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xl/persons/person2.xml" ContentType="application/vnd.ms-excel.person+xml"/>
  <Override PartName="/xl/persons/person1.xml" ContentType="application/vnd.ms-excel.person+xml"/>
  <Override PartName="/xl/persons/person0.xml" ContentType="application/vnd.ms-excel.person+xml"/>
  <Override PartName="/xl/persons/person3.xml" ContentType="application/vnd.ms-excel.person+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filterPrivacy="1" hidePivotFieldList="1"/>
  <xr:revisionPtr revIDLastSave="9" documentId="13_ncr:1_{B649DBAF-ABD2-44C3-8583-D3F6C8B1B108}" xr6:coauthVersionLast="47" xr6:coauthVersionMax="47" xr10:uidLastSave="{7C7FB9F2-8698-42CD-8B81-3E5EF577245A}"/>
  <bookViews>
    <workbookView xWindow="-120" yWindow="-120" windowWidth="20730" windowHeight="11160" activeTab="3" xr2:uid="{00000000-000D-0000-FFFF-FFFF00000000}"/>
  </bookViews>
  <sheets>
    <sheet name="Customer Names" sheetId="3" r:id="rId1"/>
    <sheet name="Medical Examinations" sheetId="2" r:id="rId2"/>
    <sheet name="Hospitalisation Details" sheetId="1" r:id="rId3"/>
    <sheet name="HealthCare" sheetId="9" r:id="rId4"/>
    <sheet name="Analysis" sheetId="19" r:id="rId5"/>
    <sheet name="charts" sheetId="12" r:id="rId6"/>
    <sheet name="Medical Analysis" sheetId="20" r:id="rId7"/>
    <sheet name="MedicalDashboard" sheetId="21" r:id="rId8"/>
  </sheets>
  <definedNames>
    <definedName name="_xlnm._FilterDatabase" localSheetId="0" hidden="1">'Customer Names'!$A$1:$E$2336</definedName>
    <definedName name="_xlnm._FilterDatabase" localSheetId="3" hidden="1">HealthCare!$A$1:$W$2336</definedName>
    <definedName name="_xlnm._FilterDatabase" localSheetId="2" hidden="1">'Hospitalisation Details'!$A$1:$R$2344</definedName>
    <definedName name="_xlnm._FilterDatabase" localSheetId="1" hidden="1">'Medical Examinations'!$A$1:$L$2336</definedName>
    <definedName name="Slicer_Diabetes_Level">#N/A</definedName>
    <definedName name="Slicer_smoker">#N/A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2" i="2" l="1"/>
  <c r="K7" i="2"/>
  <c r="E2337" i="9"/>
  <c r="B2337" i="9"/>
  <c r="C2337" i="9"/>
  <c r="D2337" i="9"/>
  <c r="F2337" i="9"/>
  <c r="G2337" i="9"/>
  <c r="H2337" i="9"/>
  <c r="I2337" i="9"/>
  <c r="J2337" i="9"/>
  <c r="K2337" i="9"/>
  <c r="L2337" i="9"/>
  <c r="M2337" i="9"/>
  <c r="N2337" i="9"/>
  <c r="O2337" i="9"/>
  <c r="P2337" i="9"/>
  <c r="Q2337" i="9"/>
  <c r="R2337" i="9"/>
  <c r="S2337" i="9"/>
  <c r="U2337" i="9"/>
  <c r="V2337" i="9"/>
  <c r="W2337" i="9"/>
  <c r="I82" i="9" a="1"/>
  <c r="I82" i="9" s="1"/>
  <c r="F2345" i="1"/>
  <c r="V3" i="9"/>
  <c r="V4" i="9"/>
  <c r="V5" i="9"/>
  <c r="V6" i="9"/>
  <c r="V7" i="9"/>
  <c r="V8" i="9"/>
  <c r="V9" i="9"/>
  <c r="V10" i="9"/>
  <c r="V11" i="9"/>
  <c r="V12" i="9"/>
  <c r="V13" i="9"/>
  <c r="V14" i="9"/>
  <c r="V15" i="9"/>
  <c r="V16" i="9"/>
  <c r="V17" i="9"/>
  <c r="V18" i="9"/>
  <c r="V19" i="9"/>
  <c r="V20" i="9"/>
  <c r="V21" i="9"/>
  <c r="V22" i="9"/>
  <c r="V23" i="9"/>
  <c r="V24" i="9"/>
  <c r="V25" i="9"/>
  <c r="V26" i="9"/>
  <c r="V27" i="9"/>
  <c r="V28" i="9"/>
  <c r="V29" i="9"/>
  <c r="V30" i="9"/>
  <c r="V31" i="9"/>
  <c r="V32" i="9"/>
  <c r="V33" i="9"/>
  <c r="V34" i="9"/>
  <c r="V35" i="9"/>
  <c r="V36" i="9"/>
  <c r="V37" i="9"/>
  <c r="V38" i="9"/>
  <c r="V39" i="9"/>
  <c r="V40" i="9"/>
  <c r="V41" i="9"/>
  <c r="V42" i="9"/>
  <c r="V43" i="9"/>
  <c r="V44" i="9"/>
  <c r="V45" i="9"/>
  <c r="V46" i="9"/>
  <c r="V47" i="9"/>
  <c r="V48" i="9"/>
  <c r="V49" i="9"/>
  <c r="V50" i="9"/>
  <c r="V51" i="9"/>
  <c r="V52" i="9"/>
  <c r="V53" i="9"/>
  <c r="V54" i="9"/>
  <c r="V55" i="9"/>
  <c r="V56" i="9"/>
  <c r="V57" i="9"/>
  <c r="V58" i="9"/>
  <c r="V59" i="9"/>
  <c r="V60" i="9"/>
  <c r="V61" i="9"/>
  <c r="V62" i="9"/>
  <c r="V63" i="9"/>
  <c r="V64" i="9"/>
  <c r="V65" i="9"/>
  <c r="V66" i="9"/>
  <c r="V67" i="9"/>
  <c r="V68" i="9"/>
  <c r="V69" i="9"/>
  <c r="V70" i="9"/>
  <c r="V71" i="9"/>
  <c r="V72" i="9"/>
  <c r="V73" i="9"/>
  <c r="V74" i="9"/>
  <c r="V75" i="9"/>
  <c r="V76" i="9"/>
  <c r="V77" i="9"/>
  <c r="V78" i="9"/>
  <c r="V79" i="9"/>
  <c r="V80" i="9"/>
  <c r="V81" i="9"/>
  <c r="V82" i="9"/>
  <c r="V83" i="9"/>
  <c r="V84" i="9"/>
  <c r="V85" i="9"/>
  <c r="V86" i="9"/>
  <c r="V87" i="9"/>
  <c r="V88" i="9"/>
  <c r="V89" i="9"/>
  <c r="V90" i="9"/>
  <c r="V91" i="9"/>
  <c r="V92" i="9"/>
  <c r="V93" i="9"/>
  <c r="V94" i="9"/>
  <c r="V95" i="9"/>
  <c r="V96" i="9"/>
  <c r="V97" i="9"/>
  <c r="V98" i="9"/>
  <c r="V99" i="9"/>
  <c r="V100" i="9"/>
  <c r="V101" i="9"/>
  <c r="V102" i="9"/>
  <c r="V103" i="9"/>
  <c r="V104" i="9"/>
  <c r="V105" i="9"/>
  <c r="V106" i="9"/>
  <c r="V107" i="9"/>
  <c r="V108" i="9"/>
  <c r="V109" i="9"/>
  <c r="V110" i="9"/>
  <c r="V111" i="9"/>
  <c r="V112" i="9"/>
  <c r="V113" i="9"/>
  <c r="V114" i="9"/>
  <c r="V115" i="9"/>
  <c r="V116" i="9"/>
  <c r="V117" i="9"/>
  <c r="V118" i="9"/>
  <c r="V119" i="9"/>
  <c r="V120" i="9"/>
  <c r="V121" i="9"/>
  <c r="V122" i="9"/>
  <c r="V123" i="9"/>
  <c r="V124" i="9"/>
  <c r="V125" i="9"/>
  <c r="V126" i="9"/>
  <c r="V127" i="9"/>
  <c r="V128" i="9"/>
  <c r="V129" i="9"/>
  <c r="V130" i="9"/>
  <c r="V131" i="9"/>
  <c r="V132" i="9"/>
  <c r="V133" i="9"/>
  <c r="V134" i="9"/>
  <c r="V135" i="9"/>
  <c r="V136" i="9"/>
  <c r="V137" i="9"/>
  <c r="V138" i="9"/>
  <c r="V139" i="9"/>
  <c r="V140" i="9"/>
  <c r="V141" i="9"/>
  <c r="V142" i="9"/>
  <c r="V143" i="9"/>
  <c r="V144" i="9"/>
  <c r="V145" i="9"/>
  <c r="V146" i="9"/>
  <c r="V147" i="9"/>
  <c r="V148" i="9"/>
  <c r="V149" i="9"/>
  <c r="V150" i="9"/>
  <c r="V151" i="9"/>
  <c r="V152" i="9"/>
  <c r="V153" i="9"/>
  <c r="V154" i="9"/>
  <c r="V155" i="9"/>
  <c r="V156" i="9"/>
  <c r="V157" i="9"/>
  <c r="V158" i="9"/>
  <c r="V159" i="9"/>
  <c r="V160" i="9"/>
  <c r="V161" i="9"/>
  <c r="V162" i="9"/>
  <c r="V163" i="9"/>
  <c r="V164" i="9"/>
  <c r="V165" i="9"/>
  <c r="V166" i="9"/>
  <c r="V167" i="9"/>
  <c r="V168" i="9"/>
  <c r="V169" i="9"/>
  <c r="V170" i="9"/>
  <c r="V171" i="9"/>
  <c r="V172" i="9"/>
  <c r="V173" i="9"/>
  <c r="V174" i="9"/>
  <c r="V175" i="9"/>
  <c r="V176" i="9"/>
  <c r="V177" i="9"/>
  <c r="V178" i="9"/>
  <c r="V179" i="9"/>
  <c r="V180" i="9"/>
  <c r="V181" i="9"/>
  <c r="V182" i="9"/>
  <c r="V183" i="9"/>
  <c r="V184" i="9"/>
  <c r="V185" i="9"/>
  <c r="V186" i="9"/>
  <c r="V187" i="9"/>
  <c r="V188" i="9"/>
  <c r="V189" i="9"/>
  <c r="V190" i="9"/>
  <c r="V191" i="9"/>
  <c r="V192" i="9"/>
  <c r="V193" i="9"/>
  <c r="V194" i="9"/>
  <c r="V195" i="9"/>
  <c r="V196" i="9"/>
  <c r="V197" i="9"/>
  <c r="V198" i="9"/>
  <c r="V199" i="9"/>
  <c r="V200" i="9"/>
  <c r="V201" i="9"/>
  <c r="V202" i="9"/>
  <c r="V203" i="9"/>
  <c r="V204" i="9"/>
  <c r="V205" i="9"/>
  <c r="V206" i="9"/>
  <c r="V207" i="9"/>
  <c r="V208" i="9"/>
  <c r="V209" i="9"/>
  <c r="V210" i="9"/>
  <c r="V211" i="9"/>
  <c r="V212" i="9"/>
  <c r="V213" i="9"/>
  <c r="V214" i="9"/>
  <c r="V215" i="9"/>
  <c r="V216" i="9"/>
  <c r="V217" i="9"/>
  <c r="V218" i="9"/>
  <c r="V219" i="9"/>
  <c r="V220" i="9"/>
  <c r="V221" i="9"/>
  <c r="V222" i="9"/>
  <c r="V223" i="9"/>
  <c r="V224" i="9"/>
  <c r="V225" i="9"/>
  <c r="V226" i="9"/>
  <c r="V227" i="9"/>
  <c r="V228" i="9"/>
  <c r="V229" i="9"/>
  <c r="V230" i="9"/>
  <c r="V231" i="9"/>
  <c r="V232" i="9"/>
  <c r="V233" i="9"/>
  <c r="V234" i="9"/>
  <c r="V235" i="9"/>
  <c r="V236" i="9"/>
  <c r="V237" i="9"/>
  <c r="V238" i="9"/>
  <c r="V239" i="9"/>
  <c r="V240" i="9"/>
  <c r="V241" i="9"/>
  <c r="V242" i="9"/>
  <c r="V243" i="9"/>
  <c r="V244" i="9"/>
  <c r="V245" i="9"/>
  <c r="V246" i="9"/>
  <c r="V247" i="9"/>
  <c r="V248" i="9"/>
  <c r="V249" i="9"/>
  <c r="V250" i="9"/>
  <c r="V251" i="9"/>
  <c r="V252" i="9"/>
  <c r="V253" i="9"/>
  <c r="V254" i="9"/>
  <c r="V255" i="9"/>
  <c r="V256" i="9"/>
  <c r="V257" i="9"/>
  <c r="V258" i="9"/>
  <c r="V259" i="9"/>
  <c r="V260" i="9"/>
  <c r="V261" i="9"/>
  <c r="V262" i="9"/>
  <c r="V263" i="9"/>
  <c r="V264" i="9"/>
  <c r="V265" i="9"/>
  <c r="V266" i="9"/>
  <c r="V267" i="9"/>
  <c r="V268" i="9"/>
  <c r="V269" i="9"/>
  <c r="V270" i="9"/>
  <c r="V271" i="9"/>
  <c r="V272" i="9"/>
  <c r="V273" i="9"/>
  <c r="V274" i="9"/>
  <c r="V275" i="9"/>
  <c r="V276" i="9"/>
  <c r="V277" i="9"/>
  <c r="V278" i="9"/>
  <c r="V279" i="9"/>
  <c r="V280" i="9"/>
  <c r="V281" i="9"/>
  <c r="V282" i="9"/>
  <c r="V283" i="9"/>
  <c r="V284" i="9"/>
  <c r="V285" i="9"/>
  <c r="V286" i="9"/>
  <c r="V287" i="9"/>
  <c r="V288" i="9"/>
  <c r="V289" i="9"/>
  <c r="V290" i="9"/>
  <c r="V291" i="9"/>
  <c r="V292" i="9"/>
  <c r="V293" i="9"/>
  <c r="V294" i="9"/>
  <c r="V295" i="9"/>
  <c r="V296" i="9"/>
  <c r="V297" i="9"/>
  <c r="V298" i="9"/>
  <c r="V299" i="9"/>
  <c r="V300" i="9"/>
  <c r="V301" i="9"/>
  <c r="V302" i="9"/>
  <c r="V303" i="9"/>
  <c r="V304" i="9"/>
  <c r="V305" i="9"/>
  <c r="V306" i="9"/>
  <c r="V307" i="9"/>
  <c r="V308" i="9"/>
  <c r="V309" i="9"/>
  <c r="V310" i="9"/>
  <c r="V311" i="9"/>
  <c r="V312" i="9"/>
  <c r="V313" i="9"/>
  <c r="V314" i="9"/>
  <c r="V315" i="9"/>
  <c r="V316" i="9"/>
  <c r="V317" i="9"/>
  <c r="V318" i="9"/>
  <c r="V319" i="9"/>
  <c r="V320" i="9"/>
  <c r="V321" i="9"/>
  <c r="V322" i="9"/>
  <c r="V323" i="9"/>
  <c r="V324" i="9"/>
  <c r="V325" i="9"/>
  <c r="V326" i="9"/>
  <c r="V327" i="9"/>
  <c r="V328" i="9"/>
  <c r="V329" i="9"/>
  <c r="V330" i="9"/>
  <c r="V331" i="9"/>
  <c r="V332" i="9"/>
  <c r="V333" i="9"/>
  <c r="V334" i="9"/>
  <c r="V335" i="9"/>
  <c r="V336" i="9"/>
  <c r="V337" i="9"/>
  <c r="V338" i="9"/>
  <c r="V339" i="9"/>
  <c r="V340" i="9"/>
  <c r="V341" i="9"/>
  <c r="V342" i="9"/>
  <c r="V343" i="9"/>
  <c r="V344" i="9"/>
  <c r="V345" i="9"/>
  <c r="V346" i="9"/>
  <c r="V347" i="9"/>
  <c r="V348" i="9"/>
  <c r="V349" i="9"/>
  <c r="V350" i="9"/>
  <c r="V351" i="9"/>
  <c r="V352" i="9"/>
  <c r="V353" i="9"/>
  <c r="V354" i="9"/>
  <c r="V355" i="9"/>
  <c r="V356" i="9"/>
  <c r="V357" i="9"/>
  <c r="V358" i="9"/>
  <c r="V359" i="9"/>
  <c r="V360" i="9"/>
  <c r="V361" i="9"/>
  <c r="V362" i="9"/>
  <c r="V363" i="9"/>
  <c r="V364" i="9"/>
  <c r="V365" i="9"/>
  <c r="V366" i="9"/>
  <c r="V367" i="9"/>
  <c r="V368" i="9"/>
  <c r="V369" i="9"/>
  <c r="V370" i="9"/>
  <c r="V371" i="9"/>
  <c r="V372" i="9"/>
  <c r="V373" i="9"/>
  <c r="V374" i="9"/>
  <c r="V375" i="9"/>
  <c r="V376" i="9"/>
  <c r="V377" i="9"/>
  <c r="V378" i="9"/>
  <c r="V379" i="9"/>
  <c r="V380" i="9"/>
  <c r="V381" i="9"/>
  <c r="V382" i="9"/>
  <c r="V383" i="9"/>
  <c r="V384" i="9"/>
  <c r="V385" i="9"/>
  <c r="V386" i="9"/>
  <c r="V387" i="9"/>
  <c r="V388" i="9"/>
  <c r="V389" i="9"/>
  <c r="V390" i="9"/>
  <c r="V391" i="9"/>
  <c r="V392" i="9"/>
  <c r="V393" i="9"/>
  <c r="V394" i="9"/>
  <c r="V395" i="9"/>
  <c r="V396" i="9"/>
  <c r="V397" i="9"/>
  <c r="V398" i="9"/>
  <c r="V399" i="9"/>
  <c r="V400" i="9"/>
  <c r="V401" i="9"/>
  <c r="V402" i="9"/>
  <c r="V403" i="9"/>
  <c r="V404" i="9"/>
  <c r="V405" i="9"/>
  <c r="V406" i="9"/>
  <c r="V407" i="9"/>
  <c r="V408" i="9"/>
  <c r="V409" i="9"/>
  <c r="V410" i="9"/>
  <c r="V411" i="9"/>
  <c r="V412" i="9"/>
  <c r="V413" i="9"/>
  <c r="V414" i="9"/>
  <c r="V415" i="9"/>
  <c r="V416" i="9"/>
  <c r="V417" i="9"/>
  <c r="V418" i="9"/>
  <c r="V419" i="9"/>
  <c r="V420" i="9"/>
  <c r="V421" i="9"/>
  <c r="V422" i="9"/>
  <c r="V423" i="9"/>
  <c r="V424" i="9"/>
  <c r="V425" i="9"/>
  <c r="V426" i="9"/>
  <c r="V427" i="9"/>
  <c r="V428" i="9"/>
  <c r="V429" i="9"/>
  <c r="V430" i="9"/>
  <c r="V431" i="9"/>
  <c r="V432" i="9"/>
  <c r="V433" i="9"/>
  <c r="V434" i="9"/>
  <c r="V435" i="9"/>
  <c r="V436" i="9"/>
  <c r="V437" i="9"/>
  <c r="V438" i="9"/>
  <c r="V439" i="9"/>
  <c r="V440" i="9"/>
  <c r="V441" i="9"/>
  <c r="V442" i="9"/>
  <c r="V443" i="9"/>
  <c r="V444" i="9"/>
  <c r="V445" i="9"/>
  <c r="V446" i="9"/>
  <c r="V447" i="9"/>
  <c r="V448" i="9"/>
  <c r="V449" i="9"/>
  <c r="V450" i="9"/>
  <c r="V451" i="9"/>
  <c r="V452" i="9"/>
  <c r="V453" i="9"/>
  <c r="V454" i="9"/>
  <c r="V455" i="9"/>
  <c r="V456" i="9"/>
  <c r="V457" i="9"/>
  <c r="V458" i="9"/>
  <c r="V459" i="9"/>
  <c r="V460" i="9"/>
  <c r="V461" i="9"/>
  <c r="V462" i="9"/>
  <c r="V463" i="9"/>
  <c r="V464" i="9"/>
  <c r="V465" i="9"/>
  <c r="V466" i="9"/>
  <c r="V467" i="9"/>
  <c r="V468" i="9"/>
  <c r="V469" i="9"/>
  <c r="V470" i="9"/>
  <c r="V471" i="9"/>
  <c r="V472" i="9"/>
  <c r="V473" i="9"/>
  <c r="V474" i="9"/>
  <c r="V475" i="9"/>
  <c r="V476" i="9"/>
  <c r="V477" i="9"/>
  <c r="V478" i="9"/>
  <c r="V479" i="9"/>
  <c r="V480" i="9"/>
  <c r="V481" i="9"/>
  <c r="V482" i="9"/>
  <c r="V483" i="9"/>
  <c r="V484" i="9"/>
  <c r="V485" i="9"/>
  <c r="V486" i="9"/>
  <c r="V487" i="9"/>
  <c r="V488" i="9"/>
  <c r="V489" i="9"/>
  <c r="V490" i="9"/>
  <c r="V491" i="9"/>
  <c r="V492" i="9"/>
  <c r="V493" i="9"/>
  <c r="V494" i="9"/>
  <c r="V495" i="9"/>
  <c r="V496" i="9"/>
  <c r="V497" i="9"/>
  <c r="V498" i="9"/>
  <c r="V499" i="9"/>
  <c r="V500" i="9"/>
  <c r="V501" i="9"/>
  <c r="V502" i="9"/>
  <c r="V503" i="9"/>
  <c r="V504" i="9"/>
  <c r="V505" i="9"/>
  <c r="V506" i="9"/>
  <c r="V507" i="9"/>
  <c r="V508" i="9"/>
  <c r="V509" i="9"/>
  <c r="V510" i="9"/>
  <c r="V511" i="9"/>
  <c r="V512" i="9"/>
  <c r="V513" i="9"/>
  <c r="V514" i="9"/>
  <c r="V515" i="9"/>
  <c r="V516" i="9"/>
  <c r="V517" i="9"/>
  <c r="V518" i="9"/>
  <c r="V519" i="9"/>
  <c r="V520" i="9"/>
  <c r="V521" i="9"/>
  <c r="V522" i="9"/>
  <c r="V523" i="9"/>
  <c r="V524" i="9"/>
  <c r="V525" i="9"/>
  <c r="V526" i="9"/>
  <c r="V527" i="9"/>
  <c r="V528" i="9"/>
  <c r="V529" i="9"/>
  <c r="V530" i="9"/>
  <c r="V531" i="9"/>
  <c r="V532" i="9"/>
  <c r="V533" i="9"/>
  <c r="V534" i="9"/>
  <c r="V535" i="9"/>
  <c r="V536" i="9"/>
  <c r="V537" i="9"/>
  <c r="V538" i="9"/>
  <c r="V539" i="9"/>
  <c r="V540" i="9"/>
  <c r="V541" i="9"/>
  <c r="V542" i="9"/>
  <c r="V543" i="9"/>
  <c r="V544" i="9"/>
  <c r="V545" i="9"/>
  <c r="V546" i="9"/>
  <c r="V547" i="9"/>
  <c r="V548" i="9"/>
  <c r="V549" i="9"/>
  <c r="V550" i="9"/>
  <c r="V551" i="9"/>
  <c r="V552" i="9"/>
  <c r="V553" i="9"/>
  <c r="V554" i="9"/>
  <c r="V555" i="9"/>
  <c r="V556" i="9"/>
  <c r="V557" i="9"/>
  <c r="V558" i="9"/>
  <c r="V559" i="9"/>
  <c r="V560" i="9"/>
  <c r="V561" i="9"/>
  <c r="V562" i="9"/>
  <c r="V563" i="9"/>
  <c r="V564" i="9"/>
  <c r="V565" i="9"/>
  <c r="V566" i="9"/>
  <c r="V567" i="9"/>
  <c r="V568" i="9"/>
  <c r="V569" i="9"/>
  <c r="V570" i="9"/>
  <c r="V571" i="9"/>
  <c r="V572" i="9"/>
  <c r="V573" i="9"/>
  <c r="V574" i="9"/>
  <c r="V575" i="9"/>
  <c r="V576" i="9"/>
  <c r="V577" i="9"/>
  <c r="V578" i="9"/>
  <c r="V579" i="9"/>
  <c r="V580" i="9"/>
  <c r="V581" i="9"/>
  <c r="V582" i="9"/>
  <c r="V583" i="9"/>
  <c r="V584" i="9"/>
  <c r="V585" i="9"/>
  <c r="V586" i="9"/>
  <c r="V587" i="9"/>
  <c r="V588" i="9"/>
  <c r="V589" i="9"/>
  <c r="V590" i="9"/>
  <c r="V591" i="9"/>
  <c r="V592" i="9"/>
  <c r="V593" i="9"/>
  <c r="V594" i="9"/>
  <c r="V595" i="9"/>
  <c r="V596" i="9"/>
  <c r="V597" i="9"/>
  <c r="V598" i="9"/>
  <c r="V599" i="9"/>
  <c r="V600" i="9"/>
  <c r="V601" i="9"/>
  <c r="V602" i="9"/>
  <c r="V603" i="9"/>
  <c r="V604" i="9"/>
  <c r="V605" i="9"/>
  <c r="V606" i="9"/>
  <c r="V607" i="9"/>
  <c r="V608" i="9"/>
  <c r="V609" i="9"/>
  <c r="V610" i="9"/>
  <c r="V611" i="9"/>
  <c r="V612" i="9"/>
  <c r="V613" i="9"/>
  <c r="V614" i="9"/>
  <c r="V615" i="9"/>
  <c r="V616" i="9"/>
  <c r="V617" i="9"/>
  <c r="V618" i="9"/>
  <c r="V619" i="9"/>
  <c r="V620" i="9"/>
  <c r="V621" i="9"/>
  <c r="V622" i="9"/>
  <c r="V623" i="9"/>
  <c r="V624" i="9"/>
  <c r="V625" i="9"/>
  <c r="V626" i="9"/>
  <c r="V627" i="9"/>
  <c r="V628" i="9"/>
  <c r="V629" i="9"/>
  <c r="V630" i="9"/>
  <c r="V631" i="9"/>
  <c r="V632" i="9"/>
  <c r="V633" i="9"/>
  <c r="V634" i="9"/>
  <c r="V635" i="9"/>
  <c r="V636" i="9"/>
  <c r="V637" i="9"/>
  <c r="V638" i="9"/>
  <c r="V639" i="9"/>
  <c r="V640" i="9"/>
  <c r="V641" i="9"/>
  <c r="V642" i="9"/>
  <c r="V643" i="9"/>
  <c r="V644" i="9"/>
  <c r="V645" i="9"/>
  <c r="V646" i="9"/>
  <c r="V647" i="9"/>
  <c r="V648" i="9"/>
  <c r="V649" i="9"/>
  <c r="V650" i="9"/>
  <c r="V651" i="9"/>
  <c r="V652" i="9"/>
  <c r="V653" i="9"/>
  <c r="V654" i="9"/>
  <c r="V655" i="9"/>
  <c r="V656" i="9"/>
  <c r="V657" i="9"/>
  <c r="V658" i="9"/>
  <c r="V659" i="9"/>
  <c r="V660" i="9"/>
  <c r="V661" i="9"/>
  <c r="V662" i="9"/>
  <c r="V663" i="9"/>
  <c r="V664" i="9"/>
  <c r="V665" i="9"/>
  <c r="V666" i="9"/>
  <c r="V667" i="9"/>
  <c r="V668" i="9"/>
  <c r="V669" i="9"/>
  <c r="V670" i="9"/>
  <c r="V671" i="9"/>
  <c r="V672" i="9"/>
  <c r="V673" i="9"/>
  <c r="V674" i="9"/>
  <c r="V675" i="9"/>
  <c r="V676" i="9"/>
  <c r="V677" i="9"/>
  <c r="V678" i="9"/>
  <c r="V679" i="9"/>
  <c r="V680" i="9"/>
  <c r="V681" i="9"/>
  <c r="V682" i="9"/>
  <c r="V683" i="9"/>
  <c r="V684" i="9"/>
  <c r="V685" i="9"/>
  <c r="V686" i="9"/>
  <c r="V687" i="9"/>
  <c r="V688" i="9"/>
  <c r="V689" i="9"/>
  <c r="V690" i="9"/>
  <c r="V691" i="9"/>
  <c r="V692" i="9"/>
  <c r="V693" i="9"/>
  <c r="V694" i="9"/>
  <c r="V695" i="9"/>
  <c r="V696" i="9"/>
  <c r="V697" i="9"/>
  <c r="V698" i="9"/>
  <c r="V699" i="9"/>
  <c r="V700" i="9"/>
  <c r="V701" i="9"/>
  <c r="V702" i="9"/>
  <c r="V703" i="9"/>
  <c r="V704" i="9"/>
  <c r="V705" i="9"/>
  <c r="V706" i="9"/>
  <c r="V707" i="9"/>
  <c r="V708" i="9"/>
  <c r="V709" i="9"/>
  <c r="V710" i="9"/>
  <c r="V711" i="9"/>
  <c r="V712" i="9"/>
  <c r="V713" i="9"/>
  <c r="V714" i="9"/>
  <c r="V715" i="9"/>
  <c r="V716" i="9"/>
  <c r="V717" i="9"/>
  <c r="V718" i="9"/>
  <c r="V719" i="9"/>
  <c r="V720" i="9"/>
  <c r="V721" i="9"/>
  <c r="V722" i="9"/>
  <c r="V723" i="9"/>
  <c r="V724" i="9"/>
  <c r="V725" i="9"/>
  <c r="V726" i="9"/>
  <c r="V727" i="9"/>
  <c r="V728" i="9"/>
  <c r="V729" i="9"/>
  <c r="V730" i="9"/>
  <c r="V731" i="9"/>
  <c r="V732" i="9"/>
  <c r="V733" i="9"/>
  <c r="V734" i="9"/>
  <c r="V735" i="9"/>
  <c r="V736" i="9"/>
  <c r="V737" i="9"/>
  <c r="V738" i="9"/>
  <c r="V739" i="9"/>
  <c r="V740" i="9"/>
  <c r="V741" i="9"/>
  <c r="V742" i="9"/>
  <c r="V743" i="9"/>
  <c r="V744" i="9"/>
  <c r="V745" i="9"/>
  <c r="V746" i="9"/>
  <c r="V747" i="9"/>
  <c r="V748" i="9"/>
  <c r="V749" i="9"/>
  <c r="V750" i="9"/>
  <c r="V751" i="9"/>
  <c r="V752" i="9"/>
  <c r="V753" i="9"/>
  <c r="V754" i="9"/>
  <c r="V755" i="9"/>
  <c r="V756" i="9"/>
  <c r="V757" i="9"/>
  <c r="V758" i="9"/>
  <c r="V759" i="9"/>
  <c r="V760" i="9"/>
  <c r="V761" i="9"/>
  <c r="V762" i="9"/>
  <c r="V763" i="9"/>
  <c r="V764" i="9"/>
  <c r="V765" i="9"/>
  <c r="V766" i="9"/>
  <c r="V767" i="9"/>
  <c r="V768" i="9"/>
  <c r="V769" i="9"/>
  <c r="V770" i="9"/>
  <c r="V771" i="9"/>
  <c r="V772" i="9"/>
  <c r="V773" i="9"/>
  <c r="V774" i="9"/>
  <c r="V775" i="9"/>
  <c r="V776" i="9"/>
  <c r="V777" i="9"/>
  <c r="V778" i="9"/>
  <c r="V779" i="9"/>
  <c r="V780" i="9"/>
  <c r="V781" i="9"/>
  <c r="V782" i="9"/>
  <c r="V783" i="9"/>
  <c r="V784" i="9"/>
  <c r="V785" i="9"/>
  <c r="V786" i="9"/>
  <c r="V787" i="9"/>
  <c r="V788" i="9"/>
  <c r="V789" i="9"/>
  <c r="V790" i="9"/>
  <c r="V791" i="9"/>
  <c r="V792" i="9"/>
  <c r="V793" i="9"/>
  <c r="V794" i="9"/>
  <c r="V795" i="9"/>
  <c r="V796" i="9"/>
  <c r="V797" i="9"/>
  <c r="V798" i="9"/>
  <c r="V799" i="9"/>
  <c r="V800" i="9"/>
  <c r="V801" i="9"/>
  <c r="V802" i="9"/>
  <c r="V803" i="9"/>
  <c r="V804" i="9"/>
  <c r="V805" i="9"/>
  <c r="V806" i="9"/>
  <c r="V807" i="9"/>
  <c r="V808" i="9"/>
  <c r="V809" i="9"/>
  <c r="V810" i="9"/>
  <c r="V811" i="9"/>
  <c r="V812" i="9"/>
  <c r="V813" i="9"/>
  <c r="V814" i="9"/>
  <c r="V815" i="9"/>
  <c r="V816" i="9"/>
  <c r="V817" i="9"/>
  <c r="V818" i="9"/>
  <c r="V819" i="9"/>
  <c r="V820" i="9"/>
  <c r="V821" i="9"/>
  <c r="V822" i="9"/>
  <c r="V823" i="9"/>
  <c r="V824" i="9"/>
  <c r="V825" i="9"/>
  <c r="V826" i="9"/>
  <c r="V827" i="9"/>
  <c r="V828" i="9"/>
  <c r="V829" i="9"/>
  <c r="V830" i="9"/>
  <c r="V831" i="9"/>
  <c r="V832" i="9"/>
  <c r="V833" i="9"/>
  <c r="V834" i="9"/>
  <c r="V835" i="9"/>
  <c r="V836" i="9"/>
  <c r="V837" i="9"/>
  <c r="V838" i="9"/>
  <c r="V839" i="9"/>
  <c r="V840" i="9"/>
  <c r="V841" i="9"/>
  <c r="V842" i="9"/>
  <c r="V843" i="9"/>
  <c r="V844" i="9"/>
  <c r="V845" i="9"/>
  <c r="V846" i="9"/>
  <c r="V847" i="9"/>
  <c r="V848" i="9"/>
  <c r="V849" i="9"/>
  <c r="V850" i="9"/>
  <c r="V851" i="9"/>
  <c r="V852" i="9"/>
  <c r="V853" i="9"/>
  <c r="V854" i="9"/>
  <c r="V855" i="9"/>
  <c r="V856" i="9"/>
  <c r="V857" i="9"/>
  <c r="V858" i="9"/>
  <c r="V859" i="9"/>
  <c r="V860" i="9"/>
  <c r="V861" i="9"/>
  <c r="V862" i="9"/>
  <c r="V863" i="9"/>
  <c r="V864" i="9"/>
  <c r="V865" i="9"/>
  <c r="V866" i="9"/>
  <c r="V867" i="9"/>
  <c r="V868" i="9"/>
  <c r="V869" i="9"/>
  <c r="V870" i="9"/>
  <c r="V871" i="9"/>
  <c r="V872" i="9"/>
  <c r="V873" i="9"/>
  <c r="V874" i="9"/>
  <c r="V875" i="9"/>
  <c r="V876" i="9"/>
  <c r="V877" i="9"/>
  <c r="V878" i="9"/>
  <c r="V879" i="9"/>
  <c r="V880" i="9"/>
  <c r="V881" i="9"/>
  <c r="V882" i="9"/>
  <c r="V883" i="9"/>
  <c r="V884" i="9"/>
  <c r="V885" i="9"/>
  <c r="V886" i="9"/>
  <c r="V887" i="9"/>
  <c r="V888" i="9"/>
  <c r="V889" i="9"/>
  <c r="V890" i="9"/>
  <c r="V891" i="9"/>
  <c r="V892" i="9"/>
  <c r="V893" i="9"/>
  <c r="V894" i="9"/>
  <c r="V895" i="9"/>
  <c r="V896" i="9"/>
  <c r="V897" i="9"/>
  <c r="V898" i="9"/>
  <c r="V899" i="9"/>
  <c r="V900" i="9"/>
  <c r="V901" i="9"/>
  <c r="V902" i="9"/>
  <c r="V903" i="9"/>
  <c r="V904" i="9"/>
  <c r="V905" i="9"/>
  <c r="V906" i="9"/>
  <c r="V907" i="9"/>
  <c r="V908" i="9"/>
  <c r="V909" i="9"/>
  <c r="V910" i="9"/>
  <c r="V911" i="9"/>
  <c r="V912" i="9"/>
  <c r="V913" i="9"/>
  <c r="V914" i="9"/>
  <c r="V915" i="9"/>
  <c r="V916" i="9"/>
  <c r="V917" i="9"/>
  <c r="V918" i="9"/>
  <c r="V919" i="9"/>
  <c r="V920" i="9"/>
  <c r="V921" i="9"/>
  <c r="V922" i="9"/>
  <c r="V923" i="9"/>
  <c r="V924" i="9"/>
  <c r="V925" i="9"/>
  <c r="V926" i="9"/>
  <c r="V927" i="9"/>
  <c r="V928" i="9"/>
  <c r="V929" i="9"/>
  <c r="V930" i="9"/>
  <c r="V931" i="9"/>
  <c r="V932" i="9"/>
  <c r="V933" i="9"/>
  <c r="V934" i="9"/>
  <c r="V935" i="9"/>
  <c r="V936" i="9"/>
  <c r="V937" i="9"/>
  <c r="V938" i="9"/>
  <c r="V939" i="9"/>
  <c r="V940" i="9"/>
  <c r="V941" i="9"/>
  <c r="V942" i="9"/>
  <c r="V943" i="9"/>
  <c r="V944" i="9"/>
  <c r="V945" i="9"/>
  <c r="V946" i="9"/>
  <c r="V947" i="9"/>
  <c r="V948" i="9"/>
  <c r="V949" i="9"/>
  <c r="V950" i="9"/>
  <c r="V951" i="9"/>
  <c r="V952" i="9"/>
  <c r="V953" i="9"/>
  <c r="V954" i="9"/>
  <c r="V955" i="9"/>
  <c r="V956" i="9"/>
  <c r="V957" i="9"/>
  <c r="V958" i="9"/>
  <c r="V959" i="9"/>
  <c r="V960" i="9"/>
  <c r="V961" i="9"/>
  <c r="V962" i="9"/>
  <c r="V963" i="9"/>
  <c r="V964" i="9"/>
  <c r="V965" i="9"/>
  <c r="V966" i="9"/>
  <c r="V967" i="9"/>
  <c r="V968" i="9"/>
  <c r="V969" i="9"/>
  <c r="V970" i="9"/>
  <c r="V971" i="9"/>
  <c r="V972" i="9"/>
  <c r="V973" i="9"/>
  <c r="V974" i="9"/>
  <c r="V975" i="9"/>
  <c r="V976" i="9"/>
  <c r="V977" i="9"/>
  <c r="V978" i="9"/>
  <c r="V979" i="9"/>
  <c r="V980" i="9"/>
  <c r="V981" i="9"/>
  <c r="V982" i="9"/>
  <c r="V983" i="9"/>
  <c r="V984" i="9"/>
  <c r="V985" i="9"/>
  <c r="V986" i="9"/>
  <c r="V987" i="9"/>
  <c r="V988" i="9"/>
  <c r="V989" i="9"/>
  <c r="V990" i="9"/>
  <c r="V991" i="9"/>
  <c r="V992" i="9"/>
  <c r="V993" i="9"/>
  <c r="V994" i="9"/>
  <c r="V995" i="9"/>
  <c r="V996" i="9"/>
  <c r="V997" i="9"/>
  <c r="V998" i="9"/>
  <c r="V999" i="9"/>
  <c r="V1000" i="9"/>
  <c r="V1001" i="9"/>
  <c r="V1002" i="9"/>
  <c r="V1003" i="9"/>
  <c r="V1004" i="9"/>
  <c r="V1005" i="9"/>
  <c r="V1006" i="9"/>
  <c r="V1007" i="9"/>
  <c r="V1008" i="9"/>
  <c r="V1009" i="9"/>
  <c r="V1010" i="9"/>
  <c r="V1011" i="9"/>
  <c r="V1012" i="9"/>
  <c r="V1013" i="9"/>
  <c r="V1014" i="9"/>
  <c r="V1015" i="9"/>
  <c r="V1016" i="9"/>
  <c r="V1017" i="9"/>
  <c r="V1018" i="9"/>
  <c r="V1019" i="9"/>
  <c r="V1020" i="9"/>
  <c r="V1021" i="9"/>
  <c r="V1022" i="9"/>
  <c r="V1023" i="9"/>
  <c r="V1024" i="9"/>
  <c r="V1025" i="9"/>
  <c r="V1026" i="9"/>
  <c r="V1027" i="9"/>
  <c r="V1028" i="9"/>
  <c r="V1029" i="9"/>
  <c r="V1030" i="9"/>
  <c r="V1031" i="9"/>
  <c r="V1032" i="9"/>
  <c r="V1033" i="9"/>
  <c r="V1034" i="9"/>
  <c r="V1035" i="9"/>
  <c r="V1036" i="9"/>
  <c r="V1037" i="9"/>
  <c r="V1038" i="9"/>
  <c r="V1039" i="9"/>
  <c r="V1040" i="9"/>
  <c r="V1041" i="9"/>
  <c r="V1042" i="9"/>
  <c r="V1043" i="9"/>
  <c r="V1044" i="9"/>
  <c r="V1045" i="9"/>
  <c r="V1046" i="9"/>
  <c r="V1047" i="9"/>
  <c r="V1048" i="9"/>
  <c r="V1049" i="9"/>
  <c r="V1050" i="9"/>
  <c r="V1051" i="9"/>
  <c r="V1052" i="9"/>
  <c r="V1053" i="9"/>
  <c r="V1054" i="9"/>
  <c r="V1055" i="9"/>
  <c r="V1056" i="9"/>
  <c r="V1057" i="9"/>
  <c r="V1058" i="9"/>
  <c r="V1059" i="9"/>
  <c r="V1060" i="9"/>
  <c r="V1061" i="9"/>
  <c r="V1062" i="9"/>
  <c r="V1063" i="9"/>
  <c r="V1064" i="9"/>
  <c r="V1065" i="9"/>
  <c r="V1066" i="9"/>
  <c r="V1067" i="9"/>
  <c r="V1068" i="9"/>
  <c r="V1069" i="9"/>
  <c r="V1070" i="9"/>
  <c r="V1071" i="9"/>
  <c r="V1072" i="9"/>
  <c r="V1073" i="9"/>
  <c r="V1074" i="9"/>
  <c r="V1075" i="9"/>
  <c r="V1076" i="9"/>
  <c r="V1077" i="9"/>
  <c r="V1078" i="9"/>
  <c r="V1079" i="9"/>
  <c r="V1080" i="9"/>
  <c r="V1081" i="9"/>
  <c r="V1082" i="9"/>
  <c r="V1083" i="9"/>
  <c r="V1084" i="9"/>
  <c r="V1085" i="9"/>
  <c r="V1086" i="9"/>
  <c r="V1087" i="9"/>
  <c r="V1088" i="9"/>
  <c r="V1089" i="9"/>
  <c r="V1090" i="9"/>
  <c r="V1091" i="9"/>
  <c r="V1092" i="9"/>
  <c r="V1093" i="9"/>
  <c r="V1094" i="9"/>
  <c r="V1095" i="9"/>
  <c r="V1096" i="9"/>
  <c r="V1097" i="9"/>
  <c r="V1098" i="9"/>
  <c r="V1099" i="9"/>
  <c r="V1100" i="9"/>
  <c r="V1101" i="9"/>
  <c r="V1102" i="9"/>
  <c r="V1103" i="9"/>
  <c r="V1104" i="9"/>
  <c r="V1105" i="9"/>
  <c r="V1106" i="9"/>
  <c r="V1107" i="9"/>
  <c r="V1108" i="9"/>
  <c r="V1109" i="9"/>
  <c r="V1110" i="9"/>
  <c r="V1111" i="9"/>
  <c r="V1112" i="9"/>
  <c r="V1113" i="9"/>
  <c r="V1114" i="9"/>
  <c r="V1115" i="9"/>
  <c r="V1116" i="9"/>
  <c r="V1117" i="9"/>
  <c r="V1118" i="9"/>
  <c r="V1119" i="9"/>
  <c r="V1120" i="9"/>
  <c r="V1121" i="9"/>
  <c r="V1122" i="9"/>
  <c r="V1123" i="9"/>
  <c r="V1124" i="9"/>
  <c r="V1125" i="9"/>
  <c r="V1126" i="9"/>
  <c r="V1127" i="9"/>
  <c r="V1128" i="9"/>
  <c r="V1129" i="9"/>
  <c r="V1130" i="9"/>
  <c r="V1131" i="9"/>
  <c r="V1132" i="9"/>
  <c r="V1133" i="9"/>
  <c r="V1134" i="9"/>
  <c r="V1135" i="9"/>
  <c r="V1136" i="9"/>
  <c r="V1137" i="9"/>
  <c r="V1138" i="9"/>
  <c r="V1139" i="9"/>
  <c r="V1140" i="9"/>
  <c r="V1141" i="9"/>
  <c r="V1142" i="9"/>
  <c r="V1143" i="9"/>
  <c r="V1144" i="9"/>
  <c r="V1145" i="9"/>
  <c r="V1146" i="9"/>
  <c r="V1147" i="9"/>
  <c r="V1148" i="9"/>
  <c r="V1149" i="9"/>
  <c r="V1150" i="9"/>
  <c r="V1151" i="9"/>
  <c r="V1152" i="9"/>
  <c r="V1153" i="9"/>
  <c r="V1154" i="9"/>
  <c r="V1155" i="9"/>
  <c r="V1156" i="9"/>
  <c r="V1157" i="9"/>
  <c r="V1158" i="9"/>
  <c r="V1159" i="9"/>
  <c r="V1160" i="9"/>
  <c r="V1161" i="9"/>
  <c r="V1162" i="9"/>
  <c r="V1163" i="9"/>
  <c r="V1164" i="9"/>
  <c r="V1165" i="9"/>
  <c r="V1166" i="9"/>
  <c r="V1167" i="9"/>
  <c r="V1168" i="9"/>
  <c r="V1169" i="9"/>
  <c r="V1170" i="9"/>
  <c r="V1171" i="9"/>
  <c r="V1172" i="9"/>
  <c r="V1173" i="9"/>
  <c r="V1174" i="9"/>
  <c r="V1175" i="9"/>
  <c r="V1176" i="9"/>
  <c r="V1177" i="9"/>
  <c r="V1178" i="9"/>
  <c r="V1179" i="9"/>
  <c r="V1180" i="9"/>
  <c r="V1181" i="9"/>
  <c r="V1182" i="9"/>
  <c r="V1183" i="9"/>
  <c r="V1184" i="9"/>
  <c r="V1185" i="9"/>
  <c r="V1186" i="9"/>
  <c r="V1187" i="9"/>
  <c r="V1188" i="9"/>
  <c r="V1189" i="9"/>
  <c r="V1190" i="9"/>
  <c r="V1191" i="9"/>
  <c r="V1192" i="9"/>
  <c r="V1193" i="9"/>
  <c r="V1194" i="9"/>
  <c r="V1195" i="9"/>
  <c r="V1196" i="9"/>
  <c r="V1197" i="9"/>
  <c r="V1198" i="9"/>
  <c r="V1199" i="9"/>
  <c r="V1200" i="9"/>
  <c r="V1201" i="9"/>
  <c r="V1202" i="9"/>
  <c r="V1203" i="9"/>
  <c r="V1204" i="9"/>
  <c r="V1205" i="9"/>
  <c r="V1206" i="9"/>
  <c r="V1207" i="9"/>
  <c r="V1208" i="9"/>
  <c r="V1209" i="9"/>
  <c r="V1210" i="9"/>
  <c r="V1211" i="9"/>
  <c r="V1212" i="9"/>
  <c r="V1213" i="9"/>
  <c r="V1214" i="9"/>
  <c r="V1215" i="9"/>
  <c r="V1216" i="9"/>
  <c r="V1217" i="9"/>
  <c r="V1218" i="9"/>
  <c r="V1219" i="9"/>
  <c r="V1220" i="9"/>
  <c r="V1221" i="9"/>
  <c r="V1222" i="9"/>
  <c r="V1223" i="9"/>
  <c r="V1224" i="9"/>
  <c r="V1225" i="9"/>
  <c r="V1226" i="9"/>
  <c r="V1227" i="9"/>
  <c r="V1228" i="9"/>
  <c r="V1229" i="9"/>
  <c r="V1230" i="9"/>
  <c r="V1231" i="9"/>
  <c r="V1232" i="9"/>
  <c r="V1233" i="9"/>
  <c r="V1234" i="9"/>
  <c r="V1235" i="9"/>
  <c r="V1236" i="9"/>
  <c r="V1237" i="9"/>
  <c r="V1238" i="9"/>
  <c r="V1239" i="9"/>
  <c r="V1240" i="9"/>
  <c r="V1241" i="9"/>
  <c r="V1242" i="9"/>
  <c r="V1243" i="9"/>
  <c r="V1244" i="9"/>
  <c r="V1245" i="9"/>
  <c r="V1246" i="9"/>
  <c r="V1247" i="9"/>
  <c r="V1248" i="9"/>
  <c r="V1249" i="9"/>
  <c r="V1250" i="9"/>
  <c r="V1251" i="9"/>
  <c r="V1252" i="9"/>
  <c r="V1253" i="9"/>
  <c r="V1254" i="9"/>
  <c r="V1255" i="9"/>
  <c r="V1256" i="9"/>
  <c r="V1257" i="9"/>
  <c r="V1258" i="9"/>
  <c r="V1259" i="9"/>
  <c r="V1260" i="9"/>
  <c r="V1261" i="9"/>
  <c r="V1262" i="9"/>
  <c r="V1263" i="9"/>
  <c r="V1264" i="9"/>
  <c r="V1265" i="9"/>
  <c r="V1266" i="9"/>
  <c r="V1267" i="9"/>
  <c r="V1268" i="9"/>
  <c r="V1269" i="9"/>
  <c r="V1270" i="9"/>
  <c r="V1271" i="9"/>
  <c r="V1272" i="9"/>
  <c r="V1273" i="9"/>
  <c r="V1274" i="9"/>
  <c r="V1275" i="9"/>
  <c r="V1276" i="9"/>
  <c r="V1277" i="9"/>
  <c r="V1278" i="9"/>
  <c r="V1279" i="9"/>
  <c r="V1280" i="9"/>
  <c r="V1281" i="9"/>
  <c r="V1282" i="9"/>
  <c r="V1283" i="9"/>
  <c r="V1284" i="9"/>
  <c r="V1285" i="9"/>
  <c r="V1286" i="9"/>
  <c r="V1287" i="9"/>
  <c r="V1288" i="9"/>
  <c r="V1289" i="9"/>
  <c r="V1290" i="9"/>
  <c r="V1291" i="9"/>
  <c r="V1292" i="9"/>
  <c r="V1293" i="9"/>
  <c r="V1294" i="9"/>
  <c r="V1295" i="9"/>
  <c r="V1296" i="9"/>
  <c r="V1297" i="9"/>
  <c r="V1298" i="9"/>
  <c r="V1299" i="9"/>
  <c r="V1300" i="9"/>
  <c r="V1301" i="9"/>
  <c r="V1302" i="9"/>
  <c r="V1303" i="9"/>
  <c r="V1304" i="9"/>
  <c r="V1305" i="9"/>
  <c r="V1306" i="9"/>
  <c r="V1307" i="9"/>
  <c r="V1308" i="9"/>
  <c r="V1309" i="9"/>
  <c r="V1310" i="9"/>
  <c r="V1311" i="9"/>
  <c r="V1312" i="9"/>
  <c r="V1313" i="9"/>
  <c r="V1314" i="9"/>
  <c r="V1315" i="9"/>
  <c r="V1316" i="9"/>
  <c r="V1317" i="9"/>
  <c r="V1318" i="9"/>
  <c r="V1319" i="9"/>
  <c r="V1320" i="9"/>
  <c r="V1321" i="9"/>
  <c r="V1322" i="9"/>
  <c r="V1323" i="9"/>
  <c r="V1324" i="9"/>
  <c r="V1325" i="9"/>
  <c r="V1326" i="9"/>
  <c r="V1327" i="9"/>
  <c r="V1328" i="9"/>
  <c r="V1329" i="9"/>
  <c r="V1330" i="9"/>
  <c r="V1331" i="9"/>
  <c r="V1332" i="9"/>
  <c r="V1333" i="9"/>
  <c r="V1334" i="9"/>
  <c r="V1335" i="9"/>
  <c r="V1336" i="9"/>
  <c r="V1337" i="9"/>
  <c r="V1338" i="9"/>
  <c r="V1339" i="9"/>
  <c r="V1340" i="9"/>
  <c r="V1341" i="9"/>
  <c r="V1342" i="9"/>
  <c r="V1343" i="9"/>
  <c r="V1344" i="9"/>
  <c r="V1345" i="9"/>
  <c r="V1346" i="9"/>
  <c r="V1347" i="9"/>
  <c r="V1348" i="9"/>
  <c r="V1349" i="9"/>
  <c r="V1350" i="9"/>
  <c r="V1351" i="9"/>
  <c r="V1352" i="9"/>
  <c r="V1353" i="9"/>
  <c r="V1354" i="9"/>
  <c r="V1355" i="9"/>
  <c r="V1356" i="9"/>
  <c r="V1357" i="9"/>
  <c r="V1358" i="9"/>
  <c r="V1359" i="9"/>
  <c r="V1360" i="9"/>
  <c r="V1361" i="9"/>
  <c r="V1362" i="9"/>
  <c r="V1363" i="9"/>
  <c r="V1364" i="9"/>
  <c r="V1365" i="9"/>
  <c r="V1366" i="9"/>
  <c r="V1367" i="9"/>
  <c r="V1368" i="9"/>
  <c r="V1369" i="9"/>
  <c r="V1370" i="9"/>
  <c r="V1371" i="9"/>
  <c r="V1372" i="9"/>
  <c r="V1373" i="9"/>
  <c r="V1374" i="9"/>
  <c r="V1375" i="9"/>
  <c r="V1376" i="9"/>
  <c r="V1377" i="9"/>
  <c r="V1378" i="9"/>
  <c r="V1379" i="9"/>
  <c r="V1380" i="9"/>
  <c r="V1381" i="9"/>
  <c r="V1382" i="9"/>
  <c r="V1383" i="9"/>
  <c r="V1384" i="9"/>
  <c r="V1385" i="9"/>
  <c r="V1386" i="9"/>
  <c r="V1387" i="9"/>
  <c r="V1388" i="9"/>
  <c r="V1389" i="9"/>
  <c r="V1390" i="9"/>
  <c r="V1391" i="9"/>
  <c r="V1392" i="9"/>
  <c r="V1393" i="9"/>
  <c r="V1394" i="9"/>
  <c r="V1395" i="9"/>
  <c r="V1396" i="9"/>
  <c r="V1397" i="9"/>
  <c r="V1398" i="9"/>
  <c r="V1399" i="9"/>
  <c r="V1400" i="9"/>
  <c r="V1401" i="9"/>
  <c r="V1402" i="9"/>
  <c r="V1403" i="9"/>
  <c r="V1404" i="9"/>
  <c r="V1405" i="9"/>
  <c r="V1406" i="9"/>
  <c r="V1407" i="9"/>
  <c r="V1408" i="9"/>
  <c r="V1409" i="9"/>
  <c r="V1410" i="9"/>
  <c r="V1411" i="9"/>
  <c r="V1412" i="9"/>
  <c r="V1413" i="9"/>
  <c r="V1414" i="9"/>
  <c r="V1415" i="9"/>
  <c r="V1416" i="9"/>
  <c r="V1417" i="9"/>
  <c r="V1418" i="9"/>
  <c r="V1419" i="9"/>
  <c r="V1420" i="9"/>
  <c r="V1421" i="9"/>
  <c r="V1422" i="9"/>
  <c r="V1423" i="9"/>
  <c r="V1424" i="9"/>
  <c r="V1425" i="9"/>
  <c r="V1426" i="9"/>
  <c r="V1427" i="9"/>
  <c r="V1428" i="9"/>
  <c r="V1429" i="9"/>
  <c r="V1430" i="9"/>
  <c r="V1431" i="9"/>
  <c r="V1432" i="9"/>
  <c r="V1433" i="9"/>
  <c r="V1434" i="9"/>
  <c r="V1435" i="9"/>
  <c r="V1436" i="9"/>
  <c r="V1437" i="9"/>
  <c r="V1438" i="9"/>
  <c r="V1439" i="9"/>
  <c r="V1440" i="9"/>
  <c r="V1441" i="9"/>
  <c r="V1442" i="9"/>
  <c r="V1443" i="9"/>
  <c r="V1444" i="9"/>
  <c r="V1445" i="9"/>
  <c r="V1446" i="9"/>
  <c r="V1447" i="9"/>
  <c r="V1448" i="9"/>
  <c r="V1449" i="9"/>
  <c r="V1450" i="9"/>
  <c r="V1451" i="9"/>
  <c r="V1452" i="9"/>
  <c r="V1453" i="9"/>
  <c r="V1454" i="9"/>
  <c r="V1455" i="9"/>
  <c r="V1456" i="9"/>
  <c r="V1457" i="9"/>
  <c r="V1458" i="9"/>
  <c r="V1459" i="9"/>
  <c r="V1460" i="9"/>
  <c r="V1461" i="9"/>
  <c r="V1462" i="9"/>
  <c r="V1463" i="9"/>
  <c r="V1464" i="9"/>
  <c r="V1465" i="9"/>
  <c r="V1466" i="9"/>
  <c r="V1467" i="9"/>
  <c r="V1468" i="9"/>
  <c r="V1469" i="9"/>
  <c r="V1470" i="9"/>
  <c r="V1471" i="9"/>
  <c r="V1472" i="9"/>
  <c r="V1473" i="9"/>
  <c r="V1474" i="9"/>
  <c r="V1475" i="9"/>
  <c r="V1476" i="9"/>
  <c r="V1477" i="9"/>
  <c r="V1478" i="9"/>
  <c r="V1479" i="9"/>
  <c r="V1480" i="9"/>
  <c r="V1481" i="9"/>
  <c r="V1482" i="9"/>
  <c r="V1483" i="9"/>
  <c r="V1484" i="9"/>
  <c r="V1485" i="9"/>
  <c r="V1486" i="9"/>
  <c r="V1487" i="9"/>
  <c r="V1488" i="9"/>
  <c r="V1489" i="9"/>
  <c r="V1490" i="9"/>
  <c r="V1491" i="9"/>
  <c r="V1492" i="9"/>
  <c r="V1493" i="9"/>
  <c r="V1494" i="9"/>
  <c r="V1495" i="9"/>
  <c r="V1496" i="9"/>
  <c r="V1497" i="9"/>
  <c r="V1498" i="9"/>
  <c r="V1499" i="9"/>
  <c r="V1500" i="9"/>
  <c r="V1501" i="9"/>
  <c r="V1502" i="9"/>
  <c r="V1503" i="9"/>
  <c r="V1504" i="9"/>
  <c r="V1505" i="9"/>
  <c r="V1506" i="9"/>
  <c r="V1507" i="9"/>
  <c r="V1508" i="9"/>
  <c r="V1509" i="9"/>
  <c r="V1510" i="9"/>
  <c r="V1511" i="9"/>
  <c r="V1512" i="9"/>
  <c r="V1513" i="9"/>
  <c r="V1514" i="9"/>
  <c r="V1515" i="9"/>
  <c r="V1516" i="9"/>
  <c r="V1517" i="9"/>
  <c r="V1518" i="9"/>
  <c r="V1519" i="9"/>
  <c r="V1520" i="9"/>
  <c r="V1521" i="9"/>
  <c r="V1522" i="9"/>
  <c r="V1523" i="9"/>
  <c r="V1524" i="9"/>
  <c r="V1525" i="9"/>
  <c r="V1526" i="9"/>
  <c r="V1527" i="9"/>
  <c r="V1528" i="9"/>
  <c r="V1529" i="9"/>
  <c r="V1530" i="9"/>
  <c r="V1531" i="9"/>
  <c r="V1532" i="9"/>
  <c r="V1533" i="9"/>
  <c r="V1534" i="9"/>
  <c r="V1535" i="9"/>
  <c r="V1536" i="9"/>
  <c r="V1537" i="9"/>
  <c r="V1538" i="9"/>
  <c r="V1539" i="9"/>
  <c r="V1540" i="9"/>
  <c r="V1541" i="9"/>
  <c r="V1542" i="9"/>
  <c r="V1543" i="9"/>
  <c r="V1544" i="9"/>
  <c r="V1545" i="9"/>
  <c r="V1546" i="9"/>
  <c r="V1547" i="9"/>
  <c r="V1548" i="9"/>
  <c r="V1549" i="9"/>
  <c r="V1550" i="9"/>
  <c r="V1551" i="9"/>
  <c r="V1552" i="9"/>
  <c r="V1553" i="9"/>
  <c r="V1554" i="9"/>
  <c r="V1555" i="9"/>
  <c r="V1556" i="9"/>
  <c r="V1557" i="9"/>
  <c r="V1558" i="9"/>
  <c r="V1559" i="9"/>
  <c r="V1560" i="9"/>
  <c r="V1561" i="9"/>
  <c r="V1562" i="9"/>
  <c r="V1563" i="9"/>
  <c r="V1564" i="9"/>
  <c r="V1565" i="9"/>
  <c r="V1566" i="9"/>
  <c r="V1567" i="9"/>
  <c r="V1568" i="9"/>
  <c r="V1569" i="9"/>
  <c r="V1570" i="9"/>
  <c r="V1571" i="9"/>
  <c r="V1572" i="9"/>
  <c r="V1573" i="9"/>
  <c r="V1574" i="9"/>
  <c r="V1575" i="9"/>
  <c r="V1576" i="9"/>
  <c r="V1577" i="9"/>
  <c r="V1578" i="9"/>
  <c r="V1579" i="9"/>
  <c r="V1580" i="9"/>
  <c r="V1581" i="9"/>
  <c r="V1582" i="9"/>
  <c r="V1583" i="9"/>
  <c r="V1584" i="9"/>
  <c r="V1585" i="9"/>
  <c r="V1586" i="9"/>
  <c r="V1587" i="9"/>
  <c r="V1588" i="9"/>
  <c r="V1589" i="9"/>
  <c r="V1590" i="9"/>
  <c r="V1591" i="9"/>
  <c r="V1592" i="9"/>
  <c r="V1593" i="9"/>
  <c r="V1594" i="9"/>
  <c r="V1595" i="9"/>
  <c r="V1596" i="9"/>
  <c r="V1597" i="9"/>
  <c r="V1598" i="9"/>
  <c r="V1599" i="9"/>
  <c r="V1600" i="9"/>
  <c r="V1601" i="9"/>
  <c r="V1602" i="9"/>
  <c r="V1603" i="9"/>
  <c r="V1604" i="9"/>
  <c r="V1605" i="9"/>
  <c r="V1606" i="9"/>
  <c r="V1607" i="9"/>
  <c r="V1608" i="9"/>
  <c r="V1609" i="9"/>
  <c r="V1610" i="9"/>
  <c r="V1611" i="9"/>
  <c r="V1612" i="9"/>
  <c r="V1613" i="9"/>
  <c r="V1614" i="9"/>
  <c r="V1615" i="9"/>
  <c r="V1616" i="9"/>
  <c r="V1617" i="9"/>
  <c r="V1618" i="9"/>
  <c r="V1619" i="9"/>
  <c r="V1620" i="9"/>
  <c r="V1621" i="9"/>
  <c r="V1622" i="9"/>
  <c r="V1623" i="9"/>
  <c r="V1624" i="9"/>
  <c r="V1625" i="9"/>
  <c r="V1626" i="9"/>
  <c r="V1627" i="9"/>
  <c r="V1628" i="9"/>
  <c r="V1629" i="9"/>
  <c r="V1630" i="9"/>
  <c r="V1631" i="9"/>
  <c r="V1632" i="9"/>
  <c r="V1633" i="9"/>
  <c r="V1634" i="9"/>
  <c r="V1635" i="9"/>
  <c r="V1636" i="9"/>
  <c r="V1637" i="9"/>
  <c r="V1638" i="9"/>
  <c r="V1639" i="9"/>
  <c r="V1640" i="9"/>
  <c r="V1641" i="9"/>
  <c r="V1642" i="9"/>
  <c r="V1643" i="9"/>
  <c r="V1644" i="9"/>
  <c r="V1645" i="9"/>
  <c r="V1646" i="9"/>
  <c r="V1647" i="9"/>
  <c r="V1648" i="9"/>
  <c r="V1649" i="9"/>
  <c r="V1650" i="9"/>
  <c r="V1651" i="9"/>
  <c r="V1652" i="9"/>
  <c r="V1653" i="9"/>
  <c r="V1654" i="9"/>
  <c r="V1655" i="9"/>
  <c r="V1656" i="9"/>
  <c r="V1657" i="9"/>
  <c r="V1658" i="9"/>
  <c r="V1659" i="9"/>
  <c r="V1660" i="9"/>
  <c r="V1661" i="9"/>
  <c r="V1662" i="9"/>
  <c r="V1663" i="9"/>
  <c r="V1664" i="9"/>
  <c r="V1665" i="9"/>
  <c r="V1666" i="9"/>
  <c r="V1667" i="9"/>
  <c r="V1668" i="9"/>
  <c r="V1669" i="9"/>
  <c r="V1670" i="9"/>
  <c r="V1671" i="9"/>
  <c r="V1672" i="9"/>
  <c r="V1673" i="9"/>
  <c r="V1674" i="9"/>
  <c r="V1675" i="9"/>
  <c r="V1676" i="9"/>
  <c r="V1677" i="9"/>
  <c r="V1678" i="9"/>
  <c r="V1679" i="9"/>
  <c r="V1680" i="9"/>
  <c r="V1681" i="9"/>
  <c r="V1682" i="9"/>
  <c r="V1683" i="9"/>
  <c r="V1684" i="9"/>
  <c r="V1685" i="9"/>
  <c r="V1686" i="9"/>
  <c r="V1687" i="9"/>
  <c r="V1688" i="9"/>
  <c r="V1689" i="9"/>
  <c r="V1690" i="9"/>
  <c r="V1691" i="9"/>
  <c r="V1692" i="9"/>
  <c r="V1693" i="9"/>
  <c r="V1694" i="9"/>
  <c r="V1695" i="9"/>
  <c r="V1696" i="9"/>
  <c r="V1697" i="9"/>
  <c r="V1698" i="9"/>
  <c r="V1699" i="9"/>
  <c r="V1700" i="9"/>
  <c r="V1701" i="9"/>
  <c r="V1702" i="9"/>
  <c r="V1703" i="9"/>
  <c r="V1704" i="9"/>
  <c r="V1705" i="9"/>
  <c r="V1706" i="9"/>
  <c r="V1707" i="9"/>
  <c r="V1708" i="9"/>
  <c r="V1709" i="9"/>
  <c r="V1710" i="9"/>
  <c r="V1711" i="9"/>
  <c r="V1712" i="9"/>
  <c r="V1713" i="9"/>
  <c r="V1714" i="9"/>
  <c r="V1715" i="9"/>
  <c r="V1716" i="9"/>
  <c r="V1717" i="9"/>
  <c r="V1718" i="9"/>
  <c r="V1719" i="9"/>
  <c r="V1720" i="9"/>
  <c r="V1721" i="9"/>
  <c r="V1722" i="9"/>
  <c r="V1723" i="9"/>
  <c r="V1724" i="9"/>
  <c r="V1725" i="9"/>
  <c r="V1726" i="9"/>
  <c r="V1727" i="9"/>
  <c r="V1728" i="9"/>
  <c r="V1729" i="9"/>
  <c r="V1730" i="9"/>
  <c r="V1731" i="9"/>
  <c r="V1732" i="9"/>
  <c r="V1733" i="9"/>
  <c r="V1734" i="9"/>
  <c r="V1735" i="9"/>
  <c r="V1736" i="9"/>
  <c r="V1737" i="9"/>
  <c r="V1738" i="9"/>
  <c r="V1739" i="9"/>
  <c r="V1740" i="9"/>
  <c r="V1741" i="9"/>
  <c r="V1742" i="9"/>
  <c r="V1743" i="9"/>
  <c r="V1744" i="9"/>
  <c r="V1745" i="9"/>
  <c r="V1746" i="9"/>
  <c r="V1747" i="9"/>
  <c r="V1748" i="9"/>
  <c r="V1749" i="9"/>
  <c r="V1750" i="9"/>
  <c r="V1751" i="9"/>
  <c r="V1752" i="9"/>
  <c r="V1753" i="9"/>
  <c r="V1754" i="9"/>
  <c r="V1755" i="9"/>
  <c r="V1756" i="9"/>
  <c r="V1757" i="9"/>
  <c r="V1758" i="9"/>
  <c r="V1759" i="9"/>
  <c r="V1760" i="9"/>
  <c r="V1761" i="9"/>
  <c r="V1762" i="9"/>
  <c r="V1763" i="9"/>
  <c r="V1764" i="9"/>
  <c r="V1765" i="9"/>
  <c r="V1766" i="9"/>
  <c r="V1767" i="9"/>
  <c r="V1768" i="9"/>
  <c r="V1769" i="9"/>
  <c r="V1770" i="9"/>
  <c r="V1771" i="9"/>
  <c r="V1772" i="9"/>
  <c r="V1773" i="9"/>
  <c r="V1774" i="9"/>
  <c r="V1775" i="9"/>
  <c r="V1776" i="9"/>
  <c r="V1777" i="9"/>
  <c r="V1778" i="9"/>
  <c r="V1779" i="9"/>
  <c r="V1780" i="9"/>
  <c r="V1781" i="9"/>
  <c r="V1782" i="9"/>
  <c r="V1783" i="9"/>
  <c r="V1784" i="9"/>
  <c r="V1785" i="9"/>
  <c r="V1786" i="9"/>
  <c r="V1787" i="9"/>
  <c r="V1788" i="9"/>
  <c r="V1789" i="9"/>
  <c r="V1790" i="9"/>
  <c r="V1791" i="9"/>
  <c r="V1792" i="9"/>
  <c r="V1793" i="9"/>
  <c r="V1794" i="9"/>
  <c r="V1795" i="9"/>
  <c r="V1796" i="9"/>
  <c r="V1797" i="9"/>
  <c r="V1798" i="9"/>
  <c r="V1799" i="9"/>
  <c r="V1800" i="9"/>
  <c r="V1801" i="9"/>
  <c r="V1802" i="9"/>
  <c r="V1803" i="9"/>
  <c r="V1804" i="9"/>
  <c r="V1805" i="9"/>
  <c r="V1806" i="9"/>
  <c r="V1807" i="9"/>
  <c r="V1808" i="9"/>
  <c r="V1809" i="9"/>
  <c r="V1810" i="9"/>
  <c r="V1811" i="9"/>
  <c r="V1812" i="9"/>
  <c r="V1813" i="9"/>
  <c r="V1814" i="9"/>
  <c r="V1815" i="9"/>
  <c r="V1816" i="9"/>
  <c r="V1817" i="9"/>
  <c r="V1818" i="9"/>
  <c r="V1819" i="9"/>
  <c r="V1820" i="9"/>
  <c r="V1821" i="9"/>
  <c r="V1822" i="9"/>
  <c r="V1823" i="9"/>
  <c r="V1824" i="9"/>
  <c r="V1825" i="9"/>
  <c r="V1826" i="9"/>
  <c r="V1827" i="9"/>
  <c r="V1828" i="9"/>
  <c r="V1829" i="9"/>
  <c r="V1830" i="9"/>
  <c r="V1831" i="9"/>
  <c r="V1832" i="9"/>
  <c r="V1833" i="9"/>
  <c r="V1834" i="9"/>
  <c r="V1835" i="9"/>
  <c r="V1836" i="9"/>
  <c r="V1837" i="9"/>
  <c r="V1838" i="9"/>
  <c r="V1839" i="9"/>
  <c r="V1840" i="9"/>
  <c r="V1841" i="9"/>
  <c r="V1842" i="9"/>
  <c r="V1843" i="9"/>
  <c r="V1844" i="9"/>
  <c r="V1845" i="9"/>
  <c r="V1846" i="9"/>
  <c r="V1847" i="9"/>
  <c r="V1848" i="9"/>
  <c r="V1849" i="9"/>
  <c r="V1850" i="9"/>
  <c r="V1851" i="9"/>
  <c r="V1852" i="9"/>
  <c r="V1853" i="9"/>
  <c r="V1854" i="9"/>
  <c r="V1855" i="9"/>
  <c r="V1856" i="9"/>
  <c r="V1857" i="9"/>
  <c r="V1858" i="9"/>
  <c r="V1859" i="9"/>
  <c r="V1860" i="9"/>
  <c r="V1861" i="9"/>
  <c r="V1862" i="9"/>
  <c r="V1863" i="9"/>
  <c r="V1864" i="9"/>
  <c r="V1865" i="9"/>
  <c r="V1866" i="9"/>
  <c r="V1867" i="9"/>
  <c r="V1868" i="9"/>
  <c r="V1869" i="9"/>
  <c r="V1870" i="9"/>
  <c r="V1871" i="9"/>
  <c r="V1872" i="9"/>
  <c r="V1873" i="9"/>
  <c r="V1874" i="9"/>
  <c r="V1875" i="9"/>
  <c r="V1876" i="9"/>
  <c r="V1877" i="9"/>
  <c r="V1878" i="9"/>
  <c r="V1879" i="9"/>
  <c r="V1880" i="9"/>
  <c r="V1881" i="9"/>
  <c r="V1882" i="9"/>
  <c r="V1883" i="9"/>
  <c r="V1884" i="9"/>
  <c r="V1885" i="9"/>
  <c r="V1886" i="9"/>
  <c r="V1887" i="9"/>
  <c r="V1888" i="9"/>
  <c r="V1889" i="9"/>
  <c r="V1890" i="9"/>
  <c r="V1891" i="9"/>
  <c r="V1892" i="9"/>
  <c r="V1893" i="9"/>
  <c r="V1894" i="9"/>
  <c r="V1895" i="9"/>
  <c r="V1896" i="9"/>
  <c r="V1897" i="9"/>
  <c r="V1898" i="9"/>
  <c r="V1899" i="9"/>
  <c r="V1900" i="9"/>
  <c r="V1901" i="9"/>
  <c r="V1902" i="9"/>
  <c r="V1903" i="9"/>
  <c r="V1904" i="9"/>
  <c r="V1905" i="9"/>
  <c r="V1906" i="9"/>
  <c r="V1907" i="9"/>
  <c r="V1908" i="9"/>
  <c r="V1909" i="9"/>
  <c r="V1910" i="9"/>
  <c r="V1911" i="9"/>
  <c r="V1912" i="9"/>
  <c r="V1913" i="9"/>
  <c r="V1914" i="9"/>
  <c r="V1915" i="9"/>
  <c r="V1916" i="9"/>
  <c r="V1917" i="9"/>
  <c r="V1918" i="9"/>
  <c r="V1919" i="9"/>
  <c r="V1920" i="9"/>
  <c r="V1921" i="9"/>
  <c r="V1922" i="9"/>
  <c r="V1923" i="9"/>
  <c r="V1924" i="9"/>
  <c r="V1925" i="9"/>
  <c r="V1926" i="9"/>
  <c r="V1927" i="9"/>
  <c r="V1928" i="9"/>
  <c r="V1929" i="9"/>
  <c r="V1930" i="9"/>
  <c r="V1931" i="9"/>
  <c r="V1932" i="9"/>
  <c r="V1933" i="9"/>
  <c r="V1934" i="9"/>
  <c r="V1935" i="9"/>
  <c r="V1936" i="9"/>
  <c r="V1937" i="9"/>
  <c r="V1938" i="9"/>
  <c r="V1939" i="9"/>
  <c r="V1940" i="9"/>
  <c r="V1941" i="9"/>
  <c r="V1942" i="9"/>
  <c r="V1943" i="9"/>
  <c r="V1944" i="9"/>
  <c r="V1945" i="9"/>
  <c r="V1946" i="9"/>
  <c r="V1947" i="9"/>
  <c r="V1948" i="9"/>
  <c r="V1949" i="9"/>
  <c r="V1950" i="9"/>
  <c r="V1951" i="9"/>
  <c r="V1952" i="9"/>
  <c r="V1953" i="9"/>
  <c r="V1954" i="9"/>
  <c r="V1955" i="9"/>
  <c r="V1956" i="9"/>
  <c r="V1957" i="9"/>
  <c r="V1958" i="9"/>
  <c r="V1959" i="9"/>
  <c r="V1960" i="9"/>
  <c r="V1961" i="9"/>
  <c r="V1962" i="9"/>
  <c r="V1963" i="9"/>
  <c r="V1964" i="9"/>
  <c r="V1965" i="9"/>
  <c r="V1966" i="9"/>
  <c r="V1967" i="9"/>
  <c r="V1968" i="9"/>
  <c r="V1969" i="9"/>
  <c r="V1970" i="9"/>
  <c r="V1971" i="9"/>
  <c r="V1972" i="9"/>
  <c r="V1973" i="9"/>
  <c r="V1974" i="9"/>
  <c r="V1975" i="9"/>
  <c r="V1976" i="9"/>
  <c r="V1977" i="9"/>
  <c r="V1978" i="9"/>
  <c r="V1979" i="9"/>
  <c r="V1980" i="9"/>
  <c r="V1981" i="9"/>
  <c r="V1982" i="9"/>
  <c r="V1983" i="9"/>
  <c r="V1984" i="9"/>
  <c r="V1985" i="9"/>
  <c r="V1986" i="9"/>
  <c r="V1987" i="9"/>
  <c r="V1988" i="9"/>
  <c r="V1989" i="9"/>
  <c r="V1990" i="9"/>
  <c r="V1991" i="9"/>
  <c r="V1992" i="9"/>
  <c r="V1993" i="9"/>
  <c r="V1994" i="9"/>
  <c r="V1995" i="9"/>
  <c r="V1996" i="9"/>
  <c r="V1997" i="9"/>
  <c r="V1998" i="9"/>
  <c r="V1999" i="9"/>
  <c r="V2000" i="9"/>
  <c r="V2001" i="9"/>
  <c r="V2002" i="9"/>
  <c r="V2003" i="9"/>
  <c r="V2004" i="9"/>
  <c r="V2005" i="9"/>
  <c r="V2006" i="9"/>
  <c r="V2007" i="9"/>
  <c r="V2008" i="9"/>
  <c r="V2009" i="9"/>
  <c r="V2010" i="9"/>
  <c r="V2011" i="9"/>
  <c r="V2012" i="9"/>
  <c r="V2013" i="9"/>
  <c r="V2014" i="9"/>
  <c r="V2015" i="9"/>
  <c r="V2016" i="9"/>
  <c r="V2017" i="9"/>
  <c r="V2018" i="9"/>
  <c r="V2019" i="9"/>
  <c r="V2020" i="9"/>
  <c r="V2021" i="9"/>
  <c r="V2022" i="9"/>
  <c r="V2023" i="9"/>
  <c r="V2024" i="9"/>
  <c r="V2025" i="9"/>
  <c r="V2026" i="9"/>
  <c r="V2027" i="9"/>
  <c r="V2028" i="9"/>
  <c r="V2029" i="9"/>
  <c r="V2030" i="9"/>
  <c r="V2031" i="9"/>
  <c r="V2032" i="9"/>
  <c r="V2033" i="9"/>
  <c r="V2034" i="9"/>
  <c r="V2035" i="9"/>
  <c r="V2036" i="9"/>
  <c r="V2037" i="9"/>
  <c r="V2038" i="9"/>
  <c r="V2039" i="9"/>
  <c r="V2040" i="9"/>
  <c r="V2041" i="9"/>
  <c r="V2042" i="9"/>
  <c r="V2043" i="9"/>
  <c r="V2044" i="9"/>
  <c r="V2045" i="9"/>
  <c r="V2046" i="9"/>
  <c r="V2047" i="9"/>
  <c r="V2048" i="9"/>
  <c r="V2049" i="9"/>
  <c r="V2050" i="9"/>
  <c r="V2051" i="9"/>
  <c r="V2052" i="9"/>
  <c r="V2053" i="9"/>
  <c r="V2054" i="9"/>
  <c r="V2055" i="9"/>
  <c r="V2056" i="9"/>
  <c r="V2057" i="9"/>
  <c r="V2058" i="9"/>
  <c r="V2059" i="9"/>
  <c r="V2060" i="9"/>
  <c r="V2061" i="9"/>
  <c r="V2062" i="9"/>
  <c r="V2063" i="9"/>
  <c r="V2064" i="9"/>
  <c r="V2065" i="9"/>
  <c r="V2066" i="9"/>
  <c r="V2067" i="9"/>
  <c r="V2068" i="9"/>
  <c r="V2069" i="9"/>
  <c r="V2070" i="9"/>
  <c r="V2071" i="9"/>
  <c r="V2072" i="9"/>
  <c r="V2073" i="9"/>
  <c r="V2074" i="9"/>
  <c r="V2075" i="9"/>
  <c r="V2076" i="9"/>
  <c r="V2077" i="9"/>
  <c r="V2078" i="9"/>
  <c r="V2079" i="9"/>
  <c r="V2080" i="9"/>
  <c r="V2081" i="9"/>
  <c r="V2082" i="9"/>
  <c r="V2083" i="9"/>
  <c r="V2084" i="9"/>
  <c r="V2085" i="9"/>
  <c r="V2086" i="9"/>
  <c r="V2087" i="9"/>
  <c r="V2088" i="9"/>
  <c r="V2089" i="9"/>
  <c r="V2090" i="9"/>
  <c r="V2091" i="9"/>
  <c r="V2092" i="9"/>
  <c r="V2093" i="9"/>
  <c r="V2094" i="9"/>
  <c r="V2095" i="9"/>
  <c r="V2096" i="9"/>
  <c r="V2097" i="9"/>
  <c r="V2098" i="9"/>
  <c r="V2099" i="9"/>
  <c r="V2100" i="9"/>
  <c r="V2101" i="9"/>
  <c r="V2102" i="9"/>
  <c r="V2103" i="9"/>
  <c r="V2104" i="9"/>
  <c r="V2105" i="9"/>
  <c r="V2106" i="9"/>
  <c r="V2107" i="9"/>
  <c r="V2108" i="9"/>
  <c r="V2109" i="9"/>
  <c r="V2110" i="9"/>
  <c r="V2111" i="9"/>
  <c r="V2112" i="9"/>
  <c r="V2113" i="9"/>
  <c r="V2114" i="9"/>
  <c r="V2115" i="9"/>
  <c r="V2116" i="9"/>
  <c r="V2117" i="9"/>
  <c r="V2118" i="9"/>
  <c r="V2119" i="9"/>
  <c r="V2120" i="9"/>
  <c r="V2121" i="9"/>
  <c r="V2122" i="9"/>
  <c r="V2123" i="9"/>
  <c r="V2124" i="9"/>
  <c r="V2125" i="9"/>
  <c r="V2126" i="9"/>
  <c r="V2127" i="9"/>
  <c r="V2128" i="9"/>
  <c r="V2129" i="9"/>
  <c r="V2130" i="9"/>
  <c r="V2131" i="9"/>
  <c r="V2132" i="9"/>
  <c r="V2133" i="9"/>
  <c r="V2134" i="9"/>
  <c r="V2135" i="9"/>
  <c r="V2136" i="9"/>
  <c r="V2137" i="9"/>
  <c r="V2138" i="9"/>
  <c r="V2139" i="9"/>
  <c r="V2140" i="9"/>
  <c r="V2141" i="9"/>
  <c r="V2142" i="9"/>
  <c r="V2143" i="9"/>
  <c r="V2144" i="9"/>
  <c r="V2145" i="9"/>
  <c r="V2146" i="9"/>
  <c r="V2147" i="9"/>
  <c r="V2148" i="9"/>
  <c r="V2149" i="9"/>
  <c r="V2150" i="9"/>
  <c r="V2151" i="9"/>
  <c r="V2152" i="9"/>
  <c r="V2153" i="9"/>
  <c r="V2154" i="9"/>
  <c r="V2155" i="9"/>
  <c r="V2156" i="9"/>
  <c r="V2157" i="9"/>
  <c r="V2158" i="9"/>
  <c r="V2159" i="9"/>
  <c r="V2160" i="9"/>
  <c r="V2161" i="9"/>
  <c r="V2162" i="9"/>
  <c r="V2163" i="9"/>
  <c r="V2164" i="9"/>
  <c r="V2165" i="9"/>
  <c r="V2166" i="9"/>
  <c r="V2167" i="9"/>
  <c r="V2168" i="9"/>
  <c r="V2169" i="9"/>
  <c r="V2170" i="9"/>
  <c r="V2171" i="9"/>
  <c r="V2172" i="9"/>
  <c r="V2173" i="9"/>
  <c r="V2174" i="9"/>
  <c r="V2175" i="9"/>
  <c r="V2176" i="9"/>
  <c r="V2177" i="9"/>
  <c r="V2178" i="9"/>
  <c r="V2179" i="9"/>
  <c r="V2180" i="9"/>
  <c r="V2181" i="9"/>
  <c r="V2182" i="9"/>
  <c r="V2183" i="9"/>
  <c r="V2184" i="9"/>
  <c r="V2185" i="9"/>
  <c r="V2186" i="9"/>
  <c r="V2187" i="9"/>
  <c r="V2188" i="9"/>
  <c r="V2189" i="9"/>
  <c r="V2190" i="9"/>
  <c r="V2191" i="9"/>
  <c r="V2192" i="9"/>
  <c r="V2193" i="9"/>
  <c r="V2194" i="9"/>
  <c r="V2195" i="9"/>
  <c r="V2196" i="9"/>
  <c r="V2197" i="9"/>
  <c r="V2198" i="9"/>
  <c r="V2199" i="9"/>
  <c r="V2200" i="9"/>
  <c r="V2201" i="9"/>
  <c r="V2202" i="9"/>
  <c r="V2203" i="9"/>
  <c r="V2204" i="9"/>
  <c r="V2205" i="9"/>
  <c r="V2206" i="9"/>
  <c r="V2207" i="9"/>
  <c r="V2208" i="9"/>
  <c r="V2209" i="9"/>
  <c r="V2210" i="9"/>
  <c r="V2211" i="9"/>
  <c r="V2212" i="9"/>
  <c r="V2213" i="9"/>
  <c r="V2214" i="9"/>
  <c r="V2215" i="9"/>
  <c r="V2216" i="9"/>
  <c r="V2217" i="9"/>
  <c r="V2218" i="9"/>
  <c r="V2219" i="9"/>
  <c r="V2220" i="9"/>
  <c r="V2221" i="9"/>
  <c r="V2222" i="9"/>
  <c r="V2223" i="9"/>
  <c r="V2224" i="9"/>
  <c r="V2225" i="9"/>
  <c r="V2226" i="9"/>
  <c r="V2227" i="9"/>
  <c r="V2228" i="9"/>
  <c r="V2229" i="9"/>
  <c r="V2230" i="9"/>
  <c r="V2231" i="9"/>
  <c r="V2232" i="9"/>
  <c r="V2233" i="9"/>
  <c r="V2234" i="9"/>
  <c r="V2235" i="9"/>
  <c r="V2236" i="9"/>
  <c r="V2237" i="9"/>
  <c r="V2238" i="9"/>
  <c r="V2239" i="9"/>
  <c r="V2240" i="9"/>
  <c r="V2241" i="9"/>
  <c r="V2242" i="9"/>
  <c r="V2243" i="9"/>
  <c r="V2244" i="9"/>
  <c r="V2245" i="9"/>
  <c r="V2246" i="9"/>
  <c r="V2247" i="9"/>
  <c r="V2248" i="9"/>
  <c r="V2249" i="9"/>
  <c r="V2250" i="9"/>
  <c r="V2251" i="9"/>
  <c r="V2252" i="9"/>
  <c r="V2253" i="9"/>
  <c r="V2254" i="9"/>
  <c r="V2255" i="9"/>
  <c r="V2256" i="9"/>
  <c r="V2257" i="9"/>
  <c r="V2258" i="9"/>
  <c r="V2259" i="9"/>
  <c r="V2260" i="9"/>
  <c r="V2261" i="9"/>
  <c r="V2262" i="9"/>
  <c r="V2263" i="9"/>
  <c r="V2264" i="9"/>
  <c r="V2265" i="9"/>
  <c r="V2266" i="9"/>
  <c r="V2267" i="9"/>
  <c r="V2268" i="9"/>
  <c r="V2269" i="9"/>
  <c r="V2270" i="9"/>
  <c r="V2271" i="9"/>
  <c r="V2272" i="9"/>
  <c r="V2273" i="9"/>
  <c r="V2274" i="9"/>
  <c r="V2275" i="9"/>
  <c r="V2276" i="9"/>
  <c r="V2277" i="9"/>
  <c r="V2278" i="9"/>
  <c r="V2279" i="9"/>
  <c r="V2280" i="9"/>
  <c r="V2281" i="9"/>
  <c r="V2282" i="9"/>
  <c r="V2283" i="9"/>
  <c r="V2284" i="9"/>
  <c r="V2285" i="9"/>
  <c r="V2286" i="9"/>
  <c r="V2287" i="9"/>
  <c r="V2288" i="9"/>
  <c r="V2289" i="9"/>
  <c r="V2290" i="9"/>
  <c r="V2291" i="9"/>
  <c r="V2292" i="9"/>
  <c r="V2293" i="9"/>
  <c r="V2294" i="9"/>
  <c r="V2295" i="9"/>
  <c r="V2296" i="9"/>
  <c r="V2297" i="9"/>
  <c r="V2298" i="9"/>
  <c r="V2299" i="9"/>
  <c r="V2300" i="9"/>
  <c r="V2301" i="9"/>
  <c r="V2302" i="9"/>
  <c r="V2303" i="9"/>
  <c r="V2304" i="9"/>
  <c r="V2305" i="9"/>
  <c r="V2306" i="9"/>
  <c r="V2307" i="9"/>
  <c r="V2308" i="9"/>
  <c r="V2309" i="9"/>
  <c r="V2310" i="9"/>
  <c r="V2311" i="9"/>
  <c r="V2312" i="9"/>
  <c r="V2313" i="9"/>
  <c r="V2314" i="9"/>
  <c r="V2315" i="9"/>
  <c r="V2316" i="9"/>
  <c r="V2317" i="9"/>
  <c r="V2318" i="9"/>
  <c r="V2319" i="9"/>
  <c r="V2320" i="9"/>
  <c r="V2321" i="9"/>
  <c r="V2322" i="9"/>
  <c r="V2323" i="9"/>
  <c r="V2324" i="9"/>
  <c r="V2325" i="9"/>
  <c r="V2326" i="9"/>
  <c r="V2327" i="9"/>
  <c r="V2328" i="9"/>
  <c r="V2329" i="9"/>
  <c r="V2330" i="9"/>
  <c r="V2331" i="9"/>
  <c r="V2332" i="9"/>
  <c r="V2333" i="9"/>
  <c r="V2334" i="9"/>
  <c r="V2335" i="9"/>
  <c r="V2336" i="9"/>
  <c r="V2" i="9"/>
  <c r="U2" i="9"/>
  <c r="U3" i="9"/>
  <c r="U4" i="9"/>
  <c r="U5" i="9"/>
  <c r="U6" i="9"/>
  <c r="U7" i="9"/>
  <c r="U8" i="9"/>
  <c r="U9" i="9"/>
  <c r="U10" i="9"/>
  <c r="U11" i="9"/>
  <c r="U12" i="9"/>
  <c r="U13" i="9"/>
  <c r="U14" i="9"/>
  <c r="U15" i="9"/>
  <c r="U16" i="9"/>
  <c r="U17" i="9"/>
  <c r="U18" i="9"/>
  <c r="U19" i="9"/>
  <c r="U20" i="9"/>
  <c r="U21" i="9"/>
  <c r="U22" i="9"/>
  <c r="U23" i="9"/>
  <c r="U24" i="9"/>
  <c r="U25" i="9"/>
  <c r="U26" i="9"/>
  <c r="U27" i="9"/>
  <c r="U28" i="9"/>
  <c r="U29" i="9"/>
  <c r="U30" i="9"/>
  <c r="U31" i="9"/>
  <c r="U32" i="9"/>
  <c r="U33" i="9"/>
  <c r="U34" i="9"/>
  <c r="U35" i="9"/>
  <c r="U36" i="9"/>
  <c r="U37" i="9"/>
  <c r="U38" i="9"/>
  <c r="U39" i="9"/>
  <c r="U40" i="9"/>
  <c r="U41" i="9"/>
  <c r="U42" i="9"/>
  <c r="U43" i="9"/>
  <c r="U44" i="9"/>
  <c r="U45" i="9"/>
  <c r="U46" i="9"/>
  <c r="U47" i="9"/>
  <c r="U48" i="9"/>
  <c r="U49" i="9"/>
  <c r="U50" i="9"/>
  <c r="U51" i="9"/>
  <c r="U52" i="9"/>
  <c r="U53" i="9"/>
  <c r="U54" i="9"/>
  <c r="U55" i="9"/>
  <c r="U56" i="9"/>
  <c r="U57" i="9"/>
  <c r="U58" i="9"/>
  <c r="U59" i="9"/>
  <c r="U60" i="9"/>
  <c r="U61" i="9"/>
  <c r="U62" i="9"/>
  <c r="U63" i="9"/>
  <c r="U64" i="9"/>
  <c r="U65" i="9"/>
  <c r="U66" i="9"/>
  <c r="U67" i="9"/>
  <c r="U68" i="9"/>
  <c r="U69" i="9"/>
  <c r="U70" i="9"/>
  <c r="U71" i="9"/>
  <c r="U72" i="9"/>
  <c r="U73" i="9"/>
  <c r="U74" i="9"/>
  <c r="U75" i="9"/>
  <c r="U76" i="9"/>
  <c r="U77" i="9"/>
  <c r="U78" i="9"/>
  <c r="U79" i="9"/>
  <c r="U80" i="9"/>
  <c r="U81" i="9"/>
  <c r="U82" i="9"/>
  <c r="U83" i="9"/>
  <c r="U84" i="9"/>
  <c r="U85" i="9"/>
  <c r="U86" i="9"/>
  <c r="U87" i="9"/>
  <c r="U88" i="9"/>
  <c r="U89" i="9"/>
  <c r="U90" i="9"/>
  <c r="U91" i="9"/>
  <c r="U92" i="9"/>
  <c r="U93" i="9"/>
  <c r="U94" i="9"/>
  <c r="U95" i="9"/>
  <c r="U96" i="9"/>
  <c r="U97" i="9"/>
  <c r="U98" i="9"/>
  <c r="U99" i="9"/>
  <c r="U100" i="9"/>
  <c r="U101" i="9"/>
  <c r="U102" i="9"/>
  <c r="U103" i="9"/>
  <c r="U104" i="9"/>
  <c r="U105" i="9"/>
  <c r="U106" i="9"/>
  <c r="U107" i="9"/>
  <c r="U108" i="9"/>
  <c r="U109" i="9"/>
  <c r="U110" i="9"/>
  <c r="U111" i="9"/>
  <c r="U112" i="9"/>
  <c r="U113" i="9"/>
  <c r="U114" i="9"/>
  <c r="U115" i="9"/>
  <c r="U116" i="9"/>
  <c r="U117" i="9"/>
  <c r="U118" i="9"/>
  <c r="U119" i="9"/>
  <c r="U120" i="9"/>
  <c r="U121" i="9"/>
  <c r="U122" i="9"/>
  <c r="U123" i="9"/>
  <c r="U124" i="9"/>
  <c r="U125" i="9"/>
  <c r="U126" i="9"/>
  <c r="U127" i="9"/>
  <c r="U128" i="9"/>
  <c r="U129" i="9"/>
  <c r="U130" i="9"/>
  <c r="U131" i="9"/>
  <c r="U132" i="9"/>
  <c r="U133" i="9"/>
  <c r="U134" i="9"/>
  <c r="U135" i="9"/>
  <c r="U136" i="9"/>
  <c r="U137" i="9"/>
  <c r="U138" i="9"/>
  <c r="U139" i="9"/>
  <c r="U140" i="9"/>
  <c r="U141" i="9"/>
  <c r="U142" i="9"/>
  <c r="U143" i="9"/>
  <c r="U144" i="9"/>
  <c r="U145" i="9"/>
  <c r="U146" i="9"/>
  <c r="U147" i="9"/>
  <c r="U148" i="9"/>
  <c r="U149" i="9"/>
  <c r="U150" i="9"/>
  <c r="U151" i="9"/>
  <c r="U152" i="9"/>
  <c r="U153" i="9"/>
  <c r="U154" i="9"/>
  <c r="U155" i="9"/>
  <c r="U156" i="9"/>
  <c r="U157" i="9"/>
  <c r="U158" i="9"/>
  <c r="U159" i="9"/>
  <c r="U160" i="9"/>
  <c r="U161" i="9"/>
  <c r="U162" i="9"/>
  <c r="U163" i="9"/>
  <c r="U164" i="9"/>
  <c r="U165" i="9"/>
  <c r="U166" i="9"/>
  <c r="U167" i="9"/>
  <c r="U168" i="9"/>
  <c r="U169" i="9"/>
  <c r="U170" i="9"/>
  <c r="U171" i="9"/>
  <c r="U172" i="9"/>
  <c r="U173" i="9"/>
  <c r="U174" i="9"/>
  <c r="U175" i="9"/>
  <c r="U176" i="9"/>
  <c r="U177" i="9"/>
  <c r="U178" i="9"/>
  <c r="U179" i="9"/>
  <c r="U180" i="9"/>
  <c r="U181" i="9"/>
  <c r="U182" i="9"/>
  <c r="U183" i="9"/>
  <c r="U184" i="9"/>
  <c r="U185" i="9"/>
  <c r="U186" i="9"/>
  <c r="U187" i="9"/>
  <c r="U188" i="9"/>
  <c r="U189" i="9"/>
  <c r="U190" i="9"/>
  <c r="U191" i="9"/>
  <c r="U192" i="9"/>
  <c r="U193" i="9"/>
  <c r="U194" i="9"/>
  <c r="U195" i="9"/>
  <c r="U196" i="9"/>
  <c r="U197" i="9"/>
  <c r="U198" i="9"/>
  <c r="U199" i="9"/>
  <c r="U200" i="9"/>
  <c r="U201" i="9"/>
  <c r="U202" i="9"/>
  <c r="U203" i="9"/>
  <c r="U204" i="9"/>
  <c r="U205" i="9"/>
  <c r="U206" i="9"/>
  <c r="U207" i="9"/>
  <c r="U208" i="9"/>
  <c r="U209" i="9"/>
  <c r="U210" i="9"/>
  <c r="U211" i="9"/>
  <c r="U212" i="9"/>
  <c r="U213" i="9"/>
  <c r="U214" i="9"/>
  <c r="U215" i="9"/>
  <c r="U216" i="9"/>
  <c r="U217" i="9"/>
  <c r="U218" i="9"/>
  <c r="U219" i="9"/>
  <c r="U220" i="9"/>
  <c r="U221" i="9"/>
  <c r="U222" i="9"/>
  <c r="U223" i="9"/>
  <c r="U224" i="9"/>
  <c r="U225" i="9"/>
  <c r="U226" i="9"/>
  <c r="U227" i="9"/>
  <c r="U228" i="9"/>
  <c r="U229" i="9"/>
  <c r="U230" i="9"/>
  <c r="U231" i="9"/>
  <c r="U232" i="9"/>
  <c r="U233" i="9"/>
  <c r="U234" i="9"/>
  <c r="U235" i="9"/>
  <c r="U236" i="9"/>
  <c r="U237" i="9"/>
  <c r="U238" i="9"/>
  <c r="U239" i="9"/>
  <c r="U240" i="9"/>
  <c r="U241" i="9"/>
  <c r="U242" i="9"/>
  <c r="U243" i="9"/>
  <c r="U244" i="9"/>
  <c r="U245" i="9"/>
  <c r="U246" i="9"/>
  <c r="U247" i="9"/>
  <c r="U248" i="9"/>
  <c r="U249" i="9"/>
  <c r="U250" i="9"/>
  <c r="U251" i="9"/>
  <c r="U252" i="9"/>
  <c r="U253" i="9"/>
  <c r="U254" i="9"/>
  <c r="U255" i="9"/>
  <c r="U256" i="9"/>
  <c r="U257" i="9"/>
  <c r="U258" i="9"/>
  <c r="U259" i="9"/>
  <c r="U260" i="9"/>
  <c r="U261" i="9"/>
  <c r="U262" i="9"/>
  <c r="U263" i="9"/>
  <c r="U264" i="9"/>
  <c r="U265" i="9"/>
  <c r="U266" i="9"/>
  <c r="U267" i="9"/>
  <c r="U268" i="9"/>
  <c r="U269" i="9"/>
  <c r="U270" i="9"/>
  <c r="U271" i="9"/>
  <c r="U272" i="9"/>
  <c r="U273" i="9"/>
  <c r="U274" i="9"/>
  <c r="U275" i="9"/>
  <c r="U276" i="9"/>
  <c r="U277" i="9"/>
  <c r="U278" i="9"/>
  <c r="U279" i="9"/>
  <c r="U280" i="9"/>
  <c r="U281" i="9"/>
  <c r="U282" i="9"/>
  <c r="U283" i="9"/>
  <c r="U284" i="9"/>
  <c r="U285" i="9"/>
  <c r="U286" i="9"/>
  <c r="U287" i="9"/>
  <c r="U288" i="9"/>
  <c r="U289" i="9"/>
  <c r="U290" i="9"/>
  <c r="U291" i="9"/>
  <c r="U292" i="9"/>
  <c r="U293" i="9"/>
  <c r="U294" i="9"/>
  <c r="U295" i="9"/>
  <c r="U296" i="9"/>
  <c r="U297" i="9"/>
  <c r="U298" i="9"/>
  <c r="U299" i="9"/>
  <c r="U300" i="9"/>
  <c r="U301" i="9"/>
  <c r="U302" i="9"/>
  <c r="U303" i="9"/>
  <c r="U304" i="9"/>
  <c r="U305" i="9"/>
  <c r="U306" i="9"/>
  <c r="U307" i="9"/>
  <c r="U308" i="9"/>
  <c r="U309" i="9"/>
  <c r="U310" i="9"/>
  <c r="U311" i="9"/>
  <c r="U312" i="9"/>
  <c r="U313" i="9"/>
  <c r="U314" i="9"/>
  <c r="U315" i="9"/>
  <c r="U316" i="9"/>
  <c r="U317" i="9"/>
  <c r="U318" i="9"/>
  <c r="U319" i="9"/>
  <c r="U320" i="9"/>
  <c r="U321" i="9"/>
  <c r="U322" i="9"/>
  <c r="U323" i="9"/>
  <c r="U324" i="9"/>
  <c r="U325" i="9"/>
  <c r="U326" i="9"/>
  <c r="U327" i="9"/>
  <c r="U328" i="9"/>
  <c r="U329" i="9"/>
  <c r="U330" i="9"/>
  <c r="U331" i="9"/>
  <c r="U332" i="9"/>
  <c r="U333" i="9"/>
  <c r="U334" i="9"/>
  <c r="U335" i="9"/>
  <c r="U336" i="9"/>
  <c r="U337" i="9"/>
  <c r="U338" i="9"/>
  <c r="U339" i="9"/>
  <c r="U340" i="9"/>
  <c r="U341" i="9"/>
  <c r="U342" i="9"/>
  <c r="U343" i="9"/>
  <c r="U344" i="9"/>
  <c r="U345" i="9"/>
  <c r="U346" i="9"/>
  <c r="U347" i="9"/>
  <c r="U348" i="9"/>
  <c r="U349" i="9"/>
  <c r="U350" i="9"/>
  <c r="U351" i="9"/>
  <c r="U352" i="9"/>
  <c r="U353" i="9"/>
  <c r="U354" i="9"/>
  <c r="U355" i="9"/>
  <c r="U356" i="9"/>
  <c r="U357" i="9"/>
  <c r="U358" i="9"/>
  <c r="U359" i="9"/>
  <c r="U360" i="9"/>
  <c r="U361" i="9"/>
  <c r="U362" i="9"/>
  <c r="U363" i="9"/>
  <c r="U364" i="9"/>
  <c r="U365" i="9"/>
  <c r="U366" i="9"/>
  <c r="U367" i="9"/>
  <c r="U368" i="9"/>
  <c r="U369" i="9"/>
  <c r="U370" i="9"/>
  <c r="U371" i="9"/>
  <c r="U372" i="9"/>
  <c r="U373" i="9"/>
  <c r="U374" i="9"/>
  <c r="U375" i="9"/>
  <c r="U376" i="9"/>
  <c r="U377" i="9"/>
  <c r="U378" i="9"/>
  <c r="U379" i="9"/>
  <c r="U380" i="9"/>
  <c r="U381" i="9"/>
  <c r="U382" i="9"/>
  <c r="U383" i="9"/>
  <c r="U384" i="9"/>
  <c r="U385" i="9"/>
  <c r="U386" i="9"/>
  <c r="U387" i="9"/>
  <c r="U388" i="9"/>
  <c r="U389" i="9"/>
  <c r="U390" i="9"/>
  <c r="U391" i="9"/>
  <c r="U392" i="9"/>
  <c r="U393" i="9"/>
  <c r="U394" i="9"/>
  <c r="U395" i="9"/>
  <c r="U396" i="9"/>
  <c r="U397" i="9"/>
  <c r="U398" i="9"/>
  <c r="U399" i="9"/>
  <c r="U400" i="9"/>
  <c r="U401" i="9"/>
  <c r="U402" i="9"/>
  <c r="U403" i="9"/>
  <c r="U404" i="9"/>
  <c r="U405" i="9"/>
  <c r="U406" i="9"/>
  <c r="U407" i="9"/>
  <c r="U408" i="9"/>
  <c r="U409" i="9"/>
  <c r="U410" i="9"/>
  <c r="U411" i="9"/>
  <c r="U412" i="9"/>
  <c r="U413" i="9"/>
  <c r="U414" i="9"/>
  <c r="U415" i="9"/>
  <c r="U416" i="9"/>
  <c r="U417" i="9"/>
  <c r="U418" i="9"/>
  <c r="U419" i="9"/>
  <c r="U420" i="9"/>
  <c r="U421" i="9"/>
  <c r="U422" i="9"/>
  <c r="U423" i="9"/>
  <c r="U424" i="9"/>
  <c r="U425" i="9"/>
  <c r="U426" i="9"/>
  <c r="U427" i="9"/>
  <c r="U428" i="9"/>
  <c r="U429" i="9"/>
  <c r="U430" i="9"/>
  <c r="U431" i="9"/>
  <c r="U432" i="9"/>
  <c r="U433" i="9"/>
  <c r="U434" i="9"/>
  <c r="U435" i="9"/>
  <c r="U436" i="9"/>
  <c r="U437" i="9"/>
  <c r="U438" i="9"/>
  <c r="U439" i="9"/>
  <c r="U440" i="9"/>
  <c r="U441" i="9"/>
  <c r="U442" i="9"/>
  <c r="U443" i="9"/>
  <c r="U444" i="9"/>
  <c r="U445" i="9"/>
  <c r="U446" i="9"/>
  <c r="U447" i="9"/>
  <c r="U448" i="9"/>
  <c r="U449" i="9"/>
  <c r="U450" i="9"/>
  <c r="U451" i="9"/>
  <c r="U452" i="9"/>
  <c r="U453" i="9"/>
  <c r="U454" i="9"/>
  <c r="U455" i="9"/>
  <c r="U456" i="9"/>
  <c r="U457" i="9"/>
  <c r="U458" i="9"/>
  <c r="U459" i="9"/>
  <c r="U460" i="9"/>
  <c r="U461" i="9"/>
  <c r="U462" i="9"/>
  <c r="U463" i="9"/>
  <c r="U464" i="9"/>
  <c r="U465" i="9"/>
  <c r="U466" i="9"/>
  <c r="U467" i="9"/>
  <c r="U468" i="9"/>
  <c r="U469" i="9"/>
  <c r="U470" i="9"/>
  <c r="U471" i="9"/>
  <c r="U472" i="9"/>
  <c r="U473" i="9"/>
  <c r="U474" i="9"/>
  <c r="U475" i="9"/>
  <c r="U476" i="9"/>
  <c r="U477" i="9"/>
  <c r="U478" i="9"/>
  <c r="U479" i="9"/>
  <c r="U480" i="9"/>
  <c r="U481" i="9"/>
  <c r="U482" i="9"/>
  <c r="U483" i="9"/>
  <c r="U484" i="9"/>
  <c r="U485" i="9"/>
  <c r="U486" i="9"/>
  <c r="U487" i="9"/>
  <c r="U488" i="9"/>
  <c r="U489" i="9"/>
  <c r="U490" i="9"/>
  <c r="U491" i="9"/>
  <c r="U492" i="9"/>
  <c r="U493" i="9"/>
  <c r="U494" i="9"/>
  <c r="U495" i="9"/>
  <c r="U496" i="9"/>
  <c r="U497" i="9"/>
  <c r="U498" i="9"/>
  <c r="U499" i="9"/>
  <c r="U500" i="9"/>
  <c r="U501" i="9"/>
  <c r="U502" i="9"/>
  <c r="U503" i="9"/>
  <c r="U504" i="9"/>
  <c r="U505" i="9"/>
  <c r="U506" i="9"/>
  <c r="U507" i="9"/>
  <c r="U508" i="9"/>
  <c r="U509" i="9"/>
  <c r="U510" i="9"/>
  <c r="U511" i="9"/>
  <c r="U512" i="9"/>
  <c r="U513" i="9"/>
  <c r="U514" i="9"/>
  <c r="U515" i="9"/>
  <c r="U516" i="9"/>
  <c r="U517" i="9"/>
  <c r="U518" i="9"/>
  <c r="U519" i="9"/>
  <c r="U520" i="9"/>
  <c r="U521" i="9"/>
  <c r="U522" i="9"/>
  <c r="U523" i="9"/>
  <c r="U524" i="9"/>
  <c r="U525" i="9"/>
  <c r="U526" i="9"/>
  <c r="U527" i="9"/>
  <c r="U528" i="9"/>
  <c r="U529" i="9"/>
  <c r="U530" i="9"/>
  <c r="U531" i="9"/>
  <c r="U532" i="9"/>
  <c r="U533" i="9"/>
  <c r="U534" i="9"/>
  <c r="U535" i="9"/>
  <c r="U536" i="9"/>
  <c r="U537" i="9"/>
  <c r="U538" i="9"/>
  <c r="U539" i="9"/>
  <c r="U540" i="9"/>
  <c r="U541" i="9"/>
  <c r="U542" i="9"/>
  <c r="U543" i="9"/>
  <c r="U544" i="9"/>
  <c r="U545" i="9"/>
  <c r="U546" i="9"/>
  <c r="U547" i="9"/>
  <c r="U548" i="9"/>
  <c r="U549" i="9"/>
  <c r="U550" i="9"/>
  <c r="U551" i="9"/>
  <c r="U552" i="9"/>
  <c r="U553" i="9"/>
  <c r="U554" i="9"/>
  <c r="U555" i="9"/>
  <c r="U556" i="9"/>
  <c r="U557" i="9"/>
  <c r="U558" i="9"/>
  <c r="U559" i="9"/>
  <c r="U560" i="9"/>
  <c r="U561" i="9"/>
  <c r="U562" i="9"/>
  <c r="U563" i="9"/>
  <c r="U564" i="9"/>
  <c r="U565" i="9"/>
  <c r="U566" i="9"/>
  <c r="U567" i="9"/>
  <c r="U568" i="9"/>
  <c r="U569" i="9"/>
  <c r="U570" i="9"/>
  <c r="U571" i="9"/>
  <c r="U572" i="9"/>
  <c r="U573" i="9"/>
  <c r="U574" i="9"/>
  <c r="U575" i="9"/>
  <c r="U576" i="9"/>
  <c r="U577" i="9"/>
  <c r="U578" i="9"/>
  <c r="U579" i="9"/>
  <c r="U580" i="9"/>
  <c r="U581" i="9"/>
  <c r="U582" i="9"/>
  <c r="U583" i="9"/>
  <c r="U584" i="9"/>
  <c r="U585" i="9"/>
  <c r="U586" i="9"/>
  <c r="U587" i="9"/>
  <c r="U588" i="9"/>
  <c r="U589" i="9"/>
  <c r="U590" i="9"/>
  <c r="U591" i="9"/>
  <c r="U592" i="9"/>
  <c r="U593" i="9"/>
  <c r="U594" i="9"/>
  <c r="U595" i="9"/>
  <c r="U596" i="9"/>
  <c r="U597" i="9"/>
  <c r="U598" i="9"/>
  <c r="U599" i="9"/>
  <c r="U600" i="9"/>
  <c r="U601" i="9"/>
  <c r="U602" i="9"/>
  <c r="U603" i="9"/>
  <c r="U604" i="9"/>
  <c r="U605" i="9"/>
  <c r="U606" i="9"/>
  <c r="U607" i="9"/>
  <c r="U608" i="9"/>
  <c r="U609" i="9"/>
  <c r="U610" i="9"/>
  <c r="U611" i="9"/>
  <c r="U612" i="9"/>
  <c r="U613" i="9"/>
  <c r="U614" i="9"/>
  <c r="U615" i="9"/>
  <c r="U616" i="9"/>
  <c r="U617" i="9"/>
  <c r="U618" i="9"/>
  <c r="U619" i="9"/>
  <c r="U620" i="9"/>
  <c r="U621" i="9"/>
  <c r="U622" i="9"/>
  <c r="U623" i="9"/>
  <c r="U624" i="9"/>
  <c r="U625" i="9"/>
  <c r="U626" i="9"/>
  <c r="U627" i="9"/>
  <c r="U628" i="9"/>
  <c r="U629" i="9"/>
  <c r="U630" i="9"/>
  <c r="U631" i="9"/>
  <c r="U632" i="9"/>
  <c r="U633" i="9"/>
  <c r="U634" i="9"/>
  <c r="U635" i="9"/>
  <c r="U636" i="9"/>
  <c r="U637" i="9"/>
  <c r="U638" i="9"/>
  <c r="U639" i="9"/>
  <c r="U640" i="9"/>
  <c r="U641" i="9"/>
  <c r="U642" i="9"/>
  <c r="U643" i="9"/>
  <c r="U644" i="9"/>
  <c r="U645" i="9"/>
  <c r="U646" i="9"/>
  <c r="U647" i="9"/>
  <c r="U648" i="9"/>
  <c r="U649" i="9"/>
  <c r="U650" i="9"/>
  <c r="U651" i="9"/>
  <c r="U652" i="9"/>
  <c r="U653" i="9"/>
  <c r="U654" i="9"/>
  <c r="U655" i="9"/>
  <c r="U656" i="9"/>
  <c r="U657" i="9"/>
  <c r="U658" i="9"/>
  <c r="U659" i="9"/>
  <c r="U660" i="9"/>
  <c r="U661" i="9"/>
  <c r="U662" i="9"/>
  <c r="U663" i="9"/>
  <c r="U664" i="9"/>
  <c r="U665" i="9"/>
  <c r="U666" i="9"/>
  <c r="U667" i="9"/>
  <c r="U668" i="9"/>
  <c r="U669" i="9"/>
  <c r="U670" i="9"/>
  <c r="U671" i="9"/>
  <c r="U672" i="9"/>
  <c r="U673" i="9"/>
  <c r="U674" i="9"/>
  <c r="U675" i="9"/>
  <c r="U676" i="9"/>
  <c r="U677" i="9"/>
  <c r="U678" i="9"/>
  <c r="U679" i="9"/>
  <c r="U680" i="9"/>
  <c r="U681" i="9"/>
  <c r="U682" i="9"/>
  <c r="U683" i="9"/>
  <c r="U684" i="9"/>
  <c r="U685" i="9"/>
  <c r="U686" i="9"/>
  <c r="U687" i="9"/>
  <c r="U688" i="9"/>
  <c r="U689" i="9"/>
  <c r="U690" i="9"/>
  <c r="U691" i="9"/>
  <c r="U692" i="9"/>
  <c r="U693" i="9"/>
  <c r="U694" i="9"/>
  <c r="U695" i="9"/>
  <c r="U696" i="9"/>
  <c r="U697" i="9"/>
  <c r="U698" i="9"/>
  <c r="U699" i="9"/>
  <c r="U700" i="9"/>
  <c r="U701" i="9"/>
  <c r="U702" i="9"/>
  <c r="U703" i="9"/>
  <c r="U704" i="9"/>
  <c r="U705" i="9"/>
  <c r="U706" i="9"/>
  <c r="U707" i="9"/>
  <c r="U708" i="9"/>
  <c r="U709" i="9"/>
  <c r="U710" i="9"/>
  <c r="U711" i="9"/>
  <c r="U712" i="9"/>
  <c r="U713" i="9"/>
  <c r="U714" i="9"/>
  <c r="U715" i="9"/>
  <c r="U716" i="9"/>
  <c r="U717" i="9"/>
  <c r="U718" i="9"/>
  <c r="U719" i="9"/>
  <c r="U720" i="9"/>
  <c r="U721" i="9"/>
  <c r="U722" i="9"/>
  <c r="U723" i="9"/>
  <c r="U724" i="9"/>
  <c r="U725" i="9"/>
  <c r="U726" i="9"/>
  <c r="U727" i="9"/>
  <c r="U728" i="9"/>
  <c r="U729" i="9"/>
  <c r="U730" i="9"/>
  <c r="U731" i="9"/>
  <c r="U732" i="9"/>
  <c r="U733" i="9"/>
  <c r="U734" i="9"/>
  <c r="U735" i="9"/>
  <c r="U736" i="9"/>
  <c r="U737" i="9"/>
  <c r="U738" i="9"/>
  <c r="U739" i="9"/>
  <c r="U740" i="9"/>
  <c r="U741" i="9"/>
  <c r="U742" i="9"/>
  <c r="U743" i="9"/>
  <c r="U744" i="9"/>
  <c r="U745" i="9"/>
  <c r="U746" i="9"/>
  <c r="U747" i="9"/>
  <c r="U748" i="9"/>
  <c r="U749" i="9"/>
  <c r="U750" i="9"/>
  <c r="U751" i="9"/>
  <c r="U752" i="9"/>
  <c r="U753" i="9"/>
  <c r="U754" i="9"/>
  <c r="U755" i="9"/>
  <c r="U756" i="9"/>
  <c r="U757" i="9"/>
  <c r="U758" i="9"/>
  <c r="U759" i="9"/>
  <c r="U760" i="9"/>
  <c r="U761" i="9"/>
  <c r="U762" i="9"/>
  <c r="U763" i="9"/>
  <c r="U764" i="9"/>
  <c r="U765" i="9"/>
  <c r="U766" i="9"/>
  <c r="U767" i="9"/>
  <c r="U768" i="9"/>
  <c r="U769" i="9"/>
  <c r="U770" i="9"/>
  <c r="U771" i="9"/>
  <c r="U772" i="9"/>
  <c r="U773" i="9"/>
  <c r="U774" i="9"/>
  <c r="U775" i="9"/>
  <c r="U776" i="9"/>
  <c r="U777" i="9"/>
  <c r="U778" i="9"/>
  <c r="U779" i="9"/>
  <c r="U780" i="9"/>
  <c r="U781" i="9"/>
  <c r="U782" i="9"/>
  <c r="U783" i="9"/>
  <c r="U784" i="9"/>
  <c r="U785" i="9"/>
  <c r="U786" i="9"/>
  <c r="U787" i="9"/>
  <c r="U788" i="9"/>
  <c r="U789" i="9"/>
  <c r="U790" i="9"/>
  <c r="U791" i="9"/>
  <c r="U792" i="9"/>
  <c r="U793" i="9"/>
  <c r="U794" i="9"/>
  <c r="U795" i="9"/>
  <c r="U796" i="9"/>
  <c r="U797" i="9"/>
  <c r="U798" i="9"/>
  <c r="U799" i="9"/>
  <c r="U800" i="9"/>
  <c r="U801" i="9"/>
  <c r="U802" i="9"/>
  <c r="U803" i="9"/>
  <c r="U804" i="9"/>
  <c r="U805" i="9"/>
  <c r="U806" i="9"/>
  <c r="U807" i="9"/>
  <c r="U808" i="9"/>
  <c r="U809" i="9"/>
  <c r="U810" i="9"/>
  <c r="U811" i="9"/>
  <c r="U812" i="9"/>
  <c r="U813" i="9"/>
  <c r="U814" i="9"/>
  <c r="U815" i="9"/>
  <c r="U816" i="9"/>
  <c r="U817" i="9"/>
  <c r="U818" i="9"/>
  <c r="U819" i="9"/>
  <c r="U820" i="9"/>
  <c r="U821" i="9"/>
  <c r="U822" i="9"/>
  <c r="U823" i="9"/>
  <c r="U824" i="9"/>
  <c r="U825" i="9"/>
  <c r="U826" i="9"/>
  <c r="U827" i="9"/>
  <c r="U828" i="9"/>
  <c r="U829" i="9"/>
  <c r="U830" i="9"/>
  <c r="U831" i="9"/>
  <c r="U832" i="9"/>
  <c r="U833" i="9"/>
  <c r="U834" i="9"/>
  <c r="U835" i="9"/>
  <c r="U836" i="9"/>
  <c r="U837" i="9"/>
  <c r="U838" i="9"/>
  <c r="U839" i="9"/>
  <c r="U840" i="9"/>
  <c r="U841" i="9"/>
  <c r="U842" i="9"/>
  <c r="U843" i="9"/>
  <c r="U844" i="9"/>
  <c r="U845" i="9"/>
  <c r="U846" i="9"/>
  <c r="U847" i="9"/>
  <c r="U848" i="9"/>
  <c r="U849" i="9"/>
  <c r="U850" i="9"/>
  <c r="U851" i="9"/>
  <c r="U852" i="9"/>
  <c r="U853" i="9"/>
  <c r="U854" i="9"/>
  <c r="U855" i="9"/>
  <c r="U856" i="9"/>
  <c r="U857" i="9"/>
  <c r="U858" i="9"/>
  <c r="U859" i="9"/>
  <c r="U860" i="9"/>
  <c r="U861" i="9"/>
  <c r="U862" i="9"/>
  <c r="U863" i="9"/>
  <c r="U864" i="9"/>
  <c r="U865" i="9"/>
  <c r="U866" i="9"/>
  <c r="U867" i="9"/>
  <c r="U868" i="9"/>
  <c r="U869" i="9"/>
  <c r="U870" i="9"/>
  <c r="U871" i="9"/>
  <c r="U872" i="9"/>
  <c r="U873" i="9"/>
  <c r="U874" i="9"/>
  <c r="U875" i="9"/>
  <c r="U876" i="9"/>
  <c r="U877" i="9"/>
  <c r="U878" i="9"/>
  <c r="U879" i="9"/>
  <c r="U880" i="9"/>
  <c r="U881" i="9"/>
  <c r="U882" i="9"/>
  <c r="U883" i="9"/>
  <c r="U884" i="9"/>
  <c r="U885" i="9"/>
  <c r="U886" i="9"/>
  <c r="U887" i="9"/>
  <c r="U888" i="9"/>
  <c r="U889" i="9"/>
  <c r="U890" i="9"/>
  <c r="U891" i="9"/>
  <c r="U892" i="9"/>
  <c r="U893" i="9"/>
  <c r="U894" i="9"/>
  <c r="U895" i="9"/>
  <c r="U896" i="9"/>
  <c r="U897" i="9"/>
  <c r="U898" i="9"/>
  <c r="U899" i="9"/>
  <c r="U900" i="9"/>
  <c r="U901" i="9"/>
  <c r="U902" i="9"/>
  <c r="U903" i="9"/>
  <c r="U904" i="9"/>
  <c r="U905" i="9"/>
  <c r="U906" i="9"/>
  <c r="U907" i="9"/>
  <c r="U908" i="9"/>
  <c r="U909" i="9"/>
  <c r="U910" i="9"/>
  <c r="U911" i="9"/>
  <c r="U912" i="9"/>
  <c r="U913" i="9"/>
  <c r="U914" i="9"/>
  <c r="U915" i="9"/>
  <c r="U916" i="9"/>
  <c r="U917" i="9"/>
  <c r="U918" i="9"/>
  <c r="U919" i="9"/>
  <c r="U920" i="9"/>
  <c r="U921" i="9"/>
  <c r="U922" i="9"/>
  <c r="U923" i="9"/>
  <c r="U924" i="9"/>
  <c r="U925" i="9"/>
  <c r="U926" i="9"/>
  <c r="U927" i="9"/>
  <c r="U928" i="9"/>
  <c r="U929" i="9"/>
  <c r="U930" i="9"/>
  <c r="U931" i="9"/>
  <c r="U932" i="9"/>
  <c r="U933" i="9"/>
  <c r="U934" i="9"/>
  <c r="U935" i="9"/>
  <c r="U936" i="9"/>
  <c r="U937" i="9"/>
  <c r="U938" i="9"/>
  <c r="U939" i="9"/>
  <c r="U940" i="9"/>
  <c r="U941" i="9"/>
  <c r="U942" i="9"/>
  <c r="U943" i="9"/>
  <c r="U944" i="9"/>
  <c r="U945" i="9"/>
  <c r="U946" i="9"/>
  <c r="U947" i="9"/>
  <c r="U948" i="9"/>
  <c r="U949" i="9"/>
  <c r="U950" i="9"/>
  <c r="U951" i="9"/>
  <c r="U952" i="9"/>
  <c r="U953" i="9"/>
  <c r="U954" i="9"/>
  <c r="U955" i="9"/>
  <c r="U956" i="9"/>
  <c r="U957" i="9"/>
  <c r="U958" i="9"/>
  <c r="U959" i="9"/>
  <c r="U960" i="9"/>
  <c r="U961" i="9"/>
  <c r="U962" i="9"/>
  <c r="U963" i="9"/>
  <c r="U964" i="9"/>
  <c r="U965" i="9"/>
  <c r="U966" i="9"/>
  <c r="U967" i="9"/>
  <c r="U968" i="9"/>
  <c r="U969" i="9"/>
  <c r="U970" i="9"/>
  <c r="U971" i="9"/>
  <c r="U972" i="9"/>
  <c r="U973" i="9"/>
  <c r="U974" i="9"/>
  <c r="U975" i="9"/>
  <c r="U976" i="9"/>
  <c r="U977" i="9"/>
  <c r="U978" i="9"/>
  <c r="U979" i="9"/>
  <c r="U980" i="9"/>
  <c r="U981" i="9"/>
  <c r="U982" i="9"/>
  <c r="U983" i="9"/>
  <c r="U984" i="9"/>
  <c r="U985" i="9"/>
  <c r="U986" i="9"/>
  <c r="U987" i="9"/>
  <c r="U988" i="9"/>
  <c r="U989" i="9"/>
  <c r="U990" i="9"/>
  <c r="U991" i="9"/>
  <c r="U992" i="9"/>
  <c r="U993" i="9"/>
  <c r="U994" i="9"/>
  <c r="U995" i="9"/>
  <c r="U996" i="9"/>
  <c r="U997" i="9"/>
  <c r="U998" i="9"/>
  <c r="U999" i="9"/>
  <c r="U1000" i="9"/>
  <c r="U1001" i="9"/>
  <c r="U1002" i="9"/>
  <c r="U1003" i="9"/>
  <c r="U1004" i="9"/>
  <c r="U1005" i="9"/>
  <c r="U1006" i="9"/>
  <c r="U1007" i="9"/>
  <c r="U1008" i="9"/>
  <c r="U1009" i="9"/>
  <c r="U1010" i="9"/>
  <c r="U1011" i="9"/>
  <c r="U1012" i="9"/>
  <c r="U1013" i="9"/>
  <c r="U1014" i="9"/>
  <c r="U1015" i="9"/>
  <c r="U1016" i="9"/>
  <c r="U1017" i="9"/>
  <c r="U1018" i="9"/>
  <c r="U1019" i="9"/>
  <c r="U1020" i="9"/>
  <c r="U1021" i="9"/>
  <c r="U1022" i="9"/>
  <c r="U1023" i="9"/>
  <c r="U1024" i="9"/>
  <c r="U1025" i="9"/>
  <c r="U1026" i="9"/>
  <c r="U1027" i="9"/>
  <c r="U1028" i="9"/>
  <c r="U1029" i="9"/>
  <c r="U1030" i="9"/>
  <c r="U1031" i="9"/>
  <c r="U1032" i="9"/>
  <c r="U1033" i="9"/>
  <c r="U1034" i="9"/>
  <c r="U1035" i="9"/>
  <c r="U1036" i="9"/>
  <c r="U1037" i="9"/>
  <c r="U1038" i="9"/>
  <c r="U1039" i="9"/>
  <c r="U1040" i="9"/>
  <c r="U1041" i="9"/>
  <c r="U1042" i="9"/>
  <c r="U1043" i="9"/>
  <c r="U1044" i="9"/>
  <c r="U1045" i="9"/>
  <c r="U1046" i="9"/>
  <c r="U1047" i="9"/>
  <c r="U1048" i="9"/>
  <c r="U1049" i="9"/>
  <c r="U1050" i="9"/>
  <c r="U1051" i="9"/>
  <c r="U1052" i="9"/>
  <c r="U1053" i="9"/>
  <c r="U1054" i="9"/>
  <c r="U1055" i="9"/>
  <c r="U1056" i="9"/>
  <c r="U1057" i="9"/>
  <c r="U1058" i="9"/>
  <c r="U1059" i="9"/>
  <c r="U1060" i="9"/>
  <c r="U1061" i="9"/>
  <c r="U1062" i="9"/>
  <c r="U1063" i="9"/>
  <c r="U1064" i="9"/>
  <c r="U1065" i="9"/>
  <c r="U1066" i="9"/>
  <c r="U1067" i="9"/>
  <c r="U1068" i="9"/>
  <c r="U1069" i="9"/>
  <c r="U1070" i="9"/>
  <c r="U1071" i="9"/>
  <c r="U1072" i="9"/>
  <c r="U1073" i="9"/>
  <c r="U1074" i="9"/>
  <c r="U1075" i="9"/>
  <c r="U1076" i="9"/>
  <c r="U1077" i="9"/>
  <c r="U1078" i="9"/>
  <c r="U1079" i="9"/>
  <c r="U1080" i="9"/>
  <c r="U1081" i="9"/>
  <c r="U1082" i="9"/>
  <c r="U1083" i="9"/>
  <c r="U1084" i="9"/>
  <c r="U1085" i="9"/>
  <c r="U1086" i="9"/>
  <c r="U1087" i="9"/>
  <c r="U1088" i="9"/>
  <c r="U1089" i="9"/>
  <c r="U1090" i="9"/>
  <c r="U1091" i="9"/>
  <c r="U1092" i="9"/>
  <c r="U1093" i="9"/>
  <c r="U1094" i="9"/>
  <c r="U1095" i="9"/>
  <c r="U1096" i="9"/>
  <c r="U1097" i="9"/>
  <c r="U1098" i="9"/>
  <c r="U1099" i="9"/>
  <c r="U1100" i="9"/>
  <c r="U1101" i="9"/>
  <c r="U1102" i="9"/>
  <c r="U1103" i="9"/>
  <c r="U1104" i="9"/>
  <c r="U1105" i="9"/>
  <c r="U1106" i="9"/>
  <c r="U1107" i="9"/>
  <c r="U1108" i="9"/>
  <c r="U1109" i="9"/>
  <c r="U1110" i="9"/>
  <c r="U1111" i="9"/>
  <c r="U1112" i="9"/>
  <c r="U1113" i="9"/>
  <c r="U1114" i="9"/>
  <c r="U1115" i="9"/>
  <c r="U1116" i="9"/>
  <c r="U1117" i="9"/>
  <c r="U1118" i="9"/>
  <c r="U1119" i="9"/>
  <c r="U1120" i="9"/>
  <c r="U1121" i="9"/>
  <c r="U1122" i="9"/>
  <c r="U1123" i="9"/>
  <c r="U1124" i="9"/>
  <c r="U1125" i="9"/>
  <c r="U1126" i="9"/>
  <c r="U1127" i="9"/>
  <c r="U1128" i="9"/>
  <c r="U1129" i="9"/>
  <c r="U1130" i="9"/>
  <c r="U1131" i="9"/>
  <c r="U1132" i="9"/>
  <c r="U1133" i="9"/>
  <c r="U1134" i="9"/>
  <c r="U1135" i="9"/>
  <c r="U1136" i="9"/>
  <c r="U1137" i="9"/>
  <c r="U1138" i="9"/>
  <c r="U1139" i="9"/>
  <c r="U1140" i="9"/>
  <c r="U1141" i="9"/>
  <c r="U1142" i="9"/>
  <c r="U1143" i="9"/>
  <c r="U1144" i="9"/>
  <c r="U1145" i="9"/>
  <c r="U1146" i="9"/>
  <c r="U1147" i="9"/>
  <c r="U1148" i="9"/>
  <c r="U1149" i="9"/>
  <c r="U1150" i="9"/>
  <c r="U1151" i="9"/>
  <c r="U1152" i="9"/>
  <c r="U1153" i="9"/>
  <c r="U1154" i="9"/>
  <c r="U1155" i="9"/>
  <c r="U1156" i="9"/>
  <c r="U1157" i="9"/>
  <c r="U1158" i="9"/>
  <c r="U1159" i="9"/>
  <c r="U1160" i="9"/>
  <c r="U1161" i="9"/>
  <c r="U1162" i="9"/>
  <c r="U1163" i="9"/>
  <c r="U1164" i="9"/>
  <c r="U1165" i="9"/>
  <c r="U1166" i="9"/>
  <c r="U1167" i="9"/>
  <c r="U1168" i="9"/>
  <c r="U1169" i="9"/>
  <c r="U1170" i="9"/>
  <c r="U1171" i="9"/>
  <c r="U1172" i="9"/>
  <c r="U1173" i="9"/>
  <c r="U1174" i="9"/>
  <c r="U1175" i="9"/>
  <c r="U1176" i="9"/>
  <c r="U1177" i="9"/>
  <c r="U1178" i="9"/>
  <c r="U1179" i="9"/>
  <c r="U1180" i="9"/>
  <c r="U1181" i="9"/>
  <c r="U1182" i="9"/>
  <c r="U1183" i="9"/>
  <c r="U1184" i="9"/>
  <c r="U1185" i="9"/>
  <c r="U1186" i="9"/>
  <c r="U1187" i="9"/>
  <c r="U1188" i="9"/>
  <c r="U1189" i="9"/>
  <c r="U1190" i="9"/>
  <c r="U1191" i="9"/>
  <c r="U1192" i="9"/>
  <c r="U1193" i="9"/>
  <c r="U1194" i="9"/>
  <c r="U1195" i="9"/>
  <c r="U1196" i="9"/>
  <c r="U1197" i="9"/>
  <c r="U1198" i="9"/>
  <c r="U1199" i="9"/>
  <c r="U1200" i="9"/>
  <c r="U1201" i="9"/>
  <c r="U1202" i="9"/>
  <c r="U1203" i="9"/>
  <c r="U1204" i="9"/>
  <c r="U1205" i="9"/>
  <c r="U1206" i="9"/>
  <c r="U1207" i="9"/>
  <c r="U1208" i="9"/>
  <c r="U1209" i="9"/>
  <c r="U1210" i="9"/>
  <c r="U1211" i="9"/>
  <c r="U1212" i="9"/>
  <c r="U1213" i="9"/>
  <c r="U1214" i="9"/>
  <c r="U1215" i="9"/>
  <c r="U1216" i="9"/>
  <c r="U1217" i="9"/>
  <c r="U1218" i="9"/>
  <c r="U1219" i="9"/>
  <c r="U1220" i="9"/>
  <c r="U1221" i="9"/>
  <c r="U1222" i="9"/>
  <c r="U1223" i="9"/>
  <c r="U1224" i="9"/>
  <c r="U1225" i="9"/>
  <c r="U1226" i="9"/>
  <c r="U1227" i="9"/>
  <c r="U1228" i="9"/>
  <c r="U1229" i="9"/>
  <c r="U1230" i="9"/>
  <c r="U1231" i="9"/>
  <c r="U1232" i="9"/>
  <c r="U1233" i="9"/>
  <c r="U1234" i="9"/>
  <c r="U1235" i="9"/>
  <c r="U1236" i="9"/>
  <c r="U1237" i="9"/>
  <c r="U1238" i="9"/>
  <c r="U1239" i="9"/>
  <c r="U1240" i="9"/>
  <c r="U1241" i="9"/>
  <c r="U1242" i="9"/>
  <c r="U1243" i="9"/>
  <c r="U1244" i="9"/>
  <c r="U1245" i="9"/>
  <c r="U1246" i="9"/>
  <c r="U1247" i="9"/>
  <c r="U1248" i="9"/>
  <c r="U1249" i="9"/>
  <c r="U1250" i="9"/>
  <c r="U1251" i="9"/>
  <c r="U1252" i="9"/>
  <c r="U1253" i="9"/>
  <c r="U1254" i="9"/>
  <c r="U1255" i="9"/>
  <c r="U1256" i="9"/>
  <c r="U1257" i="9"/>
  <c r="U1258" i="9"/>
  <c r="U1259" i="9"/>
  <c r="U1260" i="9"/>
  <c r="U1261" i="9"/>
  <c r="U1262" i="9"/>
  <c r="U1263" i="9"/>
  <c r="U1264" i="9"/>
  <c r="U1265" i="9"/>
  <c r="U1266" i="9"/>
  <c r="U1267" i="9"/>
  <c r="U1268" i="9"/>
  <c r="U1269" i="9"/>
  <c r="U1270" i="9"/>
  <c r="U1271" i="9"/>
  <c r="U1272" i="9"/>
  <c r="U1273" i="9"/>
  <c r="U1274" i="9"/>
  <c r="U1275" i="9"/>
  <c r="U1276" i="9"/>
  <c r="U1277" i="9"/>
  <c r="U1278" i="9"/>
  <c r="U1279" i="9"/>
  <c r="U1280" i="9"/>
  <c r="U1281" i="9"/>
  <c r="U1282" i="9"/>
  <c r="U1283" i="9"/>
  <c r="U1284" i="9"/>
  <c r="U1285" i="9"/>
  <c r="U1286" i="9"/>
  <c r="U1287" i="9"/>
  <c r="U1288" i="9"/>
  <c r="U1289" i="9"/>
  <c r="U1290" i="9"/>
  <c r="U1291" i="9"/>
  <c r="U1292" i="9"/>
  <c r="U1293" i="9"/>
  <c r="U1294" i="9"/>
  <c r="U1295" i="9"/>
  <c r="U1296" i="9"/>
  <c r="U1297" i="9"/>
  <c r="U1298" i="9"/>
  <c r="U1299" i="9"/>
  <c r="U1300" i="9"/>
  <c r="U1301" i="9"/>
  <c r="U1302" i="9"/>
  <c r="U1303" i="9"/>
  <c r="U1304" i="9"/>
  <c r="U1305" i="9"/>
  <c r="U1306" i="9"/>
  <c r="U1307" i="9"/>
  <c r="U1308" i="9"/>
  <c r="U1309" i="9"/>
  <c r="U1310" i="9"/>
  <c r="U1311" i="9"/>
  <c r="U1312" i="9"/>
  <c r="U1313" i="9"/>
  <c r="U1314" i="9"/>
  <c r="U1315" i="9"/>
  <c r="U1316" i="9"/>
  <c r="U1317" i="9"/>
  <c r="U1318" i="9"/>
  <c r="U1319" i="9"/>
  <c r="U1320" i="9"/>
  <c r="U1321" i="9"/>
  <c r="U1322" i="9"/>
  <c r="U1323" i="9"/>
  <c r="U1324" i="9"/>
  <c r="U1325" i="9"/>
  <c r="U1326" i="9"/>
  <c r="U1327" i="9"/>
  <c r="U1328" i="9"/>
  <c r="U1329" i="9"/>
  <c r="U1330" i="9"/>
  <c r="U1331" i="9"/>
  <c r="U1332" i="9"/>
  <c r="U1333" i="9"/>
  <c r="U1334" i="9"/>
  <c r="U1335" i="9"/>
  <c r="U1336" i="9"/>
  <c r="U1337" i="9"/>
  <c r="U1338" i="9"/>
  <c r="U1339" i="9"/>
  <c r="U1340" i="9"/>
  <c r="U1341" i="9"/>
  <c r="U1342" i="9"/>
  <c r="U1343" i="9"/>
  <c r="U1344" i="9"/>
  <c r="U1345" i="9"/>
  <c r="U1346" i="9"/>
  <c r="U1347" i="9"/>
  <c r="U1348" i="9"/>
  <c r="U1349" i="9"/>
  <c r="U1350" i="9"/>
  <c r="U1351" i="9"/>
  <c r="U1352" i="9"/>
  <c r="U1353" i="9"/>
  <c r="U1354" i="9"/>
  <c r="U1355" i="9"/>
  <c r="U1356" i="9"/>
  <c r="U1357" i="9"/>
  <c r="U1358" i="9"/>
  <c r="U1359" i="9"/>
  <c r="U1360" i="9"/>
  <c r="U1361" i="9"/>
  <c r="U1362" i="9"/>
  <c r="U1363" i="9"/>
  <c r="U1364" i="9"/>
  <c r="U1365" i="9"/>
  <c r="U1366" i="9"/>
  <c r="U1367" i="9"/>
  <c r="U1368" i="9"/>
  <c r="U1369" i="9"/>
  <c r="U1370" i="9"/>
  <c r="U1371" i="9"/>
  <c r="U1372" i="9"/>
  <c r="U1373" i="9"/>
  <c r="U1374" i="9"/>
  <c r="U1375" i="9"/>
  <c r="U1376" i="9"/>
  <c r="U1377" i="9"/>
  <c r="U1378" i="9"/>
  <c r="U1379" i="9"/>
  <c r="U1380" i="9"/>
  <c r="U1381" i="9"/>
  <c r="U1382" i="9"/>
  <c r="U1383" i="9"/>
  <c r="U1384" i="9"/>
  <c r="U1385" i="9"/>
  <c r="U1386" i="9"/>
  <c r="U1387" i="9"/>
  <c r="U1388" i="9"/>
  <c r="U1389" i="9"/>
  <c r="U1390" i="9"/>
  <c r="U1391" i="9"/>
  <c r="U1392" i="9"/>
  <c r="U1393" i="9"/>
  <c r="U1394" i="9"/>
  <c r="U1395" i="9"/>
  <c r="U1396" i="9"/>
  <c r="U1397" i="9"/>
  <c r="U1398" i="9"/>
  <c r="U1399" i="9"/>
  <c r="U1400" i="9"/>
  <c r="U1401" i="9"/>
  <c r="U1402" i="9"/>
  <c r="U1403" i="9"/>
  <c r="U1404" i="9"/>
  <c r="U1405" i="9"/>
  <c r="U1406" i="9"/>
  <c r="U1407" i="9"/>
  <c r="U1408" i="9"/>
  <c r="U1409" i="9"/>
  <c r="U1410" i="9"/>
  <c r="U1411" i="9"/>
  <c r="U1412" i="9"/>
  <c r="U1413" i="9"/>
  <c r="U1414" i="9"/>
  <c r="U1415" i="9"/>
  <c r="U1416" i="9"/>
  <c r="U1417" i="9"/>
  <c r="U1418" i="9"/>
  <c r="U1419" i="9"/>
  <c r="U1420" i="9"/>
  <c r="U1421" i="9"/>
  <c r="U1422" i="9"/>
  <c r="U1423" i="9"/>
  <c r="U1424" i="9"/>
  <c r="U1425" i="9"/>
  <c r="U1426" i="9"/>
  <c r="U1427" i="9"/>
  <c r="U1428" i="9"/>
  <c r="U1429" i="9"/>
  <c r="U1430" i="9"/>
  <c r="U1431" i="9"/>
  <c r="U1432" i="9"/>
  <c r="U1433" i="9"/>
  <c r="U1434" i="9"/>
  <c r="U1435" i="9"/>
  <c r="U1436" i="9"/>
  <c r="U1437" i="9"/>
  <c r="U1438" i="9"/>
  <c r="U1439" i="9"/>
  <c r="U1440" i="9"/>
  <c r="U1441" i="9"/>
  <c r="U1442" i="9"/>
  <c r="U1443" i="9"/>
  <c r="U1444" i="9"/>
  <c r="U1445" i="9"/>
  <c r="U1446" i="9"/>
  <c r="U1447" i="9"/>
  <c r="U1448" i="9"/>
  <c r="U1449" i="9"/>
  <c r="U1450" i="9"/>
  <c r="U1451" i="9"/>
  <c r="U1452" i="9"/>
  <c r="U1453" i="9"/>
  <c r="U1454" i="9"/>
  <c r="U1455" i="9"/>
  <c r="U1456" i="9"/>
  <c r="U1457" i="9"/>
  <c r="U1458" i="9"/>
  <c r="U1459" i="9"/>
  <c r="U1460" i="9"/>
  <c r="U1461" i="9"/>
  <c r="U1462" i="9"/>
  <c r="U1463" i="9"/>
  <c r="U1464" i="9"/>
  <c r="U1465" i="9"/>
  <c r="U1466" i="9"/>
  <c r="U1467" i="9"/>
  <c r="U1468" i="9"/>
  <c r="U1469" i="9"/>
  <c r="U1470" i="9"/>
  <c r="U1471" i="9"/>
  <c r="U1472" i="9"/>
  <c r="U1473" i="9"/>
  <c r="U1474" i="9"/>
  <c r="U1475" i="9"/>
  <c r="U1476" i="9"/>
  <c r="U1477" i="9"/>
  <c r="U1478" i="9"/>
  <c r="U1479" i="9"/>
  <c r="U1480" i="9"/>
  <c r="U1481" i="9"/>
  <c r="U1482" i="9"/>
  <c r="U1483" i="9"/>
  <c r="U1484" i="9"/>
  <c r="U1485" i="9"/>
  <c r="U1486" i="9"/>
  <c r="U1487" i="9"/>
  <c r="U1488" i="9"/>
  <c r="U1489" i="9"/>
  <c r="U1490" i="9"/>
  <c r="U1491" i="9"/>
  <c r="U1492" i="9"/>
  <c r="U1493" i="9"/>
  <c r="U1494" i="9"/>
  <c r="U1495" i="9"/>
  <c r="U1496" i="9"/>
  <c r="U1497" i="9"/>
  <c r="U1498" i="9"/>
  <c r="U1499" i="9"/>
  <c r="U1500" i="9"/>
  <c r="U1501" i="9"/>
  <c r="U1502" i="9"/>
  <c r="U1503" i="9"/>
  <c r="U1504" i="9"/>
  <c r="U1505" i="9"/>
  <c r="U1506" i="9"/>
  <c r="U1507" i="9"/>
  <c r="U1508" i="9"/>
  <c r="U1509" i="9"/>
  <c r="U1510" i="9"/>
  <c r="U1511" i="9"/>
  <c r="U1512" i="9"/>
  <c r="U1513" i="9"/>
  <c r="U1514" i="9"/>
  <c r="U1515" i="9"/>
  <c r="U1516" i="9"/>
  <c r="U1517" i="9"/>
  <c r="U1518" i="9"/>
  <c r="U1519" i="9"/>
  <c r="U1520" i="9"/>
  <c r="U1521" i="9"/>
  <c r="U1522" i="9"/>
  <c r="U1523" i="9"/>
  <c r="U1524" i="9"/>
  <c r="U1525" i="9"/>
  <c r="U1526" i="9"/>
  <c r="U1527" i="9"/>
  <c r="U1528" i="9"/>
  <c r="U1529" i="9"/>
  <c r="U1530" i="9"/>
  <c r="U1531" i="9"/>
  <c r="U1532" i="9"/>
  <c r="U1533" i="9"/>
  <c r="U1534" i="9"/>
  <c r="U1535" i="9"/>
  <c r="U1536" i="9"/>
  <c r="U1537" i="9"/>
  <c r="U1538" i="9"/>
  <c r="U1539" i="9"/>
  <c r="U1540" i="9"/>
  <c r="U1541" i="9"/>
  <c r="U1542" i="9"/>
  <c r="U1543" i="9"/>
  <c r="U1544" i="9"/>
  <c r="U1545" i="9"/>
  <c r="U1546" i="9"/>
  <c r="U1547" i="9"/>
  <c r="U1548" i="9"/>
  <c r="U1549" i="9"/>
  <c r="U1550" i="9"/>
  <c r="U1551" i="9"/>
  <c r="U1552" i="9"/>
  <c r="U1553" i="9"/>
  <c r="U1554" i="9"/>
  <c r="U1555" i="9"/>
  <c r="U1556" i="9"/>
  <c r="U1557" i="9"/>
  <c r="U1558" i="9"/>
  <c r="U1559" i="9"/>
  <c r="U1560" i="9"/>
  <c r="U1561" i="9"/>
  <c r="U1562" i="9"/>
  <c r="U1563" i="9"/>
  <c r="U1564" i="9"/>
  <c r="U1565" i="9"/>
  <c r="U1566" i="9"/>
  <c r="U1567" i="9"/>
  <c r="U1568" i="9"/>
  <c r="U1569" i="9"/>
  <c r="U1570" i="9"/>
  <c r="U1571" i="9"/>
  <c r="U1572" i="9"/>
  <c r="U1573" i="9"/>
  <c r="U1574" i="9"/>
  <c r="U1575" i="9"/>
  <c r="U1576" i="9"/>
  <c r="U1577" i="9"/>
  <c r="U1578" i="9"/>
  <c r="U1579" i="9"/>
  <c r="U1580" i="9"/>
  <c r="U1581" i="9"/>
  <c r="U1582" i="9"/>
  <c r="U1583" i="9"/>
  <c r="U1584" i="9"/>
  <c r="U1585" i="9"/>
  <c r="U1586" i="9"/>
  <c r="U1587" i="9"/>
  <c r="U1588" i="9"/>
  <c r="U1589" i="9"/>
  <c r="U1590" i="9"/>
  <c r="U1591" i="9"/>
  <c r="U1592" i="9"/>
  <c r="U1593" i="9"/>
  <c r="U1594" i="9"/>
  <c r="U1595" i="9"/>
  <c r="U1596" i="9"/>
  <c r="U1597" i="9"/>
  <c r="U1598" i="9"/>
  <c r="U1599" i="9"/>
  <c r="U1600" i="9"/>
  <c r="U1601" i="9"/>
  <c r="U1602" i="9"/>
  <c r="U1603" i="9"/>
  <c r="U1604" i="9"/>
  <c r="U1605" i="9"/>
  <c r="U1606" i="9"/>
  <c r="U1607" i="9"/>
  <c r="U1608" i="9"/>
  <c r="U1609" i="9"/>
  <c r="U1610" i="9"/>
  <c r="U1611" i="9"/>
  <c r="U1612" i="9"/>
  <c r="U1613" i="9"/>
  <c r="U1614" i="9"/>
  <c r="U1615" i="9"/>
  <c r="U1616" i="9"/>
  <c r="U1617" i="9"/>
  <c r="U1618" i="9"/>
  <c r="U1619" i="9"/>
  <c r="U1620" i="9"/>
  <c r="U1621" i="9"/>
  <c r="U1622" i="9"/>
  <c r="U1623" i="9"/>
  <c r="U1624" i="9"/>
  <c r="U1625" i="9"/>
  <c r="U1626" i="9"/>
  <c r="U1627" i="9"/>
  <c r="U1628" i="9"/>
  <c r="U1629" i="9"/>
  <c r="U1630" i="9"/>
  <c r="U1631" i="9"/>
  <c r="U1632" i="9"/>
  <c r="U1633" i="9"/>
  <c r="U1634" i="9"/>
  <c r="U1635" i="9"/>
  <c r="U1636" i="9"/>
  <c r="U1637" i="9"/>
  <c r="U1638" i="9"/>
  <c r="U1639" i="9"/>
  <c r="U1640" i="9"/>
  <c r="U1641" i="9"/>
  <c r="U1642" i="9"/>
  <c r="U1643" i="9"/>
  <c r="U1644" i="9"/>
  <c r="U1645" i="9"/>
  <c r="U1646" i="9"/>
  <c r="U1647" i="9"/>
  <c r="U1648" i="9"/>
  <c r="U1649" i="9"/>
  <c r="U1650" i="9"/>
  <c r="U1651" i="9"/>
  <c r="U1652" i="9"/>
  <c r="U1653" i="9"/>
  <c r="U1654" i="9"/>
  <c r="U1655" i="9"/>
  <c r="U1656" i="9"/>
  <c r="U1657" i="9"/>
  <c r="U1658" i="9"/>
  <c r="U1659" i="9"/>
  <c r="U1660" i="9"/>
  <c r="U1661" i="9"/>
  <c r="U1662" i="9"/>
  <c r="U1663" i="9"/>
  <c r="U1664" i="9"/>
  <c r="U1665" i="9"/>
  <c r="U1666" i="9"/>
  <c r="U1667" i="9"/>
  <c r="U1668" i="9"/>
  <c r="U1669" i="9"/>
  <c r="U1670" i="9"/>
  <c r="U1671" i="9"/>
  <c r="U1672" i="9"/>
  <c r="U1673" i="9"/>
  <c r="U1674" i="9"/>
  <c r="U1675" i="9"/>
  <c r="U1676" i="9"/>
  <c r="U1677" i="9"/>
  <c r="U1678" i="9"/>
  <c r="U1679" i="9"/>
  <c r="U1680" i="9"/>
  <c r="U1681" i="9"/>
  <c r="U1682" i="9"/>
  <c r="U1683" i="9"/>
  <c r="U1684" i="9"/>
  <c r="U1685" i="9"/>
  <c r="U1686" i="9"/>
  <c r="U1687" i="9"/>
  <c r="U1688" i="9"/>
  <c r="U1689" i="9"/>
  <c r="U1690" i="9"/>
  <c r="U1691" i="9"/>
  <c r="U1692" i="9"/>
  <c r="U1693" i="9"/>
  <c r="U1694" i="9"/>
  <c r="U1695" i="9"/>
  <c r="U1696" i="9"/>
  <c r="U1697" i="9"/>
  <c r="U1698" i="9"/>
  <c r="U1699" i="9"/>
  <c r="U1700" i="9"/>
  <c r="U1701" i="9"/>
  <c r="U1702" i="9"/>
  <c r="U1703" i="9"/>
  <c r="U1704" i="9"/>
  <c r="U1705" i="9"/>
  <c r="U1706" i="9"/>
  <c r="U1707" i="9"/>
  <c r="U1708" i="9"/>
  <c r="U1709" i="9"/>
  <c r="U1710" i="9"/>
  <c r="U1711" i="9"/>
  <c r="U1712" i="9"/>
  <c r="U1713" i="9"/>
  <c r="U1714" i="9"/>
  <c r="U1715" i="9"/>
  <c r="U1716" i="9"/>
  <c r="U1717" i="9"/>
  <c r="U1718" i="9"/>
  <c r="U1719" i="9"/>
  <c r="U1720" i="9"/>
  <c r="U1721" i="9"/>
  <c r="U1722" i="9"/>
  <c r="U1723" i="9"/>
  <c r="U1724" i="9"/>
  <c r="U1725" i="9"/>
  <c r="U1726" i="9"/>
  <c r="U1727" i="9"/>
  <c r="U1728" i="9"/>
  <c r="U1729" i="9"/>
  <c r="U1730" i="9"/>
  <c r="U1731" i="9"/>
  <c r="U1732" i="9"/>
  <c r="U1733" i="9"/>
  <c r="U1734" i="9"/>
  <c r="U1735" i="9"/>
  <c r="U1736" i="9"/>
  <c r="U1737" i="9"/>
  <c r="U1738" i="9"/>
  <c r="U1739" i="9"/>
  <c r="U1740" i="9"/>
  <c r="U1741" i="9"/>
  <c r="U1742" i="9"/>
  <c r="U1743" i="9"/>
  <c r="U1744" i="9"/>
  <c r="U1745" i="9"/>
  <c r="U1746" i="9"/>
  <c r="U1747" i="9"/>
  <c r="U1748" i="9"/>
  <c r="U1749" i="9"/>
  <c r="U1750" i="9"/>
  <c r="U1751" i="9"/>
  <c r="U1752" i="9"/>
  <c r="U1753" i="9"/>
  <c r="U1754" i="9"/>
  <c r="U1755" i="9"/>
  <c r="U1756" i="9"/>
  <c r="U1757" i="9"/>
  <c r="U1758" i="9"/>
  <c r="U1759" i="9"/>
  <c r="U1760" i="9"/>
  <c r="U1761" i="9"/>
  <c r="U1762" i="9"/>
  <c r="U1763" i="9"/>
  <c r="U1764" i="9"/>
  <c r="U1765" i="9"/>
  <c r="U1766" i="9"/>
  <c r="U1767" i="9"/>
  <c r="U1768" i="9"/>
  <c r="U1769" i="9"/>
  <c r="U1770" i="9"/>
  <c r="U1771" i="9"/>
  <c r="U1772" i="9"/>
  <c r="U1773" i="9"/>
  <c r="U1774" i="9"/>
  <c r="U1775" i="9"/>
  <c r="U1776" i="9"/>
  <c r="U1777" i="9"/>
  <c r="U1778" i="9"/>
  <c r="U1779" i="9"/>
  <c r="U1780" i="9"/>
  <c r="U1781" i="9"/>
  <c r="U1782" i="9"/>
  <c r="U1783" i="9"/>
  <c r="U1784" i="9"/>
  <c r="U1785" i="9"/>
  <c r="U1786" i="9"/>
  <c r="U1787" i="9"/>
  <c r="U1788" i="9"/>
  <c r="U1789" i="9"/>
  <c r="U1790" i="9"/>
  <c r="U1791" i="9"/>
  <c r="U1792" i="9"/>
  <c r="U1793" i="9"/>
  <c r="U1794" i="9"/>
  <c r="U1795" i="9"/>
  <c r="U1796" i="9"/>
  <c r="U1797" i="9"/>
  <c r="U1798" i="9"/>
  <c r="U1799" i="9"/>
  <c r="U1800" i="9"/>
  <c r="U1801" i="9"/>
  <c r="U1802" i="9"/>
  <c r="U1803" i="9"/>
  <c r="U1804" i="9"/>
  <c r="U1805" i="9"/>
  <c r="U1806" i="9"/>
  <c r="U1807" i="9"/>
  <c r="U1808" i="9"/>
  <c r="U1809" i="9"/>
  <c r="U1810" i="9"/>
  <c r="U1811" i="9"/>
  <c r="U1812" i="9"/>
  <c r="U1813" i="9"/>
  <c r="U1814" i="9"/>
  <c r="U1815" i="9"/>
  <c r="U1816" i="9"/>
  <c r="U1817" i="9"/>
  <c r="U1818" i="9"/>
  <c r="U1819" i="9"/>
  <c r="U1820" i="9"/>
  <c r="U1821" i="9"/>
  <c r="U1822" i="9"/>
  <c r="U1823" i="9"/>
  <c r="U1824" i="9"/>
  <c r="U1825" i="9"/>
  <c r="U1826" i="9"/>
  <c r="U1827" i="9"/>
  <c r="U1828" i="9"/>
  <c r="U1829" i="9"/>
  <c r="U1830" i="9"/>
  <c r="U1831" i="9"/>
  <c r="U1832" i="9"/>
  <c r="U1833" i="9"/>
  <c r="U1834" i="9"/>
  <c r="U1835" i="9"/>
  <c r="U1836" i="9"/>
  <c r="U1837" i="9"/>
  <c r="U1838" i="9"/>
  <c r="U1839" i="9"/>
  <c r="U1840" i="9"/>
  <c r="U1841" i="9"/>
  <c r="U1842" i="9"/>
  <c r="U1843" i="9"/>
  <c r="U1844" i="9"/>
  <c r="U1845" i="9"/>
  <c r="U1846" i="9"/>
  <c r="U1847" i="9"/>
  <c r="U1848" i="9"/>
  <c r="U1849" i="9"/>
  <c r="U1850" i="9"/>
  <c r="U1851" i="9"/>
  <c r="U1852" i="9"/>
  <c r="U1853" i="9"/>
  <c r="U1854" i="9"/>
  <c r="U1855" i="9"/>
  <c r="U1856" i="9"/>
  <c r="U1857" i="9"/>
  <c r="U1858" i="9"/>
  <c r="U1859" i="9"/>
  <c r="U1860" i="9"/>
  <c r="U1861" i="9"/>
  <c r="U1862" i="9"/>
  <c r="U1863" i="9"/>
  <c r="U1864" i="9"/>
  <c r="U1865" i="9"/>
  <c r="U1866" i="9"/>
  <c r="U1867" i="9"/>
  <c r="U1868" i="9"/>
  <c r="U1869" i="9"/>
  <c r="U1870" i="9"/>
  <c r="U1871" i="9"/>
  <c r="U1872" i="9"/>
  <c r="U1873" i="9"/>
  <c r="U1874" i="9"/>
  <c r="U1875" i="9"/>
  <c r="U1876" i="9"/>
  <c r="U1877" i="9"/>
  <c r="U1878" i="9"/>
  <c r="U1879" i="9"/>
  <c r="U1880" i="9"/>
  <c r="U1881" i="9"/>
  <c r="U1882" i="9"/>
  <c r="U1883" i="9"/>
  <c r="U1884" i="9"/>
  <c r="U1885" i="9"/>
  <c r="U1886" i="9"/>
  <c r="U1887" i="9"/>
  <c r="U1888" i="9"/>
  <c r="U1889" i="9"/>
  <c r="U1890" i="9"/>
  <c r="U1891" i="9"/>
  <c r="U1892" i="9"/>
  <c r="U1893" i="9"/>
  <c r="U1894" i="9"/>
  <c r="U1895" i="9"/>
  <c r="U1896" i="9"/>
  <c r="U1897" i="9"/>
  <c r="U1898" i="9"/>
  <c r="U1899" i="9"/>
  <c r="U1900" i="9"/>
  <c r="U1901" i="9"/>
  <c r="U1902" i="9"/>
  <c r="U1903" i="9"/>
  <c r="U1904" i="9"/>
  <c r="U1905" i="9"/>
  <c r="U1906" i="9"/>
  <c r="U1907" i="9"/>
  <c r="U1908" i="9"/>
  <c r="U1909" i="9"/>
  <c r="U1910" i="9"/>
  <c r="U1911" i="9"/>
  <c r="U1912" i="9"/>
  <c r="U1913" i="9"/>
  <c r="U1914" i="9"/>
  <c r="U1915" i="9"/>
  <c r="U1916" i="9"/>
  <c r="U1917" i="9"/>
  <c r="U1918" i="9"/>
  <c r="U1919" i="9"/>
  <c r="U1920" i="9"/>
  <c r="U1921" i="9"/>
  <c r="U1922" i="9"/>
  <c r="U1923" i="9"/>
  <c r="U1924" i="9"/>
  <c r="U1925" i="9"/>
  <c r="U1926" i="9"/>
  <c r="U1927" i="9"/>
  <c r="U1928" i="9"/>
  <c r="U1929" i="9"/>
  <c r="U1930" i="9"/>
  <c r="U1931" i="9"/>
  <c r="U1932" i="9"/>
  <c r="U1933" i="9"/>
  <c r="U1934" i="9"/>
  <c r="U1935" i="9"/>
  <c r="U1936" i="9"/>
  <c r="U1937" i="9"/>
  <c r="U1938" i="9"/>
  <c r="U1939" i="9"/>
  <c r="U1940" i="9"/>
  <c r="U1941" i="9"/>
  <c r="U1942" i="9"/>
  <c r="U1943" i="9"/>
  <c r="U1944" i="9"/>
  <c r="U1945" i="9"/>
  <c r="U1946" i="9"/>
  <c r="U1947" i="9"/>
  <c r="U1948" i="9"/>
  <c r="U1949" i="9"/>
  <c r="U1950" i="9"/>
  <c r="U1951" i="9"/>
  <c r="U1952" i="9"/>
  <c r="U1953" i="9"/>
  <c r="U1954" i="9"/>
  <c r="U1955" i="9"/>
  <c r="U1956" i="9"/>
  <c r="U1957" i="9"/>
  <c r="U1958" i="9"/>
  <c r="U1959" i="9"/>
  <c r="U1960" i="9"/>
  <c r="U1961" i="9"/>
  <c r="U1962" i="9"/>
  <c r="U1963" i="9"/>
  <c r="U1964" i="9"/>
  <c r="U1965" i="9"/>
  <c r="U1966" i="9"/>
  <c r="U1967" i="9"/>
  <c r="U1968" i="9"/>
  <c r="U1969" i="9"/>
  <c r="U1970" i="9"/>
  <c r="U1971" i="9"/>
  <c r="U1972" i="9"/>
  <c r="U1973" i="9"/>
  <c r="U1974" i="9"/>
  <c r="U1975" i="9"/>
  <c r="U1976" i="9"/>
  <c r="U1977" i="9"/>
  <c r="U1978" i="9"/>
  <c r="U1979" i="9"/>
  <c r="U1980" i="9"/>
  <c r="U1981" i="9"/>
  <c r="U1982" i="9"/>
  <c r="U1983" i="9"/>
  <c r="U1984" i="9"/>
  <c r="U1985" i="9"/>
  <c r="U1986" i="9"/>
  <c r="U1987" i="9"/>
  <c r="U1988" i="9"/>
  <c r="U1989" i="9"/>
  <c r="U1990" i="9"/>
  <c r="U1991" i="9"/>
  <c r="U1992" i="9"/>
  <c r="U1993" i="9"/>
  <c r="U1994" i="9"/>
  <c r="U1995" i="9"/>
  <c r="U1996" i="9"/>
  <c r="U1997" i="9"/>
  <c r="U1998" i="9"/>
  <c r="U1999" i="9"/>
  <c r="U2000" i="9"/>
  <c r="U2001" i="9"/>
  <c r="U2002" i="9"/>
  <c r="U2003" i="9"/>
  <c r="U2004" i="9"/>
  <c r="U2005" i="9"/>
  <c r="U2006" i="9"/>
  <c r="U2007" i="9"/>
  <c r="U2008" i="9"/>
  <c r="U2009" i="9"/>
  <c r="U2010" i="9"/>
  <c r="U2011" i="9"/>
  <c r="U2012" i="9"/>
  <c r="U2013" i="9"/>
  <c r="U2014" i="9"/>
  <c r="U2015" i="9"/>
  <c r="U2016" i="9"/>
  <c r="U2017" i="9"/>
  <c r="U2018" i="9"/>
  <c r="U2019" i="9"/>
  <c r="U2020" i="9"/>
  <c r="U2021" i="9"/>
  <c r="U2022" i="9"/>
  <c r="U2023" i="9"/>
  <c r="U2024" i="9"/>
  <c r="U2025" i="9"/>
  <c r="U2026" i="9"/>
  <c r="U2027" i="9"/>
  <c r="U2028" i="9"/>
  <c r="U2029" i="9"/>
  <c r="U2030" i="9"/>
  <c r="U2031" i="9"/>
  <c r="U2032" i="9"/>
  <c r="U2033" i="9"/>
  <c r="U2034" i="9"/>
  <c r="U2035" i="9"/>
  <c r="U2036" i="9"/>
  <c r="U2037" i="9"/>
  <c r="U2038" i="9"/>
  <c r="U2039" i="9"/>
  <c r="U2040" i="9"/>
  <c r="U2041" i="9"/>
  <c r="U2042" i="9"/>
  <c r="U2043" i="9"/>
  <c r="U2044" i="9"/>
  <c r="U2045" i="9"/>
  <c r="U2046" i="9"/>
  <c r="U2047" i="9"/>
  <c r="U2048" i="9"/>
  <c r="U2049" i="9"/>
  <c r="U2050" i="9"/>
  <c r="U2051" i="9"/>
  <c r="U2052" i="9"/>
  <c r="U2053" i="9"/>
  <c r="U2054" i="9"/>
  <c r="U2055" i="9"/>
  <c r="U2056" i="9"/>
  <c r="U2057" i="9"/>
  <c r="U2058" i="9"/>
  <c r="U2059" i="9"/>
  <c r="U2060" i="9"/>
  <c r="U2061" i="9"/>
  <c r="U2062" i="9"/>
  <c r="U2063" i="9"/>
  <c r="U2064" i="9"/>
  <c r="U2065" i="9"/>
  <c r="U2066" i="9"/>
  <c r="U2067" i="9"/>
  <c r="U2068" i="9"/>
  <c r="U2069" i="9"/>
  <c r="U2070" i="9"/>
  <c r="U2071" i="9"/>
  <c r="U2072" i="9"/>
  <c r="U2073" i="9"/>
  <c r="U2074" i="9"/>
  <c r="U2075" i="9"/>
  <c r="U2076" i="9"/>
  <c r="U2077" i="9"/>
  <c r="U2078" i="9"/>
  <c r="U2079" i="9"/>
  <c r="U2080" i="9"/>
  <c r="U2081" i="9"/>
  <c r="U2082" i="9"/>
  <c r="U2083" i="9"/>
  <c r="U2084" i="9"/>
  <c r="U2085" i="9"/>
  <c r="U2086" i="9"/>
  <c r="U2087" i="9"/>
  <c r="U2088" i="9"/>
  <c r="U2089" i="9"/>
  <c r="U2090" i="9"/>
  <c r="U2091" i="9"/>
  <c r="U2092" i="9"/>
  <c r="U2093" i="9"/>
  <c r="U2094" i="9"/>
  <c r="U2095" i="9"/>
  <c r="U2096" i="9"/>
  <c r="U2097" i="9"/>
  <c r="U2098" i="9"/>
  <c r="U2099" i="9"/>
  <c r="U2100" i="9"/>
  <c r="U2101" i="9"/>
  <c r="U2102" i="9"/>
  <c r="U2103" i="9"/>
  <c r="U2104" i="9"/>
  <c r="U2105" i="9"/>
  <c r="U2106" i="9"/>
  <c r="U2107" i="9"/>
  <c r="U2108" i="9"/>
  <c r="U2109" i="9"/>
  <c r="U2110" i="9"/>
  <c r="U2111" i="9"/>
  <c r="U2112" i="9"/>
  <c r="U2113" i="9"/>
  <c r="U2114" i="9"/>
  <c r="U2115" i="9"/>
  <c r="U2116" i="9"/>
  <c r="U2117" i="9"/>
  <c r="U2118" i="9"/>
  <c r="U2119" i="9"/>
  <c r="U2120" i="9"/>
  <c r="U2121" i="9"/>
  <c r="U2122" i="9"/>
  <c r="U2123" i="9"/>
  <c r="U2124" i="9"/>
  <c r="U2125" i="9"/>
  <c r="U2126" i="9"/>
  <c r="U2127" i="9"/>
  <c r="U2128" i="9"/>
  <c r="U2129" i="9"/>
  <c r="U2130" i="9"/>
  <c r="U2131" i="9"/>
  <c r="U2132" i="9"/>
  <c r="U2133" i="9"/>
  <c r="U2134" i="9"/>
  <c r="U2135" i="9"/>
  <c r="U2136" i="9"/>
  <c r="U2137" i="9"/>
  <c r="U2138" i="9"/>
  <c r="U2139" i="9"/>
  <c r="U2140" i="9"/>
  <c r="U2141" i="9"/>
  <c r="U2142" i="9"/>
  <c r="U2143" i="9"/>
  <c r="U2144" i="9"/>
  <c r="U2145" i="9"/>
  <c r="U2146" i="9"/>
  <c r="U2147" i="9"/>
  <c r="U2148" i="9"/>
  <c r="U2149" i="9"/>
  <c r="U2150" i="9"/>
  <c r="U2151" i="9"/>
  <c r="U2152" i="9"/>
  <c r="U2153" i="9"/>
  <c r="U2154" i="9"/>
  <c r="U2155" i="9"/>
  <c r="U2156" i="9"/>
  <c r="U2157" i="9"/>
  <c r="U2158" i="9"/>
  <c r="U2159" i="9"/>
  <c r="U2160" i="9"/>
  <c r="U2161" i="9"/>
  <c r="U2162" i="9"/>
  <c r="U2163" i="9"/>
  <c r="U2164" i="9"/>
  <c r="U2165" i="9"/>
  <c r="U2166" i="9"/>
  <c r="U2167" i="9"/>
  <c r="U2168" i="9"/>
  <c r="U2169" i="9"/>
  <c r="U2170" i="9"/>
  <c r="U2171" i="9"/>
  <c r="U2172" i="9"/>
  <c r="U2173" i="9"/>
  <c r="U2174" i="9"/>
  <c r="U2175" i="9"/>
  <c r="U2176" i="9"/>
  <c r="U2177" i="9"/>
  <c r="U2178" i="9"/>
  <c r="U2179" i="9"/>
  <c r="U2180" i="9"/>
  <c r="U2181" i="9"/>
  <c r="U2182" i="9"/>
  <c r="U2183" i="9"/>
  <c r="U2184" i="9"/>
  <c r="U2185" i="9"/>
  <c r="U2186" i="9"/>
  <c r="U2187" i="9"/>
  <c r="U2188" i="9"/>
  <c r="U2189" i="9"/>
  <c r="U2190" i="9"/>
  <c r="U2191" i="9"/>
  <c r="U2192" i="9"/>
  <c r="U2193" i="9"/>
  <c r="U2194" i="9"/>
  <c r="U2195" i="9"/>
  <c r="U2196" i="9"/>
  <c r="U2197" i="9"/>
  <c r="U2198" i="9"/>
  <c r="U2199" i="9"/>
  <c r="U2200" i="9"/>
  <c r="U2201" i="9"/>
  <c r="U2202" i="9"/>
  <c r="U2203" i="9"/>
  <c r="U2204" i="9"/>
  <c r="U2205" i="9"/>
  <c r="U2206" i="9"/>
  <c r="U2207" i="9"/>
  <c r="U2208" i="9"/>
  <c r="U2209" i="9"/>
  <c r="U2210" i="9"/>
  <c r="U2211" i="9"/>
  <c r="U2212" i="9"/>
  <c r="U2213" i="9"/>
  <c r="U2214" i="9"/>
  <c r="U2215" i="9"/>
  <c r="U2216" i="9"/>
  <c r="U2217" i="9"/>
  <c r="U2218" i="9"/>
  <c r="U2219" i="9"/>
  <c r="U2220" i="9"/>
  <c r="U2221" i="9"/>
  <c r="U2222" i="9"/>
  <c r="U2223" i="9"/>
  <c r="U2224" i="9"/>
  <c r="U2225" i="9"/>
  <c r="U2226" i="9"/>
  <c r="U2227" i="9"/>
  <c r="U2228" i="9"/>
  <c r="U2229" i="9"/>
  <c r="U2230" i="9"/>
  <c r="U2231" i="9"/>
  <c r="U2232" i="9"/>
  <c r="U2233" i="9"/>
  <c r="U2234" i="9"/>
  <c r="U2235" i="9"/>
  <c r="U2236" i="9"/>
  <c r="U2237" i="9"/>
  <c r="U2238" i="9"/>
  <c r="U2239" i="9"/>
  <c r="U2240" i="9"/>
  <c r="U2241" i="9"/>
  <c r="U2242" i="9"/>
  <c r="U2243" i="9"/>
  <c r="U2244" i="9"/>
  <c r="U2245" i="9"/>
  <c r="U2246" i="9"/>
  <c r="U2247" i="9"/>
  <c r="U2248" i="9"/>
  <c r="U2249" i="9"/>
  <c r="U2250" i="9"/>
  <c r="U2251" i="9"/>
  <c r="U2252" i="9"/>
  <c r="U2253" i="9"/>
  <c r="U2254" i="9"/>
  <c r="U2255" i="9"/>
  <c r="U2256" i="9"/>
  <c r="U2257" i="9"/>
  <c r="U2258" i="9"/>
  <c r="U2259" i="9"/>
  <c r="U2260" i="9"/>
  <c r="U2261" i="9"/>
  <c r="U2262" i="9"/>
  <c r="U2263" i="9"/>
  <c r="U2264" i="9"/>
  <c r="U2265" i="9"/>
  <c r="U2266" i="9"/>
  <c r="U2267" i="9"/>
  <c r="U2268" i="9"/>
  <c r="U2269" i="9"/>
  <c r="U2270" i="9"/>
  <c r="U2271" i="9"/>
  <c r="U2272" i="9"/>
  <c r="U2273" i="9"/>
  <c r="U2274" i="9"/>
  <c r="U2275" i="9"/>
  <c r="U2276" i="9"/>
  <c r="U2277" i="9"/>
  <c r="U2278" i="9"/>
  <c r="U2279" i="9"/>
  <c r="U2280" i="9"/>
  <c r="U2281" i="9"/>
  <c r="U2282" i="9"/>
  <c r="U2283" i="9"/>
  <c r="U2284" i="9"/>
  <c r="U2285" i="9"/>
  <c r="U2286" i="9"/>
  <c r="U2287" i="9"/>
  <c r="U2288" i="9"/>
  <c r="U2289" i="9"/>
  <c r="U2290" i="9"/>
  <c r="U2291" i="9"/>
  <c r="U2292" i="9"/>
  <c r="U2293" i="9"/>
  <c r="U2294" i="9"/>
  <c r="U2295" i="9"/>
  <c r="U2296" i="9"/>
  <c r="U2297" i="9"/>
  <c r="U2298" i="9"/>
  <c r="U2299" i="9"/>
  <c r="U2300" i="9"/>
  <c r="U2301" i="9"/>
  <c r="U2302" i="9"/>
  <c r="U2303" i="9"/>
  <c r="U2304" i="9"/>
  <c r="U2305" i="9"/>
  <c r="U2306" i="9"/>
  <c r="U2307" i="9"/>
  <c r="U2308" i="9"/>
  <c r="U2309" i="9"/>
  <c r="U2310" i="9"/>
  <c r="U2311" i="9"/>
  <c r="U2312" i="9"/>
  <c r="U2313" i="9"/>
  <c r="U2314" i="9"/>
  <c r="U2315" i="9"/>
  <c r="U2316" i="9"/>
  <c r="U2317" i="9"/>
  <c r="U2318" i="9"/>
  <c r="U2319" i="9"/>
  <c r="U2320" i="9"/>
  <c r="U2321" i="9"/>
  <c r="U2322" i="9"/>
  <c r="U2323" i="9"/>
  <c r="U2324" i="9"/>
  <c r="U2325" i="9"/>
  <c r="U2326" i="9"/>
  <c r="U2327" i="9"/>
  <c r="U2328" i="9"/>
  <c r="U2329" i="9"/>
  <c r="U2330" i="9"/>
  <c r="U2331" i="9"/>
  <c r="U2332" i="9"/>
  <c r="U2333" i="9"/>
  <c r="U2334" i="9"/>
  <c r="U2335" i="9"/>
  <c r="U2336" i="9"/>
  <c r="T2" i="9"/>
  <c r="T3" i="9"/>
  <c r="T4" i="9"/>
  <c r="T5" i="9"/>
  <c r="T6" i="9"/>
  <c r="T7" i="9"/>
  <c r="T8" i="9"/>
  <c r="T9" i="9"/>
  <c r="T10" i="9"/>
  <c r="T11" i="9"/>
  <c r="T12" i="9"/>
  <c r="T13" i="9"/>
  <c r="T14" i="9"/>
  <c r="T15" i="9"/>
  <c r="T16" i="9"/>
  <c r="T17" i="9"/>
  <c r="T18" i="9"/>
  <c r="T19" i="9"/>
  <c r="T20" i="9"/>
  <c r="T21" i="9"/>
  <c r="T22" i="9"/>
  <c r="T23" i="9"/>
  <c r="T24" i="9"/>
  <c r="T25" i="9"/>
  <c r="T26" i="9"/>
  <c r="T27" i="9"/>
  <c r="T28" i="9"/>
  <c r="T29" i="9"/>
  <c r="T30" i="9"/>
  <c r="T31" i="9"/>
  <c r="T32" i="9"/>
  <c r="T33" i="9"/>
  <c r="T34" i="9"/>
  <c r="T35" i="9"/>
  <c r="T36" i="9"/>
  <c r="T37" i="9"/>
  <c r="T38" i="9"/>
  <c r="T39" i="9"/>
  <c r="T40" i="9"/>
  <c r="T41" i="9"/>
  <c r="T42" i="9"/>
  <c r="T43" i="9"/>
  <c r="T44" i="9"/>
  <c r="T45" i="9"/>
  <c r="T46" i="9"/>
  <c r="T47" i="9"/>
  <c r="T48" i="9"/>
  <c r="T49" i="9"/>
  <c r="T50" i="9"/>
  <c r="T51" i="9"/>
  <c r="T52" i="9"/>
  <c r="T53" i="9"/>
  <c r="T54" i="9"/>
  <c r="T55" i="9"/>
  <c r="T56" i="9"/>
  <c r="T57" i="9"/>
  <c r="T58" i="9"/>
  <c r="T59" i="9"/>
  <c r="T60" i="9"/>
  <c r="T61" i="9"/>
  <c r="T62" i="9"/>
  <c r="T63" i="9"/>
  <c r="T64" i="9"/>
  <c r="T65" i="9"/>
  <c r="T66" i="9"/>
  <c r="T67" i="9"/>
  <c r="T68" i="9"/>
  <c r="T69" i="9"/>
  <c r="T70" i="9"/>
  <c r="T71" i="9"/>
  <c r="T72" i="9"/>
  <c r="T73" i="9"/>
  <c r="T74" i="9"/>
  <c r="T75" i="9"/>
  <c r="T76" i="9"/>
  <c r="T77" i="9"/>
  <c r="T78" i="9"/>
  <c r="T79" i="9"/>
  <c r="T80" i="9"/>
  <c r="T81" i="9"/>
  <c r="T82" i="9"/>
  <c r="T83" i="9"/>
  <c r="T84" i="9"/>
  <c r="T85" i="9"/>
  <c r="T86" i="9"/>
  <c r="T87" i="9"/>
  <c r="T88" i="9"/>
  <c r="T89" i="9"/>
  <c r="T90" i="9"/>
  <c r="T91" i="9"/>
  <c r="T92" i="9"/>
  <c r="T93" i="9"/>
  <c r="T94" i="9"/>
  <c r="T95" i="9"/>
  <c r="T96" i="9"/>
  <c r="T97" i="9"/>
  <c r="T98" i="9"/>
  <c r="T99" i="9"/>
  <c r="T100" i="9"/>
  <c r="T101" i="9"/>
  <c r="T102" i="9"/>
  <c r="T103" i="9"/>
  <c r="T104" i="9"/>
  <c r="T105" i="9"/>
  <c r="T106" i="9"/>
  <c r="T107" i="9"/>
  <c r="T108" i="9"/>
  <c r="T109" i="9"/>
  <c r="T110" i="9"/>
  <c r="T111" i="9"/>
  <c r="T112" i="9"/>
  <c r="T113" i="9"/>
  <c r="T114" i="9"/>
  <c r="T115" i="9"/>
  <c r="T116" i="9"/>
  <c r="T117" i="9"/>
  <c r="T118" i="9"/>
  <c r="T119" i="9"/>
  <c r="T120" i="9"/>
  <c r="T121" i="9"/>
  <c r="T122" i="9"/>
  <c r="T123" i="9"/>
  <c r="T124" i="9"/>
  <c r="T125" i="9"/>
  <c r="T126" i="9"/>
  <c r="T127" i="9"/>
  <c r="T128" i="9"/>
  <c r="T129" i="9"/>
  <c r="T130" i="9"/>
  <c r="T131" i="9"/>
  <c r="T132" i="9"/>
  <c r="T133" i="9"/>
  <c r="T134" i="9"/>
  <c r="T135" i="9"/>
  <c r="T136" i="9"/>
  <c r="T137" i="9"/>
  <c r="T138" i="9"/>
  <c r="T139" i="9"/>
  <c r="T140" i="9"/>
  <c r="T141" i="9"/>
  <c r="T142" i="9"/>
  <c r="T143" i="9"/>
  <c r="T144" i="9"/>
  <c r="T145" i="9"/>
  <c r="T146" i="9"/>
  <c r="T147" i="9"/>
  <c r="T148" i="9"/>
  <c r="T149" i="9"/>
  <c r="T150" i="9"/>
  <c r="T151" i="9"/>
  <c r="T152" i="9"/>
  <c r="T153" i="9"/>
  <c r="T154" i="9"/>
  <c r="T155" i="9"/>
  <c r="T156" i="9"/>
  <c r="T157" i="9"/>
  <c r="T158" i="9"/>
  <c r="T159" i="9"/>
  <c r="T160" i="9"/>
  <c r="T161" i="9"/>
  <c r="T162" i="9"/>
  <c r="T163" i="9"/>
  <c r="T164" i="9"/>
  <c r="T165" i="9"/>
  <c r="T166" i="9"/>
  <c r="T167" i="9"/>
  <c r="T168" i="9"/>
  <c r="T169" i="9"/>
  <c r="T170" i="9"/>
  <c r="T171" i="9"/>
  <c r="T172" i="9"/>
  <c r="T173" i="9"/>
  <c r="T174" i="9"/>
  <c r="T175" i="9"/>
  <c r="T176" i="9"/>
  <c r="T177" i="9"/>
  <c r="T178" i="9"/>
  <c r="T179" i="9"/>
  <c r="T180" i="9"/>
  <c r="T181" i="9"/>
  <c r="T182" i="9"/>
  <c r="T183" i="9"/>
  <c r="T184" i="9"/>
  <c r="T185" i="9"/>
  <c r="T186" i="9"/>
  <c r="T187" i="9"/>
  <c r="T188" i="9"/>
  <c r="T189" i="9"/>
  <c r="T190" i="9"/>
  <c r="T191" i="9"/>
  <c r="T192" i="9"/>
  <c r="T193" i="9"/>
  <c r="T194" i="9"/>
  <c r="T195" i="9"/>
  <c r="T196" i="9"/>
  <c r="T197" i="9"/>
  <c r="T198" i="9"/>
  <c r="T199" i="9"/>
  <c r="T200" i="9"/>
  <c r="T201" i="9"/>
  <c r="T202" i="9"/>
  <c r="T203" i="9"/>
  <c r="T204" i="9"/>
  <c r="T205" i="9"/>
  <c r="T206" i="9"/>
  <c r="T207" i="9"/>
  <c r="T208" i="9"/>
  <c r="T209" i="9"/>
  <c r="T210" i="9"/>
  <c r="T211" i="9"/>
  <c r="T212" i="9"/>
  <c r="T213" i="9"/>
  <c r="T214" i="9"/>
  <c r="T215" i="9"/>
  <c r="T216" i="9"/>
  <c r="T217" i="9"/>
  <c r="T218" i="9"/>
  <c r="T219" i="9"/>
  <c r="T220" i="9"/>
  <c r="T221" i="9"/>
  <c r="T222" i="9"/>
  <c r="T223" i="9"/>
  <c r="T224" i="9"/>
  <c r="T225" i="9"/>
  <c r="T226" i="9"/>
  <c r="T227" i="9"/>
  <c r="T228" i="9"/>
  <c r="T229" i="9"/>
  <c r="T230" i="9"/>
  <c r="T231" i="9"/>
  <c r="T232" i="9"/>
  <c r="T233" i="9"/>
  <c r="T234" i="9"/>
  <c r="T235" i="9"/>
  <c r="T236" i="9"/>
  <c r="T237" i="9"/>
  <c r="T238" i="9"/>
  <c r="T239" i="9"/>
  <c r="T240" i="9"/>
  <c r="T241" i="9"/>
  <c r="T242" i="9"/>
  <c r="T243" i="9"/>
  <c r="T244" i="9"/>
  <c r="T245" i="9"/>
  <c r="T246" i="9"/>
  <c r="T247" i="9"/>
  <c r="T248" i="9"/>
  <c r="T249" i="9"/>
  <c r="T250" i="9"/>
  <c r="T251" i="9"/>
  <c r="T252" i="9"/>
  <c r="T253" i="9"/>
  <c r="T254" i="9"/>
  <c r="T255" i="9"/>
  <c r="T256" i="9"/>
  <c r="T257" i="9"/>
  <c r="T258" i="9"/>
  <c r="T259" i="9"/>
  <c r="T260" i="9"/>
  <c r="T261" i="9"/>
  <c r="T262" i="9"/>
  <c r="T263" i="9"/>
  <c r="T264" i="9"/>
  <c r="T265" i="9"/>
  <c r="T266" i="9"/>
  <c r="T267" i="9"/>
  <c r="T268" i="9"/>
  <c r="T269" i="9"/>
  <c r="T270" i="9"/>
  <c r="T271" i="9"/>
  <c r="T272" i="9"/>
  <c r="T273" i="9"/>
  <c r="T274" i="9"/>
  <c r="T275" i="9"/>
  <c r="T276" i="9"/>
  <c r="T277" i="9"/>
  <c r="T278" i="9"/>
  <c r="T279" i="9"/>
  <c r="T280" i="9"/>
  <c r="T281" i="9"/>
  <c r="T282" i="9"/>
  <c r="T283" i="9"/>
  <c r="T284" i="9"/>
  <c r="T285" i="9"/>
  <c r="T286" i="9"/>
  <c r="T287" i="9"/>
  <c r="T288" i="9"/>
  <c r="T289" i="9"/>
  <c r="T290" i="9"/>
  <c r="T291" i="9"/>
  <c r="T292" i="9"/>
  <c r="T293" i="9"/>
  <c r="T294" i="9"/>
  <c r="T295" i="9"/>
  <c r="T296" i="9"/>
  <c r="T297" i="9"/>
  <c r="T298" i="9"/>
  <c r="T299" i="9"/>
  <c r="T300" i="9"/>
  <c r="T301" i="9"/>
  <c r="T302" i="9"/>
  <c r="T303" i="9"/>
  <c r="T304" i="9"/>
  <c r="T305" i="9"/>
  <c r="T306" i="9"/>
  <c r="T307" i="9"/>
  <c r="T308" i="9"/>
  <c r="T309" i="9"/>
  <c r="T310" i="9"/>
  <c r="T311" i="9"/>
  <c r="T312" i="9"/>
  <c r="T313" i="9"/>
  <c r="T314" i="9"/>
  <c r="T315" i="9"/>
  <c r="T316" i="9"/>
  <c r="T317" i="9"/>
  <c r="T318" i="9"/>
  <c r="T319" i="9"/>
  <c r="T320" i="9"/>
  <c r="T321" i="9"/>
  <c r="T322" i="9"/>
  <c r="T323" i="9"/>
  <c r="T324" i="9"/>
  <c r="T325" i="9"/>
  <c r="T326" i="9"/>
  <c r="T327" i="9"/>
  <c r="T328" i="9"/>
  <c r="T329" i="9"/>
  <c r="T330" i="9"/>
  <c r="T331" i="9"/>
  <c r="T332" i="9"/>
  <c r="T333" i="9"/>
  <c r="T334" i="9"/>
  <c r="T335" i="9"/>
  <c r="T336" i="9"/>
  <c r="T337" i="9"/>
  <c r="T338" i="9"/>
  <c r="T339" i="9"/>
  <c r="T340" i="9"/>
  <c r="T341" i="9"/>
  <c r="T342" i="9"/>
  <c r="T343" i="9"/>
  <c r="T344" i="9"/>
  <c r="T345" i="9"/>
  <c r="T346" i="9"/>
  <c r="T347" i="9"/>
  <c r="T348" i="9"/>
  <c r="T349" i="9"/>
  <c r="T350" i="9"/>
  <c r="T351" i="9"/>
  <c r="T352" i="9"/>
  <c r="T353" i="9"/>
  <c r="T354" i="9"/>
  <c r="T355" i="9"/>
  <c r="T356" i="9"/>
  <c r="T357" i="9"/>
  <c r="T358" i="9"/>
  <c r="T359" i="9"/>
  <c r="T360" i="9"/>
  <c r="T361" i="9"/>
  <c r="T362" i="9"/>
  <c r="T363" i="9"/>
  <c r="T364" i="9"/>
  <c r="T365" i="9"/>
  <c r="T366" i="9"/>
  <c r="T367" i="9"/>
  <c r="T368" i="9"/>
  <c r="T369" i="9"/>
  <c r="T370" i="9"/>
  <c r="T371" i="9"/>
  <c r="T372" i="9"/>
  <c r="T373" i="9"/>
  <c r="T374" i="9"/>
  <c r="T375" i="9"/>
  <c r="T376" i="9"/>
  <c r="T377" i="9"/>
  <c r="T378" i="9"/>
  <c r="T379" i="9"/>
  <c r="T380" i="9"/>
  <c r="T381" i="9"/>
  <c r="T382" i="9"/>
  <c r="T383" i="9"/>
  <c r="T384" i="9"/>
  <c r="T385" i="9"/>
  <c r="T386" i="9"/>
  <c r="T387" i="9"/>
  <c r="T388" i="9"/>
  <c r="T389" i="9"/>
  <c r="T390" i="9"/>
  <c r="T391" i="9"/>
  <c r="T392" i="9"/>
  <c r="T393" i="9"/>
  <c r="T394" i="9"/>
  <c r="T395" i="9"/>
  <c r="T396" i="9"/>
  <c r="T397" i="9"/>
  <c r="T398" i="9"/>
  <c r="T399" i="9"/>
  <c r="T400" i="9"/>
  <c r="T401" i="9"/>
  <c r="T402" i="9"/>
  <c r="T403" i="9"/>
  <c r="T404" i="9"/>
  <c r="T405" i="9"/>
  <c r="T406" i="9"/>
  <c r="T407" i="9"/>
  <c r="T408" i="9"/>
  <c r="T409" i="9"/>
  <c r="T410" i="9"/>
  <c r="T411" i="9"/>
  <c r="T412" i="9"/>
  <c r="T413" i="9"/>
  <c r="T414" i="9"/>
  <c r="T415" i="9"/>
  <c r="T416" i="9"/>
  <c r="T417" i="9"/>
  <c r="T418" i="9"/>
  <c r="T419" i="9"/>
  <c r="T420" i="9"/>
  <c r="T421" i="9"/>
  <c r="T422" i="9"/>
  <c r="T423" i="9"/>
  <c r="T424" i="9"/>
  <c r="T425" i="9"/>
  <c r="T426" i="9"/>
  <c r="T427" i="9"/>
  <c r="T428" i="9"/>
  <c r="T429" i="9"/>
  <c r="T430" i="9"/>
  <c r="T431" i="9"/>
  <c r="T432" i="9"/>
  <c r="T433" i="9"/>
  <c r="T434" i="9"/>
  <c r="T435" i="9"/>
  <c r="T436" i="9"/>
  <c r="T437" i="9"/>
  <c r="T438" i="9"/>
  <c r="T439" i="9"/>
  <c r="T440" i="9"/>
  <c r="T441" i="9"/>
  <c r="T442" i="9"/>
  <c r="T443" i="9"/>
  <c r="T444" i="9"/>
  <c r="T445" i="9"/>
  <c r="T446" i="9"/>
  <c r="T447" i="9"/>
  <c r="T448" i="9"/>
  <c r="T449" i="9"/>
  <c r="T450" i="9"/>
  <c r="T451" i="9"/>
  <c r="T452" i="9"/>
  <c r="T453" i="9"/>
  <c r="T454" i="9"/>
  <c r="T455" i="9"/>
  <c r="T456" i="9"/>
  <c r="T457" i="9"/>
  <c r="T458" i="9"/>
  <c r="T459" i="9"/>
  <c r="T460" i="9"/>
  <c r="T461" i="9"/>
  <c r="T462" i="9"/>
  <c r="T463" i="9"/>
  <c r="T464" i="9"/>
  <c r="T465" i="9"/>
  <c r="T466" i="9"/>
  <c r="T467" i="9"/>
  <c r="T468" i="9"/>
  <c r="T469" i="9"/>
  <c r="T470" i="9"/>
  <c r="T471" i="9"/>
  <c r="T472" i="9"/>
  <c r="T473" i="9"/>
  <c r="T474" i="9"/>
  <c r="T475" i="9"/>
  <c r="T476" i="9"/>
  <c r="T477" i="9"/>
  <c r="T478" i="9"/>
  <c r="T479" i="9"/>
  <c r="T480" i="9"/>
  <c r="T481" i="9"/>
  <c r="T482" i="9"/>
  <c r="T483" i="9"/>
  <c r="T484" i="9"/>
  <c r="T485" i="9"/>
  <c r="T486" i="9"/>
  <c r="T487" i="9"/>
  <c r="T488" i="9"/>
  <c r="T489" i="9"/>
  <c r="T490" i="9"/>
  <c r="T491" i="9"/>
  <c r="T492" i="9"/>
  <c r="T493" i="9"/>
  <c r="T494" i="9"/>
  <c r="T495" i="9"/>
  <c r="T496" i="9"/>
  <c r="T497" i="9"/>
  <c r="T498" i="9"/>
  <c r="T499" i="9"/>
  <c r="T500" i="9"/>
  <c r="T501" i="9"/>
  <c r="T502" i="9"/>
  <c r="T503" i="9"/>
  <c r="T504" i="9"/>
  <c r="T505" i="9"/>
  <c r="T506" i="9"/>
  <c r="T507" i="9"/>
  <c r="T508" i="9"/>
  <c r="T509" i="9"/>
  <c r="T510" i="9"/>
  <c r="T511" i="9"/>
  <c r="T512" i="9"/>
  <c r="T513" i="9"/>
  <c r="T514" i="9"/>
  <c r="T515" i="9"/>
  <c r="T516" i="9"/>
  <c r="T517" i="9"/>
  <c r="T518" i="9"/>
  <c r="T519" i="9"/>
  <c r="T520" i="9"/>
  <c r="T521" i="9"/>
  <c r="T522" i="9"/>
  <c r="T523" i="9"/>
  <c r="T524" i="9"/>
  <c r="T525" i="9"/>
  <c r="T526" i="9"/>
  <c r="T527" i="9"/>
  <c r="T528" i="9"/>
  <c r="T529" i="9"/>
  <c r="T530" i="9"/>
  <c r="T531" i="9"/>
  <c r="T532" i="9"/>
  <c r="T533" i="9"/>
  <c r="T534" i="9"/>
  <c r="T535" i="9"/>
  <c r="T536" i="9"/>
  <c r="T537" i="9"/>
  <c r="T538" i="9"/>
  <c r="T539" i="9"/>
  <c r="T540" i="9"/>
  <c r="T541" i="9"/>
  <c r="T542" i="9"/>
  <c r="T543" i="9"/>
  <c r="T544" i="9"/>
  <c r="T545" i="9"/>
  <c r="T546" i="9"/>
  <c r="T547" i="9"/>
  <c r="T548" i="9"/>
  <c r="T549" i="9"/>
  <c r="T550" i="9"/>
  <c r="T551" i="9"/>
  <c r="T552" i="9"/>
  <c r="T553" i="9"/>
  <c r="T554" i="9"/>
  <c r="T555" i="9"/>
  <c r="T556" i="9"/>
  <c r="T557" i="9"/>
  <c r="T558" i="9"/>
  <c r="T559" i="9"/>
  <c r="T560" i="9"/>
  <c r="T561" i="9"/>
  <c r="T562" i="9"/>
  <c r="T563" i="9"/>
  <c r="T564" i="9"/>
  <c r="T565" i="9"/>
  <c r="T566" i="9"/>
  <c r="T567" i="9"/>
  <c r="T568" i="9"/>
  <c r="T569" i="9"/>
  <c r="T570" i="9"/>
  <c r="T571" i="9"/>
  <c r="T572" i="9"/>
  <c r="T573" i="9"/>
  <c r="T574" i="9"/>
  <c r="T575" i="9"/>
  <c r="T576" i="9"/>
  <c r="T577" i="9"/>
  <c r="T578" i="9"/>
  <c r="T579" i="9"/>
  <c r="T580" i="9"/>
  <c r="T581" i="9"/>
  <c r="T582" i="9"/>
  <c r="T583" i="9"/>
  <c r="T584" i="9"/>
  <c r="T585" i="9"/>
  <c r="T586" i="9"/>
  <c r="T587" i="9"/>
  <c r="T588" i="9"/>
  <c r="T589" i="9"/>
  <c r="T590" i="9"/>
  <c r="T591" i="9"/>
  <c r="T592" i="9"/>
  <c r="T593" i="9"/>
  <c r="T594" i="9"/>
  <c r="T595" i="9"/>
  <c r="T596" i="9"/>
  <c r="T597" i="9"/>
  <c r="T598" i="9"/>
  <c r="T599" i="9"/>
  <c r="T600" i="9"/>
  <c r="T601" i="9"/>
  <c r="T602" i="9"/>
  <c r="T603" i="9"/>
  <c r="T604" i="9"/>
  <c r="T605" i="9"/>
  <c r="T606" i="9"/>
  <c r="T607" i="9"/>
  <c r="T608" i="9"/>
  <c r="T609" i="9"/>
  <c r="T610" i="9"/>
  <c r="T611" i="9"/>
  <c r="T612" i="9"/>
  <c r="T613" i="9"/>
  <c r="T614" i="9"/>
  <c r="T615" i="9"/>
  <c r="T616" i="9"/>
  <c r="T617" i="9"/>
  <c r="T618" i="9"/>
  <c r="T619" i="9"/>
  <c r="T620" i="9"/>
  <c r="T621" i="9"/>
  <c r="T622" i="9"/>
  <c r="T623" i="9"/>
  <c r="T624" i="9"/>
  <c r="T625" i="9"/>
  <c r="T626" i="9"/>
  <c r="T627" i="9"/>
  <c r="T628" i="9"/>
  <c r="T629" i="9"/>
  <c r="T630" i="9"/>
  <c r="T631" i="9"/>
  <c r="T632" i="9"/>
  <c r="T633" i="9"/>
  <c r="T634" i="9"/>
  <c r="T635" i="9"/>
  <c r="T636" i="9"/>
  <c r="T637" i="9"/>
  <c r="T638" i="9"/>
  <c r="T639" i="9"/>
  <c r="T640" i="9"/>
  <c r="T641" i="9"/>
  <c r="T642" i="9"/>
  <c r="T643" i="9"/>
  <c r="T644" i="9"/>
  <c r="T645" i="9"/>
  <c r="T646" i="9"/>
  <c r="T647" i="9"/>
  <c r="T648" i="9"/>
  <c r="T649" i="9"/>
  <c r="T650" i="9"/>
  <c r="T651" i="9"/>
  <c r="T652" i="9"/>
  <c r="T653" i="9"/>
  <c r="T654" i="9"/>
  <c r="T655" i="9"/>
  <c r="T656" i="9"/>
  <c r="T657" i="9"/>
  <c r="T658" i="9"/>
  <c r="T659" i="9"/>
  <c r="T660" i="9"/>
  <c r="T661" i="9"/>
  <c r="T662" i="9"/>
  <c r="T663" i="9"/>
  <c r="T664" i="9"/>
  <c r="T665" i="9"/>
  <c r="T666" i="9"/>
  <c r="T667" i="9"/>
  <c r="T668" i="9"/>
  <c r="T669" i="9"/>
  <c r="T670" i="9"/>
  <c r="T671" i="9"/>
  <c r="T672" i="9"/>
  <c r="T673" i="9"/>
  <c r="T674" i="9"/>
  <c r="T675" i="9"/>
  <c r="T676" i="9"/>
  <c r="T677" i="9"/>
  <c r="T678" i="9"/>
  <c r="T679" i="9"/>
  <c r="T680" i="9"/>
  <c r="T681" i="9"/>
  <c r="T682" i="9"/>
  <c r="T683" i="9"/>
  <c r="T684" i="9"/>
  <c r="T685" i="9"/>
  <c r="T686" i="9"/>
  <c r="T687" i="9"/>
  <c r="T688" i="9"/>
  <c r="T689" i="9"/>
  <c r="T690" i="9"/>
  <c r="T691" i="9"/>
  <c r="T692" i="9"/>
  <c r="T693" i="9"/>
  <c r="T694" i="9"/>
  <c r="T695" i="9"/>
  <c r="T696" i="9"/>
  <c r="T697" i="9"/>
  <c r="T698" i="9"/>
  <c r="T699" i="9"/>
  <c r="T700" i="9"/>
  <c r="T701" i="9"/>
  <c r="T702" i="9"/>
  <c r="T703" i="9"/>
  <c r="T704" i="9"/>
  <c r="T705" i="9"/>
  <c r="T706" i="9"/>
  <c r="T707" i="9"/>
  <c r="T708" i="9"/>
  <c r="T709" i="9"/>
  <c r="T710" i="9"/>
  <c r="T711" i="9"/>
  <c r="T712" i="9"/>
  <c r="T713" i="9"/>
  <c r="T714" i="9"/>
  <c r="T715" i="9"/>
  <c r="T716" i="9"/>
  <c r="T717" i="9"/>
  <c r="T718" i="9"/>
  <c r="T719" i="9"/>
  <c r="T720" i="9"/>
  <c r="T721" i="9"/>
  <c r="T722" i="9"/>
  <c r="T723" i="9"/>
  <c r="T724" i="9"/>
  <c r="T725" i="9"/>
  <c r="T726" i="9"/>
  <c r="T727" i="9"/>
  <c r="T728" i="9"/>
  <c r="T729" i="9"/>
  <c r="T730" i="9"/>
  <c r="T731" i="9"/>
  <c r="T732" i="9"/>
  <c r="T733" i="9"/>
  <c r="T734" i="9"/>
  <c r="T735" i="9"/>
  <c r="T736" i="9"/>
  <c r="T737" i="9"/>
  <c r="T738" i="9"/>
  <c r="T739" i="9"/>
  <c r="T740" i="9"/>
  <c r="T741" i="9"/>
  <c r="T742" i="9"/>
  <c r="T743" i="9"/>
  <c r="T744" i="9"/>
  <c r="T745" i="9"/>
  <c r="T746" i="9"/>
  <c r="T747" i="9"/>
  <c r="T748" i="9"/>
  <c r="T749" i="9"/>
  <c r="T750" i="9"/>
  <c r="T751" i="9"/>
  <c r="T752" i="9"/>
  <c r="T753" i="9"/>
  <c r="T754" i="9"/>
  <c r="T755" i="9"/>
  <c r="T756" i="9"/>
  <c r="T757" i="9"/>
  <c r="T758" i="9"/>
  <c r="T759" i="9"/>
  <c r="T760" i="9"/>
  <c r="T761" i="9"/>
  <c r="T762" i="9"/>
  <c r="T763" i="9"/>
  <c r="T764" i="9"/>
  <c r="T765" i="9"/>
  <c r="T766" i="9"/>
  <c r="T767" i="9"/>
  <c r="T768" i="9"/>
  <c r="T769" i="9"/>
  <c r="T770" i="9"/>
  <c r="T771" i="9"/>
  <c r="T772" i="9"/>
  <c r="T773" i="9"/>
  <c r="T774" i="9"/>
  <c r="T775" i="9"/>
  <c r="T776" i="9"/>
  <c r="T777" i="9"/>
  <c r="T778" i="9"/>
  <c r="T779" i="9"/>
  <c r="T780" i="9"/>
  <c r="T781" i="9"/>
  <c r="T782" i="9"/>
  <c r="T783" i="9"/>
  <c r="T784" i="9"/>
  <c r="T785" i="9"/>
  <c r="T786" i="9"/>
  <c r="T787" i="9"/>
  <c r="T788" i="9"/>
  <c r="T789" i="9"/>
  <c r="T790" i="9"/>
  <c r="T791" i="9"/>
  <c r="T792" i="9"/>
  <c r="T793" i="9"/>
  <c r="T794" i="9"/>
  <c r="T795" i="9"/>
  <c r="T796" i="9"/>
  <c r="T797" i="9"/>
  <c r="T798" i="9"/>
  <c r="T799" i="9"/>
  <c r="T800" i="9"/>
  <c r="T801" i="9"/>
  <c r="T802" i="9"/>
  <c r="T803" i="9"/>
  <c r="T804" i="9"/>
  <c r="T805" i="9"/>
  <c r="T806" i="9"/>
  <c r="T807" i="9"/>
  <c r="T808" i="9"/>
  <c r="T809" i="9"/>
  <c r="T810" i="9"/>
  <c r="T811" i="9"/>
  <c r="T812" i="9"/>
  <c r="T813" i="9"/>
  <c r="T814" i="9"/>
  <c r="T815" i="9"/>
  <c r="T816" i="9"/>
  <c r="T817" i="9"/>
  <c r="T818" i="9"/>
  <c r="T819" i="9"/>
  <c r="T820" i="9"/>
  <c r="T821" i="9"/>
  <c r="T822" i="9"/>
  <c r="T823" i="9"/>
  <c r="T824" i="9"/>
  <c r="T825" i="9"/>
  <c r="T826" i="9"/>
  <c r="T827" i="9"/>
  <c r="T828" i="9"/>
  <c r="T829" i="9"/>
  <c r="T830" i="9"/>
  <c r="T831" i="9"/>
  <c r="T832" i="9"/>
  <c r="T833" i="9"/>
  <c r="T834" i="9"/>
  <c r="T835" i="9"/>
  <c r="T836" i="9"/>
  <c r="T837" i="9"/>
  <c r="T838" i="9"/>
  <c r="T839" i="9"/>
  <c r="T840" i="9"/>
  <c r="T841" i="9"/>
  <c r="T842" i="9"/>
  <c r="T843" i="9"/>
  <c r="T844" i="9"/>
  <c r="T845" i="9"/>
  <c r="T846" i="9"/>
  <c r="T847" i="9"/>
  <c r="T848" i="9"/>
  <c r="T849" i="9"/>
  <c r="T850" i="9"/>
  <c r="T851" i="9"/>
  <c r="T852" i="9"/>
  <c r="T853" i="9"/>
  <c r="T854" i="9"/>
  <c r="T855" i="9"/>
  <c r="T856" i="9"/>
  <c r="T857" i="9"/>
  <c r="T858" i="9"/>
  <c r="T859" i="9"/>
  <c r="T860" i="9"/>
  <c r="T861" i="9"/>
  <c r="T862" i="9"/>
  <c r="T863" i="9"/>
  <c r="T864" i="9"/>
  <c r="T865" i="9"/>
  <c r="T866" i="9"/>
  <c r="T867" i="9"/>
  <c r="T868" i="9"/>
  <c r="T869" i="9"/>
  <c r="T870" i="9"/>
  <c r="T871" i="9"/>
  <c r="T872" i="9"/>
  <c r="T873" i="9"/>
  <c r="T874" i="9"/>
  <c r="T875" i="9"/>
  <c r="T876" i="9"/>
  <c r="T877" i="9"/>
  <c r="T878" i="9"/>
  <c r="T879" i="9"/>
  <c r="T880" i="9"/>
  <c r="T881" i="9"/>
  <c r="T882" i="9"/>
  <c r="T883" i="9"/>
  <c r="T884" i="9"/>
  <c r="T885" i="9"/>
  <c r="T886" i="9"/>
  <c r="T887" i="9"/>
  <c r="T888" i="9"/>
  <c r="T889" i="9"/>
  <c r="T890" i="9"/>
  <c r="T891" i="9"/>
  <c r="T892" i="9"/>
  <c r="T893" i="9"/>
  <c r="T894" i="9"/>
  <c r="T895" i="9"/>
  <c r="T896" i="9"/>
  <c r="T897" i="9"/>
  <c r="T898" i="9"/>
  <c r="T899" i="9"/>
  <c r="T900" i="9"/>
  <c r="T901" i="9"/>
  <c r="T902" i="9"/>
  <c r="T903" i="9"/>
  <c r="T904" i="9"/>
  <c r="T905" i="9"/>
  <c r="T906" i="9"/>
  <c r="T907" i="9"/>
  <c r="T908" i="9"/>
  <c r="T909" i="9"/>
  <c r="T910" i="9"/>
  <c r="T911" i="9"/>
  <c r="T912" i="9"/>
  <c r="T913" i="9"/>
  <c r="T914" i="9"/>
  <c r="T915" i="9"/>
  <c r="T916" i="9"/>
  <c r="T917" i="9"/>
  <c r="T918" i="9"/>
  <c r="T919" i="9"/>
  <c r="T920" i="9"/>
  <c r="T921" i="9"/>
  <c r="T922" i="9"/>
  <c r="T923" i="9"/>
  <c r="T924" i="9"/>
  <c r="T925" i="9"/>
  <c r="T926" i="9"/>
  <c r="T927" i="9"/>
  <c r="T928" i="9"/>
  <c r="T929" i="9"/>
  <c r="T930" i="9"/>
  <c r="T931" i="9"/>
  <c r="T932" i="9"/>
  <c r="T933" i="9"/>
  <c r="T934" i="9"/>
  <c r="T935" i="9"/>
  <c r="T936" i="9"/>
  <c r="T937" i="9"/>
  <c r="T938" i="9"/>
  <c r="T939" i="9"/>
  <c r="T940" i="9"/>
  <c r="T941" i="9"/>
  <c r="T942" i="9"/>
  <c r="T943" i="9"/>
  <c r="T944" i="9"/>
  <c r="T945" i="9"/>
  <c r="T946" i="9"/>
  <c r="T947" i="9"/>
  <c r="T948" i="9"/>
  <c r="T949" i="9"/>
  <c r="T950" i="9"/>
  <c r="T951" i="9"/>
  <c r="T952" i="9"/>
  <c r="T953" i="9"/>
  <c r="T954" i="9"/>
  <c r="T955" i="9"/>
  <c r="T956" i="9"/>
  <c r="T957" i="9"/>
  <c r="T958" i="9"/>
  <c r="T959" i="9"/>
  <c r="T960" i="9"/>
  <c r="T961" i="9"/>
  <c r="T962" i="9"/>
  <c r="T963" i="9"/>
  <c r="T964" i="9"/>
  <c r="T965" i="9"/>
  <c r="T966" i="9"/>
  <c r="T967" i="9"/>
  <c r="T968" i="9"/>
  <c r="T969" i="9"/>
  <c r="T970" i="9"/>
  <c r="T971" i="9"/>
  <c r="T972" i="9"/>
  <c r="T973" i="9"/>
  <c r="T974" i="9"/>
  <c r="T975" i="9"/>
  <c r="T976" i="9"/>
  <c r="T977" i="9"/>
  <c r="T978" i="9"/>
  <c r="T979" i="9"/>
  <c r="T980" i="9"/>
  <c r="T981" i="9"/>
  <c r="T982" i="9"/>
  <c r="T983" i="9"/>
  <c r="T984" i="9"/>
  <c r="T985" i="9"/>
  <c r="T986" i="9"/>
  <c r="T987" i="9"/>
  <c r="T988" i="9"/>
  <c r="T989" i="9"/>
  <c r="T990" i="9"/>
  <c r="T991" i="9"/>
  <c r="T992" i="9"/>
  <c r="T993" i="9"/>
  <c r="T994" i="9"/>
  <c r="T995" i="9"/>
  <c r="T996" i="9"/>
  <c r="T997" i="9"/>
  <c r="T998" i="9"/>
  <c r="T999" i="9"/>
  <c r="T1000" i="9"/>
  <c r="T1001" i="9"/>
  <c r="T1002" i="9"/>
  <c r="T1003" i="9"/>
  <c r="T1004" i="9"/>
  <c r="T1005" i="9"/>
  <c r="T1006" i="9"/>
  <c r="T1007" i="9"/>
  <c r="T1008" i="9"/>
  <c r="T1009" i="9"/>
  <c r="T1010" i="9"/>
  <c r="T1011" i="9"/>
  <c r="T1012" i="9"/>
  <c r="T1013" i="9"/>
  <c r="T1014" i="9"/>
  <c r="T1015" i="9"/>
  <c r="T1016" i="9"/>
  <c r="T1017" i="9"/>
  <c r="T1018" i="9"/>
  <c r="T1019" i="9"/>
  <c r="T1020" i="9"/>
  <c r="T1021" i="9"/>
  <c r="T1022" i="9"/>
  <c r="T1023" i="9"/>
  <c r="T1024" i="9"/>
  <c r="T1025" i="9"/>
  <c r="T1026" i="9"/>
  <c r="T1027" i="9"/>
  <c r="T1028" i="9"/>
  <c r="T1029" i="9"/>
  <c r="T1030" i="9"/>
  <c r="T1031" i="9"/>
  <c r="T1032" i="9"/>
  <c r="T1033" i="9"/>
  <c r="T1034" i="9"/>
  <c r="T1035" i="9"/>
  <c r="T1036" i="9"/>
  <c r="T1037" i="9"/>
  <c r="T1038" i="9"/>
  <c r="T1039" i="9"/>
  <c r="T1040" i="9"/>
  <c r="T1041" i="9"/>
  <c r="T1042" i="9"/>
  <c r="T1043" i="9"/>
  <c r="T1044" i="9"/>
  <c r="T1045" i="9"/>
  <c r="T1046" i="9"/>
  <c r="T1047" i="9"/>
  <c r="T1048" i="9"/>
  <c r="T1049" i="9"/>
  <c r="T1050" i="9"/>
  <c r="T1051" i="9"/>
  <c r="T1052" i="9"/>
  <c r="T1053" i="9"/>
  <c r="T1054" i="9"/>
  <c r="T1055" i="9"/>
  <c r="T1056" i="9"/>
  <c r="T1057" i="9"/>
  <c r="T1058" i="9"/>
  <c r="T1059" i="9"/>
  <c r="T1060" i="9"/>
  <c r="T1061" i="9"/>
  <c r="T1062" i="9"/>
  <c r="T1063" i="9"/>
  <c r="T1064" i="9"/>
  <c r="T1065" i="9"/>
  <c r="T1066" i="9"/>
  <c r="T1067" i="9"/>
  <c r="T1068" i="9"/>
  <c r="T1069" i="9"/>
  <c r="T1070" i="9"/>
  <c r="T1071" i="9"/>
  <c r="T1072" i="9"/>
  <c r="T1073" i="9"/>
  <c r="T1074" i="9"/>
  <c r="T1075" i="9"/>
  <c r="T1076" i="9"/>
  <c r="T1077" i="9"/>
  <c r="T1078" i="9"/>
  <c r="T1079" i="9"/>
  <c r="T1080" i="9"/>
  <c r="T1081" i="9"/>
  <c r="T1082" i="9"/>
  <c r="T1083" i="9"/>
  <c r="T1084" i="9"/>
  <c r="T1085" i="9"/>
  <c r="T1086" i="9"/>
  <c r="T1087" i="9"/>
  <c r="T1088" i="9"/>
  <c r="T1089" i="9"/>
  <c r="T1090" i="9"/>
  <c r="T1091" i="9"/>
  <c r="T1092" i="9"/>
  <c r="T1093" i="9"/>
  <c r="T1094" i="9"/>
  <c r="T1095" i="9"/>
  <c r="T1096" i="9"/>
  <c r="T1097" i="9"/>
  <c r="T1098" i="9"/>
  <c r="T1099" i="9"/>
  <c r="T1100" i="9"/>
  <c r="T1101" i="9"/>
  <c r="T1102" i="9"/>
  <c r="T1103" i="9"/>
  <c r="T1104" i="9"/>
  <c r="T1105" i="9"/>
  <c r="T1106" i="9"/>
  <c r="T1107" i="9"/>
  <c r="T1108" i="9"/>
  <c r="T1109" i="9"/>
  <c r="T1110" i="9"/>
  <c r="T1111" i="9"/>
  <c r="T1112" i="9"/>
  <c r="T1113" i="9"/>
  <c r="T1114" i="9"/>
  <c r="T1115" i="9"/>
  <c r="T1116" i="9"/>
  <c r="T1117" i="9"/>
  <c r="T1118" i="9"/>
  <c r="T1119" i="9"/>
  <c r="T1120" i="9"/>
  <c r="T1121" i="9"/>
  <c r="T1122" i="9"/>
  <c r="T1123" i="9"/>
  <c r="T1124" i="9"/>
  <c r="T1125" i="9"/>
  <c r="T1126" i="9"/>
  <c r="T1127" i="9"/>
  <c r="T1128" i="9"/>
  <c r="T1129" i="9"/>
  <c r="T1130" i="9"/>
  <c r="T1131" i="9"/>
  <c r="T1132" i="9"/>
  <c r="T1133" i="9"/>
  <c r="T1134" i="9"/>
  <c r="T1135" i="9"/>
  <c r="T1136" i="9"/>
  <c r="T1137" i="9"/>
  <c r="T1138" i="9"/>
  <c r="T1139" i="9"/>
  <c r="T1140" i="9"/>
  <c r="T1141" i="9"/>
  <c r="T1142" i="9"/>
  <c r="T1143" i="9"/>
  <c r="T1144" i="9"/>
  <c r="T1145" i="9"/>
  <c r="T1146" i="9"/>
  <c r="T1147" i="9"/>
  <c r="T1148" i="9"/>
  <c r="T1149" i="9"/>
  <c r="T1150" i="9"/>
  <c r="T1151" i="9"/>
  <c r="T1152" i="9"/>
  <c r="T1153" i="9"/>
  <c r="T1154" i="9"/>
  <c r="T1155" i="9"/>
  <c r="T1156" i="9"/>
  <c r="T1157" i="9"/>
  <c r="T1158" i="9"/>
  <c r="T1159" i="9"/>
  <c r="T1160" i="9"/>
  <c r="T1161" i="9"/>
  <c r="T1162" i="9"/>
  <c r="T1163" i="9"/>
  <c r="T1164" i="9"/>
  <c r="T1165" i="9"/>
  <c r="T1166" i="9"/>
  <c r="T1167" i="9"/>
  <c r="T1168" i="9"/>
  <c r="T1169" i="9"/>
  <c r="T1170" i="9"/>
  <c r="T1171" i="9"/>
  <c r="T1172" i="9"/>
  <c r="T1173" i="9"/>
  <c r="T1174" i="9"/>
  <c r="T1175" i="9"/>
  <c r="T1176" i="9"/>
  <c r="T1177" i="9"/>
  <c r="T1178" i="9"/>
  <c r="T1179" i="9"/>
  <c r="T1180" i="9"/>
  <c r="T1181" i="9"/>
  <c r="T1182" i="9"/>
  <c r="T1183" i="9"/>
  <c r="T1184" i="9"/>
  <c r="T1185" i="9"/>
  <c r="T1186" i="9"/>
  <c r="T1187" i="9"/>
  <c r="T1188" i="9"/>
  <c r="T1189" i="9"/>
  <c r="T1190" i="9"/>
  <c r="T1191" i="9"/>
  <c r="T1192" i="9"/>
  <c r="T1193" i="9"/>
  <c r="T1194" i="9"/>
  <c r="T1195" i="9"/>
  <c r="T1196" i="9"/>
  <c r="T1197" i="9"/>
  <c r="T1198" i="9"/>
  <c r="T1199" i="9"/>
  <c r="T1200" i="9"/>
  <c r="T1201" i="9"/>
  <c r="T1202" i="9"/>
  <c r="T1203" i="9"/>
  <c r="T1204" i="9"/>
  <c r="T1205" i="9"/>
  <c r="T1206" i="9"/>
  <c r="T1207" i="9"/>
  <c r="T1208" i="9"/>
  <c r="T1209" i="9"/>
  <c r="T1210" i="9"/>
  <c r="T1211" i="9"/>
  <c r="T1212" i="9"/>
  <c r="T1213" i="9"/>
  <c r="T1214" i="9"/>
  <c r="T1215" i="9"/>
  <c r="T1216" i="9"/>
  <c r="T1217" i="9"/>
  <c r="T1218" i="9"/>
  <c r="T1219" i="9"/>
  <c r="T1220" i="9"/>
  <c r="T1221" i="9"/>
  <c r="T1222" i="9"/>
  <c r="T1223" i="9"/>
  <c r="T1224" i="9"/>
  <c r="T1225" i="9"/>
  <c r="T1226" i="9"/>
  <c r="T1227" i="9"/>
  <c r="T1228" i="9"/>
  <c r="T1229" i="9"/>
  <c r="T1230" i="9"/>
  <c r="T1231" i="9"/>
  <c r="T1232" i="9"/>
  <c r="T1233" i="9"/>
  <c r="T1234" i="9"/>
  <c r="T1235" i="9"/>
  <c r="T1236" i="9"/>
  <c r="T1237" i="9"/>
  <c r="T1238" i="9"/>
  <c r="T1239" i="9"/>
  <c r="T1240" i="9"/>
  <c r="T1241" i="9"/>
  <c r="T1242" i="9"/>
  <c r="T1243" i="9"/>
  <c r="T1244" i="9"/>
  <c r="T1245" i="9"/>
  <c r="T1246" i="9"/>
  <c r="T1247" i="9"/>
  <c r="T1248" i="9"/>
  <c r="T1249" i="9"/>
  <c r="T1250" i="9"/>
  <c r="T1251" i="9"/>
  <c r="T1252" i="9"/>
  <c r="T1253" i="9"/>
  <c r="T1254" i="9"/>
  <c r="T1255" i="9"/>
  <c r="T1256" i="9"/>
  <c r="T1257" i="9"/>
  <c r="T1258" i="9"/>
  <c r="T1259" i="9"/>
  <c r="T1260" i="9"/>
  <c r="T1261" i="9"/>
  <c r="T1262" i="9"/>
  <c r="T1263" i="9"/>
  <c r="T1264" i="9"/>
  <c r="T1265" i="9"/>
  <c r="T1266" i="9"/>
  <c r="T1267" i="9"/>
  <c r="T1268" i="9"/>
  <c r="T1269" i="9"/>
  <c r="T1270" i="9"/>
  <c r="T1271" i="9"/>
  <c r="T1272" i="9"/>
  <c r="T1273" i="9"/>
  <c r="T1274" i="9"/>
  <c r="T1275" i="9"/>
  <c r="T1276" i="9"/>
  <c r="T1277" i="9"/>
  <c r="T1278" i="9"/>
  <c r="T1279" i="9"/>
  <c r="T1280" i="9"/>
  <c r="T1281" i="9"/>
  <c r="T1282" i="9"/>
  <c r="T1283" i="9"/>
  <c r="T1284" i="9"/>
  <c r="T1285" i="9"/>
  <c r="T1286" i="9"/>
  <c r="T1287" i="9"/>
  <c r="T1288" i="9"/>
  <c r="T1289" i="9"/>
  <c r="T1290" i="9"/>
  <c r="T1291" i="9"/>
  <c r="T1292" i="9"/>
  <c r="T1293" i="9"/>
  <c r="T1294" i="9"/>
  <c r="T1295" i="9"/>
  <c r="T1296" i="9"/>
  <c r="T1297" i="9"/>
  <c r="T1298" i="9"/>
  <c r="T1299" i="9"/>
  <c r="T1300" i="9"/>
  <c r="T1301" i="9"/>
  <c r="T1302" i="9"/>
  <c r="T1303" i="9"/>
  <c r="T1304" i="9"/>
  <c r="T1305" i="9"/>
  <c r="T1306" i="9"/>
  <c r="T1307" i="9"/>
  <c r="T1308" i="9"/>
  <c r="T1309" i="9"/>
  <c r="T1310" i="9"/>
  <c r="T1311" i="9"/>
  <c r="T1312" i="9"/>
  <c r="T1313" i="9"/>
  <c r="T1314" i="9"/>
  <c r="T1315" i="9"/>
  <c r="T1316" i="9"/>
  <c r="T1317" i="9"/>
  <c r="T1318" i="9"/>
  <c r="T1319" i="9"/>
  <c r="T1320" i="9"/>
  <c r="T1321" i="9"/>
  <c r="T1322" i="9"/>
  <c r="T1323" i="9"/>
  <c r="T1324" i="9"/>
  <c r="T1325" i="9"/>
  <c r="T1326" i="9"/>
  <c r="T1327" i="9"/>
  <c r="T1328" i="9"/>
  <c r="T1329" i="9"/>
  <c r="T1330" i="9"/>
  <c r="T1331" i="9"/>
  <c r="T1332" i="9"/>
  <c r="T1333" i="9"/>
  <c r="T1334" i="9"/>
  <c r="T1335" i="9"/>
  <c r="T1336" i="9"/>
  <c r="T1337" i="9"/>
  <c r="T1338" i="9"/>
  <c r="T1339" i="9"/>
  <c r="T1340" i="9"/>
  <c r="T1341" i="9"/>
  <c r="T1342" i="9"/>
  <c r="T1343" i="9"/>
  <c r="T1344" i="9"/>
  <c r="T1345" i="9"/>
  <c r="T1346" i="9"/>
  <c r="T1347" i="9"/>
  <c r="T1348" i="9"/>
  <c r="T1349" i="9"/>
  <c r="T1350" i="9"/>
  <c r="T1351" i="9"/>
  <c r="T1352" i="9"/>
  <c r="T1353" i="9"/>
  <c r="T1354" i="9"/>
  <c r="T1355" i="9"/>
  <c r="T1356" i="9"/>
  <c r="T1357" i="9"/>
  <c r="T1358" i="9"/>
  <c r="T1359" i="9"/>
  <c r="T1360" i="9"/>
  <c r="T1361" i="9"/>
  <c r="T1362" i="9"/>
  <c r="T1363" i="9"/>
  <c r="T1364" i="9"/>
  <c r="T1365" i="9"/>
  <c r="T1366" i="9"/>
  <c r="T1367" i="9"/>
  <c r="T1368" i="9"/>
  <c r="T1369" i="9"/>
  <c r="T1370" i="9"/>
  <c r="T1371" i="9"/>
  <c r="T1372" i="9"/>
  <c r="T1373" i="9"/>
  <c r="T1374" i="9"/>
  <c r="T1375" i="9"/>
  <c r="T1376" i="9"/>
  <c r="T1377" i="9"/>
  <c r="T1378" i="9"/>
  <c r="T1379" i="9"/>
  <c r="T1380" i="9"/>
  <c r="T1381" i="9"/>
  <c r="T1382" i="9"/>
  <c r="T1383" i="9"/>
  <c r="T1384" i="9"/>
  <c r="T1385" i="9"/>
  <c r="T1386" i="9"/>
  <c r="T1387" i="9"/>
  <c r="T1388" i="9"/>
  <c r="T1389" i="9"/>
  <c r="T1390" i="9"/>
  <c r="T1391" i="9"/>
  <c r="T1392" i="9"/>
  <c r="T1393" i="9"/>
  <c r="T1394" i="9"/>
  <c r="T1395" i="9"/>
  <c r="T1396" i="9"/>
  <c r="T1397" i="9"/>
  <c r="T1398" i="9"/>
  <c r="T1399" i="9"/>
  <c r="T1400" i="9"/>
  <c r="T1401" i="9"/>
  <c r="T1402" i="9"/>
  <c r="T1403" i="9"/>
  <c r="T1404" i="9"/>
  <c r="T1405" i="9"/>
  <c r="T1406" i="9"/>
  <c r="T1407" i="9"/>
  <c r="T1408" i="9"/>
  <c r="T1409" i="9"/>
  <c r="T1410" i="9"/>
  <c r="T1411" i="9"/>
  <c r="T1412" i="9"/>
  <c r="T1413" i="9"/>
  <c r="T1414" i="9"/>
  <c r="T1415" i="9"/>
  <c r="T1416" i="9"/>
  <c r="T1417" i="9"/>
  <c r="T1418" i="9"/>
  <c r="T1419" i="9"/>
  <c r="T1420" i="9"/>
  <c r="T1421" i="9"/>
  <c r="T1422" i="9"/>
  <c r="T1423" i="9"/>
  <c r="T1424" i="9"/>
  <c r="T1425" i="9"/>
  <c r="T1426" i="9"/>
  <c r="T1427" i="9"/>
  <c r="T1428" i="9"/>
  <c r="T1429" i="9"/>
  <c r="T1430" i="9"/>
  <c r="T1431" i="9"/>
  <c r="T1432" i="9"/>
  <c r="T1433" i="9"/>
  <c r="T1434" i="9"/>
  <c r="T1435" i="9"/>
  <c r="T1436" i="9"/>
  <c r="T1437" i="9"/>
  <c r="T1438" i="9"/>
  <c r="T1439" i="9"/>
  <c r="T1440" i="9"/>
  <c r="T1441" i="9"/>
  <c r="T1442" i="9"/>
  <c r="T1443" i="9"/>
  <c r="T1444" i="9"/>
  <c r="T1445" i="9"/>
  <c r="T1446" i="9"/>
  <c r="T1447" i="9"/>
  <c r="T1448" i="9"/>
  <c r="T1449" i="9"/>
  <c r="T1450" i="9"/>
  <c r="T1451" i="9"/>
  <c r="T1452" i="9"/>
  <c r="T1453" i="9"/>
  <c r="T1454" i="9"/>
  <c r="T1455" i="9"/>
  <c r="T1456" i="9"/>
  <c r="T1457" i="9"/>
  <c r="T1458" i="9"/>
  <c r="T1459" i="9"/>
  <c r="T1460" i="9"/>
  <c r="T1461" i="9"/>
  <c r="T1462" i="9"/>
  <c r="T1463" i="9"/>
  <c r="T1464" i="9"/>
  <c r="T1465" i="9"/>
  <c r="T1466" i="9"/>
  <c r="T1467" i="9"/>
  <c r="T1468" i="9"/>
  <c r="T1469" i="9"/>
  <c r="T1470" i="9"/>
  <c r="T1471" i="9"/>
  <c r="T1472" i="9"/>
  <c r="T1473" i="9"/>
  <c r="T1474" i="9"/>
  <c r="T1475" i="9"/>
  <c r="T1476" i="9"/>
  <c r="T1477" i="9"/>
  <c r="T1478" i="9"/>
  <c r="T1479" i="9"/>
  <c r="T1480" i="9"/>
  <c r="T1481" i="9"/>
  <c r="T1482" i="9"/>
  <c r="T1483" i="9"/>
  <c r="T1484" i="9"/>
  <c r="T1485" i="9"/>
  <c r="T1486" i="9"/>
  <c r="T1487" i="9"/>
  <c r="T1488" i="9"/>
  <c r="T1489" i="9"/>
  <c r="T1490" i="9"/>
  <c r="T1491" i="9"/>
  <c r="T1492" i="9"/>
  <c r="T1493" i="9"/>
  <c r="T1494" i="9"/>
  <c r="T1495" i="9"/>
  <c r="T1496" i="9"/>
  <c r="T1497" i="9"/>
  <c r="T1498" i="9"/>
  <c r="T1499" i="9"/>
  <c r="T1500" i="9"/>
  <c r="T1501" i="9"/>
  <c r="T1502" i="9"/>
  <c r="T1503" i="9"/>
  <c r="T1504" i="9"/>
  <c r="T1505" i="9"/>
  <c r="T1506" i="9"/>
  <c r="T1507" i="9"/>
  <c r="T1508" i="9"/>
  <c r="T1509" i="9"/>
  <c r="T1510" i="9"/>
  <c r="T1511" i="9"/>
  <c r="T1512" i="9"/>
  <c r="T1513" i="9"/>
  <c r="T1514" i="9"/>
  <c r="T1515" i="9"/>
  <c r="T1516" i="9"/>
  <c r="T1517" i="9"/>
  <c r="T1518" i="9"/>
  <c r="T1519" i="9"/>
  <c r="T1520" i="9"/>
  <c r="T1521" i="9"/>
  <c r="T1522" i="9"/>
  <c r="T1523" i="9"/>
  <c r="T1524" i="9"/>
  <c r="T1525" i="9"/>
  <c r="T1526" i="9"/>
  <c r="T1527" i="9"/>
  <c r="T1528" i="9"/>
  <c r="T1529" i="9"/>
  <c r="T1530" i="9"/>
  <c r="T1531" i="9"/>
  <c r="T1532" i="9"/>
  <c r="T1533" i="9"/>
  <c r="T1534" i="9"/>
  <c r="T1535" i="9"/>
  <c r="T1536" i="9"/>
  <c r="T1537" i="9"/>
  <c r="T1538" i="9"/>
  <c r="T1539" i="9"/>
  <c r="T1540" i="9"/>
  <c r="T1541" i="9"/>
  <c r="T1542" i="9"/>
  <c r="T1543" i="9"/>
  <c r="T1544" i="9"/>
  <c r="T1545" i="9"/>
  <c r="T1546" i="9"/>
  <c r="T1547" i="9"/>
  <c r="T1548" i="9"/>
  <c r="T1549" i="9"/>
  <c r="T1550" i="9"/>
  <c r="T1551" i="9"/>
  <c r="T1552" i="9"/>
  <c r="T1553" i="9"/>
  <c r="T1554" i="9"/>
  <c r="T1555" i="9"/>
  <c r="T1556" i="9"/>
  <c r="T1557" i="9"/>
  <c r="T1558" i="9"/>
  <c r="T1559" i="9"/>
  <c r="T1560" i="9"/>
  <c r="T1561" i="9"/>
  <c r="T1562" i="9"/>
  <c r="T1563" i="9"/>
  <c r="T1564" i="9"/>
  <c r="T1565" i="9"/>
  <c r="T1566" i="9"/>
  <c r="T1567" i="9"/>
  <c r="T1568" i="9"/>
  <c r="T1569" i="9"/>
  <c r="T1570" i="9"/>
  <c r="T1571" i="9"/>
  <c r="T1572" i="9"/>
  <c r="T1573" i="9"/>
  <c r="T1574" i="9"/>
  <c r="T1575" i="9"/>
  <c r="T1576" i="9"/>
  <c r="T1577" i="9"/>
  <c r="T1578" i="9"/>
  <c r="T1579" i="9"/>
  <c r="T1580" i="9"/>
  <c r="T1581" i="9"/>
  <c r="T1582" i="9"/>
  <c r="T1583" i="9"/>
  <c r="T1584" i="9"/>
  <c r="T1585" i="9"/>
  <c r="T1586" i="9"/>
  <c r="T1587" i="9"/>
  <c r="T1588" i="9"/>
  <c r="T1589" i="9"/>
  <c r="T1590" i="9"/>
  <c r="T1591" i="9"/>
  <c r="T1592" i="9"/>
  <c r="T1593" i="9"/>
  <c r="T1594" i="9"/>
  <c r="T1595" i="9"/>
  <c r="T1596" i="9"/>
  <c r="T1597" i="9"/>
  <c r="T1598" i="9"/>
  <c r="T1599" i="9"/>
  <c r="T1600" i="9"/>
  <c r="T1601" i="9"/>
  <c r="T1602" i="9"/>
  <c r="T1603" i="9"/>
  <c r="T1604" i="9"/>
  <c r="T1605" i="9"/>
  <c r="T1606" i="9"/>
  <c r="T1607" i="9"/>
  <c r="T1608" i="9"/>
  <c r="T1609" i="9"/>
  <c r="T1610" i="9"/>
  <c r="T1611" i="9"/>
  <c r="T1612" i="9"/>
  <c r="T1613" i="9"/>
  <c r="T1614" i="9"/>
  <c r="T1615" i="9"/>
  <c r="T1616" i="9"/>
  <c r="T1617" i="9"/>
  <c r="T1618" i="9"/>
  <c r="T1619" i="9"/>
  <c r="T1620" i="9"/>
  <c r="T1621" i="9"/>
  <c r="T1622" i="9"/>
  <c r="T1623" i="9"/>
  <c r="T1624" i="9"/>
  <c r="T1625" i="9"/>
  <c r="T1626" i="9"/>
  <c r="T1627" i="9"/>
  <c r="T1628" i="9"/>
  <c r="T1629" i="9"/>
  <c r="T1630" i="9"/>
  <c r="T1631" i="9"/>
  <c r="T1632" i="9"/>
  <c r="T1633" i="9"/>
  <c r="T1634" i="9"/>
  <c r="T1635" i="9"/>
  <c r="T1636" i="9"/>
  <c r="T1637" i="9"/>
  <c r="T1638" i="9"/>
  <c r="T1639" i="9"/>
  <c r="T1640" i="9"/>
  <c r="T1641" i="9"/>
  <c r="T1642" i="9"/>
  <c r="T1643" i="9"/>
  <c r="T1644" i="9"/>
  <c r="T1645" i="9"/>
  <c r="T1646" i="9"/>
  <c r="T1647" i="9"/>
  <c r="T1648" i="9"/>
  <c r="T1649" i="9"/>
  <c r="T1650" i="9"/>
  <c r="T1651" i="9"/>
  <c r="T1652" i="9"/>
  <c r="T1653" i="9"/>
  <c r="T1654" i="9"/>
  <c r="T1655" i="9"/>
  <c r="T1656" i="9"/>
  <c r="T1657" i="9"/>
  <c r="T1658" i="9"/>
  <c r="T1659" i="9"/>
  <c r="T1660" i="9"/>
  <c r="T1661" i="9"/>
  <c r="T1662" i="9"/>
  <c r="T1663" i="9"/>
  <c r="T1664" i="9"/>
  <c r="T1665" i="9"/>
  <c r="T1666" i="9"/>
  <c r="T1667" i="9"/>
  <c r="T1668" i="9"/>
  <c r="T1669" i="9"/>
  <c r="T1670" i="9"/>
  <c r="T1671" i="9"/>
  <c r="T1672" i="9"/>
  <c r="T1673" i="9"/>
  <c r="T1674" i="9"/>
  <c r="T1675" i="9"/>
  <c r="T1676" i="9"/>
  <c r="T1677" i="9"/>
  <c r="T1678" i="9"/>
  <c r="T1679" i="9"/>
  <c r="T1680" i="9"/>
  <c r="T1681" i="9"/>
  <c r="T1682" i="9"/>
  <c r="T1683" i="9"/>
  <c r="T1684" i="9"/>
  <c r="T1685" i="9"/>
  <c r="T1686" i="9"/>
  <c r="T1687" i="9"/>
  <c r="T1688" i="9"/>
  <c r="T1689" i="9"/>
  <c r="T1690" i="9"/>
  <c r="T1691" i="9"/>
  <c r="T1692" i="9"/>
  <c r="T1693" i="9"/>
  <c r="T1694" i="9"/>
  <c r="T1695" i="9"/>
  <c r="T1696" i="9"/>
  <c r="T1697" i="9"/>
  <c r="T1698" i="9"/>
  <c r="T1699" i="9"/>
  <c r="T1700" i="9"/>
  <c r="T1701" i="9"/>
  <c r="T1702" i="9"/>
  <c r="T1703" i="9"/>
  <c r="T1704" i="9"/>
  <c r="T1705" i="9"/>
  <c r="T1706" i="9"/>
  <c r="T1707" i="9"/>
  <c r="T1708" i="9"/>
  <c r="T1709" i="9"/>
  <c r="T1710" i="9"/>
  <c r="T1711" i="9"/>
  <c r="T1712" i="9"/>
  <c r="T1713" i="9"/>
  <c r="T1714" i="9"/>
  <c r="T1715" i="9"/>
  <c r="T1716" i="9"/>
  <c r="T1717" i="9"/>
  <c r="T1718" i="9"/>
  <c r="T1719" i="9"/>
  <c r="T1720" i="9"/>
  <c r="T1721" i="9"/>
  <c r="T1722" i="9"/>
  <c r="T1723" i="9"/>
  <c r="T1724" i="9"/>
  <c r="T1725" i="9"/>
  <c r="T1726" i="9"/>
  <c r="T1727" i="9"/>
  <c r="T1728" i="9"/>
  <c r="T1729" i="9"/>
  <c r="T1730" i="9"/>
  <c r="T1731" i="9"/>
  <c r="T1732" i="9"/>
  <c r="T1733" i="9"/>
  <c r="T1734" i="9"/>
  <c r="T1735" i="9"/>
  <c r="T1736" i="9"/>
  <c r="T1737" i="9"/>
  <c r="T1738" i="9"/>
  <c r="T1739" i="9"/>
  <c r="T1740" i="9"/>
  <c r="T1741" i="9"/>
  <c r="T1742" i="9"/>
  <c r="T1743" i="9"/>
  <c r="T1744" i="9"/>
  <c r="T1745" i="9"/>
  <c r="T1746" i="9"/>
  <c r="T1747" i="9"/>
  <c r="T1748" i="9"/>
  <c r="T1749" i="9"/>
  <c r="T1750" i="9"/>
  <c r="T1751" i="9"/>
  <c r="T1752" i="9"/>
  <c r="T1753" i="9"/>
  <c r="T1754" i="9"/>
  <c r="T1755" i="9"/>
  <c r="T1756" i="9"/>
  <c r="T1757" i="9"/>
  <c r="T1758" i="9"/>
  <c r="T1759" i="9"/>
  <c r="T1760" i="9"/>
  <c r="T1761" i="9"/>
  <c r="T1762" i="9"/>
  <c r="T1763" i="9"/>
  <c r="T1764" i="9"/>
  <c r="T1765" i="9"/>
  <c r="T1766" i="9"/>
  <c r="T1767" i="9"/>
  <c r="T1768" i="9"/>
  <c r="T1769" i="9"/>
  <c r="T1770" i="9"/>
  <c r="T1771" i="9"/>
  <c r="T1772" i="9"/>
  <c r="T1773" i="9"/>
  <c r="T1774" i="9"/>
  <c r="T1775" i="9"/>
  <c r="T1776" i="9"/>
  <c r="T1777" i="9"/>
  <c r="T1778" i="9"/>
  <c r="T1779" i="9"/>
  <c r="T1780" i="9"/>
  <c r="T1781" i="9"/>
  <c r="T1782" i="9"/>
  <c r="T1783" i="9"/>
  <c r="T1784" i="9"/>
  <c r="T1785" i="9"/>
  <c r="T1786" i="9"/>
  <c r="T1787" i="9"/>
  <c r="T1788" i="9"/>
  <c r="T1789" i="9"/>
  <c r="T1790" i="9"/>
  <c r="T1791" i="9"/>
  <c r="T1792" i="9"/>
  <c r="T1793" i="9"/>
  <c r="T1794" i="9"/>
  <c r="T1795" i="9"/>
  <c r="T1796" i="9"/>
  <c r="T1797" i="9"/>
  <c r="T1798" i="9"/>
  <c r="T1799" i="9"/>
  <c r="T1800" i="9"/>
  <c r="T1801" i="9"/>
  <c r="T1802" i="9"/>
  <c r="T1803" i="9"/>
  <c r="T1804" i="9"/>
  <c r="T1805" i="9"/>
  <c r="T1806" i="9"/>
  <c r="T1807" i="9"/>
  <c r="T1808" i="9"/>
  <c r="T1809" i="9"/>
  <c r="T1810" i="9"/>
  <c r="T1811" i="9"/>
  <c r="T1812" i="9"/>
  <c r="T1813" i="9"/>
  <c r="T1814" i="9"/>
  <c r="T1815" i="9"/>
  <c r="T1816" i="9"/>
  <c r="T1817" i="9"/>
  <c r="T1818" i="9"/>
  <c r="T1819" i="9"/>
  <c r="T1820" i="9"/>
  <c r="T1821" i="9"/>
  <c r="T1822" i="9"/>
  <c r="T1823" i="9"/>
  <c r="T1824" i="9"/>
  <c r="T1825" i="9"/>
  <c r="T1826" i="9"/>
  <c r="T1827" i="9"/>
  <c r="T1828" i="9"/>
  <c r="T1829" i="9"/>
  <c r="T1830" i="9"/>
  <c r="T1831" i="9"/>
  <c r="T1832" i="9"/>
  <c r="T1833" i="9"/>
  <c r="T1834" i="9"/>
  <c r="T1835" i="9"/>
  <c r="T1836" i="9"/>
  <c r="T1837" i="9"/>
  <c r="T1838" i="9"/>
  <c r="T1839" i="9"/>
  <c r="T1840" i="9"/>
  <c r="T1841" i="9"/>
  <c r="T1842" i="9"/>
  <c r="T1843" i="9"/>
  <c r="T1844" i="9"/>
  <c r="T1845" i="9"/>
  <c r="T1846" i="9"/>
  <c r="T1847" i="9"/>
  <c r="T1848" i="9"/>
  <c r="T1849" i="9"/>
  <c r="T1850" i="9"/>
  <c r="T1851" i="9"/>
  <c r="T1852" i="9"/>
  <c r="T1853" i="9"/>
  <c r="T1854" i="9"/>
  <c r="T1855" i="9"/>
  <c r="T1856" i="9"/>
  <c r="T1857" i="9"/>
  <c r="T1858" i="9"/>
  <c r="T1859" i="9"/>
  <c r="T1860" i="9"/>
  <c r="T1861" i="9"/>
  <c r="T1862" i="9"/>
  <c r="T1863" i="9"/>
  <c r="T1864" i="9"/>
  <c r="T1865" i="9"/>
  <c r="T1866" i="9"/>
  <c r="T1867" i="9"/>
  <c r="T1868" i="9"/>
  <c r="T1869" i="9"/>
  <c r="T1870" i="9"/>
  <c r="T1871" i="9"/>
  <c r="T1872" i="9"/>
  <c r="T1873" i="9"/>
  <c r="T1874" i="9"/>
  <c r="T1875" i="9"/>
  <c r="T1876" i="9"/>
  <c r="T1877" i="9"/>
  <c r="T1878" i="9"/>
  <c r="T1879" i="9"/>
  <c r="T1880" i="9"/>
  <c r="T1881" i="9"/>
  <c r="T1882" i="9"/>
  <c r="T1883" i="9"/>
  <c r="T1884" i="9"/>
  <c r="T1885" i="9"/>
  <c r="T1886" i="9"/>
  <c r="T1887" i="9"/>
  <c r="T1888" i="9"/>
  <c r="T1889" i="9"/>
  <c r="T1890" i="9"/>
  <c r="T1891" i="9"/>
  <c r="T1892" i="9"/>
  <c r="T1893" i="9"/>
  <c r="T1894" i="9"/>
  <c r="T1895" i="9"/>
  <c r="T1896" i="9"/>
  <c r="T1897" i="9"/>
  <c r="T1898" i="9"/>
  <c r="T1899" i="9"/>
  <c r="T1900" i="9"/>
  <c r="T1901" i="9"/>
  <c r="T1902" i="9"/>
  <c r="T1903" i="9"/>
  <c r="T1904" i="9"/>
  <c r="T1905" i="9"/>
  <c r="T1906" i="9"/>
  <c r="T1907" i="9"/>
  <c r="T1908" i="9"/>
  <c r="T1909" i="9"/>
  <c r="T1910" i="9"/>
  <c r="T1911" i="9"/>
  <c r="T1912" i="9"/>
  <c r="T1913" i="9"/>
  <c r="T1914" i="9"/>
  <c r="T1915" i="9"/>
  <c r="T1916" i="9"/>
  <c r="T1917" i="9"/>
  <c r="T1918" i="9"/>
  <c r="T1919" i="9"/>
  <c r="T1920" i="9"/>
  <c r="T1921" i="9"/>
  <c r="T1922" i="9"/>
  <c r="T1923" i="9"/>
  <c r="T1924" i="9"/>
  <c r="T1925" i="9"/>
  <c r="T1926" i="9"/>
  <c r="T1927" i="9"/>
  <c r="T1928" i="9"/>
  <c r="T1929" i="9"/>
  <c r="T1930" i="9"/>
  <c r="T1931" i="9"/>
  <c r="T1932" i="9"/>
  <c r="T1933" i="9"/>
  <c r="T1934" i="9"/>
  <c r="T1935" i="9"/>
  <c r="T1936" i="9"/>
  <c r="T1937" i="9"/>
  <c r="T1938" i="9"/>
  <c r="T1939" i="9"/>
  <c r="T1940" i="9"/>
  <c r="T1941" i="9"/>
  <c r="T1942" i="9"/>
  <c r="T1943" i="9"/>
  <c r="T1944" i="9"/>
  <c r="T1945" i="9"/>
  <c r="T1946" i="9"/>
  <c r="T1947" i="9"/>
  <c r="T1948" i="9"/>
  <c r="T1949" i="9"/>
  <c r="T1950" i="9"/>
  <c r="T1951" i="9"/>
  <c r="T1952" i="9"/>
  <c r="T1953" i="9"/>
  <c r="T1954" i="9"/>
  <c r="T1955" i="9"/>
  <c r="T1956" i="9"/>
  <c r="T1957" i="9"/>
  <c r="T1958" i="9"/>
  <c r="T1959" i="9"/>
  <c r="T1960" i="9"/>
  <c r="T1961" i="9"/>
  <c r="T1962" i="9"/>
  <c r="T1963" i="9"/>
  <c r="T1964" i="9"/>
  <c r="T1965" i="9"/>
  <c r="T1966" i="9"/>
  <c r="T1967" i="9"/>
  <c r="T1968" i="9"/>
  <c r="T1969" i="9"/>
  <c r="T1970" i="9"/>
  <c r="T1971" i="9"/>
  <c r="T1972" i="9"/>
  <c r="T1973" i="9"/>
  <c r="T1974" i="9"/>
  <c r="T1975" i="9"/>
  <c r="T1976" i="9"/>
  <c r="T1977" i="9"/>
  <c r="T1978" i="9"/>
  <c r="T1979" i="9"/>
  <c r="T1980" i="9"/>
  <c r="T1981" i="9"/>
  <c r="T1982" i="9"/>
  <c r="T1983" i="9"/>
  <c r="T1984" i="9"/>
  <c r="T1985" i="9"/>
  <c r="T1986" i="9"/>
  <c r="T1987" i="9"/>
  <c r="T1988" i="9"/>
  <c r="T1989" i="9"/>
  <c r="T1990" i="9"/>
  <c r="T1991" i="9"/>
  <c r="T1992" i="9"/>
  <c r="T1993" i="9"/>
  <c r="T1994" i="9"/>
  <c r="T1995" i="9"/>
  <c r="T1996" i="9"/>
  <c r="T1997" i="9"/>
  <c r="T1998" i="9"/>
  <c r="T1999" i="9"/>
  <c r="T2000" i="9"/>
  <c r="T2001" i="9"/>
  <c r="T2002" i="9"/>
  <c r="T2003" i="9"/>
  <c r="T2004" i="9"/>
  <c r="T2005" i="9"/>
  <c r="T2006" i="9"/>
  <c r="T2007" i="9"/>
  <c r="T2008" i="9"/>
  <c r="T2009" i="9"/>
  <c r="T2010" i="9"/>
  <c r="T2011" i="9"/>
  <c r="T2012" i="9"/>
  <c r="T2013" i="9"/>
  <c r="T2014" i="9"/>
  <c r="T2015" i="9"/>
  <c r="T2016" i="9"/>
  <c r="T2017" i="9"/>
  <c r="T2018" i="9"/>
  <c r="T2019" i="9"/>
  <c r="T2020" i="9"/>
  <c r="T2021" i="9"/>
  <c r="T2022" i="9"/>
  <c r="T2023" i="9"/>
  <c r="T2024" i="9"/>
  <c r="T2025" i="9"/>
  <c r="T2026" i="9"/>
  <c r="T2027" i="9"/>
  <c r="T2028" i="9"/>
  <c r="T2029" i="9"/>
  <c r="T2030" i="9"/>
  <c r="T2031" i="9"/>
  <c r="T2032" i="9"/>
  <c r="T2033" i="9"/>
  <c r="T2034" i="9"/>
  <c r="T2035" i="9"/>
  <c r="T2036" i="9"/>
  <c r="T2037" i="9"/>
  <c r="T2038" i="9"/>
  <c r="T2039" i="9"/>
  <c r="T2040" i="9"/>
  <c r="T2041" i="9"/>
  <c r="T2042" i="9"/>
  <c r="T2043" i="9"/>
  <c r="T2044" i="9"/>
  <c r="T2045" i="9"/>
  <c r="T2046" i="9"/>
  <c r="T2047" i="9"/>
  <c r="T2048" i="9"/>
  <c r="T2049" i="9"/>
  <c r="T2050" i="9"/>
  <c r="T2051" i="9"/>
  <c r="T2052" i="9"/>
  <c r="T2053" i="9"/>
  <c r="T2054" i="9"/>
  <c r="T2055" i="9"/>
  <c r="T2056" i="9"/>
  <c r="T2057" i="9"/>
  <c r="T2058" i="9"/>
  <c r="T2059" i="9"/>
  <c r="T2060" i="9"/>
  <c r="T2061" i="9"/>
  <c r="T2062" i="9"/>
  <c r="T2063" i="9"/>
  <c r="T2064" i="9"/>
  <c r="T2065" i="9"/>
  <c r="T2066" i="9"/>
  <c r="T2067" i="9"/>
  <c r="T2068" i="9"/>
  <c r="T2069" i="9"/>
  <c r="T2070" i="9"/>
  <c r="T2071" i="9"/>
  <c r="T2072" i="9"/>
  <c r="T2073" i="9"/>
  <c r="T2074" i="9"/>
  <c r="T2075" i="9"/>
  <c r="T2076" i="9"/>
  <c r="T2077" i="9"/>
  <c r="T2078" i="9"/>
  <c r="T2079" i="9"/>
  <c r="T2080" i="9"/>
  <c r="T2081" i="9"/>
  <c r="T2082" i="9"/>
  <c r="T2083" i="9"/>
  <c r="T2084" i="9"/>
  <c r="T2085" i="9"/>
  <c r="T2086" i="9"/>
  <c r="T2087" i="9"/>
  <c r="T2088" i="9"/>
  <c r="T2089" i="9"/>
  <c r="T2090" i="9"/>
  <c r="T2091" i="9"/>
  <c r="T2092" i="9"/>
  <c r="T2093" i="9"/>
  <c r="T2094" i="9"/>
  <c r="T2095" i="9"/>
  <c r="T2096" i="9"/>
  <c r="T2097" i="9"/>
  <c r="T2098" i="9"/>
  <c r="T2099" i="9"/>
  <c r="T2100" i="9"/>
  <c r="T2101" i="9"/>
  <c r="T2102" i="9"/>
  <c r="T2103" i="9"/>
  <c r="T2104" i="9"/>
  <c r="T2105" i="9"/>
  <c r="T2106" i="9"/>
  <c r="T2107" i="9"/>
  <c r="T2108" i="9"/>
  <c r="T2109" i="9"/>
  <c r="T2110" i="9"/>
  <c r="T2111" i="9"/>
  <c r="T2112" i="9"/>
  <c r="T2113" i="9"/>
  <c r="T2114" i="9"/>
  <c r="T2115" i="9"/>
  <c r="T2116" i="9"/>
  <c r="T2117" i="9"/>
  <c r="T2118" i="9"/>
  <c r="T2119" i="9"/>
  <c r="T2120" i="9"/>
  <c r="T2121" i="9"/>
  <c r="T2122" i="9"/>
  <c r="T2123" i="9"/>
  <c r="T2124" i="9"/>
  <c r="T2125" i="9"/>
  <c r="T2126" i="9"/>
  <c r="T2127" i="9"/>
  <c r="T2128" i="9"/>
  <c r="T2129" i="9"/>
  <c r="T2130" i="9"/>
  <c r="T2131" i="9"/>
  <c r="T2132" i="9"/>
  <c r="T2133" i="9"/>
  <c r="T2134" i="9"/>
  <c r="T2135" i="9"/>
  <c r="T2136" i="9"/>
  <c r="T2137" i="9"/>
  <c r="T2138" i="9"/>
  <c r="T2139" i="9"/>
  <c r="T2140" i="9"/>
  <c r="T2141" i="9"/>
  <c r="T2142" i="9"/>
  <c r="T2143" i="9"/>
  <c r="T2144" i="9"/>
  <c r="T2145" i="9"/>
  <c r="T2146" i="9"/>
  <c r="T2147" i="9"/>
  <c r="T2148" i="9"/>
  <c r="T2149" i="9"/>
  <c r="T2150" i="9"/>
  <c r="T2151" i="9"/>
  <c r="T2152" i="9"/>
  <c r="T2153" i="9"/>
  <c r="T2154" i="9"/>
  <c r="T2155" i="9"/>
  <c r="T2156" i="9"/>
  <c r="T2157" i="9"/>
  <c r="T2158" i="9"/>
  <c r="T2159" i="9"/>
  <c r="T2160" i="9"/>
  <c r="T2161" i="9"/>
  <c r="T2162" i="9"/>
  <c r="T2163" i="9"/>
  <c r="T2164" i="9"/>
  <c r="T2165" i="9"/>
  <c r="T2166" i="9"/>
  <c r="T2167" i="9"/>
  <c r="T2168" i="9"/>
  <c r="T2169" i="9"/>
  <c r="T2170" i="9"/>
  <c r="T2171" i="9"/>
  <c r="T2172" i="9"/>
  <c r="T2173" i="9"/>
  <c r="T2174" i="9"/>
  <c r="T2175" i="9"/>
  <c r="T2176" i="9"/>
  <c r="T2177" i="9"/>
  <c r="T2178" i="9"/>
  <c r="T2179" i="9"/>
  <c r="T2180" i="9"/>
  <c r="T2181" i="9"/>
  <c r="T2182" i="9"/>
  <c r="T2183" i="9"/>
  <c r="T2184" i="9"/>
  <c r="T2185" i="9"/>
  <c r="T2186" i="9"/>
  <c r="T2187" i="9"/>
  <c r="T2188" i="9"/>
  <c r="T2189" i="9"/>
  <c r="T2190" i="9"/>
  <c r="T2191" i="9"/>
  <c r="T2192" i="9"/>
  <c r="T2193" i="9"/>
  <c r="T2194" i="9"/>
  <c r="T2195" i="9"/>
  <c r="T2196" i="9"/>
  <c r="T2197" i="9"/>
  <c r="T2198" i="9"/>
  <c r="T2199" i="9"/>
  <c r="T2200" i="9"/>
  <c r="T2201" i="9"/>
  <c r="T2202" i="9"/>
  <c r="T2203" i="9"/>
  <c r="T2204" i="9"/>
  <c r="T2205" i="9"/>
  <c r="T2206" i="9"/>
  <c r="T2207" i="9"/>
  <c r="T2208" i="9"/>
  <c r="T2209" i="9"/>
  <c r="T2210" i="9"/>
  <c r="T2211" i="9"/>
  <c r="T2212" i="9"/>
  <c r="T2213" i="9"/>
  <c r="T2214" i="9"/>
  <c r="T2215" i="9"/>
  <c r="T2216" i="9"/>
  <c r="T2217" i="9"/>
  <c r="T2218" i="9"/>
  <c r="T2219" i="9"/>
  <c r="T2220" i="9"/>
  <c r="T2221" i="9"/>
  <c r="T2222" i="9"/>
  <c r="T2223" i="9"/>
  <c r="T2224" i="9"/>
  <c r="T2225" i="9"/>
  <c r="T2226" i="9"/>
  <c r="T2227" i="9"/>
  <c r="T2228" i="9"/>
  <c r="T2229" i="9"/>
  <c r="T2230" i="9"/>
  <c r="T2231" i="9"/>
  <c r="T2232" i="9"/>
  <c r="T2233" i="9"/>
  <c r="T2234" i="9"/>
  <c r="T2235" i="9"/>
  <c r="T2236" i="9"/>
  <c r="T2237" i="9"/>
  <c r="T2238" i="9"/>
  <c r="T2239" i="9"/>
  <c r="T2240" i="9"/>
  <c r="T2241" i="9"/>
  <c r="T2242" i="9"/>
  <c r="T2243" i="9"/>
  <c r="T2244" i="9"/>
  <c r="T2245" i="9"/>
  <c r="T2246" i="9"/>
  <c r="T2247" i="9"/>
  <c r="T2248" i="9"/>
  <c r="T2249" i="9"/>
  <c r="T2250" i="9"/>
  <c r="T2251" i="9"/>
  <c r="T2252" i="9"/>
  <c r="T2253" i="9"/>
  <c r="T2254" i="9"/>
  <c r="T2255" i="9"/>
  <c r="T2256" i="9"/>
  <c r="T2257" i="9"/>
  <c r="T2258" i="9"/>
  <c r="T2259" i="9"/>
  <c r="T2260" i="9"/>
  <c r="T2261" i="9"/>
  <c r="T2262" i="9"/>
  <c r="T2263" i="9"/>
  <c r="T2264" i="9"/>
  <c r="T2265" i="9"/>
  <c r="T2266" i="9"/>
  <c r="T2267" i="9"/>
  <c r="T2268" i="9"/>
  <c r="T2269" i="9"/>
  <c r="T2270" i="9"/>
  <c r="T2271" i="9"/>
  <c r="T2272" i="9"/>
  <c r="T2273" i="9"/>
  <c r="T2274" i="9"/>
  <c r="T2275" i="9"/>
  <c r="T2276" i="9"/>
  <c r="T2277" i="9"/>
  <c r="T2278" i="9"/>
  <c r="T2279" i="9"/>
  <c r="T2280" i="9"/>
  <c r="T2281" i="9"/>
  <c r="T2282" i="9"/>
  <c r="T2283" i="9"/>
  <c r="T2284" i="9"/>
  <c r="T2285" i="9"/>
  <c r="T2286" i="9"/>
  <c r="T2287" i="9"/>
  <c r="T2288" i="9"/>
  <c r="T2289" i="9"/>
  <c r="T2290" i="9"/>
  <c r="T2291" i="9"/>
  <c r="T2292" i="9"/>
  <c r="T2293" i="9"/>
  <c r="T2294" i="9"/>
  <c r="T2295" i="9"/>
  <c r="T2296" i="9"/>
  <c r="T2297" i="9"/>
  <c r="T2298" i="9"/>
  <c r="T2299" i="9"/>
  <c r="T2300" i="9"/>
  <c r="T2301" i="9"/>
  <c r="T2302" i="9"/>
  <c r="T2303" i="9"/>
  <c r="T2304" i="9"/>
  <c r="T2305" i="9"/>
  <c r="T2306" i="9"/>
  <c r="T2307" i="9"/>
  <c r="T2308" i="9"/>
  <c r="T2309" i="9"/>
  <c r="T2310" i="9"/>
  <c r="T2311" i="9"/>
  <c r="T2312" i="9"/>
  <c r="T2313" i="9"/>
  <c r="T2314" i="9"/>
  <c r="T2315" i="9"/>
  <c r="T2316" i="9"/>
  <c r="T2317" i="9"/>
  <c r="T2318" i="9"/>
  <c r="T2319" i="9"/>
  <c r="T2320" i="9"/>
  <c r="T2321" i="9"/>
  <c r="T2322" i="9"/>
  <c r="T2323" i="9"/>
  <c r="T2324" i="9"/>
  <c r="T2325" i="9"/>
  <c r="T2326" i="9"/>
  <c r="T2327" i="9"/>
  <c r="T2328" i="9"/>
  <c r="T2329" i="9"/>
  <c r="T2330" i="9"/>
  <c r="T2331" i="9"/>
  <c r="T2332" i="9"/>
  <c r="T2333" i="9"/>
  <c r="T2334" i="9"/>
  <c r="T2335" i="9"/>
  <c r="T2336" i="9"/>
  <c r="I2" i="9" a="1"/>
  <c r="I2" i="9" s="1"/>
  <c r="I3" i="9" a="1"/>
  <c r="I3" i="9" s="1"/>
  <c r="I4" i="9" a="1"/>
  <c r="I4" i="9" s="1"/>
  <c r="I5" i="9" a="1"/>
  <c r="I5" i="9" s="1"/>
  <c r="I6" i="9" a="1"/>
  <c r="I6" i="9" s="1"/>
  <c r="I7" i="9" a="1"/>
  <c r="I7" i="9" s="1"/>
  <c r="I8" i="9" a="1"/>
  <c r="I8" i="9" s="1"/>
  <c r="I9" i="9" a="1"/>
  <c r="I9" i="9" s="1"/>
  <c r="I10" i="9" a="1"/>
  <c r="I10" i="9" s="1"/>
  <c r="I11" i="9" a="1"/>
  <c r="I11" i="9" s="1"/>
  <c r="I12" i="9" a="1"/>
  <c r="I12" i="9" s="1"/>
  <c r="I13" i="9" a="1"/>
  <c r="I13" i="9" s="1"/>
  <c r="I14" i="9" a="1"/>
  <c r="I14" i="9" s="1"/>
  <c r="I15" i="9" a="1"/>
  <c r="I15" i="9" s="1"/>
  <c r="I16" i="9" a="1"/>
  <c r="I16" i="9" s="1"/>
  <c r="I17" i="9" a="1"/>
  <c r="I17" i="9" s="1"/>
  <c r="I18" i="9" a="1"/>
  <c r="I18" i="9" s="1"/>
  <c r="I19" i="9" a="1"/>
  <c r="I19" i="9" s="1"/>
  <c r="I20" i="9" a="1"/>
  <c r="I20" i="9" s="1"/>
  <c r="I21" i="9" a="1"/>
  <c r="I21" i="9" s="1"/>
  <c r="I22" i="9" a="1"/>
  <c r="I22" i="9" s="1"/>
  <c r="I23" i="9" a="1"/>
  <c r="I23" i="9" s="1"/>
  <c r="I24" i="9" a="1"/>
  <c r="I24" i="9" s="1"/>
  <c r="I25" i="9" a="1"/>
  <c r="I25" i="9" s="1"/>
  <c r="I26" i="9" a="1"/>
  <c r="I26" i="9" s="1"/>
  <c r="I27" i="9" a="1"/>
  <c r="I27" i="9" s="1"/>
  <c r="I28" i="9" a="1"/>
  <c r="I28" i="9" s="1"/>
  <c r="I29" i="9" a="1"/>
  <c r="I29" i="9" s="1"/>
  <c r="I30" i="9" a="1"/>
  <c r="I30" i="9" s="1"/>
  <c r="I31" i="9" a="1"/>
  <c r="I31" i="9" s="1"/>
  <c r="I32" i="9" a="1"/>
  <c r="I32" i="9" s="1"/>
  <c r="I33" i="9" a="1"/>
  <c r="I33" i="9" s="1"/>
  <c r="I34" i="9" a="1"/>
  <c r="I34" i="9" s="1"/>
  <c r="I35" i="9" a="1"/>
  <c r="I35" i="9" s="1"/>
  <c r="I36" i="9" a="1"/>
  <c r="I36" i="9" s="1"/>
  <c r="I37" i="9" a="1"/>
  <c r="I37" i="9" s="1"/>
  <c r="I38" i="9" a="1"/>
  <c r="I38" i="9" s="1"/>
  <c r="I39" i="9" a="1"/>
  <c r="I39" i="9" s="1"/>
  <c r="I40" i="9" a="1"/>
  <c r="I40" i="9" s="1"/>
  <c r="I41" i="9" a="1"/>
  <c r="I41" i="9" s="1"/>
  <c r="I42" i="9" a="1"/>
  <c r="I42" i="9" s="1"/>
  <c r="I43" i="9" a="1"/>
  <c r="I43" i="9" s="1"/>
  <c r="I44" i="9" a="1"/>
  <c r="I44" i="9" s="1"/>
  <c r="I45" i="9" a="1"/>
  <c r="I45" i="9" s="1"/>
  <c r="I46" i="9" a="1"/>
  <c r="I46" i="9" s="1"/>
  <c r="I47" i="9" a="1"/>
  <c r="I47" i="9" s="1"/>
  <c r="I48" i="9" a="1"/>
  <c r="I48" i="9" s="1"/>
  <c r="I49" i="9" a="1"/>
  <c r="I49" i="9" s="1"/>
  <c r="I50" i="9" a="1"/>
  <c r="I50" i="9" s="1"/>
  <c r="I51" i="9" a="1"/>
  <c r="I51" i="9" s="1"/>
  <c r="I52" i="9" a="1"/>
  <c r="I52" i="9" s="1"/>
  <c r="I53" i="9" a="1"/>
  <c r="I53" i="9" s="1"/>
  <c r="I54" i="9" a="1"/>
  <c r="I54" i="9" s="1"/>
  <c r="I55" i="9" a="1"/>
  <c r="I55" i="9" s="1"/>
  <c r="I56" i="9" a="1"/>
  <c r="I56" i="9" s="1"/>
  <c r="I57" i="9" a="1"/>
  <c r="I57" i="9" s="1"/>
  <c r="I58" i="9" a="1"/>
  <c r="I58" i="9" s="1"/>
  <c r="I59" i="9" a="1"/>
  <c r="I59" i="9" s="1"/>
  <c r="I60" i="9" a="1"/>
  <c r="I60" i="9" s="1"/>
  <c r="I61" i="9" a="1"/>
  <c r="I61" i="9" s="1"/>
  <c r="I62" i="9" a="1"/>
  <c r="I62" i="9" s="1"/>
  <c r="I63" i="9" a="1"/>
  <c r="I63" i="9" s="1"/>
  <c r="I64" i="9" a="1"/>
  <c r="I64" i="9" s="1"/>
  <c r="I65" i="9" a="1"/>
  <c r="I65" i="9" s="1"/>
  <c r="I66" i="9" a="1"/>
  <c r="I66" i="9" s="1"/>
  <c r="I67" i="9" a="1"/>
  <c r="I67" i="9" s="1"/>
  <c r="I68" i="9" a="1"/>
  <c r="I68" i="9" s="1"/>
  <c r="I69" i="9" a="1"/>
  <c r="I69" i="9" s="1"/>
  <c r="I70" i="9" a="1"/>
  <c r="I70" i="9" s="1"/>
  <c r="I71" i="9" a="1"/>
  <c r="I71" i="9" s="1"/>
  <c r="I72" i="9" a="1"/>
  <c r="I72" i="9" s="1"/>
  <c r="I73" i="9" a="1"/>
  <c r="I73" i="9" s="1"/>
  <c r="I74" i="9" a="1"/>
  <c r="I74" i="9" s="1"/>
  <c r="I75" i="9" a="1"/>
  <c r="I75" i="9" s="1"/>
  <c r="I76" i="9" a="1"/>
  <c r="I76" i="9" s="1"/>
  <c r="I77" i="9" a="1"/>
  <c r="I77" i="9" s="1"/>
  <c r="I78" i="9" a="1"/>
  <c r="I78" i="9" s="1"/>
  <c r="I79" i="9" a="1"/>
  <c r="I79" i="9" s="1"/>
  <c r="I80" i="9" a="1"/>
  <c r="I80" i="9" s="1"/>
  <c r="I81" i="9" a="1"/>
  <c r="I81" i="9" s="1"/>
  <c r="I83" i="9" a="1"/>
  <c r="I83" i="9" s="1"/>
  <c r="I84" i="9" a="1"/>
  <c r="I84" i="9" s="1"/>
  <c r="I85" i="9" a="1"/>
  <c r="I85" i="9" s="1"/>
  <c r="I86" i="9" a="1"/>
  <c r="I86" i="9" s="1"/>
  <c r="I87" i="9" a="1"/>
  <c r="I87" i="9" s="1"/>
  <c r="I88" i="9" a="1"/>
  <c r="I88" i="9" s="1"/>
  <c r="I89" i="9" a="1"/>
  <c r="I89" i="9" s="1"/>
  <c r="I90" i="9" a="1"/>
  <c r="I90" i="9" s="1"/>
  <c r="I91" i="9" a="1"/>
  <c r="I91" i="9" s="1"/>
  <c r="I92" i="9" a="1"/>
  <c r="I92" i="9" s="1"/>
  <c r="I93" i="9" a="1"/>
  <c r="I93" i="9" s="1"/>
  <c r="I94" i="9" a="1"/>
  <c r="I94" i="9" s="1"/>
  <c r="I95" i="9" a="1"/>
  <c r="I95" i="9" s="1"/>
  <c r="I96" i="9" a="1"/>
  <c r="I96" i="9" s="1"/>
  <c r="I97" i="9" a="1"/>
  <c r="I97" i="9" s="1"/>
  <c r="I98" i="9" a="1"/>
  <c r="I98" i="9" s="1"/>
  <c r="I99" i="9" a="1"/>
  <c r="I99" i="9" s="1"/>
  <c r="I100" i="9" a="1"/>
  <c r="I100" i="9" s="1"/>
  <c r="I101" i="9" a="1"/>
  <c r="I101" i="9" s="1"/>
  <c r="I102" i="9" a="1"/>
  <c r="I102" i="9" s="1"/>
  <c r="I103" i="9" a="1"/>
  <c r="I103" i="9" s="1"/>
  <c r="I104" i="9" a="1"/>
  <c r="I104" i="9" s="1"/>
  <c r="I105" i="9" a="1"/>
  <c r="I105" i="9" s="1"/>
  <c r="I106" i="9" a="1"/>
  <c r="I106" i="9" s="1"/>
  <c r="I107" i="9" a="1"/>
  <c r="I107" i="9" s="1"/>
  <c r="I108" i="9" a="1"/>
  <c r="I108" i="9" s="1"/>
  <c r="I109" i="9" a="1"/>
  <c r="I109" i="9" s="1"/>
  <c r="I110" i="9" a="1"/>
  <c r="I110" i="9" s="1"/>
  <c r="I111" i="9" a="1"/>
  <c r="I111" i="9" s="1"/>
  <c r="I112" i="9" a="1"/>
  <c r="I112" i="9" s="1"/>
  <c r="I113" i="9" a="1"/>
  <c r="I113" i="9" s="1"/>
  <c r="I114" i="9" a="1"/>
  <c r="I114" i="9" s="1"/>
  <c r="I115" i="9" a="1"/>
  <c r="I115" i="9" s="1"/>
  <c r="I116" i="9" a="1"/>
  <c r="I116" i="9" s="1"/>
  <c r="I117" i="9" a="1"/>
  <c r="I117" i="9" s="1"/>
  <c r="I118" i="9" a="1"/>
  <c r="I118" i="9" s="1"/>
  <c r="I119" i="9" a="1"/>
  <c r="I119" i="9" s="1"/>
  <c r="I120" i="9" a="1"/>
  <c r="I120" i="9" s="1"/>
  <c r="I121" i="9" a="1"/>
  <c r="I121" i="9" s="1"/>
  <c r="I122" i="9" a="1"/>
  <c r="I122" i="9" s="1"/>
  <c r="I123" i="9" a="1"/>
  <c r="I123" i="9" s="1"/>
  <c r="I124" i="9" a="1"/>
  <c r="I124" i="9" s="1"/>
  <c r="I125" i="9" a="1"/>
  <c r="I125" i="9" s="1"/>
  <c r="I126" i="9" a="1"/>
  <c r="I126" i="9" s="1"/>
  <c r="I127" i="9" a="1"/>
  <c r="I127" i="9" s="1"/>
  <c r="I128" i="9" a="1"/>
  <c r="I128" i="9" s="1"/>
  <c r="I129" i="9" a="1"/>
  <c r="I129" i="9" s="1"/>
  <c r="I130" i="9" a="1"/>
  <c r="I130" i="9" s="1"/>
  <c r="I131" i="9" a="1"/>
  <c r="I131" i="9" s="1"/>
  <c r="I132" i="9" a="1"/>
  <c r="I132" i="9" s="1"/>
  <c r="I133" i="9" a="1"/>
  <c r="I133" i="9" s="1"/>
  <c r="I134" i="9" a="1"/>
  <c r="I134" i="9" s="1"/>
  <c r="I135" i="9" a="1"/>
  <c r="I135" i="9" s="1"/>
  <c r="I136" i="9" a="1"/>
  <c r="I136" i="9" s="1"/>
  <c r="I137" i="9" a="1"/>
  <c r="I137" i="9" s="1"/>
  <c r="I138" i="9" a="1"/>
  <c r="I138" i="9" s="1"/>
  <c r="I139" i="9" a="1"/>
  <c r="I139" i="9" s="1"/>
  <c r="I140" i="9" a="1"/>
  <c r="I140" i="9" s="1"/>
  <c r="I141" i="9" a="1"/>
  <c r="I141" i="9" s="1"/>
  <c r="I142" i="9" a="1"/>
  <c r="I142" i="9" s="1"/>
  <c r="I143" i="9" a="1"/>
  <c r="I143" i="9" s="1"/>
  <c r="I144" i="9" a="1"/>
  <c r="I144" i="9" s="1"/>
  <c r="I145" i="9" a="1"/>
  <c r="I145" i="9" s="1"/>
  <c r="I146" i="9" a="1"/>
  <c r="I146" i="9"/>
  <c r="I147" i="9" a="1"/>
  <c r="I147" i="9" s="1"/>
  <c r="I148" i="9" a="1"/>
  <c r="I148" i="9" s="1"/>
  <c r="I149" i="9" a="1"/>
  <c r="I149" i="9" s="1"/>
  <c r="I150" i="9" a="1"/>
  <c r="I150" i="9" s="1"/>
  <c r="I151" i="9" a="1"/>
  <c r="I151" i="9" s="1"/>
  <c r="I152" i="9" a="1"/>
  <c r="I152" i="9" s="1"/>
  <c r="I153" i="9" a="1"/>
  <c r="I153" i="9" s="1"/>
  <c r="I154" i="9" a="1"/>
  <c r="I154" i="9" s="1"/>
  <c r="I155" i="9" a="1"/>
  <c r="I155" i="9" s="1"/>
  <c r="I156" i="9" a="1"/>
  <c r="I156" i="9" s="1"/>
  <c r="I157" i="9" a="1"/>
  <c r="I157" i="9" s="1"/>
  <c r="I158" i="9" a="1"/>
  <c r="I158" i="9" s="1"/>
  <c r="I159" i="9" a="1"/>
  <c r="I159" i="9" s="1"/>
  <c r="I160" i="9" a="1"/>
  <c r="I160" i="9" s="1"/>
  <c r="I161" i="9" a="1"/>
  <c r="I161" i="9" s="1"/>
  <c r="I162" i="9" a="1"/>
  <c r="I162" i="9" s="1"/>
  <c r="I163" i="9" a="1"/>
  <c r="I163" i="9" s="1"/>
  <c r="I164" i="9" a="1"/>
  <c r="I164" i="9" s="1"/>
  <c r="I165" i="9" a="1"/>
  <c r="I165" i="9" s="1"/>
  <c r="I166" i="9" a="1"/>
  <c r="I166" i="9" s="1"/>
  <c r="I167" i="9" a="1"/>
  <c r="I167" i="9" s="1"/>
  <c r="I168" i="9" a="1"/>
  <c r="I168" i="9" s="1"/>
  <c r="I169" i="9" a="1"/>
  <c r="I169" i="9" s="1"/>
  <c r="I170" i="9" a="1"/>
  <c r="I170" i="9" s="1"/>
  <c r="I171" i="9" a="1"/>
  <c r="I171" i="9" s="1"/>
  <c r="I172" i="9" a="1"/>
  <c r="I172" i="9" s="1"/>
  <c r="I173" i="9" a="1"/>
  <c r="I173" i="9" s="1"/>
  <c r="I174" i="9" a="1"/>
  <c r="I174" i="9" s="1"/>
  <c r="I175" i="9" a="1"/>
  <c r="I175" i="9" s="1"/>
  <c r="I176" i="9" a="1"/>
  <c r="I176" i="9" s="1"/>
  <c r="I177" i="9" a="1"/>
  <c r="I177" i="9" s="1"/>
  <c r="I178" i="9" a="1"/>
  <c r="I178" i="9" s="1"/>
  <c r="I179" i="9" a="1"/>
  <c r="I179" i="9" s="1"/>
  <c r="I180" i="9" a="1"/>
  <c r="I180" i="9" s="1"/>
  <c r="I181" i="9" a="1"/>
  <c r="I181" i="9" s="1"/>
  <c r="I182" i="9" a="1"/>
  <c r="I182" i="9" s="1"/>
  <c r="I183" i="9" a="1"/>
  <c r="I183" i="9" s="1"/>
  <c r="I184" i="9" a="1"/>
  <c r="I184" i="9" s="1"/>
  <c r="I185" i="9" a="1"/>
  <c r="I185" i="9" s="1"/>
  <c r="I186" i="9" a="1"/>
  <c r="I186" i="9" s="1"/>
  <c r="I187" i="9" a="1"/>
  <c r="I187" i="9" s="1"/>
  <c r="I188" i="9" a="1"/>
  <c r="I188" i="9" s="1"/>
  <c r="I189" i="9" a="1"/>
  <c r="I189" i="9" s="1"/>
  <c r="I190" i="9" a="1"/>
  <c r="I190" i="9" s="1"/>
  <c r="I191" i="9" a="1"/>
  <c r="I191" i="9" s="1"/>
  <c r="I192" i="9" a="1"/>
  <c r="I192" i="9" s="1"/>
  <c r="I193" i="9" a="1"/>
  <c r="I193" i="9" s="1"/>
  <c r="I194" i="9" a="1"/>
  <c r="I194" i="9" s="1"/>
  <c r="I195" i="9" a="1"/>
  <c r="I195" i="9" s="1"/>
  <c r="I196" i="9" a="1"/>
  <c r="I196" i="9" s="1"/>
  <c r="I197" i="9" a="1"/>
  <c r="I197" i="9" s="1"/>
  <c r="I198" i="9" a="1"/>
  <c r="I198" i="9" s="1"/>
  <c r="I199" i="9" a="1"/>
  <c r="I199" i="9"/>
  <c r="I200" i="9" a="1"/>
  <c r="I200" i="9" s="1"/>
  <c r="I201" i="9" a="1"/>
  <c r="I201" i="9" s="1"/>
  <c r="I202" i="9" a="1"/>
  <c r="I202" i="9" s="1"/>
  <c r="I203" i="9" a="1"/>
  <c r="I203" i="9" s="1"/>
  <c r="I204" i="9" a="1"/>
  <c r="I204" i="9" s="1"/>
  <c r="I205" i="9" a="1"/>
  <c r="I205" i="9" s="1"/>
  <c r="I206" i="9" a="1"/>
  <c r="I206" i="9" s="1"/>
  <c r="I207" i="9" a="1"/>
  <c r="I207" i="9" s="1"/>
  <c r="I208" i="9" a="1"/>
  <c r="I208" i="9" s="1"/>
  <c r="I209" i="9" a="1"/>
  <c r="I209" i="9" s="1"/>
  <c r="I210" i="9" a="1"/>
  <c r="I210" i="9" s="1"/>
  <c r="I211" i="9" a="1"/>
  <c r="I211" i="9" s="1"/>
  <c r="I212" i="9" a="1"/>
  <c r="I212" i="9" s="1"/>
  <c r="I213" i="9" a="1"/>
  <c r="I213" i="9" s="1"/>
  <c r="I214" i="9" a="1"/>
  <c r="I214" i="9" s="1"/>
  <c r="I215" i="9" a="1"/>
  <c r="I215" i="9" s="1"/>
  <c r="I216" i="9" a="1"/>
  <c r="I216" i="9" s="1"/>
  <c r="I217" i="9" a="1"/>
  <c r="I217" i="9" s="1"/>
  <c r="I218" i="9" a="1"/>
  <c r="I218" i="9" s="1"/>
  <c r="I219" i="9" a="1"/>
  <c r="I219" i="9" s="1"/>
  <c r="I220" i="9" a="1"/>
  <c r="I220" i="9" s="1"/>
  <c r="I221" i="9" a="1"/>
  <c r="I221" i="9" s="1"/>
  <c r="I222" i="9" a="1"/>
  <c r="I222" i="9" s="1"/>
  <c r="I223" i="9" a="1"/>
  <c r="I223" i="9" s="1"/>
  <c r="I224" i="9" a="1"/>
  <c r="I224" i="9" s="1"/>
  <c r="I225" i="9" a="1"/>
  <c r="I225" i="9" s="1"/>
  <c r="I226" i="9" a="1"/>
  <c r="I226" i="9" s="1"/>
  <c r="I227" i="9" a="1"/>
  <c r="I227" i="9" s="1"/>
  <c r="I228" i="9" a="1"/>
  <c r="I228" i="9" s="1"/>
  <c r="I229" i="9" a="1"/>
  <c r="I229" i="9" s="1"/>
  <c r="I230" i="9" a="1"/>
  <c r="I230" i="9" s="1"/>
  <c r="I231" i="9" a="1"/>
  <c r="I231" i="9" s="1"/>
  <c r="I232" i="9" a="1"/>
  <c r="I232" i="9" s="1"/>
  <c r="I233" i="9" a="1"/>
  <c r="I233" i="9" s="1"/>
  <c r="I234" i="9" a="1"/>
  <c r="I234" i="9" s="1"/>
  <c r="I235" i="9" a="1"/>
  <c r="I235" i="9" s="1"/>
  <c r="I236" i="9" a="1"/>
  <c r="I236" i="9" s="1"/>
  <c r="I237" i="9" a="1"/>
  <c r="I237" i="9" s="1"/>
  <c r="I238" i="9" a="1"/>
  <c r="I238" i="9" s="1"/>
  <c r="I239" i="9" a="1"/>
  <c r="I239" i="9" s="1"/>
  <c r="I240" i="9" a="1"/>
  <c r="I240" i="9" s="1"/>
  <c r="I241" i="9" a="1"/>
  <c r="I241" i="9" s="1"/>
  <c r="I242" i="9" a="1"/>
  <c r="I242" i="9" s="1"/>
  <c r="I243" i="9" a="1"/>
  <c r="I243" i="9" s="1"/>
  <c r="I244" i="9" a="1"/>
  <c r="I244" i="9" s="1"/>
  <c r="I245" i="9" a="1"/>
  <c r="I245" i="9" s="1"/>
  <c r="I246" i="9" a="1"/>
  <c r="I246" i="9" s="1"/>
  <c r="I247" i="9" a="1"/>
  <c r="I247" i="9" s="1"/>
  <c r="I248" i="9" a="1"/>
  <c r="I248" i="9" s="1"/>
  <c r="I249" i="9" a="1"/>
  <c r="I249" i="9" s="1"/>
  <c r="I250" i="9" a="1"/>
  <c r="I250" i="9" s="1"/>
  <c r="I251" i="9" a="1"/>
  <c r="I251" i="9" s="1"/>
  <c r="I252" i="9" a="1"/>
  <c r="I252" i="9" s="1"/>
  <c r="I253" i="9" a="1"/>
  <c r="I253" i="9" s="1"/>
  <c r="I254" i="9" a="1"/>
  <c r="I254" i="9" s="1"/>
  <c r="I255" i="9" a="1"/>
  <c r="I255" i="9" s="1"/>
  <c r="I256" i="9" a="1"/>
  <c r="I256" i="9" s="1"/>
  <c r="I257" i="9" a="1"/>
  <c r="I257" i="9" s="1"/>
  <c r="I258" i="9" a="1"/>
  <c r="I258" i="9" s="1"/>
  <c r="I259" i="9" a="1"/>
  <c r="I259" i="9" s="1"/>
  <c r="I260" i="9" a="1"/>
  <c r="I260" i="9" s="1"/>
  <c r="I261" i="9" a="1"/>
  <c r="I261" i="9" s="1"/>
  <c r="I262" i="9" a="1"/>
  <c r="I262" i="9" s="1"/>
  <c r="I263" i="9" a="1"/>
  <c r="I263" i="9" s="1"/>
  <c r="I264" i="9" a="1"/>
  <c r="I264" i="9" s="1"/>
  <c r="I265" i="9" a="1"/>
  <c r="I265" i="9" s="1"/>
  <c r="I266" i="9" a="1"/>
  <c r="I266" i="9" s="1"/>
  <c r="I267" i="9" a="1"/>
  <c r="I267" i="9" s="1"/>
  <c r="I268" i="9" a="1"/>
  <c r="I268" i="9" s="1"/>
  <c r="I269" i="9" a="1"/>
  <c r="I269" i="9" s="1"/>
  <c r="I270" i="9" a="1"/>
  <c r="I270" i="9" s="1"/>
  <c r="I271" i="9" a="1"/>
  <c r="I271" i="9" s="1"/>
  <c r="I272" i="9" a="1"/>
  <c r="I272" i="9" s="1"/>
  <c r="I273" i="9" a="1"/>
  <c r="I273" i="9" s="1"/>
  <c r="I274" i="9" a="1"/>
  <c r="I274" i="9" s="1"/>
  <c r="I275" i="9" a="1"/>
  <c r="I275" i="9" s="1"/>
  <c r="I276" i="9" a="1"/>
  <c r="I276" i="9" s="1"/>
  <c r="I277" i="9" a="1"/>
  <c r="I277" i="9" s="1"/>
  <c r="I278" i="9" a="1"/>
  <c r="I278" i="9" s="1"/>
  <c r="I279" i="9" a="1"/>
  <c r="I279" i="9" s="1"/>
  <c r="I280" i="9" a="1"/>
  <c r="I280" i="9" s="1"/>
  <c r="I281" i="9" a="1"/>
  <c r="I281" i="9" s="1"/>
  <c r="I282" i="9" a="1"/>
  <c r="I282" i="9" s="1"/>
  <c r="I283" i="9" a="1"/>
  <c r="I283" i="9" s="1"/>
  <c r="I284" i="9" a="1"/>
  <c r="I284" i="9" s="1"/>
  <c r="I285" i="9" a="1"/>
  <c r="I285" i="9" s="1"/>
  <c r="I286" i="9" a="1"/>
  <c r="I286" i="9" s="1"/>
  <c r="I287" i="9" a="1"/>
  <c r="I287" i="9" s="1"/>
  <c r="I288" i="9" a="1"/>
  <c r="I288" i="9" s="1"/>
  <c r="I289" i="9" a="1"/>
  <c r="I289" i="9" s="1"/>
  <c r="I290" i="9" a="1"/>
  <c r="I290" i="9" s="1"/>
  <c r="I291" i="9" a="1"/>
  <c r="I291" i="9"/>
  <c r="I292" i="9" a="1"/>
  <c r="I292" i="9" s="1"/>
  <c r="I293" i="9" a="1"/>
  <c r="I293" i="9" s="1"/>
  <c r="I294" i="9" a="1"/>
  <c r="I294" i="9" s="1"/>
  <c r="I295" i="9" a="1"/>
  <c r="I295" i="9" s="1"/>
  <c r="I296" i="9" a="1"/>
  <c r="I296" i="9" s="1"/>
  <c r="I297" i="9" a="1"/>
  <c r="I297" i="9" s="1"/>
  <c r="I298" i="9" a="1"/>
  <c r="I298" i="9" s="1"/>
  <c r="I299" i="9" a="1"/>
  <c r="I299" i="9" s="1"/>
  <c r="I300" i="9" a="1"/>
  <c r="I300" i="9" s="1"/>
  <c r="I301" i="9" a="1"/>
  <c r="I301" i="9" s="1"/>
  <c r="I302" i="9" a="1"/>
  <c r="I302" i="9" s="1"/>
  <c r="I303" i="9" a="1"/>
  <c r="I303" i="9" s="1"/>
  <c r="I304" i="9" a="1"/>
  <c r="I304" i="9" s="1"/>
  <c r="I305" i="9" a="1"/>
  <c r="I305" i="9" s="1"/>
  <c r="I306" i="9" a="1"/>
  <c r="I306" i="9" s="1"/>
  <c r="I307" i="9" a="1"/>
  <c r="I307" i="9" s="1"/>
  <c r="I308" i="9" a="1"/>
  <c r="I308" i="9" s="1"/>
  <c r="I309" i="9" a="1"/>
  <c r="I309" i="9" s="1"/>
  <c r="I310" i="9" a="1"/>
  <c r="I310" i="9" s="1"/>
  <c r="I311" i="9" a="1"/>
  <c r="I311" i="9" s="1"/>
  <c r="I312" i="9" a="1"/>
  <c r="I312" i="9" s="1"/>
  <c r="I313" i="9" a="1"/>
  <c r="I313" i="9" s="1"/>
  <c r="I314" i="9" a="1"/>
  <c r="I314" i="9" s="1"/>
  <c r="I315" i="9" a="1"/>
  <c r="I315" i="9" s="1"/>
  <c r="I316" i="9" a="1"/>
  <c r="I316" i="9" s="1"/>
  <c r="I317" i="9" a="1"/>
  <c r="I317" i="9" s="1"/>
  <c r="I318" i="9" a="1"/>
  <c r="I318" i="9" s="1"/>
  <c r="I319" i="9" a="1"/>
  <c r="I319" i="9" s="1"/>
  <c r="I320" i="9" a="1"/>
  <c r="I320" i="9"/>
  <c r="I321" i="9" a="1"/>
  <c r="I321" i="9" s="1"/>
  <c r="I322" i="9" a="1"/>
  <c r="I322" i="9" s="1"/>
  <c r="I323" i="9" a="1"/>
  <c r="I323" i="9" s="1"/>
  <c r="I324" i="9" a="1"/>
  <c r="I324" i="9" s="1"/>
  <c r="I325" i="9" a="1"/>
  <c r="I325" i="9" s="1"/>
  <c r="I326" i="9" a="1"/>
  <c r="I326" i="9" s="1"/>
  <c r="I327" i="9" a="1"/>
  <c r="I327" i="9" s="1"/>
  <c r="I328" i="9" a="1"/>
  <c r="I328" i="9" s="1"/>
  <c r="I329" i="9" a="1"/>
  <c r="I329" i="9" s="1"/>
  <c r="I330" i="9" a="1"/>
  <c r="I330" i="9" s="1"/>
  <c r="I331" i="9" a="1"/>
  <c r="I331" i="9" s="1"/>
  <c r="I332" i="9" a="1"/>
  <c r="I332" i="9" s="1"/>
  <c r="I333" i="9" a="1"/>
  <c r="I333" i="9" s="1"/>
  <c r="I334" i="9" a="1"/>
  <c r="I334" i="9" s="1"/>
  <c r="I335" i="9" a="1"/>
  <c r="I335" i="9" s="1"/>
  <c r="I336" i="9" a="1"/>
  <c r="I336" i="9" s="1"/>
  <c r="I337" i="9" a="1"/>
  <c r="I337" i="9" s="1"/>
  <c r="I338" i="9" a="1"/>
  <c r="I338" i="9" s="1"/>
  <c r="I339" i="9" a="1"/>
  <c r="I339" i="9" s="1"/>
  <c r="I340" i="9" a="1"/>
  <c r="I340" i="9" s="1"/>
  <c r="I341" i="9" a="1"/>
  <c r="I341" i="9" s="1"/>
  <c r="I342" i="9" a="1"/>
  <c r="I342" i="9" s="1"/>
  <c r="I343" i="9" a="1"/>
  <c r="I343" i="9" s="1"/>
  <c r="I344" i="9" a="1"/>
  <c r="I344" i="9" s="1"/>
  <c r="I345" i="9" a="1"/>
  <c r="I345" i="9" s="1"/>
  <c r="I346" i="9" a="1"/>
  <c r="I346" i="9" s="1"/>
  <c r="I347" i="9" a="1"/>
  <c r="I347" i="9" s="1"/>
  <c r="I348" i="9" a="1"/>
  <c r="I348" i="9" s="1"/>
  <c r="I349" i="9" a="1"/>
  <c r="I349" i="9" s="1"/>
  <c r="I350" i="9" a="1"/>
  <c r="I350" i="9" s="1"/>
  <c r="I351" i="9" a="1"/>
  <c r="I351" i="9" s="1"/>
  <c r="I352" i="9" a="1"/>
  <c r="I352" i="9" s="1"/>
  <c r="I353" i="9" a="1"/>
  <c r="I353" i="9" s="1"/>
  <c r="I354" i="9" a="1"/>
  <c r="I354" i="9" s="1"/>
  <c r="I355" i="9" a="1"/>
  <c r="I355" i="9" s="1"/>
  <c r="I356" i="9" a="1"/>
  <c r="I356" i="9" s="1"/>
  <c r="I357" i="9" a="1"/>
  <c r="I357" i="9" s="1"/>
  <c r="I358" i="9" a="1"/>
  <c r="I358" i="9" s="1"/>
  <c r="I359" i="9" a="1"/>
  <c r="I359" i="9" s="1"/>
  <c r="I360" i="9" a="1"/>
  <c r="I360" i="9" s="1"/>
  <c r="I361" i="9" a="1"/>
  <c r="I361" i="9" s="1"/>
  <c r="I362" i="9" a="1"/>
  <c r="I362" i="9" s="1"/>
  <c r="I363" i="9" a="1"/>
  <c r="I363" i="9" s="1"/>
  <c r="I364" i="9" a="1"/>
  <c r="I364" i="9" s="1"/>
  <c r="I365" i="9" a="1"/>
  <c r="I365" i="9" s="1"/>
  <c r="I366" i="9" a="1"/>
  <c r="I366" i="9" s="1"/>
  <c r="I367" i="9" a="1"/>
  <c r="I367" i="9" s="1"/>
  <c r="I368" i="9" a="1"/>
  <c r="I368" i="9"/>
  <c r="I369" i="9" a="1"/>
  <c r="I369" i="9" s="1"/>
  <c r="I370" i="9" a="1"/>
  <c r="I370" i="9" s="1"/>
  <c r="I371" i="9" a="1"/>
  <c r="I371" i="9" s="1"/>
  <c r="I372" i="9" a="1"/>
  <c r="I372" i="9" s="1"/>
  <c r="I373" i="9" a="1"/>
  <c r="I373" i="9" s="1"/>
  <c r="I374" i="9" a="1"/>
  <c r="I374" i="9" s="1"/>
  <c r="I375" i="9" a="1"/>
  <c r="I375" i="9" s="1"/>
  <c r="I376" i="9" a="1"/>
  <c r="I376" i="9" s="1"/>
  <c r="I377" i="9" a="1"/>
  <c r="I377" i="9" s="1"/>
  <c r="I378" i="9" a="1"/>
  <c r="I378" i="9" s="1"/>
  <c r="I379" i="9" a="1"/>
  <c r="I379" i="9" s="1"/>
  <c r="I380" i="9" a="1"/>
  <c r="I380" i="9" s="1"/>
  <c r="I381" i="9" a="1"/>
  <c r="I381" i="9" s="1"/>
  <c r="I382" i="9" a="1"/>
  <c r="I382" i="9" s="1"/>
  <c r="I383" i="9" a="1"/>
  <c r="I383" i="9" s="1"/>
  <c r="I384" i="9" a="1"/>
  <c r="I384" i="9" s="1"/>
  <c r="I385" i="9" a="1"/>
  <c r="I385" i="9" s="1"/>
  <c r="I386" i="9" a="1"/>
  <c r="I386" i="9" s="1"/>
  <c r="I387" i="9" a="1"/>
  <c r="I387" i="9" s="1"/>
  <c r="I388" i="9" a="1"/>
  <c r="I388" i="9" s="1"/>
  <c r="I389" i="9" a="1"/>
  <c r="I389" i="9" s="1"/>
  <c r="I390" i="9" a="1"/>
  <c r="I390" i="9" s="1"/>
  <c r="I391" i="9" a="1"/>
  <c r="I391" i="9" s="1"/>
  <c r="I392" i="9" a="1"/>
  <c r="I392" i="9" s="1"/>
  <c r="I393" i="9" a="1"/>
  <c r="I393" i="9" s="1"/>
  <c r="I394" i="9" a="1"/>
  <c r="I394" i="9" s="1"/>
  <c r="I395" i="9" a="1"/>
  <c r="I395" i="9" s="1"/>
  <c r="I396" i="9" a="1"/>
  <c r="I396" i="9" s="1"/>
  <c r="I397" i="9" a="1"/>
  <c r="I397" i="9" s="1"/>
  <c r="I398" i="9" a="1"/>
  <c r="I398" i="9" s="1"/>
  <c r="I399" i="9" a="1"/>
  <c r="I399" i="9" s="1"/>
  <c r="I400" i="9" a="1"/>
  <c r="I400" i="9"/>
  <c r="I401" i="9" a="1"/>
  <c r="I401" i="9" s="1"/>
  <c r="I402" i="9" a="1"/>
  <c r="I402" i="9" s="1"/>
  <c r="I403" i="9" a="1"/>
  <c r="I403" i="9" s="1"/>
  <c r="I404" i="9" a="1"/>
  <c r="I404" i="9" s="1"/>
  <c r="I405" i="9" a="1"/>
  <c r="I405" i="9" s="1"/>
  <c r="I406" i="9" a="1"/>
  <c r="I406" i="9" s="1"/>
  <c r="I407" i="9" a="1"/>
  <c r="I407" i="9" s="1"/>
  <c r="I408" i="9" a="1"/>
  <c r="I408" i="9" s="1"/>
  <c r="I409" i="9" a="1"/>
  <c r="I409" i="9" s="1"/>
  <c r="I410" i="9" a="1"/>
  <c r="I410" i="9" s="1"/>
  <c r="I411" i="9" a="1"/>
  <c r="I411" i="9" s="1"/>
  <c r="I412" i="9" a="1"/>
  <c r="I412" i="9" s="1"/>
  <c r="I413" i="9" a="1"/>
  <c r="I413" i="9" s="1"/>
  <c r="I414" i="9" a="1"/>
  <c r="I414" i="9" s="1"/>
  <c r="I415" i="9" a="1"/>
  <c r="I415" i="9" s="1"/>
  <c r="I416" i="9" a="1"/>
  <c r="I416" i="9" s="1"/>
  <c r="I417" i="9" a="1"/>
  <c r="I417" i="9" s="1"/>
  <c r="I418" i="9" a="1"/>
  <c r="I418" i="9" s="1"/>
  <c r="I419" i="9" a="1"/>
  <c r="I419" i="9" s="1"/>
  <c r="I420" i="9" a="1"/>
  <c r="I420" i="9" s="1"/>
  <c r="I421" i="9" a="1"/>
  <c r="I421" i="9" s="1"/>
  <c r="I422" i="9" a="1"/>
  <c r="I422" i="9"/>
  <c r="I423" i="9" a="1"/>
  <c r="I423" i="9" s="1"/>
  <c r="I424" i="9" a="1"/>
  <c r="I424" i="9" s="1"/>
  <c r="I425" i="9" a="1"/>
  <c r="I425" i="9" s="1"/>
  <c r="I426" i="9" a="1"/>
  <c r="I426" i="9" s="1"/>
  <c r="I427" i="9" a="1"/>
  <c r="I427" i="9" s="1"/>
  <c r="I428" i="9" a="1"/>
  <c r="I428" i="9" s="1"/>
  <c r="I429" i="9" a="1"/>
  <c r="I429" i="9" s="1"/>
  <c r="I430" i="9" a="1"/>
  <c r="I430" i="9" s="1"/>
  <c r="I431" i="9" a="1"/>
  <c r="I431" i="9" s="1"/>
  <c r="I432" i="9" a="1"/>
  <c r="I432" i="9" s="1"/>
  <c r="I433" i="9" a="1"/>
  <c r="I433" i="9" s="1"/>
  <c r="I434" i="9" a="1"/>
  <c r="I434" i="9" s="1"/>
  <c r="I435" i="9" a="1"/>
  <c r="I435" i="9" s="1"/>
  <c r="I436" i="9" a="1"/>
  <c r="I436" i="9" s="1"/>
  <c r="I437" i="9" a="1"/>
  <c r="I437" i="9" s="1"/>
  <c r="I438" i="9" a="1"/>
  <c r="I438" i="9" s="1"/>
  <c r="I439" i="9" a="1"/>
  <c r="I439" i="9" s="1"/>
  <c r="I440" i="9" a="1"/>
  <c r="I440" i="9" s="1"/>
  <c r="I441" i="9" a="1"/>
  <c r="I441" i="9" s="1"/>
  <c r="I442" i="9" a="1"/>
  <c r="I442" i="9" s="1"/>
  <c r="I443" i="9" a="1"/>
  <c r="I443" i="9" s="1"/>
  <c r="I444" i="9" a="1"/>
  <c r="I444" i="9" s="1"/>
  <c r="I445" i="9" a="1"/>
  <c r="I445" i="9" s="1"/>
  <c r="I446" i="9" a="1"/>
  <c r="I446" i="9" s="1"/>
  <c r="I447" i="9" a="1"/>
  <c r="I447" i="9" s="1"/>
  <c r="I448" i="9" a="1"/>
  <c r="I448" i="9" s="1"/>
  <c r="I449" i="9" a="1"/>
  <c r="I449" i="9" s="1"/>
  <c r="I450" i="9" a="1"/>
  <c r="I450" i="9" s="1"/>
  <c r="I451" i="9" a="1"/>
  <c r="I451" i="9" s="1"/>
  <c r="I452" i="9" a="1"/>
  <c r="I452" i="9" s="1"/>
  <c r="I453" i="9" a="1"/>
  <c r="I453" i="9" s="1"/>
  <c r="I454" i="9" a="1"/>
  <c r="I454" i="9" s="1"/>
  <c r="I455" i="9" a="1"/>
  <c r="I455" i="9" s="1"/>
  <c r="I456" i="9" a="1"/>
  <c r="I456" i="9" s="1"/>
  <c r="I457" i="9" a="1"/>
  <c r="I457" i="9" s="1"/>
  <c r="I458" i="9" a="1"/>
  <c r="I458" i="9" s="1"/>
  <c r="I459" i="9" a="1"/>
  <c r="I459" i="9" s="1"/>
  <c r="I460" i="9" a="1"/>
  <c r="I460" i="9" s="1"/>
  <c r="I461" i="9" a="1"/>
  <c r="I461" i="9" s="1"/>
  <c r="I462" i="9" a="1"/>
  <c r="I462" i="9" s="1"/>
  <c r="I463" i="9" a="1"/>
  <c r="I463" i="9" s="1"/>
  <c r="I464" i="9" a="1"/>
  <c r="I464" i="9" s="1"/>
  <c r="I465" i="9" a="1"/>
  <c r="I465" i="9" s="1"/>
  <c r="I466" i="9" a="1"/>
  <c r="I466" i="9" s="1"/>
  <c r="I467" i="9" a="1"/>
  <c r="I467" i="9" s="1"/>
  <c r="I468" i="9" a="1"/>
  <c r="I468" i="9" s="1"/>
  <c r="I469" i="9" a="1"/>
  <c r="I469" i="9" s="1"/>
  <c r="I470" i="9" a="1"/>
  <c r="I470" i="9" s="1"/>
  <c r="I471" i="9" a="1"/>
  <c r="I471" i="9" s="1"/>
  <c r="I472" i="9" a="1"/>
  <c r="I472" i="9" s="1"/>
  <c r="I473" i="9" a="1"/>
  <c r="I473" i="9" s="1"/>
  <c r="I474" i="9" a="1"/>
  <c r="I474" i="9" s="1"/>
  <c r="I475" i="9" a="1"/>
  <c r="I475" i="9" s="1"/>
  <c r="I476" i="9" a="1"/>
  <c r="I476" i="9" s="1"/>
  <c r="I477" i="9" a="1"/>
  <c r="I477" i="9" s="1"/>
  <c r="I478" i="9" a="1"/>
  <c r="I478" i="9" s="1"/>
  <c r="I479" i="9" a="1"/>
  <c r="I479" i="9" s="1"/>
  <c r="I480" i="9" a="1"/>
  <c r="I480" i="9" s="1"/>
  <c r="I481" i="9" a="1"/>
  <c r="I481" i="9" s="1"/>
  <c r="I482" i="9" a="1"/>
  <c r="I482" i="9" s="1"/>
  <c r="I483" i="9" a="1"/>
  <c r="I483" i="9" s="1"/>
  <c r="I484" i="9" a="1"/>
  <c r="I484" i="9" s="1"/>
  <c r="I485" i="9" a="1"/>
  <c r="I485" i="9" s="1"/>
  <c r="I486" i="9" a="1"/>
  <c r="I486" i="9" s="1"/>
  <c r="I487" i="9" a="1"/>
  <c r="I487" i="9" s="1"/>
  <c r="I488" i="9" a="1"/>
  <c r="I488" i="9" s="1"/>
  <c r="I489" i="9" a="1"/>
  <c r="I489" i="9" s="1"/>
  <c r="I490" i="9" a="1"/>
  <c r="I490" i="9" s="1"/>
  <c r="I491" i="9" a="1"/>
  <c r="I491" i="9" s="1"/>
  <c r="I492" i="9" a="1"/>
  <c r="I492" i="9" s="1"/>
  <c r="I493" i="9" a="1"/>
  <c r="I493" i="9" s="1"/>
  <c r="I494" i="9" a="1"/>
  <c r="I494" i="9" s="1"/>
  <c r="I495" i="9" a="1"/>
  <c r="I495" i="9" s="1"/>
  <c r="I496" i="9" a="1"/>
  <c r="I496" i="9" s="1"/>
  <c r="I497" i="9" a="1"/>
  <c r="I497" i="9" s="1"/>
  <c r="I498" i="9" a="1"/>
  <c r="I498" i="9" s="1"/>
  <c r="I499" i="9" a="1"/>
  <c r="I499" i="9" s="1"/>
  <c r="I500" i="9" a="1"/>
  <c r="I500" i="9" s="1"/>
  <c r="I501" i="9" a="1"/>
  <c r="I501" i="9" s="1"/>
  <c r="I502" i="9" a="1"/>
  <c r="I502" i="9" s="1"/>
  <c r="I503" i="9" a="1"/>
  <c r="I503" i="9" s="1"/>
  <c r="I504" i="9" a="1"/>
  <c r="I504" i="9" s="1"/>
  <c r="I505" i="9" a="1"/>
  <c r="I505" i="9" s="1"/>
  <c r="I506" i="9" a="1"/>
  <c r="I506" i="9" s="1"/>
  <c r="I507" i="9" a="1"/>
  <c r="I507" i="9" s="1"/>
  <c r="I508" i="9" a="1"/>
  <c r="I508" i="9" s="1"/>
  <c r="I509" i="9" a="1"/>
  <c r="I509" i="9" s="1"/>
  <c r="I510" i="9" a="1"/>
  <c r="I510" i="9"/>
  <c r="I511" i="9" a="1"/>
  <c r="I511" i="9" s="1"/>
  <c r="I512" i="9" a="1"/>
  <c r="I512" i="9" s="1"/>
  <c r="I513" i="9" a="1"/>
  <c r="I513" i="9" s="1"/>
  <c r="I514" i="9" a="1"/>
  <c r="I514" i="9" s="1"/>
  <c r="I515" i="9" a="1"/>
  <c r="I515" i="9" s="1"/>
  <c r="I516" i="9" a="1"/>
  <c r="I516" i="9" s="1"/>
  <c r="I517" i="9" a="1"/>
  <c r="I517" i="9" s="1"/>
  <c r="I518" i="9" a="1"/>
  <c r="I518" i="9" s="1"/>
  <c r="I519" i="9" a="1"/>
  <c r="I519" i="9" s="1"/>
  <c r="I520" i="9" a="1"/>
  <c r="I520" i="9" s="1"/>
  <c r="I521" i="9" a="1"/>
  <c r="I521" i="9" s="1"/>
  <c r="I522" i="9" a="1"/>
  <c r="I522" i="9" s="1"/>
  <c r="I523" i="9" a="1"/>
  <c r="I523" i="9" s="1"/>
  <c r="I524" i="9" a="1"/>
  <c r="I524" i="9" s="1"/>
  <c r="I525" i="9" a="1"/>
  <c r="I525" i="9" s="1"/>
  <c r="I526" i="9" a="1"/>
  <c r="I526" i="9" s="1"/>
  <c r="I527" i="9" a="1"/>
  <c r="I527" i="9" s="1"/>
  <c r="I528" i="9" a="1"/>
  <c r="I528" i="9" s="1"/>
  <c r="I529" i="9" a="1"/>
  <c r="I529" i="9" s="1"/>
  <c r="I530" i="9" a="1"/>
  <c r="I530" i="9" s="1"/>
  <c r="I531" i="9" a="1"/>
  <c r="I531" i="9" s="1"/>
  <c r="I532" i="9" a="1"/>
  <c r="I532" i="9" s="1"/>
  <c r="I533" i="9" a="1"/>
  <c r="I533" i="9" s="1"/>
  <c r="I534" i="9" a="1"/>
  <c r="I534" i="9" s="1"/>
  <c r="I535" i="9" a="1"/>
  <c r="I535" i="9" s="1"/>
  <c r="I536" i="9" a="1"/>
  <c r="I536" i="9" s="1"/>
  <c r="I537" i="9" a="1"/>
  <c r="I537" i="9" s="1"/>
  <c r="I538" i="9" a="1"/>
  <c r="I538" i="9" s="1"/>
  <c r="I539" i="9" a="1"/>
  <c r="I539" i="9" s="1"/>
  <c r="I540" i="9" a="1"/>
  <c r="I540" i="9" s="1"/>
  <c r="I541" i="9" a="1"/>
  <c r="I541" i="9" s="1"/>
  <c r="I542" i="9" a="1"/>
  <c r="I542" i="9" s="1"/>
  <c r="I543" i="9" a="1"/>
  <c r="I543" i="9" s="1"/>
  <c r="I544" i="9" a="1"/>
  <c r="I544" i="9"/>
  <c r="I545" i="9" a="1"/>
  <c r="I545" i="9" s="1"/>
  <c r="I546" i="9" a="1"/>
  <c r="I546" i="9" s="1"/>
  <c r="I547" i="9" a="1"/>
  <c r="I547" i="9" s="1"/>
  <c r="I548" i="9" a="1"/>
  <c r="I548" i="9" s="1"/>
  <c r="I549" i="9" a="1"/>
  <c r="I549" i="9" s="1"/>
  <c r="I550" i="9" a="1"/>
  <c r="I550" i="9" s="1"/>
  <c r="I551" i="9" a="1"/>
  <c r="I551" i="9" s="1"/>
  <c r="I552" i="9" a="1"/>
  <c r="I552" i="9" s="1"/>
  <c r="I553" i="9" a="1"/>
  <c r="I553" i="9" s="1"/>
  <c r="I554" i="9" a="1"/>
  <c r="I554" i="9" s="1"/>
  <c r="I555" i="9" a="1"/>
  <c r="I555" i="9" s="1"/>
  <c r="I556" i="9" a="1"/>
  <c r="I556" i="9" s="1"/>
  <c r="I557" i="9" a="1"/>
  <c r="I557" i="9" s="1"/>
  <c r="I558" i="9" a="1"/>
  <c r="I558" i="9" s="1"/>
  <c r="I559" i="9" a="1"/>
  <c r="I559" i="9" s="1"/>
  <c r="I560" i="9" a="1"/>
  <c r="I560" i="9" s="1"/>
  <c r="I561" i="9" a="1"/>
  <c r="I561" i="9" s="1"/>
  <c r="I562" i="9" a="1"/>
  <c r="I562" i="9" s="1"/>
  <c r="I563" i="9" a="1"/>
  <c r="I563" i="9" s="1"/>
  <c r="I564" i="9" a="1"/>
  <c r="I564" i="9" s="1"/>
  <c r="I565" i="9" a="1"/>
  <c r="I565" i="9" s="1"/>
  <c r="I566" i="9" a="1"/>
  <c r="I566" i="9" s="1"/>
  <c r="I567" i="9" a="1"/>
  <c r="I567" i="9" s="1"/>
  <c r="I568" i="9" a="1"/>
  <c r="I568" i="9" s="1"/>
  <c r="I569" i="9" a="1"/>
  <c r="I569" i="9" s="1"/>
  <c r="I570" i="9" a="1"/>
  <c r="I570" i="9" s="1"/>
  <c r="I571" i="9" a="1"/>
  <c r="I571" i="9" s="1"/>
  <c r="I572" i="9" a="1"/>
  <c r="I572" i="9" s="1"/>
  <c r="I573" i="9" a="1"/>
  <c r="I573" i="9" s="1"/>
  <c r="I574" i="9" a="1"/>
  <c r="I574" i="9" s="1"/>
  <c r="I575" i="9" a="1"/>
  <c r="I575" i="9" s="1"/>
  <c r="I576" i="9" a="1"/>
  <c r="I576" i="9" s="1"/>
  <c r="I577" i="9" a="1"/>
  <c r="I577" i="9" s="1"/>
  <c r="I578" i="9" a="1"/>
  <c r="I578" i="9" s="1"/>
  <c r="I579" i="9" a="1"/>
  <c r="I579" i="9" s="1"/>
  <c r="I580" i="9" a="1"/>
  <c r="I580" i="9" s="1"/>
  <c r="I581" i="9" a="1"/>
  <c r="I581" i="9" s="1"/>
  <c r="I582" i="9" a="1"/>
  <c r="I582" i="9" s="1"/>
  <c r="I583" i="9" a="1"/>
  <c r="I583" i="9" s="1"/>
  <c r="I584" i="9" a="1"/>
  <c r="I584" i="9" s="1"/>
  <c r="I585" i="9" a="1"/>
  <c r="I585" i="9" s="1"/>
  <c r="I586" i="9" a="1"/>
  <c r="I586" i="9" s="1"/>
  <c r="I587" i="9" a="1"/>
  <c r="I587" i="9" s="1"/>
  <c r="I588" i="9" a="1"/>
  <c r="I588" i="9" s="1"/>
  <c r="I589" i="9" a="1"/>
  <c r="I589" i="9" s="1"/>
  <c r="I590" i="9" a="1"/>
  <c r="I590" i="9" s="1"/>
  <c r="I591" i="9" a="1"/>
  <c r="I591" i="9" s="1"/>
  <c r="I592" i="9" a="1"/>
  <c r="I592" i="9" s="1"/>
  <c r="I593" i="9" a="1"/>
  <c r="I593" i="9" s="1"/>
  <c r="I594" i="9" a="1"/>
  <c r="I594" i="9" s="1"/>
  <c r="I595" i="9" a="1"/>
  <c r="I595" i="9" s="1"/>
  <c r="I596" i="9" a="1"/>
  <c r="I596" i="9" s="1"/>
  <c r="I597" i="9" a="1"/>
  <c r="I597" i="9" s="1"/>
  <c r="I598" i="9" a="1"/>
  <c r="I598" i="9" s="1"/>
  <c r="I599" i="9" a="1"/>
  <c r="I599" i="9" s="1"/>
  <c r="I600" i="9" a="1"/>
  <c r="I600" i="9" s="1"/>
  <c r="I601" i="9" a="1"/>
  <c r="I601" i="9" s="1"/>
  <c r="I602" i="9" a="1"/>
  <c r="I602" i="9" s="1"/>
  <c r="I603" i="9" a="1"/>
  <c r="I603" i="9" s="1"/>
  <c r="I604" i="9" a="1"/>
  <c r="I604" i="9" s="1"/>
  <c r="I605" i="9" a="1"/>
  <c r="I605" i="9" s="1"/>
  <c r="I606" i="9" a="1"/>
  <c r="I606" i="9" s="1"/>
  <c r="I607" i="9" a="1"/>
  <c r="I607" i="9" s="1"/>
  <c r="I608" i="9" a="1"/>
  <c r="I608" i="9" s="1"/>
  <c r="I609" i="9" a="1"/>
  <c r="I609" i="9" s="1"/>
  <c r="I610" i="9" a="1"/>
  <c r="I610" i="9" s="1"/>
  <c r="I611" i="9" a="1"/>
  <c r="I611" i="9" s="1"/>
  <c r="I612" i="9" a="1"/>
  <c r="I612" i="9" s="1"/>
  <c r="I613" i="9" a="1"/>
  <c r="I613" i="9" s="1"/>
  <c r="I614" i="9" a="1"/>
  <c r="I614" i="9" s="1"/>
  <c r="I615" i="9" a="1"/>
  <c r="I615" i="9" s="1"/>
  <c r="I616" i="9" a="1"/>
  <c r="I616" i="9" s="1"/>
  <c r="I617" i="9" a="1"/>
  <c r="I617" i="9" s="1"/>
  <c r="I618" i="9" a="1"/>
  <c r="I618" i="9" s="1"/>
  <c r="I619" i="9" a="1"/>
  <c r="I619" i="9" s="1"/>
  <c r="I620" i="9" a="1"/>
  <c r="I620" i="9" s="1"/>
  <c r="I621" i="9" a="1"/>
  <c r="I621" i="9" s="1"/>
  <c r="I622" i="9" a="1"/>
  <c r="I622" i="9" s="1"/>
  <c r="I623" i="9" a="1"/>
  <c r="I623" i="9" s="1"/>
  <c r="I624" i="9" a="1"/>
  <c r="I624" i="9" s="1"/>
  <c r="I625" i="9" a="1"/>
  <c r="I625" i="9" s="1"/>
  <c r="I626" i="9" a="1"/>
  <c r="I626" i="9" s="1"/>
  <c r="I627" i="9" a="1"/>
  <c r="I627" i="9" s="1"/>
  <c r="I628" i="9" a="1"/>
  <c r="I628" i="9" s="1"/>
  <c r="I629" i="9" a="1"/>
  <c r="I629" i="9" s="1"/>
  <c r="I630" i="9" a="1"/>
  <c r="I630" i="9" s="1"/>
  <c r="I631" i="9" a="1"/>
  <c r="I631" i="9" s="1"/>
  <c r="I632" i="9" a="1"/>
  <c r="I632" i="9" s="1"/>
  <c r="I633" i="9" a="1"/>
  <c r="I633" i="9" s="1"/>
  <c r="I634" i="9" a="1"/>
  <c r="I634" i="9" s="1"/>
  <c r="I635" i="9" a="1"/>
  <c r="I635" i="9" s="1"/>
  <c r="I636" i="9" a="1"/>
  <c r="I636" i="9" s="1"/>
  <c r="I637" i="9" a="1"/>
  <c r="I637" i="9" s="1"/>
  <c r="I638" i="9" a="1"/>
  <c r="I638" i="9"/>
  <c r="I639" i="9" a="1"/>
  <c r="I639" i="9" s="1"/>
  <c r="I640" i="9" a="1"/>
  <c r="I640" i="9" s="1"/>
  <c r="I641" i="9" a="1"/>
  <c r="I641" i="9" s="1"/>
  <c r="I642" i="9" a="1"/>
  <c r="I642" i="9" s="1"/>
  <c r="I643" i="9" a="1"/>
  <c r="I643" i="9" s="1"/>
  <c r="I644" i="9" a="1"/>
  <c r="I644" i="9" s="1"/>
  <c r="I645" i="9" a="1"/>
  <c r="I645" i="9" s="1"/>
  <c r="I646" i="9" a="1"/>
  <c r="I646" i="9" s="1"/>
  <c r="I647" i="9" a="1"/>
  <c r="I647" i="9" s="1"/>
  <c r="I648" i="9" a="1"/>
  <c r="I648" i="9" s="1"/>
  <c r="I649" i="9" a="1"/>
  <c r="I649" i="9" s="1"/>
  <c r="I650" i="9" a="1"/>
  <c r="I650" i="9" s="1"/>
  <c r="I651" i="9" a="1"/>
  <c r="I651" i="9" s="1"/>
  <c r="I652" i="9" a="1"/>
  <c r="I652" i="9" s="1"/>
  <c r="I653" i="9" a="1"/>
  <c r="I653" i="9" s="1"/>
  <c r="I654" i="9" a="1"/>
  <c r="I654" i="9" s="1"/>
  <c r="I655" i="9" a="1"/>
  <c r="I655" i="9" s="1"/>
  <c r="I656" i="9" a="1"/>
  <c r="I656" i="9"/>
  <c r="I657" i="9" a="1"/>
  <c r="I657" i="9" s="1"/>
  <c r="I658" i="9" a="1"/>
  <c r="I658" i="9" s="1"/>
  <c r="I659" i="9" a="1"/>
  <c r="I659" i="9" s="1"/>
  <c r="I660" i="9" a="1"/>
  <c r="I660" i="9" s="1"/>
  <c r="I661" i="9" a="1"/>
  <c r="I661" i="9" s="1"/>
  <c r="I662" i="9" a="1"/>
  <c r="I662" i="9" s="1"/>
  <c r="I663" i="9" a="1"/>
  <c r="I663" i="9" s="1"/>
  <c r="I664" i="9" a="1"/>
  <c r="I664" i="9" s="1"/>
  <c r="I665" i="9" a="1"/>
  <c r="I665" i="9" s="1"/>
  <c r="I666" i="9" a="1"/>
  <c r="I666" i="9" s="1"/>
  <c r="I667" i="9" a="1"/>
  <c r="I667" i="9" s="1"/>
  <c r="I668" i="9" a="1"/>
  <c r="I668" i="9" s="1"/>
  <c r="I669" i="9" a="1"/>
  <c r="I669" i="9" s="1"/>
  <c r="I670" i="9" a="1"/>
  <c r="I670" i="9" s="1"/>
  <c r="I671" i="9" a="1"/>
  <c r="I671" i="9" s="1"/>
  <c r="I672" i="9" a="1"/>
  <c r="I672" i="9" s="1"/>
  <c r="I673" i="9" a="1"/>
  <c r="I673" i="9" s="1"/>
  <c r="I674" i="9" a="1"/>
  <c r="I674" i="9" s="1"/>
  <c r="I675" i="9" a="1"/>
  <c r="I675" i="9" s="1"/>
  <c r="I676" i="9" a="1"/>
  <c r="I676" i="9" s="1"/>
  <c r="I677" i="9" a="1"/>
  <c r="I677" i="9" s="1"/>
  <c r="I678" i="9" a="1"/>
  <c r="I678" i="9" s="1"/>
  <c r="I679" i="9" a="1"/>
  <c r="I679" i="9" s="1"/>
  <c r="I680" i="9" a="1"/>
  <c r="I680" i="9" s="1"/>
  <c r="I681" i="9" a="1"/>
  <c r="I681" i="9" s="1"/>
  <c r="I682" i="9" a="1"/>
  <c r="I682" i="9" s="1"/>
  <c r="I683" i="9" a="1"/>
  <c r="I683" i="9" s="1"/>
  <c r="I684" i="9" a="1"/>
  <c r="I684" i="9" s="1"/>
  <c r="I685" i="9" a="1"/>
  <c r="I685" i="9" s="1"/>
  <c r="I686" i="9" a="1"/>
  <c r="I686" i="9" s="1"/>
  <c r="I687" i="9" a="1"/>
  <c r="I687" i="9" s="1"/>
  <c r="I688" i="9" a="1"/>
  <c r="I688" i="9" s="1"/>
  <c r="I689" i="9" a="1"/>
  <c r="I689" i="9" s="1"/>
  <c r="I690" i="9" a="1"/>
  <c r="I690" i="9" s="1"/>
  <c r="I691" i="9" a="1"/>
  <c r="I691" i="9" s="1"/>
  <c r="I692" i="9" a="1"/>
  <c r="I692" i="9" s="1"/>
  <c r="I693" i="9" a="1"/>
  <c r="I693" i="9" s="1"/>
  <c r="I694" i="9" a="1"/>
  <c r="I694" i="9" s="1"/>
  <c r="I695" i="9" a="1"/>
  <c r="I695" i="9" s="1"/>
  <c r="I696" i="9" a="1"/>
  <c r="I696" i="9" s="1"/>
  <c r="I697" i="9" a="1"/>
  <c r="I697" i="9" s="1"/>
  <c r="I698" i="9" a="1"/>
  <c r="I698" i="9" s="1"/>
  <c r="I699" i="9" a="1"/>
  <c r="I699" i="9" s="1"/>
  <c r="I700" i="9" a="1"/>
  <c r="I700" i="9" s="1"/>
  <c r="I701" i="9" a="1"/>
  <c r="I701" i="9" s="1"/>
  <c r="I702" i="9" a="1"/>
  <c r="I702" i="9" s="1"/>
  <c r="I703" i="9" a="1"/>
  <c r="I703" i="9" s="1"/>
  <c r="I704" i="9" a="1"/>
  <c r="I704" i="9" s="1"/>
  <c r="I705" i="9" a="1"/>
  <c r="I705" i="9" s="1"/>
  <c r="I706" i="9" a="1"/>
  <c r="I706" i="9" s="1"/>
  <c r="I707" i="9" a="1"/>
  <c r="I707" i="9" s="1"/>
  <c r="I708" i="9" a="1"/>
  <c r="I708" i="9" s="1"/>
  <c r="I709" i="9" a="1"/>
  <c r="I709" i="9" s="1"/>
  <c r="I710" i="9" a="1"/>
  <c r="I710" i="9" s="1"/>
  <c r="I711" i="9" a="1"/>
  <c r="I711" i="9" s="1"/>
  <c r="I712" i="9" a="1"/>
  <c r="I712" i="9" s="1"/>
  <c r="I713" i="9" a="1"/>
  <c r="I713" i="9" s="1"/>
  <c r="I714" i="9" a="1"/>
  <c r="I714" i="9" s="1"/>
  <c r="I715" i="9" a="1"/>
  <c r="I715" i="9" s="1"/>
  <c r="I716" i="9" a="1"/>
  <c r="I716" i="9" s="1"/>
  <c r="I717" i="9" a="1"/>
  <c r="I717" i="9" s="1"/>
  <c r="I718" i="9" a="1"/>
  <c r="I718" i="9" s="1"/>
  <c r="I719" i="9" a="1"/>
  <c r="I719" i="9" s="1"/>
  <c r="I720" i="9" a="1"/>
  <c r="I720" i="9" s="1"/>
  <c r="I721" i="9" a="1"/>
  <c r="I721" i="9" s="1"/>
  <c r="I722" i="9" a="1"/>
  <c r="I722" i="9" s="1"/>
  <c r="I723" i="9" a="1"/>
  <c r="I723" i="9" s="1"/>
  <c r="I724" i="9" a="1"/>
  <c r="I724" i="9" s="1"/>
  <c r="I725" i="9" a="1"/>
  <c r="I725" i="9" s="1"/>
  <c r="I726" i="9" a="1"/>
  <c r="I726" i="9" s="1"/>
  <c r="I727" i="9" a="1"/>
  <c r="I727" i="9" s="1"/>
  <c r="I728" i="9" a="1"/>
  <c r="I728" i="9" s="1"/>
  <c r="I729" i="9" a="1"/>
  <c r="I729" i="9" s="1"/>
  <c r="I730" i="9" a="1"/>
  <c r="I730" i="9" s="1"/>
  <c r="I731" i="9" a="1"/>
  <c r="I731" i="9" s="1"/>
  <c r="I732" i="9" a="1"/>
  <c r="I732" i="9" s="1"/>
  <c r="I733" i="9" a="1"/>
  <c r="I733" i="9" s="1"/>
  <c r="I734" i="9" a="1"/>
  <c r="I734" i="9" s="1"/>
  <c r="I735" i="9" a="1"/>
  <c r="I735" i="9" s="1"/>
  <c r="I736" i="9" a="1"/>
  <c r="I736" i="9" s="1"/>
  <c r="I737" i="9" a="1"/>
  <c r="I737" i="9" s="1"/>
  <c r="I738" i="9" a="1"/>
  <c r="I738" i="9" s="1"/>
  <c r="I739" i="9" a="1"/>
  <c r="I739" i="9" s="1"/>
  <c r="I740" i="9" a="1"/>
  <c r="I740" i="9" s="1"/>
  <c r="I741" i="9" a="1"/>
  <c r="I741" i="9" s="1"/>
  <c r="I742" i="9" a="1"/>
  <c r="I742" i="9" s="1"/>
  <c r="I743" i="9" a="1"/>
  <c r="I743" i="9" s="1"/>
  <c r="I744" i="9" a="1"/>
  <c r="I744" i="9" s="1"/>
  <c r="I745" i="9" a="1"/>
  <c r="I745" i="9" s="1"/>
  <c r="I746" i="9" a="1"/>
  <c r="I746" i="9" s="1"/>
  <c r="I747" i="9" a="1"/>
  <c r="I747" i="9" s="1"/>
  <c r="I748" i="9" a="1"/>
  <c r="I748" i="9" s="1"/>
  <c r="I749" i="9" a="1"/>
  <c r="I749" i="9" s="1"/>
  <c r="I750" i="9" a="1"/>
  <c r="I750" i="9" s="1"/>
  <c r="I751" i="9" a="1"/>
  <c r="I751" i="9" s="1"/>
  <c r="I752" i="9" a="1"/>
  <c r="I752" i="9" s="1"/>
  <c r="I753" i="9" a="1"/>
  <c r="I753" i="9" s="1"/>
  <c r="I754" i="9" a="1"/>
  <c r="I754" i="9" s="1"/>
  <c r="I755" i="9" a="1"/>
  <c r="I755" i="9" s="1"/>
  <c r="I756" i="9" a="1"/>
  <c r="I756" i="9" s="1"/>
  <c r="I757" i="9" a="1"/>
  <c r="I757" i="9" s="1"/>
  <c r="I758" i="9" a="1"/>
  <c r="I758" i="9" s="1"/>
  <c r="I759" i="9" a="1"/>
  <c r="I759" i="9" s="1"/>
  <c r="I760" i="9" a="1"/>
  <c r="I760" i="9" s="1"/>
  <c r="I761" i="9" a="1"/>
  <c r="I761" i="9" s="1"/>
  <c r="I762" i="9" a="1"/>
  <c r="I762" i="9" s="1"/>
  <c r="I763" i="9" a="1"/>
  <c r="I763" i="9" s="1"/>
  <c r="I764" i="9" a="1"/>
  <c r="I764" i="9" s="1"/>
  <c r="I765" i="9" a="1"/>
  <c r="I765" i="9" s="1"/>
  <c r="I766" i="9" a="1"/>
  <c r="I766" i="9" s="1"/>
  <c r="I767" i="9" a="1"/>
  <c r="I767" i="9" s="1"/>
  <c r="I768" i="9" a="1"/>
  <c r="I768" i="9" s="1"/>
  <c r="I769" i="9" a="1"/>
  <c r="I769" i="9" s="1"/>
  <c r="I770" i="9" a="1"/>
  <c r="I770" i="9" s="1"/>
  <c r="I771" i="9" a="1"/>
  <c r="I771" i="9" s="1"/>
  <c r="I772" i="9" a="1"/>
  <c r="I772" i="9" s="1"/>
  <c r="I773" i="9" a="1"/>
  <c r="I773" i="9" s="1"/>
  <c r="I774" i="9" a="1"/>
  <c r="I774" i="9" s="1"/>
  <c r="I775" i="9" a="1"/>
  <c r="I775" i="9" s="1"/>
  <c r="I776" i="9" a="1"/>
  <c r="I776" i="9" s="1"/>
  <c r="I777" i="9" a="1"/>
  <c r="I777" i="9" s="1"/>
  <c r="I778" i="9" a="1"/>
  <c r="I778" i="9" s="1"/>
  <c r="I779" i="9" a="1"/>
  <c r="I779" i="9" s="1"/>
  <c r="I780" i="9" a="1"/>
  <c r="I780" i="9" s="1"/>
  <c r="I781" i="9" a="1"/>
  <c r="I781" i="9" s="1"/>
  <c r="I782" i="9" a="1"/>
  <c r="I782" i="9" s="1"/>
  <c r="I783" i="9" a="1"/>
  <c r="I783" i="9" s="1"/>
  <c r="I784" i="9" a="1"/>
  <c r="I784" i="9" s="1"/>
  <c r="I785" i="9" a="1"/>
  <c r="I785" i="9" s="1"/>
  <c r="I786" i="9" a="1"/>
  <c r="I786" i="9" s="1"/>
  <c r="I787" i="9" a="1"/>
  <c r="I787" i="9" s="1"/>
  <c r="I788" i="9" a="1"/>
  <c r="I788" i="9" s="1"/>
  <c r="I789" i="9" a="1"/>
  <c r="I789" i="9" s="1"/>
  <c r="I790" i="9" a="1"/>
  <c r="I790" i="9" s="1"/>
  <c r="I791" i="9" a="1"/>
  <c r="I791" i="9" s="1"/>
  <c r="I792" i="9" a="1"/>
  <c r="I792" i="9" s="1"/>
  <c r="I793" i="9" a="1"/>
  <c r="I793" i="9" s="1"/>
  <c r="I794" i="9" a="1"/>
  <c r="I794" i="9" s="1"/>
  <c r="I795" i="9" a="1"/>
  <c r="I795" i="9" s="1"/>
  <c r="I796" i="9" a="1"/>
  <c r="I796" i="9" s="1"/>
  <c r="I797" i="9" a="1"/>
  <c r="I797" i="9" s="1"/>
  <c r="I798" i="9" a="1"/>
  <c r="I798" i="9" s="1"/>
  <c r="I799" i="9" a="1"/>
  <c r="I799" i="9" s="1"/>
  <c r="I800" i="9" a="1"/>
  <c r="I800" i="9" s="1"/>
  <c r="I801" i="9" a="1"/>
  <c r="I801" i="9" s="1"/>
  <c r="I802" i="9" a="1"/>
  <c r="I802" i="9" s="1"/>
  <c r="I803" i="9" a="1"/>
  <c r="I803" i="9" s="1"/>
  <c r="I804" i="9" a="1"/>
  <c r="I804" i="9" s="1"/>
  <c r="I805" i="9" a="1"/>
  <c r="I805" i="9" s="1"/>
  <c r="I806" i="9" a="1"/>
  <c r="I806" i="9" s="1"/>
  <c r="I807" i="9" a="1"/>
  <c r="I807" i="9" s="1"/>
  <c r="I808" i="9" a="1"/>
  <c r="I808" i="9" s="1"/>
  <c r="I809" i="9" a="1"/>
  <c r="I809" i="9" s="1"/>
  <c r="I810" i="9" a="1"/>
  <c r="I810" i="9" s="1"/>
  <c r="I811" i="9" a="1"/>
  <c r="I811" i="9" s="1"/>
  <c r="I812" i="9" a="1"/>
  <c r="I812" i="9" s="1"/>
  <c r="I813" i="9" a="1"/>
  <c r="I813" i="9" s="1"/>
  <c r="I814" i="9" a="1"/>
  <c r="I814" i="9" s="1"/>
  <c r="I815" i="9" a="1"/>
  <c r="I815" i="9" s="1"/>
  <c r="I816" i="9" a="1"/>
  <c r="I816" i="9" s="1"/>
  <c r="I817" i="9" a="1"/>
  <c r="I817" i="9" s="1"/>
  <c r="I818" i="9" a="1"/>
  <c r="I818" i="9" s="1"/>
  <c r="I819" i="9" a="1"/>
  <c r="I819" i="9" s="1"/>
  <c r="I820" i="9" a="1"/>
  <c r="I820" i="9" s="1"/>
  <c r="I821" i="9" a="1"/>
  <c r="I821" i="9" s="1"/>
  <c r="I822" i="9" a="1"/>
  <c r="I822" i="9" s="1"/>
  <c r="I823" i="9" a="1"/>
  <c r="I823" i="9" s="1"/>
  <c r="I824" i="9" a="1"/>
  <c r="I824" i="9" s="1"/>
  <c r="I825" i="9" a="1"/>
  <c r="I825" i="9" s="1"/>
  <c r="I826" i="9" a="1"/>
  <c r="I826" i="9" s="1"/>
  <c r="I827" i="9" a="1"/>
  <c r="I827" i="9" s="1"/>
  <c r="I828" i="9" a="1"/>
  <c r="I828" i="9" s="1"/>
  <c r="I829" i="9" a="1"/>
  <c r="I829" i="9" s="1"/>
  <c r="I830" i="9" a="1"/>
  <c r="I830" i="9" s="1"/>
  <c r="I831" i="9" a="1"/>
  <c r="I831" i="9" s="1"/>
  <c r="I832" i="9" a="1"/>
  <c r="I832" i="9" s="1"/>
  <c r="I833" i="9" a="1"/>
  <c r="I833" i="9" s="1"/>
  <c r="I834" i="9" a="1"/>
  <c r="I834" i="9" s="1"/>
  <c r="I835" i="9" a="1"/>
  <c r="I835" i="9" s="1"/>
  <c r="I836" i="9" a="1"/>
  <c r="I836" i="9" s="1"/>
  <c r="I837" i="9" a="1"/>
  <c r="I837" i="9" s="1"/>
  <c r="I838" i="9" a="1"/>
  <c r="I838" i="9" s="1"/>
  <c r="I839" i="9" a="1"/>
  <c r="I839" i="9" s="1"/>
  <c r="I840" i="9" a="1"/>
  <c r="I840" i="9" s="1"/>
  <c r="I841" i="9" a="1"/>
  <c r="I841" i="9" s="1"/>
  <c r="I842" i="9" a="1"/>
  <c r="I842" i="9" s="1"/>
  <c r="I843" i="9" a="1"/>
  <c r="I843" i="9" s="1"/>
  <c r="I844" i="9" a="1"/>
  <c r="I844" i="9" s="1"/>
  <c r="I845" i="9" a="1"/>
  <c r="I845" i="9" s="1"/>
  <c r="I846" i="9" a="1"/>
  <c r="I846" i="9" s="1"/>
  <c r="I847" i="9" a="1"/>
  <c r="I847" i="9" s="1"/>
  <c r="I848" i="9" a="1"/>
  <c r="I848" i="9" s="1"/>
  <c r="I849" i="9" a="1"/>
  <c r="I849" i="9" s="1"/>
  <c r="I850" i="9" a="1"/>
  <c r="I850" i="9" s="1"/>
  <c r="I851" i="9" a="1"/>
  <c r="I851" i="9" s="1"/>
  <c r="I852" i="9" a="1"/>
  <c r="I852" i="9" s="1"/>
  <c r="I853" i="9" a="1"/>
  <c r="I853" i="9" s="1"/>
  <c r="I854" i="9" a="1"/>
  <c r="I854" i="9" s="1"/>
  <c r="I855" i="9" a="1"/>
  <c r="I855" i="9" s="1"/>
  <c r="I856" i="9" a="1"/>
  <c r="I856" i="9" s="1"/>
  <c r="I857" i="9" a="1"/>
  <c r="I857" i="9" s="1"/>
  <c r="I858" i="9" a="1"/>
  <c r="I858" i="9" s="1"/>
  <c r="I859" i="9" a="1"/>
  <c r="I859" i="9" s="1"/>
  <c r="I860" i="9" a="1"/>
  <c r="I860" i="9" s="1"/>
  <c r="I861" i="9" a="1"/>
  <c r="I861" i="9" s="1"/>
  <c r="I862" i="9" a="1"/>
  <c r="I862" i="9" s="1"/>
  <c r="I863" i="9" a="1"/>
  <c r="I863" i="9" s="1"/>
  <c r="I864" i="9" a="1"/>
  <c r="I864" i="9" s="1"/>
  <c r="I865" i="9" a="1"/>
  <c r="I865" i="9" s="1"/>
  <c r="I866" i="9" a="1"/>
  <c r="I866" i="9" s="1"/>
  <c r="I867" i="9" a="1"/>
  <c r="I867" i="9" s="1"/>
  <c r="I868" i="9" a="1"/>
  <c r="I868" i="9" s="1"/>
  <c r="I869" i="9" a="1"/>
  <c r="I869" i="9" s="1"/>
  <c r="I870" i="9" a="1"/>
  <c r="I870" i="9" s="1"/>
  <c r="I871" i="9" a="1"/>
  <c r="I871" i="9" s="1"/>
  <c r="I872" i="9" a="1"/>
  <c r="I872" i="9" s="1"/>
  <c r="I873" i="9" a="1"/>
  <c r="I873" i="9" s="1"/>
  <c r="I874" i="9" a="1"/>
  <c r="I874" i="9" s="1"/>
  <c r="I875" i="9" a="1"/>
  <c r="I875" i="9" s="1"/>
  <c r="I876" i="9" a="1"/>
  <c r="I876" i="9" s="1"/>
  <c r="I877" i="9" a="1"/>
  <c r="I877" i="9" s="1"/>
  <c r="I878" i="9" a="1"/>
  <c r="I878" i="9" s="1"/>
  <c r="I879" i="9" a="1"/>
  <c r="I879" i="9" s="1"/>
  <c r="I880" i="9" a="1"/>
  <c r="I880" i="9" s="1"/>
  <c r="I881" i="9" a="1"/>
  <c r="I881" i="9" s="1"/>
  <c r="I882" i="9" a="1"/>
  <c r="I882" i="9" s="1"/>
  <c r="I883" i="9" a="1"/>
  <c r="I883" i="9" s="1"/>
  <c r="I884" i="9" a="1"/>
  <c r="I884" i="9" s="1"/>
  <c r="I885" i="9" a="1"/>
  <c r="I885" i="9" s="1"/>
  <c r="I886" i="9" a="1"/>
  <c r="I886" i="9" s="1"/>
  <c r="I887" i="9" a="1"/>
  <c r="I887" i="9" s="1"/>
  <c r="I888" i="9" a="1"/>
  <c r="I888" i="9" s="1"/>
  <c r="I889" i="9" a="1"/>
  <c r="I889" i="9" s="1"/>
  <c r="I890" i="9" a="1"/>
  <c r="I890" i="9" s="1"/>
  <c r="I891" i="9" a="1"/>
  <c r="I891" i="9" s="1"/>
  <c r="I892" i="9" a="1"/>
  <c r="I892" i="9" s="1"/>
  <c r="I893" i="9" a="1"/>
  <c r="I893" i="9" s="1"/>
  <c r="I894" i="9" a="1"/>
  <c r="I894" i="9" s="1"/>
  <c r="I895" i="9" a="1"/>
  <c r="I895" i="9" s="1"/>
  <c r="I896" i="9" a="1"/>
  <c r="I896" i="9" s="1"/>
  <c r="I897" i="9" a="1"/>
  <c r="I897" i="9" s="1"/>
  <c r="I898" i="9" a="1"/>
  <c r="I898" i="9" s="1"/>
  <c r="I899" i="9" a="1"/>
  <c r="I899" i="9" s="1"/>
  <c r="I900" i="9" a="1"/>
  <c r="I900" i="9" s="1"/>
  <c r="I901" i="9" a="1"/>
  <c r="I901" i="9" s="1"/>
  <c r="I902" i="9" a="1"/>
  <c r="I902" i="9" s="1"/>
  <c r="I903" i="9" a="1"/>
  <c r="I903" i="9" s="1"/>
  <c r="I904" i="9" a="1"/>
  <c r="I904" i="9" s="1"/>
  <c r="I905" i="9" a="1"/>
  <c r="I905" i="9" s="1"/>
  <c r="I906" i="9" a="1"/>
  <c r="I906" i="9" s="1"/>
  <c r="I907" i="9" a="1"/>
  <c r="I907" i="9" s="1"/>
  <c r="I908" i="9" a="1"/>
  <c r="I908" i="9" s="1"/>
  <c r="I909" i="9" a="1"/>
  <c r="I909" i="9" s="1"/>
  <c r="I910" i="9" a="1"/>
  <c r="I910" i="9" s="1"/>
  <c r="I911" i="9" a="1"/>
  <c r="I911" i="9" s="1"/>
  <c r="I912" i="9" a="1"/>
  <c r="I912" i="9" s="1"/>
  <c r="I913" i="9" a="1"/>
  <c r="I913" i="9" s="1"/>
  <c r="I914" i="9" a="1"/>
  <c r="I914" i="9" s="1"/>
  <c r="I915" i="9" a="1"/>
  <c r="I915" i="9" s="1"/>
  <c r="I916" i="9" a="1"/>
  <c r="I916" i="9" s="1"/>
  <c r="I917" i="9" a="1"/>
  <c r="I917" i="9" s="1"/>
  <c r="I918" i="9" a="1"/>
  <c r="I918" i="9" s="1"/>
  <c r="I919" i="9" a="1"/>
  <c r="I919" i="9" s="1"/>
  <c r="I920" i="9" a="1"/>
  <c r="I920" i="9" s="1"/>
  <c r="I921" i="9" a="1"/>
  <c r="I921" i="9" s="1"/>
  <c r="I922" i="9" a="1"/>
  <c r="I922" i="9" s="1"/>
  <c r="I923" i="9" a="1"/>
  <c r="I923" i="9" s="1"/>
  <c r="I924" i="9" a="1"/>
  <c r="I924" i="9" s="1"/>
  <c r="I925" i="9" a="1"/>
  <c r="I925" i="9" s="1"/>
  <c r="I926" i="9" a="1"/>
  <c r="I926" i="9" s="1"/>
  <c r="I927" i="9" a="1"/>
  <c r="I927" i="9" s="1"/>
  <c r="I928" i="9" a="1"/>
  <c r="I928" i="9" s="1"/>
  <c r="I929" i="9" a="1"/>
  <c r="I929" i="9" s="1"/>
  <c r="I930" i="9" a="1"/>
  <c r="I930" i="9" s="1"/>
  <c r="I931" i="9" a="1"/>
  <c r="I931" i="9" s="1"/>
  <c r="I932" i="9" a="1"/>
  <c r="I932" i="9" s="1"/>
  <c r="I933" i="9" a="1"/>
  <c r="I933" i="9" s="1"/>
  <c r="I934" i="9" a="1"/>
  <c r="I934" i="9" s="1"/>
  <c r="I935" i="9" a="1"/>
  <c r="I935" i="9" s="1"/>
  <c r="I936" i="9" a="1"/>
  <c r="I936" i="9" s="1"/>
  <c r="I937" i="9" a="1"/>
  <c r="I937" i="9" s="1"/>
  <c r="I938" i="9" a="1"/>
  <c r="I938" i="9" s="1"/>
  <c r="I939" i="9" a="1"/>
  <c r="I939" i="9" s="1"/>
  <c r="I940" i="9" a="1"/>
  <c r="I940" i="9" s="1"/>
  <c r="I941" i="9" a="1"/>
  <c r="I941" i="9" s="1"/>
  <c r="I942" i="9" a="1"/>
  <c r="I942" i="9" s="1"/>
  <c r="I943" i="9" a="1"/>
  <c r="I943" i="9" s="1"/>
  <c r="I944" i="9" a="1"/>
  <c r="I944" i="9" s="1"/>
  <c r="I945" i="9" a="1"/>
  <c r="I945" i="9" s="1"/>
  <c r="I946" i="9" a="1"/>
  <c r="I946" i="9" s="1"/>
  <c r="I947" i="9" a="1"/>
  <c r="I947" i="9" s="1"/>
  <c r="I948" i="9" a="1"/>
  <c r="I948" i="9" s="1"/>
  <c r="I949" i="9" a="1"/>
  <c r="I949" i="9" s="1"/>
  <c r="I950" i="9" a="1"/>
  <c r="I950" i="9" s="1"/>
  <c r="I951" i="9" a="1"/>
  <c r="I951" i="9" s="1"/>
  <c r="I952" i="9" a="1"/>
  <c r="I952" i="9" s="1"/>
  <c r="I953" i="9" a="1"/>
  <c r="I953" i="9" s="1"/>
  <c r="I954" i="9" a="1"/>
  <c r="I954" i="9" s="1"/>
  <c r="I955" i="9" a="1"/>
  <c r="I955" i="9" s="1"/>
  <c r="I956" i="9" a="1"/>
  <c r="I956" i="9" s="1"/>
  <c r="I957" i="9" a="1"/>
  <c r="I957" i="9" s="1"/>
  <c r="I958" i="9" a="1"/>
  <c r="I958" i="9" s="1"/>
  <c r="I959" i="9" a="1"/>
  <c r="I959" i="9" s="1"/>
  <c r="I960" i="9" a="1"/>
  <c r="I960" i="9" s="1"/>
  <c r="I961" i="9" a="1"/>
  <c r="I961" i="9" s="1"/>
  <c r="I962" i="9" a="1"/>
  <c r="I962" i="9" s="1"/>
  <c r="I963" i="9" a="1"/>
  <c r="I963" i="9" s="1"/>
  <c r="I964" i="9" a="1"/>
  <c r="I964" i="9" s="1"/>
  <c r="I965" i="9" a="1"/>
  <c r="I965" i="9" s="1"/>
  <c r="I966" i="9" a="1"/>
  <c r="I966" i="9" s="1"/>
  <c r="I967" i="9" a="1"/>
  <c r="I967" i="9" s="1"/>
  <c r="I968" i="9" a="1"/>
  <c r="I968" i="9" s="1"/>
  <c r="I969" i="9" a="1"/>
  <c r="I969" i="9" s="1"/>
  <c r="I970" i="9" a="1"/>
  <c r="I970" i="9"/>
  <c r="I971" i="9" a="1"/>
  <c r="I971" i="9" s="1"/>
  <c r="I972" i="9" a="1"/>
  <c r="I972" i="9" s="1"/>
  <c r="I973" i="9" a="1"/>
  <c r="I973" i="9" s="1"/>
  <c r="I974" i="9" a="1"/>
  <c r="I974" i="9" s="1"/>
  <c r="I975" i="9" a="1"/>
  <c r="I975" i="9" s="1"/>
  <c r="I976" i="9" a="1"/>
  <c r="I976" i="9" s="1"/>
  <c r="I977" i="9" a="1"/>
  <c r="I977" i="9" s="1"/>
  <c r="I978" i="9" a="1"/>
  <c r="I978" i="9" s="1"/>
  <c r="I979" i="9" a="1"/>
  <c r="I979" i="9" s="1"/>
  <c r="I980" i="9" a="1"/>
  <c r="I980" i="9" s="1"/>
  <c r="I981" i="9" a="1"/>
  <c r="I981" i="9" s="1"/>
  <c r="I982" i="9" a="1"/>
  <c r="I982" i="9" s="1"/>
  <c r="I983" i="9" a="1"/>
  <c r="I983" i="9" s="1"/>
  <c r="I984" i="9" a="1"/>
  <c r="I984" i="9" s="1"/>
  <c r="I985" i="9" a="1"/>
  <c r="I985" i="9" s="1"/>
  <c r="I986" i="9" a="1"/>
  <c r="I986" i="9" s="1"/>
  <c r="I987" i="9" a="1"/>
  <c r="I987" i="9" s="1"/>
  <c r="I988" i="9" a="1"/>
  <c r="I988" i="9" s="1"/>
  <c r="I989" i="9" a="1"/>
  <c r="I989" i="9" s="1"/>
  <c r="I990" i="9" a="1"/>
  <c r="I990" i="9" s="1"/>
  <c r="I991" i="9" a="1"/>
  <c r="I991" i="9" s="1"/>
  <c r="I992" i="9" a="1"/>
  <c r="I992" i="9" s="1"/>
  <c r="I993" i="9" a="1"/>
  <c r="I993" i="9" s="1"/>
  <c r="I994" i="9" a="1"/>
  <c r="I994" i="9" s="1"/>
  <c r="I995" i="9" a="1"/>
  <c r="I995" i="9" s="1"/>
  <c r="I996" i="9" a="1"/>
  <c r="I996" i="9" s="1"/>
  <c r="I997" i="9" a="1"/>
  <c r="I997" i="9" s="1"/>
  <c r="I998" i="9" a="1"/>
  <c r="I998" i="9" s="1"/>
  <c r="I999" i="9" a="1"/>
  <c r="I999" i="9" s="1"/>
  <c r="I1000" i="9" a="1"/>
  <c r="I1000" i="9" s="1"/>
  <c r="I1001" i="9" a="1"/>
  <c r="I1001" i="9" s="1"/>
  <c r="I1002" i="9" a="1"/>
  <c r="I1002" i="9" s="1"/>
  <c r="I1003" i="9" a="1"/>
  <c r="I1003" i="9" s="1"/>
  <c r="I1004" i="9" a="1"/>
  <c r="I1004" i="9" s="1"/>
  <c r="I1005" i="9" a="1"/>
  <c r="I1005" i="9" s="1"/>
  <c r="I1006" i="9" a="1"/>
  <c r="I1006" i="9" s="1"/>
  <c r="I1007" i="9" a="1"/>
  <c r="I1007" i="9" s="1"/>
  <c r="I1008" i="9" a="1"/>
  <c r="I1008" i="9" s="1"/>
  <c r="I1009" i="9" a="1"/>
  <c r="I1009" i="9" s="1"/>
  <c r="I1010" i="9" a="1"/>
  <c r="I1010" i="9" s="1"/>
  <c r="I1011" i="9" a="1"/>
  <c r="I1011" i="9" s="1"/>
  <c r="I1012" i="9" a="1"/>
  <c r="I1012" i="9" s="1"/>
  <c r="I1013" i="9" a="1"/>
  <c r="I1013" i="9" s="1"/>
  <c r="I1014" i="9" a="1"/>
  <c r="I1014" i="9" s="1"/>
  <c r="I1015" i="9" a="1"/>
  <c r="I1015" i="9" s="1"/>
  <c r="I1016" i="9" a="1"/>
  <c r="I1016" i="9" s="1"/>
  <c r="I1017" i="9" a="1"/>
  <c r="I1017" i="9" s="1"/>
  <c r="I1018" i="9" a="1"/>
  <c r="I1018" i="9" s="1"/>
  <c r="I1019" i="9" a="1"/>
  <c r="I1019" i="9" s="1"/>
  <c r="I1020" i="9" a="1"/>
  <c r="I1020" i="9" s="1"/>
  <c r="I1021" i="9" a="1"/>
  <c r="I1021" i="9" s="1"/>
  <c r="I1022" i="9" a="1"/>
  <c r="I1022" i="9" s="1"/>
  <c r="I1023" i="9" a="1"/>
  <c r="I1023" i="9" s="1"/>
  <c r="I1024" i="9" a="1"/>
  <c r="I1024" i="9" s="1"/>
  <c r="I1025" i="9" a="1"/>
  <c r="I1025" i="9" s="1"/>
  <c r="I1026" i="9" a="1"/>
  <c r="I1026" i="9" s="1"/>
  <c r="I1027" i="9" a="1"/>
  <c r="I1027" i="9" s="1"/>
  <c r="I1028" i="9" a="1"/>
  <c r="I1028" i="9" s="1"/>
  <c r="I1029" i="9" a="1"/>
  <c r="I1029" i="9" s="1"/>
  <c r="I1030" i="9" a="1"/>
  <c r="I1030" i="9" s="1"/>
  <c r="I1031" i="9" a="1"/>
  <c r="I1031" i="9" s="1"/>
  <c r="I1032" i="9" a="1"/>
  <c r="I1032" i="9" s="1"/>
  <c r="I1033" i="9" a="1"/>
  <c r="I1033" i="9" s="1"/>
  <c r="I1034" i="9" a="1"/>
  <c r="I1034" i="9" s="1"/>
  <c r="I1035" i="9" a="1"/>
  <c r="I1035" i="9" s="1"/>
  <c r="I1036" i="9" a="1"/>
  <c r="I1036" i="9" s="1"/>
  <c r="I1037" i="9" a="1"/>
  <c r="I1037" i="9" s="1"/>
  <c r="I1038" i="9" a="1"/>
  <c r="I1038" i="9" s="1"/>
  <c r="I1039" i="9" a="1"/>
  <c r="I1039" i="9" s="1"/>
  <c r="I1040" i="9" a="1"/>
  <c r="I1040" i="9" s="1"/>
  <c r="I1041" i="9" a="1"/>
  <c r="I1041" i="9" s="1"/>
  <c r="I1042" i="9" a="1"/>
  <c r="I1042" i="9" s="1"/>
  <c r="I1043" i="9" a="1"/>
  <c r="I1043" i="9"/>
  <c r="I1044" i="9" a="1"/>
  <c r="I1044" i="9" s="1"/>
  <c r="I1045" i="9" a="1"/>
  <c r="I1045" i="9" s="1"/>
  <c r="I1046" i="9" a="1"/>
  <c r="I1046" i="9" s="1"/>
  <c r="I1047" i="9" a="1"/>
  <c r="I1047" i="9" s="1"/>
  <c r="I1048" i="9" a="1"/>
  <c r="I1048" i="9" s="1"/>
  <c r="I1049" i="9" a="1"/>
  <c r="I1049" i="9" s="1"/>
  <c r="I1050" i="9" a="1"/>
  <c r="I1050" i="9" s="1"/>
  <c r="I1051" i="9" a="1"/>
  <c r="I1051" i="9" s="1"/>
  <c r="I1052" i="9" a="1"/>
  <c r="I1052" i="9" s="1"/>
  <c r="I1053" i="9" a="1"/>
  <c r="I1053" i="9" s="1"/>
  <c r="I1054" i="9" a="1"/>
  <c r="I1054" i="9" s="1"/>
  <c r="I1055" i="9" a="1"/>
  <c r="I1055" i="9" s="1"/>
  <c r="I1056" i="9" a="1"/>
  <c r="I1056" i="9" s="1"/>
  <c r="I1057" i="9" a="1"/>
  <c r="I1057" i="9" s="1"/>
  <c r="I1058" i="9" a="1"/>
  <c r="I1058" i="9" s="1"/>
  <c r="I1059" i="9" a="1"/>
  <c r="I1059" i="9" s="1"/>
  <c r="I1060" i="9" a="1"/>
  <c r="I1060" i="9" s="1"/>
  <c r="I1061" i="9" a="1"/>
  <c r="I1061" i="9" s="1"/>
  <c r="I1062" i="9" a="1"/>
  <c r="I1062" i="9" s="1"/>
  <c r="I1063" i="9" a="1"/>
  <c r="I1063" i="9" s="1"/>
  <c r="I1064" i="9" a="1"/>
  <c r="I1064" i="9" s="1"/>
  <c r="I1065" i="9" a="1"/>
  <c r="I1065" i="9" s="1"/>
  <c r="I1066" i="9" a="1"/>
  <c r="I1066" i="9" s="1"/>
  <c r="I1067" i="9" a="1"/>
  <c r="I1067" i="9" s="1"/>
  <c r="I1068" i="9" a="1"/>
  <c r="I1068" i="9" s="1"/>
  <c r="I1069" i="9" a="1"/>
  <c r="I1069" i="9" s="1"/>
  <c r="I1070" i="9" a="1"/>
  <c r="I1070" i="9" s="1"/>
  <c r="I1071" i="9" a="1"/>
  <c r="I1071" i="9" s="1"/>
  <c r="I1072" i="9" a="1"/>
  <c r="I1072" i="9" s="1"/>
  <c r="I1073" i="9" a="1"/>
  <c r="I1073" i="9" s="1"/>
  <c r="I1074" i="9" a="1"/>
  <c r="I1074" i="9" s="1"/>
  <c r="I1075" i="9" a="1"/>
  <c r="I1075" i="9" s="1"/>
  <c r="I1076" i="9" a="1"/>
  <c r="I1076" i="9" s="1"/>
  <c r="I1077" i="9" a="1"/>
  <c r="I1077" i="9" s="1"/>
  <c r="I1078" i="9" a="1"/>
  <c r="I1078" i="9" s="1"/>
  <c r="I1079" i="9" a="1"/>
  <c r="I1079" i="9" s="1"/>
  <c r="I1080" i="9" a="1"/>
  <c r="I1080" i="9" s="1"/>
  <c r="I1081" i="9" a="1"/>
  <c r="I1081" i="9" s="1"/>
  <c r="I1082" i="9" a="1"/>
  <c r="I1082" i="9" s="1"/>
  <c r="I1083" i="9" a="1"/>
  <c r="I1083" i="9" s="1"/>
  <c r="I1084" i="9" a="1"/>
  <c r="I1084" i="9" s="1"/>
  <c r="I1085" i="9" a="1"/>
  <c r="I1085" i="9" s="1"/>
  <c r="I1086" i="9" a="1"/>
  <c r="I1086" i="9" s="1"/>
  <c r="I1087" i="9" a="1"/>
  <c r="I1087" i="9" s="1"/>
  <c r="I1088" i="9" a="1"/>
  <c r="I1088" i="9" s="1"/>
  <c r="I1089" i="9" a="1"/>
  <c r="I1089" i="9" s="1"/>
  <c r="I1090" i="9" a="1"/>
  <c r="I1090" i="9" s="1"/>
  <c r="I1091" i="9" a="1"/>
  <c r="I1091" i="9" s="1"/>
  <c r="I1092" i="9" a="1"/>
  <c r="I1092" i="9" s="1"/>
  <c r="I1093" i="9" a="1"/>
  <c r="I1093" i="9" s="1"/>
  <c r="I1094" i="9" a="1"/>
  <c r="I1094" i="9" s="1"/>
  <c r="I1095" i="9" a="1"/>
  <c r="I1095" i="9" s="1"/>
  <c r="I1096" i="9" a="1"/>
  <c r="I1096" i="9" s="1"/>
  <c r="I1097" i="9" a="1"/>
  <c r="I1097" i="9" s="1"/>
  <c r="I1098" i="9" a="1"/>
  <c r="I1098" i="9" s="1"/>
  <c r="I1099" i="9" a="1"/>
  <c r="I1099" i="9" s="1"/>
  <c r="I1100" i="9" a="1"/>
  <c r="I1100" i="9" s="1"/>
  <c r="I1101" i="9" a="1"/>
  <c r="I1101" i="9" s="1"/>
  <c r="I1102" i="9" a="1"/>
  <c r="I1102" i="9" s="1"/>
  <c r="I1103" i="9" a="1"/>
  <c r="I1103" i="9" s="1"/>
  <c r="I1104" i="9" a="1"/>
  <c r="I1104" i="9" s="1"/>
  <c r="I1105" i="9" a="1"/>
  <c r="I1105" i="9" s="1"/>
  <c r="I1106" i="9" a="1"/>
  <c r="I1106" i="9" s="1"/>
  <c r="I1107" i="9" a="1"/>
  <c r="I1107" i="9" s="1"/>
  <c r="I1108" i="9" a="1"/>
  <c r="I1108" i="9" s="1"/>
  <c r="I1109" i="9" a="1"/>
  <c r="I1109" i="9" s="1"/>
  <c r="I1110" i="9" a="1"/>
  <c r="I1110" i="9" s="1"/>
  <c r="I1111" i="9" a="1"/>
  <c r="I1111" i="9" s="1"/>
  <c r="I1112" i="9" a="1"/>
  <c r="I1112" i="9" s="1"/>
  <c r="I1113" i="9" a="1"/>
  <c r="I1113" i="9" s="1"/>
  <c r="I1114" i="9" a="1"/>
  <c r="I1114" i="9" s="1"/>
  <c r="I1115" i="9" a="1"/>
  <c r="I1115" i="9" s="1"/>
  <c r="I1116" i="9" a="1"/>
  <c r="I1116" i="9" s="1"/>
  <c r="I1117" i="9" a="1"/>
  <c r="I1117" i="9" s="1"/>
  <c r="I1118" i="9" a="1"/>
  <c r="I1118" i="9" s="1"/>
  <c r="I1119" i="9" a="1"/>
  <c r="I1119" i="9" s="1"/>
  <c r="I1120" i="9" a="1"/>
  <c r="I1120" i="9" s="1"/>
  <c r="I1121" i="9" a="1"/>
  <c r="I1121" i="9" s="1"/>
  <c r="I1122" i="9" a="1"/>
  <c r="I1122" i="9" s="1"/>
  <c r="I1123" i="9" a="1"/>
  <c r="I1123" i="9" s="1"/>
  <c r="I1124" i="9" a="1"/>
  <c r="I1124" i="9" s="1"/>
  <c r="I1125" i="9" a="1"/>
  <c r="I1125" i="9" s="1"/>
  <c r="I1126" i="9" a="1"/>
  <c r="I1126" i="9" s="1"/>
  <c r="I1127" i="9" a="1"/>
  <c r="I1127" i="9" s="1"/>
  <c r="I1128" i="9" a="1"/>
  <c r="I1128" i="9" s="1"/>
  <c r="I1129" i="9" a="1"/>
  <c r="I1129" i="9" s="1"/>
  <c r="I1130" i="9" a="1"/>
  <c r="I1130" i="9" s="1"/>
  <c r="I1131" i="9" a="1"/>
  <c r="I1131" i="9" s="1"/>
  <c r="I1132" i="9" a="1"/>
  <c r="I1132" i="9" s="1"/>
  <c r="I1133" i="9" a="1"/>
  <c r="I1133" i="9" s="1"/>
  <c r="I1134" i="9" a="1"/>
  <c r="I1134" i="9" s="1"/>
  <c r="I1135" i="9" a="1"/>
  <c r="I1135" i="9" s="1"/>
  <c r="I1136" i="9" a="1"/>
  <c r="I1136" i="9" s="1"/>
  <c r="I1137" i="9" a="1"/>
  <c r="I1137" i="9" s="1"/>
  <c r="I1138" i="9" a="1"/>
  <c r="I1138" i="9" s="1"/>
  <c r="I1139" i="9" a="1"/>
  <c r="I1139" i="9" s="1"/>
  <c r="I1140" i="9" a="1"/>
  <c r="I1140" i="9" s="1"/>
  <c r="I1141" i="9" a="1"/>
  <c r="I1141" i="9" s="1"/>
  <c r="I1142" i="9" a="1"/>
  <c r="I1142" i="9" s="1"/>
  <c r="I1143" i="9" a="1"/>
  <c r="I1143" i="9" s="1"/>
  <c r="I1144" i="9" a="1"/>
  <c r="I1144" i="9" s="1"/>
  <c r="I1145" i="9" a="1"/>
  <c r="I1145" i="9" s="1"/>
  <c r="I1146" i="9" a="1"/>
  <c r="I1146" i="9" s="1"/>
  <c r="I1147" i="9" a="1"/>
  <c r="I1147" i="9" s="1"/>
  <c r="I1148" i="9" a="1"/>
  <c r="I1148" i="9" s="1"/>
  <c r="I1149" i="9" a="1"/>
  <c r="I1149" i="9" s="1"/>
  <c r="I1150" i="9" a="1"/>
  <c r="I1150" i="9" s="1"/>
  <c r="I1151" i="9" a="1"/>
  <c r="I1151" i="9" s="1"/>
  <c r="I1152" i="9" a="1"/>
  <c r="I1152" i="9" s="1"/>
  <c r="I1153" i="9" a="1"/>
  <c r="I1153" i="9" s="1"/>
  <c r="I1154" i="9" a="1"/>
  <c r="I1154" i="9" s="1"/>
  <c r="I1155" i="9" a="1"/>
  <c r="I1155" i="9" s="1"/>
  <c r="I1156" i="9" a="1"/>
  <c r="I1156" i="9" s="1"/>
  <c r="I1157" i="9" a="1"/>
  <c r="I1157" i="9" s="1"/>
  <c r="I1158" i="9" a="1"/>
  <c r="I1158" i="9" s="1"/>
  <c r="I1159" i="9" a="1"/>
  <c r="I1159" i="9" s="1"/>
  <c r="I1160" i="9" a="1"/>
  <c r="I1160" i="9" s="1"/>
  <c r="I1161" i="9" a="1"/>
  <c r="I1161" i="9" s="1"/>
  <c r="I1162" i="9" a="1"/>
  <c r="I1162" i="9" s="1"/>
  <c r="I1163" i="9" a="1"/>
  <c r="I1163" i="9" s="1"/>
  <c r="I1164" i="9" a="1"/>
  <c r="I1164" i="9" s="1"/>
  <c r="I1165" i="9" a="1"/>
  <c r="I1165" i="9" s="1"/>
  <c r="I1166" i="9" a="1"/>
  <c r="I1166" i="9" s="1"/>
  <c r="I1167" i="9" a="1"/>
  <c r="I1167" i="9" s="1"/>
  <c r="I1168" i="9" a="1"/>
  <c r="I1168" i="9" s="1"/>
  <c r="I1169" i="9" a="1"/>
  <c r="I1169" i="9" s="1"/>
  <c r="I1170" i="9" a="1"/>
  <c r="I1170" i="9" s="1"/>
  <c r="I1171" i="9" a="1"/>
  <c r="I1171" i="9" s="1"/>
  <c r="I1172" i="9" a="1"/>
  <c r="I1172" i="9" s="1"/>
  <c r="I1173" i="9" a="1"/>
  <c r="I1173" i="9" s="1"/>
  <c r="I1174" i="9" a="1"/>
  <c r="I1174" i="9" s="1"/>
  <c r="I1175" i="9" a="1"/>
  <c r="I1175" i="9" s="1"/>
  <c r="I1176" i="9" a="1"/>
  <c r="I1176" i="9" s="1"/>
  <c r="I1177" i="9" a="1"/>
  <c r="I1177" i="9" s="1"/>
  <c r="I1178" i="9" a="1"/>
  <c r="I1178" i="9" s="1"/>
  <c r="I1179" i="9" a="1"/>
  <c r="I1179" i="9" s="1"/>
  <c r="I1180" i="9" a="1"/>
  <c r="I1180" i="9" s="1"/>
  <c r="I1181" i="9" a="1"/>
  <c r="I1181" i="9" s="1"/>
  <c r="I1182" i="9" a="1"/>
  <c r="I1182" i="9" s="1"/>
  <c r="I1183" i="9" a="1"/>
  <c r="I1183" i="9" s="1"/>
  <c r="I1184" i="9" a="1"/>
  <c r="I1184" i="9" s="1"/>
  <c r="I1185" i="9" a="1"/>
  <c r="I1185" i="9" s="1"/>
  <c r="I1186" i="9" a="1"/>
  <c r="I1186" i="9" s="1"/>
  <c r="I1187" i="9" a="1"/>
  <c r="I1187" i="9" s="1"/>
  <c r="I1188" i="9" a="1"/>
  <c r="I1188" i="9" s="1"/>
  <c r="I1189" i="9" a="1"/>
  <c r="I1189" i="9" s="1"/>
  <c r="I1190" i="9" a="1"/>
  <c r="I1190" i="9" s="1"/>
  <c r="I1191" i="9" a="1"/>
  <c r="I1191" i="9" s="1"/>
  <c r="I1192" i="9" a="1"/>
  <c r="I1192" i="9" s="1"/>
  <c r="I1193" i="9" a="1"/>
  <c r="I1193" i="9" s="1"/>
  <c r="I1194" i="9" a="1"/>
  <c r="I1194" i="9" s="1"/>
  <c r="I1195" i="9" a="1"/>
  <c r="I1195" i="9" s="1"/>
  <c r="I1196" i="9" a="1"/>
  <c r="I1196" i="9" s="1"/>
  <c r="I1197" i="9" a="1"/>
  <c r="I1197" i="9" s="1"/>
  <c r="I1198" i="9" a="1"/>
  <c r="I1198" i="9" s="1"/>
  <c r="I1199" i="9" a="1"/>
  <c r="I1199" i="9" s="1"/>
  <c r="I1200" i="9" a="1"/>
  <c r="I1200" i="9" s="1"/>
  <c r="I1201" i="9" a="1"/>
  <c r="I1201" i="9" s="1"/>
  <c r="I1202" i="9" a="1"/>
  <c r="I1202" i="9" s="1"/>
  <c r="I1203" i="9" a="1"/>
  <c r="I1203" i="9"/>
  <c r="I1204" i="9" a="1"/>
  <c r="I1204" i="9" s="1"/>
  <c r="I1205" i="9" a="1"/>
  <c r="I1205" i="9" s="1"/>
  <c r="I1206" i="9" a="1"/>
  <c r="I1206" i="9" s="1"/>
  <c r="I1207" i="9" a="1"/>
  <c r="I1207" i="9" s="1"/>
  <c r="I1208" i="9" a="1"/>
  <c r="I1208" i="9" s="1"/>
  <c r="I1209" i="9" a="1"/>
  <c r="I1209" i="9" s="1"/>
  <c r="I1210" i="9" a="1"/>
  <c r="I1210" i="9" s="1"/>
  <c r="I1211" i="9" a="1"/>
  <c r="I1211" i="9" s="1"/>
  <c r="I1212" i="9" a="1"/>
  <c r="I1212" i="9" s="1"/>
  <c r="I1213" i="9" a="1"/>
  <c r="I1213" i="9" s="1"/>
  <c r="I1214" i="9" a="1"/>
  <c r="I1214" i="9" s="1"/>
  <c r="I1215" i="9" a="1"/>
  <c r="I1215" i="9" s="1"/>
  <c r="I1216" i="9" a="1"/>
  <c r="I1216" i="9" s="1"/>
  <c r="I1217" i="9" a="1"/>
  <c r="I1217" i="9" s="1"/>
  <c r="I1218" i="9" a="1"/>
  <c r="I1218" i="9" s="1"/>
  <c r="I1219" i="9" a="1"/>
  <c r="I1219" i="9" s="1"/>
  <c r="I1220" i="9" a="1"/>
  <c r="I1220" i="9" s="1"/>
  <c r="I1221" i="9" a="1"/>
  <c r="I1221" i="9" s="1"/>
  <c r="I1222" i="9" a="1"/>
  <c r="I1222" i="9" s="1"/>
  <c r="I1223" i="9" a="1"/>
  <c r="I1223" i="9" s="1"/>
  <c r="I1224" i="9" a="1"/>
  <c r="I1224" i="9" s="1"/>
  <c r="I1225" i="9" a="1"/>
  <c r="I1225" i="9" s="1"/>
  <c r="I1226" i="9" a="1"/>
  <c r="I1226" i="9" s="1"/>
  <c r="I1227" i="9" a="1"/>
  <c r="I1227" i="9" s="1"/>
  <c r="I1228" i="9" a="1"/>
  <c r="I1228" i="9" s="1"/>
  <c r="I1229" i="9" a="1"/>
  <c r="I1229" i="9" s="1"/>
  <c r="I1230" i="9" a="1"/>
  <c r="I1230" i="9" s="1"/>
  <c r="I1231" i="9" a="1"/>
  <c r="I1231" i="9" s="1"/>
  <c r="I1232" i="9" a="1"/>
  <c r="I1232" i="9" s="1"/>
  <c r="I1233" i="9" a="1"/>
  <c r="I1233" i="9" s="1"/>
  <c r="I1234" i="9" a="1"/>
  <c r="I1234" i="9" s="1"/>
  <c r="I1235" i="9" a="1"/>
  <c r="I1235" i="9" s="1"/>
  <c r="I1236" i="9" a="1"/>
  <c r="I1236" i="9" s="1"/>
  <c r="I1237" i="9" a="1"/>
  <c r="I1237" i="9" s="1"/>
  <c r="I1238" i="9" a="1"/>
  <c r="I1238" i="9" s="1"/>
  <c r="I1239" i="9" a="1"/>
  <c r="I1239" i="9" s="1"/>
  <c r="I1240" i="9" a="1"/>
  <c r="I1240" i="9" s="1"/>
  <c r="I1241" i="9" a="1"/>
  <c r="I1241" i="9"/>
  <c r="I1242" i="9" a="1"/>
  <c r="I1242" i="9" s="1"/>
  <c r="I1243" i="9" a="1"/>
  <c r="I1243" i="9" s="1"/>
  <c r="I1244" i="9" a="1"/>
  <c r="I1244" i="9" s="1"/>
  <c r="I1245" i="9" a="1"/>
  <c r="I1245" i="9" s="1"/>
  <c r="I1246" i="9" a="1"/>
  <c r="I1246" i="9" s="1"/>
  <c r="I1247" i="9" a="1"/>
  <c r="I1247" i="9" s="1"/>
  <c r="I1248" i="9" a="1"/>
  <c r="I1248" i="9" s="1"/>
  <c r="I1249" i="9" a="1"/>
  <c r="I1249" i="9" s="1"/>
  <c r="I1250" i="9" a="1"/>
  <c r="I1250" i="9" s="1"/>
  <c r="I1251" i="9" a="1"/>
  <c r="I1251" i="9" s="1"/>
  <c r="I1252" i="9" a="1"/>
  <c r="I1252" i="9" s="1"/>
  <c r="I1253" i="9" a="1"/>
  <c r="I1253" i="9" s="1"/>
  <c r="I1254" i="9" a="1"/>
  <c r="I1254" i="9" s="1"/>
  <c r="I1255" i="9" a="1"/>
  <c r="I1255" i="9" s="1"/>
  <c r="I1256" i="9" a="1"/>
  <c r="I1256" i="9" s="1"/>
  <c r="I1257" i="9" a="1"/>
  <c r="I1257" i="9" s="1"/>
  <c r="I1258" i="9" a="1"/>
  <c r="I1258" i="9" s="1"/>
  <c r="I1259" i="9" a="1"/>
  <c r="I1259" i="9" s="1"/>
  <c r="I1260" i="9" a="1"/>
  <c r="I1260" i="9" s="1"/>
  <c r="I1261" i="9" a="1"/>
  <c r="I1261" i="9" s="1"/>
  <c r="I1262" i="9" a="1"/>
  <c r="I1262" i="9" s="1"/>
  <c r="I1263" i="9" a="1"/>
  <c r="I1263" i="9" s="1"/>
  <c r="I1264" i="9" a="1"/>
  <c r="I1264" i="9" s="1"/>
  <c r="I1265" i="9" a="1"/>
  <c r="I1265" i="9" s="1"/>
  <c r="I1266" i="9" a="1"/>
  <c r="I1266" i="9" s="1"/>
  <c r="I1267" i="9" a="1"/>
  <c r="I1267" i="9" s="1"/>
  <c r="I1268" i="9" a="1"/>
  <c r="I1268" i="9" s="1"/>
  <c r="I1269" i="9" a="1"/>
  <c r="I1269" i="9" s="1"/>
  <c r="I1270" i="9" a="1"/>
  <c r="I1270" i="9" s="1"/>
  <c r="I1271" i="9" a="1"/>
  <c r="I1271" i="9" s="1"/>
  <c r="I1272" i="9" a="1"/>
  <c r="I1272" i="9" s="1"/>
  <c r="I1273" i="9" a="1"/>
  <c r="I1273" i="9" s="1"/>
  <c r="I1274" i="9" a="1"/>
  <c r="I1274" i="9" s="1"/>
  <c r="I1275" i="9" a="1"/>
  <c r="I1275" i="9" s="1"/>
  <c r="I1276" i="9" a="1"/>
  <c r="I1276" i="9" s="1"/>
  <c r="I1277" i="9" a="1"/>
  <c r="I1277" i="9" s="1"/>
  <c r="I1278" i="9" a="1"/>
  <c r="I1278" i="9" s="1"/>
  <c r="I1279" i="9" a="1"/>
  <c r="I1279" i="9" s="1"/>
  <c r="I1280" i="9" a="1"/>
  <c r="I1280" i="9" s="1"/>
  <c r="I1281" i="9" a="1"/>
  <c r="I1281" i="9" s="1"/>
  <c r="I1282" i="9" a="1"/>
  <c r="I1282" i="9" s="1"/>
  <c r="I1283" i="9" a="1"/>
  <c r="I1283" i="9" s="1"/>
  <c r="I1284" i="9" a="1"/>
  <c r="I1284" i="9" s="1"/>
  <c r="I1285" i="9" a="1"/>
  <c r="I1285" i="9" s="1"/>
  <c r="I1286" i="9" a="1"/>
  <c r="I1286" i="9" s="1"/>
  <c r="I1287" i="9" a="1"/>
  <c r="I1287" i="9" s="1"/>
  <c r="I1288" i="9" a="1"/>
  <c r="I1288" i="9" s="1"/>
  <c r="I1289" i="9" a="1"/>
  <c r="I1289" i="9" s="1"/>
  <c r="I1290" i="9" a="1"/>
  <c r="I1290" i="9" s="1"/>
  <c r="I1291" i="9" a="1"/>
  <c r="I1291" i="9" s="1"/>
  <c r="I1292" i="9" a="1"/>
  <c r="I1292" i="9" s="1"/>
  <c r="I1293" i="9" a="1"/>
  <c r="I1293" i="9" s="1"/>
  <c r="I1294" i="9" a="1"/>
  <c r="I1294" i="9" s="1"/>
  <c r="I1295" i="9" a="1"/>
  <c r="I1295" i="9" s="1"/>
  <c r="I1296" i="9" a="1"/>
  <c r="I1296" i="9" s="1"/>
  <c r="I1297" i="9" a="1"/>
  <c r="I1297" i="9" s="1"/>
  <c r="I1298" i="9" a="1"/>
  <c r="I1298" i="9" s="1"/>
  <c r="I1299" i="9" a="1"/>
  <c r="I1299" i="9" s="1"/>
  <c r="I1300" i="9" a="1"/>
  <c r="I1300" i="9" s="1"/>
  <c r="I1301" i="9" a="1"/>
  <c r="I1301" i="9" s="1"/>
  <c r="I1302" i="9" a="1"/>
  <c r="I1302" i="9" s="1"/>
  <c r="I1303" i="9" a="1"/>
  <c r="I1303" i="9" s="1"/>
  <c r="I1304" i="9" a="1"/>
  <c r="I1304" i="9" s="1"/>
  <c r="I1305" i="9" a="1"/>
  <c r="I1305" i="9" s="1"/>
  <c r="I1306" i="9" a="1"/>
  <c r="I1306" i="9" s="1"/>
  <c r="I1307" i="9" a="1"/>
  <c r="I1307" i="9" s="1"/>
  <c r="I1308" i="9" a="1"/>
  <c r="I1308" i="9" s="1"/>
  <c r="I1309" i="9" a="1"/>
  <c r="I1309" i="9" s="1"/>
  <c r="I1310" i="9" a="1"/>
  <c r="I1310" i="9" s="1"/>
  <c r="I1311" i="9" a="1"/>
  <c r="I1311" i="9" s="1"/>
  <c r="I1312" i="9" a="1"/>
  <c r="I1312" i="9" s="1"/>
  <c r="I1313" i="9" a="1"/>
  <c r="I1313" i="9" s="1"/>
  <c r="I1314" i="9" a="1"/>
  <c r="I1314" i="9" s="1"/>
  <c r="I1315" i="9" a="1"/>
  <c r="I1315" i="9" s="1"/>
  <c r="I1316" i="9" a="1"/>
  <c r="I1316" i="9" s="1"/>
  <c r="I1317" i="9" a="1"/>
  <c r="I1317" i="9" s="1"/>
  <c r="I1318" i="9" a="1"/>
  <c r="I1318" i="9" s="1"/>
  <c r="I1319" i="9" a="1"/>
  <c r="I1319" i="9" s="1"/>
  <c r="I1320" i="9" a="1"/>
  <c r="I1320" i="9" s="1"/>
  <c r="I1321" i="9" a="1"/>
  <c r="I1321" i="9" s="1"/>
  <c r="I1322" i="9" a="1"/>
  <c r="I1322" i="9" s="1"/>
  <c r="I1323" i="9" a="1"/>
  <c r="I1323" i="9" s="1"/>
  <c r="I1324" i="9" a="1"/>
  <c r="I1324" i="9" s="1"/>
  <c r="I1325" i="9" a="1"/>
  <c r="I1325" i="9" s="1"/>
  <c r="I1326" i="9" a="1"/>
  <c r="I1326" i="9" s="1"/>
  <c r="I1327" i="9" a="1"/>
  <c r="I1327" i="9" s="1"/>
  <c r="I1328" i="9" a="1"/>
  <c r="I1328" i="9" s="1"/>
  <c r="I1329" i="9" a="1"/>
  <c r="I1329" i="9" s="1"/>
  <c r="I1330" i="9" a="1"/>
  <c r="I1330" i="9" s="1"/>
  <c r="I1331" i="9" a="1"/>
  <c r="I1331" i="9" s="1"/>
  <c r="I1332" i="9" a="1"/>
  <c r="I1332" i="9" s="1"/>
  <c r="I1333" i="9" a="1"/>
  <c r="I1333" i="9" s="1"/>
  <c r="I1334" i="9" a="1"/>
  <c r="I1334" i="9" s="1"/>
  <c r="I1335" i="9" a="1"/>
  <c r="I1335" i="9" s="1"/>
  <c r="I1336" i="9" a="1"/>
  <c r="I1336" i="9" s="1"/>
  <c r="I1337" i="9" a="1"/>
  <c r="I1337" i="9" s="1"/>
  <c r="I1338" i="9" a="1"/>
  <c r="I1338" i="9" s="1"/>
  <c r="I1339" i="9" a="1"/>
  <c r="I1339" i="9" s="1"/>
  <c r="I1340" i="9" a="1"/>
  <c r="I1340" i="9" s="1"/>
  <c r="I1341" i="9" a="1"/>
  <c r="I1341" i="9" s="1"/>
  <c r="I1342" i="9" a="1"/>
  <c r="I1342" i="9" s="1"/>
  <c r="I1343" i="9" a="1"/>
  <c r="I1343" i="9" s="1"/>
  <c r="I1344" i="9" a="1"/>
  <c r="I1344" i="9" s="1"/>
  <c r="I1345" i="9" a="1"/>
  <c r="I1345" i="9" s="1"/>
  <c r="I1346" i="9" a="1"/>
  <c r="I1346" i="9" s="1"/>
  <c r="I1347" i="9" a="1"/>
  <c r="I1347" i="9" s="1"/>
  <c r="I1348" i="9" a="1"/>
  <c r="I1348" i="9" s="1"/>
  <c r="I1349" i="9" a="1"/>
  <c r="I1349" i="9" s="1"/>
  <c r="I1350" i="9" a="1"/>
  <c r="I1350" i="9" s="1"/>
  <c r="I1351" i="9" a="1"/>
  <c r="I1351" i="9" s="1"/>
  <c r="I1352" i="9" a="1"/>
  <c r="I1352" i="9" s="1"/>
  <c r="I1353" i="9" a="1"/>
  <c r="I1353" i="9" s="1"/>
  <c r="I1354" i="9" a="1"/>
  <c r="I1354" i="9" s="1"/>
  <c r="I1355" i="9" a="1"/>
  <c r="I1355" i="9" s="1"/>
  <c r="I1356" i="9" a="1"/>
  <c r="I1356" i="9" s="1"/>
  <c r="I1357" i="9" a="1"/>
  <c r="I1357" i="9" s="1"/>
  <c r="I1358" i="9" a="1"/>
  <c r="I1358" i="9" s="1"/>
  <c r="I1359" i="9" a="1"/>
  <c r="I1359" i="9" s="1"/>
  <c r="I1360" i="9" a="1"/>
  <c r="I1360" i="9" s="1"/>
  <c r="I1361" i="9" a="1"/>
  <c r="I1361" i="9" s="1"/>
  <c r="I1362" i="9" a="1"/>
  <c r="I1362" i="9" s="1"/>
  <c r="I1363" i="9" a="1"/>
  <c r="I1363" i="9" s="1"/>
  <c r="I1364" i="9" a="1"/>
  <c r="I1364" i="9" s="1"/>
  <c r="I1365" i="9" a="1"/>
  <c r="I1365" i="9" s="1"/>
  <c r="I1366" i="9" a="1"/>
  <c r="I1366" i="9" s="1"/>
  <c r="I1367" i="9" a="1"/>
  <c r="I1367" i="9" s="1"/>
  <c r="I1368" i="9" a="1"/>
  <c r="I1368" i="9" s="1"/>
  <c r="I1369" i="9" a="1"/>
  <c r="I1369" i="9" s="1"/>
  <c r="I1370" i="9" a="1"/>
  <c r="I1370" i="9" s="1"/>
  <c r="I1371" i="9" a="1"/>
  <c r="I1371" i="9" s="1"/>
  <c r="I1372" i="9" a="1"/>
  <c r="I1372" i="9" s="1"/>
  <c r="I1373" i="9" a="1"/>
  <c r="I1373" i="9" s="1"/>
  <c r="I1374" i="9" a="1"/>
  <c r="I1374" i="9" s="1"/>
  <c r="I1375" i="9" a="1"/>
  <c r="I1375" i="9" s="1"/>
  <c r="I1376" i="9" a="1"/>
  <c r="I1376" i="9" s="1"/>
  <c r="I1377" i="9" a="1"/>
  <c r="I1377" i="9" s="1"/>
  <c r="I1378" i="9" a="1"/>
  <c r="I1378" i="9" s="1"/>
  <c r="I1379" i="9" a="1"/>
  <c r="I1379" i="9" s="1"/>
  <c r="I1380" i="9" a="1"/>
  <c r="I1380" i="9" s="1"/>
  <c r="I1381" i="9" a="1"/>
  <c r="I1381" i="9" s="1"/>
  <c r="I1382" i="9" a="1"/>
  <c r="I1382" i="9" s="1"/>
  <c r="I1383" i="9" a="1"/>
  <c r="I1383" i="9" s="1"/>
  <c r="I1384" i="9" a="1"/>
  <c r="I1384" i="9" s="1"/>
  <c r="I1385" i="9" a="1"/>
  <c r="I1385" i="9" s="1"/>
  <c r="I1386" i="9" a="1"/>
  <c r="I1386" i="9" s="1"/>
  <c r="I1387" i="9" a="1"/>
  <c r="I1387" i="9" s="1"/>
  <c r="I1388" i="9" a="1"/>
  <c r="I1388" i="9" s="1"/>
  <c r="I1389" i="9" a="1"/>
  <c r="I1389" i="9" s="1"/>
  <c r="I1390" i="9" a="1"/>
  <c r="I1390" i="9" s="1"/>
  <c r="I1391" i="9" a="1"/>
  <c r="I1391" i="9" s="1"/>
  <c r="I1392" i="9" a="1"/>
  <c r="I1392" i="9" s="1"/>
  <c r="I1393" i="9" a="1"/>
  <c r="I1393" i="9" s="1"/>
  <c r="I1394" i="9" a="1"/>
  <c r="I1394" i="9" s="1"/>
  <c r="I1395" i="9" a="1"/>
  <c r="I1395" i="9" s="1"/>
  <c r="I1396" i="9" a="1"/>
  <c r="I1396" i="9" s="1"/>
  <c r="I1397" i="9" a="1"/>
  <c r="I1397" i="9" s="1"/>
  <c r="I1398" i="9" a="1"/>
  <c r="I1398" i="9" s="1"/>
  <c r="I1399" i="9" a="1"/>
  <c r="I1399" i="9" s="1"/>
  <c r="I1400" i="9" a="1"/>
  <c r="I1400" i="9" s="1"/>
  <c r="I1401" i="9" a="1"/>
  <c r="I1401" i="9" s="1"/>
  <c r="I1402" i="9" a="1"/>
  <c r="I1402" i="9" s="1"/>
  <c r="I1403" i="9" a="1"/>
  <c r="I1403" i="9" s="1"/>
  <c r="I1404" i="9" a="1"/>
  <c r="I1404" i="9" s="1"/>
  <c r="I1405" i="9" a="1"/>
  <c r="I1405" i="9" s="1"/>
  <c r="I1406" i="9" a="1"/>
  <c r="I1406" i="9" s="1"/>
  <c r="I1407" i="9" a="1"/>
  <c r="I1407" i="9" s="1"/>
  <c r="I1408" i="9" a="1"/>
  <c r="I1408" i="9" s="1"/>
  <c r="I1409" i="9" a="1"/>
  <c r="I1409" i="9" s="1"/>
  <c r="I1410" i="9" a="1"/>
  <c r="I1410" i="9" s="1"/>
  <c r="I1411" i="9" a="1"/>
  <c r="I1411" i="9" s="1"/>
  <c r="I1412" i="9" a="1"/>
  <c r="I1412" i="9" s="1"/>
  <c r="I1413" i="9" a="1"/>
  <c r="I1413" i="9" s="1"/>
  <c r="I1414" i="9" a="1"/>
  <c r="I1414" i="9" s="1"/>
  <c r="I1415" i="9" a="1"/>
  <c r="I1415" i="9" s="1"/>
  <c r="I1416" i="9" a="1"/>
  <c r="I1416" i="9" s="1"/>
  <c r="I1417" i="9" a="1"/>
  <c r="I1417" i="9" s="1"/>
  <c r="I1418" i="9" a="1"/>
  <c r="I1418" i="9" s="1"/>
  <c r="I1419" i="9" a="1"/>
  <c r="I1419" i="9" s="1"/>
  <c r="I1420" i="9" a="1"/>
  <c r="I1420" i="9" s="1"/>
  <c r="I1421" i="9" a="1"/>
  <c r="I1421" i="9" s="1"/>
  <c r="I1422" i="9" a="1"/>
  <c r="I1422" i="9" s="1"/>
  <c r="I1423" i="9" a="1"/>
  <c r="I1423" i="9" s="1"/>
  <c r="I1424" i="9" a="1"/>
  <c r="I1424" i="9" s="1"/>
  <c r="I1425" i="9" a="1"/>
  <c r="I1425" i="9" s="1"/>
  <c r="I1426" i="9" a="1"/>
  <c r="I1426" i="9" s="1"/>
  <c r="I1427" i="9" a="1"/>
  <c r="I1427" i="9" s="1"/>
  <c r="I1428" i="9" a="1"/>
  <c r="I1428" i="9" s="1"/>
  <c r="I1429" i="9" a="1"/>
  <c r="I1429" i="9" s="1"/>
  <c r="I1430" i="9" a="1"/>
  <c r="I1430" i="9" s="1"/>
  <c r="I1431" i="9" a="1"/>
  <c r="I1431" i="9" s="1"/>
  <c r="I1432" i="9" a="1"/>
  <c r="I1432" i="9" s="1"/>
  <c r="I1433" i="9" a="1"/>
  <c r="I1433" i="9" s="1"/>
  <c r="I1434" i="9" a="1"/>
  <c r="I1434" i="9" s="1"/>
  <c r="I1435" i="9" a="1"/>
  <c r="I1435" i="9" s="1"/>
  <c r="I1436" i="9" a="1"/>
  <c r="I1436" i="9" s="1"/>
  <c r="I1437" i="9" a="1"/>
  <c r="I1437" i="9" s="1"/>
  <c r="I1438" i="9" a="1"/>
  <c r="I1438" i="9" s="1"/>
  <c r="I1439" i="9" a="1"/>
  <c r="I1439" i="9" s="1"/>
  <c r="I1440" i="9" a="1"/>
  <c r="I1440" i="9" s="1"/>
  <c r="I1441" i="9" a="1"/>
  <c r="I1441" i="9" s="1"/>
  <c r="I1442" i="9" a="1"/>
  <c r="I1442" i="9" s="1"/>
  <c r="I1443" i="9" a="1"/>
  <c r="I1443" i="9" s="1"/>
  <c r="I1444" i="9" a="1"/>
  <c r="I1444" i="9" s="1"/>
  <c r="I1445" i="9" a="1"/>
  <c r="I1445" i="9" s="1"/>
  <c r="I1446" i="9" a="1"/>
  <c r="I1446" i="9" s="1"/>
  <c r="I1447" i="9" a="1"/>
  <c r="I1447" i="9" s="1"/>
  <c r="I1448" i="9" a="1"/>
  <c r="I1448" i="9" s="1"/>
  <c r="I1449" i="9" a="1"/>
  <c r="I1449" i="9" s="1"/>
  <c r="I1450" i="9" a="1"/>
  <c r="I1450" i="9" s="1"/>
  <c r="I1451" i="9" a="1"/>
  <c r="I1451" i="9" s="1"/>
  <c r="I1452" i="9" a="1"/>
  <c r="I1452" i="9" s="1"/>
  <c r="I1453" i="9" a="1"/>
  <c r="I1453" i="9" s="1"/>
  <c r="I1454" i="9" a="1"/>
  <c r="I1454" i="9" s="1"/>
  <c r="I1455" i="9" a="1"/>
  <c r="I1455" i="9" s="1"/>
  <c r="I1456" i="9" a="1"/>
  <c r="I1456" i="9" s="1"/>
  <c r="I1457" i="9" a="1"/>
  <c r="I1457" i="9" s="1"/>
  <c r="I1458" i="9" a="1"/>
  <c r="I1458" i="9" s="1"/>
  <c r="I1459" i="9" a="1"/>
  <c r="I1459" i="9" s="1"/>
  <c r="I1460" i="9" a="1"/>
  <c r="I1460" i="9" s="1"/>
  <c r="I1461" i="9" a="1"/>
  <c r="I1461" i="9" s="1"/>
  <c r="I1462" i="9" a="1"/>
  <c r="I1462" i="9" s="1"/>
  <c r="I1463" i="9" a="1"/>
  <c r="I1463" i="9" s="1"/>
  <c r="I1464" i="9" a="1"/>
  <c r="I1464" i="9" s="1"/>
  <c r="I1465" i="9" a="1"/>
  <c r="I1465" i="9"/>
  <c r="I1466" i="9" a="1"/>
  <c r="I1466" i="9" s="1"/>
  <c r="I1467" i="9" a="1"/>
  <c r="I1467" i="9" s="1"/>
  <c r="I1468" i="9" a="1"/>
  <c r="I1468" i="9" s="1"/>
  <c r="I1469" i="9" a="1"/>
  <c r="I1469" i="9" s="1"/>
  <c r="I1470" i="9" a="1"/>
  <c r="I1470" i="9" s="1"/>
  <c r="I1471" i="9" a="1"/>
  <c r="I1471" i="9" s="1"/>
  <c r="I1472" i="9" a="1"/>
  <c r="I1472" i="9" s="1"/>
  <c r="I1473" i="9" a="1"/>
  <c r="I1473" i="9" s="1"/>
  <c r="I1474" i="9" a="1"/>
  <c r="I1474" i="9" s="1"/>
  <c r="I1475" i="9" a="1"/>
  <c r="I1475" i="9" s="1"/>
  <c r="I1476" i="9" a="1"/>
  <c r="I1476" i="9" s="1"/>
  <c r="I1477" i="9" a="1"/>
  <c r="I1477" i="9" s="1"/>
  <c r="I1478" i="9" a="1"/>
  <c r="I1478" i="9" s="1"/>
  <c r="I1479" i="9" a="1"/>
  <c r="I1479" i="9" s="1"/>
  <c r="I1480" i="9" a="1"/>
  <c r="I1480" i="9" s="1"/>
  <c r="I1481" i="9" a="1"/>
  <c r="I1481" i="9" s="1"/>
  <c r="I1482" i="9" a="1"/>
  <c r="I1482" i="9" s="1"/>
  <c r="I1483" i="9" a="1"/>
  <c r="I1483" i="9" s="1"/>
  <c r="I1484" i="9" a="1"/>
  <c r="I1484" i="9" s="1"/>
  <c r="I1485" i="9" a="1"/>
  <c r="I1485" i="9" s="1"/>
  <c r="I1486" i="9" a="1"/>
  <c r="I1486" i="9" s="1"/>
  <c r="I1487" i="9" a="1"/>
  <c r="I1487" i="9" s="1"/>
  <c r="I1488" i="9" a="1"/>
  <c r="I1488" i="9" s="1"/>
  <c r="I1489" i="9" a="1"/>
  <c r="I1489" i="9" s="1"/>
  <c r="I1490" i="9" a="1"/>
  <c r="I1490" i="9" s="1"/>
  <c r="I1491" i="9" a="1"/>
  <c r="I1491" i="9" s="1"/>
  <c r="I1492" i="9" a="1"/>
  <c r="I1492" i="9" s="1"/>
  <c r="I1493" i="9" a="1"/>
  <c r="I1493" i="9" s="1"/>
  <c r="I1494" i="9" a="1"/>
  <c r="I1494" i="9" s="1"/>
  <c r="I1495" i="9" a="1"/>
  <c r="I1495" i="9" s="1"/>
  <c r="I1496" i="9" a="1"/>
  <c r="I1496" i="9" s="1"/>
  <c r="I1497" i="9" a="1"/>
  <c r="I1497" i="9" s="1"/>
  <c r="I1498" i="9" a="1"/>
  <c r="I1498" i="9" s="1"/>
  <c r="I1499" i="9" a="1"/>
  <c r="I1499" i="9" s="1"/>
  <c r="I1500" i="9" a="1"/>
  <c r="I1500" i="9" s="1"/>
  <c r="I1501" i="9" a="1"/>
  <c r="I1501" i="9" s="1"/>
  <c r="I1502" i="9" a="1"/>
  <c r="I1502" i="9" s="1"/>
  <c r="I1503" i="9" a="1"/>
  <c r="I1503" i="9" s="1"/>
  <c r="I1504" i="9" a="1"/>
  <c r="I1504" i="9" s="1"/>
  <c r="I1505" i="9" a="1"/>
  <c r="I1505" i="9" s="1"/>
  <c r="I1506" i="9" a="1"/>
  <c r="I1506" i="9" s="1"/>
  <c r="I1507" i="9" a="1"/>
  <c r="I1507" i="9" s="1"/>
  <c r="I1508" i="9" a="1"/>
  <c r="I1508" i="9" s="1"/>
  <c r="I1509" i="9" a="1"/>
  <c r="I1509" i="9" s="1"/>
  <c r="I1510" i="9" a="1"/>
  <c r="I1510" i="9" s="1"/>
  <c r="I1511" i="9" a="1"/>
  <c r="I1511" i="9" s="1"/>
  <c r="I1512" i="9" a="1"/>
  <c r="I1512" i="9" s="1"/>
  <c r="I1513" i="9" a="1"/>
  <c r="I1513" i="9" s="1"/>
  <c r="I1514" i="9" a="1"/>
  <c r="I1514" i="9" s="1"/>
  <c r="I1515" i="9" a="1"/>
  <c r="I1515" i="9" s="1"/>
  <c r="I1516" i="9" a="1"/>
  <c r="I1516" i="9" s="1"/>
  <c r="I1517" i="9" a="1"/>
  <c r="I1517" i="9" s="1"/>
  <c r="I1518" i="9" a="1"/>
  <c r="I1518" i="9" s="1"/>
  <c r="I1519" i="9" a="1"/>
  <c r="I1519" i="9" s="1"/>
  <c r="I1520" i="9" a="1"/>
  <c r="I1520" i="9" s="1"/>
  <c r="I1521" i="9" a="1"/>
  <c r="I1521" i="9" s="1"/>
  <c r="I1522" i="9" a="1"/>
  <c r="I1522" i="9" s="1"/>
  <c r="I1523" i="9" a="1"/>
  <c r="I1523" i="9" s="1"/>
  <c r="I1524" i="9" a="1"/>
  <c r="I1524" i="9" s="1"/>
  <c r="I1525" i="9" a="1"/>
  <c r="I1525" i="9" s="1"/>
  <c r="I1526" i="9" a="1"/>
  <c r="I1526" i="9" s="1"/>
  <c r="I1527" i="9" a="1"/>
  <c r="I1527" i="9" s="1"/>
  <c r="I1528" i="9" a="1"/>
  <c r="I1528" i="9" s="1"/>
  <c r="I1529" i="9" a="1"/>
  <c r="I1529" i="9" s="1"/>
  <c r="I1530" i="9" a="1"/>
  <c r="I1530" i="9" s="1"/>
  <c r="I1531" i="9" a="1"/>
  <c r="I1531" i="9" s="1"/>
  <c r="I1532" i="9" a="1"/>
  <c r="I1532" i="9" s="1"/>
  <c r="I1533" i="9" a="1"/>
  <c r="I1533" i="9" s="1"/>
  <c r="I1534" i="9" a="1"/>
  <c r="I1534" i="9" s="1"/>
  <c r="I1535" i="9" a="1"/>
  <c r="I1535" i="9" s="1"/>
  <c r="I1536" i="9" a="1"/>
  <c r="I1536" i="9" s="1"/>
  <c r="I1537" i="9" a="1"/>
  <c r="I1537" i="9" s="1"/>
  <c r="I1538" i="9" a="1"/>
  <c r="I1538" i="9" s="1"/>
  <c r="I1539" i="9" a="1"/>
  <c r="I1539" i="9" s="1"/>
  <c r="I1540" i="9" a="1"/>
  <c r="I1540" i="9" s="1"/>
  <c r="I1541" i="9" a="1"/>
  <c r="I1541" i="9" s="1"/>
  <c r="I1542" i="9" a="1"/>
  <c r="I1542" i="9" s="1"/>
  <c r="I1543" i="9" a="1"/>
  <c r="I1543" i="9" s="1"/>
  <c r="I1544" i="9" a="1"/>
  <c r="I1544" i="9" s="1"/>
  <c r="I1545" i="9" a="1"/>
  <c r="I1545" i="9" s="1"/>
  <c r="I1546" i="9" a="1"/>
  <c r="I1546" i="9" s="1"/>
  <c r="I1547" i="9" a="1"/>
  <c r="I1547" i="9" s="1"/>
  <c r="I1548" i="9" a="1"/>
  <c r="I1548" i="9" s="1"/>
  <c r="I1549" i="9" a="1"/>
  <c r="I1549" i="9" s="1"/>
  <c r="I1550" i="9" a="1"/>
  <c r="I1550" i="9" s="1"/>
  <c r="I1551" i="9" a="1"/>
  <c r="I1551" i="9" s="1"/>
  <c r="I1552" i="9" a="1"/>
  <c r="I1552" i="9" s="1"/>
  <c r="I1553" i="9" a="1"/>
  <c r="I1553" i="9" s="1"/>
  <c r="I1554" i="9" a="1"/>
  <c r="I1554" i="9" s="1"/>
  <c r="I1555" i="9" a="1"/>
  <c r="I1555" i="9" s="1"/>
  <c r="I1556" i="9" a="1"/>
  <c r="I1556" i="9" s="1"/>
  <c r="I1557" i="9" a="1"/>
  <c r="I1557" i="9" s="1"/>
  <c r="I1558" i="9" a="1"/>
  <c r="I1558" i="9" s="1"/>
  <c r="I1559" i="9" a="1"/>
  <c r="I1559" i="9" s="1"/>
  <c r="I1560" i="9" a="1"/>
  <c r="I1560" i="9" s="1"/>
  <c r="I1561" i="9" a="1"/>
  <c r="I1561" i="9" s="1"/>
  <c r="I1562" i="9" a="1"/>
  <c r="I1562" i="9" s="1"/>
  <c r="I1563" i="9" a="1"/>
  <c r="I1563" i="9" s="1"/>
  <c r="I1564" i="9" a="1"/>
  <c r="I1564" i="9" s="1"/>
  <c r="I1565" i="9" a="1"/>
  <c r="I1565" i="9" s="1"/>
  <c r="I1566" i="9" a="1"/>
  <c r="I1566" i="9" s="1"/>
  <c r="I1567" i="9" a="1"/>
  <c r="I1567" i="9" s="1"/>
  <c r="I1568" i="9" a="1"/>
  <c r="I1568" i="9" s="1"/>
  <c r="I1569" i="9" a="1"/>
  <c r="I1569" i="9" s="1"/>
  <c r="I1570" i="9" a="1"/>
  <c r="I1570" i="9" s="1"/>
  <c r="I1571" i="9" a="1"/>
  <c r="I1571" i="9" s="1"/>
  <c r="I1572" i="9" a="1"/>
  <c r="I1572" i="9" s="1"/>
  <c r="I1573" i="9" a="1"/>
  <c r="I1573" i="9" s="1"/>
  <c r="I1574" i="9" a="1"/>
  <c r="I1574" i="9" s="1"/>
  <c r="I1575" i="9" a="1"/>
  <c r="I1575" i="9" s="1"/>
  <c r="I1576" i="9" a="1"/>
  <c r="I1576" i="9" s="1"/>
  <c r="I1577" i="9" a="1"/>
  <c r="I1577" i="9" s="1"/>
  <c r="I1578" i="9" a="1"/>
  <c r="I1578" i="9" s="1"/>
  <c r="I1579" i="9" a="1"/>
  <c r="I1579" i="9" s="1"/>
  <c r="I1580" i="9" a="1"/>
  <c r="I1580" i="9" s="1"/>
  <c r="I1581" i="9" a="1"/>
  <c r="I1581" i="9" s="1"/>
  <c r="I1582" i="9" a="1"/>
  <c r="I1582" i="9" s="1"/>
  <c r="I1583" i="9" a="1"/>
  <c r="I1583" i="9"/>
  <c r="I1584" i="9" a="1"/>
  <c r="I1584" i="9" s="1"/>
  <c r="I1585" i="9" a="1"/>
  <c r="I1585" i="9" s="1"/>
  <c r="I1586" i="9" a="1"/>
  <c r="I1586" i="9" s="1"/>
  <c r="I1587" i="9" a="1"/>
  <c r="I1587" i="9" s="1"/>
  <c r="I1588" i="9" a="1"/>
  <c r="I1588" i="9" s="1"/>
  <c r="I1589" i="9" a="1"/>
  <c r="I1589" i="9" s="1"/>
  <c r="I1590" i="9" a="1"/>
  <c r="I1590" i="9" s="1"/>
  <c r="I1591" i="9" a="1"/>
  <c r="I1591" i="9" s="1"/>
  <c r="I1592" i="9" a="1"/>
  <c r="I1592" i="9" s="1"/>
  <c r="I1593" i="9" a="1"/>
  <c r="I1593" i="9" s="1"/>
  <c r="I1594" i="9" a="1"/>
  <c r="I1594" i="9" s="1"/>
  <c r="I1595" i="9" a="1"/>
  <c r="I1595" i="9" s="1"/>
  <c r="I1596" i="9" a="1"/>
  <c r="I1596" i="9" s="1"/>
  <c r="I1597" i="9" a="1"/>
  <c r="I1597" i="9" s="1"/>
  <c r="I1598" i="9" a="1"/>
  <c r="I1598" i="9" s="1"/>
  <c r="I1599" i="9" a="1"/>
  <c r="I1599" i="9" s="1"/>
  <c r="I1600" i="9" a="1"/>
  <c r="I1600" i="9" s="1"/>
  <c r="I1601" i="9" a="1"/>
  <c r="I1601" i="9" s="1"/>
  <c r="I1602" i="9" a="1"/>
  <c r="I1602" i="9" s="1"/>
  <c r="I1603" i="9" a="1"/>
  <c r="I1603" i="9" s="1"/>
  <c r="I1604" i="9" a="1"/>
  <c r="I1604" i="9" s="1"/>
  <c r="I1605" i="9" a="1"/>
  <c r="I1605" i="9" s="1"/>
  <c r="I1606" i="9" a="1"/>
  <c r="I1606" i="9" s="1"/>
  <c r="I1607" i="9" a="1"/>
  <c r="I1607" i="9" s="1"/>
  <c r="I1608" i="9" a="1"/>
  <c r="I1608" i="9" s="1"/>
  <c r="I1609" i="9" a="1"/>
  <c r="I1609" i="9" s="1"/>
  <c r="I1610" i="9" a="1"/>
  <c r="I1610" i="9" s="1"/>
  <c r="I1611" i="9" a="1"/>
  <c r="I1611" i="9" s="1"/>
  <c r="I1612" i="9" a="1"/>
  <c r="I1612" i="9" s="1"/>
  <c r="I1613" i="9" a="1"/>
  <c r="I1613" i="9" s="1"/>
  <c r="I1614" i="9" a="1"/>
  <c r="I1614" i="9" s="1"/>
  <c r="I1615" i="9" a="1"/>
  <c r="I1615" i="9" s="1"/>
  <c r="I1616" i="9" a="1"/>
  <c r="I1616" i="9" s="1"/>
  <c r="I1617" i="9" a="1"/>
  <c r="I1617" i="9" s="1"/>
  <c r="I1618" i="9" a="1"/>
  <c r="I1618" i="9" s="1"/>
  <c r="I1619" i="9" a="1"/>
  <c r="I1619" i="9" s="1"/>
  <c r="I1620" i="9" a="1"/>
  <c r="I1620" i="9" s="1"/>
  <c r="I1621" i="9" a="1"/>
  <c r="I1621" i="9" s="1"/>
  <c r="I1622" i="9" a="1"/>
  <c r="I1622" i="9" s="1"/>
  <c r="I1623" i="9" a="1"/>
  <c r="I1623" i="9" s="1"/>
  <c r="I1624" i="9" a="1"/>
  <c r="I1624" i="9" s="1"/>
  <c r="I1625" i="9" a="1"/>
  <c r="I1625" i="9" s="1"/>
  <c r="I1626" i="9" a="1"/>
  <c r="I1626" i="9" s="1"/>
  <c r="I1627" i="9" a="1"/>
  <c r="I1627" i="9" s="1"/>
  <c r="I1628" i="9" a="1"/>
  <c r="I1628" i="9" s="1"/>
  <c r="I1629" i="9" a="1"/>
  <c r="I1629" i="9" s="1"/>
  <c r="I1630" i="9" a="1"/>
  <c r="I1630" i="9" s="1"/>
  <c r="I1631" i="9" a="1"/>
  <c r="I1631" i="9" s="1"/>
  <c r="I1632" i="9" a="1"/>
  <c r="I1632" i="9" s="1"/>
  <c r="I1633" i="9" a="1"/>
  <c r="I1633" i="9" s="1"/>
  <c r="I1634" i="9" a="1"/>
  <c r="I1634" i="9" s="1"/>
  <c r="I1635" i="9" a="1"/>
  <c r="I1635" i="9" s="1"/>
  <c r="I1636" i="9" a="1"/>
  <c r="I1636" i="9" s="1"/>
  <c r="I1637" i="9" a="1"/>
  <c r="I1637" i="9" s="1"/>
  <c r="I1638" i="9" a="1"/>
  <c r="I1638" i="9" s="1"/>
  <c r="I1639" i="9" a="1"/>
  <c r="I1639" i="9" s="1"/>
  <c r="I1640" i="9" a="1"/>
  <c r="I1640" i="9" s="1"/>
  <c r="I1641" i="9" a="1"/>
  <c r="I1641" i="9" s="1"/>
  <c r="I1642" i="9" a="1"/>
  <c r="I1642" i="9" s="1"/>
  <c r="I1643" i="9" a="1"/>
  <c r="I1643" i="9" s="1"/>
  <c r="I1644" i="9" a="1"/>
  <c r="I1644" i="9" s="1"/>
  <c r="I1645" i="9" a="1"/>
  <c r="I1645" i="9" s="1"/>
  <c r="I1646" i="9" a="1"/>
  <c r="I1646" i="9" s="1"/>
  <c r="I1647" i="9" a="1"/>
  <c r="I1647" i="9" s="1"/>
  <c r="I1648" i="9" a="1"/>
  <c r="I1648" i="9" s="1"/>
  <c r="I1649" i="9" a="1"/>
  <c r="I1649" i="9" s="1"/>
  <c r="I1650" i="9" a="1"/>
  <c r="I1650" i="9" s="1"/>
  <c r="I1651" i="9" a="1"/>
  <c r="I1651" i="9" s="1"/>
  <c r="I1652" i="9" a="1"/>
  <c r="I1652" i="9" s="1"/>
  <c r="I1653" i="9" a="1"/>
  <c r="I1653" i="9" s="1"/>
  <c r="I1654" i="9" a="1"/>
  <c r="I1654" i="9" s="1"/>
  <c r="I1655" i="9" a="1"/>
  <c r="I1655" i="9" s="1"/>
  <c r="I1656" i="9" a="1"/>
  <c r="I1656" i="9" s="1"/>
  <c r="I1657" i="9" a="1"/>
  <c r="I1657" i="9" s="1"/>
  <c r="I1658" i="9" a="1"/>
  <c r="I1658" i="9" s="1"/>
  <c r="I1659" i="9" a="1"/>
  <c r="I1659" i="9" s="1"/>
  <c r="I1660" i="9" a="1"/>
  <c r="I1660" i="9" s="1"/>
  <c r="I1661" i="9" a="1"/>
  <c r="I1661" i="9" s="1"/>
  <c r="I1662" i="9" a="1"/>
  <c r="I1662" i="9" s="1"/>
  <c r="I1663" i="9" a="1"/>
  <c r="I1663" i="9" s="1"/>
  <c r="I1664" i="9" a="1"/>
  <c r="I1664" i="9" s="1"/>
  <c r="I1665" i="9" a="1"/>
  <c r="I1665" i="9" s="1"/>
  <c r="I1666" i="9" a="1"/>
  <c r="I1666" i="9" s="1"/>
  <c r="I1667" i="9" a="1"/>
  <c r="I1667" i="9" s="1"/>
  <c r="I1668" i="9" a="1"/>
  <c r="I1668" i="9" s="1"/>
  <c r="I1669" i="9" a="1"/>
  <c r="I1669" i="9" s="1"/>
  <c r="I1670" i="9" a="1"/>
  <c r="I1670" i="9" s="1"/>
  <c r="I1671" i="9" a="1"/>
  <c r="I1671" i="9" s="1"/>
  <c r="I1672" i="9" a="1"/>
  <c r="I1672" i="9" s="1"/>
  <c r="I1673" i="9" a="1"/>
  <c r="I1673" i="9" s="1"/>
  <c r="I1674" i="9" a="1"/>
  <c r="I1674" i="9" s="1"/>
  <c r="I1675" i="9" a="1"/>
  <c r="I1675" i="9" s="1"/>
  <c r="I1676" i="9" a="1"/>
  <c r="I1676" i="9" s="1"/>
  <c r="I1677" i="9" a="1"/>
  <c r="I1677" i="9" s="1"/>
  <c r="I1678" i="9" a="1"/>
  <c r="I1678" i="9" s="1"/>
  <c r="I1679" i="9" a="1"/>
  <c r="I1679" i="9" s="1"/>
  <c r="I1680" i="9" a="1"/>
  <c r="I1680" i="9" s="1"/>
  <c r="I1681" i="9" a="1"/>
  <c r="I1681" i="9" s="1"/>
  <c r="I1682" i="9" a="1"/>
  <c r="I1682" i="9" s="1"/>
  <c r="I1683" i="9" a="1"/>
  <c r="I1683" i="9" s="1"/>
  <c r="I1684" i="9" a="1"/>
  <c r="I1684" i="9" s="1"/>
  <c r="I1685" i="9" a="1"/>
  <c r="I1685" i="9" s="1"/>
  <c r="I1686" i="9" a="1"/>
  <c r="I1686" i="9" s="1"/>
  <c r="I1687" i="9" a="1"/>
  <c r="I1687" i="9" s="1"/>
  <c r="I1688" i="9" a="1"/>
  <c r="I1688" i="9" s="1"/>
  <c r="I1689" i="9" a="1"/>
  <c r="I1689" i="9" s="1"/>
  <c r="I1690" i="9" a="1"/>
  <c r="I1690" i="9" s="1"/>
  <c r="I1691" i="9" a="1"/>
  <c r="I1691" i="9" s="1"/>
  <c r="I1692" i="9" a="1"/>
  <c r="I1692" i="9" s="1"/>
  <c r="I1693" i="9" a="1"/>
  <c r="I1693" i="9" s="1"/>
  <c r="I1694" i="9" a="1"/>
  <c r="I1694" i="9" s="1"/>
  <c r="I1695" i="9" a="1"/>
  <c r="I1695" i="9" s="1"/>
  <c r="I1696" i="9" a="1"/>
  <c r="I1696" i="9" s="1"/>
  <c r="I1697" i="9" a="1"/>
  <c r="I1697" i="9" s="1"/>
  <c r="I1698" i="9" a="1"/>
  <c r="I1698" i="9" s="1"/>
  <c r="I1699" i="9" a="1"/>
  <c r="I1699" i="9" s="1"/>
  <c r="I1700" i="9" a="1"/>
  <c r="I1700" i="9" s="1"/>
  <c r="I1701" i="9" a="1"/>
  <c r="I1701" i="9" s="1"/>
  <c r="I1702" i="9" a="1"/>
  <c r="I1702" i="9" s="1"/>
  <c r="I1703" i="9" a="1"/>
  <c r="I1703" i="9" s="1"/>
  <c r="I1704" i="9" a="1"/>
  <c r="I1704" i="9" s="1"/>
  <c r="I1705" i="9" a="1"/>
  <c r="I1705" i="9" s="1"/>
  <c r="I1706" i="9" a="1"/>
  <c r="I1706" i="9" s="1"/>
  <c r="I1707" i="9" a="1"/>
  <c r="I1707" i="9" s="1"/>
  <c r="I1708" i="9" a="1"/>
  <c r="I1708" i="9" s="1"/>
  <c r="I1709" i="9" a="1"/>
  <c r="I1709" i="9" s="1"/>
  <c r="I1710" i="9" a="1"/>
  <c r="I1710" i="9" s="1"/>
  <c r="I1711" i="9" a="1"/>
  <c r="I1711" i="9" s="1"/>
  <c r="I1712" i="9" a="1"/>
  <c r="I1712" i="9" s="1"/>
  <c r="I1713" i="9" a="1"/>
  <c r="I1713" i="9" s="1"/>
  <c r="I1714" i="9" a="1"/>
  <c r="I1714" i="9" s="1"/>
  <c r="I1715" i="9" a="1"/>
  <c r="I1715" i="9" s="1"/>
  <c r="I1716" i="9" a="1"/>
  <c r="I1716" i="9" s="1"/>
  <c r="I1717" i="9" a="1"/>
  <c r="I1717" i="9" s="1"/>
  <c r="I1718" i="9" a="1"/>
  <c r="I1718" i="9" s="1"/>
  <c r="I1719" i="9" a="1"/>
  <c r="I1719" i="9" s="1"/>
  <c r="I1720" i="9" a="1"/>
  <c r="I1720" i="9" s="1"/>
  <c r="I1721" i="9" a="1"/>
  <c r="I1721" i="9" s="1"/>
  <c r="I1722" i="9" a="1"/>
  <c r="I1722" i="9" s="1"/>
  <c r="I1723" i="9" a="1"/>
  <c r="I1723" i="9" s="1"/>
  <c r="I1724" i="9" a="1"/>
  <c r="I1724" i="9" s="1"/>
  <c r="I1725" i="9" a="1"/>
  <c r="I1725" i="9" s="1"/>
  <c r="I1726" i="9" a="1"/>
  <c r="I1726" i="9" s="1"/>
  <c r="I1727" i="9" a="1"/>
  <c r="I1727" i="9" s="1"/>
  <c r="I1728" i="9" a="1"/>
  <c r="I1728" i="9" s="1"/>
  <c r="I1729" i="9" a="1"/>
  <c r="I1729" i="9" s="1"/>
  <c r="I1730" i="9" a="1"/>
  <c r="I1730" i="9" s="1"/>
  <c r="I1731" i="9" a="1"/>
  <c r="I1731" i="9" s="1"/>
  <c r="I1732" i="9" a="1"/>
  <c r="I1732" i="9" s="1"/>
  <c r="I1733" i="9" a="1"/>
  <c r="I1733" i="9" s="1"/>
  <c r="I1734" i="9" a="1"/>
  <c r="I1734" i="9" s="1"/>
  <c r="I1735" i="9" a="1"/>
  <c r="I1735" i="9" s="1"/>
  <c r="I1736" i="9" a="1"/>
  <c r="I1736" i="9" s="1"/>
  <c r="I1737" i="9" a="1"/>
  <c r="I1737" i="9" s="1"/>
  <c r="I1738" i="9" a="1"/>
  <c r="I1738" i="9" s="1"/>
  <c r="I1739" i="9" a="1"/>
  <c r="I1739" i="9" s="1"/>
  <c r="I1740" i="9" a="1"/>
  <c r="I1740" i="9" s="1"/>
  <c r="I1741" i="9" a="1"/>
  <c r="I1741" i="9" s="1"/>
  <c r="I1742" i="9" a="1"/>
  <c r="I1742" i="9" s="1"/>
  <c r="I1743" i="9" a="1"/>
  <c r="I1743" i="9" s="1"/>
  <c r="I1744" i="9" a="1"/>
  <c r="I1744" i="9" s="1"/>
  <c r="I1745" i="9" a="1"/>
  <c r="I1745" i="9" s="1"/>
  <c r="I1746" i="9" a="1"/>
  <c r="I1746" i="9" s="1"/>
  <c r="I1747" i="9" a="1"/>
  <c r="I1747" i="9" s="1"/>
  <c r="I1748" i="9" a="1"/>
  <c r="I1748" i="9" s="1"/>
  <c r="I1749" i="9" a="1"/>
  <c r="I1749" i="9" s="1"/>
  <c r="I1750" i="9" a="1"/>
  <c r="I1750" i="9" s="1"/>
  <c r="I1751" i="9" a="1"/>
  <c r="I1751" i="9" s="1"/>
  <c r="I1752" i="9" a="1"/>
  <c r="I1752" i="9" s="1"/>
  <c r="I1753" i="9" a="1"/>
  <c r="I1753" i="9" s="1"/>
  <c r="I1754" i="9" a="1"/>
  <c r="I1754" i="9" s="1"/>
  <c r="I1755" i="9" a="1"/>
  <c r="I1755" i="9" s="1"/>
  <c r="I1756" i="9" a="1"/>
  <c r="I1756" i="9" s="1"/>
  <c r="I1757" i="9" a="1"/>
  <c r="I1757" i="9" s="1"/>
  <c r="I1758" i="9" a="1"/>
  <c r="I1758" i="9" s="1"/>
  <c r="I1759" i="9" a="1"/>
  <c r="I1759" i="9" s="1"/>
  <c r="I1760" i="9" a="1"/>
  <c r="I1760" i="9" s="1"/>
  <c r="I1761" i="9" a="1"/>
  <c r="I1761" i="9" s="1"/>
  <c r="I1762" i="9" a="1"/>
  <c r="I1762" i="9" s="1"/>
  <c r="I1763" i="9" a="1"/>
  <c r="I1763" i="9" s="1"/>
  <c r="I1764" i="9" a="1"/>
  <c r="I1764" i="9" s="1"/>
  <c r="I1765" i="9" a="1"/>
  <c r="I1765" i="9" s="1"/>
  <c r="I1766" i="9" a="1"/>
  <c r="I1766" i="9" s="1"/>
  <c r="I1767" i="9" a="1"/>
  <c r="I1767" i="9" s="1"/>
  <c r="I1768" i="9" a="1"/>
  <c r="I1768" i="9" s="1"/>
  <c r="I1769" i="9" a="1"/>
  <c r="I1769" i="9" s="1"/>
  <c r="I1770" i="9" a="1"/>
  <c r="I1770" i="9" s="1"/>
  <c r="I1771" i="9" a="1"/>
  <c r="I1771" i="9" s="1"/>
  <c r="I1772" i="9" a="1"/>
  <c r="I1772" i="9" s="1"/>
  <c r="I1773" i="9" a="1"/>
  <c r="I1773" i="9" s="1"/>
  <c r="I1774" i="9" a="1"/>
  <c r="I1774" i="9" s="1"/>
  <c r="I1775" i="9" a="1"/>
  <c r="I1775" i="9" s="1"/>
  <c r="I1776" i="9" a="1"/>
  <c r="I1776" i="9" s="1"/>
  <c r="I1777" i="9" a="1"/>
  <c r="I1777" i="9" s="1"/>
  <c r="I1778" i="9" a="1"/>
  <c r="I1778" i="9" s="1"/>
  <c r="I1779" i="9" a="1"/>
  <c r="I1779" i="9" s="1"/>
  <c r="I1780" i="9" a="1"/>
  <c r="I1780" i="9" s="1"/>
  <c r="I1781" i="9" a="1"/>
  <c r="I1781" i="9" s="1"/>
  <c r="I1782" i="9" a="1"/>
  <c r="I1782" i="9" s="1"/>
  <c r="I1783" i="9" a="1"/>
  <c r="I1783" i="9" s="1"/>
  <c r="I1784" i="9" a="1"/>
  <c r="I1784" i="9" s="1"/>
  <c r="I1785" i="9" a="1"/>
  <c r="I1785" i="9" s="1"/>
  <c r="I1786" i="9" a="1"/>
  <c r="I1786" i="9" s="1"/>
  <c r="I1787" i="9" a="1"/>
  <c r="I1787" i="9" s="1"/>
  <c r="I1788" i="9" a="1"/>
  <c r="I1788" i="9" s="1"/>
  <c r="I1789" i="9" a="1"/>
  <c r="I1789" i="9" s="1"/>
  <c r="I1790" i="9" a="1"/>
  <c r="I1790" i="9" s="1"/>
  <c r="I1791" i="9" a="1"/>
  <c r="I1791" i="9" s="1"/>
  <c r="I1792" i="9" a="1"/>
  <c r="I1792" i="9" s="1"/>
  <c r="I1793" i="9" a="1"/>
  <c r="I1793" i="9" s="1"/>
  <c r="I1794" i="9" a="1"/>
  <c r="I1794" i="9" s="1"/>
  <c r="I1795" i="9" a="1"/>
  <c r="I1795" i="9" s="1"/>
  <c r="I1796" i="9" a="1"/>
  <c r="I1796" i="9" s="1"/>
  <c r="I1797" i="9" a="1"/>
  <c r="I1797" i="9" s="1"/>
  <c r="I1798" i="9" a="1"/>
  <c r="I1798" i="9" s="1"/>
  <c r="I1799" i="9" a="1"/>
  <c r="I1799" i="9" s="1"/>
  <c r="I1800" i="9" a="1"/>
  <c r="I1800" i="9" s="1"/>
  <c r="I1801" i="9" a="1"/>
  <c r="I1801" i="9" s="1"/>
  <c r="I1802" i="9" a="1"/>
  <c r="I1802" i="9" s="1"/>
  <c r="I1803" i="9" a="1"/>
  <c r="I1803" i="9" s="1"/>
  <c r="I1804" i="9" a="1"/>
  <c r="I1804" i="9" s="1"/>
  <c r="I1805" i="9" a="1"/>
  <c r="I1805" i="9" s="1"/>
  <c r="I1806" i="9" a="1"/>
  <c r="I1806" i="9" s="1"/>
  <c r="I1807" i="9" a="1"/>
  <c r="I1807" i="9" s="1"/>
  <c r="I1808" i="9" a="1"/>
  <c r="I1808" i="9" s="1"/>
  <c r="I1809" i="9" a="1"/>
  <c r="I1809" i="9" s="1"/>
  <c r="I1810" i="9" a="1"/>
  <c r="I1810" i="9" s="1"/>
  <c r="I1811" i="9" a="1"/>
  <c r="I1811" i="9" s="1"/>
  <c r="I1812" i="9" a="1"/>
  <c r="I1812" i="9" s="1"/>
  <c r="I1813" i="9" a="1"/>
  <c r="I1813" i="9" s="1"/>
  <c r="I1814" i="9" a="1"/>
  <c r="I1814" i="9" s="1"/>
  <c r="I1815" i="9" a="1"/>
  <c r="I1815" i="9" s="1"/>
  <c r="I1816" i="9" a="1"/>
  <c r="I1816" i="9" s="1"/>
  <c r="I1817" i="9" a="1"/>
  <c r="I1817" i="9" s="1"/>
  <c r="I1818" i="9" a="1"/>
  <c r="I1818" i="9" s="1"/>
  <c r="I1819" i="9" a="1"/>
  <c r="I1819" i="9" s="1"/>
  <c r="I1820" i="9" a="1"/>
  <c r="I1820" i="9" s="1"/>
  <c r="I1821" i="9" a="1"/>
  <c r="I1821" i="9" s="1"/>
  <c r="I1822" i="9" a="1"/>
  <c r="I1822" i="9" s="1"/>
  <c r="I1823" i="9" a="1"/>
  <c r="I1823" i="9" s="1"/>
  <c r="I1824" i="9" a="1"/>
  <c r="I1824" i="9" s="1"/>
  <c r="I1825" i="9" a="1"/>
  <c r="I1825" i="9" s="1"/>
  <c r="I1826" i="9" a="1"/>
  <c r="I1826" i="9" s="1"/>
  <c r="I1827" i="9" a="1"/>
  <c r="I1827" i="9" s="1"/>
  <c r="I1828" i="9" a="1"/>
  <c r="I1828" i="9" s="1"/>
  <c r="I1829" i="9" a="1"/>
  <c r="I1829" i="9" s="1"/>
  <c r="I1830" i="9" a="1"/>
  <c r="I1830" i="9" s="1"/>
  <c r="I1831" i="9" a="1"/>
  <c r="I1831" i="9" s="1"/>
  <c r="I1832" i="9" a="1"/>
  <c r="I1832" i="9" s="1"/>
  <c r="I1833" i="9" a="1"/>
  <c r="I1833" i="9" s="1"/>
  <c r="I1834" i="9" a="1"/>
  <c r="I1834" i="9" s="1"/>
  <c r="I1835" i="9" a="1"/>
  <c r="I1835" i="9" s="1"/>
  <c r="I1836" i="9" a="1"/>
  <c r="I1836" i="9" s="1"/>
  <c r="I1837" i="9" a="1"/>
  <c r="I1837" i="9" s="1"/>
  <c r="I1838" i="9" a="1"/>
  <c r="I1838" i="9" s="1"/>
  <c r="I1839" i="9" a="1"/>
  <c r="I1839" i="9" s="1"/>
  <c r="I1840" i="9" a="1"/>
  <c r="I1840" i="9" s="1"/>
  <c r="I1841" i="9" a="1"/>
  <c r="I1841" i="9" s="1"/>
  <c r="I1842" i="9" a="1"/>
  <c r="I1842" i="9" s="1"/>
  <c r="I1843" i="9" a="1"/>
  <c r="I1843" i="9" s="1"/>
  <c r="I1844" i="9" a="1"/>
  <c r="I1844" i="9" s="1"/>
  <c r="I1845" i="9" a="1"/>
  <c r="I1845" i="9" s="1"/>
  <c r="I1846" i="9" a="1"/>
  <c r="I1846" i="9" s="1"/>
  <c r="I1847" i="9" a="1"/>
  <c r="I1847" i="9" s="1"/>
  <c r="I1848" i="9" a="1"/>
  <c r="I1848" i="9" s="1"/>
  <c r="I1849" i="9" a="1"/>
  <c r="I1849" i="9" s="1"/>
  <c r="I1850" i="9" a="1"/>
  <c r="I1850" i="9" s="1"/>
  <c r="I1851" i="9" a="1"/>
  <c r="I1851" i="9" s="1"/>
  <c r="I1852" i="9" a="1"/>
  <c r="I1852" i="9" s="1"/>
  <c r="I1853" i="9" a="1"/>
  <c r="I1853" i="9" s="1"/>
  <c r="I1854" i="9" a="1"/>
  <c r="I1854" i="9" s="1"/>
  <c r="I1855" i="9" a="1"/>
  <c r="I1855" i="9"/>
  <c r="I1856" i="9" a="1"/>
  <c r="I1856" i="9" s="1"/>
  <c r="I1857" i="9" a="1"/>
  <c r="I1857" i="9" s="1"/>
  <c r="I1858" i="9" a="1"/>
  <c r="I1858" i="9" s="1"/>
  <c r="I1859" i="9" a="1"/>
  <c r="I1859" i="9" s="1"/>
  <c r="I1860" i="9" a="1"/>
  <c r="I1860" i="9" s="1"/>
  <c r="I1861" i="9" a="1"/>
  <c r="I1861" i="9" s="1"/>
  <c r="I1862" i="9" a="1"/>
  <c r="I1862" i="9" s="1"/>
  <c r="I1863" i="9" a="1"/>
  <c r="I1863" i="9" s="1"/>
  <c r="I1864" i="9" a="1"/>
  <c r="I1864" i="9" s="1"/>
  <c r="I1865" i="9" a="1"/>
  <c r="I1865" i="9" s="1"/>
  <c r="I1866" i="9" a="1"/>
  <c r="I1866" i="9" s="1"/>
  <c r="I1867" i="9" a="1"/>
  <c r="I1867" i="9" s="1"/>
  <c r="I1868" i="9" a="1"/>
  <c r="I1868" i="9" s="1"/>
  <c r="I1869" i="9" a="1"/>
  <c r="I1869" i="9" s="1"/>
  <c r="I1870" i="9" a="1"/>
  <c r="I1870" i="9" s="1"/>
  <c r="I1871" i="9" a="1"/>
  <c r="I1871" i="9" s="1"/>
  <c r="I1872" i="9" a="1"/>
  <c r="I1872" i="9" s="1"/>
  <c r="I1873" i="9" a="1"/>
  <c r="I1873" i="9" s="1"/>
  <c r="I1874" i="9" a="1"/>
  <c r="I1874" i="9" s="1"/>
  <c r="I1875" i="9" a="1"/>
  <c r="I1875" i="9" s="1"/>
  <c r="I1876" i="9" a="1"/>
  <c r="I1876" i="9" s="1"/>
  <c r="I1877" i="9" a="1"/>
  <c r="I1877" i="9" s="1"/>
  <c r="I1878" i="9" a="1"/>
  <c r="I1878" i="9" s="1"/>
  <c r="I1879" i="9" a="1"/>
  <c r="I1879" i="9" s="1"/>
  <c r="I1880" i="9" a="1"/>
  <c r="I1880" i="9" s="1"/>
  <c r="I1881" i="9" a="1"/>
  <c r="I1881" i="9" s="1"/>
  <c r="I1882" i="9" a="1"/>
  <c r="I1882" i="9" s="1"/>
  <c r="I1883" i="9" a="1"/>
  <c r="I1883" i="9" s="1"/>
  <c r="I1884" i="9" a="1"/>
  <c r="I1884" i="9" s="1"/>
  <c r="I1885" i="9" a="1"/>
  <c r="I1885" i="9" s="1"/>
  <c r="I1886" i="9" a="1"/>
  <c r="I1886" i="9" s="1"/>
  <c r="I1887" i="9" a="1"/>
  <c r="I1887" i="9" s="1"/>
  <c r="I1888" i="9" a="1"/>
  <c r="I1888" i="9" s="1"/>
  <c r="I1889" i="9" a="1"/>
  <c r="I1889" i="9" s="1"/>
  <c r="I1890" i="9" a="1"/>
  <c r="I1890" i="9" s="1"/>
  <c r="I1891" i="9" a="1"/>
  <c r="I1891" i="9" s="1"/>
  <c r="I1892" i="9" a="1"/>
  <c r="I1892" i="9" s="1"/>
  <c r="I1893" i="9" a="1"/>
  <c r="I1893" i="9" s="1"/>
  <c r="I1894" i="9" a="1"/>
  <c r="I1894" i="9" s="1"/>
  <c r="I1895" i="9" a="1"/>
  <c r="I1895" i="9" s="1"/>
  <c r="I1896" i="9" a="1"/>
  <c r="I1896" i="9" s="1"/>
  <c r="I1897" i="9" a="1"/>
  <c r="I1897" i="9" s="1"/>
  <c r="I1898" i="9" a="1"/>
  <c r="I1898" i="9" s="1"/>
  <c r="I1899" i="9" a="1"/>
  <c r="I1899" i="9" s="1"/>
  <c r="I1900" i="9" a="1"/>
  <c r="I1900" i="9" s="1"/>
  <c r="I1901" i="9" a="1"/>
  <c r="I1901" i="9" s="1"/>
  <c r="I1902" i="9" a="1"/>
  <c r="I1902" i="9" s="1"/>
  <c r="I1903" i="9" a="1"/>
  <c r="I1903" i="9" s="1"/>
  <c r="I1904" i="9" a="1"/>
  <c r="I1904" i="9" s="1"/>
  <c r="I1905" i="9" a="1"/>
  <c r="I1905" i="9" s="1"/>
  <c r="I1906" i="9" a="1"/>
  <c r="I1906" i="9" s="1"/>
  <c r="I1907" i="9" a="1"/>
  <c r="I1907" i="9" s="1"/>
  <c r="I1908" i="9" a="1"/>
  <c r="I1908" i="9" s="1"/>
  <c r="I1909" i="9" a="1"/>
  <c r="I1909" i="9" s="1"/>
  <c r="I1910" i="9" a="1"/>
  <c r="I1910" i="9" s="1"/>
  <c r="I1911" i="9" a="1"/>
  <c r="I1911" i="9" s="1"/>
  <c r="I1912" i="9" a="1"/>
  <c r="I1912" i="9" s="1"/>
  <c r="I1913" i="9" a="1"/>
  <c r="I1913" i="9" s="1"/>
  <c r="I1914" i="9" a="1"/>
  <c r="I1914" i="9" s="1"/>
  <c r="I1915" i="9" a="1"/>
  <c r="I1915" i="9" s="1"/>
  <c r="I1916" i="9" a="1"/>
  <c r="I1916" i="9" s="1"/>
  <c r="I1917" i="9" a="1"/>
  <c r="I1917" i="9" s="1"/>
  <c r="I1918" i="9" a="1"/>
  <c r="I1918" i="9" s="1"/>
  <c r="I1919" i="9" a="1"/>
  <c r="I1919" i="9" s="1"/>
  <c r="I1920" i="9" a="1"/>
  <c r="I1920" i="9" s="1"/>
  <c r="I1921" i="9" a="1"/>
  <c r="I1921" i="9" s="1"/>
  <c r="I1922" i="9" a="1"/>
  <c r="I1922" i="9" s="1"/>
  <c r="I1923" i="9" a="1"/>
  <c r="I1923" i="9" s="1"/>
  <c r="I1924" i="9" a="1"/>
  <c r="I1924" i="9" s="1"/>
  <c r="I1925" i="9" a="1"/>
  <c r="I1925" i="9" s="1"/>
  <c r="I1926" i="9" a="1"/>
  <c r="I1926" i="9" s="1"/>
  <c r="I1927" i="9" a="1"/>
  <c r="I1927" i="9" s="1"/>
  <c r="I1928" i="9" a="1"/>
  <c r="I1928" i="9" s="1"/>
  <c r="I1929" i="9" a="1"/>
  <c r="I1929" i="9" s="1"/>
  <c r="I1930" i="9" a="1"/>
  <c r="I1930" i="9" s="1"/>
  <c r="I1931" i="9" a="1"/>
  <c r="I1931" i="9" s="1"/>
  <c r="I1932" i="9" a="1"/>
  <c r="I1932" i="9" s="1"/>
  <c r="I1933" i="9" a="1"/>
  <c r="I1933" i="9" s="1"/>
  <c r="I1934" i="9" a="1"/>
  <c r="I1934" i="9" s="1"/>
  <c r="I1935" i="9" a="1"/>
  <c r="I1935" i="9" s="1"/>
  <c r="I1936" i="9" a="1"/>
  <c r="I1936" i="9" s="1"/>
  <c r="I1937" i="9" a="1"/>
  <c r="I1937" i="9" s="1"/>
  <c r="I1938" i="9" a="1"/>
  <c r="I1938" i="9" s="1"/>
  <c r="I1939" i="9" a="1"/>
  <c r="I1939" i="9" s="1"/>
  <c r="I1940" i="9" a="1"/>
  <c r="I1940" i="9" s="1"/>
  <c r="I1941" i="9" a="1"/>
  <c r="I1941" i="9" s="1"/>
  <c r="I1942" i="9" a="1"/>
  <c r="I1942" i="9" s="1"/>
  <c r="I1943" i="9" a="1"/>
  <c r="I1943" i="9" s="1"/>
  <c r="I1944" i="9" a="1"/>
  <c r="I1944" i="9" s="1"/>
  <c r="I1945" i="9" a="1"/>
  <c r="I1945" i="9" s="1"/>
  <c r="I1946" i="9" a="1"/>
  <c r="I1946" i="9" s="1"/>
  <c r="I1947" i="9" a="1"/>
  <c r="I1947" i="9" s="1"/>
  <c r="I1948" i="9" a="1"/>
  <c r="I1948" i="9" s="1"/>
  <c r="I1949" i="9" a="1"/>
  <c r="I1949" i="9" s="1"/>
  <c r="I1950" i="9" a="1"/>
  <c r="I1950" i="9" s="1"/>
  <c r="I1951" i="9" a="1"/>
  <c r="I1951" i="9" s="1"/>
  <c r="I1952" i="9" a="1"/>
  <c r="I1952" i="9" s="1"/>
  <c r="I1953" i="9" a="1"/>
  <c r="I1953" i="9" s="1"/>
  <c r="I1954" i="9" a="1"/>
  <c r="I1954" i="9" s="1"/>
  <c r="I1955" i="9" a="1"/>
  <c r="I1955" i="9" s="1"/>
  <c r="I1956" i="9" a="1"/>
  <c r="I1956" i="9" s="1"/>
  <c r="I1957" i="9" a="1"/>
  <c r="I1957" i="9" s="1"/>
  <c r="I1958" i="9" a="1"/>
  <c r="I1958" i="9" s="1"/>
  <c r="I1959" i="9" a="1"/>
  <c r="I1959" i="9" s="1"/>
  <c r="I1960" i="9" a="1"/>
  <c r="I1960" i="9" s="1"/>
  <c r="I1961" i="9" a="1"/>
  <c r="I1961" i="9" s="1"/>
  <c r="I1962" i="9" a="1"/>
  <c r="I1962" i="9" s="1"/>
  <c r="I1963" i="9" a="1"/>
  <c r="I1963" i="9" s="1"/>
  <c r="I1964" i="9" a="1"/>
  <c r="I1964" i="9" s="1"/>
  <c r="I1965" i="9" a="1"/>
  <c r="I1965" i="9" s="1"/>
  <c r="I1966" i="9" a="1"/>
  <c r="I1966" i="9" s="1"/>
  <c r="I1967" i="9" a="1"/>
  <c r="I1967" i="9" s="1"/>
  <c r="I1968" i="9" a="1"/>
  <c r="I1968" i="9" s="1"/>
  <c r="I1969" i="9" a="1"/>
  <c r="I1969" i="9" s="1"/>
  <c r="I1970" i="9" a="1"/>
  <c r="I1970" i="9" s="1"/>
  <c r="I1971" i="9" a="1"/>
  <c r="I1971" i="9" s="1"/>
  <c r="I1972" i="9" a="1"/>
  <c r="I1972" i="9" s="1"/>
  <c r="I1973" i="9" a="1"/>
  <c r="I1973" i="9" s="1"/>
  <c r="I1974" i="9" a="1"/>
  <c r="I1974" i="9" s="1"/>
  <c r="I1975" i="9" a="1"/>
  <c r="I1975" i="9" s="1"/>
  <c r="I1976" i="9" a="1"/>
  <c r="I1976" i="9" s="1"/>
  <c r="I1977" i="9" a="1"/>
  <c r="I1977" i="9" s="1"/>
  <c r="I1978" i="9" a="1"/>
  <c r="I1978" i="9" s="1"/>
  <c r="I1979" i="9" a="1"/>
  <c r="I1979" i="9" s="1"/>
  <c r="I1980" i="9" a="1"/>
  <c r="I1980" i="9" s="1"/>
  <c r="I1981" i="9" a="1"/>
  <c r="I1981" i="9" s="1"/>
  <c r="I1982" i="9" a="1"/>
  <c r="I1982" i="9" s="1"/>
  <c r="I1983" i="9" a="1"/>
  <c r="I1983" i="9" s="1"/>
  <c r="I1984" i="9" a="1"/>
  <c r="I1984" i="9" s="1"/>
  <c r="I1985" i="9" a="1"/>
  <c r="I1985" i="9" s="1"/>
  <c r="I1986" i="9" a="1"/>
  <c r="I1986" i="9" s="1"/>
  <c r="I1987" i="9" a="1"/>
  <c r="I1987" i="9" s="1"/>
  <c r="I1988" i="9" a="1"/>
  <c r="I1988" i="9" s="1"/>
  <c r="I1989" i="9" a="1"/>
  <c r="I1989" i="9" s="1"/>
  <c r="I1990" i="9" a="1"/>
  <c r="I1990" i="9" s="1"/>
  <c r="I1991" i="9" a="1"/>
  <c r="I1991" i="9" s="1"/>
  <c r="I1992" i="9" a="1"/>
  <c r="I1992" i="9" s="1"/>
  <c r="I1993" i="9" a="1"/>
  <c r="I1993" i="9" s="1"/>
  <c r="I1994" i="9" a="1"/>
  <c r="I1994" i="9" s="1"/>
  <c r="I1995" i="9" a="1"/>
  <c r="I1995" i="9" s="1"/>
  <c r="I1996" i="9" a="1"/>
  <c r="I1996" i="9" s="1"/>
  <c r="I1997" i="9" a="1"/>
  <c r="I1997" i="9" s="1"/>
  <c r="I1998" i="9" a="1"/>
  <c r="I1998" i="9" s="1"/>
  <c r="I1999" i="9" a="1"/>
  <c r="I1999" i="9" s="1"/>
  <c r="I2000" i="9" a="1"/>
  <c r="I2000" i="9" s="1"/>
  <c r="I2001" i="9" a="1"/>
  <c r="I2001" i="9" s="1"/>
  <c r="I2002" i="9" a="1"/>
  <c r="I2002" i="9" s="1"/>
  <c r="I2003" i="9" a="1"/>
  <c r="I2003" i="9" s="1"/>
  <c r="I2004" i="9" a="1"/>
  <c r="I2004" i="9" s="1"/>
  <c r="I2005" i="9" a="1"/>
  <c r="I2005" i="9" s="1"/>
  <c r="I2006" i="9" a="1"/>
  <c r="I2006" i="9" s="1"/>
  <c r="I2007" i="9" a="1"/>
  <c r="I2007" i="9" s="1"/>
  <c r="I2008" i="9" a="1"/>
  <c r="I2008" i="9" s="1"/>
  <c r="I2009" i="9" a="1"/>
  <c r="I2009" i="9" s="1"/>
  <c r="I2010" i="9" a="1"/>
  <c r="I2010" i="9" s="1"/>
  <c r="I2011" i="9" a="1"/>
  <c r="I2011" i="9" s="1"/>
  <c r="I2012" i="9" a="1"/>
  <c r="I2012" i="9" s="1"/>
  <c r="I2013" i="9" a="1"/>
  <c r="I2013" i="9" s="1"/>
  <c r="I2014" i="9" a="1"/>
  <c r="I2014" i="9" s="1"/>
  <c r="I2015" i="9" a="1"/>
  <c r="I2015" i="9" s="1"/>
  <c r="I2016" i="9" a="1"/>
  <c r="I2016" i="9" s="1"/>
  <c r="I2017" i="9" a="1"/>
  <c r="I2017" i="9" s="1"/>
  <c r="I2018" i="9" a="1"/>
  <c r="I2018" i="9" s="1"/>
  <c r="I2019" i="9" a="1"/>
  <c r="I2019" i="9" s="1"/>
  <c r="I2020" i="9" a="1"/>
  <c r="I2020" i="9" s="1"/>
  <c r="I2021" i="9" a="1"/>
  <c r="I2021" i="9" s="1"/>
  <c r="I2022" i="9" a="1"/>
  <c r="I2022" i="9" s="1"/>
  <c r="I2023" i="9" a="1"/>
  <c r="I2023" i="9" s="1"/>
  <c r="I2024" i="9" a="1"/>
  <c r="I2024" i="9" s="1"/>
  <c r="I2025" i="9" a="1"/>
  <c r="I2025" i="9" s="1"/>
  <c r="I2026" i="9" a="1"/>
  <c r="I2026" i="9" s="1"/>
  <c r="I2027" i="9" a="1"/>
  <c r="I2027" i="9" s="1"/>
  <c r="I2028" i="9" a="1"/>
  <c r="I2028" i="9" s="1"/>
  <c r="I2029" i="9" a="1"/>
  <c r="I2029" i="9" s="1"/>
  <c r="I2030" i="9" a="1"/>
  <c r="I2030" i="9" s="1"/>
  <c r="I2031" i="9" a="1"/>
  <c r="I2031" i="9" s="1"/>
  <c r="I2032" i="9" a="1"/>
  <c r="I2032" i="9" s="1"/>
  <c r="I2033" i="9" a="1"/>
  <c r="I2033" i="9" s="1"/>
  <c r="I2034" i="9" a="1"/>
  <c r="I2034" i="9" s="1"/>
  <c r="I2035" i="9" a="1"/>
  <c r="I2035" i="9" s="1"/>
  <c r="I2036" i="9" a="1"/>
  <c r="I2036" i="9" s="1"/>
  <c r="I2037" i="9" a="1"/>
  <c r="I2037" i="9" s="1"/>
  <c r="I2038" i="9" a="1"/>
  <c r="I2038" i="9" s="1"/>
  <c r="I2039" i="9" a="1"/>
  <c r="I2039" i="9" s="1"/>
  <c r="I2040" i="9" a="1"/>
  <c r="I2040" i="9" s="1"/>
  <c r="I2041" i="9" a="1"/>
  <c r="I2041" i="9" s="1"/>
  <c r="I2042" i="9" a="1"/>
  <c r="I2042" i="9" s="1"/>
  <c r="I2043" i="9" a="1"/>
  <c r="I2043" i="9" s="1"/>
  <c r="I2044" i="9" a="1"/>
  <c r="I2044" i="9" s="1"/>
  <c r="I2045" i="9" a="1"/>
  <c r="I2045" i="9" s="1"/>
  <c r="I2046" i="9" a="1"/>
  <c r="I2046" i="9" s="1"/>
  <c r="I2047" i="9" a="1"/>
  <c r="I2047" i="9"/>
  <c r="I2048" i="9" a="1"/>
  <c r="I2048" i="9" s="1"/>
  <c r="I2049" i="9" a="1"/>
  <c r="I2049" i="9" s="1"/>
  <c r="I2050" i="9" a="1"/>
  <c r="I2050" i="9" s="1"/>
  <c r="I2051" i="9" a="1"/>
  <c r="I2051" i="9" s="1"/>
  <c r="I2052" i="9" a="1"/>
  <c r="I2052" i="9" s="1"/>
  <c r="I2053" i="9" a="1"/>
  <c r="I2053" i="9" s="1"/>
  <c r="I2054" i="9" a="1"/>
  <c r="I2054" i="9" s="1"/>
  <c r="I2055" i="9" a="1"/>
  <c r="I2055" i="9" s="1"/>
  <c r="I2056" i="9" a="1"/>
  <c r="I2056" i="9" s="1"/>
  <c r="I2057" i="9" a="1"/>
  <c r="I2057" i="9" s="1"/>
  <c r="I2058" i="9" a="1"/>
  <c r="I2058" i="9" s="1"/>
  <c r="I2059" i="9" a="1"/>
  <c r="I2059" i="9" s="1"/>
  <c r="I2060" i="9" a="1"/>
  <c r="I2060" i="9" s="1"/>
  <c r="I2061" i="9" a="1"/>
  <c r="I2061" i="9" s="1"/>
  <c r="I2062" i="9" a="1"/>
  <c r="I2062" i="9" s="1"/>
  <c r="I2063" i="9" a="1"/>
  <c r="I2063" i="9" s="1"/>
  <c r="I2064" i="9" a="1"/>
  <c r="I2064" i="9" s="1"/>
  <c r="I2065" i="9" a="1"/>
  <c r="I2065" i="9" s="1"/>
  <c r="I2066" i="9" a="1"/>
  <c r="I2066" i="9" s="1"/>
  <c r="I2067" i="9" a="1"/>
  <c r="I2067" i="9" s="1"/>
  <c r="I2068" i="9" a="1"/>
  <c r="I2068" i="9" s="1"/>
  <c r="I2069" i="9" a="1"/>
  <c r="I2069" i="9" s="1"/>
  <c r="I2070" i="9" a="1"/>
  <c r="I2070" i="9" s="1"/>
  <c r="I2071" i="9" a="1"/>
  <c r="I2071" i="9" s="1"/>
  <c r="I2072" i="9" a="1"/>
  <c r="I2072" i="9" s="1"/>
  <c r="I2073" i="9" a="1"/>
  <c r="I2073" i="9" s="1"/>
  <c r="I2074" i="9" a="1"/>
  <c r="I2074" i="9" s="1"/>
  <c r="I2075" i="9" a="1"/>
  <c r="I2075" i="9" s="1"/>
  <c r="I2076" i="9" a="1"/>
  <c r="I2076" i="9" s="1"/>
  <c r="I2077" i="9" a="1"/>
  <c r="I2077" i="9" s="1"/>
  <c r="I2078" i="9" a="1"/>
  <c r="I2078" i="9" s="1"/>
  <c r="I2079" i="9" a="1"/>
  <c r="I2079" i="9" s="1"/>
  <c r="I2080" i="9" a="1"/>
  <c r="I2080" i="9" s="1"/>
  <c r="I2081" i="9" a="1"/>
  <c r="I2081" i="9" s="1"/>
  <c r="I2082" i="9" a="1"/>
  <c r="I2082" i="9" s="1"/>
  <c r="I2083" i="9" a="1"/>
  <c r="I2083" i="9" s="1"/>
  <c r="I2084" i="9" a="1"/>
  <c r="I2084" i="9" s="1"/>
  <c r="I2085" i="9" a="1"/>
  <c r="I2085" i="9" s="1"/>
  <c r="I2086" i="9" a="1"/>
  <c r="I2086" i="9" s="1"/>
  <c r="I2087" i="9" a="1"/>
  <c r="I2087" i="9" s="1"/>
  <c r="I2088" i="9" a="1"/>
  <c r="I2088" i="9" s="1"/>
  <c r="I2089" i="9" a="1"/>
  <c r="I2089" i="9" s="1"/>
  <c r="I2090" i="9" a="1"/>
  <c r="I2090" i="9" s="1"/>
  <c r="I2091" i="9" a="1"/>
  <c r="I2091" i="9" s="1"/>
  <c r="I2092" i="9" a="1"/>
  <c r="I2092" i="9" s="1"/>
  <c r="I2093" i="9" a="1"/>
  <c r="I2093" i="9" s="1"/>
  <c r="I2094" i="9" a="1"/>
  <c r="I2094" i="9" s="1"/>
  <c r="I2095" i="9" a="1"/>
  <c r="I2095" i="9" s="1"/>
  <c r="I2096" i="9" a="1"/>
  <c r="I2096" i="9" s="1"/>
  <c r="I2097" i="9" a="1"/>
  <c r="I2097" i="9" s="1"/>
  <c r="I2098" i="9" a="1"/>
  <c r="I2098" i="9" s="1"/>
  <c r="I2099" i="9" a="1"/>
  <c r="I2099" i="9" s="1"/>
  <c r="I2100" i="9" a="1"/>
  <c r="I2100" i="9" s="1"/>
  <c r="I2101" i="9" a="1"/>
  <c r="I2101" i="9" s="1"/>
  <c r="I2102" i="9" a="1"/>
  <c r="I2102" i="9" s="1"/>
  <c r="I2103" i="9" a="1"/>
  <c r="I2103" i="9" s="1"/>
  <c r="I2104" i="9" a="1"/>
  <c r="I2104" i="9" s="1"/>
  <c r="I2105" i="9" a="1"/>
  <c r="I2105" i="9" s="1"/>
  <c r="I2106" i="9" a="1"/>
  <c r="I2106" i="9" s="1"/>
  <c r="I2107" i="9" a="1"/>
  <c r="I2107" i="9" s="1"/>
  <c r="I2108" i="9" a="1"/>
  <c r="I2108" i="9" s="1"/>
  <c r="I2109" i="9" a="1"/>
  <c r="I2109" i="9" s="1"/>
  <c r="I2110" i="9" a="1"/>
  <c r="I2110" i="9" s="1"/>
  <c r="I2111" i="9" a="1"/>
  <c r="I2111" i="9" s="1"/>
  <c r="I2112" i="9" a="1"/>
  <c r="I2112" i="9" s="1"/>
  <c r="I2113" i="9" a="1"/>
  <c r="I2113" i="9" s="1"/>
  <c r="I2114" i="9" a="1"/>
  <c r="I2114" i="9" s="1"/>
  <c r="I2115" i="9" a="1"/>
  <c r="I2115" i="9" s="1"/>
  <c r="I2116" i="9" a="1"/>
  <c r="I2116" i="9" s="1"/>
  <c r="I2117" i="9" a="1"/>
  <c r="I2117" i="9" s="1"/>
  <c r="I2118" i="9" a="1"/>
  <c r="I2118" i="9" s="1"/>
  <c r="I2119" i="9" a="1"/>
  <c r="I2119" i="9" s="1"/>
  <c r="I2120" i="9" a="1"/>
  <c r="I2120" i="9" s="1"/>
  <c r="I2121" i="9" a="1"/>
  <c r="I2121" i="9" s="1"/>
  <c r="I2122" i="9" a="1"/>
  <c r="I2122" i="9" s="1"/>
  <c r="I2123" i="9" a="1"/>
  <c r="I2123" i="9" s="1"/>
  <c r="I2124" i="9" a="1"/>
  <c r="I2124" i="9" s="1"/>
  <c r="I2125" i="9" a="1"/>
  <c r="I2125" i="9" s="1"/>
  <c r="I2126" i="9" a="1"/>
  <c r="I2126" i="9" s="1"/>
  <c r="I2127" i="9" a="1"/>
  <c r="I2127" i="9" s="1"/>
  <c r="I2128" i="9" a="1"/>
  <c r="I2128" i="9" s="1"/>
  <c r="I2129" i="9" a="1"/>
  <c r="I2129" i="9" s="1"/>
  <c r="I2130" i="9" a="1"/>
  <c r="I2130" i="9" s="1"/>
  <c r="I2131" i="9" a="1"/>
  <c r="I2131" i="9" s="1"/>
  <c r="I2132" i="9" a="1"/>
  <c r="I2132" i="9" s="1"/>
  <c r="I2133" i="9" a="1"/>
  <c r="I2133" i="9" s="1"/>
  <c r="I2134" i="9" a="1"/>
  <c r="I2134" i="9" s="1"/>
  <c r="I2135" i="9" a="1"/>
  <c r="I2135" i="9" s="1"/>
  <c r="I2136" i="9" a="1"/>
  <c r="I2136" i="9" s="1"/>
  <c r="I2137" i="9" a="1"/>
  <c r="I2137" i="9" s="1"/>
  <c r="I2138" i="9" a="1"/>
  <c r="I2138" i="9" s="1"/>
  <c r="I2139" i="9" a="1"/>
  <c r="I2139" i="9" s="1"/>
  <c r="I2140" i="9" a="1"/>
  <c r="I2140" i="9" s="1"/>
  <c r="I2141" i="9" a="1"/>
  <c r="I2141" i="9" s="1"/>
  <c r="I2142" i="9" a="1"/>
  <c r="I2142" i="9" s="1"/>
  <c r="I2143" i="9" a="1"/>
  <c r="I2143" i="9" s="1"/>
  <c r="I2144" i="9" a="1"/>
  <c r="I2144" i="9" s="1"/>
  <c r="I2145" i="9" a="1"/>
  <c r="I2145" i="9" s="1"/>
  <c r="I2146" i="9" a="1"/>
  <c r="I2146" i="9" s="1"/>
  <c r="I2147" i="9" a="1"/>
  <c r="I2147" i="9" s="1"/>
  <c r="I2148" i="9" a="1"/>
  <c r="I2148" i="9" s="1"/>
  <c r="I2149" i="9" a="1"/>
  <c r="I2149" i="9" s="1"/>
  <c r="I2150" i="9" a="1"/>
  <c r="I2150" i="9" s="1"/>
  <c r="I2151" i="9" a="1"/>
  <c r="I2151" i="9" s="1"/>
  <c r="I2152" i="9" a="1"/>
  <c r="I2152" i="9" s="1"/>
  <c r="I2153" i="9" a="1"/>
  <c r="I2153" i="9" s="1"/>
  <c r="I2154" i="9" a="1"/>
  <c r="I2154" i="9" s="1"/>
  <c r="I2155" i="9" a="1"/>
  <c r="I2155" i="9" s="1"/>
  <c r="I2156" i="9" a="1"/>
  <c r="I2156" i="9" s="1"/>
  <c r="I2157" i="9" a="1"/>
  <c r="I2157" i="9" s="1"/>
  <c r="I2158" i="9" a="1"/>
  <c r="I2158" i="9" s="1"/>
  <c r="I2159" i="9" a="1"/>
  <c r="I2159" i="9" s="1"/>
  <c r="I2160" i="9" a="1"/>
  <c r="I2160" i="9" s="1"/>
  <c r="I2161" i="9" a="1"/>
  <c r="I2161" i="9" s="1"/>
  <c r="I2162" i="9" a="1"/>
  <c r="I2162" i="9" s="1"/>
  <c r="I2163" i="9" a="1"/>
  <c r="I2163" i="9" s="1"/>
  <c r="I2164" i="9" a="1"/>
  <c r="I2164" i="9" s="1"/>
  <c r="I2165" i="9" a="1"/>
  <c r="I2165" i="9" s="1"/>
  <c r="I2166" i="9" a="1"/>
  <c r="I2166" i="9" s="1"/>
  <c r="I2167" i="9" a="1"/>
  <c r="I2167" i="9"/>
  <c r="I2168" i="9" a="1"/>
  <c r="I2168" i="9" s="1"/>
  <c r="I2169" i="9" a="1"/>
  <c r="I2169" i="9" s="1"/>
  <c r="I2170" i="9" a="1"/>
  <c r="I2170" i="9" s="1"/>
  <c r="I2171" i="9" a="1"/>
  <c r="I2171" i="9" s="1"/>
  <c r="I2172" i="9" a="1"/>
  <c r="I2172" i="9" s="1"/>
  <c r="I2173" i="9" a="1"/>
  <c r="I2173" i="9" s="1"/>
  <c r="I2174" i="9" a="1"/>
  <c r="I2174" i="9" s="1"/>
  <c r="I2175" i="9" a="1"/>
  <c r="I2175" i="9" s="1"/>
  <c r="I2176" i="9" a="1"/>
  <c r="I2176" i="9" s="1"/>
  <c r="I2177" i="9" a="1"/>
  <c r="I2177" i="9" s="1"/>
  <c r="I2178" i="9" a="1"/>
  <c r="I2178" i="9" s="1"/>
  <c r="I2179" i="9" a="1"/>
  <c r="I2179" i="9" s="1"/>
  <c r="I2180" i="9" a="1"/>
  <c r="I2180" i="9" s="1"/>
  <c r="I2181" i="9" a="1"/>
  <c r="I2181" i="9" s="1"/>
  <c r="I2182" i="9" a="1"/>
  <c r="I2182" i="9" s="1"/>
  <c r="I2183" i="9" a="1"/>
  <c r="I2183" i="9" s="1"/>
  <c r="I2184" i="9" a="1"/>
  <c r="I2184" i="9" s="1"/>
  <c r="I2185" i="9" a="1"/>
  <c r="I2185" i="9" s="1"/>
  <c r="I2186" i="9" a="1"/>
  <c r="I2186" i="9" s="1"/>
  <c r="I2187" i="9" a="1"/>
  <c r="I2187" i="9" s="1"/>
  <c r="I2188" i="9" a="1"/>
  <c r="I2188" i="9" s="1"/>
  <c r="I2189" i="9" a="1"/>
  <c r="I2189" i="9" s="1"/>
  <c r="I2190" i="9" a="1"/>
  <c r="I2190" i="9" s="1"/>
  <c r="I2191" i="9" a="1"/>
  <c r="I2191" i="9" s="1"/>
  <c r="I2192" i="9" a="1"/>
  <c r="I2192" i="9" s="1"/>
  <c r="I2193" i="9" a="1"/>
  <c r="I2193" i="9" s="1"/>
  <c r="I2194" i="9" a="1"/>
  <c r="I2194" i="9" s="1"/>
  <c r="I2195" i="9" a="1"/>
  <c r="I2195" i="9" s="1"/>
  <c r="I2196" i="9" a="1"/>
  <c r="I2196" i="9" s="1"/>
  <c r="I2197" i="9" a="1"/>
  <c r="I2197" i="9" s="1"/>
  <c r="I2198" i="9" a="1"/>
  <c r="I2198" i="9" s="1"/>
  <c r="I2199" i="9" a="1"/>
  <c r="I2199" i="9" s="1"/>
  <c r="I2200" i="9" a="1"/>
  <c r="I2200" i="9" s="1"/>
  <c r="I2201" i="9" a="1"/>
  <c r="I2201" i="9" s="1"/>
  <c r="I2202" i="9" a="1"/>
  <c r="I2202" i="9" s="1"/>
  <c r="I2203" i="9" a="1"/>
  <c r="I2203" i="9" s="1"/>
  <c r="I2204" i="9" a="1"/>
  <c r="I2204" i="9" s="1"/>
  <c r="I2205" i="9" a="1"/>
  <c r="I2205" i="9" s="1"/>
  <c r="I2206" i="9" a="1"/>
  <c r="I2206" i="9" s="1"/>
  <c r="I2207" i="9" a="1"/>
  <c r="I2207" i="9" s="1"/>
  <c r="I2208" i="9" a="1"/>
  <c r="I2208" i="9" s="1"/>
  <c r="I2209" i="9" a="1"/>
  <c r="I2209" i="9" s="1"/>
  <c r="I2210" i="9" a="1"/>
  <c r="I2210" i="9" s="1"/>
  <c r="I2211" i="9" a="1"/>
  <c r="I2211" i="9" s="1"/>
  <c r="I2212" i="9" a="1"/>
  <c r="I2212" i="9" s="1"/>
  <c r="I2213" i="9" a="1"/>
  <c r="I2213" i="9" s="1"/>
  <c r="I2214" i="9" a="1"/>
  <c r="I2214" i="9" s="1"/>
  <c r="I2215" i="9" a="1"/>
  <c r="I2215" i="9" s="1"/>
  <c r="I2216" i="9" a="1"/>
  <c r="I2216" i="9" s="1"/>
  <c r="I2217" i="9" a="1"/>
  <c r="I2217" i="9" s="1"/>
  <c r="I2218" i="9" a="1"/>
  <c r="I2218" i="9" s="1"/>
  <c r="I2219" i="9" a="1"/>
  <c r="I2219" i="9" s="1"/>
  <c r="I2220" i="9" a="1"/>
  <c r="I2220" i="9" s="1"/>
  <c r="I2221" i="9" a="1"/>
  <c r="I2221" i="9" s="1"/>
  <c r="I2222" i="9" a="1"/>
  <c r="I2222" i="9" s="1"/>
  <c r="I2223" i="9" a="1"/>
  <c r="I2223" i="9" s="1"/>
  <c r="I2224" i="9" a="1"/>
  <c r="I2224" i="9" s="1"/>
  <c r="I2225" i="9" a="1"/>
  <c r="I2225" i="9" s="1"/>
  <c r="I2226" i="9" a="1"/>
  <c r="I2226" i="9" s="1"/>
  <c r="I2227" i="9" a="1"/>
  <c r="I2227" i="9" s="1"/>
  <c r="I2228" i="9" a="1"/>
  <c r="I2228" i="9" s="1"/>
  <c r="I2229" i="9" a="1"/>
  <c r="I2229" i="9" s="1"/>
  <c r="I2230" i="9" a="1"/>
  <c r="I2230" i="9" s="1"/>
  <c r="I2231" i="9" a="1"/>
  <c r="I2231" i="9" s="1"/>
  <c r="I2232" i="9" a="1"/>
  <c r="I2232" i="9" s="1"/>
  <c r="I2233" i="9" a="1"/>
  <c r="I2233" i="9" s="1"/>
  <c r="I2234" i="9" a="1"/>
  <c r="I2234" i="9" s="1"/>
  <c r="I2235" i="9" a="1"/>
  <c r="I2235" i="9" s="1"/>
  <c r="I2236" i="9" a="1"/>
  <c r="I2236" i="9" s="1"/>
  <c r="I2237" i="9" a="1"/>
  <c r="I2237" i="9" s="1"/>
  <c r="I2238" i="9" a="1"/>
  <c r="I2238" i="9" s="1"/>
  <c r="I2239" i="9" a="1"/>
  <c r="I2239" i="9" s="1"/>
  <c r="I2240" i="9" a="1"/>
  <c r="I2240" i="9" s="1"/>
  <c r="I2241" i="9" a="1"/>
  <c r="I2241" i="9" s="1"/>
  <c r="I2242" i="9" a="1"/>
  <c r="I2242" i="9" s="1"/>
  <c r="I2243" i="9" a="1"/>
  <c r="I2243" i="9" s="1"/>
  <c r="I2244" i="9" a="1"/>
  <c r="I2244" i="9" s="1"/>
  <c r="I2245" i="9" a="1"/>
  <c r="I2245" i="9" s="1"/>
  <c r="I2246" i="9" a="1"/>
  <c r="I2246" i="9" s="1"/>
  <c r="I2247" i="9" a="1"/>
  <c r="I2247" i="9" s="1"/>
  <c r="I2248" i="9" a="1"/>
  <c r="I2248" i="9" s="1"/>
  <c r="I2249" i="9" a="1"/>
  <c r="I2249" i="9" s="1"/>
  <c r="I2250" i="9" a="1"/>
  <c r="I2250" i="9" s="1"/>
  <c r="I2251" i="9" a="1"/>
  <c r="I2251" i="9" s="1"/>
  <c r="I2252" i="9" a="1"/>
  <c r="I2252" i="9" s="1"/>
  <c r="I2253" i="9" a="1"/>
  <c r="I2253" i="9" s="1"/>
  <c r="I2254" i="9" a="1"/>
  <c r="I2254" i="9" s="1"/>
  <c r="I2255" i="9" a="1"/>
  <c r="I2255" i="9" s="1"/>
  <c r="I2256" i="9" a="1"/>
  <c r="I2256" i="9" s="1"/>
  <c r="I2257" i="9" a="1"/>
  <c r="I2257" i="9" s="1"/>
  <c r="I2258" i="9" a="1"/>
  <c r="I2258" i="9" s="1"/>
  <c r="I2259" i="9" a="1"/>
  <c r="I2259" i="9" s="1"/>
  <c r="I2260" i="9" a="1"/>
  <c r="I2260" i="9" s="1"/>
  <c r="I2261" i="9" a="1"/>
  <c r="I2261" i="9" s="1"/>
  <c r="I2262" i="9" a="1"/>
  <c r="I2262" i="9" s="1"/>
  <c r="I2263" i="9" a="1"/>
  <c r="I2263" i="9" s="1"/>
  <c r="I2264" i="9" a="1"/>
  <c r="I2264" i="9" s="1"/>
  <c r="I2265" i="9" a="1"/>
  <c r="I2265" i="9" s="1"/>
  <c r="I2266" i="9" a="1"/>
  <c r="I2266" i="9" s="1"/>
  <c r="I2267" i="9" a="1"/>
  <c r="I2267" i="9" s="1"/>
  <c r="I2268" i="9" a="1"/>
  <c r="I2268" i="9" s="1"/>
  <c r="I2269" i="9" a="1"/>
  <c r="I2269" i="9" s="1"/>
  <c r="I2270" i="9" a="1"/>
  <c r="I2270" i="9" s="1"/>
  <c r="I2271" i="9" a="1"/>
  <c r="I2271" i="9" s="1"/>
  <c r="I2272" i="9" a="1"/>
  <c r="I2272" i="9" s="1"/>
  <c r="I2273" i="9" a="1"/>
  <c r="I2273" i="9" s="1"/>
  <c r="I2274" i="9" a="1"/>
  <c r="I2274" i="9" s="1"/>
  <c r="I2275" i="9" a="1"/>
  <c r="I2275" i="9" s="1"/>
  <c r="I2276" i="9" a="1"/>
  <c r="I2276" i="9" s="1"/>
  <c r="I2277" i="9" a="1"/>
  <c r="I2277" i="9" s="1"/>
  <c r="I2278" i="9" a="1"/>
  <c r="I2278" i="9" s="1"/>
  <c r="I2279" i="9" a="1"/>
  <c r="I2279" i="9" s="1"/>
  <c r="I2280" i="9" a="1"/>
  <c r="I2280" i="9" s="1"/>
  <c r="I2281" i="9" a="1"/>
  <c r="I2281" i="9" s="1"/>
  <c r="I2282" i="9" a="1"/>
  <c r="I2282" i="9" s="1"/>
  <c r="I2283" i="9" a="1"/>
  <c r="I2283" i="9" s="1"/>
  <c r="I2284" i="9" a="1"/>
  <c r="I2284" i="9" s="1"/>
  <c r="I2285" i="9" a="1"/>
  <c r="I2285" i="9" s="1"/>
  <c r="I2286" i="9" a="1"/>
  <c r="I2286" i="9" s="1"/>
  <c r="I2287" i="9" a="1"/>
  <c r="I2287" i="9" s="1"/>
  <c r="I2288" i="9" a="1"/>
  <c r="I2288" i="9" s="1"/>
  <c r="I2289" i="9" a="1"/>
  <c r="I2289" i="9" s="1"/>
  <c r="I2290" i="9" a="1"/>
  <c r="I2290" i="9" s="1"/>
  <c r="I2291" i="9" a="1"/>
  <c r="I2291" i="9" s="1"/>
  <c r="I2292" i="9" a="1"/>
  <c r="I2292" i="9" s="1"/>
  <c r="I2293" i="9" a="1"/>
  <c r="I2293" i="9" s="1"/>
  <c r="I2294" i="9" a="1"/>
  <c r="I2294" i="9" s="1"/>
  <c r="I2295" i="9" a="1"/>
  <c r="I2295" i="9" s="1"/>
  <c r="I2296" i="9" a="1"/>
  <c r="I2296" i="9" s="1"/>
  <c r="I2297" i="9" a="1"/>
  <c r="I2297" i="9" s="1"/>
  <c r="I2298" i="9" a="1"/>
  <c r="I2298" i="9" s="1"/>
  <c r="I2299" i="9" a="1"/>
  <c r="I2299" i="9" s="1"/>
  <c r="I2300" i="9" a="1"/>
  <c r="I2300" i="9" s="1"/>
  <c r="I2301" i="9" a="1"/>
  <c r="I2301" i="9" s="1"/>
  <c r="I2302" i="9" a="1"/>
  <c r="I2302" i="9" s="1"/>
  <c r="I2303" i="9" a="1"/>
  <c r="I2303" i="9" s="1"/>
  <c r="I2304" i="9" a="1"/>
  <c r="I2304" i="9" s="1"/>
  <c r="I2305" i="9" a="1"/>
  <c r="I2305" i="9" s="1"/>
  <c r="I2306" i="9" a="1"/>
  <c r="I2306" i="9" s="1"/>
  <c r="I2307" i="9" a="1"/>
  <c r="I2307" i="9" s="1"/>
  <c r="I2308" i="9" a="1"/>
  <c r="I2308" i="9" s="1"/>
  <c r="I2309" i="9" a="1"/>
  <c r="I2309" i="9" s="1"/>
  <c r="I2310" i="9" a="1"/>
  <c r="I2310" i="9" s="1"/>
  <c r="I2311" i="9" a="1"/>
  <c r="I2311" i="9" s="1"/>
  <c r="I2312" i="9" a="1"/>
  <c r="I2312" i="9" s="1"/>
  <c r="I2313" i="9" a="1"/>
  <c r="I2313" i="9" s="1"/>
  <c r="I2314" i="9" a="1"/>
  <c r="I2314" i="9" s="1"/>
  <c r="I2315" i="9" a="1"/>
  <c r="I2315" i="9" s="1"/>
  <c r="I2316" i="9" a="1"/>
  <c r="I2316" i="9" s="1"/>
  <c r="I2317" i="9" a="1"/>
  <c r="I2317" i="9" s="1"/>
  <c r="I2318" i="9" a="1"/>
  <c r="I2318" i="9" s="1"/>
  <c r="I2319" i="9" a="1"/>
  <c r="I2319" i="9" s="1"/>
  <c r="I2320" i="9" a="1"/>
  <c r="I2320" i="9" s="1"/>
  <c r="I2321" i="9" a="1"/>
  <c r="I2321" i="9" s="1"/>
  <c r="I2322" i="9" a="1"/>
  <c r="I2322" i="9" s="1"/>
  <c r="I2323" i="9" a="1"/>
  <c r="I2323" i="9" s="1"/>
  <c r="I2324" i="9" a="1"/>
  <c r="I2324" i="9" s="1"/>
  <c r="I2325" i="9" a="1"/>
  <c r="I2325" i="9" s="1"/>
  <c r="I2326" i="9" a="1"/>
  <c r="I2326" i="9" s="1"/>
  <c r="I2327" i="9" a="1"/>
  <c r="I2327" i="9" s="1"/>
  <c r="I2328" i="9" a="1"/>
  <c r="I2328" i="9" s="1"/>
  <c r="I2329" i="9" a="1"/>
  <c r="I2329" i="9" s="1"/>
  <c r="I2330" i="9" a="1"/>
  <c r="I2330" i="9" s="1"/>
  <c r="I2331" i="9" a="1"/>
  <c r="I2331" i="9" s="1"/>
  <c r="I2332" i="9" a="1"/>
  <c r="I2332" i="9" s="1"/>
  <c r="I2333" i="9" a="1"/>
  <c r="I2333" i="9" s="1"/>
  <c r="I2334" i="9" a="1"/>
  <c r="I2334" i="9" s="1"/>
  <c r="I2335" i="9" a="1"/>
  <c r="I2335" i="9" s="1"/>
  <c r="I2336" i="9" a="1"/>
  <c r="I2336" i="9" s="1"/>
  <c r="H2" i="9" a="1"/>
  <c r="H2" i="9" s="1"/>
  <c r="C3" i="9"/>
  <c r="C4" i="9"/>
  <c r="C5" i="9"/>
  <c r="C6" i="9"/>
  <c r="C7" i="9"/>
  <c r="C8" i="9"/>
  <c r="C9" i="9"/>
  <c r="C10" i="9"/>
  <c r="C11" i="9"/>
  <c r="C12" i="9"/>
  <c r="C13" i="9"/>
  <c r="C14" i="9"/>
  <c r="C15" i="9"/>
  <c r="C16" i="9"/>
  <c r="C17" i="9"/>
  <c r="C18" i="9"/>
  <c r="C19" i="9"/>
  <c r="C20" i="9"/>
  <c r="C21" i="9"/>
  <c r="C22" i="9"/>
  <c r="C23" i="9"/>
  <c r="C24" i="9"/>
  <c r="C25" i="9"/>
  <c r="C26" i="9"/>
  <c r="C27" i="9"/>
  <c r="C28" i="9"/>
  <c r="C29" i="9"/>
  <c r="C30" i="9"/>
  <c r="C31" i="9"/>
  <c r="C32" i="9"/>
  <c r="C33" i="9"/>
  <c r="C34" i="9"/>
  <c r="C35" i="9"/>
  <c r="C36" i="9"/>
  <c r="C37" i="9"/>
  <c r="C38" i="9"/>
  <c r="C39" i="9"/>
  <c r="C40" i="9"/>
  <c r="C41" i="9"/>
  <c r="C42" i="9"/>
  <c r="C43" i="9"/>
  <c r="C44" i="9"/>
  <c r="C45" i="9"/>
  <c r="C46" i="9"/>
  <c r="C47" i="9"/>
  <c r="C48" i="9"/>
  <c r="C49" i="9"/>
  <c r="C50" i="9"/>
  <c r="C51" i="9"/>
  <c r="C52" i="9"/>
  <c r="C53" i="9"/>
  <c r="C54" i="9"/>
  <c r="C55" i="9"/>
  <c r="C56" i="9"/>
  <c r="C57" i="9"/>
  <c r="C58" i="9"/>
  <c r="C59" i="9"/>
  <c r="C60" i="9"/>
  <c r="C61" i="9"/>
  <c r="C62" i="9"/>
  <c r="C63" i="9"/>
  <c r="C64" i="9"/>
  <c r="C65" i="9"/>
  <c r="C66" i="9"/>
  <c r="C67" i="9"/>
  <c r="C68" i="9"/>
  <c r="C69" i="9"/>
  <c r="C70" i="9"/>
  <c r="C71" i="9"/>
  <c r="C72" i="9"/>
  <c r="C73" i="9"/>
  <c r="C74" i="9"/>
  <c r="C75" i="9"/>
  <c r="C76" i="9"/>
  <c r="C77" i="9"/>
  <c r="C78" i="9"/>
  <c r="C79" i="9"/>
  <c r="C80" i="9"/>
  <c r="C81" i="9"/>
  <c r="C82" i="9"/>
  <c r="C83" i="9"/>
  <c r="C84" i="9"/>
  <c r="C85" i="9"/>
  <c r="C86" i="9"/>
  <c r="C87" i="9"/>
  <c r="C88" i="9"/>
  <c r="C89" i="9"/>
  <c r="C90" i="9"/>
  <c r="C91" i="9"/>
  <c r="C92" i="9"/>
  <c r="C93" i="9"/>
  <c r="C94" i="9"/>
  <c r="C95" i="9"/>
  <c r="C96" i="9"/>
  <c r="C97" i="9"/>
  <c r="C98" i="9"/>
  <c r="C99" i="9"/>
  <c r="C100" i="9"/>
  <c r="C101" i="9"/>
  <c r="C102" i="9"/>
  <c r="C103" i="9"/>
  <c r="C104" i="9"/>
  <c r="C105" i="9"/>
  <c r="C106" i="9"/>
  <c r="C107" i="9"/>
  <c r="C108" i="9"/>
  <c r="C109" i="9"/>
  <c r="C110" i="9"/>
  <c r="C111" i="9"/>
  <c r="C112" i="9"/>
  <c r="C113" i="9"/>
  <c r="C114" i="9"/>
  <c r="C115" i="9"/>
  <c r="C116" i="9"/>
  <c r="C117" i="9"/>
  <c r="C118" i="9"/>
  <c r="C119" i="9"/>
  <c r="C120" i="9"/>
  <c r="C121" i="9"/>
  <c r="C122" i="9"/>
  <c r="C123" i="9"/>
  <c r="C124" i="9"/>
  <c r="C125" i="9"/>
  <c r="C126" i="9"/>
  <c r="C127" i="9"/>
  <c r="C128" i="9"/>
  <c r="C129" i="9"/>
  <c r="C130" i="9"/>
  <c r="C131" i="9"/>
  <c r="C132" i="9"/>
  <c r="C133" i="9"/>
  <c r="C134" i="9"/>
  <c r="C135" i="9"/>
  <c r="C136" i="9"/>
  <c r="C137" i="9"/>
  <c r="C138" i="9"/>
  <c r="C139" i="9"/>
  <c r="C140" i="9"/>
  <c r="C141" i="9"/>
  <c r="C142" i="9"/>
  <c r="C143" i="9"/>
  <c r="C144" i="9"/>
  <c r="C145" i="9"/>
  <c r="C146" i="9"/>
  <c r="C147" i="9"/>
  <c r="C148" i="9"/>
  <c r="C149" i="9"/>
  <c r="C150" i="9"/>
  <c r="C151" i="9"/>
  <c r="C152" i="9"/>
  <c r="C153" i="9"/>
  <c r="C154" i="9"/>
  <c r="C155" i="9"/>
  <c r="C156" i="9"/>
  <c r="C157" i="9"/>
  <c r="C158" i="9"/>
  <c r="C159" i="9"/>
  <c r="C160" i="9"/>
  <c r="C161" i="9"/>
  <c r="C162" i="9"/>
  <c r="C163" i="9"/>
  <c r="C164" i="9"/>
  <c r="C165" i="9"/>
  <c r="C166" i="9"/>
  <c r="C167" i="9"/>
  <c r="C168" i="9"/>
  <c r="C169" i="9"/>
  <c r="C170" i="9"/>
  <c r="C171" i="9"/>
  <c r="C172" i="9"/>
  <c r="C173" i="9"/>
  <c r="C174" i="9"/>
  <c r="C175" i="9"/>
  <c r="C176" i="9"/>
  <c r="C177" i="9"/>
  <c r="C178" i="9"/>
  <c r="C179" i="9"/>
  <c r="C180" i="9"/>
  <c r="C181" i="9"/>
  <c r="C182" i="9"/>
  <c r="C183" i="9"/>
  <c r="C184" i="9"/>
  <c r="C185" i="9"/>
  <c r="C186" i="9"/>
  <c r="C187" i="9"/>
  <c r="C188" i="9"/>
  <c r="C189" i="9"/>
  <c r="C190" i="9"/>
  <c r="C191" i="9"/>
  <c r="C192" i="9"/>
  <c r="C193" i="9"/>
  <c r="C194" i="9"/>
  <c r="C195" i="9"/>
  <c r="C196" i="9"/>
  <c r="C197" i="9"/>
  <c r="C198" i="9"/>
  <c r="C199" i="9"/>
  <c r="C200" i="9"/>
  <c r="C201" i="9"/>
  <c r="C202" i="9"/>
  <c r="C203" i="9"/>
  <c r="C204" i="9"/>
  <c r="C205" i="9"/>
  <c r="C206" i="9"/>
  <c r="C207" i="9"/>
  <c r="C208" i="9"/>
  <c r="C209" i="9"/>
  <c r="C210" i="9"/>
  <c r="C211" i="9"/>
  <c r="C212" i="9"/>
  <c r="C213" i="9"/>
  <c r="C214" i="9"/>
  <c r="C215" i="9"/>
  <c r="C216" i="9"/>
  <c r="C217" i="9"/>
  <c r="C218" i="9"/>
  <c r="C219" i="9"/>
  <c r="C220" i="9"/>
  <c r="C221" i="9"/>
  <c r="C222" i="9"/>
  <c r="C223" i="9"/>
  <c r="C224" i="9"/>
  <c r="C225" i="9"/>
  <c r="C226" i="9"/>
  <c r="C227" i="9"/>
  <c r="C228" i="9"/>
  <c r="C229" i="9"/>
  <c r="C230" i="9"/>
  <c r="C231" i="9"/>
  <c r="C232" i="9"/>
  <c r="C233" i="9"/>
  <c r="C234" i="9"/>
  <c r="C235" i="9"/>
  <c r="C236" i="9"/>
  <c r="C237" i="9"/>
  <c r="C238" i="9"/>
  <c r="C239" i="9"/>
  <c r="C240" i="9"/>
  <c r="C241" i="9"/>
  <c r="C242" i="9"/>
  <c r="C243" i="9"/>
  <c r="C244" i="9"/>
  <c r="C245" i="9"/>
  <c r="C246" i="9"/>
  <c r="C247" i="9"/>
  <c r="C248" i="9"/>
  <c r="C249" i="9"/>
  <c r="C250" i="9"/>
  <c r="C251" i="9"/>
  <c r="C252" i="9"/>
  <c r="C253" i="9"/>
  <c r="C254" i="9"/>
  <c r="C255" i="9"/>
  <c r="C256" i="9"/>
  <c r="C257" i="9"/>
  <c r="C258" i="9"/>
  <c r="C259" i="9"/>
  <c r="C260" i="9"/>
  <c r="C261" i="9"/>
  <c r="C262" i="9"/>
  <c r="C263" i="9"/>
  <c r="C264" i="9"/>
  <c r="C265" i="9"/>
  <c r="C266" i="9"/>
  <c r="C267" i="9"/>
  <c r="C268" i="9"/>
  <c r="C269" i="9"/>
  <c r="C270" i="9"/>
  <c r="C271" i="9"/>
  <c r="C272" i="9"/>
  <c r="C273" i="9"/>
  <c r="C274" i="9"/>
  <c r="C275" i="9"/>
  <c r="C276" i="9"/>
  <c r="C277" i="9"/>
  <c r="C278" i="9"/>
  <c r="C279" i="9"/>
  <c r="C280" i="9"/>
  <c r="C281" i="9"/>
  <c r="C282" i="9"/>
  <c r="C283" i="9"/>
  <c r="C284" i="9"/>
  <c r="C285" i="9"/>
  <c r="C286" i="9"/>
  <c r="C287" i="9"/>
  <c r="C288" i="9"/>
  <c r="C289" i="9"/>
  <c r="C290" i="9"/>
  <c r="C291" i="9"/>
  <c r="C292" i="9"/>
  <c r="C293" i="9"/>
  <c r="C294" i="9"/>
  <c r="C295" i="9"/>
  <c r="C296" i="9"/>
  <c r="C297" i="9"/>
  <c r="C298" i="9"/>
  <c r="C299" i="9"/>
  <c r="C300" i="9"/>
  <c r="C301" i="9"/>
  <c r="C302" i="9"/>
  <c r="C303" i="9"/>
  <c r="C304" i="9"/>
  <c r="C305" i="9"/>
  <c r="C306" i="9"/>
  <c r="C307" i="9"/>
  <c r="C308" i="9"/>
  <c r="C309" i="9"/>
  <c r="C310" i="9"/>
  <c r="C311" i="9"/>
  <c r="C312" i="9"/>
  <c r="C313" i="9"/>
  <c r="C314" i="9"/>
  <c r="C315" i="9"/>
  <c r="C316" i="9"/>
  <c r="C317" i="9"/>
  <c r="C318" i="9"/>
  <c r="C319" i="9"/>
  <c r="C320" i="9"/>
  <c r="C321" i="9"/>
  <c r="C322" i="9"/>
  <c r="C323" i="9"/>
  <c r="C324" i="9"/>
  <c r="C325" i="9"/>
  <c r="C326" i="9"/>
  <c r="C327" i="9"/>
  <c r="C328" i="9"/>
  <c r="C329" i="9"/>
  <c r="C330" i="9"/>
  <c r="C331" i="9"/>
  <c r="C332" i="9"/>
  <c r="C333" i="9"/>
  <c r="C334" i="9"/>
  <c r="C335" i="9"/>
  <c r="C336" i="9"/>
  <c r="C337" i="9"/>
  <c r="C338" i="9"/>
  <c r="C339" i="9"/>
  <c r="C340" i="9"/>
  <c r="C341" i="9"/>
  <c r="C342" i="9"/>
  <c r="C343" i="9"/>
  <c r="C344" i="9"/>
  <c r="C345" i="9"/>
  <c r="C346" i="9"/>
  <c r="C347" i="9"/>
  <c r="C348" i="9"/>
  <c r="C349" i="9"/>
  <c r="C350" i="9"/>
  <c r="C351" i="9"/>
  <c r="C352" i="9"/>
  <c r="C353" i="9"/>
  <c r="C354" i="9"/>
  <c r="C355" i="9"/>
  <c r="C356" i="9"/>
  <c r="C357" i="9"/>
  <c r="C358" i="9"/>
  <c r="C359" i="9"/>
  <c r="C360" i="9"/>
  <c r="C361" i="9"/>
  <c r="C362" i="9"/>
  <c r="C363" i="9"/>
  <c r="C364" i="9"/>
  <c r="C365" i="9"/>
  <c r="C366" i="9"/>
  <c r="C367" i="9"/>
  <c r="C368" i="9"/>
  <c r="C369" i="9"/>
  <c r="C370" i="9"/>
  <c r="C371" i="9"/>
  <c r="C372" i="9"/>
  <c r="C373" i="9"/>
  <c r="C374" i="9"/>
  <c r="C375" i="9"/>
  <c r="C376" i="9"/>
  <c r="C377" i="9"/>
  <c r="C378" i="9"/>
  <c r="C379" i="9"/>
  <c r="C380" i="9"/>
  <c r="C381" i="9"/>
  <c r="C382" i="9"/>
  <c r="C383" i="9"/>
  <c r="C384" i="9"/>
  <c r="C385" i="9"/>
  <c r="C386" i="9"/>
  <c r="C387" i="9"/>
  <c r="C388" i="9"/>
  <c r="C389" i="9"/>
  <c r="C390" i="9"/>
  <c r="C391" i="9"/>
  <c r="C392" i="9"/>
  <c r="C393" i="9"/>
  <c r="C394" i="9"/>
  <c r="C395" i="9"/>
  <c r="C396" i="9"/>
  <c r="C397" i="9"/>
  <c r="C398" i="9"/>
  <c r="C399" i="9"/>
  <c r="C400" i="9"/>
  <c r="C401" i="9"/>
  <c r="C402" i="9"/>
  <c r="C403" i="9"/>
  <c r="C404" i="9"/>
  <c r="C405" i="9"/>
  <c r="C406" i="9"/>
  <c r="C407" i="9"/>
  <c r="C408" i="9"/>
  <c r="C409" i="9"/>
  <c r="C410" i="9"/>
  <c r="C411" i="9"/>
  <c r="C412" i="9"/>
  <c r="C413" i="9"/>
  <c r="C414" i="9"/>
  <c r="C415" i="9"/>
  <c r="C416" i="9"/>
  <c r="C417" i="9"/>
  <c r="C418" i="9"/>
  <c r="C419" i="9"/>
  <c r="C420" i="9"/>
  <c r="C421" i="9"/>
  <c r="C422" i="9"/>
  <c r="C423" i="9"/>
  <c r="C424" i="9"/>
  <c r="C425" i="9"/>
  <c r="C426" i="9"/>
  <c r="C427" i="9"/>
  <c r="C428" i="9"/>
  <c r="C429" i="9"/>
  <c r="C430" i="9"/>
  <c r="C431" i="9"/>
  <c r="C432" i="9"/>
  <c r="C433" i="9"/>
  <c r="C434" i="9"/>
  <c r="C435" i="9"/>
  <c r="C436" i="9"/>
  <c r="C437" i="9"/>
  <c r="C438" i="9"/>
  <c r="C439" i="9"/>
  <c r="C440" i="9"/>
  <c r="C441" i="9"/>
  <c r="C442" i="9"/>
  <c r="C443" i="9"/>
  <c r="C444" i="9"/>
  <c r="C445" i="9"/>
  <c r="C446" i="9"/>
  <c r="C447" i="9"/>
  <c r="C448" i="9"/>
  <c r="C449" i="9"/>
  <c r="C450" i="9"/>
  <c r="C451" i="9"/>
  <c r="C452" i="9"/>
  <c r="C453" i="9"/>
  <c r="C454" i="9"/>
  <c r="C455" i="9"/>
  <c r="C456" i="9"/>
  <c r="C457" i="9"/>
  <c r="C458" i="9"/>
  <c r="C459" i="9"/>
  <c r="C460" i="9"/>
  <c r="C461" i="9"/>
  <c r="C462" i="9"/>
  <c r="C463" i="9"/>
  <c r="C464" i="9"/>
  <c r="C465" i="9"/>
  <c r="C466" i="9"/>
  <c r="C467" i="9"/>
  <c r="C468" i="9"/>
  <c r="C469" i="9"/>
  <c r="C470" i="9"/>
  <c r="C471" i="9"/>
  <c r="C472" i="9"/>
  <c r="C473" i="9"/>
  <c r="C474" i="9"/>
  <c r="C475" i="9"/>
  <c r="C476" i="9"/>
  <c r="C477" i="9"/>
  <c r="C478" i="9"/>
  <c r="C479" i="9"/>
  <c r="C480" i="9"/>
  <c r="C481" i="9"/>
  <c r="C482" i="9"/>
  <c r="C483" i="9"/>
  <c r="C484" i="9"/>
  <c r="C485" i="9"/>
  <c r="C486" i="9"/>
  <c r="C487" i="9"/>
  <c r="C488" i="9"/>
  <c r="C489" i="9"/>
  <c r="C490" i="9"/>
  <c r="C491" i="9"/>
  <c r="C492" i="9"/>
  <c r="C493" i="9"/>
  <c r="C494" i="9"/>
  <c r="C495" i="9"/>
  <c r="C496" i="9"/>
  <c r="C497" i="9"/>
  <c r="C498" i="9"/>
  <c r="C499" i="9"/>
  <c r="C500" i="9"/>
  <c r="C501" i="9"/>
  <c r="C502" i="9"/>
  <c r="C503" i="9"/>
  <c r="C504" i="9"/>
  <c r="C505" i="9"/>
  <c r="C506" i="9"/>
  <c r="C507" i="9"/>
  <c r="C508" i="9"/>
  <c r="C509" i="9"/>
  <c r="C510" i="9"/>
  <c r="C511" i="9"/>
  <c r="C512" i="9"/>
  <c r="C513" i="9"/>
  <c r="C514" i="9"/>
  <c r="C515" i="9"/>
  <c r="C516" i="9"/>
  <c r="C517" i="9"/>
  <c r="C518" i="9"/>
  <c r="C519" i="9"/>
  <c r="C520" i="9"/>
  <c r="C521" i="9"/>
  <c r="C522" i="9"/>
  <c r="C523" i="9"/>
  <c r="C524" i="9"/>
  <c r="C525" i="9"/>
  <c r="C526" i="9"/>
  <c r="C527" i="9"/>
  <c r="C528" i="9"/>
  <c r="C529" i="9"/>
  <c r="C530" i="9"/>
  <c r="C531" i="9"/>
  <c r="C532" i="9"/>
  <c r="C533" i="9"/>
  <c r="C534" i="9"/>
  <c r="C535" i="9"/>
  <c r="C536" i="9"/>
  <c r="C537" i="9"/>
  <c r="C538" i="9"/>
  <c r="C539" i="9"/>
  <c r="C540" i="9"/>
  <c r="C541" i="9"/>
  <c r="C542" i="9"/>
  <c r="C543" i="9"/>
  <c r="C544" i="9"/>
  <c r="C545" i="9"/>
  <c r="C546" i="9"/>
  <c r="C547" i="9"/>
  <c r="C548" i="9"/>
  <c r="C549" i="9"/>
  <c r="C550" i="9"/>
  <c r="C551" i="9"/>
  <c r="C552" i="9"/>
  <c r="C553" i="9"/>
  <c r="C554" i="9"/>
  <c r="C555" i="9"/>
  <c r="C556" i="9"/>
  <c r="C557" i="9"/>
  <c r="C558" i="9"/>
  <c r="C559" i="9"/>
  <c r="C560" i="9"/>
  <c r="C561" i="9"/>
  <c r="C562" i="9"/>
  <c r="C563" i="9"/>
  <c r="C564" i="9"/>
  <c r="C565" i="9"/>
  <c r="C566" i="9"/>
  <c r="C567" i="9"/>
  <c r="C568" i="9"/>
  <c r="C569" i="9"/>
  <c r="C570" i="9"/>
  <c r="C571" i="9"/>
  <c r="C572" i="9"/>
  <c r="C573" i="9"/>
  <c r="C574" i="9"/>
  <c r="C575" i="9"/>
  <c r="C576" i="9"/>
  <c r="C577" i="9"/>
  <c r="C578" i="9"/>
  <c r="C579" i="9"/>
  <c r="C580" i="9"/>
  <c r="C581" i="9"/>
  <c r="C582" i="9"/>
  <c r="C583" i="9"/>
  <c r="C584" i="9"/>
  <c r="C585" i="9"/>
  <c r="C586" i="9"/>
  <c r="C587" i="9"/>
  <c r="C588" i="9"/>
  <c r="C589" i="9"/>
  <c r="C590" i="9"/>
  <c r="C591" i="9"/>
  <c r="C592" i="9"/>
  <c r="C593" i="9"/>
  <c r="C594" i="9"/>
  <c r="C595" i="9"/>
  <c r="C596" i="9"/>
  <c r="C597" i="9"/>
  <c r="C598" i="9"/>
  <c r="C599" i="9"/>
  <c r="C600" i="9"/>
  <c r="C601" i="9"/>
  <c r="C602" i="9"/>
  <c r="C603" i="9"/>
  <c r="C604" i="9"/>
  <c r="C605" i="9"/>
  <c r="C606" i="9"/>
  <c r="C607" i="9"/>
  <c r="C608" i="9"/>
  <c r="C609" i="9"/>
  <c r="C610" i="9"/>
  <c r="C611" i="9"/>
  <c r="C612" i="9"/>
  <c r="C613" i="9"/>
  <c r="C614" i="9"/>
  <c r="C615" i="9"/>
  <c r="C616" i="9"/>
  <c r="C617" i="9"/>
  <c r="C618" i="9"/>
  <c r="C619" i="9"/>
  <c r="C620" i="9"/>
  <c r="C621" i="9"/>
  <c r="C622" i="9"/>
  <c r="C623" i="9"/>
  <c r="C624" i="9"/>
  <c r="C625" i="9"/>
  <c r="C626" i="9"/>
  <c r="C627" i="9"/>
  <c r="C628" i="9"/>
  <c r="C629" i="9"/>
  <c r="C630" i="9"/>
  <c r="C631" i="9"/>
  <c r="C632" i="9"/>
  <c r="C633" i="9"/>
  <c r="C634" i="9"/>
  <c r="C635" i="9"/>
  <c r="C636" i="9"/>
  <c r="C637" i="9"/>
  <c r="C638" i="9"/>
  <c r="C639" i="9"/>
  <c r="C640" i="9"/>
  <c r="C641" i="9"/>
  <c r="C642" i="9"/>
  <c r="C643" i="9"/>
  <c r="C644" i="9"/>
  <c r="C645" i="9"/>
  <c r="C646" i="9"/>
  <c r="C647" i="9"/>
  <c r="C648" i="9"/>
  <c r="C649" i="9"/>
  <c r="C650" i="9"/>
  <c r="C651" i="9"/>
  <c r="C652" i="9"/>
  <c r="C653" i="9"/>
  <c r="C654" i="9"/>
  <c r="C655" i="9"/>
  <c r="C656" i="9"/>
  <c r="C657" i="9"/>
  <c r="C658" i="9"/>
  <c r="C659" i="9"/>
  <c r="C660" i="9"/>
  <c r="C661" i="9"/>
  <c r="C662" i="9"/>
  <c r="C663" i="9"/>
  <c r="C664" i="9"/>
  <c r="C665" i="9"/>
  <c r="C666" i="9"/>
  <c r="C667" i="9"/>
  <c r="C668" i="9"/>
  <c r="C669" i="9"/>
  <c r="C670" i="9"/>
  <c r="C671" i="9"/>
  <c r="C672" i="9"/>
  <c r="C673" i="9"/>
  <c r="C674" i="9"/>
  <c r="C675" i="9"/>
  <c r="C676" i="9"/>
  <c r="C677" i="9"/>
  <c r="C678" i="9"/>
  <c r="C679" i="9"/>
  <c r="C680" i="9"/>
  <c r="C681" i="9"/>
  <c r="C682" i="9"/>
  <c r="C683" i="9"/>
  <c r="C684" i="9"/>
  <c r="C685" i="9"/>
  <c r="C686" i="9"/>
  <c r="C687" i="9"/>
  <c r="C688" i="9"/>
  <c r="C689" i="9"/>
  <c r="C690" i="9"/>
  <c r="C691" i="9"/>
  <c r="C692" i="9"/>
  <c r="C693" i="9"/>
  <c r="C694" i="9"/>
  <c r="C695" i="9"/>
  <c r="C696" i="9"/>
  <c r="C697" i="9"/>
  <c r="C698" i="9"/>
  <c r="C699" i="9"/>
  <c r="C700" i="9"/>
  <c r="C701" i="9"/>
  <c r="C702" i="9"/>
  <c r="C703" i="9"/>
  <c r="C704" i="9"/>
  <c r="C705" i="9"/>
  <c r="C706" i="9"/>
  <c r="C707" i="9"/>
  <c r="C708" i="9"/>
  <c r="C709" i="9"/>
  <c r="C710" i="9"/>
  <c r="C711" i="9"/>
  <c r="C712" i="9"/>
  <c r="C713" i="9"/>
  <c r="C714" i="9"/>
  <c r="C715" i="9"/>
  <c r="C716" i="9"/>
  <c r="C717" i="9"/>
  <c r="C718" i="9"/>
  <c r="C719" i="9"/>
  <c r="C720" i="9"/>
  <c r="C721" i="9"/>
  <c r="C722" i="9"/>
  <c r="C723" i="9"/>
  <c r="C724" i="9"/>
  <c r="C725" i="9"/>
  <c r="C726" i="9"/>
  <c r="C727" i="9"/>
  <c r="C728" i="9"/>
  <c r="C729" i="9"/>
  <c r="C730" i="9"/>
  <c r="C731" i="9"/>
  <c r="C732" i="9"/>
  <c r="C733" i="9"/>
  <c r="C734" i="9"/>
  <c r="C735" i="9"/>
  <c r="C736" i="9"/>
  <c r="C737" i="9"/>
  <c r="C738" i="9"/>
  <c r="C739" i="9"/>
  <c r="C740" i="9"/>
  <c r="C741" i="9"/>
  <c r="C742" i="9"/>
  <c r="C743" i="9"/>
  <c r="C744" i="9"/>
  <c r="C745" i="9"/>
  <c r="C746" i="9"/>
  <c r="C747" i="9"/>
  <c r="C748" i="9"/>
  <c r="C749" i="9"/>
  <c r="C750" i="9"/>
  <c r="C751" i="9"/>
  <c r="C752" i="9"/>
  <c r="C753" i="9"/>
  <c r="C754" i="9"/>
  <c r="C755" i="9"/>
  <c r="C756" i="9"/>
  <c r="C757" i="9"/>
  <c r="C758" i="9"/>
  <c r="C759" i="9"/>
  <c r="C760" i="9"/>
  <c r="C761" i="9"/>
  <c r="C762" i="9"/>
  <c r="C763" i="9"/>
  <c r="C764" i="9"/>
  <c r="C765" i="9"/>
  <c r="C766" i="9"/>
  <c r="C767" i="9"/>
  <c r="C768" i="9"/>
  <c r="C769" i="9"/>
  <c r="C770" i="9"/>
  <c r="C771" i="9"/>
  <c r="C772" i="9"/>
  <c r="C773" i="9"/>
  <c r="C774" i="9"/>
  <c r="C775" i="9"/>
  <c r="C776" i="9"/>
  <c r="C777" i="9"/>
  <c r="C778" i="9"/>
  <c r="C779" i="9"/>
  <c r="C780" i="9"/>
  <c r="C781" i="9"/>
  <c r="C782" i="9"/>
  <c r="C783" i="9"/>
  <c r="C784" i="9"/>
  <c r="C785" i="9"/>
  <c r="C786" i="9"/>
  <c r="C787" i="9"/>
  <c r="C788" i="9"/>
  <c r="C789" i="9"/>
  <c r="C790" i="9"/>
  <c r="C791" i="9"/>
  <c r="C792" i="9"/>
  <c r="C793" i="9"/>
  <c r="C794" i="9"/>
  <c r="C795" i="9"/>
  <c r="C796" i="9"/>
  <c r="C797" i="9"/>
  <c r="C798" i="9"/>
  <c r="C799" i="9"/>
  <c r="C800" i="9"/>
  <c r="C801" i="9"/>
  <c r="C802" i="9"/>
  <c r="C803" i="9"/>
  <c r="C804" i="9"/>
  <c r="C805" i="9"/>
  <c r="C806" i="9"/>
  <c r="C807" i="9"/>
  <c r="C808" i="9"/>
  <c r="C809" i="9"/>
  <c r="C810" i="9"/>
  <c r="C811" i="9"/>
  <c r="C812" i="9"/>
  <c r="C813" i="9"/>
  <c r="C814" i="9"/>
  <c r="C815" i="9"/>
  <c r="C816" i="9"/>
  <c r="C817" i="9"/>
  <c r="C818" i="9"/>
  <c r="C819" i="9"/>
  <c r="C820" i="9"/>
  <c r="C821" i="9"/>
  <c r="C822" i="9"/>
  <c r="C823" i="9"/>
  <c r="C824" i="9"/>
  <c r="C825" i="9"/>
  <c r="C826" i="9"/>
  <c r="C827" i="9"/>
  <c r="C828" i="9"/>
  <c r="C829" i="9"/>
  <c r="C830" i="9"/>
  <c r="C831" i="9"/>
  <c r="C832" i="9"/>
  <c r="C833" i="9"/>
  <c r="C834" i="9"/>
  <c r="C835" i="9"/>
  <c r="C836" i="9"/>
  <c r="C837" i="9"/>
  <c r="C838" i="9"/>
  <c r="C839" i="9"/>
  <c r="C840" i="9"/>
  <c r="C841" i="9"/>
  <c r="C842" i="9"/>
  <c r="C843" i="9"/>
  <c r="C844" i="9"/>
  <c r="C845" i="9"/>
  <c r="C846" i="9"/>
  <c r="C847" i="9"/>
  <c r="C848" i="9"/>
  <c r="C849" i="9"/>
  <c r="C850" i="9"/>
  <c r="C851" i="9"/>
  <c r="C852" i="9"/>
  <c r="C853" i="9"/>
  <c r="C854" i="9"/>
  <c r="C855" i="9"/>
  <c r="C856" i="9"/>
  <c r="C857" i="9"/>
  <c r="C858" i="9"/>
  <c r="C859" i="9"/>
  <c r="C860" i="9"/>
  <c r="C861" i="9"/>
  <c r="C862" i="9"/>
  <c r="C863" i="9"/>
  <c r="C864" i="9"/>
  <c r="C865" i="9"/>
  <c r="C866" i="9"/>
  <c r="C867" i="9"/>
  <c r="C868" i="9"/>
  <c r="C869" i="9"/>
  <c r="C870" i="9"/>
  <c r="C871" i="9"/>
  <c r="C872" i="9"/>
  <c r="C873" i="9"/>
  <c r="C874" i="9"/>
  <c r="C875" i="9"/>
  <c r="C876" i="9"/>
  <c r="C877" i="9"/>
  <c r="C878" i="9"/>
  <c r="C879" i="9"/>
  <c r="C880" i="9"/>
  <c r="C881" i="9"/>
  <c r="C882" i="9"/>
  <c r="C883" i="9"/>
  <c r="C884" i="9"/>
  <c r="C885" i="9"/>
  <c r="C886" i="9"/>
  <c r="C887" i="9"/>
  <c r="C888" i="9"/>
  <c r="C889" i="9"/>
  <c r="C890" i="9"/>
  <c r="C891" i="9"/>
  <c r="C892" i="9"/>
  <c r="C893" i="9"/>
  <c r="C894" i="9"/>
  <c r="C895" i="9"/>
  <c r="C896" i="9"/>
  <c r="C897" i="9"/>
  <c r="C898" i="9"/>
  <c r="C899" i="9"/>
  <c r="C900" i="9"/>
  <c r="C901" i="9"/>
  <c r="C902" i="9"/>
  <c r="C903" i="9"/>
  <c r="C904" i="9"/>
  <c r="C905" i="9"/>
  <c r="C906" i="9"/>
  <c r="C907" i="9"/>
  <c r="C908" i="9"/>
  <c r="C909" i="9"/>
  <c r="C910" i="9"/>
  <c r="C911" i="9"/>
  <c r="C912" i="9"/>
  <c r="C913" i="9"/>
  <c r="C914" i="9"/>
  <c r="C915" i="9"/>
  <c r="C916" i="9"/>
  <c r="C917" i="9"/>
  <c r="C918" i="9"/>
  <c r="C919" i="9"/>
  <c r="C920" i="9"/>
  <c r="C921" i="9"/>
  <c r="C922" i="9"/>
  <c r="C923" i="9"/>
  <c r="C924" i="9"/>
  <c r="C925" i="9"/>
  <c r="C926" i="9"/>
  <c r="C927" i="9"/>
  <c r="C928" i="9"/>
  <c r="C929" i="9"/>
  <c r="C930" i="9"/>
  <c r="C931" i="9"/>
  <c r="C932" i="9"/>
  <c r="C933" i="9"/>
  <c r="C934" i="9"/>
  <c r="C935" i="9"/>
  <c r="C936" i="9"/>
  <c r="C937" i="9"/>
  <c r="C938" i="9"/>
  <c r="C939" i="9"/>
  <c r="C940" i="9"/>
  <c r="C941" i="9"/>
  <c r="C942" i="9"/>
  <c r="C943" i="9"/>
  <c r="C944" i="9"/>
  <c r="C945" i="9"/>
  <c r="C946" i="9"/>
  <c r="C947" i="9"/>
  <c r="C948" i="9"/>
  <c r="C949" i="9"/>
  <c r="C950" i="9"/>
  <c r="C951" i="9"/>
  <c r="C952" i="9"/>
  <c r="C953" i="9"/>
  <c r="C954" i="9"/>
  <c r="C955" i="9"/>
  <c r="C956" i="9"/>
  <c r="C957" i="9"/>
  <c r="C958" i="9"/>
  <c r="C959" i="9"/>
  <c r="C960" i="9"/>
  <c r="C961" i="9"/>
  <c r="C962" i="9"/>
  <c r="C963" i="9"/>
  <c r="C964" i="9"/>
  <c r="C965" i="9"/>
  <c r="C966" i="9"/>
  <c r="C967" i="9"/>
  <c r="C968" i="9"/>
  <c r="C969" i="9"/>
  <c r="C970" i="9"/>
  <c r="C971" i="9"/>
  <c r="C972" i="9"/>
  <c r="C973" i="9"/>
  <c r="C974" i="9"/>
  <c r="C975" i="9"/>
  <c r="C976" i="9"/>
  <c r="C977" i="9"/>
  <c r="C978" i="9"/>
  <c r="C979" i="9"/>
  <c r="C980" i="9"/>
  <c r="C981" i="9"/>
  <c r="C982" i="9"/>
  <c r="C983" i="9"/>
  <c r="C984" i="9"/>
  <c r="C985" i="9"/>
  <c r="C986" i="9"/>
  <c r="C987" i="9"/>
  <c r="C988" i="9"/>
  <c r="C989" i="9"/>
  <c r="C990" i="9"/>
  <c r="C991" i="9"/>
  <c r="C992" i="9"/>
  <c r="C993" i="9"/>
  <c r="C994" i="9"/>
  <c r="C995" i="9"/>
  <c r="C996" i="9"/>
  <c r="C997" i="9"/>
  <c r="C998" i="9"/>
  <c r="C999" i="9"/>
  <c r="C1000" i="9"/>
  <c r="C1001" i="9"/>
  <c r="C1002" i="9"/>
  <c r="C1003" i="9"/>
  <c r="C1004" i="9"/>
  <c r="C1005" i="9"/>
  <c r="C1006" i="9"/>
  <c r="C1007" i="9"/>
  <c r="C1008" i="9"/>
  <c r="C1009" i="9"/>
  <c r="C1010" i="9"/>
  <c r="C1011" i="9"/>
  <c r="C1012" i="9"/>
  <c r="C1013" i="9"/>
  <c r="C1014" i="9"/>
  <c r="C1015" i="9"/>
  <c r="C1016" i="9"/>
  <c r="C1017" i="9"/>
  <c r="C1018" i="9"/>
  <c r="C1019" i="9"/>
  <c r="C1020" i="9"/>
  <c r="C1021" i="9"/>
  <c r="C1022" i="9"/>
  <c r="C1023" i="9"/>
  <c r="C1024" i="9"/>
  <c r="C1025" i="9"/>
  <c r="C1026" i="9"/>
  <c r="C1027" i="9"/>
  <c r="C1028" i="9"/>
  <c r="C1029" i="9"/>
  <c r="C1030" i="9"/>
  <c r="C1031" i="9"/>
  <c r="C1032" i="9"/>
  <c r="C1033" i="9"/>
  <c r="C1034" i="9"/>
  <c r="C1035" i="9"/>
  <c r="C1036" i="9"/>
  <c r="C1037" i="9"/>
  <c r="C1038" i="9"/>
  <c r="C1039" i="9"/>
  <c r="C1040" i="9"/>
  <c r="C1041" i="9"/>
  <c r="C1042" i="9"/>
  <c r="C1043" i="9"/>
  <c r="C1044" i="9"/>
  <c r="C1045" i="9"/>
  <c r="C1046" i="9"/>
  <c r="C1047" i="9"/>
  <c r="C1048" i="9"/>
  <c r="C1049" i="9"/>
  <c r="C1050" i="9"/>
  <c r="C1051" i="9"/>
  <c r="C1052" i="9"/>
  <c r="C1053" i="9"/>
  <c r="C1054" i="9"/>
  <c r="C1055" i="9"/>
  <c r="C1056" i="9"/>
  <c r="C1057" i="9"/>
  <c r="C1058" i="9"/>
  <c r="C1059" i="9"/>
  <c r="C1060" i="9"/>
  <c r="C1061" i="9"/>
  <c r="C1062" i="9"/>
  <c r="C1063" i="9"/>
  <c r="C1064" i="9"/>
  <c r="C1065" i="9"/>
  <c r="C1066" i="9"/>
  <c r="C1067" i="9"/>
  <c r="C1068" i="9"/>
  <c r="C1069" i="9"/>
  <c r="C1070" i="9"/>
  <c r="C1071" i="9"/>
  <c r="C1072" i="9"/>
  <c r="C1073" i="9"/>
  <c r="C1074" i="9"/>
  <c r="C1075" i="9"/>
  <c r="C1076" i="9"/>
  <c r="C1077" i="9"/>
  <c r="C1078" i="9"/>
  <c r="C1079" i="9"/>
  <c r="C1080" i="9"/>
  <c r="C1081" i="9"/>
  <c r="C1082" i="9"/>
  <c r="C1083" i="9"/>
  <c r="C1084" i="9"/>
  <c r="C1085" i="9"/>
  <c r="C1086" i="9"/>
  <c r="C1087" i="9"/>
  <c r="C1088" i="9"/>
  <c r="C1089" i="9"/>
  <c r="C1090" i="9"/>
  <c r="C1091" i="9"/>
  <c r="C1092" i="9"/>
  <c r="C1093" i="9"/>
  <c r="C1094" i="9"/>
  <c r="C1095" i="9"/>
  <c r="C1096" i="9"/>
  <c r="C1097" i="9"/>
  <c r="C1098" i="9"/>
  <c r="C1099" i="9"/>
  <c r="C1100" i="9"/>
  <c r="C1101" i="9"/>
  <c r="C1102" i="9"/>
  <c r="C1103" i="9"/>
  <c r="C1104" i="9"/>
  <c r="C1105" i="9"/>
  <c r="C1106" i="9"/>
  <c r="C1107" i="9"/>
  <c r="C1108" i="9"/>
  <c r="C1109" i="9"/>
  <c r="C1110" i="9"/>
  <c r="C1111" i="9"/>
  <c r="C1112" i="9"/>
  <c r="C1113" i="9"/>
  <c r="C1114" i="9"/>
  <c r="C1115" i="9"/>
  <c r="C1116" i="9"/>
  <c r="C1117" i="9"/>
  <c r="C1118" i="9"/>
  <c r="C1119" i="9"/>
  <c r="C1120" i="9"/>
  <c r="C1121" i="9"/>
  <c r="C1122" i="9"/>
  <c r="C1123" i="9"/>
  <c r="C1124" i="9"/>
  <c r="C1125" i="9"/>
  <c r="C1126" i="9"/>
  <c r="C1127" i="9"/>
  <c r="C1128" i="9"/>
  <c r="C1129" i="9"/>
  <c r="C1130" i="9"/>
  <c r="C1131" i="9"/>
  <c r="C1132" i="9"/>
  <c r="C1133" i="9"/>
  <c r="C1134" i="9"/>
  <c r="C1135" i="9"/>
  <c r="C1136" i="9"/>
  <c r="C1137" i="9"/>
  <c r="C1138" i="9"/>
  <c r="C1139" i="9"/>
  <c r="C1140" i="9"/>
  <c r="C1141" i="9"/>
  <c r="C1142" i="9"/>
  <c r="C1143" i="9"/>
  <c r="C1144" i="9"/>
  <c r="C1145" i="9"/>
  <c r="C1146" i="9"/>
  <c r="C1147" i="9"/>
  <c r="C1148" i="9"/>
  <c r="C1149" i="9"/>
  <c r="C1150" i="9"/>
  <c r="C1151" i="9"/>
  <c r="C1152" i="9"/>
  <c r="C1153" i="9"/>
  <c r="C1154" i="9"/>
  <c r="C1155" i="9"/>
  <c r="C1156" i="9"/>
  <c r="C1157" i="9"/>
  <c r="C1158" i="9"/>
  <c r="C1159" i="9"/>
  <c r="C1160" i="9"/>
  <c r="C1161" i="9"/>
  <c r="C1162" i="9"/>
  <c r="C1163" i="9"/>
  <c r="C1164" i="9"/>
  <c r="C1165" i="9"/>
  <c r="C1166" i="9"/>
  <c r="C1167" i="9"/>
  <c r="C1168" i="9"/>
  <c r="C1169" i="9"/>
  <c r="C1170" i="9"/>
  <c r="C1171" i="9"/>
  <c r="C1172" i="9"/>
  <c r="C1173" i="9"/>
  <c r="C1174" i="9"/>
  <c r="C1175" i="9"/>
  <c r="C1176" i="9"/>
  <c r="C1177" i="9"/>
  <c r="C1178" i="9"/>
  <c r="C1179" i="9"/>
  <c r="C1180" i="9"/>
  <c r="C1181" i="9"/>
  <c r="C1182" i="9"/>
  <c r="C1183" i="9"/>
  <c r="C1184" i="9"/>
  <c r="C1185" i="9"/>
  <c r="C1186" i="9"/>
  <c r="C1187" i="9"/>
  <c r="C1188" i="9"/>
  <c r="C1189" i="9"/>
  <c r="C1190" i="9"/>
  <c r="C1191" i="9"/>
  <c r="C1192" i="9"/>
  <c r="C1193" i="9"/>
  <c r="C1194" i="9"/>
  <c r="C1195" i="9"/>
  <c r="C1196" i="9"/>
  <c r="C1197" i="9"/>
  <c r="C1198" i="9"/>
  <c r="C1199" i="9"/>
  <c r="C1200" i="9"/>
  <c r="C1201" i="9"/>
  <c r="C1202" i="9"/>
  <c r="C1203" i="9"/>
  <c r="C1204" i="9"/>
  <c r="C1205" i="9"/>
  <c r="C1206" i="9"/>
  <c r="C1207" i="9"/>
  <c r="C1208" i="9"/>
  <c r="C1209" i="9"/>
  <c r="C1210" i="9"/>
  <c r="C1211" i="9"/>
  <c r="C1212" i="9"/>
  <c r="C1213" i="9"/>
  <c r="C1214" i="9"/>
  <c r="C1215" i="9"/>
  <c r="C1216" i="9"/>
  <c r="C1217" i="9"/>
  <c r="C1218" i="9"/>
  <c r="C1219" i="9"/>
  <c r="C1220" i="9"/>
  <c r="C1221" i="9"/>
  <c r="C1222" i="9"/>
  <c r="C1223" i="9"/>
  <c r="C1224" i="9"/>
  <c r="C1225" i="9"/>
  <c r="C1226" i="9"/>
  <c r="C1227" i="9"/>
  <c r="C1228" i="9"/>
  <c r="C1229" i="9"/>
  <c r="C1230" i="9"/>
  <c r="C1231" i="9"/>
  <c r="C1232" i="9"/>
  <c r="C1233" i="9"/>
  <c r="C1234" i="9"/>
  <c r="C1235" i="9"/>
  <c r="C1236" i="9"/>
  <c r="C1237" i="9"/>
  <c r="C1238" i="9"/>
  <c r="C1239" i="9"/>
  <c r="C1240" i="9"/>
  <c r="C1241" i="9"/>
  <c r="C1242" i="9"/>
  <c r="C1243" i="9"/>
  <c r="C1244" i="9"/>
  <c r="C1245" i="9"/>
  <c r="C1246" i="9"/>
  <c r="C1247" i="9"/>
  <c r="C1248" i="9"/>
  <c r="C1249" i="9"/>
  <c r="C1250" i="9"/>
  <c r="C1251" i="9"/>
  <c r="C1252" i="9"/>
  <c r="C1253" i="9"/>
  <c r="C1254" i="9"/>
  <c r="C1255" i="9"/>
  <c r="C1256" i="9"/>
  <c r="C1257" i="9"/>
  <c r="C1258" i="9"/>
  <c r="C1259" i="9"/>
  <c r="C1260" i="9"/>
  <c r="C1261" i="9"/>
  <c r="C1262" i="9"/>
  <c r="C1263" i="9"/>
  <c r="C1264" i="9"/>
  <c r="C1265" i="9"/>
  <c r="C1266" i="9"/>
  <c r="C1267" i="9"/>
  <c r="C1268" i="9"/>
  <c r="C1269" i="9"/>
  <c r="C1270" i="9"/>
  <c r="C1271" i="9"/>
  <c r="C1272" i="9"/>
  <c r="C1273" i="9"/>
  <c r="C1274" i="9"/>
  <c r="C1275" i="9"/>
  <c r="C1276" i="9"/>
  <c r="C1277" i="9"/>
  <c r="C1278" i="9"/>
  <c r="C1279" i="9"/>
  <c r="C1280" i="9"/>
  <c r="C1281" i="9"/>
  <c r="C1282" i="9"/>
  <c r="C1283" i="9"/>
  <c r="C1284" i="9"/>
  <c r="C1285" i="9"/>
  <c r="C1286" i="9"/>
  <c r="C1287" i="9"/>
  <c r="C1288" i="9"/>
  <c r="C1289" i="9"/>
  <c r="C1290" i="9"/>
  <c r="C1291" i="9"/>
  <c r="C1292" i="9"/>
  <c r="C1293" i="9"/>
  <c r="C1294" i="9"/>
  <c r="C1295" i="9"/>
  <c r="C1296" i="9"/>
  <c r="C1297" i="9"/>
  <c r="C1298" i="9"/>
  <c r="C1299" i="9"/>
  <c r="C1300" i="9"/>
  <c r="C1301" i="9"/>
  <c r="C1302" i="9"/>
  <c r="C1303" i="9"/>
  <c r="C1304" i="9"/>
  <c r="C1305" i="9"/>
  <c r="C1306" i="9"/>
  <c r="C1307" i="9"/>
  <c r="C1308" i="9"/>
  <c r="C1309" i="9"/>
  <c r="C1310" i="9"/>
  <c r="C1311" i="9"/>
  <c r="C1312" i="9"/>
  <c r="C1313" i="9"/>
  <c r="C1314" i="9"/>
  <c r="C1315" i="9"/>
  <c r="C1316" i="9"/>
  <c r="C1317" i="9"/>
  <c r="C1318" i="9"/>
  <c r="C1319" i="9"/>
  <c r="C1320" i="9"/>
  <c r="C1321" i="9"/>
  <c r="C1322" i="9"/>
  <c r="C1323" i="9"/>
  <c r="C1324" i="9"/>
  <c r="C1325" i="9"/>
  <c r="C1326" i="9"/>
  <c r="C1327" i="9"/>
  <c r="C1328" i="9"/>
  <c r="C1329" i="9"/>
  <c r="C1330" i="9"/>
  <c r="C1331" i="9"/>
  <c r="C1332" i="9"/>
  <c r="C1333" i="9"/>
  <c r="C1334" i="9"/>
  <c r="C1335" i="9"/>
  <c r="C1336" i="9"/>
  <c r="C1337" i="9"/>
  <c r="C1338" i="9"/>
  <c r="C1339" i="9"/>
  <c r="C1340" i="9"/>
  <c r="C1341" i="9"/>
  <c r="C1342" i="9"/>
  <c r="C1343" i="9"/>
  <c r="C1344" i="9"/>
  <c r="C1345" i="9"/>
  <c r="C1346" i="9"/>
  <c r="C1347" i="9"/>
  <c r="C1348" i="9"/>
  <c r="C1349" i="9"/>
  <c r="C1350" i="9"/>
  <c r="C1351" i="9"/>
  <c r="C1352" i="9"/>
  <c r="C1353" i="9"/>
  <c r="C1354" i="9"/>
  <c r="C1355" i="9"/>
  <c r="C1356" i="9"/>
  <c r="C1357" i="9"/>
  <c r="C1358" i="9"/>
  <c r="C1359" i="9"/>
  <c r="C1360" i="9"/>
  <c r="C1361" i="9"/>
  <c r="C1362" i="9"/>
  <c r="C1363" i="9"/>
  <c r="C1364" i="9"/>
  <c r="C1365" i="9"/>
  <c r="C1366" i="9"/>
  <c r="C1367" i="9"/>
  <c r="C1368" i="9"/>
  <c r="C1369" i="9"/>
  <c r="C1370" i="9"/>
  <c r="C1371" i="9"/>
  <c r="C1372" i="9"/>
  <c r="C1373" i="9"/>
  <c r="C1374" i="9"/>
  <c r="C1375" i="9"/>
  <c r="C1376" i="9"/>
  <c r="C1377" i="9"/>
  <c r="C1378" i="9"/>
  <c r="C1379" i="9"/>
  <c r="C1380" i="9"/>
  <c r="C1381" i="9"/>
  <c r="C1382" i="9"/>
  <c r="C1383" i="9"/>
  <c r="C1384" i="9"/>
  <c r="C1385" i="9"/>
  <c r="C1386" i="9"/>
  <c r="C1387" i="9"/>
  <c r="C1388" i="9"/>
  <c r="C1389" i="9"/>
  <c r="C1390" i="9"/>
  <c r="C1391" i="9"/>
  <c r="C1392" i="9"/>
  <c r="C1393" i="9"/>
  <c r="C1394" i="9"/>
  <c r="C1395" i="9"/>
  <c r="C1396" i="9"/>
  <c r="C1397" i="9"/>
  <c r="C1398" i="9"/>
  <c r="C1399" i="9"/>
  <c r="C1400" i="9"/>
  <c r="C1401" i="9"/>
  <c r="C1402" i="9"/>
  <c r="C1403" i="9"/>
  <c r="C1404" i="9"/>
  <c r="C1405" i="9"/>
  <c r="C1406" i="9"/>
  <c r="C1407" i="9"/>
  <c r="C1408" i="9"/>
  <c r="C1409" i="9"/>
  <c r="C1410" i="9"/>
  <c r="C1411" i="9"/>
  <c r="C1412" i="9"/>
  <c r="C1413" i="9"/>
  <c r="C1414" i="9"/>
  <c r="C1415" i="9"/>
  <c r="C1416" i="9"/>
  <c r="C1417" i="9"/>
  <c r="C1418" i="9"/>
  <c r="C1419" i="9"/>
  <c r="C1420" i="9"/>
  <c r="C1421" i="9"/>
  <c r="C1422" i="9"/>
  <c r="C1423" i="9"/>
  <c r="C1424" i="9"/>
  <c r="C1425" i="9"/>
  <c r="C1426" i="9"/>
  <c r="C1427" i="9"/>
  <c r="C1428" i="9"/>
  <c r="C1429" i="9"/>
  <c r="C1430" i="9"/>
  <c r="C1431" i="9"/>
  <c r="C1432" i="9"/>
  <c r="C1433" i="9"/>
  <c r="C1434" i="9"/>
  <c r="C1435" i="9"/>
  <c r="C1436" i="9"/>
  <c r="C1437" i="9"/>
  <c r="C1438" i="9"/>
  <c r="C1439" i="9"/>
  <c r="C1440" i="9"/>
  <c r="C1441" i="9"/>
  <c r="C1442" i="9"/>
  <c r="C1443" i="9"/>
  <c r="C1444" i="9"/>
  <c r="C1445" i="9"/>
  <c r="C1446" i="9"/>
  <c r="C1447" i="9"/>
  <c r="C1448" i="9"/>
  <c r="C1449" i="9"/>
  <c r="C1450" i="9"/>
  <c r="C1451" i="9"/>
  <c r="C1452" i="9"/>
  <c r="C1453" i="9"/>
  <c r="C1454" i="9"/>
  <c r="C1455" i="9"/>
  <c r="C1456" i="9"/>
  <c r="C1457" i="9"/>
  <c r="C1458" i="9"/>
  <c r="C1459" i="9"/>
  <c r="C1460" i="9"/>
  <c r="C1461" i="9"/>
  <c r="C1462" i="9"/>
  <c r="C1463" i="9"/>
  <c r="C1464" i="9"/>
  <c r="C1465" i="9"/>
  <c r="C1466" i="9"/>
  <c r="C1467" i="9"/>
  <c r="C1468" i="9"/>
  <c r="C1469" i="9"/>
  <c r="C1470" i="9"/>
  <c r="C1471" i="9"/>
  <c r="C1472" i="9"/>
  <c r="C1473" i="9"/>
  <c r="C1474" i="9"/>
  <c r="C1475" i="9"/>
  <c r="C1476" i="9"/>
  <c r="C1477" i="9"/>
  <c r="C1478" i="9"/>
  <c r="C1479" i="9"/>
  <c r="C1480" i="9"/>
  <c r="C1481" i="9"/>
  <c r="C1482" i="9"/>
  <c r="C1483" i="9"/>
  <c r="C1484" i="9"/>
  <c r="C1485" i="9"/>
  <c r="C1486" i="9"/>
  <c r="C1487" i="9"/>
  <c r="C1488" i="9"/>
  <c r="C1489" i="9"/>
  <c r="C1490" i="9"/>
  <c r="C1491" i="9"/>
  <c r="C1492" i="9"/>
  <c r="C1493" i="9"/>
  <c r="C1494" i="9"/>
  <c r="C1495" i="9"/>
  <c r="C1496" i="9"/>
  <c r="C1497" i="9"/>
  <c r="C1498" i="9"/>
  <c r="C1499" i="9"/>
  <c r="C1500" i="9"/>
  <c r="C1501" i="9"/>
  <c r="C1502" i="9"/>
  <c r="C1503" i="9"/>
  <c r="C1504" i="9"/>
  <c r="C1505" i="9"/>
  <c r="C1506" i="9"/>
  <c r="C1507" i="9"/>
  <c r="C1508" i="9"/>
  <c r="C1509" i="9"/>
  <c r="C1510" i="9"/>
  <c r="C1511" i="9"/>
  <c r="C1512" i="9"/>
  <c r="C1513" i="9"/>
  <c r="C1514" i="9"/>
  <c r="C1515" i="9"/>
  <c r="C1516" i="9"/>
  <c r="C1517" i="9"/>
  <c r="C1518" i="9"/>
  <c r="C1519" i="9"/>
  <c r="C1520" i="9"/>
  <c r="C1521" i="9"/>
  <c r="C1522" i="9"/>
  <c r="C1523" i="9"/>
  <c r="C1524" i="9"/>
  <c r="C1525" i="9"/>
  <c r="C1526" i="9"/>
  <c r="C1527" i="9"/>
  <c r="C1528" i="9"/>
  <c r="C1529" i="9"/>
  <c r="C1530" i="9"/>
  <c r="C1531" i="9"/>
  <c r="C1532" i="9"/>
  <c r="C1533" i="9"/>
  <c r="C1534" i="9"/>
  <c r="C1535" i="9"/>
  <c r="C1536" i="9"/>
  <c r="C1537" i="9"/>
  <c r="C1538" i="9"/>
  <c r="C1539" i="9"/>
  <c r="C1540" i="9"/>
  <c r="C1541" i="9"/>
  <c r="C1542" i="9"/>
  <c r="C1543" i="9"/>
  <c r="C1544" i="9"/>
  <c r="C1545" i="9"/>
  <c r="C1546" i="9"/>
  <c r="C1547" i="9"/>
  <c r="C1548" i="9"/>
  <c r="C1549" i="9"/>
  <c r="C1550" i="9"/>
  <c r="C1551" i="9"/>
  <c r="C1552" i="9"/>
  <c r="C1553" i="9"/>
  <c r="C1554" i="9"/>
  <c r="C1555" i="9"/>
  <c r="C1556" i="9"/>
  <c r="C1557" i="9"/>
  <c r="C1558" i="9"/>
  <c r="C1559" i="9"/>
  <c r="C1560" i="9"/>
  <c r="C1561" i="9"/>
  <c r="C1562" i="9"/>
  <c r="C1563" i="9"/>
  <c r="C1564" i="9"/>
  <c r="C1565" i="9"/>
  <c r="C1566" i="9"/>
  <c r="C1567" i="9"/>
  <c r="C1568" i="9"/>
  <c r="C1569" i="9"/>
  <c r="C1570" i="9"/>
  <c r="C1571" i="9"/>
  <c r="C1572" i="9"/>
  <c r="C1573" i="9"/>
  <c r="C1574" i="9"/>
  <c r="C1575" i="9"/>
  <c r="C1576" i="9"/>
  <c r="C1577" i="9"/>
  <c r="C1578" i="9"/>
  <c r="C1579" i="9"/>
  <c r="C1580" i="9"/>
  <c r="C1581" i="9"/>
  <c r="C1582" i="9"/>
  <c r="C1583" i="9"/>
  <c r="C1584" i="9"/>
  <c r="C1585" i="9"/>
  <c r="C1586" i="9"/>
  <c r="C1587" i="9"/>
  <c r="C1588" i="9"/>
  <c r="C1589" i="9"/>
  <c r="C1590" i="9"/>
  <c r="C1591" i="9"/>
  <c r="C1592" i="9"/>
  <c r="C1593" i="9"/>
  <c r="C1594" i="9"/>
  <c r="C1595" i="9"/>
  <c r="C1596" i="9"/>
  <c r="C1597" i="9"/>
  <c r="C1598" i="9"/>
  <c r="C1599" i="9"/>
  <c r="C1600" i="9"/>
  <c r="C1601" i="9"/>
  <c r="C1602" i="9"/>
  <c r="C1603" i="9"/>
  <c r="C1604" i="9"/>
  <c r="C1605" i="9"/>
  <c r="C1606" i="9"/>
  <c r="C1607" i="9"/>
  <c r="C1608" i="9"/>
  <c r="C1609" i="9"/>
  <c r="C1610" i="9"/>
  <c r="C1611" i="9"/>
  <c r="C1612" i="9"/>
  <c r="C1613" i="9"/>
  <c r="C1614" i="9"/>
  <c r="C1615" i="9"/>
  <c r="C1616" i="9"/>
  <c r="C1617" i="9"/>
  <c r="C1618" i="9"/>
  <c r="C1619" i="9"/>
  <c r="C1620" i="9"/>
  <c r="C1621" i="9"/>
  <c r="C1622" i="9"/>
  <c r="C1623" i="9"/>
  <c r="C1624" i="9"/>
  <c r="C1625" i="9"/>
  <c r="C1626" i="9"/>
  <c r="C1627" i="9"/>
  <c r="C1628" i="9"/>
  <c r="C1629" i="9"/>
  <c r="C1630" i="9"/>
  <c r="C1631" i="9"/>
  <c r="C1632" i="9"/>
  <c r="C1633" i="9"/>
  <c r="C1634" i="9"/>
  <c r="C1635" i="9"/>
  <c r="C1636" i="9"/>
  <c r="C1637" i="9"/>
  <c r="C1638" i="9"/>
  <c r="C1639" i="9"/>
  <c r="C1640" i="9"/>
  <c r="C1641" i="9"/>
  <c r="C1642" i="9"/>
  <c r="C1643" i="9"/>
  <c r="C1644" i="9"/>
  <c r="C1645" i="9"/>
  <c r="C1646" i="9"/>
  <c r="C1647" i="9"/>
  <c r="C1648" i="9"/>
  <c r="C1649" i="9"/>
  <c r="C1650" i="9"/>
  <c r="C1651" i="9"/>
  <c r="C1652" i="9"/>
  <c r="C1653" i="9"/>
  <c r="C1654" i="9"/>
  <c r="C1655" i="9"/>
  <c r="C1656" i="9"/>
  <c r="C1657" i="9"/>
  <c r="C1658" i="9"/>
  <c r="C1659" i="9"/>
  <c r="C1660" i="9"/>
  <c r="C1661" i="9"/>
  <c r="C1662" i="9"/>
  <c r="C1663" i="9"/>
  <c r="C1664" i="9"/>
  <c r="C1665" i="9"/>
  <c r="C1666" i="9"/>
  <c r="C1667" i="9"/>
  <c r="C1668" i="9"/>
  <c r="C1669" i="9"/>
  <c r="C1670" i="9"/>
  <c r="C1671" i="9"/>
  <c r="C1672" i="9"/>
  <c r="C1673" i="9"/>
  <c r="C1674" i="9"/>
  <c r="C1675" i="9"/>
  <c r="C1676" i="9"/>
  <c r="C1677" i="9"/>
  <c r="C1678" i="9"/>
  <c r="C1679" i="9"/>
  <c r="C1680" i="9"/>
  <c r="C1681" i="9"/>
  <c r="C1682" i="9"/>
  <c r="C1683" i="9"/>
  <c r="C1684" i="9"/>
  <c r="C1685" i="9"/>
  <c r="C1686" i="9"/>
  <c r="C1687" i="9"/>
  <c r="C1688" i="9"/>
  <c r="C1689" i="9"/>
  <c r="C1690" i="9"/>
  <c r="C1691" i="9"/>
  <c r="C1692" i="9"/>
  <c r="C1693" i="9"/>
  <c r="C1694" i="9"/>
  <c r="C1695" i="9"/>
  <c r="C1696" i="9"/>
  <c r="C1697" i="9"/>
  <c r="C1698" i="9"/>
  <c r="C1699" i="9"/>
  <c r="C1700" i="9"/>
  <c r="C1701" i="9"/>
  <c r="C1702" i="9"/>
  <c r="C1703" i="9"/>
  <c r="C1704" i="9"/>
  <c r="C1705" i="9"/>
  <c r="C1706" i="9"/>
  <c r="C1707" i="9"/>
  <c r="C1708" i="9"/>
  <c r="C1709" i="9"/>
  <c r="C1710" i="9"/>
  <c r="C1711" i="9"/>
  <c r="C1712" i="9"/>
  <c r="C1713" i="9"/>
  <c r="C1714" i="9"/>
  <c r="C1715" i="9"/>
  <c r="C1716" i="9"/>
  <c r="C1717" i="9"/>
  <c r="C1718" i="9"/>
  <c r="C1719" i="9"/>
  <c r="C1720" i="9"/>
  <c r="C1721" i="9"/>
  <c r="C1722" i="9"/>
  <c r="C1723" i="9"/>
  <c r="C1724" i="9"/>
  <c r="C1725" i="9"/>
  <c r="C1726" i="9"/>
  <c r="C1727" i="9"/>
  <c r="C1728" i="9"/>
  <c r="C1729" i="9"/>
  <c r="C1730" i="9"/>
  <c r="C1731" i="9"/>
  <c r="C1732" i="9"/>
  <c r="C1733" i="9"/>
  <c r="C1734" i="9"/>
  <c r="C1735" i="9"/>
  <c r="C1736" i="9"/>
  <c r="C1737" i="9"/>
  <c r="C1738" i="9"/>
  <c r="C1739" i="9"/>
  <c r="C1740" i="9"/>
  <c r="C1741" i="9"/>
  <c r="C1742" i="9"/>
  <c r="C1743" i="9"/>
  <c r="C1744" i="9"/>
  <c r="C1745" i="9"/>
  <c r="C1746" i="9"/>
  <c r="C1747" i="9"/>
  <c r="C1748" i="9"/>
  <c r="C1749" i="9"/>
  <c r="C1750" i="9"/>
  <c r="C1751" i="9"/>
  <c r="C1752" i="9"/>
  <c r="C1753" i="9"/>
  <c r="C1754" i="9"/>
  <c r="C1755" i="9"/>
  <c r="C1756" i="9"/>
  <c r="C1757" i="9"/>
  <c r="C1758" i="9"/>
  <c r="C1759" i="9"/>
  <c r="C1760" i="9"/>
  <c r="C1761" i="9"/>
  <c r="C1762" i="9"/>
  <c r="C1763" i="9"/>
  <c r="C1764" i="9"/>
  <c r="C1765" i="9"/>
  <c r="C1766" i="9"/>
  <c r="C1767" i="9"/>
  <c r="C1768" i="9"/>
  <c r="C1769" i="9"/>
  <c r="C1770" i="9"/>
  <c r="C1771" i="9"/>
  <c r="C1772" i="9"/>
  <c r="C1773" i="9"/>
  <c r="C1774" i="9"/>
  <c r="C1775" i="9"/>
  <c r="C1776" i="9"/>
  <c r="C1777" i="9"/>
  <c r="C1778" i="9"/>
  <c r="C1779" i="9"/>
  <c r="C1780" i="9"/>
  <c r="C1781" i="9"/>
  <c r="C1782" i="9"/>
  <c r="C1783" i="9"/>
  <c r="C1784" i="9"/>
  <c r="C1785" i="9"/>
  <c r="C1786" i="9"/>
  <c r="C1787" i="9"/>
  <c r="C1788" i="9"/>
  <c r="C1789" i="9"/>
  <c r="C1790" i="9"/>
  <c r="C1791" i="9"/>
  <c r="C1792" i="9"/>
  <c r="C1793" i="9"/>
  <c r="C1794" i="9"/>
  <c r="C1795" i="9"/>
  <c r="C1796" i="9"/>
  <c r="C1797" i="9"/>
  <c r="C1798" i="9"/>
  <c r="C1799" i="9"/>
  <c r="C1800" i="9"/>
  <c r="C1801" i="9"/>
  <c r="C1802" i="9"/>
  <c r="C1803" i="9"/>
  <c r="C1804" i="9"/>
  <c r="C1805" i="9"/>
  <c r="C1806" i="9"/>
  <c r="C1807" i="9"/>
  <c r="C1808" i="9"/>
  <c r="C1809" i="9"/>
  <c r="C1810" i="9"/>
  <c r="C1811" i="9"/>
  <c r="C1812" i="9"/>
  <c r="C1813" i="9"/>
  <c r="C1814" i="9"/>
  <c r="C1815" i="9"/>
  <c r="C1816" i="9"/>
  <c r="C1817" i="9"/>
  <c r="C1818" i="9"/>
  <c r="C1819" i="9"/>
  <c r="C1820" i="9"/>
  <c r="C1821" i="9"/>
  <c r="C1822" i="9"/>
  <c r="C1823" i="9"/>
  <c r="C1824" i="9"/>
  <c r="C1825" i="9"/>
  <c r="C1826" i="9"/>
  <c r="C1827" i="9"/>
  <c r="C1828" i="9"/>
  <c r="C1829" i="9"/>
  <c r="C1830" i="9"/>
  <c r="C1831" i="9"/>
  <c r="C1832" i="9"/>
  <c r="C1833" i="9"/>
  <c r="C1834" i="9"/>
  <c r="C1835" i="9"/>
  <c r="C1836" i="9"/>
  <c r="C1837" i="9"/>
  <c r="C1838" i="9"/>
  <c r="C1839" i="9"/>
  <c r="C1840" i="9"/>
  <c r="C1841" i="9"/>
  <c r="C1842" i="9"/>
  <c r="C1843" i="9"/>
  <c r="C1844" i="9"/>
  <c r="C1845" i="9"/>
  <c r="C1846" i="9"/>
  <c r="C1847" i="9"/>
  <c r="C1848" i="9"/>
  <c r="C1849" i="9"/>
  <c r="C1850" i="9"/>
  <c r="C1851" i="9"/>
  <c r="C1852" i="9"/>
  <c r="C1853" i="9"/>
  <c r="C1854" i="9"/>
  <c r="C1855" i="9"/>
  <c r="C1856" i="9"/>
  <c r="C1857" i="9"/>
  <c r="C1858" i="9"/>
  <c r="C1859" i="9"/>
  <c r="C1860" i="9"/>
  <c r="C1861" i="9"/>
  <c r="C1862" i="9"/>
  <c r="C1863" i="9"/>
  <c r="C1864" i="9"/>
  <c r="C1865" i="9"/>
  <c r="C1866" i="9"/>
  <c r="C1867" i="9"/>
  <c r="C1868" i="9"/>
  <c r="C1869" i="9"/>
  <c r="C1870" i="9"/>
  <c r="C1871" i="9"/>
  <c r="C1872" i="9"/>
  <c r="C1873" i="9"/>
  <c r="C1874" i="9"/>
  <c r="C1875" i="9"/>
  <c r="C1876" i="9"/>
  <c r="C1877" i="9"/>
  <c r="C1878" i="9"/>
  <c r="C1879" i="9"/>
  <c r="C1880" i="9"/>
  <c r="C1881" i="9"/>
  <c r="C1882" i="9"/>
  <c r="C1883" i="9"/>
  <c r="C1884" i="9"/>
  <c r="C1885" i="9"/>
  <c r="C1886" i="9"/>
  <c r="C1887" i="9"/>
  <c r="C1888" i="9"/>
  <c r="C1889" i="9"/>
  <c r="C1890" i="9"/>
  <c r="C1891" i="9"/>
  <c r="C1892" i="9"/>
  <c r="C1893" i="9"/>
  <c r="C1894" i="9"/>
  <c r="C1895" i="9"/>
  <c r="C1896" i="9"/>
  <c r="C1897" i="9"/>
  <c r="C1898" i="9"/>
  <c r="C1899" i="9"/>
  <c r="C1900" i="9"/>
  <c r="C1901" i="9"/>
  <c r="C1902" i="9"/>
  <c r="C1903" i="9"/>
  <c r="C1904" i="9"/>
  <c r="C1905" i="9"/>
  <c r="C1906" i="9"/>
  <c r="C1907" i="9"/>
  <c r="C1908" i="9"/>
  <c r="C1909" i="9"/>
  <c r="C1910" i="9"/>
  <c r="C1911" i="9"/>
  <c r="C1912" i="9"/>
  <c r="C1913" i="9"/>
  <c r="C1914" i="9"/>
  <c r="C1915" i="9"/>
  <c r="C1916" i="9"/>
  <c r="C1917" i="9"/>
  <c r="C1918" i="9"/>
  <c r="C1919" i="9"/>
  <c r="C1920" i="9"/>
  <c r="C1921" i="9"/>
  <c r="C1922" i="9"/>
  <c r="C1923" i="9"/>
  <c r="C1924" i="9"/>
  <c r="C1925" i="9"/>
  <c r="C1926" i="9"/>
  <c r="C1927" i="9"/>
  <c r="C1928" i="9"/>
  <c r="C1929" i="9"/>
  <c r="C1930" i="9"/>
  <c r="C1931" i="9"/>
  <c r="C1932" i="9"/>
  <c r="C1933" i="9"/>
  <c r="C1934" i="9"/>
  <c r="C1935" i="9"/>
  <c r="C1936" i="9"/>
  <c r="C1937" i="9"/>
  <c r="C1938" i="9"/>
  <c r="C1939" i="9"/>
  <c r="C1940" i="9"/>
  <c r="C1941" i="9"/>
  <c r="C1942" i="9"/>
  <c r="C1943" i="9"/>
  <c r="C1944" i="9"/>
  <c r="C1945" i="9"/>
  <c r="C1946" i="9"/>
  <c r="C1947" i="9"/>
  <c r="C1948" i="9"/>
  <c r="C1949" i="9"/>
  <c r="C1950" i="9"/>
  <c r="C1951" i="9"/>
  <c r="C1952" i="9"/>
  <c r="C1953" i="9"/>
  <c r="C1954" i="9"/>
  <c r="C1955" i="9"/>
  <c r="C1956" i="9"/>
  <c r="C1957" i="9"/>
  <c r="C1958" i="9"/>
  <c r="C1959" i="9"/>
  <c r="C1960" i="9"/>
  <c r="C1961" i="9"/>
  <c r="C1962" i="9"/>
  <c r="C1963" i="9"/>
  <c r="C1964" i="9"/>
  <c r="C1965" i="9"/>
  <c r="C1966" i="9"/>
  <c r="C1967" i="9"/>
  <c r="C1968" i="9"/>
  <c r="C1969" i="9"/>
  <c r="C1970" i="9"/>
  <c r="C1971" i="9"/>
  <c r="C1972" i="9"/>
  <c r="C1973" i="9"/>
  <c r="C1974" i="9"/>
  <c r="C1975" i="9"/>
  <c r="C1976" i="9"/>
  <c r="C1977" i="9"/>
  <c r="C1978" i="9"/>
  <c r="C1979" i="9"/>
  <c r="C1980" i="9"/>
  <c r="C1981" i="9"/>
  <c r="C1982" i="9"/>
  <c r="C1983" i="9"/>
  <c r="C1984" i="9"/>
  <c r="C1985" i="9"/>
  <c r="C1986" i="9"/>
  <c r="C1987" i="9"/>
  <c r="C1988" i="9"/>
  <c r="C1989" i="9"/>
  <c r="C1990" i="9"/>
  <c r="C1991" i="9"/>
  <c r="C1992" i="9"/>
  <c r="C1993" i="9"/>
  <c r="C1994" i="9"/>
  <c r="C1995" i="9"/>
  <c r="C1996" i="9"/>
  <c r="C1997" i="9"/>
  <c r="C1998" i="9"/>
  <c r="C1999" i="9"/>
  <c r="C2000" i="9"/>
  <c r="C2001" i="9"/>
  <c r="C2002" i="9"/>
  <c r="C2003" i="9"/>
  <c r="C2004" i="9"/>
  <c r="C2005" i="9"/>
  <c r="C2006" i="9"/>
  <c r="C2007" i="9"/>
  <c r="C2008" i="9"/>
  <c r="C2009" i="9"/>
  <c r="C2010" i="9"/>
  <c r="C2011" i="9"/>
  <c r="C2012" i="9"/>
  <c r="C2013" i="9"/>
  <c r="C2014" i="9"/>
  <c r="C2015" i="9"/>
  <c r="C2016" i="9"/>
  <c r="C2017" i="9"/>
  <c r="C2018" i="9"/>
  <c r="C2019" i="9"/>
  <c r="C2020" i="9"/>
  <c r="C2021" i="9"/>
  <c r="C2022" i="9"/>
  <c r="C2023" i="9"/>
  <c r="C2024" i="9"/>
  <c r="C2025" i="9"/>
  <c r="C2026" i="9"/>
  <c r="C2027" i="9"/>
  <c r="C2028" i="9"/>
  <c r="C2029" i="9"/>
  <c r="C2030" i="9"/>
  <c r="C2031" i="9"/>
  <c r="C2032" i="9"/>
  <c r="C2033" i="9"/>
  <c r="C2034" i="9"/>
  <c r="C2035" i="9"/>
  <c r="C2036" i="9"/>
  <c r="C2037" i="9"/>
  <c r="C2038" i="9"/>
  <c r="C2039" i="9"/>
  <c r="C2040" i="9"/>
  <c r="C2041" i="9"/>
  <c r="C2042" i="9"/>
  <c r="C2043" i="9"/>
  <c r="C2044" i="9"/>
  <c r="C2045" i="9"/>
  <c r="C2046" i="9"/>
  <c r="C2047" i="9"/>
  <c r="C2048" i="9"/>
  <c r="C2049" i="9"/>
  <c r="C2050" i="9"/>
  <c r="C2051" i="9"/>
  <c r="C2052" i="9"/>
  <c r="C2053" i="9"/>
  <c r="C2054" i="9"/>
  <c r="C2055" i="9"/>
  <c r="C2056" i="9"/>
  <c r="C2057" i="9"/>
  <c r="C2058" i="9"/>
  <c r="C2059" i="9"/>
  <c r="C2060" i="9"/>
  <c r="C2061" i="9"/>
  <c r="C2062" i="9"/>
  <c r="C2063" i="9"/>
  <c r="C2064" i="9"/>
  <c r="C2065" i="9"/>
  <c r="C2066" i="9"/>
  <c r="C2067" i="9"/>
  <c r="C2068" i="9"/>
  <c r="C2069" i="9"/>
  <c r="C2070" i="9"/>
  <c r="C2071" i="9"/>
  <c r="C2072" i="9"/>
  <c r="C2073" i="9"/>
  <c r="C2074" i="9"/>
  <c r="C2075" i="9"/>
  <c r="C2076" i="9"/>
  <c r="C2077" i="9"/>
  <c r="C2078" i="9"/>
  <c r="C2079" i="9"/>
  <c r="C2080" i="9"/>
  <c r="C2081" i="9"/>
  <c r="C2082" i="9"/>
  <c r="C2083" i="9"/>
  <c r="C2084" i="9"/>
  <c r="C2085" i="9"/>
  <c r="C2086" i="9"/>
  <c r="C2087" i="9"/>
  <c r="C2088" i="9"/>
  <c r="C2089" i="9"/>
  <c r="C2090" i="9"/>
  <c r="C2091" i="9"/>
  <c r="C2092" i="9"/>
  <c r="C2093" i="9"/>
  <c r="C2094" i="9"/>
  <c r="C2095" i="9"/>
  <c r="C2096" i="9"/>
  <c r="C2097" i="9"/>
  <c r="C2098" i="9"/>
  <c r="C2099" i="9"/>
  <c r="C2100" i="9"/>
  <c r="C2101" i="9"/>
  <c r="C2102" i="9"/>
  <c r="C2103" i="9"/>
  <c r="C2104" i="9"/>
  <c r="C2105" i="9"/>
  <c r="C2106" i="9"/>
  <c r="C2107" i="9"/>
  <c r="C2108" i="9"/>
  <c r="C2109" i="9"/>
  <c r="C2110" i="9"/>
  <c r="C2111" i="9"/>
  <c r="C2112" i="9"/>
  <c r="C2113" i="9"/>
  <c r="C2114" i="9"/>
  <c r="C2115" i="9"/>
  <c r="C2116" i="9"/>
  <c r="C2117" i="9"/>
  <c r="C2118" i="9"/>
  <c r="C2119" i="9"/>
  <c r="C2120" i="9"/>
  <c r="C2121" i="9"/>
  <c r="C2122" i="9"/>
  <c r="C2123" i="9"/>
  <c r="C2124" i="9"/>
  <c r="C2125" i="9"/>
  <c r="C2126" i="9"/>
  <c r="C2127" i="9"/>
  <c r="C2128" i="9"/>
  <c r="C2129" i="9"/>
  <c r="C2130" i="9"/>
  <c r="C2131" i="9"/>
  <c r="C2132" i="9"/>
  <c r="C2133" i="9"/>
  <c r="C2134" i="9"/>
  <c r="C2135" i="9"/>
  <c r="C2136" i="9"/>
  <c r="C2137" i="9"/>
  <c r="C2138" i="9"/>
  <c r="C2139" i="9"/>
  <c r="C2140" i="9"/>
  <c r="C2141" i="9"/>
  <c r="C2142" i="9"/>
  <c r="C2143" i="9"/>
  <c r="C2144" i="9"/>
  <c r="C2145" i="9"/>
  <c r="C2146" i="9"/>
  <c r="C2147" i="9"/>
  <c r="C2148" i="9"/>
  <c r="C2149" i="9"/>
  <c r="C2150" i="9"/>
  <c r="C2151" i="9"/>
  <c r="C2152" i="9"/>
  <c r="C2153" i="9"/>
  <c r="C2154" i="9"/>
  <c r="C2155" i="9"/>
  <c r="C2156" i="9"/>
  <c r="C2157" i="9"/>
  <c r="C2158" i="9"/>
  <c r="C2159" i="9"/>
  <c r="C2160" i="9"/>
  <c r="C2161" i="9"/>
  <c r="C2162" i="9"/>
  <c r="C2163" i="9"/>
  <c r="C2164" i="9"/>
  <c r="C2165" i="9"/>
  <c r="C2166" i="9"/>
  <c r="C2167" i="9"/>
  <c r="C2168" i="9"/>
  <c r="C2169" i="9"/>
  <c r="C2170" i="9"/>
  <c r="C2171" i="9"/>
  <c r="C2172" i="9"/>
  <c r="C2173" i="9"/>
  <c r="C2174" i="9"/>
  <c r="C2175" i="9"/>
  <c r="C2176" i="9"/>
  <c r="C2177" i="9"/>
  <c r="C2178" i="9"/>
  <c r="C2179" i="9"/>
  <c r="C2180" i="9"/>
  <c r="C2181" i="9"/>
  <c r="C2182" i="9"/>
  <c r="C2183" i="9"/>
  <c r="C2184" i="9"/>
  <c r="C2185" i="9"/>
  <c r="C2186" i="9"/>
  <c r="C2187" i="9"/>
  <c r="C2188" i="9"/>
  <c r="C2189" i="9"/>
  <c r="C2190" i="9"/>
  <c r="C2191" i="9"/>
  <c r="C2192" i="9"/>
  <c r="C2193" i="9"/>
  <c r="C2194" i="9"/>
  <c r="C2195" i="9"/>
  <c r="C2196" i="9"/>
  <c r="C2197" i="9"/>
  <c r="C2198" i="9"/>
  <c r="C2199" i="9"/>
  <c r="C2200" i="9"/>
  <c r="C2201" i="9"/>
  <c r="C2202" i="9"/>
  <c r="C2203" i="9"/>
  <c r="C2204" i="9"/>
  <c r="C2205" i="9"/>
  <c r="C2206" i="9"/>
  <c r="C2207" i="9"/>
  <c r="C2208" i="9"/>
  <c r="C2209" i="9"/>
  <c r="C2210" i="9"/>
  <c r="C2211" i="9"/>
  <c r="C2212" i="9"/>
  <c r="C2213" i="9"/>
  <c r="C2214" i="9"/>
  <c r="C2215" i="9"/>
  <c r="C2216" i="9"/>
  <c r="C2217" i="9"/>
  <c r="C2218" i="9"/>
  <c r="C2219" i="9"/>
  <c r="C2220" i="9"/>
  <c r="C2221" i="9"/>
  <c r="C2222" i="9"/>
  <c r="C2223" i="9"/>
  <c r="C2224" i="9"/>
  <c r="C2225" i="9"/>
  <c r="C2226" i="9"/>
  <c r="C2227" i="9"/>
  <c r="C2228" i="9"/>
  <c r="C2229" i="9"/>
  <c r="C2230" i="9"/>
  <c r="C2231" i="9"/>
  <c r="C2232" i="9"/>
  <c r="C2233" i="9"/>
  <c r="C2234" i="9"/>
  <c r="C2235" i="9"/>
  <c r="C2236" i="9"/>
  <c r="C2237" i="9"/>
  <c r="C2238" i="9"/>
  <c r="C2239" i="9"/>
  <c r="C2240" i="9"/>
  <c r="C2241" i="9"/>
  <c r="C2242" i="9"/>
  <c r="C2243" i="9"/>
  <c r="C2244" i="9"/>
  <c r="C2245" i="9"/>
  <c r="C2246" i="9"/>
  <c r="C2247" i="9"/>
  <c r="C2248" i="9"/>
  <c r="C2249" i="9"/>
  <c r="C2250" i="9"/>
  <c r="C2251" i="9"/>
  <c r="C2252" i="9"/>
  <c r="C2253" i="9"/>
  <c r="C2254" i="9"/>
  <c r="C2255" i="9"/>
  <c r="C2256" i="9"/>
  <c r="C2257" i="9"/>
  <c r="C2258" i="9"/>
  <c r="C2259" i="9"/>
  <c r="C2260" i="9"/>
  <c r="C2261" i="9"/>
  <c r="C2262" i="9"/>
  <c r="C2263" i="9"/>
  <c r="C2264" i="9"/>
  <c r="C2265" i="9"/>
  <c r="C2266" i="9"/>
  <c r="C2267" i="9"/>
  <c r="C2268" i="9"/>
  <c r="C2269" i="9"/>
  <c r="C2270" i="9"/>
  <c r="C2271" i="9"/>
  <c r="C2272" i="9"/>
  <c r="C2273" i="9"/>
  <c r="C2274" i="9"/>
  <c r="C2275" i="9"/>
  <c r="C2276" i="9"/>
  <c r="C2277" i="9"/>
  <c r="C2278" i="9"/>
  <c r="C2279" i="9"/>
  <c r="C2280" i="9"/>
  <c r="C2281" i="9"/>
  <c r="C2282" i="9"/>
  <c r="C2283" i="9"/>
  <c r="C2284" i="9"/>
  <c r="C2285" i="9"/>
  <c r="C2286" i="9"/>
  <c r="C2287" i="9"/>
  <c r="C2288" i="9"/>
  <c r="C2289" i="9"/>
  <c r="C2290" i="9"/>
  <c r="C2291" i="9"/>
  <c r="C2292" i="9"/>
  <c r="C2293" i="9"/>
  <c r="C2294" i="9"/>
  <c r="C2295" i="9"/>
  <c r="C2296" i="9"/>
  <c r="C2297" i="9"/>
  <c r="C2298" i="9"/>
  <c r="C2299" i="9"/>
  <c r="C2300" i="9"/>
  <c r="C2301" i="9"/>
  <c r="C2302" i="9"/>
  <c r="C2303" i="9"/>
  <c r="C2304" i="9"/>
  <c r="C2305" i="9"/>
  <c r="C2306" i="9"/>
  <c r="C2307" i="9"/>
  <c r="C2308" i="9"/>
  <c r="C2309" i="9"/>
  <c r="C2310" i="9"/>
  <c r="C2311" i="9"/>
  <c r="C2312" i="9"/>
  <c r="C2313" i="9"/>
  <c r="C2314" i="9"/>
  <c r="C2315" i="9"/>
  <c r="C2316" i="9"/>
  <c r="C2317" i="9"/>
  <c r="C2318" i="9"/>
  <c r="C2319" i="9"/>
  <c r="C2320" i="9"/>
  <c r="C2321" i="9"/>
  <c r="C2322" i="9"/>
  <c r="C2323" i="9"/>
  <c r="C2324" i="9"/>
  <c r="C2325" i="9"/>
  <c r="C2326" i="9"/>
  <c r="C2327" i="9"/>
  <c r="C2328" i="9"/>
  <c r="C2329" i="9"/>
  <c r="C2330" i="9"/>
  <c r="C2331" i="9"/>
  <c r="C2332" i="9"/>
  <c r="C2333" i="9"/>
  <c r="C2334" i="9"/>
  <c r="C2335" i="9"/>
  <c r="C2336" i="9"/>
  <c r="C2" i="9"/>
  <c r="D2" i="9"/>
  <c r="D3" i="9"/>
  <c r="D4" i="9"/>
  <c r="D5" i="9"/>
  <c r="D6" i="9"/>
  <c r="D7" i="9"/>
  <c r="D8" i="9"/>
  <c r="D9" i="9"/>
  <c r="D10" i="9"/>
  <c r="D11" i="9"/>
  <c r="D12" i="9"/>
  <c r="D13" i="9"/>
  <c r="D14" i="9"/>
  <c r="D15" i="9"/>
  <c r="D16" i="9"/>
  <c r="D17" i="9"/>
  <c r="D18" i="9"/>
  <c r="D19" i="9"/>
  <c r="D20" i="9"/>
  <c r="D21" i="9"/>
  <c r="D22" i="9"/>
  <c r="D23" i="9"/>
  <c r="D24" i="9"/>
  <c r="D25" i="9"/>
  <c r="D26" i="9"/>
  <c r="D27" i="9"/>
  <c r="D28" i="9"/>
  <c r="D29" i="9"/>
  <c r="D30" i="9"/>
  <c r="D31" i="9"/>
  <c r="D32" i="9"/>
  <c r="D33" i="9"/>
  <c r="D34" i="9"/>
  <c r="D35" i="9"/>
  <c r="D36" i="9"/>
  <c r="D37" i="9"/>
  <c r="D38" i="9"/>
  <c r="D39" i="9"/>
  <c r="D40" i="9"/>
  <c r="D41" i="9"/>
  <c r="D42" i="9"/>
  <c r="D43" i="9"/>
  <c r="D44" i="9"/>
  <c r="D45" i="9"/>
  <c r="D46" i="9"/>
  <c r="D47" i="9"/>
  <c r="D48" i="9"/>
  <c r="D49" i="9"/>
  <c r="D50" i="9"/>
  <c r="D51" i="9"/>
  <c r="D52" i="9"/>
  <c r="D53" i="9"/>
  <c r="D54" i="9"/>
  <c r="D55" i="9"/>
  <c r="D56" i="9"/>
  <c r="D57" i="9"/>
  <c r="D58" i="9"/>
  <c r="D59" i="9"/>
  <c r="D60" i="9"/>
  <c r="D61" i="9"/>
  <c r="D62" i="9"/>
  <c r="D63" i="9"/>
  <c r="D64" i="9"/>
  <c r="D65" i="9"/>
  <c r="D66" i="9"/>
  <c r="D67" i="9"/>
  <c r="D68" i="9"/>
  <c r="D69" i="9"/>
  <c r="D70" i="9"/>
  <c r="D71" i="9"/>
  <c r="D72" i="9"/>
  <c r="D73" i="9"/>
  <c r="D74" i="9"/>
  <c r="D75" i="9"/>
  <c r="D76" i="9"/>
  <c r="D77" i="9"/>
  <c r="D78" i="9"/>
  <c r="D79" i="9"/>
  <c r="D80" i="9"/>
  <c r="D81" i="9"/>
  <c r="D82" i="9"/>
  <c r="D83" i="9"/>
  <c r="D84" i="9"/>
  <c r="D85" i="9"/>
  <c r="D86" i="9"/>
  <c r="D87" i="9"/>
  <c r="D88" i="9"/>
  <c r="D89" i="9"/>
  <c r="D90" i="9"/>
  <c r="D91" i="9"/>
  <c r="D92" i="9"/>
  <c r="D93" i="9"/>
  <c r="D94" i="9"/>
  <c r="D95" i="9"/>
  <c r="D96" i="9"/>
  <c r="D97" i="9"/>
  <c r="D98" i="9"/>
  <c r="D99" i="9"/>
  <c r="D100" i="9"/>
  <c r="D101" i="9"/>
  <c r="D102" i="9"/>
  <c r="D103" i="9"/>
  <c r="D104" i="9"/>
  <c r="D105" i="9"/>
  <c r="D106" i="9"/>
  <c r="D107" i="9"/>
  <c r="D108" i="9"/>
  <c r="D109" i="9"/>
  <c r="D110" i="9"/>
  <c r="D111" i="9"/>
  <c r="D112" i="9"/>
  <c r="D113" i="9"/>
  <c r="D114" i="9"/>
  <c r="D115" i="9"/>
  <c r="D116" i="9"/>
  <c r="D117" i="9"/>
  <c r="D118" i="9"/>
  <c r="D119" i="9"/>
  <c r="D120" i="9"/>
  <c r="D121" i="9"/>
  <c r="D122" i="9"/>
  <c r="D123" i="9"/>
  <c r="D124" i="9"/>
  <c r="D125" i="9"/>
  <c r="D126" i="9"/>
  <c r="D127" i="9"/>
  <c r="D128" i="9"/>
  <c r="D129" i="9"/>
  <c r="D130" i="9"/>
  <c r="D131" i="9"/>
  <c r="D132" i="9"/>
  <c r="D133" i="9"/>
  <c r="D134" i="9"/>
  <c r="D135" i="9"/>
  <c r="D136" i="9"/>
  <c r="D137" i="9"/>
  <c r="D138" i="9"/>
  <c r="D139" i="9"/>
  <c r="D140" i="9"/>
  <c r="D141" i="9"/>
  <c r="D142" i="9"/>
  <c r="D143" i="9"/>
  <c r="D144" i="9"/>
  <c r="D145" i="9"/>
  <c r="D146" i="9"/>
  <c r="D147" i="9"/>
  <c r="D148" i="9"/>
  <c r="D149" i="9"/>
  <c r="D150" i="9"/>
  <c r="D151" i="9"/>
  <c r="D152" i="9"/>
  <c r="D153" i="9"/>
  <c r="D154" i="9"/>
  <c r="D155" i="9"/>
  <c r="D156" i="9"/>
  <c r="D157" i="9"/>
  <c r="D158" i="9"/>
  <c r="D159" i="9"/>
  <c r="D160" i="9"/>
  <c r="D161" i="9"/>
  <c r="D162" i="9"/>
  <c r="D163" i="9"/>
  <c r="D164" i="9"/>
  <c r="D165" i="9"/>
  <c r="D166" i="9"/>
  <c r="D167" i="9"/>
  <c r="D168" i="9"/>
  <c r="D169" i="9"/>
  <c r="D170" i="9"/>
  <c r="D171" i="9"/>
  <c r="D172" i="9"/>
  <c r="D173" i="9"/>
  <c r="D174" i="9"/>
  <c r="D175" i="9"/>
  <c r="D176" i="9"/>
  <c r="D177" i="9"/>
  <c r="D178" i="9"/>
  <c r="D179" i="9"/>
  <c r="D180" i="9"/>
  <c r="D181" i="9"/>
  <c r="D182" i="9"/>
  <c r="D183" i="9"/>
  <c r="D184" i="9"/>
  <c r="D185" i="9"/>
  <c r="D186" i="9"/>
  <c r="D187" i="9"/>
  <c r="D188" i="9"/>
  <c r="D189" i="9"/>
  <c r="D190" i="9"/>
  <c r="D191" i="9"/>
  <c r="D192" i="9"/>
  <c r="D193" i="9"/>
  <c r="D194" i="9"/>
  <c r="D195" i="9"/>
  <c r="D196" i="9"/>
  <c r="D197" i="9"/>
  <c r="D198" i="9"/>
  <c r="D199" i="9"/>
  <c r="D200" i="9"/>
  <c r="D201" i="9"/>
  <c r="D202" i="9"/>
  <c r="D203" i="9"/>
  <c r="D204" i="9"/>
  <c r="D205" i="9"/>
  <c r="D206" i="9"/>
  <c r="D207" i="9"/>
  <c r="D208" i="9"/>
  <c r="D209" i="9"/>
  <c r="D210" i="9"/>
  <c r="D211" i="9"/>
  <c r="D212" i="9"/>
  <c r="D213" i="9"/>
  <c r="D214" i="9"/>
  <c r="D215" i="9"/>
  <c r="D216" i="9"/>
  <c r="D217" i="9"/>
  <c r="D218" i="9"/>
  <c r="D219" i="9"/>
  <c r="D220" i="9"/>
  <c r="D221" i="9"/>
  <c r="D222" i="9"/>
  <c r="D223" i="9"/>
  <c r="D224" i="9"/>
  <c r="D225" i="9"/>
  <c r="D226" i="9"/>
  <c r="D227" i="9"/>
  <c r="D228" i="9"/>
  <c r="D229" i="9"/>
  <c r="D230" i="9"/>
  <c r="D231" i="9"/>
  <c r="D232" i="9"/>
  <c r="D233" i="9"/>
  <c r="D234" i="9"/>
  <c r="D235" i="9"/>
  <c r="D236" i="9"/>
  <c r="D237" i="9"/>
  <c r="D238" i="9"/>
  <c r="D239" i="9"/>
  <c r="D240" i="9"/>
  <c r="D241" i="9"/>
  <c r="D242" i="9"/>
  <c r="D243" i="9"/>
  <c r="D244" i="9"/>
  <c r="D245" i="9"/>
  <c r="D246" i="9"/>
  <c r="D247" i="9"/>
  <c r="D248" i="9"/>
  <c r="D249" i="9"/>
  <c r="D250" i="9"/>
  <c r="D251" i="9"/>
  <c r="D252" i="9"/>
  <c r="D253" i="9"/>
  <c r="D254" i="9"/>
  <c r="D255" i="9"/>
  <c r="D256" i="9"/>
  <c r="D257" i="9"/>
  <c r="D258" i="9"/>
  <c r="D259" i="9"/>
  <c r="D260" i="9"/>
  <c r="D261" i="9"/>
  <c r="D262" i="9"/>
  <c r="D263" i="9"/>
  <c r="D264" i="9"/>
  <c r="D265" i="9"/>
  <c r="D266" i="9"/>
  <c r="D267" i="9"/>
  <c r="D268" i="9"/>
  <c r="D269" i="9"/>
  <c r="D270" i="9"/>
  <c r="D271" i="9"/>
  <c r="D272" i="9"/>
  <c r="D273" i="9"/>
  <c r="D274" i="9"/>
  <c r="D275" i="9"/>
  <c r="D276" i="9"/>
  <c r="D277" i="9"/>
  <c r="D278" i="9"/>
  <c r="D279" i="9"/>
  <c r="D280" i="9"/>
  <c r="D281" i="9"/>
  <c r="D282" i="9"/>
  <c r="D283" i="9"/>
  <c r="D284" i="9"/>
  <c r="D285" i="9"/>
  <c r="D286" i="9"/>
  <c r="D287" i="9"/>
  <c r="D288" i="9"/>
  <c r="D289" i="9"/>
  <c r="D290" i="9"/>
  <c r="D291" i="9"/>
  <c r="D292" i="9"/>
  <c r="D293" i="9"/>
  <c r="D294" i="9"/>
  <c r="D295" i="9"/>
  <c r="D296" i="9"/>
  <c r="D297" i="9"/>
  <c r="D298" i="9"/>
  <c r="D299" i="9"/>
  <c r="D300" i="9"/>
  <c r="D301" i="9"/>
  <c r="D302" i="9"/>
  <c r="D303" i="9"/>
  <c r="D304" i="9"/>
  <c r="D305" i="9"/>
  <c r="D306" i="9"/>
  <c r="D307" i="9"/>
  <c r="D308" i="9"/>
  <c r="D309" i="9"/>
  <c r="D310" i="9"/>
  <c r="D311" i="9"/>
  <c r="D312" i="9"/>
  <c r="D313" i="9"/>
  <c r="D314" i="9"/>
  <c r="D315" i="9"/>
  <c r="D316" i="9"/>
  <c r="D317" i="9"/>
  <c r="D318" i="9"/>
  <c r="D319" i="9"/>
  <c r="D320" i="9"/>
  <c r="D321" i="9"/>
  <c r="D322" i="9"/>
  <c r="D323" i="9"/>
  <c r="D324" i="9"/>
  <c r="D325" i="9"/>
  <c r="D326" i="9"/>
  <c r="D327" i="9"/>
  <c r="D328" i="9"/>
  <c r="D329" i="9"/>
  <c r="D330" i="9"/>
  <c r="D331" i="9"/>
  <c r="D332" i="9"/>
  <c r="D333" i="9"/>
  <c r="D334" i="9"/>
  <c r="D335" i="9"/>
  <c r="D336" i="9"/>
  <c r="D337" i="9"/>
  <c r="D338" i="9"/>
  <c r="D339" i="9"/>
  <c r="D340" i="9"/>
  <c r="D341" i="9"/>
  <c r="D342" i="9"/>
  <c r="D343" i="9"/>
  <c r="D344" i="9"/>
  <c r="D345" i="9"/>
  <c r="D346" i="9"/>
  <c r="D347" i="9"/>
  <c r="D348" i="9"/>
  <c r="D349" i="9"/>
  <c r="D350" i="9"/>
  <c r="D351" i="9"/>
  <c r="D352" i="9"/>
  <c r="D353" i="9"/>
  <c r="D354" i="9"/>
  <c r="D355" i="9"/>
  <c r="D356" i="9"/>
  <c r="D357" i="9"/>
  <c r="D358" i="9"/>
  <c r="D359" i="9"/>
  <c r="D360" i="9"/>
  <c r="D361" i="9"/>
  <c r="D362" i="9"/>
  <c r="D363" i="9"/>
  <c r="D364" i="9"/>
  <c r="D365" i="9"/>
  <c r="D366" i="9"/>
  <c r="D367" i="9"/>
  <c r="D368" i="9"/>
  <c r="D369" i="9"/>
  <c r="D370" i="9"/>
  <c r="D371" i="9"/>
  <c r="D372" i="9"/>
  <c r="D373" i="9"/>
  <c r="D374" i="9"/>
  <c r="D375" i="9"/>
  <c r="D376" i="9"/>
  <c r="D377" i="9"/>
  <c r="D378" i="9"/>
  <c r="D379" i="9"/>
  <c r="D380" i="9"/>
  <c r="D381" i="9"/>
  <c r="D382" i="9"/>
  <c r="D383" i="9"/>
  <c r="D384" i="9"/>
  <c r="D385" i="9"/>
  <c r="D386" i="9"/>
  <c r="D387" i="9"/>
  <c r="D388" i="9"/>
  <c r="D389" i="9"/>
  <c r="D390" i="9"/>
  <c r="D391" i="9"/>
  <c r="D392" i="9"/>
  <c r="D393" i="9"/>
  <c r="D394" i="9"/>
  <c r="D395" i="9"/>
  <c r="D396" i="9"/>
  <c r="D397" i="9"/>
  <c r="D398" i="9"/>
  <c r="D399" i="9"/>
  <c r="D400" i="9"/>
  <c r="D401" i="9"/>
  <c r="D402" i="9"/>
  <c r="D403" i="9"/>
  <c r="D404" i="9"/>
  <c r="D405" i="9"/>
  <c r="D406" i="9"/>
  <c r="D407" i="9"/>
  <c r="D408" i="9"/>
  <c r="D409" i="9"/>
  <c r="D410" i="9"/>
  <c r="D411" i="9"/>
  <c r="D412" i="9"/>
  <c r="D413" i="9"/>
  <c r="D414" i="9"/>
  <c r="D415" i="9"/>
  <c r="D416" i="9"/>
  <c r="D417" i="9"/>
  <c r="D418" i="9"/>
  <c r="D419" i="9"/>
  <c r="D420" i="9"/>
  <c r="D421" i="9"/>
  <c r="D422" i="9"/>
  <c r="D423" i="9"/>
  <c r="D424" i="9"/>
  <c r="D425" i="9"/>
  <c r="D426" i="9"/>
  <c r="D427" i="9"/>
  <c r="D428" i="9"/>
  <c r="D429" i="9"/>
  <c r="D430" i="9"/>
  <c r="D431" i="9"/>
  <c r="D432" i="9"/>
  <c r="D433" i="9"/>
  <c r="D434" i="9"/>
  <c r="D435" i="9"/>
  <c r="D436" i="9"/>
  <c r="D437" i="9"/>
  <c r="D438" i="9"/>
  <c r="D439" i="9"/>
  <c r="D440" i="9"/>
  <c r="D441" i="9"/>
  <c r="D442" i="9"/>
  <c r="D443" i="9"/>
  <c r="D444" i="9"/>
  <c r="D445" i="9"/>
  <c r="D446" i="9"/>
  <c r="D447" i="9"/>
  <c r="D448" i="9"/>
  <c r="D449" i="9"/>
  <c r="D450" i="9"/>
  <c r="D451" i="9"/>
  <c r="D452" i="9"/>
  <c r="D453" i="9"/>
  <c r="D454" i="9"/>
  <c r="D455" i="9"/>
  <c r="D456" i="9"/>
  <c r="D457" i="9"/>
  <c r="D458" i="9"/>
  <c r="D459" i="9"/>
  <c r="D460" i="9"/>
  <c r="D461" i="9"/>
  <c r="D462" i="9"/>
  <c r="D463" i="9"/>
  <c r="D464" i="9"/>
  <c r="D465" i="9"/>
  <c r="D466" i="9"/>
  <c r="D467" i="9"/>
  <c r="D468" i="9"/>
  <c r="D469" i="9"/>
  <c r="D470" i="9"/>
  <c r="D471" i="9"/>
  <c r="D472" i="9"/>
  <c r="D473" i="9"/>
  <c r="D474" i="9"/>
  <c r="D475" i="9"/>
  <c r="D476" i="9"/>
  <c r="D477" i="9"/>
  <c r="D478" i="9"/>
  <c r="D479" i="9"/>
  <c r="D480" i="9"/>
  <c r="D481" i="9"/>
  <c r="D482" i="9"/>
  <c r="D483" i="9"/>
  <c r="D484" i="9"/>
  <c r="D485" i="9"/>
  <c r="D486" i="9"/>
  <c r="D487" i="9"/>
  <c r="D488" i="9"/>
  <c r="D489" i="9"/>
  <c r="D490" i="9"/>
  <c r="D491" i="9"/>
  <c r="D492" i="9"/>
  <c r="D493" i="9"/>
  <c r="D494" i="9"/>
  <c r="D495" i="9"/>
  <c r="D496" i="9"/>
  <c r="D497" i="9"/>
  <c r="D498" i="9"/>
  <c r="D499" i="9"/>
  <c r="D500" i="9"/>
  <c r="D501" i="9"/>
  <c r="D502" i="9"/>
  <c r="D503" i="9"/>
  <c r="D504" i="9"/>
  <c r="D505" i="9"/>
  <c r="D506" i="9"/>
  <c r="D507" i="9"/>
  <c r="D508" i="9"/>
  <c r="D509" i="9"/>
  <c r="D510" i="9"/>
  <c r="D511" i="9"/>
  <c r="D512" i="9"/>
  <c r="D513" i="9"/>
  <c r="D514" i="9"/>
  <c r="D515" i="9"/>
  <c r="D516" i="9"/>
  <c r="D517" i="9"/>
  <c r="D518" i="9"/>
  <c r="D519" i="9"/>
  <c r="D520" i="9"/>
  <c r="D521" i="9"/>
  <c r="D522" i="9"/>
  <c r="D523" i="9"/>
  <c r="D524" i="9"/>
  <c r="D525" i="9"/>
  <c r="D526" i="9"/>
  <c r="D527" i="9"/>
  <c r="D528" i="9"/>
  <c r="D529" i="9"/>
  <c r="D530" i="9"/>
  <c r="D531" i="9"/>
  <c r="D532" i="9"/>
  <c r="D533" i="9"/>
  <c r="D534" i="9"/>
  <c r="D535" i="9"/>
  <c r="D536" i="9"/>
  <c r="D537" i="9"/>
  <c r="D538" i="9"/>
  <c r="D539" i="9"/>
  <c r="D540" i="9"/>
  <c r="D541" i="9"/>
  <c r="D542" i="9"/>
  <c r="D543" i="9"/>
  <c r="D544" i="9"/>
  <c r="D545" i="9"/>
  <c r="D546" i="9"/>
  <c r="D547" i="9"/>
  <c r="D548" i="9"/>
  <c r="D549" i="9"/>
  <c r="D550" i="9"/>
  <c r="D551" i="9"/>
  <c r="D552" i="9"/>
  <c r="D553" i="9"/>
  <c r="D554" i="9"/>
  <c r="D555" i="9"/>
  <c r="D556" i="9"/>
  <c r="D557" i="9"/>
  <c r="D558" i="9"/>
  <c r="D559" i="9"/>
  <c r="D560" i="9"/>
  <c r="D561" i="9"/>
  <c r="D562" i="9"/>
  <c r="D563" i="9"/>
  <c r="D564" i="9"/>
  <c r="D565" i="9"/>
  <c r="D566" i="9"/>
  <c r="D567" i="9"/>
  <c r="D568" i="9"/>
  <c r="D569" i="9"/>
  <c r="D570" i="9"/>
  <c r="D571" i="9"/>
  <c r="D572" i="9"/>
  <c r="D573" i="9"/>
  <c r="D574" i="9"/>
  <c r="D575" i="9"/>
  <c r="D576" i="9"/>
  <c r="D577" i="9"/>
  <c r="D578" i="9"/>
  <c r="D579" i="9"/>
  <c r="D580" i="9"/>
  <c r="D581" i="9"/>
  <c r="D582" i="9"/>
  <c r="D583" i="9"/>
  <c r="D584" i="9"/>
  <c r="D585" i="9"/>
  <c r="D586" i="9"/>
  <c r="D587" i="9"/>
  <c r="D588" i="9"/>
  <c r="D589" i="9"/>
  <c r="D590" i="9"/>
  <c r="D591" i="9"/>
  <c r="D592" i="9"/>
  <c r="D593" i="9"/>
  <c r="D594" i="9"/>
  <c r="D595" i="9"/>
  <c r="D596" i="9"/>
  <c r="D597" i="9"/>
  <c r="D598" i="9"/>
  <c r="D599" i="9"/>
  <c r="D600" i="9"/>
  <c r="D601" i="9"/>
  <c r="D602" i="9"/>
  <c r="D603" i="9"/>
  <c r="D604" i="9"/>
  <c r="D605" i="9"/>
  <c r="D606" i="9"/>
  <c r="D607" i="9"/>
  <c r="D608" i="9"/>
  <c r="D609" i="9"/>
  <c r="D610" i="9"/>
  <c r="D611" i="9"/>
  <c r="D612" i="9"/>
  <c r="D613" i="9"/>
  <c r="D614" i="9"/>
  <c r="D615" i="9"/>
  <c r="D616" i="9"/>
  <c r="D617" i="9"/>
  <c r="D618" i="9"/>
  <c r="D619" i="9"/>
  <c r="D620" i="9"/>
  <c r="D621" i="9"/>
  <c r="D622" i="9"/>
  <c r="D623" i="9"/>
  <c r="D624" i="9"/>
  <c r="D625" i="9"/>
  <c r="D626" i="9"/>
  <c r="D627" i="9"/>
  <c r="D628" i="9"/>
  <c r="D629" i="9"/>
  <c r="D630" i="9"/>
  <c r="D631" i="9"/>
  <c r="D632" i="9"/>
  <c r="D633" i="9"/>
  <c r="D634" i="9"/>
  <c r="D635" i="9"/>
  <c r="D636" i="9"/>
  <c r="D637" i="9"/>
  <c r="D638" i="9"/>
  <c r="D639" i="9"/>
  <c r="D640" i="9"/>
  <c r="D641" i="9"/>
  <c r="D642" i="9"/>
  <c r="D643" i="9"/>
  <c r="D644" i="9"/>
  <c r="D645" i="9"/>
  <c r="D646" i="9"/>
  <c r="D647" i="9"/>
  <c r="D648" i="9"/>
  <c r="D649" i="9"/>
  <c r="D650" i="9"/>
  <c r="D651" i="9"/>
  <c r="D652" i="9"/>
  <c r="D653" i="9"/>
  <c r="D654" i="9"/>
  <c r="D655" i="9"/>
  <c r="D656" i="9"/>
  <c r="D657" i="9"/>
  <c r="D658" i="9"/>
  <c r="D659" i="9"/>
  <c r="D660" i="9"/>
  <c r="D661" i="9"/>
  <c r="D662" i="9"/>
  <c r="D663" i="9"/>
  <c r="D664" i="9"/>
  <c r="D665" i="9"/>
  <c r="D666" i="9"/>
  <c r="D667" i="9"/>
  <c r="D668" i="9"/>
  <c r="D669" i="9"/>
  <c r="D670" i="9"/>
  <c r="D671" i="9"/>
  <c r="D672" i="9"/>
  <c r="D673" i="9"/>
  <c r="D674" i="9"/>
  <c r="D675" i="9"/>
  <c r="D676" i="9"/>
  <c r="D677" i="9"/>
  <c r="D678" i="9"/>
  <c r="D679" i="9"/>
  <c r="D680" i="9"/>
  <c r="D681" i="9"/>
  <c r="D682" i="9"/>
  <c r="D683" i="9"/>
  <c r="D684" i="9"/>
  <c r="D685" i="9"/>
  <c r="D686" i="9"/>
  <c r="D687" i="9"/>
  <c r="D688" i="9"/>
  <c r="D689" i="9"/>
  <c r="D690" i="9"/>
  <c r="D691" i="9"/>
  <c r="D692" i="9"/>
  <c r="D693" i="9"/>
  <c r="D694" i="9"/>
  <c r="D695" i="9"/>
  <c r="D696" i="9"/>
  <c r="D697" i="9"/>
  <c r="D698" i="9"/>
  <c r="D699" i="9"/>
  <c r="D700" i="9"/>
  <c r="D701" i="9"/>
  <c r="D702" i="9"/>
  <c r="D703" i="9"/>
  <c r="D704" i="9"/>
  <c r="D705" i="9"/>
  <c r="D706" i="9"/>
  <c r="D707" i="9"/>
  <c r="D708" i="9"/>
  <c r="D709" i="9"/>
  <c r="D710" i="9"/>
  <c r="D711" i="9"/>
  <c r="D712" i="9"/>
  <c r="D713" i="9"/>
  <c r="D714" i="9"/>
  <c r="D715" i="9"/>
  <c r="D716" i="9"/>
  <c r="D717" i="9"/>
  <c r="D718" i="9"/>
  <c r="D719" i="9"/>
  <c r="D720" i="9"/>
  <c r="D721" i="9"/>
  <c r="D722" i="9"/>
  <c r="D723" i="9"/>
  <c r="D724" i="9"/>
  <c r="D725" i="9"/>
  <c r="D726" i="9"/>
  <c r="D727" i="9"/>
  <c r="D728" i="9"/>
  <c r="D729" i="9"/>
  <c r="D730" i="9"/>
  <c r="D731" i="9"/>
  <c r="D732" i="9"/>
  <c r="D733" i="9"/>
  <c r="D734" i="9"/>
  <c r="D735" i="9"/>
  <c r="D736" i="9"/>
  <c r="D737" i="9"/>
  <c r="D738" i="9"/>
  <c r="D739" i="9"/>
  <c r="D740" i="9"/>
  <c r="D741" i="9"/>
  <c r="D742" i="9"/>
  <c r="D743" i="9"/>
  <c r="D744" i="9"/>
  <c r="D745" i="9"/>
  <c r="D746" i="9"/>
  <c r="D747" i="9"/>
  <c r="D748" i="9"/>
  <c r="D749" i="9"/>
  <c r="D750" i="9"/>
  <c r="D751" i="9"/>
  <c r="D752" i="9"/>
  <c r="D753" i="9"/>
  <c r="D754" i="9"/>
  <c r="D755" i="9"/>
  <c r="D756" i="9"/>
  <c r="D757" i="9"/>
  <c r="D758" i="9"/>
  <c r="D759" i="9"/>
  <c r="D760" i="9"/>
  <c r="D761" i="9"/>
  <c r="D762" i="9"/>
  <c r="D763" i="9"/>
  <c r="D764" i="9"/>
  <c r="D765" i="9"/>
  <c r="D766" i="9"/>
  <c r="D767" i="9"/>
  <c r="D768" i="9"/>
  <c r="D769" i="9"/>
  <c r="D770" i="9"/>
  <c r="D771" i="9"/>
  <c r="D772" i="9"/>
  <c r="D773" i="9"/>
  <c r="D774" i="9"/>
  <c r="D775" i="9"/>
  <c r="D776" i="9"/>
  <c r="D777" i="9"/>
  <c r="D778" i="9"/>
  <c r="D779" i="9"/>
  <c r="D780" i="9"/>
  <c r="D781" i="9"/>
  <c r="D782" i="9"/>
  <c r="D783" i="9"/>
  <c r="D784" i="9"/>
  <c r="D785" i="9"/>
  <c r="D786" i="9"/>
  <c r="D787" i="9"/>
  <c r="D788" i="9"/>
  <c r="D789" i="9"/>
  <c r="D790" i="9"/>
  <c r="D791" i="9"/>
  <c r="D792" i="9"/>
  <c r="D793" i="9"/>
  <c r="D794" i="9"/>
  <c r="D795" i="9"/>
  <c r="D796" i="9"/>
  <c r="D797" i="9"/>
  <c r="D798" i="9"/>
  <c r="D799" i="9"/>
  <c r="D800" i="9"/>
  <c r="D801" i="9"/>
  <c r="D802" i="9"/>
  <c r="D803" i="9"/>
  <c r="D804" i="9"/>
  <c r="D805" i="9"/>
  <c r="D806" i="9"/>
  <c r="D807" i="9"/>
  <c r="D808" i="9"/>
  <c r="D809" i="9"/>
  <c r="D810" i="9"/>
  <c r="D811" i="9"/>
  <c r="D812" i="9"/>
  <c r="D813" i="9"/>
  <c r="D814" i="9"/>
  <c r="D815" i="9"/>
  <c r="D816" i="9"/>
  <c r="D817" i="9"/>
  <c r="D818" i="9"/>
  <c r="D819" i="9"/>
  <c r="D820" i="9"/>
  <c r="D821" i="9"/>
  <c r="D822" i="9"/>
  <c r="D823" i="9"/>
  <c r="D824" i="9"/>
  <c r="D825" i="9"/>
  <c r="D826" i="9"/>
  <c r="D827" i="9"/>
  <c r="D828" i="9"/>
  <c r="D829" i="9"/>
  <c r="D830" i="9"/>
  <c r="D831" i="9"/>
  <c r="D832" i="9"/>
  <c r="D833" i="9"/>
  <c r="D834" i="9"/>
  <c r="D835" i="9"/>
  <c r="D836" i="9"/>
  <c r="D837" i="9"/>
  <c r="D838" i="9"/>
  <c r="D839" i="9"/>
  <c r="D840" i="9"/>
  <c r="D841" i="9"/>
  <c r="D842" i="9"/>
  <c r="D843" i="9"/>
  <c r="D844" i="9"/>
  <c r="D845" i="9"/>
  <c r="D846" i="9"/>
  <c r="D847" i="9"/>
  <c r="D848" i="9"/>
  <c r="D849" i="9"/>
  <c r="D850" i="9"/>
  <c r="D851" i="9"/>
  <c r="D852" i="9"/>
  <c r="D853" i="9"/>
  <c r="D854" i="9"/>
  <c r="D855" i="9"/>
  <c r="D856" i="9"/>
  <c r="D857" i="9"/>
  <c r="D858" i="9"/>
  <c r="D859" i="9"/>
  <c r="D860" i="9"/>
  <c r="D861" i="9"/>
  <c r="D862" i="9"/>
  <c r="D863" i="9"/>
  <c r="D864" i="9"/>
  <c r="D865" i="9"/>
  <c r="D866" i="9"/>
  <c r="D867" i="9"/>
  <c r="D868" i="9"/>
  <c r="D869" i="9"/>
  <c r="D870" i="9"/>
  <c r="D871" i="9"/>
  <c r="D872" i="9"/>
  <c r="D873" i="9"/>
  <c r="D874" i="9"/>
  <c r="D875" i="9"/>
  <c r="D876" i="9"/>
  <c r="D877" i="9"/>
  <c r="D878" i="9"/>
  <c r="D879" i="9"/>
  <c r="D880" i="9"/>
  <c r="D881" i="9"/>
  <c r="D882" i="9"/>
  <c r="D883" i="9"/>
  <c r="D884" i="9"/>
  <c r="D885" i="9"/>
  <c r="D886" i="9"/>
  <c r="D887" i="9"/>
  <c r="D888" i="9"/>
  <c r="D889" i="9"/>
  <c r="D890" i="9"/>
  <c r="D891" i="9"/>
  <c r="D892" i="9"/>
  <c r="D893" i="9"/>
  <c r="D894" i="9"/>
  <c r="D895" i="9"/>
  <c r="D896" i="9"/>
  <c r="D897" i="9"/>
  <c r="D898" i="9"/>
  <c r="D899" i="9"/>
  <c r="D900" i="9"/>
  <c r="D901" i="9"/>
  <c r="D902" i="9"/>
  <c r="D903" i="9"/>
  <c r="D904" i="9"/>
  <c r="D905" i="9"/>
  <c r="D906" i="9"/>
  <c r="D907" i="9"/>
  <c r="D908" i="9"/>
  <c r="D909" i="9"/>
  <c r="D910" i="9"/>
  <c r="D911" i="9"/>
  <c r="D912" i="9"/>
  <c r="D913" i="9"/>
  <c r="D914" i="9"/>
  <c r="D915" i="9"/>
  <c r="D916" i="9"/>
  <c r="D917" i="9"/>
  <c r="D918" i="9"/>
  <c r="D919" i="9"/>
  <c r="D920" i="9"/>
  <c r="D921" i="9"/>
  <c r="D922" i="9"/>
  <c r="D923" i="9"/>
  <c r="D924" i="9"/>
  <c r="D925" i="9"/>
  <c r="D926" i="9"/>
  <c r="D927" i="9"/>
  <c r="D928" i="9"/>
  <c r="D929" i="9"/>
  <c r="D930" i="9"/>
  <c r="D931" i="9"/>
  <c r="D932" i="9"/>
  <c r="D933" i="9"/>
  <c r="D934" i="9"/>
  <c r="D935" i="9"/>
  <c r="D936" i="9"/>
  <c r="D937" i="9"/>
  <c r="D938" i="9"/>
  <c r="D939" i="9"/>
  <c r="D940" i="9"/>
  <c r="D941" i="9"/>
  <c r="D942" i="9"/>
  <c r="D943" i="9"/>
  <c r="D944" i="9"/>
  <c r="D945" i="9"/>
  <c r="D946" i="9"/>
  <c r="D947" i="9"/>
  <c r="D948" i="9"/>
  <c r="D949" i="9"/>
  <c r="D950" i="9"/>
  <c r="D951" i="9"/>
  <c r="D952" i="9"/>
  <c r="D953" i="9"/>
  <c r="D954" i="9"/>
  <c r="D955" i="9"/>
  <c r="D956" i="9"/>
  <c r="D957" i="9"/>
  <c r="D958" i="9"/>
  <c r="D959" i="9"/>
  <c r="D960" i="9"/>
  <c r="D961" i="9"/>
  <c r="D962" i="9"/>
  <c r="D963" i="9"/>
  <c r="D964" i="9"/>
  <c r="D965" i="9"/>
  <c r="D966" i="9"/>
  <c r="D967" i="9"/>
  <c r="D968" i="9"/>
  <c r="D969" i="9"/>
  <c r="D970" i="9"/>
  <c r="D971" i="9"/>
  <c r="D972" i="9"/>
  <c r="D973" i="9"/>
  <c r="D974" i="9"/>
  <c r="D975" i="9"/>
  <c r="D976" i="9"/>
  <c r="D977" i="9"/>
  <c r="D978" i="9"/>
  <c r="D979" i="9"/>
  <c r="D980" i="9"/>
  <c r="D981" i="9"/>
  <c r="D982" i="9"/>
  <c r="D983" i="9"/>
  <c r="D984" i="9"/>
  <c r="D985" i="9"/>
  <c r="D986" i="9"/>
  <c r="D987" i="9"/>
  <c r="D988" i="9"/>
  <c r="D989" i="9"/>
  <c r="D990" i="9"/>
  <c r="D991" i="9"/>
  <c r="D992" i="9"/>
  <c r="D993" i="9"/>
  <c r="D994" i="9"/>
  <c r="D995" i="9"/>
  <c r="D996" i="9"/>
  <c r="D997" i="9"/>
  <c r="D998" i="9"/>
  <c r="D999" i="9"/>
  <c r="D1000" i="9"/>
  <c r="D1001" i="9"/>
  <c r="D1002" i="9"/>
  <c r="D1003" i="9"/>
  <c r="D1004" i="9"/>
  <c r="D1005" i="9"/>
  <c r="D1006" i="9"/>
  <c r="D1007" i="9"/>
  <c r="D1008" i="9"/>
  <c r="D1009" i="9"/>
  <c r="D1010" i="9"/>
  <c r="D1011" i="9"/>
  <c r="D1012" i="9"/>
  <c r="D1013" i="9"/>
  <c r="D1014" i="9"/>
  <c r="D1015" i="9"/>
  <c r="D1016" i="9"/>
  <c r="D1017" i="9"/>
  <c r="D1018" i="9"/>
  <c r="D1019" i="9"/>
  <c r="D1020" i="9"/>
  <c r="D1021" i="9"/>
  <c r="D1022" i="9"/>
  <c r="D1023" i="9"/>
  <c r="D1024" i="9"/>
  <c r="D1025" i="9"/>
  <c r="D1026" i="9"/>
  <c r="D1027" i="9"/>
  <c r="D1028" i="9"/>
  <c r="D1029" i="9"/>
  <c r="D1030" i="9"/>
  <c r="D1031" i="9"/>
  <c r="D1032" i="9"/>
  <c r="D1033" i="9"/>
  <c r="D1034" i="9"/>
  <c r="D1035" i="9"/>
  <c r="D1036" i="9"/>
  <c r="D1037" i="9"/>
  <c r="D1038" i="9"/>
  <c r="D1039" i="9"/>
  <c r="D1040" i="9"/>
  <c r="D1041" i="9"/>
  <c r="D1042" i="9"/>
  <c r="D1043" i="9"/>
  <c r="D1044" i="9"/>
  <c r="D1045" i="9"/>
  <c r="D1046" i="9"/>
  <c r="D1047" i="9"/>
  <c r="D1048" i="9"/>
  <c r="D1049" i="9"/>
  <c r="D1050" i="9"/>
  <c r="D1051" i="9"/>
  <c r="D1052" i="9"/>
  <c r="D1053" i="9"/>
  <c r="D1054" i="9"/>
  <c r="D1055" i="9"/>
  <c r="D1056" i="9"/>
  <c r="D1057" i="9"/>
  <c r="D1058" i="9"/>
  <c r="D1059" i="9"/>
  <c r="D1060" i="9"/>
  <c r="D1061" i="9"/>
  <c r="D1062" i="9"/>
  <c r="D1063" i="9"/>
  <c r="D1064" i="9"/>
  <c r="D1065" i="9"/>
  <c r="D1066" i="9"/>
  <c r="D1067" i="9"/>
  <c r="D1068" i="9"/>
  <c r="D1069" i="9"/>
  <c r="D1070" i="9"/>
  <c r="D1071" i="9"/>
  <c r="D1072" i="9"/>
  <c r="D1073" i="9"/>
  <c r="D1074" i="9"/>
  <c r="D1075" i="9"/>
  <c r="D1076" i="9"/>
  <c r="D1077" i="9"/>
  <c r="D1078" i="9"/>
  <c r="D1079" i="9"/>
  <c r="D1080" i="9"/>
  <c r="D1081" i="9"/>
  <c r="D1082" i="9"/>
  <c r="D1083" i="9"/>
  <c r="D1084" i="9"/>
  <c r="D1085" i="9"/>
  <c r="D1086" i="9"/>
  <c r="D1087" i="9"/>
  <c r="D1088" i="9"/>
  <c r="D1089" i="9"/>
  <c r="D1090" i="9"/>
  <c r="D1091" i="9"/>
  <c r="D1092" i="9"/>
  <c r="D1093" i="9"/>
  <c r="D1094" i="9"/>
  <c r="D1095" i="9"/>
  <c r="D1096" i="9"/>
  <c r="D1097" i="9"/>
  <c r="D1098" i="9"/>
  <c r="D1099" i="9"/>
  <c r="D1100" i="9"/>
  <c r="D1101" i="9"/>
  <c r="D1102" i="9"/>
  <c r="D1103" i="9"/>
  <c r="D1104" i="9"/>
  <c r="D1105" i="9"/>
  <c r="D1106" i="9"/>
  <c r="D1107" i="9"/>
  <c r="D1108" i="9"/>
  <c r="D1109" i="9"/>
  <c r="D1110" i="9"/>
  <c r="D1111" i="9"/>
  <c r="D1112" i="9"/>
  <c r="D1113" i="9"/>
  <c r="D1114" i="9"/>
  <c r="D1115" i="9"/>
  <c r="D1116" i="9"/>
  <c r="D1117" i="9"/>
  <c r="D1118" i="9"/>
  <c r="D1119" i="9"/>
  <c r="D1120" i="9"/>
  <c r="D1121" i="9"/>
  <c r="D1122" i="9"/>
  <c r="D1123" i="9"/>
  <c r="D1124" i="9"/>
  <c r="D1125" i="9"/>
  <c r="D1126" i="9"/>
  <c r="D1127" i="9"/>
  <c r="D1128" i="9"/>
  <c r="D1129" i="9"/>
  <c r="D1130" i="9"/>
  <c r="D1131" i="9"/>
  <c r="D1132" i="9"/>
  <c r="D1133" i="9"/>
  <c r="D1134" i="9"/>
  <c r="D1135" i="9"/>
  <c r="D1136" i="9"/>
  <c r="D1137" i="9"/>
  <c r="D1138" i="9"/>
  <c r="D1139" i="9"/>
  <c r="D1140" i="9"/>
  <c r="D1141" i="9"/>
  <c r="D1142" i="9"/>
  <c r="D1143" i="9"/>
  <c r="D1144" i="9"/>
  <c r="D1145" i="9"/>
  <c r="D1146" i="9"/>
  <c r="D1147" i="9"/>
  <c r="D1148" i="9"/>
  <c r="D1149" i="9"/>
  <c r="D1150" i="9"/>
  <c r="D1151" i="9"/>
  <c r="D1152" i="9"/>
  <c r="D1153" i="9"/>
  <c r="D1154" i="9"/>
  <c r="D1155" i="9"/>
  <c r="D1156" i="9"/>
  <c r="D1157" i="9"/>
  <c r="D1158" i="9"/>
  <c r="D1159" i="9"/>
  <c r="D1160" i="9"/>
  <c r="D1161" i="9"/>
  <c r="D1162" i="9"/>
  <c r="D1163" i="9"/>
  <c r="D1164" i="9"/>
  <c r="D1165" i="9"/>
  <c r="D1166" i="9"/>
  <c r="D1167" i="9"/>
  <c r="D1168" i="9"/>
  <c r="D1169" i="9"/>
  <c r="D1170" i="9"/>
  <c r="D1171" i="9"/>
  <c r="D1172" i="9"/>
  <c r="D1173" i="9"/>
  <c r="D1174" i="9"/>
  <c r="D1175" i="9"/>
  <c r="D1176" i="9"/>
  <c r="D1177" i="9"/>
  <c r="D1178" i="9"/>
  <c r="D1179" i="9"/>
  <c r="D1180" i="9"/>
  <c r="D1181" i="9"/>
  <c r="D1182" i="9"/>
  <c r="D1183" i="9"/>
  <c r="D1184" i="9"/>
  <c r="D1185" i="9"/>
  <c r="D1186" i="9"/>
  <c r="D1187" i="9"/>
  <c r="D1188" i="9"/>
  <c r="D1189" i="9"/>
  <c r="D1190" i="9"/>
  <c r="D1191" i="9"/>
  <c r="D1192" i="9"/>
  <c r="D1193" i="9"/>
  <c r="D1194" i="9"/>
  <c r="D1195" i="9"/>
  <c r="D1196" i="9"/>
  <c r="D1197" i="9"/>
  <c r="D1198" i="9"/>
  <c r="D1199" i="9"/>
  <c r="D1200" i="9"/>
  <c r="D1201" i="9"/>
  <c r="D1202" i="9"/>
  <c r="D1203" i="9"/>
  <c r="D1204" i="9"/>
  <c r="D1205" i="9"/>
  <c r="D1206" i="9"/>
  <c r="D1207" i="9"/>
  <c r="D1208" i="9"/>
  <c r="D1209" i="9"/>
  <c r="D1210" i="9"/>
  <c r="D1211" i="9"/>
  <c r="D1212" i="9"/>
  <c r="D1213" i="9"/>
  <c r="D1214" i="9"/>
  <c r="D1215" i="9"/>
  <c r="D1216" i="9"/>
  <c r="D1217" i="9"/>
  <c r="D1218" i="9"/>
  <c r="D1219" i="9"/>
  <c r="D1220" i="9"/>
  <c r="D1221" i="9"/>
  <c r="D1222" i="9"/>
  <c r="D1223" i="9"/>
  <c r="D1224" i="9"/>
  <c r="D1225" i="9"/>
  <c r="D1226" i="9"/>
  <c r="D1227" i="9"/>
  <c r="D1228" i="9"/>
  <c r="D1229" i="9"/>
  <c r="D1230" i="9"/>
  <c r="D1231" i="9"/>
  <c r="D1232" i="9"/>
  <c r="D1233" i="9"/>
  <c r="D1234" i="9"/>
  <c r="D1235" i="9"/>
  <c r="D1236" i="9"/>
  <c r="D1237" i="9"/>
  <c r="D1238" i="9"/>
  <c r="D1239" i="9"/>
  <c r="D1240" i="9"/>
  <c r="D1241" i="9"/>
  <c r="D1242" i="9"/>
  <c r="D1243" i="9"/>
  <c r="D1244" i="9"/>
  <c r="D1245" i="9"/>
  <c r="D1246" i="9"/>
  <c r="D1247" i="9"/>
  <c r="D1248" i="9"/>
  <c r="D1249" i="9"/>
  <c r="D1250" i="9"/>
  <c r="D1251" i="9"/>
  <c r="D1252" i="9"/>
  <c r="D1253" i="9"/>
  <c r="D1254" i="9"/>
  <c r="D1255" i="9"/>
  <c r="D1256" i="9"/>
  <c r="D1257" i="9"/>
  <c r="D1258" i="9"/>
  <c r="D1259" i="9"/>
  <c r="D1260" i="9"/>
  <c r="D1261" i="9"/>
  <c r="D1262" i="9"/>
  <c r="D1263" i="9"/>
  <c r="D1264" i="9"/>
  <c r="D1265" i="9"/>
  <c r="D1266" i="9"/>
  <c r="D1267" i="9"/>
  <c r="D1268" i="9"/>
  <c r="D1269" i="9"/>
  <c r="D1270" i="9"/>
  <c r="D1271" i="9"/>
  <c r="D1272" i="9"/>
  <c r="D1273" i="9"/>
  <c r="D1274" i="9"/>
  <c r="D1275" i="9"/>
  <c r="D1276" i="9"/>
  <c r="D1277" i="9"/>
  <c r="D1278" i="9"/>
  <c r="D1279" i="9"/>
  <c r="D1280" i="9"/>
  <c r="D1281" i="9"/>
  <c r="D1282" i="9"/>
  <c r="D1283" i="9"/>
  <c r="D1284" i="9"/>
  <c r="D1285" i="9"/>
  <c r="D1286" i="9"/>
  <c r="D1287" i="9"/>
  <c r="D1288" i="9"/>
  <c r="D1289" i="9"/>
  <c r="D1290" i="9"/>
  <c r="D1291" i="9"/>
  <c r="D1292" i="9"/>
  <c r="D1293" i="9"/>
  <c r="D1294" i="9"/>
  <c r="D1295" i="9"/>
  <c r="D1296" i="9"/>
  <c r="D1297" i="9"/>
  <c r="D1298" i="9"/>
  <c r="D1299" i="9"/>
  <c r="D1300" i="9"/>
  <c r="D1301" i="9"/>
  <c r="D1302" i="9"/>
  <c r="D1303" i="9"/>
  <c r="D1304" i="9"/>
  <c r="D1305" i="9"/>
  <c r="D1306" i="9"/>
  <c r="D1307" i="9"/>
  <c r="D1308" i="9"/>
  <c r="D1309" i="9"/>
  <c r="D1310" i="9"/>
  <c r="D1311" i="9"/>
  <c r="D1312" i="9"/>
  <c r="D1313" i="9"/>
  <c r="D1314" i="9"/>
  <c r="D1315" i="9"/>
  <c r="D1316" i="9"/>
  <c r="D1317" i="9"/>
  <c r="D1318" i="9"/>
  <c r="D1319" i="9"/>
  <c r="D1320" i="9"/>
  <c r="D1321" i="9"/>
  <c r="D1322" i="9"/>
  <c r="D1323" i="9"/>
  <c r="D1324" i="9"/>
  <c r="D1325" i="9"/>
  <c r="D1326" i="9"/>
  <c r="D1327" i="9"/>
  <c r="D1328" i="9"/>
  <c r="D1329" i="9"/>
  <c r="D1330" i="9"/>
  <c r="D1331" i="9"/>
  <c r="D1332" i="9"/>
  <c r="D1333" i="9"/>
  <c r="D1334" i="9"/>
  <c r="D1335" i="9"/>
  <c r="D1336" i="9"/>
  <c r="D1337" i="9"/>
  <c r="D1338" i="9"/>
  <c r="D1339" i="9"/>
  <c r="D1340" i="9"/>
  <c r="D1341" i="9"/>
  <c r="D1342" i="9"/>
  <c r="D1343" i="9"/>
  <c r="D1344" i="9"/>
  <c r="D1345" i="9"/>
  <c r="D1346" i="9"/>
  <c r="D1347" i="9"/>
  <c r="D1348" i="9"/>
  <c r="D1349" i="9"/>
  <c r="D1350" i="9"/>
  <c r="D1351" i="9"/>
  <c r="D1352" i="9"/>
  <c r="D1353" i="9"/>
  <c r="D1354" i="9"/>
  <c r="D1355" i="9"/>
  <c r="D1356" i="9"/>
  <c r="D1357" i="9"/>
  <c r="D1358" i="9"/>
  <c r="D1359" i="9"/>
  <c r="D1360" i="9"/>
  <c r="D1361" i="9"/>
  <c r="D1362" i="9"/>
  <c r="D1363" i="9"/>
  <c r="D1364" i="9"/>
  <c r="D1365" i="9"/>
  <c r="D1366" i="9"/>
  <c r="D1367" i="9"/>
  <c r="D1368" i="9"/>
  <c r="D1369" i="9"/>
  <c r="D1370" i="9"/>
  <c r="D1371" i="9"/>
  <c r="D1372" i="9"/>
  <c r="D1373" i="9"/>
  <c r="D1374" i="9"/>
  <c r="D1375" i="9"/>
  <c r="D1376" i="9"/>
  <c r="D1377" i="9"/>
  <c r="D1378" i="9"/>
  <c r="D1379" i="9"/>
  <c r="D1380" i="9"/>
  <c r="D1381" i="9"/>
  <c r="D1382" i="9"/>
  <c r="D1383" i="9"/>
  <c r="D1384" i="9"/>
  <c r="D1385" i="9"/>
  <c r="D1386" i="9"/>
  <c r="D1387" i="9"/>
  <c r="D1388" i="9"/>
  <c r="D1389" i="9"/>
  <c r="D1390" i="9"/>
  <c r="D1391" i="9"/>
  <c r="D1392" i="9"/>
  <c r="D1393" i="9"/>
  <c r="D1394" i="9"/>
  <c r="D1395" i="9"/>
  <c r="D1396" i="9"/>
  <c r="D1397" i="9"/>
  <c r="D1398" i="9"/>
  <c r="D1399" i="9"/>
  <c r="D1400" i="9"/>
  <c r="D1401" i="9"/>
  <c r="D1402" i="9"/>
  <c r="D1403" i="9"/>
  <c r="D1404" i="9"/>
  <c r="D1405" i="9"/>
  <c r="D1406" i="9"/>
  <c r="D1407" i="9"/>
  <c r="D1408" i="9"/>
  <c r="D1409" i="9"/>
  <c r="D1410" i="9"/>
  <c r="D1411" i="9"/>
  <c r="D1412" i="9"/>
  <c r="D1413" i="9"/>
  <c r="D1414" i="9"/>
  <c r="D1415" i="9"/>
  <c r="D1416" i="9"/>
  <c r="D1417" i="9"/>
  <c r="D1418" i="9"/>
  <c r="D1419" i="9"/>
  <c r="D1420" i="9"/>
  <c r="D1421" i="9"/>
  <c r="D1422" i="9"/>
  <c r="D1423" i="9"/>
  <c r="D1424" i="9"/>
  <c r="D1425" i="9"/>
  <c r="D1426" i="9"/>
  <c r="D1427" i="9"/>
  <c r="D1428" i="9"/>
  <c r="D1429" i="9"/>
  <c r="D1430" i="9"/>
  <c r="D1431" i="9"/>
  <c r="D1432" i="9"/>
  <c r="D1433" i="9"/>
  <c r="D1434" i="9"/>
  <c r="D1435" i="9"/>
  <c r="D1436" i="9"/>
  <c r="D1437" i="9"/>
  <c r="D1438" i="9"/>
  <c r="D1439" i="9"/>
  <c r="D1440" i="9"/>
  <c r="D1441" i="9"/>
  <c r="D1442" i="9"/>
  <c r="D1443" i="9"/>
  <c r="D1444" i="9"/>
  <c r="D1445" i="9"/>
  <c r="D1446" i="9"/>
  <c r="D1447" i="9"/>
  <c r="D1448" i="9"/>
  <c r="D1449" i="9"/>
  <c r="D1450" i="9"/>
  <c r="D1451" i="9"/>
  <c r="D1452" i="9"/>
  <c r="D1453" i="9"/>
  <c r="D1454" i="9"/>
  <c r="D1455" i="9"/>
  <c r="D1456" i="9"/>
  <c r="D1457" i="9"/>
  <c r="D1458" i="9"/>
  <c r="D1459" i="9"/>
  <c r="D1460" i="9"/>
  <c r="D1461" i="9"/>
  <c r="D1462" i="9"/>
  <c r="D1463" i="9"/>
  <c r="D1464" i="9"/>
  <c r="D1465" i="9"/>
  <c r="D1466" i="9"/>
  <c r="D1467" i="9"/>
  <c r="D1468" i="9"/>
  <c r="D1469" i="9"/>
  <c r="D1470" i="9"/>
  <c r="D1471" i="9"/>
  <c r="D1472" i="9"/>
  <c r="D1473" i="9"/>
  <c r="D1474" i="9"/>
  <c r="D1475" i="9"/>
  <c r="D1476" i="9"/>
  <c r="D1477" i="9"/>
  <c r="D1478" i="9"/>
  <c r="D1479" i="9"/>
  <c r="D1480" i="9"/>
  <c r="D1481" i="9"/>
  <c r="D1482" i="9"/>
  <c r="D1483" i="9"/>
  <c r="D1484" i="9"/>
  <c r="D1485" i="9"/>
  <c r="D1486" i="9"/>
  <c r="D1487" i="9"/>
  <c r="D1488" i="9"/>
  <c r="D1489" i="9"/>
  <c r="D1490" i="9"/>
  <c r="D1491" i="9"/>
  <c r="D1492" i="9"/>
  <c r="D1493" i="9"/>
  <c r="D1494" i="9"/>
  <c r="D1495" i="9"/>
  <c r="D1496" i="9"/>
  <c r="D1497" i="9"/>
  <c r="D1498" i="9"/>
  <c r="D1499" i="9"/>
  <c r="D1500" i="9"/>
  <c r="D1501" i="9"/>
  <c r="D1502" i="9"/>
  <c r="D1503" i="9"/>
  <c r="D1504" i="9"/>
  <c r="D1505" i="9"/>
  <c r="D1506" i="9"/>
  <c r="D1507" i="9"/>
  <c r="D1508" i="9"/>
  <c r="D1509" i="9"/>
  <c r="D1510" i="9"/>
  <c r="D1511" i="9"/>
  <c r="D1512" i="9"/>
  <c r="D1513" i="9"/>
  <c r="D1514" i="9"/>
  <c r="D1515" i="9"/>
  <c r="D1516" i="9"/>
  <c r="D1517" i="9"/>
  <c r="D1518" i="9"/>
  <c r="D1519" i="9"/>
  <c r="D1520" i="9"/>
  <c r="D1521" i="9"/>
  <c r="D1522" i="9"/>
  <c r="D1523" i="9"/>
  <c r="D1524" i="9"/>
  <c r="D1525" i="9"/>
  <c r="D1526" i="9"/>
  <c r="D1527" i="9"/>
  <c r="D1528" i="9"/>
  <c r="D1529" i="9"/>
  <c r="D1530" i="9"/>
  <c r="D1531" i="9"/>
  <c r="D1532" i="9"/>
  <c r="D1533" i="9"/>
  <c r="D1534" i="9"/>
  <c r="D1535" i="9"/>
  <c r="D1536" i="9"/>
  <c r="D1537" i="9"/>
  <c r="D1538" i="9"/>
  <c r="D1539" i="9"/>
  <c r="D1540" i="9"/>
  <c r="D1541" i="9"/>
  <c r="D1542" i="9"/>
  <c r="D1543" i="9"/>
  <c r="D1544" i="9"/>
  <c r="D1545" i="9"/>
  <c r="D1546" i="9"/>
  <c r="D1547" i="9"/>
  <c r="D1548" i="9"/>
  <c r="D1549" i="9"/>
  <c r="D1550" i="9"/>
  <c r="D1551" i="9"/>
  <c r="D1552" i="9"/>
  <c r="D1553" i="9"/>
  <c r="D1554" i="9"/>
  <c r="D1555" i="9"/>
  <c r="D1556" i="9"/>
  <c r="D1557" i="9"/>
  <c r="D1558" i="9"/>
  <c r="D1559" i="9"/>
  <c r="D1560" i="9"/>
  <c r="D1561" i="9"/>
  <c r="D1562" i="9"/>
  <c r="D1563" i="9"/>
  <c r="D1564" i="9"/>
  <c r="D1565" i="9"/>
  <c r="D1566" i="9"/>
  <c r="D1567" i="9"/>
  <c r="D1568" i="9"/>
  <c r="D1569" i="9"/>
  <c r="D1570" i="9"/>
  <c r="D1571" i="9"/>
  <c r="D1572" i="9"/>
  <c r="D1573" i="9"/>
  <c r="D1574" i="9"/>
  <c r="D1575" i="9"/>
  <c r="D1576" i="9"/>
  <c r="D1577" i="9"/>
  <c r="D1578" i="9"/>
  <c r="D1579" i="9"/>
  <c r="D1580" i="9"/>
  <c r="D1581" i="9"/>
  <c r="D1582" i="9"/>
  <c r="D1583" i="9"/>
  <c r="D1584" i="9"/>
  <c r="D1585" i="9"/>
  <c r="D1586" i="9"/>
  <c r="D1587" i="9"/>
  <c r="D1588" i="9"/>
  <c r="D1589" i="9"/>
  <c r="D1590" i="9"/>
  <c r="D1591" i="9"/>
  <c r="D1592" i="9"/>
  <c r="D1593" i="9"/>
  <c r="D1594" i="9"/>
  <c r="D1595" i="9"/>
  <c r="D1596" i="9"/>
  <c r="D1597" i="9"/>
  <c r="D1598" i="9"/>
  <c r="D1599" i="9"/>
  <c r="D1600" i="9"/>
  <c r="D1601" i="9"/>
  <c r="D1602" i="9"/>
  <c r="D1603" i="9"/>
  <c r="D1604" i="9"/>
  <c r="D1605" i="9"/>
  <c r="D1606" i="9"/>
  <c r="D1607" i="9"/>
  <c r="D1608" i="9"/>
  <c r="D1609" i="9"/>
  <c r="D1610" i="9"/>
  <c r="D1611" i="9"/>
  <c r="D1612" i="9"/>
  <c r="D1613" i="9"/>
  <c r="D1614" i="9"/>
  <c r="D1615" i="9"/>
  <c r="D1616" i="9"/>
  <c r="D1617" i="9"/>
  <c r="D1618" i="9"/>
  <c r="D1619" i="9"/>
  <c r="D1620" i="9"/>
  <c r="D1621" i="9"/>
  <c r="D1622" i="9"/>
  <c r="D1623" i="9"/>
  <c r="D1624" i="9"/>
  <c r="D1625" i="9"/>
  <c r="D1626" i="9"/>
  <c r="D1627" i="9"/>
  <c r="D1628" i="9"/>
  <c r="D1629" i="9"/>
  <c r="D1630" i="9"/>
  <c r="D1631" i="9"/>
  <c r="D1632" i="9"/>
  <c r="D1633" i="9"/>
  <c r="D1634" i="9"/>
  <c r="D1635" i="9"/>
  <c r="D1636" i="9"/>
  <c r="D1637" i="9"/>
  <c r="D1638" i="9"/>
  <c r="D1639" i="9"/>
  <c r="D1640" i="9"/>
  <c r="D1641" i="9"/>
  <c r="D1642" i="9"/>
  <c r="D1643" i="9"/>
  <c r="D1644" i="9"/>
  <c r="D1645" i="9"/>
  <c r="D1646" i="9"/>
  <c r="D1647" i="9"/>
  <c r="D1648" i="9"/>
  <c r="D1649" i="9"/>
  <c r="D1650" i="9"/>
  <c r="D1651" i="9"/>
  <c r="D1652" i="9"/>
  <c r="D1653" i="9"/>
  <c r="D1654" i="9"/>
  <c r="D1655" i="9"/>
  <c r="D1656" i="9"/>
  <c r="D1657" i="9"/>
  <c r="D1658" i="9"/>
  <c r="D1659" i="9"/>
  <c r="D1660" i="9"/>
  <c r="D1661" i="9"/>
  <c r="D1662" i="9"/>
  <c r="D1663" i="9"/>
  <c r="D1664" i="9"/>
  <c r="D1665" i="9"/>
  <c r="D1666" i="9"/>
  <c r="D1667" i="9"/>
  <c r="D1668" i="9"/>
  <c r="D1669" i="9"/>
  <c r="D1670" i="9"/>
  <c r="D1671" i="9"/>
  <c r="D1672" i="9"/>
  <c r="D1673" i="9"/>
  <c r="D1674" i="9"/>
  <c r="D1675" i="9"/>
  <c r="D1676" i="9"/>
  <c r="D1677" i="9"/>
  <c r="D1678" i="9"/>
  <c r="D1679" i="9"/>
  <c r="D1680" i="9"/>
  <c r="D1681" i="9"/>
  <c r="D1682" i="9"/>
  <c r="D1683" i="9"/>
  <c r="D1684" i="9"/>
  <c r="D1685" i="9"/>
  <c r="D1686" i="9"/>
  <c r="D1687" i="9"/>
  <c r="D1688" i="9"/>
  <c r="D1689" i="9"/>
  <c r="D1690" i="9"/>
  <c r="D1691" i="9"/>
  <c r="D1692" i="9"/>
  <c r="D1693" i="9"/>
  <c r="D1694" i="9"/>
  <c r="D1695" i="9"/>
  <c r="D1696" i="9"/>
  <c r="D1697" i="9"/>
  <c r="D1698" i="9"/>
  <c r="D1699" i="9"/>
  <c r="D1700" i="9"/>
  <c r="D1701" i="9"/>
  <c r="D1702" i="9"/>
  <c r="D1703" i="9"/>
  <c r="D1704" i="9"/>
  <c r="D1705" i="9"/>
  <c r="D1706" i="9"/>
  <c r="D1707" i="9"/>
  <c r="D1708" i="9"/>
  <c r="D1709" i="9"/>
  <c r="D1710" i="9"/>
  <c r="D1711" i="9"/>
  <c r="D1712" i="9"/>
  <c r="D1713" i="9"/>
  <c r="D1714" i="9"/>
  <c r="D1715" i="9"/>
  <c r="D1716" i="9"/>
  <c r="D1717" i="9"/>
  <c r="D1718" i="9"/>
  <c r="D1719" i="9"/>
  <c r="D1720" i="9"/>
  <c r="D1721" i="9"/>
  <c r="D1722" i="9"/>
  <c r="D1723" i="9"/>
  <c r="D1724" i="9"/>
  <c r="D1725" i="9"/>
  <c r="D1726" i="9"/>
  <c r="D1727" i="9"/>
  <c r="D1728" i="9"/>
  <c r="D1729" i="9"/>
  <c r="D1730" i="9"/>
  <c r="D1731" i="9"/>
  <c r="D1732" i="9"/>
  <c r="D1733" i="9"/>
  <c r="D1734" i="9"/>
  <c r="D1735" i="9"/>
  <c r="D1736" i="9"/>
  <c r="D1737" i="9"/>
  <c r="D1738" i="9"/>
  <c r="D1739" i="9"/>
  <c r="D1740" i="9"/>
  <c r="D1741" i="9"/>
  <c r="D1742" i="9"/>
  <c r="D1743" i="9"/>
  <c r="D1744" i="9"/>
  <c r="D1745" i="9"/>
  <c r="D1746" i="9"/>
  <c r="D1747" i="9"/>
  <c r="D1748" i="9"/>
  <c r="D1749" i="9"/>
  <c r="D1750" i="9"/>
  <c r="D1751" i="9"/>
  <c r="D1752" i="9"/>
  <c r="D1753" i="9"/>
  <c r="D1754" i="9"/>
  <c r="D1755" i="9"/>
  <c r="D1756" i="9"/>
  <c r="D1757" i="9"/>
  <c r="D1758" i="9"/>
  <c r="D1759" i="9"/>
  <c r="D1760" i="9"/>
  <c r="D1761" i="9"/>
  <c r="D1762" i="9"/>
  <c r="D1763" i="9"/>
  <c r="D1764" i="9"/>
  <c r="D1765" i="9"/>
  <c r="D1766" i="9"/>
  <c r="D1767" i="9"/>
  <c r="D1768" i="9"/>
  <c r="D1769" i="9"/>
  <c r="D1770" i="9"/>
  <c r="D1771" i="9"/>
  <c r="D1772" i="9"/>
  <c r="D1773" i="9"/>
  <c r="D1774" i="9"/>
  <c r="D1775" i="9"/>
  <c r="D1776" i="9"/>
  <c r="D1777" i="9"/>
  <c r="D1778" i="9"/>
  <c r="D1779" i="9"/>
  <c r="D1780" i="9"/>
  <c r="D1781" i="9"/>
  <c r="D1782" i="9"/>
  <c r="D1783" i="9"/>
  <c r="D1784" i="9"/>
  <c r="D1785" i="9"/>
  <c r="D1786" i="9"/>
  <c r="D1787" i="9"/>
  <c r="D1788" i="9"/>
  <c r="D1789" i="9"/>
  <c r="D1790" i="9"/>
  <c r="D1791" i="9"/>
  <c r="D1792" i="9"/>
  <c r="D1793" i="9"/>
  <c r="D1794" i="9"/>
  <c r="D1795" i="9"/>
  <c r="D1796" i="9"/>
  <c r="D1797" i="9"/>
  <c r="D1798" i="9"/>
  <c r="D1799" i="9"/>
  <c r="D1800" i="9"/>
  <c r="D1801" i="9"/>
  <c r="D1802" i="9"/>
  <c r="D1803" i="9"/>
  <c r="D1804" i="9"/>
  <c r="D1805" i="9"/>
  <c r="D1806" i="9"/>
  <c r="D1807" i="9"/>
  <c r="D1808" i="9"/>
  <c r="D1809" i="9"/>
  <c r="D1810" i="9"/>
  <c r="D1811" i="9"/>
  <c r="D1812" i="9"/>
  <c r="D1813" i="9"/>
  <c r="D1814" i="9"/>
  <c r="D1815" i="9"/>
  <c r="D1816" i="9"/>
  <c r="D1817" i="9"/>
  <c r="D1818" i="9"/>
  <c r="D1819" i="9"/>
  <c r="D1820" i="9"/>
  <c r="D1821" i="9"/>
  <c r="D1822" i="9"/>
  <c r="D1823" i="9"/>
  <c r="D1824" i="9"/>
  <c r="D1825" i="9"/>
  <c r="D1826" i="9"/>
  <c r="D1827" i="9"/>
  <c r="D1828" i="9"/>
  <c r="D1829" i="9"/>
  <c r="D1830" i="9"/>
  <c r="D1831" i="9"/>
  <c r="D1832" i="9"/>
  <c r="D1833" i="9"/>
  <c r="D1834" i="9"/>
  <c r="D1835" i="9"/>
  <c r="D1836" i="9"/>
  <c r="D1837" i="9"/>
  <c r="D1838" i="9"/>
  <c r="D1839" i="9"/>
  <c r="D1840" i="9"/>
  <c r="D1841" i="9"/>
  <c r="D1842" i="9"/>
  <c r="D1843" i="9"/>
  <c r="D1844" i="9"/>
  <c r="D1845" i="9"/>
  <c r="D1846" i="9"/>
  <c r="D1847" i="9"/>
  <c r="D1848" i="9"/>
  <c r="D1849" i="9"/>
  <c r="D1850" i="9"/>
  <c r="D1851" i="9"/>
  <c r="D1852" i="9"/>
  <c r="D1853" i="9"/>
  <c r="D1854" i="9"/>
  <c r="D1855" i="9"/>
  <c r="D1856" i="9"/>
  <c r="D1857" i="9"/>
  <c r="D1858" i="9"/>
  <c r="D1859" i="9"/>
  <c r="D1860" i="9"/>
  <c r="D1861" i="9"/>
  <c r="D1862" i="9"/>
  <c r="D1863" i="9"/>
  <c r="D1864" i="9"/>
  <c r="D1865" i="9"/>
  <c r="D1866" i="9"/>
  <c r="D1867" i="9"/>
  <c r="D1868" i="9"/>
  <c r="D1869" i="9"/>
  <c r="D1870" i="9"/>
  <c r="D1871" i="9"/>
  <c r="D1872" i="9"/>
  <c r="D1873" i="9"/>
  <c r="D1874" i="9"/>
  <c r="D1875" i="9"/>
  <c r="D1876" i="9"/>
  <c r="D1877" i="9"/>
  <c r="D1878" i="9"/>
  <c r="D1879" i="9"/>
  <c r="D1880" i="9"/>
  <c r="D1881" i="9"/>
  <c r="D1882" i="9"/>
  <c r="D1883" i="9"/>
  <c r="D1884" i="9"/>
  <c r="D1885" i="9"/>
  <c r="D1886" i="9"/>
  <c r="D1887" i="9"/>
  <c r="D1888" i="9"/>
  <c r="D1889" i="9"/>
  <c r="D1890" i="9"/>
  <c r="D1891" i="9"/>
  <c r="D1892" i="9"/>
  <c r="D1893" i="9"/>
  <c r="D1894" i="9"/>
  <c r="D1895" i="9"/>
  <c r="D1896" i="9"/>
  <c r="D1897" i="9"/>
  <c r="D1898" i="9"/>
  <c r="D1899" i="9"/>
  <c r="D1900" i="9"/>
  <c r="D1901" i="9"/>
  <c r="D1902" i="9"/>
  <c r="D1903" i="9"/>
  <c r="D1904" i="9"/>
  <c r="D1905" i="9"/>
  <c r="D1906" i="9"/>
  <c r="D1907" i="9"/>
  <c r="D1908" i="9"/>
  <c r="D1909" i="9"/>
  <c r="D1910" i="9"/>
  <c r="D1911" i="9"/>
  <c r="D1912" i="9"/>
  <c r="D1913" i="9"/>
  <c r="D1914" i="9"/>
  <c r="D1915" i="9"/>
  <c r="D1916" i="9"/>
  <c r="D1917" i="9"/>
  <c r="D1918" i="9"/>
  <c r="D1919" i="9"/>
  <c r="D1920" i="9"/>
  <c r="D1921" i="9"/>
  <c r="D1922" i="9"/>
  <c r="D1923" i="9"/>
  <c r="D1924" i="9"/>
  <c r="D1925" i="9"/>
  <c r="D1926" i="9"/>
  <c r="D1927" i="9"/>
  <c r="D1928" i="9"/>
  <c r="D1929" i="9"/>
  <c r="D1930" i="9"/>
  <c r="D1931" i="9"/>
  <c r="D1932" i="9"/>
  <c r="D1933" i="9"/>
  <c r="D1934" i="9"/>
  <c r="D1935" i="9"/>
  <c r="D1936" i="9"/>
  <c r="D1937" i="9"/>
  <c r="D1938" i="9"/>
  <c r="D1939" i="9"/>
  <c r="D1940" i="9"/>
  <c r="D1941" i="9"/>
  <c r="D1942" i="9"/>
  <c r="D1943" i="9"/>
  <c r="D1944" i="9"/>
  <c r="D1945" i="9"/>
  <c r="D1946" i="9"/>
  <c r="D1947" i="9"/>
  <c r="D1948" i="9"/>
  <c r="D1949" i="9"/>
  <c r="D1950" i="9"/>
  <c r="D1951" i="9"/>
  <c r="D1952" i="9"/>
  <c r="D1953" i="9"/>
  <c r="D1954" i="9"/>
  <c r="D1955" i="9"/>
  <c r="D1956" i="9"/>
  <c r="D1957" i="9"/>
  <c r="D1958" i="9"/>
  <c r="D1959" i="9"/>
  <c r="D1960" i="9"/>
  <c r="D1961" i="9"/>
  <c r="D1962" i="9"/>
  <c r="D1963" i="9"/>
  <c r="D1964" i="9"/>
  <c r="D1965" i="9"/>
  <c r="D1966" i="9"/>
  <c r="D1967" i="9"/>
  <c r="D1968" i="9"/>
  <c r="D1969" i="9"/>
  <c r="D1970" i="9"/>
  <c r="D1971" i="9"/>
  <c r="D1972" i="9"/>
  <c r="D1973" i="9"/>
  <c r="D1974" i="9"/>
  <c r="D1975" i="9"/>
  <c r="D1976" i="9"/>
  <c r="D1977" i="9"/>
  <c r="D1978" i="9"/>
  <c r="D1979" i="9"/>
  <c r="D1980" i="9"/>
  <c r="D1981" i="9"/>
  <c r="D1982" i="9"/>
  <c r="D1983" i="9"/>
  <c r="D1984" i="9"/>
  <c r="D1985" i="9"/>
  <c r="D1986" i="9"/>
  <c r="D1987" i="9"/>
  <c r="D1988" i="9"/>
  <c r="D1989" i="9"/>
  <c r="D1990" i="9"/>
  <c r="D1991" i="9"/>
  <c r="D1992" i="9"/>
  <c r="D1993" i="9"/>
  <c r="D1994" i="9"/>
  <c r="D1995" i="9"/>
  <c r="D1996" i="9"/>
  <c r="D1997" i="9"/>
  <c r="D1998" i="9"/>
  <c r="D1999" i="9"/>
  <c r="D2000" i="9"/>
  <c r="D2001" i="9"/>
  <c r="D2002" i="9"/>
  <c r="D2003" i="9"/>
  <c r="D2004" i="9"/>
  <c r="D2005" i="9"/>
  <c r="D2006" i="9"/>
  <c r="D2007" i="9"/>
  <c r="D2008" i="9"/>
  <c r="D2009" i="9"/>
  <c r="D2010" i="9"/>
  <c r="D2011" i="9"/>
  <c r="D2012" i="9"/>
  <c r="D2013" i="9"/>
  <c r="D2014" i="9"/>
  <c r="D2015" i="9"/>
  <c r="D2016" i="9"/>
  <c r="D2017" i="9"/>
  <c r="D2018" i="9"/>
  <c r="D2019" i="9"/>
  <c r="D2020" i="9"/>
  <c r="D2021" i="9"/>
  <c r="D2022" i="9"/>
  <c r="D2023" i="9"/>
  <c r="D2024" i="9"/>
  <c r="D2025" i="9"/>
  <c r="D2026" i="9"/>
  <c r="D2027" i="9"/>
  <c r="D2028" i="9"/>
  <c r="D2029" i="9"/>
  <c r="D2030" i="9"/>
  <c r="D2031" i="9"/>
  <c r="D2032" i="9"/>
  <c r="D2033" i="9"/>
  <c r="D2034" i="9"/>
  <c r="D2035" i="9"/>
  <c r="D2036" i="9"/>
  <c r="D2037" i="9"/>
  <c r="D2038" i="9"/>
  <c r="D2039" i="9"/>
  <c r="D2040" i="9"/>
  <c r="D2041" i="9"/>
  <c r="D2042" i="9"/>
  <c r="D2043" i="9"/>
  <c r="D2044" i="9"/>
  <c r="D2045" i="9"/>
  <c r="D2046" i="9"/>
  <c r="D2047" i="9"/>
  <c r="D2048" i="9"/>
  <c r="D2049" i="9"/>
  <c r="D2050" i="9"/>
  <c r="D2051" i="9"/>
  <c r="D2052" i="9"/>
  <c r="D2053" i="9"/>
  <c r="D2054" i="9"/>
  <c r="D2055" i="9"/>
  <c r="D2056" i="9"/>
  <c r="D2057" i="9"/>
  <c r="D2058" i="9"/>
  <c r="D2059" i="9"/>
  <c r="D2060" i="9"/>
  <c r="D2061" i="9"/>
  <c r="D2062" i="9"/>
  <c r="D2063" i="9"/>
  <c r="D2064" i="9"/>
  <c r="D2065" i="9"/>
  <c r="D2066" i="9"/>
  <c r="D2067" i="9"/>
  <c r="D2068" i="9"/>
  <c r="D2069" i="9"/>
  <c r="D2070" i="9"/>
  <c r="D2071" i="9"/>
  <c r="D2072" i="9"/>
  <c r="D2073" i="9"/>
  <c r="D2074" i="9"/>
  <c r="D2075" i="9"/>
  <c r="D2076" i="9"/>
  <c r="D2077" i="9"/>
  <c r="D2078" i="9"/>
  <c r="D2079" i="9"/>
  <c r="D2080" i="9"/>
  <c r="D2081" i="9"/>
  <c r="D2082" i="9"/>
  <c r="D2083" i="9"/>
  <c r="D2084" i="9"/>
  <c r="D2085" i="9"/>
  <c r="D2086" i="9"/>
  <c r="D2087" i="9"/>
  <c r="D2088" i="9"/>
  <c r="D2089" i="9"/>
  <c r="D2090" i="9"/>
  <c r="D2091" i="9"/>
  <c r="D2092" i="9"/>
  <c r="D2093" i="9"/>
  <c r="D2094" i="9"/>
  <c r="D2095" i="9"/>
  <c r="D2096" i="9"/>
  <c r="D2097" i="9"/>
  <c r="D2098" i="9"/>
  <c r="D2099" i="9"/>
  <c r="D2100" i="9"/>
  <c r="D2101" i="9"/>
  <c r="D2102" i="9"/>
  <c r="D2103" i="9"/>
  <c r="D2104" i="9"/>
  <c r="D2105" i="9"/>
  <c r="D2106" i="9"/>
  <c r="D2107" i="9"/>
  <c r="D2108" i="9"/>
  <c r="D2109" i="9"/>
  <c r="D2110" i="9"/>
  <c r="D2111" i="9"/>
  <c r="D2112" i="9"/>
  <c r="D2113" i="9"/>
  <c r="D2114" i="9"/>
  <c r="D2115" i="9"/>
  <c r="D2116" i="9"/>
  <c r="D2117" i="9"/>
  <c r="D2118" i="9"/>
  <c r="D2119" i="9"/>
  <c r="D2120" i="9"/>
  <c r="D2121" i="9"/>
  <c r="D2122" i="9"/>
  <c r="D2123" i="9"/>
  <c r="D2124" i="9"/>
  <c r="D2125" i="9"/>
  <c r="D2126" i="9"/>
  <c r="D2127" i="9"/>
  <c r="D2128" i="9"/>
  <c r="D2129" i="9"/>
  <c r="D2130" i="9"/>
  <c r="D2131" i="9"/>
  <c r="D2132" i="9"/>
  <c r="D2133" i="9"/>
  <c r="D2134" i="9"/>
  <c r="D2135" i="9"/>
  <c r="D2136" i="9"/>
  <c r="D2137" i="9"/>
  <c r="D2138" i="9"/>
  <c r="D2139" i="9"/>
  <c r="D2140" i="9"/>
  <c r="D2141" i="9"/>
  <c r="D2142" i="9"/>
  <c r="D2143" i="9"/>
  <c r="D2144" i="9"/>
  <c r="D2145" i="9"/>
  <c r="D2146" i="9"/>
  <c r="D2147" i="9"/>
  <c r="D2148" i="9"/>
  <c r="D2149" i="9"/>
  <c r="D2150" i="9"/>
  <c r="D2151" i="9"/>
  <c r="D2152" i="9"/>
  <c r="D2153" i="9"/>
  <c r="D2154" i="9"/>
  <c r="D2155" i="9"/>
  <c r="D2156" i="9"/>
  <c r="D2157" i="9"/>
  <c r="D2158" i="9"/>
  <c r="D2159" i="9"/>
  <c r="D2160" i="9"/>
  <c r="D2161" i="9"/>
  <c r="D2162" i="9"/>
  <c r="D2163" i="9"/>
  <c r="D2164" i="9"/>
  <c r="D2165" i="9"/>
  <c r="D2166" i="9"/>
  <c r="D2167" i="9"/>
  <c r="D2168" i="9"/>
  <c r="D2169" i="9"/>
  <c r="D2170" i="9"/>
  <c r="D2171" i="9"/>
  <c r="D2172" i="9"/>
  <c r="D2173" i="9"/>
  <c r="D2174" i="9"/>
  <c r="D2175" i="9"/>
  <c r="D2176" i="9"/>
  <c r="D2177" i="9"/>
  <c r="D2178" i="9"/>
  <c r="D2179" i="9"/>
  <c r="D2180" i="9"/>
  <c r="D2181" i="9"/>
  <c r="D2182" i="9"/>
  <c r="D2183" i="9"/>
  <c r="D2184" i="9"/>
  <c r="D2185" i="9"/>
  <c r="D2186" i="9"/>
  <c r="D2187" i="9"/>
  <c r="D2188" i="9"/>
  <c r="D2189" i="9"/>
  <c r="D2190" i="9"/>
  <c r="D2191" i="9"/>
  <c r="D2192" i="9"/>
  <c r="D2193" i="9"/>
  <c r="D2194" i="9"/>
  <c r="D2195" i="9"/>
  <c r="D2196" i="9"/>
  <c r="D2197" i="9"/>
  <c r="D2198" i="9"/>
  <c r="D2199" i="9"/>
  <c r="D2200" i="9"/>
  <c r="D2201" i="9"/>
  <c r="D2202" i="9"/>
  <c r="D2203" i="9"/>
  <c r="D2204" i="9"/>
  <c r="D2205" i="9"/>
  <c r="D2206" i="9"/>
  <c r="D2207" i="9"/>
  <c r="D2208" i="9"/>
  <c r="D2209" i="9"/>
  <c r="D2210" i="9"/>
  <c r="D2211" i="9"/>
  <c r="D2212" i="9"/>
  <c r="D2213" i="9"/>
  <c r="D2214" i="9"/>
  <c r="D2215" i="9"/>
  <c r="D2216" i="9"/>
  <c r="D2217" i="9"/>
  <c r="D2218" i="9"/>
  <c r="D2219" i="9"/>
  <c r="D2220" i="9"/>
  <c r="D2221" i="9"/>
  <c r="D2222" i="9"/>
  <c r="D2223" i="9"/>
  <c r="D2224" i="9"/>
  <c r="D2225" i="9"/>
  <c r="D2226" i="9"/>
  <c r="D2227" i="9"/>
  <c r="D2228" i="9"/>
  <c r="D2229" i="9"/>
  <c r="D2230" i="9"/>
  <c r="D2231" i="9"/>
  <c r="D2232" i="9"/>
  <c r="D2233" i="9"/>
  <c r="D2234" i="9"/>
  <c r="D2235" i="9"/>
  <c r="D2236" i="9"/>
  <c r="D2237" i="9"/>
  <c r="D2238" i="9"/>
  <c r="D2239" i="9"/>
  <c r="D2240" i="9"/>
  <c r="D2241" i="9"/>
  <c r="D2242" i="9"/>
  <c r="D2243" i="9"/>
  <c r="D2244" i="9"/>
  <c r="D2245" i="9"/>
  <c r="D2246" i="9"/>
  <c r="D2247" i="9"/>
  <c r="D2248" i="9"/>
  <c r="D2249" i="9"/>
  <c r="D2250" i="9"/>
  <c r="D2251" i="9"/>
  <c r="D2252" i="9"/>
  <c r="D2253" i="9"/>
  <c r="D2254" i="9"/>
  <c r="D2255" i="9"/>
  <c r="D2256" i="9"/>
  <c r="D2257" i="9"/>
  <c r="D2258" i="9"/>
  <c r="D2259" i="9"/>
  <c r="D2260" i="9"/>
  <c r="D2261" i="9"/>
  <c r="D2262" i="9"/>
  <c r="D2263" i="9"/>
  <c r="D2264" i="9"/>
  <c r="D2265" i="9"/>
  <c r="D2266" i="9"/>
  <c r="D2267" i="9"/>
  <c r="D2268" i="9"/>
  <c r="D2269" i="9"/>
  <c r="D2270" i="9"/>
  <c r="D2271" i="9"/>
  <c r="D2272" i="9"/>
  <c r="D2273" i="9"/>
  <c r="D2274" i="9"/>
  <c r="D2275" i="9"/>
  <c r="D2276" i="9"/>
  <c r="D2277" i="9"/>
  <c r="D2278" i="9"/>
  <c r="D2279" i="9"/>
  <c r="D2280" i="9"/>
  <c r="D2281" i="9"/>
  <c r="D2282" i="9"/>
  <c r="D2283" i="9"/>
  <c r="D2284" i="9"/>
  <c r="D2285" i="9"/>
  <c r="D2286" i="9"/>
  <c r="D2287" i="9"/>
  <c r="D2288" i="9"/>
  <c r="D2289" i="9"/>
  <c r="D2290" i="9"/>
  <c r="D2291" i="9"/>
  <c r="D2292" i="9"/>
  <c r="D2293" i="9"/>
  <c r="D2294" i="9"/>
  <c r="D2295" i="9"/>
  <c r="D2296" i="9"/>
  <c r="D2297" i="9"/>
  <c r="D2298" i="9"/>
  <c r="D2299" i="9"/>
  <c r="D2300" i="9"/>
  <c r="D2301" i="9"/>
  <c r="D2302" i="9"/>
  <c r="D2303" i="9"/>
  <c r="D2304" i="9"/>
  <c r="D2305" i="9"/>
  <c r="D2306" i="9"/>
  <c r="D2307" i="9"/>
  <c r="D2308" i="9"/>
  <c r="D2309" i="9"/>
  <c r="D2310" i="9"/>
  <c r="D2311" i="9"/>
  <c r="D2312" i="9"/>
  <c r="D2313" i="9"/>
  <c r="D2314" i="9"/>
  <c r="D2315" i="9"/>
  <c r="D2316" i="9"/>
  <c r="D2317" i="9"/>
  <c r="D2318" i="9"/>
  <c r="D2319" i="9"/>
  <c r="D2320" i="9"/>
  <c r="D2321" i="9"/>
  <c r="D2322" i="9"/>
  <c r="D2323" i="9"/>
  <c r="D2324" i="9"/>
  <c r="D2325" i="9"/>
  <c r="D2326" i="9"/>
  <c r="D2327" i="9"/>
  <c r="D2328" i="9"/>
  <c r="D2329" i="9"/>
  <c r="D2330" i="9"/>
  <c r="D2331" i="9"/>
  <c r="D2332" i="9"/>
  <c r="D2333" i="9"/>
  <c r="D2334" i="9"/>
  <c r="D2335" i="9"/>
  <c r="D2336" i="9"/>
  <c r="E3" i="9" a="1"/>
  <c r="E3" i="9" s="1"/>
  <c r="E4" i="9" a="1"/>
  <c r="E4" i="9" s="1"/>
  <c r="E5" i="9" a="1"/>
  <c r="E5" i="9" s="1"/>
  <c r="E6" i="9" a="1"/>
  <c r="E6" i="9" s="1"/>
  <c r="E7" i="9" a="1"/>
  <c r="E7" i="9" s="1"/>
  <c r="E8" i="9" a="1"/>
  <c r="E8" i="9" s="1"/>
  <c r="E9" i="9" a="1"/>
  <c r="E9" i="9" s="1"/>
  <c r="E10" i="9" a="1"/>
  <c r="E10" i="9" s="1"/>
  <c r="E11" i="9" a="1"/>
  <c r="E11" i="9" s="1"/>
  <c r="E12" i="9" a="1"/>
  <c r="E12" i="9" s="1"/>
  <c r="E13" i="9" a="1"/>
  <c r="E13" i="9" s="1"/>
  <c r="E14" i="9" a="1"/>
  <c r="E14" i="9" s="1"/>
  <c r="E15" i="9" a="1"/>
  <c r="E15" i="9" s="1"/>
  <c r="E16" i="9" a="1"/>
  <c r="E16" i="9" s="1"/>
  <c r="E17" i="9" a="1"/>
  <c r="E17" i="9" s="1"/>
  <c r="E18" i="9" a="1"/>
  <c r="E18" i="9" s="1"/>
  <c r="E19" i="9" a="1"/>
  <c r="E19" i="9" s="1"/>
  <c r="E20" i="9" a="1"/>
  <c r="E20" i="9" s="1"/>
  <c r="E21" i="9" a="1"/>
  <c r="E21" i="9" s="1"/>
  <c r="E22" i="9" a="1"/>
  <c r="E22" i="9" s="1"/>
  <c r="E23" i="9" a="1"/>
  <c r="E23" i="9" s="1"/>
  <c r="E24" i="9" a="1"/>
  <c r="E24" i="9" s="1"/>
  <c r="E25" i="9" a="1"/>
  <c r="E25" i="9" s="1"/>
  <c r="E26" i="9" a="1"/>
  <c r="E26" i="9" s="1"/>
  <c r="E27" i="9" a="1"/>
  <c r="E27" i="9" s="1"/>
  <c r="E28" i="9" a="1"/>
  <c r="E28" i="9" s="1"/>
  <c r="E29" i="9" a="1"/>
  <c r="E29" i="9" s="1"/>
  <c r="E30" i="9" a="1"/>
  <c r="E30" i="9" s="1"/>
  <c r="E31" i="9" a="1"/>
  <c r="E31" i="9" s="1"/>
  <c r="E32" i="9" a="1"/>
  <c r="E32" i="9" s="1"/>
  <c r="E33" i="9" a="1"/>
  <c r="E33" i="9" s="1"/>
  <c r="E34" i="9" a="1"/>
  <c r="E34" i="9" s="1"/>
  <c r="E35" i="9" a="1"/>
  <c r="E35" i="9" s="1"/>
  <c r="E36" i="9" a="1"/>
  <c r="E36" i="9" s="1"/>
  <c r="E37" i="9" a="1"/>
  <c r="E37" i="9" s="1"/>
  <c r="E38" i="9" a="1"/>
  <c r="E38" i="9" s="1"/>
  <c r="E39" i="9" a="1"/>
  <c r="E39" i="9" s="1"/>
  <c r="E40" i="9" a="1"/>
  <c r="E40" i="9" s="1"/>
  <c r="E41" i="9" a="1"/>
  <c r="E41" i="9" s="1"/>
  <c r="E42" i="9" a="1"/>
  <c r="E42" i="9" s="1"/>
  <c r="E43" i="9" a="1"/>
  <c r="E43" i="9" s="1"/>
  <c r="E44" i="9" a="1"/>
  <c r="E44" i="9" s="1"/>
  <c r="E45" i="9" a="1"/>
  <c r="E45" i="9" s="1"/>
  <c r="E46" i="9" a="1"/>
  <c r="E46" i="9" s="1"/>
  <c r="E47" i="9" a="1"/>
  <c r="E47" i="9" s="1"/>
  <c r="E48" i="9" a="1"/>
  <c r="E48" i="9" s="1"/>
  <c r="E49" i="9" a="1"/>
  <c r="E49" i="9" s="1"/>
  <c r="E50" i="9" a="1"/>
  <c r="E50" i="9" s="1"/>
  <c r="E51" i="9" a="1"/>
  <c r="E51" i="9" s="1"/>
  <c r="E52" i="9" a="1"/>
  <c r="E52" i="9" s="1"/>
  <c r="E53" i="9" a="1"/>
  <c r="E53" i="9" s="1"/>
  <c r="E54" i="9" a="1"/>
  <c r="E54" i="9" s="1"/>
  <c r="E55" i="9" a="1"/>
  <c r="E55" i="9" s="1"/>
  <c r="E56" i="9" a="1"/>
  <c r="E56" i="9" s="1"/>
  <c r="E57" i="9" a="1"/>
  <c r="E57" i="9" s="1"/>
  <c r="E58" i="9" a="1"/>
  <c r="E58" i="9"/>
  <c r="E59" i="9" a="1"/>
  <c r="E59" i="9" s="1"/>
  <c r="E60" i="9" a="1"/>
  <c r="E60" i="9" s="1"/>
  <c r="E61" i="9" a="1"/>
  <c r="E61" i="9" s="1"/>
  <c r="E62" i="9" a="1"/>
  <c r="E62" i="9" s="1"/>
  <c r="E63" i="9" a="1"/>
  <c r="E63" i="9" s="1"/>
  <c r="E64" i="9" a="1"/>
  <c r="E64" i="9" s="1"/>
  <c r="E65" i="9" a="1"/>
  <c r="E65" i="9" s="1"/>
  <c r="E66" i="9" a="1"/>
  <c r="E66" i="9" s="1"/>
  <c r="E67" i="9" a="1"/>
  <c r="E67" i="9" s="1"/>
  <c r="E68" i="9" a="1"/>
  <c r="E68" i="9" s="1"/>
  <c r="E69" i="9" a="1"/>
  <c r="E69" i="9" s="1"/>
  <c r="E70" i="9" a="1"/>
  <c r="E70" i="9" s="1"/>
  <c r="E71" i="9" a="1"/>
  <c r="E71" i="9" s="1"/>
  <c r="E72" i="9" a="1"/>
  <c r="E72" i="9" s="1"/>
  <c r="E73" i="9" a="1"/>
  <c r="E73" i="9" s="1"/>
  <c r="E74" i="9" a="1"/>
  <c r="E74" i="9" s="1"/>
  <c r="E75" i="9" a="1"/>
  <c r="E75" i="9" s="1"/>
  <c r="E76" i="9" a="1"/>
  <c r="E76" i="9" s="1"/>
  <c r="E77" i="9" a="1"/>
  <c r="E77" i="9" s="1"/>
  <c r="E78" i="9" a="1"/>
  <c r="E78" i="9" s="1"/>
  <c r="E79" i="9" a="1"/>
  <c r="E79" i="9" s="1"/>
  <c r="E80" i="9" a="1"/>
  <c r="E80" i="9" s="1"/>
  <c r="E81" i="9" a="1"/>
  <c r="E81" i="9" s="1"/>
  <c r="E82" i="9" a="1"/>
  <c r="E82" i="9" s="1"/>
  <c r="E83" i="9" a="1"/>
  <c r="E83" i="9" s="1"/>
  <c r="E84" i="9" a="1"/>
  <c r="E84" i="9" s="1"/>
  <c r="E85" i="9" a="1"/>
  <c r="E85" i="9" s="1"/>
  <c r="E86" i="9" a="1"/>
  <c r="E86" i="9" s="1"/>
  <c r="E87" i="9" a="1"/>
  <c r="E87" i="9" s="1"/>
  <c r="E88" i="9" a="1"/>
  <c r="E88" i="9" s="1"/>
  <c r="E89" i="9" a="1"/>
  <c r="E89" i="9" s="1"/>
  <c r="E90" i="9" a="1"/>
  <c r="E90" i="9" s="1"/>
  <c r="E91" i="9" a="1"/>
  <c r="E91" i="9" s="1"/>
  <c r="E92" i="9" a="1"/>
  <c r="E92" i="9" s="1"/>
  <c r="E93" i="9" a="1"/>
  <c r="E93" i="9" s="1"/>
  <c r="E94" i="9" a="1"/>
  <c r="E94" i="9" s="1"/>
  <c r="E95" i="9" a="1"/>
  <c r="E95" i="9" s="1"/>
  <c r="E96" i="9" a="1"/>
  <c r="E96" i="9" s="1"/>
  <c r="E97" i="9" a="1"/>
  <c r="E97" i="9" s="1"/>
  <c r="E98" i="9" a="1"/>
  <c r="E98" i="9" s="1"/>
  <c r="E99" i="9" a="1"/>
  <c r="E99" i="9" s="1"/>
  <c r="E100" i="9" a="1"/>
  <c r="E100" i="9" s="1"/>
  <c r="E101" i="9" a="1"/>
  <c r="E101" i="9" s="1"/>
  <c r="E102" i="9" a="1"/>
  <c r="E102" i="9" s="1"/>
  <c r="E103" i="9" a="1"/>
  <c r="E103" i="9" s="1"/>
  <c r="E104" i="9" a="1"/>
  <c r="E104" i="9" s="1"/>
  <c r="E105" i="9" a="1"/>
  <c r="E105" i="9" s="1"/>
  <c r="E106" i="9" a="1"/>
  <c r="E106" i="9" s="1"/>
  <c r="E107" i="9" a="1"/>
  <c r="E107" i="9" s="1"/>
  <c r="E108" i="9" a="1"/>
  <c r="E108" i="9" s="1"/>
  <c r="E109" i="9" a="1"/>
  <c r="E109" i="9" s="1"/>
  <c r="E110" i="9" a="1"/>
  <c r="E110" i="9" s="1"/>
  <c r="E111" i="9" a="1"/>
  <c r="E111" i="9" s="1"/>
  <c r="E112" i="9" a="1"/>
  <c r="E112" i="9" s="1"/>
  <c r="E113" i="9" a="1"/>
  <c r="E113" i="9" s="1"/>
  <c r="E114" i="9" a="1"/>
  <c r="E114" i="9" s="1"/>
  <c r="E115" i="9" a="1"/>
  <c r="E115" i="9" s="1"/>
  <c r="E116" i="9" a="1"/>
  <c r="E116" i="9" s="1"/>
  <c r="E117" i="9" a="1"/>
  <c r="E117" i="9" s="1"/>
  <c r="E118" i="9" a="1"/>
  <c r="E118" i="9" s="1"/>
  <c r="E119" i="9" a="1"/>
  <c r="E119" i="9" s="1"/>
  <c r="E120" i="9" a="1"/>
  <c r="E120" i="9" s="1"/>
  <c r="E121" i="9" a="1"/>
  <c r="E121" i="9" s="1"/>
  <c r="E122" i="9" a="1"/>
  <c r="E122" i="9" s="1"/>
  <c r="E123" i="9" a="1"/>
  <c r="E123" i="9" s="1"/>
  <c r="E124" i="9" a="1"/>
  <c r="E124" i="9" s="1"/>
  <c r="E125" i="9" a="1"/>
  <c r="E125" i="9" s="1"/>
  <c r="E126" i="9" a="1"/>
  <c r="E126" i="9" s="1"/>
  <c r="E127" i="9" a="1"/>
  <c r="E127" i="9" s="1"/>
  <c r="E128" i="9" a="1"/>
  <c r="E128" i="9" s="1"/>
  <c r="E129" i="9" a="1"/>
  <c r="E129" i="9" s="1"/>
  <c r="E130" i="9" a="1"/>
  <c r="E130" i="9" s="1"/>
  <c r="E131" i="9" a="1"/>
  <c r="E131" i="9" s="1"/>
  <c r="E132" i="9" a="1"/>
  <c r="E132" i="9" s="1"/>
  <c r="E133" i="9" a="1"/>
  <c r="E133" i="9" s="1"/>
  <c r="E134" i="9" a="1"/>
  <c r="E134" i="9" s="1"/>
  <c r="E135" i="9" a="1"/>
  <c r="E135" i="9" s="1"/>
  <c r="E136" i="9" a="1"/>
  <c r="E136" i="9" s="1"/>
  <c r="E137" i="9" a="1"/>
  <c r="E137" i="9" s="1"/>
  <c r="E138" i="9" a="1"/>
  <c r="E138" i="9" s="1"/>
  <c r="E139" i="9" a="1"/>
  <c r="E139" i="9" s="1"/>
  <c r="E140" i="9" a="1"/>
  <c r="E140" i="9" s="1"/>
  <c r="E141" i="9" a="1"/>
  <c r="E141" i="9" s="1"/>
  <c r="E142" i="9" a="1"/>
  <c r="E142" i="9" s="1"/>
  <c r="E143" i="9" a="1"/>
  <c r="E143" i="9" s="1"/>
  <c r="E144" i="9" a="1"/>
  <c r="E144" i="9" s="1"/>
  <c r="E145" i="9" a="1"/>
  <c r="E145" i="9" s="1"/>
  <c r="E146" i="9" a="1"/>
  <c r="E146" i="9" s="1"/>
  <c r="E147" i="9" a="1"/>
  <c r="E147" i="9" s="1"/>
  <c r="E148" i="9" a="1"/>
  <c r="E148" i="9" s="1"/>
  <c r="E149" i="9" a="1"/>
  <c r="E149" i="9" s="1"/>
  <c r="E150" i="9" a="1"/>
  <c r="E150" i="9" s="1"/>
  <c r="E151" i="9" a="1"/>
  <c r="E151" i="9" s="1"/>
  <c r="E152" i="9" a="1"/>
  <c r="E152" i="9" s="1"/>
  <c r="E153" i="9" a="1"/>
  <c r="E153" i="9" s="1"/>
  <c r="E154" i="9" a="1"/>
  <c r="E154" i="9" s="1"/>
  <c r="E155" i="9" a="1"/>
  <c r="E155" i="9" s="1"/>
  <c r="E156" i="9" a="1"/>
  <c r="E156" i="9" s="1"/>
  <c r="E157" i="9" a="1"/>
  <c r="E157" i="9" s="1"/>
  <c r="E158" i="9" a="1"/>
  <c r="E158" i="9" s="1"/>
  <c r="E159" i="9" a="1"/>
  <c r="E159" i="9" s="1"/>
  <c r="E160" i="9" a="1"/>
  <c r="E160" i="9" s="1"/>
  <c r="E161" i="9" a="1"/>
  <c r="E161" i="9" s="1"/>
  <c r="E162" i="9" a="1"/>
  <c r="E162" i="9" s="1"/>
  <c r="E163" i="9" a="1"/>
  <c r="E163" i="9" s="1"/>
  <c r="E164" i="9" a="1"/>
  <c r="E164" i="9" s="1"/>
  <c r="E165" i="9" a="1"/>
  <c r="E165" i="9" s="1"/>
  <c r="E166" i="9" a="1"/>
  <c r="E166" i="9" s="1"/>
  <c r="E167" i="9" a="1"/>
  <c r="E167" i="9" s="1"/>
  <c r="E168" i="9" a="1"/>
  <c r="E168" i="9" s="1"/>
  <c r="E169" i="9" a="1"/>
  <c r="E169" i="9" s="1"/>
  <c r="E170" i="9" a="1"/>
  <c r="E170" i="9" s="1"/>
  <c r="E171" i="9" a="1"/>
  <c r="E171" i="9" s="1"/>
  <c r="E172" i="9" a="1"/>
  <c r="E172" i="9" s="1"/>
  <c r="E173" i="9" a="1"/>
  <c r="E173" i="9" s="1"/>
  <c r="E174" i="9" a="1"/>
  <c r="E174" i="9" s="1"/>
  <c r="E175" i="9" a="1"/>
  <c r="E175" i="9" s="1"/>
  <c r="E176" i="9" a="1"/>
  <c r="E176" i="9" s="1"/>
  <c r="E177" i="9" a="1"/>
  <c r="E177" i="9" s="1"/>
  <c r="E178" i="9" a="1"/>
  <c r="E178" i="9" s="1"/>
  <c r="E179" i="9" a="1"/>
  <c r="E179" i="9" s="1"/>
  <c r="E180" i="9" a="1"/>
  <c r="E180" i="9" s="1"/>
  <c r="E181" i="9" a="1"/>
  <c r="E181" i="9" s="1"/>
  <c r="E182" i="9" a="1"/>
  <c r="E182" i="9" s="1"/>
  <c r="E183" i="9" a="1"/>
  <c r="E183" i="9" s="1"/>
  <c r="E184" i="9" a="1"/>
  <c r="E184" i="9" s="1"/>
  <c r="E185" i="9" a="1"/>
  <c r="E185" i="9" s="1"/>
  <c r="E186" i="9" a="1"/>
  <c r="E186" i="9" s="1"/>
  <c r="E187" i="9" a="1"/>
  <c r="E187" i="9"/>
  <c r="E188" i="9" a="1"/>
  <c r="E188" i="9" s="1"/>
  <c r="E189" i="9" a="1"/>
  <c r="E189" i="9" s="1"/>
  <c r="E190" i="9" a="1"/>
  <c r="E190" i="9" s="1"/>
  <c r="E191" i="9" a="1"/>
  <c r="E191" i="9" s="1"/>
  <c r="E192" i="9" a="1"/>
  <c r="E192" i="9" s="1"/>
  <c r="E193" i="9" a="1"/>
  <c r="E193" i="9" s="1"/>
  <c r="E194" i="9" a="1"/>
  <c r="E194" i="9" s="1"/>
  <c r="E195" i="9" a="1"/>
  <c r="E195" i="9" s="1"/>
  <c r="E196" i="9" a="1"/>
  <c r="E196" i="9" s="1"/>
  <c r="E197" i="9" a="1"/>
  <c r="E197" i="9" s="1"/>
  <c r="E198" i="9" a="1"/>
  <c r="E198" i="9" s="1"/>
  <c r="E199" i="9" a="1"/>
  <c r="E199" i="9" s="1"/>
  <c r="E200" i="9" a="1"/>
  <c r="E200" i="9" s="1"/>
  <c r="E201" i="9" a="1"/>
  <c r="E201" i="9" s="1"/>
  <c r="E202" i="9" a="1"/>
  <c r="E202" i="9" s="1"/>
  <c r="E203" i="9" a="1"/>
  <c r="E203" i="9" s="1"/>
  <c r="E204" i="9" a="1"/>
  <c r="E204" i="9" s="1"/>
  <c r="E205" i="9" a="1"/>
  <c r="E205" i="9" s="1"/>
  <c r="E206" i="9" a="1"/>
  <c r="E206" i="9" s="1"/>
  <c r="E207" i="9" a="1"/>
  <c r="E207" i="9" s="1"/>
  <c r="E208" i="9" a="1"/>
  <c r="E208" i="9" s="1"/>
  <c r="E209" i="9" a="1"/>
  <c r="E209" i="9" s="1"/>
  <c r="E210" i="9" a="1"/>
  <c r="E210" i="9" s="1"/>
  <c r="E211" i="9" a="1"/>
  <c r="E211" i="9" s="1"/>
  <c r="E212" i="9" a="1"/>
  <c r="E212" i="9" s="1"/>
  <c r="E213" i="9" a="1"/>
  <c r="E213" i="9" s="1"/>
  <c r="E214" i="9" a="1"/>
  <c r="E214" i="9" s="1"/>
  <c r="E215" i="9" a="1"/>
  <c r="E215" i="9" s="1"/>
  <c r="E216" i="9" a="1"/>
  <c r="E216" i="9" s="1"/>
  <c r="E217" i="9" a="1"/>
  <c r="E217" i="9" s="1"/>
  <c r="E218" i="9" a="1"/>
  <c r="E218" i="9" s="1"/>
  <c r="E219" i="9" a="1"/>
  <c r="E219" i="9" s="1"/>
  <c r="E220" i="9" a="1"/>
  <c r="E220" i="9" s="1"/>
  <c r="E221" i="9" a="1"/>
  <c r="E221" i="9" s="1"/>
  <c r="E222" i="9" a="1"/>
  <c r="E222" i="9" s="1"/>
  <c r="E223" i="9" a="1"/>
  <c r="E223" i="9" s="1"/>
  <c r="E224" i="9" a="1"/>
  <c r="E224" i="9" s="1"/>
  <c r="E225" i="9" a="1"/>
  <c r="E225" i="9" s="1"/>
  <c r="E226" i="9" a="1"/>
  <c r="E226" i="9" s="1"/>
  <c r="E227" i="9" a="1"/>
  <c r="E227" i="9" s="1"/>
  <c r="E228" i="9" a="1"/>
  <c r="E228" i="9" s="1"/>
  <c r="E229" i="9" a="1"/>
  <c r="E229" i="9" s="1"/>
  <c r="E230" i="9" a="1"/>
  <c r="E230" i="9" s="1"/>
  <c r="E231" i="9" a="1"/>
  <c r="E231" i="9" s="1"/>
  <c r="E232" i="9" a="1"/>
  <c r="E232" i="9" s="1"/>
  <c r="E233" i="9" a="1"/>
  <c r="E233" i="9" s="1"/>
  <c r="E234" i="9" a="1"/>
  <c r="E234" i="9" s="1"/>
  <c r="E235" i="9" a="1"/>
  <c r="E235" i="9" s="1"/>
  <c r="E236" i="9" a="1"/>
  <c r="E236" i="9" s="1"/>
  <c r="E237" i="9" a="1"/>
  <c r="E237" i="9" s="1"/>
  <c r="E238" i="9" a="1"/>
  <c r="E238" i="9" s="1"/>
  <c r="E239" i="9" a="1"/>
  <c r="E239" i="9" s="1"/>
  <c r="E240" i="9" a="1"/>
  <c r="E240" i="9" s="1"/>
  <c r="E241" i="9" a="1"/>
  <c r="E241" i="9" s="1"/>
  <c r="E242" i="9" a="1"/>
  <c r="E242" i="9" s="1"/>
  <c r="E243" i="9" a="1"/>
  <c r="E243" i="9" s="1"/>
  <c r="E244" i="9" a="1"/>
  <c r="E244" i="9" s="1"/>
  <c r="E245" i="9" a="1"/>
  <c r="E245" i="9" s="1"/>
  <c r="E246" i="9" a="1"/>
  <c r="E246" i="9" s="1"/>
  <c r="E247" i="9" a="1"/>
  <c r="E247" i="9" s="1"/>
  <c r="E248" i="9" a="1"/>
  <c r="E248" i="9" s="1"/>
  <c r="E249" i="9" a="1"/>
  <c r="E249" i="9" s="1"/>
  <c r="E250" i="9" a="1"/>
  <c r="E250" i="9" s="1"/>
  <c r="E251" i="9" a="1"/>
  <c r="E251" i="9" s="1"/>
  <c r="E252" i="9" a="1"/>
  <c r="E252" i="9" s="1"/>
  <c r="E253" i="9" a="1"/>
  <c r="E253" i="9" s="1"/>
  <c r="E254" i="9" a="1"/>
  <c r="E254" i="9" s="1"/>
  <c r="E255" i="9" a="1"/>
  <c r="E255" i="9" s="1"/>
  <c r="E256" i="9" a="1"/>
  <c r="E256" i="9" s="1"/>
  <c r="E257" i="9" a="1"/>
  <c r="E257" i="9" s="1"/>
  <c r="E258" i="9" a="1"/>
  <c r="E258" i="9" s="1"/>
  <c r="E259" i="9" a="1"/>
  <c r="E259" i="9" s="1"/>
  <c r="E260" i="9" a="1"/>
  <c r="E260" i="9" s="1"/>
  <c r="E261" i="9" a="1"/>
  <c r="E261" i="9" s="1"/>
  <c r="E262" i="9" a="1"/>
  <c r="E262" i="9" s="1"/>
  <c r="E263" i="9" a="1"/>
  <c r="E263" i="9" s="1"/>
  <c r="E264" i="9" a="1"/>
  <c r="E264" i="9" s="1"/>
  <c r="E265" i="9" a="1"/>
  <c r="E265" i="9" s="1"/>
  <c r="E266" i="9" a="1"/>
  <c r="E266" i="9" s="1"/>
  <c r="E267" i="9" a="1"/>
  <c r="E267" i="9"/>
  <c r="E268" i="9" a="1"/>
  <c r="E268" i="9" s="1"/>
  <c r="E269" i="9" a="1"/>
  <c r="E269" i="9" s="1"/>
  <c r="E270" i="9" a="1"/>
  <c r="E270" i="9" s="1"/>
  <c r="E271" i="9" a="1"/>
  <c r="E271" i="9" s="1"/>
  <c r="E272" i="9" a="1"/>
  <c r="E272" i="9" s="1"/>
  <c r="E273" i="9" a="1"/>
  <c r="E273" i="9" s="1"/>
  <c r="E274" i="9" a="1"/>
  <c r="E274" i="9" s="1"/>
  <c r="E275" i="9" a="1"/>
  <c r="E275" i="9" s="1"/>
  <c r="E276" i="9" a="1"/>
  <c r="E276" i="9" s="1"/>
  <c r="E277" i="9" a="1"/>
  <c r="E277" i="9" s="1"/>
  <c r="E278" i="9" a="1"/>
  <c r="E278" i="9" s="1"/>
  <c r="E279" i="9" a="1"/>
  <c r="E279" i="9" s="1"/>
  <c r="E280" i="9" a="1"/>
  <c r="E280" i="9" s="1"/>
  <c r="E281" i="9" a="1"/>
  <c r="E281" i="9" s="1"/>
  <c r="E282" i="9" a="1"/>
  <c r="E282" i="9" s="1"/>
  <c r="E283" i="9" a="1"/>
  <c r="E283" i="9" s="1"/>
  <c r="E284" i="9" a="1"/>
  <c r="E284" i="9" s="1"/>
  <c r="E285" i="9" a="1"/>
  <c r="E285" i="9" s="1"/>
  <c r="E286" i="9" a="1"/>
  <c r="E286" i="9" s="1"/>
  <c r="E287" i="9" a="1"/>
  <c r="E287" i="9" s="1"/>
  <c r="E288" i="9" a="1"/>
  <c r="E288" i="9" s="1"/>
  <c r="E289" i="9" a="1"/>
  <c r="E289" i="9" s="1"/>
  <c r="E290" i="9" a="1"/>
  <c r="E290" i="9" s="1"/>
  <c r="E291" i="9" a="1"/>
  <c r="E291" i="9" s="1"/>
  <c r="E292" i="9" a="1"/>
  <c r="E292" i="9" s="1"/>
  <c r="E293" i="9" a="1"/>
  <c r="E293" i="9" s="1"/>
  <c r="E294" i="9" a="1"/>
  <c r="E294" i="9" s="1"/>
  <c r="E295" i="9" a="1"/>
  <c r="E295" i="9" s="1"/>
  <c r="E296" i="9" a="1"/>
  <c r="E296" i="9" s="1"/>
  <c r="E297" i="9" a="1"/>
  <c r="E297" i="9" s="1"/>
  <c r="E298" i="9" a="1"/>
  <c r="E298" i="9" s="1"/>
  <c r="E299" i="9" a="1"/>
  <c r="E299" i="9" s="1"/>
  <c r="E300" i="9" a="1"/>
  <c r="E300" i="9" s="1"/>
  <c r="E301" i="9" a="1"/>
  <c r="E301" i="9" s="1"/>
  <c r="E302" i="9" a="1"/>
  <c r="E302" i="9" s="1"/>
  <c r="E303" i="9" a="1"/>
  <c r="E303" i="9" s="1"/>
  <c r="E304" i="9" a="1"/>
  <c r="E304" i="9" s="1"/>
  <c r="E305" i="9" a="1"/>
  <c r="E305" i="9" s="1"/>
  <c r="E306" i="9" a="1"/>
  <c r="E306" i="9" s="1"/>
  <c r="E307" i="9" a="1"/>
  <c r="E307" i="9" s="1"/>
  <c r="E308" i="9" a="1"/>
  <c r="E308" i="9" s="1"/>
  <c r="E309" i="9" a="1"/>
  <c r="E309" i="9" s="1"/>
  <c r="E310" i="9" a="1"/>
  <c r="E310" i="9" s="1"/>
  <c r="E311" i="9" a="1"/>
  <c r="E311" i="9" s="1"/>
  <c r="E312" i="9" a="1"/>
  <c r="E312" i="9" s="1"/>
  <c r="E313" i="9" a="1"/>
  <c r="E313" i="9" s="1"/>
  <c r="E314" i="9" a="1"/>
  <c r="E314" i="9" s="1"/>
  <c r="E315" i="9" a="1"/>
  <c r="E315" i="9" s="1"/>
  <c r="E316" i="9" a="1"/>
  <c r="E316" i="9" s="1"/>
  <c r="E317" i="9" a="1"/>
  <c r="E317" i="9" s="1"/>
  <c r="E318" i="9" a="1"/>
  <c r="E318" i="9" s="1"/>
  <c r="E319" i="9" a="1"/>
  <c r="E319" i="9" s="1"/>
  <c r="E320" i="9" a="1"/>
  <c r="E320" i="9" s="1"/>
  <c r="E321" i="9" a="1"/>
  <c r="E321" i="9" s="1"/>
  <c r="E322" i="9" a="1"/>
  <c r="E322" i="9" s="1"/>
  <c r="E323" i="9" a="1"/>
  <c r="E323" i="9" s="1"/>
  <c r="E324" i="9" a="1"/>
  <c r="E324" i="9" s="1"/>
  <c r="E325" i="9" a="1"/>
  <c r="E325" i="9" s="1"/>
  <c r="E326" i="9" a="1"/>
  <c r="E326" i="9" s="1"/>
  <c r="E327" i="9" a="1"/>
  <c r="E327" i="9" s="1"/>
  <c r="E328" i="9" a="1"/>
  <c r="E328" i="9" s="1"/>
  <c r="E329" i="9" a="1"/>
  <c r="E329" i="9" s="1"/>
  <c r="E330" i="9" a="1"/>
  <c r="E330" i="9" s="1"/>
  <c r="E331" i="9" a="1"/>
  <c r="E331" i="9" s="1"/>
  <c r="E332" i="9" a="1"/>
  <c r="E332" i="9" s="1"/>
  <c r="E333" i="9" a="1"/>
  <c r="E333" i="9" s="1"/>
  <c r="E334" i="9" a="1"/>
  <c r="E334" i="9" s="1"/>
  <c r="E335" i="9" a="1"/>
  <c r="E335" i="9" s="1"/>
  <c r="E336" i="9" a="1"/>
  <c r="E336" i="9" s="1"/>
  <c r="E337" i="9" a="1"/>
  <c r="E337" i="9" s="1"/>
  <c r="E338" i="9" a="1"/>
  <c r="E338" i="9" s="1"/>
  <c r="E339" i="9" a="1"/>
  <c r="E339" i="9" s="1"/>
  <c r="E340" i="9" a="1"/>
  <c r="E340" i="9" s="1"/>
  <c r="E341" i="9" a="1"/>
  <c r="E341" i="9" s="1"/>
  <c r="E342" i="9" a="1"/>
  <c r="E342" i="9" s="1"/>
  <c r="E343" i="9" a="1"/>
  <c r="E343" i="9" s="1"/>
  <c r="E344" i="9" a="1"/>
  <c r="E344" i="9" s="1"/>
  <c r="E345" i="9" a="1"/>
  <c r="E345" i="9" s="1"/>
  <c r="E346" i="9" a="1"/>
  <c r="E346" i="9" s="1"/>
  <c r="E347" i="9" a="1"/>
  <c r="E347" i="9"/>
  <c r="E348" i="9" a="1"/>
  <c r="E348" i="9" s="1"/>
  <c r="E349" i="9" a="1"/>
  <c r="E349" i="9" s="1"/>
  <c r="E350" i="9" a="1"/>
  <c r="E350" i="9" s="1"/>
  <c r="E351" i="9" a="1"/>
  <c r="E351" i="9" s="1"/>
  <c r="E352" i="9" a="1"/>
  <c r="E352" i="9" s="1"/>
  <c r="E353" i="9" a="1"/>
  <c r="E353" i="9" s="1"/>
  <c r="E354" i="9" a="1"/>
  <c r="E354" i="9" s="1"/>
  <c r="E355" i="9" a="1"/>
  <c r="E355" i="9" s="1"/>
  <c r="E356" i="9" a="1"/>
  <c r="E356" i="9" s="1"/>
  <c r="E357" i="9" a="1"/>
  <c r="E357" i="9" s="1"/>
  <c r="E358" i="9" a="1"/>
  <c r="E358" i="9" s="1"/>
  <c r="E359" i="9" a="1"/>
  <c r="E359" i="9" s="1"/>
  <c r="E360" i="9" a="1"/>
  <c r="E360" i="9" s="1"/>
  <c r="E361" i="9" a="1"/>
  <c r="E361" i="9" s="1"/>
  <c r="E362" i="9" a="1"/>
  <c r="E362" i="9" s="1"/>
  <c r="E363" i="9" a="1"/>
  <c r="E363" i="9" s="1"/>
  <c r="E364" i="9" a="1"/>
  <c r="E364" i="9" s="1"/>
  <c r="E365" i="9" a="1"/>
  <c r="E365" i="9" s="1"/>
  <c r="E366" i="9" a="1"/>
  <c r="E366" i="9" s="1"/>
  <c r="E367" i="9" a="1"/>
  <c r="E367" i="9" s="1"/>
  <c r="E368" i="9" a="1"/>
  <c r="E368" i="9" s="1"/>
  <c r="E369" i="9" a="1"/>
  <c r="E369" i="9" s="1"/>
  <c r="E370" i="9" a="1"/>
  <c r="E370" i="9" s="1"/>
  <c r="E371" i="9" a="1"/>
  <c r="E371" i="9" s="1"/>
  <c r="E372" i="9" a="1"/>
  <c r="E372" i="9" s="1"/>
  <c r="E373" i="9" a="1"/>
  <c r="E373" i="9" s="1"/>
  <c r="E374" i="9" a="1"/>
  <c r="E374" i="9" s="1"/>
  <c r="E375" i="9" a="1"/>
  <c r="E375" i="9" s="1"/>
  <c r="E376" i="9" a="1"/>
  <c r="E376" i="9" s="1"/>
  <c r="E377" i="9" a="1"/>
  <c r="E377" i="9" s="1"/>
  <c r="E378" i="9" a="1"/>
  <c r="E378" i="9" s="1"/>
  <c r="E379" i="9" a="1"/>
  <c r="E379" i="9" s="1"/>
  <c r="E380" i="9" a="1"/>
  <c r="E380" i="9" s="1"/>
  <c r="E381" i="9" a="1"/>
  <c r="E381" i="9" s="1"/>
  <c r="E382" i="9" a="1"/>
  <c r="E382" i="9" s="1"/>
  <c r="E383" i="9" a="1"/>
  <c r="E383" i="9" s="1"/>
  <c r="E384" i="9" a="1"/>
  <c r="E384" i="9" s="1"/>
  <c r="E385" i="9" a="1"/>
  <c r="E385" i="9" s="1"/>
  <c r="E386" i="9" a="1"/>
  <c r="E386" i="9" s="1"/>
  <c r="E387" i="9" a="1"/>
  <c r="E387" i="9" s="1"/>
  <c r="E388" i="9" a="1"/>
  <c r="E388" i="9" s="1"/>
  <c r="E389" i="9" a="1"/>
  <c r="E389" i="9" s="1"/>
  <c r="E390" i="9" a="1"/>
  <c r="E390" i="9" s="1"/>
  <c r="E391" i="9" a="1"/>
  <c r="E391" i="9" s="1"/>
  <c r="E392" i="9" a="1"/>
  <c r="E392" i="9" s="1"/>
  <c r="E393" i="9" a="1"/>
  <c r="E393" i="9" s="1"/>
  <c r="E394" i="9" a="1"/>
  <c r="E394" i="9" s="1"/>
  <c r="E395" i="9" a="1"/>
  <c r="E395" i="9" s="1"/>
  <c r="E396" i="9" a="1"/>
  <c r="E396" i="9" s="1"/>
  <c r="E397" i="9" a="1"/>
  <c r="E397" i="9" s="1"/>
  <c r="E398" i="9" a="1"/>
  <c r="E398" i="9" s="1"/>
  <c r="E399" i="9" a="1"/>
  <c r="E399" i="9" s="1"/>
  <c r="E400" i="9" a="1"/>
  <c r="E400" i="9" s="1"/>
  <c r="E401" i="9" a="1"/>
  <c r="E401" i="9" s="1"/>
  <c r="E402" i="9" a="1"/>
  <c r="E402" i="9" s="1"/>
  <c r="E403" i="9" a="1"/>
  <c r="E403" i="9" s="1"/>
  <c r="E404" i="9" a="1"/>
  <c r="E404" i="9" s="1"/>
  <c r="E405" i="9" a="1"/>
  <c r="E405" i="9" s="1"/>
  <c r="E406" i="9" a="1"/>
  <c r="E406" i="9" s="1"/>
  <c r="E407" i="9" a="1"/>
  <c r="E407" i="9" s="1"/>
  <c r="E408" i="9" a="1"/>
  <c r="E408" i="9" s="1"/>
  <c r="E409" i="9" a="1"/>
  <c r="E409" i="9" s="1"/>
  <c r="E410" i="9" a="1"/>
  <c r="E410" i="9" s="1"/>
  <c r="E411" i="9" a="1"/>
  <c r="E411" i="9" s="1"/>
  <c r="E412" i="9" a="1"/>
  <c r="E412" i="9" s="1"/>
  <c r="E413" i="9" a="1"/>
  <c r="E413" i="9" s="1"/>
  <c r="E414" i="9" a="1"/>
  <c r="E414" i="9" s="1"/>
  <c r="E415" i="9" a="1"/>
  <c r="E415" i="9" s="1"/>
  <c r="E416" i="9" a="1"/>
  <c r="E416" i="9" s="1"/>
  <c r="E417" i="9" a="1"/>
  <c r="E417" i="9" s="1"/>
  <c r="E418" i="9" a="1"/>
  <c r="E418" i="9" s="1"/>
  <c r="E419" i="9" a="1"/>
  <c r="E419" i="9" s="1"/>
  <c r="E420" i="9" a="1"/>
  <c r="E420" i="9" s="1"/>
  <c r="E421" i="9" a="1"/>
  <c r="E421" i="9" s="1"/>
  <c r="E422" i="9" a="1"/>
  <c r="E422" i="9" s="1"/>
  <c r="E423" i="9" a="1"/>
  <c r="E423" i="9" s="1"/>
  <c r="E424" i="9" a="1"/>
  <c r="E424" i="9" s="1"/>
  <c r="E425" i="9" a="1"/>
  <c r="E425" i="9" s="1"/>
  <c r="E426" i="9" a="1"/>
  <c r="E426" i="9" s="1"/>
  <c r="E427" i="9" a="1"/>
  <c r="E427" i="9" s="1"/>
  <c r="E428" i="9" a="1"/>
  <c r="E428" i="9" s="1"/>
  <c r="E429" i="9" a="1"/>
  <c r="E429" i="9" s="1"/>
  <c r="E430" i="9" a="1"/>
  <c r="E430" i="9" s="1"/>
  <c r="E431" i="9" a="1"/>
  <c r="E431" i="9" s="1"/>
  <c r="E432" i="9" a="1"/>
  <c r="E432" i="9" s="1"/>
  <c r="E433" i="9" a="1"/>
  <c r="E433" i="9" s="1"/>
  <c r="E434" i="9" a="1"/>
  <c r="E434" i="9" s="1"/>
  <c r="E435" i="9" a="1"/>
  <c r="E435" i="9" s="1"/>
  <c r="E436" i="9" a="1"/>
  <c r="E436" i="9" s="1"/>
  <c r="E437" i="9" a="1"/>
  <c r="E437" i="9" s="1"/>
  <c r="E438" i="9" a="1"/>
  <c r="E438" i="9" s="1"/>
  <c r="E439" i="9" a="1"/>
  <c r="E439" i="9" s="1"/>
  <c r="E440" i="9" a="1"/>
  <c r="E440" i="9" s="1"/>
  <c r="E441" i="9" a="1"/>
  <c r="E441" i="9" s="1"/>
  <c r="E442" i="9" a="1"/>
  <c r="E442" i="9" s="1"/>
  <c r="E443" i="9" a="1"/>
  <c r="E443" i="9" s="1"/>
  <c r="E444" i="9" a="1"/>
  <c r="E444" i="9" s="1"/>
  <c r="E445" i="9" a="1"/>
  <c r="E445" i="9" s="1"/>
  <c r="E446" i="9" a="1"/>
  <c r="E446" i="9" s="1"/>
  <c r="E447" i="9" a="1"/>
  <c r="E447" i="9" s="1"/>
  <c r="E448" i="9" a="1"/>
  <c r="E448" i="9" s="1"/>
  <c r="E449" i="9" a="1"/>
  <c r="E449" i="9" s="1"/>
  <c r="E450" i="9" a="1"/>
  <c r="E450" i="9" s="1"/>
  <c r="E451" i="9" a="1"/>
  <c r="E451" i="9" s="1"/>
  <c r="E452" i="9" a="1"/>
  <c r="E452" i="9" s="1"/>
  <c r="E453" i="9" a="1"/>
  <c r="E453" i="9" s="1"/>
  <c r="E454" i="9" a="1"/>
  <c r="E454" i="9" s="1"/>
  <c r="E455" i="9" a="1"/>
  <c r="E455" i="9" s="1"/>
  <c r="E456" i="9" a="1"/>
  <c r="E456" i="9" s="1"/>
  <c r="E457" i="9" a="1"/>
  <c r="E457" i="9" s="1"/>
  <c r="E458" i="9" a="1"/>
  <c r="E458" i="9" s="1"/>
  <c r="E459" i="9" a="1"/>
  <c r="E459" i="9" s="1"/>
  <c r="E460" i="9" a="1"/>
  <c r="E460" i="9"/>
  <c r="E461" i="9" a="1"/>
  <c r="E461" i="9" s="1"/>
  <c r="E462" i="9" a="1"/>
  <c r="E462" i="9" s="1"/>
  <c r="E463" i="9" a="1"/>
  <c r="E463" i="9" s="1"/>
  <c r="E464" i="9" a="1"/>
  <c r="E464" i="9" s="1"/>
  <c r="E465" i="9" a="1"/>
  <c r="E465" i="9" s="1"/>
  <c r="E466" i="9" a="1"/>
  <c r="E466" i="9" s="1"/>
  <c r="E467" i="9" a="1"/>
  <c r="E467" i="9" s="1"/>
  <c r="E468" i="9" a="1"/>
  <c r="E468" i="9" s="1"/>
  <c r="E469" i="9" a="1"/>
  <c r="E469" i="9" s="1"/>
  <c r="E470" i="9" a="1"/>
  <c r="E470" i="9" s="1"/>
  <c r="E471" i="9" a="1"/>
  <c r="E471" i="9" s="1"/>
  <c r="E472" i="9" a="1"/>
  <c r="E472" i="9" s="1"/>
  <c r="E473" i="9" a="1"/>
  <c r="E473" i="9" s="1"/>
  <c r="E474" i="9" a="1"/>
  <c r="E474" i="9" s="1"/>
  <c r="E475" i="9" a="1"/>
  <c r="E475" i="9" s="1"/>
  <c r="E476" i="9" a="1"/>
  <c r="E476" i="9" s="1"/>
  <c r="E477" i="9" a="1"/>
  <c r="E477" i="9" s="1"/>
  <c r="E478" i="9" a="1"/>
  <c r="E478" i="9" s="1"/>
  <c r="E479" i="9" a="1"/>
  <c r="E479" i="9" s="1"/>
  <c r="E480" i="9" a="1"/>
  <c r="E480" i="9" s="1"/>
  <c r="E481" i="9" a="1"/>
  <c r="E481" i="9" s="1"/>
  <c r="E482" i="9" a="1"/>
  <c r="E482" i="9" s="1"/>
  <c r="E483" i="9" a="1"/>
  <c r="E483" i="9" s="1"/>
  <c r="E484" i="9" a="1"/>
  <c r="E484" i="9" s="1"/>
  <c r="E485" i="9" a="1"/>
  <c r="E485" i="9" s="1"/>
  <c r="E486" i="9" a="1"/>
  <c r="E486" i="9" s="1"/>
  <c r="E487" i="9" a="1"/>
  <c r="E487" i="9" s="1"/>
  <c r="E488" i="9" a="1"/>
  <c r="E488" i="9" s="1"/>
  <c r="E489" i="9" a="1"/>
  <c r="E489" i="9" s="1"/>
  <c r="E490" i="9" a="1"/>
  <c r="E490" i="9" s="1"/>
  <c r="E491" i="9" a="1"/>
  <c r="E491" i="9" s="1"/>
  <c r="E492" i="9" a="1"/>
  <c r="E492" i="9" s="1"/>
  <c r="E493" i="9" a="1"/>
  <c r="E493" i="9" s="1"/>
  <c r="E494" i="9" a="1"/>
  <c r="E494" i="9" s="1"/>
  <c r="E495" i="9" a="1"/>
  <c r="E495" i="9" s="1"/>
  <c r="E496" i="9" a="1"/>
  <c r="E496" i="9" s="1"/>
  <c r="E497" i="9" a="1"/>
  <c r="E497" i="9" s="1"/>
  <c r="E498" i="9" a="1"/>
  <c r="E498" i="9" s="1"/>
  <c r="E499" i="9" a="1"/>
  <c r="E499" i="9" s="1"/>
  <c r="E500" i="9" a="1"/>
  <c r="E500" i="9" s="1"/>
  <c r="E501" i="9" a="1"/>
  <c r="E501" i="9" s="1"/>
  <c r="E502" i="9" a="1"/>
  <c r="E502" i="9" s="1"/>
  <c r="E503" i="9" a="1"/>
  <c r="E503" i="9" s="1"/>
  <c r="E504" i="9" a="1"/>
  <c r="E504" i="9" s="1"/>
  <c r="E505" i="9" a="1"/>
  <c r="E505" i="9" s="1"/>
  <c r="E506" i="9" a="1"/>
  <c r="E506" i="9" s="1"/>
  <c r="E507" i="9" a="1"/>
  <c r="E507" i="9" s="1"/>
  <c r="E508" i="9" a="1"/>
  <c r="E508" i="9" s="1"/>
  <c r="E509" i="9" a="1"/>
  <c r="E509" i="9" s="1"/>
  <c r="E510" i="9" a="1"/>
  <c r="E510" i="9" s="1"/>
  <c r="E511" i="9" a="1"/>
  <c r="E511" i="9" s="1"/>
  <c r="E512" i="9" a="1"/>
  <c r="E512" i="9" s="1"/>
  <c r="E513" i="9" a="1"/>
  <c r="E513" i="9" s="1"/>
  <c r="E514" i="9" a="1"/>
  <c r="E514" i="9" s="1"/>
  <c r="E515" i="9" a="1"/>
  <c r="E515" i="9" s="1"/>
  <c r="E516" i="9" a="1"/>
  <c r="E516" i="9" s="1"/>
  <c r="E517" i="9" a="1"/>
  <c r="E517" i="9" s="1"/>
  <c r="E518" i="9" a="1"/>
  <c r="E518" i="9" s="1"/>
  <c r="E519" i="9" a="1"/>
  <c r="E519" i="9" s="1"/>
  <c r="E520" i="9" a="1"/>
  <c r="E520" i="9" s="1"/>
  <c r="E521" i="9" a="1"/>
  <c r="E521" i="9" s="1"/>
  <c r="E522" i="9" a="1"/>
  <c r="E522" i="9"/>
  <c r="E523" i="9" a="1"/>
  <c r="E523" i="9" s="1"/>
  <c r="E524" i="9" a="1"/>
  <c r="E524" i="9" s="1"/>
  <c r="E525" i="9" a="1"/>
  <c r="E525" i="9" s="1"/>
  <c r="E526" i="9" a="1"/>
  <c r="E526" i="9" s="1"/>
  <c r="E527" i="9" a="1"/>
  <c r="E527" i="9" s="1"/>
  <c r="E528" i="9" a="1"/>
  <c r="E528" i="9" s="1"/>
  <c r="E529" i="9" a="1"/>
  <c r="E529" i="9" s="1"/>
  <c r="E530" i="9" a="1"/>
  <c r="E530" i="9" s="1"/>
  <c r="E531" i="9" a="1"/>
  <c r="E531" i="9" s="1"/>
  <c r="E532" i="9" a="1"/>
  <c r="E532" i="9" s="1"/>
  <c r="E533" i="9" a="1"/>
  <c r="E533" i="9" s="1"/>
  <c r="E534" i="9" a="1"/>
  <c r="E534" i="9" s="1"/>
  <c r="E535" i="9" a="1"/>
  <c r="E535" i="9" s="1"/>
  <c r="E536" i="9" a="1"/>
  <c r="E536" i="9" s="1"/>
  <c r="E537" i="9" a="1"/>
  <c r="E537" i="9" s="1"/>
  <c r="E538" i="9" a="1"/>
  <c r="E538" i="9" s="1"/>
  <c r="E539" i="9" a="1"/>
  <c r="E539" i="9" s="1"/>
  <c r="E540" i="9" a="1"/>
  <c r="E540" i="9" s="1"/>
  <c r="E541" i="9" a="1"/>
  <c r="E541" i="9" s="1"/>
  <c r="E542" i="9" a="1"/>
  <c r="E542" i="9" s="1"/>
  <c r="E543" i="9" a="1"/>
  <c r="E543" i="9" s="1"/>
  <c r="E544" i="9" a="1"/>
  <c r="E544" i="9" s="1"/>
  <c r="E545" i="9" a="1"/>
  <c r="E545" i="9" s="1"/>
  <c r="E546" i="9" a="1"/>
  <c r="E546" i="9" s="1"/>
  <c r="E547" i="9" a="1"/>
  <c r="E547" i="9" s="1"/>
  <c r="E548" i="9" a="1"/>
  <c r="E548" i="9" s="1"/>
  <c r="E549" i="9" a="1"/>
  <c r="E549" i="9" s="1"/>
  <c r="E550" i="9" a="1"/>
  <c r="E550" i="9" s="1"/>
  <c r="E551" i="9" a="1"/>
  <c r="E551" i="9" s="1"/>
  <c r="E552" i="9" a="1"/>
  <c r="E552" i="9" s="1"/>
  <c r="E553" i="9" a="1"/>
  <c r="E553" i="9" s="1"/>
  <c r="E554" i="9" a="1"/>
  <c r="E554" i="9" s="1"/>
  <c r="E555" i="9" a="1"/>
  <c r="E555" i="9" s="1"/>
  <c r="E556" i="9" a="1"/>
  <c r="E556" i="9" s="1"/>
  <c r="E557" i="9" a="1"/>
  <c r="E557" i="9" s="1"/>
  <c r="E558" i="9" a="1"/>
  <c r="E558" i="9" s="1"/>
  <c r="E559" i="9" a="1"/>
  <c r="E559" i="9" s="1"/>
  <c r="E560" i="9" a="1"/>
  <c r="E560" i="9" s="1"/>
  <c r="E561" i="9" a="1"/>
  <c r="E561" i="9" s="1"/>
  <c r="E562" i="9" a="1"/>
  <c r="E562" i="9" s="1"/>
  <c r="E563" i="9" a="1"/>
  <c r="E563" i="9" s="1"/>
  <c r="E564" i="9" a="1"/>
  <c r="E564" i="9" s="1"/>
  <c r="E565" i="9" a="1"/>
  <c r="E565" i="9" s="1"/>
  <c r="E566" i="9" a="1"/>
  <c r="E566" i="9" s="1"/>
  <c r="E567" i="9" a="1"/>
  <c r="E567" i="9" s="1"/>
  <c r="E568" i="9" a="1"/>
  <c r="E568" i="9" s="1"/>
  <c r="E569" i="9" a="1"/>
  <c r="E569" i="9" s="1"/>
  <c r="E570" i="9" a="1"/>
  <c r="E570" i="9" s="1"/>
  <c r="E571" i="9" a="1"/>
  <c r="E571" i="9" s="1"/>
  <c r="E572" i="9" a="1"/>
  <c r="E572" i="9" s="1"/>
  <c r="E573" i="9" a="1"/>
  <c r="E573" i="9" s="1"/>
  <c r="E574" i="9" a="1"/>
  <c r="E574" i="9" s="1"/>
  <c r="E575" i="9" a="1"/>
  <c r="E575" i="9" s="1"/>
  <c r="E576" i="9" a="1"/>
  <c r="E576" i="9" s="1"/>
  <c r="E577" i="9" a="1"/>
  <c r="E577" i="9" s="1"/>
  <c r="E578" i="9" a="1"/>
  <c r="E578" i="9" s="1"/>
  <c r="E579" i="9" a="1"/>
  <c r="E579" i="9" s="1"/>
  <c r="E580" i="9" a="1"/>
  <c r="E580" i="9" s="1"/>
  <c r="E581" i="9" a="1"/>
  <c r="E581" i="9" s="1"/>
  <c r="E582" i="9" a="1"/>
  <c r="E582" i="9" s="1"/>
  <c r="E583" i="9" a="1"/>
  <c r="E583" i="9" s="1"/>
  <c r="E584" i="9" a="1"/>
  <c r="E584" i="9" s="1"/>
  <c r="E585" i="9" a="1"/>
  <c r="E585" i="9" s="1"/>
  <c r="E586" i="9" a="1"/>
  <c r="E586" i="9" s="1"/>
  <c r="E587" i="9" a="1"/>
  <c r="E587" i="9" s="1"/>
  <c r="E588" i="9" a="1"/>
  <c r="E588" i="9" s="1"/>
  <c r="E589" i="9" a="1"/>
  <c r="E589" i="9" s="1"/>
  <c r="E590" i="9" a="1"/>
  <c r="E590" i="9" s="1"/>
  <c r="E591" i="9" a="1"/>
  <c r="E591" i="9" s="1"/>
  <c r="E592" i="9" a="1"/>
  <c r="E592" i="9" s="1"/>
  <c r="E593" i="9" a="1"/>
  <c r="E593" i="9" s="1"/>
  <c r="E594" i="9" a="1"/>
  <c r="E594" i="9" s="1"/>
  <c r="E595" i="9" a="1"/>
  <c r="E595" i="9" s="1"/>
  <c r="E596" i="9" a="1"/>
  <c r="E596" i="9" s="1"/>
  <c r="E597" i="9" a="1"/>
  <c r="E597" i="9" s="1"/>
  <c r="E598" i="9" a="1"/>
  <c r="E598" i="9" s="1"/>
  <c r="E599" i="9" a="1"/>
  <c r="E599" i="9" s="1"/>
  <c r="E600" i="9" a="1"/>
  <c r="E600" i="9" s="1"/>
  <c r="E601" i="9" a="1"/>
  <c r="E601" i="9" s="1"/>
  <c r="E602" i="9" a="1"/>
  <c r="E602" i="9" s="1"/>
  <c r="E603" i="9" a="1"/>
  <c r="E603" i="9" s="1"/>
  <c r="E604" i="9" a="1"/>
  <c r="E604" i="9"/>
  <c r="E605" i="9" a="1"/>
  <c r="E605" i="9" s="1"/>
  <c r="E606" i="9" a="1"/>
  <c r="E606" i="9" s="1"/>
  <c r="E607" i="9" a="1"/>
  <c r="E607" i="9" s="1"/>
  <c r="E608" i="9" a="1"/>
  <c r="E608" i="9" s="1"/>
  <c r="E609" i="9" a="1"/>
  <c r="E609" i="9" s="1"/>
  <c r="E610" i="9" a="1"/>
  <c r="E610" i="9" s="1"/>
  <c r="E611" i="9" a="1"/>
  <c r="E611" i="9" s="1"/>
  <c r="E612" i="9" a="1"/>
  <c r="E612" i="9" s="1"/>
  <c r="E613" i="9" a="1"/>
  <c r="E613" i="9" s="1"/>
  <c r="E614" i="9" a="1"/>
  <c r="E614" i="9" s="1"/>
  <c r="E615" i="9" a="1"/>
  <c r="E615" i="9" s="1"/>
  <c r="E616" i="9" a="1"/>
  <c r="E616" i="9" s="1"/>
  <c r="E617" i="9" a="1"/>
  <c r="E617" i="9" s="1"/>
  <c r="E618" i="9" a="1"/>
  <c r="E618" i="9" s="1"/>
  <c r="E619" i="9" a="1"/>
  <c r="E619" i="9" s="1"/>
  <c r="E620" i="9" a="1"/>
  <c r="E620" i="9" s="1"/>
  <c r="E621" i="9" a="1"/>
  <c r="E621" i="9" s="1"/>
  <c r="E622" i="9" a="1"/>
  <c r="E622" i="9" s="1"/>
  <c r="E623" i="9" a="1"/>
  <c r="E623" i="9" s="1"/>
  <c r="E624" i="9" a="1"/>
  <c r="E624" i="9" s="1"/>
  <c r="E625" i="9" a="1"/>
  <c r="E625" i="9" s="1"/>
  <c r="E626" i="9" a="1"/>
  <c r="E626" i="9" s="1"/>
  <c r="E627" i="9" a="1"/>
  <c r="E627" i="9" s="1"/>
  <c r="E628" i="9" a="1"/>
  <c r="E628" i="9" s="1"/>
  <c r="E629" i="9" a="1"/>
  <c r="E629" i="9" s="1"/>
  <c r="E630" i="9" a="1"/>
  <c r="E630" i="9" s="1"/>
  <c r="E631" i="9" a="1"/>
  <c r="E631" i="9" s="1"/>
  <c r="E632" i="9" a="1"/>
  <c r="E632" i="9" s="1"/>
  <c r="E633" i="9" a="1"/>
  <c r="E633" i="9" s="1"/>
  <c r="E634" i="9" a="1"/>
  <c r="E634" i="9" s="1"/>
  <c r="E635" i="9" a="1"/>
  <c r="E635" i="9" s="1"/>
  <c r="E636" i="9" a="1"/>
  <c r="E636" i="9" s="1"/>
  <c r="E637" i="9" a="1"/>
  <c r="E637" i="9" s="1"/>
  <c r="E638" i="9" a="1"/>
  <c r="E638" i="9" s="1"/>
  <c r="E639" i="9" a="1"/>
  <c r="E639" i="9" s="1"/>
  <c r="E640" i="9" a="1"/>
  <c r="E640" i="9" s="1"/>
  <c r="E641" i="9" a="1"/>
  <c r="E641" i="9" s="1"/>
  <c r="E642" i="9" a="1"/>
  <c r="E642" i="9" s="1"/>
  <c r="E643" i="9" a="1"/>
  <c r="E643" i="9" s="1"/>
  <c r="E644" i="9" a="1"/>
  <c r="E644" i="9" s="1"/>
  <c r="E645" i="9" a="1"/>
  <c r="E645" i="9" s="1"/>
  <c r="E646" i="9" a="1"/>
  <c r="E646" i="9" s="1"/>
  <c r="E647" i="9" a="1"/>
  <c r="E647" i="9" s="1"/>
  <c r="E648" i="9" a="1"/>
  <c r="E648" i="9" s="1"/>
  <c r="E649" i="9" a="1"/>
  <c r="E649" i="9" s="1"/>
  <c r="E650" i="9" a="1"/>
  <c r="E650" i="9" s="1"/>
  <c r="E651" i="9" a="1"/>
  <c r="E651" i="9" s="1"/>
  <c r="E652" i="9" a="1"/>
  <c r="E652" i="9" s="1"/>
  <c r="E653" i="9" a="1"/>
  <c r="E653" i="9" s="1"/>
  <c r="E654" i="9" a="1"/>
  <c r="E654" i="9" s="1"/>
  <c r="E655" i="9" a="1"/>
  <c r="E655" i="9" s="1"/>
  <c r="E656" i="9" a="1"/>
  <c r="E656" i="9" s="1"/>
  <c r="E657" i="9" a="1"/>
  <c r="E657" i="9" s="1"/>
  <c r="E658" i="9" a="1"/>
  <c r="E658" i="9" s="1"/>
  <c r="E659" i="9" a="1"/>
  <c r="E659" i="9" s="1"/>
  <c r="E660" i="9" a="1"/>
  <c r="E660" i="9" s="1"/>
  <c r="E661" i="9" a="1"/>
  <c r="E661" i="9" s="1"/>
  <c r="E662" i="9" a="1"/>
  <c r="E662" i="9" s="1"/>
  <c r="E663" i="9" a="1"/>
  <c r="E663" i="9" s="1"/>
  <c r="E664" i="9" a="1"/>
  <c r="E664" i="9" s="1"/>
  <c r="E665" i="9" a="1"/>
  <c r="E665" i="9" s="1"/>
  <c r="E666" i="9" a="1"/>
  <c r="E666" i="9" s="1"/>
  <c r="E667" i="9" a="1"/>
  <c r="E667" i="9" s="1"/>
  <c r="E668" i="9" a="1"/>
  <c r="E668" i="9" s="1"/>
  <c r="E669" i="9" a="1"/>
  <c r="E669" i="9" s="1"/>
  <c r="E670" i="9" a="1"/>
  <c r="E670" i="9" s="1"/>
  <c r="E671" i="9" a="1"/>
  <c r="E671" i="9" s="1"/>
  <c r="E672" i="9" a="1"/>
  <c r="E672" i="9" s="1"/>
  <c r="E673" i="9" a="1"/>
  <c r="E673" i="9" s="1"/>
  <c r="E674" i="9" a="1"/>
  <c r="E674" i="9" s="1"/>
  <c r="E675" i="9" a="1"/>
  <c r="E675" i="9" s="1"/>
  <c r="E676" i="9" a="1"/>
  <c r="E676" i="9" s="1"/>
  <c r="E677" i="9" a="1"/>
  <c r="E677" i="9" s="1"/>
  <c r="E678" i="9" a="1"/>
  <c r="E678" i="9" s="1"/>
  <c r="E679" i="9" a="1"/>
  <c r="E679" i="9" s="1"/>
  <c r="E680" i="9" a="1"/>
  <c r="E680" i="9" s="1"/>
  <c r="E681" i="9" a="1"/>
  <c r="E681" i="9" s="1"/>
  <c r="E682" i="9" a="1"/>
  <c r="E682" i="9" s="1"/>
  <c r="E683" i="9" a="1"/>
  <c r="E683" i="9" s="1"/>
  <c r="E684" i="9" a="1"/>
  <c r="E684" i="9" s="1"/>
  <c r="E685" i="9" a="1"/>
  <c r="E685" i="9" s="1"/>
  <c r="E686" i="9" a="1"/>
  <c r="E686" i="9" s="1"/>
  <c r="E687" i="9" a="1"/>
  <c r="E687" i="9" s="1"/>
  <c r="E688" i="9" a="1"/>
  <c r="E688" i="9" s="1"/>
  <c r="E689" i="9" a="1"/>
  <c r="E689" i="9" s="1"/>
  <c r="E690" i="9" a="1"/>
  <c r="E690" i="9" s="1"/>
  <c r="E691" i="9" a="1"/>
  <c r="E691" i="9" s="1"/>
  <c r="E692" i="9" a="1"/>
  <c r="E692" i="9" s="1"/>
  <c r="E693" i="9" a="1"/>
  <c r="E693" i="9" s="1"/>
  <c r="E694" i="9" a="1"/>
  <c r="E694" i="9" s="1"/>
  <c r="E695" i="9" a="1"/>
  <c r="E695" i="9" s="1"/>
  <c r="E696" i="9" a="1"/>
  <c r="E696" i="9" s="1"/>
  <c r="E697" i="9" a="1"/>
  <c r="E697" i="9" s="1"/>
  <c r="E698" i="9" a="1"/>
  <c r="E698" i="9" s="1"/>
  <c r="E699" i="9" a="1"/>
  <c r="E699" i="9" s="1"/>
  <c r="E700" i="9" a="1"/>
  <c r="E700" i="9" s="1"/>
  <c r="E701" i="9" a="1"/>
  <c r="E701" i="9" s="1"/>
  <c r="E702" i="9" a="1"/>
  <c r="E702" i="9" s="1"/>
  <c r="E703" i="9" a="1"/>
  <c r="E703" i="9" s="1"/>
  <c r="E704" i="9" a="1"/>
  <c r="E704" i="9" s="1"/>
  <c r="E705" i="9" a="1"/>
  <c r="E705" i="9" s="1"/>
  <c r="E706" i="9" a="1"/>
  <c r="E706" i="9" s="1"/>
  <c r="E707" i="9" a="1"/>
  <c r="E707" i="9" s="1"/>
  <c r="E708" i="9" a="1"/>
  <c r="E708" i="9" s="1"/>
  <c r="E709" i="9" a="1"/>
  <c r="E709" i="9" s="1"/>
  <c r="E710" i="9" a="1"/>
  <c r="E710" i="9" s="1"/>
  <c r="E711" i="9" a="1"/>
  <c r="E711" i="9" s="1"/>
  <c r="E712" i="9" a="1"/>
  <c r="E712" i="9" s="1"/>
  <c r="E713" i="9" a="1"/>
  <c r="E713" i="9" s="1"/>
  <c r="E714" i="9" a="1"/>
  <c r="E714" i="9"/>
  <c r="E715" i="9" a="1"/>
  <c r="E715" i="9" s="1"/>
  <c r="E716" i="9" a="1"/>
  <c r="E716" i="9" s="1"/>
  <c r="E717" i="9" a="1"/>
  <c r="E717" i="9" s="1"/>
  <c r="E718" i="9" a="1"/>
  <c r="E718" i="9" s="1"/>
  <c r="E719" i="9" a="1"/>
  <c r="E719" i="9" s="1"/>
  <c r="E720" i="9" a="1"/>
  <c r="E720" i="9" s="1"/>
  <c r="E721" i="9" a="1"/>
  <c r="E721" i="9" s="1"/>
  <c r="E722" i="9" a="1"/>
  <c r="E722" i="9" s="1"/>
  <c r="E723" i="9" a="1"/>
  <c r="E723" i="9" s="1"/>
  <c r="E724" i="9" a="1"/>
  <c r="E724" i="9" s="1"/>
  <c r="E725" i="9" a="1"/>
  <c r="E725" i="9" s="1"/>
  <c r="E726" i="9" a="1"/>
  <c r="E726" i="9" s="1"/>
  <c r="E727" i="9" a="1"/>
  <c r="E727" i="9" s="1"/>
  <c r="E728" i="9" a="1"/>
  <c r="E728" i="9" s="1"/>
  <c r="E729" i="9" a="1"/>
  <c r="E729" i="9" s="1"/>
  <c r="E730" i="9" a="1"/>
  <c r="E730" i="9" s="1"/>
  <c r="E731" i="9" a="1"/>
  <c r="E731" i="9" s="1"/>
  <c r="E732" i="9" a="1"/>
  <c r="E732" i="9" s="1"/>
  <c r="E733" i="9" a="1"/>
  <c r="E733" i="9" s="1"/>
  <c r="E734" i="9" a="1"/>
  <c r="E734" i="9" s="1"/>
  <c r="E735" i="9" a="1"/>
  <c r="E735" i="9" s="1"/>
  <c r="E736" i="9" a="1"/>
  <c r="E736" i="9" s="1"/>
  <c r="E737" i="9" a="1"/>
  <c r="E737" i="9" s="1"/>
  <c r="E738" i="9" a="1"/>
  <c r="E738" i="9" s="1"/>
  <c r="E739" i="9" a="1"/>
  <c r="E739" i="9" s="1"/>
  <c r="E740" i="9" a="1"/>
  <c r="E740" i="9" s="1"/>
  <c r="E741" i="9" a="1"/>
  <c r="E741" i="9" s="1"/>
  <c r="E742" i="9" a="1"/>
  <c r="E742" i="9" s="1"/>
  <c r="E743" i="9" a="1"/>
  <c r="E743" i="9" s="1"/>
  <c r="E744" i="9" a="1"/>
  <c r="E744" i="9" s="1"/>
  <c r="E745" i="9" a="1"/>
  <c r="E745" i="9" s="1"/>
  <c r="E746" i="9" a="1"/>
  <c r="E746" i="9" s="1"/>
  <c r="E747" i="9" a="1"/>
  <c r="E747" i="9" s="1"/>
  <c r="E748" i="9" a="1"/>
  <c r="E748" i="9" s="1"/>
  <c r="E749" i="9" a="1"/>
  <c r="E749" i="9" s="1"/>
  <c r="E750" i="9" a="1"/>
  <c r="E750" i="9" s="1"/>
  <c r="E751" i="9" a="1"/>
  <c r="E751" i="9" s="1"/>
  <c r="E752" i="9" a="1"/>
  <c r="E752" i="9" s="1"/>
  <c r="E753" i="9" a="1"/>
  <c r="E753" i="9" s="1"/>
  <c r="E754" i="9" a="1"/>
  <c r="E754" i="9" s="1"/>
  <c r="E755" i="9" a="1"/>
  <c r="E755" i="9" s="1"/>
  <c r="E756" i="9" a="1"/>
  <c r="E756" i="9" s="1"/>
  <c r="E757" i="9" a="1"/>
  <c r="E757" i="9" s="1"/>
  <c r="E758" i="9" a="1"/>
  <c r="E758" i="9" s="1"/>
  <c r="E759" i="9" a="1"/>
  <c r="E759" i="9" s="1"/>
  <c r="E760" i="9" a="1"/>
  <c r="E760" i="9" s="1"/>
  <c r="E761" i="9" a="1"/>
  <c r="E761" i="9" s="1"/>
  <c r="E762" i="9" a="1"/>
  <c r="E762" i="9" s="1"/>
  <c r="E763" i="9" a="1"/>
  <c r="E763" i="9" s="1"/>
  <c r="E764" i="9" a="1"/>
  <c r="E764" i="9" s="1"/>
  <c r="E765" i="9" a="1"/>
  <c r="E765" i="9" s="1"/>
  <c r="E766" i="9" a="1"/>
  <c r="E766" i="9" s="1"/>
  <c r="E767" i="9" a="1"/>
  <c r="E767" i="9" s="1"/>
  <c r="E768" i="9" a="1"/>
  <c r="E768" i="9" s="1"/>
  <c r="E769" i="9" a="1"/>
  <c r="E769" i="9" s="1"/>
  <c r="E770" i="9" a="1"/>
  <c r="E770" i="9" s="1"/>
  <c r="E771" i="9" a="1"/>
  <c r="E771" i="9" s="1"/>
  <c r="E772" i="9" a="1"/>
  <c r="E772" i="9" s="1"/>
  <c r="E773" i="9" a="1"/>
  <c r="E773" i="9" s="1"/>
  <c r="E774" i="9" a="1"/>
  <c r="E774" i="9" s="1"/>
  <c r="E775" i="9" a="1"/>
  <c r="E775" i="9" s="1"/>
  <c r="E776" i="9" a="1"/>
  <c r="E776" i="9" s="1"/>
  <c r="E777" i="9" a="1"/>
  <c r="E777" i="9" s="1"/>
  <c r="E778" i="9" a="1"/>
  <c r="E778" i="9" s="1"/>
  <c r="E779" i="9" a="1"/>
  <c r="E779" i="9" s="1"/>
  <c r="E780" i="9" a="1"/>
  <c r="E780" i="9" s="1"/>
  <c r="E781" i="9" a="1"/>
  <c r="E781" i="9" s="1"/>
  <c r="E782" i="9" a="1"/>
  <c r="E782" i="9" s="1"/>
  <c r="E783" i="9" a="1"/>
  <c r="E783" i="9" s="1"/>
  <c r="E784" i="9" a="1"/>
  <c r="E784" i="9" s="1"/>
  <c r="E785" i="9" a="1"/>
  <c r="E785" i="9" s="1"/>
  <c r="E786" i="9" a="1"/>
  <c r="E786" i="9" s="1"/>
  <c r="E787" i="9" a="1"/>
  <c r="E787" i="9" s="1"/>
  <c r="E788" i="9" a="1"/>
  <c r="E788" i="9" s="1"/>
  <c r="E789" i="9" a="1"/>
  <c r="E789" i="9" s="1"/>
  <c r="E790" i="9" a="1"/>
  <c r="E790" i="9" s="1"/>
  <c r="E791" i="9" a="1"/>
  <c r="E791" i="9" s="1"/>
  <c r="E792" i="9" a="1"/>
  <c r="E792" i="9" s="1"/>
  <c r="E793" i="9" a="1"/>
  <c r="E793" i="9" s="1"/>
  <c r="E794" i="9" a="1"/>
  <c r="E794" i="9" s="1"/>
  <c r="E795" i="9" a="1"/>
  <c r="E795" i="9" s="1"/>
  <c r="E796" i="9" a="1"/>
  <c r="E796" i="9" s="1"/>
  <c r="E797" i="9" a="1"/>
  <c r="E797" i="9" s="1"/>
  <c r="E798" i="9" a="1"/>
  <c r="E798" i="9" s="1"/>
  <c r="E799" i="9" a="1"/>
  <c r="E799" i="9" s="1"/>
  <c r="E800" i="9" a="1"/>
  <c r="E800" i="9" s="1"/>
  <c r="E801" i="9" a="1"/>
  <c r="E801" i="9" s="1"/>
  <c r="E802" i="9" a="1"/>
  <c r="E802" i="9" s="1"/>
  <c r="E803" i="9" a="1"/>
  <c r="E803" i="9" s="1"/>
  <c r="E804" i="9" a="1"/>
  <c r="E804" i="9" s="1"/>
  <c r="E805" i="9" a="1"/>
  <c r="E805" i="9" s="1"/>
  <c r="E806" i="9" a="1"/>
  <c r="E806" i="9" s="1"/>
  <c r="E807" i="9" a="1"/>
  <c r="E807" i="9" s="1"/>
  <c r="E808" i="9" a="1"/>
  <c r="E808" i="9" s="1"/>
  <c r="E809" i="9" a="1"/>
  <c r="E809" i="9" s="1"/>
  <c r="E810" i="9" a="1"/>
  <c r="E810" i="9" s="1"/>
  <c r="E811" i="9" a="1"/>
  <c r="E811" i="9" s="1"/>
  <c r="E812" i="9" a="1"/>
  <c r="E812" i="9" s="1"/>
  <c r="E813" i="9" a="1"/>
  <c r="E813" i="9" s="1"/>
  <c r="E814" i="9" a="1"/>
  <c r="E814" i="9" s="1"/>
  <c r="E815" i="9" a="1"/>
  <c r="E815" i="9" s="1"/>
  <c r="E816" i="9" a="1"/>
  <c r="E816" i="9" s="1"/>
  <c r="E817" i="9" a="1"/>
  <c r="E817" i="9" s="1"/>
  <c r="E818" i="9" a="1"/>
  <c r="E818" i="9" s="1"/>
  <c r="E819" i="9" a="1"/>
  <c r="E819" i="9" s="1"/>
  <c r="E820" i="9" a="1"/>
  <c r="E820" i="9" s="1"/>
  <c r="E821" i="9" a="1"/>
  <c r="E821" i="9" s="1"/>
  <c r="E822" i="9" a="1"/>
  <c r="E822" i="9" s="1"/>
  <c r="E823" i="9" a="1"/>
  <c r="E823" i="9" s="1"/>
  <c r="E824" i="9" a="1"/>
  <c r="E824" i="9" s="1"/>
  <c r="E825" i="9" a="1"/>
  <c r="E825" i="9" s="1"/>
  <c r="E826" i="9" a="1"/>
  <c r="E826" i="9" s="1"/>
  <c r="E827" i="9" a="1"/>
  <c r="E827" i="9" s="1"/>
  <c r="E828" i="9" a="1"/>
  <c r="E828" i="9" s="1"/>
  <c r="E829" i="9" a="1"/>
  <c r="E829" i="9" s="1"/>
  <c r="E830" i="9" a="1"/>
  <c r="E830" i="9" s="1"/>
  <c r="E831" i="9" a="1"/>
  <c r="E831" i="9" s="1"/>
  <c r="E832" i="9" a="1"/>
  <c r="E832" i="9" s="1"/>
  <c r="E833" i="9" a="1"/>
  <c r="E833" i="9" s="1"/>
  <c r="E834" i="9" a="1"/>
  <c r="E834" i="9" s="1"/>
  <c r="E835" i="9" a="1"/>
  <c r="E835" i="9" s="1"/>
  <c r="E836" i="9" a="1"/>
  <c r="E836" i="9" s="1"/>
  <c r="E837" i="9" a="1"/>
  <c r="E837" i="9" s="1"/>
  <c r="E838" i="9" a="1"/>
  <c r="E838" i="9" s="1"/>
  <c r="E839" i="9" a="1"/>
  <c r="E839" i="9" s="1"/>
  <c r="E840" i="9" a="1"/>
  <c r="E840" i="9" s="1"/>
  <c r="E841" i="9" a="1"/>
  <c r="E841" i="9" s="1"/>
  <c r="E842" i="9" a="1"/>
  <c r="E842" i="9" s="1"/>
  <c r="E843" i="9" a="1"/>
  <c r="E843" i="9" s="1"/>
  <c r="E844" i="9" a="1"/>
  <c r="E844" i="9" s="1"/>
  <c r="E845" i="9" a="1"/>
  <c r="E845" i="9" s="1"/>
  <c r="E846" i="9" a="1"/>
  <c r="E846" i="9" s="1"/>
  <c r="E847" i="9" a="1"/>
  <c r="E847" i="9" s="1"/>
  <c r="E848" i="9" a="1"/>
  <c r="E848" i="9" s="1"/>
  <c r="E849" i="9" a="1"/>
  <c r="E849" i="9" s="1"/>
  <c r="E850" i="9" a="1"/>
  <c r="E850" i="9" s="1"/>
  <c r="E851" i="9" a="1"/>
  <c r="E851" i="9" s="1"/>
  <c r="E852" i="9" a="1"/>
  <c r="E852" i="9" s="1"/>
  <c r="E853" i="9" a="1"/>
  <c r="E853" i="9" s="1"/>
  <c r="E854" i="9" a="1"/>
  <c r="E854" i="9" s="1"/>
  <c r="E855" i="9" a="1"/>
  <c r="E855" i="9" s="1"/>
  <c r="E856" i="9" a="1"/>
  <c r="E856" i="9" s="1"/>
  <c r="E857" i="9" a="1"/>
  <c r="E857" i="9" s="1"/>
  <c r="E858" i="9" a="1"/>
  <c r="E858" i="9" s="1"/>
  <c r="E859" i="9" a="1"/>
  <c r="E859" i="9" s="1"/>
  <c r="E860" i="9" a="1"/>
  <c r="E860" i="9" s="1"/>
  <c r="E861" i="9" a="1"/>
  <c r="E861" i="9" s="1"/>
  <c r="E862" i="9" a="1"/>
  <c r="E862" i="9" s="1"/>
  <c r="E863" i="9" a="1"/>
  <c r="E863" i="9" s="1"/>
  <c r="E864" i="9" a="1"/>
  <c r="E864" i="9" s="1"/>
  <c r="E865" i="9" a="1"/>
  <c r="E865" i="9" s="1"/>
  <c r="E866" i="9" a="1"/>
  <c r="E866" i="9" s="1"/>
  <c r="E867" i="9" a="1"/>
  <c r="E867" i="9" s="1"/>
  <c r="E868" i="9" a="1"/>
  <c r="E868" i="9" s="1"/>
  <c r="E869" i="9" a="1"/>
  <c r="E869" i="9" s="1"/>
  <c r="E870" i="9" a="1"/>
  <c r="E870" i="9" s="1"/>
  <c r="E871" i="9" a="1"/>
  <c r="E871" i="9"/>
  <c r="E872" i="9" a="1"/>
  <c r="E872" i="9" s="1"/>
  <c r="E873" i="9" a="1"/>
  <c r="E873" i="9" s="1"/>
  <c r="E874" i="9" a="1"/>
  <c r="E874" i="9" s="1"/>
  <c r="E875" i="9" a="1"/>
  <c r="E875" i="9" s="1"/>
  <c r="E876" i="9" a="1"/>
  <c r="E876" i="9" s="1"/>
  <c r="E877" i="9" a="1"/>
  <c r="E877" i="9" s="1"/>
  <c r="E878" i="9" a="1"/>
  <c r="E878" i="9" s="1"/>
  <c r="E879" i="9" a="1"/>
  <c r="E879" i="9" s="1"/>
  <c r="E880" i="9" a="1"/>
  <c r="E880" i="9" s="1"/>
  <c r="E881" i="9" a="1"/>
  <c r="E881" i="9" s="1"/>
  <c r="E882" i="9" a="1"/>
  <c r="E882" i="9" s="1"/>
  <c r="E883" i="9" a="1"/>
  <c r="E883" i="9" s="1"/>
  <c r="E884" i="9" a="1"/>
  <c r="E884" i="9" s="1"/>
  <c r="E885" i="9" a="1"/>
  <c r="E885" i="9" s="1"/>
  <c r="E886" i="9" a="1"/>
  <c r="E886" i="9" s="1"/>
  <c r="E887" i="9" a="1"/>
  <c r="E887" i="9" s="1"/>
  <c r="E888" i="9" a="1"/>
  <c r="E888" i="9" s="1"/>
  <c r="E889" i="9" a="1"/>
  <c r="E889" i="9" s="1"/>
  <c r="E890" i="9" a="1"/>
  <c r="E890" i="9" s="1"/>
  <c r="E891" i="9" a="1"/>
  <c r="E891" i="9" s="1"/>
  <c r="E892" i="9" a="1"/>
  <c r="E892" i="9" s="1"/>
  <c r="E893" i="9" a="1"/>
  <c r="E893" i="9" s="1"/>
  <c r="E894" i="9" a="1"/>
  <c r="E894" i="9" s="1"/>
  <c r="E895" i="9" a="1"/>
  <c r="E895" i="9" s="1"/>
  <c r="E896" i="9" a="1"/>
  <c r="E896" i="9" s="1"/>
  <c r="E897" i="9" a="1"/>
  <c r="E897" i="9" s="1"/>
  <c r="E898" i="9" a="1"/>
  <c r="E898" i="9" s="1"/>
  <c r="E899" i="9" a="1"/>
  <c r="E899" i="9" s="1"/>
  <c r="E900" i="9" a="1"/>
  <c r="E900" i="9" s="1"/>
  <c r="E901" i="9" a="1"/>
  <c r="E901" i="9" s="1"/>
  <c r="E902" i="9" a="1"/>
  <c r="E902" i="9" s="1"/>
  <c r="E903" i="9" a="1"/>
  <c r="E903" i="9" s="1"/>
  <c r="E904" i="9" a="1"/>
  <c r="E904" i="9" s="1"/>
  <c r="E905" i="9" a="1"/>
  <c r="E905" i="9" s="1"/>
  <c r="E906" i="9" a="1"/>
  <c r="E906" i="9" s="1"/>
  <c r="E907" i="9" a="1"/>
  <c r="E907" i="9" s="1"/>
  <c r="E908" i="9" a="1"/>
  <c r="E908" i="9" s="1"/>
  <c r="E909" i="9" a="1"/>
  <c r="E909" i="9" s="1"/>
  <c r="E910" i="9" a="1"/>
  <c r="E910" i="9" s="1"/>
  <c r="E911" i="9" a="1"/>
  <c r="E911" i="9" s="1"/>
  <c r="E912" i="9" a="1"/>
  <c r="E912" i="9" s="1"/>
  <c r="E913" i="9" a="1"/>
  <c r="E913" i="9" s="1"/>
  <c r="E914" i="9" a="1"/>
  <c r="E914" i="9" s="1"/>
  <c r="E915" i="9" a="1"/>
  <c r="E915" i="9" s="1"/>
  <c r="E916" i="9" a="1"/>
  <c r="E916" i="9" s="1"/>
  <c r="E917" i="9" a="1"/>
  <c r="E917" i="9" s="1"/>
  <c r="E918" i="9" a="1"/>
  <c r="E918" i="9" s="1"/>
  <c r="E919" i="9" a="1"/>
  <c r="E919" i="9" s="1"/>
  <c r="E920" i="9" a="1"/>
  <c r="E920" i="9" s="1"/>
  <c r="E921" i="9" a="1"/>
  <c r="E921" i="9" s="1"/>
  <c r="E922" i="9" a="1"/>
  <c r="E922" i="9" s="1"/>
  <c r="E923" i="9" a="1"/>
  <c r="E923" i="9" s="1"/>
  <c r="E924" i="9" a="1"/>
  <c r="E924" i="9" s="1"/>
  <c r="E925" i="9" a="1"/>
  <c r="E925" i="9" s="1"/>
  <c r="E926" i="9" a="1"/>
  <c r="E926" i="9" s="1"/>
  <c r="E927" i="9" a="1"/>
  <c r="E927" i="9" s="1"/>
  <c r="E928" i="9" a="1"/>
  <c r="E928" i="9" s="1"/>
  <c r="E929" i="9" a="1"/>
  <c r="E929" i="9" s="1"/>
  <c r="E930" i="9" a="1"/>
  <c r="E930" i="9" s="1"/>
  <c r="E931" i="9" a="1"/>
  <c r="E931" i="9" s="1"/>
  <c r="E932" i="9" a="1"/>
  <c r="E932" i="9" s="1"/>
  <c r="E933" i="9" a="1"/>
  <c r="E933" i="9" s="1"/>
  <c r="E934" i="9" a="1"/>
  <c r="E934" i="9" s="1"/>
  <c r="E935" i="9" a="1"/>
  <c r="E935" i="9" s="1"/>
  <c r="E936" i="9" a="1"/>
  <c r="E936" i="9" s="1"/>
  <c r="E937" i="9" a="1"/>
  <c r="E937" i="9" s="1"/>
  <c r="E938" i="9" a="1"/>
  <c r="E938" i="9" s="1"/>
  <c r="E939" i="9" a="1"/>
  <c r="E939" i="9" s="1"/>
  <c r="E940" i="9" a="1"/>
  <c r="E940" i="9" s="1"/>
  <c r="E941" i="9" a="1"/>
  <c r="E941" i="9" s="1"/>
  <c r="E942" i="9" a="1"/>
  <c r="E942" i="9" s="1"/>
  <c r="E943" i="9" a="1"/>
  <c r="E943" i="9" s="1"/>
  <c r="E944" i="9" a="1"/>
  <c r="E944" i="9" s="1"/>
  <c r="E945" i="9" a="1"/>
  <c r="E945" i="9" s="1"/>
  <c r="E946" i="9" a="1"/>
  <c r="E946" i="9" s="1"/>
  <c r="E947" i="9" a="1"/>
  <c r="E947" i="9" s="1"/>
  <c r="E948" i="9" a="1"/>
  <c r="E948" i="9" s="1"/>
  <c r="E949" i="9" a="1"/>
  <c r="E949" i="9" s="1"/>
  <c r="E950" i="9" a="1"/>
  <c r="E950" i="9" s="1"/>
  <c r="E951" i="9" a="1"/>
  <c r="E951" i="9" s="1"/>
  <c r="E952" i="9" a="1"/>
  <c r="E952" i="9" s="1"/>
  <c r="E953" i="9" a="1"/>
  <c r="E953" i="9" s="1"/>
  <c r="E954" i="9" a="1"/>
  <c r="E954" i="9" s="1"/>
  <c r="E955" i="9" a="1"/>
  <c r="E955" i="9" s="1"/>
  <c r="E956" i="9" a="1"/>
  <c r="E956" i="9" s="1"/>
  <c r="E957" i="9" a="1"/>
  <c r="E957" i="9" s="1"/>
  <c r="E958" i="9" a="1"/>
  <c r="E958" i="9" s="1"/>
  <c r="E959" i="9" a="1"/>
  <c r="E959" i="9" s="1"/>
  <c r="E960" i="9" a="1"/>
  <c r="E960" i="9" s="1"/>
  <c r="E961" i="9" a="1"/>
  <c r="E961" i="9" s="1"/>
  <c r="E962" i="9" a="1"/>
  <c r="E962" i="9" s="1"/>
  <c r="E963" i="9" a="1"/>
  <c r="E963" i="9" s="1"/>
  <c r="E964" i="9" a="1"/>
  <c r="E964" i="9" s="1"/>
  <c r="E965" i="9" a="1"/>
  <c r="E965" i="9" s="1"/>
  <c r="E966" i="9" a="1"/>
  <c r="E966" i="9" s="1"/>
  <c r="E967" i="9" a="1"/>
  <c r="E967" i="9" s="1"/>
  <c r="E968" i="9" a="1"/>
  <c r="E968" i="9" s="1"/>
  <c r="E969" i="9" a="1"/>
  <c r="E969" i="9" s="1"/>
  <c r="E970" i="9" a="1"/>
  <c r="E970" i="9" s="1"/>
  <c r="E971" i="9" a="1"/>
  <c r="E971" i="9" s="1"/>
  <c r="E972" i="9" a="1"/>
  <c r="E972" i="9" s="1"/>
  <c r="E973" i="9" a="1"/>
  <c r="E973" i="9" s="1"/>
  <c r="E974" i="9" a="1"/>
  <c r="E974" i="9" s="1"/>
  <c r="E975" i="9" a="1"/>
  <c r="E975" i="9" s="1"/>
  <c r="E976" i="9" a="1"/>
  <c r="E976" i="9" s="1"/>
  <c r="E977" i="9" a="1"/>
  <c r="E977" i="9" s="1"/>
  <c r="E978" i="9" a="1"/>
  <c r="E978" i="9" s="1"/>
  <c r="E979" i="9" a="1"/>
  <c r="E979" i="9" s="1"/>
  <c r="E980" i="9" a="1"/>
  <c r="E980" i="9" s="1"/>
  <c r="E981" i="9" a="1"/>
  <c r="E981" i="9" s="1"/>
  <c r="E982" i="9" a="1"/>
  <c r="E982" i="9" s="1"/>
  <c r="E983" i="9" a="1"/>
  <c r="E983" i="9" s="1"/>
  <c r="E984" i="9" a="1"/>
  <c r="E984" i="9" s="1"/>
  <c r="E985" i="9" a="1"/>
  <c r="E985" i="9" s="1"/>
  <c r="E986" i="9" a="1"/>
  <c r="E986" i="9" s="1"/>
  <c r="E987" i="9" a="1"/>
  <c r="E987" i="9" s="1"/>
  <c r="E988" i="9" a="1"/>
  <c r="E988" i="9" s="1"/>
  <c r="E989" i="9" a="1"/>
  <c r="E989" i="9" s="1"/>
  <c r="E990" i="9" a="1"/>
  <c r="E990" i="9" s="1"/>
  <c r="E991" i="9" a="1"/>
  <c r="E991" i="9" s="1"/>
  <c r="E992" i="9" a="1"/>
  <c r="E992" i="9" s="1"/>
  <c r="E993" i="9" a="1"/>
  <c r="E993" i="9" s="1"/>
  <c r="E994" i="9" a="1"/>
  <c r="E994" i="9" s="1"/>
  <c r="E995" i="9" a="1"/>
  <c r="E995" i="9" s="1"/>
  <c r="E996" i="9" a="1"/>
  <c r="E996" i="9" s="1"/>
  <c r="E997" i="9" a="1"/>
  <c r="E997" i="9" s="1"/>
  <c r="E998" i="9" a="1"/>
  <c r="E998" i="9" s="1"/>
  <c r="E999" i="9" a="1"/>
  <c r="E999" i="9"/>
  <c r="E1000" i="9" a="1"/>
  <c r="E1000" i="9" s="1"/>
  <c r="E1001" i="9" a="1"/>
  <c r="E1001" i="9" s="1"/>
  <c r="E1002" i="9" a="1"/>
  <c r="E1002" i="9" s="1"/>
  <c r="E1003" i="9" a="1"/>
  <c r="E1003" i="9" s="1"/>
  <c r="E1004" i="9" a="1"/>
  <c r="E1004" i="9" s="1"/>
  <c r="E1005" i="9" a="1"/>
  <c r="E1005" i="9" s="1"/>
  <c r="E1006" i="9" a="1"/>
  <c r="E1006" i="9" s="1"/>
  <c r="E1007" i="9" a="1"/>
  <c r="E1007" i="9" s="1"/>
  <c r="E1008" i="9" a="1"/>
  <c r="E1008" i="9" s="1"/>
  <c r="E1009" i="9" a="1"/>
  <c r="E1009" i="9" s="1"/>
  <c r="E1010" i="9" a="1"/>
  <c r="E1010" i="9" s="1"/>
  <c r="E1011" i="9" a="1"/>
  <c r="E1011" i="9" s="1"/>
  <c r="E1012" i="9" a="1"/>
  <c r="E1012" i="9" s="1"/>
  <c r="E1013" i="9" a="1"/>
  <c r="E1013" i="9" s="1"/>
  <c r="E1014" i="9" a="1"/>
  <c r="E1014" i="9" s="1"/>
  <c r="E1015" i="9" a="1"/>
  <c r="E1015" i="9" s="1"/>
  <c r="E1016" i="9" a="1"/>
  <c r="E1016" i="9" s="1"/>
  <c r="E1017" i="9" a="1"/>
  <c r="E1017" i="9" s="1"/>
  <c r="E1018" i="9" a="1"/>
  <c r="E1018" i="9" s="1"/>
  <c r="E1019" i="9" a="1"/>
  <c r="E1019" i="9" s="1"/>
  <c r="E1020" i="9" a="1"/>
  <c r="E1020" i="9" s="1"/>
  <c r="E1021" i="9" a="1"/>
  <c r="E1021" i="9" s="1"/>
  <c r="E1022" i="9" a="1"/>
  <c r="E1022" i="9" s="1"/>
  <c r="E1023" i="9" a="1"/>
  <c r="E1023" i="9" s="1"/>
  <c r="E1024" i="9" a="1"/>
  <c r="E1024" i="9" s="1"/>
  <c r="E1025" i="9" a="1"/>
  <c r="E1025" i="9" s="1"/>
  <c r="E1026" i="9" a="1"/>
  <c r="E1026" i="9" s="1"/>
  <c r="E1027" i="9" a="1"/>
  <c r="E1027" i="9" s="1"/>
  <c r="E1028" i="9" a="1"/>
  <c r="E1028" i="9" s="1"/>
  <c r="E1029" i="9" a="1"/>
  <c r="E1029" i="9" s="1"/>
  <c r="E1030" i="9" a="1"/>
  <c r="E1030" i="9" s="1"/>
  <c r="E1031" i="9" a="1"/>
  <c r="E1031" i="9" s="1"/>
  <c r="E1032" i="9" a="1"/>
  <c r="E1032" i="9" s="1"/>
  <c r="E1033" i="9" a="1"/>
  <c r="E1033" i="9" s="1"/>
  <c r="E1034" i="9" a="1"/>
  <c r="E1034" i="9" s="1"/>
  <c r="E1035" i="9" a="1"/>
  <c r="E1035" i="9" s="1"/>
  <c r="E1036" i="9" a="1"/>
  <c r="E1036" i="9" s="1"/>
  <c r="E1037" i="9" a="1"/>
  <c r="E1037" i="9" s="1"/>
  <c r="E1038" i="9" a="1"/>
  <c r="E1038" i="9" s="1"/>
  <c r="E1039" i="9" a="1"/>
  <c r="E1039" i="9" s="1"/>
  <c r="E1040" i="9" a="1"/>
  <c r="E1040" i="9" s="1"/>
  <c r="E1041" i="9" a="1"/>
  <c r="E1041" i="9" s="1"/>
  <c r="E1042" i="9" a="1"/>
  <c r="E1042" i="9" s="1"/>
  <c r="E1043" i="9" a="1"/>
  <c r="E1043" i="9" s="1"/>
  <c r="E1044" i="9" a="1"/>
  <c r="E1044" i="9" s="1"/>
  <c r="E1045" i="9" a="1"/>
  <c r="E1045" i="9" s="1"/>
  <c r="E1046" i="9" a="1"/>
  <c r="E1046" i="9" s="1"/>
  <c r="E1047" i="9" a="1"/>
  <c r="E1047" i="9" s="1"/>
  <c r="E1048" i="9" a="1"/>
  <c r="E1048" i="9" s="1"/>
  <c r="E1049" i="9" a="1"/>
  <c r="E1049" i="9" s="1"/>
  <c r="E1050" i="9" a="1"/>
  <c r="E1050" i="9" s="1"/>
  <c r="E1051" i="9" a="1"/>
  <c r="E1051" i="9" s="1"/>
  <c r="E1052" i="9" a="1"/>
  <c r="E1052" i="9" s="1"/>
  <c r="E1053" i="9" a="1"/>
  <c r="E1053" i="9" s="1"/>
  <c r="E1054" i="9" a="1"/>
  <c r="E1054" i="9" s="1"/>
  <c r="E1055" i="9" a="1"/>
  <c r="E1055" i="9" s="1"/>
  <c r="E1056" i="9" a="1"/>
  <c r="E1056" i="9" s="1"/>
  <c r="E1057" i="9" a="1"/>
  <c r="E1057" i="9" s="1"/>
  <c r="E1058" i="9" a="1"/>
  <c r="E1058" i="9" s="1"/>
  <c r="E1059" i="9" a="1"/>
  <c r="E1059" i="9" s="1"/>
  <c r="E1060" i="9" a="1"/>
  <c r="E1060" i="9" s="1"/>
  <c r="E1061" i="9" a="1"/>
  <c r="E1061" i="9" s="1"/>
  <c r="E1062" i="9" a="1"/>
  <c r="E1062" i="9" s="1"/>
  <c r="E1063" i="9" a="1"/>
  <c r="E1063" i="9" s="1"/>
  <c r="E1064" i="9" a="1"/>
  <c r="E1064" i="9" s="1"/>
  <c r="E1065" i="9" a="1"/>
  <c r="E1065" i="9" s="1"/>
  <c r="E1066" i="9" a="1"/>
  <c r="E1066" i="9" s="1"/>
  <c r="E1067" i="9" a="1"/>
  <c r="E1067" i="9" s="1"/>
  <c r="E1068" i="9" a="1"/>
  <c r="E1068" i="9" s="1"/>
  <c r="E1069" i="9" a="1"/>
  <c r="E1069" i="9" s="1"/>
  <c r="E1070" i="9" a="1"/>
  <c r="E1070" i="9" s="1"/>
  <c r="E1071" i="9" a="1"/>
  <c r="E1071" i="9" s="1"/>
  <c r="E1072" i="9" a="1"/>
  <c r="E1072" i="9" s="1"/>
  <c r="E1073" i="9" a="1"/>
  <c r="E1073" i="9" s="1"/>
  <c r="E1074" i="9" a="1"/>
  <c r="E1074" i="9" s="1"/>
  <c r="E1075" i="9" a="1"/>
  <c r="E1075" i="9" s="1"/>
  <c r="E1076" i="9" a="1"/>
  <c r="E1076" i="9" s="1"/>
  <c r="E1077" i="9" a="1"/>
  <c r="E1077" i="9" s="1"/>
  <c r="E1078" i="9" a="1"/>
  <c r="E1078" i="9" s="1"/>
  <c r="E1079" i="9" a="1"/>
  <c r="E1079" i="9"/>
  <c r="E1080" i="9" a="1"/>
  <c r="E1080" i="9" s="1"/>
  <c r="E1081" i="9" a="1"/>
  <c r="E1081" i="9" s="1"/>
  <c r="E1082" i="9" a="1"/>
  <c r="E1082" i="9" s="1"/>
  <c r="E1083" i="9" a="1"/>
  <c r="E1083" i="9" s="1"/>
  <c r="E1084" i="9" a="1"/>
  <c r="E1084" i="9" s="1"/>
  <c r="E1085" i="9" a="1"/>
  <c r="E1085" i="9" s="1"/>
  <c r="E1086" i="9" a="1"/>
  <c r="E1086" i="9" s="1"/>
  <c r="E1087" i="9" a="1"/>
  <c r="E1087" i="9" s="1"/>
  <c r="E1088" i="9" a="1"/>
  <c r="E1088" i="9" s="1"/>
  <c r="E1089" i="9" a="1"/>
  <c r="E1089" i="9" s="1"/>
  <c r="E1090" i="9" a="1"/>
  <c r="E1090" i="9" s="1"/>
  <c r="E1091" i="9" a="1"/>
  <c r="E1091" i="9" s="1"/>
  <c r="E1092" i="9" a="1"/>
  <c r="E1092" i="9" s="1"/>
  <c r="E1093" i="9" a="1"/>
  <c r="E1093" i="9" s="1"/>
  <c r="E1094" i="9" a="1"/>
  <c r="E1094" i="9" s="1"/>
  <c r="E1095" i="9" a="1"/>
  <c r="E1095" i="9" s="1"/>
  <c r="E1096" i="9" a="1"/>
  <c r="E1096" i="9" s="1"/>
  <c r="E1097" i="9" a="1"/>
  <c r="E1097" i="9" s="1"/>
  <c r="E1098" i="9" a="1"/>
  <c r="E1098" i="9" s="1"/>
  <c r="E1099" i="9" a="1"/>
  <c r="E1099" i="9" s="1"/>
  <c r="E1100" i="9" a="1"/>
  <c r="E1100" i="9" s="1"/>
  <c r="E1101" i="9" a="1"/>
  <c r="E1101" i="9" s="1"/>
  <c r="E1102" i="9" a="1"/>
  <c r="E1102" i="9" s="1"/>
  <c r="E1103" i="9" a="1"/>
  <c r="E1103" i="9" s="1"/>
  <c r="E1104" i="9" a="1"/>
  <c r="E1104" i="9" s="1"/>
  <c r="E1105" i="9" a="1"/>
  <c r="E1105" i="9" s="1"/>
  <c r="E1106" i="9" a="1"/>
  <c r="E1106" i="9" s="1"/>
  <c r="E1107" i="9" a="1"/>
  <c r="E1107" i="9" s="1"/>
  <c r="E1108" i="9" a="1"/>
  <c r="E1108" i="9" s="1"/>
  <c r="E1109" i="9" a="1"/>
  <c r="E1109" i="9" s="1"/>
  <c r="E1110" i="9" a="1"/>
  <c r="E1110" i="9" s="1"/>
  <c r="E1111" i="9" a="1"/>
  <c r="E1111" i="9" s="1"/>
  <c r="E1112" i="9" a="1"/>
  <c r="E1112" i="9" s="1"/>
  <c r="E1113" i="9" a="1"/>
  <c r="E1113" i="9" s="1"/>
  <c r="E1114" i="9" a="1"/>
  <c r="E1114" i="9" s="1"/>
  <c r="E1115" i="9" a="1"/>
  <c r="E1115" i="9" s="1"/>
  <c r="E1116" i="9" a="1"/>
  <c r="E1116" i="9" s="1"/>
  <c r="E1117" i="9" a="1"/>
  <c r="E1117" i="9" s="1"/>
  <c r="E1118" i="9" a="1"/>
  <c r="E1118" i="9" s="1"/>
  <c r="E1119" i="9" a="1"/>
  <c r="E1119" i="9" s="1"/>
  <c r="E1120" i="9" a="1"/>
  <c r="E1120" i="9" s="1"/>
  <c r="E1121" i="9" a="1"/>
  <c r="E1121" i="9" s="1"/>
  <c r="E1122" i="9" a="1"/>
  <c r="E1122" i="9" s="1"/>
  <c r="E1123" i="9" a="1"/>
  <c r="E1123" i="9" s="1"/>
  <c r="E1124" i="9" a="1"/>
  <c r="E1124" i="9" s="1"/>
  <c r="E1125" i="9" a="1"/>
  <c r="E1125" i="9" s="1"/>
  <c r="E1126" i="9" a="1"/>
  <c r="E1126" i="9" s="1"/>
  <c r="E1127" i="9" a="1"/>
  <c r="E1127" i="9" s="1"/>
  <c r="E1128" i="9" a="1"/>
  <c r="E1128" i="9" s="1"/>
  <c r="E1129" i="9" a="1"/>
  <c r="E1129" i="9" s="1"/>
  <c r="E1130" i="9" a="1"/>
  <c r="E1130" i="9" s="1"/>
  <c r="E1131" i="9" a="1"/>
  <c r="E1131" i="9" s="1"/>
  <c r="E1132" i="9" a="1"/>
  <c r="E1132" i="9" s="1"/>
  <c r="E1133" i="9" a="1"/>
  <c r="E1133" i="9" s="1"/>
  <c r="E1134" i="9" a="1"/>
  <c r="E1134" i="9" s="1"/>
  <c r="E1135" i="9" a="1"/>
  <c r="E1135" i="9" s="1"/>
  <c r="E1136" i="9" a="1"/>
  <c r="E1136" i="9" s="1"/>
  <c r="E1137" i="9" a="1"/>
  <c r="E1137" i="9" s="1"/>
  <c r="E1138" i="9" a="1"/>
  <c r="E1138" i="9" s="1"/>
  <c r="E1139" i="9" a="1"/>
  <c r="E1139" i="9" s="1"/>
  <c r="E1140" i="9" a="1"/>
  <c r="E1140" i="9" s="1"/>
  <c r="E1141" i="9" a="1"/>
  <c r="E1141" i="9" s="1"/>
  <c r="E1142" i="9" a="1"/>
  <c r="E1142" i="9" s="1"/>
  <c r="E1143" i="9" a="1"/>
  <c r="E1143" i="9" s="1"/>
  <c r="E1144" i="9" a="1"/>
  <c r="E1144" i="9" s="1"/>
  <c r="E1145" i="9" a="1"/>
  <c r="E1145" i="9" s="1"/>
  <c r="E1146" i="9" a="1"/>
  <c r="E1146" i="9" s="1"/>
  <c r="E1147" i="9" a="1"/>
  <c r="E1147" i="9" s="1"/>
  <c r="E1148" i="9" a="1"/>
  <c r="E1148" i="9" s="1"/>
  <c r="E1149" i="9" a="1"/>
  <c r="E1149" i="9" s="1"/>
  <c r="E1150" i="9" a="1"/>
  <c r="E1150" i="9" s="1"/>
  <c r="E1151" i="9" a="1"/>
  <c r="E1151" i="9" s="1"/>
  <c r="E1152" i="9" a="1"/>
  <c r="E1152" i="9" s="1"/>
  <c r="E1153" i="9" a="1"/>
  <c r="E1153" i="9" s="1"/>
  <c r="E1154" i="9" a="1"/>
  <c r="E1154" i="9" s="1"/>
  <c r="E1155" i="9" a="1"/>
  <c r="E1155" i="9" s="1"/>
  <c r="E1156" i="9" a="1"/>
  <c r="E1156" i="9" s="1"/>
  <c r="E1157" i="9" a="1"/>
  <c r="E1157" i="9" s="1"/>
  <c r="E1158" i="9" a="1"/>
  <c r="E1158" i="9" s="1"/>
  <c r="E1159" i="9" a="1"/>
  <c r="E1159" i="9" s="1"/>
  <c r="E1160" i="9" a="1"/>
  <c r="E1160" i="9" s="1"/>
  <c r="E1161" i="9" a="1"/>
  <c r="E1161" i="9" s="1"/>
  <c r="E1162" i="9" a="1"/>
  <c r="E1162" i="9" s="1"/>
  <c r="E1163" i="9" a="1"/>
  <c r="E1163" i="9" s="1"/>
  <c r="E1164" i="9" a="1"/>
  <c r="E1164" i="9" s="1"/>
  <c r="E1165" i="9" a="1"/>
  <c r="E1165" i="9" s="1"/>
  <c r="E1166" i="9" a="1"/>
  <c r="E1166" i="9" s="1"/>
  <c r="E1167" i="9" a="1"/>
  <c r="E1167" i="9" s="1"/>
  <c r="E1168" i="9" a="1"/>
  <c r="E1168" i="9" s="1"/>
  <c r="E1169" i="9" a="1"/>
  <c r="E1169" i="9" s="1"/>
  <c r="E1170" i="9" a="1"/>
  <c r="E1170" i="9" s="1"/>
  <c r="E1171" i="9" a="1"/>
  <c r="E1171" i="9" s="1"/>
  <c r="E1172" i="9" a="1"/>
  <c r="E1172" i="9" s="1"/>
  <c r="E1173" i="9" a="1"/>
  <c r="E1173" i="9" s="1"/>
  <c r="E1174" i="9" a="1"/>
  <c r="E1174" i="9" s="1"/>
  <c r="E1175" i="9" a="1"/>
  <c r="E1175" i="9" s="1"/>
  <c r="E1176" i="9" a="1"/>
  <c r="E1176" i="9" s="1"/>
  <c r="E1177" i="9" a="1"/>
  <c r="E1177" i="9" s="1"/>
  <c r="E1178" i="9" a="1"/>
  <c r="E1178" i="9" s="1"/>
  <c r="E1179" i="9" a="1"/>
  <c r="E1179" i="9" s="1"/>
  <c r="E1180" i="9" a="1"/>
  <c r="E1180" i="9" s="1"/>
  <c r="E1181" i="9" a="1"/>
  <c r="E1181" i="9" s="1"/>
  <c r="E1182" i="9" a="1"/>
  <c r="E1182" i="9" s="1"/>
  <c r="E1183" i="9" a="1"/>
  <c r="E1183" i="9" s="1"/>
  <c r="E1184" i="9" a="1"/>
  <c r="E1184" i="9" s="1"/>
  <c r="E1185" i="9" a="1"/>
  <c r="E1185" i="9" s="1"/>
  <c r="E1186" i="9" a="1"/>
  <c r="E1186" i="9" s="1"/>
  <c r="E1187" i="9" a="1"/>
  <c r="E1187" i="9" s="1"/>
  <c r="E1188" i="9" a="1"/>
  <c r="E1188" i="9" s="1"/>
  <c r="E1189" i="9" a="1"/>
  <c r="E1189" i="9" s="1"/>
  <c r="E1190" i="9" a="1"/>
  <c r="E1190" i="9" s="1"/>
  <c r="E1191" i="9" a="1"/>
  <c r="E1191" i="9" s="1"/>
  <c r="E1192" i="9" a="1"/>
  <c r="E1192" i="9" s="1"/>
  <c r="E1193" i="9" a="1"/>
  <c r="E1193" i="9" s="1"/>
  <c r="E1194" i="9" a="1"/>
  <c r="E1194" i="9" s="1"/>
  <c r="E1195" i="9" a="1"/>
  <c r="E1195" i="9" s="1"/>
  <c r="E1196" i="9" a="1"/>
  <c r="E1196" i="9" s="1"/>
  <c r="E1197" i="9" a="1"/>
  <c r="E1197" i="9" s="1"/>
  <c r="E1198" i="9" a="1"/>
  <c r="E1198" i="9" s="1"/>
  <c r="E1199" i="9" a="1"/>
  <c r="E1199" i="9" s="1"/>
  <c r="E1200" i="9" a="1"/>
  <c r="E1200" i="9" s="1"/>
  <c r="E1201" i="9" a="1"/>
  <c r="E1201" i="9" s="1"/>
  <c r="E1202" i="9" a="1"/>
  <c r="E1202" i="9" s="1"/>
  <c r="E1203" i="9" a="1"/>
  <c r="E1203" i="9" s="1"/>
  <c r="E1204" i="9" a="1"/>
  <c r="E1204" i="9" s="1"/>
  <c r="E1205" i="9" a="1"/>
  <c r="E1205" i="9" s="1"/>
  <c r="E1206" i="9" a="1"/>
  <c r="E1206" i="9" s="1"/>
  <c r="E1207" i="9" a="1"/>
  <c r="E1207" i="9" s="1"/>
  <c r="E1208" i="9" a="1"/>
  <c r="E1208" i="9" s="1"/>
  <c r="E1209" i="9" a="1"/>
  <c r="E1209" i="9" s="1"/>
  <c r="E1210" i="9" a="1"/>
  <c r="E1210" i="9" s="1"/>
  <c r="E1211" i="9" a="1"/>
  <c r="E1211" i="9" s="1"/>
  <c r="E1212" i="9" a="1"/>
  <c r="E1212" i="9" s="1"/>
  <c r="E1213" i="9" a="1"/>
  <c r="E1213" i="9" s="1"/>
  <c r="E1214" i="9" a="1"/>
  <c r="E1214" i="9" s="1"/>
  <c r="E1215" i="9" a="1"/>
  <c r="E1215" i="9" s="1"/>
  <c r="E1216" i="9" a="1"/>
  <c r="E1216" i="9" s="1"/>
  <c r="E1217" i="9" a="1"/>
  <c r="E1217" i="9" s="1"/>
  <c r="E1218" i="9" a="1"/>
  <c r="E1218" i="9" s="1"/>
  <c r="E1219" i="9" a="1"/>
  <c r="E1219" i="9" s="1"/>
  <c r="E1220" i="9" a="1"/>
  <c r="E1220" i="9" s="1"/>
  <c r="E1221" i="9" a="1"/>
  <c r="E1221" i="9" s="1"/>
  <c r="E1222" i="9" a="1"/>
  <c r="E1222" i="9" s="1"/>
  <c r="E1223" i="9" a="1"/>
  <c r="E1223" i="9" s="1"/>
  <c r="E1224" i="9" a="1"/>
  <c r="E1224" i="9" s="1"/>
  <c r="E1225" i="9" a="1"/>
  <c r="E1225" i="9" s="1"/>
  <c r="E1226" i="9" a="1"/>
  <c r="E1226" i="9" s="1"/>
  <c r="E1227" i="9" a="1"/>
  <c r="E1227" i="9" s="1"/>
  <c r="E1228" i="9" a="1"/>
  <c r="E1228" i="9" s="1"/>
  <c r="E1229" i="9" a="1"/>
  <c r="E1229" i="9" s="1"/>
  <c r="E1230" i="9" a="1"/>
  <c r="E1230" i="9" s="1"/>
  <c r="E1231" i="9" a="1"/>
  <c r="E1231" i="9" s="1"/>
  <c r="E1232" i="9" a="1"/>
  <c r="E1232" i="9" s="1"/>
  <c r="E1233" i="9" a="1"/>
  <c r="E1233" i="9" s="1"/>
  <c r="E1234" i="9" a="1"/>
  <c r="E1234" i="9" s="1"/>
  <c r="E1235" i="9" a="1"/>
  <c r="E1235" i="9" s="1"/>
  <c r="E1236" i="9" a="1"/>
  <c r="E1236" i="9" s="1"/>
  <c r="E1237" i="9" a="1"/>
  <c r="E1237" i="9" s="1"/>
  <c r="E1238" i="9" a="1"/>
  <c r="E1238" i="9" s="1"/>
  <c r="E1239" i="9" a="1"/>
  <c r="E1239" i="9" s="1"/>
  <c r="E1240" i="9" a="1"/>
  <c r="E1240" i="9" s="1"/>
  <c r="E1241" i="9" a="1"/>
  <c r="E1241" i="9" s="1"/>
  <c r="E1242" i="9" a="1"/>
  <c r="E1242" i="9" s="1"/>
  <c r="E1243" i="9" a="1"/>
  <c r="E1243" i="9" s="1"/>
  <c r="E1244" i="9" a="1"/>
  <c r="E1244" i="9" s="1"/>
  <c r="E1245" i="9" a="1"/>
  <c r="E1245" i="9" s="1"/>
  <c r="E1246" i="9" a="1"/>
  <c r="E1246" i="9" s="1"/>
  <c r="E1247" i="9" a="1"/>
  <c r="E1247" i="9" s="1"/>
  <c r="E1248" i="9" a="1"/>
  <c r="E1248" i="9" s="1"/>
  <c r="E1249" i="9" a="1"/>
  <c r="E1249" i="9" s="1"/>
  <c r="E1250" i="9" a="1"/>
  <c r="E1250" i="9" s="1"/>
  <c r="E1251" i="9" a="1"/>
  <c r="E1251" i="9" s="1"/>
  <c r="E1252" i="9" a="1"/>
  <c r="E1252" i="9" s="1"/>
  <c r="E1253" i="9" a="1"/>
  <c r="E1253" i="9" s="1"/>
  <c r="E1254" i="9" a="1"/>
  <c r="E1254" i="9" s="1"/>
  <c r="E1255" i="9" a="1"/>
  <c r="E1255" i="9" s="1"/>
  <c r="E1256" i="9" a="1"/>
  <c r="E1256" i="9" s="1"/>
  <c r="E1257" i="9" a="1"/>
  <c r="E1257" i="9" s="1"/>
  <c r="E1258" i="9" a="1"/>
  <c r="E1258" i="9" s="1"/>
  <c r="E1259" i="9" a="1"/>
  <c r="E1259" i="9" s="1"/>
  <c r="E1260" i="9" a="1"/>
  <c r="E1260" i="9" s="1"/>
  <c r="E1261" i="9" a="1"/>
  <c r="E1261" i="9" s="1"/>
  <c r="E1262" i="9" a="1"/>
  <c r="E1262" i="9" s="1"/>
  <c r="E1263" i="9" a="1"/>
  <c r="E1263" i="9" s="1"/>
  <c r="E1264" i="9" a="1"/>
  <c r="E1264" i="9" s="1"/>
  <c r="E1265" i="9" a="1"/>
  <c r="E1265" i="9" s="1"/>
  <c r="E1266" i="9" a="1"/>
  <c r="E1266" i="9" s="1"/>
  <c r="E1267" i="9" a="1"/>
  <c r="E1267" i="9" s="1"/>
  <c r="E1268" i="9" a="1"/>
  <c r="E1268" i="9" s="1"/>
  <c r="E1269" i="9" a="1"/>
  <c r="E1269" i="9" s="1"/>
  <c r="E1270" i="9" a="1"/>
  <c r="E1270" i="9" s="1"/>
  <c r="E1271" i="9" a="1"/>
  <c r="E1271" i="9" s="1"/>
  <c r="E1272" i="9" a="1"/>
  <c r="E1272" i="9" s="1"/>
  <c r="E1273" i="9" a="1"/>
  <c r="E1273" i="9" s="1"/>
  <c r="E1274" i="9" a="1"/>
  <c r="E1274" i="9" s="1"/>
  <c r="E1275" i="9" a="1"/>
  <c r="E1275" i="9" s="1"/>
  <c r="E1276" i="9" a="1"/>
  <c r="E1276" i="9" s="1"/>
  <c r="E1277" i="9" a="1"/>
  <c r="E1277" i="9" s="1"/>
  <c r="E1278" i="9" a="1"/>
  <c r="E1278" i="9" s="1"/>
  <c r="E1279" i="9" a="1"/>
  <c r="E1279" i="9" s="1"/>
  <c r="E1280" i="9" a="1"/>
  <c r="E1280" i="9" s="1"/>
  <c r="E1281" i="9" a="1"/>
  <c r="E1281" i="9" s="1"/>
  <c r="E1282" i="9" a="1"/>
  <c r="E1282" i="9" s="1"/>
  <c r="E1283" i="9" a="1"/>
  <c r="E1283" i="9" s="1"/>
  <c r="E1284" i="9" a="1"/>
  <c r="E1284" i="9" s="1"/>
  <c r="E1285" i="9" a="1"/>
  <c r="E1285" i="9" s="1"/>
  <c r="E1286" i="9" a="1"/>
  <c r="E1286" i="9" s="1"/>
  <c r="E1287" i="9" a="1"/>
  <c r="E1287" i="9" s="1"/>
  <c r="E1288" i="9" a="1"/>
  <c r="E1288" i="9" s="1"/>
  <c r="E1289" i="9" a="1"/>
  <c r="E1289" i="9" s="1"/>
  <c r="E1290" i="9" a="1"/>
  <c r="E1290" i="9" s="1"/>
  <c r="E1291" i="9" a="1"/>
  <c r="E1291" i="9" s="1"/>
  <c r="E1292" i="9" a="1"/>
  <c r="E1292" i="9" s="1"/>
  <c r="E1293" i="9" a="1"/>
  <c r="E1293" i="9" s="1"/>
  <c r="E1294" i="9" a="1"/>
  <c r="E1294" i="9" s="1"/>
  <c r="E1295" i="9" a="1"/>
  <c r="E1295" i="9" s="1"/>
  <c r="E1296" i="9" a="1"/>
  <c r="E1296" i="9" s="1"/>
  <c r="E1297" i="9" a="1"/>
  <c r="E1297" i="9" s="1"/>
  <c r="E1298" i="9" a="1"/>
  <c r="E1298" i="9" s="1"/>
  <c r="E1299" i="9" a="1"/>
  <c r="E1299" i="9" s="1"/>
  <c r="E1300" i="9" a="1"/>
  <c r="E1300" i="9" s="1"/>
  <c r="E1301" i="9" a="1"/>
  <c r="E1301" i="9" s="1"/>
  <c r="E1302" i="9" a="1"/>
  <c r="E1302" i="9" s="1"/>
  <c r="E1303" i="9" a="1"/>
  <c r="E1303" i="9" s="1"/>
  <c r="E1304" i="9" a="1"/>
  <c r="E1304" i="9" s="1"/>
  <c r="E1305" i="9" a="1"/>
  <c r="E1305" i="9" s="1"/>
  <c r="E1306" i="9" a="1"/>
  <c r="E1306" i="9" s="1"/>
  <c r="E1307" i="9" a="1"/>
  <c r="E1307" i="9" s="1"/>
  <c r="E1308" i="9" a="1"/>
  <c r="E1308" i="9" s="1"/>
  <c r="E1309" i="9" a="1"/>
  <c r="E1309" i="9" s="1"/>
  <c r="E1310" i="9" a="1"/>
  <c r="E1310" i="9" s="1"/>
  <c r="E1311" i="9" a="1"/>
  <c r="E1311" i="9" s="1"/>
  <c r="E1312" i="9" a="1"/>
  <c r="E1312" i="9" s="1"/>
  <c r="E1313" i="9" a="1"/>
  <c r="E1313" i="9" s="1"/>
  <c r="E1314" i="9" a="1"/>
  <c r="E1314" i="9" s="1"/>
  <c r="E1315" i="9" a="1"/>
  <c r="E1315" i="9" s="1"/>
  <c r="E1316" i="9" a="1"/>
  <c r="E1316" i="9" s="1"/>
  <c r="E1317" i="9" a="1"/>
  <c r="E1317" i="9" s="1"/>
  <c r="E1318" i="9" a="1"/>
  <c r="E1318" i="9" s="1"/>
  <c r="E1319" i="9" a="1"/>
  <c r="E1319" i="9" s="1"/>
  <c r="E1320" i="9" a="1"/>
  <c r="E1320" i="9" s="1"/>
  <c r="E1321" i="9" a="1"/>
  <c r="E1321" i="9" s="1"/>
  <c r="E1322" i="9" a="1"/>
  <c r="E1322" i="9" s="1"/>
  <c r="E1323" i="9" a="1"/>
  <c r="E1323" i="9" s="1"/>
  <c r="E1324" i="9" a="1"/>
  <c r="E1324" i="9" s="1"/>
  <c r="E1325" i="9" a="1"/>
  <c r="E1325" i="9" s="1"/>
  <c r="E1326" i="9" a="1"/>
  <c r="E1326" i="9" s="1"/>
  <c r="E1327" i="9" a="1"/>
  <c r="E1327" i="9" s="1"/>
  <c r="E1328" i="9" a="1"/>
  <c r="E1328" i="9" s="1"/>
  <c r="E1329" i="9" a="1"/>
  <c r="E1329" i="9" s="1"/>
  <c r="E1330" i="9" a="1"/>
  <c r="E1330" i="9" s="1"/>
  <c r="E1331" i="9" a="1"/>
  <c r="E1331" i="9" s="1"/>
  <c r="E1332" i="9" a="1"/>
  <c r="E1332" i="9" s="1"/>
  <c r="E1333" i="9" a="1"/>
  <c r="E1333" i="9" s="1"/>
  <c r="E1334" i="9" a="1"/>
  <c r="E1334" i="9" s="1"/>
  <c r="E1335" i="9" a="1"/>
  <c r="E1335" i="9" s="1"/>
  <c r="E1336" i="9" a="1"/>
  <c r="E1336" i="9" s="1"/>
  <c r="E1337" i="9" a="1"/>
  <c r="E1337" i="9" s="1"/>
  <c r="E1338" i="9" a="1"/>
  <c r="E1338" i="9" s="1"/>
  <c r="E1339" i="9" a="1"/>
  <c r="E1339" i="9" s="1"/>
  <c r="E1340" i="9" a="1"/>
  <c r="E1340" i="9" s="1"/>
  <c r="E1341" i="9" a="1"/>
  <c r="E1341" i="9" s="1"/>
  <c r="E1342" i="9" a="1"/>
  <c r="E1342" i="9" s="1"/>
  <c r="E1343" i="9" a="1"/>
  <c r="E1343" i="9" s="1"/>
  <c r="E1344" i="9" a="1"/>
  <c r="E1344" i="9" s="1"/>
  <c r="E1345" i="9" a="1"/>
  <c r="E1345" i="9" s="1"/>
  <c r="E1346" i="9" a="1"/>
  <c r="E1346" i="9" s="1"/>
  <c r="E1347" i="9" a="1"/>
  <c r="E1347" i="9" s="1"/>
  <c r="E1348" i="9" a="1"/>
  <c r="E1348" i="9" s="1"/>
  <c r="E1349" i="9" a="1"/>
  <c r="E1349" i="9" s="1"/>
  <c r="E1350" i="9" a="1"/>
  <c r="E1350" i="9" s="1"/>
  <c r="E1351" i="9" a="1"/>
  <c r="E1351" i="9" s="1"/>
  <c r="E1352" i="9" a="1"/>
  <c r="E1352" i="9" s="1"/>
  <c r="E1353" i="9" a="1"/>
  <c r="E1353" i="9" s="1"/>
  <c r="E1354" i="9" a="1"/>
  <c r="E1354" i="9" s="1"/>
  <c r="E1355" i="9" a="1"/>
  <c r="E1355" i="9" s="1"/>
  <c r="E1356" i="9" a="1"/>
  <c r="E1356" i="9" s="1"/>
  <c r="E1357" i="9" a="1"/>
  <c r="E1357" i="9" s="1"/>
  <c r="E1358" i="9" a="1"/>
  <c r="E1358" i="9" s="1"/>
  <c r="E1359" i="9" a="1"/>
  <c r="E1359" i="9" s="1"/>
  <c r="E1360" i="9" a="1"/>
  <c r="E1360" i="9" s="1"/>
  <c r="E1361" i="9" a="1"/>
  <c r="E1361" i="9" s="1"/>
  <c r="E1362" i="9" a="1"/>
  <c r="E1362" i="9" s="1"/>
  <c r="E1363" i="9" a="1"/>
  <c r="E1363" i="9" s="1"/>
  <c r="E1364" i="9" a="1"/>
  <c r="E1364" i="9" s="1"/>
  <c r="E1365" i="9" a="1"/>
  <c r="E1365" i="9" s="1"/>
  <c r="E1366" i="9" a="1"/>
  <c r="E1366" i="9" s="1"/>
  <c r="E1367" i="9" a="1"/>
  <c r="E1367" i="9" s="1"/>
  <c r="E1368" i="9" a="1"/>
  <c r="E1368" i="9" s="1"/>
  <c r="E1369" i="9" a="1"/>
  <c r="E1369" i="9" s="1"/>
  <c r="E1370" i="9" a="1"/>
  <c r="E1370" i="9" s="1"/>
  <c r="E1371" i="9" a="1"/>
  <c r="E1371" i="9" s="1"/>
  <c r="E1372" i="9" a="1"/>
  <c r="E1372" i="9" s="1"/>
  <c r="E1373" i="9" a="1"/>
  <c r="E1373" i="9" s="1"/>
  <c r="E1374" i="9" a="1"/>
  <c r="E1374" i="9" s="1"/>
  <c r="E1375" i="9" a="1"/>
  <c r="E1375" i="9" s="1"/>
  <c r="E1376" i="9" a="1"/>
  <c r="E1376" i="9" s="1"/>
  <c r="E1377" i="9" a="1"/>
  <c r="E1377" i="9" s="1"/>
  <c r="E1378" i="9" a="1"/>
  <c r="E1378" i="9" s="1"/>
  <c r="E1379" i="9" a="1"/>
  <c r="E1379" i="9" s="1"/>
  <c r="E1380" i="9" a="1"/>
  <c r="E1380" i="9" s="1"/>
  <c r="E1381" i="9" a="1"/>
  <c r="E1381" i="9" s="1"/>
  <c r="E1382" i="9" a="1"/>
  <c r="E1382" i="9"/>
  <c r="E1383" i="9" a="1"/>
  <c r="E1383" i="9" s="1"/>
  <c r="E1384" i="9" a="1"/>
  <c r="E1384" i="9" s="1"/>
  <c r="E1385" i="9" a="1"/>
  <c r="E1385" i="9" s="1"/>
  <c r="E1386" i="9" a="1"/>
  <c r="E1386" i="9" s="1"/>
  <c r="E1387" i="9" a="1"/>
  <c r="E1387" i="9" s="1"/>
  <c r="E1388" i="9" a="1"/>
  <c r="E1388" i="9" s="1"/>
  <c r="E1389" i="9" a="1"/>
  <c r="E1389" i="9" s="1"/>
  <c r="E1390" i="9" a="1"/>
  <c r="E1390" i="9" s="1"/>
  <c r="E1391" i="9" a="1"/>
  <c r="E1391" i="9" s="1"/>
  <c r="E1392" i="9" a="1"/>
  <c r="E1392" i="9" s="1"/>
  <c r="E1393" i="9" a="1"/>
  <c r="E1393" i="9" s="1"/>
  <c r="E1394" i="9" a="1"/>
  <c r="E1394" i="9" s="1"/>
  <c r="E1395" i="9" a="1"/>
  <c r="E1395" i="9" s="1"/>
  <c r="E1396" i="9" a="1"/>
  <c r="E1396" i="9" s="1"/>
  <c r="E1397" i="9" a="1"/>
  <c r="E1397" i="9" s="1"/>
  <c r="E1398" i="9" a="1"/>
  <c r="E1398" i="9" s="1"/>
  <c r="E1399" i="9" a="1"/>
  <c r="E1399" i="9" s="1"/>
  <c r="E1400" i="9" a="1"/>
  <c r="E1400" i="9" s="1"/>
  <c r="E1401" i="9" a="1"/>
  <c r="E1401" i="9" s="1"/>
  <c r="E1402" i="9" a="1"/>
  <c r="E1402" i="9" s="1"/>
  <c r="E1403" i="9" a="1"/>
  <c r="E1403" i="9" s="1"/>
  <c r="E1404" i="9" a="1"/>
  <c r="E1404" i="9" s="1"/>
  <c r="E1405" i="9" a="1"/>
  <c r="E1405" i="9" s="1"/>
  <c r="E1406" i="9" a="1"/>
  <c r="E1406" i="9" s="1"/>
  <c r="E1407" i="9" a="1"/>
  <c r="E1407" i="9" s="1"/>
  <c r="E1408" i="9" a="1"/>
  <c r="E1408" i="9" s="1"/>
  <c r="E1409" i="9" a="1"/>
  <c r="E1409" i="9" s="1"/>
  <c r="E1410" i="9" a="1"/>
  <c r="E1410" i="9" s="1"/>
  <c r="E1411" i="9" a="1"/>
  <c r="E1411" i="9" s="1"/>
  <c r="E1412" i="9" a="1"/>
  <c r="E1412" i="9" s="1"/>
  <c r="E1413" i="9" a="1"/>
  <c r="E1413" i="9" s="1"/>
  <c r="E1414" i="9" a="1"/>
  <c r="E1414" i="9" s="1"/>
  <c r="E1415" i="9" a="1"/>
  <c r="E1415" i="9" s="1"/>
  <c r="E1416" i="9" a="1"/>
  <c r="E1416" i="9" s="1"/>
  <c r="E1417" i="9" a="1"/>
  <c r="E1417" i="9" s="1"/>
  <c r="E1418" i="9" a="1"/>
  <c r="E1418" i="9" s="1"/>
  <c r="E1419" i="9" a="1"/>
  <c r="E1419" i="9" s="1"/>
  <c r="E1420" i="9" a="1"/>
  <c r="E1420" i="9" s="1"/>
  <c r="E1421" i="9" a="1"/>
  <c r="E1421" i="9" s="1"/>
  <c r="E1422" i="9" a="1"/>
  <c r="E1422" i="9" s="1"/>
  <c r="E1423" i="9" a="1"/>
  <c r="E1423" i="9" s="1"/>
  <c r="E1424" i="9" a="1"/>
  <c r="E1424" i="9" s="1"/>
  <c r="E1425" i="9" a="1"/>
  <c r="E1425" i="9" s="1"/>
  <c r="E1426" i="9" a="1"/>
  <c r="E1426" i="9" s="1"/>
  <c r="E1427" i="9" a="1"/>
  <c r="E1427" i="9" s="1"/>
  <c r="E1428" i="9" a="1"/>
  <c r="E1428" i="9" s="1"/>
  <c r="E1429" i="9" a="1"/>
  <c r="E1429" i="9" s="1"/>
  <c r="E1430" i="9" a="1"/>
  <c r="E1430" i="9" s="1"/>
  <c r="E1431" i="9" a="1"/>
  <c r="E1431" i="9" s="1"/>
  <c r="E1432" i="9" a="1"/>
  <c r="E1432" i="9" s="1"/>
  <c r="E1433" i="9" a="1"/>
  <c r="E1433" i="9" s="1"/>
  <c r="E1434" i="9" a="1"/>
  <c r="E1434" i="9" s="1"/>
  <c r="E1435" i="9" a="1"/>
  <c r="E1435" i="9" s="1"/>
  <c r="E1436" i="9" a="1"/>
  <c r="E1436" i="9" s="1"/>
  <c r="E1437" i="9" a="1"/>
  <c r="E1437" i="9" s="1"/>
  <c r="E1438" i="9" a="1"/>
  <c r="E1438" i="9" s="1"/>
  <c r="E1439" i="9" a="1"/>
  <c r="E1439" i="9" s="1"/>
  <c r="E1440" i="9" a="1"/>
  <c r="E1440" i="9" s="1"/>
  <c r="E1441" i="9" a="1"/>
  <c r="E1441" i="9" s="1"/>
  <c r="E1442" i="9" a="1"/>
  <c r="E1442" i="9" s="1"/>
  <c r="E1443" i="9" a="1"/>
  <c r="E1443" i="9" s="1"/>
  <c r="E1444" i="9" a="1"/>
  <c r="E1444" i="9" s="1"/>
  <c r="E1445" i="9" a="1"/>
  <c r="E1445" i="9" s="1"/>
  <c r="E1446" i="9" a="1"/>
  <c r="E1446" i="9" s="1"/>
  <c r="E1447" i="9" a="1"/>
  <c r="E1447" i="9" s="1"/>
  <c r="E1448" i="9" a="1"/>
  <c r="E1448" i="9" s="1"/>
  <c r="E1449" i="9" a="1"/>
  <c r="E1449" i="9" s="1"/>
  <c r="E1450" i="9" a="1"/>
  <c r="E1450" i="9" s="1"/>
  <c r="E1451" i="9" a="1"/>
  <c r="E1451" i="9" s="1"/>
  <c r="E1452" i="9" a="1"/>
  <c r="E1452" i="9" s="1"/>
  <c r="E1453" i="9" a="1"/>
  <c r="E1453" i="9" s="1"/>
  <c r="E1454" i="9" a="1"/>
  <c r="E1454" i="9" s="1"/>
  <c r="E1455" i="9" a="1"/>
  <c r="E1455" i="9" s="1"/>
  <c r="E1456" i="9" a="1"/>
  <c r="E1456" i="9" s="1"/>
  <c r="E1457" i="9" a="1"/>
  <c r="E1457" i="9" s="1"/>
  <c r="E1458" i="9" a="1"/>
  <c r="E1458" i="9" s="1"/>
  <c r="E1459" i="9" a="1"/>
  <c r="E1459" i="9" s="1"/>
  <c r="E1460" i="9" a="1"/>
  <c r="E1460" i="9" s="1"/>
  <c r="E1461" i="9" a="1"/>
  <c r="E1461" i="9" s="1"/>
  <c r="E1462" i="9" a="1"/>
  <c r="E1462" i="9" s="1"/>
  <c r="E1463" i="9" a="1"/>
  <c r="E1463" i="9" s="1"/>
  <c r="E1464" i="9" a="1"/>
  <c r="E1464" i="9" s="1"/>
  <c r="E1465" i="9" a="1"/>
  <c r="E1465" i="9" s="1"/>
  <c r="E1466" i="9" a="1"/>
  <c r="E1466" i="9" s="1"/>
  <c r="E1467" i="9" a="1"/>
  <c r="E1467" i="9" s="1"/>
  <c r="E1468" i="9" a="1"/>
  <c r="E1468" i="9" s="1"/>
  <c r="E1469" i="9" a="1"/>
  <c r="E1469" i="9" s="1"/>
  <c r="E1470" i="9" a="1"/>
  <c r="E1470" i="9" s="1"/>
  <c r="E1471" i="9" a="1"/>
  <c r="E1471" i="9" s="1"/>
  <c r="E1472" i="9" a="1"/>
  <c r="E1472" i="9" s="1"/>
  <c r="E1473" i="9" a="1"/>
  <c r="E1473" i="9" s="1"/>
  <c r="E1474" i="9" a="1"/>
  <c r="E1474" i="9" s="1"/>
  <c r="E1475" i="9" a="1"/>
  <c r="E1475" i="9" s="1"/>
  <c r="E1476" i="9" a="1"/>
  <c r="E1476" i="9" s="1"/>
  <c r="E1477" i="9" a="1"/>
  <c r="E1477" i="9" s="1"/>
  <c r="E1478" i="9" a="1"/>
  <c r="E1478" i="9" s="1"/>
  <c r="E1479" i="9" a="1"/>
  <c r="E1479" i="9" s="1"/>
  <c r="E1480" i="9" a="1"/>
  <c r="E1480" i="9" s="1"/>
  <c r="E1481" i="9" a="1"/>
  <c r="E1481" i="9" s="1"/>
  <c r="E1482" i="9" a="1"/>
  <c r="E1482" i="9" s="1"/>
  <c r="E1483" i="9" a="1"/>
  <c r="E1483" i="9" s="1"/>
  <c r="E1484" i="9" a="1"/>
  <c r="E1484" i="9" s="1"/>
  <c r="E1485" i="9" a="1"/>
  <c r="E1485" i="9" s="1"/>
  <c r="E1486" i="9" a="1"/>
  <c r="E1486" i="9" s="1"/>
  <c r="E1487" i="9" a="1"/>
  <c r="E1487" i="9" s="1"/>
  <c r="E1488" i="9" a="1"/>
  <c r="E1488" i="9" s="1"/>
  <c r="E1489" i="9" a="1"/>
  <c r="E1489" i="9" s="1"/>
  <c r="E1490" i="9" a="1"/>
  <c r="E1490" i="9" s="1"/>
  <c r="E1491" i="9" a="1"/>
  <c r="E1491" i="9" s="1"/>
  <c r="E1492" i="9" a="1"/>
  <c r="E1492" i="9" s="1"/>
  <c r="E1493" i="9" a="1"/>
  <c r="E1493" i="9" s="1"/>
  <c r="E1494" i="9" a="1"/>
  <c r="E1494" i="9"/>
  <c r="E1495" i="9" a="1"/>
  <c r="E1495" i="9" s="1"/>
  <c r="E1496" i="9" a="1"/>
  <c r="E1496" i="9" s="1"/>
  <c r="E1497" i="9" a="1"/>
  <c r="E1497" i="9" s="1"/>
  <c r="E1498" i="9" a="1"/>
  <c r="E1498" i="9" s="1"/>
  <c r="E1499" i="9" a="1"/>
  <c r="E1499" i="9" s="1"/>
  <c r="E1500" i="9" a="1"/>
  <c r="E1500" i="9" s="1"/>
  <c r="E1501" i="9" a="1"/>
  <c r="E1501" i="9" s="1"/>
  <c r="E1502" i="9" a="1"/>
  <c r="E1502" i="9" s="1"/>
  <c r="E1503" i="9" a="1"/>
  <c r="E1503" i="9" s="1"/>
  <c r="E1504" i="9" a="1"/>
  <c r="E1504" i="9" s="1"/>
  <c r="E1505" i="9" a="1"/>
  <c r="E1505" i="9" s="1"/>
  <c r="E1506" i="9" a="1"/>
  <c r="E1506" i="9" s="1"/>
  <c r="E1507" i="9" a="1"/>
  <c r="E1507" i="9" s="1"/>
  <c r="E1508" i="9" a="1"/>
  <c r="E1508" i="9" s="1"/>
  <c r="E1509" i="9" a="1"/>
  <c r="E1509" i="9" s="1"/>
  <c r="E1510" i="9" a="1"/>
  <c r="E1510" i="9" s="1"/>
  <c r="E1511" i="9" a="1"/>
  <c r="E1511" i="9" s="1"/>
  <c r="E1512" i="9" a="1"/>
  <c r="E1512" i="9" s="1"/>
  <c r="E1513" i="9" a="1"/>
  <c r="E1513" i="9" s="1"/>
  <c r="E1514" i="9" a="1"/>
  <c r="E1514" i="9" s="1"/>
  <c r="E1515" i="9" a="1"/>
  <c r="E1515" i="9" s="1"/>
  <c r="E1516" i="9" a="1"/>
  <c r="E1516" i="9" s="1"/>
  <c r="E1517" i="9" a="1"/>
  <c r="E1517" i="9" s="1"/>
  <c r="E1518" i="9" a="1"/>
  <c r="E1518" i="9" s="1"/>
  <c r="E1519" i="9" a="1"/>
  <c r="E1519" i="9" s="1"/>
  <c r="E1520" i="9" a="1"/>
  <c r="E1520" i="9" s="1"/>
  <c r="E1521" i="9" a="1"/>
  <c r="E1521" i="9" s="1"/>
  <c r="E1522" i="9" a="1"/>
  <c r="E1522" i="9" s="1"/>
  <c r="E1523" i="9" a="1"/>
  <c r="E1523" i="9" s="1"/>
  <c r="E1524" i="9" a="1"/>
  <c r="E1524" i="9" s="1"/>
  <c r="E1525" i="9" a="1"/>
  <c r="E1525" i="9" s="1"/>
  <c r="E1526" i="9" a="1"/>
  <c r="E1526" i="9" s="1"/>
  <c r="E1527" i="9" a="1"/>
  <c r="E1527" i="9" s="1"/>
  <c r="E1528" i="9" a="1"/>
  <c r="E1528" i="9" s="1"/>
  <c r="E1529" i="9" a="1"/>
  <c r="E1529" i="9" s="1"/>
  <c r="E1530" i="9" a="1"/>
  <c r="E1530" i="9" s="1"/>
  <c r="E1531" i="9" a="1"/>
  <c r="E1531" i="9" s="1"/>
  <c r="E1532" i="9" a="1"/>
  <c r="E1532" i="9" s="1"/>
  <c r="E1533" i="9" a="1"/>
  <c r="E1533" i="9" s="1"/>
  <c r="E1534" i="9" a="1"/>
  <c r="E1534" i="9" s="1"/>
  <c r="E1535" i="9" a="1"/>
  <c r="E1535" i="9" s="1"/>
  <c r="E1536" i="9" a="1"/>
  <c r="E1536" i="9" s="1"/>
  <c r="E1537" i="9" a="1"/>
  <c r="E1537" i="9" s="1"/>
  <c r="E1538" i="9" a="1"/>
  <c r="E1538" i="9" s="1"/>
  <c r="E1539" i="9" a="1"/>
  <c r="E1539" i="9" s="1"/>
  <c r="E1540" i="9" a="1"/>
  <c r="E1540" i="9"/>
  <c r="E1541" i="9" a="1"/>
  <c r="E1541" i="9" s="1"/>
  <c r="E1542" i="9" a="1"/>
  <c r="E1542" i="9" s="1"/>
  <c r="E1543" i="9" a="1"/>
  <c r="E1543" i="9" s="1"/>
  <c r="E1544" i="9" a="1"/>
  <c r="E1544" i="9" s="1"/>
  <c r="E1545" i="9" a="1"/>
  <c r="E1545" i="9" s="1"/>
  <c r="E1546" i="9" a="1"/>
  <c r="E1546" i="9" s="1"/>
  <c r="E1547" i="9" a="1"/>
  <c r="E1547" i="9" s="1"/>
  <c r="E1548" i="9" a="1"/>
  <c r="E1548" i="9" s="1"/>
  <c r="E1549" i="9" a="1"/>
  <c r="E1549" i="9" s="1"/>
  <c r="E1550" i="9" a="1"/>
  <c r="E1550" i="9" s="1"/>
  <c r="E1551" i="9" a="1"/>
  <c r="E1551" i="9" s="1"/>
  <c r="E1552" i="9" a="1"/>
  <c r="E1552" i="9" s="1"/>
  <c r="E1553" i="9" a="1"/>
  <c r="E1553" i="9" s="1"/>
  <c r="E1554" i="9" a="1"/>
  <c r="E1554" i="9" s="1"/>
  <c r="E1555" i="9" a="1"/>
  <c r="E1555" i="9" s="1"/>
  <c r="E1556" i="9" a="1"/>
  <c r="E1556" i="9" s="1"/>
  <c r="E1557" i="9" a="1"/>
  <c r="E1557" i="9" s="1"/>
  <c r="E1558" i="9" a="1"/>
  <c r="E1558" i="9" s="1"/>
  <c r="E1559" i="9" a="1"/>
  <c r="E1559" i="9" s="1"/>
  <c r="E1560" i="9" a="1"/>
  <c r="E1560" i="9" s="1"/>
  <c r="E1561" i="9" a="1"/>
  <c r="E1561" i="9" s="1"/>
  <c r="E1562" i="9" a="1"/>
  <c r="E1562" i="9" s="1"/>
  <c r="E1563" i="9" a="1"/>
  <c r="E1563" i="9" s="1"/>
  <c r="E1564" i="9" a="1"/>
  <c r="E1564" i="9" s="1"/>
  <c r="E1565" i="9" a="1"/>
  <c r="E1565" i="9" s="1"/>
  <c r="E1566" i="9" a="1"/>
  <c r="E1566" i="9" s="1"/>
  <c r="E1567" i="9" a="1"/>
  <c r="E1567" i="9" s="1"/>
  <c r="E1568" i="9" a="1"/>
  <c r="E1568" i="9" s="1"/>
  <c r="E1569" i="9" a="1"/>
  <c r="E1569" i="9" s="1"/>
  <c r="E1570" i="9" a="1"/>
  <c r="E1570" i="9" s="1"/>
  <c r="E1571" i="9" a="1"/>
  <c r="E1571" i="9" s="1"/>
  <c r="E1572" i="9" a="1"/>
  <c r="E1572" i="9" s="1"/>
  <c r="E1573" i="9" a="1"/>
  <c r="E1573" i="9" s="1"/>
  <c r="E1574" i="9" a="1"/>
  <c r="E1574" i="9" s="1"/>
  <c r="E1575" i="9" a="1"/>
  <c r="E1575" i="9" s="1"/>
  <c r="E1576" i="9" a="1"/>
  <c r="E1576" i="9" s="1"/>
  <c r="E1577" i="9" a="1"/>
  <c r="E1577" i="9" s="1"/>
  <c r="E1578" i="9" a="1"/>
  <c r="E1578" i="9" s="1"/>
  <c r="E1579" i="9" a="1"/>
  <c r="E1579" i="9" s="1"/>
  <c r="E1580" i="9" a="1"/>
  <c r="E1580" i="9" s="1"/>
  <c r="E1581" i="9" a="1"/>
  <c r="E1581" i="9" s="1"/>
  <c r="E1582" i="9" a="1"/>
  <c r="E1582" i="9" s="1"/>
  <c r="E1583" i="9" a="1"/>
  <c r="E1583" i="9" s="1"/>
  <c r="E1584" i="9" a="1"/>
  <c r="E1584" i="9" s="1"/>
  <c r="E1585" i="9" a="1"/>
  <c r="E1585" i="9" s="1"/>
  <c r="E1586" i="9" a="1"/>
  <c r="E1586" i="9" s="1"/>
  <c r="E1587" i="9" a="1"/>
  <c r="E1587" i="9" s="1"/>
  <c r="E1588" i="9" a="1"/>
  <c r="E1588" i="9" s="1"/>
  <c r="E1589" i="9" a="1"/>
  <c r="E1589" i="9" s="1"/>
  <c r="E1590" i="9" a="1"/>
  <c r="E1590" i="9"/>
  <c r="E1591" i="9" a="1"/>
  <c r="E1591" i="9" s="1"/>
  <c r="E1592" i="9" a="1"/>
  <c r="E1592" i="9" s="1"/>
  <c r="E1593" i="9" a="1"/>
  <c r="E1593" i="9" s="1"/>
  <c r="E1594" i="9" a="1"/>
  <c r="E1594" i="9" s="1"/>
  <c r="E1595" i="9" a="1"/>
  <c r="E1595" i="9" s="1"/>
  <c r="E1596" i="9" a="1"/>
  <c r="E1596" i="9" s="1"/>
  <c r="E1597" i="9" a="1"/>
  <c r="E1597" i="9" s="1"/>
  <c r="E1598" i="9" a="1"/>
  <c r="E1598" i="9" s="1"/>
  <c r="E1599" i="9" a="1"/>
  <c r="E1599" i="9" s="1"/>
  <c r="E1600" i="9" a="1"/>
  <c r="E1600" i="9" s="1"/>
  <c r="E1601" i="9" a="1"/>
  <c r="E1601" i="9" s="1"/>
  <c r="E1602" i="9" a="1"/>
  <c r="E1602" i="9" s="1"/>
  <c r="E1603" i="9" a="1"/>
  <c r="E1603" i="9" s="1"/>
  <c r="E1604" i="9" a="1"/>
  <c r="E1604" i="9" s="1"/>
  <c r="E1605" i="9" a="1"/>
  <c r="E1605" i="9" s="1"/>
  <c r="E1606" i="9" a="1"/>
  <c r="E1606" i="9" s="1"/>
  <c r="E1607" i="9" a="1"/>
  <c r="E1607" i="9" s="1"/>
  <c r="E1608" i="9" a="1"/>
  <c r="E1608" i="9" s="1"/>
  <c r="E1609" i="9" a="1"/>
  <c r="E1609" i="9" s="1"/>
  <c r="E1610" i="9" a="1"/>
  <c r="E1610" i="9" s="1"/>
  <c r="E1611" i="9" a="1"/>
  <c r="E1611" i="9" s="1"/>
  <c r="E1612" i="9" a="1"/>
  <c r="E1612" i="9" s="1"/>
  <c r="E1613" i="9" a="1"/>
  <c r="E1613" i="9" s="1"/>
  <c r="E1614" i="9" a="1"/>
  <c r="E1614" i="9" s="1"/>
  <c r="E1615" i="9" a="1"/>
  <c r="E1615" i="9" s="1"/>
  <c r="E1616" i="9" a="1"/>
  <c r="E1616" i="9" s="1"/>
  <c r="E1617" i="9" a="1"/>
  <c r="E1617" i="9" s="1"/>
  <c r="E1618" i="9" a="1"/>
  <c r="E1618" i="9" s="1"/>
  <c r="E1619" i="9" a="1"/>
  <c r="E1619" i="9" s="1"/>
  <c r="E1620" i="9" a="1"/>
  <c r="E1620" i="9" s="1"/>
  <c r="E1621" i="9" a="1"/>
  <c r="E1621" i="9" s="1"/>
  <c r="E1622" i="9" a="1"/>
  <c r="E1622" i="9" s="1"/>
  <c r="E1623" i="9" a="1"/>
  <c r="E1623" i="9" s="1"/>
  <c r="E1624" i="9" a="1"/>
  <c r="E1624" i="9" s="1"/>
  <c r="E1625" i="9" a="1"/>
  <c r="E1625" i="9" s="1"/>
  <c r="E1626" i="9" a="1"/>
  <c r="E1626" i="9" s="1"/>
  <c r="E1627" i="9" a="1"/>
  <c r="E1627" i="9" s="1"/>
  <c r="E1628" i="9" a="1"/>
  <c r="E1628" i="9" s="1"/>
  <c r="E1629" i="9" a="1"/>
  <c r="E1629" i="9" s="1"/>
  <c r="E1630" i="9" a="1"/>
  <c r="E1630" i="9" s="1"/>
  <c r="E1631" i="9" a="1"/>
  <c r="E1631" i="9" s="1"/>
  <c r="E1632" i="9" a="1"/>
  <c r="E1632" i="9" s="1"/>
  <c r="E1633" i="9" a="1"/>
  <c r="E1633" i="9" s="1"/>
  <c r="E1634" i="9" a="1"/>
  <c r="E1634" i="9" s="1"/>
  <c r="E1635" i="9" a="1"/>
  <c r="E1635" i="9" s="1"/>
  <c r="E1636" i="9" a="1"/>
  <c r="E1636" i="9" s="1"/>
  <c r="E1637" i="9" a="1"/>
  <c r="E1637" i="9" s="1"/>
  <c r="E1638" i="9" a="1"/>
  <c r="E1638" i="9" s="1"/>
  <c r="E1639" i="9" a="1"/>
  <c r="E1639" i="9" s="1"/>
  <c r="E1640" i="9" a="1"/>
  <c r="E1640" i="9" s="1"/>
  <c r="E1641" i="9" a="1"/>
  <c r="E1641" i="9" s="1"/>
  <c r="E1642" i="9" a="1"/>
  <c r="E1642" i="9" s="1"/>
  <c r="E1643" i="9" a="1"/>
  <c r="E1643" i="9" s="1"/>
  <c r="E1644" i="9" a="1"/>
  <c r="E1644" i="9" s="1"/>
  <c r="E1645" i="9" a="1"/>
  <c r="E1645" i="9" s="1"/>
  <c r="E1646" i="9" a="1"/>
  <c r="E1646" i="9" s="1"/>
  <c r="E1647" i="9" a="1"/>
  <c r="E1647" i="9" s="1"/>
  <c r="E1648" i="9" a="1"/>
  <c r="E1648" i="9" s="1"/>
  <c r="E1649" i="9" a="1"/>
  <c r="E1649" i="9" s="1"/>
  <c r="E1650" i="9" a="1"/>
  <c r="E1650" i="9" s="1"/>
  <c r="E1651" i="9" a="1"/>
  <c r="E1651" i="9" s="1"/>
  <c r="E1652" i="9" a="1"/>
  <c r="E1652" i="9" s="1"/>
  <c r="E1653" i="9" a="1"/>
  <c r="E1653" i="9" s="1"/>
  <c r="E1654" i="9" a="1"/>
  <c r="E1654" i="9" s="1"/>
  <c r="E1655" i="9" a="1"/>
  <c r="E1655" i="9" s="1"/>
  <c r="E1656" i="9" a="1"/>
  <c r="E1656" i="9" s="1"/>
  <c r="E1657" i="9" a="1"/>
  <c r="E1657" i="9" s="1"/>
  <c r="E1658" i="9" a="1"/>
  <c r="E1658" i="9" s="1"/>
  <c r="E1659" i="9" a="1"/>
  <c r="E1659" i="9" s="1"/>
  <c r="E1660" i="9" a="1"/>
  <c r="E1660" i="9" s="1"/>
  <c r="E1661" i="9" a="1"/>
  <c r="E1661" i="9" s="1"/>
  <c r="E1662" i="9" a="1"/>
  <c r="E1662" i="9" s="1"/>
  <c r="E1663" i="9" a="1"/>
  <c r="E1663" i="9" s="1"/>
  <c r="E1664" i="9" a="1"/>
  <c r="E1664" i="9" s="1"/>
  <c r="E1665" i="9" a="1"/>
  <c r="E1665" i="9" s="1"/>
  <c r="E1666" i="9" a="1"/>
  <c r="E1666" i="9" s="1"/>
  <c r="E1667" i="9" a="1"/>
  <c r="E1667" i="9" s="1"/>
  <c r="E1668" i="9" a="1"/>
  <c r="E1668" i="9" s="1"/>
  <c r="E1669" i="9" a="1"/>
  <c r="E1669" i="9" s="1"/>
  <c r="E1670" i="9" a="1"/>
  <c r="E1670" i="9" s="1"/>
  <c r="E1671" i="9" a="1"/>
  <c r="E1671" i="9" s="1"/>
  <c r="E1672" i="9" a="1"/>
  <c r="E1672" i="9" s="1"/>
  <c r="E1673" i="9" a="1"/>
  <c r="E1673" i="9" s="1"/>
  <c r="E1674" i="9" a="1"/>
  <c r="E1674" i="9" s="1"/>
  <c r="E1675" i="9" a="1"/>
  <c r="E1675" i="9" s="1"/>
  <c r="E1676" i="9" a="1"/>
  <c r="E1676" i="9" s="1"/>
  <c r="E1677" i="9" a="1"/>
  <c r="E1677" i="9" s="1"/>
  <c r="E1678" i="9" a="1"/>
  <c r="E1678" i="9" s="1"/>
  <c r="E1679" i="9" a="1"/>
  <c r="E1679" i="9" s="1"/>
  <c r="E1680" i="9" a="1"/>
  <c r="E1680" i="9" s="1"/>
  <c r="E1681" i="9" a="1"/>
  <c r="E1681" i="9" s="1"/>
  <c r="E1682" i="9" a="1"/>
  <c r="E1682" i="9" s="1"/>
  <c r="E1683" i="9" a="1"/>
  <c r="E1683" i="9" s="1"/>
  <c r="E1684" i="9" a="1"/>
  <c r="E1684" i="9" s="1"/>
  <c r="E1685" i="9" a="1"/>
  <c r="E1685" i="9" s="1"/>
  <c r="E1686" i="9" a="1"/>
  <c r="E1686" i="9" s="1"/>
  <c r="E1687" i="9" a="1"/>
  <c r="E1687" i="9" s="1"/>
  <c r="E1688" i="9" a="1"/>
  <c r="E1688" i="9" s="1"/>
  <c r="E1689" i="9" a="1"/>
  <c r="E1689" i="9" s="1"/>
  <c r="E1690" i="9" a="1"/>
  <c r="E1690" i="9" s="1"/>
  <c r="E1691" i="9" a="1"/>
  <c r="E1691" i="9" s="1"/>
  <c r="E1692" i="9" a="1"/>
  <c r="E1692" i="9" s="1"/>
  <c r="E1693" i="9" a="1"/>
  <c r="E1693" i="9" s="1"/>
  <c r="E1694" i="9" a="1"/>
  <c r="E1694" i="9" s="1"/>
  <c r="E1695" i="9" a="1"/>
  <c r="E1695" i="9" s="1"/>
  <c r="E1696" i="9" a="1"/>
  <c r="E1696" i="9" s="1"/>
  <c r="E1697" i="9" a="1"/>
  <c r="E1697" i="9" s="1"/>
  <c r="E1698" i="9" a="1"/>
  <c r="E1698" i="9" s="1"/>
  <c r="E1699" i="9" a="1"/>
  <c r="E1699" i="9" s="1"/>
  <c r="E1700" i="9" a="1"/>
  <c r="E1700" i="9" s="1"/>
  <c r="E1701" i="9" a="1"/>
  <c r="E1701" i="9" s="1"/>
  <c r="E1702" i="9" a="1"/>
  <c r="E1702" i="9"/>
  <c r="E1703" i="9" a="1"/>
  <c r="E1703" i="9" s="1"/>
  <c r="E1704" i="9" a="1"/>
  <c r="E1704" i="9" s="1"/>
  <c r="E1705" i="9" a="1"/>
  <c r="E1705" i="9" s="1"/>
  <c r="E1706" i="9" a="1"/>
  <c r="E1706" i="9" s="1"/>
  <c r="E1707" i="9" a="1"/>
  <c r="E1707" i="9" s="1"/>
  <c r="E1708" i="9" a="1"/>
  <c r="E1708" i="9" s="1"/>
  <c r="E1709" i="9" a="1"/>
  <c r="E1709" i="9" s="1"/>
  <c r="E1710" i="9" a="1"/>
  <c r="E1710" i="9" s="1"/>
  <c r="E1711" i="9" a="1"/>
  <c r="E1711" i="9" s="1"/>
  <c r="E1712" i="9" a="1"/>
  <c r="E1712" i="9" s="1"/>
  <c r="E1713" i="9" a="1"/>
  <c r="E1713" i="9" s="1"/>
  <c r="E1714" i="9" a="1"/>
  <c r="E1714" i="9" s="1"/>
  <c r="E1715" i="9" a="1"/>
  <c r="E1715" i="9" s="1"/>
  <c r="E1716" i="9" a="1"/>
  <c r="E1716" i="9" s="1"/>
  <c r="E1717" i="9" a="1"/>
  <c r="E1717" i="9" s="1"/>
  <c r="E1718" i="9" a="1"/>
  <c r="E1718" i="9" s="1"/>
  <c r="E1719" i="9" a="1"/>
  <c r="E1719" i="9" s="1"/>
  <c r="E1720" i="9" a="1"/>
  <c r="E1720" i="9" s="1"/>
  <c r="E1721" i="9" a="1"/>
  <c r="E1721" i="9" s="1"/>
  <c r="E1722" i="9" a="1"/>
  <c r="E1722" i="9" s="1"/>
  <c r="E1723" i="9" a="1"/>
  <c r="E1723" i="9" s="1"/>
  <c r="E1724" i="9" a="1"/>
  <c r="E1724" i="9" s="1"/>
  <c r="E1725" i="9" a="1"/>
  <c r="E1725" i="9" s="1"/>
  <c r="E1726" i="9" a="1"/>
  <c r="E1726" i="9" s="1"/>
  <c r="E1727" i="9" a="1"/>
  <c r="E1727" i="9" s="1"/>
  <c r="E1728" i="9" a="1"/>
  <c r="E1728" i="9" s="1"/>
  <c r="E1729" i="9" a="1"/>
  <c r="E1729" i="9" s="1"/>
  <c r="E1730" i="9" a="1"/>
  <c r="E1730" i="9" s="1"/>
  <c r="E1731" i="9" a="1"/>
  <c r="E1731" i="9" s="1"/>
  <c r="E1732" i="9" a="1"/>
  <c r="E1732" i="9" s="1"/>
  <c r="E1733" i="9" a="1"/>
  <c r="E1733" i="9" s="1"/>
  <c r="E1734" i="9" a="1"/>
  <c r="E1734" i="9" s="1"/>
  <c r="E1735" i="9" a="1"/>
  <c r="E1735" i="9" s="1"/>
  <c r="E1736" i="9" a="1"/>
  <c r="E1736" i="9" s="1"/>
  <c r="E1737" i="9" a="1"/>
  <c r="E1737" i="9" s="1"/>
  <c r="E1738" i="9" a="1"/>
  <c r="E1738" i="9" s="1"/>
  <c r="E1739" i="9" a="1"/>
  <c r="E1739" i="9" s="1"/>
  <c r="E1740" i="9" a="1"/>
  <c r="E1740" i="9" s="1"/>
  <c r="E1741" i="9" a="1"/>
  <c r="E1741" i="9" s="1"/>
  <c r="E1742" i="9" a="1"/>
  <c r="E1742" i="9" s="1"/>
  <c r="E1743" i="9" a="1"/>
  <c r="E1743" i="9" s="1"/>
  <c r="E1744" i="9" a="1"/>
  <c r="E1744" i="9" s="1"/>
  <c r="E1745" i="9" a="1"/>
  <c r="E1745" i="9" s="1"/>
  <c r="E1746" i="9" a="1"/>
  <c r="E1746" i="9" s="1"/>
  <c r="E1747" i="9" a="1"/>
  <c r="E1747" i="9" s="1"/>
  <c r="E1748" i="9" a="1"/>
  <c r="E1748" i="9" s="1"/>
  <c r="E1749" i="9" a="1"/>
  <c r="E1749" i="9" s="1"/>
  <c r="E1750" i="9" a="1"/>
  <c r="E1750" i="9" s="1"/>
  <c r="E1751" i="9" a="1"/>
  <c r="E1751" i="9" s="1"/>
  <c r="E1752" i="9" a="1"/>
  <c r="E1752" i="9" s="1"/>
  <c r="E1753" i="9" a="1"/>
  <c r="E1753" i="9" s="1"/>
  <c r="E1754" i="9" a="1"/>
  <c r="E1754" i="9" s="1"/>
  <c r="E1755" i="9" a="1"/>
  <c r="E1755" i="9" s="1"/>
  <c r="E1756" i="9" a="1"/>
  <c r="E1756" i="9" s="1"/>
  <c r="E1757" i="9" a="1"/>
  <c r="E1757" i="9" s="1"/>
  <c r="E1758" i="9" a="1"/>
  <c r="E1758" i="9" s="1"/>
  <c r="E1759" i="9" a="1"/>
  <c r="E1759" i="9" s="1"/>
  <c r="E1760" i="9" a="1"/>
  <c r="E1760" i="9" s="1"/>
  <c r="E1761" i="9" a="1"/>
  <c r="E1761" i="9" s="1"/>
  <c r="E1762" i="9" a="1"/>
  <c r="E1762" i="9" s="1"/>
  <c r="E1763" i="9" a="1"/>
  <c r="E1763" i="9" s="1"/>
  <c r="E1764" i="9" a="1"/>
  <c r="E1764" i="9" s="1"/>
  <c r="E1765" i="9" a="1"/>
  <c r="E1765" i="9" s="1"/>
  <c r="E1766" i="9" a="1"/>
  <c r="E1766" i="9" s="1"/>
  <c r="E1767" i="9" a="1"/>
  <c r="E1767" i="9" s="1"/>
  <c r="E1768" i="9" a="1"/>
  <c r="E1768" i="9" s="1"/>
  <c r="E1769" i="9" a="1"/>
  <c r="E1769" i="9" s="1"/>
  <c r="E1770" i="9" a="1"/>
  <c r="E1770" i="9" s="1"/>
  <c r="E1771" i="9" a="1"/>
  <c r="E1771" i="9" s="1"/>
  <c r="E1772" i="9" a="1"/>
  <c r="E1772" i="9" s="1"/>
  <c r="E1773" i="9" a="1"/>
  <c r="E1773" i="9" s="1"/>
  <c r="E1774" i="9" a="1"/>
  <c r="E1774" i="9" s="1"/>
  <c r="E1775" i="9" a="1"/>
  <c r="E1775" i="9" s="1"/>
  <c r="E1776" i="9" a="1"/>
  <c r="E1776" i="9" s="1"/>
  <c r="E1777" i="9" a="1"/>
  <c r="E1777" i="9" s="1"/>
  <c r="E1778" i="9" a="1"/>
  <c r="E1778" i="9" s="1"/>
  <c r="E1779" i="9" a="1"/>
  <c r="E1779" i="9" s="1"/>
  <c r="E1780" i="9" a="1"/>
  <c r="E1780" i="9" s="1"/>
  <c r="E1781" i="9" a="1"/>
  <c r="E1781" i="9" s="1"/>
  <c r="E1782" i="9" a="1"/>
  <c r="E1782" i="9" s="1"/>
  <c r="E1783" i="9" a="1"/>
  <c r="E1783" i="9" s="1"/>
  <c r="E1784" i="9" a="1"/>
  <c r="E1784" i="9" s="1"/>
  <c r="E1785" i="9" a="1"/>
  <c r="E1785" i="9" s="1"/>
  <c r="E1786" i="9" a="1"/>
  <c r="E1786" i="9" s="1"/>
  <c r="E1787" i="9" a="1"/>
  <c r="E1787" i="9" s="1"/>
  <c r="E1788" i="9" a="1"/>
  <c r="E1788" i="9" s="1"/>
  <c r="E1789" i="9" a="1"/>
  <c r="E1789" i="9" s="1"/>
  <c r="E1790" i="9" a="1"/>
  <c r="E1790" i="9" s="1"/>
  <c r="E1791" i="9" a="1"/>
  <c r="E1791" i="9" s="1"/>
  <c r="E1792" i="9" a="1"/>
  <c r="E1792" i="9" s="1"/>
  <c r="E1793" i="9" a="1"/>
  <c r="E1793" i="9" s="1"/>
  <c r="E1794" i="9" a="1"/>
  <c r="E1794" i="9" s="1"/>
  <c r="E1795" i="9" a="1"/>
  <c r="E1795" i="9" s="1"/>
  <c r="E1796" i="9" a="1"/>
  <c r="E1796" i="9" s="1"/>
  <c r="E1797" i="9" a="1"/>
  <c r="E1797" i="9" s="1"/>
  <c r="E1798" i="9" a="1"/>
  <c r="E1798" i="9" s="1"/>
  <c r="E1799" i="9" a="1"/>
  <c r="E1799" i="9" s="1"/>
  <c r="E1800" i="9" a="1"/>
  <c r="E1800" i="9" s="1"/>
  <c r="E1801" i="9" a="1"/>
  <c r="E1801" i="9" s="1"/>
  <c r="E1802" i="9" a="1"/>
  <c r="E1802" i="9" s="1"/>
  <c r="E1803" i="9" a="1"/>
  <c r="E1803" i="9" s="1"/>
  <c r="E1804" i="9" a="1"/>
  <c r="E1804" i="9" s="1"/>
  <c r="E1805" i="9" a="1"/>
  <c r="E1805" i="9" s="1"/>
  <c r="E1806" i="9" a="1"/>
  <c r="E1806" i="9" s="1"/>
  <c r="E1807" i="9" a="1"/>
  <c r="E1807" i="9" s="1"/>
  <c r="E1808" i="9" a="1"/>
  <c r="E1808" i="9" s="1"/>
  <c r="E1809" i="9" a="1"/>
  <c r="E1809" i="9" s="1"/>
  <c r="E1810" i="9" a="1"/>
  <c r="E1810" i="9" s="1"/>
  <c r="E1811" i="9" a="1"/>
  <c r="E1811" i="9" s="1"/>
  <c r="E1812" i="9" a="1"/>
  <c r="E1812" i="9" s="1"/>
  <c r="E1813" i="9" a="1"/>
  <c r="E1813" i="9" s="1"/>
  <c r="E1814" i="9" a="1"/>
  <c r="E1814" i="9" s="1"/>
  <c r="E1815" i="9" a="1"/>
  <c r="E1815" i="9" s="1"/>
  <c r="E1816" i="9" a="1"/>
  <c r="E1816" i="9" s="1"/>
  <c r="E1817" i="9" a="1"/>
  <c r="E1817" i="9" s="1"/>
  <c r="E1818" i="9" a="1"/>
  <c r="E1818" i="9" s="1"/>
  <c r="E1819" i="9" a="1"/>
  <c r="E1819" i="9" s="1"/>
  <c r="E1820" i="9" a="1"/>
  <c r="E1820" i="9" s="1"/>
  <c r="E1821" i="9" a="1"/>
  <c r="E1821" i="9" s="1"/>
  <c r="E1822" i="9" a="1"/>
  <c r="E1822" i="9" s="1"/>
  <c r="E1823" i="9" a="1"/>
  <c r="E1823" i="9" s="1"/>
  <c r="E1824" i="9" a="1"/>
  <c r="E1824" i="9" s="1"/>
  <c r="E1825" i="9" a="1"/>
  <c r="E1825" i="9" s="1"/>
  <c r="E1826" i="9" a="1"/>
  <c r="E1826" i="9" s="1"/>
  <c r="E1827" i="9" a="1"/>
  <c r="E1827" i="9" s="1"/>
  <c r="E1828" i="9" a="1"/>
  <c r="E1828" i="9" s="1"/>
  <c r="E1829" i="9" a="1"/>
  <c r="E1829" i="9" s="1"/>
  <c r="E1830" i="9" a="1"/>
  <c r="E1830" i="9" s="1"/>
  <c r="E1831" i="9" a="1"/>
  <c r="E1831" i="9" s="1"/>
  <c r="E1832" i="9" a="1"/>
  <c r="E1832" i="9" s="1"/>
  <c r="E1833" i="9" a="1"/>
  <c r="E1833" i="9" s="1"/>
  <c r="E1834" i="9" a="1"/>
  <c r="E1834" i="9" s="1"/>
  <c r="E1835" i="9" a="1"/>
  <c r="E1835" i="9" s="1"/>
  <c r="E1836" i="9" a="1"/>
  <c r="E1836" i="9" s="1"/>
  <c r="E1837" i="9" a="1"/>
  <c r="E1837" i="9" s="1"/>
  <c r="E1838" i="9" a="1"/>
  <c r="E1838" i="9" s="1"/>
  <c r="E1839" i="9" a="1"/>
  <c r="E1839" i="9" s="1"/>
  <c r="E1840" i="9" a="1"/>
  <c r="E1840" i="9" s="1"/>
  <c r="E1841" i="9" a="1"/>
  <c r="E1841" i="9" s="1"/>
  <c r="E1842" i="9" a="1"/>
  <c r="E1842" i="9" s="1"/>
  <c r="E1843" i="9" a="1"/>
  <c r="E1843" i="9" s="1"/>
  <c r="E1844" i="9" a="1"/>
  <c r="E1844" i="9" s="1"/>
  <c r="E1845" i="9" a="1"/>
  <c r="E1845" i="9" s="1"/>
  <c r="E1846" i="9" a="1"/>
  <c r="E1846" i="9" s="1"/>
  <c r="E1847" i="9" a="1"/>
  <c r="E1847" i="9" s="1"/>
  <c r="E1848" i="9" a="1"/>
  <c r="E1848" i="9" s="1"/>
  <c r="E1849" i="9" a="1"/>
  <c r="E1849" i="9" s="1"/>
  <c r="E1850" i="9" a="1"/>
  <c r="E1850" i="9" s="1"/>
  <c r="E1851" i="9" a="1"/>
  <c r="E1851" i="9" s="1"/>
  <c r="E1852" i="9" a="1"/>
  <c r="E1852" i="9" s="1"/>
  <c r="E1853" i="9" a="1"/>
  <c r="E1853" i="9" s="1"/>
  <c r="E1854" i="9" a="1"/>
  <c r="E1854" i="9" s="1"/>
  <c r="E1855" i="9" a="1"/>
  <c r="E1855" i="9" s="1"/>
  <c r="E1856" i="9" a="1"/>
  <c r="E1856" i="9" s="1"/>
  <c r="E1857" i="9" a="1"/>
  <c r="E1857" i="9" s="1"/>
  <c r="E1858" i="9" a="1"/>
  <c r="E1858" i="9" s="1"/>
  <c r="E1859" i="9" a="1"/>
  <c r="E1859" i="9" s="1"/>
  <c r="E1860" i="9" a="1"/>
  <c r="E1860" i="9" s="1"/>
  <c r="E1861" i="9" a="1"/>
  <c r="E1861" i="9" s="1"/>
  <c r="E1862" i="9" a="1"/>
  <c r="E1862" i="9" s="1"/>
  <c r="E1863" i="9" a="1"/>
  <c r="E1863" i="9" s="1"/>
  <c r="E1864" i="9" a="1"/>
  <c r="E1864" i="9" s="1"/>
  <c r="E1865" i="9" a="1"/>
  <c r="E1865" i="9" s="1"/>
  <c r="E1866" i="9" a="1"/>
  <c r="E1866" i="9" s="1"/>
  <c r="E1867" i="9" a="1"/>
  <c r="E1867" i="9" s="1"/>
  <c r="E1868" i="9" a="1"/>
  <c r="E1868" i="9" s="1"/>
  <c r="E1869" i="9" a="1"/>
  <c r="E1869" i="9" s="1"/>
  <c r="E1870" i="9" a="1"/>
  <c r="E1870" i="9" s="1"/>
  <c r="E1871" i="9" a="1"/>
  <c r="E1871" i="9" s="1"/>
  <c r="E1872" i="9" a="1"/>
  <c r="E1872" i="9" s="1"/>
  <c r="E1873" i="9" a="1"/>
  <c r="E1873" i="9" s="1"/>
  <c r="E1874" i="9" a="1"/>
  <c r="E1874" i="9" s="1"/>
  <c r="E1875" i="9" a="1"/>
  <c r="E1875" i="9" s="1"/>
  <c r="E1876" i="9" a="1"/>
  <c r="E1876" i="9" s="1"/>
  <c r="E1877" i="9" a="1"/>
  <c r="E1877" i="9" s="1"/>
  <c r="E1878" i="9" a="1"/>
  <c r="E1878" i="9" s="1"/>
  <c r="E1879" i="9" a="1"/>
  <c r="E1879" i="9" s="1"/>
  <c r="E1880" i="9" a="1"/>
  <c r="E1880" i="9" s="1"/>
  <c r="E1881" i="9" a="1"/>
  <c r="E1881" i="9" s="1"/>
  <c r="E1882" i="9" a="1"/>
  <c r="E1882" i="9" s="1"/>
  <c r="E1883" i="9" a="1"/>
  <c r="E1883" i="9" s="1"/>
  <c r="E1884" i="9" a="1"/>
  <c r="E1884" i="9" s="1"/>
  <c r="E1885" i="9" a="1"/>
  <c r="E1885" i="9" s="1"/>
  <c r="E1886" i="9" a="1"/>
  <c r="E1886" i="9" s="1"/>
  <c r="E1887" i="9" a="1"/>
  <c r="E1887" i="9" s="1"/>
  <c r="E1888" i="9" a="1"/>
  <c r="E1888" i="9" s="1"/>
  <c r="E1889" i="9" a="1"/>
  <c r="E1889" i="9" s="1"/>
  <c r="E1890" i="9" a="1"/>
  <c r="E1890" i="9" s="1"/>
  <c r="E1891" i="9" a="1"/>
  <c r="E1891" i="9" s="1"/>
  <c r="E1892" i="9" a="1"/>
  <c r="E1892" i="9" s="1"/>
  <c r="E1893" i="9" a="1"/>
  <c r="E1893" i="9" s="1"/>
  <c r="E1894" i="9" a="1"/>
  <c r="E1894" i="9" s="1"/>
  <c r="E1895" i="9" a="1"/>
  <c r="E1895" i="9" s="1"/>
  <c r="E1896" i="9" a="1"/>
  <c r="E1896" i="9" s="1"/>
  <c r="E1897" i="9" a="1"/>
  <c r="E1897" i="9" s="1"/>
  <c r="E1898" i="9" a="1"/>
  <c r="E1898" i="9" s="1"/>
  <c r="E1899" i="9" a="1"/>
  <c r="E1899" i="9" s="1"/>
  <c r="E1900" i="9" a="1"/>
  <c r="E1900" i="9" s="1"/>
  <c r="E1901" i="9" a="1"/>
  <c r="E1901" i="9" s="1"/>
  <c r="E1902" i="9" a="1"/>
  <c r="E1902" i="9" s="1"/>
  <c r="E1903" i="9" a="1"/>
  <c r="E1903" i="9" s="1"/>
  <c r="E1904" i="9" a="1"/>
  <c r="E1904" i="9" s="1"/>
  <c r="E1905" i="9" a="1"/>
  <c r="E1905" i="9" s="1"/>
  <c r="E1906" i="9" a="1"/>
  <c r="E1906" i="9" s="1"/>
  <c r="E1907" i="9" a="1"/>
  <c r="E1907" i="9" s="1"/>
  <c r="E1908" i="9" a="1"/>
  <c r="E1908" i="9" s="1"/>
  <c r="E1909" i="9" a="1"/>
  <c r="E1909" i="9" s="1"/>
  <c r="E1910" i="9" a="1"/>
  <c r="E1910" i="9" s="1"/>
  <c r="E1911" i="9" a="1"/>
  <c r="E1911" i="9" s="1"/>
  <c r="E1912" i="9" a="1"/>
  <c r="E1912" i="9" s="1"/>
  <c r="E1913" i="9" a="1"/>
  <c r="E1913" i="9" s="1"/>
  <c r="E1914" i="9" a="1"/>
  <c r="E1914" i="9" s="1"/>
  <c r="E1915" i="9" a="1"/>
  <c r="E1915" i="9" s="1"/>
  <c r="E1916" i="9" a="1"/>
  <c r="E1916" i="9" s="1"/>
  <c r="E1917" i="9" a="1"/>
  <c r="E1917" i="9" s="1"/>
  <c r="E1918" i="9" a="1"/>
  <c r="E1918" i="9" s="1"/>
  <c r="E1919" i="9" a="1"/>
  <c r="E1919" i="9" s="1"/>
  <c r="E1920" i="9" a="1"/>
  <c r="E1920" i="9" s="1"/>
  <c r="E1921" i="9" a="1"/>
  <c r="E1921" i="9" s="1"/>
  <c r="E1922" i="9" a="1"/>
  <c r="E1922" i="9" s="1"/>
  <c r="E1923" i="9" a="1"/>
  <c r="E1923" i="9" s="1"/>
  <c r="E1924" i="9" a="1"/>
  <c r="E1924" i="9" s="1"/>
  <c r="E1925" i="9" a="1"/>
  <c r="E1925" i="9" s="1"/>
  <c r="E1926" i="9" a="1"/>
  <c r="E1926" i="9" s="1"/>
  <c r="E1927" i="9" a="1"/>
  <c r="E1927" i="9" s="1"/>
  <c r="E1928" i="9" a="1"/>
  <c r="E1928" i="9" s="1"/>
  <c r="E1929" i="9" a="1"/>
  <c r="E1929" i="9" s="1"/>
  <c r="E1930" i="9" a="1"/>
  <c r="E1930" i="9" s="1"/>
  <c r="E1931" i="9" a="1"/>
  <c r="E1931" i="9" s="1"/>
  <c r="E1932" i="9" a="1"/>
  <c r="E1932" i="9" s="1"/>
  <c r="E1933" i="9" a="1"/>
  <c r="E1933" i="9" s="1"/>
  <c r="E1934" i="9" a="1"/>
  <c r="E1934" i="9" s="1"/>
  <c r="E1935" i="9" a="1"/>
  <c r="E1935" i="9" s="1"/>
  <c r="E1936" i="9" a="1"/>
  <c r="E1936" i="9" s="1"/>
  <c r="E1937" i="9" a="1"/>
  <c r="E1937" i="9" s="1"/>
  <c r="E1938" i="9" a="1"/>
  <c r="E1938" i="9" s="1"/>
  <c r="E1939" i="9" a="1"/>
  <c r="E1939" i="9" s="1"/>
  <c r="E1940" i="9" a="1"/>
  <c r="E1940" i="9" s="1"/>
  <c r="E1941" i="9" a="1"/>
  <c r="E1941" i="9" s="1"/>
  <c r="E1942" i="9" a="1"/>
  <c r="E1942" i="9" s="1"/>
  <c r="E1943" i="9" a="1"/>
  <c r="E1943" i="9" s="1"/>
  <c r="E1944" i="9" a="1"/>
  <c r="E1944" i="9" s="1"/>
  <c r="E1945" i="9" a="1"/>
  <c r="E1945" i="9" s="1"/>
  <c r="E1946" i="9" a="1"/>
  <c r="E1946" i="9" s="1"/>
  <c r="E1947" i="9" a="1"/>
  <c r="E1947" i="9" s="1"/>
  <c r="E1948" i="9" a="1"/>
  <c r="E1948" i="9" s="1"/>
  <c r="E1949" i="9" a="1"/>
  <c r="E1949" i="9" s="1"/>
  <c r="E1950" i="9" a="1"/>
  <c r="E1950" i="9" s="1"/>
  <c r="E1951" i="9" a="1"/>
  <c r="E1951" i="9" s="1"/>
  <c r="E1952" i="9" a="1"/>
  <c r="E1952" i="9" s="1"/>
  <c r="E1953" i="9" a="1"/>
  <c r="E1953" i="9" s="1"/>
  <c r="E1954" i="9" a="1"/>
  <c r="E1954" i="9" s="1"/>
  <c r="E1955" i="9" a="1"/>
  <c r="E1955" i="9" s="1"/>
  <c r="E1956" i="9" a="1"/>
  <c r="E1956" i="9" s="1"/>
  <c r="E1957" i="9" a="1"/>
  <c r="E1957" i="9" s="1"/>
  <c r="E1958" i="9" a="1"/>
  <c r="E1958" i="9" s="1"/>
  <c r="E1959" i="9" a="1"/>
  <c r="E1959" i="9" s="1"/>
  <c r="E1960" i="9" a="1"/>
  <c r="E1960" i="9" s="1"/>
  <c r="E1961" i="9" a="1"/>
  <c r="E1961" i="9" s="1"/>
  <c r="E1962" i="9" a="1"/>
  <c r="E1962" i="9" s="1"/>
  <c r="E1963" i="9" a="1"/>
  <c r="E1963" i="9" s="1"/>
  <c r="E1964" i="9" a="1"/>
  <c r="E1964" i="9" s="1"/>
  <c r="E1965" i="9" a="1"/>
  <c r="E1965" i="9" s="1"/>
  <c r="E1966" i="9" a="1"/>
  <c r="E1966" i="9" s="1"/>
  <c r="E1967" i="9" a="1"/>
  <c r="E1967" i="9" s="1"/>
  <c r="E1968" i="9" a="1"/>
  <c r="E1968" i="9" s="1"/>
  <c r="E1969" i="9" a="1"/>
  <c r="E1969" i="9" s="1"/>
  <c r="E1970" i="9" a="1"/>
  <c r="E1970" i="9" s="1"/>
  <c r="E1971" i="9" a="1"/>
  <c r="E1971" i="9" s="1"/>
  <c r="E1972" i="9" a="1"/>
  <c r="E1972" i="9" s="1"/>
  <c r="E1973" i="9" a="1"/>
  <c r="E1973" i="9" s="1"/>
  <c r="E1974" i="9" a="1"/>
  <c r="E1974" i="9" s="1"/>
  <c r="E1975" i="9" a="1"/>
  <c r="E1975" i="9" s="1"/>
  <c r="E1976" i="9" a="1"/>
  <c r="E1976" i="9" s="1"/>
  <c r="E1977" i="9" a="1"/>
  <c r="E1977" i="9" s="1"/>
  <c r="E1978" i="9" a="1"/>
  <c r="E1978" i="9" s="1"/>
  <c r="E1979" i="9" a="1"/>
  <c r="E1979" i="9" s="1"/>
  <c r="E1980" i="9" a="1"/>
  <c r="E1980" i="9" s="1"/>
  <c r="E1981" i="9" a="1"/>
  <c r="E1981" i="9" s="1"/>
  <c r="E1982" i="9" a="1"/>
  <c r="E1982" i="9" s="1"/>
  <c r="E1983" i="9" a="1"/>
  <c r="E1983" i="9" s="1"/>
  <c r="E1984" i="9" a="1"/>
  <c r="E1984" i="9" s="1"/>
  <c r="E1985" i="9" a="1"/>
  <c r="E1985" i="9" s="1"/>
  <c r="E1986" i="9" a="1"/>
  <c r="E1986" i="9" s="1"/>
  <c r="E1987" i="9" a="1"/>
  <c r="E1987" i="9" s="1"/>
  <c r="E1988" i="9" a="1"/>
  <c r="E1988" i="9" s="1"/>
  <c r="E1989" i="9" a="1"/>
  <c r="E1989" i="9" s="1"/>
  <c r="E1990" i="9" a="1"/>
  <c r="E1990" i="9" s="1"/>
  <c r="E1991" i="9" a="1"/>
  <c r="E1991" i="9" s="1"/>
  <c r="E1992" i="9" a="1"/>
  <c r="E1992" i="9" s="1"/>
  <c r="E1993" i="9" a="1"/>
  <c r="E1993" i="9" s="1"/>
  <c r="E1994" i="9" a="1"/>
  <c r="E1994" i="9" s="1"/>
  <c r="E1995" i="9" a="1"/>
  <c r="E1995" i="9" s="1"/>
  <c r="E1996" i="9" a="1"/>
  <c r="E1996" i="9" s="1"/>
  <c r="E1997" i="9" a="1"/>
  <c r="E1997" i="9" s="1"/>
  <c r="E1998" i="9" a="1"/>
  <c r="E1998" i="9" s="1"/>
  <c r="E1999" i="9" a="1"/>
  <c r="E1999" i="9" s="1"/>
  <c r="E2000" i="9" a="1"/>
  <c r="E2000" i="9" s="1"/>
  <c r="E2001" i="9" a="1"/>
  <c r="E2001" i="9" s="1"/>
  <c r="E2002" i="9" a="1"/>
  <c r="E2002" i="9" s="1"/>
  <c r="E2003" i="9" a="1"/>
  <c r="E2003" i="9" s="1"/>
  <c r="E2004" i="9" a="1"/>
  <c r="E2004" i="9" s="1"/>
  <c r="E2005" i="9" a="1"/>
  <c r="E2005" i="9" s="1"/>
  <c r="E2006" i="9" a="1"/>
  <c r="E2006" i="9" s="1"/>
  <c r="E2007" i="9" a="1"/>
  <c r="E2007" i="9" s="1"/>
  <c r="E2008" i="9" a="1"/>
  <c r="E2008" i="9" s="1"/>
  <c r="E2009" i="9" a="1"/>
  <c r="E2009" i="9" s="1"/>
  <c r="E2010" i="9" a="1"/>
  <c r="E2010" i="9" s="1"/>
  <c r="E2011" i="9" a="1"/>
  <c r="E2011" i="9" s="1"/>
  <c r="E2012" i="9" a="1"/>
  <c r="E2012" i="9" s="1"/>
  <c r="E2013" i="9" a="1"/>
  <c r="E2013" i="9" s="1"/>
  <c r="E2014" i="9" a="1"/>
  <c r="E2014" i="9" s="1"/>
  <c r="E2015" i="9" a="1"/>
  <c r="E2015" i="9" s="1"/>
  <c r="E2016" i="9" a="1"/>
  <c r="E2016" i="9" s="1"/>
  <c r="E2017" i="9" a="1"/>
  <c r="E2017" i="9" s="1"/>
  <c r="E2018" i="9" a="1"/>
  <c r="E2018" i="9" s="1"/>
  <c r="E2019" i="9" a="1"/>
  <c r="E2019" i="9" s="1"/>
  <c r="E2020" i="9" a="1"/>
  <c r="E2020" i="9" s="1"/>
  <c r="E2021" i="9" a="1"/>
  <c r="E2021" i="9" s="1"/>
  <c r="E2022" i="9" a="1"/>
  <c r="E2022" i="9" s="1"/>
  <c r="E2023" i="9" a="1"/>
  <c r="E2023" i="9" s="1"/>
  <c r="E2024" i="9" a="1"/>
  <c r="E2024" i="9" s="1"/>
  <c r="E2025" i="9" a="1"/>
  <c r="E2025" i="9" s="1"/>
  <c r="E2026" i="9" a="1"/>
  <c r="E2026" i="9" s="1"/>
  <c r="E2027" i="9" a="1"/>
  <c r="E2027" i="9" s="1"/>
  <c r="E2028" i="9" a="1"/>
  <c r="E2028" i="9" s="1"/>
  <c r="E2029" i="9" a="1"/>
  <c r="E2029" i="9" s="1"/>
  <c r="E2030" i="9" a="1"/>
  <c r="E2030" i="9" s="1"/>
  <c r="E2031" i="9" a="1"/>
  <c r="E2031" i="9" s="1"/>
  <c r="E2032" i="9" a="1"/>
  <c r="E2032" i="9" s="1"/>
  <c r="E2033" i="9" a="1"/>
  <c r="E2033" i="9" s="1"/>
  <c r="E2034" i="9" a="1"/>
  <c r="E2034" i="9" s="1"/>
  <c r="E2035" i="9" a="1"/>
  <c r="E2035" i="9" s="1"/>
  <c r="E2036" i="9" a="1"/>
  <c r="E2036" i="9" s="1"/>
  <c r="E2037" i="9" a="1"/>
  <c r="E2037" i="9" s="1"/>
  <c r="E2038" i="9" a="1"/>
  <c r="E2038" i="9" s="1"/>
  <c r="E2039" i="9" a="1"/>
  <c r="E2039" i="9" s="1"/>
  <c r="E2040" i="9" a="1"/>
  <c r="E2040" i="9" s="1"/>
  <c r="E2041" i="9" a="1"/>
  <c r="E2041" i="9" s="1"/>
  <c r="E2042" i="9" a="1"/>
  <c r="E2042" i="9" s="1"/>
  <c r="E2043" i="9" a="1"/>
  <c r="E2043" i="9" s="1"/>
  <c r="E2044" i="9" a="1"/>
  <c r="E2044" i="9" s="1"/>
  <c r="E2045" i="9" a="1"/>
  <c r="E2045" i="9" s="1"/>
  <c r="E2046" i="9" a="1"/>
  <c r="E2046" i="9" s="1"/>
  <c r="E2047" i="9" a="1"/>
  <c r="E2047" i="9" s="1"/>
  <c r="E2048" i="9" a="1"/>
  <c r="E2048" i="9" s="1"/>
  <c r="E2049" i="9" a="1"/>
  <c r="E2049" i="9" s="1"/>
  <c r="E2050" i="9" a="1"/>
  <c r="E2050" i="9" s="1"/>
  <c r="E2051" i="9" a="1"/>
  <c r="E2051" i="9" s="1"/>
  <c r="E2052" i="9" a="1"/>
  <c r="E2052" i="9" s="1"/>
  <c r="E2053" i="9" a="1"/>
  <c r="E2053" i="9" s="1"/>
  <c r="E2054" i="9" a="1"/>
  <c r="E2054" i="9" s="1"/>
  <c r="E2055" i="9" a="1"/>
  <c r="E2055" i="9" s="1"/>
  <c r="E2056" i="9" a="1"/>
  <c r="E2056" i="9" s="1"/>
  <c r="E2057" i="9" a="1"/>
  <c r="E2057" i="9" s="1"/>
  <c r="E2058" i="9" a="1"/>
  <c r="E2058" i="9" s="1"/>
  <c r="E2059" i="9" a="1"/>
  <c r="E2059" i="9" s="1"/>
  <c r="E2060" i="9" a="1"/>
  <c r="E2060" i="9" s="1"/>
  <c r="E2061" i="9" a="1"/>
  <c r="E2061" i="9" s="1"/>
  <c r="E2062" i="9" a="1"/>
  <c r="E2062" i="9" s="1"/>
  <c r="E2063" i="9" a="1"/>
  <c r="E2063" i="9" s="1"/>
  <c r="E2064" i="9" a="1"/>
  <c r="E2064" i="9" s="1"/>
  <c r="E2065" i="9" a="1"/>
  <c r="E2065" i="9" s="1"/>
  <c r="E2066" i="9" a="1"/>
  <c r="E2066" i="9" s="1"/>
  <c r="E2067" i="9" a="1"/>
  <c r="E2067" i="9" s="1"/>
  <c r="E2068" i="9" a="1"/>
  <c r="E2068" i="9" s="1"/>
  <c r="E2069" i="9" a="1"/>
  <c r="E2069" i="9" s="1"/>
  <c r="E2070" i="9" a="1"/>
  <c r="E2070" i="9" s="1"/>
  <c r="E2071" i="9" a="1"/>
  <c r="E2071" i="9" s="1"/>
  <c r="E2072" i="9" a="1"/>
  <c r="E2072" i="9" s="1"/>
  <c r="E2073" i="9" a="1"/>
  <c r="E2073" i="9" s="1"/>
  <c r="E2074" i="9" a="1"/>
  <c r="E2074" i="9" s="1"/>
  <c r="E2075" i="9" a="1"/>
  <c r="E2075" i="9" s="1"/>
  <c r="E2076" i="9" a="1"/>
  <c r="E2076" i="9" s="1"/>
  <c r="E2077" i="9" a="1"/>
  <c r="E2077" i="9" s="1"/>
  <c r="E2078" i="9" a="1"/>
  <c r="E2078" i="9" s="1"/>
  <c r="E2079" i="9" a="1"/>
  <c r="E2079" i="9" s="1"/>
  <c r="E2080" i="9" a="1"/>
  <c r="E2080" i="9" s="1"/>
  <c r="E2081" i="9" a="1"/>
  <c r="E2081" i="9" s="1"/>
  <c r="E2082" i="9" a="1"/>
  <c r="E2082" i="9" s="1"/>
  <c r="E2083" i="9" a="1"/>
  <c r="E2083" i="9" s="1"/>
  <c r="E2084" i="9" a="1"/>
  <c r="E2084" i="9" s="1"/>
  <c r="E2085" i="9" a="1"/>
  <c r="E2085" i="9" s="1"/>
  <c r="E2086" i="9" a="1"/>
  <c r="E2086" i="9" s="1"/>
  <c r="E2087" i="9" a="1"/>
  <c r="E2087" i="9" s="1"/>
  <c r="E2088" i="9" a="1"/>
  <c r="E2088" i="9" s="1"/>
  <c r="E2089" i="9" a="1"/>
  <c r="E2089" i="9" s="1"/>
  <c r="E2090" i="9" a="1"/>
  <c r="E2090" i="9" s="1"/>
  <c r="E2091" i="9" a="1"/>
  <c r="E2091" i="9" s="1"/>
  <c r="E2092" i="9" a="1"/>
  <c r="E2092" i="9" s="1"/>
  <c r="E2093" i="9" a="1"/>
  <c r="E2093" i="9" s="1"/>
  <c r="E2094" i="9" a="1"/>
  <c r="E2094" i="9" s="1"/>
  <c r="E2095" i="9" a="1"/>
  <c r="E2095" i="9" s="1"/>
  <c r="E2096" i="9" a="1"/>
  <c r="E2096" i="9" s="1"/>
  <c r="E2097" i="9" a="1"/>
  <c r="E2097" i="9" s="1"/>
  <c r="E2098" i="9" a="1"/>
  <c r="E2098" i="9" s="1"/>
  <c r="E2099" i="9" a="1"/>
  <c r="E2099" i="9" s="1"/>
  <c r="E2100" i="9" a="1"/>
  <c r="E2100" i="9" s="1"/>
  <c r="E2101" i="9" a="1"/>
  <c r="E2101" i="9" s="1"/>
  <c r="E2102" i="9" a="1"/>
  <c r="E2102" i="9" s="1"/>
  <c r="E2103" i="9" a="1"/>
  <c r="E2103" i="9" s="1"/>
  <c r="E2104" i="9" a="1"/>
  <c r="E2104" i="9" s="1"/>
  <c r="E2105" i="9" a="1"/>
  <c r="E2105" i="9" s="1"/>
  <c r="E2106" i="9" a="1"/>
  <c r="E2106" i="9" s="1"/>
  <c r="E2107" i="9" a="1"/>
  <c r="E2107" i="9" s="1"/>
  <c r="E2108" i="9" a="1"/>
  <c r="E2108" i="9" s="1"/>
  <c r="E2109" i="9" a="1"/>
  <c r="E2109" i="9" s="1"/>
  <c r="E2110" i="9" a="1"/>
  <c r="E2110" i="9" s="1"/>
  <c r="E2111" i="9" a="1"/>
  <c r="E2111" i="9" s="1"/>
  <c r="E2112" i="9" a="1"/>
  <c r="E2112" i="9" s="1"/>
  <c r="E2113" i="9" a="1"/>
  <c r="E2113" i="9" s="1"/>
  <c r="E2114" i="9" a="1"/>
  <c r="E2114" i="9" s="1"/>
  <c r="E2115" i="9" a="1"/>
  <c r="E2115" i="9" s="1"/>
  <c r="E2116" i="9" a="1"/>
  <c r="E2116" i="9" s="1"/>
  <c r="E2117" i="9" a="1"/>
  <c r="E2117" i="9" s="1"/>
  <c r="E2118" i="9" a="1"/>
  <c r="E2118" i="9" s="1"/>
  <c r="E2119" i="9" a="1"/>
  <c r="E2119" i="9" s="1"/>
  <c r="E2120" i="9" a="1"/>
  <c r="E2120" i="9" s="1"/>
  <c r="E2121" i="9" a="1"/>
  <c r="E2121" i="9" s="1"/>
  <c r="E2122" i="9" a="1"/>
  <c r="E2122" i="9" s="1"/>
  <c r="E2123" i="9" a="1"/>
  <c r="E2123" i="9" s="1"/>
  <c r="E2124" i="9" a="1"/>
  <c r="E2124" i="9" s="1"/>
  <c r="E2125" i="9" a="1"/>
  <c r="E2125" i="9" s="1"/>
  <c r="E2126" i="9" a="1"/>
  <c r="E2126" i="9" s="1"/>
  <c r="E2127" i="9" a="1"/>
  <c r="E2127" i="9" s="1"/>
  <c r="E2128" i="9" a="1"/>
  <c r="E2128" i="9" s="1"/>
  <c r="E2129" i="9" a="1"/>
  <c r="E2129" i="9" s="1"/>
  <c r="E2130" i="9" a="1"/>
  <c r="E2130" i="9" s="1"/>
  <c r="E2131" i="9" a="1"/>
  <c r="E2131" i="9" s="1"/>
  <c r="E2132" i="9" a="1"/>
  <c r="E2132" i="9" s="1"/>
  <c r="E2133" i="9" a="1"/>
  <c r="E2133" i="9" s="1"/>
  <c r="E2134" i="9" a="1"/>
  <c r="E2134" i="9" s="1"/>
  <c r="E2135" i="9" a="1"/>
  <c r="E2135" i="9" s="1"/>
  <c r="E2136" i="9" a="1"/>
  <c r="E2136" i="9" s="1"/>
  <c r="E2137" i="9" a="1"/>
  <c r="E2137" i="9" s="1"/>
  <c r="E2138" i="9" a="1"/>
  <c r="E2138" i="9" s="1"/>
  <c r="E2139" i="9" a="1"/>
  <c r="E2139" i="9" s="1"/>
  <c r="E2140" i="9" a="1"/>
  <c r="E2140" i="9" s="1"/>
  <c r="E2141" i="9" a="1"/>
  <c r="E2141" i="9" s="1"/>
  <c r="E2142" i="9" a="1"/>
  <c r="E2142" i="9" s="1"/>
  <c r="E2143" i="9" a="1"/>
  <c r="E2143" i="9" s="1"/>
  <c r="E2144" i="9" a="1"/>
  <c r="E2144" i="9" s="1"/>
  <c r="E2145" i="9" a="1"/>
  <c r="E2145" i="9" s="1"/>
  <c r="E2146" i="9" a="1"/>
  <c r="E2146" i="9" s="1"/>
  <c r="E2147" i="9" a="1"/>
  <c r="E2147" i="9" s="1"/>
  <c r="E2148" i="9" a="1"/>
  <c r="E2148" i="9" s="1"/>
  <c r="E2149" i="9" a="1"/>
  <c r="E2149" i="9" s="1"/>
  <c r="E2150" i="9" a="1"/>
  <c r="E2150" i="9" s="1"/>
  <c r="E2151" i="9" a="1"/>
  <c r="E2151" i="9" s="1"/>
  <c r="E2152" i="9" a="1"/>
  <c r="E2152" i="9" s="1"/>
  <c r="E2153" i="9" a="1"/>
  <c r="E2153" i="9" s="1"/>
  <c r="E2154" i="9" a="1"/>
  <c r="E2154" i="9" s="1"/>
  <c r="E2155" i="9" a="1"/>
  <c r="E2155" i="9" s="1"/>
  <c r="E2156" i="9" a="1"/>
  <c r="E2156" i="9" s="1"/>
  <c r="E2157" i="9" a="1"/>
  <c r="E2157" i="9" s="1"/>
  <c r="E2158" i="9" a="1"/>
  <c r="E2158" i="9" s="1"/>
  <c r="E2159" i="9" a="1"/>
  <c r="E2159" i="9" s="1"/>
  <c r="E2160" i="9" a="1"/>
  <c r="E2160" i="9" s="1"/>
  <c r="E2161" i="9" a="1"/>
  <c r="E2161" i="9" s="1"/>
  <c r="E2162" i="9" a="1"/>
  <c r="E2162" i="9" s="1"/>
  <c r="E2163" i="9" a="1"/>
  <c r="E2163" i="9" s="1"/>
  <c r="E2164" i="9" a="1"/>
  <c r="E2164" i="9" s="1"/>
  <c r="E2165" i="9" a="1"/>
  <c r="E2165" i="9" s="1"/>
  <c r="E2166" i="9" a="1"/>
  <c r="E2166" i="9" s="1"/>
  <c r="E2167" i="9" a="1"/>
  <c r="E2167" i="9" s="1"/>
  <c r="E2168" i="9" a="1"/>
  <c r="E2168" i="9" s="1"/>
  <c r="E2169" i="9" a="1"/>
  <c r="E2169" i="9" s="1"/>
  <c r="E2170" i="9" a="1"/>
  <c r="E2170" i="9" s="1"/>
  <c r="E2171" i="9" a="1"/>
  <c r="E2171" i="9" s="1"/>
  <c r="E2172" i="9" a="1"/>
  <c r="E2172" i="9" s="1"/>
  <c r="E2173" i="9" a="1"/>
  <c r="E2173" i="9" s="1"/>
  <c r="E2174" i="9" a="1"/>
  <c r="E2174" i="9" s="1"/>
  <c r="E2175" i="9" a="1"/>
  <c r="E2175" i="9" s="1"/>
  <c r="E2176" i="9" a="1"/>
  <c r="E2176" i="9" s="1"/>
  <c r="E2177" i="9" a="1"/>
  <c r="E2177" i="9" s="1"/>
  <c r="E2178" i="9" a="1"/>
  <c r="E2178" i="9" s="1"/>
  <c r="E2179" i="9" a="1"/>
  <c r="E2179" i="9" s="1"/>
  <c r="E2180" i="9" a="1"/>
  <c r="E2180" i="9" s="1"/>
  <c r="E2181" i="9" a="1"/>
  <c r="E2181" i="9" s="1"/>
  <c r="E2182" i="9" a="1"/>
  <c r="E2182" i="9" s="1"/>
  <c r="E2183" i="9" a="1"/>
  <c r="E2183" i="9" s="1"/>
  <c r="E2184" i="9" a="1"/>
  <c r="E2184" i="9" s="1"/>
  <c r="E2185" i="9" a="1"/>
  <c r="E2185" i="9" s="1"/>
  <c r="E2186" i="9" a="1"/>
  <c r="E2186" i="9" s="1"/>
  <c r="E2187" i="9" a="1"/>
  <c r="E2187" i="9" s="1"/>
  <c r="E2188" i="9" a="1"/>
  <c r="E2188" i="9" s="1"/>
  <c r="E2189" i="9" a="1"/>
  <c r="E2189" i="9" s="1"/>
  <c r="E2190" i="9" a="1"/>
  <c r="E2190" i="9" s="1"/>
  <c r="E2191" i="9" a="1"/>
  <c r="E2191" i="9" s="1"/>
  <c r="E2192" i="9" a="1"/>
  <c r="E2192" i="9" s="1"/>
  <c r="E2193" i="9" a="1"/>
  <c r="E2193" i="9" s="1"/>
  <c r="E2194" i="9" a="1"/>
  <c r="E2194" i="9" s="1"/>
  <c r="E2195" i="9" a="1"/>
  <c r="E2195" i="9" s="1"/>
  <c r="E2196" i="9" a="1"/>
  <c r="E2196" i="9" s="1"/>
  <c r="E2197" i="9" a="1"/>
  <c r="E2197" i="9" s="1"/>
  <c r="E2198" i="9" a="1"/>
  <c r="E2198" i="9" s="1"/>
  <c r="E2199" i="9" a="1"/>
  <c r="E2199" i="9" s="1"/>
  <c r="E2200" i="9" a="1"/>
  <c r="E2200" i="9" s="1"/>
  <c r="E2201" i="9" a="1"/>
  <c r="E2201" i="9" s="1"/>
  <c r="E2202" i="9" a="1"/>
  <c r="E2202" i="9" s="1"/>
  <c r="E2203" i="9" a="1"/>
  <c r="E2203" i="9" s="1"/>
  <c r="E2204" i="9" a="1"/>
  <c r="E2204" i="9" s="1"/>
  <c r="E2205" i="9" a="1"/>
  <c r="E2205" i="9" s="1"/>
  <c r="E2206" i="9" a="1"/>
  <c r="E2206" i="9" s="1"/>
  <c r="E2207" i="9" a="1"/>
  <c r="E2207" i="9" s="1"/>
  <c r="E2208" i="9" a="1"/>
  <c r="E2208" i="9" s="1"/>
  <c r="E2209" i="9" a="1"/>
  <c r="E2209" i="9" s="1"/>
  <c r="E2210" i="9" a="1"/>
  <c r="E2210" i="9"/>
  <c r="E2211" i="9" a="1"/>
  <c r="E2211" i="9" s="1"/>
  <c r="E2212" i="9" a="1"/>
  <c r="E2212" i="9" s="1"/>
  <c r="E2213" i="9" a="1"/>
  <c r="E2213" i="9" s="1"/>
  <c r="E2214" i="9" a="1"/>
  <c r="E2214" i="9" s="1"/>
  <c r="E2215" i="9" a="1"/>
  <c r="E2215" i="9" s="1"/>
  <c r="E2216" i="9" a="1"/>
  <c r="E2216" i="9" s="1"/>
  <c r="E2217" i="9" a="1"/>
  <c r="E2217" i="9" s="1"/>
  <c r="E2218" i="9" a="1"/>
  <c r="E2218" i="9" s="1"/>
  <c r="E2219" i="9" a="1"/>
  <c r="E2219" i="9" s="1"/>
  <c r="E2220" i="9" a="1"/>
  <c r="E2220" i="9" s="1"/>
  <c r="E2221" i="9" a="1"/>
  <c r="E2221" i="9" s="1"/>
  <c r="E2222" i="9" a="1"/>
  <c r="E2222" i="9" s="1"/>
  <c r="E2223" i="9" a="1"/>
  <c r="E2223" i="9" s="1"/>
  <c r="E2224" i="9" a="1"/>
  <c r="E2224" i="9" s="1"/>
  <c r="E2225" i="9" a="1"/>
  <c r="E2225" i="9" s="1"/>
  <c r="E2226" i="9" a="1"/>
  <c r="E2226" i="9" s="1"/>
  <c r="E2227" i="9" a="1"/>
  <c r="E2227" i="9" s="1"/>
  <c r="E2228" i="9" a="1"/>
  <c r="E2228" i="9" s="1"/>
  <c r="E2229" i="9" a="1"/>
  <c r="E2229" i="9" s="1"/>
  <c r="E2230" i="9" a="1"/>
  <c r="E2230" i="9" s="1"/>
  <c r="E2231" i="9" a="1"/>
  <c r="E2231" i="9" s="1"/>
  <c r="E2232" i="9" a="1"/>
  <c r="E2232" i="9" s="1"/>
  <c r="E2233" i="9" a="1"/>
  <c r="E2233" i="9" s="1"/>
  <c r="E2234" i="9" a="1"/>
  <c r="E2234" i="9" s="1"/>
  <c r="E2235" i="9" a="1"/>
  <c r="E2235" i="9" s="1"/>
  <c r="E2236" i="9" a="1"/>
  <c r="E2236" i="9" s="1"/>
  <c r="E2237" i="9" a="1"/>
  <c r="E2237" i="9" s="1"/>
  <c r="E2238" i="9" a="1"/>
  <c r="E2238" i="9" s="1"/>
  <c r="E2239" i="9" a="1"/>
  <c r="E2239" i="9" s="1"/>
  <c r="E2240" i="9" a="1"/>
  <c r="E2240" i="9" s="1"/>
  <c r="E2241" i="9" a="1"/>
  <c r="E2241" i="9" s="1"/>
  <c r="E2242" i="9" a="1"/>
  <c r="E2242" i="9" s="1"/>
  <c r="E2243" i="9" a="1"/>
  <c r="E2243" i="9" s="1"/>
  <c r="E2244" i="9" a="1"/>
  <c r="E2244" i="9" s="1"/>
  <c r="E2245" i="9" a="1"/>
  <c r="E2245" i="9" s="1"/>
  <c r="E2246" i="9" a="1"/>
  <c r="E2246" i="9" s="1"/>
  <c r="E2247" i="9" a="1"/>
  <c r="E2247" i="9" s="1"/>
  <c r="E2248" i="9" a="1"/>
  <c r="E2248" i="9" s="1"/>
  <c r="E2249" i="9" a="1"/>
  <c r="E2249" i="9" s="1"/>
  <c r="E2250" i="9" a="1"/>
  <c r="E2250" i="9" s="1"/>
  <c r="E2251" i="9" a="1"/>
  <c r="E2251" i="9" s="1"/>
  <c r="E2252" i="9" a="1"/>
  <c r="E2252" i="9" s="1"/>
  <c r="E2253" i="9" a="1"/>
  <c r="E2253" i="9" s="1"/>
  <c r="E2254" i="9" a="1"/>
  <c r="E2254" i="9" s="1"/>
  <c r="E2255" i="9" a="1"/>
  <c r="E2255" i="9" s="1"/>
  <c r="E2256" i="9" a="1"/>
  <c r="E2256" i="9" s="1"/>
  <c r="E2257" i="9" a="1"/>
  <c r="E2257" i="9" s="1"/>
  <c r="E2258" i="9" a="1"/>
  <c r="E2258" i="9" s="1"/>
  <c r="E2259" i="9" a="1"/>
  <c r="E2259" i="9" s="1"/>
  <c r="E2260" i="9" a="1"/>
  <c r="E2260" i="9" s="1"/>
  <c r="E2261" i="9" a="1"/>
  <c r="E2261" i="9" s="1"/>
  <c r="E2262" i="9" a="1"/>
  <c r="E2262" i="9" s="1"/>
  <c r="E2263" i="9" a="1"/>
  <c r="E2263" i="9" s="1"/>
  <c r="E2264" i="9" a="1"/>
  <c r="E2264" i="9" s="1"/>
  <c r="E2265" i="9" a="1"/>
  <c r="E2265" i="9" s="1"/>
  <c r="E2266" i="9" a="1"/>
  <c r="E2266" i="9" s="1"/>
  <c r="E2267" i="9" a="1"/>
  <c r="E2267" i="9" s="1"/>
  <c r="E2268" i="9" a="1"/>
  <c r="E2268" i="9" s="1"/>
  <c r="E2269" i="9" a="1"/>
  <c r="E2269" i="9" s="1"/>
  <c r="E2270" i="9" a="1"/>
  <c r="E2270" i="9" s="1"/>
  <c r="E2271" i="9" a="1"/>
  <c r="E2271" i="9" s="1"/>
  <c r="E2272" i="9" a="1"/>
  <c r="E2272" i="9" s="1"/>
  <c r="E2273" i="9" a="1"/>
  <c r="E2273" i="9" s="1"/>
  <c r="E2274" i="9" a="1"/>
  <c r="E2274" i="9" s="1"/>
  <c r="E2275" i="9" a="1"/>
  <c r="E2275" i="9" s="1"/>
  <c r="E2276" i="9" a="1"/>
  <c r="E2276" i="9" s="1"/>
  <c r="E2277" i="9" a="1"/>
  <c r="E2277" i="9" s="1"/>
  <c r="E2278" i="9" a="1"/>
  <c r="E2278" i="9" s="1"/>
  <c r="E2279" i="9" a="1"/>
  <c r="E2279" i="9" s="1"/>
  <c r="E2280" i="9" a="1"/>
  <c r="E2280" i="9" s="1"/>
  <c r="E2281" i="9" a="1"/>
  <c r="E2281" i="9" s="1"/>
  <c r="E2282" i="9" a="1"/>
  <c r="E2282" i="9" s="1"/>
  <c r="E2283" i="9" a="1"/>
  <c r="E2283" i="9" s="1"/>
  <c r="E2284" i="9" a="1"/>
  <c r="E2284" i="9" s="1"/>
  <c r="E2285" i="9" a="1"/>
  <c r="E2285" i="9" s="1"/>
  <c r="E2286" i="9" a="1"/>
  <c r="E2286" i="9" s="1"/>
  <c r="E2287" i="9" a="1"/>
  <c r="E2287" i="9" s="1"/>
  <c r="E2288" i="9" a="1"/>
  <c r="E2288" i="9" s="1"/>
  <c r="E2289" i="9" a="1"/>
  <c r="E2289" i="9" s="1"/>
  <c r="E2290" i="9" a="1"/>
  <c r="E2290" i="9" s="1"/>
  <c r="E2291" i="9" a="1"/>
  <c r="E2291" i="9" s="1"/>
  <c r="E2292" i="9" a="1"/>
  <c r="E2292" i="9" s="1"/>
  <c r="E2293" i="9" a="1"/>
  <c r="E2293" i="9" s="1"/>
  <c r="E2294" i="9" a="1"/>
  <c r="E2294" i="9" s="1"/>
  <c r="E2295" i="9" a="1"/>
  <c r="E2295" i="9" s="1"/>
  <c r="E2296" i="9" a="1"/>
  <c r="E2296" i="9" s="1"/>
  <c r="E2297" i="9" a="1"/>
  <c r="E2297" i="9" s="1"/>
  <c r="E2298" i="9" a="1"/>
  <c r="E2298" i="9" s="1"/>
  <c r="E2299" i="9" a="1"/>
  <c r="E2299" i="9" s="1"/>
  <c r="E2300" i="9" a="1"/>
  <c r="E2300" i="9" s="1"/>
  <c r="E2301" i="9" a="1"/>
  <c r="E2301" i="9" s="1"/>
  <c r="E2302" i="9" a="1"/>
  <c r="E2302" i="9" s="1"/>
  <c r="E2303" i="9" a="1"/>
  <c r="E2303" i="9" s="1"/>
  <c r="E2304" i="9" a="1"/>
  <c r="E2304" i="9" s="1"/>
  <c r="E2305" i="9" a="1"/>
  <c r="E2305" i="9" s="1"/>
  <c r="E2306" i="9" a="1"/>
  <c r="E2306" i="9" s="1"/>
  <c r="E2307" i="9" a="1"/>
  <c r="E2307" i="9" s="1"/>
  <c r="E2308" i="9" a="1"/>
  <c r="E2308" i="9" s="1"/>
  <c r="E2309" i="9" a="1"/>
  <c r="E2309" i="9" s="1"/>
  <c r="E2310" i="9" a="1"/>
  <c r="E2310" i="9" s="1"/>
  <c r="E2311" i="9" a="1"/>
  <c r="E2311" i="9" s="1"/>
  <c r="E2312" i="9" a="1"/>
  <c r="E2312" i="9" s="1"/>
  <c r="E2313" i="9" a="1"/>
  <c r="E2313" i="9" s="1"/>
  <c r="E2314" i="9" a="1"/>
  <c r="E2314" i="9" s="1"/>
  <c r="E2315" i="9" a="1"/>
  <c r="E2315" i="9" s="1"/>
  <c r="E2316" i="9" a="1"/>
  <c r="E2316" i="9" s="1"/>
  <c r="E2317" i="9" a="1"/>
  <c r="E2317" i="9" s="1"/>
  <c r="E2318" i="9" a="1"/>
  <c r="E2318" i="9" s="1"/>
  <c r="E2319" i="9" a="1"/>
  <c r="E2319" i="9" s="1"/>
  <c r="E2320" i="9" a="1"/>
  <c r="E2320" i="9" s="1"/>
  <c r="E2321" i="9" a="1"/>
  <c r="E2321" i="9" s="1"/>
  <c r="E2322" i="9" a="1"/>
  <c r="E2322" i="9" s="1"/>
  <c r="E2323" i="9" a="1"/>
  <c r="E2323" i="9" s="1"/>
  <c r="E2324" i="9" a="1"/>
  <c r="E2324" i="9" s="1"/>
  <c r="E2325" i="9" a="1"/>
  <c r="E2325" i="9" s="1"/>
  <c r="E2326" i="9" a="1"/>
  <c r="E2326" i="9" s="1"/>
  <c r="E2327" i="9" a="1"/>
  <c r="E2327" i="9" s="1"/>
  <c r="E2328" i="9" a="1"/>
  <c r="E2328" i="9" s="1"/>
  <c r="E2329" i="9" a="1"/>
  <c r="E2329" i="9" s="1"/>
  <c r="E2330" i="9" a="1"/>
  <c r="E2330" i="9" s="1"/>
  <c r="E2331" i="9" a="1"/>
  <c r="E2331" i="9" s="1"/>
  <c r="E2332" i="9" a="1"/>
  <c r="E2332" i="9" s="1"/>
  <c r="E2333" i="9" a="1"/>
  <c r="E2333" i="9" s="1"/>
  <c r="E2334" i="9" a="1"/>
  <c r="E2334" i="9" s="1"/>
  <c r="E2335" i="9" a="1"/>
  <c r="E2335" i="9" s="1"/>
  <c r="E2336" i="9" a="1"/>
  <c r="E2336" i="9" s="1"/>
  <c r="E2" i="9" a="1"/>
  <c r="E2" i="9" s="1"/>
  <c r="F3" i="9" a="1"/>
  <c r="F3" i="9" s="1"/>
  <c r="W3" i="9" s="1"/>
  <c r="F4" i="9" a="1"/>
  <c r="F4" i="9" s="1"/>
  <c r="W4" i="9" s="1"/>
  <c r="F5" i="9" a="1"/>
  <c r="F5" i="9" s="1"/>
  <c r="W5" i="9" s="1"/>
  <c r="F6" i="9" a="1"/>
  <c r="F6" i="9" s="1"/>
  <c r="W6" i="9" s="1"/>
  <c r="F7" i="9" a="1"/>
  <c r="F7" i="9" s="1"/>
  <c r="W7" i="9" s="1"/>
  <c r="F8" i="9" a="1"/>
  <c r="F8" i="9" s="1"/>
  <c r="W8" i="9" s="1"/>
  <c r="F9" i="9" a="1"/>
  <c r="F9" i="9" s="1"/>
  <c r="W9" i="9" s="1"/>
  <c r="F10" i="9" a="1"/>
  <c r="F10" i="9" s="1"/>
  <c r="W10" i="9" s="1"/>
  <c r="F11" i="9" a="1"/>
  <c r="F11" i="9" s="1"/>
  <c r="W11" i="9" s="1"/>
  <c r="F12" i="9" a="1"/>
  <c r="F12" i="9" s="1"/>
  <c r="W12" i="9" s="1"/>
  <c r="F13" i="9" a="1"/>
  <c r="F13" i="9" s="1"/>
  <c r="W13" i="9" s="1"/>
  <c r="F14" i="9" a="1"/>
  <c r="F14" i="9" s="1"/>
  <c r="W14" i="9" s="1"/>
  <c r="F15" i="9" a="1"/>
  <c r="F15" i="9" s="1"/>
  <c r="W15" i="9" s="1"/>
  <c r="F16" i="9" a="1"/>
  <c r="F16" i="9" s="1"/>
  <c r="W16" i="9" s="1"/>
  <c r="F17" i="9" a="1"/>
  <c r="F17" i="9" s="1"/>
  <c r="W17" i="9" s="1"/>
  <c r="F18" i="9" a="1"/>
  <c r="F18" i="9" s="1"/>
  <c r="W18" i="9" s="1"/>
  <c r="F19" i="9" a="1"/>
  <c r="F19" i="9" s="1"/>
  <c r="W19" i="9" s="1"/>
  <c r="F20" i="9" a="1"/>
  <c r="F20" i="9" s="1"/>
  <c r="W20" i="9" s="1"/>
  <c r="F21" i="9" a="1"/>
  <c r="F21" i="9" s="1"/>
  <c r="W21" i="9" s="1"/>
  <c r="F22" i="9" a="1"/>
  <c r="F22" i="9" s="1"/>
  <c r="W22" i="9" s="1"/>
  <c r="F23" i="9" a="1"/>
  <c r="F23" i="9" s="1"/>
  <c r="W23" i="9" s="1"/>
  <c r="F24" i="9" a="1"/>
  <c r="F24" i="9" s="1"/>
  <c r="W24" i="9" s="1"/>
  <c r="F25" i="9" a="1"/>
  <c r="F25" i="9" s="1"/>
  <c r="W25" i="9" s="1"/>
  <c r="F26" i="9" a="1"/>
  <c r="F26" i="9"/>
  <c r="W26" i="9" s="1"/>
  <c r="F27" i="9" a="1"/>
  <c r="F27" i="9" s="1"/>
  <c r="W27" i="9" s="1"/>
  <c r="F28" i="9" a="1"/>
  <c r="F28" i="9" s="1"/>
  <c r="W28" i="9" s="1"/>
  <c r="F29" i="9" a="1"/>
  <c r="F29" i="9" s="1"/>
  <c r="W29" i="9" s="1"/>
  <c r="F30" i="9" a="1"/>
  <c r="F30" i="9" s="1"/>
  <c r="W30" i="9" s="1"/>
  <c r="F31" i="9" a="1"/>
  <c r="F31" i="9" s="1"/>
  <c r="W31" i="9" s="1"/>
  <c r="F32" i="9" a="1"/>
  <c r="F32" i="9" s="1"/>
  <c r="W32" i="9" s="1"/>
  <c r="F33" i="9" a="1"/>
  <c r="F33" i="9" s="1"/>
  <c r="W33" i="9" s="1"/>
  <c r="F34" i="9" a="1"/>
  <c r="F34" i="9" s="1"/>
  <c r="W34" i="9" s="1"/>
  <c r="F35" i="9" a="1"/>
  <c r="F35" i="9" s="1"/>
  <c r="W35" i="9" s="1"/>
  <c r="F36" i="9" a="1"/>
  <c r="F36" i="9" s="1"/>
  <c r="W36" i="9" s="1"/>
  <c r="F37" i="9" a="1"/>
  <c r="F37" i="9" s="1"/>
  <c r="W37" i="9" s="1"/>
  <c r="F38" i="9" a="1"/>
  <c r="F38" i="9" s="1"/>
  <c r="W38" i="9" s="1"/>
  <c r="F39" i="9" a="1"/>
  <c r="F39" i="9" s="1"/>
  <c r="W39" i="9" s="1"/>
  <c r="F40" i="9" a="1"/>
  <c r="F40" i="9" s="1"/>
  <c r="W40" i="9" s="1"/>
  <c r="F41" i="9" a="1"/>
  <c r="F41" i="9" s="1"/>
  <c r="W41" i="9" s="1"/>
  <c r="F42" i="9" a="1"/>
  <c r="F42" i="9" s="1"/>
  <c r="W42" i="9" s="1"/>
  <c r="F43" i="9" a="1"/>
  <c r="F43" i="9" s="1"/>
  <c r="W43" i="9" s="1"/>
  <c r="F44" i="9" a="1"/>
  <c r="F44" i="9" s="1"/>
  <c r="W44" i="9" s="1"/>
  <c r="F45" i="9" a="1"/>
  <c r="F45" i="9" s="1"/>
  <c r="W45" i="9" s="1"/>
  <c r="F46" i="9" a="1"/>
  <c r="F46" i="9"/>
  <c r="W46" i="9" s="1"/>
  <c r="F47" i="9" a="1"/>
  <c r="F47" i="9" s="1"/>
  <c r="W47" i="9" s="1"/>
  <c r="F48" i="9" a="1"/>
  <c r="F48" i="9" s="1"/>
  <c r="W48" i="9" s="1"/>
  <c r="F49" i="9" a="1"/>
  <c r="F49" i="9" s="1"/>
  <c r="W49" i="9" s="1"/>
  <c r="F50" i="9" a="1"/>
  <c r="F50" i="9" s="1"/>
  <c r="W50" i="9" s="1"/>
  <c r="F51" i="9" a="1"/>
  <c r="F51" i="9" s="1"/>
  <c r="W51" i="9" s="1"/>
  <c r="F52" i="9" a="1"/>
  <c r="F52" i="9" s="1"/>
  <c r="W52" i="9" s="1"/>
  <c r="F53" i="9" a="1"/>
  <c r="F53" i="9" s="1"/>
  <c r="W53" i="9" s="1"/>
  <c r="F54" i="9" a="1"/>
  <c r="F54" i="9" s="1"/>
  <c r="W54" i="9" s="1"/>
  <c r="F55" i="9" a="1"/>
  <c r="F55" i="9" s="1"/>
  <c r="W55" i="9" s="1"/>
  <c r="F56" i="9" a="1"/>
  <c r="F56" i="9" s="1"/>
  <c r="W56" i="9" s="1"/>
  <c r="F57" i="9" a="1"/>
  <c r="F57" i="9" s="1"/>
  <c r="W57" i="9" s="1"/>
  <c r="F58" i="9" a="1"/>
  <c r="F58" i="9" s="1"/>
  <c r="W58" i="9" s="1"/>
  <c r="F59" i="9" a="1"/>
  <c r="F59" i="9" s="1"/>
  <c r="W59" i="9" s="1"/>
  <c r="F60" i="9" a="1"/>
  <c r="F60" i="9" s="1"/>
  <c r="W60" i="9" s="1"/>
  <c r="F61" i="9" a="1"/>
  <c r="F61" i="9" s="1"/>
  <c r="W61" i="9" s="1"/>
  <c r="F62" i="9" a="1"/>
  <c r="F62" i="9" s="1"/>
  <c r="W62" i="9" s="1"/>
  <c r="F63" i="9" a="1"/>
  <c r="F63" i="9" s="1"/>
  <c r="W63" i="9" s="1"/>
  <c r="F64" i="9" a="1"/>
  <c r="F64" i="9" s="1"/>
  <c r="W64" i="9" s="1"/>
  <c r="F65" i="9" a="1"/>
  <c r="F65" i="9" s="1"/>
  <c r="W65" i="9" s="1"/>
  <c r="F66" i="9" a="1"/>
  <c r="F66" i="9" s="1"/>
  <c r="W66" i="9" s="1"/>
  <c r="F67" i="9" a="1"/>
  <c r="F67" i="9" s="1"/>
  <c r="W67" i="9" s="1"/>
  <c r="F68" i="9" a="1"/>
  <c r="F68" i="9"/>
  <c r="W68" i="9" s="1"/>
  <c r="F69" i="9" a="1"/>
  <c r="F69" i="9" s="1"/>
  <c r="W69" i="9" s="1"/>
  <c r="F70" i="9" a="1"/>
  <c r="F70" i="9" s="1"/>
  <c r="W70" i="9" s="1"/>
  <c r="F71" i="9" a="1"/>
  <c r="F71" i="9" s="1"/>
  <c r="W71" i="9" s="1"/>
  <c r="F72" i="9" a="1"/>
  <c r="F72" i="9" s="1"/>
  <c r="W72" i="9" s="1"/>
  <c r="F73" i="9" a="1"/>
  <c r="F73" i="9" s="1"/>
  <c r="W73" i="9" s="1"/>
  <c r="F74" i="9" a="1"/>
  <c r="F74" i="9" s="1"/>
  <c r="W74" i="9" s="1"/>
  <c r="F75" i="9" a="1"/>
  <c r="F75" i="9" s="1"/>
  <c r="W75" i="9" s="1"/>
  <c r="F76" i="9" a="1"/>
  <c r="F76" i="9" s="1"/>
  <c r="W76" i="9" s="1"/>
  <c r="F77" i="9" a="1"/>
  <c r="F77" i="9" s="1"/>
  <c r="W77" i="9" s="1"/>
  <c r="F78" i="9" a="1"/>
  <c r="F78" i="9" s="1"/>
  <c r="W78" i="9" s="1"/>
  <c r="F79" i="9" a="1"/>
  <c r="F79" i="9" s="1"/>
  <c r="W79" i="9" s="1"/>
  <c r="F80" i="9" a="1"/>
  <c r="F80" i="9" s="1"/>
  <c r="W80" i="9" s="1"/>
  <c r="F81" i="9" a="1"/>
  <c r="F81" i="9" s="1"/>
  <c r="W81" i="9" s="1"/>
  <c r="F82" i="9" a="1"/>
  <c r="F82" i="9" s="1"/>
  <c r="W82" i="9" s="1"/>
  <c r="F83" i="9" a="1"/>
  <c r="F83" i="9" s="1"/>
  <c r="W83" i="9" s="1"/>
  <c r="F84" i="9" a="1"/>
  <c r="F84" i="9" s="1"/>
  <c r="W84" i="9" s="1"/>
  <c r="F85" i="9" a="1"/>
  <c r="F85" i="9" s="1"/>
  <c r="W85" i="9" s="1"/>
  <c r="F86" i="9" a="1"/>
  <c r="F86" i="9" s="1"/>
  <c r="W86" i="9" s="1"/>
  <c r="F87" i="9" a="1"/>
  <c r="F87" i="9" s="1"/>
  <c r="W87" i="9" s="1"/>
  <c r="F88" i="9" a="1"/>
  <c r="F88" i="9" s="1"/>
  <c r="W88" i="9" s="1"/>
  <c r="F89" i="9" a="1"/>
  <c r="F89" i="9" s="1"/>
  <c r="W89" i="9" s="1"/>
  <c r="F90" i="9" a="1"/>
  <c r="F90" i="9" s="1"/>
  <c r="W90" i="9" s="1"/>
  <c r="F91" i="9" a="1"/>
  <c r="F91" i="9" s="1"/>
  <c r="W91" i="9" s="1"/>
  <c r="F92" i="9" a="1"/>
  <c r="F92" i="9" s="1"/>
  <c r="W92" i="9" s="1"/>
  <c r="F93" i="9" a="1"/>
  <c r="F93" i="9" s="1"/>
  <c r="W93" i="9" s="1"/>
  <c r="F94" i="9" a="1"/>
  <c r="F94" i="9" s="1"/>
  <c r="W94" i="9" s="1"/>
  <c r="F95" i="9" a="1"/>
  <c r="F95" i="9" s="1"/>
  <c r="W95" i="9" s="1"/>
  <c r="F96" i="9" a="1"/>
  <c r="F96" i="9" s="1"/>
  <c r="W96" i="9" s="1"/>
  <c r="F97" i="9" a="1"/>
  <c r="F97" i="9" s="1"/>
  <c r="W97" i="9" s="1"/>
  <c r="F98" i="9" a="1"/>
  <c r="F98" i="9" s="1"/>
  <c r="W98" i="9" s="1"/>
  <c r="F99" i="9" a="1"/>
  <c r="F99" i="9" s="1"/>
  <c r="W99" i="9" s="1"/>
  <c r="F100" i="9" a="1"/>
  <c r="F100" i="9" s="1"/>
  <c r="W100" i="9" s="1"/>
  <c r="F101" i="9" a="1"/>
  <c r="F101" i="9" s="1"/>
  <c r="W101" i="9" s="1"/>
  <c r="F102" i="9" a="1"/>
  <c r="F102" i="9" s="1"/>
  <c r="W102" i="9" s="1"/>
  <c r="F103" i="9" a="1"/>
  <c r="F103" i="9" s="1"/>
  <c r="W103" i="9" s="1"/>
  <c r="F104" i="9" a="1"/>
  <c r="F104" i="9" s="1"/>
  <c r="W104" i="9" s="1"/>
  <c r="F105" i="9" a="1"/>
  <c r="F105" i="9" s="1"/>
  <c r="W105" i="9" s="1"/>
  <c r="F106" i="9" a="1"/>
  <c r="F106" i="9" s="1"/>
  <c r="W106" i="9" s="1"/>
  <c r="F107" i="9" a="1"/>
  <c r="F107" i="9" s="1"/>
  <c r="W107" i="9" s="1"/>
  <c r="F108" i="9" a="1"/>
  <c r="F108" i="9" s="1"/>
  <c r="W108" i="9" s="1"/>
  <c r="F109" i="9" a="1"/>
  <c r="F109" i="9" s="1"/>
  <c r="W109" i="9" s="1"/>
  <c r="F110" i="9" a="1"/>
  <c r="F110" i="9" s="1"/>
  <c r="W110" i="9" s="1"/>
  <c r="F111" i="9" a="1"/>
  <c r="F111" i="9" s="1"/>
  <c r="W111" i="9" s="1"/>
  <c r="F112" i="9" a="1"/>
  <c r="F112" i="9" s="1"/>
  <c r="W112" i="9" s="1"/>
  <c r="F113" i="9" a="1"/>
  <c r="F113" i="9" s="1"/>
  <c r="W113" i="9" s="1"/>
  <c r="F114" i="9" a="1"/>
  <c r="F114" i="9" s="1"/>
  <c r="W114" i="9" s="1"/>
  <c r="F115" i="9" a="1"/>
  <c r="F115" i="9" s="1"/>
  <c r="W115" i="9" s="1"/>
  <c r="F116" i="9" a="1"/>
  <c r="F116" i="9" s="1"/>
  <c r="W116" i="9" s="1"/>
  <c r="F117" i="9" a="1"/>
  <c r="F117" i="9" s="1"/>
  <c r="W117" i="9" s="1"/>
  <c r="F118" i="9" a="1"/>
  <c r="F118" i="9" s="1"/>
  <c r="W118" i="9" s="1"/>
  <c r="F119" i="9" a="1"/>
  <c r="F119" i="9" s="1"/>
  <c r="W119" i="9" s="1"/>
  <c r="F120" i="9" a="1"/>
  <c r="F120" i="9" s="1"/>
  <c r="W120" i="9" s="1"/>
  <c r="F121" i="9" a="1"/>
  <c r="F121" i="9" s="1"/>
  <c r="W121" i="9" s="1"/>
  <c r="F122" i="9" a="1"/>
  <c r="F122" i="9" s="1"/>
  <c r="W122" i="9" s="1"/>
  <c r="F123" i="9" a="1"/>
  <c r="F123" i="9" s="1"/>
  <c r="W123" i="9" s="1"/>
  <c r="F124" i="9" a="1"/>
  <c r="F124" i="9" s="1"/>
  <c r="W124" i="9" s="1"/>
  <c r="F125" i="9" a="1"/>
  <c r="F125" i="9" s="1"/>
  <c r="W125" i="9" s="1"/>
  <c r="F126" i="9" a="1"/>
  <c r="F126" i="9" s="1"/>
  <c r="W126" i="9" s="1"/>
  <c r="F127" i="9" a="1"/>
  <c r="F127" i="9" s="1"/>
  <c r="W127" i="9" s="1"/>
  <c r="F128" i="9" a="1"/>
  <c r="F128" i="9" s="1"/>
  <c r="W128" i="9" s="1"/>
  <c r="F129" i="9" a="1"/>
  <c r="F129" i="9" s="1"/>
  <c r="W129" i="9" s="1"/>
  <c r="F130" i="9" a="1"/>
  <c r="F130" i="9" s="1"/>
  <c r="W130" i="9" s="1"/>
  <c r="F131" i="9" a="1"/>
  <c r="F131" i="9" s="1"/>
  <c r="W131" i="9" s="1"/>
  <c r="F132" i="9" a="1"/>
  <c r="F132" i="9" s="1"/>
  <c r="W132" i="9" s="1"/>
  <c r="F133" i="9" a="1"/>
  <c r="F133" i="9" s="1"/>
  <c r="W133" i="9" s="1"/>
  <c r="F134" i="9" a="1"/>
  <c r="F134" i="9" s="1"/>
  <c r="W134" i="9" s="1"/>
  <c r="F135" i="9" a="1"/>
  <c r="F135" i="9" s="1"/>
  <c r="W135" i="9" s="1"/>
  <c r="F136" i="9" a="1"/>
  <c r="F136" i="9" s="1"/>
  <c r="W136" i="9" s="1"/>
  <c r="F137" i="9" a="1"/>
  <c r="F137" i="9" s="1"/>
  <c r="W137" i="9" s="1"/>
  <c r="F138" i="9" a="1"/>
  <c r="F138" i="9" s="1"/>
  <c r="W138" i="9" s="1"/>
  <c r="F139" i="9" a="1"/>
  <c r="F139" i="9" s="1"/>
  <c r="W139" i="9" s="1"/>
  <c r="F140" i="9" a="1"/>
  <c r="F140" i="9" s="1"/>
  <c r="W140" i="9" s="1"/>
  <c r="F141" i="9" a="1"/>
  <c r="F141" i="9" s="1"/>
  <c r="W141" i="9" s="1"/>
  <c r="F142" i="9" a="1"/>
  <c r="F142" i="9" s="1"/>
  <c r="W142" i="9" s="1"/>
  <c r="F143" i="9" a="1"/>
  <c r="F143" i="9" s="1"/>
  <c r="W143" i="9" s="1"/>
  <c r="F144" i="9" a="1"/>
  <c r="F144" i="9" s="1"/>
  <c r="W144" i="9" s="1"/>
  <c r="F145" i="9" a="1"/>
  <c r="F145" i="9" s="1"/>
  <c r="W145" i="9" s="1"/>
  <c r="F146" i="9" a="1"/>
  <c r="F146" i="9" s="1"/>
  <c r="W146" i="9" s="1"/>
  <c r="F147" i="9" a="1"/>
  <c r="F147" i="9" s="1"/>
  <c r="W147" i="9" s="1"/>
  <c r="F148" i="9" a="1"/>
  <c r="F148" i="9" s="1"/>
  <c r="W148" i="9" s="1"/>
  <c r="F149" i="9" a="1"/>
  <c r="F149" i="9" s="1"/>
  <c r="W149" i="9" s="1"/>
  <c r="F150" i="9" a="1"/>
  <c r="F150" i="9" s="1"/>
  <c r="W150" i="9" s="1"/>
  <c r="F151" i="9" a="1"/>
  <c r="F151" i="9" s="1"/>
  <c r="W151" i="9" s="1"/>
  <c r="F152" i="9" a="1"/>
  <c r="F152" i="9" s="1"/>
  <c r="W152" i="9" s="1"/>
  <c r="F153" i="9" a="1"/>
  <c r="F153" i="9" s="1"/>
  <c r="W153" i="9" s="1"/>
  <c r="F154" i="9" a="1"/>
  <c r="F154" i="9" s="1"/>
  <c r="W154" i="9" s="1"/>
  <c r="F155" i="9" a="1"/>
  <c r="F155" i="9" s="1"/>
  <c r="W155" i="9" s="1"/>
  <c r="F156" i="9" a="1"/>
  <c r="F156" i="9" s="1"/>
  <c r="W156" i="9" s="1"/>
  <c r="F157" i="9" a="1"/>
  <c r="F157" i="9" s="1"/>
  <c r="W157" i="9" s="1"/>
  <c r="F158" i="9" a="1"/>
  <c r="F158" i="9" s="1"/>
  <c r="W158" i="9" s="1"/>
  <c r="F159" i="9" a="1"/>
  <c r="F159" i="9" s="1"/>
  <c r="W159" i="9" s="1"/>
  <c r="F160" i="9" a="1"/>
  <c r="F160" i="9" s="1"/>
  <c r="W160" i="9" s="1"/>
  <c r="F161" i="9" a="1"/>
  <c r="F161" i="9" s="1"/>
  <c r="W161" i="9" s="1"/>
  <c r="F162" i="9" a="1"/>
  <c r="F162" i="9" s="1"/>
  <c r="W162" i="9" s="1"/>
  <c r="F163" i="9" a="1"/>
  <c r="F163" i="9" s="1"/>
  <c r="W163" i="9" s="1"/>
  <c r="F164" i="9" a="1"/>
  <c r="F164" i="9" s="1"/>
  <c r="W164" i="9" s="1"/>
  <c r="F165" i="9" a="1"/>
  <c r="F165" i="9" s="1"/>
  <c r="W165" i="9" s="1"/>
  <c r="F166" i="9" a="1"/>
  <c r="F166" i="9" s="1"/>
  <c r="W166" i="9" s="1"/>
  <c r="F167" i="9" a="1"/>
  <c r="F167" i="9" s="1"/>
  <c r="W167" i="9" s="1"/>
  <c r="F168" i="9" a="1"/>
  <c r="F168" i="9" s="1"/>
  <c r="W168" i="9" s="1"/>
  <c r="F169" i="9" a="1"/>
  <c r="F169" i="9" s="1"/>
  <c r="W169" i="9" s="1"/>
  <c r="F170" i="9" a="1"/>
  <c r="F170" i="9" s="1"/>
  <c r="W170" i="9" s="1"/>
  <c r="F171" i="9" a="1"/>
  <c r="F171" i="9" s="1"/>
  <c r="W171" i="9" s="1"/>
  <c r="F172" i="9" a="1"/>
  <c r="F172" i="9"/>
  <c r="W172" i="9" s="1"/>
  <c r="F173" i="9" a="1"/>
  <c r="F173" i="9" s="1"/>
  <c r="W173" i="9" s="1"/>
  <c r="F174" i="9" a="1"/>
  <c r="F174" i="9" s="1"/>
  <c r="W174" i="9" s="1"/>
  <c r="F175" i="9" a="1"/>
  <c r="F175" i="9" s="1"/>
  <c r="W175" i="9" s="1"/>
  <c r="F176" i="9" a="1"/>
  <c r="F176" i="9" s="1"/>
  <c r="W176" i="9" s="1"/>
  <c r="F177" i="9" a="1"/>
  <c r="F177" i="9" s="1"/>
  <c r="W177" i="9" s="1"/>
  <c r="F178" i="9" a="1"/>
  <c r="F178" i="9" s="1"/>
  <c r="W178" i="9" s="1"/>
  <c r="F179" i="9" a="1"/>
  <c r="F179" i="9" s="1"/>
  <c r="W179" i="9" s="1"/>
  <c r="F180" i="9" a="1"/>
  <c r="F180" i="9" s="1"/>
  <c r="W180" i="9" s="1"/>
  <c r="F181" i="9" a="1"/>
  <c r="F181" i="9" s="1"/>
  <c r="W181" i="9" s="1"/>
  <c r="F182" i="9" a="1"/>
  <c r="F182" i="9" s="1"/>
  <c r="W182" i="9" s="1"/>
  <c r="F183" i="9" a="1"/>
  <c r="F183" i="9" s="1"/>
  <c r="W183" i="9" s="1"/>
  <c r="F184" i="9" a="1"/>
  <c r="F184" i="9" s="1"/>
  <c r="W184" i="9" s="1"/>
  <c r="F185" i="9" a="1"/>
  <c r="F185" i="9" s="1"/>
  <c r="W185" i="9" s="1"/>
  <c r="F186" i="9" a="1"/>
  <c r="F186" i="9" s="1"/>
  <c r="W186" i="9" s="1"/>
  <c r="F187" i="9" a="1"/>
  <c r="F187" i="9" s="1"/>
  <c r="W187" i="9" s="1"/>
  <c r="F188" i="9" a="1"/>
  <c r="F188" i="9" s="1"/>
  <c r="W188" i="9" s="1"/>
  <c r="F189" i="9" a="1"/>
  <c r="F189" i="9" s="1"/>
  <c r="W189" i="9" s="1"/>
  <c r="F190" i="9" a="1"/>
  <c r="F190" i="9" s="1"/>
  <c r="W190" i="9" s="1"/>
  <c r="F191" i="9" a="1"/>
  <c r="F191" i="9" s="1"/>
  <c r="W191" i="9" s="1"/>
  <c r="F192" i="9" a="1"/>
  <c r="F192" i="9" s="1"/>
  <c r="W192" i="9" s="1"/>
  <c r="F193" i="9" a="1"/>
  <c r="F193" i="9" s="1"/>
  <c r="W193" i="9" s="1"/>
  <c r="F194" i="9" a="1"/>
  <c r="F194" i="9" s="1"/>
  <c r="W194" i="9" s="1"/>
  <c r="F195" i="9" a="1"/>
  <c r="F195" i="9" s="1"/>
  <c r="W195" i="9" s="1"/>
  <c r="F196" i="9" a="1"/>
  <c r="F196" i="9" s="1"/>
  <c r="W196" i="9" s="1"/>
  <c r="F197" i="9" a="1"/>
  <c r="F197" i="9" s="1"/>
  <c r="W197" i="9" s="1"/>
  <c r="F198" i="9" a="1"/>
  <c r="F198" i="9" s="1"/>
  <c r="W198" i="9" s="1"/>
  <c r="F199" i="9" a="1"/>
  <c r="F199" i="9" s="1"/>
  <c r="W199" i="9" s="1"/>
  <c r="F200" i="9" a="1"/>
  <c r="F200" i="9"/>
  <c r="W200" i="9" s="1"/>
  <c r="F201" i="9" a="1"/>
  <c r="F201" i="9" s="1"/>
  <c r="W201" i="9" s="1"/>
  <c r="F202" i="9" a="1"/>
  <c r="F202" i="9" s="1"/>
  <c r="W202" i="9" s="1"/>
  <c r="F203" i="9" a="1"/>
  <c r="F203" i="9" s="1"/>
  <c r="W203" i="9" s="1"/>
  <c r="F204" i="9" a="1"/>
  <c r="F204" i="9" s="1"/>
  <c r="W204" i="9" s="1"/>
  <c r="F205" i="9" a="1"/>
  <c r="F205" i="9" s="1"/>
  <c r="W205" i="9" s="1"/>
  <c r="F206" i="9" a="1"/>
  <c r="F206" i="9" s="1"/>
  <c r="W206" i="9" s="1"/>
  <c r="F207" i="9" a="1"/>
  <c r="F207" i="9" s="1"/>
  <c r="W207" i="9" s="1"/>
  <c r="F208" i="9" a="1"/>
  <c r="F208" i="9" s="1"/>
  <c r="W208" i="9" s="1"/>
  <c r="F209" i="9" a="1"/>
  <c r="F209" i="9" s="1"/>
  <c r="W209" i="9" s="1"/>
  <c r="F210" i="9" a="1"/>
  <c r="F210" i="9" s="1"/>
  <c r="W210" i="9" s="1"/>
  <c r="F211" i="9" a="1"/>
  <c r="F211" i="9" s="1"/>
  <c r="W211" i="9" s="1"/>
  <c r="F212" i="9" a="1"/>
  <c r="F212" i="9" s="1"/>
  <c r="W212" i="9" s="1"/>
  <c r="F213" i="9" a="1"/>
  <c r="F213" i="9" s="1"/>
  <c r="W213" i="9" s="1"/>
  <c r="F214" i="9" a="1"/>
  <c r="F214" i="9" s="1"/>
  <c r="W214" i="9" s="1"/>
  <c r="F215" i="9" a="1"/>
  <c r="F215" i="9" s="1"/>
  <c r="W215" i="9" s="1"/>
  <c r="F216" i="9" a="1"/>
  <c r="F216" i="9" s="1"/>
  <c r="W216" i="9" s="1"/>
  <c r="F217" i="9" a="1"/>
  <c r="F217" i="9" s="1"/>
  <c r="W217" i="9" s="1"/>
  <c r="F218" i="9" a="1"/>
  <c r="F218" i="9" s="1"/>
  <c r="W218" i="9" s="1"/>
  <c r="F219" i="9" a="1"/>
  <c r="F219" i="9" s="1"/>
  <c r="W219" i="9" s="1"/>
  <c r="F220" i="9" a="1"/>
  <c r="F220" i="9" s="1"/>
  <c r="W220" i="9" s="1"/>
  <c r="F221" i="9" a="1"/>
  <c r="F221" i="9" s="1"/>
  <c r="W221" i="9" s="1"/>
  <c r="F222" i="9" a="1"/>
  <c r="F222" i="9" s="1"/>
  <c r="W222" i="9" s="1"/>
  <c r="F223" i="9" a="1"/>
  <c r="F223" i="9" s="1"/>
  <c r="W223" i="9" s="1"/>
  <c r="F224" i="9" a="1"/>
  <c r="F224" i="9" s="1"/>
  <c r="W224" i="9" s="1"/>
  <c r="F225" i="9" a="1"/>
  <c r="F225" i="9" s="1"/>
  <c r="W225" i="9" s="1"/>
  <c r="F226" i="9" a="1"/>
  <c r="F226" i="9" s="1"/>
  <c r="W226" i="9" s="1"/>
  <c r="F227" i="9" a="1"/>
  <c r="F227" i="9" s="1"/>
  <c r="W227" i="9" s="1"/>
  <c r="F228" i="9" a="1"/>
  <c r="F228" i="9" s="1"/>
  <c r="W228" i="9" s="1"/>
  <c r="F229" i="9" a="1"/>
  <c r="F229" i="9" s="1"/>
  <c r="W229" i="9" s="1"/>
  <c r="F230" i="9" a="1"/>
  <c r="F230" i="9" s="1"/>
  <c r="W230" i="9" s="1"/>
  <c r="F231" i="9" a="1"/>
  <c r="F231" i="9" s="1"/>
  <c r="W231" i="9" s="1"/>
  <c r="F232" i="9" a="1"/>
  <c r="F232" i="9" s="1"/>
  <c r="W232" i="9" s="1"/>
  <c r="F233" i="9" a="1"/>
  <c r="F233" i="9" s="1"/>
  <c r="W233" i="9" s="1"/>
  <c r="F234" i="9" a="1"/>
  <c r="F234" i="9" s="1"/>
  <c r="W234" i="9" s="1"/>
  <c r="F235" i="9" a="1"/>
  <c r="F235" i="9" s="1"/>
  <c r="W235" i="9" s="1"/>
  <c r="F236" i="9" a="1"/>
  <c r="F236" i="9" s="1"/>
  <c r="W236" i="9" s="1"/>
  <c r="F237" i="9" a="1"/>
  <c r="F237" i="9" s="1"/>
  <c r="W237" i="9" s="1"/>
  <c r="F238" i="9" a="1"/>
  <c r="F238" i="9" s="1"/>
  <c r="W238" i="9" s="1"/>
  <c r="F239" i="9" a="1"/>
  <c r="F239" i="9" s="1"/>
  <c r="W239" i="9" s="1"/>
  <c r="F240" i="9" a="1"/>
  <c r="F240" i="9" s="1"/>
  <c r="W240" i="9" s="1"/>
  <c r="F241" i="9" a="1"/>
  <c r="F241" i="9" s="1"/>
  <c r="W241" i="9" s="1"/>
  <c r="F242" i="9" a="1"/>
  <c r="F242" i="9" s="1"/>
  <c r="W242" i="9" s="1"/>
  <c r="F243" i="9" a="1"/>
  <c r="F243" i="9" s="1"/>
  <c r="W243" i="9" s="1"/>
  <c r="F244" i="9" a="1"/>
  <c r="F244" i="9" s="1"/>
  <c r="W244" i="9" s="1"/>
  <c r="F245" i="9" a="1"/>
  <c r="F245" i="9" s="1"/>
  <c r="W245" i="9" s="1"/>
  <c r="F246" i="9" a="1"/>
  <c r="F246" i="9" s="1"/>
  <c r="W246" i="9" s="1"/>
  <c r="F247" i="9" a="1"/>
  <c r="F247" i="9" s="1"/>
  <c r="W247" i="9" s="1"/>
  <c r="F248" i="9" a="1"/>
  <c r="F248" i="9" s="1"/>
  <c r="W248" i="9" s="1"/>
  <c r="F249" i="9" a="1"/>
  <c r="F249" i="9" s="1"/>
  <c r="W249" i="9" s="1"/>
  <c r="F250" i="9" a="1"/>
  <c r="F250" i="9" s="1"/>
  <c r="W250" i="9" s="1"/>
  <c r="F251" i="9" a="1"/>
  <c r="F251" i="9" s="1"/>
  <c r="W251" i="9" s="1"/>
  <c r="F252" i="9" a="1"/>
  <c r="F252" i="9" s="1"/>
  <c r="W252" i="9" s="1"/>
  <c r="F253" i="9" a="1"/>
  <c r="F253" i="9" s="1"/>
  <c r="W253" i="9" s="1"/>
  <c r="F254" i="9" a="1"/>
  <c r="F254" i="9" s="1"/>
  <c r="W254" i="9" s="1"/>
  <c r="F255" i="9" a="1"/>
  <c r="F255" i="9" s="1"/>
  <c r="W255" i="9" s="1"/>
  <c r="F256" i="9" a="1"/>
  <c r="F256" i="9"/>
  <c r="W256" i="9" s="1"/>
  <c r="F257" i="9" a="1"/>
  <c r="F257" i="9" s="1"/>
  <c r="W257" i="9" s="1"/>
  <c r="F258" i="9" a="1"/>
  <c r="F258" i="9" s="1"/>
  <c r="W258" i="9" s="1"/>
  <c r="F259" i="9" a="1"/>
  <c r="F259" i="9" s="1"/>
  <c r="W259" i="9" s="1"/>
  <c r="F260" i="9" a="1"/>
  <c r="F260" i="9" s="1"/>
  <c r="W260" i="9" s="1"/>
  <c r="F261" i="9" a="1"/>
  <c r="F261" i="9" s="1"/>
  <c r="W261" i="9" s="1"/>
  <c r="F262" i="9" a="1"/>
  <c r="F262" i="9" s="1"/>
  <c r="W262" i="9" s="1"/>
  <c r="F263" i="9" a="1"/>
  <c r="F263" i="9" s="1"/>
  <c r="W263" i="9" s="1"/>
  <c r="F264" i="9" a="1"/>
  <c r="F264" i="9" s="1"/>
  <c r="W264" i="9" s="1"/>
  <c r="F265" i="9" a="1"/>
  <c r="F265" i="9" s="1"/>
  <c r="W265" i="9" s="1"/>
  <c r="F266" i="9" a="1"/>
  <c r="F266" i="9" s="1"/>
  <c r="W266" i="9" s="1"/>
  <c r="F267" i="9" a="1"/>
  <c r="F267" i="9" s="1"/>
  <c r="W267" i="9" s="1"/>
  <c r="F268" i="9" a="1"/>
  <c r="F268" i="9" s="1"/>
  <c r="W268" i="9" s="1"/>
  <c r="F269" i="9" a="1"/>
  <c r="F269" i="9" s="1"/>
  <c r="W269" i="9" s="1"/>
  <c r="F270" i="9" a="1"/>
  <c r="F270" i="9" s="1"/>
  <c r="W270" i="9" s="1"/>
  <c r="F271" i="9" a="1"/>
  <c r="F271" i="9" s="1"/>
  <c r="W271" i="9" s="1"/>
  <c r="F272" i="9" a="1"/>
  <c r="F272" i="9" s="1"/>
  <c r="W272" i="9" s="1"/>
  <c r="F273" i="9" a="1"/>
  <c r="F273" i="9" s="1"/>
  <c r="W273" i="9" s="1"/>
  <c r="F274" i="9" a="1"/>
  <c r="F274" i="9" s="1"/>
  <c r="W274" i="9" s="1"/>
  <c r="F275" i="9" a="1"/>
  <c r="F275" i="9" s="1"/>
  <c r="W275" i="9" s="1"/>
  <c r="F276" i="9" a="1"/>
  <c r="F276" i="9" s="1"/>
  <c r="W276" i="9" s="1"/>
  <c r="F277" i="9" a="1"/>
  <c r="F277" i="9" s="1"/>
  <c r="W277" i="9" s="1"/>
  <c r="F278" i="9" a="1"/>
  <c r="F278" i="9" s="1"/>
  <c r="W278" i="9" s="1"/>
  <c r="F279" i="9" a="1"/>
  <c r="F279" i="9" s="1"/>
  <c r="W279" i="9" s="1"/>
  <c r="F280" i="9" a="1"/>
  <c r="F280" i="9" s="1"/>
  <c r="W280" i="9" s="1"/>
  <c r="F281" i="9" a="1"/>
  <c r="F281" i="9" s="1"/>
  <c r="W281" i="9" s="1"/>
  <c r="F282" i="9" a="1"/>
  <c r="F282" i="9" s="1"/>
  <c r="W282" i="9" s="1"/>
  <c r="F283" i="9" a="1"/>
  <c r="F283" i="9" s="1"/>
  <c r="W283" i="9" s="1"/>
  <c r="F284" i="9" a="1"/>
  <c r="F284" i="9" s="1"/>
  <c r="W284" i="9" s="1"/>
  <c r="F285" i="9" a="1"/>
  <c r="F285" i="9" s="1"/>
  <c r="W285" i="9" s="1"/>
  <c r="F286" i="9" a="1"/>
  <c r="F286" i="9" s="1"/>
  <c r="W286" i="9" s="1"/>
  <c r="F287" i="9" a="1"/>
  <c r="F287" i="9" s="1"/>
  <c r="W287" i="9" s="1"/>
  <c r="F288" i="9" a="1"/>
  <c r="F288" i="9" s="1"/>
  <c r="W288" i="9" s="1"/>
  <c r="F289" i="9" a="1"/>
  <c r="F289" i="9" s="1"/>
  <c r="W289" i="9" s="1"/>
  <c r="F290" i="9" a="1"/>
  <c r="F290" i="9" s="1"/>
  <c r="W290" i="9" s="1"/>
  <c r="F291" i="9" a="1"/>
  <c r="F291" i="9" s="1"/>
  <c r="W291" i="9" s="1"/>
  <c r="F292" i="9" a="1"/>
  <c r="F292" i="9" s="1"/>
  <c r="W292" i="9" s="1"/>
  <c r="F293" i="9" a="1"/>
  <c r="F293" i="9" s="1"/>
  <c r="W293" i="9" s="1"/>
  <c r="F294" i="9" a="1"/>
  <c r="F294" i="9" s="1"/>
  <c r="W294" i="9" s="1"/>
  <c r="F295" i="9" a="1"/>
  <c r="F295" i="9" s="1"/>
  <c r="W295" i="9" s="1"/>
  <c r="F296" i="9" a="1"/>
  <c r="F296" i="9" s="1"/>
  <c r="W296" i="9" s="1"/>
  <c r="F297" i="9" a="1"/>
  <c r="F297" i="9" s="1"/>
  <c r="W297" i="9" s="1"/>
  <c r="F298" i="9" a="1"/>
  <c r="F298" i="9" s="1"/>
  <c r="W298" i="9" s="1"/>
  <c r="F299" i="9" a="1"/>
  <c r="F299" i="9" s="1"/>
  <c r="W299" i="9" s="1"/>
  <c r="F300" i="9" a="1"/>
  <c r="F300" i="9" s="1"/>
  <c r="W300" i="9" s="1"/>
  <c r="F301" i="9" a="1"/>
  <c r="F301" i="9" s="1"/>
  <c r="W301" i="9" s="1"/>
  <c r="F302" i="9" a="1"/>
  <c r="F302" i="9" s="1"/>
  <c r="W302" i="9" s="1"/>
  <c r="F303" i="9" a="1"/>
  <c r="F303" i="9" s="1"/>
  <c r="W303" i="9" s="1"/>
  <c r="F304" i="9" a="1"/>
  <c r="F304" i="9" s="1"/>
  <c r="W304" i="9" s="1"/>
  <c r="F305" i="9" a="1"/>
  <c r="F305" i="9" s="1"/>
  <c r="W305" i="9" s="1"/>
  <c r="F306" i="9" a="1"/>
  <c r="F306" i="9" s="1"/>
  <c r="W306" i="9" s="1"/>
  <c r="F307" i="9" a="1"/>
  <c r="F307" i="9" s="1"/>
  <c r="W307" i="9" s="1"/>
  <c r="F308" i="9" a="1"/>
  <c r="F308" i="9" s="1"/>
  <c r="W308" i="9" s="1"/>
  <c r="F309" i="9" a="1"/>
  <c r="F309" i="9" s="1"/>
  <c r="W309" i="9" s="1"/>
  <c r="F310" i="9" a="1"/>
  <c r="F310" i="9" s="1"/>
  <c r="W310" i="9" s="1"/>
  <c r="F311" i="9" a="1"/>
  <c r="F311" i="9" s="1"/>
  <c r="W311" i="9" s="1"/>
  <c r="F312" i="9" a="1"/>
  <c r="F312" i="9" s="1"/>
  <c r="W312" i="9" s="1"/>
  <c r="F313" i="9" a="1"/>
  <c r="F313" i="9" s="1"/>
  <c r="W313" i="9" s="1"/>
  <c r="F314" i="9" a="1"/>
  <c r="F314" i="9" s="1"/>
  <c r="W314" i="9" s="1"/>
  <c r="F315" i="9" a="1"/>
  <c r="F315" i="9" s="1"/>
  <c r="W315" i="9" s="1"/>
  <c r="F316" i="9" a="1"/>
  <c r="F316" i="9" s="1"/>
  <c r="W316" i="9" s="1"/>
  <c r="F317" i="9" a="1"/>
  <c r="F317" i="9" s="1"/>
  <c r="W317" i="9" s="1"/>
  <c r="F318" i="9" a="1"/>
  <c r="F318" i="9" s="1"/>
  <c r="W318" i="9" s="1"/>
  <c r="F319" i="9" a="1"/>
  <c r="F319" i="9" s="1"/>
  <c r="W319" i="9" s="1"/>
  <c r="F320" i="9" a="1"/>
  <c r="F320" i="9" s="1"/>
  <c r="W320" i="9" s="1"/>
  <c r="F321" i="9" a="1"/>
  <c r="F321" i="9" s="1"/>
  <c r="W321" i="9" s="1"/>
  <c r="F322" i="9" a="1"/>
  <c r="F322" i="9" s="1"/>
  <c r="W322" i="9" s="1"/>
  <c r="F323" i="9" a="1"/>
  <c r="F323" i="9" s="1"/>
  <c r="W323" i="9" s="1"/>
  <c r="F324" i="9" a="1"/>
  <c r="F324" i="9" s="1"/>
  <c r="W324" i="9" s="1"/>
  <c r="F325" i="9" a="1"/>
  <c r="F325" i="9" s="1"/>
  <c r="W325" i="9" s="1"/>
  <c r="F326" i="9" a="1"/>
  <c r="F326" i="9" s="1"/>
  <c r="W326" i="9" s="1"/>
  <c r="F327" i="9" a="1"/>
  <c r="F327" i="9" s="1"/>
  <c r="W327" i="9" s="1"/>
  <c r="F328" i="9" a="1"/>
  <c r="F328" i="9" s="1"/>
  <c r="W328" i="9" s="1"/>
  <c r="F329" i="9" a="1"/>
  <c r="F329" i="9" s="1"/>
  <c r="W329" i="9" s="1"/>
  <c r="F330" i="9" a="1"/>
  <c r="F330" i="9" s="1"/>
  <c r="W330" i="9" s="1"/>
  <c r="F331" i="9" a="1"/>
  <c r="F331" i="9" s="1"/>
  <c r="W331" i="9" s="1"/>
  <c r="F332" i="9" a="1"/>
  <c r="F332" i="9" s="1"/>
  <c r="W332" i="9" s="1"/>
  <c r="F333" i="9" a="1"/>
  <c r="F333" i="9" s="1"/>
  <c r="W333" i="9" s="1"/>
  <c r="F334" i="9" a="1"/>
  <c r="F334" i="9" s="1"/>
  <c r="W334" i="9" s="1"/>
  <c r="F335" i="9" a="1"/>
  <c r="F335" i="9" s="1"/>
  <c r="W335" i="9" s="1"/>
  <c r="F336" i="9" a="1"/>
  <c r="F336" i="9" s="1"/>
  <c r="W336" i="9" s="1"/>
  <c r="F337" i="9" a="1"/>
  <c r="F337" i="9" s="1"/>
  <c r="W337" i="9" s="1"/>
  <c r="F338" i="9" a="1"/>
  <c r="F338" i="9" s="1"/>
  <c r="W338" i="9" s="1"/>
  <c r="F339" i="9" a="1"/>
  <c r="F339" i="9"/>
  <c r="W339" i="9" s="1"/>
  <c r="F340" i="9" a="1"/>
  <c r="F340" i="9" s="1"/>
  <c r="W340" i="9" s="1"/>
  <c r="F341" i="9" a="1"/>
  <c r="F341" i="9" s="1"/>
  <c r="W341" i="9" s="1"/>
  <c r="F342" i="9" a="1"/>
  <c r="F342" i="9" s="1"/>
  <c r="W342" i="9" s="1"/>
  <c r="F343" i="9" a="1"/>
  <c r="F343" i="9" s="1"/>
  <c r="W343" i="9" s="1"/>
  <c r="F344" i="9" a="1"/>
  <c r="F344" i="9" s="1"/>
  <c r="W344" i="9" s="1"/>
  <c r="F345" i="9" a="1"/>
  <c r="F345" i="9" s="1"/>
  <c r="W345" i="9" s="1"/>
  <c r="F346" i="9" a="1"/>
  <c r="F346" i="9" s="1"/>
  <c r="W346" i="9" s="1"/>
  <c r="F347" i="9" a="1"/>
  <c r="F347" i="9" s="1"/>
  <c r="W347" i="9" s="1"/>
  <c r="F348" i="9" a="1"/>
  <c r="F348" i="9" s="1"/>
  <c r="W348" i="9" s="1"/>
  <c r="F349" i="9" a="1"/>
  <c r="F349" i="9" s="1"/>
  <c r="W349" i="9" s="1"/>
  <c r="F350" i="9" a="1"/>
  <c r="F350" i="9" s="1"/>
  <c r="W350" i="9" s="1"/>
  <c r="F351" i="9" a="1"/>
  <c r="F351" i="9" s="1"/>
  <c r="W351" i="9" s="1"/>
  <c r="F352" i="9" a="1"/>
  <c r="F352" i="9" s="1"/>
  <c r="W352" i="9" s="1"/>
  <c r="F353" i="9" a="1"/>
  <c r="F353" i="9" s="1"/>
  <c r="W353" i="9" s="1"/>
  <c r="F354" i="9" a="1"/>
  <c r="F354" i="9" s="1"/>
  <c r="W354" i="9" s="1"/>
  <c r="F355" i="9" a="1"/>
  <c r="F355" i="9" s="1"/>
  <c r="W355" i="9" s="1"/>
  <c r="F356" i="9" a="1"/>
  <c r="F356" i="9" s="1"/>
  <c r="W356" i="9" s="1"/>
  <c r="F357" i="9" a="1"/>
  <c r="F357" i="9" s="1"/>
  <c r="W357" i="9" s="1"/>
  <c r="F358" i="9" a="1"/>
  <c r="F358" i="9" s="1"/>
  <c r="W358" i="9" s="1"/>
  <c r="F359" i="9" a="1"/>
  <c r="F359" i="9" s="1"/>
  <c r="W359" i="9" s="1"/>
  <c r="F360" i="9" a="1"/>
  <c r="F360" i="9" s="1"/>
  <c r="W360" i="9" s="1"/>
  <c r="F361" i="9" a="1"/>
  <c r="F361" i="9" s="1"/>
  <c r="W361" i="9" s="1"/>
  <c r="F362" i="9" a="1"/>
  <c r="F362" i="9" s="1"/>
  <c r="W362" i="9" s="1"/>
  <c r="F363" i="9" a="1"/>
  <c r="F363" i="9" s="1"/>
  <c r="W363" i="9" s="1"/>
  <c r="F364" i="9" a="1"/>
  <c r="F364" i="9" s="1"/>
  <c r="W364" i="9" s="1"/>
  <c r="F365" i="9" a="1"/>
  <c r="F365" i="9"/>
  <c r="W365" i="9" s="1"/>
  <c r="F366" i="9" a="1"/>
  <c r="F366" i="9" s="1"/>
  <c r="W366" i="9" s="1"/>
  <c r="F367" i="9" a="1"/>
  <c r="F367" i="9" s="1"/>
  <c r="W367" i="9" s="1"/>
  <c r="F368" i="9" a="1"/>
  <c r="F368" i="9" s="1"/>
  <c r="W368" i="9" s="1"/>
  <c r="F369" i="9" a="1"/>
  <c r="F369" i="9" s="1"/>
  <c r="W369" i="9" s="1"/>
  <c r="F370" i="9" a="1"/>
  <c r="F370" i="9" s="1"/>
  <c r="W370" i="9" s="1"/>
  <c r="F371" i="9" a="1"/>
  <c r="F371" i="9" s="1"/>
  <c r="W371" i="9" s="1"/>
  <c r="F372" i="9" a="1"/>
  <c r="F372" i="9" s="1"/>
  <c r="W372" i="9" s="1"/>
  <c r="F373" i="9" a="1"/>
  <c r="F373" i="9" s="1"/>
  <c r="W373" i="9" s="1"/>
  <c r="F374" i="9" a="1"/>
  <c r="F374" i="9" s="1"/>
  <c r="W374" i="9" s="1"/>
  <c r="F375" i="9" a="1"/>
  <c r="F375" i="9" s="1"/>
  <c r="W375" i="9" s="1"/>
  <c r="F376" i="9" a="1"/>
  <c r="F376" i="9" s="1"/>
  <c r="W376" i="9" s="1"/>
  <c r="F377" i="9" a="1"/>
  <c r="F377" i="9" s="1"/>
  <c r="W377" i="9" s="1"/>
  <c r="F378" i="9" a="1"/>
  <c r="F378" i="9" s="1"/>
  <c r="W378" i="9" s="1"/>
  <c r="F379" i="9" a="1"/>
  <c r="F379" i="9" s="1"/>
  <c r="W379" i="9" s="1"/>
  <c r="F380" i="9" a="1"/>
  <c r="F380" i="9" s="1"/>
  <c r="W380" i="9" s="1"/>
  <c r="F381" i="9" a="1"/>
  <c r="F381" i="9" s="1"/>
  <c r="W381" i="9" s="1"/>
  <c r="F382" i="9" a="1"/>
  <c r="F382" i="9" s="1"/>
  <c r="W382" i="9" s="1"/>
  <c r="F383" i="9" a="1"/>
  <c r="F383" i="9" s="1"/>
  <c r="W383" i="9" s="1"/>
  <c r="F384" i="9" a="1"/>
  <c r="F384" i="9" s="1"/>
  <c r="W384" i="9" s="1"/>
  <c r="F385" i="9" a="1"/>
  <c r="F385" i="9" s="1"/>
  <c r="W385" i="9" s="1"/>
  <c r="F386" i="9" a="1"/>
  <c r="F386" i="9" s="1"/>
  <c r="W386" i="9" s="1"/>
  <c r="F387" i="9" a="1"/>
  <c r="F387" i="9" s="1"/>
  <c r="W387" i="9" s="1"/>
  <c r="F388" i="9" a="1"/>
  <c r="F388" i="9" s="1"/>
  <c r="W388" i="9" s="1"/>
  <c r="F389" i="9" a="1"/>
  <c r="F389" i="9" s="1"/>
  <c r="W389" i="9" s="1"/>
  <c r="F390" i="9" a="1"/>
  <c r="F390" i="9" s="1"/>
  <c r="W390" i="9" s="1"/>
  <c r="F391" i="9" a="1"/>
  <c r="F391" i="9" s="1"/>
  <c r="W391" i="9" s="1"/>
  <c r="F392" i="9" a="1"/>
  <c r="F392" i="9" s="1"/>
  <c r="W392" i="9" s="1"/>
  <c r="F393" i="9" a="1"/>
  <c r="F393" i="9" s="1"/>
  <c r="W393" i="9" s="1"/>
  <c r="F394" i="9" a="1"/>
  <c r="F394" i="9" s="1"/>
  <c r="W394" i="9" s="1"/>
  <c r="F395" i="9" a="1"/>
  <c r="F395" i="9" s="1"/>
  <c r="W395" i="9" s="1"/>
  <c r="F396" i="9" a="1"/>
  <c r="F396" i="9" s="1"/>
  <c r="W396" i="9" s="1"/>
  <c r="F397" i="9" a="1"/>
  <c r="F397" i="9" s="1"/>
  <c r="W397" i="9" s="1"/>
  <c r="F398" i="9" a="1"/>
  <c r="F398" i="9" s="1"/>
  <c r="W398" i="9" s="1"/>
  <c r="F399" i="9" a="1"/>
  <c r="F399" i="9" s="1"/>
  <c r="W399" i="9" s="1"/>
  <c r="F400" i="9" a="1"/>
  <c r="F400" i="9" s="1"/>
  <c r="W400" i="9" s="1"/>
  <c r="F401" i="9" a="1"/>
  <c r="F401" i="9" s="1"/>
  <c r="W401" i="9" s="1"/>
  <c r="F402" i="9" a="1"/>
  <c r="F402" i="9" s="1"/>
  <c r="W402" i="9" s="1"/>
  <c r="F403" i="9" a="1"/>
  <c r="F403" i="9" s="1"/>
  <c r="W403" i="9" s="1"/>
  <c r="F404" i="9" a="1"/>
  <c r="F404" i="9" s="1"/>
  <c r="W404" i="9" s="1"/>
  <c r="F405" i="9" a="1"/>
  <c r="F405" i="9" s="1"/>
  <c r="W405" i="9" s="1"/>
  <c r="F406" i="9" a="1"/>
  <c r="F406" i="9" s="1"/>
  <c r="W406" i="9" s="1"/>
  <c r="F407" i="9" a="1"/>
  <c r="F407" i="9" s="1"/>
  <c r="W407" i="9" s="1"/>
  <c r="F408" i="9" a="1"/>
  <c r="F408" i="9" s="1"/>
  <c r="W408" i="9" s="1"/>
  <c r="F409" i="9" a="1"/>
  <c r="F409" i="9" s="1"/>
  <c r="W409" i="9" s="1"/>
  <c r="F410" i="9" a="1"/>
  <c r="F410" i="9" s="1"/>
  <c r="W410" i="9" s="1"/>
  <c r="F411" i="9" a="1"/>
  <c r="F411" i="9" s="1"/>
  <c r="W411" i="9" s="1"/>
  <c r="F412" i="9" a="1"/>
  <c r="F412" i="9" s="1"/>
  <c r="W412" i="9" s="1"/>
  <c r="F413" i="9" a="1"/>
  <c r="F413" i="9"/>
  <c r="W413" i="9" s="1"/>
  <c r="F414" i="9" a="1"/>
  <c r="F414" i="9" s="1"/>
  <c r="W414" i="9" s="1"/>
  <c r="F415" i="9" a="1"/>
  <c r="F415" i="9" s="1"/>
  <c r="W415" i="9" s="1"/>
  <c r="F416" i="9" a="1"/>
  <c r="F416" i="9" s="1"/>
  <c r="W416" i="9" s="1"/>
  <c r="F417" i="9" a="1"/>
  <c r="F417" i="9" s="1"/>
  <c r="W417" i="9" s="1"/>
  <c r="F418" i="9" a="1"/>
  <c r="F418" i="9" s="1"/>
  <c r="W418" i="9" s="1"/>
  <c r="F419" i="9" a="1"/>
  <c r="F419" i="9" s="1"/>
  <c r="W419" i="9" s="1"/>
  <c r="F420" i="9" a="1"/>
  <c r="F420" i="9" s="1"/>
  <c r="W420" i="9" s="1"/>
  <c r="F421" i="9" a="1"/>
  <c r="F421" i="9" s="1"/>
  <c r="W421" i="9" s="1"/>
  <c r="F422" i="9" a="1"/>
  <c r="F422" i="9" s="1"/>
  <c r="W422" i="9" s="1"/>
  <c r="F423" i="9" a="1"/>
  <c r="F423" i="9" s="1"/>
  <c r="W423" i="9" s="1"/>
  <c r="F424" i="9" a="1"/>
  <c r="F424" i="9" s="1"/>
  <c r="W424" i="9" s="1"/>
  <c r="F425" i="9" a="1"/>
  <c r="F425" i="9" s="1"/>
  <c r="W425" i="9" s="1"/>
  <c r="F426" i="9" a="1"/>
  <c r="F426" i="9" s="1"/>
  <c r="W426" i="9" s="1"/>
  <c r="F427" i="9" a="1"/>
  <c r="F427" i="9" s="1"/>
  <c r="W427" i="9" s="1"/>
  <c r="F428" i="9" a="1"/>
  <c r="F428" i="9" s="1"/>
  <c r="W428" i="9" s="1"/>
  <c r="F429" i="9" a="1"/>
  <c r="F429" i="9" s="1"/>
  <c r="W429" i="9" s="1"/>
  <c r="F430" i="9" a="1"/>
  <c r="F430" i="9" s="1"/>
  <c r="W430" i="9" s="1"/>
  <c r="F431" i="9" a="1"/>
  <c r="F431" i="9" s="1"/>
  <c r="W431" i="9" s="1"/>
  <c r="F432" i="9" a="1"/>
  <c r="F432" i="9" s="1"/>
  <c r="W432" i="9" s="1"/>
  <c r="F433" i="9" a="1"/>
  <c r="F433" i="9" s="1"/>
  <c r="W433" i="9" s="1"/>
  <c r="F434" i="9" a="1"/>
  <c r="F434" i="9" s="1"/>
  <c r="W434" i="9" s="1"/>
  <c r="F435" i="9" a="1"/>
  <c r="F435" i="9" s="1"/>
  <c r="W435" i="9" s="1"/>
  <c r="F436" i="9" a="1"/>
  <c r="F436" i="9" s="1"/>
  <c r="W436" i="9" s="1"/>
  <c r="F437" i="9" a="1"/>
  <c r="F437" i="9" s="1"/>
  <c r="W437" i="9" s="1"/>
  <c r="F438" i="9" a="1"/>
  <c r="F438" i="9" s="1"/>
  <c r="W438" i="9" s="1"/>
  <c r="F439" i="9" a="1"/>
  <c r="F439" i="9" s="1"/>
  <c r="W439" i="9" s="1"/>
  <c r="F440" i="9" a="1"/>
  <c r="F440" i="9" s="1"/>
  <c r="W440" i="9" s="1"/>
  <c r="F441" i="9" a="1"/>
  <c r="F441" i="9" s="1"/>
  <c r="W441" i="9" s="1"/>
  <c r="F442" i="9" a="1"/>
  <c r="F442" i="9" s="1"/>
  <c r="W442" i="9" s="1"/>
  <c r="F443" i="9" a="1"/>
  <c r="F443" i="9" s="1"/>
  <c r="W443" i="9" s="1"/>
  <c r="F444" i="9" a="1"/>
  <c r="F444" i="9" s="1"/>
  <c r="W444" i="9" s="1"/>
  <c r="F445" i="9" a="1"/>
  <c r="F445" i="9"/>
  <c r="W445" i="9" s="1"/>
  <c r="F446" i="9" a="1"/>
  <c r="F446" i="9" s="1"/>
  <c r="W446" i="9" s="1"/>
  <c r="F447" i="9" a="1"/>
  <c r="F447" i="9" s="1"/>
  <c r="W447" i="9" s="1"/>
  <c r="F448" i="9" a="1"/>
  <c r="F448" i="9" s="1"/>
  <c r="W448" i="9" s="1"/>
  <c r="F449" i="9" a="1"/>
  <c r="F449" i="9" s="1"/>
  <c r="W449" i="9" s="1"/>
  <c r="F450" i="9" a="1"/>
  <c r="F450" i="9" s="1"/>
  <c r="W450" i="9" s="1"/>
  <c r="F451" i="9" a="1"/>
  <c r="F451" i="9" s="1"/>
  <c r="W451" i="9" s="1"/>
  <c r="F452" i="9" a="1"/>
  <c r="F452" i="9" s="1"/>
  <c r="W452" i="9" s="1"/>
  <c r="F453" i="9" a="1"/>
  <c r="F453" i="9" s="1"/>
  <c r="W453" i="9" s="1"/>
  <c r="F454" i="9" a="1"/>
  <c r="F454" i="9" s="1"/>
  <c r="W454" i="9" s="1"/>
  <c r="F455" i="9" a="1"/>
  <c r="F455" i="9" s="1"/>
  <c r="W455" i="9" s="1"/>
  <c r="F456" i="9" a="1"/>
  <c r="F456" i="9" s="1"/>
  <c r="W456" i="9" s="1"/>
  <c r="F457" i="9" a="1"/>
  <c r="F457" i="9" s="1"/>
  <c r="W457" i="9" s="1"/>
  <c r="F458" i="9" a="1"/>
  <c r="F458" i="9" s="1"/>
  <c r="W458" i="9" s="1"/>
  <c r="F459" i="9" a="1"/>
  <c r="F459" i="9" s="1"/>
  <c r="W459" i="9" s="1"/>
  <c r="F460" i="9" a="1"/>
  <c r="F460" i="9" s="1"/>
  <c r="W460" i="9" s="1"/>
  <c r="F461" i="9" a="1"/>
  <c r="F461" i="9" s="1"/>
  <c r="W461" i="9" s="1"/>
  <c r="F462" i="9" a="1"/>
  <c r="F462" i="9" s="1"/>
  <c r="W462" i="9" s="1"/>
  <c r="F463" i="9" a="1"/>
  <c r="F463" i="9" s="1"/>
  <c r="W463" i="9" s="1"/>
  <c r="F464" i="9" a="1"/>
  <c r="F464" i="9" s="1"/>
  <c r="W464" i="9" s="1"/>
  <c r="F465" i="9" a="1"/>
  <c r="F465" i="9" s="1"/>
  <c r="W465" i="9" s="1"/>
  <c r="F466" i="9" a="1"/>
  <c r="F466" i="9" s="1"/>
  <c r="W466" i="9" s="1"/>
  <c r="F467" i="9" a="1"/>
  <c r="F467" i="9" s="1"/>
  <c r="W467" i="9" s="1"/>
  <c r="F468" i="9" a="1"/>
  <c r="F468" i="9" s="1"/>
  <c r="W468" i="9" s="1"/>
  <c r="F469" i="9" a="1"/>
  <c r="F469" i="9" s="1"/>
  <c r="W469" i="9" s="1"/>
  <c r="F470" i="9" a="1"/>
  <c r="F470" i="9" s="1"/>
  <c r="W470" i="9" s="1"/>
  <c r="F471" i="9" a="1"/>
  <c r="F471" i="9" s="1"/>
  <c r="W471" i="9" s="1"/>
  <c r="F472" i="9" a="1"/>
  <c r="F472" i="9" s="1"/>
  <c r="W472" i="9" s="1"/>
  <c r="F473" i="9" a="1"/>
  <c r="F473" i="9" s="1"/>
  <c r="W473" i="9" s="1"/>
  <c r="F474" i="9" a="1"/>
  <c r="F474" i="9" s="1"/>
  <c r="W474" i="9" s="1"/>
  <c r="F475" i="9" a="1"/>
  <c r="F475" i="9" s="1"/>
  <c r="W475" i="9" s="1"/>
  <c r="F476" i="9" a="1"/>
  <c r="F476" i="9" s="1"/>
  <c r="W476" i="9" s="1"/>
  <c r="F477" i="9" a="1"/>
  <c r="F477" i="9" s="1"/>
  <c r="W477" i="9" s="1"/>
  <c r="F478" i="9" a="1"/>
  <c r="F478" i="9" s="1"/>
  <c r="W478" i="9" s="1"/>
  <c r="F479" i="9" a="1"/>
  <c r="F479" i="9" s="1"/>
  <c r="W479" i="9" s="1"/>
  <c r="F480" i="9" a="1"/>
  <c r="F480" i="9" s="1"/>
  <c r="W480" i="9" s="1"/>
  <c r="F481" i="9" a="1"/>
  <c r="F481" i="9" s="1"/>
  <c r="W481" i="9" s="1"/>
  <c r="F482" i="9" a="1"/>
  <c r="F482" i="9" s="1"/>
  <c r="W482" i="9" s="1"/>
  <c r="F483" i="9" a="1"/>
  <c r="F483" i="9" s="1"/>
  <c r="W483" i="9" s="1"/>
  <c r="F484" i="9" a="1"/>
  <c r="F484" i="9" s="1"/>
  <c r="W484" i="9" s="1"/>
  <c r="F485" i="9" a="1"/>
  <c r="F485" i="9" s="1"/>
  <c r="W485" i="9" s="1"/>
  <c r="F486" i="9" a="1"/>
  <c r="F486" i="9" s="1"/>
  <c r="W486" i="9" s="1"/>
  <c r="F487" i="9" a="1"/>
  <c r="F487" i="9" s="1"/>
  <c r="W487" i="9" s="1"/>
  <c r="F488" i="9" a="1"/>
  <c r="F488" i="9" s="1"/>
  <c r="W488" i="9" s="1"/>
  <c r="F489" i="9" a="1"/>
  <c r="F489" i="9" s="1"/>
  <c r="W489" i="9" s="1"/>
  <c r="F490" i="9" a="1"/>
  <c r="F490" i="9" s="1"/>
  <c r="W490" i="9" s="1"/>
  <c r="F491" i="9" a="1"/>
  <c r="F491" i="9" s="1"/>
  <c r="W491" i="9" s="1"/>
  <c r="F492" i="9" a="1"/>
  <c r="F492" i="9" s="1"/>
  <c r="W492" i="9" s="1"/>
  <c r="F493" i="9" a="1"/>
  <c r="F493" i="9" s="1"/>
  <c r="W493" i="9" s="1"/>
  <c r="F494" i="9" a="1"/>
  <c r="F494" i="9" s="1"/>
  <c r="W494" i="9" s="1"/>
  <c r="F495" i="9" a="1"/>
  <c r="F495" i="9" s="1"/>
  <c r="W495" i="9" s="1"/>
  <c r="F496" i="9" a="1"/>
  <c r="F496" i="9" s="1"/>
  <c r="W496" i="9" s="1"/>
  <c r="F497" i="9" a="1"/>
  <c r="F497" i="9" s="1"/>
  <c r="W497" i="9" s="1"/>
  <c r="F498" i="9" a="1"/>
  <c r="F498" i="9" s="1"/>
  <c r="W498" i="9" s="1"/>
  <c r="F499" i="9" a="1"/>
  <c r="F499" i="9" s="1"/>
  <c r="W499" i="9" s="1"/>
  <c r="F500" i="9" a="1"/>
  <c r="F500" i="9" s="1"/>
  <c r="W500" i="9" s="1"/>
  <c r="F501" i="9" a="1"/>
  <c r="F501" i="9" s="1"/>
  <c r="W501" i="9" s="1"/>
  <c r="F502" i="9" a="1"/>
  <c r="F502" i="9" s="1"/>
  <c r="W502" i="9" s="1"/>
  <c r="F503" i="9" a="1"/>
  <c r="F503" i="9" s="1"/>
  <c r="W503" i="9" s="1"/>
  <c r="F504" i="9" a="1"/>
  <c r="F504" i="9" s="1"/>
  <c r="W504" i="9" s="1"/>
  <c r="F505" i="9" a="1"/>
  <c r="F505" i="9" s="1"/>
  <c r="W505" i="9" s="1"/>
  <c r="F506" i="9" a="1"/>
  <c r="F506" i="9" s="1"/>
  <c r="W506" i="9" s="1"/>
  <c r="F507" i="9" a="1"/>
  <c r="F507" i="9" s="1"/>
  <c r="W507" i="9" s="1"/>
  <c r="F508" i="9" a="1"/>
  <c r="F508" i="9" s="1"/>
  <c r="W508" i="9" s="1"/>
  <c r="F509" i="9" a="1"/>
  <c r="F509" i="9" s="1"/>
  <c r="W509" i="9" s="1"/>
  <c r="F510" i="9" a="1"/>
  <c r="F510" i="9" s="1"/>
  <c r="W510" i="9" s="1"/>
  <c r="F511" i="9" a="1"/>
  <c r="F511" i="9" s="1"/>
  <c r="W511" i="9" s="1"/>
  <c r="F512" i="9" a="1"/>
  <c r="F512" i="9" s="1"/>
  <c r="W512" i="9" s="1"/>
  <c r="F513" i="9" a="1"/>
  <c r="F513" i="9" s="1"/>
  <c r="W513" i="9" s="1"/>
  <c r="F514" i="9" a="1"/>
  <c r="F514" i="9" s="1"/>
  <c r="W514" i="9" s="1"/>
  <c r="F515" i="9" a="1"/>
  <c r="F515" i="9" s="1"/>
  <c r="W515" i="9" s="1"/>
  <c r="F516" i="9" a="1"/>
  <c r="F516" i="9" s="1"/>
  <c r="W516" i="9" s="1"/>
  <c r="F517" i="9" a="1"/>
  <c r="F517" i="9" s="1"/>
  <c r="W517" i="9" s="1"/>
  <c r="F518" i="9" a="1"/>
  <c r="F518" i="9" s="1"/>
  <c r="W518" i="9" s="1"/>
  <c r="F519" i="9" a="1"/>
  <c r="F519" i="9" s="1"/>
  <c r="W519" i="9" s="1"/>
  <c r="F520" i="9" a="1"/>
  <c r="F520" i="9" s="1"/>
  <c r="W520" i="9" s="1"/>
  <c r="F521" i="9" a="1"/>
  <c r="F521" i="9" s="1"/>
  <c r="W521" i="9" s="1"/>
  <c r="F522" i="9" a="1"/>
  <c r="F522" i="9" s="1"/>
  <c r="W522" i="9" s="1"/>
  <c r="F523" i="9" a="1"/>
  <c r="F523" i="9" s="1"/>
  <c r="W523" i="9" s="1"/>
  <c r="F524" i="9" a="1"/>
  <c r="F524" i="9" s="1"/>
  <c r="W524" i="9" s="1"/>
  <c r="F525" i="9" a="1"/>
  <c r="F525" i="9" s="1"/>
  <c r="W525" i="9" s="1"/>
  <c r="F526" i="9" a="1"/>
  <c r="F526" i="9" s="1"/>
  <c r="W526" i="9" s="1"/>
  <c r="F527" i="9" a="1"/>
  <c r="F527" i="9" s="1"/>
  <c r="W527" i="9" s="1"/>
  <c r="F528" i="9" a="1"/>
  <c r="F528" i="9" s="1"/>
  <c r="W528" i="9" s="1"/>
  <c r="F529" i="9" a="1"/>
  <c r="F529" i="9" s="1"/>
  <c r="W529" i="9" s="1"/>
  <c r="F530" i="9" a="1"/>
  <c r="F530" i="9" s="1"/>
  <c r="W530" i="9" s="1"/>
  <c r="F531" i="9" a="1"/>
  <c r="F531" i="9" s="1"/>
  <c r="W531" i="9" s="1"/>
  <c r="F532" i="9" a="1"/>
  <c r="F532" i="9" s="1"/>
  <c r="W532" i="9" s="1"/>
  <c r="F533" i="9" a="1"/>
  <c r="F533" i="9" s="1"/>
  <c r="W533" i="9" s="1"/>
  <c r="F534" i="9" a="1"/>
  <c r="F534" i="9" s="1"/>
  <c r="W534" i="9" s="1"/>
  <c r="F535" i="9" a="1"/>
  <c r="F535" i="9" s="1"/>
  <c r="W535" i="9" s="1"/>
  <c r="F536" i="9" a="1"/>
  <c r="F536" i="9" s="1"/>
  <c r="W536" i="9" s="1"/>
  <c r="F537" i="9" a="1"/>
  <c r="F537" i="9" s="1"/>
  <c r="W537" i="9" s="1"/>
  <c r="F538" i="9" a="1"/>
  <c r="F538" i="9" s="1"/>
  <c r="W538" i="9" s="1"/>
  <c r="F539" i="9" a="1"/>
  <c r="F539" i="9" s="1"/>
  <c r="W539" i="9" s="1"/>
  <c r="F540" i="9" a="1"/>
  <c r="F540" i="9" s="1"/>
  <c r="W540" i="9" s="1"/>
  <c r="F541" i="9" a="1"/>
  <c r="F541" i="9" s="1"/>
  <c r="W541" i="9" s="1"/>
  <c r="F542" i="9" a="1"/>
  <c r="F542" i="9" s="1"/>
  <c r="W542" i="9" s="1"/>
  <c r="F543" i="9" a="1"/>
  <c r="F543" i="9" s="1"/>
  <c r="W543" i="9" s="1"/>
  <c r="F544" i="9" a="1"/>
  <c r="F544" i="9" s="1"/>
  <c r="W544" i="9" s="1"/>
  <c r="F545" i="9" a="1"/>
  <c r="F545" i="9" s="1"/>
  <c r="W545" i="9" s="1"/>
  <c r="F546" i="9" a="1"/>
  <c r="F546" i="9" s="1"/>
  <c r="W546" i="9" s="1"/>
  <c r="F547" i="9" a="1"/>
  <c r="F547" i="9" s="1"/>
  <c r="W547" i="9" s="1"/>
  <c r="F548" i="9" a="1"/>
  <c r="F548" i="9" s="1"/>
  <c r="W548" i="9" s="1"/>
  <c r="F549" i="9" a="1"/>
  <c r="F549" i="9" s="1"/>
  <c r="W549" i="9" s="1"/>
  <c r="F550" i="9" a="1"/>
  <c r="F550" i="9" s="1"/>
  <c r="W550" i="9" s="1"/>
  <c r="F551" i="9" a="1"/>
  <c r="F551" i="9" s="1"/>
  <c r="W551" i="9" s="1"/>
  <c r="F552" i="9" a="1"/>
  <c r="F552" i="9" s="1"/>
  <c r="W552" i="9" s="1"/>
  <c r="F553" i="9" a="1"/>
  <c r="F553" i="9" s="1"/>
  <c r="W553" i="9" s="1"/>
  <c r="F554" i="9" a="1"/>
  <c r="F554" i="9" s="1"/>
  <c r="W554" i="9" s="1"/>
  <c r="F555" i="9" a="1"/>
  <c r="F555" i="9" s="1"/>
  <c r="W555" i="9" s="1"/>
  <c r="F556" i="9" a="1"/>
  <c r="F556" i="9" s="1"/>
  <c r="W556" i="9" s="1"/>
  <c r="F557" i="9" a="1"/>
  <c r="F557" i="9" s="1"/>
  <c r="W557" i="9" s="1"/>
  <c r="F558" i="9" a="1"/>
  <c r="F558" i="9" s="1"/>
  <c r="W558" i="9" s="1"/>
  <c r="F559" i="9" a="1"/>
  <c r="F559" i="9" s="1"/>
  <c r="W559" i="9" s="1"/>
  <c r="F560" i="9" a="1"/>
  <c r="F560" i="9" s="1"/>
  <c r="W560" i="9" s="1"/>
  <c r="F561" i="9" a="1"/>
  <c r="F561" i="9" s="1"/>
  <c r="W561" i="9" s="1"/>
  <c r="F562" i="9" a="1"/>
  <c r="F562" i="9" s="1"/>
  <c r="W562" i="9" s="1"/>
  <c r="F563" i="9" a="1"/>
  <c r="F563" i="9" s="1"/>
  <c r="W563" i="9" s="1"/>
  <c r="F564" i="9" a="1"/>
  <c r="F564" i="9" s="1"/>
  <c r="W564" i="9" s="1"/>
  <c r="F565" i="9" a="1"/>
  <c r="F565" i="9" s="1"/>
  <c r="W565" i="9" s="1"/>
  <c r="F566" i="9" a="1"/>
  <c r="F566" i="9" s="1"/>
  <c r="W566" i="9" s="1"/>
  <c r="F567" i="9" a="1"/>
  <c r="F567" i="9" s="1"/>
  <c r="W567" i="9" s="1"/>
  <c r="F568" i="9" a="1"/>
  <c r="F568" i="9" s="1"/>
  <c r="W568" i="9" s="1"/>
  <c r="F569" i="9" a="1"/>
  <c r="F569" i="9" s="1"/>
  <c r="W569" i="9" s="1"/>
  <c r="F570" i="9" a="1"/>
  <c r="F570" i="9" s="1"/>
  <c r="W570" i="9" s="1"/>
  <c r="F571" i="9" a="1"/>
  <c r="F571" i="9" s="1"/>
  <c r="W571" i="9" s="1"/>
  <c r="F572" i="9" a="1"/>
  <c r="F572" i="9" s="1"/>
  <c r="W572" i="9" s="1"/>
  <c r="F573" i="9" a="1"/>
  <c r="F573" i="9" s="1"/>
  <c r="W573" i="9" s="1"/>
  <c r="F574" i="9" a="1"/>
  <c r="F574" i="9" s="1"/>
  <c r="W574" i="9" s="1"/>
  <c r="F575" i="9" a="1"/>
  <c r="F575" i="9" s="1"/>
  <c r="W575" i="9" s="1"/>
  <c r="F576" i="9" a="1"/>
  <c r="F576" i="9" s="1"/>
  <c r="W576" i="9" s="1"/>
  <c r="F577" i="9" a="1"/>
  <c r="F577" i="9" s="1"/>
  <c r="W577" i="9" s="1"/>
  <c r="F578" i="9" a="1"/>
  <c r="F578" i="9" s="1"/>
  <c r="W578" i="9" s="1"/>
  <c r="F579" i="9" a="1"/>
  <c r="F579" i="9" s="1"/>
  <c r="W579" i="9" s="1"/>
  <c r="F580" i="9" a="1"/>
  <c r="F580" i="9" s="1"/>
  <c r="W580" i="9" s="1"/>
  <c r="F581" i="9" a="1"/>
  <c r="F581" i="9" s="1"/>
  <c r="W581" i="9" s="1"/>
  <c r="F582" i="9" a="1"/>
  <c r="F582" i="9" s="1"/>
  <c r="W582" i="9" s="1"/>
  <c r="F583" i="9" a="1"/>
  <c r="F583" i="9" s="1"/>
  <c r="W583" i="9" s="1"/>
  <c r="F584" i="9" a="1"/>
  <c r="F584" i="9" s="1"/>
  <c r="W584" i="9" s="1"/>
  <c r="F585" i="9" a="1"/>
  <c r="F585" i="9" s="1"/>
  <c r="W585" i="9" s="1"/>
  <c r="F586" i="9" a="1"/>
  <c r="F586" i="9" s="1"/>
  <c r="W586" i="9" s="1"/>
  <c r="F587" i="9" a="1"/>
  <c r="F587" i="9"/>
  <c r="W587" i="9" s="1"/>
  <c r="F588" i="9" a="1"/>
  <c r="F588" i="9" s="1"/>
  <c r="W588" i="9" s="1"/>
  <c r="F589" i="9" a="1"/>
  <c r="F589" i="9" s="1"/>
  <c r="W589" i="9" s="1"/>
  <c r="F590" i="9" a="1"/>
  <c r="F590" i="9" s="1"/>
  <c r="W590" i="9" s="1"/>
  <c r="F591" i="9" a="1"/>
  <c r="F591" i="9" s="1"/>
  <c r="W591" i="9" s="1"/>
  <c r="F592" i="9" a="1"/>
  <c r="F592" i="9" s="1"/>
  <c r="W592" i="9" s="1"/>
  <c r="F593" i="9" a="1"/>
  <c r="F593" i="9" s="1"/>
  <c r="W593" i="9" s="1"/>
  <c r="F594" i="9" a="1"/>
  <c r="F594" i="9" s="1"/>
  <c r="W594" i="9" s="1"/>
  <c r="F595" i="9" a="1"/>
  <c r="F595" i="9" s="1"/>
  <c r="W595" i="9" s="1"/>
  <c r="F596" i="9" a="1"/>
  <c r="F596" i="9" s="1"/>
  <c r="W596" i="9" s="1"/>
  <c r="F597" i="9" a="1"/>
  <c r="F597" i="9" s="1"/>
  <c r="W597" i="9" s="1"/>
  <c r="F598" i="9" a="1"/>
  <c r="F598" i="9" s="1"/>
  <c r="W598" i="9" s="1"/>
  <c r="F599" i="9" a="1"/>
  <c r="F599" i="9" s="1"/>
  <c r="W599" i="9" s="1"/>
  <c r="F600" i="9" a="1"/>
  <c r="F600" i="9" s="1"/>
  <c r="W600" i="9" s="1"/>
  <c r="F601" i="9" a="1"/>
  <c r="F601" i="9" s="1"/>
  <c r="W601" i="9" s="1"/>
  <c r="F602" i="9" a="1"/>
  <c r="F602" i="9" s="1"/>
  <c r="W602" i="9" s="1"/>
  <c r="F603" i="9" a="1"/>
  <c r="F603" i="9" s="1"/>
  <c r="W603" i="9" s="1"/>
  <c r="F604" i="9" a="1"/>
  <c r="F604" i="9" s="1"/>
  <c r="W604" i="9" s="1"/>
  <c r="F605" i="9" a="1"/>
  <c r="F605" i="9" s="1"/>
  <c r="W605" i="9" s="1"/>
  <c r="F606" i="9" a="1"/>
  <c r="F606" i="9" s="1"/>
  <c r="W606" i="9" s="1"/>
  <c r="F607" i="9" a="1"/>
  <c r="F607" i="9" s="1"/>
  <c r="W607" i="9" s="1"/>
  <c r="F608" i="9" a="1"/>
  <c r="F608" i="9" s="1"/>
  <c r="W608" i="9" s="1"/>
  <c r="F609" i="9" a="1"/>
  <c r="F609" i="9" s="1"/>
  <c r="W609" i="9" s="1"/>
  <c r="F610" i="9" a="1"/>
  <c r="F610" i="9" s="1"/>
  <c r="W610" i="9" s="1"/>
  <c r="F611" i="9" a="1"/>
  <c r="F611" i="9" s="1"/>
  <c r="W611" i="9" s="1"/>
  <c r="F612" i="9" a="1"/>
  <c r="F612" i="9" s="1"/>
  <c r="W612" i="9" s="1"/>
  <c r="F613" i="9" a="1"/>
  <c r="F613" i="9" s="1"/>
  <c r="W613" i="9" s="1"/>
  <c r="F614" i="9" a="1"/>
  <c r="F614" i="9" s="1"/>
  <c r="W614" i="9" s="1"/>
  <c r="F615" i="9" a="1"/>
  <c r="F615" i="9" s="1"/>
  <c r="W615" i="9" s="1"/>
  <c r="F616" i="9" a="1"/>
  <c r="F616" i="9" s="1"/>
  <c r="W616" i="9" s="1"/>
  <c r="F617" i="9" a="1"/>
  <c r="F617" i="9" s="1"/>
  <c r="W617" i="9" s="1"/>
  <c r="F618" i="9" a="1"/>
  <c r="F618" i="9" s="1"/>
  <c r="W618" i="9" s="1"/>
  <c r="F619" i="9" a="1"/>
  <c r="F619" i="9" s="1"/>
  <c r="W619" i="9" s="1"/>
  <c r="F620" i="9" a="1"/>
  <c r="F620" i="9" s="1"/>
  <c r="W620" i="9" s="1"/>
  <c r="F621" i="9" a="1"/>
  <c r="F621" i="9" s="1"/>
  <c r="W621" i="9" s="1"/>
  <c r="F622" i="9" a="1"/>
  <c r="F622" i="9" s="1"/>
  <c r="W622" i="9" s="1"/>
  <c r="F623" i="9" a="1"/>
  <c r="F623" i="9" s="1"/>
  <c r="W623" i="9" s="1"/>
  <c r="F624" i="9" a="1"/>
  <c r="F624" i="9" s="1"/>
  <c r="W624" i="9" s="1"/>
  <c r="F625" i="9" a="1"/>
  <c r="F625" i="9" s="1"/>
  <c r="W625" i="9" s="1"/>
  <c r="F626" i="9" a="1"/>
  <c r="F626" i="9" s="1"/>
  <c r="W626" i="9" s="1"/>
  <c r="F627" i="9" a="1"/>
  <c r="F627" i="9" s="1"/>
  <c r="W627" i="9" s="1"/>
  <c r="F628" i="9" a="1"/>
  <c r="F628" i="9" s="1"/>
  <c r="W628" i="9" s="1"/>
  <c r="F629" i="9" a="1"/>
  <c r="F629" i="9" s="1"/>
  <c r="W629" i="9" s="1"/>
  <c r="F630" i="9" a="1"/>
  <c r="F630" i="9" s="1"/>
  <c r="W630" i="9" s="1"/>
  <c r="F631" i="9" a="1"/>
  <c r="F631" i="9" s="1"/>
  <c r="W631" i="9" s="1"/>
  <c r="F632" i="9" a="1"/>
  <c r="F632" i="9" s="1"/>
  <c r="W632" i="9" s="1"/>
  <c r="F633" i="9" a="1"/>
  <c r="F633" i="9" s="1"/>
  <c r="W633" i="9" s="1"/>
  <c r="F634" i="9" a="1"/>
  <c r="F634" i="9" s="1"/>
  <c r="W634" i="9" s="1"/>
  <c r="F635" i="9" a="1"/>
  <c r="F635" i="9" s="1"/>
  <c r="W635" i="9" s="1"/>
  <c r="F636" i="9" a="1"/>
  <c r="F636" i="9" s="1"/>
  <c r="W636" i="9" s="1"/>
  <c r="F637" i="9" a="1"/>
  <c r="F637" i="9" s="1"/>
  <c r="W637" i="9" s="1"/>
  <c r="F638" i="9" a="1"/>
  <c r="F638" i="9" s="1"/>
  <c r="W638" i="9" s="1"/>
  <c r="F639" i="9" a="1"/>
  <c r="F639" i="9" s="1"/>
  <c r="W639" i="9" s="1"/>
  <c r="F640" i="9" a="1"/>
  <c r="F640" i="9" s="1"/>
  <c r="W640" i="9" s="1"/>
  <c r="F641" i="9" a="1"/>
  <c r="F641" i="9" s="1"/>
  <c r="W641" i="9" s="1"/>
  <c r="F642" i="9" a="1"/>
  <c r="F642" i="9" s="1"/>
  <c r="W642" i="9" s="1"/>
  <c r="F643" i="9" a="1"/>
  <c r="F643" i="9" s="1"/>
  <c r="W643" i="9" s="1"/>
  <c r="F644" i="9" a="1"/>
  <c r="F644" i="9" s="1"/>
  <c r="W644" i="9" s="1"/>
  <c r="F645" i="9" a="1"/>
  <c r="F645" i="9" s="1"/>
  <c r="W645" i="9" s="1"/>
  <c r="F646" i="9" a="1"/>
  <c r="F646" i="9" s="1"/>
  <c r="W646" i="9" s="1"/>
  <c r="F647" i="9" a="1"/>
  <c r="F647" i="9" s="1"/>
  <c r="W647" i="9" s="1"/>
  <c r="F648" i="9" a="1"/>
  <c r="F648" i="9" s="1"/>
  <c r="W648" i="9" s="1"/>
  <c r="F649" i="9" a="1"/>
  <c r="F649" i="9" s="1"/>
  <c r="W649" i="9" s="1"/>
  <c r="F650" i="9" a="1"/>
  <c r="F650" i="9" s="1"/>
  <c r="W650" i="9" s="1"/>
  <c r="F651" i="9" a="1"/>
  <c r="F651" i="9" s="1"/>
  <c r="W651" i="9" s="1"/>
  <c r="F652" i="9" a="1"/>
  <c r="F652" i="9" s="1"/>
  <c r="W652" i="9" s="1"/>
  <c r="F653" i="9" a="1"/>
  <c r="F653" i="9" s="1"/>
  <c r="W653" i="9" s="1"/>
  <c r="F654" i="9" a="1"/>
  <c r="F654" i="9" s="1"/>
  <c r="W654" i="9" s="1"/>
  <c r="F655" i="9" a="1"/>
  <c r="F655" i="9" s="1"/>
  <c r="W655" i="9" s="1"/>
  <c r="F656" i="9" a="1"/>
  <c r="F656" i="9" s="1"/>
  <c r="W656" i="9" s="1"/>
  <c r="F657" i="9" a="1"/>
  <c r="F657" i="9" s="1"/>
  <c r="W657" i="9" s="1"/>
  <c r="F658" i="9" a="1"/>
  <c r="F658" i="9" s="1"/>
  <c r="W658" i="9" s="1"/>
  <c r="F659" i="9" a="1"/>
  <c r="F659" i="9" s="1"/>
  <c r="W659" i="9" s="1"/>
  <c r="F660" i="9" a="1"/>
  <c r="F660" i="9" s="1"/>
  <c r="W660" i="9" s="1"/>
  <c r="F661" i="9" a="1"/>
  <c r="F661" i="9" s="1"/>
  <c r="W661" i="9" s="1"/>
  <c r="F662" i="9" a="1"/>
  <c r="F662" i="9" s="1"/>
  <c r="W662" i="9" s="1"/>
  <c r="F663" i="9" a="1"/>
  <c r="F663" i="9" s="1"/>
  <c r="W663" i="9" s="1"/>
  <c r="F664" i="9" a="1"/>
  <c r="F664" i="9" s="1"/>
  <c r="W664" i="9" s="1"/>
  <c r="F665" i="9" a="1"/>
  <c r="F665" i="9" s="1"/>
  <c r="W665" i="9" s="1"/>
  <c r="F666" i="9" a="1"/>
  <c r="F666" i="9" s="1"/>
  <c r="W666" i="9" s="1"/>
  <c r="F667" i="9" a="1"/>
  <c r="F667" i="9" s="1"/>
  <c r="W667" i="9" s="1"/>
  <c r="F668" i="9" a="1"/>
  <c r="F668" i="9" s="1"/>
  <c r="W668" i="9" s="1"/>
  <c r="F669" i="9" a="1"/>
  <c r="F669" i="9" s="1"/>
  <c r="W669" i="9" s="1"/>
  <c r="F670" i="9" a="1"/>
  <c r="F670" i="9" s="1"/>
  <c r="W670" i="9" s="1"/>
  <c r="F671" i="9" a="1"/>
  <c r="F671" i="9" s="1"/>
  <c r="W671" i="9" s="1"/>
  <c r="F672" i="9" a="1"/>
  <c r="F672" i="9" s="1"/>
  <c r="W672" i="9" s="1"/>
  <c r="F673" i="9" a="1"/>
  <c r="F673" i="9" s="1"/>
  <c r="W673" i="9" s="1"/>
  <c r="F674" i="9" a="1"/>
  <c r="F674" i="9" s="1"/>
  <c r="W674" i="9" s="1"/>
  <c r="F675" i="9" a="1"/>
  <c r="F675" i="9" s="1"/>
  <c r="W675" i="9" s="1"/>
  <c r="F676" i="9" a="1"/>
  <c r="F676" i="9" s="1"/>
  <c r="W676" i="9" s="1"/>
  <c r="F677" i="9" a="1"/>
  <c r="F677" i="9" s="1"/>
  <c r="W677" i="9" s="1"/>
  <c r="F678" i="9" a="1"/>
  <c r="F678" i="9" s="1"/>
  <c r="W678" i="9" s="1"/>
  <c r="F679" i="9" a="1"/>
  <c r="F679" i="9" s="1"/>
  <c r="W679" i="9" s="1"/>
  <c r="F680" i="9" a="1"/>
  <c r="F680" i="9" s="1"/>
  <c r="W680" i="9" s="1"/>
  <c r="F681" i="9" a="1"/>
  <c r="F681" i="9" s="1"/>
  <c r="W681" i="9" s="1"/>
  <c r="F682" i="9" a="1"/>
  <c r="F682" i="9" s="1"/>
  <c r="W682" i="9" s="1"/>
  <c r="F683" i="9" a="1"/>
  <c r="F683" i="9" s="1"/>
  <c r="W683" i="9" s="1"/>
  <c r="F684" i="9" a="1"/>
  <c r="F684" i="9" s="1"/>
  <c r="W684" i="9" s="1"/>
  <c r="F685" i="9" a="1"/>
  <c r="F685" i="9" s="1"/>
  <c r="W685" i="9" s="1"/>
  <c r="F686" i="9" a="1"/>
  <c r="F686" i="9" s="1"/>
  <c r="W686" i="9" s="1"/>
  <c r="F687" i="9" a="1"/>
  <c r="F687" i="9" s="1"/>
  <c r="W687" i="9" s="1"/>
  <c r="F688" i="9" a="1"/>
  <c r="F688" i="9" s="1"/>
  <c r="W688" i="9" s="1"/>
  <c r="F689" i="9" a="1"/>
  <c r="F689" i="9" s="1"/>
  <c r="W689" i="9" s="1"/>
  <c r="F690" i="9" a="1"/>
  <c r="F690" i="9" s="1"/>
  <c r="W690" i="9" s="1"/>
  <c r="F691" i="9" a="1"/>
  <c r="F691" i="9" s="1"/>
  <c r="W691" i="9" s="1"/>
  <c r="F692" i="9" a="1"/>
  <c r="F692" i="9" s="1"/>
  <c r="W692" i="9" s="1"/>
  <c r="F693" i="9" a="1"/>
  <c r="F693" i="9" s="1"/>
  <c r="W693" i="9" s="1"/>
  <c r="F694" i="9" a="1"/>
  <c r="F694" i="9" s="1"/>
  <c r="W694" i="9" s="1"/>
  <c r="F695" i="9" a="1"/>
  <c r="F695" i="9" s="1"/>
  <c r="W695" i="9" s="1"/>
  <c r="F696" i="9" a="1"/>
  <c r="F696" i="9" s="1"/>
  <c r="W696" i="9" s="1"/>
  <c r="F697" i="9" a="1"/>
  <c r="F697" i="9" s="1"/>
  <c r="W697" i="9" s="1"/>
  <c r="F698" i="9" a="1"/>
  <c r="F698" i="9" s="1"/>
  <c r="W698" i="9" s="1"/>
  <c r="F699" i="9" a="1"/>
  <c r="F699" i="9" s="1"/>
  <c r="W699" i="9" s="1"/>
  <c r="F700" i="9" a="1"/>
  <c r="F700" i="9" s="1"/>
  <c r="W700" i="9" s="1"/>
  <c r="F701" i="9" a="1"/>
  <c r="F701" i="9" s="1"/>
  <c r="W701" i="9" s="1"/>
  <c r="F702" i="9" a="1"/>
  <c r="F702" i="9" s="1"/>
  <c r="W702" i="9" s="1"/>
  <c r="F703" i="9" a="1"/>
  <c r="F703" i="9" s="1"/>
  <c r="W703" i="9" s="1"/>
  <c r="F704" i="9" a="1"/>
  <c r="F704" i="9" s="1"/>
  <c r="W704" i="9" s="1"/>
  <c r="F705" i="9" a="1"/>
  <c r="F705" i="9"/>
  <c r="W705" i="9" s="1"/>
  <c r="F706" i="9" a="1"/>
  <c r="F706" i="9" s="1"/>
  <c r="W706" i="9" s="1"/>
  <c r="F707" i="9" a="1"/>
  <c r="F707" i="9" s="1"/>
  <c r="W707" i="9" s="1"/>
  <c r="F708" i="9" a="1"/>
  <c r="F708" i="9" s="1"/>
  <c r="W708" i="9" s="1"/>
  <c r="F709" i="9" a="1"/>
  <c r="F709" i="9" s="1"/>
  <c r="W709" i="9" s="1"/>
  <c r="F710" i="9" a="1"/>
  <c r="F710" i="9" s="1"/>
  <c r="W710" i="9" s="1"/>
  <c r="F711" i="9" a="1"/>
  <c r="F711" i="9" s="1"/>
  <c r="W711" i="9" s="1"/>
  <c r="F712" i="9" a="1"/>
  <c r="F712" i="9" s="1"/>
  <c r="W712" i="9" s="1"/>
  <c r="F713" i="9" a="1"/>
  <c r="F713" i="9" s="1"/>
  <c r="W713" i="9" s="1"/>
  <c r="F714" i="9" a="1"/>
  <c r="F714" i="9" s="1"/>
  <c r="W714" i="9" s="1"/>
  <c r="F715" i="9" a="1"/>
  <c r="F715" i="9" s="1"/>
  <c r="W715" i="9" s="1"/>
  <c r="F716" i="9" a="1"/>
  <c r="F716" i="9" s="1"/>
  <c r="W716" i="9" s="1"/>
  <c r="F717" i="9" a="1"/>
  <c r="F717" i="9" s="1"/>
  <c r="W717" i="9" s="1"/>
  <c r="F718" i="9" a="1"/>
  <c r="F718" i="9" s="1"/>
  <c r="W718" i="9" s="1"/>
  <c r="F719" i="9" a="1"/>
  <c r="F719" i="9" s="1"/>
  <c r="W719" i="9" s="1"/>
  <c r="F720" i="9" a="1"/>
  <c r="F720" i="9" s="1"/>
  <c r="W720" i="9" s="1"/>
  <c r="F721" i="9" a="1"/>
  <c r="F721" i="9" s="1"/>
  <c r="W721" i="9" s="1"/>
  <c r="F722" i="9" a="1"/>
  <c r="F722" i="9" s="1"/>
  <c r="W722" i="9" s="1"/>
  <c r="F723" i="9" a="1"/>
  <c r="F723" i="9" s="1"/>
  <c r="W723" i="9" s="1"/>
  <c r="F724" i="9" a="1"/>
  <c r="F724" i="9" s="1"/>
  <c r="W724" i="9" s="1"/>
  <c r="F725" i="9" a="1"/>
  <c r="F725" i="9" s="1"/>
  <c r="W725" i="9" s="1"/>
  <c r="F726" i="9" a="1"/>
  <c r="F726" i="9" s="1"/>
  <c r="W726" i="9" s="1"/>
  <c r="F727" i="9" a="1"/>
  <c r="F727" i="9" s="1"/>
  <c r="W727" i="9" s="1"/>
  <c r="F728" i="9" a="1"/>
  <c r="F728" i="9" s="1"/>
  <c r="W728" i="9" s="1"/>
  <c r="F729" i="9" a="1"/>
  <c r="F729" i="9" s="1"/>
  <c r="W729" i="9" s="1"/>
  <c r="F730" i="9" a="1"/>
  <c r="F730" i="9" s="1"/>
  <c r="W730" i="9" s="1"/>
  <c r="F731" i="9" a="1"/>
  <c r="F731" i="9" s="1"/>
  <c r="W731" i="9" s="1"/>
  <c r="F732" i="9" a="1"/>
  <c r="F732" i="9" s="1"/>
  <c r="W732" i="9" s="1"/>
  <c r="F733" i="9" a="1"/>
  <c r="F733" i="9" s="1"/>
  <c r="W733" i="9" s="1"/>
  <c r="F734" i="9" a="1"/>
  <c r="F734" i="9" s="1"/>
  <c r="W734" i="9" s="1"/>
  <c r="F735" i="9" a="1"/>
  <c r="F735" i="9" s="1"/>
  <c r="W735" i="9" s="1"/>
  <c r="F736" i="9" a="1"/>
  <c r="F736" i="9" s="1"/>
  <c r="W736" i="9" s="1"/>
  <c r="F737" i="9" a="1"/>
  <c r="F737" i="9" s="1"/>
  <c r="W737" i="9" s="1"/>
  <c r="F738" i="9" a="1"/>
  <c r="F738" i="9" s="1"/>
  <c r="W738" i="9" s="1"/>
  <c r="F739" i="9" a="1"/>
  <c r="F739" i="9" s="1"/>
  <c r="W739" i="9" s="1"/>
  <c r="F740" i="9" a="1"/>
  <c r="F740" i="9" s="1"/>
  <c r="W740" i="9" s="1"/>
  <c r="F741" i="9" a="1"/>
  <c r="F741" i="9" s="1"/>
  <c r="W741" i="9" s="1"/>
  <c r="F742" i="9" a="1"/>
  <c r="F742" i="9" s="1"/>
  <c r="W742" i="9" s="1"/>
  <c r="F743" i="9" a="1"/>
  <c r="F743" i="9" s="1"/>
  <c r="W743" i="9" s="1"/>
  <c r="F744" i="9" a="1"/>
  <c r="F744" i="9" s="1"/>
  <c r="W744" i="9" s="1"/>
  <c r="F745" i="9" a="1"/>
  <c r="F745" i="9" s="1"/>
  <c r="W745" i="9" s="1"/>
  <c r="F746" i="9" a="1"/>
  <c r="F746" i="9" s="1"/>
  <c r="W746" i="9" s="1"/>
  <c r="F747" i="9" a="1"/>
  <c r="F747" i="9" s="1"/>
  <c r="W747" i="9" s="1"/>
  <c r="F748" i="9" a="1"/>
  <c r="F748" i="9" s="1"/>
  <c r="W748" i="9" s="1"/>
  <c r="F749" i="9" a="1"/>
  <c r="F749" i="9" s="1"/>
  <c r="W749" i="9" s="1"/>
  <c r="F750" i="9" a="1"/>
  <c r="F750" i="9" s="1"/>
  <c r="W750" i="9" s="1"/>
  <c r="F751" i="9" a="1"/>
  <c r="F751" i="9" s="1"/>
  <c r="W751" i="9" s="1"/>
  <c r="F752" i="9" a="1"/>
  <c r="F752" i="9" s="1"/>
  <c r="W752" i="9" s="1"/>
  <c r="F753" i="9" a="1"/>
  <c r="F753" i="9" s="1"/>
  <c r="W753" i="9" s="1"/>
  <c r="F754" i="9" a="1"/>
  <c r="F754" i="9" s="1"/>
  <c r="W754" i="9" s="1"/>
  <c r="F755" i="9" a="1"/>
  <c r="F755" i="9" s="1"/>
  <c r="W755" i="9" s="1"/>
  <c r="F756" i="9" a="1"/>
  <c r="F756" i="9" s="1"/>
  <c r="W756" i="9" s="1"/>
  <c r="F757" i="9" a="1"/>
  <c r="F757" i="9" s="1"/>
  <c r="W757" i="9" s="1"/>
  <c r="F758" i="9" a="1"/>
  <c r="F758" i="9" s="1"/>
  <c r="W758" i="9" s="1"/>
  <c r="F759" i="9" a="1"/>
  <c r="F759" i="9" s="1"/>
  <c r="W759" i="9" s="1"/>
  <c r="F760" i="9" a="1"/>
  <c r="F760" i="9" s="1"/>
  <c r="W760" i="9" s="1"/>
  <c r="F761" i="9" a="1"/>
  <c r="F761" i="9" s="1"/>
  <c r="W761" i="9" s="1"/>
  <c r="F762" i="9" a="1"/>
  <c r="F762" i="9" s="1"/>
  <c r="W762" i="9" s="1"/>
  <c r="F763" i="9" a="1"/>
  <c r="F763" i="9" s="1"/>
  <c r="W763" i="9" s="1"/>
  <c r="F764" i="9" a="1"/>
  <c r="F764" i="9" s="1"/>
  <c r="W764" i="9" s="1"/>
  <c r="F765" i="9" a="1"/>
  <c r="F765" i="9" s="1"/>
  <c r="W765" i="9" s="1"/>
  <c r="F766" i="9" a="1"/>
  <c r="F766" i="9" s="1"/>
  <c r="W766" i="9" s="1"/>
  <c r="F767" i="9" a="1"/>
  <c r="F767" i="9" s="1"/>
  <c r="W767" i="9" s="1"/>
  <c r="F768" i="9" a="1"/>
  <c r="F768" i="9" s="1"/>
  <c r="W768" i="9" s="1"/>
  <c r="F769" i="9" a="1"/>
  <c r="F769" i="9" s="1"/>
  <c r="W769" i="9" s="1"/>
  <c r="F770" i="9" a="1"/>
  <c r="F770" i="9" s="1"/>
  <c r="W770" i="9" s="1"/>
  <c r="F771" i="9" a="1"/>
  <c r="F771" i="9" s="1"/>
  <c r="W771" i="9" s="1"/>
  <c r="F772" i="9" a="1"/>
  <c r="F772" i="9" s="1"/>
  <c r="W772" i="9" s="1"/>
  <c r="F773" i="9" a="1"/>
  <c r="F773" i="9" s="1"/>
  <c r="W773" i="9" s="1"/>
  <c r="F774" i="9" a="1"/>
  <c r="F774" i="9" s="1"/>
  <c r="W774" i="9" s="1"/>
  <c r="F775" i="9" a="1"/>
  <c r="F775" i="9" s="1"/>
  <c r="W775" i="9" s="1"/>
  <c r="F776" i="9" a="1"/>
  <c r="F776" i="9" s="1"/>
  <c r="W776" i="9" s="1"/>
  <c r="F777" i="9" a="1"/>
  <c r="F777" i="9" s="1"/>
  <c r="W777" i="9" s="1"/>
  <c r="F778" i="9" a="1"/>
  <c r="F778" i="9" s="1"/>
  <c r="W778" i="9" s="1"/>
  <c r="F779" i="9" a="1"/>
  <c r="F779" i="9" s="1"/>
  <c r="W779" i="9" s="1"/>
  <c r="F780" i="9" a="1"/>
  <c r="F780" i="9" s="1"/>
  <c r="W780" i="9" s="1"/>
  <c r="F781" i="9" a="1"/>
  <c r="F781" i="9" s="1"/>
  <c r="W781" i="9" s="1"/>
  <c r="F782" i="9" a="1"/>
  <c r="F782" i="9" s="1"/>
  <c r="W782" i="9" s="1"/>
  <c r="F783" i="9" a="1"/>
  <c r="F783" i="9" s="1"/>
  <c r="W783" i="9" s="1"/>
  <c r="F784" i="9" a="1"/>
  <c r="F784" i="9" s="1"/>
  <c r="W784" i="9" s="1"/>
  <c r="F785" i="9" a="1"/>
  <c r="F785" i="9" s="1"/>
  <c r="W785" i="9" s="1"/>
  <c r="F786" i="9" a="1"/>
  <c r="F786" i="9" s="1"/>
  <c r="W786" i="9" s="1"/>
  <c r="F787" i="9" a="1"/>
  <c r="F787" i="9" s="1"/>
  <c r="W787" i="9" s="1"/>
  <c r="F788" i="9" a="1"/>
  <c r="F788" i="9" s="1"/>
  <c r="W788" i="9" s="1"/>
  <c r="F789" i="9" a="1"/>
  <c r="F789" i="9" s="1"/>
  <c r="W789" i="9" s="1"/>
  <c r="F790" i="9" a="1"/>
  <c r="F790" i="9" s="1"/>
  <c r="W790" i="9" s="1"/>
  <c r="F791" i="9" a="1"/>
  <c r="F791" i="9" s="1"/>
  <c r="W791" i="9" s="1"/>
  <c r="F792" i="9" a="1"/>
  <c r="F792" i="9" s="1"/>
  <c r="W792" i="9" s="1"/>
  <c r="F793" i="9" a="1"/>
  <c r="F793" i="9" s="1"/>
  <c r="W793" i="9" s="1"/>
  <c r="F794" i="9" a="1"/>
  <c r="F794" i="9" s="1"/>
  <c r="W794" i="9" s="1"/>
  <c r="F795" i="9" a="1"/>
  <c r="F795" i="9" s="1"/>
  <c r="W795" i="9" s="1"/>
  <c r="F796" i="9" a="1"/>
  <c r="F796" i="9" s="1"/>
  <c r="W796" i="9" s="1"/>
  <c r="F797" i="9" a="1"/>
  <c r="F797" i="9" s="1"/>
  <c r="W797" i="9" s="1"/>
  <c r="F798" i="9" a="1"/>
  <c r="F798" i="9" s="1"/>
  <c r="W798" i="9" s="1"/>
  <c r="F799" i="9" a="1"/>
  <c r="F799" i="9" s="1"/>
  <c r="W799" i="9" s="1"/>
  <c r="F800" i="9" a="1"/>
  <c r="F800" i="9" s="1"/>
  <c r="W800" i="9" s="1"/>
  <c r="F801" i="9" a="1"/>
  <c r="F801" i="9" s="1"/>
  <c r="W801" i="9" s="1"/>
  <c r="F802" i="9" a="1"/>
  <c r="F802" i="9" s="1"/>
  <c r="W802" i="9" s="1"/>
  <c r="F803" i="9" a="1"/>
  <c r="F803" i="9" s="1"/>
  <c r="W803" i="9" s="1"/>
  <c r="F804" i="9" a="1"/>
  <c r="F804" i="9" s="1"/>
  <c r="W804" i="9" s="1"/>
  <c r="F805" i="9" a="1"/>
  <c r="F805" i="9" s="1"/>
  <c r="W805" i="9" s="1"/>
  <c r="F806" i="9" a="1"/>
  <c r="F806" i="9" s="1"/>
  <c r="W806" i="9" s="1"/>
  <c r="F807" i="9" a="1"/>
  <c r="F807" i="9" s="1"/>
  <c r="W807" i="9" s="1"/>
  <c r="F808" i="9" a="1"/>
  <c r="F808" i="9" s="1"/>
  <c r="W808" i="9" s="1"/>
  <c r="F809" i="9" a="1"/>
  <c r="F809" i="9" s="1"/>
  <c r="W809" i="9" s="1"/>
  <c r="F810" i="9" a="1"/>
  <c r="F810" i="9" s="1"/>
  <c r="W810" i="9" s="1"/>
  <c r="F811" i="9" a="1"/>
  <c r="F811" i="9" s="1"/>
  <c r="W811" i="9" s="1"/>
  <c r="F812" i="9" a="1"/>
  <c r="F812" i="9" s="1"/>
  <c r="W812" i="9" s="1"/>
  <c r="F813" i="9" a="1"/>
  <c r="F813" i="9" s="1"/>
  <c r="W813" i="9" s="1"/>
  <c r="F814" i="9" a="1"/>
  <c r="F814" i="9" s="1"/>
  <c r="W814" i="9" s="1"/>
  <c r="F815" i="9" a="1"/>
  <c r="F815" i="9" s="1"/>
  <c r="W815" i="9" s="1"/>
  <c r="F816" i="9" a="1"/>
  <c r="F816" i="9" s="1"/>
  <c r="W816" i="9" s="1"/>
  <c r="F817" i="9" a="1"/>
  <c r="F817" i="9" s="1"/>
  <c r="W817" i="9" s="1"/>
  <c r="F818" i="9" a="1"/>
  <c r="F818" i="9" s="1"/>
  <c r="W818" i="9" s="1"/>
  <c r="F819" i="9" a="1"/>
  <c r="F819" i="9" s="1"/>
  <c r="W819" i="9" s="1"/>
  <c r="F820" i="9" a="1"/>
  <c r="F820" i="9" s="1"/>
  <c r="W820" i="9" s="1"/>
  <c r="F821" i="9" a="1"/>
  <c r="F821" i="9" s="1"/>
  <c r="W821" i="9" s="1"/>
  <c r="F822" i="9" a="1"/>
  <c r="F822" i="9" s="1"/>
  <c r="W822" i="9" s="1"/>
  <c r="F823" i="9" a="1"/>
  <c r="F823" i="9" s="1"/>
  <c r="W823" i="9" s="1"/>
  <c r="F824" i="9" a="1"/>
  <c r="F824" i="9" s="1"/>
  <c r="W824" i="9" s="1"/>
  <c r="F825" i="9" a="1"/>
  <c r="F825" i="9" s="1"/>
  <c r="W825" i="9" s="1"/>
  <c r="F826" i="9" a="1"/>
  <c r="F826" i="9" s="1"/>
  <c r="W826" i="9" s="1"/>
  <c r="F827" i="9" a="1"/>
  <c r="F827" i="9" s="1"/>
  <c r="W827" i="9" s="1"/>
  <c r="F828" i="9" a="1"/>
  <c r="F828" i="9" s="1"/>
  <c r="W828" i="9" s="1"/>
  <c r="F829" i="9" a="1"/>
  <c r="F829" i="9" s="1"/>
  <c r="W829" i="9" s="1"/>
  <c r="F830" i="9" a="1"/>
  <c r="F830" i="9" s="1"/>
  <c r="W830" i="9" s="1"/>
  <c r="F831" i="9" a="1"/>
  <c r="F831" i="9" s="1"/>
  <c r="W831" i="9" s="1"/>
  <c r="F832" i="9" a="1"/>
  <c r="F832" i="9" s="1"/>
  <c r="W832" i="9" s="1"/>
  <c r="F833" i="9" a="1"/>
  <c r="F833" i="9" s="1"/>
  <c r="W833" i="9" s="1"/>
  <c r="F834" i="9" a="1"/>
  <c r="F834" i="9" s="1"/>
  <c r="W834" i="9" s="1"/>
  <c r="F835" i="9" a="1"/>
  <c r="F835" i="9" s="1"/>
  <c r="W835" i="9" s="1"/>
  <c r="F836" i="9" a="1"/>
  <c r="F836" i="9" s="1"/>
  <c r="W836" i="9" s="1"/>
  <c r="F837" i="9" a="1"/>
  <c r="F837" i="9" s="1"/>
  <c r="W837" i="9" s="1"/>
  <c r="F838" i="9" a="1"/>
  <c r="F838" i="9" s="1"/>
  <c r="W838" i="9" s="1"/>
  <c r="F839" i="9" a="1"/>
  <c r="F839" i="9" s="1"/>
  <c r="W839" i="9" s="1"/>
  <c r="F840" i="9" a="1"/>
  <c r="F840" i="9" s="1"/>
  <c r="W840" i="9" s="1"/>
  <c r="F841" i="9" a="1"/>
  <c r="F841" i="9" s="1"/>
  <c r="W841" i="9" s="1"/>
  <c r="F842" i="9" a="1"/>
  <c r="F842" i="9" s="1"/>
  <c r="W842" i="9" s="1"/>
  <c r="F843" i="9" a="1"/>
  <c r="F843" i="9" s="1"/>
  <c r="W843" i="9" s="1"/>
  <c r="F844" i="9" a="1"/>
  <c r="F844" i="9" s="1"/>
  <c r="W844" i="9" s="1"/>
  <c r="F845" i="9" a="1"/>
  <c r="F845" i="9" s="1"/>
  <c r="W845" i="9" s="1"/>
  <c r="F846" i="9" a="1"/>
  <c r="F846" i="9" s="1"/>
  <c r="W846" i="9" s="1"/>
  <c r="F847" i="9" a="1"/>
  <c r="F847" i="9" s="1"/>
  <c r="W847" i="9" s="1"/>
  <c r="F848" i="9" a="1"/>
  <c r="F848" i="9" s="1"/>
  <c r="W848" i="9" s="1"/>
  <c r="F849" i="9" a="1"/>
  <c r="F849" i="9" s="1"/>
  <c r="W849" i="9" s="1"/>
  <c r="F850" i="9" a="1"/>
  <c r="F850" i="9" s="1"/>
  <c r="W850" i="9" s="1"/>
  <c r="F851" i="9" a="1"/>
  <c r="F851" i="9" s="1"/>
  <c r="W851" i="9" s="1"/>
  <c r="F852" i="9" a="1"/>
  <c r="F852" i="9" s="1"/>
  <c r="W852" i="9" s="1"/>
  <c r="F853" i="9" a="1"/>
  <c r="F853" i="9" s="1"/>
  <c r="W853" i="9" s="1"/>
  <c r="F854" i="9" a="1"/>
  <c r="F854" i="9" s="1"/>
  <c r="W854" i="9" s="1"/>
  <c r="F855" i="9" a="1"/>
  <c r="F855" i="9" s="1"/>
  <c r="W855" i="9" s="1"/>
  <c r="F856" i="9" a="1"/>
  <c r="F856" i="9" s="1"/>
  <c r="W856" i="9" s="1"/>
  <c r="F857" i="9" a="1"/>
  <c r="F857" i="9" s="1"/>
  <c r="W857" i="9" s="1"/>
  <c r="F858" i="9" a="1"/>
  <c r="F858" i="9" s="1"/>
  <c r="W858" i="9" s="1"/>
  <c r="F859" i="9" a="1"/>
  <c r="F859" i="9" s="1"/>
  <c r="W859" i="9" s="1"/>
  <c r="F860" i="9" a="1"/>
  <c r="F860" i="9" s="1"/>
  <c r="W860" i="9" s="1"/>
  <c r="F861" i="9" a="1"/>
  <c r="F861" i="9" s="1"/>
  <c r="W861" i="9" s="1"/>
  <c r="F862" i="9" a="1"/>
  <c r="F862" i="9" s="1"/>
  <c r="W862" i="9" s="1"/>
  <c r="F863" i="9" a="1"/>
  <c r="F863" i="9" s="1"/>
  <c r="W863" i="9" s="1"/>
  <c r="F864" i="9" a="1"/>
  <c r="F864" i="9" s="1"/>
  <c r="W864" i="9" s="1"/>
  <c r="F865" i="9" a="1"/>
  <c r="F865" i="9" s="1"/>
  <c r="W865" i="9" s="1"/>
  <c r="F866" i="9" a="1"/>
  <c r="F866" i="9" s="1"/>
  <c r="W866" i="9" s="1"/>
  <c r="F867" i="9" a="1"/>
  <c r="F867" i="9"/>
  <c r="W867" i="9" s="1"/>
  <c r="F868" i="9" a="1"/>
  <c r="F868" i="9" s="1"/>
  <c r="W868" i="9" s="1"/>
  <c r="F869" i="9" a="1"/>
  <c r="F869" i="9" s="1"/>
  <c r="W869" i="9" s="1"/>
  <c r="F870" i="9" a="1"/>
  <c r="F870" i="9"/>
  <c r="W870" i="9" s="1"/>
  <c r="F871" i="9" a="1"/>
  <c r="F871" i="9" s="1"/>
  <c r="W871" i="9" s="1"/>
  <c r="F872" i="9" a="1"/>
  <c r="F872" i="9" s="1"/>
  <c r="W872" i="9" s="1"/>
  <c r="F873" i="9" a="1"/>
  <c r="F873" i="9" s="1"/>
  <c r="W873" i="9" s="1"/>
  <c r="F874" i="9" a="1"/>
  <c r="F874" i="9" s="1"/>
  <c r="W874" i="9" s="1"/>
  <c r="F875" i="9" a="1"/>
  <c r="F875" i="9" s="1"/>
  <c r="W875" i="9" s="1"/>
  <c r="F876" i="9" a="1"/>
  <c r="F876" i="9" s="1"/>
  <c r="W876" i="9" s="1"/>
  <c r="F877" i="9" a="1"/>
  <c r="F877" i="9" s="1"/>
  <c r="W877" i="9" s="1"/>
  <c r="F878" i="9" a="1"/>
  <c r="F878" i="9" s="1"/>
  <c r="W878" i="9" s="1"/>
  <c r="F879" i="9" a="1"/>
  <c r="F879" i="9" s="1"/>
  <c r="W879" i="9" s="1"/>
  <c r="F880" i="9" a="1"/>
  <c r="F880" i="9" s="1"/>
  <c r="W880" i="9" s="1"/>
  <c r="F881" i="9" a="1"/>
  <c r="F881" i="9" s="1"/>
  <c r="W881" i="9" s="1"/>
  <c r="F882" i="9" a="1"/>
  <c r="F882" i="9" s="1"/>
  <c r="W882" i="9" s="1"/>
  <c r="F883" i="9" a="1"/>
  <c r="F883" i="9" s="1"/>
  <c r="W883" i="9" s="1"/>
  <c r="F884" i="9" a="1"/>
  <c r="F884" i="9" s="1"/>
  <c r="W884" i="9" s="1"/>
  <c r="F885" i="9" a="1"/>
  <c r="F885" i="9" s="1"/>
  <c r="W885" i="9" s="1"/>
  <c r="F886" i="9" a="1"/>
  <c r="F886" i="9" s="1"/>
  <c r="W886" i="9" s="1"/>
  <c r="F887" i="9" a="1"/>
  <c r="F887" i="9" s="1"/>
  <c r="W887" i="9" s="1"/>
  <c r="F888" i="9" a="1"/>
  <c r="F888" i="9" s="1"/>
  <c r="W888" i="9" s="1"/>
  <c r="F889" i="9" a="1"/>
  <c r="F889" i="9" s="1"/>
  <c r="W889" i="9" s="1"/>
  <c r="F890" i="9" a="1"/>
  <c r="F890" i="9" s="1"/>
  <c r="W890" i="9" s="1"/>
  <c r="F891" i="9" a="1"/>
  <c r="F891" i="9" s="1"/>
  <c r="W891" i="9" s="1"/>
  <c r="F892" i="9" a="1"/>
  <c r="F892" i="9" s="1"/>
  <c r="W892" i="9" s="1"/>
  <c r="F893" i="9" a="1"/>
  <c r="F893" i="9" s="1"/>
  <c r="W893" i="9" s="1"/>
  <c r="F894" i="9" a="1"/>
  <c r="F894" i="9" s="1"/>
  <c r="W894" i="9" s="1"/>
  <c r="F895" i="9" a="1"/>
  <c r="F895" i="9" s="1"/>
  <c r="W895" i="9" s="1"/>
  <c r="F896" i="9" a="1"/>
  <c r="F896" i="9" s="1"/>
  <c r="W896" i="9" s="1"/>
  <c r="F897" i="9" a="1"/>
  <c r="F897" i="9" s="1"/>
  <c r="W897" i="9" s="1"/>
  <c r="F898" i="9" a="1"/>
  <c r="F898" i="9" s="1"/>
  <c r="W898" i="9" s="1"/>
  <c r="F899" i="9" a="1"/>
  <c r="F899" i="9" s="1"/>
  <c r="W899" i="9" s="1"/>
  <c r="F900" i="9" a="1"/>
  <c r="F900" i="9" s="1"/>
  <c r="W900" i="9" s="1"/>
  <c r="F901" i="9" a="1"/>
  <c r="F901" i="9" s="1"/>
  <c r="W901" i="9" s="1"/>
  <c r="F902" i="9" a="1"/>
  <c r="F902" i="9" s="1"/>
  <c r="W902" i="9" s="1"/>
  <c r="F903" i="9" a="1"/>
  <c r="F903" i="9" s="1"/>
  <c r="W903" i="9" s="1"/>
  <c r="F904" i="9" a="1"/>
  <c r="F904" i="9" s="1"/>
  <c r="W904" i="9" s="1"/>
  <c r="F905" i="9" a="1"/>
  <c r="F905" i="9" s="1"/>
  <c r="W905" i="9" s="1"/>
  <c r="F906" i="9" a="1"/>
  <c r="F906" i="9" s="1"/>
  <c r="W906" i="9" s="1"/>
  <c r="F907" i="9" a="1"/>
  <c r="F907" i="9" s="1"/>
  <c r="W907" i="9" s="1"/>
  <c r="F908" i="9" a="1"/>
  <c r="F908" i="9" s="1"/>
  <c r="W908" i="9" s="1"/>
  <c r="F909" i="9" a="1"/>
  <c r="F909" i="9" s="1"/>
  <c r="W909" i="9" s="1"/>
  <c r="F910" i="9" a="1"/>
  <c r="F910" i="9" s="1"/>
  <c r="W910" i="9" s="1"/>
  <c r="F911" i="9" a="1"/>
  <c r="F911" i="9" s="1"/>
  <c r="W911" i="9" s="1"/>
  <c r="F912" i="9" a="1"/>
  <c r="F912" i="9" s="1"/>
  <c r="W912" i="9" s="1"/>
  <c r="F913" i="9" a="1"/>
  <c r="F913" i="9" s="1"/>
  <c r="W913" i="9" s="1"/>
  <c r="F914" i="9" a="1"/>
  <c r="F914" i="9" s="1"/>
  <c r="W914" i="9" s="1"/>
  <c r="F915" i="9" a="1"/>
  <c r="F915" i="9" s="1"/>
  <c r="W915" i="9" s="1"/>
  <c r="F916" i="9" a="1"/>
  <c r="F916" i="9" s="1"/>
  <c r="W916" i="9" s="1"/>
  <c r="F917" i="9" a="1"/>
  <c r="F917" i="9" s="1"/>
  <c r="W917" i="9" s="1"/>
  <c r="F918" i="9" a="1"/>
  <c r="F918" i="9"/>
  <c r="W918" i="9" s="1"/>
  <c r="F919" i="9" a="1"/>
  <c r="F919" i="9" s="1"/>
  <c r="W919" i="9" s="1"/>
  <c r="F920" i="9" a="1"/>
  <c r="F920" i="9" s="1"/>
  <c r="W920" i="9" s="1"/>
  <c r="F921" i="9" a="1"/>
  <c r="F921" i="9" s="1"/>
  <c r="W921" i="9" s="1"/>
  <c r="F922" i="9" a="1"/>
  <c r="F922" i="9" s="1"/>
  <c r="W922" i="9" s="1"/>
  <c r="F923" i="9" a="1"/>
  <c r="F923" i="9" s="1"/>
  <c r="W923" i="9" s="1"/>
  <c r="F924" i="9" a="1"/>
  <c r="F924" i="9" s="1"/>
  <c r="W924" i="9" s="1"/>
  <c r="F925" i="9" a="1"/>
  <c r="F925" i="9" s="1"/>
  <c r="W925" i="9" s="1"/>
  <c r="F926" i="9" a="1"/>
  <c r="F926" i="9" s="1"/>
  <c r="W926" i="9" s="1"/>
  <c r="F927" i="9" a="1"/>
  <c r="F927" i="9" s="1"/>
  <c r="W927" i="9" s="1"/>
  <c r="F928" i="9" a="1"/>
  <c r="F928" i="9" s="1"/>
  <c r="W928" i="9" s="1"/>
  <c r="F929" i="9" a="1"/>
  <c r="F929" i="9" s="1"/>
  <c r="W929" i="9" s="1"/>
  <c r="F930" i="9" a="1"/>
  <c r="F930" i="9" s="1"/>
  <c r="W930" i="9" s="1"/>
  <c r="F931" i="9" a="1"/>
  <c r="F931" i="9" s="1"/>
  <c r="W931" i="9" s="1"/>
  <c r="F932" i="9" a="1"/>
  <c r="F932" i="9" s="1"/>
  <c r="W932" i="9" s="1"/>
  <c r="F933" i="9" a="1"/>
  <c r="F933" i="9" s="1"/>
  <c r="W933" i="9" s="1"/>
  <c r="F934" i="9" a="1"/>
  <c r="F934" i="9" s="1"/>
  <c r="W934" i="9" s="1"/>
  <c r="F935" i="9" a="1"/>
  <c r="F935" i="9" s="1"/>
  <c r="W935" i="9" s="1"/>
  <c r="F936" i="9" a="1"/>
  <c r="F936" i="9" s="1"/>
  <c r="W936" i="9" s="1"/>
  <c r="F937" i="9" a="1"/>
  <c r="F937" i="9" s="1"/>
  <c r="W937" i="9" s="1"/>
  <c r="F938" i="9" a="1"/>
  <c r="F938" i="9" s="1"/>
  <c r="W938" i="9" s="1"/>
  <c r="F939" i="9" a="1"/>
  <c r="F939" i="9" s="1"/>
  <c r="W939" i="9" s="1"/>
  <c r="F940" i="9" a="1"/>
  <c r="F940" i="9" s="1"/>
  <c r="W940" i="9" s="1"/>
  <c r="F941" i="9" a="1"/>
  <c r="F941" i="9" s="1"/>
  <c r="W941" i="9" s="1"/>
  <c r="F942" i="9" a="1"/>
  <c r="F942" i="9" s="1"/>
  <c r="W942" i="9" s="1"/>
  <c r="F943" i="9" a="1"/>
  <c r="F943" i="9" s="1"/>
  <c r="W943" i="9" s="1"/>
  <c r="F944" i="9" a="1"/>
  <c r="F944" i="9" s="1"/>
  <c r="W944" i="9" s="1"/>
  <c r="F945" i="9" a="1"/>
  <c r="F945" i="9" s="1"/>
  <c r="W945" i="9" s="1"/>
  <c r="F946" i="9" a="1"/>
  <c r="F946" i="9" s="1"/>
  <c r="W946" i="9" s="1"/>
  <c r="F947" i="9" a="1"/>
  <c r="F947" i="9" s="1"/>
  <c r="W947" i="9" s="1"/>
  <c r="F948" i="9" a="1"/>
  <c r="F948" i="9" s="1"/>
  <c r="W948" i="9" s="1"/>
  <c r="F949" i="9" a="1"/>
  <c r="F949" i="9" s="1"/>
  <c r="W949" i="9" s="1"/>
  <c r="F950" i="9" a="1"/>
  <c r="F950" i="9" s="1"/>
  <c r="W950" i="9" s="1"/>
  <c r="F951" i="9" a="1"/>
  <c r="F951" i="9" s="1"/>
  <c r="W951" i="9" s="1"/>
  <c r="F952" i="9" a="1"/>
  <c r="F952" i="9" s="1"/>
  <c r="W952" i="9" s="1"/>
  <c r="F953" i="9" a="1"/>
  <c r="F953" i="9" s="1"/>
  <c r="W953" i="9" s="1"/>
  <c r="F954" i="9" a="1"/>
  <c r="F954" i="9" s="1"/>
  <c r="W954" i="9" s="1"/>
  <c r="F955" i="9" a="1"/>
  <c r="F955" i="9" s="1"/>
  <c r="W955" i="9" s="1"/>
  <c r="F956" i="9" a="1"/>
  <c r="F956" i="9" s="1"/>
  <c r="W956" i="9" s="1"/>
  <c r="F957" i="9" a="1"/>
  <c r="F957" i="9" s="1"/>
  <c r="W957" i="9" s="1"/>
  <c r="F958" i="9" a="1"/>
  <c r="F958" i="9" s="1"/>
  <c r="W958" i="9" s="1"/>
  <c r="F959" i="9" a="1"/>
  <c r="F959" i="9" s="1"/>
  <c r="W959" i="9" s="1"/>
  <c r="F960" i="9" a="1"/>
  <c r="F960" i="9" s="1"/>
  <c r="W960" i="9" s="1"/>
  <c r="F961" i="9" a="1"/>
  <c r="F961" i="9" s="1"/>
  <c r="W961" i="9" s="1"/>
  <c r="F962" i="9" a="1"/>
  <c r="F962" i="9" s="1"/>
  <c r="W962" i="9" s="1"/>
  <c r="F963" i="9" a="1"/>
  <c r="F963" i="9" s="1"/>
  <c r="W963" i="9" s="1"/>
  <c r="F964" i="9" a="1"/>
  <c r="F964" i="9" s="1"/>
  <c r="W964" i="9" s="1"/>
  <c r="F965" i="9" a="1"/>
  <c r="F965" i="9" s="1"/>
  <c r="W965" i="9" s="1"/>
  <c r="F966" i="9" a="1"/>
  <c r="F966" i="9" s="1"/>
  <c r="W966" i="9" s="1"/>
  <c r="F967" i="9" a="1"/>
  <c r="F967" i="9" s="1"/>
  <c r="W967" i="9" s="1"/>
  <c r="F968" i="9" a="1"/>
  <c r="F968" i="9" s="1"/>
  <c r="W968" i="9" s="1"/>
  <c r="F969" i="9" a="1"/>
  <c r="F969" i="9" s="1"/>
  <c r="W969" i="9" s="1"/>
  <c r="F970" i="9" a="1"/>
  <c r="F970" i="9" s="1"/>
  <c r="W970" i="9" s="1"/>
  <c r="F971" i="9" a="1"/>
  <c r="F971" i="9" s="1"/>
  <c r="W971" i="9" s="1"/>
  <c r="F972" i="9" a="1"/>
  <c r="F972" i="9" s="1"/>
  <c r="W972" i="9" s="1"/>
  <c r="F973" i="9" a="1"/>
  <c r="F973" i="9" s="1"/>
  <c r="W973" i="9" s="1"/>
  <c r="F974" i="9" a="1"/>
  <c r="F974" i="9" s="1"/>
  <c r="W974" i="9" s="1"/>
  <c r="F975" i="9" a="1"/>
  <c r="F975" i="9" s="1"/>
  <c r="W975" i="9" s="1"/>
  <c r="F976" i="9" a="1"/>
  <c r="F976" i="9" s="1"/>
  <c r="W976" i="9" s="1"/>
  <c r="F977" i="9" a="1"/>
  <c r="F977" i="9" s="1"/>
  <c r="W977" i="9" s="1"/>
  <c r="F978" i="9" a="1"/>
  <c r="F978" i="9" s="1"/>
  <c r="W978" i="9" s="1"/>
  <c r="F979" i="9" a="1"/>
  <c r="F979" i="9" s="1"/>
  <c r="W979" i="9" s="1"/>
  <c r="F980" i="9" a="1"/>
  <c r="F980" i="9" s="1"/>
  <c r="W980" i="9" s="1"/>
  <c r="F981" i="9" a="1"/>
  <c r="F981" i="9" s="1"/>
  <c r="W981" i="9" s="1"/>
  <c r="F982" i="9" a="1"/>
  <c r="F982" i="9"/>
  <c r="W982" i="9" s="1"/>
  <c r="F983" i="9" a="1"/>
  <c r="F983" i="9" s="1"/>
  <c r="W983" i="9" s="1"/>
  <c r="F984" i="9" a="1"/>
  <c r="F984" i="9" s="1"/>
  <c r="W984" i="9" s="1"/>
  <c r="F985" i="9" a="1"/>
  <c r="F985" i="9" s="1"/>
  <c r="W985" i="9" s="1"/>
  <c r="F986" i="9" a="1"/>
  <c r="F986" i="9" s="1"/>
  <c r="W986" i="9" s="1"/>
  <c r="F987" i="9" a="1"/>
  <c r="F987" i="9" s="1"/>
  <c r="W987" i="9" s="1"/>
  <c r="F988" i="9" a="1"/>
  <c r="F988" i="9" s="1"/>
  <c r="W988" i="9" s="1"/>
  <c r="F989" i="9" a="1"/>
  <c r="F989" i="9" s="1"/>
  <c r="W989" i="9" s="1"/>
  <c r="F990" i="9" a="1"/>
  <c r="F990" i="9" s="1"/>
  <c r="W990" i="9" s="1"/>
  <c r="F991" i="9" a="1"/>
  <c r="F991" i="9" s="1"/>
  <c r="W991" i="9" s="1"/>
  <c r="F992" i="9" a="1"/>
  <c r="F992" i="9" s="1"/>
  <c r="W992" i="9" s="1"/>
  <c r="F993" i="9" a="1"/>
  <c r="F993" i="9" s="1"/>
  <c r="W993" i="9" s="1"/>
  <c r="F994" i="9" a="1"/>
  <c r="F994" i="9" s="1"/>
  <c r="W994" i="9" s="1"/>
  <c r="F995" i="9" a="1"/>
  <c r="F995" i="9" s="1"/>
  <c r="W995" i="9" s="1"/>
  <c r="F996" i="9" a="1"/>
  <c r="F996" i="9" s="1"/>
  <c r="W996" i="9" s="1"/>
  <c r="F997" i="9" a="1"/>
  <c r="F997" i="9" s="1"/>
  <c r="W997" i="9" s="1"/>
  <c r="F998" i="9" a="1"/>
  <c r="F998" i="9" s="1"/>
  <c r="W998" i="9" s="1"/>
  <c r="F999" i="9" a="1"/>
  <c r="F999" i="9" s="1"/>
  <c r="W999" i="9" s="1"/>
  <c r="F1000" i="9" a="1"/>
  <c r="F1000" i="9" s="1"/>
  <c r="W1000" i="9" s="1"/>
  <c r="F1001" i="9" a="1"/>
  <c r="F1001" i="9" s="1"/>
  <c r="W1001" i="9" s="1"/>
  <c r="F1002" i="9" a="1"/>
  <c r="F1002" i="9" s="1"/>
  <c r="W1002" i="9" s="1"/>
  <c r="F1003" i="9" a="1"/>
  <c r="F1003" i="9" s="1"/>
  <c r="W1003" i="9" s="1"/>
  <c r="F1004" i="9" a="1"/>
  <c r="F1004" i="9" s="1"/>
  <c r="W1004" i="9" s="1"/>
  <c r="F1005" i="9" a="1"/>
  <c r="F1005" i="9" s="1"/>
  <c r="W1005" i="9" s="1"/>
  <c r="F1006" i="9" a="1"/>
  <c r="F1006" i="9" s="1"/>
  <c r="W1006" i="9" s="1"/>
  <c r="F1007" i="9" a="1"/>
  <c r="F1007" i="9" s="1"/>
  <c r="W1007" i="9" s="1"/>
  <c r="F1008" i="9" a="1"/>
  <c r="F1008" i="9" s="1"/>
  <c r="W1008" i="9" s="1"/>
  <c r="F1009" i="9" a="1"/>
  <c r="F1009" i="9" s="1"/>
  <c r="W1009" i="9" s="1"/>
  <c r="F1010" i="9" a="1"/>
  <c r="F1010" i="9" s="1"/>
  <c r="W1010" i="9" s="1"/>
  <c r="F1011" i="9" a="1"/>
  <c r="F1011" i="9" s="1"/>
  <c r="W1011" i="9" s="1"/>
  <c r="F1012" i="9" a="1"/>
  <c r="F1012" i="9" s="1"/>
  <c r="W1012" i="9" s="1"/>
  <c r="F1013" i="9" a="1"/>
  <c r="F1013" i="9" s="1"/>
  <c r="W1013" i="9" s="1"/>
  <c r="F1014" i="9" a="1"/>
  <c r="F1014" i="9" s="1"/>
  <c r="W1014" i="9" s="1"/>
  <c r="F1015" i="9" a="1"/>
  <c r="F1015" i="9" s="1"/>
  <c r="W1015" i="9" s="1"/>
  <c r="F1016" i="9" a="1"/>
  <c r="F1016" i="9" s="1"/>
  <c r="W1016" i="9" s="1"/>
  <c r="F1017" i="9" a="1"/>
  <c r="F1017" i="9" s="1"/>
  <c r="W1017" i="9" s="1"/>
  <c r="F1018" i="9" a="1"/>
  <c r="F1018" i="9" s="1"/>
  <c r="W1018" i="9" s="1"/>
  <c r="F1019" i="9" a="1"/>
  <c r="F1019" i="9" s="1"/>
  <c r="W1019" i="9" s="1"/>
  <c r="F1020" i="9" a="1"/>
  <c r="F1020" i="9" s="1"/>
  <c r="W1020" i="9" s="1"/>
  <c r="F1021" i="9" a="1"/>
  <c r="F1021" i="9" s="1"/>
  <c r="W1021" i="9" s="1"/>
  <c r="F1022" i="9" a="1"/>
  <c r="F1022" i="9" s="1"/>
  <c r="W1022" i="9" s="1"/>
  <c r="F1023" i="9" a="1"/>
  <c r="F1023" i="9" s="1"/>
  <c r="W1023" i="9" s="1"/>
  <c r="F1024" i="9" a="1"/>
  <c r="F1024" i="9" s="1"/>
  <c r="W1024" i="9" s="1"/>
  <c r="F1025" i="9" a="1"/>
  <c r="F1025" i="9" s="1"/>
  <c r="W1025" i="9" s="1"/>
  <c r="F1026" i="9" a="1"/>
  <c r="F1026" i="9" s="1"/>
  <c r="W1026" i="9" s="1"/>
  <c r="F1027" i="9" a="1"/>
  <c r="F1027" i="9" s="1"/>
  <c r="W1027" i="9" s="1"/>
  <c r="F1028" i="9" a="1"/>
  <c r="F1028" i="9" s="1"/>
  <c r="W1028" i="9" s="1"/>
  <c r="F1029" i="9" a="1"/>
  <c r="F1029" i="9" s="1"/>
  <c r="W1029" i="9" s="1"/>
  <c r="F1030" i="9" a="1"/>
  <c r="F1030" i="9" s="1"/>
  <c r="W1030" i="9" s="1"/>
  <c r="F1031" i="9" a="1"/>
  <c r="F1031" i="9" s="1"/>
  <c r="W1031" i="9" s="1"/>
  <c r="F1032" i="9" a="1"/>
  <c r="F1032" i="9" s="1"/>
  <c r="W1032" i="9" s="1"/>
  <c r="F1033" i="9" a="1"/>
  <c r="F1033" i="9" s="1"/>
  <c r="W1033" i="9" s="1"/>
  <c r="F1034" i="9" a="1"/>
  <c r="F1034" i="9" s="1"/>
  <c r="W1034" i="9" s="1"/>
  <c r="F1035" i="9" a="1"/>
  <c r="F1035" i="9" s="1"/>
  <c r="W1035" i="9" s="1"/>
  <c r="F1036" i="9" a="1"/>
  <c r="F1036" i="9" s="1"/>
  <c r="W1036" i="9" s="1"/>
  <c r="F1037" i="9" a="1"/>
  <c r="F1037" i="9" s="1"/>
  <c r="W1037" i="9" s="1"/>
  <c r="F1038" i="9" a="1"/>
  <c r="F1038" i="9" s="1"/>
  <c r="W1038" i="9" s="1"/>
  <c r="F1039" i="9" a="1"/>
  <c r="F1039" i="9" s="1"/>
  <c r="W1039" i="9" s="1"/>
  <c r="F1040" i="9" a="1"/>
  <c r="F1040" i="9" s="1"/>
  <c r="W1040" i="9" s="1"/>
  <c r="F1041" i="9" a="1"/>
  <c r="F1041" i="9" s="1"/>
  <c r="W1041" i="9" s="1"/>
  <c r="F1042" i="9" a="1"/>
  <c r="F1042" i="9" s="1"/>
  <c r="W1042" i="9" s="1"/>
  <c r="F1043" i="9" a="1"/>
  <c r="F1043" i="9" s="1"/>
  <c r="W1043" i="9" s="1"/>
  <c r="F1044" i="9" a="1"/>
  <c r="F1044" i="9" s="1"/>
  <c r="W1044" i="9" s="1"/>
  <c r="F1045" i="9" a="1"/>
  <c r="F1045" i="9" s="1"/>
  <c r="W1045" i="9" s="1"/>
  <c r="F1046" i="9" a="1"/>
  <c r="F1046" i="9" s="1"/>
  <c r="W1046" i="9" s="1"/>
  <c r="F1047" i="9" a="1"/>
  <c r="F1047" i="9" s="1"/>
  <c r="W1047" i="9" s="1"/>
  <c r="F1048" i="9" a="1"/>
  <c r="F1048" i="9" s="1"/>
  <c r="W1048" i="9" s="1"/>
  <c r="F1049" i="9" a="1"/>
  <c r="F1049" i="9" s="1"/>
  <c r="W1049" i="9" s="1"/>
  <c r="F1050" i="9" a="1"/>
  <c r="F1050" i="9" s="1"/>
  <c r="W1050" i="9" s="1"/>
  <c r="F1051" i="9" a="1"/>
  <c r="F1051" i="9" s="1"/>
  <c r="W1051" i="9" s="1"/>
  <c r="F1052" i="9" a="1"/>
  <c r="F1052" i="9" s="1"/>
  <c r="W1052" i="9" s="1"/>
  <c r="F1053" i="9" a="1"/>
  <c r="F1053" i="9" s="1"/>
  <c r="W1053" i="9" s="1"/>
  <c r="F1054" i="9" a="1"/>
  <c r="F1054" i="9" s="1"/>
  <c r="W1054" i="9" s="1"/>
  <c r="F1055" i="9" a="1"/>
  <c r="F1055" i="9" s="1"/>
  <c r="W1055" i="9" s="1"/>
  <c r="F1056" i="9" a="1"/>
  <c r="F1056" i="9" s="1"/>
  <c r="W1056" i="9" s="1"/>
  <c r="F1057" i="9" a="1"/>
  <c r="F1057" i="9" s="1"/>
  <c r="W1057" i="9" s="1"/>
  <c r="F1058" i="9" a="1"/>
  <c r="F1058" i="9" s="1"/>
  <c r="W1058" i="9" s="1"/>
  <c r="F1059" i="9" a="1"/>
  <c r="F1059" i="9" s="1"/>
  <c r="W1059" i="9" s="1"/>
  <c r="F1060" i="9" a="1"/>
  <c r="F1060" i="9" s="1"/>
  <c r="W1060" i="9" s="1"/>
  <c r="F1061" i="9" a="1"/>
  <c r="F1061" i="9" s="1"/>
  <c r="W1061" i="9" s="1"/>
  <c r="F1062" i="9" a="1"/>
  <c r="F1062" i="9" s="1"/>
  <c r="W1062" i="9" s="1"/>
  <c r="F1063" i="9" a="1"/>
  <c r="F1063" i="9" s="1"/>
  <c r="W1063" i="9" s="1"/>
  <c r="F1064" i="9" a="1"/>
  <c r="F1064" i="9" s="1"/>
  <c r="W1064" i="9" s="1"/>
  <c r="F1065" i="9" a="1"/>
  <c r="F1065" i="9" s="1"/>
  <c r="W1065" i="9" s="1"/>
  <c r="F1066" i="9" a="1"/>
  <c r="F1066" i="9" s="1"/>
  <c r="W1066" i="9" s="1"/>
  <c r="F1067" i="9" a="1"/>
  <c r="F1067" i="9" s="1"/>
  <c r="W1067" i="9" s="1"/>
  <c r="F1068" i="9" a="1"/>
  <c r="F1068" i="9" s="1"/>
  <c r="W1068" i="9" s="1"/>
  <c r="F1069" i="9" a="1"/>
  <c r="F1069" i="9" s="1"/>
  <c r="W1069" i="9" s="1"/>
  <c r="F1070" i="9" a="1"/>
  <c r="F1070" i="9" s="1"/>
  <c r="W1070" i="9" s="1"/>
  <c r="F1071" i="9" a="1"/>
  <c r="F1071" i="9" s="1"/>
  <c r="W1071" i="9" s="1"/>
  <c r="F1072" i="9" a="1"/>
  <c r="F1072" i="9" s="1"/>
  <c r="W1072" i="9" s="1"/>
  <c r="F1073" i="9" a="1"/>
  <c r="F1073" i="9" s="1"/>
  <c r="W1073" i="9" s="1"/>
  <c r="F1074" i="9" a="1"/>
  <c r="F1074" i="9" s="1"/>
  <c r="W1074" i="9" s="1"/>
  <c r="F1075" i="9" a="1"/>
  <c r="F1075" i="9" s="1"/>
  <c r="W1075" i="9" s="1"/>
  <c r="F1076" i="9" a="1"/>
  <c r="F1076" i="9" s="1"/>
  <c r="W1076" i="9" s="1"/>
  <c r="F1077" i="9" a="1"/>
  <c r="F1077" i="9" s="1"/>
  <c r="W1077" i="9" s="1"/>
  <c r="F1078" i="9" a="1"/>
  <c r="F1078" i="9" s="1"/>
  <c r="W1078" i="9" s="1"/>
  <c r="F1079" i="9" a="1"/>
  <c r="F1079" i="9" s="1"/>
  <c r="W1079" i="9" s="1"/>
  <c r="F1080" i="9" a="1"/>
  <c r="F1080" i="9" s="1"/>
  <c r="W1080" i="9" s="1"/>
  <c r="F1081" i="9" a="1"/>
  <c r="F1081" i="9" s="1"/>
  <c r="W1081" i="9" s="1"/>
  <c r="F1082" i="9" a="1"/>
  <c r="F1082" i="9" s="1"/>
  <c r="W1082" i="9" s="1"/>
  <c r="F1083" i="9" a="1"/>
  <c r="F1083" i="9" s="1"/>
  <c r="W1083" i="9" s="1"/>
  <c r="F1084" i="9" a="1"/>
  <c r="F1084" i="9" s="1"/>
  <c r="W1084" i="9" s="1"/>
  <c r="F1085" i="9" a="1"/>
  <c r="F1085" i="9" s="1"/>
  <c r="W1085" i="9" s="1"/>
  <c r="F1086" i="9" a="1"/>
  <c r="F1086" i="9" s="1"/>
  <c r="W1086" i="9" s="1"/>
  <c r="F1087" i="9" a="1"/>
  <c r="F1087" i="9" s="1"/>
  <c r="W1087" i="9" s="1"/>
  <c r="F1088" i="9" a="1"/>
  <c r="F1088" i="9" s="1"/>
  <c r="W1088" i="9" s="1"/>
  <c r="F1089" i="9" a="1"/>
  <c r="F1089" i="9" s="1"/>
  <c r="W1089" i="9" s="1"/>
  <c r="F1090" i="9" a="1"/>
  <c r="F1090" i="9" s="1"/>
  <c r="W1090" i="9" s="1"/>
  <c r="F1091" i="9" a="1"/>
  <c r="F1091" i="9" s="1"/>
  <c r="W1091" i="9" s="1"/>
  <c r="F1092" i="9" a="1"/>
  <c r="F1092" i="9" s="1"/>
  <c r="W1092" i="9" s="1"/>
  <c r="F1093" i="9" a="1"/>
  <c r="F1093" i="9" s="1"/>
  <c r="W1093" i="9" s="1"/>
  <c r="F1094" i="9" a="1"/>
  <c r="F1094" i="9" s="1"/>
  <c r="W1094" i="9" s="1"/>
  <c r="F1095" i="9" a="1"/>
  <c r="F1095" i="9" s="1"/>
  <c r="W1095" i="9" s="1"/>
  <c r="F1096" i="9" a="1"/>
  <c r="F1096" i="9" s="1"/>
  <c r="W1096" i="9" s="1"/>
  <c r="F1097" i="9" a="1"/>
  <c r="F1097" i="9" s="1"/>
  <c r="W1097" i="9" s="1"/>
  <c r="F1098" i="9" a="1"/>
  <c r="F1098" i="9" s="1"/>
  <c r="W1098" i="9" s="1"/>
  <c r="F1099" i="9" a="1"/>
  <c r="F1099" i="9" s="1"/>
  <c r="W1099" i="9" s="1"/>
  <c r="F1100" i="9" a="1"/>
  <c r="F1100" i="9" s="1"/>
  <c r="W1100" i="9" s="1"/>
  <c r="F1101" i="9" a="1"/>
  <c r="F1101" i="9" s="1"/>
  <c r="W1101" i="9" s="1"/>
  <c r="F1102" i="9" a="1"/>
  <c r="F1102" i="9" s="1"/>
  <c r="W1102" i="9" s="1"/>
  <c r="F1103" i="9" a="1"/>
  <c r="F1103" i="9" s="1"/>
  <c r="W1103" i="9" s="1"/>
  <c r="F1104" i="9" a="1"/>
  <c r="F1104" i="9" s="1"/>
  <c r="W1104" i="9" s="1"/>
  <c r="F1105" i="9" a="1"/>
  <c r="F1105" i="9" s="1"/>
  <c r="W1105" i="9" s="1"/>
  <c r="F1106" i="9" a="1"/>
  <c r="F1106" i="9" s="1"/>
  <c r="W1106" i="9" s="1"/>
  <c r="F1107" i="9" a="1"/>
  <c r="F1107" i="9" s="1"/>
  <c r="W1107" i="9" s="1"/>
  <c r="F1108" i="9" a="1"/>
  <c r="F1108" i="9" s="1"/>
  <c r="W1108" i="9" s="1"/>
  <c r="F1109" i="9" a="1"/>
  <c r="F1109" i="9" s="1"/>
  <c r="W1109" i="9" s="1"/>
  <c r="F1110" i="9" a="1"/>
  <c r="F1110" i="9" s="1"/>
  <c r="W1110" i="9" s="1"/>
  <c r="F1111" i="9" a="1"/>
  <c r="F1111" i="9" s="1"/>
  <c r="W1111" i="9" s="1"/>
  <c r="F1112" i="9" a="1"/>
  <c r="F1112" i="9" s="1"/>
  <c r="W1112" i="9" s="1"/>
  <c r="F1113" i="9" a="1"/>
  <c r="F1113" i="9" s="1"/>
  <c r="W1113" i="9" s="1"/>
  <c r="F1114" i="9" a="1"/>
  <c r="F1114" i="9" s="1"/>
  <c r="W1114" i="9" s="1"/>
  <c r="F1115" i="9" a="1"/>
  <c r="F1115" i="9" s="1"/>
  <c r="W1115" i="9" s="1"/>
  <c r="F1116" i="9" a="1"/>
  <c r="F1116" i="9" s="1"/>
  <c r="W1116" i="9" s="1"/>
  <c r="F1117" i="9" a="1"/>
  <c r="F1117" i="9" s="1"/>
  <c r="W1117" i="9" s="1"/>
  <c r="F1118" i="9" a="1"/>
  <c r="F1118" i="9" s="1"/>
  <c r="W1118" i="9" s="1"/>
  <c r="F1119" i="9" a="1"/>
  <c r="F1119" i="9" s="1"/>
  <c r="W1119" i="9" s="1"/>
  <c r="F1120" i="9" a="1"/>
  <c r="F1120" i="9" s="1"/>
  <c r="W1120" i="9" s="1"/>
  <c r="F1121" i="9" a="1"/>
  <c r="F1121" i="9" s="1"/>
  <c r="W1121" i="9" s="1"/>
  <c r="F1122" i="9" a="1"/>
  <c r="F1122" i="9" s="1"/>
  <c r="W1122" i="9" s="1"/>
  <c r="F1123" i="9" a="1"/>
  <c r="F1123" i="9" s="1"/>
  <c r="W1123" i="9" s="1"/>
  <c r="F1124" i="9" a="1"/>
  <c r="F1124" i="9" s="1"/>
  <c r="W1124" i="9" s="1"/>
  <c r="F1125" i="9" a="1"/>
  <c r="F1125" i="9" s="1"/>
  <c r="W1125" i="9" s="1"/>
  <c r="F1126" i="9" a="1"/>
  <c r="F1126" i="9" s="1"/>
  <c r="W1126" i="9" s="1"/>
  <c r="F1127" i="9" a="1"/>
  <c r="F1127" i="9" s="1"/>
  <c r="W1127" i="9" s="1"/>
  <c r="F1128" i="9" a="1"/>
  <c r="F1128" i="9" s="1"/>
  <c r="W1128" i="9" s="1"/>
  <c r="F1129" i="9" a="1"/>
  <c r="F1129" i="9" s="1"/>
  <c r="W1129" i="9" s="1"/>
  <c r="F1130" i="9" a="1"/>
  <c r="F1130" i="9" s="1"/>
  <c r="W1130" i="9" s="1"/>
  <c r="F1131" i="9" a="1"/>
  <c r="F1131" i="9" s="1"/>
  <c r="W1131" i="9" s="1"/>
  <c r="F1132" i="9" a="1"/>
  <c r="F1132" i="9" s="1"/>
  <c r="W1132" i="9" s="1"/>
  <c r="F1133" i="9" a="1"/>
  <c r="F1133" i="9" s="1"/>
  <c r="W1133" i="9" s="1"/>
  <c r="F1134" i="9" a="1"/>
  <c r="F1134" i="9" s="1"/>
  <c r="W1134" i="9" s="1"/>
  <c r="F1135" i="9" a="1"/>
  <c r="F1135" i="9" s="1"/>
  <c r="W1135" i="9" s="1"/>
  <c r="F1136" i="9" a="1"/>
  <c r="F1136" i="9" s="1"/>
  <c r="W1136" i="9" s="1"/>
  <c r="F1137" i="9" a="1"/>
  <c r="F1137" i="9" s="1"/>
  <c r="W1137" i="9" s="1"/>
  <c r="F1138" i="9" a="1"/>
  <c r="F1138" i="9" s="1"/>
  <c r="W1138" i="9" s="1"/>
  <c r="F1139" i="9" a="1"/>
  <c r="F1139" i="9" s="1"/>
  <c r="W1139" i="9" s="1"/>
  <c r="F1140" i="9" a="1"/>
  <c r="F1140" i="9" s="1"/>
  <c r="W1140" i="9" s="1"/>
  <c r="F1141" i="9" a="1"/>
  <c r="F1141" i="9" s="1"/>
  <c r="W1141" i="9" s="1"/>
  <c r="F1142" i="9" a="1"/>
  <c r="F1142" i="9" s="1"/>
  <c r="W1142" i="9" s="1"/>
  <c r="F1143" i="9" a="1"/>
  <c r="F1143" i="9" s="1"/>
  <c r="W1143" i="9" s="1"/>
  <c r="F1144" i="9" a="1"/>
  <c r="F1144" i="9" s="1"/>
  <c r="W1144" i="9" s="1"/>
  <c r="F1145" i="9" a="1"/>
  <c r="F1145" i="9" s="1"/>
  <c r="W1145" i="9" s="1"/>
  <c r="F1146" i="9" a="1"/>
  <c r="F1146" i="9" s="1"/>
  <c r="W1146" i="9" s="1"/>
  <c r="F1147" i="9" a="1"/>
  <c r="F1147" i="9" s="1"/>
  <c r="W1147" i="9" s="1"/>
  <c r="F1148" i="9" a="1"/>
  <c r="F1148" i="9" s="1"/>
  <c r="W1148" i="9" s="1"/>
  <c r="F1149" i="9" a="1"/>
  <c r="F1149" i="9" s="1"/>
  <c r="W1149" i="9" s="1"/>
  <c r="F1150" i="9" a="1"/>
  <c r="F1150" i="9" s="1"/>
  <c r="W1150" i="9" s="1"/>
  <c r="F1151" i="9" a="1"/>
  <c r="F1151" i="9" s="1"/>
  <c r="W1151" i="9" s="1"/>
  <c r="F1152" i="9" a="1"/>
  <c r="F1152" i="9" s="1"/>
  <c r="W1152" i="9" s="1"/>
  <c r="F1153" i="9" a="1"/>
  <c r="F1153" i="9" s="1"/>
  <c r="W1153" i="9" s="1"/>
  <c r="F1154" i="9" a="1"/>
  <c r="F1154" i="9" s="1"/>
  <c r="W1154" i="9" s="1"/>
  <c r="F1155" i="9" a="1"/>
  <c r="F1155" i="9" s="1"/>
  <c r="W1155" i="9" s="1"/>
  <c r="F1156" i="9" a="1"/>
  <c r="F1156" i="9" s="1"/>
  <c r="W1156" i="9" s="1"/>
  <c r="F1157" i="9" a="1"/>
  <c r="F1157" i="9" s="1"/>
  <c r="W1157" i="9" s="1"/>
  <c r="F1158" i="9" a="1"/>
  <c r="F1158" i="9" s="1"/>
  <c r="W1158" i="9" s="1"/>
  <c r="F1159" i="9" a="1"/>
  <c r="F1159" i="9" s="1"/>
  <c r="W1159" i="9" s="1"/>
  <c r="F1160" i="9" a="1"/>
  <c r="F1160" i="9" s="1"/>
  <c r="W1160" i="9" s="1"/>
  <c r="F1161" i="9" a="1"/>
  <c r="F1161" i="9" s="1"/>
  <c r="W1161" i="9" s="1"/>
  <c r="F1162" i="9" a="1"/>
  <c r="F1162" i="9" s="1"/>
  <c r="W1162" i="9" s="1"/>
  <c r="F1163" i="9" a="1"/>
  <c r="F1163" i="9" s="1"/>
  <c r="W1163" i="9" s="1"/>
  <c r="F1164" i="9" a="1"/>
  <c r="F1164" i="9" s="1"/>
  <c r="W1164" i="9" s="1"/>
  <c r="F1165" i="9" a="1"/>
  <c r="F1165" i="9" s="1"/>
  <c r="W1165" i="9" s="1"/>
  <c r="F1166" i="9" a="1"/>
  <c r="F1166" i="9" s="1"/>
  <c r="W1166" i="9" s="1"/>
  <c r="F1167" i="9" a="1"/>
  <c r="F1167" i="9" s="1"/>
  <c r="W1167" i="9" s="1"/>
  <c r="F1168" i="9" a="1"/>
  <c r="F1168" i="9" s="1"/>
  <c r="W1168" i="9" s="1"/>
  <c r="F1169" i="9" a="1"/>
  <c r="F1169" i="9" s="1"/>
  <c r="W1169" i="9" s="1"/>
  <c r="F1170" i="9" a="1"/>
  <c r="F1170" i="9" s="1"/>
  <c r="W1170" i="9" s="1"/>
  <c r="F1171" i="9" a="1"/>
  <c r="F1171" i="9" s="1"/>
  <c r="W1171" i="9" s="1"/>
  <c r="F1172" i="9" a="1"/>
  <c r="F1172" i="9" s="1"/>
  <c r="W1172" i="9" s="1"/>
  <c r="F1173" i="9" a="1"/>
  <c r="F1173" i="9" s="1"/>
  <c r="W1173" i="9" s="1"/>
  <c r="F1174" i="9" a="1"/>
  <c r="F1174" i="9"/>
  <c r="W1174" i="9" s="1"/>
  <c r="F1175" i="9" a="1"/>
  <c r="F1175" i="9" s="1"/>
  <c r="W1175" i="9" s="1"/>
  <c r="F1176" i="9" a="1"/>
  <c r="F1176" i="9" s="1"/>
  <c r="W1176" i="9" s="1"/>
  <c r="F1177" i="9" a="1"/>
  <c r="F1177" i="9" s="1"/>
  <c r="W1177" i="9" s="1"/>
  <c r="F1178" i="9" a="1"/>
  <c r="F1178" i="9" s="1"/>
  <c r="W1178" i="9" s="1"/>
  <c r="F1179" i="9" a="1"/>
  <c r="F1179" i="9" s="1"/>
  <c r="W1179" i="9" s="1"/>
  <c r="F1180" i="9" a="1"/>
  <c r="F1180" i="9" s="1"/>
  <c r="W1180" i="9" s="1"/>
  <c r="F1181" i="9" a="1"/>
  <c r="F1181" i="9" s="1"/>
  <c r="W1181" i="9" s="1"/>
  <c r="F1182" i="9" a="1"/>
  <c r="F1182" i="9" s="1"/>
  <c r="W1182" i="9" s="1"/>
  <c r="F1183" i="9" a="1"/>
  <c r="F1183" i="9" s="1"/>
  <c r="W1183" i="9" s="1"/>
  <c r="F1184" i="9" a="1"/>
  <c r="F1184" i="9" s="1"/>
  <c r="W1184" i="9" s="1"/>
  <c r="F1185" i="9" a="1"/>
  <c r="F1185" i="9" s="1"/>
  <c r="W1185" i="9" s="1"/>
  <c r="F1186" i="9" a="1"/>
  <c r="F1186" i="9" s="1"/>
  <c r="W1186" i="9" s="1"/>
  <c r="F1187" i="9" a="1"/>
  <c r="F1187" i="9" s="1"/>
  <c r="W1187" i="9" s="1"/>
  <c r="F1188" i="9" a="1"/>
  <c r="F1188" i="9" s="1"/>
  <c r="W1188" i="9" s="1"/>
  <c r="F1189" i="9" a="1"/>
  <c r="F1189" i="9" s="1"/>
  <c r="W1189" i="9" s="1"/>
  <c r="F1190" i="9" a="1"/>
  <c r="F1190" i="9" s="1"/>
  <c r="W1190" i="9" s="1"/>
  <c r="F1191" i="9" a="1"/>
  <c r="F1191" i="9" s="1"/>
  <c r="W1191" i="9" s="1"/>
  <c r="F1192" i="9" a="1"/>
  <c r="F1192" i="9" s="1"/>
  <c r="W1192" i="9" s="1"/>
  <c r="F1193" i="9" a="1"/>
  <c r="F1193" i="9" s="1"/>
  <c r="W1193" i="9" s="1"/>
  <c r="F1194" i="9" a="1"/>
  <c r="F1194" i="9" s="1"/>
  <c r="W1194" i="9" s="1"/>
  <c r="F1195" i="9" a="1"/>
  <c r="F1195" i="9" s="1"/>
  <c r="W1195" i="9" s="1"/>
  <c r="F1196" i="9" a="1"/>
  <c r="F1196" i="9" s="1"/>
  <c r="W1196" i="9" s="1"/>
  <c r="F1197" i="9" a="1"/>
  <c r="F1197" i="9" s="1"/>
  <c r="W1197" i="9" s="1"/>
  <c r="F1198" i="9" a="1"/>
  <c r="F1198" i="9" s="1"/>
  <c r="W1198" i="9" s="1"/>
  <c r="F1199" i="9" a="1"/>
  <c r="F1199" i="9" s="1"/>
  <c r="W1199" i="9" s="1"/>
  <c r="F1200" i="9" a="1"/>
  <c r="F1200" i="9" s="1"/>
  <c r="W1200" i="9" s="1"/>
  <c r="F1201" i="9" a="1"/>
  <c r="F1201" i="9" s="1"/>
  <c r="W1201" i="9" s="1"/>
  <c r="F1202" i="9" a="1"/>
  <c r="F1202" i="9" s="1"/>
  <c r="W1202" i="9" s="1"/>
  <c r="F1203" i="9" a="1"/>
  <c r="F1203" i="9" s="1"/>
  <c r="W1203" i="9" s="1"/>
  <c r="F1204" i="9" a="1"/>
  <c r="F1204" i="9" s="1"/>
  <c r="W1204" i="9" s="1"/>
  <c r="F1205" i="9" a="1"/>
  <c r="F1205" i="9" s="1"/>
  <c r="W1205" i="9" s="1"/>
  <c r="F1206" i="9" a="1"/>
  <c r="F1206" i="9" s="1"/>
  <c r="W1206" i="9" s="1"/>
  <c r="F1207" i="9" a="1"/>
  <c r="F1207" i="9" s="1"/>
  <c r="W1207" i="9" s="1"/>
  <c r="F1208" i="9" a="1"/>
  <c r="F1208" i="9" s="1"/>
  <c r="W1208" i="9" s="1"/>
  <c r="F1209" i="9" a="1"/>
  <c r="F1209" i="9" s="1"/>
  <c r="W1209" i="9" s="1"/>
  <c r="F1210" i="9" a="1"/>
  <c r="F1210" i="9" s="1"/>
  <c r="W1210" i="9" s="1"/>
  <c r="F1211" i="9" a="1"/>
  <c r="F1211" i="9" s="1"/>
  <c r="W1211" i="9" s="1"/>
  <c r="F1212" i="9" a="1"/>
  <c r="F1212" i="9" s="1"/>
  <c r="W1212" i="9" s="1"/>
  <c r="F1213" i="9" a="1"/>
  <c r="F1213" i="9" s="1"/>
  <c r="W1213" i="9" s="1"/>
  <c r="F1214" i="9" a="1"/>
  <c r="F1214" i="9" s="1"/>
  <c r="W1214" i="9" s="1"/>
  <c r="F1215" i="9" a="1"/>
  <c r="F1215" i="9" s="1"/>
  <c r="W1215" i="9" s="1"/>
  <c r="F1216" i="9" a="1"/>
  <c r="F1216" i="9" s="1"/>
  <c r="W1216" i="9" s="1"/>
  <c r="F1217" i="9" a="1"/>
  <c r="F1217" i="9" s="1"/>
  <c r="W1217" i="9" s="1"/>
  <c r="F1218" i="9" a="1"/>
  <c r="F1218" i="9" s="1"/>
  <c r="W1218" i="9" s="1"/>
  <c r="F1219" i="9" a="1"/>
  <c r="F1219" i="9" s="1"/>
  <c r="W1219" i="9" s="1"/>
  <c r="F1220" i="9" a="1"/>
  <c r="F1220" i="9" s="1"/>
  <c r="W1220" i="9" s="1"/>
  <c r="F1221" i="9" a="1"/>
  <c r="F1221" i="9" s="1"/>
  <c r="W1221" i="9" s="1"/>
  <c r="F1222" i="9" a="1"/>
  <c r="F1222" i="9" s="1"/>
  <c r="W1222" i="9" s="1"/>
  <c r="F1223" i="9" a="1"/>
  <c r="F1223" i="9" s="1"/>
  <c r="W1223" i="9" s="1"/>
  <c r="F1224" i="9" a="1"/>
  <c r="F1224" i="9" s="1"/>
  <c r="W1224" i="9" s="1"/>
  <c r="F1225" i="9" a="1"/>
  <c r="F1225" i="9" s="1"/>
  <c r="W1225" i="9" s="1"/>
  <c r="F1226" i="9" a="1"/>
  <c r="F1226" i="9" s="1"/>
  <c r="W1226" i="9" s="1"/>
  <c r="F1227" i="9" a="1"/>
  <c r="F1227" i="9" s="1"/>
  <c r="W1227" i="9" s="1"/>
  <c r="F1228" i="9" a="1"/>
  <c r="F1228" i="9" s="1"/>
  <c r="W1228" i="9" s="1"/>
  <c r="F1229" i="9" a="1"/>
  <c r="F1229" i="9" s="1"/>
  <c r="W1229" i="9" s="1"/>
  <c r="F1230" i="9" a="1"/>
  <c r="F1230" i="9" s="1"/>
  <c r="W1230" i="9" s="1"/>
  <c r="F1231" i="9" a="1"/>
  <c r="F1231" i="9" s="1"/>
  <c r="W1231" i="9" s="1"/>
  <c r="F1232" i="9" a="1"/>
  <c r="F1232" i="9" s="1"/>
  <c r="W1232" i="9" s="1"/>
  <c r="F1233" i="9" a="1"/>
  <c r="F1233" i="9" s="1"/>
  <c r="W1233" i="9" s="1"/>
  <c r="F1234" i="9" a="1"/>
  <c r="F1234" i="9" s="1"/>
  <c r="W1234" i="9" s="1"/>
  <c r="F1235" i="9" a="1"/>
  <c r="F1235" i="9" s="1"/>
  <c r="W1235" i="9" s="1"/>
  <c r="F1236" i="9" a="1"/>
  <c r="F1236" i="9" s="1"/>
  <c r="W1236" i="9" s="1"/>
  <c r="F1237" i="9" a="1"/>
  <c r="F1237" i="9" s="1"/>
  <c r="W1237" i="9" s="1"/>
  <c r="F1238" i="9" a="1"/>
  <c r="F1238" i="9" s="1"/>
  <c r="W1238" i="9" s="1"/>
  <c r="F1239" i="9" a="1"/>
  <c r="F1239" i="9" s="1"/>
  <c r="W1239" i="9" s="1"/>
  <c r="F1240" i="9" a="1"/>
  <c r="F1240" i="9" s="1"/>
  <c r="W1240" i="9" s="1"/>
  <c r="F1241" i="9" a="1"/>
  <c r="F1241" i="9" s="1"/>
  <c r="W1241" i="9" s="1"/>
  <c r="F1242" i="9" a="1"/>
  <c r="F1242" i="9" s="1"/>
  <c r="W1242" i="9" s="1"/>
  <c r="F1243" i="9" a="1"/>
  <c r="F1243" i="9" s="1"/>
  <c r="W1243" i="9" s="1"/>
  <c r="F1244" i="9" a="1"/>
  <c r="F1244" i="9" s="1"/>
  <c r="W1244" i="9" s="1"/>
  <c r="F1245" i="9" a="1"/>
  <c r="F1245" i="9" s="1"/>
  <c r="W1245" i="9" s="1"/>
  <c r="F1246" i="9" a="1"/>
  <c r="F1246" i="9" s="1"/>
  <c r="W1246" i="9" s="1"/>
  <c r="F1247" i="9" a="1"/>
  <c r="F1247" i="9" s="1"/>
  <c r="W1247" i="9" s="1"/>
  <c r="F1248" i="9" a="1"/>
  <c r="F1248" i="9" s="1"/>
  <c r="W1248" i="9" s="1"/>
  <c r="F1249" i="9" a="1"/>
  <c r="F1249" i="9" s="1"/>
  <c r="W1249" i="9" s="1"/>
  <c r="F1250" i="9" a="1"/>
  <c r="F1250" i="9"/>
  <c r="W1250" i="9" s="1"/>
  <c r="F1251" i="9" a="1"/>
  <c r="F1251" i="9" s="1"/>
  <c r="W1251" i="9" s="1"/>
  <c r="F1252" i="9" a="1"/>
  <c r="F1252" i="9" s="1"/>
  <c r="W1252" i="9" s="1"/>
  <c r="F1253" i="9" a="1"/>
  <c r="F1253" i="9" s="1"/>
  <c r="W1253" i="9" s="1"/>
  <c r="F1254" i="9" a="1"/>
  <c r="F1254" i="9" s="1"/>
  <c r="W1254" i="9" s="1"/>
  <c r="F1255" i="9" a="1"/>
  <c r="F1255" i="9" s="1"/>
  <c r="W1255" i="9" s="1"/>
  <c r="F1256" i="9" a="1"/>
  <c r="F1256" i="9" s="1"/>
  <c r="W1256" i="9" s="1"/>
  <c r="F1257" i="9" a="1"/>
  <c r="F1257" i="9" s="1"/>
  <c r="W1257" i="9" s="1"/>
  <c r="F1258" i="9" a="1"/>
  <c r="F1258" i="9" s="1"/>
  <c r="W1258" i="9" s="1"/>
  <c r="F1259" i="9" a="1"/>
  <c r="F1259" i="9" s="1"/>
  <c r="W1259" i="9" s="1"/>
  <c r="F1260" i="9" a="1"/>
  <c r="F1260" i="9" s="1"/>
  <c r="W1260" i="9" s="1"/>
  <c r="F1261" i="9" a="1"/>
  <c r="F1261" i="9" s="1"/>
  <c r="W1261" i="9" s="1"/>
  <c r="F1262" i="9" a="1"/>
  <c r="F1262" i="9" s="1"/>
  <c r="W1262" i="9" s="1"/>
  <c r="F1263" i="9" a="1"/>
  <c r="F1263" i="9" s="1"/>
  <c r="W1263" i="9" s="1"/>
  <c r="F1264" i="9" a="1"/>
  <c r="F1264" i="9" s="1"/>
  <c r="W1264" i="9" s="1"/>
  <c r="F1265" i="9" a="1"/>
  <c r="F1265" i="9" s="1"/>
  <c r="W1265" i="9" s="1"/>
  <c r="F1266" i="9" a="1"/>
  <c r="F1266" i="9" s="1"/>
  <c r="W1266" i="9" s="1"/>
  <c r="F1267" i="9" a="1"/>
  <c r="F1267" i="9" s="1"/>
  <c r="W1267" i="9" s="1"/>
  <c r="F1268" i="9" a="1"/>
  <c r="F1268" i="9"/>
  <c r="W1268" i="9" s="1"/>
  <c r="F1269" i="9" a="1"/>
  <c r="F1269" i="9" s="1"/>
  <c r="W1269" i="9" s="1"/>
  <c r="F1270" i="9" a="1"/>
  <c r="F1270" i="9" s="1"/>
  <c r="W1270" i="9" s="1"/>
  <c r="F1271" i="9" a="1"/>
  <c r="F1271" i="9" s="1"/>
  <c r="W1271" i="9" s="1"/>
  <c r="F1272" i="9" a="1"/>
  <c r="F1272" i="9" s="1"/>
  <c r="W1272" i="9" s="1"/>
  <c r="F1273" i="9" a="1"/>
  <c r="F1273" i="9" s="1"/>
  <c r="W1273" i="9" s="1"/>
  <c r="F1274" i="9" a="1"/>
  <c r="F1274" i="9" s="1"/>
  <c r="W1274" i="9" s="1"/>
  <c r="F1275" i="9" a="1"/>
  <c r="F1275" i="9" s="1"/>
  <c r="W1275" i="9" s="1"/>
  <c r="F1276" i="9" a="1"/>
  <c r="F1276" i="9" s="1"/>
  <c r="W1276" i="9" s="1"/>
  <c r="F1277" i="9" a="1"/>
  <c r="F1277" i="9" s="1"/>
  <c r="W1277" i="9" s="1"/>
  <c r="F1278" i="9" a="1"/>
  <c r="F1278" i="9" s="1"/>
  <c r="W1278" i="9" s="1"/>
  <c r="F1279" i="9" a="1"/>
  <c r="F1279" i="9" s="1"/>
  <c r="W1279" i="9" s="1"/>
  <c r="F1280" i="9" a="1"/>
  <c r="F1280" i="9" s="1"/>
  <c r="W1280" i="9" s="1"/>
  <c r="F1281" i="9" a="1"/>
  <c r="F1281" i="9" s="1"/>
  <c r="W1281" i="9" s="1"/>
  <c r="F1282" i="9" a="1"/>
  <c r="F1282" i="9" s="1"/>
  <c r="W1282" i="9" s="1"/>
  <c r="F1283" i="9" a="1"/>
  <c r="F1283" i="9" s="1"/>
  <c r="W1283" i="9" s="1"/>
  <c r="F1284" i="9" a="1"/>
  <c r="F1284" i="9" s="1"/>
  <c r="W1284" i="9" s="1"/>
  <c r="F1285" i="9" a="1"/>
  <c r="F1285" i="9" s="1"/>
  <c r="W1285" i="9" s="1"/>
  <c r="F1286" i="9" a="1"/>
  <c r="F1286" i="9" s="1"/>
  <c r="W1286" i="9" s="1"/>
  <c r="F1287" i="9" a="1"/>
  <c r="F1287" i="9" s="1"/>
  <c r="W1287" i="9" s="1"/>
  <c r="F1288" i="9" a="1"/>
  <c r="F1288" i="9" s="1"/>
  <c r="W1288" i="9" s="1"/>
  <c r="F1289" i="9" a="1"/>
  <c r="F1289" i="9" s="1"/>
  <c r="W1289" i="9" s="1"/>
  <c r="F1290" i="9" a="1"/>
  <c r="F1290" i="9" s="1"/>
  <c r="W1290" i="9" s="1"/>
  <c r="F1291" i="9" a="1"/>
  <c r="F1291" i="9" s="1"/>
  <c r="W1291" i="9" s="1"/>
  <c r="F1292" i="9" a="1"/>
  <c r="F1292" i="9" s="1"/>
  <c r="W1292" i="9" s="1"/>
  <c r="F1293" i="9" a="1"/>
  <c r="F1293" i="9" s="1"/>
  <c r="W1293" i="9" s="1"/>
  <c r="F1294" i="9" a="1"/>
  <c r="F1294" i="9" s="1"/>
  <c r="W1294" i="9" s="1"/>
  <c r="F1295" i="9" a="1"/>
  <c r="F1295" i="9" s="1"/>
  <c r="W1295" i="9" s="1"/>
  <c r="F1296" i="9" a="1"/>
  <c r="F1296" i="9" s="1"/>
  <c r="W1296" i="9" s="1"/>
  <c r="F1297" i="9" a="1"/>
  <c r="F1297" i="9" s="1"/>
  <c r="W1297" i="9" s="1"/>
  <c r="F1298" i="9" a="1"/>
  <c r="F1298" i="9" s="1"/>
  <c r="W1298" i="9" s="1"/>
  <c r="F1299" i="9" a="1"/>
  <c r="F1299" i="9" s="1"/>
  <c r="W1299" i="9" s="1"/>
  <c r="F1300" i="9" a="1"/>
  <c r="F1300" i="9" s="1"/>
  <c r="W1300" i="9" s="1"/>
  <c r="F1301" i="9" a="1"/>
  <c r="F1301" i="9" s="1"/>
  <c r="W1301" i="9" s="1"/>
  <c r="F1302" i="9" a="1"/>
  <c r="F1302" i="9"/>
  <c r="W1302" i="9" s="1"/>
  <c r="F1303" i="9" a="1"/>
  <c r="F1303" i="9" s="1"/>
  <c r="W1303" i="9" s="1"/>
  <c r="F1304" i="9" a="1"/>
  <c r="F1304" i="9" s="1"/>
  <c r="W1304" i="9" s="1"/>
  <c r="F1305" i="9" a="1"/>
  <c r="F1305" i="9" s="1"/>
  <c r="W1305" i="9" s="1"/>
  <c r="F1306" i="9" a="1"/>
  <c r="F1306" i="9" s="1"/>
  <c r="W1306" i="9" s="1"/>
  <c r="F1307" i="9" a="1"/>
  <c r="F1307" i="9" s="1"/>
  <c r="W1307" i="9" s="1"/>
  <c r="F1308" i="9" a="1"/>
  <c r="F1308" i="9" s="1"/>
  <c r="W1308" i="9" s="1"/>
  <c r="F1309" i="9" a="1"/>
  <c r="F1309" i="9" s="1"/>
  <c r="W1309" i="9" s="1"/>
  <c r="F1310" i="9" a="1"/>
  <c r="F1310" i="9" s="1"/>
  <c r="W1310" i="9" s="1"/>
  <c r="F1311" i="9" a="1"/>
  <c r="F1311" i="9" s="1"/>
  <c r="W1311" i="9" s="1"/>
  <c r="F1312" i="9" a="1"/>
  <c r="F1312" i="9" s="1"/>
  <c r="W1312" i="9" s="1"/>
  <c r="F1313" i="9" a="1"/>
  <c r="F1313" i="9" s="1"/>
  <c r="W1313" i="9" s="1"/>
  <c r="F1314" i="9" a="1"/>
  <c r="F1314" i="9" s="1"/>
  <c r="W1314" i="9" s="1"/>
  <c r="F1315" i="9" a="1"/>
  <c r="F1315" i="9" s="1"/>
  <c r="W1315" i="9" s="1"/>
  <c r="F1316" i="9" a="1"/>
  <c r="F1316" i="9" s="1"/>
  <c r="W1316" i="9" s="1"/>
  <c r="F1317" i="9" a="1"/>
  <c r="F1317" i="9" s="1"/>
  <c r="W1317" i="9" s="1"/>
  <c r="F1318" i="9" a="1"/>
  <c r="F1318" i="9" s="1"/>
  <c r="W1318" i="9" s="1"/>
  <c r="F1319" i="9" a="1"/>
  <c r="F1319" i="9" s="1"/>
  <c r="W1319" i="9" s="1"/>
  <c r="F1320" i="9" a="1"/>
  <c r="F1320" i="9" s="1"/>
  <c r="W1320" i="9" s="1"/>
  <c r="F1321" i="9" a="1"/>
  <c r="F1321" i="9" s="1"/>
  <c r="W1321" i="9" s="1"/>
  <c r="F1322" i="9" a="1"/>
  <c r="F1322" i="9" s="1"/>
  <c r="W1322" i="9" s="1"/>
  <c r="F1323" i="9" a="1"/>
  <c r="F1323" i="9" s="1"/>
  <c r="W1323" i="9" s="1"/>
  <c r="F1324" i="9" a="1"/>
  <c r="F1324" i="9" s="1"/>
  <c r="W1324" i="9" s="1"/>
  <c r="F1325" i="9" a="1"/>
  <c r="F1325" i="9" s="1"/>
  <c r="W1325" i="9" s="1"/>
  <c r="F1326" i="9" a="1"/>
  <c r="F1326" i="9" s="1"/>
  <c r="W1326" i="9" s="1"/>
  <c r="F1327" i="9" a="1"/>
  <c r="F1327" i="9" s="1"/>
  <c r="W1327" i="9" s="1"/>
  <c r="F1328" i="9" a="1"/>
  <c r="F1328" i="9" s="1"/>
  <c r="W1328" i="9" s="1"/>
  <c r="F1329" i="9" a="1"/>
  <c r="F1329" i="9" s="1"/>
  <c r="W1329" i="9" s="1"/>
  <c r="F1330" i="9" a="1"/>
  <c r="F1330" i="9" s="1"/>
  <c r="W1330" i="9" s="1"/>
  <c r="F1331" i="9" a="1"/>
  <c r="F1331" i="9" s="1"/>
  <c r="W1331" i="9" s="1"/>
  <c r="F1332" i="9" a="1"/>
  <c r="F1332" i="9" s="1"/>
  <c r="W1332" i="9" s="1"/>
  <c r="F1333" i="9" a="1"/>
  <c r="F1333" i="9" s="1"/>
  <c r="W1333" i="9" s="1"/>
  <c r="F1334" i="9" a="1"/>
  <c r="F1334" i="9" s="1"/>
  <c r="W1334" i="9" s="1"/>
  <c r="F1335" i="9" a="1"/>
  <c r="F1335" i="9" s="1"/>
  <c r="W1335" i="9" s="1"/>
  <c r="F1336" i="9" a="1"/>
  <c r="F1336" i="9" s="1"/>
  <c r="W1336" i="9" s="1"/>
  <c r="F1337" i="9" a="1"/>
  <c r="F1337" i="9" s="1"/>
  <c r="W1337" i="9" s="1"/>
  <c r="F1338" i="9" a="1"/>
  <c r="F1338" i="9" s="1"/>
  <c r="W1338" i="9" s="1"/>
  <c r="F1339" i="9" a="1"/>
  <c r="F1339" i="9" s="1"/>
  <c r="W1339" i="9" s="1"/>
  <c r="F1340" i="9" a="1"/>
  <c r="F1340" i="9" s="1"/>
  <c r="W1340" i="9" s="1"/>
  <c r="F1341" i="9" a="1"/>
  <c r="F1341" i="9" s="1"/>
  <c r="W1341" i="9" s="1"/>
  <c r="F1342" i="9" a="1"/>
  <c r="F1342" i="9" s="1"/>
  <c r="W1342" i="9" s="1"/>
  <c r="F1343" i="9" a="1"/>
  <c r="F1343" i="9" s="1"/>
  <c r="W1343" i="9" s="1"/>
  <c r="F1344" i="9" a="1"/>
  <c r="F1344" i="9" s="1"/>
  <c r="W1344" i="9" s="1"/>
  <c r="F1345" i="9" a="1"/>
  <c r="F1345" i="9" s="1"/>
  <c r="W1345" i="9" s="1"/>
  <c r="F1346" i="9" a="1"/>
  <c r="F1346" i="9" s="1"/>
  <c r="W1346" i="9" s="1"/>
  <c r="F1347" i="9" a="1"/>
  <c r="F1347" i="9" s="1"/>
  <c r="W1347" i="9" s="1"/>
  <c r="F1348" i="9" a="1"/>
  <c r="F1348" i="9" s="1"/>
  <c r="W1348" i="9" s="1"/>
  <c r="F1349" i="9" a="1"/>
  <c r="F1349" i="9" s="1"/>
  <c r="W1349" i="9" s="1"/>
  <c r="F1350" i="9" a="1"/>
  <c r="F1350" i="9" s="1"/>
  <c r="W1350" i="9" s="1"/>
  <c r="F1351" i="9" a="1"/>
  <c r="F1351" i="9" s="1"/>
  <c r="W1351" i="9" s="1"/>
  <c r="F1352" i="9" a="1"/>
  <c r="F1352" i="9" s="1"/>
  <c r="W1352" i="9" s="1"/>
  <c r="F1353" i="9" a="1"/>
  <c r="F1353" i="9" s="1"/>
  <c r="W1353" i="9" s="1"/>
  <c r="F1354" i="9" a="1"/>
  <c r="F1354" i="9" s="1"/>
  <c r="W1354" i="9" s="1"/>
  <c r="F1355" i="9" a="1"/>
  <c r="F1355" i="9" s="1"/>
  <c r="W1355" i="9" s="1"/>
  <c r="F1356" i="9" a="1"/>
  <c r="F1356" i="9" s="1"/>
  <c r="W1356" i="9" s="1"/>
  <c r="F1357" i="9" a="1"/>
  <c r="F1357" i="9" s="1"/>
  <c r="W1357" i="9" s="1"/>
  <c r="F1358" i="9" a="1"/>
  <c r="F1358" i="9" s="1"/>
  <c r="W1358" i="9" s="1"/>
  <c r="F1359" i="9" a="1"/>
  <c r="F1359" i="9" s="1"/>
  <c r="W1359" i="9" s="1"/>
  <c r="F1360" i="9" a="1"/>
  <c r="F1360" i="9" s="1"/>
  <c r="W1360" i="9" s="1"/>
  <c r="F1361" i="9" a="1"/>
  <c r="F1361" i="9" s="1"/>
  <c r="W1361" i="9" s="1"/>
  <c r="F1362" i="9" a="1"/>
  <c r="F1362" i="9" s="1"/>
  <c r="W1362" i="9" s="1"/>
  <c r="F1363" i="9" a="1"/>
  <c r="F1363" i="9" s="1"/>
  <c r="W1363" i="9" s="1"/>
  <c r="F1364" i="9" a="1"/>
  <c r="F1364" i="9" s="1"/>
  <c r="W1364" i="9" s="1"/>
  <c r="F1365" i="9" a="1"/>
  <c r="F1365" i="9" s="1"/>
  <c r="W1365" i="9" s="1"/>
  <c r="F1366" i="9" a="1"/>
  <c r="F1366" i="9"/>
  <c r="W1366" i="9" s="1"/>
  <c r="F1367" i="9" a="1"/>
  <c r="F1367" i="9" s="1"/>
  <c r="W1367" i="9" s="1"/>
  <c r="F1368" i="9" a="1"/>
  <c r="F1368" i="9" s="1"/>
  <c r="W1368" i="9" s="1"/>
  <c r="F1369" i="9" a="1"/>
  <c r="F1369" i="9" s="1"/>
  <c r="W1369" i="9" s="1"/>
  <c r="F1370" i="9" a="1"/>
  <c r="F1370" i="9" s="1"/>
  <c r="W1370" i="9" s="1"/>
  <c r="F1371" i="9" a="1"/>
  <c r="F1371" i="9" s="1"/>
  <c r="W1371" i="9" s="1"/>
  <c r="F1372" i="9" a="1"/>
  <c r="F1372" i="9" s="1"/>
  <c r="W1372" i="9" s="1"/>
  <c r="F1373" i="9" a="1"/>
  <c r="F1373" i="9" s="1"/>
  <c r="W1373" i="9" s="1"/>
  <c r="F1374" i="9" a="1"/>
  <c r="F1374" i="9" s="1"/>
  <c r="W1374" i="9" s="1"/>
  <c r="F1375" i="9" a="1"/>
  <c r="F1375" i="9" s="1"/>
  <c r="W1375" i="9" s="1"/>
  <c r="F1376" i="9" a="1"/>
  <c r="F1376" i="9" s="1"/>
  <c r="W1376" i="9" s="1"/>
  <c r="F1377" i="9" a="1"/>
  <c r="F1377" i="9" s="1"/>
  <c r="W1377" i="9" s="1"/>
  <c r="F1378" i="9" a="1"/>
  <c r="F1378" i="9" s="1"/>
  <c r="W1378" i="9" s="1"/>
  <c r="F1379" i="9" a="1"/>
  <c r="F1379" i="9" s="1"/>
  <c r="W1379" i="9" s="1"/>
  <c r="F1380" i="9" a="1"/>
  <c r="F1380" i="9" s="1"/>
  <c r="W1380" i="9" s="1"/>
  <c r="F1381" i="9" a="1"/>
  <c r="F1381" i="9" s="1"/>
  <c r="W1381" i="9" s="1"/>
  <c r="F1382" i="9" a="1"/>
  <c r="F1382" i="9" s="1"/>
  <c r="W1382" i="9" s="1"/>
  <c r="F1383" i="9" a="1"/>
  <c r="F1383" i="9" s="1"/>
  <c r="W1383" i="9" s="1"/>
  <c r="F1384" i="9" a="1"/>
  <c r="F1384" i="9" s="1"/>
  <c r="W1384" i="9" s="1"/>
  <c r="F1385" i="9" a="1"/>
  <c r="F1385" i="9" s="1"/>
  <c r="W1385" i="9" s="1"/>
  <c r="F1386" i="9" a="1"/>
  <c r="F1386" i="9" s="1"/>
  <c r="W1386" i="9" s="1"/>
  <c r="F1387" i="9" a="1"/>
  <c r="F1387" i="9" s="1"/>
  <c r="W1387" i="9" s="1"/>
  <c r="F1388" i="9" a="1"/>
  <c r="F1388" i="9" s="1"/>
  <c r="W1388" i="9" s="1"/>
  <c r="F1389" i="9" a="1"/>
  <c r="F1389" i="9" s="1"/>
  <c r="W1389" i="9" s="1"/>
  <c r="F1390" i="9" a="1"/>
  <c r="F1390" i="9" s="1"/>
  <c r="W1390" i="9" s="1"/>
  <c r="F1391" i="9" a="1"/>
  <c r="F1391" i="9" s="1"/>
  <c r="W1391" i="9" s="1"/>
  <c r="F1392" i="9" a="1"/>
  <c r="F1392" i="9" s="1"/>
  <c r="W1392" i="9" s="1"/>
  <c r="F1393" i="9" a="1"/>
  <c r="F1393" i="9" s="1"/>
  <c r="W1393" i="9" s="1"/>
  <c r="F1394" i="9" a="1"/>
  <c r="F1394" i="9" s="1"/>
  <c r="W1394" i="9" s="1"/>
  <c r="F1395" i="9" a="1"/>
  <c r="F1395" i="9" s="1"/>
  <c r="W1395" i="9" s="1"/>
  <c r="F1396" i="9" a="1"/>
  <c r="F1396" i="9" s="1"/>
  <c r="W1396" i="9" s="1"/>
  <c r="F1397" i="9" a="1"/>
  <c r="F1397" i="9" s="1"/>
  <c r="W1397" i="9" s="1"/>
  <c r="F1398" i="9" a="1"/>
  <c r="F1398" i="9" s="1"/>
  <c r="W1398" i="9" s="1"/>
  <c r="F1399" i="9" a="1"/>
  <c r="F1399" i="9" s="1"/>
  <c r="W1399" i="9" s="1"/>
  <c r="F1400" i="9" a="1"/>
  <c r="F1400" i="9" s="1"/>
  <c r="W1400" i="9" s="1"/>
  <c r="F1401" i="9" a="1"/>
  <c r="F1401" i="9" s="1"/>
  <c r="W1401" i="9" s="1"/>
  <c r="F1402" i="9" a="1"/>
  <c r="F1402" i="9" s="1"/>
  <c r="W1402" i="9" s="1"/>
  <c r="F1403" i="9" a="1"/>
  <c r="F1403" i="9" s="1"/>
  <c r="W1403" i="9" s="1"/>
  <c r="F1404" i="9" a="1"/>
  <c r="F1404" i="9" s="1"/>
  <c r="W1404" i="9" s="1"/>
  <c r="F1405" i="9" a="1"/>
  <c r="F1405" i="9" s="1"/>
  <c r="W1405" i="9" s="1"/>
  <c r="F1406" i="9" a="1"/>
  <c r="F1406" i="9" s="1"/>
  <c r="W1406" i="9" s="1"/>
  <c r="F1407" i="9" a="1"/>
  <c r="F1407" i="9" s="1"/>
  <c r="W1407" i="9" s="1"/>
  <c r="F1408" i="9" a="1"/>
  <c r="F1408" i="9" s="1"/>
  <c r="W1408" i="9" s="1"/>
  <c r="F1409" i="9" a="1"/>
  <c r="F1409" i="9" s="1"/>
  <c r="W1409" i="9" s="1"/>
  <c r="F1410" i="9" a="1"/>
  <c r="F1410" i="9" s="1"/>
  <c r="W1410" i="9" s="1"/>
  <c r="F1411" i="9" a="1"/>
  <c r="F1411" i="9" s="1"/>
  <c r="W1411" i="9" s="1"/>
  <c r="F1412" i="9" a="1"/>
  <c r="F1412" i="9"/>
  <c r="W1412" i="9" s="1"/>
  <c r="F1413" i="9" a="1"/>
  <c r="F1413" i="9" s="1"/>
  <c r="W1413" i="9" s="1"/>
  <c r="F1414" i="9" a="1"/>
  <c r="F1414" i="9" s="1"/>
  <c r="W1414" i="9" s="1"/>
  <c r="F1415" i="9" a="1"/>
  <c r="F1415" i="9" s="1"/>
  <c r="W1415" i="9" s="1"/>
  <c r="F1416" i="9" a="1"/>
  <c r="F1416" i="9" s="1"/>
  <c r="W1416" i="9" s="1"/>
  <c r="F1417" i="9" a="1"/>
  <c r="F1417" i="9" s="1"/>
  <c r="W1417" i="9" s="1"/>
  <c r="F1418" i="9" a="1"/>
  <c r="F1418" i="9" s="1"/>
  <c r="W1418" i="9" s="1"/>
  <c r="F1419" i="9" a="1"/>
  <c r="F1419" i="9" s="1"/>
  <c r="W1419" i="9" s="1"/>
  <c r="F1420" i="9" a="1"/>
  <c r="F1420" i="9" s="1"/>
  <c r="W1420" i="9" s="1"/>
  <c r="F1421" i="9" a="1"/>
  <c r="F1421" i="9" s="1"/>
  <c r="W1421" i="9" s="1"/>
  <c r="F1422" i="9" a="1"/>
  <c r="F1422" i="9" s="1"/>
  <c r="W1422" i="9" s="1"/>
  <c r="F1423" i="9" a="1"/>
  <c r="F1423" i="9" s="1"/>
  <c r="W1423" i="9" s="1"/>
  <c r="F1424" i="9" a="1"/>
  <c r="F1424" i="9" s="1"/>
  <c r="W1424" i="9" s="1"/>
  <c r="F1425" i="9" a="1"/>
  <c r="F1425" i="9" s="1"/>
  <c r="W1425" i="9" s="1"/>
  <c r="F1426" i="9" a="1"/>
  <c r="F1426" i="9" s="1"/>
  <c r="W1426" i="9" s="1"/>
  <c r="F1427" i="9" a="1"/>
  <c r="F1427" i="9" s="1"/>
  <c r="W1427" i="9" s="1"/>
  <c r="F1428" i="9" a="1"/>
  <c r="F1428" i="9" s="1"/>
  <c r="W1428" i="9" s="1"/>
  <c r="F1429" i="9" a="1"/>
  <c r="F1429" i="9" s="1"/>
  <c r="W1429" i="9" s="1"/>
  <c r="F1430" i="9" a="1"/>
  <c r="F1430" i="9" s="1"/>
  <c r="W1430" i="9" s="1"/>
  <c r="F1431" i="9" a="1"/>
  <c r="F1431" i="9" s="1"/>
  <c r="W1431" i="9" s="1"/>
  <c r="F1432" i="9" a="1"/>
  <c r="F1432" i="9" s="1"/>
  <c r="W1432" i="9" s="1"/>
  <c r="F1433" i="9" a="1"/>
  <c r="F1433" i="9" s="1"/>
  <c r="W1433" i="9" s="1"/>
  <c r="F1434" i="9" a="1"/>
  <c r="F1434" i="9" s="1"/>
  <c r="W1434" i="9" s="1"/>
  <c r="F1435" i="9" a="1"/>
  <c r="F1435" i="9" s="1"/>
  <c r="W1435" i="9" s="1"/>
  <c r="F1436" i="9" a="1"/>
  <c r="F1436" i="9" s="1"/>
  <c r="W1436" i="9" s="1"/>
  <c r="F1437" i="9" a="1"/>
  <c r="F1437" i="9" s="1"/>
  <c r="W1437" i="9" s="1"/>
  <c r="F1438" i="9" a="1"/>
  <c r="F1438" i="9" s="1"/>
  <c r="W1438" i="9" s="1"/>
  <c r="F1439" i="9" a="1"/>
  <c r="F1439" i="9" s="1"/>
  <c r="W1439" i="9" s="1"/>
  <c r="F1440" i="9" a="1"/>
  <c r="F1440" i="9" s="1"/>
  <c r="W1440" i="9" s="1"/>
  <c r="F1441" i="9" a="1"/>
  <c r="F1441" i="9" s="1"/>
  <c r="W1441" i="9" s="1"/>
  <c r="F1442" i="9" a="1"/>
  <c r="F1442" i="9" s="1"/>
  <c r="W1442" i="9" s="1"/>
  <c r="F1443" i="9" a="1"/>
  <c r="F1443" i="9" s="1"/>
  <c r="W1443" i="9" s="1"/>
  <c r="F1444" i="9" a="1"/>
  <c r="F1444" i="9" s="1"/>
  <c r="W1444" i="9" s="1"/>
  <c r="F1445" i="9" a="1"/>
  <c r="F1445" i="9" s="1"/>
  <c r="W1445" i="9" s="1"/>
  <c r="F1446" i="9" a="1"/>
  <c r="F1446" i="9"/>
  <c r="W1446" i="9" s="1"/>
  <c r="F1447" i="9" a="1"/>
  <c r="F1447" i="9" s="1"/>
  <c r="W1447" i="9" s="1"/>
  <c r="F1448" i="9" a="1"/>
  <c r="F1448" i="9" s="1"/>
  <c r="W1448" i="9" s="1"/>
  <c r="F1449" i="9" a="1"/>
  <c r="F1449" i="9" s="1"/>
  <c r="W1449" i="9" s="1"/>
  <c r="F1450" i="9" a="1"/>
  <c r="F1450" i="9" s="1"/>
  <c r="W1450" i="9" s="1"/>
  <c r="F1451" i="9" a="1"/>
  <c r="F1451" i="9" s="1"/>
  <c r="W1451" i="9" s="1"/>
  <c r="F1452" i="9" a="1"/>
  <c r="F1452" i="9" s="1"/>
  <c r="W1452" i="9" s="1"/>
  <c r="F1453" i="9" a="1"/>
  <c r="F1453" i="9" s="1"/>
  <c r="W1453" i="9" s="1"/>
  <c r="F1454" i="9" a="1"/>
  <c r="F1454" i="9" s="1"/>
  <c r="W1454" i="9" s="1"/>
  <c r="F1455" i="9" a="1"/>
  <c r="F1455" i="9" s="1"/>
  <c r="W1455" i="9" s="1"/>
  <c r="F1456" i="9" a="1"/>
  <c r="F1456" i="9" s="1"/>
  <c r="W1456" i="9" s="1"/>
  <c r="F1457" i="9" a="1"/>
  <c r="F1457" i="9" s="1"/>
  <c r="W1457" i="9" s="1"/>
  <c r="F1458" i="9" a="1"/>
  <c r="F1458" i="9" s="1"/>
  <c r="W1458" i="9" s="1"/>
  <c r="F1459" i="9" a="1"/>
  <c r="F1459" i="9" s="1"/>
  <c r="W1459" i="9" s="1"/>
  <c r="F1460" i="9" a="1"/>
  <c r="F1460" i="9" s="1"/>
  <c r="W1460" i="9" s="1"/>
  <c r="F1461" i="9" a="1"/>
  <c r="F1461" i="9" s="1"/>
  <c r="W1461" i="9" s="1"/>
  <c r="F1462" i="9" a="1"/>
  <c r="F1462" i="9" s="1"/>
  <c r="W1462" i="9" s="1"/>
  <c r="F1463" i="9" a="1"/>
  <c r="F1463" i="9" s="1"/>
  <c r="W1463" i="9" s="1"/>
  <c r="F1464" i="9" a="1"/>
  <c r="F1464" i="9" s="1"/>
  <c r="W1464" i="9" s="1"/>
  <c r="F1465" i="9" a="1"/>
  <c r="F1465" i="9" s="1"/>
  <c r="W1465" i="9" s="1"/>
  <c r="F1466" i="9" a="1"/>
  <c r="F1466" i="9" s="1"/>
  <c r="W1466" i="9" s="1"/>
  <c r="F1467" i="9" a="1"/>
  <c r="F1467" i="9" s="1"/>
  <c r="W1467" i="9" s="1"/>
  <c r="F1468" i="9" a="1"/>
  <c r="F1468" i="9" s="1"/>
  <c r="W1468" i="9" s="1"/>
  <c r="F1469" i="9" a="1"/>
  <c r="F1469" i="9" s="1"/>
  <c r="W1469" i="9" s="1"/>
  <c r="F1470" i="9" a="1"/>
  <c r="F1470" i="9" s="1"/>
  <c r="W1470" i="9" s="1"/>
  <c r="F1471" i="9" a="1"/>
  <c r="F1471" i="9" s="1"/>
  <c r="W1471" i="9" s="1"/>
  <c r="F1472" i="9" a="1"/>
  <c r="F1472" i="9" s="1"/>
  <c r="W1472" i="9" s="1"/>
  <c r="F1473" i="9" a="1"/>
  <c r="F1473" i="9" s="1"/>
  <c r="W1473" i="9" s="1"/>
  <c r="F1474" i="9" a="1"/>
  <c r="F1474" i="9"/>
  <c r="W1474" i="9" s="1"/>
  <c r="F1475" i="9" a="1"/>
  <c r="F1475" i="9" s="1"/>
  <c r="W1475" i="9" s="1"/>
  <c r="F1476" i="9" a="1"/>
  <c r="F1476" i="9" s="1"/>
  <c r="W1476" i="9" s="1"/>
  <c r="F1477" i="9" a="1"/>
  <c r="F1477" i="9" s="1"/>
  <c r="W1477" i="9" s="1"/>
  <c r="F1478" i="9" a="1"/>
  <c r="F1478" i="9" s="1"/>
  <c r="W1478" i="9" s="1"/>
  <c r="F1479" i="9" a="1"/>
  <c r="F1479" i="9" s="1"/>
  <c r="W1479" i="9" s="1"/>
  <c r="F1480" i="9" a="1"/>
  <c r="F1480" i="9" s="1"/>
  <c r="W1480" i="9" s="1"/>
  <c r="F1481" i="9" a="1"/>
  <c r="F1481" i="9" s="1"/>
  <c r="W1481" i="9" s="1"/>
  <c r="F1482" i="9" a="1"/>
  <c r="F1482" i="9" s="1"/>
  <c r="W1482" i="9" s="1"/>
  <c r="F1483" i="9" a="1"/>
  <c r="F1483" i="9" s="1"/>
  <c r="W1483" i="9" s="1"/>
  <c r="F1484" i="9" a="1"/>
  <c r="F1484" i="9" s="1"/>
  <c r="W1484" i="9" s="1"/>
  <c r="F1485" i="9" a="1"/>
  <c r="F1485" i="9" s="1"/>
  <c r="W1485" i="9" s="1"/>
  <c r="F1486" i="9" a="1"/>
  <c r="F1486" i="9" s="1"/>
  <c r="W1486" i="9" s="1"/>
  <c r="F1487" i="9" a="1"/>
  <c r="F1487" i="9" s="1"/>
  <c r="W1487" i="9" s="1"/>
  <c r="F1488" i="9" a="1"/>
  <c r="F1488" i="9" s="1"/>
  <c r="W1488" i="9" s="1"/>
  <c r="F1489" i="9" a="1"/>
  <c r="F1489" i="9" s="1"/>
  <c r="W1489" i="9" s="1"/>
  <c r="F1490" i="9" a="1"/>
  <c r="F1490" i="9" s="1"/>
  <c r="W1490" i="9" s="1"/>
  <c r="F1491" i="9" a="1"/>
  <c r="F1491" i="9" s="1"/>
  <c r="W1491" i="9" s="1"/>
  <c r="F1492" i="9" a="1"/>
  <c r="F1492" i="9" s="1"/>
  <c r="W1492" i="9" s="1"/>
  <c r="F1493" i="9" a="1"/>
  <c r="F1493" i="9" s="1"/>
  <c r="W1493" i="9" s="1"/>
  <c r="F1494" i="9" a="1"/>
  <c r="F1494" i="9" s="1"/>
  <c r="W1494" i="9" s="1"/>
  <c r="F1495" i="9" a="1"/>
  <c r="F1495" i="9" s="1"/>
  <c r="W1495" i="9" s="1"/>
  <c r="F1496" i="9" a="1"/>
  <c r="F1496" i="9" s="1"/>
  <c r="W1496" i="9" s="1"/>
  <c r="F1497" i="9" a="1"/>
  <c r="F1497" i="9" s="1"/>
  <c r="W1497" i="9" s="1"/>
  <c r="F1498" i="9" a="1"/>
  <c r="F1498" i="9" s="1"/>
  <c r="W1498" i="9" s="1"/>
  <c r="F1499" i="9" a="1"/>
  <c r="F1499" i="9" s="1"/>
  <c r="W1499" i="9" s="1"/>
  <c r="F1500" i="9" a="1"/>
  <c r="F1500" i="9" s="1"/>
  <c r="W1500" i="9" s="1"/>
  <c r="F1501" i="9" a="1"/>
  <c r="F1501" i="9" s="1"/>
  <c r="W1501" i="9" s="1"/>
  <c r="F1502" i="9" a="1"/>
  <c r="F1502" i="9"/>
  <c r="W1502" i="9" s="1"/>
  <c r="F1503" i="9" a="1"/>
  <c r="F1503" i="9" s="1"/>
  <c r="W1503" i="9" s="1"/>
  <c r="F1504" i="9" a="1"/>
  <c r="F1504" i="9" s="1"/>
  <c r="W1504" i="9" s="1"/>
  <c r="F1505" i="9" a="1"/>
  <c r="F1505" i="9" s="1"/>
  <c r="W1505" i="9" s="1"/>
  <c r="F1506" i="9" a="1"/>
  <c r="F1506" i="9" s="1"/>
  <c r="W1506" i="9" s="1"/>
  <c r="F1507" i="9" a="1"/>
  <c r="F1507" i="9" s="1"/>
  <c r="W1507" i="9" s="1"/>
  <c r="F1508" i="9" a="1"/>
  <c r="F1508" i="9" s="1"/>
  <c r="W1508" i="9" s="1"/>
  <c r="F1509" i="9" a="1"/>
  <c r="F1509" i="9" s="1"/>
  <c r="W1509" i="9" s="1"/>
  <c r="F1510" i="9" a="1"/>
  <c r="F1510" i="9" s="1"/>
  <c r="W1510" i="9" s="1"/>
  <c r="F1511" i="9" a="1"/>
  <c r="F1511" i="9" s="1"/>
  <c r="W1511" i="9" s="1"/>
  <c r="F1512" i="9" a="1"/>
  <c r="F1512" i="9" s="1"/>
  <c r="W1512" i="9" s="1"/>
  <c r="F1513" i="9" a="1"/>
  <c r="F1513" i="9" s="1"/>
  <c r="W1513" i="9" s="1"/>
  <c r="F1514" i="9" a="1"/>
  <c r="F1514" i="9" s="1"/>
  <c r="W1514" i="9" s="1"/>
  <c r="F1515" i="9" a="1"/>
  <c r="F1515" i="9" s="1"/>
  <c r="W1515" i="9" s="1"/>
  <c r="F1516" i="9" a="1"/>
  <c r="F1516" i="9" s="1"/>
  <c r="W1516" i="9" s="1"/>
  <c r="F1517" i="9" a="1"/>
  <c r="F1517" i="9" s="1"/>
  <c r="W1517" i="9" s="1"/>
  <c r="F1518" i="9" a="1"/>
  <c r="F1518" i="9" s="1"/>
  <c r="W1518" i="9" s="1"/>
  <c r="F1519" i="9" a="1"/>
  <c r="F1519" i="9" s="1"/>
  <c r="W1519" i="9" s="1"/>
  <c r="F1520" i="9" a="1"/>
  <c r="F1520" i="9" s="1"/>
  <c r="W1520" i="9" s="1"/>
  <c r="F1521" i="9" a="1"/>
  <c r="F1521" i="9" s="1"/>
  <c r="W1521" i="9" s="1"/>
  <c r="F1522" i="9" a="1"/>
  <c r="F1522" i="9" s="1"/>
  <c r="W1522" i="9" s="1"/>
  <c r="F1523" i="9" a="1"/>
  <c r="F1523" i="9" s="1"/>
  <c r="W1523" i="9" s="1"/>
  <c r="F1524" i="9" a="1"/>
  <c r="F1524" i="9" s="1"/>
  <c r="W1524" i="9" s="1"/>
  <c r="F1525" i="9" a="1"/>
  <c r="F1525" i="9" s="1"/>
  <c r="W1525" i="9" s="1"/>
  <c r="F1526" i="9" a="1"/>
  <c r="F1526" i="9" s="1"/>
  <c r="W1526" i="9" s="1"/>
  <c r="F1527" i="9" a="1"/>
  <c r="F1527" i="9" s="1"/>
  <c r="W1527" i="9" s="1"/>
  <c r="F1528" i="9" a="1"/>
  <c r="F1528" i="9" s="1"/>
  <c r="W1528" i="9" s="1"/>
  <c r="F1529" i="9" a="1"/>
  <c r="F1529" i="9" s="1"/>
  <c r="W1529" i="9" s="1"/>
  <c r="F1530" i="9" a="1"/>
  <c r="F1530" i="9" s="1"/>
  <c r="W1530" i="9" s="1"/>
  <c r="F1531" i="9" a="1"/>
  <c r="F1531" i="9" s="1"/>
  <c r="W1531" i="9" s="1"/>
  <c r="F1532" i="9" a="1"/>
  <c r="F1532" i="9" s="1"/>
  <c r="W1532" i="9" s="1"/>
  <c r="F1533" i="9" a="1"/>
  <c r="F1533" i="9" s="1"/>
  <c r="W1533" i="9" s="1"/>
  <c r="F1534" i="9" a="1"/>
  <c r="F1534" i="9" s="1"/>
  <c r="W1534" i="9" s="1"/>
  <c r="F1535" i="9" a="1"/>
  <c r="F1535" i="9" s="1"/>
  <c r="W1535" i="9" s="1"/>
  <c r="F1536" i="9" a="1"/>
  <c r="F1536" i="9" s="1"/>
  <c r="W1536" i="9" s="1"/>
  <c r="F1537" i="9" a="1"/>
  <c r="F1537" i="9" s="1"/>
  <c r="W1537" i="9" s="1"/>
  <c r="F1538" i="9" a="1"/>
  <c r="F1538" i="9" s="1"/>
  <c r="W1538" i="9" s="1"/>
  <c r="F1539" i="9" a="1"/>
  <c r="F1539" i="9" s="1"/>
  <c r="W1539" i="9" s="1"/>
  <c r="F1540" i="9" a="1"/>
  <c r="F1540" i="9" s="1"/>
  <c r="W1540" i="9" s="1"/>
  <c r="F1541" i="9" a="1"/>
  <c r="F1541" i="9" s="1"/>
  <c r="W1541" i="9" s="1"/>
  <c r="F1542" i="9" a="1"/>
  <c r="F1542" i="9" s="1"/>
  <c r="W1542" i="9" s="1"/>
  <c r="F1543" i="9" a="1"/>
  <c r="F1543" i="9" s="1"/>
  <c r="W1543" i="9" s="1"/>
  <c r="F1544" i="9" a="1"/>
  <c r="F1544" i="9" s="1"/>
  <c r="W1544" i="9" s="1"/>
  <c r="F1545" i="9" a="1"/>
  <c r="F1545" i="9" s="1"/>
  <c r="W1545" i="9" s="1"/>
  <c r="F1546" i="9" a="1"/>
  <c r="F1546" i="9" s="1"/>
  <c r="W1546" i="9" s="1"/>
  <c r="F1547" i="9" a="1"/>
  <c r="F1547" i="9" s="1"/>
  <c r="W1547" i="9" s="1"/>
  <c r="F1548" i="9" a="1"/>
  <c r="F1548" i="9" s="1"/>
  <c r="W1548" i="9" s="1"/>
  <c r="F1549" i="9" a="1"/>
  <c r="F1549" i="9" s="1"/>
  <c r="W1549" i="9" s="1"/>
  <c r="F1550" i="9" a="1"/>
  <c r="F1550" i="9"/>
  <c r="W1550" i="9" s="1"/>
  <c r="F1551" i="9" a="1"/>
  <c r="F1551" i="9" s="1"/>
  <c r="W1551" i="9" s="1"/>
  <c r="F1552" i="9" a="1"/>
  <c r="F1552" i="9" s="1"/>
  <c r="W1552" i="9" s="1"/>
  <c r="F1553" i="9" a="1"/>
  <c r="F1553" i="9" s="1"/>
  <c r="W1553" i="9" s="1"/>
  <c r="F1554" i="9" a="1"/>
  <c r="F1554" i="9" s="1"/>
  <c r="W1554" i="9" s="1"/>
  <c r="F1555" i="9" a="1"/>
  <c r="F1555" i="9" s="1"/>
  <c r="W1555" i="9" s="1"/>
  <c r="F1556" i="9" a="1"/>
  <c r="F1556" i="9" s="1"/>
  <c r="W1556" i="9" s="1"/>
  <c r="F1557" i="9" a="1"/>
  <c r="F1557" i="9" s="1"/>
  <c r="W1557" i="9" s="1"/>
  <c r="F1558" i="9" a="1"/>
  <c r="F1558" i="9" s="1"/>
  <c r="W1558" i="9" s="1"/>
  <c r="F1559" i="9" a="1"/>
  <c r="F1559" i="9" s="1"/>
  <c r="W1559" i="9" s="1"/>
  <c r="F1560" i="9" a="1"/>
  <c r="F1560" i="9" s="1"/>
  <c r="W1560" i="9" s="1"/>
  <c r="F1561" i="9" a="1"/>
  <c r="F1561" i="9" s="1"/>
  <c r="W1561" i="9" s="1"/>
  <c r="F1562" i="9" a="1"/>
  <c r="F1562" i="9" s="1"/>
  <c r="W1562" i="9" s="1"/>
  <c r="F1563" i="9" a="1"/>
  <c r="F1563" i="9" s="1"/>
  <c r="W1563" i="9" s="1"/>
  <c r="F1564" i="9" a="1"/>
  <c r="F1564" i="9" s="1"/>
  <c r="W1564" i="9" s="1"/>
  <c r="F1565" i="9" a="1"/>
  <c r="F1565" i="9" s="1"/>
  <c r="W1565" i="9" s="1"/>
  <c r="F1566" i="9" a="1"/>
  <c r="F1566" i="9" s="1"/>
  <c r="W1566" i="9" s="1"/>
  <c r="F1567" i="9" a="1"/>
  <c r="F1567" i="9" s="1"/>
  <c r="W1567" i="9" s="1"/>
  <c r="F1568" i="9" a="1"/>
  <c r="F1568" i="9" s="1"/>
  <c r="W1568" i="9" s="1"/>
  <c r="F1569" i="9" a="1"/>
  <c r="F1569" i="9" s="1"/>
  <c r="W1569" i="9" s="1"/>
  <c r="F1570" i="9" a="1"/>
  <c r="F1570" i="9" s="1"/>
  <c r="W1570" i="9" s="1"/>
  <c r="F1571" i="9" a="1"/>
  <c r="F1571" i="9" s="1"/>
  <c r="W1571" i="9" s="1"/>
  <c r="F1572" i="9" a="1"/>
  <c r="F1572" i="9" s="1"/>
  <c r="W1572" i="9" s="1"/>
  <c r="F1573" i="9" a="1"/>
  <c r="F1573" i="9" s="1"/>
  <c r="W1573" i="9" s="1"/>
  <c r="F1574" i="9" a="1"/>
  <c r="F1574" i="9" s="1"/>
  <c r="W1574" i="9" s="1"/>
  <c r="F1575" i="9" a="1"/>
  <c r="F1575" i="9" s="1"/>
  <c r="W1575" i="9" s="1"/>
  <c r="F1576" i="9" a="1"/>
  <c r="F1576" i="9" s="1"/>
  <c r="W1576" i="9" s="1"/>
  <c r="F1577" i="9" a="1"/>
  <c r="F1577" i="9" s="1"/>
  <c r="W1577" i="9" s="1"/>
  <c r="F1578" i="9" a="1"/>
  <c r="F1578" i="9" s="1"/>
  <c r="W1578" i="9" s="1"/>
  <c r="F1579" i="9" a="1"/>
  <c r="F1579" i="9" s="1"/>
  <c r="W1579" i="9" s="1"/>
  <c r="F1580" i="9" a="1"/>
  <c r="F1580" i="9" s="1"/>
  <c r="W1580" i="9" s="1"/>
  <c r="F1581" i="9" a="1"/>
  <c r="F1581" i="9" s="1"/>
  <c r="W1581" i="9" s="1"/>
  <c r="F1582" i="9" a="1"/>
  <c r="F1582" i="9" s="1"/>
  <c r="W1582" i="9" s="1"/>
  <c r="F1583" i="9" a="1"/>
  <c r="F1583" i="9" s="1"/>
  <c r="W1583" i="9" s="1"/>
  <c r="F1584" i="9" a="1"/>
  <c r="F1584" i="9" s="1"/>
  <c r="W1584" i="9" s="1"/>
  <c r="F1585" i="9" a="1"/>
  <c r="F1585" i="9" s="1"/>
  <c r="W1585" i="9" s="1"/>
  <c r="F1586" i="9" a="1"/>
  <c r="F1586" i="9" s="1"/>
  <c r="W1586" i="9" s="1"/>
  <c r="F1587" i="9" a="1"/>
  <c r="F1587" i="9" s="1"/>
  <c r="W1587" i="9" s="1"/>
  <c r="F1588" i="9" a="1"/>
  <c r="F1588" i="9" s="1"/>
  <c r="W1588" i="9" s="1"/>
  <c r="F1589" i="9" a="1"/>
  <c r="F1589" i="9" s="1"/>
  <c r="W1589" i="9" s="1"/>
  <c r="F1590" i="9" a="1"/>
  <c r="F1590" i="9" s="1"/>
  <c r="W1590" i="9" s="1"/>
  <c r="F1591" i="9" a="1"/>
  <c r="F1591" i="9" s="1"/>
  <c r="W1591" i="9" s="1"/>
  <c r="F1592" i="9" a="1"/>
  <c r="F1592" i="9" s="1"/>
  <c r="W1592" i="9" s="1"/>
  <c r="F1593" i="9" a="1"/>
  <c r="F1593" i="9" s="1"/>
  <c r="W1593" i="9" s="1"/>
  <c r="F1594" i="9" a="1"/>
  <c r="F1594" i="9" s="1"/>
  <c r="W1594" i="9" s="1"/>
  <c r="F1595" i="9" a="1"/>
  <c r="F1595" i="9" s="1"/>
  <c r="W1595" i="9" s="1"/>
  <c r="F1596" i="9" a="1"/>
  <c r="F1596" i="9" s="1"/>
  <c r="W1596" i="9" s="1"/>
  <c r="F1597" i="9" a="1"/>
  <c r="F1597" i="9" s="1"/>
  <c r="W1597" i="9" s="1"/>
  <c r="F1598" i="9" a="1"/>
  <c r="F1598" i="9" s="1"/>
  <c r="W1598" i="9" s="1"/>
  <c r="F1599" i="9" a="1"/>
  <c r="F1599" i="9" s="1"/>
  <c r="W1599" i="9" s="1"/>
  <c r="F1600" i="9" a="1"/>
  <c r="F1600" i="9" s="1"/>
  <c r="W1600" i="9" s="1"/>
  <c r="F1601" i="9" a="1"/>
  <c r="F1601" i="9" s="1"/>
  <c r="W1601" i="9" s="1"/>
  <c r="F1602" i="9" a="1"/>
  <c r="F1602" i="9" s="1"/>
  <c r="W1602" i="9" s="1"/>
  <c r="F1603" i="9" a="1"/>
  <c r="F1603" i="9" s="1"/>
  <c r="W1603" i="9" s="1"/>
  <c r="F1604" i="9" a="1"/>
  <c r="F1604" i="9" s="1"/>
  <c r="W1604" i="9" s="1"/>
  <c r="F1605" i="9" a="1"/>
  <c r="F1605" i="9" s="1"/>
  <c r="W1605" i="9" s="1"/>
  <c r="F1606" i="9" a="1"/>
  <c r="F1606" i="9" s="1"/>
  <c r="W1606" i="9" s="1"/>
  <c r="F1607" i="9" a="1"/>
  <c r="F1607" i="9" s="1"/>
  <c r="W1607" i="9" s="1"/>
  <c r="F1608" i="9" a="1"/>
  <c r="F1608" i="9"/>
  <c r="W1608" i="9" s="1"/>
  <c r="F1609" i="9" a="1"/>
  <c r="F1609" i="9" s="1"/>
  <c r="W1609" i="9" s="1"/>
  <c r="F1610" i="9" a="1"/>
  <c r="F1610" i="9" s="1"/>
  <c r="W1610" i="9" s="1"/>
  <c r="F1611" i="9" a="1"/>
  <c r="F1611" i="9" s="1"/>
  <c r="W1611" i="9" s="1"/>
  <c r="F1612" i="9" a="1"/>
  <c r="F1612" i="9" s="1"/>
  <c r="W1612" i="9" s="1"/>
  <c r="F1613" i="9" a="1"/>
  <c r="F1613" i="9" s="1"/>
  <c r="W1613" i="9" s="1"/>
  <c r="F1614" i="9" a="1"/>
  <c r="F1614" i="9" s="1"/>
  <c r="W1614" i="9" s="1"/>
  <c r="F1615" i="9" a="1"/>
  <c r="F1615" i="9" s="1"/>
  <c r="W1615" i="9" s="1"/>
  <c r="F1616" i="9" a="1"/>
  <c r="F1616" i="9" s="1"/>
  <c r="W1616" i="9" s="1"/>
  <c r="F1617" i="9" a="1"/>
  <c r="F1617" i="9" s="1"/>
  <c r="W1617" i="9" s="1"/>
  <c r="F1618" i="9" a="1"/>
  <c r="F1618" i="9" s="1"/>
  <c r="W1618" i="9" s="1"/>
  <c r="F1619" i="9" a="1"/>
  <c r="F1619" i="9" s="1"/>
  <c r="W1619" i="9" s="1"/>
  <c r="F1620" i="9" a="1"/>
  <c r="F1620" i="9" s="1"/>
  <c r="W1620" i="9" s="1"/>
  <c r="F1621" i="9" a="1"/>
  <c r="F1621" i="9" s="1"/>
  <c r="W1621" i="9" s="1"/>
  <c r="F1622" i="9" a="1"/>
  <c r="F1622" i="9" s="1"/>
  <c r="W1622" i="9" s="1"/>
  <c r="F1623" i="9" a="1"/>
  <c r="F1623" i="9" s="1"/>
  <c r="W1623" i="9" s="1"/>
  <c r="F1624" i="9" a="1"/>
  <c r="F1624" i="9" s="1"/>
  <c r="W1624" i="9" s="1"/>
  <c r="F1625" i="9" a="1"/>
  <c r="F1625" i="9" s="1"/>
  <c r="W1625" i="9" s="1"/>
  <c r="F1626" i="9" a="1"/>
  <c r="F1626" i="9" s="1"/>
  <c r="W1626" i="9" s="1"/>
  <c r="F1627" i="9" a="1"/>
  <c r="F1627" i="9" s="1"/>
  <c r="W1627" i="9" s="1"/>
  <c r="F1628" i="9" a="1"/>
  <c r="F1628" i="9" s="1"/>
  <c r="W1628" i="9" s="1"/>
  <c r="F1629" i="9" a="1"/>
  <c r="F1629" i="9" s="1"/>
  <c r="W1629" i="9" s="1"/>
  <c r="F1630" i="9" a="1"/>
  <c r="F1630" i="9" s="1"/>
  <c r="W1630" i="9" s="1"/>
  <c r="F1631" i="9" a="1"/>
  <c r="F1631" i="9" s="1"/>
  <c r="W1631" i="9" s="1"/>
  <c r="F1632" i="9" a="1"/>
  <c r="F1632" i="9" s="1"/>
  <c r="W1632" i="9" s="1"/>
  <c r="F1633" i="9" a="1"/>
  <c r="F1633" i="9" s="1"/>
  <c r="W1633" i="9" s="1"/>
  <c r="F1634" i="9" a="1"/>
  <c r="F1634" i="9" s="1"/>
  <c r="W1634" i="9" s="1"/>
  <c r="F1635" i="9" a="1"/>
  <c r="F1635" i="9" s="1"/>
  <c r="W1635" i="9" s="1"/>
  <c r="F1636" i="9" a="1"/>
  <c r="F1636" i="9" s="1"/>
  <c r="W1636" i="9" s="1"/>
  <c r="F1637" i="9" a="1"/>
  <c r="F1637" i="9" s="1"/>
  <c r="W1637" i="9" s="1"/>
  <c r="F1638" i="9" a="1"/>
  <c r="F1638" i="9" s="1"/>
  <c r="W1638" i="9" s="1"/>
  <c r="F1639" i="9" a="1"/>
  <c r="F1639" i="9" s="1"/>
  <c r="W1639" i="9" s="1"/>
  <c r="F1640" i="9" a="1"/>
  <c r="F1640" i="9" s="1"/>
  <c r="W1640" i="9" s="1"/>
  <c r="F1641" i="9" a="1"/>
  <c r="F1641" i="9" s="1"/>
  <c r="W1641" i="9" s="1"/>
  <c r="F1642" i="9" a="1"/>
  <c r="F1642" i="9" s="1"/>
  <c r="W1642" i="9" s="1"/>
  <c r="F1643" i="9" a="1"/>
  <c r="F1643" i="9" s="1"/>
  <c r="W1643" i="9" s="1"/>
  <c r="F1644" i="9" a="1"/>
  <c r="F1644" i="9" s="1"/>
  <c r="W1644" i="9" s="1"/>
  <c r="F1645" i="9" a="1"/>
  <c r="F1645" i="9" s="1"/>
  <c r="W1645" i="9" s="1"/>
  <c r="F1646" i="9" a="1"/>
  <c r="F1646" i="9" s="1"/>
  <c r="W1646" i="9" s="1"/>
  <c r="F1647" i="9" a="1"/>
  <c r="F1647" i="9" s="1"/>
  <c r="W1647" i="9" s="1"/>
  <c r="F1648" i="9" a="1"/>
  <c r="F1648" i="9" s="1"/>
  <c r="W1648" i="9" s="1"/>
  <c r="F1649" i="9" a="1"/>
  <c r="F1649" i="9" s="1"/>
  <c r="W1649" i="9" s="1"/>
  <c r="F1650" i="9" a="1"/>
  <c r="F1650" i="9" s="1"/>
  <c r="W1650" i="9" s="1"/>
  <c r="F1651" i="9" a="1"/>
  <c r="F1651" i="9" s="1"/>
  <c r="W1651" i="9" s="1"/>
  <c r="F1652" i="9" a="1"/>
  <c r="F1652" i="9" s="1"/>
  <c r="W1652" i="9" s="1"/>
  <c r="F1653" i="9" a="1"/>
  <c r="F1653" i="9" s="1"/>
  <c r="W1653" i="9" s="1"/>
  <c r="F1654" i="9" a="1"/>
  <c r="F1654" i="9" s="1"/>
  <c r="W1654" i="9" s="1"/>
  <c r="F1655" i="9" a="1"/>
  <c r="F1655" i="9" s="1"/>
  <c r="W1655" i="9" s="1"/>
  <c r="F1656" i="9" a="1"/>
  <c r="F1656" i="9" s="1"/>
  <c r="W1656" i="9" s="1"/>
  <c r="F1657" i="9" a="1"/>
  <c r="F1657" i="9" s="1"/>
  <c r="W1657" i="9" s="1"/>
  <c r="F1658" i="9" a="1"/>
  <c r="F1658" i="9" s="1"/>
  <c r="W1658" i="9" s="1"/>
  <c r="F1659" i="9" a="1"/>
  <c r="F1659" i="9" s="1"/>
  <c r="W1659" i="9" s="1"/>
  <c r="F1660" i="9" a="1"/>
  <c r="F1660" i="9" s="1"/>
  <c r="W1660" i="9" s="1"/>
  <c r="F1661" i="9" a="1"/>
  <c r="F1661" i="9" s="1"/>
  <c r="W1661" i="9" s="1"/>
  <c r="F1662" i="9" a="1"/>
  <c r="F1662" i="9" s="1"/>
  <c r="W1662" i="9" s="1"/>
  <c r="F1663" i="9" a="1"/>
  <c r="F1663" i="9" s="1"/>
  <c r="W1663" i="9" s="1"/>
  <c r="F1664" i="9" a="1"/>
  <c r="F1664" i="9" s="1"/>
  <c r="W1664" i="9" s="1"/>
  <c r="F1665" i="9" a="1"/>
  <c r="F1665" i="9" s="1"/>
  <c r="W1665" i="9" s="1"/>
  <c r="F1666" i="9" a="1"/>
  <c r="F1666" i="9" s="1"/>
  <c r="W1666" i="9" s="1"/>
  <c r="F1667" i="9" a="1"/>
  <c r="F1667" i="9" s="1"/>
  <c r="W1667" i="9" s="1"/>
  <c r="F1668" i="9" a="1"/>
  <c r="F1668" i="9" s="1"/>
  <c r="W1668" i="9" s="1"/>
  <c r="F1669" i="9" a="1"/>
  <c r="F1669" i="9" s="1"/>
  <c r="W1669" i="9" s="1"/>
  <c r="F1670" i="9" a="1"/>
  <c r="F1670" i="9" s="1"/>
  <c r="W1670" i="9" s="1"/>
  <c r="F1671" i="9" a="1"/>
  <c r="F1671" i="9" s="1"/>
  <c r="W1671" i="9" s="1"/>
  <c r="F1672" i="9" a="1"/>
  <c r="F1672" i="9" s="1"/>
  <c r="W1672" i="9" s="1"/>
  <c r="F1673" i="9" a="1"/>
  <c r="F1673" i="9" s="1"/>
  <c r="W1673" i="9" s="1"/>
  <c r="F1674" i="9" a="1"/>
  <c r="F1674" i="9" s="1"/>
  <c r="W1674" i="9" s="1"/>
  <c r="F1675" i="9" a="1"/>
  <c r="F1675" i="9" s="1"/>
  <c r="W1675" i="9" s="1"/>
  <c r="F1676" i="9" a="1"/>
  <c r="F1676" i="9" s="1"/>
  <c r="W1676" i="9" s="1"/>
  <c r="F1677" i="9" a="1"/>
  <c r="F1677" i="9" s="1"/>
  <c r="W1677" i="9" s="1"/>
  <c r="F1678" i="9" a="1"/>
  <c r="F1678" i="9" s="1"/>
  <c r="W1678" i="9" s="1"/>
  <c r="F1679" i="9" a="1"/>
  <c r="F1679" i="9" s="1"/>
  <c r="W1679" i="9" s="1"/>
  <c r="F1680" i="9" a="1"/>
  <c r="F1680" i="9" s="1"/>
  <c r="W1680" i="9" s="1"/>
  <c r="F1681" i="9" a="1"/>
  <c r="F1681" i="9" s="1"/>
  <c r="W1681" i="9" s="1"/>
  <c r="F1682" i="9" a="1"/>
  <c r="F1682" i="9" s="1"/>
  <c r="W1682" i="9" s="1"/>
  <c r="F1683" i="9" a="1"/>
  <c r="F1683" i="9" s="1"/>
  <c r="W1683" i="9" s="1"/>
  <c r="F1684" i="9" a="1"/>
  <c r="F1684" i="9" s="1"/>
  <c r="W1684" i="9" s="1"/>
  <c r="F1685" i="9" a="1"/>
  <c r="F1685" i="9" s="1"/>
  <c r="W1685" i="9" s="1"/>
  <c r="F1686" i="9" a="1"/>
  <c r="F1686" i="9" s="1"/>
  <c r="W1686" i="9" s="1"/>
  <c r="F1687" i="9" a="1"/>
  <c r="F1687" i="9" s="1"/>
  <c r="W1687" i="9" s="1"/>
  <c r="F1688" i="9" a="1"/>
  <c r="F1688" i="9" s="1"/>
  <c r="W1688" i="9" s="1"/>
  <c r="F1689" i="9" a="1"/>
  <c r="F1689" i="9" s="1"/>
  <c r="W1689" i="9" s="1"/>
  <c r="F1690" i="9" a="1"/>
  <c r="F1690" i="9" s="1"/>
  <c r="W1690" i="9" s="1"/>
  <c r="F1691" i="9" a="1"/>
  <c r="F1691" i="9" s="1"/>
  <c r="W1691" i="9" s="1"/>
  <c r="F1692" i="9" a="1"/>
  <c r="F1692" i="9" s="1"/>
  <c r="W1692" i="9" s="1"/>
  <c r="F1693" i="9" a="1"/>
  <c r="F1693" i="9" s="1"/>
  <c r="W1693" i="9" s="1"/>
  <c r="F1694" i="9" a="1"/>
  <c r="F1694" i="9" s="1"/>
  <c r="W1694" i="9" s="1"/>
  <c r="F1695" i="9" a="1"/>
  <c r="F1695" i="9" s="1"/>
  <c r="W1695" i="9" s="1"/>
  <c r="F1696" i="9" a="1"/>
  <c r="F1696" i="9" s="1"/>
  <c r="W1696" i="9" s="1"/>
  <c r="F1697" i="9" a="1"/>
  <c r="F1697" i="9" s="1"/>
  <c r="W1697" i="9" s="1"/>
  <c r="F1698" i="9" a="1"/>
  <c r="F1698" i="9" s="1"/>
  <c r="W1698" i="9" s="1"/>
  <c r="F1699" i="9" a="1"/>
  <c r="F1699" i="9" s="1"/>
  <c r="W1699" i="9" s="1"/>
  <c r="F1700" i="9" a="1"/>
  <c r="F1700" i="9" s="1"/>
  <c r="W1700" i="9" s="1"/>
  <c r="F1701" i="9" a="1"/>
  <c r="F1701" i="9" s="1"/>
  <c r="W1701" i="9" s="1"/>
  <c r="F1702" i="9" a="1"/>
  <c r="F1702" i="9" s="1"/>
  <c r="W1702" i="9" s="1"/>
  <c r="F1703" i="9" a="1"/>
  <c r="F1703" i="9" s="1"/>
  <c r="W1703" i="9" s="1"/>
  <c r="F1704" i="9" a="1"/>
  <c r="F1704" i="9" s="1"/>
  <c r="W1704" i="9" s="1"/>
  <c r="F1705" i="9" a="1"/>
  <c r="F1705" i="9" s="1"/>
  <c r="W1705" i="9" s="1"/>
  <c r="F1706" i="9" a="1"/>
  <c r="F1706" i="9" s="1"/>
  <c r="W1706" i="9" s="1"/>
  <c r="F1707" i="9" a="1"/>
  <c r="F1707" i="9" s="1"/>
  <c r="W1707" i="9" s="1"/>
  <c r="F1708" i="9" a="1"/>
  <c r="F1708" i="9" s="1"/>
  <c r="W1708" i="9" s="1"/>
  <c r="F1709" i="9" a="1"/>
  <c r="F1709" i="9" s="1"/>
  <c r="W1709" i="9" s="1"/>
  <c r="F1710" i="9" a="1"/>
  <c r="F1710" i="9" s="1"/>
  <c r="W1710" i="9" s="1"/>
  <c r="F1711" i="9" a="1"/>
  <c r="F1711" i="9" s="1"/>
  <c r="W1711" i="9" s="1"/>
  <c r="F1712" i="9" a="1"/>
  <c r="F1712" i="9" s="1"/>
  <c r="W1712" i="9" s="1"/>
  <c r="F1713" i="9" a="1"/>
  <c r="F1713" i="9" s="1"/>
  <c r="W1713" i="9" s="1"/>
  <c r="F1714" i="9" a="1"/>
  <c r="F1714" i="9" s="1"/>
  <c r="W1714" i="9" s="1"/>
  <c r="F1715" i="9" a="1"/>
  <c r="F1715" i="9" s="1"/>
  <c r="W1715" i="9" s="1"/>
  <c r="F1716" i="9" a="1"/>
  <c r="F1716" i="9" s="1"/>
  <c r="W1716" i="9" s="1"/>
  <c r="F1717" i="9" a="1"/>
  <c r="F1717" i="9" s="1"/>
  <c r="W1717" i="9" s="1"/>
  <c r="F1718" i="9" a="1"/>
  <c r="F1718" i="9" s="1"/>
  <c r="W1718" i="9" s="1"/>
  <c r="F1719" i="9" a="1"/>
  <c r="F1719" i="9" s="1"/>
  <c r="W1719" i="9" s="1"/>
  <c r="F1720" i="9" a="1"/>
  <c r="F1720" i="9" s="1"/>
  <c r="W1720" i="9" s="1"/>
  <c r="F1721" i="9" a="1"/>
  <c r="F1721" i="9" s="1"/>
  <c r="W1721" i="9" s="1"/>
  <c r="F1722" i="9" a="1"/>
  <c r="F1722" i="9" s="1"/>
  <c r="W1722" i="9" s="1"/>
  <c r="F1723" i="9" a="1"/>
  <c r="F1723" i="9" s="1"/>
  <c r="W1723" i="9" s="1"/>
  <c r="F1724" i="9" a="1"/>
  <c r="F1724" i="9" s="1"/>
  <c r="W1724" i="9" s="1"/>
  <c r="F1725" i="9" a="1"/>
  <c r="F1725" i="9" s="1"/>
  <c r="W1725" i="9" s="1"/>
  <c r="F1726" i="9" a="1"/>
  <c r="F1726" i="9" s="1"/>
  <c r="W1726" i="9" s="1"/>
  <c r="F1727" i="9" a="1"/>
  <c r="F1727" i="9" s="1"/>
  <c r="W1727" i="9" s="1"/>
  <c r="F1728" i="9" a="1"/>
  <c r="F1728" i="9" s="1"/>
  <c r="W1728" i="9" s="1"/>
  <c r="F1729" i="9" a="1"/>
  <c r="F1729" i="9" s="1"/>
  <c r="W1729" i="9" s="1"/>
  <c r="F1730" i="9" a="1"/>
  <c r="F1730" i="9" s="1"/>
  <c r="W1730" i="9" s="1"/>
  <c r="F1731" i="9" a="1"/>
  <c r="F1731" i="9" s="1"/>
  <c r="W1731" i="9" s="1"/>
  <c r="F1732" i="9" a="1"/>
  <c r="F1732" i="9" s="1"/>
  <c r="W1732" i="9" s="1"/>
  <c r="F1733" i="9" a="1"/>
  <c r="F1733" i="9" s="1"/>
  <c r="W1733" i="9" s="1"/>
  <c r="F1734" i="9" a="1"/>
  <c r="F1734" i="9" s="1"/>
  <c r="W1734" i="9" s="1"/>
  <c r="F1735" i="9" a="1"/>
  <c r="F1735" i="9" s="1"/>
  <c r="W1735" i="9" s="1"/>
  <c r="F1736" i="9" a="1"/>
  <c r="F1736" i="9" s="1"/>
  <c r="W1736" i="9" s="1"/>
  <c r="F1737" i="9" a="1"/>
  <c r="F1737" i="9" s="1"/>
  <c r="W1737" i="9" s="1"/>
  <c r="F1738" i="9" a="1"/>
  <c r="F1738" i="9" s="1"/>
  <c r="W1738" i="9" s="1"/>
  <c r="F1739" i="9" a="1"/>
  <c r="F1739" i="9" s="1"/>
  <c r="W1739" i="9" s="1"/>
  <c r="F1740" i="9" a="1"/>
  <c r="F1740" i="9" s="1"/>
  <c r="W1740" i="9" s="1"/>
  <c r="F1741" i="9" a="1"/>
  <c r="F1741" i="9" s="1"/>
  <c r="W1741" i="9" s="1"/>
  <c r="F1742" i="9" a="1"/>
  <c r="F1742" i="9"/>
  <c r="W1742" i="9" s="1"/>
  <c r="F1743" i="9" a="1"/>
  <c r="F1743" i="9" s="1"/>
  <c r="W1743" i="9" s="1"/>
  <c r="F1744" i="9" a="1"/>
  <c r="F1744" i="9" s="1"/>
  <c r="W1744" i="9" s="1"/>
  <c r="F1745" i="9" a="1"/>
  <c r="F1745" i="9" s="1"/>
  <c r="W1745" i="9" s="1"/>
  <c r="F1746" i="9" a="1"/>
  <c r="F1746" i="9" s="1"/>
  <c r="W1746" i="9" s="1"/>
  <c r="F1747" i="9" a="1"/>
  <c r="F1747" i="9" s="1"/>
  <c r="W1747" i="9" s="1"/>
  <c r="F1748" i="9" a="1"/>
  <c r="F1748" i="9" s="1"/>
  <c r="W1748" i="9" s="1"/>
  <c r="F1749" i="9" a="1"/>
  <c r="F1749" i="9" s="1"/>
  <c r="W1749" i="9" s="1"/>
  <c r="F1750" i="9" a="1"/>
  <c r="F1750" i="9" s="1"/>
  <c r="W1750" i="9" s="1"/>
  <c r="F1751" i="9" a="1"/>
  <c r="F1751" i="9" s="1"/>
  <c r="W1751" i="9" s="1"/>
  <c r="F1752" i="9" a="1"/>
  <c r="F1752" i="9" s="1"/>
  <c r="W1752" i="9" s="1"/>
  <c r="F1753" i="9" a="1"/>
  <c r="F1753" i="9" s="1"/>
  <c r="W1753" i="9" s="1"/>
  <c r="F1754" i="9" a="1"/>
  <c r="F1754" i="9" s="1"/>
  <c r="W1754" i="9" s="1"/>
  <c r="F1755" i="9" a="1"/>
  <c r="F1755" i="9" s="1"/>
  <c r="W1755" i="9" s="1"/>
  <c r="F1756" i="9" a="1"/>
  <c r="F1756" i="9" s="1"/>
  <c r="W1756" i="9" s="1"/>
  <c r="F1757" i="9" a="1"/>
  <c r="F1757" i="9" s="1"/>
  <c r="W1757" i="9" s="1"/>
  <c r="F1758" i="9" a="1"/>
  <c r="F1758" i="9" s="1"/>
  <c r="W1758" i="9" s="1"/>
  <c r="F1759" i="9" a="1"/>
  <c r="F1759" i="9" s="1"/>
  <c r="W1759" i="9" s="1"/>
  <c r="F1760" i="9" a="1"/>
  <c r="F1760" i="9" s="1"/>
  <c r="W1760" i="9" s="1"/>
  <c r="F1761" i="9" a="1"/>
  <c r="F1761" i="9" s="1"/>
  <c r="W1761" i="9" s="1"/>
  <c r="F1762" i="9" a="1"/>
  <c r="F1762" i="9" s="1"/>
  <c r="W1762" i="9" s="1"/>
  <c r="F1763" i="9" a="1"/>
  <c r="F1763" i="9" s="1"/>
  <c r="W1763" i="9" s="1"/>
  <c r="F1764" i="9" a="1"/>
  <c r="F1764" i="9" s="1"/>
  <c r="W1764" i="9" s="1"/>
  <c r="F1765" i="9" a="1"/>
  <c r="F1765" i="9" s="1"/>
  <c r="W1765" i="9" s="1"/>
  <c r="F1766" i="9" a="1"/>
  <c r="F1766" i="9" s="1"/>
  <c r="W1766" i="9" s="1"/>
  <c r="F1767" i="9" a="1"/>
  <c r="F1767" i="9" s="1"/>
  <c r="W1767" i="9" s="1"/>
  <c r="F1768" i="9" a="1"/>
  <c r="F1768" i="9" s="1"/>
  <c r="W1768" i="9" s="1"/>
  <c r="F1769" i="9" a="1"/>
  <c r="F1769" i="9" s="1"/>
  <c r="W1769" i="9" s="1"/>
  <c r="F1770" i="9" a="1"/>
  <c r="F1770" i="9" s="1"/>
  <c r="W1770" i="9" s="1"/>
  <c r="F1771" i="9" a="1"/>
  <c r="F1771" i="9" s="1"/>
  <c r="W1771" i="9" s="1"/>
  <c r="F1772" i="9" a="1"/>
  <c r="F1772" i="9" s="1"/>
  <c r="W1772" i="9" s="1"/>
  <c r="F1773" i="9" a="1"/>
  <c r="F1773" i="9" s="1"/>
  <c r="W1773" i="9" s="1"/>
  <c r="F1774" i="9" a="1"/>
  <c r="F1774" i="9" s="1"/>
  <c r="W1774" i="9" s="1"/>
  <c r="F1775" i="9" a="1"/>
  <c r="F1775" i="9" s="1"/>
  <c r="W1775" i="9" s="1"/>
  <c r="F1776" i="9" a="1"/>
  <c r="F1776" i="9" s="1"/>
  <c r="W1776" i="9" s="1"/>
  <c r="F1777" i="9" a="1"/>
  <c r="F1777" i="9" s="1"/>
  <c r="W1777" i="9" s="1"/>
  <c r="F1778" i="9" a="1"/>
  <c r="F1778" i="9" s="1"/>
  <c r="W1778" i="9" s="1"/>
  <c r="F1779" i="9" a="1"/>
  <c r="F1779" i="9" s="1"/>
  <c r="W1779" i="9" s="1"/>
  <c r="F1780" i="9" a="1"/>
  <c r="F1780" i="9" s="1"/>
  <c r="W1780" i="9" s="1"/>
  <c r="F1781" i="9" a="1"/>
  <c r="F1781" i="9" s="1"/>
  <c r="W1781" i="9" s="1"/>
  <c r="F1782" i="9" a="1"/>
  <c r="F1782" i="9" s="1"/>
  <c r="W1782" i="9" s="1"/>
  <c r="F1783" i="9" a="1"/>
  <c r="F1783" i="9" s="1"/>
  <c r="W1783" i="9" s="1"/>
  <c r="F1784" i="9" a="1"/>
  <c r="F1784" i="9"/>
  <c r="W1784" i="9" s="1"/>
  <c r="F1785" i="9" a="1"/>
  <c r="F1785" i="9" s="1"/>
  <c r="W1785" i="9" s="1"/>
  <c r="F1786" i="9" a="1"/>
  <c r="F1786" i="9" s="1"/>
  <c r="W1786" i="9" s="1"/>
  <c r="F1787" i="9" a="1"/>
  <c r="F1787" i="9" s="1"/>
  <c r="W1787" i="9" s="1"/>
  <c r="F1788" i="9" a="1"/>
  <c r="F1788" i="9" s="1"/>
  <c r="W1788" i="9" s="1"/>
  <c r="F1789" i="9" a="1"/>
  <c r="F1789" i="9" s="1"/>
  <c r="W1789" i="9" s="1"/>
  <c r="F1790" i="9" a="1"/>
  <c r="F1790" i="9" s="1"/>
  <c r="W1790" i="9" s="1"/>
  <c r="F1791" i="9" a="1"/>
  <c r="F1791" i="9" s="1"/>
  <c r="W1791" i="9" s="1"/>
  <c r="F1792" i="9" a="1"/>
  <c r="F1792" i="9" s="1"/>
  <c r="W1792" i="9" s="1"/>
  <c r="F1793" i="9" a="1"/>
  <c r="F1793" i="9" s="1"/>
  <c r="W1793" i="9" s="1"/>
  <c r="F1794" i="9" a="1"/>
  <c r="F1794" i="9" s="1"/>
  <c r="W1794" i="9" s="1"/>
  <c r="F1795" i="9" a="1"/>
  <c r="F1795" i="9" s="1"/>
  <c r="W1795" i="9" s="1"/>
  <c r="F1796" i="9" a="1"/>
  <c r="F1796" i="9" s="1"/>
  <c r="W1796" i="9" s="1"/>
  <c r="F1797" i="9" a="1"/>
  <c r="F1797" i="9" s="1"/>
  <c r="W1797" i="9" s="1"/>
  <c r="F1798" i="9" a="1"/>
  <c r="F1798" i="9" s="1"/>
  <c r="W1798" i="9" s="1"/>
  <c r="F1799" i="9" a="1"/>
  <c r="F1799" i="9" s="1"/>
  <c r="W1799" i="9" s="1"/>
  <c r="F1800" i="9" a="1"/>
  <c r="F1800" i="9" s="1"/>
  <c r="W1800" i="9" s="1"/>
  <c r="F1801" i="9" a="1"/>
  <c r="F1801" i="9" s="1"/>
  <c r="W1801" i="9" s="1"/>
  <c r="F1802" i="9" a="1"/>
  <c r="F1802" i="9" s="1"/>
  <c r="W1802" i="9" s="1"/>
  <c r="F1803" i="9" a="1"/>
  <c r="F1803" i="9" s="1"/>
  <c r="W1803" i="9" s="1"/>
  <c r="F1804" i="9" a="1"/>
  <c r="F1804" i="9" s="1"/>
  <c r="W1804" i="9" s="1"/>
  <c r="F1805" i="9" a="1"/>
  <c r="F1805" i="9" s="1"/>
  <c r="W1805" i="9" s="1"/>
  <c r="F1806" i="9" a="1"/>
  <c r="F1806" i="9" s="1"/>
  <c r="W1806" i="9" s="1"/>
  <c r="F1807" i="9" a="1"/>
  <c r="F1807" i="9" s="1"/>
  <c r="W1807" i="9" s="1"/>
  <c r="F1808" i="9" a="1"/>
  <c r="F1808" i="9" s="1"/>
  <c r="W1808" i="9" s="1"/>
  <c r="F1809" i="9" a="1"/>
  <c r="F1809" i="9" s="1"/>
  <c r="W1809" i="9" s="1"/>
  <c r="F1810" i="9" a="1"/>
  <c r="F1810" i="9" s="1"/>
  <c r="W1810" i="9" s="1"/>
  <c r="F1811" i="9" a="1"/>
  <c r="F1811" i="9" s="1"/>
  <c r="W1811" i="9" s="1"/>
  <c r="F1812" i="9" a="1"/>
  <c r="F1812" i="9" s="1"/>
  <c r="W1812" i="9" s="1"/>
  <c r="F1813" i="9" a="1"/>
  <c r="F1813" i="9" s="1"/>
  <c r="W1813" i="9" s="1"/>
  <c r="F1814" i="9" a="1"/>
  <c r="F1814" i="9" s="1"/>
  <c r="W1814" i="9" s="1"/>
  <c r="F1815" i="9" a="1"/>
  <c r="F1815" i="9" s="1"/>
  <c r="W1815" i="9" s="1"/>
  <c r="F1816" i="9" a="1"/>
  <c r="F1816" i="9" s="1"/>
  <c r="W1816" i="9" s="1"/>
  <c r="F1817" i="9" a="1"/>
  <c r="F1817" i="9" s="1"/>
  <c r="W1817" i="9" s="1"/>
  <c r="F1818" i="9" a="1"/>
  <c r="F1818" i="9" s="1"/>
  <c r="W1818" i="9" s="1"/>
  <c r="F1819" i="9" a="1"/>
  <c r="F1819" i="9" s="1"/>
  <c r="W1819" i="9" s="1"/>
  <c r="F1820" i="9" a="1"/>
  <c r="F1820" i="9" s="1"/>
  <c r="W1820" i="9" s="1"/>
  <c r="F1821" i="9" a="1"/>
  <c r="F1821" i="9" s="1"/>
  <c r="W1821" i="9" s="1"/>
  <c r="F1822" i="9" a="1"/>
  <c r="F1822" i="9"/>
  <c r="W1822" i="9" s="1"/>
  <c r="F1823" i="9" a="1"/>
  <c r="F1823" i="9" s="1"/>
  <c r="W1823" i="9" s="1"/>
  <c r="F1824" i="9" a="1"/>
  <c r="F1824" i="9" s="1"/>
  <c r="W1824" i="9" s="1"/>
  <c r="F1825" i="9" a="1"/>
  <c r="F1825" i="9" s="1"/>
  <c r="W1825" i="9" s="1"/>
  <c r="F1826" i="9" a="1"/>
  <c r="F1826" i="9" s="1"/>
  <c r="W1826" i="9" s="1"/>
  <c r="F1827" i="9" a="1"/>
  <c r="F1827" i="9" s="1"/>
  <c r="W1827" i="9" s="1"/>
  <c r="F1828" i="9" a="1"/>
  <c r="F1828" i="9" s="1"/>
  <c r="W1828" i="9" s="1"/>
  <c r="F1829" i="9" a="1"/>
  <c r="F1829" i="9" s="1"/>
  <c r="W1829" i="9" s="1"/>
  <c r="F1830" i="9" a="1"/>
  <c r="F1830" i="9" s="1"/>
  <c r="W1830" i="9" s="1"/>
  <c r="F1831" i="9" a="1"/>
  <c r="F1831" i="9" s="1"/>
  <c r="W1831" i="9" s="1"/>
  <c r="F1832" i="9" a="1"/>
  <c r="F1832" i="9" s="1"/>
  <c r="W1832" i="9" s="1"/>
  <c r="F1833" i="9" a="1"/>
  <c r="F1833" i="9" s="1"/>
  <c r="W1833" i="9" s="1"/>
  <c r="F1834" i="9" a="1"/>
  <c r="F1834" i="9" s="1"/>
  <c r="W1834" i="9" s="1"/>
  <c r="F1835" i="9" a="1"/>
  <c r="F1835" i="9" s="1"/>
  <c r="W1835" i="9" s="1"/>
  <c r="F1836" i="9" a="1"/>
  <c r="F1836" i="9" s="1"/>
  <c r="W1836" i="9" s="1"/>
  <c r="F1837" i="9" a="1"/>
  <c r="F1837" i="9" s="1"/>
  <c r="W1837" i="9" s="1"/>
  <c r="F1838" i="9" a="1"/>
  <c r="F1838" i="9" s="1"/>
  <c r="W1838" i="9" s="1"/>
  <c r="F1839" i="9" a="1"/>
  <c r="F1839" i="9" s="1"/>
  <c r="W1839" i="9" s="1"/>
  <c r="F1840" i="9" a="1"/>
  <c r="F1840" i="9" s="1"/>
  <c r="W1840" i="9" s="1"/>
  <c r="F1841" i="9" a="1"/>
  <c r="F1841" i="9" s="1"/>
  <c r="W1841" i="9" s="1"/>
  <c r="F1842" i="9" a="1"/>
  <c r="F1842" i="9" s="1"/>
  <c r="W1842" i="9" s="1"/>
  <c r="F1843" i="9" a="1"/>
  <c r="F1843" i="9" s="1"/>
  <c r="W1843" i="9" s="1"/>
  <c r="F1844" i="9" a="1"/>
  <c r="F1844" i="9" s="1"/>
  <c r="W1844" i="9" s="1"/>
  <c r="F1845" i="9" a="1"/>
  <c r="F1845" i="9" s="1"/>
  <c r="W1845" i="9" s="1"/>
  <c r="F1846" i="9" a="1"/>
  <c r="F1846" i="9" s="1"/>
  <c r="W1846" i="9" s="1"/>
  <c r="F1847" i="9" a="1"/>
  <c r="F1847" i="9" s="1"/>
  <c r="W1847" i="9" s="1"/>
  <c r="F1848" i="9" a="1"/>
  <c r="F1848" i="9" s="1"/>
  <c r="W1848" i="9" s="1"/>
  <c r="F1849" i="9" a="1"/>
  <c r="F1849" i="9" s="1"/>
  <c r="W1849" i="9" s="1"/>
  <c r="F1850" i="9" a="1"/>
  <c r="F1850" i="9" s="1"/>
  <c r="W1850" i="9" s="1"/>
  <c r="F1851" i="9" a="1"/>
  <c r="F1851" i="9" s="1"/>
  <c r="W1851" i="9" s="1"/>
  <c r="F1852" i="9" a="1"/>
  <c r="F1852" i="9" s="1"/>
  <c r="W1852" i="9" s="1"/>
  <c r="F1853" i="9" a="1"/>
  <c r="F1853" i="9" s="1"/>
  <c r="W1853" i="9" s="1"/>
  <c r="F1854" i="9" a="1"/>
  <c r="F1854" i="9" s="1"/>
  <c r="W1854" i="9" s="1"/>
  <c r="F1855" i="9" a="1"/>
  <c r="F1855" i="9" s="1"/>
  <c r="W1855" i="9" s="1"/>
  <c r="F1856" i="9" a="1"/>
  <c r="F1856" i="9" s="1"/>
  <c r="W1856" i="9" s="1"/>
  <c r="F1857" i="9" a="1"/>
  <c r="F1857" i="9" s="1"/>
  <c r="W1857" i="9" s="1"/>
  <c r="F1858" i="9" a="1"/>
  <c r="F1858" i="9" s="1"/>
  <c r="W1858" i="9" s="1"/>
  <c r="F1859" i="9" a="1"/>
  <c r="F1859" i="9" s="1"/>
  <c r="W1859" i="9" s="1"/>
  <c r="F1860" i="9" a="1"/>
  <c r="F1860" i="9" s="1"/>
  <c r="W1860" i="9" s="1"/>
  <c r="F1861" i="9" a="1"/>
  <c r="F1861" i="9" s="1"/>
  <c r="W1861" i="9" s="1"/>
  <c r="F1862" i="9" a="1"/>
  <c r="F1862" i="9" s="1"/>
  <c r="W1862" i="9" s="1"/>
  <c r="F1863" i="9" a="1"/>
  <c r="F1863" i="9" s="1"/>
  <c r="W1863" i="9" s="1"/>
  <c r="F1864" i="9" a="1"/>
  <c r="F1864" i="9" s="1"/>
  <c r="W1864" i="9" s="1"/>
  <c r="F1865" i="9" a="1"/>
  <c r="F1865" i="9" s="1"/>
  <c r="W1865" i="9" s="1"/>
  <c r="F1866" i="9" a="1"/>
  <c r="F1866" i="9" s="1"/>
  <c r="W1866" i="9" s="1"/>
  <c r="F1867" i="9" a="1"/>
  <c r="F1867" i="9" s="1"/>
  <c r="W1867" i="9" s="1"/>
  <c r="F1868" i="9" a="1"/>
  <c r="F1868" i="9" s="1"/>
  <c r="W1868" i="9" s="1"/>
  <c r="F1869" i="9" a="1"/>
  <c r="F1869" i="9" s="1"/>
  <c r="W1869" i="9" s="1"/>
  <c r="F1870" i="9" a="1"/>
  <c r="F1870" i="9" s="1"/>
  <c r="W1870" i="9" s="1"/>
  <c r="F1871" i="9" a="1"/>
  <c r="F1871" i="9" s="1"/>
  <c r="W1871" i="9" s="1"/>
  <c r="F1872" i="9" a="1"/>
  <c r="F1872" i="9" s="1"/>
  <c r="W1872" i="9" s="1"/>
  <c r="F1873" i="9" a="1"/>
  <c r="F1873" i="9" s="1"/>
  <c r="W1873" i="9" s="1"/>
  <c r="F1874" i="9" a="1"/>
  <c r="F1874" i="9" s="1"/>
  <c r="W1874" i="9" s="1"/>
  <c r="F1875" i="9" a="1"/>
  <c r="F1875" i="9" s="1"/>
  <c r="W1875" i="9" s="1"/>
  <c r="F1876" i="9" a="1"/>
  <c r="F1876" i="9" s="1"/>
  <c r="W1876" i="9" s="1"/>
  <c r="F1877" i="9" a="1"/>
  <c r="F1877" i="9" s="1"/>
  <c r="W1877" i="9" s="1"/>
  <c r="F1878" i="9" a="1"/>
  <c r="F1878" i="9" s="1"/>
  <c r="W1878" i="9" s="1"/>
  <c r="F1879" i="9" a="1"/>
  <c r="F1879" i="9" s="1"/>
  <c r="W1879" i="9" s="1"/>
  <c r="F1880" i="9" a="1"/>
  <c r="F1880" i="9" s="1"/>
  <c r="W1880" i="9" s="1"/>
  <c r="F1881" i="9" a="1"/>
  <c r="F1881" i="9" s="1"/>
  <c r="W1881" i="9" s="1"/>
  <c r="F1882" i="9" a="1"/>
  <c r="F1882" i="9" s="1"/>
  <c r="W1882" i="9" s="1"/>
  <c r="F1883" i="9" a="1"/>
  <c r="F1883" i="9" s="1"/>
  <c r="W1883" i="9" s="1"/>
  <c r="F1884" i="9" a="1"/>
  <c r="F1884" i="9" s="1"/>
  <c r="W1884" i="9" s="1"/>
  <c r="F1885" i="9" a="1"/>
  <c r="F1885" i="9" s="1"/>
  <c r="W1885" i="9" s="1"/>
  <c r="F1886" i="9" a="1"/>
  <c r="F1886" i="9" s="1"/>
  <c r="W1886" i="9" s="1"/>
  <c r="F1887" i="9" a="1"/>
  <c r="F1887" i="9" s="1"/>
  <c r="W1887" i="9" s="1"/>
  <c r="F1888" i="9" a="1"/>
  <c r="F1888" i="9" s="1"/>
  <c r="W1888" i="9" s="1"/>
  <c r="F1889" i="9" a="1"/>
  <c r="F1889" i="9" s="1"/>
  <c r="W1889" i="9" s="1"/>
  <c r="F1890" i="9" a="1"/>
  <c r="F1890" i="9" s="1"/>
  <c r="W1890" i="9" s="1"/>
  <c r="F1891" i="9" a="1"/>
  <c r="F1891" i="9" s="1"/>
  <c r="W1891" i="9" s="1"/>
  <c r="F1892" i="9" a="1"/>
  <c r="F1892" i="9" s="1"/>
  <c r="W1892" i="9" s="1"/>
  <c r="F1893" i="9" a="1"/>
  <c r="F1893" i="9" s="1"/>
  <c r="W1893" i="9" s="1"/>
  <c r="F1894" i="9" a="1"/>
  <c r="F1894" i="9" s="1"/>
  <c r="W1894" i="9" s="1"/>
  <c r="F1895" i="9" a="1"/>
  <c r="F1895" i="9" s="1"/>
  <c r="W1895" i="9" s="1"/>
  <c r="F1896" i="9" a="1"/>
  <c r="F1896" i="9" s="1"/>
  <c r="W1896" i="9" s="1"/>
  <c r="F1897" i="9" a="1"/>
  <c r="F1897" i="9" s="1"/>
  <c r="W1897" i="9" s="1"/>
  <c r="F1898" i="9" a="1"/>
  <c r="F1898" i="9" s="1"/>
  <c r="W1898" i="9" s="1"/>
  <c r="F1899" i="9" a="1"/>
  <c r="F1899" i="9" s="1"/>
  <c r="W1899" i="9" s="1"/>
  <c r="F1900" i="9" a="1"/>
  <c r="F1900" i="9" s="1"/>
  <c r="W1900" i="9" s="1"/>
  <c r="F1901" i="9" a="1"/>
  <c r="F1901" i="9" s="1"/>
  <c r="W1901" i="9" s="1"/>
  <c r="F1902" i="9" a="1"/>
  <c r="F1902" i="9" s="1"/>
  <c r="W1902" i="9" s="1"/>
  <c r="F1903" i="9" a="1"/>
  <c r="F1903" i="9" s="1"/>
  <c r="W1903" i="9" s="1"/>
  <c r="F1904" i="9" a="1"/>
  <c r="F1904" i="9" s="1"/>
  <c r="W1904" i="9" s="1"/>
  <c r="F1905" i="9" a="1"/>
  <c r="F1905" i="9" s="1"/>
  <c r="W1905" i="9" s="1"/>
  <c r="F1906" i="9" a="1"/>
  <c r="F1906" i="9" s="1"/>
  <c r="W1906" i="9" s="1"/>
  <c r="F1907" i="9" a="1"/>
  <c r="F1907" i="9" s="1"/>
  <c r="W1907" i="9" s="1"/>
  <c r="F1908" i="9" a="1"/>
  <c r="F1908" i="9" s="1"/>
  <c r="W1908" i="9" s="1"/>
  <c r="F1909" i="9" a="1"/>
  <c r="F1909" i="9" s="1"/>
  <c r="W1909" i="9" s="1"/>
  <c r="F1910" i="9" a="1"/>
  <c r="F1910" i="9" s="1"/>
  <c r="W1910" i="9" s="1"/>
  <c r="F1911" i="9" a="1"/>
  <c r="F1911" i="9" s="1"/>
  <c r="W1911" i="9" s="1"/>
  <c r="F1912" i="9" a="1"/>
  <c r="F1912" i="9" s="1"/>
  <c r="W1912" i="9" s="1"/>
  <c r="F1913" i="9" a="1"/>
  <c r="F1913" i="9" s="1"/>
  <c r="W1913" i="9" s="1"/>
  <c r="F1914" i="9" a="1"/>
  <c r="F1914" i="9" s="1"/>
  <c r="W1914" i="9" s="1"/>
  <c r="F1915" i="9" a="1"/>
  <c r="F1915" i="9" s="1"/>
  <c r="W1915" i="9" s="1"/>
  <c r="F1916" i="9" a="1"/>
  <c r="F1916" i="9" s="1"/>
  <c r="W1916" i="9" s="1"/>
  <c r="F1917" i="9" a="1"/>
  <c r="F1917" i="9" s="1"/>
  <c r="W1917" i="9" s="1"/>
  <c r="F1918" i="9" a="1"/>
  <c r="F1918" i="9" s="1"/>
  <c r="W1918" i="9" s="1"/>
  <c r="F1919" i="9" a="1"/>
  <c r="F1919" i="9" s="1"/>
  <c r="W1919" i="9" s="1"/>
  <c r="F1920" i="9" a="1"/>
  <c r="F1920" i="9" s="1"/>
  <c r="W1920" i="9" s="1"/>
  <c r="F1921" i="9" a="1"/>
  <c r="F1921" i="9" s="1"/>
  <c r="W1921" i="9" s="1"/>
  <c r="F1922" i="9" a="1"/>
  <c r="F1922" i="9" s="1"/>
  <c r="W1922" i="9" s="1"/>
  <c r="F1923" i="9" a="1"/>
  <c r="F1923" i="9" s="1"/>
  <c r="W1923" i="9" s="1"/>
  <c r="F1924" i="9" a="1"/>
  <c r="F1924" i="9" s="1"/>
  <c r="W1924" i="9" s="1"/>
  <c r="F1925" i="9" a="1"/>
  <c r="F1925" i="9" s="1"/>
  <c r="W1925" i="9" s="1"/>
  <c r="F1926" i="9" a="1"/>
  <c r="F1926" i="9" s="1"/>
  <c r="W1926" i="9" s="1"/>
  <c r="F1927" i="9" a="1"/>
  <c r="F1927" i="9" s="1"/>
  <c r="W1927" i="9" s="1"/>
  <c r="F1928" i="9" a="1"/>
  <c r="F1928" i="9" s="1"/>
  <c r="W1928" i="9" s="1"/>
  <c r="F1929" i="9" a="1"/>
  <c r="F1929" i="9" s="1"/>
  <c r="W1929" i="9" s="1"/>
  <c r="F1930" i="9" a="1"/>
  <c r="F1930" i="9" s="1"/>
  <c r="W1930" i="9" s="1"/>
  <c r="F1931" i="9" a="1"/>
  <c r="F1931" i="9" s="1"/>
  <c r="W1931" i="9" s="1"/>
  <c r="F1932" i="9" a="1"/>
  <c r="F1932" i="9" s="1"/>
  <c r="W1932" i="9" s="1"/>
  <c r="F1933" i="9" a="1"/>
  <c r="F1933" i="9" s="1"/>
  <c r="W1933" i="9" s="1"/>
  <c r="F1934" i="9" a="1"/>
  <c r="F1934" i="9" s="1"/>
  <c r="W1934" i="9" s="1"/>
  <c r="F1935" i="9" a="1"/>
  <c r="F1935" i="9" s="1"/>
  <c r="W1935" i="9" s="1"/>
  <c r="F1936" i="9" a="1"/>
  <c r="F1936" i="9" s="1"/>
  <c r="W1936" i="9" s="1"/>
  <c r="F1937" i="9" a="1"/>
  <c r="F1937" i="9" s="1"/>
  <c r="W1937" i="9" s="1"/>
  <c r="F1938" i="9" a="1"/>
  <c r="F1938" i="9" s="1"/>
  <c r="W1938" i="9" s="1"/>
  <c r="F1939" i="9" a="1"/>
  <c r="F1939" i="9" s="1"/>
  <c r="W1939" i="9" s="1"/>
  <c r="F1940" i="9" a="1"/>
  <c r="F1940" i="9" s="1"/>
  <c r="W1940" i="9" s="1"/>
  <c r="F1941" i="9" a="1"/>
  <c r="F1941" i="9" s="1"/>
  <c r="W1941" i="9" s="1"/>
  <c r="F1942" i="9" a="1"/>
  <c r="F1942" i="9" s="1"/>
  <c r="W1942" i="9" s="1"/>
  <c r="F1943" i="9" a="1"/>
  <c r="F1943" i="9" s="1"/>
  <c r="W1943" i="9" s="1"/>
  <c r="F1944" i="9" a="1"/>
  <c r="F1944" i="9" s="1"/>
  <c r="W1944" i="9" s="1"/>
  <c r="F1945" i="9" a="1"/>
  <c r="F1945" i="9" s="1"/>
  <c r="W1945" i="9" s="1"/>
  <c r="F1946" i="9" a="1"/>
  <c r="F1946" i="9" s="1"/>
  <c r="W1946" i="9" s="1"/>
  <c r="F1947" i="9" a="1"/>
  <c r="F1947" i="9" s="1"/>
  <c r="W1947" i="9" s="1"/>
  <c r="F1948" i="9" a="1"/>
  <c r="F1948" i="9" s="1"/>
  <c r="W1948" i="9" s="1"/>
  <c r="F1949" i="9" a="1"/>
  <c r="F1949" i="9" s="1"/>
  <c r="W1949" i="9" s="1"/>
  <c r="F1950" i="9" a="1"/>
  <c r="F1950" i="9" s="1"/>
  <c r="W1950" i="9" s="1"/>
  <c r="F1951" i="9" a="1"/>
  <c r="F1951" i="9" s="1"/>
  <c r="W1951" i="9" s="1"/>
  <c r="F1952" i="9" a="1"/>
  <c r="F1952" i="9" s="1"/>
  <c r="W1952" i="9" s="1"/>
  <c r="F1953" i="9" a="1"/>
  <c r="F1953" i="9" s="1"/>
  <c r="W1953" i="9" s="1"/>
  <c r="F1954" i="9" a="1"/>
  <c r="F1954" i="9" s="1"/>
  <c r="W1954" i="9" s="1"/>
  <c r="F1955" i="9" a="1"/>
  <c r="F1955" i="9" s="1"/>
  <c r="W1955" i="9" s="1"/>
  <c r="F1956" i="9" a="1"/>
  <c r="F1956" i="9" s="1"/>
  <c r="W1956" i="9" s="1"/>
  <c r="F1957" i="9" a="1"/>
  <c r="F1957" i="9" s="1"/>
  <c r="W1957" i="9" s="1"/>
  <c r="F1958" i="9" a="1"/>
  <c r="F1958" i="9" s="1"/>
  <c r="W1958" i="9" s="1"/>
  <c r="F1959" i="9" a="1"/>
  <c r="F1959" i="9" s="1"/>
  <c r="W1959" i="9" s="1"/>
  <c r="F1960" i="9" a="1"/>
  <c r="F1960" i="9" s="1"/>
  <c r="W1960" i="9" s="1"/>
  <c r="F1961" i="9" a="1"/>
  <c r="F1961" i="9" s="1"/>
  <c r="W1961" i="9" s="1"/>
  <c r="F1962" i="9" a="1"/>
  <c r="F1962" i="9" s="1"/>
  <c r="W1962" i="9" s="1"/>
  <c r="F1963" i="9" a="1"/>
  <c r="F1963" i="9" s="1"/>
  <c r="W1963" i="9" s="1"/>
  <c r="F1964" i="9" a="1"/>
  <c r="F1964" i="9" s="1"/>
  <c r="W1964" i="9" s="1"/>
  <c r="F1965" i="9" a="1"/>
  <c r="F1965" i="9" s="1"/>
  <c r="W1965" i="9" s="1"/>
  <c r="F1966" i="9" a="1"/>
  <c r="F1966" i="9"/>
  <c r="W1966" i="9" s="1"/>
  <c r="F1967" i="9" a="1"/>
  <c r="F1967" i="9" s="1"/>
  <c r="W1967" i="9" s="1"/>
  <c r="F1968" i="9" a="1"/>
  <c r="F1968" i="9" s="1"/>
  <c r="W1968" i="9" s="1"/>
  <c r="F1969" i="9" a="1"/>
  <c r="F1969" i="9" s="1"/>
  <c r="W1969" i="9" s="1"/>
  <c r="F1970" i="9" a="1"/>
  <c r="F1970" i="9" s="1"/>
  <c r="W1970" i="9" s="1"/>
  <c r="F1971" i="9" a="1"/>
  <c r="F1971" i="9" s="1"/>
  <c r="W1971" i="9" s="1"/>
  <c r="F1972" i="9" a="1"/>
  <c r="F1972" i="9" s="1"/>
  <c r="W1972" i="9" s="1"/>
  <c r="F1973" i="9" a="1"/>
  <c r="F1973" i="9" s="1"/>
  <c r="W1973" i="9" s="1"/>
  <c r="F1974" i="9" a="1"/>
  <c r="F1974" i="9" s="1"/>
  <c r="W1974" i="9" s="1"/>
  <c r="F1975" i="9" a="1"/>
  <c r="F1975" i="9" s="1"/>
  <c r="W1975" i="9" s="1"/>
  <c r="F1976" i="9" a="1"/>
  <c r="F1976" i="9" s="1"/>
  <c r="W1976" i="9" s="1"/>
  <c r="F1977" i="9" a="1"/>
  <c r="F1977" i="9" s="1"/>
  <c r="W1977" i="9" s="1"/>
  <c r="F1978" i="9" a="1"/>
  <c r="F1978" i="9" s="1"/>
  <c r="W1978" i="9" s="1"/>
  <c r="F1979" i="9" a="1"/>
  <c r="F1979" i="9" s="1"/>
  <c r="W1979" i="9" s="1"/>
  <c r="F1980" i="9" a="1"/>
  <c r="F1980" i="9" s="1"/>
  <c r="W1980" i="9" s="1"/>
  <c r="F1981" i="9" a="1"/>
  <c r="F1981" i="9" s="1"/>
  <c r="W1981" i="9" s="1"/>
  <c r="F1982" i="9" a="1"/>
  <c r="F1982" i="9" s="1"/>
  <c r="W1982" i="9" s="1"/>
  <c r="F1983" i="9" a="1"/>
  <c r="F1983" i="9" s="1"/>
  <c r="W1983" i="9" s="1"/>
  <c r="F1984" i="9" a="1"/>
  <c r="F1984" i="9" s="1"/>
  <c r="W1984" i="9" s="1"/>
  <c r="F1985" i="9" a="1"/>
  <c r="F1985" i="9" s="1"/>
  <c r="W1985" i="9" s="1"/>
  <c r="F1986" i="9" a="1"/>
  <c r="F1986" i="9" s="1"/>
  <c r="W1986" i="9" s="1"/>
  <c r="F1987" i="9" a="1"/>
  <c r="F1987" i="9" s="1"/>
  <c r="W1987" i="9" s="1"/>
  <c r="F1988" i="9" a="1"/>
  <c r="F1988" i="9" s="1"/>
  <c r="W1988" i="9" s="1"/>
  <c r="F1989" i="9" a="1"/>
  <c r="F1989" i="9" s="1"/>
  <c r="W1989" i="9" s="1"/>
  <c r="F1990" i="9" a="1"/>
  <c r="F1990" i="9" s="1"/>
  <c r="W1990" i="9" s="1"/>
  <c r="F1991" i="9" a="1"/>
  <c r="F1991" i="9" s="1"/>
  <c r="W1991" i="9" s="1"/>
  <c r="F1992" i="9" a="1"/>
  <c r="F1992" i="9" s="1"/>
  <c r="W1992" i="9" s="1"/>
  <c r="F1993" i="9" a="1"/>
  <c r="F1993" i="9" s="1"/>
  <c r="W1993" i="9" s="1"/>
  <c r="F1994" i="9" a="1"/>
  <c r="F1994" i="9" s="1"/>
  <c r="W1994" i="9" s="1"/>
  <c r="F1995" i="9" a="1"/>
  <c r="F1995" i="9" s="1"/>
  <c r="W1995" i="9" s="1"/>
  <c r="F1996" i="9" a="1"/>
  <c r="F1996" i="9" s="1"/>
  <c r="W1996" i="9" s="1"/>
  <c r="F1997" i="9" a="1"/>
  <c r="F1997" i="9" s="1"/>
  <c r="W1997" i="9" s="1"/>
  <c r="F1998" i="9" a="1"/>
  <c r="F1998" i="9" s="1"/>
  <c r="W1998" i="9" s="1"/>
  <c r="F1999" i="9" a="1"/>
  <c r="F1999" i="9" s="1"/>
  <c r="W1999" i="9" s="1"/>
  <c r="F2000" i="9" a="1"/>
  <c r="F2000" i="9" s="1"/>
  <c r="W2000" i="9" s="1"/>
  <c r="F2001" i="9" a="1"/>
  <c r="F2001" i="9" s="1"/>
  <c r="W2001" i="9" s="1"/>
  <c r="F2002" i="9" a="1"/>
  <c r="F2002" i="9" s="1"/>
  <c r="W2002" i="9" s="1"/>
  <c r="F2003" i="9" a="1"/>
  <c r="F2003" i="9" s="1"/>
  <c r="W2003" i="9" s="1"/>
  <c r="F2004" i="9" a="1"/>
  <c r="F2004" i="9" s="1"/>
  <c r="W2004" i="9" s="1"/>
  <c r="F2005" i="9" a="1"/>
  <c r="F2005" i="9" s="1"/>
  <c r="W2005" i="9" s="1"/>
  <c r="F2006" i="9" a="1"/>
  <c r="F2006" i="9" s="1"/>
  <c r="W2006" i="9" s="1"/>
  <c r="F2007" i="9" a="1"/>
  <c r="F2007" i="9" s="1"/>
  <c r="W2007" i="9" s="1"/>
  <c r="F2008" i="9" a="1"/>
  <c r="F2008" i="9" s="1"/>
  <c r="W2008" i="9" s="1"/>
  <c r="F2009" i="9" a="1"/>
  <c r="F2009" i="9" s="1"/>
  <c r="W2009" i="9" s="1"/>
  <c r="F2010" i="9" a="1"/>
  <c r="F2010" i="9" s="1"/>
  <c r="W2010" i="9" s="1"/>
  <c r="F2011" i="9" a="1"/>
  <c r="F2011" i="9" s="1"/>
  <c r="W2011" i="9" s="1"/>
  <c r="F2012" i="9" a="1"/>
  <c r="F2012" i="9" s="1"/>
  <c r="W2012" i="9" s="1"/>
  <c r="F2013" i="9" a="1"/>
  <c r="F2013" i="9" s="1"/>
  <c r="W2013" i="9" s="1"/>
  <c r="F2014" i="9" a="1"/>
  <c r="F2014" i="9" s="1"/>
  <c r="W2014" i="9" s="1"/>
  <c r="F2015" i="9" a="1"/>
  <c r="F2015" i="9" s="1"/>
  <c r="W2015" i="9" s="1"/>
  <c r="F2016" i="9" a="1"/>
  <c r="F2016" i="9" s="1"/>
  <c r="W2016" i="9" s="1"/>
  <c r="F2017" i="9" a="1"/>
  <c r="F2017" i="9" s="1"/>
  <c r="W2017" i="9" s="1"/>
  <c r="F2018" i="9" a="1"/>
  <c r="F2018" i="9" s="1"/>
  <c r="W2018" i="9" s="1"/>
  <c r="F2019" i="9" a="1"/>
  <c r="F2019" i="9" s="1"/>
  <c r="W2019" i="9" s="1"/>
  <c r="F2020" i="9" a="1"/>
  <c r="F2020" i="9" s="1"/>
  <c r="W2020" i="9" s="1"/>
  <c r="F2021" i="9" a="1"/>
  <c r="F2021" i="9" s="1"/>
  <c r="W2021" i="9" s="1"/>
  <c r="F2022" i="9" a="1"/>
  <c r="F2022" i="9" s="1"/>
  <c r="W2022" i="9" s="1"/>
  <c r="F2023" i="9" a="1"/>
  <c r="F2023" i="9" s="1"/>
  <c r="W2023" i="9" s="1"/>
  <c r="F2024" i="9" a="1"/>
  <c r="F2024" i="9" s="1"/>
  <c r="W2024" i="9" s="1"/>
  <c r="F2025" i="9" a="1"/>
  <c r="F2025" i="9" s="1"/>
  <c r="W2025" i="9" s="1"/>
  <c r="F2026" i="9" a="1"/>
  <c r="F2026" i="9" s="1"/>
  <c r="W2026" i="9" s="1"/>
  <c r="F2027" i="9" a="1"/>
  <c r="F2027" i="9" s="1"/>
  <c r="W2027" i="9" s="1"/>
  <c r="F2028" i="9" a="1"/>
  <c r="F2028" i="9" s="1"/>
  <c r="W2028" i="9" s="1"/>
  <c r="F2029" i="9" a="1"/>
  <c r="F2029" i="9" s="1"/>
  <c r="W2029" i="9" s="1"/>
  <c r="F2030" i="9" a="1"/>
  <c r="F2030" i="9" s="1"/>
  <c r="W2030" i="9" s="1"/>
  <c r="F2031" i="9" a="1"/>
  <c r="F2031" i="9" s="1"/>
  <c r="W2031" i="9" s="1"/>
  <c r="F2032" i="9" a="1"/>
  <c r="F2032" i="9" s="1"/>
  <c r="W2032" i="9" s="1"/>
  <c r="F2033" i="9" a="1"/>
  <c r="F2033" i="9" s="1"/>
  <c r="W2033" i="9" s="1"/>
  <c r="F2034" i="9" a="1"/>
  <c r="F2034" i="9" s="1"/>
  <c r="W2034" i="9" s="1"/>
  <c r="F2035" i="9" a="1"/>
  <c r="F2035" i="9" s="1"/>
  <c r="W2035" i="9" s="1"/>
  <c r="F2036" i="9" a="1"/>
  <c r="F2036" i="9" s="1"/>
  <c r="W2036" i="9" s="1"/>
  <c r="F2037" i="9" a="1"/>
  <c r="F2037" i="9" s="1"/>
  <c r="W2037" i="9" s="1"/>
  <c r="F2038" i="9" a="1"/>
  <c r="F2038" i="9" s="1"/>
  <c r="W2038" i="9" s="1"/>
  <c r="F2039" i="9" a="1"/>
  <c r="F2039" i="9" s="1"/>
  <c r="W2039" i="9" s="1"/>
  <c r="F2040" i="9" a="1"/>
  <c r="F2040" i="9" s="1"/>
  <c r="W2040" i="9" s="1"/>
  <c r="F2041" i="9" a="1"/>
  <c r="F2041" i="9" s="1"/>
  <c r="W2041" i="9" s="1"/>
  <c r="F2042" i="9" a="1"/>
  <c r="F2042" i="9" s="1"/>
  <c r="W2042" i="9" s="1"/>
  <c r="F2043" i="9" a="1"/>
  <c r="F2043" i="9" s="1"/>
  <c r="W2043" i="9" s="1"/>
  <c r="F2044" i="9" a="1"/>
  <c r="F2044" i="9" s="1"/>
  <c r="W2044" i="9" s="1"/>
  <c r="F2045" i="9" a="1"/>
  <c r="F2045" i="9" s="1"/>
  <c r="W2045" i="9" s="1"/>
  <c r="F2046" i="9" a="1"/>
  <c r="F2046" i="9" s="1"/>
  <c r="W2046" i="9" s="1"/>
  <c r="F2047" i="9" a="1"/>
  <c r="F2047" i="9" s="1"/>
  <c r="W2047" i="9" s="1"/>
  <c r="F2048" i="9" a="1"/>
  <c r="F2048" i="9" s="1"/>
  <c r="W2048" i="9" s="1"/>
  <c r="F2049" i="9" a="1"/>
  <c r="F2049" i="9" s="1"/>
  <c r="W2049" i="9" s="1"/>
  <c r="F2050" i="9" a="1"/>
  <c r="F2050" i="9" s="1"/>
  <c r="W2050" i="9" s="1"/>
  <c r="F2051" i="9" a="1"/>
  <c r="F2051" i="9" s="1"/>
  <c r="W2051" i="9" s="1"/>
  <c r="F2052" i="9" a="1"/>
  <c r="F2052" i="9" s="1"/>
  <c r="W2052" i="9" s="1"/>
  <c r="F2053" i="9" a="1"/>
  <c r="F2053" i="9" s="1"/>
  <c r="W2053" i="9" s="1"/>
  <c r="F2054" i="9" a="1"/>
  <c r="F2054" i="9" s="1"/>
  <c r="W2054" i="9" s="1"/>
  <c r="F2055" i="9" a="1"/>
  <c r="F2055" i="9" s="1"/>
  <c r="W2055" i="9" s="1"/>
  <c r="F2056" i="9" a="1"/>
  <c r="F2056" i="9" s="1"/>
  <c r="W2056" i="9" s="1"/>
  <c r="F2057" i="9" a="1"/>
  <c r="F2057" i="9" s="1"/>
  <c r="W2057" i="9" s="1"/>
  <c r="F2058" i="9" a="1"/>
  <c r="F2058" i="9" s="1"/>
  <c r="W2058" i="9" s="1"/>
  <c r="F2059" i="9" a="1"/>
  <c r="F2059" i="9" s="1"/>
  <c r="W2059" i="9" s="1"/>
  <c r="F2060" i="9" a="1"/>
  <c r="F2060" i="9" s="1"/>
  <c r="W2060" i="9" s="1"/>
  <c r="F2061" i="9" a="1"/>
  <c r="F2061" i="9" s="1"/>
  <c r="W2061" i="9" s="1"/>
  <c r="F2062" i="9" a="1"/>
  <c r="F2062" i="9" s="1"/>
  <c r="W2062" i="9" s="1"/>
  <c r="F2063" i="9" a="1"/>
  <c r="F2063" i="9" s="1"/>
  <c r="W2063" i="9" s="1"/>
  <c r="F2064" i="9" a="1"/>
  <c r="F2064" i="9" s="1"/>
  <c r="W2064" i="9" s="1"/>
  <c r="F2065" i="9" a="1"/>
  <c r="F2065" i="9" s="1"/>
  <c r="W2065" i="9" s="1"/>
  <c r="F2066" i="9" a="1"/>
  <c r="F2066" i="9" s="1"/>
  <c r="W2066" i="9" s="1"/>
  <c r="F2067" i="9" a="1"/>
  <c r="F2067" i="9" s="1"/>
  <c r="W2067" i="9" s="1"/>
  <c r="F2068" i="9" a="1"/>
  <c r="F2068" i="9" s="1"/>
  <c r="W2068" i="9" s="1"/>
  <c r="F2069" i="9" a="1"/>
  <c r="F2069" i="9" s="1"/>
  <c r="W2069" i="9" s="1"/>
  <c r="F2070" i="9" a="1"/>
  <c r="F2070" i="9" s="1"/>
  <c r="W2070" i="9" s="1"/>
  <c r="F2071" i="9" a="1"/>
  <c r="F2071" i="9" s="1"/>
  <c r="W2071" i="9" s="1"/>
  <c r="F2072" i="9" a="1"/>
  <c r="F2072" i="9" s="1"/>
  <c r="W2072" i="9" s="1"/>
  <c r="F2073" i="9" a="1"/>
  <c r="F2073" i="9" s="1"/>
  <c r="W2073" i="9" s="1"/>
  <c r="F2074" i="9" a="1"/>
  <c r="F2074" i="9"/>
  <c r="W2074" i="9" s="1"/>
  <c r="F2075" i="9" a="1"/>
  <c r="F2075" i="9" s="1"/>
  <c r="W2075" i="9" s="1"/>
  <c r="F2076" i="9" a="1"/>
  <c r="F2076" i="9" s="1"/>
  <c r="W2076" i="9" s="1"/>
  <c r="F2077" i="9" a="1"/>
  <c r="F2077" i="9" s="1"/>
  <c r="W2077" i="9" s="1"/>
  <c r="F2078" i="9" a="1"/>
  <c r="F2078" i="9" s="1"/>
  <c r="W2078" i="9" s="1"/>
  <c r="F2079" i="9" a="1"/>
  <c r="F2079" i="9" s="1"/>
  <c r="W2079" i="9" s="1"/>
  <c r="F2080" i="9" a="1"/>
  <c r="F2080" i="9" s="1"/>
  <c r="W2080" i="9" s="1"/>
  <c r="F2081" i="9" a="1"/>
  <c r="F2081" i="9" s="1"/>
  <c r="W2081" i="9" s="1"/>
  <c r="F2082" i="9" a="1"/>
  <c r="F2082" i="9" s="1"/>
  <c r="W2082" i="9" s="1"/>
  <c r="F2083" i="9" a="1"/>
  <c r="F2083" i="9" s="1"/>
  <c r="W2083" i="9" s="1"/>
  <c r="F2084" i="9" a="1"/>
  <c r="F2084" i="9" s="1"/>
  <c r="W2084" i="9" s="1"/>
  <c r="F2085" i="9" a="1"/>
  <c r="F2085" i="9" s="1"/>
  <c r="W2085" i="9" s="1"/>
  <c r="F2086" i="9" a="1"/>
  <c r="F2086" i="9" s="1"/>
  <c r="W2086" i="9" s="1"/>
  <c r="F2087" i="9" a="1"/>
  <c r="F2087" i="9" s="1"/>
  <c r="W2087" i="9" s="1"/>
  <c r="F2088" i="9" a="1"/>
  <c r="F2088" i="9" s="1"/>
  <c r="W2088" i="9" s="1"/>
  <c r="F2089" i="9" a="1"/>
  <c r="F2089" i="9" s="1"/>
  <c r="W2089" i="9" s="1"/>
  <c r="F2090" i="9" a="1"/>
  <c r="F2090" i="9" s="1"/>
  <c r="W2090" i="9" s="1"/>
  <c r="F2091" i="9" a="1"/>
  <c r="F2091" i="9" s="1"/>
  <c r="W2091" i="9" s="1"/>
  <c r="F2092" i="9" a="1"/>
  <c r="F2092" i="9" s="1"/>
  <c r="W2092" i="9" s="1"/>
  <c r="F2093" i="9" a="1"/>
  <c r="F2093" i="9" s="1"/>
  <c r="W2093" i="9" s="1"/>
  <c r="F2094" i="9" a="1"/>
  <c r="F2094" i="9" s="1"/>
  <c r="W2094" i="9" s="1"/>
  <c r="F2095" i="9" a="1"/>
  <c r="F2095" i="9" s="1"/>
  <c r="W2095" i="9" s="1"/>
  <c r="F2096" i="9" a="1"/>
  <c r="F2096" i="9" s="1"/>
  <c r="W2096" i="9" s="1"/>
  <c r="F2097" i="9" a="1"/>
  <c r="F2097" i="9" s="1"/>
  <c r="W2097" i="9" s="1"/>
  <c r="F2098" i="9" a="1"/>
  <c r="F2098" i="9" s="1"/>
  <c r="W2098" i="9" s="1"/>
  <c r="F2099" i="9" a="1"/>
  <c r="F2099" i="9" s="1"/>
  <c r="W2099" i="9" s="1"/>
  <c r="F2100" i="9" a="1"/>
  <c r="F2100" i="9" s="1"/>
  <c r="W2100" i="9" s="1"/>
  <c r="F2101" i="9" a="1"/>
  <c r="F2101" i="9" s="1"/>
  <c r="W2101" i="9" s="1"/>
  <c r="F2102" i="9" a="1"/>
  <c r="F2102" i="9" s="1"/>
  <c r="W2102" i="9" s="1"/>
  <c r="F2103" i="9" a="1"/>
  <c r="F2103" i="9" s="1"/>
  <c r="W2103" i="9" s="1"/>
  <c r="F2104" i="9" a="1"/>
  <c r="F2104" i="9" s="1"/>
  <c r="W2104" i="9" s="1"/>
  <c r="F2105" i="9" a="1"/>
  <c r="F2105" i="9" s="1"/>
  <c r="W2105" i="9" s="1"/>
  <c r="F2106" i="9" a="1"/>
  <c r="F2106" i="9" s="1"/>
  <c r="W2106" i="9" s="1"/>
  <c r="F2107" i="9" a="1"/>
  <c r="F2107" i="9" s="1"/>
  <c r="W2107" i="9" s="1"/>
  <c r="F2108" i="9" a="1"/>
  <c r="F2108" i="9" s="1"/>
  <c r="W2108" i="9" s="1"/>
  <c r="F2109" i="9" a="1"/>
  <c r="F2109" i="9" s="1"/>
  <c r="W2109" i="9" s="1"/>
  <c r="F2110" i="9" a="1"/>
  <c r="F2110" i="9" s="1"/>
  <c r="W2110" i="9" s="1"/>
  <c r="F2111" i="9" a="1"/>
  <c r="F2111" i="9" s="1"/>
  <c r="W2111" i="9" s="1"/>
  <c r="F2112" i="9" a="1"/>
  <c r="F2112" i="9" s="1"/>
  <c r="W2112" i="9" s="1"/>
  <c r="F2113" i="9" a="1"/>
  <c r="F2113" i="9" s="1"/>
  <c r="W2113" i="9" s="1"/>
  <c r="F2114" i="9" a="1"/>
  <c r="F2114" i="9" s="1"/>
  <c r="W2114" i="9" s="1"/>
  <c r="F2115" i="9" a="1"/>
  <c r="F2115" i="9" s="1"/>
  <c r="W2115" i="9" s="1"/>
  <c r="F2116" i="9" a="1"/>
  <c r="F2116" i="9" s="1"/>
  <c r="W2116" i="9" s="1"/>
  <c r="F2117" i="9" a="1"/>
  <c r="F2117" i="9" s="1"/>
  <c r="W2117" i="9" s="1"/>
  <c r="F2118" i="9" a="1"/>
  <c r="F2118" i="9" s="1"/>
  <c r="W2118" i="9" s="1"/>
  <c r="F2119" i="9" a="1"/>
  <c r="F2119" i="9" s="1"/>
  <c r="W2119" i="9" s="1"/>
  <c r="F2120" i="9" a="1"/>
  <c r="F2120" i="9" s="1"/>
  <c r="W2120" i="9" s="1"/>
  <c r="F2121" i="9" a="1"/>
  <c r="F2121" i="9" s="1"/>
  <c r="W2121" i="9" s="1"/>
  <c r="F2122" i="9" a="1"/>
  <c r="F2122" i="9"/>
  <c r="W2122" i="9" s="1"/>
  <c r="F2123" i="9" a="1"/>
  <c r="F2123" i="9" s="1"/>
  <c r="W2123" i="9" s="1"/>
  <c r="F2124" i="9" a="1"/>
  <c r="F2124" i="9" s="1"/>
  <c r="W2124" i="9" s="1"/>
  <c r="F2125" i="9" a="1"/>
  <c r="F2125" i="9" s="1"/>
  <c r="W2125" i="9" s="1"/>
  <c r="F2126" i="9" a="1"/>
  <c r="F2126" i="9" s="1"/>
  <c r="W2126" i="9" s="1"/>
  <c r="F2127" i="9" a="1"/>
  <c r="F2127" i="9" s="1"/>
  <c r="W2127" i="9" s="1"/>
  <c r="F2128" i="9" a="1"/>
  <c r="F2128" i="9" s="1"/>
  <c r="W2128" i="9" s="1"/>
  <c r="F2129" i="9" a="1"/>
  <c r="F2129" i="9" s="1"/>
  <c r="W2129" i="9" s="1"/>
  <c r="F2130" i="9" a="1"/>
  <c r="F2130" i="9" s="1"/>
  <c r="W2130" i="9" s="1"/>
  <c r="F2131" i="9" a="1"/>
  <c r="F2131" i="9" s="1"/>
  <c r="W2131" i="9" s="1"/>
  <c r="F2132" i="9" a="1"/>
  <c r="F2132" i="9" s="1"/>
  <c r="W2132" i="9" s="1"/>
  <c r="F2133" i="9" a="1"/>
  <c r="F2133" i="9" s="1"/>
  <c r="W2133" i="9" s="1"/>
  <c r="F2134" i="9" a="1"/>
  <c r="F2134" i="9" s="1"/>
  <c r="W2134" i="9" s="1"/>
  <c r="F2135" i="9" a="1"/>
  <c r="F2135" i="9" s="1"/>
  <c r="W2135" i="9" s="1"/>
  <c r="F2136" i="9" a="1"/>
  <c r="F2136" i="9" s="1"/>
  <c r="W2136" i="9" s="1"/>
  <c r="F2137" i="9" a="1"/>
  <c r="F2137" i="9" s="1"/>
  <c r="W2137" i="9" s="1"/>
  <c r="F2138" i="9" a="1"/>
  <c r="F2138" i="9" s="1"/>
  <c r="W2138" i="9" s="1"/>
  <c r="F2139" i="9" a="1"/>
  <c r="F2139" i="9" s="1"/>
  <c r="W2139" i="9" s="1"/>
  <c r="F2140" i="9" a="1"/>
  <c r="F2140" i="9" s="1"/>
  <c r="W2140" i="9" s="1"/>
  <c r="F2141" i="9" a="1"/>
  <c r="F2141" i="9" s="1"/>
  <c r="W2141" i="9" s="1"/>
  <c r="F2142" i="9" a="1"/>
  <c r="F2142" i="9" s="1"/>
  <c r="W2142" i="9" s="1"/>
  <c r="F2143" i="9" a="1"/>
  <c r="F2143" i="9" s="1"/>
  <c r="W2143" i="9" s="1"/>
  <c r="F2144" i="9" a="1"/>
  <c r="F2144" i="9" s="1"/>
  <c r="W2144" i="9" s="1"/>
  <c r="F2145" i="9" a="1"/>
  <c r="F2145" i="9" s="1"/>
  <c r="W2145" i="9" s="1"/>
  <c r="F2146" i="9" a="1"/>
  <c r="F2146" i="9" s="1"/>
  <c r="W2146" i="9" s="1"/>
  <c r="F2147" i="9" a="1"/>
  <c r="F2147" i="9" s="1"/>
  <c r="W2147" i="9" s="1"/>
  <c r="F2148" i="9" a="1"/>
  <c r="F2148" i="9" s="1"/>
  <c r="W2148" i="9" s="1"/>
  <c r="F2149" i="9" a="1"/>
  <c r="F2149" i="9" s="1"/>
  <c r="W2149" i="9" s="1"/>
  <c r="F2150" i="9" a="1"/>
  <c r="F2150" i="9" s="1"/>
  <c r="W2150" i="9" s="1"/>
  <c r="F2151" i="9" a="1"/>
  <c r="F2151" i="9" s="1"/>
  <c r="W2151" i="9" s="1"/>
  <c r="F2152" i="9" a="1"/>
  <c r="F2152" i="9" s="1"/>
  <c r="W2152" i="9" s="1"/>
  <c r="F2153" i="9" a="1"/>
  <c r="F2153" i="9" s="1"/>
  <c r="W2153" i="9" s="1"/>
  <c r="F2154" i="9" a="1"/>
  <c r="F2154" i="9" s="1"/>
  <c r="W2154" i="9" s="1"/>
  <c r="F2155" i="9" a="1"/>
  <c r="F2155" i="9" s="1"/>
  <c r="W2155" i="9" s="1"/>
  <c r="F2156" i="9" a="1"/>
  <c r="F2156" i="9" s="1"/>
  <c r="W2156" i="9" s="1"/>
  <c r="F2157" i="9" a="1"/>
  <c r="F2157" i="9" s="1"/>
  <c r="W2157" i="9" s="1"/>
  <c r="F2158" i="9" a="1"/>
  <c r="F2158" i="9" s="1"/>
  <c r="W2158" i="9" s="1"/>
  <c r="F2159" i="9" a="1"/>
  <c r="F2159" i="9" s="1"/>
  <c r="W2159" i="9" s="1"/>
  <c r="F2160" i="9" a="1"/>
  <c r="F2160" i="9" s="1"/>
  <c r="W2160" i="9" s="1"/>
  <c r="F2161" i="9" a="1"/>
  <c r="F2161" i="9" s="1"/>
  <c r="W2161" i="9" s="1"/>
  <c r="F2162" i="9" a="1"/>
  <c r="F2162" i="9" s="1"/>
  <c r="W2162" i="9" s="1"/>
  <c r="F2163" i="9" a="1"/>
  <c r="F2163" i="9" s="1"/>
  <c r="W2163" i="9" s="1"/>
  <c r="F2164" i="9" a="1"/>
  <c r="F2164" i="9" s="1"/>
  <c r="W2164" i="9" s="1"/>
  <c r="F2165" i="9" a="1"/>
  <c r="F2165" i="9" s="1"/>
  <c r="W2165" i="9" s="1"/>
  <c r="F2166" i="9" a="1"/>
  <c r="F2166" i="9" s="1"/>
  <c r="W2166" i="9" s="1"/>
  <c r="F2167" i="9" a="1"/>
  <c r="F2167" i="9" s="1"/>
  <c r="W2167" i="9" s="1"/>
  <c r="F2168" i="9" a="1"/>
  <c r="F2168" i="9" s="1"/>
  <c r="W2168" i="9" s="1"/>
  <c r="F2169" i="9" a="1"/>
  <c r="F2169" i="9" s="1"/>
  <c r="W2169" i="9" s="1"/>
  <c r="F2170" i="9" a="1"/>
  <c r="F2170" i="9" s="1"/>
  <c r="W2170" i="9" s="1"/>
  <c r="F2171" i="9" a="1"/>
  <c r="F2171" i="9" s="1"/>
  <c r="W2171" i="9" s="1"/>
  <c r="F2172" i="9" a="1"/>
  <c r="F2172" i="9" s="1"/>
  <c r="W2172" i="9" s="1"/>
  <c r="F2173" i="9" a="1"/>
  <c r="F2173" i="9" s="1"/>
  <c r="W2173" i="9" s="1"/>
  <c r="F2174" i="9" a="1"/>
  <c r="F2174" i="9" s="1"/>
  <c r="W2174" i="9" s="1"/>
  <c r="F2175" i="9" a="1"/>
  <c r="F2175" i="9" s="1"/>
  <c r="W2175" i="9" s="1"/>
  <c r="F2176" i="9" a="1"/>
  <c r="F2176" i="9" s="1"/>
  <c r="W2176" i="9" s="1"/>
  <c r="F2177" i="9" a="1"/>
  <c r="F2177" i="9" s="1"/>
  <c r="W2177" i="9" s="1"/>
  <c r="F2178" i="9" a="1"/>
  <c r="F2178" i="9" s="1"/>
  <c r="W2178" i="9" s="1"/>
  <c r="F2179" i="9" a="1"/>
  <c r="F2179" i="9" s="1"/>
  <c r="W2179" i="9" s="1"/>
  <c r="F2180" i="9" a="1"/>
  <c r="F2180" i="9" s="1"/>
  <c r="W2180" i="9" s="1"/>
  <c r="F2181" i="9" a="1"/>
  <c r="F2181" i="9" s="1"/>
  <c r="W2181" i="9" s="1"/>
  <c r="F2182" i="9" a="1"/>
  <c r="F2182" i="9" s="1"/>
  <c r="W2182" i="9" s="1"/>
  <c r="F2183" i="9" a="1"/>
  <c r="F2183" i="9" s="1"/>
  <c r="W2183" i="9" s="1"/>
  <c r="F2184" i="9" a="1"/>
  <c r="F2184" i="9" s="1"/>
  <c r="W2184" i="9" s="1"/>
  <c r="F2185" i="9" a="1"/>
  <c r="F2185" i="9" s="1"/>
  <c r="W2185" i="9" s="1"/>
  <c r="F2186" i="9" a="1"/>
  <c r="F2186" i="9" s="1"/>
  <c r="W2186" i="9" s="1"/>
  <c r="F2187" i="9" a="1"/>
  <c r="F2187" i="9" s="1"/>
  <c r="W2187" i="9" s="1"/>
  <c r="F2188" i="9" a="1"/>
  <c r="F2188" i="9" s="1"/>
  <c r="W2188" i="9" s="1"/>
  <c r="F2189" i="9" a="1"/>
  <c r="F2189" i="9" s="1"/>
  <c r="W2189" i="9" s="1"/>
  <c r="F2190" i="9" a="1"/>
  <c r="F2190" i="9" s="1"/>
  <c r="W2190" i="9" s="1"/>
  <c r="F2191" i="9" a="1"/>
  <c r="F2191" i="9" s="1"/>
  <c r="W2191" i="9" s="1"/>
  <c r="F2192" i="9" a="1"/>
  <c r="F2192" i="9" s="1"/>
  <c r="W2192" i="9" s="1"/>
  <c r="F2193" i="9" a="1"/>
  <c r="F2193" i="9" s="1"/>
  <c r="W2193" i="9" s="1"/>
  <c r="F2194" i="9" a="1"/>
  <c r="F2194" i="9" s="1"/>
  <c r="W2194" i="9" s="1"/>
  <c r="F2195" i="9" a="1"/>
  <c r="F2195" i="9" s="1"/>
  <c r="W2195" i="9" s="1"/>
  <c r="F2196" i="9" a="1"/>
  <c r="F2196" i="9" s="1"/>
  <c r="W2196" i="9" s="1"/>
  <c r="F2197" i="9" a="1"/>
  <c r="F2197" i="9" s="1"/>
  <c r="W2197" i="9" s="1"/>
  <c r="F2198" i="9" a="1"/>
  <c r="F2198" i="9" s="1"/>
  <c r="W2198" i="9" s="1"/>
  <c r="F2199" i="9" a="1"/>
  <c r="F2199" i="9" s="1"/>
  <c r="W2199" i="9" s="1"/>
  <c r="F2200" i="9" a="1"/>
  <c r="F2200" i="9" s="1"/>
  <c r="W2200" i="9" s="1"/>
  <c r="F2201" i="9" a="1"/>
  <c r="F2201" i="9" s="1"/>
  <c r="W2201" i="9" s="1"/>
  <c r="F2202" i="9" a="1"/>
  <c r="F2202" i="9" s="1"/>
  <c r="W2202" i="9" s="1"/>
  <c r="F2203" i="9" a="1"/>
  <c r="F2203" i="9" s="1"/>
  <c r="W2203" i="9" s="1"/>
  <c r="F2204" i="9" a="1"/>
  <c r="F2204" i="9" s="1"/>
  <c r="W2204" i="9" s="1"/>
  <c r="F2205" i="9" a="1"/>
  <c r="F2205" i="9" s="1"/>
  <c r="W2205" i="9" s="1"/>
  <c r="F2206" i="9" a="1"/>
  <c r="F2206" i="9" s="1"/>
  <c r="W2206" i="9" s="1"/>
  <c r="F2207" i="9" a="1"/>
  <c r="F2207" i="9" s="1"/>
  <c r="W2207" i="9" s="1"/>
  <c r="F2208" i="9" a="1"/>
  <c r="F2208" i="9" s="1"/>
  <c r="W2208" i="9" s="1"/>
  <c r="F2209" i="9" a="1"/>
  <c r="F2209" i="9" s="1"/>
  <c r="W2209" i="9" s="1"/>
  <c r="F2210" i="9" a="1"/>
  <c r="F2210" i="9" s="1"/>
  <c r="W2210" i="9" s="1"/>
  <c r="F2211" i="9" a="1"/>
  <c r="F2211" i="9" s="1"/>
  <c r="W2211" i="9" s="1"/>
  <c r="F2212" i="9" a="1"/>
  <c r="F2212" i="9" s="1"/>
  <c r="W2212" i="9" s="1"/>
  <c r="F2213" i="9" a="1"/>
  <c r="F2213" i="9" s="1"/>
  <c r="W2213" i="9" s="1"/>
  <c r="F2214" i="9" a="1"/>
  <c r="F2214" i="9" s="1"/>
  <c r="W2214" i="9" s="1"/>
  <c r="F2215" i="9" a="1"/>
  <c r="F2215" i="9" s="1"/>
  <c r="W2215" i="9" s="1"/>
  <c r="F2216" i="9" a="1"/>
  <c r="F2216" i="9" s="1"/>
  <c r="W2216" i="9" s="1"/>
  <c r="F2217" i="9" a="1"/>
  <c r="F2217" i="9" s="1"/>
  <c r="W2217" i="9" s="1"/>
  <c r="F2218" i="9" a="1"/>
  <c r="F2218" i="9" s="1"/>
  <c r="W2218" i="9" s="1"/>
  <c r="F2219" i="9" a="1"/>
  <c r="F2219" i="9" s="1"/>
  <c r="W2219" i="9" s="1"/>
  <c r="F2220" i="9" a="1"/>
  <c r="F2220" i="9" s="1"/>
  <c r="W2220" i="9" s="1"/>
  <c r="F2221" i="9" a="1"/>
  <c r="F2221" i="9" s="1"/>
  <c r="W2221" i="9" s="1"/>
  <c r="F2222" i="9" a="1"/>
  <c r="F2222" i="9" s="1"/>
  <c r="W2222" i="9" s="1"/>
  <c r="F2223" i="9" a="1"/>
  <c r="F2223" i="9" s="1"/>
  <c r="W2223" i="9" s="1"/>
  <c r="F2224" i="9" a="1"/>
  <c r="F2224" i="9" s="1"/>
  <c r="W2224" i="9" s="1"/>
  <c r="F2225" i="9" a="1"/>
  <c r="F2225" i="9" s="1"/>
  <c r="W2225" i="9" s="1"/>
  <c r="F2226" i="9" a="1"/>
  <c r="F2226" i="9" s="1"/>
  <c r="W2226" i="9" s="1"/>
  <c r="F2227" i="9" a="1"/>
  <c r="F2227" i="9" s="1"/>
  <c r="W2227" i="9" s="1"/>
  <c r="F2228" i="9" a="1"/>
  <c r="F2228" i="9" s="1"/>
  <c r="W2228" i="9" s="1"/>
  <c r="F2229" i="9" a="1"/>
  <c r="F2229" i="9" s="1"/>
  <c r="W2229" i="9" s="1"/>
  <c r="F2230" i="9" a="1"/>
  <c r="F2230" i="9" s="1"/>
  <c r="W2230" i="9" s="1"/>
  <c r="F2231" i="9" a="1"/>
  <c r="F2231" i="9" s="1"/>
  <c r="W2231" i="9" s="1"/>
  <c r="F2232" i="9" a="1"/>
  <c r="F2232" i="9" s="1"/>
  <c r="W2232" i="9" s="1"/>
  <c r="F2233" i="9" a="1"/>
  <c r="F2233" i="9" s="1"/>
  <c r="W2233" i="9" s="1"/>
  <c r="F2234" i="9" a="1"/>
  <c r="F2234" i="9" s="1"/>
  <c r="W2234" i="9" s="1"/>
  <c r="F2235" i="9" a="1"/>
  <c r="F2235" i="9" s="1"/>
  <c r="W2235" i="9" s="1"/>
  <c r="F2236" i="9" a="1"/>
  <c r="F2236" i="9" s="1"/>
  <c r="W2236" i="9" s="1"/>
  <c r="F2237" i="9" a="1"/>
  <c r="F2237" i="9" s="1"/>
  <c r="W2237" i="9" s="1"/>
  <c r="F2238" i="9" a="1"/>
  <c r="F2238" i="9" s="1"/>
  <c r="W2238" i="9" s="1"/>
  <c r="F2239" i="9" a="1"/>
  <c r="F2239" i="9" s="1"/>
  <c r="W2239" i="9" s="1"/>
  <c r="F2240" i="9" a="1"/>
  <c r="F2240" i="9" s="1"/>
  <c r="W2240" i="9" s="1"/>
  <c r="F2241" i="9" a="1"/>
  <c r="F2241" i="9" s="1"/>
  <c r="W2241" i="9" s="1"/>
  <c r="F2242" i="9" a="1"/>
  <c r="F2242" i="9" s="1"/>
  <c r="W2242" i="9" s="1"/>
  <c r="F2243" i="9" a="1"/>
  <c r="F2243" i="9" s="1"/>
  <c r="W2243" i="9" s="1"/>
  <c r="F2244" i="9" a="1"/>
  <c r="F2244" i="9" s="1"/>
  <c r="W2244" i="9" s="1"/>
  <c r="F2245" i="9" a="1"/>
  <c r="F2245" i="9" s="1"/>
  <c r="W2245" i="9" s="1"/>
  <c r="F2246" i="9" a="1"/>
  <c r="F2246" i="9" s="1"/>
  <c r="W2246" i="9" s="1"/>
  <c r="F2247" i="9" a="1"/>
  <c r="F2247" i="9" s="1"/>
  <c r="W2247" i="9" s="1"/>
  <c r="F2248" i="9" a="1"/>
  <c r="F2248" i="9" s="1"/>
  <c r="W2248" i="9" s="1"/>
  <c r="F2249" i="9" a="1"/>
  <c r="F2249" i="9" s="1"/>
  <c r="W2249" i="9" s="1"/>
  <c r="F2250" i="9" a="1"/>
  <c r="F2250" i="9" s="1"/>
  <c r="W2250" i="9" s="1"/>
  <c r="F2251" i="9" a="1"/>
  <c r="F2251" i="9" s="1"/>
  <c r="W2251" i="9" s="1"/>
  <c r="F2252" i="9" a="1"/>
  <c r="F2252" i="9" s="1"/>
  <c r="W2252" i="9" s="1"/>
  <c r="F2253" i="9" a="1"/>
  <c r="F2253" i="9" s="1"/>
  <c r="W2253" i="9" s="1"/>
  <c r="F2254" i="9" a="1"/>
  <c r="F2254" i="9" s="1"/>
  <c r="W2254" i="9" s="1"/>
  <c r="F2255" i="9" a="1"/>
  <c r="F2255" i="9" s="1"/>
  <c r="W2255" i="9" s="1"/>
  <c r="F2256" i="9" a="1"/>
  <c r="F2256" i="9" s="1"/>
  <c r="W2256" i="9" s="1"/>
  <c r="F2257" i="9" a="1"/>
  <c r="F2257" i="9" s="1"/>
  <c r="W2257" i="9" s="1"/>
  <c r="F2258" i="9" a="1"/>
  <c r="F2258" i="9" s="1"/>
  <c r="W2258" i="9" s="1"/>
  <c r="F2259" i="9" a="1"/>
  <c r="F2259" i="9" s="1"/>
  <c r="W2259" i="9" s="1"/>
  <c r="F2260" i="9" a="1"/>
  <c r="F2260" i="9" s="1"/>
  <c r="W2260" i="9" s="1"/>
  <c r="F2261" i="9" a="1"/>
  <c r="F2261" i="9" s="1"/>
  <c r="W2261" i="9" s="1"/>
  <c r="F2262" i="9" a="1"/>
  <c r="F2262" i="9" s="1"/>
  <c r="W2262" i="9" s="1"/>
  <c r="F2263" i="9" a="1"/>
  <c r="F2263" i="9" s="1"/>
  <c r="W2263" i="9" s="1"/>
  <c r="F2264" i="9" a="1"/>
  <c r="F2264" i="9" s="1"/>
  <c r="W2264" i="9" s="1"/>
  <c r="F2265" i="9" a="1"/>
  <c r="F2265" i="9" s="1"/>
  <c r="W2265" i="9" s="1"/>
  <c r="F2266" i="9" a="1"/>
  <c r="F2266" i="9" s="1"/>
  <c r="W2266" i="9" s="1"/>
  <c r="F2267" i="9" a="1"/>
  <c r="F2267" i="9" s="1"/>
  <c r="W2267" i="9" s="1"/>
  <c r="F2268" i="9" a="1"/>
  <c r="F2268" i="9" s="1"/>
  <c r="W2268" i="9" s="1"/>
  <c r="F2269" i="9" a="1"/>
  <c r="F2269" i="9" s="1"/>
  <c r="W2269" i="9" s="1"/>
  <c r="F2270" i="9" a="1"/>
  <c r="F2270" i="9" s="1"/>
  <c r="W2270" i="9" s="1"/>
  <c r="F2271" i="9" a="1"/>
  <c r="F2271" i="9" s="1"/>
  <c r="W2271" i="9" s="1"/>
  <c r="F2272" i="9" a="1"/>
  <c r="F2272" i="9" s="1"/>
  <c r="W2272" i="9" s="1"/>
  <c r="F2273" i="9" a="1"/>
  <c r="F2273" i="9" s="1"/>
  <c r="W2273" i="9" s="1"/>
  <c r="F2274" i="9" a="1"/>
  <c r="F2274" i="9" s="1"/>
  <c r="W2274" i="9" s="1"/>
  <c r="F2275" i="9" a="1"/>
  <c r="F2275" i="9" s="1"/>
  <c r="W2275" i="9" s="1"/>
  <c r="F2276" i="9" a="1"/>
  <c r="F2276" i="9" s="1"/>
  <c r="W2276" i="9" s="1"/>
  <c r="F2277" i="9" a="1"/>
  <c r="F2277" i="9" s="1"/>
  <c r="W2277" i="9" s="1"/>
  <c r="F2278" i="9" a="1"/>
  <c r="F2278" i="9" s="1"/>
  <c r="W2278" i="9" s="1"/>
  <c r="F2279" i="9" a="1"/>
  <c r="F2279" i="9" s="1"/>
  <c r="W2279" i="9" s="1"/>
  <c r="F2280" i="9" a="1"/>
  <c r="F2280" i="9" s="1"/>
  <c r="W2280" i="9" s="1"/>
  <c r="F2281" i="9" a="1"/>
  <c r="F2281" i="9" s="1"/>
  <c r="W2281" i="9" s="1"/>
  <c r="F2282" i="9" a="1"/>
  <c r="F2282" i="9" s="1"/>
  <c r="W2282" i="9" s="1"/>
  <c r="F2283" i="9" a="1"/>
  <c r="F2283" i="9" s="1"/>
  <c r="W2283" i="9" s="1"/>
  <c r="F2284" i="9" a="1"/>
  <c r="F2284" i="9" s="1"/>
  <c r="W2284" i="9" s="1"/>
  <c r="F2285" i="9" a="1"/>
  <c r="F2285" i="9" s="1"/>
  <c r="W2285" i="9" s="1"/>
  <c r="F2286" i="9" a="1"/>
  <c r="F2286" i="9" s="1"/>
  <c r="W2286" i="9" s="1"/>
  <c r="F2287" i="9" a="1"/>
  <c r="F2287" i="9" s="1"/>
  <c r="W2287" i="9" s="1"/>
  <c r="F2288" i="9" a="1"/>
  <c r="F2288" i="9" s="1"/>
  <c r="W2288" i="9" s="1"/>
  <c r="F2289" i="9" a="1"/>
  <c r="F2289" i="9" s="1"/>
  <c r="W2289" i="9" s="1"/>
  <c r="F2290" i="9" a="1"/>
  <c r="F2290" i="9" s="1"/>
  <c r="W2290" i="9" s="1"/>
  <c r="F2291" i="9" a="1"/>
  <c r="F2291" i="9" s="1"/>
  <c r="W2291" i="9" s="1"/>
  <c r="F2292" i="9" a="1"/>
  <c r="F2292" i="9" s="1"/>
  <c r="W2292" i="9" s="1"/>
  <c r="F2293" i="9" a="1"/>
  <c r="F2293" i="9" s="1"/>
  <c r="W2293" i="9" s="1"/>
  <c r="F2294" i="9" a="1"/>
  <c r="F2294" i="9" s="1"/>
  <c r="W2294" i="9" s="1"/>
  <c r="F2295" i="9" a="1"/>
  <c r="F2295" i="9" s="1"/>
  <c r="W2295" i="9" s="1"/>
  <c r="F2296" i="9" a="1"/>
  <c r="F2296" i="9" s="1"/>
  <c r="W2296" i="9" s="1"/>
  <c r="F2297" i="9" a="1"/>
  <c r="F2297" i="9" s="1"/>
  <c r="W2297" i="9" s="1"/>
  <c r="F2298" i="9" a="1"/>
  <c r="F2298" i="9" s="1"/>
  <c r="W2298" i="9" s="1"/>
  <c r="F2299" i="9" a="1"/>
  <c r="F2299" i="9" s="1"/>
  <c r="W2299" i="9" s="1"/>
  <c r="F2300" i="9" a="1"/>
  <c r="F2300" i="9" s="1"/>
  <c r="W2300" i="9" s="1"/>
  <c r="F2301" i="9" a="1"/>
  <c r="F2301" i="9" s="1"/>
  <c r="W2301" i="9" s="1"/>
  <c r="F2302" i="9" a="1"/>
  <c r="F2302" i="9" s="1"/>
  <c r="W2302" i="9" s="1"/>
  <c r="F2303" i="9" a="1"/>
  <c r="F2303" i="9" s="1"/>
  <c r="W2303" i="9" s="1"/>
  <c r="F2304" i="9" a="1"/>
  <c r="F2304" i="9" s="1"/>
  <c r="W2304" i="9" s="1"/>
  <c r="F2305" i="9" a="1"/>
  <c r="F2305" i="9" s="1"/>
  <c r="W2305" i="9" s="1"/>
  <c r="F2306" i="9" a="1"/>
  <c r="F2306" i="9" s="1"/>
  <c r="W2306" i="9" s="1"/>
  <c r="F2307" i="9" a="1"/>
  <c r="F2307" i="9" s="1"/>
  <c r="W2307" i="9" s="1"/>
  <c r="F2308" i="9" a="1"/>
  <c r="F2308" i="9" s="1"/>
  <c r="W2308" i="9" s="1"/>
  <c r="F2309" i="9" a="1"/>
  <c r="F2309" i="9" s="1"/>
  <c r="W2309" i="9" s="1"/>
  <c r="F2310" i="9" a="1"/>
  <c r="F2310" i="9" s="1"/>
  <c r="W2310" i="9" s="1"/>
  <c r="F2311" i="9" a="1"/>
  <c r="F2311" i="9" s="1"/>
  <c r="W2311" i="9" s="1"/>
  <c r="F2312" i="9" a="1"/>
  <c r="F2312" i="9" s="1"/>
  <c r="W2312" i="9" s="1"/>
  <c r="F2313" i="9" a="1"/>
  <c r="F2313" i="9" s="1"/>
  <c r="W2313" i="9" s="1"/>
  <c r="F2314" i="9" a="1"/>
  <c r="F2314" i="9" s="1"/>
  <c r="W2314" i="9" s="1"/>
  <c r="F2315" i="9" a="1"/>
  <c r="F2315" i="9" s="1"/>
  <c r="W2315" i="9" s="1"/>
  <c r="F2316" i="9" a="1"/>
  <c r="F2316" i="9" s="1"/>
  <c r="W2316" i="9" s="1"/>
  <c r="F2317" i="9" a="1"/>
  <c r="F2317" i="9" s="1"/>
  <c r="W2317" i="9" s="1"/>
  <c r="F2318" i="9" a="1"/>
  <c r="F2318" i="9" s="1"/>
  <c r="W2318" i="9" s="1"/>
  <c r="F2319" i="9" a="1"/>
  <c r="F2319" i="9" s="1"/>
  <c r="W2319" i="9" s="1"/>
  <c r="F2320" i="9" a="1"/>
  <c r="F2320" i="9" s="1"/>
  <c r="W2320" i="9" s="1"/>
  <c r="F2321" i="9" a="1"/>
  <c r="F2321" i="9" s="1"/>
  <c r="W2321" i="9" s="1"/>
  <c r="F2322" i="9" a="1"/>
  <c r="F2322" i="9" s="1"/>
  <c r="W2322" i="9" s="1"/>
  <c r="F2323" i="9" a="1"/>
  <c r="F2323" i="9" s="1"/>
  <c r="W2323" i="9" s="1"/>
  <c r="F2324" i="9" a="1"/>
  <c r="F2324" i="9" s="1"/>
  <c r="W2324" i="9" s="1"/>
  <c r="F2325" i="9" a="1"/>
  <c r="F2325" i="9" s="1"/>
  <c r="W2325" i="9" s="1"/>
  <c r="F2326" i="9" a="1"/>
  <c r="F2326" i="9" s="1"/>
  <c r="W2326" i="9" s="1"/>
  <c r="F2327" i="9" a="1"/>
  <c r="F2327" i="9" s="1"/>
  <c r="W2327" i="9" s="1"/>
  <c r="F2328" i="9" a="1"/>
  <c r="F2328" i="9" s="1"/>
  <c r="W2328" i="9" s="1"/>
  <c r="F2329" i="9" a="1"/>
  <c r="F2329" i="9" s="1"/>
  <c r="W2329" i="9" s="1"/>
  <c r="F2330" i="9" a="1"/>
  <c r="F2330" i="9" s="1"/>
  <c r="W2330" i="9" s="1"/>
  <c r="F2331" i="9" a="1"/>
  <c r="F2331" i="9" s="1"/>
  <c r="W2331" i="9" s="1"/>
  <c r="F2332" i="9" a="1"/>
  <c r="F2332" i="9" s="1"/>
  <c r="W2332" i="9" s="1"/>
  <c r="F2333" i="9" a="1"/>
  <c r="F2333" i="9" s="1"/>
  <c r="W2333" i="9" s="1"/>
  <c r="F2334" i="9" a="1"/>
  <c r="F2334" i="9" s="1"/>
  <c r="W2334" i="9" s="1"/>
  <c r="F2335" i="9" a="1"/>
  <c r="F2335" i="9" s="1"/>
  <c r="W2335" i="9" s="1"/>
  <c r="F2336" i="9" a="1"/>
  <c r="F2336" i="9" s="1"/>
  <c r="W2336" i="9" s="1"/>
  <c r="F2" i="9" a="1"/>
  <c r="F2" i="9" s="1"/>
  <c r="G3" i="9" a="1"/>
  <c r="G3" i="9" s="1"/>
  <c r="G4" i="9" a="1"/>
  <c r="G4" i="9" s="1"/>
  <c r="G5" i="9" a="1"/>
  <c r="G5" i="9" s="1"/>
  <c r="G6" i="9" a="1"/>
  <c r="G6" i="9" s="1"/>
  <c r="G7" i="9" a="1"/>
  <c r="G7" i="9" s="1"/>
  <c r="G8" i="9" a="1"/>
  <c r="G8" i="9" s="1"/>
  <c r="G9" i="9" a="1"/>
  <c r="G9" i="9" s="1"/>
  <c r="G10" i="9" a="1"/>
  <c r="G10" i="9" s="1"/>
  <c r="G11" i="9" a="1"/>
  <c r="G11" i="9" s="1"/>
  <c r="G12" i="9" a="1"/>
  <c r="G12" i="9" s="1"/>
  <c r="G13" i="9" a="1"/>
  <c r="G13" i="9" s="1"/>
  <c r="G14" i="9" a="1"/>
  <c r="G14" i="9"/>
  <c r="G15" i="9" a="1"/>
  <c r="G15" i="9" s="1"/>
  <c r="G16" i="9" a="1"/>
  <c r="G16" i="9" s="1"/>
  <c r="G17" i="9" a="1"/>
  <c r="G17" i="9" s="1"/>
  <c r="G18" i="9" a="1"/>
  <c r="G18" i="9" s="1"/>
  <c r="G19" i="9" a="1"/>
  <c r="G19" i="9" s="1"/>
  <c r="G20" i="9" a="1"/>
  <c r="G20" i="9" s="1"/>
  <c r="G21" i="9" a="1"/>
  <c r="G21" i="9" s="1"/>
  <c r="G22" i="9" a="1"/>
  <c r="G22" i="9" s="1"/>
  <c r="G23" i="9" a="1"/>
  <c r="G23" i="9" s="1"/>
  <c r="G24" i="9" a="1"/>
  <c r="G24" i="9" s="1"/>
  <c r="G25" i="9" a="1"/>
  <c r="G25" i="9" s="1"/>
  <c r="G26" i="9" a="1"/>
  <c r="G26" i="9" s="1"/>
  <c r="G27" i="9" a="1"/>
  <c r="G27" i="9" s="1"/>
  <c r="G28" i="9" a="1"/>
  <c r="G28" i="9" s="1"/>
  <c r="G29" i="9" a="1"/>
  <c r="G29" i="9" s="1"/>
  <c r="G30" i="9" a="1"/>
  <c r="G30" i="9" s="1"/>
  <c r="G31" i="9" a="1"/>
  <c r="G31" i="9" s="1"/>
  <c r="G32" i="9" a="1"/>
  <c r="G32" i="9" s="1"/>
  <c r="G33" i="9" a="1"/>
  <c r="G33" i="9" s="1"/>
  <c r="G34" i="9" a="1"/>
  <c r="G34" i="9" s="1"/>
  <c r="G35" i="9" a="1"/>
  <c r="G35" i="9" s="1"/>
  <c r="G36" i="9" a="1"/>
  <c r="G36" i="9" s="1"/>
  <c r="G37" i="9" a="1"/>
  <c r="G37" i="9" s="1"/>
  <c r="G38" i="9" a="1"/>
  <c r="G38" i="9" s="1"/>
  <c r="G39" i="9" a="1"/>
  <c r="G39" i="9" s="1"/>
  <c r="G40" i="9" a="1"/>
  <c r="G40" i="9" s="1"/>
  <c r="G41" i="9" a="1"/>
  <c r="G41" i="9" s="1"/>
  <c r="G42" i="9" a="1"/>
  <c r="G42" i="9" s="1"/>
  <c r="G43" i="9" a="1"/>
  <c r="G43" i="9" s="1"/>
  <c r="G44" i="9" a="1"/>
  <c r="G44" i="9" s="1"/>
  <c r="G45" i="9" a="1"/>
  <c r="G45" i="9" s="1"/>
  <c r="G46" i="9" a="1"/>
  <c r="G46" i="9" s="1"/>
  <c r="G47" i="9" a="1"/>
  <c r="G47" i="9" s="1"/>
  <c r="G48" i="9" a="1"/>
  <c r="G48" i="9" s="1"/>
  <c r="G49" i="9" a="1"/>
  <c r="G49" i="9" s="1"/>
  <c r="G50" i="9" a="1"/>
  <c r="G50" i="9" s="1"/>
  <c r="G51" i="9" a="1"/>
  <c r="G51" i="9" s="1"/>
  <c r="G52" i="9" a="1"/>
  <c r="G52" i="9" s="1"/>
  <c r="G53" i="9" a="1"/>
  <c r="G53" i="9" s="1"/>
  <c r="G54" i="9" a="1"/>
  <c r="G54" i="9" s="1"/>
  <c r="G55" i="9" a="1"/>
  <c r="G55" i="9" s="1"/>
  <c r="G56" i="9" a="1"/>
  <c r="G56" i="9" s="1"/>
  <c r="G57" i="9" a="1"/>
  <c r="G57" i="9" s="1"/>
  <c r="G58" i="9" a="1"/>
  <c r="G58" i="9" s="1"/>
  <c r="G59" i="9" a="1"/>
  <c r="G59" i="9" s="1"/>
  <c r="G60" i="9" a="1"/>
  <c r="G60" i="9" s="1"/>
  <c r="G61" i="9" a="1"/>
  <c r="G61" i="9" s="1"/>
  <c r="G62" i="9" a="1"/>
  <c r="G62" i="9" s="1"/>
  <c r="G63" i="9" a="1"/>
  <c r="G63" i="9" s="1"/>
  <c r="G64" i="9" a="1"/>
  <c r="G64" i="9" s="1"/>
  <c r="G65" i="9" a="1"/>
  <c r="G65" i="9" s="1"/>
  <c r="G66" i="9" a="1"/>
  <c r="G66" i="9" s="1"/>
  <c r="G67" i="9" a="1"/>
  <c r="G67" i="9" s="1"/>
  <c r="G68" i="9" a="1"/>
  <c r="G68" i="9" s="1"/>
  <c r="G69" i="9" a="1"/>
  <c r="G69" i="9" s="1"/>
  <c r="G70" i="9" a="1"/>
  <c r="G70" i="9" s="1"/>
  <c r="G71" i="9" a="1"/>
  <c r="G71" i="9" s="1"/>
  <c r="G72" i="9" a="1"/>
  <c r="G72" i="9" s="1"/>
  <c r="G73" i="9" a="1"/>
  <c r="G73" i="9" s="1"/>
  <c r="G74" i="9" a="1"/>
  <c r="G74" i="9" s="1"/>
  <c r="G75" i="9" a="1"/>
  <c r="G75" i="9" s="1"/>
  <c r="G76" i="9" a="1"/>
  <c r="G76" i="9" s="1"/>
  <c r="G77" i="9" a="1"/>
  <c r="G77" i="9" s="1"/>
  <c r="G78" i="9" a="1"/>
  <c r="G78" i="9" s="1"/>
  <c r="G79" i="9" a="1"/>
  <c r="G79" i="9" s="1"/>
  <c r="G80" i="9" a="1"/>
  <c r="G80" i="9" s="1"/>
  <c r="G81" i="9" a="1"/>
  <c r="G81" i="9" s="1"/>
  <c r="G82" i="9" a="1"/>
  <c r="G82" i="9" s="1"/>
  <c r="G83" i="9" a="1"/>
  <c r="G83" i="9" s="1"/>
  <c r="G84" i="9" a="1"/>
  <c r="G84" i="9" s="1"/>
  <c r="G85" i="9" a="1"/>
  <c r="G85" i="9" s="1"/>
  <c r="G86" i="9" a="1"/>
  <c r="G86" i="9" s="1"/>
  <c r="G87" i="9" a="1"/>
  <c r="G87" i="9" s="1"/>
  <c r="G88" i="9" a="1"/>
  <c r="G88" i="9" s="1"/>
  <c r="G89" i="9" a="1"/>
  <c r="G89" i="9" s="1"/>
  <c r="G90" i="9" a="1"/>
  <c r="G90" i="9"/>
  <c r="G91" i="9" a="1"/>
  <c r="G91" i="9" s="1"/>
  <c r="G92" i="9" a="1"/>
  <c r="G92" i="9" s="1"/>
  <c r="G93" i="9" a="1"/>
  <c r="G93" i="9" s="1"/>
  <c r="G94" i="9" a="1"/>
  <c r="G94" i="9" s="1"/>
  <c r="G95" i="9" a="1"/>
  <c r="G95" i="9" s="1"/>
  <c r="G96" i="9" a="1"/>
  <c r="G96" i="9" s="1"/>
  <c r="G97" i="9" a="1"/>
  <c r="G97" i="9" s="1"/>
  <c r="G98" i="9" a="1"/>
  <c r="G98" i="9" s="1"/>
  <c r="G99" i="9" a="1"/>
  <c r="G99" i="9" s="1"/>
  <c r="G100" i="9" a="1"/>
  <c r="G100" i="9" s="1"/>
  <c r="G101" i="9" a="1"/>
  <c r="G101" i="9" s="1"/>
  <c r="G102" i="9" a="1"/>
  <c r="G102" i="9" s="1"/>
  <c r="G103" i="9" a="1"/>
  <c r="G103" i="9" s="1"/>
  <c r="G104" i="9" a="1"/>
  <c r="G104" i="9" s="1"/>
  <c r="G105" i="9" a="1"/>
  <c r="G105" i="9" s="1"/>
  <c r="G106" i="9" a="1"/>
  <c r="G106" i="9" s="1"/>
  <c r="G107" i="9" a="1"/>
  <c r="G107" i="9" s="1"/>
  <c r="G108" i="9" a="1"/>
  <c r="G108" i="9" s="1"/>
  <c r="G109" i="9" a="1"/>
  <c r="G109" i="9" s="1"/>
  <c r="G110" i="9" a="1"/>
  <c r="G110" i="9" s="1"/>
  <c r="G111" i="9" a="1"/>
  <c r="G111" i="9" s="1"/>
  <c r="G112" i="9" a="1"/>
  <c r="G112" i="9" s="1"/>
  <c r="G113" i="9" a="1"/>
  <c r="G113" i="9" s="1"/>
  <c r="G114" i="9" a="1"/>
  <c r="G114" i="9" s="1"/>
  <c r="G115" i="9" a="1"/>
  <c r="G115" i="9" s="1"/>
  <c r="G116" i="9" a="1"/>
  <c r="G116" i="9" s="1"/>
  <c r="G117" i="9" a="1"/>
  <c r="G117" i="9" s="1"/>
  <c r="G118" i="9" a="1"/>
  <c r="G118" i="9" s="1"/>
  <c r="G119" i="9" a="1"/>
  <c r="G119" i="9" s="1"/>
  <c r="G120" i="9" a="1"/>
  <c r="G120" i="9" s="1"/>
  <c r="G121" i="9" a="1"/>
  <c r="G121" i="9" s="1"/>
  <c r="G122" i="9" a="1"/>
  <c r="G122" i="9" s="1"/>
  <c r="G123" i="9" a="1"/>
  <c r="G123" i="9" s="1"/>
  <c r="G124" i="9" a="1"/>
  <c r="G124" i="9" s="1"/>
  <c r="G125" i="9" a="1"/>
  <c r="G125" i="9" s="1"/>
  <c r="G126" i="9" a="1"/>
  <c r="G126" i="9" s="1"/>
  <c r="G127" i="9" a="1"/>
  <c r="G127" i="9" s="1"/>
  <c r="G128" i="9" a="1"/>
  <c r="G128" i="9" s="1"/>
  <c r="G129" i="9" a="1"/>
  <c r="G129" i="9" s="1"/>
  <c r="G130" i="9" a="1"/>
  <c r="G130" i="9" s="1"/>
  <c r="G131" i="9" a="1"/>
  <c r="G131" i="9" s="1"/>
  <c r="G132" i="9" a="1"/>
  <c r="G132" i="9" s="1"/>
  <c r="G133" i="9" a="1"/>
  <c r="G133" i="9" s="1"/>
  <c r="G134" i="9" a="1"/>
  <c r="G134" i="9" s="1"/>
  <c r="G135" i="9" a="1"/>
  <c r="G135" i="9" s="1"/>
  <c r="G136" i="9" a="1"/>
  <c r="G136" i="9" s="1"/>
  <c r="G137" i="9" a="1"/>
  <c r="G137" i="9" s="1"/>
  <c r="G138" i="9" a="1"/>
  <c r="G138" i="9" s="1"/>
  <c r="G139" i="9" a="1"/>
  <c r="G139" i="9" s="1"/>
  <c r="G140" i="9" a="1"/>
  <c r="G140" i="9" s="1"/>
  <c r="G141" i="9" a="1"/>
  <c r="G141" i="9" s="1"/>
  <c r="G142" i="9" a="1"/>
  <c r="G142" i="9" s="1"/>
  <c r="G143" i="9" a="1"/>
  <c r="G143" i="9" s="1"/>
  <c r="G144" i="9" a="1"/>
  <c r="G144" i="9" s="1"/>
  <c r="G145" i="9" a="1"/>
  <c r="G145" i="9" s="1"/>
  <c r="G146" i="9" a="1"/>
  <c r="G146" i="9" s="1"/>
  <c r="G147" i="9" a="1"/>
  <c r="G147" i="9" s="1"/>
  <c r="G148" i="9" a="1"/>
  <c r="G148" i="9" s="1"/>
  <c r="G149" i="9" a="1"/>
  <c r="G149" i="9" s="1"/>
  <c r="G150" i="9" a="1"/>
  <c r="G150" i="9" s="1"/>
  <c r="G151" i="9" a="1"/>
  <c r="G151" i="9" s="1"/>
  <c r="G152" i="9" a="1"/>
  <c r="G152" i="9" s="1"/>
  <c r="G153" i="9" a="1"/>
  <c r="G153" i="9" s="1"/>
  <c r="G154" i="9" a="1"/>
  <c r="G154" i="9" s="1"/>
  <c r="G155" i="9" a="1"/>
  <c r="G155" i="9" s="1"/>
  <c r="G156" i="9" a="1"/>
  <c r="G156" i="9" s="1"/>
  <c r="G157" i="9" a="1"/>
  <c r="G157" i="9" s="1"/>
  <c r="G158" i="9" a="1"/>
  <c r="G158" i="9" s="1"/>
  <c r="G159" i="9" a="1"/>
  <c r="G159" i="9" s="1"/>
  <c r="G160" i="9" a="1"/>
  <c r="G160" i="9" s="1"/>
  <c r="G161" i="9" a="1"/>
  <c r="G161" i="9" s="1"/>
  <c r="G162" i="9" a="1"/>
  <c r="G162" i="9"/>
  <c r="G163" i="9" a="1"/>
  <c r="G163" i="9" s="1"/>
  <c r="G164" i="9" a="1"/>
  <c r="G164" i="9" s="1"/>
  <c r="G165" i="9" a="1"/>
  <c r="G165" i="9" s="1"/>
  <c r="G166" i="9" a="1"/>
  <c r="G166" i="9" s="1"/>
  <c r="G167" i="9" a="1"/>
  <c r="G167" i="9" s="1"/>
  <c r="G168" i="9" a="1"/>
  <c r="G168" i="9" s="1"/>
  <c r="G169" i="9" a="1"/>
  <c r="G169" i="9" s="1"/>
  <c r="G170" i="9" a="1"/>
  <c r="G170" i="9" s="1"/>
  <c r="G171" i="9" a="1"/>
  <c r="G171" i="9" s="1"/>
  <c r="G172" i="9" a="1"/>
  <c r="G172" i="9" s="1"/>
  <c r="G173" i="9" a="1"/>
  <c r="G173" i="9" s="1"/>
  <c r="G174" i="9" a="1"/>
  <c r="G174" i="9" s="1"/>
  <c r="G175" i="9" a="1"/>
  <c r="G175" i="9" s="1"/>
  <c r="G176" i="9" a="1"/>
  <c r="G176" i="9" s="1"/>
  <c r="G177" i="9" a="1"/>
  <c r="G177" i="9" s="1"/>
  <c r="G178" i="9" a="1"/>
  <c r="G178" i="9" s="1"/>
  <c r="G179" i="9" a="1"/>
  <c r="G179" i="9" s="1"/>
  <c r="G180" i="9" a="1"/>
  <c r="G180" i="9" s="1"/>
  <c r="G181" i="9" a="1"/>
  <c r="G181" i="9" s="1"/>
  <c r="G182" i="9" a="1"/>
  <c r="G182" i="9" s="1"/>
  <c r="G183" i="9" a="1"/>
  <c r="G183" i="9" s="1"/>
  <c r="G184" i="9" a="1"/>
  <c r="G184" i="9" s="1"/>
  <c r="G185" i="9" a="1"/>
  <c r="G185" i="9"/>
  <c r="G186" i="9" a="1"/>
  <c r="G186" i="9" s="1"/>
  <c r="G187" i="9" a="1"/>
  <c r="G187" i="9" s="1"/>
  <c r="G188" i="9" a="1"/>
  <c r="G188" i="9" s="1"/>
  <c r="G189" i="9" a="1"/>
  <c r="G189" i="9" s="1"/>
  <c r="G190" i="9" a="1"/>
  <c r="G190" i="9" s="1"/>
  <c r="G191" i="9" a="1"/>
  <c r="G191" i="9" s="1"/>
  <c r="G192" i="9" a="1"/>
  <c r="G192" i="9" s="1"/>
  <c r="G193" i="9" a="1"/>
  <c r="G193" i="9" s="1"/>
  <c r="G194" i="9" a="1"/>
  <c r="G194" i="9" s="1"/>
  <c r="G195" i="9" a="1"/>
  <c r="G195" i="9" s="1"/>
  <c r="G196" i="9" a="1"/>
  <c r="G196" i="9" s="1"/>
  <c r="G197" i="9" a="1"/>
  <c r="G197" i="9" s="1"/>
  <c r="G198" i="9" a="1"/>
  <c r="G198" i="9" s="1"/>
  <c r="G199" i="9" a="1"/>
  <c r="G199" i="9" s="1"/>
  <c r="G200" i="9" a="1"/>
  <c r="G200" i="9" s="1"/>
  <c r="G201" i="9" a="1"/>
  <c r="G201" i="9" s="1"/>
  <c r="G202" i="9" a="1"/>
  <c r="G202" i="9" s="1"/>
  <c r="G203" i="9" a="1"/>
  <c r="G203" i="9" s="1"/>
  <c r="G204" i="9" a="1"/>
  <c r="G204" i="9" s="1"/>
  <c r="G205" i="9" a="1"/>
  <c r="G205" i="9" s="1"/>
  <c r="G206" i="9" a="1"/>
  <c r="G206" i="9" s="1"/>
  <c r="G207" i="9" a="1"/>
  <c r="G207" i="9" s="1"/>
  <c r="G208" i="9" a="1"/>
  <c r="G208" i="9" s="1"/>
  <c r="G209" i="9" a="1"/>
  <c r="G209" i="9" s="1"/>
  <c r="G210" i="9" a="1"/>
  <c r="G210" i="9" s="1"/>
  <c r="G211" i="9" a="1"/>
  <c r="G211" i="9" s="1"/>
  <c r="G212" i="9" a="1"/>
  <c r="G212" i="9" s="1"/>
  <c r="G213" i="9" a="1"/>
  <c r="G213" i="9" s="1"/>
  <c r="G214" i="9" a="1"/>
  <c r="G214" i="9" s="1"/>
  <c r="G215" i="9" a="1"/>
  <c r="G215" i="9" s="1"/>
  <c r="G216" i="9" a="1"/>
  <c r="G216" i="9" s="1"/>
  <c r="G217" i="9" a="1"/>
  <c r="G217" i="9" s="1"/>
  <c r="G218" i="9" a="1"/>
  <c r="G218" i="9" s="1"/>
  <c r="G219" i="9" a="1"/>
  <c r="G219" i="9" s="1"/>
  <c r="G220" i="9" a="1"/>
  <c r="G220" i="9" s="1"/>
  <c r="G221" i="9" a="1"/>
  <c r="G221" i="9" s="1"/>
  <c r="G222" i="9" a="1"/>
  <c r="G222" i="9" s="1"/>
  <c r="G223" i="9" a="1"/>
  <c r="G223" i="9" s="1"/>
  <c r="G224" i="9" a="1"/>
  <c r="G224" i="9" s="1"/>
  <c r="G225" i="9" a="1"/>
  <c r="G225" i="9" s="1"/>
  <c r="G226" i="9" a="1"/>
  <c r="G226" i="9" s="1"/>
  <c r="G227" i="9" a="1"/>
  <c r="G227" i="9" s="1"/>
  <c r="G228" i="9" a="1"/>
  <c r="G228" i="9" s="1"/>
  <c r="G229" i="9" a="1"/>
  <c r="G229" i="9" s="1"/>
  <c r="G230" i="9" a="1"/>
  <c r="G230" i="9" s="1"/>
  <c r="G231" i="9" a="1"/>
  <c r="G231" i="9" s="1"/>
  <c r="G232" i="9" a="1"/>
  <c r="G232" i="9" s="1"/>
  <c r="G233" i="9" a="1"/>
  <c r="G233" i="9" s="1"/>
  <c r="G234" i="9" a="1"/>
  <c r="G234" i="9" s="1"/>
  <c r="G235" i="9" a="1"/>
  <c r="G235" i="9" s="1"/>
  <c r="G236" i="9" a="1"/>
  <c r="G236" i="9" s="1"/>
  <c r="G237" i="9" a="1"/>
  <c r="G237" i="9" s="1"/>
  <c r="G238" i="9" a="1"/>
  <c r="G238" i="9" s="1"/>
  <c r="G239" i="9" a="1"/>
  <c r="G239" i="9" s="1"/>
  <c r="G240" i="9" a="1"/>
  <c r="G240" i="9" s="1"/>
  <c r="G241" i="9" a="1"/>
  <c r="G241" i="9" s="1"/>
  <c r="G242" i="9" a="1"/>
  <c r="G242" i="9" s="1"/>
  <c r="G243" i="9" a="1"/>
  <c r="G243" i="9" s="1"/>
  <c r="G244" i="9" a="1"/>
  <c r="G244" i="9" s="1"/>
  <c r="G245" i="9" a="1"/>
  <c r="G245" i="9" s="1"/>
  <c r="G246" i="9" a="1"/>
  <c r="G246" i="9" s="1"/>
  <c r="G247" i="9" a="1"/>
  <c r="G247" i="9" s="1"/>
  <c r="G248" i="9" a="1"/>
  <c r="G248" i="9" s="1"/>
  <c r="G249" i="9" a="1"/>
  <c r="G249" i="9" s="1"/>
  <c r="G250" i="9" a="1"/>
  <c r="G250" i="9" s="1"/>
  <c r="G251" i="9" a="1"/>
  <c r="G251" i="9" s="1"/>
  <c r="G252" i="9" a="1"/>
  <c r="G252" i="9" s="1"/>
  <c r="G253" i="9" a="1"/>
  <c r="G253" i="9" s="1"/>
  <c r="G254" i="9" a="1"/>
  <c r="G254" i="9" s="1"/>
  <c r="G255" i="9" a="1"/>
  <c r="G255" i="9" s="1"/>
  <c r="G256" i="9" a="1"/>
  <c r="G256" i="9" s="1"/>
  <c r="G257" i="9" a="1"/>
  <c r="G257" i="9" s="1"/>
  <c r="G258" i="9" a="1"/>
  <c r="G258" i="9" s="1"/>
  <c r="G259" i="9" a="1"/>
  <c r="G259" i="9" s="1"/>
  <c r="G260" i="9" a="1"/>
  <c r="G260" i="9" s="1"/>
  <c r="G261" i="9" a="1"/>
  <c r="G261" i="9" s="1"/>
  <c r="G262" i="9" a="1"/>
  <c r="G262" i="9" s="1"/>
  <c r="G263" i="9" a="1"/>
  <c r="G263" i="9" s="1"/>
  <c r="G264" i="9" a="1"/>
  <c r="G264" i="9" s="1"/>
  <c r="G265" i="9" a="1"/>
  <c r="G265" i="9"/>
  <c r="G266" i="9" a="1"/>
  <c r="G266" i="9" s="1"/>
  <c r="G267" i="9" a="1"/>
  <c r="G267" i="9" s="1"/>
  <c r="G268" i="9" a="1"/>
  <c r="G268" i="9" s="1"/>
  <c r="G269" i="9" a="1"/>
  <c r="G269" i="9" s="1"/>
  <c r="G270" i="9" a="1"/>
  <c r="G270" i="9" s="1"/>
  <c r="G271" i="9" a="1"/>
  <c r="G271" i="9" s="1"/>
  <c r="G272" i="9" a="1"/>
  <c r="G272" i="9" s="1"/>
  <c r="G273" i="9" a="1"/>
  <c r="G273" i="9" s="1"/>
  <c r="G274" i="9" a="1"/>
  <c r="G274" i="9" s="1"/>
  <c r="G275" i="9" a="1"/>
  <c r="G275" i="9" s="1"/>
  <c r="G276" i="9" a="1"/>
  <c r="G276" i="9" s="1"/>
  <c r="G277" i="9" a="1"/>
  <c r="G277" i="9" s="1"/>
  <c r="G278" i="9" a="1"/>
  <c r="G278" i="9" s="1"/>
  <c r="G279" i="9" a="1"/>
  <c r="G279" i="9" s="1"/>
  <c r="G280" i="9" a="1"/>
  <c r="G280" i="9" s="1"/>
  <c r="G281" i="9" a="1"/>
  <c r="G281" i="9" s="1"/>
  <c r="G282" i="9" a="1"/>
  <c r="G282" i="9" s="1"/>
  <c r="G283" i="9" a="1"/>
  <c r="G283" i="9" s="1"/>
  <c r="G284" i="9" a="1"/>
  <c r="G284" i="9" s="1"/>
  <c r="G285" i="9" a="1"/>
  <c r="G285" i="9" s="1"/>
  <c r="G286" i="9" a="1"/>
  <c r="G286" i="9" s="1"/>
  <c r="G287" i="9" a="1"/>
  <c r="G287" i="9" s="1"/>
  <c r="G288" i="9" a="1"/>
  <c r="G288" i="9" s="1"/>
  <c r="G289" i="9" a="1"/>
  <c r="G289" i="9" s="1"/>
  <c r="G290" i="9" a="1"/>
  <c r="G290" i="9" s="1"/>
  <c r="G291" i="9" a="1"/>
  <c r="G291" i="9" s="1"/>
  <c r="G292" i="9" a="1"/>
  <c r="G292" i="9" s="1"/>
  <c r="G293" i="9" a="1"/>
  <c r="G293" i="9" s="1"/>
  <c r="G294" i="9" a="1"/>
  <c r="G294" i="9" s="1"/>
  <c r="G295" i="9" a="1"/>
  <c r="G295" i="9" s="1"/>
  <c r="G296" i="9" a="1"/>
  <c r="G296" i="9" s="1"/>
  <c r="G297" i="9" a="1"/>
  <c r="G297" i="9" s="1"/>
  <c r="G298" i="9" a="1"/>
  <c r="G298" i="9" s="1"/>
  <c r="G299" i="9" a="1"/>
  <c r="G299" i="9" s="1"/>
  <c r="G300" i="9" a="1"/>
  <c r="G300" i="9" s="1"/>
  <c r="G301" i="9" a="1"/>
  <c r="G301" i="9" s="1"/>
  <c r="G302" i="9" a="1"/>
  <c r="G302" i="9" s="1"/>
  <c r="G303" i="9" a="1"/>
  <c r="G303" i="9" s="1"/>
  <c r="G304" i="9" a="1"/>
  <c r="G304" i="9" s="1"/>
  <c r="G305" i="9" a="1"/>
  <c r="G305" i="9" s="1"/>
  <c r="G306" i="9" a="1"/>
  <c r="G306" i="9" s="1"/>
  <c r="G307" i="9" a="1"/>
  <c r="G307" i="9" s="1"/>
  <c r="G308" i="9" a="1"/>
  <c r="G308" i="9" s="1"/>
  <c r="G309" i="9" a="1"/>
  <c r="G309" i="9" s="1"/>
  <c r="G310" i="9" a="1"/>
  <c r="G310" i="9" s="1"/>
  <c r="G311" i="9" a="1"/>
  <c r="G311" i="9" s="1"/>
  <c r="G312" i="9" a="1"/>
  <c r="G312" i="9" s="1"/>
  <c r="G313" i="9" a="1"/>
  <c r="G313" i="9" s="1"/>
  <c r="G314" i="9" a="1"/>
  <c r="G314" i="9" s="1"/>
  <c r="G315" i="9" a="1"/>
  <c r="G315" i="9" s="1"/>
  <c r="G316" i="9" a="1"/>
  <c r="G316" i="9" s="1"/>
  <c r="G317" i="9" a="1"/>
  <c r="G317" i="9" s="1"/>
  <c r="G318" i="9" a="1"/>
  <c r="G318" i="9" s="1"/>
  <c r="G319" i="9" a="1"/>
  <c r="G319" i="9" s="1"/>
  <c r="G320" i="9" a="1"/>
  <c r="G320" i="9" s="1"/>
  <c r="G321" i="9" a="1"/>
  <c r="G321" i="9" s="1"/>
  <c r="G322" i="9" a="1"/>
  <c r="G322" i="9" s="1"/>
  <c r="G323" i="9" a="1"/>
  <c r="G323" i="9" s="1"/>
  <c r="G324" i="9" a="1"/>
  <c r="G324" i="9" s="1"/>
  <c r="G325" i="9" a="1"/>
  <c r="G325" i="9" s="1"/>
  <c r="G326" i="9" a="1"/>
  <c r="G326" i="9" s="1"/>
  <c r="G327" i="9" a="1"/>
  <c r="G327" i="9" s="1"/>
  <c r="G328" i="9" a="1"/>
  <c r="G328" i="9" s="1"/>
  <c r="G329" i="9" a="1"/>
  <c r="G329" i="9" s="1"/>
  <c r="G330" i="9" a="1"/>
  <c r="G330" i="9" s="1"/>
  <c r="G331" i="9" a="1"/>
  <c r="G331" i="9" s="1"/>
  <c r="G332" i="9" a="1"/>
  <c r="G332" i="9" s="1"/>
  <c r="G333" i="9" a="1"/>
  <c r="G333" i="9" s="1"/>
  <c r="G334" i="9" a="1"/>
  <c r="G334" i="9" s="1"/>
  <c r="G335" i="9" a="1"/>
  <c r="G335" i="9" s="1"/>
  <c r="G336" i="9" a="1"/>
  <c r="G336" i="9" s="1"/>
  <c r="G337" i="9" a="1"/>
  <c r="G337" i="9" s="1"/>
  <c r="G338" i="9" a="1"/>
  <c r="G338" i="9" s="1"/>
  <c r="G339" i="9" a="1"/>
  <c r="G339" i="9" s="1"/>
  <c r="G340" i="9" a="1"/>
  <c r="G340" i="9" s="1"/>
  <c r="G341" i="9" a="1"/>
  <c r="G341" i="9" s="1"/>
  <c r="G342" i="9" a="1"/>
  <c r="G342" i="9" s="1"/>
  <c r="G343" i="9" a="1"/>
  <c r="G343" i="9" s="1"/>
  <c r="G344" i="9" a="1"/>
  <c r="G344" i="9" s="1"/>
  <c r="G345" i="9" a="1"/>
  <c r="G345" i="9" s="1"/>
  <c r="G346" i="9" a="1"/>
  <c r="G346" i="9" s="1"/>
  <c r="G347" i="9" a="1"/>
  <c r="G347" i="9" s="1"/>
  <c r="G348" i="9" a="1"/>
  <c r="G348" i="9" s="1"/>
  <c r="G349" i="9" a="1"/>
  <c r="G349" i="9" s="1"/>
  <c r="G350" i="9" a="1"/>
  <c r="G350" i="9" s="1"/>
  <c r="G351" i="9" a="1"/>
  <c r="G351" i="9" s="1"/>
  <c r="G352" i="9" a="1"/>
  <c r="G352" i="9" s="1"/>
  <c r="G353" i="9" a="1"/>
  <c r="G353" i="9" s="1"/>
  <c r="G354" i="9" a="1"/>
  <c r="G354" i="9" s="1"/>
  <c r="G355" i="9" a="1"/>
  <c r="G355" i="9" s="1"/>
  <c r="G356" i="9" a="1"/>
  <c r="G356" i="9" s="1"/>
  <c r="G357" i="9" a="1"/>
  <c r="G357" i="9" s="1"/>
  <c r="G358" i="9" a="1"/>
  <c r="G358" i="9" s="1"/>
  <c r="G359" i="9" a="1"/>
  <c r="G359" i="9" s="1"/>
  <c r="G360" i="9" a="1"/>
  <c r="G360" i="9" s="1"/>
  <c r="G361" i="9" a="1"/>
  <c r="G361" i="9" s="1"/>
  <c r="G362" i="9" a="1"/>
  <c r="G362" i="9" s="1"/>
  <c r="G363" i="9" a="1"/>
  <c r="G363" i="9" s="1"/>
  <c r="G364" i="9" a="1"/>
  <c r="G364" i="9" s="1"/>
  <c r="G365" i="9" a="1"/>
  <c r="G365" i="9" s="1"/>
  <c r="G366" i="9" a="1"/>
  <c r="G366" i="9" s="1"/>
  <c r="G367" i="9" a="1"/>
  <c r="G367" i="9" s="1"/>
  <c r="G368" i="9" a="1"/>
  <c r="G368" i="9" s="1"/>
  <c r="G369" i="9" a="1"/>
  <c r="G369" i="9" s="1"/>
  <c r="G370" i="9" a="1"/>
  <c r="G370" i="9" s="1"/>
  <c r="G371" i="9" a="1"/>
  <c r="G371" i="9" s="1"/>
  <c r="G372" i="9" a="1"/>
  <c r="G372" i="9" s="1"/>
  <c r="G373" i="9" a="1"/>
  <c r="G373" i="9" s="1"/>
  <c r="G374" i="9" a="1"/>
  <c r="G374" i="9" s="1"/>
  <c r="G375" i="9" a="1"/>
  <c r="G375" i="9" s="1"/>
  <c r="G376" i="9" a="1"/>
  <c r="G376" i="9" s="1"/>
  <c r="G377" i="9" a="1"/>
  <c r="G377" i="9" s="1"/>
  <c r="G378" i="9" a="1"/>
  <c r="G378" i="9" s="1"/>
  <c r="G379" i="9" a="1"/>
  <c r="G379" i="9" s="1"/>
  <c r="G380" i="9" a="1"/>
  <c r="G380" i="9" s="1"/>
  <c r="G381" i="9" a="1"/>
  <c r="G381" i="9" s="1"/>
  <c r="G382" i="9" a="1"/>
  <c r="G382" i="9" s="1"/>
  <c r="G383" i="9" a="1"/>
  <c r="G383" i="9" s="1"/>
  <c r="G384" i="9" a="1"/>
  <c r="G384" i="9" s="1"/>
  <c r="G385" i="9" a="1"/>
  <c r="G385" i="9" s="1"/>
  <c r="G386" i="9" a="1"/>
  <c r="G386" i="9" s="1"/>
  <c r="G387" i="9" a="1"/>
  <c r="G387" i="9" s="1"/>
  <c r="G388" i="9" a="1"/>
  <c r="G388" i="9" s="1"/>
  <c r="G389" i="9" a="1"/>
  <c r="G389" i="9" s="1"/>
  <c r="G390" i="9" a="1"/>
  <c r="G390" i="9" s="1"/>
  <c r="G391" i="9" a="1"/>
  <c r="G391" i="9" s="1"/>
  <c r="G392" i="9" a="1"/>
  <c r="G392" i="9"/>
  <c r="G393" i="9" a="1"/>
  <c r="G393" i="9" s="1"/>
  <c r="G394" i="9" a="1"/>
  <c r="G394" i="9" s="1"/>
  <c r="G395" i="9" a="1"/>
  <c r="G395" i="9" s="1"/>
  <c r="G396" i="9" a="1"/>
  <c r="G396" i="9" s="1"/>
  <c r="G397" i="9" a="1"/>
  <c r="G397" i="9" s="1"/>
  <c r="G398" i="9" a="1"/>
  <c r="G398" i="9" s="1"/>
  <c r="G399" i="9" a="1"/>
  <c r="G399" i="9" s="1"/>
  <c r="G400" i="9" a="1"/>
  <c r="G400" i="9" s="1"/>
  <c r="G401" i="9" a="1"/>
  <c r="G401" i="9" s="1"/>
  <c r="G402" i="9" a="1"/>
  <c r="G402" i="9" s="1"/>
  <c r="G403" i="9" a="1"/>
  <c r="G403" i="9" s="1"/>
  <c r="G404" i="9" a="1"/>
  <c r="G404" i="9" s="1"/>
  <c r="G405" i="9" a="1"/>
  <c r="G405" i="9" s="1"/>
  <c r="G406" i="9" a="1"/>
  <c r="G406" i="9" s="1"/>
  <c r="G407" i="9" a="1"/>
  <c r="G407" i="9" s="1"/>
  <c r="G408" i="9" a="1"/>
  <c r="G408" i="9" s="1"/>
  <c r="G409" i="9" a="1"/>
  <c r="G409" i="9" s="1"/>
  <c r="G410" i="9" a="1"/>
  <c r="G410" i="9" s="1"/>
  <c r="G411" i="9" a="1"/>
  <c r="G411" i="9" s="1"/>
  <c r="G412" i="9" a="1"/>
  <c r="G412" i="9" s="1"/>
  <c r="G413" i="9" a="1"/>
  <c r="G413" i="9" s="1"/>
  <c r="G414" i="9" a="1"/>
  <c r="G414" i="9" s="1"/>
  <c r="G415" i="9" a="1"/>
  <c r="G415" i="9" s="1"/>
  <c r="G416" i="9" a="1"/>
  <c r="G416" i="9" s="1"/>
  <c r="G417" i="9" a="1"/>
  <c r="G417" i="9" s="1"/>
  <c r="G418" i="9" a="1"/>
  <c r="G418" i="9" s="1"/>
  <c r="G419" i="9" a="1"/>
  <c r="G419" i="9" s="1"/>
  <c r="G420" i="9" a="1"/>
  <c r="G420" i="9" s="1"/>
  <c r="G421" i="9" a="1"/>
  <c r="G421" i="9" s="1"/>
  <c r="G422" i="9" a="1"/>
  <c r="G422" i="9" s="1"/>
  <c r="G423" i="9" a="1"/>
  <c r="G423" i="9" s="1"/>
  <c r="G424" i="9" a="1"/>
  <c r="G424" i="9" s="1"/>
  <c r="G425" i="9" a="1"/>
  <c r="G425" i="9" s="1"/>
  <c r="G426" i="9" a="1"/>
  <c r="G426" i="9" s="1"/>
  <c r="G427" i="9" a="1"/>
  <c r="G427" i="9" s="1"/>
  <c r="G428" i="9" a="1"/>
  <c r="G428" i="9" s="1"/>
  <c r="G429" i="9" a="1"/>
  <c r="G429" i="9" s="1"/>
  <c r="G430" i="9" a="1"/>
  <c r="G430" i="9" s="1"/>
  <c r="G431" i="9" a="1"/>
  <c r="G431" i="9" s="1"/>
  <c r="G432" i="9" a="1"/>
  <c r="G432" i="9" s="1"/>
  <c r="G433" i="9" a="1"/>
  <c r="G433" i="9" s="1"/>
  <c r="G434" i="9" a="1"/>
  <c r="G434" i="9" s="1"/>
  <c r="G435" i="9" a="1"/>
  <c r="G435" i="9" s="1"/>
  <c r="G436" i="9" a="1"/>
  <c r="G436" i="9" s="1"/>
  <c r="G437" i="9" a="1"/>
  <c r="G437" i="9" s="1"/>
  <c r="G438" i="9" a="1"/>
  <c r="G438" i="9" s="1"/>
  <c r="G439" i="9" a="1"/>
  <c r="G439" i="9" s="1"/>
  <c r="G440" i="9" a="1"/>
  <c r="G440" i="9" s="1"/>
  <c r="G441" i="9" a="1"/>
  <c r="G441" i="9" s="1"/>
  <c r="G442" i="9" a="1"/>
  <c r="G442" i="9" s="1"/>
  <c r="G443" i="9" a="1"/>
  <c r="G443" i="9" s="1"/>
  <c r="G444" i="9" a="1"/>
  <c r="G444" i="9" s="1"/>
  <c r="G445" i="9" a="1"/>
  <c r="G445" i="9" s="1"/>
  <c r="G446" i="9" a="1"/>
  <c r="G446" i="9" s="1"/>
  <c r="G447" i="9" a="1"/>
  <c r="G447" i="9" s="1"/>
  <c r="G448" i="9" a="1"/>
  <c r="G448" i="9" s="1"/>
  <c r="G449" i="9" a="1"/>
  <c r="G449" i="9" s="1"/>
  <c r="G450" i="9" a="1"/>
  <c r="G450" i="9" s="1"/>
  <c r="G451" i="9" a="1"/>
  <c r="G451" i="9" s="1"/>
  <c r="G452" i="9" a="1"/>
  <c r="G452" i="9" s="1"/>
  <c r="G453" i="9" a="1"/>
  <c r="G453" i="9" s="1"/>
  <c r="G454" i="9" a="1"/>
  <c r="G454" i="9" s="1"/>
  <c r="G455" i="9" a="1"/>
  <c r="G455" i="9" s="1"/>
  <c r="G456" i="9" a="1"/>
  <c r="G456" i="9" s="1"/>
  <c r="G457" i="9" a="1"/>
  <c r="G457" i="9" s="1"/>
  <c r="G458" i="9" a="1"/>
  <c r="G458" i="9" s="1"/>
  <c r="G459" i="9" a="1"/>
  <c r="G459" i="9" s="1"/>
  <c r="G460" i="9" a="1"/>
  <c r="G460" i="9" s="1"/>
  <c r="G461" i="9" a="1"/>
  <c r="G461" i="9" s="1"/>
  <c r="G462" i="9" a="1"/>
  <c r="G462" i="9" s="1"/>
  <c r="G463" i="9" a="1"/>
  <c r="G463" i="9" s="1"/>
  <c r="G464" i="9" a="1"/>
  <c r="G464" i="9" s="1"/>
  <c r="G465" i="9" a="1"/>
  <c r="G465" i="9" s="1"/>
  <c r="G466" i="9" a="1"/>
  <c r="G466" i="9" s="1"/>
  <c r="G467" i="9" a="1"/>
  <c r="G467" i="9" s="1"/>
  <c r="G468" i="9" a="1"/>
  <c r="G468" i="9"/>
  <c r="G469" i="9" a="1"/>
  <c r="G469" i="9" s="1"/>
  <c r="G470" i="9" a="1"/>
  <c r="G470" i="9" s="1"/>
  <c r="G471" i="9" a="1"/>
  <c r="G471" i="9" s="1"/>
  <c r="G472" i="9" a="1"/>
  <c r="G472" i="9" s="1"/>
  <c r="G473" i="9" a="1"/>
  <c r="G473" i="9" s="1"/>
  <c r="G474" i="9" a="1"/>
  <c r="G474" i="9" s="1"/>
  <c r="G475" i="9" a="1"/>
  <c r="G475" i="9" s="1"/>
  <c r="G476" i="9" a="1"/>
  <c r="G476" i="9" s="1"/>
  <c r="G477" i="9" a="1"/>
  <c r="G477" i="9" s="1"/>
  <c r="G478" i="9" a="1"/>
  <c r="G478" i="9" s="1"/>
  <c r="G479" i="9" a="1"/>
  <c r="G479" i="9" s="1"/>
  <c r="G480" i="9" a="1"/>
  <c r="G480" i="9" s="1"/>
  <c r="G481" i="9" a="1"/>
  <c r="G481" i="9" s="1"/>
  <c r="G482" i="9" a="1"/>
  <c r="G482" i="9" s="1"/>
  <c r="G483" i="9" a="1"/>
  <c r="G483" i="9" s="1"/>
  <c r="G484" i="9" a="1"/>
  <c r="G484" i="9" s="1"/>
  <c r="G485" i="9" a="1"/>
  <c r="G485" i="9" s="1"/>
  <c r="G486" i="9" a="1"/>
  <c r="G486" i="9" s="1"/>
  <c r="G487" i="9" a="1"/>
  <c r="G487" i="9" s="1"/>
  <c r="G488" i="9" a="1"/>
  <c r="G488" i="9" s="1"/>
  <c r="G489" i="9" a="1"/>
  <c r="G489" i="9" s="1"/>
  <c r="G490" i="9" a="1"/>
  <c r="G490" i="9" s="1"/>
  <c r="G491" i="9" a="1"/>
  <c r="G491" i="9" s="1"/>
  <c r="G492" i="9" a="1"/>
  <c r="G492" i="9" s="1"/>
  <c r="G493" i="9" a="1"/>
  <c r="G493" i="9" s="1"/>
  <c r="G494" i="9" a="1"/>
  <c r="G494" i="9" s="1"/>
  <c r="G495" i="9" a="1"/>
  <c r="G495" i="9" s="1"/>
  <c r="G496" i="9" a="1"/>
  <c r="G496" i="9" s="1"/>
  <c r="G497" i="9" a="1"/>
  <c r="G497" i="9" s="1"/>
  <c r="G498" i="9" a="1"/>
  <c r="G498" i="9" s="1"/>
  <c r="G499" i="9" a="1"/>
  <c r="G499" i="9" s="1"/>
  <c r="G500" i="9" a="1"/>
  <c r="G500" i="9" s="1"/>
  <c r="G501" i="9" a="1"/>
  <c r="G501" i="9" s="1"/>
  <c r="G502" i="9" a="1"/>
  <c r="G502" i="9" s="1"/>
  <c r="G503" i="9" a="1"/>
  <c r="G503" i="9" s="1"/>
  <c r="G504" i="9" a="1"/>
  <c r="G504" i="9" s="1"/>
  <c r="G505" i="9" a="1"/>
  <c r="G505" i="9" s="1"/>
  <c r="G506" i="9" a="1"/>
  <c r="G506" i="9" s="1"/>
  <c r="G507" i="9" a="1"/>
  <c r="G507" i="9" s="1"/>
  <c r="G508" i="9" a="1"/>
  <c r="G508" i="9" s="1"/>
  <c r="G509" i="9" a="1"/>
  <c r="G509" i="9" s="1"/>
  <c r="G510" i="9" a="1"/>
  <c r="G510" i="9" s="1"/>
  <c r="G511" i="9" a="1"/>
  <c r="G511" i="9" s="1"/>
  <c r="G512" i="9" a="1"/>
  <c r="G512" i="9" s="1"/>
  <c r="G513" i="9" a="1"/>
  <c r="G513" i="9" s="1"/>
  <c r="G514" i="9" a="1"/>
  <c r="G514" i="9" s="1"/>
  <c r="G515" i="9" a="1"/>
  <c r="G515" i="9" s="1"/>
  <c r="G516" i="9" a="1"/>
  <c r="G516" i="9" s="1"/>
  <c r="G517" i="9" a="1"/>
  <c r="G517" i="9" s="1"/>
  <c r="G518" i="9" a="1"/>
  <c r="G518" i="9" s="1"/>
  <c r="G519" i="9" a="1"/>
  <c r="G519" i="9" s="1"/>
  <c r="G520" i="9" a="1"/>
  <c r="G520" i="9" s="1"/>
  <c r="G521" i="9" a="1"/>
  <c r="G521" i="9" s="1"/>
  <c r="G522" i="9" a="1"/>
  <c r="G522" i="9" s="1"/>
  <c r="G523" i="9" a="1"/>
  <c r="G523" i="9" s="1"/>
  <c r="G524" i="9" a="1"/>
  <c r="G524" i="9" s="1"/>
  <c r="G525" i="9" a="1"/>
  <c r="G525" i="9" s="1"/>
  <c r="G526" i="9" a="1"/>
  <c r="G526" i="9" s="1"/>
  <c r="G527" i="9" a="1"/>
  <c r="G527" i="9" s="1"/>
  <c r="G528" i="9" a="1"/>
  <c r="G528" i="9" s="1"/>
  <c r="G529" i="9" a="1"/>
  <c r="G529" i="9" s="1"/>
  <c r="G530" i="9" a="1"/>
  <c r="G530" i="9" s="1"/>
  <c r="G531" i="9" a="1"/>
  <c r="G531" i="9" s="1"/>
  <c r="G532" i="9" a="1"/>
  <c r="G532" i="9" s="1"/>
  <c r="G533" i="9" a="1"/>
  <c r="G533" i="9" s="1"/>
  <c r="G534" i="9" a="1"/>
  <c r="G534" i="9" s="1"/>
  <c r="G535" i="9" a="1"/>
  <c r="G535" i="9" s="1"/>
  <c r="G536" i="9" a="1"/>
  <c r="G536" i="9" s="1"/>
  <c r="G537" i="9" a="1"/>
  <c r="G537" i="9" s="1"/>
  <c r="G538" i="9" a="1"/>
  <c r="G538" i="9" s="1"/>
  <c r="G539" i="9" a="1"/>
  <c r="G539" i="9" s="1"/>
  <c r="G540" i="9" a="1"/>
  <c r="G540" i="9" s="1"/>
  <c r="G541" i="9" a="1"/>
  <c r="G541" i="9" s="1"/>
  <c r="G542" i="9" a="1"/>
  <c r="G542" i="9" s="1"/>
  <c r="G543" i="9" a="1"/>
  <c r="G543" i="9" s="1"/>
  <c r="G544" i="9" a="1"/>
  <c r="G544" i="9" s="1"/>
  <c r="G545" i="9" a="1"/>
  <c r="G545" i="9" s="1"/>
  <c r="G546" i="9" a="1"/>
  <c r="G546" i="9" s="1"/>
  <c r="G547" i="9" a="1"/>
  <c r="G547" i="9" s="1"/>
  <c r="G548" i="9" a="1"/>
  <c r="G548" i="9" s="1"/>
  <c r="G549" i="9" a="1"/>
  <c r="G549" i="9" s="1"/>
  <c r="G550" i="9" a="1"/>
  <c r="G550" i="9" s="1"/>
  <c r="G551" i="9" a="1"/>
  <c r="G551" i="9" s="1"/>
  <c r="G552" i="9" a="1"/>
  <c r="G552" i="9" s="1"/>
  <c r="G553" i="9" a="1"/>
  <c r="G553" i="9" s="1"/>
  <c r="G554" i="9" a="1"/>
  <c r="G554" i="9" s="1"/>
  <c r="G555" i="9" a="1"/>
  <c r="G555" i="9" s="1"/>
  <c r="G556" i="9" a="1"/>
  <c r="G556" i="9" s="1"/>
  <c r="G557" i="9" a="1"/>
  <c r="G557" i="9" s="1"/>
  <c r="G558" i="9" a="1"/>
  <c r="G558" i="9" s="1"/>
  <c r="G559" i="9" a="1"/>
  <c r="G559" i="9" s="1"/>
  <c r="G560" i="9" a="1"/>
  <c r="G560" i="9" s="1"/>
  <c r="G561" i="9" a="1"/>
  <c r="G561" i="9" s="1"/>
  <c r="G562" i="9" a="1"/>
  <c r="G562" i="9" s="1"/>
  <c r="G563" i="9" a="1"/>
  <c r="G563" i="9" s="1"/>
  <c r="G564" i="9" a="1"/>
  <c r="G564" i="9" s="1"/>
  <c r="G565" i="9" a="1"/>
  <c r="G565" i="9" s="1"/>
  <c r="G566" i="9" a="1"/>
  <c r="G566" i="9" s="1"/>
  <c r="G567" i="9" a="1"/>
  <c r="G567" i="9" s="1"/>
  <c r="G568" i="9" a="1"/>
  <c r="G568" i="9"/>
  <c r="G569" i="9" a="1"/>
  <c r="G569" i="9" s="1"/>
  <c r="G570" i="9" a="1"/>
  <c r="G570" i="9" s="1"/>
  <c r="G571" i="9" a="1"/>
  <c r="G571" i="9" s="1"/>
  <c r="G572" i="9" a="1"/>
  <c r="G572" i="9" s="1"/>
  <c r="G573" i="9" a="1"/>
  <c r="G573" i="9" s="1"/>
  <c r="G574" i="9" a="1"/>
  <c r="G574" i="9" s="1"/>
  <c r="G575" i="9" a="1"/>
  <c r="G575" i="9" s="1"/>
  <c r="G576" i="9" a="1"/>
  <c r="G576" i="9" s="1"/>
  <c r="G577" i="9" a="1"/>
  <c r="G577" i="9" s="1"/>
  <c r="G578" i="9" a="1"/>
  <c r="G578" i="9" s="1"/>
  <c r="G579" i="9" a="1"/>
  <c r="G579" i="9" s="1"/>
  <c r="G580" i="9" a="1"/>
  <c r="G580" i="9" s="1"/>
  <c r="G581" i="9" a="1"/>
  <c r="G581" i="9" s="1"/>
  <c r="G582" i="9" a="1"/>
  <c r="G582" i="9" s="1"/>
  <c r="G583" i="9" a="1"/>
  <c r="G583" i="9" s="1"/>
  <c r="G584" i="9" a="1"/>
  <c r="G584" i="9" s="1"/>
  <c r="G585" i="9" a="1"/>
  <c r="G585" i="9" s="1"/>
  <c r="G586" i="9" a="1"/>
  <c r="G586" i="9" s="1"/>
  <c r="G587" i="9" a="1"/>
  <c r="G587" i="9" s="1"/>
  <c r="G588" i="9" a="1"/>
  <c r="G588" i="9" s="1"/>
  <c r="G589" i="9" a="1"/>
  <c r="G589" i="9" s="1"/>
  <c r="G590" i="9" a="1"/>
  <c r="G590" i="9" s="1"/>
  <c r="G591" i="9" a="1"/>
  <c r="G591" i="9" s="1"/>
  <c r="G592" i="9" a="1"/>
  <c r="G592" i="9" s="1"/>
  <c r="G593" i="9" a="1"/>
  <c r="G593" i="9" s="1"/>
  <c r="G594" i="9" a="1"/>
  <c r="G594" i="9" s="1"/>
  <c r="G595" i="9" a="1"/>
  <c r="G595" i="9" s="1"/>
  <c r="G596" i="9" a="1"/>
  <c r="G596" i="9" s="1"/>
  <c r="G597" i="9" a="1"/>
  <c r="G597" i="9" s="1"/>
  <c r="G598" i="9" a="1"/>
  <c r="G598" i="9" s="1"/>
  <c r="G599" i="9" a="1"/>
  <c r="G599" i="9" s="1"/>
  <c r="G600" i="9" a="1"/>
  <c r="G600" i="9" s="1"/>
  <c r="G601" i="9" a="1"/>
  <c r="G601" i="9" s="1"/>
  <c r="G602" i="9" a="1"/>
  <c r="G602" i="9" s="1"/>
  <c r="G603" i="9" a="1"/>
  <c r="G603" i="9" s="1"/>
  <c r="G604" i="9" a="1"/>
  <c r="G604" i="9" s="1"/>
  <c r="G605" i="9" a="1"/>
  <c r="G605" i="9" s="1"/>
  <c r="G606" i="9" a="1"/>
  <c r="G606" i="9" s="1"/>
  <c r="G607" i="9" a="1"/>
  <c r="G607" i="9" s="1"/>
  <c r="G608" i="9" a="1"/>
  <c r="G608" i="9" s="1"/>
  <c r="G609" i="9" a="1"/>
  <c r="G609" i="9" s="1"/>
  <c r="G610" i="9" a="1"/>
  <c r="G610" i="9" s="1"/>
  <c r="G611" i="9" a="1"/>
  <c r="G611" i="9" s="1"/>
  <c r="G612" i="9" a="1"/>
  <c r="G612" i="9" s="1"/>
  <c r="G613" i="9" a="1"/>
  <c r="G613" i="9"/>
  <c r="G614" i="9" a="1"/>
  <c r="G614" i="9" s="1"/>
  <c r="G615" i="9" a="1"/>
  <c r="G615" i="9" s="1"/>
  <c r="G616" i="9" a="1"/>
  <c r="G616" i="9"/>
  <c r="G617" i="9" a="1"/>
  <c r="G617" i="9" s="1"/>
  <c r="G618" i="9" a="1"/>
  <c r="G618" i="9" s="1"/>
  <c r="G619" i="9" a="1"/>
  <c r="G619" i="9" s="1"/>
  <c r="G620" i="9" a="1"/>
  <c r="G620" i="9" s="1"/>
  <c r="G621" i="9" a="1"/>
  <c r="G621" i="9" s="1"/>
  <c r="G622" i="9" a="1"/>
  <c r="G622" i="9" s="1"/>
  <c r="G623" i="9" a="1"/>
  <c r="G623" i="9" s="1"/>
  <c r="G624" i="9" a="1"/>
  <c r="G624" i="9" s="1"/>
  <c r="G625" i="9" a="1"/>
  <c r="G625" i="9" s="1"/>
  <c r="G626" i="9" a="1"/>
  <c r="G626" i="9" s="1"/>
  <c r="G627" i="9" a="1"/>
  <c r="G627" i="9" s="1"/>
  <c r="G628" i="9" a="1"/>
  <c r="G628" i="9" s="1"/>
  <c r="G629" i="9" a="1"/>
  <c r="G629" i="9" s="1"/>
  <c r="G630" i="9" a="1"/>
  <c r="G630" i="9" s="1"/>
  <c r="G631" i="9" a="1"/>
  <c r="G631" i="9" s="1"/>
  <c r="G632" i="9" a="1"/>
  <c r="G632" i="9" s="1"/>
  <c r="G633" i="9" a="1"/>
  <c r="G633" i="9" s="1"/>
  <c r="G634" i="9" a="1"/>
  <c r="G634" i="9"/>
  <c r="G635" i="9" a="1"/>
  <c r="G635" i="9" s="1"/>
  <c r="G636" i="9" a="1"/>
  <c r="G636" i="9" s="1"/>
  <c r="G637" i="9" a="1"/>
  <c r="G637" i="9" s="1"/>
  <c r="G638" i="9" a="1"/>
  <c r="G638" i="9" s="1"/>
  <c r="G639" i="9" a="1"/>
  <c r="G639" i="9" s="1"/>
  <c r="G640" i="9" a="1"/>
  <c r="G640" i="9" s="1"/>
  <c r="G641" i="9" a="1"/>
  <c r="G641" i="9" s="1"/>
  <c r="G642" i="9" a="1"/>
  <c r="G642" i="9" s="1"/>
  <c r="G643" i="9" a="1"/>
  <c r="G643" i="9" s="1"/>
  <c r="G644" i="9" a="1"/>
  <c r="G644" i="9"/>
  <c r="G645" i="9" a="1"/>
  <c r="G645" i="9" s="1"/>
  <c r="G646" i="9" a="1"/>
  <c r="G646" i="9" s="1"/>
  <c r="G647" i="9" a="1"/>
  <c r="G647" i="9" s="1"/>
  <c r="G648" i="9" a="1"/>
  <c r="G648" i="9" s="1"/>
  <c r="G649" i="9" a="1"/>
  <c r="G649" i="9" s="1"/>
  <c r="G650" i="9" a="1"/>
  <c r="G650" i="9" s="1"/>
  <c r="G651" i="9" a="1"/>
  <c r="G651" i="9" s="1"/>
  <c r="G652" i="9" a="1"/>
  <c r="G652" i="9" s="1"/>
  <c r="G653" i="9" a="1"/>
  <c r="G653" i="9" s="1"/>
  <c r="G654" i="9" a="1"/>
  <c r="G654" i="9" s="1"/>
  <c r="G655" i="9" a="1"/>
  <c r="G655" i="9" s="1"/>
  <c r="G656" i="9" a="1"/>
  <c r="G656" i="9" s="1"/>
  <c r="G657" i="9" a="1"/>
  <c r="G657" i="9" s="1"/>
  <c r="G658" i="9" a="1"/>
  <c r="G658" i="9" s="1"/>
  <c r="G659" i="9" a="1"/>
  <c r="G659" i="9" s="1"/>
  <c r="G660" i="9" a="1"/>
  <c r="G660" i="9" s="1"/>
  <c r="G661" i="9" a="1"/>
  <c r="G661" i="9" s="1"/>
  <c r="G662" i="9" a="1"/>
  <c r="G662" i="9" s="1"/>
  <c r="G663" i="9" a="1"/>
  <c r="G663" i="9" s="1"/>
  <c r="G664" i="9" a="1"/>
  <c r="G664" i="9" s="1"/>
  <c r="G665" i="9" a="1"/>
  <c r="G665" i="9" s="1"/>
  <c r="G666" i="9" a="1"/>
  <c r="G666" i="9" s="1"/>
  <c r="G667" i="9" a="1"/>
  <c r="G667" i="9" s="1"/>
  <c r="G668" i="9" a="1"/>
  <c r="G668" i="9" s="1"/>
  <c r="G669" i="9" a="1"/>
  <c r="G669" i="9" s="1"/>
  <c r="G670" i="9" a="1"/>
  <c r="G670" i="9" s="1"/>
  <c r="G671" i="9" a="1"/>
  <c r="G671" i="9" s="1"/>
  <c r="G672" i="9" a="1"/>
  <c r="G672" i="9" s="1"/>
  <c r="G673" i="9" a="1"/>
  <c r="G673" i="9" s="1"/>
  <c r="G674" i="9" a="1"/>
  <c r="G674" i="9" s="1"/>
  <c r="G675" i="9" a="1"/>
  <c r="G675" i="9" s="1"/>
  <c r="G676" i="9" a="1"/>
  <c r="G676" i="9" s="1"/>
  <c r="G677" i="9" a="1"/>
  <c r="G677" i="9" s="1"/>
  <c r="G678" i="9" a="1"/>
  <c r="G678" i="9" s="1"/>
  <c r="G679" i="9" a="1"/>
  <c r="G679" i="9" s="1"/>
  <c r="G680" i="9" a="1"/>
  <c r="G680" i="9" s="1"/>
  <c r="G681" i="9" a="1"/>
  <c r="G681" i="9" s="1"/>
  <c r="G682" i="9" a="1"/>
  <c r="G682" i="9" s="1"/>
  <c r="G683" i="9" a="1"/>
  <c r="G683" i="9" s="1"/>
  <c r="G684" i="9" a="1"/>
  <c r="G684" i="9" s="1"/>
  <c r="G685" i="9" a="1"/>
  <c r="G685" i="9" s="1"/>
  <c r="G686" i="9" a="1"/>
  <c r="G686" i="9" s="1"/>
  <c r="G687" i="9" a="1"/>
  <c r="G687" i="9" s="1"/>
  <c r="G688" i="9" a="1"/>
  <c r="G688" i="9" s="1"/>
  <c r="G689" i="9" a="1"/>
  <c r="G689" i="9" s="1"/>
  <c r="G690" i="9" a="1"/>
  <c r="G690" i="9" s="1"/>
  <c r="G691" i="9" a="1"/>
  <c r="G691" i="9" s="1"/>
  <c r="G692" i="9" a="1"/>
  <c r="G692" i="9" s="1"/>
  <c r="G693" i="9" a="1"/>
  <c r="G693" i="9" s="1"/>
  <c r="G694" i="9" a="1"/>
  <c r="G694" i="9" s="1"/>
  <c r="G695" i="9" a="1"/>
  <c r="G695" i="9" s="1"/>
  <c r="G696" i="9" a="1"/>
  <c r="G696" i="9" s="1"/>
  <c r="G697" i="9" a="1"/>
  <c r="G697" i="9" s="1"/>
  <c r="G698" i="9" a="1"/>
  <c r="G698" i="9" s="1"/>
  <c r="G699" i="9" a="1"/>
  <c r="G699" i="9" s="1"/>
  <c r="G700" i="9" a="1"/>
  <c r="G700" i="9" s="1"/>
  <c r="G701" i="9" a="1"/>
  <c r="G701" i="9" s="1"/>
  <c r="G702" i="9" a="1"/>
  <c r="G702" i="9" s="1"/>
  <c r="G703" i="9" a="1"/>
  <c r="G703" i="9" s="1"/>
  <c r="G704" i="9" a="1"/>
  <c r="G704" i="9" s="1"/>
  <c r="G705" i="9" a="1"/>
  <c r="G705" i="9" s="1"/>
  <c r="G706" i="9" a="1"/>
  <c r="G706" i="9" s="1"/>
  <c r="G707" i="9" a="1"/>
  <c r="G707" i="9" s="1"/>
  <c r="G708" i="9" a="1"/>
  <c r="G708" i="9" s="1"/>
  <c r="G709" i="9" a="1"/>
  <c r="G709" i="9" s="1"/>
  <c r="G710" i="9" a="1"/>
  <c r="G710" i="9" s="1"/>
  <c r="G711" i="9" a="1"/>
  <c r="G711" i="9" s="1"/>
  <c r="G712" i="9" a="1"/>
  <c r="G712" i="9" s="1"/>
  <c r="G713" i="9" a="1"/>
  <c r="G713" i="9" s="1"/>
  <c r="G714" i="9" a="1"/>
  <c r="G714" i="9" s="1"/>
  <c r="G715" i="9" a="1"/>
  <c r="G715" i="9" s="1"/>
  <c r="G716" i="9" a="1"/>
  <c r="G716" i="9" s="1"/>
  <c r="G717" i="9" a="1"/>
  <c r="G717" i="9" s="1"/>
  <c r="G718" i="9" a="1"/>
  <c r="G718" i="9" s="1"/>
  <c r="G719" i="9" a="1"/>
  <c r="G719" i="9" s="1"/>
  <c r="G720" i="9" a="1"/>
  <c r="G720" i="9"/>
  <c r="G721" i="9" a="1"/>
  <c r="G721" i="9" s="1"/>
  <c r="G722" i="9" a="1"/>
  <c r="G722" i="9" s="1"/>
  <c r="G723" i="9" a="1"/>
  <c r="G723" i="9" s="1"/>
  <c r="G724" i="9" a="1"/>
  <c r="G724" i="9" s="1"/>
  <c r="G725" i="9" a="1"/>
  <c r="G725" i="9" s="1"/>
  <c r="G726" i="9" a="1"/>
  <c r="G726" i="9" s="1"/>
  <c r="G727" i="9" a="1"/>
  <c r="G727" i="9" s="1"/>
  <c r="G728" i="9" a="1"/>
  <c r="G728" i="9" s="1"/>
  <c r="G729" i="9" a="1"/>
  <c r="G729" i="9" s="1"/>
  <c r="G730" i="9" a="1"/>
  <c r="G730" i="9" s="1"/>
  <c r="G731" i="9" a="1"/>
  <c r="G731" i="9" s="1"/>
  <c r="G732" i="9" a="1"/>
  <c r="G732" i="9" s="1"/>
  <c r="G733" i="9" a="1"/>
  <c r="G733" i="9" s="1"/>
  <c r="G734" i="9" a="1"/>
  <c r="G734" i="9" s="1"/>
  <c r="G735" i="9" a="1"/>
  <c r="G735" i="9" s="1"/>
  <c r="G736" i="9" a="1"/>
  <c r="G736" i="9" s="1"/>
  <c r="G737" i="9" a="1"/>
  <c r="G737" i="9" s="1"/>
  <c r="G738" i="9" a="1"/>
  <c r="G738" i="9" s="1"/>
  <c r="G739" i="9" a="1"/>
  <c r="G739" i="9" s="1"/>
  <c r="G740" i="9" a="1"/>
  <c r="G740" i="9" s="1"/>
  <c r="G741" i="9" a="1"/>
  <c r="G741" i="9" s="1"/>
  <c r="G742" i="9" a="1"/>
  <c r="G742" i="9" s="1"/>
  <c r="G743" i="9" a="1"/>
  <c r="G743" i="9" s="1"/>
  <c r="G744" i="9" a="1"/>
  <c r="G744" i="9" s="1"/>
  <c r="G745" i="9" a="1"/>
  <c r="G745" i="9" s="1"/>
  <c r="G746" i="9" a="1"/>
  <c r="G746" i="9" s="1"/>
  <c r="G747" i="9" a="1"/>
  <c r="G747" i="9" s="1"/>
  <c r="G748" i="9" a="1"/>
  <c r="G748" i="9" s="1"/>
  <c r="G749" i="9" a="1"/>
  <c r="G749" i="9" s="1"/>
  <c r="G750" i="9" a="1"/>
  <c r="G750" i="9" s="1"/>
  <c r="G751" i="9" a="1"/>
  <c r="G751" i="9" s="1"/>
  <c r="G752" i="9" a="1"/>
  <c r="G752" i="9" s="1"/>
  <c r="G753" i="9" a="1"/>
  <c r="G753" i="9" s="1"/>
  <c r="G754" i="9" a="1"/>
  <c r="G754" i="9" s="1"/>
  <c r="G755" i="9" a="1"/>
  <c r="G755" i="9" s="1"/>
  <c r="G756" i="9" a="1"/>
  <c r="G756" i="9" s="1"/>
  <c r="G757" i="9" a="1"/>
  <c r="G757" i="9" s="1"/>
  <c r="G758" i="9" a="1"/>
  <c r="G758" i="9" s="1"/>
  <c r="G759" i="9" a="1"/>
  <c r="G759" i="9" s="1"/>
  <c r="G760" i="9" a="1"/>
  <c r="G760" i="9" s="1"/>
  <c r="G761" i="9" a="1"/>
  <c r="G761" i="9" s="1"/>
  <c r="G762" i="9" a="1"/>
  <c r="G762" i="9" s="1"/>
  <c r="G763" i="9" a="1"/>
  <c r="G763" i="9" s="1"/>
  <c r="G764" i="9" a="1"/>
  <c r="G764" i="9" s="1"/>
  <c r="G765" i="9" a="1"/>
  <c r="G765" i="9" s="1"/>
  <c r="G766" i="9" a="1"/>
  <c r="G766" i="9" s="1"/>
  <c r="G767" i="9" a="1"/>
  <c r="G767" i="9" s="1"/>
  <c r="G768" i="9" a="1"/>
  <c r="G768" i="9" s="1"/>
  <c r="G769" i="9" a="1"/>
  <c r="G769" i="9" s="1"/>
  <c r="G770" i="9" a="1"/>
  <c r="G770" i="9" s="1"/>
  <c r="G771" i="9" a="1"/>
  <c r="G771" i="9" s="1"/>
  <c r="G772" i="9" a="1"/>
  <c r="G772" i="9" s="1"/>
  <c r="G773" i="9" a="1"/>
  <c r="G773" i="9" s="1"/>
  <c r="G774" i="9" a="1"/>
  <c r="G774" i="9" s="1"/>
  <c r="G775" i="9" a="1"/>
  <c r="G775" i="9" s="1"/>
  <c r="G776" i="9" a="1"/>
  <c r="G776" i="9" s="1"/>
  <c r="G777" i="9" a="1"/>
  <c r="G777" i="9" s="1"/>
  <c r="G778" i="9" a="1"/>
  <c r="G778" i="9" s="1"/>
  <c r="G779" i="9" a="1"/>
  <c r="G779" i="9" s="1"/>
  <c r="G780" i="9" a="1"/>
  <c r="G780" i="9"/>
  <c r="G781" i="9" a="1"/>
  <c r="G781" i="9" s="1"/>
  <c r="G782" i="9" a="1"/>
  <c r="G782" i="9" s="1"/>
  <c r="G783" i="9" a="1"/>
  <c r="G783" i="9" s="1"/>
  <c r="G784" i="9" a="1"/>
  <c r="G784" i="9" s="1"/>
  <c r="G785" i="9" a="1"/>
  <c r="G785" i="9" s="1"/>
  <c r="G786" i="9" a="1"/>
  <c r="G786" i="9" s="1"/>
  <c r="G787" i="9" a="1"/>
  <c r="G787" i="9" s="1"/>
  <c r="G788" i="9" a="1"/>
  <c r="G788" i="9" s="1"/>
  <c r="G789" i="9" a="1"/>
  <c r="G789" i="9" s="1"/>
  <c r="G790" i="9" a="1"/>
  <c r="G790" i="9" s="1"/>
  <c r="G791" i="9" a="1"/>
  <c r="G791" i="9" s="1"/>
  <c r="G792" i="9" a="1"/>
  <c r="G792" i="9" s="1"/>
  <c r="G793" i="9" a="1"/>
  <c r="G793" i="9" s="1"/>
  <c r="G794" i="9" a="1"/>
  <c r="G794" i="9" s="1"/>
  <c r="G795" i="9" a="1"/>
  <c r="G795" i="9" s="1"/>
  <c r="G796" i="9" a="1"/>
  <c r="G796" i="9" s="1"/>
  <c r="G797" i="9" a="1"/>
  <c r="G797" i="9" s="1"/>
  <c r="G798" i="9" a="1"/>
  <c r="G798" i="9" s="1"/>
  <c r="G799" i="9" a="1"/>
  <c r="G799" i="9" s="1"/>
  <c r="G800" i="9" a="1"/>
  <c r="G800" i="9" s="1"/>
  <c r="G801" i="9" a="1"/>
  <c r="G801" i="9" s="1"/>
  <c r="G802" i="9" a="1"/>
  <c r="G802" i="9" s="1"/>
  <c r="G803" i="9" a="1"/>
  <c r="G803" i="9" s="1"/>
  <c r="G804" i="9" a="1"/>
  <c r="G804" i="9" s="1"/>
  <c r="G805" i="9" a="1"/>
  <c r="G805" i="9" s="1"/>
  <c r="G806" i="9" a="1"/>
  <c r="G806" i="9" s="1"/>
  <c r="G807" i="9" a="1"/>
  <c r="G807" i="9" s="1"/>
  <c r="G808" i="9" a="1"/>
  <c r="G808" i="9" s="1"/>
  <c r="G809" i="9" a="1"/>
  <c r="G809" i="9" s="1"/>
  <c r="G810" i="9" a="1"/>
  <c r="G810" i="9" s="1"/>
  <c r="G811" i="9" a="1"/>
  <c r="G811" i="9" s="1"/>
  <c r="G812" i="9" a="1"/>
  <c r="G812" i="9" s="1"/>
  <c r="G813" i="9" a="1"/>
  <c r="G813" i="9" s="1"/>
  <c r="G814" i="9" a="1"/>
  <c r="G814" i="9" s="1"/>
  <c r="G815" i="9" a="1"/>
  <c r="G815" i="9" s="1"/>
  <c r="G816" i="9" a="1"/>
  <c r="G816" i="9" s="1"/>
  <c r="G817" i="9" a="1"/>
  <c r="G817" i="9" s="1"/>
  <c r="G818" i="9" a="1"/>
  <c r="G818" i="9" s="1"/>
  <c r="G819" i="9" a="1"/>
  <c r="G819" i="9" s="1"/>
  <c r="G820" i="9" a="1"/>
  <c r="G820" i="9" s="1"/>
  <c r="G821" i="9" a="1"/>
  <c r="G821" i="9" s="1"/>
  <c r="G822" i="9" a="1"/>
  <c r="G822" i="9" s="1"/>
  <c r="G823" i="9" a="1"/>
  <c r="G823" i="9" s="1"/>
  <c r="G824" i="9" a="1"/>
  <c r="G824" i="9" s="1"/>
  <c r="G825" i="9" a="1"/>
  <c r="G825" i="9" s="1"/>
  <c r="G826" i="9" a="1"/>
  <c r="G826" i="9" s="1"/>
  <c r="G827" i="9" a="1"/>
  <c r="G827" i="9" s="1"/>
  <c r="G828" i="9" a="1"/>
  <c r="G828" i="9" s="1"/>
  <c r="G829" i="9" a="1"/>
  <c r="G829" i="9" s="1"/>
  <c r="G830" i="9" a="1"/>
  <c r="G830" i="9" s="1"/>
  <c r="G831" i="9" a="1"/>
  <c r="G831" i="9" s="1"/>
  <c r="G832" i="9" a="1"/>
  <c r="G832" i="9" s="1"/>
  <c r="G833" i="9" a="1"/>
  <c r="G833" i="9" s="1"/>
  <c r="G834" i="9" a="1"/>
  <c r="G834" i="9" s="1"/>
  <c r="G835" i="9" a="1"/>
  <c r="G835" i="9" s="1"/>
  <c r="G836" i="9" a="1"/>
  <c r="G836" i="9" s="1"/>
  <c r="G837" i="9" a="1"/>
  <c r="G837" i="9" s="1"/>
  <c r="G838" i="9" a="1"/>
  <c r="G838" i="9" s="1"/>
  <c r="G839" i="9" a="1"/>
  <c r="G839" i="9" s="1"/>
  <c r="G840" i="9" a="1"/>
  <c r="G840" i="9" s="1"/>
  <c r="G841" i="9" a="1"/>
  <c r="G841" i="9" s="1"/>
  <c r="G842" i="9" a="1"/>
  <c r="G842" i="9" s="1"/>
  <c r="G843" i="9" a="1"/>
  <c r="G843" i="9" s="1"/>
  <c r="G844" i="9" a="1"/>
  <c r="G844" i="9" s="1"/>
  <c r="G845" i="9" a="1"/>
  <c r="G845" i="9" s="1"/>
  <c r="G846" i="9" a="1"/>
  <c r="G846" i="9" s="1"/>
  <c r="G847" i="9" a="1"/>
  <c r="G847" i="9" s="1"/>
  <c r="G848" i="9" a="1"/>
  <c r="G848" i="9"/>
  <c r="G849" i="9" a="1"/>
  <c r="G849" i="9" s="1"/>
  <c r="G850" i="9" a="1"/>
  <c r="G850" i="9" s="1"/>
  <c r="G851" i="9" a="1"/>
  <c r="G851" i="9" s="1"/>
  <c r="G852" i="9" a="1"/>
  <c r="G852" i="9" s="1"/>
  <c r="G853" i="9" a="1"/>
  <c r="G853" i="9" s="1"/>
  <c r="G854" i="9" a="1"/>
  <c r="G854" i="9" s="1"/>
  <c r="G855" i="9" a="1"/>
  <c r="G855" i="9" s="1"/>
  <c r="G856" i="9" a="1"/>
  <c r="G856" i="9" s="1"/>
  <c r="G857" i="9" a="1"/>
  <c r="G857" i="9" s="1"/>
  <c r="G858" i="9" a="1"/>
  <c r="G858" i="9" s="1"/>
  <c r="G859" i="9" a="1"/>
  <c r="G859" i="9" s="1"/>
  <c r="G860" i="9" a="1"/>
  <c r="G860" i="9" s="1"/>
  <c r="G861" i="9" a="1"/>
  <c r="G861" i="9" s="1"/>
  <c r="G862" i="9" a="1"/>
  <c r="G862" i="9" s="1"/>
  <c r="G863" i="9" a="1"/>
  <c r="G863" i="9" s="1"/>
  <c r="G864" i="9" a="1"/>
  <c r="G864" i="9" s="1"/>
  <c r="G865" i="9" a="1"/>
  <c r="G865" i="9" s="1"/>
  <c r="G866" i="9" a="1"/>
  <c r="G866" i="9" s="1"/>
  <c r="G867" i="9" a="1"/>
  <c r="G867" i="9" s="1"/>
  <c r="G868" i="9" a="1"/>
  <c r="G868" i="9" s="1"/>
  <c r="G869" i="9" a="1"/>
  <c r="G869" i="9" s="1"/>
  <c r="G870" i="9" a="1"/>
  <c r="G870" i="9" s="1"/>
  <c r="G871" i="9" a="1"/>
  <c r="G871" i="9" s="1"/>
  <c r="G872" i="9" a="1"/>
  <c r="G872" i="9" s="1"/>
  <c r="G873" i="9" a="1"/>
  <c r="G873" i="9" s="1"/>
  <c r="G874" i="9" a="1"/>
  <c r="G874" i="9" s="1"/>
  <c r="G875" i="9" a="1"/>
  <c r="G875" i="9" s="1"/>
  <c r="G876" i="9" a="1"/>
  <c r="G876" i="9" s="1"/>
  <c r="G877" i="9" a="1"/>
  <c r="G877" i="9" s="1"/>
  <c r="G878" i="9" a="1"/>
  <c r="G878" i="9" s="1"/>
  <c r="G879" i="9" a="1"/>
  <c r="G879" i="9" s="1"/>
  <c r="G880" i="9" a="1"/>
  <c r="G880" i="9" s="1"/>
  <c r="G881" i="9" a="1"/>
  <c r="G881" i="9" s="1"/>
  <c r="G882" i="9" a="1"/>
  <c r="G882" i="9" s="1"/>
  <c r="G883" i="9" a="1"/>
  <c r="G883" i="9" s="1"/>
  <c r="G884" i="9" a="1"/>
  <c r="G884" i="9" s="1"/>
  <c r="G885" i="9" a="1"/>
  <c r="G885" i="9" s="1"/>
  <c r="G886" i="9" a="1"/>
  <c r="G886" i="9" s="1"/>
  <c r="G887" i="9" a="1"/>
  <c r="G887" i="9" s="1"/>
  <c r="G888" i="9" a="1"/>
  <c r="G888" i="9" s="1"/>
  <c r="G889" i="9" a="1"/>
  <c r="G889" i="9" s="1"/>
  <c r="G890" i="9" a="1"/>
  <c r="G890" i="9" s="1"/>
  <c r="G891" i="9" a="1"/>
  <c r="G891" i="9" s="1"/>
  <c r="G892" i="9" a="1"/>
  <c r="G892" i="9" s="1"/>
  <c r="G893" i="9" a="1"/>
  <c r="G893" i="9" s="1"/>
  <c r="G894" i="9" a="1"/>
  <c r="G894" i="9" s="1"/>
  <c r="G895" i="9" a="1"/>
  <c r="G895" i="9" s="1"/>
  <c r="G896" i="9" a="1"/>
  <c r="G896" i="9" s="1"/>
  <c r="G897" i="9" a="1"/>
  <c r="G897" i="9" s="1"/>
  <c r="G898" i="9" a="1"/>
  <c r="G898" i="9" s="1"/>
  <c r="G899" i="9" a="1"/>
  <c r="G899" i="9" s="1"/>
  <c r="G900" i="9" a="1"/>
  <c r="G900" i="9" s="1"/>
  <c r="G901" i="9" a="1"/>
  <c r="G901" i="9" s="1"/>
  <c r="G902" i="9" a="1"/>
  <c r="G902" i="9" s="1"/>
  <c r="G903" i="9" a="1"/>
  <c r="G903" i="9" s="1"/>
  <c r="G904" i="9" a="1"/>
  <c r="G904" i="9" s="1"/>
  <c r="G905" i="9" a="1"/>
  <c r="G905" i="9" s="1"/>
  <c r="G906" i="9" a="1"/>
  <c r="G906" i="9" s="1"/>
  <c r="G907" i="9" a="1"/>
  <c r="G907" i="9" s="1"/>
  <c r="G908" i="9" a="1"/>
  <c r="G908" i="9" s="1"/>
  <c r="G909" i="9" a="1"/>
  <c r="G909" i="9" s="1"/>
  <c r="G910" i="9" a="1"/>
  <c r="G910" i="9" s="1"/>
  <c r="G911" i="9" a="1"/>
  <c r="G911" i="9" s="1"/>
  <c r="G912" i="9" a="1"/>
  <c r="G912" i="9" s="1"/>
  <c r="G913" i="9" a="1"/>
  <c r="G913" i="9" s="1"/>
  <c r="G914" i="9" a="1"/>
  <c r="G914" i="9" s="1"/>
  <c r="G915" i="9" a="1"/>
  <c r="G915" i="9" s="1"/>
  <c r="G916" i="9" a="1"/>
  <c r="G916" i="9" s="1"/>
  <c r="G917" i="9" a="1"/>
  <c r="G917" i="9" s="1"/>
  <c r="G918" i="9" a="1"/>
  <c r="G918" i="9" s="1"/>
  <c r="G919" i="9" a="1"/>
  <c r="G919" i="9" s="1"/>
  <c r="G920" i="9" a="1"/>
  <c r="G920" i="9" s="1"/>
  <c r="G921" i="9" a="1"/>
  <c r="G921" i="9" s="1"/>
  <c r="G922" i="9" a="1"/>
  <c r="G922" i="9" s="1"/>
  <c r="G923" i="9" a="1"/>
  <c r="G923" i="9" s="1"/>
  <c r="G924" i="9" a="1"/>
  <c r="G924" i="9" s="1"/>
  <c r="G925" i="9" a="1"/>
  <c r="G925" i="9" s="1"/>
  <c r="G926" i="9" a="1"/>
  <c r="G926" i="9" s="1"/>
  <c r="G927" i="9" a="1"/>
  <c r="G927" i="9" s="1"/>
  <c r="G928" i="9" a="1"/>
  <c r="G928" i="9"/>
  <c r="G929" i="9" a="1"/>
  <c r="G929" i="9" s="1"/>
  <c r="G930" i="9" a="1"/>
  <c r="G930" i="9" s="1"/>
  <c r="G931" i="9" a="1"/>
  <c r="G931" i="9" s="1"/>
  <c r="G932" i="9" a="1"/>
  <c r="G932" i="9" s="1"/>
  <c r="G933" i="9" a="1"/>
  <c r="G933" i="9" s="1"/>
  <c r="G934" i="9" a="1"/>
  <c r="G934" i="9" s="1"/>
  <c r="G935" i="9" a="1"/>
  <c r="G935" i="9" s="1"/>
  <c r="G936" i="9" a="1"/>
  <c r="G936" i="9" s="1"/>
  <c r="G937" i="9" a="1"/>
  <c r="G937" i="9" s="1"/>
  <c r="G938" i="9" a="1"/>
  <c r="G938" i="9" s="1"/>
  <c r="G939" i="9" a="1"/>
  <c r="G939" i="9" s="1"/>
  <c r="G940" i="9" a="1"/>
  <c r="G940" i="9" s="1"/>
  <c r="G941" i="9" a="1"/>
  <c r="G941" i="9" s="1"/>
  <c r="G942" i="9" a="1"/>
  <c r="G942" i="9" s="1"/>
  <c r="G943" i="9" a="1"/>
  <c r="G943" i="9" s="1"/>
  <c r="G944" i="9" a="1"/>
  <c r="G944" i="9" s="1"/>
  <c r="G945" i="9" a="1"/>
  <c r="G945" i="9" s="1"/>
  <c r="G946" i="9" a="1"/>
  <c r="G946" i="9" s="1"/>
  <c r="G947" i="9" a="1"/>
  <c r="G947" i="9" s="1"/>
  <c r="G948" i="9" a="1"/>
  <c r="G948" i="9" s="1"/>
  <c r="G949" i="9" a="1"/>
  <c r="G949" i="9" s="1"/>
  <c r="G950" i="9" a="1"/>
  <c r="G950" i="9" s="1"/>
  <c r="G951" i="9" a="1"/>
  <c r="G951" i="9" s="1"/>
  <c r="G952" i="9" a="1"/>
  <c r="G952" i="9" s="1"/>
  <c r="G953" i="9" a="1"/>
  <c r="G953" i="9" s="1"/>
  <c r="G954" i="9" a="1"/>
  <c r="G954" i="9" s="1"/>
  <c r="G955" i="9" a="1"/>
  <c r="G955" i="9" s="1"/>
  <c r="G956" i="9" a="1"/>
  <c r="G956" i="9" s="1"/>
  <c r="G957" i="9" a="1"/>
  <c r="G957" i="9" s="1"/>
  <c r="G958" i="9" a="1"/>
  <c r="G958" i="9" s="1"/>
  <c r="G959" i="9" a="1"/>
  <c r="G959" i="9" s="1"/>
  <c r="G960" i="9" a="1"/>
  <c r="G960" i="9" s="1"/>
  <c r="G961" i="9" a="1"/>
  <c r="G961" i="9" s="1"/>
  <c r="G962" i="9" a="1"/>
  <c r="G962" i="9" s="1"/>
  <c r="G963" i="9" a="1"/>
  <c r="G963" i="9" s="1"/>
  <c r="G964" i="9" a="1"/>
  <c r="G964" i="9" s="1"/>
  <c r="G965" i="9" a="1"/>
  <c r="G965" i="9" s="1"/>
  <c r="G966" i="9" a="1"/>
  <c r="G966" i="9" s="1"/>
  <c r="G967" i="9" a="1"/>
  <c r="G967" i="9" s="1"/>
  <c r="G968" i="9" a="1"/>
  <c r="G968" i="9" s="1"/>
  <c r="G969" i="9" a="1"/>
  <c r="G969" i="9" s="1"/>
  <c r="G970" i="9" a="1"/>
  <c r="G970" i="9" s="1"/>
  <c r="G971" i="9" a="1"/>
  <c r="G971" i="9" s="1"/>
  <c r="G972" i="9" a="1"/>
  <c r="G972" i="9" s="1"/>
  <c r="G973" i="9" a="1"/>
  <c r="G973" i="9" s="1"/>
  <c r="G974" i="9" a="1"/>
  <c r="G974" i="9" s="1"/>
  <c r="G975" i="9" a="1"/>
  <c r="G975" i="9" s="1"/>
  <c r="G976" i="9" a="1"/>
  <c r="G976" i="9"/>
  <c r="G977" i="9" a="1"/>
  <c r="G977" i="9" s="1"/>
  <c r="G978" i="9" a="1"/>
  <c r="G978" i="9" s="1"/>
  <c r="G979" i="9" a="1"/>
  <c r="G979" i="9" s="1"/>
  <c r="G980" i="9" a="1"/>
  <c r="G980" i="9" s="1"/>
  <c r="G981" i="9" a="1"/>
  <c r="G981" i="9" s="1"/>
  <c r="G982" i="9" a="1"/>
  <c r="G982" i="9" s="1"/>
  <c r="G983" i="9" a="1"/>
  <c r="G983" i="9" s="1"/>
  <c r="G984" i="9" a="1"/>
  <c r="G984" i="9" s="1"/>
  <c r="G985" i="9" a="1"/>
  <c r="G985" i="9" s="1"/>
  <c r="G986" i="9" a="1"/>
  <c r="G986" i="9" s="1"/>
  <c r="G987" i="9" a="1"/>
  <c r="G987" i="9" s="1"/>
  <c r="G988" i="9" a="1"/>
  <c r="G988" i="9" s="1"/>
  <c r="G989" i="9" a="1"/>
  <c r="G989" i="9" s="1"/>
  <c r="G990" i="9" a="1"/>
  <c r="G990" i="9" s="1"/>
  <c r="G991" i="9" a="1"/>
  <c r="G991" i="9" s="1"/>
  <c r="G992" i="9" a="1"/>
  <c r="G992" i="9" s="1"/>
  <c r="G993" i="9" a="1"/>
  <c r="G993" i="9" s="1"/>
  <c r="G994" i="9" a="1"/>
  <c r="G994" i="9" s="1"/>
  <c r="G995" i="9" a="1"/>
  <c r="G995" i="9" s="1"/>
  <c r="G996" i="9" a="1"/>
  <c r="G996" i="9" s="1"/>
  <c r="G997" i="9" a="1"/>
  <c r="G997" i="9" s="1"/>
  <c r="G998" i="9" a="1"/>
  <c r="G998" i="9" s="1"/>
  <c r="G999" i="9" a="1"/>
  <c r="G999" i="9" s="1"/>
  <c r="G1000" i="9" a="1"/>
  <c r="G1000" i="9" s="1"/>
  <c r="G1001" i="9" a="1"/>
  <c r="G1001" i="9" s="1"/>
  <c r="G1002" i="9" a="1"/>
  <c r="G1002" i="9" s="1"/>
  <c r="G1003" i="9" a="1"/>
  <c r="G1003" i="9" s="1"/>
  <c r="G1004" i="9" a="1"/>
  <c r="G1004" i="9" s="1"/>
  <c r="G1005" i="9" a="1"/>
  <c r="G1005" i="9" s="1"/>
  <c r="G1006" i="9" a="1"/>
  <c r="G1006" i="9" s="1"/>
  <c r="G1007" i="9" a="1"/>
  <c r="G1007" i="9" s="1"/>
  <c r="G1008" i="9" a="1"/>
  <c r="G1008" i="9" s="1"/>
  <c r="G1009" i="9" a="1"/>
  <c r="G1009" i="9" s="1"/>
  <c r="G1010" i="9" a="1"/>
  <c r="G1010" i="9" s="1"/>
  <c r="G1011" i="9" a="1"/>
  <c r="G1011" i="9" s="1"/>
  <c r="G1012" i="9" a="1"/>
  <c r="G1012" i="9" s="1"/>
  <c r="G1013" i="9" a="1"/>
  <c r="G1013" i="9" s="1"/>
  <c r="G1014" i="9" a="1"/>
  <c r="G1014" i="9" s="1"/>
  <c r="G1015" i="9" a="1"/>
  <c r="G1015" i="9" s="1"/>
  <c r="G1016" i="9" a="1"/>
  <c r="G1016" i="9" s="1"/>
  <c r="G1017" i="9" a="1"/>
  <c r="G1017" i="9" s="1"/>
  <c r="G1018" i="9" a="1"/>
  <c r="G1018" i="9" s="1"/>
  <c r="G1019" i="9" a="1"/>
  <c r="G1019" i="9" s="1"/>
  <c r="G1020" i="9" a="1"/>
  <c r="G1020" i="9" s="1"/>
  <c r="G1021" i="9" a="1"/>
  <c r="G1021" i="9" s="1"/>
  <c r="G1022" i="9" a="1"/>
  <c r="G1022" i="9" s="1"/>
  <c r="G1023" i="9" a="1"/>
  <c r="G1023" i="9" s="1"/>
  <c r="G1024" i="9" a="1"/>
  <c r="G1024" i="9" s="1"/>
  <c r="G1025" i="9" a="1"/>
  <c r="G1025" i="9" s="1"/>
  <c r="G1026" i="9" a="1"/>
  <c r="G1026" i="9" s="1"/>
  <c r="G1027" i="9" a="1"/>
  <c r="G1027" i="9" s="1"/>
  <c r="G1028" i="9" a="1"/>
  <c r="G1028" i="9" s="1"/>
  <c r="G1029" i="9" a="1"/>
  <c r="G1029" i="9" s="1"/>
  <c r="G1030" i="9" a="1"/>
  <c r="G1030" i="9" s="1"/>
  <c r="G1031" i="9" a="1"/>
  <c r="G1031" i="9" s="1"/>
  <c r="G1032" i="9" a="1"/>
  <c r="G1032" i="9" s="1"/>
  <c r="G1033" i="9" a="1"/>
  <c r="G1033" i="9" s="1"/>
  <c r="G1034" i="9" a="1"/>
  <c r="G1034" i="9" s="1"/>
  <c r="G1035" i="9" a="1"/>
  <c r="G1035" i="9" s="1"/>
  <c r="G1036" i="9" a="1"/>
  <c r="G1036" i="9" s="1"/>
  <c r="G1037" i="9" a="1"/>
  <c r="G1037" i="9" s="1"/>
  <c r="G1038" i="9" a="1"/>
  <c r="G1038" i="9" s="1"/>
  <c r="G1039" i="9" a="1"/>
  <c r="G1039" i="9" s="1"/>
  <c r="G1040" i="9" a="1"/>
  <c r="G1040" i="9" s="1"/>
  <c r="G1041" i="9" a="1"/>
  <c r="G1041" i="9" s="1"/>
  <c r="G1042" i="9" a="1"/>
  <c r="G1042" i="9" s="1"/>
  <c r="G1043" i="9" a="1"/>
  <c r="G1043" i="9" s="1"/>
  <c r="G1044" i="9" a="1"/>
  <c r="G1044" i="9" s="1"/>
  <c r="G1045" i="9" a="1"/>
  <c r="G1045" i="9" s="1"/>
  <c r="G1046" i="9" a="1"/>
  <c r="G1046" i="9" s="1"/>
  <c r="G1047" i="9" a="1"/>
  <c r="G1047" i="9" s="1"/>
  <c r="G1048" i="9" a="1"/>
  <c r="G1048" i="9" s="1"/>
  <c r="G1049" i="9" a="1"/>
  <c r="G1049" i="9" s="1"/>
  <c r="G1050" i="9" a="1"/>
  <c r="G1050" i="9" s="1"/>
  <c r="G1051" i="9" a="1"/>
  <c r="G1051" i="9" s="1"/>
  <c r="G1052" i="9" a="1"/>
  <c r="G1052" i="9"/>
  <c r="G1053" i="9" a="1"/>
  <c r="G1053" i="9" s="1"/>
  <c r="G1054" i="9" a="1"/>
  <c r="G1054" i="9" s="1"/>
  <c r="G1055" i="9" a="1"/>
  <c r="G1055" i="9" s="1"/>
  <c r="G1056" i="9" a="1"/>
  <c r="G1056" i="9" s="1"/>
  <c r="G1057" i="9" a="1"/>
  <c r="G1057" i="9" s="1"/>
  <c r="G1058" i="9" a="1"/>
  <c r="G1058" i="9" s="1"/>
  <c r="G1059" i="9" a="1"/>
  <c r="G1059" i="9" s="1"/>
  <c r="G1060" i="9" a="1"/>
  <c r="G1060" i="9" s="1"/>
  <c r="G1061" i="9" a="1"/>
  <c r="G1061" i="9" s="1"/>
  <c r="G1062" i="9" a="1"/>
  <c r="G1062" i="9" s="1"/>
  <c r="G1063" i="9" a="1"/>
  <c r="G1063" i="9" s="1"/>
  <c r="G1064" i="9" a="1"/>
  <c r="G1064" i="9" s="1"/>
  <c r="G1065" i="9" a="1"/>
  <c r="G1065" i="9" s="1"/>
  <c r="G1066" i="9" a="1"/>
  <c r="G1066" i="9" s="1"/>
  <c r="G1067" i="9" a="1"/>
  <c r="G1067" i="9" s="1"/>
  <c r="G1068" i="9" a="1"/>
  <c r="G1068" i="9" s="1"/>
  <c r="G1069" i="9" a="1"/>
  <c r="G1069" i="9" s="1"/>
  <c r="G1070" i="9" a="1"/>
  <c r="G1070" i="9" s="1"/>
  <c r="G1071" i="9" a="1"/>
  <c r="G1071" i="9" s="1"/>
  <c r="G1072" i="9" a="1"/>
  <c r="G1072" i="9" s="1"/>
  <c r="G1073" i="9" a="1"/>
  <c r="G1073" i="9" s="1"/>
  <c r="G1074" i="9" a="1"/>
  <c r="G1074" i="9" s="1"/>
  <c r="G1075" i="9" a="1"/>
  <c r="G1075" i="9" s="1"/>
  <c r="G1076" i="9" a="1"/>
  <c r="G1076" i="9" s="1"/>
  <c r="G1077" i="9" a="1"/>
  <c r="G1077" i="9" s="1"/>
  <c r="G1078" i="9" a="1"/>
  <c r="G1078" i="9" s="1"/>
  <c r="G1079" i="9" a="1"/>
  <c r="G1079" i="9" s="1"/>
  <c r="G1080" i="9" a="1"/>
  <c r="G1080" i="9" s="1"/>
  <c r="G1081" i="9" a="1"/>
  <c r="G1081" i="9" s="1"/>
  <c r="G1082" i="9" a="1"/>
  <c r="G1082" i="9" s="1"/>
  <c r="G1083" i="9" a="1"/>
  <c r="G1083" i="9" s="1"/>
  <c r="G1084" i="9" a="1"/>
  <c r="G1084" i="9" s="1"/>
  <c r="G1085" i="9" a="1"/>
  <c r="G1085" i="9" s="1"/>
  <c r="G1086" i="9" a="1"/>
  <c r="G1086" i="9" s="1"/>
  <c r="G1087" i="9" a="1"/>
  <c r="G1087" i="9" s="1"/>
  <c r="G1088" i="9" a="1"/>
  <c r="G1088" i="9" s="1"/>
  <c r="G1089" i="9" a="1"/>
  <c r="G1089" i="9" s="1"/>
  <c r="G1090" i="9" a="1"/>
  <c r="G1090" i="9" s="1"/>
  <c r="G1091" i="9" a="1"/>
  <c r="G1091" i="9" s="1"/>
  <c r="G1092" i="9" a="1"/>
  <c r="G1092" i="9" s="1"/>
  <c r="G1093" i="9" a="1"/>
  <c r="G1093" i="9" s="1"/>
  <c r="G1094" i="9" a="1"/>
  <c r="G1094" i="9" s="1"/>
  <c r="G1095" i="9" a="1"/>
  <c r="G1095" i="9" s="1"/>
  <c r="G1096" i="9" a="1"/>
  <c r="G1096" i="9" s="1"/>
  <c r="G1097" i="9" a="1"/>
  <c r="G1097" i="9" s="1"/>
  <c r="G1098" i="9" a="1"/>
  <c r="G1098" i="9" s="1"/>
  <c r="G1099" i="9" a="1"/>
  <c r="G1099" i="9" s="1"/>
  <c r="G1100" i="9" a="1"/>
  <c r="G1100" i="9" s="1"/>
  <c r="G1101" i="9" a="1"/>
  <c r="G1101" i="9" s="1"/>
  <c r="G1102" i="9" a="1"/>
  <c r="G1102" i="9" s="1"/>
  <c r="G1103" i="9" a="1"/>
  <c r="G1103" i="9" s="1"/>
  <c r="G1104" i="9" a="1"/>
  <c r="G1104" i="9"/>
  <c r="G1105" i="9" a="1"/>
  <c r="G1105" i="9" s="1"/>
  <c r="G1106" i="9" a="1"/>
  <c r="G1106" i="9" s="1"/>
  <c r="G1107" i="9" a="1"/>
  <c r="G1107" i="9" s="1"/>
  <c r="G1108" i="9" a="1"/>
  <c r="G1108" i="9" s="1"/>
  <c r="G1109" i="9" a="1"/>
  <c r="G1109" i="9" s="1"/>
  <c r="G1110" i="9" a="1"/>
  <c r="G1110" i="9" s="1"/>
  <c r="G1111" i="9" a="1"/>
  <c r="G1111" i="9" s="1"/>
  <c r="G1112" i="9" a="1"/>
  <c r="G1112" i="9" s="1"/>
  <c r="G1113" i="9" a="1"/>
  <c r="G1113" i="9" s="1"/>
  <c r="G1114" i="9" a="1"/>
  <c r="G1114" i="9" s="1"/>
  <c r="G1115" i="9" a="1"/>
  <c r="G1115" i="9" s="1"/>
  <c r="G1116" i="9" a="1"/>
  <c r="G1116" i="9" s="1"/>
  <c r="G1117" i="9" a="1"/>
  <c r="G1117" i="9" s="1"/>
  <c r="G1118" i="9" a="1"/>
  <c r="G1118" i="9" s="1"/>
  <c r="G1119" i="9" a="1"/>
  <c r="G1119" i="9" s="1"/>
  <c r="G1120" i="9" a="1"/>
  <c r="G1120" i="9" s="1"/>
  <c r="G1121" i="9" a="1"/>
  <c r="G1121" i="9" s="1"/>
  <c r="G1122" i="9" a="1"/>
  <c r="G1122" i="9" s="1"/>
  <c r="G1123" i="9" a="1"/>
  <c r="G1123" i="9" s="1"/>
  <c r="G1124" i="9" a="1"/>
  <c r="G1124" i="9" s="1"/>
  <c r="G1125" i="9" a="1"/>
  <c r="G1125" i="9" s="1"/>
  <c r="G1126" i="9" a="1"/>
  <c r="G1126" i="9" s="1"/>
  <c r="G1127" i="9" a="1"/>
  <c r="G1127" i="9" s="1"/>
  <c r="G1128" i="9" a="1"/>
  <c r="G1128" i="9" s="1"/>
  <c r="G1129" i="9" a="1"/>
  <c r="G1129" i="9" s="1"/>
  <c r="G1130" i="9" a="1"/>
  <c r="G1130" i="9" s="1"/>
  <c r="G1131" i="9" a="1"/>
  <c r="G1131" i="9" s="1"/>
  <c r="G1132" i="9" a="1"/>
  <c r="G1132" i="9" s="1"/>
  <c r="G1133" i="9" a="1"/>
  <c r="G1133" i="9" s="1"/>
  <c r="G1134" i="9" a="1"/>
  <c r="G1134" i="9" s="1"/>
  <c r="G1135" i="9" a="1"/>
  <c r="G1135" i="9" s="1"/>
  <c r="G1136" i="9" a="1"/>
  <c r="G1136" i="9" s="1"/>
  <c r="G1137" i="9" a="1"/>
  <c r="G1137" i="9" s="1"/>
  <c r="G1138" i="9" a="1"/>
  <c r="G1138" i="9" s="1"/>
  <c r="G1139" i="9" a="1"/>
  <c r="G1139" i="9" s="1"/>
  <c r="G1140" i="9" a="1"/>
  <c r="G1140" i="9" s="1"/>
  <c r="G1141" i="9" a="1"/>
  <c r="G1141" i="9" s="1"/>
  <c r="G1142" i="9" a="1"/>
  <c r="G1142" i="9" s="1"/>
  <c r="G1143" i="9" a="1"/>
  <c r="G1143" i="9" s="1"/>
  <c r="G1144" i="9" a="1"/>
  <c r="G1144" i="9" s="1"/>
  <c r="G1145" i="9" a="1"/>
  <c r="G1145" i="9" s="1"/>
  <c r="G1146" i="9" a="1"/>
  <c r="G1146" i="9" s="1"/>
  <c r="G1147" i="9" a="1"/>
  <c r="G1147" i="9" s="1"/>
  <c r="G1148" i="9" a="1"/>
  <c r="G1148" i="9" s="1"/>
  <c r="G1149" i="9" a="1"/>
  <c r="G1149" i="9" s="1"/>
  <c r="G1150" i="9" a="1"/>
  <c r="G1150" i="9" s="1"/>
  <c r="G1151" i="9" a="1"/>
  <c r="G1151" i="9" s="1"/>
  <c r="G1152" i="9" a="1"/>
  <c r="G1152" i="9" s="1"/>
  <c r="G1153" i="9" a="1"/>
  <c r="G1153" i="9" s="1"/>
  <c r="G1154" i="9" a="1"/>
  <c r="G1154" i="9" s="1"/>
  <c r="G1155" i="9" a="1"/>
  <c r="G1155" i="9" s="1"/>
  <c r="G1156" i="9" a="1"/>
  <c r="G1156" i="9" s="1"/>
  <c r="G1157" i="9" a="1"/>
  <c r="G1157" i="9" s="1"/>
  <c r="G1158" i="9" a="1"/>
  <c r="G1158" i="9" s="1"/>
  <c r="G1159" i="9" a="1"/>
  <c r="G1159" i="9" s="1"/>
  <c r="G1160" i="9" a="1"/>
  <c r="G1160" i="9" s="1"/>
  <c r="G1161" i="9" a="1"/>
  <c r="G1161" i="9" s="1"/>
  <c r="G1162" i="9" a="1"/>
  <c r="G1162" i="9" s="1"/>
  <c r="G1163" i="9" a="1"/>
  <c r="G1163" i="9" s="1"/>
  <c r="G1164" i="9" a="1"/>
  <c r="G1164" i="9" s="1"/>
  <c r="G1165" i="9" a="1"/>
  <c r="G1165" i="9" s="1"/>
  <c r="G1166" i="9" a="1"/>
  <c r="G1166" i="9" s="1"/>
  <c r="G1167" i="9" a="1"/>
  <c r="G1167" i="9" s="1"/>
  <c r="G1168" i="9" a="1"/>
  <c r="G1168" i="9" s="1"/>
  <c r="G1169" i="9" a="1"/>
  <c r="G1169" i="9" s="1"/>
  <c r="G1170" i="9" a="1"/>
  <c r="G1170" i="9" s="1"/>
  <c r="G1171" i="9" a="1"/>
  <c r="G1171" i="9" s="1"/>
  <c r="G1172" i="9" a="1"/>
  <c r="G1172" i="9" s="1"/>
  <c r="G1173" i="9" a="1"/>
  <c r="G1173" i="9" s="1"/>
  <c r="G1174" i="9" a="1"/>
  <c r="G1174" i="9" s="1"/>
  <c r="G1175" i="9" a="1"/>
  <c r="G1175" i="9" s="1"/>
  <c r="G1176" i="9" a="1"/>
  <c r="G1176" i="9" s="1"/>
  <c r="G1177" i="9" a="1"/>
  <c r="G1177" i="9" s="1"/>
  <c r="G1178" i="9" a="1"/>
  <c r="G1178" i="9" s="1"/>
  <c r="G1179" i="9" a="1"/>
  <c r="G1179" i="9" s="1"/>
  <c r="G1180" i="9" a="1"/>
  <c r="G1180" i="9" s="1"/>
  <c r="G1181" i="9" a="1"/>
  <c r="G1181" i="9" s="1"/>
  <c r="G1182" i="9" a="1"/>
  <c r="G1182" i="9" s="1"/>
  <c r="G1183" i="9" a="1"/>
  <c r="G1183" i="9" s="1"/>
  <c r="G1184" i="9" a="1"/>
  <c r="G1184" i="9"/>
  <c r="G1185" i="9" a="1"/>
  <c r="G1185" i="9" s="1"/>
  <c r="G1186" i="9" a="1"/>
  <c r="G1186" i="9" s="1"/>
  <c r="G1187" i="9" a="1"/>
  <c r="G1187" i="9" s="1"/>
  <c r="G1188" i="9" a="1"/>
  <c r="G1188" i="9" s="1"/>
  <c r="G1189" i="9" a="1"/>
  <c r="G1189" i="9" s="1"/>
  <c r="G1190" i="9" a="1"/>
  <c r="G1190" i="9" s="1"/>
  <c r="G1191" i="9" a="1"/>
  <c r="G1191" i="9" s="1"/>
  <c r="G1192" i="9" a="1"/>
  <c r="G1192" i="9" s="1"/>
  <c r="G1193" i="9" a="1"/>
  <c r="G1193" i="9" s="1"/>
  <c r="G1194" i="9" a="1"/>
  <c r="G1194" i="9" s="1"/>
  <c r="G1195" i="9" a="1"/>
  <c r="G1195" i="9" s="1"/>
  <c r="G1196" i="9" a="1"/>
  <c r="G1196" i="9" s="1"/>
  <c r="G1197" i="9" a="1"/>
  <c r="G1197" i="9" s="1"/>
  <c r="G1198" i="9" a="1"/>
  <c r="G1198" i="9" s="1"/>
  <c r="G1199" i="9" a="1"/>
  <c r="G1199" i="9" s="1"/>
  <c r="G1200" i="9" a="1"/>
  <c r="G1200" i="9" s="1"/>
  <c r="G1201" i="9" a="1"/>
  <c r="G1201" i="9" s="1"/>
  <c r="G1202" i="9" a="1"/>
  <c r="G1202" i="9" s="1"/>
  <c r="G1203" i="9" a="1"/>
  <c r="G1203" i="9" s="1"/>
  <c r="G1204" i="9" a="1"/>
  <c r="G1204" i="9" s="1"/>
  <c r="G1205" i="9" a="1"/>
  <c r="G1205" i="9" s="1"/>
  <c r="G1206" i="9" a="1"/>
  <c r="G1206" i="9" s="1"/>
  <c r="G1207" i="9" a="1"/>
  <c r="G1207" i="9" s="1"/>
  <c r="G1208" i="9" a="1"/>
  <c r="G1208" i="9" s="1"/>
  <c r="G1209" i="9" a="1"/>
  <c r="G1209" i="9" s="1"/>
  <c r="G1210" i="9" a="1"/>
  <c r="G1210" i="9" s="1"/>
  <c r="G1211" i="9" a="1"/>
  <c r="G1211" i="9" s="1"/>
  <c r="G1212" i="9" a="1"/>
  <c r="G1212" i="9" s="1"/>
  <c r="G1213" i="9" a="1"/>
  <c r="G1213" i="9" s="1"/>
  <c r="G1214" i="9" a="1"/>
  <c r="G1214" i="9" s="1"/>
  <c r="G1215" i="9" a="1"/>
  <c r="G1215" i="9" s="1"/>
  <c r="G1216" i="9" a="1"/>
  <c r="G1216" i="9" s="1"/>
  <c r="G1217" i="9" a="1"/>
  <c r="G1217" i="9" s="1"/>
  <c r="G1218" i="9" a="1"/>
  <c r="G1218" i="9" s="1"/>
  <c r="G1219" i="9" a="1"/>
  <c r="G1219" i="9" s="1"/>
  <c r="G1220" i="9" a="1"/>
  <c r="G1220" i="9" s="1"/>
  <c r="G1221" i="9" a="1"/>
  <c r="G1221" i="9" s="1"/>
  <c r="G1222" i="9" a="1"/>
  <c r="G1222" i="9" s="1"/>
  <c r="G1223" i="9" a="1"/>
  <c r="G1223" i="9" s="1"/>
  <c r="G1224" i="9" a="1"/>
  <c r="G1224" i="9" s="1"/>
  <c r="G1225" i="9" a="1"/>
  <c r="G1225" i="9" s="1"/>
  <c r="G1226" i="9" a="1"/>
  <c r="G1226" i="9" s="1"/>
  <c r="G1227" i="9" a="1"/>
  <c r="G1227" i="9" s="1"/>
  <c r="G1228" i="9" a="1"/>
  <c r="G1228" i="9" s="1"/>
  <c r="G1229" i="9" a="1"/>
  <c r="G1229" i="9" s="1"/>
  <c r="G1230" i="9" a="1"/>
  <c r="G1230" i="9" s="1"/>
  <c r="G1231" i="9" a="1"/>
  <c r="G1231" i="9" s="1"/>
  <c r="G1232" i="9" a="1"/>
  <c r="G1232" i="9" s="1"/>
  <c r="G1233" i="9" a="1"/>
  <c r="G1233" i="9" s="1"/>
  <c r="G1234" i="9" a="1"/>
  <c r="G1234" i="9" s="1"/>
  <c r="G1235" i="9" a="1"/>
  <c r="G1235" i="9" s="1"/>
  <c r="G1236" i="9" a="1"/>
  <c r="G1236" i="9" s="1"/>
  <c r="G1237" i="9" a="1"/>
  <c r="G1237" i="9" s="1"/>
  <c r="G1238" i="9" a="1"/>
  <c r="G1238" i="9" s="1"/>
  <c r="G1239" i="9" a="1"/>
  <c r="G1239" i="9" s="1"/>
  <c r="G1240" i="9" a="1"/>
  <c r="G1240" i="9" s="1"/>
  <c r="G1241" i="9" a="1"/>
  <c r="G1241" i="9" s="1"/>
  <c r="G1242" i="9" a="1"/>
  <c r="G1242" i="9" s="1"/>
  <c r="G1243" i="9" a="1"/>
  <c r="G1243" i="9" s="1"/>
  <c r="G1244" i="9" a="1"/>
  <c r="G1244" i="9" s="1"/>
  <c r="G1245" i="9" a="1"/>
  <c r="G1245" i="9" s="1"/>
  <c r="G1246" i="9" a="1"/>
  <c r="G1246" i="9" s="1"/>
  <c r="G1247" i="9" a="1"/>
  <c r="G1247" i="9" s="1"/>
  <c r="G1248" i="9" a="1"/>
  <c r="G1248" i="9" s="1"/>
  <c r="G1249" i="9" a="1"/>
  <c r="G1249" i="9" s="1"/>
  <c r="G1250" i="9" a="1"/>
  <c r="G1250" i="9" s="1"/>
  <c r="G1251" i="9" a="1"/>
  <c r="G1251" i="9" s="1"/>
  <c r="G1252" i="9" a="1"/>
  <c r="G1252" i="9" s="1"/>
  <c r="G1253" i="9" a="1"/>
  <c r="G1253" i="9" s="1"/>
  <c r="G1254" i="9" a="1"/>
  <c r="G1254" i="9" s="1"/>
  <c r="G1255" i="9" a="1"/>
  <c r="G1255" i="9" s="1"/>
  <c r="G1256" i="9" a="1"/>
  <c r="G1256" i="9" s="1"/>
  <c r="G1257" i="9" a="1"/>
  <c r="G1257" i="9" s="1"/>
  <c r="G1258" i="9" a="1"/>
  <c r="G1258" i="9" s="1"/>
  <c r="G1259" i="9" a="1"/>
  <c r="G1259" i="9" s="1"/>
  <c r="G1260" i="9" a="1"/>
  <c r="G1260" i="9"/>
  <c r="G1261" i="9" a="1"/>
  <c r="G1261" i="9" s="1"/>
  <c r="G1262" i="9" a="1"/>
  <c r="G1262" i="9" s="1"/>
  <c r="G1263" i="9" a="1"/>
  <c r="G1263" i="9" s="1"/>
  <c r="G1264" i="9" a="1"/>
  <c r="G1264" i="9" s="1"/>
  <c r="G1265" i="9" a="1"/>
  <c r="G1265" i="9" s="1"/>
  <c r="G1266" i="9" a="1"/>
  <c r="G1266" i="9" s="1"/>
  <c r="G1267" i="9" a="1"/>
  <c r="G1267" i="9" s="1"/>
  <c r="G1268" i="9" a="1"/>
  <c r="G1268" i="9" s="1"/>
  <c r="G1269" i="9" a="1"/>
  <c r="G1269" i="9" s="1"/>
  <c r="G1270" i="9" a="1"/>
  <c r="G1270" i="9" s="1"/>
  <c r="G1271" i="9" a="1"/>
  <c r="G1271" i="9" s="1"/>
  <c r="G1272" i="9" a="1"/>
  <c r="G1272" i="9" s="1"/>
  <c r="G1273" i="9" a="1"/>
  <c r="G1273" i="9" s="1"/>
  <c r="G1274" i="9" a="1"/>
  <c r="G1274" i="9" s="1"/>
  <c r="G1275" i="9" a="1"/>
  <c r="G1275" i="9" s="1"/>
  <c r="G1276" i="9" a="1"/>
  <c r="G1276" i="9" s="1"/>
  <c r="G1277" i="9" a="1"/>
  <c r="G1277" i="9" s="1"/>
  <c r="G1278" i="9" a="1"/>
  <c r="G1278" i="9" s="1"/>
  <c r="G1279" i="9" a="1"/>
  <c r="G1279" i="9" s="1"/>
  <c r="G1280" i="9" a="1"/>
  <c r="G1280" i="9" s="1"/>
  <c r="G1281" i="9" a="1"/>
  <c r="G1281" i="9" s="1"/>
  <c r="G1282" i="9" a="1"/>
  <c r="G1282" i="9" s="1"/>
  <c r="G1283" i="9" a="1"/>
  <c r="G1283" i="9" s="1"/>
  <c r="G1284" i="9" a="1"/>
  <c r="G1284" i="9" s="1"/>
  <c r="G1285" i="9" a="1"/>
  <c r="G1285" i="9" s="1"/>
  <c r="G1286" i="9" a="1"/>
  <c r="G1286" i="9" s="1"/>
  <c r="G1287" i="9" a="1"/>
  <c r="G1287" i="9" s="1"/>
  <c r="G1288" i="9" a="1"/>
  <c r="G1288" i="9" s="1"/>
  <c r="G1289" i="9" a="1"/>
  <c r="G1289" i="9" s="1"/>
  <c r="G1290" i="9" a="1"/>
  <c r="G1290" i="9" s="1"/>
  <c r="G1291" i="9" a="1"/>
  <c r="G1291" i="9" s="1"/>
  <c r="G1292" i="9" a="1"/>
  <c r="G1292" i="9" s="1"/>
  <c r="G1293" i="9" a="1"/>
  <c r="G1293" i="9" s="1"/>
  <c r="G1294" i="9" a="1"/>
  <c r="G1294" i="9" s="1"/>
  <c r="G1295" i="9" a="1"/>
  <c r="G1295" i="9" s="1"/>
  <c r="G1296" i="9" a="1"/>
  <c r="G1296" i="9" s="1"/>
  <c r="G1297" i="9" a="1"/>
  <c r="G1297" i="9" s="1"/>
  <c r="G1298" i="9" a="1"/>
  <c r="G1298" i="9" s="1"/>
  <c r="G1299" i="9" a="1"/>
  <c r="G1299" i="9" s="1"/>
  <c r="G1300" i="9" a="1"/>
  <c r="G1300" i="9" s="1"/>
  <c r="G1301" i="9" a="1"/>
  <c r="G1301" i="9" s="1"/>
  <c r="G1302" i="9" a="1"/>
  <c r="G1302" i="9" s="1"/>
  <c r="G1303" i="9" a="1"/>
  <c r="G1303" i="9" s="1"/>
  <c r="G1304" i="9" a="1"/>
  <c r="G1304" i="9" s="1"/>
  <c r="G1305" i="9" a="1"/>
  <c r="G1305" i="9" s="1"/>
  <c r="G1306" i="9" a="1"/>
  <c r="G1306" i="9" s="1"/>
  <c r="G1307" i="9" a="1"/>
  <c r="G1307" i="9" s="1"/>
  <c r="G1308" i="9" a="1"/>
  <c r="G1308" i="9" s="1"/>
  <c r="G1309" i="9" a="1"/>
  <c r="G1309" i="9" s="1"/>
  <c r="G1310" i="9" a="1"/>
  <c r="G1310" i="9" s="1"/>
  <c r="G1311" i="9" a="1"/>
  <c r="G1311" i="9" s="1"/>
  <c r="G1312" i="9" a="1"/>
  <c r="G1312" i="9"/>
  <c r="G1313" i="9" a="1"/>
  <c r="G1313" i="9" s="1"/>
  <c r="G1314" i="9" a="1"/>
  <c r="G1314" i="9" s="1"/>
  <c r="G1315" i="9" a="1"/>
  <c r="G1315" i="9" s="1"/>
  <c r="G1316" i="9" a="1"/>
  <c r="G1316" i="9" s="1"/>
  <c r="G1317" i="9" a="1"/>
  <c r="G1317" i="9" s="1"/>
  <c r="G1318" i="9" a="1"/>
  <c r="G1318" i="9" s="1"/>
  <c r="G1319" i="9" a="1"/>
  <c r="G1319" i="9" s="1"/>
  <c r="G1320" i="9" a="1"/>
  <c r="G1320" i="9" s="1"/>
  <c r="G1321" i="9" a="1"/>
  <c r="G1321" i="9" s="1"/>
  <c r="G1322" i="9" a="1"/>
  <c r="G1322" i="9" s="1"/>
  <c r="G1323" i="9" a="1"/>
  <c r="G1323" i="9" s="1"/>
  <c r="G1324" i="9" a="1"/>
  <c r="G1324" i="9" s="1"/>
  <c r="G1325" i="9" a="1"/>
  <c r="G1325" i="9" s="1"/>
  <c r="G1326" i="9" a="1"/>
  <c r="G1326" i="9" s="1"/>
  <c r="G1327" i="9" a="1"/>
  <c r="G1327" i="9" s="1"/>
  <c r="G1328" i="9" a="1"/>
  <c r="G1328" i="9" s="1"/>
  <c r="G1329" i="9" a="1"/>
  <c r="G1329" i="9" s="1"/>
  <c r="G1330" i="9" a="1"/>
  <c r="G1330" i="9" s="1"/>
  <c r="G1331" i="9" a="1"/>
  <c r="G1331" i="9" s="1"/>
  <c r="G1332" i="9" a="1"/>
  <c r="G1332" i="9" s="1"/>
  <c r="G1333" i="9" a="1"/>
  <c r="G1333" i="9" s="1"/>
  <c r="G1334" i="9" a="1"/>
  <c r="G1334" i="9" s="1"/>
  <c r="G1335" i="9" a="1"/>
  <c r="G1335" i="9" s="1"/>
  <c r="G1336" i="9" a="1"/>
  <c r="G1336" i="9" s="1"/>
  <c r="G1337" i="9" a="1"/>
  <c r="G1337" i="9" s="1"/>
  <c r="G1338" i="9" a="1"/>
  <c r="G1338" i="9" s="1"/>
  <c r="G1339" i="9" a="1"/>
  <c r="G1339" i="9" s="1"/>
  <c r="G1340" i="9" a="1"/>
  <c r="G1340" i="9" s="1"/>
  <c r="G1341" i="9" a="1"/>
  <c r="G1341" i="9" s="1"/>
  <c r="G1342" i="9" a="1"/>
  <c r="G1342" i="9" s="1"/>
  <c r="G1343" i="9" a="1"/>
  <c r="G1343" i="9" s="1"/>
  <c r="G1344" i="9" a="1"/>
  <c r="G1344" i="9" s="1"/>
  <c r="G1345" i="9" a="1"/>
  <c r="G1345" i="9" s="1"/>
  <c r="G1346" i="9" a="1"/>
  <c r="G1346" i="9" s="1"/>
  <c r="G1347" i="9" a="1"/>
  <c r="G1347" i="9" s="1"/>
  <c r="G1348" i="9" a="1"/>
  <c r="G1348" i="9" s="1"/>
  <c r="G1349" i="9" a="1"/>
  <c r="G1349" i="9" s="1"/>
  <c r="G1350" i="9" a="1"/>
  <c r="G1350" i="9" s="1"/>
  <c r="G1351" i="9" a="1"/>
  <c r="G1351" i="9" s="1"/>
  <c r="G1352" i="9" a="1"/>
  <c r="G1352" i="9" s="1"/>
  <c r="G1353" i="9" a="1"/>
  <c r="G1353" i="9" s="1"/>
  <c r="G1354" i="9" a="1"/>
  <c r="G1354" i="9" s="1"/>
  <c r="G1355" i="9" a="1"/>
  <c r="G1355" i="9" s="1"/>
  <c r="G1356" i="9" a="1"/>
  <c r="G1356" i="9" s="1"/>
  <c r="G1357" i="9" a="1"/>
  <c r="G1357" i="9" s="1"/>
  <c r="G1358" i="9" a="1"/>
  <c r="G1358" i="9" s="1"/>
  <c r="G1359" i="9" a="1"/>
  <c r="G1359" i="9" s="1"/>
  <c r="G1360" i="9" a="1"/>
  <c r="G1360" i="9" s="1"/>
  <c r="G1361" i="9" a="1"/>
  <c r="G1361" i="9" s="1"/>
  <c r="G1362" i="9" a="1"/>
  <c r="G1362" i="9" s="1"/>
  <c r="G1363" i="9" a="1"/>
  <c r="G1363" i="9" s="1"/>
  <c r="G1364" i="9" a="1"/>
  <c r="G1364" i="9" s="1"/>
  <c r="G1365" i="9" a="1"/>
  <c r="G1365" i="9" s="1"/>
  <c r="G1366" i="9" a="1"/>
  <c r="G1366" i="9" s="1"/>
  <c r="G1367" i="9" a="1"/>
  <c r="G1367" i="9" s="1"/>
  <c r="G1368" i="9" a="1"/>
  <c r="G1368" i="9" s="1"/>
  <c r="G1369" i="9" a="1"/>
  <c r="G1369" i="9" s="1"/>
  <c r="G1370" i="9" a="1"/>
  <c r="G1370" i="9" s="1"/>
  <c r="G1371" i="9" a="1"/>
  <c r="G1371" i="9" s="1"/>
  <c r="G1372" i="9" a="1"/>
  <c r="G1372" i="9" s="1"/>
  <c r="G1373" i="9" a="1"/>
  <c r="G1373" i="9" s="1"/>
  <c r="G1374" i="9" a="1"/>
  <c r="G1374" i="9" s="1"/>
  <c r="G1375" i="9" a="1"/>
  <c r="G1375" i="9" s="1"/>
  <c r="G1376" i="9" a="1"/>
  <c r="G1376" i="9" s="1"/>
  <c r="G1377" i="9" a="1"/>
  <c r="G1377" i="9" s="1"/>
  <c r="G1378" i="9" a="1"/>
  <c r="G1378" i="9" s="1"/>
  <c r="G1379" i="9" a="1"/>
  <c r="G1379" i="9" s="1"/>
  <c r="G1380" i="9" a="1"/>
  <c r="G1380" i="9" s="1"/>
  <c r="G1381" i="9" a="1"/>
  <c r="G1381" i="9" s="1"/>
  <c r="G1382" i="9" a="1"/>
  <c r="G1382" i="9" s="1"/>
  <c r="G1383" i="9" a="1"/>
  <c r="G1383" i="9" s="1"/>
  <c r="G1384" i="9" a="1"/>
  <c r="G1384" i="9" s="1"/>
  <c r="G1385" i="9" a="1"/>
  <c r="G1385" i="9" s="1"/>
  <c r="G1386" i="9" a="1"/>
  <c r="G1386" i="9" s="1"/>
  <c r="G1387" i="9" a="1"/>
  <c r="G1387" i="9" s="1"/>
  <c r="G1388" i="9" a="1"/>
  <c r="G1388" i="9" s="1"/>
  <c r="G1389" i="9" a="1"/>
  <c r="G1389" i="9" s="1"/>
  <c r="G1390" i="9" a="1"/>
  <c r="G1390" i="9" s="1"/>
  <c r="G1391" i="9" a="1"/>
  <c r="G1391" i="9" s="1"/>
  <c r="G1392" i="9" a="1"/>
  <c r="G1392" i="9" s="1"/>
  <c r="G1393" i="9" a="1"/>
  <c r="G1393" i="9" s="1"/>
  <c r="G1394" i="9" a="1"/>
  <c r="G1394" i="9" s="1"/>
  <c r="G1395" i="9" a="1"/>
  <c r="G1395" i="9" s="1"/>
  <c r="G1396" i="9" a="1"/>
  <c r="G1396" i="9" s="1"/>
  <c r="G1397" i="9" a="1"/>
  <c r="G1397" i="9" s="1"/>
  <c r="G1398" i="9" a="1"/>
  <c r="G1398" i="9" s="1"/>
  <c r="G1399" i="9" a="1"/>
  <c r="G1399" i="9" s="1"/>
  <c r="G1400" i="9" a="1"/>
  <c r="G1400" i="9" s="1"/>
  <c r="G1401" i="9" a="1"/>
  <c r="G1401" i="9" s="1"/>
  <c r="G1402" i="9" a="1"/>
  <c r="G1402" i="9" s="1"/>
  <c r="G1403" i="9" a="1"/>
  <c r="G1403" i="9" s="1"/>
  <c r="G1404" i="9" a="1"/>
  <c r="G1404" i="9" s="1"/>
  <c r="G1405" i="9" a="1"/>
  <c r="G1405" i="9" s="1"/>
  <c r="G1406" i="9" a="1"/>
  <c r="G1406" i="9" s="1"/>
  <c r="G1407" i="9" a="1"/>
  <c r="G1407" i="9" s="1"/>
  <c r="G1408" i="9" a="1"/>
  <c r="G1408" i="9" s="1"/>
  <c r="G1409" i="9" a="1"/>
  <c r="G1409" i="9" s="1"/>
  <c r="G1410" i="9" a="1"/>
  <c r="G1410" i="9" s="1"/>
  <c r="G1411" i="9" a="1"/>
  <c r="G1411" i="9" s="1"/>
  <c r="G1412" i="9" a="1"/>
  <c r="G1412" i="9" s="1"/>
  <c r="G1413" i="9" a="1"/>
  <c r="G1413" i="9" s="1"/>
  <c r="G1414" i="9" a="1"/>
  <c r="G1414" i="9" s="1"/>
  <c r="G1415" i="9" a="1"/>
  <c r="G1415" i="9" s="1"/>
  <c r="G1416" i="9" a="1"/>
  <c r="G1416" i="9" s="1"/>
  <c r="G1417" i="9" a="1"/>
  <c r="G1417" i="9" s="1"/>
  <c r="G1418" i="9" a="1"/>
  <c r="G1418" i="9" s="1"/>
  <c r="G1419" i="9" a="1"/>
  <c r="G1419" i="9" s="1"/>
  <c r="G1420" i="9" a="1"/>
  <c r="G1420" i="9" s="1"/>
  <c r="G1421" i="9" a="1"/>
  <c r="G1421" i="9" s="1"/>
  <c r="G1422" i="9" a="1"/>
  <c r="G1422" i="9" s="1"/>
  <c r="G1423" i="9" a="1"/>
  <c r="G1423" i="9" s="1"/>
  <c r="G1424" i="9" a="1"/>
  <c r="G1424" i="9" s="1"/>
  <c r="G1425" i="9" a="1"/>
  <c r="G1425" i="9" s="1"/>
  <c r="G1426" i="9" a="1"/>
  <c r="G1426" i="9" s="1"/>
  <c r="G1427" i="9" a="1"/>
  <c r="G1427" i="9" s="1"/>
  <c r="G1428" i="9" a="1"/>
  <c r="G1428" i="9" s="1"/>
  <c r="G1429" i="9" a="1"/>
  <c r="G1429" i="9" s="1"/>
  <c r="G1430" i="9" a="1"/>
  <c r="G1430" i="9" s="1"/>
  <c r="G1431" i="9" a="1"/>
  <c r="G1431" i="9" s="1"/>
  <c r="G1432" i="9" a="1"/>
  <c r="G1432" i="9" s="1"/>
  <c r="G1433" i="9" a="1"/>
  <c r="G1433" i="9" s="1"/>
  <c r="G1434" i="9" a="1"/>
  <c r="G1434" i="9" s="1"/>
  <c r="G1435" i="9" a="1"/>
  <c r="G1435" i="9" s="1"/>
  <c r="G1436" i="9" a="1"/>
  <c r="G1436" i="9" s="1"/>
  <c r="G1437" i="9" a="1"/>
  <c r="G1437" i="9" s="1"/>
  <c r="G1438" i="9" a="1"/>
  <c r="G1438" i="9" s="1"/>
  <c r="G1439" i="9" a="1"/>
  <c r="G1439" i="9" s="1"/>
  <c r="G1440" i="9" a="1"/>
  <c r="G1440" i="9" s="1"/>
  <c r="G1441" i="9" a="1"/>
  <c r="G1441" i="9" s="1"/>
  <c r="G1442" i="9" a="1"/>
  <c r="G1442" i="9" s="1"/>
  <c r="G1443" i="9" a="1"/>
  <c r="G1443" i="9" s="1"/>
  <c r="G1444" i="9" a="1"/>
  <c r="G1444" i="9" s="1"/>
  <c r="G1445" i="9" a="1"/>
  <c r="G1445" i="9" s="1"/>
  <c r="G1446" i="9" a="1"/>
  <c r="G1446" i="9" s="1"/>
  <c r="G1447" i="9" a="1"/>
  <c r="G1447" i="9" s="1"/>
  <c r="G1448" i="9" a="1"/>
  <c r="G1448" i="9" s="1"/>
  <c r="G1449" i="9" a="1"/>
  <c r="G1449" i="9" s="1"/>
  <c r="G1450" i="9" a="1"/>
  <c r="G1450" i="9" s="1"/>
  <c r="G1451" i="9" a="1"/>
  <c r="G1451" i="9" s="1"/>
  <c r="G1452" i="9" a="1"/>
  <c r="G1452" i="9" s="1"/>
  <c r="G1453" i="9" a="1"/>
  <c r="G1453" i="9" s="1"/>
  <c r="G1454" i="9" a="1"/>
  <c r="G1454" i="9" s="1"/>
  <c r="G1455" i="9" a="1"/>
  <c r="G1455" i="9" s="1"/>
  <c r="G1456" i="9" a="1"/>
  <c r="G1456" i="9" s="1"/>
  <c r="G1457" i="9" a="1"/>
  <c r="G1457" i="9" s="1"/>
  <c r="G1458" i="9" a="1"/>
  <c r="G1458" i="9" s="1"/>
  <c r="G1459" i="9" a="1"/>
  <c r="G1459" i="9" s="1"/>
  <c r="G1460" i="9" a="1"/>
  <c r="G1460" i="9" s="1"/>
  <c r="G1461" i="9" a="1"/>
  <c r="G1461" i="9" s="1"/>
  <c r="G1462" i="9" a="1"/>
  <c r="G1462" i="9" s="1"/>
  <c r="G1463" i="9" a="1"/>
  <c r="G1463" i="9" s="1"/>
  <c r="G1464" i="9" a="1"/>
  <c r="G1464" i="9" s="1"/>
  <c r="G1465" i="9" a="1"/>
  <c r="G1465" i="9" s="1"/>
  <c r="G1466" i="9" a="1"/>
  <c r="G1466" i="9" s="1"/>
  <c r="G1467" i="9" a="1"/>
  <c r="G1467" i="9" s="1"/>
  <c r="G1468" i="9" a="1"/>
  <c r="G1468" i="9" s="1"/>
  <c r="G1469" i="9" a="1"/>
  <c r="G1469" i="9" s="1"/>
  <c r="G1470" i="9" a="1"/>
  <c r="G1470" i="9" s="1"/>
  <c r="G1471" i="9" a="1"/>
  <c r="G1471" i="9" s="1"/>
  <c r="G1472" i="9" a="1"/>
  <c r="G1472" i="9" s="1"/>
  <c r="G1473" i="9" a="1"/>
  <c r="G1473" i="9" s="1"/>
  <c r="G1474" i="9" a="1"/>
  <c r="G1474" i="9" s="1"/>
  <c r="G1475" i="9" a="1"/>
  <c r="G1475" i="9" s="1"/>
  <c r="G1476" i="9" a="1"/>
  <c r="G1476" i="9" s="1"/>
  <c r="G1477" i="9" a="1"/>
  <c r="G1477" i="9" s="1"/>
  <c r="G1478" i="9" a="1"/>
  <c r="G1478" i="9" s="1"/>
  <c r="G1479" i="9" a="1"/>
  <c r="G1479" i="9" s="1"/>
  <c r="G1480" i="9" a="1"/>
  <c r="G1480" i="9" s="1"/>
  <c r="G1481" i="9" a="1"/>
  <c r="G1481" i="9" s="1"/>
  <c r="G1482" i="9" a="1"/>
  <c r="G1482" i="9" s="1"/>
  <c r="G1483" i="9" a="1"/>
  <c r="G1483" i="9" s="1"/>
  <c r="G1484" i="9" a="1"/>
  <c r="G1484" i="9" s="1"/>
  <c r="G1485" i="9" a="1"/>
  <c r="G1485" i="9" s="1"/>
  <c r="G1486" i="9" a="1"/>
  <c r="G1486" i="9" s="1"/>
  <c r="G1487" i="9" a="1"/>
  <c r="G1487" i="9"/>
  <c r="G1488" i="9" a="1"/>
  <c r="G1488" i="9" s="1"/>
  <c r="G1489" i="9" a="1"/>
  <c r="G1489" i="9" s="1"/>
  <c r="G1490" i="9" a="1"/>
  <c r="G1490" i="9" s="1"/>
  <c r="G1491" i="9" a="1"/>
  <c r="G1491" i="9" s="1"/>
  <c r="G1492" i="9" a="1"/>
  <c r="G1492" i="9" s="1"/>
  <c r="G1493" i="9" a="1"/>
  <c r="G1493" i="9" s="1"/>
  <c r="G1494" i="9" a="1"/>
  <c r="G1494" i="9" s="1"/>
  <c r="G1495" i="9" a="1"/>
  <c r="G1495" i="9" s="1"/>
  <c r="G1496" i="9" a="1"/>
  <c r="G1496" i="9" s="1"/>
  <c r="G1497" i="9" a="1"/>
  <c r="G1497" i="9" s="1"/>
  <c r="G1498" i="9" a="1"/>
  <c r="G1498" i="9" s="1"/>
  <c r="G1499" i="9" a="1"/>
  <c r="G1499" i="9" s="1"/>
  <c r="G1500" i="9" a="1"/>
  <c r="G1500" i="9" s="1"/>
  <c r="G1501" i="9" a="1"/>
  <c r="G1501" i="9" s="1"/>
  <c r="G1502" i="9" a="1"/>
  <c r="G1502" i="9" s="1"/>
  <c r="G1503" i="9" a="1"/>
  <c r="G1503" i="9" s="1"/>
  <c r="G1504" i="9" a="1"/>
  <c r="G1504" i="9" s="1"/>
  <c r="G1505" i="9" a="1"/>
  <c r="G1505" i="9" s="1"/>
  <c r="G1506" i="9" a="1"/>
  <c r="G1506" i="9" s="1"/>
  <c r="G1507" i="9" a="1"/>
  <c r="G1507" i="9" s="1"/>
  <c r="G1508" i="9" a="1"/>
  <c r="G1508" i="9" s="1"/>
  <c r="G1509" i="9" a="1"/>
  <c r="G1509" i="9" s="1"/>
  <c r="G1510" i="9" a="1"/>
  <c r="G1510" i="9" s="1"/>
  <c r="G1511" i="9" a="1"/>
  <c r="G1511" i="9" s="1"/>
  <c r="G1512" i="9" a="1"/>
  <c r="G1512" i="9" s="1"/>
  <c r="G1513" i="9" a="1"/>
  <c r="G1513" i="9" s="1"/>
  <c r="G1514" i="9" a="1"/>
  <c r="G1514" i="9" s="1"/>
  <c r="G1515" i="9" a="1"/>
  <c r="G1515" i="9" s="1"/>
  <c r="G1516" i="9" a="1"/>
  <c r="G1516" i="9" s="1"/>
  <c r="G1517" i="9" a="1"/>
  <c r="G1517" i="9" s="1"/>
  <c r="G1518" i="9" a="1"/>
  <c r="G1518" i="9" s="1"/>
  <c r="G1519" i="9" a="1"/>
  <c r="G1519" i="9" s="1"/>
  <c r="G1520" i="9" a="1"/>
  <c r="G1520" i="9" s="1"/>
  <c r="G1521" i="9" a="1"/>
  <c r="G1521" i="9" s="1"/>
  <c r="G1522" i="9" a="1"/>
  <c r="G1522" i="9" s="1"/>
  <c r="G1523" i="9" a="1"/>
  <c r="G1523" i="9" s="1"/>
  <c r="G1524" i="9" a="1"/>
  <c r="G1524" i="9" s="1"/>
  <c r="G1525" i="9" a="1"/>
  <c r="G1525" i="9" s="1"/>
  <c r="G1526" i="9" a="1"/>
  <c r="G1526" i="9" s="1"/>
  <c r="G1527" i="9" a="1"/>
  <c r="G1527" i="9" s="1"/>
  <c r="G1528" i="9" a="1"/>
  <c r="G1528" i="9" s="1"/>
  <c r="G1529" i="9" a="1"/>
  <c r="G1529" i="9" s="1"/>
  <c r="G1530" i="9" a="1"/>
  <c r="G1530" i="9" s="1"/>
  <c r="G1531" i="9" a="1"/>
  <c r="G1531" i="9" s="1"/>
  <c r="G1532" i="9" a="1"/>
  <c r="G1532" i="9" s="1"/>
  <c r="G1533" i="9" a="1"/>
  <c r="G1533" i="9" s="1"/>
  <c r="G1534" i="9" a="1"/>
  <c r="G1534" i="9" s="1"/>
  <c r="G1535" i="9" a="1"/>
  <c r="G1535" i="9" s="1"/>
  <c r="G1536" i="9" a="1"/>
  <c r="G1536" i="9" s="1"/>
  <c r="G1537" i="9" a="1"/>
  <c r="G1537" i="9" s="1"/>
  <c r="G1538" i="9" a="1"/>
  <c r="G1538" i="9" s="1"/>
  <c r="G1539" i="9" a="1"/>
  <c r="G1539" i="9" s="1"/>
  <c r="G1540" i="9" a="1"/>
  <c r="G1540" i="9" s="1"/>
  <c r="G1541" i="9" a="1"/>
  <c r="G1541" i="9" s="1"/>
  <c r="G1542" i="9" a="1"/>
  <c r="G1542" i="9" s="1"/>
  <c r="G1543" i="9" a="1"/>
  <c r="G1543" i="9" s="1"/>
  <c r="G1544" i="9" a="1"/>
  <c r="G1544" i="9" s="1"/>
  <c r="G1545" i="9" a="1"/>
  <c r="G1545" i="9" s="1"/>
  <c r="G1546" i="9" a="1"/>
  <c r="G1546" i="9" s="1"/>
  <c r="G1547" i="9" a="1"/>
  <c r="G1547" i="9" s="1"/>
  <c r="G1548" i="9" a="1"/>
  <c r="G1548" i="9" s="1"/>
  <c r="G1549" i="9" a="1"/>
  <c r="G1549" i="9" s="1"/>
  <c r="G1550" i="9" a="1"/>
  <c r="G1550" i="9" s="1"/>
  <c r="G1551" i="9" a="1"/>
  <c r="G1551" i="9" s="1"/>
  <c r="G1552" i="9" a="1"/>
  <c r="G1552" i="9" s="1"/>
  <c r="G1553" i="9" a="1"/>
  <c r="G1553" i="9" s="1"/>
  <c r="G1554" i="9" a="1"/>
  <c r="G1554" i="9" s="1"/>
  <c r="G1555" i="9" a="1"/>
  <c r="G1555" i="9" s="1"/>
  <c r="G1556" i="9" a="1"/>
  <c r="G1556" i="9" s="1"/>
  <c r="G1557" i="9" a="1"/>
  <c r="G1557" i="9" s="1"/>
  <c r="G1558" i="9" a="1"/>
  <c r="G1558" i="9" s="1"/>
  <c r="G1559" i="9" a="1"/>
  <c r="G1559" i="9" s="1"/>
  <c r="G1560" i="9" a="1"/>
  <c r="G1560" i="9" s="1"/>
  <c r="G1561" i="9" a="1"/>
  <c r="G1561" i="9" s="1"/>
  <c r="G1562" i="9" a="1"/>
  <c r="G1562" i="9" s="1"/>
  <c r="G1563" i="9" a="1"/>
  <c r="G1563" i="9" s="1"/>
  <c r="G1564" i="9" a="1"/>
  <c r="G1564" i="9" s="1"/>
  <c r="G1565" i="9" a="1"/>
  <c r="G1565" i="9" s="1"/>
  <c r="G1566" i="9" a="1"/>
  <c r="G1566" i="9" s="1"/>
  <c r="G1567" i="9" a="1"/>
  <c r="G1567" i="9" s="1"/>
  <c r="G1568" i="9" a="1"/>
  <c r="G1568" i="9" s="1"/>
  <c r="G1569" i="9" a="1"/>
  <c r="G1569" i="9" s="1"/>
  <c r="G1570" i="9" a="1"/>
  <c r="G1570" i="9" s="1"/>
  <c r="G1571" i="9" a="1"/>
  <c r="G1571" i="9" s="1"/>
  <c r="G1572" i="9" a="1"/>
  <c r="G1572" i="9" s="1"/>
  <c r="G1573" i="9" a="1"/>
  <c r="G1573" i="9" s="1"/>
  <c r="G1574" i="9" a="1"/>
  <c r="G1574" i="9" s="1"/>
  <c r="G1575" i="9" a="1"/>
  <c r="G1575" i="9"/>
  <c r="G1576" i="9" a="1"/>
  <c r="G1576" i="9" s="1"/>
  <c r="G1577" i="9" a="1"/>
  <c r="G1577" i="9" s="1"/>
  <c r="G1578" i="9" a="1"/>
  <c r="G1578" i="9" s="1"/>
  <c r="G1579" i="9" a="1"/>
  <c r="G1579" i="9" s="1"/>
  <c r="G1580" i="9" a="1"/>
  <c r="G1580" i="9" s="1"/>
  <c r="G1581" i="9" a="1"/>
  <c r="G1581" i="9" s="1"/>
  <c r="G1582" i="9" a="1"/>
  <c r="G1582" i="9" s="1"/>
  <c r="G1583" i="9" a="1"/>
  <c r="G1583" i="9" s="1"/>
  <c r="G1584" i="9" a="1"/>
  <c r="G1584" i="9" s="1"/>
  <c r="G1585" i="9" a="1"/>
  <c r="G1585" i="9" s="1"/>
  <c r="G1586" i="9" a="1"/>
  <c r="G1586" i="9" s="1"/>
  <c r="G1587" i="9" a="1"/>
  <c r="G1587" i="9" s="1"/>
  <c r="G1588" i="9" a="1"/>
  <c r="G1588" i="9" s="1"/>
  <c r="G1589" i="9" a="1"/>
  <c r="G1589" i="9" s="1"/>
  <c r="G1590" i="9" a="1"/>
  <c r="G1590" i="9" s="1"/>
  <c r="G1591" i="9" a="1"/>
  <c r="G1591" i="9" s="1"/>
  <c r="G1592" i="9" a="1"/>
  <c r="G1592" i="9" s="1"/>
  <c r="G1593" i="9" a="1"/>
  <c r="G1593" i="9" s="1"/>
  <c r="G1594" i="9" a="1"/>
  <c r="G1594" i="9" s="1"/>
  <c r="G1595" i="9" a="1"/>
  <c r="G1595" i="9" s="1"/>
  <c r="G1596" i="9" a="1"/>
  <c r="G1596" i="9" s="1"/>
  <c r="G1597" i="9" a="1"/>
  <c r="G1597" i="9" s="1"/>
  <c r="G1598" i="9" a="1"/>
  <c r="G1598" i="9" s="1"/>
  <c r="G1599" i="9" a="1"/>
  <c r="G1599" i="9" s="1"/>
  <c r="G1600" i="9" a="1"/>
  <c r="G1600" i="9" s="1"/>
  <c r="G1601" i="9" a="1"/>
  <c r="G1601" i="9" s="1"/>
  <c r="G1602" i="9" a="1"/>
  <c r="G1602" i="9" s="1"/>
  <c r="G1603" i="9" a="1"/>
  <c r="G1603" i="9" s="1"/>
  <c r="G1604" i="9" a="1"/>
  <c r="G1604" i="9" s="1"/>
  <c r="G1605" i="9" a="1"/>
  <c r="G1605" i="9" s="1"/>
  <c r="G1606" i="9" a="1"/>
  <c r="G1606" i="9" s="1"/>
  <c r="G1607" i="9" a="1"/>
  <c r="G1607" i="9" s="1"/>
  <c r="G1608" i="9" a="1"/>
  <c r="G1608" i="9" s="1"/>
  <c r="G1609" i="9" a="1"/>
  <c r="G1609" i="9" s="1"/>
  <c r="G1610" i="9" a="1"/>
  <c r="G1610" i="9" s="1"/>
  <c r="G1611" i="9" a="1"/>
  <c r="G1611" i="9" s="1"/>
  <c r="G1612" i="9" a="1"/>
  <c r="G1612" i="9" s="1"/>
  <c r="G1613" i="9" a="1"/>
  <c r="G1613" i="9" s="1"/>
  <c r="G1614" i="9" a="1"/>
  <c r="G1614" i="9" s="1"/>
  <c r="G1615" i="9" a="1"/>
  <c r="G1615" i="9" s="1"/>
  <c r="G1616" i="9" a="1"/>
  <c r="G1616" i="9" s="1"/>
  <c r="G1617" i="9" a="1"/>
  <c r="G1617" i="9" s="1"/>
  <c r="G1618" i="9" a="1"/>
  <c r="G1618" i="9" s="1"/>
  <c r="G1619" i="9" a="1"/>
  <c r="G1619" i="9" s="1"/>
  <c r="G1620" i="9" a="1"/>
  <c r="G1620" i="9" s="1"/>
  <c r="G1621" i="9" a="1"/>
  <c r="G1621" i="9" s="1"/>
  <c r="G1622" i="9" a="1"/>
  <c r="G1622" i="9" s="1"/>
  <c r="G1623" i="9" a="1"/>
  <c r="G1623" i="9" s="1"/>
  <c r="G1624" i="9" a="1"/>
  <c r="G1624" i="9" s="1"/>
  <c r="G1625" i="9" a="1"/>
  <c r="G1625" i="9" s="1"/>
  <c r="G1626" i="9" a="1"/>
  <c r="G1626" i="9" s="1"/>
  <c r="G1627" i="9" a="1"/>
  <c r="G1627" i="9" s="1"/>
  <c r="G1628" i="9" a="1"/>
  <c r="G1628" i="9" s="1"/>
  <c r="G1629" i="9" a="1"/>
  <c r="G1629" i="9" s="1"/>
  <c r="G1630" i="9" a="1"/>
  <c r="G1630" i="9" s="1"/>
  <c r="G1631" i="9" a="1"/>
  <c r="G1631" i="9"/>
  <c r="G1632" i="9" a="1"/>
  <c r="G1632" i="9" s="1"/>
  <c r="G1633" i="9" a="1"/>
  <c r="G1633" i="9" s="1"/>
  <c r="G1634" i="9" a="1"/>
  <c r="G1634" i="9" s="1"/>
  <c r="G1635" i="9" a="1"/>
  <c r="G1635" i="9" s="1"/>
  <c r="G1636" i="9" a="1"/>
  <c r="G1636" i="9" s="1"/>
  <c r="G1637" i="9" a="1"/>
  <c r="G1637" i="9" s="1"/>
  <c r="G1638" i="9" a="1"/>
  <c r="G1638" i="9" s="1"/>
  <c r="G1639" i="9" a="1"/>
  <c r="G1639" i="9" s="1"/>
  <c r="G1640" i="9" a="1"/>
  <c r="G1640" i="9" s="1"/>
  <c r="G1641" i="9" a="1"/>
  <c r="G1641" i="9" s="1"/>
  <c r="G1642" i="9" a="1"/>
  <c r="G1642" i="9" s="1"/>
  <c r="G1643" i="9" a="1"/>
  <c r="G1643" i="9" s="1"/>
  <c r="G1644" i="9" a="1"/>
  <c r="G1644" i="9" s="1"/>
  <c r="G1645" i="9" a="1"/>
  <c r="G1645" i="9" s="1"/>
  <c r="G1646" i="9" a="1"/>
  <c r="G1646" i="9" s="1"/>
  <c r="G1647" i="9" a="1"/>
  <c r="G1647" i="9" s="1"/>
  <c r="G1648" i="9" a="1"/>
  <c r="G1648" i="9" s="1"/>
  <c r="G1649" i="9" a="1"/>
  <c r="G1649" i="9" s="1"/>
  <c r="G1650" i="9" a="1"/>
  <c r="G1650" i="9" s="1"/>
  <c r="G1651" i="9" a="1"/>
  <c r="G1651" i="9" s="1"/>
  <c r="G1652" i="9" a="1"/>
  <c r="G1652" i="9" s="1"/>
  <c r="G1653" i="9" a="1"/>
  <c r="G1653" i="9" s="1"/>
  <c r="G1654" i="9" a="1"/>
  <c r="G1654" i="9" s="1"/>
  <c r="G1655" i="9" a="1"/>
  <c r="G1655" i="9" s="1"/>
  <c r="G1656" i="9" a="1"/>
  <c r="G1656" i="9" s="1"/>
  <c r="G1657" i="9" a="1"/>
  <c r="G1657" i="9" s="1"/>
  <c r="G1658" i="9" a="1"/>
  <c r="G1658" i="9" s="1"/>
  <c r="G1659" i="9" a="1"/>
  <c r="G1659" i="9" s="1"/>
  <c r="G1660" i="9" a="1"/>
  <c r="G1660" i="9" s="1"/>
  <c r="G1661" i="9" a="1"/>
  <c r="G1661" i="9" s="1"/>
  <c r="G1662" i="9" a="1"/>
  <c r="G1662" i="9" s="1"/>
  <c r="G1663" i="9" a="1"/>
  <c r="G1663" i="9" s="1"/>
  <c r="G1664" i="9" a="1"/>
  <c r="G1664" i="9" s="1"/>
  <c r="G1665" i="9" a="1"/>
  <c r="G1665" i="9" s="1"/>
  <c r="G1666" i="9" a="1"/>
  <c r="G1666" i="9" s="1"/>
  <c r="G1667" i="9" a="1"/>
  <c r="G1667" i="9" s="1"/>
  <c r="G1668" i="9" a="1"/>
  <c r="G1668" i="9" s="1"/>
  <c r="G1669" i="9" a="1"/>
  <c r="G1669" i="9" s="1"/>
  <c r="G1670" i="9" a="1"/>
  <c r="G1670" i="9" s="1"/>
  <c r="G1671" i="9" a="1"/>
  <c r="G1671" i="9" s="1"/>
  <c r="G1672" i="9" a="1"/>
  <c r="G1672" i="9" s="1"/>
  <c r="G1673" i="9" a="1"/>
  <c r="G1673" i="9" s="1"/>
  <c r="G1674" i="9" a="1"/>
  <c r="G1674" i="9" s="1"/>
  <c r="G1675" i="9" a="1"/>
  <c r="G1675" i="9" s="1"/>
  <c r="G1676" i="9" a="1"/>
  <c r="G1676" i="9" s="1"/>
  <c r="G1677" i="9" a="1"/>
  <c r="G1677" i="9" s="1"/>
  <c r="G1678" i="9" a="1"/>
  <c r="G1678" i="9" s="1"/>
  <c r="G1679" i="9" a="1"/>
  <c r="G1679" i="9" s="1"/>
  <c r="G1680" i="9" a="1"/>
  <c r="G1680" i="9" s="1"/>
  <c r="G1681" i="9" a="1"/>
  <c r="G1681" i="9" s="1"/>
  <c r="G1682" i="9" a="1"/>
  <c r="G1682" i="9" s="1"/>
  <c r="G1683" i="9" a="1"/>
  <c r="G1683" i="9" s="1"/>
  <c r="G1684" i="9" a="1"/>
  <c r="G1684" i="9" s="1"/>
  <c r="G1685" i="9" a="1"/>
  <c r="G1685" i="9" s="1"/>
  <c r="G1686" i="9" a="1"/>
  <c r="G1686" i="9" s="1"/>
  <c r="G1687" i="9" a="1"/>
  <c r="G1687" i="9" s="1"/>
  <c r="G1688" i="9" a="1"/>
  <c r="G1688" i="9" s="1"/>
  <c r="G1689" i="9" a="1"/>
  <c r="G1689" i="9" s="1"/>
  <c r="G1690" i="9" a="1"/>
  <c r="G1690" i="9" s="1"/>
  <c r="G1691" i="9" a="1"/>
  <c r="G1691" i="9" s="1"/>
  <c r="G1692" i="9" a="1"/>
  <c r="G1692" i="9" s="1"/>
  <c r="G1693" i="9" a="1"/>
  <c r="G1693" i="9" s="1"/>
  <c r="G1694" i="9" a="1"/>
  <c r="G1694" i="9" s="1"/>
  <c r="G1695" i="9" a="1"/>
  <c r="G1695" i="9"/>
  <c r="G1696" i="9" a="1"/>
  <c r="G1696" i="9" s="1"/>
  <c r="G1697" i="9" a="1"/>
  <c r="G1697" i="9" s="1"/>
  <c r="G1698" i="9" a="1"/>
  <c r="G1698" i="9" s="1"/>
  <c r="G1699" i="9" a="1"/>
  <c r="G1699" i="9" s="1"/>
  <c r="G1700" i="9" a="1"/>
  <c r="G1700" i="9" s="1"/>
  <c r="G1701" i="9" a="1"/>
  <c r="G1701" i="9" s="1"/>
  <c r="G1702" i="9" a="1"/>
  <c r="G1702" i="9" s="1"/>
  <c r="G1703" i="9" a="1"/>
  <c r="G1703" i="9" s="1"/>
  <c r="G1704" i="9" a="1"/>
  <c r="G1704" i="9" s="1"/>
  <c r="G1705" i="9" a="1"/>
  <c r="G1705" i="9" s="1"/>
  <c r="G1706" i="9" a="1"/>
  <c r="G1706" i="9" s="1"/>
  <c r="G1707" i="9" a="1"/>
  <c r="G1707" i="9" s="1"/>
  <c r="G1708" i="9" a="1"/>
  <c r="G1708" i="9" s="1"/>
  <c r="G1709" i="9" a="1"/>
  <c r="G1709" i="9" s="1"/>
  <c r="G1710" i="9" a="1"/>
  <c r="G1710" i="9" s="1"/>
  <c r="G1711" i="9" a="1"/>
  <c r="G1711" i="9" s="1"/>
  <c r="G1712" i="9" a="1"/>
  <c r="G1712" i="9" s="1"/>
  <c r="G1713" i="9" a="1"/>
  <c r="G1713" i="9" s="1"/>
  <c r="G1714" i="9" a="1"/>
  <c r="G1714" i="9" s="1"/>
  <c r="G1715" i="9" a="1"/>
  <c r="G1715" i="9" s="1"/>
  <c r="G1716" i="9" a="1"/>
  <c r="G1716" i="9" s="1"/>
  <c r="G1717" i="9" a="1"/>
  <c r="G1717" i="9" s="1"/>
  <c r="G1718" i="9" a="1"/>
  <c r="G1718" i="9" s="1"/>
  <c r="G1719" i="9" a="1"/>
  <c r="G1719" i="9" s="1"/>
  <c r="G1720" i="9" a="1"/>
  <c r="G1720" i="9" s="1"/>
  <c r="G1721" i="9" a="1"/>
  <c r="G1721" i="9" s="1"/>
  <c r="G1722" i="9" a="1"/>
  <c r="G1722" i="9" s="1"/>
  <c r="G1723" i="9" a="1"/>
  <c r="G1723" i="9" s="1"/>
  <c r="G1724" i="9" a="1"/>
  <c r="G1724" i="9" s="1"/>
  <c r="G1725" i="9" a="1"/>
  <c r="G1725" i="9" s="1"/>
  <c r="G1726" i="9" a="1"/>
  <c r="G1726" i="9" s="1"/>
  <c r="G1727" i="9" a="1"/>
  <c r="G1727" i="9" s="1"/>
  <c r="G1728" i="9" a="1"/>
  <c r="G1728" i="9" s="1"/>
  <c r="G1729" i="9" a="1"/>
  <c r="G1729" i="9" s="1"/>
  <c r="G1730" i="9" a="1"/>
  <c r="G1730" i="9" s="1"/>
  <c r="G1731" i="9" a="1"/>
  <c r="G1731" i="9" s="1"/>
  <c r="G1732" i="9" a="1"/>
  <c r="G1732" i="9" s="1"/>
  <c r="G1733" i="9" a="1"/>
  <c r="G1733" i="9" s="1"/>
  <c r="G1734" i="9" a="1"/>
  <c r="G1734" i="9" s="1"/>
  <c r="G1735" i="9" a="1"/>
  <c r="G1735" i="9" s="1"/>
  <c r="G1736" i="9" a="1"/>
  <c r="G1736" i="9" s="1"/>
  <c r="G1737" i="9" a="1"/>
  <c r="G1737" i="9" s="1"/>
  <c r="G1738" i="9" a="1"/>
  <c r="G1738" i="9" s="1"/>
  <c r="G1739" i="9" a="1"/>
  <c r="G1739" i="9" s="1"/>
  <c r="G1740" i="9" a="1"/>
  <c r="G1740" i="9" s="1"/>
  <c r="G1741" i="9" a="1"/>
  <c r="G1741" i="9" s="1"/>
  <c r="G1742" i="9" a="1"/>
  <c r="G1742" i="9" s="1"/>
  <c r="G1743" i="9" a="1"/>
  <c r="G1743" i="9" s="1"/>
  <c r="G1744" i="9" a="1"/>
  <c r="G1744" i="9" s="1"/>
  <c r="G1745" i="9" a="1"/>
  <c r="G1745" i="9" s="1"/>
  <c r="G1746" i="9" a="1"/>
  <c r="G1746" i="9" s="1"/>
  <c r="G1747" i="9" a="1"/>
  <c r="G1747" i="9" s="1"/>
  <c r="G1748" i="9" a="1"/>
  <c r="G1748" i="9" s="1"/>
  <c r="G1749" i="9" a="1"/>
  <c r="G1749" i="9" s="1"/>
  <c r="G1750" i="9" a="1"/>
  <c r="G1750" i="9" s="1"/>
  <c r="G1751" i="9" a="1"/>
  <c r="G1751" i="9" s="1"/>
  <c r="G1752" i="9" a="1"/>
  <c r="G1752" i="9" s="1"/>
  <c r="G1753" i="9" a="1"/>
  <c r="G1753" i="9" s="1"/>
  <c r="G1754" i="9" a="1"/>
  <c r="G1754" i="9" s="1"/>
  <c r="G1755" i="9" a="1"/>
  <c r="G1755" i="9" s="1"/>
  <c r="G1756" i="9" a="1"/>
  <c r="G1756" i="9" s="1"/>
  <c r="G1757" i="9" a="1"/>
  <c r="G1757" i="9" s="1"/>
  <c r="G1758" i="9" a="1"/>
  <c r="G1758" i="9" s="1"/>
  <c r="G1759" i="9" a="1"/>
  <c r="G1759" i="9" s="1"/>
  <c r="G1760" i="9" a="1"/>
  <c r="G1760" i="9" s="1"/>
  <c r="G1761" i="9" a="1"/>
  <c r="G1761" i="9" s="1"/>
  <c r="G1762" i="9" a="1"/>
  <c r="G1762" i="9" s="1"/>
  <c r="G1763" i="9" a="1"/>
  <c r="G1763" i="9" s="1"/>
  <c r="G1764" i="9" a="1"/>
  <c r="G1764" i="9" s="1"/>
  <c r="G1765" i="9" a="1"/>
  <c r="G1765" i="9" s="1"/>
  <c r="G1766" i="9" a="1"/>
  <c r="G1766" i="9" s="1"/>
  <c r="G1767" i="9" a="1"/>
  <c r="G1767" i="9" s="1"/>
  <c r="G1768" i="9" a="1"/>
  <c r="G1768" i="9" s="1"/>
  <c r="G1769" i="9" a="1"/>
  <c r="G1769" i="9" s="1"/>
  <c r="G1770" i="9" a="1"/>
  <c r="G1770" i="9" s="1"/>
  <c r="G1771" i="9" a="1"/>
  <c r="G1771" i="9" s="1"/>
  <c r="G1772" i="9" a="1"/>
  <c r="G1772" i="9" s="1"/>
  <c r="G1773" i="9" a="1"/>
  <c r="G1773" i="9" s="1"/>
  <c r="G1774" i="9" a="1"/>
  <c r="G1774" i="9" s="1"/>
  <c r="G1775" i="9" a="1"/>
  <c r="G1775" i="9" s="1"/>
  <c r="G1776" i="9" a="1"/>
  <c r="G1776" i="9" s="1"/>
  <c r="G1777" i="9" a="1"/>
  <c r="G1777" i="9" s="1"/>
  <c r="G1778" i="9" a="1"/>
  <c r="G1778" i="9" s="1"/>
  <c r="G1779" i="9" a="1"/>
  <c r="G1779" i="9" s="1"/>
  <c r="G1780" i="9" a="1"/>
  <c r="G1780" i="9" s="1"/>
  <c r="G1781" i="9" a="1"/>
  <c r="G1781" i="9" s="1"/>
  <c r="G1782" i="9" a="1"/>
  <c r="G1782" i="9" s="1"/>
  <c r="G1783" i="9" a="1"/>
  <c r="G1783" i="9" s="1"/>
  <c r="G1784" i="9" a="1"/>
  <c r="G1784" i="9" s="1"/>
  <c r="G1785" i="9" a="1"/>
  <c r="G1785" i="9" s="1"/>
  <c r="G1786" i="9" a="1"/>
  <c r="G1786" i="9" s="1"/>
  <c r="G1787" i="9" a="1"/>
  <c r="G1787" i="9" s="1"/>
  <c r="G1788" i="9" a="1"/>
  <c r="G1788" i="9" s="1"/>
  <c r="G1789" i="9" a="1"/>
  <c r="G1789" i="9" s="1"/>
  <c r="G1790" i="9" a="1"/>
  <c r="G1790" i="9" s="1"/>
  <c r="G1791" i="9" a="1"/>
  <c r="G1791" i="9" s="1"/>
  <c r="G1792" i="9" a="1"/>
  <c r="G1792" i="9" s="1"/>
  <c r="G1793" i="9" a="1"/>
  <c r="G1793" i="9" s="1"/>
  <c r="G1794" i="9" a="1"/>
  <c r="G1794" i="9" s="1"/>
  <c r="G1795" i="9" a="1"/>
  <c r="G1795" i="9" s="1"/>
  <c r="G1796" i="9" a="1"/>
  <c r="G1796" i="9" s="1"/>
  <c r="G1797" i="9" a="1"/>
  <c r="G1797" i="9" s="1"/>
  <c r="G1798" i="9" a="1"/>
  <c r="G1798" i="9" s="1"/>
  <c r="G1799" i="9" a="1"/>
  <c r="G1799" i="9"/>
  <c r="G1800" i="9" a="1"/>
  <c r="G1800" i="9" s="1"/>
  <c r="G1801" i="9" a="1"/>
  <c r="G1801" i="9" s="1"/>
  <c r="G1802" i="9" a="1"/>
  <c r="G1802" i="9" s="1"/>
  <c r="G1803" i="9" a="1"/>
  <c r="G1803" i="9" s="1"/>
  <c r="G1804" i="9" a="1"/>
  <c r="G1804" i="9" s="1"/>
  <c r="G1805" i="9" a="1"/>
  <c r="G1805" i="9" s="1"/>
  <c r="G1806" i="9" a="1"/>
  <c r="G1806" i="9" s="1"/>
  <c r="G1807" i="9" a="1"/>
  <c r="G1807" i="9" s="1"/>
  <c r="G1808" i="9" a="1"/>
  <c r="G1808" i="9" s="1"/>
  <c r="G1809" i="9" a="1"/>
  <c r="G1809" i="9" s="1"/>
  <c r="G1810" i="9" a="1"/>
  <c r="G1810" i="9" s="1"/>
  <c r="G1811" i="9" a="1"/>
  <c r="G1811" i="9" s="1"/>
  <c r="G1812" i="9" a="1"/>
  <c r="G1812" i="9" s="1"/>
  <c r="G1813" i="9" a="1"/>
  <c r="G1813" i="9" s="1"/>
  <c r="G1814" i="9" a="1"/>
  <c r="G1814" i="9" s="1"/>
  <c r="G1815" i="9" a="1"/>
  <c r="G1815" i="9" s="1"/>
  <c r="G1816" i="9" a="1"/>
  <c r="G1816" i="9" s="1"/>
  <c r="G1817" i="9" a="1"/>
  <c r="G1817" i="9" s="1"/>
  <c r="G1818" i="9" a="1"/>
  <c r="G1818" i="9" s="1"/>
  <c r="G1819" i="9" a="1"/>
  <c r="G1819" i="9" s="1"/>
  <c r="G1820" i="9" a="1"/>
  <c r="G1820" i="9" s="1"/>
  <c r="G1821" i="9" a="1"/>
  <c r="G1821" i="9" s="1"/>
  <c r="G1822" i="9" a="1"/>
  <c r="G1822" i="9" s="1"/>
  <c r="G1823" i="9" a="1"/>
  <c r="G1823" i="9" s="1"/>
  <c r="G1824" i="9" a="1"/>
  <c r="G1824" i="9" s="1"/>
  <c r="G1825" i="9" a="1"/>
  <c r="G1825" i="9" s="1"/>
  <c r="G1826" i="9" a="1"/>
  <c r="G1826" i="9" s="1"/>
  <c r="G1827" i="9" a="1"/>
  <c r="G1827" i="9" s="1"/>
  <c r="G1828" i="9" a="1"/>
  <c r="G1828" i="9" s="1"/>
  <c r="G1829" i="9" a="1"/>
  <c r="G1829" i="9" s="1"/>
  <c r="G1830" i="9" a="1"/>
  <c r="G1830" i="9" s="1"/>
  <c r="G1831" i="9" a="1"/>
  <c r="G1831" i="9" s="1"/>
  <c r="G1832" i="9" a="1"/>
  <c r="G1832" i="9" s="1"/>
  <c r="G1833" i="9" a="1"/>
  <c r="G1833" i="9" s="1"/>
  <c r="G1834" i="9" a="1"/>
  <c r="G1834" i="9" s="1"/>
  <c r="G1835" i="9" a="1"/>
  <c r="G1835" i="9" s="1"/>
  <c r="G1836" i="9" a="1"/>
  <c r="G1836" i="9" s="1"/>
  <c r="G1837" i="9" a="1"/>
  <c r="G1837" i="9" s="1"/>
  <c r="G1838" i="9" a="1"/>
  <c r="G1838" i="9" s="1"/>
  <c r="G1839" i="9" a="1"/>
  <c r="G1839" i="9" s="1"/>
  <c r="G1840" i="9" a="1"/>
  <c r="G1840" i="9" s="1"/>
  <c r="G1841" i="9" a="1"/>
  <c r="G1841" i="9" s="1"/>
  <c r="G1842" i="9" a="1"/>
  <c r="G1842" i="9" s="1"/>
  <c r="G1843" i="9" a="1"/>
  <c r="G1843" i="9" s="1"/>
  <c r="G1844" i="9" a="1"/>
  <c r="G1844" i="9" s="1"/>
  <c r="G1845" i="9" a="1"/>
  <c r="G1845" i="9" s="1"/>
  <c r="G1846" i="9" a="1"/>
  <c r="G1846" i="9" s="1"/>
  <c r="G1847" i="9" a="1"/>
  <c r="G1847" i="9" s="1"/>
  <c r="G1848" i="9" a="1"/>
  <c r="G1848" i="9" s="1"/>
  <c r="G1849" i="9" a="1"/>
  <c r="G1849" i="9" s="1"/>
  <c r="G1850" i="9" a="1"/>
  <c r="G1850" i="9" s="1"/>
  <c r="G1851" i="9" a="1"/>
  <c r="G1851" i="9" s="1"/>
  <c r="G1852" i="9" a="1"/>
  <c r="G1852" i="9" s="1"/>
  <c r="G1853" i="9" a="1"/>
  <c r="G1853" i="9" s="1"/>
  <c r="G1854" i="9" a="1"/>
  <c r="G1854" i="9" s="1"/>
  <c r="G1855" i="9" a="1"/>
  <c r="G1855" i="9" s="1"/>
  <c r="G1856" i="9" a="1"/>
  <c r="G1856" i="9" s="1"/>
  <c r="G1857" i="9" a="1"/>
  <c r="G1857" i="9" s="1"/>
  <c r="G1858" i="9" a="1"/>
  <c r="G1858" i="9" s="1"/>
  <c r="G1859" i="9" a="1"/>
  <c r="G1859" i="9" s="1"/>
  <c r="G1860" i="9" a="1"/>
  <c r="G1860" i="9" s="1"/>
  <c r="G1861" i="9" a="1"/>
  <c r="G1861" i="9" s="1"/>
  <c r="G1862" i="9" a="1"/>
  <c r="G1862" i="9" s="1"/>
  <c r="G1863" i="9" a="1"/>
  <c r="G1863" i="9" s="1"/>
  <c r="G1864" i="9" a="1"/>
  <c r="G1864" i="9" s="1"/>
  <c r="G1865" i="9" a="1"/>
  <c r="G1865" i="9" s="1"/>
  <c r="G1866" i="9" a="1"/>
  <c r="G1866" i="9" s="1"/>
  <c r="G1867" i="9" a="1"/>
  <c r="G1867" i="9" s="1"/>
  <c r="G1868" i="9" a="1"/>
  <c r="G1868" i="9" s="1"/>
  <c r="G1869" i="9" a="1"/>
  <c r="G1869" i="9" s="1"/>
  <c r="G1870" i="9" a="1"/>
  <c r="G1870" i="9" s="1"/>
  <c r="G1871" i="9" a="1"/>
  <c r="G1871" i="9" s="1"/>
  <c r="G1872" i="9" a="1"/>
  <c r="G1872" i="9" s="1"/>
  <c r="G1873" i="9" a="1"/>
  <c r="G1873" i="9" s="1"/>
  <c r="G1874" i="9" a="1"/>
  <c r="G1874" i="9" s="1"/>
  <c r="G1875" i="9" a="1"/>
  <c r="G1875" i="9" s="1"/>
  <c r="G1876" i="9" a="1"/>
  <c r="G1876" i="9" s="1"/>
  <c r="G1877" i="9" a="1"/>
  <c r="G1877" i="9" s="1"/>
  <c r="G1878" i="9" a="1"/>
  <c r="G1878" i="9" s="1"/>
  <c r="G1879" i="9" a="1"/>
  <c r="G1879" i="9" s="1"/>
  <c r="G1880" i="9" a="1"/>
  <c r="G1880" i="9" s="1"/>
  <c r="G1881" i="9" a="1"/>
  <c r="G1881" i="9" s="1"/>
  <c r="G1882" i="9" a="1"/>
  <c r="G1882" i="9" s="1"/>
  <c r="G1883" i="9" a="1"/>
  <c r="G1883" i="9" s="1"/>
  <c r="G1884" i="9" a="1"/>
  <c r="G1884" i="9" s="1"/>
  <c r="G1885" i="9" a="1"/>
  <c r="G1885" i="9" s="1"/>
  <c r="G1886" i="9" a="1"/>
  <c r="G1886" i="9" s="1"/>
  <c r="G1887" i="9" a="1"/>
  <c r="G1887" i="9"/>
  <c r="G1888" i="9" a="1"/>
  <c r="G1888" i="9" s="1"/>
  <c r="G1889" i="9" a="1"/>
  <c r="G1889" i="9" s="1"/>
  <c r="G1890" i="9" a="1"/>
  <c r="G1890" i="9" s="1"/>
  <c r="G1891" i="9" a="1"/>
  <c r="G1891" i="9" s="1"/>
  <c r="G1892" i="9" a="1"/>
  <c r="G1892" i="9" s="1"/>
  <c r="G1893" i="9" a="1"/>
  <c r="G1893" i="9" s="1"/>
  <c r="G1894" i="9" a="1"/>
  <c r="G1894" i="9" s="1"/>
  <c r="G1895" i="9" a="1"/>
  <c r="G1895" i="9" s="1"/>
  <c r="G1896" i="9" a="1"/>
  <c r="G1896" i="9" s="1"/>
  <c r="G1897" i="9" a="1"/>
  <c r="G1897" i="9" s="1"/>
  <c r="G1898" i="9" a="1"/>
  <c r="G1898" i="9" s="1"/>
  <c r="G1899" i="9" a="1"/>
  <c r="G1899" i="9" s="1"/>
  <c r="G1900" i="9" a="1"/>
  <c r="G1900" i="9" s="1"/>
  <c r="G1901" i="9" a="1"/>
  <c r="G1901" i="9" s="1"/>
  <c r="G1902" i="9" a="1"/>
  <c r="G1902" i="9" s="1"/>
  <c r="G1903" i="9" a="1"/>
  <c r="G1903" i="9" s="1"/>
  <c r="G1904" i="9" a="1"/>
  <c r="G1904" i="9" s="1"/>
  <c r="G1905" i="9" a="1"/>
  <c r="G1905" i="9" s="1"/>
  <c r="G1906" i="9" a="1"/>
  <c r="G1906" i="9" s="1"/>
  <c r="G1907" i="9" a="1"/>
  <c r="G1907" i="9" s="1"/>
  <c r="G1908" i="9" a="1"/>
  <c r="G1908" i="9" s="1"/>
  <c r="G1909" i="9" a="1"/>
  <c r="G1909" i="9" s="1"/>
  <c r="G1910" i="9" a="1"/>
  <c r="G1910" i="9" s="1"/>
  <c r="G1911" i="9" a="1"/>
  <c r="G1911" i="9" s="1"/>
  <c r="G1912" i="9" a="1"/>
  <c r="G1912" i="9" s="1"/>
  <c r="G1913" i="9" a="1"/>
  <c r="G1913" i="9" s="1"/>
  <c r="G1914" i="9" a="1"/>
  <c r="G1914" i="9" s="1"/>
  <c r="G1915" i="9" a="1"/>
  <c r="G1915" i="9" s="1"/>
  <c r="G1916" i="9" a="1"/>
  <c r="G1916" i="9" s="1"/>
  <c r="G1917" i="9" a="1"/>
  <c r="G1917" i="9" s="1"/>
  <c r="G1918" i="9" a="1"/>
  <c r="G1918" i="9" s="1"/>
  <c r="G1919" i="9" a="1"/>
  <c r="G1919" i="9" s="1"/>
  <c r="G1920" i="9" a="1"/>
  <c r="G1920" i="9" s="1"/>
  <c r="G1921" i="9" a="1"/>
  <c r="G1921" i="9" s="1"/>
  <c r="G1922" i="9" a="1"/>
  <c r="G1922" i="9" s="1"/>
  <c r="G1923" i="9" a="1"/>
  <c r="G1923" i="9" s="1"/>
  <c r="G1924" i="9" a="1"/>
  <c r="G1924" i="9" s="1"/>
  <c r="G1925" i="9" a="1"/>
  <c r="G1925" i="9" s="1"/>
  <c r="G1926" i="9" a="1"/>
  <c r="G1926" i="9" s="1"/>
  <c r="G1927" i="9" a="1"/>
  <c r="G1927" i="9" s="1"/>
  <c r="G1928" i="9" a="1"/>
  <c r="G1928" i="9" s="1"/>
  <c r="G1929" i="9" a="1"/>
  <c r="G1929" i="9" s="1"/>
  <c r="G1930" i="9" a="1"/>
  <c r="G1930" i="9" s="1"/>
  <c r="G1931" i="9" a="1"/>
  <c r="G1931" i="9" s="1"/>
  <c r="G1932" i="9" a="1"/>
  <c r="G1932" i="9" s="1"/>
  <c r="G1933" i="9" a="1"/>
  <c r="G1933" i="9" s="1"/>
  <c r="G1934" i="9" a="1"/>
  <c r="G1934" i="9" s="1"/>
  <c r="G1935" i="9" a="1"/>
  <c r="G1935" i="9" s="1"/>
  <c r="G1936" i="9" a="1"/>
  <c r="G1936" i="9" s="1"/>
  <c r="G1937" i="9" a="1"/>
  <c r="G1937" i="9" s="1"/>
  <c r="G1938" i="9" a="1"/>
  <c r="G1938" i="9" s="1"/>
  <c r="G1939" i="9" a="1"/>
  <c r="G1939" i="9" s="1"/>
  <c r="G1940" i="9" a="1"/>
  <c r="G1940" i="9" s="1"/>
  <c r="G1941" i="9" a="1"/>
  <c r="G1941" i="9" s="1"/>
  <c r="G1942" i="9" a="1"/>
  <c r="G1942" i="9" s="1"/>
  <c r="G1943" i="9" a="1"/>
  <c r="G1943" i="9" s="1"/>
  <c r="G1944" i="9" a="1"/>
  <c r="G1944" i="9" s="1"/>
  <c r="G1945" i="9" a="1"/>
  <c r="G1945" i="9" s="1"/>
  <c r="G1946" i="9" a="1"/>
  <c r="G1946" i="9" s="1"/>
  <c r="G1947" i="9" a="1"/>
  <c r="G1947" i="9" s="1"/>
  <c r="G1948" i="9" a="1"/>
  <c r="G1948" i="9" s="1"/>
  <c r="G1949" i="9" a="1"/>
  <c r="G1949" i="9" s="1"/>
  <c r="G1950" i="9" a="1"/>
  <c r="G1950" i="9" s="1"/>
  <c r="G1951" i="9" a="1"/>
  <c r="G1951" i="9" s="1"/>
  <c r="G1952" i="9" a="1"/>
  <c r="G1952" i="9" s="1"/>
  <c r="G1953" i="9" a="1"/>
  <c r="G1953" i="9" s="1"/>
  <c r="G1954" i="9" a="1"/>
  <c r="G1954" i="9" s="1"/>
  <c r="G1955" i="9" a="1"/>
  <c r="G1955" i="9" s="1"/>
  <c r="G1956" i="9" a="1"/>
  <c r="G1956" i="9" s="1"/>
  <c r="G1957" i="9" a="1"/>
  <c r="G1957" i="9" s="1"/>
  <c r="G1958" i="9" a="1"/>
  <c r="G1958" i="9" s="1"/>
  <c r="G1959" i="9" a="1"/>
  <c r="G1959" i="9" s="1"/>
  <c r="G1960" i="9" a="1"/>
  <c r="G1960" i="9" s="1"/>
  <c r="G1961" i="9" a="1"/>
  <c r="G1961" i="9" s="1"/>
  <c r="G1962" i="9" a="1"/>
  <c r="G1962" i="9" s="1"/>
  <c r="G1963" i="9" a="1"/>
  <c r="G1963" i="9" s="1"/>
  <c r="G1964" i="9" a="1"/>
  <c r="G1964" i="9" s="1"/>
  <c r="G1965" i="9" a="1"/>
  <c r="G1965" i="9" s="1"/>
  <c r="G1966" i="9" a="1"/>
  <c r="G1966" i="9" s="1"/>
  <c r="G1967" i="9" a="1"/>
  <c r="G1967" i="9" s="1"/>
  <c r="G1968" i="9" a="1"/>
  <c r="G1968" i="9" s="1"/>
  <c r="G1969" i="9" a="1"/>
  <c r="G1969" i="9" s="1"/>
  <c r="G1970" i="9" a="1"/>
  <c r="G1970" i="9" s="1"/>
  <c r="G1971" i="9" a="1"/>
  <c r="G1971" i="9" s="1"/>
  <c r="G1972" i="9" a="1"/>
  <c r="G1972" i="9" s="1"/>
  <c r="G1973" i="9" a="1"/>
  <c r="G1973" i="9" s="1"/>
  <c r="G1974" i="9" a="1"/>
  <c r="G1974" i="9" s="1"/>
  <c r="G1975" i="9" a="1"/>
  <c r="G1975" i="9" s="1"/>
  <c r="G1976" i="9" a="1"/>
  <c r="G1976" i="9" s="1"/>
  <c r="G1977" i="9" a="1"/>
  <c r="G1977" i="9" s="1"/>
  <c r="G1978" i="9" a="1"/>
  <c r="G1978" i="9" s="1"/>
  <c r="G1979" i="9" a="1"/>
  <c r="G1979" i="9" s="1"/>
  <c r="G1980" i="9" a="1"/>
  <c r="G1980" i="9" s="1"/>
  <c r="G1981" i="9" a="1"/>
  <c r="G1981" i="9" s="1"/>
  <c r="G1982" i="9" a="1"/>
  <c r="G1982" i="9" s="1"/>
  <c r="G1983" i="9" a="1"/>
  <c r="G1983" i="9" s="1"/>
  <c r="G1984" i="9" a="1"/>
  <c r="G1984" i="9" s="1"/>
  <c r="G1985" i="9" a="1"/>
  <c r="G1985" i="9" s="1"/>
  <c r="G1986" i="9" a="1"/>
  <c r="G1986" i="9" s="1"/>
  <c r="G1987" i="9" a="1"/>
  <c r="G1987" i="9" s="1"/>
  <c r="G1988" i="9" a="1"/>
  <c r="G1988" i="9" s="1"/>
  <c r="G1989" i="9" a="1"/>
  <c r="G1989" i="9" s="1"/>
  <c r="G1990" i="9" a="1"/>
  <c r="G1990" i="9" s="1"/>
  <c r="G1991" i="9" a="1"/>
  <c r="G1991" i="9"/>
  <c r="G1992" i="9" a="1"/>
  <c r="G1992" i="9" s="1"/>
  <c r="G1993" i="9" a="1"/>
  <c r="G1993" i="9" s="1"/>
  <c r="G1994" i="9" a="1"/>
  <c r="G1994" i="9" s="1"/>
  <c r="G1995" i="9" a="1"/>
  <c r="G1995" i="9" s="1"/>
  <c r="G1996" i="9" a="1"/>
  <c r="G1996" i="9" s="1"/>
  <c r="G1997" i="9" a="1"/>
  <c r="G1997" i="9" s="1"/>
  <c r="G1998" i="9" a="1"/>
  <c r="G1998" i="9" s="1"/>
  <c r="G1999" i="9" a="1"/>
  <c r="G1999" i="9" s="1"/>
  <c r="G2000" i="9" a="1"/>
  <c r="G2000" i="9" s="1"/>
  <c r="G2001" i="9" a="1"/>
  <c r="G2001" i="9" s="1"/>
  <c r="G2002" i="9" a="1"/>
  <c r="G2002" i="9" s="1"/>
  <c r="G2003" i="9" a="1"/>
  <c r="G2003" i="9" s="1"/>
  <c r="G2004" i="9" a="1"/>
  <c r="G2004" i="9" s="1"/>
  <c r="G2005" i="9" a="1"/>
  <c r="G2005" i="9" s="1"/>
  <c r="G2006" i="9" a="1"/>
  <c r="G2006" i="9" s="1"/>
  <c r="G2007" i="9" a="1"/>
  <c r="G2007" i="9" s="1"/>
  <c r="G2008" i="9" a="1"/>
  <c r="G2008" i="9" s="1"/>
  <c r="G2009" i="9" a="1"/>
  <c r="G2009" i="9" s="1"/>
  <c r="G2010" i="9" a="1"/>
  <c r="G2010" i="9" s="1"/>
  <c r="G2011" i="9" a="1"/>
  <c r="G2011" i="9" s="1"/>
  <c r="G2012" i="9" a="1"/>
  <c r="G2012" i="9" s="1"/>
  <c r="G2013" i="9" a="1"/>
  <c r="G2013" i="9" s="1"/>
  <c r="G2014" i="9" a="1"/>
  <c r="G2014" i="9" s="1"/>
  <c r="G2015" i="9" a="1"/>
  <c r="G2015" i="9" s="1"/>
  <c r="G2016" i="9" a="1"/>
  <c r="G2016" i="9" s="1"/>
  <c r="G2017" i="9" a="1"/>
  <c r="G2017" i="9" s="1"/>
  <c r="G2018" i="9" a="1"/>
  <c r="G2018" i="9" s="1"/>
  <c r="G2019" i="9" a="1"/>
  <c r="G2019" i="9" s="1"/>
  <c r="G2020" i="9" a="1"/>
  <c r="G2020" i="9" s="1"/>
  <c r="G2021" i="9" a="1"/>
  <c r="G2021" i="9" s="1"/>
  <c r="G2022" i="9" a="1"/>
  <c r="G2022" i="9" s="1"/>
  <c r="G2023" i="9" a="1"/>
  <c r="G2023" i="9" s="1"/>
  <c r="G2024" i="9" a="1"/>
  <c r="G2024" i="9" s="1"/>
  <c r="G2025" i="9" a="1"/>
  <c r="G2025" i="9" s="1"/>
  <c r="G2026" i="9" a="1"/>
  <c r="G2026" i="9" s="1"/>
  <c r="G2027" i="9" a="1"/>
  <c r="G2027" i="9" s="1"/>
  <c r="G2028" i="9" a="1"/>
  <c r="G2028" i="9" s="1"/>
  <c r="G2029" i="9" a="1"/>
  <c r="G2029" i="9" s="1"/>
  <c r="G2030" i="9" a="1"/>
  <c r="G2030" i="9" s="1"/>
  <c r="G2031" i="9" a="1"/>
  <c r="G2031" i="9" s="1"/>
  <c r="G2032" i="9" a="1"/>
  <c r="G2032" i="9" s="1"/>
  <c r="G2033" i="9" a="1"/>
  <c r="G2033" i="9" s="1"/>
  <c r="G2034" i="9" a="1"/>
  <c r="G2034" i="9" s="1"/>
  <c r="G2035" i="9" a="1"/>
  <c r="G2035" i="9" s="1"/>
  <c r="G2036" i="9" a="1"/>
  <c r="G2036" i="9" s="1"/>
  <c r="G2037" i="9" a="1"/>
  <c r="G2037" i="9" s="1"/>
  <c r="G2038" i="9" a="1"/>
  <c r="G2038" i="9" s="1"/>
  <c r="G2039" i="9" a="1"/>
  <c r="G2039" i="9" s="1"/>
  <c r="G2040" i="9" a="1"/>
  <c r="G2040" i="9" s="1"/>
  <c r="G2041" i="9" a="1"/>
  <c r="G2041" i="9" s="1"/>
  <c r="G2042" i="9" a="1"/>
  <c r="G2042" i="9" s="1"/>
  <c r="G2043" i="9" a="1"/>
  <c r="G2043" i="9" s="1"/>
  <c r="G2044" i="9" a="1"/>
  <c r="G2044" i="9" s="1"/>
  <c r="G2045" i="9" a="1"/>
  <c r="G2045" i="9" s="1"/>
  <c r="G2046" i="9" a="1"/>
  <c r="G2046" i="9" s="1"/>
  <c r="G2047" i="9" a="1"/>
  <c r="G2047" i="9" s="1"/>
  <c r="G2048" i="9" a="1"/>
  <c r="G2048" i="9" s="1"/>
  <c r="G2049" i="9" a="1"/>
  <c r="G2049" i="9" s="1"/>
  <c r="G2050" i="9" a="1"/>
  <c r="G2050" i="9" s="1"/>
  <c r="G2051" i="9" a="1"/>
  <c r="G2051" i="9" s="1"/>
  <c r="G2052" i="9" a="1"/>
  <c r="G2052" i="9" s="1"/>
  <c r="G2053" i="9" a="1"/>
  <c r="G2053" i="9" s="1"/>
  <c r="G2054" i="9" a="1"/>
  <c r="G2054" i="9" s="1"/>
  <c r="G2055" i="9" a="1"/>
  <c r="G2055" i="9" s="1"/>
  <c r="G2056" i="9" a="1"/>
  <c r="G2056" i="9" s="1"/>
  <c r="G2057" i="9" a="1"/>
  <c r="G2057" i="9" s="1"/>
  <c r="G2058" i="9" a="1"/>
  <c r="G2058" i="9" s="1"/>
  <c r="G2059" i="9" a="1"/>
  <c r="G2059" i="9" s="1"/>
  <c r="G2060" i="9" a="1"/>
  <c r="G2060" i="9" s="1"/>
  <c r="G2061" i="9" a="1"/>
  <c r="G2061" i="9" s="1"/>
  <c r="G2062" i="9" a="1"/>
  <c r="G2062" i="9" s="1"/>
  <c r="G2063" i="9" a="1"/>
  <c r="G2063" i="9" s="1"/>
  <c r="G2064" i="9" a="1"/>
  <c r="G2064" i="9" s="1"/>
  <c r="G2065" i="9" a="1"/>
  <c r="G2065" i="9" s="1"/>
  <c r="G2066" i="9" a="1"/>
  <c r="G2066" i="9" s="1"/>
  <c r="G2067" i="9" a="1"/>
  <c r="G2067" i="9" s="1"/>
  <c r="G2068" i="9" a="1"/>
  <c r="G2068" i="9" s="1"/>
  <c r="G2069" i="9" a="1"/>
  <c r="G2069" i="9" s="1"/>
  <c r="G2070" i="9" a="1"/>
  <c r="G2070" i="9" s="1"/>
  <c r="G2071" i="9" a="1"/>
  <c r="G2071" i="9" s="1"/>
  <c r="G2072" i="9" a="1"/>
  <c r="G2072" i="9" s="1"/>
  <c r="G2073" i="9" a="1"/>
  <c r="G2073" i="9" s="1"/>
  <c r="G2074" i="9" a="1"/>
  <c r="G2074" i="9" s="1"/>
  <c r="G2075" i="9" a="1"/>
  <c r="G2075" i="9" s="1"/>
  <c r="G2076" i="9" a="1"/>
  <c r="G2076" i="9" s="1"/>
  <c r="G2077" i="9" a="1"/>
  <c r="G2077" i="9" s="1"/>
  <c r="G2078" i="9" a="1"/>
  <c r="G2078" i="9" s="1"/>
  <c r="G2079" i="9" a="1"/>
  <c r="G2079" i="9" s="1"/>
  <c r="G2080" i="9" a="1"/>
  <c r="G2080" i="9" s="1"/>
  <c r="G2081" i="9" a="1"/>
  <c r="G2081" i="9" s="1"/>
  <c r="G2082" i="9" a="1"/>
  <c r="G2082" i="9" s="1"/>
  <c r="G2083" i="9" a="1"/>
  <c r="G2083" i="9" s="1"/>
  <c r="G2084" i="9" a="1"/>
  <c r="G2084" i="9" s="1"/>
  <c r="G2085" i="9" a="1"/>
  <c r="G2085" i="9" s="1"/>
  <c r="G2086" i="9" a="1"/>
  <c r="G2086" i="9" s="1"/>
  <c r="G2087" i="9" a="1"/>
  <c r="G2087" i="9" s="1"/>
  <c r="G2088" i="9" a="1"/>
  <c r="G2088" i="9" s="1"/>
  <c r="G2089" i="9" a="1"/>
  <c r="G2089" i="9" s="1"/>
  <c r="G2090" i="9" a="1"/>
  <c r="G2090" i="9" s="1"/>
  <c r="G2091" i="9" a="1"/>
  <c r="G2091" i="9" s="1"/>
  <c r="G2092" i="9" a="1"/>
  <c r="G2092" i="9" s="1"/>
  <c r="G2093" i="9" a="1"/>
  <c r="G2093" i="9" s="1"/>
  <c r="G2094" i="9" a="1"/>
  <c r="G2094" i="9" s="1"/>
  <c r="G2095" i="9" a="1"/>
  <c r="G2095" i="9" s="1"/>
  <c r="G2096" i="9" a="1"/>
  <c r="G2096" i="9" s="1"/>
  <c r="G2097" i="9" a="1"/>
  <c r="G2097" i="9" s="1"/>
  <c r="G2098" i="9" a="1"/>
  <c r="G2098" i="9" s="1"/>
  <c r="G2099" i="9" a="1"/>
  <c r="G2099" i="9" s="1"/>
  <c r="G2100" i="9" a="1"/>
  <c r="G2100" i="9" s="1"/>
  <c r="G2101" i="9" a="1"/>
  <c r="G2101" i="9" s="1"/>
  <c r="G2102" i="9" a="1"/>
  <c r="G2102" i="9" s="1"/>
  <c r="G2103" i="9" a="1"/>
  <c r="G2103" i="9" s="1"/>
  <c r="G2104" i="9" a="1"/>
  <c r="G2104" i="9" s="1"/>
  <c r="G2105" i="9" a="1"/>
  <c r="G2105" i="9" s="1"/>
  <c r="G2106" i="9" a="1"/>
  <c r="G2106" i="9" s="1"/>
  <c r="G2107" i="9" a="1"/>
  <c r="G2107" i="9" s="1"/>
  <c r="G2108" i="9" a="1"/>
  <c r="G2108" i="9" s="1"/>
  <c r="G2109" i="9" a="1"/>
  <c r="G2109" i="9" s="1"/>
  <c r="G2110" i="9" a="1"/>
  <c r="G2110" i="9" s="1"/>
  <c r="G2111" i="9" a="1"/>
  <c r="G2111" i="9" s="1"/>
  <c r="G2112" i="9" a="1"/>
  <c r="G2112" i="9" s="1"/>
  <c r="G2113" i="9" a="1"/>
  <c r="G2113" i="9" s="1"/>
  <c r="G2114" i="9" a="1"/>
  <c r="G2114" i="9" s="1"/>
  <c r="G2115" i="9" a="1"/>
  <c r="G2115" i="9" s="1"/>
  <c r="G2116" i="9" a="1"/>
  <c r="G2116" i="9" s="1"/>
  <c r="G2117" i="9" a="1"/>
  <c r="G2117" i="9" s="1"/>
  <c r="G2118" i="9" a="1"/>
  <c r="G2118" i="9" s="1"/>
  <c r="G2119" i="9" a="1"/>
  <c r="G2119" i="9" s="1"/>
  <c r="G2120" i="9" a="1"/>
  <c r="G2120" i="9" s="1"/>
  <c r="G2121" i="9" a="1"/>
  <c r="G2121" i="9" s="1"/>
  <c r="G2122" i="9" a="1"/>
  <c r="G2122" i="9" s="1"/>
  <c r="G2123" i="9" a="1"/>
  <c r="G2123" i="9" s="1"/>
  <c r="G2124" i="9" a="1"/>
  <c r="G2124" i="9" s="1"/>
  <c r="G2125" i="9" a="1"/>
  <c r="G2125" i="9" s="1"/>
  <c r="G2126" i="9" a="1"/>
  <c r="G2126" i="9" s="1"/>
  <c r="G2127" i="9" a="1"/>
  <c r="G2127" i="9" s="1"/>
  <c r="G2128" i="9" a="1"/>
  <c r="G2128" i="9" s="1"/>
  <c r="G2129" i="9" a="1"/>
  <c r="G2129" i="9" s="1"/>
  <c r="G2130" i="9" a="1"/>
  <c r="G2130" i="9" s="1"/>
  <c r="G2131" i="9" a="1"/>
  <c r="G2131" i="9" s="1"/>
  <c r="G2132" i="9" a="1"/>
  <c r="G2132" i="9" s="1"/>
  <c r="G2133" i="9" a="1"/>
  <c r="G2133" i="9" s="1"/>
  <c r="G2134" i="9" a="1"/>
  <c r="G2134" i="9" s="1"/>
  <c r="G2135" i="9" a="1"/>
  <c r="G2135" i="9" s="1"/>
  <c r="G2136" i="9" a="1"/>
  <c r="G2136" i="9" s="1"/>
  <c r="G2137" i="9" a="1"/>
  <c r="G2137" i="9" s="1"/>
  <c r="G2138" i="9" a="1"/>
  <c r="G2138" i="9" s="1"/>
  <c r="G2139" i="9" a="1"/>
  <c r="G2139" i="9" s="1"/>
  <c r="G2140" i="9" a="1"/>
  <c r="G2140" i="9" s="1"/>
  <c r="G2141" i="9" a="1"/>
  <c r="G2141" i="9" s="1"/>
  <c r="G2142" i="9" a="1"/>
  <c r="G2142" i="9" s="1"/>
  <c r="G2143" i="9" a="1"/>
  <c r="G2143" i="9" s="1"/>
  <c r="G2144" i="9" a="1"/>
  <c r="G2144" i="9" s="1"/>
  <c r="G2145" i="9" a="1"/>
  <c r="G2145" i="9" s="1"/>
  <c r="G2146" i="9" a="1"/>
  <c r="G2146" i="9" s="1"/>
  <c r="G2147" i="9" a="1"/>
  <c r="G2147" i="9" s="1"/>
  <c r="G2148" i="9" a="1"/>
  <c r="G2148" i="9" s="1"/>
  <c r="G2149" i="9" a="1"/>
  <c r="G2149" i="9" s="1"/>
  <c r="G2150" i="9" a="1"/>
  <c r="G2150" i="9" s="1"/>
  <c r="G2151" i="9" a="1"/>
  <c r="G2151" i="9" s="1"/>
  <c r="G2152" i="9" a="1"/>
  <c r="G2152" i="9" s="1"/>
  <c r="G2153" i="9" a="1"/>
  <c r="G2153" i="9" s="1"/>
  <c r="G2154" i="9" a="1"/>
  <c r="G2154" i="9" s="1"/>
  <c r="G2155" i="9" a="1"/>
  <c r="G2155" i="9" s="1"/>
  <c r="G2156" i="9" a="1"/>
  <c r="G2156" i="9" s="1"/>
  <c r="G2157" i="9" a="1"/>
  <c r="G2157" i="9" s="1"/>
  <c r="G2158" i="9" a="1"/>
  <c r="G2158" i="9" s="1"/>
  <c r="G2159" i="9" a="1"/>
  <c r="G2159" i="9" s="1"/>
  <c r="G2160" i="9" a="1"/>
  <c r="G2160" i="9" s="1"/>
  <c r="G2161" i="9" a="1"/>
  <c r="G2161" i="9" s="1"/>
  <c r="G2162" i="9" a="1"/>
  <c r="G2162" i="9" s="1"/>
  <c r="G2163" i="9" a="1"/>
  <c r="G2163" i="9" s="1"/>
  <c r="G2164" i="9" a="1"/>
  <c r="G2164" i="9" s="1"/>
  <c r="G2165" i="9" a="1"/>
  <c r="G2165" i="9" s="1"/>
  <c r="G2166" i="9" a="1"/>
  <c r="G2166" i="9" s="1"/>
  <c r="G2167" i="9" a="1"/>
  <c r="G2167" i="9" s="1"/>
  <c r="G2168" i="9" a="1"/>
  <c r="G2168" i="9" s="1"/>
  <c r="G2169" i="9" a="1"/>
  <c r="G2169" i="9" s="1"/>
  <c r="G2170" i="9" a="1"/>
  <c r="G2170" i="9" s="1"/>
  <c r="G2171" i="9" a="1"/>
  <c r="G2171" i="9" s="1"/>
  <c r="G2172" i="9" a="1"/>
  <c r="G2172" i="9" s="1"/>
  <c r="G2173" i="9" a="1"/>
  <c r="G2173" i="9" s="1"/>
  <c r="G2174" i="9" a="1"/>
  <c r="G2174" i="9" s="1"/>
  <c r="G2175" i="9" a="1"/>
  <c r="G2175" i="9" s="1"/>
  <c r="G2176" i="9" a="1"/>
  <c r="G2176" i="9" s="1"/>
  <c r="G2177" i="9" a="1"/>
  <c r="G2177" i="9" s="1"/>
  <c r="G2178" i="9" a="1"/>
  <c r="G2178" i="9" s="1"/>
  <c r="G2179" i="9" a="1"/>
  <c r="G2179" i="9" s="1"/>
  <c r="G2180" i="9" a="1"/>
  <c r="G2180" i="9" s="1"/>
  <c r="G2181" i="9" a="1"/>
  <c r="G2181" i="9" s="1"/>
  <c r="G2182" i="9" a="1"/>
  <c r="G2182" i="9" s="1"/>
  <c r="G2183" i="9" a="1"/>
  <c r="G2183" i="9" s="1"/>
  <c r="G2184" i="9" a="1"/>
  <c r="G2184" i="9" s="1"/>
  <c r="G2185" i="9" a="1"/>
  <c r="G2185" i="9" s="1"/>
  <c r="G2186" i="9" a="1"/>
  <c r="G2186" i="9" s="1"/>
  <c r="G2187" i="9" a="1"/>
  <c r="G2187" i="9" s="1"/>
  <c r="G2188" i="9" a="1"/>
  <c r="G2188" i="9" s="1"/>
  <c r="G2189" i="9" a="1"/>
  <c r="G2189" i="9" s="1"/>
  <c r="G2190" i="9" a="1"/>
  <c r="G2190" i="9" s="1"/>
  <c r="G2191" i="9" a="1"/>
  <c r="G2191" i="9" s="1"/>
  <c r="G2192" i="9" a="1"/>
  <c r="G2192" i="9" s="1"/>
  <c r="G2193" i="9" a="1"/>
  <c r="G2193" i="9" s="1"/>
  <c r="G2194" i="9" a="1"/>
  <c r="G2194" i="9" s="1"/>
  <c r="G2195" i="9" a="1"/>
  <c r="G2195" i="9" s="1"/>
  <c r="G2196" i="9" a="1"/>
  <c r="G2196" i="9" s="1"/>
  <c r="G2197" i="9" a="1"/>
  <c r="G2197" i="9" s="1"/>
  <c r="G2198" i="9" a="1"/>
  <c r="G2198" i="9" s="1"/>
  <c r="G2199" i="9" a="1"/>
  <c r="G2199" i="9" s="1"/>
  <c r="G2200" i="9" a="1"/>
  <c r="G2200" i="9" s="1"/>
  <c r="G2201" i="9" a="1"/>
  <c r="G2201" i="9" s="1"/>
  <c r="G2202" i="9" a="1"/>
  <c r="G2202" i="9" s="1"/>
  <c r="G2203" i="9" a="1"/>
  <c r="G2203" i="9" s="1"/>
  <c r="G2204" i="9" a="1"/>
  <c r="G2204" i="9" s="1"/>
  <c r="G2205" i="9" a="1"/>
  <c r="G2205" i="9" s="1"/>
  <c r="G2206" i="9" a="1"/>
  <c r="G2206" i="9" s="1"/>
  <c r="G2207" i="9" a="1"/>
  <c r="G2207" i="9" s="1"/>
  <c r="G2208" i="9" a="1"/>
  <c r="G2208" i="9" s="1"/>
  <c r="G2209" i="9" a="1"/>
  <c r="G2209" i="9" s="1"/>
  <c r="G2210" i="9" a="1"/>
  <c r="G2210" i="9" s="1"/>
  <c r="G2211" i="9" a="1"/>
  <c r="G2211" i="9" s="1"/>
  <c r="G2212" i="9" a="1"/>
  <c r="G2212" i="9" s="1"/>
  <c r="G2213" i="9" a="1"/>
  <c r="G2213" i="9" s="1"/>
  <c r="G2214" i="9" a="1"/>
  <c r="G2214" i="9" s="1"/>
  <c r="G2215" i="9" a="1"/>
  <c r="G2215" i="9" s="1"/>
  <c r="G2216" i="9" a="1"/>
  <c r="G2216" i="9" s="1"/>
  <c r="G2217" i="9" a="1"/>
  <c r="G2217" i="9" s="1"/>
  <c r="G2218" i="9" a="1"/>
  <c r="G2218" i="9" s="1"/>
  <c r="G2219" i="9" a="1"/>
  <c r="G2219" i="9" s="1"/>
  <c r="G2220" i="9" a="1"/>
  <c r="G2220" i="9" s="1"/>
  <c r="G2221" i="9" a="1"/>
  <c r="G2221" i="9" s="1"/>
  <c r="G2222" i="9" a="1"/>
  <c r="G2222" i="9" s="1"/>
  <c r="G2223" i="9" a="1"/>
  <c r="G2223" i="9" s="1"/>
  <c r="G2224" i="9" a="1"/>
  <c r="G2224" i="9" s="1"/>
  <c r="G2225" i="9" a="1"/>
  <c r="G2225" i="9" s="1"/>
  <c r="G2226" i="9" a="1"/>
  <c r="G2226" i="9" s="1"/>
  <c r="G2227" i="9" a="1"/>
  <c r="G2227" i="9" s="1"/>
  <c r="G2228" i="9" a="1"/>
  <c r="G2228" i="9" s="1"/>
  <c r="G2229" i="9" a="1"/>
  <c r="G2229" i="9" s="1"/>
  <c r="G2230" i="9" a="1"/>
  <c r="G2230" i="9" s="1"/>
  <c r="G2231" i="9" a="1"/>
  <c r="G2231" i="9" s="1"/>
  <c r="G2232" i="9" a="1"/>
  <c r="G2232" i="9" s="1"/>
  <c r="G2233" i="9" a="1"/>
  <c r="G2233" i="9" s="1"/>
  <c r="G2234" i="9" a="1"/>
  <c r="G2234" i="9" s="1"/>
  <c r="G2235" i="9" a="1"/>
  <c r="G2235" i="9" s="1"/>
  <c r="G2236" i="9" a="1"/>
  <c r="G2236" i="9" s="1"/>
  <c r="G2237" i="9" a="1"/>
  <c r="G2237" i="9" s="1"/>
  <c r="G2238" i="9" a="1"/>
  <c r="G2238" i="9" s="1"/>
  <c r="G2239" i="9" a="1"/>
  <c r="G2239" i="9" s="1"/>
  <c r="G2240" i="9" a="1"/>
  <c r="G2240" i="9" s="1"/>
  <c r="G2241" i="9" a="1"/>
  <c r="G2241" i="9" s="1"/>
  <c r="G2242" i="9" a="1"/>
  <c r="G2242" i="9" s="1"/>
  <c r="G2243" i="9" a="1"/>
  <c r="G2243" i="9" s="1"/>
  <c r="G2244" i="9" a="1"/>
  <c r="G2244" i="9" s="1"/>
  <c r="G2245" i="9" a="1"/>
  <c r="G2245" i="9" s="1"/>
  <c r="G2246" i="9" a="1"/>
  <c r="G2246" i="9" s="1"/>
  <c r="G2247" i="9" a="1"/>
  <c r="G2247" i="9" s="1"/>
  <c r="G2248" i="9" a="1"/>
  <c r="G2248" i="9" s="1"/>
  <c r="G2249" i="9" a="1"/>
  <c r="G2249" i="9" s="1"/>
  <c r="G2250" i="9" a="1"/>
  <c r="G2250" i="9" s="1"/>
  <c r="G2251" i="9" a="1"/>
  <c r="G2251" i="9" s="1"/>
  <c r="G2252" i="9" a="1"/>
  <c r="G2252" i="9" s="1"/>
  <c r="G2253" i="9" a="1"/>
  <c r="G2253" i="9" s="1"/>
  <c r="G2254" i="9" a="1"/>
  <c r="G2254" i="9" s="1"/>
  <c r="G2255" i="9" a="1"/>
  <c r="G2255" i="9" s="1"/>
  <c r="G2256" i="9" a="1"/>
  <c r="G2256" i="9" s="1"/>
  <c r="G2257" i="9" a="1"/>
  <c r="G2257" i="9" s="1"/>
  <c r="G2258" i="9" a="1"/>
  <c r="G2258" i="9" s="1"/>
  <c r="G2259" i="9" a="1"/>
  <c r="G2259" i="9" s="1"/>
  <c r="G2260" i="9" a="1"/>
  <c r="G2260" i="9" s="1"/>
  <c r="G2261" i="9" a="1"/>
  <c r="G2261" i="9" s="1"/>
  <c r="G2262" i="9" a="1"/>
  <c r="G2262" i="9" s="1"/>
  <c r="G2263" i="9" a="1"/>
  <c r="G2263" i="9" s="1"/>
  <c r="G2264" i="9" a="1"/>
  <c r="G2264" i="9" s="1"/>
  <c r="G2265" i="9" a="1"/>
  <c r="G2265" i="9" s="1"/>
  <c r="G2266" i="9" a="1"/>
  <c r="G2266" i="9" s="1"/>
  <c r="G2267" i="9" a="1"/>
  <c r="G2267" i="9" s="1"/>
  <c r="G2268" i="9" a="1"/>
  <c r="G2268" i="9" s="1"/>
  <c r="G2269" i="9" a="1"/>
  <c r="G2269" i="9" s="1"/>
  <c r="G2270" i="9" a="1"/>
  <c r="G2270" i="9" s="1"/>
  <c r="G2271" i="9" a="1"/>
  <c r="G2271" i="9" s="1"/>
  <c r="G2272" i="9" a="1"/>
  <c r="G2272" i="9" s="1"/>
  <c r="G2273" i="9" a="1"/>
  <c r="G2273" i="9" s="1"/>
  <c r="G2274" i="9" a="1"/>
  <c r="G2274" i="9" s="1"/>
  <c r="G2275" i="9" a="1"/>
  <c r="G2275" i="9" s="1"/>
  <c r="G2276" i="9" a="1"/>
  <c r="G2276" i="9" s="1"/>
  <c r="G2277" i="9" a="1"/>
  <c r="G2277" i="9"/>
  <c r="G2278" i="9" a="1"/>
  <c r="G2278" i="9" s="1"/>
  <c r="G2279" i="9" a="1"/>
  <c r="G2279" i="9" s="1"/>
  <c r="G2280" i="9" a="1"/>
  <c r="G2280" i="9" s="1"/>
  <c r="G2281" i="9" a="1"/>
  <c r="G2281" i="9" s="1"/>
  <c r="G2282" i="9" a="1"/>
  <c r="G2282" i="9" s="1"/>
  <c r="G2283" i="9" a="1"/>
  <c r="G2283" i="9" s="1"/>
  <c r="G2284" i="9" a="1"/>
  <c r="G2284" i="9" s="1"/>
  <c r="G2285" i="9" a="1"/>
  <c r="G2285" i="9" s="1"/>
  <c r="G2286" i="9" a="1"/>
  <c r="G2286" i="9" s="1"/>
  <c r="G2287" i="9" a="1"/>
  <c r="G2287" i="9" s="1"/>
  <c r="G2288" i="9" a="1"/>
  <c r="G2288" i="9" s="1"/>
  <c r="G2289" i="9" a="1"/>
  <c r="G2289" i="9" s="1"/>
  <c r="G2290" i="9" a="1"/>
  <c r="G2290" i="9" s="1"/>
  <c r="G2291" i="9" a="1"/>
  <c r="G2291" i="9" s="1"/>
  <c r="G2292" i="9" a="1"/>
  <c r="G2292" i="9" s="1"/>
  <c r="G2293" i="9" a="1"/>
  <c r="G2293" i="9" s="1"/>
  <c r="G2294" i="9" a="1"/>
  <c r="G2294" i="9" s="1"/>
  <c r="G2295" i="9" a="1"/>
  <c r="G2295" i="9" s="1"/>
  <c r="G2296" i="9" a="1"/>
  <c r="G2296" i="9" s="1"/>
  <c r="G2297" i="9" a="1"/>
  <c r="G2297" i="9" s="1"/>
  <c r="G2298" i="9" a="1"/>
  <c r="G2298" i="9" s="1"/>
  <c r="G2299" i="9" a="1"/>
  <c r="G2299" i="9" s="1"/>
  <c r="G2300" i="9" a="1"/>
  <c r="G2300" i="9" s="1"/>
  <c r="G2301" i="9" a="1"/>
  <c r="G2301" i="9" s="1"/>
  <c r="G2302" i="9" a="1"/>
  <c r="G2302" i="9" s="1"/>
  <c r="G2303" i="9" a="1"/>
  <c r="G2303" i="9" s="1"/>
  <c r="G2304" i="9" a="1"/>
  <c r="G2304" i="9" s="1"/>
  <c r="G2305" i="9" a="1"/>
  <c r="G2305" i="9" s="1"/>
  <c r="G2306" i="9" a="1"/>
  <c r="G2306" i="9" s="1"/>
  <c r="G2307" i="9" a="1"/>
  <c r="G2307" i="9" s="1"/>
  <c r="G2308" i="9" a="1"/>
  <c r="G2308" i="9" s="1"/>
  <c r="G2309" i="9" a="1"/>
  <c r="G2309" i="9" s="1"/>
  <c r="G2310" i="9" a="1"/>
  <c r="G2310" i="9" s="1"/>
  <c r="G2311" i="9" a="1"/>
  <c r="G2311" i="9" s="1"/>
  <c r="G2312" i="9" a="1"/>
  <c r="G2312" i="9" s="1"/>
  <c r="G2313" i="9" a="1"/>
  <c r="G2313" i="9" s="1"/>
  <c r="G2314" i="9" a="1"/>
  <c r="G2314" i="9" s="1"/>
  <c r="G2315" i="9" a="1"/>
  <c r="G2315" i="9" s="1"/>
  <c r="G2316" i="9" a="1"/>
  <c r="G2316" i="9" s="1"/>
  <c r="G2317" i="9" a="1"/>
  <c r="G2317" i="9" s="1"/>
  <c r="G2318" i="9" a="1"/>
  <c r="G2318" i="9" s="1"/>
  <c r="G2319" i="9" a="1"/>
  <c r="G2319" i="9" s="1"/>
  <c r="G2320" i="9" a="1"/>
  <c r="G2320" i="9" s="1"/>
  <c r="G2321" i="9" a="1"/>
  <c r="G2321" i="9" s="1"/>
  <c r="G2322" i="9" a="1"/>
  <c r="G2322" i="9" s="1"/>
  <c r="G2323" i="9" a="1"/>
  <c r="G2323" i="9" s="1"/>
  <c r="G2324" i="9" a="1"/>
  <c r="G2324" i="9" s="1"/>
  <c r="G2325" i="9" a="1"/>
  <c r="G2325" i="9" s="1"/>
  <c r="G2326" i="9" a="1"/>
  <c r="G2326" i="9" s="1"/>
  <c r="G2327" i="9" a="1"/>
  <c r="G2327" i="9" s="1"/>
  <c r="G2328" i="9" a="1"/>
  <c r="G2328" i="9" s="1"/>
  <c r="G2329" i="9" a="1"/>
  <c r="G2329" i="9" s="1"/>
  <c r="G2330" i="9" a="1"/>
  <c r="G2330" i="9" s="1"/>
  <c r="G2331" i="9" a="1"/>
  <c r="G2331" i="9" s="1"/>
  <c r="G2332" i="9" a="1"/>
  <c r="G2332" i="9" s="1"/>
  <c r="G2333" i="9" a="1"/>
  <c r="G2333" i="9" s="1"/>
  <c r="G2334" i="9" a="1"/>
  <c r="G2334" i="9" s="1"/>
  <c r="G2335" i="9" a="1"/>
  <c r="G2335" i="9" s="1"/>
  <c r="G2336" i="9" a="1"/>
  <c r="G2336" i="9" s="1"/>
  <c r="G2" i="9" a="1"/>
  <c r="G2" i="9" s="1"/>
  <c r="H3" i="9" a="1"/>
  <c r="H3" i="9" s="1"/>
  <c r="H4" i="9" a="1"/>
  <c r="H4" i="9" s="1"/>
  <c r="H5" i="9" a="1"/>
  <c r="H5" i="9" s="1"/>
  <c r="H6" i="9" a="1"/>
  <c r="H6" i="9" s="1"/>
  <c r="H7" i="9" a="1"/>
  <c r="H7" i="9" s="1"/>
  <c r="H8" i="9" a="1"/>
  <c r="H8" i="9" s="1"/>
  <c r="H9" i="9" a="1"/>
  <c r="H9" i="9" s="1"/>
  <c r="H10" i="9" a="1"/>
  <c r="H10" i="9" s="1"/>
  <c r="H11" i="9" a="1"/>
  <c r="H11" i="9" s="1"/>
  <c r="H12" i="9" a="1"/>
  <c r="H12" i="9" s="1"/>
  <c r="H13" i="9" a="1"/>
  <c r="H13" i="9" s="1"/>
  <c r="H14" i="9" a="1"/>
  <c r="H14" i="9" s="1"/>
  <c r="H15" i="9" a="1"/>
  <c r="H15" i="9" s="1"/>
  <c r="H16" i="9" a="1"/>
  <c r="H16" i="9" s="1"/>
  <c r="H17" i="9" a="1"/>
  <c r="H17" i="9" s="1"/>
  <c r="H18" i="9" a="1"/>
  <c r="H18" i="9" s="1"/>
  <c r="H19" i="9" a="1"/>
  <c r="H19" i="9" s="1"/>
  <c r="H20" i="9" a="1"/>
  <c r="H20" i="9" s="1"/>
  <c r="H21" i="9" a="1"/>
  <c r="H21" i="9" s="1"/>
  <c r="H22" i="9" a="1"/>
  <c r="H22" i="9" s="1"/>
  <c r="H23" i="9" a="1"/>
  <c r="H23" i="9" s="1"/>
  <c r="H24" i="9" a="1"/>
  <c r="H24" i="9" s="1"/>
  <c r="H25" i="9" a="1"/>
  <c r="H25" i="9" s="1"/>
  <c r="H26" i="9" a="1"/>
  <c r="H26" i="9" s="1"/>
  <c r="H27" i="9" a="1"/>
  <c r="H27" i="9" s="1"/>
  <c r="H28" i="9" a="1"/>
  <c r="H28" i="9" s="1"/>
  <c r="H29" i="9" a="1"/>
  <c r="H29" i="9" s="1"/>
  <c r="H30" i="9" a="1"/>
  <c r="H30" i="9" s="1"/>
  <c r="H31" i="9" a="1"/>
  <c r="H31" i="9" s="1"/>
  <c r="H32" i="9" a="1"/>
  <c r="H32" i="9" s="1"/>
  <c r="H33" i="9" a="1"/>
  <c r="H33" i="9" s="1"/>
  <c r="H34" i="9" a="1"/>
  <c r="H34" i="9" s="1"/>
  <c r="H35" i="9" a="1"/>
  <c r="H35" i="9" s="1"/>
  <c r="H36" i="9" a="1"/>
  <c r="H36" i="9" s="1"/>
  <c r="H37" i="9" a="1"/>
  <c r="H37" i="9" s="1"/>
  <c r="H38" i="9" a="1"/>
  <c r="H38" i="9" s="1"/>
  <c r="H39" i="9" a="1"/>
  <c r="H39" i="9" s="1"/>
  <c r="H40" i="9" a="1"/>
  <c r="H40" i="9" s="1"/>
  <c r="H41" i="9" a="1"/>
  <c r="H41" i="9" s="1"/>
  <c r="H42" i="9" a="1"/>
  <c r="H42" i="9" s="1"/>
  <c r="H43" i="9" a="1"/>
  <c r="H43" i="9" s="1"/>
  <c r="H44" i="9" a="1"/>
  <c r="H44" i="9" s="1"/>
  <c r="H45" i="9" a="1"/>
  <c r="H45" i="9" s="1"/>
  <c r="H46" i="9" a="1"/>
  <c r="H46" i="9" s="1"/>
  <c r="H47" i="9" a="1"/>
  <c r="H47" i="9" s="1"/>
  <c r="H48" i="9" a="1"/>
  <c r="H48" i="9" s="1"/>
  <c r="H49" i="9" a="1"/>
  <c r="H49" i="9" s="1"/>
  <c r="H50" i="9" a="1"/>
  <c r="H50" i="9" s="1"/>
  <c r="H51" i="9" a="1"/>
  <c r="H51" i="9" s="1"/>
  <c r="H52" i="9" a="1"/>
  <c r="H52" i="9" s="1"/>
  <c r="H53" i="9" a="1"/>
  <c r="H53" i="9" s="1"/>
  <c r="H54" i="9" a="1"/>
  <c r="H54" i="9" s="1"/>
  <c r="H55" i="9" a="1"/>
  <c r="H55" i="9" s="1"/>
  <c r="H56" i="9" a="1"/>
  <c r="H56" i="9" s="1"/>
  <c r="H57" i="9" a="1"/>
  <c r="H57" i="9" s="1"/>
  <c r="H58" i="9" a="1"/>
  <c r="H58" i="9" s="1"/>
  <c r="H59" i="9" a="1"/>
  <c r="H59" i="9" s="1"/>
  <c r="H60" i="9" a="1"/>
  <c r="H60" i="9" s="1"/>
  <c r="H61" i="9" a="1"/>
  <c r="H61" i="9" s="1"/>
  <c r="H62" i="9" a="1"/>
  <c r="H62" i="9" s="1"/>
  <c r="H63" i="9" a="1"/>
  <c r="H63" i="9" s="1"/>
  <c r="H64" i="9" a="1"/>
  <c r="H64" i="9" s="1"/>
  <c r="H65" i="9" a="1"/>
  <c r="H65" i="9" s="1"/>
  <c r="H66" i="9" a="1"/>
  <c r="H66" i="9" s="1"/>
  <c r="H67" i="9" a="1"/>
  <c r="H67" i="9" s="1"/>
  <c r="H68" i="9" a="1"/>
  <c r="H68" i="9" s="1"/>
  <c r="H69" i="9" a="1"/>
  <c r="H69" i="9" s="1"/>
  <c r="H70" i="9" a="1"/>
  <c r="H70" i="9" s="1"/>
  <c r="H71" i="9" a="1"/>
  <c r="H71" i="9" s="1"/>
  <c r="H72" i="9" a="1"/>
  <c r="H72" i="9" s="1"/>
  <c r="H73" i="9" a="1"/>
  <c r="H73" i="9" s="1"/>
  <c r="H74" i="9" a="1"/>
  <c r="H74" i="9" s="1"/>
  <c r="H75" i="9" a="1"/>
  <c r="H75" i="9" s="1"/>
  <c r="H76" i="9" a="1"/>
  <c r="H76" i="9" s="1"/>
  <c r="H77" i="9" a="1"/>
  <c r="H77" i="9" s="1"/>
  <c r="H78" i="9" a="1"/>
  <c r="H78" i="9" s="1"/>
  <c r="H79" i="9" a="1"/>
  <c r="H79" i="9" s="1"/>
  <c r="H80" i="9" a="1"/>
  <c r="H80" i="9" s="1"/>
  <c r="H81" i="9" a="1"/>
  <c r="H81" i="9" s="1"/>
  <c r="H82" i="9" a="1"/>
  <c r="H82" i="9" s="1"/>
  <c r="H83" i="9" a="1"/>
  <c r="H83" i="9" s="1"/>
  <c r="H84" i="9" a="1"/>
  <c r="H84" i="9" s="1"/>
  <c r="H85" i="9" a="1"/>
  <c r="H85" i="9" s="1"/>
  <c r="H86" i="9" a="1"/>
  <c r="H86" i="9" s="1"/>
  <c r="H87" i="9" a="1"/>
  <c r="H87" i="9" s="1"/>
  <c r="H88" i="9" a="1"/>
  <c r="H88" i="9" s="1"/>
  <c r="H89" i="9" a="1"/>
  <c r="H89" i="9" s="1"/>
  <c r="H90" i="9" a="1"/>
  <c r="H90" i="9" s="1"/>
  <c r="H91" i="9" a="1"/>
  <c r="H91" i="9" s="1"/>
  <c r="H92" i="9" a="1"/>
  <c r="H92" i="9" s="1"/>
  <c r="H93" i="9" a="1"/>
  <c r="H93" i="9" s="1"/>
  <c r="H94" i="9" a="1"/>
  <c r="H94" i="9" s="1"/>
  <c r="H95" i="9" a="1"/>
  <c r="H95" i="9" s="1"/>
  <c r="H96" i="9" a="1"/>
  <c r="H96" i="9" s="1"/>
  <c r="H97" i="9" a="1"/>
  <c r="H97" i="9" s="1"/>
  <c r="H98" i="9" a="1"/>
  <c r="H98" i="9" s="1"/>
  <c r="H99" i="9" a="1"/>
  <c r="H99" i="9" s="1"/>
  <c r="H100" i="9" a="1"/>
  <c r="H100" i="9" s="1"/>
  <c r="H101" i="9" a="1"/>
  <c r="H101" i="9" s="1"/>
  <c r="H102" i="9" a="1"/>
  <c r="H102" i="9" s="1"/>
  <c r="H103" i="9" a="1"/>
  <c r="H103" i="9" s="1"/>
  <c r="H104" i="9" a="1"/>
  <c r="H104" i="9" s="1"/>
  <c r="H105" i="9" a="1"/>
  <c r="H105" i="9" s="1"/>
  <c r="H106" i="9" a="1"/>
  <c r="H106" i="9" s="1"/>
  <c r="H107" i="9" a="1"/>
  <c r="H107" i="9" s="1"/>
  <c r="H108" i="9" a="1"/>
  <c r="H108" i="9" s="1"/>
  <c r="H109" i="9" a="1"/>
  <c r="H109" i="9" s="1"/>
  <c r="H110" i="9" a="1"/>
  <c r="H110" i="9" s="1"/>
  <c r="H111" i="9" a="1"/>
  <c r="H111" i="9" s="1"/>
  <c r="H112" i="9" a="1"/>
  <c r="H112" i="9" s="1"/>
  <c r="H113" i="9" a="1"/>
  <c r="H113" i="9" s="1"/>
  <c r="H114" i="9" a="1"/>
  <c r="H114" i="9" s="1"/>
  <c r="H115" i="9" a="1"/>
  <c r="H115" i="9" s="1"/>
  <c r="H116" i="9" a="1"/>
  <c r="H116" i="9" s="1"/>
  <c r="H117" i="9" a="1"/>
  <c r="H117" i="9" s="1"/>
  <c r="H118" i="9" a="1"/>
  <c r="H118" i="9" s="1"/>
  <c r="H119" i="9" a="1"/>
  <c r="H119" i="9" s="1"/>
  <c r="H120" i="9" a="1"/>
  <c r="H120" i="9" s="1"/>
  <c r="H121" i="9" a="1"/>
  <c r="H121" i="9" s="1"/>
  <c r="H122" i="9" a="1"/>
  <c r="H122" i="9" s="1"/>
  <c r="H123" i="9" a="1"/>
  <c r="H123" i="9" s="1"/>
  <c r="H124" i="9" a="1"/>
  <c r="H124" i="9" s="1"/>
  <c r="H125" i="9" a="1"/>
  <c r="H125" i="9" s="1"/>
  <c r="H126" i="9" a="1"/>
  <c r="H126" i="9" s="1"/>
  <c r="H127" i="9" a="1"/>
  <c r="H127" i="9" s="1"/>
  <c r="H128" i="9" a="1"/>
  <c r="H128" i="9" s="1"/>
  <c r="H129" i="9" a="1"/>
  <c r="H129" i="9" s="1"/>
  <c r="H130" i="9" a="1"/>
  <c r="H130" i="9" s="1"/>
  <c r="H131" i="9" a="1"/>
  <c r="H131" i="9" s="1"/>
  <c r="H132" i="9" a="1"/>
  <c r="H132" i="9" s="1"/>
  <c r="H133" i="9" a="1"/>
  <c r="H133" i="9" s="1"/>
  <c r="H134" i="9" a="1"/>
  <c r="H134" i="9" s="1"/>
  <c r="H135" i="9" a="1"/>
  <c r="H135" i="9" s="1"/>
  <c r="H136" i="9" a="1"/>
  <c r="H136" i="9" s="1"/>
  <c r="H137" i="9" a="1"/>
  <c r="H137" i="9" s="1"/>
  <c r="H138" i="9" a="1"/>
  <c r="H138" i="9" s="1"/>
  <c r="H139" i="9" a="1"/>
  <c r="H139" i="9" s="1"/>
  <c r="H140" i="9" a="1"/>
  <c r="H140" i="9" s="1"/>
  <c r="H141" i="9" a="1"/>
  <c r="H141" i="9" s="1"/>
  <c r="H142" i="9" a="1"/>
  <c r="H142" i="9" s="1"/>
  <c r="H143" i="9" a="1"/>
  <c r="H143" i="9" s="1"/>
  <c r="H144" i="9" a="1"/>
  <c r="H144" i="9" s="1"/>
  <c r="H145" i="9" a="1"/>
  <c r="H145" i="9" s="1"/>
  <c r="H146" i="9" a="1"/>
  <c r="H146" i="9" s="1"/>
  <c r="H147" i="9" a="1"/>
  <c r="H147" i="9" s="1"/>
  <c r="H148" i="9" a="1"/>
  <c r="H148" i="9" s="1"/>
  <c r="H149" i="9" a="1"/>
  <c r="H149" i="9" s="1"/>
  <c r="H150" i="9" a="1"/>
  <c r="H150" i="9" s="1"/>
  <c r="H151" i="9" a="1"/>
  <c r="H151" i="9" s="1"/>
  <c r="H152" i="9" a="1"/>
  <c r="H152" i="9" s="1"/>
  <c r="H153" i="9" a="1"/>
  <c r="H153" i="9" s="1"/>
  <c r="H154" i="9" a="1"/>
  <c r="H154" i="9" s="1"/>
  <c r="H155" i="9" a="1"/>
  <c r="H155" i="9" s="1"/>
  <c r="H156" i="9" a="1"/>
  <c r="H156" i="9" s="1"/>
  <c r="H157" i="9" a="1"/>
  <c r="H157" i="9" s="1"/>
  <c r="H158" i="9" a="1"/>
  <c r="H158" i="9" s="1"/>
  <c r="H159" i="9" a="1"/>
  <c r="H159" i="9" s="1"/>
  <c r="H160" i="9" a="1"/>
  <c r="H160" i="9" s="1"/>
  <c r="H161" i="9" a="1"/>
  <c r="H161" i="9" s="1"/>
  <c r="H162" i="9" a="1"/>
  <c r="H162" i="9" s="1"/>
  <c r="H163" i="9" a="1"/>
  <c r="H163" i="9" s="1"/>
  <c r="H164" i="9" a="1"/>
  <c r="H164" i="9" s="1"/>
  <c r="H165" i="9" a="1"/>
  <c r="H165" i="9" s="1"/>
  <c r="H166" i="9" a="1"/>
  <c r="H166" i="9" s="1"/>
  <c r="H167" i="9" a="1"/>
  <c r="H167" i="9" s="1"/>
  <c r="H168" i="9" a="1"/>
  <c r="H168" i="9" s="1"/>
  <c r="H169" i="9" a="1"/>
  <c r="H169" i="9" s="1"/>
  <c r="H170" i="9" a="1"/>
  <c r="H170" i="9" s="1"/>
  <c r="H171" i="9" a="1"/>
  <c r="H171" i="9" s="1"/>
  <c r="H172" i="9" a="1"/>
  <c r="H172" i="9" s="1"/>
  <c r="H173" i="9" a="1"/>
  <c r="H173" i="9" s="1"/>
  <c r="H174" i="9" a="1"/>
  <c r="H174" i="9" s="1"/>
  <c r="H175" i="9" a="1"/>
  <c r="H175" i="9" s="1"/>
  <c r="H176" i="9" a="1"/>
  <c r="H176" i="9" s="1"/>
  <c r="H177" i="9" a="1"/>
  <c r="H177" i="9" s="1"/>
  <c r="H178" i="9" a="1"/>
  <c r="H178" i="9" s="1"/>
  <c r="H179" i="9" a="1"/>
  <c r="H179" i="9" s="1"/>
  <c r="H180" i="9" a="1"/>
  <c r="H180" i="9" s="1"/>
  <c r="H181" i="9" a="1"/>
  <c r="H181" i="9" s="1"/>
  <c r="H182" i="9" a="1"/>
  <c r="H182" i="9" s="1"/>
  <c r="H183" i="9" a="1"/>
  <c r="H183" i="9" s="1"/>
  <c r="H184" i="9" a="1"/>
  <c r="H184" i="9" s="1"/>
  <c r="H185" i="9" a="1"/>
  <c r="H185" i="9" s="1"/>
  <c r="H186" i="9" a="1"/>
  <c r="H186" i="9" s="1"/>
  <c r="H187" i="9" a="1"/>
  <c r="H187" i="9" s="1"/>
  <c r="H188" i="9" a="1"/>
  <c r="H188" i="9" s="1"/>
  <c r="H189" i="9" a="1"/>
  <c r="H189" i="9" s="1"/>
  <c r="H190" i="9" a="1"/>
  <c r="H190" i="9" s="1"/>
  <c r="H191" i="9" a="1"/>
  <c r="H191" i="9" s="1"/>
  <c r="H192" i="9" a="1"/>
  <c r="H192" i="9" s="1"/>
  <c r="H193" i="9" a="1"/>
  <c r="H193" i="9" s="1"/>
  <c r="H194" i="9" a="1"/>
  <c r="H194" i="9" s="1"/>
  <c r="H195" i="9" a="1"/>
  <c r="H195" i="9" s="1"/>
  <c r="H196" i="9" a="1"/>
  <c r="H196" i="9" s="1"/>
  <c r="H197" i="9" a="1"/>
  <c r="H197" i="9" s="1"/>
  <c r="H198" i="9" a="1"/>
  <c r="H198" i="9" s="1"/>
  <c r="H199" i="9" a="1"/>
  <c r="H199" i="9" s="1"/>
  <c r="H200" i="9" a="1"/>
  <c r="H200" i="9" s="1"/>
  <c r="H201" i="9" a="1"/>
  <c r="H201" i="9" s="1"/>
  <c r="H202" i="9" a="1"/>
  <c r="H202" i="9" s="1"/>
  <c r="H203" i="9" a="1"/>
  <c r="H203" i="9" s="1"/>
  <c r="H204" i="9" a="1"/>
  <c r="H204" i="9" s="1"/>
  <c r="H205" i="9" a="1"/>
  <c r="H205" i="9" s="1"/>
  <c r="H206" i="9" a="1"/>
  <c r="H206" i="9" s="1"/>
  <c r="H207" i="9" a="1"/>
  <c r="H207" i="9" s="1"/>
  <c r="H208" i="9" a="1"/>
  <c r="H208" i="9" s="1"/>
  <c r="H209" i="9" a="1"/>
  <c r="H209" i="9" s="1"/>
  <c r="H210" i="9" a="1"/>
  <c r="H210" i="9" s="1"/>
  <c r="H211" i="9" a="1"/>
  <c r="H211" i="9" s="1"/>
  <c r="H212" i="9" a="1"/>
  <c r="H212" i="9" s="1"/>
  <c r="H213" i="9" a="1"/>
  <c r="H213" i="9" s="1"/>
  <c r="H214" i="9" a="1"/>
  <c r="H214" i="9" s="1"/>
  <c r="H215" i="9" a="1"/>
  <c r="H215" i="9" s="1"/>
  <c r="H216" i="9" a="1"/>
  <c r="H216" i="9" s="1"/>
  <c r="H217" i="9" a="1"/>
  <c r="H217" i="9" s="1"/>
  <c r="H218" i="9" a="1"/>
  <c r="H218" i="9" s="1"/>
  <c r="H219" i="9" a="1"/>
  <c r="H219" i="9" s="1"/>
  <c r="H220" i="9" a="1"/>
  <c r="H220" i="9" s="1"/>
  <c r="H221" i="9" a="1"/>
  <c r="H221" i="9" s="1"/>
  <c r="H222" i="9" a="1"/>
  <c r="H222" i="9" s="1"/>
  <c r="H223" i="9" a="1"/>
  <c r="H223" i="9" s="1"/>
  <c r="H224" i="9" a="1"/>
  <c r="H224" i="9" s="1"/>
  <c r="H225" i="9" a="1"/>
  <c r="H225" i="9" s="1"/>
  <c r="H226" i="9" a="1"/>
  <c r="H226" i="9" s="1"/>
  <c r="H227" i="9" a="1"/>
  <c r="H227" i="9" s="1"/>
  <c r="H228" i="9" a="1"/>
  <c r="H228" i="9" s="1"/>
  <c r="H229" i="9" a="1"/>
  <c r="H229" i="9" s="1"/>
  <c r="H230" i="9" a="1"/>
  <c r="H230" i="9" s="1"/>
  <c r="H231" i="9" a="1"/>
  <c r="H231" i="9" s="1"/>
  <c r="H232" i="9" a="1"/>
  <c r="H232" i="9" s="1"/>
  <c r="H233" i="9" a="1"/>
  <c r="H233" i="9" s="1"/>
  <c r="H234" i="9" a="1"/>
  <c r="H234" i="9" s="1"/>
  <c r="H235" i="9" a="1"/>
  <c r="H235" i="9" s="1"/>
  <c r="H236" i="9" a="1"/>
  <c r="H236" i="9" s="1"/>
  <c r="H237" i="9" a="1"/>
  <c r="H237" i="9"/>
  <c r="H238" i="9" a="1"/>
  <c r="H238" i="9" s="1"/>
  <c r="H239" i="9" a="1"/>
  <c r="H239" i="9" s="1"/>
  <c r="H240" i="9" a="1"/>
  <c r="H240" i="9" s="1"/>
  <c r="H241" i="9" a="1"/>
  <c r="H241" i="9" s="1"/>
  <c r="H242" i="9" a="1"/>
  <c r="H242" i="9" s="1"/>
  <c r="H243" i="9" a="1"/>
  <c r="H243" i="9" s="1"/>
  <c r="H244" i="9" a="1"/>
  <c r="H244" i="9" s="1"/>
  <c r="H245" i="9" a="1"/>
  <c r="H245" i="9" s="1"/>
  <c r="H246" i="9" a="1"/>
  <c r="H246" i="9" s="1"/>
  <c r="H247" i="9" a="1"/>
  <c r="H247" i="9" s="1"/>
  <c r="H248" i="9" a="1"/>
  <c r="H248" i="9" s="1"/>
  <c r="H249" i="9" a="1"/>
  <c r="H249" i="9" s="1"/>
  <c r="H250" i="9" a="1"/>
  <c r="H250" i="9" s="1"/>
  <c r="H251" i="9" a="1"/>
  <c r="H251" i="9" s="1"/>
  <c r="H252" i="9" a="1"/>
  <c r="H252" i="9" s="1"/>
  <c r="H253" i="9" a="1"/>
  <c r="H253" i="9" s="1"/>
  <c r="H254" i="9" a="1"/>
  <c r="H254" i="9" s="1"/>
  <c r="H255" i="9" a="1"/>
  <c r="H255" i="9" s="1"/>
  <c r="H256" i="9" a="1"/>
  <c r="H256" i="9" s="1"/>
  <c r="H257" i="9" a="1"/>
  <c r="H257" i="9" s="1"/>
  <c r="H258" i="9" a="1"/>
  <c r="H258" i="9" s="1"/>
  <c r="H259" i="9" a="1"/>
  <c r="H259" i="9" s="1"/>
  <c r="H260" i="9" a="1"/>
  <c r="H260" i="9" s="1"/>
  <c r="H261" i="9" a="1"/>
  <c r="H261" i="9" s="1"/>
  <c r="H262" i="9" a="1"/>
  <c r="H262" i="9" s="1"/>
  <c r="H263" i="9" a="1"/>
  <c r="H263" i="9" s="1"/>
  <c r="H264" i="9" a="1"/>
  <c r="H264" i="9" s="1"/>
  <c r="H265" i="9" a="1"/>
  <c r="H265" i="9" s="1"/>
  <c r="H266" i="9" a="1"/>
  <c r="H266" i="9" s="1"/>
  <c r="H267" i="9" a="1"/>
  <c r="H267" i="9" s="1"/>
  <c r="H268" i="9" a="1"/>
  <c r="H268" i="9" s="1"/>
  <c r="H269" i="9" a="1"/>
  <c r="H269" i="9" s="1"/>
  <c r="H270" i="9" a="1"/>
  <c r="H270" i="9" s="1"/>
  <c r="H271" i="9" a="1"/>
  <c r="H271" i="9" s="1"/>
  <c r="H272" i="9" a="1"/>
  <c r="H272" i="9" s="1"/>
  <c r="H273" i="9" a="1"/>
  <c r="H273" i="9" s="1"/>
  <c r="H274" i="9" a="1"/>
  <c r="H274" i="9" s="1"/>
  <c r="H275" i="9" a="1"/>
  <c r="H275" i="9"/>
  <c r="H276" i="9" a="1"/>
  <c r="H276" i="9" s="1"/>
  <c r="H277" i="9" a="1"/>
  <c r="H277" i="9" s="1"/>
  <c r="H278" i="9" a="1"/>
  <c r="H278" i="9" s="1"/>
  <c r="H279" i="9" a="1"/>
  <c r="H279" i="9" s="1"/>
  <c r="H280" i="9" a="1"/>
  <c r="H280" i="9" s="1"/>
  <c r="H281" i="9" a="1"/>
  <c r="H281" i="9" s="1"/>
  <c r="H282" i="9" a="1"/>
  <c r="H282" i="9" s="1"/>
  <c r="H283" i="9" a="1"/>
  <c r="H283" i="9" s="1"/>
  <c r="H284" i="9" a="1"/>
  <c r="H284" i="9" s="1"/>
  <c r="H285" i="9" a="1"/>
  <c r="H285" i="9" s="1"/>
  <c r="H286" i="9" a="1"/>
  <c r="H286" i="9" s="1"/>
  <c r="H287" i="9" a="1"/>
  <c r="H287" i="9" s="1"/>
  <c r="H288" i="9" a="1"/>
  <c r="H288" i="9" s="1"/>
  <c r="H289" i="9" a="1"/>
  <c r="H289" i="9" s="1"/>
  <c r="H290" i="9" a="1"/>
  <c r="H290" i="9" s="1"/>
  <c r="H291" i="9" a="1"/>
  <c r="H291" i="9" s="1"/>
  <c r="H292" i="9" a="1"/>
  <c r="H292" i="9" s="1"/>
  <c r="H293" i="9" a="1"/>
  <c r="H293" i="9" s="1"/>
  <c r="H294" i="9" a="1"/>
  <c r="H294" i="9" s="1"/>
  <c r="H295" i="9" a="1"/>
  <c r="H295" i="9" s="1"/>
  <c r="H296" i="9" a="1"/>
  <c r="H296" i="9" s="1"/>
  <c r="H297" i="9" a="1"/>
  <c r="H297" i="9" s="1"/>
  <c r="H298" i="9" a="1"/>
  <c r="H298" i="9" s="1"/>
  <c r="H299" i="9" a="1"/>
  <c r="H299" i="9" s="1"/>
  <c r="H300" i="9" a="1"/>
  <c r="H300" i="9" s="1"/>
  <c r="H301" i="9" a="1"/>
  <c r="H301" i="9" s="1"/>
  <c r="H302" i="9" a="1"/>
  <c r="H302" i="9" s="1"/>
  <c r="H303" i="9" a="1"/>
  <c r="H303" i="9" s="1"/>
  <c r="H304" i="9" a="1"/>
  <c r="H304" i="9" s="1"/>
  <c r="H305" i="9" a="1"/>
  <c r="H305" i="9" s="1"/>
  <c r="H306" i="9" a="1"/>
  <c r="H306" i="9" s="1"/>
  <c r="H307" i="9" a="1"/>
  <c r="H307" i="9" s="1"/>
  <c r="H308" i="9" a="1"/>
  <c r="H308" i="9" s="1"/>
  <c r="H309" i="9" a="1"/>
  <c r="H309" i="9" s="1"/>
  <c r="H310" i="9" a="1"/>
  <c r="H310" i="9" s="1"/>
  <c r="H311" i="9" a="1"/>
  <c r="H311" i="9" s="1"/>
  <c r="H312" i="9" a="1"/>
  <c r="H312" i="9" s="1"/>
  <c r="H313" i="9" a="1"/>
  <c r="H313" i="9" s="1"/>
  <c r="H314" i="9" a="1"/>
  <c r="H314" i="9" s="1"/>
  <c r="H315" i="9" a="1"/>
  <c r="H315" i="9" s="1"/>
  <c r="H316" i="9" a="1"/>
  <c r="H316" i="9" s="1"/>
  <c r="H317" i="9" a="1"/>
  <c r="H317" i="9" s="1"/>
  <c r="H318" i="9" a="1"/>
  <c r="H318" i="9" s="1"/>
  <c r="H319" i="9" a="1"/>
  <c r="H319" i="9" s="1"/>
  <c r="H320" i="9" a="1"/>
  <c r="H320" i="9" s="1"/>
  <c r="H321" i="9" a="1"/>
  <c r="H321" i="9" s="1"/>
  <c r="H322" i="9" a="1"/>
  <c r="H322" i="9" s="1"/>
  <c r="H323" i="9" a="1"/>
  <c r="H323" i="9" s="1"/>
  <c r="H324" i="9" a="1"/>
  <c r="H324" i="9" s="1"/>
  <c r="H325" i="9" a="1"/>
  <c r="H325" i="9" s="1"/>
  <c r="H326" i="9" a="1"/>
  <c r="H326" i="9" s="1"/>
  <c r="H327" i="9" a="1"/>
  <c r="H327" i="9" s="1"/>
  <c r="H328" i="9" a="1"/>
  <c r="H328" i="9" s="1"/>
  <c r="H329" i="9" a="1"/>
  <c r="H329" i="9" s="1"/>
  <c r="H330" i="9" a="1"/>
  <c r="H330" i="9" s="1"/>
  <c r="H331" i="9" a="1"/>
  <c r="H331" i="9" s="1"/>
  <c r="H332" i="9" a="1"/>
  <c r="H332" i="9" s="1"/>
  <c r="H333" i="9" a="1"/>
  <c r="H333" i="9" s="1"/>
  <c r="H334" i="9" a="1"/>
  <c r="H334" i="9" s="1"/>
  <c r="H335" i="9" a="1"/>
  <c r="H335" i="9" s="1"/>
  <c r="H336" i="9" a="1"/>
  <c r="H336" i="9" s="1"/>
  <c r="H337" i="9" a="1"/>
  <c r="H337" i="9" s="1"/>
  <c r="H338" i="9" a="1"/>
  <c r="H338" i="9" s="1"/>
  <c r="H339" i="9" a="1"/>
  <c r="H339" i="9" s="1"/>
  <c r="H340" i="9" a="1"/>
  <c r="H340" i="9" s="1"/>
  <c r="H341" i="9" a="1"/>
  <c r="H341" i="9" s="1"/>
  <c r="H342" i="9" a="1"/>
  <c r="H342" i="9" s="1"/>
  <c r="H343" i="9" a="1"/>
  <c r="H343" i="9" s="1"/>
  <c r="H344" i="9" a="1"/>
  <c r="H344" i="9" s="1"/>
  <c r="H345" i="9" a="1"/>
  <c r="H345" i="9" s="1"/>
  <c r="H346" i="9" a="1"/>
  <c r="H346" i="9" s="1"/>
  <c r="H347" i="9" a="1"/>
  <c r="H347" i="9" s="1"/>
  <c r="H348" i="9" a="1"/>
  <c r="H348" i="9" s="1"/>
  <c r="H349" i="9" a="1"/>
  <c r="H349" i="9" s="1"/>
  <c r="H350" i="9" a="1"/>
  <c r="H350" i="9" s="1"/>
  <c r="H351" i="9" a="1"/>
  <c r="H351" i="9" s="1"/>
  <c r="H352" i="9" a="1"/>
  <c r="H352" i="9" s="1"/>
  <c r="H353" i="9" a="1"/>
  <c r="H353" i="9" s="1"/>
  <c r="H354" i="9" a="1"/>
  <c r="H354" i="9" s="1"/>
  <c r="H355" i="9" a="1"/>
  <c r="H355" i="9" s="1"/>
  <c r="H356" i="9" a="1"/>
  <c r="H356" i="9" s="1"/>
  <c r="H357" i="9" a="1"/>
  <c r="H357" i="9" s="1"/>
  <c r="H358" i="9" a="1"/>
  <c r="H358" i="9" s="1"/>
  <c r="H359" i="9" a="1"/>
  <c r="H359" i="9" s="1"/>
  <c r="H360" i="9" a="1"/>
  <c r="H360" i="9" s="1"/>
  <c r="H361" i="9" a="1"/>
  <c r="H361" i="9"/>
  <c r="H362" i="9" a="1"/>
  <c r="H362" i="9" s="1"/>
  <c r="H363" i="9" a="1"/>
  <c r="H363" i="9" s="1"/>
  <c r="H364" i="9" a="1"/>
  <c r="H364" i="9" s="1"/>
  <c r="H365" i="9" a="1"/>
  <c r="H365" i="9" s="1"/>
  <c r="H366" i="9" a="1"/>
  <c r="H366" i="9" s="1"/>
  <c r="H367" i="9" a="1"/>
  <c r="H367" i="9" s="1"/>
  <c r="H368" i="9" a="1"/>
  <c r="H368" i="9" s="1"/>
  <c r="H369" i="9" a="1"/>
  <c r="H369" i="9" s="1"/>
  <c r="H370" i="9" a="1"/>
  <c r="H370" i="9" s="1"/>
  <c r="H371" i="9" a="1"/>
  <c r="H371" i="9" s="1"/>
  <c r="H372" i="9" a="1"/>
  <c r="H372" i="9" s="1"/>
  <c r="H373" i="9" a="1"/>
  <c r="H373" i="9" s="1"/>
  <c r="H374" i="9" a="1"/>
  <c r="H374" i="9" s="1"/>
  <c r="H375" i="9" a="1"/>
  <c r="H375" i="9" s="1"/>
  <c r="H376" i="9" a="1"/>
  <c r="H376" i="9" s="1"/>
  <c r="H377" i="9" a="1"/>
  <c r="H377" i="9" s="1"/>
  <c r="H378" i="9" a="1"/>
  <c r="H378" i="9" s="1"/>
  <c r="H379" i="9" a="1"/>
  <c r="H379" i="9" s="1"/>
  <c r="H380" i="9" a="1"/>
  <c r="H380" i="9" s="1"/>
  <c r="H381" i="9" a="1"/>
  <c r="H381" i="9" s="1"/>
  <c r="H382" i="9" a="1"/>
  <c r="H382" i="9" s="1"/>
  <c r="H383" i="9" a="1"/>
  <c r="H383" i="9" s="1"/>
  <c r="H384" i="9" a="1"/>
  <c r="H384" i="9" s="1"/>
  <c r="H385" i="9" a="1"/>
  <c r="H385" i="9" s="1"/>
  <c r="H386" i="9" a="1"/>
  <c r="H386" i="9" s="1"/>
  <c r="H387" i="9" a="1"/>
  <c r="H387" i="9" s="1"/>
  <c r="H388" i="9" a="1"/>
  <c r="H388" i="9" s="1"/>
  <c r="H389" i="9" a="1"/>
  <c r="H389" i="9" s="1"/>
  <c r="H390" i="9" a="1"/>
  <c r="H390" i="9" s="1"/>
  <c r="H391" i="9" a="1"/>
  <c r="H391" i="9" s="1"/>
  <c r="H392" i="9" a="1"/>
  <c r="H392" i="9" s="1"/>
  <c r="H393" i="9" a="1"/>
  <c r="H393" i="9" s="1"/>
  <c r="H394" i="9" a="1"/>
  <c r="H394" i="9" s="1"/>
  <c r="H395" i="9" a="1"/>
  <c r="H395" i="9" s="1"/>
  <c r="H396" i="9" a="1"/>
  <c r="H396" i="9" s="1"/>
  <c r="H397" i="9" a="1"/>
  <c r="H397" i="9" s="1"/>
  <c r="H398" i="9" a="1"/>
  <c r="H398" i="9" s="1"/>
  <c r="H399" i="9" a="1"/>
  <c r="H399" i="9" s="1"/>
  <c r="H400" i="9" a="1"/>
  <c r="H400" i="9" s="1"/>
  <c r="H401" i="9" a="1"/>
  <c r="H401" i="9" s="1"/>
  <c r="H402" i="9" a="1"/>
  <c r="H402" i="9" s="1"/>
  <c r="H403" i="9" a="1"/>
  <c r="H403" i="9" s="1"/>
  <c r="H404" i="9" a="1"/>
  <c r="H404" i="9" s="1"/>
  <c r="H405" i="9" a="1"/>
  <c r="H405" i="9" s="1"/>
  <c r="H406" i="9" a="1"/>
  <c r="H406" i="9" s="1"/>
  <c r="H407" i="9" a="1"/>
  <c r="H407" i="9" s="1"/>
  <c r="H408" i="9" a="1"/>
  <c r="H408" i="9" s="1"/>
  <c r="H409" i="9" a="1"/>
  <c r="H409" i="9" s="1"/>
  <c r="H410" i="9" a="1"/>
  <c r="H410" i="9" s="1"/>
  <c r="H411" i="9" a="1"/>
  <c r="H411" i="9" s="1"/>
  <c r="H412" i="9" a="1"/>
  <c r="H412" i="9" s="1"/>
  <c r="H413" i="9" a="1"/>
  <c r="H413" i="9" s="1"/>
  <c r="H414" i="9" a="1"/>
  <c r="H414" i="9" s="1"/>
  <c r="H415" i="9" a="1"/>
  <c r="H415" i="9" s="1"/>
  <c r="H416" i="9" a="1"/>
  <c r="H416" i="9" s="1"/>
  <c r="H417" i="9" a="1"/>
  <c r="H417" i="9" s="1"/>
  <c r="H418" i="9" a="1"/>
  <c r="H418" i="9" s="1"/>
  <c r="H419" i="9" a="1"/>
  <c r="H419" i="9" s="1"/>
  <c r="H420" i="9" a="1"/>
  <c r="H420" i="9" s="1"/>
  <c r="H421" i="9" a="1"/>
  <c r="H421" i="9" s="1"/>
  <c r="H422" i="9" a="1"/>
  <c r="H422" i="9" s="1"/>
  <c r="H423" i="9" a="1"/>
  <c r="H423" i="9" s="1"/>
  <c r="H424" i="9" a="1"/>
  <c r="H424" i="9" s="1"/>
  <c r="H425" i="9" a="1"/>
  <c r="H425" i="9" s="1"/>
  <c r="H426" i="9" a="1"/>
  <c r="H426" i="9" s="1"/>
  <c r="H427" i="9" a="1"/>
  <c r="H427" i="9" s="1"/>
  <c r="H428" i="9" a="1"/>
  <c r="H428" i="9" s="1"/>
  <c r="H429" i="9" a="1"/>
  <c r="H429" i="9" s="1"/>
  <c r="H430" i="9" a="1"/>
  <c r="H430" i="9" s="1"/>
  <c r="H431" i="9" a="1"/>
  <c r="H431" i="9" s="1"/>
  <c r="H432" i="9" a="1"/>
  <c r="H432" i="9" s="1"/>
  <c r="H433" i="9" a="1"/>
  <c r="H433" i="9" s="1"/>
  <c r="H434" i="9" a="1"/>
  <c r="H434" i="9" s="1"/>
  <c r="H435" i="9" a="1"/>
  <c r="H435" i="9" s="1"/>
  <c r="H436" i="9" a="1"/>
  <c r="H436" i="9" s="1"/>
  <c r="H437" i="9" a="1"/>
  <c r="H437" i="9" s="1"/>
  <c r="H438" i="9" a="1"/>
  <c r="H438" i="9" s="1"/>
  <c r="H439" i="9" a="1"/>
  <c r="H439" i="9" s="1"/>
  <c r="H440" i="9" a="1"/>
  <c r="H440" i="9" s="1"/>
  <c r="H441" i="9" a="1"/>
  <c r="H441" i="9" s="1"/>
  <c r="H442" i="9" a="1"/>
  <c r="H442" i="9" s="1"/>
  <c r="H443" i="9" a="1"/>
  <c r="H443" i="9" s="1"/>
  <c r="H444" i="9" a="1"/>
  <c r="H444" i="9" s="1"/>
  <c r="H445" i="9" a="1"/>
  <c r="H445" i="9" s="1"/>
  <c r="H446" i="9" a="1"/>
  <c r="H446" i="9" s="1"/>
  <c r="H447" i="9" a="1"/>
  <c r="H447" i="9" s="1"/>
  <c r="H448" i="9" a="1"/>
  <c r="H448" i="9" s="1"/>
  <c r="H449" i="9" a="1"/>
  <c r="H449" i="9" s="1"/>
  <c r="H450" i="9" a="1"/>
  <c r="H450" i="9" s="1"/>
  <c r="H451" i="9" a="1"/>
  <c r="H451" i="9" s="1"/>
  <c r="H452" i="9" a="1"/>
  <c r="H452" i="9" s="1"/>
  <c r="H453" i="9" a="1"/>
  <c r="H453" i="9" s="1"/>
  <c r="H454" i="9" a="1"/>
  <c r="H454" i="9" s="1"/>
  <c r="H455" i="9" a="1"/>
  <c r="H455" i="9" s="1"/>
  <c r="H456" i="9" a="1"/>
  <c r="H456" i="9" s="1"/>
  <c r="H457" i="9" a="1"/>
  <c r="H457" i="9" s="1"/>
  <c r="H458" i="9" a="1"/>
  <c r="H458" i="9" s="1"/>
  <c r="H459" i="9" a="1"/>
  <c r="H459" i="9" s="1"/>
  <c r="H460" i="9" a="1"/>
  <c r="H460" i="9" s="1"/>
  <c r="H461" i="9" a="1"/>
  <c r="H461" i="9" s="1"/>
  <c r="H462" i="9" a="1"/>
  <c r="H462" i="9" s="1"/>
  <c r="H463" i="9" a="1"/>
  <c r="H463" i="9" s="1"/>
  <c r="H464" i="9" a="1"/>
  <c r="H464" i="9" s="1"/>
  <c r="H465" i="9" a="1"/>
  <c r="H465" i="9" s="1"/>
  <c r="H466" i="9" a="1"/>
  <c r="H466" i="9" s="1"/>
  <c r="H467" i="9" a="1"/>
  <c r="H467" i="9" s="1"/>
  <c r="H468" i="9" a="1"/>
  <c r="H468" i="9" s="1"/>
  <c r="H469" i="9" a="1"/>
  <c r="H469" i="9" s="1"/>
  <c r="H470" i="9" a="1"/>
  <c r="H470" i="9" s="1"/>
  <c r="H471" i="9" a="1"/>
  <c r="H471" i="9" s="1"/>
  <c r="H472" i="9" a="1"/>
  <c r="H472" i="9" s="1"/>
  <c r="H473" i="9" a="1"/>
  <c r="H473" i="9" s="1"/>
  <c r="H474" i="9" a="1"/>
  <c r="H474" i="9" s="1"/>
  <c r="H475" i="9" a="1"/>
  <c r="H475" i="9" s="1"/>
  <c r="H476" i="9" a="1"/>
  <c r="H476" i="9" s="1"/>
  <c r="H477" i="9" a="1"/>
  <c r="H477" i="9" s="1"/>
  <c r="H478" i="9" a="1"/>
  <c r="H478" i="9" s="1"/>
  <c r="H479" i="9" a="1"/>
  <c r="H479" i="9" s="1"/>
  <c r="H480" i="9" a="1"/>
  <c r="H480" i="9" s="1"/>
  <c r="H481" i="9" a="1"/>
  <c r="H481" i="9" s="1"/>
  <c r="H482" i="9" a="1"/>
  <c r="H482" i="9" s="1"/>
  <c r="H483" i="9" a="1"/>
  <c r="H483" i="9" s="1"/>
  <c r="H484" i="9" a="1"/>
  <c r="H484" i="9" s="1"/>
  <c r="H485" i="9" a="1"/>
  <c r="H485" i="9" s="1"/>
  <c r="H486" i="9" a="1"/>
  <c r="H486" i="9" s="1"/>
  <c r="H487" i="9" a="1"/>
  <c r="H487" i="9" s="1"/>
  <c r="H488" i="9" a="1"/>
  <c r="H488" i="9" s="1"/>
  <c r="H489" i="9" a="1"/>
  <c r="H489" i="9" s="1"/>
  <c r="H490" i="9" a="1"/>
  <c r="H490" i="9" s="1"/>
  <c r="H491" i="9" a="1"/>
  <c r="H491" i="9" s="1"/>
  <c r="H492" i="9" a="1"/>
  <c r="H492" i="9" s="1"/>
  <c r="H493" i="9" a="1"/>
  <c r="H493" i="9" s="1"/>
  <c r="H494" i="9" a="1"/>
  <c r="H494" i="9" s="1"/>
  <c r="H495" i="9" a="1"/>
  <c r="H495" i="9" s="1"/>
  <c r="H496" i="9" a="1"/>
  <c r="H496" i="9" s="1"/>
  <c r="H497" i="9" a="1"/>
  <c r="H497" i="9" s="1"/>
  <c r="H498" i="9" a="1"/>
  <c r="H498" i="9" s="1"/>
  <c r="H499" i="9" a="1"/>
  <c r="H499" i="9" s="1"/>
  <c r="H500" i="9" a="1"/>
  <c r="H500" i="9" s="1"/>
  <c r="H501" i="9" a="1"/>
  <c r="H501" i="9" s="1"/>
  <c r="H502" i="9" a="1"/>
  <c r="H502" i="9" s="1"/>
  <c r="H503" i="9" a="1"/>
  <c r="H503" i="9" s="1"/>
  <c r="H504" i="9" a="1"/>
  <c r="H504" i="9" s="1"/>
  <c r="H505" i="9" a="1"/>
  <c r="H505" i="9" s="1"/>
  <c r="H506" i="9" a="1"/>
  <c r="H506" i="9" s="1"/>
  <c r="H507" i="9" a="1"/>
  <c r="H507" i="9" s="1"/>
  <c r="H508" i="9" a="1"/>
  <c r="H508" i="9" s="1"/>
  <c r="H509" i="9" a="1"/>
  <c r="H509" i="9" s="1"/>
  <c r="H510" i="9" a="1"/>
  <c r="H510" i="9" s="1"/>
  <c r="H511" i="9" a="1"/>
  <c r="H511" i="9" s="1"/>
  <c r="H512" i="9" a="1"/>
  <c r="H512" i="9" s="1"/>
  <c r="H513" i="9" a="1"/>
  <c r="H513" i="9" s="1"/>
  <c r="H514" i="9" a="1"/>
  <c r="H514" i="9" s="1"/>
  <c r="H515" i="9" a="1"/>
  <c r="H515" i="9" s="1"/>
  <c r="H516" i="9" a="1"/>
  <c r="H516" i="9" s="1"/>
  <c r="H517" i="9" a="1"/>
  <c r="H517" i="9" s="1"/>
  <c r="H518" i="9" a="1"/>
  <c r="H518" i="9" s="1"/>
  <c r="H519" i="9" a="1"/>
  <c r="H519" i="9" s="1"/>
  <c r="H520" i="9" a="1"/>
  <c r="H520" i="9" s="1"/>
  <c r="H521" i="9" a="1"/>
  <c r="H521" i="9" s="1"/>
  <c r="H522" i="9" a="1"/>
  <c r="H522" i="9" s="1"/>
  <c r="H523" i="9" a="1"/>
  <c r="H523" i="9" s="1"/>
  <c r="H524" i="9" a="1"/>
  <c r="H524" i="9" s="1"/>
  <c r="H525" i="9" a="1"/>
  <c r="H525" i="9" s="1"/>
  <c r="H526" i="9" a="1"/>
  <c r="H526" i="9" s="1"/>
  <c r="H527" i="9" a="1"/>
  <c r="H527" i="9" s="1"/>
  <c r="H528" i="9" a="1"/>
  <c r="H528" i="9" s="1"/>
  <c r="H529" i="9" a="1"/>
  <c r="H529" i="9" s="1"/>
  <c r="H530" i="9" a="1"/>
  <c r="H530" i="9" s="1"/>
  <c r="H531" i="9" a="1"/>
  <c r="H531" i="9" s="1"/>
  <c r="H532" i="9" a="1"/>
  <c r="H532" i="9" s="1"/>
  <c r="H533" i="9" a="1"/>
  <c r="H533" i="9" s="1"/>
  <c r="H534" i="9" a="1"/>
  <c r="H534" i="9" s="1"/>
  <c r="H535" i="9" a="1"/>
  <c r="H535" i="9" s="1"/>
  <c r="H536" i="9" a="1"/>
  <c r="H536" i="9" s="1"/>
  <c r="H537" i="9" a="1"/>
  <c r="H537" i="9" s="1"/>
  <c r="H538" i="9" a="1"/>
  <c r="H538" i="9" s="1"/>
  <c r="H539" i="9" a="1"/>
  <c r="H539" i="9" s="1"/>
  <c r="H540" i="9" a="1"/>
  <c r="H540" i="9" s="1"/>
  <c r="H541" i="9" a="1"/>
  <c r="H541" i="9" s="1"/>
  <c r="H542" i="9" a="1"/>
  <c r="H542" i="9" s="1"/>
  <c r="H543" i="9" a="1"/>
  <c r="H543" i="9" s="1"/>
  <c r="H544" i="9" a="1"/>
  <c r="H544" i="9" s="1"/>
  <c r="H545" i="9" a="1"/>
  <c r="H545" i="9" s="1"/>
  <c r="H546" i="9" a="1"/>
  <c r="H546" i="9" s="1"/>
  <c r="H547" i="9" a="1"/>
  <c r="H547" i="9" s="1"/>
  <c r="H548" i="9" a="1"/>
  <c r="H548" i="9" s="1"/>
  <c r="H549" i="9" a="1"/>
  <c r="H549" i="9" s="1"/>
  <c r="H550" i="9" a="1"/>
  <c r="H550" i="9" s="1"/>
  <c r="H551" i="9" a="1"/>
  <c r="H551" i="9" s="1"/>
  <c r="H552" i="9" a="1"/>
  <c r="H552" i="9" s="1"/>
  <c r="H553" i="9" a="1"/>
  <c r="H553" i="9" s="1"/>
  <c r="H554" i="9" a="1"/>
  <c r="H554" i="9" s="1"/>
  <c r="H555" i="9" a="1"/>
  <c r="H555" i="9" s="1"/>
  <c r="H556" i="9" a="1"/>
  <c r="H556" i="9" s="1"/>
  <c r="H557" i="9" a="1"/>
  <c r="H557" i="9" s="1"/>
  <c r="H558" i="9" a="1"/>
  <c r="H558" i="9" s="1"/>
  <c r="H559" i="9" a="1"/>
  <c r="H559" i="9" s="1"/>
  <c r="H560" i="9" a="1"/>
  <c r="H560" i="9" s="1"/>
  <c r="H561" i="9" a="1"/>
  <c r="H561" i="9" s="1"/>
  <c r="H562" i="9" a="1"/>
  <c r="H562" i="9" s="1"/>
  <c r="H563" i="9" a="1"/>
  <c r="H563" i="9" s="1"/>
  <c r="H564" i="9" a="1"/>
  <c r="H564" i="9" s="1"/>
  <c r="H565" i="9" a="1"/>
  <c r="H565" i="9" s="1"/>
  <c r="H566" i="9" a="1"/>
  <c r="H566" i="9" s="1"/>
  <c r="H567" i="9" a="1"/>
  <c r="H567" i="9" s="1"/>
  <c r="H568" i="9" a="1"/>
  <c r="H568" i="9" s="1"/>
  <c r="H569" i="9" a="1"/>
  <c r="H569" i="9" s="1"/>
  <c r="H570" i="9" a="1"/>
  <c r="H570" i="9" s="1"/>
  <c r="H571" i="9" a="1"/>
  <c r="H571" i="9" s="1"/>
  <c r="H572" i="9" a="1"/>
  <c r="H572" i="9" s="1"/>
  <c r="H573" i="9" a="1"/>
  <c r="H573" i="9" s="1"/>
  <c r="H574" i="9" a="1"/>
  <c r="H574" i="9" s="1"/>
  <c r="H575" i="9" a="1"/>
  <c r="H575" i="9" s="1"/>
  <c r="H576" i="9" a="1"/>
  <c r="H576" i="9" s="1"/>
  <c r="H577" i="9" a="1"/>
  <c r="H577" i="9" s="1"/>
  <c r="H578" i="9" a="1"/>
  <c r="H578" i="9" s="1"/>
  <c r="H579" i="9" a="1"/>
  <c r="H579" i="9" s="1"/>
  <c r="H580" i="9" a="1"/>
  <c r="H580" i="9" s="1"/>
  <c r="H581" i="9" a="1"/>
  <c r="H581" i="9" s="1"/>
  <c r="H582" i="9" a="1"/>
  <c r="H582" i="9" s="1"/>
  <c r="H583" i="9" a="1"/>
  <c r="H583" i="9" s="1"/>
  <c r="H584" i="9" a="1"/>
  <c r="H584" i="9" s="1"/>
  <c r="H585" i="9" a="1"/>
  <c r="H585" i="9" s="1"/>
  <c r="H586" i="9" a="1"/>
  <c r="H586" i="9" s="1"/>
  <c r="H587" i="9" a="1"/>
  <c r="H587" i="9" s="1"/>
  <c r="H588" i="9" a="1"/>
  <c r="H588" i="9" s="1"/>
  <c r="H589" i="9" a="1"/>
  <c r="H589" i="9" s="1"/>
  <c r="H590" i="9" a="1"/>
  <c r="H590" i="9" s="1"/>
  <c r="H591" i="9" a="1"/>
  <c r="H591" i="9" s="1"/>
  <c r="H592" i="9" a="1"/>
  <c r="H592" i="9" s="1"/>
  <c r="H593" i="9" a="1"/>
  <c r="H593" i="9" s="1"/>
  <c r="H594" i="9" a="1"/>
  <c r="H594" i="9" s="1"/>
  <c r="H595" i="9" a="1"/>
  <c r="H595" i="9" s="1"/>
  <c r="H596" i="9" a="1"/>
  <c r="H596" i="9" s="1"/>
  <c r="H597" i="9" a="1"/>
  <c r="H597" i="9" s="1"/>
  <c r="H598" i="9" a="1"/>
  <c r="H598" i="9" s="1"/>
  <c r="H599" i="9" a="1"/>
  <c r="H599" i="9" s="1"/>
  <c r="H600" i="9" a="1"/>
  <c r="H600" i="9" s="1"/>
  <c r="H601" i="9" a="1"/>
  <c r="H601" i="9" s="1"/>
  <c r="H602" i="9" a="1"/>
  <c r="H602" i="9" s="1"/>
  <c r="H603" i="9" a="1"/>
  <c r="H603" i="9" s="1"/>
  <c r="H604" i="9" a="1"/>
  <c r="H604" i="9" s="1"/>
  <c r="H605" i="9" a="1"/>
  <c r="H605" i="9" s="1"/>
  <c r="H606" i="9" a="1"/>
  <c r="H606" i="9" s="1"/>
  <c r="H607" i="9" a="1"/>
  <c r="H607" i="9" s="1"/>
  <c r="H608" i="9" a="1"/>
  <c r="H608" i="9" s="1"/>
  <c r="H609" i="9" a="1"/>
  <c r="H609" i="9" s="1"/>
  <c r="H610" i="9" a="1"/>
  <c r="H610" i="9" s="1"/>
  <c r="H611" i="9" a="1"/>
  <c r="H611" i="9" s="1"/>
  <c r="H612" i="9" a="1"/>
  <c r="H612" i="9" s="1"/>
  <c r="H613" i="9" a="1"/>
  <c r="H613" i="9" s="1"/>
  <c r="H614" i="9" a="1"/>
  <c r="H614" i="9" s="1"/>
  <c r="H615" i="9" a="1"/>
  <c r="H615" i="9" s="1"/>
  <c r="H616" i="9" a="1"/>
  <c r="H616" i="9" s="1"/>
  <c r="H617" i="9" a="1"/>
  <c r="H617" i="9" s="1"/>
  <c r="H618" i="9" a="1"/>
  <c r="H618" i="9" s="1"/>
  <c r="H619" i="9" a="1"/>
  <c r="H619" i="9" s="1"/>
  <c r="H620" i="9" a="1"/>
  <c r="H620" i="9" s="1"/>
  <c r="H621" i="9" a="1"/>
  <c r="H621" i="9" s="1"/>
  <c r="H622" i="9" a="1"/>
  <c r="H622" i="9" s="1"/>
  <c r="H623" i="9" a="1"/>
  <c r="H623" i="9" s="1"/>
  <c r="H624" i="9" a="1"/>
  <c r="H624" i="9" s="1"/>
  <c r="H625" i="9" a="1"/>
  <c r="H625" i="9" s="1"/>
  <c r="H626" i="9" a="1"/>
  <c r="H626" i="9" s="1"/>
  <c r="H627" i="9" a="1"/>
  <c r="H627" i="9" s="1"/>
  <c r="H628" i="9" a="1"/>
  <c r="H628" i="9" s="1"/>
  <c r="H629" i="9" a="1"/>
  <c r="H629" i="9" s="1"/>
  <c r="H630" i="9" a="1"/>
  <c r="H630" i="9" s="1"/>
  <c r="H631" i="9" a="1"/>
  <c r="H631" i="9" s="1"/>
  <c r="H632" i="9" a="1"/>
  <c r="H632" i="9" s="1"/>
  <c r="H633" i="9" a="1"/>
  <c r="H633" i="9" s="1"/>
  <c r="H634" i="9" a="1"/>
  <c r="H634" i="9" s="1"/>
  <c r="H635" i="9" a="1"/>
  <c r="H635" i="9" s="1"/>
  <c r="H636" i="9" a="1"/>
  <c r="H636" i="9" s="1"/>
  <c r="H637" i="9" a="1"/>
  <c r="H637" i="9" s="1"/>
  <c r="H638" i="9" a="1"/>
  <c r="H638" i="9" s="1"/>
  <c r="H639" i="9" a="1"/>
  <c r="H639" i="9" s="1"/>
  <c r="H640" i="9" a="1"/>
  <c r="H640" i="9" s="1"/>
  <c r="H641" i="9" a="1"/>
  <c r="H641" i="9" s="1"/>
  <c r="H642" i="9" a="1"/>
  <c r="H642" i="9" s="1"/>
  <c r="H643" i="9" a="1"/>
  <c r="H643" i="9" s="1"/>
  <c r="H644" i="9" a="1"/>
  <c r="H644" i="9" s="1"/>
  <c r="H645" i="9" a="1"/>
  <c r="H645" i="9" s="1"/>
  <c r="H646" i="9" a="1"/>
  <c r="H646" i="9" s="1"/>
  <c r="H647" i="9" a="1"/>
  <c r="H647" i="9" s="1"/>
  <c r="H648" i="9" a="1"/>
  <c r="H648" i="9" s="1"/>
  <c r="H649" i="9" a="1"/>
  <c r="H649" i="9" s="1"/>
  <c r="H650" i="9" a="1"/>
  <c r="H650" i="9" s="1"/>
  <c r="H651" i="9" a="1"/>
  <c r="H651" i="9" s="1"/>
  <c r="H652" i="9" a="1"/>
  <c r="H652" i="9" s="1"/>
  <c r="H653" i="9" a="1"/>
  <c r="H653" i="9" s="1"/>
  <c r="H654" i="9" a="1"/>
  <c r="H654" i="9" s="1"/>
  <c r="H655" i="9" a="1"/>
  <c r="H655" i="9" s="1"/>
  <c r="H656" i="9" a="1"/>
  <c r="H656" i="9" s="1"/>
  <c r="H657" i="9" a="1"/>
  <c r="H657" i="9" s="1"/>
  <c r="H658" i="9" a="1"/>
  <c r="H658" i="9" s="1"/>
  <c r="H659" i="9" a="1"/>
  <c r="H659" i="9" s="1"/>
  <c r="H660" i="9" a="1"/>
  <c r="H660" i="9" s="1"/>
  <c r="H661" i="9" a="1"/>
  <c r="H661" i="9" s="1"/>
  <c r="H662" i="9" a="1"/>
  <c r="H662" i="9" s="1"/>
  <c r="H663" i="9" a="1"/>
  <c r="H663" i="9" s="1"/>
  <c r="H664" i="9" a="1"/>
  <c r="H664" i="9" s="1"/>
  <c r="H665" i="9" a="1"/>
  <c r="H665" i="9" s="1"/>
  <c r="H666" i="9" a="1"/>
  <c r="H666" i="9" s="1"/>
  <c r="H667" i="9" a="1"/>
  <c r="H667" i="9" s="1"/>
  <c r="H668" i="9" a="1"/>
  <c r="H668" i="9" s="1"/>
  <c r="H669" i="9" a="1"/>
  <c r="H669" i="9" s="1"/>
  <c r="H670" i="9" a="1"/>
  <c r="H670" i="9"/>
  <c r="H671" i="9" a="1"/>
  <c r="H671" i="9" s="1"/>
  <c r="H672" i="9" a="1"/>
  <c r="H672" i="9" s="1"/>
  <c r="H673" i="9" a="1"/>
  <c r="H673" i="9" s="1"/>
  <c r="H674" i="9" a="1"/>
  <c r="H674" i="9" s="1"/>
  <c r="H675" i="9" a="1"/>
  <c r="H675" i="9" s="1"/>
  <c r="H676" i="9" a="1"/>
  <c r="H676" i="9" s="1"/>
  <c r="H677" i="9" a="1"/>
  <c r="H677" i="9" s="1"/>
  <c r="H678" i="9" a="1"/>
  <c r="H678" i="9" s="1"/>
  <c r="H679" i="9" a="1"/>
  <c r="H679" i="9" s="1"/>
  <c r="H680" i="9" a="1"/>
  <c r="H680" i="9" s="1"/>
  <c r="H681" i="9" a="1"/>
  <c r="H681" i="9" s="1"/>
  <c r="H682" i="9" a="1"/>
  <c r="H682" i="9" s="1"/>
  <c r="H683" i="9" a="1"/>
  <c r="H683" i="9" s="1"/>
  <c r="H684" i="9" a="1"/>
  <c r="H684" i="9" s="1"/>
  <c r="H685" i="9" a="1"/>
  <c r="H685" i="9" s="1"/>
  <c r="H686" i="9" a="1"/>
  <c r="H686" i="9" s="1"/>
  <c r="H687" i="9" a="1"/>
  <c r="H687" i="9" s="1"/>
  <c r="H688" i="9" a="1"/>
  <c r="H688" i="9" s="1"/>
  <c r="H689" i="9" a="1"/>
  <c r="H689" i="9" s="1"/>
  <c r="H690" i="9" a="1"/>
  <c r="H690" i="9" s="1"/>
  <c r="H691" i="9" a="1"/>
  <c r="H691" i="9" s="1"/>
  <c r="H692" i="9" a="1"/>
  <c r="H692" i="9" s="1"/>
  <c r="H693" i="9" a="1"/>
  <c r="H693" i="9" s="1"/>
  <c r="H694" i="9" a="1"/>
  <c r="H694" i="9" s="1"/>
  <c r="H695" i="9" a="1"/>
  <c r="H695" i="9" s="1"/>
  <c r="H696" i="9" a="1"/>
  <c r="H696" i="9" s="1"/>
  <c r="H697" i="9" a="1"/>
  <c r="H697" i="9" s="1"/>
  <c r="H698" i="9" a="1"/>
  <c r="H698" i="9" s="1"/>
  <c r="H699" i="9" a="1"/>
  <c r="H699" i="9" s="1"/>
  <c r="H700" i="9" a="1"/>
  <c r="H700" i="9" s="1"/>
  <c r="H701" i="9" a="1"/>
  <c r="H701" i="9" s="1"/>
  <c r="H702" i="9" a="1"/>
  <c r="H702" i="9" s="1"/>
  <c r="H703" i="9" a="1"/>
  <c r="H703" i="9" s="1"/>
  <c r="H704" i="9" a="1"/>
  <c r="H704" i="9" s="1"/>
  <c r="H705" i="9" a="1"/>
  <c r="H705" i="9" s="1"/>
  <c r="H706" i="9" a="1"/>
  <c r="H706" i="9" s="1"/>
  <c r="H707" i="9" a="1"/>
  <c r="H707" i="9" s="1"/>
  <c r="H708" i="9" a="1"/>
  <c r="H708" i="9" s="1"/>
  <c r="H709" i="9" a="1"/>
  <c r="H709" i="9" s="1"/>
  <c r="H710" i="9" a="1"/>
  <c r="H710" i="9" s="1"/>
  <c r="H711" i="9" a="1"/>
  <c r="H711" i="9" s="1"/>
  <c r="H712" i="9" a="1"/>
  <c r="H712" i="9" s="1"/>
  <c r="H713" i="9" a="1"/>
  <c r="H713" i="9" s="1"/>
  <c r="H714" i="9" a="1"/>
  <c r="H714" i="9" s="1"/>
  <c r="H715" i="9" a="1"/>
  <c r="H715" i="9" s="1"/>
  <c r="H716" i="9" a="1"/>
  <c r="H716" i="9" s="1"/>
  <c r="H717" i="9" a="1"/>
  <c r="H717" i="9" s="1"/>
  <c r="H718" i="9" a="1"/>
  <c r="H718" i="9" s="1"/>
  <c r="H719" i="9" a="1"/>
  <c r="H719" i="9" s="1"/>
  <c r="H720" i="9" a="1"/>
  <c r="H720" i="9" s="1"/>
  <c r="H721" i="9" a="1"/>
  <c r="H721" i="9" s="1"/>
  <c r="H722" i="9" a="1"/>
  <c r="H722" i="9" s="1"/>
  <c r="H723" i="9" a="1"/>
  <c r="H723" i="9" s="1"/>
  <c r="H724" i="9" a="1"/>
  <c r="H724" i="9" s="1"/>
  <c r="H725" i="9" a="1"/>
  <c r="H725" i="9" s="1"/>
  <c r="H726" i="9" a="1"/>
  <c r="H726" i="9" s="1"/>
  <c r="H727" i="9" a="1"/>
  <c r="H727" i="9" s="1"/>
  <c r="H728" i="9" a="1"/>
  <c r="H728" i="9" s="1"/>
  <c r="H729" i="9" a="1"/>
  <c r="H729" i="9" s="1"/>
  <c r="H730" i="9" a="1"/>
  <c r="H730" i="9" s="1"/>
  <c r="H731" i="9" a="1"/>
  <c r="H731" i="9" s="1"/>
  <c r="H732" i="9" a="1"/>
  <c r="H732" i="9" s="1"/>
  <c r="H733" i="9" a="1"/>
  <c r="H733" i="9" s="1"/>
  <c r="H734" i="9" a="1"/>
  <c r="H734" i="9" s="1"/>
  <c r="H735" i="9" a="1"/>
  <c r="H735" i="9" s="1"/>
  <c r="H736" i="9" a="1"/>
  <c r="H736" i="9" s="1"/>
  <c r="H737" i="9" a="1"/>
  <c r="H737" i="9" s="1"/>
  <c r="H738" i="9" a="1"/>
  <c r="H738" i="9" s="1"/>
  <c r="H739" i="9" a="1"/>
  <c r="H739" i="9" s="1"/>
  <c r="H740" i="9" a="1"/>
  <c r="H740" i="9" s="1"/>
  <c r="H741" i="9" a="1"/>
  <c r="H741" i="9" s="1"/>
  <c r="H742" i="9" a="1"/>
  <c r="H742" i="9" s="1"/>
  <c r="H743" i="9" a="1"/>
  <c r="H743" i="9" s="1"/>
  <c r="H744" i="9" a="1"/>
  <c r="H744" i="9" s="1"/>
  <c r="H745" i="9" a="1"/>
  <c r="H745" i="9" s="1"/>
  <c r="H746" i="9" a="1"/>
  <c r="H746" i="9" s="1"/>
  <c r="H747" i="9" a="1"/>
  <c r="H747" i="9" s="1"/>
  <c r="H748" i="9" a="1"/>
  <c r="H748" i="9" s="1"/>
  <c r="H749" i="9" a="1"/>
  <c r="H749" i="9" s="1"/>
  <c r="H750" i="9" a="1"/>
  <c r="H750" i="9" s="1"/>
  <c r="H751" i="9" a="1"/>
  <c r="H751" i="9" s="1"/>
  <c r="H752" i="9" a="1"/>
  <c r="H752" i="9" s="1"/>
  <c r="H753" i="9" a="1"/>
  <c r="H753" i="9" s="1"/>
  <c r="H754" i="9" a="1"/>
  <c r="H754" i="9" s="1"/>
  <c r="H755" i="9" a="1"/>
  <c r="H755" i="9" s="1"/>
  <c r="H756" i="9" a="1"/>
  <c r="H756" i="9" s="1"/>
  <c r="H757" i="9" a="1"/>
  <c r="H757" i="9" s="1"/>
  <c r="H758" i="9" a="1"/>
  <c r="H758" i="9" s="1"/>
  <c r="H759" i="9" a="1"/>
  <c r="H759" i="9" s="1"/>
  <c r="H760" i="9" a="1"/>
  <c r="H760" i="9" s="1"/>
  <c r="H761" i="9" a="1"/>
  <c r="H761" i="9" s="1"/>
  <c r="H762" i="9" a="1"/>
  <c r="H762" i="9" s="1"/>
  <c r="H763" i="9" a="1"/>
  <c r="H763" i="9" s="1"/>
  <c r="H764" i="9" a="1"/>
  <c r="H764" i="9" s="1"/>
  <c r="H765" i="9" a="1"/>
  <c r="H765" i="9" s="1"/>
  <c r="H766" i="9" a="1"/>
  <c r="H766" i="9" s="1"/>
  <c r="H767" i="9" a="1"/>
  <c r="H767" i="9" s="1"/>
  <c r="H768" i="9" a="1"/>
  <c r="H768" i="9" s="1"/>
  <c r="H769" i="9" a="1"/>
  <c r="H769" i="9" s="1"/>
  <c r="H770" i="9" a="1"/>
  <c r="H770" i="9" s="1"/>
  <c r="H771" i="9" a="1"/>
  <c r="H771" i="9" s="1"/>
  <c r="H772" i="9" a="1"/>
  <c r="H772" i="9" s="1"/>
  <c r="H773" i="9" a="1"/>
  <c r="H773" i="9" s="1"/>
  <c r="H774" i="9" a="1"/>
  <c r="H774" i="9" s="1"/>
  <c r="H775" i="9" a="1"/>
  <c r="H775" i="9" s="1"/>
  <c r="H776" i="9" a="1"/>
  <c r="H776" i="9" s="1"/>
  <c r="H777" i="9" a="1"/>
  <c r="H777" i="9" s="1"/>
  <c r="H778" i="9" a="1"/>
  <c r="H778" i="9" s="1"/>
  <c r="H779" i="9" a="1"/>
  <c r="H779" i="9" s="1"/>
  <c r="H780" i="9" a="1"/>
  <c r="H780" i="9" s="1"/>
  <c r="H781" i="9" a="1"/>
  <c r="H781" i="9" s="1"/>
  <c r="H782" i="9" a="1"/>
  <c r="H782" i="9" s="1"/>
  <c r="H783" i="9" a="1"/>
  <c r="H783" i="9" s="1"/>
  <c r="H784" i="9" a="1"/>
  <c r="H784" i="9" s="1"/>
  <c r="H785" i="9" a="1"/>
  <c r="H785" i="9" s="1"/>
  <c r="H786" i="9" a="1"/>
  <c r="H786" i="9" s="1"/>
  <c r="H787" i="9" a="1"/>
  <c r="H787" i="9" s="1"/>
  <c r="H788" i="9" a="1"/>
  <c r="H788" i="9" s="1"/>
  <c r="H789" i="9" a="1"/>
  <c r="H789" i="9" s="1"/>
  <c r="H790" i="9" a="1"/>
  <c r="H790" i="9" s="1"/>
  <c r="H791" i="9" a="1"/>
  <c r="H791" i="9" s="1"/>
  <c r="H792" i="9" a="1"/>
  <c r="H792" i="9" s="1"/>
  <c r="H793" i="9" a="1"/>
  <c r="H793" i="9" s="1"/>
  <c r="H794" i="9" a="1"/>
  <c r="H794" i="9" s="1"/>
  <c r="H795" i="9" a="1"/>
  <c r="H795" i="9" s="1"/>
  <c r="H796" i="9" a="1"/>
  <c r="H796" i="9" s="1"/>
  <c r="H797" i="9" a="1"/>
  <c r="H797" i="9" s="1"/>
  <c r="H798" i="9" a="1"/>
  <c r="H798" i="9" s="1"/>
  <c r="H799" i="9" a="1"/>
  <c r="H799" i="9" s="1"/>
  <c r="H800" i="9" a="1"/>
  <c r="H800" i="9" s="1"/>
  <c r="H801" i="9" a="1"/>
  <c r="H801" i="9" s="1"/>
  <c r="H802" i="9" a="1"/>
  <c r="H802" i="9" s="1"/>
  <c r="H803" i="9" a="1"/>
  <c r="H803" i="9" s="1"/>
  <c r="H804" i="9" a="1"/>
  <c r="H804" i="9" s="1"/>
  <c r="H805" i="9" a="1"/>
  <c r="H805" i="9" s="1"/>
  <c r="H806" i="9" a="1"/>
  <c r="H806" i="9" s="1"/>
  <c r="H807" i="9" a="1"/>
  <c r="H807" i="9" s="1"/>
  <c r="H808" i="9" a="1"/>
  <c r="H808" i="9" s="1"/>
  <c r="H809" i="9" a="1"/>
  <c r="H809" i="9" s="1"/>
  <c r="H810" i="9" a="1"/>
  <c r="H810" i="9" s="1"/>
  <c r="H811" i="9" a="1"/>
  <c r="H811" i="9" s="1"/>
  <c r="H812" i="9" a="1"/>
  <c r="H812" i="9" s="1"/>
  <c r="H813" i="9" a="1"/>
  <c r="H813" i="9" s="1"/>
  <c r="H814" i="9" a="1"/>
  <c r="H814" i="9" s="1"/>
  <c r="H815" i="9" a="1"/>
  <c r="H815" i="9" s="1"/>
  <c r="H816" i="9" a="1"/>
  <c r="H816" i="9" s="1"/>
  <c r="H817" i="9" a="1"/>
  <c r="H817" i="9" s="1"/>
  <c r="H818" i="9" a="1"/>
  <c r="H818" i="9" s="1"/>
  <c r="H819" i="9" a="1"/>
  <c r="H819" i="9" s="1"/>
  <c r="H820" i="9" a="1"/>
  <c r="H820" i="9" s="1"/>
  <c r="H821" i="9" a="1"/>
  <c r="H821" i="9" s="1"/>
  <c r="H822" i="9" a="1"/>
  <c r="H822" i="9" s="1"/>
  <c r="H823" i="9" a="1"/>
  <c r="H823" i="9" s="1"/>
  <c r="H824" i="9" a="1"/>
  <c r="H824" i="9" s="1"/>
  <c r="H825" i="9" a="1"/>
  <c r="H825" i="9" s="1"/>
  <c r="H826" i="9" a="1"/>
  <c r="H826" i="9" s="1"/>
  <c r="H827" i="9" a="1"/>
  <c r="H827" i="9" s="1"/>
  <c r="H828" i="9" a="1"/>
  <c r="H828" i="9" s="1"/>
  <c r="H829" i="9" a="1"/>
  <c r="H829" i="9" s="1"/>
  <c r="H830" i="9" a="1"/>
  <c r="H830" i="9" s="1"/>
  <c r="H831" i="9" a="1"/>
  <c r="H831" i="9" s="1"/>
  <c r="H832" i="9" a="1"/>
  <c r="H832" i="9" s="1"/>
  <c r="H833" i="9" a="1"/>
  <c r="H833" i="9" s="1"/>
  <c r="H834" i="9" a="1"/>
  <c r="H834" i="9" s="1"/>
  <c r="H835" i="9" a="1"/>
  <c r="H835" i="9" s="1"/>
  <c r="H836" i="9" a="1"/>
  <c r="H836" i="9" s="1"/>
  <c r="H837" i="9" a="1"/>
  <c r="H837" i="9" s="1"/>
  <c r="H838" i="9" a="1"/>
  <c r="H838" i="9" s="1"/>
  <c r="H839" i="9" a="1"/>
  <c r="H839" i="9" s="1"/>
  <c r="H840" i="9" a="1"/>
  <c r="H840" i="9" s="1"/>
  <c r="H841" i="9" a="1"/>
  <c r="H841" i="9" s="1"/>
  <c r="H842" i="9" a="1"/>
  <c r="H842" i="9" s="1"/>
  <c r="H843" i="9" a="1"/>
  <c r="H843" i="9" s="1"/>
  <c r="H844" i="9" a="1"/>
  <c r="H844" i="9" s="1"/>
  <c r="H845" i="9" a="1"/>
  <c r="H845" i="9" s="1"/>
  <c r="H846" i="9" a="1"/>
  <c r="H846" i="9" s="1"/>
  <c r="H847" i="9" a="1"/>
  <c r="H847" i="9" s="1"/>
  <c r="H848" i="9" a="1"/>
  <c r="H848" i="9" s="1"/>
  <c r="H849" i="9" a="1"/>
  <c r="H849" i="9" s="1"/>
  <c r="H850" i="9" a="1"/>
  <c r="H850" i="9" s="1"/>
  <c r="H851" i="9" a="1"/>
  <c r="H851" i="9" s="1"/>
  <c r="H852" i="9" a="1"/>
  <c r="H852" i="9" s="1"/>
  <c r="H853" i="9" a="1"/>
  <c r="H853" i="9" s="1"/>
  <c r="H854" i="9" a="1"/>
  <c r="H854" i="9" s="1"/>
  <c r="H855" i="9" a="1"/>
  <c r="H855" i="9" s="1"/>
  <c r="H856" i="9" a="1"/>
  <c r="H856" i="9" s="1"/>
  <c r="H857" i="9" a="1"/>
  <c r="H857" i="9" s="1"/>
  <c r="H858" i="9" a="1"/>
  <c r="H858" i="9" s="1"/>
  <c r="H859" i="9" a="1"/>
  <c r="H859" i="9" s="1"/>
  <c r="H860" i="9" a="1"/>
  <c r="H860" i="9" s="1"/>
  <c r="H861" i="9" a="1"/>
  <c r="H861" i="9" s="1"/>
  <c r="H862" i="9" a="1"/>
  <c r="H862" i="9" s="1"/>
  <c r="H863" i="9" a="1"/>
  <c r="H863" i="9" s="1"/>
  <c r="H864" i="9" a="1"/>
  <c r="H864" i="9" s="1"/>
  <c r="H865" i="9" a="1"/>
  <c r="H865" i="9" s="1"/>
  <c r="H866" i="9" a="1"/>
  <c r="H866" i="9" s="1"/>
  <c r="H867" i="9" a="1"/>
  <c r="H867" i="9" s="1"/>
  <c r="H868" i="9" a="1"/>
  <c r="H868" i="9" s="1"/>
  <c r="H869" i="9" a="1"/>
  <c r="H869" i="9" s="1"/>
  <c r="H870" i="9" a="1"/>
  <c r="H870" i="9" s="1"/>
  <c r="H871" i="9" a="1"/>
  <c r="H871" i="9" s="1"/>
  <c r="H872" i="9" a="1"/>
  <c r="H872" i="9" s="1"/>
  <c r="H873" i="9" a="1"/>
  <c r="H873" i="9" s="1"/>
  <c r="H874" i="9" a="1"/>
  <c r="H874" i="9" s="1"/>
  <c r="H875" i="9" a="1"/>
  <c r="H875" i="9" s="1"/>
  <c r="H876" i="9" a="1"/>
  <c r="H876" i="9" s="1"/>
  <c r="H877" i="9" a="1"/>
  <c r="H877" i="9" s="1"/>
  <c r="H878" i="9" a="1"/>
  <c r="H878" i="9" s="1"/>
  <c r="H879" i="9" a="1"/>
  <c r="H879" i="9" s="1"/>
  <c r="H880" i="9" a="1"/>
  <c r="H880" i="9" s="1"/>
  <c r="H881" i="9" a="1"/>
  <c r="H881" i="9" s="1"/>
  <c r="H882" i="9" a="1"/>
  <c r="H882" i="9" s="1"/>
  <c r="H883" i="9" a="1"/>
  <c r="H883" i="9" s="1"/>
  <c r="H884" i="9" a="1"/>
  <c r="H884" i="9" s="1"/>
  <c r="H885" i="9" a="1"/>
  <c r="H885" i="9" s="1"/>
  <c r="H886" i="9" a="1"/>
  <c r="H886" i="9" s="1"/>
  <c r="H887" i="9" a="1"/>
  <c r="H887" i="9" s="1"/>
  <c r="H888" i="9" a="1"/>
  <c r="H888" i="9" s="1"/>
  <c r="H889" i="9" a="1"/>
  <c r="H889" i="9" s="1"/>
  <c r="H890" i="9" a="1"/>
  <c r="H890" i="9" s="1"/>
  <c r="H891" i="9" a="1"/>
  <c r="H891" i="9" s="1"/>
  <c r="H892" i="9" a="1"/>
  <c r="H892" i="9" s="1"/>
  <c r="H893" i="9" a="1"/>
  <c r="H893" i="9" s="1"/>
  <c r="H894" i="9" a="1"/>
  <c r="H894" i="9" s="1"/>
  <c r="H895" i="9" a="1"/>
  <c r="H895" i="9" s="1"/>
  <c r="H896" i="9" a="1"/>
  <c r="H896" i="9" s="1"/>
  <c r="H897" i="9" a="1"/>
  <c r="H897" i="9" s="1"/>
  <c r="H898" i="9" a="1"/>
  <c r="H898" i="9" s="1"/>
  <c r="H899" i="9" a="1"/>
  <c r="H899" i="9" s="1"/>
  <c r="H900" i="9" a="1"/>
  <c r="H900" i="9" s="1"/>
  <c r="H901" i="9" a="1"/>
  <c r="H901" i="9" s="1"/>
  <c r="H902" i="9" a="1"/>
  <c r="H902" i="9" s="1"/>
  <c r="H903" i="9" a="1"/>
  <c r="H903" i="9" s="1"/>
  <c r="H904" i="9" a="1"/>
  <c r="H904" i="9" s="1"/>
  <c r="H905" i="9" a="1"/>
  <c r="H905" i="9" s="1"/>
  <c r="H906" i="9" a="1"/>
  <c r="H906" i="9" s="1"/>
  <c r="H907" i="9" a="1"/>
  <c r="H907" i="9" s="1"/>
  <c r="H908" i="9" a="1"/>
  <c r="H908" i="9" s="1"/>
  <c r="H909" i="9" a="1"/>
  <c r="H909" i="9" s="1"/>
  <c r="H910" i="9" a="1"/>
  <c r="H910" i="9" s="1"/>
  <c r="H911" i="9" a="1"/>
  <c r="H911" i="9" s="1"/>
  <c r="H912" i="9" a="1"/>
  <c r="H912" i="9" s="1"/>
  <c r="H913" i="9" a="1"/>
  <c r="H913" i="9" s="1"/>
  <c r="H914" i="9" a="1"/>
  <c r="H914" i="9" s="1"/>
  <c r="H915" i="9" a="1"/>
  <c r="H915" i="9" s="1"/>
  <c r="H916" i="9" a="1"/>
  <c r="H916" i="9" s="1"/>
  <c r="H917" i="9" a="1"/>
  <c r="H917" i="9" s="1"/>
  <c r="H918" i="9" a="1"/>
  <c r="H918" i="9" s="1"/>
  <c r="H919" i="9" a="1"/>
  <c r="H919" i="9" s="1"/>
  <c r="H920" i="9" a="1"/>
  <c r="H920" i="9" s="1"/>
  <c r="H921" i="9" a="1"/>
  <c r="H921" i="9" s="1"/>
  <c r="H922" i="9" a="1"/>
  <c r="H922" i="9" s="1"/>
  <c r="H923" i="9" a="1"/>
  <c r="H923" i="9" s="1"/>
  <c r="H924" i="9" a="1"/>
  <c r="H924" i="9" s="1"/>
  <c r="H925" i="9" a="1"/>
  <c r="H925" i="9" s="1"/>
  <c r="H926" i="9" a="1"/>
  <c r="H926" i="9" s="1"/>
  <c r="H927" i="9" a="1"/>
  <c r="H927" i="9" s="1"/>
  <c r="H928" i="9" a="1"/>
  <c r="H928" i="9" s="1"/>
  <c r="H929" i="9" a="1"/>
  <c r="H929" i="9" s="1"/>
  <c r="H930" i="9" a="1"/>
  <c r="H930" i="9" s="1"/>
  <c r="H931" i="9" a="1"/>
  <c r="H931" i="9" s="1"/>
  <c r="H932" i="9" a="1"/>
  <c r="H932" i="9" s="1"/>
  <c r="H933" i="9" a="1"/>
  <c r="H933" i="9" s="1"/>
  <c r="H934" i="9" a="1"/>
  <c r="H934" i="9" s="1"/>
  <c r="H935" i="9" a="1"/>
  <c r="H935" i="9" s="1"/>
  <c r="H936" i="9" a="1"/>
  <c r="H936" i="9" s="1"/>
  <c r="H937" i="9" a="1"/>
  <c r="H937" i="9" s="1"/>
  <c r="H938" i="9" a="1"/>
  <c r="H938" i="9" s="1"/>
  <c r="H939" i="9" a="1"/>
  <c r="H939" i="9" s="1"/>
  <c r="H940" i="9" a="1"/>
  <c r="H940" i="9" s="1"/>
  <c r="H941" i="9" a="1"/>
  <c r="H941" i="9" s="1"/>
  <c r="H942" i="9" a="1"/>
  <c r="H942" i="9" s="1"/>
  <c r="H943" i="9" a="1"/>
  <c r="H943" i="9" s="1"/>
  <c r="H944" i="9" a="1"/>
  <c r="H944" i="9" s="1"/>
  <c r="H945" i="9" a="1"/>
  <c r="H945" i="9" s="1"/>
  <c r="H946" i="9" a="1"/>
  <c r="H946" i="9" s="1"/>
  <c r="H947" i="9" a="1"/>
  <c r="H947" i="9" s="1"/>
  <c r="H948" i="9" a="1"/>
  <c r="H948" i="9" s="1"/>
  <c r="H949" i="9" a="1"/>
  <c r="H949" i="9" s="1"/>
  <c r="H950" i="9" a="1"/>
  <c r="H950" i="9" s="1"/>
  <c r="H951" i="9" a="1"/>
  <c r="H951" i="9" s="1"/>
  <c r="H952" i="9" a="1"/>
  <c r="H952" i="9" s="1"/>
  <c r="H953" i="9" a="1"/>
  <c r="H953" i="9" s="1"/>
  <c r="H954" i="9" a="1"/>
  <c r="H954" i="9" s="1"/>
  <c r="H955" i="9" a="1"/>
  <c r="H955" i="9" s="1"/>
  <c r="H956" i="9" a="1"/>
  <c r="H956" i="9" s="1"/>
  <c r="H957" i="9" a="1"/>
  <c r="H957" i="9" s="1"/>
  <c r="H958" i="9" a="1"/>
  <c r="H958" i="9" s="1"/>
  <c r="H959" i="9" a="1"/>
  <c r="H959" i="9" s="1"/>
  <c r="H960" i="9" a="1"/>
  <c r="H960" i="9" s="1"/>
  <c r="H961" i="9" a="1"/>
  <c r="H961" i="9" s="1"/>
  <c r="H962" i="9" a="1"/>
  <c r="H962" i="9" s="1"/>
  <c r="H963" i="9" a="1"/>
  <c r="H963" i="9" s="1"/>
  <c r="H964" i="9" a="1"/>
  <c r="H964" i="9" s="1"/>
  <c r="H965" i="9" a="1"/>
  <c r="H965" i="9" s="1"/>
  <c r="H966" i="9" a="1"/>
  <c r="H966" i="9" s="1"/>
  <c r="H967" i="9" a="1"/>
  <c r="H967" i="9" s="1"/>
  <c r="H968" i="9" a="1"/>
  <c r="H968" i="9" s="1"/>
  <c r="H969" i="9" a="1"/>
  <c r="H969" i="9" s="1"/>
  <c r="H970" i="9" a="1"/>
  <c r="H970" i="9" s="1"/>
  <c r="H971" i="9" a="1"/>
  <c r="H971" i="9" s="1"/>
  <c r="H972" i="9" a="1"/>
  <c r="H972" i="9" s="1"/>
  <c r="H973" i="9" a="1"/>
  <c r="H973" i="9" s="1"/>
  <c r="H974" i="9" a="1"/>
  <c r="H974" i="9" s="1"/>
  <c r="H975" i="9" a="1"/>
  <c r="H975" i="9" s="1"/>
  <c r="H976" i="9" a="1"/>
  <c r="H976" i="9" s="1"/>
  <c r="H977" i="9" a="1"/>
  <c r="H977" i="9" s="1"/>
  <c r="H978" i="9" a="1"/>
  <c r="H978" i="9" s="1"/>
  <c r="H979" i="9" a="1"/>
  <c r="H979" i="9" s="1"/>
  <c r="H980" i="9" a="1"/>
  <c r="H980" i="9" s="1"/>
  <c r="H981" i="9" a="1"/>
  <c r="H981" i="9" s="1"/>
  <c r="H982" i="9" a="1"/>
  <c r="H982" i="9" s="1"/>
  <c r="H983" i="9" a="1"/>
  <c r="H983" i="9" s="1"/>
  <c r="H984" i="9" a="1"/>
  <c r="H984" i="9" s="1"/>
  <c r="H985" i="9" a="1"/>
  <c r="H985" i="9" s="1"/>
  <c r="H986" i="9" a="1"/>
  <c r="H986" i="9" s="1"/>
  <c r="H987" i="9" a="1"/>
  <c r="H987" i="9" s="1"/>
  <c r="H988" i="9" a="1"/>
  <c r="H988" i="9" s="1"/>
  <c r="H989" i="9" a="1"/>
  <c r="H989" i="9" s="1"/>
  <c r="H990" i="9" a="1"/>
  <c r="H990" i="9" s="1"/>
  <c r="H991" i="9" a="1"/>
  <c r="H991" i="9" s="1"/>
  <c r="H992" i="9" a="1"/>
  <c r="H992" i="9" s="1"/>
  <c r="H993" i="9" a="1"/>
  <c r="H993" i="9" s="1"/>
  <c r="H994" i="9" a="1"/>
  <c r="H994" i="9" s="1"/>
  <c r="H995" i="9" a="1"/>
  <c r="H995" i="9" s="1"/>
  <c r="H996" i="9" a="1"/>
  <c r="H996" i="9" s="1"/>
  <c r="H997" i="9" a="1"/>
  <c r="H997" i="9" s="1"/>
  <c r="H998" i="9" a="1"/>
  <c r="H998" i="9" s="1"/>
  <c r="H999" i="9" a="1"/>
  <c r="H999" i="9" s="1"/>
  <c r="H1000" i="9" a="1"/>
  <c r="H1000" i="9" s="1"/>
  <c r="H1001" i="9" a="1"/>
  <c r="H1001" i="9" s="1"/>
  <c r="H1002" i="9" a="1"/>
  <c r="H1002" i="9" s="1"/>
  <c r="H1003" i="9" a="1"/>
  <c r="H1003" i="9" s="1"/>
  <c r="H1004" i="9" a="1"/>
  <c r="H1004" i="9" s="1"/>
  <c r="H1005" i="9" a="1"/>
  <c r="H1005" i="9" s="1"/>
  <c r="H1006" i="9" a="1"/>
  <c r="H1006" i="9" s="1"/>
  <c r="H1007" i="9" a="1"/>
  <c r="H1007" i="9" s="1"/>
  <c r="H1008" i="9" a="1"/>
  <c r="H1008" i="9" s="1"/>
  <c r="H1009" i="9" a="1"/>
  <c r="H1009" i="9" s="1"/>
  <c r="H1010" i="9" a="1"/>
  <c r="H1010" i="9" s="1"/>
  <c r="H1011" i="9" a="1"/>
  <c r="H1011" i="9" s="1"/>
  <c r="H1012" i="9" a="1"/>
  <c r="H1012" i="9" s="1"/>
  <c r="H1013" i="9" a="1"/>
  <c r="H1013" i="9" s="1"/>
  <c r="H1014" i="9" a="1"/>
  <c r="H1014" i="9" s="1"/>
  <c r="H1015" i="9" a="1"/>
  <c r="H1015" i="9" s="1"/>
  <c r="H1016" i="9" a="1"/>
  <c r="H1016" i="9" s="1"/>
  <c r="H1017" i="9" a="1"/>
  <c r="H1017" i="9" s="1"/>
  <c r="H1018" i="9" a="1"/>
  <c r="H1018" i="9" s="1"/>
  <c r="H1019" i="9" a="1"/>
  <c r="H1019" i="9" s="1"/>
  <c r="H1020" i="9" a="1"/>
  <c r="H1020" i="9"/>
  <c r="H1021" i="9" a="1"/>
  <c r="H1021" i="9" s="1"/>
  <c r="H1022" i="9" a="1"/>
  <c r="H1022" i="9" s="1"/>
  <c r="H1023" i="9" a="1"/>
  <c r="H1023" i="9" s="1"/>
  <c r="H1024" i="9" a="1"/>
  <c r="H1024" i="9" s="1"/>
  <c r="H1025" i="9" a="1"/>
  <c r="H1025" i="9" s="1"/>
  <c r="H1026" i="9" a="1"/>
  <c r="H1026" i="9" s="1"/>
  <c r="H1027" i="9" a="1"/>
  <c r="H1027" i="9" s="1"/>
  <c r="H1028" i="9" a="1"/>
  <c r="H1028" i="9" s="1"/>
  <c r="H1029" i="9" a="1"/>
  <c r="H1029" i="9" s="1"/>
  <c r="H1030" i="9" a="1"/>
  <c r="H1030" i="9" s="1"/>
  <c r="H1031" i="9" a="1"/>
  <c r="H1031" i="9" s="1"/>
  <c r="H1032" i="9" a="1"/>
  <c r="H1032" i="9" s="1"/>
  <c r="H1033" i="9" a="1"/>
  <c r="H1033" i="9" s="1"/>
  <c r="H1034" i="9" a="1"/>
  <c r="H1034" i="9" s="1"/>
  <c r="H1035" i="9" a="1"/>
  <c r="H1035" i="9" s="1"/>
  <c r="H1036" i="9" a="1"/>
  <c r="H1036" i="9" s="1"/>
  <c r="H1037" i="9" a="1"/>
  <c r="H1037" i="9" s="1"/>
  <c r="H1038" i="9" a="1"/>
  <c r="H1038" i="9" s="1"/>
  <c r="H1039" i="9" a="1"/>
  <c r="H1039" i="9" s="1"/>
  <c r="H1040" i="9" a="1"/>
  <c r="H1040" i="9" s="1"/>
  <c r="H1041" i="9" a="1"/>
  <c r="H1041" i="9" s="1"/>
  <c r="H1042" i="9" a="1"/>
  <c r="H1042" i="9" s="1"/>
  <c r="H1043" i="9" a="1"/>
  <c r="H1043" i="9" s="1"/>
  <c r="H1044" i="9" a="1"/>
  <c r="H1044" i="9" s="1"/>
  <c r="H1045" i="9" a="1"/>
  <c r="H1045" i="9" s="1"/>
  <c r="H1046" i="9" a="1"/>
  <c r="H1046" i="9" s="1"/>
  <c r="H1047" i="9" a="1"/>
  <c r="H1047" i="9" s="1"/>
  <c r="H1048" i="9" a="1"/>
  <c r="H1048" i="9" s="1"/>
  <c r="H1049" i="9" a="1"/>
  <c r="H1049" i="9" s="1"/>
  <c r="H1050" i="9" a="1"/>
  <c r="H1050" i="9" s="1"/>
  <c r="H1051" i="9" a="1"/>
  <c r="H1051" i="9" s="1"/>
  <c r="H1052" i="9" a="1"/>
  <c r="H1052" i="9" s="1"/>
  <c r="H1053" i="9" a="1"/>
  <c r="H1053" i="9" s="1"/>
  <c r="H1054" i="9" a="1"/>
  <c r="H1054" i="9" s="1"/>
  <c r="H1055" i="9" a="1"/>
  <c r="H1055" i="9" s="1"/>
  <c r="H1056" i="9" a="1"/>
  <c r="H1056" i="9" s="1"/>
  <c r="H1057" i="9" a="1"/>
  <c r="H1057" i="9" s="1"/>
  <c r="H1058" i="9" a="1"/>
  <c r="H1058" i="9" s="1"/>
  <c r="H1059" i="9" a="1"/>
  <c r="H1059" i="9" s="1"/>
  <c r="H1060" i="9" a="1"/>
  <c r="H1060" i="9" s="1"/>
  <c r="H1061" i="9" a="1"/>
  <c r="H1061" i="9" s="1"/>
  <c r="H1062" i="9" a="1"/>
  <c r="H1062" i="9" s="1"/>
  <c r="H1063" i="9" a="1"/>
  <c r="H1063" i="9" s="1"/>
  <c r="H1064" i="9" a="1"/>
  <c r="H1064" i="9" s="1"/>
  <c r="H1065" i="9" a="1"/>
  <c r="H1065" i="9" s="1"/>
  <c r="H1066" i="9" a="1"/>
  <c r="H1066" i="9" s="1"/>
  <c r="H1067" i="9" a="1"/>
  <c r="H1067" i="9" s="1"/>
  <c r="H1068" i="9" a="1"/>
  <c r="H1068" i="9" s="1"/>
  <c r="H1069" i="9" a="1"/>
  <c r="H1069" i="9" s="1"/>
  <c r="H1070" i="9" a="1"/>
  <c r="H1070" i="9" s="1"/>
  <c r="H1071" i="9" a="1"/>
  <c r="H1071" i="9" s="1"/>
  <c r="H1072" i="9" a="1"/>
  <c r="H1072" i="9" s="1"/>
  <c r="H1073" i="9" a="1"/>
  <c r="H1073" i="9" s="1"/>
  <c r="H1074" i="9" a="1"/>
  <c r="H1074" i="9" s="1"/>
  <c r="H1075" i="9" a="1"/>
  <c r="H1075" i="9" s="1"/>
  <c r="H1076" i="9" a="1"/>
  <c r="H1076" i="9" s="1"/>
  <c r="H1077" i="9" a="1"/>
  <c r="H1077" i="9" s="1"/>
  <c r="H1078" i="9" a="1"/>
  <c r="H1078" i="9" s="1"/>
  <c r="H1079" i="9" a="1"/>
  <c r="H1079" i="9" s="1"/>
  <c r="H1080" i="9" a="1"/>
  <c r="H1080" i="9" s="1"/>
  <c r="H1081" i="9" a="1"/>
  <c r="H1081" i="9" s="1"/>
  <c r="H1082" i="9" a="1"/>
  <c r="H1082" i="9" s="1"/>
  <c r="H1083" i="9" a="1"/>
  <c r="H1083" i="9" s="1"/>
  <c r="H1084" i="9" a="1"/>
  <c r="H1084" i="9" s="1"/>
  <c r="H1085" i="9" a="1"/>
  <c r="H1085" i="9" s="1"/>
  <c r="H1086" i="9" a="1"/>
  <c r="H1086" i="9" s="1"/>
  <c r="H1087" i="9" a="1"/>
  <c r="H1087" i="9" s="1"/>
  <c r="H1088" i="9" a="1"/>
  <c r="H1088" i="9" s="1"/>
  <c r="H1089" i="9" a="1"/>
  <c r="H1089" i="9" s="1"/>
  <c r="H1090" i="9" a="1"/>
  <c r="H1090" i="9" s="1"/>
  <c r="H1091" i="9" a="1"/>
  <c r="H1091" i="9" s="1"/>
  <c r="H1092" i="9" a="1"/>
  <c r="H1092" i="9" s="1"/>
  <c r="H1093" i="9" a="1"/>
  <c r="H1093" i="9" s="1"/>
  <c r="H1094" i="9" a="1"/>
  <c r="H1094" i="9" s="1"/>
  <c r="H1095" i="9" a="1"/>
  <c r="H1095" i="9" s="1"/>
  <c r="H1096" i="9" a="1"/>
  <c r="H1096" i="9" s="1"/>
  <c r="H1097" i="9" a="1"/>
  <c r="H1097" i="9" s="1"/>
  <c r="H1098" i="9" a="1"/>
  <c r="H1098" i="9" s="1"/>
  <c r="H1099" i="9" a="1"/>
  <c r="H1099" i="9" s="1"/>
  <c r="H1100" i="9" a="1"/>
  <c r="H1100" i="9" s="1"/>
  <c r="H1101" i="9" a="1"/>
  <c r="H1101" i="9" s="1"/>
  <c r="H1102" i="9" a="1"/>
  <c r="H1102" i="9" s="1"/>
  <c r="H1103" i="9" a="1"/>
  <c r="H1103" i="9" s="1"/>
  <c r="H1104" i="9" a="1"/>
  <c r="H1104" i="9" s="1"/>
  <c r="H1105" i="9" a="1"/>
  <c r="H1105" i="9" s="1"/>
  <c r="H1106" i="9" a="1"/>
  <c r="H1106" i="9" s="1"/>
  <c r="H1107" i="9" a="1"/>
  <c r="H1107" i="9" s="1"/>
  <c r="H1108" i="9" a="1"/>
  <c r="H1108" i="9" s="1"/>
  <c r="H1109" i="9" a="1"/>
  <c r="H1109" i="9" s="1"/>
  <c r="H1110" i="9" a="1"/>
  <c r="H1110" i="9" s="1"/>
  <c r="H1111" i="9" a="1"/>
  <c r="H1111" i="9" s="1"/>
  <c r="H1112" i="9" a="1"/>
  <c r="H1112" i="9" s="1"/>
  <c r="H1113" i="9" a="1"/>
  <c r="H1113" i="9" s="1"/>
  <c r="H1114" i="9" a="1"/>
  <c r="H1114" i="9" s="1"/>
  <c r="H1115" i="9" a="1"/>
  <c r="H1115" i="9" s="1"/>
  <c r="H1116" i="9" a="1"/>
  <c r="H1116" i="9" s="1"/>
  <c r="H1117" i="9" a="1"/>
  <c r="H1117" i="9" s="1"/>
  <c r="H1118" i="9" a="1"/>
  <c r="H1118" i="9" s="1"/>
  <c r="H1119" i="9" a="1"/>
  <c r="H1119" i="9" s="1"/>
  <c r="H1120" i="9" a="1"/>
  <c r="H1120" i="9" s="1"/>
  <c r="H1121" i="9" a="1"/>
  <c r="H1121" i="9" s="1"/>
  <c r="H1122" i="9" a="1"/>
  <c r="H1122" i="9" s="1"/>
  <c r="H1123" i="9" a="1"/>
  <c r="H1123" i="9" s="1"/>
  <c r="H1124" i="9" a="1"/>
  <c r="H1124" i="9" s="1"/>
  <c r="H1125" i="9" a="1"/>
  <c r="H1125" i="9" s="1"/>
  <c r="H1126" i="9" a="1"/>
  <c r="H1126" i="9" s="1"/>
  <c r="H1127" i="9" a="1"/>
  <c r="H1127" i="9" s="1"/>
  <c r="H1128" i="9" a="1"/>
  <c r="H1128" i="9" s="1"/>
  <c r="H1129" i="9" a="1"/>
  <c r="H1129" i="9" s="1"/>
  <c r="H1130" i="9" a="1"/>
  <c r="H1130" i="9" s="1"/>
  <c r="H1131" i="9" a="1"/>
  <c r="H1131" i="9" s="1"/>
  <c r="H1132" i="9" a="1"/>
  <c r="H1132" i="9" s="1"/>
  <c r="H1133" i="9" a="1"/>
  <c r="H1133" i="9" s="1"/>
  <c r="H1134" i="9" a="1"/>
  <c r="H1134" i="9" s="1"/>
  <c r="H1135" i="9" a="1"/>
  <c r="H1135" i="9" s="1"/>
  <c r="H1136" i="9" a="1"/>
  <c r="H1136" i="9"/>
  <c r="H1137" i="9" a="1"/>
  <c r="H1137" i="9" s="1"/>
  <c r="H1138" i="9" a="1"/>
  <c r="H1138" i="9" s="1"/>
  <c r="H1139" i="9" a="1"/>
  <c r="H1139" i="9" s="1"/>
  <c r="H1140" i="9" a="1"/>
  <c r="H1140" i="9" s="1"/>
  <c r="H1141" i="9" a="1"/>
  <c r="H1141" i="9" s="1"/>
  <c r="H1142" i="9" a="1"/>
  <c r="H1142" i="9" s="1"/>
  <c r="H1143" i="9" a="1"/>
  <c r="H1143" i="9" s="1"/>
  <c r="H1144" i="9" a="1"/>
  <c r="H1144" i="9" s="1"/>
  <c r="H1145" i="9" a="1"/>
  <c r="H1145" i="9" s="1"/>
  <c r="H1146" i="9" a="1"/>
  <c r="H1146" i="9" s="1"/>
  <c r="H1147" i="9" a="1"/>
  <c r="H1147" i="9" s="1"/>
  <c r="H1148" i="9" a="1"/>
  <c r="H1148" i="9" s="1"/>
  <c r="H1149" i="9" a="1"/>
  <c r="H1149" i="9" s="1"/>
  <c r="H1150" i="9" a="1"/>
  <c r="H1150" i="9" s="1"/>
  <c r="H1151" i="9" a="1"/>
  <c r="H1151" i="9" s="1"/>
  <c r="H1152" i="9" a="1"/>
  <c r="H1152" i="9" s="1"/>
  <c r="H1153" i="9" a="1"/>
  <c r="H1153" i="9" s="1"/>
  <c r="H1154" i="9" a="1"/>
  <c r="H1154" i="9" s="1"/>
  <c r="H1155" i="9" a="1"/>
  <c r="H1155" i="9" s="1"/>
  <c r="H1156" i="9" a="1"/>
  <c r="H1156" i="9" s="1"/>
  <c r="H1157" i="9" a="1"/>
  <c r="H1157" i="9" s="1"/>
  <c r="H1158" i="9" a="1"/>
  <c r="H1158" i="9" s="1"/>
  <c r="H1159" i="9" a="1"/>
  <c r="H1159" i="9" s="1"/>
  <c r="H1160" i="9" a="1"/>
  <c r="H1160" i="9" s="1"/>
  <c r="H1161" i="9" a="1"/>
  <c r="H1161" i="9" s="1"/>
  <c r="H1162" i="9" a="1"/>
  <c r="H1162" i="9" s="1"/>
  <c r="H1163" i="9" a="1"/>
  <c r="H1163" i="9" s="1"/>
  <c r="H1164" i="9" a="1"/>
  <c r="H1164" i="9" s="1"/>
  <c r="H1165" i="9" a="1"/>
  <c r="H1165" i="9" s="1"/>
  <c r="H1166" i="9" a="1"/>
  <c r="H1166" i="9" s="1"/>
  <c r="H1167" i="9" a="1"/>
  <c r="H1167" i="9" s="1"/>
  <c r="H1168" i="9" a="1"/>
  <c r="H1168" i="9" s="1"/>
  <c r="H1169" i="9" a="1"/>
  <c r="H1169" i="9" s="1"/>
  <c r="H1170" i="9" a="1"/>
  <c r="H1170" i="9" s="1"/>
  <c r="H1171" i="9" a="1"/>
  <c r="H1171" i="9" s="1"/>
  <c r="H1172" i="9" a="1"/>
  <c r="H1172" i="9" s="1"/>
  <c r="H1173" i="9" a="1"/>
  <c r="H1173" i="9" s="1"/>
  <c r="H1174" i="9" a="1"/>
  <c r="H1174" i="9" s="1"/>
  <c r="H1175" i="9" a="1"/>
  <c r="H1175" i="9" s="1"/>
  <c r="H1176" i="9" a="1"/>
  <c r="H1176" i="9" s="1"/>
  <c r="H1177" i="9" a="1"/>
  <c r="H1177" i="9" s="1"/>
  <c r="H1178" i="9" a="1"/>
  <c r="H1178" i="9" s="1"/>
  <c r="H1179" i="9" a="1"/>
  <c r="H1179" i="9" s="1"/>
  <c r="H1180" i="9" a="1"/>
  <c r="H1180" i="9" s="1"/>
  <c r="H1181" i="9" a="1"/>
  <c r="H1181" i="9" s="1"/>
  <c r="H1182" i="9" a="1"/>
  <c r="H1182" i="9" s="1"/>
  <c r="H1183" i="9" a="1"/>
  <c r="H1183" i="9" s="1"/>
  <c r="H1184" i="9" a="1"/>
  <c r="H1184" i="9" s="1"/>
  <c r="H1185" i="9" a="1"/>
  <c r="H1185" i="9" s="1"/>
  <c r="H1186" i="9" a="1"/>
  <c r="H1186" i="9" s="1"/>
  <c r="H1187" i="9" a="1"/>
  <c r="H1187" i="9" s="1"/>
  <c r="H1188" i="9" a="1"/>
  <c r="H1188" i="9" s="1"/>
  <c r="H1189" i="9" a="1"/>
  <c r="H1189" i="9" s="1"/>
  <c r="H1190" i="9" a="1"/>
  <c r="H1190" i="9" s="1"/>
  <c r="H1191" i="9" a="1"/>
  <c r="H1191" i="9" s="1"/>
  <c r="H1192" i="9" a="1"/>
  <c r="H1192" i="9" s="1"/>
  <c r="H1193" i="9" a="1"/>
  <c r="H1193" i="9" s="1"/>
  <c r="H1194" i="9" a="1"/>
  <c r="H1194" i="9" s="1"/>
  <c r="H1195" i="9" a="1"/>
  <c r="H1195" i="9" s="1"/>
  <c r="H1196" i="9" a="1"/>
  <c r="H1196" i="9" s="1"/>
  <c r="H1197" i="9" a="1"/>
  <c r="H1197" i="9" s="1"/>
  <c r="H1198" i="9" a="1"/>
  <c r="H1198" i="9" s="1"/>
  <c r="H1199" i="9" a="1"/>
  <c r="H1199" i="9" s="1"/>
  <c r="H1200" i="9" a="1"/>
  <c r="H1200" i="9" s="1"/>
  <c r="H1201" i="9" a="1"/>
  <c r="H1201" i="9" s="1"/>
  <c r="H1202" i="9" a="1"/>
  <c r="H1202" i="9" s="1"/>
  <c r="H1203" i="9" a="1"/>
  <c r="H1203" i="9" s="1"/>
  <c r="H1204" i="9" a="1"/>
  <c r="H1204" i="9" s="1"/>
  <c r="H1205" i="9" a="1"/>
  <c r="H1205" i="9" s="1"/>
  <c r="H1206" i="9" a="1"/>
  <c r="H1206" i="9" s="1"/>
  <c r="H1207" i="9" a="1"/>
  <c r="H1207" i="9" s="1"/>
  <c r="H1208" i="9" a="1"/>
  <c r="H1208" i="9" s="1"/>
  <c r="H1209" i="9" a="1"/>
  <c r="H1209" i="9" s="1"/>
  <c r="H1210" i="9" a="1"/>
  <c r="H1210" i="9" s="1"/>
  <c r="H1211" i="9" a="1"/>
  <c r="H1211" i="9" s="1"/>
  <c r="H1212" i="9" a="1"/>
  <c r="H1212" i="9" s="1"/>
  <c r="H1213" i="9" a="1"/>
  <c r="H1213" i="9" s="1"/>
  <c r="H1214" i="9" a="1"/>
  <c r="H1214" i="9" s="1"/>
  <c r="H1215" i="9" a="1"/>
  <c r="H1215" i="9" s="1"/>
  <c r="H1216" i="9" a="1"/>
  <c r="H1216" i="9" s="1"/>
  <c r="H1217" i="9" a="1"/>
  <c r="H1217" i="9" s="1"/>
  <c r="H1218" i="9" a="1"/>
  <c r="H1218" i="9" s="1"/>
  <c r="H1219" i="9" a="1"/>
  <c r="H1219" i="9" s="1"/>
  <c r="H1220" i="9" a="1"/>
  <c r="H1220" i="9" s="1"/>
  <c r="H1221" i="9" a="1"/>
  <c r="H1221" i="9" s="1"/>
  <c r="H1222" i="9" a="1"/>
  <c r="H1222" i="9" s="1"/>
  <c r="H1223" i="9" a="1"/>
  <c r="H1223" i="9" s="1"/>
  <c r="H1224" i="9" a="1"/>
  <c r="H1224" i="9"/>
  <c r="H1225" i="9" a="1"/>
  <c r="H1225" i="9" s="1"/>
  <c r="H1226" i="9" a="1"/>
  <c r="H1226" i="9" s="1"/>
  <c r="H1227" i="9" a="1"/>
  <c r="H1227" i="9" s="1"/>
  <c r="H1228" i="9" a="1"/>
  <c r="H1228" i="9" s="1"/>
  <c r="H1229" i="9" a="1"/>
  <c r="H1229" i="9" s="1"/>
  <c r="H1230" i="9" a="1"/>
  <c r="H1230" i="9" s="1"/>
  <c r="H1231" i="9" a="1"/>
  <c r="H1231" i="9" s="1"/>
  <c r="H1232" i="9" a="1"/>
  <c r="H1232" i="9" s="1"/>
  <c r="H1233" i="9" a="1"/>
  <c r="H1233" i="9" s="1"/>
  <c r="H1234" i="9" a="1"/>
  <c r="H1234" i="9" s="1"/>
  <c r="H1235" i="9" a="1"/>
  <c r="H1235" i="9" s="1"/>
  <c r="H1236" i="9" a="1"/>
  <c r="H1236" i="9" s="1"/>
  <c r="H1237" i="9" a="1"/>
  <c r="H1237" i="9" s="1"/>
  <c r="H1238" i="9" a="1"/>
  <c r="H1238" i="9" s="1"/>
  <c r="H1239" i="9" a="1"/>
  <c r="H1239" i="9" s="1"/>
  <c r="H1240" i="9" a="1"/>
  <c r="H1240" i="9" s="1"/>
  <c r="H1241" i="9" a="1"/>
  <c r="H1241" i="9" s="1"/>
  <c r="H1242" i="9" a="1"/>
  <c r="H1242" i="9" s="1"/>
  <c r="H1243" i="9" a="1"/>
  <c r="H1243" i="9" s="1"/>
  <c r="H1244" i="9" a="1"/>
  <c r="H1244" i="9" s="1"/>
  <c r="H1245" i="9" a="1"/>
  <c r="H1245" i="9" s="1"/>
  <c r="H1246" i="9" a="1"/>
  <c r="H1246" i="9" s="1"/>
  <c r="H1247" i="9" a="1"/>
  <c r="H1247" i="9" s="1"/>
  <c r="H1248" i="9" a="1"/>
  <c r="H1248" i="9" s="1"/>
  <c r="H1249" i="9" a="1"/>
  <c r="H1249" i="9" s="1"/>
  <c r="H1250" i="9" a="1"/>
  <c r="H1250" i="9" s="1"/>
  <c r="H1251" i="9" a="1"/>
  <c r="H1251" i="9" s="1"/>
  <c r="H1252" i="9" a="1"/>
  <c r="H1252" i="9" s="1"/>
  <c r="H1253" i="9" a="1"/>
  <c r="H1253" i="9" s="1"/>
  <c r="H1254" i="9" a="1"/>
  <c r="H1254" i="9" s="1"/>
  <c r="H1255" i="9" a="1"/>
  <c r="H1255" i="9" s="1"/>
  <c r="H1256" i="9" a="1"/>
  <c r="H1256" i="9" s="1"/>
  <c r="H1257" i="9" a="1"/>
  <c r="H1257" i="9" s="1"/>
  <c r="H1258" i="9" a="1"/>
  <c r="H1258" i="9" s="1"/>
  <c r="H1259" i="9" a="1"/>
  <c r="H1259" i="9" s="1"/>
  <c r="H1260" i="9" a="1"/>
  <c r="H1260" i="9" s="1"/>
  <c r="H1261" i="9" a="1"/>
  <c r="H1261" i="9" s="1"/>
  <c r="H1262" i="9" a="1"/>
  <c r="H1262" i="9" s="1"/>
  <c r="H1263" i="9" a="1"/>
  <c r="H1263" i="9" s="1"/>
  <c r="H1264" i="9" a="1"/>
  <c r="H1264" i="9" s="1"/>
  <c r="H1265" i="9" a="1"/>
  <c r="H1265" i="9" s="1"/>
  <c r="H1266" i="9" a="1"/>
  <c r="H1266" i="9" s="1"/>
  <c r="H1267" i="9" a="1"/>
  <c r="H1267" i="9" s="1"/>
  <c r="H1268" i="9" a="1"/>
  <c r="H1268" i="9" s="1"/>
  <c r="H1269" i="9" a="1"/>
  <c r="H1269" i="9" s="1"/>
  <c r="H1270" i="9" a="1"/>
  <c r="H1270" i="9" s="1"/>
  <c r="H1271" i="9" a="1"/>
  <c r="H1271" i="9" s="1"/>
  <c r="H1272" i="9" a="1"/>
  <c r="H1272" i="9" s="1"/>
  <c r="H1273" i="9" a="1"/>
  <c r="H1273" i="9" s="1"/>
  <c r="H1274" i="9" a="1"/>
  <c r="H1274" i="9" s="1"/>
  <c r="H1275" i="9" a="1"/>
  <c r="H1275" i="9" s="1"/>
  <c r="H1276" i="9" a="1"/>
  <c r="H1276" i="9" s="1"/>
  <c r="H1277" i="9" a="1"/>
  <c r="H1277" i="9" s="1"/>
  <c r="H1278" i="9" a="1"/>
  <c r="H1278" i="9" s="1"/>
  <c r="H1279" i="9" a="1"/>
  <c r="H1279" i="9" s="1"/>
  <c r="H1280" i="9" a="1"/>
  <c r="H1280" i="9" s="1"/>
  <c r="H1281" i="9" a="1"/>
  <c r="H1281" i="9" s="1"/>
  <c r="H1282" i="9" a="1"/>
  <c r="H1282" i="9" s="1"/>
  <c r="H1283" i="9" a="1"/>
  <c r="H1283" i="9" s="1"/>
  <c r="H1284" i="9" a="1"/>
  <c r="H1284" i="9" s="1"/>
  <c r="H1285" i="9" a="1"/>
  <c r="H1285" i="9" s="1"/>
  <c r="H1286" i="9" a="1"/>
  <c r="H1286" i="9" s="1"/>
  <c r="H1287" i="9" a="1"/>
  <c r="H1287" i="9" s="1"/>
  <c r="H1288" i="9" a="1"/>
  <c r="H1288" i="9" s="1"/>
  <c r="H1289" i="9" a="1"/>
  <c r="H1289" i="9" s="1"/>
  <c r="H1290" i="9" a="1"/>
  <c r="H1290" i="9" s="1"/>
  <c r="H1291" i="9" a="1"/>
  <c r="H1291" i="9" s="1"/>
  <c r="H1292" i="9" a="1"/>
  <c r="H1292" i="9" s="1"/>
  <c r="H1293" i="9" a="1"/>
  <c r="H1293" i="9" s="1"/>
  <c r="H1294" i="9" a="1"/>
  <c r="H1294" i="9" s="1"/>
  <c r="H1295" i="9" a="1"/>
  <c r="H1295" i="9" s="1"/>
  <c r="H1296" i="9" a="1"/>
  <c r="H1296" i="9" s="1"/>
  <c r="H1297" i="9" a="1"/>
  <c r="H1297" i="9" s="1"/>
  <c r="H1298" i="9" a="1"/>
  <c r="H1298" i="9" s="1"/>
  <c r="H1299" i="9" a="1"/>
  <c r="H1299" i="9" s="1"/>
  <c r="H1300" i="9" a="1"/>
  <c r="H1300" i="9" s="1"/>
  <c r="H1301" i="9" a="1"/>
  <c r="H1301" i="9" s="1"/>
  <c r="H1302" i="9" a="1"/>
  <c r="H1302" i="9" s="1"/>
  <c r="H1303" i="9" a="1"/>
  <c r="H1303" i="9" s="1"/>
  <c r="H1304" i="9" a="1"/>
  <c r="H1304" i="9" s="1"/>
  <c r="H1305" i="9" a="1"/>
  <c r="H1305" i="9" s="1"/>
  <c r="H1306" i="9" a="1"/>
  <c r="H1306" i="9" s="1"/>
  <c r="H1307" i="9" a="1"/>
  <c r="H1307" i="9" s="1"/>
  <c r="H1308" i="9" a="1"/>
  <c r="H1308" i="9" s="1"/>
  <c r="H1309" i="9" a="1"/>
  <c r="H1309" i="9" s="1"/>
  <c r="H1310" i="9" a="1"/>
  <c r="H1310" i="9" s="1"/>
  <c r="H1311" i="9" a="1"/>
  <c r="H1311" i="9" s="1"/>
  <c r="H1312" i="9" a="1"/>
  <c r="H1312" i="9" s="1"/>
  <c r="H1313" i="9" a="1"/>
  <c r="H1313" i="9" s="1"/>
  <c r="H1314" i="9" a="1"/>
  <c r="H1314" i="9" s="1"/>
  <c r="H1315" i="9" a="1"/>
  <c r="H1315" i="9" s="1"/>
  <c r="H1316" i="9" a="1"/>
  <c r="H1316" i="9" s="1"/>
  <c r="H1317" i="9" a="1"/>
  <c r="H1317" i="9" s="1"/>
  <c r="H1318" i="9" a="1"/>
  <c r="H1318" i="9" s="1"/>
  <c r="H1319" i="9" a="1"/>
  <c r="H1319" i="9" s="1"/>
  <c r="H1320" i="9" a="1"/>
  <c r="H1320" i="9" s="1"/>
  <c r="H1321" i="9" a="1"/>
  <c r="H1321" i="9" s="1"/>
  <c r="H1322" i="9" a="1"/>
  <c r="H1322" i="9" s="1"/>
  <c r="H1323" i="9" a="1"/>
  <c r="H1323" i="9" s="1"/>
  <c r="H1324" i="9" a="1"/>
  <c r="H1324" i="9" s="1"/>
  <c r="H1325" i="9" a="1"/>
  <c r="H1325" i="9" s="1"/>
  <c r="H1326" i="9" a="1"/>
  <c r="H1326" i="9" s="1"/>
  <c r="H1327" i="9" a="1"/>
  <c r="H1327" i="9" s="1"/>
  <c r="H1328" i="9" a="1"/>
  <c r="H1328" i="9" s="1"/>
  <c r="H1329" i="9" a="1"/>
  <c r="H1329" i="9" s="1"/>
  <c r="H1330" i="9" a="1"/>
  <c r="H1330" i="9" s="1"/>
  <c r="H1331" i="9" a="1"/>
  <c r="H1331" i="9" s="1"/>
  <c r="H1332" i="9" a="1"/>
  <c r="H1332" i="9" s="1"/>
  <c r="H1333" i="9" a="1"/>
  <c r="H1333" i="9" s="1"/>
  <c r="H1334" i="9" a="1"/>
  <c r="H1334" i="9" s="1"/>
  <c r="H1335" i="9" a="1"/>
  <c r="H1335" i="9" s="1"/>
  <c r="H1336" i="9" a="1"/>
  <c r="H1336" i="9" s="1"/>
  <c r="H1337" i="9" a="1"/>
  <c r="H1337" i="9" s="1"/>
  <c r="H1338" i="9" a="1"/>
  <c r="H1338" i="9" s="1"/>
  <c r="H1339" i="9" a="1"/>
  <c r="H1339" i="9" s="1"/>
  <c r="H1340" i="9" a="1"/>
  <c r="H1340" i="9" s="1"/>
  <c r="H1341" i="9" a="1"/>
  <c r="H1341" i="9" s="1"/>
  <c r="H1342" i="9" a="1"/>
  <c r="H1342" i="9" s="1"/>
  <c r="H1343" i="9" a="1"/>
  <c r="H1343" i="9" s="1"/>
  <c r="H1344" i="9" a="1"/>
  <c r="H1344" i="9"/>
  <c r="H1345" i="9" a="1"/>
  <c r="H1345" i="9" s="1"/>
  <c r="H1346" i="9" a="1"/>
  <c r="H1346" i="9" s="1"/>
  <c r="H1347" i="9" a="1"/>
  <c r="H1347" i="9" s="1"/>
  <c r="H1348" i="9" a="1"/>
  <c r="H1348" i="9" s="1"/>
  <c r="H1349" i="9" a="1"/>
  <c r="H1349" i="9" s="1"/>
  <c r="H1350" i="9" a="1"/>
  <c r="H1350" i="9" s="1"/>
  <c r="H1351" i="9" a="1"/>
  <c r="H1351" i="9" s="1"/>
  <c r="H1352" i="9" a="1"/>
  <c r="H1352" i="9" s="1"/>
  <c r="H1353" i="9" a="1"/>
  <c r="H1353" i="9" s="1"/>
  <c r="H1354" i="9" a="1"/>
  <c r="H1354" i="9" s="1"/>
  <c r="H1355" i="9" a="1"/>
  <c r="H1355" i="9" s="1"/>
  <c r="H1356" i="9" a="1"/>
  <c r="H1356" i="9" s="1"/>
  <c r="H1357" i="9" a="1"/>
  <c r="H1357" i="9" s="1"/>
  <c r="H1358" i="9" a="1"/>
  <c r="H1358" i="9" s="1"/>
  <c r="H1359" i="9" a="1"/>
  <c r="H1359" i="9" s="1"/>
  <c r="H1360" i="9" a="1"/>
  <c r="H1360" i="9"/>
  <c r="H1361" i="9" a="1"/>
  <c r="H1361" i="9" s="1"/>
  <c r="H1362" i="9" a="1"/>
  <c r="H1362" i="9" s="1"/>
  <c r="H1363" i="9" a="1"/>
  <c r="H1363" i="9" s="1"/>
  <c r="H1364" i="9" a="1"/>
  <c r="H1364" i="9" s="1"/>
  <c r="H1365" i="9" a="1"/>
  <c r="H1365" i="9" s="1"/>
  <c r="H1366" i="9" a="1"/>
  <c r="H1366" i="9" s="1"/>
  <c r="H1367" i="9" a="1"/>
  <c r="H1367" i="9" s="1"/>
  <c r="H1368" i="9" a="1"/>
  <c r="H1368" i="9" s="1"/>
  <c r="H1369" i="9" a="1"/>
  <c r="H1369" i="9" s="1"/>
  <c r="H1370" i="9" a="1"/>
  <c r="H1370" i="9" s="1"/>
  <c r="H1371" i="9" a="1"/>
  <c r="H1371" i="9" s="1"/>
  <c r="H1372" i="9" a="1"/>
  <c r="H1372" i="9" s="1"/>
  <c r="H1373" i="9" a="1"/>
  <c r="H1373" i="9" s="1"/>
  <c r="H1374" i="9" a="1"/>
  <c r="H1374" i="9" s="1"/>
  <c r="H1375" i="9" a="1"/>
  <c r="H1375" i="9"/>
  <c r="H1376" i="9" a="1"/>
  <c r="H1376" i="9" s="1"/>
  <c r="H1377" i="9" a="1"/>
  <c r="H1377" i="9" s="1"/>
  <c r="H1378" i="9" a="1"/>
  <c r="H1378" i="9" s="1"/>
  <c r="H1379" i="9" a="1"/>
  <c r="H1379" i="9"/>
  <c r="H1380" i="9" a="1"/>
  <c r="H1380" i="9" s="1"/>
  <c r="H1381" i="9" a="1"/>
  <c r="H1381" i="9" s="1"/>
  <c r="H1382" i="9" a="1"/>
  <c r="H1382" i="9" s="1"/>
  <c r="H1383" i="9" a="1"/>
  <c r="H1383" i="9"/>
  <c r="H1384" i="9" a="1"/>
  <c r="H1384" i="9" s="1"/>
  <c r="H1385" i="9" a="1"/>
  <c r="H1385" i="9" s="1"/>
  <c r="H1386" i="9" a="1"/>
  <c r="H1386" i="9" s="1"/>
  <c r="H1387" i="9" a="1"/>
  <c r="H1387" i="9" s="1"/>
  <c r="H1388" i="9" a="1"/>
  <c r="H1388" i="9" s="1"/>
  <c r="H1389" i="9" a="1"/>
  <c r="H1389" i="9" s="1"/>
  <c r="H1390" i="9" a="1"/>
  <c r="H1390" i="9" s="1"/>
  <c r="H1391" i="9" a="1"/>
  <c r="H1391" i="9" s="1"/>
  <c r="H1392" i="9" a="1"/>
  <c r="H1392" i="9" s="1"/>
  <c r="H1393" i="9" a="1"/>
  <c r="H1393" i="9" s="1"/>
  <c r="H1394" i="9" a="1"/>
  <c r="H1394" i="9" s="1"/>
  <c r="H1395" i="9" a="1"/>
  <c r="H1395" i="9" s="1"/>
  <c r="H1396" i="9" a="1"/>
  <c r="H1396" i="9" s="1"/>
  <c r="H1397" i="9" a="1"/>
  <c r="H1397" i="9" s="1"/>
  <c r="H1398" i="9" a="1"/>
  <c r="H1398" i="9" s="1"/>
  <c r="H1399" i="9" a="1"/>
  <c r="H1399" i="9"/>
  <c r="H1400" i="9" a="1"/>
  <c r="H1400" i="9" s="1"/>
  <c r="H1401" i="9" a="1"/>
  <c r="H1401" i="9" s="1"/>
  <c r="H1402" i="9" a="1"/>
  <c r="H1402" i="9" s="1"/>
  <c r="H1403" i="9" a="1"/>
  <c r="H1403" i="9" s="1"/>
  <c r="H1404" i="9" a="1"/>
  <c r="H1404" i="9" s="1"/>
  <c r="H1405" i="9" a="1"/>
  <c r="H1405" i="9" s="1"/>
  <c r="H1406" i="9" a="1"/>
  <c r="H1406" i="9" s="1"/>
  <c r="H1407" i="9" a="1"/>
  <c r="H1407" i="9" s="1"/>
  <c r="H1408" i="9" a="1"/>
  <c r="H1408" i="9" s="1"/>
  <c r="H1409" i="9" a="1"/>
  <c r="H1409" i="9" s="1"/>
  <c r="H1410" i="9" a="1"/>
  <c r="H1410" i="9" s="1"/>
  <c r="H1411" i="9" a="1"/>
  <c r="H1411" i="9" s="1"/>
  <c r="H1412" i="9" a="1"/>
  <c r="H1412" i="9" s="1"/>
  <c r="H1413" i="9" a="1"/>
  <c r="H1413" i="9" s="1"/>
  <c r="H1414" i="9" a="1"/>
  <c r="H1414" i="9" s="1"/>
  <c r="H1415" i="9" a="1"/>
  <c r="H1415" i="9" s="1"/>
  <c r="H1416" i="9" a="1"/>
  <c r="H1416" i="9" s="1"/>
  <c r="H1417" i="9" a="1"/>
  <c r="H1417" i="9" s="1"/>
  <c r="H1418" i="9" a="1"/>
  <c r="H1418" i="9" s="1"/>
  <c r="H1419" i="9" a="1"/>
  <c r="H1419" i="9" s="1"/>
  <c r="H1420" i="9" a="1"/>
  <c r="H1420" i="9" s="1"/>
  <c r="H1421" i="9" a="1"/>
  <c r="H1421" i="9" s="1"/>
  <c r="H1422" i="9" a="1"/>
  <c r="H1422" i="9" s="1"/>
  <c r="H1423" i="9" a="1"/>
  <c r="H1423" i="9" s="1"/>
  <c r="H1424" i="9" a="1"/>
  <c r="H1424" i="9" s="1"/>
  <c r="H1425" i="9" a="1"/>
  <c r="H1425" i="9" s="1"/>
  <c r="H1426" i="9" a="1"/>
  <c r="H1426" i="9" s="1"/>
  <c r="H1427" i="9" a="1"/>
  <c r="H1427" i="9" s="1"/>
  <c r="H1428" i="9" a="1"/>
  <c r="H1428" i="9" s="1"/>
  <c r="H1429" i="9" a="1"/>
  <c r="H1429" i="9" s="1"/>
  <c r="H1430" i="9" a="1"/>
  <c r="H1430" i="9" s="1"/>
  <c r="H1431" i="9" a="1"/>
  <c r="H1431" i="9"/>
  <c r="H1432" i="9" a="1"/>
  <c r="H1432" i="9" s="1"/>
  <c r="H1433" i="9" a="1"/>
  <c r="H1433" i="9" s="1"/>
  <c r="H1434" i="9" a="1"/>
  <c r="H1434" i="9" s="1"/>
  <c r="H1435" i="9" a="1"/>
  <c r="H1435" i="9" s="1"/>
  <c r="H1436" i="9" a="1"/>
  <c r="H1436" i="9" s="1"/>
  <c r="H1437" i="9" a="1"/>
  <c r="H1437" i="9" s="1"/>
  <c r="H1438" i="9" a="1"/>
  <c r="H1438" i="9" s="1"/>
  <c r="H1439" i="9" a="1"/>
  <c r="H1439" i="9" s="1"/>
  <c r="H1440" i="9" a="1"/>
  <c r="H1440" i="9" s="1"/>
  <c r="H1441" i="9" a="1"/>
  <c r="H1441" i="9" s="1"/>
  <c r="H1442" i="9" a="1"/>
  <c r="H1442" i="9" s="1"/>
  <c r="H1443" i="9" a="1"/>
  <c r="H1443" i="9" s="1"/>
  <c r="H1444" i="9" a="1"/>
  <c r="H1444" i="9" s="1"/>
  <c r="H1445" i="9" a="1"/>
  <c r="H1445" i="9" s="1"/>
  <c r="H1446" i="9" a="1"/>
  <c r="H1446" i="9" s="1"/>
  <c r="H1447" i="9" a="1"/>
  <c r="H1447" i="9" s="1"/>
  <c r="H1448" i="9" a="1"/>
  <c r="H1448" i="9" s="1"/>
  <c r="H1449" i="9" a="1"/>
  <c r="H1449" i="9" s="1"/>
  <c r="H1450" i="9" a="1"/>
  <c r="H1450" i="9" s="1"/>
  <c r="H1451" i="9" a="1"/>
  <c r="H1451" i="9" s="1"/>
  <c r="H1452" i="9" a="1"/>
  <c r="H1452" i="9" s="1"/>
  <c r="H1453" i="9" a="1"/>
  <c r="H1453" i="9" s="1"/>
  <c r="H1454" i="9" a="1"/>
  <c r="H1454" i="9" s="1"/>
  <c r="H1455" i="9" a="1"/>
  <c r="H1455" i="9" s="1"/>
  <c r="H1456" i="9" a="1"/>
  <c r="H1456" i="9" s="1"/>
  <c r="H1457" i="9" a="1"/>
  <c r="H1457" i="9" s="1"/>
  <c r="H1458" i="9" a="1"/>
  <c r="H1458" i="9" s="1"/>
  <c r="H1459" i="9" a="1"/>
  <c r="H1459" i="9" s="1"/>
  <c r="H1460" i="9" a="1"/>
  <c r="H1460" i="9" s="1"/>
  <c r="H1461" i="9" a="1"/>
  <c r="H1461" i="9" s="1"/>
  <c r="H1462" i="9" a="1"/>
  <c r="H1462" i="9" s="1"/>
  <c r="H1463" i="9" a="1"/>
  <c r="H1463" i="9" s="1"/>
  <c r="H1464" i="9" a="1"/>
  <c r="H1464" i="9" s="1"/>
  <c r="H1465" i="9" a="1"/>
  <c r="H1465" i="9" s="1"/>
  <c r="H1466" i="9" a="1"/>
  <c r="H1466" i="9" s="1"/>
  <c r="H1467" i="9" a="1"/>
  <c r="H1467" i="9" s="1"/>
  <c r="H1468" i="9" a="1"/>
  <c r="H1468" i="9" s="1"/>
  <c r="H1469" i="9" a="1"/>
  <c r="H1469" i="9" s="1"/>
  <c r="H1470" i="9" a="1"/>
  <c r="H1470" i="9" s="1"/>
  <c r="H1471" i="9" a="1"/>
  <c r="H1471" i="9" s="1"/>
  <c r="H1472" i="9" a="1"/>
  <c r="H1472" i="9" s="1"/>
  <c r="H1473" i="9" a="1"/>
  <c r="H1473" i="9" s="1"/>
  <c r="H1474" i="9" a="1"/>
  <c r="H1474" i="9" s="1"/>
  <c r="H1475" i="9" a="1"/>
  <c r="H1475" i="9" s="1"/>
  <c r="H1476" i="9" a="1"/>
  <c r="H1476" i="9" s="1"/>
  <c r="H1477" i="9" a="1"/>
  <c r="H1477" i="9" s="1"/>
  <c r="H1478" i="9" a="1"/>
  <c r="H1478" i="9" s="1"/>
  <c r="H1479" i="9" a="1"/>
  <c r="H1479" i="9" s="1"/>
  <c r="H1480" i="9" a="1"/>
  <c r="H1480" i="9" s="1"/>
  <c r="H1481" i="9" a="1"/>
  <c r="H1481" i="9" s="1"/>
  <c r="H1482" i="9" a="1"/>
  <c r="H1482" i="9" s="1"/>
  <c r="H1483" i="9" a="1"/>
  <c r="H1483" i="9" s="1"/>
  <c r="H1484" i="9" a="1"/>
  <c r="H1484" i="9" s="1"/>
  <c r="H1485" i="9" a="1"/>
  <c r="H1485" i="9" s="1"/>
  <c r="H1486" i="9" a="1"/>
  <c r="H1486" i="9" s="1"/>
  <c r="H1487" i="9" a="1"/>
  <c r="H1487" i="9" s="1"/>
  <c r="H1488" i="9" a="1"/>
  <c r="H1488" i="9" s="1"/>
  <c r="H1489" i="9" a="1"/>
  <c r="H1489" i="9" s="1"/>
  <c r="H1490" i="9" a="1"/>
  <c r="H1490" i="9" s="1"/>
  <c r="H1491" i="9" a="1"/>
  <c r="H1491" i="9" s="1"/>
  <c r="H1492" i="9" a="1"/>
  <c r="H1492" i="9" s="1"/>
  <c r="H1493" i="9" a="1"/>
  <c r="H1493" i="9" s="1"/>
  <c r="H1494" i="9" a="1"/>
  <c r="H1494" i="9" s="1"/>
  <c r="H1495" i="9" a="1"/>
  <c r="H1495" i="9" s="1"/>
  <c r="H1496" i="9" a="1"/>
  <c r="H1496" i="9" s="1"/>
  <c r="H1497" i="9" a="1"/>
  <c r="H1497" i="9" s="1"/>
  <c r="H1498" i="9" a="1"/>
  <c r="H1498" i="9" s="1"/>
  <c r="H1499" i="9" a="1"/>
  <c r="H1499" i="9" s="1"/>
  <c r="H1500" i="9" a="1"/>
  <c r="H1500" i="9" s="1"/>
  <c r="H1501" i="9" a="1"/>
  <c r="H1501" i="9" s="1"/>
  <c r="H1502" i="9" a="1"/>
  <c r="H1502" i="9" s="1"/>
  <c r="H1503" i="9" a="1"/>
  <c r="H1503" i="9" s="1"/>
  <c r="H1504" i="9" a="1"/>
  <c r="H1504" i="9" s="1"/>
  <c r="H1505" i="9" a="1"/>
  <c r="H1505" i="9" s="1"/>
  <c r="H1506" i="9" a="1"/>
  <c r="H1506" i="9" s="1"/>
  <c r="H1507" i="9" a="1"/>
  <c r="H1507" i="9" s="1"/>
  <c r="H1508" i="9" a="1"/>
  <c r="H1508" i="9" s="1"/>
  <c r="H1509" i="9" a="1"/>
  <c r="H1509" i="9" s="1"/>
  <c r="H1510" i="9" a="1"/>
  <c r="H1510" i="9" s="1"/>
  <c r="H1511" i="9" a="1"/>
  <c r="H1511" i="9" s="1"/>
  <c r="H1512" i="9" a="1"/>
  <c r="H1512" i="9" s="1"/>
  <c r="H1513" i="9" a="1"/>
  <c r="H1513" i="9" s="1"/>
  <c r="H1514" i="9" a="1"/>
  <c r="H1514" i="9" s="1"/>
  <c r="H1515" i="9" a="1"/>
  <c r="H1515" i="9" s="1"/>
  <c r="H1516" i="9" a="1"/>
  <c r="H1516" i="9" s="1"/>
  <c r="H1517" i="9" a="1"/>
  <c r="H1517" i="9" s="1"/>
  <c r="H1518" i="9" a="1"/>
  <c r="H1518" i="9" s="1"/>
  <c r="H1519" i="9" a="1"/>
  <c r="H1519" i="9" s="1"/>
  <c r="H1520" i="9" a="1"/>
  <c r="H1520" i="9" s="1"/>
  <c r="H1521" i="9" a="1"/>
  <c r="H1521" i="9" s="1"/>
  <c r="H1522" i="9" a="1"/>
  <c r="H1522" i="9" s="1"/>
  <c r="H1523" i="9" a="1"/>
  <c r="H1523" i="9" s="1"/>
  <c r="H1524" i="9" a="1"/>
  <c r="H1524" i="9" s="1"/>
  <c r="H1525" i="9" a="1"/>
  <c r="H1525" i="9" s="1"/>
  <c r="H1526" i="9" a="1"/>
  <c r="H1526" i="9" s="1"/>
  <c r="H1527" i="9" a="1"/>
  <c r="H1527" i="9" s="1"/>
  <c r="H1528" i="9" a="1"/>
  <c r="H1528" i="9" s="1"/>
  <c r="H1529" i="9" a="1"/>
  <c r="H1529" i="9" s="1"/>
  <c r="H1530" i="9" a="1"/>
  <c r="H1530" i="9" s="1"/>
  <c r="H1531" i="9" a="1"/>
  <c r="H1531" i="9" s="1"/>
  <c r="H1532" i="9" a="1"/>
  <c r="H1532" i="9" s="1"/>
  <c r="H1533" i="9" a="1"/>
  <c r="H1533" i="9" s="1"/>
  <c r="H1534" i="9" a="1"/>
  <c r="H1534" i="9" s="1"/>
  <c r="H1535" i="9" a="1"/>
  <c r="H1535" i="9" s="1"/>
  <c r="H1536" i="9" a="1"/>
  <c r="H1536" i="9" s="1"/>
  <c r="H1537" i="9" a="1"/>
  <c r="H1537" i="9" s="1"/>
  <c r="H1538" i="9" a="1"/>
  <c r="H1538" i="9" s="1"/>
  <c r="H1539" i="9" a="1"/>
  <c r="H1539" i="9" s="1"/>
  <c r="H1540" i="9" a="1"/>
  <c r="H1540" i="9" s="1"/>
  <c r="H1541" i="9" a="1"/>
  <c r="H1541" i="9" s="1"/>
  <c r="H1542" i="9" a="1"/>
  <c r="H1542" i="9" s="1"/>
  <c r="H1543" i="9" a="1"/>
  <c r="H1543" i="9" s="1"/>
  <c r="H1544" i="9" a="1"/>
  <c r="H1544" i="9" s="1"/>
  <c r="H1545" i="9" a="1"/>
  <c r="H1545" i="9" s="1"/>
  <c r="H1546" i="9" a="1"/>
  <c r="H1546" i="9" s="1"/>
  <c r="H1547" i="9" a="1"/>
  <c r="H1547" i="9" s="1"/>
  <c r="H1548" i="9" a="1"/>
  <c r="H1548" i="9" s="1"/>
  <c r="H1549" i="9" a="1"/>
  <c r="H1549" i="9" s="1"/>
  <c r="H1550" i="9" a="1"/>
  <c r="H1550" i="9" s="1"/>
  <c r="H1551" i="9" a="1"/>
  <c r="H1551" i="9" s="1"/>
  <c r="H1552" i="9" a="1"/>
  <c r="H1552" i="9" s="1"/>
  <c r="H1553" i="9" a="1"/>
  <c r="H1553" i="9" s="1"/>
  <c r="H1554" i="9" a="1"/>
  <c r="H1554" i="9" s="1"/>
  <c r="H1555" i="9" a="1"/>
  <c r="H1555" i="9" s="1"/>
  <c r="H1556" i="9" a="1"/>
  <c r="H1556" i="9" s="1"/>
  <c r="H1557" i="9" a="1"/>
  <c r="H1557" i="9" s="1"/>
  <c r="H1558" i="9" a="1"/>
  <c r="H1558" i="9" s="1"/>
  <c r="H1559" i="9" a="1"/>
  <c r="H1559" i="9" s="1"/>
  <c r="H1560" i="9" a="1"/>
  <c r="H1560" i="9" s="1"/>
  <c r="H1561" i="9" a="1"/>
  <c r="H1561" i="9" s="1"/>
  <c r="H1562" i="9" a="1"/>
  <c r="H1562" i="9" s="1"/>
  <c r="H1563" i="9" a="1"/>
  <c r="H1563" i="9" s="1"/>
  <c r="H1564" i="9" a="1"/>
  <c r="H1564" i="9" s="1"/>
  <c r="H1565" i="9" a="1"/>
  <c r="H1565" i="9" s="1"/>
  <c r="H1566" i="9" a="1"/>
  <c r="H1566" i="9" s="1"/>
  <c r="H1567" i="9" a="1"/>
  <c r="H1567" i="9"/>
  <c r="H1568" i="9" a="1"/>
  <c r="H1568" i="9" s="1"/>
  <c r="H1569" i="9" a="1"/>
  <c r="H1569" i="9" s="1"/>
  <c r="H1570" i="9" a="1"/>
  <c r="H1570" i="9" s="1"/>
  <c r="H1571" i="9" a="1"/>
  <c r="H1571" i="9" s="1"/>
  <c r="H1572" i="9" a="1"/>
  <c r="H1572" i="9" s="1"/>
  <c r="H1573" i="9" a="1"/>
  <c r="H1573" i="9" s="1"/>
  <c r="H1574" i="9" a="1"/>
  <c r="H1574" i="9" s="1"/>
  <c r="H1575" i="9" a="1"/>
  <c r="H1575" i="9" s="1"/>
  <c r="H1576" i="9" a="1"/>
  <c r="H1576" i="9" s="1"/>
  <c r="H1577" i="9" a="1"/>
  <c r="H1577" i="9" s="1"/>
  <c r="H1578" i="9" a="1"/>
  <c r="H1578" i="9" s="1"/>
  <c r="H1579" i="9" a="1"/>
  <c r="H1579" i="9" s="1"/>
  <c r="H1580" i="9" a="1"/>
  <c r="H1580" i="9" s="1"/>
  <c r="H1581" i="9" a="1"/>
  <c r="H1581" i="9" s="1"/>
  <c r="H1582" i="9" a="1"/>
  <c r="H1582" i="9" s="1"/>
  <c r="H1583" i="9" a="1"/>
  <c r="H1583" i="9" s="1"/>
  <c r="H1584" i="9" a="1"/>
  <c r="H1584" i="9" s="1"/>
  <c r="H1585" i="9" a="1"/>
  <c r="H1585" i="9" s="1"/>
  <c r="H1586" i="9" a="1"/>
  <c r="H1586" i="9" s="1"/>
  <c r="H1587" i="9" a="1"/>
  <c r="H1587" i="9" s="1"/>
  <c r="H1588" i="9" a="1"/>
  <c r="H1588" i="9" s="1"/>
  <c r="H1589" i="9" a="1"/>
  <c r="H1589" i="9"/>
  <c r="H1590" i="9" a="1"/>
  <c r="H1590" i="9" s="1"/>
  <c r="H1591" i="9" a="1"/>
  <c r="H1591" i="9" s="1"/>
  <c r="H1592" i="9" a="1"/>
  <c r="H1592" i="9" s="1"/>
  <c r="H1593" i="9" a="1"/>
  <c r="H1593" i="9" s="1"/>
  <c r="H1594" i="9" a="1"/>
  <c r="H1594" i="9" s="1"/>
  <c r="H1595" i="9" a="1"/>
  <c r="H1595" i="9" s="1"/>
  <c r="H1596" i="9" a="1"/>
  <c r="H1596" i="9" s="1"/>
  <c r="H1597" i="9" a="1"/>
  <c r="H1597" i="9" s="1"/>
  <c r="H1598" i="9" a="1"/>
  <c r="H1598" i="9" s="1"/>
  <c r="H1599" i="9" a="1"/>
  <c r="H1599" i="9" s="1"/>
  <c r="H1600" i="9" a="1"/>
  <c r="H1600" i="9" s="1"/>
  <c r="H1601" i="9" a="1"/>
  <c r="H1601" i="9" s="1"/>
  <c r="H1602" i="9" a="1"/>
  <c r="H1602" i="9" s="1"/>
  <c r="H1603" i="9" a="1"/>
  <c r="H1603" i="9" s="1"/>
  <c r="H1604" i="9" a="1"/>
  <c r="H1604" i="9" s="1"/>
  <c r="H1605" i="9" a="1"/>
  <c r="H1605" i="9" s="1"/>
  <c r="H1606" i="9" a="1"/>
  <c r="H1606" i="9" s="1"/>
  <c r="H1607" i="9" a="1"/>
  <c r="H1607" i="9" s="1"/>
  <c r="H1608" i="9" a="1"/>
  <c r="H1608" i="9" s="1"/>
  <c r="H1609" i="9" a="1"/>
  <c r="H1609" i="9" s="1"/>
  <c r="H1610" i="9" a="1"/>
  <c r="H1610" i="9" s="1"/>
  <c r="H1611" i="9" a="1"/>
  <c r="H1611" i="9"/>
  <c r="H1612" i="9" a="1"/>
  <c r="H1612" i="9" s="1"/>
  <c r="H1613" i="9" a="1"/>
  <c r="H1613" i="9" s="1"/>
  <c r="H1614" i="9" a="1"/>
  <c r="H1614" i="9" s="1"/>
  <c r="H1615" i="9" a="1"/>
  <c r="H1615" i="9" s="1"/>
  <c r="H1616" i="9" a="1"/>
  <c r="H1616" i="9" s="1"/>
  <c r="H1617" i="9" a="1"/>
  <c r="H1617" i="9" s="1"/>
  <c r="H1618" i="9" a="1"/>
  <c r="H1618" i="9" s="1"/>
  <c r="H1619" i="9" a="1"/>
  <c r="H1619" i="9" s="1"/>
  <c r="H1620" i="9" a="1"/>
  <c r="H1620" i="9" s="1"/>
  <c r="H1621" i="9" a="1"/>
  <c r="H1621" i="9" s="1"/>
  <c r="H1622" i="9" a="1"/>
  <c r="H1622" i="9" s="1"/>
  <c r="H1623" i="9" a="1"/>
  <c r="H1623" i="9" s="1"/>
  <c r="H1624" i="9" a="1"/>
  <c r="H1624" i="9" s="1"/>
  <c r="H1625" i="9" a="1"/>
  <c r="H1625" i="9" s="1"/>
  <c r="H1626" i="9" a="1"/>
  <c r="H1626" i="9" s="1"/>
  <c r="H1627" i="9" a="1"/>
  <c r="H1627" i="9" s="1"/>
  <c r="H1628" i="9" a="1"/>
  <c r="H1628" i="9" s="1"/>
  <c r="H1629" i="9" a="1"/>
  <c r="H1629" i="9" s="1"/>
  <c r="H1630" i="9" a="1"/>
  <c r="H1630" i="9" s="1"/>
  <c r="H1631" i="9" a="1"/>
  <c r="H1631" i="9" s="1"/>
  <c r="H1632" i="9" a="1"/>
  <c r="H1632" i="9" s="1"/>
  <c r="H1633" i="9" a="1"/>
  <c r="H1633" i="9" s="1"/>
  <c r="H1634" i="9" a="1"/>
  <c r="H1634" i="9" s="1"/>
  <c r="H1635" i="9" a="1"/>
  <c r="H1635" i="9" s="1"/>
  <c r="H1636" i="9" a="1"/>
  <c r="H1636" i="9" s="1"/>
  <c r="H1637" i="9" a="1"/>
  <c r="H1637" i="9" s="1"/>
  <c r="H1638" i="9" a="1"/>
  <c r="H1638" i="9" s="1"/>
  <c r="H1639" i="9" a="1"/>
  <c r="H1639" i="9" s="1"/>
  <c r="H1640" i="9" a="1"/>
  <c r="H1640" i="9" s="1"/>
  <c r="H1641" i="9" a="1"/>
  <c r="H1641" i="9" s="1"/>
  <c r="H1642" i="9" a="1"/>
  <c r="H1642" i="9" s="1"/>
  <c r="H1643" i="9" a="1"/>
  <c r="H1643" i="9" s="1"/>
  <c r="H1644" i="9" a="1"/>
  <c r="H1644" i="9" s="1"/>
  <c r="H1645" i="9" a="1"/>
  <c r="H1645" i="9" s="1"/>
  <c r="H1646" i="9" a="1"/>
  <c r="H1646" i="9" s="1"/>
  <c r="H1647" i="9" a="1"/>
  <c r="H1647" i="9" s="1"/>
  <c r="H1648" i="9" a="1"/>
  <c r="H1648" i="9" s="1"/>
  <c r="H1649" i="9" a="1"/>
  <c r="H1649" i="9" s="1"/>
  <c r="H1650" i="9" a="1"/>
  <c r="H1650" i="9" s="1"/>
  <c r="H1651" i="9" a="1"/>
  <c r="H1651" i="9" s="1"/>
  <c r="H1652" i="9" a="1"/>
  <c r="H1652" i="9" s="1"/>
  <c r="H1653" i="9" a="1"/>
  <c r="H1653" i="9" s="1"/>
  <c r="H1654" i="9" a="1"/>
  <c r="H1654" i="9" s="1"/>
  <c r="H1655" i="9" a="1"/>
  <c r="H1655" i="9" s="1"/>
  <c r="H1656" i="9" a="1"/>
  <c r="H1656" i="9" s="1"/>
  <c r="H1657" i="9" a="1"/>
  <c r="H1657" i="9" s="1"/>
  <c r="H1658" i="9" a="1"/>
  <c r="H1658" i="9" s="1"/>
  <c r="H1659" i="9" a="1"/>
  <c r="H1659" i="9" s="1"/>
  <c r="H1660" i="9" a="1"/>
  <c r="H1660" i="9" s="1"/>
  <c r="H1661" i="9" a="1"/>
  <c r="H1661" i="9" s="1"/>
  <c r="H1662" i="9" a="1"/>
  <c r="H1662" i="9" s="1"/>
  <c r="H1663" i="9" a="1"/>
  <c r="H1663" i="9" s="1"/>
  <c r="H1664" i="9" a="1"/>
  <c r="H1664" i="9" s="1"/>
  <c r="H1665" i="9" a="1"/>
  <c r="H1665" i="9" s="1"/>
  <c r="H1666" i="9" a="1"/>
  <c r="H1666" i="9" s="1"/>
  <c r="H1667" i="9" a="1"/>
  <c r="H1667" i="9" s="1"/>
  <c r="H1668" i="9" a="1"/>
  <c r="H1668" i="9" s="1"/>
  <c r="H1669" i="9" a="1"/>
  <c r="H1669" i="9" s="1"/>
  <c r="H1670" i="9" a="1"/>
  <c r="H1670" i="9" s="1"/>
  <c r="H1671" i="9" a="1"/>
  <c r="H1671" i="9" s="1"/>
  <c r="H1672" i="9" a="1"/>
  <c r="H1672" i="9" s="1"/>
  <c r="H1673" i="9" a="1"/>
  <c r="H1673" i="9" s="1"/>
  <c r="H1674" i="9" a="1"/>
  <c r="H1674" i="9" s="1"/>
  <c r="H1675" i="9" a="1"/>
  <c r="H1675" i="9" s="1"/>
  <c r="H1676" i="9" a="1"/>
  <c r="H1676" i="9" s="1"/>
  <c r="H1677" i="9" a="1"/>
  <c r="H1677" i="9" s="1"/>
  <c r="H1678" i="9" a="1"/>
  <c r="H1678" i="9" s="1"/>
  <c r="H1679" i="9" a="1"/>
  <c r="H1679" i="9" s="1"/>
  <c r="H1680" i="9" a="1"/>
  <c r="H1680" i="9" s="1"/>
  <c r="H1681" i="9" a="1"/>
  <c r="H1681" i="9" s="1"/>
  <c r="H1682" i="9" a="1"/>
  <c r="H1682" i="9" s="1"/>
  <c r="H1683" i="9" a="1"/>
  <c r="H1683" i="9" s="1"/>
  <c r="H1684" i="9" a="1"/>
  <c r="H1684" i="9" s="1"/>
  <c r="H1685" i="9" a="1"/>
  <c r="H1685" i="9" s="1"/>
  <c r="H1686" i="9" a="1"/>
  <c r="H1686" i="9" s="1"/>
  <c r="H1687" i="9" a="1"/>
  <c r="H1687" i="9" s="1"/>
  <c r="H1688" i="9" a="1"/>
  <c r="H1688" i="9" s="1"/>
  <c r="H1689" i="9" a="1"/>
  <c r="H1689" i="9" s="1"/>
  <c r="H1690" i="9" a="1"/>
  <c r="H1690" i="9" s="1"/>
  <c r="H1691" i="9" a="1"/>
  <c r="H1691" i="9" s="1"/>
  <c r="H1692" i="9" a="1"/>
  <c r="H1692" i="9" s="1"/>
  <c r="H1693" i="9" a="1"/>
  <c r="H1693" i="9" s="1"/>
  <c r="H1694" i="9" a="1"/>
  <c r="H1694" i="9" s="1"/>
  <c r="H1695" i="9" a="1"/>
  <c r="H1695" i="9" s="1"/>
  <c r="H1696" i="9" a="1"/>
  <c r="H1696" i="9" s="1"/>
  <c r="H1697" i="9" a="1"/>
  <c r="H1697" i="9" s="1"/>
  <c r="H1698" i="9" a="1"/>
  <c r="H1698" i="9" s="1"/>
  <c r="H1699" i="9" a="1"/>
  <c r="H1699" i="9" s="1"/>
  <c r="H1700" i="9" a="1"/>
  <c r="H1700" i="9" s="1"/>
  <c r="H1701" i="9" a="1"/>
  <c r="H1701" i="9" s="1"/>
  <c r="H1702" i="9" a="1"/>
  <c r="H1702" i="9" s="1"/>
  <c r="H1703" i="9" a="1"/>
  <c r="H1703" i="9" s="1"/>
  <c r="H1704" i="9" a="1"/>
  <c r="H1704" i="9" s="1"/>
  <c r="H1705" i="9" a="1"/>
  <c r="H1705" i="9" s="1"/>
  <c r="H1706" i="9" a="1"/>
  <c r="H1706" i="9" s="1"/>
  <c r="H1707" i="9" a="1"/>
  <c r="H1707" i="9" s="1"/>
  <c r="H1708" i="9" a="1"/>
  <c r="H1708" i="9" s="1"/>
  <c r="H1709" i="9" a="1"/>
  <c r="H1709" i="9" s="1"/>
  <c r="H1710" i="9" a="1"/>
  <c r="H1710" i="9" s="1"/>
  <c r="H1711" i="9" a="1"/>
  <c r="H1711" i="9" s="1"/>
  <c r="H1712" i="9" a="1"/>
  <c r="H1712" i="9" s="1"/>
  <c r="H1713" i="9" a="1"/>
  <c r="H1713" i="9" s="1"/>
  <c r="H1714" i="9" a="1"/>
  <c r="H1714" i="9" s="1"/>
  <c r="H1715" i="9" a="1"/>
  <c r="H1715" i="9" s="1"/>
  <c r="H1716" i="9" a="1"/>
  <c r="H1716" i="9" s="1"/>
  <c r="H1717" i="9" a="1"/>
  <c r="H1717" i="9" s="1"/>
  <c r="H1718" i="9" a="1"/>
  <c r="H1718" i="9" s="1"/>
  <c r="H1719" i="9" a="1"/>
  <c r="H1719" i="9" s="1"/>
  <c r="H1720" i="9" a="1"/>
  <c r="H1720" i="9" s="1"/>
  <c r="H1721" i="9" a="1"/>
  <c r="H1721" i="9" s="1"/>
  <c r="H1722" i="9" a="1"/>
  <c r="H1722" i="9" s="1"/>
  <c r="H1723" i="9" a="1"/>
  <c r="H1723" i="9" s="1"/>
  <c r="H1724" i="9" a="1"/>
  <c r="H1724" i="9" s="1"/>
  <c r="H1725" i="9" a="1"/>
  <c r="H1725" i="9" s="1"/>
  <c r="H1726" i="9" a="1"/>
  <c r="H1726" i="9" s="1"/>
  <c r="H1727" i="9" a="1"/>
  <c r="H1727" i="9" s="1"/>
  <c r="H1728" i="9" a="1"/>
  <c r="H1728" i="9" s="1"/>
  <c r="H1729" i="9" a="1"/>
  <c r="H1729" i="9" s="1"/>
  <c r="H1730" i="9" a="1"/>
  <c r="H1730" i="9" s="1"/>
  <c r="H1731" i="9" a="1"/>
  <c r="H1731" i="9" s="1"/>
  <c r="H1732" i="9" a="1"/>
  <c r="H1732" i="9" s="1"/>
  <c r="H1733" i="9" a="1"/>
  <c r="H1733" i="9" s="1"/>
  <c r="H1734" i="9" a="1"/>
  <c r="H1734" i="9" s="1"/>
  <c r="H1735" i="9" a="1"/>
  <c r="H1735" i="9" s="1"/>
  <c r="H1736" i="9" a="1"/>
  <c r="H1736" i="9" s="1"/>
  <c r="H1737" i="9" a="1"/>
  <c r="H1737" i="9" s="1"/>
  <c r="H1738" i="9" a="1"/>
  <c r="H1738" i="9" s="1"/>
  <c r="H1739" i="9" a="1"/>
  <c r="H1739" i="9" s="1"/>
  <c r="H1740" i="9" a="1"/>
  <c r="H1740" i="9" s="1"/>
  <c r="H1741" i="9" a="1"/>
  <c r="H1741" i="9" s="1"/>
  <c r="H1742" i="9" a="1"/>
  <c r="H1742" i="9" s="1"/>
  <c r="H1743" i="9" a="1"/>
  <c r="H1743" i="9" s="1"/>
  <c r="H1744" i="9" a="1"/>
  <c r="H1744" i="9" s="1"/>
  <c r="H1745" i="9" a="1"/>
  <c r="H1745" i="9" s="1"/>
  <c r="H1746" i="9" a="1"/>
  <c r="H1746" i="9" s="1"/>
  <c r="H1747" i="9" a="1"/>
  <c r="H1747" i="9" s="1"/>
  <c r="H1748" i="9" a="1"/>
  <c r="H1748" i="9" s="1"/>
  <c r="H1749" i="9" a="1"/>
  <c r="H1749" i="9" s="1"/>
  <c r="H1750" i="9" a="1"/>
  <c r="H1750" i="9" s="1"/>
  <c r="H1751" i="9" a="1"/>
  <c r="H1751" i="9" s="1"/>
  <c r="H1752" i="9" a="1"/>
  <c r="H1752" i="9" s="1"/>
  <c r="H1753" i="9" a="1"/>
  <c r="H1753" i="9" s="1"/>
  <c r="H1754" i="9" a="1"/>
  <c r="H1754" i="9" s="1"/>
  <c r="H1755" i="9" a="1"/>
  <c r="H1755" i="9" s="1"/>
  <c r="H1756" i="9" a="1"/>
  <c r="H1756" i="9" s="1"/>
  <c r="H1757" i="9" a="1"/>
  <c r="H1757" i="9" s="1"/>
  <c r="H1758" i="9" a="1"/>
  <c r="H1758" i="9" s="1"/>
  <c r="H1759" i="9" a="1"/>
  <c r="H1759" i="9" s="1"/>
  <c r="H1760" i="9" a="1"/>
  <c r="H1760" i="9" s="1"/>
  <c r="H1761" i="9" a="1"/>
  <c r="H1761" i="9" s="1"/>
  <c r="H1762" i="9" a="1"/>
  <c r="H1762" i="9" s="1"/>
  <c r="H1763" i="9" a="1"/>
  <c r="H1763" i="9" s="1"/>
  <c r="H1764" i="9" a="1"/>
  <c r="H1764" i="9" s="1"/>
  <c r="H1765" i="9" a="1"/>
  <c r="H1765" i="9" s="1"/>
  <c r="H1766" i="9" a="1"/>
  <c r="H1766" i="9" s="1"/>
  <c r="H1767" i="9" a="1"/>
  <c r="H1767" i="9" s="1"/>
  <c r="H1768" i="9" a="1"/>
  <c r="H1768" i="9" s="1"/>
  <c r="H1769" i="9" a="1"/>
  <c r="H1769" i="9" s="1"/>
  <c r="H1770" i="9" a="1"/>
  <c r="H1770" i="9" s="1"/>
  <c r="H1771" i="9" a="1"/>
  <c r="H1771" i="9" s="1"/>
  <c r="H1772" i="9" a="1"/>
  <c r="H1772" i="9" s="1"/>
  <c r="H1773" i="9" a="1"/>
  <c r="H1773" i="9" s="1"/>
  <c r="H1774" i="9" a="1"/>
  <c r="H1774" i="9" s="1"/>
  <c r="H1775" i="9" a="1"/>
  <c r="H1775" i="9" s="1"/>
  <c r="H1776" i="9" a="1"/>
  <c r="H1776" i="9" s="1"/>
  <c r="H1777" i="9" a="1"/>
  <c r="H1777" i="9" s="1"/>
  <c r="H1778" i="9" a="1"/>
  <c r="H1778" i="9" s="1"/>
  <c r="H1779" i="9" a="1"/>
  <c r="H1779" i="9" s="1"/>
  <c r="H1780" i="9" a="1"/>
  <c r="H1780" i="9" s="1"/>
  <c r="H1781" i="9" a="1"/>
  <c r="H1781" i="9" s="1"/>
  <c r="H1782" i="9" a="1"/>
  <c r="H1782" i="9" s="1"/>
  <c r="H1783" i="9" a="1"/>
  <c r="H1783" i="9" s="1"/>
  <c r="H1784" i="9" a="1"/>
  <c r="H1784" i="9" s="1"/>
  <c r="H1785" i="9" a="1"/>
  <c r="H1785" i="9" s="1"/>
  <c r="H1786" i="9" a="1"/>
  <c r="H1786" i="9" s="1"/>
  <c r="H1787" i="9" a="1"/>
  <c r="H1787" i="9" s="1"/>
  <c r="H1788" i="9" a="1"/>
  <c r="H1788" i="9" s="1"/>
  <c r="H1789" i="9" a="1"/>
  <c r="H1789" i="9" s="1"/>
  <c r="H1790" i="9" a="1"/>
  <c r="H1790" i="9" s="1"/>
  <c r="H1791" i="9" a="1"/>
  <c r="H1791" i="9" s="1"/>
  <c r="H1792" i="9" a="1"/>
  <c r="H1792" i="9" s="1"/>
  <c r="H1793" i="9" a="1"/>
  <c r="H1793" i="9" s="1"/>
  <c r="H1794" i="9" a="1"/>
  <c r="H1794" i="9" s="1"/>
  <c r="H1795" i="9" a="1"/>
  <c r="H1795" i="9" s="1"/>
  <c r="H1796" i="9" a="1"/>
  <c r="H1796" i="9" s="1"/>
  <c r="H1797" i="9" a="1"/>
  <c r="H1797" i="9" s="1"/>
  <c r="H1798" i="9" a="1"/>
  <c r="H1798" i="9" s="1"/>
  <c r="H1799" i="9" a="1"/>
  <c r="H1799" i="9" s="1"/>
  <c r="H1800" i="9" a="1"/>
  <c r="H1800" i="9" s="1"/>
  <c r="H1801" i="9" a="1"/>
  <c r="H1801" i="9" s="1"/>
  <c r="H1802" i="9" a="1"/>
  <c r="H1802" i="9" s="1"/>
  <c r="H1803" i="9" a="1"/>
  <c r="H1803" i="9" s="1"/>
  <c r="H1804" i="9" a="1"/>
  <c r="H1804" i="9" s="1"/>
  <c r="H1805" i="9" a="1"/>
  <c r="H1805" i="9" s="1"/>
  <c r="H1806" i="9" a="1"/>
  <c r="H1806" i="9" s="1"/>
  <c r="H1807" i="9" a="1"/>
  <c r="H1807" i="9" s="1"/>
  <c r="H1808" i="9" a="1"/>
  <c r="H1808" i="9" s="1"/>
  <c r="H1809" i="9" a="1"/>
  <c r="H1809" i="9" s="1"/>
  <c r="H1810" i="9" a="1"/>
  <c r="H1810" i="9" s="1"/>
  <c r="H1811" i="9" a="1"/>
  <c r="H1811" i="9" s="1"/>
  <c r="H1812" i="9" a="1"/>
  <c r="H1812" i="9" s="1"/>
  <c r="H1813" i="9" a="1"/>
  <c r="H1813" i="9" s="1"/>
  <c r="H1814" i="9" a="1"/>
  <c r="H1814" i="9" s="1"/>
  <c r="H1815" i="9" a="1"/>
  <c r="H1815" i="9" s="1"/>
  <c r="H1816" i="9" a="1"/>
  <c r="H1816" i="9" s="1"/>
  <c r="H1817" i="9" a="1"/>
  <c r="H1817" i="9" s="1"/>
  <c r="H1818" i="9" a="1"/>
  <c r="H1818" i="9" s="1"/>
  <c r="H1819" i="9" a="1"/>
  <c r="H1819" i="9" s="1"/>
  <c r="H1820" i="9" a="1"/>
  <c r="H1820" i="9" s="1"/>
  <c r="H1821" i="9" a="1"/>
  <c r="H1821" i="9" s="1"/>
  <c r="H1822" i="9" a="1"/>
  <c r="H1822" i="9" s="1"/>
  <c r="H1823" i="9" a="1"/>
  <c r="H1823" i="9" s="1"/>
  <c r="H1824" i="9" a="1"/>
  <c r="H1824" i="9" s="1"/>
  <c r="H1825" i="9" a="1"/>
  <c r="H1825" i="9" s="1"/>
  <c r="H1826" i="9" a="1"/>
  <c r="H1826" i="9" s="1"/>
  <c r="H1827" i="9" a="1"/>
  <c r="H1827" i="9" s="1"/>
  <c r="H1828" i="9" a="1"/>
  <c r="H1828" i="9" s="1"/>
  <c r="H1829" i="9" a="1"/>
  <c r="H1829" i="9" s="1"/>
  <c r="H1830" i="9" a="1"/>
  <c r="H1830" i="9" s="1"/>
  <c r="H1831" i="9" a="1"/>
  <c r="H1831" i="9" s="1"/>
  <c r="H1832" i="9" a="1"/>
  <c r="H1832" i="9" s="1"/>
  <c r="H1833" i="9" a="1"/>
  <c r="H1833" i="9" s="1"/>
  <c r="H1834" i="9" a="1"/>
  <c r="H1834" i="9" s="1"/>
  <c r="H1835" i="9" a="1"/>
  <c r="H1835" i="9" s="1"/>
  <c r="H1836" i="9" a="1"/>
  <c r="H1836" i="9" s="1"/>
  <c r="H1837" i="9" a="1"/>
  <c r="H1837" i="9" s="1"/>
  <c r="H1838" i="9" a="1"/>
  <c r="H1838" i="9" s="1"/>
  <c r="H1839" i="9" a="1"/>
  <c r="H1839" i="9" s="1"/>
  <c r="H1840" i="9" a="1"/>
  <c r="H1840" i="9" s="1"/>
  <c r="H1841" i="9" a="1"/>
  <c r="H1841" i="9" s="1"/>
  <c r="H1842" i="9" a="1"/>
  <c r="H1842" i="9" s="1"/>
  <c r="H1843" i="9" a="1"/>
  <c r="H1843" i="9" s="1"/>
  <c r="H1844" i="9" a="1"/>
  <c r="H1844" i="9" s="1"/>
  <c r="H1845" i="9" a="1"/>
  <c r="H1845" i="9" s="1"/>
  <c r="H1846" i="9" a="1"/>
  <c r="H1846" i="9" s="1"/>
  <c r="H1847" i="9" a="1"/>
  <c r="H1847" i="9" s="1"/>
  <c r="H1848" i="9" a="1"/>
  <c r="H1848" i="9" s="1"/>
  <c r="H1849" i="9" a="1"/>
  <c r="H1849" i="9" s="1"/>
  <c r="H1850" i="9" a="1"/>
  <c r="H1850" i="9" s="1"/>
  <c r="H1851" i="9" a="1"/>
  <c r="H1851" i="9" s="1"/>
  <c r="H1852" i="9" a="1"/>
  <c r="H1852" i="9" s="1"/>
  <c r="H1853" i="9" a="1"/>
  <c r="H1853" i="9" s="1"/>
  <c r="H1854" i="9" a="1"/>
  <c r="H1854" i="9" s="1"/>
  <c r="H1855" i="9" a="1"/>
  <c r="H1855" i="9" s="1"/>
  <c r="H1856" i="9" a="1"/>
  <c r="H1856" i="9" s="1"/>
  <c r="H1857" i="9" a="1"/>
  <c r="H1857" i="9" s="1"/>
  <c r="H1858" i="9" a="1"/>
  <c r="H1858" i="9" s="1"/>
  <c r="H1859" i="9" a="1"/>
  <c r="H1859" i="9" s="1"/>
  <c r="H1860" i="9" a="1"/>
  <c r="H1860" i="9" s="1"/>
  <c r="H1861" i="9" a="1"/>
  <c r="H1861" i="9" s="1"/>
  <c r="H1862" i="9" a="1"/>
  <c r="H1862" i="9" s="1"/>
  <c r="H1863" i="9" a="1"/>
  <c r="H1863" i="9" s="1"/>
  <c r="H1864" i="9" a="1"/>
  <c r="H1864" i="9" s="1"/>
  <c r="H1865" i="9" a="1"/>
  <c r="H1865" i="9" s="1"/>
  <c r="H1866" i="9" a="1"/>
  <c r="H1866" i="9" s="1"/>
  <c r="H1867" i="9" a="1"/>
  <c r="H1867" i="9" s="1"/>
  <c r="H1868" i="9" a="1"/>
  <c r="H1868" i="9" s="1"/>
  <c r="H1869" i="9" a="1"/>
  <c r="H1869" i="9" s="1"/>
  <c r="H1870" i="9" a="1"/>
  <c r="H1870" i="9" s="1"/>
  <c r="H1871" i="9" a="1"/>
  <c r="H1871" i="9" s="1"/>
  <c r="H1872" i="9" a="1"/>
  <c r="H1872" i="9" s="1"/>
  <c r="H1873" i="9" a="1"/>
  <c r="H1873" i="9" s="1"/>
  <c r="H1874" i="9" a="1"/>
  <c r="H1874" i="9" s="1"/>
  <c r="H1875" i="9" a="1"/>
  <c r="H1875" i="9" s="1"/>
  <c r="H1876" i="9" a="1"/>
  <c r="H1876" i="9" s="1"/>
  <c r="H1877" i="9" a="1"/>
  <c r="H1877" i="9" s="1"/>
  <c r="H1878" i="9" a="1"/>
  <c r="H1878" i="9" s="1"/>
  <c r="H1879" i="9" a="1"/>
  <c r="H1879" i="9" s="1"/>
  <c r="H1880" i="9" a="1"/>
  <c r="H1880" i="9" s="1"/>
  <c r="H1881" i="9" a="1"/>
  <c r="H1881" i="9" s="1"/>
  <c r="H1882" i="9" a="1"/>
  <c r="H1882" i="9" s="1"/>
  <c r="H1883" i="9" a="1"/>
  <c r="H1883" i="9" s="1"/>
  <c r="H1884" i="9" a="1"/>
  <c r="H1884" i="9" s="1"/>
  <c r="H1885" i="9" a="1"/>
  <c r="H1885" i="9" s="1"/>
  <c r="H1886" i="9" a="1"/>
  <c r="H1886" i="9" s="1"/>
  <c r="H1887" i="9" a="1"/>
  <c r="H1887" i="9" s="1"/>
  <c r="H1888" i="9" a="1"/>
  <c r="H1888" i="9" s="1"/>
  <c r="H1889" i="9" a="1"/>
  <c r="H1889" i="9" s="1"/>
  <c r="H1890" i="9" a="1"/>
  <c r="H1890" i="9" s="1"/>
  <c r="H1891" i="9" a="1"/>
  <c r="H1891" i="9" s="1"/>
  <c r="H1892" i="9" a="1"/>
  <c r="H1892" i="9" s="1"/>
  <c r="H1893" i="9" a="1"/>
  <c r="H1893" i="9" s="1"/>
  <c r="H1894" i="9" a="1"/>
  <c r="H1894" i="9" s="1"/>
  <c r="H1895" i="9" a="1"/>
  <c r="H1895" i="9" s="1"/>
  <c r="H1896" i="9" a="1"/>
  <c r="H1896" i="9" s="1"/>
  <c r="H1897" i="9" a="1"/>
  <c r="H1897" i="9" s="1"/>
  <c r="H1898" i="9" a="1"/>
  <c r="H1898" i="9" s="1"/>
  <c r="H1899" i="9" a="1"/>
  <c r="H1899" i="9" s="1"/>
  <c r="H1900" i="9" a="1"/>
  <c r="H1900" i="9" s="1"/>
  <c r="H1901" i="9" a="1"/>
  <c r="H1901" i="9" s="1"/>
  <c r="H1902" i="9" a="1"/>
  <c r="H1902" i="9" s="1"/>
  <c r="H1903" i="9" a="1"/>
  <c r="H1903" i="9" s="1"/>
  <c r="H1904" i="9" a="1"/>
  <c r="H1904" i="9" s="1"/>
  <c r="H1905" i="9" a="1"/>
  <c r="H1905" i="9" s="1"/>
  <c r="H1906" i="9" a="1"/>
  <c r="H1906" i="9" s="1"/>
  <c r="H1907" i="9" a="1"/>
  <c r="H1907" i="9" s="1"/>
  <c r="H1908" i="9" a="1"/>
  <c r="H1908" i="9" s="1"/>
  <c r="H1909" i="9" a="1"/>
  <c r="H1909" i="9" s="1"/>
  <c r="H1910" i="9" a="1"/>
  <c r="H1910" i="9" s="1"/>
  <c r="H1911" i="9" a="1"/>
  <c r="H1911" i="9" s="1"/>
  <c r="H1912" i="9" a="1"/>
  <c r="H1912" i="9" s="1"/>
  <c r="H1913" i="9" a="1"/>
  <c r="H1913" i="9" s="1"/>
  <c r="H1914" i="9" a="1"/>
  <c r="H1914" i="9" s="1"/>
  <c r="H1915" i="9" a="1"/>
  <c r="H1915" i="9" s="1"/>
  <c r="H1916" i="9" a="1"/>
  <c r="H1916" i="9" s="1"/>
  <c r="H1917" i="9" a="1"/>
  <c r="H1917" i="9" s="1"/>
  <c r="H1918" i="9" a="1"/>
  <c r="H1918" i="9" s="1"/>
  <c r="H1919" i="9" a="1"/>
  <c r="H1919" i="9" s="1"/>
  <c r="H1920" i="9" a="1"/>
  <c r="H1920" i="9" s="1"/>
  <c r="H1921" i="9" a="1"/>
  <c r="H1921" i="9" s="1"/>
  <c r="H1922" i="9" a="1"/>
  <c r="H1922" i="9" s="1"/>
  <c r="H1923" i="9" a="1"/>
  <c r="H1923" i="9" s="1"/>
  <c r="H1924" i="9" a="1"/>
  <c r="H1924" i="9" s="1"/>
  <c r="H1925" i="9" a="1"/>
  <c r="H1925" i="9" s="1"/>
  <c r="H1926" i="9" a="1"/>
  <c r="H1926" i="9" s="1"/>
  <c r="H1927" i="9" a="1"/>
  <c r="H1927" i="9" s="1"/>
  <c r="H1928" i="9" a="1"/>
  <c r="H1928" i="9" s="1"/>
  <c r="H1929" i="9" a="1"/>
  <c r="H1929" i="9" s="1"/>
  <c r="H1930" i="9" a="1"/>
  <c r="H1930" i="9" s="1"/>
  <c r="H1931" i="9" a="1"/>
  <c r="H1931" i="9" s="1"/>
  <c r="H1932" i="9" a="1"/>
  <c r="H1932" i="9" s="1"/>
  <c r="H1933" i="9" a="1"/>
  <c r="H1933" i="9" s="1"/>
  <c r="H1934" i="9" a="1"/>
  <c r="H1934" i="9" s="1"/>
  <c r="H1935" i="9" a="1"/>
  <c r="H1935" i="9" s="1"/>
  <c r="H1936" i="9" a="1"/>
  <c r="H1936" i="9" s="1"/>
  <c r="H1937" i="9" a="1"/>
  <c r="H1937" i="9" s="1"/>
  <c r="H1938" i="9" a="1"/>
  <c r="H1938" i="9" s="1"/>
  <c r="H1939" i="9" a="1"/>
  <c r="H1939" i="9" s="1"/>
  <c r="H1940" i="9" a="1"/>
  <c r="H1940" i="9" s="1"/>
  <c r="H1941" i="9" a="1"/>
  <c r="H1941" i="9" s="1"/>
  <c r="H1942" i="9" a="1"/>
  <c r="H1942" i="9" s="1"/>
  <c r="H1943" i="9" a="1"/>
  <c r="H1943" i="9" s="1"/>
  <c r="H1944" i="9" a="1"/>
  <c r="H1944" i="9" s="1"/>
  <c r="H1945" i="9" a="1"/>
  <c r="H1945" i="9" s="1"/>
  <c r="H1946" i="9" a="1"/>
  <c r="H1946" i="9" s="1"/>
  <c r="H1947" i="9" a="1"/>
  <c r="H1947" i="9" s="1"/>
  <c r="H1948" i="9" a="1"/>
  <c r="H1948" i="9" s="1"/>
  <c r="H1949" i="9" a="1"/>
  <c r="H1949" i="9" s="1"/>
  <c r="H1950" i="9" a="1"/>
  <c r="H1950" i="9" s="1"/>
  <c r="H1951" i="9" a="1"/>
  <c r="H1951" i="9" s="1"/>
  <c r="H1952" i="9" a="1"/>
  <c r="H1952" i="9" s="1"/>
  <c r="H1953" i="9" a="1"/>
  <c r="H1953" i="9" s="1"/>
  <c r="H1954" i="9" a="1"/>
  <c r="H1954" i="9" s="1"/>
  <c r="H1955" i="9" a="1"/>
  <c r="H1955" i="9" s="1"/>
  <c r="H1956" i="9" a="1"/>
  <c r="H1956" i="9" s="1"/>
  <c r="H1957" i="9" a="1"/>
  <c r="H1957" i="9" s="1"/>
  <c r="H1958" i="9" a="1"/>
  <c r="H1958" i="9" s="1"/>
  <c r="H1959" i="9" a="1"/>
  <c r="H1959" i="9" s="1"/>
  <c r="H1960" i="9" a="1"/>
  <c r="H1960" i="9" s="1"/>
  <c r="H1961" i="9" a="1"/>
  <c r="H1961" i="9" s="1"/>
  <c r="H1962" i="9" a="1"/>
  <c r="H1962" i="9" s="1"/>
  <c r="H1963" i="9" a="1"/>
  <c r="H1963" i="9" s="1"/>
  <c r="H1964" i="9" a="1"/>
  <c r="H1964" i="9" s="1"/>
  <c r="H1965" i="9" a="1"/>
  <c r="H1965" i="9" s="1"/>
  <c r="H1966" i="9" a="1"/>
  <c r="H1966" i="9" s="1"/>
  <c r="H1967" i="9" a="1"/>
  <c r="H1967" i="9" s="1"/>
  <c r="H1968" i="9" a="1"/>
  <c r="H1968" i="9" s="1"/>
  <c r="H1969" i="9" a="1"/>
  <c r="H1969" i="9" s="1"/>
  <c r="H1970" i="9" a="1"/>
  <c r="H1970" i="9" s="1"/>
  <c r="H1971" i="9" a="1"/>
  <c r="H1971" i="9" s="1"/>
  <c r="H1972" i="9" a="1"/>
  <c r="H1972" i="9" s="1"/>
  <c r="H1973" i="9" a="1"/>
  <c r="H1973" i="9" s="1"/>
  <c r="H1974" i="9" a="1"/>
  <c r="H1974" i="9" s="1"/>
  <c r="H1975" i="9" a="1"/>
  <c r="H1975" i="9" s="1"/>
  <c r="H1976" i="9" a="1"/>
  <c r="H1976" i="9" s="1"/>
  <c r="H1977" i="9" a="1"/>
  <c r="H1977" i="9" s="1"/>
  <c r="H1978" i="9" a="1"/>
  <c r="H1978" i="9" s="1"/>
  <c r="H1979" i="9" a="1"/>
  <c r="H1979" i="9" s="1"/>
  <c r="H1980" i="9" a="1"/>
  <c r="H1980" i="9" s="1"/>
  <c r="H1981" i="9" a="1"/>
  <c r="H1981" i="9" s="1"/>
  <c r="H1982" i="9" a="1"/>
  <c r="H1982" i="9" s="1"/>
  <c r="H1983" i="9" a="1"/>
  <c r="H1983" i="9" s="1"/>
  <c r="H1984" i="9" a="1"/>
  <c r="H1984" i="9" s="1"/>
  <c r="H1985" i="9" a="1"/>
  <c r="H1985" i="9" s="1"/>
  <c r="H1986" i="9" a="1"/>
  <c r="H1986" i="9" s="1"/>
  <c r="H1987" i="9" a="1"/>
  <c r="H1987" i="9" s="1"/>
  <c r="H1988" i="9" a="1"/>
  <c r="H1988" i="9" s="1"/>
  <c r="H1989" i="9" a="1"/>
  <c r="H1989" i="9" s="1"/>
  <c r="H1990" i="9" a="1"/>
  <c r="H1990" i="9" s="1"/>
  <c r="H1991" i="9" a="1"/>
  <c r="H1991" i="9" s="1"/>
  <c r="H1992" i="9" a="1"/>
  <c r="H1992" i="9" s="1"/>
  <c r="H1993" i="9" a="1"/>
  <c r="H1993" i="9" s="1"/>
  <c r="H1994" i="9" a="1"/>
  <c r="H1994" i="9" s="1"/>
  <c r="H1995" i="9" a="1"/>
  <c r="H1995" i="9" s="1"/>
  <c r="H1996" i="9" a="1"/>
  <c r="H1996" i="9" s="1"/>
  <c r="H1997" i="9" a="1"/>
  <c r="H1997" i="9" s="1"/>
  <c r="H1998" i="9" a="1"/>
  <c r="H1998" i="9" s="1"/>
  <c r="H1999" i="9" a="1"/>
  <c r="H1999" i="9" s="1"/>
  <c r="H2000" i="9" a="1"/>
  <c r="H2000" i="9" s="1"/>
  <c r="H2001" i="9" a="1"/>
  <c r="H2001" i="9" s="1"/>
  <c r="H2002" i="9" a="1"/>
  <c r="H2002" i="9" s="1"/>
  <c r="H2003" i="9" a="1"/>
  <c r="H2003" i="9" s="1"/>
  <c r="H2004" i="9" a="1"/>
  <c r="H2004" i="9" s="1"/>
  <c r="H2005" i="9" a="1"/>
  <c r="H2005" i="9" s="1"/>
  <c r="H2006" i="9" a="1"/>
  <c r="H2006" i="9" s="1"/>
  <c r="H2007" i="9" a="1"/>
  <c r="H2007" i="9" s="1"/>
  <c r="H2008" i="9" a="1"/>
  <c r="H2008" i="9" s="1"/>
  <c r="H2009" i="9" a="1"/>
  <c r="H2009" i="9" s="1"/>
  <c r="H2010" i="9" a="1"/>
  <c r="H2010" i="9" s="1"/>
  <c r="H2011" i="9" a="1"/>
  <c r="H2011" i="9" s="1"/>
  <c r="H2012" i="9" a="1"/>
  <c r="H2012" i="9" s="1"/>
  <c r="H2013" i="9" a="1"/>
  <c r="H2013" i="9" s="1"/>
  <c r="H2014" i="9" a="1"/>
  <c r="H2014" i="9" s="1"/>
  <c r="H2015" i="9" a="1"/>
  <c r="H2015" i="9" s="1"/>
  <c r="H2016" i="9" a="1"/>
  <c r="H2016" i="9" s="1"/>
  <c r="H2017" i="9" a="1"/>
  <c r="H2017" i="9" s="1"/>
  <c r="H2018" i="9" a="1"/>
  <c r="H2018" i="9" s="1"/>
  <c r="H2019" i="9" a="1"/>
  <c r="H2019" i="9" s="1"/>
  <c r="H2020" i="9" a="1"/>
  <c r="H2020" i="9" s="1"/>
  <c r="H2021" i="9" a="1"/>
  <c r="H2021" i="9" s="1"/>
  <c r="H2022" i="9" a="1"/>
  <c r="H2022" i="9" s="1"/>
  <c r="H2023" i="9" a="1"/>
  <c r="H2023" i="9" s="1"/>
  <c r="H2024" i="9" a="1"/>
  <c r="H2024" i="9" s="1"/>
  <c r="H2025" i="9" a="1"/>
  <c r="H2025" i="9" s="1"/>
  <c r="H2026" i="9" a="1"/>
  <c r="H2026" i="9" s="1"/>
  <c r="H2027" i="9" a="1"/>
  <c r="H2027" i="9" s="1"/>
  <c r="H2028" i="9" a="1"/>
  <c r="H2028" i="9" s="1"/>
  <c r="H2029" i="9" a="1"/>
  <c r="H2029" i="9" s="1"/>
  <c r="H2030" i="9" a="1"/>
  <c r="H2030" i="9" s="1"/>
  <c r="H2031" i="9" a="1"/>
  <c r="H2031" i="9" s="1"/>
  <c r="H2032" i="9" a="1"/>
  <c r="H2032" i="9" s="1"/>
  <c r="H2033" i="9" a="1"/>
  <c r="H2033" i="9" s="1"/>
  <c r="H2034" i="9" a="1"/>
  <c r="H2034" i="9" s="1"/>
  <c r="H2035" i="9" a="1"/>
  <c r="H2035" i="9" s="1"/>
  <c r="H2036" i="9" a="1"/>
  <c r="H2036" i="9" s="1"/>
  <c r="H2037" i="9" a="1"/>
  <c r="H2037" i="9" s="1"/>
  <c r="H2038" i="9" a="1"/>
  <c r="H2038" i="9" s="1"/>
  <c r="H2039" i="9" a="1"/>
  <c r="H2039" i="9" s="1"/>
  <c r="H2040" i="9" a="1"/>
  <c r="H2040" i="9" s="1"/>
  <c r="H2041" i="9" a="1"/>
  <c r="H2041" i="9" s="1"/>
  <c r="H2042" i="9" a="1"/>
  <c r="H2042" i="9" s="1"/>
  <c r="H2043" i="9" a="1"/>
  <c r="H2043" i="9" s="1"/>
  <c r="H2044" i="9" a="1"/>
  <c r="H2044" i="9" s="1"/>
  <c r="H2045" i="9" a="1"/>
  <c r="H2045" i="9" s="1"/>
  <c r="H2046" i="9" a="1"/>
  <c r="H2046" i="9" s="1"/>
  <c r="H2047" i="9" a="1"/>
  <c r="H2047" i="9" s="1"/>
  <c r="H2048" i="9" a="1"/>
  <c r="H2048" i="9" s="1"/>
  <c r="H2049" i="9" a="1"/>
  <c r="H2049" i="9" s="1"/>
  <c r="H2050" i="9" a="1"/>
  <c r="H2050" i="9" s="1"/>
  <c r="H2051" i="9" a="1"/>
  <c r="H2051" i="9" s="1"/>
  <c r="H2052" i="9" a="1"/>
  <c r="H2052" i="9" s="1"/>
  <c r="H2053" i="9" a="1"/>
  <c r="H2053" i="9" s="1"/>
  <c r="H2054" i="9" a="1"/>
  <c r="H2054" i="9" s="1"/>
  <c r="H2055" i="9" a="1"/>
  <c r="H2055" i="9" s="1"/>
  <c r="H2056" i="9" a="1"/>
  <c r="H2056" i="9" s="1"/>
  <c r="H2057" i="9" a="1"/>
  <c r="H2057" i="9" s="1"/>
  <c r="H2058" i="9" a="1"/>
  <c r="H2058" i="9" s="1"/>
  <c r="H2059" i="9" a="1"/>
  <c r="H2059" i="9" s="1"/>
  <c r="H2060" i="9" a="1"/>
  <c r="H2060" i="9"/>
  <c r="H2061" i="9" a="1"/>
  <c r="H2061" i="9" s="1"/>
  <c r="H2062" i="9" a="1"/>
  <c r="H2062" i="9" s="1"/>
  <c r="H2063" i="9" a="1"/>
  <c r="H2063" i="9" s="1"/>
  <c r="H2064" i="9" a="1"/>
  <c r="H2064" i="9" s="1"/>
  <c r="H2065" i="9" a="1"/>
  <c r="H2065" i="9" s="1"/>
  <c r="H2066" i="9" a="1"/>
  <c r="H2066" i="9" s="1"/>
  <c r="H2067" i="9" a="1"/>
  <c r="H2067" i="9" s="1"/>
  <c r="H2068" i="9" a="1"/>
  <c r="H2068" i="9" s="1"/>
  <c r="H2069" i="9" a="1"/>
  <c r="H2069" i="9" s="1"/>
  <c r="H2070" i="9" a="1"/>
  <c r="H2070" i="9" s="1"/>
  <c r="H2071" i="9" a="1"/>
  <c r="H2071" i="9" s="1"/>
  <c r="H2072" i="9" a="1"/>
  <c r="H2072" i="9"/>
  <c r="H2073" i="9" a="1"/>
  <c r="H2073" i="9" s="1"/>
  <c r="H2074" i="9" a="1"/>
  <c r="H2074" i="9" s="1"/>
  <c r="H2075" i="9" a="1"/>
  <c r="H2075" i="9" s="1"/>
  <c r="H2076" i="9" a="1"/>
  <c r="H2076" i="9" s="1"/>
  <c r="H2077" i="9" a="1"/>
  <c r="H2077" i="9" s="1"/>
  <c r="H2078" i="9" a="1"/>
  <c r="H2078" i="9" s="1"/>
  <c r="H2079" i="9" a="1"/>
  <c r="H2079" i="9" s="1"/>
  <c r="H2080" i="9" a="1"/>
  <c r="H2080" i="9" s="1"/>
  <c r="H2081" i="9" a="1"/>
  <c r="H2081" i="9" s="1"/>
  <c r="H2082" i="9" a="1"/>
  <c r="H2082" i="9"/>
  <c r="H2083" i="9" a="1"/>
  <c r="H2083" i="9" s="1"/>
  <c r="H2084" i="9" a="1"/>
  <c r="H2084" i="9" s="1"/>
  <c r="H2085" i="9" a="1"/>
  <c r="H2085" i="9" s="1"/>
  <c r="H2086" i="9" a="1"/>
  <c r="H2086" i="9" s="1"/>
  <c r="H2087" i="9" a="1"/>
  <c r="H2087" i="9" s="1"/>
  <c r="H2088" i="9" a="1"/>
  <c r="H2088" i="9" s="1"/>
  <c r="H2089" i="9" a="1"/>
  <c r="H2089" i="9" s="1"/>
  <c r="H2090" i="9" a="1"/>
  <c r="H2090" i="9" s="1"/>
  <c r="H2091" i="9" a="1"/>
  <c r="H2091" i="9" s="1"/>
  <c r="H2092" i="9" a="1"/>
  <c r="H2092" i="9" s="1"/>
  <c r="H2093" i="9" a="1"/>
  <c r="H2093" i="9" s="1"/>
  <c r="H2094" i="9" a="1"/>
  <c r="H2094" i="9" s="1"/>
  <c r="H2095" i="9" a="1"/>
  <c r="H2095" i="9" s="1"/>
  <c r="H2096" i="9" a="1"/>
  <c r="H2096" i="9" s="1"/>
  <c r="H2097" i="9" a="1"/>
  <c r="H2097" i="9" s="1"/>
  <c r="H2098" i="9" a="1"/>
  <c r="H2098" i="9" s="1"/>
  <c r="H2099" i="9" a="1"/>
  <c r="H2099" i="9" s="1"/>
  <c r="H2100" i="9" a="1"/>
  <c r="H2100" i="9" s="1"/>
  <c r="H2101" i="9" a="1"/>
  <c r="H2101" i="9" s="1"/>
  <c r="H2102" i="9" a="1"/>
  <c r="H2102" i="9" s="1"/>
  <c r="H2103" i="9" a="1"/>
  <c r="H2103" i="9" s="1"/>
  <c r="H2104" i="9" a="1"/>
  <c r="H2104" i="9"/>
  <c r="H2105" i="9" a="1"/>
  <c r="H2105" i="9" s="1"/>
  <c r="H2106" i="9" a="1"/>
  <c r="H2106" i="9" s="1"/>
  <c r="H2107" i="9" a="1"/>
  <c r="H2107" i="9" s="1"/>
  <c r="H2108" i="9" a="1"/>
  <c r="H2108" i="9" s="1"/>
  <c r="H2109" i="9" a="1"/>
  <c r="H2109" i="9" s="1"/>
  <c r="H2110" i="9" a="1"/>
  <c r="H2110" i="9" s="1"/>
  <c r="H2111" i="9" a="1"/>
  <c r="H2111" i="9" s="1"/>
  <c r="H2112" i="9" a="1"/>
  <c r="H2112" i="9" s="1"/>
  <c r="H2113" i="9" a="1"/>
  <c r="H2113" i="9" s="1"/>
  <c r="H2114" i="9" a="1"/>
  <c r="H2114" i="9" s="1"/>
  <c r="H2115" i="9" a="1"/>
  <c r="H2115" i="9" s="1"/>
  <c r="H2116" i="9" a="1"/>
  <c r="H2116" i="9" s="1"/>
  <c r="H2117" i="9" a="1"/>
  <c r="H2117" i="9" s="1"/>
  <c r="H2118" i="9" a="1"/>
  <c r="H2118" i="9" s="1"/>
  <c r="H2119" i="9" a="1"/>
  <c r="H2119" i="9" s="1"/>
  <c r="H2120" i="9" a="1"/>
  <c r="H2120" i="9" s="1"/>
  <c r="H2121" i="9" a="1"/>
  <c r="H2121" i="9" s="1"/>
  <c r="H2122" i="9" a="1"/>
  <c r="H2122" i="9" s="1"/>
  <c r="H2123" i="9" a="1"/>
  <c r="H2123" i="9" s="1"/>
  <c r="H2124" i="9" a="1"/>
  <c r="H2124" i="9" s="1"/>
  <c r="H2125" i="9" a="1"/>
  <c r="H2125" i="9" s="1"/>
  <c r="H2126" i="9" a="1"/>
  <c r="H2126" i="9" s="1"/>
  <c r="H2127" i="9" a="1"/>
  <c r="H2127" i="9" s="1"/>
  <c r="H2128" i="9" a="1"/>
  <c r="H2128" i="9" s="1"/>
  <c r="H2129" i="9" a="1"/>
  <c r="H2129" i="9" s="1"/>
  <c r="H2130" i="9" a="1"/>
  <c r="H2130" i="9"/>
  <c r="H2131" i="9" a="1"/>
  <c r="H2131" i="9" s="1"/>
  <c r="H2132" i="9" a="1"/>
  <c r="H2132" i="9" s="1"/>
  <c r="H2133" i="9" a="1"/>
  <c r="H2133" i="9" s="1"/>
  <c r="H2134" i="9" a="1"/>
  <c r="H2134" i="9" s="1"/>
  <c r="H2135" i="9" a="1"/>
  <c r="H2135" i="9" s="1"/>
  <c r="H2136" i="9" a="1"/>
  <c r="H2136" i="9" s="1"/>
  <c r="H2137" i="9" a="1"/>
  <c r="H2137" i="9" s="1"/>
  <c r="H2138" i="9" a="1"/>
  <c r="H2138" i="9" s="1"/>
  <c r="H2139" i="9" a="1"/>
  <c r="H2139" i="9" s="1"/>
  <c r="H2140" i="9" a="1"/>
  <c r="H2140" i="9" s="1"/>
  <c r="H2141" i="9" a="1"/>
  <c r="H2141" i="9" s="1"/>
  <c r="H2142" i="9" a="1"/>
  <c r="H2142" i="9" s="1"/>
  <c r="H2143" i="9" a="1"/>
  <c r="H2143" i="9" s="1"/>
  <c r="H2144" i="9" a="1"/>
  <c r="H2144" i="9" s="1"/>
  <c r="H2145" i="9" a="1"/>
  <c r="H2145" i="9" s="1"/>
  <c r="H2146" i="9" a="1"/>
  <c r="H2146" i="9"/>
  <c r="H2147" i="9" a="1"/>
  <c r="H2147" i="9" s="1"/>
  <c r="H2148" i="9" a="1"/>
  <c r="H2148" i="9" s="1"/>
  <c r="H2149" i="9" a="1"/>
  <c r="H2149" i="9" s="1"/>
  <c r="H2150" i="9" a="1"/>
  <c r="H2150" i="9" s="1"/>
  <c r="H2151" i="9" a="1"/>
  <c r="H2151" i="9" s="1"/>
  <c r="H2152" i="9" a="1"/>
  <c r="H2152" i="9" s="1"/>
  <c r="H2153" i="9" a="1"/>
  <c r="H2153" i="9" s="1"/>
  <c r="H2154" i="9" a="1"/>
  <c r="H2154" i="9" s="1"/>
  <c r="H2155" i="9" a="1"/>
  <c r="H2155" i="9" s="1"/>
  <c r="H2156" i="9" a="1"/>
  <c r="H2156" i="9" s="1"/>
  <c r="H2157" i="9" a="1"/>
  <c r="H2157" i="9" s="1"/>
  <c r="H2158" i="9" a="1"/>
  <c r="H2158" i="9" s="1"/>
  <c r="H2159" i="9" a="1"/>
  <c r="H2159" i="9" s="1"/>
  <c r="H2160" i="9" a="1"/>
  <c r="H2160" i="9" s="1"/>
  <c r="H2161" i="9" a="1"/>
  <c r="H2161" i="9" s="1"/>
  <c r="H2162" i="9" a="1"/>
  <c r="H2162" i="9" s="1"/>
  <c r="H2163" i="9" a="1"/>
  <c r="H2163" i="9" s="1"/>
  <c r="H2164" i="9" a="1"/>
  <c r="H2164" i="9" s="1"/>
  <c r="H2165" i="9" a="1"/>
  <c r="H2165" i="9" s="1"/>
  <c r="H2166" i="9" a="1"/>
  <c r="H2166" i="9" s="1"/>
  <c r="H2167" i="9" a="1"/>
  <c r="H2167" i="9" s="1"/>
  <c r="H2168" i="9" a="1"/>
  <c r="H2168" i="9" s="1"/>
  <c r="H2169" i="9" a="1"/>
  <c r="H2169" i="9" s="1"/>
  <c r="H2170" i="9" a="1"/>
  <c r="H2170" i="9" s="1"/>
  <c r="H2171" i="9" a="1"/>
  <c r="H2171" i="9" s="1"/>
  <c r="H2172" i="9" a="1"/>
  <c r="H2172" i="9" s="1"/>
  <c r="H2173" i="9" a="1"/>
  <c r="H2173" i="9" s="1"/>
  <c r="H2174" i="9" a="1"/>
  <c r="H2174" i="9" s="1"/>
  <c r="H2175" i="9" a="1"/>
  <c r="H2175" i="9" s="1"/>
  <c r="H2176" i="9" a="1"/>
  <c r="H2176" i="9" s="1"/>
  <c r="H2177" i="9" a="1"/>
  <c r="H2177" i="9" s="1"/>
  <c r="H2178" i="9" a="1"/>
  <c r="H2178" i="9" s="1"/>
  <c r="H2179" i="9" a="1"/>
  <c r="H2179" i="9" s="1"/>
  <c r="H2180" i="9" a="1"/>
  <c r="H2180" i="9" s="1"/>
  <c r="H2181" i="9" a="1"/>
  <c r="H2181" i="9" s="1"/>
  <c r="H2182" i="9" a="1"/>
  <c r="H2182" i="9" s="1"/>
  <c r="H2183" i="9" a="1"/>
  <c r="H2183" i="9" s="1"/>
  <c r="H2184" i="9" a="1"/>
  <c r="H2184" i="9" s="1"/>
  <c r="H2185" i="9" a="1"/>
  <c r="H2185" i="9" s="1"/>
  <c r="H2186" i="9" a="1"/>
  <c r="H2186" i="9" s="1"/>
  <c r="H2187" i="9" a="1"/>
  <c r="H2187" i="9" s="1"/>
  <c r="H2188" i="9" a="1"/>
  <c r="H2188" i="9" s="1"/>
  <c r="H2189" i="9" a="1"/>
  <c r="H2189" i="9" s="1"/>
  <c r="H2190" i="9" a="1"/>
  <c r="H2190" i="9" s="1"/>
  <c r="H2191" i="9" a="1"/>
  <c r="H2191" i="9" s="1"/>
  <c r="H2192" i="9" a="1"/>
  <c r="H2192" i="9" s="1"/>
  <c r="H2193" i="9" a="1"/>
  <c r="H2193" i="9" s="1"/>
  <c r="H2194" i="9" a="1"/>
  <c r="H2194" i="9" s="1"/>
  <c r="H2195" i="9" a="1"/>
  <c r="H2195" i="9" s="1"/>
  <c r="H2196" i="9" a="1"/>
  <c r="H2196" i="9" s="1"/>
  <c r="H2197" i="9" a="1"/>
  <c r="H2197" i="9" s="1"/>
  <c r="H2198" i="9" a="1"/>
  <c r="H2198" i="9" s="1"/>
  <c r="H2199" i="9" a="1"/>
  <c r="H2199" i="9" s="1"/>
  <c r="H2200" i="9" a="1"/>
  <c r="H2200" i="9" s="1"/>
  <c r="H2201" i="9" a="1"/>
  <c r="H2201" i="9" s="1"/>
  <c r="H2202" i="9" a="1"/>
  <c r="H2202" i="9" s="1"/>
  <c r="H2203" i="9" a="1"/>
  <c r="H2203" i="9" s="1"/>
  <c r="H2204" i="9" a="1"/>
  <c r="H2204" i="9" s="1"/>
  <c r="H2205" i="9" a="1"/>
  <c r="H2205" i="9" s="1"/>
  <c r="H2206" i="9" a="1"/>
  <c r="H2206" i="9" s="1"/>
  <c r="H2207" i="9" a="1"/>
  <c r="H2207" i="9" s="1"/>
  <c r="H2208" i="9" a="1"/>
  <c r="H2208" i="9" s="1"/>
  <c r="H2209" i="9" a="1"/>
  <c r="H2209" i="9" s="1"/>
  <c r="H2210" i="9" a="1"/>
  <c r="H2210" i="9" s="1"/>
  <c r="H2211" i="9" a="1"/>
  <c r="H2211" i="9" s="1"/>
  <c r="H2212" i="9" a="1"/>
  <c r="H2212" i="9" s="1"/>
  <c r="H2213" i="9" a="1"/>
  <c r="H2213" i="9" s="1"/>
  <c r="H2214" i="9" a="1"/>
  <c r="H2214" i="9" s="1"/>
  <c r="H2215" i="9" a="1"/>
  <c r="H2215" i="9" s="1"/>
  <c r="H2216" i="9" a="1"/>
  <c r="H2216" i="9" s="1"/>
  <c r="H2217" i="9" a="1"/>
  <c r="H2217" i="9" s="1"/>
  <c r="H2218" i="9" a="1"/>
  <c r="H2218" i="9" s="1"/>
  <c r="H2219" i="9" a="1"/>
  <c r="H2219" i="9" s="1"/>
  <c r="H2220" i="9" a="1"/>
  <c r="H2220" i="9" s="1"/>
  <c r="H2221" i="9" a="1"/>
  <c r="H2221" i="9" s="1"/>
  <c r="H2222" i="9" a="1"/>
  <c r="H2222" i="9" s="1"/>
  <c r="H2223" i="9" a="1"/>
  <c r="H2223" i="9" s="1"/>
  <c r="H2224" i="9" a="1"/>
  <c r="H2224" i="9" s="1"/>
  <c r="H2225" i="9" a="1"/>
  <c r="H2225" i="9" s="1"/>
  <c r="H2226" i="9" a="1"/>
  <c r="H2226" i="9" s="1"/>
  <c r="H2227" i="9" a="1"/>
  <c r="H2227" i="9" s="1"/>
  <c r="H2228" i="9" a="1"/>
  <c r="H2228" i="9" s="1"/>
  <c r="H2229" i="9" a="1"/>
  <c r="H2229" i="9" s="1"/>
  <c r="H2230" i="9" a="1"/>
  <c r="H2230" i="9" s="1"/>
  <c r="H2231" i="9" a="1"/>
  <c r="H2231" i="9" s="1"/>
  <c r="H2232" i="9" a="1"/>
  <c r="H2232" i="9" s="1"/>
  <c r="H2233" i="9" a="1"/>
  <c r="H2233" i="9" s="1"/>
  <c r="H2234" i="9" a="1"/>
  <c r="H2234" i="9" s="1"/>
  <c r="H2235" i="9" a="1"/>
  <c r="H2235" i="9" s="1"/>
  <c r="H2236" i="9" a="1"/>
  <c r="H2236" i="9" s="1"/>
  <c r="H2237" i="9" a="1"/>
  <c r="H2237" i="9" s="1"/>
  <c r="H2238" i="9" a="1"/>
  <c r="H2238" i="9" s="1"/>
  <c r="H2239" i="9" a="1"/>
  <c r="H2239" i="9" s="1"/>
  <c r="H2240" i="9" a="1"/>
  <c r="H2240" i="9" s="1"/>
  <c r="H2241" i="9" a="1"/>
  <c r="H2241" i="9" s="1"/>
  <c r="H2242" i="9" a="1"/>
  <c r="H2242" i="9"/>
  <c r="H2243" i="9" a="1"/>
  <c r="H2243" i="9" s="1"/>
  <c r="H2244" i="9" a="1"/>
  <c r="H2244" i="9" s="1"/>
  <c r="H2245" i="9" a="1"/>
  <c r="H2245" i="9" s="1"/>
  <c r="H2246" i="9" a="1"/>
  <c r="H2246" i="9" s="1"/>
  <c r="H2247" i="9" a="1"/>
  <c r="H2247" i="9" s="1"/>
  <c r="H2248" i="9" a="1"/>
  <c r="H2248" i="9" s="1"/>
  <c r="H2249" i="9" a="1"/>
  <c r="H2249" i="9" s="1"/>
  <c r="H2250" i="9" a="1"/>
  <c r="H2250" i="9" s="1"/>
  <c r="H2251" i="9" a="1"/>
  <c r="H2251" i="9" s="1"/>
  <c r="H2252" i="9" a="1"/>
  <c r="H2252" i="9" s="1"/>
  <c r="H2253" i="9" a="1"/>
  <c r="H2253" i="9" s="1"/>
  <c r="H2254" i="9" a="1"/>
  <c r="H2254" i="9" s="1"/>
  <c r="H2255" i="9" a="1"/>
  <c r="H2255" i="9" s="1"/>
  <c r="H2256" i="9" a="1"/>
  <c r="H2256" i="9" s="1"/>
  <c r="H2257" i="9" a="1"/>
  <c r="H2257" i="9" s="1"/>
  <c r="H2258" i="9" a="1"/>
  <c r="H2258" i="9" s="1"/>
  <c r="H2259" i="9" a="1"/>
  <c r="H2259" i="9" s="1"/>
  <c r="H2260" i="9" a="1"/>
  <c r="H2260" i="9" s="1"/>
  <c r="H2261" i="9" a="1"/>
  <c r="H2261" i="9" s="1"/>
  <c r="H2262" i="9" a="1"/>
  <c r="H2262" i="9" s="1"/>
  <c r="H2263" i="9" a="1"/>
  <c r="H2263" i="9" s="1"/>
  <c r="H2264" i="9" a="1"/>
  <c r="H2264" i="9" s="1"/>
  <c r="H2265" i="9" a="1"/>
  <c r="H2265" i="9" s="1"/>
  <c r="H2266" i="9" a="1"/>
  <c r="H2266" i="9" s="1"/>
  <c r="H2267" i="9" a="1"/>
  <c r="H2267" i="9" s="1"/>
  <c r="H2268" i="9" a="1"/>
  <c r="H2268" i="9" s="1"/>
  <c r="H2269" i="9" a="1"/>
  <c r="H2269" i="9" s="1"/>
  <c r="H2270" i="9" a="1"/>
  <c r="H2270" i="9" s="1"/>
  <c r="H2271" i="9" a="1"/>
  <c r="H2271" i="9" s="1"/>
  <c r="H2272" i="9" a="1"/>
  <c r="H2272" i="9"/>
  <c r="H2273" i="9" a="1"/>
  <c r="H2273" i="9" s="1"/>
  <c r="H2274" i="9" a="1"/>
  <c r="H2274" i="9" s="1"/>
  <c r="H2275" i="9" a="1"/>
  <c r="H2275" i="9" s="1"/>
  <c r="H2276" i="9" a="1"/>
  <c r="H2276" i="9" s="1"/>
  <c r="H2277" i="9" a="1"/>
  <c r="H2277" i="9" s="1"/>
  <c r="H2278" i="9" a="1"/>
  <c r="H2278" i="9" s="1"/>
  <c r="H2279" i="9" a="1"/>
  <c r="H2279" i="9" s="1"/>
  <c r="H2280" i="9" a="1"/>
  <c r="H2280" i="9" s="1"/>
  <c r="H2281" i="9" a="1"/>
  <c r="H2281" i="9" s="1"/>
  <c r="H2282" i="9" a="1"/>
  <c r="H2282" i="9" s="1"/>
  <c r="H2283" i="9" a="1"/>
  <c r="H2283" i="9" s="1"/>
  <c r="H2284" i="9" a="1"/>
  <c r="H2284" i="9" s="1"/>
  <c r="H2285" i="9" a="1"/>
  <c r="H2285" i="9" s="1"/>
  <c r="H2286" i="9" a="1"/>
  <c r="H2286" i="9" s="1"/>
  <c r="H2287" i="9" a="1"/>
  <c r="H2287" i="9" s="1"/>
  <c r="H2288" i="9" a="1"/>
  <c r="H2288" i="9" s="1"/>
  <c r="H2289" i="9" a="1"/>
  <c r="H2289" i="9" s="1"/>
  <c r="H2290" i="9" a="1"/>
  <c r="H2290" i="9" s="1"/>
  <c r="H2291" i="9" a="1"/>
  <c r="H2291" i="9" s="1"/>
  <c r="H2292" i="9" a="1"/>
  <c r="H2292" i="9" s="1"/>
  <c r="H2293" i="9" a="1"/>
  <c r="H2293" i="9" s="1"/>
  <c r="H2294" i="9" a="1"/>
  <c r="H2294" i="9" s="1"/>
  <c r="H2295" i="9" a="1"/>
  <c r="H2295" i="9" s="1"/>
  <c r="H2296" i="9" a="1"/>
  <c r="H2296" i="9" s="1"/>
  <c r="H2297" i="9" a="1"/>
  <c r="H2297" i="9" s="1"/>
  <c r="H2298" i="9" a="1"/>
  <c r="H2298" i="9" s="1"/>
  <c r="H2299" i="9" a="1"/>
  <c r="H2299" i="9" s="1"/>
  <c r="H2300" i="9" a="1"/>
  <c r="H2300" i="9" s="1"/>
  <c r="H2301" i="9" a="1"/>
  <c r="H2301" i="9" s="1"/>
  <c r="H2302" i="9" a="1"/>
  <c r="H2302" i="9" s="1"/>
  <c r="H2303" i="9" a="1"/>
  <c r="H2303" i="9" s="1"/>
  <c r="H2304" i="9" a="1"/>
  <c r="H2304" i="9" s="1"/>
  <c r="H2305" i="9" a="1"/>
  <c r="H2305" i="9" s="1"/>
  <c r="H2306" i="9" a="1"/>
  <c r="H2306" i="9" s="1"/>
  <c r="H2307" i="9" a="1"/>
  <c r="H2307" i="9" s="1"/>
  <c r="H2308" i="9" a="1"/>
  <c r="H2308" i="9" s="1"/>
  <c r="H2309" i="9" a="1"/>
  <c r="H2309" i="9" s="1"/>
  <c r="H2310" i="9" a="1"/>
  <c r="H2310" i="9" s="1"/>
  <c r="H2311" i="9" a="1"/>
  <c r="H2311" i="9" s="1"/>
  <c r="H2312" i="9" a="1"/>
  <c r="H2312" i="9" s="1"/>
  <c r="H2313" i="9" a="1"/>
  <c r="H2313" i="9" s="1"/>
  <c r="H2314" i="9" a="1"/>
  <c r="H2314" i="9" s="1"/>
  <c r="H2315" i="9" a="1"/>
  <c r="H2315" i="9" s="1"/>
  <c r="H2316" i="9" a="1"/>
  <c r="H2316" i="9" s="1"/>
  <c r="H2317" i="9" a="1"/>
  <c r="H2317" i="9" s="1"/>
  <c r="H2318" i="9" a="1"/>
  <c r="H2318" i="9" s="1"/>
  <c r="H2319" i="9" a="1"/>
  <c r="H2319" i="9" s="1"/>
  <c r="H2320" i="9" a="1"/>
  <c r="H2320" i="9" s="1"/>
  <c r="H2321" i="9" a="1"/>
  <c r="H2321" i="9" s="1"/>
  <c r="H2322" i="9" a="1"/>
  <c r="H2322" i="9" s="1"/>
  <c r="H2323" i="9" a="1"/>
  <c r="H2323" i="9" s="1"/>
  <c r="H2324" i="9" a="1"/>
  <c r="H2324" i="9" s="1"/>
  <c r="H2325" i="9" a="1"/>
  <c r="H2325" i="9" s="1"/>
  <c r="H2326" i="9" a="1"/>
  <c r="H2326" i="9" s="1"/>
  <c r="H2327" i="9" a="1"/>
  <c r="H2327" i="9" s="1"/>
  <c r="H2328" i="9" a="1"/>
  <c r="H2328" i="9" s="1"/>
  <c r="H2329" i="9" a="1"/>
  <c r="H2329" i="9" s="1"/>
  <c r="H2330" i="9" a="1"/>
  <c r="H2330" i="9" s="1"/>
  <c r="H2331" i="9" a="1"/>
  <c r="H2331" i="9" s="1"/>
  <c r="H2332" i="9" a="1"/>
  <c r="H2332" i="9" s="1"/>
  <c r="H2333" i="9" a="1"/>
  <c r="H2333" i="9" s="1"/>
  <c r="H2334" i="9" a="1"/>
  <c r="H2334" i="9" s="1"/>
  <c r="H2335" i="9" a="1"/>
  <c r="H2335" i="9" s="1"/>
  <c r="H2336" i="9" a="1"/>
  <c r="H2336" i="9" s="1"/>
  <c r="B3" i="9"/>
  <c r="B4" i="9"/>
  <c r="B5" i="9"/>
  <c r="B6" i="9"/>
  <c r="B7" i="9"/>
  <c r="B8" i="9"/>
  <c r="B9"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B50" i="9"/>
  <c r="B51" i="9"/>
  <c r="B52" i="9"/>
  <c r="B53" i="9"/>
  <c r="B54" i="9"/>
  <c r="B55" i="9"/>
  <c r="B56" i="9"/>
  <c r="B57" i="9"/>
  <c r="B58" i="9"/>
  <c r="B59" i="9"/>
  <c r="B60" i="9"/>
  <c r="B61" i="9"/>
  <c r="B62" i="9"/>
  <c r="B63" i="9"/>
  <c r="B64" i="9"/>
  <c r="B65" i="9"/>
  <c r="B66" i="9"/>
  <c r="B67" i="9"/>
  <c r="B68" i="9"/>
  <c r="B69" i="9"/>
  <c r="B70" i="9"/>
  <c r="B71" i="9"/>
  <c r="B72" i="9"/>
  <c r="B73" i="9"/>
  <c r="B74" i="9"/>
  <c r="B75" i="9"/>
  <c r="B76" i="9"/>
  <c r="B77" i="9"/>
  <c r="B78" i="9"/>
  <c r="B79" i="9"/>
  <c r="B80" i="9"/>
  <c r="B81" i="9"/>
  <c r="B82" i="9"/>
  <c r="B83" i="9"/>
  <c r="B84" i="9"/>
  <c r="B85" i="9"/>
  <c r="B86" i="9"/>
  <c r="B87" i="9"/>
  <c r="B88" i="9"/>
  <c r="B89" i="9"/>
  <c r="B90" i="9"/>
  <c r="B91" i="9"/>
  <c r="B92" i="9"/>
  <c r="B93" i="9"/>
  <c r="B94" i="9"/>
  <c r="B95" i="9"/>
  <c r="B96" i="9"/>
  <c r="B97" i="9"/>
  <c r="B98" i="9"/>
  <c r="B99" i="9"/>
  <c r="B100" i="9"/>
  <c r="B101" i="9"/>
  <c r="B102" i="9"/>
  <c r="B103" i="9"/>
  <c r="B104" i="9"/>
  <c r="B105" i="9"/>
  <c r="B106" i="9"/>
  <c r="B107" i="9"/>
  <c r="B108" i="9"/>
  <c r="B109" i="9"/>
  <c r="B110" i="9"/>
  <c r="B111" i="9"/>
  <c r="B112" i="9"/>
  <c r="B113" i="9"/>
  <c r="B114" i="9"/>
  <c r="B115" i="9"/>
  <c r="B116" i="9"/>
  <c r="B117" i="9"/>
  <c r="B118" i="9"/>
  <c r="B119" i="9"/>
  <c r="B120" i="9"/>
  <c r="B121" i="9"/>
  <c r="B122" i="9"/>
  <c r="B123" i="9"/>
  <c r="B124" i="9"/>
  <c r="B125" i="9"/>
  <c r="B126" i="9"/>
  <c r="B127" i="9"/>
  <c r="B128" i="9"/>
  <c r="B129" i="9"/>
  <c r="B130" i="9"/>
  <c r="B131" i="9"/>
  <c r="B132" i="9"/>
  <c r="B133" i="9"/>
  <c r="B134" i="9"/>
  <c r="B135" i="9"/>
  <c r="B136" i="9"/>
  <c r="B137" i="9"/>
  <c r="B138" i="9"/>
  <c r="B139" i="9"/>
  <c r="B140" i="9"/>
  <c r="B141" i="9"/>
  <c r="B142" i="9"/>
  <c r="B143" i="9"/>
  <c r="B144" i="9"/>
  <c r="B145" i="9"/>
  <c r="B146" i="9"/>
  <c r="B147" i="9"/>
  <c r="B148" i="9"/>
  <c r="B149" i="9"/>
  <c r="B150" i="9"/>
  <c r="B151" i="9"/>
  <c r="B152" i="9"/>
  <c r="B153" i="9"/>
  <c r="B154" i="9"/>
  <c r="B155" i="9"/>
  <c r="B156" i="9"/>
  <c r="B157" i="9"/>
  <c r="B158" i="9"/>
  <c r="B159" i="9"/>
  <c r="B160" i="9"/>
  <c r="B161" i="9"/>
  <c r="B162" i="9"/>
  <c r="B163" i="9"/>
  <c r="B164" i="9"/>
  <c r="B165" i="9"/>
  <c r="B166" i="9"/>
  <c r="B167" i="9"/>
  <c r="B168" i="9"/>
  <c r="B169" i="9"/>
  <c r="B170" i="9"/>
  <c r="B171" i="9"/>
  <c r="B172" i="9"/>
  <c r="B173" i="9"/>
  <c r="B174" i="9"/>
  <c r="B175" i="9"/>
  <c r="B176" i="9"/>
  <c r="B177" i="9"/>
  <c r="B178" i="9"/>
  <c r="B179" i="9"/>
  <c r="B180" i="9"/>
  <c r="B181" i="9"/>
  <c r="B182" i="9"/>
  <c r="B183" i="9"/>
  <c r="B184" i="9"/>
  <c r="B185" i="9"/>
  <c r="B186" i="9"/>
  <c r="B187" i="9"/>
  <c r="B188" i="9"/>
  <c r="B189" i="9"/>
  <c r="B190" i="9"/>
  <c r="B191" i="9"/>
  <c r="B192" i="9"/>
  <c r="B193" i="9"/>
  <c r="B194" i="9"/>
  <c r="B195" i="9"/>
  <c r="B196" i="9"/>
  <c r="B197" i="9"/>
  <c r="B198" i="9"/>
  <c r="B199" i="9"/>
  <c r="B200" i="9"/>
  <c r="B201" i="9"/>
  <c r="B202" i="9"/>
  <c r="B203" i="9"/>
  <c r="B204" i="9"/>
  <c r="B205" i="9"/>
  <c r="B206" i="9"/>
  <c r="B207" i="9"/>
  <c r="B208" i="9"/>
  <c r="B209" i="9"/>
  <c r="B210" i="9"/>
  <c r="B211" i="9"/>
  <c r="B212" i="9"/>
  <c r="B213" i="9"/>
  <c r="B214" i="9"/>
  <c r="B215" i="9"/>
  <c r="B216" i="9"/>
  <c r="B217" i="9"/>
  <c r="B218" i="9"/>
  <c r="B219" i="9"/>
  <c r="B220" i="9"/>
  <c r="B221" i="9"/>
  <c r="B222" i="9"/>
  <c r="B223" i="9"/>
  <c r="B224" i="9"/>
  <c r="B225" i="9"/>
  <c r="B226" i="9"/>
  <c r="B227" i="9"/>
  <c r="B228" i="9"/>
  <c r="B229" i="9"/>
  <c r="B230" i="9"/>
  <c r="B231" i="9"/>
  <c r="B232" i="9"/>
  <c r="B233" i="9"/>
  <c r="B234" i="9"/>
  <c r="B235" i="9"/>
  <c r="B236" i="9"/>
  <c r="B237" i="9"/>
  <c r="B238" i="9"/>
  <c r="B239" i="9"/>
  <c r="B240" i="9"/>
  <c r="B241" i="9"/>
  <c r="B242" i="9"/>
  <c r="B243" i="9"/>
  <c r="B244" i="9"/>
  <c r="B245" i="9"/>
  <c r="B246" i="9"/>
  <c r="B247" i="9"/>
  <c r="B248" i="9"/>
  <c r="B249" i="9"/>
  <c r="B250" i="9"/>
  <c r="B251" i="9"/>
  <c r="B252" i="9"/>
  <c r="B253" i="9"/>
  <c r="B254" i="9"/>
  <c r="B255" i="9"/>
  <c r="B256" i="9"/>
  <c r="B257" i="9"/>
  <c r="B258" i="9"/>
  <c r="B259" i="9"/>
  <c r="B260" i="9"/>
  <c r="B261" i="9"/>
  <c r="B262" i="9"/>
  <c r="B263" i="9"/>
  <c r="B264" i="9"/>
  <c r="B265" i="9"/>
  <c r="B266" i="9"/>
  <c r="B267" i="9"/>
  <c r="B268" i="9"/>
  <c r="B269" i="9"/>
  <c r="B270" i="9"/>
  <c r="B271" i="9"/>
  <c r="B272" i="9"/>
  <c r="B273" i="9"/>
  <c r="B274" i="9"/>
  <c r="B275" i="9"/>
  <c r="B276" i="9"/>
  <c r="B277" i="9"/>
  <c r="B278" i="9"/>
  <c r="B279" i="9"/>
  <c r="B280" i="9"/>
  <c r="B281" i="9"/>
  <c r="B282" i="9"/>
  <c r="B283" i="9"/>
  <c r="B284" i="9"/>
  <c r="B285" i="9"/>
  <c r="B286" i="9"/>
  <c r="B287" i="9"/>
  <c r="B288" i="9"/>
  <c r="B289" i="9"/>
  <c r="B290" i="9"/>
  <c r="B291" i="9"/>
  <c r="B292" i="9"/>
  <c r="B293" i="9"/>
  <c r="B294" i="9"/>
  <c r="B295" i="9"/>
  <c r="B296" i="9"/>
  <c r="B297" i="9"/>
  <c r="B298" i="9"/>
  <c r="B299" i="9"/>
  <c r="B300" i="9"/>
  <c r="B301" i="9"/>
  <c r="B302" i="9"/>
  <c r="B303" i="9"/>
  <c r="B304" i="9"/>
  <c r="B305" i="9"/>
  <c r="B306" i="9"/>
  <c r="B307" i="9"/>
  <c r="B308" i="9"/>
  <c r="B309" i="9"/>
  <c r="B310" i="9"/>
  <c r="B311" i="9"/>
  <c r="B312" i="9"/>
  <c r="B313" i="9"/>
  <c r="B314" i="9"/>
  <c r="B315" i="9"/>
  <c r="B316" i="9"/>
  <c r="B317" i="9"/>
  <c r="B318" i="9"/>
  <c r="B319" i="9"/>
  <c r="B320" i="9"/>
  <c r="B321" i="9"/>
  <c r="B322" i="9"/>
  <c r="B323" i="9"/>
  <c r="B324" i="9"/>
  <c r="B325" i="9"/>
  <c r="B326" i="9"/>
  <c r="B327" i="9"/>
  <c r="B328" i="9"/>
  <c r="B329" i="9"/>
  <c r="B330" i="9"/>
  <c r="B331" i="9"/>
  <c r="B332" i="9"/>
  <c r="B333" i="9"/>
  <c r="B334" i="9"/>
  <c r="B335" i="9"/>
  <c r="B336" i="9"/>
  <c r="B337" i="9"/>
  <c r="B338" i="9"/>
  <c r="B339" i="9"/>
  <c r="B340" i="9"/>
  <c r="B341" i="9"/>
  <c r="B342" i="9"/>
  <c r="B343" i="9"/>
  <c r="B344" i="9"/>
  <c r="B345" i="9"/>
  <c r="B346" i="9"/>
  <c r="B347" i="9"/>
  <c r="B348" i="9"/>
  <c r="B349" i="9"/>
  <c r="B350" i="9"/>
  <c r="B351" i="9"/>
  <c r="B352" i="9"/>
  <c r="B353" i="9"/>
  <c r="B354" i="9"/>
  <c r="B355" i="9"/>
  <c r="B356" i="9"/>
  <c r="B357" i="9"/>
  <c r="B358" i="9"/>
  <c r="B359" i="9"/>
  <c r="B360" i="9"/>
  <c r="B361" i="9"/>
  <c r="B362" i="9"/>
  <c r="B363" i="9"/>
  <c r="B364" i="9"/>
  <c r="B365" i="9"/>
  <c r="B366" i="9"/>
  <c r="B367" i="9"/>
  <c r="B368" i="9"/>
  <c r="B369" i="9"/>
  <c r="B370" i="9"/>
  <c r="B371" i="9"/>
  <c r="B372" i="9"/>
  <c r="B373" i="9"/>
  <c r="B374" i="9"/>
  <c r="B375" i="9"/>
  <c r="B376" i="9"/>
  <c r="B377" i="9"/>
  <c r="B378" i="9"/>
  <c r="B379" i="9"/>
  <c r="B380" i="9"/>
  <c r="B381" i="9"/>
  <c r="B382" i="9"/>
  <c r="B383" i="9"/>
  <c r="B384" i="9"/>
  <c r="B385" i="9"/>
  <c r="B386" i="9"/>
  <c r="B387" i="9"/>
  <c r="B388" i="9"/>
  <c r="B389" i="9"/>
  <c r="B390" i="9"/>
  <c r="B391" i="9"/>
  <c r="B392" i="9"/>
  <c r="B393" i="9"/>
  <c r="B394" i="9"/>
  <c r="B395" i="9"/>
  <c r="B396" i="9"/>
  <c r="B397" i="9"/>
  <c r="B398" i="9"/>
  <c r="B399" i="9"/>
  <c r="B400" i="9"/>
  <c r="B401" i="9"/>
  <c r="B402" i="9"/>
  <c r="B403" i="9"/>
  <c r="B404" i="9"/>
  <c r="B405" i="9"/>
  <c r="B406" i="9"/>
  <c r="B407" i="9"/>
  <c r="B408" i="9"/>
  <c r="B409" i="9"/>
  <c r="B410" i="9"/>
  <c r="B411" i="9"/>
  <c r="B412" i="9"/>
  <c r="B413" i="9"/>
  <c r="B414" i="9"/>
  <c r="B415" i="9"/>
  <c r="B416" i="9"/>
  <c r="B417" i="9"/>
  <c r="B418" i="9"/>
  <c r="B419" i="9"/>
  <c r="B420" i="9"/>
  <c r="B421" i="9"/>
  <c r="B422" i="9"/>
  <c r="B423" i="9"/>
  <c r="B424" i="9"/>
  <c r="B425" i="9"/>
  <c r="B426" i="9"/>
  <c r="B427" i="9"/>
  <c r="B428" i="9"/>
  <c r="B429" i="9"/>
  <c r="B430" i="9"/>
  <c r="B431" i="9"/>
  <c r="B432" i="9"/>
  <c r="B433" i="9"/>
  <c r="B434" i="9"/>
  <c r="B435" i="9"/>
  <c r="B436" i="9"/>
  <c r="B437" i="9"/>
  <c r="B438" i="9"/>
  <c r="B439" i="9"/>
  <c r="B440" i="9"/>
  <c r="B441" i="9"/>
  <c r="B442" i="9"/>
  <c r="B443" i="9"/>
  <c r="B444" i="9"/>
  <c r="B445" i="9"/>
  <c r="B446" i="9"/>
  <c r="B447" i="9"/>
  <c r="B448" i="9"/>
  <c r="B449" i="9"/>
  <c r="B450" i="9"/>
  <c r="B451" i="9"/>
  <c r="B452" i="9"/>
  <c r="B453" i="9"/>
  <c r="B454" i="9"/>
  <c r="B455" i="9"/>
  <c r="B456" i="9"/>
  <c r="B457" i="9"/>
  <c r="B458" i="9"/>
  <c r="B459" i="9"/>
  <c r="B460" i="9"/>
  <c r="B461" i="9"/>
  <c r="B462" i="9"/>
  <c r="B463" i="9"/>
  <c r="B464" i="9"/>
  <c r="B465" i="9"/>
  <c r="B466" i="9"/>
  <c r="B467" i="9"/>
  <c r="B468" i="9"/>
  <c r="B469" i="9"/>
  <c r="B470" i="9"/>
  <c r="B471" i="9"/>
  <c r="B472" i="9"/>
  <c r="B473" i="9"/>
  <c r="B474" i="9"/>
  <c r="B475" i="9"/>
  <c r="B476" i="9"/>
  <c r="B477" i="9"/>
  <c r="B478" i="9"/>
  <c r="B479" i="9"/>
  <c r="B480" i="9"/>
  <c r="B481" i="9"/>
  <c r="B482" i="9"/>
  <c r="B483" i="9"/>
  <c r="B484" i="9"/>
  <c r="B485" i="9"/>
  <c r="B486" i="9"/>
  <c r="B487" i="9"/>
  <c r="B488" i="9"/>
  <c r="B489" i="9"/>
  <c r="B490" i="9"/>
  <c r="B491" i="9"/>
  <c r="B492" i="9"/>
  <c r="B493" i="9"/>
  <c r="B494" i="9"/>
  <c r="B495" i="9"/>
  <c r="B496" i="9"/>
  <c r="B497" i="9"/>
  <c r="B498" i="9"/>
  <c r="B499" i="9"/>
  <c r="B500" i="9"/>
  <c r="B501" i="9"/>
  <c r="B502" i="9"/>
  <c r="B503" i="9"/>
  <c r="B504" i="9"/>
  <c r="B505" i="9"/>
  <c r="B506" i="9"/>
  <c r="B507" i="9"/>
  <c r="B508" i="9"/>
  <c r="B509" i="9"/>
  <c r="B510" i="9"/>
  <c r="B511" i="9"/>
  <c r="B512" i="9"/>
  <c r="B513" i="9"/>
  <c r="B514" i="9"/>
  <c r="B515" i="9"/>
  <c r="B516" i="9"/>
  <c r="B517" i="9"/>
  <c r="B518" i="9"/>
  <c r="B519" i="9"/>
  <c r="B520" i="9"/>
  <c r="B521" i="9"/>
  <c r="B522" i="9"/>
  <c r="B523" i="9"/>
  <c r="B524" i="9"/>
  <c r="B525" i="9"/>
  <c r="B526" i="9"/>
  <c r="B527" i="9"/>
  <c r="B528" i="9"/>
  <c r="B529" i="9"/>
  <c r="B530" i="9"/>
  <c r="B531" i="9"/>
  <c r="B532" i="9"/>
  <c r="B533" i="9"/>
  <c r="B534" i="9"/>
  <c r="B535" i="9"/>
  <c r="B536" i="9"/>
  <c r="B537" i="9"/>
  <c r="B538" i="9"/>
  <c r="B539" i="9"/>
  <c r="B540" i="9"/>
  <c r="B541" i="9"/>
  <c r="B542" i="9"/>
  <c r="B543" i="9"/>
  <c r="B544" i="9"/>
  <c r="B545" i="9"/>
  <c r="B546" i="9"/>
  <c r="B547" i="9"/>
  <c r="B548" i="9"/>
  <c r="B549" i="9"/>
  <c r="B550" i="9"/>
  <c r="B551" i="9"/>
  <c r="B552" i="9"/>
  <c r="B553" i="9"/>
  <c r="B554" i="9"/>
  <c r="B555" i="9"/>
  <c r="B556" i="9"/>
  <c r="B557" i="9"/>
  <c r="B558" i="9"/>
  <c r="B559" i="9"/>
  <c r="B560" i="9"/>
  <c r="B561" i="9"/>
  <c r="B562" i="9"/>
  <c r="B563" i="9"/>
  <c r="B564" i="9"/>
  <c r="B565" i="9"/>
  <c r="B566" i="9"/>
  <c r="B567" i="9"/>
  <c r="B568" i="9"/>
  <c r="B569" i="9"/>
  <c r="B570" i="9"/>
  <c r="B571" i="9"/>
  <c r="B572" i="9"/>
  <c r="B573" i="9"/>
  <c r="B574" i="9"/>
  <c r="B575" i="9"/>
  <c r="B576" i="9"/>
  <c r="B577" i="9"/>
  <c r="B578" i="9"/>
  <c r="B579" i="9"/>
  <c r="B580" i="9"/>
  <c r="B581" i="9"/>
  <c r="B582" i="9"/>
  <c r="B583" i="9"/>
  <c r="B584" i="9"/>
  <c r="B585" i="9"/>
  <c r="B586" i="9"/>
  <c r="B587" i="9"/>
  <c r="B588" i="9"/>
  <c r="B589" i="9"/>
  <c r="B590" i="9"/>
  <c r="B591" i="9"/>
  <c r="B592" i="9"/>
  <c r="B593" i="9"/>
  <c r="B594" i="9"/>
  <c r="B595" i="9"/>
  <c r="B596" i="9"/>
  <c r="B597" i="9"/>
  <c r="B598" i="9"/>
  <c r="B599" i="9"/>
  <c r="B600" i="9"/>
  <c r="B601" i="9"/>
  <c r="B602" i="9"/>
  <c r="B603" i="9"/>
  <c r="B604" i="9"/>
  <c r="B605" i="9"/>
  <c r="B606" i="9"/>
  <c r="B607" i="9"/>
  <c r="B608" i="9"/>
  <c r="B609" i="9"/>
  <c r="B610" i="9"/>
  <c r="B611" i="9"/>
  <c r="B612" i="9"/>
  <c r="B613" i="9"/>
  <c r="B614" i="9"/>
  <c r="B615" i="9"/>
  <c r="B616" i="9"/>
  <c r="B617" i="9"/>
  <c r="B618" i="9"/>
  <c r="B619" i="9"/>
  <c r="B620" i="9"/>
  <c r="B621" i="9"/>
  <c r="B622" i="9"/>
  <c r="B623" i="9"/>
  <c r="B624" i="9"/>
  <c r="B625" i="9"/>
  <c r="B626" i="9"/>
  <c r="B627" i="9"/>
  <c r="B628" i="9"/>
  <c r="B629" i="9"/>
  <c r="B630" i="9"/>
  <c r="B631" i="9"/>
  <c r="B632" i="9"/>
  <c r="B633" i="9"/>
  <c r="B634" i="9"/>
  <c r="B635" i="9"/>
  <c r="B636" i="9"/>
  <c r="B637" i="9"/>
  <c r="B638" i="9"/>
  <c r="B639" i="9"/>
  <c r="B640" i="9"/>
  <c r="B641" i="9"/>
  <c r="B642" i="9"/>
  <c r="B643" i="9"/>
  <c r="B644" i="9"/>
  <c r="B645" i="9"/>
  <c r="B646" i="9"/>
  <c r="B647" i="9"/>
  <c r="B648" i="9"/>
  <c r="B649" i="9"/>
  <c r="B650" i="9"/>
  <c r="B651" i="9"/>
  <c r="B652" i="9"/>
  <c r="B653" i="9"/>
  <c r="B654" i="9"/>
  <c r="B655" i="9"/>
  <c r="B656" i="9"/>
  <c r="B657" i="9"/>
  <c r="B658" i="9"/>
  <c r="B659" i="9"/>
  <c r="B660" i="9"/>
  <c r="B661" i="9"/>
  <c r="B662" i="9"/>
  <c r="B663" i="9"/>
  <c r="B664" i="9"/>
  <c r="B665" i="9"/>
  <c r="B666" i="9"/>
  <c r="B667" i="9"/>
  <c r="B668" i="9"/>
  <c r="B669" i="9"/>
  <c r="B670" i="9"/>
  <c r="B671" i="9"/>
  <c r="B672" i="9"/>
  <c r="B673" i="9"/>
  <c r="B674" i="9"/>
  <c r="B675" i="9"/>
  <c r="B676" i="9"/>
  <c r="B677" i="9"/>
  <c r="B678" i="9"/>
  <c r="B679" i="9"/>
  <c r="B680" i="9"/>
  <c r="B681" i="9"/>
  <c r="B682" i="9"/>
  <c r="B683" i="9"/>
  <c r="B684" i="9"/>
  <c r="B685" i="9"/>
  <c r="B686" i="9"/>
  <c r="B687" i="9"/>
  <c r="B688" i="9"/>
  <c r="B689" i="9"/>
  <c r="B690" i="9"/>
  <c r="B691" i="9"/>
  <c r="B692" i="9"/>
  <c r="B693" i="9"/>
  <c r="B694" i="9"/>
  <c r="B695" i="9"/>
  <c r="B696" i="9"/>
  <c r="B697" i="9"/>
  <c r="B698" i="9"/>
  <c r="B699" i="9"/>
  <c r="B700" i="9"/>
  <c r="B701" i="9"/>
  <c r="B702" i="9"/>
  <c r="B703" i="9"/>
  <c r="B704" i="9"/>
  <c r="B705" i="9"/>
  <c r="B706" i="9"/>
  <c r="B707" i="9"/>
  <c r="B708" i="9"/>
  <c r="B709" i="9"/>
  <c r="B710" i="9"/>
  <c r="B711" i="9"/>
  <c r="B712" i="9"/>
  <c r="B713" i="9"/>
  <c r="B714" i="9"/>
  <c r="B715" i="9"/>
  <c r="B716" i="9"/>
  <c r="B717" i="9"/>
  <c r="B718" i="9"/>
  <c r="B719" i="9"/>
  <c r="B720" i="9"/>
  <c r="B721" i="9"/>
  <c r="B722" i="9"/>
  <c r="B723" i="9"/>
  <c r="B724" i="9"/>
  <c r="B725" i="9"/>
  <c r="B726" i="9"/>
  <c r="B727" i="9"/>
  <c r="B728" i="9"/>
  <c r="B729" i="9"/>
  <c r="B730" i="9"/>
  <c r="B731" i="9"/>
  <c r="B732" i="9"/>
  <c r="B733" i="9"/>
  <c r="B734" i="9"/>
  <c r="B735" i="9"/>
  <c r="B736" i="9"/>
  <c r="B737" i="9"/>
  <c r="B738" i="9"/>
  <c r="B739" i="9"/>
  <c r="B740" i="9"/>
  <c r="B741" i="9"/>
  <c r="B742" i="9"/>
  <c r="B743" i="9"/>
  <c r="B744" i="9"/>
  <c r="B745" i="9"/>
  <c r="B746" i="9"/>
  <c r="B747" i="9"/>
  <c r="B748" i="9"/>
  <c r="B749" i="9"/>
  <c r="B750" i="9"/>
  <c r="B751" i="9"/>
  <c r="B752" i="9"/>
  <c r="B753" i="9"/>
  <c r="B754" i="9"/>
  <c r="B755" i="9"/>
  <c r="B756" i="9"/>
  <c r="B757" i="9"/>
  <c r="B758" i="9"/>
  <c r="B759" i="9"/>
  <c r="B760" i="9"/>
  <c r="B761" i="9"/>
  <c r="B762" i="9"/>
  <c r="B763" i="9"/>
  <c r="B764" i="9"/>
  <c r="B765" i="9"/>
  <c r="B766" i="9"/>
  <c r="B767" i="9"/>
  <c r="B768" i="9"/>
  <c r="B769" i="9"/>
  <c r="B770" i="9"/>
  <c r="B771" i="9"/>
  <c r="B772" i="9"/>
  <c r="B773" i="9"/>
  <c r="B774" i="9"/>
  <c r="B775" i="9"/>
  <c r="B776" i="9"/>
  <c r="B777" i="9"/>
  <c r="B778" i="9"/>
  <c r="B779" i="9"/>
  <c r="B780" i="9"/>
  <c r="B781" i="9"/>
  <c r="B782" i="9"/>
  <c r="B783" i="9"/>
  <c r="B784" i="9"/>
  <c r="B785" i="9"/>
  <c r="B786" i="9"/>
  <c r="B787" i="9"/>
  <c r="B788" i="9"/>
  <c r="B789" i="9"/>
  <c r="B790" i="9"/>
  <c r="B791" i="9"/>
  <c r="B792" i="9"/>
  <c r="B793" i="9"/>
  <c r="B794" i="9"/>
  <c r="B795" i="9"/>
  <c r="B796" i="9"/>
  <c r="B797" i="9"/>
  <c r="B798" i="9"/>
  <c r="B799" i="9"/>
  <c r="B800" i="9"/>
  <c r="B801" i="9"/>
  <c r="B802" i="9"/>
  <c r="B803" i="9"/>
  <c r="B804" i="9"/>
  <c r="B805" i="9"/>
  <c r="B806" i="9"/>
  <c r="B807" i="9"/>
  <c r="B808" i="9"/>
  <c r="B809" i="9"/>
  <c r="B810" i="9"/>
  <c r="B811" i="9"/>
  <c r="B812" i="9"/>
  <c r="B813" i="9"/>
  <c r="B814" i="9"/>
  <c r="B815" i="9"/>
  <c r="B816" i="9"/>
  <c r="B817" i="9"/>
  <c r="B818" i="9"/>
  <c r="B819" i="9"/>
  <c r="B820" i="9"/>
  <c r="B821" i="9"/>
  <c r="B822" i="9"/>
  <c r="B823" i="9"/>
  <c r="B824" i="9"/>
  <c r="B825" i="9"/>
  <c r="B826" i="9"/>
  <c r="B827" i="9"/>
  <c r="B828" i="9"/>
  <c r="B829" i="9"/>
  <c r="B830" i="9"/>
  <c r="B831" i="9"/>
  <c r="B832" i="9"/>
  <c r="B833" i="9"/>
  <c r="B834" i="9"/>
  <c r="B835" i="9"/>
  <c r="B836" i="9"/>
  <c r="B837" i="9"/>
  <c r="B838" i="9"/>
  <c r="B839" i="9"/>
  <c r="B840" i="9"/>
  <c r="B841" i="9"/>
  <c r="B842" i="9"/>
  <c r="B843" i="9"/>
  <c r="B844" i="9"/>
  <c r="B845" i="9"/>
  <c r="B846" i="9"/>
  <c r="B847" i="9"/>
  <c r="B848" i="9"/>
  <c r="B849" i="9"/>
  <c r="B850" i="9"/>
  <c r="B851" i="9"/>
  <c r="B852" i="9"/>
  <c r="B853" i="9"/>
  <c r="B854" i="9"/>
  <c r="B855" i="9"/>
  <c r="B856" i="9"/>
  <c r="B857" i="9"/>
  <c r="B858" i="9"/>
  <c r="B859" i="9"/>
  <c r="B860" i="9"/>
  <c r="B861" i="9"/>
  <c r="B862" i="9"/>
  <c r="B863" i="9"/>
  <c r="B864" i="9"/>
  <c r="B865" i="9"/>
  <c r="B866" i="9"/>
  <c r="B867" i="9"/>
  <c r="B868" i="9"/>
  <c r="B869" i="9"/>
  <c r="B870" i="9"/>
  <c r="B871" i="9"/>
  <c r="B872" i="9"/>
  <c r="B873" i="9"/>
  <c r="B874" i="9"/>
  <c r="B875" i="9"/>
  <c r="B876" i="9"/>
  <c r="B877" i="9"/>
  <c r="B878" i="9"/>
  <c r="B879" i="9"/>
  <c r="B880" i="9"/>
  <c r="B881" i="9"/>
  <c r="B882" i="9"/>
  <c r="B883" i="9"/>
  <c r="B884" i="9"/>
  <c r="B885" i="9"/>
  <c r="B886" i="9"/>
  <c r="B887" i="9"/>
  <c r="B888" i="9"/>
  <c r="B889" i="9"/>
  <c r="B890" i="9"/>
  <c r="B891" i="9"/>
  <c r="B892" i="9"/>
  <c r="B893" i="9"/>
  <c r="B894" i="9"/>
  <c r="B895" i="9"/>
  <c r="B896" i="9"/>
  <c r="B897" i="9"/>
  <c r="B898" i="9"/>
  <c r="B899" i="9"/>
  <c r="B900" i="9"/>
  <c r="B901" i="9"/>
  <c r="B902" i="9"/>
  <c r="B903" i="9"/>
  <c r="B904" i="9"/>
  <c r="B905" i="9"/>
  <c r="B906" i="9"/>
  <c r="B907" i="9"/>
  <c r="B908" i="9"/>
  <c r="B909" i="9"/>
  <c r="B910" i="9"/>
  <c r="B911" i="9"/>
  <c r="B912" i="9"/>
  <c r="B913" i="9"/>
  <c r="B914" i="9"/>
  <c r="B915" i="9"/>
  <c r="B916" i="9"/>
  <c r="B917" i="9"/>
  <c r="B918" i="9"/>
  <c r="B919" i="9"/>
  <c r="B920" i="9"/>
  <c r="B921" i="9"/>
  <c r="B922" i="9"/>
  <c r="B923" i="9"/>
  <c r="B924" i="9"/>
  <c r="B925" i="9"/>
  <c r="B926" i="9"/>
  <c r="B927" i="9"/>
  <c r="B928" i="9"/>
  <c r="B929" i="9"/>
  <c r="B930" i="9"/>
  <c r="B931" i="9"/>
  <c r="B932" i="9"/>
  <c r="B933" i="9"/>
  <c r="B934" i="9"/>
  <c r="B935" i="9"/>
  <c r="B936" i="9"/>
  <c r="B937" i="9"/>
  <c r="B938" i="9"/>
  <c r="B939" i="9"/>
  <c r="B940" i="9"/>
  <c r="B941" i="9"/>
  <c r="B942" i="9"/>
  <c r="B943" i="9"/>
  <c r="B944" i="9"/>
  <c r="B945" i="9"/>
  <c r="B946" i="9"/>
  <c r="B947" i="9"/>
  <c r="B948" i="9"/>
  <c r="B949" i="9"/>
  <c r="B950" i="9"/>
  <c r="B951" i="9"/>
  <c r="B952" i="9"/>
  <c r="B953" i="9"/>
  <c r="B954" i="9"/>
  <c r="B955" i="9"/>
  <c r="B956" i="9"/>
  <c r="B957" i="9"/>
  <c r="B958" i="9"/>
  <c r="B959" i="9"/>
  <c r="B960" i="9"/>
  <c r="B961" i="9"/>
  <c r="B962" i="9"/>
  <c r="B963" i="9"/>
  <c r="B964" i="9"/>
  <c r="B965" i="9"/>
  <c r="B966" i="9"/>
  <c r="B967" i="9"/>
  <c r="B968" i="9"/>
  <c r="B969" i="9"/>
  <c r="B970" i="9"/>
  <c r="B971" i="9"/>
  <c r="B972" i="9"/>
  <c r="B973" i="9"/>
  <c r="B974" i="9"/>
  <c r="B975" i="9"/>
  <c r="B976" i="9"/>
  <c r="B977" i="9"/>
  <c r="B978" i="9"/>
  <c r="B979" i="9"/>
  <c r="B980" i="9"/>
  <c r="B981" i="9"/>
  <c r="B982" i="9"/>
  <c r="B983" i="9"/>
  <c r="B984" i="9"/>
  <c r="B985" i="9"/>
  <c r="B986" i="9"/>
  <c r="B987" i="9"/>
  <c r="B988" i="9"/>
  <c r="B989" i="9"/>
  <c r="B990" i="9"/>
  <c r="B991" i="9"/>
  <c r="B992" i="9"/>
  <c r="B993" i="9"/>
  <c r="B994" i="9"/>
  <c r="B995" i="9"/>
  <c r="B996" i="9"/>
  <c r="B997" i="9"/>
  <c r="B998" i="9"/>
  <c r="B999" i="9"/>
  <c r="B1000" i="9"/>
  <c r="B1001" i="9"/>
  <c r="B1002" i="9"/>
  <c r="B1003" i="9"/>
  <c r="B1004" i="9"/>
  <c r="B1005" i="9"/>
  <c r="B1006" i="9"/>
  <c r="B1007" i="9"/>
  <c r="B1008" i="9"/>
  <c r="B1009" i="9"/>
  <c r="B1010" i="9"/>
  <c r="B1011" i="9"/>
  <c r="B1012" i="9"/>
  <c r="B1013" i="9"/>
  <c r="B1014" i="9"/>
  <c r="B1015" i="9"/>
  <c r="B1016" i="9"/>
  <c r="B1017" i="9"/>
  <c r="B1018" i="9"/>
  <c r="B1019" i="9"/>
  <c r="B1020" i="9"/>
  <c r="B1021" i="9"/>
  <c r="B1022" i="9"/>
  <c r="B1023" i="9"/>
  <c r="B1024" i="9"/>
  <c r="B1025" i="9"/>
  <c r="B1026" i="9"/>
  <c r="B1027" i="9"/>
  <c r="B1028" i="9"/>
  <c r="B1029" i="9"/>
  <c r="B1030" i="9"/>
  <c r="B1031" i="9"/>
  <c r="B1032" i="9"/>
  <c r="B1033" i="9"/>
  <c r="B1034" i="9"/>
  <c r="B1035" i="9"/>
  <c r="B1036" i="9"/>
  <c r="B1037" i="9"/>
  <c r="B1038" i="9"/>
  <c r="B1039" i="9"/>
  <c r="B1040" i="9"/>
  <c r="B1041" i="9"/>
  <c r="B1042" i="9"/>
  <c r="B1043" i="9"/>
  <c r="B1044" i="9"/>
  <c r="B1045" i="9"/>
  <c r="B1046" i="9"/>
  <c r="B1047" i="9"/>
  <c r="B1048" i="9"/>
  <c r="B1049" i="9"/>
  <c r="B1050" i="9"/>
  <c r="B1051" i="9"/>
  <c r="B1052" i="9"/>
  <c r="B1053" i="9"/>
  <c r="B1054" i="9"/>
  <c r="B1055" i="9"/>
  <c r="B1056" i="9"/>
  <c r="B1057" i="9"/>
  <c r="B1058" i="9"/>
  <c r="B1059" i="9"/>
  <c r="B1060" i="9"/>
  <c r="B1061" i="9"/>
  <c r="B1062" i="9"/>
  <c r="B1063" i="9"/>
  <c r="B1064" i="9"/>
  <c r="B1065" i="9"/>
  <c r="B1066" i="9"/>
  <c r="B1067" i="9"/>
  <c r="B1068" i="9"/>
  <c r="B1069" i="9"/>
  <c r="B1070" i="9"/>
  <c r="B1071" i="9"/>
  <c r="B1072" i="9"/>
  <c r="B1073" i="9"/>
  <c r="B1074" i="9"/>
  <c r="B1075" i="9"/>
  <c r="B1076" i="9"/>
  <c r="B1077" i="9"/>
  <c r="B1078" i="9"/>
  <c r="B1079" i="9"/>
  <c r="B1080" i="9"/>
  <c r="B1081" i="9"/>
  <c r="B1082" i="9"/>
  <c r="B1083" i="9"/>
  <c r="B1084" i="9"/>
  <c r="B1085" i="9"/>
  <c r="B1086" i="9"/>
  <c r="B1087" i="9"/>
  <c r="B1088" i="9"/>
  <c r="B1089" i="9"/>
  <c r="B1090" i="9"/>
  <c r="B1091" i="9"/>
  <c r="B1092" i="9"/>
  <c r="B1093" i="9"/>
  <c r="B1094" i="9"/>
  <c r="B1095" i="9"/>
  <c r="B1096" i="9"/>
  <c r="B1097" i="9"/>
  <c r="B1098" i="9"/>
  <c r="B1099" i="9"/>
  <c r="B1100" i="9"/>
  <c r="B1101" i="9"/>
  <c r="B1102" i="9"/>
  <c r="B1103" i="9"/>
  <c r="B1104" i="9"/>
  <c r="B1105" i="9"/>
  <c r="B1106" i="9"/>
  <c r="B1107" i="9"/>
  <c r="B1108" i="9"/>
  <c r="B1109" i="9"/>
  <c r="B1110" i="9"/>
  <c r="B1111" i="9"/>
  <c r="B1112" i="9"/>
  <c r="B1113" i="9"/>
  <c r="B1114" i="9"/>
  <c r="B1115" i="9"/>
  <c r="B1116" i="9"/>
  <c r="B1117" i="9"/>
  <c r="B1118" i="9"/>
  <c r="B1119" i="9"/>
  <c r="B1120" i="9"/>
  <c r="B1121" i="9"/>
  <c r="B1122" i="9"/>
  <c r="B1123" i="9"/>
  <c r="B1124" i="9"/>
  <c r="B1125" i="9"/>
  <c r="B1126" i="9"/>
  <c r="B1127" i="9"/>
  <c r="B1128" i="9"/>
  <c r="B1129" i="9"/>
  <c r="B1130" i="9"/>
  <c r="B1131" i="9"/>
  <c r="B1132" i="9"/>
  <c r="B1133" i="9"/>
  <c r="B1134" i="9"/>
  <c r="B1135" i="9"/>
  <c r="B1136" i="9"/>
  <c r="B1137" i="9"/>
  <c r="B1138" i="9"/>
  <c r="B1139" i="9"/>
  <c r="B1140" i="9"/>
  <c r="B1141" i="9"/>
  <c r="B1142" i="9"/>
  <c r="B1143" i="9"/>
  <c r="B1144" i="9"/>
  <c r="B1145" i="9"/>
  <c r="B1146" i="9"/>
  <c r="B1147" i="9"/>
  <c r="B1148" i="9"/>
  <c r="B1149" i="9"/>
  <c r="B1150" i="9"/>
  <c r="B1151" i="9"/>
  <c r="B1152" i="9"/>
  <c r="B1153" i="9"/>
  <c r="B1154" i="9"/>
  <c r="B1155" i="9"/>
  <c r="B1156" i="9"/>
  <c r="B1157" i="9"/>
  <c r="B1158" i="9"/>
  <c r="B1159" i="9"/>
  <c r="B1160" i="9"/>
  <c r="B1161" i="9"/>
  <c r="B1162" i="9"/>
  <c r="B1163" i="9"/>
  <c r="B1164" i="9"/>
  <c r="B1165" i="9"/>
  <c r="B1166" i="9"/>
  <c r="B1167" i="9"/>
  <c r="B1168" i="9"/>
  <c r="B1169" i="9"/>
  <c r="B1170" i="9"/>
  <c r="B1171" i="9"/>
  <c r="B1172" i="9"/>
  <c r="B1173" i="9"/>
  <c r="B1174" i="9"/>
  <c r="B1175" i="9"/>
  <c r="B1176" i="9"/>
  <c r="B1177" i="9"/>
  <c r="B1178" i="9"/>
  <c r="B1179" i="9"/>
  <c r="B1180" i="9"/>
  <c r="B1181" i="9"/>
  <c r="B1182" i="9"/>
  <c r="B1183" i="9"/>
  <c r="B1184" i="9"/>
  <c r="B1185" i="9"/>
  <c r="B1186" i="9"/>
  <c r="B1187" i="9"/>
  <c r="B1188" i="9"/>
  <c r="B1189" i="9"/>
  <c r="B1190" i="9"/>
  <c r="B1191" i="9"/>
  <c r="B1192" i="9"/>
  <c r="B1193" i="9"/>
  <c r="B1194" i="9"/>
  <c r="B1195" i="9"/>
  <c r="B1196" i="9"/>
  <c r="B1197" i="9"/>
  <c r="B1198" i="9"/>
  <c r="B1199" i="9"/>
  <c r="B1200" i="9"/>
  <c r="B1201" i="9"/>
  <c r="B1202" i="9"/>
  <c r="B1203" i="9"/>
  <c r="B1204" i="9"/>
  <c r="B1205" i="9"/>
  <c r="B1206" i="9"/>
  <c r="B1207" i="9"/>
  <c r="B1208" i="9"/>
  <c r="B1209" i="9"/>
  <c r="B1210" i="9"/>
  <c r="B1211" i="9"/>
  <c r="B1212" i="9"/>
  <c r="B1213" i="9"/>
  <c r="B1214" i="9"/>
  <c r="B1215" i="9"/>
  <c r="B1216" i="9"/>
  <c r="B1217" i="9"/>
  <c r="B1218" i="9"/>
  <c r="B1219" i="9"/>
  <c r="B1220" i="9"/>
  <c r="B1221" i="9"/>
  <c r="B1222" i="9"/>
  <c r="B1223" i="9"/>
  <c r="B1224" i="9"/>
  <c r="B1225" i="9"/>
  <c r="B1226" i="9"/>
  <c r="B1227" i="9"/>
  <c r="B1228" i="9"/>
  <c r="B1229" i="9"/>
  <c r="B1230" i="9"/>
  <c r="B1231" i="9"/>
  <c r="B1232" i="9"/>
  <c r="B1233" i="9"/>
  <c r="B1234" i="9"/>
  <c r="B1235" i="9"/>
  <c r="B1236" i="9"/>
  <c r="B1237" i="9"/>
  <c r="B1238" i="9"/>
  <c r="B1239" i="9"/>
  <c r="B1240" i="9"/>
  <c r="B1241" i="9"/>
  <c r="B1242" i="9"/>
  <c r="B1243" i="9"/>
  <c r="B1244" i="9"/>
  <c r="B1245" i="9"/>
  <c r="B1246" i="9"/>
  <c r="B1247" i="9"/>
  <c r="B1248" i="9"/>
  <c r="B1249" i="9"/>
  <c r="B1250" i="9"/>
  <c r="B1251" i="9"/>
  <c r="B1252" i="9"/>
  <c r="B1253" i="9"/>
  <c r="B1254" i="9"/>
  <c r="B1255" i="9"/>
  <c r="B1256" i="9"/>
  <c r="B1257" i="9"/>
  <c r="B1258" i="9"/>
  <c r="B1259" i="9"/>
  <c r="B1260" i="9"/>
  <c r="B1261" i="9"/>
  <c r="B1262" i="9"/>
  <c r="B1263" i="9"/>
  <c r="B1264" i="9"/>
  <c r="B1265" i="9"/>
  <c r="B1266" i="9"/>
  <c r="B1267" i="9"/>
  <c r="B1268" i="9"/>
  <c r="B1269" i="9"/>
  <c r="B1270" i="9"/>
  <c r="B1271" i="9"/>
  <c r="B1272" i="9"/>
  <c r="B1273" i="9"/>
  <c r="B1274" i="9"/>
  <c r="B1275" i="9"/>
  <c r="B1276" i="9"/>
  <c r="B1277" i="9"/>
  <c r="B1278" i="9"/>
  <c r="B1279" i="9"/>
  <c r="B1280" i="9"/>
  <c r="B1281" i="9"/>
  <c r="B1282" i="9"/>
  <c r="B1283" i="9"/>
  <c r="B1284" i="9"/>
  <c r="B1285" i="9"/>
  <c r="B1286" i="9"/>
  <c r="B1287" i="9"/>
  <c r="B1288" i="9"/>
  <c r="B1289" i="9"/>
  <c r="B1290" i="9"/>
  <c r="B1291" i="9"/>
  <c r="B1292" i="9"/>
  <c r="B1293" i="9"/>
  <c r="B1294" i="9"/>
  <c r="B1295" i="9"/>
  <c r="B1296" i="9"/>
  <c r="B1297" i="9"/>
  <c r="B1298" i="9"/>
  <c r="B1299" i="9"/>
  <c r="B1300" i="9"/>
  <c r="B1301" i="9"/>
  <c r="B1302" i="9"/>
  <c r="B1303" i="9"/>
  <c r="B1304" i="9"/>
  <c r="B1305" i="9"/>
  <c r="B1306" i="9"/>
  <c r="B1307" i="9"/>
  <c r="B1308" i="9"/>
  <c r="B1309" i="9"/>
  <c r="B1310" i="9"/>
  <c r="B1311" i="9"/>
  <c r="B1312" i="9"/>
  <c r="B1313" i="9"/>
  <c r="B1314" i="9"/>
  <c r="B1315" i="9"/>
  <c r="B1316" i="9"/>
  <c r="B1317" i="9"/>
  <c r="B1318" i="9"/>
  <c r="B1319" i="9"/>
  <c r="B1320" i="9"/>
  <c r="B1321" i="9"/>
  <c r="B1322" i="9"/>
  <c r="B1323" i="9"/>
  <c r="B1324" i="9"/>
  <c r="B1325" i="9"/>
  <c r="B1326" i="9"/>
  <c r="B1327" i="9"/>
  <c r="B1328" i="9"/>
  <c r="B1329" i="9"/>
  <c r="B1330" i="9"/>
  <c r="B1331" i="9"/>
  <c r="B1332" i="9"/>
  <c r="B1333" i="9"/>
  <c r="B1334" i="9"/>
  <c r="B1335" i="9"/>
  <c r="B1336" i="9"/>
  <c r="B1337" i="9"/>
  <c r="B1338" i="9"/>
  <c r="B1339" i="9"/>
  <c r="B1340" i="9"/>
  <c r="B1341" i="9"/>
  <c r="B1342" i="9"/>
  <c r="B1343" i="9"/>
  <c r="B1344" i="9"/>
  <c r="B1345" i="9"/>
  <c r="B1346" i="9"/>
  <c r="B1347" i="9"/>
  <c r="B1348" i="9"/>
  <c r="B1349" i="9"/>
  <c r="B1350" i="9"/>
  <c r="B1351" i="9"/>
  <c r="B1352" i="9"/>
  <c r="B1353" i="9"/>
  <c r="B1354" i="9"/>
  <c r="B1355" i="9"/>
  <c r="B1356" i="9"/>
  <c r="B1357" i="9"/>
  <c r="B1358" i="9"/>
  <c r="B1359" i="9"/>
  <c r="B1360" i="9"/>
  <c r="B1361" i="9"/>
  <c r="B1362" i="9"/>
  <c r="B1363" i="9"/>
  <c r="B1364" i="9"/>
  <c r="B1365" i="9"/>
  <c r="B1366" i="9"/>
  <c r="B1367" i="9"/>
  <c r="B1368" i="9"/>
  <c r="B1369" i="9"/>
  <c r="B1370" i="9"/>
  <c r="B1371" i="9"/>
  <c r="B1372" i="9"/>
  <c r="B1373" i="9"/>
  <c r="B1374" i="9"/>
  <c r="B1375" i="9"/>
  <c r="B1376" i="9"/>
  <c r="B1377" i="9"/>
  <c r="B1378" i="9"/>
  <c r="B1379" i="9"/>
  <c r="B1380" i="9"/>
  <c r="B1381" i="9"/>
  <c r="B1382" i="9"/>
  <c r="B1383" i="9"/>
  <c r="B1384" i="9"/>
  <c r="B1385" i="9"/>
  <c r="B1386" i="9"/>
  <c r="B1387" i="9"/>
  <c r="B1388" i="9"/>
  <c r="B1389" i="9"/>
  <c r="B1390" i="9"/>
  <c r="B1391" i="9"/>
  <c r="B1392" i="9"/>
  <c r="B1393" i="9"/>
  <c r="B1394" i="9"/>
  <c r="B1395" i="9"/>
  <c r="B1396" i="9"/>
  <c r="B1397" i="9"/>
  <c r="B1398" i="9"/>
  <c r="B1399" i="9"/>
  <c r="B1400" i="9"/>
  <c r="B1401" i="9"/>
  <c r="B1402" i="9"/>
  <c r="B1403" i="9"/>
  <c r="B1404" i="9"/>
  <c r="B1405" i="9"/>
  <c r="B1406" i="9"/>
  <c r="B1407" i="9"/>
  <c r="B1408" i="9"/>
  <c r="B1409" i="9"/>
  <c r="B1410" i="9"/>
  <c r="B1411" i="9"/>
  <c r="B1412" i="9"/>
  <c r="B1413" i="9"/>
  <c r="B1414" i="9"/>
  <c r="B1415" i="9"/>
  <c r="B1416" i="9"/>
  <c r="B1417" i="9"/>
  <c r="B1418" i="9"/>
  <c r="B1419" i="9"/>
  <c r="B1420" i="9"/>
  <c r="B1421" i="9"/>
  <c r="B1422" i="9"/>
  <c r="B1423" i="9"/>
  <c r="B1424" i="9"/>
  <c r="B1425" i="9"/>
  <c r="B1426" i="9"/>
  <c r="B1427" i="9"/>
  <c r="B1428" i="9"/>
  <c r="B1429" i="9"/>
  <c r="B1430" i="9"/>
  <c r="B1431" i="9"/>
  <c r="B1432" i="9"/>
  <c r="B1433" i="9"/>
  <c r="B1434" i="9"/>
  <c r="B1435" i="9"/>
  <c r="B1436" i="9"/>
  <c r="B1437" i="9"/>
  <c r="B1438" i="9"/>
  <c r="B1439" i="9"/>
  <c r="B1440" i="9"/>
  <c r="B1441" i="9"/>
  <c r="B1442" i="9"/>
  <c r="B1443" i="9"/>
  <c r="B1444" i="9"/>
  <c r="B1445" i="9"/>
  <c r="B1446" i="9"/>
  <c r="B1447" i="9"/>
  <c r="B1448" i="9"/>
  <c r="B1449" i="9"/>
  <c r="B1450" i="9"/>
  <c r="B1451" i="9"/>
  <c r="B1452" i="9"/>
  <c r="B1453" i="9"/>
  <c r="B1454" i="9"/>
  <c r="B1455" i="9"/>
  <c r="B1456" i="9"/>
  <c r="B1457" i="9"/>
  <c r="B1458" i="9"/>
  <c r="B1459" i="9"/>
  <c r="B1460" i="9"/>
  <c r="B1461" i="9"/>
  <c r="B1462" i="9"/>
  <c r="B1463" i="9"/>
  <c r="B1464" i="9"/>
  <c r="B1465" i="9"/>
  <c r="B1466" i="9"/>
  <c r="B1467" i="9"/>
  <c r="B1468" i="9"/>
  <c r="B1469" i="9"/>
  <c r="B1470" i="9"/>
  <c r="B1471" i="9"/>
  <c r="B1472" i="9"/>
  <c r="B1473" i="9"/>
  <c r="B1474" i="9"/>
  <c r="B1475" i="9"/>
  <c r="B1476" i="9"/>
  <c r="B1477" i="9"/>
  <c r="B1478" i="9"/>
  <c r="B1479" i="9"/>
  <c r="B1480" i="9"/>
  <c r="B1481" i="9"/>
  <c r="B1482" i="9"/>
  <c r="B1483" i="9"/>
  <c r="B1484" i="9"/>
  <c r="B1485" i="9"/>
  <c r="B1486" i="9"/>
  <c r="B1487" i="9"/>
  <c r="B1488" i="9"/>
  <c r="B1489" i="9"/>
  <c r="B1490" i="9"/>
  <c r="B1491" i="9"/>
  <c r="B1492" i="9"/>
  <c r="B1493" i="9"/>
  <c r="B1494" i="9"/>
  <c r="B1495" i="9"/>
  <c r="B1496" i="9"/>
  <c r="B1497" i="9"/>
  <c r="B1498" i="9"/>
  <c r="B1499" i="9"/>
  <c r="B1500" i="9"/>
  <c r="B1501" i="9"/>
  <c r="B1502" i="9"/>
  <c r="B1503" i="9"/>
  <c r="B1504" i="9"/>
  <c r="B1505" i="9"/>
  <c r="B1506" i="9"/>
  <c r="B1507" i="9"/>
  <c r="B1508" i="9"/>
  <c r="B1509" i="9"/>
  <c r="B1510" i="9"/>
  <c r="B1511" i="9"/>
  <c r="B1512" i="9"/>
  <c r="B1513" i="9"/>
  <c r="B1514" i="9"/>
  <c r="B1515" i="9"/>
  <c r="B1516" i="9"/>
  <c r="B1517" i="9"/>
  <c r="B1518" i="9"/>
  <c r="B1519" i="9"/>
  <c r="B1520" i="9"/>
  <c r="B1521" i="9"/>
  <c r="B1522" i="9"/>
  <c r="B1523" i="9"/>
  <c r="B1524" i="9"/>
  <c r="B1525" i="9"/>
  <c r="B1526" i="9"/>
  <c r="B1527" i="9"/>
  <c r="B1528" i="9"/>
  <c r="B1529" i="9"/>
  <c r="B1530" i="9"/>
  <c r="B1531" i="9"/>
  <c r="B1532" i="9"/>
  <c r="B1533" i="9"/>
  <c r="B1534" i="9"/>
  <c r="B1535" i="9"/>
  <c r="B1536" i="9"/>
  <c r="B1537" i="9"/>
  <c r="B1538" i="9"/>
  <c r="B1539" i="9"/>
  <c r="B1540" i="9"/>
  <c r="B1541" i="9"/>
  <c r="B1542" i="9"/>
  <c r="B1543" i="9"/>
  <c r="B1544" i="9"/>
  <c r="B1545" i="9"/>
  <c r="B1546" i="9"/>
  <c r="B1547" i="9"/>
  <c r="B1548" i="9"/>
  <c r="B1549" i="9"/>
  <c r="B1550" i="9"/>
  <c r="B1551" i="9"/>
  <c r="B1552" i="9"/>
  <c r="B1553" i="9"/>
  <c r="B1554" i="9"/>
  <c r="B1555" i="9"/>
  <c r="B1556" i="9"/>
  <c r="B1557" i="9"/>
  <c r="B1558" i="9"/>
  <c r="B1559" i="9"/>
  <c r="B1560" i="9"/>
  <c r="B1561" i="9"/>
  <c r="B1562" i="9"/>
  <c r="B1563" i="9"/>
  <c r="B1564" i="9"/>
  <c r="B1565" i="9"/>
  <c r="B1566" i="9"/>
  <c r="B1567" i="9"/>
  <c r="B1568" i="9"/>
  <c r="B1569" i="9"/>
  <c r="B1570" i="9"/>
  <c r="B1571" i="9"/>
  <c r="B1572" i="9"/>
  <c r="B1573" i="9"/>
  <c r="B1574" i="9"/>
  <c r="B1575" i="9"/>
  <c r="B1576" i="9"/>
  <c r="B1577" i="9"/>
  <c r="B1578" i="9"/>
  <c r="B1579" i="9"/>
  <c r="B1580" i="9"/>
  <c r="B1581" i="9"/>
  <c r="B1582" i="9"/>
  <c r="B1583" i="9"/>
  <c r="B1584" i="9"/>
  <c r="B1585" i="9"/>
  <c r="B1586" i="9"/>
  <c r="B1587" i="9"/>
  <c r="B1588" i="9"/>
  <c r="B1589" i="9"/>
  <c r="B1590" i="9"/>
  <c r="B1591" i="9"/>
  <c r="B1592" i="9"/>
  <c r="B1593" i="9"/>
  <c r="B1594" i="9"/>
  <c r="B1595" i="9"/>
  <c r="B1596" i="9"/>
  <c r="B1597" i="9"/>
  <c r="B1598" i="9"/>
  <c r="B1599" i="9"/>
  <c r="B1600" i="9"/>
  <c r="B1601" i="9"/>
  <c r="B1602" i="9"/>
  <c r="B1603" i="9"/>
  <c r="B1604" i="9"/>
  <c r="B1605" i="9"/>
  <c r="B1606" i="9"/>
  <c r="B1607" i="9"/>
  <c r="B1608" i="9"/>
  <c r="B1609" i="9"/>
  <c r="B1610" i="9"/>
  <c r="B1611" i="9"/>
  <c r="B1612" i="9"/>
  <c r="B1613" i="9"/>
  <c r="B1614" i="9"/>
  <c r="B1615" i="9"/>
  <c r="B1616" i="9"/>
  <c r="B1617" i="9"/>
  <c r="B1618" i="9"/>
  <c r="B1619" i="9"/>
  <c r="B1620" i="9"/>
  <c r="B1621" i="9"/>
  <c r="B1622" i="9"/>
  <c r="B1623" i="9"/>
  <c r="B1624" i="9"/>
  <c r="B1625" i="9"/>
  <c r="B1626" i="9"/>
  <c r="B1627" i="9"/>
  <c r="B1628" i="9"/>
  <c r="B1629" i="9"/>
  <c r="B1630" i="9"/>
  <c r="B1631" i="9"/>
  <c r="B1632" i="9"/>
  <c r="B1633" i="9"/>
  <c r="B1634" i="9"/>
  <c r="B1635" i="9"/>
  <c r="B1636" i="9"/>
  <c r="B1637" i="9"/>
  <c r="B1638" i="9"/>
  <c r="B1639" i="9"/>
  <c r="B1640" i="9"/>
  <c r="B1641" i="9"/>
  <c r="B1642" i="9"/>
  <c r="B1643" i="9"/>
  <c r="B1644" i="9"/>
  <c r="B1645" i="9"/>
  <c r="B1646" i="9"/>
  <c r="B1647" i="9"/>
  <c r="B1648" i="9"/>
  <c r="B1649" i="9"/>
  <c r="B1650" i="9"/>
  <c r="B1651" i="9"/>
  <c r="B1652" i="9"/>
  <c r="B1653" i="9"/>
  <c r="B1654" i="9"/>
  <c r="B1655" i="9"/>
  <c r="B1656" i="9"/>
  <c r="B1657" i="9"/>
  <c r="B1658" i="9"/>
  <c r="B1659" i="9"/>
  <c r="B1660" i="9"/>
  <c r="B1661" i="9"/>
  <c r="B1662" i="9"/>
  <c r="B1663" i="9"/>
  <c r="B1664" i="9"/>
  <c r="B1665" i="9"/>
  <c r="B1666" i="9"/>
  <c r="B1667" i="9"/>
  <c r="B1668" i="9"/>
  <c r="B1669" i="9"/>
  <c r="B1670" i="9"/>
  <c r="B1671" i="9"/>
  <c r="B1672" i="9"/>
  <c r="B1673" i="9"/>
  <c r="B1674" i="9"/>
  <c r="B1675" i="9"/>
  <c r="B1676" i="9"/>
  <c r="B1677" i="9"/>
  <c r="B1678" i="9"/>
  <c r="B1679" i="9"/>
  <c r="B1680" i="9"/>
  <c r="B1681" i="9"/>
  <c r="B1682" i="9"/>
  <c r="B1683" i="9"/>
  <c r="B1684" i="9"/>
  <c r="B1685" i="9"/>
  <c r="B1686" i="9"/>
  <c r="B1687" i="9"/>
  <c r="B1688" i="9"/>
  <c r="B1689" i="9"/>
  <c r="B1690" i="9"/>
  <c r="B1691" i="9"/>
  <c r="B1692" i="9"/>
  <c r="B1693" i="9"/>
  <c r="B1694" i="9"/>
  <c r="B1695" i="9"/>
  <c r="B1696" i="9"/>
  <c r="B1697" i="9"/>
  <c r="B1698" i="9"/>
  <c r="B1699" i="9"/>
  <c r="B1700" i="9"/>
  <c r="B1701" i="9"/>
  <c r="B1702" i="9"/>
  <c r="B1703" i="9"/>
  <c r="B1704" i="9"/>
  <c r="B1705" i="9"/>
  <c r="B1706" i="9"/>
  <c r="B1707" i="9"/>
  <c r="B1708" i="9"/>
  <c r="B1709" i="9"/>
  <c r="B1710" i="9"/>
  <c r="B1711" i="9"/>
  <c r="B1712" i="9"/>
  <c r="B1713" i="9"/>
  <c r="B1714" i="9"/>
  <c r="B1715" i="9"/>
  <c r="B1716" i="9"/>
  <c r="B1717" i="9"/>
  <c r="B1718" i="9"/>
  <c r="B1719" i="9"/>
  <c r="B1720" i="9"/>
  <c r="B1721" i="9"/>
  <c r="B1722" i="9"/>
  <c r="B1723" i="9"/>
  <c r="B1724" i="9"/>
  <c r="B1725" i="9"/>
  <c r="B1726" i="9"/>
  <c r="B1727" i="9"/>
  <c r="B1728" i="9"/>
  <c r="B1729" i="9"/>
  <c r="B1730" i="9"/>
  <c r="B1731" i="9"/>
  <c r="B1732" i="9"/>
  <c r="B1733" i="9"/>
  <c r="B1734" i="9"/>
  <c r="B1735" i="9"/>
  <c r="B1736" i="9"/>
  <c r="B1737" i="9"/>
  <c r="B1738" i="9"/>
  <c r="B1739" i="9"/>
  <c r="B1740" i="9"/>
  <c r="B1741" i="9"/>
  <c r="B1742" i="9"/>
  <c r="B1743" i="9"/>
  <c r="B1744" i="9"/>
  <c r="B1745" i="9"/>
  <c r="B1746" i="9"/>
  <c r="B1747" i="9"/>
  <c r="B1748" i="9"/>
  <c r="B1749" i="9"/>
  <c r="B1750" i="9"/>
  <c r="B1751" i="9"/>
  <c r="B1752" i="9"/>
  <c r="B1753" i="9"/>
  <c r="B1754" i="9"/>
  <c r="B1755" i="9"/>
  <c r="B1756" i="9"/>
  <c r="B1757" i="9"/>
  <c r="B1758" i="9"/>
  <c r="B1759" i="9"/>
  <c r="B1760" i="9"/>
  <c r="B1761" i="9"/>
  <c r="B1762" i="9"/>
  <c r="B1763" i="9"/>
  <c r="B1764" i="9"/>
  <c r="B1765" i="9"/>
  <c r="B1766" i="9"/>
  <c r="B1767" i="9"/>
  <c r="B1768" i="9"/>
  <c r="B1769" i="9"/>
  <c r="B1770" i="9"/>
  <c r="B1771" i="9"/>
  <c r="B1772" i="9"/>
  <c r="B1773" i="9"/>
  <c r="B1774" i="9"/>
  <c r="B1775" i="9"/>
  <c r="B1776" i="9"/>
  <c r="B1777" i="9"/>
  <c r="B1778" i="9"/>
  <c r="B1779" i="9"/>
  <c r="B1780" i="9"/>
  <c r="B1781" i="9"/>
  <c r="B1782" i="9"/>
  <c r="B1783" i="9"/>
  <c r="B1784" i="9"/>
  <c r="B1785" i="9"/>
  <c r="B1786" i="9"/>
  <c r="B1787" i="9"/>
  <c r="B1788" i="9"/>
  <c r="B1789" i="9"/>
  <c r="B1790" i="9"/>
  <c r="B1791" i="9"/>
  <c r="B1792" i="9"/>
  <c r="B1793" i="9"/>
  <c r="B1794" i="9"/>
  <c r="B1795" i="9"/>
  <c r="B1796" i="9"/>
  <c r="B1797" i="9"/>
  <c r="B1798" i="9"/>
  <c r="B1799" i="9"/>
  <c r="B1800" i="9"/>
  <c r="B1801" i="9"/>
  <c r="B1802" i="9"/>
  <c r="B1803" i="9"/>
  <c r="B1804" i="9"/>
  <c r="B1805" i="9"/>
  <c r="B1806" i="9"/>
  <c r="B1807" i="9"/>
  <c r="B1808" i="9"/>
  <c r="B1809" i="9"/>
  <c r="B1810" i="9"/>
  <c r="B1811" i="9"/>
  <c r="B1812" i="9"/>
  <c r="B1813" i="9"/>
  <c r="B1814" i="9"/>
  <c r="B1815" i="9"/>
  <c r="B1816" i="9"/>
  <c r="B1817" i="9"/>
  <c r="B1818" i="9"/>
  <c r="B1819" i="9"/>
  <c r="B1820" i="9"/>
  <c r="B1821" i="9"/>
  <c r="B1822" i="9"/>
  <c r="B1823" i="9"/>
  <c r="B1824" i="9"/>
  <c r="B1825" i="9"/>
  <c r="B1826" i="9"/>
  <c r="B1827" i="9"/>
  <c r="B1828" i="9"/>
  <c r="B1829" i="9"/>
  <c r="B1830" i="9"/>
  <c r="B1831" i="9"/>
  <c r="B1832" i="9"/>
  <c r="B1833" i="9"/>
  <c r="B1834" i="9"/>
  <c r="B1835" i="9"/>
  <c r="B1836" i="9"/>
  <c r="B1837" i="9"/>
  <c r="B1838" i="9"/>
  <c r="B1839" i="9"/>
  <c r="B1840" i="9"/>
  <c r="B1841" i="9"/>
  <c r="B1842" i="9"/>
  <c r="B1843" i="9"/>
  <c r="B1844" i="9"/>
  <c r="B1845" i="9"/>
  <c r="B1846" i="9"/>
  <c r="B1847" i="9"/>
  <c r="B1848" i="9"/>
  <c r="B1849" i="9"/>
  <c r="B1850" i="9"/>
  <c r="B1851" i="9"/>
  <c r="B1852" i="9"/>
  <c r="B1853" i="9"/>
  <c r="B1854" i="9"/>
  <c r="B1855" i="9"/>
  <c r="B1856" i="9"/>
  <c r="B1857" i="9"/>
  <c r="B1858" i="9"/>
  <c r="B1859" i="9"/>
  <c r="B1860" i="9"/>
  <c r="B1861" i="9"/>
  <c r="B1862" i="9"/>
  <c r="B1863" i="9"/>
  <c r="B1864" i="9"/>
  <c r="B1865" i="9"/>
  <c r="B1866" i="9"/>
  <c r="B1867" i="9"/>
  <c r="B1868" i="9"/>
  <c r="B1869" i="9"/>
  <c r="B1870" i="9"/>
  <c r="B1871" i="9"/>
  <c r="B1872" i="9"/>
  <c r="B1873" i="9"/>
  <c r="B1874" i="9"/>
  <c r="B1875" i="9"/>
  <c r="B1876" i="9"/>
  <c r="B1877" i="9"/>
  <c r="B1878" i="9"/>
  <c r="B1879" i="9"/>
  <c r="B1880" i="9"/>
  <c r="B1881" i="9"/>
  <c r="B1882" i="9"/>
  <c r="B1883" i="9"/>
  <c r="B1884" i="9"/>
  <c r="B1885" i="9"/>
  <c r="B1886" i="9"/>
  <c r="B1887" i="9"/>
  <c r="B1888" i="9"/>
  <c r="B1889" i="9"/>
  <c r="B1890" i="9"/>
  <c r="B1891" i="9"/>
  <c r="B1892" i="9"/>
  <c r="B1893" i="9"/>
  <c r="B1894" i="9"/>
  <c r="B1895" i="9"/>
  <c r="B1896" i="9"/>
  <c r="B1897" i="9"/>
  <c r="B1898" i="9"/>
  <c r="B1899" i="9"/>
  <c r="B1900" i="9"/>
  <c r="B1901" i="9"/>
  <c r="B1902" i="9"/>
  <c r="B1903" i="9"/>
  <c r="B1904" i="9"/>
  <c r="B1905" i="9"/>
  <c r="B1906" i="9"/>
  <c r="B1907" i="9"/>
  <c r="B1908" i="9"/>
  <c r="B1909" i="9"/>
  <c r="B1910" i="9"/>
  <c r="B1911" i="9"/>
  <c r="B1912" i="9"/>
  <c r="B1913" i="9"/>
  <c r="B1914" i="9"/>
  <c r="B1915" i="9"/>
  <c r="B1916" i="9"/>
  <c r="B1917" i="9"/>
  <c r="B1918" i="9"/>
  <c r="B1919" i="9"/>
  <c r="B1920" i="9"/>
  <c r="B1921" i="9"/>
  <c r="B1922" i="9"/>
  <c r="B1923" i="9"/>
  <c r="B1924" i="9"/>
  <c r="B1925" i="9"/>
  <c r="B1926" i="9"/>
  <c r="B1927" i="9"/>
  <c r="B1928" i="9"/>
  <c r="B1929" i="9"/>
  <c r="B1930" i="9"/>
  <c r="B1931" i="9"/>
  <c r="B1932" i="9"/>
  <c r="B1933" i="9"/>
  <c r="B1934" i="9"/>
  <c r="B1935" i="9"/>
  <c r="B1936" i="9"/>
  <c r="B1937" i="9"/>
  <c r="B1938" i="9"/>
  <c r="B1939" i="9"/>
  <c r="B1940" i="9"/>
  <c r="B1941" i="9"/>
  <c r="B1942" i="9"/>
  <c r="B1943" i="9"/>
  <c r="B1944" i="9"/>
  <c r="B1945" i="9"/>
  <c r="B1946" i="9"/>
  <c r="B1947" i="9"/>
  <c r="B1948" i="9"/>
  <c r="B1949" i="9"/>
  <c r="B1950" i="9"/>
  <c r="B1951" i="9"/>
  <c r="B1952" i="9"/>
  <c r="B1953" i="9"/>
  <c r="B1954" i="9"/>
  <c r="B1955" i="9"/>
  <c r="B1956" i="9"/>
  <c r="B1957" i="9"/>
  <c r="B1958" i="9"/>
  <c r="B1959" i="9"/>
  <c r="B1960" i="9"/>
  <c r="B1961" i="9"/>
  <c r="B1962" i="9"/>
  <c r="B1963" i="9"/>
  <c r="B1964" i="9"/>
  <c r="B1965" i="9"/>
  <c r="B1966" i="9"/>
  <c r="B1967" i="9"/>
  <c r="B1968" i="9"/>
  <c r="B1969" i="9"/>
  <c r="B1970" i="9"/>
  <c r="B1971" i="9"/>
  <c r="B1972" i="9"/>
  <c r="B1973" i="9"/>
  <c r="B1974" i="9"/>
  <c r="B1975" i="9"/>
  <c r="B1976" i="9"/>
  <c r="B1977" i="9"/>
  <c r="B1978" i="9"/>
  <c r="B1979" i="9"/>
  <c r="B1980" i="9"/>
  <c r="B1981" i="9"/>
  <c r="B1982" i="9"/>
  <c r="B1983" i="9"/>
  <c r="B1984" i="9"/>
  <c r="B1985" i="9"/>
  <c r="B1986" i="9"/>
  <c r="B1987" i="9"/>
  <c r="B1988" i="9"/>
  <c r="B1989" i="9"/>
  <c r="B1990" i="9"/>
  <c r="B1991" i="9"/>
  <c r="B1992" i="9"/>
  <c r="B1993" i="9"/>
  <c r="B1994" i="9"/>
  <c r="B1995" i="9"/>
  <c r="B1996" i="9"/>
  <c r="B1997" i="9"/>
  <c r="B1998" i="9"/>
  <c r="B1999" i="9"/>
  <c r="B2000" i="9"/>
  <c r="B2001" i="9"/>
  <c r="B2002" i="9"/>
  <c r="B2003" i="9"/>
  <c r="B2004" i="9"/>
  <c r="B2005" i="9"/>
  <c r="B2006" i="9"/>
  <c r="B2007" i="9"/>
  <c r="B2008" i="9"/>
  <c r="B2009" i="9"/>
  <c r="B2010" i="9"/>
  <c r="B2011" i="9"/>
  <c r="B2012" i="9"/>
  <c r="B2013" i="9"/>
  <c r="B2014" i="9"/>
  <c r="B2015" i="9"/>
  <c r="B2016" i="9"/>
  <c r="B2017" i="9"/>
  <c r="B2018" i="9"/>
  <c r="B2019" i="9"/>
  <c r="B2020" i="9"/>
  <c r="B2021" i="9"/>
  <c r="B2022" i="9"/>
  <c r="B2023" i="9"/>
  <c r="B2024" i="9"/>
  <c r="B2025" i="9"/>
  <c r="B2026" i="9"/>
  <c r="B2027" i="9"/>
  <c r="B2028" i="9"/>
  <c r="B2029" i="9"/>
  <c r="B2030" i="9"/>
  <c r="B2031" i="9"/>
  <c r="B2032" i="9"/>
  <c r="B2033" i="9"/>
  <c r="B2034" i="9"/>
  <c r="B2035" i="9"/>
  <c r="B2036" i="9"/>
  <c r="B2037" i="9"/>
  <c r="B2038" i="9"/>
  <c r="B2039" i="9"/>
  <c r="B2040" i="9"/>
  <c r="B2041" i="9"/>
  <c r="B2042" i="9"/>
  <c r="B2043" i="9"/>
  <c r="B2044" i="9"/>
  <c r="B2045" i="9"/>
  <c r="B2046" i="9"/>
  <c r="B2047" i="9"/>
  <c r="B2048" i="9"/>
  <c r="B2049" i="9"/>
  <c r="B2050" i="9"/>
  <c r="B2051" i="9"/>
  <c r="B2052" i="9"/>
  <c r="B2053" i="9"/>
  <c r="B2054" i="9"/>
  <c r="B2055" i="9"/>
  <c r="B2056" i="9"/>
  <c r="B2057" i="9"/>
  <c r="B2058" i="9"/>
  <c r="B2059" i="9"/>
  <c r="B2060" i="9"/>
  <c r="B2061" i="9"/>
  <c r="B2062" i="9"/>
  <c r="B2063" i="9"/>
  <c r="B2064" i="9"/>
  <c r="B2065" i="9"/>
  <c r="B2066" i="9"/>
  <c r="B2067" i="9"/>
  <c r="B2068" i="9"/>
  <c r="B2069" i="9"/>
  <c r="B2070" i="9"/>
  <c r="B2071" i="9"/>
  <c r="B2072" i="9"/>
  <c r="B2073" i="9"/>
  <c r="B2074" i="9"/>
  <c r="B2075" i="9"/>
  <c r="B2076" i="9"/>
  <c r="B2077" i="9"/>
  <c r="B2078" i="9"/>
  <c r="B2079" i="9"/>
  <c r="B2080" i="9"/>
  <c r="B2081" i="9"/>
  <c r="B2082" i="9"/>
  <c r="B2083" i="9"/>
  <c r="B2084" i="9"/>
  <c r="B2085" i="9"/>
  <c r="B2086" i="9"/>
  <c r="B2087" i="9"/>
  <c r="B2088" i="9"/>
  <c r="B2089" i="9"/>
  <c r="B2090" i="9"/>
  <c r="B2091" i="9"/>
  <c r="B2092" i="9"/>
  <c r="B2093" i="9"/>
  <c r="B2094" i="9"/>
  <c r="B2095" i="9"/>
  <c r="B2096" i="9"/>
  <c r="B2097" i="9"/>
  <c r="B2098" i="9"/>
  <c r="B2099" i="9"/>
  <c r="B2100" i="9"/>
  <c r="B2101" i="9"/>
  <c r="B2102" i="9"/>
  <c r="B2103" i="9"/>
  <c r="B2104" i="9"/>
  <c r="B2105" i="9"/>
  <c r="B2106" i="9"/>
  <c r="B2107" i="9"/>
  <c r="B2108" i="9"/>
  <c r="B2109" i="9"/>
  <c r="B2110" i="9"/>
  <c r="B2111" i="9"/>
  <c r="B2112" i="9"/>
  <c r="B2113" i="9"/>
  <c r="B2114" i="9"/>
  <c r="B2115" i="9"/>
  <c r="B2116" i="9"/>
  <c r="B2117" i="9"/>
  <c r="B2118" i="9"/>
  <c r="B2119" i="9"/>
  <c r="B2120" i="9"/>
  <c r="B2121" i="9"/>
  <c r="B2122" i="9"/>
  <c r="B2123" i="9"/>
  <c r="B2124" i="9"/>
  <c r="B2125" i="9"/>
  <c r="B2126" i="9"/>
  <c r="B2127" i="9"/>
  <c r="B2128" i="9"/>
  <c r="B2129" i="9"/>
  <c r="B2130" i="9"/>
  <c r="B2131" i="9"/>
  <c r="B2132" i="9"/>
  <c r="B2133" i="9"/>
  <c r="B2134" i="9"/>
  <c r="B2135" i="9"/>
  <c r="B2136" i="9"/>
  <c r="B2137" i="9"/>
  <c r="B2138" i="9"/>
  <c r="B2139" i="9"/>
  <c r="B2140" i="9"/>
  <c r="B2141" i="9"/>
  <c r="B2142" i="9"/>
  <c r="B2143" i="9"/>
  <c r="B2144" i="9"/>
  <c r="B2145" i="9"/>
  <c r="B2146" i="9"/>
  <c r="B2147" i="9"/>
  <c r="B2148" i="9"/>
  <c r="B2149" i="9"/>
  <c r="B2150" i="9"/>
  <c r="B2151" i="9"/>
  <c r="B2152" i="9"/>
  <c r="B2153" i="9"/>
  <c r="B2154" i="9"/>
  <c r="B2155" i="9"/>
  <c r="B2156" i="9"/>
  <c r="B2157" i="9"/>
  <c r="B2158" i="9"/>
  <c r="B2159" i="9"/>
  <c r="B2160" i="9"/>
  <c r="B2161" i="9"/>
  <c r="B2162" i="9"/>
  <c r="B2163" i="9"/>
  <c r="B2164" i="9"/>
  <c r="B2165" i="9"/>
  <c r="B2166" i="9"/>
  <c r="B2167" i="9"/>
  <c r="B2168" i="9"/>
  <c r="B2169" i="9"/>
  <c r="B2170" i="9"/>
  <c r="B2171" i="9"/>
  <c r="B2172" i="9"/>
  <c r="B2173" i="9"/>
  <c r="B2174" i="9"/>
  <c r="B2175" i="9"/>
  <c r="B2176" i="9"/>
  <c r="B2177" i="9"/>
  <c r="B2178" i="9"/>
  <c r="B2179" i="9"/>
  <c r="B2180" i="9"/>
  <c r="B2181" i="9"/>
  <c r="B2182" i="9"/>
  <c r="B2183" i="9"/>
  <c r="B2184" i="9"/>
  <c r="B2185" i="9"/>
  <c r="B2186" i="9"/>
  <c r="B2187" i="9"/>
  <c r="B2188" i="9"/>
  <c r="B2189" i="9"/>
  <c r="B2190" i="9"/>
  <c r="B2191" i="9"/>
  <c r="B2192" i="9"/>
  <c r="B2193" i="9"/>
  <c r="B2194" i="9"/>
  <c r="B2195" i="9"/>
  <c r="B2196" i="9"/>
  <c r="B2197" i="9"/>
  <c r="B2198" i="9"/>
  <c r="B2199" i="9"/>
  <c r="B2200" i="9"/>
  <c r="B2201" i="9"/>
  <c r="B2202" i="9"/>
  <c r="B2203" i="9"/>
  <c r="B2204" i="9"/>
  <c r="B2205" i="9"/>
  <c r="B2206" i="9"/>
  <c r="B2207" i="9"/>
  <c r="B2208" i="9"/>
  <c r="B2209" i="9"/>
  <c r="B2210" i="9"/>
  <c r="B2211" i="9"/>
  <c r="B2212" i="9"/>
  <c r="B2213" i="9"/>
  <c r="B2214" i="9"/>
  <c r="B2215" i="9"/>
  <c r="B2216" i="9"/>
  <c r="B2217" i="9"/>
  <c r="B2218" i="9"/>
  <c r="B2219" i="9"/>
  <c r="B2220" i="9"/>
  <c r="B2221" i="9"/>
  <c r="B2222" i="9"/>
  <c r="B2223" i="9"/>
  <c r="B2224" i="9"/>
  <c r="B2225" i="9"/>
  <c r="B2226" i="9"/>
  <c r="B2227" i="9"/>
  <c r="B2228" i="9"/>
  <c r="B2229" i="9"/>
  <c r="B2230" i="9"/>
  <c r="B2231" i="9"/>
  <c r="B2232" i="9"/>
  <c r="B2233" i="9"/>
  <c r="B2234" i="9"/>
  <c r="B2235" i="9"/>
  <c r="B2236" i="9"/>
  <c r="B2237" i="9"/>
  <c r="B2238" i="9"/>
  <c r="B2239" i="9"/>
  <c r="B2240" i="9"/>
  <c r="B2241" i="9"/>
  <c r="B2242" i="9"/>
  <c r="B2243" i="9"/>
  <c r="B2244" i="9"/>
  <c r="B2245" i="9"/>
  <c r="B2246" i="9"/>
  <c r="B2247" i="9"/>
  <c r="B2248" i="9"/>
  <c r="B2249" i="9"/>
  <c r="B2250" i="9"/>
  <c r="B2251" i="9"/>
  <c r="B2252" i="9"/>
  <c r="B2253" i="9"/>
  <c r="B2254" i="9"/>
  <c r="B2255" i="9"/>
  <c r="B2256" i="9"/>
  <c r="B2257" i="9"/>
  <c r="B2258" i="9"/>
  <c r="B2259" i="9"/>
  <c r="B2260" i="9"/>
  <c r="B2261" i="9"/>
  <c r="B2262" i="9"/>
  <c r="B2263" i="9"/>
  <c r="B2264" i="9"/>
  <c r="B2265" i="9"/>
  <c r="B2266" i="9"/>
  <c r="B2267" i="9"/>
  <c r="B2268" i="9"/>
  <c r="B2269" i="9"/>
  <c r="B2270" i="9"/>
  <c r="B2271" i="9"/>
  <c r="B2272" i="9"/>
  <c r="B2273" i="9"/>
  <c r="B2274" i="9"/>
  <c r="B2275" i="9"/>
  <c r="B2276" i="9"/>
  <c r="B2277" i="9"/>
  <c r="B2278" i="9"/>
  <c r="B2279" i="9"/>
  <c r="B2280" i="9"/>
  <c r="B2281" i="9"/>
  <c r="B2282" i="9"/>
  <c r="B2283" i="9"/>
  <c r="B2284" i="9"/>
  <c r="B2285" i="9"/>
  <c r="B2286" i="9"/>
  <c r="B2287" i="9"/>
  <c r="B2288" i="9"/>
  <c r="B2289" i="9"/>
  <c r="B2290" i="9"/>
  <c r="B2291" i="9"/>
  <c r="B2292" i="9"/>
  <c r="B2293" i="9"/>
  <c r="B2294" i="9"/>
  <c r="B2295" i="9"/>
  <c r="B2296" i="9"/>
  <c r="B2297" i="9"/>
  <c r="B2298" i="9"/>
  <c r="B2299" i="9"/>
  <c r="B2300" i="9"/>
  <c r="B2301" i="9"/>
  <c r="B2302" i="9"/>
  <c r="B2303" i="9"/>
  <c r="B2304" i="9"/>
  <c r="B2305" i="9"/>
  <c r="B2306" i="9"/>
  <c r="B2307" i="9"/>
  <c r="B2308" i="9"/>
  <c r="B2309" i="9"/>
  <c r="B2310" i="9"/>
  <c r="B2311" i="9"/>
  <c r="B2312" i="9"/>
  <c r="B2313" i="9"/>
  <c r="B2314" i="9"/>
  <c r="B2315" i="9"/>
  <c r="B2316" i="9"/>
  <c r="B2317" i="9"/>
  <c r="B2318" i="9"/>
  <c r="B2319" i="9"/>
  <c r="B2320" i="9"/>
  <c r="B2321" i="9"/>
  <c r="B2322" i="9"/>
  <c r="B2323" i="9"/>
  <c r="B2324" i="9"/>
  <c r="B2325" i="9"/>
  <c r="B2326" i="9"/>
  <c r="B2327" i="9"/>
  <c r="B2328" i="9"/>
  <c r="B2329" i="9"/>
  <c r="B2330" i="9"/>
  <c r="B2331" i="9"/>
  <c r="B2332" i="9"/>
  <c r="B2333" i="9"/>
  <c r="B2334" i="9"/>
  <c r="B2335" i="9"/>
  <c r="B2336" i="9"/>
  <c r="J47" i="1"/>
  <c r="K47" i="1"/>
  <c r="L47" i="1"/>
  <c r="M47" i="1"/>
  <c r="N47" i="1" a="1"/>
  <c r="N47" i="1" s="1"/>
  <c r="O47" i="1" a="1"/>
  <c r="O47" i="1" s="1"/>
  <c r="P47" i="1"/>
  <c r="J296" i="1"/>
  <c r="K296" i="1"/>
  <c r="L296" i="1"/>
  <c r="M296" i="1"/>
  <c r="N296" i="1" a="1"/>
  <c r="N296" i="1" s="1"/>
  <c r="O296" i="1" a="1"/>
  <c r="O296" i="1" s="1"/>
  <c r="P296" i="1"/>
  <c r="J733" i="1"/>
  <c r="K733" i="1"/>
  <c r="L733" i="1"/>
  <c r="M733" i="1"/>
  <c r="N733" i="1" a="1"/>
  <c r="N733" i="1" s="1"/>
  <c r="O733" i="1" a="1"/>
  <c r="O733" i="1" s="1"/>
  <c r="P733" i="1"/>
  <c r="J2131" i="1"/>
  <c r="K2131" i="1"/>
  <c r="L2131" i="1"/>
  <c r="M2131" i="1"/>
  <c r="N2131" i="1" a="1"/>
  <c r="N2131" i="1" s="1"/>
  <c r="O2131" i="1" a="1"/>
  <c r="O2131" i="1" s="1"/>
  <c r="P2131" i="1"/>
  <c r="J2160" i="1"/>
  <c r="K2160" i="1"/>
  <c r="L2160" i="1"/>
  <c r="M2160" i="1"/>
  <c r="N2160" i="1" a="1"/>
  <c r="N2160" i="1" s="1"/>
  <c r="O2160" i="1" a="1"/>
  <c r="O2160" i="1" s="1"/>
  <c r="P2160" i="1"/>
  <c r="J2204" i="1"/>
  <c r="K2204" i="1"/>
  <c r="L2204" i="1"/>
  <c r="M2204" i="1"/>
  <c r="N2204" i="1" a="1"/>
  <c r="N2204" i="1" s="1"/>
  <c r="O2204" i="1" a="1"/>
  <c r="O2204" i="1" s="1"/>
  <c r="P2204" i="1"/>
  <c r="L3" i="2" a="1"/>
  <c r="L3" i="2" s="1"/>
  <c r="L4" i="2" a="1"/>
  <c r="L4" i="2" s="1"/>
  <c r="L5" i="2" a="1"/>
  <c r="L5" i="2" s="1"/>
  <c r="L6" i="2" a="1"/>
  <c r="L6" i="2" s="1"/>
  <c r="L7" i="2" a="1"/>
  <c r="L7" i="2" s="1"/>
  <c r="L8" i="2" a="1"/>
  <c r="L8" i="2" s="1"/>
  <c r="L9" i="2" a="1"/>
  <c r="L9" i="2" s="1"/>
  <c r="L10" i="2" a="1"/>
  <c r="L10" i="2" s="1"/>
  <c r="L11" i="2" a="1"/>
  <c r="L11" i="2" s="1"/>
  <c r="L12" i="2" a="1"/>
  <c r="L12" i="2" s="1"/>
  <c r="L13" i="2" a="1"/>
  <c r="L13" i="2" s="1"/>
  <c r="L14" i="2" a="1"/>
  <c r="L14" i="2" s="1"/>
  <c r="L15" i="2" a="1"/>
  <c r="L15" i="2" s="1"/>
  <c r="L16" i="2" a="1"/>
  <c r="L16" i="2" s="1"/>
  <c r="L17" i="2" a="1"/>
  <c r="L17" i="2" s="1"/>
  <c r="L18" i="2" a="1"/>
  <c r="L18" i="2" s="1"/>
  <c r="L19" i="2" a="1"/>
  <c r="L19" i="2" s="1"/>
  <c r="L20" i="2" a="1"/>
  <c r="L20" i="2" s="1"/>
  <c r="L21" i="2" a="1"/>
  <c r="L21" i="2" s="1"/>
  <c r="L22" i="2" a="1"/>
  <c r="L22" i="2" s="1"/>
  <c r="L23" i="2" a="1"/>
  <c r="L23" i="2" s="1"/>
  <c r="L24" i="2" a="1"/>
  <c r="L24" i="2" s="1"/>
  <c r="L25" i="2" a="1"/>
  <c r="L25" i="2" s="1"/>
  <c r="L26" i="2" a="1"/>
  <c r="L26" i="2" s="1"/>
  <c r="L27" i="2" a="1"/>
  <c r="L27" i="2" s="1"/>
  <c r="L28" i="2" a="1"/>
  <c r="L28" i="2" s="1"/>
  <c r="L29" i="2" a="1"/>
  <c r="L29" i="2" s="1"/>
  <c r="L30" i="2" a="1"/>
  <c r="L30" i="2" s="1"/>
  <c r="L31" i="2" a="1"/>
  <c r="L31" i="2" s="1"/>
  <c r="L32" i="2" a="1"/>
  <c r="L32" i="2" s="1"/>
  <c r="L33" i="2" a="1"/>
  <c r="L33" i="2" s="1"/>
  <c r="L34" i="2" a="1"/>
  <c r="L34" i="2" s="1"/>
  <c r="L35" i="2" a="1"/>
  <c r="L35" i="2" s="1"/>
  <c r="L36" i="2" a="1"/>
  <c r="L36" i="2" s="1"/>
  <c r="L37" i="2" a="1"/>
  <c r="L37" i="2" s="1"/>
  <c r="L38" i="2" a="1"/>
  <c r="L38" i="2" s="1"/>
  <c r="L39" i="2" a="1"/>
  <c r="L39" i="2" s="1"/>
  <c r="L40" i="2" a="1"/>
  <c r="L40" i="2" s="1"/>
  <c r="L41" i="2" a="1"/>
  <c r="L41" i="2" s="1"/>
  <c r="L42" i="2" a="1"/>
  <c r="L42" i="2" s="1"/>
  <c r="L43" i="2" a="1"/>
  <c r="L43" i="2" s="1"/>
  <c r="L44" i="2" a="1"/>
  <c r="L44" i="2" s="1"/>
  <c r="L45" i="2" a="1"/>
  <c r="L45" i="2" s="1"/>
  <c r="L46" i="2" a="1"/>
  <c r="L46" i="2" s="1"/>
  <c r="L47" i="2" a="1"/>
  <c r="L47" i="2" s="1"/>
  <c r="L48" i="2" a="1"/>
  <c r="L48" i="2" s="1"/>
  <c r="L49" i="2" a="1"/>
  <c r="L49" i="2" s="1"/>
  <c r="L50" i="2" a="1"/>
  <c r="L50" i="2" s="1"/>
  <c r="L51" i="2" a="1"/>
  <c r="L51" i="2" s="1"/>
  <c r="L52" i="2" a="1"/>
  <c r="L52" i="2" s="1"/>
  <c r="L53" i="2" a="1"/>
  <c r="L53" i="2" s="1"/>
  <c r="L54" i="2" a="1"/>
  <c r="L54" i="2" s="1"/>
  <c r="L55" i="2" a="1"/>
  <c r="L55" i="2" s="1"/>
  <c r="L56" i="2" a="1"/>
  <c r="L56" i="2" s="1"/>
  <c r="L57" i="2" a="1"/>
  <c r="L57" i="2" s="1"/>
  <c r="L58" i="2" a="1"/>
  <c r="L58" i="2" s="1"/>
  <c r="L59" i="2" a="1"/>
  <c r="L59" i="2" s="1"/>
  <c r="L60" i="2" a="1"/>
  <c r="L60" i="2" s="1"/>
  <c r="L61" i="2" a="1"/>
  <c r="L61" i="2" s="1"/>
  <c r="L62" i="2" a="1"/>
  <c r="L62" i="2" s="1"/>
  <c r="L63" i="2" a="1"/>
  <c r="L63" i="2" s="1"/>
  <c r="L64" i="2" a="1"/>
  <c r="L64" i="2" s="1"/>
  <c r="L65" i="2" a="1"/>
  <c r="L65" i="2" s="1"/>
  <c r="L66" i="2" a="1"/>
  <c r="L66" i="2" s="1"/>
  <c r="L67" i="2" a="1"/>
  <c r="L67" i="2" s="1"/>
  <c r="L68" i="2" a="1"/>
  <c r="L68" i="2" s="1"/>
  <c r="L69" i="2" a="1"/>
  <c r="L69" i="2" s="1"/>
  <c r="L70" i="2" a="1"/>
  <c r="L70" i="2" s="1"/>
  <c r="L71" i="2" a="1"/>
  <c r="L71" i="2" s="1"/>
  <c r="L72" i="2" a="1"/>
  <c r="L72" i="2" s="1"/>
  <c r="L73" i="2" a="1"/>
  <c r="L73" i="2" s="1"/>
  <c r="L74" i="2" a="1"/>
  <c r="L74" i="2" s="1"/>
  <c r="L75" i="2" a="1"/>
  <c r="L75" i="2" s="1"/>
  <c r="L76" i="2" a="1"/>
  <c r="L76" i="2" s="1"/>
  <c r="L77" i="2" a="1"/>
  <c r="L77" i="2" s="1"/>
  <c r="L78" i="2" a="1"/>
  <c r="L78" i="2" s="1"/>
  <c r="L79" i="2" a="1"/>
  <c r="L79" i="2" s="1"/>
  <c r="L80" i="2" a="1"/>
  <c r="L80" i="2" s="1"/>
  <c r="L81" i="2" a="1"/>
  <c r="L81" i="2" s="1"/>
  <c r="L82" i="2" a="1"/>
  <c r="L82" i="2" s="1"/>
  <c r="L83" i="2" a="1"/>
  <c r="L83" i="2" s="1"/>
  <c r="L84" i="2" a="1"/>
  <c r="L84" i="2" s="1"/>
  <c r="L85" i="2" a="1"/>
  <c r="L85" i="2" s="1"/>
  <c r="L86" i="2" a="1"/>
  <c r="L86" i="2" s="1"/>
  <c r="L87" i="2" a="1"/>
  <c r="L87" i="2" s="1"/>
  <c r="L88" i="2" a="1"/>
  <c r="L88" i="2" s="1"/>
  <c r="L89" i="2" a="1"/>
  <c r="L89" i="2" s="1"/>
  <c r="L90" i="2" a="1"/>
  <c r="L90" i="2" s="1"/>
  <c r="L91" i="2" a="1"/>
  <c r="L91" i="2" s="1"/>
  <c r="L92" i="2" a="1"/>
  <c r="L92" i="2" s="1"/>
  <c r="L93" i="2" a="1"/>
  <c r="L93" i="2" s="1"/>
  <c r="L94" i="2" a="1"/>
  <c r="L94" i="2" s="1"/>
  <c r="L95" i="2" a="1"/>
  <c r="L95" i="2" s="1"/>
  <c r="L96" i="2" a="1"/>
  <c r="L96" i="2" s="1"/>
  <c r="L97" i="2" a="1"/>
  <c r="L97" i="2" s="1"/>
  <c r="L98" i="2" a="1"/>
  <c r="L98" i="2" s="1"/>
  <c r="L99" i="2" a="1"/>
  <c r="L99" i="2" s="1"/>
  <c r="L100" i="2" a="1"/>
  <c r="L100" i="2" s="1"/>
  <c r="L101" i="2" a="1"/>
  <c r="L101" i="2" s="1"/>
  <c r="L102" i="2" a="1"/>
  <c r="L102" i="2" s="1"/>
  <c r="L103" i="2" a="1"/>
  <c r="L103" i="2" s="1"/>
  <c r="L104" i="2" a="1"/>
  <c r="L104" i="2" s="1"/>
  <c r="L105" i="2" a="1"/>
  <c r="L105" i="2" s="1"/>
  <c r="L106" i="2" a="1"/>
  <c r="L106" i="2" s="1"/>
  <c r="L107" i="2" a="1"/>
  <c r="L107" i="2" s="1"/>
  <c r="L108" i="2" a="1"/>
  <c r="L108" i="2" s="1"/>
  <c r="L109" i="2" a="1"/>
  <c r="L109" i="2" s="1"/>
  <c r="L110" i="2" a="1"/>
  <c r="L110" i="2" s="1"/>
  <c r="L111" i="2" a="1"/>
  <c r="L111" i="2" s="1"/>
  <c r="L112" i="2" a="1"/>
  <c r="L112" i="2" s="1"/>
  <c r="L113" i="2" a="1"/>
  <c r="L113" i="2" s="1"/>
  <c r="L114" i="2" a="1"/>
  <c r="L114" i="2" s="1"/>
  <c r="L115" i="2" a="1"/>
  <c r="L115" i="2" s="1"/>
  <c r="L116" i="2" a="1"/>
  <c r="L116" i="2" s="1"/>
  <c r="L117" i="2" a="1"/>
  <c r="L117" i="2" s="1"/>
  <c r="L118" i="2" a="1"/>
  <c r="L118" i="2" s="1"/>
  <c r="L119" i="2" a="1"/>
  <c r="L119" i="2" s="1"/>
  <c r="L120" i="2" a="1"/>
  <c r="L120" i="2" s="1"/>
  <c r="L121" i="2" a="1"/>
  <c r="L121" i="2" s="1"/>
  <c r="L122" i="2" a="1"/>
  <c r="L122" i="2" s="1"/>
  <c r="L123" i="2" a="1"/>
  <c r="L123" i="2" s="1"/>
  <c r="L124" i="2" a="1"/>
  <c r="L124" i="2" s="1"/>
  <c r="L125" i="2" a="1"/>
  <c r="L125" i="2" s="1"/>
  <c r="L126" i="2" a="1"/>
  <c r="L126" i="2" s="1"/>
  <c r="L127" i="2" a="1"/>
  <c r="L127" i="2" s="1"/>
  <c r="L128" i="2" a="1"/>
  <c r="L128" i="2" s="1"/>
  <c r="L129" i="2" a="1"/>
  <c r="L129" i="2" s="1"/>
  <c r="L130" i="2" a="1"/>
  <c r="L130" i="2" s="1"/>
  <c r="L131" i="2" a="1"/>
  <c r="L131" i="2" s="1"/>
  <c r="L132" i="2" a="1"/>
  <c r="L132" i="2" s="1"/>
  <c r="L133" i="2" a="1"/>
  <c r="L133" i="2" s="1"/>
  <c r="L134" i="2" a="1"/>
  <c r="L134" i="2" s="1"/>
  <c r="L135" i="2" a="1"/>
  <c r="L135" i="2" s="1"/>
  <c r="L136" i="2" a="1"/>
  <c r="L136" i="2" s="1"/>
  <c r="L137" i="2" a="1"/>
  <c r="L137" i="2" s="1"/>
  <c r="L138" i="2" a="1"/>
  <c r="L138" i="2" s="1"/>
  <c r="L139" i="2" a="1"/>
  <c r="L139" i="2" s="1"/>
  <c r="L140" i="2" a="1"/>
  <c r="L140" i="2" s="1"/>
  <c r="L141" i="2" a="1"/>
  <c r="L141" i="2" s="1"/>
  <c r="L142" i="2" a="1"/>
  <c r="L142" i="2" s="1"/>
  <c r="L143" i="2" a="1"/>
  <c r="L143" i="2" s="1"/>
  <c r="L144" i="2" a="1"/>
  <c r="L144" i="2" s="1"/>
  <c r="L145" i="2" a="1"/>
  <c r="L145" i="2" s="1"/>
  <c r="L146" i="2" a="1"/>
  <c r="L146" i="2" s="1"/>
  <c r="L147" i="2" a="1"/>
  <c r="L147" i="2" s="1"/>
  <c r="L148" i="2" a="1"/>
  <c r="L148" i="2" s="1"/>
  <c r="L149" i="2" a="1"/>
  <c r="L149" i="2" s="1"/>
  <c r="L150" i="2" a="1"/>
  <c r="L150" i="2" s="1"/>
  <c r="L151" i="2" a="1"/>
  <c r="L151" i="2" s="1"/>
  <c r="L152" i="2" a="1"/>
  <c r="L152" i="2" s="1"/>
  <c r="L153" i="2" a="1"/>
  <c r="L153" i="2" s="1"/>
  <c r="L154" i="2" a="1"/>
  <c r="L154" i="2" s="1"/>
  <c r="L155" i="2" a="1"/>
  <c r="L155" i="2" s="1"/>
  <c r="L156" i="2" a="1"/>
  <c r="L156" i="2" s="1"/>
  <c r="L157" i="2" a="1"/>
  <c r="L157" i="2" s="1"/>
  <c r="L158" i="2" a="1"/>
  <c r="L158" i="2" s="1"/>
  <c r="L159" i="2" a="1"/>
  <c r="L159" i="2" s="1"/>
  <c r="L160" i="2" a="1"/>
  <c r="L160" i="2" s="1"/>
  <c r="L161" i="2" a="1"/>
  <c r="L161" i="2" s="1"/>
  <c r="L162" i="2" a="1"/>
  <c r="L162" i="2" s="1"/>
  <c r="L163" i="2" a="1"/>
  <c r="L163" i="2" s="1"/>
  <c r="L164" i="2" a="1"/>
  <c r="L164" i="2" s="1"/>
  <c r="L165" i="2" a="1"/>
  <c r="L165" i="2" s="1"/>
  <c r="L166" i="2" a="1"/>
  <c r="L166" i="2" s="1"/>
  <c r="L167" i="2" a="1"/>
  <c r="L167" i="2" s="1"/>
  <c r="L168" i="2" a="1"/>
  <c r="L168" i="2" s="1"/>
  <c r="L169" i="2" a="1"/>
  <c r="L169" i="2" s="1"/>
  <c r="L170" i="2" a="1"/>
  <c r="L170" i="2" s="1"/>
  <c r="L171" i="2" a="1"/>
  <c r="L171" i="2" s="1"/>
  <c r="L172" i="2" a="1"/>
  <c r="L172" i="2" s="1"/>
  <c r="L173" i="2" a="1"/>
  <c r="L173" i="2" s="1"/>
  <c r="L174" i="2" a="1"/>
  <c r="L174" i="2" s="1"/>
  <c r="L175" i="2" a="1"/>
  <c r="L175" i="2" s="1"/>
  <c r="L176" i="2" a="1"/>
  <c r="L176" i="2" s="1"/>
  <c r="L177" i="2" a="1"/>
  <c r="L177" i="2" s="1"/>
  <c r="L178" i="2" a="1"/>
  <c r="L178" i="2" s="1"/>
  <c r="L179" i="2" a="1"/>
  <c r="L179" i="2" s="1"/>
  <c r="L180" i="2" a="1"/>
  <c r="L180" i="2" s="1"/>
  <c r="L181" i="2" a="1"/>
  <c r="L181" i="2" s="1"/>
  <c r="L182" i="2" a="1"/>
  <c r="L182" i="2" s="1"/>
  <c r="L183" i="2" a="1"/>
  <c r="L183" i="2" s="1"/>
  <c r="L184" i="2" a="1"/>
  <c r="L184" i="2" s="1"/>
  <c r="L185" i="2" a="1"/>
  <c r="L185" i="2" s="1"/>
  <c r="L186" i="2" a="1"/>
  <c r="L186" i="2" s="1"/>
  <c r="L187" i="2" a="1"/>
  <c r="L187" i="2" s="1"/>
  <c r="L188" i="2" a="1"/>
  <c r="L188" i="2" s="1"/>
  <c r="L189" i="2" a="1"/>
  <c r="L189" i="2" s="1"/>
  <c r="L190" i="2" a="1"/>
  <c r="L190" i="2" s="1"/>
  <c r="L191" i="2" a="1"/>
  <c r="L191" i="2" s="1"/>
  <c r="L192" i="2" a="1"/>
  <c r="L192" i="2" s="1"/>
  <c r="L193" i="2" a="1"/>
  <c r="L193" i="2" s="1"/>
  <c r="L194" i="2" a="1"/>
  <c r="L194" i="2" s="1"/>
  <c r="L195" i="2" a="1"/>
  <c r="L195" i="2" s="1"/>
  <c r="L196" i="2" a="1"/>
  <c r="L196" i="2" s="1"/>
  <c r="L197" i="2" a="1"/>
  <c r="L197" i="2" s="1"/>
  <c r="L198" i="2" a="1"/>
  <c r="L198" i="2" s="1"/>
  <c r="L199" i="2" a="1"/>
  <c r="L199" i="2" s="1"/>
  <c r="L200" i="2" a="1"/>
  <c r="L200" i="2" s="1"/>
  <c r="L201" i="2" a="1"/>
  <c r="L201" i="2" s="1"/>
  <c r="L202" i="2" a="1"/>
  <c r="L202" i="2" s="1"/>
  <c r="L203" i="2" a="1"/>
  <c r="L203" i="2" s="1"/>
  <c r="L204" i="2" a="1"/>
  <c r="L204" i="2" s="1"/>
  <c r="L205" i="2" a="1"/>
  <c r="L205" i="2" s="1"/>
  <c r="L206" i="2" a="1"/>
  <c r="L206" i="2" s="1"/>
  <c r="L207" i="2" a="1"/>
  <c r="L207" i="2" s="1"/>
  <c r="L208" i="2" a="1"/>
  <c r="L208" i="2" s="1"/>
  <c r="L209" i="2" a="1"/>
  <c r="L209" i="2" s="1"/>
  <c r="L210" i="2" a="1"/>
  <c r="L210" i="2" s="1"/>
  <c r="L211" i="2" a="1"/>
  <c r="L211" i="2" s="1"/>
  <c r="L212" i="2" a="1"/>
  <c r="L212" i="2" s="1"/>
  <c r="L213" i="2" a="1"/>
  <c r="L213" i="2" s="1"/>
  <c r="L214" i="2" a="1"/>
  <c r="L214" i="2" s="1"/>
  <c r="L215" i="2" a="1"/>
  <c r="L215" i="2" s="1"/>
  <c r="L216" i="2" a="1"/>
  <c r="L216" i="2" s="1"/>
  <c r="L217" i="2" a="1"/>
  <c r="L217" i="2" s="1"/>
  <c r="L218" i="2" a="1"/>
  <c r="L218" i="2" s="1"/>
  <c r="L219" i="2" a="1"/>
  <c r="L219" i="2" s="1"/>
  <c r="L220" i="2" a="1"/>
  <c r="L220" i="2" s="1"/>
  <c r="L221" i="2" a="1"/>
  <c r="L221" i="2" s="1"/>
  <c r="L222" i="2" a="1"/>
  <c r="L222" i="2" s="1"/>
  <c r="L223" i="2" a="1"/>
  <c r="L223" i="2" s="1"/>
  <c r="L224" i="2" a="1"/>
  <c r="L224" i="2" s="1"/>
  <c r="L225" i="2" a="1"/>
  <c r="L225" i="2" s="1"/>
  <c r="L226" i="2" a="1"/>
  <c r="L226" i="2" s="1"/>
  <c r="L227" i="2" a="1"/>
  <c r="L227" i="2" s="1"/>
  <c r="L228" i="2" a="1"/>
  <c r="L228" i="2" s="1"/>
  <c r="L229" i="2" a="1"/>
  <c r="L229" i="2" s="1"/>
  <c r="L230" i="2" a="1"/>
  <c r="L230" i="2" s="1"/>
  <c r="L231" i="2" a="1"/>
  <c r="L231" i="2" s="1"/>
  <c r="L232" i="2" a="1"/>
  <c r="L232" i="2" s="1"/>
  <c r="L233" i="2" a="1"/>
  <c r="L233" i="2" s="1"/>
  <c r="L234" i="2" a="1"/>
  <c r="L234" i="2" s="1"/>
  <c r="L235" i="2" a="1"/>
  <c r="L235" i="2" s="1"/>
  <c r="L236" i="2" a="1"/>
  <c r="L236" i="2" s="1"/>
  <c r="L237" i="2" a="1"/>
  <c r="L237" i="2" s="1"/>
  <c r="L238" i="2" a="1"/>
  <c r="L238" i="2" s="1"/>
  <c r="L239" i="2" a="1"/>
  <c r="L239" i="2" s="1"/>
  <c r="L240" i="2" a="1"/>
  <c r="L240" i="2" s="1"/>
  <c r="L241" i="2" a="1"/>
  <c r="L241" i="2" s="1"/>
  <c r="L242" i="2" a="1"/>
  <c r="L242" i="2" s="1"/>
  <c r="L243" i="2" a="1"/>
  <c r="L243" i="2" s="1"/>
  <c r="L244" i="2" a="1"/>
  <c r="L244" i="2" s="1"/>
  <c r="L245" i="2" a="1"/>
  <c r="L245" i="2" s="1"/>
  <c r="L246" i="2" a="1"/>
  <c r="L246" i="2" s="1"/>
  <c r="L247" i="2" a="1"/>
  <c r="L247" i="2" s="1"/>
  <c r="L248" i="2" a="1"/>
  <c r="L248" i="2" s="1"/>
  <c r="L249" i="2" a="1"/>
  <c r="L249" i="2" s="1"/>
  <c r="L250" i="2" a="1"/>
  <c r="L250" i="2" s="1"/>
  <c r="L251" i="2" a="1"/>
  <c r="L251" i="2" s="1"/>
  <c r="L252" i="2" a="1"/>
  <c r="L252" i="2" s="1"/>
  <c r="L253" i="2" a="1"/>
  <c r="L253" i="2" s="1"/>
  <c r="L254" i="2" a="1"/>
  <c r="L254" i="2" s="1"/>
  <c r="L255" i="2" a="1"/>
  <c r="L255" i="2" s="1"/>
  <c r="L256" i="2" a="1"/>
  <c r="L256" i="2" s="1"/>
  <c r="L257" i="2" a="1"/>
  <c r="L257" i="2" s="1"/>
  <c r="L258" i="2" a="1"/>
  <c r="L258" i="2" s="1"/>
  <c r="L259" i="2" a="1"/>
  <c r="L259" i="2" s="1"/>
  <c r="L260" i="2" a="1"/>
  <c r="L260" i="2" s="1"/>
  <c r="L261" i="2" a="1"/>
  <c r="L261" i="2" s="1"/>
  <c r="L262" i="2" a="1"/>
  <c r="L262" i="2" s="1"/>
  <c r="L263" i="2" a="1"/>
  <c r="L263" i="2" s="1"/>
  <c r="L264" i="2" a="1"/>
  <c r="L264" i="2" s="1"/>
  <c r="L265" i="2" a="1"/>
  <c r="L265" i="2" s="1"/>
  <c r="L266" i="2" a="1"/>
  <c r="L266" i="2" s="1"/>
  <c r="L267" i="2" a="1"/>
  <c r="L267" i="2" s="1"/>
  <c r="L268" i="2" a="1"/>
  <c r="L268" i="2" s="1"/>
  <c r="L269" i="2" a="1"/>
  <c r="L269" i="2" s="1"/>
  <c r="L270" i="2" a="1"/>
  <c r="L270" i="2" s="1"/>
  <c r="L271" i="2" a="1"/>
  <c r="L271" i="2" s="1"/>
  <c r="L272" i="2" a="1"/>
  <c r="L272" i="2" s="1"/>
  <c r="L273" i="2" a="1"/>
  <c r="L273" i="2" s="1"/>
  <c r="L274" i="2" a="1"/>
  <c r="L274" i="2" s="1"/>
  <c r="L275" i="2" a="1"/>
  <c r="L275" i="2" s="1"/>
  <c r="L276" i="2" a="1"/>
  <c r="L276" i="2" s="1"/>
  <c r="L277" i="2" a="1"/>
  <c r="L277" i="2" s="1"/>
  <c r="L278" i="2" a="1"/>
  <c r="L278" i="2" s="1"/>
  <c r="L279" i="2" a="1"/>
  <c r="L279" i="2" s="1"/>
  <c r="L280" i="2" a="1"/>
  <c r="L280" i="2" s="1"/>
  <c r="L281" i="2" a="1"/>
  <c r="L281" i="2" s="1"/>
  <c r="L282" i="2" a="1"/>
  <c r="L282" i="2" s="1"/>
  <c r="L283" i="2" a="1"/>
  <c r="L283" i="2" s="1"/>
  <c r="L284" i="2" a="1"/>
  <c r="L284" i="2" s="1"/>
  <c r="L285" i="2" a="1"/>
  <c r="L285" i="2" s="1"/>
  <c r="L286" i="2" a="1"/>
  <c r="L286" i="2" s="1"/>
  <c r="L287" i="2" a="1"/>
  <c r="L287" i="2" s="1"/>
  <c r="L288" i="2" a="1"/>
  <c r="L288" i="2" s="1"/>
  <c r="L289" i="2" a="1"/>
  <c r="L289" i="2" s="1"/>
  <c r="L290" i="2" a="1"/>
  <c r="L290" i="2" s="1"/>
  <c r="L291" i="2" a="1"/>
  <c r="L291" i="2" s="1"/>
  <c r="L292" i="2" a="1"/>
  <c r="L292" i="2" s="1"/>
  <c r="L293" i="2" a="1"/>
  <c r="L293" i="2" s="1"/>
  <c r="L294" i="2" a="1"/>
  <c r="L294" i="2" s="1"/>
  <c r="L295" i="2" a="1"/>
  <c r="L295" i="2" s="1"/>
  <c r="L296" i="2" a="1"/>
  <c r="L296" i="2" s="1"/>
  <c r="L297" i="2" a="1"/>
  <c r="L297" i="2" s="1"/>
  <c r="L298" i="2" a="1"/>
  <c r="L298" i="2" s="1"/>
  <c r="L299" i="2" a="1"/>
  <c r="L299" i="2" s="1"/>
  <c r="L300" i="2" a="1"/>
  <c r="L300" i="2" s="1"/>
  <c r="L301" i="2" a="1"/>
  <c r="L301" i="2" s="1"/>
  <c r="L302" i="2" a="1"/>
  <c r="L302" i="2" s="1"/>
  <c r="L303" i="2" a="1"/>
  <c r="L303" i="2" s="1"/>
  <c r="L304" i="2" a="1"/>
  <c r="L304" i="2" s="1"/>
  <c r="L305" i="2" a="1"/>
  <c r="L305" i="2" s="1"/>
  <c r="L306" i="2" a="1"/>
  <c r="L306" i="2" s="1"/>
  <c r="L307" i="2" a="1"/>
  <c r="L307" i="2" s="1"/>
  <c r="L308" i="2" a="1"/>
  <c r="L308" i="2" s="1"/>
  <c r="L309" i="2" a="1"/>
  <c r="L309" i="2" s="1"/>
  <c r="L310" i="2" a="1"/>
  <c r="L310" i="2" s="1"/>
  <c r="L311" i="2" a="1"/>
  <c r="L311" i="2" s="1"/>
  <c r="L312" i="2" a="1"/>
  <c r="L312" i="2" s="1"/>
  <c r="L313" i="2" a="1"/>
  <c r="L313" i="2" s="1"/>
  <c r="L314" i="2" a="1"/>
  <c r="L314" i="2" s="1"/>
  <c r="L315" i="2" a="1"/>
  <c r="L315" i="2" s="1"/>
  <c r="L316" i="2" a="1"/>
  <c r="L316" i="2" s="1"/>
  <c r="L317" i="2" a="1"/>
  <c r="L317" i="2" s="1"/>
  <c r="L318" i="2" a="1"/>
  <c r="L318" i="2" s="1"/>
  <c r="L319" i="2" a="1"/>
  <c r="L319" i="2" s="1"/>
  <c r="L320" i="2" a="1"/>
  <c r="L320" i="2" s="1"/>
  <c r="L321" i="2" a="1"/>
  <c r="L321" i="2" s="1"/>
  <c r="L322" i="2" a="1"/>
  <c r="L322" i="2" s="1"/>
  <c r="L323" i="2" a="1"/>
  <c r="L323" i="2" s="1"/>
  <c r="L324" i="2" a="1"/>
  <c r="L324" i="2" s="1"/>
  <c r="L325" i="2" a="1"/>
  <c r="L325" i="2" s="1"/>
  <c r="L326" i="2" a="1"/>
  <c r="L326" i="2" s="1"/>
  <c r="L327" i="2" a="1"/>
  <c r="L327" i="2" s="1"/>
  <c r="L328" i="2" a="1"/>
  <c r="L328" i="2" s="1"/>
  <c r="L329" i="2" a="1"/>
  <c r="L329" i="2" s="1"/>
  <c r="L330" i="2" a="1"/>
  <c r="L330" i="2" s="1"/>
  <c r="L331" i="2" a="1"/>
  <c r="L331" i="2" s="1"/>
  <c r="L332" i="2" a="1"/>
  <c r="L332" i="2" s="1"/>
  <c r="L333" i="2" a="1"/>
  <c r="L333" i="2" s="1"/>
  <c r="L334" i="2" a="1"/>
  <c r="L334" i="2" s="1"/>
  <c r="L335" i="2" a="1"/>
  <c r="L335" i="2" s="1"/>
  <c r="L336" i="2" a="1"/>
  <c r="L336" i="2" s="1"/>
  <c r="L337" i="2" a="1"/>
  <c r="L337" i="2" s="1"/>
  <c r="L338" i="2" a="1"/>
  <c r="L338" i="2" s="1"/>
  <c r="L339" i="2" a="1"/>
  <c r="L339" i="2" s="1"/>
  <c r="L340" i="2" a="1"/>
  <c r="L340" i="2" s="1"/>
  <c r="L341" i="2" a="1"/>
  <c r="L341" i="2" s="1"/>
  <c r="L342" i="2" a="1"/>
  <c r="L342" i="2" s="1"/>
  <c r="L343" i="2" a="1"/>
  <c r="L343" i="2" s="1"/>
  <c r="L344" i="2" a="1"/>
  <c r="L344" i="2" s="1"/>
  <c r="L345" i="2" a="1"/>
  <c r="L345" i="2" s="1"/>
  <c r="L346" i="2" a="1"/>
  <c r="L346" i="2" s="1"/>
  <c r="L347" i="2" a="1"/>
  <c r="L347" i="2" s="1"/>
  <c r="L348" i="2" a="1"/>
  <c r="L348" i="2" s="1"/>
  <c r="L349" i="2" a="1"/>
  <c r="L349" i="2" s="1"/>
  <c r="L350" i="2" a="1"/>
  <c r="L350" i="2" s="1"/>
  <c r="L351" i="2" a="1"/>
  <c r="L351" i="2" s="1"/>
  <c r="L352" i="2" a="1"/>
  <c r="L352" i="2" s="1"/>
  <c r="L353" i="2" a="1"/>
  <c r="L353" i="2" s="1"/>
  <c r="L354" i="2" a="1"/>
  <c r="L354" i="2" s="1"/>
  <c r="L355" i="2" a="1"/>
  <c r="L355" i="2" s="1"/>
  <c r="L356" i="2" a="1"/>
  <c r="L356" i="2" s="1"/>
  <c r="L357" i="2" a="1"/>
  <c r="L357" i="2" s="1"/>
  <c r="L358" i="2" a="1"/>
  <c r="L358" i="2" s="1"/>
  <c r="L359" i="2" a="1"/>
  <c r="L359" i="2" s="1"/>
  <c r="L360" i="2" a="1"/>
  <c r="L360" i="2" s="1"/>
  <c r="L361" i="2" a="1"/>
  <c r="L361" i="2" s="1"/>
  <c r="L362" i="2" a="1"/>
  <c r="L362" i="2" s="1"/>
  <c r="L363" i="2" a="1"/>
  <c r="L363" i="2" s="1"/>
  <c r="L364" i="2" a="1"/>
  <c r="L364" i="2" s="1"/>
  <c r="L365" i="2" a="1"/>
  <c r="L365" i="2" s="1"/>
  <c r="L366" i="2" a="1"/>
  <c r="L366" i="2" s="1"/>
  <c r="L367" i="2" a="1"/>
  <c r="L367" i="2" s="1"/>
  <c r="L368" i="2" a="1"/>
  <c r="L368" i="2" s="1"/>
  <c r="L369" i="2" a="1"/>
  <c r="L369" i="2" s="1"/>
  <c r="L370" i="2" a="1"/>
  <c r="L370" i="2" s="1"/>
  <c r="L371" i="2" a="1"/>
  <c r="L371" i="2" s="1"/>
  <c r="L372" i="2" a="1"/>
  <c r="L372" i="2" s="1"/>
  <c r="L373" i="2" a="1"/>
  <c r="L373" i="2" s="1"/>
  <c r="L374" i="2" a="1"/>
  <c r="L374" i="2" s="1"/>
  <c r="L375" i="2" a="1"/>
  <c r="L375" i="2" s="1"/>
  <c r="L376" i="2" a="1"/>
  <c r="L376" i="2" s="1"/>
  <c r="L377" i="2" a="1"/>
  <c r="L377" i="2" s="1"/>
  <c r="L378" i="2" a="1"/>
  <c r="L378" i="2" s="1"/>
  <c r="L379" i="2" a="1"/>
  <c r="L379" i="2" s="1"/>
  <c r="L380" i="2" a="1"/>
  <c r="L380" i="2" s="1"/>
  <c r="L381" i="2" a="1"/>
  <c r="L381" i="2" s="1"/>
  <c r="L382" i="2" a="1"/>
  <c r="L382" i="2" s="1"/>
  <c r="L383" i="2" a="1"/>
  <c r="L383" i="2" s="1"/>
  <c r="L384" i="2" a="1"/>
  <c r="L384" i="2" s="1"/>
  <c r="L385" i="2" a="1"/>
  <c r="L385" i="2" s="1"/>
  <c r="L386" i="2" a="1"/>
  <c r="L386" i="2" s="1"/>
  <c r="L387" i="2" a="1"/>
  <c r="L387" i="2" s="1"/>
  <c r="L388" i="2" a="1"/>
  <c r="L388" i="2" s="1"/>
  <c r="L389" i="2" a="1"/>
  <c r="L389" i="2" s="1"/>
  <c r="L390" i="2" a="1"/>
  <c r="L390" i="2" s="1"/>
  <c r="L391" i="2" a="1"/>
  <c r="L391" i="2" s="1"/>
  <c r="L392" i="2" a="1"/>
  <c r="L392" i="2" s="1"/>
  <c r="L393" i="2" a="1"/>
  <c r="L393" i="2" s="1"/>
  <c r="L394" i="2" a="1"/>
  <c r="L394" i="2" s="1"/>
  <c r="L395" i="2" a="1"/>
  <c r="L395" i="2" s="1"/>
  <c r="L396" i="2" a="1"/>
  <c r="L396" i="2" s="1"/>
  <c r="L397" i="2" a="1"/>
  <c r="L397" i="2" s="1"/>
  <c r="L398" i="2" a="1"/>
  <c r="L398" i="2" s="1"/>
  <c r="L399" i="2" a="1"/>
  <c r="L399" i="2" s="1"/>
  <c r="L400" i="2" a="1"/>
  <c r="L400" i="2" s="1"/>
  <c r="L401" i="2" a="1"/>
  <c r="L401" i="2" s="1"/>
  <c r="L402" i="2" a="1"/>
  <c r="L402" i="2" s="1"/>
  <c r="L403" i="2" a="1"/>
  <c r="L403" i="2" s="1"/>
  <c r="L404" i="2" a="1"/>
  <c r="L404" i="2" s="1"/>
  <c r="L405" i="2" a="1"/>
  <c r="L405" i="2" s="1"/>
  <c r="L406" i="2" a="1"/>
  <c r="L406" i="2" s="1"/>
  <c r="L407" i="2" a="1"/>
  <c r="L407" i="2" s="1"/>
  <c r="L408" i="2" a="1"/>
  <c r="L408" i="2" s="1"/>
  <c r="L409" i="2" a="1"/>
  <c r="L409" i="2" s="1"/>
  <c r="L410" i="2" a="1"/>
  <c r="L410" i="2" s="1"/>
  <c r="L411" i="2" a="1"/>
  <c r="L411" i="2" s="1"/>
  <c r="L412" i="2" a="1"/>
  <c r="L412" i="2" s="1"/>
  <c r="L413" i="2" a="1"/>
  <c r="L413" i="2" s="1"/>
  <c r="L414" i="2" a="1"/>
  <c r="L414" i="2" s="1"/>
  <c r="L415" i="2" a="1"/>
  <c r="L415" i="2" s="1"/>
  <c r="L416" i="2" a="1"/>
  <c r="L416" i="2" s="1"/>
  <c r="L417" i="2" a="1"/>
  <c r="L417" i="2" s="1"/>
  <c r="L418" i="2" a="1"/>
  <c r="L418" i="2" s="1"/>
  <c r="L419" i="2" a="1"/>
  <c r="L419" i="2" s="1"/>
  <c r="L420" i="2" a="1"/>
  <c r="L420" i="2" s="1"/>
  <c r="L421" i="2" a="1"/>
  <c r="L421" i="2" s="1"/>
  <c r="L422" i="2" a="1"/>
  <c r="L422" i="2" s="1"/>
  <c r="L423" i="2" a="1"/>
  <c r="L423" i="2" s="1"/>
  <c r="L424" i="2" a="1"/>
  <c r="L424" i="2" s="1"/>
  <c r="L425" i="2" a="1"/>
  <c r="L425" i="2" s="1"/>
  <c r="L426" i="2" a="1"/>
  <c r="L426" i="2" s="1"/>
  <c r="L427" i="2" a="1"/>
  <c r="L427" i="2" s="1"/>
  <c r="L428" i="2" a="1"/>
  <c r="L428" i="2" s="1"/>
  <c r="L429" i="2" a="1"/>
  <c r="L429" i="2" s="1"/>
  <c r="L430" i="2" a="1"/>
  <c r="L430" i="2" s="1"/>
  <c r="L431" i="2" a="1"/>
  <c r="L431" i="2" s="1"/>
  <c r="L432" i="2" a="1"/>
  <c r="L432" i="2" s="1"/>
  <c r="L433" i="2" a="1"/>
  <c r="L433" i="2" s="1"/>
  <c r="L434" i="2" a="1"/>
  <c r="L434" i="2" s="1"/>
  <c r="L435" i="2" a="1"/>
  <c r="L435" i="2" s="1"/>
  <c r="L436" i="2" a="1"/>
  <c r="L436" i="2" s="1"/>
  <c r="L437" i="2" a="1"/>
  <c r="L437" i="2" s="1"/>
  <c r="L438" i="2" a="1"/>
  <c r="L438" i="2" s="1"/>
  <c r="L439" i="2" a="1"/>
  <c r="L439" i="2" s="1"/>
  <c r="L440" i="2" a="1"/>
  <c r="L440" i="2" s="1"/>
  <c r="L441" i="2" a="1"/>
  <c r="L441" i="2" s="1"/>
  <c r="L442" i="2" a="1"/>
  <c r="L442" i="2" s="1"/>
  <c r="L443" i="2" a="1"/>
  <c r="L443" i="2" s="1"/>
  <c r="L444" i="2" a="1"/>
  <c r="L444" i="2" s="1"/>
  <c r="L445" i="2" a="1"/>
  <c r="L445" i="2" s="1"/>
  <c r="L446" i="2" a="1"/>
  <c r="L446" i="2" s="1"/>
  <c r="L447" i="2" a="1"/>
  <c r="L447" i="2" s="1"/>
  <c r="L448" i="2" a="1"/>
  <c r="L448" i="2" s="1"/>
  <c r="L449" i="2" a="1"/>
  <c r="L449" i="2" s="1"/>
  <c r="L450" i="2" a="1"/>
  <c r="L450" i="2" s="1"/>
  <c r="L451" i="2" a="1"/>
  <c r="L451" i="2" s="1"/>
  <c r="L452" i="2" a="1"/>
  <c r="L452" i="2" s="1"/>
  <c r="L453" i="2" a="1"/>
  <c r="L453" i="2" s="1"/>
  <c r="L454" i="2" a="1"/>
  <c r="L454" i="2" s="1"/>
  <c r="L455" i="2" a="1"/>
  <c r="L455" i="2" s="1"/>
  <c r="L456" i="2" a="1"/>
  <c r="L456" i="2" s="1"/>
  <c r="L457" i="2" a="1"/>
  <c r="L457" i="2" s="1"/>
  <c r="L458" i="2" a="1"/>
  <c r="L458" i="2" s="1"/>
  <c r="L459" i="2" a="1"/>
  <c r="L459" i="2" s="1"/>
  <c r="L460" i="2" a="1"/>
  <c r="L460" i="2" s="1"/>
  <c r="L461" i="2" a="1"/>
  <c r="L461" i="2" s="1"/>
  <c r="L462" i="2" a="1"/>
  <c r="L462" i="2" s="1"/>
  <c r="L463" i="2" a="1"/>
  <c r="L463" i="2" s="1"/>
  <c r="L464" i="2" a="1"/>
  <c r="L464" i="2" s="1"/>
  <c r="L465" i="2" a="1"/>
  <c r="L465" i="2" s="1"/>
  <c r="L466" i="2" a="1"/>
  <c r="L466" i="2" s="1"/>
  <c r="L467" i="2" a="1"/>
  <c r="L467" i="2" s="1"/>
  <c r="L468" i="2" a="1"/>
  <c r="L468" i="2" s="1"/>
  <c r="L469" i="2" a="1"/>
  <c r="L469" i="2" s="1"/>
  <c r="L470" i="2" a="1"/>
  <c r="L470" i="2" s="1"/>
  <c r="L471" i="2" a="1"/>
  <c r="L471" i="2" s="1"/>
  <c r="L472" i="2" a="1"/>
  <c r="L472" i="2" s="1"/>
  <c r="L473" i="2" a="1"/>
  <c r="L473" i="2" s="1"/>
  <c r="L474" i="2" a="1"/>
  <c r="L474" i="2" s="1"/>
  <c r="L475" i="2" a="1"/>
  <c r="L475" i="2" s="1"/>
  <c r="L476" i="2" a="1"/>
  <c r="L476" i="2" s="1"/>
  <c r="L477" i="2" a="1"/>
  <c r="L477" i="2" s="1"/>
  <c r="L478" i="2" a="1"/>
  <c r="L478" i="2" s="1"/>
  <c r="L479" i="2" a="1"/>
  <c r="L479" i="2" s="1"/>
  <c r="L480" i="2" a="1"/>
  <c r="L480" i="2" s="1"/>
  <c r="L481" i="2" a="1"/>
  <c r="L481" i="2" s="1"/>
  <c r="L482" i="2" a="1"/>
  <c r="L482" i="2" s="1"/>
  <c r="L483" i="2" a="1"/>
  <c r="L483" i="2" s="1"/>
  <c r="L484" i="2" a="1"/>
  <c r="L484" i="2" s="1"/>
  <c r="L485" i="2" a="1"/>
  <c r="L485" i="2" s="1"/>
  <c r="L486" i="2" a="1"/>
  <c r="L486" i="2" s="1"/>
  <c r="L487" i="2" a="1"/>
  <c r="L487" i="2" s="1"/>
  <c r="L488" i="2" a="1"/>
  <c r="L488" i="2" s="1"/>
  <c r="L489" i="2" a="1"/>
  <c r="L489" i="2" s="1"/>
  <c r="L490" i="2" a="1"/>
  <c r="L490" i="2" s="1"/>
  <c r="L491" i="2" a="1"/>
  <c r="L491" i="2" s="1"/>
  <c r="L492" i="2" a="1"/>
  <c r="L492" i="2" s="1"/>
  <c r="L493" i="2" a="1"/>
  <c r="L493" i="2" s="1"/>
  <c r="L494" i="2" a="1"/>
  <c r="L494" i="2" s="1"/>
  <c r="L495" i="2" a="1"/>
  <c r="L495" i="2" s="1"/>
  <c r="L496" i="2" a="1"/>
  <c r="L496" i="2" s="1"/>
  <c r="L497" i="2" a="1"/>
  <c r="L497" i="2" s="1"/>
  <c r="L498" i="2" a="1"/>
  <c r="L498" i="2" s="1"/>
  <c r="L499" i="2" a="1"/>
  <c r="L499" i="2" s="1"/>
  <c r="L500" i="2" a="1"/>
  <c r="L500" i="2" s="1"/>
  <c r="L501" i="2" a="1"/>
  <c r="L501" i="2" s="1"/>
  <c r="L502" i="2" a="1"/>
  <c r="L502" i="2" s="1"/>
  <c r="L503" i="2" a="1"/>
  <c r="L503" i="2" s="1"/>
  <c r="L504" i="2" a="1"/>
  <c r="L504" i="2" s="1"/>
  <c r="L505" i="2" a="1"/>
  <c r="L505" i="2" s="1"/>
  <c r="L506" i="2" a="1"/>
  <c r="L506" i="2" s="1"/>
  <c r="L507" i="2" a="1"/>
  <c r="L507" i="2" s="1"/>
  <c r="L508" i="2" a="1"/>
  <c r="L508" i="2" s="1"/>
  <c r="L509" i="2" a="1"/>
  <c r="L509" i="2" s="1"/>
  <c r="L510" i="2" a="1"/>
  <c r="L510" i="2" s="1"/>
  <c r="L511" i="2" a="1"/>
  <c r="L511" i="2" s="1"/>
  <c r="L512" i="2" a="1"/>
  <c r="L512" i="2" s="1"/>
  <c r="L513" i="2" a="1"/>
  <c r="L513" i="2" s="1"/>
  <c r="L514" i="2" a="1"/>
  <c r="L514" i="2" s="1"/>
  <c r="L515" i="2" a="1"/>
  <c r="L515" i="2" s="1"/>
  <c r="L516" i="2" a="1"/>
  <c r="L516" i="2" s="1"/>
  <c r="L517" i="2" a="1"/>
  <c r="L517" i="2" s="1"/>
  <c r="L518" i="2" a="1"/>
  <c r="L518" i="2" s="1"/>
  <c r="L519" i="2" a="1"/>
  <c r="L519" i="2" s="1"/>
  <c r="L520" i="2" a="1"/>
  <c r="L520" i="2" s="1"/>
  <c r="L521" i="2" a="1"/>
  <c r="L521" i="2" s="1"/>
  <c r="L522" i="2" a="1"/>
  <c r="L522" i="2" s="1"/>
  <c r="L523" i="2" a="1"/>
  <c r="L523" i="2" s="1"/>
  <c r="L524" i="2" a="1"/>
  <c r="L524" i="2" s="1"/>
  <c r="L525" i="2" a="1"/>
  <c r="L525" i="2" s="1"/>
  <c r="L526" i="2" a="1"/>
  <c r="L526" i="2" s="1"/>
  <c r="L527" i="2" a="1"/>
  <c r="L527" i="2" s="1"/>
  <c r="L528" i="2" a="1"/>
  <c r="L528" i="2" s="1"/>
  <c r="L529" i="2" a="1"/>
  <c r="L529" i="2" s="1"/>
  <c r="L530" i="2" a="1"/>
  <c r="L530" i="2" s="1"/>
  <c r="L531" i="2" a="1"/>
  <c r="L531" i="2" s="1"/>
  <c r="L532" i="2" a="1"/>
  <c r="L532" i="2" s="1"/>
  <c r="L533" i="2" a="1"/>
  <c r="L533" i="2" s="1"/>
  <c r="L534" i="2" a="1"/>
  <c r="L534" i="2" s="1"/>
  <c r="L535" i="2" a="1"/>
  <c r="L535" i="2" s="1"/>
  <c r="L536" i="2" a="1"/>
  <c r="L536" i="2" s="1"/>
  <c r="L537" i="2" a="1"/>
  <c r="L537" i="2" s="1"/>
  <c r="L538" i="2" a="1"/>
  <c r="L538" i="2" s="1"/>
  <c r="L539" i="2" a="1"/>
  <c r="L539" i="2" s="1"/>
  <c r="L540" i="2" a="1"/>
  <c r="L540" i="2" s="1"/>
  <c r="L541" i="2" a="1"/>
  <c r="L541" i="2" s="1"/>
  <c r="L542" i="2" a="1"/>
  <c r="L542" i="2" s="1"/>
  <c r="L543" i="2" a="1"/>
  <c r="L543" i="2" s="1"/>
  <c r="L544" i="2" a="1"/>
  <c r="L544" i="2" s="1"/>
  <c r="L545" i="2" a="1"/>
  <c r="L545" i="2" s="1"/>
  <c r="L546" i="2" a="1"/>
  <c r="L546" i="2" s="1"/>
  <c r="L547" i="2" a="1"/>
  <c r="L547" i="2" s="1"/>
  <c r="L548" i="2" a="1"/>
  <c r="L548" i="2" s="1"/>
  <c r="L549" i="2" a="1"/>
  <c r="L549" i="2" s="1"/>
  <c r="L550" i="2" a="1"/>
  <c r="L550" i="2" s="1"/>
  <c r="L551" i="2" a="1"/>
  <c r="L551" i="2" s="1"/>
  <c r="L552" i="2" a="1"/>
  <c r="L552" i="2" s="1"/>
  <c r="L553" i="2" a="1"/>
  <c r="L553" i="2" s="1"/>
  <c r="L554" i="2" a="1"/>
  <c r="L554" i="2" s="1"/>
  <c r="L555" i="2" a="1"/>
  <c r="L555" i="2" s="1"/>
  <c r="L556" i="2" a="1"/>
  <c r="L556" i="2" s="1"/>
  <c r="L557" i="2" a="1"/>
  <c r="L557" i="2" s="1"/>
  <c r="L558" i="2" a="1"/>
  <c r="L558" i="2" s="1"/>
  <c r="L559" i="2" a="1"/>
  <c r="L559" i="2" s="1"/>
  <c r="L560" i="2" a="1"/>
  <c r="L560" i="2" s="1"/>
  <c r="L561" i="2" a="1"/>
  <c r="L561" i="2" s="1"/>
  <c r="L562" i="2" a="1"/>
  <c r="L562" i="2" s="1"/>
  <c r="L563" i="2" a="1"/>
  <c r="L563" i="2" s="1"/>
  <c r="L564" i="2" a="1"/>
  <c r="L564" i="2" s="1"/>
  <c r="L565" i="2" a="1"/>
  <c r="L565" i="2" s="1"/>
  <c r="L566" i="2" a="1"/>
  <c r="L566" i="2" s="1"/>
  <c r="L567" i="2" a="1"/>
  <c r="L567" i="2" s="1"/>
  <c r="L568" i="2" a="1"/>
  <c r="L568" i="2" s="1"/>
  <c r="L569" i="2" a="1"/>
  <c r="L569" i="2" s="1"/>
  <c r="L570" i="2" a="1"/>
  <c r="L570" i="2" s="1"/>
  <c r="L571" i="2" a="1"/>
  <c r="L571" i="2" s="1"/>
  <c r="L572" i="2" a="1"/>
  <c r="L572" i="2" s="1"/>
  <c r="L573" i="2" a="1"/>
  <c r="L573" i="2" s="1"/>
  <c r="L574" i="2" a="1"/>
  <c r="L574" i="2" s="1"/>
  <c r="L575" i="2" a="1"/>
  <c r="L575" i="2" s="1"/>
  <c r="L576" i="2" a="1"/>
  <c r="L576" i="2" s="1"/>
  <c r="L577" i="2" a="1"/>
  <c r="L577" i="2" s="1"/>
  <c r="L578" i="2" a="1"/>
  <c r="L578" i="2" s="1"/>
  <c r="L579" i="2" a="1"/>
  <c r="L579" i="2" s="1"/>
  <c r="L580" i="2" a="1"/>
  <c r="L580" i="2" s="1"/>
  <c r="L581" i="2" a="1"/>
  <c r="L581" i="2" s="1"/>
  <c r="L582" i="2" a="1"/>
  <c r="L582" i="2" s="1"/>
  <c r="L583" i="2" a="1"/>
  <c r="L583" i="2" s="1"/>
  <c r="L584" i="2" a="1"/>
  <c r="L584" i="2" s="1"/>
  <c r="L585" i="2" a="1"/>
  <c r="L585" i="2" s="1"/>
  <c r="L586" i="2" a="1"/>
  <c r="L586" i="2" s="1"/>
  <c r="L587" i="2" a="1"/>
  <c r="L587" i="2" s="1"/>
  <c r="L588" i="2" a="1"/>
  <c r="L588" i="2" s="1"/>
  <c r="L589" i="2" a="1"/>
  <c r="L589" i="2" s="1"/>
  <c r="L590" i="2" a="1"/>
  <c r="L590" i="2" s="1"/>
  <c r="L591" i="2" a="1"/>
  <c r="L591" i="2" s="1"/>
  <c r="L592" i="2" a="1"/>
  <c r="L592" i="2" s="1"/>
  <c r="L593" i="2" a="1"/>
  <c r="L593" i="2" s="1"/>
  <c r="L594" i="2" a="1"/>
  <c r="L594" i="2" s="1"/>
  <c r="L595" i="2" a="1"/>
  <c r="L595" i="2" s="1"/>
  <c r="L596" i="2" a="1"/>
  <c r="L596" i="2" s="1"/>
  <c r="L597" i="2" a="1"/>
  <c r="L597" i="2" s="1"/>
  <c r="L598" i="2" a="1"/>
  <c r="L598" i="2" s="1"/>
  <c r="L599" i="2" a="1"/>
  <c r="L599" i="2" s="1"/>
  <c r="L600" i="2" a="1"/>
  <c r="L600" i="2" s="1"/>
  <c r="L601" i="2" a="1"/>
  <c r="L601" i="2" s="1"/>
  <c r="L602" i="2" a="1"/>
  <c r="L602" i="2" s="1"/>
  <c r="L603" i="2" a="1"/>
  <c r="L603" i="2" s="1"/>
  <c r="L604" i="2" a="1"/>
  <c r="L604" i="2" s="1"/>
  <c r="L605" i="2" a="1"/>
  <c r="L605" i="2" s="1"/>
  <c r="L606" i="2" a="1"/>
  <c r="L606" i="2" s="1"/>
  <c r="L607" i="2" a="1"/>
  <c r="L607" i="2" s="1"/>
  <c r="L608" i="2" a="1"/>
  <c r="L608" i="2" s="1"/>
  <c r="L609" i="2" a="1"/>
  <c r="L609" i="2" s="1"/>
  <c r="L610" i="2" a="1"/>
  <c r="L610" i="2" s="1"/>
  <c r="L611" i="2" a="1"/>
  <c r="L611" i="2" s="1"/>
  <c r="L612" i="2" a="1"/>
  <c r="L612" i="2" s="1"/>
  <c r="L613" i="2" a="1"/>
  <c r="L613" i="2" s="1"/>
  <c r="L614" i="2" a="1"/>
  <c r="L614" i="2" s="1"/>
  <c r="L615" i="2" a="1"/>
  <c r="L615" i="2" s="1"/>
  <c r="L616" i="2" a="1"/>
  <c r="L616" i="2" s="1"/>
  <c r="L617" i="2" a="1"/>
  <c r="L617" i="2" s="1"/>
  <c r="L618" i="2" a="1"/>
  <c r="L618" i="2" s="1"/>
  <c r="L619" i="2" a="1"/>
  <c r="L619" i="2" s="1"/>
  <c r="L620" i="2" a="1"/>
  <c r="L620" i="2" s="1"/>
  <c r="L621" i="2" a="1"/>
  <c r="L621" i="2" s="1"/>
  <c r="L622" i="2" a="1"/>
  <c r="L622" i="2" s="1"/>
  <c r="L623" i="2" a="1"/>
  <c r="L623" i="2" s="1"/>
  <c r="L624" i="2" a="1"/>
  <c r="L624" i="2" s="1"/>
  <c r="L625" i="2" a="1"/>
  <c r="L625" i="2" s="1"/>
  <c r="L626" i="2" a="1"/>
  <c r="L626" i="2" s="1"/>
  <c r="L627" i="2" a="1"/>
  <c r="L627" i="2" s="1"/>
  <c r="L628" i="2" a="1"/>
  <c r="L628" i="2" s="1"/>
  <c r="L629" i="2" a="1"/>
  <c r="L629" i="2" s="1"/>
  <c r="L630" i="2" a="1"/>
  <c r="L630" i="2" s="1"/>
  <c r="L631" i="2" a="1"/>
  <c r="L631" i="2" s="1"/>
  <c r="L632" i="2" a="1"/>
  <c r="L632" i="2" s="1"/>
  <c r="L633" i="2" a="1"/>
  <c r="L633" i="2" s="1"/>
  <c r="L634" i="2" a="1"/>
  <c r="L634" i="2" s="1"/>
  <c r="L635" i="2" a="1"/>
  <c r="L635" i="2" s="1"/>
  <c r="L636" i="2" a="1"/>
  <c r="L636" i="2" s="1"/>
  <c r="L637" i="2" a="1"/>
  <c r="L637" i="2" s="1"/>
  <c r="L638" i="2" a="1"/>
  <c r="L638" i="2" s="1"/>
  <c r="L639" i="2" a="1"/>
  <c r="L639" i="2" s="1"/>
  <c r="L640" i="2" a="1"/>
  <c r="L640" i="2" s="1"/>
  <c r="L641" i="2" a="1"/>
  <c r="L641" i="2" s="1"/>
  <c r="L642" i="2" a="1"/>
  <c r="L642" i="2" s="1"/>
  <c r="L643" i="2" a="1"/>
  <c r="L643" i="2" s="1"/>
  <c r="L644" i="2" a="1"/>
  <c r="L644" i="2" s="1"/>
  <c r="L645" i="2" a="1"/>
  <c r="L645" i="2" s="1"/>
  <c r="L646" i="2" a="1"/>
  <c r="L646" i="2" s="1"/>
  <c r="L647" i="2" a="1"/>
  <c r="L647" i="2" s="1"/>
  <c r="L648" i="2" a="1"/>
  <c r="L648" i="2" s="1"/>
  <c r="L649" i="2" a="1"/>
  <c r="L649" i="2" s="1"/>
  <c r="L650" i="2" a="1"/>
  <c r="L650" i="2" s="1"/>
  <c r="L651" i="2" a="1"/>
  <c r="L651" i="2" s="1"/>
  <c r="L652" i="2" a="1"/>
  <c r="L652" i="2" s="1"/>
  <c r="L653" i="2" a="1"/>
  <c r="L653" i="2" s="1"/>
  <c r="L654" i="2" a="1"/>
  <c r="L654" i="2" s="1"/>
  <c r="L655" i="2" a="1"/>
  <c r="L655" i="2" s="1"/>
  <c r="L656" i="2" a="1"/>
  <c r="L656" i="2" s="1"/>
  <c r="L657" i="2" a="1"/>
  <c r="L657" i="2" s="1"/>
  <c r="L658" i="2" a="1"/>
  <c r="L658" i="2" s="1"/>
  <c r="L659" i="2" a="1"/>
  <c r="L659" i="2" s="1"/>
  <c r="L660" i="2" a="1"/>
  <c r="L660" i="2" s="1"/>
  <c r="L661" i="2" a="1"/>
  <c r="L661" i="2" s="1"/>
  <c r="L662" i="2" a="1"/>
  <c r="L662" i="2" s="1"/>
  <c r="L663" i="2" a="1"/>
  <c r="L663" i="2" s="1"/>
  <c r="L664" i="2" a="1"/>
  <c r="L664" i="2" s="1"/>
  <c r="L665" i="2" a="1"/>
  <c r="L665" i="2" s="1"/>
  <c r="L666" i="2" a="1"/>
  <c r="L666" i="2" s="1"/>
  <c r="L667" i="2" a="1"/>
  <c r="L667" i="2" s="1"/>
  <c r="L668" i="2" a="1"/>
  <c r="L668" i="2" s="1"/>
  <c r="L669" i="2" a="1"/>
  <c r="L669" i="2" s="1"/>
  <c r="L670" i="2" a="1"/>
  <c r="L670" i="2" s="1"/>
  <c r="L671" i="2" a="1"/>
  <c r="L671" i="2" s="1"/>
  <c r="L672" i="2" a="1"/>
  <c r="L672" i="2" s="1"/>
  <c r="L673" i="2" a="1"/>
  <c r="L673" i="2" s="1"/>
  <c r="L674" i="2" a="1"/>
  <c r="L674" i="2" s="1"/>
  <c r="L675" i="2" a="1"/>
  <c r="L675" i="2" s="1"/>
  <c r="L676" i="2" a="1"/>
  <c r="L676" i="2" s="1"/>
  <c r="L677" i="2" a="1"/>
  <c r="L677" i="2" s="1"/>
  <c r="L678" i="2" a="1"/>
  <c r="L678" i="2" s="1"/>
  <c r="L679" i="2" a="1"/>
  <c r="L679" i="2" s="1"/>
  <c r="L680" i="2" a="1"/>
  <c r="L680" i="2" s="1"/>
  <c r="L681" i="2" a="1"/>
  <c r="L681" i="2" s="1"/>
  <c r="L682" i="2" a="1"/>
  <c r="L682" i="2" s="1"/>
  <c r="L683" i="2" a="1"/>
  <c r="L683" i="2" s="1"/>
  <c r="L684" i="2" a="1"/>
  <c r="L684" i="2" s="1"/>
  <c r="L685" i="2" a="1"/>
  <c r="L685" i="2" s="1"/>
  <c r="L686" i="2" a="1"/>
  <c r="L686" i="2" s="1"/>
  <c r="L687" i="2" a="1"/>
  <c r="L687" i="2" s="1"/>
  <c r="L688" i="2" a="1"/>
  <c r="L688" i="2" s="1"/>
  <c r="L689" i="2" a="1"/>
  <c r="L689" i="2" s="1"/>
  <c r="L690" i="2" a="1"/>
  <c r="L690" i="2" s="1"/>
  <c r="L691" i="2" a="1"/>
  <c r="L691" i="2" s="1"/>
  <c r="L692" i="2" a="1"/>
  <c r="L692" i="2" s="1"/>
  <c r="L693" i="2" a="1"/>
  <c r="L693" i="2" s="1"/>
  <c r="L694" i="2" a="1"/>
  <c r="L694" i="2" s="1"/>
  <c r="L695" i="2" a="1"/>
  <c r="L695" i="2" s="1"/>
  <c r="L696" i="2" a="1"/>
  <c r="L696" i="2" s="1"/>
  <c r="L697" i="2" a="1"/>
  <c r="L697" i="2" s="1"/>
  <c r="L698" i="2" a="1"/>
  <c r="L698" i="2" s="1"/>
  <c r="L699" i="2" a="1"/>
  <c r="L699" i="2" s="1"/>
  <c r="L700" i="2" a="1"/>
  <c r="L700" i="2" s="1"/>
  <c r="L701" i="2" a="1"/>
  <c r="L701" i="2" s="1"/>
  <c r="L702" i="2" a="1"/>
  <c r="L702" i="2" s="1"/>
  <c r="L703" i="2" a="1"/>
  <c r="L703" i="2" s="1"/>
  <c r="L704" i="2" a="1"/>
  <c r="L704" i="2" s="1"/>
  <c r="L705" i="2" a="1"/>
  <c r="L705" i="2" s="1"/>
  <c r="L706" i="2" a="1"/>
  <c r="L706" i="2" s="1"/>
  <c r="L707" i="2" a="1"/>
  <c r="L707" i="2" s="1"/>
  <c r="L708" i="2" a="1"/>
  <c r="L708" i="2" s="1"/>
  <c r="L709" i="2" a="1"/>
  <c r="L709" i="2" s="1"/>
  <c r="L710" i="2" a="1"/>
  <c r="L710" i="2" s="1"/>
  <c r="L711" i="2" a="1"/>
  <c r="L711" i="2" s="1"/>
  <c r="L712" i="2" a="1"/>
  <c r="L712" i="2" s="1"/>
  <c r="L713" i="2" a="1"/>
  <c r="L713" i="2" s="1"/>
  <c r="L714" i="2" a="1"/>
  <c r="L714" i="2" s="1"/>
  <c r="L715" i="2" a="1"/>
  <c r="L715" i="2" s="1"/>
  <c r="L716" i="2" a="1"/>
  <c r="L716" i="2" s="1"/>
  <c r="L717" i="2" a="1"/>
  <c r="L717" i="2" s="1"/>
  <c r="L718" i="2" a="1"/>
  <c r="L718" i="2" s="1"/>
  <c r="L719" i="2" a="1"/>
  <c r="L719" i="2" s="1"/>
  <c r="L720" i="2" a="1"/>
  <c r="L720" i="2" s="1"/>
  <c r="L721" i="2" a="1"/>
  <c r="L721" i="2" s="1"/>
  <c r="L722" i="2" a="1"/>
  <c r="L722" i="2" s="1"/>
  <c r="L723" i="2" a="1"/>
  <c r="L723" i="2" s="1"/>
  <c r="L724" i="2" a="1"/>
  <c r="L724" i="2" s="1"/>
  <c r="L725" i="2" a="1"/>
  <c r="L725" i="2" s="1"/>
  <c r="L726" i="2" a="1"/>
  <c r="L726" i="2" s="1"/>
  <c r="L727" i="2" a="1"/>
  <c r="L727" i="2" s="1"/>
  <c r="L728" i="2" a="1"/>
  <c r="L728" i="2" s="1"/>
  <c r="L729" i="2" a="1"/>
  <c r="L729" i="2" s="1"/>
  <c r="L730" i="2" a="1"/>
  <c r="L730" i="2" s="1"/>
  <c r="L731" i="2" a="1"/>
  <c r="L731" i="2" s="1"/>
  <c r="L732" i="2" a="1"/>
  <c r="L732" i="2" s="1"/>
  <c r="L733" i="2" a="1"/>
  <c r="L733" i="2" s="1"/>
  <c r="L734" i="2" a="1"/>
  <c r="L734" i="2" s="1"/>
  <c r="L735" i="2" a="1"/>
  <c r="L735" i="2" s="1"/>
  <c r="L736" i="2" a="1"/>
  <c r="L736" i="2" s="1"/>
  <c r="L737" i="2" a="1"/>
  <c r="L737" i="2" s="1"/>
  <c r="L738" i="2" a="1"/>
  <c r="L738" i="2" s="1"/>
  <c r="L739" i="2" a="1"/>
  <c r="L739" i="2" s="1"/>
  <c r="L740" i="2" a="1"/>
  <c r="L740" i="2" s="1"/>
  <c r="L741" i="2" a="1"/>
  <c r="L741" i="2" s="1"/>
  <c r="L742" i="2" a="1"/>
  <c r="L742" i="2" s="1"/>
  <c r="L743" i="2" a="1"/>
  <c r="L743" i="2" s="1"/>
  <c r="L744" i="2" a="1"/>
  <c r="L744" i="2" s="1"/>
  <c r="L745" i="2" a="1"/>
  <c r="L745" i="2" s="1"/>
  <c r="L746" i="2" a="1"/>
  <c r="L746" i="2" s="1"/>
  <c r="L747" i="2" a="1"/>
  <c r="L747" i="2" s="1"/>
  <c r="L748" i="2" a="1"/>
  <c r="L748" i="2" s="1"/>
  <c r="L749" i="2" a="1"/>
  <c r="L749" i="2" s="1"/>
  <c r="L750" i="2" a="1"/>
  <c r="L750" i="2" s="1"/>
  <c r="L751" i="2" a="1"/>
  <c r="L751" i="2" s="1"/>
  <c r="L752" i="2" a="1"/>
  <c r="L752" i="2" s="1"/>
  <c r="L753" i="2" a="1"/>
  <c r="L753" i="2" s="1"/>
  <c r="L754" i="2" a="1"/>
  <c r="L754" i="2" s="1"/>
  <c r="L755" i="2" a="1"/>
  <c r="L755" i="2" s="1"/>
  <c r="L756" i="2" a="1"/>
  <c r="L756" i="2" s="1"/>
  <c r="L757" i="2" a="1"/>
  <c r="L757" i="2" s="1"/>
  <c r="L758" i="2" a="1"/>
  <c r="L758" i="2" s="1"/>
  <c r="L759" i="2" a="1"/>
  <c r="L759" i="2" s="1"/>
  <c r="L760" i="2" a="1"/>
  <c r="L760" i="2" s="1"/>
  <c r="L761" i="2" a="1"/>
  <c r="L761" i="2" s="1"/>
  <c r="L762" i="2" a="1"/>
  <c r="L762" i="2" s="1"/>
  <c r="L763" i="2" a="1"/>
  <c r="L763" i="2" s="1"/>
  <c r="L764" i="2" a="1"/>
  <c r="L764" i="2" s="1"/>
  <c r="L765" i="2" a="1"/>
  <c r="L765" i="2" s="1"/>
  <c r="L766" i="2" a="1"/>
  <c r="L766" i="2" s="1"/>
  <c r="L767" i="2" a="1"/>
  <c r="L767" i="2" s="1"/>
  <c r="L768" i="2" a="1"/>
  <c r="L768" i="2" s="1"/>
  <c r="L769" i="2" a="1"/>
  <c r="L769" i="2" s="1"/>
  <c r="L770" i="2" a="1"/>
  <c r="L770" i="2" s="1"/>
  <c r="L771" i="2" a="1"/>
  <c r="L771" i="2" s="1"/>
  <c r="L772" i="2" a="1"/>
  <c r="L772" i="2" s="1"/>
  <c r="L773" i="2" a="1"/>
  <c r="L773" i="2" s="1"/>
  <c r="L774" i="2" a="1"/>
  <c r="L774" i="2" s="1"/>
  <c r="L775" i="2" a="1"/>
  <c r="L775" i="2" s="1"/>
  <c r="L776" i="2" a="1"/>
  <c r="L776" i="2" s="1"/>
  <c r="L777" i="2" a="1"/>
  <c r="L777" i="2" s="1"/>
  <c r="L778" i="2" a="1"/>
  <c r="L778" i="2" s="1"/>
  <c r="L779" i="2" a="1"/>
  <c r="L779" i="2" s="1"/>
  <c r="L780" i="2" a="1"/>
  <c r="L780" i="2" s="1"/>
  <c r="L781" i="2" a="1"/>
  <c r="L781" i="2" s="1"/>
  <c r="L782" i="2" a="1"/>
  <c r="L782" i="2" s="1"/>
  <c r="L783" i="2" a="1"/>
  <c r="L783" i="2" s="1"/>
  <c r="L784" i="2" a="1"/>
  <c r="L784" i="2" s="1"/>
  <c r="L785" i="2" a="1"/>
  <c r="L785" i="2" s="1"/>
  <c r="L786" i="2" a="1"/>
  <c r="L786" i="2" s="1"/>
  <c r="L787" i="2" a="1"/>
  <c r="L787" i="2" s="1"/>
  <c r="L788" i="2" a="1"/>
  <c r="L788" i="2" s="1"/>
  <c r="L789" i="2" a="1"/>
  <c r="L789" i="2" s="1"/>
  <c r="L790" i="2" a="1"/>
  <c r="L790" i="2" s="1"/>
  <c r="L791" i="2" a="1"/>
  <c r="L791" i="2" s="1"/>
  <c r="L792" i="2" a="1"/>
  <c r="L792" i="2" s="1"/>
  <c r="L793" i="2" a="1"/>
  <c r="L793" i="2" s="1"/>
  <c r="L794" i="2" a="1"/>
  <c r="L794" i="2" s="1"/>
  <c r="L795" i="2" a="1"/>
  <c r="L795" i="2" s="1"/>
  <c r="L796" i="2" a="1"/>
  <c r="L796" i="2" s="1"/>
  <c r="L797" i="2" a="1"/>
  <c r="L797" i="2" s="1"/>
  <c r="L798" i="2" a="1"/>
  <c r="L798" i="2" s="1"/>
  <c r="L799" i="2" a="1"/>
  <c r="L799" i="2" s="1"/>
  <c r="L800" i="2" a="1"/>
  <c r="L800" i="2" s="1"/>
  <c r="L801" i="2" a="1"/>
  <c r="L801" i="2" s="1"/>
  <c r="L802" i="2" a="1"/>
  <c r="L802" i="2" s="1"/>
  <c r="L803" i="2" a="1"/>
  <c r="L803" i="2" s="1"/>
  <c r="L804" i="2" a="1"/>
  <c r="L804" i="2" s="1"/>
  <c r="L805" i="2" a="1"/>
  <c r="L805" i="2" s="1"/>
  <c r="L806" i="2" a="1"/>
  <c r="L806" i="2" s="1"/>
  <c r="L807" i="2" a="1"/>
  <c r="L807" i="2" s="1"/>
  <c r="L808" i="2" a="1"/>
  <c r="L808" i="2" s="1"/>
  <c r="L809" i="2" a="1"/>
  <c r="L809" i="2" s="1"/>
  <c r="L810" i="2" a="1"/>
  <c r="L810" i="2" s="1"/>
  <c r="L811" i="2" a="1"/>
  <c r="L811" i="2" s="1"/>
  <c r="L812" i="2" a="1"/>
  <c r="L812" i="2" s="1"/>
  <c r="L813" i="2" a="1"/>
  <c r="L813" i="2" s="1"/>
  <c r="L814" i="2" a="1"/>
  <c r="L814" i="2" s="1"/>
  <c r="L815" i="2" a="1"/>
  <c r="L815" i="2" s="1"/>
  <c r="L816" i="2" a="1"/>
  <c r="L816" i="2" s="1"/>
  <c r="L817" i="2" a="1"/>
  <c r="L817" i="2" s="1"/>
  <c r="L818" i="2" a="1"/>
  <c r="L818" i="2" s="1"/>
  <c r="L819" i="2" a="1"/>
  <c r="L819" i="2" s="1"/>
  <c r="L820" i="2" a="1"/>
  <c r="L820" i="2" s="1"/>
  <c r="L821" i="2" a="1"/>
  <c r="L821" i="2" s="1"/>
  <c r="L822" i="2" a="1"/>
  <c r="L822" i="2" s="1"/>
  <c r="L823" i="2" a="1"/>
  <c r="L823" i="2" s="1"/>
  <c r="L824" i="2" a="1"/>
  <c r="L824" i="2" s="1"/>
  <c r="L825" i="2" a="1"/>
  <c r="L825" i="2" s="1"/>
  <c r="L826" i="2" a="1"/>
  <c r="L826" i="2" s="1"/>
  <c r="L827" i="2" a="1"/>
  <c r="L827" i="2" s="1"/>
  <c r="L828" i="2" a="1"/>
  <c r="L828" i="2" s="1"/>
  <c r="L829" i="2" a="1"/>
  <c r="L829" i="2" s="1"/>
  <c r="L830" i="2" a="1"/>
  <c r="L830" i="2" s="1"/>
  <c r="L831" i="2" a="1"/>
  <c r="L831" i="2" s="1"/>
  <c r="L832" i="2" a="1"/>
  <c r="L832" i="2" s="1"/>
  <c r="L833" i="2" a="1"/>
  <c r="L833" i="2" s="1"/>
  <c r="L834" i="2" a="1"/>
  <c r="L834" i="2" s="1"/>
  <c r="L835" i="2" a="1"/>
  <c r="L835" i="2" s="1"/>
  <c r="L836" i="2" a="1"/>
  <c r="L836" i="2" s="1"/>
  <c r="L837" i="2" a="1"/>
  <c r="L837" i="2" s="1"/>
  <c r="L838" i="2" a="1"/>
  <c r="L838" i="2" s="1"/>
  <c r="L839" i="2" a="1"/>
  <c r="L839" i="2" s="1"/>
  <c r="L840" i="2" a="1"/>
  <c r="L840" i="2" s="1"/>
  <c r="L841" i="2" a="1"/>
  <c r="L841" i="2" s="1"/>
  <c r="L842" i="2" a="1"/>
  <c r="L842" i="2" s="1"/>
  <c r="L843" i="2" a="1"/>
  <c r="L843" i="2" s="1"/>
  <c r="L844" i="2" a="1"/>
  <c r="L844" i="2" s="1"/>
  <c r="L845" i="2" a="1"/>
  <c r="L845" i="2" s="1"/>
  <c r="L846" i="2" a="1"/>
  <c r="L846" i="2" s="1"/>
  <c r="L847" i="2" a="1"/>
  <c r="L847" i="2" s="1"/>
  <c r="L848" i="2" a="1"/>
  <c r="L848" i="2" s="1"/>
  <c r="L849" i="2" a="1"/>
  <c r="L849" i="2" s="1"/>
  <c r="L850" i="2" a="1"/>
  <c r="L850" i="2" s="1"/>
  <c r="L851" i="2" a="1"/>
  <c r="L851" i="2" s="1"/>
  <c r="L852" i="2" a="1"/>
  <c r="L852" i="2" s="1"/>
  <c r="L853" i="2" a="1"/>
  <c r="L853" i="2" s="1"/>
  <c r="L854" i="2" a="1"/>
  <c r="L854" i="2" s="1"/>
  <c r="L855" i="2" a="1"/>
  <c r="L855" i="2" s="1"/>
  <c r="L856" i="2" a="1"/>
  <c r="L856" i="2" s="1"/>
  <c r="L857" i="2" a="1"/>
  <c r="L857" i="2" s="1"/>
  <c r="L858" i="2" a="1"/>
  <c r="L858" i="2" s="1"/>
  <c r="L859" i="2" a="1"/>
  <c r="L859" i="2" s="1"/>
  <c r="L860" i="2" a="1"/>
  <c r="L860" i="2" s="1"/>
  <c r="L861" i="2" a="1"/>
  <c r="L861" i="2" s="1"/>
  <c r="L862" i="2" a="1"/>
  <c r="L862" i="2" s="1"/>
  <c r="L863" i="2" a="1"/>
  <c r="L863" i="2" s="1"/>
  <c r="L864" i="2" a="1"/>
  <c r="L864" i="2" s="1"/>
  <c r="L865" i="2" a="1"/>
  <c r="L865" i="2" s="1"/>
  <c r="L866" i="2" a="1"/>
  <c r="L866" i="2" s="1"/>
  <c r="L867" i="2" a="1"/>
  <c r="L867" i="2" s="1"/>
  <c r="L868" i="2" a="1"/>
  <c r="L868" i="2" s="1"/>
  <c r="L869" i="2" a="1"/>
  <c r="L869" i="2" s="1"/>
  <c r="L870" i="2" a="1"/>
  <c r="L870" i="2" s="1"/>
  <c r="L871" i="2" a="1"/>
  <c r="L871" i="2" s="1"/>
  <c r="L872" i="2" a="1"/>
  <c r="L872" i="2" s="1"/>
  <c r="L873" i="2" a="1"/>
  <c r="L873" i="2" s="1"/>
  <c r="L874" i="2" a="1"/>
  <c r="L874" i="2" s="1"/>
  <c r="L875" i="2" a="1"/>
  <c r="L875" i="2" s="1"/>
  <c r="L876" i="2" a="1"/>
  <c r="L876" i="2" s="1"/>
  <c r="L877" i="2" a="1"/>
  <c r="L877" i="2" s="1"/>
  <c r="L878" i="2" a="1"/>
  <c r="L878" i="2" s="1"/>
  <c r="L879" i="2" a="1"/>
  <c r="L879" i="2" s="1"/>
  <c r="L880" i="2" a="1"/>
  <c r="L880" i="2" s="1"/>
  <c r="L881" i="2" a="1"/>
  <c r="L881" i="2" s="1"/>
  <c r="L882" i="2" a="1"/>
  <c r="L882" i="2" s="1"/>
  <c r="L883" i="2" a="1"/>
  <c r="L883" i="2" s="1"/>
  <c r="L884" i="2" a="1"/>
  <c r="L884" i="2" s="1"/>
  <c r="L885" i="2" a="1"/>
  <c r="L885" i="2" s="1"/>
  <c r="L886" i="2" a="1"/>
  <c r="L886" i="2" s="1"/>
  <c r="L887" i="2" a="1"/>
  <c r="L887" i="2" s="1"/>
  <c r="L888" i="2" a="1"/>
  <c r="L888" i="2" s="1"/>
  <c r="L889" i="2" a="1"/>
  <c r="L889" i="2" s="1"/>
  <c r="L890" i="2" a="1"/>
  <c r="L890" i="2" s="1"/>
  <c r="L891" i="2" a="1"/>
  <c r="L891" i="2" s="1"/>
  <c r="L892" i="2" a="1"/>
  <c r="L892" i="2" s="1"/>
  <c r="L893" i="2" a="1"/>
  <c r="L893" i="2" s="1"/>
  <c r="L894" i="2" a="1"/>
  <c r="L894" i="2" s="1"/>
  <c r="L895" i="2" a="1"/>
  <c r="L895" i="2" s="1"/>
  <c r="L896" i="2" a="1"/>
  <c r="L896" i="2" s="1"/>
  <c r="L897" i="2" a="1"/>
  <c r="L897" i="2" s="1"/>
  <c r="L898" i="2" a="1"/>
  <c r="L898" i="2" s="1"/>
  <c r="L899" i="2" a="1"/>
  <c r="L899" i="2" s="1"/>
  <c r="L900" i="2" a="1"/>
  <c r="L900" i="2" s="1"/>
  <c r="L901" i="2" a="1"/>
  <c r="L901" i="2" s="1"/>
  <c r="L902" i="2" a="1"/>
  <c r="L902" i="2" s="1"/>
  <c r="L903" i="2" a="1"/>
  <c r="L903" i="2" s="1"/>
  <c r="L904" i="2" a="1"/>
  <c r="L904" i="2" s="1"/>
  <c r="L905" i="2" a="1"/>
  <c r="L905" i="2" s="1"/>
  <c r="L906" i="2" a="1"/>
  <c r="L906" i="2" s="1"/>
  <c r="L907" i="2" a="1"/>
  <c r="L907" i="2" s="1"/>
  <c r="L908" i="2" a="1"/>
  <c r="L908" i="2" s="1"/>
  <c r="L909" i="2" a="1"/>
  <c r="L909" i="2" s="1"/>
  <c r="L910" i="2" a="1"/>
  <c r="L910" i="2" s="1"/>
  <c r="L911" i="2" a="1"/>
  <c r="L911" i="2" s="1"/>
  <c r="L912" i="2" a="1"/>
  <c r="L912" i="2" s="1"/>
  <c r="L913" i="2" a="1"/>
  <c r="L913" i="2" s="1"/>
  <c r="L914" i="2" a="1"/>
  <c r="L914" i="2" s="1"/>
  <c r="L915" i="2" a="1"/>
  <c r="L915" i="2" s="1"/>
  <c r="L916" i="2" a="1"/>
  <c r="L916" i="2" s="1"/>
  <c r="L917" i="2" a="1"/>
  <c r="L917" i="2" s="1"/>
  <c r="L918" i="2" a="1"/>
  <c r="L918" i="2" s="1"/>
  <c r="L919" i="2" a="1"/>
  <c r="L919" i="2" s="1"/>
  <c r="L920" i="2" a="1"/>
  <c r="L920" i="2" s="1"/>
  <c r="L921" i="2" a="1"/>
  <c r="L921" i="2" s="1"/>
  <c r="L922" i="2" a="1"/>
  <c r="L922" i="2" s="1"/>
  <c r="L923" i="2" a="1"/>
  <c r="L923" i="2" s="1"/>
  <c r="L924" i="2" a="1"/>
  <c r="L924" i="2" s="1"/>
  <c r="L925" i="2" a="1"/>
  <c r="L925" i="2" s="1"/>
  <c r="L926" i="2" a="1"/>
  <c r="L926" i="2" s="1"/>
  <c r="L927" i="2" a="1"/>
  <c r="L927" i="2" s="1"/>
  <c r="L928" i="2" a="1"/>
  <c r="L928" i="2" s="1"/>
  <c r="L929" i="2" a="1"/>
  <c r="L929" i="2" s="1"/>
  <c r="L930" i="2" a="1"/>
  <c r="L930" i="2" s="1"/>
  <c r="L931" i="2" a="1"/>
  <c r="L931" i="2" s="1"/>
  <c r="L932" i="2" a="1"/>
  <c r="L932" i="2" s="1"/>
  <c r="L933" i="2" a="1"/>
  <c r="L933" i="2" s="1"/>
  <c r="L934" i="2" a="1"/>
  <c r="L934" i="2" s="1"/>
  <c r="L935" i="2" a="1"/>
  <c r="L935" i="2" s="1"/>
  <c r="L936" i="2" a="1"/>
  <c r="L936" i="2" s="1"/>
  <c r="L937" i="2" a="1"/>
  <c r="L937" i="2" s="1"/>
  <c r="L938" i="2" a="1"/>
  <c r="L938" i="2" s="1"/>
  <c r="L939" i="2" a="1"/>
  <c r="L939" i="2" s="1"/>
  <c r="L940" i="2" a="1"/>
  <c r="L940" i="2" s="1"/>
  <c r="L941" i="2" a="1"/>
  <c r="L941" i="2" s="1"/>
  <c r="L942" i="2" a="1"/>
  <c r="L942" i="2" s="1"/>
  <c r="L943" i="2" a="1"/>
  <c r="L943" i="2" s="1"/>
  <c r="L944" i="2" a="1"/>
  <c r="L944" i="2" s="1"/>
  <c r="L945" i="2" a="1"/>
  <c r="L945" i="2" s="1"/>
  <c r="L946" i="2" a="1"/>
  <c r="L946" i="2" s="1"/>
  <c r="L947" i="2" a="1"/>
  <c r="L947" i="2" s="1"/>
  <c r="L948" i="2" a="1"/>
  <c r="L948" i="2" s="1"/>
  <c r="L949" i="2" a="1"/>
  <c r="L949" i="2" s="1"/>
  <c r="L950" i="2" a="1"/>
  <c r="L950" i="2" s="1"/>
  <c r="L951" i="2" a="1"/>
  <c r="L951" i="2" s="1"/>
  <c r="L952" i="2" a="1"/>
  <c r="L952" i="2" s="1"/>
  <c r="L953" i="2" a="1"/>
  <c r="L953" i="2" s="1"/>
  <c r="L954" i="2" a="1"/>
  <c r="L954" i="2" s="1"/>
  <c r="L955" i="2" a="1"/>
  <c r="L955" i="2" s="1"/>
  <c r="L956" i="2" a="1"/>
  <c r="L956" i="2" s="1"/>
  <c r="L957" i="2" a="1"/>
  <c r="L957" i="2" s="1"/>
  <c r="L958" i="2" a="1"/>
  <c r="L958" i="2" s="1"/>
  <c r="L959" i="2" a="1"/>
  <c r="L959" i="2" s="1"/>
  <c r="L960" i="2" a="1"/>
  <c r="L960" i="2" s="1"/>
  <c r="L961" i="2" a="1"/>
  <c r="L961" i="2" s="1"/>
  <c r="L962" i="2" a="1"/>
  <c r="L962" i="2" s="1"/>
  <c r="L963" i="2" a="1"/>
  <c r="L963" i="2" s="1"/>
  <c r="L964" i="2" a="1"/>
  <c r="L964" i="2" s="1"/>
  <c r="L965" i="2" a="1"/>
  <c r="L965" i="2" s="1"/>
  <c r="L966" i="2" a="1"/>
  <c r="L966" i="2" s="1"/>
  <c r="L967" i="2" a="1"/>
  <c r="L967" i="2" s="1"/>
  <c r="L968" i="2" a="1"/>
  <c r="L968" i="2" s="1"/>
  <c r="L969" i="2" a="1"/>
  <c r="L969" i="2" s="1"/>
  <c r="L970" i="2" a="1"/>
  <c r="L970" i="2" s="1"/>
  <c r="L971" i="2" a="1"/>
  <c r="L971" i="2" s="1"/>
  <c r="L972" i="2" a="1"/>
  <c r="L972" i="2" s="1"/>
  <c r="L973" i="2" a="1"/>
  <c r="L973" i="2" s="1"/>
  <c r="L974" i="2" a="1"/>
  <c r="L974" i="2" s="1"/>
  <c r="L975" i="2" a="1"/>
  <c r="L975" i="2" s="1"/>
  <c r="L976" i="2" a="1"/>
  <c r="L976" i="2" s="1"/>
  <c r="L977" i="2" a="1"/>
  <c r="L977" i="2" s="1"/>
  <c r="L978" i="2" a="1"/>
  <c r="L978" i="2" s="1"/>
  <c r="L979" i="2" a="1"/>
  <c r="L979" i="2" s="1"/>
  <c r="L980" i="2" a="1"/>
  <c r="L980" i="2" s="1"/>
  <c r="L981" i="2" a="1"/>
  <c r="L981" i="2" s="1"/>
  <c r="L982" i="2" a="1"/>
  <c r="L982" i="2" s="1"/>
  <c r="L983" i="2" a="1"/>
  <c r="L983" i="2" s="1"/>
  <c r="L984" i="2" a="1"/>
  <c r="L984" i="2" s="1"/>
  <c r="L985" i="2" a="1"/>
  <c r="L985" i="2" s="1"/>
  <c r="L986" i="2" a="1"/>
  <c r="L986" i="2" s="1"/>
  <c r="L987" i="2" a="1"/>
  <c r="L987" i="2" s="1"/>
  <c r="L988" i="2" a="1"/>
  <c r="L988" i="2" s="1"/>
  <c r="L989" i="2" a="1"/>
  <c r="L989" i="2" s="1"/>
  <c r="L990" i="2" a="1"/>
  <c r="L990" i="2" s="1"/>
  <c r="L991" i="2" a="1"/>
  <c r="L991" i="2" s="1"/>
  <c r="L992" i="2" a="1"/>
  <c r="L992" i="2" s="1"/>
  <c r="L993" i="2" a="1"/>
  <c r="L993" i="2" s="1"/>
  <c r="L994" i="2" a="1"/>
  <c r="L994" i="2" s="1"/>
  <c r="L995" i="2" a="1"/>
  <c r="L995" i="2" s="1"/>
  <c r="L996" i="2" a="1"/>
  <c r="L996" i="2" s="1"/>
  <c r="L997" i="2" a="1"/>
  <c r="L997" i="2" s="1"/>
  <c r="L998" i="2" a="1"/>
  <c r="L998" i="2" s="1"/>
  <c r="L999" i="2" a="1"/>
  <c r="L999" i="2" s="1"/>
  <c r="L1000" i="2" a="1"/>
  <c r="L1000" i="2" s="1"/>
  <c r="L1001" i="2" a="1"/>
  <c r="L1001" i="2" s="1"/>
  <c r="L1002" i="2" a="1"/>
  <c r="L1002" i="2" s="1"/>
  <c r="L1003" i="2" a="1"/>
  <c r="L1003" i="2" s="1"/>
  <c r="L1004" i="2" a="1"/>
  <c r="L1004" i="2" s="1"/>
  <c r="L1005" i="2" a="1"/>
  <c r="L1005" i="2" s="1"/>
  <c r="L1006" i="2" a="1"/>
  <c r="L1006" i="2" s="1"/>
  <c r="L1007" i="2" a="1"/>
  <c r="L1007" i="2" s="1"/>
  <c r="L1008" i="2" a="1"/>
  <c r="L1008" i="2" s="1"/>
  <c r="L1009" i="2" a="1"/>
  <c r="L1009" i="2" s="1"/>
  <c r="L1010" i="2" a="1"/>
  <c r="L1010" i="2" s="1"/>
  <c r="L1011" i="2" a="1"/>
  <c r="L1011" i="2" s="1"/>
  <c r="L1012" i="2" a="1"/>
  <c r="L1012" i="2" s="1"/>
  <c r="L1013" i="2" a="1"/>
  <c r="L1013" i="2" s="1"/>
  <c r="L1014" i="2" a="1"/>
  <c r="L1014" i="2" s="1"/>
  <c r="L1015" i="2" a="1"/>
  <c r="L1015" i="2" s="1"/>
  <c r="L1016" i="2" a="1"/>
  <c r="L1016" i="2" s="1"/>
  <c r="L1017" i="2" a="1"/>
  <c r="L1017" i="2" s="1"/>
  <c r="L1018" i="2" a="1"/>
  <c r="L1018" i="2" s="1"/>
  <c r="L1019" i="2" a="1"/>
  <c r="L1019" i="2" s="1"/>
  <c r="L1020" i="2" a="1"/>
  <c r="L1020" i="2" s="1"/>
  <c r="L1021" i="2" a="1"/>
  <c r="L1021" i="2" s="1"/>
  <c r="L1022" i="2" a="1"/>
  <c r="L1022" i="2" s="1"/>
  <c r="L1023" i="2" a="1"/>
  <c r="L1023" i="2" s="1"/>
  <c r="L1024" i="2" a="1"/>
  <c r="L1024" i="2" s="1"/>
  <c r="L1025" i="2" a="1"/>
  <c r="L1025" i="2" s="1"/>
  <c r="L1026" i="2" a="1"/>
  <c r="L1026" i="2" s="1"/>
  <c r="L1027" i="2" a="1"/>
  <c r="L1027" i="2" s="1"/>
  <c r="L1028" i="2" a="1"/>
  <c r="L1028" i="2" s="1"/>
  <c r="L1029" i="2" a="1"/>
  <c r="L1029" i="2" s="1"/>
  <c r="L1030" i="2" a="1"/>
  <c r="L1030" i="2" s="1"/>
  <c r="L1031" i="2" a="1"/>
  <c r="L1031" i="2" s="1"/>
  <c r="L1032" i="2" a="1"/>
  <c r="L1032" i="2" s="1"/>
  <c r="L1033" i="2" a="1"/>
  <c r="L1033" i="2" s="1"/>
  <c r="L1034" i="2" a="1"/>
  <c r="L1034" i="2" s="1"/>
  <c r="L1035" i="2" a="1"/>
  <c r="L1035" i="2" s="1"/>
  <c r="L1036" i="2" a="1"/>
  <c r="L1036" i="2" s="1"/>
  <c r="L1037" i="2" a="1"/>
  <c r="L1037" i="2" s="1"/>
  <c r="L1038" i="2" a="1"/>
  <c r="L1038" i="2" s="1"/>
  <c r="L1039" i="2" a="1"/>
  <c r="L1039" i="2" s="1"/>
  <c r="L1040" i="2" a="1"/>
  <c r="L1040" i="2" s="1"/>
  <c r="L1041" i="2" a="1"/>
  <c r="L1041" i="2" s="1"/>
  <c r="L1042" i="2" a="1"/>
  <c r="L1042" i="2" s="1"/>
  <c r="L1043" i="2" a="1"/>
  <c r="L1043" i="2" s="1"/>
  <c r="L1044" i="2" a="1"/>
  <c r="L1044" i="2" s="1"/>
  <c r="L1045" i="2" a="1"/>
  <c r="L1045" i="2" s="1"/>
  <c r="L1046" i="2" a="1"/>
  <c r="L1046" i="2" s="1"/>
  <c r="L1047" i="2" a="1"/>
  <c r="L1047" i="2" s="1"/>
  <c r="L1048" i="2" a="1"/>
  <c r="L1048" i="2" s="1"/>
  <c r="L1049" i="2" a="1"/>
  <c r="L1049" i="2" s="1"/>
  <c r="L1050" i="2" a="1"/>
  <c r="L1050" i="2" s="1"/>
  <c r="L1051" i="2" a="1"/>
  <c r="L1051" i="2" s="1"/>
  <c r="L1052" i="2" a="1"/>
  <c r="L1052" i="2" s="1"/>
  <c r="L1053" i="2" a="1"/>
  <c r="L1053" i="2" s="1"/>
  <c r="L1054" i="2" a="1"/>
  <c r="L1054" i="2" s="1"/>
  <c r="L1055" i="2" a="1"/>
  <c r="L1055" i="2" s="1"/>
  <c r="L1056" i="2" a="1"/>
  <c r="L1056" i="2" s="1"/>
  <c r="L1057" i="2" a="1"/>
  <c r="L1057" i="2" s="1"/>
  <c r="L1058" i="2" a="1"/>
  <c r="L1058" i="2" s="1"/>
  <c r="L1059" i="2" a="1"/>
  <c r="L1059" i="2" s="1"/>
  <c r="L1060" i="2" a="1"/>
  <c r="L1060" i="2" s="1"/>
  <c r="L1061" i="2" a="1"/>
  <c r="L1061" i="2" s="1"/>
  <c r="L1062" i="2" a="1"/>
  <c r="L1062" i="2" s="1"/>
  <c r="L1063" i="2" a="1"/>
  <c r="L1063" i="2" s="1"/>
  <c r="L1064" i="2" a="1"/>
  <c r="L1064" i="2" s="1"/>
  <c r="L1065" i="2" a="1"/>
  <c r="L1065" i="2" s="1"/>
  <c r="L1066" i="2" a="1"/>
  <c r="L1066" i="2" s="1"/>
  <c r="L1067" i="2" a="1"/>
  <c r="L1067" i="2" s="1"/>
  <c r="L1068" i="2" a="1"/>
  <c r="L1068" i="2" s="1"/>
  <c r="L1069" i="2" a="1"/>
  <c r="L1069" i="2" s="1"/>
  <c r="L1070" i="2" a="1"/>
  <c r="L1070" i="2" s="1"/>
  <c r="L1071" i="2" a="1"/>
  <c r="L1071" i="2" s="1"/>
  <c r="L1072" i="2" a="1"/>
  <c r="L1072" i="2" s="1"/>
  <c r="L1073" i="2" a="1"/>
  <c r="L1073" i="2" s="1"/>
  <c r="L1074" i="2" a="1"/>
  <c r="L1074" i="2" s="1"/>
  <c r="L1075" i="2" a="1"/>
  <c r="L1075" i="2" s="1"/>
  <c r="L1076" i="2" a="1"/>
  <c r="L1076" i="2" s="1"/>
  <c r="L1077" i="2" a="1"/>
  <c r="L1077" i="2" s="1"/>
  <c r="L1078" i="2" a="1"/>
  <c r="L1078" i="2" s="1"/>
  <c r="L1079" i="2" a="1"/>
  <c r="L1079" i="2" s="1"/>
  <c r="L1080" i="2" a="1"/>
  <c r="L1080" i="2" s="1"/>
  <c r="L1081" i="2" a="1"/>
  <c r="L1081" i="2" s="1"/>
  <c r="L1082" i="2" a="1"/>
  <c r="L1082" i="2" s="1"/>
  <c r="L1083" i="2" a="1"/>
  <c r="L1083" i="2" s="1"/>
  <c r="L1084" i="2" a="1"/>
  <c r="L1084" i="2" s="1"/>
  <c r="L1085" i="2" a="1"/>
  <c r="L1085" i="2" s="1"/>
  <c r="L1086" i="2" a="1"/>
  <c r="L1086" i="2" s="1"/>
  <c r="L1087" i="2" a="1"/>
  <c r="L1087" i="2" s="1"/>
  <c r="L1088" i="2" a="1"/>
  <c r="L1088" i="2" s="1"/>
  <c r="L1089" i="2" a="1"/>
  <c r="L1089" i="2" s="1"/>
  <c r="L1090" i="2" a="1"/>
  <c r="L1090" i="2" s="1"/>
  <c r="L1091" i="2" a="1"/>
  <c r="L1091" i="2" s="1"/>
  <c r="L1092" i="2" a="1"/>
  <c r="L1092" i="2" s="1"/>
  <c r="L1093" i="2" a="1"/>
  <c r="L1093" i="2" s="1"/>
  <c r="L1094" i="2" a="1"/>
  <c r="L1094" i="2" s="1"/>
  <c r="L1095" i="2" a="1"/>
  <c r="L1095" i="2" s="1"/>
  <c r="L1096" i="2" a="1"/>
  <c r="L1096" i="2" s="1"/>
  <c r="L1097" i="2" a="1"/>
  <c r="L1097" i="2" s="1"/>
  <c r="L1098" i="2" a="1"/>
  <c r="L1098" i="2" s="1"/>
  <c r="L1099" i="2" a="1"/>
  <c r="L1099" i="2" s="1"/>
  <c r="L1100" i="2" a="1"/>
  <c r="L1100" i="2" s="1"/>
  <c r="L1101" i="2" a="1"/>
  <c r="L1101" i="2" s="1"/>
  <c r="L1102" i="2" a="1"/>
  <c r="L1102" i="2" s="1"/>
  <c r="L1103" i="2" a="1"/>
  <c r="L1103" i="2" s="1"/>
  <c r="L1104" i="2" a="1"/>
  <c r="L1104" i="2" s="1"/>
  <c r="L1105" i="2" a="1"/>
  <c r="L1105" i="2" s="1"/>
  <c r="L1106" i="2" a="1"/>
  <c r="L1106" i="2" s="1"/>
  <c r="L1107" i="2" a="1"/>
  <c r="L1107" i="2" s="1"/>
  <c r="L1108" i="2" a="1"/>
  <c r="L1108" i="2" s="1"/>
  <c r="L1109" i="2" a="1"/>
  <c r="L1109" i="2" s="1"/>
  <c r="L1110" i="2" a="1"/>
  <c r="L1110" i="2" s="1"/>
  <c r="L1111" i="2" a="1"/>
  <c r="L1111" i="2" s="1"/>
  <c r="L1112" i="2" a="1"/>
  <c r="L1112" i="2" s="1"/>
  <c r="L1113" i="2" a="1"/>
  <c r="L1113" i="2" s="1"/>
  <c r="L1114" i="2" a="1"/>
  <c r="L1114" i="2" s="1"/>
  <c r="L1115" i="2" a="1"/>
  <c r="L1115" i="2" s="1"/>
  <c r="L1116" i="2" a="1"/>
  <c r="L1116" i="2" s="1"/>
  <c r="L1117" i="2" a="1"/>
  <c r="L1117" i="2" s="1"/>
  <c r="L1118" i="2" a="1"/>
  <c r="L1118" i="2" s="1"/>
  <c r="L1119" i="2" a="1"/>
  <c r="L1119" i="2" s="1"/>
  <c r="L1120" i="2" a="1"/>
  <c r="L1120" i="2" s="1"/>
  <c r="L1121" i="2" a="1"/>
  <c r="L1121" i="2" s="1"/>
  <c r="L1122" i="2" a="1"/>
  <c r="L1122" i="2" s="1"/>
  <c r="L1123" i="2" a="1"/>
  <c r="L1123" i="2" s="1"/>
  <c r="L1124" i="2" a="1"/>
  <c r="L1124" i="2" s="1"/>
  <c r="L1125" i="2" a="1"/>
  <c r="L1125" i="2" s="1"/>
  <c r="L1126" i="2" a="1"/>
  <c r="L1126" i="2" s="1"/>
  <c r="L1127" i="2" a="1"/>
  <c r="L1127" i="2" s="1"/>
  <c r="L1128" i="2" a="1"/>
  <c r="L1128" i="2" s="1"/>
  <c r="L1129" i="2" a="1"/>
  <c r="L1129" i="2" s="1"/>
  <c r="L1130" i="2" a="1"/>
  <c r="L1130" i="2" s="1"/>
  <c r="L1131" i="2" a="1"/>
  <c r="L1131" i="2" s="1"/>
  <c r="L1132" i="2" a="1"/>
  <c r="L1132" i="2" s="1"/>
  <c r="L1133" i="2" a="1"/>
  <c r="L1133" i="2" s="1"/>
  <c r="L1134" i="2" a="1"/>
  <c r="L1134" i="2" s="1"/>
  <c r="L1135" i="2" a="1"/>
  <c r="L1135" i="2" s="1"/>
  <c r="L1136" i="2" a="1"/>
  <c r="L1136" i="2" s="1"/>
  <c r="L1137" i="2" a="1"/>
  <c r="L1137" i="2" s="1"/>
  <c r="L1138" i="2" a="1"/>
  <c r="L1138" i="2" s="1"/>
  <c r="L1139" i="2" a="1"/>
  <c r="L1139" i="2" s="1"/>
  <c r="L1140" i="2" a="1"/>
  <c r="L1140" i="2" s="1"/>
  <c r="L1141" i="2" a="1"/>
  <c r="L1141" i="2" s="1"/>
  <c r="L1142" i="2" a="1"/>
  <c r="L1142" i="2" s="1"/>
  <c r="L1143" i="2" a="1"/>
  <c r="L1143" i="2" s="1"/>
  <c r="L1144" i="2" a="1"/>
  <c r="L1144" i="2" s="1"/>
  <c r="L1145" i="2" a="1"/>
  <c r="L1145" i="2" s="1"/>
  <c r="L1146" i="2" a="1"/>
  <c r="L1146" i="2" s="1"/>
  <c r="L1147" i="2" a="1"/>
  <c r="L1147" i="2" s="1"/>
  <c r="L1148" i="2" a="1"/>
  <c r="L1148" i="2" s="1"/>
  <c r="L1149" i="2" a="1"/>
  <c r="L1149" i="2" s="1"/>
  <c r="L1150" i="2" a="1"/>
  <c r="L1150" i="2" s="1"/>
  <c r="L1151" i="2" a="1"/>
  <c r="L1151" i="2" s="1"/>
  <c r="L1152" i="2" a="1"/>
  <c r="L1152" i="2" s="1"/>
  <c r="L1153" i="2" a="1"/>
  <c r="L1153" i="2" s="1"/>
  <c r="L1154" i="2" a="1"/>
  <c r="L1154" i="2" s="1"/>
  <c r="L1155" i="2" a="1"/>
  <c r="L1155" i="2" s="1"/>
  <c r="L1156" i="2" a="1"/>
  <c r="L1156" i="2" s="1"/>
  <c r="L1157" i="2" a="1"/>
  <c r="L1157" i="2" s="1"/>
  <c r="L1158" i="2" a="1"/>
  <c r="L1158" i="2" s="1"/>
  <c r="L1159" i="2" a="1"/>
  <c r="L1159" i="2" s="1"/>
  <c r="L1160" i="2" a="1"/>
  <c r="L1160" i="2" s="1"/>
  <c r="L1161" i="2" a="1"/>
  <c r="L1161" i="2" s="1"/>
  <c r="L1162" i="2" a="1"/>
  <c r="L1162" i="2" s="1"/>
  <c r="L1163" i="2" a="1"/>
  <c r="L1163" i="2" s="1"/>
  <c r="L1164" i="2" a="1"/>
  <c r="L1164" i="2" s="1"/>
  <c r="L1165" i="2" a="1"/>
  <c r="L1165" i="2" s="1"/>
  <c r="L1166" i="2" a="1"/>
  <c r="L1166" i="2" s="1"/>
  <c r="L1167" i="2" a="1"/>
  <c r="L1167" i="2" s="1"/>
  <c r="L1168" i="2" a="1"/>
  <c r="L1168" i="2" s="1"/>
  <c r="L1169" i="2" a="1"/>
  <c r="L1169" i="2" s="1"/>
  <c r="L1170" i="2" a="1"/>
  <c r="L1170" i="2" s="1"/>
  <c r="L1171" i="2" a="1"/>
  <c r="L1171" i="2" s="1"/>
  <c r="L1172" i="2" a="1"/>
  <c r="L1172" i="2" s="1"/>
  <c r="L1173" i="2" a="1"/>
  <c r="L1173" i="2" s="1"/>
  <c r="L1174" i="2" a="1"/>
  <c r="L1174" i="2" s="1"/>
  <c r="L1175" i="2" a="1"/>
  <c r="L1175" i="2" s="1"/>
  <c r="L1176" i="2" a="1"/>
  <c r="L1176" i="2" s="1"/>
  <c r="L1177" i="2" a="1"/>
  <c r="L1177" i="2" s="1"/>
  <c r="L1178" i="2" a="1"/>
  <c r="L1178" i="2" s="1"/>
  <c r="L1179" i="2" a="1"/>
  <c r="L1179" i="2" s="1"/>
  <c r="L1180" i="2" a="1"/>
  <c r="L1180" i="2" s="1"/>
  <c r="L1181" i="2" a="1"/>
  <c r="L1181" i="2" s="1"/>
  <c r="L1182" i="2" a="1"/>
  <c r="L1182" i="2" s="1"/>
  <c r="L1183" i="2" a="1"/>
  <c r="L1183" i="2" s="1"/>
  <c r="L1184" i="2" a="1"/>
  <c r="L1184" i="2" s="1"/>
  <c r="L1185" i="2" a="1"/>
  <c r="L1185" i="2" s="1"/>
  <c r="L1186" i="2" a="1"/>
  <c r="L1186" i="2" s="1"/>
  <c r="L1187" i="2" a="1"/>
  <c r="L1187" i="2" s="1"/>
  <c r="L1188" i="2" a="1"/>
  <c r="L1188" i="2" s="1"/>
  <c r="L1189" i="2" a="1"/>
  <c r="L1189" i="2" s="1"/>
  <c r="L1190" i="2" a="1"/>
  <c r="L1190" i="2" s="1"/>
  <c r="L1191" i="2" a="1"/>
  <c r="L1191" i="2" s="1"/>
  <c r="L1192" i="2" a="1"/>
  <c r="L1192" i="2" s="1"/>
  <c r="L1193" i="2" a="1"/>
  <c r="L1193" i="2" s="1"/>
  <c r="L1194" i="2" a="1"/>
  <c r="L1194" i="2" s="1"/>
  <c r="L1195" i="2" a="1"/>
  <c r="L1195" i="2" s="1"/>
  <c r="L1196" i="2" a="1"/>
  <c r="L1196" i="2" s="1"/>
  <c r="L1197" i="2" a="1"/>
  <c r="L1197" i="2" s="1"/>
  <c r="L1198" i="2" a="1"/>
  <c r="L1198" i="2" s="1"/>
  <c r="L1199" i="2" a="1"/>
  <c r="L1199" i="2" s="1"/>
  <c r="L1200" i="2" a="1"/>
  <c r="L1200" i="2" s="1"/>
  <c r="L1201" i="2" a="1"/>
  <c r="L1201" i="2" s="1"/>
  <c r="L1202" i="2" a="1"/>
  <c r="L1202" i="2" s="1"/>
  <c r="L1203" i="2" a="1"/>
  <c r="L1203" i="2" s="1"/>
  <c r="L1204" i="2" a="1"/>
  <c r="L1204" i="2" s="1"/>
  <c r="L1205" i="2" a="1"/>
  <c r="L1205" i="2" s="1"/>
  <c r="L1206" i="2" a="1"/>
  <c r="L1206" i="2" s="1"/>
  <c r="L1207" i="2" a="1"/>
  <c r="L1207" i="2" s="1"/>
  <c r="L1208" i="2" a="1"/>
  <c r="L1208" i="2" s="1"/>
  <c r="L1209" i="2" a="1"/>
  <c r="L1209" i="2" s="1"/>
  <c r="L1210" i="2" a="1"/>
  <c r="L1210" i="2" s="1"/>
  <c r="L1211" i="2" a="1"/>
  <c r="L1211" i="2" s="1"/>
  <c r="L1212" i="2" a="1"/>
  <c r="L1212" i="2" s="1"/>
  <c r="L1213" i="2" a="1"/>
  <c r="L1213" i="2" s="1"/>
  <c r="L1214" i="2" a="1"/>
  <c r="L1214" i="2" s="1"/>
  <c r="L1215" i="2" a="1"/>
  <c r="L1215" i="2" s="1"/>
  <c r="L1216" i="2" a="1"/>
  <c r="L1216" i="2" s="1"/>
  <c r="L1217" i="2" a="1"/>
  <c r="L1217" i="2" s="1"/>
  <c r="L1218" i="2" a="1"/>
  <c r="L1218" i="2" s="1"/>
  <c r="L1219" i="2" a="1"/>
  <c r="L1219" i="2" s="1"/>
  <c r="L1220" i="2" a="1"/>
  <c r="L1220" i="2" s="1"/>
  <c r="L1221" i="2" a="1"/>
  <c r="L1221" i="2" s="1"/>
  <c r="L1222" i="2" a="1"/>
  <c r="L1222" i="2" s="1"/>
  <c r="L1223" i="2" a="1"/>
  <c r="L1223" i="2" s="1"/>
  <c r="L1224" i="2" a="1"/>
  <c r="L1224" i="2" s="1"/>
  <c r="L1225" i="2" a="1"/>
  <c r="L1225" i="2" s="1"/>
  <c r="L1226" i="2" a="1"/>
  <c r="L1226" i="2" s="1"/>
  <c r="L1227" i="2" a="1"/>
  <c r="L1227" i="2" s="1"/>
  <c r="L1228" i="2" a="1"/>
  <c r="L1228" i="2" s="1"/>
  <c r="L1229" i="2" a="1"/>
  <c r="L1229" i="2" s="1"/>
  <c r="L1230" i="2" a="1"/>
  <c r="L1230" i="2" s="1"/>
  <c r="L1231" i="2" a="1"/>
  <c r="L1231" i="2" s="1"/>
  <c r="L1232" i="2" a="1"/>
  <c r="L1232" i="2" s="1"/>
  <c r="L1233" i="2" a="1"/>
  <c r="L1233" i="2" s="1"/>
  <c r="L1234" i="2" a="1"/>
  <c r="L1234" i="2" s="1"/>
  <c r="L1235" i="2" a="1"/>
  <c r="L1235" i="2" s="1"/>
  <c r="L1236" i="2" a="1"/>
  <c r="L1236" i="2" s="1"/>
  <c r="L1237" i="2" a="1"/>
  <c r="L1237" i="2" s="1"/>
  <c r="L1238" i="2" a="1"/>
  <c r="L1238" i="2" s="1"/>
  <c r="L1239" i="2" a="1"/>
  <c r="L1239" i="2" s="1"/>
  <c r="L1240" i="2" a="1"/>
  <c r="L1240" i="2" s="1"/>
  <c r="L1241" i="2" a="1"/>
  <c r="L1241" i="2" s="1"/>
  <c r="L1242" i="2" a="1"/>
  <c r="L1242" i="2" s="1"/>
  <c r="L1243" i="2" a="1"/>
  <c r="L1243" i="2" s="1"/>
  <c r="L1244" i="2" a="1"/>
  <c r="L1244" i="2" s="1"/>
  <c r="L1245" i="2" a="1"/>
  <c r="L1245" i="2" s="1"/>
  <c r="L1246" i="2" a="1"/>
  <c r="L1246" i="2" s="1"/>
  <c r="L1247" i="2" a="1"/>
  <c r="L1247" i="2" s="1"/>
  <c r="L1248" i="2" a="1"/>
  <c r="L1248" i="2" s="1"/>
  <c r="L1249" i="2" a="1"/>
  <c r="L1249" i="2" s="1"/>
  <c r="L1250" i="2" a="1"/>
  <c r="L1250" i="2" s="1"/>
  <c r="L1251" i="2" a="1"/>
  <c r="L1251" i="2" s="1"/>
  <c r="L1252" i="2" a="1"/>
  <c r="L1252" i="2" s="1"/>
  <c r="L1253" i="2" a="1"/>
  <c r="L1253" i="2" s="1"/>
  <c r="L1254" i="2" a="1"/>
  <c r="L1254" i="2" s="1"/>
  <c r="L1255" i="2" a="1"/>
  <c r="L1255" i="2" s="1"/>
  <c r="L1256" i="2" a="1"/>
  <c r="L1256" i="2" s="1"/>
  <c r="L1257" i="2" a="1"/>
  <c r="L1257" i="2" s="1"/>
  <c r="L1258" i="2" a="1"/>
  <c r="L1258" i="2" s="1"/>
  <c r="L1259" i="2" a="1"/>
  <c r="L1259" i="2" s="1"/>
  <c r="L1260" i="2" a="1"/>
  <c r="L1260" i="2" s="1"/>
  <c r="L1261" i="2" a="1"/>
  <c r="L1261" i="2" s="1"/>
  <c r="L1262" i="2" a="1"/>
  <c r="L1262" i="2" s="1"/>
  <c r="L1263" i="2" a="1"/>
  <c r="L1263" i="2" s="1"/>
  <c r="L1264" i="2" a="1"/>
  <c r="L1264" i="2" s="1"/>
  <c r="L1265" i="2" a="1"/>
  <c r="L1265" i="2" s="1"/>
  <c r="L1266" i="2" a="1"/>
  <c r="L1266" i="2" s="1"/>
  <c r="L1267" i="2" a="1"/>
  <c r="L1267" i="2" s="1"/>
  <c r="L1268" i="2" a="1"/>
  <c r="L1268" i="2" s="1"/>
  <c r="L1269" i="2" a="1"/>
  <c r="L1269" i="2" s="1"/>
  <c r="L1270" i="2" a="1"/>
  <c r="L1270" i="2" s="1"/>
  <c r="L1271" i="2" a="1"/>
  <c r="L1271" i="2" s="1"/>
  <c r="L1272" i="2" a="1"/>
  <c r="L1272" i="2" s="1"/>
  <c r="L1273" i="2" a="1"/>
  <c r="L1273" i="2" s="1"/>
  <c r="L1274" i="2" a="1"/>
  <c r="L1274" i="2" s="1"/>
  <c r="L1275" i="2" a="1"/>
  <c r="L1275" i="2" s="1"/>
  <c r="L1276" i="2" a="1"/>
  <c r="L1276" i="2" s="1"/>
  <c r="L1277" i="2" a="1"/>
  <c r="L1277" i="2" s="1"/>
  <c r="L1278" i="2" a="1"/>
  <c r="L1278" i="2" s="1"/>
  <c r="L1279" i="2" a="1"/>
  <c r="L1279" i="2" s="1"/>
  <c r="L1280" i="2" a="1"/>
  <c r="L1280" i="2" s="1"/>
  <c r="L1281" i="2" a="1"/>
  <c r="L1281" i="2" s="1"/>
  <c r="L1282" i="2" a="1"/>
  <c r="L1282" i="2" s="1"/>
  <c r="L1283" i="2" a="1"/>
  <c r="L1283" i="2" s="1"/>
  <c r="L1284" i="2" a="1"/>
  <c r="L1284" i="2" s="1"/>
  <c r="L1285" i="2" a="1"/>
  <c r="L1285" i="2" s="1"/>
  <c r="L1286" i="2" a="1"/>
  <c r="L1286" i="2" s="1"/>
  <c r="L1287" i="2" a="1"/>
  <c r="L1287" i="2" s="1"/>
  <c r="L1288" i="2" a="1"/>
  <c r="L1288" i="2" s="1"/>
  <c r="L1289" i="2" a="1"/>
  <c r="L1289" i="2" s="1"/>
  <c r="L1290" i="2" a="1"/>
  <c r="L1290" i="2" s="1"/>
  <c r="L1291" i="2" a="1"/>
  <c r="L1291" i="2" s="1"/>
  <c r="L1292" i="2" a="1"/>
  <c r="L1292" i="2" s="1"/>
  <c r="L1293" i="2" a="1"/>
  <c r="L1293" i="2" s="1"/>
  <c r="L1294" i="2" a="1"/>
  <c r="L1294" i="2" s="1"/>
  <c r="L1295" i="2" a="1"/>
  <c r="L1295" i="2" s="1"/>
  <c r="L1296" i="2" a="1"/>
  <c r="L1296" i="2" s="1"/>
  <c r="L1297" i="2" a="1"/>
  <c r="L1297" i="2" s="1"/>
  <c r="L1298" i="2" a="1"/>
  <c r="L1298" i="2" s="1"/>
  <c r="L1299" i="2" a="1"/>
  <c r="L1299" i="2" s="1"/>
  <c r="L1300" i="2" a="1"/>
  <c r="L1300" i="2" s="1"/>
  <c r="L1301" i="2" a="1"/>
  <c r="L1301" i="2" s="1"/>
  <c r="L1302" i="2" a="1"/>
  <c r="L1302" i="2" s="1"/>
  <c r="L1303" i="2" a="1"/>
  <c r="L1303" i="2" s="1"/>
  <c r="L1304" i="2" a="1"/>
  <c r="L1304" i="2" s="1"/>
  <c r="L1305" i="2" a="1"/>
  <c r="L1305" i="2" s="1"/>
  <c r="L1306" i="2" a="1"/>
  <c r="L1306" i="2" s="1"/>
  <c r="L1307" i="2" a="1"/>
  <c r="L1307" i="2" s="1"/>
  <c r="L1308" i="2" a="1"/>
  <c r="L1308" i="2" s="1"/>
  <c r="L1309" i="2" a="1"/>
  <c r="L1309" i="2" s="1"/>
  <c r="L1310" i="2" a="1"/>
  <c r="L1310" i="2" s="1"/>
  <c r="L1311" i="2" a="1"/>
  <c r="L1311" i="2" s="1"/>
  <c r="L1312" i="2" a="1"/>
  <c r="L1312" i="2" s="1"/>
  <c r="L1313" i="2" a="1"/>
  <c r="L1313" i="2" s="1"/>
  <c r="L1314" i="2" a="1"/>
  <c r="L1314" i="2" s="1"/>
  <c r="L1315" i="2" a="1"/>
  <c r="L1315" i="2" s="1"/>
  <c r="L1316" i="2" a="1"/>
  <c r="L1316" i="2" s="1"/>
  <c r="L1317" i="2" a="1"/>
  <c r="L1317" i="2" s="1"/>
  <c r="L1318" i="2" a="1"/>
  <c r="L1318" i="2" s="1"/>
  <c r="L1319" i="2" a="1"/>
  <c r="L1319" i="2" s="1"/>
  <c r="L1320" i="2" a="1"/>
  <c r="L1320" i="2" s="1"/>
  <c r="L1321" i="2" a="1"/>
  <c r="L1321" i="2" s="1"/>
  <c r="L1322" i="2" a="1"/>
  <c r="L1322" i="2" s="1"/>
  <c r="L1323" i="2" a="1"/>
  <c r="L1323" i="2" s="1"/>
  <c r="L1324" i="2" a="1"/>
  <c r="L1324" i="2" s="1"/>
  <c r="L1325" i="2" a="1"/>
  <c r="L1325" i="2" s="1"/>
  <c r="L1326" i="2" a="1"/>
  <c r="L1326" i="2" s="1"/>
  <c r="L1327" i="2" a="1"/>
  <c r="L1327" i="2" s="1"/>
  <c r="L1328" i="2" a="1"/>
  <c r="L1328" i="2" s="1"/>
  <c r="L1329" i="2" a="1"/>
  <c r="L1329" i="2" s="1"/>
  <c r="L1330" i="2" a="1"/>
  <c r="L1330" i="2" s="1"/>
  <c r="L1331" i="2" a="1"/>
  <c r="L1331" i="2" s="1"/>
  <c r="L1332" i="2" a="1"/>
  <c r="L1332" i="2" s="1"/>
  <c r="L1333" i="2" a="1"/>
  <c r="L1333" i="2" s="1"/>
  <c r="L1334" i="2" a="1"/>
  <c r="L1334" i="2" s="1"/>
  <c r="L1335" i="2" a="1"/>
  <c r="L1335" i="2" s="1"/>
  <c r="L1336" i="2" a="1"/>
  <c r="L1336" i="2" s="1"/>
  <c r="L1337" i="2" a="1"/>
  <c r="L1337" i="2" s="1"/>
  <c r="L1338" i="2" a="1"/>
  <c r="L1338" i="2" s="1"/>
  <c r="L1339" i="2" a="1"/>
  <c r="L1339" i="2" s="1"/>
  <c r="L1340" i="2" a="1"/>
  <c r="L1340" i="2" s="1"/>
  <c r="L1341" i="2" a="1"/>
  <c r="L1341" i="2" s="1"/>
  <c r="L1342" i="2" a="1"/>
  <c r="L1342" i="2" s="1"/>
  <c r="L1343" i="2" a="1"/>
  <c r="L1343" i="2" s="1"/>
  <c r="L1344" i="2" a="1"/>
  <c r="L1344" i="2" s="1"/>
  <c r="L1345" i="2" a="1"/>
  <c r="L1345" i="2" s="1"/>
  <c r="L1346" i="2" a="1"/>
  <c r="L1346" i="2" s="1"/>
  <c r="L1347" i="2" a="1"/>
  <c r="L1347" i="2" s="1"/>
  <c r="L1348" i="2" a="1"/>
  <c r="L1348" i="2" s="1"/>
  <c r="L1349" i="2" a="1"/>
  <c r="L1349" i="2" s="1"/>
  <c r="L1350" i="2" a="1"/>
  <c r="L1350" i="2" s="1"/>
  <c r="L1351" i="2" a="1"/>
  <c r="L1351" i="2" s="1"/>
  <c r="L1352" i="2" a="1"/>
  <c r="L1352" i="2" s="1"/>
  <c r="L1353" i="2" a="1"/>
  <c r="L1353" i="2" s="1"/>
  <c r="L1354" i="2" a="1"/>
  <c r="L1354" i="2" s="1"/>
  <c r="L1355" i="2" a="1"/>
  <c r="L1355" i="2" s="1"/>
  <c r="L1356" i="2" a="1"/>
  <c r="L1356" i="2" s="1"/>
  <c r="L1357" i="2" a="1"/>
  <c r="L1357" i="2" s="1"/>
  <c r="L1358" i="2" a="1"/>
  <c r="L1358" i="2" s="1"/>
  <c r="L1359" i="2" a="1"/>
  <c r="L1359" i="2" s="1"/>
  <c r="L1360" i="2" a="1"/>
  <c r="L1360" i="2" s="1"/>
  <c r="L1361" i="2" a="1"/>
  <c r="L1361" i="2" s="1"/>
  <c r="L1362" i="2" a="1"/>
  <c r="L1362" i="2" s="1"/>
  <c r="L1363" i="2" a="1"/>
  <c r="L1363" i="2" s="1"/>
  <c r="L1364" i="2" a="1"/>
  <c r="L1364" i="2" s="1"/>
  <c r="L1365" i="2" a="1"/>
  <c r="L1365" i="2" s="1"/>
  <c r="L1366" i="2" a="1"/>
  <c r="L1366" i="2" s="1"/>
  <c r="L1367" i="2" a="1"/>
  <c r="L1367" i="2" s="1"/>
  <c r="L1368" i="2" a="1"/>
  <c r="L1368" i="2" s="1"/>
  <c r="L1369" i="2" a="1"/>
  <c r="L1369" i="2" s="1"/>
  <c r="L1370" i="2" a="1"/>
  <c r="L1370" i="2" s="1"/>
  <c r="L1371" i="2" a="1"/>
  <c r="L1371" i="2" s="1"/>
  <c r="L1372" i="2" a="1"/>
  <c r="L1372" i="2" s="1"/>
  <c r="L1373" i="2" a="1"/>
  <c r="L1373" i="2" s="1"/>
  <c r="L1374" i="2" a="1"/>
  <c r="L1374" i="2" s="1"/>
  <c r="L1375" i="2" a="1"/>
  <c r="L1375" i="2" s="1"/>
  <c r="L1376" i="2" a="1"/>
  <c r="L1376" i="2" s="1"/>
  <c r="L1377" i="2" a="1"/>
  <c r="L1377" i="2" s="1"/>
  <c r="L1378" i="2" a="1"/>
  <c r="L1378" i="2" s="1"/>
  <c r="L1379" i="2" a="1"/>
  <c r="L1379" i="2" s="1"/>
  <c r="L1380" i="2" a="1"/>
  <c r="L1380" i="2" s="1"/>
  <c r="L1381" i="2" a="1"/>
  <c r="L1381" i="2" s="1"/>
  <c r="L1382" i="2" a="1"/>
  <c r="L1382" i="2" s="1"/>
  <c r="L1383" i="2" a="1"/>
  <c r="L1383" i="2" s="1"/>
  <c r="L1384" i="2" a="1"/>
  <c r="L1384" i="2" s="1"/>
  <c r="L1385" i="2" a="1"/>
  <c r="L1385" i="2" s="1"/>
  <c r="L1386" i="2" a="1"/>
  <c r="L1386" i="2" s="1"/>
  <c r="L1387" i="2" a="1"/>
  <c r="L1387" i="2" s="1"/>
  <c r="L1388" i="2" a="1"/>
  <c r="L1388" i="2" s="1"/>
  <c r="L1389" i="2" a="1"/>
  <c r="L1389" i="2" s="1"/>
  <c r="L1390" i="2" a="1"/>
  <c r="L1390" i="2" s="1"/>
  <c r="L1391" i="2" a="1"/>
  <c r="L1391" i="2" s="1"/>
  <c r="L1392" i="2" a="1"/>
  <c r="L1392" i="2" s="1"/>
  <c r="L1393" i="2" a="1"/>
  <c r="L1393" i="2" s="1"/>
  <c r="L1394" i="2" a="1"/>
  <c r="L1394" i="2" s="1"/>
  <c r="L1395" i="2" a="1"/>
  <c r="L1395" i="2" s="1"/>
  <c r="L1396" i="2" a="1"/>
  <c r="L1396" i="2" s="1"/>
  <c r="L1397" i="2" a="1"/>
  <c r="L1397" i="2" s="1"/>
  <c r="L1398" i="2" a="1"/>
  <c r="L1398" i="2" s="1"/>
  <c r="L1399" i="2" a="1"/>
  <c r="L1399" i="2" s="1"/>
  <c r="L1400" i="2" a="1"/>
  <c r="L1400" i="2" s="1"/>
  <c r="L1401" i="2" a="1"/>
  <c r="L1401" i="2" s="1"/>
  <c r="L1402" i="2" a="1"/>
  <c r="L1402" i="2" s="1"/>
  <c r="L1403" i="2" a="1"/>
  <c r="L1403" i="2" s="1"/>
  <c r="L1404" i="2" a="1"/>
  <c r="L1404" i="2" s="1"/>
  <c r="L1405" i="2" a="1"/>
  <c r="L1405" i="2" s="1"/>
  <c r="L1406" i="2" a="1"/>
  <c r="L1406" i="2" s="1"/>
  <c r="L1407" i="2" a="1"/>
  <c r="L1407" i="2" s="1"/>
  <c r="L1408" i="2" a="1"/>
  <c r="L1408" i="2" s="1"/>
  <c r="L1409" i="2" a="1"/>
  <c r="L1409" i="2" s="1"/>
  <c r="L1410" i="2" a="1"/>
  <c r="L1410" i="2" s="1"/>
  <c r="L1411" i="2" a="1"/>
  <c r="L1411" i="2" s="1"/>
  <c r="L1412" i="2" a="1"/>
  <c r="L1412" i="2" s="1"/>
  <c r="L1413" i="2" a="1"/>
  <c r="L1413" i="2" s="1"/>
  <c r="L1414" i="2" a="1"/>
  <c r="L1414" i="2" s="1"/>
  <c r="L1415" i="2" a="1"/>
  <c r="L1415" i="2" s="1"/>
  <c r="L1416" i="2" a="1"/>
  <c r="L1416" i="2" s="1"/>
  <c r="L1417" i="2" a="1"/>
  <c r="L1417" i="2" s="1"/>
  <c r="L1418" i="2" a="1"/>
  <c r="L1418" i="2" s="1"/>
  <c r="L1419" i="2" a="1"/>
  <c r="L1419" i="2" s="1"/>
  <c r="L1420" i="2" a="1"/>
  <c r="L1420" i="2" s="1"/>
  <c r="L1421" i="2" a="1"/>
  <c r="L1421" i="2" s="1"/>
  <c r="L1422" i="2" a="1"/>
  <c r="L1422" i="2" s="1"/>
  <c r="L1423" i="2" a="1"/>
  <c r="L1423" i="2" s="1"/>
  <c r="L1424" i="2" a="1"/>
  <c r="L1424" i="2" s="1"/>
  <c r="L1425" i="2" a="1"/>
  <c r="L1425" i="2" s="1"/>
  <c r="L1426" i="2" a="1"/>
  <c r="L1426" i="2" s="1"/>
  <c r="L1427" i="2" a="1"/>
  <c r="L1427" i="2"/>
  <c r="L1428" i="2" a="1"/>
  <c r="L1428" i="2" s="1"/>
  <c r="L1429" i="2" a="1"/>
  <c r="L1429" i="2" s="1"/>
  <c r="L1430" i="2" a="1"/>
  <c r="L1430" i="2" s="1"/>
  <c r="L1431" i="2" a="1"/>
  <c r="L1431" i="2" s="1"/>
  <c r="L1432" i="2" a="1"/>
  <c r="L1432" i="2" s="1"/>
  <c r="L1433" i="2" a="1"/>
  <c r="L1433" i="2" s="1"/>
  <c r="L1434" i="2" a="1"/>
  <c r="L1434" i="2" s="1"/>
  <c r="L1435" i="2" a="1"/>
  <c r="L1435" i="2" s="1"/>
  <c r="L1436" i="2" a="1"/>
  <c r="L1436" i="2" s="1"/>
  <c r="L1437" i="2" a="1"/>
  <c r="L1437" i="2" s="1"/>
  <c r="L1438" i="2" a="1"/>
  <c r="L1438" i="2" s="1"/>
  <c r="L1439" i="2" a="1"/>
  <c r="L1439" i="2" s="1"/>
  <c r="L1440" i="2" a="1"/>
  <c r="L1440" i="2" s="1"/>
  <c r="L1441" i="2" a="1"/>
  <c r="L1441" i="2" s="1"/>
  <c r="L1442" i="2" a="1"/>
  <c r="L1442" i="2" s="1"/>
  <c r="L1443" i="2" a="1"/>
  <c r="L1443" i="2" s="1"/>
  <c r="L1444" i="2" a="1"/>
  <c r="L1444" i="2" s="1"/>
  <c r="L1445" i="2" a="1"/>
  <c r="L1445" i="2" s="1"/>
  <c r="L1446" i="2" a="1"/>
  <c r="L1446" i="2" s="1"/>
  <c r="L1447" i="2" a="1"/>
  <c r="L1447" i="2" s="1"/>
  <c r="L1448" i="2" a="1"/>
  <c r="L1448" i="2" s="1"/>
  <c r="L1449" i="2" a="1"/>
  <c r="L1449" i="2" s="1"/>
  <c r="L1450" i="2" a="1"/>
  <c r="L1450" i="2" s="1"/>
  <c r="L1451" i="2" a="1"/>
  <c r="L1451" i="2" s="1"/>
  <c r="L1452" i="2" a="1"/>
  <c r="L1452" i="2" s="1"/>
  <c r="L1453" i="2" a="1"/>
  <c r="L1453" i="2" s="1"/>
  <c r="L1454" i="2" a="1"/>
  <c r="L1454" i="2" s="1"/>
  <c r="L1455" i="2" a="1"/>
  <c r="L1455" i="2" s="1"/>
  <c r="L1456" i="2" a="1"/>
  <c r="L1456" i="2" s="1"/>
  <c r="L1457" i="2" a="1"/>
  <c r="L1457" i="2" s="1"/>
  <c r="L1458" i="2" a="1"/>
  <c r="L1458" i="2" s="1"/>
  <c r="L1459" i="2" a="1"/>
  <c r="L1459" i="2" s="1"/>
  <c r="L1460" i="2" a="1"/>
  <c r="L1460" i="2" s="1"/>
  <c r="L1461" i="2" a="1"/>
  <c r="L1461" i="2" s="1"/>
  <c r="L1462" i="2" a="1"/>
  <c r="L1462" i="2" s="1"/>
  <c r="L1463" i="2" a="1"/>
  <c r="L1463" i="2" s="1"/>
  <c r="L1464" i="2" a="1"/>
  <c r="L1464" i="2" s="1"/>
  <c r="L1465" i="2" a="1"/>
  <c r="L1465" i="2" s="1"/>
  <c r="L1466" i="2" a="1"/>
  <c r="L1466" i="2" s="1"/>
  <c r="L1467" i="2" a="1"/>
  <c r="L1467" i="2" s="1"/>
  <c r="L1468" i="2" a="1"/>
  <c r="L1468" i="2" s="1"/>
  <c r="L1469" i="2" a="1"/>
  <c r="L1469" i="2" s="1"/>
  <c r="L1470" i="2" a="1"/>
  <c r="L1470" i="2" s="1"/>
  <c r="L1471" i="2" a="1"/>
  <c r="L1471" i="2" s="1"/>
  <c r="L1472" i="2" a="1"/>
  <c r="L1472" i="2" s="1"/>
  <c r="L1473" i="2" a="1"/>
  <c r="L1473" i="2" s="1"/>
  <c r="L1474" i="2" a="1"/>
  <c r="L1474" i="2" s="1"/>
  <c r="L1475" i="2" a="1"/>
  <c r="L1475" i="2" s="1"/>
  <c r="L1476" i="2" a="1"/>
  <c r="L1476" i="2" s="1"/>
  <c r="L1477" i="2" a="1"/>
  <c r="L1477" i="2" s="1"/>
  <c r="L1478" i="2" a="1"/>
  <c r="L1478" i="2" s="1"/>
  <c r="L1479" i="2" a="1"/>
  <c r="L1479" i="2" s="1"/>
  <c r="L1480" i="2" a="1"/>
  <c r="L1480" i="2" s="1"/>
  <c r="L1481" i="2" a="1"/>
  <c r="L1481" i="2" s="1"/>
  <c r="L1482" i="2" a="1"/>
  <c r="L1482" i="2" s="1"/>
  <c r="L1483" i="2" a="1"/>
  <c r="L1483" i="2" s="1"/>
  <c r="L1484" i="2" a="1"/>
  <c r="L1484" i="2" s="1"/>
  <c r="L1485" i="2" a="1"/>
  <c r="L1485" i="2" s="1"/>
  <c r="L1486" i="2" a="1"/>
  <c r="L1486" i="2" s="1"/>
  <c r="L1487" i="2" a="1"/>
  <c r="L1487" i="2" s="1"/>
  <c r="L1488" i="2" a="1"/>
  <c r="L1488" i="2" s="1"/>
  <c r="L1489" i="2" a="1"/>
  <c r="L1489" i="2" s="1"/>
  <c r="L1490" i="2" a="1"/>
  <c r="L1490" i="2" s="1"/>
  <c r="L1491" i="2" a="1"/>
  <c r="L1491" i="2" s="1"/>
  <c r="L1492" i="2" a="1"/>
  <c r="L1492" i="2" s="1"/>
  <c r="L1493" i="2" a="1"/>
  <c r="L1493" i="2" s="1"/>
  <c r="L1494" i="2" a="1"/>
  <c r="L1494" i="2" s="1"/>
  <c r="L1495" i="2" a="1"/>
  <c r="L1495" i="2" s="1"/>
  <c r="L1496" i="2" a="1"/>
  <c r="L1496" i="2" s="1"/>
  <c r="L1497" i="2" a="1"/>
  <c r="L1497" i="2" s="1"/>
  <c r="L1498" i="2" a="1"/>
  <c r="L1498" i="2" s="1"/>
  <c r="L1499" i="2" a="1"/>
  <c r="L1499" i="2" s="1"/>
  <c r="L1500" i="2" a="1"/>
  <c r="L1500" i="2" s="1"/>
  <c r="L1501" i="2" a="1"/>
  <c r="L1501" i="2" s="1"/>
  <c r="L1502" i="2" a="1"/>
  <c r="L1502" i="2" s="1"/>
  <c r="L1503" i="2" a="1"/>
  <c r="L1503" i="2" s="1"/>
  <c r="L1504" i="2" a="1"/>
  <c r="L1504" i="2" s="1"/>
  <c r="L1505" i="2" a="1"/>
  <c r="L1505" i="2" s="1"/>
  <c r="L1506" i="2" a="1"/>
  <c r="L1506" i="2" s="1"/>
  <c r="L1507" i="2" a="1"/>
  <c r="L1507" i="2" s="1"/>
  <c r="L1508" i="2" a="1"/>
  <c r="L1508" i="2" s="1"/>
  <c r="L1509" i="2" a="1"/>
  <c r="L1509" i="2" s="1"/>
  <c r="L1510" i="2" a="1"/>
  <c r="L1510" i="2" s="1"/>
  <c r="L1511" i="2" a="1"/>
  <c r="L1511" i="2" s="1"/>
  <c r="L1512" i="2" a="1"/>
  <c r="L1512" i="2" s="1"/>
  <c r="L1513" i="2" a="1"/>
  <c r="L1513" i="2" s="1"/>
  <c r="L1514" i="2" a="1"/>
  <c r="L1514" i="2" s="1"/>
  <c r="L1515" i="2" a="1"/>
  <c r="L1515" i="2" s="1"/>
  <c r="L1516" i="2" a="1"/>
  <c r="L1516" i="2" s="1"/>
  <c r="L1517" i="2" a="1"/>
  <c r="L1517" i="2" s="1"/>
  <c r="L1518" i="2" a="1"/>
  <c r="L1518" i="2" s="1"/>
  <c r="L1519" i="2" a="1"/>
  <c r="L1519" i="2" s="1"/>
  <c r="L1520" i="2" a="1"/>
  <c r="L1520" i="2" s="1"/>
  <c r="L1521" i="2" a="1"/>
  <c r="L1521" i="2" s="1"/>
  <c r="L1522" i="2" a="1"/>
  <c r="L1522" i="2" s="1"/>
  <c r="L1523" i="2" a="1"/>
  <c r="L1523" i="2" s="1"/>
  <c r="L1524" i="2" a="1"/>
  <c r="L1524" i="2" s="1"/>
  <c r="L1525" i="2" a="1"/>
  <c r="L1525" i="2" s="1"/>
  <c r="L1526" i="2" a="1"/>
  <c r="L1526" i="2" s="1"/>
  <c r="L1527" i="2" a="1"/>
  <c r="L1527" i="2" s="1"/>
  <c r="L1528" i="2" a="1"/>
  <c r="L1528" i="2" s="1"/>
  <c r="L1529" i="2" a="1"/>
  <c r="L1529" i="2" s="1"/>
  <c r="L1530" i="2" a="1"/>
  <c r="L1530" i="2" s="1"/>
  <c r="L1531" i="2" a="1"/>
  <c r="L1531" i="2" s="1"/>
  <c r="L1532" i="2" a="1"/>
  <c r="L1532" i="2" s="1"/>
  <c r="L1533" i="2" a="1"/>
  <c r="L1533" i="2" s="1"/>
  <c r="L1534" i="2" a="1"/>
  <c r="L1534" i="2" s="1"/>
  <c r="L1535" i="2" a="1"/>
  <c r="L1535" i="2" s="1"/>
  <c r="L1536" i="2" a="1"/>
  <c r="L1536" i="2" s="1"/>
  <c r="L1537" i="2" a="1"/>
  <c r="L1537" i="2" s="1"/>
  <c r="L1538" i="2" a="1"/>
  <c r="L1538" i="2" s="1"/>
  <c r="L1539" i="2" a="1"/>
  <c r="L1539" i="2" s="1"/>
  <c r="L1540" i="2" a="1"/>
  <c r="L1540" i="2" s="1"/>
  <c r="L1541" i="2" a="1"/>
  <c r="L1541" i="2" s="1"/>
  <c r="L1542" i="2" a="1"/>
  <c r="L1542" i="2" s="1"/>
  <c r="L1543" i="2" a="1"/>
  <c r="L1543" i="2" s="1"/>
  <c r="L1544" i="2" a="1"/>
  <c r="L1544" i="2" s="1"/>
  <c r="L1545" i="2" a="1"/>
  <c r="L1545" i="2" s="1"/>
  <c r="L1546" i="2" a="1"/>
  <c r="L1546" i="2" s="1"/>
  <c r="L1547" i="2" a="1"/>
  <c r="L1547" i="2" s="1"/>
  <c r="L1548" i="2" a="1"/>
  <c r="L1548" i="2" s="1"/>
  <c r="L1549" i="2" a="1"/>
  <c r="L1549" i="2" s="1"/>
  <c r="L1550" i="2" a="1"/>
  <c r="L1550" i="2" s="1"/>
  <c r="L1551" i="2" a="1"/>
  <c r="L1551" i="2" s="1"/>
  <c r="L1552" i="2" a="1"/>
  <c r="L1552" i="2" s="1"/>
  <c r="L1553" i="2" a="1"/>
  <c r="L1553" i="2" s="1"/>
  <c r="L1554" i="2" a="1"/>
  <c r="L1554" i="2" s="1"/>
  <c r="L1555" i="2" a="1"/>
  <c r="L1555" i="2" s="1"/>
  <c r="L1556" i="2" a="1"/>
  <c r="L1556" i="2" s="1"/>
  <c r="L1557" i="2" a="1"/>
  <c r="L1557" i="2" s="1"/>
  <c r="L1558" i="2" a="1"/>
  <c r="L1558" i="2" s="1"/>
  <c r="L1559" i="2" a="1"/>
  <c r="L1559" i="2" s="1"/>
  <c r="L1560" i="2" a="1"/>
  <c r="L1560" i="2" s="1"/>
  <c r="L1561" i="2" a="1"/>
  <c r="L1561" i="2" s="1"/>
  <c r="L1562" i="2" a="1"/>
  <c r="L1562" i="2" s="1"/>
  <c r="L1563" i="2" a="1"/>
  <c r="L1563" i="2" s="1"/>
  <c r="L1564" i="2" a="1"/>
  <c r="L1564" i="2" s="1"/>
  <c r="L1565" i="2" a="1"/>
  <c r="L1565" i="2" s="1"/>
  <c r="L1566" i="2" a="1"/>
  <c r="L1566" i="2" s="1"/>
  <c r="L1567" i="2" a="1"/>
  <c r="L1567" i="2" s="1"/>
  <c r="L1568" i="2" a="1"/>
  <c r="L1568" i="2" s="1"/>
  <c r="L1569" i="2" a="1"/>
  <c r="L1569" i="2" s="1"/>
  <c r="L1570" i="2" a="1"/>
  <c r="L1570" i="2" s="1"/>
  <c r="L1571" i="2" a="1"/>
  <c r="L1571" i="2" s="1"/>
  <c r="L1572" i="2" a="1"/>
  <c r="L1572" i="2" s="1"/>
  <c r="L1573" i="2" a="1"/>
  <c r="L1573" i="2" s="1"/>
  <c r="L1574" i="2" a="1"/>
  <c r="L1574" i="2" s="1"/>
  <c r="L1575" i="2" a="1"/>
  <c r="L1575" i="2" s="1"/>
  <c r="L1576" i="2" a="1"/>
  <c r="L1576" i="2" s="1"/>
  <c r="L1577" i="2" a="1"/>
  <c r="L1577" i="2" s="1"/>
  <c r="L1578" i="2" a="1"/>
  <c r="L1578" i="2" s="1"/>
  <c r="L1579" i="2" a="1"/>
  <c r="L1579" i="2" s="1"/>
  <c r="L1580" i="2" a="1"/>
  <c r="L1580" i="2" s="1"/>
  <c r="L1581" i="2" a="1"/>
  <c r="L1581" i="2" s="1"/>
  <c r="L1582" i="2" a="1"/>
  <c r="L1582" i="2" s="1"/>
  <c r="L1583" i="2" a="1"/>
  <c r="L1583" i="2" s="1"/>
  <c r="L1584" i="2" a="1"/>
  <c r="L1584" i="2" s="1"/>
  <c r="L1585" i="2" a="1"/>
  <c r="L1585" i="2" s="1"/>
  <c r="L1586" i="2" a="1"/>
  <c r="L1586" i="2" s="1"/>
  <c r="L1587" i="2" a="1"/>
  <c r="L1587" i="2" s="1"/>
  <c r="L1588" i="2" a="1"/>
  <c r="L1588" i="2" s="1"/>
  <c r="L1589" i="2" a="1"/>
  <c r="L1589" i="2" s="1"/>
  <c r="L1590" i="2" a="1"/>
  <c r="L1590" i="2" s="1"/>
  <c r="L1591" i="2" a="1"/>
  <c r="L1591" i="2" s="1"/>
  <c r="L1592" i="2" a="1"/>
  <c r="L1592" i="2" s="1"/>
  <c r="L1593" i="2" a="1"/>
  <c r="L1593" i="2" s="1"/>
  <c r="L1594" i="2" a="1"/>
  <c r="L1594" i="2" s="1"/>
  <c r="L1595" i="2" a="1"/>
  <c r="L1595" i="2" s="1"/>
  <c r="L1596" i="2" a="1"/>
  <c r="L1596" i="2" s="1"/>
  <c r="L1597" i="2" a="1"/>
  <c r="L1597" i="2" s="1"/>
  <c r="L1598" i="2" a="1"/>
  <c r="L1598" i="2" s="1"/>
  <c r="L1599" i="2" a="1"/>
  <c r="L1599" i="2" s="1"/>
  <c r="L1600" i="2" a="1"/>
  <c r="L1600" i="2" s="1"/>
  <c r="L1601" i="2" a="1"/>
  <c r="L1601" i="2" s="1"/>
  <c r="L1602" i="2" a="1"/>
  <c r="L1602" i="2" s="1"/>
  <c r="L1603" i="2" a="1"/>
  <c r="L1603" i="2" s="1"/>
  <c r="L1604" i="2" a="1"/>
  <c r="L1604" i="2" s="1"/>
  <c r="L1605" i="2" a="1"/>
  <c r="L1605" i="2" s="1"/>
  <c r="L1606" i="2" a="1"/>
  <c r="L1606" i="2" s="1"/>
  <c r="L1607" i="2" a="1"/>
  <c r="L1607" i="2" s="1"/>
  <c r="L1608" i="2" a="1"/>
  <c r="L1608" i="2" s="1"/>
  <c r="L1609" i="2" a="1"/>
  <c r="L1609" i="2" s="1"/>
  <c r="L1610" i="2" a="1"/>
  <c r="L1610" i="2" s="1"/>
  <c r="L1611" i="2" a="1"/>
  <c r="L1611" i="2" s="1"/>
  <c r="L1612" i="2" a="1"/>
  <c r="L1612" i="2" s="1"/>
  <c r="L1613" i="2" a="1"/>
  <c r="L1613" i="2" s="1"/>
  <c r="L1614" i="2" a="1"/>
  <c r="L1614" i="2" s="1"/>
  <c r="L1615" i="2" a="1"/>
  <c r="L1615" i="2" s="1"/>
  <c r="L1616" i="2" a="1"/>
  <c r="L1616" i="2" s="1"/>
  <c r="L1617" i="2" a="1"/>
  <c r="L1617" i="2" s="1"/>
  <c r="L1618" i="2" a="1"/>
  <c r="L1618" i="2" s="1"/>
  <c r="L1619" i="2" a="1"/>
  <c r="L1619" i="2" s="1"/>
  <c r="L1620" i="2" a="1"/>
  <c r="L1620" i="2" s="1"/>
  <c r="L1621" i="2" a="1"/>
  <c r="L1621" i="2" s="1"/>
  <c r="L1622" i="2" a="1"/>
  <c r="L1622" i="2" s="1"/>
  <c r="L1623" i="2" a="1"/>
  <c r="L1623" i="2" s="1"/>
  <c r="L1624" i="2" a="1"/>
  <c r="L1624" i="2" s="1"/>
  <c r="L1625" i="2" a="1"/>
  <c r="L1625" i="2" s="1"/>
  <c r="L1626" i="2" a="1"/>
  <c r="L1626" i="2" s="1"/>
  <c r="L1627" i="2" a="1"/>
  <c r="L1627" i="2" s="1"/>
  <c r="L1628" i="2" a="1"/>
  <c r="L1628" i="2" s="1"/>
  <c r="L1629" i="2" a="1"/>
  <c r="L1629" i="2" s="1"/>
  <c r="L1630" i="2" a="1"/>
  <c r="L1630" i="2" s="1"/>
  <c r="L1631" i="2" a="1"/>
  <c r="L1631" i="2" s="1"/>
  <c r="L1632" i="2" a="1"/>
  <c r="L1632" i="2" s="1"/>
  <c r="L1633" i="2" a="1"/>
  <c r="L1633" i="2" s="1"/>
  <c r="L1634" i="2" a="1"/>
  <c r="L1634" i="2" s="1"/>
  <c r="L1635" i="2" a="1"/>
  <c r="L1635" i="2" s="1"/>
  <c r="L1636" i="2" a="1"/>
  <c r="L1636" i="2" s="1"/>
  <c r="L1637" i="2" a="1"/>
  <c r="L1637" i="2" s="1"/>
  <c r="L1638" i="2" a="1"/>
  <c r="L1638" i="2" s="1"/>
  <c r="L1639" i="2" a="1"/>
  <c r="L1639" i="2" s="1"/>
  <c r="L1640" i="2" a="1"/>
  <c r="L1640" i="2" s="1"/>
  <c r="L1641" i="2" a="1"/>
  <c r="L1641" i="2" s="1"/>
  <c r="L1642" i="2" a="1"/>
  <c r="L1642" i="2" s="1"/>
  <c r="L1643" i="2" a="1"/>
  <c r="L1643" i="2" s="1"/>
  <c r="L1644" i="2" a="1"/>
  <c r="L1644" i="2" s="1"/>
  <c r="L1645" i="2" a="1"/>
  <c r="L1645" i="2" s="1"/>
  <c r="L1646" i="2" a="1"/>
  <c r="L1646" i="2" s="1"/>
  <c r="L1647" i="2" a="1"/>
  <c r="L1647" i="2" s="1"/>
  <c r="L1648" i="2" a="1"/>
  <c r="L1648" i="2" s="1"/>
  <c r="L1649" i="2" a="1"/>
  <c r="L1649" i="2" s="1"/>
  <c r="L1650" i="2" a="1"/>
  <c r="L1650" i="2" s="1"/>
  <c r="L1651" i="2" a="1"/>
  <c r="L1651" i="2" s="1"/>
  <c r="L1652" i="2" a="1"/>
  <c r="L1652" i="2" s="1"/>
  <c r="L1653" i="2" a="1"/>
  <c r="L1653" i="2" s="1"/>
  <c r="L1654" i="2" a="1"/>
  <c r="L1654" i="2" s="1"/>
  <c r="L1655" i="2" a="1"/>
  <c r="L1655" i="2" s="1"/>
  <c r="L1656" i="2" a="1"/>
  <c r="L1656" i="2" s="1"/>
  <c r="L1657" i="2" a="1"/>
  <c r="L1657" i="2" s="1"/>
  <c r="L1658" i="2" a="1"/>
  <c r="L1658" i="2" s="1"/>
  <c r="L1659" i="2" a="1"/>
  <c r="L1659" i="2" s="1"/>
  <c r="L1660" i="2" a="1"/>
  <c r="L1660" i="2" s="1"/>
  <c r="L1661" i="2" a="1"/>
  <c r="L1661" i="2" s="1"/>
  <c r="L1662" i="2" a="1"/>
  <c r="L1662" i="2" s="1"/>
  <c r="L1663" i="2" a="1"/>
  <c r="L1663" i="2" s="1"/>
  <c r="L1664" i="2" a="1"/>
  <c r="L1664" i="2" s="1"/>
  <c r="L1665" i="2" a="1"/>
  <c r="L1665" i="2" s="1"/>
  <c r="L1666" i="2" a="1"/>
  <c r="L1666" i="2" s="1"/>
  <c r="L1667" i="2" a="1"/>
  <c r="L1667" i="2" s="1"/>
  <c r="L1668" i="2" a="1"/>
  <c r="L1668" i="2" s="1"/>
  <c r="L1669" i="2" a="1"/>
  <c r="L1669" i="2" s="1"/>
  <c r="L1670" i="2" a="1"/>
  <c r="L1670" i="2" s="1"/>
  <c r="L1671" i="2" a="1"/>
  <c r="L1671" i="2" s="1"/>
  <c r="L1672" i="2" a="1"/>
  <c r="L1672" i="2" s="1"/>
  <c r="L1673" i="2" a="1"/>
  <c r="L1673" i="2" s="1"/>
  <c r="L1674" i="2" a="1"/>
  <c r="L1674" i="2" s="1"/>
  <c r="L1675" i="2" a="1"/>
  <c r="L1675" i="2" s="1"/>
  <c r="L1676" i="2" a="1"/>
  <c r="L1676" i="2" s="1"/>
  <c r="L1677" i="2" a="1"/>
  <c r="L1677" i="2" s="1"/>
  <c r="L1678" i="2" a="1"/>
  <c r="L1678" i="2" s="1"/>
  <c r="L1679" i="2" a="1"/>
  <c r="L1679" i="2" s="1"/>
  <c r="L1680" i="2" a="1"/>
  <c r="L1680" i="2" s="1"/>
  <c r="L1681" i="2" a="1"/>
  <c r="L1681" i="2" s="1"/>
  <c r="L1682" i="2" a="1"/>
  <c r="L1682" i="2" s="1"/>
  <c r="L1683" i="2" a="1"/>
  <c r="L1683" i="2" s="1"/>
  <c r="L1684" i="2" a="1"/>
  <c r="L1684" i="2" s="1"/>
  <c r="L1685" i="2" a="1"/>
  <c r="L1685" i="2" s="1"/>
  <c r="L1686" i="2" a="1"/>
  <c r="L1686" i="2" s="1"/>
  <c r="L1687" i="2" a="1"/>
  <c r="L1687" i="2" s="1"/>
  <c r="L1688" i="2" a="1"/>
  <c r="L1688" i="2" s="1"/>
  <c r="L1689" i="2" a="1"/>
  <c r="L1689" i="2" s="1"/>
  <c r="L1690" i="2" a="1"/>
  <c r="L1690" i="2" s="1"/>
  <c r="L1691" i="2" a="1"/>
  <c r="L1691" i="2" s="1"/>
  <c r="L1692" i="2" a="1"/>
  <c r="L1692" i="2" s="1"/>
  <c r="L1693" i="2" a="1"/>
  <c r="L1693" i="2" s="1"/>
  <c r="L1694" i="2" a="1"/>
  <c r="L1694" i="2" s="1"/>
  <c r="L1695" i="2" a="1"/>
  <c r="L1695" i="2" s="1"/>
  <c r="L1696" i="2" a="1"/>
  <c r="L1696" i="2" s="1"/>
  <c r="L1697" i="2" a="1"/>
  <c r="L1697" i="2" s="1"/>
  <c r="L1698" i="2" a="1"/>
  <c r="L1698" i="2" s="1"/>
  <c r="L1699" i="2" a="1"/>
  <c r="L1699" i="2" s="1"/>
  <c r="L1700" i="2" a="1"/>
  <c r="L1700" i="2" s="1"/>
  <c r="L1701" i="2" a="1"/>
  <c r="L1701" i="2" s="1"/>
  <c r="L1702" i="2" a="1"/>
  <c r="L1702" i="2" s="1"/>
  <c r="L1703" i="2" a="1"/>
  <c r="L1703" i="2" s="1"/>
  <c r="L1704" i="2" a="1"/>
  <c r="L1704" i="2" s="1"/>
  <c r="L1705" i="2" a="1"/>
  <c r="L1705" i="2" s="1"/>
  <c r="L1706" i="2" a="1"/>
  <c r="L1706" i="2" s="1"/>
  <c r="L1707" i="2" a="1"/>
  <c r="L1707" i="2" s="1"/>
  <c r="L1708" i="2" a="1"/>
  <c r="L1708" i="2" s="1"/>
  <c r="L1709" i="2" a="1"/>
  <c r="L1709" i="2" s="1"/>
  <c r="L1710" i="2" a="1"/>
  <c r="L1710" i="2" s="1"/>
  <c r="L1711" i="2" a="1"/>
  <c r="L1711" i="2" s="1"/>
  <c r="L1712" i="2" a="1"/>
  <c r="L1712" i="2" s="1"/>
  <c r="L1713" i="2" a="1"/>
  <c r="L1713" i="2" s="1"/>
  <c r="L1714" i="2" a="1"/>
  <c r="L1714" i="2" s="1"/>
  <c r="L1715" i="2" a="1"/>
  <c r="L1715" i="2" s="1"/>
  <c r="L1716" i="2" a="1"/>
  <c r="L1716" i="2" s="1"/>
  <c r="L1717" i="2" a="1"/>
  <c r="L1717" i="2" s="1"/>
  <c r="L1718" i="2" a="1"/>
  <c r="L1718" i="2" s="1"/>
  <c r="L1719" i="2" a="1"/>
  <c r="L1719" i="2" s="1"/>
  <c r="L1720" i="2" a="1"/>
  <c r="L1720" i="2" s="1"/>
  <c r="L1721" i="2" a="1"/>
  <c r="L1721" i="2" s="1"/>
  <c r="L1722" i="2" a="1"/>
  <c r="L1722" i="2" s="1"/>
  <c r="L1723" i="2" a="1"/>
  <c r="L1723" i="2" s="1"/>
  <c r="L1724" i="2" a="1"/>
  <c r="L1724" i="2" s="1"/>
  <c r="L1725" i="2" a="1"/>
  <c r="L1725" i="2" s="1"/>
  <c r="L1726" i="2" a="1"/>
  <c r="L1726" i="2" s="1"/>
  <c r="L1727" i="2" a="1"/>
  <c r="L1727" i="2" s="1"/>
  <c r="L1728" i="2" a="1"/>
  <c r="L1728" i="2" s="1"/>
  <c r="L1729" i="2" a="1"/>
  <c r="L1729" i="2" s="1"/>
  <c r="L1730" i="2" a="1"/>
  <c r="L1730" i="2" s="1"/>
  <c r="L1731" i="2" a="1"/>
  <c r="L1731" i="2" s="1"/>
  <c r="L1732" i="2" a="1"/>
  <c r="L1732" i="2" s="1"/>
  <c r="L1733" i="2" a="1"/>
  <c r="L1733" i="2" s="1"/>
  <c r="L1734" i="2" a="1"/>
  <c r="L1734" i="2" s="1"/>
  <c r="L1735" i="2" a="1"/>
  <c r="L1735" i="2" s="1"/>
  <c r="L1736" i="2" a="1"/>
  <c r="L1736" i="2" s="1"/>
  <c r="L1737" i="2" a="1"/>
  <c r="L1737" i="2" s="1"/>
  <c r="L1738" i="2" a="1"/>
  <c r="L1738" i="2" s="1"/>
  <c r="L1739" i="2" a="1"/>
  <c r="L1739" i="2" s="1"/>
  <c r="L1740" i="2" a="1"/>
  <c r="L1740" i="2" s="1"/>
  <c r="L1741" i="2" a="1"/>
  <c r="L1741" i="2" s="1"/>
  <c r="L1742" i="2" a="1"/>
  <c r="L1742" i="2" s="1"/>
  <c r="L1743" i="2" a="1"/>
  <c r="L1743" i="2" s="1"/>
  <c r="L1744" i="2" a="1"/>
  <c r="L1744" i="2" s="1"/>
  <c r="L1745" i="2" a="1"/>
  <c r="L1745" i="2" s="1"/>
  <c r="L1746" i="2" a="1"/>
  <c r="L1746" i="2" s="1"/>
  <c r="L1747" i="2" a="1"/>
  <c r="L1747" i="2" s="1"/>
  <c r="L1748" i="2" a="1"/>
  <c r="L1748" i="2" s="1"/>
  <c r="L1749" i="2" a="1"/>
  <c r="L1749" i="2" s="1"/>
  <c r="L1750" i="2" a="1"/>
  <c r="L1750" i="2" s="1"/>
  <c r="L1751" i="2" a="1"/>
  <c r="L1751" i="2" s="1"/>
  <c r="L1752" i="2" a="1"/>
  <c r="L1752" i="2" s="1"/>
  <c r="L1753" i="2" a="1"/>
  <c r="L1753" i="2" s="1"/>
  <c r="L1754" i="2" a="1"/>
  <c r="L1754" i="2" s="1"/>
  <c r="L1755" i="2" a="1"/>
  <c r="L1755" i="2" s="1"/>
  <c r="L1756" i="2" a="1"/>
  <c r="L1756" i="2" s="1"/>
  <c r="L1757" i="2" a="1"/>
  <c r="L1757" i="2" s="1"/>
  <c r="L1758" i="2" a="1"/>
  <c r="L1758" i="2" s="1"/>
  <c r="L1759" i="2" a="1"/>
  <c r="L1759" i="2" s="1"/>
  <c r="L1760" i="2" a="1"/>
  <c r="L1760" i="2" s="1"/>
  <c r="L1761" i="2" a="1"/>
  <c r="L1761" i="2" s="1"/>
  <c r="L1762" i="2" a="1"/>
  <c r="L1762" i="2" s="1"/>
  <c r="L1763" i="2" a="1"/>
  <c r="L1763" i="2" s="1"/>
  <c r="L1764" i="2" a="1"/>
  <c r="L1764" i="2" s="1"/>
  <c r="L1765" i="2" a="1"/>
  <c r="L1765" i="2" s="1"/>
  <c r="L1766" i="2" a="1"/>
  <c r="L1766" i="2" s="1"/>
  <c r="L1767" i="2" a="1"/>
  <c r="L1767" i="2" s="1"/>
  <c r="L1768" i="2" a="1"/>
  <c r="L1768" i="2" s="1"/>
  <c r="L1769" i="2" a="1"/>
  <c r="L1769" i="2" s="1"/>
  <c r="L1770" i="2" a="1"/>
  <c r="L1770" i="2" s="1"/>
  <c r="L1771" i="2" a="1"/>
  <c r="L1771" i="2" s="1"/>
  <c r="L1772" i="2" a="1"/>
  <c r="L1772" i="2" s="1"/>
  <c r="L1773" i="2" a="1"/>
  <c r="L1773" i="2" s="1"/>
  <c r="L1774" i="2" a="1"/>
  <c r="L1774" i="2" s="1"/>
  <c r="L1775" i="2" a="1"/>
  <c r="L1775" i="2" s="1"/>
  <c r="L1776" i="2" a="1"/>
  <c r="L1776" i="2" s="1"/>
  <c r="L1777" i="2" a="1"/>
  <c r="L1777" i="2" s="1"/>
  <c r="L1778" i="2" a="1"/>
  <c r="L1778" i="2" s="1"/>
  <c r="L1779" i="2" a="1"/>
  <c r="L1779" i="2" s="1"/>
  <c r="L1780" i="2" a="1"/>
  <c r="L1780" i="2" s="1"/>
  <c r="L1781" i="2" a="1"/>
  <c r="L1781" i="2" s="1"/>
  <c r="L1782" i="2" a="1"/>
  <c r="L1782" i="2" s="1"/>
  <c r="L1783" i="2" a="1"/>
  <c r="L1783" i="2" s="1"/>
  <c r="L1784" i="2" a="1"/>
  <c r="L1784" i="2" s="1"/>
  <c r="L1785" i="2" a="1"/>
  <c r="L1785" i="2" s="1"/>
  <c r="L1786" i="2" a="1"/>
  <c r="L1786" i="2" s="1"/>
  <c r="L1787" i="2" a="1"/>
  <c r="L1787" i="2" s="1"/>
  <c r="L1788" i="2" a="1"/>
  <c r="L1788" i="2" s="1"/>
  <c r="L1789" i="2" a="1"/>
  <c r="L1789" i="2" s="1"/>
  <c r="L1790" i="2" a="1"/>
  <c r="L1790" i="2" s="1"/>
  <c r="L1791" i="2" a="1"/>
  <c r="L1791" i="2" s="1"/>
  <c r="L1792" i="2" a="1"/>
  <c r="L1792" i="2" s="1"/>
  <c r="L1793" i="2" a="1"/>
  <c r="L1793" i="2" s="1"/>
  <c r="L1794" i="2" a="1"/>
  <c r="L1794" i="2" s="1"/>
  <c r="L1795" i="2" a="1"/>
  <c r="L1795" i="2" s="1"/>
  <c r="L1796" i="2" a="1"/>
  <c r="L1796" i="2" s="1"/>
  <c r="L1797" i="2" a="1"/>
  <c r="L1797" i="2" s="1"/>
  <c r="L1798" i="2" a="1"/>
  <c r="L1798" i="2" s="1"/>
  <c r="L1799" i="2" a="1"/>
  <c r="L1799" i="2" s="1"/>
  <c r="L1800" i="2" a="1"/>
  <c r="L1800" i="2" s="1"/>
  <c r="L1801" i="2" a="1"/>
  <c r="L1801" i="2" s="1"/>
  <c r="L1802" i="2" a="1"/>
  <c r="L1802" i="2" s="1"/>
  <c r="L1803" i="2" a="1"/>
  <c r="L1803" i="2" s="1"/>
  <c r="L1804" i="2" a="1"/>
  <c r="L1804" i="2" s="1"/>
  <c r="L1805" i="2" a="1"/>
  <c r="L1805" i="2" s="1"/>
  <c r="L1806" i="2" a="1"/>
  <c r="L1806" i="2" s="1"/>
  <c r="L1807" i="2" a="1"/>
  <c r="L1807" i="2" s="1"/>
  <c r="L1808" i="2" a="1"/>
  <c r="L1808" i="2" s="1"/>
  <c r="L1809" i="2" a="1"/>
  <c r="L1809" i="2" s="1"/>
  <c r="L1810" i="2" a="1"/>
  <c r="L1810" i="2" s="1"/>
  <c r="L1811" i="2" a="1"/>
  <c r="L1811" i="2" s="1"/>
  <c r="L1812" i="2" a="1"/>
  <c r="L1812" i="2" s="1"/>
  <c r="L1813" i="2" a="1"/>
  <c r="L1813" i="2" s="1"/>
  <c r="L1814" i="2" a="1"/>
  <c r="L1814" i="2" s="1"/>
  <c r="L1815" i="2" a="1"/>
  <c r="L1815" i="2" s="1"/>
  <c r="L1816" i="2" a="1"/>
  <c r="L1816" i="2" s="1"/>
  <c r="L1817" i="2" a="1"/>
  <c r="L1817" i="2" s="1"/>
  <c r="L1818" i="2" a="1"/>
  <c r="L1818" i="2" s="1"/>
  <c r="L1819" i="2" a="1"/>
  <c r="L1819" i="2" s="1"/>
  <c r="L1820" i="2" a="1"/>
  <c r="L1820" i="2" s="1"/>
  <c r="L1821" i="2" a="1"/>
  <c r="L1821" i="2" s="1"/>
  <c r="L1822" i="2" a="1"/>
  <c r="L1822" i="2" s="1"/>
  <c r="L1823" i="2" a="1"/>
  <c r="L1823" i="2" s="1"/>
  <c r="L1824" i="2" a="1"/>
  <c r="L1824" i="2" s="1"/>
  <c r="L1825" i="2" a="1"/>
  <c r="L1825" i="2" s="1"/>
  <c r="L1826" i="2" a="1"/>
  <c r="L1826" i="2" s="1"/>
  <c r="L1827" i="2" a="1"/>
  <c r="L1827" i="2" s="1"/>
  <c r="L1828" i="2" a="1"/>
  <c r="L1828" i="2" s="1"/>
  <c r="L1829" i="2" a="1"/>
  <c r="L1829" i="2" s="1"/>
  <c r="L1830" i="2" a="1"/>
  <c r="L1830" i="2" s="1"/>
  <c r="L1831" i="2" a="1"/>
  <c r="L1831" i="2" s="1"/>
  <c r="L1832" i="2" a="1"/>
  <c r="L1832" i="2" s="1"/>
  <c r="L1833" i="2" a="1"/>
  <c r="L1833" i="2" s="1"/>
  <c r="L1834" i="2" a="1"/>
  <c r="L1834" i="2" s="1"/>
  <c r="L1835" i="2" a="1"/>
  <c r="L1835" i="2" s="1"/>
  <c r="L1836" i="2" a="1"/>
  <c r="L1836" i="2" s="1"/>
  <c r="L1837" i="2" a="1"/>
  <c r="L1837" i="2" s="1"/>
  <c r="L1838" i="2" a="1"/>
  <c r="L1838" i="2" s="1"/>
  <c r="L1839" i="2" a="1"/>
  <c r="L1839" i="2" s="1"/>
  <c r="L1840" i="2" a="1"/>
  <c r="L1840" i="2" s="1"/>
  <c r="L1841" i="2" a="1"/>
  <c r="L1841" i="2" s="1"/>
  <c r="L1842" i="2" a="1"/>
  <c r="L1842" i="2" s="1"/>
  <c r="L1843" i="2" a="1"/>
  <c r="L1843" i="2" s="1"/>
  <c r="L1844" i="2" a="1"/>
  <c r="L1844" i="2" s="1"/>
  <c r="L1845" i="2" a="1"/>
  <c r="L1845" i="2" s="1"/>
  <c r="L1846" i="2" a="1"/>
  <c r="L1846" i="2" s="1"/>
  <c r="L1847" i="2" a="1"/>
  <c r="L1847" i="2" s="1"/>
  <c r="L1848" i="2" a="1"/>
  <c r="L1848" i="2" s="1"/>
  <c r="L1849" i="2" a="1"/>
  <c r="L1849" i="2" s="1"/>
  <c r="L1850" i="2" a="1"/>
  <c r="L1850" i="2" s="1"/>
  <c r="L1851" i="2" a="1"/>
  <c r="L1851" i="2" s="1"/>
  <c r="L1852" i="2" a="1"/>
  <c r="L1852" i="2" s="1"/>
  <c r="L1853" i="2" a="1"/>
  <c r="L1853" i="2" s="1"/>
  <c r="L1854" i="2" a="1"/>
  <c r="L1854" i="2" s="1"/>
  <c r="L1855" i="2" a="1"/>
  <c r="L1855" i="2" s="1"/>
  <c r="L1856" i="2" a="1"/>
  <c r="L1856" i="2" s="1"/>
  <c r="L1857" i="2" a="1"/>
  <c r="L1857" i="2" s="1"/>
  <c r="L1858" i="2" a="1"/>
  <c r="L1858" i="2" s="1"/>
  <c r="L1859" i="2" a="1"/>
  <c r="L1859" i="2" s="1"/>
  <c r="L1860" i="2" a="1"/>
  <c r="L1860" i="2" s="1"/>
  <c r="L1861" i="2" a="1"/>
  <c r="L1861" i="2" s="1"/>
  <c r="L1862" i="2" a="1"/>
  <c r="L1862" i="2" s="1"/>
  <c r="L1863" i="2" a="1"/>
  <c r="L1863" i="2" s="1"/>
  <c r="L1864" i="2" a="1"/>
  <c r="L1864" i="2" s="1"/>
  <c r="L1865" i="2" a="1"/>
  <c r="L1865" i="2" s="1"/>
  <c r="L1866" i="2" a="1"/>
  <c r="L1866" i="2" s="1"/>
  <c r="L1867" i="2" a="1"/>
  <c r="L1867" i="2" s="1"/>
  <c r="L1868" i="2" a="1"/>
  <c r="L1868" i="2" s="1"/>
  <c r="L1869" i="2" a="1"/>
  <c r="L1869" i="2" s="1"/>
  <c r="L1870" i="2" a="1"/>
  <c r="L1870" i="2" s="1"/>
  <c r="L1871" i="2" a="1"/>
  <c r="L1871" i="2" s="1"/>
  <c r="L1872" i="2" a="1"/>
  <c r="L1872" i="2" s="1"/>
  <c r="L1873" i="2" a="1"/>
  <c r="L1873" i="2" s="1"/>
  <c r="L1874" i="2" a="1"/>
  <c r="L1874" i="2" s="1"/>
  <c r="L1875" i="2" a="1"/>
  <c r="L1875" i="2" s="1"/>
  <c r="L1876" i="2" a="1"/>
  <c r="L1876" i="2" s="1"/>
  <c r="L1877" i="2" a="1"/>
  <c r="L1877" i="2" s="1"/>
  <c r="L1878" i="2" a="1"/>
  <c r="L1878" i="2" s="1"/>
  <c r="L1879" i="2" a="1"/>
  <c r="L1879" i="2" s="1"/>
  <c r="L1880" i="2" a="1"/>
  <c r="L1880" i="2" s="1"/>
  <c r="L1881" i="2" a="1"/>
  <c r="L1881" i="2" s="1"/>
  <c r="L1882" i="2" a="1"/>
  <c r="L1882" i="2" s="1"/>
  <c r="L1883" i="2" a="1"/>
  <c r="L1883" i="2" s="1"/>
  <c r="L1884" i="2" a="1"/>
  <c r="L1884" i="2" s="1"/>
  <c r="L1885" i="2" a="1"/>
  <c r="L1885" i="2" s="1"/>
  <c r="L1886" i="2" a="1"/>
  <c r="L1886" i="2" s="1"/>
  <c r="L1887" i="2" a="1"/>
  <c r="L1887" i="2" s="1"/>
  <c r="L1888" i="2" a="1"/>
  <c r="L1888" i="2" s="1"/>
  <c r="L1889" i="2" a="1"/>
  <c r="L1889" i="2" s="1"/>
  <c r="L1890" i="2" a="1"/>
  <c r="L1890" i="2" s="1"/>
  <c r="L1891" i="2" a="1"/>
  <c r="L1891" i="2" s="1"/>
  <c r="L1892" i="2" a="1"/>
  <c r="L1892" i="2" s="1"/>
  <c r="L1893" i="2" a="1"/>
  <c r="L1893" i="2" s="1"/>
  <c r="L1894" i="2" a="1"/>
  <c r="L1894" i="2" s="1"/>
  <c r="L1895" i="2" a="1"/>
  <c r="L1895" i="2" s="1"/>
  <c r="L1896" i="2" a="1"/>
  <c r="L1896" i="2" s="1"/>
  <c r="L1897" i="2" a="1"/>
  <c r="L1897" i="2" s="1"/>
  <c r="L1898" i="2" a="1"/>
  <c r="L1898" i="2" s="1"/>
  <c r="L1899" i="2" a="1"/>
  <c r="L1899" i="2" s="1"/>
  <c r="L1900" i="2" a="1"/>
  <c r="L1900" i="2" s="1"/>
  <c r="L1901" i="2" a="1"/>
  <c r="L1901" i="2" s="1"/>
  <c r="L1902" i="2" a="1"/>
  <c r="L1902" i="2" s="1"/>
  <c r="L1903" i="2" a="1"/>
  <c r="L1903" i="2" s="1"/>
  <c r="L1904" i="2" a="1"/>
  <c r="L1904" i="2" s="1"/>
  <c r="L1905" i="2" a="1"/>
  <c r="L1905" i="2" s="1"/>
  <c r="L1906" i="2" a="1"/>
  <c r="L1906" i="2" s="1"/>
  <c r="L1907" i="2" a="1"/>
  <c r="L1907" i="2" s="1"/>
  <c r="L1908" i="2" a="1"/>
  <c r="L1908" i="2" s="1"/>
  <c r="L1909" i="2" a="1"/>
  <c r="L1909" i="2" s="1"/>
  <c r="L1910" i="2" a="1"/>
  <c r="L1910" i="2" s="1"/>
  <c r="L1911" i="2" a="1"/>
  <c r="L1911" i="2" s="1"/>
  <c r="L1912" i="2" a="1"/>
  <c r="L1912" i="2" s="1"/>
  <c r="L1913" i="2" a="1"/>
  <c r="L1913" i="2" s="1"/>
  <c r="L1914" i="2" a="1"/>
  <c r="L1914" i="2" s="1"/>
  <c r="L1915" i="2" a="1"/>
  <c r="L1915" i="2" s="1"/>
  <c r="L1916" i="2" a="1"/>
  <c r="L1916" i="2" s="1"/>
  <c r="L1917" i="2" a="1"/>
  <c r="L1917" i="2" s="1"/>
  <c r="L1918" i="2" a="1"/>
  <c r="L1918" i="2" s="1"/>
  <c r="L1919" i="2" a="1"/>
  <c r="L1919" i="2" s="1"/>
  <c r="L1920" i="2" a="1"/>
  <c r="L1920" i="2" s="1"/>
  <c r="L1921" i="2" a="1"/>
  <c r="L1921" i="2" s="1"/>
  <c r="L1922" i="2" a="1"/>
  <c r="L1922" i="2" s="1"/>
  <c r="L1923" i="2" a="1"/>
  <c r="L1923" i="2" s="1"/>
  <c r="L1924" i="2" a="1"/>
  <c r="L1924" i="2" s="1"/>
  <c r="L1925" i="2" a="1"/>
  <c r="L1925" i="2" s="1"/>
  <c r="L1926" i="2" a="1"/>
  <c r="L1926" i="2" s="1"/>
  <c r="L1927" i="2" a="1"/>
  <c r="L1927" i="2" s="1"/>
  <c r="L1928" i="2" a="1"/>
  <c r="L1928" i="2" s="1"/>
  <c r="L1929" i="2" a="1"/>
  <c r="L1929" i="2" s="1"/>
  <c r="L1930" i="2" a="1"/>
  <c r="L1930" i="2" s="1"/>
  <c r="L1931" i="2" a="1"/>
  <c r="L1931" i="2" s="1"/>
  <c r="L1932" i="2" a="1"/>
  <c r="L1932" i="2" s="1"/>
  <c r="L1933" i="2" a="1"/>
  <c r="L1933" i="2" s="1"/>
  <c r="L1934" i="2" a="1"/>
  <c r="L1934" i="2" s="1"/>
  <c r="L1935" i="2" a="1"/>
  <c r="L1935" i="2" s="1"/>
  <c r="L1936" i="2" a="1"/>
  <c r="L1936" i="2" s="1"/>
  <c r="L1937" i="2" a="1"/>
  <c r="L1937" i="2" s="1"/>
  <c r="L1938" i="2" a="1"/>
  <c r="L1938" i="2" s="1"/>
  <c r="L1939" i="2" a="1"/>
  <c r="L1939" i="2" s="1"/>
  <c r="L1940" i="2" a="1"/>
  <c r="L1940" i="2" s="1"/>
  <c r="L1941" i="2" a="1"/>
  <c r="L1941" i="2" s="1"/>
  <c r="L1942" i="2" a="1"/>
  <c r="L1942" i="2" s="1"/>
  <c r="L1943" i="2" a="1"/>
  <c r="L1943" i="2" s="1"/>
  <c r="L1944" i="2" a="1"/>
  <c r="L1944" i="2" s="1"/>
  <c r="L1945" i="2" a="1"/>
  <c r="L1945" i="2" s="1"/>
  <c r="L1946" i="2" a="1"/>
  <c r="L1946" i="2" s="1"/>
  <c r="L1947" i="2" a="1"/>
  <c r="L1947" i="2" s="1"/>
  <c r="L1948" i="2" a="1"/>
  <c r="L1948" i="2" s="1"/>
  <c r="L1949" i="2" a="1"/>
  <c r="L1949" i="2" s="1"/>
  <c r="L1950" i="2" a="1"/>
  <c r="L1950" i="2" s="1"/>
  <c r="L1951" i="2" a="1"/>
  <c r="L1951" i="2" s="1"/>
  <c r="L1952" i="2" a="1"/>
  <c r="L1952" i="2" s="1"/>
  <c r="L1953" i="2" a="1"/>
  <c r="L1953" i="2" s="1"/>
  <c r="L1954" i="2" a="1"/>
  <c r="L1954" i="2" s="1"/>
  <c r="L1955" i="2" a="1"/>
  <c r="L1955" i="2" s="1"/>
  <c r="L1956" i="2" a="1"/>
  <c r="L1956" i="2" s="1"/>
  <c r="L1957" i="2" a="1"/>
  <c r="L1957" i="2" s="1"/>
  <c r="L1958" i="2" a="1"/>
  <c r="L1958" i="2" s="1"/>
  <c r="L1959" i="2" a="1"/>
  <c r="L1959" i="2" s="1"/>
  <c r="L1960" i="2" a="1"/>
  <c r="L1960" i="2" s="1"/>
  <c r="L1961" i="2" a="1"/>
  <c r="L1961" i="2" s="1"/>
  <c r="L1962" i="2" a="1"/>
  <c r="L1962" i="2" s="1"/>
  <c r="L1963" i="2" a="1"/>
  <c r="L1963" i="2" s="1"/>
  <c r="L1964" i="2" a="1"/>
  <c r="L1964" i="2" s="1"/>
  <c r="L1965" i="2" a="1"/>
  <c r="L1965" i="2" s="1"/>
  <c r="L1966" i="2" a="1"/>
  <c r="L1966" i="2" s="1"/>
  <c r="L1967" i="2" a="1"/>
  <c r="L1967" i="2" s="1"/>
  <c r="L1968" i="2" a="1"/>
  <c r="L1968" i="2" s="1"/>
  <c r="L1969" i="2" a="1"/>
  <c r="L1969" i="2" s="1"/>
  <c r="L1970" i="2" a="1"/>
  <c r="L1970" i="2" s="1"/>
  <c r="L1971" i="2" a="1"/>
  <c r="L1971" i="2" s="1"/>
  <c r="L1972" i="2" a="1"/>
  <c r="L1972" i="2" s="1"/>
  <c r="L1973" i="2" a="1"/>
  <c r="L1973" i="2" s="1"/>
  <c r="L1974" i="2" a="1"/>
  <c r="L1974" i="2" s="1"/>
  <c r="L1975" i="2" a="1"/>
  <c r="L1975" i="2" s="1"/>
  <c r="L1976" i="2" a="1"/>
  <c r="L1976" i="2" s="1"/>
  <c r="L1977" i="2" a="1"/>
  <c r="L1977" i="2" s="1"/>
  <c r="L1978" i="2" a="1"/>
  <c r="L1978" i="2" s="1"/>
  <c r="L1979" i="2" a="1"/>
  <c r="L1979" i="2" s="1"/>
  <c r="L1980" i="2" a="1"/>
  <c r="L1980" i="2" s="1"/>
  <c r="L1981" i="2" a="1"/>
  <c r="L1981" i="2" s="1"/>
  <c r="L1982" i="2" a="1"/>
  <c r="L1982" i="2" s="1"/>
  <c r="L1983" i="2" a="1"/>
  <c r="L1983" i="2" s="1"/>
  <c r="L1984" i="2" a="1"/>
  <c r="L1984" i="2" s="1"/>
  <c r="L1985" i="2" a="1"/>
  <c r="L1985" i="2" s="1"/>
  <c r="L1986" i="2" a="1"/>
  <c r="L1986" i="2" s="1"/>
  <c r="L1987" i="2" a="1"/>
  <c r="L1987" i="2" s="1"/>
  <c r="L1988" i="2" a="1"/>
  <c r="L1988" i="2" s="1"/>
  <c r="L1989" i="2" a="1"/>
  <c r="L1989" i="2" s="1"/>
  <c r="L1990" i="2" a="1"/>
  <c r="L1990" i="2" s="1"/>
  <c r="L1991" i="2" a="1"/>
  <c r="L1991" i="2" s="1"/>
  <c r="L1992" i="2" a="1"/>
  <c r="L1992" i="2" s="1"/>
  <c r="L1993" i="2" a="1"/>
  <c r="L1993" i="2" s="1"/>
  <c r="L1994" i="2" a="1"/>
  <c r="L1994" i="2" s="1"/>
  <c r="L1995" i="2" a="1"/>
  <c r="L1995" i="2" s="1"/>
  <c r="L1996" i="2" a="1"/>
  <c r="L1996" i="2" s="1"/>
  <c r="L1997" i="2" a="1"/>
  <c r="L1997" i="2" s="1"/>
  <c r="L1998" i="2" a="1"/>
  <c r="L1998" i="2" s="1"/>
  <c r="L1999" i="2" a="1"/>
  <c r="L1999" i="2" s="1"/>
  <c r="L2000" i="2" a="1"/>
  <c r="L2000" i="2" s="1"/>
  <c r="L2001" i="2" a="1"/>
  <c r="L2001" i="2" s="1"/>
  <c r="L2002" i="2" a="1"/>
  <c r="L2002" i="2" s="1"/>
  <c r="L2003" i="2" a="1"/>
  <c r="L2003" i="2" s="1"/>
  <c r="L2004" i="2" a="1"/>
  <c r="L2004" i="2" s="1"/>
  <c r="L2005" i="2" a="1"/>
  <c r="L2005" i="2" s="1"/>
  <c r="L2006" i="2" a="1"/>
  <c r="L2006" i="2" s="1"/>
  <c r="L2007" i="2" a="1"/>
  <c r="L2007" i="2" s="1"/>
  <c r="L2008" i="2" a="1"/>
  <c r="L2008" i="2" s="1"/>
  <c r="L2009" i="2" a="1"/>
  <c r="L2009" i="2" s="1"/>
  <c r="L2010" i="2" a="1"/>
  <c r="L2010" i="2" s="1"/>
  <c r="L2011" i="2" a="1"/>
  <c r="L2011" i="2" s="1"/>
  <c r="L2012" i="2" a="1"/>
  <c r="L2012" i="2" s="1"/>
  <c r="L2013" i="2" a="1"/>
  <c r="L2013" i="2" s="1"/>
  <c r="L2014" i="2" a="1"/>
  <c r="L2014" i="2" s="1"/>
  <c r="L2015" i="2" a="1"/>
  <c r="L2015" i="2" s="1"/>
  <c r="L2016" i="2" a="1"/>
  <c r="L2016" i="2" s="1"/>
  <c r="L2017" i="2" a="1"/>
  <c r="L2017" i="2" s="1"/>
  <c r="L2018" i="2" a="1"/>
  <c r="L2018" i="2" s="1"/>
  <c r="L2019" i="2" a="1"/>
  <c r="L2019" i="2" s="1"/>
  <c r="L2020" i="2" a="1"/>
  <c r="L2020" i="2" s="1"/>
  <c r="L2021" i="2" a="1"/>
  <c r="L2021" i="2" s="1"/>
  <c r="L2022" i="2" a="1"/>
  <c r="L2022" i="2" s="1"/>
  <c r="L2023" i="2" a="1"/>
  <c r="L2023" i="2" s="1"/>
  <c r="L2024" i="2" a="1"/>
  <c r="L2024" i="2" s="1"/>
  <c r="L2025" i="2" a="1"/>
  <c r="L2025" i="2" s="1"/>
  <c r="L2026" i="2" a="1"/>
  <c r="L2026" i="2" s="1"/>
  <c r="L2027" i="2" a="1"/>
  <c r="L2027" i="2" s="1"/>
  <c r="L2028" i="2" a="1"/>
  <c r="L2028" i="2" s="1"/>
  <c r="L2029" i="2" a="1"/>
  <c r="L2029" i="2" s="1"/>
  <c r="L2030" i="2" a="1"/>
  <c r="L2030" i="2" s="1"/>
  <c r="L2031" i="2" a="1"/>
  <c r="L2031" i="2" s="1"/>
  <c r="L2032" i="2" a="1"/>
  <c r="L2032" i="2" s="1"/>
  <c r="L2033" i="2" a="1"/>
  <c r="L2033" i="2" s="1"/>
  <c r="L2034" i="2" a="1"/>
  <c r="L2034" i="2" s="1"/>
  <c r="L2035" i="2" a="1"/>
  <c r="L2035" i="2" s="1"/>
  <c r="L2036" i="2" a="1"/>
  <c r="L2036" i="2" s="1"/>
  <c r="L2037" i="2" a="1"/>
  <c r="L2037" i="2" s="1"/>
  <c r="L2038" i="2" a="1"/>
  <c r="L2038" i="2" s="1"/>
  <c r="L2039" i="2" a="1"/>
  <c r="L2039" i="2" s="1"/>
  <c r="L2040" i="2" a="1"/>
  <c r="L2040" i="2" s="1"/>
  <c r="L2041" i="2" a="1"/>
  <c r="L2041" i="2" s="1"/>
  <c r="L2042" i="2" a="1"/>
  <c r="L2042" i="2" s="1"/>
  <c r="L2043" i="2" a="1"/>
  <c r="L2043" i="2" s="1"/>
  <c r="L2044" i="2" a="1"/>
  <c r="L2044" i="2" s="1"/>
  <c r="L2045" i="2" a="1"/>
  <c r="L2045" i="2" s="1"/>
  <c r="L2046" i="2" a="1"/>
  <c r="L2046" i="2" s="1"/>
  <c r="L2047" i="2" a="1"/>
  <c r="L2047" i="2" s="1"/>
  <c r="L2048" i="2" a="1"/>
  <c r="L2048" i="2" s="1"/>
  <c r="L2049" i="2" a="1"/>
  <c r="L2049" i="2" s="1"/>
  <c r="L2050" i="2" a="1"/>
  <c r="L2050" i="2" s="1"/>
  <c r="L2051" i="2" a="1"/>
  <c r="L2051" i="2" s="1"/>
  <c r="L2052" i="2" a="1"/>
  <c r="L2052" i="2" s="1"/>
  <c r="L2053" i="2" a="1"/>
  <c r="L2053" i="2" s="1"/>
  <c r="L2054" i="2" a="1"/>
  <c r="L2054" i="2" s="1"/>
  <c r="L2055" i="2" a="1"/>
  <c r="L2055" i="2" s="1"/>
  <c r="L2056" i="2" a="1"/>
  <c r="L2056" i="2" s="1"/>
  <c r="L2057" i="2" a="1"/>
  <c r="L2057" i="2" s="1"/>
  <c r="L2058" i="2" a="1"/>
  <c r="L2058" i="2" s="1"/>
  <c r="L2059" i="2" a="1"/>
  <c r="L2059" i="2" s="1"/>
  <c r="L2060" i="2" a="1"/>
  <c r="L2060" i="2" s="1"/>
  <c r="L2061" i="2" a="1"/>
  <c r="L2061" i="2" s="1"/>
  <c r="L2062" i="2" a="1"/>
  <c r="L2062" i="2" s="1"/>
  <c r="L2063" i="2" a="1"/>
  <c r="L2063" i="2" s="1"/>
  <c r="L2064" i="2" a="1"/>
  <c r="L2064" i="2" s="1"/>
  <c r="L2065" i="2" a="1"/>
  <c r="L2065" i="2" s="1"/>
  <c r="L2066" i="2" a="1"/>
  <c r="L2066" i="2" s="1"/>
  <c r="L2067" i="2" a="1"/>
  <c r="L2067" i="2" s="1"/>
  <c r="L2068" i="2" a="1"/>
  <c r="L2068" i="2" s="1"/>
  <c r="L2069" i="2" a="1"/>
  <c r="L2069" i="2" s="1"/>
  <c r="L2070" i="2" a="1"/>
  <c r="L2070" i="2" s="1"/>
  <c r="L2071" i="2" a="1"/>
  <c r="L2071" i="2" s="1"/>
  <c r="L2072" i="2" a="1"/>
  <c r="L2072" i="2" s="1"/>
  <c r="L2073" i="2" a="1"/>
  <c r="L2073" i="2" s="1"/>
  <c r="L2074" i="2" a="1"/>
  <c r="L2074" i="2" s="1"/>
  <c r="L2075" i="2" a="1"/>
  <c r="L2075" i="2" s="1"/>
  <c r="L2076" i="2" a="1"/>
  <c r="L2076" i="2" s="1"/>
  <c r="L2077" i="2" a="1"/>
  <c r="L2077" i="2" s="1"/>
  <c r="L2078" i="2" a="1"/>
  <c r="L2078" i="2" s="1"/>
  <c r="L2079" i="2" a="1"/>
  <c r="L2079" i="2" s="1"/>
  <c r="L2080" i="2" a="1"/>
  <c r="L2080" i="2" s="1"/>
  <c r="L2081" i="2" a="1"/>
  <c r="L2081" i="2" s="1"/>
  <c r="L2082" i="2" a="1"/>
  <c r="L2082" i="2" s="1"/>
  <c r="L2083" i="2" a="1"/>
  <c r="L2083" i="2" s="1"/>
  <c r="L2084" i="2" a="1"/>
  <c r="L2084" i="2" s="1"/>
  <c r="L2085" i="2" a="1"/>
  <c r="L2085" i="2" s="1"/>
  <c r="L2086" i="2" a="1"/>
  <c r="L2086" i="2" s="1"/>
  <c r="L2087" i="2" a="1"/>
  <c r="L2087" i="2" s="1"/>
  <c r="L2088" i="2" a="1"/>
  <c r="L2088" i="2" s="1"/>
  <c r="L2089" i="2" a="1"/>
  <c r="L2089" i="2" s="1"/>
  <c r="L2090" i="2" a="1"/>
  <c r="L2090" i="2" s="1"/>
  <c r="L2091" i="2" a="1"/>
  <c r="L2091" i="2" s="1"/>
  <c r="L2092" i="2" a="1"/>
  <c r="L2092" i="2" s="1"/>
  <c r="L2093" i="2" a="1"/>
  <c r="L2093" i="2" s="1"/>
  <c r="L2094" i="2" a="1"/>
  <c r="L2094" i="2" s="1"/>
  <c r="L2095" i="2" a="1"/>
  <c r="L2095" i="2" s="1"/>
  <c r="L2096" i="2" a="1"/>
  <c r="L2096" i="2" s="1"/>
  <c r="L2097" i="2" a="1"/>
  <c r="L2097" i="2" s="1"/>
  <c r="L2098" i="2" a="1"/>
  <c r="L2098" i="2" s="1"/>
  <c r="L2099" i="2" a="1"/>
  <c r="L2099" i="2" s="1"/>
  <c r="L2100" i="2" a="1"/>
  <c r="L2100" i="2" s="1"/>
  <c r="L2101" i="2" a="1"/>
  <c r="L2101" i="2" s="1"/>
  <c r="L2102" i="2" a="1"/>
  <c r="L2102" i="2" s="1"/>
  <c r="L2103" i="2" a="1"/>
  <c r="L2103" i="2" s="1"/>
  <c r="L2104" i="2" a="1"/>
  <c r="L2104" i="2" s="1"/>
  <c r="L2105" i="2" a="1"/>
  <c r="L2105" i="2" s="1"/>
  <c r="L2106" i="2" a="1"/>
  <c r="L2106" i="2" s="1"/>
  <c r="L2107" i="2" a="1"/>
  <c r="L2107" i="2" s="1"/>
  <c r="L2108" i="2" a="1"/>
  <c r="L2108" i="2" s="1"/>
  <c r="L2109" i="2" a="1"/>
  <c r="L2109" i="2" s="1"/>
  <c r="L2110" i="2" a="1"/>
  <c r="L2110" i="2" s="1"/>
  <c r="L2111" i="2" a="1"/>
  <c r="L2111" i="2" s="1"/>
  <c r="L2112" i="2" a="1"/>
  <c r="L2112" i="2" s="1"/>
  <c r="L2113" i="2" a="1"/>
  <c r="L2113" i="2" s="1"/>
  <c r="L2114" i="2" a="1"/>
  <c r="L2114" i="2" s="1"/>
  <c r="L2115" i="2" a="1"/>
  <c r="L2115" i="2" s="1"/>
  <c r="L2116" i="2" a="1"/>
  <c r="L2116" i="2" s="1"/>
  <c r="L2117" i="2" a="1"/>
  <c r="L2117" i="2" s="1"/>
  <c r="L2118" i="2" a="1"/>
  <c r="L2118" i="2" s="1"/>
  <c r="L2119" i="2" a="1"/>
  <c r="L2119" i="2" s="1"/>
  <c r="L2120" i="2" a="1"/>
  <c r="L2120" i="2" s="1"/>
  <c r="L2121" i="2" a="1"/>
  <c r="L2121" i="2" s="1"/>
  <c r="L2122" i="2" a="1"/>
  <c r="L2122" i="2" s="1"/>
  <c r="L2123" i="2" a="1"/>
  <c r="L2123" i="2" s="1"/>
  <c r="L2124" i="2" a="1"/>
  <c r="L2124" i="2" s="1"/>
  <c r="L2125" i="2" a="1"/>
  <c r="L2125" i="2" s="1"/>
  <c r="L2126" i="2" a="1"/>
  <c r="L2126" i="2" s="1"/>
  <c r="L2127" i="2" a="1"/>
  <c r="L2127" i="2" s="1"/>
  <c r="L2128" i="2" a="1"/>
  <c r="L2128" i="2" s="1"/>
  <c r="L2129" i="2" a="1"/>
  <c r="L2129" i="2" s="1"/>
  <c r="L2130" i="2" a="1"/>
  <c r="L2130" i="2" s="1"/>
  <c r="L2131" i="2" a="1"/>
  <c r="L2131" i="2" s="1"/>
  <c r="L2132" i="2" a="1"/>
  <c r="L2132" i="2" s="1"/>
  <c r="L2133" i="2" a="1"/>
  <c r="L2133" i="2" s="1"/>
  <c r="L2134" i="2" a="1"/>
  <c r="L2134" i="2" s="1"/>
  <c r="L2135" i="2" a="1"/>
  <c r="L2135" i="2" s="1"/>
  <c r="L2136" i="2" a="1"/>
  <c r="L2136" i="2" s="1"/>
  <c r="L2137" i="2" a="1"/>
  <c r="L2137" i="2" s="1"/>
  <c r="L2138" i="2" a="1"/>
  <c r="L2138" i="2" s="1"/>
  <c r="L2139" i="2" a="1"/>
  <c r="L2139" i="2" s="1"/>
  <c r="L2140" i="2" a="1"/>
  <c r="L2140" i="2" s="1"/>
  <c r="L2141" i="2" a="1"/>
  <c r="L2141" i="2" s="1"/>
  <c r="L2142" i="2" a="1"/>
  <c r="L2142" i="2" s="1"/>
  <c r="L2143" i="2" a="1"/>
  <c r="L2143" i="2" s="1"/>
  <c r="L2144" i="2" a="1"/>
  <c r="L2144" i="2" s="1"/>
  <c r="L2145" i="2" a="1"/>
  <c r="L2145" i="2" s="1"/>
  <c r="L2146" i="2" a="1"/>
  <c r="L2146" i="2" s="1"/>
  <c r="L2147" i="2" a="1"/>
  <c r="L2147" i="2" s="1"/>
  <c r="L2148" i="2" a="1"/>
  <c r="L2148" i="2" s="1"/>
  <c r="L2149" i="2" a="1"/>
  <c r="L2149" i="2" s="1"/>
  <c r="L2150" i="2" a="1"/>
  <c r="L2150" i="2" s="1"/>
  <c r="L2151" i="2" a="1"/>
  <c r="L2151" i="2" s="1"/>
  <c r="L2152" i="2" a="1"/>
  <c r="L2152" i="2" s="1"/>
  <c r="L2153" i="2" a="1"/>
  <c r="L2153" i="2" s="1"/>
  <c r="L2154" i="2" a="1"/>
  <c r="L2154" i="2" s="1"/>
  <c r="L2155" i="2" a="1"/>
  <c r="L2155" i="2" s="1"/>
  <c r="L2156" i="2" a="1"/>
  <c r="L2156" i="2" s="1"/>
  <c r="L2157" i="2" a="1"/>
  <c r="L2157" i="2" s="1"/>
  <c r="L2158" i="2" a="1"/>
  <c r="L2158" i="2" s="1"/>
  <c r="L2159" i="2" a="1"/>
  <c r="L2159" i="2" s="1"/>
  <c r="L2160" i="2" a="1"/>
  <c r="L2160" i="2" s="1"/>
  <c r="L2161" i="2" a="1"/>
  <c r="L2161" i="2" s="1"/>
  <c r="L2162" i="2" a="1"/>
  <c r="L2162" i="2" s="1"/>
  <c r="L2163" i="2" a="1"/>
  <c r="L2163" i="2" s="1"/>
  <c r="L2164" i="2" a="1"/>
  <c r="L2164" i="2" s="1"/>
  <c r="L2165" i="2" a="1"/>
  <c r="L2165" i="2" s="1"/>
  <c r="L2166" i="2" a="1"/>
  <c r="L2166" i="2" s="1"/>
  <c r="L2167" i="2" a="1"/>
  <c r="L2167" i="2" s="1"/>
  <c r="L2168" i="2" a="1"/>
  <c r="L2168" i="2" s="1"/>
  <c r="L2169" i="2" a="1"/>
  <c r="L2169" i="2" s="1"/>
  <c r="L2170" i="2" a="1"/>
  <c r="L2170" i="2" s="1"/>
  <c r="L2171" i="2" a="1"/>
  <c r="L2171" i="2" s="1"/>
  <c r="L2172" i="2" a="1"/>
  <c r="L2172" i="2" s="1"/>
  <c r="L2173" i="2" a="1"/>
  <c r="L2173" i="2" s="1"/>
  <c r="L2174" i="2" a="1"/>
  <c r="L2174" i="2" s="1"/>
  <c r="L2175" i="2" a="1"/>
  <c r="L2175" i="2" s="1"/>
  <c r="L2176" i="2" a="1"/>
  <c r="L2176" i="2" s="1"/>
  <c r="L2177" i="2" a="1"/>
  <c r="L2177" i="2" s="1"/>
  <c r="L2178" i="2" a="1"/>
  <c r="L2178" i="2" s="1"/>
  <c r="L2179" i="2" a="1"/>
  <c r="L2179" i="2" s="1"/>
  <c r="L2180" i="2" a="1"/>
  <c r="L2180" i="2" s="1"/>
  <c r="L2181" i="2" a="1"/>
  <c r="L2181" i="2" s="1"/>
  <c r="L2182" i="2" a="1"/>
  <c r="L2182" i="2" s="1"/>
  <c r="L2183" i="2" a="1"/>
  <c r="L2183" i="2" s="1"/>
  <c r="L2184" i="2" a="1"/>
  <c r="L2184" i="2" s="1"/>
  <c r="L2185" i="2" a="1"/>
  <c r="L2185" i="2" s="1"/>
  <c r="L2186" i="2" a="1"/>
  <c r="L2186" i="2" s="1"/>
  <c r="L2187" i="2" a="1"/>
  <c r="L2187" i="2" s="1"/>
  <c r="L2188" i="2" a="1"/>
  <c r="L2188" i="2" s="1"/>
  <c r="L2189" i="2" a="1"/>
  <c r="L2189" i="2" s="1"/>
  <c r="L2190" i="2" a="1"/>
  <c r="L2190" i="2" s="1"/>
  <c r="L2191" i="2" a="1"/>
  <c r="L2191" i="2" s="1"/>
  <c r="L2192" i="2" a="1"/>
  <c r="L2192" i="2" s="1"/>
  <c r="L2193" i="2" a="1"/>
  <c r="L2193" i="2" s="1"/>
  <c r="L2194" i="2" a="1"/>
  <c r="L2194" i="2" s="1"/>
  <c r="L2195" i="2" a="1"/>
  <c r="L2195" i="2" s="1"/>
  <c r="L2196" i="2" a="1"/>
  <c r="L2196" i="2" s="1"/>
  <c r="L2197" i="2" a="1"/>
  <c r="L2197" i="2" s="1"/>
  <c r="L2198" i="2" a="1"/>
  <c r="L2198" i="2" s="1"/>
  <c r="L2199" i="2" a="1"/>
  <c r="L2199" i="2" s="1"/>
  <c r="L2200" i="2" a="1"/>
  <c r="L2200" i="2" s="1"/>
  <c r="L2201" i="2" a="1"/>
  <c r="L2201" i="2" s="1"/>
  <c r="L2202" i="2" a="1"/>
  <c r="L2202" i="2" s="1"/>
  <c r="L2203" i="2" a="1"/>
  <c r="L2203" i="2" s="1"/>
  <c r="L2204" i="2" a="1"/>
  <c r="L2204" i="2" s="1"/>
  <c r="L2205" i="2" a="1"/>
  <c r="L2205" i="2" s="1"/>
  <c r="L2206" i="2" a="1"/>
  <c r="L2206" i="2" s="1"/>
  <c r="L2207" i="2" a="1"/>
  <c r="L2207" i="2" s="1"/>
  <c r="L2208" i="2" a="1"/>
  <c r="L2208" i="2" s="1"/>
  <c r="L2209" i="2" a="1"/>
  <c r="L2209" i="2" s="1"/>
  <c r="L2210" i="2" a="1"/>
  <c r="L2210" i="2" s="1"/>
  <c r="L2211" i="2" a="1"/>
  <c r="L2211" i="2" s="1"/>
  <c r="L2212" i="2" a="1"/>
  <c r="L2212" i="2" s="1"/>
  <c r="L2213" i="2" a="1"/>
  <c r="L2213" i="2" s="1"/>
  <c r="L2214" i="2" a="1"/>
  <c r="L2214" i="2" s="1"/>
  <c r="L2215" i="2" a="1"/>
  <c r="L2215" i="2" s="1"/>
  <c r="L2216" i="2" a="1"/>
  <c r="L2216" i="2" s="1"/>
  <c r="L2217" i="2" a="1"/>
  <c r="L2217" i="2" s="1"/>
  <c r="L2218" i="2" a="1"/>
  <c r="L2218" i="2" s="1"/>
  <c r="L2219" i="2" a="1"/>
  <c r="L2219" i="2" s="1"/>
  <c r="L2220" i="2" a="1"/>
  <c r="L2220" i="2" s="1"/>
  <c r="L2221" i="2" a="1"/>
  <c r="L2221" i="2" s="1"/>
  <c r="L2222" i="2" a="1"/>
  <c r="L2222" i="2" s="1"/>
  <c r="L2223" i="2" a="1"/>
  <c r="L2223" i="2" s="1"/>
  <c r="L2224" i="2" a="1"/>
  <c r="L2224" i="2" s="1"/>
  <c r="L2225" i="2" a="1"/>
  <c r="L2225" i="2" s="1"/>
  <c r="L2226" i="2" a="1"/>
  <c r="L2226" i="2" s="1"/>
  <c r="L2227" i="2" a="1"/>
  <c r="L2227" i="2" s="1"/>
  <c r="L2228" i="2" a="1"/>
  <c r="L2228" i="2" s="1"/>
  <c r="L2229" i="2" a="1"/>
  <c r="L2229" i="2" s="1"/>
  <c r="L2230" i="2" a="1"/>
  <c r="L2230" i="2" s="1"/>
  <c r="L2231" i="2" a="1"/>
  <c r="L2231" i="2" s="1"/>
  <c r="L2232" i="2" a="1"/>
  <c r="L2232" i="2" s="1"/>
  <c r="L2233" i="2" a="1"/>
  <c r="L2233" i="2" s="1"/>
  <c r="L2234" i="2" a="1"/>
  <c r="L2234" i="2" s="1"/>
  <c r="L2235" i="2" a="1"/>
  <c r="L2235" i="2" s="1"/>
  <c r="L2236" i="2" a="1"/>
  <c r="L2236" i="2" s="1"/>
  <c r="L2237" i="2" a="1"/>
  <c r="L2237" i="2" s="1"/>
  <c r="L2238" i="2" a="1"/>
  <c r="L2238" i="2" s="1"/>
  <c r="L2239" i="2" a="1"/>
  <c r="L2239" i="2" s="1"/>
  <c r="L2240" i="2" a="1"/>
  <c r="L2240" i="2" s="1"/>
  <c r="L2241" i="2" a="1"/>
  <c r="L2241" i="2" s="1"/>
  <c r="L2242" i="2" a="1"/>
  <c r="L2242" i="2" s="1"/>
  <c r="L2243" i="2" a="1"/>
  <c r="L2243" i="2" s="1"/>
  <c r="L2244" i="2" a="1"/>
  <c r="L2244" i="2" s="1"/>
  <c r="L2245" i="2" a="1"/>
  <c r="L2245" i="2" s="1"/>
  <c r="L2246" i="2" a="1"/>
  <c r="L2246" i="2" s="1"/>
  <c r="L2247" i="2" a="1"/>
  <c r="L2247" i="2" s="1"/>
  <c r="L2248" i="2" a="1"/>
  <c r="L2248" i="2" s="1"/>
  <c r="L2249" i="2" a="1"/>
  <c r="L2249" i="2" s="1"/>
  <c r="L2250" i="2" a="1"/>
  <c r="L2250" i="2" s="1"/>
  <c r="L2251" i="2" a="1"/>
  <c r="L2251" i="2" s="1"/>
  <c r="L2252" i="2" a="1"/>
  <c r="L2252" i="2" s="1"/>
  <c r="L2253" i="2" a="1"/>
  <c r="L2253" i="2" s="1"/>
  <c r="L2254" i="2" a="1"/>
  <c r="L2254" i="2" s="1"/>
  <c r="L2255" i="2" a="1"/>
  <c r="L2255" i="2" s="1"/>
  <c r="L2256" i="2" a="1"/>
  <c r="L2256" i="2" s="1"/>
  <c r="L2257" i="2" a="1"/>
  <c r="L2257" i="2" s="1"/>
  <c r="L2258" i="2" a="1"/>
  <c r="L2258" i="2" s="1"/>
  <c r="L2259" i="2" a="1"/>
  <c r="L2259" i="2" s="1"/>
  <c r="L2260" i="2" a="1"/>
  <c r="L2260" i="2" s="1"/>
  <c r="L2261" i="2" a="1"/>
  <c r="L2261" i="2" s="1"/>
  <c r="L2262" i="2" a="1"/>
  <c r="L2262" i="2" s="1"/>
  <c r="L2263" i="2" a="1"/>
  <c r="L2263" i="2" s="1"/>
  <c r="L2264" i="2" a="1"/>
  <c r="L2264" i="2" s="1"/>
  <c r="L2265" i="2" a="1"/>
  <c r="L2265" i="2" s="1"/>
  <c r="L2266" i="2" a="1"/>
  <c r="L2266" i="2" s="1"/>
  <c r="L2267" i="2" a="1"/>
  <c r="L2267" i="2" s="1"/>
  <c r="L2268" i="2" a="1"/>
  <c r="L2268" i="2" s="1"/>
  <c r="L2269" i="2" a="1"/>
  <c r="L2269" i="2" s="1"/>
  <c r="L2270" i="2" a="1"/>
  <c r="L2270" i="2" s="1"/>
  <c r="L2271" i="2" a="1"/>
  <c r="L2271" i="2" s="1"/>
  <c r="L2272" i="2" a="1"/>
  <c r="L2272" i="2" s="1"/>
  <c r="L2273" i="2" a="1"/>
  <c r="L2273" i="2" s="1"/>
  <c r="L2274" i="2" a="1"/>
  <c r="L2274" i="2" s="1"/>
  <c r="L2275" i="2" a="1"/>
  <c r="L2275" i="2" s="1"/>
  <c r="L2276" i="2" a="1"/>
  <c r="L2276" i="2" s="1"/>
  <c r="L2277" i="2" a="1"/>
  <c r="L2277" i="2" s="1"/>
  <c r="L2278" i="2" a="1"/>
  <c r="L2278" i="2" s="1"/>
  <c r="L2279" i="2" a="1"/>
  <c r="L2279" i="2" s="1"/>
  <c r="L2280" i="2" a="1"/>
  <c r="L2280" i="2" s="1"/>
  <c r="L2281" i="2" a="1"/>
  <c r="L2281" i="2" s="1"/>
  <c r="L2282" i="2" a="1"/>
  <c r="L2282" i="2" s="1"/>
  <c r="L2283" i="2" a="1"/>
  <c r="L2283" i="2" s="1"/>
  <c r="L2284" i="2" a="1"/>
  <c r="L2284" i="2" s="1"/>
  <c r="L2285" i="2" a="1"/>
  <c r="L2285" i="2" s="1"/>
  <c r="L2286" i="2" a="1"/>
  <c r="L2286" i="2" s="1"/>
  <c r="L2287" i="2" a="1"/>
  <c r="L2287" i="2" s="1"/>
  <c r="L2288" i="2" a="1"/>
  <c r="L2288" i="2" s="1"/>
  <c r="L2289" i="2" a="1"/>
  <c r="L2289" i="2" s="1"/>
  <c r="L2290" i="2" a="1"/>
  <c r="L2290" i="2" s="1"/>
  <c r="L2291" i="2" a="1"/>
  <c r="L2291" i="2" s="1"/>
  <c r="L2292" i="2" a="1"/>
  <c r="L2292" i="2" s="1"/>
  <c r="L2293" i="2" a="1"/>
  <c r="L2293" i="2" s="1"/>
  <c r="L2294" i="2" a="1"/>
  <c r="L2294" i="2" s="1"/>
  <c r="L2295" i="2" a="1"/>
  <c r="L2295" i="2" s="1"/>
  <c r="L2296" i="2" a="1"/>
  <c r="L2296" i="2" s="1"/>
  <c r="L2297" i="2" a="1"/>
  <c r="L2297" i="2" s="1"/>
  <c r="L2298" i="2" a="1"/>
  <c r="L2298" i="2" s="1"/>
  <c r="L2299" i="2" a="1"/>
  <c r="L2299" i="2" s="1"/>
  <c r="L2300" i="2" a="1"/>
  <c r="L2300" i="2" s="1"/>
  <c r="L2301" i="2" a="1"/>
  <c r="L2301" i="2" s="1"/>
  <c r="L2302" i="2" a="1"/>
  <c r="L2302" i="2" s="1"/>
  <c r="L2303" i="2" a="1"/>
  <c r="L2303" i="2" s="1"/>
  <c r="L2304" i="2" a="1"/>
  <c r="L2304" i="2" s="1"/>
  <c r="L2305" i="2" a="1"/>
  <c r="L2305" i="2" s="1"/>
  <c r="L2306" i="2" a="1"/>
  <c r="L2306" i="2" s="1"/>
  <c r="L2307" i="2" a="1"/>
  <c r="L2307" i="2" s="1"/>
  <c r="L2308" i="2" a="1"/>
  <c r="L2308" i="2" s="1"/>
  <c r="L2309" i="2" a="1"/>
  <c r="L2309" i="2" s="1"/>
  <c r="L2310" i="2" a="1"/>
  <c r="L2310" i="2" s="1"/>
  <c r="L2311" i="2" a="1"/>
  <c r="L2311" i="2" s="1"/>
  <c r="L2312" i="2" a="1"/>
  <c r="L2312" i="2" s="1"/>
  <c r="L2313" i="2" a="1"/>
  <c r="L2313" i="2" s="1"/>
  <c r="L2314" i="2" a="1"/>
  <c r="L2314" i="2" s="1"/>
  <c r="L2315" i="2" a="1"/>
  <c r="L2315" i="2" s="1"/>
  <c r="L2316" i="2" a="1"/>
  <c r="L2316" i="2" s="1"/>
  <c r="L2317" i="2" a="1"/>
  <c r="L2317" i="2" s="1"/>
  <c r="L2318" i="2" a="1"/>
  <c r="L2318" i="2" s="1"/>
  <c r="L2319" i="2" a="1"/>
  <c r="L2319" i="2" s="1"/>
  <c r="L2320" i="2" a="1"/>
  <c r="L2320" i="2" s="1"/>
  <c r="L2321" i="2" a="1"/>
  <c r="L2321" i="2" s="1"/>
  <c r="L2322" i="2" a="1"/>
  <c r="L2322" i="2" s="1"/>
  <c r="L2323" i="2" a="1"/>
  <c r="L2323" i="2" s="1"/>
  <c r="L2324" i="2" a="1"/>
  <c r="L2324" i="2" s="1"/>
  <c r="L2325" i="2" a="1"/>
  <c r="L2325" i="2" s="1"/>
  <c r="L2326" i="2" a="1"/>
  <c r="L2326" i="2" s="1"/>
  <c r="L2327" i="2" a="1"/>
  <c r="L2327" i="2" s="1"/>
  <c r="L2328" i="2" a="1"/>
  <c r="L2328" i="2" s="1"/>
  <c r="L2329" i="2" a="1"/>
  <c r="L2329" i="2" s="1"/>
  <c r="L2330" i="2" a="1"/>
  <c r="L2330" i="2" s="1"/>
  <c r="L2331" i="2" a="1"/>
  <c r="L2331" i="2" s="1"/>
  <c r="L2332" i="2" a="1"/>
  <c r="L2332" i="2" s="1"/>
  <c r="L2333" i="2" a="1"/>
  <c r="L2333" i="2" s="1"/>
  <c r="L2334" i="2" a="1"/>
  <c r="L2334" i="2" s="1"/>
  <c r="L2335" i="2" a="1"/>
  <c r="L2335" i="2" s="1"/>
  <c r="L2336" i="2" a="1"/>
  <c r="L2336" i="2" s="1"/>
  <c r="L2" i="2" a="1"/>
  <c r="L2" i="2" s="1"/>
  <c r="O2" i="1" a="1"/>
  <c r="O2" i="1" s="1"/>
  <c r="O2345" i="1" s="1"/>
  <c r="O3" i="1" a="1"/>
  <c r="O3" i="1" s="1"/>
  <c r="F2" i="3"/>
  <c r="C2" i="3"/>
  <c r="D2" i="3"/>
  <c r="E2" i="3"/>
  <c r="C3" i="3"/>
  <c r="D3" i="3"/>
  <c r="E3" i="3"/>
  <c r="C4" i="3"/>
  <c r="D4" i="3"/>
  <c r="E4" i="3"/>
  <c r="C5" i="3"/>
  <c r="D5" i="3"/>
  <c r="E5" i="3"/>
  <c r="C6" i="3"/>
  <c r="D6" i="3"/>
  <c r="E6" i="3"/>
  <c r="C7" i="3"/>
  <c r="D7" i="3"/>
  <c r="E7" i="3"/>
  <c r="C8" i="3"/>
  <c r="D8" i="3"/>
  <c r="E8" i="3"/>
  <c r="C9" i="3"/>
  <c r="D9" i="3"/>
  <c r="E9" i="3"/>
  <c r="C10" i="3"/>
  <c r="D10" i="3"/>
  <c r="E10" i="3"/>
  <c r="C11" i="3"/>
  <c r="D11" i="3"/>
  <c r="E11" i="3"/>
  <c r="C12" i="3"/>
  <c r="D12" i="3"/>
  <c r="E12" i="3"/>
  <c r="C13" i="3"/>
  <c r="D13" i="3"/>
  <c r="E13" i="3"/>
  <c r="C14" i="3"/>
  <c r="D14" i="3"/>
  <c r="E14" i="3"/>
  <c r="C15" i="3"/>
  <c r="D15" i="3"/>
  <c r="E15" i="3"/>
  <c r="C16" i="3"/>
  <c r="D16" i="3"/>
  <c r="E16" i="3"/>
  <c r="C17" i="3"/>
  <c r="D17" i="3"/>
  <c r="E17" i="3"/>
  <c r="C18" i="3"/>
  <c r="D18" i="3"/>
  <c r="E18" i="3"/>
  <c r="C19" i="3"/>
  <c r="D19" i="3"/>
  <c r="E19" i="3"/>
  <c r="C20" i="3"/>
  <c r="D20" i="3"/>
  <c r="E20" i="3"/>
  <c r="C21" i="3"/>
  <c r="D21" i="3"/>
  <c r="E21" i="3"/>
  <c r="C22" i="3"/>
  <c r="D22" i="3"/>
  <c r="E22" i="3"/>
  <c r="C23" i="3"/>
  <c r="D23" i="3"/>
  <c r="E23" i="3"/>
  <c r="C24" i="3"/>
  <c r="D24" i="3"/>
  <c r="E24" i="3"/>
  <c r="C25" i="3"/>
  <c r="D25" i="3"/>
  <c r="E25" i="3"/>
  <c r="C26" i="3"/>
  <c r="D26" i="3"/>
  <c r="E26" i="3"/>
  <c r="C27" i="3"/>
  <c r="D27" i="3"/>
  <c r="E27" i="3"/>
  <c r="C28" i="3"/>
  <c r="D28" i="3"/>
  <c r="E28" i="3"/>
  <c r="C29" i="3"/>
  <c r="D29" i="3"/>
  <c r="E29" i="3"/>
  <c r="C30" i="3"/>
  <c r="D30" i="3"/>
  <c r="E30" i="3"/>
  <c r="C31" i="3"/>
  <c r="D31" i="3"/>
  <c r="E31" i="3"/>
  <c r="C32" i="3"/>
  <c r="D32" i="3"/>
  <c r="E32" i="3"/>
  <c r="C33" i="3"/>
  <c r="D33" i="3"/>
  <c r="E33" i="3"/>
  <c r="C34" i="3"/>
  <c r="D34" i="3"/>
  <c r="E34" i="3"/>
  <c r="C35" i="3"/>
  <c r="D35" i="3"/>
  <c r="E35" i="3"/>
  <c r="C36" i="3"/>
  <c r="D36" i="3"/>
  <c r="E36" i="3"/>
  <c r="C37" i="3"/>
  <c r="D37" i="3"/>
  <c r="E37" i="3"/>
  <c r="C38" i="3"/>
  <c r="D38" i="3"/>
  <c r="E38" i="3"/>
  <c r="C39" i="3"/>
  <c r="D39" i="3"/>
  <c r="E39" i="3"/>
  <c r="C40" i="3"/>
  <c r="D40" i="3"/>
  <c r="E40" i="3"/>
  <c r="C41" i="3"/>
  <c r="D41" i="3"/>
  <c r="E41" i="3"/>
  <c r="C42" i="3"/>
  <c r="D42" i="3"/>
  <c r="E42" i="3"/>
  <c r="C43" i="3"/>
  <c r="D43" i="3"/>
  <c r="E43" i="3"/>
  <c r="C44" i="3"/>
  <c r="D44" i="3"/>
  <c r="E44" i="3"/>
  <c r="C45" i="3"/>
  <c r="D45" i="3"/>
  <c r="E45" i="3"/>
  <c r="C46" i="3"/>
  <c r="D46" i="3"/>
  <c r="E46" i="3"/>
  <c r="C47" i="3"/>
  <c r="D47" i="3"/>
  <c r="E47" i="3"/>
  <c r="C48" i="3"/>
  <c r="D48" i="3"/>
  <c r="E48" i="3"/>
  <c r="C49" i="3"/>
  <c r="D49" i="3"/>
  <c r="E49" i="3"/>
  <c r="C50" i="3"/>
  <c r="D50" i="3"/>
  <c r="E50" i="3"/>
  <c r="C51" i="3"/>
  <c r="D51" i="3"/>
  <c r="E51" i="3"/>
  <c r="C52" i="3"/>
  <c r="D52" i="3"/>
  <c r="E52" i="3"/>
  <c r="C53" i="3"/>
  <c r="D53" i="3"/>
  <c r="E53" i="3"/>
  <c r="C54" i="3"/>
  <c r="D54" i="3"/>
  <c r="E54" i="3"/>
  <c r="C55" i="3"/>
  <c r="D55" i="3"/>
  <c r="E55" i="3"/>
  <c r="C56" i="3"/>
  <c r="D56" i="3"/>
  <c r="E56" i="3"/>
  <c r="C57" i="3"/>
  <c r="D57" i="3"/>
  <c r="E57" i="3"/>
  <c r="C58" i="3"/>
  <c r="D58" i="3"/>
  <c r="E58" i="3"/>
  <c r="C59" i="3"/>
  <c r="D59" i="3"/>
  <c r="E59" i="3"/>
  <c r="C60" i="3"/>
  <c r="D60" i="3"/>
  <c r="E60" i="3"/>
  <c r="C61" i="3"/>
  <c r="D61" i="3"/>
  <c r="E61" i="3"/>
  <c r="C62" i="3"/>
  <c r="D62" i="3"/>
  <c r="E62" i="3"/>
  <c r="C63" i="3"/>
  <c r="D63" i="3"/>
  <c r="E63" i="3"/>
  <c r="C64" i="3"/>
  <c r="D64" i="3"/>
  <c r="E64" i="3"/>
  <c r="C65" i="3"/>
  <c r="D65" i="3"/>
  <c r="E65" i="3"/>
  <c r="C66" i="3"/>
  <c r="D66" i="3"/>
  <c r="E66" i="3"/>
  <c r="C67" i="3"/>
  <c r="D67" i="3"/>
  <c r="E67" i="3"/>
  <c r="C68" i="3"/>
  <c r="D68" i="3"/>
  <c r="E68" i="3"/>
  <c r="C69" i="3"/>
  <c r="D69" i="3"/>
  <c r="E69" i="3"/>
  <c r="C70" i="3"/>
  <c r="D70" i="3"/>
  <c r="E70" i="3"/>
  <c r="C71" i="3"/>
  <c r="D71" i="3"/>
  <c r="E71" i="3"/>
  <c r="C72" i="3"/>
  <c r="D72" i="3"/>
  <c r="E72" i="3"/>
  <c r="C73" i="3"/>
  <c r="D73" i="3"/>
  <c r="E73" i="3"/>
  <c r="C74" i="3"/>
  <c r="D74" i="3"/>
  <c r="E74" i="3"/>
  <c r="C75" i="3"/>
  <c r="D75" i="3"/>
  <c r="E75" i="3"/>
  <c r="C76" i="3"/>
  <c r="D76" i="3"/>
  <c r="E76" i="3"/>
  <c r="C77" i="3"/>
  <c r="D77" i="3"/>
  <c r="E77" i="3"/>
  <c r="C78" i="3"/>
  <c r="D78" i="3"/>
  <c r="E78" i="3"/>
  <c r="C79" i="3"/>
  <c r="D79" i="3"/>
  <c r="E79" i="3"/>
  <c r="C80" i="3"/>
  <c r="D80" i="3"/>
  <c r="E80" i="3"/>
  <c r="C81" i="3"/>
  <c r="D81" i="3"/>
  <c r="E81" i="3"/>
  <c r="C82" i="3"/>
  <c r="D82" i="3"/>
  <c r="E82" i="3"/>
  <c r="C83" i="3"/>
  <c r="D83" i="3"/>
  <c r="E83" i="3"/>
  <c r="C84" i="3"/>
  <c r="D84" i="3"/>
  <c r="E84" i="3"/>
  <c r="C85" i="3"/>
  <c r="D85" i="3"/>
  <c r="E85" i="3"/>
  <c r="C86" i="3"/>
  <c r="D86" i="3"/>
  <c r="E86" i="3"/>
  <c r="C87" i="3"/>
  <c r="D87" i="3"/>
  <c r="E87" i="3"/>
  <c r="C88" i="3"/>
  <c r="D88" i="3"/>
  <c r="E88" i="3"/>
  <c r="C89" i="3"/>
  <c r="D89" i="3"/>
  <c r="E89" i="3"/>
  <c r="C90" i="3"/>
  <c r="D90" i="3"/>
  <c r="E90" i="3"/>
  <c r="C91" i="3"/>
  <c r="D91" i="3"/>
  <c r="E91" i="3"/>
  <c r="C92" i="3"/>
  <c r="D92" i="3"/>
  <c r="E92" i="3"/>
  <c r="C93" i="3"/>
  <c r="D93" i="3"/>
  <c r="E93" i="3"/>
  <c r="C94" i="3"/>
  <c r="D94" i="3"/>
  <c r="E94" i="3"/>
  <c r="C95" i="3"/>
  <c r="D95" i="3"/>
  <c r="E95" i="3"/>
  <c r="C96" i="3"/>
  <c r="D96" i="3"/>
  <c r="E96" i="3"/>
  <c r="C97" i="3"/>
  <c r="D97" i="3"/>
  <c r="E97" i="3"/>
  <c r="C98" i="3"/>
  <c r="D98" i="3"/>
  <c r="E98" i="3"/>
  <c r="C99" i="3"/>
  <c r="D99" i="3"/>
  <c r="E99" i="3"/>
  <c r="C100" i="3"/>
  <c r="D100" i="3"/>
  <c r="E100" i="3"/>
  <c r="C101" i="3"/>
  <c r="D101" i="3"/>
  <c r="E101" i="3"/>
  <c r="C102" i="3"/>
  <c r="D102" i="3"/>
  <c r="E102" i="3"/>
  <c r="C103" i="3"/>
  <c r="D103" i="3"/>
  <c r="E103" i="3"/>
  <c r="C104" i="3"/>
  <c r="D104" i="3"/>
  <c r="E104" i="3"/>
  <c r="C105" i="3"/>
  <c r="D105" i="3"/>
  <c r="E105" i="3"/>
  <c r="C106" i="3"/>
  <c r="D106" i="3"/>
  <c r="E106" i="3"/>
  <c r="C107" i="3"/>
  <c r="D107" i="3"/>
  <c r="E107" i="3"/>
  <c r="C108" i="3"/>
  <c r="D108" i="3"/>
  <c r="E108" i="3"/>
  <c r="C109" i="3"/>
  <c r="D109" i="3"/>
  <c r="E109" i="3"/>
  <c r="C110" i="3"/>
  <c r="D110" i="3"/>
  <c r="E110" i="3"/>
  <c r="C111" i="3"/>
  <c r="D111" i="3"/>
  <c r="E111" i="3"/>
  <c r="C112" i="3"/>
  <c r="D112" i="3"/>
  <c r="E112" i="3"/>
  <c r="C113" i="3"/>
  <c r="D113" i="3"/>
  <c r="E113" i="3"/>
  <c r="C114" i="3"/>
  <c r="D114" i="3"/>
  <c r="E114" i="3"/>
  <c r="C115" i="3"/>
  <c r="D115" i="3"/>
  <c r="E115" i="3"/>
  <c r="C116" i="3"/>
  <c r="D116" i="3"/>
  <c r="E116" i="3"/>
  <c r="C117" i="3"/>
  <c r="D117" i="3"/>
  <c r="E117" i="3"/>
  <c r="C118" i="3"/>
  <c r="D118" i="3"/>
  <c r="E118" i="3"/>
  <c r="C119" i="3"/>
  <c r="D119" i="3"/>
  <c r="E119" i="3"/>
  <c r="C120" i="3"/>
  <c r="D120" i="3"/>
  <c r="E120" i="3"/>
  <c r="C121" i="3"/>
  <c r="D121" i="3"/>
  <c r="E121" i="3"/>
  <c r="C122" i="3"/>
  <c r="D122" i="3"/>
  <c r="E122" i="3"/>
  <c r="C123" i="3"/>
  <c r="D123" i="3"/>
  <c r="E123" i="3"/>
  <c r="C124" i="3"/>
  <c r="D124" i="3"/>
  <c r="E124" i="3"/>
  <c r="C125" i="3"/>
  <c r="D125" i="3"/>
  <c r="E125" i="3"/>
  <c r="C126" i="3"/>
  <c r="D126" i="3"/>
  <c r="E126" i="3"/>
  <c r="C127" i="3"/>
  <c r="D127" i="3"/>
  <c r="E127" i="3"/>
  <c r="C128" i="3"/>
  <c r="D128" i="3"/>
  <c r="E128" i="3"/>
  <c r="C129" i="3"/>
  <c r="D129" i="3"/>
  <c r="E129" i="3"/>
  <c r="C130" i="3"/>
  <c r="D130" i="3"/>
  <c r="E130" i="3"/>
  <c r="C131" i="3"/>
  <c r="D131" i="3"/>
  <c r="E131" i="3"/>
  <c r="C132" i="3"/>
  <c r="D132" i="3"/>
  <c r="E132" i="3"/>
  <c r="C133" i="3"/>
  <c r="D133" i="3"/>
  <c r="E133" i="3"/>
  <c r="C134" i="3"/>
  <c r="D134" i="3"/>
  <c r="E134" i="3"/>
  <c r="C135" i="3"/>
  <c r="D135" i="3"/>
  <c r="E135" i="3"/>
  <c r="C136" i="3"/>
  <c r="D136" i="3"/>
  <c r="E136" i="3"/>
  <c r="C137" i="3"/>
  <c r="D137" i="3"/>
  <c r="E137" i="3"/>
  <c r="C138" i="3"/>
  <c r="D138" i="3"/>
  <c r="E138" i="3"/>
  <c r="C139" i="3"/>
  <c r="D139" i="3"/>
  <c r="E139" i="3"/>
  <c r="C140" i="3"/>
  <c r="D140" i="3"/>
  <c r="E140" i="3"/>
  <c r="C141" i="3"/>
  <c r="D141" i="3"/>
  <c r="E141" i="3"/>
  <c r="C142" i="3"/>
  <c r="D142" i="3"/>
  <c r="E142" i="3"/>
  <c r="C143" i="3"/>
  <c r="D143" i="3"/>
  <c r="E143" i="3"/>
  <c r="C144" i="3"/>
  <c r="D144" i="3"/>
  <c r="E144" i="3"/>
  <c r="C145" i="3"/>
  <c r="D145" i="3"/>
  <c r="E145" i="3"/>
  <c r="C146" i="3"/>
  <c r="D146" i="3"/>
  <c r="E146" i="3"/>
  <c r="C147" i="3"/>
  <c r="D147" i="3"/>
  <c r="E147" i="3"/>
  <c r="C148" i="3"/>
  <c r="D148" i="3"/>
  <c r="E148" i="3"/>
  <c r="C149" i="3"/>
  <c r="D149" i="3"/>
  <c r="E149" i="3"/>
  <c r="C150" i="3"/>
  <c r="D150" i="3"/>
  <c r="E150" i="3"/>
  <c r="C151" i="3"/>
  <c r="D151" i="3"/>
  <c r="E151" i="3"/>
  <c r="C152" i="3"/>
  <c r="D152" i="3"/>
  <c r="E152" i="3"/>
  <c r="C153" i="3"/>
  <c r="D153" i="3"/>
  <c r="E153" i="3"/>
  <c r="C154" i="3"/>
  <c r="D154" i="3"/>
  <c r="E154" i="3"/>
  <c r="C155" i="3"/>
  <c r="D155" i="3"/>
  <c r="E155" i="3"/>
  <c r="C156" i="3"/>
  <c r="D156" i="3"/>
  <c r="E156" i="3"/>
  <c r="C157" i="3"/>
  <c r="D157" i="3"/>
  <c r="E157" i="3"/>
  <c r="C158" i="3"/>
  <c r="D158" i="3"/>
  <c r="E158" i="3"/>
  <c r="C159" i="3"/>
  <c r="D159" i="3"/>
  <c r="E159" i="3"/>
  <c r="C160" i="3"/>
  <c r="D160" i="3"/>
  <c r="E160" i="3"/>
  <c r="C161" i="3"/>
  <c r="D161" i="3"/>
  <c r="E161" i="3"/>
  <c r="C162" i="3"/>
  <c r="D162" i="3"/>
  <c r="E162" i="3"/>
  <c r="C163" i="3"/>
  <c r="D163" i="3"/>
  <c r="E163" i="3"/>
  <c r="C164" i="3"/>
  <c r="D164" i="3"/>
  <c r="E164" i="3"/>
  <c r="C165" i="3"/>
  <c r="D165" i="3"/>
  <c r="E165" i="3"/>
  <c r="C166" i="3"/>
  <c r="D166" i="3"/>
  <c r="E166" i="3"/>
  <c r="C167" i="3"/>
  <c r="D167" i="3"/>
  <c r="E167" i="3"/>
  <c r="C168" i="3"/>
  <c r="D168" i="3"/>
  <c r="E168" i="3"/>
  <c r="C169" i="3"/>
  <c r="D169" i="3"/>
  <c r="E169" i="3"/>
  <c r="C170" i="3"/>
  <c r="D170" i="3"/>
  <c r="E170" i="3"/>
  <c r="C171" i="3"/>
  <c r="D171" i="3"/>
  <c r="E171" i="3"/>
  <c r="C172" i="3"/>
  <c r="D172" i="3"/>
  <c r="E172" i="3"/>
  <c r="C173" i="3"/>
  <c r="D173" i="3"/>
  <c r="E173" i="3"/>
  <c r="C174" i="3"/>
  <c r="D174" i="3"/>
  <c r="E174" i="3"/>
  <c r="C175" i="3"/>
  <c r="D175" i="3"/>
  <c r="E175" i="3"/>
  <c r="C176" i="3"/>
  <c r="D176" i="3"/>
  <c r="E176" i="3"/>
  <c r="C177" i="3"/>
  <c r="D177" i="3"/>
  <c r="E177" i="3"/>
  <c r="C178" i="3"/>
  <c r="D178" i="3"/>
  <c r="E178" i="3"/>
  <c r="C179" i="3"/>
  <c r="D179" i="3"/>
  <c r="E179" i="3"/>
  <c r="C180" i="3"/>
  <c r="D180" i="3"/>
  <c r="E180" i="3"/>
  <c r="C181" i="3"/>
  <c r="D181" i="3"/>
  <c r="E181" i="3"/>
  <c r="C182" i="3"/>
  <c r="D182" i="3"/>
  <c r="E182" i="3"/>
  <c r="C183" i="3"/>
  <c r="D183" i="3"/>
  <c r="E183" i="3"/>
  <c r="C184" i="3"/>
  <c r="D184" i="3"/>
  <c r="E184" i="3"/>
  <c r="C185" i="3"/>
  <c r="D185" i="3"/>
  <c r="E185" i="3"/>
  <c r="C186" i="3"/>
  <c r="D186" i="3"/>
  <c r="E186" i="3"/>
  <c r="C187" i="3"/>
  <c r="D187" i="3"/>
  <c r="E187" i="3"/>
  <c r="C188" i="3"/>
  <c r="D188" i="3"/>
  <c r="E188" i="3"/>
  <c r="C189" i="3"/>
  <c r="D189" i="3"/>
  <c r="E189" i="3"/>
  <c r="C190" i="3"/>
  <c r="D190" i="3"/>
  <c r="E190" i="3"/>
  <c r="C191" i="3"/>
  <c r="D191" i="3"/>
  <c r="E191" i="3"/>
  <c r="C192" i="3"/>
  <c r="D192" i="3"/>
  <c r="E192" i="3"/>
  <c r="C193" i="3"/>
  <c r="D193" i="3"/>
  <c r="E193" i="3"/>
  <c r="C194" i="3"/>
  <c r="D194" i="3"/>
  <c r="E194" i="3"/>
  <c r="C195" i="3"/>
  <c r="D195" i="3"/>
  <c r="E195" i="3"/>
  <c r="C196" i="3"/>
  <c r="D196" i="3"/>
  <c r="E196" i="3"/>
  <c r="C197" i="3"/>
  <c r="D197" i="3"/>
  <c r="E197" i="3"/>
  <c r="C198" i="3"/>
  <c r="D198" i="3"/>
  <c r="E198" i="3"/>
  <c r="C199" i="3"/>
  <c r="D199" i="3"/>
  <c r="E199" i="3"/>
  <c r="C200" i="3"/>
  <c r="D200" i="3"/>
  <c r="E200" i="3"/>
  <c r="C201" i="3"/>
  <c r="D201" i="3"/>
  <c r="E201" i="3"/>
  <c r="C202" i="3"/>
  <c r="D202" i="3"/>
  <c r="E202" i="3"/>
  <c r="C203" i="3"/>
  <c r="D203" i="3"/>
  <c r="E203" i="3"/>
  <c r="C204" i="3"/>
  <c r="D204" i="3"/>
  <c r="E204" i="3"/>
  <c r="C205" i="3"/>
  <c r="D205" i="3"/>
  <c r="E205" i="3"/>
  <c r="C206" i="3"/>
  <c r="D206" i="3"/>
  <c r="E206" i="3"/>
  <c r="C207" i="3"/>
  <c r="D207" i="3"/>
  <c r="E207" i="3"/>
  <c r="C208" i="3"/>
  <c r="D208" i="3"/>
  <c r="E208" i="3"/>
  <c r="C209" i="3"/>
  <c r="D209" i="3"/>
  <c r="E209" i="3"/>
  <c r="C210" i="3"/>
  <c r="D210" i="3"/>
  <c r="E210" i="3"/>
  <c r="C211" i="3"/>
  <c r="D211" i="3"/>
  <c r="E211" i="3"/>
  <c r="C212" i="3"/>
  <c r="D212" i="3"/>
  <c r="E212" i="3"/>
  <c r="C213" i="3"/>
  <c r="D213" i="3"/>
  <c r="E213" i="3"/>
  <c r="C214" i="3"/>
  <c r="D214" i="3"/>
  <c r="E214" i="3"/>
  <c r="C215" i="3"/>
  <c r="D215" i="3"/>
  <c r="E215" i="3"/>
  <c r="C216" i="3"/>
  <c r="D216" i="3"/>
  <c r="E216" i="3"/>
  <c r="C217" i="3"/>
  <c r="D217" i="3"/>
  <c r="E217" i="3"/>
  <c r="C218" i="3"/>
  <c r="D218" i="3"/>
  <c r="E218" i="3"/>
  <c r="C219" i="3"/>
  <c r="D219" i="3"/>
  <c r="E219" i="3"/>
  <c r="C220" i="3"/>
  <c r="D220" i="3"/>
  <c r="E220" i="3"/>
  <c r="C221" i="3"/>
  <c r="D221" i="3"/>
  <c r="E221" i="3"/>
  <c r="C222" i="3"/>
  <c r="D222" i="3"/>
  <c r="E222" i="3"/>
  <c r="C223" i="3"/>
  <c r="D223" i="3"/>
  <c r="E223" i="3"/>
  <c r="C224" i="3"/>
  <c r="D224" i="3"/>
  <c r="E224" i="3"/>
  <c r="C225" i="3"/>
  <c r="D225" i="3"/>
  <c r="E225" i="3"/>
  <c r="C226" i="3"/>
  <c r="D226" i="3"/>
  <c r="E226" i="3"/>
  <c r="C227" i="3"/>
  <c r="D227" i="3"/>
  <c r="E227" i="3"/>
  <c r="C228" i="3"/>
  <c r="D228" i="3"/>
  <c r="E228" i="3"/>
  <c r="C229" i="3"/>
  <c r="D229" i="3"/>
  <c r="E229" i="3"/>
  <c r="C230" i="3"/>
  <c r="D230" i="3"/>
  <c r="E230" i="3"/>
  <c r="C231" i="3"/>
  <c r="D231" i="3"/>
  <c r="E231" i="3"/>
  <c r="C232" i="3"/>
  <c r="D232" i="3"/>
  <c r="E232" i="3"/>
  <c r="C233" i="3"/>
  <c r="D233" i="3"/>
  <c r="E233" i="3"/>
  <c r="C234" i="3"/>
  <c r="D234" i="3"/>
  <c r="E234" i="3"/>
  <c r="C235" i="3"/>
  <c r="D235" i="3"/>
  <c r="E235" i="3"/>
  <c r="C236" i="3"/>
  <c r="D236" i="3"/>
  <c r="E236" i="3"/>
  <c r="C237" i="3"/>
  <c r="D237" i="3"/>
  <c r="E237" i="3"/>
  <c r="C238" i="3"/>
  <c r="D238" i="3"/>
  <c r="E238" i="3"/>
  <c r="C239" i="3"/>
  <c r="D239" i="3"/>
  <c r="E239" i="3"/>
  <c r="C240" i="3"/>
  <c r="D240" i="3"/>
  <c r="E240" i="3"/>
  <c r="C241" i="3"/>
  <c r="D241" i="3"/>
  <c r="E241" i="3"/>
  <c r="C242" i="3"/>
  <c r="D242" i="3"/>
  <c r="E242" i="3"/>
  <c r="C243" i="3"/>
  <c r="D243" i="3"/>
  <c r="E243" i="3"/>
  <c r="C244" i="3"/>
  <c r="D244" i="3"/>
  <c r="E244" i="3"/>
  <c r="C245" i="3"/>
  <c r="D245" i="3"/>
  <c r="E245" i="3"/>
  <c r="C246" i="3"/>
  <c r="D246" i="3"/>
  <c r="E246" i="3"/>
  <c r="C247" i="3"/>
  <c r="D247" i="3"/>
  <c r="E247" i="3"/>
  <c r="C248" i="3"/>
  <c r="D248" i="3"/>
  <c r="E248" i="3"/>
  <c r="C249" i="3"/>
  <c r="D249" i="3"/>
  <c r="E249" i="3"/>
  <c r="C250" i="3"/>
  <c r="D250" i="3"/>
  <c r="E250" i="3"/>
  <c r="C251" i="3"/>
  <c r="D251" i="3"/>
  <c r="E251" i="3"/>
  <c r="C252" i="3"/>
  <c r="D252" i="3"/>
  <c r="E252" i="3"/>
  <c r="C253" i="3"/>
  <c r="D253" i="3"/>
  <c r="E253" i="3"/>
  <c r="C254" i="3"/>
  <c r="D254" i="3"/>
  <c r="E254" i="3"/>
  <c r="C255" i="3"/>
  <c r="D255" i="3"/>
  <c r="E255" i="3"/>
  <c r="C256" i="3"/>
  <c r="D256" i="3"/>
  <c r="E256" i="3"/>
  <c r="C257" i="3"/>
  <c r="D257" i="3"/>
  <c r="E257" i="3"/>
  <c r="C258" i="3"/>
  <c r="D258" i="3"/>
  <c r="E258" i="3"/>
  <c r="C259" i="3"/>
  <c r="D259" i="3"/>
  <c r="E259" i="3"/>
  <c r="C260" i="3"/>
  <c r="D260" i="3"/>
  <c r="E260" i="3"/>
  <c r="C261" i="3"/>
  <c r="D261" i="3"/>
  <c r="E261" i="3"/>
  <c r="C262" i="3"/>
  <c r="D262" i="3"/>
  <c r="E262" i="3"/>
  <c r="C263" i="3"/>
  <c r="D263" i="3"/>
  <c r="E263" i="3"/>
  <c r="C264" i="3"/>
  <c r="D264" i="3"/>
  <c r="E264" i="3"/>
  <c r="C265" i="3"/>
  <c r="D265" i="3"/>
  <c r="E265" i="3"/>
  <c r="C266" i="3"/>
  <c r="D266" i="3"/>
  <c r="E266" i="3"/>
  <c r="C267" i="3"/>
  <c r="D267" i="3"/>
  <c r="E267" i="3"/>
  <c r="C268" i="3"/>
  <c r="D268" i="3"/>
  <c r="E268" i="3"/>
  <c r="C269" i="3"/>
  <c r="D269" i="3"/>
  <c r="E269" i="3"/>
  <c r="C270" i="3"/>
  <c r="D270" i="3"/>
  <c r="E270" i="3"/>
  <c r="C271" i="3"/>
  <c r="D271" i="3"/>
  <c r="E271" i="3"/>
  <c r="C272" i="3"/>
  <c r="D272" i="3"/>
  <c r="E272" i="3"/>
  <c r="C273" i="3"/>
  <c r="D273" i="3"/>
  <c r="E273" i="3"/>
  <c r="C274" i="3"/>
  <c r="D274" i="3"/>
  <c r="E274" i="3"/>
  <c r="C275" i="3"/>
  <c r="D275" i="3"/>
  <c r="E275" i="3"/>
  <c r="C276" i="3"/>
  <c r="D276" i="3"/>
  <c r="E276" i="3"/>
  <c r="C277" i="3"/>
  <c r="D277" i="3"/>
  <c r="E277" i="3"/>
  <c r="C278" i="3"/>
  <c r="D278" i="3"/>
  <c r="E278" i="3"/>
  <c r="C279" i="3"/>
  <c r="D279" i="3"/>
  <c r="E279" i="3"/>
  <c r="C280" i="3"/>
  <c r="D280" i="3"/>
  <c r="E280" i="3"/>
  <c r="C281" i="3"/>
  <c r="D281" i="3"/>
  <c r="E281" i="3"/>
  <c r="C282" i="3"/>
  <c r="D282" i="3"/>
  <c r="E282" i="3"/>
  <c r="C283" i="3"/>
  <c r="D283" i="3"/>
  <c r="E283" i="3"/>
  <c r="C284" i="3"/>
  <c r="D284" i="3"/>
  <c r="E284" i="3"/>
  <c r="C285" i="3"/>
  <c r="D285" i="3"/>
  <c r="E285" i="3"/>
  <c r="C286" i="3"/>
  <c r="D286" i="3"/>
  <c r="E286" i="3"/>
  <c r="C287" i="3"/>
  <c r="D287" i="3"/>
  <c r="E287" i="3"/>
  <c r="C288" i="3"/>
  <c r="D288" i="3"/>
  <c r="E288" i="3"/>
  <c r="C289" i="3"/>
  <c r="D289" i="3"/>
  <c r="E289" i="3"/>
  <c r="C290" i="3"/>
  <c r="D290" i="3"/>
  <c r="E290" i="3"/>
  <c r="C291" i="3"/>
  <c r="D291" i="3"/>
  <c r="E291" i="3"/>
  <c r="C292" i="3"/>
  <c r="D292" i="3"/>
  <c r="E292" i="3"/>
  <c r="C293" i="3"/>
  <c r="D293" i="3"/>
  <c r="E293" i="3"/>
  <c r="C294" i="3"/>
  <c r="D294" i="3"/>
  <c r="E294" i="3"/>
  <c r="C295" i="3"/>
  <c r="D295" i="3"/>
  <c r="E295" i="3"/>
  <c r="C296" i="3"/>
  <c r="D296" i="3"/>
  <c r="E296" i="3"/>
  <c r="C297" i="3"/>
  <c r="D297" i="3"/>
  <c r="E297" i="3"/>
  <c r="C298" i="3"/>
  <c r="D298" i="3"/>
  <c r="E298" i="3"/>
  <c r="C299" i="3"/>
  <c r="D299" i="3"/>
  <c r="E299" i="3"/>
  <c r="C300" i="3"/>
  <c r="D300" i="3"/>
  <c r="E300" i="3"/>
  <c r="C301" i="3"/>
  <c r="D301" i="3"/>
  <c r="E301" i="3"/>
  <c r="C302" i="3"/>
  <c r="D302" i="3"/>
  <c r="E302" i="3"/>
  <c r="C303" i="3"/>
  <c r="D303" i="3"/>
  <c r="E303" i="3"/>
  <c r="C304" i="3"/>
  <c r="D304" i="3"/>
  <c r="E304" i="3"/>
  <c r="C305" i="3"/>
  <c r="D305" i="3"/>
  <c r="E305" i="3"/>
  <c r="C306" i="3"/>
  <c r="D306" i="3"/>
  <c r="E306" i="3"/>
  <c r="C307" i="3"/>
  <c r="D307" i="3"/>
  <c r="E307" i="3"/>
  <c r="C308" i="3"/>
  <c r="D308" i="3"/>
  <c r="E308" i="3"/>
  <c r="C309" i="3"/>
  <c r="D309" i="3"/>
  <c r="E309" i="3"/>
  <c r="C310" i="3"/>
  <c r="D310" i="3"/>
  <c r="E310" i="3"/>
  <c r="C311" i="3"/>
  <c r="D311" i="3"/>
  <c r="E311" i="3"/>
  <c r="C312" i="3"/>
  <c r="D312" i="3"/>
  <c r="E312" i="3"/>
  <c r="C313" i="3"/>
  <c r="D313" i="3"/>
  <c r="E313" i="3"/>
  <c r="C314" i="3"/>
  <c r="D314" i="3"/>
  <c r="E314" i="3"/>
  <c r="C315" i="3"/>
  <c r="D315" i="3"/>
  <c r="E315" i="3"/>
  <c r="C316" i="3"/>
  <c r="D316" i="3"/>
  <c r="E316" i="3"/>
  <c r="C317" i="3"/>
  <c r="D317" i="3"/>
  <c r="E317" i="3"/>
  <c r="C318" i="3"/>
  <c r="D318" i="3"/>
  <c r="E318" i="3"/>
  <c r="C319" i="3"/>
  <c r="D319" i="3"/>
  <c r="E319" i="3"/>
  <c r="C320" i="3"/>
  <c r="D320" i="3"/>
  <c r="E320" i="3"/>
  <c r="C321" i="3"/>
  <c r="D321" i="3"/>
  <c r="E321" i="3"/>
  <c r="C322" i="3"/>
  <c r="D322" i="3"/>
  <c r="E322" i="3"/>
  <c r="C323" i="3"/>
  <c r="D323" i="3"/>
  <c r="E323" i="3"/>
  <c r="C324" i="3"/>
  <c r="D324" i="3"/>
  <c r="E324" i="3"/>
  <c r="C325" i="3"/>
  <c r="D325" i="3"/>
  <c r="E325" i="3"/>
  <c r="C326" i="3"/>
  <c r="D326" i="3"/>
  <c r="E326" i="3"/>
  <c r="C327" i="3"/>
  <c r="D327" i="3"/>
  <c r="E327" i="3"/>
  <c r="C328" i="3"/>
  <c r="D328" i="3"/>
  <c r="E328" i="3"/>
  <c r="C329" i="3"/>
  <c r="D329" i="3"/>
  <c r="E329" i="3"/>
  <c r="C330" i="3"/>
  <c r="D330" i="3"/>
  <c r="E330" i="3"/>
  <c r="C331" i="3"/>
  <c r="D331" i="3"/>
  <c r="E331" i="3"/>
  <c r="C332" i="3"/>
  <c r="D332" i="3"/>
  <c r="E332" i="3"/>
  <c r="C333" i="3"/>
  <c r="D333" i="3"/>
  <c r="E333" i="3"/>
  <c r="C334" i="3"/>
  <c r="D334" i="3"/>
  <c r="E334" i="3"/>
  <c r="C335" i="3"/>
  <c r="D335" i="3"/>
  <c r="E335" i="3"/>
  <c r="C336" i="3"/>
  <c r="D336" i="3"/>
  <c r="E336" i="3"/>
  <c r="C337" i="3"/>
  <c r="D337" i="3"/>
  <c r="E337" i="3"/>
  <c r="C338" i="3"/>
  <c r="D338" i="3"/>
  <c r="E338" i="3"/>
  <c r="C339" i="3"/>
  <c r="D339" i="3"/>
  <c r="E339" i="3"/>
  <c r="C340" i="3"/>
  <c r="D340" i="3"/>
  <c r="E340" i="3"/>
  <c r="C341" i="3"/>
  <c r="D341" i="3"/>
  <c r="E341" i="3"/>
  <c r="C342" i="3"/>
  <c r="D342" i="3"/>
  <c r="E342" i="3"/>
  <c r="C343" i="3"/>
  <c r="D343" i="3"/>
  <c r="E343" i="3"/>
  <c r="C344" i="3"/>
  <c r="D344" i="3"/>
  <c r="E344" i="3"/>
  <c r="C345" i="3"/>
  <c r="D345" i="3"/>
  <c r="E345" i="3"/>
  <c r="C346" i="3"/>
  <c r="D346" i="3"/>
  <c r="E346" i="3"/>
  <c r="C347" i="3"/>
  <c r="D347" i="3"/>
  <c r="E347" i="3"/>
  <c r="C348" i="3"/>
  <c r="D348" i="3"/>
  <c r="E348" i="3"/>
  <c r="C349" i="3"/>
  <c r="D349" i="3"/>
  <c r="E349" i="3"/>
  <c r="C350" i="3"/>
  <c r="D350" i="3"/>
  <c r="E350" i="3"/>
  <c r="C351" i="3"/>
  <c r="D351" i="3"/>
  <c r="E351" i="3"/>
  <c r="C352" i="3"/>
  <c r="D352" i="3"/>
  <c r="E352" i="3"/>
  <c r="C353" i="3"/>
  <c r="D353" i="3"/>
  <c r="E353" i="3"/>
  <c r="C354" i="3"/>
  <c r="D354" i="3"/>
  <c r="E354" i="3"/>
  <c r="C355" i="3"/>
  <c r="D355" i="3"/>
  <c r="E355" i="3"/>
  <c r="C356" i="3"/>
  <c r="D356" i="3"/>
  <c r="E356" i="3"/>
  <c r="C357" i="3"/>
  <c r="D357" i="3"/>
  <c r="E357" i="3"/>
  <c r="C358" i="3"/>
  <c r="D358" i="3"/>
  <c r="E358" i="3"/>
  <c r="C359" i="3"/>
  <c r="D359" i="3"/>
  <c r="E359" i="3"/>
  <c r="C360" i="3"/>
  <c r="D360" i="3"/>
  <c r="E360" i="3"/>
  <c r="C361" i="3"/>
  <c r="D361" i="3"/>
  <c r="E361" i="3"/>
  <c r="C362" i="3"/>
  <c r="D362" i="3"/>
  <c r="E362" i="3"/>
  <c r="C363" i="3"/>
  <c r="D363" i="3"/>
  <c r="E363" i="3"/>
  <c r="C364" i="3"/>
  <c r="D364" i="3"/>
  <c r="E364" i="3"/>
  <c r="C365" i="3"/>
  <c r="D365" i="3"/>
  <c r="E365" i="3"/>
  <c r="C366" i="3"/>
  <c r="D366" i="3"/>
  <c r="E366" i="3"/>
  <c r="C367" i="3"/>
  <c r="D367" i="3"/>
  <c r="E367" i="3"/>
  <c r="C368" i="3"/>
  <c r="D368" i="3"/>
  <c r="E368" i="3"/>
  <c r="C369" i="3"/>
  <c r="D369" i="3"/>
  <c r="E369" i="3"/>
  <c r="C370" i="3"/>
  <c r="D370" i="3"/>
  <c r="E370" i="3"/>
  <c r="C371" i="3"/>
  <c r="D371" i="3"/>
  <c r="E371" i="3"/>
  <c r="C372" i="3"/>
  <c r="D372" i="3"/>
  <c r="E372" i="3"/>
  <c r="C373" i="3"/>
  <c r="D373" i="3"/>
  <c r="E373" i="3"/>
  <c r="C374" i="3"/>
  <c r="D374" i="3"/>
  <c r="E374" i="3"/>
  <c r="C375" i="3"/>
  <c r="D375" i="3"/>
  <c r="E375" i="3"/>
  <c r="C376" i="3"/>
  <c r="D376" i="3"/>
  <c r="E376" i="3"/>
  <c r="C377" i="3"/>
  <c r="D377" i="3"/>
  <c r="E377" i="3"/>
  <c r="C378" i="3"/>
  <c r="D378" i="3"/>
  <c r="E378" i="3"/>
  <c r="C379" i="3"/>
  <c r="D379" i="3"/>
  <c r="E379" i="3"/>
  <c r="C380" i="3"/>
  <c r="D380" i="3"/>
  <c r="E380" i="3"/>
  <c r="C381" i="3"/>
  <c r="D381" i="3"/>
  <c r="E381" i="3"/>
  <c r="C382" i="3"/>
  <c r="D382" i="3"/>
  <c r="E382" i="3"/>
  <c r="C383" i="3"/>
  <c r="D383" i="3"/>
  <c r="E383" i="3"/>
  <c r="C384" i="3"/>
  <c r="D384" i="3"/>
  <c r="E384" i="3"/>
  <c r="C385" i="3"/>
  <c r="D385" i="3"/>
  <c r="E385" i="3"/>
  <c r="C386" i="3"/>
  <c r="D386" i="3"/>
  <c r="E386" i="3"/>
  <c r="C387" i="3"/>
  <c r="D387" i="3"/>
  <c r="E387" i="3"/>
  <c r="C388" i="3"/>
  <c r="D388" i="3"/>
  <c r="E388" i="3"/>
  <c r="C389" i="3"/>
  <c r="D389" i="3"/>
  <c r="E389" i="3"/>
  <c r="C390" i="3"/>
  <c r="D390" i="3"/>
  <c r="E390" i="3"/>
  <c r="C391" i="3"/>
  <c r="D391" i="3"/>
  <c r="E391" i="3"/>
  <c r="C392" i="3"/>
  <c r="D392" i="3"/>
  <c r="E392" i="3"/>
  <c r="C393" i="3"/>
  <c r="D393" i="3"/>
  <c r="E393" i="3"/>
  <c r="C394" i="3"/>
  <c r="D394" i="3"/>
  <c r="E394" i="3"/>
  <c r="C395" i="3"/>
  <c r="D395" i="3"/>
  <c r="E395" i="3"/>
  <c r="C396" i="3"/>
  <c r="D396" i="3"/>
  <c r="E396" i="3"/>
  <c r="C397" i="3"/>
  <c r="D397" i="3"/>
  <c r="E397" i="3"/>
  <c r="C398" i="3"/>
  <c r="D398" i="3"/>
  <c r="E398" i="3"/>
  <c r="C399" i="3"/>
  <c r="D399" i="3"/>
  <c r="E399" i="3"/>
  <c r="C400" i="3"/>
  <c r="D400" i="3"/>
  <c r="E400" i="3"/>
  <c r="C401" i="3"/>
  <c r="D401" i="3"/>
  <c r="E401" i="3"/>
  <c r="C402" i="3"/>
  <c r="D402" i="3"/>
  <c r="E402" i="3"/>
  <c r="C403" i="3"/>
  <c r="D403" i="3"/>
  <c r="E403" i="3"/>
  <c r="C404" i="3"/>
  <c r="D404" i="3"/>
  <c r="E404" i="3"/>
  <c r="C405" i="3"/>
  <c r="D405" i="3"/>
  <c r="E405" i="3"/>
  <c r="C406" i="3"/>
  <c r="D406" i="3"/>
  <c r="E406" i="3"/>
  <c r="C407" i="3"/>
  <c r="D407" i="3"/>
  <c r="E407" i="3"/>
  <c r="C408" i="3"/>
  <c r="D408" i="3"/>
  <c r="E408" i="3"/>
  <c r="C409" i="3"/>
  <c r="D409" i="3"/>
  <c r="E409" i="3"/>
  <c r="C410" i="3"/>
  <c r="D410" i="3"/>
  <c r="E410" i="3"/>
  <c r="C411" i="3"/>
  <c r="D411" i="3"/>
  <c r="E411" i="3"/>
  <c r="C412" i="3"/>
  <c r="D412" i="3"/>
  <c r="E412" i="3"/>
  <c r="C413" i="3"/>
  <c r="D413" i="3"/>
  <c r="E413" i="3"/>
  <c r="C414" i="3"/>
  <c r="D414" i="3"/>
  <c r="E414" i="3"/>
  <c r="C415" i="3"/>
  <c r="D415" i="3"/>
  <c r="E415" i="3"/>
  <c r="C416" i="3"/>
  <c r="D416" i="3"/>
  <c r="E416" i="3"/>
  <c r="C417" i="3"/>
  <c r="D417" i="3"/>
  <c r="E417" i="3"/>
  <c r="C418" i="3"/>
  <c r="D418" i="3"/>
  <c r="E418" i="3"/>
  <c r="C419" i="3"/>
  <c r="D419" i="3"/>
  <c r="E419" i="3"/>
  <c r="C420" i="3"/>
  <c r="D420" i="3"/>
  <c r="E420" i="3"/>
  <c r="C421" i="3"/>
  <c r="D421" i="3"/>
  <c r="E421" i="3"/>
  <c r="C422" i="3"/>
  <c r="D422" i="3"/>
  <c r="E422" i="3"/>
  <c r="C423" i="3"/>
  <c r="D423" i="3"/>
  <c r="E423" i="3"/>
  <c r="C424" i="3"/>
  <c r="D424" i="3"/>
  <c r="E424" i="3"/>
  <c r="C425" i="3"/>
  <c r="D425" i="3"/>
  <c r="E425" i="3"/>
  <c r="C426" i="3"/>
  <c r="D426" i="3"/>
  <c r="E426" i="3"/>
  <c r="C427" i="3"/>
  <c r="D427" i="3"/>
  <c r="E427" i="3"/>
  <c r="C428" i="3"/>
  <c r="D428" i="3"/>
  <c r="E428" i="3"/>
  <c r="C429" i="3"/>
  <c r="D429" i="3"/>
  <c r="E429" i="3"/>
  <c r="C430" i="3"/>
  <c r="D430" i="3"/>
  <c r="E430" i="3"/>
  <c r="C431" i="3"/>
  <c r="D431" i="3"/>
  <c r="E431" i="3"/>
  <c r="C432" i="3"/>
  <c r="D432" i="3"/>
  <c r="E432" i="3"/>
  <c r="C433" i="3"/>
  <c r="D433" i="3"/>
  <c r="E433" i="3"/>
  <c r="C434" i="3"/>
  <c r="D434" i="3"/>
  <c r="E434" i="3"/>
  <c r="C435" i="3"/>
  <c r="D435" i="3"/>
  <c r="E435" i="3"/>
  <c r="C436" i="3"/>
  <c r="D436" i="3"/>
  <c r="E436" i="3"/>
  <c r="C437" i="3"/>
  <c r="D437" i="3"/>
  <c r="E437" i="3"/>
  <c r="C438" i="3"/>
  <c r="D438" i="3"/>
  <c r="E438" i="3"/>
  <c r="C439" i="3"/>
  <c r="D439" i="3"/>
  <c r="E439" i="3"/>
  <c r="C440" i="3"/>
  <c r="D440" i="3"/>
  <c r="E440" i="3"/>
  <c r="C441" i="3"/>
  <c r="D441" i="3"/>
  <c r="E441" i="3"/>
  <c r="C442" i="3"/>
  <c r="D442" i="3"/>
  <c r="E442" i="3"/>
  <c r="C443" i="3"/>
  <c r="D443" i="3"/>
  <c r="E443" i="3"/>
  <c r="C444" i="3"/>
  <c r="D444" i="3"/>
  <c r="E444" i="3"/>
  <c r="C445" i="3"/>
  <c r="D445" i="3"/>
  <c r="E445" i="3"/>
  <c r="C446" i="3"/>
  <c r="D446" i="3"/>
  <c r="E446" i="3"/>
  <c r="C447" i="3"/>
  <c r="D447" i="3"/>
  <c r="E447" i="3"/>
  <c r="C448" i="3"/>
  <c r="D448" i="3"/>
  <c r="E448" i="3"/>
  <c r="C449" i="3"/>
  <c r="D449" i="3"/>
  <c r="E449" i="3"/>
  <c r="C450" i="3"/>
  <c r="D450" i="3"/>
  <c r="E450" i="3"/>
  <c r="C451" i="3"/>
  <c r="D451" i="3"/>
  <c r="E451" i="3"/>
  <c r="C452" i="3"/>
  <c r="D452" i="3"/>
  <c r="E452" i="3"/>
  <c r="C453" i="3"/>
  <c r="D453" i="3"/>
  <c r="E453" i="3"/>
  <c r="C454" i="3"/>
  <c r="D454" i="3"/>
  <c r="E454" i="3"/>
  <c r="C455" i="3"/>
  <c r="D455" i="3"/>
  <c r="E455" i="3"/>
  <c r="C456" i="3"/>
  <c r="D456" i="3"/>
  <c r="E456" i="3"/>
  <c r="C457" i="3"/>
  <c r="D457" i="3"/>
  <c r="E457" i="3"/>
  <c r="C458" i="3"/>
  <c r="D458" i="3"/>
  <c r="E458" i="3"/>
  <c r="C459" i="3"/>
  <c r="D459" i="3"/>
  <c r="E459" i="3"/>
  <c r="C460" i="3"/>
  <c r="D460" i="3"/>
  <c r="E460" i="3"/>
  <c r="C461" i="3"/>
  <c r="D461" i="3"/>
  <c r="E461" i="3"/>
  <c r="C462" i="3"/>
  <c r="D462" i="3"/>
  <c r="E462" i="3"/>
  <c r="C463" i="3"/>
  <c r="D463" i="3"/>
  <c r="E463" i="3"/>
  <c r="C464" i="3"/>
  <c r="D464" i="3"/>
  <c r="E464" i="3"/>
  <c r="C465" i="3"/>
  <c r="D465" i="3"/>
  <c r="E465" i="3"/>
  <c r="C466" i="3"/>
  <c r="D466" i="3"/>
  <c r="E466" i="3"/>
  <c r="C467" i="3"/>
  <c r="D467" i="3"/>
  <c r="E467" i="3"/>
  <c r="C468" i="3"/>
  <c r="D468" i="3"/>
  <c r="E468" i="3"/>
  <c r="C469" i="3"/>
  <c r="D469" i="3"/>
  <c r="E469" i="3"/>
  <c r="C470" i="3"/>
  <c r="D470" i="3"/>
  <c r="E470" i="3"/>
  <c r="C471" i="3"/>
  <c r="D471" i="3"/>
  <c r="E471" i="3"/>
  <c r="C472" i="3"/>
  <c r="D472" i="3"/>
  <c r="E472" i="3"/>
  <c r="C473" i="3"/>
  <c r="D473" i="3"/>
  <c r="E473" i="3"/>
  <c r="C474" i="3"/>
  <c r="D474" i="3"/>
  <c r="E474" i="3"/>
  <c r="C475" i="3"/>
  <c r="D475" i="3"/>
  <c r="E475" i="3"/>
  <c r="C476" i="3"/>
  <c r="D476" i="3"/>
  <c r="E476" i="3"/>
  <c r="C477" i="3"/>
  <c r="D477" i="3"/>
  <c r="E477" i="3"/>
  <c r="C478" i="3"/>
  <c r="D478" i="3"/>
  <c r="E478" i="3"/>
  <c r="C479" i="3"/>
  <c r="D479" i="3"/>
  <c r="E479" i="3"/>
  <c r="C480" i="3"/>
  <c r="D480" i="3"/>
  <c r="E480" i="3"/>
  <c r="C481" i="3"/>
  <c r="D481" i="3"/>
  <c r="E481" i="3"/>
  <c r="C482" i="3"/>
  <c r="D482" i="3"/>
  <c r="E482" i="3"/>
  <c r="C483" i="3"/>
  <c r="D483" i="3"/>
  <c r="E483" i="3"/>
  <c r="C484" i="3"/>
  <c r="D484" i="3"/>
  <c r="E484" i="3"/>
  <c r="C485" i="3"/>
  <c r="D485" i="3"/>
  <c r="E485" i="3"/>
  <c r="C486" i="3"/>
  <c r="D486" i="3"/>
  <c r="E486" i="3"/>
  <c r="C487" i="3"/>
  <c r="D487" i="3"/>
  <c r="E487" i="3"/>
  <c r="C488" i="3"/>
  <c r="D488" i="3"/>
  <c r="E488" i="3"/>
  <c r="C489" i="3"/>
  <c r="D489" i="3"/>
  <c r="E489" i="3"/>
  <c r="C490" i="3"/>
  <c r="D490" i="3"/>
  <c r="E490" i="3"/>
  <c r="C491" i="3"/>
  <c r="D491" i="3"/>
  <c r="E491" i="3"/>
  <c r="C492" i="3"/>
  <c r="D492" i="3"/>
  <c r="E492" i="3"/>
  <c r="C493" i="3"/>
  <c r="D493" i="3"/>
  <c r="E493" i="3"/>
  <c r="C494" i="3"/>
  <c r="D494" i="3"/>
  <c r="E494" i="3"/>
  <c r="C495" i="3"/>
  <c r="D495" i="3"/>
  <c r="E495" i="3"/>
  <c r="C496" i="3"/>
  <c r="D496" i="3"/>
  <c r="E496" i="3"/>
  <c r="C497" i="3"/>
  <c r="D497" i="3"/>
  <c r="E497" i="3"/>
  <c r="C498" i="3"/>
  <c r="D498" i="3"/>
  <c r="E498" i="3"/>
  <c r="C499" i="3"/>
  <c r="D499" i="3"/>
  <c r="E499" i="3"/>
  <c r="C500" i="3"/>
  <c r="D500" i="3"/>
  <c r="E500" i="3"/>
  <c r="C501" i="3"/>
  <c r="D501" i="3"/>
  <c r="E501" i="3"/>
  <c r="C502" i="3"/>
  <c r="D502" i="3"/>
  <c r="E502" i="3"/>
  <c r="C503" i="3"/>
  <c r="D503" i="3"/>
  <c r="E503" i="3"/>
  <c r="C504" i="3"/>
  <c r="D504" i="3"/>
  <c r="E504" i="3"/>
  <c r="C505" i="3"/>
  <c r="D505" i="3"/>
  <c r="E505" i="3"/>
  <c r="C506" i="3"/>
  <c r="D506" i="3"/>
  <c r="E506" i="3"/>
  <c r="C507" i="3"/>
  <c r="D507" i="3"/>
  <c r="E507" i="3"/>
  <c r="C508" i="3"/>
  <c r="D508" i="3"/>
  <c r="E508" i="3"/>
  <c r="C509" i="3"/>
  <c r="D509" i="3"/>
  <c r="E509" i="3"/>
  <c r="C510" i="3"/>
  <c r="D510" i="3"/>
  <c r="E510" i="3"/>
  <c r="C511" i="3"/>
  <c r="D511" i="3"/>
  <c r="E511" i="3"/>
  <c r="C512" i="3"/>
  <c r="D512" i="3"/>
  <c r="E512" i="3"/>
  <c r="C513" i="3"/>
  <c r="D513" i="3"/>
  <c r="E513" i="3"/>
  <c r="C514" i="3"/>
  <c r="D514" i="3"/>
  <c r="E514" i="3"/>
  <c r="C515" i="3"/>
  <c r="D515" i="3"/>
  <c r="E515" i="3"/>
  <c r="C516" i="3"/>
  <c r="D516" i="3"/>
  <c r="E516" i="3"/>
  <c r="C517" i="3"/>
  <c r="D517" i="3"/>
  <c r="E517" i="3"/>
  <c r="C518" i="3"/>
  <c r="D518" i="3"/>
  <c r="E518" i="3"/>
  <c r="C519" i="3"/>
  <c r="D519" i="3"/>
  <c r="E519" i="3"/>
  <c r="C520" i="3"/>
  <c r="D520" i="3"/>
  <c r="E520" i="3"/>
  <c r="C521" i="3"/>
  <c r="D521" i="3"/>
  <c r="E521" i="3"/>
  <c r="C522" i="3"/>
  <c r="D522" i="3"/>
  <c r="E522" i="3"/>
  <c r="C523" i="3"/>
  <c r="D523" i="3"/>
  <c r="E523" i="3"/>
  <c r="C524" i="3"/>
  <c r="D524" i="3"/>
  <c r="E524" i="3"/>
  <c r="C525" i="3"/>
  <c r="D525" i="3"/>
  <c r="E525" i="3"/>
  <c r="C526" i="3"/>
  <c r="D526" i="3"/>
  <c r="E526" i="3"/>
  <c r="C527" i="3"/>
  <c r="D527" i="3"/>
  <c r="E527" i="3"/>
  <c r="C528" i="3"/>
  <c r="D528" i="3"/>
  <c r="E528" i="3"/>
  <c r="C529" i="3"/>
  <c r="D529" i="3"/>
  <c r="E529" i="3"/>
  <c r="C530" i="3"/>
  <c r="D530" i="3"/>
  <c r="E530" i="3"/>
  <c r="C531" i="3"/>
  <c r="D531" i="3"/>
  <c r="E531" i="3"/>
  <c r="C532" i="3"/>
  <c r="D532" i="3"/>
  <c r="E532" i="3"/>
  <c r="C533" i="3"/>
  <c r="D533" i="3"/>
  <c r="E533" i="3"/>
  <c r="C534" i="3"/>
  <c r="D534" i="3"/>
  <c r="E534" i="3"/>
  <c r="C535" i="3"/>
  <c r="D535" i="3"/>
  <c r="E535" i="3"/>
  <c r="C536" i="3"/>
  <c r="D536" i="3"/>
  <c r="E536" i="3"/>
  <c r="C537" i="3"/>
  <c r="D537" i="3"/>
  <c r="E537" i="3"/>
  <c r="C538" i="3"/>
  <c r="D538" i="3"/>
  <c r="E538" i="3"/>
  <c r="C539" i="3"/>
  <c r="D539" i="3"/>
  <c r="E539" i="3"/>
  <c r="C540" i="3"/>
  <c r="D540" i="3"/>
  <c r="E540" i="3"/>
  <c r="C541" i="3"/>
  <c r="D541" i="3"/>
  <c r="E541" i="3"/>
  <c r="C542" i="3"/>
  <c r="D542" i="3"/>
  <c r="E542" i="3"/>
  <c r="C543" i="3"/>
  <c r="D543" i="3"/>
  <c r="E543" i="3"/>
  <c r="C544" i="3"/>
  <c r="D544" i="3"/>
  <c r="E544" i="3"/>
  <c r="C545" i="3"/>
  <c r="D545" i="3"/>
  <c r="E545" i="3"/>
  <c r="C546" i="3"/>
  <c r="D546" i="3"/>
  <c r="E546" i="3"/>
  <c r="C547" i="3"/>
  <c r="D547" i="3"/>
  <c r="E547" i="3"/>
  <c r="C548" i="3"/>
  <c r="D548" i="3"/>
  <c r="E548" i="3"/>
  <c r="C549" i="3"/>
  <c r="D549" i="3"/>
  <c r="E549" i="3"/>
  <c r="C550" i="3"/>
  <c r="D550" i="3"/>
  <c r="E550" i="3"/>
  <c r="C551" i="3"/>
  <c r="D551" i="3"/>
  <c r="E551" i="3"/>
  <c r="C552" i="3"/>
  <c r="D552" i="3"/>
  <c r="E552" i="3"/>
  <c r="C553" i="3"/>
  <c r="D553" i="3"/>
  <c r="E553" i="3"/>
  <c r="C554" i="3"/>
  <c r="D554" i="3"/>
  <c r="E554" i="3"/>
  <c r="C555" i="3"/>
  <c r="D555" i="3"/>
  <c r="E555" i="3"/>
  <c r="C556" i="3"/>
  <c r="D556" i="3"/>
  <c r="E556" i="3"/>
  <c r="C557" i="3"/>
  <c r="D557" i="3"/>
  <c r="E557" i="3"/>
  <c r="C558" i="3"/>
  <c r="D558" i="3"/>
  <c r="E558" i="3"/>
  <c r="C559" i="3"/>
  <c r="D559" i="3"/>
  <c r="E559" i="3"/>
  <c r="C560" i="3"/>
  <c r="D560" i="3"/>
  <c r="E560" i="3"/>
  <c r="C561" i="3"/>
  <c r="D561" i="3"/>
  <c r="E561" i="3"/>
  <c r="C562" i="3"/>
  <c r="D562" i="3"/>
  <c r="E562" i="3"/>
  <c r="C563" i="3"/>
  <c r="D563" i="3"/>
  <c r="E563" i="3"/>
  <c r="C564" i="3"/>
  <c r="D564" i="3"/>
  <c r="E564" i="3"/>
  <c r="C565" i="3"/>
  <c r="D565" i="3"/>
  <c r="E565" i="3"/>
  <c r="C566" i="3"/>
  <c r="D566" i="3"/>
  <c r="E566" i="3"/>
  <c r="C567" i="3"/>
  <c r="D567" i="3"/>
  <c r="E567" i="3"/>
  <c r="C568" i="3"/>
  <c r="D568" i="3"/>
  <c r="E568" i="3"/>
  <c r="C569" i="3"/>
  <c r="D569" i="3"/>
  <c r="E569" i="3"/>
  <c r="C570" i="3"/>
  <c r="D570" i="3"/>
  <c r="E570" i="3"/>
  <c r="C571" i="3"/>
  <c r="D571" i="3"/>
  <c r="E571" i="3"/>
  <c r="C572" i="3"/>
  <c r="D572" i="3"/>
  <c r="E572" i="3"/>
  <c r="C573" i="3"/>
  <c r="D573" i="3"/>
  <c r="E573" i="3"/>
  <c r="C574" i="3"/>
  <c r="D574" i="3"/>
  <c r="E574" i="3"/>
  <c r="C575" i="3"/>
  <c r="D575" i="3"/>
  <c r="E575" i="3"/>
  <c r="C576" i="3"/>
  <c r="D576" i="3"/>
  <c r="E576" i="3"/>
  <c r="C577" i="3"/>
  <c r="D577" i="3"/>
  <c r="E577" i="3"/>
  <c r="C578" i="3"/>
  <c r="D578" i="3"/>
  <c r="E578" i="3"/>
  <c r="C579" i="3"/>
  <c r="D579" i="3"/>
  <c r="E579" i="3"/>
  <c r="C580" i="3"/>
  <c r="D580" i="3"/>
  <c r="E580" i="3"/>
  <c r="C581" i="3"/>
  <c r="D581" i="3"/>
  <c r="E581" i="3"/>
  <c r="C582" i="3"/>
  <c r="D582" i="3"/>
  <c r="E582" i="3"/>
  <c r="C583" i="3"/>
  <c r="D583" i="3"/>
  <c r="E583" i="3"/>
  <c r="C584" i="3"/>
  <c r="D584" i="3"/>
  <c r="E584" i="3"/>
  <c r="C585" i="3"/>
  <c r="D585" i="3"/>
  <c r="E585" i="3"/>
  <c r="C586" i="3"/>
  <c r="D586" i="3"/>
  <c r="E586" i="3"/>
  <c r="C587" i="3"/>
  <c r="D587" i="3"/>
  <c r="E587" i="3"/>
  <c r="C588" i="3"/>
  <c r="D588" i="3"/>
  <c r="E588" i="3"/>
  <c r="C589" i="3"/>
  <c r="D589" i="3"/>
  <c r="E589" i="3"/>
  <c r="C590" i="3"/>
  <c r="D590" i="3"/>
  <c r="E590" i="3"/>
  <c r="C591" i="3"/>
  <c r="D591" i="3"/>
  <c r="E591" i="3"/>
  <c r="C592" i="3"/>
  <c r="D592" i="3"/>
  <c r="E592" i="3"/>
  <c r="C593" i="3"/>
  <c r="D593" i="3"/>
  <c r="E593" i="3"/>
  <c r="C594" i="3"/>
  <c r="D594" i="3"/>
  <c r="E594" i="3"/>
  <c r="C595" i="3"/>
  <c r="D595" i="3"/>
  <c r="E595" i="3"/>
  <c r="C596" i="3"/>
  <c r="D596" i="3"/>
  <c r="E596" i="3"/>
  <c r="C597" i="3"/>
  <c r="D597" i="3"/>
  <c r="E597" i="3"/>
  <c r="C598" i="3"/>
  <c r="D598" i="3"/>
  <c r="E598" i="3"/>
  <c r="C599" i="3"/>
  <c r="D599" i="3"/>
  <c r="E599" i="3"/>
  <c r="C600" i="3"/>
  <c r="D600" i="3"/>
  <c r="E600" i="3"/>
  <c r="C601" i="3"/>
  <c r="D601" i="3"/>
  <c r="E601" i="3"/>
  <c r="C602" i="3"/>
  <c r="D602" i="3"/>
  <c r="E602" i="3"/>
  <c r="C603" i="3"/>
  <c r="D603" i="3"/>
  <c r="E603" i="3"/>
  <c r="C604" i="3"/>
  <c r="D604" i="3"/>
  <c r="E604" i="3"/>
  <c r="C605" i="3"/>
  <c r="D605" i="3"/>
  <c r="E605" i="3"/>
  <c r="C606" i="3"/>
  <c r="D606" i="3"/>
  <c r="E606" i="3"/>
  <c r="C607" i="3"/>
  <c r="D607" i="3"/>
  <c r="E607" i="3"/>
  <c r="C608" i="3"/>
  <c r="D608" i="3"/>
  <c r="E608" i="3"/>
  <c r="C609" i="3"/>
  <c r="D609" i="3"/>
  <c r="E609" i="3"/>
  <c r="C610" i="3"/>
  <c r="D610" i="3"/>
  <c r="E610" i="3"/>
  <c r="C611" i="3"/>
  <c r="D611" i="3"/>
  <c r="E611" i="3"/>
  <c r="C612" i="3"/>
  <c r="D612" i="3"/>
  <c r="E612" i="3"/>
  <c r="C613" i="3"/>
  <c r="D613" i="3"/>
  <c r="E613" i="3"/>
  <c r="C614" i="3"/>
  <c r="D614" i="3"/>
  <c r="E614" i="3"/>
  <c r="C615" i="3"/>
  <c r="D615" i="3"/>
  <c r="E615" i="3"/>
  <c r="C616" i="3"/>
  <c r="D616" i="3"/>
  <c r="E616" i="3"/>
  <c r="C617" i="3"/>
  <c r="D617" i="3"/>
  <c r="E617" i="3"/>
  <c r="C618" i="3"/>
  <c r="D618" i="3"/>
  <c r="E618" i="3"/>
  <c r="C619" i="3"/>
  <c r="D619" i="3"/>
  <c r="E619" i="3"/>
  <c r="C620" i="3"/>
  <c r="D620" i="3"/>
  <c r="E620" i="3"/>
  <c r="C621" i="3"/>
  <c r="D621" i="3"/>
  <c r="E621" i="3"/>
  <c r="C622" i="3"/>
  <c r="D622" i="3"/>
  <c r="E622" i="3"/>
  <c r="C623" i="3"/>
  <c r="D623" i="3"/>
  <c r="E623" i="3"/>
  <c r="C624" i="3"/>
  <c r="D624" i="3"/>
  <c r="E624" i="3"/>
  <c r="C625" i="3"/>
  <c r="D625" i="3"/>
  <c r="E625" i="3"/>
  <c r="C626" i="3"/>
  <c r="D626" i="3"/>
  <c r="E626" i="3"/>
  <c r="C627" i="3"/>
  <c r="D627" i="3"/>
  <c r="E627" i="3"/>
  <c r="C628" i="3"/>
  <c r="D628" i="3"/>
  <c r="E628" i="3"/>
  <c r="C629" i="3"/>
  <c r="D629" i="3"/>
  <c r="E629" i="3"/>
  <c r="C630" i="3"/>
  <c r="D630" i="3"/>
  <c r="E630" i="3"/>
  <c r="C631" i="3"/>
  <c r="D631" i="3"/>
  <c r="E631" i="3"/>
  <c r="C632" i="3"/>
  <c r="D632" i="3"/>
  <c r="E632" i="3"/>
  <c r="C633" i="3"/>
  <c r="D633" i="3"/>
  <c r="E633" i="3"/>
  <c r="C634" i="3"/>
  <c r="D634" i="3"/>
  <c r="E634" i="3"/>
  <c r="C635" i="3"/>
  <c r="D635" i="3"/>
  <c r="E635" i="3"/>
  <c r="C636" i="3"/>
  <c r="D636" i="3"/>
  <c r="E636" i="3"/>
  <c r="C637" i="3"/>
  <c r="D637" i="3"/>
  <c r="E637" i="3"/>
  <c r="C638" i="3"/>
  <c r="D638" i="3"/>
  <c r="E638" i="3"/>
  <c r="C639" i="3"/>
  <c r="D639" i="3"/>
  <c r="E639" i="3"/>
  <c r="C640" i="3"/>
  <c r="D640" i="3"/>
  <c r="E640" i="3"/>
  <c r="C641" i="3"/>
  <c r="D641" i="3"/>
  <c r="E641" i="3"/>
  <c r="C642" i="3"/>
  <c r="D642" i="3"/>
  <c r="E642" i="3"/>
  <c r="C643" i="3"/>
  <c r="D643" i="3"/>
  <c r="E643" i="3"/>
  <c r="C644" i="3"/>
  <c r="D644" i="3"/>
  <c r="E644" i="3"/>
  <c r="C645" i="3"/>
  <c r="D645" i="3"/>
  <c r="E645" i="3"/>
  <c r="C646" i="3"/>
  <c r="D646" i="3"/>
  <c r="E646" i="3"/>
  <c r="C647" i="3"/>
  <c r="D647" i="3"/>
  <c r="E647" i="3"/>
  <c r="C648" i="3"/>
  <c r="D648" i="3"/>
  <c r="E648" i="3"/>
  <c r="C649" i="3"/>
  <c r="D649" i="3"/>
  <c r="E649" i="3"/>
  <c r="C650" i="3"/>
  <c r="D650" i="3"/>
  <c r="E650" i="3"/>
  <c r="C651" i="3"/>
  <c r="D651" i="3"/>
  <c r="E651" i="3"/>
  <c r="C652" i="3"/>
  <c r="D652" i="3"/>
  <c r="E652" i="3"/>
  <c r="C653" i="3"/>
  <c r="D653" i="3"/>
  <c r="E653" i="3"/>
  <c r="C654" i="3"/>
  <c r="D654" i="3"/>
  <c r="E654" i="3"/>
  <c r="C655" i="3"/>
  <c r="D655" i="3"/>
  <c r="E655" i="3"/>
  <c r="C656" i="3"/>
  <c r="D656" i="3"/>
  <c r="E656" i="3"/>
  <c r="C657" i="3"/>
  <c r="D657" i="3"/>
  <c r="E657" i="3"/>
  <c r="C658" i="3"/>
  <c r="D658" i="3"/>
  <c r="E658" i="3"/>
  <c r="C659" i="3"/>
  <c r="D659" i="3"/>
  <c r="E659" i="3"/>
  <c r="C660" i="3"/>
  <c r="D660" i="3"/>
  <c r="E660" i="3"/>
  <c r="C661" i="3"/>
  <c r="D661" i="3"/>
  <c r="E661" i="3"/>
  <c r="C662" i="3"/>
  <c r="D662" i="3"/>
  <c r="E662" i="3"/>
  <c r="C663" i="3"/>
  <c r="D663" i="3"/>
  <c r="E663" i="3"/>
  <c r="C664" i="3"/>
  <c r="D664" i="3"/>
  <c r="E664" i="3"/>
  <c r="C665" i="3"/>
  <c r="D665" i="3"/>
  <c r="E665" i="3"/>
  <c r="C666" i="3"/>
  <c r="D666" i="3"/>
  <c r="E666" i="3"/>
  <c r="C667" i="3"/>
  <c r="D667" i="3"/>
  <c r="E667" i="3"/>
  <c r="C668" i="3"/>
  <c r="D668" i="3"/>
  <c r="E668" i="3"/>
  <c r="C669" i="3"/>
  <c r="D669" i="3"/>
  <c r="E669" i="3"/>
  <c r="C670" i="3"/>
  <c r="D670" i="3"/>
  <c r="E670" i="3"/>
  <c r="C671" i="3"/>
  <c r="D671" i="3"/>
  <c r="E671" i="3"/>
  <c r="C672" i="3"/>
  <c r="D672" i="3"/>
  <c r="E672" i="3"/>
  <c r="C673" i="3"/>
  <c r="D673" i="3"/>
  <c r="E673" i="3"/>
  <c r="C674" i="3"/>
  <c r="D674" i="3"/>
  <c r="E674" i="3"/>
  <c r="C675" i="3"/>
  <c r="D675" i="3"/>
  <c r="E675" i="3"/>
  <c r="C676" i="3"/>
  <c r="D676" i="3"/>
  <c r="E676" i="3"/>
  <c r="C677" i="3"/>
  <c r="D677" i="3"/>
  <c r="E677" i="3"/>
  <c r="C678" i="3"/>
  <c r="D678" i="3"/>
  <c r="E678" i="3"/>
  <c r="C679" i="3"/>
  <c r="D679" i="3"/>
  <c r="E679" i="3"/>
  <c r="C680" i="3"/>
  <c r="D680" i="3"/>
  <c r="E680" i="3"/>
  <c r="C681" i="3"/>
  <c r="D681" i="3"/>
  <c r="E681" i="3"/>
  <c r="C682" i="3"/>
  <c r="D682" i="3"/>
  <c r="E682" i="3"/>
  <c r="C683" i="3"/>
  <c r="D683" i="3"/>
  <c r="E683" i="3"/>
  <c r="C684" i="3"/>
  <c r="D684" i="3"/>
  <c r="E684" i="3"/>
  <c r="C685" i="3"/>
  <c r="D685" i="3"/>
  <c r="E685" i="3"/>
  <c r="C686" i="3"/>
  <c r="D686" i="3"/>
  <c r="E686" i="3"/>
  <c r="C687" i="3"/>
  <c r="D687" i="3"/>
  <c r="E687" i="3"/>
  <c r="C688" i="3"/>
  <c r="D688" i="3"/>
  <c r="E688" i="3"/>
  <c r="C689" i="3"/>
  <c r="D689" i="3"/>
  <c r="E689" i="3"/>
  <c r="C690" i="3"/>
  <c r="D690" i="3"/>
  <c r="E690" i="3"/>
  <c r="C691" i="3"/>
  <c r="D691" i="3"/>
  <c r="E691" i="3"/>
  <c r="C692" i="3"/>
  <c r="D692" i="3"/>
  <c r="E692" i="3"/>
  <c r="C693" i="3"/>
  <c r="D693" i="3"/>
  <c r="E693" i="3"/>
  <c r="C694" i="3"/>
  <c r="D694" i="3"/>
  <c r="E694" i="3"/>
  <c r="C695" i="3"/>
  <c r="D695" i="3"/>
  <c r="E695" i="3"/>
  <c r="C696" i="3"/>
  <c r="D696" i="3"/>
  <c r="E696" i="3"/>
  <c r="C697" i="3"/>
  <c r="D697" i="3"/>
  <c r="E697" i="3"/>
  <c r="C698" i="3"/>
  <c r="D698" i="3"/>
  <c r="E698" i="3"/>
  <c r="C699" i="3"/>
  <c r="D699" i="3"/>
  <c r="E699" i="3"/>
  <c r="C700" i="3"/>
  <c r="D700" i="3"/>
  <c r="E700" i="3"/>
  <c r="C701" i="3"/>
  <c r="D701" i="3"/>
  <c r="E701" i="3"/>
  <c r="C702" i="3"/>
  <c r="D702" i="3"/>
  <c r="E702" i="3"/>
  <c r="C703" i="3"/>
  <c r="D703" i="3"/>
  <c r="E703" i="3"/>
  <c r="C704" i="3"/>
  <c r="D704" i="3"/>
  <c r="E704" i="3"/>
  <c r="C705" i="3"/>
  <c r="D705" i="3"/>
  <c r="E705" i="3"/>
  <c r="C706" i="3"/>
  <c r="D706" i="3"/>
  <c r="E706" i="3"/>
  <c r="C707" i="3"/>
  <c r="D707" i="3"/>
  <c r="E707" i="3"/>
  <c r="C708" i="3"/>
  <c r="D708" i="3"/>
  <c r="E708" i="3"/>
  <c r="C709" i="3"/>
  <c r="D709" i="3"/>
  <c r="E709" i="3"/>
  <c r="C710" i="3"/>
  <c r="D710" i="3"/>
  <c r="E710" i="3"/>
  <c r="C711" i="3"/>
  <c r="D711" i="3"/>
  <c r="E711" i="3"/>
  <c r="C712" i="3"/>
  <c r="D712" i="3"/>
  <c r="E712" i="3"/>
  <c r="C713" i="3"/>
  <c r="D713" i="3"/>
  <c r="E713" i="3"/>
  <c r="C714" i="3"/>
  <c r="D714" i="3"/>
  <c r="E714" i="3"/>
  <c r="C715" i="3"/>
  <c r="D715" i="3"/>
  <c r="E715" i="3"/>
  <c r="C716" i="3"/>
  <c r="D716" i="3"/>
  <c r="E716" i="3"/>
  <c r="C717" i="3"/>
  <c r="D717" i="3"/>
  <c r="E717" i="3"/>
  <c r="C718" i="3"/>
  <c r="D718" i="3"/>
  <c r="E718" i="3"/>
  <c r="C719" i="3"/>
  <c r="D719" i="3"/>
  <c r="E719" i="3"/>
  <c r="C720" i="3"/>
  <c r="D720" i="3"/>
  <c r="E720" i="3"/>
  <c r="C721" i="3"/>
  <c r="D721" i="3"/>
  <c r="E721" i="3"/>
  <c r="C722" i="3"/>
  <c r="D722" i="3"/>
  <c r="E722" i="3"/>
  <c r="C723" i="3"/>
  <c r="D723" i="3"/>
  <c r="E723" i="3"/>
  <c r="C724" i="3"/>
  <c r="D724" i="3"/>
  <c r="E724" i="3"/>
  <c r="C725" i="3"/>
  <c r="D725" i="3"/>
  <c r="E725" i="3"/>
  <c r="C726" i="3"/>
  <c r="D726" i="3"/>
  <c r="E726" i="3"/>
  <c r="C727" i="3"/>
  <c r="D727" i="3"/>
  <c r="E727" i="3"/>
  <c r="C728" i="3"/>
  <c r="D728" i="3"/>
  <c r="E728" i="3"/>
  <c r="C729" i="3"/>
  <c r="D729" i="3"/>
  <c r="E729" i="3"/>
  <c r="C730" i="3"/>
  <c r="D730" i="3"/>
  <c r="E730" i="3"/>
  <c r="C731" i="3"/>
  <c r="D731" i="3"/>
  <c r="E731" i="3"/>
  <c r="C732" i="3"/>
  <c r="D732" i="3"/>
  <c r="E732" i="3"/>
  <c r="C733" i="3"/>
  <c r="D733" i="3"/>
  <c r="E733" i="3"/>
  <c r="C734" i="3"/>
  <c r="D734" i="3"/>
  <c r="E734" i="3"/>
  <c r="C735" i="3"/>
  <c r="D735" i="3"/>
  <c r="E735" i="3"/>
  <c r="C736" i="3"/>
  <c r="D736" i="3"/>
  <c r="E736" i="3"/>
  <c r="C737" i="3"/>
  <c r="D737" i="3"/>
  <c r="E737" i="3"/>
  <c r="C738" i="3"/>
  <c r="D738" i="3"/>
  <c r="E738" i="3"/>
  <c r="C739" i="3"/>
  <c r="D739" i="3"/>
  <c r="E739" i="3"/>
  <c r="C740" i="3"/>
  <c r="D740" i="3"/>
  <c r="E740" i="3"/>
  <c r="C741" i="3"/>
  <c r="D741" i="3"/>
  <c r="E741" i="3"/>
  <c r="C742" i="3"/>
  <c r="D742" i="3"/>
  <c r="E742" i="3"/>
  <c r="C743" i="3"/>
  <c r="D743" i="3"/>
  <c r="E743" i="3"/>
  <c r="C744" i="3"/>
  <c r="D744" i="3"/>
  <c r="E744" i="3"/>
  <c r="C745" i="3"/>
  <c r="D745" i="3"/>
  <c r="E745" i="3"/>
  <c r="C746" i="3"/>
  <c r="D746" i="3"/>
  <c r="E746" i="3"/>
  <c r="C747" i="3"/>
  <c r="D747" i="3"/>
  <c r="E747" i="3"/>
  <c r="C748" i="3"/>
  <c r="D748" i="3"/>
  <c r="E748" i="3"/>
  <c r="C749" i="3"/>
  <c r="D749" i="3"/>
  <c r="E749" i="3"/>
  <c r="C750" i="3"/>
  <c r="D750" i="3"/>
  <c r="E750" i="3"/>
  <c r="C751" i="3"/>
  <c r="D751" i="3"/>
  <c r="E751" i="3"/>
  <c r="C752" i="3"/>
  <c r="D752" i="3"/>
  <c r="E752" i="3"/>
  <c r="C753" i="3"/>
  <c r="D753" i="3"/>
  <c r="E753" i="3"/>
  <c r="C754" i="3"/>
  <c r="D754" i="3"/>
  <c r="E754" i="3"/>
  <c r="C755" i="3"/>
  <c r="D755" i="3"/>
  <c r="E755" i="3"/>
  <c r="C756" i="3"/>
  <c r="D756" i="3"/>
  <c r="E756" i="3"/>
  <c r="C757" i="3"/>
  <c r="D757" i="3"/>
  <c r="E757" i="3"/>
  <c r="C758" i="3"/>
  <c r="D758" i="3"/>
  <c r="E758" i="3"/>
  <c r="C759" i="3"/>
  <c r="D759" i="3"/>
  <c r="E759" i="3"/>
  <c r="C760" i="3"/>
  <c r="D760" i="3"/>
  <c r="E760" i="3"/>
  <c r="C761" i="3"/>
  <c r="D761" i="3"/>
  <c r="E761" i="3"/>
  <c r="C762" i="3"/>
  <c r="D762" i="3"/>
  <c r="E762" i="3"/>
  <c r="C763" i="3"/>
  <c r="D763" i="3"/>
  <c r="E763" i="3"/>
  <c r="C764" i="3"/>
  <c r="D764" i="3"/>
  <c r="E764" i="3"/>
  <c r="C765" i="3"/>
  <c r="D765" i="3"/>
  <c r="E765" i="3"/>
  <c r="C766" i="3"/>
  <c r="D766" i="3"/>
  <c r="E766" i="3"/>
  <c r="C767" i="3"/>
  <c r="D767" i="3"/>
  <c r="E767" i="3"/>
  <c r="C768" i="3"/>
  <c r="D768" i="3"/>
  <c r="E768" i="3"/>
  <c r="C769" i="3"/>
  <c r="D769" i="3"/>
  <c r="E769" i="3"/>
  <c r="C770" i="3"/>
  <c r="D770" i="3"/>
  <c r="E770" i="3"/>
  <c r="C771" i="3"/>
  <c r="D771" i="3"/>
  <c r="E771" i="3"/>
  <c r="C772" i="3"/>
  <c r="D772" i="3"/>
  <c r="E772" i="3"/>
  <c r="C773" i="3"/>
  <c r="D773" i="3"/>
  <c r="E773" i="3"/>
  <c r="C774" i="3"/>
  <c r="D774" i="3"/>
  <c r="E774" i="3"/>
  <c r="C775" i="3"/>
  <c r="D775" i="3"/>
  <c r="E775" i="3"/>
  <c r="C776" i="3"/>
  <c r="D776" i="3"/>
  <c r="E776" i="3"/>
  <c r="C777" i="3"/>
  <c r="D777" i="3"/>
  <c r="E777" i="3"/>
  <c r="C778" i="3"/>
  <c r="D778" i="3"/>
  <c r="E778" i="3"/>
  <c r="C779" i="3"/>
  <c r="D779" i="3"/>
  <c r="E779" i="3"/>
  <c r="C780" i="3"/>
  <c r="D780" i="3"/>
  <c r="E780" i="3"/>
  <c r="C781" i="3"/>
  <c r="D781" i="3"/>
  <c r="E781" i="3"/>
  <c r="C782" i="3"/>
  <c r="D782" i="3"/>
  <c r="E782" i="3"/>
  <c r="C783" i="3"/>
  <c r="D783" i="3"/>
  <c r="E783" i="3"/>
  <c r="C784" i="3"/>
  <c r="D784" i="3"/>
  <c r="E784" i="3"/>
  <c r="C785" i="3"/>
  <c r="D785" i="3"/>
  <c r="E785" i="3"/>
  <c r="C786" i="3"/>
  <c r="D786" i="3"/>
  <c r="E786" i="3"/>
  <c r="C787" i="3"/>
  <c r="D787" i="3"/>
  <c r="E787" i="3"/>
  <c r="C788" i="3"/>
  <c r="D788" i="3"/>
  <c r="E788" i="3"/>
  <c r="C789" i="3"/>
  <c r="D789" i="3"/>
  <c r="E789" i="3"/>
  <c r="C790" i="3"/>
  <c r="D790" i="3"/>
  <c r="E790" i="3"/>
  <c r="C791" i="3"/>
  <c r="D791" i="3"/>
  <c r="E791" i="3"/>
  <c r="C792" i="3"/>
  <c r="D792" i="3"/>
  <c r="E792" i="3"/>
  <c r="C793" i="3"/>
  <c r="D793" i="3"/>
  <c r="E793" i="3"/>
  <c r="C794" i="3"/>
  <c r="D794" i="3"/>
  <c r="E794" i="3"/>
  <c r="C795" i="3"/>
  <c r="D795" i="3"/>
  <c r="E795" i="3"/>
  <c r="C796" i="3"/>
  <c r="D796" i="3"/>
  <c r="E796" i="3"/>
  <c r="C797" i="3"/>
  <c r="D797" i="3"/>
  <c r="E797" i="3"/>
  <c r="C798" i="3"/>
  <c r="D798" i="3"/>
  <c r="E798" i="3"/>
  <c r="C799" i="3"/>
  <c r="D799" i="3"/>
  <c r="E799" i="3"/>
  <c r="C800" i="3"/>
  <c r="D800" i="3"/>
  <c r="E800" i="3"/>
  <c r="C801" i="3"/>
  <c r="D801" i="3"/>
  <c r="E801" i="3"/>
  <c r="C802" i="3"/>
  <c r="D802" i="3"/>
  <c r="E802" i="3"/>
  <c r="C803" i="3"/>
  <c r="D803" i="3"/>
  <c r="E803" i="3"/>
  <c r="C804" i="3"/>
  <c r="D804" i="3"/>
  <c r="E804" i="3"/>
  <c r="C805" i="3"/>
  <c r="D805" i="3"/>
  <c r="E805" i="3"/>
  <c r="C806" i="3"/>
  <c r="D806" i="3"/>
  <c r="E806" i="3"/>
  <c r="C807" i="3"/>
  <c r="D807" i="3"/>
  <c r="E807" i="3"/>
  <c r="C808" i="3"/>
  <c r="D808" i="3"/>
  <c r="E808" i="3"/>
  <c r="C809" i="3"/>
  <c r="D809" i="3"/>
  <c r="E809" i="3"/>
  <c r="C810" i="3"/>
  <c r="D810" i="3"/>
  <c r="E810" i="3"/>
  <c r="C811" i="3"/>
  <c r="D811" i="3"/>
  <c r="E811" i="3"/>
  <c r="C812" i="3"/>
  <c r="D812" i="3"/>
  <c r="E812" i="3"/>
  <c r="C813" i="3"/>
  <c r="D813" i="3"/>
  <c r="E813" i="3"/>
  <c r="C814" i="3"/>
  <c r="D814" i="3"/>
  <c r="E814" i="3"/>
  <c r="C815" i="3"/>
  <c r="D815" i="3"/>
  <c r="E815" i="3"/>
  <c r="C816" i="3"/>
  <c r="D816" i="3"/>
  <c r="E816" i="3"/>
  <c r="C817" i="3"/>
  <c r="D817" i="3"/>
  <c r="E817" i="3"/>
  <c r="C818" i="3"/>
  <c r="D818" i="3"/>
  <c r="E818" i="3"/>
  <c r="C819" i="3"/>
  <c r="D819" i="3"/>
  <c r="E819" i="3"/>
  <c r="C820" i="3"/>
  <c r="D820" i="3"/>
  <c r="E820" i="3"/>
  <c r="C821" i="3"/>
  <c r="D821" i="3"/>
  <c r="E821" i="3"/>
  <c r="C822" i="3"/>
  <c r="D822" i="3"/>
  <c r="E822" i="3"/>
  <c r="C823" i="3"/>
  <c r="D823" i="3"/>
  <c r="E823" i="3"/>
  <c r="C824" i="3"/>
  <c r="D824" i="3"/>
  <c r="E824" i="3"/>
  <c r="C825" i="3"/>
  <c r="D825" i="3"/>
  <c r="E825" i="3"/>
  <c r="C826" i="3"/>
  <c r="D826" i="3"/>
  <c r="E826" i="3"/>
  <c r="C827" i="3"/>
  <c r="D827" i="3"/>
  <c r="E827" i="3"/>
  <c r="C828" i="3"/>
  <c r="D828" i="3"/>
  <c r="E828" i="3"/>
  <c r="C829" i="3"/>
  <c r="D829" i="3"/>
  <c r="E829" i="3"/>
  <c r="C830" i="3"/>
  <c r="D830" i="3"/>
  <c r="E830" i="3"/>
  <c r="C831" i="3"/>
  <c r="D831" i="3"/>
  <c r="E831" i="3"/>
  <c r="C832" i="3"/>
  <c r="D832" i="3"/>
  <c r="E832" i="3"/>
  <c r="C833" i="3"/>
  <c r="D833" i="3"/>
  <c r="E833" i="3"/>
  <c r="C834" i="3"/>
  <c r="D834" i="3"/>
  <c r="E834" i="3"/>
  <c r="C835" i="3"/>
  <c r="D835" i="3"/>
  <c r="E835" i="3"/>
  <c r="C836" i="3"/>
  <c r="D836" i="3"/>
  <c r="E836" i="3"/>
  <c r="C837" i="3"/>
  <c r="D837" i="3"/>
  <c r="E837" i="3"/>
  <c r="C838" i="3"/>
  <c r="D838" i="3"/>
  <c r="E838" i="3"/>
  <c r="C839" i="3"/>
  <c r="D839" i="3"/>
  <c r="E839" i="3"/>
  <c r="C840" i="3"/>
  <c r="D840" i="3"/>
  <c r="E840" i="3"/>
  <c r="C841" i="3"/>
  <c r="D841" i="3"/>
  <c r="E841" i="3"/>
  <c r="C842" i="3"/>
  <c r="D842" i="3"/>
  <c r="E842" i="3"/>
  <c r="C843" i="3"/>
  <c r="D843" i="3"/>
  <c r="E843" i="3"/>
  <c r="C844" i="3"/>
  <c r="D844" i="3"/>
  <c r="E844" i="3"/>
  <c r="C845" i="3"/>
  <c r="D845" i="3"/>
  <c r="E845" i="3"/>
  <c r="C846" i="3"/>
  <c r="D846" i="3"/>
  <c r="E846" i="3"/>
  <c r="C847" i="3"/>
  <c r="D847" i="3"/>
  <c r="E847" i="3"/>
  <c r="C848" i="3"/>
  <c r="D848" i="3"/>
  <c r="E848" i="3"/>
  <c r="C849" i="3"/>
  <c r="D849" i="3"/>
  <c r="E849" i="3"/>
  <c r="C850" i="3"/>
  <c r="D850" i="3"/>
  <c r="E850" i="3"/>
  <c r="C851" i="3"/>
  <c r="D851" i="3"/>
  <c r="E851" i="3"/>
  <c r="C852" i="3"/>
  <c r="D852" i="3"/>
  <c r="E852" i="3"/>
  <c r="C853" i="3"/>
  <c r="D853" i="3"/>
  <c r="E853" i="3"/>
  <c r="C854" i="3"/>
  <c r="D854" i="3"/>
  <c r="E854" i="3"/>
  <c r="C855" i="3"/>
  <c r="D855" i="3"/>
  <c r="E855" i="3"/>
  <c r="C856" i="3"/>
  <c r="D856" i="3"/>
  <c r="E856" i="3"/>
  <c r="C857" i="3"/>
  <c r="D857" i="3"/>
  <c r="E857" i="3"/>
  <c r="C858" i="3"/>
  <c r="D858" i="3"/>
  <c r="E858" i="3"/>
  <c r="C859" i="3"/>
  <c r="D859" i="3"/>
  <c r="E859" i="3"/>
  <c r="C860" i="3"/>
  <c r="D860" i="3"/>
  <c r="E860" i="3"/>
  <c r="C861" i="3"/>
  <c r="D861" i="3"/>
  <c r="E861" i="3"/>
  <c r="C862" i="3"/>
  <c r="D862" i="3"/>
  <c r="E862" i="3"/>
  <c r="C863" i="3"/>
  <c r="D863" i="3"/>
  <c r="E863" i="3"/>
  <c r="C864" i="3"/>
  <c r="D864" i="3"/>
  <c r="E864" i="3"/>
  <c r="C865" i="3"/>
  <c r="D865" i="3"/>
  <c r="E865" i="3"/>
  <c r="C866" i="3"/>
  <c r="D866" i="3"/>
  <c r="E866" i="3"/>
  <c r="C867" i="3"/>
  <c r="D867" i="3"/>
  <c r="E867" i="3"/>
  <c r="C868" i="3"/>
  <c r="D868" i="3"/>
  <c r="E868" i="3"/>
  <c r="C869" i="3"/>
  <c r="D869" i="3"/>
  <c r="E869" i="3"/>
  <c r="C870" i="3"/>
  <c r="D870" i="3"/>
  <c r="E870" i="3"/>
  <c r="C871" i="3"/>
  <c r="D871" i="3"/>
  <c r="E871" i="3"/>
  <c r="C872" i="3"/>
  <c r="D872" i="3"/>
  <c r="E872" i="3"/>
  <c r="C873" i="3"/>
  <c r="D873" i="3"/>
  <c r="E873" i="3"/>
  <c r="C874" i="3"/>
  <c r="D874" i="3"/>
  <c r="E874" i="3"/>
  <c r="C875" i="3"/>
  <c r="D875" i="3"/>
  <c r="E875" i="3"/>
  <c r="C876" i="3"/>
  <c r="D876" i="3"/>
  <c r="E876" i="3"/>
  <c r="C877" i="3"/>
  <c r="D877" i="3"/>
  <c r="E877" i="3"/>
  <c r="C878" i="3"/>
  <c r="D878" i="3"/>
  <c r="E878" i="3"/>
  <c r="C879" i="3"/>
  <c r="D879" i="3"/>
  <c r="E879" i="3"/>
  <c r="C880" i="3"/>
  <c r="D880" i="3"/>
  <c r="E880" i="3"/>
  <c r="C881" i="3"/>
  <c r="D881" i="3"/>
  <c r="E881" i="3"/>
  <c r="C882" i="3"/>
  <c r="D882" i="3"/>
  <c r="E882" i="3"/>
  <c r="C883" i="3"/>
  <c r="D883" i="3"/>
  <c r="E883" i="3"/>
  <c r="C884" i="3"/>
  <c r="D884" i="3"/>
  <c r="E884" i="3"/>
  <c r="C885" i="3"/>
  <c r="D885" i="3"/>
  <c r="E885" i="3"/>
  <c r="C886" i="3"/>
  <c r="D886" i="3"/>
  <c r="E886" i="3"/>
  <c r="C887" i="3"/>
  <c r="D887" i="3"/>
  <c r="E887" i="3"/>
  <c r="C888" i="3"/>
  <c r="D888" i="3"/>
  <c r="E888" i="3"/>
  <c r="C889" i="3"/>
  <c r="D889" i="3"/>
  <c r="E889" i="3"/>
  <c r="C890" i="3"/>
  <c r="D890" i="3"/>
  <c r="E890" i="3"/>
  <c r="C891" i="3"/>
  <c r="D891" i="3"/>
  <c r="E891" i="3"/>
  <c r="C892" i="3"/>
  <c r="D892" i="3"/>
  <c r="E892" i="3"/>
  <c r="C893" i="3"/>
  <c r="D893" i="3"/>
  <c r="E893" i="3"/>
  <c r="C894" i="3"/>
  <c r="D894" i="3"/>
  <c r="E894" i="3"/>
  <c r="C895" i="3"/>
  <c r="D895" i="3"/>
  <c r="E895" i="3"/>
  <c r="C896" i="3"/>
  <c r="D896" i="3"/>
  <c r="E896" i="3"/>
  <c r="C897" i="3"/>
  <c r="D897" i="3"/>
  <c r="E897" i="3"/>
  <c r="C898" i="3"/>
  <c r="D898" i="3"/>
  <c r="E898" i="3"/>
  <c r="C899" i="3"/>
  <c r="D899" i="3"/>
  <c r="E899" i="3"/>
  <c r="C900" i="3"/>
  <c r="D900" i="3"/>
  <c r="E900" i="3"/>
  <c r="C901" i="3"/>
  <c r="D901" i="3"/>
  <c r="E901" i="3"/>
  <c r="C902" i="3"/>
  <c r="D902" i="3"/>
  <c r="E902" i="3"/>
  <c r="C903" i="3"/>
  <c r="D903" i="3"/>
  <c r="E903" i="3"/>
  <c r="C904" i="3"/>
  <c r="D904" i="3"/>
  <c r="E904" i="3"/>
  <c r="C905" i="3"/>
  <c r="D905" i="3"/>
  <c r="E905" i="3"/>
  <c r="C906" i="3"/>
  <c r="D906" i="3"/>
  <c r="E906" i="3"/>
  <c r="C907" i="3"/>
  <c r="D907" i="3"/>
  <c r="E907" i="3"/>
  <c r="C908" i="3"/>
  <c r="D908" i="3"/>
  <c r="E908" i="3"/>
  <c r="C909" i="3"/>
  <c r="D909" i="3"/>
  <c r="E909" i="3"/>
  <c r="C910" i="3"/>
  <c r="D910" i="3"/>
  <c r="E910" i="3"/>
  <c r="C911" i="3"/>
  <c r="D911" i="3"/>
  <c r="E911" i="3"/>
  <c r="C912" i="3"/>
  <c r="D912" i="3"/>
  <c r="E912" i="3"/>
  <c r="C913" i="3"/>
  <c r="D913" i="3"/>
  <c r="E913" i="3"/>
  <c r="C914" i="3"/>
  <c r="D914" i="3"/>
  <c r="E914" i="3"/>
  <c r="C915" i="3"/>
  <c r="D915" i="3"/>
  <c r="E915" i="3"/>
  <c r="C916" i="3"/>
  <c r="D916" i="3"/>
  <c r="E916" i="3"/>
  <c r="C917" i="3"/>
  <c r="D917" i="3"/>
  <c r="E917" i="3"/>
  <c r="C918" i="3"/>
  <c r="D918" i="3"/>
  <c r="E918" i="3"/>
  <c r="C919" i="3"/>
  <c r="D919" i="3"/>
  <c r="E919" i="3"/>
  <c r="C920" i="3"/>
  <c r="D920" i="3"/>
  <c r="E920" i="3"/>
  <c r="C921" i="3"/>
  <c r="D921" i="3"/>
  <c r="E921" i="3"/>
  <c r="C922" i="3"/>
  <c r="D922" i="3"/>
  <c r="E922" i="3"/>
  <c r="C923" i="3"/>
  <c r="D923" i="3"/>
  <c r="E923" i="3"/>
  <c r="C924" i="3"/>
  <c r="D924" i="3"/>
  <c r="E924" i="3"/>
  <c r="C925" i="3"/>
  <c r="D925" i="3"/>
  <c r="E925" i="3"/>
  <c r="C926" i="3"/>
  <c r="D926" i="3"/>
  <c r="E926" i="3"/>
  <c r="C927" i="3"/>
  <c r="D927" i="3"/>
  <c r="E927" i="3"/>
  <c r="C928" i="3"/>
  <c r="D928" i="3"/>
  <c r="E928" i="3"/>
  <c r="C929" i="3"/>
  <c r="D929" i="3"/>
  <c r="E929" i="3"/>
  <c r="C930" i="3"/>
  <c r="D930" i="3"/>
  <c r="E930" i="3"/>
  <c r="C931" i="3"/>
  <c r="D931" i="3"/>
  <c r="E931" i="3"/>
  <c r="C932" i="3"/>
  <c r="D932" i="3"/>
  <c r="E932" i="3"/>
  <c r="C933" i="3"/>
  <c r="D933" i="3"/>
  <c r="E933" i="3"/>
  <c r="C934" i="3"/>
  <c r="D934" i="3"/>
  <c r="E934" i="3"/>
  <c r="C935" i="3"/>
  <c r="D935" i="3"/>
  <c r="E935" i="3"/>
  <c r="C936" i="3"/>
  <c r="D936" i="3"/>
  <c r="E936" i="3"/>
  <c r="C937" i="3"/>
  <c r="D937" i="3"/>
  <c r="E937" i="3"/>
  <c r="C938" i="3"/>
  <c r="D938" i="3"/>
  <c r="E938" i="3"/>
  <c r="C939" i="3"/>
  <c r="D939" i="3"/>
  <c r="E939" i="3"/>
  <c r="C940" i="3"/>
  <c r="D940" i="3"/>
  <c r="E940" i="3"/>
  <c r="C941" i="3"/>
  <c r="D941" i="3"/>
  <c r="E941" i="3"/>
  <c r="C942" i="3"/>
  <c r="D942" i="3"/>
  <c r="E942" i="3"/>
  <c r="C943" i="3"/>
  <c r="D943" i="3"/>
  <c r="E943" i="3"/>
  <c r="C944" i="3"/>
  <c r="D944" i="3"/>
  <c r="E944" i="3"/>
  <c r="C945" i="3"/>
  <c r="D945" i="3"/>
  <c r="E945" i="3"/>
  <c r="C946" i="3"/>
  <c r="D946" i="3"/>
  <c r="E946" i="3"/>
  <c r="C947" i="3"/>
  <c r="D947" i="3"/>
  <c r="E947" i="3"/>
  <c r="C948" i="3"/>
  <c r="D948" i="3"/>
  <c r="E948" i="3"/>
  <c r="C949" i="3"/>
  <c r="D949" i="3"/>
  <c r="E949" i="3"/>
  <c r="C950" i="3"/>
  <c r="D950" i="3"/>
  <c r="E950" i="3"/>
  <c r="C951" i="3"/>
  <c r="D951" i="3"/>
  <c r="E951" i="3"/>
  <c r="C952" i="3"/>
  <c r="D952" i="3"/>
  <c r="E952" i="3"/>
  <c r="C953" i="3"/>
  <c r="D953" i="3"/>
  <c r="E953" i="3"/>
  <c r="C954" i="3"/>
  <c r="D954" i="3"/>
  <c r="E954" i="3"/>
  <c r="C955" i="3"/>
  <c r="D955" i="3"/>
  <c r="E955" i="3"/>
  <c r="C956" i="3"/>
  <c r="D956" i="3"/>
  <c r="E956" i="3"/>
  <c r="C957" i="3"/>
  <c r="D957" i="3"/>
  <c r="E957" i="3"/>
  <c r="C958" i="3"/>
  <c r="D958" i="3"/>
  <c r="E958" i="3"/>
  <c r="C959" i="3"/>
  <c r="D959" i="3"/>
  <c r="E959" i="3"/>
  <c r="C960" i="3"/>
  <c r="D960" i="3"/>
  <c r="E960" i="3"/>
  <c r="C961" i="3"/>
  <c r="D961" i="3"/>
  <c r="E961" i="3"/>
  <c r="C962" i="3"/>
  <c r="D962" i="3"/>
  <c r="E962" i="3"/>
  <c r="C963" i="3"/>
  <c r="D963" i="3"/>
  <c r="E963" i="3"/>
  <c r="C964" i="3"/>
  <c r="D964" i="3"/>
  <c r="E964" i="3"/>
  <c r="C965" i="3"/>
  <c r="D965" i="3"/>
  <c r="E965" i="3"/>
  <c r="C966" i="3"/>
  <c r="D966" i="3"/>
  <c r="E966" i="3"/>
  <c r="C967" i="3"/>
  <c r="D967" i="3"/>
  <c r="E967" i="3"/>
  <c r="C968" i="3"/>
  <c r="D968" i="3"/>
  <c r="E968" i="3"/>
  <c r="C969" i="3"/>
  <c r="D969" i="3"/>
  <c r="E969" i="3"/>
  <c r="C970" i="3"/>
  <c r="D970" i="3"/>
  <c r="E970" i="3"/>
  <c r="C971" i="3"/>
  <c r="D971" i="3"/>
  <c r="E971" i="3"/>
  <c r="C972" i="3"/>
  <c r="D972" i="3"/>
  <c r="E972" i="3"/>
  <c r="C973" i="3"/>
  <c r="D973" i="3"/>
  <c r="E973" i="3"/>
  <c r="C974" i="3"/>
  <c r="D974" i="3"/>
  <c r="E974" i="3"/>
  <c r="C975" i="3"/>
  <c r="D975" i="3"/>
  <c r="E975" i="3"/>
  <c r="C976" i="3"/>
  <c r="D976" i="3"/>
  <c r="E976" i="3"/>
  <c r="C977" i="3"/>
  <c r="D977" i="3"/>
  <c r="E977" i="3"/>
  <c r="C978" i="3"/>
  <c r="D978" i="3"/>
  <c r="E978" i="3"/>
  <c r="C979" i="3"/>
  <c r="D979" i="3"/>
  <c r="E979" i="3"/>
  <c r="C980" i="3"/>
  <c r="D980" i="3"/>
  <c r="E980" i="3"/>
  <c r="C981" i="3"/>
  <c r="D981" i="3"/>
  <c r="E981" i="3"/>
  <c r="C982" i="3"/>
  <c r="D982" i="3"/>
  <c r="E982" i="3"/>
  <c r="C983" i="3"/>
  <c r="D983" i="3"/>
  <c r="E983" i="3"/>
  <c r="C984" i="3"/>
  <c r="D984" i="3"/>
  <c r="E984" i="3"/>
  <c r="C985" i="3"/>
  <c r="D985" i="3"/>
  <c r="E985" i="3"/>
  <c r="C986" i="3"/>
  <c r="D986" i="3"/>
  <c r="E986" i="3"/>
  <c r="C987" i="3"/>
  <c r="D987" i="3"/>
  <c r="E987" i="3"/>
  <c r="C988" i="3"/>
  <c r="D988" i="3"/>
  <c r="E988" i="3"/>
  <c r="C989" i="3"/>
  <c r="D989" i="3"/>
  <c r="E989" i="3"/>
  <c r="C990" i="3"/>
  <c r="D990" i="3"/>
  <c r="E990" i="3"/>
  <c r="C991" i="3"/>
  <c r="D991" i="3"/>
  <c r="E991" i="3"/>
  <c r="C992" i="3"/>
  <c r="D992" i="3"/>
  <c r="E992" i="3"/>
  <c r="C993" i="3"/>
  <c r="D993" i="3"/>
  <c r="E993" i="3"/>
  <c r="C994" i="3"/>
  <c r="D994" i="3"/>
  <c r="E994" i="3"/>
  <c r="C995" i="3"/>
  <c r="D995" i="3"/>
  <c r="E995" i="3"/>
  <c r="C996" i="3"/>
  <c r="D996" i="3"/>
  <c r="E996" i="3"/>
  <c r="C997" i="3"/>
  <c r="D997" i="3"/>
  <c r="E997" i="3"/>
  <c r="C998" i="3"/>
  <c r="D998" i="3"/>
  <c r="E998" i="3"/>
  <c r="C999" i="3"/>
  <c r="D999" i="3"/>
  <c r="E999" i="3"/>
  <c r="C1000" i="3"/>
  <c r="D1000" i="3"/>
  <c r="E1000" i="3"/>
  <c r="C1001" i="3"/>
  <c r="D1001" i="3"/>
  <c r="E1001" i="3"/>
  <c r="C1002" i="3"/>
  <c r="D1002" i="3"/>
  <c r="E1002" i="3"/>
  <c r="C1003" i="3"/>
  <c r="D1003" i="3"/>
  <c r="E1003" i="3"/>
  <c r="C1004" i="3"/>
  <c r="D1004" i="3"/>
  <c r="E1004" i="3"/>
  <c r="C1005" i="3"/>
  <c r="D1005" i="3"/>
  <c r="E1005" i="3"/>
  <c r="C1006" i="3"/>
  <c r="D1006" i="3"/>
  <c r="E1006" i="3"/>
  <c r="C1007" i="3"/>
  <c r="D1007" i="3"/>
  <c r="E1007" i="3"/>
  <c r="C1008" i="3"/>
  <c r="D1008" i="3"/>
  <c r="E1008" i="3"/>
  <c r="C1009" i="3"/>
  <c r="D1009" i="3"/>
  <c r="E1009" i="3"/>
  <c r="C1010" i="3"/>
  <c r="D1010" i="3"/>
  <c r="E1010" i="3"/>
  <c r="C1011" i="3"/>
  <c r="D1011" i="3"/>
  <c r="E1011" i="3"/>
  <c r="C1012" i="3"/>
  <c r="D1012" i="3"/>
  <c r="E1012" i="3"/>
  <c r="C1013" i="3"/>
  <c r="D1013" i="3"/>
  <c r="E1013" i="3"/>
  <c r="C1014" i="3"/>
  <c r="D1014" i="3"/>
  <c r="E1014" i="3"/>
  <c r="C1015" i="3"/>
  <c r="D1015" i="3"/>
  <c r="E1015" i="3"/>
  <c r="C1016" i="3"/>
  <c r="D1016" i="3"/>
  <c r="E1016" i="3"/>
  <c r="C1017" i="3"/>
  <c r="D1017" i="3"/>
  <c r="E1017" i="3"/>
  <c r="C1018" i="3"/>
  <c r="D1018" i="3"/>
  <c r="E1018" i="3"/>
  <c r="C1019" i="3"/>
  <c r="D1019" i="3"/>
  <c r="E1019" i="3"/>
  <c r="C1020" i="3"/>
  <c r="D1020" i="3"/>
  <c r="E1020" i="3"/>
  <c r="C1021" i="3"/>
  <c r="D1021" i="3"/>
  <c r="E1021" i="3"/>
  <c r="C1022" i="3"/>
  <c r="D1022" i="3"/>
  <c r="E1022" i="3"/>
  <c r="C1023" i="3"/>
  <c r="D1023" i="3"/>
  <c r="E1023" i="3"/>
  <c r="C1024" i="3"/>
  <c r="D1024" i="3"/>
  <c r="E1024" i="3"/>
  <c r="C1025" i="3"/>
  <c r="D1025" i="3"/>
  <c r="E1025" i="3"/>
  <c r="C1026" i="3"/>
  <c r="D1026" i="3"/>
  <c r="E1026" i="3"/>
  <c r="C1027" i="3"/>
  <c r="D1027" i="3"/>
  <c r="E1027" i="3"/>
  <c r="C1028" i="3"/>
  <c r="D1028" i="3"/>
  <c r="E1028" i="3"/>
  <c r="C1029" i="3"/>
  <c r="D1029" i="3"/>
  <c r="E1029" i="3"/>
  <c r="C1030" i="3"/>
  <c r="D1030" i="3"/>
  <c r="E1030" i="3"/>
  <c r="C1031" i="3"/>
  <c r="D1031" i="3"/>
  <c r="E1031" i="3"/>
  <c r="C1032" i="3"/>
  <c r="D1032" i="3"/>
  <c r="E1032" i="3"/>
  <c r="C1033" i="3"/>
  <c r="D1033" i="3"/>
  <c r="E1033" i="3"/>
  <c r="C1034" i="3"/>
  <c r="D1034" i="3"/>
  <c r="E1034" i="3"/>
  <c r="C1035" i="3"/>
  <c r="D1035" i="3"/>
  <c r="E1035" i="3"/>
  <c r="C1036" i="3"/>
  <c r="D1036" i="3"/>
  <c r="E1036" i="3"/>
  <c r="C1037" i="3"/>
  <c r="D1037" i="3"/>
  <c r="E1037" i="3"/>
  <c r="C1038" i="3"/>
  <c r="D1038" i="3"/>
  <c r="E1038" i="3"/>
  <c r="C1039" i="3"/>
  <c r="D1039" i="3"/>
  <c r="E1039" i="3"/>
  <c r="C1040" i="3"/>
  <c r="D1040" i="3"/>
  <c r="E1040" i="3"/>
  <c r="C1041" i="3"/>
  <c r="D1041" i="3"/>
  <c r="E1041" i="3"/>
  <c r="C1042" i="3"/>
  <c r="D1042" i="3"/>
  <c r="E1042" i="3"/>
  <c r="C1043" i="3"/>
  <c r="D1043" i="3"/>
  <c r="E1043" i="3"/>
  <c r="C1044" i="3"/>
  <c r="D1044" i="3"/>
  <c r="E1044" i="3"/>
  <c r="C1045" i="3"/>
  <c r="D1045" i="3"/>
  <c r="E1045" i="3"/>
  <c r="C1046" i="3"/>
  <c r="D1046" i="3"/>
  <c r="E1046" i="3"/>
  <c r="C1047" i="3"/>
  <c r="D1047" i="3"/>
  <c r="E1047" i="3"/>
  <c r="C1048" i="3"/>
  <c r="D1048" i="3"/>
  <c r="E1048" i="3"/>
  <c r="C1049" i="3"/>
  <c r="D1049" i="3"/>
  <c r="E1049" i="3"/>
  <c r="C1050" i="3"/>
  <c r="D1050" i="3"/>
  <c r="E1050" i="3"/>
  <c r="C1051" i="3"/>
  <c r="D1051" i="3"/>
  <c r="E1051" i="3"/>
  <c r="C1052" i="3"/>
  <c r="D1052" i="3"/>
  <c r="E1052" i="3"/>
  <c r="C1053" i="3"/>
  <c r="D1053" i="3"/>
  <c r="E1053" i="3"/>
  <c r="C1054" i="3"/>
  <c r="D1054" i="3"/>
  <c r="E1054" i="3"/>
  <c r="C1055" i="3"/>
  <c r="D1055" i="3"/>
  <c r="E1055" i="3"/>
  <c r="C1056" i="3"/>
  <c r="D1056" i="3"/>
  <c r="E1056" i="3"/>
  <c r="C1057" i="3"/>
  <c r="D1057" i="3"/>
  <c r="E1057" i="3"/>
  <c r="C1058" i="3"/>
  <c r="D1058" i="3"/>
  <c r="E1058" i="3"/>
  <c r="C1059" i="3"/>
  <c r="D1059" i="3"/>
  <c r="E1059" i="3"/>
  <c r="C1060" i="3"/>
  <c r="D1060" i="3"/>
  <c r="E1060" i="3"/>
  <c r="C1061" i="3"/>
  <c r="D1061" i="3"/>
  <c r="E1061" i="3"/>
  <c r="C1062" i="3"/>
  <c r="D1062" i="3"/>
  <c r="E1062" i="3"/>
  <c r="C1063" i="3"/>
  <c r="D1063" i="3"/>
  <c r="E1063" i="3"/>
  <c r="C1064" i="3"/>
  <c r="D1064" i="3"/>
  <c r="E1064" i="3"/>
  <c r="C1065" i="3"/>
  <c r="D1065" i="3"/>
  <c r="E1065" i="3"/>
  <c r="C1066" i="3"/>
  <c r="D1066" i="3"/>
  <c r="E1066" i="3"/>
  <c r="C1067" i="3"/>
  <c r="D1067" i="3"/>
  <c r="E1067" i="3"/>
  <c r="C1068" i="3"/>
  <c r="D1068" i="3"/>
  <c r="E1068" i="3"/>
  <c r="C1069" i="3"/>
  <c r="D1069" i="3"/>
  <c r="E1069" i="3"/>
  <c r="C1070" i="3"/>
  <c r="D1070" i="3"/>
  <c r="E1070" i="3"/>
  <c r="C1071" i="3"/>
  <c r="D1071" i="3"/>
  <c r="E1071" i="3"/>
  <c r="C1072" i="3"/>
  <c r="D1072" i="3"/>
  <c r="E1072" i="3"/>
  <c r="C1073" i="3"/>
  <c r="D1073" i="3"/>
  <c r="E1073" i="3"/>
  <c r="C1074" i="3"/>
  <c r="D1074" i="3"/>
  <c r="E1074" i="3"/>
  <c r="C1075" i="3"/>
  <c r="D1075" i="3"/>
  <c r="E1075" i="3"/>
  <c r="C1076" i="3"/>
  <c r="D1076" i="3"/>
  <c r="E1076" i="3"/>
  <c r="C1077" i="3"/>
  <c r="D1077" i="3"/>
  <c r="E1077" i="3"/>
  <c r="C1078" i="3"/>
  <c r="D1078" i="3"/>
  <c r="E1078" i="3"/>
  <c r="C1079" i="3"/>
  <c r="D1079" i="3"/>
  <c r="E1079" i="3"/>
  <c r="C1080" i="3"/>
  <c r="D1080" i="3"/>
  <c r="E1080" i="3"/>
  <c r="C1081" i="3"/>
  <c r="D1081" i="3"/>
  <c r="E1081" i="3"/>
  <c r="C1082" i="3"/>
  <c r="D1082" i="3"/>
  <c r="E1082" i="3"/>
  <c r="C1083" i="3"/>
  <c r="D1083" i="3"/>
  <c r="E1083" i="3"/>
  <c r="C1084" i="3"/>
  <c r="D1084" i="3"/>
  <c r="E1084" i="3"/>
  <c r="C1085" i="3"/>
  <c r="D1085" i="3"/>
  <c r="E1085" i="3"/>
  <c r="C1086" i="3"/>
  <c r="D1086" i="3"/>
  <c r="E1086" i="3"/>
  <c r="C1087" i="3"/>
  <c r="D1087" i="3"/>
  <c r="E1087" i="3"/>
  <c r="C1088" i="3"/>
  <c r="D1088" i="3"/>
  <c r="E1088" i="3"/>
  <c r="C1089" i="3"/>
  <c r="D1089" i="3"/>
  <c r="E1089" i="3"/>
  <c r="C1090" i="3"/>
  <c r="D1090" i="3"/>
  <c r="E1090" i="3"/>
  <c r="C1091" i="3"/>
  <c r="D1091" i="3"/>
  <c r="E1091" i="3"/>
  <c r="C1092" i="3"/>
  <c r="D1092" i="3"/>
  <c r="E1092" i="3"/>
  <c r="C1093" i="3"/>
  <c r="D1093" i="3"/>
  <c r="E1093" i="3"/>
  <c r="C1094" i="3"/>
  <c r="D1094" i="3"/>
  <c r="E1094" i="3"/>
  <c r="C1095" i="3"/>
  <c r="D1095" i="3"/>
  <c r="E1095" i="3"/>
  <c r="C1096" i="3"/>
  <c r="D1096" i="3"/>
  <c r="E1096" i="3"/>
  <c r="C1097" i="3"/>
  <c r="D1097" i="3"/>
  <c r="E1097" i="3"/>
  <c r="C1098" i="3"/>
  <c r="D1098" i="3"/>
  <c r="E1098" i="3"/>
  <c r="C1099" i="3"/>
  <c r="D1099" i="3"/>
  <c r="E1099" i="3"/>
  <c r="C1100" i="3"/>
  <c r="D1100" i="3"/>
  <c r="E1100" i="3"/>
  <c r="C1101" i="3"/>
  <c r="D1101" i="3"/>
  <c r="E1101" i="3"/>
  <c r="C1102" i="3"/>
  <c r="D1102" i="3"/>
  <c r="E1102" i="3"/>
  <c r="C1103" i="3"/>
  <c r="D1103" i="3"/>
  <c r="E1103" i="3"/>
  <c r="C1104" i="3"/>
  <c r="D1104" i="3"/>
  <c r="E1104" i="3"/>
  <c r="C1105" i="3"/>
  <c r="D1105" i="3"/>
  <c r="E1105" i="3"/>
  <c r="C1106" i="3"/>
  <c r="D1106" i="3"/>
  <c r="E1106" i="3"/>
  <c r="C1107" i="3"/>
  <c r="D1107" i="3"/>
  <c r="E1107" i="3"/>
  <c r="C1108" i="3"/>
  <c r="D1108" i="3"/>
  <c r="E1108" i="3"/>
  <c r="C1109" i="3"/>
  <c r="D1109" i="3"/>
  <c r="E1109" i="3"/>
  <c r="C1110" i="3"/>
  <c r="D1110" i="3"/>
  <c r="E1110" i="3"/>
  <c r="C1111" i="3"/>
  <c r="D1111" i="3"/>
  <c r="E1111" i="3"/>
  <c r="C1112" i="3"/>
  <c r="D1112" i="3"/>
  <c r="E1112" i="3"/>
  <c r="C1113" i="3"/>
  <c r="D1113" i="3"/>
  <c r="E1113" i="3"/>
  <c r="C1114" i="3"/>
  <c r="D1114" i="3"/>
  <c r="E1114" i="3"/>
  <c r="C1115" i="3"/>
  <c r="D1115" i="3"/>
  <c r="E1115" i="3"/>
  <c r="C1116" i="3"/>
  <c r="D1116" i="3"/>
  <c r="E1116" i="3"/>
  <c r="C1117" i="3"/>
  <c r="D1117" i="3"/>
  <c r="E1117" i="3"/>
  <c r="C1118" i="3"/>
  <c r="D1118" i="3"/>
  <c r="E1118" i="3"/>
  <c r="C1119" i="3"/>
  <c r="D1119" i="3"/>
  <c r="E1119" i="3"/>
  <c r="C1120" i="3"/>
  <c r="D1120" i="3"/>
  <c r="E1120" i="3"/>
  <c r="C1121" i="3"/>
  <c r="D1121" i="3"/>
  <c r="E1121" i="3"/>
  <c r="C1122" i="3"/>
  <c r="D1122" i="3"/>
  <c r="E1122" i="3"/>
  <c r="C1123" i="3"/>
  <c r="D1123" i="3"/>
  <c r="E1123" i="3"/>
  <c r="C1124" i="3"/>
  <c r="D1124" i="3"/>
  <c r="E1124" i="3"/>
  <c r="C1125" i="3"/>
  <c r="D1125" i="3"/>
  <c r="E1125" i="3"/>
  <c r="C1126" i="3"/>
  <c r="D1126" i="3"/>
  <c r="E1126" i="3"/>
  <c r="C1127" i="3"/>
  <c r="D1127" i="3"/>
  <c r="E1127" i="3"/>
  <c r="C1128" i="3"/>
  <c r="D1128" i="3"/>
  <c r="E1128" i="3"/>
  <c r="C1129" i="3"/>
  <c r="D1129" i="3"/>
  <c r="E1129" i="3"/>
  <c r="C1130" i="3"/>
  <c r="D1130" i="3"/>
  <c r="E1130" i="3"/>
  <c r="C1131" i="3"/>
  <c r="D1131" i="3"/>
  <c r="E1131" i="3"/>
  <c r="C1132" i="3"/>
  <c r="D1132" i="3"/>
  <c r="E1132" i="3"/>
  <c r="C1133" i="3"/>
  <c r="D1133" i="3"/>
  <c r="E1133" i="3"/>
  <c r="C1134" i="3"/>
  <c r="D1134" i="3"/>
  <c r="E1134" i="3"/>
  <c r="C1135" i="3"/>
  <c r="D1135" i="3"/>
  <c r="E1135" i="3"/>
  <c r="C1136" i="3"/>
  <c r="D1136" i="3"/>
  <c r="E1136" i="3"/>
  <c r="C1137" i="3"/>
  <c r="D1137" i="3"/>
  <c r="E1137" i="3"/>
  <c r="C1138" i="3"/>
  <c r="D1138" i="3"/>
  <c r="E1138" i="3"/>
  <c r="C1139" i="3"/>
  <c r="D1139" i="3"/>
  <c r="E1139" i="3"/>
  <c r="C1140" i="3"/>
  <c r="D1140" i="3"/>
  <c r="E1140" i="3"/>
  <c r="C1141" i="3"/>
  <c r="D1141" i="3"/>
  <c r="E1141" i="3"/>
  <c r="C1142" i="3"/>
  <c r="D1142" i="3"/>
  <c r="E1142" i="3"/>
  <c r="C1143" i="3"/>
  <c r="D1143" i="3"/>
  <c r="E1143" i="3"/>
  <c r="C1144" i="3"/>
  <c r="D1144" i="3"/>
  <c r="E1144" i="3"/>
  <c r="C1145" i="3"/>
  <c r="D1145" i="3"/>
  <c r="E1145" i="3"/>
  <c r="C1146" i="3"/>
  <c r="D1146" i="3"/>
  <c r="E1146" i="3"/>
  <c r="C1147" i="3"/>
  <c r="D1147" i="3"/>
  <c r="E1147" i="3"/>
  <c r="C1148" i="3"/>
  <c r="D1148" i="3"/>
  <c r="E1148" i="3"/>
  <c r="C1149" i="3"/>
  <c r="D1149" i="3"/>
  <c r="E1149" i="3"/>
  <c r="C1150" i="3"/>
  <c r="D1150" i="3"/>
  <c r="E1150" i="3"/>
  <c r="C1151" i="3"/>
  <c r="D1151" i="3"/>
  <c r="E1151" i="3"/>
  <c r="C1152" i="3"/>
  <c r="D1152" i="3"/>
  <c r="E1152" i="3"/>
  <c r="C1153" i="3"/>
  <c r="D1153" i="3"/>
  <c r="E1153" i="3"/>
  <c r="C1154" i="3"/>
  <c r="D1154" i="3"/>
  <c r="E1154" i="3"/>
  <c r="C1155" i="3"/>
  <c r="D1155" i="3"/>
  <c r="E1155" i="3"/>
  <c r="C1156" i="3"/>
  <c r="D1156" i="3"/>
  <c r="E1156" i="3"/>
  <c r="C1157" i="3"/>
  <c r="D1157" i="3"/>
  <c r="E1157" i="3"/>
  <c r="C1158" i="3"/>
  <c r="D1158" i="3"/>
  <c r="E1158" i="3"/>
  <c r="C1159" i="3"/>
  <c r="D1159" i="3"/>
  <c r="E1159" i="3"/>
  <c r="C1160" i="3"/>
  <c r="D1160" i="3"/>
  <c r="E1160" i="3"/>
  <c r="C1161" i="3"/>
  <c r="D1161" i="3"/>
  <c r="E1161" i="3"/>
  <c r="C1162" i="3"/>
  <c r="D1162" i="3"/>
  <c r="E1162" i="3"/>
  <c r="C1163" i="3"/>
  <c r="D1163" i="3"/>
  <c r="E1163" i="3"/>
  <c r="C1164" i="3"/>
  <c r="D1164" i="3"/>
  <c r="E1164" i="3"/>
  <c r="C1165" i="3"/>
  <c r="D1165" i="3"/>
  <c r="E1165" i="3"/>
  <c r="C1166" i="3"/>
  <c r="D1166" i="3"/>
  <c r="E1166" i="3"/>
  <c r="C1167" i="3"/>
  <c r="D1167" i="3"/>
  <c r="E1167" i="3"/>
  <c r="C1168" i="3"/>
  <c r="D1168" i="3"/>
  <c r="E1168" i="3"/>
  <c r="C1169" i="3"/>
  <c r="D1169" i="3"/>
  <c r="E1169" i="3"/>
  <c r="C1170" i="3"/>
  <c r="D1170" i="3"/>
  <c r="E1170" i="3"/>
  <c r="C1171" i="3"/>
  <c r="D1171" i="3"/>
  <c r="E1171" i="3"/>
  <c r="C1172" i="3"/>
  <c r="D1172" i="3"/>
  <c r="E1172" i="3"/>
  <c r="C1173" i="3"/>
  <c r="D1173" i="3"/>
  <c r="E1173" i="3"/>
  <c r="C1174" i="3"/>
  <c r="D1174" i="3"/>
  <c r="E1174" i="3"/>
  <c r="C1175" i="3"/>
  <c r="D1175" i="3"/>
  <c r="E1175" i="3"/>
  <c r="C1176" i="3"/>
  <c r="D1176" i="3"/>
  <c r="E1176" i="3"/>
  <c r="C1177" i="3"/>
  <c r="D1177" i="3"/>
  <c r="E1177" i="3"/>
  <c r="C1178" i="3"/>
  <c r="D1178" i="3"/>
  <c r="E1178" i="3"/>
  <c r="C1179" i="3"/>
  <c r="D1179" i="3"/>
  <c r="E1179" i="3"/>
  <c r="C1180" i="3"/>
  <c r="D1180" i="3"/>
  <c r="E1180" i="3"/>
  <c r="C1181" i="3"/>
  <c r="D1181" i="3"/>
  <c r="E1181" i="3"/>
  <c r="C1182" i="3"/>
  <c r="D1182" i="3"/>
  <c r="E1182" i="3"/>
  <c r="C1183" i="3"/>
  <c r="D1183" i="3"/>
  <c r="E1183" i="3"/>
  <c r="C1184" i="3"/>
  <c r="D1184" i="3"/>
  <c r="E1184" i="3"/>
  <c r="C1185" i="3"/>
  <c r="D1185" i="3"/>
  <c r="E1185" i="3"/>
  <c r="C1186" i="3"/>
  <c r="D1186" i="3"/>
  <c r="E1186" i="3"/>
  <c r="C1187" i="3"/>
  <c r="D1187" i="3"/>
  <c r="E1187" i="3"/>
  <c r="C1188" i="3"/>
  <c r="D1188" i="3"/>
  <c r="E1188" i="3"/>
  <c r="C1189" i="3"/>
  <c r="D1189" i="3"/>
  <c r="E1189" i="3"/>
  <c r="C1190" i="3"/>
  <c r="D1190" i="3"/>
  <c r="E1190" i="3"/>
  <c r="C1191" i="3"/>
  <c r="D1191" i="3"/>
  <c r="E1191" i="3"/>
  <c r="C1192" i="3"/>
  <c r="D1192" i="3"/>
  <c r="E1192" i="3"/>
  <c r="C1193" i="3"/>
  <c r="D1193" i="3"/>
  <c r="E1193" i="3"/>
  <c r="C1194" i="3"/>
  <c r="D1194" i="3"/>
  <c r="E1194" i="3"/>
  <c r="C1195" i="3"/>
  <c r="D1195" i="3"/>
  <c r="E1195" i="3"/>
  <c r="C1196" i="3"/>
  <c r="D1196" i="3"/>
  <c r="E1196" i="3"/>
  <c r="C1197" i="3"/>
  <c r="D1197" i="3"/>
  <c r="E1197" i="3"/>
  <c r="C1198" i="3"/>
  <c r="D1198" i="3"/>
  <c r="E1198" i="3"/>
  <c r="C1199" i="3"/>
  <c r="D1199" i="3"/>
  <c r="E1199" i="3"/>
  <c r="C1200" i="3"/>
  <c r="D1200" i="3"/>
  <c r="E1200" i="3"/>
  <c r="C1201" i="3"/>
  <c r="D1201" i="3"/>
  <c r="E1201" i="3"/>
  <c r="C1202" i="3"/>
  <c r="D1202" i="3"/>
  <c r="E1202" i="3"/>
  <c r="C1203" i="3"/>
  <c r="D1203" i="3"/>
  <c r="E1203" i="3"/>
  <c r="C1204" i="3"/>
  <c r="D1204" i="3"/>
  <c r="E1204" i="3"/>
  <c r="C1205" i="3"/>
  <c r="D1205" i="3"/>
  <c r="E1205" i="3"/>
  <c r="C1206" i="3"/>
  <c r="D1206" i="3"/>
  <c r="E1206" i="3"/>
  <c r="C1207" i="3"/>
  <c r="D1207" i="3"/>
  <c r="E1207" i="3"/>
  <c r="C1208" i="3"/>
  <c r="D1208" i="3"/>
  <c r="E1208" i="3"/>
  <c r="C1209" i="3"/>
  <c r="D1209" i="3"/>
  <c r="E1209" i="3"/>
  <c r="C1210" i="3"/>
  <c r="D1210" i="3"/>
  <c r="E1210" i="3"/>
  <c r="C1211" i="3"/>
  <c r="D1211" i="3"/>
  <c r="E1211" i="3"/>
  <c r="C1212" i="3"/>
  <c r="D1212" i="3"/>
  <c r="E1212" i="3"/>
  <c r="C1213" i="3"/>
  <c r="D1213" i="3"/>
  <c r="E1213" i="3"/>
  <c r="C1214" i="3"/>
  <c r="D1214" i="3"/>
  <c r="E1214" i="3"/>
  <c r="C1215" i="3"/>
  <c r="D1215" i="3"/>
  <c r="E1215" i="3"/>
  <c r="C1216" i="3"/>
  <c r="D1216" i="3"/>
  <c r="E1216" i="3"/>
  <c r="C1217" i="3"/>
  <c r="D1217" i="3"/>
  <c r="E1217" i="3"/>
  <c r="C1218" i="3"/>
  <c r="D1218" i="3"/>
  <c r="E1218" i="3"/>
  <c r="C1219" i="3"/>
  <c r="D1219" i="3"/>
  <c r="E1219" i="3"/>
  <c r="C1220" i="3"/>
  <c r="D1220" i="3"/>
  <c r="E1220" i="3"/>
  <c r="C1221" i="3"/>
  <c r="D1221" i="3"/>
  <c r="E1221" i="3"/>
  <c r="C1222" i="3"/>
  <c r="D1222" i="3"/>
  <c r="E1222" i="3"/>
  <c r="C1223" i="3"/>
  <c r="D1223" i="3"/>
  <c r="E1223" i="3"/>
  <c r="C1224" i="3"/>
  <c r="D1224" i="3"/>
  <c r="E1224" i="3"/>
  <c r="C1225" i="3"/>
  <c r="D1225" i="3"/>
  <c r="E1225" i="3"/>
  <c r="C1226" i="3"/>
  <c r="D1226" i="3"/>
  <c r="E1226" i="3"/>
  <c r="C1227" i="3"/>
  <c r="D1227" i="3"/>
  <c r="E1227" i="3"/>
  <c r="C1228" i="3"/>
  <c r="D1228" i="3"/>
  <c r="E1228" i="3"/>
  <c r="C1229" i="3"/>
  <c r="D1229" i="3"/>
  <c r="E1229" i="3"/>
  <c r="C1230" i="3"/>
  <c r="D1230" i="3"/>
  <c r="E1230" i="3"/>
  <c r="C1231" i="3"/>
  <c r="D1231" i="3"/>
  <c r="E1231" i="3"/>
  <c r="C1232" i="3"/>
  <c r="D1232" i="3"/>
  <c r="E1232" i="3"/>
  <c r="C1233" i="3"/>
  <c r="D1233" i="3"/>
  <c r="E1233" i="3"/>
  <c r="C1234" i="3"/>
  <c r="D1234" i="3"/>
  <c r="E1234" i="3"/>
  <c r="C1235" i="3"/>
  <c r="D1235" i="3"/>
  <c r="E1235" i="3"/>
  <c r="C1236" i="3"/>
  <c r="D1236" i="3"/>
  <c r="E1236" i="3"/>
  <c r="C1237" i="3"/>
  <c r="D1237" i="3"/>
  <c r="E1237" i="3"/>
  <c r="C1238" i="3"/>
  <c r="D1238" i="3"/>
  <c r="E1238" i="3"/>
  <c r="C1239" i="3"/>
  <c r="D1239" i="3"/>
  <c r="E1239" i="3"/>
  <c r="C1240" i="3"/>
  <c r="D1240" i="3"/>
  <c r="E1240" i="3"/>
  <c r="C1241" i="3"/>
  <c r="D1241" i="3"/>
  <c r="E1241" i="3"/>
  <c r="C1242" i="3"/>
  <c r="D1242" i="3"/>
  <c r="E1242" i="3"/>
  <c r="C1243" i="3"/>
  <c r="D1243" i="3"/>
  <c r="E1243" i="3"/>
  <c r="C1244" i="3"/>
  <c r="D1244" i="3"/>
  <c r="E1244" i="3"/>
  <c r="C1245" i="3"/>
  <c r="D1245" i="3"/>
  <c r="E1245" i="3"/>
  <c r="C1246" i="3"/>
  <c r="D1246" i="3"/>
  <c r="E1246" i="3"/>
  <c r="C1247" i="3"/>
  <c r="D1247" i="3"/>
  <c r="E1247" i="3"/>
  <c r="C1248" i="3"/>
  <c r="D1248" i="3"/>
  <c r="E1248" i="3"/>
  <c r="C1249" i="3"/>
  <c r="D1249" i="3"/>
  <c r="E1249" i="3"/>
  <c r="C1250" i="3"/>
  <c r="D1250" i="3"/>
  <c r="E1250" i="3"/>
  <c r="C1251" i="3"/>
  <c r="D1251" i="3"/>
  <c r="E1251" i="3"/>
  <c r="C1252" i="3"/>
  <c r="D1252" i="3"/>
  <c r="E1252" i="3"/>
  <c r="C1253" i="3"/>
  <c r="D1253" i="3"/>
  <c r="E1253" i="3"/>
  <c r="C1254" i="3"/>
  <c r="D1254" i="3"/>
  <c r="E1254" i="3"/>
  <c r="C1255" i="3"/>
  <c r="D1255" i="3"/>
  <c r="E1255" i="3"/>
  <c r="C1256" i="3"/>
  <c r="D1256" i="3"/>
  <c r="E1256" i="3"/>
  <c r="C1257" i="3"/>
  <c r="D1257" i="3"/>
  <c r="E1257" i="3"/>
  <c r="C1258" i="3"/>
  <c r="D1258" i="3"/>
  <c r="E1258" i="3"/>
  <c r="C1259" i="3"/>
  <c r="D1259" i="3"/>
  <c r="E1259" i="3"/>
  <c r="C1260" i="3"/>
  <c r="D1260" i="3"/>
  <c r="E1260" i="3"/>
  <c r="C1261" i="3"/>
  <c r="D1261" i="3"/>
  <c r="E1261" i="3"/>
  <c r="C1262" i="3"/>
  <c r="D1262" i="3"/>
  <c r="E1262" i="3"/>
  <c r="C1263" i="3"/>
  <c r="D1263" i="3"/>
  <c r="E1263" i="3"/>
  <c r="C1264" i="3"/>
  <c r="D1264" i="3"/>
  <c r="E1264" i="3"/>
  <c r="C1265" i="3"/>
  <c r="D1265" i="3"/>
  <c r="E1265" i="3"/>
  <c r="C1266" i="3"/>
  <c r="D1266" i="3"/>
  <c r="E1266" i="3"/>
  <c r="C1267" i="3"/>
  <c r="D1267" i="3"/>
  <c r="E1267" i="3"/>
  <c r="C1268" i="3"/>
  <c r="D1268" i="3"/>
  <c r="E1268" i="3"/>
  <c r="C1269" i="3"/>
  <c r="D1269" i="3"/>
  <c r="E1269" i="3"/>
  <c r="C1270" i="3"/>
  <c r="D1270" i="3"/>
  <c r="E1270" i="3"/>
  <c r="C1271" i="3"/>
  <c r="D1271" i="3"/>
  <c r="E1271" i="3"/>
  <c r="C1272" i="3"/>
  <c r="D1272" i="3"/>
  <c r="E1272" i="3"/>
  <c r="C1273" i="3"/>
  <c r="D1273" i="3"/>
  <c r="E1273" i="3"/>
  <c r="C1274" i="3"/>
  <c r="D1274" i="3"/>
  <c r="E1274" i="3"/>
  <c r="C1275" i="3"/>
  <c r="D1275" i="3"/>
  <c r="E1275" i="3"/>
  <c r="C1276" i="3"/>
  <c r="D1276" i="3"/>
  <c r="E1276" i="3"/>
  <c r="C1277" i="3"/>
  <c r="D1277" i="3"/>
  <c r="E1277" i="3"/>
  <c r="C1278" i="3"/>
  <c r="D1278" i="3"/>
  <c r="E1278" i="3"/>
  <c r="C1279" i="3"/>
  <c r="D1279" i="3"/>
  <c r="E1279" i="3"/>
  <c r="C1280" i="3"/>
  <c r="D1280" i="3"/>
  <c r="E1280" i="3"/>
  <c r="C1281" i="3"/>
  <c r="D1281" i="3"/>
  <c r="E1281" i="3"/>
  <c r="C1282" i="3"/>
  <c r="D1282" i="3"/>
  <c r="E1282" i="3"/>
  <c r="C1283" i="3"/>
  <c r="D1283" i="3"/>
  <c r="E1283" i="3"/>
  <c r="C1284" i="3"/>
  <c r="D1284" i="3"/>
  <c r="E1284" i="3"/>
  <c r="C1285" i="3"/>
  <c r="D1285" i="3"/>
  <c r="E1285" i="3"/>
  <c r="C1286" i="3"/>
  <c r="D1286" i="3"/>
  <c r="E1286" i="3"/>
  <c r="C1287" i="3"/>
  <c r="D1287" i="3"/>
  <c r="E1287" i="3"/>
  <c r="C1288" i="3"/>
  <c r="D1288" i="3"/>
  <c r="E1288" i="3"/>
  <c r="C1289" i="3"/>
  <c r="D1289" i="3"/>
  <c r="E1289" i="3"/>
  <c r="C1290" i="3"/>
  <c r="D1290" i="3"/>
  <c r="E1290" i="3"/>
  <c r="C1291" i="3"/>
  <c r="D1291" i="3"/>
  <c r="E1291" i="3"/>
  <c r="C1292" i="3"/>
  <c r="D1292" i="3"/>
  <c r="E1292" i="3"/>
  <c r="C1293" i="3"/>
  <c r="D1293" i="3"/>
  <c r="E1293" i="3"/>
  <c r="C1294" i="3"/>
  <c r="D1294" i="3"/>
  <c r="E1294" i="3"/>
  <c r="C1295" i="3"/>
  <c r="D1295" i="3"/>
  <c r="E1295" i="3"/>
  <c r="C1296" i="3"/>
  <c r="D1296" i="3"/>
  <c r="E1296" i="3"/>
  <c r="C1297" i="3"/>
  <c r="D1297" i="3"/>
  <c r="E1297" i="3"/>
  <c r="C1298" i="3"/>
  <c r="D1298" i="3"/>
  <c r="E1298" i="3"/>
  <c r="C1299" i="3"/>
  <c r="D1299" i="3"/>
  <c r="E1299" i="3"/>
  <c r="C1300" i="3"/>
  <c r="D1300" i="3"/>
  <c r="E1300" i="3"/>
  <c r="C1301" i="3"/>
  <c r="D1301" i="3"/>
  <c r="E1301" i="3"/>
  <c r="C1302" i="3"/>
  <c r="D1302" i="3"/>
  <c r="E1302" i="3"/>
  <c r="C1303" i="3"/>
  <c r="D1303" i="3"/>
  <c r="E1303" i="3"/>
  <c r="C1304" i="3"/>
  <c r="D1304" i="3"/>
  <c r="E1304" i="3"/>
  <c r="C1305" i="3"/>
  <c r="D1305" i="3"/>
  <c r="E1305" i="3"/>
  <c r="C1306" i="3"/>
  <c r="D1306" i="3"/>
  <c r="E1306" i="3"/>
  <c r="C1307" i="3"/>
  <c r="D1307" i="3"/>
  <c r="E1307" i="3"/>
  <c r="C1308" i="3"/>
  <c r="D1308" i="3"/>
  <c r="E1308" i="3"/>
  <c r="C1309" i="3"/>
  <c r="D1309" i="3"/>
  <c r="E1309" i="3"/>
  <c r="C1310" i="3"/>
  <c r="D1310" i="3"/>
  <c r="E1310" i="3"/>
  <c r="C1311" i="3"/>
  <c r="D1311" i="3"/>
  <c r="E1311" i="3"/>
  <c r="C1312" i="3"/>
  <c r="D1312" i="3"/>
  <c r="E1312" i="3"/>
  <c r="C1313" i="3"/>
  <c r="D1313" i="3"/>
  <c r="E1313" i="3"/>
  <c r="C1314" i="3"/>
  <c r="D1314" i="3"/>
  <c r="E1314" i="3"/>
  <c r="C1315" i="3"/>
  <c r="D1315" i="3"/>
  <c r="E1315" i="3"/>
  <c r="C1316" i="3"/>
  <c r="D1316" i="3"/>
  <c r="E1316" i="3"/>
  <c r="C1317" i="3"/>
  <c r="D1317" i="3"/>
  <c r="E1317" i="3"/>
  <c r="C1318" i="3"/>
  <c r="D1318" i="3"/>
  <c r="E1318" i="3"/>
  <c r="C1319" i="3"/>
  <c r="D1319" i="3"/>
  <c r="E1319" i="3"/>
  <c r="C1320" i="3"/>
  <c r="D1320" i="3"/>
  <c r="E1320" i="3"/>
  <c r="C1321" i="3"/>
  <c r="D1321" i="3"/>
  <c r="E1321" i="3"/>
  <c r="C1322" i="3"/>
  <c r="D1322" i="3"/>
  <c r="E1322" i="3"/>
  <c r="C1323" i="3"/>
  <c r="D1323" i="3"/>
  <c r="E1323" i="3"/>
  <c r="C1324" i="3"/>
  <c r="D1324" i="3"/>
  <c r="E1324" i="3"/>
  <c r="C1325" i="3"/>
  <c r="D1325" i="3"/>
  <c r="E1325" i="3"/>
  <c r="C1326" i="3"/>
  <c r="D1326" i="3"/>
  <c r="E1326" i="3"/>
  <c r="C1327" i="3"/>
  <c r="D1327" i="3"/>
  <c r="E1327" i="3"/>
  <c r="C1328" i="3"/>
  <c r="D1328" i="3"/>
  <c r="E1328" i="3"/>
  <c r="C1329" i="3"/>
  <c r="D1329" i="3"/>
  <c r="E1329" i="3"/>
  <c r="C1330" i="3"/>
  <c r="D1330" i="3"/>
  <c r="E1330" i="3"/>
  <c r="C1331" i="3"/>
  <c r="D1331" i="3"/>
  <c r="E1331" i="3"/>
  <c r="C1332" i="3"/>
  <c r="D1332" i="3"/>
  <c r="E1332" i="3"/>
  <c r="C1333" i="3"/>
  <c r="D1333" i="3"/>
  <c r="E1333" i="3"/>
  <c r="C1334" i="3"/>
  <c r="D1334" i="3"/>
  <c r="E1334" i="3"/>
  <c r="C1335" i="3"/>
  <c r="D1335" i="3"/>
  <c r="E1335" i="3"/>
  <c r="C1336" i="3"/>
  <c r="D1336" i="3"/>
  <c r="E1336" i="3"/>
  <c r="C1337" i="3"/>
  <c r="D1337" i="3"/>
  <c r="E1337" i="3"/>
  <c r="C1338" i="3"/>
  <c r="D1338" i="3"/>
  <c r="E1338" i="3"/>
  <c r="C1339" i="3"/>
  <c r="D1339" i="3"/>
  <c r="E1339" i="3"/>
  <c r="C1340" i="3"/>
  <c r="D1340" i="3"/>
  <c r="E1340" i="3"/>
  <c r="C1341" i="3"/>
  <c r="D1341" i="3"/>
  <c r="E1341" i="3"/>
  <c r="C1342" i="3"/>
  <c r="D1342" i="3"/>
  <c r="E1342" i="3"/>
  <c r="C1343" i="3"/>
  <c r="D1343" i="3"/>
  <c r="E1343" i="3"/>
  <c r="C1344" i="3"/>
  <c r="D1344" i="3"/>
  <c r="E1344" i="3"/>
  <c r="C1345" i="3"/>
  <c r="D1345" i="3"/>
  <c r="E1345" i="3"/>
  <c r="C1346" i="3"/>
  <c r="D1346" i="3"/>
  <c r="E1346" i="3"/>
  <c r="C1347" i="3"/>
  <c r="D1347" i="3"/>
  <c r="E1347" i="3"/>
  <c r="C1348" i="3"/>
  <c r="D1348" i="3"/>
  <c r="E1348" i="3"/>
  <c r="C1349" i="3"/>
  <c r="D1349" i="3"/>
  <c r="E1349" i="3"/>
  <c r="C1350" i="3"/>
  <c r="D1350" i="3"/>
  <c r="E1350" i="3"/>
  <c r="C1351" i="3"/>
  <c r="D1351" i="3"/>
  <c r="E1351" i="3"/>
  <c r="C1352" i="3"/>
  <c r="D1352" i="3"/>
  <c r="E1352" i="3"/>
  <c r="C1353" i="3"/>
  <c r="D1353" i="3"/>
  <c r="E1353" i="3"/>
  <c r="C1354" i="3"/>
  <c r="D1354" i="3"/>
  <c r="E1354" i="3"/>
  <c r="C1355" i="3"/>
  <c r="D1355" i="3"/>
  <c r="E1355" i="3"/>
  <c r="C1356" i="3"/>
  <c r="D1356" i="3"/>
  <c r="E1356" i="3"/>
  <c r="C1357" i="3"/>
  <c r="D1357" i="3"/>
  <c r="E1357" i="3"/>
  <c r="C1358" i="3"/>
  <c r="D1358" i="3"/>
  <c r="E1358" i="3"/>
  <c r="C1359" i="3"/>
  <c r="D1359" i="3"/>
  <c r="E1359" i="3"/>
  <c r="C1360" i="3"/>
  <c r="D1360" i="3"/>
  <c r="E1360" i="3"/>
  <c r="C1361" i="3"/>
  <c r="D1361" i="3"/>
  <c r="E1361" i="3"/>
  <c r="C1362" i="3"/>
  <c r="D1362" i="3"/>
  <c r="E1362" i="3"/>
  <c r="C1363" i="3"/>
  <c r="D1363" i="3"/>
  <c r="E1363" i="3"/>
  <c r="C1364" i="3"/>
  <c r="D1364" i="3"/>
  <c r="E1364" i="3"/>
  <c r="C1365" i="3"/>
  <c r="D1365" i="3"/>
  <c r="E1365" i="3"/>
  <c r="C1366" i="3"/>
  <c r="D1366" i="3"/>
  <c r="E1366" i="3"/>
  <c r="C1367" i="3"/>
  <c r="D1367" i="3"/>
  <c r="E1367" i="3"/>
  <c r="C1368" i="3"/>
  <c r="D1368" i="3"/>
  <c r="E1368" i="3"/>
  <c r="C1369" i="3"/>
  <c r="D1369" i="3"/>
  <c r="E1369" i="3"/>
  <c r="C1370" i="3"/>
  <c r="D1370" i="3"/>
  <c r="E1370" i="3"/>
  <c r="C1371" i="3"/>
  <c r="D1371" i="3"/>
  <c r="E1371" i="3"/>
  <c r="C1372" i="3"/>
  <c r="D1372" i="3"/>
  <c r="E1372" i="3"/>
  <c r="C1373" i="3"/>
  <c r="D1373" i="3"/>
  <c r="E1373" i="3"/>
  <c r="C1374" i="3"/>
  <c r="D1374" i="3"/>
  <c r="E1374" i="3"/>
  <c r="C1375" i="3"/>
  <c r="D1375" i="3"/>
  <c r="E1375" i="3"/>
  <c r="C1376" i="3"/>
  <c r="D1376" i="3"/>
  <c r="E1376" i="3"/>
  <c r="C1377" i="3"/>
  <c r="D1377" i="3"/>
  <c r="E1377" i="3"/>
  <c r="C1378" i="3"/>
  <c r="D1378" i="3"/>
  <c r="E1378" i="3"/>
  <c r="C1379" i="3"/>
  <c r="D1379" i="3"/>
  <c r="E1379" i="3"/>
  <c r="C1380" i="3"/>
  <c r="D1380" i="3"/>
  <c r="E1380" i="3"/>
  <c r="C1381" i="3"/>
  <c r="D1381" i="3"/>
  <c r="E1381" i="3"/>
  <c r="C1382" i="3"/>
  <c r="D1382" i="3"/>
  <c r="E1382" i="3"/>
  <c r="C1383" i="3"/>
  <c r="D1383" i="3"/>
  <c r="E1383" i="3"/>
  <c r="C1384" i="3"/>
  <c r="D1384" i="3"/>
  <c r="E1384" i="3"/>
  <c r="C1385" i="3"/>
  <c r="D1385" i="3"/>
  <c r="E1385" i="3"/>
  <c r="C1386" i="3"/>
  <c r="D1386" i="3"/>
  <c r="E1386" i="3"/>
  <c r="C1387" i="3"/>
  <c r="D1387" i="3"/>
  <c r="E1387" i="3"/>
  <c r="C1388" i="3"/>
  <c r="D1388" i="3"/>
  <c r="E1388" i="3"/>
  <c r="C1389" i="3"/>
  <c r="D1389" i="3"/>
  <c r="E1389" i="3"/>
  <c r="C1390" i="3"/>
  <c r="D1390" i="3"/>
  <c r="E1390" i="3"/>
  <c r="C1391" i="3"/>
  <c r="D1391" i="3"/>
  <c r="E1391" i="3"/>
  <c r="C1392" i="3"/>
  <c r="D1392" i="3"/>
  <c r="E1392" i="3"/>
  <c r="C1393" i="3"/>
  <c r="D1393" i="3"/>
  <c r="E1393" i="3"/>
  <c r="C1394" i="3"/>
  <c r="D1394" i="3"/>
  <c r="E1394" i="3"/>
  <c r="C1395" i="3"/>
  <c r="D1395" i="3"/>
  <c r="E1395" i="3"/>
  <c r="C1396" i="3"/>
  <c r="D1396" i="3"/>
  <c r="E1396" i="3"/>
  <c r="C1397" i="3"/>
  <c r="D1397" i="3"/>
  <c r="E1397" i="3"/>
  <c r="C1398" i="3"/>
  <c r="D1398" i="3"/>
  <c r="E1398" i="3"/>
  <c r="C1399" i="3"/>
  <c r="D1399" i="3"/>
  <c r="E1399" i="3"/>
  <c r="C1400" i="3"/>
  <c r="D1400" i="3"/>
  <c r="E1400" i="3"/>
  <c r="C1401" i="3"/>
  <c r="D1401" i="3"/>
  <c r="E1401" i="3"/>
  <c r="C1402" i="3"/>
  <c r="D1402" i="3"/>
  <c r="E1402" i="3"/>
  <c r="C1403" i="3"/>
  <c r="D1403" i="3"/>
  <c r="E1403" i="3"/>
  <c r="C1404" i="3"/>
  <c r="D1404" i="3"/>
  <c r="E1404" i="3"/>
  <c r="C1405" i="3"/>
  <c r="D1405" i="3"/>
  <c r="E1405" i="3"/>
  <c r="C1406" i="3"/>
  <c r="D1406" i="3"/>
  <c r="E1406" i="3"/>
  <c r="C1407" i="3"/>
  <c r="D1407" i="3"/>
  <c r="E1407" i="3"/>
  <c r="C1408" i="3"/>
  <c r="D1408" i="3"/>
  <c r="E1408" i="3"/>
  <c r="C1409" i="3"/>
  <c r="D1409" i="3"/>
  <c r="E1409" i="3"/>
  <c r="C1410" i="3"/>
  <c r="D1410" i="3"/>
  <c r="E1410" i="3"/>
  <c r="C1411" i="3"/>
  <c r="D1411" i="3"/>
  <c r="E1411" i="3"/>
  <c r="C1412" i="3"/>
  <c r="D1412" i="3"/>
  <c r="E1412" i="3"/>
  <c r="C1413" i="3"/>
  <c r="D1413" i="3"/>
  <c r="E1413" i="3"/>
  <c r="C1414" i="3"/>
  <c r="D1414" i="3"/>
  <c r="E1414" i="3"/>
  <c r="C1415" i="3"/>
  <c r="D1415" i="3"/>
  <c r="E1415" i="3"/>
  <c r="C1416" i="3"/>
  <c r="D1416" i="3"/>
  <c r="E1416" i="3"/>
  <c r="C1417" i="3"/>
  <c r="D1417" i="3"/>
  <c r="E1417" i="3"/>
  <c r="C1418" i="3"/>
  <c r="D1418" i="3"/>
  <c r="E1418" i="3"/>
  <c r="C1419" i="3"/>
  <c r="D1419" i="3"/>
  <c r="E1419" i="3"/>
  <c r="C1420" i="3"/>
  <c r="D1420" i="3"/>
  <c r="E1420" i="3"/>
  <c r="C1421" i="3"/>
  <c r="D1421" i="3"/>
  <c r="E1421" i="3"/>
  <c r="C1422" i="3"/>
  <c r="D1422" i="3"/>
  <c r="E1422" i="3"/>
  <c r="C1423" i="3"/>
  <c r="D1423" i="3"/>
  <c r="E1423" i="3"/>
  <c r="C1424" i="3"/>
  <c r="D1424" i="3"/>
  <c r="E1424" i="3"/>
  <c r="C1425" i="3"/>
  <c r="D1425" i="3"/>
  <c r="E1425" i="3"/>
  <c r="C1426" i="3"/>
  <c r="D1426" i="3"/>
  <c r="E1426" i="3"/>
  <c r="C1427" i="3"/>
  <c r="D1427" i="3"/>
  <c r="E1427" i="3"/>
  <c r="C1428" i="3"/>
  <c r="D1428" i="3"/>
  <c r="E1428" i="3"/>
  <c r="C1429" i="3"/>
  <c r="D1429" i="3"/>
  <c r="E1429" i="3"/>
  <c r="C1430" i="3"/>
  <c r="D1430" i="3"/>
  <c r="E1430" i="3"/>
  <c r="C1431" i="3"/>
  <c r="D1431" i="3"/>
  <c r="E1431" i="3"/>
  <c r="C1432" i="3"/>
  <c r="D1432" i="3"/>
  <c r="E1432" i="3"/>
  <c r="C1433" i="3"/>
  <c r="D1433" i="3"/>
  <c r="E1433" i="3"/>
  <c r="C1434" i="3"/>
  <c r="D1434" i="3"/>
  <c r="E1434" i="3"/>
  <c r="C1435" i="3"/>
  <c r="D1435" i="3"/>
  <c r="E1435" i="3"/>
  <c r="C1436" i="3"/>
  <c r="D1436" i="3"/>
  <c r="E1436" i="3"/>
  <c r="C1437" i="3"/>
  <c r="D1437" i="3"/>
  <c r="E1437" i="3"/>
  <c r="C1438" i="3"/>
  <c r="D1438" i="3"/>
  <c r="E1438" i="3"/>
  <c r="C1439" i="3"/>
  <c r="D1439" i="3"/>
  <c r="E1439" i="3"/>
  <c r="C1440" i="3"/>
  <c r="D1440" i="3"/>
  <c r="E1440" i="3"/>
  <c r="C1441" i="3"/>
  <c r="D1441" i="3"/>
  <c r="E1441" i="3"/>
  <c r="C1442" i="3"/>
  <c r="D1442" i="3"/>
  <c r="E1442" i="3"/>
  <c r="C1443" i="3"/>
  <c r="D1443" i="3"/>
  <c r="E1443" i="3"/>
  <c r="C1444" i="3"/>
  <c r="D1444" i="3"/>
  <c r="E1444" i="3"/>
  <c r="C1445" i="3"/>
  <c r="D1445" i="3"/>
  <c r="E1445" i="3"/>
  <c r="C1446" i="3"/>
  <c r="D1446" i="3"/>
  <c r="E1446" i="3"/>
  <c r="C1447" i="3"/>
  <c r="D1447" i="3"/>
  <c r="E1447" i="3"/>
  <c r="C1448" i="3"/>
  <c r="D1448" i="3"/>
  <c r="E1448" i="3"/>
  <c r="C1449" i="3"/>
  <c r="D1449" i="3"/>
  <c r="E1449" i="3"/>
  <c r="C1450" i="3"/>
  <c r="D1450" i="3"/>
  <c r="E1450" i="3"/>
  <c r="C1451" i="3"/>
  <c r="D1451" i="3"/>
  <c r="E1451" i="3"/>
  <c r="C1452" i="3"/>
  <c r="D1452" i="3"/>
  <c r="E1452" i="3"/>
  <c r="C1453" i="3"/>
  <c r="D1453" i="3"/>
  <c r="E1453" i="3"/>
  <c r="C1454" i="3"/>
  <c r="D1454" i="3"/>
  <c r="E1454" i="3"/>
  <c r="C1455" i="3"/>
  <c r="D1455" i="3"/>
  <c r="E1455" i="3"/>
  <c r="C1456" i="3"/>
  <c r="D1456" i="3"/>
  <c r="E1456" i="3"/>
  <c r="C1457" i="3"/>
  <c r="D1457" i="3"/>
  <c r="E1457" i="3"/>
  <c r="C1458" i="3"/>
  <c r="D1458" i="3"/>
  <c r="E1458" i="3"/>
  <c r="C1459" i="3"/>
  <c r="D1459" i="3"/>
  <c r="E1459" i="3"/>
  <c r="C1460" i="3"/>
  <c r="D1460" i="3"/>
  <c r="E1460" i="3"/>
  <c r="C1461" i="3"/>
  <c r="D1461" i="3"/>
  <c r="E1461" i="3"/>
  <c r="C1462" i="3"/>
  <c r="D1462" i="3"/>
  <c r="E1462" i="3"/>
  <c r="C1463" i="3"/>
  <c r="D1463" i="3"/>
  <c r="E1463" i="3"/>
  <c r="C1464" i="3"/>
  <c r="D1464" i="3"/>
  <c r="E1464" i="3"/>
  <c r="C1465" i="3"/>
  <c r="D1465" i="3"/>
  <c r="E1465" i="3"/>
  <c r="C1466" i="3"/>
  <c r="D1466" i="3"/>
  <c r="E1466" i="3"/>
  <c r="C1467" i="3"/>
  <c r="D1467" i="3"/>
  <c r="E1467" i="3"/>
  <c r="C1468" i="3"/>
  <c r="D1468" i="3"/>
  <c r="E1468" i="3"/>
  <c r="C1469" i="3"/>
  <c r="D1469" i="3"/>
  <c r="E1469" i="3"/>
  <c r="C1470" i="3"/>
  <c r="D1470" i="3"/>
  <c r="E1470" i="3"/>
  <c r="C1471" i="3"/>
  <c r="D1471" i="3"/>
  <c r="E1471" i="3"/>
  <c r="C1472" i="3"/>
  <c r="D1472" i="3"/>
  <c r="E1472" i="3"/>
  <c r="C1473" i="3"/>
  <c r="D1473" i="3"/>
  <c r="E1473" i="3"/>
  <c r="C1474" i="3"/>
  <c r="D1474" i="3"/>
  <c r="E1474" i="3"/>
  <c r="C1475" i="3"/>
  <c r="D1475" i="3"/>
  <c r="E1475" i="3"/>
  <c r="C1476" i="3"/>
  <c r="D1476" i="3"/>
  <c r="E1476" i="3"/>
  <c r="C1477" i="3"/>
  <c r="D1477" i="3"/>
  <c r="E1477" i="3"/>
  <c r="C1478" i="3"/>
  <c r="D1478" i="3"/>
  <c r="E1478" i="3"/>
  <c r="C1479" i="3"/>
  <c r="D1479" i="3"/>
  <c r="E1479" i="3"/>
  <c r="C1480" i="3"/>
  <c r="D1480" i="3"/>
  <c r="E1480" i="3"/>
  <c r="C1481" i="3"/>
  <c r="D1481" i="3"/>
  <c r="E1481" i="3"/>
  <c r="C1482" i="3"/>
  <c r="D1482" i="3"/>
  <c r="E1482" i="3"/>
  <c r="C1483" i="3"/>
  <c r="D1483" i="3"/>
  <c r="E1483" i="3"/>
  <c r="C1484" i="3"/>
  <c r="D1484" i="3"/>
  <c r="E1484" i="3"/>
  <c r="C1485" i="3"/>
  <c r="D1485" i="3"/>
  <c r="E1485" i="3"/>
  <c r="C1486" i="3"/>
  <c r="D1486" i="3"/>
  <c r="E1486" i="3"/>
  <c r="C1487" i="3"/>
  <c r="D1487" i="3"/>
  <c r="E1487" i="3"/>
  <c r="C1488" i="3"/>
  <c r="D1488" i="3"/>
  <c r="E1488" i="3"/>
  <c r="C1489" i="3"/>
  <c r="D1489" i="3"/>
  <c r="E1489" i="3"/>
  <c r="C1490" i="3"/>
  <c r="D1490" i="3"/>
  <c r="E1490" i="3"/>
  <c r="C1491" i="3"/>
  <c r="D1491" i="3"/>
  <c r="E1491" i="3"/>
  <c r="C1492" i="3"/>
  <c r="D1492" i="3"/>
  <c r="E1492" i="3"/>
  <c r="C1493" i="3"/>
  <c r="D1493" i="3"/>
  <c r="E1493" i="3"/>
  <c r="C1494" i="3"/>
  <c r="D1494" i="3"/>
  <c r="E1494" i="3"/>
  <c r="C1495" i="3"/>
  <c r="D1495" i="3"/>
  <c r="E1495" i="3"/>
  <c r="C1496" i="3"/>
  <c r="D1496" i="3"/>
  <c r="E1496" i="3"/>
  <c r="C1497" i="3"/>
  <c r="D1497" i="3"/>
  <c r="E1497" i="3"/>
  <c r="C1498" i="3"/>
  <c r="D1498" i="3"/>
  <c r="E1498" i="3"/>
  <c r="C1499" i="3"/>
  <c r="D1499" i="3"/>
  <c r="E1499" i="3"/>
  <c r="C1500" i="3"/>
  <c r="D1500" i="3"/>
  <c r="E1500" i="3"/>
  <c r="C1501" i="3"/>
  <c r="D1501" i="3"/>
  <c r="E1501" i="3"/>
  <c r="C1502" i="3"/>
  <c r="D1502" i="3"/>
  <c r="E1502" i="3"/>
  <c r="C1503" i="3"/>
  <c r="D1503" i="3"/>
  <c r="E1503" i="3"/>
  <c r="C1504" i="3"/>
  <c r="D1504" i="3"/>
  <c r="E1504" i="3"/>
  <c r="C1505" i="3"/>
  <c r="D1505" i="3"/>
  <c r="E1505" i="3"/>
  <c r="C1506" i="3"/>
  <c r="D1506" i="3"/>
  <c r="E1506" i="3"/>
  <c r="C1507" i="3"/>
  <c r="D1507" i="3"/>
  <c r="E1507" i="3"/>
  <c r="C1508" i="3"/>
  <c r="D1508" i="3"/>
  <c r="E1508" i="3"/>
  <c r="C1509" i="3"/>
  <c r="D1509" i="3"/>
  <c r="E1509" i="3"/>
  <c r="C1510" i="3"/>
  <c r="D1510" i="3"/>
  <c r="E1510" i="3"/>
  <c r="C1511" i="3"/>
  <c r="D1511" i="3"/>
  <c r="E1511" i="3"/>
  <c r="C1512" i="3"/>
  <c r="D1512" i="3"/>
  <c r="E1512" i="3"/>
  <c r="C1513" i="3"/>
  <c r="D1513" i="3"/>
  <c r="E1513" i="3"/>
  <c r="C1514" i="3"/>
  <c r="D1514" i="3"/>
  <c r="E1514" i="3"/>
  <c r="C1515" i="3"/>
  <c r="D1515" i="3"/>
  <c r="E1515" i="3"/>
  <c r="C1516" i="3"/>
  <c r="D1516" i="3"/>
  <c r="E1516" i="3"/>
  <c r="C1517" i="3"/>
  <c r="D1517" i="3"/>
  <c r="E1517" i="3"/>
  <c r="C1518" i="3"/>
  <c r="D1518" i="3"/>
  <c r="E1518" i="3"/>
  <c r="C1519" i="3"/>
  <c r="D1519" i="3"/>
  <c r="E1519" i="3"/>
  <c r="C1520" i="3"/>
  <c r="D1520" i="3"/>
  <c r="E1520" i="3"/>
  <c r="C1521" i="3"/>
  <c r="D1521" i="3"/>
  <c r="E1521" i="3"/>
  <c r="C1522" i="3"/>
  <c r="D1522" i="3"/>
  <c r="E1522" i="3"/>
  <c r="C1523" i="3"/>
  <c r="D1523" i="3"/>
  <c r="E1523" i="3"/>
  <c r="C1524" i="3"/>
  <c r="D1524" i="3"/>
  <c r="E1524" i="3"/>
  <c r="C1525" i="3"/>
  <c r="D1525" i="3"/>
  <c r="E1525" i="3"/>
  <c r="C1526" i="3"/>
  <c r="D1526" i="3"/>
  <c r="E1526" i="3"/>
  <c r="C1527" i="3"/>
  <c r="D1527" i="3"/>
  <c r="E1527" i="3"/>
  <c r="C1528" i="3"/>
  <c r="D1528" i="3"/>
  <c r="E1528" i="3"/>
  <c r="C1529" i="3"/>
  <c r="D1529" i="3"/>
  <c r="E1529" i="3"/>
  <c r="C1530" i="3"/>
  <c r="D1530" i="3"/>
  <c r="E1530" i="3"/>
  <c r="C1531" i="3"/>
  <c r="D1531" i="3"/>
  <c r="E1531" i="3"/>
  <c r="C1532" i="3"/>
  <c r="D1532" i="3"/>
  <c r="E1532" i="3"/>
  <c r="C1533" i="3"/>
  <c r="D1533" i="3"/>
  <c r="E1533" i="3"/>
  <c r="C1534" i="3"/>
  <c r="D1534" i="3"/>
  <c r="E1534" i="3"/>
  <c r="C1535" i="3"/>
  <c r="D1535" i="3"/>
  <c r="E1535" i="3"/>
  <c r="C1536" i="3"/>
  <c r="D1536" i="3"/>
  <c r="E1536" i="3"/>
  <c r="C1537" i="3"/>
  <c r="D1537" i="3"/>
  <c r="E1537" i="3"/>
  <c r="C1538" i="3"/>
  <c r="D1538" i="3"/>
  <c r="E1538" i="3"/>
  <c r="C1539" i="3"/>
  <c r="D1539" i="3"/>
  <c r="E1539" i="3"/>
  <c r="C1540" i="3"/>
  <c r="D1540" i="3"/>
  <c r="E1540" i="3"/>
  <c r="C1541" i="3"/>
  <c r="D1541" i="3"/>
  <c r="E1541" i="3"/>
  <c r="C1542" i="3"/>
  <c r="D1542" i="3"/>
  <c r="E1542" i="3"/>
  <c r="C1543" i="3"/>
  <c r="D1543" i="3"/>
  <c r="E1543" i="3"/>
  <c r="C1544" i="3"/>
  <c r="D1544" i="3"/>
  <c r="E1544" i="3"/>
  <c r="C1545" i="3"/>
  <c r="D1545" i="3"/>
  <c r="E1545" i="3"/>
  <c r="C1546" i="3"/>
  <c r="D1546" i="3"/>
  <c r="E1546" i="3"/>
  <c r="C1547" i="3"/>
  <c r="D1547" i="3"/>
  <c r="E1547" i="3"/>
  <c r="C1548" i="3"/>
  <c r="D1548" i="3"/>
  <c r="E1548" i="3"/>
  <c r="C1549" i="3"/>
  <c r="D1549" i="3"/>
  <c r="E1549" i="3"/>
  <c r="C1550" i="3"/>
  <c r="D1550" i="3"/>
  <c r="E1550" i="3"/>
  <c r="C1551" i="3"/>
  <c r="D1551" i="3"/>
  <c r="E1551" i="3"/>
  <c r="C1552" i="3"/>
  <c r="D1552" i="3"/>
  <c r="E1552" i="3"/>
  <c r="C1553" i="3"/>
  <c r="D1553" i="3"/>
  <c r="E1553" i="3"/>
  <c r="C1554" i="3"/>
  <c r="D1554" i="3"/>
  <c r="E1554" i="3"/>
  <c r="C1555" i="3"/>
  <c r="D1555" i="3"/>
  <c r="E1555" i="3"/>
  <c r="C1556" i="3"/>
  <c r="D1556" i="3"/>
  <c r="E1556" i="3"/>
  <c r="C1557" i="3"/>
  <c r="D1557" i="3"/>
  <c r="E1557" i="3"/>
  <c r="C1558" i="3"/>
  <c r="D1558" i="3"/>
  <c r="E1558" i="3"/>
  <c r="C1559" i="3"/>
  <c r="D1559" i="3"/>
  <c r="E1559" i="3"/>
  <c r="C1560" i="3"/>
  <c r="D1560" i="3"/>
  <c r="E1560" i="3"/>
  <c r="C1561" i="3"/>
  <c r="D1561" i="3"/>
  <c r="E1561" i="3"/>
  <c r="C1562" i="3"/>
  <c r="D1562" i="3"/>
  <c r="E1562" i="3"/>
  <c r="C1563" i="3"/>
  <c r="D1563" i="3"/>
  <c r="E1563" i="3"/>
  <c r="C1564" i="3"/>
  <c r="D1564" i="3"/>
  <c r="E1564" i="3"/>
  <c r="C1565" i="3"/>
  <c r="D1565" i="3"/>
  <c r="E1565" i="3"/>
  <c r="C1566" i="3"/>
  <c r="D1566" i="3"/>
  <c r="E1566" i="3"/>
  <c r="C1567" i="3"/>
  <c r="D1567" i="3"/>
  <c r="E1567" i="3"/>
  <c r="C1568" i="3"/>
  <c r="D1568" i="3"/>
  <c r="E1568" i="3"/>
  <c r="C1569" i="3"/>
  <c r="D1569" i="3"/>
  <c r="E1569" i="3"/>
  <c r="C1570" i="3"/>
  <c r="D1570" i="3"/>
  <c r="E1570" i="3"/>
  <c r="C1571" i="3"/>
  <c r="D1571" i="3"/>
  <c r="E1571" i="3"/>
  <c r="C1572" i="3"/>
  <c r="D1572" i="3"/>
  <c r="E1572" i="3"/>
  <c r="C1573" i="3"/>
  <c r="D1573" i="3"/>
  <c r="E1573" i="3"/>
  <c r="C1574" i="3"/>
  <c r="D1574" i="3"/>
  <c r="E1574" i="3"/>
  <c r="C1575" i="3"/>
  <c r="D1575" i="3"/>
  <c r="E1575" i="3"/>
  <c r="C1576" i="3"/>
  <c r="D1576" i="3"/>
  <c r="E1576" i="3"/>
  <c r="C1577" i="3"/>
  <c r="D1577" i="3"/>
  <c r="E1577" i="3"/>
  <c r="C1578" i="3"/>
  <c r="D1578" i="3"/>
  <c r="E1578" i="3"/>
  <c r="C1579" i="3"/>
  <c r="D1579" i="3"/>
  <c r="E1579" i="3"/>
  <c r="C1580" i="3"/>
  <c r="D1580" i="3"/>
  <c r="E1580" i="3"/>
  <c r="C1581" i="3"/>
  <c r="D1581" i="3"/>
  <c r="E1581" i="3"/>
  <c r="C1582" i="3"/>
  <c r="D1582" i="3"/>
  <c r="E1582" i="3"/>
  <c r="C1583" i="3"/>
  <c r="D1583" i="3"/>
  <c r="E1583" i="3"/>
  <c r="C1584" i="3"/>
  <c r="D1584" i="3"/>
  <c r="E1584" i="3"/>
  <c r="C1585" i="3"/>
  <c r="D1585" i="3"/>
  <c r="E1585" i="3"/>
  <c r="C1586" i="3"/>
  <c r="D1586" i="3"/>
  <c r="E1586" i="3"/>
  <c r="C1587" i="3"/>
  <c r="D1587" i="3"/>
  <c r="E1587" i="3"/>
  <c r="C1588" i="3"/>
  <c r="D1588" i="3"/>
  <c r="E1588" i="3"/>
  <c r="C1589" i="3"/>
  <c r="D1589" i="3"/>
  <c r="E1589" i="3"/>
  <c r="C1590" i="3"/>
  <c r="D1590" i="3"/>
  <c r="E1590" i="3"/>
  <c r="C1591" i="3"/>
  <c r="D1591" i="3"/>
  <c r="E1591" i="3"/>
  <c r="C1592" i="3"/>
  <c r="D1592" i="3"/>
  <c r="E1592" i="3"/>
  <c r="C1593" i="3"/>
  <c r="D1593" i="3"/>
  <c r="E1593" i="3"/>
  <c r="C1594" i="3"/>
  <c r="D1594" i="3"/>
  <c r="E1594" i="3"/>
  <c r="C1595" i="3"/>
  <c r="D1595" i="3"/>
  <c r="E1595" i="3"/>
  <c r="C1596" i="3"/>
  <c r="D1596" i="3"/>
  <c r="E1596" i="3"/>
  <c r="C1597" i="3"/>
  <c r="D1597" i="3"/>
  <c r="E1597" i="3"/>
  <c r="C1598" i="3"/>
  <c r="D1598" i="3"/>
  <c r="E1598" i="3"/>
  <c r="C1599" i="3"/>
  <c r="D1599" i="3"/>
  <c r="E1599" i="3"/>
  <c r="C1600" i="3"/>
  <c r="D1600" i="3"/>
  <c r="E1600" i="3"/>
  <c r="C1601" i="3"/>
  <c r="D1601" i="3"/>
  <c r="E1601" i="3"/>
  <c r="C1602" i="3"/>
  <c r="D1602" i="3"/>
  <c r="E1602" i="3"/>
  <c r="C1603" i="3"/>
  <c r="D1603" i="3"/>
  <c r="E1603" i="3"/>
  <c r="C1604" i="3"/>
  <c r="D1604" i="3"/>
  <c r="E1604" i="3"/>
  <c r="C1605" i="3"/>
  <c r="D1605" i="3"/>
  <c r="E1605" i="3"/>
  <c r="C1606" i="3"/>
  <c r="D1606" i="3"/>
  <c r="E1606" i="3"/>
  <c r="C1607" i="3"/>
  <c r="D1607" i="3"/>
  <c r="E1607" i="3"/>
  <c r="C1608" i="3"/>
  <c r="D1608" i="3"/>
  <c r="E1608" i="3"/>
  <c r="C1609" i="3"/>
  <c r="D1609" i="3"/>
  <c r="E1609" i="3"/>
  <c r="C1610" i="3"/>
  <c r="D1610" i="3"/>
  <c r="E1610" i="3"/>
  <c r="C1611" i="3"/>
  <c r="D1611" i="3"/>
  <c r="E1611" i="3"/>
  <c r="C1612" i="3"/>
  <c r="D1612" i="3"/>
  <c r="E1612" i="3"/>
  <c r="C1613" i="3"/>
  <c r="D1613" i="3"/>
  <c r="E1613" i="3"/>
  <c r="C1614" i="3"/>
  <c r="D1614" i="3"/>
  <c r="E1614" i="3"/>
  <c r="C1615" i="3"/>
  <c r="D1615" i="3"/>
  <c r="E1615" i="3"/>
  <c r="C1616" i="3"/>
  <c r="D1616" i="3"/>
  <c r="E1616" i="3"/>
  <c r="C1617" i="3"/>
  <c r="D1617" i="3"/>
  <c r="E1617" i="3"/>
  <c r="C1618" i="3"/>
  <c r="D1618" i="3"/>
  <c r="E1618" i="3"/>
  <c r="C1619" i="3"/>
  <c r="D1619" i="3"/>
  <c r="E1619" i="3"/>
  <c r="C1620" i="3"/>
  <c r="D1620" i="3"/>
  <c r="E1620" i="3"/>
  <c r="C1621" i="3"/>
  <c r="D1621" i="3"/>
  <c r="E1621" i="3"/>
  <c r="C1622" i="3"/>
  <c r="D1622" i="3"/>
  <c r="E1622" i="3"/>
  <c r="C1623" i="3"/>
  <c r="D1623" i="3"/>
  <c r="E1623" i="3"/>
  <c r="C1624" i="3"/>
  <c r="D1624" i="3"/>
  <c r="E1624" i="3"/>
  <c r="C1625" i="3"/>
  <c r="D1625" i="3"/>
  <c r="E1625" i="3"/>
  <c r="C1626" i="3"/>
  <c r="D1626" i="3"/>
  <c r="E1626" i="3"/>
  <c r="C1627" i="3"/>
  <c r="D1627" i="3"/>
  <c r="E1627" i="3"/>
  <c r="C1628" i="3"/>
  <c r="D1628" i="3"/>
  <c r="E1628" i="3"/>
  <c r="C1629" i="3"/>
  <c r="D1629" i="3"/>
  <c r="E1629" i="3"/>
  <c r="C1630" i="3"/>
  <c r="D1630" i="3"/>
  <c r="E1630" i="3"/>
  <c r="C1631" i="3"/>
  <c r="D1631" i="3"/>
  <c r="E1631" i="3"/>
  <c r="C1632" i="3"/>
  <c r="D1632" i="3"/>
  <c r="E1632" i="3"/>
  <c r="C1633" i="3"/>
  <c r="D1633" i="3"/>
  <c r="E1633" i="3"/>
  <c r="C1634" i="3"/>
  <c r="D1634" i="3"/>
  <c r="E1634" i="3"/>
  <c r="C1635" i="3"/>
  <c r="D1635" i="3"/>
  <c r="E1635" i="3"/>
  <c r="C1636" i="3"/>
  <c r="D1636" i="3"/>
  <c r="E1636" i="3"/>
  <c r="C1637" i="3"/>
  <c r="D1637" i="3"/>
  <c r="E1637" i="3"/>
  <c r="C1638" i="3"/>
  <c r="D1638" i="3"/>
  <c r="E1638" i="3"/>
  <c r="C1639" i="3"/>
  <c r="D1639" i="3"/>
  <c r="E1639" i="3"/>
  <c r="C1640" i="3"/>
  <c r="D1640" i="3"/>
  <c r="E1640" i="3"/>
  <c r="C1641" i="3"/>
  <c r="D1641" i="3"/>
  <c r="E1641" i="3"/>
  <c r="C1642" i="3"/>
  <c r="D1642" i="3"/>
  <c r="E1642" i="3"/>
  <c r="C1643" i="3"/>
  <c r="D1643" i="3"/>
  <c r="E1643" i="3"/>
  <c r="C1644" i="3"/>
  <c r="D1644" i="3"/>
  <c r="E1644" i="3"/>
  <c r="C1645" i="3"/>
  <c r="D1645" i="3"/>
  <c r="E1645" i="3"/>
  <c r="C1646" i="3"/>
  <c r="D1646" i="3"/>
  <c r="E1646" i="3"/>
  <c r="C1647" i="3"/>
  <c r="D1647" i="3"/>
  <c r="E1647" i="3"/>
  <c r="C1648" i="3"/>
  <c r="D1648" i="3"/>
  <c r="E1648" i="3"/>
  <c r="C1649" i="3"/>
  <c r="D1649" i="3"/>
  <c r="E1649" i="3"/>
  <c r="C1650" i="3"/>
  <c r="D1650" i="3"/>
  <c r="E1650" i="3"/>
  <c r="C1651" i="3"/>
  <c r="D1651" i="3"/>
  <c r="E1651" i="3"/>
  <c r="C1652" i="3"/>
  <c r="D1652" i="3"/>
  <c r="E1652" i="3"/>
  <c r="C1653" i="3"/>
  <c r="D1653" i="3"/>
  <c r="E1653" i="3"/>
  <c r="C1654" i="3"/>
  <c r="D1654" i="3"/>
  <c r="E1654" i="3"/>
  <c r="C1655" i="3"/>
  <c r="D1655" i="3"/>
  <c r="E1655" i="3"/>
  <c r="C1656" i="3"/>
  <c r="D1656" i="3"/>
  <c r="E1656" i="3"/>
  <c r="C1657" i="3"/>
  <c r="D1657" i="3"/>
  <c r="E1657" i="3"/>
  <c r="C1658" i="3"/>
  <c r="D1658" i="3"/>
  <c r="E1658" i="3"/>
  <c r="C1659" i="3"/>
  <c r="D1659" i="3"/>
  <c r="E1659" i="3"/>
  <c r="C1660" i="3"/>
  <c r="D1660" i="3"/>
  <c r="E1660" i="3"/>
  <c r="C1661" i="3"/>
  <c r="D1661" i="3"/>
  <c r="E1661" i="3"/>
  <c r="C1662" i="3"/>
  <c r="D1662" i="3"/>
  <c r="E1662" i="3"/>
  <c r="C1663" i="3"/>
  <c r="D1663" i="3"/>
  <c r="E1663" i="3"/>
  <c r="C1664" i="3"/>
  <c r="D1664" i="3"/>
  <c r="E1664" i="3"/>
  <c r="C1665" i="3"/>
  <c r="D1665" i="3"/>
  <c r="E1665" i="3"/>
  <c r="C1666" i="3"/>
  <c r="D1666" i="3"/>
  <c r="E1666" i="3"/>
  <c r="C1667" i="3"/>
  <c r="D1667" i="3"/>
  <c r="E1667" i="3"/>
  <c r="C1668" i="3"/>
  <c r="D1668" i="3"/>
  <c r="E1668" i="3"/>
  <c r="C1669" i="3"/>
  <c r="D1669" i="3"/>
  <c r="E1669" i="3"/>
  <c r="C1670" i="3"/>
  <c r="D1670" i="3"/>
  <c r="E1670" i="3"/>
  <c r="C1671" i="3"/>
  <c r="D1671" i="3"/>
  <c r="E1671" i="3"/>
  <c r="C1672" i="3"/>
  <c r="D1672" i="3"/>
  <c r="E1672" i="3"/>
  <c r="C1673" i="3"/>
  <c r="D1673" i="3"/>
  <c r="E1673" i="3"/>
  <c r="C1674" i="3"/>
  <c r="D1674" i="3"/>
  <c r="E1674" i="3"/>
  <c r="C1675" i="3"/>
  <c r="D1675" i="3"/>
  <c r="E1675" i="3"/>
  <c r="C1676" i="3"/>
  <c r="D1676" i="3"/>
  <c r="E1676" i="3"/>
  <c r="C1677" i="3"/>
  <c r="D1677" i="3"/>
  <c r="E1677" i="3"/>
  <c r="C1678" i="3"/>
  <c r="D1678" i="3"/>
  <c r="E1678" i="3"/>
  <c r="C1679" i="3"/>
  <c r="D1679" i="3"/>
  <c r="E1679" i="3"/>
  <c r="C1680" i="3"/>
  <c r="D1680" i="3"/>
  <c r="E1680" i="3"/>
  <c r="C1681" i="3"/>
  <c r="D1681" i="3"/>
  <c r="E1681" i="3"/>
  <c r="C1682" i="3"/>
  <c r="D1682" i="3"/>
  <c r="E1682" i="3"/>
  <c r="C1683" i="3"/>
  <c r="D1683" i="3"/>
  <c r="E1683" i="3"/>
  <c r="C1684" i="3"/>
  <c r="D1684" i="3"/>
  <c r="E1684" i="3"/>
  <c r="C1685" i="3"/>
  <c r="D1685" i="3"/>
  <c r="E1685" i="3"/>
  <c r="C1686" i="3"/>
  <c r="D1686" i="3"/>
  <c r="E1686" i="3"/>
  <c r="C1687" i="3"/>
  <c r="D1687" i="3"/>
  <c r="E1687" i="3"/>
  <c r="C1688" i="3"/>
  <c r="D1688" i="3"/>
  <c r="E1688" i="3"/>
  <c r="C1689" i="3"/>
  <c r="D1689" i="3"/>
  <c r="E1689" i="3"/>
  <c r="C1690" i="3"/>
  <c r="D1690" i="3"/>
  <c r="E1690" i="3"/>
  <c r="C1691" i="3"/>
  <c r="D1691" i="3"/>
  <c r="E1691" i="3"/>
  <c r="C1692" i="3"/>
  <c r="D1692" i="3"/>
  <c r="E1692" i="3"/>
  <c r="C1693" i="3"/>
  <c r="D1693" i="3"/>
  <c r="E1693" i="3"/>
  <c r="C1694" i="3"/>
  <c r="D1694" i="3"/>
  <c r="E1694" i="3"/>
  <c r="C1695" i="3"/>
  <c r="D1695" i="3"/>
  <c r="E1695" i="3"/>
  <c r="C1696" i="3"/>
  <c r="D1696" i="3"/>
  <c r="E1696" i="3"/>
  <c r="C1697" i="3"/>
  <c r="D1697" i="3"/>
  <c r="E1697" i="3"/>
  <c r="C1698" i="3"/>
  <c r="D1698" i="3"/>
  <c r="E1698" i="3"/>
  <c r="C1699" i="3"/>
  <c r="D1699" i="3"/>
  <c r="E1699" i="3"/>
  <c r="C1700" i="3"/>
  <c r="D1700" i="3"/>
  <c r="E1700" i="3"/>
  <c r="C1701" i="3"/>
  <c r="D1701" i="3"/>
  <c r="E1701" i="3"/>
  <c r="C1702" i="3"/>
  <c r="D1702" i="3"/>
  <c r="E1702" i="3"/>
  <c r="C1703" i="3"/>
  <c r="D1703" i="3"/>
  <c r="E1703" i="3"/>
  <c r="C1704" i="3"/>
  <c r="D1704" i="3"/>
  <c r="E1704" i="3"/>
  <c r="C1705" i="3"/>
  <c r="D1705" i="3"/>
  <c r="E1705" i="3"/>
  <c r="C1706" i="3"/>
  <c r="D1706" i="3"/>
  <c r="E1706" i="3"/>
  <c r="C1707" i="3"/>
  <c r="D1707" i="3"/>
  <c r="E1707" i="3"/>
  <c r="C1708" i="3"/>
  <c r="D1708" i="3"/>
  <c r="E1708" i="3"/>
  <c r="C1709" i="3"/>
  <c r="D1709" i="3"/>
  <c r="E1709" i="3"/>
  <c r="C1710" i="3"/>
  <c r="D1710" i="3"/>
  <c r="E1710" i="3"/>
  <c r="C1711" i="3"/>
  <c r="D1711" i="3"/>
  <c r="E1711" i="3"/>
  <c r="C1712" i="3"/>
  <c r="D1712" i="3"/>
  <c r="E1712" i="3"/>
  <c r="C1713" i="3"/>
  <c r="D1713" i="3"/>
  <c r="E1713" i="3"/>
  <c r="C1714" i="3"/>
  <c r="D1714" i="3"/>
  <c r="E1714" i="3"/>
  <c r="C1715" i="3"/>
  <c r="D1715" i="3"/>
  <c r="E1715" i="3"/>
  <c r="C1716" i="3"/>
  <c r="D1716" i="3"/>
  <c r="E1716" i="3"/>
  <c r="C1717" i="3"/>
  <c r="D1717" i="3"/>
  <c r="E1717" i="3"/>
  <c r="C1718" i="3"/>
  <c r="D1718" i="3"/>
  <c r="E1718" i="3"/>
  <c r="C1719" i="3"/>
  <c r="D1719" i="3"/>
  <c r="E1719" i="3"/>
  <c r="C1720" i="3"/>
  <c r="D1720" i="3"/>
  <c r="E1720" i="3"/>
  <c r="C1721" i="3"/>
  <c r="D1721" i="3"/>
  <c r="E1721" i="3"/>
  <c r="C1722" i="3"/>
  <c r="D1722" i="3"/>
  <c r="E1722" i="3"/>
  <c r="C1723" i="3"/>
  <c r="D1723" i="3"/>
  <c r="E1723" i="3"/>
  <c r="C1724" i="3"/>
  <c r="D1724" i="3"/>
  <c r="E1724" i="3"/>
  <c r="C1725" i="3"/>
  <c r="D1725" i="3"/>
  <c r="E1725" i="3"/>
  <c r="C1726" i="3"/>
  <c r="D1726" i="3"/>
  <c r="E1726" i="3"/>
  <c r="C1727" i="3"/>
  <c r="D1727" i="3"/>
  <c r="E1727" i="3"/>
  <c r="C1728" i="3"/>
  <c r="D1728" i="3"/>
  <c r="E1728" i="3"/>
  <c r="C1729" i="3"/>
  <c r="D1729" i="3"/>
  <c r="E1729" i="3"/>
  <c r="C1730" i="3"/>
  <c r="D1730" i="3"/>
  <c r="E1730" i="3"/>
  <c r="C1731" i="3"/>
  <c r="D1731" i="3"/>
  <c r="E1731" i="3"/>
  <c r="C1732" i="3"/>
  <c r="D1732" i="3"/>
  <c r="E1732" i="3"/>
  <c r="C1733" i="3"/>
  <c r="D1733" i="3"/>
  <c r="E1733" i="3"/>
  <c r="C1734" i="3"/>
  <c r="D1734" i="3"/>
  <c r="E1734" i="3"/>
  <c r="C1735" i="3"/>
  <c r="D1735" i="3"/>
  <c r="E1735" i="3"/>
  <c r="C1736" i="3"/>
  <c r="D1736" i="3"/>
  <c r="E1736" i="3"/>
  <c r="C1737" i="3"/>
  <c r="D1737" i="3"/>
  <c r="E1737" i="3"/>
  <c r="C1738" i="3"/>
  <c r="D1738" i="3"/>
  <c r="E1738" i="3"/>
  <c r="C1739" i="3"/>
  <c r="D1739" i="3"/>
  <c r="E1739" i="3"/>
  <c r="C1740" i="3"/>
  <c r="D1740" i="3"/>
  <c r="E1740" i="3"/>
  <c r="C1741" i="3"/>
  <c r="D1741" i="3"/>
  <c r="E1741" i="3"/>
  <c r="C1742" i="3"/>
  <c r="D1742" i="3"/>
  <c r="E1742" i="3"/>
  <c r="C1743" i="3"/>
  <c r="D1743" i="3"/>
  <c r="E1743" i="3"/>
  <c r="C1744" i="3"/>
  <c r="D1744" i="3"/>
  <c r="E1744" i="3"/>
  <c r="C1745" i="3"/>
  <c r="D1745" i="3"/>
  <c r="E1745" i="3"/>
  <c r="C1746" i="3"/>
  <c r="D1746" i="3"/>
  <c r="E1746" i="3"/>
  <c r="C1747" i="3"/>
  <c r="D1747" i="3"/>
  <c r="E1747" i="3"/>
  <c r="C1748" i="3"/>
  <c r="D1748" i="3"/>
  <c r="E1748" i="3"/>
  <c r="C1749" i="3"/>
  <c r="D1749" i="3"/>
  <c r="E1749" i="3"/>
  <c r="C1750" i="3"/>
  <c r="D1750" i="3"/>
  <c r="E1750" i="3"/>
  <c r="C1751" i="3"/>
  <c r="D1751" i="3"/>
  <c r="E1751" i="3"/>
  <c r="C1752" i="3"/>
  <c r="D1752" i="3"/>
  <c r="E1752" i="3"/>
  <c r="C1753" i="3"/>
  <c r="D1753" i="3"/>
  <c r="E1753" i="3"/>
  <c r="C1754" i="3"/>
  <c r="D1754" i="3"/>
  <c r="E1754" i="3"/>
  <c r="C1755" i="3"/>
  <c r="D1755" i="3"/>
  <c r="E1755" i="3"/>
  <c r="C1756" i="3"/>
  <c r="D1756" i="3"/>
  <c r="E1756" i="3"/>
  <c r="C1757" i="3"/>
  <c r="D1757" i="3"/>
  <c r="E1757" i="3"/>
  <c r="C1758" i="3"/>
  <c r="D1758" i="3"/>
  <c r="E1758" i="3"/>
  <c r="C1759" i="3"/>
  <c r="D1759" i="3"/>
  <c r="E1759" i="3"/>
  <c r="C1760" i="3"/>
  <c r="D1760" i="3"/>
  <c r="E1760" i="3"/>
  <c r="C1761" i="3"/>
  <c r="D1761" i="3"/>
  <c r="E1761" i="3"/>
  <c r="C1762" i="3"/>
  <c r="D1762" i="3"/>
  <c r="E1762" i="3"/>
  <c r="C1763" i="3"/>
  <c r="D1763" i="3"/>
  <c r="E1763" i="3"/>
  <c r="C1764" i="3"/>
  <c r="D1764" i="3"/>
  <c r="E1764" i="3"/>
  <c r="C1765" i="3"/>
  <c r="D1765" i="3"/>
  <c r="E1765" i="3"/>
  <c r="C1766" i="3"/>
  <c r="D1766" i="3"/>
  <c r="E1766" i="3"/>
  <c r="C1767" i="3"/>
  <c r="D1767" i="3"/>
  <c r="E1767" i="3"/>
  <c r="C1768" i="3"/>
  <c r="D1768" i="3"/>
  <c r="E1768" i="3"/>
  <c r="C1769" i="3"/>
  <c r="D1769" i="3"/>
  <c r="E1769" i="3"/>
  <c r="C1770" i="3"/>
  <c r="D1770" i="3"/>
  <c r="E1770" i="3"/>
  <c r="C1771" i="3"/>
  <c r="D1771" i="3"/>
  <c r="E1771" i="3"/>
  <c r="C1772" i="3"/>
  <c r="D1772" i="3"/>
  <c r="E1772" i="3"/>
  <c r="C1773" i="3"/>
  <c r="D1773" i="3"/>
  <c r="E1773" i="3"/>
  <c r="C1774" i="3"/>
  <c r="D1774" i="3"/>
  <c r="E1774" i="3"/>
  <c r="C1775" i="3"/>
  <c r="D1775" i="3"/>
  <c r="E1775" i="3"/>
  <c r="C1776" i="3"/>
  <c r="D1776" i="3"/>
  <c r="E1776" i="3"/>
  <c r="C1777" i="3"/>
  <c r="D1777" i="3"/>
  <c r="E1777" i="3"/>
  <c r="C1778" i="3"/>
  <c r="D1778" i="3"/>
  <c r="E1778" i="3"/>
  <c r="C1779" i="3"/>
  <c r="D1779" i="3"/>
  <c r="E1779" i="3"/>
  <c r="C1780" i="3"/>
  <c r="D1780" i="3"/>
  <c r="E1780" i="3"/>
  <c r="C1781" i="3"/>
  <c r="D1781" i="3"/>
  <c r="E1781" i="3"/>
  <c r="C1782" i="3"/>
  <c r="D1782" i="3"/>
  <c r="E1782" i="3"/>
  <c r="C1783" i="3"/>
  <c r="D1783" i="3"/>
  <c r="E1783" i="3"/>
  <c r="C1784" i="3"/>
  <c r="D1784" i="3"/>
  <c r="E1784" i="3"/>
  <c r="C1785" i="3"/>
  <c r="D1785" i="3"/>
  <c r="E1785" i="3"/>
  <c r="C1786" i="3"/>
  <c r="D1786" i="3"/>
  <c r="E1786" i="3"/>
  <c r="C1787" i="3"/>
  <c r="D1787" i="3"/>
  <c r="E1787" i="3"/>
  <c r="C1788" i="3"/>
  <c r="D1788" i="3"/>
  <c r="E1788" i="3"/>
  <c r="C1789" i="3"/>
  <c r="D1789" i="3"/>
  <c r="E1789" i="3"/>
  <c r="C1790" i="3"/>
  <c r="D1790" i="3"/>
  <c r="E1790" i="3"/>
  <c r="C1791" i="3"/>
  <c r="D1791" i="3"/>
  <c r="E1791" i="3"/>
  <c r="C1792" i="3"/>
  <c r="D1792" i="3"/>
  <c r="E1792" i="3"/>
  <c r="C1793" i="3"/>
  <c r="D1793" i="3"/>
  <c r="E1793" i="3"/>
  <c r="C1794" i="3"/>
  <c r="D1794" i="3"/>
  <c r="E1794" i="3"/>
  <c r="C1795" i="3"/>
  <c r="D1795" i="3"/>
  <c r="E1795" i="3"/>
  <c r="C1796" i="3"/>
  <c r="D1796" i="3"/>
  <c r="E1796" i="3"/>
  <c r="C1797" i="3"/>
  <c r="D1797" i="3"/>
  <c r="E1797" i="3"/>
  <c r="C1798" i="3"/>
  <c r="D1798" i="3"/>
  <c r="E1798" i="3"/>
  <c r="C1799" i="3"/>
  <c r="D1799" i="3"/>
  <c r="E1799" i="3"/>
  <c r="C1800" i="3"/>
  <c r="D1800" i="3"/>
  <c r="E1800" i="3"/>
  <c r="C1801" i="3"/>
  <c r="D1801" i="3"/>
  <c r="E1801" i="3"/>
  <c r="C1802" i="3"/>
  <c r="D1802" i="3"/>
  <c r="E1802" i="3"/>
  <c r="C1803" i="3"/>
  <c r="D1803" i="3"/>
  <c r="E1803" i="3"/>
  <c r="C1804" i="3"/>
  <c r="D1804" i="3"/>
  <c r="E1804" i="3"/>
  <c r="C1805" i="3"/>
  <c r="D1805" i="3"/>
  <c r="E1805" i="3"/>
  <c r="C1806" i="3"/>
  <c r="D1806" i="3"/>
  <c r="E1806" i="3"/>
  <c r="C1807" i="3"/>
  <c r="D1807" i="3"/>
  <c r="E1807" i="3"/>
  <c r="C1808" i="3"/>
  <c r="D1808" i="3"/>
  <c r="E1808" i="3"/>
  <c r="C1809" i="3"/>
  <c r="D1809" i="3"/>
  <c r="E1809" i="3"/>
  <c r="C1810" i="3"/>
  <c r="D1810" i="3"/>
  <c r="E1810" i="3"/>
  <c r="C1811" i="3"/>
  <c r="D1811" i="3"/>
  <c r="E1811" i="3"/>
  <c r="C1812" i="3"/>
  <c r="D1812" i="3"/>
  <c r="E1812" i="3"/>
  <c r="C1813" i="3"/>
  <c r="D1813" i="3"/>
  <c r="E1813" i="3"/>
  <c r="C1814" i="3"/>
  <c r="D1814" i="3"/>
  <c r="E1814" i="3"/>
  <c r="C1815" i="3"/>
  <c r="D1815" i="3"/>
  <c r="E1815" i="3"/>
  <c r="C1816" i="3"/>
  <c r="D1816" i="3"/>
  <c r="E1816" i="3"/>
  <c r="C1817" i="3"/>
  <c r="D1817" i="3"/>
  <c r="E1817" i="3"/>
  <c r="C1818" i="3"/>
  <c r="D1818" i="3"/>
  <c r="E1818" i="3"/>
  <c r="C1819" i="3"/>
  <c r="D1819" i="3"/>
  <c r="E1819" i="3"/>
  <c r="C1820" i="3"/>
  <c r="D1820" i="3"/>
  <c r="E1820" i="3"/>
  <c r="C1821" i="3"/>
  <c r="D1821" i="3"/>
  <c r="E1821" i="3"/>
  <c r="C1822" i="3"/>
  <c r="D1822" i="3"/>
  <c r="E1822" i="3"/>
  <c r="C1823" i="3"/>
  <c r="D1823" i="3"/>
  <c r="E1823" i="3"/>
  <c r="C1824" i="3"/>
  <c r="D1824" i="3"/>
  <c r="E1824" i="3"/>
  <c r="C1825" i="3"/>
  <c r="D1825" i="3"/>
  <c r="E1825" i="3"/>
  <c r="C1826" i="3"/>
  <c r="D1826" i="3"/>
  <c r="E1826" i="3"/>
  <c r="C1827" i="3"/>
  <c r="D1827" i="3"/>
  <c r="E1827" i="3"/>
  <c r="C1828" i="3"/>
  <c r="D1828" i="3"/>
  <c r="E1828" i="3"/>
  <c r="C1829" i="3"/>
  <c r="D1829" i="3"/>
  <c r="E1829" i="3"/>
  <c r="C1830" i="3"/>
  <c r="D1830" i="3"/>
  <c r="E1830" i="3"/>
  <c r="C1831" i="3"/>
  <c r="D1831" i="3"/>
  <c r="E1831" i="3"/>
  <c r="C1832" i="3"/>
  <c r="D1832" i="3"/>
  <c r="E1832" i="3"/>
  <c r="C1833" i="3"/>
  <c r="D1833" i="3"/>
  <c r="E1833" i="3"/>
  <c r="C1834" i="3"/>
  <c r="D1834" i="3"/>
  <c r="E1834" i="3"/>
  <c r="C1835" i="3"/>
  <c r="D1835" i="3"/>
  <c r="E1835" i="3"/>
  <c r="C1836" i="3"/>
  <c r="D1836" i="3"/>
  <c r="E1836" i="3"/>
  <c r="C1837" i="3"/>
  <c r="D1837" i="3"/>
  <c r="E1837" i="3"/>
  <c r="C1838" i="3"/>
  <c r="D1838" i="3"/>
  <c r="E1838" i="3"/>
  <c r="C1839" i="3"/>
  <c r="D1839" i="3"/>
  <c r="E1839" i="3"/>
  <c r="C1840" i="3"/>
  <c r="D1840" i="3"/>
  <c r="E1840" i="3"/>
  <c r="C1841" i="3"/>
  <c r="D1841" i="3"/>
  <c r="E1841" i="3"/>
  <c r="C1842" i="3"/>
  <c r="D1842" i="3"/>
  <c r="E1842" i="3"/>
  <c r="C1843" i="3"/>
  <c r="D1843" i="3"/>
  <c r="E1843" i="3"/>
  <c r="C1844" i="3"/>
  <c r="D1844" i="3"/>
  <c r="E1844" i="3"/>
  <c r="C1845" i="3"/>
  <c r="D1845" i="3"/>
  <c r="E1845" i="3"/>
  <c r="C1846" i="3"/>
  <c r="D1846" i="3"/>
  <c r="E1846" i="3"/>
  <c r="C1847" i="3"/>
  <c r="D1847" i="3"/>
  <c r="E1847" i="3"/>
  <c r="C1848" i="3"/>
  <c r="D1848" i="3"/>
  <c r="E1848" i="3"/>
  <c r="C1849" i="3"/>
  <c r="D1849" i="3"/>
  <c r="E1849" i="3"/>
  <c r="C1850" i="3"/>
  <c r="D1850" i="3"/>
  <c r="E1850" i="3"/>
  <c r="C1851" i="3"/>
  <c r="D1851" i="3"/>
  <c r="E1851" i="3"/>
  <c r="C1852" i="3"/>
  <c r="D1852" i="3"/>
  <c r="E1852" i="3"/>
  <c r="C1853" i="3"/>
  <c r="D1853" i="3"/>
  <c r="E1853" i="3"/>
  <c r="C1854" i="3"/>
  <c r="D1854" i="3"/>
  <c r="E1854" i="3"/>
  <c r="C1855" i="3"/>
  <c r="D1855" i="3"/>
  <c r="E1855" i="3"/>
  <c r="C1856" i="3"/>
  <c r="D1856" i="3"/>
  <c r="E1856" i="3"/>
  <c r="C1857" i="3"/>
  <c r="D1857" i="3"/>
  <c r="E1857" i="3"/>
  <c r="C1858" i="3"/>
  <c r="D1858" i="3"/>
  <c r="E1858" i="3"/>
  <c r="C1859" i="3"/>
  <c r="D1859" i="3"/>
  <c r="E1859" i="3"/>
  <c r="C1860" i="3"/>
  <c r="D1860" i="3"/>
  <c r="E1860" i="3"/>
  <c r="C1861" i="3"/>
  <c r="D1861" i="3"/>
  <c r="E1861" i="3"/>
  <c r="C1862" i="3"/>
  <c r="D1862" i="3"/>
  <c r="E1862" i="3"/>
  <c r="C1863" i="3"/>
  <c r="D1863" i="3"/>
  <c r="E1863" i="3"/>
  <c r="C1864" i="3"/>
  <c r="D1864" i="3"/>
  <c r="E1864" i="3"/>
  <c r="C1865" i="3"/>
  <c r="D1865" i="3"/>
  <c r="E1865" i="3"/>
  <c r="C1866" i="3"/>
  <c r="D1866" i="3"/>
  <c r="E1866" i="3"/>
  <c r="C1867" i="3"/>
  <c r="D1867" i="3"/>
  <c r="E1867" i="3"/>
  <c r="C1868" i="3"/>
  <c r="D1868" i="3"/>
  <c r="E1868" i="3"/>
  <c r="C1869" i="3"/>
  <c r="D1869" i="3"/>
  <c r="E1869" i="3"/>
  <c r="C1870" i="3"/>
  <c r="D1870" i="3"/>
  <c r="E1870" i="3"/>
  <c r="C1871" i="3"/>
  <c r="D1871" i="3"/>
  <c r="E1871" i="3"/>
  <c r="C1872" i="3"/>
  <c r="D1872" i="3"/>
  <c r="E1872" i="3"/>
  <c r="C1873" i="3"/>
  <c r="D1873" i="3"/>
  <c r="E1873" i="3"/>
  <c r="C1874" i="3"/>
  <c r="D1874" i="3"/>
  <c r="E1874" i="3"/>
  <c r="C1875" i="3"/>
  <c r="D1875" i="3"/>
  <c r="E1875" i="3"/>
  <c r="C1876" i="3"/>
  <c r="D1876" i="3"/>
  <c r="E1876" i="3"/>
  <c r="C1877" i="3"/>
  <c r="D1877" i="3"/>
  <c r="E1877" i="3"/>
  <c r="C1878" i="3"/>
  <c r="D1878" i="3"/>
  <c r="E1878" i="3"/>
  <c r="C1879" i="3"/>
  <c r="D1879" i="3"/>
  <c r="E1879" i="3"/>
  <c r="C1880" i="3"/>
  <c r="D1880" i="3"/>
  <c r="E1880" i="3"/>
  <c r="C1881" i="3"/>
  <c r="D1881" i="3"/>
  <c r="E1881" i="3"/>
  <c r="C1882" i="3"/>
  <c r="D1882" i="3"/>
  <c r="E1882" i="3"/>
  <c r="C1883" i="3"/>
  <c r="D1883" i="3"/>
  <c r="E1883" i="3"/>
  <c r="C1884" i="3"/>
  <c r="D1884" i="3"/>
  <c r="E1884" i="3"/>
  <c r="C1885" i="3"/>
  <c r="D1885" i="3"/>
  <c r="E1885" i="3"/>
  <c r="C1886" i="3"/>
  <c r="D1886" i="3"/>
  <c r="E1886" i="3"/>
  <c r="C1887" i="3"/>
  <c r="D1887" i="3"/>
  <c r="E1887" i="3"/>
  <c r="C1888" i="3"/>
  <c r="D1888" i="3"/>
  <c r="E1888" i="3"/>
  <c r="C1889" i="3"/>
  <c r="D1889" i="3"/>
  <c r="E1889" i="3"/>
  <c r="C1890" i="3"/>
  <c r="D1890" i="3"/>
  <c r="E1890" i="3"/>
  <c r="C1891" i="3"/>
  <c r="D1891" i="3"/>
  <c r="E1891" i="3"/>
  <c r="C1892" i="3"/>
  <c r="D1892" i="3"/>
  <c r="E1892" i="3"/>
  <c r="C1893" i="3"/>
  <c r="D1893" i="3"/>
  <c r="E1893" i="3"/>
  <c r="C1894" i="3"/>
  <c r="D1894" i="3"/>
  <c r="E1894" i="3"/>
  <c r="C1895" i="3"/>
  <c r="D1895" i="3"/>
  <c r="E1895" i="3"/>
  <c r="C1896" i="3"/>
  <c r="D1896" i="3"/>
  <c r="E1896" i="3"/>
  <c r="C1897" i="3"/>
  <c r="D1897" i="3"/>
  <c r="E1897" i="3"/>
  <c r="C1898" i="3"/>
  <c r="D1898" i="3"/>
  <c r="E1898" i="3"/>
  <c r="C1899" i="3"/>
  <c r="D1899" i="3"/>
  <c r="E1899" i="3"/>
  <c r="C1900" i="3"/>
  <c r="D1900" i="3"/>
  <c r="E1900" i="3"/>
  <c r="C1901" i="3"/>
  <c r="D1901" i="3"/>
  <c r="E1901" i="3"/>
  <c r="C1902" i="3"/>
  <c r="D1902" i="3"/>
  <c r="E1902" i="3"/>
  <c r="C1903" i="3"/>
  <c r="D1903" i="3"/>
  <c r="E1903" i="3"/>
  <c r="C1904" i="3"/>
  <c r="D1904" i="3"/>
  <c r="E1904" i="3"/>
  <c r="C1905" i="3"/>
  <c r="D1905" i="3"/>
  <c r="E1905" i="3"/>
  <c r="C1906" i="3"/>
  <c r="D1906" i="3"/>
  <c r="E1906" i="3"/>
  <c r="C1907" i="3"/>
  <c r="D1907" i="3"/>
  <c r="E1907" i="3"/>
  <c r="C1908" i="3"/>
  <c r="D1908" i="3"/>
  <c r="E1908" i="3"/>
  <c r="C1909" i="3"/>
  <c r="D1909" i="3"/>
  <c r="E1909" i="3"/>
  <c r="C1910" i="3"/>
  <c r="D1910" i="3"/>
  <c r="E1910" i="3"/>
  <c r="C1911" i="3"/>
  <c r="D1911" i="3"/>
  <c r="E1911" i="3"/>
  <c r="C1912" i="3"/>
  <c r="D1912" i="3"/>
  <c r="E1912" i="3"/>
  <c r="C1913" i="3"/>
  <c r="D1913" i="3"/>
  <c r="E1913" i="3"/>
  <c r="C1914" i="3"/>
  <c r="D1914" i="3"/>
  <c r="E1914" i="3"/>
  <c r="C1915" i="3"/>
  <c r="D1915" i="3"/>
  <c r="E1915" i="3"/>
  <c r="C1916" i="3"/>
  <c r="D1916" i="3"/>
  <c r="E1916" i="3"/>
  <c r="C1917" i="3"/>
  <c r="D1917" i="3"/>
  <c r="E1917" i="3"/>
  <c r="C1918" i="3"/>
  <c r="D1918" i="3"/>
  <c r="E1918" i="3"/>
  <c r="C1919" i="3"/>
  <c r="D1919" i="3"/>
  <c r="E1919" i="3"/>
  <c r="C1920" i="3"/>
  <c r="D1920" i="3"/>
  <c r="E1920" i="3"/>
  <c r="C1921" i="3"/>
  <c r="D1921" i="3"/>
  <c r="E1921" i="3"/>
  <c r="C1922" i="3"/>
  <c r="D1922" i="3"/>
  <c r="E1922" i="3"/>
  <c r="C1923" i="3"/>
  <c r="D1923" i="3"/>
  <c r="E1923" i="3"/>
  <c r="C1924" i="3"/>
  <c r="D1924" i="3"/>
  <c r="E1924" i="3"/>
  <c r="C1925" i="3"/>
  <c r="D1925" i="3"/>
  <c r="E1925" i="3"/>
  <c r="C1926" i="3"/>
  <c r="D1926" i="3"/>
  <c r="E1926" i="3"/>
  <c r="C1927" i="3"/>
  <c r="D1927" i="3"/>
  <c r="E1927" i="3"/>
  <c r="C1928" i="3"/>
  <c r="D1928" i="3"/>
  <c r="E1928" i="3"/>
  <c r="C1929" i="3"/>
  <c r="D1929" i="3"/>
  <c r="E1929" i="3"/>
  <c r="C1930" i="3"/>
  <c r="D1930" i="3"/>
  <c r="E1930" i="3"/>
  <c r="C1931" i="3"/>
  <c r="D1931" i="3"/>
  <c r="E1931" i="3"/>
  <c r="C1932" i="3"/>
  <c r="D1932" i="3"/>
  <c r="E1932" i="3"/>
  <c r="C1933" i="3"/>
  <c r="D1933" i="3"/>
  <c r="E1933" i="3"/>
  <c r="C1934" i="3"/>
  <c r="D1934" i="3"/>
  <c r="E1934" i="3"/>
  <c r="C1935" i="3"/>
  <c r="D1935" i="3"/>
  <c r="E1935" i="3"/>
  <c r="C1936" i="3"/>
  <c r="D1936" i="3"/>
  <c r="E1936" i="3"/>
  <c r="C1937" i="3"/>
  <c r="D1937" i="3"/>
  <c r="E1937" i="3"/>
  <c r="C1938" i="3"/>
  <c r="D1938" i="3"/>
  <c r="E1938" i="3"/>
  <c r="C1939" i="3"/>
  <c r="D1939" i="3"/>
  <c r="E1939" i="3"/>
  <c r="C1940" i="3"/>
  <c r="D1940" i="3"/>
  <c r="E1940" i="3"/>
  <c r="C1941" i="3"/>
  <c r="D1941" i="3"/>
  <c r="E1941" i="3"/>
  <c r="C1942" i="3"/>
  <c r="D1942" i="3"/>
  <c r="E1942" i="3"/>
  <c r="C1943" i="3"/>
  <c r="D1943" i="3"/>
  <c r="E1943" i="3"/>
  <c r="C1944" i="3"/>
  <c r="D1944" i="3"/>
  <c r="E1944" i="3"/>
  <c r="C1945" i="3"/>
  <c r="D1945" i="3"/>
  <c r="E1945" i="3"/>
  <c r="C1946" i="3"/>
  <c r="D1946" i="3"/>
  <c r="E1946" i="3"/>
  <c r="C1947" i="3"/>
  <c r="D1947" i="3"/>
  <c r="E1947" i="3"/>
  <c r="C1948" i="3"/>
  <c r="D1948" i="3"/>
  <c r="E1948" i="3"/>
  <c r="C1949" i="3"/>
  <c r="D1949" i="3"/>
  <c r="E1949" i="3"/>
  <c r="C1950" i="3"/>
  <c r="D1950" i="3"/>
  <c r="E1950" i="3"/>
  <c r="C1951" i="3"/>
  <c r="D1951" i="3"/>
  <c r="E1951" i="3"/>
  <c r="C1952" i="3"/>
  <c r="D1952" i="3"/>
  <c r="E1952" i="3"/>
  <c r="C1953" i="3"/>
  <c r="D1953" i="3"/>
  <c r="E1953" i="3"/>
  <c r="C1954" i="3"/>
  <c r="D1954" i="3"/>
  <c r="E1954" i="3"/>
  <c r="C1955" i="3"/>
  <c r="D1955" i="3"/>
  <c r="E1955" i="3"/>
  <c r="C1956" i="3"/>
  <c r="D1956" i="3"/>
  <c r="E1956" i="3"/>
  <c r="C1957" i="3"/>
  <c r="D1957" i="3"/>
  <c r="E1957" i="3"/>
  <c r="C1958" i="3"/>
  <c r="D1958" i="3"/>
  <c r="E1958" i="3"/>
  <c r="C1959" i="3"/>
  <c r="D1959" i="3"/>
  <c r="E1959" i="3"/>
  <c r="C1960" i="3"/>
  <c r="D1960" i="3"/>
  <c r="E1960" i="3"/>
  <c r="C1961" i="3"/>
  <c r="D1961" i="3"/>
  <c r="E1961" i="3"/>
  <c r="C1962" i="3"/>
  <c r="D1962" i="3"/>
  <c r="E1962" i="3"/>
  <c r="C1963" i="3"/>
  <c r="D1963" i="3"/>
  <c r="E1963" i="3"/>
  <c r="C1964" i="3"/>
  <c r="D1964" i="3"/>
  <c r="E1964" i="3"/>
  <c r="C1965" i="3"/>
  <c r="D1965" i="3"/>
  <c r="E1965" i="3"/>
  <c r="C1966" i="3"/>
  <c r="D1966" i="3"/>
  <c r="E1966" i="3"/>
  <c r="C1967" i="3"/>
  <c r="D1967" i="3"/>
  <c r="E1967" i="3"/>
  <c r="C1968" i="3"/>
  <c r="D1968" i="3"/>
  <c r="E1968" i="3"/>
  <c r="C1969" i="3"/>
  <c r="D1969" i="3"/>
  <c r="E1969" i="3"/>
  <c r="C1970" i="3"/>
  <c r="D1970" i="3"/>
  <c r="E1970" i="3"/>
  <c r="C1971" i="3"/>
  <c r="D1971" i="3"/>
  <c r="E1971" i="3"/>
  <c r="C1972" i="3"/>
  <c r="D1972" i="3"/>
  <c r="E1972" i="3"/>
  <c r="C1973" i="3"/>
  <c r="D1973" i="3"/>
  <c r="E1973" i="3"/>
  <c r="C1974" i="3"/>
  <c r="D1974" i="3"/>
  <c r="E1974" i="3"/>
  <c r="C1975" i="3"/>
  <c r="D1975" i="3"/>
  <c r="E1975" i="3"/>
  <c r="C1976" i="3"/>
  <c r="D1976" i="3"/>
  <c r="E1976" i="3"/>
  <c r="C1977" i="3"/>
  <c r="D1977" i="3"/>
  <c r="E1977" i="3"/>
  <c r="C1978" i="3"/>
  <c r="D1978" i="3"/>
  <c r="E1978" i="3"/>
  <c r="C1979" i="3"/>
  <c r="D1979" i="3"/>
  <c r="E1979" i="3"/>
  <c r="C1980" i="3"/>
  <c r="D1980" i="3"/>
  <c r="E1980" i="3"/>
  <c r="C1981" i="3"/>
  <c r="D1981" i="3"/>
  <c r="E1981" i="3"/>
  <c r="C1982" i="3"/>
  <c r="D1982" i="3"/>
  <c r="E1982" i="3"/>
  <c r="C1983" i="3"/>
  <c r="D1983" i="3"/>
  <c r="E1983" i="3"/>
  <c r="C1984" i="3"/>
  <c r="D1984" i="3"/>
  <c r="E1984" i="3"/>
  <c r="C1985" i="3"/>
  <c r="D1985" i="3"/>
  <c r="E1985" i="3"/>
  <c r="C1986" i="3"/>
  <c r="D1986" i="3"/>
  <c r="E1986" i="3"/>
  <c r="C1987" i="3"/>
  <c r="D1987" i="3"/>
  <c r="E1987" i="3"/>
  <c r="C1988" i="3"/>
  <c r="D1988" i="3"/>
  <c r="E1988" i="3"/>
  <c r="C1989" i="3"/>
  <c r="D1989" i="3"/>
  <c r="E1989" i="3"/>
  <c r="C1990" i="3"/>
  <c r="D1990" i="3"/>
  <c r="E1990" i="3"/>
  <c r="C1991" i="3"/>
  <c r="D1991" i="3"/>
  <c r="E1991" i="3"/>
  <c r="C1992" i="3"/>
  <c r="D1992" i="3"/>
  <c r="E1992" i="3"/>
  <c r="C1993" i="3"/>
  <c r="D1993" i="3"/>
  <c r="E1993" i="3"/>
  <c r="C1994" i="3"/>
  <c r="D1994" i="3"/>
  <c r="E1994" i="3"/>
  <c r="C1995" i="3"/>
  <c r="D1995" i="3"/>
  <c r="E1995" i="3"/>
  <c r="C1996" i="3"/>
  <c r="D1996" i="3"/>
  <c r="E1996" i="3"/>
  <c r="C1997" i="3"/>
  <c r="D1997" i="3"/>
  <c r="E1997" i="3"/>
  <c r="C1998" i="3"/>
  <c r="D1998" i="3"/>
  <c r="E1998" i="3"/>
  <c r="C1999" i="3"/>
  <c r="D1999" i="3"/>
  <c r="E1999" i="3"/>
  <c r="C2000" i="3"/>
  <c r="D2000" i="3"/>
  <c r="E2000" i="3"/>
  <c r="C2001" i="3"/>
  <c r="D2001" i="3"/>
  <c r="E2001" i="3"/>
  <c r="C2002" i="3"/>
  <c r="D2002" i="3"/>
  <c r="E2002" i="3"/>
  <c r="C2003" i="3"/>
  <c r="D2003" i="3"/>
  <c r="E2003" i="3"/>
  <c r="C2004" i="3"/>
  <c r="D2004" i="3"/>
  <c r="E2004" i="3"/>
  <c r="C2005" i="3"/>
  <c r="D2005" i="3"/>
  <c r="E2005" i="3"/>
  <c r="C2006" i="3"/>
  <c r="D2006" i="3"/>
  <c r="E2006" i="3"/>
  <c r="C2007" i="3"/>
  <c r="D2007" i="3"/>
  <c r="E2007" i="3"/>
  <c r="C2008" i="3"/>
  <c r="D2008" i="3"/>
  <c r="E2008" i="3"/>
  <c r="C2009" i="3"/>
  <c r="D2009" i="3"/>
  <c r="E2009" i="3"/>
  <c r="C2010" i="3"/>
  <c r="D2010" i="3"/>
  <c r="E2010" i="3"/>
  <c r="C2011" i="3"/>
  <c r="D2011" i="3"/>
  <c r="E2011" i="3"/>
  <c r="C2012" i="3"/>
  <c r="D2012" i="3"/>
  <c r="E2012" i="3"/>
  <c r="C2013" i="3"/>
  <c r="D2013" i="3"/>
  <c r="E2013" i="3"/>
  <c r="C2014" i="3"/>
  <c r="D2014" i="3"/>
  <c r="E2014" i="3"/>
  <c r="C2015" i="3"/>
  <c r="D2015" i="3"/>
  <c r="E2015" i="3"/>
  <c r="C2016" i="3"/>
  <c r="D2016" i="3"/>
  <c r="E2016" i="3"/>
  <c r="C2017" i="3"/>
  <c r="D2017" i="3"/>
  <c r="E2017" i="3"/>
  <c r="C2018" i="3"/>
  <c r="D2018" i="3"/>
  <c r="E2018" i="3"/>
  <c r="C2019" i="3"/>
  <c r="D2019" i="3"/>
  <c r="E2019" i="3"/>
  <c r="C2020" i="3"/>
  <c r="D2020" i="3"/>
  <c r="E2020" i="3"/>
  <c r="C2021" i="3"/>
  <c r="D2021" i="3"/>
  <c r="E2021" i="3"/>
  <c r="C2022" i="3"/>
  <c r="D2022" i="3"/>
  <c r="E2022" i="3"/>
  <c r="C2023" i="3"/>
  <c r="D2023" i="3"/>
  <c r="E2023" i="3"/>
  <c r="C2024" i="3"/>
  <c r="D2024" i="3"/>
  <c r="E2024" i="3"/>
  <c r="C2025" i="3"/>
  <c r="D2025" i="3"/>
  <c r="E2025" i="3"/>
  <c r="C2026" i="3"/>
  <c r="D2026" i="3"/>
  <c r="E2026" i="3"/>
  <c r="C2027" i="3"/>
  <c r="D2027" i="3"/>
  <c r="E2027" i="3"/>
  <c r="C2028" i="3"/>
  <c r="D2028" i="3"/>
  <c r="E2028" i="3"/>
  <c r="C2029" i="3"/>
  <c r="D2029" i="3"/>
  <c r="E2029" i="3"/>
  <c r="C2030" i="3"/>
  <c r="D2030" i="3"/>
  <c r="E2030" i="3"/>
  <c r="C2031" i="3"/>
  <c r="D2031" i="3"/>
  <c r="E2031" i="3"/>
  <c r="C2032" i="3"/>
  <c r="D2032" i="3"/>
  <c r="E2032" i="3"/>
  <c r="C2033" i="3"/>
  <c r="D2033" i="3"/>
  <c r="E2033" i="3"/>
  <c r="C2034" i="3"/>
  <c r="D2034" i="3"/>
  <c r="E2034" i="3"/>
  <c r="C2035" i="3"/>
  <c r="D2035" i="3"/>
  <c r="E2035" i="3"/>
  <c r="C2036" i="3"/>
  <c r="D2036" i="3"/>
  <c r="E2036" i="3"/>
  <c r="C2037" i="3"/>
  <c r="D2037" i="3"/>
  <c r="E2037" i="3"/>
  <c r="C2038" i="3"/>
  <c r="D2038" i="3"/>
  <c r="E2038" i="3"/>
  <c r="C2039" i="3"/>
  <c r="D2039" i="3"/>
  <c r="E2039" i="3"/>
  <c r="C2040" i="3"/>
  <c r="D2040" i="3"/>
  <c r="E2040" i="3"/>
  <c r="C2041" i="3"/>
  <c r="D2041" i="3"/>
  <c r="E2041" i="3"/>
  <c r="C2042" i="3"/>
  <c r="D2042" i="3"/>
  <c r="E2042" i="3"/>
  <c r="C2043" i="3"/>
  <c r="D2043" i="3"/>
  <c r="E2043" i="3"/>
  <c r="C2044" i="3"/>
  <c r="D2044" i="3"/>
  <c r="E2044" i="3"/>
  <c r="C2045" i="3"/>
  <c r="D2045" i="3"/>
  <c r="E2045" i="3"/>
  <c r="C2046" i="3"/>
  <c r="D2046" i="3"/>
  <c r="E2046" i="3"/>
  <c r="C2047" i="3"/>
  <c r="D2047" i="3"/>
  <c r="E2047" i="3"/>
  <c r="C2048" i="3"/>
  <c r="D2048" i="3"/>
  <c r="E2048" i="3"/>
  <c r="C2049" i="3"/>
  <c r="D2049" i="3"/>
  <c r="E2049" i="3"/>
  <c r="C2050" i="3"/>
  <c r="D2050" i="3"/>
  <c r="E2050" i="3"/>
  <c r="C2051" i="3"/>
  <c r="D2051" i="3"/>
  <c r="E2051" i="3"/>
  <c r="C2052" i="3"/>
  <c r="D2052" i="3"/>
  <c r="E2052" i="3"/>
  <c r="C2053" i="3"/>
  <c r="D2053" i="3"/>
  <c r="E2053" i="3"/>
  <c r="C2054" i="3"/>
  <c r="D2054" i="3"/>
  <c r="E2054" i="3"/>
  <c r="C2055" i="3"/>
  <c r="D2055" i="3"/>
  <c r="E2055" i="3"/>
  <c r="C2056" i="3"/>
  <c r="D2056" i="3"/>
  <c r="E2056" i="3"/>
  <c r="C2057" i="3"/>
  <c r="D2057" i="3"/>
  <c r="E2057" i="3"/>
  <c r="C2058" i="3"/>
  <c r="D2058" i="3"/>
  <c r="E2058" i="3"/>
  <c r="C2059" i="3"/>
  <c r="D2059" i="3"/>
  <c r="E2059" i="3"/>
  <c r="C2060" i="3"/>
  <c r="D2060" i="3"/>
  <c r="E2060" i="3"/>
  <c r="C2061" i="3"/>
  <c r="D2061" i="3"/>
  <c r="E2061" i="3"/>
  <c r="C2062" i="3"/>
  <c r="D2062" i="3"/>
  <c r="E2062" i="3"/>
  <c r="C2063" i="3"/>
  <c r="D2063" i="3"/>
  <c r="E2063" i="3"/>
  <c r="C2064" i="3"/>
  <c r="D2064" i="3"/>
  <c r="E2064" i="3"/>
  <c r="C2065" i="3"/>
  <c r="D2065" i="3"/>
  <c r="E2065" i="3"/>
  <c r="C2066" i="3"/>
  <c r="D2066" i="3"/>
  <c r="E2066" i="3"/>
  <c r="C2067" i="3"/>
  <c r="D2067" i="3"/>
  <c r="E2067" i="3"/>
  <c r="C2068" i="3"/>
  <c r="D2068" i="3"/>
  <c r="E2068" i="3"/>
  <c r="C2069" i="3"/>
  <c r="D2069" i="3"/>
  <c r="E2069" i="3"/>
  <c r="C2070" i="3"/>
  <c r="D2070" i="3"/>
  <c r="E2070" i="3"/>
  <c r="C2071" i="3"/>
  <c r="D2071" i="3"/>
  <c r="E2071" i="3"/>
  <c r="C2072" i="3"/>
  <c r="D2072" i="3"/>
  <c r="E2072" i="3"/>
  <c r="C2073" i="3"/>
  <c r="D2073" i="3"/>
  <c r="E2073" i="3"/>
  <c r="C2074" i="3"/>
  <c r="D2074" i="3"/>
  <c r="E2074" i="3"/>
  <c r="C2075" i="3"/>
  <c r="D2075" i="3"/>
  <c r="E2075" i="3"/>
  <c r="C2076" i="3"/>
  <c r="D2076" i="3"/>
  <c r="E2076" i="3"/>
  <c r="C2077" i="3"/>
  <c r="D2077" i="3"/>
  <c r="E2077" i="3"/>
  <c r="C2078" i="3"/>
  <c r="D2078" i="3"/>
  <c r="E2078" i="3"/>
  <c r="C2079" i="3"/>
  <c r="D2079" i="3"/>
  <c r="E2079" i="3"/>
  <c r="C2080" i="3"/>
  <c r="D2080" i="3"/>
  <c r="E2080" i="3"/>
  <c r="C2081" i="3"/>
  <c r="D2081" i="3"/>
  <c r="E2081" i="3"/>
  <c r="C2082" i="3"/>
  <c r="D2082" i="3"/>
  <c r="E2082" i="3"/>
  <c r="C2083" i="3"/>
  <c r="D2083" i="3"/>
  <c r="E2083" i="3"/>
  <c r="C2084" i="3"/>
  <c r="D2084" i="3"/>
  <c r="E2084" i="3"/>
  <c r="C2085" i="3"/>
  <c r="D2085" i="3"/>
  <c r="E2085" i="3"/>
  <c r="C2086" i="3"/>
  <c r="D2086" i="3"/>
  <c r="E2086" i="3"/>
  <c r="C2087" i="3"/>
  <c r="D2087" i="3"/>
  <c r="E2087" i="3"/>
  <c r="C2088" i="3"/>
  <c r="D2088" i="3"/>
  <c r="E2088" i="3"/>
  <c r="C2089" i="3"/>
  <c r="D2089" i="3"/>
  <c r="E2089" i="3"/>
  <c r="C2090" i="3"/>
  <c r="D2090" i="3"/>
  <c r="E2090" i="3"/>
  <c r="C2091" i="3"/>
  <c r="D2091" i="3"/>
  <c r="E2091" i="3"/>
  <c r="C2092" i="3"/>
  <c r="D2092" i="3"/>
  <c r="E2092" i="3"/>
  <c r="C2093" i="3"/>
  <c r="D2093" i="3"/>
  <c r="E2093" i="3"/>
  <c r="C2094" i="3"/>
  <c r="D2094" i="3"/>
  <c r="E2094" i="3"/>
  <c r="C2095" i="3"/>
  <c r="D2095" i="3"/>
  <c r="E2095" i="3"/>
  <c r="C2096" i="3"/>
  <c r="D2096" i="3"/>
  <c r="E2096" i="3"/>
  <c r="C2097" i="3"/>
  <c r="D2097" i="3"/>
  <c r="E2097" i="3"/>
  <c r="C2098" i="3"/>
  <c r="D2098" i="3"/>
  <c r="E2098" i="3"/>
  <c r="C2099" i="3"/>
  <c r="D2099" i="3"/>
  <c r="E2099" i="3"/>
  <c r="C2100" i="3"/>
  <c r="D2100" i="3"/>
  <c r="E2100" i="3"/>
  <c r="C2101" i="3"/>
  <c r="D2101" i="3"/>
  <c r="E2101" i="3"/>
  <c r="C2102" i="3"/>
  <c r="D2102" i="3"/>
  <c r="E2102" i="3"/>
  <c r="C2103" i="3"/>
  <c r="D2103" i="3"/>
  <c r="E2103" i="3"/>
  <c r="C2104" i="3"/>
  <c r="D2104" i="3"/>
  <c r="E2104" i="3"/>
  <c r="C2105" i="3"/>
  <c r="D2105" i="3"/>
  <c r="E2105" i="3"/>
  <c r="C2106" i="3"/>
  <c r="D2106" i="3"/>
  <c r="E2106" i="3"/>
  <c r="C2107" i="3"/>
  <c r="D2107" i="3"/>
  <c r="E2107" i="3"/>
  <c r="C2108" i="3"/>
  <c r="D2108" i="3"/>
  <c r="E2108" i="3"/>
  <c r="C2109" i="3"/>
  <c r="D2109" i="3"/>
  <c r="E2109" i="3"/>
  <c r="C2110" i="3"/>
  <c r="D2110" i="3"/>
  <c r="E2110" i="3"/>
  <c r="C2111" i="3"/>
  <c r="D2111" i="3"/>
  <c r="E2111" i="3"/>
  <c r="C2112" i="3"/>
  <c r="D2112" i="3"/>
  <c r="E2112" i="3"/>
  <c r="C2113" i="3"/>
  <c r="D2113" i="3"/>
  <c r="E2113" i="3"/>
  <c r="C2114" i="3"/>
  <c r="D2114" i="3"/>
  <c r="E2114" i="3"/>
  <c r="C2115" i="3"/>
  <c r="D2115" i="3"/>
  <c r="E2115" i="3"/>
  <c r="C2116" i="3"/>
  <c r="D2116" i="3"/>
  <c r="E2116" i="3"/>
  <c r="C2117" i="3"/>
  <c r="D2117" i="3"/>
  <c r="E2117" i="3"/>
  <c r="C2118" i="3"/>
  <c r="D2118" i="3"/>
  <c r="E2118" i="3"/>
  <c r="C2119" i="3"/>
  <c r="D2119" i="3"/>
  <c r="E2119" i="3"/>
  <c r="C2120" i="3"/>
  <c r="D2120" i="3"/>
  <c r="E2120" i="3"/>
  <c r="C2121" i="3"/>
  <c r="D2121" i="3"/>
  <c r="E2121" i="3"/>
  <c r="C2122" i="3"/>
  <c r="D2122" i="3"/>
  <c r="E2122" i="3"/>
  <c r="C2123" i="3"/>
  <c r="D2123" i="3"/>
  <c r="E2123" i="3"/>
  <c r="C2124" i="3"/>
  <c r="D2124" i="3"/>
  <c r="E2124" i="3"/>
  <c r="C2125" i="3"/>
  <c r="D2125" i="3"/>
  <c r="E2125" i="3"/>
  <c r="C2126" i="3"/>
  <c r="D2126" i="3"/>
  <c r="E2126" i="3"/>
  <c r="C2127" i="3"/>
  <c r="D2127" i="3"/>
  <c r="E2127" i="3"/>
  <c r="C2128" i="3"/>
  <c r="D2128" i="3"/>
  <c r="E2128" i="3"/>
  <c r="C2129" i="3"/>
  <c r="D2129" i="3"/>
  <c r="E2129" i="3"/>
  <c r="C2130" i="3"/>
  <c r="D2130" i="3"/>
  <c r="E2130" i="3"/>
  <c r="C2131" i="3"/>
  <c r="D2131" i="3"/>
  <c r="E2131" i="3"/>
  <c r="C2132" i="3"/>
  <c r="D2132" i="3"/>
  <c r="E2132" i="3"/>
  <c r="C2133" i="3"/>
  <c r="D2133" i="3"/>
  <c r="E2133" i="3"/>
  <c r="C2134" i="3"/>
  <c r="D2134" i="3"/>
  <c r="E2134" i="3"/>
  <c r="C2135" i="3"/>
  <c r="D2135" i="3"/>
  <c r="E2135" i="3"/>
  <c r="C2136" i="3"/>
  <c r="D2136" i="3"/>
  <c r="E2136" i="3"/>
  <c r="C2137" i="3"/>
  <c r="D2137" i="3"/>
  <c r="E2137" i="3"/>
  <c r="C2138" i="3"/>
  <c r="D2138" i="3"/>
  <c r="E2138" i="3"/>
  <c r="C2139" i="3"/>
  <c r="D2139" i="3"/>
  <c r="E2139" i="3"/>
  <c r="C2140" i="3"/>
  <c r="D2140" i="3"/>
  <c r="E2140" i="3"/>
  <c r="C2141" i="3"/>
  <c r="D2141" i="3"/>
  <c r="E2141" i="3"/>
  <c r="C2142" i="3"/>
  <c r="D2142" i="3"/>
  <c r="E2142" i="3"/>
  <c r="C2143" i="3"/>
  <c r="D2143" i="3"/>
  <c r="E2143" i="3"/>
  <c r="C2144" i="3"/>
  <c r="D2144" i="3"/>
  <c r="E2144" i="3"/>
  <c r="C2145" i="3"/>
  <c r="D2145" i="3"/>
  <c r="E2145" i="3"/>
  <c r="C2146" i="3"/>
  <c r="D2146" i="3"/>
  <c r="E2146" i="3"/>
  <c r="C2147" i="3"/>
  <c r="D2147" i="3"/>
  <c r="E2147" i="3"/>
  <c r="C2148" i="3"/>
  <c r="D2148" i="3"/>
  <c r="E2148" i="3"/>
  <c r="C2149" i="3"/>
  <c r="D2149" i="3"/>
  <c r="E2149" i="3"/>
  <c r="C2150" i="3"/>
  <c r="D2150" i="3"/>
  <c r="E2150" i="3"/>
  <c r="C2151" i="3"/>
  <c r="D2151" i="3"/>
  <c r="E2151" i="3"/>
  <c r="C2152" i="3"/>
  <c r="D2152" i="3"/>
  <c r="E2152" i="3"/>
  <c r="C2153" i="3"/>
  <c r="D2153" i="3"/>
  <c r="E2153" i="3"/>
  <c r="C2154" i="3"/>
  <c r="D2154" i="3"/>
  <c r="E2154" i="3"/>
  <c r="C2155" i="3"/>
  <c r="D2155" i="3"/>
  <c r="E2155" i="3"/>
  <c r="C2156" i="3"/>
  <c r="D2156" i="3"/>
  <c r="E2156" i="3"/>
  <c r="C2157" i="3"/>
  <c r="D2157" i="3"/>
  <c r="E2157" i="3"/>
  <c r="C2158" i="3"/>
  <c r="D2158" i="3"/>
  <c r="E2158" i="3"/>
  <c r="C2159" i="3"/>
  <c r="D2159" i="3"/>
  <c r="E2159" i="3"/>
  <c r="C2160" i="3"/>
  <c r="D2160" i="3"/>
  <c r="E2160" i="3"/>
  <c r="C2161" i="3"/>
  <c r="D2161" i="3"/>
  <c r="E2161" i="3"/>
  <c r="C2162" i="3"/>
  <c r="D2162" i="3"/>
  <c r="E2162" i="3"/>
  <c r="C2163" i="3"/>
  <c r="D2163" i="3"/>
  <c r="E2163" i="3"/>
  <c r="C2164" i="3"/>
  <c r="D2164" i="3"/>
  <c r="E2164" i="3"/>
  <c r="C2165" i="3"/>
  <c r="D2165" i="3"/>
  <c r="E2165" i="3"/>
  <c r="C2166" i="3"/>
  <c r="D2166" i="3"/>
  <c r="E2166" i="3"/>
  <c r="C2167" i="3"/>
  <c r="D2167" i="3"/>
  <c r="E2167" i="3"/>
  <c r="C2168" i="3"/>
  <c r="D2168" i="3"/>
  <c r="E2168" i="3"/>
  <c r="C2169" i="3"/>
  <c r="D2169" i="3"/>
  <c r="E2169" i="3"/>
  <c r="C2170" i="3"/>
  <c r="D2170" i="3"/>
  <c r="E2170" i="3"/>
  <c r="C2171" i="3"/>
  <c r="D2171" i="3"/>
  <c r="E2171" i="3"/>
  <c r="C2172" i="3"/>
  <c r="D2172" i="3"/>
  <c r="E2172" i="3"/>
  <c r="C2173" i="3"/>
  <c r="D2173" i="3"/>
  <c r="E2173" i="3"/>
  <c r="C2174" i="3"/>
  <c r="D2174" i="3"/>
  <c r="E2174" i="3"/>
  <c r="C2175" i="3"/>
  <c r="D2175" i="3"/>
  <c r="E2175" i="3"/>
  <c r="C2176" i="3"/>
  <c r="D2176" i="3"/>
  <c r="E2176" i="3"/>
  <c r="C2177" i="3"/>
  <c r="D2177" i="3"/>
  <c r="E2177" i="3"/>
  <c r="C2178" i="3"/>
  <c r="D2178" i="3"/>
  <c r="E2178" i="3"/>
  <c r="C2179" i="3"/>
  <c r="D2179" i="3"/>
  <c r="E2179" i="3"/>
  <c r="C2180" i="3"/>
  <c r="D2180" i="3"/>
  <c r="E2180" i="3"/>
  <c r="C2181" i="3"/>
  <c r="D2181" i="3"/>
  <c r="E2181" i="3"/>
  <c r="C2182" i="3"/>
  <c r="D2182" i="3"/>
  <c r="E2182" i="3"/>
  <c r="C2183" i="3"/>
  <c r="D2183" i="3"/>
  <c r="E2183" i="3"/>
  <c r="C2184" i="3"/>
  <c r="D2184" i="3"/>
  <c r="E2184" i="3"/>
  <c r="C2185" i="3"/>
  <c r="D2185" i="3"/>
  <c r="E2185" i="3"/>
  <c r="C2186" i="3"/>
  <c r="D2186" i="3"/>
  <c r="E2186" i="3"/>
  <c r="C2187" i="3"/>
  <c r="D2187" i="3"/>
  <c r="E2187" i="3"/>
  <c r="C2188" i="3"/>
  <c r="D2188" i="3"/>
  <c r="E2188" i="3"/>
  <c r="C2189" i="3"/>
  <c r="D2189" i="3"/>
  <c r="E2189" i="3"/>
  <c r="C2190" i="3"/>
  <c r="D2190" i="3"/>
  <c r="E2190" i="3"/>
  <c r="C2191" i="3"/>
  <c r="D2191" i="3"/>
  <c r="E2191" i="3"/>
  <c r="C2192" i="3"/>
  <c r="D2192" i="3"/>
  <c r="E2192" i="3"/>
  <c r="C2193" i="3"/>
  <c r="D2193" i="3"/>
  <c r="E2193" i="3"/>
  <c r="C2194" i="3"/>
  <c r="D2194" i="3"/>
  <c r="E2194" i="3"/>
  <c r="C2195" i="3"/>
  <c r="D2195" i="3"/>
  <c r="E2195" i="3"/>
  <c r="C2196" i="3"/>
  <c r="D2196" i="3"/>
  <c r="E2196" i="3"/>
  <c r="C2197" i="3"/>
  <c r="D2197" i="3"/>
  <c r="E2197" i="3"/>
  <c r="C2198" i="3"/>
  <c r="D2198" i="3"/>
  <c r="E2198" i="3"/>
  <c r="C2199" i="3"/>
  <c r="D2199" i="3"/>
  <c r="E2199" i="3"/>
  <c r="C2200" i="3"/>
  <c r="D2200" i="3"/>
  <c r="E2200" i="3"/>
  <c r="C2201" i="3"/>
  <c r="D2201" i="3"/>
  <c r="E2201" i="3"/>
  <c r="C2202" i="3"/>
  <c r="D2202" i="3"/>
  <c r="E2202" i="3"/>
  <c r="C2203" i="3"/>
  <c r="D2203" i="3"/>
  <c r="E2203" i="3"/>
  <c r="C2204" i="3"/>
  <c r="D2204" i="3"/>
  <c r="E2204" i="3"/>
  <c r="C2205" i="3"/>
  <c r="D2205" i="3"/>
  <c r="E2205" i="3"/>
  <c r="C2206" i="3"/>
  <c r="D2206" i="3"/>
  <c r="E2206" i="3"/>
  <c r="C2207" i="3"/>
  <c r="D2207" i="3"/>
  <c r="E2207" i="3"/>
  <c r="C2208" i="3"/>
  <c r="D2208" i="3"/>
  <c r="E2208" i="3"/>
  <c r="C2209" i="3"/>
  <c r="D2209" i="3"/>
  <c r="E2209" i="3"/>
  <c r="C2210" i="3"/>
  <c r="D2210" i="3"/>
  <c r="E2210" i="3"/>
  <c r="C2211" i="3"/>
  <c r="D2211" i="3"/>
  <c r="E2211" i="3"/>
  <c r="C2212" i="3"/>
  <c r="D2212" i="3"/>
  <c r="E2212" i="3"/>
  <c r="C2213" i="3"/>
  <c r="D2213" i="3"/>
  <c r="E2213" i="3"/>
  <c r="C2214" i="3"/>
  <c r="D2214" i="3"/>
  <c r="E2214" i="3"/>
  <c r="C2215" i="3"/>
  <c r="D2215" i="3"/>
  <c r="E2215" i="3"/>
  <c r="C2216" i="3"/>
  <c r="D2216" i="3"/>
  <c r="E2216" i="3"/>
  <c r="C2217" i="3"/>
  <c r="D2217" i="3"/>
  <c r="E2217" i="3"/>
  <c r="C2218" i="3"/>
  <c r="D2218" i="3"/>
  <c r="E2218" i="3"/>
  <c r="C2219" i="3"/>
  <c r="D2219" i="3"/>
  <c r="E2219" i="3"/>
  <c r="C2220" i="3"/>
  <c r="D2220" i="3"/>
  <c r="E2220" i="3"/>
  <c r="C2221" i="3"/>
  <c r="D2221" i="3"/>
  <c r="E2221" i="3"/>
  <c r="C2222" i="3"/>
  <c r="D2222" i="3"/>
  <c r="E2222" i="3"/>
  <c r="C2223" i="3"/>
  <c r="D2223" i="3"/>
  <c r="E2223" i="3"/>
  <c r="C2224" i="3"/>
  <c r="D2224" i="3"/>
  <c r="E2224" i="3"/>
  <c r="C2225" i="3"/>
  <c r="D2225" i="3"/>
  <c r="E2225" i="3"/>
  <c r="C2226" i="3"/>
  <c r="D2226" i="3"/>
  <c r="E2226" i="3"/>
  <c r="C2227" i="3"/>
  <c r="D2227" i="3"/>
  <c r="E2227" i="3"/>
  <c r="C2228" i="3"/>
  <c r="D2228" i="3"/>
  <c r="E2228" i="3"/>
  <c r="C2229" i="3"/>
  <c r="D2229" i="3"/>
  <c r="E2229" i="3"/>
  <c r="C2230" i="3"/>
  <c r="D2230" i="3"/>
  <c r="E2230" i="3"/>
  <c r="C2231" i="3"/>
  <c r="D2231" i="3"/>
  <c r="E2231" i="3"/>
  <c r="C2232" i="3"/>
  <c r="D2232" i="3"/>
  <c r="E2232" i="3"/>
  <c r="C2233" i="3"/>
  <c r="D2233" i="3"/>
  <c r="E2233" i="3"/>
  <c r="C2234" i="3"/>
  <c r="D2234" i="3"/>
  <c r="E2234" i="3"/>
  <c r="C2235" i="3"/>
  <c r="D2235" i="3"/>
  <c r="E2235" i="3"/>
  <c r="C2236" i="3"/>
  <c r="D2236" i="3"/>
  <c r="E2236" i="3"/>
  <c r="C2237" i="3"/>
  <c r="D2237" i="3"/>
  <c r="E2237" i="3"/>
  <c r="C2238" i="3"/>
  <c r="D2238" i="3"/>
  <c r="E2238" i="3"/>
  <c r="C2239" i="3"/>
  <c r="D2239" i="3"/>
  <c r="E2239" i="3"/>
  <c r="C2240" i="3"/>
  <c r="D2240" i="3"/>
  <c r="E2240" i="3"/>
  <c r="C2241" i="3"/>
  <c r="D2241" i="3"/>
  <c r="E2241" i="3"/>
  <c r="C2242" i="3"/>
  <c r="D2242" i="3"/>
  <c r="E2242" i="3"/>
  <c r="C2243" i="3"/>
  <c r="D2243" i="3"/>
  <c r="E2243" i="3"/>
  <c r="C2244" i="3"/>
  <c r="D2244" i="3"/>
  <c r="E2244" i="3"/>
  <c r="C2245" i="3"/>
  <c r="D2245" i="3"/>
  <c r="E2245" i="3"/>
  <c r="C2246" i="3"/>
  <c r="D2246" i="3"/>
  <c r="E2246" i="3"/>
  <c r="C2247" i="3"/>
  <c r="D2247" i="3"/>
  <c r="E2247" i="3"/>
  <c r="C2248" i="3"/>
  <c r="D2248" i="3"/>
  <c r="E2248" i="3"/>
  <c r="C2249" i="3"/>
  <c r="D2249" i="3"/>
  <c r="E2249" i="3"/>
  <c r="C2250" i="3"/>
  <c r="D2250" i="3"/>
  <c r="E2250" i="3"/>
  <c r="C2251" i="3"/>
  <c r="D2251" i="3"/>
  <c r="E2251" i="3"/>
  <c r="C2252" i="3"/>
  <c r="D2252" i="3"/>
  <c r="E2252" i="3"/>
  <c r="C2253" i="3"/>
  <c r="D2253" i="3"/>
  <c r="E2253" i="3"/>
  <c r="C2254" i="3"/>
  <c r="D2254" i="3"/>
  <c r="E2254" i="3"/>
  <c r="C2255" i="3"/>
  <c r="D2255" i="3"/>
  <c r="E2255" i="3"/>
  <c r="C2256" i="3"/>
  <c r="D2256" i="3"/>
  <c r="E2256" i="3"/>
  <c r="C2257" i="3"/>
  <c r="D2257" i="3"/>
  <c r="E2257" i="3"/>
  <c r="C2258" i="3"/>
  <c r="D2258" i="3"/>
  <c r="E2258" i="3"/>
  <c r="C2259" i="3"/>
  <c r="D2259" i="3"/>
  <c r="E2259" i="3"/>
  <c r="C2260" i="3"/>
  <c r="D2260" i="3"/>
  <c r="E2260" i="3"/>
  <c r="C2261" i="3"/>
  <c r="D2261" i="3"/>
  <c r="E2261" i="3"/>
  <c r="C2262" i="3"/>
  <c r="D2262" i="3"/>
  <c r="E2262" i="3"/>
  <c r="C2263" i="3"/>
  <c r="D2263" i="3"/>
  <c r="E2263" i="3"/>
  <c r="C2264" i="3"/>
  <c r="D2264" i="3"/>
  <c r="E2264" i="3"/>
  <c r="C2265" i="3"/>
  <c r="D2265" i="3"/>
  <c r="E2265" i="3"/>
  <c r="C2266" i="3"/>
  <c r="D2266" i="3"/>
  <c r="E2266" i="3"/>
  <c r="C2267" i="3"/>
  <c r="D2267" i="3"/>
  <c r="E2267" i="3"/>
  <c r="C2268" i="3"/>
  <c r="D2268" i="3"/>
  <c r="E2268" i="3"/>
  <c r="C2269" i="3"/>
  <c r="D2269" i="3"/>
  <c r="E2269" i="3"/>
  <c r="C2270" i="3"/>
  <c r="D2270" i="3"/>
  <c r="E2270" i="3"/>
  <c r="C2271" i="3"/>
  <c r="D2271" i="3"/>
  <c r="E2271" i="3"/>
  <c r="C2272" i="3"/>
  <c r="D2272" i="3"/>
  <c r="E2272" i="3"/>
  <c r="C2273" i="3"/>
  <c r="D2273" i="3"/>
  <c r="E2273" i="3"/>
  <c r="C2274" i="3"/>
  <c r="D2274" i="3"/>
  <c r="E2274" i="3"/>
  <c r="C2275" i="3"/>
  <c r="D2275" i="3"/>
  <c r="E2275" i="3"/>
  <c r="C2276" i="3"/>
  <c r="D2276" i="3"/>
  <c r="E2276" i="3"/>
  <c r="C2277" i="3"/>
  <c r="D2277" i="3"/>
  <c r="E2277" i="3"/>
  <c r="C2278" i="3"/>
  <c r="D2278" i="3"/>
  <c r="E2278" i="3"/>
  <c r="C2279" i="3"/>
  <c r="D2279" i="3"/>
  <c r="E2279" i="3"/>
  <c r="C2280" i="3"/>
  <c r="D2280" i="3"/>
  <c r="E2280" i="3"/>
  <c r="C2281" i="3"/>
  <c r="D2281" i="3"/>
  <c r="E2281" i="3"/>
  <c r="C2282" i="3"/>
  <c r="D2282" i="3"/>
  <c r="E2282" i="3"/>
  <c r="C2283" i="3"/>
  <c r="D2283" i="3"/>
  <c r="E2283" i="3"/>
  <c r="C2284" i="3"/>
  <c r="D2284" i="3"/>
  <c r="E2284" i="3"/>
  <c r="C2285" i="3"/>
  <c r="D2285" i="3"/>
  <c r="E2285" i="3"/>
  <c r="C2286" i="3"/>
  <c r="D2286" i="3"/>
  <c r="E2286" i="3"/>
  <c r="C2287" i="3"/>
  <c r="D2287" i="3"/>
  <c r="E2287" i="3"/>
  <c r="C2288" i="3"/>
  <c r="D2288" i="3"/>
  <c r="E2288" i="3"/>
  <c r="C2289" i="3"/>
  <c r="D2289" i="3"/>
  <c r="E2289" i="3"/>
  <c r="C2290" i="3"/>
  <c r="D2290" i="3"/>
  <c r="E2290" i="3"/>
  <c r="C2291" i="3"/>
  <c r="D2291" i="3"/>
  <c r="E2291" i="3"/>
  <c r="C2292" i="3"/>
  <c r="D2292" i="3"/>
  <c r="E2292" i="3"/>
  <c r="C2293" i="3"/>
  <c r="D2293" i="3"/>
  <c r="E2293" i="3"/>
  <c r="C2294" i="3"/>
  <c r="D2294" i="3"/>
  <c r="E2294" i="3"/>
  <c r="C2295" i="3"/>
  <c r="D2295" i="3"/>
  <c r="E2295" i="3"/>
  <c r="C2296" i="3"/>
  <c r="D2296" i="3"/>
  <c r="E2296" i="3"/>
  <c r="C2297" i="3"/>
  <c r="D2297" i="3"/>
  <c r="E2297" i="3"/>
  <c r="C2298" i="3"/>
  <c r="D2298" i="3"/>
  <c r="E2298" i="3"/>
  <c r="C2299" i="3"/>
  <c r="D2299" i="3"/>
  <c r="E2299" i="3"/>
  <c r="C2300" i="3"/>
  <c r="D2300" i="3"/>
  <c r="E2300" i="3"/>
  <c r="C2301" i="3"/>
  <c r="D2301" i="3"/>
  <c r="E2301" i="3"/>
  <c r="C2302" i="3"/>
  <c r="D2302" i="3"/>
  <c r="E2302" i="3"/>
  <c r="C2303" i="3"/>
  <c r="D2303" i="3"/>
  <c r="E2303" i="3"/>
  <c r="C2304" i="3"/>
  <c r="D2304" i="3"/>
  <c r="E2304" i="3"/>
  <c r="C2305" i="3"/>
  <c r="D2305" i="3"/>
  <c r="E2305" i="3"/>
  <c r="C2306" i="3"/>
  <c r="D2306" i="3"/>
  <c r="E2306" i="3"/>
  <c r="C2307" i="3"/>
  <c r="D2307" i="3"/>
  <c r="E2307" i="3"/>
  <c r="C2308" i="3"/>
  <c r="D2308" i="3"/>
  <c r="E2308" i="3"/>
  <c r="C2309" i="3"/>
  <c r="D2309" i="3"/>
  <c r="E2309" i="3"/>
  <c r="C2310" i="3"/>
  <c r="D2310" i="3"/>
  <c r="E2310" i="3"/>
  <c r="C2311" i="3"/>
  <c r="D2311" i="3"/>
  <c r="E2311" i="3"/>
  <c r="C2312" i="3"/>
  <c r="D2312" i="3"/>
  <c r="E2312" i="3"/>
  <c r="C2313" i="3"/>
  <c r="D2313" i="3"/>
  <c r="E2313" i="3"/>
  <c r="C2314" i="3"/>
  <c r="D2314" i="3"/>
  <c r="E2314" i="3"/>
  <c r="C2315" i="3"/>
  <c r="D2315" i="3"/>
  <c r="E2315" i="3"/>
  <c r="C2316" i="3"/>
  <c r="D2316" i="3"/>
  <c r="E2316" i="3"/>
  <c r="C2317" i="3"/>
  <c r="D2317" i="3"/>
  <c r="E2317" i="3"/>
  <c r="C2318" i="3"/>
  <c r="D2318" i="3"/>
  <c r="E2318" i="3"/>
  <c r="C2319" i="3"/>
  <c r="D2319" i="3"/>
  <c r="E2319" i="3"/>
  <c r="C2320" i="3"/>
  <c r="D2320" i="3"/>
  <c r="E2320" i="3"/>
  <c r="C2321" i="3"/>
  <c r="D2321" i="3"/>
  <c r="E2321" i="3"/>
  <c r="C2322" i="3"/>
  <c r="D2322" i="3"/>
  <c r="E2322" i="3"/>
  <c r="C2323" i="3"/>
  <c r="D2323" i="3"/>
  <c r="E2323" i="3"/>
  <c r="C2324" i="3"/>
  <c r="D2324" i="3"/>
  <c r="E2324" i="3"/>
  <c r="C2325" i="3"/>
  <c r="D2325" i="3"/>
  <c r="E2325" i="3"/>
  <c r="C2326" i="3"/>
  <c r="D2326" i="3"/>
  <c r="E2326" i="3"/>
  <c r="C2327" i="3"/>
  <c r="D2327" i="3"/>
  <c r="E2327" i="3"/>
  <c r="C2328" i="3"/>
  <c r="D2328" i="3"/>
  <c r="E2328" i="3"/>
  <c r="C2329" i="3"/>
  <c r="D2329" i="3"/>
  <c r="E2329" i="3"/>
  <c r="C2330" i="3"/>
  <c r="D2330" i="3"/>
  <c r="E2330" i="3"/>
  <c r="C2331" i="3"/>
  <c r="D2331" i="3"/>
  <c r="E2331" i="3"/>
  <c r="C2332" i="3"/>
  <c r="D2332" i="3"/>
  <c r="E2332" i="3"/>
  <c r="C2333" i="3"/>
  <c r="D2333" i="3"/>
  <c r="E2333" i="3"/>
  <c r="C2334" i="3"/>
  <c r="D2334" i="3"/>
  <c r="E2334" i="3"/>
  <c r="C2335" i="3"/>
  <c r="D2335" i="3"/>
  <c r="E2335" i="3"/>
  <c r="C2336" i="3"/>
  <c r="D2336" i="3"/>
  <c r="E2336" i="3"/>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 i="1"/>
  <c r="O4" i="1" a="1"/>
  <c r="O4" i="1" s="1"/>
  <c r="O5" i="1" a="1"/>
  <c r="O5" i="1" s="1"/>
  <c r="O6" i="1" a="1"/>
  <c r="O6" i="1" s="1"/>
  <c r="O7" i="1" a="1"/>
  <c r="O7" i="1" s="1"/>
  <c r="O8" i="1" a="1"/>
  <c r="O8" i="1" s="1"/>
  <c r="O9" i="1" a="1"/>
  <c r="O9" i="1" s="1"/>
  <c r="O10" i="1" a="1"/>
  <c r="O10" i="1" s="1"/>
  <c r="O11" i="1" a="1"/>
  <c r="O11" i="1" s="1"/>
  <c r="O12" i="1" a="1"/>
  <c r="O12" i="1" s="1"/>
  <c r="O13" i="1" a="1"/>
  <c r="O13" i="1" s="1"/>
  <c r="O14" i="1" a="1"/>
  <c r="O14" i="1" s="1"/>
  <c r="O15" i="1" a="1"/>
  <c r="O15" i="1" s="1"/>
  <c r="O16" i="1" a="1"/>
  <c r="O16" i="1" s="1"/>
  <c r="O17" i="1" a="1"/>
  <c r="O17" i="1" s="1"/>
  <c r="O18" i="1" a="1"/>
  <c r="O18" i="1" s="1"/>
  <c r="O19" i="1" a="1"/>
  <c r="O19" i="1" s="1"/>
  <c r="O20" i="1" a="1"/>
  <c r="O20" i="1" s="1"/>
  <c r="O21" i="1" a="1"/>
  <c r="O21" i="1" s="1"/>
  <c r="O22" i="1" a="1"/>
  <c r="O22" i="1" s="1"/>
  <c r="O23" i="1" a="1"/>
  <c r="O23" i="1" s="1"/>
  <c r="O24" i="1" a="1"/>
  <c r="O24" i="1" s="1"/>
  <c r="O25" i="1" a="1"/>
  <c r="O25" i="1" s="1"/>
  <c r="O26" i="1" a="1"/>
  <c r="O26" i="1" s="1"/>
  <c r="O27" i="1" a="1"/>
  <c r="O27" i="1" s="1"/>
  <c r="O28" i="1" a="1"/>
  <c r="O28" i="1" s="1"/>
  <c r="O29" i="1" a="1"/>
  <c r="O29" i="1" s="1"/>
  <c r="O30" i="1" a="1"/>
  <c r="O30" i="1" s="1"/>
  <c r="O31" i="1" a="1"/>
  <c r="O31" i="1" s="1"/>
  <c r="O32" i="1" a="1"/>
  <c r="O32" i="1" s="1"/>
  <c r="O33" i="1" a="1"/>
  <c r="O33" i="1" s="1"/>
  <c r="O34" i="1" a="1"/>
  <c r="O34" i="1" s="1"/>
  <c r="O35" i="1" a="1"/>
  <c r="O35" i="1" s="1"/>
  <c r="O36" i="1" a="1"/>
  <c r="O36" i="1" s="1"/>
  <c r="O37" i="1" a="1"/>
  <c r="O37" i="1" s="1"/>
  <c r="O38" i="1" a="1"/>
  <c r="O38" i="1" s="1"/>
  <c r="O39" i="1" a="1"/>
  <c r="O39" i="1" s="1"/>
  <c r="O40" i="1" a="1"/>
  <c r="O40" i="1" s="1"/>
  <c r="O41" i="1" a="1"/>
  <c r="O41" i="1" s="1"/>
  <c r="O42" i="1" a="1"/>
  <c r="O42" i="1" s="1"/>
  <c r="O43" i="1" a="1"/>
  <c r="O43" i="1" s="1"/>
  <c r="O44" i="1" a="1"/>
  <c r="O44" i="1" s="1"/>
  <c r="O45" i="1" a="1"/>
  <c r="O45" i="1" s="1"/>
  <c r="O46" i="1" a="1"/>
  <c r="O46" i="1" s="1"/>
  <c r="O48" i="1" a="1"/>
  <c r="O48" i="1" s="1"/>
  <c r="O49" i="1" a="1"/>
  <c r="O49" i="1" s="1"/>
  <c r="O50" i="1" a="1"/>
  <c r="O50" i="1" s="1"/>
  <c r="O51" i="1" a="1"/>
  <c r="O51" i="1" s="1"/>
  <c r="O52" i="1" a="1"/>
  <c r="O52" i="1" s="1"/>
  <c r="O53" i="1" a="1"/>
  <c r="O53" i="1" s="1"/>
  <c r="O54" i="1" a="1"/>
  <c r="O54" i="1" s="1"/>
  <c r="O55" i="1" a="1"/>
  <c r="O55" i="1" s="1"/>
  <c r="O56" i="1" a="1"/>
  <c r="O56" i="1" s="1"/>
  <c r="O57" i="1" a="1"/>
  <c r="O57" i="1" s="1"/>
  <c r="O58" i="1" a="1"/>
  <c r="O58" i="1" s="1"/>
  <c r="O59" i="1" a="1"/>
  <c r="O59" i="1" s="1"/>
  <c r="O60" i="1" a="1"/>
  <c r="O60" i="1" s="1"/>
  <c r="O61" i="1" a="1"/>
  <c r="O61" i="1" s="1"/>
  <c r="O62" i="1" a="1"/>
  <c r="O62" i="1" s="1"/>
  <c r="O63" i="1" a="1"/>
  <c r="O63" i="1" s="1"/>
  <c r="O64" i="1" a="1"/>
  <c r="O64" i="1" s="1"/>
  <c r="O65" i="1" a="1"/>
  <c r="O65" i="1" s="1"/>
  <c r="O66" i="1" a="1"/>
  <c r="O66" i="1" s="1"/>
  <c r="O67" i="1" a="1"/>
  <c r="O67" i="1" s="1"/>
  <c r="O68" i="1" a="1"/>
  <c r="O68" i="1" s="1"/>
  <c r="O69" i="1" a="1"/>
  <c r="O69" i="1" s="1"/>
  <c r="O70" i="1" a="1"/>
  <c r="O70" i="1" s="1"/>
  <c r="O71" i="1" a="1"/>
  <c r="O71" i="1" s="1"/>
  <c r="O72" i="1" a="1"/>
  <c r="O72" i="1" s="1"/>
  <c r="O73" i="1" a="1"/>
  <c r="O73" i="1" s="1"/>
  <c r="O74" i="1" a="1"/>
  <c r="O74" i="1" s="1"/>
  <c r="O75" i="1" a="1"/>
  <c r="O75" i="1" s="1"/>
  <c r="O76" i="1" a="1"/>
  <c r="O76" i="1" s="1"/>
  <c r="O77" i="1" a="1"/>
  <c r="O77" i="1" s="1"/>
  <c r="O78" i="1" a="1"/>
  <c r="O78" i="1" s="1"/>
  <c r="O79" i="1" a="1"/>
  <c r="O79" i="1" s="1"/>
  <c r="O80" i="1" a="1"/>
  <c r="O80" i="1" s="1"/>
  <c r="O81" i="1" a="1"/>
  <c r="O81" i="1" s="1"/>
  <c r="O82" i="1" a="1"/>
  <c r="O82" i="1" s="1"/>
  <c r="O83" i="1" a="1"/>
  <c r="O83" i="1" s="1"/>
  <c r="O84" i="1" a="1"/>
  <c r="O84" i="1" s="1"/>
  <c r="O85" i="1" a="1"/>
  <c r="O85" i="1" s="1"/>
  <c r="O86" i="1" a="1"/>
  <c r="O86" i="1" s="1"/>
  <c r="O87" i="1" a="1"/>
  <c r="O87" i="1" s="1"/>
  <c r="O88" i="1" a="1"/>
  <c r="O88" i="1" s="1"/>
  <c r="O89" i="1" a="1"/>
  <c r="O89" i="1" s="1"/>
  <c r="O90" i="1" a="1"/>
  <c r="O90" i="1" s="1"/>
  <c r="O91" i="1" a="1"/>
  <c r="O91" i="1" s="1"/>
  <c r="O92" i="1" a="1"/>
  <c r="O92" i="1" s="1"/>
  <c r="O93" i="1" a="1"/>
  <c r="O93" i="1" s="1"/>
  <c r="O94" i="1" a="1"/>
  <c r="O94" i="1" s="1"/>
  <c r="O95" i="1" a="1"/>
  <c r="O95" i="1" s="1"/>
  <c r="O96" i="1" a="1"/>
  <c r="O96" i="1" s="1"/>
  <c r="O97" i="1" a="1"/>
  <c r="O97" i="1" s="1"/>
  <c r="O98" i="1" a="1"/>
  <c r="O98" i="1" s="1"/>
  <c r="O99" i="1" a="1"/>
  <c r="O99" i="1" s="1"/>
  <c r="O100" i="1" a="1"/>
  <c r="O100" i="1" s="1"/>
  <c r="O101" i="1" a="1"/>
  <c r="O101" i="1" s="1"/>
  <c r="O102" i="1" a="1"/>
  <c r="O102" i="1" s="1"/>
  <c r="O103" i="1" a="1"/>
  <c r="O103" i="1" s="1"/>
  <c r="O104" i="1" a="1"/>
  <c r="O104" i="1" s="1"/>
  <c r="O105" i="1" a="1"/>
  <c r="O105" i="1" s="1"/>
  <c r="O106" i="1" a="1"/>
  <c r="O106" i="1" s="1"/>
  <c r="O107" i="1" a="1"/>
  <c r="O107" i="1" s="1"/>
  <c r="O108" i="1" a="1"/>
  <c r="O108" i="1" s="1"/>
  <c r="O109" i="1" a="1"/>
  <c r="O109" i="1" s="1"/>
  <c r="O110" i="1" a="1"/>
  <c r="O110" i="1" s="1"/>
  <c r="O111" i="1" a="1"/>
  <c r="O111" i="1" s="1"/>
  <c r="O112" i="1" a="1"/>
  <c r="O112" i="1" s="1"/>
  <c r="O113" i="1" a="1"/>
  <c r="O113" i="1" s="1"/>
  <c r="O114" i="1" a="1"/>
  <c r="O114" i="1" s="1"/>
  <c r="O115" i="1" a="1"/>
  <c r="O115" i="1" s="1"/>
  <c r="O116" i="1" a="1"/>
  <c r="O116" i="1" s="1"/>
  <c r="O117" i="1" a="1"/>
  <c r="O117" i="1" s="1"/>
  <c r="O118" i="1" a="1"/>
  <c r="O118" i="1" s="1"/>
  <c r="O119" i="1" a="1"/>
  <c r="O119" i="1" s="1"/>
  <c r="O120" i="1" a="1"/>
  <c r="O120" i="1" s="1"/>
  <c r="O121" i="1" a="1"/>
  <c r="O121" i="1" s="1"/>
  <c r="O122" i="1" a="1"/>
  <c r="O122" i="1" s="1"/>
  <c r="O123" i="1" a="1"/>
  <c r="O123" i="1" s="1"/>
  <c r="O124" i="1" a="1"/>
  <c r="O124" i="1" s="1"/>
  <c r="O125" i="1" a="1"/>
  <c r="O125" i="1" s="1"/>
  <c r="O126" i="1" a="1"/>
  <c r="O126" i="1" s="1"/>
  <c r="O127" i="1" a="1"/>
  <c r="O127" i="1" s="1"/>
  <c r="O128" i="1" a="1"/>
  <c r="O128" i="1" s="1"/>
  <c r="O129" i="1" a="1"/>
  <c r="O129" i="1" s="1"/>
  <c r="O130" i="1" a="1"/>
  <c r="O130" i="1" s="1"/>
  <c r="O131" i="1" a="1"/>
  <c r="O131" i="1" s="1"/>
  <c r="O132" i="1" a="1"/>
  <c r="O132" i="1" s="1"/>
  <c r="O133" i="1" a="1"/>
  <c r="O133" i="1" s="1"/>
  <c r="O134" i="1" a="1"/>
  <c r="O134" i="1" s="1"/>
  <c r="O135" i="1" a="1"/>
  <c r="O135" i="1" s="1"/>
  <c r="O136" i="1" a="1"/>
  <c r="O136" i="1" s="1"/>
  <c r="O137" i="1" a="1"/>
  <c r="O137" i="1" s="1"/>
  <c r="O138" i="1" a="1"/>
  <c r="O138" i="1" s="1"/>
  <c r="O139" i="1" a="1"/>
  <c r="O139" i="1" s="1"/>
  <c r="O140" i="1" a="1"/>
  <c r="O140" i="1" s="1"/>
  <c r="O141" i="1" a="1"/>
  <c r="O141" i="1" s="1"/>
  <c r="O142" i="1" a="1"/>
  <c r="O142" i="1" s="1"/>
  <c r="O143" i="1" a="1"/>
  <c r="O143" i="1" s="1"/>
  <c r="O144" i="1" a="1"/>
  <c r="O144" i="1" s="1"/>
  <c r="O145" i="1" a="1"/>
  <c r="O145" i="1" s="1"/>
  <c r="O146" i="1" a="1"/>
  <c r="O146" i="1" s="1"/>
  <c r="O147" i="1" a="1"/>
  <c r="O147" i="1" s="1"/>
  <c r="O148" i="1" a="1"/>
  <c r="O148" i="1" s="1"/>
  <c r="O149" i="1" a="1"/>
  <c r="O149" i="1" s="1"/>
  <c r="O150" i="1" a="1"/>
  <c r="O150" i="1" s="1"/>
  <c r="O151" i="1" a="1"/>
  <c r="O151" i="1" s="1"/>
  <c r="O152" i="1" a="1"/>
  <c r="O152" i="1" s="1"/>
  <c r="O153" i="1" a="1"/>
  <c r="O153" i="1" s="1"/>
  <c r="O154" i="1" a="1"/>
  <c r="O154" i="1" s="1"/>
  <c r="O155" i="1" a="1"/>
  <c r="O155" i="1" s="1"/>
  <c r="O156" i="1" a="1"/>
  <c r="O156" i="1" s="1"/>
  <c r="O157" i="1" a="1"/>
  <c r="O157" i="1" s="1"/>
  <c r="O158" i="1" a="1"/>
  <c r="O158" i="1" s="1"/>
  <c r="O159" i="1" a="1"/>
  <c r="O159" i="1" s="1"/>
  <c r="O160" i="1" a="1"/>
  <c r="O160" i="1" s="1"/>
  <c r="O161" i="1" a="1"/>
  <c r="O161" i="1" s="1"/>
  <c r="O162" i="1" a="1"/>
  <c r="O162" i="1" s="1"/>
  <c r="O163" i="1" a="1"/>
  <c r="O163" i="1" s="1"/>
  <c r="O164" i="1" a="1"/>
  <c r="O164" i="1" s="1"/>
  <c r="O165" i="1" a="1"/>
  <c r="O165" i="1" s="1"/>
  <c r="O166" i="1" a="1"/>
  <c r="O166" i="1" s="1"/>
  <c r="O167" i="1" a="1"/>
  <c r="O167" i="1" s="1"/>
  <c r="O168" i="1" a="1"/>
  <c r="O168" i="1" s="1"/>
  <c r="O169" i="1" a="1"/>
  <c r="O169" i="1" s="1"/>
  <c r="O170" i="1" a="1"/>
  <c r="O170" i="1" s="1"/>
  <c r="O171" i="1" a="1"/>
  <c r="O171" i="1" s="1"/>
  <c r="O172" i="1" a="1"/>
  <c r="O172" i="1" s="1"/>
  <c r="O173" i="1" a="1"/>
  <c r="O173" i="1" s="1"/>
  <c r="O174" i="1" a="1"/>
  <c r="O174" i="1" s="1"/>
  <c r="O175" i="1" a="1"/>
  <c r="O175" i="1" s="1"/>
  <c r="O176" i="1" a="1"/>
  <c r="O176" i="1" s="1"/>
  <c r="O177" i="1" a="1"/>
  <c r="O177" i="1" s="1"/>
  <c r="O178" i="1" a="1"/>
  <c r="O178" i="1" s="1"/>
  <c r="O179" i="1" a="1"/>
  <c r="O179" i="1" s="1"/>
  <c r="O180" i="1" a="1"/>
  <c r="O180" i="1" s="1"/>
  <c r="O181" i="1" a="1"/>
  <c r="O181" i="1" s="1"/>
  <c r="O182" i="1" a="1"/>
  <c r="O182" i="1" s="1"/>
  <c r="O183" i="1" a="1"/>
  <c r="O183" i="1" s="1"/>
  <c r="O184" i="1" a="1"/>
  <c r="O184" i="1" s="1"/>
  <c r="O185" i="1" a="1"/>
  <c r="O185" i="1" s="1"/>
  <c r="O186" i="1" a="1"/>
  <c r="O186" i="1" s="1"/>
  <c r="O187" i="1" a="1"/>
  <c r="O187" i="1" s="1"/>
  <c r="O188" i="1" a="1"/>
  <c r="O188" i="1" s="1"/>
  <c r="O189" i="1" a="1"/>
  <c r="O189" i="1" s="1"/>
  <c r="O190" i="1" a="1"/>
  <c r="O190" i="1" s="1"/>
  <c r="O191" i="1" a="1"/>
  <c r="O191" i="1" s="1"/>
  <c r="O192" i="1" a="1"/>
  <c r="O192" i="1" s="1"/>
  <c r="O193" i="1" a="1"/>
  <c r="O193" i="1" s="1"/>
  <c r="O194" i="1" a="1"/>
  <c r="O194" i="1" s="1"/>
  <c r="O195" i="1" a="1"/>
  <c r="O195" i="1" s="1"/>
  <c r="O196" i="1" a="1"/>
  <c r="O196" i="1" s="1"/>
  <c r="O197" i="1" a="1"/>
  <c r="O197" i="1" s="1"/>
  <c r="O198" i="1" a="1"/>
  <c r="O198" i="1" s="1"/>
  <c r="O199" i="1" a="1"/>
  <c r="O199" i="1" s="1"/>
  <c r="O200" i="1" a="1"/>
  <c r="O200" i="1" s="1"/>
  <c r="O201" i="1" a="1"/>
  <c r="O201" i="1" s="1"/>
  <c r="O202" i="1" a="1"/>
  <c r="O202" i="1" s="1"/>
  <c r="O203" i="1" a="1"/>
  <c r="O203" i="1" s="1"/>
  <c r="O204" i="1" a="1"/>
  <c r="O204" i="1" s="1"/>
  <c r="O205" i="1" a="1"/>
  <c r="O205" i="1" s="1"/>
  <c r="O206" i="1" a="1"/>
  <c r="O206" i="1" s="1"/>
  <c r="O207" i="1" a="1"/>
  <c r="O207" i="1" s="1"/>
  <c r="O208" i="1" a="1"/>
  <c r="O208" i="1" s="1"/>
  <c r="O209" i="1" a="1"/>
  <c r="O209" i="1" s="1"/>
  <c r="O210" i="1" a="1"/>
  <c r="O210" i="1" s="1"/>
  <c r="O211" i="1" a="1"/>
  <c r="O211" i="1" s="1"/>
  <c r="O212" i="1" a="1"/>
  <c r="O212" i="1" s="1"/>
  <c r="O213" i="1" a="1"/>
  <c r="O213" i="1" s="1"/>
  <c r="O214" i="1" a="1"/>
  <c r="O214" i="1" s="1"/>
  <c r="O215" i="1" a="1"/>
  <c r="O215" i="1" s="1"/>
  <c r="O216" i="1" a="1"/>
  <c r="O216" i="1" s="1"/>
  <c r="O217" i="1" a="1"/>
  <c r="O217" i="1" s="1"/>
  <c r="O218" i="1" a="1"/>
  <c r="O218" i="1" s="1"/>
  <c r="O219" i="1" a="1"/>
  <c r="O219" i="1" s="1"/>
  <c r="O220" i="1" a="1"/>
  <c r="O220" i="1" s="1"/>
  <c r="O221" i="1" a="1"/>
  <c r="O221" i="1" s="1"/>
  <c r="O222" i="1" a="1"/>
  <c r="O222" i="1" s="1"/>
  <c r="O223" i="1" a="1"/>
  <c r="O223" i="1" s="1"/>
  <c r="O224" i="1" a="1"/>
  <c r="O224" i="1" s="1"/>
  <c r="O225" i="1" a="1"/>
  <c r="O225" i="1" s="1"/>
  <c r="O226" i="1" a="1"/>
  <c r="O226" i="1" s="1"/>
  <c r="O227" i="1" a="1"/>
  <c r="O227" i="1" s="1"/>
  <c r="O228" i="1" a="1"/>
  <c r="O228" i="1" s="1"/>
  <c r="O229" i="1" a="1"/>
  <c r="O229" i="1" s="1"/>
  <c r="O230" i="1" a="1"/>
  <c r="O230" i="1" s="1"/>
  <c r="O231" i="1" a="1"/>
  <c r="O231" i="1" s="1"/>
  <c r="O232" i="1" a="1"/>
  <c r="O232" i="1" s="1"/>
  <c r="O233" i="1" a="1"/>
  <c r="O233" i="1" s="1"/>
  <c r="O234" i="1" a="1"/>
  <c r="O234" i="1" s="1"/>
  <c r="O235" i="1" a="1"/>
  <c r="O235" i="1" s="1"/>
  <c r="O236" i="1" a="1"/>
  <c r="O236" i="1" s="1"/>
  <c r="O237" i="1" a="1"/>
  <c r="O237" i="1" s="1"/>
  <c r="O238" i="1" a="1"/>
  <c r="O238" i="1" s="1"/>
  <c r="O239" i="1" a="1"/>
  <c r="O239" i="1" s="1"/>
  <c r="O240" i="1" a="1"/>
  <c r="O240" i="1" s="1"/>
  <c r="O241" i="1" a="1"/>
  <c r="O241" i="1" s="1"/>
  <c r="O242" i="1" a="1"/>
  <c r="O242" i="1" s="1"/>
  <c r="O243" i="1" a="1"/>
  <c r="O243" i="1" s="1"/>
  <c r="O244" i="1" a="1"/>
  <c r="O244" i="1" s="1"/>
  <c r="O245" i="1" a="1"/>
  <c r="O245" i="1" s="1"/>
  <c r="O246" i="1" a="1"/>
  <c r="O246" i="1" s="1"/>
  <c r="O247" i="1" a="1"/>
  <c r="O247" i="1" s="1"/>
  <c r="O248" i="1" a="1"/>
  <c r="O248" i="1" s="1"/>
  <c r="O249" i="1" a="1"/>
  <c r="O249" i="1" s="1"/>
  <c r="O250" i="1" a="1"/>
  <c r="O250" i="1" s="1"/>
  <c r="O251" i="1" a="1"/>
  <c r="O251" i="1" s="1"/>
  <c r="O252" i="1" a="1"/>
  <c r="O252" i="1" s="1"/>
  <c r="O253" i="1" a="1"/>
  <c r="O253" i="1" s="1"/>
  <c r="O254" i="1" a="1"/>
  <c r="O254" i="1" s="1"/>
  <c r="O255" i="1" a="1"/>
  <c r="O255" i="1" s="1"/>
  <c r="O256" i="1" a="1"/>
  <c r="O256" i="1" s="1"/>
  <c r="O257" i="1" a="1"/>
  <c r="O257" i="1" s="1"/>
  <c r="O258" i="1" a="1"/>
  <c r="O258" i="1" s="1"/>
  <c r="O259" i="1" a="1"/>
  <c r="O259" i="1" s="1"/>
  <c r="O260" i="1" a="1"/>
  <c r="O260" i="1" s="1"/>
  <c r="O261" i="1" a="1"/>
  <c r="O261" i="1" s="1"/>
  <c r="O262" i="1" a="1"/>
  <c r="O262" i="1" s="1"/>
  <c r="O263" i="1" a="1"/>
  <c r="O263" i="1" s="1"/>
  <c r="O264" i="1" a="1"/>
  <c r="O264" i="1" s="1"/>
  <c r="O265" i="1" a="1"/>
  <c r="O265" i="1" s="1"/>
  <c r="O266" i="1" a="1"/>
  <c r="O266" i="1" s="1"/>
  <c r="O267" i="1" a="1"/>
  <c r="O267" i="1" s="1"/>
  <c r="O268" i="1" a="1"/>
  <c r="O268" i="1" s="1"/>
  <c r="O269" i="1" a="1"/>
  <c r="O269" i="1" s="1"/>
  <c r="O270" i="1" a="1"/>
  <c r="O270" i="1" s="1"/>
  <c r="O271" i="1" a="1"/>
  <c r="O271" i="1" s="1"/>
  <c r="O272" i="1" a="1"/>
  <c r="O272" i="1" s="1"/>
  <c r="O273" i="1" a="1"/>
  <c r="O273" i="1" s="1"/>
  <c r="O274" i="1" a="1"/>
  <c r="O274" i="1" s="1"/>
  <c r="O275" i="1" a="1"/>
  <c r="O275" i="1" s="1"/>
  <c r="O276" i="1" a="1"/>
  <c r="O276" i="1" s="1"/>
  <c r="O277" i="1" a="1"/>
  <c r="O277" i="1" s="1"/>
  <c r="O278" i="1" a="1"/>
  <c r="O278" i="1" s="1"/>
  <c r="O279" i="1" a="1"/>
  <c r="O279" i="1" s="1"/>
  <c r="O280" i="1" a="1"/>
  <c r="O280" i="1" s="1"/>
  <c r="O281" i="1" a="1"/>
  <c r="O281" i="1" s="1"/>
  <c r="O282" i="1" a="1"/>
  <c r="O282" i="1" s="1"/>
  <c r="O283" i="1" a="1"/>
  <c r="O283" i="1" s="1"/>
  <c r="O284" i="1" a="1"/>
  <c r="O284" i="1" s="1"/>
  <c r="O285" i="1" a="1"/>
  <c r="O285" i="1" s="1"/>
  <c r="O286" i="1" a="1"/>
  <c r="O286" i="1" s="1"/>
  <c r="O287" i="1" a="1"/>
  <c r="O287" i="1" s="1"/>
  <c r="O288" i="1" a="1"/>
  <c r="O288" i="1" s="1"/>
  <c r="O289" i="1" a="1"/>
  <c r="O289" i="1" s="1"/>
  <c r="O290" i="1" a="1"/>
  <c r="O290" i="1" s="1"/>
  <c r="O291" i="1" a="1"/>
  <c r="O291" i="1" s="1"/>
  <c r="O292" i="1" a="1"/>
  <c r="O292" i="1" s="1"/>
  <c r="O293" i="1" a="1"/>
  <c r="O293" i="1" s="1"/>
  <c r="O294" i="1" a="1"/>
  <c r="O294" i="1" s="1"/>
  <c r="O295" i="1" a="1"/>
  <c r="O295" i="1" s="1"/>
  <c r="O297" i="1" a="1"/>
  <c r="O297" i="1" s="1"/>
  <c r="O298" i="1" a="1"/>
  <c r="O298" i="1" s="1"/>
  <c r="O299" i="1" a="1"/>
  <c r="O299" i="1" s="1"/>
  <c r="O300" i="1" a="1"/>
  <c r="O300" i="1" s="1"/>
  <c r="O301" i="1" a="1"/>
  <c r="O301" i="1" s="1"/>
  <c r="O302" i="1" a="1"/>
  <c r="O302" i="1" s="1"/>
  <c r="O303" i="1" a="1"/>
  <c r="O303" i="1" s="1"/>
  <c r="O304" i="1" a="1"/>
  <c r="O304" i="1" s="1"/>
  <c r="O305" i="1" a="1"/>
  <c r="O305" i="1" s="1"/>
  <c r="O306" i="1" a="1"/>
  <c r="O306" i="1" s="1"/>
  <c r="O307" i="1" a="1"/>
  <c r="O307" i="1" s="1"/>
  <c r="O308" i="1" a="1"/>
  <c r="O308" i="1" s="1"/>
  <c r="O309" i="1" a="1"/>
  <c r="O309" i="1" s="1"/>
  <c r="O310" i="1" a="1"/>
  <c r="O310" i="1" s="1"/>
  <c r="O311" i="1" a="1"/>
  <c r="O311" i="1" s="1"/>
  <c r="O312" i="1" a="1"/>
  <c r="O312" i="1" s="1"/>
  <c r="O313" i="1" a="1"/>
  <c r="O313" i="1" s="1"/>
  <c r="O314" i="1" a="1"/>
  <c r="O314" i="1" s="1"/>
  <c r="O315" i="1" a="1"/>
  <c r="O315" i="1" s="1"/>
  <c r="O316" i="1" a="1"/>
  <c r="O316" i="1" s="1"/>
  <c r="O317" i="1" a="1"/>
  <c r="O317" i="1" s="1"/>
  <c r="O318" i="1" a="1"/>
  <c r="O318" i="1" s="1"/>
  <c r="O319" i="1" a="1"/>
  <c r="O319" i="1" s="1"/>
  <c r="O320" i="1" a="1"/>
  <c r="O320" i="1" s="1"/>
  <c r="O321" i="1" a="1"/>
  <c r="O321" i="1" s="1"/>
  <c r="O322" i="1" a="1"/>
  <c r="O322" i="1" s="1"/>
  <c r="O323" i="1" a="1"/>
  <c r="O323" i="1" s="1"/>
  <c r="O324" i="1" a="1"/>
  <c r="O324" i="1" s="1"/>
  <c r="O325" i="1" a="1"/>
  <c r="O325" i="1" s="1"/>
  <c r="O326" i="1" a="1"/>
  <c r="O326" i="1" s="1"/>
  <c r="O327" i="1" a="1"/>
  <c r="O327" i="1" s="1"/>
  <c r="O328" i="1" a="1"/>
  <c r="O328" i="1" s="1"/>
  <c r="O329" i="1" a="1"/>
  <c r="O329" i="1" s="1"/>
  <c r="O330" i="1" a="1"/>
  <c r="O330" i="1" s="1"/>
  <c r="O331" i="1" a="1"/>
  <c r="O331" i="1" s="1"/>
  <c r="O332" i="1" a="1"/>
  <c r="O332" i="1" s="1"/>
  <c r="O333" i="1" a="1"/>
  <c r="O333" i="1" s="1"/>
  <c r="O334" i="1" a="1"/>
  <c r="O334" i="1" s="1"/>
  <c r="O335" i="1" a="1"/>
  <c r="O335" i="1" s="1"/>
  <c r="O336" i="1" a="1"/>
  <c r="O336" i="1" s="1"/>
  <c r="O337" i="1" a="1"/>
  <c r="O337" i="1" s="1"/>
  <c r="O338" i="1" a="1"/>
  <c r="O338" i="1" s="1"/>
  <c r="O339" i="1" a="1"/>
  <c r="O339" i="1" s="1"/>
  <c r="O340" i="1" a="1"/>
  <c r="O340" i="1" s="1"/>
  <c r="O341" i="1" a="1"/>
  <c r="O341" i="1" s="1"/>
  <c r="O342" i="1" a="1"/>
  <c r="O342" i="1" s="1"/>
  <c r="O343" i="1" a="1"/>
  <c r="O343" i="1" s="1"/>
  <c r="O344" i="1" a="1"/>
  <c r="O344" i="1" s="1"/>
  <c r="O345" i="1" a="1"/>
  <c r="O345" i="1" s="1"/>
  <c r="O346" i="1" a="1"/>
  <c r="O346" i="1" s="1"/>
  <c r="O347" i="1" a="1"/>
  <c r="O347" i="1" s="1"/>
  <c r="O348" i="1" a="1"/>
  <c r="O348" i="1" s="1"/>
  <c r="O349" i="1" a="1"/>
  <c r="O349" i="1" s="1"/>
  <c r="O350" i="1" a="1"/>
  <c r="O350" i="1" s="1"/>
  <c r="O351" i="1" a="1"/>
  <c r="O351" i="1" s="1"/>
  <c r="O352" i="1" a="1"/>
  <c r="O352" i="1" s="1"/>
  <c r="O353" i="1" a="1"/>
  <c r="O353" i="1" s="1"/>
  <c r="O354" i="1" a="1"/>
  <c r="O354" i="1" s="1"/>
  <c r="O355" i="1" a="1"/>
  <c r="O355" i="1" s="1"/>
  <c r="O356" i="1" a="1"/>
  <c r="O356" i="1" s="1"/>
  <c r="O357" i="1" a="1"/>
  <c r="O357" i="1" s="1"/>
  <c r="O358" i="1" a="1"/>
  <c r="O358" i="1" s="1"/>
  <c r="O359" i="1" a="1"/>
  <c r="O359" i="1" s="1"/>
  <c r="O360" i="1" a="1"/>
  <c r="O360" i="1" s="1"/>
  <c r="O361" i="1" a="1"/>
  <c r="O361" i="1" s="1"/>
  <c r="O362" i="1" a="1"/>
  <c r="O362" i="1" s="1"/>
  <c r="O363" i="1" a="1"/>
  <c r="O363" i="1" s="1"/>
  <c r="O364" i="1" a="1"/>
  <c r="O364" i="1" s="1"/>
  <c r="O365" i="1" a="1"/>
  <c r="O365" i="1" s="1"/>
  <c r="O366" i="1" a="1"/>
  <c r="O366" i="1" s="1"/>
  <c r="O367" i="1" a="1"/>
  <c r="O367" i="1" s="1"/>
  <c r="O368" i="1" a="1"/>
  <c r="O368" i="1" s="1"/>
  <c r="O369" i="1" a="1"/>
  <c r="O369" i="1" s="1"/>
  <c r="O370" i="1" a="1"/>
  <c r="O370" i="1" s="1"/>
  <c r="O371" i="1" a="1"/>
  <c r="O371" i="1" s="1"/>
  <c r="O372" i="1" a="1"/>
  <c r="O372" i="1" s="1"/>
  <c r="O373" i="1" a="1"/>
  <c r="O373" i="1" s="1"/>
  <c r="O374" i="1" a="1"/>
  <c r="O374" i="1" s="1"/>
  <c r="O375" i="1" a="1"/>
  <c r="O375" i="1" s="1"/>
  <c r="O376" i="1" a="1"/>
  <c r="O376" i="1" s="1"/>
  <c r="O377" i="1" a="1"/>
  <c r="O377" i="1" s="1"/>
  <c r="O378" i="1" a="1"/>
  <c r="O378" i="1" s="1"/>
  <c r="O379" i="1" a="1"/>
  <c r="O379" i="1" s="1"/>
  <c r="O380" i="1" a="1"/>
  <c r="O380" i="1" s="1"/>
  <c r="O381" i="1" a="1"/>
  <c r="O381" i="1" s="1"/>
  <c r="O382" i="1" a="1"/>
  <c r="O382" i="1" s="1"/>
  <c r="O383" i="1" a="1"/>
  <c r="O383" i="1" s="1"/>
  <c r="O384" i="1" a="1"/>
  <c r="O384" i="1" s="1"/>
  <c r="O385" i="1" a="1"/>
  <c r="O385" i="1" s="1"/>
  <c r="O386" i="1" a="1"/>
  <c r="O386" i="1" s="1"/>
  <c r="O387" i="1" a="1"/>
  <c r="O387" i="1" s="1"/>
  <c r="O388" i="1" a="1"/>
  <c r="O388" i="1" s="1"/>
  <c r="O389" i="1" a="1"/>
  <c r="O389" i="1" s="1"/>
  <c r="O390" i="1" a="1"/>
  <c r="O390" i="1" s="1"/>
  <c r="O391" i="1" a="1"/>
  <c r="O391" i="1" s="1"/>
  <c r="O392" i="1" a="1"/>
  <c r="O392" i="1" s="1"/>
  <c r="O393" i="1" a="1"/>
  <c r="O393" i="1" s="1"/>
  <c r="O394" i="1" a="1"/>
  <c r="O394" i="1" s="1"/>
  <c r="O395" i="1" a="1"/>
  <c r="O395" i="1" s="1"/>
  <c r="O396" i="1" a="1"/>
  <c r="O396" i="1" s="1"/>
  <c r="O397" i="1" a="1"/>
  <c r="O397" i="1" s="1"/>
  <c r="O398" i="1" a="1"/>
  <c r="O398" i="1" s="1"/>
  <c r="O399" i="1" a="1"/>
  <c r="O399" i="1" s="1"/>
  <c r="O400" i="1" a="1"/>
  <c r="O400" i="1" s="1"/>
  <c r="O401" i="1" a="1"/>
  <c r="O401" i="1" s="1"/>
  <c r="O402" i="1" a="1"/>
  <c r="O402" i="1" s="1"/>
  <c r="O403" i="1" a="1"/>
  <c r="O403" i="1" s="1"/>
  <c r="O404" i="1" a="1"/>
  <c r="O404" i="1" s="1"/>
  <c r="O405" i="1" a="1"/>
  <c r="O405" i="1" s="1"/>
  <c r="O406" i="1" a="1"/>
  <c r="O406" i="1" s="1"/>
  <c r="O407" i="1" a="1"/>
  <c r="O407" i="1" s="1"/>
  <c r="O408" i="1" a="1"/>
  <c r="O408" i="1" s="1"/>
  <c r="O409" i="1" a="1"/>
  <c r="O409" i="1" s="1"/>
  <c r="O410" i="1" a="1"/>
  <c r="O410" i="1" s="1"/>
  <c r="O411" i="1" a="1"/>
  <c r="O411" i="1" s="1"/>
  <c r="O412" i="1" a="1"/>
  <c r="O412" i="1" s="1"/>
  <c r="O413" i="1" a="1"/>
  <c r="O413" i="1" s="1"/>
  <c r="O414" i="1" a="1"/>
  <c r="O414" i="1" s="1"/>
  <c r="O415" i="1" a="1"/>
  <c r="O415" i="1" s="1"/>
  <c r="O416" i="1" a="1"/>
  <c r="O416" i="1" s="1"/>
  <c r="O417" i="1" a="1"/>
  <c r="O417" i="1" s="1"/>
  <c r="O418" i="1" a="1"/>
  <c r="O418" i="1" s="1"/>
  <c r="O419" i="1" a="1"/>
  <c r="O419" i="1" s="1"/>
  <c r="O420" i="1" a="1"/>
  <c r="O420" i="1" s="1"/>
  <c r="O421" i="1" a="1"/>
  <c r="O421" i="1" s="1"/>
  <c r="O422" i="1" a="1"/>
  <c r="O422" i="1" s="1"/>
  <c r="O423" i="1" a="1"/>
  <c r="O423" i="1" s="1"/>
  <c r="O424" i="1" a="1"/>
  <c r="O424" i="1" s="1"/>
  <c r="O425" i="1" a="1"/>
  <c r="O425" i="1" s="1"/>
  <c r="O426" i="1" a="1"/>
  <c r="O426" i="1" s="1"/>
  <c r="O427" i="1" a="1"/>
  <c r="O427" i="1" s="1"/>
  <c r="O428" i="1" a="1"/>
  <c r="O428" i="1" s="1"/>
  <c r="O429" i="1" a="1"/>
  <c r="O429" i="1" s="1"/>
  <c r="O430" i="1" a="1"/>
  <c r="O430" i="1" s="1"/>
  <c r="O431" i="1" a="1"/>
  <c r="O431" i="1" s="1"/>
  <c r="O432" i="1" a="1"/>
  <c r="O432" i="1" s="1"/>
  <c r="O433" i="1" a="1"/>
  <c r="O433" i="1" s="1"/>
  <c r="O434" i="1" a="1"/>
  <c r="O434" i="1" s="1"/>
  <c r="O435" i="1" a="1"/>
  <c r="O435" i="1" s="1"/>
  <c r="O436" i="1" a="1"/>
  <c r="O436" i="1" s="1"/>
  <c r="O437" i="1" a="1"/>
  <c r="O437" i="1" s="1"/>
  <c r="O438" i="1" a="1"/>
  <c r="O438" i="1" s="1"/>
  <c r="O439" i="1" a="1"/>
  <c r="O439" i="1" s="1"/>
  <c r="O440" i="1" a="1"/>
  <c r="O440" i="1" s="1"/>
  <c r="O441" i="1" a="1"/>
  <c r="O441" i="1" s="1"/>
  <c r="O442" i="1" a="1"/>
  <c r="O442" i="1" s="1"/>
  <c r="O443" i="1" a="1"/>
  <c r="O443" i="1" s="1"/>
  <c r="O444" i="1" a="1"/>
  <c r="O444" i="1" s="1"/>
  <c r="O445" i="1" a="1"/>
  <c r="O445" i="1" s="1"/>
  <c r="O446" i="1" a="1"/>
  <c r="O446" i="1" s="1"/>
  <c r="O447" i="1" a="1"/>
  <c r="O447" i="1" s="1"/>
  <c r="O448" i="1" a="1"/>
  <c r="O448" i="1" s="1"/>
  <c r="O449" i="1" a="1"/>
  <c r="O449" i="1" s="1"/>
  <c r="O450" i="1" a="1"/>
  <c r="O450" i="1" s="1"/>
  <c r="O451" i="1" a="1"/>
  <c r="O451" i="1" s="1"/>
  <c r="O452" i="1" a="1"/>
  <c r="O452" i="1" s="1"/>
  <c r="O453" i="1" a="1"/>
  <c r="O453" i="1" s="1"/>
  <c r="O454" i="1" a="1"/>
  <c r="O454" i="1" s="1"/>
  <c r="O455" i="1" a="1"/>
  <c r="O455" i="1" s="1"/>
  <c r="O456" i="1" a="1"/>
  <c r="O456" i="1" s="1"/>
  <c r="O457" i="1" a="1"/>
  <c r="O457" i="1" s="1"/>
  <c r="O458" i="1" a="1"/>
  <c r="O458" i="1" s="1"/>
  <c r="O459" i="1" a="1"/>
  <c r="O459" i="1" s="1"/>
  <c r="O460" i="1" a="1"/>
  <c r="O460" i="1" s="1"/>
  <c r="O461" i="1" a="1"/>
  <c r="O461" i="1" s="1"/>
  <c r="O462" i="1" a="1"/>
  <c r="O462" i="1" s="1"/>
  <c r="O463" i="1" a="1"/>
  <c r="O463" i="1" s="1"/>
  <c r="O464" i="1" a="1"/>
  <c r="O464" i="1" s="1"/>
  <c r="O465" i="1" a="1"/>
  <c r="O465" i="1" s="1"/>
  <c r="O466" i="1" a="1"/>
  <c r="O466" i="1" s="1"/>
  <c r="O467" i="1" a="1"/>
  <c r="O467" i="1" s="1"/>
  <c r="O468" i="1" a="1"/>
  <c r="O468" i="1" s="1"/>
  <c r="O469" i="1" a="1"/>
  <c r="O469" i="1" s="1"/>
  <c r="O470" i="1" a="1"/>
  <c r="O470" i="1" s="1"/>
  <c r="O471" i="1" a="1"/>
  <c r="O471" i="1" s="1"/>
  <c r="O472" i="1" a="1"/>
  <c r="O472" i="1" s="1"/>
  <c r="O473" i="1" a="1"/>
  <c r="O473" i="1" s="1"/>
  <c r="O474" i="1" a="1"/>
  <c r="O474" i="1" s="1"/>
  <c r="O475" i="1" a="1"/>
  <c r="O475" i="1" s="1"/>
  <c r="O476" i="1" a="1"/>
  <c r="O476" i="1" s="1"/>
  <c r="O477" i="1" a="1"/>
  <c r="O477" i="1" s="1"/>
  <c r="O478" i="1" a="1"/>
  <c r="O478" i="1" s="1"/>
  <c r="O479" i="1" a="1"/>
  <c r="O479" i="1" s="1"/>
  <c r="O480" i="1" a="1"/>
  <c r="O480" i="1" s="1"/>
  <c r="O481" i="1" a="1"/>
  <c r="O481" i="1" s="1"/>
  <c r="O482" i="1" a="1"/>
  <c r="O482" i="1" s="1"/>
  <c r="O483" i="1" a="1"/>
  <c r="O483" i="1" s="1"/>
  <c r="O484" i="1" a="1"/>
  <c r="O484" i="1" s="1"/>
  <c r="O485" i="1" a="1"/>
  <c r="O485" i="1" s="1"/>
  <c r="O486" i="1" a="1"/>
  <c r="O486" i="1" s="1"/>
  <c r="O487" i="1" a="1"/>
  <c r="O487" i="1" s="1"/>
  <c r="O488" i="1" a="1"/>
  <c r="O488" i="1" s="1"/>
  <c r="O489" i="1" a="1"/>
  <c r="O489" i="1" s="1"/>
  <c r="O490" i="1" a="1"/>
  <c r="O490" i="1" s="1"/>
  <c r="O491" i="1" a="1"/>
  <c r="O491" i="1" s="1"/>
  <c r="O492" i="1" a="1"/>
  <c r="O492" i="1" s="1"/>
  <c r="O493" i="1" a="1"/>
  <c r="O493" i="1" s="1"/>
  <c r="O494" i="1" a="1"/>
  <c r="O494" i="1" s="1"/>
  <c r="O495" i="1" a="1"/>
  <c r="O495" i="1" s="1"/>
  <c r="O496" i="1" a="1"/>
  <c r="O496" i="1" s="1"/>
  <c r="O497" i="1" a="1"/>
  <c r="O497" i="1" s="1"/>
  <c r="O498" i="1" a="1"/>
  <c r="O498" i="1" s="1"/>
  <c r="O499" i="1" a="1"/>
  <c r="O499" i="1" s="1"/>
  <c r="O500" i="1" a="1"/>
  <c r="O500" i="1" s="1"/>
  <c r="O501" i="1" a="1"/>
  <c r="O501" i="1" s="1"/>
  <c r="O502" i="1" a="1"/>
  <c r="O502" i="1" s="1"/>
  <c r="O503" i="1" a="1"/>
  <c r="O503" i="1" s="1"/>
  <c r="O504" i="1" a="1"/>
  <c r="O504" i="1" s="1"/>
  <c r="O505" i="1" a="1"/>
  <c r="O505" i="1" s="1"/>
  <c r="O506" i="1" a="1"/>
  <c r="O506" i="1" s="1"/>
  <c r="O507" i="1" a="1"/>
  <c r="O507" i="1" s="1"/>
  <c r="O508" i="1" a="1"/>
  <c r="O508" i="1" s="1"/>
  <c r="O509" i="1" a="1"/>
  <c r="O509" i="1" s="1"/>
  <c r="O510" i="1" a="1"/>
  <c r="O510" i="1" s="1"/>
  <c r="O511" i="1" a="1"/>
  <c r="O511" i="1" s="1"/>
  <c r="O512" i="1" a="1"/>
  <c r="O512" i="1" s="1"/>
  <c r="O513" i="1" a="1"/>
  <c r="O513" i="1" s="1"/>
  <c r="O514" i="1" a="1"/>
  <c r="O514" i="1" s="1"/>
  <c r="O515" i="1" a="1"/>
  <c r="O515" i="1" s="1"/>
  <c r="O516" i="1" a="1"/>
  <c r="O516" i="1" s="1"/>
  <c r="O517" i="1" a="1"/>
  <c r="O517" i="1" s="1"/>
  <c r="O518" i="1" a="1"/>
  <c r="O518" i="1" s="1"/>
  <c r="O519" i="1" a="1"/>
  <c r="O519" i="1" s="1"/>
  <c r="O520" i="1" a="1"/>
  <c r="O520" i="1" s="1"/>
  <c r="O521" i="1" a="1"/>
  <c r="O521" i="1" s="1"/>
  <c r="O522" i="1" a="1"/>
  <c r="O522" i="1" s="1"/>
  <c r="O523" i="1" a="1"/>
  <c r="O523" i="1" s="1"/>
  <c r="O524" i="1" a="1"/>
  <c r="O524" i="1" s="1"/>
  <c r="O525" i="1" a="1"/>
  <c r="O525" i="1" s="1"/>
  <c r="O526" i="1" a="1"/>
  <c r="O526" i="1" s="1"/>
  <c r="O527" i="1" a="1"/>
  <c r="O527" i="1" s="1"/>
  <c r="O528" i="1" a="1"/>
  <c r="O528" i="1" s="1"/>
  <c r="O529" i="1" a="1"/>
  <c r="O529" i="1" s="1"/>
  <c r="O530" i="1" a="1"/>
  <c r="O530" i="1" s="1"/>
  <c r="O531" i="1" a="1"/>
  <c r="O531" i="1" s="1"/>
  <c r="O532" i="1" a="1"/>
  <c r="O532" i="1" s="1"/>
  <c r="O533" i="1" a="1"/>
  <c r="O533" i="1" s="1"/>
  <c r="O534" i="1" a="1"/>
  <c r="O534" i="1" s="1"/>
  <c r="O535" i="1" a="1"/>
  <c r="O535" i="1" s="1"/>
  <c r="O536" i="1" a="1"/>
  <c r="O536" i="1" s="1"/>
  <c r="O537" i="1" a="1"/>
  <c r="O537" i="1" s="1"/>
  <c r="O538" i="1" a="1"/>
  <c r="O538" i="1" s="1"/>
  <c r="O539" i="1" a="1"/>
  <c r="O539" i="1" s="1"/>
  <c r="O540" i="1" a="1"/>
  <c r="O540" i="1" s="1"/>
  <c r="O541" i="1" a="1"/>
  <c r="O541" i="1" s="1"/>
  <c r="O542" i="1" a="1"/>
  <c r="O542" i="1" s="1"/>
  <c r="O543" i="1" a="1"/>
  <c r="O543" i="1" s="1"/>
  <c r="O544" i="1" a="1"/>
  <c r="O544" i="1" s="1"/>
  <c r="O545" i="1" a="1"/>
  <c r="O545" i="1" s="1"/>
  <c r="O546" i="1" a="1"/>
  <c r="O546" i="1" s="1"/>
  <c r="O547" i="1" a="1"/>
  <c r="O547" i="1" s="1"/>
  <c r="O548" i="1" a="1"/>
  <c r="O548" i="1" s="1"/>
  <c r="O549" i="1" a="1"/>
  <c r="O549" i="1" s="1"/>
  <c r="O550" i="1" a="1"/>
  <c r="O550" i="1" s="1"/>
  <c r="O551" i="1" a="1"/>
  <c r="O551" i="1" s="1"/>
  <c r="O552" i="1" a="1"/>
  <c r="O552" i="1" s="1"/>
  <c r="O553" i="1" a="1"/>
  <c r="O553" i="1" s="1"/>
  <c r="O554" i="1" a="1"/>
  <c r="O554" i="1" s="1"/>
  <c r="O555" i="1" a="1"/>
  <c r="O555" i="1" s="1"/>
  <c r="O556" i="1" a="1"/>
  <c r="O556" i="1" s="1"/>
  <c r="O557" i="1" a="1"/>
  <c r="O557" i="1" s="1"/>
  <c r="O558" i="1" a="1"/>
  <c r="O558" i="1" s="1"/>
  <c r="O559" i="1" a="1"/>
  <c r="O559" i="1" s="1"/>
  <c r="O560" i="1" a="1"/>
  <c r="O560" i="1" s="1"/>
  <c r="O561" i="1" a="1"/>
  <c r="O561" i="1" s="1"/>
  <c r="O562" i="1" a="1"/>
  <c r="O562" i="1" s="1"/>
  <c r="O563" i="1" a="1"/>
  <c r="O563" i="1" s="1"/>
  <c r="O564" i="1" a="1"/>
  <c r="O564" i="1" s="1"/>
  <c r="O565" i="1" a="1"/>
  <c r="O565" i="1" s="1"/>
  <c r="O566" i="1" a="1"/>
  <c r="O566" i="1" s="1"/>
  <c r="O567" i="1" a="1"/>
  <c r="O567" i="1" s="1"/>
  <c r="O568" i="1" a="1"/>
  <c r="O568" i="1" s="1"/>
  <c r="O569" i="1" a="1"/>
  <c r="O569" i="1" s="1"/>
  <c r="O570" i="1" a="1"/>
  <c r="O570" i="1" s="1"/>
  <c r="O571" i="1" a="1"/>
  <c r="O571" i="1" s="1"/>
  <c r="O572" i="1" a="1"/>
  <c r="O572" i="1" s="1"/>
  <c r="O573" i="1" a="1"/>
  <c r="O573" i="1" s="1"/>
  <c r="O574" i="1" a="1"/>
  <c r="O574" i="1" s="1"/>
  <c r="O575" i="1" a="1"/>
  <c r="O575" i="1" s="1"/>
  <c r="O576" i="1" a="1"/>
  <c r="O576" i="1" s="1"/>
  <c r="O577" i="1" a="1"/>
  <c r="O577" i="1" s="1"/>
  <c r="O578" i="1" a="1"/>
  <c r="O578" i="1" s="1"/>
  <c r="O579" i="1" a="1"/>
  <c r="O579" i="1" s="1"/>
  <c r="O580" i="1" a="1"/>
  <c r="O580" i="1" s="1"/>
  <c r="O581" i="1" a="1"/>
  <c r="O581" i="1" s="1"/>
  <c r="O582" i="1" a="1"/>
  <c r="O582" i="1" s="1"/>
  <c r="O583" i="1" a="1"/>
  <c r="O583" i="1" s="1"/>
  <c r="O584" i="1" a="1"/>
  <c r="O584" i="1" s="1"/>
  <c r="O585" i="1" a="1"/>
  <c r="O585" i="1" s="1"/>
  <c r="O586" i="1" a="1"/>
  <c r="O586" i="1" s="1"/>
  <c r="O587" i="1" a="1"/>
  <c r="O587" i="1" s="1"/>
  <c r="O588" i="1" a="1"/>
  <c r="O588" i="1" s="1"/>
  <c r="O589" i="1" a="1"/>
  <c r="O589" i="1" s="1"/>
  <c r="O590" i="1" a="1"/>
  <c r="O590" i="1" s="1"/>
  <c r="O591" i="1" a="1"/>
  <c r="O591" i="1" s="1"/>
  <c r="O592" i="1" a="1"/>
  <c r="O592" i="1" s="1"/>
  <c r="O593" i="1" a="1"/>
  <c r="O593" i="1" s="1"/>
  <c r="O594" i="1" a="1"/>
  <c r="O594" i="1" s="1"/>
  <c r="O595" i="1" a="1"/>
  <c r="O595" i="1" s="1"/>
  <c r="O596" i="1" a="1"/>
  <c r="O596" i="1" s="1"/>
  <c r="O597" i="1" a="1"/>
  <c r="O597" i="1" s="1"/>
  <c r="O598" i="1" a="1"/>
  <c r="O598" i="1" s="1"/>
  <c r="O599" i="1" a="1"/>
  <c r="O599" i="1" s="1"/>
  <c r="O600" i="1" a="1"/>
  <c r="O600" i="1" s="1"/>
  <c r="O601" i="1" a="1"/>
  <c r="O601" i="1" s="1"/>
  <c r="O602" i="1" a="1"/>
  <c r="O602" i="1" s="1"/>
  <c r="O603" i="1" a="1"/>
  <c r="O603" i="1" s="1"/>
  <c r="O604" i="1" a="1"/>
  <c r="O604" i="1" s="1"/>
  <c r="O605" i="1" a="1"/>
  <c r="O605" i="1" s="1"/>
  <c r="O606" i="1" a="1"/>
  <c r="O606" i="1" s="1"/>
  <c r="O607" i="1" a="1"/>
  <c r="O607" i="1" s="1"/>
  <c r="O608" i="1" a="1"/>
  <c r="O608" i="1" s="1"/>
  <c r="O609" i="1" a="1"/>
  <c r="O609" i="1" s="1"/>
  <c r="O610" i="1" a="1"/>
  <c r="O610" i="1" s="1"/>
  <c r="O611" i="1" a="1"/>
  <c r="O611" i="1" s="1"/>
  <c r="O612" i="1" a="1"/>
  <c r="O612" i="1" s="1"/>
  <c r="O613" i="1" a="1"/>
  <c r="O613" i="1" s="1"/>
  <c r="O614" i="1" a="1"/>
  <c r="O614" i="1" s="1"/>
  <c r="O615" i="1" a="1"/>
  <c r="O615" i="1" s="1"/>
  <c r="O616" i="1" a="1"/>
  <c r="O616" i="1" s="1"/>
  <c r="O617" i="1" a="1"/>
  <c r="O617" i="1" s="1"/>
  <c r="O618" i="1" a="1"/>
  <c r="O618" i="1" s="1"/>
  <c r="O619" i="1" a="1"/>
  <c r="O619" i="1" s="1"/>
  <c r="O620" i="1" a="1"/>
  <c r="O620" i="1" s="1"/>
  <c r="O621" i="1" a="1"/>
  <c r="O621" i="1" s="1"/>
  <c r="O622" i="1" a="1"/>
  <c r="O622" i="1" s="1"/>
  <c r="O623" i="1" a="1"/>
  <c r="O623" i="1" s="1"/>
  <c r="O624" i="1" a="1"/>
  <c r="O624" i="1" s="1"/>
  <c r="O625" i="1" a="1"/>
  <c r="O625" i="1" s="1"/>
  <c r="O626" i="1" a="1"/>
  <c r="O626" i="1" s="1"/>
  <c r="O627" i="1" a="1"/>
  <c r="O627" i="1" s="1"/>
  <c r="O628" i="1" a="1"/>
  <c r="O628" i="1" s="1"/>
  <c r="O629" i="1" a="1"/>
  <c r="O629" i="1" s="1"/>
  <c r="O630" i="1" a="1"/>
  <c r="O630" i="1" s="1"/>
  <c r="O631" i="1" a="1"/>
  <c r="O631" i="1" s="1"/>
  <c r="O632" i="1" a="1"/>
  <c r="O632" i="1" s="1"/>
  <c r="O633" i="1" a="1"/>
  <c r="O633" i="1" s="1"/>
  <c r="O634" i="1" a="1"/>
  <c r="O634" i="1" s="1"/>
  <c r="O635" i="1" a="1"/>
  <c r="O635" i="1" s="1"/>
  <c r="O636" i="1" a="1"/>
  <c r="O636" i="1" s="1"/>
  <c r="O637" i="1" a="1"/>
  <c r="O637" i="1" s="1"/>
  <c r="O638" i="1" a="1"/>
  <c r="O638" i="1" s="1"/>
  <c r="O639" i="1" a="1"/>
  <c r="O639" i="1" s="1"/>
  <c r="O640" i="1" a="1"/>
  <c r="O640" i="1" s="1"/>
  <c r="O641" i="1" a="1"/>
  <c r="O641" i="1" s="1"/>
  <c r="O642" i="1" a="1"/>
  <c r="O642" i="1" s="1"/>
  <c r="O643" i="1" a="1"/>
  <c r="O643" i="1" s="1"/>
  <c r="O644" i="1" a="1"/>
  <c r="O644" i="1" s="1"/>
  <c r="O645" i="1" a="1"/>
  <c r="O645" i="1" s="1"/>
  <c r="O646" i="1" a="1"/>
  <c r="O646" i="1" s="1"/>
  <c r="O647" i="1" a="1"/>
  <c r="O647" i="1" s="1"/>
  <c r="O648" i="1" a="1"/>
  <c r="O648" i="1" s="1"/>
  <c r="O649" i="1" a="1"/>
  <c r="O649" i="1" s="1"/>
  <c r="O650" i="1" a="1"/>
  <c r="O650" i="1" s="1"/>
  <c r="O651" i="1" a="1"/>
  <c r="O651" i="1" s="1"/>
  <c r="O652" i="1" a="1"/>
  <c r="O652" i="1" s="1"/>
  <c r="O653" i="1" a="1"/>
  <c r="O653" i="1" s="1"/>
  <c r="O654" i="1" a="1"/>
  <c r="O654" i="1" s="1"/>
  <c r="O655" i="1" a="1"/>
  <c r="O655" i="1" s="1"/>
  <c r="O656" i="1" a="1"/>
  <c r="O656" i="1" s="1"/>
  <c r="O657" i="1" a="1"/>
  <c r="O657" i="1" s="1"/>
  <c r="O658" i="1" a="1"/>
  <c r="O658" i="1" s="1"/>
  <c r="O659" i="1" a="1"/>
  <c r="O659" i="1" s="1"/>
  <c r="O660" i="1" a="1"/>
  <c r="O660" i="1" s="1"/>
  <c r="O661" i="1" a="1"/>
  <c r="O661" i="1" s="1"/>
  <c r="O662" i="1" a="1"/>
  <c r="O662" i="1" s="1"/>
  <c r="O663" i="1" a="1"/>
  <c r="O663" i="1" s="1"/>
  <c r="O664" i="1" a="1"/>
  <c r="O664" i="1" s="1"/>
  <c r="O665" i="1" a="1"/>
  <c r="O665" i="1" s="1"/>
  <c r="O666" i="1" a="1"/>
  <c r="O666" i="1" s="1"/>
  <c r="O667" i="1" a="1"/>
  <c r="O667" i="1" s="1"/>
  <c r="O668" i="1" a="1"/>
  <c r="O668" i="1" s="1"/>
  <c r="O669" i="1" a="1"/>
  <c r="O669" i="1" s="1"/>
  <c r="O670" i="1" a="1"/>
  <c r="O670" i="1" s="1"/>
  <c r="O671" i="1" a="1"/>
  <c r="O671" i="1" s="1"/>
  <c r="O672" i="1" a="1"/>
  <c r="O672" i="1" s="1"/>
  <c r="O673" i="1" a="1"/>
  <c r="O673" i="1" s="1"/>
  <c r="O674" i="1" a="1"/>
  <c r="O674" i="1" s="1"/>
  <c r="O675" i="1" a="1"/>
  <c r="O675" i="1" s="1"/>
  <c r="O676" i="1" a="1"/>
  <c r="O676" i="1" s="1"/>
  <c r="O677" i="1" a="1"/>
  <c r="O677" i="1" s="1"/>
  <c r="O678" i="1" a="1"/>
  <c r="O678" i="1" s="1"/>
  <c r="O679" i="1" a="1"/>
  <c r="O679" i="1" s="1"/>
  <c r="O680" i="1" a="1"/>
  <c r="O680" i="1" s="1"/>
  <c r="O681" i="1" a="1"/>
  <c r="O681" i="1" s="1"/>
  <c r="O682" i="1" a="1"/>
  <c r="O682" i="1" s="1"/>
  <c r="O683" i="1" a="1"/>
  <c r="O683" i="1" s="1"/>
  <c r="O684" i="1" a="1"/>
  <c r="O684" i="1" s="1"/>
  <c r="O685" i="1" a="1"/>
  <c r="O685" i="1" s="1"/>
  <c r="O686" i="1" a="1"/>
  <c r="O686" i="1" s="1"/>
  <c r="O687" i="1" a="1"/>
  <c r="O687" i="1" s="1"/>
  <c r="O688" i="1" a="1"/>
  <c r="O688" i="1" s="1"/>
  <c r="O689" i="1" a="1"/>
  <c r="O689" i="1" s="1"/>
  <c r="O690" i="1" a="1"/>
  <c r="O690" i="1" s="1"/>
  <c r="O691" i="1" a="1"/>
  <c r="O691" i="1" s="1"/>
  <c r="O692" i="1" a="1"/>
  <c r="O692" i="1" s="1"/>
  <c r="O693" i="1" a="1"/>
  <c r="O693" i="1" s="1"/>
  <c r="O694" i="1" a="1"/>
  <c r="O694" i="1" s="1"/>
  <c r="O695" i="1" a="1"/>
  <c r="O695" i="1" s="1"/>
  <c r="O696" i="1" a="1"/>
  <c r="O696" i="1" s="1"/>
  <c r="O697" i="1" a="1"/>
  <c r="O697" i="1" s="1"/>
  <c r="O698" i="1" a="1"/>
  <c r="O698" i="1" s="1"/>
  <c r="O699" i="1" a="1"/>
  <c r="O699" i="1" s="1"/>
  <c r="O700" i="1" a="1"/>
  <c r="O700" i="1" s="1"/>
  <c r="O701" i="1" a="1"/>
  <c r="O701" i="1" s="1"/>
  <c r="O702" i="1" a="1"/>
  <c r="O702" i="1" s="1"/>
  <c r="O703" i="1" a="1"/>
  <c r="O703" i="1" s="1"/>
  <c r="O704" i="1" a="1"/>
  <c r="O704" i="1" s="1"/>
  <c r="O705" i="1" a="1"/>
  <c r="O705" i="1" s="1"/>
  <c r="O706" i="1" a="1"/>
  <c r="O706" i="1" s="1"/>
  <c r="O707" i="1" a="1"/>
  <c r="O707" i="1" s="1"/>
  <c r="O708" i="1" a="1"/>
  <c r="O708" i="1" s="1"/>
  <c r="O709" i="1" a="1"/>
  <c r="O709" i="1" s="1"/>
  <c r="O710" i="1" a="1"/>
  <c r="O710" i="1" s="1"/>
  <c r="O711" i="1" a="1"/>
  <c r="O711" i="1" s="1"/>
  <c r="O712" i="1" a="1"/>
  <c r="O712" i="1" s="1"/>
  <c r="O713" i="1" a="1"/>
  <c r="O713" i="1" s="1"/>
  <c r="O714" i="1" a="1"/>
  <c r="O714" i="1" s="1"/>
  <c r="O715" i="1" a="1"/>
  <c r="O715" i="1" s="1"/>
  <c r="O716" i="1" a="1"/>
  <c r="O716" i="1" s="1"/>
  <c r="O717" i="1" a="1"/>
  <c r="O717" i="1" s="1"/>
  <c r="O718" i="1" a="1"/>
  <c r="O718" i="1" s="1"/>
  <c r="O719" i="1" a="1"/>
  <c r="O719" i="1" s="1"/>
  <c r="O720" i="1" a="1"/>
  <c r="O720" i="1" s="1"/>
  <c r="O721" i="1" a="1"/>
  <c r="O721" i="1" s="1"/>
  <c r="O722" i="1" a="1"/>
  <c r="O722" i="1" s="1"/>
  <c r="O723" i="1" a="1"/>
  <c r="O723" i="1" s="1"/>
  <c r="O724" i="1" a="1"/>
  <c r="O724" i="1" s="1"/>
  <c r="O725" i="1" a="1"/>
  <c r="O725" i="1" s="1"/>
  <c r="O726" i="1" a="1"/>
  <c r="O726" i="1" s="1"/>
  <c r="O727" i="1" a="1"/>
  <c r="O727" i="1" s="1"/>
  <c r="O728" i="1" a="1"/>
  <c r="O728" i="1" s="1"/>
  <c r="O729" i="1" a="1"/>
  <c r="O729" i="1" s="1"/>
  <c r="O730" i="1" a="1"/>
  <c r="O730" i="1" s="1"/>
  <c r="O731" i="1" a="1"/>
  <c r="O731" i="1" s="1"/>
  <c r="O732" i="1" a="1"/>
  <c r="O732" i="1" s="1"/>
  <c r="O734" i="1" a="1"/>
  <c r="O734" i="1" s="1"/>
  <c r="O735" i="1" a="1"/>
  <c r="O735" i="1" s="1"/>
  <c r="O736" i="1" a="1"/>
  <c r="O736" i="1" s="1"/>
  <c r="O737" i="1" a="1"/>
  <c r="O737" i="1" s="1"/>
  <c r="O738" i="1" a="1"/>
  <c r="O738" i="1" s="1"/>
  <c r="O739" i="1" a="1"/>
  <c r="O739" i="1" s="1"/>
  <c r="O740" i="1" a="1"/>
  <c r="O740" i="1" s="1"/>
  <c r="O741" i="1" a="1"/>
  <c r="O741" i="1" s="1"/>
  <c r="O742" i="1" a="1"/>
  <c r="O742" i="1" s="1"/>
  <c r="O743" i="1" a="1"/>
  <c r="O743" i="1" s="1"/>
  <c r="O744" i="1" a="1"/>
  <c r="O744" i="1" s="1"/>
  <c r="O745" i="1" a="1"/>
  <c r="O745" i="1" s="1"/>
  <c r="O746" i="1" a="1"/>
  <c r="O746" i="1" s="1"/>
  <c r="O747" i="1" a="1"/>
  <c r="O747" i="1" s="1"/>
  <c r="O748" i="1" a="1"/>
  <c r="O748" i="1" s="1"/>
  <c r="O749" i="1" a="1"/>
  <c r="O749" i="1" s="1"/>
  <c r="O750" i="1" a="1"/>
  <c r="O750" i="1" s="1"/>
  <c r="O751" i="1" a="1"/>
  <c r="O751" i="1" s="1"/>
  <c r="O752" i="1" a="1"/>
  <c r="O752" i="1" s="1"/>
  <c r="O753" i="1" a="1"/>
  <c r="O753" i="1" s="1"/>
  <c r="O754" i="1" a="1"/>
  <c r="O754" i="1" s="1"/>
  <c r="O755" i="1" a="1"/>
  <c r="O755" i="1" s="1"/>
  <c r="O756" i="1" a="1"/>
  <c r="O756" i="1" s="1"/>
  <c r="O757" i="1" a="1"/>
  <c r="O757" i="1" s="1"/>
  <c r="O758" i="1" a="1"/>
  <c r="O758" i="1" s="1"/>
  <c r="O759" i="1" a="1"/>
  <c r="O759" i="1" s="1"/>
  <c r="O760" i="1" a="1"/>
  <c r="O760" i="1" s="1"/>
  <c r="O761" i="1" a="1"/>
  <c r="O761" i="1" s="1"/>
  <c r="O762" i="1" a="1"/>
  <c r="O762" i="1" s="1"/>
  <c r="O763" i="1" a="1"/>
  <c r="O763" i="1" s="1"/>
  <c r="O764" i="1" a="1"/>
  <c r="O764" i="1" s="1"/>
  <c r="O765" i="1" a="1"/>
  <c r="O765" i="1" s="1"/>
  <c r="O766" i="1" a="1"/>
  <c r="O766" i="1" s="1"/>
  <c r="O767" i="1" a="1"/>
  <c r="O767" i="1" s="1"/>
  <c r="O768" i="1" a="1"/>
  <c r="O768" i="1" s="1"/>
  <c r="O769" i="1" a="1"/>
  <c r="O769" i="1" s="1"/>
  <c r="O770" i="1" a="1"/>
  <c r="O770" i="1" s="1"/>
  <c r="O771" i="1" a="1"/>
  <c r="O771" i="1" s="1"/>
  <c r="O772" i="1" a="1"/>
  <c r="O772" i="1" s="1"/>
  <c r="O773" i="1" a="1"/>
  <c r="O773" i="1" s="1"/>
  <c r="O774" i="1" a="1"/>
  <c r="O774" i="1" s="1"/>
  <c r="O775" i="1" a="1"/>
  <c r="O775" i="1" s="1"/>
  <c r="O776" i="1" a="1"/>
  <c r="O776" i="1" s="1"/>
  <c r="O777" i="1" a="1"/>
  <c r="O777" i="1" s="1"/>
  <c r="O778" i="1" a="1"/>
  <c r="O778" i="1" s="1"/>
  <c r="O779" i="1" a="1"/>
  <c r="O779" i="1" s="1"/>
  <c r="O780" i="1" a="1"/>
  <c r="O780" i="1" s="1"/>
  <c r="O781" i="1" a="1"/>
  <c r="O781" i="1" s="1"/>
  <c r="O782" i="1" a="1"/>
  <c r="O782" i="1" s="1"/>
  <c r="O783" i="1" a="1"/>
  <c r="O783" i="1" s="1"/>
  <c r="O784" i="1" a="1"/>
  <c r="O784" i="1" s="1"/>
  <c r="O785" i="1" a="1"/>
  <c r="O785" i="1" s="1"/>
  <c r="O786" i="1" a="1"/>
  <c r="O786" i="1" s="1"/>
  <c r="O787" i="1" a="1"/>
  <c r="O787" i="1" s="1"/>
  <c r="O788" i="1" a="1"/>
  <c r="O788" i="1" s="1"/>
  <c r="O789" i="1" a="1"/>
  <c r="O789" i="1" s="1"/>
  <c r="O790" i="1" a="1"/>
  <c r="O790" i="1" s="1"/>
  <c r="O791" i="1" a="1"/>
  <c r="O791" i="1" s="1"/>
  <c r="O792" i="1" a="1"/>
  <c r="O792" i="1" s="1"/>
  <c r="O793" i="1" a="1"/>
  <c r="O793" i="1" s="1"/>
  <c r="O794" i="1" a="1"/>
  <c r="O794" i="1" s="1"/>
  <c r="O795" i="1" a="1"/>
  <c r="O795" i="1" s="1"/>
  <c r="O796" i="1" a="1"/>
  <c r="O796" i="1" s="1"/>
  <c r="O797" i="1" a="1"/>
  <c r="O797" i="1" s="1"/>
  <c r="O798" i="1" a="1"/>
  <c r="O798" i="1" s="1"/>
  <c r="O799" i="1" a="1"/>
  <c r="O799" i="1" s="1"/>
  <c r="O800" i="1" a="1"/>
  <c r="O800" i="1" s="1"/>
  <c r="O801" i="1" a="1"/>
  <c r="O801" i="1" s="1"/>
  <c r="O802" i="1" a="1"/>
  <c r="O802" i="1" s="1"/>
  <c r="O803" i="1" a="1"/>
  <c r="O803" i="1" s="1"/>
  <c r="O804" i="1" a="1"/>
  <c r="O804" i="1" s="1"/>
  <c r="O805" i="1" a="1"/>
  <c r="O805" i="1" s="1"/>
  <c r="O806" i="1" a="1"/>
  <c r="O806" i="1" s="1"/>
  <c r="O807" i="1" a="1"/>
  <c r="O807" i="1" s="1"/>
  <c r="O808" i="1" a="1"/>
  <c r="O808" i="1" s="1"/>
  <c r="O809" i="1" a="1"/>
  <c r="O809" i="1" s="1"/>
  <c r="O810" i="1" a="1"/>
  <c r="O810" i="1" s="1"/>
  <c r="O811" i="1" a="1"/>
  <c r="O811" i="1" s="1"/>
  <c r="O812" i="1" a="1"/>
  <c r="O812" i="1" s="1"/>
  <c r="O813" i="1" a="1"/>
  <c r="O813" i="1" s="1"/>
  <c r="O814" i="1" a="1"/>
  <c r="O814" i="1" s="1"/>
  <c r="O815" i="1" a="1"/>
  <c r="O815" i="1" s="1"/>
  <c r="O816" i="1" a="1"/>
  <c r="O816" i="1" s="1"/>
  <c r="O817" i="1" a="1"/>
  <c r="O817" i="1" s="1"/>
  <c r="O818" i="1" a="1"/>
  <c r="O818" i="1" s="1"/>
  <c r="O819" i="1" a="1"/>
  <c r="O819" i="1" s="1"/>
  <c r="O820" i="1" a="1"/>
  <c r="O820" i="1" s="1"/>
  <c r="O821" i="1" a="1"/>
  <c r="O821" i="1" s="1"/>
  <c r="O822" i="1" a="1"/>
  <c r="O822" i="1" s="1"/>
  <c r="O823" i="1" a="1"/>
  <c r="O823" i="1" s="1"/>
  <c r="O824" i="1" a="1"/>
  <c r="O824" i="1" s="1"/>
  <c r="O825" i="1" a="1"/>
  <c r="O825" i="1" s="1"/>
  <c r="O826" i="1" a="1"/>
  <c r="O826" i="1" s="1"/>
  <c r="O827" i="1" a="1"/>
  <c r="O827" i="1" s="1"/>
  <c r="O828" i="1" a="1"/>
  <c r="O828" i="1" s="1"/>
  <c r="O829" i="1" a="1"/>
  <c r="O829" i="1" s="1"/>
  <c r="O830" i="1" a="1"/>
  <c r="O830" i="1" s="1"/>
  <c r="O831" i="1" a="1"/>
  <c r="O831" i="1" s="1"/>
  <c r="O832" i="1" a="1"/>
  <c r="O832" i="1" s="1"/>
  <c r="O833" i="1" a="1"/>
  <c r="O833" i="1" s="1"/>
  <c r="O834" i="1" a="1"/>
  <c r="O834" i="1" s="1"/>
  <c r="O835" i="1" a="1"/>
  <c r="O835" i="1" s="1"/>
  <c r="O836" i="1" a="1"/>
  <c r="O836" i="1" s="1"/>
  <c r="O837" i="1" a="1"/>
  <c r="O837" i="1" s="1"/>
  <c r="O838" i="1" a="1"/>
  <c r="O838" i="1" s="1"/>
  <c r="O839" i="1" a="1"/>
  <c r="O839" i="1" s="1"/>
  <c r="O840" i="1" a="1"/>
  <c r="O840" i="1" s="1"/>
  <c r="O841" i="1" a="1"/>
  <c r="O841" i="1" s="1"/>
  <c r="O842" i="1" a="1"/>
  <c r="O842" i="1" s="1"/>
  <c r="O843" i="1" a="1"/>
  <c r="O843" i="1" s="1"/>
  <c r="O844" i="1" a="1"/>
  <c r="O844" i="1" s="1"/>
  <c r="O845" i="1" a="1"/>
  <c r="O845" i="1" s="1"/>
  <c r="O846" i="1" a="1"/>
  <c r="O846" i="1" s="1"/>
  <c r="O847" i="1" a="1"/>
  <c r="O847" i="1" s="1"/>
  <c r="O848" i="1" a="1"/>
  <c r="O848" i="1" s="1"/>
  <c r="O849" i="1" a="1"/>
  <c r="O849" i="1" s="1"/>
  <c r="O850" i="1" a="1"/>
  <c r="O850" i="1" s="1"/>
  <c r="O851" i="1" a="1"/>
  <c r="O851" i="1" s="1"/>
  <c r="O852" i="1" a="1"/>
  <c r="O852" i="1" s="1"/>
  <c r="O853" i="1" a="1"/>
  <c r="O853" i="1" s="1"/>
  <c r="O854" i="1" a="1"/>
  <c r="O854" i="1" s="1"/>
  <c r="O855" i="1" a="1"/>
  <c r="O855" i="1" s="1"/>
  <c r="O856" i="1" a="1"/>
  <c r="O856" i="1" s="1"/>
  <c r="O857" i="1" a="1"/>
  <c r="O857" i="1" s="1"/>
  <c r="O858" i="1" a="1"/>
  <c r="O858" i="1" s="1"/>
  <c r="O859" i="1" a="1"/>
  <c r="O859" i="1" s="1"/>
  <c r="O860" i="1" a="1"/>
  <c r="O860" i="1" s="1"/>
  <c r="O861" i="1" a="1"/>
  <c r="O861" i="1" s="1"/>
  <c r="O862" i="1" a="1"/>
  <c r="O862" i="1" s="1"/>
  <c r="O863" i="1" a="1"/>
  <c r="O863" i="1" s="1"/>
  <c r="O864" i="1" a="1"/>
  <c r="O864" i="1" s="1"/>
  <c r="O865" i="1" a="1"/>
  <c r="O865" i="1" s="1"/>
  <c r="O866" i="1" a="1"/>
  <c r="O866" i="1" s="1"/>
  <c r="O867" i="1" a="1"/>
  <c r="O867" i="1" s="1"/>
  <c r="O868" i="1" a="1"/>
  <c r="O868" i="1" s="1"/>
  <c r="O869" i="1" a="1"/>
  <c r="O869" i="1" s="1"/>
  <c r="O870" i="1" a="1"/>
  <c r="O870" i="1" s="1"/>
  <c r="O871" i="1" a="1"/>
  <c r="O871" i="1" s="1"/>
  <c r="O872" i="1" a="1"/>
  <c r="O872" i="1" s="1"/>
  <c r="O873" i="1" a="1"/>
  <c r="O873" i="1" s="1"/>
  <c r="O874" i="1" a="1"/>
  <c r="O874" i="1" s="1"/>
  <c r="O875" i="1" a="1"/>
  <c r="O875" i="1" s="1"/>
  <c r="O876" i="1" a="1"/>
  <c r="O876" i="1" s="1"/>
  <c r="O877" i="1" a="1"/>
  <c r="O877" i="1" s="1"/>
  <c r="O878" i="1" a="1"/>
  <c r="O878" i="1" s="1"/>
  <c r="O879" i="1" a="1"/>
  <c r="O879" i="1" s="1"/>
  <c r="O880" i="1" a="1"/>
  <c r="O880" i="1" s="1"/>
  <c r="O881" i="1" a="1"/>
  <c r="O881" i="1" s="1"/>
  <c r="O882" i="1" a="1"/>
  <c r="O882" i="1" s="1"/>
  <c r="O883" i="1" a="1"/>
  <c r="O883" i="1" s="1"/>
  <c r="O884" i="1" a="1"/>
  <c r="O884" i="1" s="1"/>
  <c r="O885" i="1" a="1"/>
  <c r="O885" i="1" s="1"/>
  <c r="O886" i="1" a="1"/>
  <c r="O886" i="1" s="1"/>
  <c r="O887" i="1" a="1"/>
  <c r="O887" i="1" s="1"/>
  <c r="O888" i="1" a="1"/>
  <c r="O888" i="1" s="1"/>
  <c r="O889" i="1" a="1"/>
  <c r="O889" i="1" s="1"/>
  <c r="O890" i="1" a="1"/>
  <c r="O890" i="1" s="1"/>
  <c r="O891" i="1" a="1"/>
  <c r="O891" i="1" s="1"/>
  <c r="O892" i="1" a="1"/>
  <c r="O892" i="1" s="1"/>
  <c r="O893" i="1" a="1"/>
  <c r="O893" i="1" s="1"/>
  <c r="O894" i="1" a="1"/>
  <c r="O894" i="1" s="1"/>
  <c r="O895" i="1" a="1"/>
  <c r="O895" i="1" s="1"/>
  <c r="O896" i="1" a="1"/>
  <c r="O896" i="1" s="1"/>
  <c r="O897" i="1" a="1"/>
  <c r="O897" i="1" s="1"/>
  <c r="O898" i="1" a="1"/>
  <c r="O898" i="1" s="1"/>
  <c r="O899" i="1" a="1"/>
  <c r="O899" i="1" s="1"/>
  <c r="O900" i="1" a="1"/>
  <c r="O900" i="1" s="1"/>
  <c r="O901" i="1" a="1"/>
  <c r="O901" i="1" s="1"/>
  <c r="O902" i="1" a="1"/>
  <c r="O902" i="1" s="1"/>
  <c r="O903" i="1" a="1"/>
  <c r="O903" i="1" s="1"/>
  <c r="O904" i="1" a="1"/>
  <c r="O904" i="1" s="1"/>
  <c r="O905" i="1" a="1"/>
  <c r="O905" i="1" s="1"/>
  <c r="O906" i="1" a="1"/>
  <c r="O906" i="1" s="1"/>
  <c r="O907" i="1" a="1"/>
  <c r="O907" i="1" s="1"/>
  <c r="O908" i="1" a="1"/>
  <c r="O908" i="1" s="1"/>
  <c r="O909" i="1" a="1"/>
  <c r="O909" i="1" s="1"/>
  <c r="O910" i="1" a="1"/>
  <c r="O910" i="1" s="1"/>
  <c r="O911" i="1" a="1"/>
  <c r="O911" i="1" s="1"/>
  <c r="O912" i="1" a="1"/>
  <c r="O912" i="1" s="1"/>
  <c r="O913" i="1" a="1"/>
  <c r="O913" i="1" s="1"/>
  <c r="O914" i="1" a="1"/>
  <c r="O914" i="1" s="1"/>
  <c r="O915" i="1" a="1"/>
  <c r="O915" i="1" s="1"/>
  <c r="O916" i="1" a="1"/>
  <c r="O916" i="1" s="1"/>
  <c r="O917" i="1" a="1"/>
  <c r="O917" i="1" s="1"/>
  <c r="O918" i="1" a="1"/>
  <c r="O918" i="1" s="1"/>
  <c r="O919" i="1" a="1"/>
  <c r="O919" i="1" s="1"/>
  <c r="O920" i="1" a="1"/>
  <c r="O920" i="1" s="1"/>
  <c r="O921" i="1" a="1"/>
  <c r="O921" i="1" s="1"/>
  <c r="O922" i="1" a="1"/>
  <c r="O922" i="1" s="1"/>
  <c r="O923" i="1" a="1"/>
  <c r="O923" i="1" s="1"/>
  <c r="O924" i="1" a="1"/>
  <c r="O924" i="1" s="1"/>
  <c r="O925" i="1" a="1"/>
  <c r="O925" i="1" s="1"/>
  <c r="O926" i="1" a="1"/>
  <c r="O926" i="1" s="1"/>
  <c r="O927" i="1" a="1"/>
  <c r="O927" i="1" s="1"/>
  <c r="O928" i="1" a="1"/>
  <c r="O928" i="1" s="1"/>
  <c r="O929" i="1" a="1"/>
  <c r="O929" i="1" s="1"/>
  <c r="O930" i="1" a="1"/>
  <c r="O930" i="1" s="1"/>
  <c r="O931" i="1" a="1"/>
  <c r="O931" i="1" s="1"/>
  <c r="O932" i="1" a="1"/>
  <c r="O932" i="1" s="1"/>
  <c r="O933" i="1" a="1"/>
  <c r="O933" i="1" s="1"/>
  <c r="O934" i="1" a="1"/>
  <c r="O934" i="1" s="1"/>
  <c r="O935" i="1" a="1"/>
  <c r="O935" i="1" s="1"/>
  <c r="O936" i="1" a="1"/>
  <c r="O936" i="1" s="1"/>
  <c r="O937" i="1" a="1"/>
  <c r="O937" i="1" s="1"/>
  <c r="O938" i="1" a="1"/>
  <c r="O938" i="1" s="1"/>
  <c r="O939" i="1" a="1"/>
  <c r="O939" i="1" s="1"/>
  <c r="O940" i="1" a="1"/>
  <c r="O940" i="1" s="1"/>
  <c r="O941" i="1" a="1"/>
  <c r="O941" i="1" s="1"/>
  <c r="O942" i="1" a="1"/>
  <c r="O942" i="1" s="1"/>
  <c r="O943" i="1" a="1"/>
  <c r="O943" i="1" s="1"/>
  <c r="O944" i="1" a="1"/>
  <c r="O944" i="1" s="1"/>
  <c r="O945" i="1" a="1"/>
  <c r="O945" i="1" s="1"/>
  <c r="O946" i="1" a="1"/>
  <c r="O946" i="1" s="1"/>
  <c r="O947" i="1" a="1"/>
  <c r="O947" i="1" s="1"/>
  <c r="O948" i="1" a="1"/>
  <c r="O948" i="1" s="1"/>
  <c r="O949" i="1" a="1"/>
  <c r="O949" i="1" s="1"/>
  <c r="O950" i="1" a="1"/>
  <c r="O950" i="1" s="1"/>
  <c r="O951" i="1" a="1"/>
  <c r="O951" i="1" s="1"/>
  <c r="O952" i="1" a="1"/>
  <c r="O952" i="1" s="1"/>
  <c r="O953" i="1" a="1"/>
  <c r="O953" i="1" s="1"/>
  <c r="O954" i="1" a="1"/>
  <c r="O954" i="1" s="1"/>
  <c r="O955" i="1" a="1"/>
  <c r="O955" i="1" s="1"/>
  <c r="O956" i="1" a="1"/>
  <c r="O956" i="1" s="1"/>
  <c r="O957" i="1" a="1"/>
  <c r="O957" i="1" s="1"/>
  <c r="O958" i="1" a="1"/>
  <c r="O958" i="1" s="1"/>
  <c r="O959" i="1" a="1"/>
  <c r="O959" i="1" s="1"/>
  <c r="O960" i="1" a="1"/>
  <c r="O960" i="1" s="1"/>
  <c r="O961" i="1" a="1"/>
  <c r="O961" i="1" s="1"/>
  <c r="O962" i="1" a="1"/>
  <c r="O962" i="1" s="1"/>
  <c r="O963" i="1" a="1"/>
  <c r="O963" i="1" s="1"/>
  <c r="O964" i="1" a="1"/>
  <c r="O964" i="1" s="1"/>
  <c r="O965" i="1" a="1"/>
  <c r="O965" i="1" s="1"/>
  <c r="O966" i="1" a="1"/>
  <c r="O966" i="1" s="1"/>
  <c r="O967" i="1" a="1"/>
  <c r="O967" i="1" s="1"/>
  <c r="O968" i="1" a="1"/>
  <c r="O968" i="1" s="1"/>
  <c r="O969" i="1" a="1"/>
  <c r="O969" i="1" s="1"/>
  <c r="O970" i="1" a="1"/>
  <c r="O970" i="1" s="1"/>
  <c r="O971" i="1" a="1"/>
  <c r="O971" i="1" s="1"/>
  <c r="O972" i="1" a="1"/>
  <c r="O972" i="1" s="1"/>
  <c r="O973" i="1" a="1"/>
  <c r="O973" i="1" s="1"/>
  <c r="O974" i="1" a="1"/>
  <c r="O974" i="1" s="1"/>
  <c r="O975" i="1" a="1"/>
  <c r="O975" i="1" s="1"/>
  <c r="O976" i="1" a="1"/>
  <c r="O976" i="1" s="1"/>
  <c r="O977" i="1" a="1"/>
  <c r="O977" i="1" s="1"/>
  <c r="O978" i="1" a="1"/>
  <c r="O978" i="1" s="1"/>
  <c r="O979" i="1" a="1"/>
  <c r="O979" i="1" s="1"/>
  <c r="O980" i="1" a="1"/>
  <c r="O980" i="1" s="1"/>
  <c r="O981" i="1" a="1"/>
  <c r="O981" i="1" s="1"/>
  <c r="O982" i="1" a="1"/>
  <c r="O982" i="1" s="1"/>
  <c r="O983" i="1" a="1"/>
  <c r="O983" i="1" s="1"/>
  <c r="O984" i="1" a="1"/>
  <c r="O984" i="1" s="1"/>
  <c r="O985" i="1" a="1"/>
  <c r="O985" i="1" s="1"/>
  <c r="O986" i="1" a="1"/>
  <c r="O986" i="1" s="1"/>
  <c r="O987" i="1" a="1"/>
  <c r="O987" i="1" s="1"/>
  <c r="O988" i="1" a="1"/>
  <c r="O988" i="1" s="1"/>
  <c r="O989" i="1" a="1"/>
  <c r="O989" i="1" s="1"/>
  <c r="O990" i="1" a="1"/>
  <c r="O990" i="1" s="1"/>
  <c r="O991" i="1" a="1"/>
  <c r="O991" i="1" s="1"/>
  <c r="O992" i="1" a="1"/>
  <c r="O992" i="1" s="1"/>
  <c r="O993" i="1" a="1"/>
  <c r="O993" i="1" s="1"/>
  <c r="O994" i="1" a="1"/>
  <c r="O994" i="1" s="1"/>
  <c r="O995" i="1" a="1"/>
  <c r="O995" i="1" s="1"/>
  <c r="O996" i="1" a="1"/>
  <c r="O996" i="1" s="1"/>
  <c r="O997" i="1" a="1"/>
  <c r="O997" i="1" s="1"/>
  <c r="O998" i="1" a="1"/>
  <c r="O998" i="1" s="1"/>
  <c r="O999" i="1" a="1"/>
  <c r="O999" i="1" s="1"/>
  <c r="O1000" i="1" a="1"/>
  <c r="O1000" i="1" s="1"/>
  <c r="O1001" i="1" a="1"/>
  <c r="O1001" i="1" s="1"/>
  <c r="O1002" i="1" a="1"/>
  <c r="O1002" i="1" s="1"/>
  <c r="O1003" i="1" a="1"/>
  <c r="O1003" i="1" s="1"/>
  <c r="O1004" i="1" a="1"/>
  <c r="O1004" i="1" s="1"/>
  <c r="O1005" i="1" a="1"/>
  <c r="O1005" i="1" s="1"/>
  <c r="O1006" i="1" a="1"/>
  <c r="O1006" i="1" s="1"/>
  <c r="O1007" i="1" a="1"/>
  <c r="O1007" i="1" s="1"/>
  <c r="O1008" i="1" a="1"/>
  <c r="O1008" i="1" s="1"/>
  <c r="O1009" i="1" a="1"/>
  <c r="O1009" i="1" s="1"/>
  <c r="O1010" i="1" a="1"/>
  <c r="O1010" i="1" s="1"/>
  <c r="O1011" i="1" a="1"/>
  <c r="O1011" i="1" s="1"/>
  <c r="O1012" i="1" a="1"/>
  <c r="O1012" i="1" s="1"/>
  <c r="O1013" i="1" a="1"/>
  <c r="O1013" i="1" s="1"/>
  <c r="O1014" i="1" a="1"/>
  <c r="O1014" i="1" s="1"/>
  <c r="O1015" i="1" a="1"/>
  <c r="O1015" i="1" s="1"/>
  <c r="O1016" i="1" a="1"/>
  <c r="O1016" i="1" s="1"/>
  <c r="O1017" i="1" a="1"/>
  <c r="O1017" i="1" s="1"/>
  <c r="O1018" i="1" a="1"/>
  <c r="O1018" i="1" s="1"/>
  <c r="O1019" i="1" a="1"/>
  <c r="O1019" i="1" s="1"/>
  <c r="O1020" i="1" a="1"/>
  <c r="O1020" i="1" s="1"/>
  <c r="O1021" i="1" a="1"/>
  <c r="O1021" i="1" s="1"/>
  <c r="O1022" i="1" a="1"/>
  <c r="O1022" i="1" s="1"/>
  <c r="O1023" i="1" a="1"/>
  <c r="O1023" i="1" s="1"/>
  <c r="O1024" i="1" a="1"/>
  <c r="O1024" i="1" s="1"/>
  <c r="O1025" i="1" a="1"/>
  <c r="O1025" i="1" s="1"/>
  <c r="O1026" i="1" a="1"/>
  <c r="O1026" i="1" s="1"/>
  <c r="O1027" i="1" a="1"/>
  <c r="O1027" i="1" s="1"/>
  <c r="O1028" i="1" a="1"/>
  <c r="O1028" i="1" s="1"/>
  <c r="O1029" i="1" a="1"/>
  <c r="O1029" i="1" s="1"/>
  <c r="O1030" i="1" a="1"/>
  <c r="O1030" i="1" s="1"/>
  <c r="O1031" i="1" a="1"/>
  <c r="O1031" i="1" s="1"/>
  <c r="O1032" i="1" a="1"/>
  <c r="O1032" i="1" s="1"/>
  <c r="O1033" i="1" a="1"/>
  <c r="O1033" i="1" s="1"/>
  <c r="O1034" i="1" a="1"/>
  <c r="O1034" i="1" s="1"/>
  <c r="O1035" i="1" a="1"/>
  <c r="O1035" i="1" s="1"/>
  <c r="O1036" i="1" a="1"/>
  <c r="O1036" i="1" s="1"/>
  <c r="O1037" i="1" a="1"/>
  <c r="O1037" i="1" s="1"/>
  <c r="O1038" i="1" a="1"/>
  <c r="O1038" i="1" s="1"/>
  <c r="O1039" i="1" a="1"/>
  <c r="O1039" i="1" s="1"/>
  <c r="O1040" i="1" a="1"/>
  <c r="O1040" i="1" s="1"/>
  <c r="O1041" i="1" a="1"/>
  <c r="O1041" i="1" s="1"/>
  <c r="O1042" i="1" a="1"/>
  <c r="O1042" i="1" s="1"/>
  <c r="O1043" i="1" a="1"/>
  <c r="O1043" i="1" s="1"/>
  <c r="O1044" i="1" a="1"/>
  <c r="O1044" i="1" s="1"/>
  <c r="O1045" i="1" a="1"/>
  <c r="O1045" i="1" s="1"/>
  <c r="O1046" i="1" a="1"/>
  <c r="O1046" i="1" s="1"/>
  <c r="O1047" i="1" a="1"/>
  <c r="O1047" i="1" s="1"/>
  <c r="O1048" i="1" a="1"/>
  <c r="O1048" i="1" s="1"/>
  <c r="O1049" i="1" a="1"/>
  <c r="O1049" i="1" s="1"/>
  <c r="O1050" i="1" a="1"/>
  <c r="O1050" i="1" s="1"/>
  <c r="O1051" i="1" a="1"/>
  <c r="O1051" i="1" s="1"/>
  <c r="O1052" i="1" a="1"/>
  <c r="O1052" i="1" s="1"/>
  <c r="O1053" i="1" a="1"/>
  <c r="O1053" i="1" s="1"/>
  <c r="O1054" i="1" a="1"/>
  <c r="O1054" i="1" s="1"/>
  <c r="O1055" i="1" a="1"/>
  <c r="O1055" i="1" s="1"/>
  <c r="O1056" i="1" a="1"/>
  <c r="O1056" i="1" s="1"/>
  <c r="O1057" i="1" a="1"/>
  <c r="O1057" i="1" s="1"/>
  <c r="O1058" i="1" a="1"/>
  <c r="O1058" i="1" s="1"/>
  <c r="O1059" i="1" a="1"/>
  <c r="O1059" i="1" s="1"/>
  <c r="O1060" i="1" a="1"/>
  <c r="O1060" i="1" s="1"/>
  <c r="O1061" i="1" a="1"/>
  <c r="O1061" i="1" s="1"/>
  <c r="O1062" i="1" a="1"/>
  <c r="O1062" i="1" s="1"/>
  <c r="O1063" i="1" a="1"/>
  <c r="O1063" i="1" s="1"/>
  <c r="O1064" i="1" a="1"/>
  <c r="O1064" i="1" s="1"/>
  <c r="O1065" i="1" a="1"/>
  <c r="O1065" i="1" s="1"/>
  <c r="O1066" i="1" a="1"/>
  <c r="O1066" i="1" s="1"/>
  <c r="O1067" i="1" a="1"/>
  <c r="O1067" i="1" s="1"/>
  <c r="O1068" i="1" a="1"/>
  <c r="O1068" i="1" s="1"/>
  <c r="O1069" i="1" a="1"/>
  <c r="O1069" i="1" s="1"/>
  <c r="O1070" i="1" a="1"/>
  <c r="O1070" i="1" s="1"/>
  <c r="O1071" i="1" a="1"/>
  <c r="O1071" i="1" s="1"/>
  <c r="O1072" i="1" a="1"/>
  <c r="O1072" i="1" s="1"/>
  <c r="O1073" i="1" a="1"/>
  <c r="O1073" i="1" s="1"/>
  <c r="O1074" i="1" a="1"/>
  <c r="O1074" i="1" s="1"/>
  <c r="O1075" i="1" a="1"/>
  <c r="O1075" i="1" s="1"/>
  <c r="O1076" i="1" a="1"/>
  <c r="O1076" i="1" s="1"/>
  <c r="O1077" i="1" a="1"/>
  <c r="O1077" i="1" s="1"/>
  <c r="O1078" i="1" a="1"/>
  <c r="O1078" i="1" s="1"/>
  <c r="O1079" i="1" a="1"/>
  <c r="O1079" i="1" s="1"/>
  <c r="O1080" i="1" a="1"/>
  <c r="O1080" i="1" s="1"/>
  <c r="O1081" i="1" a="1"/>
  <c r="O1081" i="1" s="1"/>
  <c r="O1082" i="1" a="1"/>
  <c r="O1082" i="1" s="1"/>
  <c r="O1083" i="1" a="1"/>
  <c r="O1083" i="1" s="1"/>
  <c r="O1084" i="1" a="1"/>
  <c r="O1084" i="1" s="1"/>
  <c r="O1085" i="1" a="1"/>
  <c r="O1085" i="1" s="1"/>
  <c r="O1086" i="1" a="1"/>
  <c r="O1086" i="1" s="1"/>
  <c r="O1087" i="1" a="1"/>
  <c r="O1087" i="1" s="1"/>
  <c r="O1088" i="1" a="1"/>
  <c r="O1088" i="1" s="1"/>
  <c r="O1089" i="1" a="1"/>
  <c r="O1089" i="1" s="1"/>
  <c r="O1090" i="1" a="1"/>
  <c r="O1090" i="1" s="1"/>
  <c r="O1091" i="1" a="1"/>
  <c r="O1091" i="1" s="1"/>
  <c r="O1092" i="1" a="1"/>
  <c r="O1092" i="1" s="1"/>
  <c r="O1093" i="1" a="1"/>
  <c r="O1093" i="1" s="1"/>
  <c r="O1094" i="1" a="1"/>
  <c r="O1094" i="1" s="1"/>
  <c r="O1095" i="1" a="1"/>
  <c r="O1095" i="1" s="1"/>
  <c r="O1096" i="1" a="1"/>
  <c r="O1096" i="1" s="1"/>
  <c r="O1097" i="1" a="1"/>
  <c r="O1097" i="1" s="1"/>
  <c r="O1098" i="1" a="1"/>
  <c r="O1098" i="1" s="1"/>
  <c r="O1099" i="1" a="1"/>
  <c r="O1099" i="1" s="1"/>
  <c r="O1100" i="1" a="1"/>
  <c r="O1100" i="1" s="1"/>
  <c r="O1101" i="1" a="1"/>
  <c r="O1101" i="1" s="1"/>
  <c r="O1102" i="1" a="1"/>
  <c r="O1102" i="1" s="1"/>
  <c r="O1103" i="1" a="1"/>
  <c r="O1103" i="1" s="1"/>
  <c r="O1104" i="1" a="1"/>
  <c r="O1104" i="1" s="1"/>
  <c r="O1105" i="1" a="1"/>
  <c r="O1105" i="1" s="1"/>
  <c r="O1106" i="1" a="1"/>
  <c r="O1106" i="1" s="1"/>
  <c r="O1107" i="1" a="1"/>
  <c r="O1107" i="1" s="1"/>
  <c r="O1108" i="1" a="1"/>
  <c r="O1108" i="1" s="1"/>
  <c r="O1109" i="1" a="1"/>
  <c r="O1109" i="1" s="1"/>
  <c r="O1110" i="1" a="1"/>
  <c r="O1110" i="1" s="1"/>
  <c r="O1111" i="1" a="1"/>
  <c r="O1111" i="1" s="1"/>
  <c r="O1112" i="1" a="1"/>
  <c r="O1112" i="1" s="1"/>
  <c r="O1113" i="1" a="1"/>
  <c r="O1113" i="1" s="1"/>
  <c r="O1114" i="1" a="1"/>
  <c r="O1114" i="1" s="1"/>
  <c r="O1115" i="1" a="1"/>
  <c r="O1115" i="1" s="1"/>
  <c r="O1116" i="1" a="1"/>
  <c r="O1116" i="1" s="1"/>
  <c r="O1117" i="1" a="1"/>
  <c r="O1117" i="1" s="1"/>
  <c r="O1118" i="1" a="1"/>
  <c r="O1118" i="1" s="1"/>
  <c r="O1119" i="1" a="1"/>
  <c r="O1119" i="1" s="1"/>
  <c r="O1120" i="1" a="1"/>
  <c r="O1120" i="1" s="1"/>
  <c r="O1121" i="1" a="1"/>
  <c r="O1121" i="1" s="1"/>
  <c r="O1122" i="1" a="1"/>
  <c r="O1122" i="1" s="1"/>
  <c r="O1123" i="1" a="1"/>
  <c r="O1123" i="1" s="1"/>
  <c r="O1124" i="1" a="1"/>
  <c r="O1124" i="1" s="1"/>
  <c r="O1125" i="1" a="1"/>
  <c r="O1125" i="1" s="1"/>
  <c r="O1126" i="1" a="1"/>
  <c r="O1126" i="1" s="1"/>
  <c r="O1127" i="1" a="1"/>
  <c r="O1127" i="1" s="1"/>
  <c r="O1128" i="1" a="1"/>
  <c r="O1128" i="1" s="1"/>
  <c r="O1129" i="1" a="1"/>
  <c r="O1129" i="1" s="1"/>
  <c r="O1130" i="1" a="1"/>
  <c r="O1130" i="1" s="1"/>
  <c r="O1131" i="1" a="1"/>
  <c r="O1131" i="1" s="1"/>
  <c r="O1132" i="1" a="1"/>
  <c r="O1132" i="1" s="1"/>
  <c r="O1133" i="1" a="1"/>
  <c r="O1133" i="1" s="1"/>
  <c r="O1134" i="1" a="1"/>
  <c r="O1134" i="1" s="1"/>
  <c r="O1135" i="1" a="1"/>
  <c r="O1135" i="1" s="1"/>
  <c r="O1136" i="1" a="1"/>
  <c r="O1136" i="1" s="1"/>
  <c r="O1137" i="1" a="1"/>
  <c r="O1137" i="1" s="1"/>
  <c r="O1138" i="1" a="1"/>
  <c r="O1138" i="1" s="1"/>
  <c r="O1139" i="1" a="1"/>
  <c r="O1139" i="1" s="1"/>
  <c r="O1140" i="1" a="1"/>
  <c r="O1140" i="1" s="1"/>
  <c r="O1141" i="1" a="1"/>
  <c r="O1141" i="1" s="1"/>
  <c r="O1142" i="1" a="1"/>
  <c r="O1142" i="1" s="1"/>
  <c r="O1143" i="1" a="1"/>
  <c r="O1143" i="1" s="1"/>
  <c r="O1144" i="1" a="1"/>
  <c r="O1144" i="1" s="1"/>
  <c r="O1145" i="1" a="1"/>
  <c r="O1145" i="1" s="1"/>
  <c r="O1146" i="1" a="1"/>
  <c r="O1146" i="1" s="1"/>
  <c r="O1147" i="1" a="1"/>
  <c r="O1147" i="1" s="1"/>
  <c r="O1148" i="1" a="1"/>
  <c r="O1148" i="1" s="1"/>
  <c r="O1149" i="1" a="1"/>
  <c r="O1149" i="1" s="1"/>
  <c r="O1150" i="1" a="1"/>
  <c r="O1150" i="1" s="1"/>
  <c r="O1151" i="1" a="1"/>
  <c r="O1151" i="1" s="1"/>
  <c r="O1152" i="1" a="1"/>
  <c r="O1152" i="1" s="1"/>
  <c r="O1153" i="1" a="1"/>
  <c r="O1153" i="1" s="1"/>
  <c r="O1154" i="1" a="1"/>
  <c r="O1154" i="1" s="1"/>
  <c r="O1155" i="1" a="1"/>
  <c r="O1155" i="1" s="1"/>
  <c r="O1156" i="1" a="1"/>
  <c r="O1156" i="1" s="1"/>
  <c r="O1157" i="1" a="1"/>
  <c r="O1157" i="1" s="1"/>
  <c r="O1158" i="1" a="1"/>
  <c r="O1158" i="1" s="1"/>
  <c r="O1159" i="1" a="1"/>
  <c r="O1159" i="1" s="1"/>
  <c r="O1160" i="1" a="1"/>
  <c r="O1160" i="1" s="1"/>
  <c r="O1161" i="1" a="1"/>
  <c r="O1161" i="1" s="1"/>
  <c r="O1162" i="1" a="1"/>
  <c r="O1162" i="1" s="1"/>
  <c r="O1163" i="1" a="1"/>
  <c r="O1163" i="1" s="1"/>
  <c r="O1164" i="1" a="1"/>
  <c r="O1164" i="1" s="1"/>
  <c r="O1165" i="1" a="1"/>
  <c r="O1165" i="1" s="1"/>
  <c r="O1166" i="1" a="1"/>
  <c r="O1166" i="1" s="1"/>
  <c r="O1167" i="1" a="1"/>
  <c r="O1167" i="1" s="1"/>
  <c r="O1168" i="1" a="1"/>
  <c r="O1168" i="1" s="1"/>
  <c r="O1169" i="1" a="1"/>
  <c r="O1169" i="1" s="1"/>
  <c r="O1170" i="1" a="1"/>
  <c r="O1170" i="1" s="1"/>
  <c r="O1171" i="1" a="1"/>
  <c r="O1171" i="1" s="1"/>
  <c r="O1172" i="1" a="1"/>
  <c r="O1172" i="1" s="1"/>
  <c r="O1173" i="1" a="1"/>
  <c r="O1173" i="1" s="1"/>
  <c r="O1174" i="1" a="1"/>
  <c r="O1174" i="1" s="1"/>
  <c r="O1175" i="1" a="1"/>
  <c r="O1175" i="1" s="1"/>
  <c r="O1176" i="1" a="1"/>
  <c r="O1176" i="1" s="1"/>
  <c r="O1177" i="1" a="1"/>
  <c r="O1177" i="1" s="1"/>
  <c r="O1178" i="1" a="1"/>
  <c r="O1178" i="1" s="1"/>
  <c r="O1179" i="1" a="1"/>
  <c r="O1179" i="1" s="1"/>
  <c r="O1180" i="1" a="1"/>
  <c r="O1180" i="1" s="1"/>
  <c r="O1181" i="1" a="1"/>
  <c r="O1181" i="1" s="1"/>
  <c r="O1182" i="1" a="1"/>
  <c r="O1182" i="1" s="1"/>
  <c r="O1183" i="1" a="1"/>
  <c r="O1183" i="1" s="1"/>
  <c r="O1184" i="1" a="1"/>
  <c r="O1184" i="1" s="1"/>
  <c r="O1185" i="1" a="1"/>
  <c r="O1185" i="1" s="1"/>
  <c r="O1186" i="1" a="1"/>
  <c r="O1186" i="1" s="1"/>
  <c r="O1187" i="1" a="1"/>
  <c r="O1187" i="1" s="1"/>
  <c r="O1188" i="1" a="1"/>
  <c r="O1188" i="1" s="1"/>
  <c r="O1189" i="1" a="1"/>
  <c r="O1189" i="1" s="1"/>
  <c r="O1190" i="1" a="1"/>
  <c r="O1190" i="1" s="1"/>
  <c r="O1191" i="1" a="1"/>
  <c r="O1191" i="1" s="1"/>
  <c r="O1192" i="1" a="1"/>
  <c r="O1192" i="1" s="1"/>
  <c r="O1193" i="1" a="1"/>
  <c r="O1193" i="1" s="1"/>
  <c r="O1194" i="1" a="1"/>
  <c r="O1194" i="1" s="1"/>
  <c r="O1195" i="1" a="1"/>
  <c r="O1195" i="1" s="1"/>
  <c r="O1196" i="1" a="1"/>
  <c r="O1196" i="1" s="1"/>
  <c r="O1197" i="1" a="1"/>
  <c r="O1197" i="1" s="1"/>
  <c r="O1198" i="1" a="1"/>
  <c r="O1198" i="1" s="1"/>
  <c r="O1199" i="1" a="1"/>
  <c r="O1199" i="1" s="1"/>
  <c r="O1200" i="1" a="1"/>
  <c r="O1200" i="1" s="1"/>
  <c r="O1201" i="1" a="1"/>
  <c r="O1201" i="1" s="1"/>
  <c r="O1202" i="1" a="1"/>
  <c r="O1202" i="1" s="1"/>
  <c r="O1203" i="1" a="1"/>
  <c r="O1203" i="1" s="1"/>
  <c r="O1204" i="1" a="1"/>
  <c r="O1204" i="1" s="1"/>
  <c r="O1205" i="1" a="1"/>
  <c r="O1205" i="1" s="1"/>
  <c r="O1206" i="1" a="1"/>
  <c r="O1206" i="1" s="1"/>
  <c r="O1207" i="1" a="1"/>
  <c r="O1207" i="1" s="1"/>
  <c r="O1208" i="1" a="1"/>
  <c r="O1208" i="1" s="1"/>
  <c r="O1209" i="1" a="1"/>
  <c r="O1209" i="1" s="1"/>
  <c r="O1210" i="1" a="1"/>
  <c r="O1210" i="1" s="1"/>
  <c r="O1211" i="1" a="1"/>
  <c r="O1211" i="1" s="1"/>
  <c r="O1212" i="1" a="1"/>
  <c r="O1212" i="1" s="1"/>
  <c r="O1213" i="1" a="1"/>
  <c r="O1213" i="1" s="1"/>
  <c r="O1214" i="1" a="1"/>
  <c r="O1214" i="1" s="1"/>
  <c r="O1215" i="1" a="1"/>
  <c r="O1215" i="1" s="1"/>
  <c r="O1216" i="1" a="1"/>
  <c r="O1216" i="1" s="1"/>
  <c r="O1217" i="1" a="1"/>
  <c r="O1217" i="1" s="1"/>
  <c r="O1218" i="1" a="1"/>
  <c r="O1218" i="1" s="1"/>
  <c r="O1219" i="1" a="1"/>
  <c r="O1219" i="1" s="1"/>
  <c r="O1220" i="1" a="1"/>
  <c r="O1220" i="1" s="1"/>
  <c r="O1221" i="1" a="1"/>
  <c r="O1221" i="1" s="1"/>
  <c r="O1222" i="1" a="1"/>
  <c r="O1222" i="1" s="1"/>
  <c r="O1223" i="1" a="1"/>
  <c r="O1223" i="1" s="1"/>
  <c r="O1224" i="1" a="1"/>
  <c r="O1224" i="1" s="1"/>
  <c r="O1225" i="1" a="1"/>
  <c r="O1225" i="1" s="1"/>
  <c r="O1226" i="1" a="1"/>
  <c r="O1226" i="1" s="1"/>
  <c r="O1227" i="1" a="1"/>
  <c r="O1227" i="1" s="1"/>
  <c r="O1228" i="1" a="1"/>
  <c r="O1228" i="1" s="1"/>
  <c r="O1229" i="1" a="1"/>
  <c r="O1229" i="1" s="1"/>
  <c r="O1230" i="1" a="1"/>
  <c r="O1230" i="1" s="1"/>
  <c r="O1231" i="1" a="1"/>
  <c r="O1231" i="1" s="1"/>
  <c r="O1232" i="1" a="1"/>
  <c r="O1232" i="1" s="1"/>
  <c r="O1233" i="1" a="1"/>
  <c r="O1233" i="1" s="1"/>
  <c r="O1234" i="1" a="1"/>
  <c r="O1234" i="1" s="1"/>
  <c r="O1235" i="1" a="1"/>
  <c r="O1235" i="1" s="1"/>
  <c r="O1236" i="1" a="1"/>
  <c r="O1236" i="1" s="1"/>
  <c r="O1237" i="1" a="1"/>
  <c r="O1237" i="1" s="1"/>
  <c r="O1238" i="1" a="1"/>
  <c r="O1238" i="1" s="1"/>
  <c r="O1239" i="1" a="1"/>
  <c r="O1239" i="1" s="1"/>
  <c r="O1240" i="1" a="1"/>
  <c r="O1240" i="1" s="1"/>
  <c r="O1241" i="1" a="1"/>
  <c r="O1241" i="1" s="1"/>
  <c r="O1242" i="1" a="1"/>
  <c r="O1242" i="1" s="1"/>
  <c r="O1243" i="1" a="1"/>
  <c r="O1243" i="1" s="1"/>
  <c r="O1244" i="1" a="1"/>
  <c r="O1244" i="1" s="1"/>
  <c r="O1245" i="1" a="1"/>
  <c r="O1245" i="1" s="1"/>
  <c r="O1246" i="1" a="1"/>
  <c r="O1246" i="1" s="1"/>
  <c r="O1247" i="1" a="1"/>
  <c r="O1247" i="1" s="1"/>
  <c r="O1248" i="1" a="1"/>
  <c r="O1248" i="1" s="1"/>
  <c r="O1249" i="1" a="1"/>
  <c r="O1249" i="1" s="1"/>
  <c r="O1250" i="1" a="1"/>
  <c r="O1250" i="1" s="1"/>
  <c r="O1251" i="1" a="1"/>
  <c r="O1251" i="1" s="1"/>
  <c r="O1252" i="1" a="1"/>
  <c r="O1252" i="1" s="1"/>
  <c r="O1253" i="1" a="1"/>
  <c r="O1253" i="1" s="1"/>
  <c r="O1254" i="1" a="1"/>
  <c r="O1254" i="1" s="1"/>
  <c r="O1255" i="1" a="1"/>
  <c r="O1255" i="1" s="1"/>
  <c r="O1256" i="1" a="1"/>
  <c r="O1256" i="1" s="1"/>
  <c r="O1257" i="1" a="1"/>
  <c r="O1257" i="1" s="1"/>
  <c r="O1258" i="1" a="1"/>
  <c r="O1258" i="1" s="1"/>
  <c r="O1259" i="1" a="1"/>
  <c r="O1259" i="1" s="1"/>
  <c r="O1260" i="1" a="1"/>
  <c r="O1260" i="1" s="1"/>
  <c r="O1261" i="1" a="1"/>
  <c r="O1261" i="1" s="1"/>
  <c r="O1262" i="1" a="1"/>
  <c r="O1262" i="1" s="1"/>
  <c r="O1263" i="1" a="1"/>
  <c r="O1263" i="1" s="1"/>
  <c r="O1264" i="1" a="1"/>
  <c r="O1264" i="1" s="1"/>
  <c r="O1265" i="1" a="1"/>
  <c r="O1265" i="1" s="1"/>
  <c r="O1266" i="1" a="1"/>
  <c r="O1266" i="1" s="1"/>
  <c r="O1267" i="1" a="1"/>
  <c r="O1267" i="1" s="1"/>
  <c r="O1268" i="1" a="1"/>
  <c r="O1268" i="1" s="1"/>
  <c r="O1269" i="1" a="1"/>
  <c r="O1269" i="1" s="1"/>
  <c r="O1270" i="1" a="1"/>
  <c r="O1270" i="1" s="1"/>
  <c r="O1271" i="1" a="1"/>
  <c r="O1271" i="1" s="1"/>
  <c r="O1272" i="1" a="1"/>
  <c r="O1272" i="1" s="1"/>
  <c r="O1273" i="1" a="1"/>
  <c r="O1273" i="1" s="1"/>
  <c r="O1274" i="1" a="1"/>
  <c r="O1274" i="1" s="1"/>
  <c r="O1275" i="1" a="1"/>
  <c r="O1275" i="1" s="1"/>
  <c r="O1276" i="1" a="1"/>
  <c r="O1276" i="1" s="1"/>
  <c r="O1277" i="1" a="1"/>
  <c r="O1277" i="1" s="1"/>
  <c r="O1278" i="1" a="1"/>
  <c r="O1278" i="1" s="1"/>
  <c r="O1279" i="1" a="1"/>
  <c r="O1279" i="1" s="1"/>
  <c r="O1280" i="1" a="1"/>
  <c r="O1280" i="1" s="1"/>
  <c r="O1281" i="1" a="1"/>
  <c r="O1281" i="1" s="1"/>
  <c r="O1282" i="1" a="1"/>
  <c r="O1282" i="1" s="1"/>
  <c r="O1283" i="1" a="1"/>
  <c r="O1283" i="1" s="1"/>
  <c r="O1284" i="1" a="1"/>
  <c r="O1284" i="1" s="1"/>
  <c r="O1285" i="1" a="1"/>
  <c r="O1285" i="1" s="1"/>
  <c r="O1286" i="1" a="1"/>
  <c r="O1286" i="1" s="1"/>
  <c r="O1287" i="1" a="1"/>
  <c r="O1287" i="1" s="1"/>
  <c r="O1288" i="1" a="1"/>
  <c r="O1288" i="1" s="1"/>
  <c r="O1289" i="1" a="1"/>
  <c r="O1289" i="1" s="1"/>
  <c r="O1290" i="1" a="1"/>
  <c r="O1290" i="1" s="1"/>
  <c r="O1291" i="1" a="1"/>
  <c r="O1291" i="1" s="1"/>
  <c r="O1292" i="1" a="1"/>
  <c r="O1292" i="1" s="1"/>
  <c r="O1293" i="1" a="1"/>
  <c r="O1293" i="1" s="1"/>
  <c r="O1294" i="1" a="1"/>
  <c r="O1294" i="1" s="1"/>
  <c r="O1295" i="1" a="1"/>
  <c r="O1295" i="1" s="1"/>
  <c r="O1296" i="1" a="1"/>
  <c r="O1296" i="1" s="1"/>
  <c r="O1297" i="1" a="1"/>
  <c r="O1297" i="1" s="1"/>
  <c r="O1298" i="1" a="1"/>
  <c r="O1298" i="1" s="1"/>
  <c r="O1299" i="1" a="1"/>
  <c r="O1299" i="1" s="1"/>
  <c r="O1300" i="1" a="1"/>
  <c r="O1300" i="1" s="1"/>
  <c r="O1301" i="1" a="1"/>
  <c r="O1301" i="1" s="1"/>
  <c r="O1302" i="1" a="1"/>
  <c r="O1302" i="1" s="1"/>
  <c r="O1303" i="1" a="1"/>
  <c r="O1303" i="1" s="1"/>
  <c r="O1304" i="1" a="1"/>
  <c r="O1304" i="1" s="1"/>
  <c r="O1305" i="1" a="1"/>
  <c r="O1305" i="1" s="1"/>
  <c r="O1306" i="1" a="1"/>
  <c r="O1306" i="1" s="1"/>
  <c r="O1307" i="1" a="1"/>
  <c r="O1307" i="1" s="1"/>
  <c r="O1308" i="1" a="1"/>
  <c r="O1308" i="1" s="1"/>
  <c r="O1309" i="1" a="1"/>
  <c r="O1309" i="1" s="1"/>
  <c r="O1310" i="1" a="1"/>
  <c r="O1310" i="1" s="1"/>
  <c r="O1311" i="1" a="1"/>
  <c r="O1311" i="1" s="1"/>
  <c r="O1312" i="1" a="1"/>
  <c r="O1312" i="1" s="1"/>
  <c r="O1313" i="1" a="1"/>
  <c r="O1313" i="1" s="1"/>
  <c r="O1314" i="1" a="1"/>
  <c r="O1314" i="1" s="1"/>
  <c r="O1315" i="1" a="1"/>
  <c r="O1315" i="1" s="1"/>
  <c r="O1316" i="1" a="1"/>
  <c r="O1316" i="1" s="1"/>
  <c r="O1317" i="1" a="1"/>
  <c r="O1317" i="1" s="1"/>
  <c r="O1318" i="1" a="1"/>
  <c r="O1318" i="1" s="1"/>
  <c r="O1319" i="1" a="1"/>
  <c r="O1319" i="1" s="1"/>
  <c r="O1320" i="1" a="1"/>
  <c r="O1320" i="1" s="1"/>
  <c r="O1321" i="1" a="1"/>
  <c r="O1321" i="1" s="1"/>
  <c r="O1322" i="1" a="1"/>
  <c r="O1322" i="1" s="1"/>
  <c r="O1323" i="1" a="1"/>
  <c r="O1323" i="1" s="1"/>
  <c r="O1324" i="1" a="1"/>
  <c r="O1324" i="1" s="1"/>
  <c r="O1325" i="1" a="1"/>
  <c r="O1325" i="1" s="1"/>
  <c r="O1326" i="1" a="1"/>
  <c r="O1326" i="1" s="1"/>
  <c r="O1327" i="1" a="1"/>
  <c r="O1327" i="1" s="1"/>
  <c r="O1328" i="1" a="1"/>
  <c r="O1328" i="1" s="1"/>
  <c r="O1329" i="1" a="1"/>
  <c r="O1329" i="1" s="1"/>
  <c r="O1330" i="1" a="1"/>
  <c r="O1330" i="1" s="1"/>
  <c r="O1331" i="1" a="1"/>
  <c r="O1331" i="1" s="1"/>
  <c r="O1332" i="1" a="1"/>
  <c r="O1332" i="1" s="1"/>
  <c r="O1333" i="1" a="1"/>
  <c r="O1333" i="1" s="1"/>
  <c r="O1334" i="1" a="1"/>
  <c r="O1334" i="1" s="1"/>
  <c r="O1335" i="1" a="1"/>
  <c r="O1335" i="1" s="1"/>
  <c r="O1336" i="1" a="1"/>
  <c r="O1336" i="1" s="1"/>
  <c r="O1337" i="1" a="1"/>
  <c r="O1337" i="1" s="1"/>
  <c r="O1338" i="1" a="1"/>
  <c r="O1338" i="1" s="1"/>
  <c r="O1339" i="1" a="1"/>
  <c r="O1339" i="1" s="1"/>
  <c r="O1340" i="1" a="1"/>
  <c r="O1340" i="1" s="1"/>
  <c r="O1341" i="1" a="1"/>
  <c r="O1341" i="1" s="1"/>
  <c r="O1342" i="1" a="1"/>
  <c r="O1342" i="1" s="1"/>
  <c r="O1343" i="1" a="1"/>
  <c r="O1343" i="1" s="1"/>
  <c r="O1344" i="1" a="1"/>
  <c r="O1344" i="1" s="1"/>
  <c r="O1345" i="1" a="1"/>
  <c r="O1345" i="1" s="1"/>
  <c r="O1346" i="1" a="1"/>
  <c r="O1346" i="1" s="1"/>
  <c r="O1347" i="1" a="1"/>
  <c r="O1347" i="1" s="1"/>
  <c r="O1348" i="1" a="1"/>
  <c r="O1348" i="1" s="1"/>
  <c r="O1349" i="1" a="1"/>
  <c r="O1349" i="1" s="1"/>
  <c r="O1350" i="1" a="1"/>
  <c r="O1350" i="1" s="1"/>
  <c r="O1351" i="1" a="1"/>
  <c r="O1351" i="1" s="1"/>
  <c r="O1352" i="1" a="1"/>
  <c r="O1352" i="1" s="1"/>
  <c r="O1353" i="1" a="1"/>
  <c r="O1353" i="1" s="1"/>
  <c r="O1354" i="1" a="1"/>
  <c r="O1354" i="1" s="1"/>
  <c r="O1355" i="1" a="1"/>
  <c r="O1355" i="1" s="1"/>
  <c r="O1356" i="1" a="1"/>
  <c r="O1356" i="1" s="1"/>
  <c r="O1357" i="1" a="1"/>
  <c r="O1357" i="1" s="1"/>
  <c r="O1358" i="1" a="1"/>
  <c r="O1358" i="1" s="1"/>
  <c r="O1359" i="1" a="1"/>
  <c r="O1359" i="1" s="1"/>
  <c r="O1360" i="1" a="1"/>
  <c r="O1360" i="1" s="1"/>
  <c r="O1361" i="1" a="1"/>
  <c r="O1361" i="1" s="1"/>
  <c r="O1362" i="1" a="1"/>
  <c r="O1362" i="1" s="1"/>
  <c r="O1363" i="1" a="1"/>
  <c r="O1363" i="1" s="1"/>
  <c r="O1364" i="1" a="1"/>
  <c r="O1364" i="1" s="1"/>
  <c r="O1365" i="1" a="1"/>
  <c r="O1365" i="1" s="1"/>
  <c r="O1366" i="1" a="1"/>
  <c r="O1366" i="1" s="1"/>
  <c r="O1367" i="1" a="1"/>
  <c r="O1367" i="1" s="1"/>
  <c r="O1368" i="1" a="1"/>
  <c r="O1368" i="1" s="1"/>
  <c r="O1369" i="1" a="1"/>
  <c r="O1369" i="1" s="1"/>
  <c r="O1370" i="1" a="1"/>
  <c r="O1370" i="1" s="1"/>
  <c r="O1371" i="1" a="1"/>
  <c r="O1371" i="1" s="1"/>
  <c r="O1372" i="1" a="1"/>
  <c r="O1372" i="1" s="1"/>
  <c r="O1373" i="1" a="1"/>
  <c r="O1373" i="1" s="1"/>
  <c r="O1374" i="1" a="1"/>
  <c r="O1374" i="1" s="1"/>
  <c r="O1375" i="1" a="1"/>
  <c r="O1375" i="1" s="1"/>
  <c r="O1376" i="1" a="1"/>
  <c r="O1376" i="1" s="1"/>
  <c r="O1377" i="1" a="1"/>
  <c r="O1377" i="1" s="1"/>
  <c r="O1378" i="1" a="1"/>
  <c r="O1378" i="1" s="1"/>
  <c r="O1379" i="1" a="1"/>
  <c r="O1379" i="1" s="1"/>
  <c r="O1380" i="1" a="1"/>
  <c r="O1380" i="1" s="1"/>
  <c r="O1381" i="1" a="1"/>
  <c r="O1381" i="1" s="1"/>
  <c r="O1382" i="1" a="1"/>
  <c r="O1382" i="1" s="1"/>
  <c r="O1383" i="1" a="1"/>
  <c r="O1383" i="1" s="1"/>
  <c r="O1384" i="1" a="1"/>
  <c r="O1384" i="1" s="1"/>
  <c r="O1385" i="1" a="1"/>
  <c r="O1385" i="1" s="1"/>
  <c r="O1386" i="1" a="1"/>
  <c r="O1386" i="1" s="1"/>
  <c r="O1387" i="1" a="1"/>
  <c r="O1387" i="1" s="1"/>
  <c r="O1388" i="1" a="1"/>
  <c r="O1388" i="1" s="1"/>
  <c r="O1389" i="1" a="1"/>
  <c r="O1389" i="1" s="1"/>
  <c r="O1390" i="1" a="1"/>
  <c r="O1390" i="1" s="1"/>
  <c r="O1391" i="1" a="1"/>
  <c r="O1391" i="1" s="1"/>
  <c r="O1392" i="1" a="1"/>
  <c r="O1392" i="1" s="1"/>
  <c r="O1393" i="1" a="1"/>
  <c r="O1393" i="1" s="1"/>
  <c r="O1394" i="1" a="1"/>
  <c r="O1394" i="1" s="1"/>
  <c r="O1395" i="1" a="1"/>
  <c r="O1395" i="1" s="1"/>
  <c r="O1396" i="1" a="1"/>
  <c r="O1396" i="1" s="1"/>
  <c r="O1397" i="1" a="1"/>
  <c r="O1397" i="1" s="1"/>
  <c r="O1398" i="1" a="1"/>
  <c r="O1398" i="1" s="1"/>
  <c r="O1399" i="1" a="1"/>
  <c r="O1399" i="1" s="1"/>
  <c r="O1400" i="1" a="1"/>
  <c r="O1400" i="1" s="1"/>
  <c r="O1401" i="1" a="1"/>
  <c r="O1401" i="1" s="1"/>
  <c r="O1402" i="1" a="1"/>
  <c r="O1402" i="1" s="1"/>
  <c r="O1403" i="1" a="1"/>
  <c r="O1403" i="1" s="1"/>
  <c r="O1404" i="1" a="1"/>
  <c r="O1404" i="1" s="1"/>
  <c r="O1405" i="1" a="1"/>
  <c r="O1405" i="1" s="1"/>
  <c r="O1406" i="1" a="1"/>
  <c r="O1406" i="1" s="1"/>
  <c r="O1407" i="1" a="1"/>
  <c r="O1407" i="1" s="1"/>
  <c r="O1408" i="1" a="1"/>
  <c r="O1408" i="1" s="1"/>
  <c r="O1409" i="1" a="1"/>
  <c r="O1409" i="1" s="1"/>
  <c r="O1410" i="1" a="1"/>
  <c r="O1410" i="1" s="1"/>
  <c r="O1411" i="1" a="1"/>
  <c r="O1411" i="1" s="1"/>
  <c r="O1412" i="1" a="1"/>
  <c r="O1412" i="1" s="1"/>
  <c r="O1413" i="1" a="1"/>
  <c r="O1413" i="1" s="1"/>
  <c r="O1414" i="1" a="1"/>
  <c r="O1414" i="1" s="1"/>
  <c r="O1415" i="1" a="1"/>
  <c r="O1415" i="1" s="1"/>
  <c r="O1416" i="1" a="1"/>
  <c r="O1416" i="1" s="1"/>
  <c r="O1417" i="1" a="1"/>
  <c r="O1417" i="1" s="1"/>
  <c r="O1418" i="1" a="1"/>
  <c r="O1418" i="1" s="1"/>
  <c r="O1419" i="1" a="1"/>
  <c r="O1419" i="1" s="1"/>
  <c r="O1420" i="1" a="1"/>
  <c r="O1420" i="1" s="1"/>
  <c r="O1421" i="1" a="1"/>
  <c r="O1421" i="1" s="1"/>
  <c r="O1422" i="1" a="1"/>
  <c r="O1422" i="1" s="1"/>
  <c r="O1423" i="1" a="1"/>
  <c r="O1423" i="1" s="1"/>
  <c r="O1424" i="1" a="1"/>
  <c r="O1424" i="1" s="1"/>
  <c r="O1425" i="1" a="1"/>
  <c r="O1425" i="1" s="1"/>
  <c r="O1426" i="1" a="1"/>
  <c r="O1426" i="1" s="1"/>
  <c r="O1427" i="1" a="1"/>
  <c r="O1427" i="1" s="1"/>
  <c r="O1428" i="1" a="1"/>
  <c r="O1428" i="1" s="1"/>
  <c r="O1429" i="1" a="1"/>
  <c r="O1429" i="1" s="1"/>
  <c r="O1430" i="1" a="1"/>
  <c r="O1430" i="1" s="1"/>
  <c r="O1431" i="1" a="1"/>
  <c r="O1431" i="1" s="1"/>
  <c r="O1432" i="1" a="1"/>
  <c r="O1432" i="1" s="1"/>
  <c r="O1433" i="1" a="1"/>
  <c r="O1433" i="1" s="1"/>
  <c r="O1434" i="1" a="1"/>
  <c r="O1434" i="1" s="1"/>
  <c r="O1435" i="1" a="1"/>
  <c r="O1435" i="1" s="1"/>
  <c r="O1436" i="1" a="1"/>
  <c r="O1436" i="1" s="1"/>
  <c r="O1437" i="1" a="1"/>
  <c r="O1437" i="1" s="1"/>
  <c r="O1438" i="1" a="1"/>
  <c r="O1438" i="1" s="1"/>
  <c r="O1439" i="1" a="1"/>
  <c r="O1439" i="1" s="1"/>
  <c r="O1440" i="1" a="1"/>
  <c r="O1440" i="1" s="1"/>
  <c r="O1441" i="1" a="1"/>
  <c r="O1441" i="1" s="1"/>
  <c r="O1442" i="1" a="1"/>
  <c r="O1442" i="1" s="1"/>
  <c r="O1443" i="1" a="1"/>
  <c r="O1443" i="1" s="1"/>
  <c r="O1444" i="1" a="1"/>
  <c r="O1444" i="1" s="1"/>
  <c r="O1445" i="1" a="1"/>
  <c r="O1445" i="1" s="1"/>
  <c r="O1446" i="1" a="1"/>
  <c r="O1446" i="1" s="1"/>
  <c r="O1447" i="1" a="1"/>
  <c r="O1447" i="1" s="1"/>
  <c r="O1448" i="1" a="1"/>
  <c r="O1448" i="1" s="1"/>
  <c r="O1449" i="1" a="1"/>
  <c r="O1449" i="1" s="1"/>
  <c r="O1450" i="1" a="1"/>
  <c r="O1450" i="1" s="1"/>
  <c r="O1451" i="1" a="1"/>
  <c r="O1451" i="1" s="1"/>
  <c r="O1452" i="1" a="1"/>
  <c r="O1452" i="1" s="1"/>
  <c r="O1453" i="1" a="1"/>
  <c r="O1453" i="1" s="1"/>
  <c r="O1454" i="1" a="1"/>
  <c r="O1454" i="1" s="1"/>
  <c r="O1455" i="1" a="1"/>
  <c r="O1455" i="1" s="1"/>
  <c r="O1456" i="1" a="1"/>
  <c r="O1456" i="1" s="1"/>
  <c r="O1457" i="1" a="1"/>
  <c r="O1457" i="1" s="1"/>
  <c r="O1458" i="1" a="1"/>
  <c r="O1458" i="1" s="1"/>
  <c r="O1459" i="1" a="1"/>
  <c r="O1459" i="1" s="1"/>
  <c r="O1460" i="1" a="1"/>
  <c r="O1460" i="1" s="1"/>
  <c r="O1461" i="1" a="1"/>
  <c r="O1461" i="1" s="1"/>
  <c r="O1462" i="1" a="1"/>
  <c r="O1462" i="1" s="1"/>
  <c r="O1463" i="1" a="1"/>
  <c r="O1463" i="1" s="1"/>
  <c r="O1464" i="1" a="1"/>
  <c r="O1464" i="1" s="1"/>
  <c r="O1465" i="1" a="1"/>
  <c r="O1465" i="1" s="1"/>
  <c r="O1466" i="1" a="1"/>
  <c r="O1466" i="1" s="1"/>
  <c r="O1467" i="1" a="1"/>
  <c r="O1467" i="1" s="1"/>
  <c r="O1468" i="1" a="1"/>
  <c r="O1468" i="1" s="1"/>
  <c r="O1469" i="1" a="1"/>
  <c r="O1469" i="1" s="1"/>
  <c r="O1470" i="1" a="1"/>
  <c r="O1470" i="1" s="1"/>
  <c r="O1471" i="1" a="1"/>
  <c r="O1471" i="1" s="1"/>
  <c r="O1472" i="1" a="1"/>
  <c r="O1472" i="1" s="1"/>
  <c r="O1473" i="1" a="1"/>
  <c r="O1473" i="1" s="1"/>
  <c r="O1474" i="1" a="1"/>
  <c r="O1474" i="1" s="1"/>
  <c r="O1475" i="1" a="1"/>
  <c r="O1475" i="1" s="1"/>
  <c r="O1476" i="1" a="1"/>
  <c r="O1476" i="1" s="1"/>
  <c r="O1477" i="1" a="1"/>
  <c r="O1477" i="1" s="1"/>
  <c r="O1478" i="1" a="1"/>
  <c r="O1478" i="1" s="1"/>
  <c r="O1479" i="1" a="1"/>
  <c r="O1479" i="1" s="1"/>
  <c r="O1480" i="1" a="1"/>
  <c r="O1480" i="1" s="1"/>
  <c r="O1481" i="1" a="1"/>
  <c r="O1481" i="1" s="1"/>
  <c r="O1482" i="1" a="1"/>
  <c r="O1482" i="1" s="1"/>
  <c r="O1483" i="1" a="1"/>
  <c r="O1483" i="1" s="1"/>
  <c r="O1484" i="1" a="1"/>
  <c r="O1484" i="1" s="1"/>
  <c r="O1485" i="1" a="1"/>
  <c r="O1485" i="1" s="1"/>
  <c r="O1486" i="1" a="1"/>
  <c r="O1486" i="1" s="1"/>
  <c r="O1487" i="1" a="1"/>
  <c r="O1487" i="1" s="1"/>
  <c r="O1488" i="1" a="1"/>
  <c r="O1488" i="1" s="1"/>
  <c r="O1489" i="1" a="1"/>
  <c r="O1489" i="1" s="1"/>
  <c r="O1490" i="1" a="1"/>
  <c r="O1490" i="1" s="1"/>
  <c r="O1491" i="1" a="1"/>
  <c r="O1491" i="1" s="1"/>
  <c r="O1492" i="1" a="1"/>
  <c r="O1492" i="1" s="1"/>
  <c r="O1493" i="1" a="1"/>
  <c r="O1493" i="1" s="1"/>
  <c r="O1494" i="1" a="1"/>
  <c r="O1494" i="1" s="1"/>
  <c r="O1495" i="1" a="1"/>
  <c r="O1495" i="1" s="1"/>
  <c r="O1496" i="1" a="1"/>
  <c r="O1496" i="1" s="1"/>
  <c r="O1497" i="1" a="1"/>
  <c r="O1497" i="1" s="1"/>
  <c r="O1498" i="1" a="1"/>
  <c r="O1498" i="1" s="1"/>
  <c r="O1499" i="1" a="1"/>
  <c r="O1499" i="1" s="1"/>
  <c r="O1500" i="1" a="1"/>
  <c r="O1500" i="1" s="1"/>
  <c r="O1501" i="1" a="1"/>
  <c r="O1501" i="1" s="1"/>
  <c r="O1502" i="1" a="1"/>
  <c r="O1502" i="1" s="1"/>
  <c r="O1503" i="1" a="1"/>
  <c r="O1503" i="1" s="1"/>
  <c r="O1504" i="1" a="1"/>
  <c r="O1504" i="1" s="1"/>
  <c r="O1505" i="1" a="1"/>
  <c r="O1505" i="1" s="1"/>
  <c r="O1506" i="1" a="1"/>
  <c r="O1506" i="1" s="1"/>
  <c r="O1507" i="1" a="1"/>
  <c r="O1507" i="1" s="1"/>
  <c r="O1508" i="1" a="1"/>
  <c r="O1508" i="1" s="1"/>
  <c r="O1509" i="1" a="1"/>
  <c r="O1509" i="1" s="1"/>
  <c r="O1510" i="1" a="1"/>
  <c r="O1510" i="1" s="1"/>
  <c r="O1511" i="1" a="1"/>
  <c r="O1511" i="1" s="1"/>
  <c r="O1512" i="1" a="1"/>
  <c r="O1512" i="1" s="1"/>
  <c r="O1513" i="1" a="1"/>
  <c r="O1513" i="1" s="1"/>
  <c r="O1514" i="1" a="1"/>
  <c r="O1514" i="1" s="1"/>
  <c r="O1515" i="1" a="1"/>
  <c r="O1515" i="1" s="1"/>
  <c r="O1516" i="1" a="1"/>
  <c r="O1516" i="1" s="1"/>
  <c r="O1517" i="1" a="1"/>
  <c r="O1517" i="1" s="1"/>
  <c r="O1518" i="1" a="1"/>
  <c r="O1518" i="1" s="1"/>
  <c r="O1519" i="1" a="1"/>
  <c r="O1519" i="1" s="1"/>
  <c r="O1520" i="1" a="1"/>
  <c r="O1520" i="1" s="1"/>
  <c r="O1521" i="1" a="1"/>
  <c r="O1521" i="1" s="1"/>
  <c r="O1522" i="1" a="1"/>
  <c r="O1522" i="1" s="1"/>
  <c r="O1523" i="1" a="1"/>
  <c r="O1523" i="1" s="1"/>
  <c r="O1524" i="1" a="1"/>
  <c r="O1524" i="1" s="1"/>
  <c r="O1525" i="1" a="1"/>
  <c r="O1525" i="1" s="1"/>
  <c r="O1526" i="1" a="1"/>
  <c r="O1526" i="1" s="1"/>
  <c r="O1527" i="1" a="1"/>
  <c r="O1527" i="1" s="1"/>
  <c r="O1528" i="1" a="1"/>
  <c r="O1528" i="1" s="1"/>
  <c r="O1529" i="1" a="1"/>
  <c r="O1529" i="1" s="1"/>
  <c r="O1530" i="1" a="1"/>
  <c r="O1530" i="1" s="1"/>
  <c r="O1531" i="1" a="1"/>
  <c r="O1531" i="1" s="1"/>
  <c r="O1532" i="1" a="1"/>
  <c r="O1532" i="1" s="1"/>
  <c r="O1533" i="1" a="1"/>
  <c r="O1533" i="1" s="1"/>
  <c r="O1534" i="1" a="1"/>
  <c r="O1534" i="1" s="1"/>
  <c r="O1535" i="1" a="1"/>
  <c r="O1535" i="1" s="1"/>
  <c r="O1536" i="1" a="1"/>
  <c r="O1536" i="1" s="1"/>
  <c r="O1537" i="1" a="1"/>
  <c r="O1537" i="1" s="1"/>
  <c r="O1538" i="1" a="1"/>
  <c r="O1538" i="1" s="1"/>
  <c r="O1539" i="1" a="1"/>
  <c r="O1539" i="1" s="1"/>
  <c r="O1540" i="1" a="1"/>
  <c r="O1540" i="1" s="1"/>
  <c r="O1541" i="1" a="1"/>
  <c r="O1541" i="1" s="1"/>
  <c r="O1542" i="1" a="1"/>
  <c r="O1542" i="1" s="1"/>
  <c r="O1543" i="1" a="1"/>
  <c r="O1543" i="1" s="1"/>
  <c r="O1544" i="1" a="1"/>
  <c r="O1544" i="1" s="1"/>
  <c r="O1545" i="1" a="1"/>
  <c r="O1545" i="1" s="1"/>
  <c r="O1546" i="1" a="1"/>
  <c r="O1546" i="1" s="1"/>
  <c r="O1547" i="1" a="1"/>
  <c r="O1547" i="1" s="1"/>
  <c r="O1548" i="1" a="1"/>
  <c r="O1548" i="1" s="1"/>
  <c r="O1549" i="1" a="1"/>
  <c r="O1549" i="1" s="1"/>
  <c r="O1550" i="1" a="1"/>
  <c r="O1550" i="1" s="1"/>
  <c r="O1551" i="1" a="1"/>
  <c r="O1551" i="1" s="1"/>
  <c r="O1552" i="1" a="1"/>
  <c r="O1552" i="1" s="1"/>
  <c r="O1553" i="1" a="1"/>
  <c r="O1553" i="1" s="1"/>
  <c r="O1554" i="1" a="1"/>
  <c r="O1554" i="1" s="1"/>
  <c r="O1555" i="1" a="1"/>
  <c r="O1555" i="1" s="1"/>
  <c r="O1556" i="1" a="1"/>
  <c r="O1556" i="1" s="1"/>
  <c r="O1557" i="1" a="1"/>
  <c r="O1557" i="1" s="1"/>
  <c r="O1558" i="1" a="1"/>
  <c r="O1558" i="1" s="1"/>
  <c r="O1559" i="1" a="1"/>
  <c r="O1559" i="1" s="1"/>
  <c r="O1560" i="1" a="1"/>
  <c r="O1560" i="1" s="1"/>
  <c r="O1561" i="1" a="1"/>
  <c r="O1561" i="1" s="1"/>
  <c r="O1562" i="1" a="1"/>
  <c r="O1562" i="1" s="1"/>
  <c r="O1563" i="1" a="1"/>
  <c r="O1563" i="1" s="1"/>
  <c r="O1564" i="1" a="1"/>
  <c r="O1564" i="1" s="1"/>
  <c r="O1565" i="1" a="1"/>
  <c r="O1565" i="1" s="1"/>
  <c r="O1566" i="1" a="1"/>
  <c r="O1566" i="1" s="1"/>
  <c r="O1567" i="1" a="1"/>
  <c r="O1567" i="1" s="1"/>
  <c r="O1568" i="1" a="1"/>
  <c r="O1568" i="1" s="1"/>
  <c r="O1569" i="1" a="1"/>
  <c r="O1569" i="1" s="1"/>
  <c r="O1570" i="1" a="1"/>
  <c r="O1570" i="1" s="1"/>
  <c r="O1571" i="1" a="1"/>
  <c r="O1571" i="1" s="1"/>
  <c r="O1572" i="1" a="1"/>
  <c r="O1572" i="1" s="1"/>
  <c r="O1573" i="1" a="1"/>
  <c r="O1573" i="1" s="1"/>
  <c r="O1574" i="1" a="1"/>
  <c r="O1574" i="1" s="1"/>
  <c r="O1575" i="1" a="1"/>
  <c r="O1575" i="1" s="1"/>
  <c r="O1576" i="1" a="1"/>
  <c r="O1576" i="1" s="1"/>
  <c r="O1577" i="1" a="1"/>
  <c r="O1577" i="1" s="1"/>
  <c r="O1578" i="1" a="1"/>
  <c r="O1578" i="1" s="1"/>
  <c r="O1579" i="1" a="1"/>
  <c r="O1579" i="1" s="1"/>
  <c r="O1580" i="1" a="1"/>
  <c r="O1580" i="1" s="1"/>
  <c r="O1581" i="1" a="1"/>
  <c r="O1581" i="1" s="1"/>
  <c r="O1582" i="1" a="1"/>
  <c r="O1582" i="1" s="1"/>
  <c r="O1583" i="1" a="1"/>
  <c r="O1583" i="1" s="1"/>
  <c r="O1584" i="1" a="1"/>
  <c r="O1584" i="1" s="1"/>
  <c r="O1585" i="1" a="1"/>
  <c r="O1585" i="1" s="1"/>
  <c r="O1586" i="1" a="1"/>
  <c r="O1586" i="1" s="1"/>
  <c r="O1587" i="1" a="1"/>
  <c r="O1587" i="1" s="1"/>
  <c r="O1588" i="1" a="1"/>
  <c r="O1588" i="1" s="1"/>
  <c r="O1589" i="1" a="1"/>
  <c r="O1589" i="1" s="1"/>
  <c r="O1590" i="1" a="1"/>
  <c r="O1590" i="1" s="1"/>
  <c r="O1591" i="1" a="1"/>
  <c r="O1591" i="1" s="1"/>
  <c r="O1592" i="1" a="1"/>
  <c r="O1592" i="1" s="1"/>
  <c r="O1593" i="1" a="1"/>
  <c r="O1593" i="1" s="1"/>
  <c r="O1594" i="1" a="1"/>
  <c r="O1594" i="1" s="1"/>
  <c r="O1595" i="1" a="1"/>
  <c r="O1595" i="1" s="1"/>
  <c r="O1596" i="1" a="1"/>
  <c r="O1596" i="1" s="1"/>
  <c r="O1597" i="1" a="1"/>
  <c r="O1597" i="1" s="1"/>
  <c r="O1598" i="1" a="1"/>
  <c r="O1598" i="1" s="1"/>
  <c r="O1599" i="1" a="1"/>
  <c r="O1599" i="1" s="1"/>
  <c r="O1600" i="1" a="1"/>
  <c r="O1600" i="1" s="1"/>
  <c r="O1601" i="1" a="1"/>
  <c r="O1601" i="1" s="1"/>
  <c r="O1602" i="1" a="1"/>
  <c r="O1602" i="1" s="1"/>
  <c r="O1603" i="1" a="1"/>
  <c r="O1603" i="1" s="1"/>
  <c r="O1604" i="1" a="1"/>
  <c r="O1604" i="1" s="1"/>
  <c r="O1605" i="1" a="1"/>
  <c r="O1605" i="1" s="1"/>
  <c r="O1606" i="1" a="1"/>
  <c r="O1606" i="1" s="1"/>
  <c r="O1607" i="1" a="1"/>
  <c r="O1607" i="1" s="1"/>
  <c r="O1608" i="1" a="1"/>
  <c r="O1608" i="1" s="1"/>
  <c r="O1609" i="1" a="1"/>
  <c r="O1609" i="1" s="1"/>
  <c r="O1610" i="1" a="1"/>
  <c r="O1610" i="1" s="1"/>
  <c r="O1611" i="1" a="1"/>
  <c r="O1611" i="1" s="1"/>
  <c r="O1612" i="1" a="1"/>
  <c r="O1612" i="1" s="1"/>
  <c r="O1613" i="1" a="1"/>
  <c r="O1613" i="1" s="1"/>
  <c r="O1614" i="1" a="1"/>
  <c r="O1614" i="1" s="1"/>
  <c r="O1615" i="1" a="1"/>
  <c r="O1615" i="1" s="1"/>
  <c r="O1616" i="1" a="1"/>
  <c r="O1616" i="1" s="1"/>
  <c r="O1617" i="1" a="1"/>
  <c r="O1617" i="1" s="1"/>
  <c r="O1618" i="1" a="1"/>
  <c r="O1618" i="1" s="1"/>
  <c r="O1619" i="1" a="1"/>
  <c r="O1619" i="1" s="1"/>
  <c r="O1620" i="1" a="1"/>
  <c r="O1620" i="1" s="1"/>
  <c r="O1621" i="1" a="1"/>
  <c r="O1621" i="1" s="1"/>
  <c r="O1622" i="1" a="1"/>
  <c r="O1622" i="1" s="1"/>
  <c r="O1623" i="1" a="1"/>
  <c r="O1623" i="1" s="1"/>
  <c r="O1624" i="1" a="1"/>
  <c r="O1624" i="1" s="1"/>
  <c r="O1625" i="1" a="1"/>
  <c r="O1625" i="1" s="1"/>
  <c r="O1626" i="1" a="1"/>
  <c r="O1626" i="1" s="1"/>
  <c r="O1627" i="1" a="1"/>
  <c r="O1627" i="1" s="1"/>
  <c r="O1628" i="1" a="1"/>
  <c r="O1628" i="1" s="1"/>
  <c r="O1629" i="1" a="1"/>
  <c r="O1629" i="1" s="1"/>
  <c r="O1630" i="1" a="1"/>
  <c r="O1630" i="1" s="1"/>
  <c r="O1631" i="1" a="1"/>
  <c r="O1631" i="1" s="1"/>
  <c r="O1632" i="1" a="1"/>
  <c r="O1632" i="1" s="1"/>
  <c r="O1633" i="1" a="1"/>
  <c r="O1633" i="1" s="1"/>
  <c r="O1634" i="1" a="1"/>
  <c r="O1634" i="1" s="1"/>
  <c r="O1635" i="1" a="1"/>
  <c r="O1635" i="1" s="1"/>
  <c r="O1636" i="1" a="1"/>
  <c r="O1636" i="1" s="1"/>
  <c r="O1637" i="1" a="1"/>
  <c r="O1637" i="1" s="1"/>
  <c r="O1638" i="1" a="1"/>
  <c r="O1638" i="1" s="1"/>
  <c r="O1639" i="1" a="1"/>
  <c r="O1639" i="1" s="1"/>
  <c r="O1640" i="1" a="1"/>
  <c r="O1640" i="1" s="1"/>
  <c r="O1641" i="1" a="1"/>
  <c r="O1641" i="1" s="1"/>
  <c r="O1642" i="1" a="1"/>
  <c r="O1642" i="1" s="1"/>
  <c r="O1643" i="1" a="1"/>
  <c r="O1643" i="1" s="1"/>
  <c r="O1644" i="1" a="1"/>
  <c r="O1644" i="1" s="1"/>
  <c r="O1645" i="1" a="1"/>
  <c r="O1645" i="1" s="1"/>
  <c r="O1646" i="1" a="1"/>
  <c r="O1646" i="1" s="1"/>
  <c r="O1647" i="1" a="1"/>
  <c r="O1647" i="1" s="1"/>
  <c r="O1648" i="1" a="1"/>
  <c r="O1648" i="1" s="1"/>
  <c r="O1649" i="1" a="1"/>
  <c r="O1649" i="1" s="1"/>
  <c r="O1650" i="1" a="1"/>
  <c r="O1650" i="1" s="1"/>
  <c r="O1651" i="1" a="1"/>
  <c r="O1651" i="1" s="1"/>
  <c r="O1652" i="1" a="1"/>
  <c r="O1652" i="1" s="1"/>
  <c r="O1653" i="1" a="1"/>
  <c r="O1653" i="1" s="1"/>
  <c r="O1654" i="1" a="1"/>
  <c r="O1654" i="1" s="1"/>
  <c r="O1655" i="1" a="1"/>
  <c r="O1655" i="1" s="1"/>
  <c r="O1656" i="1" a="1"/>
  <c r="O1656" i="1" s="1"/>
  <c r="O1657" i="1" a="1"/>
  <c r="O1657" i="1" s="1"/>
  <c r="O1658" i="1" a="1"/>
  <c r="O1658" i="1" s="1"/>
  <c r="O1659" i="1" a="1"/>
  <c r="O1659" i="1" s="1"/>
  <c r="O1660" i="1" a="1"/>
  <c r="O1660" i="1" s="1"/>
  <c r="O1661" i="1" a="1"/>
  <c r="O1661" i="1" s="1"/>
  <c r="O1662" i="1" a="1"/>
  <c r="O1662" i="1" s="1"/>
  <c r="O1663" i="1" a="1"/>
  <c r="O1663" i="1" s="1"/>
  <c r="O1664" i="1" a="1"/>
  <c r="O1664" i="1" s="1"/>
  <c r="O1665" i="1" a="1"/>
  <c r="O1665" i="1" s="1"/>
  <c r="O1666" i="1" a="1"/>
  <c r="O1666" i="1" s="1"/>
  <c r="O1667" i="1" a="1"/>
  <c r="O1667" i="1" s="1"/>
  <c r="O1668" i="1" a="1"/>
  <c r="O1668" i="1" s="1"/>
  <c r="O1669" i="1" a="1"/>
  <c r="O1669" i="1" s="1"/>
  <c r="O1670" i="1" a="1"/>
  <c r="O1670" i="1" s="1"/>
  <c r="O1671" i="1" a="1"/>
  <c r="O1671" i="1" s="1"/>
  <c r="O1672" i="1" a="1"/>
  <c r="O1672" i="1" s="1"/>
  <c r="O1673" i="1" a="1"/>
  <c r="O1673" i="1" s="1"/>
  <c r="O1674" i="1" a="1"/>
  <c r="O1674" i="1" s="1"/>
  <c r="O1675" i="1" a="1"/>
  <c r="O1675" i="1" s="1"/>
  <c r="O1676" i="1" a="1"/>
  <c r="O1676" i="1" s="1"/>
  <c r="O1677" i="1" a="1"/>
  <c r="O1677" i="1" s="1"/>
  <c r="O1678" i="1" a="1"/>
  <c r="O1678" i="1" s="1"/>
  <c r="O1679" i="1" a="1"/>
  <c r="O1679" i="1" s="1"/>
  <c r="O1680" i="1" a="1"/>
  <c r="O1680" i="1" s="1"/>
  <c r="O1681" i="1" a="1"/>
  <c r="O1681" i="1" s="1"/>
  <c r="O1682" i="1" a="1"/>
  <c r="O1682" i="1" s="1"/>
  <c r="O1683" i="1" a="1"/>
  <c r="O1683" i="1" s="1"/>
  <c r="O1684" i="1" a="1"/>
  <c r="O1684" i="1" s="1"/>
  <c r="O1685" i="1" a="1"/>
  <c r="O1685" i="1" s="1"/>
  <c r="O1686" i="1" a="1"/>
  <c r="O1686" i="1" s="1"/>
  <c r="O1687" i="1" a="1"/>
  <c r="O1687" i="1" s="1"/>
  <c r="O1688" i="1" a="1"/>
  <c r="O1688" i="1" s="1"/>
  <c r="O1689" i="1" a="1"/>
  <c r="O1689" i="1" s="1"/>
  <c r="O1690" i="1" a="1"/>
  <c r="O1690" i="1" s="1"/>
  <c r="O1691" i="1" a="1"/>
  <c r="O1691" i="1" s="1"/>
  <c r="O1692" i="1" a="1"/>
  <c r="O1692" i="1" s="1"/>
  <c r="O1693" i="1" a="1"/>
  <c r="O1693" i="1" s="1"/>
  <c r="O1694" i="1" a="1"/>
  <c r="O1694" i="1" s="1"/>
  <c r="O1695" i="1" a="1"/>
  <c r="O1695" i="1" s="1"/>
  <c r="O1696" i="1" a="1"/>
  <c r="O1696" i="1" s="1"/>
  <c r="O1697" i="1" a="1"/>
  <c r="O1697" i="1" s="1"/>
  <c r="O1698" i="1" a="1"/>
  <c r="O1698" i="1" s="1"/>
  <c r="O1699" i="1" a="1"/>
  <c r="O1699" i="1" s="1"/>
  <c r="O1700" i="1" a="1"/>
  <c r="O1700" i="1" s="1"/>
  <c r="O1701" i="1" a="1"/>
  <c r="O1701" i="1" s="1"/>
  <c r="O1702" i="1" a="1"/>
  <c r="O1702" i="1" s="1"/>
  <c r="O1703" i="1" a="1"/>
  <c r="O1703" i="1" s="1"/>
  <c r="O1704" i="1" a="1"/>
  <c r="O1704" i="1" s="1"/>
  <c r="O1705" i="1" a="1"/>
  <c r="O1705" i="1" s="1"/>
  <c r="O1706" i="1" a="1"/>
  <c r="O1706" i="1" s="1"/>
  <c r="O1707" i="1" a="1"/>
  <c r="O1707" i="1" s="1"/>
  <c r="O1708" i="1" a="1"/>
  <c r="O1708" i="1" s="1"/>
  <c r="O1709" i="1" a="1"/>
  <c r="O1709" i="1" s="1"/>
  <c r="O1710" i="1" a="1"/>
  <c r="O1710" i="1" s="1"/>
  <c r="O1711" i="1" a="1"/>
  <c r="O1711" i="1" s="1"/>
  <c r="O1712" i="1" a="1"/>
  <c r="O1712" i="1" s="1"/>
  <c r="O1713" i="1" a="1"/>
  <c r="O1713" i="1" s="1"/>
  <c r="O1714" i="1" a="1"/>
  <c r="O1714" i="1" s="1"/>
  <c r="O1715" i="1" a="1"/>
  <c r="O1715" i="1" s="1"/>
  <c r="O1716" i="1" a="1"/>
  <c r="O1716" i="1" s="1"/>
  <c r="O1717" i="1" a="1"/>
  <c r="O1717" i="1" s="1"/>
  <c r="O1718" i="1" a="1"/>
  <c r="O1718" i="1" s="1"/>
  <c r="O1719" i="1" a="1"/>
  <c r="O1719" i="1" s="1"/>
  <c r="O1720" i="1" a="1"/>
  <c r="O1720" i="1" s="1"/>
  <c r="O1721" i="1" a="1"/>
  <c r="O1721" i="1" s="1"/>
  <c r="O1722" i="1" a="1"/>
  <c r="O1722" i="1" s="1"/>
  <c r="O1723" i="1" a="1"/>
  <c r="O1723" i="1" s="1"/>
  <c r="O1724" i="1" a="1"/>
  <c r="O1724" i="1" s="1"/>
  <c r="O1725" i="1" a="1"/>
  <c r="O1725" i="1" s="1"/>
  <c r="O1726" i="1" a="1"/>
  <c r="O1726" i="1" s="1"/>
  <c r="O1727" i="1" a="1"/>
  <c r="O1727" i="1" s="1"/>
  <c r="O1728" i="1" a="1"/>
  <c r="O1728" i="1" s="1"/>
  <c r="O1729" i="1" a="1"/>
  <c r="O1729" i="1" s="1"/>
  <c r="O1730" i="1" a="1"/>
  <c r="O1730" i="1" s="1"/>
  <c r="O1731" i="1" a="1"/>
  <c r="O1731" i="1" s="1"/>
  <c r="O1732" i="1" a="1"/>
  <c r="O1732" i="1" s="1"/>
  <c r="O1733" i="1" a="1"/>
  <c r="O1733" i="1" s="1"/>
  <c r="O1734" i="1" a="1"/>
  <c r="O1734" i="1" s="1"/>
  <c r="O1735" i="1" a="1"/>
  <c r="O1735" i="1" s="1"/>
  <c r="O1736" i="1" a="1"/>
  <c r="O1736" i="1" s="1"/>
  <c r="O1737" i="1" a="1"/>
  <c r="O1737" i="1" s="1"/>
  <c r="O1738" i="1" a="1"/>
  <c r="O1738" i="1" s="1"/>
  <c r="O1739" i="1" a="1"/>
  <c r="O1739" i="1" s="1"/>
  <c r="O1740" i="1" a="1"/>
  <c r="O1740" i="1" s="1"/>
  <c r="O1741" i="1" a="1"/>
  <c r="O1741" i="1" s="1"/>
  <c r="O1742" i="1" a="1"/>
  <c r="O1742" i="1" s="1"/>
  <c r="O1743" i="1" a="1"/>
  <c r="O1743" i="1" s="1"/>
  <c r="O1744" i="1" a="1"/>
  <c r="O1744" i="1" s="1"/>
  <c r="O1745" i="1" a="1"/>
  <c r="O1745" i="1" s="1"/>
  <c r="O1746" i="1" a="1"/>
  <c r="O1746" i="1" s="1"/>
  <c r="O1747" i="1" a="1"/>
  <c r="O1747" i="1" s="1"/>
  <c r="O1748" i="1" a="1"/>
  <c r="O1748" i="1" s="1"/>
  <c r="O1749" i="1" a="1"/>
  <c r="O1749" i="1" s="1"/>
  <c r="O1750" i="1" a="1"/>
  <c r="O1750" i="1" s="1"/>
  <c r="O1751" i="1" a="1"/>
  <c r="O1751" i="1" s="1"/>
  <c r="O1752" i="1" a="1"/>
  <c r="O1752" i="1" s="1"/>
  <c r="O1753" i="1" a="1"/>
  <c r="O1753" i="1" s="1"/>
  <c r="O1754" i="1" a="1"/>
  <c r="O1754" i="1" s="1"/>
  <c r="O1755" i="1" a="1"/>
  <c r="O1755" i="1" s="1"/>
  <c r="O1756" i="1" a="1"/>
  <c r="O1756" i="1" s="1"/>
  <c r="O1757" i="1" a="1"/>
  <c r="O1757" i="1" s="1"/>
  <c r="O1758" i="1" a="1"/>
  <c r="O1758" i="1" s="1"/>
  <c r="O1759" i="1" a="1"/>
  <c r="O1759" i="1" s="1"/>
  <c r="O1760" i="1" a="1"/>
  <c r="O1760" i="1" s="1"/>
  <c r="O1761" i="1" a="1"/>
  <c r="O1761" i="1" s="1"/>
  <c r="O1762" i="1" a="1"/>
  <c r="O1762" i="1" s="1"/>
  <c r="O1763" i="1" a="1"/>
  <c r="O1763" i="1" s="1"/>
  <c r="O1764" i="1" a="1"/>
  <c r="O1764" i="1" s="1"/>
  <c r="O1765" i="1" a="1"/>
  <c r="O1765" i="1" s="1"/>
  <c r="O1766" i="1" a="1"/>
  <c r="O1766" i="1" s="1"/>
  <c r="O1767" i="1" a="1"/>
  <c r="O1767" i="1" s="1"/>
  <c r="O1768" i="1" a="1"/>
  <c r="O1768" i="1" s="1"/>
  <c r="O1769" i="1" a="1"/>
  <c r="O1769" i="1" s="1"/>
  <c r="O1770" i="1" a="1"/>
  <c r="O1770" i="1" s="1"/>
  <c r="O1771" i="1" a="1"/>
  <c r="O1771" i="1" s="1"/>
  <c r="O1772" i="1" a="1"/>
  <c r="O1772" i="1" s="1"/>
  <c r="O1773" i="1" a="1"/>
  <c r="O1773" i="1" s="1"/>
  <c r="O1774" i="1" a="1"/>
  <c r="O1774" i="1" s="1"/>
  <c r="O1775" i="1" a="1"/>
  <c r="O1775" i="1" s="1"/>
  <c r="O1776" i="1" a="1"/>
  <c r="O1776" i="1" s="1"/>
  <c r="O1777" i="1" a="1"/>
  <c r="O1777" i="1" s="1"/>
  <c r="O1778" i="1" a="1"/>
  <c r="O1778" i="1" s="1"/>
  <c r="O1779" i="1" a="1"/>
  <c r="O1779" i="1" s="1"/>
  <c r="O1780" i="1" a="1"/>
  <c r="O1780" i="1" s="1"/>
  <c r="O1781" i="1" a="1"/>
  <c r="O1781" i="1" s="1"/>
  <c r="O1782" i="1" a="1"/>
  <c r="O1782" i="1" s="1"/>
  <c r="O1783" i="1" a="1"/>
  <c r="O1783" i="1" s="1"/>
  <c r="O1784" i="1" a="1"/>
  <c r="O1784" i="1" s="1"/>
  <c r="O1785" i="1" a="1"/>
  <c r="O1785" i="1" s="1"/>
  <c r="O1786" i="1" a="1"/>
  <c r="O1786" i="1" s="1"/>
  <c r="O1787" i="1" a="1"/>
  <c r="O1787" i="1" s="1"/>
  <c r="O1788" i="1" a="1"/>
  <c r="O1788" i="1" s="1"/>
  <c r="O1789" i="1" a="1"/>
  <c r="O1789" i="1" s="1"/>
  <c r="O1790" i="1" a="1"/>
  <c r="O1790" i="1" s="1"/>
  <c r="O1791" i="1" a="1"/>
  <c r="O1791" i="1" s="1"/>
  <c r="O1792" i="1" a="1"/>
  <c r="O1792" i="1" s="1"/>
  <c r="O1793" i="1" a="1"/>
  <c r="O1793" i="1" s="1"/>
  <c r="O1794" i="1" a="1"/>
  <c r="O1794" i="1" s="1"/>
  <c r="O1795" i="1" a="1"/>
  <c r="O1795" i="1" s="1"/>
  <c r="O1796" i="1" a="1"/>
  <c r="O1796" i="1" s="1"/>
  <c r="O1797" i="1" a="1"/>
  <c r="O1797" i="1" s="1"/>
  <c r="O1798" i="1" a="1"/>
  <c r="O1798" i="1" s="1"/>
  <c r="O1799" i="1" a="1"/>
  <c r="O1799" i="1" s="1"/>
  <c r="O1800" i="1" a="1"/>
  <c r="O1800" i="1" s="1"/>
  <c r="O1801" i="1" a="1"/>
  <c r="O1801" i="1" s="1"/>
  <c r="O1802" i="1" a="1"/>
  <c r="O1802" i="1" s="1"/>
  <c r="O1803" i="1" a="1"/>
  <c r="O1803" i="1" s="1"/>
  <c r="O1804" i="1" a="1"/>
  <c r="O1804" i="1" s="1"/>
  <c r="O1805" i="1" a="1"/>
  <c r="O1805" i="1" s="1"/>
  <c r="O1806" i="1" a="1"/>
  <c r="O1806" i="1" s="1"/>
  <c r="O1807" i="1" a="1"/>
  <c r="O1807" i="1" s="1"/>
  <c r="O1808" i="1" a="1"/>
  <c r="O1808" i="1" s="1"/>
  <c r="O1809" i="1" a="1"/>
  <c r="O1809" i="1" s="1"/>
  <c r="O1810" i="1" a="1"/>
  <c r="O1810" i="1" s="1"/>
  <c r="O1811" i="1" a="1"/>
  <c r="O1811" i="1" s="1"/>
  <c r="O1812" i="1" a="1"/>
  <c r="O1812" i="1" s="1"/>
  <c r="O1813" i="1" a="1"/>
  <c r="O1813" i="1" s="1"/>
  <c r="O1814" i="1" a="1"/>
  <c r="O1814" i="1" s="1"/>
  <c r="O1815" i="1" a="1"/>
  <c r="O1815" i="1" s="1"/>
  <c r="O1816" i="1" a="1"/>
  <c r="O1816" i="1" s="1"/>
  <c r="O1817" i="1" a="1"/>
  <c r="O1817" i="1" s="1"/>
  <c r="O1818" i="1" a="1"/>
  <c r="O1818" i="1" s="1"/>
  <c r="O1819" i="1" a="1"/>
  <c r="O1819" i="1" s="1"/>
  <c r="O1820" i="1" a="1"/>
  <c r="O1820" i="1" s="1"/>
  <c r="O1821" i="1" a="1"/>
  <c r="O1821" i="1" s="1"/>
  <c r="O1822" i="1" a="1"/>
  <c r="O1822" i="1" s="1"/>
  <c r="O1823" i="1" a="1"/>
  <c r="O1823" i="1" s="1"/>
  <c r="O1824" i="1" a="1"/>
  <c r="O1824" i="1" s="1"/>
  <c r="O1825" i="1" a="1"/>
  <c r="O1825" i="1" s="1"/>
  <c r="O1826" i="1" a="1"/>
  <c r="O1826" i="1" s="1"/>
  <c r="O1827" i="1" a="1"/>
  <c r="O1827" i="1" s="1"/>
  <c r="O1828" i="1" a="1"/>
  <c r="O1828" i="1" s="1"/>
  <c r="O1829" i="1" a="1"/>
  <c r="O1829" i="1" s="1"/>
  <c r="O1830" i="1" a="1"/>
  <c r="O1830" i="1" s="1"/>
  <c r="O1831" i="1" a="1"/>
  <c r="O1831" i="1" s="1"/>
  <c r="O1832" i="1" a="1"/>
  <c r="O1832" i="1" s="1"/>
  <c r="O1833" i="1" a="1"/>
  <c r="O1833" i="1" s="1"/>
  <c r="O1834" i="1" a="1"/>
  <c r="O1834" i="1" s="1"/>
  <c r="O1835" i="1" a="1"/>
  <c r="O1835" i="1" s="1"/>
  <c r="O1836" i="1" a="1"/>
  <c r="O1836" i="1" s="1"/>
  <c r="O1837" i="1" a="1"/>
  <c r="O1837" i="1" s="1"/>
  <c r="O1838" i="1" a="1"/>
  <c r="O1838" i="1" s="1"/>
  <c r="O1839" i="1" a="1"/>
  <c r="O1839" i="1" s="1"/>
  <c r="O1840" i="1" a="1"/>
  <c r="O1840" i="1" s="1"/>
  <c r="O1841" i="1" a="1"/>
  <c r="O1841" i="1" s="1"/>
  <c r="O1842" i="1" a="1"/>
  <c r="O1842" i="1" s="1"/>
  <c r="O1843" i="1" a="1"/>
  <c r="O1843" i="1" s="1"/>
  <c r="O1844" i="1" a="1"/>
  <c r="O1844" i="1" s="1"/>
  <c r="O1845" i="1" a="1"/>
  <c r="O1845" i="1" s="1"/>
  <c r="O1846" i="1" a="1"/>
  <c r="O1846" i="1" s="1"/>
  <c r="O1847" i="1" a="1"/>
  <c r="O1847" i="1" s="1"/>
  <c r="O1848" i="1" a="1"/>
  <c r="O1848" i="1" s="1"/>
  <c r="O1849" i="1" a="1"/>
  <c r="O1849" i="1" s="1"/>
  <c r="O1850" i="1" a="1"/>
  <c r="O1850" i="1" s="1"/>
  <c r="O1851" i="1" a="1"/>
  <c r="O1851" i="1" s="1"/>
  <c r="O1852" i="1" a="1"/>
  <c r="O1852" i="1" s="1"/>
  <c r="O1853" i="1" a="1"/>
  <c r="O1853" i="1" s="1"/>
  <c r="O1854" i="1" a="1"/>
  <c r="O1854" i="1" s="1"/>
  <c r="O1855" i="1" a="1"/>
  <c r="O1855" i="1" s="1"/>
  <c r="O1856" i="1" a="1"/>
  <c r="O1856" i="1" s="1"/>
  <c r="O1857" i="1" a="1"/>
  <c r="O1857" i="1" s="1"/>
  <c r="O1858" i="1" a="1"/>
  <c r="O1858" i="1" s="1"/>
  <c r="O1859" i="1" a="1"/>
  <c r="O1859" i="1" s="1"/>
  <c r="O1860" i="1" a="1"/>
  <c r="O1860" i="1" s="1"/>
  <c r="O1861" i="1" a="1"/>
  <c r="O1861" i="1" s="1"/>
  <c r="O1862" i="1" a="1"/>
  <c r="O1862" i="1" s="1"/>
  <c r="O1863" i="1" a="1"/>
  <c r="O1863" i="1" s="1"/>
  <c r="O1864" i="1" a="1"/>
  <c r="O1864" i="1" s="1"/>
  <c r="O1865" i="1" a="1"/>
  <c r="O1865" i="1" s="1"/>
  <c r="O1866" i="1" a="1"/>
  <c r="O1866" i="1" s="1"/>
  <c r="O1867" i="1" a="1"/>
  <c r="O1867" i="1" s="1"/>
  <c r="O1868" i="1" a="1"/>
  <c r="O1868" i="1" s="1"/>
  <c r="O1869" i="1" a="1"/>
  <c r="O1869" i="1" s="1"/>
  <c r="O1870" i="1" a="1"/>
  <c r="O1870" i="1" s="1"/>
  <c r="O1871" i="1" a="1"/>
  <c r="O1871" i="1" s="1"/>
  <c r="O1872" i="1" a="1"/>
  <c r="O1872" i="1" s="1"/>
  <c r="O1873" i="1" a="1"/>
  <c r="O1873" i="1" s="1"/>
  <c r="O1874" i="1" a="1"/>
  <c r="O1874" i="1" s="1"/>
  <c r="O1875" i="1" a="1"/>
  <c r="O1875" i="1" s="1"/>
  <c r="O1876" i="1" a="1"/>
  <c r="O1876" i="1" s="1"/>
  <c r="O1877" i="1" a="1"/>
  <c r="O1877" i="1" s="1"/>
  <c r="O1878" i="1" a="1"/>
  <c r="O1878" i="1" s="1"/>
  <c r="O1879" i="1" a="1"/>
  <c r="O1879" i="1" s="1"/>
  <c r="O1880" i="1" a="1"/>
  <c r="O1880" i="1" s="1"/>
  <c r="O1881" i="1" a="1"/>
  <c r="O1881" i="1" s="1"/>
  <c r="O1882" i="1" a="1"/>
  <c r="O1882" i="1" s="1"/>
  <c r="O1883" i="1" a="1"/>
  <c r="O1883" i="1" s="1"/>
  <c r="O1884" i="1" a="1"/>
  <c r="O1884" i="1" s="1"/>
  <c r="O1885" i="1" a="1"/>
  <c r="O1885" i="1" s="1"/>
  <c r="O1886" i="1" a="1"/>
  <c r="O1886" i="1" s="1"/>
  <c r="O1887" i="1" a="1"/>
  <c r="O1887" i="1" s="1"/>
  <c r="O1888" i="1" a="1"/>
  <c r="O1888" i="1" s="1"/>
  <c r="O1889" i="1" a="1"/>
  <c r="O1889" i="1" s="1"/>
  <c r="O1890" i="1" a="1"/>
  <c r="O1890" i="1" s="1"/>
  <c r="O1891" i="1" a="1"/>
  <c r="O1891" i="1" s="1"/>
  <c r="O1892" i="1" a="1"/>
  <c r="O1892" i="1" s="1"/>
  <c r="O1893" i="1" a="1"/>
  <c r="O1893" i="1" s="1"/>
  <c r="O1894" i="1" a="1"/>
  <c r="O1894" i="1" s="1"/>
  <c r="O1895" i="1" a="1"/>
  <c r="O1895" i="1" s="1"/>
  <c r="O1896" i="1" a="1"/>
  <c r="O1896" i="1" s="1"/>
  <c r="O1897" i="1" a="1"/>
  <c r="O1897" i="1" s="1"/>
  <c r="O1898" i="1" a="1"/>
  <c r="O1898" i="1" s="1"/>
  <c r="O1899" i="1" a="1"/>
  <c r="O1899" i="1" s="1"/>
  <c r="O1900" i="1" a="1"/>
  <c r="O1900" i="1" s="1"/>
  <c r="O1901" i="1" a="1"/>
  <c r="O1901" i="1" s="1"/>
  <c r="O1902" i="1" a="1"/>
  <c r="O1902" i="1" s="1"/>
  <c r="O1903" i="1" a="1"/>
  <c r="O1903" i="1" s="1"/>
  <c r="O1904" i="1" a="1"/>
  <c r="O1904" i="1" s="1"/>
  <c r="O1905" i="1" a="1"/>
  <c r="O1905" i="1" s="1"/>
  <c r="O1906" i="1" a="1"/>
  <c r="O1906" i="1" s="1"/>
  <c r="O1907" i="1" a="1"/>
  <c r="O1907" i="1" s="1"/>
  <c r="O1908" i="1" a="1"/>
  <c r="O1908" i="1" s="1"/>
  <c r="O1909" i="1" a="1"/>
  <c r="O1909" i="1" s="1"/>
  <c r="O1910" i="1" a="1"/>
  <c r="O1910" i="1" s="1"/>
  <c r="O1911" i="1" a="1"/>
  <c r="O1911" i="1" s="1"/>
  <c r="O1912" i="1" a="1"/>
  <c r="O1912" i="1" s="1"/>
  <c r="O1913" i="1" a="1"/>
  <c r="O1913" i="1" s="1"/>
  <c r="O1914" i="1" a="1"/>
  <c r="O1914" i="1" s="1"/>
  <c r="O1915" i="1" a="1"/>
  <c r="O1915" i="1" s="1"/>
  <c r="O1916" i="1" a="1"/>
  <c r="O1916" i="1" s="1"/>
  <c r="O1917" i="1" a="1"/>
  <c r="O1917" i="1" s="1"/>
  <c r="O1918" i="1" a="1"/>
  <c r="O1918" i="1" s="1"/>
  <c r="O1919" i="1" a="1"/>
  <c r="O1919" i="1" s="1"/>
  <c r="O1920" i="1" a="1"/>
  <c r="O1920" i="1" s="1"/>
  <c r="O1921" i="1" a="1"/>
  <c r="O1921" i="1" s="1"/>
  <c r="O1922" i="1" a="1"/>
  <c r="O1922" i="1" s="1"/>
  <c r="O1923" i="1" a="1"/>
  <c r="O1923" i="1" s="1"/>
  <c r="O1924" i="1" a="1"/>
  <c r="O1924" i="1" s="1"/>
  <c r="O1925" i="1" a="1"/>
  <c r="O1925" i="1" s="1"/>
  <c r="O1926" i="1" a="1"/>
  <c r="O1926" i="1" s="1"/>
  <c r="O1927" i="1" a="1"/>
  <c r="O1927" i="1" s="1"/>
  <c r="O1928" i="1" a="1"/>
  <c r="O1928" i="1" s="1"/>
  <c r="O1929" i="1" a="1"/>
  <c r="O1929" i="1" s="1"/>
  <c r="O1930" i="1" a="1"/>
  <c r="O1930" i="1" s="1"/>
  <c r="O1931" i="1" a="1"/>
  <c r="O1931" i="1" s="1"/>
  <c r="O1932" i="1" a="1"/>
  <c r="O1932" i="1" s="1"/>
  <c r="O1933" i="1" a="1"/>
  <c r="O1933" i="1" s="1"/>
  <c r="O1934" i="1" a="1"/>
  <c r="O1934" i="1" s="1"/>
  <c r="O1935" i="1" a="1"/>
  <c r="O1935" i="1" s="1"/>
  <c r="O1936" i="1" a="1"/>
  <c r="O1936" i="1" s="1"/>
  <c r="O1937" i="1" a="1"/>
  <c r="O1937" i="1" s="1"/>
  <c r="O1938" i="1" a="1"/>
  <c r="O1938" i="1" s="1"/>
  <c r="O1939" i="1" a="1"/>
  <c r="O1939" i="1" s="1"/>
  <c r="O1940" i="1" a="1"/>
  <c r="O1940" i="1" s="1"/>
  <c r="O1941" i="1" a="1"/>
  <c r="O1941" i="1" s="1"/>
  <c r="O1942" i="1" a="1"/>
  <c r="O1942" i="1" s="1"/>
  <c r="O1943" i="1" a="1"/>
  <c r="O1943" i="1" s="1"/>
  <c r="O1944" i="1" a="1"/>
  <c r="O1944" i="1" s="1"/>
  <c r="O1945" i="1" a="1"/>
  <c r="O1945" i="1" s="1"/>
  <c r="O1946" i="1" a="1"/>
  <c r="O1946" i="1" s="1"/>
  <c r="O1947" i="1" a="1"/>
  <c r="O1947" i="1" s="1"/>
  <c r="O1948" i="1" a="1"/>
  <c r="O1948" i="1" s="1"/>
  <c r="O1949" i="1" a="1"/>
  <c r="O1949" i="1" s="1"/>
  <c r="O1950" i="1" a="1"/>
  <c r="O1950" i="1" s="1"/>
  <c r="O1951" i="1" a="1"/>
  <c r="O1951" i="1" s="1"/>
  <c r="O1952" i="1" a="1"/>
  <c r="O1952" i="1" s="1"/>
  <c r="O1953" i="1" a="1"/>
  <c r="O1953" i="1" s="1"/>
  <c r="O1954" i="1" a="1"/>
  <c r="O1954" i="1" s="1"/>
  <c r="O1955" i="1" a="1"/>
  <c r="O1955" i="1" s="1"/>
  <c r="O1956" i="1" a="1"/>
  <c r="O1956" i="1" s="1"/>
  <c r="O1957" i="1" a="1"/>
  <c r="O1957" i="1" s="1"/>
  <c r="O1958" i="1" a="1"/>
  <c r="O1958" i="1" s="1"/>
  <c r="O1959" i="1" a="1"/>
  <c r="O1959" i="1" s="1"/>
  <c r="O1960" i="1" a="1"/>
  <c r="O1960" i="1" s="1"/>
  <c r="O1961" i="1" a="1"/>
  <c r="O1961" i="1" s="1"/>
  <c r="O1962" i="1" a="1"/>
  <c r="O1962" i="1" s="1"/>
  <c r="O1963" i="1" a="1"/>
  <c r="O1963" i="1" s="1"/>
  <c r="O1964" i="1" a="1"/>
  <c r="O1964" i="1" s="1"/>
  <c r="O1965" i="1" a="1"/>
  <c r="O1965" i="1" s="1"/>
  <c r="O1966" i="1" a="1"/>
  <c r="O1966" i="1" s="1"/>
  <c r="O1967" i="1" a="1"/>
  <c r="O1967" i="1" s="1"/>
  <c r="O1968" i="1" a="1"/>
  <c r="O1968" i="1" s="1"/>
  <c r="O1969" i="1" a="1"/>
  <c r="O1969" i="1" s="1"/>
  <c r="O1970" i="1" a="1"/>
  <c r="O1970" i="1" s="1"/>
  <c r="O1971" i="1" a="1"/>
  <c r="O1971" i="1" s="1"/>
  <c r="O1972" i="1" a="1"/>
  <c r="O1972" i="1" s="1"/>
  <c r="O1973" i="1" a="1"/>
  <c r="O1973" i="1" s="1"/>
  <c r="O1974" i="1" a="1"/>
  <c r="O1974" i="1" s="1"/>
  <c r="O1975" i="1" a="1"/>
  <c r="O1975" i="1" s="1"/>
  <c r="O1976" i="1" a="1"/>
  <c r="O1976" i="1" s="1"/>
  <c r="O1977" i="1" a="1"/>
  <c r="O1977" i="1" s="1"/>
  <c r="O1978" i="1" a="1"/>
  <c r="O1978" i="1" s="1"/>
  <c r="O1979" i="1" a="1"/>
  <c r="O1979" i="1" s="1"/>
  <c r="O1980" i="1" a="1"/>
  <c r="O1980" i="1" s="1"/>
  <c r="O1981" i="1" a="1"/>
  <c r="O1981" i="1" s="1"/>
  <c r="O1982" i="1" a="1"/>
  <c r="O1982" i="1" s="1"/>
  <c r="O1983" i="1" a="1"/>
  <c r="O1983" i="1" s="1"/>
  <c r="O1984" i="1" a="1"/>
  <c r="O1984" i="1" s="1"/>
  <c r="O1985" i="1" a="1"/>
  <c r="O1985" i="1" s="1"/>
  <c r="O1986" i="1" a="1"/>
  <c r="O1986" i="1" s="1"/>
  <c r="O1987" i="1" a="1"/>
  <c r="O1987" i="1" s="1"/>
  <c r="O1988" i="1" a="1"/>
  <c r="O1988" i="1" s="1"/>
  <c r="O1989" i="1" a="1"/>
  <c r="O1989" i="1" s="1"/>
  <c r="O1990" i="1" a="1"/>
  <c r="O1990" i="1" s="1"/>
  <c r="O1991" i="1" a="1"/>
  <c r="O1991" i="1" s="1"/>
  <c r="O1992" i="1" a="1"/>
  <c r="O1992" i="1" s="1"/>
  <c r="O1993" i="1" a="1"/>
  <c r="O1993" i="1" s="1"/>
  <c r="O1994" i="1" a="1"/>
  <c r="O1994" i="1" s="1"/>
  <c r="O1995" i="1" a="1"/>
  <c r="O1995" i="1" s="1"/>
  <c r="O1996" i="1" a="1"/>
  <c r="O1996" i="1" s="1"/>
  <c r="O1997" i="1" a="1"/>
  <c r="O1997" i="1" s="1"/>
  <c r="O1998" i="1" a="1"/>
  <c r="O1998" i="1" s="1"/>
  <c r="O1999" i="1" a="1"/>
  <c r="O1999" i="1" s="1"/>
  <c r="O2000" i="1" a="1"/>
  <c r="O2000" i="1" s="1"/>
  <c r="O2001" i="1" a="1"/>
  <c r="O2001" i="1" s="1"/>
  <c r="O2002" i="1" a="1"/>
  <c r="O2002" i="1" s="1"/>
  <c r="O2003" i="1" a="1"/>
  <c r="O2003" i="1" s="1"/>
  <c r="O2004" i="1" a="1"/>
  <c r="O2004" i="1" s="1"/>
  <c r="O2005" i="1" a="1"/>
  <c r="O2005" i="1" s="1"/>
  <c r="O2006" i="1" a="1"/>
  <c r="O2006" i="1" s="1"/>
  <c r="O2007" i="1" a="1"/>
  <c r="O2007" i="1" s="1"/>
  <c r="O2008" i="1" a="1"/>
  <c r="O2008" i="1" s="1"/>
  <c r="O2009" i="1" a="1"/>
  <c r="O2009" i="1" s="1"/>
  <c r="O2010" i="1" a="1"/>
  <c r="O2010" i="1" s="1"/>
  <c r="O2011" i="1" a="1"/>
  <c r="O2011" i="1" s="1"/>
  <c r="O2012" i="1" a="1"/>
  <c r="O2012" i="1" s="1"/>
  <c r="O2013" i="1" a="1"/>
  <c r="O2013" i="1" s="1"/>
  <c r="O2014" i="1" a="1"/>
  <c r="O2014" i="1" s="1"/>
  <c r="O2015" i="1" a="1"/>
  <c r="O2015" i="1" s="1"/>
  <c r="O2016" i="1" a="1"/>
  <c r="O2016" i="1" s="1"/>
  <c r="O2017" i="1" a="1"/>
  <c r="O2017" i="1" s="1"/>
  <c r="O2018" i="1" a="1"/>
  <c r="O2018" i="1" s="1"/>
  <c r="O2019" i="1" a="1"/>
  <c r="O2019" i="1" s="1"/>
  <c r="O2020" i="1" a="1"/>
  <c r="O2020" i="1" s="1"/>
  <c r="O2021" i="1" a="1"/>
  <c r="O2021" i="1" s="1"/>
  <c r="O2022" i="1" a="1"/>
  <c r="O2022" i="1" s="1"/>
  <c r="O2023" i="1" a="1"/>
  <c r="O2023" i="1" s="1"/>
  <c r="O2024" i="1" a="1"/>
  <c r="O2024" i="1" s="1"/>
  <c r="O2025" i="1" a="1"/>
  <c r="O2025" i="1" s="1"/>
  <c r="O2026" i="1" a="1"/>
  <c r="O2026" i="1" s="1"/>
  <c r="O2027" i="1" a="1"/>
  <c r="O2027" i="1" s="1"/>
  <c r="O2028" i="1" a="1"/>
  <c r="O2028" i="1" s="1"/>
  <c r="O2029" i="1" a="1"/>
  <c r="O2029" i="1" s="1"/>
  <c r="O2030" i="1" a="1"/>
  <c r="O2030" i="1" s="1"/>
  <c r="O2031" i="1" a="1"/>
  <c r="O2031" i="1" s="1"/>
  <c r="O2032" i="1" a="1"/>
  <c r="O2032" i="1" s="1"/>
  <c r="O2033" i="1" a="1"/>
  <c r="O2033" i="1" s="1"/>
  <c r="O2034" i="1" a="1"/>
  <c r="O2034" i="1" s="1"/>
  <c r="O2035" i="1" a="1"/>
  <c r="O2035" i="1" s="1"/>
  <c r="O2036" i="1" a="1"/>
  <c r="O2036" i="1" s="1"/>
  <c r="O2037" i="1" a="1"/>
  <c r="O2037" i="1" s="1"/>
  <c r="O2038" i="1" a="1"/>
  <c r="O2038" i="1" s="1"/>
  <c r="O2039" i="1" a="1"/>
  <c r="O2039" i="1" s="1"/>
  <c r="O2040" i="1" a="1"/>
  <c r="O2040" i="1" s="1"/>
  <c r="O2041" i="1" a="1"/>
  <c r="O2041" i="1" s="1"/>
  <c r="O2042" i="1" a="1"/>
  <c r="O2042" i="1" s="1"/>
  <c r="O2043" i="1" a="1"/>
  <c r="O2043" i="1" s="1"/>
  <c r="O2044" i="1" a="1"/>
  <c r="O2044" i="1" s="1"/>
  <c r="O2045" i="1" a="1"/>
  <c r="O2045" i="1" s="1"/>
  <c r="O2046" i="1" a="1"/>
  <c r="O2046" i="1" s="1"/>
  <c r="O2047" i="1" a="1"/>
  <c r="O2047" i="1" s="1"/>
  <c r="O2048" i="1" a="1"/>
  <c r="O2048" i="1" s="1"/>
  <c r="O2049" i="1" a="1"/>
  <c r="O2049" i="1" s="1"/>
  <c r="O2050" i="1" a="1"/>
  <c r="O2050" i="1" s="1"/>
  <c r="O2051" i="1" a="1"/>
  <c r="O2051" i="1" s="1"/>
  <c r="O2052" i="1" a="1"/>
  <c r="O2052" i="1" s="1"/>
  <c r="O2053" i="1" a="1"/>
  <c r="O2053" i="1" s="1"/>
  <c r="O2054" i="1" a="1"/>
  <c r="O2054" i="1" s="1"/>
  <c r="O2055" i="1" a="1"/>
  <c r="O2055" i="1" s="1"/>
  <c r="O2056" i="1" a="1"/>
  <c r="O2056" i="1" s="1"/>
  <c r="O2057" i="1" a="1"/>
  <c r="O2057" i="1" s="1"/>
  <c r="O2058" i="1" a="1"/>
  <c r="O2058" i="1" s="1"/>
  <c r="O2059" i="1" a="1"/>
  <c r="O2059" i="1" s="1"/>
  <c r="O2060" i="1" a="1"/>
  <c r="O2060" i="1" s="1"/>
  <c r="O2061" i="1" a="1"/>
  <c r="O2061" i="1" s="1"/>
  <c r="O2062" i="1" a="1"/>
  <c r="O2062" i="1" s="1"/>
  <c r="O2063" i="1" a="1"/>
  <c r="O2063" i="1" s="1"/>
  <c r="O2064" i="1" a="1"/>
  <c r="O2064" i="1" s="1"/>
  <c r="O2065" i="1" a="1"/>
  <c r="O2065" i="1" s="1"/>
  <c r="O2066" i="1" a="1"/>
  <c r="O2066" i="1" s="1"/>
  <c r="O2067" i="1" a="1"/>
  <c r="O2067" i="1" s="1"/>
  <c r="O2068" i="1" a="1"/>
  <c r="O2068" i="1" s="1"/>
  <c r="O2069" i="1" a="1"/>
  <c r="O2069" i="1" s="1"/>
  <c r="O2070" i="1" a="1"/>
  <c r="O2070" i="1" s="1"/>
  <c r="O2071" i="1" a="1"/>
  <c r="O2071" i="1" s="1"/>
  <c r="O2072" i="1" a="1"/>
  <c r="O2072" i="1" s="1"/>
  <c r="O2073" i="1" a="1"/>
  <c r="O2073" i="1" s="1"/>
  <c r="O2074" i="1" a="1"/>
  <c r="O2074" i="1" s="1"/>
  <c r="O2075" i="1" a="1"/>
  <c r="O2075" i="1" s="1"/>
  <c r="O2076" i="1" a="1"/>
  <c r="O2076" i="1" s="1"/>
  <c r="O2077" i="1" a="1"/>
  <c r="O2077" i="1" s="1"/>
  <c r="O2078" i="1" a="1"/>
  <c r="O2078" i="1" s="1"/>
  <c r="O2079" i="1" a="1"/>
  <c r="O2079" i="1" s="1"/>
  <c r="O2080" i="1" a="1"/>
  <c r="O2080" i="1" s="1"/>
  <c r="O2081" i="1" a="1"/>
  <c r="O2081" i="1" s="1"/>
  <c r="O2082" i="1" a="1"/>
  <c r="O2082" i="1" s="1"/>
  <c r="O2083" i="1" a="1"/>
  <c r="O2083" i="1" s="1"/>
  <c r="O2084" i="1" a="1"/>
  <c r="O2084" i="1" s="1"/>
  <c r="O2085" i="1" a="1"/>
  <c r="O2085" i="1" s="1"/>
  <c r="O2086" i="1" a="1"/>
  <c r="O2086" i="1" s="1"/>
  <c r="O2087" i="1" a="1"/>
  <c r="O2087" i="1" s="1"/>
  <c r="O2088" i="1" a="1"/>
  <c r="O2088" i="1" s="1"/>
  <c r="O2089" i="1" a="1"/>
  <c r="O2089" i="1" s="1"/>
  <c r="O2090" i="1" a="1"/>
  <c r="O2090" i="1" s="1"/>
  <c r="O2091" i="1" a="1"/>
  <c r="O2091" i="1" s="1"/>
  <c r="O2092" i="1" a="1"/>
  <c r="O2092" i="1" s="1"/>
  <c r="O2093" i="1" a="1"/>
  <c r="O2093" i="1" s="1"/>
  <c r="O2094" i="1" a="1"/>
  <c r="O2094" i="1" s="1"/>
  <c r="O2095" i="1" a="1"/>
  <c r="O2095" i="1" s="1"/>
  <c r="O2096" i="1" a="1"/>
  <c r="O2096" i="1" s="1"/>
  <c r="O2097" i="1" a="1"/>
  <c r="O2097" i="1" s="1"/>
  <c r="O2098" i="1" a="1"/>
  <c r="O2098" i="1" s="1"/>
  <c r="O2099" i="1" a="1"/>
  <c r="O2099" i="1" s="1"/>
  <c r="O2100" i="1" a="1"/>
  <c r="O2100" i="1" s="1"/>
  <c r="O2101" i="1" a="1"/>
  <c r="O2101" i="1" s="1"/>
  <c r="O2102" i="1" a="1"/>
  <c r="O2102" i="1" s="1"/>
  <c r="O2103" i="1" a="1"/>
  <c r="O2103" i="1" s="1"/>
  <c r="O2104" i="1" a="1"/>
  <c r="O2104" i="1" s="1"/>
  <c r="O2105" i="1" a="1"/>
  <c r="O2105" i="1" s="1"/>
  <c r="O2106" i="1" a="1"/>
  <c r="O2106" i="1" s="1"/>
  <c r="O2107" i="1" a="1"/>
  <c r="O2107" i="1" s="1"/>
  <c r="O2108" i="1" a="1"/>
  <c r="O2108" i="1" s="1"/>
  <c r="O2109" i="1" a="1"/>
  <c r="O2109" i="1" s="1"/>
  <c r="O2110" i="1" a="1"/>
  <c r="O2110" i="1" s="1"/>
  <c r="O2111" i="1" a="1"/>
  <c r="O2111" i="1" s="1"/>
  <c r="O2112" i="1" a="1"/>
  <c r="O2112" i="1" s="1"/>
  <c r="O2113" i="1" a="1"/>
  <c r="O2113" i="1" s="1"/>
  <c r="O2114" i="1" a="1"/>
  <c r="O2114" i="1" s="1"/>
  <c r="O2115" i="1" a="1"/>
  <c r="O2115" i="1" s="1"/>
  <c r="O2116" i="1" a="1"/>
  <c r="O2116" i="1" s="1"/>
  <c r="O2117" i="1" a="1"/>
  <c r="O2117" i="1" s="1"/>
  <c r="O2118" i="1" a="1"/>
  <c r="O2118" i="1" s="1"/>
  <c r="O2119" i="1" a="1"/>
  <c r="O2119" i="1" s="1"/>
  <c r="O2120" i="1" a="1"/>
  <c r="O2120" i="1" s="1"/>
  <c r="O2121" i="1" a="1"/>
  <c r="O2121" i="1" s="1"/>
  <c r="O2122" i="1" a="1"/>
  <c r="O2122" i="1" s="1"/>
  <c r="O2123" i="1" a="1"/>
  <c r="O2123" i="1" s="1"/>
  <c r="O2124" i="1" a="1"/>
  <c r="O2124" i="1" s="1"/>
  <c r="O2125" i="1" a="1"/>
  <c r="O2125" i="1" s="1"/>
  <c r="O2126" i="1" a="1"/>
  <c r="O2126" i="1" s="1"/>
  <c r="O2127" i="1" a="1"/>
  <c r="O2127" i="1" s="1"/>
  <c r="O2128" i="1" a="1"/>
  <c r="O2128" i="1" s="1"/>
  <c r="O2129" i="1" a="1"/>
  <c r="O2129" i="1" s="1"/>
  <c r="O2130" i="1" a="1"/>
  <c r="O2130" i="1" s="1"/>
  <c r="O2132" i="1" a="1"/>
  <c r="O2132" i="1" s="1"/>
  <c r="O2133" i="1" a="1"/>
  <c r="O2133" i="1" s="1"/>
  <c r="O2134" i="1" a="1"/>
  <c r="O2134" i="1" s="1"/>
  <c r="O2135" i="1" a="1"/>
  <c r="O2135" i="1" s="1"/>
  <c r="O2136" i="1" a="1"/>
  <c r="O2136" i="1" s="1"/>
  <c r="O2137" i="1" a="1"/>
  <c r="O2137" i="1" s="1"/>
  <c r="O2138" i="1" a="1"/>
  <c r="O2138" i="1" s="1"/>
  <c r="O2139" i="1" a="1"/>
  <c r="O2139" i="1" s="1"/>
  <c r="O2140" i="1" a="1"/>
  <c r="O2140" i="1" s="1"/>
  <c r="O2141" i="1" a="1"/>
  <c r="O2141" i="1" s="1"/>
  <c r="O2142" i="1" a="1"/>
  <c r="O2142" i="1" s="1"/>
  <c r="O2143" i="1" a="1"/>
  <c r="O2143" i="1" s="1"/>
  <c r="O2144" i="1" a="1"/>
  <c r="O2144" i="1" s="1"/>
  <c r="O2145" i="1" a="1"/>
  <c r="O2145" i="1" s="1"/>
  <c r="O2146" i="1" a="1"/>
  <c r="O2146" i="1" s="1"/>
  <c r="O2147" i="1" a="1"/>
  <c r="O2147" i="1" s="1"/>
  <c r="O2148" i="1" a="1"/>
  <c r="O2148" i="1" s="1"/>
  <c r="O2149" i="1" a="1"/>
  <c r="O2149" i="1" s="1"/>
  <c r="O2150" i="1" a="1"/>
  <c r="O2150" i="1" s="1"/>
  <c r="O2151" i="1" a="1"/>
  <c r="O2151" i="1" s="1"/>
  <c r="O2152" i="1" a="1"/>
  <c r="O2152" i="1" s="1"/>
  <c r="O2153" i="1" a="1"/>
  <c r="O2153" i="1" s="1"/>
  <c r="O2154" i="1" a="1"/>
  <c r="O2154" i="1" s="1"/>
  <c r="O2155" i="1" a="1"/>
  <c r="O2155" i="1" s="1"/>
  <c r="O2156" i="1" a="1"/>
  <c r="O2156" i="1" s="1"/>
  <c r="O2157" i="1" a="1"/>
  <c r="O2157" i="1" s="1"/>
  <c r="O2158" i="1" a="1"/>
  <c r="O2158" i="1" s="1"/>
  <c r="O2159" i="1" a="1"/>
  <c r="O2159" i="1" s="1"/>
  <c r="O2161" i="1" a="1"/>
  <c r="O2161" i="1" s="1"/>
  <c r="O2162" i="1" a="1"/>
  <c r="O2162" i="1" s="1"/>
  <c r="O2163" i="1" a="1"/>
  <c r="O2163" i="1" s="1"/>
  <c r="O2164" i="1" a="1"/>
  <c r="O2164" i="1" s="1"/>
  <c r="O2165" i="1" a="1"/>
  <c r="O2165" i="1" s="1"/>
  <c r="O2166" i="1" a="1"/>
  <c r="O2166" i="1" s="1"/>
  <c r="O2167" i="1" a="1"/>
  <c r="O2167" i="1" s="1"/>
  <c r="O2168" i="1" a="1"/>
  <c r="O2168" i="1" s="1"/>
  <c r="O2169" i="1" a="1"/>
  <c r="O2169" i="1" s="1"/>
  <c r="O2170" i="1" a="1"/>
  <c r="O2170" i="1" s="1"/>
  <c r="O2171" i="1" a="1"/>
  <c r="O2171" i="1" s="1"/>
  <c r="O2172" i="1" a="1"/>
  <c r="O2172" i="1" s="1"/>
  <c r="O2173" i="1" a="1"/>
  <c r="O2173" i="1" s="1"/>
  <c r="O2174" i="1" a="1"/>
  <c r="O2174" i="1" s="1"/>
  <c r="O2175" i="1" a="1"/>
  <c r="O2175" i="1" s="1"/>
  <c r="O2176" i="1" a="1"/>
  <c r="O2176" i="1" s="1"/>
  <c r="O2177" i="1" a="1"/>
  <c r="O2177" i="1" s="1"/>
  <c r="O2178" i="1" a="1"/>
  <c r="O2178" i="1" s="1"/>
  <c r="O2179" i="1" a="1"/>
  <c r="O2179" i="1" s="1"/>
  <c r="O2180" i="1" a="1"/>
  <c r="O2180" i="1" s="1"/>
  <c r="O2181" i="1" a="1"/>
  <c r="O2181" i="1" s="1"/>
  <c r="O2182" i="1" a="1"/>
  <c r="O2182" i="1" s="1"/>
  <c r="O2183" i="1" a="1"/>
  <c r="O2183" i="1" s="1"/>
  <c r="O2184" i="1" a="1"/>
  <c r="O2184" i="1" s="1"/>
  <c r="O2185" i="1" a="1"/>
  <c r="O2185" i="1" s="1"/>
  <c r="O2186" i="1" a="1"/>
  <c r="O2186" i="1" s="1"/>
  <c r="O2187" i="1" a="1"/>
  <c r="O2187" i="1" s="1"/>
  <c r="O2188" i="1" a="1"/>
  <c r="O2188" i="1" s="1"/>
  <c r="O2189" i="1" a="1"/>
  <c r="O2189" i="1" s="1"/>
  <c r="O2190" i="1" a="1"/>
  <c r="O2190" i="1" s="1"/>
  <c r="O2191" i="1" a="1"/>
  <c r="O2191" i="1" s="1"/>
  <c r="O2192" i="1" a="1"/>
  <c r="O2192" i="1" s="1"/>
  <c r="O2193" i="1" a="1"/>
  <c r="O2193" i="1" s="1"/>
  <c r="O2194" i="1" a="1"/>
  <c r="O2194" i="1" s="1"/>
  <c r="O2195" i="1" a="1"/>
  <c r="O2195" i="1" s="1"/>
  <c r="O2196" i="1" a="1"/>
  <c r="O2196" i="1" s="1"/>
  <c r="O2197" i="1" a="1"/>
  <c r="O2197" i="1" s="1"/>
  <c r="O2198" i="1" a="1"/>
  <c r="O2198" i="1" s="1"/>
  <c r="O2199" i="1" a="1"/>
  <c r="O2199" i="1" s="1"/>
  <c r="O2200" i="1" a="1"/>
  <c r="O2200" i="1" s="1"/>
  <c r="O2201" i="1" a="1"/>
  <c r="O2201" i="1" s="1"/>
  <c r="O2202" i="1" a="1"/>
  <c r="O2202" i="1" s="1"/>
  <c r="O2203" i="1" a="1"/>
  <c r="O2203" i="1" s="1"/>
  <c r="O2205" i="1" a="1"/>
  <c r="O2205" i="1" s="1"/>
  <c r="O2206" i="1" a="1"/>
  <c r="O2206" i="1" s="1"/>
  <c r="O2207" i="1" a="1"/>
  <c r="O2207" i="1" s="1"/>
  <c r="O2208" i="1" a="1"/>
  <c r="O2208" i="1" s="1"/>
  <c r="O2209" i="1" a="1"/>
  <c r="O2209" i="1" s="1"/>
  <c r="O2210" i="1" a="1"/>
  <c r="O2210" i="1" s="1"/>
  <c r="O2211" i="1" a="1"/>
  <c r="O2211" i="1" s="1"/>
  <c r="O2212" i="1" a="1"/>
  <c r="O2212" i="1" s="1"/>
  <c r="O2213" i="1" a="1"/>
  <c r="O2213" i="1" s="1"/>
  <c r="O2214" i="1" a="1"/>
  <c r="O2214" i="1" s="1"/>
  <c r="O2215" i="1" a="1"/>
  <c r="O2215" i="1" s="1"/>
  <c r="O2216" i="1" a="1"/>
  <c r="O2216" i="1" s="1"/>
  <c r="O2217" i="1" a="1"/>
  <c r="O2217" i="1" s="1"/>
  <c r="O2218" i="1" a="1"/>
  <c r="O2218" i="1" s="1"/>
  <c r="O2219" i="1" a="1"/>
  <c r="O2219" i="1" s="1"/>
  <c r="O2220" i="1" a="1"/>
  <c r="O2220" i="1" s="1"/>
  <c r="O2221" i="1" a="1"/>
  <c r="O2221" i="1" s="1"/>
  <c r="O2222" i="1" a="1"/>
  <c r="O2222" i="1" s="1"/>
  <c r="O2223" i="1" a="1"/>
  <c r="O2223" i="1" s="1"/>
  <c r="O2224" i="1" a="1"/>
  <c r="O2224" i="1" s="1"/>
  <c r="O2225" i="1" a="1"/>
  <c r="O2225" i="1" s="1"/>
  <c r="O2226" i="1" a="1"/>
  <c r="O2226" i="1" s="1"/>
  <c r="O2227" i="1" a="1"/>
  <c r="O2227" i="1" s="1"/>
  <c r="O2228" i="1" a="1"/>
  <c r="O2228" i="1" s="1"/>
  <c r="O2229" i="1" a="1"/>
  <c r="O2229" i="1" s="1"/>
  <c r="O2230" i="1" a="1"/>
  <c r="O2230" i="1" s="1"/>
  <c r="O2231" i="1" a="1"/>
  <c r="O2231" i="1" s="1"/>
  <c r="O2232" i="1" a="1"/>
  <c r="O2232" i="1" s="1"/>
  <c r="O2233" i="1" a="1"/>
  <c r="O2233" i="1" s="1"/>
  <c r="O2234" i="1" a="1"/>
  <c r="O2234" i="1" s="1"/>
  <c r="O2235" i="1" a="1"/>
  <c r="O2235" i="1" s="1"/>
  <c r="O2236" i="1" a="1"/>
  <c r="O2236" i="1" s="1"/>
  <c r="O2237" i="1" a="1"/>
  <c r="O2237" i="1" s="1"/>
  <c r="O2238" i="1" a="1"/>
  <c r="O2238" i="1" s="1"/>
  <c r="O2239" i="1" a="1"/>
  <c r="O2239" i="1" s="1"/>
  <c r="O2240" i="1" a="1"/>
  <c r="O2240" i="1" s="1"/>
  <c r="O2241" i="1" a="1"/>
  <c r="O2241" i="1" s="1"/>
  <c r="O2242" i="1" a="1"/>
  <c r="O2242" i="1" s="1"/>
  <c r="O2243" i="1" a="1"/>
  <c r="O2243" i="1" s="1"/>
  <c r="O2244" i="1" a="1"/>
  <c r="O2244" i="1" s="1"/>
  <c r="O2245" i="1" a="1"/>
  <c r="O2245" i="1" s="1"/>
  <c r="O2246" i="1" a="1"/>
  <c r="O2246" i="1" s="1"/>
  <c r="O2247" i="1" a="1"/>
  <c r="O2247" i="1" s="1"/>
  <c r="O2248" i="1" a="1"/>
  <c r="O2248" i="1" s="1"/>
  <c r="O2249" i="1" a="1"/>
  <c r="O2249" i="1" s="1"/>
  <c r="O2250" i="1" a="1"/>
  <c r="O2250" i="1" s="1"/>
  <c r="O2251" i="1" a="1"/>
  <c r="O2251" i="1" s="1"/>
  <c r="O2252" i="1" a="1"/>
  <c r="O2252" i="1" s="1"/>
  <c r="O2253" i="1" a="1"/>
  <c r="O2253" i="1" s="1"/>
  <c r="O2254" i="1" a="1"/>
  <c r="O2254" i="1" s="1"/>
  <c r="O2255" i="1" a="1"/>
  <c r="O2255" i="1" s="1"/>
  <c r="O2256" i="1" a="1"/>
  <c r="O2256" i="1" s="1"/>
  <c r="O2257" i="1" a="1"/>
  <c r="O2257" i="1" s="1"/>
  <c r="O2258" i="1" a="1"/>
  <c r="O2258" i="1" s="1"/>
  <c r="O2259" i="1" a="1"/>
  <c r="O2259" i="1" s="1"/>
  <c r="O2260" i="1" a="1"/>
  <c r="O2260" i="1" s="1"/>
  <c r="O2261" i="1" a="1"/>
  <c r="O2261" i="1" s="1"/>
  <c r="O2262" i="1" a="1"/>
  <c r="O2262" i="1" s="1"/>
  <c r="O2263" i="1" a="1"/>
  <c r="O2263" i="1" s="1"/>
  <c r="O2264" i="1" a="1"/>
  <c r="O2264" i="1" s="1"/>
  <c r="O2265" i="1" a="1"/>
  <c r="O2265" i="1" s="1"/>
  <c r="O2266" i="1" a="1"/>
  <c r="O2266" i="1" s="1"/>
  <c r="O2267" i="1" a="1"/>
  <c r="O2267" i="1" s="1"/>
  <c r="O2268" i="1" a="1"/>
  <c r="O2268" i="1" s="1"/>
  <c r="O2269" i="1" a="1"/>
  <c r="O2269" i="1" s="1"/>
  <c r="O2270" i="1" a="1"/>
  <c r="O2270" i="1" s="1"/>
  <c r="O2271" i="1" a="1"/>
  <c r="O2271" i="1" s="1"/>
  <c r="O2272" i="1" a="1"/>
  <c r="O2272" i="1" s="1"/>
  <c r="O2273" i="1" a="1"/>
  <c r="O2273" i="1" s="1"/>
  <c r="O2274" i="1" a="1"/>
  <c r="O2274" i="1" s="1"/>
  <c r="O2275" i="1" a="1"/>
  <c r="O2275" i="1" s="1"/>
  <c r="O2276" i="1" a="1"/>
  <c r="O2276" i="1" s="1"/>
  <c r="O2277" i="1" a="1"/>
  <c r="O2277" i="1" s="1"/>
  <c r="O2278" i="1" a="1"/>
  <c r="O2278" i="1" s="1"/>
  <c r="O2279" i="1" a="1"/>
  <c r="O2279" i="1" s="1"/>
  <c r="O2280" i="1" a="1"/>
  <c r="O2280" i="1" s="1"/>
  <c r="O2281" i="1" a="1"/>
  <c r="O2281" i="1" s="1"/>
  <c r="O2282" i="1" a="1"/>
  <c r="O2282" i="1" s="1"/>
  <c r="O2283" i="1" a="1"/>
  <c r="O2283" i="1" s="1"/>
  <c r="O2284" i="1" a="1"/>
  <c r="O2284" i="1" s="1"/>
  <c r="O2285" i="1" a="1"/>
  <c r="O2285" i="1" s="1"/>
  <c r="O2286" i="1" a="1"/>
  <c r="O2286" i="1" s="1"/>
  <c r="O2287" i="1" a="1"/>
  <c r="O2287" i="1" s="1"/>
  <c r="O2288" i="1" a="1"/>
  <c r="O2288" i="1" s="1"/>
  <c r="O2289" i="1" a="1"/>
  <c r="O2289" i="1" s="1"/>
  <c r="O2290" i="1" a="1"/>
  <c r="O2290" i="1" s="1"/>
  <c r="O2291" i="1" a="1"/>
  <c r="O2291" i="1" s="1"/>
  <c r="O2292" i="1" a="1"/>
  <c r="O2292" i="1" s="1"/>
  <c r="O2293" i="1" a="1"/>
  <c r="O2293" i="1" s="1"/>
  <c r="O2294" i="1" a="1"/>
  <c r="O2294" i="1" s="1"/>
  <c r="O2295" i="1" a="1"/>
  <c r="O2295" i="1" s="1"/>
  <c r="O2296" i="1" a="1"/>
  <c r="O2296" i="1" s="1"/>
  <c r="O2297" i="1" a="1"/>
  <c r="O2297" i="1" s="1"/>
  <c r="O2298" i="1" a="1"/>
  <c r="O2298" i="1" s="1"/>
  <c r="O2299" i="1" a="1"/>
  <c r="O2299" i="1" s="1"/>
  <c r="O2300" i="1" a="1"/>
  <c r="O2300" i="1" s="1"/>
  <c r="O2301" i="1" a="1"/>
  <c r="O2301" i="1" s="1"/>
  <c r="O2302" i="1" a="1"/>
  <c r="O2302" i="1" s="1"/>
  <c r="O2303" i="1" a="1"/>
  <c r="O2303" i="1" s="1"/>
  <c r="O2304" i="1" a="1"/>
  <c r="O2304" i="1" s="1"/>
  <c r="O2305" i="1" a="1"/>
  <c r="O2305" i="1" s="1"/>
  <c r="O2306" i="1" a="1"/>
  <c r="O2306" i="1" s="1"/>
  <c r="O2307" i="1" a="1"/>
  <c r="O2307" i="1" s="1"/>
  <c r="O2308" i="1" a="1"/>
  <c r="O2308" i="1" s="1"/>
  <c r="O2309" i="1" a="1"/>
  <c r="O2309" i="1" s="1"/>
  <c r="O2310" i="1" a="1"/>
  <c r="O2310" i="1" s="1"/>
  <c r="O2311" i="1" a="1"/>
  <c r="O2311" i="1" s="1"/>
  <c r="O2312" i="1" a="1"/>
  <c r="O2312" i="1" s="1"/>
  <c r="O2313" i="1" a="1"/>
  <c r="O2313" i="1" s="1"/>
  <c r="O2314" i="1" a="1"/>
  <c r="O2314" i="1" s="1"/>
  <c r="O2315" i="1" a="1"/>
  <c r="O2315" i="1" s="1"/>
  <c r="O2316" i="1" a="1"/>
  <c r="O2316" i="1" s="1"/>
  <c r="O2317" i="1" a="1"/>
  <c r="O2317" i="1" s="1"/>
  <c r="O2318" i="1" a="1"/>
  <c r="O2318" i="1" s="1"/>
  <c r="O2319" i="1" a="1"/>
  <c r="O2319" i="1" s="1"/>
  <c r="O2320" i="1" a="1"/>
  <c r="O2320" i="1" s="1"/>
  <c r="O2321" i="1" a="1"/>
  <c r="O2321" i="1" s="1"/>
  <c r="O2322" i="1" a="1"/>
  <c r="O2322" i="1" s="1"/>
  <c r="O2323" i="1" a="1"/>
  <c r="O2323" i="1" s="1"/>
  <c r="O2324" i="1" a="1"/>
  <c r="O2324" i="1" s="1"/>
  <c r="O2325" i="1" a="1"/>
  <c r="O2325" i="1" s="1"/>
  <c r="O2326" i="1" a="1"/>
  <c r="O2326" i="1" s="1"/>
  <c r="O2327" i="1" a="1"/>
  <c r="O2327" i="1" s="1"/>
  <c r="O2328" i="1" a="1"/>
  <c r="O2328" i="1" s="1"/>
  <c r="O2329" i="1" a="1"/>
  <c r="O2329" i="1" s="1"/>
  <c r="O2330" i="1" a="1"/>
  <c r="O2330" i="1" s="1"/>
  <c r="O2331" i="1" a="1"/>
  <c r="O2331" i="1" s="1"/>
  <c r="O2332" i="1" a="1"/>
  <c r="O2332" i="1" s="1"/>
  <c r="O2333" i="1" a="1"/>
  <c r="O2333" i="1" s="1"/>
  <c r="O2334" i="1" a="1"/>
  <c r="O2334" i="1" s="1"/>
  <c r="O2335" i="1" a="1"/>
  <c r="O2335" i="1" s="1"/>
  <c r="O2336" i="1" a="1"/>
  <c r="O2336" i="1" s="1"/>
  <c r="O2337" i="1" a="1"/>
  <c r="O2337" i="1" s="1"/>
  <c r="O2338" i="1" a="1"/>
  <c r="O2338" i="1" s="1"/>
  <c r="O2339" i="1" a="1"/>
  <c r="O2339" i="1" s="1"/>
  <c r="O2340" i="1" a="1"/>
  <c r="O2340" i="1" s="1"/>
  <c r="O2341" i="1" a="1"/>
  <c r="O2341" i="1" s="1"/>
  <c r="O2342" i="1" a="1"/>
  <c r="O2342" i="1" s="1"/>
  <c r="O2343" i="1" a="1"/>
  <c r="O2343" i="1" s="1"/>
  <c r="O2344" i="1" a="1"/>
  <c r="O2344" i="1" s="1"/>
  <c r="N2" i="1" a="1"/>
  <c r="N2" i="1" s="1"/>
  <c r="N2345" i="1" s="1"/>
  <c r="N3" i="1" a="1"/>
  <c r="N3" i="1" s="1"/>
  <c r="N4" i="1" a="1"/>
  <c r="N4" i="1" s="1"/>
  <c r="N5" i="1" a="1"/>
  <c r="N5" i="1" s="1"/>
  <c r="N6" i="1" a="1"/>
  <c r="N6" i="1" s="1"/>
  <c r="N7" i="1" a="1"/>
  <c r="N7" i="1" s="1"/>
  <c r="N8" i="1" a="1"/>
  <c r="N8" i="1" s="1"/>
  <c r="N9" i="1" a="1"/>
  <c r="N9" i="1" s="1"/>
  <c r="N10" i="1" a="1"/>
  <c r="N10" i="1" s="1"/>
  <c r="N11" i="1" a="1"/>
  <c r="N11" i="1" s="1"/>
  <c r="N12" i="1" a="1"/>
  <c r="N12" i="1" s="1"/>
  <c r="N13" i="1" a="1"/>
  <c r="N13" i="1" s="1"/>
  <c r="N14" i="1" a="1"/>
  <c r="N14" i="1" s="1"/>
  <c r="N15" i="1" a="1"/>
  <c r="N15" i="1" s="1"/>
  <c r="N16" i="1" a="1"/>
  <c r="N16" i="1" s="1"/>
  <c r="N17" i="1" a="1"/>
  <c r="N17" i="1" s="1"/>
  <c r="N18" i="1" a="1"/>
  <c r="N18" i="1" s="1"/>
  <c r="N19" i="1" a="1"/>
  <c r="N19" i="1" s="1"/>
  <c r="N20" i="1" a="1"/>
  <c r="N20" i="1" s="1"/>
  <c r="N21" i="1" a="1"/>
  <c r="N21" i="1" s="1"/>
  <c r="N22" i="1" a="1"/>
  <c r="N22" i="1" s="1"/>
  <c r="N23" i="1" a="1"/>
  <c r="N23" i="1" s="1"/>
  <c r="N24" i="1" a="1"/>
  <c r="N24" i="1" s="1"/>
  <c r="N25" i="1" a="1"/>
  <c r="N25" i="1" s="1"/>
  <c r="N26" i="1" a="1"/>
  <c r="N26" i="1" s="1"/>
  <c r="N27" i="1" a="1"/>
  <c r="N27" i="1" s="1"/>
  <c r="N28" i="1" a="1"/>
  <c r="N28" i="1" s="1"/>
  <c r="N29" i="1" a="1"/>
  <c r="N29" i="1" s="1"/>
  <c r="N30" i="1" a="1"/>
  <c r="N30" i="1" s="1"/>
  <c r="N31" i="1" a="1"/>
  <c r="N31" i="1" s="1"/>
  <c r="N32" i="1" a="1"/>
  <c r="N32" i="1" s="1"/>
  <c r="N33" i="1" a="1"/>
  <c r="N33" i="1" s="1"/>
  <c r="N34" i="1" a="1"/>
  <c r="N34" i="1" s="1"/>
  <c r="N35" i="1" a="1"/>
  <c r="N35" i="1" s="1"/>
  <c r="N36" i="1" a="1"/>
  <c r="N36" i="1" s="1"/>
  <c r="N37" i="1" a="1"/>
  <c r="N37" i="1" s="1"/>
  <c r="N38" i="1" a="1"/>
  <c r="N38" i="1" s="1"/>
  <c r="N39" i="1" a="1"/>
  <c r="N39" i="1" s="1"/>
  <c r="N40" i="1" a="1"/>
  <c r="N40" i="1" s="1"/>
  <c r="N41" i="1" a="1"/>
  <c r="N41" i="1" s="1"/>
  <c r="N42" i="1" a="1"/>
  <c r="N42" i="1" s="1"/>
  <c r="N43" i="1" a="1"/>
  <c r="N43" i="1" s="1"/>
  <c r="N44" i="1" a="1"/>
  <c r="N44" i="1" s="1"/>
  <c r="N45" i="1" a="1"/>
  <c r="N45" i="1" s="1"/>
  <c r="N46" i="1" a="1"/>
  <c r="N46" i="1" s="1"/>
  <c r="N48" i="1" a="1"/>
  <c r="N48" i="1" s="1"/>
  <c r="N49" i="1" a="1"/>
  <c r="N49" i="1" s="1"/>
  <c r="N50" i="1" a="1"/>
  <c r="N50" i="1" s="1"/>
  <c r="N51" i="1" a="1"/>
  <c r="N51" i="1" s="1"/>
  <c r="N52" i="1" a="1"/>
  <c r="N52" i="1" s="1"/>
  <c r="N53" i="1" a="1"/>
  <c r="N53" i="1" s="1"/>
  <c r="N54" i="1" a="1"/>
  <c r="N54" i="1" s="1"/>
  <c r="N55" i="1" a="1"/>
  <c r="N55" i="1" s="1"/>
  <c r="N56" i="1" a="1"/>
  <c r="N56" i="1" s="1"/>
  <c r="N57" i="1" a="1"/>
  <c r="N57" i="1" s="1"/>
  <c r="N58" i="1" a="1"/>
  <c r="N58" i="1" s="1"/>
  <c r="N59" i="1" a="1"/>
  <c r="N59" i="1" s="1"/>
  <c r="N60" i="1" a="1"/>
  <c r="N60" i="1" s="1"/>
  <c r="N61" i="1" a="1"/>
  <c r="N61" i="1" s="1"/>
  <c r="N62" i="1" a="1"/>
  <c r="N62" i="1" s="1"/>
  <c r="N63" i="1" a="1"/>
  <c r="N63" i="1" s="1"/>
  <c r="N64" i="1" a="1"/>
  <c r="N64" i="1" s="1"/>
  <c r="N65" i="1" a="1"/>
  <c r="N65" i="1" s="1"/>
  <c r="N66" i="1" a="1"/>
  <c r="N66" i="1" s="1"/>
  <c r="N67" i="1" a="1"/>
  <c r="N67" i="1" s="1"/>
  <c r="N68" i="1" a="1"/>
  <c r="N68" i="1" s="1"/>
  <c r="N69" i="1" a="1"/>
  <c r="N69" i="1" s="1"/>
  <c r="N70" i="1" a="1"/>
  <c r="N70" i="1" s="1"/>
  <c r="N71" i="1" a="1"/>
  <c r="N71" i="1" s="1"/>
  <c r="N72" i="1" a="1"/>
  <c r="N72" i="1" s="1"/>
  <c r="N73" i="1" a="1"/>
  <c r="N73" i="1" s="1"/>
  <c r="N74" i="1" a="1"/>
  <c r="N74" i="1" s="1"/>
  <c r="N75" i="1" a="1"/>
  <c r="N75" i="1" s="1"/>
  <c r="N76" i="1" a="1"/>
  <c r="N76" i="1" s="1"/>
  <c r="N77" i="1" a="1"/>
  <c r="N77" i="1" s="1"/>
  <c r="N78" i="1" a="1"/>
  <c r="N78" i="1" s="1"/>
  <c r="N79" i="1" a="1"/>
  <c r="N79" i="1" s="1"/>
  <c r="N80" i="1" a="1"/>
  <c r="N80" i="1" s="1"/>
  <c r="N81" i="1" a="1"/>
  <c r="N81" i="1" s="1"/>
  <c r="N82" i="1" a="1"/>
  <c r="N82" i="1" s="1"/>
  <c r="N83" i="1" a="1"/>
  <c r="N83" i="1" s="1"/>
  <c r="N84" i="1" a="1"/>
  <c r="N84" i="1" s="1"/>
  <c r="N85" i="1" a="1"/>
  <c r="N85" i="1" s="1"/>
  <c r="N86" i="1" a="1"/>
  <c r="N86" i="1" s="1"/>
  <c r="N87" i="1" a="1"/>
  <c r="N87" i="1" s="1"/>
  <c r="N88" i="1" a="1"/>
  <c r="N88" i="1" s="1"/>
  <c r="N89" i="1" a="1"/>
  <c r="N89" i="1" s="1"/>
  <c r="N90" i="1" a="1"/>
  <c r="N90" i="1" s="1"/>
  <c r="N91" i="1" a="1"/>
  <c r="N91" i="1" s="1"/>
  <c r="N92" i="1" a="1"/>
  <c r="N92" i="1" s="1"/>
  <c r="N93" i="1" a="1"/>
  <c r="N93" i="1" s="1"/>
  <c r="N94" i="1" a="1"/>
  <c r="N94" i="1" s="1"/>
  <c r="N95" i="1" a="1"/>
  <c r="N95" i="1" s="1"/>
  <c r="N96" i="1" a="1"/>
  <c r="N96" i="1" s="1"/>
  <c r="N97" i="1" a="1"/>
  <c r="N97" i="1" s="1"/>
  <c r="N98" i="1" a="1"/>
  <c r="N98" i="1" s="1"/>
  <c r="N99" i="1" a="1"/>
  <c r="N99" i="1" s="1"/>
  <c r="N100" i="1" a="1"/>
  <c r="N100" i="1" s="1"/>
  <c r="N101" i="1" a="1"/>
  <c r="N101" i="1" s="1"/>
  <c r="N102" i="1" a="1"/>
  <c r="N102" i="1" s="1"/>
  <c r="N103" i="1" a="1"/>
  <c r="N103" i="1" s="1"/>
  <c r="N104" i="1" a="1"/>
  <c r="N104" i="1" s="1"/>
  <c r="N105" i="1" a="1"/>
  <c r="N105" i="1" s="1"/>
  <c r="N106" i="1" a="1"/>
  <c r="N106" i="1" s="1"/>
  <c r="N107" i="1" a="1"/>
  <c r="N107" i="1" s="1"/>
  <c r="N108" i="1" a="1"/>
  <c r="N108" i="1" s="1"/>
  <c r="N109" i="1" a="1"/>
  <c r="N109" i="1" s="1"/>
  <c r="N110" i="1" a="1"/>
  <c r="N110" i="1" s="1"/>
  <c r="N111" i="1" a="1"/>
  <c r="N111" i="1" s="1"/>
  <c r="N112" i="1" a="1"/>
  <c r="N112" i="1" s="1"/>
  <c r="N113" i="1" a="1"/>
  <c r="N113" i="1" s="1"/>
  <c r="N114" i="1" a="1"/>
  <c r="N114" i="1" s="1"/>
  <c r="N115" i="1" a="1"/>
  <c r="N115" i="1" s="1"/>
  <c r="N116" i="1" a="1"/>
  <c r="N116" i="1" s="1"/>
  <c r="N117" i="1" a="1"/>
  <c r="N117" i="1" s="1"/>
  <c r="N118" i="1" a="1"/>
  <c r="N118" i="1" s="1"/>
  <c r="N119" i="1" a="1"/>
  <c r="N119" i="1" s="1"/>
  <c r="N120" i="1" a="1"/>
  <c r="N120" i="1" s="1"/>
  <c r="N121" i="1" a="1"/>
  <c r="N121" i="1" s="1"/>
  <c r="N122" i="1" a="1"/>
  <c r="N122" i="1" s="1"/>
  <c r="N123" i="1" a="1"/>
  <c r="N123" i="1" s="1"/>
  <c r="N124" i="1" a="1"/>
  <c r="N124" i="1" s="1"/>
  <c r="N125" i="1" a="1"/>
  <c r="N125" i="1" s="1"/>
  <c r="N126" i="1" a="1"/>
  <c r="N126" i="1" s="1"/>
  <c r="N127" i="1" a="1"/>
  <c r="N127" i="1" s="1"/>
  <c r="N128" i="1" a="1"/>
  <c r="N128" i="1" s="1"/>
  <c r="N129" i="1" a="1"/>
  <c r="N129" i="1" s="1"/>
  <c r="N130" i="1" a="1"/>
  <c r="N130" i="1" s="1"/>
  <c r="N131" i="1" a="1"/>
  <c r="N131" i="1" s="1"/>
  <c r="N132" i="1" a="1"/>
  <c r="N132" i="1" s="1"/>
  <c r="N133" i="1" a="1"/>
  <c r="N133" i="1" s="1"/>
  <c r="N134" i="1" a="1"/>
  <c r="N134" i="1" s="1"/>
  <c r="N135" i="1" a="1"/>
  <c r="N135" i="1" s="1"/>
  <c r="N136" i="1" a="1"/>
  <c r="N136" i="1" s="1"/>
  <c r="N137" i="1" a="1"/>
  <c r="N137" i="1" s="1"/>
  <c r="N138" i="1" a="1"/>
  <c r="N138" i="1" s="1"/>
  <c r="N139" i="1" a="1"/>
  <c r="N139" i="1" s="1"/>
  <c r="N140" i="1" a="1"/>
  <c r="N140" i="1" s="1"/>
  <c r="N141" i="1" a="1"/>
  <c r="N141" i="1" s="1"/>
  <c r="N142" i="1" a="1"/>
  <c r="N142" i="1" s="1"/>
  <c r="N143" i="1" a="1"/>
  <c r="N143" i="1" s="1"/>
  <c r="N144" i="1" a="1"/>
  <c r="N144" i="1" s="1"/>
  <c r="N145" i="1" a="1"/>
  <c r="N145" i="1" s="1"/>
  <c r="N146" i="1" a="1"/>
  <c r="N146" i="1" s="1"/>
  <c r="N147" i="1" a="1"/>
  <c r="N147" i="1" s="1"/>
  <c r="N148" i="1" a="1"/>
  <c r="N148" i="1" s="1"/>
  <c r="N149" i="1" a="1"/>
  <c r="N149" i="1" s="1"/>
  <c r="N150" i="1" a="1"/>
  <c r="N150" i="1" s="1"/>
  <c r="N151" i="1" a="1"/>
  <c r="N151" i="1" s="1"/>
  <c r="N152" i="1" a="1"/>
  <c r="N152" i="1" s="1"/>
  <c r="N153" i="1" a="1"/>
  <c r="N153" i="1" s="1"/>
  <c r="N154" i="1" a="1"/>
  <c r="N154" i="1" s="1"/>
  <c r="N155" i="1" a="1"/>
  <c r="N155" i="1" s="1"/>
  <c r="N156" i="1" a="1"/>
  <c r="N156" i="1" s="1"/>
  <c r="N157" i="1" a="1"/>
  <c r="N157" i="1" s="1"/>
  <c r="N158" i="1" a="1"/>
  <c r="N158" i="1" s="1"/>
  <c r="N159" i="1" a="1"/>
  <c r="N159" i="1" s="1"/>
  <c r="N160" i="1" a="1"/>
  <c r="N160" i="1" s="1"/>
  <c r="N161" i="1" a="1"/>
  <c r="N161" i="1" s="1"/>
  <c r="N162" i="1" a="1"/>
  <c r="N162" i="1" s="1"/>
  <c r="N163" i="1" a="1"/>
  <c r="N163" i="1" s="1"/>
  <c r="N164" i="1" a="1"/>
  <c r="N164" i="1" s="1"/>
  <c r="N165" i="1" a="1"/>
  <c r="N165" i="1" s="1"/>
  <c r="N166" i="1" a="1"/>
  <c r="N166" i="1" s="1"/>
  <c r="N167" i="1" a="1"/>
  <c r="N167" i="1" s="1"/>
  <c r="N168" i="1" a="1"/>
  <c r="N168" i="1" s="1"/>
  <c r="N169" i="1" a="1"/>
  <c r="N169" i="1" s="1"/>
  <c r="N170" i="1" a="1"/>
  <c r="N170" i="1" s="1"/>
  <c r="N171" i="1" a="1"/>
  <c r="N171" i="1" s="1"/>
  <c r="N172" i="1" a="1"/>
  <c r="N172" i="1" s="1"/>
  <c r="N173" i="1" a="1"/>
  <c r="N173" i="1" s="1"/>
  <c r="N174" i="1" a="1"/>
  <c r="N174" i="1" s="1"/>
  <c r="N175" i="1" a="1"/>
  <c r="N175" i="1" s="1"/>
  <c r="N176" i="1" a="1"/>
  <c r="N176" i="1" s="1"/>
  <c r="N177" i="1" a="1"/>
  <c r="N177" i="1" s="1"/>
  <c r="N178" i="1" a="1"/>
  <c r="N178" i="1" s="1"/>
  <c r="N179" i="1" a="1"/>
  <c r="N179" i="1" s="1"/>
  <c r="N180" i="1" a="1"/>
  <c r="N180" i="1" s="1"/>
  <c r="N181" i="1" a="1"/>
  <c r="N181" i="1" s="1"/>
  <c r="N182" i="1" a="1"/>
  <c r="N182" i="1" s="1"/>
  <c r="N183" i="1" a="1"/>
  <c r="N183" i="1" s="1"/>
  <c r="N184" i="1" a="1"/>
  <c r="N184" i="1" s="1"/>
  <c r="N185" i="1" a="1"/>
  <c r="N185" i="1" s="1"/>
  <c r="N186" i="1" a="1"/>
  <c r="N186" i="1" s="1"/>
  <c r="N187" i="1" a="1"/>
  <c r="N187" i="1" s="1"/>
  <c r="N188" i="1" a="1"/>
  <c r="N188" i="1" s="1"/>
  <c r="N189" i="1" a="1"/>
  <c r="N189" i="1" s="1"/>
  <c r="N190" i="1" a="1"/>
  <c r="N190" i="1" s="1"/>
  <c r="N191" i="1" a="1"/>
  <c r="N191" i="1" s="1"/>
  <c r="N192" i="1" a="1"/>
  <c r="N192" i="1" s="1"/>
  <c r="N193" i="1" a="1"/>
  <c r="N193" i="1" s="1"/>
  <c r="N194" i="1" a="1"/>
  <c r="N194" i="1" s="1"/>
  <c r="N195" i="1" a="1"/>
  <c r="N195" i="1" s="1"/>
  <c r="N196" i="1" a="1"/>
  <c r="N196" i="1" s="1"/>
  <c r="N197" i="1" a="1"/>
  <c r="N197" i="1" s="1"/>
  <c r="N198" i="1" a="1"/>
  <c r="N198" i="1" s="1"/>
  <c r="N199" i="1" a="1"/>
  <c r="N199" i="1" s="1"/>
  <c r="N200" i="1" a="1"/>
  <c r="N200" i="1" s="1"/>
  <c r="N201" i="1" a="1"/>
  <c r="N201" i="1" s="1"/>
  <c r="N202" i="1" a="1"/>
  <c r="N202" i="1" s="1"/>
  <c r="N203" i="1" a="1"/>
  <c r="N203" i="1" s="1"/>
  <c r="N204" i="1" a="1"/>
  <c r="N204" i="1" s="1"/>
  <c r="N205" i="1" a="1"/>
  <c r="N205" i="1" s="1"/>
  <c r="N206" i="1" a="1"/>
  <c r="N206" i="1" s="1"/>
  <c r="N207" i="1" a="1"/>
  <c r="N207" i="1" s="1"/>
  <c r="N208" i="1" a="1"/>
  <c r="N208" i="1" s="1"/>
  <c r="N209" i="1" a="1"/>
  <c r="N209" i="1" s="1"/>
  <c r="N210" i="1" a="1"/>
  <c r="N210" i="1" s="1"/>
  <c r="N211" i="1" a="1"/>
  <c r="N211" i="1" s="1"/>
  <c r="N212" i="1" a="1"/>
  <c r="N212" i="1" s="1"/>
  <c r="N213" i="1" a="1"/>
  <c r="N213" i="1" s="1"/>
  <c r="N214" i="1" a="1"/>
  <c r="N214" i="1" s="1"/>
  <c r="N215" i="1" a="1"/>
  <c r="N215" i="1" s="1"/>
  <c r="N216" i="1" a="1"/>
  <c r="N216" i="1" s="1"/>
  <c r="N217" i="1" a="1"/>
  <c r="N217" i="1" s="1"/>
  <c r="N218" i="1" a="1"/>
  <c r="N218" i="1" s="1"/>
  <c r="N219" i="1" a="1"/>
  <c r="N219" i="1" s="1"/>
  <c r="N220" i="1" a="1"/>
  <c r="N220" i="1" s="1"/>
  <c r="N221" i="1" a="1"/>
  <c r="N221" i="1" s="1"/>
  <c r="N222" i="1" a="1"/>
  <c r="N222" i="1" s="1"/>
  <c r="N223" i="1" a="1"/>
  <c r="N223" i="1" s="1"/>
  <c r="N224" i="1" a="1"/>
  <c r="N224" i="1" s="1"/>
  <c r="N225" i="1" a="1"/>
  <c r="N225" i="1" s="1"/>
  <c r="N226" i="1" a="1"/>
  <c r="N226" i="1" s="1"/>
  <c r="N227" i="1" a="1"/>
  <c r="N227" i="1" s="1"/>
  <c r="N228" i="1" a="1"/>
  <c r="N228" i="1" s="1"/>
  <c r="N229" i="1" a="1"/>
  <c r="N229" i="1" s="1"/>
  <c r="N230" i="1" a="1"/>
  <c r="N230" i="1" s="1"/>
  <c r="N231" i="1" a="1"/>
  <c r="N231" i="1" s="1"/>
  <c r="N232" i="1" a="1"/>
  <c r="N232" i="1" s="1"/>
  <c r="N233" i="1" a="1"/>
  <c r="N233" i="1" s="1"/>
  <c r="N234" i="1" a="1"/>
  <c r="N234" i="1" s="1"/>
  <c r="N235" i="1" a="1"/>
  <c r="N235" i="1" s="1"/>
  <c r="N236" i="1" a="1"/>
  <c r="N236" i="1" s="1"/>
  <c r="N237" i="1" a="1"/>
  <c r="N237" i="1" s="1"/>
  <c r="N238" i="1" a="1"/>
  <c r="N238" i="1" s="1"/>
  <c r="N239" i="1" a="1"/>
  <c r="N239" i="1" s="1"/>
  <c r="N240" i="1" a="1"/>
  <c r="N240" i="1" s="1"/>
  <c r="N241" i="1" a="1"/>
  <c r="N241" i="1" s="1"/>
  <c r="N242" i="1" a="1"/>
  <c r="N242" i="1" s="1"/>
  <c r="N243" i="1" a="1"/>
  <c r="N243" i="1" s="1"/>
  <c r="N244" i="1" a="1"/>
  <c r="N244" i="1" s="1"/>
  <c r="N245" i="1" a="1"/>
  <c r="N245" i="1" s="1"/>
  <c r="N246" i="1" a="1"/>
  <c r="N246" i="1" s="1"/>
  <c r="N247" i="1" a="1"/>
  <c r="N247" i="1" s="1"/>
  <c r="N248" i="1" a="1"/>
  <c r="N248" i="1" s="1"/>
  <c r="N249" i="1" a="1"/>
  <c r="N249" i="1" s="1"/>
  <c r="N250" i="1" a="1"/>
  <c r="N250" i="1" s="1"/>
  <c r="N251" i="1" a="1"/>
  <c r="N251" i="1" s="1"/>
  <c r="N252" i="1" a="1"/>
  <c r="N252" i="1" s="1"/>
  <c r="N253" i="1" a="1"/>
  <c r="N253" i="1" s="1"/>
  <c r="N254" i="1" a="1"/>
  <c r="N254" i="1" s="1"/>
  <c r="N255" i="1" a="1"/>
  <c r="N255" i="1" s="1"/>
  <c r="N256" i="1" a="1"/>
  <c r="N256" i="1" s="1"/>
  <c r="N257" i="1" a="1"/>
  <c r="N257" i="1" s="1"/>
  <c r="N258" i="1" a="1"/>
  <c r="N258" i="1" s="1"/>
  <c r="N259" i="1" a="1"/>
  <c r="N259" i="1" s="1"/>
  <c r="N260" i="1" a="1"/>
  <c r="N260" i="1" s="1"/>
  <c r="N261" i="1" a="1"/>
  <c r="N261" i="1" s="1"/>
  <c r="N262" i="1" a="1"/>
  <c r="N262" i="1" s="1"/>
  <c r="N263" i="1" a="1"/>
  <c r="N263" i="1" s="1"/>
  <c r="N264" i="1" a="1"/>
  <c r="N264" i="1" s="1"/>
  <c r="N265" i="1" a="1"/>
  <c r="N265" i="1" s="1"/>
  <c r="N266" i="1" a="1"/>
  <c r="N266" i="1" s="1"/>
  <c r="N267" i="1" a="1"/>
  <c r="N267" i="1" s="1"/>
  <c r="N268" i="1" a="1"/>
  <c r="N268" i="1" s="1"/>
  <c r="N269" i="1" a="1"/>
  <c r="N269" i="1" s="1"/>
  <c r="N270" i="1" a="1"/>
  <c r="N270" i="1" s="1"/>
  <c r="N271" i="1" a="1"/>
  <c r="N271" i="1" s="1"/>
  <c r="N272" i="1" a="1"/>
  <c r="N272" i="1" s="1"/>
  <c r="N273" i="1" a="1"/>
  <c r="N273" i="1" s="1"/>
  <c r="N274" i="1" a="1"/>
  <c r="N274" i="1" s="1"/>
  <c r="N275" i="1" a="1"/>
  <c r="N275" i="1" s="1"/>
  <c r="N276" i="1" a="1"/>
  <c r="N276" i="1" s="1"/>
  <c r="N277" i="1" a="1"/>
  <c r="N277" i="1" s="1"/>
  <c r="N278" i="1" a="1"/>
  <c r="N278" i="1" s="1"/>
  <c r="N279" i="1" a="1"/>
  <c r="N279" i="1" s="1"/>
  <c r="N280" i="1" a="1"/>
  <c r="N280" i="1" s="1"/>
  <c r="N281" i="1" a="1"/>
  <c r="N281" i="1" s="1"/>
  <c r="N282" i="1" a="1"/>
  <c r="N282" i="1" s="1"/>
  <c r="N283" i="1" a="1"/>
  <c r="N283" i="1" s="1"/>
  <c r="N284" i="1" a="1"/>
  <c r="N284" i="1" s="1"/>
  <c r="N285" i="1" a="1"/>
  <c r="N285" i="1" s="1"/>
  <c r="N286" i="1" a="1"/>
  <c r="N286" i="1" s="1"/>
  <c r="N287" i="1" a="1"/>
  <c r="N287" i="1" s="1"/>
  <c r="N288" i="1" a="1"/>
  <c r="N288" i="1" s="1"/>
  <c r="N289" i="1" a="1"/>
  <c r="N289" i="1" s="1"/>
  <c r="N290" i="1" a="1"/>
  <c r="N290" i="1" s="1"/>
  <c r="N291" i="1" a="1"/>
  <c r="N291" i="1" s="1"/>
  <c r="N292" i="1" a="1"/>
  <c r="N292" i="1" s="1"/>
  <c r="N293" i="1" a="1"/>
  <c r="N293" i="1" s="1"/>
  <c r="N294" i="1" a="1"/>
  <c r="N294" i="1" s="1"/>
  <c r="N295" i="1" a="1"/>
  <c r="N295" i="1" s="1"/>
  <c r="N297" i="1" a="1"/>
  <c r="N297" i="1" s="1"/>
  <c r="N298" i="1" a="1"/>
  <c r="N298" i="1" s="1"/>
  <c r="N299" i="1" a="1"/>
  <c r="N299" i="1" s="1"/>
  <c r="N300" i="1" a="1"/>
  <c r="N300" i="1" s="1"/>
  <c r="N301" i="1" a="1"/>
  <c r="N301" i="1" s="1"/>
  <c r="N302" i="1" a="1"/>
  <c r="N302" i="1" s="1"/>
  <c r="N303" i="1" a="1"/>
  <c r="N303" i="1" s="1"/>
  <c r="N304" i="1" a="1"/>
  <c r="N304" i="1" s="1"/>
  <c r="N305" i="1" a="1"/>
  <c r="N305" i="1" s="1"/>
  <c r="N306" i="1" a="1"/>
  <c r="N306" i="1" s="1"/>
  <c r="N307" i="1" a="1"/>
  <c r="N307" i="1" s="1"/>
  <c r="N308" i="1" a="1"/>
  <c r="N308" i="1" s="1"/>
  <c r="N309" i="1" a="1"/>
  <c r="N309" i="1" s="1"/>
  <c r="N310" i="1" a="1"/>
  <c r="N310" i="1" s="1"/>
  <c r="N311" i="1" a="1"/>
  <c r="N311" i="1" s="1"/>
  <c r="N312" i="1" a="1"/>
  <c r="N312" i="1" s="1"/>
  <c r="N313" i="1" a="1"/>
  <c r="N313" i="1" s="1"/>
  <c r="N314" i="1" a="1"/>
  <c r="N314" i="1" s="1"/>
  <c r="N315" i="1" a="1"/>
  <c r="N315" i="1" s="1"/>
  <c r="N316" i="1" a="1"/>
  <c r="N316" i="1" s="1"/>
  <c r="N317" i="1" a="1"/>
  <c r="N317" i="1" s="1"/>
  <c r="N318" i="1" a="1"/>
  <c r="N318" i="1" s="1"/>
  <c r="N319" i="1" a="1"/>
  <c r="N319" i="1" s="1"/>
  <c r="N320" i="1" a="1"/>
  <c r="N320" i="1" s="1"/>
  <c r="N321" i="1" a="1"/>
  <c r="N321" i="1" s="1"/>
  <c r="N322" i="1" a="1"/>
  <c r="N322" i="1" s="1"/>
  <c r="N323" i="1" a="1"/>
  <c r="N323" i="1" s="1"/>
  <c r="N324" i="1" a="1"/>
  <c r="N324" i="1" s="1"/>
  <c r="N325" i="1" a="1"/>
  <c r="N325" i="1" s="1"/>
  <c r="N326" i="1" a="1"/>
  <c r="N326" i="1" s="1"/>
  <c r="N327" i="1" a="1"/>
  <c r="N327" i="1" s="1"/>
  <c r="N328" i="1" a="1"/>
  <c r="N328" i="1" s="1"/>
  <c r="N329" i="1" a="1"/>
  <c r="N329" i="1" s="1"/>
  <c r="N330" i="1" a="1"/>
  <c r="N330" i="1" s="1"/>
  <c r="N331" i="1" a="1"/>
  <c r="N331" i="1" s="1"/>
  <c r="N332" i="1" a="1"/>
  <c r="N332" i="1" s="1"/>
  <c r="N333" i="1" a="1"/>
  <c r="N333" i="1" s="1"/>
  <c r="N334" i="1" a="1"/>
  <c r="N334" i="1" s="1"/>
  <c r="N335" i="1" a="1"/>
  <c r="N335" i="1" s="1"/>
  <c r="N336" i="1" a="1"/>
  <c r="N336" i="1" s="1"/>
  <c r="N337" i="1" a="1"/>
  <c r="N337" i="1" s="1"/>
  <c r="N338" i="1" a="1"/>
  <c r="N338" i="1" s="1"/>
  <c r="N339" i="1" a="1"/>
  <c r="N339" i="1" s="1"/>
  <c r="N340" i="1" a="1"/>
  <c r="N340" i="1" s="1"/>
  <c r="N341" i="1" a="1"/>
  <c r="N341" i="1" s="1"/>
  <c r="N342" i="1" a="1"/>
  <c r="N342" i="1" s="1"/>
  <c r="N343" i="1" a="1"/>
  <c r="N343" i="1" s="1"/>
  <c r="N344" i="1" a="1"/>
  <c r="N344" i="1" s="1"/>
  <c r="N345" i="1" a="1"/>
  <c r="N345" i="1" s="1"/>
  <c r="N346" i="1" a="1"/>
  <c r="N346" i="1" s="1"/>
  <c r="N347" i="1" a="1"/>
  <c r="N347" i="1" s="1"/>
  <c r="N348" i="1" a="1"/>
  <c r="N348" i="1" s="1"/>
  <c r="N349" i="1" a="1"/>
  <c r="N349" i="1" s="1"/>
  <c r="N350" i="1" a="1"/>
  <c r="N350" i="1" s="1"/>
  <c r="N351" i="1" a="1"/>
  <c r="N351" i="1" s="1"/>
  <c r="N352" i="1" a="1"/>
  <c r="N352" i="1" s="1"/>
  <c r="N353" i="1" a="1"/>
  <c r="N353" i="1" s="1"/>
  <c r="N354" i="1" a="1"/>
  <c r="N354" i="1" s="1"/>
  <c r="N355" i="1" a="1"/>
  <c r="N355" i="1" s="1"/>
  <c r="N356" i="1" a="1"/>
  <c r="N356" i="1" s="1"/>
  <c r="N357" i="1" a="1"/>
  <c r="N357" i="1" s="1"/>
  <c r="N358" i="1" a="1"/>
  <c r="N358" i="1" s="1"/>
  <c r="N359" i="1" a="1"/>
  <c r="N359" i="1" s="1"/>
  <c r="N360" i="1" a="1"/>
  <c r="N360" i="1" s="1"/>
  <c r="N361" i="1" a="1"/>
  <c r="N361" i="1" s="1"/>
  <c r="N362" i="1" a="1"/>
  <c r="N362" i="1" s="1"/>
  <c r="N363" i="1" a="1"/>
  <c r="N363" i="1" s="1"/>
  <c r="N364" i="1" a="1"/>
  <c r="N364" i="1" s="1"/>
  <c r="N365" i="1" a="1"/>
  <c r="N365" i="1" s="1"/>
  <c r="N366" i="1" a="1"/>
  <c r="N366" i="1" s="1"/>
  <c r="N367" i="1" a="1"/>
  <c r="N367" i="1" s="1"/>
  <c r="N368" i="1" a="1"/>
  <c r="N368" i="1" s="1"/>
  <c r="N369" i="1" a="1"/>
  <c r="N369" i="1" s="1"/>
  <c r="N370" i="1" a="1"/>
  <c r="N370" i="1" s="1"/>
  <c r="N371" i="1" a="1"/>
  <c r="N371" i="1" s="1"/>
  <c r="N372" i="1" a="1"/>
  <c r="N372" i="1" s="1"/>
  <c r="N373" i="1" a="1"/>
  <c r="N373" i="1" s="1"/>
  <c r="N374" i="1" a="1"/>
  <c r="N374" i="1" s="1"/>
  <c r="N375" i="1" a="1"/>
  <c r="N375" i="1" s="1"/>
  <c r="N376" i="1" a="1"/>
  <c r="N376" i="1" s="1"/>
  <c r="N377" i="1" a="1"/>
  <c r="N377" i="1" s="1"/>
  <c r="N378" i="1" a="1"/>
  <c r="N378" i="1" s="1"/>
  <c r="N379" i="1" a="1"/>
  <c r="N379" i="1" s="1"/>
  <c r="N380" i="1" a="1"/>
  <c r="N380" i="1" s="1"/>
  <c r="N381" i="1" a="1"/>
  <c r="N381" i="1" s="1"/>
  <c r="N382" i="1" a="1"/>
  <c r="N382" i="1" s="1"/>
  <c r="N383" i="1" a="1"/>
  <c r="N383" i="1" s="1"/>
  <c r="N384" i="1" a="1"/>
  <c r="N384" i="1" s="1"/>
  <c r="N385" i="1" a="1"/>
  <c r="N385" i="1" s="1"/>
  <c r="N386" i="1" a="1"/>
  <c r="N386" i="1" s="1"/>
  <c r="N387" i="1" a="1"/>
  <c r="N387" i="1" s="1"/>
  <c r="N388" i="1" a="1"/>
  <c r="N388" i="1" s="1"/>
  <c r="N389" i="1" a="1"/>
  <c r="N389" i="1" s="1"/>
  <c r="N390" i="1" a="1"/>
  <c r="N390" i="1" s="1"/>
  <c r="N391" i="1" a="1"/>
  <c r="N391" i="1" s="1"/>
  <c r="N392" i="1" a="1"/>
  <c r="N392" i="1" s="1"/>
  <c r="N393" i="1" a="1"/>
  <c r="N393" i="1" s="1"/>
  <c r="N394" i="1" a="1"/>
  <c r="N394" i="1" s="1"/>
  <c r="N395" i="1" a="1"/>
  <c r="N395" i="1" s="1"/>
  <c r="N396" i="1" a="1"/>
  <c r="N396" i="1" s="1"/>
  <c r="N397" i="1" a="1"/>
  <c r="N397" i="1" s="1"/>
  <c r="N398" i="1" a="1"/>
  <c r="N398" i="1" s="1"/>
  <c r="N399" i="1" a="1"/>
  <c r="N399" i="1" s="1"/>
  <c r="N400" i="1" a="1"/>
  <c r="N400" i="1" s="1"/>
  <c r="N401" i="1" a="1"/>
  <c r="N401" i="1" s="1"/>
  <c r="N402" i="1" a="1"/>
  <c r="N402" i="1" s="1"/>
  <c r="N403" i="1" a="1"/>
  <c r="N403" i="1" s="1"/>
  <c r="N404" i="1" a="1"/>
  <c r="N404" i="1" s="1"/>
  <c r="N405" i="1" a="1"/>
  <c r="N405" i="1" s="1"/>
  <c r="N406" i="1" a="1"/>
  <c r="N406" i="1" s="1"/>
  <c r="N407" i="1" a="1"/>
  <c r="N407" i="1" s="1"/>
  <c r="N408" i="1" a="1"/>
  <c r="N408" i="1" s="1"/>
  <c r="N409" i="1" a="1"/>
  <c r="N409" i="1" s="1"/>
  <c r="N410" i="1" a="1"/>
  <c r="N410" i="1" s="1"/>
  <c r="N411" i="1" a="1"/>
  <c r="N411" i="1" s="1"/>
  <c r="N412" i="1" a="1"/>
  <c r="N412" i="1" s="1"/>
  <c r="N413" i="1" a="1"/>
  <c r="N413" i="1" s="1"/>
  <c r="N414" i="1" a="1"/>
  <c r="N414" i="1" s="1"/>
  <c r="N415" i="1" a="1"/>
  <c r="N415" i="1" s="1"/>
  <c r="N416" i="1" a="1"/>
  <c r="N416" i="1" s="1"/>
  <c r="N417" i="1" a="1"/>
  <c r="N417" i="1" s="1"/>
  <c r="N418" i="1" a="1"/>
  <c r="N418" i="1" s="1"/>
  <c r="N419" i="1" a="1"/>
  <c r="N419" i="1" s="1"/>
  <c r="N420" i="1" a="1"/>
  <c r="N420" i="1" s="1"/>
  <c r="N421" i="1" a="1"/>
  <c r="N421" i="1" s="1"/>
  <c r="N422" i="1" a="1"/>
  <c r="N422" i="1" s="1"/>
  <c r="N423" i="1" a="1"/>
  <c r="N423" i="1" s="1"/>
  <c r="N424" i="1" a="1"/>
  <c r="N424" i="1" s="1"/>
  <c r="N425" i="1" a="1"/>
  <c r="N425" i="1" s="1"/>
  <c r="N426" i="1" a="1"/>
  <c r="N426" i="1" s="1"/>
  <c r="N427" i="1" a="1"/>
  <c r="N427" i="1" s="1"/>
  <c r="N428" i="1" a="1"/>
  <c r="N428" i="1" s="1"/>
  <c r="N429" i="1" a="1"/>
  <c r="N429" i="1" s="1"/>
  <c r="N430" i="1" a="1"/>
  <c r="N430" i="1" s="1"/>
  <c r="N431" i="1" a="1"/>
  <c r="N431" i="1" s="1"/>
  <c r="N432" i="1" a="1"/>
  <c r="N432" i="1" s="1"/>
  <c r="N433" i="1" a="1"/>
  <c r="N433" i="1" s="1"/>
  <c r="N434" i="1" a="1"/>
  <c r="N434" i="1" s="1"/>
  <c r="N435" i="1" a="1"/>
  <c r="N435" i="1" s="1"/>
  <c r="N436" i="1" a="1"/>
  <c r="N436" i="1" s="1"/>
  <c r="N437" i="1" a="1"/>
  <c r="N437" i="1" s="1"/>
  <c r="N438" i="1" a="1"/>
  <c r="N438" i="1" s="1"/>
  <c r="N439" i="1" a="1"/>
  <c r="N439" i="1" s="1"/>
  <c r="N440" i="1" a="1"/>
  <c r="N440" i="1" s="1"/>
  <c r="N441" i="1" a="1"/>
  <c r="N441" i="1" s="1"/>
  <c r="N442" i="1" a="1"/>
  <c r="N442" i="1" s="1"/>
  <c r="N443" i="1" a="1"/>
  <c r="N443" i="1" s="1"/>
  <c r="N444" i="1" a="1"/>
  <c r="N444" i="1" s="1"/>
  <c r="N445" i="1" a="1"/>
  <c r="N445" i="1" s="1"/>
  <c r="N446" i="1" a="1"/>
  <c r="N446" i="1" s="1"/>
  <c r="N447" i="1" a="1"/>
  <c r="N447" i="1" s="1"/>
  <c r="N448" i="1" a="1"/>
  <c r="N448" i="1" s="1"/>
  <c r="N449" i="1" a="1"/>
  <c r="N449" i="1" s="1"/>
  <c r="N450" i="1" a="1"/>
  <c r="N450" i="1" s="1"/>
  <c r="N451" i="1" a="1"/>
  <c r="N451" i="1" s="1"/>
  <c r="N452" i="1" a="1"/>
  <c r="N452" i="1" s="1"/>
  <c r="N453" i="1" a="1"/>
  <c r="N453" i="1" s="1"/>
  <c r="N454" i="1" a="1"/>
  <c r="N454" i="1" s="1"/>
  <c r="N455" i="1" a="1"/>
  <c r="N455" i="1" s="1"/>
  <c r="N456" i="1" a="1"/>
  <c r="N456" i="1" s="1"/>
  <c r="N457" i="1" a="1"/>
  <c r="N457" i="1" s="1"/>
  <c r="N458" i="1" a="1"/>
  <c r="N458" i="1" s="1"/>
  <c r="N459" i="1" a="1"/>
  <c r="N459" i="1" s="1"/>
  <c r="N460" i="1" a="1"/>
  <c r="N460" i="1" s="1"/>
  <c r="N461" i="1" a="1"/>
  <c r="N461" i="1" s="1"/>
  <c r="N462" i="1" a="1"/>
  <c r="N462" i="1" s="1"/>
  <c r="N463" i="1" a="1"/>
  <c r="N463" i="1" s="1"/>
  <c r="N464" i="1" a="1"/>
  <c r="N464" i="1" s="1"/>
  <c r="N465" i="1" a="1"/>
  <c r="N465" i="1" s="1"/>
  <c r="N466" i="1" a="1"/>
  <c r="N466" i="1" s="1"/>
  <c r="N467" i="1" a="1"/>
  <c r="N467" i="1" s="1"/>
  <c r="N468" i="1" a="1"/>
  <c r="N468" i="1" s="1"/>
  <c r="N469" i="1" a="1"/>
  <c r="N469" i="1" s="1"/>
  <c r="N470" i="1" a="1"/>
  <c r="N470" i="1" s="1"/>
  <c r="N471" i="1" a="1"/>
  <c r="N471" i="1" s="1"/>
  <c r="N472" i="1" a="1"/>
  <c r="N472" i="1" s="1"/>
  <c r="N473" i="1" a="1"/>
  <c r="N473" i="1" s="1"/>
  <c r="N474" i="1" a="1"/>
  <c r="N474" i="1" s="1"/>
  <c r="N475" i="1" a="1"/>
  <c r="N475" i="1" s="1"/>
  <c r="N476" i="1" a="1"/>
  <c r="N476" i="1" s="1"/>
  <c r="N477" i="1" a="1"/>
  <c r="N477" i="1" s="1"/>
  <c r="N478" i="1" a="1"/>
  <c r="N478" i="1" s="1"/>
  <c r="N479" i="1" a="1"/>
  <c r="N479" i="1" s="1"/>
  <c r="N480" i="1" a="1"/>
  <c r="N480" i="1" s="1"/>
  <c r="N481" i="1" a="1"/>
  <c r="N481" i="1" s="1"/>
  <c r="N482" i="1" a="1"/>
  <c r="N482" i="1" s="1"/>
  <c r="N483" i="1" a="1"/>
  <c r="N483" i="1" s="1"/>
  <c r="N484" i="1" a="1"/>
  <c r="N484" i="1" s="1"/>
  <c r="N485" i="1" a="1"/>
  <c r="N485" i="1" s="1"/>
  <c r="N486" i="1" a="1"/>
  <c r="N486" i="1" s="1"/>
  <c r="N487" i="1" a="1"/>
  <c r="N487" i="1" s="1"/>
  <c r="N488" i="1" a="1"/>
  <c r="N488" i="1" s="1"/>
  <c r="N489" i="1" a="1"/>
  <c r="N489" i="1" s="1"/>
  <c r="N490" i="1" a="1"/>
  <c r="N490" i="1" s="1"/>
  <c r="N491" i="1" a="1"/>
  <c r="N491" i="1" s="1"/>
  <c r="N492" i="1" a="1"/>
  <c r="N492" i="1" s="1"/>
  <c r="N493" i="1" a="1"/>
  <c r="N493" i="1" s="1"/>
  <c r="N494" i="1" a="1"/>
  <c r="N494" i="1" s="1"/>
  <c r="N495" i="1" a="1"/>
  <c r="N495" i="1" s="1"/>
  <c r="N496" i="1" a="1"/>
  <c r="N496" i="1" s="1"/>
  <c r="N497" i="1" a="1"/>
  <c r="N497" i="1" s="1"/>
  <c r="N498" i="1" a="1"/>
  <c r="N498" i="1" s="1"/>
  <c r="N499" i="1" a="1"/>
  <c r="N499" i="1" s="1"/>
  <c r="N500" i="1" a="1"/>
  <c r="N500" i="1" s="1"/>
  <c r="N501" i="1" a="1"/>
  <c r="N501" i="1" s="1"/>
  <c r="N502" i="1" a="1"/>
  <c r="N502" i="1" s="1"/>
  <c r="N503" i="1" a="1"/>
  <c r="N503" i="1" s="1"/>
  <c r="N504" i="1" a="1"/>
  <c r="N504" i="1" s="1"/>
  <c r="N505" i="1" a="1"/>
  <c r="N505" i="1" s="1"/>
  <c r="N506" i="1" a="1"/>
  <c r="N506" i="1" s="1"/>
  <c r="N507" i="1" a="1"/>
  <c r="N507" i="1" s="1"/>
  <c r="N508" i="1" a="1"/>
  <c r="N508" i="1" s="1"/>
  <c r="N509" i="1" a="1"/>
  <c r="N509" i="1" s="1"/>
  <c r="N510" i="1" a="1"/>
  <c r="N510" i="1" s="1"/>
  <c r="N511" i="1" a="1"/>
  <c r="N511" i="1" s="1"/>
  <c r="N512" i="1" a="1"/>
  <c r="N512" i="1" s="1"/>
  <c r="N513" i="1" a="1"/>
  <c r="N513" i="1" s="1"/>
  <c r="N514" i="1" a="1"/>
  <c r="N514" i="1" s="1"/>
  <c r="N515" i="1" a="1"/>
  <c r="N515" i="1" s="1"/>
  <c r="N516" i="1" a="1"/>
  <c r="N516" i="1" s="1"/>
  <c r="N517" i="1" a="1"/>
  <c r="N517" i="1" s="1"/>
  <c r="N518" i="1" a="1"/>
  <c r="N518" i="1" s="1"/>
  <c r="N519" i="1" a="1"/>
  <c r="N519" i="1" s="1"/>
  <c r="N520" i="1" a="1"/>
  <c r="N520" i="1" s="1"/>
  <c r="N521" i="1" a="1"/>
  <c r="N521" i="1" s="1"/>
  <c r="N522" i="1" a="1"/>
  <c r="N522" i="1" s="1"/>
  <c r="N523" i="1" a="1"/>
  <c r="N523" i="1" s="1"/>
  <c r="N524" i="1" a="1"/>
  <c r="N524" i="1" s="1"/>
  <c r="N525" i="1" a="1"/>
  <c r="N525" i="1" s="1"/>
  <c r="N526" i="1" a="1"/>
  <c r="N526" i="1" s="1"/>
  <c r="N527" i="1" a="1"/>
  <c r="N527" i="1" s="1"/>
  <c r="N528" i="1" a="1"/>
  <c r="N528" i="1" s="1"/>
  <c r="N529" i="1" a="1"/>
  <c r="N529" i="1" s="1"/>
  <c r="N530" i="1" a="1"/>
  <c r="N530" i="1" s="1"/>
  <c r="N531" i="1" a="1"/>
  <c r="N531" i="1" s="1"/>
  <c r="N532" i="1" a="1"/>
  <c r="N532" i="1" s="1"/>
  <c r="N533" i="1" a="1"/>
  <c r="N533" i="1" s="1"/>
  <c r="N534" i="1" a="1"/>
  <c r="N534" i="1" s="1"/>
  <c r="N535" i="1" a="1"/>
  <c r="N535" i="1" s="1"/>
  <c r="N536" i="1" a="1"/>
  <c r="N536" i="1" s="1"/>
  <c r="N537" i="1" a="1"/>
  <c r="N537" i="1" s="1"/>
  <c r="N538" i="1" a="1"/>
  <c r="N538" i="1" s="1"/>
  <c r="N539" i="1" a="1"/>
  <c r="N539" i="1" s="1"/>
  <c r="N540" i="1" a="1"/>
  <c r="N540" i="1" s="1"/>
  <c r="N541" i="1" a="1"/>
  <c r="N541" i="1" s="1"/>
  <c r="N542" i="1" a="1"/>
  <c r="N542" i="1" s="1"/>
  <c r="N543" i="1" a="1"/>
  <c r="N543" i="1" s="1"/>
  <c r="N544" i="1" a="1"/>
  <c r="N544" i="1" s="1"/>
  <c r="N545" i="1" a="1"/>
  <c r="N545" i="1" s="1"/>
  <c r="N546" i="1" a="1"/>
  <c r="N546" i="1" s="1"/>
  <c r="N547" i="1" a="1"/>
  <c r="N547" i="1" s="1"/>
  <c r="N548" i="1" a="1"/>
  <c r="N548" i="1" s="1"/>
  <c r="N549" i="1" a="1"/>
  <c r="N549" i="1" s="1"/>
  <c r="N550" i="1" a="1"/>
  <c r="N550" i="1" s="1"/>
  <c r="N551" i="1" a="1"/>
  <c r="N551" i="1" s="1"/>
  <c r="N552" i="1" a="1"/>
  <c r="N552" i="1" s="1"/>
  <c r="N553" i="1" a="1"/>
  <c r="N553" i="1" s="1"/>
  <c r="N554" i="1" a="1"/>
  <c r="N554" i="1" s="1"/>
  <c r="N555" i="1" a="1"/>
  <c r="N555" i="1" s="1"/>
  <c r="N556" i="1" a="1"/>
  <c r="N556" i="1" s="1"/>
  <c r="N557" i="1" a="1"/>
  <c r="N557" i="1" s="1"/>
  <c r="N558" i="1" a="1"/>
  <c r="N558" i="1" s="1"/>
  <c r="N559" i="1" a="1"/>
  <c r="N559" i="1" s="1"/>
  <c r="N560" i="1" a="1"/>
  <c r="N560" i="1" s="1"/>
  <c r="N561" i="1" a="1"/>
  <c r="N561" i="1" s="1"/>
  <c r="N562" i="1" a="1"/>
  <c r="N562" i="1" s="1"/>
  <c r="N563" i="1" a="1"/>
  <c r="N563" i="1" s="1"/>
  <c r="N564" i="1" a="1"/>
  <c r="N564" i="1" s="1"/>
  <c r="N565" i="1" a="1"/>
  <c r="N565" i="1" s="1"/>
  <c r="N566" i="1" a="1"/>
  <c r="N566" i="1" s="1"/>
  <c r="N567" i="1" a="1"/>
  <c r="N567" i="1" s="1"/>
  <c r="N568" i="1" a="1"/>
  <c r="N568" i="1" s="1"/>
  <c r="N569" i="1" a="1"/>
  <c r="N569" i="1" s="1"/>
  <c r="N570" i="1" a="1"/>
  <c r="N570" i="1" s="1"/>
  <c r="N571" i="1" a="1"/>
  <c r="N571" i="1" s="1"/>
  <c r="N572" i="1" a="1"/>
  <c r="N572" i="1" s="1"/>
  <c r="N573" i="1" a="1"/>
  <c r="N573" i="1" s="1"/>
  <c r="N574" i="1" a="1"/>
  <c r="N574" i="1" s="1"/>
  <c r="N575" i="1" a="1"/>
  <c r="N575" i="1" s="1"/>
  <c r="N576" i="1" a="1"/>
  <c r="N576" i="1" s="1"/>
  <c r="N577" i="1" a="1"/>
  <c r="N577" i="1" s="1"/>
  <c r="N578" i="1" a="1"/>
  <c r="N578" i="1" s="1"/>
  <c r="N579" i="1" a="1"/>
  <c r="N579" i="1" s="1"/>
  <c r="N580" i="1" a="1"/>
  <c r="N580" i="1" s="1"/>
  <c r="N581" i="1" a="1"/>
  <c r="N581" i="1" s="1"/>
  <c r="N582" i="1" a="1"/>
  <c r="N582" i="1" s="1"/>
  <c r="N583" i="1" a="1"/>
  <c r="N583" i="1" s="1"/>
  <c r="N584" i="1" a="1"/>
  <c r="N584" i="1" s="1"/>
  <c r="N585" i="1" a="1"/>
  <c r="N585" i="1" s="1"/>
  <c r="N586" i="1" a="1"/>
  <c r="N586" i="1" s="1"/>
  <c r="N587" i="1" a="1"/>
  <c r="N587" i="1" s="1"/>
  <c r="N588" i="1" a="1"/>
  <c r="N588" i="1" s="1"/>
  <c r="N589" i="1" a="1"/>
  <c r="N589" i="1" s="1"/>
  <c r="N590" i="1" a="1"/>
  <c r="N590" i="1" s="1"/>
  <c r="N591" i="1" a="1"/>
  <c r="N591" i="1" s="1"/>
  <c r="N592" i="1" a="1"/>
  <c r="N592" i="1" s="1"/>
  <c r="N593" i="1" a="1"/>
  <c r="N593" i="1" s="1"/>
  <c r="N594" i="1" a="1"/>
  <c r="N594" i="1" s="1"/>
  <c r="N595" i="1" a="1"/>
  <c r="N595" i="1" s="1"/>
  <c r="N596" i="1" a="1"/>
  <c r="N596" i="1" s="1"/>
  <c r="N597" i="1" a="1"/>
  <c r="N597" i="1" s="1"/>
  <c r="N598" i="1" a="1"/>
  <c r="N598" i="1" s="1"/>
  <c r="N599" i="1" a="1"/>
  <c r="N599" i="1" s="1"/>
  <c r="N600" i="1" a="1"/>
  <c r="N600" i="1" s="1"/>
  <c r="N601" i="1" a="1"/>
  <c r="N601" i="1" s="1"/>
  <c r="N602" i="1" a="1"/>
  <c r="N602" i="1" s="1"/>
  <c r="N603" i="1" a="1"/>
  <c r="N603" i="1" s="1"/>
  <c r="N604" i="1" a="1"/>
  <c r="N604" i="1" s="1"/>
  <c r="N605" i="1" a="1"/>
  <c r="N605" i="1" s="1"/>
  <c r="N606" i="1" a="1"/>
  <c r="N606" i="1" s="1"/>
  <c r="N607" i="1" a="1"/>
  <c r="N607" i="1" s="1"/>
  <c r="N608" i="1" a="1"/>
  <c r="N608" i="1" s="1"/>
  <c r="N609" i="1" a="1"/>
  <c r="N609" i="1" s="1"/>
  <c r="N610" i="1" a="1"/>
  <c r="N610" i="1" s="1"/>
  <c r="N611" i="1" a="1"/>
  <c r="N611" i="1" s="1"/>
  <c r="N612" i="1" a="1"/>
  <c r="N612" i="1" s="1"/>
  <c r="N613" i="1" a="1"/>
  <c r="N613" i="1" s="1"/>
  <c r="N614" i="1" a="1"/>
  <c r="N614" i="1" s="1"/>
  <c r="N615" i="1" a="1"/>
  <c r="N615" i="1" s="1"/>
  <c r="N616" i="1" a="1"/>
  <c r="N616" i="1" s="1"/>
  <c r="N617" i="1" a="1"/>
  <c r="N617" i="1" s="1"/>
  <c r="N618" i="1" a="1"/>
  <c r="N618" i="1" s="1"/>
  <c r="N619" i="1" a="1"/>
  <c r="N619" i="1" s="1"/>
  <c r="N620" i="1" a="1"/>
  <c r="N620" i="1" s="1"/>
  <c r="N621" i="1" a="1"/>
  <c r="N621" i="1" s="1"/>
  <c r="N622" i="1" a="1"/>
  <c r="N622" i="1" s="1"/>
  <c r="N623" i="1" a="1"/>
  <c r="N623" i="1" s="1"/>
  <c r="N624" i="1" a="1"/>
  <c r="N624" i="1" s="1"/>
  <c r="N625" i="1" a="1"/>
  <c r="N625" i="1" s="1"/>
  <c r="N626" i="1" a="1"/>
  <c r="N626" i="1" s="1"/>
  <c r="N627" i="1" a="1"/>
  <c r="N627" i="1" s="1"/>
  <c r="N628" i="1" a="1"/>
  <c r="N628" i="1" s="1"/>
  <c r="N629" i="1" a="1"/>
  <c r="N629" i="1" s="1"/>
  <c r="N630" i="1" a="1"/>
  <c r="N630" i="1" s="1"/>
  <c r="N631" i="1" a="1"/>
  <c r="N631" i="1" s="1"/>
  <c r="N632" i="1" a="1"/>
  <c r="N632" i="1" s="1"/>
  <c r="N633" i="1" a="1"/>
  <c r="N633" i="1" s="1"/>
  <c r="N634" i="1" a="1"/>
  <c r="N634" i="1" s="1"/>
  <c r="N635" i="1" a="1"/>
  <c r="N635" i="1" s="1"/>
  <c r="N636" i="1" a="1"/>
  <c r="N636" i="1" s="1"/>
  <c r="N637" i="1" a="1"/>
  <c r="N637" i="1" s="1"/>
  <c r="N638" i="1" a="1"/>
  <c r="N638" i="1" s="1"/>
  <c r="N639" i="1" a="1"/>
  <c r="N639" i="1" s="1"/>
  <c r="N640" i="1" a="1"/>
  <c r="N640" i="1" s="1"/>
  <c r="N641" i="1" a="1"/>
  <c r="N641" i="1" s="1"/>
  <c r="N642" i="1" a="1"/>
  <c r="N642" i="1" s="1"/>
  <c r="N643" i="1" a="1"/>
  <c r="N643" i="1" s="1"/>
  <c r="N644" i="1" a="1"/>
  <c r="N644" i="1" s="1"/>
  <c r="N645" i="1" a="1"/>
  <c r="N645" i="1" s="1"/>
  <c r="N646" i="1" a="1"/>
  <c r="N646" i="1" s="1"/>
  <c r="N647" i="1" a="1"/>
  <c r="N647" i="1" s="1"/>
  <c r="N648" i="1" a="1"/>
  <c r="N648" i="1" s="1"/>
  <c r="N649" i="1" a="1"/>
  <c r="N649" i="1" s="1"/>
  <c r="N650" i="1" a="1"/>
  <c r="N650" i="1" s="1"/>
  <c r="N651" i="1" a="1"/>
  <c r="N651" i="1" s="1"/>
  <c r="N652" i="1" a="1"/>
  <c r="N652" i="1" s="1"/>
  <c r="N653" i="1" a="1"/>
  <c r="N653" i="1" s="1"/>
  <c r="N654" i="1" a="1"/>
  <c r="N654" i="1" s="1"/>
  <c r="N655" i="1" a="1"/>
  <c r="N655" i="1" s="1"/>
  <c r="N656" i="1" a="1"/>
  <c r="N656" i="1" s="1"/>
  <c r="N657" i="1" a="1"/>
  <c r="N657" i="1" s="1"/>
  <c r="N658" i="1" a="1"/>
  <c r="N658" i="1" s="1"/>
  <c r="N659" i="1" a="1"/>
  <c r="N659" i="1" s="1"/>
  <c r="N660" i="1" a="1"/>
  <c r="N660" i="1" s="1"/>
  <c r="N661" i="1" a="1"/>
  <c r="N661" i="1" s="1"/>
  <c r="N662" i="1" a="1"/>
  <c r="N662" i="1" s="1"/>
  <c r="N663" i="1" a="1"/>
  <c r="N663" i="1" s="1"/>
  <c r="N664" i="1" a="1"/>
  <c r="N664" i="1" s="1"/>
  <c r="N665" i="1" a="1"/>
  <c r="N665" i="1" s="1"/>
  <c r="N666" i="1" a="1"/>
  <c r="N666" i="1" s="1"/>
  <c r="N667" i="1" a="1"/>
  <c r="N667" i="1" s="1"/>
  <c r="N668" i="1" a="1"/>
  <c r="N668" i="1" s="1"/>
  <c r="N669" i="1" a="1"/>
  <c r="N669" i="1" s="1"/>
  <c r="N670" i="1" a="1"/>
  <c r="N670" i="1" s="1"/>
  <c r="N671" i="1" a="1"/>
  <c r="N671" i="1" s="1"/>
  <c r="N672" i="1" a="1"/>
  <c r="N672" i="1" s="1"/>
  <c r="N673" i="1" a="1"/>
  <c r="N673" i="1" s="1"/>
  <c r="N674" i="1" a="1"/>
  <c r="N674" i="1" s="1"/>
  <c r="N675" i="1" a="1"/>
  <c r="N675" i="1" s="1"/>
  <c r="N676" i="1" a="1"/>
  <c r="N676" i="1" s="1"/>
  <c r="N677" i="1" a="1"/>
  <c r="N677" i="1" s="1"/>
  <c r="N678" i="1" a="1"/>
  <c r="N678" i="1" s="1"/>
  <c r="N679" i="1" a="1"/>
  <c r="N679" i="1" s="1"/>
  <c r="N680" i="1" a="1"/>
  <c r="N680" i="1" s="1"/>
  <c r="N681" i="1" a="1"/>
  <c r="N681" i="1" s="1"/>
  <c r="N682" i="1" a="1"/>
  <c r="N682" i="1" s="1"/>
  <c r="N683" i="1" a="1"/>
  <c r="N683" i="1" s="1"/>
  <c r="N684" i="1" a="1"/>
  <c r="N684" i="1" s="1"/>
  <c r="N685" i="1" a="1"/>
  <c r="N685" i="1" s="1"/>
  <c r="N686" i="1" a="1"/>
  <c r="N686" i="1" s="1"/>
  <c r="N687" i="1" a="1"/>
  <c r="N687" i="1" s="1"/>
  <c r="N688" i="1" a="1"/>
  <c r="N688" i="1" s="1"/>
  <c r="N689" i="1" a="1"/>
  <c r="N689" i="1" s="1"/>
  <c r="N690" i="1" a="1"/>
  <c r="N690" i="1" s="1"/>
  <c r="N691" i="1" a="1"/>
  <c r="N691" i="1" s="1"/>
  <c r="N692" i="1" a="1"/>
  <c r="N692" i="1" s="1"/>
  <c r="N693" i="1" a="1"/>
  <c r="N693" i="1" s="1"/>
  <c r="N694" i="1" a="1"/>
  <c r="N694" i="1" s="1"/>
  <c r="N695" i="1" a="1"/>
  <c r="N695" i="1" s="1"/>
  <c r="N696" i="1" a="1"/>
  <c r="N696" i="1" s="1"/>
  <c r="N697" i="1" a="1"/>
  <c r="N697" i="1" s="1"/>
  <c r="N698" i="1" a="1"/>
  <c r="N698" i="1" s="1"/>
  <c r="N699" i="1" a="1"/>
  <c r="N699" i="1" s="1"/>
  <c r="N700" i="1" a="1"/>
  <c r="N700" i="1" s="1"/>
  <c r="N701" i="1" a="1"/>
  <c r="N701" i="1" s="1"/>
  <c r="N702" i="1" a="1"/>
  <c r="N702" i="1" s="1"/>
  <c r="N703" i="1" a="1"/>
  <c r="N703" i="1" s="1"/>
  <c r="N704" i="1" a="1"/>
  <c r="N704" i="1" s="1"/>
  <c r="N705" i="1" a="1"/>
  <c r="N705" i="1" s="1"/>
  <c r="N706" i="1" a="1"/>
  <c r="N706" i="1" s="1"/>
  <c r="N707" i="1" a="1"/>
  <c r="N707" i="1" s="1"/>
  <c r="N708" i="1" a="1"/>
  <c r="N708" i="1" s="1"/>
  <c r="N709" i="1" a="1"/>
  <c r="N709" i="1" s="1"/>
  <c r="N710" i="1" a="1"/>
  <c r="N710" i="1" s="1"/>
  <c r="N711" i="1" a="1"/>
  <c r="N711" i="1" s="1"/>
  <c r="N712" i="1" a="1"/>
  <c r="N712" i="1" s="1"/>
  <c r="N713" i="1" a="1"/>
  <c r="N713" i="1" s="1"/>
  <c r="N714" i="1" a="1"/>
  <c r="N714" i="1" s="1"/>
  <c r="N715" i="1" a="1"/>
  <c r="N715" i="1" s="1"/>
  <c r="N716" i="1" a="1"/>
  <c r="N716" i="1" s="1"/>
  <c r="N717" i="1" a="1"/>
  <c r="N717" i="1" s="1"/>
  <c r="N718" i="1" a="1"/>
  <c r="N718" i="1" s="1"/>
  <c r="N719" i="1" a="1"/>
  <c r="N719" i="1" s="1"/>
  <c r="N720" i="1" a="1"/>
  <c r="N720" i="1" s="1"/>
  <c r="N721" i="1" a="1"/>
  <c r="N721" i="1" s="1"/>
  <c r="N722" i="1" a="1"/>
  <c r="N722" i="1" s="1"/>
  <c r="N723" i="1" a="1"/>
  <c r="N723" i="1" s="1"/>
  <c r="N724" i="1" a="1"/>
  <c r="N724" i="1" s="1"/>
  <c r="N725" i="1" a="1"/>
  <c r="N725" i="1" s="1"/>
  <c r="N726" i="1" a="1"/>
  <c r="N726" i="1" s="1"/>
  <c r="N727" i="1" a="1"/>
  <c r="N727" i="1" s="1"/>
  <c r="N728" i="1" a="1"/>
  <c r="N728" i="1" s="1"/>
  <c r="N729" i="1" a="1"/>
  <c r="N729" i="1" s="1"/>
  <c r="N730" i="1" a="1"/>
  <c r="N730" i="1" s="1"/>
  <c r="N731" i="1" a="1"/>
  <c r="N731" i="1" s="1"/>
  <c r="N732" i="1" a="1"/>
  <c r="N732" i="1" s="1"/>
  <c r="N734" i="1" a="1"/>
  <c r="N734" i="1" s="1"/>
  <c r="N735" i="1" a="1"/>
  <c r="N735" i="1" s="1"/>
  <c r="N736" i="1" a="1"/>
  <c r="N736" i="1" s="1"/>
  <c r="N737" i="1" a="1"/>
  <c r="N737" i="1" s="1"/>
  <c r="N738" i="1" a="1"/>
  <c r="N738" i="1" s="1"/>
  <c r="N739" i="1" a="1"/>
  <c r="N739" i="1" s="1"/>
  <c r="N740" i="1" a="1"/>
  <c r="N740" i="1" s="1"/>
  <c r="N741" i="1" a="1"/>
  <c r="N741" i="1" s="1"/>
  <c r="N742" i="1" a="1"/>
  <c r="N742" i="1" s="1"/>
  <c r="N743" i="1" a="1"/>
  <c r="N743" i="1" s="1"/>
  <c r="N744" i="1" a="1"/>
  <c r="N744" i="1" s="1"/>
  <c r="N745" i="1" a="1"/>
  <c r="N745" i="1" s="1"/>
  <c r="N746" i="1" a="1"/>
  <c r="N746" i="1" s="1"/>
  <c r="N747" i="1" a="1"/>
  <c r="N747" i="1" s="1"/>
  <c r="N748" i="1" a="1"/>
  <c r="N748" i="1" s="1"/>
  <c r="N749" i="1" a="1"/>
  <c r="N749" i="1" s="1"/>
  <c r="N750" i="1" a="1"/>
  <c r="N750" i="1" s="1"/>
  <c r="N751" i="1" a="1"/>
  <c r="N751" i="1" s="1"/>
  <c r="N752" i="1" a="1"/>
  <c r="N752" i="1" s="1"/>
  <c r="N753" i="1" a="1"/>
  <c r="N753" i="1" s="1"/>
  <c r="N754" i="1" a="1"/>
  <c r="N754" i="1" s="1"/>
  <c r="N755" i="1" a="1"/>
  <c r="N755" i="1" s="1"/>
  <c r="N756" i="1" a="1"/>
  <c r="N756" i="1" s="1"/>
  <c r="N757" i="1" a="1"/>
  <c r="N757" i="1" s="1"/>
  <c r="N758" i="1" a="1"/>
  <c r="N758" i="1" s="1"/>
  <c r="N759" i="1" a="1"/>
  <c r="N759" i="1" s="1"/>
  <c r="N760" i="1" a="1"/>
  <c r="N760" i="1" s="1"/>
  <c r="N761" i="1" a="1"/>
  <c r="N761" i="1" s="1"/>
  <c r="N762" i="1" a="1"/>
  <c r="N762" i="1" s="1"/>
  <c r="N763" i="1" a="1"/>
  <c r="N763" i="1" s="1"/>
  <c r="N764" i="1" a="1"/>
  <c r="N764" i="1" s="1"/>
  <c r="N765" i="1" a="1"/>
  <c r="N765" i="1" s="1"/>
  <c r="N766" i="1" a="1"/>
  <c r="N766" i="1" s="1"/>
  <c r="N767" i="1" a="1"/>
  <c r="N767" i="1" s="1"/>
  <c r="N768" i="1" a="1"/>
  <c r="N768" i="1" s="1"/>
  <c r="N769" i="1" a="1"/>
  <c r="N769" i="1" s="1"/>
  <c r="N770" i="1" a="1"/>
  <c r="N770" i="1" s="1"/>
  <c r="N771" i="1" a="1"/>
  <c r="N771" i="1" s="1"/>
  <c r="N772" i="1" a="1"/>
  <c r="N772" i="1" s="1"/>
  <c r="N773" i="1" a="1"/>
  <c r="N773" i="1" s="1"/>
  <c r="N774" i="1" a="1"/>
  <c r="N774" i="1" s="1"/>
  <c r="N775" i="1" a="1"/>
  <c r="N775" i="1" s="1"/>
  <c r="N776" i="1" a="1"/>
  <c r="N776" i="1" s="1"/>
  <c r="N777" i="1" a="1"/>
  <c r="N777" i="1" s="1"/>
  <c r="N778" i="1" a="1"/>
  <c r="N778" i="1" s="1"/>
  <c r="N779" i="1" a="1"/>
  <c r="N779" i="1" s="1"/>
  <c r="N780" i="1" a="1"/>
  <c r="N780" i="1" s="1"/>
  <c r="N781" i="1" a="1"/>
  <c r="N781" i="1" s="1"/>
  <c r="N782" i="1" a="1"/>
  <c r="N782" i="1" s="1"/>
  <c r="N783" i="1" a="1"/>
  <c r="N783" i="1" s="1"/>
  <c r="N784" i="1" a="1"/>
  <c r="N784" i="1" s="1"/>
  <c r="N785" i="1" a="1"/>
  <c r="N785" i="1" s="1"/>
  <c r="N786" i="1" a="1"/>
  <c r="N786" i="1" s="1"/>
  <c r="N787" i="1" a="1"/>
  <c r="N787" i="1" s="1"/>
  <c r="N788" i="1" a="1"/>
  <c r="N788" i="1" s="1"/>
  <c r="N789" i="1" a="1"/>
  <c r="N789" i="1" s="1"/>
  <c r="N790" i="1" a="1"/>
  <c r="N790" i="1" s="1"/>
  <c r="N791" i="1" a="1"/>
  <c r="N791" i="1" s="1"/>
  <c r="N792" i="1" a="1"/>
  <c r="N792" i="1" s="1"/>
  <c r="N793" i="1" a="1"/>
  <c r="N793" i="1" s="1"/>
  <c r="N794" i="1" a="1"/>
  <c r="N794" i="1" s="1"/>
  <c r="N795" i="1" a="1"/>
  <c r="N795" i="1" s="1"/>
  <c r="N796" i="1" a="1"/>
  <c r="N796" i="1" s="1"/>
  <c r="N797" i="1" a="1"/>
  <c r="N797" i="1" s="1"/>
  <c r="N798" i="1" a="1"/>
  <c r="N798" i="1" s="1"/>
  <c r="N799" i="1" a="1"/>
  <c r="N799" i="1" s="1"/>
  <c r="N800" i="1" a="1"/>
  <c r="N800" i="1" s="1"/>
  <c r="N801" i="1" a="1"/>
  <c r="N801" i="1" s="1"/>
  <c r="N802" i="1" a="1"/>
  <c r="N802" i="1" s="1"/>
  <c r="N803" i="1" a="1"/>
  <c r="N803" i="1" s="1"/>
  <c r="N804" i="1" a="1"/>
  <c r="N804" i="1" s="1"/>
  <c r="N805" i="1" a="1"/>
  <c r="N805" i="1" s="1"/>
  <c r="N806" i="1" a="1"/>
  <c r="N806" i="1" s="1"/>
  <c r="N807" i="1" a="1"/>
  <c r="N807" i="1" s="1"/>
  <c r="N808" i="1" a="1"/>
  <c r="N808" i="1" s="1"/>
  <c r="N809" i="1" a="1"/>
  <c r="N809" i="1" s="1"/>
  <c r="N810" i="1" a="1"/>
  <c r="N810" i="1" s="1"/>
  <c r="N811" i="1" a="1"/>
  <c r="N811" i="1" s="1"/>
  <c r="N812" i="1" a="1"/>
  <c r="N812" i="1" s="1"/>
  <c r="N813" i="1" a="1"/>
  <c r="N813" i="1" s="1"/>
  <c r="N814" i="1" a="1"/>
  <c r="N814" i="1" s="1"/>
  <c r="N815" i="1" a="1"/>
  <c r="N815" i="1" s="1"/>
  <c r="N816" i="1" a="1"/>
  <c r="N816" i="1" s="1"/>
  <c r="N817" i="1" a="1"/>
  <c r="N817" i="1" s="1"/>
  <c r="N818" i="1" a="1"/>
  <c r="N818" i="1" s="1"/>
  <c r="N819" i="1" a="1"/>
  <c r="N819" i="1" s="1"/>
  <c r="N820" i="1" a="1"/>
  <c r="N820" i="1" s="1"/>
  <c r="N821" i="1" a="1"/>
  <c r="N821" i="1" s="1"/>
  <c r="N822" i="1" a="1"/>
  <c r="N822" i="1" s="1"/>
  <c r="N823" i="1" a="1"/>
  <c r="N823" i="1" s="1"/>
  <c r="N824" i="1" a="1"/>
  <c r="N824" i="1" s="1"/>
  <c r="N825" i="1" a="1"/>
  <c r="N825" i="1" s="1"/>
  <c r="N826" i="1" a="1"/>
  <c r="N826" i="1" s="1"/>
  <c r="N827" i="1" a="1"/>
  <c r="N827" i="1" s="1"/>
  <c r="N828" i="1" a="1"/>
  <c r="N828" i="1" s="1"/>
  <c r="N829" i="1" a="1"/>
  <c r="N829" i="1" s="1"/>
  <c r="N830" i="1" a="1"/>
  <c r="N830" i="1" s="1"/>
  <c r="N831" i="1" a="1"/>
  <c r="N831" i="1" s="1"/>
  <c r="N832" i="1" a="1"/>
  <c r="N832" i="1" s="1"/>
  <c r="N833" i="1" a="1"/>
  <c r="N833" i="1" s="1"/>
  <c r="N834" i="1" a="1"/>
  <c r="N834" i="1" s="1"/>
  <c r="N835" i="1" a="1"/>
  <c r="N835" i="1" s="1"/>
  <c r="N836" i="1" a="1"/>
  <c r="N836" i="1" s="1"/>
  <c r="N837" i="1" a="1"/>
  <c r="N837" i="1" s="1"/>
  <c r="N838" i="1" a="1"/>
  <c r="N838" i="1" s="1"/>
  <c r="N839" i="1" a="1"/>
  <c r="N839" i="1" s="1"/>
  <c r="N840" i="1" a="1"/>
  <c r="N840" i="1" s="1"/>
  <c r="N841" i="1" a="1"/>
  <c r="N841" i="1" s="1"/>
  <c r="N842" i="1" a="1"/>
  <c r="N842" i="1" s="1"/>
  <c r="N843" i="1" a="1"/>
  <c r="N843" i="1" s="1"/>
  <c r="N844" i="1" a="1"/>
  <c r="N844" i="1" s="1"/>
  <c r="N845" i="1" a="1"/>
  <c r="N845" i="1" s="1"/>
  <c r="N846" i="1" a="1"/>
  <c r="N846" i="1" s="1"/>
  <c r="N847" i="1" a="1"/>
  <c r="N847" i="1" s="1"/>
  <c r="N848" i="1" a="1"/>
  <c r="N848" i="1" s="1"/>
  <c r="N849" i="1" a="1"/>
  <c r="N849" i="1" s="1"/>
  <c r="N850" i="1" a="1"/>
  <c r="N850" i="1" s="1"/>
  <c r="N851" i="1" a="1"/>
  <c r="N851" i="1" s="1"/>
  <c r="N852" i="1" a="1"/>
  <c r="N852" i="1" s="1"/>
  <c r="N853" i="1" a="1"/>
  <c r="N853" i="1" s="1"/>
  <c r="N854" i="1" a="1"/>
  <c r="N854" i="1" s="1"/>
  <c r="N855" i="1" a="1"/>
  <c r="N855" i="1" s="1"/>
  <c r="N856" i="1" a="1"/>
  <c r="N856" i="1" s="1"/>
  <c r="N857" i="1" a="1"/>
  <c r="N857" i="1" s="1"/>
  <c r="N858" i="1" a="1"/>
  <c r="N858" i="1" s="1"/>
  <c r="N859" i="1" a="1"/>
  <c r="N859" i="1" s="1"/>
  <c r="N860" i="1" a="1"/>
  <c r="N860" i="1" s="1"/>
  <c r="N861" i="1" a="1"/>
  <c r="N861" i="1" s="1"/>
  <c r="N862" i="1" a="1"/>
  <c r="N862" i="1" s="1"/>
  <c r="N863" i="1" a="1"/>
  <c r="N863" i="1" s="1"/>
  <c r="N864" i="1" a="1"/>
  <c r="N864" i="1" s="1"/>
  <c r="N865" i="1" a="1"/>
  <c r="N865" i="1" s="1"/>
  <c r="N866" i="1" a="1"/>
  <c r="N866" i="1" s="1"/>
  <c r="N867" i="1" a="1"/>
  <c r="N867" i="1" s="1"/>
  <c r="N868" i="1" a="1"/>
  <c r="N868" i="1" s="1"/>
  <c r="N869" i="1" a="1"/>
  <c r="N869" i="1" s="1"/>
  <c r="N870" i="1" a="1"/>
  <c r="N870" i="1" s="1"/>
  <c r="N871" i="1" a="1"/>
  <c r="N871" i="1" s="1"/>
  <c r="N872" i="1" a="1"/>
  <c r="N872" i="1" s="1"/>
  <c r="N873" i="1" a="1"/>
  <c r="N873" i="1" s="1"/>
  <c r="N874" i="1" a="1"/>
  <c r="N874" i="1" s="1"/>
  <c r="N875" i="1" a="1"/>
  <c r="N875" i="1" s="1"/>
  <c r="N876" i="1" a="1"/>
  <c r="N876" i="1" s="1"/>
  <c r="N877" i="1" a="1"/>
  <c r="N877" i="1" s="1"/>
  <c r="N878" i="1" a="1"/>
  <c r="N878" i="1" s="1"/>
  <c r="N879" i="1" a="1"/>
  <c r="N879" i="1" s="1"/>
  <c r="N880" i="1" a="1"/>
  <c r="N880" i="1" s="1"/>
  <c r="N881" i="1" a="1"/>
  <c r="N881" i="1" s="1"/>
  <c r="N882" i="1" a="1"/>
  <c r="N882" i="1" s="1"/>
  <c r="N883" i="1" a="1"/>
  <c r="N883" i="1" s="1"/>
  <c r="N884" i="1" a="1"/>
  <c r="N884" i="1" s="1"/>
  <c r="N885" i="1" a="1"/>
  <c r="N885" i="1" s="1"/>
  <c r="N886" i="1" a="1"/>
  <c r="N886" i="1" s="1"/>
  <c r="N887" i="1" a="1"/>
  <c r="N887" i="1" s="1"/>
  <c r="N888" i="1" a="1"/>
  <c r="N888" i="1" s="1"/>
  <c r="N889" i="1" a="1"/>
  <c r="N889" i="1" s="1"/>
  <c r="N890" i="1" a="1"/>
  <c r="N890" i="1" s="1"/>
  <c r="N891" i="1" a="1"/>
  <c r="N891" i="1" s="1"/>
  <c r="N892" i="1" a="1"/>
  <c r="N892" i="1" s="1"/>
  <c r="N893" i="1" a="1"/>
  <c r="N893" i="1" s="1"/>
  <c r="N894" i="1" a="1"/>
  <c r="N894" i="1" s="1"/>
  <c r="N895" i="1" a="1"/>
  <c r="N895" i="1" s="1"/>
  <c r="N896" i="1" a="1"/>
  <c r="N896" i="1" s="1"/>
  <c r="N897" i="1" a="1"/>
  <c r="N897" i="1" s="1"/>
  <c r="N898" i="1" a="1"/>
  <c r="N898" i="1" s="1"/>
  <c r="N899" i="1" a="1"/>
  <c r="N899" i="1" s="1"/>
  <c r="N900" i="1" a="1"/>
  <c r="N900" i="1" s="1"/>
  <c r="N901" i="1" a="1"/>
  <c r="N901" i="1" s="1"/>
  <c r="N902" i="1" a="1"/>
  <c r="N902" i="1" s="1"/>
  <c r="N903" i="1" a="1"/>
  <c r="N903" i="1" s="1"/>
  <c r="N904" i="1" a="1"/>
  <c r="N904" i="1" s="1"/>
  <c r="N905" i="1" a="1"/>
  <c r="N905" i="1" s="1"/>
  <c r="N906" i="1" a="1"/>
  <c r="N906" i="1" s="1"/>
  <c r="N907" i="1" a="1"/>
  <c r="N907" i="1" s="1"/>
  <c r="N908" i="1" a="1"/>
  <c r="N908" i="1" s="1"/>
  <c r="N909" i="1" a="1"/>
  <c r="N909" i="1" s="1"/>
  <c r="N910" i="1" a="1"/>
  <c r="N910" i="1" s="1"/>
  <c r="N911" i="1" a="1"/>
  <c r="N911" i="1" s="1"/>
  <c r="N912" i="1" a="1"/>
  <c r="N912" i="1" s="1"/>
  <c r="N913" i="1" a="1"/>
  <c r="N913" i="1" s="1"/>
  <c r="N914" i="1" a="1"/>
  <c r="N914" i="1" s="1"/>
  <c r="N915" i="1" a="1"/>
  <c r="N915" i="1" s="1"/>
  <c r="N916" i="1" a="1"/>
  <c r="N916" i="1" s="1"/>
  <c r="N917" i="1" a="1"/>
  <c r="N917" i="1" s="1"/>
  <c r="N918" i="1" a="1"/>
  <c r="N918" i="1" s="1"/>
  <c r="N919" i="1" a="1"/>
  <c r="N919" i="1" s="1"/>
  <c r="N920" i="1" a="1"/>
  <c r="N920" i="1" s="1"/>
  <c r="N921" i="1" a="1"/>
  <c r="N921" i="1" s="1"/>
  <c r="N922" i="1" a="1"/>
  <c r="N922" i="1" s="1"/>
  <c r="N923" i="1" a="1"/>
  <c r="N923" i="1" s="1"/>
  <c r="N924" i="1" a="1"/>
  <c r="N924" i="1" s="1"/>
  <c r="N925" i="1" a="1"/>
  <c r="N925" i="1" s="1"/>
  <c r="N926" i="1" a="1"/>
  <c r="N926" i="1" s="1"/>
  <c r="N927" i="1" a="1"/>
  <c r="N927" i="1" s="1"/>
  <c r="N928" i="1" a="1"/>
  <c r="N928" i="1" s="1"/>
  <c r="N929" i="1" a="1"/>
  <c r="N929" i="1" s="1"/>
  <c r="N930" i="1" a="1"/>
  <c r="N930" i="1" s="1"/>
  <c r="N931" i="1" a="1"/>
  <c r="N931" i="1" s="1"/>
  <c r="N932" i="1" a="1"/>
  <c r="N932" i="1" s="1"/>
  <c r="N933" i="1" a="1"/>
  <c r="N933" i="1" s="1"/>
  <c r="N934" i="1" a="1"/>
  <c r="N934" i="1" s="1"/>
  <c r="N935" i="1" a="1"/>
  <c r="N935" i="1" s="1"/>
  <c r="N936" i="1" a="1"/>
  <c r="N936" i="1" s="1"/>
  <c r="N937" i="1" a="1"/>
  <c r="N937" i="1" s="1"/>
  <c r="N938" i="1" a="1"/>
  <c r="N938" i="1" s="1"/>
  <c r="N939" i="1" a="1"/>
  <c r="N939" i="1" s="1"/>
  <c r="N940" i="1" a="1"/>
  <c r="N940" i="1" s="1"/>
  <c r="N941" i="1" a="1"/>
  <c r="N941" i="1" s="1"/>
  <c r="N942" i="1" a="1"/>
  <c r="N942" i="1" s="1"/>
  <c r="N943" i="1" a="1"/>
  <c r="N943" i="1" s="1"/>
  <c r="N944" i="1" a="1"/>
  <c r="N944" i="1" s="1"/>
  <c r="N945" i="1" a="1"/>
  <c r="N945" i="1" s="1"/>
  <c r="N946" i="1" a="1"/>
  <c r="N946" i="1" s="1"/>
  <c r="N947" i="1" a="1"/>
  <c r="N947" i="1" s="1"/>
  <c r="N948" i="1" a="1"/>
  <c r="N948" i="1" s="1"/>
  <c r="N949" i="1" a="1"/>
  <c r="N949" i="1" s="1"/>
  <c r="N950" i="1" a="1"/>
  <c r="N950" i="1" s="1"/>
  <c r="N951" i="1" a="1"/>
  <c r="N951" i="1" s="1"/>
  <c r="N952" i="1" a="1"/>
  <c r="N952" i="1" s="1"/>
  <c r="N953" i="1" a="1"/>
  <c r="N953" i="1" s="1"/>
  <c r="N954" i="1" a="1"/>
  <c r="N954" i="1" s="1"/>
  <c r="N955" i="1" a="1"/>
  <c r="N955" i="1" s="1"/>
  <c r="N956" i="1" a="1"/>
  <c r="N956" i="1" s="1"/>
  <c r="N957" i="1" a="1"/>
  <c r="N957" i="1" s="1"/>
  <c r="N958" i="1" a="1"/>
  <c r="N958" i="1" s="1"/>
  <c r="N959" i="1" a="1"/>
  <c r="N959" i="1" s="1"/>
  <c r="N960" i="1" a="1"/>
  <c r="N960" i="1" s="1"/>
  <c r="N961" i="1" a="1"/>
  <c r="N961" i="1" s="1"/>
  <c r="N962" i="1" a="1"/>
  <c r="N962" i="1" s="1"/>
  <c r="N963" i="1" a="1"/>
  <c r="N963" i="1" s="1"/>
  <c r="N964" i="1" a="1"/>
  <c r="N964" i="1" s="1"/>
  <c r="N965" i="1" a="1"/>
  <c r="N965" i="1" s="1"/>
  <c r="N966" i="1" a="1"/>
  <c r="N966" i="1" s="1"/>
  <c r="N967" i="1" a="1"/>
  <c r="N967" i="1" s="1"/>
  <c r="N968" i="1" a="1"/>
  <c r="N968" i="1" s="1"/>
  <c r="N969" i="1" a="1"/>
  <c r="N969" i="1" s="1"/>
  <c r="N970" i="1" a="1"/>
  <c r="N970" i="1" s="1"/>
  <c r="N971" i="1" a="1"/>
  <c r="N971" i="1" s="1"/>
  <c r="N972" i="1" a="1"/>
  <c r="N972" i="1" s="1"/>
  <c r="N973" i="1" a="1"/>
  <c r="N973" i="1" s="1"/>
  <c r="N974" i="1" a="1"/>
  <c r="N974" i="1" s="1"/>
  <c r="N975" i="1" a="1"/>
  <c r="N975" i="1" s="1"/>
  <c r="N976" i="1" a="1"/>
  <c r="N976" i="1" s="1"/>
  <c r="N977" i="1" a="1"/>
  <c r="N977" i="1" s="1"/>
  <c r="N978" i="1" a="1"/>
  <c r="N978" i="1" s="1"/>
  <c r="N979" i="1" a="1"/>
  <c r="N979" i="1" s="1"/>
  <c r="N980" i="1" a="1"/>
  <c r="N980" i="1" s="1"/>
  <c r="N981" i="1" a="1"/>
  <c r="N981" i="1" s="1"/>
  <c r="N982" i="1" a="1"/>
  <c r="N982" i="1" s="1"/>
  <c r="N983" i="1" a="1"/>
  <c r="N983" i="1" s="1"/>
  <c r="N984" i="1" a="1"/>
  <c r="N984" i="1" s="1"/>
  <c r="N985" i="1" a="1"/>
  <c r="N985" i="1" s="1"/>
  <c r="N986" i="1" a="1"/>
  <c r="N986" i="1" s="1"/>
  <c r="N987" i="1" a="1"/>
  <c r="N987" i="1" s="1"/>
  <c r="N988" i="1" a="1"/>
  <c r="N988" i="1" s="1"/>
  <c r="N989" i="1" a="1"/>
  <c r="N989" i="1" s="1"/>
  <c r="N990" i="1" a="1"/>
  <c r="N990" i="1" s="1"/>
  <c r="N991" i="1" a="1"/>
  <c r="N991" i="1" s="1"/>
  <c r="N992" i="1" a="1"/>
  <c r="N992" i="1" s="1"/>
  <c r="N993" i="1" a="1"/>
  <c r="N993" i="1" s="1"/>
  <c r="N994" i="1" a="1"/>
  <c r="N994" i="1" s="1"/>
  <c r="N995" i="1" a="1"/>
  <c r="N995" i="1" s="1"/>
  <c r="N996" i="1" a="1"/>
  <c r="N996" i="1" s="1"/>
  <c r="N997" i="1" a="1"/>
  <c r="N997" i="1" s="1"/>
  <c r="N998" i="1" a="1"/>
  <c r="N998" i="1" s="1"/>
  <c r="N999" i="1" a="1"/>
  <c r="N999" i="1" s="1"/>
  <c r="N1000" i="1" a="1"/>
  <c r="N1000" i="1" s="1"/>
  <c r="N1001" i="1" a="1"/>
  <c r="N1001" i="1" s="1"/>
  <c r="N1002" i="1" a="1"/>
  <c r="N1002" i="1" s="1"/>
  <c r="N1003" i="1" a="1"/>
  <c r="N1003" i="1" s="1"/>
  <c r="N1004" i="1" a="1"/>
  <c r="N1004" i="1" s="1"/>
  <c r="N1005" i="1" a="1"/>
  <c r="N1005" i="1" s="1"/>
  <c r="N1006" i="1" a="1"/>
  <c r="N1006" i="1" s="1"/>
  <c r="N1007" i="1" a="1"/>
  <c r="N1007" i="1" s="1"/>
  <c r="N1008" i="1" a="1"/>
  <c r="N1008" i="1" s="1"/>
  <c r="N1009" i="1" a="1"/>
  <c r="N1009" i="1" s="1"/>
  <c r="N1010" i="1" a="1"/>
  <c r="N1010" i="1" s="1"/>
  <c r="N1011" i="1" a="1"/>
  <c r="N1011" i="1" s="1"/>
  <c r="N1012" i="1" a="1"/>
  <c r="N1012" i="1" s="1"/>
  <c r="N1013" i="1" a="1"/>
  <c r="N1013" i="1" s="1"/>
  <c r="N1014" i="1" a="1"/>
  <c r="N1014" i="1" s="1"/>
  <c r="N1015" i="1" a="1"/>
  <c r="N1015" i="1" s="1"/>
  <c r="N1016" i="1" a="1"/>
  <c r="N1016" i="1" s="1"/>
  <c r="N1017" i="1" a="1"/>
  <c r="N1017" i="1" s="1"/>
  <c r="N1018" i="1" a="1"/>
  <c r="N1018" i="1" s="1"/>
  <c r="N1019" i="1" a="1"/>
  <c r="N1019" i="1" s="1"/>
  <c r="N1020" i="1" a="1"/>
  <c r="N1020" i="1" s="1"/>
  <c r="N1021" i="1" a="1"/>
  <c r="N1021" i="1" s="1"/>
  <c r="N1022" i="1" a="1"/>
  <c r="N1022" i="1" s="1"/>
  <c r="N1023" i="1" a="1"/>
  <c r="N1023" i="1" s="1"/>
  <c r="N1024" i="1" a="1"/>
  <c r="N1024" i="1" s="1"/>
  <c r="N1025" i="1" a="1"/>
  <c r="N1025" i="1" s="1"/>
  <c r="N1026" i="1" a="1"/>
  <c r="N1026" i="1" s="1"/>
  <c r="N1027" i="1" a="1"/>
  <c r="N1027" i="1" s="1"/>
  <c r="N1028" i="1" a="1"/>
  <c r="N1028" i="1" s="1"/>
  <c r="N1029" i="1" a="1"/>
  <c r="N1029" i="1" s="1"/>
  <c r="N1030" i="1" a="1"/>
  <c r="N1030" i="1" s="1"/>
  <c r="N1031" i="1" a="1"/>
  <c r="N1031" i="1" s="1"/>
  <c r="N1032" i="1" a="1"/>
  <c r="N1032" i="1" s="1"/>
  <c r="N1033" i="1" a="1"/>
  <c r="N1033" i="1" s="1"/>
  <c r="N1034" i="1" a="1"/>
  <c r="N1034" i="1" s="1"/>
  <c r="N1035" i="1" a="1"/>
  <c r="N1035" i="1" s="1"/>
  <c r="N1036" i="1" a="1"/>
  <c r="N1036" i="1" s="1"/>
  <c r="N1037" i="1" a="1"/>
  <c r="N1037" i="1" s="1"/>
  <c r="N1038" i="1" a="1"/>
  <c r="N1038" i="1" s="1"/>
  <c r="N1039" i="1" a="1"/>
  <c r="N1039" i="1" s="1"/>
  <c r="N1040" i="1" a="1"/>
  <c r="N1040" i="1" s="1"/>
  <c r="N1041" i="1" a="1"/>
  <c r="N1041" i="1" s="1"/>
  <c r="N1042" i="1" a="1"/>
  <c r="N1042" i="1" s="1"/>
  <c r="N1043" i="1" a="1"/>
  <c r="N1043" i="1" s="1"/>
  <c r="N1044" i="1" a="1"/>
  <c r="N1044" i="1" s="1"/>
  <c r="N1045" i="1" a="1"/>
  <c r="N1045" i="1" s="1"/>
  <c r="N1046" i="1" a="1"/>
  <c r="N1046" i="1" s="1"/>
  <c r="N1047" i="1" a="1"/>
  <c r="N1047" i="1" s="1"/>
  <c r="N1048" i="1" a="1"/>
  <c r="N1048" i="1" s="1"/>
  <c r="N1049" i="1" a="1"/>
  <c r="N1049" i="1" s="1"/>
  <c r="N1050" i="1" a="1"/>
  <c r="N1050" i="1" s="1"/>
  <c r="N1051" i="1" a="1"/>
  <c r="N1051" i="1" s="1"/>
  <c r="N1052" i="1" a="1"/>
  <c r="N1052" i="1" s="1"/>
  <c r="N1053" i="1" a="1"/>
  <c r="N1053" i="1" s="1"/>
  <c r="N1054" i="1" a="1"/>
  <c r="N1054" i="1" s="1"/>
  <c r="N1055" i="1" a="1"/>
  <c r="N1055" i="1" s="1"/>
  <c r="N1056" i="1" a="1"/>
  <c r="N1056" i="1" s="1"/>
  <c r="N1057" i="1" a="1"/>
  <c r="N1057" i="1" s="1"/>
  <c r="N1058" i="1" a="1"/>
  <c r="N1058" i="1" s="1"/>
  <c r="N1059" i="1" a="1"/>
  <c r="N1059" i="1" s="1"/>
  <c r="N1060" i="1" a="1"/>
  <c r="N1060" i="1" s="1"/>
  <c r="N1061" i="1" a="1"/>
  <c r="N1061" i="1" s="1"/>
  <c r="N1062" i="1" a="1"/>
  <c r="N1062" i="1" s="1"/>
  <c r="N1063" i="1" a="1"/>
  <c r="N1063" i="1" s="1"/>
  <c r="N1064" i="1" a="1"/>
  <c r="N1064" i="1" s="1"/>
  <c r="N1065" i="1" a="1"/>
  <c r="N1065" i="1" s="1"/>
  <c r="N1066" i="1" a="1"/>
  <c r="N1066" i="1" s="1"/>
  <c r="N1067" i="1" a="1"/>
  <c r="N1067" i="1" s="1"/>
  <c r="N1068" i="1" a="1"/>
  <c r="N1068" i="1" s="1"/>
  <c r="N1069" i="1" a="1"/>
  <c r="N1069" i="1" s="1"/>
  <c r="N1070" i="1" a="1"/>
  <c r="N1070" i="1" s="1"/>
  <c r="N1071" i="1" a="1"/>
  <c r="N1071" i="1" s="1"/>
  <c r="N1072" i="1" a="1"/>
  <c r="N1072" i="1" s="1"/>
  <c r="N1073" i="1" a="1"/>
  <c r="N1073" i="1" s="1"/>
  <c r="N1074" i="1" a="1"/>
  <c r="N1074" i="1" s="1"/>
  <c r="N1075" i="1" a="1"/>
  <c r="N1075" i="1" s="1"/>
  <c r="N1076" i="1" a="1"/>
  <c r="N1076" i="1" s="1"/>
  <c r="N1077" i="1" a="1"/>
  <c r="N1077" i="1" s="1"/>
  <c r="N1078" i="1" a="1"/>
  <c r="N1078" i="1" s="1"/>
  <c r="N1079" i="1" a="1"/>
  <c r="N1079" i="1" s="1"/>
  <c r="N1080" i="1" a="1"/>
  <c r="N1080" i="1" s="1"/>
  <c r="N1081" i="1" a="1"/>
  <c r="N1081" i="1" s="1"/>
  <c r="N1082" i="1" a="1"/>
  <c r="N1082" i="1" s="1"/>
  <c r="N1083" i="1" a="1"/>
  <c r="N1083" i="1" s="1"/>
  <c r="N1084" i="1" a="1"/>
  <c r="N1084" i="1" s="1"/>
  <c r="N1085" i="1" a="1"/>
  <c r="N1085" i="1" s="1"/>
  <c r="N1086" i="1" a="1"/>
  <c r="N1086" i="1" s="1"/>
  <c r="N1087" i="1" a="1"/>
  <c r="N1087" i="1" s="1"/>
  <c r="N1088" i="1" a="1"/>
  <c r="N1088" i="1" s="1"/>
  <c r="N1089" i="1" a="1"/>
  <c r="N1089" i="1" s="1"/>
  <c r="N1090" i="1" a="1"/>
  <c r="N1090" i="1" s="1"/>
  <c r="N1091" i="1" a="1"/>
  <c r="N1091" i="1" s="1"/>
  <c r="N1092" i="1" a="1"/>
  <c r="N1092" i="1" s="1"/>
  <c r="N1093" i="1" a="1"/>
  <c r="N1093" i="1" s="1"/>
  <c r="N1094" i="1" a="1"/>
  <c r="N1094" i="1" s="1"/>
  <c r="N1095" i="1" a="1"/>
  <c r="N1095" i="1" s="1"/>
  <c r="N1096" i="1" a="1"/>
  <c r="N1096" i="1" s="1"/>
  <c r="N1097" i="1" a="1"/>
  <c r="N1097" i="1" s="1"/>
  <c r="N1098" i="1" a="1"/>
  <c r="N1098" i="1" s="1"/>
  <c r="N1099" i="1" a="1"/>
  <c r="N1099" i="1" s="1"/>
  <c r="N1100" i="1" a="1"/>
  <c r="N1100" i="1" s="1"/>
  <c r="N1101" i="1" a="1"/>
  <c r="N1101" i="1" s="1"/>
  <c r="N1102" i="1" a="1"/>
  <c r="N1102" i="1" s="1"/>
  <c r="N1103" i="1" a="1"/>
  <c r="N1103" i="1" s="1"/>
  <c r="N1104" i="1" a="1"/>
  <c r="N1104" i="1" s="1"/>
  <c r="N1105" i="1" a="1"/>
  <c r="N1105" i="1" s="1"/>
  <c r="N1106" i="1" a="1"/>
  <c r="N1106" i="1" s="1"/>
  <c r="N1107" i="1" a="1"/>
  <c r="N1107" i="1" s="1"/>
  <c r="N1108" i="1" a="1"/>
  <c r="N1108" i="1" s="1"/>
  <c r="N1109" i="1" a="1"/>
  <c r="N1109" i="1" s="1"/>
  <c r="N1110" i="1" a="1"/>
  <c r="N1110" i="1" s="1"/>
  <c r="N1111" i="1" a="1"/>
  <c r="N1111" i="1" s="1"/>
  <c r="N1112" i="1" a="1"/>
  <c r="N1112" i="1" s="1"/>
  <c r="N1113" i="1" a="1"/>
  <c r="N1113" i="1" s="1"/>
  <c r="N1114" i="1" a="1"/>
  <c r="N1114" i="1" s="1"/>
  <c r="N1115" i="1" a="1"/>
  <c r="N1115" i="1" s="1"/>
  <c r="N1116" i="1" a="1"/>
  <c r="N1116" i="1" s="1"/>
  <c r="N1117" i="1" a="1"/>
  <c r="N1117" i="1" s="1"/>
  <c r="N1118" i="1" a="1"/>
  <c r="N1118" i="1" s="1"/>
  <c r="N1119" i="1" a="1"/>
  <c r="N1119" i="1" s="1"/>
  <c r="N1120" i="1" a="1"/>
  <c r="N1120" i="1" s="1"/>
  <c r="N1121" i="1" a="1"/>
  <c r="N1121" i="1" s="1"/>
  <c r="N1122" i="1" a="1"/>
  <c r="N1122" i="1" s="1"/>
  <c r="N1123" i="1" a="1"/>
  <c r="N1123" i="1" s="1"/>
  <c r="N1124" i="1" a="1"/>
  <c r="N1124" i="1" s="1"/>
  <c r="N1125" i="1" a="1"/>
  <c r="N1125" i="1" s="1"/>
  <c r="N1126" i="1" a="1"/>
  <c r="N1126" i="1" s="1"/>
  <c r="N1127" i="1" a="1"/>
  <c r="N1127" i="1" s="1"/>
  <c r="N1128" i="1" a="1"/>
  <c r="N1128" i="1" s="1"/>
  <c r="N1129" i="1" a="1"/>
  <c r="N1129" i="1" s="1"/>
  <c r="N1130" i="1" a="1"/>
  <c r="N1130" i="1" s="1"/>
  <c r="N1131" i="1" a="1"/>
  <c r="N1131" i="1" s="1"/>
  <c r="N1132" i="1" a="1"/>
  <c r="N1132" i="1" s="1"/>
  <c r="N1133" i="1" a="1"/>
  <c r="N1133" i="1" s="1"/>
  <c r="N1134" i="1" a="1"/>
  <c r="N1134" i="1" s="1"/>
  <c r="N1135" i="1" a="1"/>
  <c r="N1135" i="1" s="1"/>
  <c r="N1136" i="1" a="1"/>
  <c r="N1136" i="1" s="1"/>
  <c r="N1137" i="1" a="1"/>
  <c r="N1137" i="1" s="1"/>
  <c r="N1138" i="1" a="1"/>
  <c r="N1138" i="1" s="1"/>
  <c r="N1139" i="1" a="1"/>
  <c r="N1139" i="1" s="1"/>
  <c r="N1140" i="1" a="1"/>
  <c r="N1140" i="1" s="1"/>
  <c r="N1141" i="1" a="1"/>
  <c r="N1141" i="1" s="1"/>
  <c r="N1142" i="1" a="1"/>
  <c r="N1142" i="1" s="1"/>
  <c r="N1143" i="1" a="1"/>
  <c r="N1143" i="1" s="1"/>
  <c r="N1144" i="1" a="1"/>
  <c r="N1144" i="1" s="1"/>
  <c r="N1145" i="1" a="1"/>
  <c r="N1145" i="1" s="1"/>
  <c r="N1146" i="1" a="1"/>
  <c r="N1146" i="1" s="1"/>
  <c r="N1147" i="1" a="1"/>
  <c r="N1147" i="1" s="1"/>
  <c r="N1148" i="1" a="1"/>
  <c r="N1148" i="1" s="1"/>
  <c r="N1149" i="1" a="1"/>
  <c r="N1149" i="1" s="1"/>
  <c r="N1150" i="1" a="1"/>
  <c r="N1150" i="1" s="1"/>
  <c r="N1151" i="1" a="1"/>
  <c r="N1151" i="1" s="1"/>
  <c r="N1152" i="1" a="1"/>
  <c r="N1152" i="1" s="1"/>
  <c r="N1153" i="1" a="1"/>
  <c r="N1153" i="1" s="1"/>
  <c r="N1154" i="1" a="1"/>
  <c r="N1154" i="1" s="1"/>
  <c r="N1155" i="1" a="1"/>
  <c r="N1155" i="1" s="1"/>
  <c r="N1156" i="1" a="1"/>
  <c r="N1156" i="1" s="1"/>
  <c r="N1157" i="1" a="1"/>
  <c r="N1157" i="1" s="1"/>
  <c r="N1158" i="1" a="1"/>
  <c r="N1158" i="1" s="1"/>
  <c r="N1159" i="1" a="1"/>
  <c r="N1159" i="1" s="1"/>
  <c r="N1160" i="1" a="1"/>
  <c r="N1160" i="1" s="1"/>
  <c r="N1161" i="1" a="1"/>
  <c r="N1161" i="1" s="1"/>
  <c r="N1162" i="1" a="1"/>
  <c r="N1162" i="1" s="1"/>
  <c r="N1163" i="1" a="1"/>
  <c r="N1163" i="1" s="1"/>
  <c r="N1164" i="1" a="1"/>
  <c r="N1164" i="1" s="1"/>
  <c r="N1165" i="1" a="1"/>
  <c r="N1165" i="1" s="1"/>
  <c r="N1166" i="1" a="1"/>
  <c r="N1166" i="1" s="1"/>
  <c r="N1167" i="1" a="1"/>
  <c r="N1167" i="1" s="1"/>
  <c r="N1168" i="1" a="1"/>
  <c r="N1168" i="1" s="1"/>
  <c r="N1169" i="1" a="1"/>
  <c r="N1169" i="1" s="1"/>
  <c r="N1170" i="1" a="1"/>
  <c r="N1170" i="1" s="1"/>
  <c r="N1171" i="1" a="1"/>
  <c r="N1171" i="1" s="1"/>
  <c r="N1172" i="1" a="1"/>
  <c r="N1172" i="1" s="1"/>
  <c r="N1173" i="1" a="1"/>
  <c r="N1173" i="1" s="1"/>
  <c r="N1174" i="1" a="1"/>
  <c r="N1174" i="1" s="1"/>
  <c r="N1175" i="1" a="1"/>
  <c r="N1175" i="1" s="1"/>
  <c r="N1176" i="1" a="1"/>
  <c r="N1176" i="1" s="1"/>
  <c r="N1177" i="1" a="1"/>
  <c r="N1177" i="1" s="1"/>
  <c r="N1178" i="1" a="1"/>
  <c r="N1178" i="1" s="1"/>
  <c r="N1179" i="1" a="1"/>
  <c r="N1179" i="1" s="1"/>
  <c r="N1180" i="1" a="1"/>
  <c r="N1180" i="1" s="1"/>
  <c r="N1181" i="1" a="1"/>
  <c r="N1181" i="1" s="1"/>
  <c r="N1182" i="1" a="1"/>
  <c r="N1182" i="1" s="1"/>
  <c r="N1183" i="1" a="1"/>
  <c r="N1183" i="1" s="1"/>
  <c r="N1184" i="1" a="1"/>
  <c r="N1184" i="1" s="1"/>
  <c r="N1185" i="1" a="1"/>
  <c r="N1185" i="1" s="1"/>
  <c r="N1186" i="1" a="1"/>
  <c r="N1186" i="1" s="1"/>
  <c r="N1187" i="1" a="1"/>
  <c r="N1187" i="1" s="1"/>
  <c r="N1188" i="1" a="1"/>
  <c r="N1188" i="1" s="1"/>
  <c r="N1189" i="1" a="1"/>
  <c r="N1189" i="1" s="1"/>
  <c r="N1190" i="1" a="1"/>
  <c r="N1190" i="1" s="1"/>
  <c r="N1191" i="1" a="1"/>
  <c r="N1191" i="1" s="1"/>
  <c r="N1192" i="1" a="1"/>
  <c r="N1192" i="1" s="1"/>
  <c r="N1193" i="1" a="1"/>
  <c r="N1193" i="1" s="1"/>
  <c r="N1194" i="1" a="1"/>
  <c r="N1194" i="1" s="1"/>
  <c r="N1195" i="1" a="1"/>
  <c r="N1195" i="1" s="1"/>
  <c r="N1196" i="1" a="1"/>
  <c r="N1196" i="1" s="1"/>
  <c r="N1197" i="1" a="1"/>
  <c r="N1197" i="1" s="1"/>
  <c r="N1198" i="1" a="1"/>
  <c r="N1198" i="1" s="1"/>
  <c r="N1199" i="1" a="1"/>
  <c r="N1199" i="1" s="1"/>
  <c r="N1200" i="1" a="1"/>
  <c r="N1200" i="1" s="1"/>
  <c r="N1201" i="1" a="1"/>
  <c r="N1201" i="1" s="1"/>
  <c r="N1202" i="1" a="1"/>
  <c r="N1202" i="1" s="1"/>
  <c r="N1203" i="1" a="1"/>
  <c r="N1203" i="1" s="1"/>
  <c r="N1204" i="1" a="1"/>
  <c r="N1204" i="1" s="1"/>
  <c r="N1205" i="1" a="1"/>
  <c r="N1205" i="1" s="1"/>
  <c r="N1206" i="1" a="1"/>
  <c r="N1206" i="1" s="1"/>
  <c r="N1207" i="1" a="1"/>
  <c r="N1207" i="1" s="1"/>
  <c r="N1208" i="1" a="1"/>
  <c r="N1208" i="1" s="1"/>
  <c r="N1209" i="1" a="1"/>
  <c r="N1209" i="1" s="1"/>
  <c r="N1210" i="1" a="1"/>
  <c r="N1210" i="1" s="1"/>
  <c r="N1211" i="1" a="1"/>
  <c r="N1211" i="1" s="1"/>
  <c r="N1212" i="1" a="1"/>
  <c r="N1212" i="1" s="1"/>
  <c r="N1213" i="1" a="1"/>
  <c r="N1213" i="1" s="1"/>
  <c r="N1214" i="1" a="1"/>
  <c r="N1214" i="1" s="1"/>
  <c r="N1215" i="1" a="1"/>
  <c r="N1215" i="1" s="1"/>
  <c r="N1216" i="1" a="1"/>
  <c r="N1216" i="1" s="1"/>
  <c r="N1217" i="1" a="1"/>
  <c r="N1217" i="1" s="1"/>
  <c r="N1218" i="1" a="1"/>
  <c r="N1218" i="1" s="1"/>
  <c r="N1219" i="1" a="1"/>
  <c r="N1219" i="1" s="1"/>
  <c r="N1220" i="1" a="1"/>
  <c r="N1220" i="1" s="1"/>
  <c r="N1221" i="1" a="1"/>
  <c r="N1221" i="1" s="1"/>
  <c r="N1222" i="1" a="1"/>
  <c r="N1222" i="1" s="1"/>
  <c r="N1223" i="1" a="1"/>
  <c r="N1223" i="1" s="1"/>
  <c r="N1224" i="1" a="1"/>
  <c r="N1224" i="1" s="1"/>
  <c r="N1225" i="1" a="1"/>
  <c r="N1225" i="1" s="1"/>
  <c r="N1226" i="1" a="1"/>
  <c r="N1226" i="1" s="1"/>
  <c r="N1227" i="1" a="1"/>
  <c r="N1227" i="1" s="1"/>
  <c r="N1228" i="1" a="1"/>
  <c r="N1228" i="1" s="1"/>
  <c r="N1229" i="1" a="1"/>
  <c r="N1229" i="1" s="1"/>
  <c r="N1230" i="1" a="1"/>
  <c r="N1230" i="1" s="1"/>
  <c r="N1231" i="1" a="1"/>
  <c r="N1231" i="1" s="1"/>
  <c r="N1232" i="1" a="1"/>
  <c r="N1232" i="1" s="1"/>
  <c r="N1233" i="1" a="1"/>
  <c r="N1233" i="1" s="1"/>
  <c r="N1234" i="1" a="1"/>
  <c r="N1234" i="1" s="1"/>
  <c r="N1235" i="1" a="1"/>
  <c r="N1235" i="1" s="1"/>
  <c r="N1236" i="1" a="1"/>
  <c r="N1236" i="1" s="1"/>
  <c r="N1237" i="1" a="1"/>
  <c r="N1237" i="1" s="1"/>
  <c r="N1238" i="1" a="1"/>
  <c r="N1238" i="1" s="1"/>
  <c r="N1239" i="1" a="1"/>
  <c r="N1239" i="1" s="1"/>
  <c r="N1240" i="1" a="1"/>
  <c r="N1240" i="1" s="1"/>
  <c r="N1241" i="1" a="1"/>
  <c r="N1241" i="1" s="1"/>
  <c r="N1242" i="1" a="1"/>
  <c r="N1242" i="1" s="1"/>
  <c r="N1243" i="1" a="1"/>
  <c r="N1243" i="1" s="1"/>
  <c r="N1244" i="1" a="1"/>
  <c r="N1244" i="1" s="1"/>
  <c r="N1245" i="1" a="1"/>
  <c r="N1245" i="1" s="1"/>
  <c r="N1246" i="1" a="1"/>
  <c r="N1246" i="1" s="1"/>
  <c r="N1247" i="1" a="1"/>
  <c r="N1247" i="1" s="1"/>
  <c r="N1248" i="1" a="1"/>
  <c r="N1248" i="1" s="1"/>
  <c r="N1249" i="1" a="1"/>
  <c r="N1249" i="1" s="1"/>
  <c r="N1250" i="1" a="1"/>
  <c r="N1250" i="1" s="1"/>
  <c r="N1251" i="1" a="1"/>
  <c r="N1251" i="1" s="1"/>
  <c r="N1252" i="1" a="1"/>
  <c r="N1252" i="1" s="1"/>
  <c r="N1253" i="1" a="1"/>
  <c r="N1253" i="1" s="1"/>
  <c r="N1254" i="1" a="1"/>
  <c r="N1254" i="1" s="1"/>
  <c r="N1255" i="1" a="1"/>
  <c r="N1255" i="1" s="1"/>
  <c r="N1256" i="1" a="1"/>
  <c r="N1256" i="1" s="1"/>
  <c r="N1257" i="1" a="1"/>
  <c r="N1257" i="1" s="1"/>
  <c r="N1258" i="1" a="1"/>
  <c r="N1258" i="1" s="1"/>
  <c r="N1259" i="1" a="1"/>
  <c r="N1259" i="1" s="1"/>
  <c r="N1260" i="1" a="1"/>
  <c r="N1260" i="1" s="1"/>
  <c r="N1261" i="1" a="1"/>
  <c r="N1261" i="1" s="1"/>
  <c r="N1262" i="1" a="1"/>
  <c r="N1262" i="1" s="1"/>
  <c r="N1263" i="1" a="1"/>
  <c r="N1263" i="1" s="1"/>
  <c r="N1264" i="1" a="1"/>
  <c r="N1264" i="1" s="1"/>
  <c r="N1265" i="1" a="1"/>
  <c r="N1265" i="1" s="1"/>
  <c r="N1266" i="1" a="1"/>
  <c r="N1266" i="1" s="1"/>
  <c r="N1267" i="1" a="1"/>
  <c r="N1267" i="1" s="1"/>
  <c r="N1268" i="1" a="1"/>
  <c r="N1268" i="1" s="1"/>
  <c r="N1269" i="1" a="1"/>
  <c r="N1269" i="1" s="1"/>
  <c r="N1270" i="1" a="1"/>
  <c r="N1270" i="1" s="1"/>
  <c r="N1271" i="1" a="1"/>
  <c r="N1271" i="1" s="1"/>
  <c r="N1272" i="1" a="1"/>
  <c r="N1272" i="1" s="1"/>
  <c r="N1273" i="1" a="1"/>
  <c r="N1273" i="1" s="1"/>
  <c r="N1274" i="1" a="1"/>
  <c r="N1274" i="1" s="1"/>
  <c r="N1275" i="1" a="1"/>
  <c r="N1275" i="1" s="1"/>
  <c r="N1276" i="1" a="1"/>
  <c r="N1276" i="1" s="1"/>
  <c r="N1277" i="1" a="1"/>
  <c r="N1277" i="1" s="1"/>
  <c r="N1278" i="1" a="1"/>
  <c r="N1278" i="1" s="1"/>
  <c r="N1279" i="1" a="1"/>
  <c r="N1279" i="1" s="1"/>
  <c r="N1280" i="1" a="1"/>
  <c r="N1280" i="1" s="1"/>
  <c r="N1281" i="1" a="1"/>
  <c r="N1281" i="1" s="1"/>
  <c r="N1282" i="1" a="1"/>
  <c r="N1282" i="1" s="1"/>
  <c r="N1283" i="1" a="1"/>
  <c r="N1283" i="1" s="1"/>
  <c r="N1284" i="1" a="1"/>
  <c r="N1284" i="1" s="1"/>
  <c r="N1285" i="1" a="1"/>
  <c r="N1285" i="1" s="1"/>
  <c r="N1286" i="1" a="1"/>
  <c r="N1286" i="1" s="1"/>
  <c r="N1287" i="1" a="1"/>
  <c r="N1287" i="1" s="1"/>
  <c r="N1288" i="1" a="1"/>
  <c r="N1288" i="1" s="1"/>
  <c r="N1289" i="1" a="1"/>
  <c r="N1289" i="1" s="1"/>
  <c r="N1290" i="1" a="1"/>
  <c r="N1290" i="1" s="1"/>
  <c r="N1291" i="1" a="1"/>
  <c r="N1291" i="1" s="1"/>
  <c r="N1292" i="1" a="1"/>
  <c r="N1292" i="1" s="1"/>
  <c r="N1293" i="1" a="1"/>
  <c r="N1293" i="1" s="1"/>
  <c r="N1294" i="1" a="1"/>
  <c r="N1294" i="1" s="1"/>
  <c r="N1295" i="1" a="1"/>
  <c r="N1295" i="1" s="1"/>
  <c r="N1296" i="1" a="1"/>
  <c r="N1296" i="1" s="1"/>
  <c r="N1297" i="1" a="1"/>
  <c r="N1297" i="1" s="1"/>
  <c r="N1298" i="1" a="1"/>
  <c r="N1298" i="1" s="1"/>
  <c r="N1299" i="1" a="1"/>
  <c r="N1299" i="1" s="1"/>
  <c r="N1300" i="1" a="1"/>
  <c r="N1300" i="1" s="1"/>
  <c r="N1301" i="1" a="1"/>
  <c r="N1301" i="1" s="1"/>
  <c r="N1302" i="1" a="1"/>
  <c r="N1302" i="1" s="1"/>
  <c r="N1303" i="1" a="1"/>
  <c r="N1303" i="1" s="1"/>
  <c r="N1304" i="1" a="1"/>
  <c r="N1304" i="1" s="1"/>
  <c r="N1305" i="1" a="1"/>
  <c r="N1305" i="1" s="1"/>
  <c r="N1306" i="1" a="1"/>
  <c r="N1306" i="1" s="1"/>
  <c r="N1307" i="1" a="1"/>
  <c r="N1307" i="1" s="1"/>
  <c r="N1308" i="1" a="1"/>
  <c r="N1308" i="1" s="1"/>
  <c r="N1309" i="1" a="1"/>
  <c r="N1309" i="1" s="1"/>
  <c r="N1310" i="1" a="1"/>
  <c r="N1310" i="1" s="1"/>
  <c r="N1311" i="1" a="1"/>
  <c r="N1311" i="1" s="1"/>
  <c r="N1312" i="1" a="1"/>
  <c r="N1312" i="1" s="1"/>
  <c r="N1313" i="1" a="1"/>
  <c r="N1313" i="1" s="1"/>
  <c r="N1314" i="1" a="1"/>
  <c r="N1314" i="1" s="1"/>
  <c r="N1315" i="1" a="1"/>
  <c r="N1315" i="1" s="1"/>
  <c r="N1316" i="1" a="1"/>
  <c r="N1316" i="1" s="1"/>
  <c r="N1317" i="1" a="1"/>
  <c r="N1317" i="1" s="1"/>
  <c r="N1318" i="1" a="1"/>
  <c r="N1318" i="1" s="1"/>
  <c r="N1319" i="1" a="1"/>
  <c r="N1319" i="1" s="1"/>
  <c r="N1320" i="1" a="1"/>
  <c r="N1320" i="1" s="1"/>
  <c r="N1321" i="1" a="1"/>
  <c r="N1321" i="1" s="1"/>
  <c r="N1322" i="1" a="1"/>
  <c r="N1322" i="1" s="1"/>
  <c r="N1323" i="1" a="1"/>
  <c r="N1323" i="1" s="1"/>
  <c r="N1324" i="1" a="1"/>
  <c r="N1324" i="1" s="1"/>
  <c r="N1325" i="1" a="1"/>
  <c r="N1325" i="1" s="1"/>
  <c r="N1326" i="1" a="1"/>
  <c r="N1326" i="1" s="1"/>
  <c r="N1327" i="1" a="1"/>
  <c r="N1327" i="1" s="1"/>
  <c r="N1328" i="1" a="1"/>
  <c r="N1328" i="1" s="1"/>
  <c r="N1329" i="1" a="1"/>
  <c r="N1329" i="1" s="1"/>
  <c r="N1330" i="1" a="1"/>
  <c r="N1330" i="1" s="1"/>
  <c r="N1331" i="1" a="1"/>
  <c r="N1331" i="1" s="1"/>
  <c r="N1332" i="1" a="1"/>
  <c r="N1332" i="1" s="1"/>
  <c r="N1333" i="1" a="1"/>
  <c r="N1333" i="1" s="1"/>
  <c r="N1334" i="1" a="1"/>
  <c r="N1334" i="1" s="1"/>
  <c r="N1335" i="1" a="1"/>
  <c r="N1335" i="1" s="1"/>
  <c r="N1336" i="1" a="1"/>
  <c r="N1336" i="1" s="1"/>
  <c r="N1337" i="1" a="1"/>
  <c r="N1337" i="1" s="1"/>
  <c r="N1338" i="1" a="1"/>
  <c r="N1338" i="1" s="1"/>
  <c r="N1339" i="1" a="1"/>
  <c r="N1339" i="1" s="1"/>
  <c r="N1340" i="1" a="1"/>
  <c r="N1340" i="1" s="1"/>
  <c r="N1341" i="1" a="1"/>
  <c r="N1341" i="1" s="1"/>
  <c r="N1342" i="1" a="1"/>
  <c r="N1342" i="1" s="1"/>
  <c r="N1343" i="1" a="1"/>
  <c r="N1343" i="1" s="1"/>
  <c r="N1344" i="1" a="1"/>
  <c r="N1344" i="1" s="1"/>
  <c r="N1345" i="1" a="1"/>
  <c r="N1345" i="1" s="1"/>
  <c r="N1346" i="1" a="1"/>
  <c r="N1346" i="1" s="1"/>
  <c r="N1347" i="1" a="1"/>
  <c r="N1347" i="1" s="1"/>
  <c r="N1348" i="1" a="1"/>
  <c r="N1348" i="1" s="1"/>
  <c r="N1349" i="1" a="1"/>
  <c r="N1349" i="1" s="1"/>
  <c r="N1350" i="1" a="1"/>
  <c r="N1350" i="1" s="1"/>
  <c r="N1351" i="1" a="1"/>
  <c r="N1351" i="1" s="1"/>
  <c r="N1352" i="1" a="1"/>
  <c r="N1352" i="1" s="1"/>
  <c r="N1353" i="1" a="1"/>
  <c r="N1353" i="1" s="1"/>
  <c r="N1354" i="1" a="1"/>
  <c r="N1354" i="1" s="1"/>
  <c r="N1355" i="1" a="1"/>
  <c r="N1355" i="1" s="1"/>
  <c r="N1356" i="1" a="1"/>
  <c r="N1356" i="1" s="1"/>
  <c r="N1357" i="1" a="1"/>
  <c r="N1357" i="1" s="1"/>
  <c r="N1358" i="1" a="1"/>
  <c r="N1358" i="1" s="1"/>
  <c r="N1359" i="1" a="1"/>
  <c r="N1359" i="1" s="1"/>
  <c r="N1360" i="1" a="1"/>
  <c r="N1360" i="1" s="1"/>
  <c r="N1361" i="1" a="1"/>
  <c r="N1361" i="1" s="1"/>
  <c r="N1362" i="1" a="1"/>
  <c r="N1362" i="1" s="1"/>
  <c r="N1363" i="1" a="1"/>
  <c r="N1363" i="1" s="1"/>
  <c r="N1364" i="1" a="1"/>
  <c r="N1364" i="1" s="1"/>
  <c r="N1365" i="1" a="1"/>
  <c r="N1365" i="1" s="1"/>
  <c r="N1366" i="1" a="1"/>
  <c r="N1366" i="1" s="1"/>
  <c r="N1367" i="1" a="1"/>
  <c r="N1367" i="1" s="1"/>
  <c r="N1368" i="1" a="1"/>
  <c r="N1368" i="1" s="1"/>
  <c r="N1369" i="1" a="1"/>
  <c r="N1369" i="1" s="1"/>
  <c r="N1370" i="1" a="1"/>
  <c r="N1370" i="1" s="1"/>
  <c r="N1371" i="1" a="1"/>
  <c r="N1371" i="1" s="1"/>
  <c r="N1372" i="1" a="1"/>
  <c r="N1372" i="1" s="1"/>
  <c r="N1373" i="1" a="1"/>
  <c r="N1373" i="1" s="1"/>
  <c r="N1374" i="1" a="1"/>
  <c r="N1374" i="1" s="1"/>
  <c r="N1375" i="1" a="1"/>
  <c r="N1375" i="1" s="1"/>
  <c r="N1376" i="1" a="1"/>
  <c r="N1376" i="1" s="1"/>
  <c r="N1377" i="1" a="1"/>
  <c r="N1377" i="1" s="1"/>
  <c r="N1378" i="1" a="1"/>
  <c r="N1378" i="1" s="1"/>
  <c r="N1379" i="1" a="1"/>
  <c r="N1379" i="1" s="1"/>
  <c r="N1380" i="1" a="1"/>
  <c r="N1380" i="1" s="1"/>
  <c r="N1381" i="1" a="1"/>
  <c r="N1381" i="1" s="1"/>
  <c r="N1382" i="1" a="1"/>
  <c r="N1382" i="1" s="1"/>
  <c r="N1383" i="1" a="1"/>
  <c r="N1383" i="1" s="1"/>
  <c r="N1384" i="1" a="1"/>
  <c r="N1384" i="1" s="1"/>
  <c r="N1385" i="1" a="1"/>
  <c r="N1385" i="1" s="1"/>
  <c r="N1386" i="1" a="1"/>
  <c r="N1386" i="1" s="1"/>
  <c r="N1387" i="1" a="1"/>
  <c r="N1387" i="1" s="1"/>
  <c r="N1388" i="1" a="1"/>
  <c r="N1388" i="1" s="1"/>
  <c r="N1389" i="1" a="1"/>
  <c r="N1389" i="1" s="1"/>
  <c r="N1390" i="1" a="1"/>
  <c r="N1390" i="1" s="1"/>
  <c r="N1391" i="1" a="1"/>
  <c r="N1391" i="1" s="1"/>
  <c r="N1392" i="1" a="1"/>
  <c r="N1392" i="1" s="1"/>
  <c r="N1393" i="1" a="1"/>
  <c r="N1393" i="1" s="1"/>
  <c r="N1394" i="1" a="1"/>
  <c r="N1394" i="1" s="1"/>
  <c r="N1395" i="1" a="1"/>
  <c r="N1395" i="1" s="1"/>
  <c r="N1396" i="1" a="1"/>
  <c r="N1396" i="1" s="1"/>
  <c r="N1397" i="1" a="1"/>
  <c r="N1397" i="1" s="1"/>
  <c r="N1398" i="1" a="1"/>
  <c r="N1398" i="1" s="1"/>
  <c r="N1399" i="1" a="1"/>
  <c r="N1399" i="1" s="1"/>
  <c r="N1400" i="1" a="1"/>
  <c r="N1400" i="1" s="1"/>
  <c r="N1401" i="1" a="1"/>
  <c r="N1401" i="1" s="1"/>
  <c r="N1402" i="1" a="1"/>
  <c r="N1402" i="1" s="1"/>
  <c r="N1403" i="1" a="1"/>
  <c r="N1403" i="1" s="1"/>
  <c r="N1404" i="1" a="1"/>
  <c r="N1404" i="1" s="1"/>
  <c r="N1405" i="1" a="1"/>
  <c r="N1405" i="1" s="1"/>
  <c r="N1406" i="1" a="1"/>
  <c r="N1406" i="1" s="1"/>
  <c r="N1407" i="1" a="1"/>
  <c r="N1407" i="1" s="1"/>
  <c r="N1408" i="1" a="1"/>
  <c r="N1408" i="1" s="1"/>
  <c r="N1409" i="1" a="1"/>
  <c r="N1409" i="1" s="1"/>
  <c r="N1410" i="1" a="1"/>
  <c r="N1410" i="1" s="1"/>
  <c r="N1411" i="1" a="1"/>
  <c r="N1411" i="1" s="1"/>
  <c r="N1412" i="1" a="1"/>
  <c r="N1412" i="1" s="1"/>
  <c r="N1413" i="1" a="1"/>
  <c r="N1413" i="1" s="1"/>
  <c r="N1414" i="1" a="1"/>
  <c r="N1414" i="1" s="1"/>
  <c r="N1415" i="1" a="1"/>
  <c r="N1415" i="1" s="1"/>
  <c r="N1416" i="1" a="1"/>
  <c r="N1416" i="1" s="1"/>
  <c r="N1417" i="1" a="1"/>
  <c r="N1417" i="1" s="1"/>
  <c r="N1418" i="1" a="1"/>
  <c r="N1418" i="1" s="1"/>
  <c r="N1419" i="1" a="1"/>
  <c r="N1419" i="1" s="1"/>
  <c r="N1420" i="1" a="1"/>
  <c r="N1420" i="1" s="1"/>
  <c r="N1421" i="1" a="1"/>
  <c r="N1421" i="1" s="1"/>
  <c r="N1422" i="1" a="1"/>
  <c r="N1422" i="1" s="1"/>
  <c r="N1423" i="1" a="1"/>
  <c r="N1423" i="1" s="1"/>
  <c r="N1424" i="1" a="1"/>
  <c r="N1424" i="1" s="1"/>
  <c r="N1425" i="1" a="1"/>
  <c r="N1425" i="1" s="1"/>
  <c r="N1426" i="1" a="1"/>
  <c r="N1426" i="1" s="1"/>
  <c r="N1427" i="1" a="1"/>
  <c r="N1427" i="1" s="1"/>
  <c r="N1428" i="1" a="1"/>
  <c r="N1428" i="1" s="1"/>
  <c r="N1429" i="1" a="1"/>
  <c r="N1429" i="1" s="1"/>
  <c r="N1430" i="1" a="1"/>
  <c r="N1430" i="1" s="1"/>
  <c r="N1431" i="1" a="1"/>
  <c r="N1431" i="1" s="1"/>
  <c r="N1432" i="1" a="1"/>
  <c r="N1432" i="1" s="1"/>
  <c r="N1433" i="1" a="1"/>
  <c r="N1433" i="1" s="1"/>
  <c r="N1434" i="1" a="1"/>
  <c r="N1434" i="1" s="1"/>
  <c r="N1435" i="1" a="1"/>
  <c r="N1435" i="1" s="1"/>
  <c r="N1436" i="1" a="1"/>
  <c r="N1436" i="1" s="1"/>
  <c r="N1437" i="1" a="1"/>
  <c r="N1437" i="1" s="1"/>
  <c r="N1438" i="1" a="1"/>
  <c r="N1438" i="1" s="1"/>
  <c r="N1439" i="1" a="1"/>
  <c r="N1439" i="1" s="1"/>
  <c r="N1440" i="1" a="1"/>
  <c r="N1440" i="1" s="1"/>
  <c r="N1441" i="1" a="1"/>
  <c r="N1441" i="1" s="1"/>
  <c r="N1442" i="1" a="1"/>
  <c r="N1442" i="1" s="1"/>
  <c r="N1443" i="1" a="1"/>
  <c r="N1443" i="1" s="1"/>
  <c r="N1444" i="1" a="1"/>
  <c r="N1444" i="1" s="1"/>
  <c r="N1445" i="1" a="1"/>
  <c r="N1445" i="1" s="1"/>
  <c r="N1446" i="1" a="1"/>
  <c r="N1446" i="1" s="1"/>
  <c r="N1447" i="1" a="1"/>
  <c r="N1447" i="1" s="1"/>
  <c r="N1448" i="1" a="1"/>
  <c r="N1448" i="1" s="1"/>
  <c r="N1449" i="1" a="1"/>
  <c r="N1449" i="1" s="1"/>
  <c r="N1450" i="1" a="1"/>
  <c r="N1450" i="1" s="1"/>
  <c r="N1451" i="1" a="1"/>
  <c r="N1451" i="1" s="1"/>
  <c r="N1452" i="1" a="1"/>
  <c r="N1452" i="1" s="1"/>
  <c r="N1453" i="1" a="1"/>
  <c r="N1453" i="1" s="1"/>
  <c r="N1454" i="1" a="1"/>
  <c r="N1454" i="1" s="1"/>
  <c r="N1455" i="1" a="1"/>
  <c r="N1455" i="1" s="1"/>
  <c r="N1456" i="1" a="1"/>
  <c r="N1456" i="1" s="1"/>
  <c r="N1457" i="1" a="1"/>
  <c r="N1457" i="1" s="1"/>
  <c r="N1458" i="1" a="1"/>
  <c r="N1458" i="1" s="1"/>
  <c r="N1459" i="1" a="1"/>
  <c r="N1459" i="1" s="1"/>
  <c r="N1460" i="1" a="1"/>
  <c r="N1460" i="1" s="1"/>
  <c r="N1461" i="1" a="1"/>
  <c r="N1461" i="1" s="1"/>
  <c r="N1462" i="1" a="1"/>
  <c r="N1462" i="1" s="1"/>
  <c r="N1463" i="1" a="1"/>
  <c r="N1463" i="1" s="1"/>
  <c r="N1464" i="1" a="1"/>
  <c r="N1464" i="1" s="1"/>
  <c r="N1465" i="1" a="1"/>
  <c r="N1465" i="1" s="1"/>
  <c r="N1466" i="1" a="1"/>
  <c r="N1466" i="1" s="1"/>
  <c r="N1467" i="1" a="1"/>
  <c r="N1467" i="1" s="1"/>
  <c r="N1468" i="1" a="1"/>
  <c r="N1468" i="1" s="1"/>
  <c r="N1469" i="1" a="1"/>
  <c r="N1469" i="1" s="1"/>
  <c r="N1470" i="1" a="1"/>
  <c r="N1470" i="1" s="1"/>
  <c r="N1471" i="1" a="1"/>
  <c r="N1471" i="1" s="1"/>
  <c r="N1472" i="1" a="1"/>
  <c r="N1472" i="1" s="1"/>
  <c r="N1473" i="1" a="1"/>
  <c r="N1473" i="1" s="1"/>
  <c r="N1474" i="1" a="1"/>
  <c r="N1474" i="1" s="1"/>
  <c r="N1475" i="1" a="1"/>
  <c r="N1475" i="1" s="1"/>
  <c r="N1476" i="1" a="1"/>
  <c r="N1476" i="1" s="1"/>
  <c r="N1477" i="1" a="1"/>
  <c r="N1477" i="1" s="1"/>
  <c r="N1478" i="1" a="1"/>
  <c r="N1478" i="1" s="1"/>
  <c r="N1479" i="1" a="1"/>
  <c r="N1479" i="1" s="1"/>
  <c r="N1480" i="1" a="1"/>
  <c r="N1480" i="1" s="1"/>
  <c r="N1481" i="1" a="1"/>
  <c r="N1481" i="1" s="1"/>
  <c r="N1482" i="1" a="1"/>
  <c r="N1482" i="1" s="1"/>
  <c r="N1483" i="1" a="1"/>
  <c r="N1483" i="1" s="1"/>
  <c r="N1484" i="1" a="1"/>
  <c r="N1484" i="1" s="1"/>
  <c r="N1485" i="1" a="1"/>
  <c r="N1485" i="1" s="1"/>
  <c r="N1486" i="1" a="1"/>
  <c r="N1486" i="1" s="1"/>
  <c r="N1487" i="1" a="1"/>
  <c r="N1487" i="1" s="1"/>
  <c r="N1488" i="1" a="1"/>
  <c r="N1488" i="1" s="1"/>
  <c r="N1489" i="1" a="1"/>
  <c r="N1489" i="1" s="1"/>
  <c r="N1490" i="1" a="1"/>
  <c r="N1490" i="1" s="1"/>
  <c r="N1491" i="1" a="1"/>
  <c r="N1491" i="1" s="1"/>
  <c r="N1492" i="1" a="1"/>
  <c r="N1492" i="1" s="1"/>
  <c r="N1493" i="1" a="1"/>
  <c r="N1493" i="1" s="1"/>
  <c r="N1494" i="1" a="1"/>
  <c r="N1494" i="1" s="1"/>
  <c r="N1495" i="1" a="1"/>
  <c r="N1495" i="1" s="1"/>
  <c r="N1496" i="1" a="1"/>
  <c r="N1496" i="1" s="1"/>
  <c r="N1497" i="1" a="1"/>
  <c r="N1497" i="1" s="1"/>
  <c r="N1498" i="1" a="1"/>
  <c r="N1498" i="1" s="1"/>
  <c r="N1499" i="1" a="1"/>
  <c r="N1499" i="1" s="1"/>
  <c r="N1500" i="1" a="1"/>
  <c r="N1500" i="1" s="1"/>
  <c r="N1501" i="1" a="1"/>
  <c r="N1501" i="1" s="1"/>
  <c r="N1502" i="1" a="1"/>
  <c r="N1502" i="1" s="1"/>
  <c r="N1503" i="1" a="1"/>
  <c r="N1503" i="1" s="1"/>
  <c r="N1504" i="1" a="1"/>
  <c r="N1504" i="1" s="1"/>
  <c r="N1505" i="1" a="1"/>
  <c r="N1505" i="1" s="1"/>
  <c r="N1506" i="1" a="1"/>
  <c r="N1506" i="1" s="1"/>
  <c r="N1507" i="1" a="1"/>
  <c r="N1507" i="1" s="1"/>
  <c r="N1508" i="1" a="1"/>
  <c r="N1508" i="1" s="1"/>
  <c r="N1509" i="1" a="1"/>
  <c r="N1509" i="1" s="1"/>
  <c r="N1510" i="1" a="1"/>
  <c r="N1510" i="1" s="1"/>
  <c r="N1511" i="1" a="1"/>
  <c r="N1511" i="1" s="1"/>
  <c r="N1512" i="1" a="1"/>
  <c r="N1512" i="1" s="1"/>
  <c r="N1513" i="1" a="1"/>
  <c r="N1513" i="1" s="1"/>
  <c r="N1514" i="1" a="1"/>
  <c r="N1514" i="1" s="1"/>
  <c r="N1515" i="1" a="1"/>
  <c r="N1515" i="1" s="1"/>
  <c r="N1516" i="1" a="1"/>
  <c r="N1516" i="1" s="1"/>
  <c r="N1517" i="1" a="1"/>
  <c r="N1517" i="1" s="1"/>
  <c r="N1518" i="1" a="1"/>
  <c r="N1518" i="1" s="1"/>
  <c r="N1519" i="1" a="1"/>
  <c r="N1519" i="1" s="1"/>
  <c r="N1520" i="1" a="1"/>
  <c r="N1520" i="1" s="1"/>
  <c r="N1521" i="1" a="1"/>
  <c r="N1521" i="1" s="1"/>
  <c r="N1522" i="1" a="1"/>
  <c r="N1522" i="1" s="1"/>
  <c r="N1523" i="1" a="1"/>
  <c r="N1523" i="1" s="1"/>
  <c r="N1524" i="1" a="1"/>
  <c r="N1524" i="1" s="1"/>
  <c r="N1525" i="1" a="1"/>
  <c r="N1525" i="1" s="1"/>
  <c r="N1526" i="1" a="1"/>
  <c r="N1526" i="1" s="1"/>
  <c r="N1527" i="1" a="1"/>
  <c r="N1527" i="1" s="1"/>
  <c r="N1528" i="1" a="1"/>
  <c r="N1528" i="1" s="1"/>
  <c r="N1529" i="1" a="1"/>
  <c r="N1529" i="1" s="1"/>
  <c r="N1530" i="1" a="1"/>
  <c r="N1530" i="1" s="1"/>
  <c r="N1531" i="1" a="1"/>
  <c r="N1531" i="1" s="1"/>
  <c r="N1532" i="1" a="1"/>
  <c r="N1532" i="1" s="1"/>
  <c r="N1533" i="1" a="1"/>
  <c r="N1533" i="1" s="1"/>
  <c r="N1534" i="1" a="1"/>
  <c r="N1534" i="1" s="1"/>
  <c r="N1535" i="1" a="1"/>
  <c r="N1535" i="1" s="1"/>
  <c r="N1536" i="1" a="1"/>
  <c r="N1536" i="1" s="1"/>
  <c r="N1537" i="1" a="1"/>
  <c r="N1537" i="1" s="1"/>
  <c r="N1538" i="1" a="1"/>
  <c r="N1538" i="1" s="1"/>
  <c r="N1539" i="1" a="1"/>
  <c r="N1539" i="1" s="1"/>
  <c r="N1540" i="1" a="1"/>
  <c r="N1540" i="1" s="1"/>
  <c r="N1541" i="1" a="1"/>
  <c r="N1541" i="1" s="1"/>
  <c r="N1542" i="1" a="1"/>
  <c r="N1542" i="1" s="1"/>
  <c r="N1543" i="1" a="1"/>
  <c r="N1543" i="1" s="1"/>
  <c r="N1544" i="1" a="1"/>
  <c r="N1544" i="1" s="1"/>
  <c r="N1545" i="1" a="1"/>
  <c r="N1545" i="1" s="1"/>
  <c r="N1546" i="1" a="1"/>
  <c r="N1546" i="1" s="1"/>
  <c r="N1547" i="1" a="1"/>
  <c r="N1547" i="1" s="1"/>
  <c r="N1548" i="1" a="1"/>
  <c r="N1548" i="1" s="1"/>
  <c r="N1549" i="1" a="1"/>
  <c r="N1549" i="1" s="1"/>
  <c r="N1550" i="1" a="1"/>
  <c r="N1550" i="1" s="1"/>
  <c r="N1551" i="1" a="1"/>
  <c r="N1551" i="1" s="1"/>
  <c r="N1552" i="1" a="1"/>
  <c r="N1552" i="1" s="1"/>
  <c r="N1553" i="1" a="1"/>
  <c r="N1553" i="1" s="1"/>
  <c r="N1554" i="1" a="1"/>
  <c r="N1554" i="1" s="1"/>
  <c r="N1555" i="1" a="1"/>
  <c r="N1555" i="1" s="1"/>
  <c r="N1556" i="1" a="1"/>
  <c r="N1556" i="1" s="1"/>
  <c r="N1557" i="1" a="1"/>
  <c r="N1557" i="1" s="1"/>
  <c r="N1558" i="1" a="1"/>
  <c r="N1558" i="1" s="1"/>
  <c r="N1559" i="1" a="1"/>
  <c r="N1559" i="1" s="1"/>
  <c r="N1560" i="1" a="1"/>
  <c r="N1560" i="1" s="1"/>
  <c r="N1561" i="1" a="1"/>
  <c r="N1561" i="1" s="1"/>
  <c r="N1562" i="1" a="1"/>
  <c r="N1562" i="1" s="1"/>
  <c r="N1563" i="1" a="1"/>
  <c r="N1563" i="1" s="1"/>
  <c r="N1564" i="1" a="1"/>
  <c r="N1564" i="1" s="1"/>
  <c r="N1565" i="1" a="1"/>
  <c r="N1565" i="1" s="1"/>
  <c r="N1566" i="1" a="1"/>
  <c r="N1566" i="1" s="1"/>
  <c r="N1567" i="1" a="1"/>
  <c r="N1567" i="1" s="1"/>
  <c r="N1568" i="1" a="1"/>
  <c r="N1568" i="1" s="1"/>
  <c r="N1569" i="1" a="1"/>
  <c r="N1569" i="1" s="1"/>
  <c r="N1570" i="1" a="1"/>
  <c r="N1570" i="1" s="1"/>
  <c r="N1571" i="1" a="1"/>
  <c r="N1571" i="1" s="1"/>
  <c r="N1572" i="1" a="1"/>
  <c r="N1572" i="1" s="1"/>
  <c r="N1573" i="1" a="1"/>
  <c r="N1573" i="1" s="1"/>
  <c r="N1574" i="1" a="1"/>
  <c r="N1574" i="1" s="1"/>
  <c r="N1575" i="1" a="1"/>
  <c r="N1575" i="1" s="1"/>
  <c r="N1576" i="1" a="1"/>
  <c r="N1576" i="1" s="1"/>
  <c r="N1577" i="1" a="1"/>
  <c r="N1577" i="1" s="1"/>
  <c r="N1578" i="1" a="1"/>
  <c r="N1578" i="1" s="1"/>
  <c r="N1579" i="1" a="1"/>
  <c r="N1579" i="1" s="1"/>
  <c r="N1580" i="1" a="1"/>
  <c r="N1580" i="1" s="1"/>
  <c r="N1581" i="1" a="1"/>
  <c r="N1581" i="1" s="1"/>
  <c r="N1582" i="1" a="1"/>
  <c r="N1582" i="1" s="1"/>
  <c r="N1583" i="1" a="1"/>
  <c r="N1583" i="1" s="1"/>
  <c r="N1584" i="1" a="1"/>
  <c r="N1584" i="1" s="1"/>
  <c r="N1585" i="1" a="1"/>
  <c r="N1585" i="1" s="1"/>
  <c r="N1586" i="1" a="1"/>
  <c r="N1586" i="1" s="1"/>
  <c r="N1587" i="1" a="1"/>
  <c r="N1587" i="1" s="1"/>
  <c r="N1588" i="1" a="1"/>
  <c r="N1588" i="1" s="1"/>
  <c r="N1589" i="1" a="1"/>
  <c r="N1589" i="1" s="1"/>
  <c r="N1590" i="1" a="1"/>
  <c r="N1590" i="1" s="1"/>
  <c r="N1591" i="1" a="1"/>
  <c r="N1591" i="1" s="1"/>
  <c r="N1592" i="1" a="1"/>
  <c r="N1592" i="1" s="1"/>
  <c r="N1593" i="1" a="1"/>
  <c r="N1593" i="1" s="1"/>
  <c r="N1594" i="1" a="1"/>
  <c r="N1594" i="1" s="1"/>
  <c r="N1595" i="1" a="1"/>
  <c r="N1595" i="1" s="1"/>
  <c r="N1596" i="1" a="1"/>
  <c r="N1596" i="1" s="1"/>
  <c r="N1597" i="1" a="1"/>
  <c r="N1597" i="1" s="1"/>
  <c r="N1598" i="1" a="1"/>
  <c r="N1598" i="1" s="1"/>
  <c r="N1599" i="1" a="1"/>
  <c r="N1599" i="1" s="1"/>
  <c r="N1600" i="1" a="1"/>
  <c r="N1600" i="1" s="1"/>
  <c r="N1601" i="1" a="1"/>
  <c r="N1601" i="1" s="1"/>
  <c r="N1602" i="1" a="1"/>
  <c r="N1602" i="1" s="1"/>
  <c r="N1603" i="1" a="1"/>
  <c r="N1603" i="1" s="1"/>
  <c r="N1604" i="1" a="1"/>
  <c r="N1604" i="1" s="1"/>
  <c r="N1605" i="1" a="1"/>
  <c r="N1605" i="1" s="1"/>
  <c r="N1606" i="1" a="1"/>
  <c r="N1606" i="1" s="1"/>
  <c r="N1607" i="1" a="1"/>
  <c r="N1607" i="1" s="1"/>
  <c r="N1608" i="1" a="1"/>
  <c r="N1608" i="1" s="1"/>
  <c r="N1609" i="1" a="1"/>
  <c r="N1609" i="1" s="1"/>
  <c r="N1610" i="1" a="1"/>
  <c r="N1610" i="1" s="1"/>
  <c r="N1611" i="1" a="1"/>
  <c r="N1611" i="1" s="1"/>
  <c r="N1612" i="1" a="1"/>
  <c r="N1612" i="1" s="1"/>
  <c r="N1613" i="1" a="1"/>
  <c r="N1613" i="1" s="1"/>
  <c r="N1614" i="1" a="1"/>
  <c r="N1614" i="1" s="1"/>
  <c r="N1615" i="1" a="1"/>
  <c r="N1615" i="1" s="1"/>
  <c r="N1616" i="1" a="1"/>
  <c r="N1616" i="1" s="1"/>
  <c r="N1617" i="1" a="1"/>
  <c r="N1617" i="1" s="1"/>
  <c r="N1618" i="1" a="1"/>
  <c r="N1618" i="1" s="1"/>
  <c r="N1619" i="1" a="1"/>
  <c r="N1619" i="1" s="1"/>
  <c r="N1620" i="1" a="1"/>
  <c r="N1620" i="1" s="1"/>
  <c r="N1621" i="1" a="1"/>
  <c r="N1621" i="1" s="1"/>
  <c r="N1622" i="1" a="1"/>
  <c r="N1622" i="1" s="1"/>
  <c r="N1623" i="1" a="1"/>
  <c r="N1623" i="1" s="1"/>
  <c r="N1624" i="1" a="1"/>
  <c r="N1624" i="1" s="1"/>
  <c r="N1625" i="1" a="1"/>
  <c r="N1625" i="1" s="1"/>
  <c r="N1626" i="1" a="1"/>
  <c r="N1626" i="1" s="1"/>
  <c r="N1627" i="1" a="1"/>
  <c r="N1627" i="1" s="1"/>
  <c r="N1628" i="1" a="1"/>
  <c r="N1628" i="1" s="1"/>
  <c r="N1629" i="1" a="1"/>
  <c r="N1629" i="1" s="1"/>
  <c r="N1630" i="1" a="1"/>
  <c r="N1630" i="1" s="1"/>
  <c r="N1631" i="1" a="1"/>
  <c r="N1631" i="1" s="1"/>
  <c r="N1632" i="1" a="1"/>
  <c r="N1632" i="1" s="1"/>
  <c r="N1633" i="1" a="1"/>
  <c r="N1633" i="1" s="1"/>
  <c r="N1634" i="1" a="1"/>
  <c r="N1634" i="1" s="1"/>
  <c r="N1635" i="1" a="1"/>
  <c r="N1635" i="1" s="1"/>
  <c r="N1636" i="1" a="1"/>
  <c r="N1636" i="1" s="1"/>
  <c r="N1637" i="1" a="1"/>
  <c r="N1637" i="1" s="1"/>
  <c r="N1638" i="1" a="1"/>
  <c r="N1638" i="1" s="1"/>
  <c r="N1639" i="1" a="1"/>
  <c r="N1639" i="1" s="1"/>
  <c r="N1640" i="1" a="1"/>
  <c r="N1640" i="1" s="1"/>
  <c r="N1641" i="1" a="1"/>
  <c r="N1641" i="1" s="1"/>
  <c r="N1642" i="1" a="1"/>
  <c r="N1642" i="1" s="1"/>
  <c r="N1643" i="1" a="1"/>
  <c r="N1643" i="1" s="1"/>
  <c r="N1644" i="1" a="1"/>
  <c r="N1644" i="1" s="1"/>
  <c r="N1645" i="1" a="1"/>
  <c r="N1645" i="1" s="1"/>
  <c r="N1646" i="1" a="1"/>
  <c r="N1646" i="1" s="1"/>
  <c r="N1647" i="1" a="1"/>
  <c r="N1647" i="1" s="1"/>
  <c r="N1648" i="1" a="1"/>
  <c r="N1648" i="1" s="1"/>
  <c r="N1649" i="1" a="1"/>
  <c r="N1649" i="1" s="1"/>
  <c r="N1650" i="1" a="1"/>
  <c r="N1650" i="1" s="1"/>
  <c r="N1651" i="1" a="1"/>
  <c r="N1651" i="1" s="1"/>
  <c r="N1652" i="1" a="1"/>
  <c r="N1652" i="1" s="1"/>
  <c r="N1653" i="1" a="1"/>
  <c r="N1653" i="1" s="1"/>
  <c r="N1654" i="1" a="1"/>
  <c r="N1654" i="1" s="1"/>
  <c r="N1655" i="1" a="1"/>
  <c r="N1655" i="1" s="1"/>
  <c r="N1656" i="1" a="1"/>
  <c r="N1656" i="1" s="1"/>
  <c r="N1657" i="1" a="1"/>
  <c r="N1657" i="1" s="1"/>
  <c r="N1658" i="1" a="1"/>
  <c r="N1658" i="1" s="1"/>
  <c r="N1659" i="1" a="1"/>
  <c r="N1659" i="1" s="1"/>
  <c r="N1660" i="1" a="1"/>
  <c r="N1660" i="1" s="1"/>
  <c r="N1661" i="1" a="1"/>
  <c r="N1661" i="1" s="1"/>
  <c r="N1662" i="1" a="1"/>
  <c r="N1662" i="1" s="1"/>
  <c r="N1663" i="1" a="1"/>
  <c r="N1663" i="1" s="1"/>
  <c r="N1664" i="1" a="1"/>
  <c r="N1664" i="1" s="1"/>
  <c r="N1665" i="1" a="1"/>
  <c r="N1665" i="1" s="1"/>
  <c r="N1666" i="1" a="1"/>
  <c r="N1666" i="1" s="1"/>
  <c r="N1667" i="1" a="1"/>
  <c r="N1667" i="1" s="1"/>
  <c r="N1668" i="1" a="1"/>
  <c r="N1668" i="1" s="1"/>
  <c r="N1669" i="1" a="1"/>
  <c r="N1669" i="1" s="1"/>
  <c r="N1670" i="1" a="1"/>
  <c r="N1670" i="1" s="1"/>
  <c r="N1671" i="1" a="1"/>
  <c r="N1671" i="1" s="1"/>
  <c r="N1672" i="1" a="1"/>
  <c r="N1672" i="1" s="1"/>
  <c r="N1673" i="1" a="1"/>
  <c r="N1673" i="1" s="1"/>
  <c r="N1674" i="1" a="1"/>
  <c r="N1674" i="1" s="1"/>
  <c r="N1675" i="1" a="1"/>
  <c r="N1675" i="1" s="1"/>
  <c r="N1676" i="1" a="1"/>
  <c r="N1676" i="1" s="1"/>
  <c r="N1677" i="1" a="1"/>
  <c r="N1677" i="1" s="1"/>
  <c r="N1678" i="1" a="1"/>
  <c r="N1678" i="1" s="1"/>
  <c r="N1679" i="1" a="1"/>
  <c r="N1679" i="1" s="1"/>
  <c r="N1680" i="1" a="1"/>
  <c r="N1680" i="1" s="1"/>
  <c r="N1681" i="1" a="1"/>
  <c r="N1681" i="1" s="1"/>
  <c r="N1682" i="1" a="1"/>
  <c r="N1682" i="1" s="1"/>
  <c r="N1683" i="1" a="1"/>
  <c r="N1683" i="1" s="1"/>
  <c r="N1684" i="1" a="1"/>
  <c r="N1684" i="1" s="1"/>
  <c r="N1685" i="1" a="1"/>
  <c r="N1685" i="1" s="1"/>
  <c r="N1686" i="1" a="1"/>
  <c r="N1686" i="1" s="1"/>
  <c r="N1687" i="1" a="1"/>
  <c r="N1687" i="1" s="1"/>
  <c r="N1688" i="1" a="1"/>
  <c r="N1688" i="1" s="1"/>
  <c r="N1689" i="1" a="1"/>
  <c r="N1689" i="1" s="1"/>
  <c r="N1690" i="1" a="1"/>
  <c r="N1690" i="1" s="1"/>
  <c r="N1691" i="1" a="1"/>
  <c r="N1691" i="1" s="1"/>
  <c r="N1692" i="1" a="1"/>
  <c r="N1692" i="1" s="1"/>
  <c r="N1693" i="1" a="1"/>
  <c r="N1693" i="1" s="1"/>
  <c r="N1694" i="1" a="1"/>
  <c r="N1694" i="1" s="1"/>
  <c r="N1695" i="1" a="1"/>
  <c r="N1695" i="1" s="1"/>
  <c r="N1696" i="1" a="1"/>
  <c r="N1696" i="1" s="1"/>
  <c r="N1697" i="1" a="1"/>
  <c r="N1697" i="1" s="1"/>
  <c r="N1698" i="1" a="1"/>
  <c r="N1698" i="1" s="1"/>
  <c r="N1699" i="1" a="1"/>
  <c r="N1699" i="1" s="1"/>
  <c r="N1700" i="1" a="1"/>
  <c r="N1700" i="1" s="1"/>
  <c r="N1701" i="1" a="1"/>
  <c r="N1701" i="1" s="1"/>
  <c r="N1702" i="1" a="1"/>
  <c r="N1702" i="1" s="1"/>
  <c r="N1703" i="1" a="1"/>
  <c r="N1703" i="1" s="1"/>
  <c r="N1704" i="1" a="1"/>
  <c r="N1704" i="1" s="1"/>
  <c r="N1705" i="1" a="1"/>
  <c r="N1705" i="1" s="1"/>
  <c r="N1706" i="1" a="1"/>
  <c r="N1706" i="1" s="1"/>
  <c r="N1707" i="1" a="1"/>
  <c r="N1707" i="1" s="1"/>
  <c r="N1708" i="1" a="1"/>
  <c r="N1708" i="1" s="1"/>
  <c r="N1709" i="1" a="1"/>
  <c r="N1709" i="1" s="1"/>
  <c r="N1710" i="1" a="1"/>
  <c r="N1710" i="1" s="1"/>
  <c r="N1711" i="1" a="1"/>
  <c r="N1711" i="1" s="1"/>
  <c r="N1712" i="1" a="1"/>
  <c r="N1712" i="1" s="1"/>
  <c r="N1713" i="1" a="1"/>
  <c r="N1713" i="1" s="1"/>
  <c r="N1714" i="1" a="1"/>
  <c r="N1714" i="1" s="1"/>
  <c r="N1715" i="1" a="1"/>
  <c r="N1715" i="1" s="1"/>
  <c r="N1716" i="1" a="1"/>
  <c r="N1716" i="1" s="1"/>
  <c r="N1717" i="1" a="1"/>
  <c r="N1717" i="1" s="1"/>
  <c r="N1718" i="1" a="1"/>
  <c r="N1718" i="1" s="1"/>
  <c r="N1719" i="1" a="1"/>
  <c r="N1719" i="1" s="1"/>
  <c r="N1720" i="1" a="1"/>
  <c r="N1720" i="1" s="1"/>
  <c r="N1721" i="1" a="1"/>
  <c r="N1721" i="1" s="1"/>
  <c r="N1722" i="1" a="1"/>
  <c r="N1722" i="1" s="1"/>
  <c r="N1723" i="1" a="1"/>
  <c r="N1723" i="1" s="1"/>
  <c r="N1724" i="1" a="1"/>
  <c r="N1724" i="1" s="1"/>
  <c r="N1725" i="1" a="1"/>
  <c r="N1725" i="1" s="1"/>
  <c r="N1726" i="1" a="1"/>
  <c r="N1726" i="1" s="1"/>
  <c r="N1727" i="1" a="1"/>
  <c r="N1727" i="1" s="1"/>
  <c r="N1728" i="1" a="1"/>
  <c r="N1728" i="1" s="1"/>
  <c r="N1729" i="1" a="1"/>
  <c r="N1729" i="1" s="1"/>
  <c r="N1730" i="1" a="1"/>
  <c r="N1730" i="1" s="1"/>
  <c r="N1731" i="1" a="1"/>
  <c r="N1731" i="1" s="1"/>
  <c r="N1732" i="1" a="1"/>
  <c r="N1732" i="1" s="1"/>
  <c r="N1733" i="1" a="1"/>
  <c r="N1733" i="1" s="1"/>
  <c r="N1734" i="1" a="1"/>
  <c r="N1734" i="1" s="1"/>
  <c r="N1735" i="1" a="1"/>
  <c r="N1735" i="1" s="1"/>
  <c r="N1736" i="1" a="1"/>
  <c r="N1736" i="1" s="1"/>
  <c r="N1737" i="1" a="1"/>
  <c r="N1737" i="1" s="1"/>
  <c r="N1738" i="1" a="1"/>
  <c r="N1738" i="1" s="1"/>
  <c r="N1739" i="1" a="1"/>
  <c r="N1739" i="1" s="1"/>
  <c r="N1740" i="1" a="1"/>
  <c r="N1740" i="1" s="1"/>
  <c r="N1741" i="1" a="1"/>
  <c r="N1741" i="1" s="1"/>
  <c r="N1742" i="1" a="1"/>
  <c r="N1742" i="1" s="1"/>
  <c r="N1743" i="1" a="1"/>
  <c r="N1743" i="1" s="1"/>
  <c r="N1744" i="1" a="1"/>
  <c r="N1744" i="1" s="1"/>
  <c r="N1745" i="1" a="1"/>
  <c r="N1745" i="1" s="1"/>
  <c r="N1746" i="1" a="1"/>
  <c r="N1746" i="1" s="1"/>
  <c r="N1747" i="1" a="1"/>
  <c r="N1747" i="1" s="1"/>
  <c r="N1748" i="1" a="1"/>
  <c r="N1748" i="1" s="1"/>
  <c r="N1749" i="1" a="1"/>
  <c r="N1749" i="1" s="1"/>
  <c r="N1750" i="1" a="1"/>
  <c r="N1750" i="1" s="1"/>
  <c r="N1751" i="1" a="1"/>
  <c r="N1751" i="1" s="1"/>
  <c r="N1752" i="1" a="1"/>
  <c r="N1752" i="1" s="1"/>
  <c r="N1753" i="1" a="1"/>
  <c r="N1753" i="1" s="1"/>
  <c r="N1754" i="1" a="1"/>
  <c r="N1754" i="1" s="1"/>
  <c r="N1755" i="1" a="1"/>
  <c r="N1755" i="1" s="1"/>
  <c r="N1756" i="1" a="1"/>
  <c r="N1756" i="1" s="1"/>
  <c r="N1757" i="1" a="1"/>
  <c r="N1757" i="1" s="1"/>
  <c r="N1758" i="1" a="1"/>
  <c r="N1758" i="1" s="1"/>
  <c r="N1759" i="1" a="1"/>
  <c r="N1759" i="1" s="1"/>
  <c r="N1760" i="1" a="1"/>
  <c r="N1760" i="1" s="1"/>
  <c r="N1761" i="1" a="1"/>
  <c r="N1761" i="1" s="1"/>
  <c r="N1762" i="1" a="1"/>
  <c r="N1762" i="1" s="1"/>
  <c r="N1763" i="1" a="1"/>
  <c r="N1763" i="1" s="1"/>
  <c r="N1764" i="1" a="1"/>
  <c r="N1764" i="1" s="1"/>
  <c r="N1765" i="1" a="1"/>
  <c r="N1765" i="1" s="1"/>
  <c r="N1766" i="1" a="1"/>
  <c r="N1766" i="1" s="1"/>
  <c r="N1767" i="1" a="1"/>
  <c r="N1767" i="1" s="1"/>
  <c r="N1768" i="1" a="1"/>
  <c r="N1768" i="1" s="1"/>
  <c r="N1769" i="1" a="1"/>
  <c r="N1769" i="1" s="1"/>
  <c r="N1770" i="1" a="1"/>
  <c r="N1770" i="1" s="1"/>
  <c r="N1771" i="1" a="1"/>
  <c r="N1771" i="1" s="1"/>
  <c r="N1772" i="1" a="1"/>
  <c r="N1772" i="1" s="1"/>
  <c r="N1773" i="1" a="1"/>
  <c r="N1773" i="1" s="1"/>
  <c r="N1774" i="1" a="1"/>
  <c r="N1774" i="1" s="1"/>
  <c r="N1775" i="1" a="1"/>
  <c r="N1775" i="1" s="1"/>
  <c r="N1776" i="1" a="1"/>
  <c r="N1776" i="1" s="1"/>
  <c r="N1777" i="1" a="1"/>
  <c r="N1777" i="1" s="1"/>
  <c r="N1778" i="1" a="1"/>
  <c r="N1778" i="1" s="1"/>
  <c r="N1779" i="1" a="1"/>
  <c r="N1779" i="1" s="1"/>
  <c r="N1780" i="1" a="1"/>
  <c r="N1780" i="1" s="1"/>
  <c r="N1781" i="1" a="1"/>
  <c r="N1781" i="1" s="1"/>
  <c r="N1782" i="1" a="1"/>
  <c r="N1782" i="1" s="1"/>
  <c r="N1783" i="1" a="1"/>
  <c r="N1783" i="1" s="1"/>
  <c r="N1784" i="1" a="1"/>
  <c r="N1784" i="1" s="1"/>
  <c r="N1785" i="1" a="1"/>
  <c r="N1785" i="1" s="1"/>
  <c r="N1786" i="1" a="1"/>
  <c r="N1786" i="1" s="1"/>
  <c r="N1787" i="1" a="1"/>
  <c r="N1787" i="1" s="1"/>
  <c r="N1788" i="1" a="1"/>
  <c r="N1788" i="1" s="1"/>
  <c r="N1789" i="1" a="1"/>
  <c r="N1789" i="1" s="1"/>
  <c r="N1790" i="1" a="1"/>
  <c r="N1790" i="1" s="1"/>
  <c r="N1791" i="1" a="1"/>
  <c r="N1791" i="1" s="1"/>
  <c r="N1792" i="1" a="1"/>
  <c r="N1792" i="1" s="1"/>
  <c r="N1793" i="1" a="1"/>
  <c r="N1793" i="1" s="1"/>
  <c r="N1794" i="1" a="1"/>
  <c r="N1794" i="1" s="1"/>
  <c r="N1795" i="1" a="1"/>
  <c r="N1795" i="1" s="1"/>
  <c r="N1796" i="1" a="1"/>
  <c r="N1796" i="1" s="1"/>
  <c r="N1797" i="1" a="1"/>
  <c r="N1797" i="1" s="1"/>
  <c r="N1798" i="1" a="1"/>
  <c r="N1798" i="1" s="1"/>
  <c r="N1799" i="1" a="1"/>
  <c r="N1799" i="1" s="1"/>
  <c r="N1800" i="1" a="1"/>
  <c r="N1800" i="1" s="1"/>
  <c r="N1801" i="1" a="1"/>
  <c r="N1801" i="1" s="1"/>
  <c r="N1802" i="1" a="1"/>
  <c r="N1802" i="1" s="1"/>
  <c r="N1803" i="1" a="1"/>
  <c r="N1803" i="1" s="1"/>
  <c r="N1804" i="1" a="1"/>
  <c r="N1804" i="1" s="1"/>
  <c r="N1805" i="1" a="1"/>
  <c r="N1805" i="1" s="1"/>
  <c r="N1806" i="1" a="1"/>
  <c r="N1806" i="1" s="1"/>
  <c r="N1807" i="1" a="1"/>
  <c r="N1807" i="1" s="1"/>
  <c r="N1808" i="1" a="1"/>
  <c r="N1808" i="1" s="1"/>
  <c r="N1809" i="1" a="1"/>
  <c r="N1809" i="1" s="1"/>
  <c r="N1810" i="1" a="1"/>
  <c r="N1810" i="1" s="1"/>
  <c r="N1811" i="1" a="1"/>
  <c r="N1811" i="1" s="1"/>
  <c r="N1812" i="1" a="1"/>
  <c r="N1812" i="1" s="1"/>
  <c r="N1813" i="1" a="1"/>
  <c r="N1813" i="1" s="1"/>
  <c r="N1814" i="1" a="1"/>
  <c r="N1814" i="1" s="1"/>
  <c r="N1815" i="1" a="1"/>
  <c r="N1815" i="1" s="1"/>
  <c r="N1816" i="1" a="1"/>
  <c r="N1816" i="1" s="1"/>
  <c r="N1817" i="1" a="1"/>
  <c r="N1817" i="1" s="1"/>
  <c r="N1818" i="1" a="1"/>
  <c r="N1818" i="1" s="1"/>
  <c r="N1819" i="1" a="1"/>
  <c r="N1819" i="1" s="1"/>
  <c r="N1820" i="1" a="1"/>
  <c r="N1820" i="1" s="1"/>
  <c r="N1821" i="1" a="1"/>
  <c r="N1821" i="1" s="1"/>
  <c r="N1822" i="1" a="1"/>
  <c r="N1822" i="1" s="1"/>
  <c r="N1823" i="1" a="1"/>
  <c r="N1823" i="1" s="1"/>
  <c r="N1824" i="1" a="1"/>
  <c r="N1824" i="1" s="1"/>
  <c r="N1825" i="1" a="1"/>
  <c r="N1825" i="1" s="1"/>
  <c r="N1826" i="1" a="1"/>
  <c r="N1826" i="1" s="1"/>
  <c r="N1827" i="1" a="1"/>
  <c r="N1827" i="1" s="1"/>
  <c r="N1828" i="1" a="1"/>
  <c r="N1828" i="1" s="1"/>
  <c r="N1829" i="1" a="1"/>
  <c r="N1829" i="1" s="1"/>
  <c r="N1830" i="1" a="1"/>
  <c r="N1830" i="1" s="1"/>
  <c r="N1831" i="1" a="1"/>
  <c r="N1831" i="1" s="1"/>
  <c r="N1832" i="1" a="1"/>
  <c r="N1832" i="1" s="1"/>
  <c r="N1833" i="1" a="1"/>
  <c r="N1833" i="1" s="1"/>
  <c r="N1834" i="1" a="1"/>
  <c r="N1834" i="1" s="1"/>
  <c r="N1835" i="1" a="1"/>
  <c r="N1835" i="1" s="1"/>
  <c r="N1836" i="1" a="1"/>
  <c r="N1836" i="1" s="1"/>
  <c r="N1837" i="1" a="1"/>
  <c r="N1837" i="1" s="1"/>
  <c r="N1838" i="1" a="1"/>
  <c r="N1838" i="1" s="1"/>
  <c r="N1839" i="1" a="1"/>
  <c r="N1839" i="1" s="1"/>
  <c r="N1840" i="1" a="1"/>
  <c r="N1840" i="1" s="1"/>
  <c r="N1841" i="1" a="1"/>
  <c r="N1841" i="1" s="1"/>
  <c r="N1842" i="1" a="1"/>
  <c r="N1842" i="1" s="1"/>
  <c r="N1843" i="1" a="1"/>
  <c r="N1843" i="1" s="1"/>
  <c r="N1844" i="1" a="1"/>
  <c r="N1844" i="1" s="1"/>
  <c r="N1845" i="1" a="1"/>
  <c r="N1845" i="1" s="1"/>
  <c r="N1846" i="1" a="1"/>
  <c r="N1846" i="1" s="1"/>
  <c r="N1847" i="1" a="1"/>
  <c r="N1847" i="1" s="1"/>
  <c r="N1848" i="1" a="1"/>
  <c r="N1848" i="1" s="1"/>
  <c r="N1849" i="1" a="1"/>
  <c r="N1849" i="1" s="1"/>
  <c r="N1850" i="1" a="1"/>
  <c r="N1850" i="1" s="1"/>
  <c r="N1851" i="1" a="1"/>
  <c r="N1851" i="1" s="1"/>
  <c r="N1852" i="1" a="1"/>
  <c r="N1852" i="1" s="1"/>
  <c r="N1853" i="1" a="1"/>
  <c r="N1853" i="1" s="1"/>
  <c r="N1854" i="1" a="1"/>
  <c r="N1854" i="1" s="1"/>
  <c r="N1855" i="1" a="1"/>
  <c r="N1855" i="1" s="1"/>
  <c r="N1856" i="1" a="1"/>
  <c r="N1856" i="1" s="1"/>
  <c r="N1857" i="1" a="1"/>
  <c r="N1857" i="1" s="1"/>
  <c r="N1858" i="1" a="1"/>
  <c r="N1858" i="1" s="1"/>
  <c r="N1859" i="1" a="1"/>
  <c r="N1859" i="1" s="1"/>
  <c r="N1860" i="1" a="1"/>
  <c r="N1860" i="1" s="1"/>
  <c r="N1861" i="1" a="1"/>
  <c r="N1861" i="1" s="1"/>
  <c r="N1862" i="1" a="1"/>
  <c r="N1862" i="1" s="1"/>
  <c r="N1863" i="1" a="1"/>
  <c r="N1863" i="1" s="1"/>
  <c r="N1864" i="1" a="1"/>
  <c r="N1864" i="1" s="1"/>
  <c r="N1865" i="1" a="1"/>
  <c r="N1865" i="1" s="1"/>
  <c r="N1866" i="1" a="1"/>
  <c r="N1866" i="1" s="1"/>
  <c r="N1867" i="1" a="1"/>
  <c r="N1867" i="1" s="1"/>
  <c r="N1868" i="1" a="1"/>
  <c r="N1868" i="1" s="1"/>
  <c r="N1869" i="1" a="1"/>
  <c r="N1869" i="1" s="1"/>
  <c r="N1870" i="1" a="1"/>
  <c r="N1870" i="1" s="1"/>
  <c r="N1871" i="1" a="1"/>
  <c r="N1871" i="1" s="1"/>
  <c r="N1872" i="1" a="1"/>
  <c r="N1872" i="1" s="1"/>
  <c r="N1873" i="1" a="1"/>
  <c r="N1873" i="1" s="1"/>
  <c r="N1874" i="1" a="1"/>
  <c r="N1874" i="1" s="1"/>
  <c r="N1875" i="1" a="1"/>
  <c r="N1875" i="1" s="1"/>
  <c r="N1876" i="1" a="1"/>
  <c r="N1876" i="1" s="1"/>
  <c r="N1877" i="1" a="1"/>
  <c r="N1877" i="1" s="1"/>
  <c r="N1878" i="1" a="1"/>
  <c r="N1878" i="1" s="1"/>
  <c r="N1879" i="1" a="1"/>
  <c r="N1879" i="1" s="1"/>
  <c r="N1880" i="1" a="1"/>
  <c r="N1880" i="1" s="1"/>
  <c r="N1881" i="1" a="1"/>
  <c r="N1881" i="1" s="1"/>
  <c r="N1882" i="1" a="1"/>
  <c r="N1882" i="1" s="1"/>
  <c r="N1883" i="1" a="1"/>
  <c r="N1883" i="1" s="1"/>
  <c r="N1884" i="1" a="1"/>
  <c r="N1884" i="1" s="1"/>
  <c r="N1885" i="1" a="1"/>
  <c r="N1885" i="1" s="1"/>
  <c r="N1886" i="1" a="1"/>
  <c r="N1886" i="1" s="1"/>
  <c r="N1887" i="1" a="1"/>
  <c r="N1887" i="1" s="1"/>
  <c r="N1888" i="1" a="1"/>
  <c r="N1888" i="1" s="1"/>
  <c r="N1889" i="1" a="1"/>
  <c r="N1889" i="1" s="1"/>
  <c r="N1890" i="1" a="1"/>
  <c r="N1890" i="1" s="1"/>
  <c r="N1891" i="1" a="1"/>
  <c r="N1891" i="1" s="1"/>
  <c r="N1892" i="1" a="1"/>
  <c r="N1892" i="1" s="1"/>
  <c r="N1893" i="1" a="1"/>
  <c r="N1893" i="1" s="1"/>
  <c r="N1894" i="1" a="1"/>
  <c r="N1894" i="1" s="1"/>
  <c r="N1895" i="1" a="1"/>
  <c r="N1895" i="1" s="1"/>
  <c r="N1896" i="1" a="1"/>
  <c r="N1896" i="1" s="1"/>
  <c r="N1897" i="1" a="1"/>
  <c r="N1897" i="1" s="1"/>
  <c r="N1898" i="1" a="1"/>
  <c r="N1898" i="1" s="1"/>
  <c r="N1899" i="1" a="1"/>
  <c r="N1899" i="1" s="1"/>
  <c r="N1900" i="1" a="1"/>
  <c r="N1900" i="1" s="1"/>
  <c r="N1901" i="1" a="1"/>
  <c r="N1901" i="1" s="1"/>
  <c r="N1902" i="1" a="1"/>
  <c r="N1902" i="1" s="1"/>
  <c r="N1903" i="1" a="1"/>
  <c r="N1903" i="1" s="1"/>
  <c r="N1904" i="1" a="1"/>
  <c r="N1904" i="1" s="1"/>
  <c r="N1905" i="1" a="1"/>
  <c r="N1905" i="1" s="1"/>
  <c r="N1906" i="1" a="1"/>
  <c r="N1906" i="1" s="1"/>
  <c r="N1907" i="1" a="1"/>
  <c r="N1907" i="1" s="1"/>
  <c r="N1908" i="1" a="1"/>
  <c r="N1908" i="1" s="1"/>
  <c r="N1909" i="1" a="1"/>
  <c r="N1909" i="1" s="1"/>
  <c r="N1910" i="1" a="1"/>
  <c r="N1910" i="1" s="1"/>
  <c r="N1911" i="1" a="1"/>
  <c r="N1911" i="1" s="1"/>
  <c r="N1912" i="1" a="1"/>
  <c r="N1912" i="1" s="1"/>
  <c r="N1913" i="1" a="1"/>
  <c r="N1913" i="1" s="1"/>
  <c r="N1914" i="1" a="1"/>
  <c r="N1914" i="1" s="1"/>
  <c r="N1915" i="1" a="1"/>
  <c r="N1915" i="1" s="1"/>
  <c r="N1916" i="1" a="1"/>
  <c r="N1916" i="1" s="1"/>
  <c r="N1917" i="1" a="1"/>
  <c r="N1917" i="1" s="1"/>
  <c r="N1918" i="1" a="1"/>
  <c r="N1918" i="1" s="1"/>
  <c r="N1919" i="1" a="1"/>
  <c r="N1919" i="1" s="1"/>
  <c r="N1920" i="1" a="1"/>
  <c r="N1920" i="1" s="1"/>
  <c r="N1921" i="1" a="1"/>
  <c r="N1921" i="1" s="1"/>
  <c r="N1922" i="1" a="1"/>
  <c r="N1922" i="1" s="1"/>
  <c r="N1923" i="1" a="1"/>
  <c r="N1923" i="1" s="1"/>
  <c r="N1924" i="1" a="1"/>
  <c r="N1924" i="1" s="1"/>
  <c r="N1925" i="1" a="1"/>
  <c r="N1925" i="1" s="1"/>
  <c r="N1926" i="1" a="1"/>
  <c r="N1926" i="1" s="1"/>
  <c r="N1927" i="1" a="1"/>
  <c r="N1927" i="1" s="1"/>
  <c r="N1928" i="1" a="1"/>
  <c r="N1928" i="1" s="1"/>
  <c r="N1929" i="1" a="1"/>
  <c r="N1929" i="1" s="1"/>
  <c r="N1930" i="1" a="1"/>
  <c r="N1930" i="1" s="1"/>
  <c r="N1931" i="1" a="1"/>
  <c r="N1931" i="1" s="1"/>
  <c r="N1932" i="1" a="1"/>
  <c r="N1932" i="1" s="1"/>
  <c r="N1933" i="1" a="1"/>
  <c r="N1933" i="1" s="1"/>
  <c r="N1934" i="1" a="1"/>
  <c r="N1934" i="1" s="1"/>
  <c r="N1935" i="1" a="1"/>
  <c r="N1935" i="1" s="1"/>
  <c r="N1936" i="1" a="1"/>
  <c r="N1936" i="1" s="1"/>
  <c r="N1937" i="1" a="1"/>
  <c r="N1937" i="1" s="1"/>
  <c r="N1938" i="1" a="1"/>
  <c r="N1938" i="1" s="1"/>
  <c r="N1939" i="1" a="1"/>
  <c r="N1939" i="1" s="1"/>
  <c r="N1940" i="1" a="1"/>
  <c r="N1940" i="1" s="1"/>
  <c r="N1941" i="1" a="1"/>
  <c r="N1941" i="1" s="1"/>
  <c r="N1942" i="1" a="1"/>
  <c r="N1942" i="1" s="1"/>
  <c r="N1943" i="1" a="1"/>
  <c r="N1943" i="1" s="1"/>
  <c r="N1944" i="1" a="1"/>
  <c r="N1944" i="1" s="1"/>
  <c r="N1945" i="1" a="1"/>
  <c r="N1945" i="1" s="1"/>
  <c r="N1946" i="1" a="1"/>
  <c r="N1946" i="1" s="1"/>
  <c r="N1947" i="1" a="1"/>
  <c r="N1947" i="1" s="1"/>
  <c r="N1948" i="1" a="1"/>
  <c r="N1948" i="1" s="1"/>
  <c r="N1949" i="1" a="1"/>
  <c r="N1949" i="1" s="1"/>
  <c r="N1950" i="1" a="1"/>
  <c r="N1950" i="1" s="1"/>
  <c r="N1951" i="1" a="1"/>
  <c r="N1951" i="1" s="1"/>
  <c r="N1952" i="1" a="1"/>
  <c r="N1952" i="1" s="1"/>
  <c r="N1953" i="1" a="1"/>
  <c r="N1953" i="1" s="1"/>
  <c r="N1954" i="1" a="1"/>
  <c r="N1954" i="1" s="1"/>
  <c r="N1955" i="1" a="1"/>
  <c r="N1955" i="1" s="1"/>
  <c r="N1956" i="1" a="1"/>
  <c r="N1956" i="1" s="1"/>
  <c r="N1957" i="1" a="1"/>
  <c r="N1957" i="1" s="1"/>
  <c r="N1958" i="1" a="1"/>
  <c r="N1958" i="1" s="1"/>
  <c r="N1959" i="1" a="1"/>
  <c r="N1959" i="1" s="1"/>
  <c r="N1960" i="1" a="1"/>
  <c r="N1960" i="1" s="1"/>
  <c r="N1961" i="1" a="1"/>
  <c r="N1961" i="1" s="1"/>
  <c r="N1962" i="1" a="1"/>
  <c r="N1962" i="1" s="1"/>
  <c r="N1963" i="1" a="1"/>
  <c r="N1963" i="1" s="1"/>
  <c r="N1964" i="1" a="1"/>
  <c r="N1964" i="1" s="1"/>
  <c r="N1965" i="1" a="1"/>
  <c r="N1965" i="1" s="1"/>
  <c r="N1966" i="1" a="1"/>
  <c r="N1966" i="1" s="1"/>
  <c r="N1967" i="1" a="1"/>
  <c r="N1967" i="1" s="1"/>
  <c r="N1968" i="1" a="1"/>
  <c r="N1968" i="1" s="1"/>
  <c r="N1969" i="1" a="1"/>
  <c r="N1969" i="1" s="1"/>
  <c r="N1970" i="1" a="1"/>
  <c r="N1970" i="1" s="1"/>
  <c r="N1971" i="1" a="1"/>
  <c r="N1971" i="1" s="1"/>
  <c r="N1972" i="1" a="1"/>
  <c r="N1972" i="1" s="1"/>
  <c r="N1973" i="1" a="1"/>
  <c r="N1973" i="1" s="1"/>
  <c r="N1974" i="1" a="1"/>
  <c r="N1974" i="1" s="1"/>
  <c r="N1975" i="1" a="1"/>
  <c r="N1975" i="1" s="1"/>
  <c r="N1976" i="1" a="1"/>
  <c r="N1976" i="1" s="1"/>
  <c r="N1977" i="1" a="1"/>
  <c r="N1977" i="1" s="1"/>
  <c r="N1978" i="1" a="1"/>
  <c r="N1978" i="1" s="1"/>
  <c r="N1979" i="1" a="1"/>
  <c r="N1979" i="1" s="1"/>
  <c r="N1980" i="1" a="1"/>
  <c r="N1980" i="1" s="1"/>
  <c r="N1981" i="1" a="1"/>
  <c r="N1981" i="1" s="1"/>
  <c r="N1982" i="1" a="1"/>
  <c r="N1982" i="1" s="1"/>
  <c r="N1983" i="1" a="1"/>
  <c r="N1983" i="1" s="1"/>
  <c r="N1984" i="1" a="1"/>
  <c r="N1984" i="1" s="1"/>
  <c r="N1985" i="1" a="1"/>
  <c r="N1985" i="1" s="1"/>
  <c r="N1986" i="1" a="1"/>
  <c r="N1986" i="1" s="1"/>
  <c r="N1987" i="1" a="1"/>
  <c r="N1987" i="1" s="1"/>
  <c r="N1988" i="1" a="1"/>
  <c r="N1988" i="1" s="1"/>
  <c r="N1989" i="1" a="1"/>
  <c r="N1989" i="1" s="1"/>
  <c r="N1990" i="1" a="1"/>
  <c r="N1990" i="1" s="1"/>
  <c r="N1991" i="1" a="1"/>
  <c r="N1991" i="1" s="1"/>
  <c r="N1992" i="1" a="1"/>
  <c r="N1992" i="1" s="1"/>
  <c r="N1993" i="1" a="1"/>
  <c r="N1993" i="1" s="1"/>
  <c r="N1994" i="1" a="1"/>
  <c r="N1994" i="1" s="1"/>
  <c r="N1995" i="1" a="1"/>
  <c r="N1995" i="1" s="1"/>
  <c r="N1996" i="1" a="1"/>
  <c r="N1996" i="1" s="1"/>
  <c r="N1997" i="1" a="1"/>
  <c r="N1997" i="1" s="1"/>
  <c r="N1998" i="1" a="1"/>
  <c r="N1998" i="1" s="1"/>
  <c r="N1999" i="1" a="1"/>
  <c r="N1999" i="1" s="1"/>
  <c r="N2000" i="1" a="1"/>
  <c r="N2000" i="1" s="1"/>
  <c r="N2001" i="1" a="1"/>
  <c r="N2001" i="1" s="1"/>
  <c r="N2002" i="1" a="1"/>
  <c r="N2002" i="1" s="1"/>
  <c r="N2003" i="1" a="1"/>
  <c r="N2003" i="1" s="1"/>
  <c r="N2004" i="1" a="1"/>
  <c r="N2004" i="1" s="1"/>
  <c r="N2005" i="1" a="1"/>
  <c r="N2005" i="1" s="1"/>
  <c r="N2006" i="1" a="1"/>
  <c r="N2006" i="1" s="1"/>
  <c r="N2007" i="1" a="1"/>
  <c r="N2007" i="1" s="1"/>
  <c r="N2008" i="1" a="1"/>
  <c r="N2008" i="1" s="1"/>
  <c r="N2009" i="1" a="1"/>
  <c r="N2009" i="1" s="1"/>
  <c r="N2010" i="1" a="1"/>
  <c r="N2010" i="1" s="1"/>
  <c r="N2011" i="1" a="1"/>
  <c r="N2011" i="1" s="1"/>
  <c r="N2012" i="1" a="1"/>
  <c r="N2012" i="1" s="1"/>
  <c r="N2013" i="1" a="1"/>
  <c r="N2013" i="1" s="1"/>
  <c r="N2014" i="1" a="1"/>
  <c r="N2014" i="1" s="1"/>
  <c r="N2015" i="1" a="1"/>
  <c r="N2015" i="1" s="1"/>
  <c r="N2016" i="1" a="1"/>
  <c r="N2016" i="1" s="1"/>
  <c r="N2017" i="1" a="1"/>
  <c r="N2017" i="1" s="1"/>
  <c r="N2018" i="1" a="1"/>
  <c r="N2018" i="1" s="1"/>
  <c r="N2019" i="1" a="1"/>
  <c r="N2019" i="1" s="1"/>
  <c r="N2020" i="1" a="1"/>
  <c r="N2020" i="1" s="1"/>
  <c r="N2021" i="1" a="1"/>
  <c r="N2021" i="1" s="1"/>
  <c r="N2022" i="1" a="1"/>
  <c r="N2022" i="1" s="1"/>
  <c r="N2023" i="1" a="1"/>
  <c r="N2023" i="1" s="1"/>
  <c r="N2024" i="1" a="1"/>
  <c r="N2024" i="1" s="1"/>
  <c r="N2025" i="1" a="1"/>
  <c r="N2025" i="1" s="1"/>
  <c r="N2026" i="1" a="1"/>
  <c r="N2026" i="1" s="1"/>
  <c r="N2027" i="1" a="1"/>
  <c r="N2027" i="1" s="1"/>
  <c r="N2028" i="1" a="1"/>
  <c r="N2028" i="1" s="1"/>
  <c r="N2029" i="1" a="1"/>
  <c r="N2029" i="1" s="1"/>
  <c r="N2030" i="1" a="1"/>
  <c r="N2030" i="1" s="1"/>
  <c r="N2031" i="1" a="1"/>
  <c r="N2031" i="1" s="1"/>
  <c r="N2032" i="1" a="1"/>
  <c r="N2032" i="1" s="1"/>
  <c r="N2033" i="1" a="1"/>
  <c r="N2033" i="1" s="1"/>
  <c r="N2034" i="1" a="1"/>
  <c r="N2034" i="1" s="1"/>
  <c r="N2035" i="1" a="1"/>
  <c r="N2035" i="1" s="1"/>
  <c r="N2036" i="1" a="1"/>
  <c r="N2036" i="1" s="1"/>
  <c r="N2037" i="1" a="1"/>
  <c r="N2037" i="1" s="1"/>
  <c r="N2038" i="1" a="1"/>
  <c r="N2038" i="1" s="1"/>
  <c r="N2039" i="1" a="1"/>
  <c r="N2039" i="1" s="1"/>
  <c r="N2040" i="1" a="1"/>
  <c r="N2040" i="1" s="1"/>
  <c r="N2041" i="1" a="1"/>
  <c r="N2041" i="1" s="1"/>
  <c r="N2042" i="1" a="1"/>
  <c r="N2042" i="1" s="1"/>
  <c r="N2043" i="1" a="1"/>
  <c r="N2043" i="1" s="1"/>
  <c r="N2044" i="1" a="1"/>
  <c r="N2044" i="1" s="1"/>
  <c r="N2045" i="1" a="1"/>
  <c r="N2045" i="1" s="1"/>
  <c r="N2046" i="1" a="1"/>
  <c r="N2046" i="1" s="1"/>
  <c r="N2047" i="1" a="1"/>
  <c r="N2047" i="1" s="1"/>
  <c r="N2048" i="1" a="1"/>
  <c r="N2048" i="1" s="1"/>
  <c r="N2049" i="1" a="1"/>
  <c r="N2049" i="1" s="1"/>
  <c r="N2050" i="1" a="1"/>
  <c r="N2050" i="1" s="1"/>
  <c r="N2051" i="1" a="1"/>
  <c r="N2051" i="1" s="1"/>
  <c r="N2052" i="1" a="1"/>
  <c r="N2052" i="1" s="1"/>
  <c r="N2053" i="1" a="1"/>
  <c r="N2053" i="1" s="1"/>
  <c r="N2054" i="1" a="1"/>
  <c r="N2054" i="1" s="1"/>
  <c r="N2055" i="1" a="1"/>
  <c r="N2055" i="1" s="1"/>
  <c r="N2056" i="1" a="1"/>
  <c r="N2056" i="1" s="1"/>
  <c r="N2057" i="1" a="1"/>
  <c r="N2057" i="1" s="1"/>
  <c r="N2058" i="1" a="1"/>
  <c r="N2058" i="1" s="1"/>
  <c r="N2059" i="1" a="1"/>
  <c r="N2059" i="1" s="1"/>
  <c r="N2060" i="1" a="1"/>
  <c r="N2060" i="1" s="1"/>
  <c r="N2061" i="1" a="1"/>
  <c r="N2061" i="1" s="1"/>
  <c r="N2062" i="1" a="1"/>
  <c r="N2062" i="1" s="1"/>
  <c r="N2063" i="1" a="1"/>
  <c r="N2063" i="1" s="1"/>
  <c r="N2064" i="1" a="1"/>
  <c r="N2064" i="1" s="1"/>
  <c r="N2065" i="1" a="1"/>
  <c r="N2065" i="1" s="1"/>
  <c r="N2066" i="1" a="1"/>
  <c r="N2066" i="1" s="1"/>
  <c r="N2067" i="1" a="1"/>
  <c r="N2067" i="1" s="1"/>
  <c r="N2068" i="1" a="1"/>
  <c r="N2068" i="1" s="1"/>
  <c r="N2069" i="1" a="1"/>
  <c r="N2069" i="1" s="1"/>
  <c r="N2070" i="1" a="1"/>
  <c r="N2070" i="1" s="1"/>
  <c r="N2071" i="1" a="1"/>
  <c r="N2071" i="1" s="1"/>
  <c r="N2072" i="1" a="1"/>
  <c r="N2072" i="1" s="1"/>
  <c r="N2073" i="1" a="1"/>
  <c r="N2073" i="1" s="1"/>
  <c r="N2074" i="1" a="1"/>
  <c r="N2074" i="1" s="1"/>
  <c r="N2075" i="1" a="1"/>
  <c r="N2075" i="1" s="1"/>
  <c r="N2076" i="1" a="1"/>
  <c r="N2076" i="1" s="1"/>
  <c r="N2077" i="1" a="1"/>
  <c r="N2077" i="1" s="1"/>
  <c r="N2078" i="1" a="1"/>
  <c r="N2078" i="1" s="1"/>
  <c r="N2079" i="1" a="1"/>
  <c r="N2079" i="1" s="1"/>
  <c r="N2080" i="1" a="1"/>
  <c r="N2080" i="1" s="1"/>
  <c r="N2081" i="1" a="1"/>
  <c r="N2081" i="1" s="1"/>
  <c r="N2082" i="1" a="1"/>
  <c r="N2082" i="1" s="1"/>
  <c r="N2083" i="1" a="1"/>
  <c r="N2083" i="1" s="1"/>
  <c r="N2084" i="1" a="1"/>
  <c r="N2084" i="1" s="1"/>
  <c r="N2085" i="1" a="1"/>
  <c r="N2085" i="1" s="1"/>
  <c r="N2086" i="1" a="1"/>
  <c r="N2086" i="1" s="1"/>
  <c r="N2087" i="1" a="1"/>
  <c r="N2087" i="1" s="1"/>
  <c r="N2088" i="1" a="1"/>
  <c r="N2088" i="1" s="1"/>
  <c r="N2089" i="1" a="1"/>
  <c r="N2089" i="1" s="1"/>
  <c r="N2090" i="1" a="1"/>
  <c r="N2090" i="1" s="1"/>
  <c r="N2091" i="1" a="1"/>
  <c r="N2091" i="1" s="1"/>
  <c r="N2092" i="1" a="1"/>
  <c r="N2092" i="1" s="1"/>
  <c r="N2093" i="1" a="1"/>
  <c r="N2093" i="1" s="1"/>
  <c r="N2094" i="1" a="1"/>
  <c r="N2094" i="1" s="1"/>
  <c r="N2095" i="1" a="1"/>
  <c r="N2095" i="1" s="1"/>
  <c r="N2096" i="1" a="1"/>
  <c r="N2096" i="1" s="1"/>
  <c r="N2097" i="1" a="1"/>
  <c r="N2097" i="1" s="1"/>
  <c r="N2098" i="1" a="1"/>
  <c r="N2098" i="1" s="1"/>
  <c r="N2099" i="1" a="1"/>
  <c r="N2099" i="1" s="1"/>
  <c r="N2100" i="1" a="1"/>
  <c r="N2100" i="1" s="1"/>
  <c r="N2101" i="1" a="1"/>
  <c r="N2101" i="1" s="1"/>
  <c r="N2102" i="1" a="1"/>
  <c r="N2102" i="1" s="1"/>
  <c r="N2103" i="1" a="1"/>
  <c r="N2103" i="1" s="1"/>
  <c r="N2104" i="1" a="1"/>
  <c r="N2104" i="1" s="1"/>
  <c r="N2105" i="1" a="1"/>
  <c r="N2105" i="1" s="1"/>
  <c r="N2106" i="1" a="1"/>
  <c r="N2106" i="1" s="1"/>
  <c r="N2107" i="1" a="1"/>
  <c r="N2107" i="1" s="1"/>
  <c r="N2108" i="1" a="1"/>
  <c r="N2108" i="1" s="1"/>
  <c r="N2109" i="1" a="1"/>
  <c r="N2109" i="1" s="1"/>
  <c r="N2110" i="1" a="1"/>
  <c r="N2110" i="1" s="1"/>
  <c r="N2111" i="1" a="1"/>
  <c r="N2111" i="1" s="1"/>
  <c r="N2112" i="1" a="1"/>
  <c r="N2112" i="1" s="1"/>
  <c r="N2113" i="1" a="1"/>
  <c r="N2113" i="1" s="1"/>
  <c r="N2114" i="1" a="1"/>
  <c r="N2114" i="1" s="1"/>
  <c r="N2115" i="1" a="1"/>
  <c r="N2115" i="1" s="1"/>
  <c r="N2116" i="1" a="1"/>
  <c r="N2116" i="1" s="1"/>
  <c r="N2117" i="1" a="1"/>
  <c r="N2117" i="1" s="1"/>
  <c r="N2118" i="1" a="1"/>
  <c r="N2118" i="1" s="1"/>
  <c r="N2119" i="1" a="1"/>
  <c r="N2119" i="1" s="1"/>
  <c r="N2120" i="1" a="1"/>
  <c r="N2120" i="1" s="1"/>
  <c r="N2121" i="1" a="1"/>
  <c r="N2121" i="1" s="1"/>
  <c r="N2122" i="1" a="1"/>
  <c r="N2122" i="1" s="1"/>
  <c r="N2123" i="1" a="1"/>
  <c r="N2123" i="1" s="1"/>
  <c r="N2124" i="1" a="1"/>
  <c r="N2124" i="1" s="1"/>
  <c r="N2125" i="1" a="1"/>
  <c r="N2125" i="1" s="1"/>
  <c r="N2126" i="1" a="1"/>
  <c r="N2126" i="1" s="1"/>
  <c r="N2127" i="1" a="1"/>
  <c r="N2127" i="1" s="1"/>
  <c r="N2128" i="1" a="1"/>
  <c r="N2128" i="1" s="1"/>
  <c r="N2129" i="1" a="1"/>
  <c r="N2129" i="1" s="1"/>
  <c r="N2130" i="1" a="1"/>
  <c r="N2130" i="1" s="1"/>
  <c r="N2132" i="1" a="1"/>
  <c r="N2132" i="1" s="1"/>
  <c r="N2133" i="1" a="1"/>
  <c r="N2133" i="1" s="1"/>
  <c r="N2134" i="1" a="1"/>
  <c r="N2134" i="1" s="1"/>
  <c r="N2135" i="1" a="1"/>
  <c r="N2135" i="1" s="1"/>
  <c r="N2136" i="1" a="1"/>
  <c r="N2136" i="1" s="1"/>
  <c r="N2137" i="1" a="1"/>
  <c r="N2137" i="1" s="1"/>
  <c r="N2138" i="1" a="1"/>
  <c r="N2138" i="1" s="1"/>
  <c r="N2139" i="1" a="1"/>
  <c r="N2139" i="1" s="1"/>
  <c r="N2140" i="1" a="1"/>
  <c r="N2140" i="1" s="1"/>
  <c r="N2141" i="1" a="1"/>
  <c r="N2141" i="1" s="1"/>
  <c r="N2142" i="1" a="1"/>
  <c r="N2142" i="1" s="1"/>
  <c r="N2143" i="1" a="1"/>
  <c r="N2143" i="1" s="1"/>
  <c r="N2144" i="1" a="1"/>
  <c r="N2144" i="1" s="1"/>
  <c r="N2145" i="1" a="1"/>
  <c r="N2145" i="1" s="1"/>
  <c r="N2146" i="1" a="1"/>
  <c r="N2146" i="1" s="1"/>
  <c r="N2147" i="1" a="1"/>
  <c r="N2147" i="1" s="1"/>
  <c r="N2148" i="1" a="1"/>
  <c r="N2148" i="1" s="1"/>
  <c r="N2149" i="1" a="1"/>
  <c r="N2149" i="1" s="1"/>
  <c r="N2150" i="1" a="1"/>
  <c r="N2150" i="1" s="1"/>
  <c r="N2151" i="1" a="1"/>
  <c r="N2151" i="1" s="1"/>
  <c r="N2152" i="1" a="1"/>
  <c r="N2152" i="1" s="1"/>
  <c r="N2153" i="1" a="1"/>
  <c r="N2153" i="1" s="1"/>
  <c r="N2154" i="1" a="1"/>
  <c r="N2154" i="1" s="1"/>
  <c r="N2155" i="1" a="1"/>
  <c r="N2155" i="1" s="1"/>
  <c r="N2156" i="1" a="1"/>
  <c r="N2156" i="1" s="1"/>
  <c r="N2157" i="1" a="1"/>
  <c r="N2157" i="1" s="1"/>
  <c r="N2158" i="1" a="1"/>
  <c r="N2158" i="1" s="1"/>
  <c r="N2159" i="1" a="1"/>
  <c r="N2159" i="1" s="1"/>
  <c r="N2161" i="1" a="1"/>
  <c r="N2161" i="1" s="1"/>
  <c r="N2162" i="1" a="1"/>
  <c r="N2162" i="1" s="1"/>
  <c r="N2163" i="1" a="1"/>
  <c r="N2163" i="1" s="1"/>
  <c r="N2164" i="1" a="1"/>
  <c r="N2164" i="1" s="1"/>
  <c r="N2165" i="1" a="1"/>
  <c r="N2165" i="1" s="1"/>
  <c r="N2166" i="1" a="1"/>
  <c r="N2166" i="1" s="1"/>
  <c r="N2167" i="1" a="1"/>
  <c r="N2167" i="1" s="1"/>
  <c r="N2168" i="1" a="1"/>
  <c r="N2168" i="1" s="1"/>
  <c r="N2169" i="1" a="1"/>
  <c r="N2169" i="1" s="1"/>
  <c r="N2170" i="1" a="1"/>
  <c r="N2170" i="1" s="1"/>
  <c r="N2171" i="1" a="1"/>
  <c r="N2171" i="1" s="1"/>
  <c r="N2172" i="1" a="1"/>
  <c r="N2172" i="1" s="1"/>
  <c r="N2173" i="1" a="1"/>
  <c r="N2173" i="1" s="1"/>
  <c r="N2174" i="1" a="1"/>
  <c r="N2174" i="1" s="1"/>
  <c r="N2175" i="1" a="1"/>
  <c r="N2175" i="1" s="1"/>
  <c r="N2176" i="1" a="1"/>
  <c r="N2176" i="1" s="1"/>
  <c r="N2177" i="1" a="1"/>
  <c r="N2177" i="1" s="1"/>
  <c r="N2178" i="1" a="1"/>
  <c r="N2178" i="1" s="1"/>
  <c r="N2179" i="1" a="1"/>
  <c r="N2179" i="1" s="1"/>
  <c r="N2180" i="1" a="1"/>
  <c r="N2180" i="1" s="1"/>
  <c r="N2181" i="1" a="1"/>
  <c r="N2181" i="1" s="1"/>
  <c r="N2182" i="1" a="1"/>
  <c r="N2182" i="1" s="1"/>
  <c r="N2183" i="1" a="1"/>
  <c r="N2183" i="1" s="1"/>
  <c r="N2184" i="1" a="1"/>
  <c r="N2184" i="1" s="1"/>
  <c r="N2185" i="1" a="1"/>
  <c r="N2185" i="1" s="1"/>
  <c r="N2186" i="1" a="1"/>
  <c r="N2186" i="1" s="1"/>
  <c r="N2187" i="1" a="1"/>
  <c r="N2187" i="1" s="1"/>
  <c r="N2188" i="1" a="1"/>
  <c r="N2188" i="1" s="1"/>
  <c r="N2189" i="1" a="1"/>
  <c r="N2189" i="1" s="1"/>
  <c r="N2190" i="1" a="1"/>
  <c r="N2190" i="1" s="1"/>
  <c r="N2191" i="1" a="1"/>
  <c r="N2191" i="1" s="1"/>
  <c r="N2192" i="1" a="1"/>
  <c r="N2192" i="1" s="1"/>
  <c r="N2193" i="1" a="1"/>
  <c r="N2193" i="1" s="1"/>
  <c r="N2194" i="1" a="1"/>
  <c r="N2194" i="1" s="1"/>
  <c r="N2195" i="1" a="1"/>
  <c r="N2195" i="1" s="1"/>
  <c r="N2196" i="1" a="1"/>
  <c r="N2196" i="1" s="1"/>
  <c r="N2197" i="1" a="1"/>
  <c r="N2197" i="1" s="1"/>
  <c r="N2198" i="1" a="1"/>
  <c r="N2198" i="1" s="1"/>
  <c r="N2199" i="1" a="1"/>
  <c r="N2199" i="1" s="1"/>
  <c r="N2200" i="1" a="1"/>
  <c r="N2200" i="1" s="1"/>
  <c r="N2201" i="1" a="1"/>
  <c r="N2201" i="1" s="1"/>
  <c r="N2202" i="1" a="1"/>
  <c r="N2202" i="1" s="1"/>
  <c r="N2203" i="1" a="1"/>
  <c r="N2203" i="1" s="1"/>
  <c r="N2205" i="1" a="1"/>
  <c r="N2205" i="1" s="1"/>
  <c r="N2206" i="1" a="1"/>
  <c r="N2206" i="1" s="1"/>
  <c r="N2207" i="1" a="1"/>
  <c r="N2207" i="1" s="1"/>
  <c r="N2208" i="1" a="1"/>
  <c r="N2208" i="1" s="1"/>
  <c r="N2209" i="1" a="1"/>
  <c r="N2209" i="1" s="1"/>
  <c r="N2210" i="1" a="1"/>
  <c r="N2210" i="1" s="1"/>
  <c r="N2211" i="1" a="1"/>
  <c r="N2211" i="1" s="1"/>
  <c r="N2212" i="1" a="1"/>
  <c r="N2212" i="1" s="1"/>
  <c r="N2213" i="1" a="1"/>
  <c r="N2213" i="1" s="1"/>
  <c r="N2214" i="1" a="1"/>
  <c r="N2214" i="1" s="1"/>
  <c r="N2215" i="1" a="1"/>
  <c r="N2215" i="1" s="1"/>
  <c r="N2216" i="1" a="1"/>
  <c r="N2216" i="1" s="1"/>
  <c r="N2217" i="1" a="1"/>
  <c r="N2217" i="1" s="1"/>
  <c r="N2218" i="1" a="1"/>
  <c r="N2218" i="1" s="1"/>
  <c r="N2219" i="1" a="1"/>
  <c r="N2219" i="1" s="1"/>
  <c r="N2220" i="1" a="1"/>
  <c r="N2220" i="1" s="1"/>
  <c r="N2221" i="1" a="1"/>
  <c r="N2221" i="1" s="1"/>
  <c r="N2222" i="1" a="1"/>
  <c r="N2222" i="1" s="1"/>
  <c r="N2223" i="1" a="1"/>
  <c r="N2223" i="1" s="1"/>
  <c r="N2224" i="1" a="1"/>
  <c r="N2224" i="1" s="1"/>
  <c r="N2225" i="1" a="1"/>
  <c r="N2225" i="1" s="1"/>
  <c r="N2226" i="1" a="1"/>
  <c r="N2226" i="1" s="1"/>
  <c r="N2227" i="1" a="1"/>
  <c r="N2227" i="1" s="1"/>
  <c r="N2228" i="1" a="1"/>
  <c r="N2228" i="1" s="1"/>
  <c r="N2229" i="1" a="1"/>
  <c r="N2229" i="1" s="1"/>
  <c r="N2230" i="1" a="1"/>
  <c r="N2230" i="1" s="1"/>
  <c r="N2231" i="1" a="1"/>
  <c r="N2231" i="1" s="1"/>
  <c r="N2232" i="1" a="1"/>
  <c r="N2232" i="1" s="1"/>
  <c r="N2233" i="1" a="1"/>
  <c r="N2233" i="1" s="1"/>
  <c r="N2234" i="1" a="1"/>
  <c r="N2234" i="1" s="1"/>
  <c r="N2235" i="1" a="1"/>
  <c r="N2235" i="1" s="1"/>
  <c r="N2236" i="1" a="1"/>
  <c r="N2236" i="1" s="1"/>
  <c r="N2237" i="1" a="1"/>
  <c r="N2237" i="1" s="1"/>
  <c r="N2238" i="1" a="1"/>
  <c r="N2238" i="1" s="1"/>
  <c r="N2239" i="1" a="1"/>
  <c r="N2239" i="1" s="1"/>
  <c r="N2240" i="1" a="1"/>
  <c r="N2240" i="1" s="1"/>
  <c r="N2241" i="1" a="1"/>
  <c r="N2241" i="1" s="1"/>
  <c r="N2242" i="1" a="1"/>
  <c r="N2242" i="1" s="1"/>
  <c r="N2243" i="1" a="1"/>
  <c r="N2243" i="1" s="1"/>
  <c r="N2244" i="1" a="1"/>
  <c r="N2244" i="1" s="1"/>
  <c r="N2245" i="1" a="1"/>
  <c r="N2245" i="1" s="1"/>
  <c r="N2246" i="1" a="1"/>
  <c r="N2246" i="1" s="1"/>
  <c r="N2247" i="1" a="1"/>
  <c r="N2247" i="1" s="1"/>
  <c r="N2248" i="1" a="1"/>
  <c r="N2248" i="1" s="1"/>
  <c r="N2249" i="1" a="1"/>
  <c r="N2249" i="1" s="1"/>
  <c r="N2250" i="1" a="1"/>
  <c r="N2250" i="1" s="1"/>
  <c r="N2251" i="1" a="1"/>
  <c r="N2251" i="1" s="1"/>
  <c r="N2252" i="1" a="1"/>
  <c r="N2252" i="1" s="1"/>
  <c r="N2253" i="1" a="1"/>
  <c r="N2253" i="1" s="1"/>
  <c r="N2254" i="1" a="1"/>
  <c r="N2254" i="1" s="1"/>
  <c r="N2255" i="1" a="1"/>
  <c r="N2255" i="1" s="1"/>
  <c r="N2256" i="1" a="1"/>
  <c r="N2256" i="1" s="1"/>
  <c r="N2257" i="1" a="1"/>
  <c r="N2257" i="1" s="1"/>
  <c r="N2258" i="1" a="1"/>
  <c r="N2258" i="1" s="1"/>
  <c r="N2259" i="1" a="1"/>
  <c r="N2259" i="1" s="1"/>
  <c r="N2260" i="1" a="1"/>
  <c r="N2260" i="1" s="1"/>
  <c r="N2261" i="1" a="1"/>
  <c r="N2261" i="1" s="1"/>
  <c r="N2262" i="1" a="1"/>
  <c r="N2262" i="1" s="1"/>
  <c r="N2263" i="1" a="1"/>
  <c r="N2263" i="1" s="1"/>
  <c r="N2264" i="1" a="1"/>
  <c r="N2264" i="1" s="1"/>
  <c r="N2265" i="1" a="1"/>
  <c r="N2265" i="1" s="1"/>
  <c r="N2266" i="1" a="1"/>
  <c r="N2266" i="1" s="1"/>
  <c r="N2267" i="1" a="1"/>
  <c r="N2267" i="1" s="1"/>
  <c r="N2268" i="1" a="1"/>
  <c r="N2268" i="1" s="1"/>
  <c r="N2269" i="1" a="1"/>
  <c r="N2269" i="1" s="1"/>
  <c r="N2270" i="1" a="1"/>
  <c r="N2270" i="1" s="1"/>
  <c r="N2271" i="1" a="1"/>
  <c r="N2271" i="1" s="1"/>
  <c r="N2272" i="1" a="1"/>
  <c r="N2272" i="1" s="1"/>
  <c r="N2273" i="1" a="1"/>
  <c r="N2273" i="1" s="1"/>
  <c r="N2274" i="1" a="1"/>
  <c r="N2274" i="1" s="1"/>
  <c r="N2275" i="1" a="1"/>
  <c r="N2275" i="1" s="1"/>
  <c r="N2276" i="1" a="1"/>
  <c r="N2276" i="1" s="1"/>
  <c r="N2277" i="1" a="1"/>
  <c r="N2277" i="1" s="1"/>
  <c r="N2278" i="1" a="1"/>
  <c r="N2278" i="1" s="1"/>
  <c r="N2279" i="1" a="1"/>
  <c r="N2279" i="1" s="1"/>
  <c r="N2280" i="1" a="1"/>
  <c r="N2280" i="1" s="1"/>
  <c r="N2281" i="1" a="1"/>
  <c r="N2281" i="1" s="1"/>
  <c r="N2282" i="1" a="1"/>
  <c r="N2282" i="1" s="1"/>
  <c r="N2283" i="1" a="1"/>
  <c r="N2283" i="1" s="1"/>
  <c r="N2284" i="1" a="1"/>
  <c r="N2284" i="1" s="1"/>
  <c r="N2285" i="1" a="1"/>
  <c r="N2285" i="1" s="1"/>
  <c r="N2286" i="1" a="1"/>
  <c r="N2286" i="1" s="1"/>
  <c r="N2287" i="1" a="1"/>
  <c r="N2287" i="1" s="1"/>
  <c r="N2288" i="1" a="1"/>
  <c r="N2288" i="1" s="1"/>
  <c r="N2289" i="1" a="1"/>
  <c r="N2289" i="1" s="1"/>
  <c r="N2290" i="1" a="1"/>
  <c r="N2290" i="1" s="1"/>
  <c r="N2291" i="1" a="1"/>
  <c r="N2291" i="1" s="1"/>
  <c r="N2292" i="1" a="1"/>
  <c r="N2292" i="1" s="1"/>
  <c r="N2293" i="1" a="1"/>
  <c r="N2293" i="1" s="1"/>
  <c r="N2294" i="1" a="1"/>
  <c r="N2294" i="1" s="1"/>
  <c r="N2295" i="1" a="1"/>
  <c r="N2295" i="1" s="1"/>
  <c r="N2296" i="1" a="1"/>
  <c r="N2296" i="1" s="1"/>
  <c r="N2297" i="1" a="1"/>
  <c r="N2297" i="1" s="1"/>
  <c r="N2298" i="1" a="1"/>
  <c r="N2298" i="1" s="1"/>
  <c r="N2299" i="1" a="1"/>
  <c r="N2299" i="1" s="1"/>
  <c r="N2300" i="1" a="1"/>
  <c r="N2300" i="1" s="1"/>
  <c r="N2301" i="1" a="1"/>
  <c r="N2301" i="1" s="1"/>
  <c r="N2302" i="1" a="1"/>
  <c r="N2302" i="1" s="1"/>
  <c r="N2303" i="1" a="1"/>
  <c r="N2303" i="1" s="1"/>
  <c r="N2304" i="1" a="1"/>
  <c r="N2304" i="1" s="1"/>
  <c r="N2305" i="1" a="1"/>
  <c r="N2305" i="1" s="1"/>
  <c r="N2306" i="1" a="1"/>
  <c r="N2306" i="1" s="1"/>
  <c r="N2307" i="1" a="1"/>
  <c r="N2307" i="1" s="1"/>
  <c r="N2308" i="1" a="1"/>
  <c r="N2308" i="1" s="1"/>
  <c r="N2309" i="1" a="1"/>
  <c r="N2309" i="1" s="1"/>
  <c r="N2310" i="1" a="1"/>
  <c r="N2310" i="1" s="1"/>
  <c r="N2311" i="1" a="1"/>
  <c r="N2311" i="1" s="1"/>
  <c r="N2312" i="1" a="1"/>
  <c r="N2312" i="1" s="1"/>
  <c r="N2313" i="1" a="1"/>
  <c r="N2313" i="1" s="1"/>
  <c r="N2314" i="1" a="1"/>
  <c r="N2314" i="1" s="1"/>
  <c r="N2315" i="1" a="1"/>
  <c r="N2315" i="1" s="1"/>
  <c r="N2316" i="1" a="1"/>
  <c r="N2316" i="1" s="1"/>
  <c r="N2317" i="1" a="1"/>
  <c r="N2317" i="1" s="1"/>
  <c r="N2318" i="1" a="1"/>
  <c r="N2318" i="1" s="1"/>
  <c r="N2319" i="1" a="1"/>
  <c r="N2319" i="1" s="1"/>
  <c r="N2320" i="1" a="1"/>
  <c r="N2320" i="1" s="1"/>
  <c r="N2321" i="1" a="1"/>
  <c r="N2321" i="1" s="1"/>
  <c r="N2322" i="1" a="1"/>
  <c r="N2322" i="1" s="1"/>
  <c r="N2323" i="1" a="1"/>
  <c r="N2323" i="1" s="1"/>
  <c r="N2324" i="1" a="1"/>
  <c r="N2324" i="1" s="1"/>
  <c r="N2325" i="1" a="1"/>
  <c r="N2325" i="1" s="1"/>
  <c r="N2326" i="1" a="1"/>
  <c r="N2326" i="1" s="1"/>
  <c r="N2327" i="1" a="1"/>
  <c r="N2327" i="1" s="1"/>
  <c r="N2328" i="1" a="1"/>
  <c r="N2328" i="1" s="1"/>
  <c r="N2329" i="1" a="1"/>
  <c r="N2329" i="1" s="1"/>
  <c r="N2330" i="1" a="1"/>
  <c r="N2330" i="1" s="1"/>
  <c r="N2331" i="1" a="1"/>
  <c r="N2331" i="1" s="1"/>
  <c r="N2332" i="1" a="1"/>
  <c r="N2332" i="1" s="1"/>
  <c r="N2333" i="1" a="1"/>
  <c r="N2333" i="1" s="1"/>
  <c r="N2334" i="1" a="1"/>
  <c r="N2334" i="1" s="1"/>
  <c r="N2335" i="1" a="1"/>
  <c r="N2335" i="1" s="1"/>
  <c r="N2336" i="1" a="1"/>
  <c r="N2336" i="1" s="1"/>
  <c r="N2337" i="1" a="1"/>
  <c r="N2337" i="1" s="1"/>
  <c r="N2338" i="1" a="1"/>
  <c r="N2338" i="1" s="1"/>
  <c r="N2339" i="1" a="1"/>
  <c r="N2339" i="1" s="1"/>
  <c r="N2340" i="1" a="1"/>
  <c r="N2340" i="1" s="1"/>
  <c r="N2341" i="1" a="1"/>
  <c r="N2341" i="1" s="1"/>
  <c r="N2342" i="1" a="1"/>
  <c r="N2342" i="1" s="1"/>
  <c r="N2343" i="1" a="1"/>
  <c r="N2343" i="1" s="1"/>
  <c r="N2344" i="1" a="1"/>
  <c r="N2344" i="1" s="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 i="1"/>
  <c r="M2345" i="1" s="1"/>
  <c r="P2" i="1"/>
  <c r="P2345" i="1" s="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K3" i="2"/>
  <c r="K4" i="2"/>
  <c r="K5" i="2"/>
  <c r="K6"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4" i="2"/>
  <c r="K1305" i="2"/>
  <c r="K1306" i="2"/>
  <c r="K1307" i="2"/>
  <c r="K1308" i="2"/>
  <c r="K1309" i="2"/>
  <c r="K1310" i="2"/>
  <c r="K1311" i="2"/>
  <c r="K1312" i="2"/>
  <c r="K1313" i="2"/>
  <c r="K1314" i="2"/>
  <c r="K1315" i="2"/>
  <c r="K1316" i="2"/>
  <c r="K1317" i="2"/>
  <c r="K1318" i="2"/>
  <c r="K1319" i="2"/>
  <c r="K1320" i="2"/>
  <c r="K1321" i="2"/>
  <c r="K1322" i="2"/>
  <c r="K1323" i="2"/>
  <c r="K1324"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1390" i="2"/>
  <c r="K1391" i="2"/>
  <c r="K1392" i="2"/>
  <c r="K1393" i="2"/>
  <c r="K1394" i="2"/>
  <c r="K1395" i="2"/>
  <c r="K1396" i="2"/>
  <c r="K1397" i="2"/>
  <c r="K1398" i="2"/>
  <c r="K1399" i="2"/>
  <c r="K1400" i="2"/>
  <c r="K1401" i="2"/>
  <c r="K1402" i="2"/>
  <c r="K1403" i="2"/>
  <c r="K1404" i="2"/>
  <c r="K1405" i="2"/>
  <c r="K1406" i="2"/>
  <c r="K1407" i="2"/>
  <c r="K1408" i="2"/>
  <c r="K1409" i="2"/>
  <c r="K1410" i="2"/>
  <c r="K1411" i="2"/>
  <c r="K1412" i="2"/>
  <c r="K1413" i="2"/>
  <c r="K1414" i="2"/>
  <c r="K1415" i="2"/>
  <c r="K1416" i="2"/>
  <c r="K1417" i="2"/>
  <c r="K1418" i="2"/>
  <c r="K1419" i="2"/>
  <c r="K1420" i="2"/>
  <c r="K1421" i="2"/>
  <c r="K1422" i="2"/>
  <c r="K1423" i="2"/>
  <c r="K1424" i="2"/>
  <c r="K1425" i="2"/>
  <c r="K1426" i="2"/>
  <c r="K1427" i="2"/>
  <c r="K1428" i="2"/>
  <c r="K1429" i="2"/>
  <c r="K1430" i="2"/>
  <c r="K1431" i="2"/>
  <c r="K1432" i="2"/>
  <c r="K1433" i="2"/>
  <c r="K1434" i="2"/>
  <c r="K1435" i="2"/>
  <c r="K1436" i="2"/>
  <c r="K1437" i="2"/>
  <c r="K1438" i="2"/>
  <c r="K1439" i="2"/>
  <c r="K1440" i="2"/>
  <c r="K1441" i="2"/>
  <c r="K1442" i="2"/>
  <c r="K1443" i="2"/>
  <c r="K1444" i="2"/>
  <c r="K1445" i="2"/>
  <c r="K1446" i="2"/>
  <c r="K1447" i="2"/>
  <c r="K1448" i="2"/>
  <c r="K1449" i="2"/>
  <c r="K1450" i="2"/>
  <c r="K1451" i="2"/>
  <c r="K1452" i="2"/>
  <c r="K1453" i="2"/>
  <c r="K1454" i="2"/>
  <c r="K1455" i="2"/>
  <c r="K1456" i="2"/>
  <c r="K1457" i="2"/>
  <c r="K1458" i="2"/>
  <c r="K1459" i="2"/>
  <c r="K1460" i="2"/>
  <c r="K1461" i="2"/>
  <c r="K1462" i="2"/>
  <c r="K1463" i="2"/>
  <c r="K1464" i="2"/>
  <c r="K1465" i="2"/>
  <c r="K1466" i="2"/>
  <c r="K1467" i="2"/>
  <c r="K1468" i="2"/>
  <c r="K1469" i="2"/>
  <c r="K1470" i="2"/>
  <c r="K1471" i="2"/>
  <c r="K1472" i="2"/>
  <c r="K1473" i="2"/>
  <c r="K1474" i="2"/>
  <c r="K1475" i="2"/>
  <c r="K1476" i="2"/>
  <c r="K1477" i="2"/>
  <c r="K1478" i="2"/>
  <c r="K1479" i="2"/>
  <c r="K1480" i="2"/>
  <c r="K1481" i="2"/>
  <c r="K1482" i="2"/>
  <c r="K1483" i="2"/>
  <c r="K1484" i="2"/>
  <c r="K1485" i="2"/>
  <c r="K1486" i="2"/>
  <c r="K1487" i="2"/>
  <c r="K1488" i="2"/>
  <c r="K1489" i="2"/>
  <c r="K1490" i="2"/>
  <c r="K1491" i="2"/>
  <c r="K1492" i="2"/>
  <c r="K1493" i="2"/>
  <c r="K1494" i="2"/>
  <c r="K1495" i="2"/>
  <c r="K1496" i="2"/>
  <c r="K1497" i="2"/>
  <c r="K1498" i="2"/>
  <c r="K1499" i="2"/>
  <c r="K1500" i="2"/>
  <c r="K1501" i="2"/>
  <c r="K1502" i="2"/>
  <c r="K1503" i="2"/>
  <c r="K1504" i="2"/>
  <c r="K1505" i="2"/>
  <c r="K1506" i="2"/>
  <c r="K1507" i="2"/>
  <c r="K1508" i="2"/>
  <c r="K1509" i="2"/>
  <c r="K1510" i="2"/>
  <c r="K1511" i="2"/>
  <c r="K1512" i="2"/>
  <c r="K1513" i="2"/>
  <c r="K1514" i="2"/>
  <c r="K1515" i="2"/>
  <c r="K1516" i="2"/>
  <c r="K1517" i="2"/>
  <c r="K1518" i="2"/>
  <c r="K1519" i="2"/>
  <c r="K1520" i="2"/>
  <c r="K1521" i="2"/>
  <c r="K1522" i="2"/>
  <c r="K1523" i="2"/>
  <c r="K1524" i="2"/>
  <c r="K1525" i="2"/>
  <c r="K1526" i="2"/>
  <c r="K1527" i="2"/>
  <c r="K1528" i="2"/>
  <c r="K1529" i="2"/>
  <c r="K1530" i="2"/>
  <c r="K1531" i="2"/>
  <c r="K1532" i="2"/>
  <c r="K1533" i="2"/>
  <c r="K1534" i="2"/>
  <c r="K1535" i="2"/>
  <c r="K1536" i="2"/>
  <c r="K1537" i="2"/>
  <c r="K1538" i="2"/>
  <c r="K1539" i="2"/>
  <c r="K1540" i="2"/>
  <c r="K1541" i="2"/>
  <c r="K1542" i="2"/>
  <c r="K1543" i="2"/>
  <c r="K1544" i="2"/>
  <c r="K1545" i="2"/>
  <c r="K1546" i="2"/>
  <c r="K1547" i="2"/>
  <c r="K1548" i="2"/>
  <c r="K1549" i="2"/>
  <c r="K1550" i="2"/>
  <c r="K1551" i="2"/>
  <c r="K1552" i="2"/>
  <c r="K1553" i="2"/>
  <c r="K1554" i="2"/>
  <c r="K1555" i="2"/>
  <c r="K1556" i="2"/>
  <c r="K1557" i="2"/>
  <c r="K1558" i="2"/>
  <c r="K1559" i="2"/>
  <c r="K1560" i="2"/>
  <c r="K1561" i="2"/>
  <c r="K1562" i="2"/>
  <c r="K1563" i="2"/>
  <c r="K1564" i="2"/>
  <c r="K1565" i="2"/>
  <c r="K1566" i="2"/>
  <c r="K1567" i="2"/>
  <c r="K1568" i="2"/>
  <c r="K1569" i="2"/>
  <c r="K1570" i="2"/>
  <c r="K1571" i="2"/>
  <c r="K1572" i="2"/>
  <c r="K1573" i="2"/>
  <c r="K1574" i="2"/>
  <c r="K1575" i="2"/>
  <c r="K1576" i="2"/>
  <c r="K1577" i="2"/>
  <c r="K1578" i="2"/>
  <c r="K1579" i="2"/>
  <c r="K1580" i="2"/>
  <c r="K1581" i="2"/>
  <c r="K1582" i="2"/>
  <c r="K1583" i="2"/>
  <c r="K1584" i="2"/>
  <c r="K1585" i="2"/>
  <c r="K1586" i="2"/>
  <c r="K1587" i="2"/>
  <c r="K1588" i="2"/>
  <c r="K1589" i="2"/>
  <c r="K1590" i="2"/>
  <c r="K1591" i="2"/>
  <c r="K1592" i="2"/>
  <c r="K1593" i="2"/>
  <c r="K1594" i="2"/>
  <c r="K1595" i="2"/>
  <c r="K1596" i="2"/>
  <c r="K1597" i="2"/>
  <c r="K1598" i="2"/>
  <c r="K1599" i="2"/>
  <c r="K1600" i="2"/>
  <c r="K1601" i="2"/>
  <c r="K1602" i="2"/>
  <c r="K1603" i="2"/>
  <c r="K1604" i="2"/>
  <c r="K1605" i="2"/>
  <c r="K1606" i="2"/>
  <c r="K1607" i="2"/>
  <c r="K1608" i="2"/>
  <c r="K1609" i="2"/>
  <c r="K1610" i="2"/>
  <c r="K1611" i="2"/>
  <c r="K1612" i="2"/>
  <c r="K1613" i="2"/>
  <c r="K1614" i="2"/>
  <c r="K1615" i="2"/>
  <c r="K1616" i="2"/>
  <c r="K1617" i="2"/>
  <c r="K1618" i="2"/>
  <c r="K1619" i="2"/>
  <c r="K1620" i="2"/>
  <c r="K1621" i="2"/>
  <c r="K1622" i="2"/>
  <c r="K1623" i="2"/>
  <c r="K1624" i="2"/>
  <c r="K1625" i="2"/>
  <c r="K1626" i="2"/>
  <c r="K1627" i="2"/>
  <c r="K1628" i="2"/>
  <c r="K1629" i="2"/>
  <c r="K1630" i="2"/>
  <c r="K1631" i="2"/>
  <c r="K1632" i="2"/>
  <c r="K1633" i="2"/>
  <c r="K1634" i="2"/>
  <c r="K1635" i="2"/>
  <c r="K1636" i="2"/>
  <c r="K1637" i="2"/>
  <c r="K1638" i="2"/>
  <c r="K1639" i="2"/>
  <c r="K1640" i="2"/>
  <c r="K1641" i="2"/>
  <c r="K1642" i="2"/>
  <c r="K1643" i="2"/>
  <c r="K1644" i="2"/>
  <c r="K1645" i="2"/>
  <c r="K1646" i="2"/>
  <c r="K1647" i="2"/>
  <c r="K1648" i="2"/>
  <c r="K1649" i="2"/>
  <c r="K1650" i="2"/>
  <c r="K1651" i="2"/>
  <c r="K1652" i="2"/>
  <c r="K1653" i="2"/>
  <c r="K1654" i="2"/>
  <c r="K1655" i="2"/>
  <c r="K1656" i="2"/>
  <c r="K1657" i="2"/>
  <c r="K1658" i="2"/>
  <c r="K1659" i="2"/>
  <c r="K1660" i="2"/>
  <c r="K1661" i="2"/>
  <c r="K1662" i="2"/>
  <c r="K1663" i="2"/>
  <c r="K1664" i="2"/>
  <c r="K1665" i="2"/>
  <c r="K1666" i="2"/>
  <c r="K1667" i="2"/>
  <c r="K1668" i="2"/>
  <c r="K1669" i="2"/>
  <c r="K1670" i="2"/>
  <c r="K1671" i="2"/>
  <c r="K1672" i="2"/>
  <c r="K1673" i="2"/>
  <c r="K1674" i="2"/>
  <c r="K1675" i="2"/>
  <c r="K1676" i="2"/>
  <c r="K1677" i="2"/>
  <c r="K1678" i="2"/>
  <c r="K1679" i="2"/>
  <c r="K1680" i="2"/>
  <c r="K1681" i="2"/>
  <c r="K1682" i="2"/>
  <c r="K1683" i="2"/>
  <c r="K1684" i="2"/>
  <c r="K1685" i="2"/>
  <c r="K1686" i="2"/>
  <c r="K1687" i="2"/>
  <c r="K1688" i="2"/>
  <c r="K1689" i="2"/>
  <c r="K1690" i="2"/>
  <c r="K1691" i="2"/>
  <c r="K1692" i="2"/>
  <c r="K1693" i="2"/>
  <c r="K1694" i="2"/>
  <c r="K1695" i="2"/>
  <c r="K1696" i="2"/>
  <c r="K1697" i="2"/>
  <c r="K1698" i="2"/>
  <c r="K1699" i="2"/>
  <c r="K1700" i="2"/>
  <c r="K1701" i="2"/>
  <c r="K1702" i="2"/>
  <c r="K1703" i="2"/>
  <c r="K1704" i="2"/>
  <c r="K1705" i="2"/>
  <c r="K1706" i="2"/>
  <c r="K1707" i="2"/>
  <c r="K1708" i="2"/>
  <c r="K1709" i="2"/>
  <c r="K1710" i="2"/>
  <c r="K1711" i="2"/>
  <c r="K1712" i="2"/>
  <c r="K1713" i="2"/>
  <c r="K1714" i="2"/>
  <c r="K1715" i="2"/>
  <c r="K1716" i="2"/>
  <c r="K1717" i="2"/>
  <c r="K1718" i="2"/>
  <c r="K1719" i="2"/>
  <c r="K1720" i="2"/>
  <c r="K1721" i="2"/>
  <c r="K1722" i="2"/>
  <c r="K1723" i="2"/>
  <c r="K1724" i="2"/>
  <c r="K1725" i="2"/>
  <c r="K1726" i="2"/>
  <c r="K1727" i="2"/>
  <c r="K1728" i="2"/>
  <c r="K1729" i="2"/>
  <c r="K1730" i="2"/>
  <c r="K1731" i="2"/>
  <c r="K1732" i="2"/>
  <c r="K1733" i="2"/>
  <c r="K1734" i="2"/>
  <c r="K1735" i="2"/>
  <c r="K1736" i="2"/>
  <c r="K1737" i="2"/>
  <c r="K1738" i="2"/>
  <c r="K1739" i="2"/>
  <c r="K1740" i="2"/>
  <c r="K1741" i="2"/>
  <c r="K1742" i="2"/>
  <c r="K1743" i="2"/>
  <c r="K1744" i="2"/>
  <c r="K1745" i="2"/>
  <c r="K1746" i="2"/>
  <c r="K1747" i="2"/>
  <c r="K1748" i="2"/>
  <c r="K1749" i="2"/>
  <c r="K1750" i="2"/>
  <c r="K1751" i="2"/>
  <c r="K1752" i="2"/>
  <c r="K1753" i="2"/>
  <c r="K1754" i="2"/>
  <c r="K1755" i="2"/>
  <c r="K1756" i="2"/>
  <c r="K1757" i="2"/>
  <c r="K1758" i="2"/>
  <c r="K1759" i="2"/>
  <c r="K1760" i="2"/>
  <c r="K1761" i="2"/>
  <c r="K1762" i="2"/>
  <c r="K1763" i="2"/>
  <c r="K1764" i="2"/>
  <c r="K1765" i="2"/>
  <c r="K1766" i="2"/>
  <c r="K1767" i="2"/>
  <c r="K1768" i="2"/>
  <c r="K1769" i="2"/>
  <c r="K1770" i="2"/>
  <c r="K1771" i="2"/>
  <c r="K1772" i="2"/>
  <c r="K1773" i="2"/>
  <c r="K1774" i="2"/>
  <c r="K1775" i="2"/>
  <c r="K1776" i="2"/>
  <c r="K1777" i="2"/>
  <c r="K1778" i="2"/>
  <c r="K1779" i="2"/>
  <c r="K1780" i="2"/>
  <c r="K1781" i="2"/>
  <c r="K1782" i="2"/>
  <c r="K1783" i="2"/>
  <c r="K1784" i="2"/>
  <c r="K1785" i="2"/>
  <c r="K1786" i="2"/>
  <c r="K1787" i="2"/>
  <c r="K1788" i="2"/>
  <c r="K1789" i="2"/>
  <c r="K1790" i="2"/>
  <c r="K1791" i="2"/>
  <c r="K1792" i="2"/>
  <c r="K1793" i="2"/>
  <c r="K1794" i="2"/>
  <c r="K1795" i="2"/>
  <c r="K1796" i="2"/>
  <c r="K1797" i="2"/>
  <c r="K1798" i="2"/>
  <c r="K1799" i="2"/>
  <c r="K1800" i="2"/>
  <c r="K1801" i="2"/>
  <c r="K1802" i="2"/>
  <c r="K1803" i="2"/>
  <c r="K1804" i="2"/>
  <c r="K1805" i="2"/>
  <c r="K1806" i="2"/>
  <c r="K1807" i="2"/>
  <c r="K1808" i="2"/>
  <c r="K1809" i="2"/>
  <c r="K1810" i="2"/>
  <c r="K1811" i="2"/>
  <c r="K1812" i="2"/>
  <c r="K1813" i="2"/>
  <c r="K1814" i="2"/>
  <c r="K1815" i="2"/>
  <c r="K1816" i="2"/>
  <c r="K1817" i="2"/>
  <c r="K1818" i="2"/>
  <c r="K1819" i="2"/>
  <c r="K1820" i="2"/>
  <c r="K1821" i="2"/>
  <c r="K1822" i="2"/>
  <c r="K1823" i="2"/>
  <c r="K1824" i="2"/>
  <c r="K1825" i="2"/>
  <c r="K1826" i="2"/>
  <c r="K1827" i="2"/>
  <c r="K1828" i="2"/>
  <c r="K1829" i="2"/>
  <c r="K1830" i="2"/>
  <c r="K1831" i="2"/>
  <c r="K1832" i="2"/>
  <c r="K1833" i="2"/>
  <c r="K1834" i="2"/>
  <c r="K1835" i="2"/>
  <c r="K1836" i="2"/>
  <c r="K1837" i="2"/>
  <c r="K1838" i="2"/>
  <c r="K1839" i="2"/>
  <c r="K1840" i="2"/>
  <c r="K1841" i="2"/>
  <c r="K1842" i="2"/>
  <c r="K1843" i="2"/>
  <c r="K1844" i="2"/>
  <c r="K1845" i="2"/>
  <c r="K1846" i="2"/>
  <c r="K1847" i="2"/>
  <c r="K1848" i="2"/>
  <c r="K1849" i="2"/>
  <c r="K1850" i="2"/>
  <c r="K1851" i="2"/>
  <c r="K1852" i="2"/>
  <c r="K1853" i="2"/>
  <c r="K1854" i="2"/>
  <c r="K1855" i="2"/>
  <c r="K1856" i="2"/>
  <c r="K1857" i="2"/>
  <c r="K1858" i="2"/>
  <c r="K1859" i="2"/>
  <c r="K1860" i="2"/>
  <c r="K1861" i="2"/>
  <c r="K1862" i="2"/>
  <c r="K1863" i="2"/>
  <c r="K1864" i="2"/>
  <c r="K1865" i="2"/>
  <c r="K1866" i="2"/>
  <c r="K1867" i="2"/>
  <c r="K1868" i="2"/>
  <c r="K1869" i="2"/>
  <c r="K1870" i="2"/>
  <c r="K1871" i="2"/>
  <c r="K1872" i="2"/>
  <c r="K1873" i="2"/>
  <c r="K1874" i="2"/>
  <c r="K1875" i="2"/>
  <c r="K1876" i="2"/>
  <c r="K1877" i="2"/>
  <c r="K1878" i="2"/>
  <c r="K1879" i="2"/>
  <c r="K1880" i="2"/>
  <c r="K1881" i="2"/>
  <c r="K1882" i="2"/>
  <c r="K1883" i="2"/>
  <c r="K1884" i="2"/>
  <c r="K1885" i="2"/>
  <c r="K1886" i="2"/>
  <c r="K1887" i="2"/>
  <c r="K1888" i="2"/>
  <c r="K1889" i="2"/>
  <c r="K1890" i="2"/>
  <c r="K1891" i="2"/>
  <c r="K1892" i="2"/>
  <c r="K1893" i="2"/>
  <c r="K1894" i="2"/>
  <c r="K1895" i="2"/>
  <c r="K1896" i="2"/>
  <c r="K1897" i="2"/>
  <c r="K1898" i="2"/>
  <c r="K1899" i="2"/>
  <c r="K1900" i="2"/>
  <c r="K1901" i="2"/>
  <c r="K1902" i="2"/>
  <c r="K1903" i="2"/>
  <c r="K1904" i="2"/>
  <c r="K1905" i="2"/>
  <c r="K1906" i="2"/>
  <c r="K1907" i="2"/>
  <c r="K1908" i="2"/>
  <c r="K1909" i="2"/>
  <c r="K1910" i="2"/>
  <c r="K1911" i="2"/>
  <c r="K1912" i="2"/>
  <c r="K1913" i="2"/>
  <c r="K1914" i="2"/>
  <c r="K1915" i="2"/>
  <c r="K1916" i="2"/>
  <c r="K1917" i="2"/>
  <c r="K1918" i="2"/>
  <c r="K1919" i="2"/>
  <c r="K1920" i="2"/>
  <c r="K1921" i="2"/>
  <c r="K1922" i="2"/>
  <c r="K1923" i="2"/>
  <c r="K1924" i="2"/>
  <c r="K1925" i="2"/>
  <c r="K1926" i="2"/>
  <c r="K1927" i="2"/>
  <c r="K1928" i="2"/>
  <c r="K1929" i="2"/>
  <c r="K1930" i="2"/>
  <c r="K1931" i="2"/>
  <c r="K1932" i="2"/>
  <c r="K1933" i="2"/>
  <c r="K1934" i="2"/>
  <c r="K1935" i="2"/>
  <c r="K1936" i="2"/>
  <c r="K1937" i="2"/>
  <c r="K1938" i="2"/>
  <c r="K1939" i="2"/>
  <c r="K1940" i="2"/>
  <c r="K1941" i="2"/>
  <c r="K1942" i="2"/>
  <c r="K1943" i="2"/>
  <c r="K1944" i="2"/>
  <c r="K1945" i="2"/>
  <c r="K1946" i="2"/>
  <c r="K1947" i="2"/>
  <c r="K1948" i="2"/>
  <c r="K1949" i="2"/>
  <c r="K1950" i="2"/>
  <c r="K1951" i="2"/>
  <c r="K1952" i="2"/>
  <c r="K1953" i="2"/>
  <c r="K1954" i="2"/>
  <c r="K1955" i="2"/>
  <c r="K1956" i="2"/>
  <c r="K1957" i="2"/>
  <c r="K1958" i="2"/>
  <c r="K1959" i="2"/>
  <c r="K1960" i="2"/>
  <c r="K1961" i="2"/>
  <c r="K1962" i="2"/>
  <c r="K1963" i="2"/>
  <c r="K1964" i="2"/>
  <c r="K1965" i="2"/>
  <c r="K1966" i="2"/>
  <c r="K1967" i="2"/>
  <c r="K1968" i="2"/>
  <c r="K1969" i="2"/>
  <c r="K1970" i="2"/>
  <c r="K1971" i="2"/>
  <c r="K1972" i="2"/>
  <c r="K1973" i="2"/>
  <c r="K1974" i="2"/>
  <c r="K1975" i="2"/>
  <c r="K1976" i="2"/>
  <c r="K1977" i="2"/>
  <c r="K1978" i="2"/>
  <c r="K1979" i="2"/>
  <c r="K1980" i="2"/>
  <c r="K1981" i="2"/>
  <c r="K1982" i="2"/>
  <c r="K1983" i="2"/>
  <c r="K1984" i="2"/>
  <c r="K1985" i="2"/>
  <c r="K1986" i="2"/>
  <c r="K1987" i="2"/>
  <c r="K1988" i="2"/>
  <c r="K1989" i="2"/>
  <c r="K1990" i="2"/>
  <c r="K1991" i="2"/>
  <c r="K1992" i="2"/>
  <c r="K1993" i="2"/>
  <c r="K1994" i="2"/>
  <c r="K1995" i="2"/>
  <c r="K1996" i="2"/>
  <c r="K1997" i="2"/>
  <c r="K1998" i="2"/>
  <c r="K1999" i="2"/>
  <c r="K2000" i="2"/>
  <c r="K2001" i="2"/>
  <c r="K2002" i="2"/>
  <c r="K2003" i="2"/>
  <c r="K2004" i="2"/>
  <c r="K2005" i="2"/>
  <c r="K2006" i="2"/>
  <c r="K2007" i="2"/>
  <c r="K2008" i="2"/>
  <c r="K2009" i="2"/>
  <c r="K2010" i="2"/>
  <c r="K2011" i="2"/>
  <c r="K2012" i="2"/>
  <c r="K2013" i="2"/>
  <c r="K2014" i="2"/>
  <c r="K2015" i="2"/>
  <c r="K2016" i="2"/>
  <c r="K2017" i="2"/>
  <c r="K2018" i="2"/>
  <c r="K2019" i="2"/>
  <c r="K2020" i="2"/>
  <c r="K2021" i="2"/>
  <c r="K2022" i="2"/>
  <c r="K2023" i="2"/>
  <c r="K2024" i="2"/>
  <c r="K2025" i="2"/>
  <c r="K2026" i="2"/>
  <c r="K2027" i="2"/>
  <c r="K2028" i="2"/>
  <c r="K2029" i="2"/>
  <c r="K2030" i="2"/>
  <c r="K2031" i="2"/>
  <c r="K2032" i="2"/>
  <c r="K2033" i="2"/>
  <c r="K2034" i="2"/>
  <c r="K2035" i="2"/>
  <c r="K2036" i="2"/>
  <c r="K2037" i="2"/>
  <c r="K2038" i="2"/>
  <c r="K2039" i="2"/>
  <c r="K2040" i="2"/>
  <c r="K2041" i="2"/>
  <c r="K2042" i="2"/>
  <c r="K2043" i="2"/>
  <c r="K2044" i="2"/>
  <c r="K2045" i="2"/>
  <c r="K2046" i="2"/>
  <c r="K2047" i="2"/>
  <c r="K2048" i="2"/>
  <c r="K2049" i="2"/>
  <c r="K2050" i="2"/>
  <c r="K2051" i="2"/>
  <c r="K2052" i="2"/>
  <c r="K2053" i="2"/>
  <c r="K2054" i="2"/>
  <c r="K2055" i="2"/>
  <c r="K2056" i="2"/>
  <c r="K2057" i="2"/>
  <c r="K2058" i="2"/>
  <c r="K2059" i="2"/>
  <c r="K2060" i="2"/>
  <c r="K2061" i="2"/>
  <c r="K2062" i="2"/>
  <c r="K2063" i="2"/>
  <c r="K2064" i="2"/>
  <c r="K2065" i="2"/>
  <c r="K2066" i="2"/>
  <c r="K2067" i="2"/>
  <c r="K2068" i="2"/>
  <c r="K2069" i="2"/>
  <c r="K2070" i="2"/>
  <c r="K2071" i="2"/>
  <c r="K2072" i="2"/>
  <c r="K2073" i="2"/>
  <c r="K2074" i="2"/>
  <c r="K2075" i="2"/>
  <c r="K2076" i="2"/>
  <c r="K2077" i="2"/>
  <c r="K2078" i="2"/>
  <c r="K2079" i="2"/>
  <c r="K2080" i="2"/>
  <c r="K2081" i="2"/>
  <c r="K2082" i="2"/>
  <c r="K2083" i="2"/>
  <c r="K2084" i="2"/>
  <c r="K2085" i="2"/>
  <c r="K2086" i="2"/>
  <c r="K2087" i="2"/>
  <c r="K2088" i="2"/>
  <c r="K2089" i="2"/>
  <c r="K2090" i="2"/>
  <c r="K2091" i="2"/>
  <c r="K2092" i="2"/>
  <c r="K2093" i="2"/>
  <c r="K2094" i="2"/>
  <c r="K2095" i="2"/>
  <c r="K2096" i="2"/>
  <c r="K2097" i="2"/>
  <c r="K2098" i="2"/>
  <c r="K2099" i="2"/>
  <c r="K2100" i="2"/>
  <c r="K2101" i="2"/>
  <c r="K2102" i="2"/>
  <c r="K2103" i="2"/>
  <c r="K2104" i="2"/>
  <c r="K2105" i="2"/>
  <c r="K2106" i="2"/>
  <c r="K2107" i="2"/>
  <c r="K2108" i="2"/>
  <c r="K2109" i="2"/>
  <c r="K2110" i="2"/>
  <c r="K2111" i="2"/>
  <c r="K2112" i="2"/>
  <c r="K2113" i="2"/>
  <c r="K2114" i="2"/>
  <c r="K2115" i="2"/>
  <c r="K2116" i="2"/>
  <c r="K2117" i="2"/>
  <c r="K2118" i="2"/>
  <c r="K2119" i="2"/>
  <c r="K2120" i="2"/>
  <c r="K2121" i="2"/>
  <c r="K2122" i="2"/>
  <c r="K2123" i="2"/>
  <c r="K2124" i="2"/>
  <c r="K2125" i="2"/>
  <c r="K2126" i="2"/>
  <c r="K2127" i="2"/>
  <c r="K2128" i="2"/>
  <c r="K2129" i="2"/>
  <c r="K2130" i="2"/>
  <c r="K2131" i="2"/>
  <c r="K2132" i="2"/>
  <c r="K2133" i="2"/>
  <c r="K2134" i="2"/>
  <c r="K2135" i="2"/>
  <c r="K2136" i="2"/>
  <c r="K2137" i="2"/>
  <c r="K2138" i="2"/>
  <c r="K2139" i="2"/>
  <c r="K2140" i="2"/>
  <c r="K2141" i="2"/>
  <c r="K2142" i="2"/>
  <c r="K2143" i="2"/>
  <c r="K2144" i="2"/>
  <c r="K2145" i="2"/>
  <c r="K2146" i="2"/>
  <c r="K2147" i="2"/>
  <c r="K2148" i="2"/>
  <c r="K2149" i="2"/>
  <c r="K2150" i="2"/>
  <c r="K2151" i="2"/>
  <c r="K2152" i="2"/>
  <c r="K2153" i="2"/>
  <c r="K2154" i="2"/>
  <c r="K2155" i="2"/>
  <c r="K2156" i="2"/>
  <c r="K2157" i="2"/>
  <c r="K2158" i="2"/>
  <c r="K2159" i="2"/>
  <c r="K2160" i="2"/>
  <c r="K2161" i="2"/>
  <c r="K2162" i="2"/>
  <c r="K2163" i="2"/>
  <c r="K2164" i="2"/>
  <c r="K2165" i="2"/>
  <c r="K2166" i="2"/>
  <c r="K2167" i="2"/>
  <c r="K2168" i="2"/>
  <c r="K2169" i="2"/>
  <c r="K2170" i="2"/>
  <c r="K2171" i="2"/>
  <c r="K2172" i="2"/>
  <c r="K2173" i="2"/>
  <c r="K2174" i="2"/>
  <c r="K2175" i="2"/>
  <c r="K2176" i="2"/>
  <c r="K2177" i="2"/>
  <c r="K2178" i="2"/>
  <c r="K2179" i="2"/>
  <c r="K2180" i="2"/>
  <c r="K2181" i="2"/>
  <c r="K2182" i="2"/>
  <c r="K2183" i="2"/>
  <c r="K2184" i="2"/>
  <c r="K2185" i="2"/>
  <c r="K2186" i="2"/>
  <c r="K2187" i="2"/>
  <c r="K2188" i="2"/>
  <c r="K2189" i="2"/>
  <c r="K2190" i="2"/>
  <c r="K2191" i="2"/>
  <c r="K2192" i="2"/>
  <c r="K2193" i="2"/>
  <c r="K2194" i="2"/>
  <c r="K2195" i="2"/>
  <c r="K2196" i="2"/>
  <c r="K2197" i="2"/>
  <c r="K2198" i="2"/>
  <c r="K2199" i="2"/>
  <c r="K2200" i="2"/>
  <c r="K2201" i="2"/>
  <c r="K2202" i="2"/>
  <c r="K2203" i="2"/>
  <c r="K2204" i="2"/>
  <c r="K2205" i="2"/>
  <c r="K2206" i="2"/>
  <c r="K2207" i="2"/>
  <c r="K2208" i="2"/>
  <c r="K2209" i="2"/>
  <c r="K2210" i="2"/>
  <c r="K2211" i="2"/>
  <c r="K2212" i="2"/>
  <c r="K2213" i="2"/>
  <c r="K2214" i="2"/>
  <c r="K2215" i="2"/>
  <c r="K2216" i="2"/>
  <c r="K2217" i="2"/>
  <c r="K2218" i="2"/>
  <c r="K2219" i="2"/>
  <c r="K2220" i="2"/>
  <c r="K2221" i="2"/>
  <c r="K2222" i="2"/>
  <c r="K2223" i="2"/>
  <c r="K2224" i="2"/>
  <c r="K2225" i="2"/>
  <c r="K2226" i="2"/>
  <c r="K2227" i="2"/>
  <c r="K2228" i="2"/>
  <c r="K2229" i="2"/>
  <c r="K2230" i="2"/>
  <c r="K2231" i="2"/>
  <c r="K2232" i="2"/>
  <c r="K2233" i="2"/>
  <c r="K2234" i="2"/>
  <c r="K2235" i="2"/>
  <c r="K2236" i="2"/>
  <c r="K2237" i="2"/>
  <c r="K2238" i="2"/>
  <c r="K2239" i="2"/>
  <c r="K2240" i="2"/>
  <c r="K2241" i="2"/>
  <c r="K2242" i="2"/>
  <c r="K2243" i="2"/>
  <c r="K2244" i="2"/>
  <c r="K2245" i="2"/>
  <c r="K2246" i="2"/>
  <c r="K2247" i="2"/>
  <c r="K2248" i="2"/>
  <c r="K2249" i="2"/>
  <c r="K2250" i="2"/>
  <c r="K2251" i="2"/>
  <c r="K2252" i="2"/>
  <c r="K2253" i="2"/>
  <c r="K2254" i="2"/>
  <c r="K2255" i="2"/>
  <c r="K2256" i="2"/>
  <c r="K2257" i="2"/>
  <c r="K2258" i="2"/>
  <c r="K2259" i="2"/>
  <c r="K2260" i="2"/>
  <c r="K2261" i="2"/>
  <c r="K2262" i="2"/>
  <c r="K2263" i="2"/>
  <c r="K2264" i="2"/>
  <c r="K2265" i="2"/>
  <c r="K2266" i="2"/>
  <c r="K2267" i="2"/>
  <c r="K2268" i="2"/>
  <c r="K2269" i="2"/>
  <c r="K2270" i="2"/>
  <c r="K2271" i="2"/>
  <c r="K2272" i="2"/>
  <c r="K2273" i="2"/>
  <c r="K2274" i="2"/>
  <c r="K2275" i="2"/>
  <c r="K2276" i="2"/>
  <c r="K2277" i="2"/>
  <c r="K2278" i="2"/>
  <c r="K2279" i="2"/>
  <c r="K2280" i="2"/>
  <c r="K2281" i="2"/>
  <c r="K2282" i="2"/>
  <c r="K2283" i="2"/>
  <c r="K2284" i="2"/>
  <c r="K2285" i="2"/>
  <c r="K2286" i="2"/>
  <c r="K2287" i="2"/>
  <c r="K2288" i="2"/>
  <c r="K2289" i="2"/>
  <c r="K2290" i="2"/>
  <c r="K2291" i="2"/>
  <c r="K2292" i="2"/>
  <c r="K2293" i="2"/>
  <c r="K2294" i="2"/>
  <c r="K2295" i="2"/>
  <c r="K2296" i="2"/>
  <c r="K2297" i="2"/>
  <c r="K2298" i="2"/>
  <c r="K2299" i="2"/>
  <c r="K2300" i="2"/>
  <c r="K2301" i="2"/>
  <c r="K2302" i="2"/>
  <c r="K2303" i="2"/>
  <c r="K2304" i="2"/>
  <c r="K2305" i="2"/>
  <c r="K2306" i="2"/>
  <c r="K2307" i="2"/>
  <c r="K2308" i="2"/>
  <c r="K2309" i="2"/>
  <c r="K2310" i="2"/>
  <c r="K2311" i="2"/>
  <c r="K2312" i="2"/>
  <c r="K2313" i="2"/>
  <c r="K2314" i="2"/>
  <c r="K2315" i="2"/>
  <c r="K2316" i="2"/>
  <c r="K2317" i="2"/>
  <c r="K2318" i="2"/>
  <c r="K2319" i="2"/>
  <c r="K2320" i="2"/>
  <c r="K2321" i="2"/>
  <c r="K2322" i="2"/>
  <c r="K2323" i="2"/>
  <c r="K2324" i="2"/>
  <c r="K2325" i="2"/>
  <c r="K2326" i="2"/>
  <c r="K2327" i="2"/>
  <c r="K2328" i="2"/>
  <c r="K2329" i="2"/>
  <c r="K2330" i="2"/>
  <c r="K2331" i="2"/>
  <c r="K2332" i="2"/>
  <c r="K2333" i="2"/>
  <c r="K2334" i="2"/>
  <c r="K2335" i="2"/>
  <c r="K2336"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J3" i="2"/>
  <c r="J4" i="2"/>
  <c r="J5" i="2"/>
  <c r="J2" i="2"/>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 i="1"/>
  <c r="L2345" i="1" s="1"/>
  <c r="J22" i="1"/>
  <c r="J23" i="1"/>
  <c r="J24" i="1"/>
  <c r="J25" i="1"/>
  <c r="J26" i="1"/>
  <c r="J27" i="1"/>
  <c r="J28" i="1"/>
  <c r="J29" i="1"/>
  <c r="J30" i="1"/>
  <c r="J31" i="1"/>
  <c r="J32" i="1"/>
  <c r="J33" i="1"/>
  <c r="J34" i="1"/>
  <c r="J35" i="1"/>
  <c r="J36" i="1"/>
  <c r="J37" i="1"/>
  <c r="J38" i="1"/>
  <c r="J39" i="1"/>
  <c r="J40" i="1"/>
  <c r="J41" i="1"/>
  <c r="J42" i="1"/>
  <c r="J43" i="1"/>
  <c r="J44" i="1"/>
  <c r="J45" i="1"/>
  <c r="J46"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3" i="1"/>
  <c r="J4" i="1"/>
  <c r="J5" i="1"/>
  <c r="J6" i="1"/>
  <c r="J7" i="1"/>
  <c r="J8" i="1"/>
  <c r="J9" i="1"/>
  <c r="J10" i="1"/>
  <c r="J11" i="1"/>
  <c r="J12" i="1"/>
  <c r="J13" i="1"/>
  <c r="J14" i="1"/>
  <c r="J15" i="1"/>
  <c r="J16" i="1"/>
  <c r="J17" i="1"/>
  <c r="J18" i="1"/>
  <c r="J19" i="1"/>
  <c r="J20" i="1"/>
  <c r="J21" i="1"/>
  <c r="J2" i="1"/>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5" i="2"/>
  <c r="I2086" i="2"/>
  <c r="I2087" i="2"/>
  <c r="I2088" i="2"/>
  <c r="I2089" i="2"/>
  <c r="I2090" i="2"/>
  <c r="I2091" i="2"/>
  <c r="I2092" i="2"/>
  <c r="I2093" i="2"/>
  <c r="I2094" i="2"/>
  <c r="I2095" i="2"/>
  <c r="I2096" i="2"/>
  <c r="I2097" i="2"/>
  <c r="I2098" i="2"/>
  <c r="I2099" i="2"/>
  <c r="I2100" i="2"/>
  <c r="I2101" i="2"/>
  <c r="I2102" i="2"/>
  <c r="I2103" i="2"/>
  <c r="I2104" i="2"/>
  <c r="I2105" i="2"/>
  <c r="I2106" i="2"/>
  <c r="I2107" i="2"/>
  <c r="I2108" i="2"/>
  <c r="I2109" i="2"/>
  <c r="I2110" i="2"/>
  <c r="I2111" i="2"/>
  <c r="I2112" i="2"/>
  <c r="I2113" i="2"/>
  <c r="I2114" i="2"/>
  <c r="I2115" i="2"/>
  <c r="I2116" i="2"/>
  <c r="I2117" i="2"/>
  <c r="I2118" i="2"/>
  <c r="I2119" i="2"/>
  <c r="I2120" i="2"/>
  <c r="I2121" i="2"/>
  <c r="I2122" i="2"/>
  <c r="I2123" i="2"/>
  <c r="I2124" i="2"/>
  <c r="I2125" i="2"/>
  <c r="I2126" i="2"/>
  <c r="I2127" i="2"/>
  <c r="I2128" i="2"/>
  <c r="I2129" i="2"/>
  <c r="I2130" i="2"/>
  <c r="I2131" i="2"/>
  <c r="I2132" i="2"/>
  <c r="I2133" i="2"/>
  <c r="I2134" i="2"/>
  <c r="I2135" i="2"/>
  <c r="I2136" i="2"/>
  <c r="I2137" i="2"/>
  <c r="I2138" i="2"/>
  <c r="I2139" i="2"/>
  <c r="I2140" i="2"/>
  <c r="I2141" i="2"/>
  <c r="I2142" i="2"/>
  <c r="I2143" i="2"/>
  <c r="I2144" i="2"/>
  <c r="I2145" i="2"/>
  <c r="I2146" i="2"/>
  <c r="I2147" i="2"/>
  <c r="I2148" i="2"/>
  <c r="I2149" i="2"/>
  <c r="I2150" i="2"/>
  <c r="I2151" i="2"/>
  <c r="I2152" i="2"/>
  <c r="I2153" i="2"/>
  <c r="I2154" i="2"/>
  <c r="I2155" i="2"/>
  <c r="I2156" i="2"/>
  <c r="I2157" i="2"/>
  <c r="I2158" i="2"/>
  <c r="I2159" i="2"/>
  <c r="I2160" i="2"/>
  <c r="I2161" i="2"/>
  <c r="I2162" i="2"/>
  <c r="I2163" i="2"/>
  <c r="I2164" i="2"/>
  <c r="I2165" i="2"/>
  <c r="I2166" i="2"/>
  <c r="I2167" i="2"/>
  <c r="I2168" i="2"/>
  <c r="I2169" i="2"/>
  <c r="I2170" i="2"/>
  <c r="I2171" i="2"/>
  <c r="I2172" i="2"/>
  <c r="I2173" i="2"/>
  <c r="I2174" i="2"/>
  <c r="I2175" i="2"/>
  <c r="I2176" i="2"/>
  <c r="I2177" i="2"/>
  <c r="I2178" i="2"/>
  <c r="I2179" i="2"/>
  <c r="I2180" i="2"/>
  <c r="I2181" i="2"/>
  <c r="I2182" i="2"/>
  <c r="I2183" i="2"/>
  <c r="I2184" i="2"/>
  <c r="I2185" i="2"/>
  <c r="I2186" i="2"/>
  <c r="I2187" i="2"/>
  <c r="I2188" i="2"/>
  <c r="I2189" i="2"/>
  <c r="I2190" i="2"/>
  <c r="I2191" i="2"/>
  <c r="I2192" i="2"/>
  <c r="I2193" i="2"/>
  <c r="I2194" i="2"/>
  <c r="I2195" i="2"/>
  <c r="I2196" i="2"/>
  <c r="I2197" i="2"/>
  <c r="I2198" i="2"/>
  <c r="I2199" i="2"/>
  <c r="I2200" i="2"/>
  <c r="I2201" i="2"/>
  <c r="I2202" i="2"/>
  <c r="I2203" i="2"/>
  <c r="I2204" i="2"/>
  <c r="I2205" i="2"/>
  <c r="I2206" i="2"/>
  <c r="I2207" i="2"/>
  <c r="I2208" i="2"/>
  <c r="I2209" i="2"/>
  <c r="I2210" i="2"/>
  <c r="I2211" i="2"/>
  <c r="I2212" i="2"/>
  <c r="I2213" i="2"/>
  <c r="I2214" i="2"/>
  <c r="I2215" i="2"/>
  <c r="I2216" i="2"/>
  <c r="I2217" i="2"/>
  <c r="I2218" i="2"/>
  <c r="I2219" i="2"/>
  <c r="I2220" i="2"/>
  <c r="I2221" i="2"/>
  <c r="I2222" i="2"/>
  <c r="I2223" i="2"/>
  <c r="I2224" i="2"/>
  <c r="I2225" i="2"/>
  <c r="I2226" i="2"/>
  <c r="I2227" i="2"/>
  <c r="I2228" i="2"/>
  <c r="I2229" i="2"/>
  <c r="I2230" i="2"/>
  <c r="I2231" i="2"/>
  <c r="I2232" i="2"/>
  <c r="I2233" i="2"/>
  <c r="I2234" i="2"/>
  <c r="I2235" i="2"/>
  <c r="I2236" i="2"/>
  <c r="I2237" i="2"/>
  <c r="I2238" i="2"/>
  <c r="I2239" i="2"/>
  <c r="I2240" i="2"/>
  <c r="I2241" i="2"/>
  <c r="I2242" i="2"/>
  <c r="I2243" i="2"/>
  <c r="I2244" i="2"/>
  <c r="I2245" i="2"/>
  <c r="I2246" i="2"/>
  <c r="I2247" i="2"/>
  <c r="I2248" i="2"/>
  <c r="I2249" i="2"/>
  <c r="I2250" i="2"/>
  <c r="I2251" i="2"/>
  <c r="I2252" i="2"/>
  <c r="I2253" i="2"/>
  <c r="I2254" i="2"/>
  <c r="I2255" i="2"/>
  <c r="I2256" i="2"/>
  <c r="I2257" i="2"/>
  <c r="I2258" i="2"/>
  <c r="I2259" i="2"/>
  <c r="I2260" i="2"/>
  <c r="I2261" i="2"/>
  <c r="I2262" i="2"/>
  <c r="I2263" i="2"/>
  <c r="I2264" i="2"/>
  <c r="I2265" i="2"/>
  <c r="I2266" i="2"/>
  <c r="I2267" i="2"/>
  <c r="I2268" i="2"/>
  <c r="I2269" i="2"/>
  <c r="I2270" i="2"/>
  <c r="I2271" i="2"/>
  <c r="I2272" i="2"/>
  <c r="I2273" i="2"/>
  <c r="I2274" i="2"/>
  <c r="I2275" i="2"/>
  <c r="I2276" i="2"/>
  <c r="I2277" i="2"/>
  <c r="I2278" i="2"/>
  <c r="I2279" i="2"/>
  <c r="I2280" i="2"/>
  <c r="I2281" i="2"/>
  <c r="I2282" i="2"/>
  <c r="I2283" i="2"/>
  <c r="I2284" i="2"/>
  <c r="I2285" i="2"/>
  <c r="I2286" i="2"/>
  <c r="I2287" i="2"/>
  <c r="I2288" i="2"/>
  <c r="I2289" i="2"/>
  <c r="I2290" i="2"/>
  <c r="I2291" i="2"/>
  <c r="I2292" i="2"/>
  <c r="I2293" i="2"/>
  <c r="I2294" i="2"/>
  <c r="I2295" i="2"/>
  <c r="I2296" i="2"/>
  <c r="I2297" i="2"/>
  <c r="I2298" i="2"/>
  <c r="I2299" i="2"/>
  <c r="I2300" i="2"/>
  <c r="I2301" i="2"/>
  <c r="I2302" i="2"/>
  <c r="I2303" i="2"/>
  <c r="I2304" i="2"/>
  <c r="I2305" i="2"/>
  <c r="I2306" i="2"/>
  <c r="I2307" i="2"/>
  <c r="I2308" i="2"/>
  <c r="I2309" i="2"/>
  <c r="I2310" i="2"/>
  <c r="I2311" i="2"/>
  <c r="I2312" i="2"/>
  <c r="I2313" i="2"/>
  <c r="I2314" i="2"/>
  <c r="I2315" i="2"/>
  <c r="I2316" i="2"/>
  <c r="I2317" i="2"/>
  <c r="I2318" i="2"/>
  <c r="I2319" i="2"/>
  <c r="I2320" i="2"/>
  <c r="I2321" i="2"/>
  <c r="I2322" i="2"/>
  <c r="I2323" i="2"/>
  <c r="I2324" i="2"/>
  <c r="I2325" i="2"/>
  <c r="I2326" i="2"/>
  <c r="I2327" i="2"/>
  <c r="I2328" i="2"/>
  <c r="I2329" i="2"/>
  <c r="I2330" i="2"/>
  <c r="I2331" i="2"/>
  <c r="I2332" i="2"/>
  <c r="I2333" i="2"/>
  <c r="I2334" i="2"/>
  <c r="I2335" i="2"/>
  <c r="I2336" i="2"/>
  <c r="I9" i="2"/>
  <c r="I10" i="2"/>
  <c r="I11" i="2"/>
  <c r="I12" i="2"/>
  <c r="I13" i="2"/>
  <c r="I14" i="2"/>
  <c r="I15" i="2"/>
  <c r="I16" i="2"/>
  <c r="I17" i="2"/>
  <c r="I18" i="2"/>
  <c r="I19" i="2"/>
  <c r="I20" i="2"/>
  <c r="I21" i="2"/>
  <c r="I22" i="2"/>
  <c r="I3" i="2"/>
  <c r="I4" i="2"/>
  <c r="I5" i="2"/>
  <c r="I6" i="2"/>
  <c r="I7" i="2"/>
  <c r="I8" i="2"/>
  <c r="I2" i="2"/>
  <c r="T2337" i="9" l="1"/>
  <c r="Q1865" i="1"/>
  <c r="S5" i="9" a="1"/>
  <c r="S5" i="9" s="1"/>
  <c r="S9" i="9" a="1"/>
  <c r="S9" i="9" s="1"/>
  <c r="S13" i="9" a="1"/>
  <c r="S13" i="9" s="1"/>
  <c r="S17" i="9" a="1"/>
  <c r="S17" i="9" s="1"/>
  <c r="S21" i="9" a="1"/>
  <c r="S21" i="9" s="1"/>
  <c r="S25" i="9" a="1"/>
  <c r="S25" i="9" s="1"/>
  <c r="S28" i="9" a="1"/>
  <c r="S28" i="9" s="1"/>
  <c r="S32" i="9" a="1"/>
  <c r="S32" i="9" s="1"/>
  <c r="S36" i="9" a="1"/>
  <c r="S36" i="9" s="1"/>
  <c r="S40" i="9" a="1"/>
  <c r="S40" i="9" s="1"/>
  <c r="S44" i="9" a="1"/>
  <c r="S44" i="9" s="1"/>
  <c r="S48" i="9" a="1"/>
  <c r="S48" i="9" s="1"/>
  <c r="S52" i="9" a="1"/>
  <c r="S52" i="9" s="1"/>
  <c r="S56" i="9" a="1"/>
  <c r="S56" i="9" s="1"/>
  <c r="S60" i="9" a="1"/>
  <c r="S60" i="9" s="1"/>
  <c r="S64" i="9" a="1"/>
  <c r="S64" i="9" s="1"/>
  <c r="S68" i="9" a="1"/>
  <c r="S68" i="9" s="1"/>
  <c r="S72" i="9" a="1"/>
  <c r="S72" i="9" s="1"/>
  <c r="S76" i="9" a="1"/>
  <c r="S76" i="9" s="1"/>
  <c r="S80" i="9" a="1"/>
  <c r="S80" i="9" s="1"/>
  <c r="S83" i="9" a="1"/>
  <c r="S83" i="9" s="1"/>
  <c r="S87" i="9" a="1"/>
  <c r="S87" i="9" s="1"/>
  <c r="S91" i="9" a="1"/>
  <c r="S91" i="9" s="1"/>
  <c r="S95" i="9" a="1"/>
  <c r="S95" i="9" s="1"/>
  <c r="S99" i="9" a="1"/>
  <c r="S99" i="9" s="1"/>
  <c r="S103" i="9" a="1"/>
  <c r="S103" i="9" s="1"/>
  <c r="S107" i="9" a="1"/>
  <c r="S107" i="9" s="1"/>
  <c r="S111" i="9" a="1"/>
  <c r="S111" i="9" s="1"/>
  <c r="S115" i="9" a="1"/>
  <c r="S115" i="9" s="1"/>
  <c r="S119" i="9" a="1"/>
  <c r="S119" i="9" s="1"/>
  <c r="S123" i="9" a="1"/>
  <c r="S123" i="9" s="1"/>
  <c r="S127" i="9" a="1"/>
  <c r="S127" i="9" s="1"/>
  <c r="S131" i="9" a="1"/>
  <c r="S131" i="9" s="1"/>
  <c r="S135" i="9" a="1"/>
  <c r="S135" i="9" s="1"/>
  <c r="S139" i="9" a="1"/>
  <c r="S139" i="9" s="1"/>
  <c r="S143" i="9" a="1"/>
  <c r="S143" i="9" s="1"/>
  <c r="S147" i="9" a="1"/>
  <c r="S147" i="9" s="1"/>
  <c r="S151" i="9" a="1"/>
  <c r="S151" i="9" s="1"/>
  <c r="S155" i="9" a="1"/>
  <c r="S155" i="9" s="1"/>
  <c r="S159" i="9" a="1"/>
  <c r="S159" i="9" s="1"/>
  <c r="S166" i="9" a="1"/>
  <c r="S166" i="9" s="1"/>
  <c r="S170" i="9" a="1"/>
  <c r="S170" i="9" s="1"/>
  <c r="S174" i="9" a="1"/>
  <c r="S174" i="9" s="1"/>
  <c r="S178" i="9" a="1"/>
  <c r="S178" i="9" s="1"/>
  <c r="S181" i="9" a="1"/>
  <c r="S181" i="9" s="1"/>
  <c r="S185" i="9" a="1"/>
  <c r="S185" i="9" s="1"/>
  <c r="S189" i="9" a="1"/>
  <c r="S189" i="9" s="1"/>
  <c r="S193" i="9" a="1"/>
  <c r="S193" i="9" s="1"/>
  <c r="S197" i="9" a="1"/>
  <c r="S197" i="9" s="1"/>
  <c r="S201" i="9" a="1"/>
  <c r="S201" i="9" s="1"/>
  <c r="S205" i="9" a="1"/>
  <c r="S205" i="9" s="1"/>
  <c r="S209" i="9" a="1"/>
  <c r="S209" i="9" s="1"/>
  <c r="S212" i="9" a="1"/>
  <c r="S212" i="9" s="1"/>
  <c r="S216" i="9" a="1"/>
  <c r="S216" i="9" s="1"/>
  <c r="S220" i="9" a="1"/>
  <c r="S220" i="9" s="1"/>
  <c r="S224" i="9" a="1"/>
  <c r="S224" i="9" s="1"/>
  <c r="S228" i="9" a="1"/>
  <c r="S228" i="9" s="1"/>
  <c r="S232" i="9" a="1"/>
  <c r="S232" i="9" s="1"/>
  <c r="S236" i="9" a="1"/>
  <c r="S236" i="9" s="1"/>
  <c r="S240" i="9" a="1"/>
  <c r="S240" i="9" s="1"/>
  <c r="S244" i="9" a="1"/>
  <c r="S244" i="9" s="1"/>
  <c r="S248" i="9" a="1"/>
  <c r="S248" i="9" s="1"/>
  <c r="S252" i="9" a="1"/>
  <c r="S252" i="9" s="1"/>
  <c r="S256" i="9" a="1"/>
  <c r="S256" i="9" s="1"/>
  <c r="S260" i="9" a="1"/>
  <c r="S260" i="9" s="1"/>
  <c r="S264" i="9" a="1"/>
  <c r="S264" i="9" s="1"/>
  <c r="S268" i="9" a="1"/>
  <c r="S268" i="9" s="1"/>
  <c r="S275" i="9" a="1"/>
  <c r="S275" i="9" s="1"/>
  <c r="S279" i="9" a="1"/>
  <c r="S279" i="9" s="1"/>
  <c r="S283" i="9" a="1"/>
  <c r="S283" i="9" s="1"/>
  <c r="S287" i="9" a="1"/>
  <c r="S287" i="9" s="1"/>
  <c r="S291" i="9" a="1"/>
  <c r="S291" i="9" s="1"/>
  <c r="S295" i="9" a="1"/>
  <c r="S295" i="9" s="1"/>
  <c r="S299" i="9" a="1"/>
  <c r="S299" i="9" s="1"/>
  <c r="S303" i="9" a="1"/>
  <c r="S303" i="9" s="1"/>
  <c r="S306" i="9" a="1"/>
  <c r="S306" i="9" s="1"/>
  <c r="S310" i="9" a="1"/>
  <c r="S310" i="9" s="1"/>
  <c r="S314" i="9" a="1"/>
  <c r="S314" i="9" s="1"/>
  <c r="S317" i="9" a="1"/>
  <c r="S317" i="9" s="1"/>
  <c r="S321" i="9" a="1"/>
  <c r="S321" i="9" s="1"/>
  <c r="S325" i="9" a="1"/>
  <c r="S325" i="9" s="1"/>
  <c r="S329" i="9" a="1"/>
  <c r="S329" i="9" s="1"/>
  <c r="S333" i="9" a="1"/>
  <c r="S333" i="9" s="1"/>
  <c r="S337" i="9" a="1"/>
  <c r="S337" i="9" s="1"/>
  <c r="S341" i="9" a="1"/>
  <c r="S341" i="9" s="1"/>
  <c r="S345" i="9" a="1"/>
  <c r="S345" i="9" s="1"/>
  <c r="S349" i="9" a="1"/>
  <c r="S349" i="9" s="1"/>
  <c r="S353" i="9" a="1"/>
  <c r="S353" i="9" s="1"/>
  <c r="S357" i="9" a="1"/>
  <c r="S357" i="9" s="1"/>
  <c r="S361" i="9" a="1"/>
  <c r="S361" i="9" s="1"/>
  <c r="S365" i="9" a="1"/>
  <c r="S365" i="9" s="1"/>
  <c r="S369" i="9" a="1"/>
  <c r="S369" i="9" s="1"/>
  <c r="S372" i="9" a="1"/>
  <c r="S372" i="9" s="1"/>
  <c r="S376" i="9" a="1"/>
  <c r="S376" i="9" s="1"/>
  <c r="S380" i="9" a="1"/>
  <c r="S380" i="9" s="1"/>
  <c r="S384" i="9" a="1"/>
  <c r="S384" i="9" s="1"/>
  <c r="S388" i="9" a="1"/>
  <c r="S388" i="9" s="1"/>
  <c r="S392" i="9" a="1"/>
  <c r="S392" i="9" s="1"/>
  <c r="S396" i="9" a="1"/>
  <c r="S396" i="9" s="1"/>
  <c r="S400" i="9" a="1"/>
  <c r="S400" i="9" s="1"/>
  <c r="S404" i="9" a="1"/>
  <c r="S404" i="9" s="1"/>
  <c r="S408" i="9" a="1"/>
  <c r="S408" i="9" s="1"/>
  <c r="S412" i="9" a="1"/>
  <c r="S412" i="9" s="1"/>
  <c r="S416" i="9" a="1"/>
  <c r="S416" i="9" s="1"/>
  <c r="S420" i="9" a="1"/>
  <c r="S420" i="9" s="1"/>
  <c r="S424" i="9" a="1"/>
  <c r="S424" i="9" s="1"/>
  <c r="S428" i="9" a="1"/>
  <c r="S428" i="9" s="1"/>
  <c r="S431" i="9" a="1"/>
  <c r="S431" i="9" s="1"/>
  <c r="S435" i="9" a="1"/>
  <c r="S435" i="9" s="1"/>
  <c r="S439" i="9" a="1"/>
  <c r="S439" i="9" s="1"/>
  <c r="S443" i="9" a="1"/>
  <c r="S443" i="9" s="1"/>
  <c r="S447" i="9" a="1"/>
  <c r="S447" i="9" s="1"/>
  <c r="S451" i="9" a="1"/>
  <c r="S451" i="9" s="1"/>
  <c r="S455" i="9" a="1"/>
  <c r="S455" i="9" s="1"/>
  <c r="S459" i="9" a="1"/>
  <c r="S459" i="9" s="1"/>
  <c r="S463" i="9" a="1"/>
  <c r="S463" i="9" s="1"/>
  <c r="S467" i="9" a="1"/>
  <c r="S467" i="9" s="1"/>
  <c r="S471" i="9" a="1"/>
  <c r="S471" i="9" s="1"/>
  <c r="S475" i="9" a="1"/>
  <c r="S475" i="9" s="1"/>
  <c r="S479" i="9" a="1"/>
  <c r="S479" i="9" s="1"/>
  <c r="S482" i="9" a="1"/>
  <c r="S482" i="9" s="1"/>
  <c r="S486" i="9" a="1"/>
  <c r="S486" i="9" s="1"/>
  <c r="S490" i="9" a="1"/>
  <c r="S490" i="9" s="1"/>
  <c r="S494" i="9" a="1"/>
  <c r="S494" i="9" s="1"/>
  <c r="S498" i="9" a="1"/>
  <c r="S498" i="9" s="1"/>
  <c r="S502" i="9" a="1"/>
  <c r="S502" i="9" s="1"/>
  <c r="S506" i="9" a="1"/>
  <c r="S506" i="9" s="1"/>
  <c r="S510" i="9" a="1"/>
  <c r="S510" i="9" s="1"/>
  <c r="S514" i="9" a="1"/>
  <c r="S514" i="9" s="1"/>
  <c r="S518" i="9" a="1"/>
  <c r="S518" i="9" s="1"/>
  <c r="S522" i="9" a="1"/>
  <c r="S522" i="9" s="1"/>
  <c r="S526" i="9" a="1"/>
  <c r="S526" i="9" s="1"/>
  <c r="S530" i="9" a="1"/>
  <c r="S530" i="9" s="1"/>
  <c r="S534" i="9" a="1"/>
  <c r="S534" i="9" s="1"/>
  <c r="S538" i="9" a="1"/>
  <c r="S538" i="9" s="1"/>
  <c r="S541" i="9" a="1"/>
  <c r="S541" i="9" s="1"/>
  <c r="S545" i="9" a="1"/>
  <c r="S545" i="9" s="1"/>
  <c r="S549" i="9" a="1"/>
  <c r="S549" i="9" s="1"/>
  <c r="S553" i="9" a="1"/>
  <c r="S553" i="9" s="1"/>
  <c r="S557" i="9" a="1"/>
  <c r="S557" i="9" s="1"/>
  <c r="S561" i="9" a="1"/>
  <c r="S561" i="9" s="1"/>
  <c r="S565" i="9" a="1"/>
  <c r="S565" i="9" s="1"/>
  <c r="S569" i="9" a="1"/>
  <c r="S569" i="9" s="1"/>
  <c r="S576" i="9" a="1"/>
  <c r="S576" i="9" s="1"/>
  <c r="S580" i="9" a="1"/>
  <c r="S580" i="9" s="1"/>
  <c r="S584" i="9" a="1"/>
  <c r="S584" i="9" s="1"/>
  <c r="S588" i="9" a="1"/>
  <c r="S588" i="9" s="1"/>
  <c r="S592" i="9" a="1"/>
  <c r="S592" i="9" s="1"/>
  <c r="S596" i="9" a="1"/>
  <c r="S596" i="9" s="1"/>
  <c r="S600" i="9" a="1"/>
  <c r="S600" i="9" s="1"/>
  <c r="S604" i="9" a="1"/>
  <c r="S604" i="9" s="1"/>
  <c r="S608" i="9" a="1"/>
  <c r="S608" i="9" s="1"/>
  <c r="S612" i="9" a="1"/>
  <c r="S612" i="9" s="1"/>
  <c r="S616" i="9" a="1"/>
  <c r="S616" i="9" s="1"/>
  <c r="S620" i="9" a="1"/>
  <c r="S620" i="9" s="1"/>
  <c r="S624" i="9" a="1"/>
  <c r="S624" i="9" s="1"/>
  <c r="S628" i="9" a="1"/>
  <c r="S628" i="9" s="1"/>
  <c r="S631" i="9" a="1"/>
  <c r="S631" i="9" s="1"/>
  <c r="R2" i="9"/>
  <c r="S6" i="9" a="1"/>
  <c r="S6" i="9" s="1"/>
  <c r="S10" i="9" a="1"/>
  <c r="S10" i="9" s="1"/>
  <c r="S14" i="9" a="1"/>
  <c r="S14" i="9" s="1"/>
  <c r="S18" i="9" a="1"/>
  <c r="S18" i="9" s="1"/>
  <c r="S22" i="9" a="1"/>
  <c r="S22" i="9" s="1"/>
  <c r="S26" i="9" a="1"/>
  <c r="S26" i="9" s="1"/>
  <c r="S29" i="9" a="1"/>
  <c r="S29" i="9" s="1"/>
  <c r="S33" i="9" a="1"/>
  <c r="S33" i="9" s="1"/>
  <c r="S37" i="9" a="1"/>
  <c r="S37" i="9" s="1"/>
  <c r="S41" i="9" a="1"/>
  <c r="S41" i="9" s="1"/>
  <c r="S45" i="9" a="1"/>
  <c r="S45" i="9" s="1"/>
  <c r="S49" i="9" a="1"/>
  <c r="S49" i="9" s="1"/>
  <c r="S53" i="9" a="1"/>
  <c r="S53" i="9" s="1"/>
  <c r="S57" i="9" a="1"/>
  <c r="S57" i="9" s="1"/>
  <c r="S61" i="9" a="1"/>
  <c r="S61" i="9" s="1"/>
  <c r="S65" i="9" a="1"/>
  <c r="S65" i="9" s="1"/>
  <c r="S69" i="9" a="1"/>
  <c r="S69" i="9" s="1"/>
  <c r="S73" i="9" a="1"/>
  <c r="S73" i="9" s="1"/>
  <c r="S77" i="9" a="1"/>
  <c r="S77" i="9" s="1"/>
  <c r="S81" i="9" a="1"/>
  <c r="S81" i="9" s="1"/>
  <c r="S84" i="9" a="1"/>
  <c r="S84" i="9" s="1"/>
  <c r="S88" i="9" a="1"/>
  <c r="S88" i="9" s="1"/>
  <c r="S92" i="9" a="1"/>
  <c r="S92" i="9" s="1"/>
  <c r="S96" i="9" a="1"/>
  <c r="S96" i="9" s="1"/>
  <c r="S100" i="9" a="1"/>
  <c r="S100" i="9" s="1"/>
  <c r="S104" i="9" a="1"/>
  <c r="S104" i="9" s="1"/>
  <c r="S108" i="9" a="1"/>
  <c r="S108" i="9" s="1"/>
  <c r="S112" i="9" a="1"/>
  <c r="S112" i="9" s="1"/>
  <c r="S116" i="9" a="1"/>
  <c r="S116" i="9" s="1"/>
  <c r="S120" i="9" a="1"/>
  <c r="S120" i="9" s="1"/>
  <c r="S124" i="9" a="1"/>
  <c r="S124" i="9" s="1"/>
  <c r="S128" i="9" a="1"/>
  <c r="S128" i="9" s="1"/>
  <c r="S132" i="9" a="1"/>
  <c r="S132" i="9" s="1"/>
  <c r="S136" i="9" a="1"/>
  <c r="S136" i="9" s="1"/>
  <c r="S140" i="9" a="1"/>
  <c r="S140" i="9" s="1"/>
  <c r="S144" i="9" a="1"/>
  <c r="S144" i="9" s="1"/>
  <c r="S148" i="9" a="1"/>
  <c r="S148" i="9" s="1"/>
  <c r="S152" i="9" a="1"/>
  <c r="S152" i="9" s="1"/>
  <c r="S156" i="9" a="1"/>
  <c r="S156" i="9" s="1"/>
  <c r="S160" i="9" a="1"/>
  <c r="S160" i="9" s="1"/>
  <c r="S163" i="9" a="1"/>
  <c r="S163" i="9" s="1"/>
  <c r="S167" i="9" a="1"/>
  <c r="S167" i="9" s="1"/>
  <c r="S171" i="9" a="1"/>
  <c r="S171" i="9" s="1"/>
  <c r="S175" i="9" a="1"/>
  <c r="S175" i="9" s="1"/>
  <c r="S179" i="9" a="1"/>
  <c r="S179" i="9" s="1"/>
  <c r="S182" i="9" a="1"/>
  <c r="S182" i="9" s="1"/>
  <c r="S186" i="9" a="1"/>
  <c r="S186" i="9" s="1"/>
  <c r="S190" i="9" a="1"/>
  <c r="S190" i="9" s="1"/>
  <c r="S194" i="9" a="1"/>
  <c r="S194" i="9" s="1"/>
  <c r="S198" i="9" a="1"/>
  <c r="S198" i="9" s="1"/>
  <c r="S202" i="9" a="1"/>
  <c r="S202" i="9" s="1"/>
  <c r="S206" i="9" a="1"/>
  <c r="S206" i="9" s="1"/>
  <c r="S210" i="9" a="1"/>
  <c r="S210" i="9" s="1"/>
  <c r="S213" i="9" a="1"/>
  <c r="S213" i="9" s="1"/>
  <c r="S217" i="9" a="1"/>
  <c r="S217" i="9" s="1"/>
  <c r="S221" i="9" a="1"/>
  <c r="S221" i="9" s="1"/>
  <c r="S225" i="9" a="1"/>
  <c r="S225" i="9" s="1"/>
  <c r="S229" i="9" a="1"/>
  <c r="S229" i="9" s="1"/>
  <c r="S233" i="9" a="1"/>
  <c r="S233" i="9" s="1"/>
  <c r="S237" i="9" a="1"/>
  <c r="S237" i="9" s="1"/>
  <c r="S241" i="9" a="1"/>
  <c r="S241" i="9" s="1"/>
  <c r="S245" i="9" a="1"/>
  <c r="S245" i="9" s="1"/>
  <c r="S249" i="9" a="1"/>
  <c r="S249" i="9" s="1"/>
  <c r="S253" i="9" a="1"/>
  <c r="S253" i="9" s="1"/>
  <c r="S257" i="9" a="1"/>
  <c r="S257" i="9" s="1"/>
  <c r="S261" i="9" a="1"/>
  <c r="S261" i="9" s="1"/>
  <c r="S265" i="9" a="1"/>
  <c r="S265" i="9" s="1"/>
  <c r="S269" i="9" a="1"/>
  <c r="S269" i="9" s="1"/>
  <c r="S272" i="9" a="1"/>
  <c r="S272" i="9" s="1"/>
  <c r="S276" i="9" a="1"/>
  <c r="S276" i="9" s="1"/>
  <c r="S280" i="9" a="1"/>
  <c r="S280" i="9" s="1"/>
  <c r="S284" i="9" a="1"/>
  <c r="S284" i="9" s="1"/>
  <c r="S288" i="9" a="1"/>
  <c r="S288" i="9" s="1"/>
  <c r="S292" i="9" a="1"/>
  <c r="S292" i="9" s="1"/>
  <c r="S296" i="9" a="1"/>
  <c r="S296" i="9" s="1"/>
  <c r="S300" i="9" a="1"/>
  <c r="S300" i="9" s="1"/>
  <c r="S304" i="9" a="1"/>
  <c r="S304" i="9" s="1"/>
  <c r="S307" i="9" a="1"/>
  <c r="S307" i="9" s="1"/>
  <c r="S311" i="9" a="1"/>
  <c r="S311" i="9" s="1"/>
  <c r="S318" i="9" a="1"/>
  <c r="S318" i="9" s="1"/>
  <c r="S322" i="9" a="1"/>
  <c r="S322" i="9" s="1"/>
  <c r="S326" i="9" a="1"/>
  <c r="S326" i="9" s="1"/>
  <c r="S330" i="9" a="1"/>
  <c r="S330" i="9" s="1"/>
  <c r="S334" i="9" a="1"/>
  <c r="S334" i="9" s="1"/>
  <c r="S338" i="9" a="1"/>
  <c r="S338" i="9" s="1"/>
  <c r="S342" i="9" a="1"/>
  <c r="S342" i="9" s="1"/>
  <c r="S346" i="9" a="1"/>
  <c r="S346" i="9" s="1"/>
  <c r="S350" i="9" a="1"/>
  <c r="S350" i="9" s="1"/>
  <c r="S354" i="9" a="1"/>
  <c r="S354" i="9" s="1"/>
  <c r="S358" i="9" a="1"/>
  <c r="S358" i="9" s="1"/>
  <c r="S362" i="9" a="1"/>
  <c r="S362" i="9" s="1"/>
  <c r="S366" i="9" a="1"/>
  <c r="S366" i="9" s="1"/>
  <c r="S370" i="9" a="1"/>
  <c r="S370" i="9" s="1"/>
  <c r="S373" i="9" a="1"/>
  <c r="S373" i="9" s="1"/>
  <c r="S377" i="9" a="1"/>
  <c r="S377" i="9" s="1"/>
  <c r="S381" i="9" a="1"/>
  <c r="S381" i="9" s="1"/>
  <c r="S385" i="9" a="1"/>
  <c r="S385" i="9" s="1"/>
  <c r="S389" i="9" a="1"/>
  <c r="S389" i="9" s="1"/>
  <c r="S393" i="9" a="1"/>
  <c r="S393" i="9" s="1"/>
  <c r="S397" i="9" a="1"/>
  <c r="S397" i="9" s="1"/>
  <c r="S401" i="9" a="1"/>
  <c r="S401" i="9" s="1"/>
  <c r="S405" i="9" a="1"/>
  <c r="S405" i="9" s="1"/>
  <c r="S409" i="9" a="1"/>
  <c r="S409" i="9" s="1"/>
  <c r="S413" i="9" a="1"/>
  <c r="S413" i="9" s="1"/>
  <c r="S417" i="9" a="1"/>
  <c r="S417" i="9" s="1"/>
  <c r="S421" i="9" a="1"/>
  <c r="S421" i="9" s="1"/>
  <c r="S425" i="9" a="1"/>
  <c r="S425" i="9" s="1"/>
  <c r="S432" i="9" a="1"/>
  <c r="S432" i="9" s="1"/>
  <c r="S436" i="9" a="1"/>
  <c r="S436" i="9" s="1"/>
  <c r="S440" i="9" a="1"/>
  <c r="S440" i="9" s="1"/>
  <c r="S444" i="9" a="1"/>
  <c r="S444" i="9" s="1"/>
  <c r="S448" i="9" a="1"/>
  <c r="S448" i="9" s="1"/>
  <c r="S452" i="9" a="1"/>
  <c r="S452" i="9" s="1"/>
  <c r="S456" i="9" a="1"/>
  <c r="S456" i="9" s="1"/>
  <c r="S460" i="9" a="1"/>
  <c r="S460" i="9" s="1"/>
  <c r="S464" i="9" a="1"/>
  <c r="S464" i="9" s="1"/>
  <c r="S468" i="9" a="1"/>
  <c r="S468" i="9" s="1"/>
  <c r="S472" i="9" a="1"/>
  <c r="S472" i="9" s="1"/>
  <c r="S476" i="9" a="1"/>
  <c r="S476" i="9" s="1"/>
  <c r="S480" i="9" a="1"/>
  <c r="S480" i="9" s="1"/>
  <c r="S483" i="9" a="1"/>
  <c r="S483" i="9" s="1"/>
  <c r="S487" i="9" a="1"/>
  <c r="S487" i="9" s="1"/>
  <c r="S491" i="9" a="1"/>
  <c r="S491" i="9" s="1"/>
  <c r="S495" i="9" a="1"/>
  <c r="S495" i="9" s="1"/>
  <c r="S499" i="9" a="1"/>
  <c r="S499" i="9" s="1"/>
  <c r="S503" i="9" a="1"/>
  <c r="S503" i="9" s="1"/>
  <c r="S507" i="9" a="1"/>
  <c r="S507" i="9" s="1"/>
  <c r="S511" i="9" a="1"/>
  <c r="S511" i="9" s="1"/>
  <c r="S515" i="9" a="1"/>
  <c r="S515" i="9" s="1"/>
  <c r="S519" i="9" a="1"/>
  <c r="S519" i="9" s="1"/>
  <c r="S523" i="9" a="1"/>
  <c r="S523" i="9" s="1"/>
  <c r="S527" i="9" a="1"/>
  <c r="S527" i="9" s="1"/>
  <c r="S531" i="9" a="1"/>
  <c r="S531" i="9" s="1"/>
  <c r="S535" i="9" a="1"/>
  <c r="S535" i="9" s="1"/>
  <c r="S539" i="9" a="1"/>
  <c r="S539" i="9" s="1"/>
  <c r="S542" i="9" a="1"/>
  <c r="S542" i="9" s="1"/>
  <c r="S546" i="9" a="1"/>
  <c r="S546" i="9" s="1"/>
  <c r="S550" i="9" a="1"/>
  <c r="S550" i="9" s="1"/>
  <c r="S554" i="9" a="1"/>
  <c r="S554" i="9" s="1"/>
  <c r="S558" i="9" a="1"/>
  <c r="S558" i="9" s="1"/>
  <c r="S562" i="9" a="1"/>
  <c r="S562" i="9" s="1"/>
  <c r="S566" i="9" a="1"/>
  <c r="S566" i="9" s="1"/>
  <c r="S570" i="9" a="1"/>
  <c r="S570" i="9" s="1"/>
  <c r="S573" i="9" a="1"/>
  <c r="S573" i="9" s="1"/>
  <c r="S577" i="9" a="1"/>
  <c r="S577" i="9" s="1"/>
  <c r="S581" i="9" a="1"/>
  <c r="S581" i="9" s="1"/>
  <c r="S585" i="9" a="1"/>
  <c r="S585" i="9" s="1"/>
  <c r="S589" i="9" a="1"/>
  <c r="S589" i="9" s="1"/>
  <c r="S593" i="9" a="1"/>
  <c r="S593" i="9" s="1"/>
  <c r="S597" i="9" a="1"/>
  <c r="S597" i="9" s="1"/>
  <c r="S601" i="9" a="1"/>
  <c r="S601" i="9" s="1"/>
  <c r="S605" i="9" a="1"/>
  <c r="S605" i="9" s="1"/>
  <c r="S609" i="9" a="1"/>
  <c r="S609" i="9" s="1"/>
  <c r="S613" i="9" a="1"/>
  <c r="S613" i="9" s="1"/>
  <c r="S617" i="9" a="1"/>
  <c r="S617" i="9" s="1"/>
  <c r="S621" i="9" a="1"/>
  <c r="S621" i="9" s="1"/>
  <c r="S625" i="9" a="1"/>
  <c r="S625" i="9" s="1"/>
  <c r="S632" i="9" a="1"/>
  <c r="S632" i="9" s="1"/>
  <c r="S636" i="9" a="1"/>
  <c r="S636" i="9" s="1"/>
  <c r="S640" i="9" a="1"/>
  <c r="S640" i="9" s="1"/>
  <c r="S644" i="9" a="1"/>
  <c r="S644" i="9" s="1"/>
  <c r="S648" i="9" a="1"/>
  <c r="S648" i="9" s="1"/>
  <c r="S652" i="9" a="1"/>
  <c r="S652" i="9" s="1"/>
  <c r="S656" i="9" a="1"/>
  <c r="S656" i="9" s="1"/>
  <c r="S660" i="9" a="1"/>
  <c r="S660" i="9" s="1"/>
  <c r="S664" i="9" a="1"/>
  <c r="S664" i="9" s="1"/>
  <c r="S668" i="9" a="1"/>
  <c r="S668" i="9" s="1"/>
  <c r="S672" i="9" a="1"/>
  <c r="S672" i="9" s="1"/>
  <c r="S676" i="9" a="1"/>
  <c r="S676" i="9" s="1"/>
  <c r="S680" i="9" a="1"/>
  <c r="S680" i="9" s="1"/>
  <c r="S684" i="9" a="1"/>
  <c r="S684" i="9" s="1"/>
  <c r="S688" i="9" a="1"/>
  <c r="S688" i="9" s="1"/>
  <c r="S692" i="9" a="1"/>
  <c r="S692" i="9" s="1"/>
  <c r="S696" i="9" a="1"/>
  <c r="S696" i="9" s="1"/>
  <c r="S700" i="9" a="1"/>
  <c r="S700" i="9" s="1"/>
  <c r="S704" i="9" a="1"/>
  <c r="S704" i="9" s="1"/>
  <c r="S711" i="9" a="1"/>
  <c r="S711" i="9" s="1"/>
  <c r="S715" i="9" a="1"/>
  <c r="S715" i="9" s="1"/>
  <c r="S719" i="9" a="1"/>
  <c r="S719" i="9" s="1"/>
  <c r="S722" i="9" a="1"/>
  <c r="S722" i="9" s="1"/>
  <c r="S726" i="9" a="1"/>
  <c r="S726" i="9" s="1"/>
  <c r="S730" i="9" a="1"/>
  <c r="S730" i="9" s="1"/>
  <c r="S734" i="9" a="1"/>
  <c r="S734" i="9" s="1"/>
  <c r="S738" i="9" a="1"/>
  <c r="S738" i="9" s="1"/>
  <c r="S742" i="9" a="1"/>
  <c r="S742" i="9" s="1"/>
  <c r="S749" i="9" a="1"/>
  <c r="S749" i="9" s="1"/>
  <c r="S753" i="9" a="1"/>
  <c r="S753" i="9" s="1"/>
  <c r="S757" i="9" a="1"/>
  <c r="S757" i="9" s="1"/>
  <c r="S761" i="9" a="1"/>
  <c r="S761" i="9" s="1"/>
  <c r="S765" i="9" a="1"/>
  <c r="S765" i="9" s="1"/>
  <c r="S769" i="9" a="1"/>
  <c r="S769" i="9" s="1"/>
  <c r="S773" i="9" a="1"/>
  <c r="S773" i="9" s="1"/>
  <c r="S777" i="9" a="1"/>
  <c r="S777" i="9" s="1"/>
  <c r="S781" i="9" a="1"/>
  <c r="S781" i="9" s="1"/>
  <c r="S785" i="9" a="1"/>
  <c r="S785" i="9" s="1"/>
  <c r="S789" i="9" a="1"/>
  <c r="S789" i="9" s="1"/>
  <c r="S793" i="9" a="1"/>
  <c r="S793" i="9" s="1"/>
  <c r="S797" i="9" a="1"/>
  <c r="S797" i="9" s="1"/>
  <c r="S801" i="9" a="1"/>
  <c r="S801" i="9" s="1"/>
  <c r="S804" i="9" a="1"/>
  <c r="S804" i="9" s="1"/>
  <c r="S808" i="9" a="1"/>
  <c r="S808" i="9" s="1"/>
  <c r="S812" i="9" a="1"/>
  <c r="S812" i="9" s="1"/>
  <c r="S816" i="9" a="1"/>
  <c r="S816" i="9" s="1"/>
  <c r="S820" i="9" a="1"/>
  <c r="S820" i="9" s="1"/>
  <c r="S824" i="9" a="1"/>
  <c r="S824" i="9" s="1"/>
  <c r="S828" i="9" a="1"/>
  <c r="S828" i="9" s="1"/>
  <c r="S832" i="9" a="1"/>
  <c r="S832" i="9" s="1"/>
  <c r="S836" i="9" a="1"/>
  <c r="S836" i="9" s="1"/>
  <c r="S840" i="9" a="1"/>
  <c r="S840" i="9" s="1"/>
  <c r="S844" i="9" a="1"/>
  <c r="S844" i="9" s="1"/>
  <c r="S848" i="9" a="1"/>
  <c r="S848" i="9" s="1"/>
  <c r="S851" i="9" a="1"/>
  <c r="S851" i="9" s="1"/>
  <c r="S855" i="9" a="1"/>
  <c r="S855" i="9" s="1"/>
  <c r="S859" i="9" a="1"/>
  <c r="S859" i="9" s="1"/>
  <c r="S863" i="9" a="1"/>
  <c r="S863" i="9" s="1"/>
  <c r="S867" i="9" a="1"/>
  <c r="S867" i="9" s="1"/>
  <c r="S871" i="9" a="1"/>
  <c r="S871" i="9" s="1"/>
  <c r="S875" i="9" a="1"/>
  <c r="S875" i="9" s="1"/>
  <c r="S879" i="9" a="1"/>
  <c r="S879" i="9" s="1"/>
  <c r="S883" i="9" a="1"/>
  <c r="S883" i="9" s="1"/>
  <c r="S887" i="9" a="1"/>
  <c r="S887" i="9" s="1"/>
  <c r="S891" i="9" a="1"/>
  <c r="S891" i="9" s="1"/>
  <c r="S895" i="9" a="1"/>
  <c r="S895" i="9" s="1"/>
  <c r="S899" i="9" a="1"/>
  <c r="S899" i="9" s="1"/>
  <c r="S903" i="9" a="1"/>
  <c r="S903" i="9" s="1"/>
  <c r="S906" i="9" a="1"/>
  <c r="S906" i="9" s="1"/>
  <c r="S3" i="9" a="1"/>
  <c r="S3" i="9" s="1"/>
  <c r="S7" i="9" a="1"/>
  <c r="S7" i="9" s="1"/>
  <c r="S11" i="9" a="1"/>
  <c r="S11" i="9" s="1"/>
  <c r="S15" i="9" a="1"/>
  <c r="S15" i="9" s="1"/>
  <c r="S19" i="9" a="1"/>
  <c r="S19" i="9" s="1"/>
  <c r="S23" i="9" a="1"/>
  <c r="S23" i="9" s="1"/>
  <c r="S30" i="9" a="1"/>
  <c r="S30" i="9" s="1"/>
  <c r="S34" i="9" a="1"/>
  <c r="S34" i="9" s="1"/>
  <c r="S38" i="9" a="1"/>
  <c r="S38" i="9" s="1"/>
  <c r="S42" i="9" a="1"/>
  <c r="S42" i="9" s="1"/>
  <c r="S46" i="9" a="1"/>
  <c r="S46" i="9" s="1"/>
  <c r="S50" i="9" a="1"/>
  <c r="S50" i="9" s="1"/>
  <c r="S54" i="9" a="1"/>
  <c r="S54" i="9" s="1"/>
  <c r="S58" i="9" a="1"/>
  <c r="S58" i="9" s="1"/>
  <c r="S62" i="9" a="1"/>
  <c r="S62" i="9" s="1"/>
  <c r="S66" i="9" a="1"/>
  <c r="S66" i="9" s="1"/>
  <c r="S70" i="9" a="1"/>
  <c r="S70" i="9" s="1"/>
  <c r="S74" i="9" a="1"/>
  <c r="S74" i="9" s="1"/>
  <c r="S78" i="9" a="1"/>
  <c r="S78" i="9" s="1"/>
  <c r="S82" i="9" a="1"/>
  <c r="S82" i="9" s="1"/>
  <c r="S85" i="9" a="1"/>
  <c r="S85" i="9" s="1"/>
  <c r="S89" i="9" a="1"/>
  <c r="S89" i="9" s="1"/>
  <c r="S93" i="9" a="1"/>
  <c r="S93" i="9" s="1"/>
  <c r="S97" i="9" a="1"/>
  <c r="S97" i="9" s="1"/>
  <c r="S101" i="9" a="1"/>
  <c r="S101" i="9" s="1"/>
  <c r="S105" i="9" a="1"/>
  <c r="S105" i="9" s="1"/>
  <c r="S109" i="9" a="1"/>
  <c r="S109" i="9" s="1"/>
  <c r="S113" i="9" a="1"/>
  <c r="S113" i="9" s="1"/>
  <c r="S117" i="9" a="1"/>
  <c r="S117" i="9" s="1"/>
  <c r="S121" i="9" a="1"/>
  <c r="S121" i="9" s="1"/>
  <c r="S125" i="9" a="1"/>
  <c r="S125" i="9" s="1"/>
  <c r="S129" i="9" a="1"/>
  <c r="S129" i="9" s="1"/>
  <c r="S133" i="9" a="1"/>
  <c r="S133" i="9" s="1"/>
  <c r="S137" i="9" a="1"/>
  <c r="S137" i="9" s="1"/>
  <c r="S141" i="9" a="1"/>
  <c r="S141" i="9" s="1"/>
  <c r="S145" i="9" a="1"/>
  <c r="S145" i="9" s="1"/>
  <c r="S149" i="9" a="1"/>
  <c r="S149" i="9" s="1"/>
  <c r="S153" i="9" a="1"/>
  <c r="S153" i="9" s="1"/>
  <c r="S157" i="9" a="1"/>
  <c r="S157" i="9" s="1"/>
  <c r="S161" i="9" a="1"/>
  <c r="S161" i="9" s="1"/>
  <c r="S164" i="9" a="1"/>
  <c r="S164" i="9" s="1"/>
  <c r="S168" i="9" a="1"/>
  <c r="S168" i="9" s="1"/>
  <c r="S172" i="9" a="1"/>
  <c r="S172" i="9" s="1"/>
  <c r="S176" i="9" a="1"/>
  <c r="S176" i="9" s="1"/>
  <c r="S183" i="9" a="1"/>
  <c r="S183" i="9" s="1"/>
  <c r="S187" i="9" a="1"/>
  <c r="S187" i="9" s="1"/>
  <c r="S191" i="9" a="1"/>
  <c r="S191" i="9" s="1"/>
  <c r="S195" i="9" a="1"/>
  <c r="S195" i="9" s="1"/>
  <c r="S199" i="9" a="1"/>
  <c r="S199" i="9" s="1"/>
  <c r="S203" i="9" a="1"/>
  <c r="S203" i="9" s="1"/>
  <c r="S207" i="9" a="1"/>
  <c r="S207" i="9" s="1"/>
  <c r="S211" i="9" a="1"/>
  <c r="S211" i="9" s="1"/>
  <c r="S214" i="9" a="1"/>
  <c r="S214" i="9" s="1"/>
  <c r="S218" i="9" a="1"/>
  <c r="S218" i="9" s="1"/>
  <c r="S222" i="9" a="1"/>
  <c r="S222" i="9" s="1"/>
  <c r="S226" i="9" a="1"/>
  <c r="S226" i="9" s="1"/>
  <c r="S230" i="9" a="1"/>
  <c r="S230" i="9" s="1"/>
  <c r="S234" i="9" a="1"/>
  <c r="S234" i="9" s="1"/>
  <c r="S238" i="9" a="1"/>
  <c r="S238" i="9" s="1"/>
  <c r="S242" i="9" a="1"/>
  <c r="S242" i="9" s="1"/>
  <c r="S246" i="9" a="1"/>
  <c r="S246" i="9" s="1"/>
  <c r="S250" i="9" a="1"/>
  <c r="S250" i="9" s="1"/>
  <c r="S254" i="9" a="1"/>
  <c r="S254" i="9" s="1"/>
  <c r="S258" i="9" a="1"/>
  <c r="S258" i="9" s="1"/>
  <c r="S262" i="9" a="1"/>
  <c r="S262" i="9" s="1"/>
  <c r="S266" i="9" a="1"/>
  <c r="S266" i="9" s="1"/>
  <c r="S270" i="9" a="1"/>
  <c r="S270" i="9" s="1"/>
  <c r="S273" i="9" a="1"/>
  <c r="S273" i="9" s="1"/>
  <c r="S277" i="9" a="1"/>
  <c r="S277" i="9" s="1"/>
  <c r="S281" i="9" a="1"/>
  <c r="S281" i="9" s="1"/>
  <c r="S285" i="9" a="1"/>
  <c r="S285" i="9" s="1"/>
  <c r="S289" i="9" a="1"/>
  <c r="S289" i="9" s="1"/>
  <c r="S293" i="9" a="1"/>
  <c r="S293" i="9" s="1"/>
  <c r="S297" i="9" a="1"/>
  <c r="S297" i="9" s="1"/>
  <c r="S301" i="9" a="1"/>
  <c r="S301" i="9" s="1"/>
  <c r="S308" i="9" a="1"/>
  <c r="S308" i="9" s="1"/>
  <c r="S312" i="9" a="1"/>
  <c r="S312" i="9" s="1"/>
  <c r="S315" i="9" a="1"/>
  <c r="S315" i="9" s="1"/>
  <c r="S319" i="9" a="1"/>
  <c r="S319" i="9" s="1"/>
  <c r="S323" i="9" a="1"/>
  <c r="S323" i="9" s="1"/>
  <c r="S327" i="9" a="1"/>
  <c r="S327" i="9" s="1"/>
  <c r="S331" i="9" a="1"/>
  <c r="S331" i="9" s="1"/>
  <c r="S335" i="9" a="1"/>
  <c r="S335" i="9" s="1"/>
  <c r="S339" i="9" a="1"/>
  <c r="S339" i="9" s="1"/>
  <c r="S343" i="9" a="1"/>
  <c r="S343" i="9" s="1"/>
  <c r="S347" i="9" a="1"/>
  <c r="S347" i="9" s="1"/>
  <c r="S351" i="9" a="1"/>
  <c r="S351" i="9" s="1"/>
  <c r="S355" i="9" a="1"/>
  <c r="S355" i="9" s="1"/>
  <c r="S359" i="9" a="1"/>
  <c r="S359" i="9" s="1"/>
  <c r="S363" i="9" a="1"/>
  <c r="S363" i="9" s="1"/>
  <c r="S367" i="9" a="1"/>
  <c r="S367" i="9" s="1"/>
  <c r="S374" i="9" a="1"/>
  <c r="S374" i="9" s="1"/>
  <c r="S378" i="9" a="1"/>
  <c r="S378" i="9" s="1"/>
  <c r="S382" i="9" a="1"/>
  <c r="S382" i="9" s="1"/>
  <c r="S386" i="9" a="1"/>
  <c r="S386" i="9" s="1"/>
  <c r="S390" i="9" a="1"/>
  <c r="S390" i="9" s="1"/>
  <c r="S394" i="9" a="1"/>
  <c r="S394" i="9" s="1"/>
  <c r="S398" i="9" a="1"/>
  <c r="S398" i="9" s="1"/>
  <c r="S402" i="9" a="1"/>
  <c r="S402" i="9" s="1"/>
  <c r="S406" i="9" a="1"/>
  <c r="S406" i="9" s="1"/>
  <c r="S410" i="9" a="1"/>
  <c r="S410" i="9" s="1"/>
  <c r="S414" i="9" a="1"/>
  <c r="S414" i="9" s="1"/>
  <c r="S418" i="9" a="1"/>
  <c r="S418" i="9" s="1"/>
  <c r="S422" i="9" a="1"/>
  <c r="S422" i="9" s="1"/>
  <c r="S426" i="9" a="1"/>
  <c r="S426" i="9" s="1"/>
  <c r="S429" i="9" a="1"/>
  <c r="S429" i="9" s="1"/>
  <c r="S433" i="9" a="1"/>
  <c r="S433" i="9" s="1"/>
  <c r="S437" i="9" a="1"/>
  <c r="S437" i="9" s="1"/>
  <c r="S441" i="9" a="1"/>
  <c r="S441" i="9" s="1"/>
  <c r="S445" i="9" a="1"/>
  <c r="S445" i="9" s="1"/>
  <c r="S449" i="9" a="1"/>
  <c r="S449" i="9" s="1"/>
  <c r="S453" i="9" a="1"/>
  <c r="S453" i="9" s="1"/>
  <c r="S457" i="9" a="1"/>
  <c r="S457" i="9" s="1"/>
  <c r="S461" i="9" a="1"/>
  <c r="S461" i="9" s="1"/>
  <c r="S465" i="9" a="1"/>
  <c r="S465" i="9" s="1"/>
  <c r="S469" i="9" a="1"/>
  <c r="S469" i="9" s="1"/>
  <c r="S473" i="9" a="1"/>
  <c r="S473" i="9" s="1"/>
  <c r="S477" i="9" a="1"/>
  <c r="S477" i="9" s="1"/>
  <c r="S484" i="9" a="1"/>
  <c r="S484" i="9" s="1"/>
  <c r="S488" i="9" a="1"/>
  <c r="S488" i="9" s="1"/>
  <c r="S492" i="9" a="1"/>
  <c r="S492" i="9" s="1"/>
  <c r="S496" i="9" a="1"/>
  <c r="S496" i="9" s="1"/>
  <c r="S500" i="9" a="1"/>
  <c r="S500" i="9" s="1"/>
  <c r="S504" i="9" a="1"/>
  <c r="S504" i="9" s="1"/>
  <c r="S508" i="9" a="1"/>
  <c r="S508" i="9" s="1"/>
  <c r="S512" i="9" a="1"/>
  <c r="S512" i="9" s="1"/>
  <c r="S516" i="9" a="1"/>
  <c r="S516" i="9" s="1"/>
  <c r="S520" i="9" a="1"/>
  <c r="S520" i="9" s="1"/>
  <c r="S524" i="9" a="1"/>
  <c r="S524" i="9" s="1"/>
  <c r="S528" i="9" a="1"/>
  <c r="S528" i="9" s="1"/>
  <c r="S532" i="9" a="1"/>
  <c r="S532" i="9" s="1"/>
  <c r="S536" i="9" a="1"/>
  <c r="S536" i="9" s="1"/>
  <c r="S540" i="9" a="1"/>
  <c r="S540" i="9" s="1"/>
  <c r="S543" i="9" a="1"/>
  <c r="S543" i="9" s="1"/>
  <c r="S547" i="9" a="1"/>
  <c r="S547" i="9" s="1"/>
  <c r="S551" i="9" a="1"/>
  <c r="S551" i="9" s="1"/>
  <c r="S555" i="9" a="1"/>
  <c r="S555" i="9" s="1"/>
  <c r="S559" i="9" a="1"/>
  <c r="S559" i="9" s="1"/>
  <c r="S563" i="9" a="1"/>
  <c r="S563" i="9" s="1"/>
  <c r="S567" i="9" a="1"/>
  <c r="S567" i="9" s="1"/>
  <c r="S571" i="9" a="1"/>
  <c r="S571" i="9" s="1"/>
  <c r="S574" i="9" a="1"/>
  <c r="S574" i="9" s="1"/>
  <c r="S578" i="9" a="1"/>
  <c r="S578" i="9" s="1"/>
  <c r="S582" i="9" a="1"/>
  <c r="S582" i="9" s="1"/>
  <c r="S586" i="9" a="1"/>
  <c r="S586" i="9" s="1"/>
  <c r="S590" i="9" a="1"/>
  <c r="S590" i="9" s="1"/>
  <c r="S594" i="9" a="1"/>
  <c r="S594" i="9" s="1"/>
  <c r="S598" i="9" a="1"/>
  <c r="S598" i="9" s="1"/>
  <c r="S602" i="9" a="1"/>
  <c r="S602" i="9" s="1"/>
  <c r="S606" i="9" a="1"/>
  <c r="S606" i="9" s="1"/>
  <c r="S610" i="9" a="1"/>
  <c r="S610" i="9" s="1"/>
  <c r="S614" i="9" a="1"/>
  <c r="S614" i="9" s="1"/>
  <c r="S618" i="9" a="1"/>
  <c r="S618" i="9" s="1"/>
  <c r="S622" i="9" a="1"/>
  <c r="S622" i="9" s="1"/>
  <c r="S626" i="9" a="1"/>
  <c r="S626" i="9" s="1"/>
  <c r="S629" i="9" a="1"/>
  <c r="S629" i="9" s="1"/>
  <c r="S633" i="9" a="1"/>
  <c r="S633" i="9" s="1"/>
  <c r="S637" i="9" a="1"/>
  <c r="S637" i="9" s="1"/>
  <c r="S641" i="9" a="1"/>
  <c r="S641" i="9" s="1"/>
  <c r="S645" i="9" a="1"/>
  <c r="S645" i="9" s="1"/>
  <c r="S649" i="9" a="1"/>
  <c r="S649" i="9" s="1"/>
  <c r="S653" i="9" a="1"/>
  <c r="S653" i="9" s="1"/>
  <c r="S657" i="9" a="1"/>
  <c r="S657" i="9" s="1"/>
  <c r="S661" i="9" a="1"/>
  <c r="S661" i="9" s="1"/>
  <c r="S665" i="9" a="1"/>
  <c r="S665" i="9" s="1"/>
  <c r="S669" i="9" a="1"/>
  <c r="S669" i="9" s="1"/>
  <c r="S673" i="9" a="1"/>
  <c r="S673" i="9" s="1"/>
  <c r="S677" i="9" a="1"/>
  <c r="S677" i="9" s="1"/>
  <c r="S681" i="9" a="1"/>
  <c r="S681" i="9" s="1"/>
  <c r="S685" i="9" a="1"/>
  <c r="S685" i="9" s="1"/>
  <c r="S689" i="9" a="1"/>
  <c r="S689" i="9" s="1"/>
  <c r="S693" i="9" a="1"/>
  <c r="S693" i="9" s="1"/>
  <c r="S697" i="9" a="1"/>
  <c r="S697" i="9" s="1"/>
  <c r="S701" i="9" a="1"/>
  <c r="S701" i="9" s="1"/>
  <c r="S705" i="9" a="1"/>
  <c r="S705" i="9" s="1"/>
  <c r="S708" i="9" a="1"/>
  <c r="S708" i="9" s="1"/>
  <c r="S712" i="9" a="1"/>
  <c r="S712" i="9" s="1"/>
  <c r="S716" i="9" a="1"/>
  <c r="S716" i="9" s="1"/>
  <c r="S720" i="9" a="1"/>
  <c r="S720" i="9" s="1"/>
  <c r="S723" i="9" a="1"/>
  <c r="S723" i="9" s="1"/>
  <c r="S727" i="9" a="1"/>
  <c r="S727" i="9" s="1"/>
  <c r="S731" i="9" a="1"/>
  <c r="S731" i="9" s="1"/>
  <c r="S735" i="9" a="1"/>
  <c r="S735" i="9" s="1"/>
  <c r="S739" i="9" a="1"/>
  <c r="S739" i="9" s="1"/>
  <c r="S743" i="9" a="1"/>
  <c r="S743" i="9" s="1"/>
  <c r="S746" i="9" a="1"/>
  <c r="S746" i="9" s="1"/>
  <c r="S750" i="9" a="1"/>
  <c r="S750" i="9" s="1"/>
  <c r="S754" i="9" a="1"/>
  <c r="S754" i="9" s="1"/>
  <c r="S758" i="9" a="1"/>
  <c r="S758" i="9" s="1"/>
  <c r="S762" i="9" a="1"/>
  <c r="S762" i="9" s="1"/>
  <c r="S766" i="9" a="1"/>
  <c r="S766" i="9" s="1"/>
  <c r="S770" i="9" a="1"/>
  <c r="S770" i="9" s="1"/>
  <c r="S774" i="9" a="1"/>
  <c r="S774" i="9" s="1"/>
  <c r="S778" i="9" a="1"/>
  <c r="S778" i="9" s="1"/>
  <c r="S782" i="9" a="1"/>
  <c r="S782" i="9" s="1"/>
  <c r="S786" i="9" a="1"/>
  <c r="S786" i="9" s="1"/>
  <c r="S790" i="9" a="1"/>
  <c r="S790" i="9" s="1"/>
  <c r="S794" i="9" a="1"/>
  <c r="S794" i="9" s="1"/>
  <c r="S798" i="9" a="1"/>
  <c r="S798" i="9" s="1"/>
  <c r="S805" i="9" a="1"/>
  <c r="S805" i="9" s="1"/>
  <c r="S809" i="9" a="1"/>
  <c r="S809" i="9" s="1"/>
  <c r="S813" i="9" a="1"/>
  <c r="S813" i="9" s="1"/>
  <c r="S817" i="9" a="1"/>
  <c r="S817" i="9" s="1"/>
  <c r="S821" i="9" a="1"/>
  <c r="S821" i="9" s="1"/>
  <c r="S825" i="9" a="1"/>
  <c r="S825" i="9" s="1"/>
  <c r="S829" i="9" a="1"/>
  <c r="S829" i="9" s="1"/>
  <c r="S833" i="9" a="1"/>
  <c r="S833" i="9" s="1"/>
  <c r="S837" i="9" a="1"/>
  <c r="S837" i="9" s="1"/>
  <c r="S841" i="9" a="1"/>
  <c r="S841" i="9" s="1"/>
  <c r="S845" i="9" a="1"/>
  <c r="S845" i="9" s="1"/>
  <c r="S849" i="9" a="1"/>
  <c r="S849" i="9" s="1"/>
  <c r="S852" i="9" a="1"/>
  <c r="S852" i="9" s="1"/>
  <c r="S856" i="9" a="1"/>
  <c r="S856" i="9" s="1"/>
  <c r="S860" i="9" a="1"/>
  <c r="S860" i="9" s="1"/>
  <c r="S864" i="9" a="1"/>
  <c r="S864" i="9" s="1"/>
  <c r="S868" i="9" a="1"/>
  <c r="S868" i="9" s="1"/>
  <c r="S872" i="9" a="1"/>
  <c r="S872" i="9" s="1"/>
  <c r="S876" i="9" a="1"/>
  <c r="S876" i="9" s="1"/>
  <c r="S880" i="9" a="1"/>
  <c r="S880" i="9" s="1"/>
  <c r="S884" i="9" a="1"/>
  <c r="S884" i="9" s="1"/>
  <c r="S888" i="9" a="1"/>
  <c r="S888" i="9" s="1"/>
  <c r="S892" i="9" a="1"/>
  <c r="S892" i="9" s="1"/>
  <c r="S896" i="9" a="1"/>
  <c r="S896" i="9" s="1"/>
  <c r="S900" i="9" a="1"/>
  <c r="S900" i="9" s="1"/>
  <c r="S904" i="9" a="1"/>
  <c r="S904" i="9" s="1"/>
  <c r="S907" i="9" a="1"/>
  <c r="S907" i="9" s="1"/>
  <c r="S12" i="9" a="1"/>
  <c r="S12" i="9" s="1"/>
  <c r="S27" i="9" a="1"/>
  <c r="S27" i="9" s="1"/>
  <c r="S43" i="9" a="1"/>
  <c r="S43" i="9" s="1"/>
  <c r="S59" i="9" a="1"/>
  <c r="S59" i="9" s="1"/>
  <c r="S75" i="9" a="1"/>
  <c r="S75" i="9" s="1"/>
  <c r="S90" i="9" a="1"/>
  <c r="S90" i="9" s="1"/>
  <c r="S106" i="9" a="1"/>
  <c r="S106" i="9" s="1"/>
  <c r="S122" i="9" a="1"/>
  <c r="S122" i="9" s="1"/>
  <c r="S138" i="9" a="1"/>
  <c r="S138" i="9" s="1"/>
  <c r="S154" i="9" a="1"/>
  <c r="S154" i="9" s="1"/>
  <c r="S169" i="9" a="1"/>
  <c r="S169" i="9" s="1"/>
  <c r="S184" i="9" a="1"/>
  <c r="S184" i="9" s="1"/>
  <c r="S200" i="9" a="1"/>
  <c r="S200" i="9" s="1"/>
  <c r="S215" i="9" a="1"/>
  <c r="S215" i="9" s="1"/>
  <c r="S231" i="9" a="1"/>
  <c r="S231" i="9" s="1"/>
  <c r="S247" i="9" a="1"/>
  <c r="S247" i="9" s="1"/>
  <c r="S263" i="9" a="1"/>
  <c r="S263" i="9" s="1"/>
  <c r="S278" i="9" a="1"/>
  <c r="S278" i="9" s="1"/>
  <c r="S294" i="9" a="1"/>
  <c r="S294" i="9" s="1"/>
  <c r="S309" i="9" a="1"/>
  <c r="S309" i="9" s="1"/>
  <c r="S324" i="9" a="1"/>
  <c r="S324" i="9" s="1"/>
  <c r="S340" i="9" a="1"/>
  <c r="S340" i="9" s="1"/>
  <c r="S356" i="9" a="1"/>
  <c r="S356" i="9" s="1"/>
  <c r="S371" i="9" a="1"/>
  <c r="S371" i="9" s="1"/>
  <c r="S387" i="9" a="1"/>
  <c r="S387" i="9" s="1"/>
  <c r="S403" i="9" a="1"/>
  <c r="S403" i="9" s="1"/>
  <c r="S419" i="9" a="1"/>
  <c r="S419" i="9" s="1"/>
  <c r="S434" i="9" a="1"/>
  <c r="S434" i="9" s="1"/>
  <c r="S450" i="9" a="1"/>
  <c r="S450" i="9" s="1"/>
  <c r="S466" i="9" a="1"/>
  <c r="S466" i="9" s="1"/>
  <c r="S481" i="9" a="1"/>
  <c r="S481" i="9" s="1"/>
  <c r="S497" i="9" a="1"/>
  <c r="S497" i="9" s="1"/>
  <c r="S513" i="9" a="1"/>
  <c r="S513" i="9" s="1"/>
  <c r="S529" i="9" a="1"/>
  <c r="S529" i="9" s="1"/>
  <c r="S544" i="9" a="1"/>
  <c r="S544" i="9" s="1"/>
  <c r="S560" i="9" a="1"/>
  <c r="S560" i="9" s="1"/>
  <c r="S575" i="9" a="1"/>
  <c r="S575" i="9" s="1"/>
  <c r="S591" i="9" a="1"/>
  <c r="S591" i="9" s="1"/>
  <c r="S607" i="9" a="1"/>
  <c r="S607" i="9" s="1"/>
  <c r="S623" i="9" a="1"/>
  <c r="S623" i="9" s="1"/>
  <c r="S635" i="9" a="1"/>
  <c r="S635" i="9" s="1"/>
  <c r="S643" i="9" a="1"/>
  <c r="S643" i="9" s="1"/>
  <c r="S651" i="9" a="1"/>
  <c r="S651" i="9" s="1"/>
  <c r="S659" i="9" a="1"/>
  <c r="S659" i="9" s="1"/>
  <c r="S667" i="9" a="1"/>
  <c r="S667" i="9" s="1"/>
  <c r="S675" i="9" a="1"/>
  <c r="S675" i="9" s="1"/>
  <c r="S683" i="9" a="1"/>
  <c r="S683" i="9" s="1"/>
  <c r="S691" i="9" a="1"/>
  <c r="S691" i="9" s="1"/>
  <c r="S699" i="9" a="1"/>
  <c r="S699" i="9" s="1"/>
  <c r="S707" i="9" a="1"/>
  <c r="S707" i="9" s="1"/>
  <c r="S714" i="9" a="1"/>
  <c r="S714" i="9" s="1"/>
  <c r="S729" i="9" a="1"/>
  <c r="S729" i="9" s="1"/>
  <c r="S737" i="9" a="1"/>
  <c r="S737" i="9" s="1"/>
  <c r="S745" i="9" a="1"/>
  <c r="S745" i="9" s="1"/>
  <c r="S752" i="9" a="1"/>
  <c r="S752" i="9" s="1"/>
  <c r="S760" i="9" a="1"/>
  <c r="S760" i="9" s="1"/>
  <c r="S768" i="9" a="1"/>
  <c r="S768" i="9" s="1"/>
  <c r="S776" i="9" a="1"/>
  <c r="S776" i="9" s="1"/>
  <c r="S784" i="9" a="1"/>
  <c r="S784" i="9" s="1"/>
  <c r="S792" i="9" a="1"/>
  <c r="S792" i="9" s="1"/>
  <c r="S800" i="9" a="1"/>
  <c r="S800" i="9" s="1"/>
  <c r="S807" i="9" a="1"/>
  <c r="S807" i="9" s="1"/>
  <c r="S815" i="9" a="1"/>
  <c r="S815" i="9" s="1"/>
  <c r="S823" i="9" a="1"/>
  <c r="S823" i="9" s="1"/>
  <c r="S831" i="9" a="1"/>
  <c r="S831" i="9" s="1"/>
  <c r="S839" i="9" a="1"/>
  <c r="S839" i="9" s="1"/>
  <c r="S847" i="9" a="1"/>
  <c r="S847" i="9" s="1"/>
  <c r="S854" i="9" a="1"/>
  <c r="S854" i="9" s="1"/>
  <c r="S862" i="9" a="1"/>
  <c r="S862" i="9" s="1"/>
  <c r="S870" i="9" a="1"/>
  <c r="S870" i="9" s="1"/>
  <c r="S878" i="9" a="1"/>
  <c r="S878" i="9" s="1"/>
  <c r="S886" i="9" a="1"/>
  <c r="S886" i="9" s="1"/>
  <c r="S894" i="9" a="1"/>
  <c r="S894" i="9" s="1"/>
  <c r="S902" i="9" a="1"/>
  <c r="S902" i="9" s="1"/>
  <c r="S909" i="9" a="1"/>
  <c r="S909" i="9" s="1"/>
  <c r="S913" i="9" a="1"/>
  <c r="S913" i="9" s="1"/>
  <c r="S917" i="9" a="1"/>
  <c r="S917" i="9" s="1"/>
  <c r="S921" i="9" a="1"/>
  <c r="S921" i="9" s="1"/>
  <c r="S925" i="9" a="1"/>
  <c r="S925" i="9" s="1"/>
  <c r="S929" i="9" a="1"/>
  <c r="S929" i="9" s="1"/>
  <c r="S933" i="9" a="1"/>
  <c r="S933" i="9" s="1"/>
  <c r="S937" i="9" a="1"/>
  <c r="S937" i="9" s="1"/>
  <c r="S941" i="9" a="1"/>
  <c r="S941" i="9" s="1"/>
  <c r="S945" i="9" a="1"/>
  <c r="S945" i="9" s="1"/>
  <c r="S949" i="9" a="1"/>
  <c r="S949" i="9" s="1"/>
  <c r="S953" i="9" a="1"/>
  <c r="S953" i="9" s="1"/>
  <c r="S957" i="9" a="1"/>
  <c r="S957" i="9" s="1"/>
  <c r="S961" i="9" a="1"/>
  <c r="S961" i="9" s="1"/>
  <c r="S965" i="9" a="1"/>
  <c r="S965" i="9" s="1"/>
  <c r="S968" i="9" a="1"/>
  <c r="S968" i="9" s="1"/>
  <c r="S972" i="9" a="1"/>
  <c r="S972" i="9" s="1"/>
  <c r="S976" i="9" a="1"/>
  <c r="S976" i="9" s="1"/>
  <c r="S980" i="9" a="1"/>
  <c r="S980" i="9" s="1"/>
  <c r="S984" i="9" a="1"/>
  <c r="S984" i="9" s="1"/>
  <c r="S988" i="9" a="1"/>
  <c r="S988" i="9" s="1"/>
  <c r="S992" i="9" a="1"/>
  <c r="S992" i="9" s="1"/>
  <c r="S996" i="9" a="1"/>
  <c r="S996" i="9" s="1"/>
  <c r="S999" i="9" a="1"/>
  <c r="S999" i="9" s="1"/>
  <c r="S1003" i="9" a="1"/>
  <c r="S1003" i="9" s="1"/>
  <c r="S1007" i="9" a="1"/>
  <c r="S1007" i="9" s="1"/>
  <c r="S1011" i="9" a="1"/>
  <c r="S1011" i="9" s="1"/>
  <c r="S1015" i="9" a="1"/>
  <c r="S1015" i="9" s="1"/>
  <c r="S1019" i="9" a="1"/>
  <c r="S1019" i="9" s="1"/>
  <c r="S1023" i="9" a="1"/>
  <c r="S1023" i="9" s="1"/>
  <c r="S1027" i="9" a="1"/>
  <c r="S1027" i="9" s="1"/>
  <c r="S1031" i="9" a="1"/>
  <c r="S1031" i="9" s="1"/>
  <c r="S1034" i="9" a="1"/>
  <c r="S1034" i="9" s="1"/>
  <c r="S1038" i="9" a="1"/>
  <c r="S1038" i="9" s="1"/>
  <c r="S1042" i="9" a="1"/>
  <c r="S1042" i="9" s="1"/>
  <c r="S1046" i="9" a="1"/>
  <c r="S1046" i="9" s="1"/>
  <c r="S1050" i="9" a="1"/>
  <c r="S1050" i="9" s="1"/>
  <c r="S1054" i="9" a="1"/>
  <c r="S1054" i="9" s="1"/>
  <c r="S1058" i="9" a="1"/>
  <c r="S1058" i="9" s="1"/>
  <c r="S1062" i="9" a="1"/>
  <c r="S1062" i="9" s="1"/>
  <c r="S1066" i="9" a="1"/>
  <c r="S1066" i="9" s="1"/>
  <c r="S1070" i="9" a="1"/>
  <c r="S1070" i="9" s="1"/>
  <c r="S1074" i="9" a="1"/>
  <c r="S1074" i="9" s="1"/>
  <c r="S1078" i="9" a="1"/>
  <c r="S1078" i="9" s="1"/>
  <c r="S1082" i="9" a="1"/>
  <c r="S1082" i="9" s="1"/>
  <c r="S1086" i="9" a="1"/>
  <c r="S1086" i="9" s="1"/>
  <c r="S1090" i="9" a="1"/>
  <c r="S1090" i="9" s="1"/>
  <c r="S1094" i="9" a="1"/>
  <c r="S1094" i="9" s="1"/>
  <c r="S1101" i="9" a="1"/>
  <c r="S1101" i="9" s="1"/>
  <c r="S1105" i="9" a="1"/>
  <c r="S1105" i="9" s="1"/>
  <c r="S1109" i="9" a="1"/>
  <c r="S1109" i="9" s="1"/>
  <c r="S1113" i="9" a="1"/>
  <c r="S1113" i="9" s="1"/>
  <c r="S1117" i="9" a="1"/>
  <c r="S1117" i="9" s="1"/>
  <c r="S1121" i="9" a="1"/>
  <c r="S1121" i="9" s="1"/>
  <c r="S1125" i="9" a="1"/>
  <c r="S1125" i="9" s="1"/>
  <c r="S1128" i="9" a="1"/>
  <c r="S1128" i="9" s="1"/>
  <c r="S1132" i="9" a="1"/>
  <c r="S1132" i="9" s="1"/>
  <c r="S1135" i="9" a="1"/>
  <c r="S1135" i="9" s="1"/>
  <c r="S1139" i="9" a="1"/>
  <c r="S1139" i="9" s="1"/>
  <c r="S1143" i="9" a="1"/>
  <c r="S1143" i="9" s="1"/>
  <c r="S1147" i="9" a="1"/>
  <c r="S1147" i="9" s="1"/>
  <c r="S1151" i="9" a="1"/>
  <c r="S1151" i="9" s="1"/>
  <c r="S1155" i="9" a="1"/>
  <c r="S1155" i="9" s="1"/>
  <c r="S1159" i="9" a="1"/>
  <c r="S1159" i="9" s="1"/>
  <c r="S1163" i="9" a="1"/>
  <c r="S1163" i="9" s="1"/>
  <c r="S1167" i="9" a="1"/>
  <c r="S1167" i="9" s="1"/>
  <c r="S1171" i="9" a="1"/>
  <c r="S1171" i="9" s="1"/>
  <c r="S1175" i="9" a="1"/>
  <c r="S1175" i="9" s="1"/>
  <c r="S1179" i="9" a="1"/>
  <c r="S1179" i="9" s="1"/>
  <c r="S1183" i="9" a="1"/>
  <c r="S1183" i="9" s="1"/>
  <c r="S1187" i="9" a="1"/>
  <c r="S1187" i="9" s="1"/>
  <c r="S1191" i="9" a="1"/>
  <c r="S1191" i="9" s="1"/>
  <c r="S1195" i="9" a="1"/>
  <c r="S1195" i="9" s="1"/>
  <c r="S1199" i="9" a="1"/>
  <c r="S1199" i="9" s="1"/>
  <c r="S1203" i="9" a="1"/>
  <c r="S1203" i="9" s="1"/>
  <c r="S1207" i="9" a="1"/>
  <c r="S1207" i="9" s="1"/>
  <c r="S1211" i="9" a="1"/>
  <c r="S1211" i="9" s="1"/>
  <c r="S1215" i="9" a="1"/>
  <c r="S1215" i="9" s="1"/>
  <c r="S1219" i="9" a="1"/>
  <c r="S1219" i="9" s="1"/>
  <c r="S1223" i="9" a="1"/>
  <c r="S1223" i="9" s="1"/>
  <c r="S1226" i="9" a="1"/>
  <c r="S1226" i="9" s="1"/>
  <c r="S1230" i="9" a="1"/>
  <c r="S1230" i="9" s="1"/>
  <c r="S1234" i="9" a="1"/>
  <c r="S1234" i="9" s="1"/>
  <c r="S1238" i="9" a="1"/>
  <c r="S1238" i="9" s="1"/>
  <c r="S1242" i="9" a="1"/>
  <c r="S1242" i="9" s="1"/>
  <c r="S1246" i="9" a="1"/>
  <c r="S1246" i="9" s="1"/>
  <c r="S1250" i="9" a="1"/>
  <c r="S1250" i="9" s="1"/>
  <c r="S1254" i="9" a="1"/>
  <c r="S1254" i="9" s="1"/>
  <c r="S1257" i="9" a="1"/>
  <c r="S1257" i="9" s="1"/>
  <c r="S1261" i="9" a="1"/>
  <c r="S1261" i="9" s="1"/>
  <c r="S1265" i="9" a="1"/>
  <c r="S1265" i="9" s="1"/>
  <c r="S1269" i="9" a="1"/>
  <c r="S1269" i="9" s="1"/>
  <c r="S1273" i="9" a="1"/>
  <c r="S1273" i="9" s="1"/>
  <c r="S1277" i="9" a="1"/>
  <c r="S1277" i="9" s="1"/>
  <c r="S1281" i="9" a="1"/>
  <c r="S1281" i="9" s="1"/>
  <c r="S1285" i="9" a="1"/>
  <c r="S1285" i="9" s="1"/>
  <c r="S1289" i="9" a="1"/>
  <c r="S1289" i="9" s="1"/>
  <c r="S1293" i="9" a="1"/>
  <c r="S1293" i="9" s="1"/>
  <c r="S1297" i="9" a="1"/>
  <c r="S1297" i="9" s="1"/>
  <c r="S1301" i="9" a="1"/>
  <c r="S1301" i="9" s="1"/>
  <c r="S1305" i="9" a="1"/>
  <c r="S1305" i="9" s="1"/>
  <c r="S1309" i="9" a="1"/>
  <c r="S1309" i="9" s="1"/>
  <c r="S1313" i="9" a="1"/>
  <c r="S1313" i="9" s="1"/>
  <c r="S1317" i="9" a="1"/>
  <c r="S1317" i="9" s="1"/>
  <c r="S1321" i="9" a="1"/>
  <c r="S1321" i="9" s="1"/>
  <c r="S1325" i="9" a="1"/>
  <c r="S1325" i="9" s="1"/>
  <c r="S1329" i="9" a="1"/>
  <c r="S1329" i="9" s="1"/>
  <c r="S1333" i="9" a="1"/>
  <c r="S1333" i="9" s="1"/>
  <c r="S1337" i="9" a="1"/>
  <c r="S1337" i="9" s="1"/>
  <c r="S1341" i="9" a="1"/>
  <c r="S1341" i="9" s="1"/>
  <c r="S1345" i="9" a="1"/>
  <c r="S1345" i="9" s="1"/>
  <c r="S1349" i="9" a="1"/>
  <c r="S1349" i="9" s="1"/>
  <c r="S1353" i="9" a="1"/>
  <c r="S1353" i="9" s="1"/>
  <c r="S1357" i="9" a="1"/>
  <c r="S1357" i="9" s="1"/>
  <c r="S1361" i="9" a="1"/>
  <c r="S1361" i="9" s="1"/>
  <c r="S1365" i="9" a="1"/>
  <c r="S1365" i="9" s="1"/>
  <c r="S1369" i="9" a="1"/>
  <c r="S1369" i="9" s="1"/>
  <c r="S1373" i="9" a="1"/>
  <c r="S1373" i="9" s="1"/>
  <c r="S1376" i="9" a="1"/>
  <c r="S1376" i="9" s="1"/>
  <c r="S1380" i="9" a="1"/>
  <c r="S1380" i="9" s="1"/>
  <c r="S1384" i="9" a="1"/>
  <c r="S1384" i="9" s="1"/>
  <c r="S1388" i="9" a="1"/>
  <c r="S1388" i="9" s="1"/>
  <c r="S1391" i="9" a="1"/>
  <c r="S1391" i="9" s="1"/>
  <c r="S1395" i="9" a="1"/>
  <c r="S1395" i="9" s="1"/>
  <c r="S1399" i="9" a="1"/>
  <c r="S1399" i="9" s="1"/>
  <c r="S1403" i="9" a="1"/>
  <c r="S1403" i="9" s="1"/>
  <c r="S1410" i="9" a="1"/>
  <c r="S1410" i="9" s="1"/>
  <c r="S1414" i="9" a="1"/>
  <c r="S1414" i="9" s="1"/>
  <c r="S1418" i="9" a="1"/>
  <c r="S1418" i="9" s="1"/>
  <c r="S1422" i="9" a="1"/>
  <c r="S1422" i="9" s="1"/>
  <c r="S1426" i="9" a="1"/>
  <c r="S1426" i="9" s="1"/>
  <c r="S1430" i="9" a="1"/>
  <c r="S1430" i="9" s="1"/>
  <c r="S1434" i="9" a="1"/>
  <c r="S1434" i="9" s="1"/>
  <c r="S1438" i="9" a="1"/>
  <c r="S1438" i="9" s="1"/>
  <c r="S1442" i="9" a="1"/>
  <c r="S1442" i="9" s="1"/>
  <c r="S1446" i="9" a="1"/>
  <c r="S1446" i="9" s="1"/>
  <c r="S1450" i="9" a="1"/>
  <c r="S1450" i="9" s="1"/>
  <c r="S1454" i="9" a="1"/>
  <c r="S1454" i="9" s="1"/>
  <c r="S1458" i="9" a="1"/>
  <c r="S1458" i="9" s="1"/>
  <c r="S1462" i="9" a="1"/>
  <c r="S1462" i="9" s="1"/>
  <c r="S1465" i="9" a="1"/>
  <c r="S1465" i="9" s="1"/>
  <c r="S1469" i="9" a="1"/>
  <c r="S1469" i="9" s="1"/>
  <c r="S1473" i="9" a="1"/>
  <c r="S1473" i="9" s="1"/>
  <c r="S1477" i="9" a="1"/>
  <c r="S1477" i="9" s="1"/>
  <c r="S1481" i="9" a="1"/>
  <c r="S1481" i="9" s="1"/>
  <c r="S1488" i="9" a="1"/>
  <c r="S1488" i="9" s="1"/>
  <c r="S1492" i="9" a="1"/>
  <c r="S1492" i="9" s="1"/>
  <c r="S1495" i="9" a="1"/>
  <c r="S1495" i="9" s="1"/>
  <c r="S1499" i="9" a="1"/>
  <c r="S1499" i="9" s="1"/>
  <c r="S1503" i="9" a="1"/>
  <c r="S1503" i="9" s="1"/>
  <c r="S1507" i="9" a="1"/>
  <c r="S1507" i="9" s="1"/>
  <c r="S1511" i="9" a="1"/>
  <c r="S1511" i="9" s="1"/>
  <c r="S1515" i="9" a="1"/>
  <c r="S1515" i="9" s="1"/>
  <c r="S1519" i="9" a="1"/>
  <c r="S1519" i="9" s="1"/>
  <c r="S1523" i="9" a="1"/>
  <c r="S1523" i="9" s="1"/>
  <c r="S1527" i="9" a="1"/>
  <c r="S1527" i="9" s="1"/>
  <c r="S1531" i="9" a="1"/>
  <c r="S1531" i="9" s="1"/>
  <c r="S1535" i="9" a="1"/>
  <c r="S1535" i="9" s="1"/>
  <c r="S1538" i="9" a="1"/>
  <c r="S1538" i="9" s="1"/>
  <c r="S1542" i="9" a="1"/>
  <c r="S1542" i="9" s="1"/>
  <c r="S1546" i="9" a="1"/>
  <c r="S1546" i="9" s="1"/>
  <c r="S1550" i="9" a="1"/>
  <c r="S1550" i="9" s="1"/>
  <c r="S1554" i="9" a="1"/>
  <c r="S1554" i="9" s="1"/>
  <c r="S1558" i="9" a="1"/>
  <c r="S1558" i="9" s="1"/>
  <c r="S1561" i="9" a="1"/>
  <c r="S1561" i="9" s="1"/>
  <c r="S1565" i="9" a="1"/>
  <c r="S1565" i="9" s="1"/>
  <c r="S1572" i="9" a="1"/>
  <c r="S1572" i="9" s="1"/>
  <c r="S1576" i="9" a="1"/>
  <c r="S1576" i="9" s="1"/>
  <c r="S1580" i="9" a="1"/>
  <c r="S1580" i="9" s="1"/>
  <c r="S1584" i="9" a="1"/>
  <c r="S1584" i="9" s="1"/>
  <c r="S1588" i="9" a="1"/>
  <c r="S1588" i="9" s="1"/>
  <c r="S1592" i="9" a="1"/>
  <c r="S1592" i="9" s="1"/>
  <c r="S1596" i="9" a="1"/>
  <c r="S1596" i="9" s="1"/>
  <c r="S1600" i="9" a="1"/>
  <c r="S1600" i="9" s="1"/>
  <c r="S1604" i="9" a="1"/>
  <c r="S1604" i="9" s="1"/>
  <c r="S1608" i="9" a="1"/>
  <c r="S1608" i="9" s="1"/>
  <c r="S1611" i="9" a="1"/>
  <c r="S1611" i="9" s="1"/>
  <c r="S1615" i="9" a="1"/>
  <c r="S1615" i="9" s="1"/>
  <c r="S1622" i="9" a="1"/>
  <c r="S1622" i="9" s="1"/>
  <c r="S1626" i="9" a="1"/>
  <c r="S1626" i="9" s="1"/>
  <c r="S1630" i="9" a="1"/>
  <c r="S1630" i="9" s="1"/>
  <c r="S1633" i="9" a="1"/>
  <c r="S1633" i="9" s="1"/>
  <c r="S1637" i="9" a="1"/>
  <c r="S1637" i="9" s="1"/>
  <c r="S1640" i="9" a="1"/>
  <c r="S1640" i="9" s="1"/>
  <c r="S1644" i="9" a="1"/>
  <c r="S1644" i="9" s="1"/>
  <c r="S1648" i="9" a="1"/>
  <c r="S1648" i="9" s="1"/>
  <c r="S1652" i="9" a="1"/>
  <c r="S1652" i="9" s="1"/>
  <c r="S1656" i="9" a="1"/>
  <c r="S1656" i="9" s="1"/>
  <c r="S1660" i="9" a="1"/>
  <c r="S1660" i="9" s="1"/>
  <c r="S1664" i="9" a="1"/>
  <c r="S1664" i="9" s="1"/>
  <c r="S1668" i="9" a="1"/>
  <c r="S1668" i="9" s="1"/>
  <c r="S1672" i="9" a="1"/>
  <c r="S1672" i="9" s="1"/>
  <c r="S1676" i="9" a="1"/>
  <c r="S1676" i="9" s="1"/>
  <c r="S1680" i="9" a="1"/>
  <c r="S1680" i="9" s="1"/>
  <c r="S1684" i="9" a="1"/>
  <c r="S1684" i="9" s="1"/>
  <c r="S1688" i="9" a="1"/>
  <c r="S1688" i="9" s="1"/>
  <c r="S1692" i="9" a="1"/>
  <c r="S1692" i="9" s="1"/>
  <c r="S1696" i="9" a="1"/>
  <c r="S1696" i="9" s="1"/>
  <c r="S1700" i="9" a="1"/>
  <c r="S1700" i="9" s="1"/>
  <c r="S1704" i="9" a="1"/>
  <c r="S1704" i="9" s="1"/>
  <c r="S1707" i="9" a="1"/>
  <c r="S1707" i="9" s="1"/>
  <c r="S1711" i="9" a="1"/>
  <c r="S1711" i="9" s="1"/>
  <c r="S1715" i="9" a="1"/>
  <c r="S1715" i="9" s="1"/>
  <c r="S1719" i="9" a="1"/>
  <c r="S1719" i="9" s="1"/>
  <c r="S1723" i="9" a="1"/>
  <c r="S1723" i="9" s="1"/>
  <c r="S1727" i="9" a="1"/>
  <c r="S1727" i="9" s="1"/>
  <c r="S1731" i="9" a="1"/>
  <c r="S1731" i="9" s="1"/>
  <c r="S1735" i="9" a="1"/>
  <c r="S1735" i="9" s="1"/>
  <c r="S1739" i="9" a="1"/>
  <c r="S1739" i="9" s="1"/>
  <c r="S1746" i="9" a="1"/>
  <c r="S1746" i="9" s="1"/>
  <c r="S1750" i="9" a="1"/>
  <c r="S1750" i="9" s="1"/>
  <c r="S1753" i="9" a="1"/>
  <c r="S1753" i="9" s="1"/>
  <c r="S1757" i="9" a="1"/>
  <c r="S1757" i="9" s="1"/>
  <c r="S1761" i="9" a="1"/>
  <c r="S1761" i="9" s="1"/>
  <c r="S1765" i="9" a="1"/>
  <c r="S1765" i="9" s="1"/>
  <c r="S1768" i="9" a="1"/>
  <c r="S1768" i="9" s="1"/>
  <c r="S1772" i="9" a="1"/>
  <c r="S1772" i="9" s="1"/>
  <c r="S1776" i="9" a="1"/>
  <c r="S1776" i="9" s="1"/>
  <c r="S1780" i="9" a="1"/>
  <c r="S1780" i="9" s="1"/>
  <c r="S1784" i="9" a="1"/>
  <c r="S1784" i="9" s="1"/>
  <c r="S1788" i="9" a="1"/>
  <c r="S1788" i="9" s="1"/>
  <c r="S1792" i="9" a="1"/>
  <c r="S1792" i="9" s="1"/>
  <c r="S1796" i="9" a="1"/>
  <c r="S1796" i="9" s="1"/>
  <c r="S1800" i="9" a="1"/>
  <c r="S1800" i="9" s="1"/>
  <c r="S1804" i="9" a="1"/>
  <c r="S1804" i="9" s="1"/>
  <c r="S1808" i="9" a="1"/>
  <c r="S1808" i="9" s="1"/>
  <c r="S1812" i="9" a="1"/>
  <c r="S1812" i="9" s="1"/>
  <c r="S1816" i="9" a="1"/>
  <c r="S1816" i="9" s="1"/>
  <c r="S1820" i="9" a="1"/>
  <c r="S1820" i="9" s="1"/>
  <c r="S1824" i="9" a="1"/>
  <c r="S1824" i="9" s="1"/>
  <c r="S1828" i="9" a="1"/>
  <c r="S1828" i="9" s="1"/>
  <c r="S1832" i="9" a="1"/>
  <c r="S1832" i="9" s="1"/>
  <c r="S16" i="9" a="1"/>
  <c r="S16" i="9" s="1"/>
  <c r="S31" i="9" a="1"/>
  <c r="S31" i="9" s="1"/>
  <c r="S47" i="9" a="1"/>
  <c r="S47" i="9" s="1"/>
  <c r="S63" i="9" a="1"/>
  <c r="S63" i="9" s="1"/>
  <c r="S79" i="9" a="1"/>
  <c r="S79" i="9" s="1"/>
  <c r="S94" i="9" a="1"/>
  <c r="S94" i="9" s="1"/>
  <c r="S110" i="9" a="1"/>
  <c r="S110" i="9" s="1"/>
  <c r="S126" i="9" a="1"/>
  <c r="S126" i="9" s="1"/>
  <c r="S142" i="9" a="1"/>
  <c r="S142" i="9" s="1"/>
  <c r="S158" i="9" a="1"/>
  <c r="S158" i="9" s="1"/>
  <c r="S173" i="9" a="1"/>
  <c r="S173" i="9" s="1"/>
  <c r="S188" i="9" a="1"/>
  <c r="S188" i="9" s="1"/>
  <c r="S204" i="9" a="1"/>
  <c r="S204" i="9" s="1"/>
  <c r="S219" i="9" a="1"/>
  <c r="S219" i="9" s="1"/>
  <c r="S235" i="9" a="1"/>
  <c r="S235" i="9" s="1"/>
  <c r="S251" i="9" a="1"/>
  <c r="S251" i="9" s="1"/>
  <c r="S267" i="9" a="1"/>
  <c r="S267" i="9" s="1"/>
  <c r="S282" i="9" a="1"/>
  <c r="S282" i="9" s="1"/>
  <c r="S298" i="9" a="1"/>
  <c r="S298" i="9" s="1"/>
  <c r="S313" i="9" a="1"/>
  <c r="S313" i="9" s="1"/>
  <c r="S328" i="9" a="1"/>
  <c r="S328" i="9" s="1"/>
  <c r="S344" i="9" a="1"/>
  <c r="S344" i="9" s="1"/>
  <c r="S360" i="9" a="1"/>
  <c r="S360" i="9" s="1"/>
  <c r="S375" i="9" a="1"/>
  <c r="S375" i="9" s="1"/>
  <c r="S391" i="9" a="1"/>
  <c r="S391" i="9" s="1"/>
  <c r="S407" i="9" a="1"/>
  <c r="S407" i="9" s="1"/>
  <c r="S423" i="9" a="1"/>
  <c r="S423" i="9" s="1"/>
  <c r="S438" i="9" a="1"/>
  <c r="S438" i="9" s="1"/>
  <c r="S454" i="9" a="1"/>
  <c r="S454" i="9" s="1"/>
  <c r="S470" i="9" a="1"/>
  <c r="S470" i="9" s="1"/>
  <c r="S485" i="9" a="1"/>
  <c r="S485" i="9" s="1"/>
  <c r="S501" i="9" a="1"/>
  <c r="S501" i="9" s="1"/>
  <c r="S517" i="9" a="1"/>
  <c r="S517" i="9" s="1"/>
  <c r="S533" i="9" a="1"/>
  <c r="S533" i="9" s="1"/>
  <c r="S548" i="9" a="1"/>
  <c r="S548" i="9" s="1"/>
  <c r="S564" i="9" a="1"/>
  <c r="S564" i="9" s="1"/>
  <c r="S579" i="9" a="1"/>
  <c r="S579" i="9" s="1"/>
  <c r="S595" i="9" a="1"/>
  <c r="S595" i="9" s="1"/>
  <c r="S611" i="9" a="1"/>
  <c r="S611" i="9" s="1"/>
  <c r="S627" i="9" a="1"/>
  <c r="S627" i="9" s="1"/>
  <c r="S638" i="9" a="1"/>
  <c r="S638" i="9" s="1"/>
  <c r="S646" i="9" a="1"/>
  <c r="S646" i="9" s="1"/>
  <c r="S654" i="9" a="1"/>
  <c r="S654" i="9" s="1"/>
  <c r="S662" i="9" a="1"/>
  <c r="S662" i="9" s="1"/>
  <c r="S670" i="9" a="1"/>
  <c r="S670" i="9" s="1"/>
  <c r="S678" i="9" a="1"/>
  <c r="S678" i="9" s="1"/>
  <c r="S686" i="9" a="1"/>
  <c r="S686" i="9" s="1"/>
  <c r="S694" i="9" a="1"/>
  <c r="S694" i="9" s="1"/>
  <c r="S702" i="9" a="1"/>
  <c r="S702" i="9" s="1"/>
  <c r="S709" i="9" a="1"/>
  <c r="S709" i="9" s="1"/>
  <c r="S717" i="9" a="1"/>
  <c r="S717" i="9" s="1"/>
  <c r="S724" i="9" a="1"/>
  <c r="S724" i="9" s="1"/>
  <c r="S732" i="9" a="1"/>
  <c r="S732" i="9" s="1"/>
  <c r="S740" i="9" a="1"/>
  <c r="S740" i="9" s="1"/>
  <c r="S747" i="9" a="1"/>
  <c r="S747" i="9" s="1"/>
  <c r="S755" i="9" a="1"/>
  <c r="S755" i="9" s="1"/>
  <c r="S763" i="9" a="1"/>
  <c r="S763" i="9" s="1"/>
  <c r="S771" i="9" a="1"/>
  <c r="S771" i="9" s="1"/>
  <c r="S779" i="9" a="1"/>
  <c r="S779" i="9" s="1"/>
  <c r="S787" i="9" a="1"/>
  <c r="S787" i="9" s="1"/>
  <c r="S795" i="9" a="1"/>
  <c r="S795" i="9" s="1"/>
  <c r="S802" i="9" a="1"/>
  <c r="S802" i="9" s="1"/>
  <c r="S810" i="9" a="1"/>
  <c r="S810" i="9" s="1"/>
  <c r="S818" i="9" a="1"/>
  <c r="S818" i="9" s="1"/>
  <c r="S826" i="9" a="1"/>
  <c r="S826" i="9" s="1"/>
  <c r="S834" i="9" a="1"/>
  <c r="S834" i="9" s="1"/>
  <c r="S842" i="9" a="1"/>
  <c r="S842" i="9" s="1"/>
  <c r="S857" i="9" a="1"/>
  <c r="S857" i="9" s="1"/>
  <c r="S865" i="9" a="1"/>
  <c r="S865" i="9" s="1"/>
  <c r="S873" i="9" a="1"/>
  <c r="S873" i="9" s="1"/>
  <c r="S881" i="9" a="1"/>
  <c r="S881" i="9" s="1"/>
  <c r="S889" i="9" a="1"/>
  <c r="S889" i="9" s="1"/>
  <c r="S897" i="9" a="1"/>
  <c r="S897" i="9" s="1"/>
  <c r="S905" i="9" a="1"/>
  <c r="S905" i="9" s="1"/>
  <c r="S910" i="9" a="1"/>
  <c r="S910" i="9" s="1"/>
  <c r="S914" i="9" a="1"/>
  <c r="S914" i="9" s="1"/>
  <c r="S918" i="9" a="1"/>
  <c r="S918" i="9" s="1"/>
  <c r="S922" i="9" a="1"/>
  <c r="S922" i="9" s="1"/>
  <c r="S926" i="9" a="1"/>
  <c r="S926" i="9" s="1"/>
  <c r="S930" i="9" a="1"/>
  <c r="S930" i="9" s="1"/>
  <c r="S934" i="9" a="1"/>
  <c r="S934" i="9" s="1"/>
  <c r="S938" i="9" a="1"/>
  <c r="S938" i="9" s="1"/>
  <c r="S942" i="9" a="1"/>
  <c r="S942" i="9" s="1"/>
  <c r="S946" i="9" a="1"/>
  <c r="S946" i="9" s="1"/>
  <c r="S950" i="9" a="1"/>
  <c r="S950" i="9" s="1"/>
  <c r="S954" i="9" a="1"/>
  <c r="S954" i="9" s="1"/>
  <c r="S958" i="9" a="1"/>
  <c r="S958" i="9" s="1"/>
  <c r="S962" i="9" a="1"/>
  <c r="S962" i="9" s="1"/>
  <c r="S969" i="9" a="1"/>
  <c r="S969" i="9" s="1"/>
  <c r="S973" i="9" a="1"/>
  <c r="S973" i="9" s="1"/>
  <c r="S977" i="9" a="1"/>
  <c r="S977" i="9" s="1"/>
  <c r="S981" i="9" a="1"/>
  <c r="S981" i="9" s="1"/>
  <c r="S985" i="9" a="1"/>
  <c r="S985" i="9" s="1"/>
  <c r="S989" i="9" a="1"/>
  <c r="S989" i="9" s="1"/>
  <c r="S993" i="9" a="1"/>
  <c r="S993" i="9" s="1"/>
  <c r="S997" i="9" a="1"/>
  <c r="S997" i="9" s="1"/>
  <c r="S1000" i="9" a="1"/>
  <c r="S1000" i="9" s="1"/>
  <c r="S1004" i="9" a="1"/>
  <c r="S1004" i="9" s="1"/>
  <c r="S1008" i="9" a="1"/>
  <c r="S1008" i="9" s="1"/>
  <c r="S1012" i="9" a="1"/>
  <c r="S1012" i="9" s="1"/>
  <c r="S1016" i="9" a="1"/>
  <c r="S1016" i="9" s="1"/>
  <c r="S1020" i="9" a="1"/>
  <c r="S1020" i="9" s="1"/>
  <c r="S1024" i="9" a="1"/>
  <c r="S1024" i="9" s="1"/>
  <c r="S1028" i="9" a="1"/>
  <c r="S1028" i="9" s="1"/>
  <c r="S1032" i="9" a="1"/>
  <c r="S1032" i="9" s="1"/>
  <c r="S1035" i="9" a="1"/>
  <c r="S1035" i="9" s="1"/>
  <c r="S1039" i="9" a="1"/>
  <c r="S1039" i="9" s="1"/>
  <c r="S1043" i="9" a="1"/>
  <c r="S1043" i="9" s="1"/>
  <c r="S1047" i="9" a="1"/>
  <c r="S1047" i="9" s="1"/>
  <c r="S1051" i="9" a="1"/>
  <c r="S1051" i="9" s="1"/>
  <c r="S1055" i="9" a="1"/>
  <c r="S1055" i="9" s="1"/>
  <c r="S1059" i="9" a="1"/>
  <c r="S1059" i="9" s="1"/>
  <c r="S1063" i="9" a="1"/>
  <c r="S1063" i="9" s="1"/>
  <c r="S1067" i="9" a="1"/>
  <c r="S1067" i="9" s="1"/>
  <c r="S1071" i="9" a="1"/>
  <c r="S1071" i="9" s="1"/>
  <c r="S1075" i="9" a="1"/>
  <c r="S1075" i="9" s="1"/>
  <c r="S1079" i="9" a="1"/>
  <c r="S1079" i="9" s="1"/>
  <c r="S1083" i="9" a="1"/>
  <c r="S1083" i="9" s="1"/>
  <c r="S1087" i="9" a="1"/>
  <c r="S1087" i="9" s="1"/>
  <c r="S1091" i="9" a="1"/>
  <c r="S1091" i="9" s="1"/>
  <c r="S1095" i="9" a="1"/>
  <c r="S1095" i="9" s="1"/>
  <c r="S1098" i="9" a="1"/>
  <c r="S1098" i="9" s="1"/>
  <c r="S1102" i="9" a="1"/>
  <c r="S1102" i="9" s="1"/>
  <c r="S1106" i="9" a="1"/>
  <c r="S1106" i="9" s="1"/>
  <c r="S1110" i="9" a="1"/>
  <c r="S1110" i="9" s="1"/>
  <c r="S1114" i="9" a="1"/>
  <c r="S1114" i="9" s="1"/>
  <c r="S1118" i="9" a="1"/>
  <c r="S1118" i="9" s="1"/>
  <c r="S1122" i="9" a="1"/>
  <c r="S1122" i="9" s="1"/>
  <c r="S1126" i="9" a="1"/>
  <c r="S1126" i="9" s="1"/>
  <c r="S1129" i="9" a="1"/>
  <c r="S1129" i="9" s="1"/>
  <c r="S1133" i="9" a="1"/>
  <c r="S1133" i="9" s="1"/>
  <c r="S1136" i="9" a="1"/>
  <c r="S1136" i="9" s="1"/>
  <c r="S1140" i="9" a="1"/>
  <c r="S1140" i="9" s="1"/>
  <c r="S1144" i="9" a="1"/>
  <c r="S1144" i="9" s="1"/>
  <c r="S1148" i="9" a="1"/>
  <c r="S1148" i="9" s="1"/>
  <c r="S1152" i="9" a="1"/>
  <c r="S1152" i="9" s="1"/>
  <c r="S1156" i="9" a="1"/>
  <c r="S1156" i="9" s="1"/>
  <c r="S1160" i="9" a="1"/>
  <c r="S1160" i="9" s="1"/>
  <c r="S1164" i="9" a="1"/>
  <c r="S1164" i="9" s="1"/>
  <c r="S1168" i="9" a="1"/>
  <c r="S1168" i="9" s="1"/>
  <c r="S1172" i="9" a="1"/>
  <c r="S1172" i="9" s="1"/>
  <c r="S1176" i="9" a="1"/>
  <c r="S1176" i="9" s="1"/>
  <c r="S1180" i="9" a="1"/>
  <c r="S1180" i="9" s="1"/>
  <c r="S1184" i="9" a="1"/>
  <c r="S1184" i="9" s="1"/>
  <c r="S1188" i="9" a="1"/>
  <c r="S1188" i="9" s="1"/>
  <c r="S1192" i="9" a="1"/>
  <c r="S1192" i="9" s="1"/>
  <c r="S1196" i="9" a="1"/>
  <c r="S1196" i="9" s="1"/>
  <c r="S1200" i="9" a="1"/>
  <c r="S1200" i="9" s="1"/>
  <c r="S1204" i="9" a="1"/>
  <c r="S1204" i="9" s="1"/>
  <c r="S1208" i="9" a="1"/>
  <c r="S1208" i="9" s="1"/>
  <c r="S1212" i="9" a="1"/>
  <c r="S1212" i="9" s="1"/>
  <c r="S1216" i="9" a="1"/>
  <c r="S1216" i="9" s="1"/>
  <c r="S1220" i="9" a="1"/>
  <c r="S1220" i="9" s="1"/>
  <c r="S1224" i="9" a="1"/>
  <c r="S1224" i="9" s="1"/>
  <c r="S1227" i="9" a="1"/>
  <c r="S1227" i="9" s="1"/>
  <c r="S1231" i="9" a="1"/>
  <c r="S1231" i="9" s="1"/>
  <c r="S1235" i="9" a="1"/>
  <c r="S1235" i="9" s="1"/>
  <c r="S1239" i="9" a="1"/>
  <c r="S1239" i="9" s="1"/>
  <c r="S1243" i="9" a="1"/>
  <c r="S1243" i="9" s="1"/>
  <c r="S1247" i="9" a="1"/>
  <c r="S1247" i="9" s="1"/>
  <c r="S1251" i="9" a="1"/>
  <c r="S1251" i="9" s="1"/>
  <c r="S1255" i="9" a="1"/>
  <c r="S1255" i="9" s="1"/>
  <c r="S1258" i="9" a="1"/>
  <c r="S1258" i="9" s="1"/>
  <c r="S1262" i="9" a="1"/>
  <c r="S1262" i="9" s="1"/>
  <c r="S1266" i="9" a="1"/>
  <c r="S1266" i="9" s="1"/>
  <c r="S1270" i="9" a="1"/>
  <c r="S1270" i="9" s="1"/>
  <c r="S1274" i="9" a="1"/>
  <c r="S1274" i="9" s="1"/>
  <c r="S1278" i="9" a="1"/>
  <c r="S1278" i="9" s="1"/>
  <c r="S1282" i="9" a="1"/>
  <c r="S1282" i="9" s="1"/>
  <c r="S1286" i="9" a="1"/>
  <c r="S1286" i="9" s="1"/>
  <c r="S1290" i="9" a="1"/>
  <c r="S1290" i="9" s="1"/>
  <c r="S1294" i="9" a="1"/>
  <c r="S1294" i="9" s="1"/>
  <c r="S1298" i="9" a="1"/>
  <c r="S1298" i="9" s="1"/>
  <c r="S1302" i="9" a="1"/>
  <c r="S1302" i="9" s="1"/>
  <c r="S1306" i="9" a="1"/>
  <c r="S1306" i="9" s="1"/>
  <c r="S1310" i="9" a="1"/>
  <c r="S1310" i="9" s="1"/>
  <c r="S1314" i="9" a="1"/>
  <c r="S1314" i="9" s="1"/>
  <c r="S1318" i="9" a="1"/>
  <c r="S1318" i="9" s="1"/>
  <c r="S1322" i="9" a="1"/>
  <c r="S1322" i="9" s="1"/>
  <c r="S1326" i="9" a="1"/>
  <c r="S1326" i="9" s="1"/>
  <c r="S1330" i="9" a="1"/>
  <c r="S1330" i="9" s="1"/>
  <c r="S1334" i="9" a="1"/>
  <c r="S1334" i="9" s="1"/>
  <c r="S1338" i="9" a="1"/>
  <c r="S1338" i="9" s="1"/>
  <c r="S1342" i="9" a="1"/>
  <c r="S1342" i="9" s="1"/>
  <c r="S1346" i="9" a="1"/>
  <c r="S1346" i="9" s="1"/>
  <c r="S1350" i="9" a="1"/>
  <c r="S1350" i="9" s="1"/>
  <c r="S1354" i="9" a="1"/>
  <c r="S1354" i="9" s="1"/>
  <c r="S1358" i="9" a="1"/>
  <c r="S1358" i="9" s="1"/>
  <c r="S1362" i="9" a="1"/>
  <c r="S1362" i="9" s="1"/>
  <c r="S1366" i="9" a="1"/>
  <c r="S1366" i="9" s="1"/>
  <c r="S1370" i="9" a="1"/>
  <c r="S1370" i="9" s="1"/>
  <c r="S1374" i="9" a="1"/>
  <c r="S1374" i="9" s="1"/>
  <c r="S1377" i="9" a="1"/>
  <c r="S1377" i="9" s="1"/>
  <c r="S1381" i="9" a="1"/>
  <c r="S1381" i="9" s="1"/>
  <c r="S1385" i="9" a="1"/>
  <c r="S1385" i="9" s="1"/>
  <c r="S1392" i="9" a="1"/>
  <c r="S1392" i="9" s="1"/>
  <c r="S1396" i="9" a="1"/>
  <c r="S1396" i="9" s="1"/>
  <c r="S1400" i="9" a="1"/>
  <c r="S1400" i="9" s="1"/>
  <c r="S1404" i="9" a="1"/>
  <c r="S1404" i="9" s="1"/>
  <c r="S1407" i="9" a="1"/>
  <c r="S1407" i="9" s="1"/>
  <c r="S1411" i="9" a="1"/>
  <c r="S1411" i="9" s="1"/>
  <c r="S1415" i="9" a="1"/>
  <c r="S1415" i="9" s="1"/>
  <c r="S1419" i="9" a="1"/>
  <c r="S1419" i="9" s="1"/>
  <c r="S1423" i="9" a="1"/>
  <c r="S1423" i="9" s="1"/>
  <c r="S1427" i="9" a="1"/>
  <c r="S1427" i="9" s="1"/>
  <c r="S1431" i="9" a="1"/>
  <c r="S1431" i="9" s="1"/>
  <c r="S1435" i="9" a="1"/>
  <c r="S1435" i="9" s="1"/>
  <c r="S1439" i="9" a="1"/>
  <c r="S1439" i="9" s="1"/>
  <c r="S1443" i="9" a="1"/>
  <c r="S1443" i="9" s="1"/>
  <c r="S1447" i="9" a="1"/>
  <c r="S1447" i="9" s="1"/>
  <c r="S1451" i="9" a="1"/>
  <c r="S1451" i="9" s="1"/>
  <c r="S1455" i="9" a="1"/>
  <c r="S1455" i="9" s="1"/>
  <c r="S1459" i="9" a="1"/>
  <c r="S1459" i="9" s="1"/>
  <c r="S1466" i="9" a="1"/>
  <c r="S1466" i="9" s="1"/>
  <c r="S1470" i="9" a="1"/>
  <c r="S1470" i="9" s="1"/>
  <c r="S1474" i="9" a="1"/>
  <c r="S1474" i="9" s="1"/>
  <c r="S1478" i="9" a="1"/>
  <c r="S1478" i="9" s="1"/>
  <c r="S1482" i="9" a="1"/>
  <c r="S1482" i="9" s="1"/>
  <c r="S1485" i="9" a="1"/>
  <c r="S1485" i="9" s="1"/>
  <c r="S1489" i="9" a="1"/>
  <c r="S1489" i="9" s="1"/>
  <c r="S1493" i="9" a="1"/>
  <c r="S1493" i="9" s="1"/>
  <c r="S1496" i="9" a="1"/>
  <c r="S1496" i="9" s="1"/>
  <c r="S1500" i="9" a="1"/>
  <c r="S1500" i="9" s="1"/>
  <c r="S1504" i="9" a="1"/>
  <c r="S1504" i="9" s="1"/>
  <c r="S1508" i="9" a="1"/>
  <c r="S1508" i="9" s="1"/>
  <c r="S1512" i="9" a="1"/>
  <c r="S1512" i="9" s="1"/>
  <c r="S1516" i="9" a="1"/>
  <c r="S1516" i="9" s="1"/>
  <c r="S1520" i="9" a="1"/>
  <c r="S1520" i="9" s="1"/>
  <c r="S1524" i="9" a="1"/>
  <c r="S1524" i="9" s="1"/>
  <c r="S1528" i="9" a="1"/>
  <c r="S1528" i="9" s="1"/>
  <c r="S1532" i="9" a="1"/>
  <c r="S1532" i="9" s="1"/>
  <c r="S1536" i="9" a="1"/>
  <c r="S1536" i="9" s="1"/>
  <c r="S1539" i="9" a="1"/>
  <c r="S1539" i="9" s="1"/>
  <c r="S1543" i="9" a="1"/>
  <c r="S1543" i="9" s="1"/>
  <c r="S1547" i="9" a="1"/>
  <c r="S1547" i="9" s="1"/>
  <c r="S1551" i="9" a="1"/>
  <c r="S1551" i="9" s="1"/>
  <c r="S1555" i="9" a="1"/>
  <c r="S1555" i="9" s="1"/>
  <c r="S1562" i="9" a="1"/>
  <c r="S1562" i="9" s="1"/>
  <c r="S1566" i="9" a="1"/>
  <c r="S1566" i="9" s="1"/>
  <c r="S1569" i="9" a="1"/>
  <c r="S1569" i="9" s="1"/>
  <c r="S1573" i="9" a="1"/>
  <c r="S1573" i="9" s="1"/>
  <c r="S1577" i="9" a="1"/>
  <c r="S1577" i="9" s="1"/>
  <c r="S1581" i="9" a="1"/>
  <c r="S1581" i="9" s="1"/>
  <c r="S1585" i="9" a="1"/>
  <c r="S1585" i="9" s="1"/>
  <c r="S1589" i="9" a="1"/>
  <c r="S1589" i="9" s="1"/>
  <c r="S1593" i="9" a="1"/>
  <c r="S1593" i="9" s="1"/>
  <c r="S1597" i="9" a="1"/>
  <c r="S1597" i="9" s="1"/>
  <c r="S1601" i="9" a="1"/>
  <c r="S1601" i="9" s="1"/>
  <c r="S1605" i="9" a="1"/>
  <c r="S1605" i="9" s="1"/>
  <c r="S1612" i="9" a="1"/>
  <c r="S1612" i="9" s="1"/>
  <c r="S1616" i="9" a="1"/>
  <c r="S1616" i="9" s="1"/>
  <c r="S1619" i="9" a="1"/>
  <c r="S1619" i="9" s="1"/>
  <c r="S1623" i="9" a="1"/>
  <c r="S1623" i="9" s="1"/>
  <c r="S1627" i="9" a="1"/>
  <c r="S1627" i="9" s="1"/>
  <c r="S1631" i="9" a="1"/>
  <c r="S1631" i="9" s="1"/>
  <c r="S1634" i="9" a="1"/>
  <c r="S1634" i="9" s="1"/>
  <c r="S1638" i="9" a="1"/>
  <c r="S1638" i="9" s="1"/>
  <c r="S1641" i="9" a="1"/>
  <c r="S1641" i="9" s="1"/>
  <c r="S1645" i="9" a="1"/>
  <c r="S1645" i="9" s="1"/>
  <c r="S1649" i="9" a="1"/>
  <c r="S1649" i="9" s="1"/>
  <c r="S1653" i="9" a="1"/>
  <c r="S1653" i="9" s="1"/>
  <c r="S1657" i="9" a="1"/>
  <c r="S1657" i="9" s="1"/>
  <c r="S1661" i="9" a="1"/>
  <c r="S1661" i="9" s="1"/>
  <c r="S1665" i="9" a="1"/>
  <c r="S1665" i="9" s="1"/>
  <c r="S1669" i="9" a="1"/>
  <c r="S1669" i="9" s="1"/>
  <c r="S1673" i="9" a="1"/>
  <c r="S1673" i="9" s="1"/>
  <c r="S1677" i="9" a="1"/>
  <c r="S1677" i="9" s="1"/>
  <c r="S1681" i="9" a="1"/>
  <c r="S1681" i="9" s="1"/>
  <c r="S1685" i="9" a="1"/>
  <c r="S1685" i="9" s="1"/>
  <c r="S1689" i="9" a="1"/>
  <c r="S1689" i="9" s="1"/>
  <c r="S1693" i="9" a="1"/>
  <c r="S1693" i="9" s="1"/>
  <c r="S1697" i="9" a="1"/>
  <c r="S1697" i="9" s="1"/>
  <c r="S1701" i="9" a="1"/>
  <c r="S1701" i="9" s="1"/>
  <c r="S1708" i="9" a="1"/>
  <c r="S1708" i="9" s="1"/>
  <c r="S1712" i="9" a="1"/>
  <c r="S1712" i="9" s="1"/>
  <c r="S1716" i="9" a="1"/>
  <c r="S1716" i="9" s="1"/>
  <c r="S1720" i="9" a="1"/>
  <c r="S1720" i="9" s="1"/>
  <c r="S1724" i="9" a="1"/>
  <c r="S1724" i="9" s="1"/>
  <c r="S1728" i="9" a="1"/>
  <c r="S1728" i="9" s="1"/>
  <c r="S1732" i="9" a="1"/>
  <c r="S1732" i="9" s="1"/>
  <c r="S1736" i="9" a="1"/>
  <c r="S1736" i="9" s="1"/>
  <c r="S1740" i="9" a="1"/>
  <c r="S1740" i="9" s="1"/>
  <c r="S1743" i="9" a="1"/>
  <c r="S1743" i="9" s="1"/>
  <c r="S1747" i="9" a="1"/>
  <c r="S1747" i="9" s="1"/>
  <c r="S1751" i="9" a="1"/>
  <c r="S1751" i="9" s="1"/>
  <c r="S1754" i="9" a="1"/>
  <c r="S1754" i="9" s="1"/>
  <c r="S1758" i="9" a="1"/>
  <c r="S1758" i="9" s="1"/>
  <c r="S1762" i="9" a="1"/>
  <c r="S1762" i="9" s="1"/>
  <c r="S1766" i="9" a="1"/>
  <c r="S1766" i="9" s="1"/>
  <c r="S1769" i="9" a="1"/>
  <c r="S1769" i="9" s="1"/>
  <c r="S1773" i="9" a="1"/>
  <c r="S1773" i="9" s="1"/>
  <c r="S1777" i="9" a="1"/>
  <c r="S1777" i="9" s="1"/>
  <c r="S1781" i="9" a="1"/>
  <c r="S1781" i="9" s="1"/>
  <c r="S1785" i="9" a="1"/>
  <c r="S1785" i="9" s="1"/>
  <c r="S1789" i="9" a="1"/>
  <c r="S1789" i="9" s="1"/>
  <c r="S1793" i="9" a="1"/>
  <c r="S1793" i="9" s="1"/>
  <c r="S1797" i="9" a="1"/>
  <c r="S1797" i="9" s="1"/>
  <c r="S1801" i="9" a="1"/>
  <c r="S1801" i="9" s="1"/>
  <c r="S1805" i="9" a="1"/>
  <c r="S1805" i="9" s="1"/>
  <c r="S1809" i="9" a="1"/>
  <c r="S1809" i="9" s="1"/>
  <c r="S1813" i="9" a="1"/>
  <c r="S1813" i="9" s="1"/>
  <c r="S1817" i="9" a="1"/>
  <c r="S1817" i="9" s="1"/>
  <c r="S1821" i="9" a="1"/>
  <c r="S1821" i="9" s="1"/>
  <c r="S1825" i="9" a="1"/>
  <c r="S1825" i="9" s="1"/>
  <c r="S1829" i="9" a="1"/>
  <c r="S1829" i="9" s="1"/>
  <c r="S1833" i="9" a="1"/>
  <c r="S1833" i="9" s="1"/>
  <c r="S8" i="9" a="1"/>
  <c r="S8" i="9" s="1"/>
  <c r="S39" i="9" a="1"/>
  <c r="S39" i="9" s="1"/>
  <c r="S71" i="9" a="1"/>
  <c r="S71" i="9" s="1"/>
  <c r="S102" i="9" a="1"/>
  <c r="S102" i="9" s="1"/>
  <c r="S134" i="9" a="1"/>
  <c r="S134" i="9" s="1"/>
  <c r="S165" i="9" a="1"/>
  <c r="S165" i="9" s="1"/>
  <c r="S196" i="9" a="1"/>
  <c r="S196" i="9" s="1"/>
  <c r="S227" i="9" a="1"/>
  <c r="S227" i="9" s="1"/>
  <c r="S259" i="9" a="1"/>
  <c r="S259" i="9" s="1"/>
  <c r="S290" i="9" a="1"/>
  <c r="S290" i="9" s="1"/>
  <c r="S320" i="9" a="1"/>
  <c r="S320" i="9" s="1"/>
  <c r="S352" i="9" a="1"/>
  <c r="S352" i="9" s="1"/>
  <c r="S383" i="9" a="1"/>
  <c r="S383" i="9" s="1"/>
  <c r="S415" i="9" a="1"/>
  <c r="S415" i="9" s="1"/>
  <c r="S446" i="9" a="1"/>
  <c r="S446" i="9" s="1"/>
  <c r="S478" i="9" a="1"/>
  <c r="S478" i="9" s="1"/>
  <c r="S509" i="9" a="1"/>
  <c r="S509" i="9" s="1"/>
  <c r="S572" i="9" a="1"/>
  <c r="S572" i="9" s="1"/>
  <c r="S603" i="9" a="1"/>
  <c r="S603" i="9" s="1"/>
  <c r="S634" i="9" a="1"/>
  <c r="S634" i="9" s="1"/>
  <c r="S650" i="9" a="1"/>
  <c r="S650" i="9" s="1"/>
  <c r="S666" i="9" a="1"/>
  <c r="S666" i="9" s="1"/>
  <c r="S682" i="9" a="1"/>
  <c r="S682" i="9" s="1"/>
  <c r="S698" i="9" a="1"/>
  <c r="S698" i="9" s="1"/>
  <c r="S713" i="9" a="1"/>
  <c r="S713" i="9" s="1"/>
  <c r="S728" i="9" a="1"/>
  <c r="S728" i="9" s="1"/>
  <c r="S744" i="9" a="1"/>
  <c r="S744" i="9" s="1"/>
  <c r="S759" i="9" a="1"/>
  <c r="S759" i="9" s="1"/>
  <c r="S775" i="9" a="1"/>
  <c r="S775" i="9" s="1"/>
  <c r="S791" i="9" a="1"/>
  <c r="S791" i="9" s="1"/>
  <c r="S806" i="9" a="1"/>
  <c r="S806" i="9" s="1"/>
  <c r="S822" i="9" a="1"/>
  <c r="S822" i="9" s="1"/>
  <c r="S838" i="9" a="1"/>
  <c r="S838" i="9" s="1"/>
  <c r="S853" i="9" a="1"/>
  <c r="S853" i="9" s="1"/>
  <c r="S869" i="9" a="1"/>
  <c r="S869" i="9" s="1"/>
  <c r="S885" i="9" a="1"/>
  <c r="S885" i="9" s="1"/>
  <c r="S901" i="9" a="1"/>
  <c r="S901" i="9" s="1"/>
  <c r="S912" i="9" a="1"/>
  <c r="S912" i="9" s="1"/>
  <c r="S920" i="9" a="1"/>
  <c r="S920" i="9" s="1"/>
  <c r="S928" i="9" a="1"/>
  <c r="S928" i="9" s="1"/>
  <c r="S936" i="9" a="1"/>
  <c r="S936" i="9" s="1"/>
  <c r="S944" i="9" a="1"/>
  <c r="S944" i="9" s="1"/>
  <c r="S952" i="9" a="1"/>
  <c r="S952" i="9" s="1"/>
  <c r="S960" i="9" a="1"/>
  <c r="S960" i="9" s="1"/>
  <c r="S967" i="9" a="1"/>
  <c r="S967" i="9" s="1"/>
  <c r="S975" i="9" a="1"/>
  <c r="S975" i="9" s="1"/>
  <c r="S983" i="9" a="1"/>
  <c r="S983" i="9" s="1"/>
  <c r="S991" i="9" a="1"/>
  <c r="S991" i="9" s="1"/>
  <c r="S998" i="9" a="1"/>
  <c r="S998" i="9" s="1"/>
  <c r="S1006" i="9" a="1"/>
  <c r="S1006" i="9" s="1"/>
  <c r="S1014" i="9" a="1"/>
  <c r="S1014" i="9" s="1"/>
  <c r="S1022" i="9" a="1"/>
  <c r="S1022" i="9" s="1"/>
  <c r="S1030" i="9" a="1"/>
  <c r="S1030" i="9" s="1"/>
  <c r="S1037" i="9" a="1"/>
  <c r="S1037" i="9" s="1"/>
  <c r="S1045" i="9" a="1"/>
  <c r="S1045" i="9" s="1"/>
  <c r="S1053" i="9" a="1"/>
  <c r="S1053" i="9" s="1"/>
  <c r="S1061" i="9" a="1"/>
  <c r="S1061" i="9" s="1"/>
  <c r="S1069" i="9" a="1"/>
  <c r="S1069" i="9" s="1"/>
  <c r="S1077" i="9" a="1"/>
  <c r="S1077" i="9" s="1"/>
  <c r="S1085" i="9" a="1"/>
  <c r="S1085" i="9" s="1"/>
  <c r="S1093" i="9" a="1"/>
  <c r="S1093" i="9" s="1"/>
  <c r="S1100" i="9" a="1"/>
  <c r="S1100" i="9" s="1"/>
  <c r="S1108" i="9" a="1"/>
  <c r="S1108" i="9" s="1"/>
  <c r="S1116" i="9" a="1"/>
  <c r="S1116" i="9" s="1"/>
  <c r="S1124" i="9" a="1"/>
  <c r="S1124" i="9" s="1"/>
  <c r="S1131" i="9" a="1"/>
  <c r="S1131" i="9" s="1"/>
  <c r="S1138" i="9" a="1"/>
  <c r="S1138" i="9" s="1"/>
  <c r="S1146" i="9" a="1"/>
  <c r="S1146" i="9" s="1"/>
  <c r="S1154" i="9" a="1"/>
  <c r="S1154" i="9" s="1"/>
  <c r="S1162" i="9" a="1"/>
  <c r="S1162" i="9" s="1"/>
  <c r="S1170" i="9" a="1"/>
  <c r="S1170" i="9" s="1"/>
  <c r="S1178" i="9" a="1"/>
  <c r="S1178" i="9" s="1"/>
  <c r="S1186" i="9" a="1"/>
  <c r="S1186" i="9" s="1"/>
  <c r="S1194" i="9" a="1"/>
  <c r="S1194" i="9" s="1"/>
  <c r="S1202" i="9" a="1"/>
  <c r="S1202" i="9" s="1"/>
  <c r="S1210" i="9" a="1"/>
  <c r="S1210" i="9" s="1"/>
  <c r="S1218" i="9" a="1"/>
  <c r="S1218" i="9" s="1"/>
  <c r="S1233" i="9" a="1"/>
  <c r="S1233" i="9" s="1"/>
  <c r="S1241" i="9" a="1"/>
  <c r="S1241" i="9" s="1"/>
  <c r="S1249" i="9" a="1"/>
  <c r="S1249" i="9" s="1"/>
  <c r="S1256" i="9" a="1"/>
  <c r="S1256" i="9" s="1"/>
  <c r="S1264" i="9" a="1"/>
  <c r="S1264" i="9" s="1"/>
  <c r="S1272" i="9" a="1"/>
  <c r="S1272" i="9" s="1"/>
  <c r="S1280" i="9" a="1"/>
  <c r="S1280" i="9" s="1"/>
  <c r="S1288" i="9" a="1"/>
  <c r="S1288" i="9" s="1"/>
  <c r="S1296" i="9" a="1"/>
  <c r="S1296" i="9" s="1"/>
  <c r="S1304" i="9" a="1"/>
  <c r="S1304" i="9" s="1"/>
  <c r="S1312" i="9" a="1"/>
  <c r="S1312" i="9" s="1"/>
  <c r="S1320" i="9" a="1"/>
  <c r="S1320" i="9" s="1"/>
  <c r="S1328" i="9" a="1"/>
  <c r="S1328" i="9" s="1"/>
  <c r="S1336" i="9" a="1"/>
  <c r="S1336" i="9" s="1"/>
  <c r="S1344" i="9" a="1"/>
  <c r="S1344" i="9" s="1"/>
  <c r="S1352" i="9" a="1"/>
  <c r="S1352" i="9" s="1"/>
  <c r="S1360" i="9" a="1"/>
  <c r="S1360" i="9" s="1"/>
  <c r="S1368" i="9" a="1"/>
  <c r="S1368" i="9" s="1"/>
  <c r="S1375" i="9" a="1"/>
  <c r="S1375" i="9" s="1"/>
  <c r="S1383" i="9" a="1"/>
  <c r="S1383" i="9" s="1"/>
  <c r="S1390" i="9" a="1"/>
  <c r="S1390" i="9" s="1"/>
  <c r="S1398" i="9" a="1"/>
  <c r="S1398" i="9" s="1"/>
  <c r="S1406" i="9" a="1"/>
  <c r="S1406" i="9" s="1"/>
  <c r="S1413" i="9" a="1"/>
  <c r="S1413" i="9" s="1"/>
  <c r="S1421" i="9" a="1"/>
  <c r="S1421" i="9" s="1"/>
  <c r="S1429" i="9" a="1"/>
  <c r="S1429" i="9" s="1"/>
  <c r="S1437" i="9" a="1"/>
  <c r="S1437" i="9" s="1"/>
  <c r="S1445" i="9" a="1"/>
  <c r="S1445" i="9" s="1"/>
  <c r="S1453" i="9" a="1"/>
  <c r="S1453" i="9" s="1"/>
  <c r="S1461" i="9" a="1"/>
  <c r="S1461" i="9" s="1"/>
  <c r="S1468" i="9" a="1"/>
  <c r="S1468" i="9" s="1"/>
  <c r="S1476" i="9" a="1"/>
  <c r="S1476" i="9" s="1"/>
  <c r="S1484" i="9" a="1"/>
  <c r="S1484" i="9" s="1"/>
  <c r="S1491" i="9" a="1"/>
  <c r="S1491" i="9" s="1"/>
  <c r="S1498" i="9" a="1"/>
  <c r="S1498" i="9" s="1"/>
  <c r="S1506" i="9" a="1"/>
  <c r="S1506" i="9" s="1"/>
  <c r="S1514" i="9" a="1"/>
  <c r="S1514" i="9" s="1"/>
  <c r="S1522" i="9" a="1"/>
  <c r="S1522" i="9" s="1"/>
  <c r="S1530" i="9" a="1"/>
  <c r="S1530" i="9" s="1"/>
  <c r="S1537" i="9" a="1"/>
  <c r="S1537" i="9" s="1"/>
  <c r="S1545" i="9" a="1"/>
  <c r="S1545" i="9" s="1"/>
  <c r="S1553" i="9" a="1"/>
  <c r="S1553" i="9" s="1"/>
  <c r="S1560" i="9" a="1"/>
  <c r="S1560" i="9" s="1"/>
  <c r="S1568" i="9" a="1"/>
  <c r="S1568" i="9" s="1"/>
  <c r="S1575" i="9" a="1"/>
  <c r="S1575" i="9" s="1"/>
  <c r="S1583" i="9" a="1"/>
  <c r="S1583" i="9" s="1"/>
  <c r="S1591" i="9" a="1"/>
  <c r="S1591" i="9" s="1"/>
  <c r="S1599" i="9" a="1"/>
  <c r="S1599" i="9" s="1"/>
  <c r="S1607" i="9" a="1"/>
  <c r="S1607" i="9" s="1"/>
  <c r="S1614" i="9" a="1"/>
  <c r="S1614" i="9" s="1"/>
  <c r="S1621" i="9" a="1"/>
  <c r="S1621" i="9" s="1"/>
  <c r="S1629" i="9" a="1"/>
  <c r="S1629" i="9" s="1"/>
  <c r="S1636" i="9" a="1"/>
  <c r="S1636" i="9" s="1"/>
  <c r="S1643" i="9" a="1"/>
  <c r="S1643" i="9" s="1"/>
  <c r="S1651" i="9" a="1"/>
  <c r="S1651" i="9" s="1"/>
  <c r="S1659" i="9" a="1"/>
  <c r="S1659" i="9" s="1"/>
  <c r="S1667" i="9" a="1"/>
  <c r="S1667" i="9" s="1"/>
  <c r="S1675" i="9" a="1"/>
  <c r="S1675" i="9" s="1"/>
  <c r="S1683" i="9" a="1"/>
  <c r="S1683" i="9" s="1"/>
  <c r="S1691" i="9" a="1"/>
  <c r="S1691" i="9" s="1"/>
  <c r="S1699" i="9" a="1"/>
  <c r="S1699" i="9" s="1"/>
  <c r="S1706" i="9" a="1"/>
  <c r="S1706" i="9" s="1"/>
  <c r="S1714" i="9" a="1"/>
  <c r="S1714" i="9" s="1"/>
  <c r="S1722" i="9" a="1"/>
  <c r="S1722" i="9" s="1"/>
  <c r="S1730" i="9" a="1"/>
  <c r="S1730" i="9" s="1"/>
  <c r="S1738" i="9" a="1"/>
  <c r="S1738" i="9" s="1"/>
  <c r="S1745" i="9" a="1"/>
  <c r="S1745" i="9" s="1"/>
  <c r="S1760" i="9" a="1"/>
  <c r="S1760" i="9" s="1"/>
  <c r="S1767" i="9" a="1"/>
  <c r="S1767" i="9" s="1"/>
  <c r="S1775" i="9" a="1"/>
  <c r="S1775" i="9" s="1"/>
  <c r="S1783" i="9" a="1"/>
  <c r="S1783" i="9" s="1"/>
  <c r="S1791" i="9" a="1"/>
  <c r="S1791" i="9" s="1"/>
  <c r="S1799" i="9" a="1"/>
  <c r="S1799" i="9" s="1"/>
  <c r="S1807" i="9" a="1"/>
  <c r="S1807" i="9" s="1"/>
  <c r="S1815" i="9" a="1"/>
  <c r="S1815" i="9" s="1"/>
  <c r="S1823" i="9" a="1"/>
  <c r="S1823" i="9" s="1"/>
  <c r="S1831" i="9" a="1"/>
  <c r="S1831" i="9" s="1"/>
  <c r="S1837" i="9" a="1"/>
  <c r="S1837" i="9" s="1"/>
  <c r="S1841" i="9" a="1"/>
  <c r="S1841" i="9" s="1"/>
  <c r="S1845" i="9" a="1"/>
  <c r="S1845" i="9" s="1"/>
  <c r="S1852" i="9" a="1"/>
  <c r="S1852" i="9" s="1"/>
  <c r="S1856" i="9" a="1"/>
  <c r="S1856" i="9" s="1"/>
  <c r="S1860" i="9" a="1"/>
  <c r="S1860" i="9" s="1"/>
  <c r="S1864" i="9" a="1"/>
  <c r="S1864" i="9" s="1"/>
  <c r="S1868" i="9" a="1"/>
  <c r="S1868" i="9" s="1"/>
  <c r="S1872" i="9" a="1"/>
  <c r="S1872" i="9" s="1"/>
  <c r="S1876" i="9" a="1"/>
  <c r="S1876" i="9" s="1"/>
  <c r="S1880" i="9" a="1"/>
  <c r="S1880" i="9" s="1"/>
  <c r="S1884" i="9" a="1"/>
  <c r="S1884" i="9" s="1"/>
  <c r="S1888" i="9" a="1"/>
  <c r="S1888" i="9" s="1"/>
  <c r="S1892" i="9" a="1"/>
  <c r="S1892" i="9" s="1"/>
  <c r="S1896" i="9" a="1"/>
  <c r="S1896" i="9" s="1"/>
  <c r="S1900" i="9" a="1"/>
  <c r="S1900" i="9" s="1"/>
  <c r="S1903" i="9" a="1"/>
  <c r="S1903" i="9" s="1"/>
  <c r="S1907" i="9" a="1"/>
  <c r="S1907" i="9" s="1"/>
  <c r="S1911" i="9" a="1"/>
  <c r="S1911" i="9" s="1"/>
  <c r="S1914" i="9" a="1"/>
  <c r="S1914" i="9" s="1"/>
  <c r="S1918" i="9" a="1"/>
  <c r="S1918" i="9" s="1"/>
  <c r="S1922" i="9" a="1"/>
  <c r="S1922" i="9" s="1"/>
  <c r="S1926" i="9" a="1"/>
  <c r="S1926" i="9" s="1"/>
  <c r="S1929" i="9" a="1"/>
  <c r="S1929" i="9" s="1"/>
  <c r="S1933" i="9" a="1"/>
  <c r="S1933" i="9" s="1"/>
  <c r="S1940" i="9" a="1"/>
  <c r="S1940" i="9" s="1"/>
  <c r="S1944" i="9" a="1"/>
  <c r="S1944" i="9" s="1"/>
  <c r="S1948" i="9" a="1"/>
  <c r="S1948" i="9" s="1"/>
  <c r="S1952" i="9" a="1"/>
  <c r="S1952" i="9" s="1"/>
  <c r="S1956" i="9" a="1"/>
  <c r="S1956" i="9" s="1"/>
  <c r="S1960" i="9" a="1"/>
  <c r="S1960" i="9" s="1"/>
  <c r="S1964" i="9" a="1"/>
  <c r="S1964" i="9" s="1"/>
  <c r="S1968" i="9" a="1"/>
  <c r="S1968" i="9" s="1"/>
  <c r="S1971" i="9" a="1"/>
  <c r="S1971" i="9" s="1"/>
  <c r="S1975" i="9" a="1"/>
  <c r="S1975" i="9" s="1"/>
  <c r="S1979" i="9" a="1"/>
  <c r="S1979" i="9" s="1"/>
  <c r="S1986" i="9" a="1"/>
  <c r="S1986" i="9" s="1"/>
  <c r="S1990" i="9" a="1"/>
  <c r="S1990" i="9" s="1"/>
  <c r="S1994" i="9" a="1"/>
  <c r="S1994" i="9" s="1"/>
  <c r="S1998" i="9" a="1"/>
  <c r="S1998" i="9" s="1"/>
  <c r="S2001" i="9" a="1"/>
  <c r="S2001" i="9" s="1"/>
  <c r="S2005" i="9" a="1"/>
  <c r="S2005" i="9" s="1"/>
  <c r="S2009" i="9" a="1"/>
  <c r="S2009" i="9" s="1"/>
  <c r="S2013" i="9" a="1"/>
  <c r="S2013" i="9" s="1"/>
  <c r="S2017" i="9" a="1"/>
  <c r="S2017" i="9" s="1"/>
  <c r="S2021" i="9" a="1"/>
  <c r="S2021" i="9" s="1"/>
  <c r="S2025" i="9" a="1"/>
  <c r="S2025" i="9" s="1"/>
  <c r="S2029" i="9" a="1"/>
  <c r="S2029" i="9" s="1"/>
  <c r="S2033" i="9" a="1"/>
  <c r="S2033" i="9" s="1"/>
  <c r="S2037" i="9" a="1"/>
  <c r="S2037" i="9" s="1"/>
  <c r="S2044" i="9" a="1"/>
  <c r="S2044" i="9" s="1"/>
  <c r="S2048" i="9" a="1"/>
  <c r="S2048" i="9" s="1"/>
  <c r="S2052" i="9" a="1"/>
  <c r="S2052" i="9" s="1"/>
  <c r="S2056" i="9" a="1"/>
  <c r="S2056" i="9" s="1"/>
  <c r="S2059" i="9" a="1"/>
  <c r="S2059" i="9" s="1"/>
  <c r="S2063" i="9" a="1"/>
  <c r="S2063" i="9" s="1"/>
  <c r="S2067" i="9" a="1"/>
  <c r="S2067" i="9" s="1"/>
  <c r="S2071" i="9" a="1"/>
  <c r="S2071" i="9" s="1"/>
  <c r="S2075" i="9" a="1"/>
  <c r="S2075" i="9" s="1"/>
  <c r="S2079" i="9" a="1"/>
  <c r="S2079" i="9" s="1"/>
  <c r="S2083" i="9" a="1"/>
  <c r="S2083" i="9" s="1"/>
  <c r="S2087" i="9" a="1"/>
  <c r="S2087" i="9" s="1"/>
  <c r="S2091" i="9" a="1"/>
  <c r="S2091" i="9" s="1"/>
  <c r="S2095" i="9" a="1"/>
  <c r="S2095" i="9" s="1"/>
  <c r="S2099" i="9" a="1"/>
  <c r="S2099" i="9" s="1"/>
  <c r="S2103" i="9" a="1"/>
  <c r="S2103" i="9" s="1"/>
  <c r="S2106" i="9" a="1"/>
  <c r="S2106" i="9" s="1"/>
  <c r="S2110" i="9" a="1"/>
  <c r="S2110" i="9" s="1"/>
  <c r="S2114" i="9" a="1"/>
  <c r="S2114" i="9" s="1"/>
  <c r="S2118" i="9" a="1"/>
  <c r="S2118" i="9" s="1"/>
  <c r="S2121" i="9" a="1"/>
  <c r="S2121" i="9" s="1"/>
  <c r="S2125" i="9" a="1"/>
  <c r="S2125" i="9" s="1"/>
  <c r="S2132" i="9" a="1"/>
  <c r="S2132" i="9" s="1"/>
  <c r="S2136" i="9" a="1"/>
  <c r="S2136" i="9" s="1"/>
  <c r="S2140" i="9" a="1"/>
  <c r="S2140" i="9" s="1"/>
  <c r="S2144" i="9" a="1"/>
  <c r="S2144" i="9" s="1"/>
  <c r="S2148" i="9" a="1"/>
  <c r="S2148" i="9" s="1"/>
  <c r="S2152" i="9" a="1"/>
  <c r="S2152" i="9" s="1"/>
  <c r="S2156" i="9" a="1"/>
  <c r="S2156" i="9" s="1"/>
  <c r="S2160" i="9" a="1"/>
  <c r="S2160" i="9" s="1"/>
  <c r="S2164" i="9" a="1"/>
  <c r="S2164" i="9" s="1"/>
  <c r="S2168" i="9" a="1"/>
  <c r="S2168" i="9" s="1"/>
  <c r="S2172" i="9" a="1"/>
  <c r="S2172" i="9" s="1"/>
  <c r="S2176" i="9" a="1"/>
  <c r="S2176" i="9" s="1"/>
  <c r="S2180" i="9" a="1"/>
  <c r="S2180" i="9" s="1"/>
  <c r="S2184" i="9" a="1"/>
  <c r="S2184" i="9" s="1"/>
  <c r="S2188" i="9" a="1"/>
  <c r="S2188" i="9" s="1"/>
  <c r="S2191" i="9" a="1"/>
  <c r="S2191" i="9" s="1"/>
  <c r="S2195" i="9" a="1"/>
  <c r="S2195" i="9" s="1"/>
  <c r="S2199" i="9" a="1"/>
  <c r="S2199" i="9" s="1"/>
  <c r="S2206" i="9" a="1"/>
  <c r="S2206" i="9" s="1"/>
  <c r="S2210" i="9" a="1"/>
  <c r="S2210" i="9" s="1"/>
  <c r="S2214" i="9" a="1"/>
  <c r="S2214" i="9" s="1"/>
  <c r="S2218" i="9" a="1"/>
  <c r="S2218" i="9" s="1"/>
  <c r="S2221" i="9" a="1"/>
  <c r="S2221" i="9" s="1"/>
  <c r="S2225" i="9" a="1"/>
  <c r="S2225" i="9" s="1"/>
  <c r="S2229" i="9" a="1"/>
  <c r="S2229" i="9" s="1"/>
  <c r="S2233" i="9" a="1"/>
  <c r="S2233" i="9" s="1"/>
  <c r="S2237" i="9" a="1"/>
  <c r="S2237" i="9" s="1"/>
  <c r="S2241" i="9" a="1"/>
  <c r="S2241" i="9" s="1"/>
  <c r="S2245" i="9" a="1"/>
  <c r="S2245" i="9" s="1"/>
  <c r="S2249" i="9" a="1"/>
  <c r="S2249" i="9" s="1"/>
  <c r="S2253" i="9" a="1"/>
  <c r="S2253" i="9" s="1"/>
  <c r="S2257" i="9" a="1"/>
  <c r="S2257" i="9" s="1"/>
  <c r="S2261" i="9" a="1"/>
  <c r="S2261" i="9" s="1"/>
  <c r="S2265" i="9" a="1"/>
  <c r="S2265" i="9" s="1"/>
  <c r="S2269" i="9" a="1"/>
  <c r="S2269" i="9" s="1"/>
  <c r="S2273" i="9" a="1"/>
  <c r="S2273" i="9" s="1"/>
  <c r="S2280" i="9" a="1"/>
  <c r="S2280" i="9" s="1"/>
  <c r="S2284" i="9" a="1"/>
  <c r="S2284" i="9" s="1"/>
  <c r="S2288" i="9" a="1"/>
  <c r="S2288" i="9" s="1"/>
  <c r="S2292" i="9" a="1"/>
  <c r="S2292" i="9" s="1"/>
  <c r="S2296" i="9" a="1"/>
  <c r="S2296" i="9" s="1"/>
  <c r="S2299" i="9" a="1"/>
  <c r="S2299" i="9" s="1"/>
  <c r="S2303" i="9" a="1"/>
  <c r="S2303" i="9" s="1"/>
  <c r="S2307" i="9" a="1"/>
  <c r="S2307" i="9" s="1"/>
  <c r="S2310" i="9" a="1"/>
  <c r="S2310" i="9" s="1"/>
  <c r="S2314" i="9" a="1"/>
  <c r="S2314" i="9" s="1"/>
  <c r="S2318" i="9" a="1"/>
  <c r="S2318" i="9" s="1"/>
  <c r="S2322" i="9" a="1"/>
  <c r="S2322" i="9" s="1"/>
  <c r="S2326" i="9" a="1"/>
  <c r="S2326" i="9" s="1"/>
  <c r="S2330" i="9" a="1"/>
  <c r="S2330" i="9" s="1"/>
  <c r="S2334" i="9" a="1"/>
  <c r="S2334" i="9" s="1"/>
  <c r="R3" i="9"/>
  <c r="R7" i="9"/>
  <c r="R11" i="9"/>
  <c r="R15" i="9"/>
  <c r="R19" i="9"/>
  <c r="R23" i="9"/>
  <c r="R27" i="9"/>
  <c r="R31" i="9"/>
  <c r="R35" i="9"/>
  <c r="R39" i="9"/>
  <c r="R43" i="9"/>
  <c r="R47" i="9"/>
  <c r="R51" i="9"/>
  <c r="R55" i="9"/>
  <c r="R59" i="9"/>
  <c r="R63" i="9"/>
  <c r="R67" i="9"/>
  <c r="R71" i="9"/>
  <c r="R75" i="9"/>
  <c r="R79" i="9"/>
  <c r="R83" i="9"/>
  <c r="R87" i="9"/>
  <c r="R91" i="9"/>
  <c r="R95" i="9"/>
  <c r="R99" i="9"/>
  <c r="R103" i="9"/>
  <c r="R107" i="9"/>
  <c r="R111" i="9"/>
  <c r="R115" i="9"/>
  <c r="R119" i="9"/>
  <c r="R123" i="9"/>
  <c r="R127" i="9"/>
  <c r="R131" i="9"/>
  <c r="R135" i="9"/>
  <c r="R139" i="9"/>
  <c r="R143" i="9"/>
  <c r="R147" i="9"/>
  <c r="R151" i="9"/>
  <c r="R155" i="9"/>
  <c r="R159" i="9"/>
  <c r="R163" i="9"/>
  <c r="R167" i="9"/>
  <c r="R171" i="9"/>
  <c r="R175" i="9"/>
  <c r="R179" i="9"/>
  <c r="R183" i="9"/>
  <c r="R187" i="9"/>
  <c r="R191" i="9"/>
  <c r="R195" i="9"/>
  <c r="R199" i="9"/>
  <c r="R203" i="9"/>
  <c r="R207" i="9"/>
  <c r="R211" i="9"/>
  <c r="R215" i="9"/>
  <c r="R219" i="9"/>
  <c r="R223" i="9"/>
  <c r="R227" i="9"/>
  <c r="R231" i="9"/>
  <c r="R235" i="9"/>
  <c r="R239" i="9"/>
  <c r="R243" i="9"/>
  <c r="R247" i="9"/>
  <c r="R251" i="9"/>
  <c r="R255" i="9"/>
  <c r="R259" i="9"/>
  <c r="R263" i="9"/>
  <c r="R267" i="9"/>
  <c r="R271" i="9"/>
  <c r="R275" i="9"/>
  <c r="R279" i="9"/>
  <c r="R283" i="9"/>
  <c r="R287" i="9"/>
  <c r="R291" i="9"/>
  <c r="R295" i="9"/>
  <c r="R299" i="9"/>
  <c r="R303" i="9"/>
  <c r="R307" i="9"/>
  <c r="R311" i="9"/>
  <c r="R315" i="9"/>
  <c r="R319" i="9"/>
  <c r="R323" i="9"/>
  <c r="R327" i="9"/>
  <c r="R331" i="9"/>
  <c r="R335" i="9"/>
  <c r="R339" i="9"/>
  <c r="R343" i="9"/>
  <c r="R347" i="9"/>
  <c r="R351" i="9"/>
  <c r="R355" i="9"/>
  <c r="R359" i="9"/>
  <c r="R363" i="9"/>
  <c r="R367" i="9"/>
  <c r="R371" i="9"/>
  <c r="R375" i="9"/>
  <c r="R379" i="9"/>
  <c r="R383" i="9"/>
  <c r="R387" i="9"/>
  <c r="R391" i="9"/>
  <c r="R395" i="9"/>
  <c r="R399" i="9"/>
  <c r="R403" i="9"/>
  <c r="R407" i="9"/>
  <c r="R411" i="9"/>
  <c r="R415" i="9"/>
  <c r="R419" i="9"/>
  <c r="R423" i="9"/>
  <c r="R427" i="9"/>
  <c r="R431" i="9"/>
  <c r="R435" i="9"/>
  <c r="R439" i="9"/>
  <c r="R443" i="9"/>
  <c r="R447" i="9"/>
  <c r="R451" i="9"/>
  <c r="R455" i="9"/>
  <c r="R459" i="9"/>
  <c r="R463" i="9"/>
  <c r="R467" i="9"/>
  <c r="R471" i="9"/>
  <c r="R475" i="9"/>
  <c r="R479" i="9"/>
  <c r="R483" i="9"/>
  <c r="R487" i="9"/>
  <c r="R491" i="9"/>
  <c r="R495" i="9"/>
  <c r="R499" i="9"/>
  <c r="R503" i="9"/>
  <c r="R507" i="9"/>
  <c r="R511" i="9"/>
  <c r="R515" i="9"/>
  <c r="R519" i="9"/>
  <c r="R523" i="9"/>
  <c r="R527" i="9"/>
  <c r="R531" i="9"/>
  <c r="R535" i="9"/>
  <c r="R539" i="9"/>
  <c r="R543" i="9"/>
  <c r="R547" i="9"/>
  <c r="R551" i="9"/>
  <c r="R555" i="9"/>
  <c r="R559" i="9"/>
  <c r="R563" i="9"/>
  <c r="R567" i="9"/>
  <c r="R571" i="9"/>
  <c r="R575" i="9"/>
  <c r="R579" i="9"/>
  <c r="R583" i="9"/>
  <c r="R587" i="9"/>
  <c r="R591" i="9"/>
  <c r="R595" i="9"/>
  <c r="R599" i="9"/>
  <c r="R603" i="9"/>
  <c r="R607" i="9"/>
  <c r="R611" i="9"/>
  <c r="R615" i="9"/>
  <c r="R619" i="9"/>
  <c r="R623" i="9"/>
  <c r="R627" i="9"/>
  <c r="R631" i="9"/>
  <c r="R635" i="9"/>
  <c r="R639" i="9"/>
  <c r="R643" i="9"/>
  <c r="R647" i="9"/>
  <c r="R651" i="9"/>
  <c r="R655" i="9"/>
  <c r="R659" i="9"/>
  <c r="R663" i="9"/>
  <c r="R667" i="9"/>
  <c r="R671" i="9"/>
  <c r="R675" i="9"/>
  <c r="R679" i="9"/>
  <c r="R683" i="9"/>
  <c r="R687" i="9"/>
  <c r="R691" i="9"/>
  <c r="R695" i="9"/>
  <c r="R699" i="9"/>
  <c r="R703" i="9"/>
  <c r="R707" i="9"/>
  <c r="R711" i="9"/>
  <c r="R715" i="9"/>
  <c r="R719" i="9"/>
  <c r="R723" i="9"/>
  <c r="R727" i="9"/>
  <c r="R731" i="9"/>
  <c r="R735" i="9"/>
  <c r="R739" i="9"/>
  <c r="R743" i="9"/>
  <c r="R747" i="9"/>
  <c r="R751" i="9"/>
  <c r="R755" i="9"/>
  <c r="R759" i="9"/>
  <c r="R763" i="9"/>
  <c r="R767" i="9"/>
  <c r="R771" i="9"/>
  <c r="R775" i="9"/>
  <c r="R779" i="9"/>
  <c r="R783" i="9"/>
  <c r="R787" i="9"/>
  <c r="R791" i="9"/>
  <c r="R795" i="9"/>
  <c r="R799" i="9"/>
  <c r="R803" i="9"/>
  <c r="R807" i="9"/>
  <c r="R811" i="9"/>
  <c r="R815" i="9"/>
  <c r="R819" i="9"/>
  <c r="R823" i="9"/>
  <c r="R827" i="9"/>
  <c r="R831" i="9"/>
  <c r="R835" i="9"/>
  <c r="R839" i="9"/>
  <c r="R843" i="9"/>
  <c r="R847" i="9"/>
  <c r="R851" i="9"/>
  <c r="R855" i="9"/>
  <c r="R859" i="9"/>
  <c r="R863" i="9"/>
  <c r="R867" i="9"/>
  <c r="R871" i="9"/>
  <c r="R875" i="9"/>
  <c r="R879" i="9"/>
  <c r="R883" i="9"/>
  <c r="R887" i="9"/>
  <c r="R891" i="9"/>
  <c r="R895" i="9"/>
  <c r="R899" i="9"/>
  <c r="R903" i="9"/>
  <c r="R907" i="9"/>
  <c r="R911" i="9"/>
  <c r="R915" i="9"/>
  <c r="R919" i="9"/>
  <c r="R923" i="9"/>
  <c r="R927" i="9"/>
  <c r="R931" i="9"/>
  <c r="R935" i="9"/>
  <c r="R939" i="9"/>
  <c r="R943" i="9"/>
  <c r="R947" i="9"/>
  <c r="R951" i="9"/>
  <c r="R955" i="9"/>
  <c r="R959" i="9"/>
  <c r="R963" i="9"/>
  <c r="R967" i="9"/>
  <c r="R971" i="9"/>
  <c r="R975" i="9"/>
  <c r="R979" i="9"/>
  <c r="R983" i="9"/>
  <c r="R987" i="9"/>
  <c r="R991" i="9"/>
  <c r="R995" i="9"/>
  <c r="R999" i="9"/>
  <c r="R1003" i="9"/>
  <c r="R1007" i="9"/>
  <c r="R1011" i="9"/>
  <c r="R1015" i="9"/>
  <c r="R1019" i="9"/>
  <c r="R1023" i="9"/>
  <c r="R1027" i="9"/>
  <c r="R1031" i="9"/>
  <c r="R1035" i="9"/>
  <c r="R1039" i="9"/>
  <c r="R1043" i="9"/>
  <c r="R1047" i="9"/>
  <c r="R1051" i="9"/>
  <c r="R1055" i="9"/>
  <c r="R1059" i="9"/>
  <c r="R1063" i="9"/>
  <c r="R1067" i="9"/>
  <c r="R1071" i="9"/>
  <c r="R1075" i="9"/>
  <c r="R1079" i="9"/>
  <c r="R1083" i="9"/>
  <c r="R1087" i="9"/>
  <c r="R1091" i="9"/>
  <c r="R1095" i="9"/>
  <c r="R1099" i="9"/>
  <c r="R1103" i="9"/>
  <c r="R1107" i="9"/>
  <c r="R1111" i="9"/>
  <c r="R1115" i="9"/>
  <c r="R1119" i="9"/>
  <c r="R1123" i="9"/>
  <c r="R1127" i="9"/>
  <c r="R1131" i="9"/>
  <c r="R1135" i="9"/>
  <c r="R1139" i="9"/>
  <c r="R1143" i="9"/>
  <c r="R1147" i="9"/>
  <c r="R1151" i="9"/>
  <c r="R1155" i="9"/>
  <c r="R1159" i="9"/>
  <c r="R1163" i="9"/>
  <c r="R1167" i="9"/>
  <c r="R1171" i="9"/>
  <c r="R1175" i="9"/>
  <c r="R1179" i="9"/>
  <c r="R1183" i="9"/>
  <c r="R1187" i="9"/>
  <c r="R1191" i="9"/>
  <c r="R1195" i="9"/>
  <c r="R1199" i="9"/>
  <c r="R1203" i="9"/>
  <c r="R1207" i="9"/>
  <c r="R1211" i="9"/>
  <c r="R1215" i="9"/>
  <c r="R1219" i="9"/>
  <c r="R1223" i="9"/>
  <c r="R1227" i="9"/>
  <c r="R1231" i="9"/>
  <c r="R1235" i="9"/>
  <c r="R1239" i="9"/>
  <c r="R1243" i="9"/>
  <c r="R1247" i="9"/>
  <c r="R1251" i="9"/>
  <c r="R1255" i="9"/>
  <c r="R1259" i="9"/>
  <c r="R1263" i="9"/>
  <c r="R1267" i="9"/>
  <c r="R1271" i="9"/>
  <c r="R1275" i="9"/>
  <c r="R1279" i="9"/>
  <c r="R1283" i="9"/>
  <c r="R1287" i="9"/>
  <c r="R1291" i="9"/>
  <c r="R1295" i="9"/>
  <c r="R1299" i="9"/>
  <c r="R1303" i="9"/>
  <c r="R1307" i="9"/>
  <c r="R1311" i="9"/>
  <c r="R1315" i="9"/>
  <c r="R1319" i="9"/>
  <c r="R1323" i="9"/>
  <c r="R1327" i="9"/>
  <c r="R1331" i="9"/>
  <c r="R1335" i="9"/>
  <c r="R1339" i="9"/>
  <c r="R1343" i="9"/>
  <c r="R1347" i="9"/>
  <c r="R1351" i="9"/>
  <c r="R1355" i="9"/>
  <c r="R1359" i="9"/>
  <c r="R1363" i="9"/>
  <c r="R1367" i="9"/>
  <c r="R1371" i="9"/>
  <c r="R1375" i="9"/>
  <c r="R1379" i="9"/>
  <c r="R1383" i="9"/>
  <c r="R1387" i="9"/>
  <c r="R1391" i="9"/>
  <c r="R1395" i="9"/>
  <c r="R1399" i="9"/>
  <c r="R1403" i="9"/>
  <c r="R1407" i="9"/>
  <c r="R1411" i="9"/>
  <c r="R1415" i="9"/>
  <c r="R1419" i="9"/>
  <c r="R1423" i="9"/>
  <c r="R1427" i="9"/>
  <c r="R1431" i="9"/>
  <c r="R1435" i="9"/>
  <c r="R1439" i="9"/>
  <c r="R1443" i="9"/>
  <c r="R1447" i="9"/>
  <c r="R1451" i="9"/>
  <c r="R1455" i="9"/>
  <c r="S20" i="9" a="1"/>
  <c r="S20" i="9" s="1"/>
  <c r="S51" i="9" a="1"/>
  <c r="S51" i="9" s="1"/>
  <c r="S114" i="9" a="1"/>
  <c r="S114" i="9" s="1"/>
  <c r="S146" i="9" a="1"/>
  <c r="S146" i="9" s="1"/>
  <c r="S177" i="9" a="1"/>
  <c r="S177" i="9" s="1"/>
  <c r="S208" i="9" a="1"/>
  <c r="S208" i="9" s="1"/>
  <c r="S239" i="9" a="1"/>
  <c r="S239" i="9" s="1"/>
  <c r="S271" i="9" a="1"/>
  <c r="S271" i="9" s="1"/>
  <c r="S302" i="9" a="1"/>
  <c r="S302" i="9" s="1"/>
  <c r="S332" i="9" a="1"/>
  <c r="S332" i="9" s="1"/>
  <c r="S364" i="9" a="1"/>
  <c r="S364" i="9" s="1"/>
  <c r="S395" i="9" a="1"/>
  <c r="S395" i="9" s="1"/>
  <c r="S427" i="9" a="1"/>
  <c r="S427" i="9" s="1"/>
  <c r="S458" i="9" a="1"/>
  <c r="S458" i="9" s="1"/>
  <c r="S489" i="9" a="1"/>
  <c r="S489" i="9" s="1"/>
  <c r="S521" i="9" a="1"/>
  <c r="S521" i="9" s="1"/>
  <c r="S552" i="9" a="1"/>
  <c r="S552" i="9" s="1"/>
  <c r="S583" i="9" a="1"/>
  <c r="S583" i="9" s="1"/>
  <c r="S615" i="9" a="1"/>
  <c r="S615" i="9" s="1"/>
  <c r="S639" i="9" a="1"/>
  <c r="S639" i="9" s="1"/>
  <c r="S655" i="9" a="1"/>
  <c r="S655" i="9" s="1"/>
  <c r="S671" i="9" a="1"/>
  <c r="S671" i="9" s="1"/>
  <c r="S687" i="9" a="1"/>
  <c r="S687" i="9" s="1"/>
  <c r="S703" i="9" a="1"/>
  <c r="S703" i="9" s="1"/>
  <c r="S718" i="9" a="1"/>
  <c r="S718" i="9" s="1"/>
  <c r="S733" i="9" a="1"/>
  <c r="S733" i="9" s="1"/>
  <c r="S748" i="9" a="1"/>
  <c r="S748" i="9" s="1"/>
  <c r="S764" i="9" a="1"/>
  <c r="S764" i="9" s="1"/>
  <c r="S780" i="9" a="1"/>
  <c r="S780" i="9" s="1"/>
  <c r="S796" i="9" a="1"/>
  <c r="S796" i="9" s="1"/>
  <c r="S811" i="9" a="1"/>
  <c r="S811" i="9" s="1"/>
  <c r="S827" i="9" a="1"/>
  <c r="S827" i="9" s="1"/>
  <c r="S843" i="9" a="1"/>
  <c r="S843" i="9" s="1"/>
  <c r="S858" i="9" a="1"/>
  <c r="S858" i="9" s="1"/>
  <c r="S874" i="9" a="1"/>
  <c r="S874" i="9" s="1"/>
  <c r="S890" i="9" a="1"/>
  <c r="S890" i="9" s="1"/>
  <c r="S915" i="9" a="1"/>
  <c r="S915" i="9" s="1"/>
  <c r="S923" i="9" a="1"/>
  <c r="S923" i="9" s="1"/>
  <c r="S931" i="9" a="1"/>
  <c r="S931" i="9" s="1"/>
  <c r="S939" i="9" a="1"/>
  <c r="S939" i="9" s="1"/>
  <c r="S947" i="9" a="1"/>
  <c r="S947" i="9" s="1"/>
  <c r="S955" i="9" a="1"/>
  <c r="S955" i="9" s="1"/>
  <c r="S963" i="9" a="1"/>
  <c r="S963" i="9" s="1"/>
  <c r="S970" i="9" a="1"/>
  <c r="S970" i="9" s="1"/>
  <c r="S978" i="9" a="1"/>
  <c r="S978" i="9" s="1"/>
  <c r="S986" i="9" a="1"/>
  <c r="S986" i="9" s="1"/>
  <c r="S994" i="9" a="1"/>
  <c r="S994" i="9" s="1"/>
  <c r="S1001" i="9" a="1"/>
  <c r="S1001" i="9" s="1"/>
  <c r="S1009" i="9" a="1"/>
  <c r="S1009" i="9" s="1"/>
  <c r="S1017" i="9" a="1"/>
  <c r="S1017" i="9" s="1"/>
  <c r="S1025" i="9" a="1"/>
  <c r="S1025" i="9" s="1"/>
  <c r="S1033" i="9" a="1"/>
  <c r="S1033" i="9" s="1"/>
  <c r="S1040" i="9" a="1"/>
  <c r="S1040" i="9" s="1"/>
  <c r="S1048" i="9" a="1"/>
  <c r="S1048" i="9" s="1"/>
  <c r="S1056" i="9" a="1"/>
  <c r="S1056" i="9" s="1"/>
  <c r="S1064" i="9" a="1"/>
  <c r="S1064" i="9" s="1"/>
  <c r="S1072" i="9" a="1"/>
  <c r="S1072" i="9" s="1"/>
  <c r="S1080" i="9" a="1"/>
  <c r="S1080" i="9" s="1"/>
  <c r="S1088" i="9" a="1"/>
  <c r="S1088" i="9" s="1"/>
  <c r="S1096" i="9" a="1"/>
  <c r="S1096" i="9" s="1"/>
  <c r="S1103" i="9" a="1"/>
  <c r="S1103" i="9" s="1"/>
  <c r="S1111" i="9" a="1"/>
  <c r="S1111" i="9" s="1"/>
  <c r="S1119" i="9" a="1"/>
  <c r="S1119" i="9" s="1"/>
  <c r="S1127" i="9" a="1"/>
  <c r="S1127" i="9" s="1"/>
  <c r="S1141" i="9" a="1"/>
  <c r="S1141" i="9" s="1"/>
  <c r="S1149" i="9" a="1"/>
  <c r="S1149" i="9" s="1"/>
  <c r="S1157" i="9" a="1"/>
  <c r="S1157" i="9" s="1"/>
  <c r="S1165" i="9" a="1"/>
  <c r="S1165" i="9" s="1"/>
  <c r="S1173" i="9" a="1"/>
  <c r="S1173" i="9" s="1"/>
  <c r="S1181" i="9" a="1"/>
  <c r="S1181" i="9" s="1"/>
  <c r="S1189" i="9" a="1"/>
  <c r="S1189" i="9" s="1"/>
  <c r="S1197" i="9" a="1"/>
  <c r="S1197" i="9" s="1"/>
  <c r="S1205" i="9" a="1"/>
  <c r="S1205" i="9" s="1"/>
  <c r="S1213" i="9" a="1"/>
  <c r="S1213" i="9" s="1"/>
  <c r="S1221" i="9" a="1"/>
  <c r="S1221" i="9" s="1"/>
  <c r="S1228" i="9" a="1"/>
  <c r="S1228" i="9" s="1"/>
  <c r="S1236" i="9" a="1"/>
  <c r="S1236" i="9" s="1"/>
  <c r="S1244" i="9" a="1"/>
  <c r="S1244" i="9" s="1"/>
  <c r="S1252" i="9" a="1"/>
  <c r="S1252" i="9" s="1"/>
  <c r="S1259" i="9" a="1"/>
  <c r="S1259" i="9" s="1"/>
  <c r="S1267" i="9" a="1"/>
  <c r="S1267" i="9" s="1"/>
  <c r="S1275" i="9" a="1"/>
  <c r="S1275" i="9" s="1"/>
  <c r="S1283" i="9" a="1"/>
  <c r="S1283" i="9" s="1"/>
  <c r="S1291" i="9" a="1"/>
  <c r="S1291" i="9" s="1"/>
  <c r="S1299" i="9" a="1"/>
  <c r="S1299" i="9" s="1"/>
  <c r="S1307" i="9" a="1"/>
  <c r="S1307" i="9" s="1"/>
  <c r="S1315" i="9" a="1"/>
  <c r="S1315" i="9" s="1"/>
  <c r="S1323" i="9" a="1"/>
  <c r="S1323" i="9" s="1"/>
  <c r="S1331" i="9" a="1"/>
  <c r="S1331" i="9" s="1"/>
  <c r="S1339" i="9" a="1"/>
  <c r="S1339" i="9" s="1"/>
  <c r="S1347" i="9" a="1"/>
  <c r="S1347" i="9" s="1"/>
  <c r="S1355" i="9" a="1"/>
  <c r="S1355" i="9" s="1"/>
  <c r="S1363" i="9" a="1"/>
  <c r="S1363" i="9" s="1"/>
  <c r="S1371" i="9" a="1"/>
  <c r="S1371" i="9" s="1"/>
  <c r="S1378" i="9" a="1"/>
  <c r="S1378" i="9" s="1"/>
  <c r="S1386" i="9" a="1"/>
  <c r="S1386" i="9" s="1"/>
  <c r="S1393" i="9" a="1"/>
  <c r="S1393" i="9" s="1"/>
  <c r="S1401" i="9" a="1"/>
  <c r="S1401" i="9" s="1"/>
  <c r="S1408" i="9" a="1"/>
  <c r="S1408" i="9" s="1"/>
  <c r="S1416" i="9" a="1"/>
  <c r="S1416" i="9" s="1"/>
  <c r="S1424" i="9" a="1"/>
  <c r="S1424" i="9" s="1"/>
  <c r="S1432" i="9" a="1"/>
  <c r="S1432" i="9" s="1"/>
  <c r="S1440" i="9" a="1"/>
  <c r="S1440" i="9" s="1"/>
  <c r="S1448" i="9" a="1"/>
  <c r="S1448" i="9" s="1"/>
  <c r="S1456" i="9" a="1"/>
  <c r="S1456" i="9" s="1"/>
  <c r="S1463" i="9" a="1"/>
  <c r="S1463" i="9" s="1"/>
  <c r="S1471" i="9" a="1"/>
  <c r="S1471" i="9" s="1"/>
  <c r="S1479" i="9" a="1"/>
  <c r="S1479" i="9" s="1"/>
  <c r="S1486" i="9" a="1"/>
  <c r="S1486" i="9" s="1"/>
  <c r="S1494" i="9" a="1"/>
  <c r="S1494" i="9" s="1"/>
  <c r="S1501" i="9" a="1"/>
  <c r="S1501" i="9" s="1"/>
  <c r="S1509" i="9" a="1"/>
  <c r="S1509" i="9" s="1"/>
  <c r="S1517" i="9" a="1"/>
  <c r="S1517" i="9" s="1"/>
  <c r="S1525" i="9" a="1"/>
  <c r="S1525" i="9" s="1"/>
  <c r="S1533" i="9" a="1"/>
  <c r="S1533" i="9" s="1"/>
  <c r="S1540" i="9" a="1"/>
  <c r="S1540" i="9" s="1"/>
  <c r="S1548" i="9" a="1"/>
  <c r="S1548" i="9" s="1"/>
  <c r="S1556" i="9" a="1"/>
  <c r="S1556" i="9" s="1"/>
  <c r="S1563" i="9" a="1"/>
  <c r="S1563" i="9" s="1"/>
  <c r="S1570" i="9" a="1"/>
  <c r="S1570" i="9" s="1"/>
  <c r="S1578" i="9" a="1"/>
  <c r="S1578" i="9" s="1"/>
  <c r="S1586" i="9" a="1"/>
  <c r="S1586" i="9" s="1"/>
  <c r="S1594" i="9" a="1"/>
  <c r="S1594" i="9" s="1"/>
  <c r="S1602" i="9" a="1"/>
  <c r="S1602" i="9" s="1"/>
  <c r="S1609" i="9" a="1"/>
  <c r="S1609" i="9" s="1"/>
  <c r="S1617" i="9" a="1"/>
  <c r="S1617" i="9" s="1"/>
  <c r="S1624" i="9" a="1"/>
  <c r="S1624" i="9" s="1"/>
  <c r="S1632" i="9" a="1"/>
  <c r="S1632" i="9" s="1"/>
  <c r="S1646" i="9" a="1"/>
  <c r="S1646" i="9" s="1"/>
  <c r="S1654" i="9" a="1"/>
  <c r="S1654" i="9" s="1"/>
  <c r="S1662" i="9" a="1"/>
  <c r="S1662" i="9" s="1"/>
  <c r="S1670" i="9" a="1"/>
  <c r="S1670" i="9" s="1"/>
  <c r="S1678" i="9" a="1"/>
  <c r="S1678" i="9" s="1"/>
  <c r="S1686" i="9" a="1"/>
  <c r="S1686" i="9" s="1"/>
  <c r="S1694" i="9" a="1"/>
  <c r="S1694" i="9" s="1"/>
  <c r="S1702" i="9" a="1"/>
  <c r="S1702" i="9" s="1"/>
  <c r="S1709" i="9" a="1"/>
  <c r="S1709" i="9" s="1"/>
  <c r="S1717" i="9" a="1"/>
  <c r="S1717" i="9" s="1"/>
  <c r="S1725" i="9" a="1"/>
  <c r="S1725" i="9" s="1"/>
  <c r="S1733" i="9" a="1"/>
  <c r="S1733" i="9" s="1"/>
  <c r="S1741" i="9" a="1"/>
  <c r="S1741" i="9" s="1"/>
  <c r="S1748" i="9" a="1"/>
  <c r="S1748" i="9" s="1"/>
  <c r="S1755" i="9" a="1"/>
  <c r="S1755" i="9" s="1"/>
  <c r="S1763" i="9" a="1"/>
  <c r="S1763" i="9" s="1"/>
  <c r="S1770" i="9" a="1"/>
  <c r="S1770" i="9" s="1"/>
  <c r="S1778" i="9" a="1"/>
  <c r="S1778" i="9" s="1"/>
  <c r="S1786" i="9" a="1"/>
  <c r="S1786" i="9" s="1"/>
  <c r="S1794" i="9" a="1"/>
  <c r="S1794" i="9" s="1"/>
  <c r="S1802" i="9" a="1"/>
  <c r="S1802" i="9" s="1"/>
  <c r="S1810" i="9" a="1"/>
  <c r="S1810" i="9" s="1"/>
  <c r="S1818" i="9" a="1"/>
  <c r="S1818" i="9" s="1"/>
  <c r="S1826" i="9" a="1"/>
  <c r="S1826" i="9" s="1"/>
  <c r="S1834" i="9" a="1"/>
  <c r="S1834" i="9" s="1"/>
  <c r="S1838" i="9" a="1"/>
  <c r="S1838" i="9" s="1"/>
  <c r="S1842" i="9" a="1"/>
  <c r="S1842" i="9" s="1"/>
  <c r="S1846" i="9" a="1"/>
  <c r="S1846" i="9" s="1"/>
  <c r="S1849" i="9" a="1"/>
  <c r="S1849" i="9" s="1"/>
  <c r="S1853" i="9" a="1"/>
  <c r="S1853" i="9" s="1"/>
  <c r="S1857" i="9" a="1"/>
  <c r="S1857" i="9" s="1"/>
  <c r="S1861" i="9" a="1"/>
  <c r="S1861" i="9" s="1"/>
  <c r="S1865" i="9" a="1"/>
  <c r="S1865" i="9" s="1"/>
  <c r="S1869" i="9" a="1"/>
  <c r="S1869" i="9" s="1"/>
  <c r="S1873" i="9" a="1"/>
  <c r="S1873" i="9" s="1"/>
  <c r="S1877" i="9" a="1"/>
  <c r="S1877" i="9" s="1"/>
  <c r="S1881" i="9" a="1"/>
  <c r="S1881" i="9" s="1"/>
  <c r="S1885" i="9" a="1"/>
  <c r="S1885" i="9" s="1"/>
  <c r="S1889" i="9" a="1"/>
  <c r="S1889" i="9" s="1"/>
  <c r="S1893" i="9" a="1"/>
  <c r="S1893" i="9" s="1"/>
  <c r="S1897" i="9" a="1"/>
  <c r="S1897" i="9" s="1"/>
  <c r="S1901" i="9" a="1"/>
  <c r="S1901" i="9" s="1"/>
  <c r="S1904" i="9" a="1"/>
  <c r="S1904" i="9" s="1"/>
  <c r="S1908" i="9" a="1"/>
  <c r="S1908" i="9" s="1"/>
  <c r="S1912" i="9" a="1"/>
  <c r="S1912" i="9" s="1"/>
  <c r="S1915" i="9" a="1"/>
  <c r="S1915" i="9" s="1"/>
  <c r="S1919" i="9" a="1"/>
  <c r="S1919" i="9" s="1"/>
  <c r="S1923" i="9" a="1"/>
  <c r="S1923" i="9" s="1"/>
  <c r="S1930" i="9" a="1"/>
  <c r="S1930" i="9" s="1"/>
  <c r="S1934" i="9" a="1"/>
  <c r="S1934" i="9" s="1"/>
  <c r="S1937" i="9" a="1"/>
  <c r="S1937" i="9" s="1"/>
  <c r="S1941" i="9" a="1"/>
  <c r="S1941" i="9" s="1"/>
  <c r="S1945" i="9" a="1"/>
  <c r="S1945" i="9" s="1"/>
  <c r="S1949" i="9" a="1"/>
  <c r="S1949" i="9" s="1"/>
  <c r="S1953" i="9" a="1"/>
  <c r="S1953" i="9" s="1"/>
  <c r="S1957" i="9" a="1"/>
  <c r="S1957" i="9" s="1"/>
  <c r="S1961" i="9" a="1"/>
  <c r="S1961" i="9" s="1"/>
  <c r="S1965" i="9" a="1"/>
  <c r="S1965" i="9" s="1"/>
  <c r="S1972" i="9" a="1"/>
  <c r="S1972" i="9" s="1"/>
  <c r="S1976" i="9" a="1"/>
  <c r="S1976" i="9" s="1"/>
  <c r="S1980" i="9" a="1"/>
  <c r="S1980" i="9" s="1"/>
  <c r="S1983" i="9" a="1"/>
  <c r="S1983" i="9" s="1"/>
  <c r="S1987" i="9" a="1"/>
  <c r="S1987" i="9" s="1"/>
  <c r="S1991" i="9" a="1"/>
  <c r="S1991" i="9" s="1"/>
  <c r="S1995" i="9" a="1"/>
  <c r="S1995" i="9" s="1"/>
  <c r="S1999" i="9" a="1"/>
  <c r="S1999" i="9" s="1"/>
  <c r="S2002" i="9" a="1"/>
  <c r="S2002" i="9" s="1"/>
  <c r="S2006" i="9" a="1"/>
  <c r="S2006" i="9" s="1"/>
  <c r="S2010" i="9" a="1"/>
  <c r="S2010" i="9" s="1"/>
  <c r="S2014" i="9" a="1"/>
  <c r="S2014" i="9" s="1"/>
  <c r="S2018" i="9" a="1"/>
  <c r="S2018" i="9" s="1"/>
  <c r="S2022" i="9" a="1"/>
  <c r="S2022" i="9" s="1"/>
  <c r="S2026" i="9" a="1"/>
  <c r="S2026" i="9" s="1"/>
  <c r="S2030" i="9" a="1"/>
  <c r="S2030" i="9" s="1"/>
  <c r="S2034" i="9" a="1"/>
  <c r="S2034" i="9" s="1"/>
  <c r="S2038" i="9" a="1"/>
  <c r="S2038" i="9" s="1"/>
  <c r="S2041" i="9" a="1"/>
  <c r="S2041" i="9" s="1"/>
  <c r="S2045" i="9" a="1"/>
  <c r="S2045" i="9" s="1"/>
  <c r="S2049" i="9" a="1"/>
  <c r="S2049" i="9" s="1"/>
  <c r="S2053" i="9" a="1"/>
  <c r="S2053" i="9" s="1"/>
  <c r="S2057" i="9" a="1"/>
  <c r="S2057" i="9" s="1"/>
  <c r="S2060" i="9" a="1"/>
  <c r="S2060" i="9" s="1"/>
  <c r="S2064" i="9" a="1"/>
  <c r="S2064" i="9" s="1"/>
  <c r="S2068" i="9" a="1"/>
  <c r="S2068" i="9" s="1"/>
  <c r="S2072" i="9" a="1"/>
  <c r="S2072" i="9" s="1"/>
  <c r="S2076" i="9" a="1"/>
  <c r="S2076" i="9" s="1"/>
  <c r="S2080" i="9" a="1"/>
  <c r="S2080" i="9" s="1"/>
  <c r="S2084" i="9" a="1"/>
  <c r="S2084" i="9" s="1"/>
  <c r="S2088" i="9" a="1"/>
  <c r="S2088" i="9" s="1"/>
  <c r="S2092" i="9" a="1"/>
  <c r="S2092" i="9" s="1"/>
  <c r="S2096" i="9" a="1"/>
  <c r="S2096" i="9" s="1"/>
  <c r="S2100" i="9" a="1"/>
  <c r="S2100" i="9" s="1"/>
  <c r="S2104" i="9" a="1"/>
  <c r="S2104" i="9" s="1"/>
  <c r="S2107" i="9" a="1"/>
  <c r="S2107" i="9" s="1"/>
  <c r="S2111" i="9" a="1"/>
  <c r="S2111" i="9" s="1"/>
  <c r="S2115" i="9" a="1"/>
  <c r="S2115" i="9" s="1"/>
  <c r="S2122" i="9" a="1"/>
  <c r="S2122" i="9" s="1"/>
  <c r="S2126" i="9" a="1"/>
  <c r="S2126" i="9" s="1"/>
  <c r="S2129" i="9" a="1"/>
  <c r="S2129" i="9" s="1"/>
  <c r="S2133" i="9" a="1"/>
  <c r="S2133" i="9" s="1"/>
  <c r="S2137" i="9" a="1"/>
  <c r="S2137" i="9" s="1"/>
  <c r="S2141" i="9" a="1"/>
  <c r="S2141" i="9" s="1"/>
  <c r="S2145" i="9" a="1"/>
  <c r="S2145" i="9" s="1"/>
  <c r="S2149" i="9" a="1"/>
  <c r="S2149" i="9" s="1"/>
  <c r="S2153" i="9" a="1"/>
  <c r="S2153" i="9" s="1"/>
  <c r="S2157" i="9" a="1"/>
  <c r="S2157" i="9" s="1"/>
  <c r="S2161" i="9" a="1"/>
  <c r="S2161" i="9" s="1"/>
  <c r="S2165" i="9" a="1"/>
  <c r="S2165" i="9" s="1"/>
  <c r="S2169" i="9" a="1"/>
  <c r="S2169" i="9" s="1"/>
  <c r="S2173" i="9" a="1"/>
  <c r="S2173" i="9" s="1"/>
  <c r="S2177" i="9" a="1"/>
  <c r="S2177" i="9" s="1"/>
  <c r="S2181" i="9" a="1"/>
  <c r="S2181" i="9" s="1"/>
  <c r="S2185" i="9" a="1"/>
  <c r="S2185" i="9" s="1"/>
  <c r="S2192" i="9" a="1"/>
  <c r="S2192" i="9" s="1"/>
  <c r="S2196" i="9" a="1"/>
  <c r="S2196" i="9" s="1"/>
  <c r="S2200" i="9" a="1"/>
  <c r="S2200" i="9" s="1"/>
  <c r="S2203" i="9" a="1"/>
  <c r="S2203" i="9" s="1"/>
  <c r="S2207" i="9" a="1"/>
  <c r="S2207" i="9" s="1"/>
  <c r="S2211" i="9" a="1"/>
  <c r="S2211" i="9" s="1"/>
  <c r="S2215" i="9" a="1"/>
  <c r="S2215" i="9" s="1"/>
  <c r="S2219" i="9" a="1"/>
  <c r="S2219" i="9" s="1"/>
  <c r="S2222" i="9" a="1"/>
  <c r="S2222" i="9" s="1"/>
  <c r="S2226" i="9" a="1"/>
  <c r="S2226" i="9" s="1"/>
  <c r="S2230" i="9" a="1"/>
  <c r="S2230" i="9" s="1"/>
  <c r="S2234" i="9" a="1"/>
  <c r="S2234" i="9" s="1"/>
  <c r="S2238" i="9" a="1"/>
  <c r="S2238" i="9" s="1"/>
  <c r="S2242" i="9" a="1"/>
  <c r="S2242" i="9" s="1"/>
  <c r="S2246" i="9" a="1"/>
  <c r="S2246" i="9" s="1"/>
  <c r="S2250" i="9" a="1"/>
  <c r="S2250" i="9" s="1"/>
  <c r="S2254" i="9" a="1"/>
  <c r="S2254" i="9" s="1"/>
  <c r="S2258" i="9" a="1"/>
  <c r="S2258" i="9" s="1"/>
  <c r="S2262" i="9" a="1"/>
  <c r="S2262" i="9" s="1"/>
  <c r="S2266" i="9" a="1"/>
  <c r="S2266" i="9" s="1"/>
  <c r="S2270" i="9" a="1"/>
  <c r="S2270" i="9" s="1"/>
  <c r="S2274" i="9" a="1"/>
  <c r="S2274" i="9" s="1"/>
  <c r="S2277" i="9" a="1"/>
  <c r="S2277" i="9" s="1"/>
  <c r="S2281" i="9" a="1"/>
  <c r="S2281" i="9" s="1"/>
  <c r="S2285" i="9" a="1"/>
  <c r="S2285" i="9" s="1"/>
  <c r="S2289" i="9" a="1"/>
  <c r="S2289" i="9" s="1"/>
  <c r="S2293" i="9" a="1"/>
  <c r="S2293" i="9" s="1"/>
  <c r="S2297" i="9" a="1"/>
  <c r="S2297" i="9" s="1"/>
  <c r="S2300" i="9" a="1"/>
  <c r="S2300" i="9" s="1"/>
  <c r="S2304" i="9" a="1"/>
  <c r="S2304" i="9" s="1"/>
  <c r="S2308" i="9" a="1"/>
  <c r="S2308" i="9" s="1"/>
  <c r="S2311" i="9" a="1"/>
  <c r="S2311" i="9" s="1"/>
  <c r="S2315" i="9" a="1"/>
  <c r="S2315" i="9" s="1"/>
  <c r="S2319" i="9" a="1"/>
  <c r="S2319" i="9" s="1"/>
  <c r="S2323" i="9" a="1"/>
  <c r="S2323" i="9" s="1"/>
  <c r="S2327" i="9" a="1"/>
  <c r="S2327" i="9" s="1"/>
  <c r="S2331" i="9" a="1"/>
  <c r="S2331" i="9" s="1"/>
  <c r="S2335" i="9" a="1"/>
  <c r="S2335" i="9" s="1"/>
  <c r="R4" i="9"/>
  <c r="R8" i="9"/>
  <c r="R12" i="9"/>
  <c r="R16" i="9"/>
  <c r="R20" i="9"/>
  <c r="R24" i="9"/>
  <c r="R28" i="9"/>
  <c r="R32" i="9"/>
  <c r="R36" i="9"/>
  <c r="R40" i="9"/>
  <c r="R44" i="9"/>
  <c r="R48" i="9"/>
  <c r="R52" i="9"/>
  <c r="R56" i="9"/>
  <c r="R60" i="9"/>
  <c r="R64" i="9"/>
  <c r="R68" i="9"/>
  <c r="R72" i="9"/>
  <c r="R76" i="9"/>
  <c r="R80" i="9"/>
  <c r="R84" i="9"/>
  <c r="R88" i="9"/>
  <c r="R92" i="9"/>
  <c r="R96" i="9"/>
  <c r="R100" i="9"/>
  <c r="R104" i="9"/>
  <c r="R108" i="9"/>
  <c r="R112" i="9"/>
  <c r="R116" i="9"/>
  <c r="R120" i="9"/>
  <c r="R124" i="9"/>
  <c r="R128" i="9"/>
  <c r="R132" i="9"/>
  <c r="R136" i="9"/>
  <c r="R140" i="9"/>
  <c r="R144" i="9"/>
  <c r="R148" i="9"/>
  <c r="R152" i="9"/>
  <c r="R156" i="9"/>
  <c r="R160" i="9"/>
  <c r="R164" i="9"/>
  <c r="R168" i="9"/>
  <c r="R172" i="9"/>
  <c r="R176" i="9"/>
  <c r="R180" i="9"/>
  <c r="R184" i="9"/>
  <c r="R188" i="9"/>
  <c r="R192" i="9"/>
  <c r="R196" i="9"/>
  <c r="R200" i="9"/>
  <c r="R204" i="9"/>
  <c r="R208" i="9"/>
  <c r="R212" i="9"/>
  <c r="R216" i="9"/>
  <c r="R220" i="9"/>
  <c r="R224" i="9"/>
  <c r="R228" i="9"/>
  <c r="R232" i="9"/>
  <c r="R236" i="9"/>
  <c r="R240" i="9"/>
  <c r="R244" i="9"/>
  <c r="R248" i="9"/>
  <c r="R252" i="9"/>
  <c r="R256" i="9"/>
  <c r="R260" i="9"/>
  <c r="R264" i="9"/>
  <c r="R268" i="9"/>
  <c r="R272" i="9"/>
  <c r="R276" i="9"/>
  <c r="R280" i="9"/>
  <c r="R284" i="9"/>
  <c r="R288" i="9"/>
  <c r="R292" i="9"/>
  <c r="R296" i="9"/>
  <c r="R300" i="9"/>
  <c r="R304" i="9"/>
  <c r="R308" i="9"/>
  <c r="R312" i="9"/>
  <c r="R316" i="9"/>
  <c r="R320" i="9"/>
  <c r="R324" i="9"/>
  <c r="R328" i="9"/>
  <c r="R332" i="9"/>
  <c r="R336" i="9"/>
  <c r="R340" i="9"/>
  <c r="R344" i="9"/>
  <c r="R348" i="9"/>
  <c r="R352" i="9"/>
  <c r="R356" i="9"/>
  <c r="R360" i="9"/>
  <c r="R364" i="9"/>
  <c r="R368" i="9"/>
  <c r="R372" i="9"/>
  <c r="R376" i="9"/>
  <c r="R380" i="9"/>
  <c r="R384" i="9"/>
  <c r="R388" i="9"/>
  <c r="R392" i="9"/>
  <c r="R396" i="9"/>
  <c r="R400" i="9"/>
  <c r="R404" i="9"/>
  <c r="R408" i="9"/>
  <c r="R412" i="9"/>
  <c r="R416" i="9"/>
  <c r="R420" i="9"/>
  <c r="R424" i="9"/>
  <c r="R428" i="9"/>
  <c r="R432" i="9"/>
  <c r="R436" i="9"/>
  <c r="R440" i="9"/>
  <c r="R444" i="9"/>
  <c r="R448" i="9"/>
  <c r="R452" i="9"/>
  <c r="R456" i="9"/>
  <c r="R460" i="9"/>
  <c r="R464" i="9"/>
  <c r="R468" i="9"/>
  <c r="R472" i="9"/>
  <c r="R476" i="9"/>
  <c r="R480" i="9"/>
  <c r="R484" i="9"/>
  <c r="R488" i="9"/>
  <c r="R492" i="9"/>
  <c r="R496" i="9"/>
  <c r="R500" i="9"/>
  <c r="R504" i="9"/>
  <c r="R508" i="9"/>
  <c r="R512" i="9"/>
  <c r="R516" i="9"/>
  <c r="R520" i="9"/>
  <c r="R524" i="9"/>
  <c r="R528" i="9"/>
  <c r="R532" i="9"/>
  <c r="R536" i="9"/>
  <c r="R540" i="9"/>
  <c r="R544" i="9"/>
  <c r="R548" i="9"/>
  <c r="R552" i="9"/>
  <c r="R556" i="9"/>
  <c r="R560" i="9"/>
  <c r="R564" i="9"/>
  <c r="R568" i="9"/>
  <c r="R572" i="9"/>
  <c r="R576" i="9"/>
  <c r="R580" i="9"/>
  <c r="R584" i="9"/>
  <c r="R588" i="9"/>
  <c r="R592" i="9"/>
  <c r="R596" i="9"/>
  <c r="R600" i="9"/>
  <c r="R604" i="9"/>
  <c r="R608" i="9"/>
  <c r="R612" i="9"/>
  <c r="R616" i="9"/>
  <c r="R620" i="9"/>
  <c r="R624" i="9"/>
  <c r="R628" i="9"/>
  <c r="R632" i="9"/>
  <c r="R636" i="9"/>
  <c r="R640" i="9"/>
  <c r="R644" i="9"/>
  <c r="R648" i="9"/>
  <c r="R652" i="9"/>
  <c r="R656" i="9"/>
  <c r="R660" i="9"/>
  <c r="R664" i="9"/>
  <c r="R668" i="9"/>
  <c r="R672" i="9"/>
  <c r="R676" i="9"/>
  <c r="R680" i="9"/>
  <c r="R684" i="9"/>
  <c r="R688" i="9"/>
  <c r="R692" i="9"/>
  <c r="R696" i="9"/>
  <c r="R700" i="9"/>
  <c r="R704" i="9"/>
  <c r="R708" i="9"/>
  <c r="R712" i="9"/>
  <c r="R716" i="9"/>
  <c r="R720" i="9"/>
  <c r="R724" i="9"/>
  <c r="R728" i="9"/>
  <c r="R732" i="9"/>
  <c r="R736" i="9"/>
  <c r="R740" i="9"/>
  <c r="R744" i="9"/>
  <c r="R748" i="9"/>
  <c r="R752" i="9"/>
  <c r="R756" i="9"/>
  <c r="R760" i="9"/>
  <c r="R764" i="9"/>
  <c r="R768" i="9"/>
  <c r="R772" i="9"/>
  <c r="R776" i="9"/>
  <c r="R780" i="9"/>
  <c r="R784" i="9"/>
  <c r="R788" i="9"/>
  <c r="R792" i="9"/>
  <c r="R796" i="9"/>
  <c r="R800" i="9"/>
  <c r="R804" i="9"/>
  <c r="R808" i="9"/>
  <c r="R812" i="9"/>
  <c r="R816" i="9"/>
  <c r="R820" i="9"/>
  <c r="R824" i="9"/>
  <c r="R828" i="9"/>
  <c r="R832" i="9"/>
  <c r="R836" i="9"/>
  <c r="R840" i="9"/>
  <c r="R844" i="9"/>
  <c r="R848" i="9"/>
  <c r="R852" i="9"/>
  <c r="R856" i="9"/>
  <c r="R860" i="9"/>
  <c r="R864" i="9"/>
  <c r="R868" i="9"/>
  <c r="R872" i="9"/>
  <c r="R876" i="9"/>
  <c r="R880" i="9"/>
  <c r="R884" i="9"/>
  <c r="R888" i="9"/>
  <c r="R892" i="9"/>
  <c r="R896" i="9"/>
  <c r="R900" i="9"/>
  <c r="R904" i="9"/>
  <c r="R908" i="9"/>
  <c r="R912" i="9"/>
  <c r="R916" i="9"/>
  <c r="R920" i="9"/>
  <c r="R924" i="9"/>
  <c r="R928" i="9"/>
  <c r="R932" i="9"/>
  <c r="R936" i="9"/>
  <c r="R940" i="9"/>
  <c r="R944" i="9"/>
  <c r="R948" i="9"/>
  <c r="R952" i="9"/>
  <c r="R956" i="9"/>
  <c r="R960" i="9"/>
  <c r="R964" i="9"/>
  <c r="R968" i="9"/>
  <c r="R972" i="9"/>
  <c r="R976" i="9"/>
  <c r="R980" i="9"/>
  <c r="R984" i="9"/>
  <c r="R988" i="9"/>
  <c r="R992" i="9"/>
  <c r="R996" i="9"/>
  <c r="R1000" i="9"/>
  <c r="R1004" i="9"/>
  <c r="R1008" i="9"/>
  <c r="R1012" i="9"/>
  <c r="R1016" i="9"/>
  <c r="R1020" i="9"/>
  <c r="R1024" i="9"/>
  <c r="R1028" i="9"/>
  <c r="R1032" i="9"/>
  <c r="R1036" i="9"/>
  <c r="R1040" i="9"/>
  <c r="R1044" i="9"/>
  <c r="R1048" i="9"/>
  <c r="R1052" i="9"/>
  <c r="R1056" i="9"/>
  <c r="R1060" i="9"/>
  <c r="R1064" i="9"/>
  <c r="R1068" i="9"/>
  <c r="R1072" i="9"/>
  <c r="R1076" i="9"/>
  <c r="R1080" i="9"/>
  <c r="R1084" i="9"/>
  <c r="R1088" i="9"/>
  <c r="R1092" i="9"/>
  <c r="R1096" i="9"/>
  <c r="R1100" i="9"/>
  <c r="R1104" i="9"/>
  <c r="R1108" i="9"/>
  <c r="R1112" i="9"/>
  <c r="R1116" i="9"/>
  <c r="R1120" i="9"/>
  <c r="R1124" i="9"/>
  <c r="R1128" i="9"/>
  <c r="R1132" i="9"/>
  <c r="R1136" i="9"/>
  <c r="R1140" i="9"/>
  <c r="R1144" i="9"/>
  <c r="R1148" i="9"/>
  <c r="R1152" i="9"/>
  <c r="R1156" i="9"/>
  <c r="R1160" i="9"/>
  <c r="R1164" i="9"/>
  <c r="R1168" i="9"/>
  <c r="R1172" i="9"/>
  <c r="R1176" i="9"/>
  <c r="R1180" i="9"/>
  <c r="R1184" i="9"/>
  <c r="R1188" i="9"/>
  <c r="R1192" i="9"/>
  <c r="R1196" i="9"/>
  <c r="R1200" i="9"/>
  <c r="R1204" i="9"/>
  <c r="R1208" i="9"/>
  <c r="R1212" i="9"/>
  <c r="R1216" i="9"/>
  <c r="R1220" i="9"/>
  <c r="R1224" i="9"/>
  <c r="R1228" i="9"/>
  <c r="R1232" i="9"/>
  <c r="R1236" i="9"/>
  <c r="R1240" i="9"/>
  <c r="R1244" i="9"/>
  <c r="R1248" i="9"/>
  <c r="R1252" i="9"/>
  <c r="R1256" i="9"/>
  <c r="R1260" i="9"/>
  <c r="R1264" i="9"/>
  <c r="R1268" i="9"/>
  <c r="R1272" i="9"/>
  <c r="R1276" i="9"/>
  <c r="R1280" i="9"/>
  <c r="R1284" i="9"/>
  <c r="R1288" i="9"/>
  <c r="R1292" i="9"/>
  <c r="R1296" i="9"/>
  <c r="R1300" i="9"/>
  <c r="R1304" i="9"/>
  <c r="R1308" i="9"/>
  <c r="R1312" i="9"/>
  <c r="R1316" i="9"/>
  <c r="R1320" i="9"/>
  <c r="R1324" i="9"/>
  <c r="R1328" i="9"/>
  <c r="R1332" i="9"/>
  <c r="R1336" i="9"/>
  <c r="R1340" i="9"/>
  <c r="R1344" i="9"/>
  <c r="R1348" i="9"/>
  <c r="R1352" i="9"/>
  <c r="R1356" i="9"/>
  <c r="R1360" i="9"/>
  <c r="R1364" i="9"/>
  <c r="R1368" i="9"/>
  <c r="R1372" i="9"/>
  <c r="R1376" i="9"/>
  <c r="R1380" i="9"/>
  <c r="R1384" i="9"/>
  <c r="R1388" i="9"/>
  <c r="R1392" i="9"/>
  <c r="R1396" i="9"/>
  <c r="R1400" i="9"/>
  <c r="R1404" i="9"/>
  <c r="R1408" i="9"/>
  <c r="R1412" i="9"/>
  <c r="R1416" i="9"/>
  <c r="R1420" i="9"/>
  <c r="R1424" i="9"/>
  <c r="R1428" i="9"/>
  <c r="R1432" i="9"/>
  <c r="R1436" i="9"/>
  <c r="R1440" i="9"/>
  <c r="R1444" i="9"/>
  <c r="R1448" i="9"/>
  <c r="R1452" i="9"/>
  <c r="R1456" i="9"/>
  <c r="R1460" i="9"/>
  <c r="R1464" i="9"/>
  <c r="R1468" i="9"/>
  <c r="R1472" i="9"/>
  <c r="R1476" i="9"/>
  <c r="R1480" i="9"/>
  <c r="R1484" i="9"/>
  <c r="R1488" i="9"/>
  <c r="R1492" i="9"/>
  <c r="R1496" i="9"/>
  <c r="R1500" i="9"/>
  <c r="R1504" i="9"/>
  <c r="R1508" i="9"/>
  <c r="R1512" i="9"/>
  <c r="R1516" i="9"/>
  <c r="R1520" i="9"/>
  <c r="R1524" i="9"/>
  <c r="S24" i="9" a="1"/>
  <c r="S24" i="9" s="1"/>
  <c r="S86" i="9" a="1"/>
  <c r="S86" i="9" s="1"/>
  <c r="S150" i="9" a="1"/>
  <c r="S150" i="9" s="1"/>
  <c r="S274" i="9" a="1"/>
  <c r="S274" i="9" s="1"/>
  <c r="S336" i="9" a="1"/>
  <c r="S336" i="9" s="1"/>
  <c r="S399" i="9" a="1"/>
  <c r="S399" i="9" s="1"/>
  <c r="S462" i="9" a="1"/>
  <c r="S462" i="9" s="1"/>
  <c r="S525" i="9" a="1"/>
  <c r="S525" i="9" s="1"/>
  <c r="S587" i="9" a="1"/>
  <c r="S587" i="9" s="1"/>
  <c r="S642" i="9" a="1"/>
  <c r="S642" i="9" s="1"/>
  <c r="S674" i="9" a="1"/>
  <c r="S674" i="9" s="1"/>
  <c r="S706" i="9" a="1"/>
  <c r="S706" i="9" s="1"/>
  <c r="S736" i="9" a="1"/>
  <c r="S736" i="9" s="1"/>
  <c r="S767" i="9" a="1"/>
  <c r="S767" i="9" s="1"/>
  <c r="S799" i="9" a="1"/>
  <c r="S799" i="9" s="1"/>
  <c r="S830" i="9" a="1"/>
  <c r="S830" i="9" s="1"/>
  <c r="S861" i="9" a="1"/>
  <c r="S861" i="9" s="1"/>
  <c r="S893" i="9" a="1"/>
  <c r="S893" i="9" s="1"/>
  <c r="S916" i="9" a="1"/>
  <c r="S916" i="9" s="1"/>
  <c r="S932" i="9" a="1"/>
  <c r="S932" i="9" s="1"/>
  <c r="S948" i="9" a="1"/>
  <c r="S948" i="9" s="1"/>
  <c r="S964" i="9" a="1"/>
  <c r="S964" i="9" s="1"/>
  <c r="S979" i="9" a="1"/>
  <c r="S979" i="9" s="1"/>
  <c r="S995" i="9" a="1"/>
  <c r="S995" i="9" s="1"/>
  <c r="S1010" i="9" a="1"/>
  <c r="S1010" i="9" s="1"/>
  <c r="S1026" i="9" a="1"/>
  <c r="S1026" i="9" s="1"/>
  <c r="S1041" i="9" a="1"/>
  <c r="S1041" i="9" s="1"/>
  <c r="S1057" i="9" a="1"/>
  <c r="S1057" i="9" s="1"/>
  <c r="S1073" i="9" a="1"/>
  <c r="S1073" i="9" s="1"/>
  <c r="S1089" i="9" a="1"/>
  <c r="S1089" i="9" s="1"/>
  <c r="S1104" i="9" a="1"/>
  <c r="S1104" i="9" s="1"/>
  <c r="S1120" i="9" a="1"/>
  <c r="S1120" i="9" s="1"/>
  <c r="S1134" i="9" a="1"/>
  <c r="S1134" i="9" s="1"/>
  <c r="S1150" i="9" a="1"/>
  <c r="S1150" i="9" s="1"/>
  <c r="S1166" i="9" a="1"/>
  <c r="S1166" i="9" s="1"/>
  <c r="S1182" i="9" a="1"/>
  <c r="S1182" i="9" s="1"/>
  <c r="S1198" i="9" a="1"/>
  <c r="S1198" i="9" s="1"/>
  <c r="S1214" i="9" a="1"/>
  <c r="S1214" i="9" s="1"/>
  <c r="S1229" i="9" a="1"/>
  <c r="S1229" i="9" s="1"/>
  <c r="S1245" i="9" a="1"/>
  <c r="S1245" i="9" s="1"/>
  <c r="S1260" i="9" a="1"/>
  <c r="S1260" i="9" s="1"/>
  <c r="S1276" i="9" a="1"/>
  <c r="S1276" i="9" s="1"/>
  <c r="S1292" i="9" a="1"/>
  <c r="S1292" i="9" s="1"/>
  <c r="S1308" i="9" a="1"/>
  <c r="S1308" i="9" s="1"/>
  <c r="S1324" i="9" a="1"/>
  <c r="S1324" i="9" s="1"/>
  <c r="S1340" i="9" a="1"/>
  <c r="S1340" i="9" s="1"/>
  <c r="S1356" i="9" a="1"/>
  <c r="S1356" i="9" s="1"/>
  <c r="S1372" i="9" a="1"/>
  <c r="S1372" i="9" s="1"/>
  <c r="S1387" i="9" a="1"/>
  <c r="S1387" i="9" s="1"/>
  <c r="S1402" i="9" a="1"/>
  <c r="S1402" i="9" s="1"/>
  <c r="S1417" i="9" a="1"/>
  <c r="S1417" i="9" s="1"/>
  <c r="S1433" i="9" a="1"/>
  <c r="S1433" i="9" s="1"/>
  <c r="S1449" i="9" a="1"/>
  <c r="S1449" i="9" s="1"/>
  <c r="S1464" i="9" a="1"/>
  <c r="S1464" i="9" s="1"/>
  <c r="S1480" i="9" a="1"/>
  <c r="S1480" i="9" s="1"/>
  <c r="S1510" i="9" a="1"/>
  <c r="S1510" i="9" s="1"/>
  <c r="S1526" i="9" a="1"/>
  <c r="S1526" i="9" s="1"/>
  <c r="S1541" i="9" a="1"/>
  <c r="S1541" i="9" s="1"/>
  <c r="S1557" i="9" a="1"/>
  <c r="S1557" i="9" s="1"/>
  <c r="S1571" i="9" a="1"/>
  <c r="S1571" i="9" s="1"/>
  <c r="S1587" i="9" a="1"/>
  <c r="S1587" i="9" s="1"/>
  <c r="S1603" i="9" a="1"/>
  <c r="S1603" i="9" s="1"/>
  <c r="S1618" i="9" a="1"/>
  <c r="S1618" i="9" s="1"/>
  <c r="S1647" i="9" a="1"/>
  <c r="S1647" i="9" s="1"/>
  <c r="S1663" i="9" a="1"/>
  <c r="S1663" i="9" s="1"/>
  <c r="S1679" i="9" a="1"/>
  <c r="S1679" i="9" s="1"/>
  <c r="S1695" i="9" a="1"/>
  <c r="S1695" i="9" s="1"/>
  <c r="S1710" i="9" a="1"/>
  <c r="S1710" i="9" s="1"/>
  <c r="S1726" i="9" a="1"/>
  <c r="S1726" i="9" s="1"/>
  <c r="S1742" i="9" a="1"/>
  <c r="S1742" i="9" s="1"/>
  <c r="S1756" i="9" a="1"/>
  <c r="S1756" i="9" s="1"/>
  <c r="S1771" i="9" a="1"/>
  <c r="S1771" i="9" s="1"/>
  <c r="S1787" i="9" a="1"/>
  <c r="S1787" i="9" s="1"/>
  <c r="S1803" i="9" a="1"/>
  <c r="S1803" i="9" s="1"/>
  <c r="S1819" i="9" a="1"/>
  <c r="S1819" i="9" s="1"/>
  <c r="S1835" i="9" a="1"/>
  <c r="S1835" i="9" s="1"/>
  <c r="S1843" i="9" a="1"/>
  <c r="S1843" i="9" s="1"/>
  <c r="S1850" i="9" a="1"/>
  <c r="S1850" i="9" s="1"/>
  <c r="S1858" i="9" a="1"/>
  <c r="S1858" i="9" s="1"/>
  <c r="S1866" i="9" a="1"/>
  <c r="S1866" i="9" s="1"/>
  <c r="S1874" i="9" a="1"/>
  <c r="S1874" i="9" s="1"/>
  <c r="S1882" i="9" a="1"/>
  <c r="S1882" i="9" s="1"/>
  <c r="S1890" i="9" a="1"/>
  <c r="S1890" i="9" s="1"/>
  <c r="S1898" i="9" a="1"/>
  <c r="S1898" i="9" s="1"/>
  <c r="S1905" i="9" a="1"/>
  <c r="S1905" i="9" s="1"/>
  <c r="S1920" i="9" a="1"/>
  <c r="S1920" i="9" s="1"/>
  <c r="S1927" i="9" a="1"/>
  <c r="S1927" i="9" s="1"/>
  <c r="S1935" i="9" a="1"/>
  <c r="S1935" i="9" s="1"/>
  <c r="S1942" i="9" a="1"/>
  <c r="S1942" i="9" s="1"/>
  <c r="S1950" i="9" a="1"/>
  <c r="S1950" i="9" s="1"/>
  <c r="S1958" i="9" a="1"/>
  <c r="S1958" i="9" s="1"/>
  <c r="S1966" i="9" a="1"/>
  <c r="S1966" i="9" s="1"/>
  <c r="S1973" i="9" a="1"/>
  <c r="S1973" i="9" s="1"/>
  <c r="S1981" i="9" a="1"/>
  <c r="S1981" i="9" s="1"/>
  <c r="S1988" i="9" a="1"/>
  <c r="S1988" i="9" s="1"/>
  <c r="S1996" i="9" a="1"/>
  <c r="S1996" i="9" s="1"/>
  <c r="S2003" i="9" a="1"/>
  <c r="S2003" i="9" s="1"/>
  <c r="S2011" i="9" a="1"/>
  <c r="S2011" i="9" s="1"/>
  <c r="S2019" i="9" a="1"/>
  <c r="S2019" i="9" s="1"/>
  <c r="S2027" i="9" a="1"/>
  <c r="S2027" i="9" s="1"/>
  <c r="S2035" i="9" a="1"/>
  <c r="S2035" i="9" s="1"/>
  <c r="S2042" i="9" a="1"/>
  <c r="S2042" i="9" s="1"/>
  <c r="S2050" i="9" a="1"/>
  <c r="S2050" i="9" s="1"/>
  <c r="S2058" i="9" a="1"/>
  <c r="S2058" i="9" s="1"/>
  <c r="S2065" i="9" a="1"/>
  <c r="S2065" i="9" s="1"/>
  <c r="S2073" i="9" a="1"/>
  <c r="S2073" i="9" s="1"/>
  <c r="S2081" i="9" a="1"/>
  <c r="S2081" i="9" s="1"/>
  <c r="S2089" i="9" a="1"/>
  <c r="S2089" i="9" s="1"/>
  <c r="S2097" i="9" a="1"/>
  <c r="S2097" i="9" s="1"/>
  <c r="S2112" i="9" a="1"/>
  <c r="S2112" i="9" s="1"/>
  <c r="S2119" i="9" a="1"/>
  <c r="S2119" i="9" s="1"/>
  <c r="S2127" i="9" a="1"/>
  <c r="S2127" i="9" s="1"/>
  <c r="S2134" i="9" a="1"/>
  <c r="S2134" i="9" s="1"/>
  <c r="S2142" i="9" a="1"/>
  <c r="S2142" i="9" s="1"/>
  <c r="S2150" i="9" a="1"/>
  <c r="S2150" i="9" s="1"/>
  <c r="S2158" i="9" a="1"/>
  <c r="S2158" i="9" s="1"/>
  <c r="S2166" i="9" a="1"/>
  <c r="S2166" i="9" s="1"/>
  <c r="S2174" i="9" a="1"/>
  <c r="S2174" i="9" s="1"/>
  <c r="S2182" i="9" a="1"/>
  <c r="S2182" i="9" s="1"/>
  <c r="S2189" i="9" a="1"/>
  <c r="S2189" i="9" s="1"/>
  <c r="S2197" i="9" a="1"/>
  <c r="S2197" i="9" s="1"/>
  <c r="S2204" i="9" a="1"/>
  <c r="S2204" i="9" s="1"/>
  <c r="S2212" i="9" a="1"/>
  <c r="S2212" i="9" s="1"/>
  <c r="S2220" i="9" a="1"/>
  <c r="S2220" i="9" s="1"/>
  <c r="S2227" i="9" a="1"/>
  <c r="S2227" i="9" s="1"/>
  <c r="S2235" i="9" a="1"/>
  <c r="S2235" i="9" s="1"/>
  <c r="S2243" i="9" a="1"/>
  <c r="S2243" i="9" s="1"/>
  <c r="S2251" i="9" a="1"/>
  <c r="S2251" i="9" s="1"/>
  <c r="S2259" i="9" a="1"/>
  <c r="S2259" i="9" s="1"/>
  <c r="S2267" i="9" a="1"/>
  <c r="S2267" i="9" s="1"/>
  <c r="S2275" i="9" a="1"/>
  <c r="S2275" i="9" s="1"/>
  <c r="S2282" i="9" a="1"/>
  <c r="S2282" i="9" s="1"/>
  <c r="S2290" i="9" a="1"/>
  <c r="S2290" i="9" s="1"/>
  <c r="S2298" i="9" a="1"/>
  <c r="S2298" i="9" s="1"/>
  <c r="S2305" i="9" a="1"/>
  <c r="S2305" i="9" s="1"/>
  <c r="S2312" i="9" a="1"/>
  <c r="S2312" i="9" s="1"/>
  <c r="S2320" i="9" a="1"/>
  <c r="S2320" i="9" s="1"/>
  <c r="S2328" i="9" a="1"/>
  <c r="S2328" i="9" s="1"/>
  <c r="S2336" i="9" a="1"/>
  <c r="S2336" i="9" s="1"/>
  <c r="R9" i="9"/>
  <c r="R17" i="9"/>
  <c r="R25" i="9"/>
  <c r="R33" i="9"/>
  <c r="R41" i="9"/>
  <c r="R49" i="9"/>
  <c r="R57" i="9"/>
  <c r="R65" i="9"/>
  <c r="R73" i="9"/>
  <c r="R81" i="9"/>
  <c r="R89" i="9"/>
  <c r="R97" i="9"/>
  <c r="R105" i="9"/>
  <c r="R113" i="9"/>
  <c r="R121" i="9"/>
  <c r="R129" i="9"/>
  <c r="R137" i="9"/>
  <c r="R145" i="9"/>
  <c r="R153" i="9"/>
  <c r="R161" i="9"/>
  <c r="R169" i="9"/>
  <c r="R177" i="9"/>
  <c r="R185" i="9"/>
  <c r="R193" i="9"/>
  <c r="R201" i="9"/>
  <c r="R209" i="9"/>
  <c r="R217" i="9"/>
  <c r="R225" i="9"/>
  <c r="R233" i="9"/>
  <c r="R241" i="9"/>
  <c r="R249" i="9"/>
  <c r="R257" i="9"/>
  <c r="R265" i="9"/>
  <c r="R273" i="9"/>
  <c r="R281" i="9"/>
  <c r="R289" i="9"/>
  <c r="R297" i="9"/>
  <c r="R305" i="9"/>
  <c r="R313" i="9"/>
  <c r="R321" i="9"/>
  <c r="R329" i="9"/>
  <c r="R337" i="9"/>
  <c r="R345" i="9"/>
  <c r="R353" i="9"/>
  <c r="R361" i="9"/>
  <c r="R369" i="9"/>
  <c r="R377" i="9"/>
  <c r="R385" i="9"/>
  <c r="R393" i="9"/>
  <c r="R401" i="9"/>
  <c r="R409" i="9"/>
  <c r="R417" i="9"/>
  <c r="R425" i="9"/>
  <c r="R433" i="9"/>
  <c r="R441" i="9"/>
  <c r="R449" i="9"/>
  <c r="R457" i="9"/>
  <c r="R465" i="9"/>
  <c r="R473" i="9"/>
  <c r="R481" i="9"/>
  <c r="R489" i="9"/>
  <c r="R497" i="9"/>
  <c r="R505" i="9"/>
  <c r="R513" i="9"/>
  <c r="R521" i="9"/>
  <c r="R529" i="9"/>
  <c r="R537" i="9"/>
  <c r="R545" i="9"/>
  <c r="R553" i="9"/>
  <c r="R561" i="9"/>
  <c r="R569" i="9"/>
  <c r="R577" i="9"/>
  <c r="R585" i="9"/>
  <c r="R593" i="9"/>
  <c r="R601" i="9"/>
  <c r="R609" i="9"/>
  <c r="R617" i="9"/>
  <c r="R625" i="9"/>
  <c r="R633" i="9"/>
  <c r="R641" i="9"/>
  <c r="R649" i="9"/>
  <c r="R657" i="9"/>
  <c r="R665" i="9"/>
  <c r="R673" i="9"/>
  <c r="R681" i="9"/>
  <c r="R689" i="9"/>
  <c r="R697" i="9"/>
  <c r="R705" i="9"/>
  <c r="R713" i="9"/>
  <c r="R721" i="9"/>
  <c r="R729" i="9"/>
  <c r="R737" i="9"/>
  <c r="R745" i="9"/>
  <c r="R753" i="9"/>
  <c r="R761" i="9"/>
  <c r="R769" i="9"/>
  <c r="R777" i="9"/>
  <c r="R785" i="9"/>
  <c r="R793" i="9"/>
  <c r="R801" i="9"/>
  <c r="R809" i="9"/>
  <c r="R817" i="9"/>
  <c r="R825" i="9"/>
  <c r="R833" i="9"/>
  <c r="R841" i="9"/>
  <c r="R849" i="9"/>
  <c r="R857" i="9"/>
  <c r="R865" i="9"/>
  <c r="R873" i="9"/>
  <c r="R881" i="9"/>
  <c r="R889" i="9"/>
  <c r="R897" i="9"/>
  <c r="R905" i="9"/>
  <c r="R913" i="9"/>
  <c r="R921" i="9"/>
  <c r="R929" i="9"/>
  <c r="R937" i="9"/>
  <c r="R945" i="9"/>
  <c r="R953" i="9"/>
  <c r="R961" i="9"/>
  <c r="R969" i="9"/>
  <c r="R977" i="9"/>
  <c r="R985" i="9"/>
  <c r="R993" i="9"/>
  <c r="R1001" i="9"/>
  <c r="R1009" i="9"/>
  <c r="R1017" i="9"/>
  <c r="R1025" i="9"/>
  <c r="R1033" i="9"/>
  <c r="R1041" i="9"/>
  <c r="R1049" i="9"/>
  <c r="R1057" i="9"/>
  <c r="R1065" i="9"/>
  <c r="R1073" i="9"/>
  <c r="R1081" i="9"/>
  <c r="R1089" i="9"/>
  <c r="R1097" i="9"/>
  <c r="R1105" i="9"/>
  <c r="R1113" i="9"/>
  <c r="R1121" i="9"/>
  <c r="R1129" i="9"/>
  <c r="R1137" i="9"/>
  <c r="R1145" i="9"/>
  <c r="R1153" i="9"/>
  <c r="R1161" i="9"/>
  <c r="R1169" i="9"/>
  <c r="R1177" i="9"/>
  <c r="R1185" i="9"/>
  <c r="R1193" i="9"/>
  <c r="R1201" i="9"/>
  <c r="R1209" i="9"/>
  <c r="R1217" i="9"/>
  <c r="R1225" i="9"/>
  <c r="R1233" i="9"/>
  <c r="R1241" i="9"/>
  <c r="R1249" i="9"/>
  <c r="R1257" i="9"/>
  <c r="R1265" i="9"/>
  <c r="R1273" i="9"/>
  <c r="R1281" i="9"/>
  <c r="R1289" i="9"/>
  <c r="R1297" i="9"/>
  <c r="R1305" i="9"/>
  <c r="R1313" i="9"/>
  <c r="R1321" i="9"/>
  <c r="R1329" i="9"/>
  <c r="R1337" i="9"/>
  <c r="R1345" i="9"/>
  <c r="R1353" i="9"/>
  <c r="R1361" i="9"/>
  <c r="R1369" i="9"/>
  <c r="R1377" i="9"/>
  <c r="R1385" i="9"/>
  <c r="R1393" i="9"/>
  <c r="R1401" i="9"/>
  <c r="R1409" i="9"/>
  <c r="R1417" i="9"/>
  <c r="R1425" i="9"/>
  <c r="R1433" i="9"/>
  <c r="R1441" i="9"/>
  <c r="R1449" i="9"/>
  <c r="R1457" i="9"/>
  <c r="R1462" i="9"/>
  <c r="R1467" i="9"/>
  <c r="R1473" i="9"/>
  <c r="R1478" i="9"/>
  <c r="R1483" i="9"/>
  <c r="R1489" i="9"/>
  <c r="R1494" i="9"/>
  <c r="R1499" i="9"/>
  <c r="R1505" i="9"/>
  <c r="R1510" i="9"/>
  <c r="R1515" i="9"/>
  <c r="R1521" i="9"/>
  <c r="R1526" i="9"/>
  <c r="R1530" i="9"/>
  <c r="R1534" i="9"/>
  <c r="R1538" i="9"/>
  <c r="R1542" i="9"/>
  <c r="R1546" i="9"/>
  <c r="R1550" i="9"/>
  <c r="R1554" i="9"/>
  <c r="R1558" i="9"/>
  <c r="R1562" i="9"/>
  <c r="R1566" i="9"/>
  <c r="R1570" i="9"/>
  <c r="R1574" i="9"/>
  <c r="R1578" i="9"/>
  <c r="R1582" i="9"/>
  <c r="R1586" i="9"/>
  <c r="R1590" i="9"/>
  <c r="R1594" i="9"/>
  <c r="R1598" i="9"/>
  <c r="R1602" i="9"/>
  <c r="R1606" i="9"/>
  <c r="R1610" i="9"/>
  <c r="R1614" i="9"/>
  <c r="R1618" i="9"/>
  <c r="R1622" i="9"/>
  <c r="R1626" i="9"/>
  <c r="R1630" i="9"/>
  <c r="R1634" i="9"/>
  <c r="R1638" i="9"/>
  <c r="R1642" i="9"/>
  <c r="R1646" i="9"/>
  <c r="R1650" i="9"/>
  <c r="R1654" i="9"/>
  <c r="R1658" i="9"/>
  <c r="R1662" i="9"/>
  <c r="R1666" i="9"/>
  <c r="R1670" i="9"/>
  <c r="R1674" i="9"/>
  <c r="R1678" i="9"/>
  <c r="R1682" i="9"/>
  <c r="R1686" i="9"/>
  <c r="R1690" i="9"/>
  <c r="R1694" i="9"/>
  <c r="R1698" i="9"/>
  <c r="R1702" i="9"/>
  <c r="R1706" i="9"/>
  <c r="R1710" i="9"/>
  <c r="R1714" i="9"/>
  <c r="R1718" i="9"/>
  <c r="R1722" i="9"/>
  <c r="R1726" i="9"/>
  <c r="R1730" i="9"/>
  <c r="R1734" i="9"/>
  <c r="R1738" i="9"/>
  <c r="R1742" i="9"/>
  <c r="R1746" i="9"/>
  <c r="R1750" i="9"/>
  <c r="R1754" i="9"/>
  <c r="R1758" i="9"/>
  <c r="R1762" i="9"/>
  <c r="R1766" i="9"/>
  <c r="R1770" i="9"/>
  <c r="R1774" i="9"/>
  <c r="R1778" i="9"/>
  <c r="R1782" i="9"/>
  <c r="R1786" i="9"/>
  <c r="R1790" i="9"/>
  <c r="R1794" i="9"/>
  <c r="R1798" i="9"/>
  <c r="R1802" i="9"/>
  <c r="R1806" i="9"/>
  <c r="R1810" i="9"/>
  <c r="R1814" i="9"/>
  <c r="R1818" i="9"/>
  <c r="R1822" i="9"/>
  <c r="R1826" i="9"/>
  <c r="R1830" i="9"/>
  <c r="R1834" i="9"/>
  <c r="R1838" i="9"/>
  <c r="R1842" i="9"/>
  <c r="R1846" i="9"/>
  <c r="R1850" i="9"/>
  <c r="R1854" i="9"/>
  <c r="R1858" i="9"/>
  <c r="R1862" i="9"/>
  <c r="R1866" i="9"/>
  <c r="R1870" i="9"/>
  <c r="R1874" i="9"/>
  <c r="R1878" i="9"/>
  <c r="R1882" i="9"/>
  <c r="R1886" i="9"/>
  <c r="R1890" i="9"/>
  <c r="R1894" i="9"/>
  <c r="R1898" i="9"/>
  <c r="R1902" i="9"/>
  <c r="R1906" i="9"/>
  <c r="R1910" i="9"/>
  <c r="R1914" i="9"/>
  <c r="R1918" i="9"/>
  <c r="R1922" i="9"/>
  <c r="R1926" i="9"/>
  <c r="R1930" i="9"/>
  <c r="R1934" i="9"/>
  <c r="R1938" i="9"/>
  <c r="R1942" i="9"/>
  <c r="R1946" i="9"/>
  <c r="R1950" i="9"/>
  <c r="R1954" i="9"/>
  <c r="R1958" i="9"/>
  <c r="R1962" i="9"/>
  <c r="R1966" i="9"/>
  <c r="R1970" i="9"/>
  <c r="R1974" i="9"/>
  <c r="R1978" i="9"/>
  <c r="R1982" i="9"/>
  <c r="R1986" i="9"/>
  <c r="R1990" i="9"/>
  <c r="R1994" i="9"/>
  <c r="R1998" i="9"/>
  <c r="R2002" i="9"/>
  <c r="R2006" i="9"/>
  <c r="R2010" i="9"/>
  <c r="R2014" i="9"/>
  <c r="R2018" i="9"/>
  <c r="R2022" i="9"/>
  <c r="R2026" i="9"/>
  <c r="R2030" i="9"/>
  <c r="R2034" i="9"/>
  <c r="R2038" i="9"/>
  <c r="R2042" i="9"/>
  <c r="R2046" i="9"/>
  <c r="R2050" i="9"/>
  <c r="R2054" i="9"/>
  <c r="R2058" i="9"/>
  <c r="R2062" i="9"/>
  <c r="R2066" i="9"/>
  <c r="R2070" i="9"/>
  <c r="R2074" i="9"/>
  <c r="R2078" i="9"/>
  <c r="R2082" i="9"/>
  <c r="R2086" i="9"/>
  <c r="R2090" i="9"/>
  <c r="R2094" i="9"/>
  <c r="R2098" i="9"/>
  <c r="R2102" i="9"/>
  <c r="R2106" i="9"/>
  <c r="R2110" i="9"/>
  <c r="R2114" i="9"/>
  <c r="R2118" i="9"/>
  <c r="R2122" i="9"/>
  <c r="R2126" i="9"/>
  <c r="R2130" i="9"/>
  <c r="R2134" i="9"/>
  <c r="R2138" i="9"/>
  <c r="R2142" i="9"/>
  <c r="R2146" i="9"/>
  <c r="R2150" i="9"/>
  <c r="R2154" i="9"/>
  <c r="R2158" i="9"/>
  <c r="R2162" i="9"/>
  <c r="R2166" i="9"/>
  <c r="R2170" i="9"/>
  <c r="R2174" i="9"/>
  <c r="R2178" i="9"/>
  <c r="R2182" i="9"/>
  <c r="R2186" i="9"/>
  <c r="R2190" i="9"/>
  <c r="R2194" i="9"/>
  <c r="R2198" i="9"/>
  <c r="R2202" i="9"/>
  <c r="R2206" i="9"/>
  <c r="R2210" i="9"/>
  <c r="R2214" i="9"/>
  <c r="R2218" i="9"/>
  <c r="R2222" i="9"/>
  <c r="R2226" i="9"/>
  <c r="R2230" i="9"/>
  <c r="R2234" i="9"/>
  <c r="R2238" i="9"/>
  <c r="R2242" i="9"/>
  <c r="R2246" i="9"/>
  <c r="R2250" i="9"/>
  <c r="R2254" i="9"/>
  <c r="R2258" i="9"/>
  <c r="R2262" i="9"/>
  <c r="R2266" i="9"/>
  <c r="R2270" i="9"/>
  <c r="R2274" i="9"/>
  <c r="R2278" i="9"/>
  <c r="R2282" i="9"/>
  <c r="R2286" i="9"/>
  <c r="R2290" i="9"/>
  <c r="R2294" i="9"/>
  <c r="R2298" i="9"/>
  <c r="R2302" i="9"/>
  <c r="R2306" i="9"/>
  <c r="R2310" i="9"/>
  <c r="R2314" i="9"/>
  <c r="R2318" i="9"/>
  <c r="R2322" i="9"/>
  <c r="R2326" i="9"/>
  <c r="R2330" i="9"/>
  <c r="R2334" i="9"/>
  <c r="Q3" i="9"/>
  <c r="Q7" i="9"/>
  <c r="Q11" i="9"/>
  <c r="Q15" i="9"/>
  <c r="Q19" i="9"/>
  <c r="Q23" i="9"/>
  <c r="Q27" i="9"/>
  <c r="Q31" i="9"/>
  <c r="Q35" i="9"/>
  <c r="Q39" i="9"/>
  <c r="Q43" i="9"/>
  <c r="Q47" i="9"/>
  <c r="Q51" i="9"/>
  <c r="Q55" i="9"/>
  <c r="Q59" i="9"/>
  <c r="Q63" i="9"/>
  <c r="Q67" i="9"/>
  <c r="Q71" i="9"/>
  <c r="Q75" i="9"/>
  <c r="Q79" i="9"/>
  <c r="Q83" i="9"/>
  <c r="Q87" i="9"/>
  <c r="Q91" i="9"/>
  <c r="Q95" i="9"/>
  <c r="Q99" i="9"/>
  <c r="Q103" i="9"/>
  <c r="Q107" i="9"/>
  <c r="Q111" i="9"/>
  <c r="Q115" i="9"/>
  <c r="Q119" i="9"/>
  <c r="Q123" i="9"/>
  <c r="Q127" i="9"/>
  <c r="Q131" i="9"/>
  <c r="Q135" i="9"/>
  <c r="Q139" i="9"/>
  <c r="Q143" i="9"/>
  <c r="Q147" i="9"/>
  <c r="Q151" i="9"/>
  <c r="Q155" i="9"/>
  <c r="Q159" i="9"/>
  <c r="Q163" i="9"/>
  <c r="Q167" i="9"/>
  <c r="Q171" i="9"/>
  <c r="Q175" i="9"/>
  <c r="Q179" i="9"/>
  <c r="Q183" i="9"/>
  <c r="Q187" i="9"/>
  <c r="Q191" i="9"/>
  <c r="Q195" i="9"/>
  <c r="Q199" i="9"/>
  <c r="Q203" i="9"/>
  <c r="Q207" i="9"/>
  <c r="Q211" i="9"/>
  <c r="Q215" i="9"/>
  <c r="Q219" i="9"/>
  <c r="Q223" i="9"/>
  <c r="Q227" i="9"/>
  <c r="Q231" i="9"/>
  <c r="Q235" i="9"/>
  <c r="Q239" i="9"/>
  <c r="Q243" i="9"/>
  <c r="Q247" i="9"/>
  <c r="Q251" i="9"/>
  <c r="Q255" i="9"/>
  <c r="Q259" i="9"/>
  <c r="Q263" i="9"/>
  <c r="Q267" i="9"/>
  <c r="Q271" i="9"/>
  <c r="Q275" i="9"/>
  <c r="Q279" i="9"/>
  <c r="Q283" i="9"/>
  <c r="Q287" i="9"/>
  <c r="Q291" i="9"/>
  <c r="Q295" i="9"/>
  <c r="Q299" i="9"/>
  <c r="Q303" i="9"/>
  <c r="Q307" i="9"/>
  <c r="Q311" i="9"/>
  <c r="Q315" i="9"/>
  <c r="Q319" i="9"/>
  <c r="Q323" i="9"/>
  <c r="Q327" i="9"/>
  <c r="Q331" i="9"/>
  <c r="Q335" i="9"/>
  <c r="Q339" i="9"/>
  <c r="Q343" i="9"/>
  <c r="Q347" i="9"/>
  <c r="Q351" i="9"/>
  <c r="Q355" i="9"/>
  <c r="Q359" i="9"/>
  <c r="Q363" i="9"/>
  <c r="Q367" i="9"/>
  <c r="Q371" i="9"/>
  <c r="Q375" i="9"/>
  <c r="Q379" i="9"/>
  <c r="Q383" i="9"/>
  <c r="Q387" i="9"/>
  <c r="Q391" i="9"/>
  <c r="Q395" i="9"/>
  <c r="Q399" i="9"/>
  <c r="Q403" i="9"/>
  <c r="Q407" i="9"/>
  <c r="Q411" i="9"/>
  <c r="Q415" i="9"/>
  <c r="Q419" i="9"/>
  <c r="Q423" i="9"/>
  <c r="Q427" i="9"/>
  <c r="Q431" i="9"/>
  <c r="Q435" i="9"/>
  <c r="Q439" i="9"/>
  <c r="Q443" i="9"/>
  <c r="Q447" i="9"/>
  <c r="Q451" i="9"/>
  <c r="Q455" i="9"/>
  <c r="Q459" i="9"/>
  <c r="Q463" i="9"/>
  <c r="Q467" i="9"/>
  <c r="Q471" i="9"/>
  <c r="Q475" i="9"/>
  <c r="Q479" i="9"/>
  <c r="Q483" i="9"/>
  <c r="Q487" i="9"/>
  <c r="Q491" i="9"/>
  <c r="Q495" i="9"/>
  <c r="Q499" i="9"/>
  <c r="Q503" i="9"/>
  <c r="Q507" i="9"/>
  <c r="Q511" i="9"/>
  <c r="Q515" i="9"/>
  <c r="Q519" i="9"/>
  <c r="Q523" i="9"/>
  <c r="Q527" i="9"/>
  <c r="Q531" i="9"/>
  <c r="Q535" i="9"/>
  <c r="S35" i="9" a="1"/>
  <c r="S35" i="9" s="1"/>
  <c r="S98" i="9" a="1"/>
  <c r="S98" i="9" s="1"/>
  <c r="S162" i="9" a="1"/>
  <c r="S162" i="9" s="1"/>
  <c r="S223" i="9" a="1"/>
  <c r="S223" i="9" s="1"/>
  <c r="S286" i="9" a="1"/>
  <c r="S286" i="9" s="1"/>
  <c r="S348" i="9" a="1"/>
  <c r="S348" i="9" s="1"/>
  <c r="S411" i="9" a="1"/>
  <c r="S411" i="9" s="1"/>
  <c r="S474" i="9" a="1"/>
  <c r="S474" i="9" s="1"/>
  <c r="S537" i="9" a="1"/>
  <c r="S537" i="9" s="1"/>
  <c r="S599" i="9" a="1"/>
  <c r="S599" i="9" s="1"/>
  <c r="S647" i="9" a="1"/>
  <c r="S647" i="9" s="1"/>
  <c r="S679" i="9" a="1"/>
  <c r="S679" i="9" s="1"/>
  <c r="S710" i="9" a="1"/>
  <c r="S710" i="9" s="1"/>
  <c r="S741" i="9" a="1"/>
  <c r="S741" i="9" s="1"/>
  <c r="S772" i="9" a="1"/>
  <c r="S772" i="9" s="1"/>
  <c r="S803" i="9" a="1"/>
  <c r="S803" i="9" s="1"/>
  <c r="S835" i="9" a="1"/>
  <c r="S835" i="9" s="1"/>
  <c r="S866" i="9" a="1"/>
  <c r="S866" i="9" s="1"/>
  <c r="S898" i="9" a="1"/>
  <c r="S898" i="9" s="1"/>
  <c r="S919" i="9" a="1"/>
  <c r="S919" i="9" s="1"/>
  <c r="S935" i="9" a="1"/>
  <c r="S935" i="9" s="1"/>
  <c r="S951" i="9" a="1"/>
  <c r="S951" i="9" s="1"/>
  <c r="S966" i="9" a="1"/>
  <c r="S966" i="9" s="1"/>
  <c r="S982" i="9" a="1"/>
  <c r="S982" i="9" s="1"/>
  <c r="S1013" i="9" a="1"/>
  <c r="S1013" i="9" s="1"/>
  <c r="S1029" i="9" a="1"/>
  <c r="S1029" i="9" s="1"/>
  <c r="S1044" i="9" a="1"/>
  <c r="S1044" i="9" s="1"/>
  <c r="S1060" i="9" a="1"/>
  <c r="S1060" i="9" s="1"/>
  <c r="S1076" i="9" a="1"/>
  <c r="S1076" i="9" s="1"/>
  <c r="S1092" i="9" a="1"/>
  <c r="S1092" i="9" s="1"/>
  <c r="S1107" i="9" a="1"/>
  <c r="S1107" i="9" s="1"/>
  <c r="S1123" i="9" a="1"/>
  <c r="S1123" i="9" s="1"/>
  <c r="S1137" i="9" a="1"/>
  <c r="S1137" i="9" s="1"/>
  <c r="S1153" i="9" a="1"/>
  <c r="S1153" i="9" s="1"/>
  <c r="S1169" i="9" a="1"/>
  <c r="S1169" i="9" s="1"/>
  <c r="S1185" i="9" a="1"/>
  <c r="S1185" i="9" s="1"/>
  <c r="S1201" i="9" a="1"/>
  <c r="S1201" i="9" s="1"/>
  <c r="S1217" i="9" a="1"/>
  <c r="S1217" i="9" s="1"/>
  <c r="S1232" i="9" a="1"/>
  <c r="S1232" i="9" s="1"/>
  <c r="S1248" i="9" a="1"/>
  <c r="S1248" i="9" s="1"/>
  <c r="S1263" i="9" a="1"/>
  <c r="S1263" i="9" s="1"/>
  <c r="S1279" i="9" a="1"/>
  <c r="S1279" i="9" s="1"/>
  <c r="S1295" i="9" a="1"/>
  <c r="S1295" i="9" s="1"/>
  <c r="S1311" i="9" a="1"/>
  <c r="S1311" i="9" s="1"/>
  <c r="S1327" i="9" a="1"/>
  <c r="S1327" i="9" s="1"/>
  <c r="S1343" i="9" a="1"/>
  <c r="S1343" i="9" s="1"/>
  <c r="S1359" i="9" a="1"/>
  <c r="S1359" i="9" s="1"/>
  <c r="S1389" i="9" a="1"/>
  <c r="S1389" i="9" s="1"/>
  <c r="S1405" i="9" a="1"/>
  <c r="S1405" i="9" s="1"/>
  <c r="S1420" i="9" a="1"/>
  <c r="S1420" i="9" s="1"/>
  <c r="S1436" i="9" a="1"/>
  <c r="S1436" i="9" s="1"/>
  <c r="S1452" i="9" a="1"/>
  <c r="S1452" i="9" s="1"/>
  <c r="S1467" i="9" a="1"/>
  <c r="S1467" i="9" s="1"/>
  <c r="S1483" i="9" a="1"/>
  <c r="S1483" i="9" s="1"/>
  <c r="S1497" i="9" a="1"/>
  <c r="S1497" i="9" s="1"/>
  <c r="S1513" i="9" a="1"/>
  <c r="S1513" i="9" s="1"/>
  <c r="S1529" i="9" a="1"/>
  <c r="S1529" i="9" s="1"/>
  <c r="S1544" i="9" a="1"/>
  <c r="S1544" i="9" s="1"/>
  <c r="S1559" i="9" a="1"/>
  <c r="S1559" i="9" s="1"/>
  <c r="S1574" i="9" a="1"/>
  <c r="S1574" i="9" s="1"/>
  <c r="S1590" i="9" a="1"/>
  <c r="S1590" i="9" s="1"/>
  <c r="S1606" i="9" a="1"/>
  <c r="S1606" i="9" s="1"/>
  <c r="S1620" i="9" a="1"/>
  <c r="S1620" i="9" s="1"/>
  <c r="S1635" i="9" a="1"/>
  <c r="S1635" i="9" s="1"/>
  <c r="S1650" i="9" a="1"/>
  <c r="S1650" i="9" s="1"/>
  <c r="S1666" i="9" a="1"/>
  <c r="S1666" i="9" s="1"/>
  <c r="S1682" i="9" a="1"/>
  <c r="S1682" i="9" s="1"/>
  <c r="S1698" i="9" a="1"/>
  <c r="S1698" i="9" s="1"/>
  <c r="S1713" i="9" a="1"/>
  <c r="S1713" i="9" s="1"/>
  <c r="S1729" i="9" a="1"/>
  <c r="S1729" i="9" s="1"/>
  <c r="S1744" i="9" a="1"/>
  <c r="S1744" i="9" s="1"/>
  <c r="S1759" i="9" a="1"/>
  <c r="S1759" i="9" s="1"/>
  <c r="S1774" i="9" a="1"/>
  <c r="S1774" i="9" s="1"/>
  <c r="S1790" i="9" a="1"/>
  <c r="S1790" i="9" s="1"/>
  <c r="S1806" i="9" a="1"/>
  <c r="S1806" i="9" s="1"/>
  <c r="S1822" i="9" a="1"/>
  <c r="S1822" i="9" s="1"/>
  <c r="S1836" i="9" a="1"/>
  <c r="S1836" i="9" s="1"/>
  <c r="S1844" i="9" a="1"/>
  <c r="S1844" i="9" s="1"/>
  <c r="S1851" i="9" a="1"/>
  <c r="S1851" i="9" s="1"/>
  <c r="S1859" i="9" a="1"/>
  <c r="S1859" i="9" s="1"/>
  <c r="S1867" i="9" a="1"/>
  <c r="S1867" i="9" s="1"/>
  <c r="S1875" i="9" a="1"/>
  <c r="S1875" i="9" s="1"/>
  <c r="S1883" i="9" a="1"/>
  <c r="S1883" i="9" s="1"/>
  <c r="S1891" i="9" a="1"/>
  <c r="S1891" i="9" s="1"/>
  <c r="S1899" i="9" a="1"/>
  <c r="S1899" i="9" s="1"/>
  <c r="S1906" i="9" a="1"/>
  <c r="S1906" i="9" s="1"/>
  <c r="S1913" i="9" a="1"/>
  <c r="S1913" i="9" s="1"/>
  <c r="S1921" i="9" a="1"/>
  <c r="S1921" i="9" s="1"/>
  <c r="S1928" i="9" a="1"/>
  <c r="S1928" i="9" s="1"/>
  <c r="S1936" i="9" a="1"/>
  <c r="S1936" i="9" s="1"/>
  <c r="S1943" i="9" a="1"/>
  <c r="S1943" i="9" s="1"/>
  <c r="S1951" i="9" a="1"/>
  <c r="S1951" i="9" s="1"/>
  <c r="S1959" i="9" a="1"/>
  <c r="S1959" i="9" s="1"/>
  <c r="S1967" i="9" a="1"/>
  <c r="S1967" i="9" s="1"/>
  <c r="S1974" i="9" a="1"/>
  <c r="S1974" i="9" s="1"/>
  <c r="S1982" i="9" a="1"/>
  <c r="S1982" i="9" s="1"/>
  <c r="S1989" i="9" a="1"/>
  <c r="S1989" i="9" s="1"/>
  <c r="S1997" i="9" a="1"/>
  <c r="S1997" i="9" s="1"/>
  <c r="S2004" i="9" a="1"/>
  <c r="S2004" i="9" s="1"/>
  <c r="S2012" i="9" a="1"/>
  <c r="S2012" i="9" s="1"/>
  <c r="S2020" i="9" a="1"/>
  <c r="S2020" i="9" s="1"/>
  <c r="S2028" i="9" a="1"/>
  <c r="S2028" i="9" s="1"/>
  <c r="S2036" i="9" a="1"/>
  <c r="S2036" i="9" s="1"/>
  <c r="S2043" i="9" a="1"/>
  <c r="S2043" i="9" s="1"/>
  <c r="S2051" i="9" a="1"/>
  <c r="S2051" i="9" s="1"/>
  <c r="S2066" i="9" a="1"/>
  <c r="S2066" i="9" s="1"/>
  <c r="S2074" i="9" a="1"/>
  <c r="S2074" i="9" s="1"/>
  <c r="S2082" i="9" a="1"/>
  <c r="S2082" i="9" s="1"/>
  <c r="S2090" i="9" a="1"/>
  <c r="S2090" i="9" s="1"/>
  <c r="S2098" i="9" a="1"/>
  <c r="S2098" i="9" s="1"/>
  <c r="S2105" i="9" a="1"/>
  <c r="S2105" i="9" s="1"/>
  <c r="S2113" i="9" a="1"/>
  <c r="S2113" i="9" s="1"/>
  <c r="S2120" i="9" a="1"/>
  <c r="S2120" i="9" s="1"/>
  <c r="S2128" i="9" a="1"/>
  <c r="S2128" i="9" s="1"/>
  <c r="S2135" i="9" a="1"/>
  <c r="S2135" i="9" s="1"/>
  <c r="S2143" i="9" a="1"/>
  <c r="S2143" i="9" s="1"/>
  <c r="S2151" i="9" a="1"/>
  <c r="S2151" i="9" s="1"/>
  <c r="S2159" i="9" a="1"/>
  <c r="S2159" i="9" s="1"/>
  <c r="S2167" i="9" a="1"/>
  <c r="S2167" i="9" s="1"/>
  <c r="S2175" i="9" a="1"/>
  <c r="S2175" i="9" s="1"/>
  <c r="S2183" i="9" a="1"/>
  <c r="S2183" i="9" s="1"/>
  <c r="S2190" i="9" a="1"/>
  <c r="S2190" i="9" s="1"/>
  <c r="S2198" i="9" a="1"/>
  <c r="S2198" i="9" s="1"/>
  <c r="S2205" i="9" a="1"/>
  <c r="S2205" i="9" s="1"/>
  <c r="S2213" i="9" a="1"/>
  <c r="S2213" i="9" s="1"/>
  <c r="S2228" i="9" a="1"/>
  <c r="S2228" i="9" s="1"/>
  <c r="S2236" i="9" a="1"/>
  <c r="S2236" i="9" s="1"/>
  <c r="S2244" i="9" a="1"/>
  <c r="S2244" i="9" s="1"/>
  <c r="S2252" i="9" a="1"/>
  <c r="S2252" i="9" s="1"/>
  <c r="S2260" i="9" a="1"/>
  <c r="S2260" i="9" s="1"/>
  <c r="S2268" i="9" a="1"/>
  <c r="S2268" i="9" s="1"/>
  <c r="S2276" i="9" a="1"/>
  <c r="S2276" i="9" s="1"/>
  <c r="S2283" i="9" a="1"/>
  <c r="S2283" i="9" s="1"/>
  <c r="S2291" i="9" a="1"/>
  <c r="S2291" i="9" s="1"/>
  <c r="S2306" i="9" a="1"/>
  <c r="S2306" i="9" s="1"/>
  <c r="S2313" i="9" a="1"/>
  <c r="S2313" i="9" s="1"/>
  <c r="S2321" i="9" a="1"/>
  <c r="S2321" i="9" s="1"/>
  <c r="S2329" i="9" a="1"/>
  <c r="S2329" i="9" s="1"/>
  <c r="S2" i="9" a="1"/>
  <c r="S2" i="9" s="1"/>
  <c r="R10" i="9"/>
  <c r="R18" i="9"/>
  <c r="R26" i="9"/>
  <c r="R34" i="9"/>
  <c r="R42" i="9"/>
  <c r="R50" i="9"/>
  <c r="R58" i="9"/>
  <c r="R66" i="9"/>
  <c r="R74" i="9"/>
  <c r="R82" i="9"/>
  <c r="R90" i="9"/>
  <c r="R98" i="9"/>
  <c r="R106" i="9"/>
  <c r="R114" i="9"/>
  <c r="R122" i="9"/>
  <c r="R130" i="9"/>
  <c r="R138" i="9"/>
  <c r="R146" i="9"/>
  <c r="R154" i="9"/>
  <c r="R162" i="9"/>
  <c r="R170" i="9"/>
  <c r="R178" i="9"/>
  <c r="R186" i="9"/>
  <c r="R194" i="9"/>
  <c r="R202" i="9"/>
  <c r="R210" i="9"/>
  <c r="R218" i="9"/>
  <c r="R226" i="9"/>
  <c r="R234" i="9"/>
  <c r="R242" i="9"/>
  <c r="R250" i="9"/>
  <c r="R258" i="9"/>
  <c r="R266" i="9"/>
  <c r="R274" i="9"/>
  <c r="R282" i="9"/>
  <c r="R290" i="9"/>
  <c r="R298" i="9"/>
  <c r="R306" i="9"/>
  <c r="R314" i="9"/>
  <c r="R322" i="9"/>
  <c r="R330" i="9"/>
  <c r="R338" i="9"/>
  <c r="R346" i="9"/>
  <c r="R354" i="9"/>
  <c r="R362" i="9"/>
  <c r="R370" i="9"/>
  <c r="R378" i="9"/>
  <c r="R386" i="9"/>
  <c r="R394" i="9"/>
  <c r="R402" i="9"/>
  <c r="R410" i="9"/>
  <c r="R418" i="9"/>
  <c r="R426" i="9"/>
  <c r="R434" i="9"/>
  <c r="R442" i="9"/>
  <c r="R450" i="9"/>
  <c r="R458" i="9"/>
  <c r="R466" i="9"/>
  <c r="R474" i="9"/>
  <c r="R482" i="9"/>
  <c r="R490" i="9"/>
  <c r="R498" i="9"/>
  <c r="R506" i="9"/>
  <c r="R514" i="9"/>
  <c r="R522" i="9"/>
  <c r="R530" i="9"/>
  <c r="R538" i="9"/>
  <c r="R546" i="9"/>
  <c r="R554" i="9"/>
  <c r="R562" i="9"/>
  <c r="R570" i="9"/>
  <c r="R578" i="9"/>
  <c r="R586" i="9"/>
  <c r="R594" i="9"/>
  <c r="R602" i="9"/>
  <c r="R610" i="9"/>
  <c r="R618" i="9"/>
  <c r="R626" i="9"/>
  <c r="R634" i="9"/>
  <c r="R642" i="9"/>
  <c r="R650" i="9"/>
  <c r="R658" i="9"/>
  <c r="R666" i="9"/>
  <c r="R674" i="9"/>
  <c r="R682" i="9"/>
  <c r="R690" i="9"/>
  <c r="R698" i="9"/>
  <c r="R706" i="9"/>
  <c r="R714" i="9"/>
  <c r="R722" i="9"/>
  <c r="R730" i="9"/>
  <c r="R738" i="9"/>
  <c r="R746" i="9"/>
  <c r="R754" i="9"/>
  <c r="R762" i="9"/>
  <c r="R770" i="9"/>
  <c r="R778" i="9"/>
  <c r="R786" i="9"/>
  <c r="R794" i="9"/>
  <c r="R802" i="9"/>
  <c r="R810" i="9"/>
  <c r="R818" i="9"/>
  <c r="R826" i="9"/>
  <c r="R834" i="9"/>
  <c r="R842" i="9"/>
  <c r="R850" i="9"/>
  <c r="R858" i="9"/>
  <c r="R866" i="9"/>
  <c r="R874" i="9"/>
  <c r="R882" i="9"/>
  <c r="R890" i="9"/>
  <c r="R898" i="9"/>
  <c r="R906" i="9"/>
  <c r="R914" i="9"/>
  <c r="R922" i="9"/>
  <c r="R930" i="9"/>
  <c r="R938" i="9"/>
  <c r="R946" i="9"/>
  <c r="R954" i="9"/>
  <c r="R962" i="9"/>
  <c r="R970" i="9"/>
  <c r="R978" i="9"/>
  <c r="R986" i="9"/>
  <c r="R994" i="9"/>
  <c r="R1002" i="9"/>
  <c r="R1010" i="9"/>
  <c r="R1018" i="9"/>
  <c r="R1026" i="9"/>
  <c r="R1034" i="9"/>
  <c r="R1042" i="9"/>
  <c r="R1050" i="9"/>
  <c r="R1058" i="9"/>
  <c r="R1066" i="9"/>
  <c r="R1074" i="9"/>
  <c r="R1082" i="9"/>
  <c r="R1090" i="9"/>
  <c r="R1098" i="9"/>
  <c r="R1106" i="9"/>
  <c r="R1114" i="9"/>
  <c r="R1122" i="9"/>
  <c r="R1130" i="9"/>
  <c r="R1138" i="9"/>
  <c r="R1146" i="9"/>
  <c r="R1154" i="9"/>
  <c r="R1162" i="9"/>
  <c r="R1170" i="9"/>
  <c r="R1178" i="9"/>
  <c r="R1186" i="9"/>
  <c r="R1194" i="9"/>
  <c r="R1202" i="9"/>
  <c r="R1210" i="9"/>
  <c r="R1218" i="9"/>
  <c r="R1226" i="9"/>
  <c r="R1234" i="9"/>
  <c r="R1242" i="9"/>
  <c r="R1250" i="9"/>
  <c r="R1258" i="9"/>
  <c r="R1266" i="9"/>
  <c r="R1274" i="9"/>
  <c r="R1282" i="9"/>
  <c r="R1290" i="9"/>
  <c r="R1298" i="9"/>
  <c r="R1306" i="9"/>
  <c r="R1314" i="9"/>
  <c r="R1322" i="9"/>
  <c r="R1330" i="9"/>
  <c r="R1338" i="9"/>
  <c r="R1346" i="9"/>
  <c r="R1354" i="9"/>
  <c r="R1362" i="9"/>
  <c r="R1370" i="9"/>
  <c r="R1378" i="9"/>
  <c r="R1386" i="9"/>
  <c r="R1394" i="9"/>
  <c r="R1402" i="9"/>
  <c r="R1410" i="9"/>
  <c r="R1418" i="9"/>
  <c r="R1426" i="9"/>
  <c r="R1434" i="9"/>
  <c r="R1442" i="9"/>
  <c r="R1450" i="9"/>
  <c r="R1458" i="9"/>
  <c r="R1463" i="9"/>
  <c r="R1469" i="9"/>
  <c r="R1474" i="9"/>
  <c r="R1479" i="9"/>
  <c r="R1485" i="9"/>
  <c r="R1490" i="9"/>
  <c r="R1495" i="9"/>
  <c r="R1501" i="9"/>
  <c r="R1506" i="9"/>
  <c r="R1511" i="9"/>
  <c r="R1517" i="9"/>
  <c r="R1522" i="9"/>
  <c r="R1527" i="9"/>
  <c r="R1531" i="9"/>
  <c r="R1535" i="9"/>
  <c r="R1539" i="9"/>
  <c r="R1543" i="9"/>
  <c r="R1547" i="9"/>
  <c r="R1551" i="9"/>
  <c r="R1555" i="9"/>
  <c r="R1559" i="9"/>
  <c r="R1563" i="9"/>
  <c r="R1567" i="9"/>
  <c r="R1571" i="9"/>
  <c r="R1575" i="9"/>
  <c r="R1579" i="9"/>
  <c r="R1583" i="9"/>
  <c r="R1587" i="9"/>
  <c r="R1591" i="9"/>
  <c r="R1595" i="9"/>
  <c r="R1599" i="9"/>
  <c r="R1603" i="9"/>
  <c r="R1607" i="9"/>
  <c r="R1611" i="9"/>
  <c r="R1615" i="9"/>
  <c r="R1619" i="9"/>
  <c r="R1623" i="9"/>
  <c r="R1627" i="9"/>
  <c r="R1631" i="9"/>
  <c r="R1635" i="9"/>
  <c r="R1639" i="9"/>
  <c r="R1643" i="9"/>
  <c r="R1647" i="9"/>
  <c r="R1651" i="9"/>
  <c r="R1655" i="9"/>
  <c r="R1659" i="9"/>
  <c r="R1663" i="9"/>
  <c r="R1667" i="9"/>
  <c r="R1671" i="9"/>
  <c r="R1675" i="9"/>
  <c r="R1679" i="9"/>
  <c r="R1683" i="9"/>
  <c r="R1687" i="9"/>
  <c r="R1691" i="9"/>
  <c r="R1695" i="9"/>
  <c r="R1699" i="9"/>
  <c r="R1703" i="9"/>
  <c r="R1707" i="9"/>
  <c r="R1711" i="9"/>
  <c r="R1715" i="9"/>
  <c r="R1719" i="9"/>
  <c r="R1723" i="9"/>
  <c r="R1727" i="9"/>
  <c r="R1731" i="9"/>
  <c r="R1735" i="9"/>
  <c r="R1739" i="9"/>
  <c r="R1743" i="9"/>
  <c r="R1747" i="9"/>
  <c r="R1751" i="9"/>
  <c r="R1755" i="9"/>
  <c r="R1759" i="9"/>
  <c r="R1763" i="9"/>
  <c r="R1767" i="9"/>
  <c r="R1771" i="9"/>
  <c r="R1775" i="9"/>
  <c r="R1779" i="9"/>
  <c r="R1783" i="9"/>
  <c r="R1787" i="9"/>
  <c r="R1791" i="9"/>
  <c r="R1795" i="9"/>
  <c r="R1799" i="9"/>
  <c r="R1803" i="9"/>
  <c r="R1807" i="9"/>
  <c r="R1811" i="9"/>
  <c r="R1815" i="9"/>
  <c r="R1819" i="9"/>
  <c r="R1823" i="9"/>
  <c r="R1827" i="9"/>
  <c r="R1831" i="9"/>
  <c r="R1835" i="9"/>
  <c r="R1839" i="9"/>
  <c r="R1843" i="9"/>
  <c r="R1847" i="9"/>
  <c r="R1851" i="9"/>
  <c r="R1855" i="9"/>
  <c r="R1859" i="9"/>
  <c r="R1863" i="9"/>
  <c r="R1867" i="9"/>
  <c r="R1871" i="9"/>
  <c r="R1875" i="9"/>
  <c r="R1879" i="9"/>
  <c r="R1883" i="9"/>
  <c r="R1887" i="9"/>
  <c r="R1891" i="9"/>
  <c r="R1895" i="9"/>
  <c r="R1899" i="9"/>
  <c r="R1903" i="9"/>
  <c r="R1907" i="9"/>
  <c r="R1911" i="9"/>
  <c r="R1915" i="9"/>
  <c r="R1919" i="9"/>
  <c r="R1923" i="9"/>
  <c r="R1927" i="9"/>
  <c r="R1931" i="9"/>
  <c r="R1935" i="9"/>
  <c r="R1939" i="9"/>
  <c r="R1943" i="9"/>
  <c r="R1947" i="9"/>
  <c r="R1951" i="9"/>
  <c r="R1955" i="9"/>
  <c r="R1959" i="9"/>
  <c r="R1963" i="9"/>
  <c r="R1967" i="9"/>
  <c r="R1971" i="9"/>
  <c r="R1975" i="9"/>
  <c r="R1979" i="9"/>
  <c r="R1983" i="9"/>
  <c r="R1987" i="9"/>
  <c r="R1991" i="9"/>
  <c r="R1995" i="9"/>
  <c r="R1999" i="9"/>
  <c r="R2003" i="9"/>
  <c r="R2007" i="9"/>
  <c r="R2011" i="9"/>
  <c r="R2015" i="9"/>
  <c r="R2019" i="9"/>
  <c r="R2023" i="9"/>
  <c r="R2027" i="9"/>
  <c r="R2031" i="9"/>
  <c r="R2035" i="9"/>
  <c r="R2039" i="9"/>
  <c r="R2043" i="9"/>
  <c r="R2047" i="9"/>
  <c r="R2051" i="9"/>
  <c r="R2055" i="9"/>
  <c r="R2059" i="9"/>
  <c r="R2063" i="9"/>
  <c r="R2067" i="9"/>
  <c r="R2071" i="9"/>
  <c r="R2075" i="9"/>
  <c r="R2079" i="9"/>
  <c r="R2083" i="9"/>
  <c r="R2087" i="9"/>
  <c r="R2091" i="9"/>
  <c r="R2095" i="9"/>
  <c r="R2099" i="9"/>
  <c r="R2103" i="9"/>
  <c r="R2107" i="9"/>
  <c r="R2111" i="9"/>
  <c r="R2115" i="9"/>
  <c r="R2119" i="9"/>
  <c r="R2123" i="9"/>
  <c r="R2127" i="9"/>
  <c r="R2131" i="9"/>
  <c r="R2135" i="9"/>
  <c r="R2139" i="9"/>
  <c r="R2143" i="9"/>
  <c r="R2147" i="9"/>
  <c r="R2151" i="9"/>
  <c r="R2155" i="9"/>
  <c r="R2159" i="9"/>
  <c r="R2163" i="9"/>
  <c r="R2167" i="9"/>
  <c r="R2171" i="9"/>
  <c r="R2175" i="9"/>
  <c r="R2179" i="9"/>
  <c r="R2183" i="9"/>
  <c r="R2187" i="9"/>
  <c r="R2191" i="9"/>
  <c r="R2195" i="9"/>
  <c r="R2199" i="9"/>
  <c r="R2203" i="9"/>
  <c r="R2207" i="9"/>
  <c r="R2211" i="9"/>
  <c r="R2215" i="9"/>
  <c r="R2219" i="9"/>
  <c r="R2223" i="9"/>
  <c r="R2227" i="9"/>
  <c r="R2231" i="9"/>
  <c r="R2235" i="9"/>
  <c r="R2239" i="9"/>
  <c r="R2243" i="9"/>
  <c r="R2247" i="9"/>
  <c r="R2251" i="9"/>
  <c r="R2255" i="9"/>
  <c r="R2259" i="9"/>
  <c r="R2263" i="9"/>
  <c r="R2267" i="9"/>
  <c r="R2271" i="9"/>
  <c r="R2275" i="9"/>
  <c r="R2279" i="9"/>
  <c r="R2283" i="9"/>
  <c r="R2287" i="9"/>
  <c r="R2291" i="9"/>
  <c r="R2295" i="9"/>
  <c r="R2299" i="9"/>
  <c r="R2303" i="9"/>
  <c r="R2307" i="9"/>
  <c r="R2311" i="9"/>
  <c r="R2315" i="9"/>
  <c r="R2319" i="9"/>
  <c r="R2323" i="9"/>
  <c r="R2327" i="9"/>
  <c r="R2331" i="9"/>
  <c r="R2335" i="9"/>
  <c r="Q4" i="9"/>
  <c r="Q8" i="9"/>
  <c r="Q12" i="9"/>
  <c r="Q16" i="9"/>
  <c r="Q20" i="9"/>
  <c r="Q24" i="9"/>
  <c r="Q28" i="9"/>
  <c r="Q32" i="9"/>
  <c r="Q36" i="9"/>
  <c r="Q40" i="9"/>
  <c r="Q44" i="9"/>
  <c r="Q48" i="9"/>
  <c r="Q52" i="9"/>
  <c r="Q56" i="9"/>
  <c r="Q60" i="9"/>
  <c r="Q64" i="9"/>
  <c r="Q68" i="9"/>
  <c r="Q72" i="9"/>
  <c r="Q76" i="9"/>
  <c r="Q80" i="9"/>
  <c r="Q84" i="9"/>
  <c r="Q88" i="9"/>
  <c r="Q92" i="9"/>
  <c r="Q96" i="9"/>
  <c r="Q100" i="9"/>
  <c r="Q104" i="9"/>
  <c r="Q108" i="9"/>
  <c r="Q112" i="9"/>
  <c r="Q116" i="9"/>
  <c r="Q120" i="9"/>
  <c r="Q124" i="9"/>
  <c r="Q128" i="9"/>
  <c r="Q132" i="9"/>
  <c r="Q136" i="9"/>
  <c r="Q140" i="9"/>
  <c r="Q144" i="9"/>
  <c r="Q148" i="9"/>
  <c r="Q152" i="9"/>
  <c r="Q156" i="9"/>
  <c r="Q160" i="9"/>
  <c r="Q164" i="9"/>
  <c r="Q168" i="9"/>
  <c r="Q172" i="9"/>
  <c r="Q176" i="9"/>
  <c r="Q180" i="9"/>
  <c r="Q184" i="9"/>
  <c r="Q188" i="9"/>
  <c r="Q192" i="9"/>
  <c r="Q196" i="9"/>
  <c r="Q200" i="9"/>
  <c r="Q204" i="9"/>
  <c r="Q208" i="9"/>
  <c r="Q212" i="9"/>
  <c r="Q216" i="9"/>
  <c r="Q220" i="9"/>
  <c r="Q224" i="9"/>
  <c r="Q228" i="9"/>
  <c r="Q232" i="9"/>
  <c r="Q236" i="9"/>
  <c r="Q240" i="9"/>
  <c r="Q244" i="9"/>
  <c r="Q248" i="9"/>
  <c r="Q252" i="9"/>
  <c r="Q256" i="9"/>
  <c r="Q260" i="9"/>
  <c r="Q264" i="9"/>
  <c r="Q268" i="9"/>
  <c r="Q272" i="9"/>
  <c r="Q276" i="9"/>
  <c r="Q280" i="9"/>
  <c r="Q284" i="9"/>
  <c r="Q288" i="9"/>
  <c r="Q292" i="9"/>
  <c r="Q296" i="9"/>
  <c r="Q300" i="9"/>
  <c r="Q304" i="9"/>
  <c r="Q308" i="9"/>
  <c r="S55" i="9" a="1"/>
  <c r="S55" i="9" s="1"/>
  <c r="S118" i="9" a="1"/>
  <c r="S118" i="9" s="1"/>
  <c r="S180" i="9" a="1"/>
  <c r="S180" i="9" s="1"/>
  <c r="S243" i="9" a="1"/>
  <c r="S243" i="9" s="1"/>
  <c r="S305" i="9" a="1"/>
  <c r="S305" i="9" s="1"/>
  <c r="S368" i="9" a="1"/>
  <c r="S368" i="9" s="1"/>
  <c r="S430" i="9" a="1"/>
  <c r="S430" i="9" s="1"/>
  <c r="S493" i="9" a="1"/>
  <c r="S493" i="9" s="1"/>
  <c r="S556" i="9" a="1"/>
  <c r="S556" i="9" s="1"/>
  <c r="S619" i="9" a="1"/>
  <c r="S619" i="9" s="1"/>
  <c r="S658" i="9" a="1"/>
  <c r="S658" i="9" s="1"/>
  <c r="S690" i="9" a="1"/>
  <c r="S690" i="9" s="1"/>
  <c r="S721" i="9" a="1"/>
  <c r="S721" i="9" s="1"/>
  <c r="S751" i="9" a="1"/>
  <c r="S751" i="9" s="1"/>
  <c r="S783" i="9" a="1"/>
  <c r="S783" i="9" s="1"/>
  <c r="S814" i="9" a="1"/>
  <c r="S814" i="9" s="1"/>
  <c r="S846" i="9" a="1"/>
  <c r="S846" i="9" s="1"/>
  <c r="S877" i="9" a="1"/>
  <c r="S877" i="9" s="1"/>
  <c r="S908" i="9" a="1"/>
  <c r="S908" i="9" s="1"/>
  <c r="S924" i="9" a="1"/>
  <c r="S924" i="9" s="1"/>
  <c r="S940" i="9" a="1"/>
  <c r="S940" i="9" s="1"/>
  <c r="S956" i="9" a="1"/>
  <c r="S956" i="9" s="1"/>
  <c r="S971" i="9" a="1"/>
  <c r="S971" i="9" s="1"/>
  <c r="S987" i="9" a="1"/>
  <c r="S987" i="9" s="1"/>
  <c r="S1002" i="9" a="1"/>
  <c r="S1002" i="9" s="1"/>
  <c r="S1018" i="9" a="1"/>
  <c r="S1018" i="9" s="1"/>
  <c r="S1049" i="9" a="1"/>
  <c r="S1049" i="9" s="1"/>
  <c r="S1065" i="9" a="1"/>
  <c r="S1065" i="9" s="1"/>
  <c r="S1081" i="9" a="1"/>
  <c r="S1081" i="9" s="1"/>
  <c r="S1097" i="9" a="1"/>
  <c r="S1097" i="9" s="1"/>
  <c r="S1112" i="9" a="1"/>
  <c r="S1112" i="9" s="1"/>
  <c r="S1142" i="9" a="1"/>
  <c r="S1142" i="9" s="1"/>
  <c r="S1158" i="9" a="1"/>
  <c r="S1158" i="9" s="1"/>
  <c r="S1174" i="9" a="1"/>
  <c r="S1174" i="9" s="1"/>
  <c r="S1190" i="9" a="1"/>
  <c r="S1190" i="9" s="1"/>
  <c r="S1206" i="9" a="1"/>
  <c r="S1206" i="9" s="1"/>
  <c r="S1222" i="9" a="1"/>
  <c r="S1222" i="9" s="1"/>
  <c r="S1237" i="9" a="1"/>
  <c r="S1237" i="9" s="1"/>
  <c r="S1253" i="9" a="1"/>
  <c r="S1253" i="9" s="1"/>
  <c r="S1268" i="9" a="1"/>
  <c r="S1268" i="9" s="1"/>
  <c r="S1284" i="9" a="1"/>
  <c r="S1284" i="9" s="1"/>
  <c r="S1300" i="9" a="1"/>
  <c r="S1300" i="9" s="1"/>
  <c r="S1316" i="9" a="1"/>
  <c r="S1316" i="9" s="1"/>
  <c r="S1332" i="9" a="1"/>
  <c r="S1332" i="9" s="1"/>
  <c r="S1348" i="9" a="1"/>
  <c r="S1348" i="9" s="1"/>
  <c r="S1364" i="9" a="1"/>
  <c r="S1364" i="9" s="1"/>
  <c r="S1379" i="9" a="1"/>
  <c r="S1379" i="9" s="1"/>
  <c r="S1394" i="9" a="1"/>
  <c r="S1394" i="9" s="1"/>
  <c r="S1409" i="9" a="1"/>
  <c r="S1409" i="9" s="1"/>
  <c r="S1425" i="9" a="1"/>
  <c r="S1425" i="9" s="1"/>
  <c r="S1441" i="9" a="1"/>
  <c r="S1441" i="9" s="1"/>
  <c r="S1457" i="9" a="1"/>
  <c r="S1457" i="9" s="1"/>
  <c r="S1472" i="9" a="1"/>
  <c r="S1472" i="9" s="1"/>
  <c r="S1487" i="9" a="1"/>
  <c r="S1487" i="9" s="1"/>
  <c r="S1502" i="9" a="1"/>
  <c r="S1502" i="9" s="1"/>
  <c r="S1518" i="9" a="1"/>
  <c r="S1518" i="9" s="1"/>
  <c r="S1534" i="9" a="1"/>
  <c r="S1534" i="9" s="1"/>
  <c r="S1549" i="9" a="1"/>
  <c r="S1549" i="9" s="1"/>
  <c r="S1564" i="9" a="1"/>
  <c r="S1564" i="9" s="1"/>
  <c r="S1579" i="9" a="1"/>
  <c r="S1579" i="9" s="1"/>
  <c r="S1595" i="9" a="1"/>
  <c r="S1595" i="9" s="1"/>
  <c r="S1610" i="9" a="1"/>
  <c r="S1610" i="9" s="1"/>
  <c r="S1625" i="9" a="1"/>
  <c r="S1625" i="9" s="1"/>
  <c r="S1639" i="9" a="1"/>
  <c r="S1639" i="9" s="1"/>
  <c r="S1655" i="9" a="1"/>
  <c r="S1655" i="9" s="1"/>
  <c r="S1671" i="9" a="1"/>
  <c r="S1671" i="9" s="1"/>
  <c r="S1687" i="9" a="1"/>
  <c r="S1687" i="9" s="1"/>
  <c r="S1703" i="9" a="1"/>
  <c r="S1703" i="9" s="1"/>
  <c r="S1718" i="9" a="1"/>
  <c r="S1718" i="9" s="1"/>
  <c r="S1734" i="9" a="1"/>
  <c r="S1734" i="9" s="1"/>
  <c r="S1749" i="9" a="1"/>
  <c r="S1749" i="9" s="1"/>
  <c r="S1764" i="9" a="1"/>
  <c r="S1764" i="9" s="1"/>
  <c r="S1779" i="9" a="1"/>
  <c r="S1779" i="9" s="1"/>
  <c r="S1795" i="9" a="1"/>
  <c r="S1795" i="9" s="1"/>
  <c r="S1811" i="9" a="1"/>
  <c r="S1811" i="9" s="1"/>
  <c r="S1827" i="9" a="1"/>
  <c r="S1827" i="9" s="1"/>
  <c r="S1839" i="9" a="1"/>
  <c r="S1839" i="9" s="1"/>
  <c r="S1847" i="9" a="1"/>
  <c r="S1847" i="9" s="1"/>
  <c r="S1854" i="9" a="1"/>
  <c r="S1854" i="9" s="1"/>
  <c r="S1862" i="9" a="1"/>
  <c r="S1862" i="9" s="1"/>
  <c r="S1870" i="9" a="1"/>
  <c r="S1870" i="9" s="1"/>
  <c r="S1878" i="9" a="1"/>
  <c r="S1878" i="9" s="1"/>
  <c r="S1886" i="9" a="1"/>
  <c r="S1886" i="9" s="1"/>
  <c r="S1894" i="9" a="1"/>
  <c r="S1894" i="9" s="1"/>
  <c r="S1902" i="9" a="1"/>
  <c r="S1902" i="9" s="1"/>
  <c r="S1909" i="9" a="1"/>
  <c r="S1909" i="9" s="1"/>
  <c r="S1916" i="9" a="1"/>
  <c r="S1916" i="9" s="1"/>
  <c r="S1924" i="9" a="1"/>
  <c r="S1924" i="9" s="1"/>
  <c r="S1931" i="9" a="1"/>
  <c r="S1931" i="9" s="1"/>
  <c r="S1938" i="9" a="1"/>
  <c r="S1938" i="9" s="1"/>
  <c r="S1946" i="9" a="1"/>
  <c r="S1946" i="9" s="1"/>
  <c r="S1954" i="9" a="1"/>
  <c r="S1954" i="9" s="1"/>
  <c r="S1962" i="9" a="1"/>
  <c r="S1962" i="9" s="1"/>
  <c r="S1969" i="9" a="1"/>
  <c r="S1969" i="9" s="1"/>
  <c r="S1977" i="9" a="1"/>
  <c r="S1977" i="9" s="1"/>
  <c r="S1984" i="9" a="1"/>
  <c r="S1984" i="9" s="1"/>
  <c r="S1992" i="9" a="1"/>
  <c r="S1992" i="9" s="1"/>
  <c r="S2000" i="9" a="1"/>
  <c r="S2000" i="9" s="1"/>
  <c r="S2007" i="9" a="1"/>
  <c r="S2007" i="9" s="1"/>
  <c r="S2015" i="9" a="1"/>
  <c r="S2015" i="9" s="1"/>
  <c r="S2023" i="9" a="1"/>
  <c r="S2023" i="9" s="1"/>
  <c r="S2031" i="9" a="1"/>
  <c r="S2031" i="9" s="1"/>
  <c r="S2039" i="9" a="1"/>
  <c r="S2039" i="9" s="1"/>
  <c r="S2046" i="9" a="1"/>
  <c r="S2046" i="9" s="1"/>
  <c r="S2054" i="9" a="1"/>
  <c r="S2054" i="9" s="1"/>
  <c r="S2061" i="9" a="1"/>
  <c r="S2061" i="9" s="1"/>
  <c r="S2069" i="9" a="1"/>
  <c r="S2069" i="9" s="1"/>
  <c r="S2077" i="9" a="1"/>
  <c r="S2077" i="9" s="1"/>
  <c r="S2085" i="9" a="1"/>
  <c r="S2085" i="9" s="1"/>
  <c r="S2093" i="9" a="1"/>
  <c r="S2093" i="9" s="1"/>
  <c r="S2101" i="9" a="1"/>
  <c r="S2101" i="9" s="1"/>
  <c r="S2108" i="9" a="1"/>
  <c r="S2108" i="9" s="1"/>
  <c r="S2116" i="9" a="1"/>
  <c r="S2116" i="9" s="1"/>
  <c r="S2123" i="9" a="1"/>
  <c r="S2123" i="9" s="1"/>
  <c r="S2130" i="9" a="1"/>
  <c r="S2130" i="9" s="1"/>
  <c r="S2138" i="9" a="1"/>
  <c r="S2138" i="9" s="1"/>
  <c r="S2146" i="9" a="1"/>
  <c r="S2146" i="9" s="1"/>
  <c r="S2154" i="9" a="1"/>
  <c r="S2154" i="9" s="1"/>
  <c r="S2162" i="9" a="1"/>
  <c r="S2162" i="9" s="1"/>
  <c r="S2170" i="9" a="1"/>
  <c r="S2170" i="9" s="1"/>
  <c r="S2178" i="9" a="1"/>
  <c r="S2178" i="9" s="1"/>
  <c r="S2186" i="9" a="1"/>
  <c r="S2186" i="9" s="1"/>
  <c r="S2193" i="9" a="1"/>
  <c r="S2193" i="9" s="1"/>
  <c r="S2201" i="9" a="1"/>
  <c r="S2201" i="9" s="1"/>
  <c r="S2208" i="9" a="1"/>
  <c r="S2208" i="9" s="1"/>
  <c r="S2216" i="9" a="1"/>
  <c r="S2216" i="9" s="1"/>
  <c r="S2223" i="9" a="1"/>
  <c r="S2223" i="9" s="1"/>
  <c r="S2231" i="9" a="1"/>
  <c r="S2231" i="9" s="1"/>
  <c r="S2239" i="9" a="1"/>
  <c r="S2239" i="9" s="1"/>
  <c r="S2247" i="9" a="1"/>
  <c r="S2247" i="9" s="1"/>
  <c r="S2255" i="9" a="1"/>
  <c r="S2255" i="9" s="1"/>
  <c r="S2263" i="9" a="1"/>
  <c r="S2263" i="9" s="1"/>
  <c r="S2271" i="9" a="1"/>
  <c r="S2271" i="9" s="1"/>
  <c r="S2278" i="9" a="1"/>
  <c r="S2278" i="9" s="1"/>
  <c r="S2286" i="9" a="1"/>
  <c r="S2286" i="9" s="1"/>
  <c r="S2294" i="9" a="1"/>
  <c r="S2294" i="9" s="1"/>
  <c r="S2301" i="9" a="1"/>
  <c r="S2301" i="9" s="1"/>
  <c r="S2316" i="9" a="1"/>
  <c r="S2316" i="9" s="1"/>
  <c r="S2324" i="9" a="1"/>
  <c r="S2324" i="9" s="1"/>
  <c r="S2332" i="9" a="1"/>
  <c r="S2332" i="9" s="1"/>
  <c r="R5" i="9"/>
  <c r="R13" i="9"/>
  <c r="R21" i="9"/>
  <c r="R29" i="9"/>
  <c r="R37" i="9"/>
  <c r="R45" i="9"/>
  <c r="R53" i="9"/>
  <c r="R61" i="9"/>
  <c r="R69" i="9"/>
  <c r="R77" i="9"/>
  <c r="R85" i="9"/>
  <c r="R93" i="9"/>
  <c r="R101" i="9"/>
  <c r="R109" i="9"/>
  <c r="R117" i="9"/>
  <c r="R125" i="9"/>
  <c r="R133" i="9"/>
  <c r="R141" i="9"/>
  <c r="R149" i="9"/>
  <c r="R157" i="9"/>
  <c r="R165" i="9"/>
  <c r="R173" i="9"/>
  <c r="R181" i="9"/>
  <c r="R189" i="9"/>
  <c r="R197" i="9"/>
  <c r="R205" i="9"/>
  <c r="R213" i="9"/>
  <c r="R221" i="9"/>
  <c r="R229" i="9"/>
  <c r="R237" i="9"/>
  <c r="R245" i="9"/>
  <c r="R253" i="9"/>
  <c r="R261" i="9"/>
  <c r="R269" i="9"/>
  <c r="R277" i="9"/>
  <c r="R285" i="9"/>
  <c r="R293" i="9"/>
  <c r="R301" i="9"/>
  <c r="R309" i="9"/>
  <c r="R317" i="9"/>
  <c r="R325" i="9"/>
  <c r="R333" i="9"/>
  <c r="R341" i="9"/>
  <c r="R349" i="9"/>
  <c r="R357" i="9"/>
  <c r="R365" i="9"/>
  <c r="R373" i="9"/>
  <c r="R381" i="9"/>
  <c r="R389" i="9"/>
  <c r="R397" i="9"/>
  <c r="R405" i="9"/>
  <c r="R413" i="9"/>
  <c r="R421" i="9"/>
  <c r="R429" i="9"/>
  <c r="R437" i="9"/>
  <c r="R445" i="9"/>
  <c r="R453" i="9"/>
  <c r="R461" i="9"/>
  <c r="R469" i="9"/>
  <c r="R477" i="9"/>
  <c r="R485" i="9"/>
  <c r="R493" i="9"/>
  <c r="R501" i="9"/>
  <c r="R509" i="9"/>
  <c r="R517" i="9"/>
  <c r="R525" i="9"/>
  <c r="R533" i="9"/>
  <c r="R541" i="9"/>
  <c r="R549" i="9"/>
  <c r="R557" i="9"/>
  <c r="R565" i="9"/>
  <c r="R573" i="9"/>
  <c r="R581" i="9"/>
  <c r="R589" i="9"/>
  <c r="R597" i="9"/>
  <c r="R605" i="9"/>
  <c r="R613" i="9"/>
  <c r="R621" i="9"/>
  <c r="R629" i="9"/>
  <c r="R637" i="9"/>
  <c r="R645" i="9"/>
  <c r="R653" i="9"/>
  <c r="R661" i="9"/>
  <c r="R669" i="9"/>
  <c r="R677" i="9"/>
  <c r="R685" i="9"/>
  <c r="R693" i="9"/>
  <c r="R701" i="9"/>
  <c r="R709" i="9"/>
  <c r="R717" i="9"/>
  <c r="R725" i="9"/>
  <c r="R733" i="9"/>
  <c r="R741" i="9"/>
  <c r="R749" i="9"/>
  <c r="R757" i="9"/>
  <c r="R765" i="9"/>
  <c r="R773" i="9"/>
  <c r="R781" i="9"/>
  <c r="R789" i="9"/>
  <c r="R797" i="9"/>
  <c r="R805" i="9"/>
  <c r="R813" i="9"/>
  <c r="R821" i="9"/>
  <c r="R829" i="9"/>
  <c r="R837" i="9"/>
  <c r="R845" i="9"/>
  <c r="R853" i="9"/>
  <c r="R861" i="9"/>
  <c r="R869" i="9"/>
  <c r="R877" i="9"/>
  <c r="R885" i="9"/>
  <c r="R893" i="9"/>
  <c r="R901" i="9"/>
  <c r="R909" i="9"/>
  <c r="R917" i="9"/>
  <c r="R925" i="9"/>
  <c r="R933" i="9"/>
  <c r="R941" i="9"/>
  <c r="R949" i="9"/>
  <c r="R957" i="9"/>
  <c r="R965" i="9"/>
  <c r="R973" i="9"/>
  <c r="R981" i="9"/>
  <c r="R989" i="9"/>
  <c r="R997" i="9"/>
  <c r="R1005" i="9"/>
  <c r="R1013" i="9"/>
  <c r="R1021" i="9"/>
  <c r="R1029" i="9"/>
  <c r="R1037" i="9"/>
  <c r="R1045" i="9"/>
  <c r="R1053" i="9"/>
  <c r="R1061" i="9"/>
  <c r="R1069" i="9"/>
  <c r="R1077" i="9"/>
  <c r="R1085" i="9"/>
  <c r="R1093" i="9"/>
  <c r="R1101" i="9"/>
  <c r="R1109" i="9"/>
  <c r="R1117" i="9"/>
  <c r="R1125" i="9"/>
  <c r="R1133" i="9"/>
  <c r="R1141" i="9"/>
  <c r="R1149" i="9"/>
  <c r="R1157" i="9"/>
  <c r="R1165" i="9"/>
  <c r="R1173" i="9"/>
  <c r="R1181" i="9"/>
  <c r="R1189" i="9"/>
  <c r="R1197" i="9"/>
  <c r="R1205" i="9"/>
  <c r="R1213" i="9"/>
  <c r="R1221" i="9"/>
  <c r="R1229" i="9"/>
  <c r="R1237" i="9"/>
  <c r="R1245" i="9"/>
  <c r="R1253" i="9"/>
  <c r="R1261" i="9"/>
  <c r="R1269" i="9"/>
  <c r="R1277" i="9"/>
  <c r="R1285" i="9"/>
  <c r="R1293" i="9"/>
  <c r="R1301" i="9"/>
  <c r="R1309" i="9"/>
  <c r="R1317" i="9"/>
  <c r="R1325" i="9"/>
  <c r="R1333" i="9"/>
  <c r="R1341" i="9"/>
  <c r="R1349" i="9"/>
  <c r="R1357" i="9"/>
  <c r="R1365" i="9"/>
  <c r="R1373" i="9"/>
  <c r="R1381" i="9"/>
  <c r="R1389" i="9"/>
  <c r="R1397" i="9"/>
  <c r="R1405" i="9"/>
  <c r="R1413" i="9"/>
  <c r="R1421" i="9"/>
  <c r="R1429" i="9"/>
  <c r="R1437" i="9"/>
  <c r="R1445" i="9"/>
  <c r="R1453" i="9"/>
  <c r="R1459" i="9"/>
  <c r="R1465" i="9"/>
  <c r="R1470" i="9"/>
  <c r="R1475" i="9"/>
  <c r="R1481" i="9"/>
  <c r="R1486" i="9"/>
  <c r="R1491" i="9"/>
  <c r="R1497" i="9"/>
  <c r="R1502" i="9"/>
  <c r="R1507" i="9"/>
  <c r="R1513" i="9"/>
  <c r="R1518" i="9"/>
  <c r="R1523" i="9"/>
  <c r="R1528" i="9"/>
  <c r="R1532" i="9"/>
  <c r="R1536" i="9"/>
  <c r="R1540" i="9"/>
  <c r="R1544" i="9"/>
  <c r="R1548" i="9"/>
  <c r="R1552" i="9"/>
  <c r="R1556" i="9"/>
  <c r="R1560" i="9"/>
  <c r="R1564" i="9"/>
  <c r="R1568" i="9"/>
  <c r="R1572" i="9"/>
  <c r="R1576" i="9"/>
  <c r="R1580" i="9"/>
  <c r="R1584" i="9"/>
  <c r="R1588" i="9"/>
  <c r="R1592" i="9"/>
  <c r="R1596" i="9"/>
  <c r="R1600" i="9"/>
  <c r="R1604" i="9"/>
  <c r="R1608" i="9"/>
  <c r="R1612" i="9"/>
  <c r="R1616" i="9"/>
  <c r="R1620" i="9"/>
  <c r="R1624" i="9"/>
  <c r="R1628" i="9"/>
  <c r="R1632" i="9"/>
  <c r="R1636" i="9"/>
  <c r="R1640" i="9"/>
  <c r="R1644" i="9"/>
  <c r="R1648" i="9"/>
  <c r="R1652" i="9"/>
  <c r="R1656" i="9"/>
  <c r="R1660" i="9"/>
  <c r="R1664" i="9"/>
  <c r="R1668" i="9"/>
  <c r="R1672" i="9"/>
  <c r="R1676" i="9"/>
  <c r="R1680" i="9"/>
  <c r="R1684" i="9"/>
  <c r="R1688" i="9"/>
  <c r="R1692" i="9"/>
  <c r="R1696" i="9"/>
  <c r="R1700" i="9"/>
  <c r="R1704" i="9"/>
  <c r="R1708" i="9"/>
  <c r="R1712" i="9"/>
  <c r="R1716" i="9"/>
  <c r="R1720" i="9"/>
  <c r="R1724" i="9"/>
  <c r="R1728" i="9"/>
  <c r="R1732" i="9"/>
  <c r="R1736" i="9"/>
  <c r="R1740" i="9"/>
  <c r="R1744" i="9"/>
  <c r="R1748" i="9"/>
  <c r="R1752" i="9"/>
  <c r="R1756" i="9"/>
  <c r="R1760" i="9"/>
  <c r="R1764" i="9"/>
  <c r="R1768" i="9"/>
  <c r="R1772" i="9"/>
  <c r="R1776" i="9"/>
  <c r="R1780" i="9"/>
  <c r="R1784" i="9"/>
  <c r="R1788" i="9"/>
  <c r="R1792" i="9"/>
  <c r="R1796" i="9"/>
  <c r="R1800" i="9"/>
  <c r="R1804" i="9"/>
  <c r="R1808" i="9"/>
  <c r="R1812" i="9"/>
  <c r="R1816" i="9"/>
  <c r="R1820" i="9"/>
  <c r="R1824" i="9"/>
  <c r="R1828" i="9"/>
  <c r="R1832" i="9"/>
  <c r="R1836" i="9"/>
  <c r="R1840" i="9"/>
  <c r="R1844" i="9"/>
  <c r="R1848" i="9"/>
  <c r="R1852" i="9"/>
  <c r="R1856" i="9"/>
  <c r="R1860" i="9"/>
  <c r="R1864" i="9"/>
  <c r="R1868" i="9"/>
  <c r="R1872" i="9"/>
  <c r="R1876" i="9"/>
  <c r="R1880" i="9"/>
  <c r="R1884" i="9"/>
  <c r="R1888" i="9"/>
  <c r="R1892" i="9"/>
  <c r="R1896" i="9"/>
  <c r="R1900" i="9"/>
  <c r="R1904" i="9"/>
  <c r="R1908" i="9"/>
  <c r="R1912" i="9"/>
  <c r="R1916" i="9"/>
  <c r="R1920" i="9"/>
  <c r="R1924" i="9"/>
  <c r="R1928" i="9"/>
  <c r="R1932" i="9"/>
  <c r="R1936" i="9"/>
  <c r="R1940" i="9"/>
  <c r="R1944" i="9"/>
  <c r="R1948" i="9"/>
  <c r="R1952" i="9"/>
  <c r="R1956" i="9"/>
  <c r="R1960" i="9"/>
  <c r="R1964" i="9"/>
  <c r="R1968" i="9"/>
  <c r="R1972" i="9"/>
  <c r="R1976" i="9"/>
  <c r="R1980" i="9"/>
  <c r="R1984" i="9"/>
  <c r="R1988" i="9"/>
  <c r="R1992" i="9"/>
  <c r="R1996" i="9"/>
  <c r="R2000" i="9"/>
  <c r="R2004" i="9"/>
  <c r="R2008" i="9"/>
  <c r="R2012" i="9"/>
  <c r="R2016" i="9"/>
  <c r="R2020" i="9"/>
  <c r="R2024" i="9"/>
  <c r="R2028" i="9"/>
  <c r="R2032" i="9"/>
  <c r="R2036" i="9"/>
  <c r="R2040" i="9"/>
  <c r="R2044" i="9"/>
  <c r="R2048" i="9"/>
  <c r="R2052" i="9"/>
  <c r="R2056" i="9"/>
  <c r="R2060" i="9"/>
  <c r="R2064" i="9"/>
  <c r="R2068" i="9"/>
  <c r="R2072" i="9"/>
  <c r="R2076" i="9"/>
  <c r="R2080" i="9"/>
  <c r="R2084" i="9"/>
  <c r="R2088" i="9"/>
  <c r="R2092" i="9"/>
  <c r="R2096" i="9"/>
  <c r="R2100" i="9"/>
  <c r="R2104" i="9"/>
  <c r="R2108" i="9"/>
  <c r="R2112" i="9"/>
  <c r="R2116" i="9"/>
  <c r="R2120" i="9"/>
  <c r="R2124" i="9"/>
  <c r="R2128" i="9"/>
  <c r="R2132" i="9"/>
  <c r="R2136" i="9"/>
  <c r="R2140" i="9"/>
  <c r="R2144" i="9"/>
  <c r="R2148" i="9"/>
  <c r="R2152" i="9"/>
  <c r="R2156" i="9"/>
  <c r="R2160" i="9"/>
  <c r="R2164" i="9"/>
  <c r="R2168" i="9"/>
  <c r="R2172" i="9"/>
  <c r="R2176" i="9"/>
  <c r="R2180" i="9"/>
  <c r="R2184" i="9"/>
  <c r="R2188" i="9"/>
  <c r="R2192" i="9"/>
  <c r="R2196" i="9"/>
  <c r="R2200" i="9"/>
  <c r="R2204" i="9"/>
  <c r="R2208" i="9"/>
  <c r="R2212" i="9"/>
  <c r="R2216" i="9"/>
  <c r="R2220" i="9"/>
  <c r="R2224" i="9"/>
  <c r="R2228" i="9"/>
  <c r="R2232" i="9"/>
  <c r="R2236" i="9"/>
  <c r="R2240" i="9"/>
  <c r="R2244" i="9"/>
  <c r="R2248" i="9"/>
  <c r="R2252" i="9"/>
  <c r="R2256" i="9"/>
  <c r="R2260" i="9"/>
  <c r="R2264" i="9"/>
  <c r="R2268" i="9"/>
  <c r="R2272" i="9"/>
  <c r="R2276" i="9"/>
  <c r="R2280" i="9"/>
  <c r="R2284" i="9"/>
  <c r="R2288" i="9"/>
  <c r="R2292" i="9"/>
  <c r="R2296" i="9"/>
  <c r="R2300" i="9"/>
  <c r="R2304" i="9"/>
  <c r="R2308" i="9"/>
  <c r="R2312" i="9"/>
  <c r="R2316" i="9"/>
  <c r="R2320" i="9"/>
  <c r="R2324" i="9"/>
  <c r="R2328" i="9"/>
  <c r="R2332" i="9"/>
  <c r="R2336" i="9"/>
  <c r="Q5" i="9"/>
  <c r="Q9" i="9"/>
  <c r="Q13" i="9"/>
  <c r="Q17" i="9"/>
  <c r="Q21" i="9"/>
  <c r="Q25" i="9"/>
  <c r="Q29" i="9"/>
  <c r="Q33" i="9"/>
  <c r="Q37" i="9"/>
  <c r="Q41" i="9"/>
  <c r="Q45" i="9"/>
  <c r="Q49" i="9"/>
  <c r="Q53" i="9"/>
  <c r="Q57" i="9"/>
  <c r="Q61" i="9"/>
  <c r="Q65" i="9"/>
  <c r="Q69" i="9"/>
  <c r="Q73" i="9"/>
  <c r="Q77" i="9"/>
  <c r="Q81" i="9"/>
  <c r="Q85" i="9"/>
  <c r="Q89" i="9"/>
  <c r="Q93" i="9"/>
  <c r="Q97" i="9"/>
  <c r="Q101" i="9"/>
  <c r="Q105" i="9"/>
  <c r="Q109" i="9"/>
  <c r="Q113" i="9"/>
  <c r="Q117" i="9"/>
  <c r="Q121" i="9"/>
  <c r="Q125" i="9"/>
  <c r="Q129" i="9"/>
  <c r="Q133" i="9"/>
  <c r="Q137" i="9"/>
  <c r="Q141" i="9"/>
  <c r="Q145" i="9"/>
  <c r="Q149" i="9"/>
  <c r="Q153" i="9"/>
  <c r="Q157" i="9"/>
  <c r="Q161" i="9"/>
  <c r="Q165" i="9"/>
  <c r="Q169" i="9"/>
  <c r="Q173" i="9"/>
  <c r="Q177" i="9"/>
  <c r="Q181" i="9"/>
  <c r="Q185" i="9"/>
  <c r="Q189" i="9"/>
  <c r="Q193" i="9"/>
  <c r="Q197" i="9"/>
  <c r="Q201" i="9"/>
  <c r="Q205" i="9"/>
  <c r="Q209" i="9"/>
  <c r="Q213" i="9"/>
  <c r="Q217" i="9"/>
  <c r="Q221" i="9"/>
  <c r="Q225" i="9"/>
  <c r="Q229" i="9"/>
  <c r="Q233" i="9"/>
  <c r="Q237" i="9"/>
  <c r="Q241" i="9"/>
  <c r="Q245" i="9"/>
  <c r="Q249" i="9"/>
  <c r="Q253" i="9"/>
  <c r="Q257" i="9"/>
  <c r="Q261" i="9"/>
  <c r="Q265" i="9"/>
  <c r="Q269" i="9"/>
  <c r="Q273" i="9"/>
  <c r="Q277" i="9"/>
  <c r="Q281" i="9"/>
  <c r="S67" i="9" a="1"/>
  <c r="S67" i="9" s="1"/>
  <c r="S316" i="9" a="1"/>
  <c r="S316" i="9" s="1"/>
  <c r="S568" i="9" a="1"/>
  <c r="S568" i="9" s="1"/>
  <c r="S725" i="9" a="1"/>
  <c r="S725" i="9" s="1"/>
  <c r="S850" i="9" a="1"/>
  <c r="S850" i="9" s="1"/>
  <c r="S943" i="9" a="1"/>
  <c r="S943" i="9" s="1"/>
  <c r="S1005" i="9" a="1"/>
  <c r="S1005" i="9" s="1"/>
  <c r="S1068" i="9" a="1"/>
  <c r="S1068" i="9" s="1"/>
  <c r="S1130" i="9" a="1"/>
  <c r="S1130" i="9" s="1"/>
  <c r="S1193" i="9" a="1"/>
  <c r="S1193" i="9" s="1"/>
  <c r="S1319" i="9" a="1"/>
  <c r="S1319" i="9" s="1"/>
  <c r="S1382" i="9" a="1"/>
  <c r="S1382" i="9" s="1"/>
  <c r="S1444" i="9" a="1"/>
  <c r="S1444" i="9" s="1"/>
  <c r="S1505" i="9" a="1"/>
  <c r="S1505" i="9" s="1"/>
  <c r="S1567" i="9" a="1"/>
  <c r="S1567" i="9" s="1"/>
  <c r="S1628" i="9" a="1"/>
  <c r="S1628" i="9" s="1"/>
  <c r="S1690" i="9" a="1"/>
  <c r="S1690" i="9" s="1"/>
  <c r="S1752" i="9" a="1"/>
  <c r="S1752" i="9" s="1"/>
  <c r="S1814" i="9" a="1"/>
  <c r="S1814" i="9" s="1"/>
  <c r="S1855" i="9" a="1"/>
  <c r="S1855" i="9" s="1"/>
  <c r="S1887" i="9" a="1"/>
  <c r="S1887" i="9" s="1"/>
  <c r="S1917" i="9" a="1"/>
  <c r="S1917" i="9" s="1"/>
  <c r="S1947" i="9" a="1"/>
  <c r="S1947" i="9" s="1"/>
  <c r="S1978" i="9" a="1"/>
  <c r="S1978" i="9" s="1"/>
  <c r="S2008" i="9" a="1"/>
  <c r="S2008" i="9" s="1"/>
  <c r="S2040" i="9" a="1"/>
  <c r="S2040" i="9" s="1"/>
  <c r="S2070" i="9" a="1"/>
  <c r="S2070" i="9" s="1"/>
  <c r="S2102" i="9" a="1"/>
  <c r="S2102" i="9" s="1"/>
  <c r="S2131" i="9" a="1"/>
  <c r="S2131" i="9" s="1"/>
  <c r="S2163" i="9" a="1"/>
  <c r="S2163" i="9" s="1"/>
  <c r="S2194" i="9" a="1"/>
  <c r="S2194" i="9" s="1"/>
  <c r="S2224" i="9" a="1"/>
  <c r="S2224" i="9" s="1"/>
  <c r="S2256" i="9" a="1"/>
  <c r="S2256" i="9" s="1"/>
  <c r="S2287" i="9" a="1"/>
  <c r="S2287" i="9" s="1"/>
  <c r="S2317" i="9" a="1"/>
  <c r="S2317" i="9" s="1"/>
  <c r="R14" i="9"/>
  <c r="R46" i="9"/>
  <c r="R78" i="9"/>
  <c r="R110" i="9"/>
  <c r="R142" i="9"/>
  <c r="R174" i="9"/>
  <c r="R206" i="9"/>
  <c r="R238" i="9"/>
  <c r="R270" i="9"/>
  <c r="R302" i="9"/>
  <c r="R334" i="9"/>
  <c r="R366" i="9"/>
  <c r="R398" i="9"/>
  <c r="R430" i="9"/>
  <c r="R462" i="9"/>
  <c r="R494" i="9"/>
  <c r="R526" i="9"/>
  <c r="R558" i="9"/>
  <c r="R590" i="9"/>
  <c r="R622" i="9"/>
  <c r="R654" i="9"/>
  <c r="R686" i="9"/>
  <c r="R718" i="9"/>
  <c r="R750" i="9"/>
  <c r="R782" i="9"/>
  <c r="R814" i="9"/>
  <c r="R846" i="9"/>
  <c r="R878" i="9"/>
  <c r="R910" i="9"/>
  <c r="R942" i="9"/>
  <c r="R974" i="9"/>
  <c r="R1006" i="9"/>
  <c r="R1038" i="9"/>
  <c r="R1070" i="9"/>
  <c r="R1102" i="9"/>
  <c r="R1134" i="9"/>
  <c r="R1166" i="9"/>
  <c r="R1198" i="9"/>
  <c r="R1230" i="9"/>
  <c r="R1262" i="9"/>
  <c r="R1294" i="9"/>
  <c r="R1326" i="9"/>
  <c r="R1358" i="9"/>
  <c r="R1390" i="9"/>
  <c r="R1422" i="9"/>
  <c r="R1454" i="9"/>
  <c r="R1477" i="9"/>
  <c r="R1498" i="9"/>
  <c r="R1519" i="9"/>
  <c r="R1537" i="9"/>
  <c r="R1553" i="9"/>
  <c r="R1569" i="9"/>
  <c r="R1585" i="9"/>
  <c r="R1601" i="9"/>
  <c r="R1617" i="9"/>
  <c r="R1633" i="9"/>
  <c r="R1649" i="9"/>
  <c r="R1665" i="9"/>
  <c r="R1681" i="9"/>
  <c r="R1697" i="9"/>
  <c r="R1713" i="9"/>
  <c r="R1729" i="9"/>
  <c r="R1745" i="9"/>
  <c r="R1761" i="9"/>
  <c r="R1777" i="9"/>
  <c r="R1793" i="9"/>
  <c r="R1809" i="9"/>
  <c r="R1825" i="9"/>
  <c r="R1841" i="9"/>
  <c r="R1857" i="9"/>
  <c r="R1873" i="9"/>
  <c r="R1889" i="9"/>
  <c r="R1905" i="9"/>
  <c r="R1921" i="9"/>
  <c r="R1937" i="9"/>
  <c r="R1953" i="9"/>
  <c r="R1969" i="9"/>
  <c r="R1985" i="9"/>
  <c r="R2001" i="9"/>
  <c r="R2017" i="9"/>
  <c r="R2033" i="9"/>
  <c r="R2049" i="9"/>
  <c r="R2065" i="9"/>
  <c r="R2081" i="9"/>
  <c r="R2097" i="9"/>
  <c r="R2113" i="9"/>
  <c r="R2129" i="9"/>
  <c r="R2145" i="9"/>
  <c r="R2161" i="9"/>
  <c r="R2177" i="9"/>
  <c r="R2193" i="9"/>
  <c r="R2209" i="9"/>
  <c r="R2225" i="9"/>
  <c r="R2241" i="9"/>
  <c r="R2257" i="9"/>
  <c r="R2273" i="9"/>
  <c r="R2289" i="9"/>
  <c r="R2305" i="9"/>
  <c r="R2321" i="9"/>
  <c r="Q2" i="9"/>
  <c r="Q18" i="9"/>
  <c r="Q34" i="9"/>
  <c r="Q50" i="9"/>
  <c r="Q66" i="9"/>
  <c r="Q82" i="9"/>
  <c r="Q98" i="9"/>
  <c r="Q114" i="9"/>
  <c r="Q130" i="9"/>
  <c r="Q146" i="9"/>
  <c r="Q162" i="9"/>
  <c r="Q178" i="9"/>
  <c r="Q194" i="9"/>
  <c r="Q210" i="9"/>
  <c r="Q226" i="9"/>
  <c r="Q242" i="9"/>
  <c r="Q258" i="9"/>
  <c r="Q274" i="9"/>
  <c r="Q286" i="9"/>
  <c r="Q294" i="9"/>
  <c r="Q302" i="9"/>
  <c r="Q310" i="9"/>
  <c r="Q316" i="9"/>
  <c r="Q321" i="9"/>
  <c r="Q326" i="9"/>
  <c r="Q332" i="9"/>
  <c r="Q337" i="9"/>
  <c r="Q342" i="9"/>
  <c r="Q348" i="9"/>
  <c r="Q353" i="9"/>
  <c r="Q358" i="9"/>
  <c r="Q364" i="9"/>
  <c r="Q369" i="9"/>
  <c r="Q374" i="9"/>
  <c r="Q380" i="9"/>
  <c r="Q385" i="9"/>
  <c r="Q390" i="9"/>
  <c r="Q396" i="9"/>
  <c r="Q401" i="9"/>
  <c r="Q406" i="9"/>
  <c r="Q412" i="9"/>
  <c r="Q417" i="9"/>
  <c r="Q422" i="9"/>
  <c r="Q428" i="9"/>
  <c r="Q433" i="9"/>
  <c r="Q438" i="9"/>
  <c r="Q444" i="9"/>
  <c r="Q449" i="9"/>
  <c r="Q454" i="9"/>
  <c r="Q460" i="9"/>
  <c r="Q465" i="9"/>
  <c r="Q470" i="9"/>
  <c r="Q476" i="9"/>
  <c r="Q481" i="9"/>
  <c r="Q486" i="9"/>
  <c r="Q492" i="9"/>
  <c r="Q497" i="9"/>
  <c r="Q502" i="9"/>
  <c r="Q508" i="9"/>
  <c r="Q513" i="9"/>
  <c r="Q518" i="9"/>
  <c r="Q524" i="9"/>
  <c r="Q529" i="9"/>
  <c r="Q534" i="9"/>
  <c r="Q539" i="9"/>
  <c r="Q543" i="9"/>
  <c r="Q547" i="9"/>
  <c r="Q551" i="9"/>
  <c r="Q555" i="9"/>
  <c r="Q559" i="9"/>
  <c r="Q563" i="9"/>
  <c r="Q567" i="9"/>
  <c r="Q571" i="9"/>
  <c r="Q575" i="9"/>
  <c r="Q579" i="9"/>
  <c r="Q583" i="9"/>
  <c r="Q587" i="9"/>
  <c r="Q591" i="9"/>
  <c r="Q595" i="9"/>
  <c r="Q599" i="9"/>
  <c r="Q603" i="9"/>
  <c r="Q607" i="9"/>
  <c r="Q611" i="9"/>
  <c r="Q615" i="9"/>
  <c r="Q619" i="9"/>
  <c r="Q623" i="9"/>
  <c r="Q627" i="9"/>
  <c r="Q631" i="9"/>
  <c r="Q635" i="9"/>
  <c r="Q639" i="9"/>
  <c r="Q643" i="9"/>
  <c r="Q647" i="9"/>
  <c r="Q651" i="9"/>
  <c r="Q655" i="9"/>
  <c r="Q659" i="9"/>
  <c r="Q663" i="9"/>
  <c r="Q667" i="9"/>
  <c r="Q671" i="9"/>
  <c r="Q675" i="9"/>
  <c r="Q679" i="9"/>
  <c r="Q683" i="9"/>
  <c r="Q687" i="9"/>
  <c r="Q691" i="9"/>
  <c r="Q695" i="9"/>
  <c r="Q699" i="9"/>
  <c r="Q703" i="9"/>
  <c r="Q707" i="9"/>
  <c r="Q711" i="9"/>
  <c r="Q715" i="9"/>
  <c r="Q719" i="9"/>
  <c r="Q723" i="9"/>
  <c r="Q727" i="9"/>
  <c r="Q731" i="9"/>
  <c r="Q735" i="9"/>
  <c r="Q739" i="9"/>
  <c r="Q743" i="9"/>
  <c r="Q747" i="9"/>
  <c r="Q751" i="9"/>
  <c r="Q755" i="9"/>
  <c r="Q759" i="9"/>
  <c r="Q763" i="9"/>
  <c r="Q767" i="9"/>
  <c r="Q771" i="9"/>
  <c r="Q775" i="9"/>
  <c r="Q779" i="9"/>
  <c r="Q783" i="9"/>
  <c r="Q787" i="9"/>
  <c r="Q791" i="9"/>
  <c r="Q795" i="9"/>
  <c r="Q799" i="9"/>
  <c r="Q803" i="9"/>
  <c r="Q807" i="9"/>
  <c r="Q811" i="9"/>
  <c r="Q815" i="9"/>
  <c r="Q819" i="9"/>
  <c r="Q823" i="9"/>
  <c r="Q827" i="9"/>
  <c r="Q831" i="9"/>
  <c r="Q835" i="9"/>
  <c r="Q839" i="9"/>
  <c r="Q843" i="9"/>
  <c r="Q847" i="9"/>
  <c r="Q851" i="9"/>
  <c r="Q855" i="9"/>
  <c r="Q859" i="9"/>
  <c r="Q863" i="9"/>
  <c r="Q867" i="9"/>
  <c r="Q871" i="9"/>
  <c r="Q875" i="9"/>
  <c r="Q879" i="9"/>
  <c r="Q883" i="9"/>
  <c r="Q887" i="9"/>
  <c r="Q891" i="9"/>
  <c r="Q895" i="9"/>
  <c r="Q899" i="9"/>
  <c r="Q903" i="9"/>
  <c r="Q907" i="9"/>
  <c r="Q911" i="9"/>
  <c r="Q915" i="9"/>
  <c r="Q919" i="9"/>
  <c r="Q923" i="9"/>
  <c r="Q927" i="9"/>
  <c r="Q931" i="9"/>
  <c r="Q935" i="9"/>
  <c r="Q939" i="9"/>
  <c r="Q943" i="9"/>
  <c r="Q947" i="9"/>
  <c r="Q951" i="9"/>
  <c r="Q955" i="9"/>
  <c r="Q959" i="9"/>
  <c r="Q963" i="9"/>
  <c r="Q967" i="9"/>
  <c r="Q971" i="9"/>
  <c r="Q975" i="9"/>
  <c r="Q979" i="9"/>
  <c r="Q983" i="9"/>
  <c r="Q987" i="9"/>
  <c r="Q991" i="9"/>
  <c r="Q995" i="9"/>
  <c r="Q999" i="9"/>
  <c r="Q1003" i="9"/>
  <c r="Q1007" i="9"/>
  <c r="Q1011" i="9"/>
  <c r="Q1015" i="9"/>
  <c r="Q1019" i="9"/>
  <c r="Q1023" i="9"/>
  <c r="Q1027" i="9"/>
  <c r="Q1031" i="9"/>
  <c r="Q1035" i="9"/>
  <c r="Q1039" i="9"/>
  <c r="Q1043" i="9"/>
  <c r="Q1047" i="9"/>
  <c r="Q1051" i="9"/>
  <c r="Q1055" i="9"/>
  <c r="Q1059" i="9"/>
  <c r="Q1063" i="9"/>
  <c r="Q1067" i="9"/>
  <c r="Q1071" i="9"/>
  <c r="Q1075" i="9"/>
  <c r="Q1079" i="9"/>
  <c r="Q1083" i="9"/>
  <c r="Q1087" i="9"/>
  <c r="Q1091" i="9"/>
  <c r="Q1095" i="9"/>
  <c r="Q1099" i="9"/>
  <c r="Q1103" i="9"/>
  <c r="Q1107" i="9"/>
  <c r="Q1111" i="9"/>
  <c r="Q1115" i="9"/>
  <c r="Q1119" i="9"/>
  <c r="Q1123" i="9"/>
  <c r="Q1127" i="9"/>
  <c r="Q1131" i="9"/>
  <c r="Q1135" i="9"/>
  <c r="Q1139" i="9"/>
  <c r="Q1143" i="9"/>
  <c r="Q1147" i="9"/>
  <c r="Q1151" i="9"/>
  <c r="Q1155" i="9"/>
  <c r="Q1159" i="9"/>
  <c r="Q1163" i="9"/>
  <c r="Q1167" i="9"/>
  <c r="Q1171" i="9"/>
  <c r="Q1175" i="9"/>
  <c r="Q1179" i="9"/>
  <c r="Q1183" i="9"/>
  <c r="Q1187" i="9"/>
  <c r="Q1191" i="9"/>
  <c r="Q1195" i="9"/>
  <c r="Q1199" i="9"/>
  <c r="Q1203" i="9"/>
  <c r="Q1207" i="9"/>
  <c r="Q1211" i="9"/>
  <c r="Q1215" i="9"/>
  <c r="Q1219" i="9"/>
  <c r="Q1223" i="9"/>
  <c r="Q1227" i="9"/>
  <c r="Q1231" i="9"/>
  <c r="Q1235" i="9"/>
  <c r="Q1239" i="9"/>
  <c r="Q1243" i="9"/>
  <c r="Q1247" i="9"/>
  <c r="Q1251" i="9"/>
  <c r="Q1255" i="9"/>
  <c r="Q1259" i="9"/>
  <c r="Q1263" i="9"/>
  <c r="Q1267" i="9"/>
  <c r="Q1271" i="9"/>
  <c r="Q1275" i="9"/>
  <c r="Q1279" i="9"/>
  <c r="Q1283" i="9"/>
  <c r="Q1287" i="9"/>
  <c r="Q1291" i="9"/>
  <c r="Q1295" i="9"/>
  <c r="Q1299" i="9"/>
  <c r="Q1303" i="9"/>
  <c r="Q1307" i="9"/>
  <c r="Q1311" i="9"/>
  <c r="Q1315" i="9"/>
  <c r="Q1319" i="9"/>
  <c r="Q1323" i="9"/>
  <c r="Q1327" i="9"/>
  <c r="Q1331" i="9"/>
  <c r="Q1335" i="9"/>
  <c r="Q1339" i="9"/>
  <c r="Q1343" i="9"/>
  <c r="Q1347" i="9"/>
  <c r="Q1351" i="9"/>
  <c r="Q1355" i="9"/>
  <c r="Q1359" i="9"/>
  <c r="Q1363" i="9"/>
  <c r="Q1367" i="9"/>
  <c r="Q1371" i="9"/>
  <c r="Q1375" i="9"/>
  <c r="Q1379" i="9"/>
  <c r="Q1383" i="9"/>
  <c r="Q1387" i="9"/>
  <c r="Q1391" i="9"/>
  <c r="Q1395" i="9"/>
  <c r="Q1399" i="9"/>
  <c r="Q1403" i="9"/>
  <c r="Q1407" i="9"/>
  <c r="Q1411" i="9"/>
  <c r="Q1415" i="9"/>
  <c r="Q1419" i="9"/>
  <c r="Q1423" i="9"/>
  <c r="Q1427" i="9"/>
  <c r="Q1431" i="9"/>
  <c r="Q1435" i="9"/>
  <c r="Q1439" i="9"/>
  <c r="Q1443" i="9"/>
  <c r="Q1447" i="9"/>
  <c r="Q1451" i="9"/>
  <c r="Q1455" i="9"/>
  <c r="Q1459" i="9"/>
  <c r="Q1463" i="9"/>
  <c r="Q1467" i="9"/>
  <c r="Q1471" i="9"/>
  <c r="Q1475" i="9"/>
  <c r="Q1479" i="9"/>
  <c r="Q1483" i="9"/>
  <c r="Q1487" i="9"/>
  <c r="Q1491" i="9"/>
  <c r="Q1495" i="9"/>
  <c r="Q1499" i="9"/>
  <c r="Q1503" i="9"/>
  <c r="Q1507" i="9"/>
  <c r="Q1511" i="9"/>
  <c r="Q1515" i="9"/>
  <c r="Q1519" i="9"/>
  <c r="Q1523" i="9"/>
  <c r="Q1527" i="9"/>
  <c r="Q1531" i="9"/>
  <c r="Q1535" i="9"/>
  <c r="Q1539" i="9"/>
  <c r="Q1543" i="9"/>
  <c r="Q1547" i="9"/>
  <c r="Q1551" i="9"/>
  <c r="Q1555" i="9"/>
  <c r="Q1559" i="9"/>
  <c r="Q1563" i="9"/>
  <c r="Q1567" i="9"/>
  <c r="Q1571" i="9"/>
  <c r="Q1575" i="9"/>
  <c r="Q1579" i="9"/>
  <c r="Q1583" i="9"/>
  <c r="Q1587" i="9"/>
  <c r="Q1591" i="9"/>
  <c r="Q1595" i="9"/>
  <c r="Q1599" i="9"/>
  <c r="Q1603" i="9"/>
  <c r="Q1607" i="9"/>
  <c r="Q1611" i="9"/>
  <c r="Q1615" i="9"/>
  <c r="Q1619" i="9"/>
  <c r="Q1623" i="9"/>
  <c r="Q1627" i="9"/>
  <c r="Q1631" i="9"/>
  <c r="Q1635" i="9"/>
  <c r="Q1639" i="9"/>
  <c r="Q1643" i="9"/>
  <c r="Q1647" i="9"/>
  <c r="Q1651" i="9"/>
  <c r="Q1655" i="9"/>
  <c r="Q1659" i="9"/>
  <c r="Q1663" i="9"/>
  <c r="Q1667" i="9"/>
  <c r="Q1671" i="9"/>
  <c r="Q1675" i="9"/>
  <c r="Q1679" i="9"/>
  <c r="Q1683" i="9"/>
  <c r="Q1687" i="9"/>
  <c r="Q1691" i="9"/>
  <c r="Q1695" i="9"/>
  <c r="Q1699" i="9"/>
  <c r="Q1703" i="9"/>
  <c r="Q1707" i="9"/>
  <c r="Q1711" i="9"/>
  <c r="Q1715" i="9"/>
  <c r="Q1719" i="9"/>
  <c r="Q1723" i="9"/>
  <c r="Q1727" i="9"/>
  <c r="Q1731" i="9"/>
  <c r="Q1735" i="9"/>
  <c r="Q1739" i="9"/>
  <c r="Q1743" i="9"/>
  <c r="Q1747" i="9"/>
  <c r="Q1751" i="9"/>
  <c r="Q1755" i="9"/>
  <c r="Q1759" i="9"/>
  <c r="Q1763" i="9"/>
  <c r="Q1767" i="9"/>
  <c r="Q1771" i="9"/>
  <c r="Q1775" i="9"/>
  <c r="Q1779" i="9"/>
  <c r="Q1783" i="9"/>
  <c r="Q1787" i="9"/>
  <c r="Q1791" i="9"/>
  <c r="Q1795" i="9"/>
  <c r="Q1799" i="9"/>
  <c r="Q1803" i="9"/>
  <c r="Q1807" i="9"/>
  <c r="Q1811" i="9"/>
  <c r="Q1815" i="9"/>
  <c r="Q1819" i="9"/>
  <c r="Q1823" i="9"/>
  <c r="Q1827" i="9"/>
  <c r="Q1831" i="9"/>
  <c r="Q1835" i="9"/>
  <c r="Q1839" i="9"/>
  <c r="Q1843" i="9"/>
  <c r="Q1847" i="9"/>
  <c r="Q1851" i="9"/>
  <c r="Q1855" i="9"/>
  <c r="Q1859" i="9"/>
  <c r="Q1863" i="9"/>
  <c r="Q1867" i="9"/>
  <c r="Q1871" i="9"/>
  <c r="Q1875" i="9"/>
  <c r="Q1879" i="9"/>
  <c r="Q1883" i="9"/>
  <c r="Q1887" i="9"/>
  <c r="Q1891" i="9"/>
  <c r="Q1895" i="9"/>
  <c r="Q1899" i="9"/>
  <c r="Q1903" i="9"/>
  <c r="Q1907" i="9"/>
  <c r="Q1911" i="9"/>
  <c r="Q1915" i="9"/>
  <c r="Q1919" i="9"/>
  <c r="Q1923" i="9"/>
  <c r="Q1927" i="9"/>
  <c r="Q1931" i="9"/>
  <c r="Q1935" i="9"/>
  <c r="Q1939" i="9"/>
  <c r="Q1943" i="9"/>
  <c r="Q1947" i="9"/>
  <c r="Q1951" i="9"/>
  <c r="Q1955" i="9"/>
  <c r="Q1959" i="9"/>
  <c r="Q1963" i="9"/>
  <c r="Q1967" i="9"/>
  <c r="Q1971" i="9"/>
  <c r="Q1975" i="9"/>
  <c r="Q1979" i="9"/>
  <c r="Q1983" i="9"/>
  <c r="Q1987" i="9"/>
  <c r="Q1991" i="9"/>
  <c r="Q1995" i="9"/>
  <c r="Q1999" i="9"/>
  <c r="Q2003" i="9"/>
  <c r="Q2007" i="9"/>
  <c r="Q2011" i="9"/>
  <c r="Q2015" i="9"/>
  <c r="Q2019" i="9"/>
  <c r="Q2023" i="9"/>
  <c r="Q2027" i="9"/>
  <c r="Q2031" i="9"/>
  <c r="Q2035" i="9"/>
  <c r="Q2039" i="9"/>
  <c r="Q2043" i="9"/>
  <c r="Q2047" i="9"/>
  <c r="Q2051" i="9"/>
  <c r="Q2055" i="9"/>
  <c r="Q2059" i="9"/>
  <c r="Q2063" i="9"/>
  <c r="Q2067" i="9"/>
  <c r="Q2071" i="9"/>
  <c r="Q2075" i="9"/>
  <c r="Q2079" i="9"/>
  <c r="Q2083" i="9"/>
  <c r="Q2087" i="9"/>
  <c r="Q2091" i="9"/>
  <c r="Q2095" i="9"/>
  <c r="Q2099" i="9"/>
  <c r="Q2103" i="9"/>
  <c r="Q2107" i="9"/>
  <c r="Q2111" i="9"/>
  <c r="Q2115" i="9"/>
  <c r="Q2119" i="9"/>
  <c r="Q2123" i="9"/>
  <c r="Q2127" i="9"/>
  <c r="Q2131" i="9"/>
  <c r="Q2135" i="9"/>
  <c r="Q2139" i="9"/>
  <c r="Q2143" i="9"/>
  <c r="Q2147" i="9"/>
  <c r="Q2151" i="9"/>
  <c r="Q2155" i="9"/>
  <c r="Q2159" i="9"/>
  <c r="Q2163" i="9"/>
  <c r="Q2167" i="9"/>
  <c r="Q2171" i="9"/>
  <c r="Q2175" i="9"/>
  <c r="Q2179" i="9"/>
  <c r="Q2183" i="9"/>
  <c r="Q2187" i="9"/>
  <c r="Q2191" i="9"/>
  <c r="Q2195" i="9"/>
  <c r="Q2199" i="9"/>
  <c r="Q2203" i="9"/>
  <c r="Q2207" i="9"/>
  <c r="Q2211" i="9"/>
  <c r="Q2215" i="9"/>
  <c r="Q2219" i="9"/>
  <c r="Q2223" i="9"/>
  <c r="Q2227" i="9"/>
  <c r="Q2231" i="9"/>
  <c r="Q2235" i="9"/>
  <c r="Q2239" i="9"/>
  <c r="Q2243" i="9"/>
  <c r="Q2247" i="9"/>
  <c r="Q2251" i="9"/>
  <c r="Q2255" i="9"/>
  <c r="Q2259" i="9"/>
  <c r="Q2263" i="9"/>
  <c r="Q2267" i="9"/>
  <c r="Q2271" i="9"/>
  <c r="Q2275" i="9"/>
  <c r="Q2279" i="9"/>
  <c r="Q2283" i="9"/>
  <c r="Q2287" i="9"/>
  <c r="Q2291" i="9"/>
  <c r="Q2295" i="9"/>
  <c r="Q2299" i="9"/>
  <c r="Q2303" i="9"/>
  <c r="Q2307" i="9"/>
  <c r="Q2311" i="9"/>
  <c r="Q2315" i="9"/>
  <c r="Q2319" i="9"/>
  <c r="Q2323" i="9"/>
  <c r="Q2327" i="9"/>
  <c r="Q2331" i="9"/>
  <c r="Q2335" i="9"/>
  <c r="P4" i="9"/>
  <c r="P8" i="9"/>
  <c r="P12" i="9"/>
  <c r="P16" i="9"/>
  <c r="P20" i="9"/>
  <c r="P24" i="9"/>
  <c r="P28" i="9"/>
  <c r="P32" i="9"/>
  <c r="P36" i="9"/>
  <c r="P40" i="9"/>
  <c r="P44" i="9"/>
  <c r="P48" i="9"/>
  <c r="P52" i="9"/>
  <c r="P56" i="9"/>
  <c r="P60" i="9"/>
  <c r="P64" i="9"/>
  <c r="P68" i="9"/>
  <c r="P72" i="9"/>
  <c r="P76" i="9"/>
  <c r="P80" i="9"/>
  <c r="P84" i="9"/>
  <c r="P88" i="9"/>
  <c r="P92" i="9"/>
  <c r="P96" i="9"/>
  <c r="P100" i="9"/>
  <c r="P104" i="9"/>
  <c r="P108" i="9"/>
  <c r="P112" i="9"/>
  <c r="P116" i="9"/>
  <c r="P120" i="9"/>
  <c r="P124" i="9"/>
  <c r="P128" i="9"/>
  <c r="P132" i="9"/>
  <c r="P136" i="9"/>
  <c r="P140" i="9"/>
  <c r="P144" i="9"/>
  <c r="P148" i="9"/>
  <c r="P152" i="9"/>
  <c r="P156" i="9"/>
  <c r="P160" i="9"/>
  <c r="P164" i="9"/>
  <c r="P168" i="9"/>
  <c r="P172" i="9"/>
  <c r="P176" i="9"/>
  <c r="P180" i="9"/>
  <c r="P184" i="9"/>
  <c r="P188" i="9"/>
  <c r="P192" i="9"/>
  <c r="P196" i="9"/>
  <c r="P200" i="9"/>
  <c r="P204" i="9"/>
  <c r="P208" i="9"/>
  <c r="P212" i="9"/>
  <c r="P216" i="9"/>
  <c r="P220" i="9"/>
  <c r="P224" i="9"/>
  <c r="P228" i="9"/>
  <c r="P232" i="9"/>
  <c r="P236" i="9"/>
  <c r="P240" i="9"/>
  <c r="P244" i="9"/>
  <c r="P248" i="9"/>
  <c r="P252" i="9"/>
  <c r="P256" i="9"/>
  <c r="P260" i="9"/>
  <c r="P264" i="9"/>
  <c r="P268" i="9"/>
  <c r="P272" i="9"/>
  <c r="P276" i="9"/>
  <c r="P280" i="9"/>
  <c r="P284" i="9"/>
  <c r="P288" i="9"/>
  <c r="P292" i="9"/>
  <c r="P296" i="9"/>
  <c r="P300" i="9"/>
  <c r="P304" i="9"/>
  <c r="P308" i="9"/>
  <c r="P312" i="9"/>
  <c r="P316" i="9"/>
  <c r="P320" i="9"/>
  <c r="P324" i="9"/>
  <c r="P328" i="9"/>
  <c r="P332" i="9"/>
  <c r="P336" i="9"/>
  <c r="P340" i="9"/>
  <c r="P344" i="9"/>
  <c r="S130" i="9" a="1"/>
  <c r="S130" i="9" s="1"/>
  <c r="S379" i="9" a="1"/>
  <c r="S379" i="9" s="1"/>
  <c r="S630" i="9" a="1"/>
  <c r="S630" i="9" s="1"/>
  <c r="S756" i="9" a="1"/>
  <c r="S756" i="9" s="1"/>
  <c r="S882" i="9" a="1"/>
  <c r="S882" i="9" s="1"/>
  <c r="S959" i="9" a="1"/>
  <c r="S959" i="9" s="1"/>
  <c r="S1021" i="9" a="1"/>
  <c r="S1021" i="9" s="1"/>
  <c r="S1084" i="9" a="1"/>
  <c r="S1084" i="9" s="1"/>
  <c r="S1145" i="9" a="1"/>
  <c r="S1145" i="9" s="1"/>
  <c r="S1209" i="9" a="1"/>
  <c r="S1209" i="9" s="1"/>
  <c r="S1271" i="9" a="1"/>
  <c r="S1271" i="9" s="1"/>
  <c r="S1335" i="9" a="1"/>
  <c r="S1335" i="9" s="1"/>
  <c r="S1397" i="9" a="1"/>
  <c r="S1397" i="9" s="1"/>
  <c r="S1460" i="9" a="1"/>
  <c r="S1460" i="9" s="1"/>
  <c r="S1521" i="9" a="1"/>
  <c r="S1521" i="9" s="1"/>
  <c r="S1582" i="9" a="1"/>
  <c r="S1582" i="9" s="1"/>
  <c r="S1642" i="9" a="1"/>
  <c r="S1642" i="9" s="1"/>
  <c r="S1705" i="9" a="1"/>
  <c r="S1705" i="9" s="1"/>
  <c r="S1830" i="9" a="1"/>
  <c r="S1830" i="9" s="1"/>
  <c r="S1863" i="9" a="1"/>
  <c r="S1863" i="9" s="1"/>
  <c r="S1895" i="9" a="1"/>
  <c r="S1895" i="9" s="1"/>
  <c r="S1925" i="9" a="1"/>
  <c r="S1925" i="9" s="1"/>
  <c r="S1955" i="9" a="1"/>
  <c r="S1955" i="9" s="1"/>
  <c r="S1985" i="9" a="1"/>
  <c r="S1985" i="9" s="1"/>
  <c r="S2016" i="9" a="1"/>
  <c r="S2016" i="9" s="1"/>
  <c r="S2047" i="9" a="1"/>
  <c r="S2047" i="9" s="1"/>
  <c r="S2078" i="9" a="1"/>
  <c r="S2078" i="9" s="1"/>
  <c r="S2109" i="9" a="1"/>
  <c r="S2109" i="9" s="1"/>
  <c r="S2139" i="9" a="1"/>
  <c r="S2139" i="9" s="1"/>
  <c r="S2171" i="9" a="1"/>
  <c r="S2171" i="9" s="1"/>
  <c r="S2202" i="9" a="1"/>
  <c r="S2202" i="9" s="1"/>
  <c r="S2232" i="9" a="1"/>
  <c r="S2232" i="9" s="1"/>
  <c r="S2264" i="9" a="1"/>
  <c r="S2264" i="9" s="1"/>
  <c r="S2295" i="9" a="1"/>
  <c r="S2295" i="9" s="1"/>
  <c r="S2325" i="9" a="1"/>
  <c r="S2325" i="9" s="1"/>
  <c r="R22" i="9"/>
  <c r="R54" i="9"/>
  <c r="R86" i="9"/>
  <c r="R118" i="9"/>
  <c r="R150" i="9"/>
  <c r="R182" i="9"/>
  <c r="R214" i="9"/>
  <c r="R246" i="9"/>
  <c r="R278" i="9"/>
  <c r="R310" i="9"/>
  <c r="R342" i="9"/>
  <c r="R374" i="9"/>
  <c r="R406" i="9"/>
  <c r="R438" i="9"/>
  <c r="R470" i="9"/>
  <c r="R502" i="9"/>
  <c r="R534" i="9"/>
  <c r="R566" i="9"/>
  <c r="R598" i="9"/>
  <c r="R630" i="9"/>
  <c r="R662" i="9"/>
  <c r="R694" i="9"/>
  <c r="R726" i="9"/>
  <c r="R758" i="9"/>
  <c r="R790" i="9"/>
  <c r="R822" i="9"/>
  <c r="R854" i="9"/>
  <c r="R886" i="9"/>
  <c r="R918" i="9"/>
  <c r="R950" i="9"/>
  <c r="R982" i="9"/>
  <c r="R1014" i="9"/>
  <c r="R1046" i="9"/>
  <c r="R1078" i="9"/>
  <c r="R1110" i="9"/>
  <c r="R1142" i="9"/>
  <c r="R1174" i="9"/>
  <c r="R1206" i="9"/>
  <c r="R1238" i="9"/>
  <c r="R1270" i="9"/>
  <c r="R1302" i="9"/>
  <c r="R1334" i="9"/>
  <c r="R1366" i="9"/>
  <c r="R1398" i="9"/>
  <c r="R1430" i="9"/>
  <c r="R1461" i="9"/>
  <c r="R1482" i="9"/>
  <c r="R1503" i="9"/>
  <c r="R1525" i="9"/>
  <c r="R1541" i="9"/>
  <c r="R1557" i="9"/>
  <c r="R1573" i="9"/>
  <c r="R1589" i="9"/>
  <c r="R1605" i="9"/>
  <c r="R1621" i="9"/>
  <c r="R1637" i="9"/>
  <c r="R1653" i="9"/>
  <c r="R1669" i="9"/>
  <c r="R1685" i="9"/>
  <c r="R1701" i="9"/>
  <c r="R1717" i="9"/>
  <c r="R1733" i="9"/>
  <c r="R1749" i="9"/>
  <c r="R1765" i="9"/>
  <c r="R1781" i="9"/>
  <c r="R1797" i="9"/>
  <c r="R1813" i="9"/>
  <c r="R1829" i="9"/>
  <c r="R1845" i="9"/>
  <c r="R1861" i="9"/>
  <c r="R1877" i="9"/>
  <c r="R1893" i="9"/>
  <c r="R1909" i="9"/>
  <c r="R1925" i="9"/>
  <c r="R1941" i="9"/>
  <c r="R1957" i="9"/>
  <c r="R1973" i="9"/>
  <c r="R1989" i="9"/>
  <c r="R2005" i="9"/>
  <c r="R2021" i="9"/>
  <c r="R2037" i="9"/>
  <c r="R2053" i="9"/>
  <c r="R2069" i="9"/>
  <c r="R2085" i="9"/>
  <c r="R2101" i="9"/>
  <c r="R2117" i="9"/>
  <c r="R2133" i="9"/>
  <c r="R2149" i="9"/>
  <c r="R2165" i="9"/>
  <c r="R2181" i="9"/>
  <c r="R2197" i="9"/>
  <c r="R2213" i="9"/>
  <c r="R2229" i="9"/>
  <c r="R2245" i="9"/>
  <c r="R2261" i="9"/>
  <c r="R2277" i="9"/>
  <c r="R2293" i="9"/>
  <c r="R2309" i="9"/>
  <c r="R2325" i="9"/>
  <c r="Q6" i="9"/>
  <c r="Q22" i="9"/>
  <c r="Q38" i="9"/>
  <c r="Q54" i="9"/>
  <c r="Q70" i="9"/>
  <c r="Q86" i="9"/>
  <c r="Q102" i="9"/>
  <c r="Q118" i="9"/>
  <c r="Q134" i="9"/>
  <c r="Q150" i="9"/>
  <c r="Q166" i="9"/>
  <c r="Q182" i="9"/>
  <c r="Q198" i="9"/>
  <c r="Q214" i="9"/>
  <c r="Q230" i="9"/>
  <c r="Q246" i="9"/>
  <c r="Q262" i="9"/>
  <c r="Q278" i="9"/>
  <c r="Q289" i="9"/>
  <c r="Q297" i="9"/>
  <c r="Q305" i="9"/>
  <c r="Q312" i="9"/>
  <c r="Q317" i="9"/>
  <c r="Q322" i="9"/>
  <c r="Q328" i="9"/>
  <c r="Q333" i="9"/>
  <c r="Q338" i="9"/>
  <c r="Q344" i="9"/>
  <c r="Q349" i="9"/>
  <c r="Q354" i="9"/>
  <c r="Q360" i="9"/>
  <c r="Q365" i="9"/>
  <c r="Q370" i="9"/>
  <c r="Q376" i="9"/>
  <c r="Q381" i="9"/>
  <c r="Q386" i="9"/>
  <c r="Q392" i="9"/>
  <c r="Q397" i="9"/>
  <c r="Q402" i="9"/>
  <c r="Q408" i="9"/>
  <c r="Q413" i="9"/>
  <c r="Q418" i="9"/>
  <c r="Q424" i="9"/>
  <c r="Q429" i="9"/>
  <c r="Q434" i="9"/>
  <c r="Q440" i="9"/>
  <c r="Q445" i="9"/>
  <c r="Q450" i="9"/>
  <c r="Q456" i="9"/>
  <c r="Q461" i="9"/>
  <c r="Q466" i="9"/>
  <c r="Q472" i="9"/>
  <c r="Q477" i="9"/>
  <c r="Q482" i="9"/>
  <c r="Q488" i="9"/>
  <c r="Q493" i="9"/>
  <c r="Q498" i="9"/>
  <c r="Q504" i="9"/>
  <c r="Q509" i="9"/>
  <c r="Q514" i="9"/>
  <c r="Q520" i="9"/>
  <c r="Q525" i="9"/>
  <c r="Q530" i="9"/>
  <c r="Q536" i="9"/>
  <c r="Q540" i="9"/>
  <c r="Q544" i="9"/>
  <c r="Q548" i="9"/>
  <c r="Q552" i="9"/>
  <c r="Q556" i="9"/>
  <c r="Q560" i="9"/>
  <c r="Q564" i="9"/>
  <c r="Q568" i="9"/>
  <c r="Q572" i="9"/>
  <c r="Q576" i="9"/>
  <c r="Q580" i="9"/>
  <c r="Q584" i="9"/>
  <c r="Q588" i="9"/>
  <c r="Q592" i="9"/>
  <c r="Q596" i="9"/>
  <c r="Q600" i="9"/>
  <c r="Q604" i="9"/>
  <c r="Q608" i="9"/>
  <c r="Q612" i="9"/>
  <c r="Q616" i="9"/>
  <c r="Q620" i="9"/>
  <c r="Q624" i="9"/>
  <c r="Q628" i="9"/>
  <c r="Q632" i="9"/>
  <c r="Q636" i="9"/>
  <c r="Q640" i="9"/>
  <c r="Q644" i="9"/>
  <c r="Q648" i="9"/>
  <c r="Q652" i="9"/>
  <c r="Q656" i="9"/>
  <c r="Q660" i="9"/>
  <c r="Q664" i="9"/>
  <c r="Q668" i="9"/>
  <c r="Q672" i="9"/>
  <c r="Q676" i="9"/>
  <c r="Q680" i="9"/>
  <c r="Q684" i="9"/>
  <c r="Q688" i="9"/>
  <c r="Q692" i="9"/>
  <c r="Q696" i="9"/>
  <c r="Q700" i="9"/>
  <c r="Q704" i="9"/>
  <c r="Q708" i="9"/>
  <c r="Q712" i="9"/>
  <c r="Q716" i="9"/>
  <c r="Q720" i="9"/>
  <c r="Q724" i="9"/>
  <c r="Q728" i="9"/>
  <c r="Q732" i="9"/>
  <c r="Q736" i="9"/>
  <c r="Q740" i="9"/>
  <c r="Q744" i="9"/>
  <c r="Q748" i="9"/>
  <c r="Q752" i="9"/>
  <c r="Q756" i="9"/>
  <c r="Q760" i="9"/>
  <c r="Q764" i="9"/>
  <c r="Q768" i="9"/>
  <c r="Q772" i="9"/>
  <c r="Q776" i="9"/>
  <c r="Q780" i="9"/>
  <c r="Q784" i="9"/>
  <c r="Q788" i="9"/>
  <c r="Q792" i="9"/>
  <c r="Q796" i="9"/>
  <c r="Q800" i="9"/>
  <c r="Q804" i="9"/>
  <c r="Q808" i="9"/>
  <c r="Q812" i="9"/>
  <c r="Q816" i="9"/>
  <c r="Q820" i="9"/>
  <c r="Q824" i="9"/>
  <c r="Q828" i="9"/>
  <c r="Q832" i="9"/>
  <c r="Q836" i="9"/>
  <c r="Q840" i="9"/>
  <c r="Q844" i="9"/>
  <c r="Q848" i="9"/>
  <c r="Q852" i="9"/>
  <c r="Q856" i="9"/>
  <c r="Q860" i="9"/>
  <c r="Q864" i="9"/>
  <c r="Q868" i="9"/>
  <c r="Q872" i="9"/>
  <c r="Q876" i="9"/>
  <c r="Q880" i="9"/>
  <c r="Q884" i="9"/>
  <c r="Q888" i="9"/>
  <c r="Q892" i="9"/>
  <c r="Q896" i="9"/>
  <c r="Q900" i="9"/>
  <c r="Q904" i="9"/>
  <c r="Q908" i="9"/>
  <c r="Q912" i="9"/>
  <c r="Q916" i="9"/>
  <c r="Q920" i="9"/>
  <c r="Q924" i="9"/>
  <c r="Q928" i="9"/>
  <c r="Q932" i="9"/>
  <c r="Q936" i="9"/>
  <c r="Q940" i="9"/>
  <c r="Q944" i="9"/>
  <c r="Q948" i="9"/>
  <c r="Q952" i="9"/>
  <c r="Q956" i="9"/>
  <c r="Q960" i="9"/>
  <c r="Q964" i="9"/>
  <c r="Q968" i="9"/>
  <c r="Q972" i="9"/>
  <c r="Q976" i="9"/>
  <c r="Q980" i="9"/>
  <c r="Q984" i="9"/>
  <c r="Q988" i="9"/>
  <c r="Q992" i="9"/>
  <c r="Q996" i="9"/>
  <c r="Q1000" i="9"/>
  <c r="Q1004" i="9"/>
  <c r="Q1008" i="9"/>
  <c r="Q1012" i="9"/>
  <c r="Q1016" i="9"/>
  <c r="Q1020" i="9"/>
  <c r="Q1024" i="9"/>
  <c r="Q1028" i="9"/>
  <c r="Q1032" i="9"/>
  <c r="Q1036" i="9"/>
  <c r="Q1040" i="9"/>
  <c r="Q1044" i="9"/>
  <c r="Q1048" i="9"/>
  <c r="Q1052" i="9"/>
  <c r="Q1056" i="9"/>
  <c r="Q1060" i="9"/>
  <c r="Q1064" i="9"/>
  <c r="Q1068" i="9"/>
  <c r="Q1072" i="9"/>
  <c r="Q1076" i="9"/>
  <c r="Q1080" i="9"/>
  <c r="Q1084" i="9"/>
  <c r="Q1088" i="9"/>
  <c r="Q1092" i="9"/>
  <c r="Q1096" i="9"/>
  <c r="Q1100" i="9"/>
  <c r="Q1104" i="9"/>
  <c r="Q1108" i="9"/>
  <c r="Q1112" i="9"/>
  <c r="Q1116" i="9"/>
  <c r="Q1120" i="9"/>
  <c r="Q1124" i="9"/>
  <c r="Q1128" i="9"/>
  <c r="Q1132" i="9"/>
  <c r="Q1136" i="9"/>
  <c r="Q1140" i="9"/>
  <c r="Q1144" i="9"/>
  <c r="Q1148" i="9"/>
  <c r="Q1152" i="9"/>
  <c r="Q1156" i="9"/>
  <c r="Q1160" i="9"/>
  <c r="Q1164" i="9"/>
  <c r="Q1168" i="9"/>
  <c r="Q1172" i="9"/>
  <c r="Q1176" i="9"/>
  <c r="Q1180" i="9"/>
  <c r="Q1184" i="9"/>
  <c r="Q1188" i="9"/>
  <c r="Q1192" i="9"/>
  <c r="Q1196" i="9"/>
  <c r="Q1200" i="9"/>
  <c r="Q1204" i="9"/>
  <c r="Q1208" i="9"/>
  <c r="Q1212" i="9"/>
  <c r="Q1216" i="9"/>
  <c r="Q1220" i="9"/>
  <c r="Q1224" i="9"/>
  <c r="Q1228" i="9"/>
  <c r="Q1232" i="9"/>
  <c r="Q1236" i="9"/>
  <c r="Q1240" i="9"/>
  <c r="Q1244" i="9"/>
  <c r="Q1248" i="9"/>
  <c r="Q1252" i="9"/>
  <c r="Q1256" i="9"/>
  <c r="Q1260" i="9"/>
  <c r="Q1264" i="9"/>
  <c r="Q1268" i="9"/>
  <c r="Q1272" i="9"/>
  <c r="Q1276" i="9"/>
  <c r="Q1280" i="9"/>
  <c r="Q1284" i="9"/>
  <c r="Q1288" i="9"/>
  <c r="Q1292" i="9"/>
  <c r="Q1296" i="9"/>
  <c r="Q1300" i="9"/>
  <c r="Q1304" i="9"/>
  <c r="Q1308" i="9"/>
  <c r="Q1312" i="9"/>
  <c r="Q1316" i="9"/>
  <c r="Q1320" i="9"/>
  <c r="Q1324" i="9"/>
  <c r="Q1328" i="9"/>
  <c r="Q1332" i="9"/>
  <c r="Q1336" i="9"/>
  <c r="Q1340" i="9"/>
  <c r="Q1344" i="9"/>
  <c r="Q1348" i="9"/>
  <c r="Q1352" i="9"/>
  <c r="Q1356" i="9"/>
  <c r="Q1360" i="9"/>
  <c r="Q1364" i="9"/>
  <c r="Q1368" i="9"/>
  <c r="Q1372" i="9"/>
  <c r="Q1376" i="9"/>
  <c r="Q1380" i="9"/>
  <c r="Q1384" i="9"/>
  <c r="Q1388" i="9"/>
  <c r="Q1392" i="9"/>
  <c r="Q1396" i="9"/>
  <c r="Q1400" i="9"/>
  <c r="Q1404" i="9"/>
  <c r="Q1408" i="9"/>
  <c r="Q1412" i="9"/>
  <c r="Q1416" i="9"/>
  <c r="Q1420" i="9"/>
  <c r="Q1424" i="9"/>
  <c r="Q1428" i="9"/>
  <c r="Q1432" i="9"/>
  <c r="Q1436" i="9"/>
  <c r="Q1440" i="9"/>
  <c r="Q1444" i="9"/>
  <c r="Q1448" i="9"/>
  <c r="Q1452" i="9"/>
  <c r="Q1456" i="9"/>
  <c r="Q1460" i="9"/>
  <c r="Q1464" i="9"/>
  <c r="Q1468" i="9"/>
  <c r="Q1472" i="9"/>
  <c r="Q1476" i="9"/>
  <c r="Q1480" i="9"/>
  <c r="Q1484" i="9"/>
  <c r="Q1488" i="9"/>
  <c r="Q1492" i="9"/>
  <c r="Q1496" i="9"/>
  <c r="Q1500" i="9"/>
  <c r="Q1504" i="9"/>
  <c r="Q1508" i="9"/>
  <c r="Q1512" i="9"/>
  <c r="Q1516" i="9"/>
  <c r="Q1520" i="9"/>
  <c r="Q1524" i="9"/>
  <c r="Q1528" i="9"/>
  <c r="Q1532" i="9"/>
  <c r="Q1536" i="9"/>
  <c r="Q1540" i="9"/>
  <c r="Q1544" i="9"/>
  <c r="Q1548" i="9"/>
  <c r="Q1552" i="9"/>
  <c r="Q1556" i="9"/>
  <c r="Q1560" i="9"/>
  <c r="Q1564" i="9"/>
  <c r="Q1568" i="9"/>
  <c r="Q1572" i="9"/>
  <c r="Q1576" i="9"/>
  <c r="Q1580" i="9"/>
  <c r="Q1584" i="9"/>
  <c r="Q1588" i="9"/>
  <c r="Q1592" i="9"/>
  <c r="Q1596" i="9"/>
  <c r="Q1600" i="9"/>
  <c r="Q1604" i="9"/>
  <c r="Q1608" i="9"/>
  <c r="Q1612" i="9"/>
  <c r="Q1616" i="9"/>
  <c r="Q1620" i="9"/>
  <c r="Q1624" i="9"/>
  <c r="Q1628" i="9"/>
  <c r="Q1632" i="9"/>
  <c r="Q1636" i="9"/>
  <c r="Q1640" i="9"/>
  <c r="Q1644" i="9"/>
  <c r="Q1648" i="9"/>
  <c r="Q1652" i="9"/>
  <c r="Q1656" i="9"/>
  <c r="Q1660" i="9"/>
  <c r="Q1664" i="9"/>
  <c r="Q1668" i="9"/>
  <c r="Q1672" i="9"/>
  <c r="Q1676" i="9"/>
  <c r="Q1680" i="9"/>
  <c r="Q1684" i="9"/>
  <c r="Q1688" i="9"/>
  <c r="Q1692" i="9"/>
  <c r="Q1696" i="9"/>
  <c r="Q1700" i="9"/>
  <c r="Q1704" i="9"/>
  <c r="Q1708" i="9"/>
  <c r="Q1712" i="9"/>
  <c r="Q1716" i="9"/>
  <c r="Q1720" i="9"/>
  <c r="Q1724" i="9"/>
  <c r="Q1728" i="9"/>
  <c r="Q1732" i="9"/>
  <c r="Q1736" i="9"/>
  <c r="Q1740" i="9"/>
  <c r="Q1744" i="9"/>
  <c r="Q1748" i="9"/>
  <c r="Q1752" i="9"/>
  <c r="Q1756" i="9"/>
  <c r="Q1760" i="9"/>
  <c r="Q1764" i="9"/>
  <c r="Q1768" i="9"/>
  <c r="Q1772" i="9"/>
  <c r="Q1776" i="9"/>
  <c r="Q1780" i="9"/>
  <c r="Q1784" i="9"/>
  <c r="Q1788" i="9"/>
  <c r="Q1792" i="9"/>
  <c r="Q1796" i="9"/>
  <c r="Q1800" i="9"/>
  <c r="Q1804" i="9"/>
  <c r="Q1808" i="9"/>
  <c r="Q1812" i="9"/>
  <c r="Q1816" i="9"/>
  <c r="Q1820" i="9"/>
  <c r="Q1824" i="9"/>
  <c r="Q1828" i="9"/>
  <c r="Q1832" i="9"/>
  <c r="Q1836" i="9"/>
  <c r="Q1840" i="9"/>
  <c r="Q1844" i="9"/>
  <c r="Q1848" i="9"/>
  <c r="Q1852" i="9"/>
  <c r="Q1856" i="9"/>
  <c r="Q1860" i="9"/>
  <c r="Q1864" i="9"/>
  <c r="Q1868" i="9"/>
  <c r="Q1872" i="9"/>
  <c r="Q1876" i="9"/>
  <c r="Q1880" i="9"/>
  <c r="Q1884" i="9"/>
  <c r="Q1888" i="9"/>
  <c r="Q1892" i="9"/>
  <c r="Q1896" i="9"/>
  <c r="Q1900" i="9"/>
  <c r="Q1904" i="9"/>
  <c r="Q1908" i="9"/>
  <c r="Q1912" i="9"/>
  <c r="Q1916" i="9"/>
  <c r="Q1920" i="9"/>
  <c r="Q1924" i="9"/>
  <c r="Q1928" i="9"/>
  <c r="Q1932" i="9"/>
  <c r="Q1936" i="9"/>
  <c r="Q1940" i="9"/>
  <c r="Q1944" i="9"/>
  <c r="Q1948" i="9"/>
  <c r="Q1952" i="9"/>
  <c r="Q1956" i="9"/>
  <c r="Q1960" i="9"/>
  <c r="Q1964" i="9"/>
  <c r="Q1968" i="9"/>
  <c r="Q1972" i="9"/>
  <c r="Q1976" i="9"/>
  <c r="Q1980" i="9"/>
  <c r="Q1984" i="9"/>
  <c r="Q1988" i="9"/>
  <c r="Q1992" i="9"/>
  <c r="Q1996" i="9"/>
  <c r="Q2000" i="9"/>
  <c r="Q2004" i="9"/>
  <c r="Q2008" i="9"/>
  <c r="Q2012" i="9"/>
  <c r="Q2016" i="9"/>
  <c r="Q2020" i="9"/>
  <c r="Q2024" i="9"/>
  <c r="Q2028" i="9"/>
  <c r="Q2032" i="9"/>
  <c r="Q2036" i="9"/>
  <c r="Q2040" i="9"/>
  <c r="Q2044" i="9"/>
  <c r="Q2048" i="9"/>
  <c r="Q2052" i="9"/>
  <c r="Q2056" i="9"/>
  <c r="Q2060" i="9"/>
  <c r="Q2064" i="9"/>
  <c r="Q2068" i="9"/>
  <c r="Q2072" i="9"/>
  <c r="Q2076" i="9"/>
  <c r="Q2080" i="9"/>
  <c r="Q2084" i="9"/>
  <c r="Q2088" i="9"/>
  <c r="Q2092" i="9"/>
  <c r="Q2096" i="9"/>
  <c r="Q2100" i="9"/>
  <c r="Q2104" i="9"/>
  <c r="Q2108" i="9"/>
  <c r="Q2112" i="9"/>
  <c r="Q2116" i="9"/>
  <c r="Q2120" i="9"/>
  <c r="Q2124" i="9"/>
  <c r="Q2128" i="9"/>
  <c r="Q2132" i="9"/>
  <c r="Q2136" i="9"/>
  <c r="Q2140" i="9"/>
  <c r="Q2144" i="9"/>
  <c r="Q2148" i="9"/>
  <c r="Q2152" i="9"/>
  <c r="Q2156" i="9"/>
  <c r="Q2160" i="9"/>
  <c r="Q2164" i="9"/>
  <c r="Q2168" i="9"/>
  <c r="Q2172" i="9"/>
  <c r="Q2176" i="9"/>
  <c r="Q2180" i="9"/>
  <c r="Q2184" i="9"/>
  <c r="Q2188" i="9"/>
  <c r="Q2192" i="9"/>
  <c r="Q2196" i="9"/>
  <c r="Q2200" i="9"/>
  <c r="Q2204" i="9"/>
  <c r="Q2208" i="9"/>
  <c r="Q2212" i="9"/>
  <c r="Q2216" i="9"/>
  <c r="Q2220" i="9"/>
  <c r="Q2224" i="9"/>
  <c r="Q2228" i="9"/>
  <c r="Q2232" i="9"/>
  <c r="Q2236" i="9"/>
  <c r="Q2240" i="9"/>
  <c r="Q2244" i="9"/>
  <c r="Q2248" i="9"/>
  <c r="Q2252" i="9"/>
  <c r="Q2256" i="9"/>
  <c r="Q2260" i="9"/>
  <c r="Q2264" i="9"/>
  <c r="Q2268" i="9"/>
  <c r="Q2272" i="9"/>
  <c r="Q2276" i="9"/>
  <c r="Q2280" i="9"/>
  <c r="Q2284" i="9"/>
  <c r="Q2288" i="9"/>
  <c r="Q2292" i="9"/>
  <c r="Q2296" i="9"/>
  <c r="Q2300" i="9"/>
  <c r="Q2304" i="9"/>
  <c r="Q2308" i="9"/>
  <c r="Q2312" i="9"/>
  <c r="Q2316" i="9"/>
  <c r="Q2320" i="9"/>
  <c r="Q2324" i="9"/>
  <c r="Q2328" i="9"/>
  <c r="Q2332" i="9"/>
  <c r="Q2336" i="9"/>
  <c r="P5" i="9"/>
  <c r="P9" i="9"/>
  <c r="P13" i="9"/>
  <c r="P17" i="9"/>
  <c r="P21" i="9"/>
  <c r="P25" i="9"/>
  <c r="P29" i="9"/>
  <c r="P33" i="9"/>
  <c r="P37" i="9"/>
  <c r="P41" i="9"/>
  <c r="P45" i="9"/>
  <c r="P49" i="9"/>
  <c r="P53" i="9"/>
  <c r="P57" i="9"/>
  <c r="P61" i="9"/>
  <c r="P65" i="9"/>
  <c r="S192" i="9" a="1"/>
  <c r="S192" i="9" s="1"/>
  <c r="S442" i="9" a="1"/>
  <c r="S442" i="9" s="1"/>
  <c r="S663" i="9" a="1"/>
  <c r="S663" i="9" s="1"/>
  <c r="S788" i="9" a="1"/>
  <c r="S788" i="9" s="1"/>
  <c r="S911" i="9" a="1"/>
  <c r="S911" i="9" s="1"/>
  <c r="S974" i="9" a="1"/>
  <c r="S974" i="9" s="1"/>
  <c r="S1036" i="9" a="1"/>
  <c r="S1036" i="9" s="1"/>
  <c r="S1099" i="9" a="1"/>
  <c r="S1099" i="9" s="1"/>
  <c r="S1161" i="9" a="1"/>
  <c r="S1161" i="9" s="1"/>
  <c r="S1225" i="9" a="1"/>
  <c r="S1225" i="9" s="1"/>
  <c r="S1287" i="9" a="1"/>
  <c r="S1287" i="9" s="1"/>
  <c r="S1351" i="9" a="1"/>
  <c r="S1351" i="9" s="1"/>
  <c r="S1412" i="9" a="1"/>
  <c r="S1412" i="9" s="1"/>
  <c r="S1475" i="9" a="1"/>
  <c r="S1475" i="9" s="1"/>
  <c r="S1598" i="9" a="1"/>
  <c r="S1598" i="9" s="1"/>
  <c r="S1658" i="9" a="1"/>
  <c r="S1658" i="9" s="1"/>
  <c r="S1721" i="9" a="1"/>
  <c r="S1721" i="9" s="1"/>
  <c r="S1782" i="9" a="1"/>
  <c r="S1782" i="9" s="1"/>
  <c r="S1840" i="9" a="1"/>
  <c r="S1840" i="9" s="1"/>
  <c r="S1871" i="9" a="1"/>
  <c r="S1871" i="9" s="1"/>
  <c r="S1932" i="9" a="1"/>
  <c r="S1932" i="9" s="1"/>
  <c r="S1963" i="9" a="1"/>
  <c r="S1963" i="9" s="1"/>
  <c r="S1993" i="9" a="1"/>
  <c r="S1993" i="9" s="1"/>
  <c r="S2024" i="9" a="1"/>
  <c r="S2024" i="9" s="1"/>
  <c r="S2055" i="9" a="1"/>
  <c r="S2055" i="9" s="1"/>
  <c r="S2086" i="9" a="1"/>
  <c r="S2086" i="9" s="1"/>
  <c r="S2117" i="9" a="1"/>
  <c r="S2117" i="9" s="1"/>
  <c r="S2147" i="9" a="1"/>
  <c r="S2147" i="9" s="1"/>
  <c r="S2179" i="9" a="1"/>
  <c r="S2179" i="9" s="1"/>
  <c r="S2209" i="9" a="1"/>
  <c r="S2209" i="9" s="1"/>
  <c r="S2240" i="9" a="1"/>
  <c r="S2240" i="9" s="1"/>
  <c r="S2272" i="9" a="1"/>
  <c r="S2272" i="9" s="1"/>
  <c r="S2302" i="9" a="1"/>
  <c r="S2302" i="9" s="1"/>
  <c r="S2333" i="9" a="1"/>
  <c r="S2333" i="9" s="1"/>
  <c r="R30" i="9"/>
  <c r="R62" i="9"/>
  <c r="R94" i="9"/>
  <c r="R126" i="9"/>
  <c r="R158" i="9"/>
  <c r="R190" i="9"/>
  <c r="R222" i="9"/>
  <c r="R254" i="9"/>
  <c r="R286" i="9"/>
  <c r="R318" i="9"/>
  <c r="R350" i="9"/>
  <c r="R382" i="9"/>
  <c r="R414" i="9"/>
  <c r="R446" i="9"/>
  <c r="R478" i="9"/>
  <c r="R510" i="9"/>
  <c r="R542" i="9"/>
  <c r="R574" i="9"/>
  <c r="R606" i="9"/>
  <c r="R638" i="9"/>
  <c r="R670" i="9"/>
  <c r="R702" i="9"/>
  <c r="R734" i="9"/>
  <c r="R766" i="9"/>
  <c r="R798" i="9"/>
  <c r="R830" i="9"/>
  <c r="R862" i="9"/>
  <c r="R894" i="9"/>
  <c r="R926" i="9"/>
  <c r="R958" i="9"/>
  <c r="R990" i="9"/>
  <c r="R1022" i="9"/>
  <c r="R1054" i="9"/>
  <c r="R1086" i="9"/>
  <c r="R1118" i="9"/>
  <c r="R1150" i="9"/>
  <c r="R1182" i="9"/>
  <c r="R1214" i="9"/>
  <c r="R1246" i="9"/>
  <c r="R1278" i="9"/>
  <c r="R1310" i="9"/>
  <c r="R1342" i="9"/>
  <c r="R1374" i="9"/>
  <c r="R1406" i="9"/>
  <c r="R1438" i="9"/>
  <c r="R1466" i="9"/>
  <c r="R1487" i="9"/>
  <c r="R1509" i="9"/>
  <c r="R1529" i="9"/>
  <c r="R1545" i="9"/>
  <c r="R1561" i="9"/>
  <c r="R1577" i="9"/>
  <c r="R1593" i="9"/>
  <c r="R1609" i="9"/>
  <c r="R1625" i="9"/>
  <c r="R1641" i="9"/>
  <c r="R1657" i="9"/>
  <c r="R1673" i="9"/>
  <c r="R1689" i="9"/>
  <c r="R1705" i="9"/>
  <c r="R1721" i="9"/>
  <c r="R1737" i="9"/>
  <c r="R1753" i="9"/>
  <c r="R1769" i="9"/>
  <c r="R1785" i="9"/>
  <c r="R1801" i="9"/>
  <c r="R1817" i="9"/>
  <c r="R1833" i="9"/>
  <c r="R1849" i="9"/>
  <c r="R1865" i="9"/>
  <c r="R1881" i="9"/>
  <c r="R1897" i="9"/>
  <c r="R1913" i="9"/>
  <c r="R1929" i="9"/>
  <c r="R1945" i="9"/>
  <c r="R1961" i="9"/>
  <c r="R1977" i="9"/>
  <c r="R1993" i="9"/>
  <c r="R2009" i="9"/>
  <c r="R2025" i="9"/>
  <c r="R2041" i="9"/>
  <c r="R2057" i="9"/>
  <c r="R2073" i="9"/>
  <c r="R2089" i="9"/>
  <c r="R2105" i="9"/>
  <c r="R2121" i="9"/>
  <c r="R2137" i="9"/>
  <c r="R2153" i="9"/>
  <c r="R2169" i="9"/>
  <c r="R2185" i="9"/>
  <c r="R2201" i="9"/>
  <c r="R2217" i="9"/>
  <c r="R2233" i="9"/>
  <c r="R2249" i="9"/>
  <c r="R2265" i="9"/>
  <c r="R2281" i="9"/>
  <c r="R2297" i="9"/>
  <c r="R2313" i="9"/>
  <c r="R2329" i="9"/>
  <c r="Q10" i="9"/>
  <c r="Q26" i="9"/>
  <c r="Q42" i="9"/>
  <c r="Q58" i="9"/>
  <c r="Q74" i="9"/>
  <c r="Q90" i="9"/>
  <c r="Q106" i="9"/>
  <c r="Q122" i="9"/>
  <c r="Q138" i="9"/>
  <c r="Q154" i="9"/>
  <c r="Q170" i="9"/>
  <c r="Q186" i="9"/>
  <c r="Q202" i="9"/>
  <c r="Q218" i="9"/>
  <c r="Q234" i="9"/>
  <c r="Q250" i="9"/>
  <c r="Q266" i="9"/>
  <c r="Q282" i="9"/>
  <c r="Q290" i="9"/>
  <c r="Q298" i="9"/>
  <c r="Q306" i="9"/>
  <c r="Q313" i="9"/>
  <c r="Q318" i="9"/>
  <c r="Q324" i="9"/>
  <c r="Q329" i="9"/>
  <c r="Q334" i="9"/>
  <c r="Q340" i="9"/>
  <c r="Q345" i="9"/>
  <c r="Q350" i="9"/>
  <c r="Q356" i="9"/>
  <c r="Q361" i="9"/>
  <c r="Q366" i="9"/>
  <c r="Q372" i="9"/>
  <c r="Q377" i="9"/>
  <c r="Q382" i="9"/>
  <c r="Q388" i="9"/>
  <c r="Q393" i="9"/>
  <c r="Q398" i="9"/>
  <c r="Q404" i="9"/>
  <c r="Q409" i="9"/>
  <c r="Q414" i="9"/>
  <c r="Q420" i="9"/>
  <c r="Q425" i="9"/>
  <c r="Q430" i="9"/>
  <c r="Q436" i="9"/>
  <c r="Q441" i="9"/>
  <c r="Q446" i="9"/>
  <c r="Q452" i="9"/>
  <c r="Q457" i="9"/>
  <c r="Q462" i="9"/>
  <c r="Q468" i="9"/>
  <c r="Q473" i="9"/>
  <c r="Q478" i="9"/>
  <c r="Q484" i="9"/>
  <c r="Q489" i="9"/>
  <c r="Q494" i="9"/>
  <c r="Q500" i="9"/>
  <c r="Q505" i="9"/>
  <c r="Q510" i="9"/>
  <c r="Q516" i="9"/>
  <c r="Q521" i="9"/>
  <c r="Q526" i="9"/>
  <c r="Q532" i="9"/>
  <c r="Q537" i="9"/>
  <c r="Q541" i="9"/>
  <c r="Q545" i="9"/>
  <c r="Q549" i="9"/>
  <c r="Q553" i="9"/>
  <c r="Q557" i="9"/>
  <c r="Q561" i="9"/>
  <c r="Q565" i="9"/>
  <c r="Q569" i="9"/>
  <c r="Q573" i="9"/>
  <c r="Q577" i="9"/>
  <c r="Q581" i="9"/>
  <c r="Q585" i="9"/>
  <c r="Q589" i="9"/>
  <c r="Q593" i="9"/>
  <c r="Q597" i="9"/>
  <c r="Q601" i="9"/>
  <c r="Q605" i="9"/>
  <c r="Q609" i="9"/>
  <c r="Q613" i="9"/>
  <c r="Q617" i="9"/>
  <c r="Q621" i="9"/>
  <c r="Q625" i="9"/>
  <c r="Q629" i="9"/>
  <c r="Q633" i="9"/>
  <c r="Q637" i="9"/>
  <c r="Q641" i="9"/>
  <c r="Q645" i="9"/>
  <c r="Q649" i="9"/>
  <c r="Q653" i="9"/>
  <c r="Q657" i="9"/>
  <c r="Q661" i="9"/>
  <c r="Q665" i="9"/>
  <c r="Q669" i="9"/>
  <c r="Q673" i="9"/>
  <c r="Q677" i="9"/>
  <c r="Q681" i="9"/>
  <c r="Q685" i="9"/>
  <c r="Q689" i="9"/>
  <c r="Q693" i="9"/>
  <c r="Q697" i="9"/>
  <c r="Q701" i="9"/>
  <c r="Q705" i="9"/>
  <c r="Q709" i="9"/>
  <c r="Q713" i="9"/>
  <c r="Q717" i="9"/>
  <c r="Q721" i="9"/>
  <c r="Q725" i="9"/>
  <c r="Q729" i="9"/>
  <c r="Q733" i="9"/>
  <c r="Q737" i="9"/>
  <c r="Q741" i="9"/>
  <c r="Q745" i="9"/>
  <c r="Q749" i="9"/>
  <c r="Q753" i="9"/>
  <c r="Q757" i="9"/>
  <c r="Q761" i="9"/>
  <c r="Q765" i="9"/>
  <c r="Q769" i="9"/>
  <c r="Q773" i="9"/>
  <c r="Q777" i="9"/>
  <c r="Q781" i="9"/>
  <c r="Q785" i="9"/>
  <c r="Q789" i="9"/>
  <c r="Q793" i="9"/>
  <c r="Q797" i="9"/>
  <c r="Q801" i="9"/>
  <c r="Q805" i="9"/>
  <c r="Q809" i="9"/>
  <c r="Q813" i="9"/>
  <c r="Q817" i="9"/>
  <c r="Q821" i="9"/>
  <c r="Q825" i="9"/>
  <c r="Q829" i="9"/>
  <c r="Q833" i="9"/>
  <c r="Q837" i="9"/>
  <c r="Q841" i="9"/>
  <c r="Q845" i="9"/>
  <c r="Q849" i="9"/>
  <c r="Q853" i="9"/>
  <c r="Q857" i="9"/>
  <c r="Q861" i="9"/>
  <c r="Q865" i="9"/>
  <c r="Q869" i="9"/>
  <c r="Q873" i="9"/>
  <c r="Q877" i="9"/>
  <c r="Q881" i="9"/>
  <c r="Q885" i="9"/>
  <c r="Q889" i="9"/>
  <c r="Q893" i="9"/>
  <c r="Q897" i="9"/>
  <c r="Q901" i="9"/>
  <c r="Q905" i="9"/>
  <c r="Q909" i="9"/>
  <c r="Q913" i="9"/>
  <c r="Q917" i="9"/>
  <c r="Q921" i="9"/>
  <c r="Q925" i="9"/>
  <c r="Q929" i="9"/>
  <c r="Q933" i="9"/>
  <c r="Q937" i="9"/>
  <c r="Q941" i="9"/>
  <c r="Q945" i="9"/>
  <c r="Q949" i="9"/>
  <c r="Q953" i="9"/>
  <c r="Q957" i="9"/>
  <c r="Q961" i="9"/>
  <c r="Q965" i="9"/>
  <c r="Q969" i="9"/>
  <c r="Q973" i="9"/>
  <c r="Q977" i="9"/>
  <c r="Q981" i="9"/>
  <c r="Q985" i="9"/>
  <c r="Q989" i="9"/>
  <c r="Q993" i="9"/>
  <c r="Q997" i="9"/>
  <c r="Q1001" i="9"/>
  <c r="Q1005" i="9"/>
  <c r="Q1009" i="9"/>
  <c r="Q1013" i="9"/>
  <c r="Q1017" i="9"/>
  <c r="Q1021" i="9"/>
  <c r="Q1025" i="9"/>
  <c r="Q1029" i="9"/>
  <c r="Q1033" i="9"/>
  <c r="Q1037" i="9"/>
  <c r="Q1041" i="9"/>
  <c r="Q1045" i="9"/>
  <c r="Q1049" i="9"/>
  <c r="Q1053" i="9"/>
  <c r="Q1057" i="9"/>
  <c r="Q1061" i="9"/>
  <c r="Q1065" i="9"/>
  <c r="Q1069" i="9"/>
  <c r="Q1073" i="9"/>
  <c r="Q1077" i="9"/>
  <c r="Q1081" i="9"/>
  <c r="Q1085" i="9"/>
  <c r="Q1089" i="9"/>
  <c r="Q1093" i="9"/>
  <c r="Q1097" i="9"/>
  <c r="Q1101" i="9"/>
  <c r="Q1105" i="9"/>
  <c r="Q1109" i="9"/>
  <c r="Q1113" i="9"/>
  <c r="Q1117" i="9"/>
  <c r="Q1121" i="9"/>
  <c r="Q1125" i="9"/>
  <c r="Q1129" i="9"/>
  <c r="Q1133" i="9"/>
  <c r="Q1137" i="9"/>
  <c r="Q1141" i="9"/>
  <c r="Q1145" i="9"/>
  <c r="Q1149" i="9"/>
  <c r="Q1153" i="9"/>
  <c r="Q1157" i="9"/>
  <c r="Q1161" i="9"/>
  <c r="Q1165" i="9"/>
  <c r="Q1169" i="9"/>
  <c r="Q1173" i="9"/>
  <c r="Q1177" i="9"/>
  <c r="Q1181" i="9"/>
  <c r="Q1185" i="9"/>
  <c r="Q1189" i="9"/>
  <c r="Q1193" i="9"/>
  <c r="Q1197" i="9"/>
  <c r="Q1201" i="9"/>
  <c r="Q1205" i="9"/>
  <c r="Q1209" i="9"/>
  <c r="Q1213" i="9"/>
  <c r="Q1217" i="9"/>
  <c r="Q1221" i="9"/>
  <c r="Q1225" i="9"/>
  <c r="Q1229" i="9"/>
  <c r="Q1233" i="9"/>
  <c r="Q1237" i="9"/>
  <c r="Q1241" i="9"/>
  <c r="Q1245" i="9"/>
  <c r="Q1249" i="9"/>
  <c r="Q1253" i="9"/>
  <c r="Q1257" i="9"/>
  <c r="Q1261" i="9"/>
  <c r="Q1265" i="9"/>
  <c r="Q1269" i="9"/>
  <c r="Q1273" i="9"/>
  <c r="Q1277" i="9"/>
  <c r="Q1281" i="9"/>
  <c r="Q1285" i="9"/>
  <c r="Q1289" i="9"/>
  <c r="Q1293" i="9"/>
  <c r="Q1297" i="9"/>
  <c r="Q1301" i="9"/>
  <c r="Q1305" i="9"/>
  <c r="Q1309" i="9"/>
  <c r="Q1313" i="9"/>
  <c r="Q1317" i="9"/>
  <c r="Q1321" i="9"/>
  <c r="Q1325" i="9"/>
  <c r="Q1329" i="9"/>
  <c r="Q1333" i="9"/>
  <c r="Q1337" i="9"/>
  <c r="Q1341" i="9"/>
  <c r="Q1345" i="9"/>
  <c r="Q1349" i="9"/>
  <c r="Q1353" i="9"/>
  <c r="Q1357" i="9"/>
  <c r="Q1361" i="9"/>
  <c r="Q1365" i="9"/>
  <c r="Q1369" i="9"/>
  <c r="Q1373" i="9"/>
  <c r="Q1377" i="9"/>
  <c r="Q1381" i="9"/>
  <c r="Q1385" i="9"/>
  <c r="Q1389" i="9"/>
  <c r="Q1393" i="9"/>
  <c r="Q1397" i="9"/>
  <c r="Q1401" i="9"/>
  <c r="Q1405" i="9"/>
  <c r="Q1409" i="9"/>
  <c r="Q1413" i="9"/>
  <c r="Q1417" i="9"/>
  <c r="Q1421" i="9"/>
  <c r="Q1425" i="9"/>
  <c r="Q1429" i="9"/>
  <c r="Q1433" i="9"/>
  <c r="Q1437" i="9"/>
  <c r="Q1441" i="9"/>
  <c r="Q1445" i="9"/>
  <c r="Q1449" i="9"/>
  <c r="Q1453" i="9"/>
  <c r="Q1457" i="9"/>
  <c r="Q1461" i="9"/>
  <c r="Q1465" i="9"/>
  <c r="Q1469" i="9"/>
  <c r="Q1473" i="9"/>
  <c r="Q1477" i="9"/>
  <c r="Q1481" i="9"/>
  <c r="Q1485" i="9"/>
  <c r="Q1489" i="9"/>
  <c r="Q1493" i="9"/>
  <c r="Q1497" i="9"/>
  <c r="Q1501" i="9"/>
  <c r="Q1505" i="9"/>
  <c r="Q1509" i="9"/>
  <c r="Q1513" i="9"/>
  <c r="Q1517" i="9"/>
  <c r="Q1521" i="9"/>
  <c r="Q1525" i="9"/>
  <c r="Q1529" i="9"/>
  <c r="Q1533" i="9"/>
  <c r="Q1537" i="9"/>
  <c r="Q1541" i="9"/>
  <c r="Q1545" i="9"/>
  <c r="Q1549" i="9"/>
  <c r="Q1553" i="9"/>
  <c r="Q1557" i="9"/>
  <c r="Q1561" i="9"/>
  <c r="Q1565" i="9"/>
  <c r="Q1569" i="9"/>
  <c r="Q1573" i="9"/>
  <c r="Q1577" i="9"/>
  <c r="Q1581" i="9"/>
  <c r="Q1585" i="9"/>
  <c r="Q1589" i="9"/>
  <c r="Q1593" i="9"/>
  <c r="Q1597" i="9"/>
  <c r="Q1601" i="9"/>
  <c r="Q1605" i="9"/>
  <c r="Q1609" i="9"/>
  <c r="Q1613" i="9"/>
  <c r="Q1617" i="9"/>
  <c r="Q1621" i="9"/>
  <c r="Q1625" i="9"/>
  <c r="Q1629" i="9"/>
  <c r="Q1633" i="9"/>
  <c r="Q1637" i="9"/>
  <c r="Q1641" i="9"/>
  <c r="Q1645" i="9"/>
  <c r="Q1649" i="9"/>
  <c r="Q1653" i="9"/>
  <c r="Q1657" i="9"/>
  <c r="Q1661" i="9"/>
  <c r="Q1665" i="9"/>
  <c r="Q1669" i="9"/>
  <c r="Q1673" i="9"/>
  <c r="Q1677" i="9"/>
  <c r="Q1681" i="9"/>
  <c r="Q1685" i="9"/>
  <c r="Q1689" i="9"/>
  <c r="Q1693" i="9"/>
  <c r="Q1697" i="9"/>
  <c r="Q1701" i="9"/>
  <c r="Q1705" i="9"/>
  <c r="Q1709" i="9"/>
  <c r="Q1713" i="9"/>
  <c r="Q1717" i="9"/>
  <c r="Q1721" i="9"/>
  <c r="Q1725" i="9"/>
  <c r="Q1729" i="9"/>
  <c r="Q1733" i="9"/>
  <c r="Q1737" i="9"/>
  <c r="Q1741" i="9"/>
  <c r="Q1745" i="9"/>
  <c r="Q1749" i="9"/>
  <c r="Q1753" i="9"/>
  <c r="Q1757" i="9"/>
  <c r="Q1761" i="9"/>
  <c r="Q1765" i="9"/>
  <c r="Q1769" i="9"/>
  <c r="Q1773" i="9"/>
  <c r="Q1777" i="9"/>
  <c r="Q1781" i="9"/>
  <c r="Q1785" i="9"/>
  <c r="Q1789" i="9"/>
  <c r="Q1793" i="9"/>
  <c r="Q1797" i="9"/>
  <c r="Q1801" i="9"/>
  <c r="Q1805" i="9"/>
  <c r="Q1809" i="9"/>
  <c r="Q1813" i="9"/>
  <c r="Q1817" i="9"/>
  <c r="Q1821" i="9"/>
  <c r="Q1825" i="9"/>
  <c r="Q1829" i="9"/>
  <c r="Q1833" i="9"/>
  <c r="Q1837" i="9"/>
  <c r="Q1841" i="9"/>
  <c r="Q1845" i="9"/>
  <c r="Q1849" i="9"/>
  <c r="Q1853" i="9"/>
  <c r="Q1857" i="9"/>
  <c r="Q1861" i="9"/>
  <c r="Q1865" i="9"/>
  <c r="Q1869" i="9"/>
  <c r="Q1873" i="9"/>
  <c r="Q1877" i="9"/>
  <c r="Q1881" i="9"/>
  <c r="Q1885" i="9"/>
  <c r="Q1889" i="9"/>
  <c r="Q1893" i="9"/>
  <c r="Q1897" i="9"/>
  <c r="Q1901" i="9"/>
  <c r="Q1905" i="9"/>
  <c r="Q1909" i="9"/>
  <c r="Q1913" i="9"/>
  <c r="Q1917" i="9"/>
  <c r="Q1921" i="9"/>
  <c r="Q1925" i="9"/>
  <c r="Q1929" i="9"/>
  <c r="Q1933" i="9"/>
  <c r="Q1937" i="9"/>
  <c r="Q1941" i="9"/>
  <c r="Q1945" i="9"/>
  <c r="Q1949" i="9"/>
  <c r="Q1953" i="9"/>
  <c r="Q1957" i="9"/>
  <c r="Q1961" i="9"/>
  <c r="Q1965" i="9"/>
  <c r="Q1969" i="9"/>
  <c r="Q1973" i="9"/>
  <c r="Q1977" i="9"/>
  <c r="Q1981" i="9"/>
  <c r="Q1985" i="9"/>
  <c r="Q1989" i="9"/>
  <c r="Q1993" i="9"/>
  <c r="Q1997" i="9"/>
  <c r="Q2001" i="9"/>
  <c r="Q2005" i="9"/>
  <c r="Q2009" i="9"/>
  <c r="Q2013" i="9"/>
  <c r="Q2017" i="9"/>
  <c r="Q2021" i="9"/>
  <c r="Q2025" i="9"/>
  <c r="Q2029" i="9"/>
  <c r="Q2033" i="9"/>
  <c r="Q2037" i="9"/>
  <c r="Q2041" i="9"/>
  <c r="Q2045" i="9"/>
  <c r="Q2049" i="9"/>
  <c r="Q2053" i="9"/>
  <c r="Q2057" i="9"/>
  <c r="Q2061" i="9"/>
  <c r="Q2065" i="9"/>
  <c r="Q2069" i="9"/>
  <c r="Q2073" i="9"/>
  <c r="Q2077" i="9"/>
  <c r="Q2081" i="9"/>
  <c r="Q2085" i="9"/>
  <c r="Q2089" i="9"/>
  <c r="Q2093" i="9"/>
  <c r="Q2097" i="9"/>
  <c r="Q2101" i="9"/>
  <c r="Q2105" i="9"/>
  <c r="Q2109" i="9"/>
  <c r="Q2113" i="9"/>
  <c r="Q2117" i="9"/>
  <c r="Q2121" i="9"/>
  <c r="Q2125" i="9"/>
  <c r="Q2129" i="9"/>
  <c r="Q2133" i="9"/>
  <c r="Q2137" i="9"/>
  <c r="Q2141" i="9"/>
  <c r="Q2145" i="9"/>
  <c r="Q2149" i="9"/>
  <c r="Q2153" i="9"/>
  <c r="Q2157" i="9"/>
  <c r="Q2161" i="9"/>
  <c r="Q2165" i="9"/>
  <c r="Q2169" i="9"/>
  <c r="Q2173" i="9"/>
  <c r="Q2177" i="9"/>
  <c r="Q2181" i="9"/>
  <c r="Q2185" i="9"/>
  <c r="Q2189" i="9"/>
  <c r="Q2193" i="9"/>
  <c r="Q2197" i="9"/>
  <c r="Q2201" i="9"/>
  <c r="Q2205" i="9"/>
  <c r="Q2209" i="9"/>
  <c r="Q2213" i="9"/>
  <c r="Q2217" i="9"/>
  <c r="Q2221" i="9"/>
  <c r="Q2225" i="9"/>
  <c r="Q2229" i="9"/>
  <c r="Q2233" i="9"/>
  <c r="Q2237" i="9"/>
  <c r="Q2241" i="9"/>
  <c r="Q2245" i="9"/>
  <c r="Q2249" i="9"/>
  <c r="Q2253" i="9"/>
  <c r="Q2257" i="9"/>
  <c r="Q2261" i="9"/>
  <c r="Q2265" i="9"/>
  <c r="Q2269" i="9"/>
  <c r="Q2273" i="9"/>
  <c r="Q2277" i="9"/>
  <c r="Q2281" i="9"/>
  <c r="Q2285" i="9"/>
  <c r="Q2289" i="9"/>
  <c r="Q2293" i="9"/>
  <c r="Q2297" i="9"/>
  <c r="Q2301" i="9"/>
  <c r="Q2305" i="9"/>
  <c r="Q2309" i="9"/>
  <c r="Q2313" i="9"/>
  <c r="Q2317" i="9"/>
  <c r="Q2321" i="9"/>
  <c r="Q2325" i="9"/>
  <c r="Q2329" i="9"/>
  <c r="Q2333" i="9"/>
  <c r="P2" i="9"/>
  <c r="P6" i="9"/>
  <c r="P10" i="9"/>
  <c r="P14" i="9"/>
  <c r="P18" i="9"/>
  <c r="P22" i="9"/>
  <c r="P26" i="9"/>
  <c r="P30" i="9"/>
  <c r="P34" i="9"/>
  <c r="P38" i="9"/>
  <c r="P42" i="9"/>
  <c r="P46" i="9"/>
  <c r="P50" i="9"/>
  <c r="P54" i="9"/>
  <c r="P58" i="9"/>
  <c r="P62" i="9"/>
  <c r="P66" i="9"/>
  <c r="P70" i="9"/>
  <c r="P74" i="9"/>
  <c r="P78" i="9"/>
  <c r="P82" i="9"/>
  <c r="P86" i="9"/>
  <c r="P90" i="9"/>
  <c r="P94" i="9"/>
  <c r="P98" i="9"/>
  <c r="P102" i="9"/>
  <c r="P106" i="9"/>
  <c r="P110" i="9"/>
  <c r="P114" i="9"/>
  <c r="P118" i="9"/>
  <c r="P122" i="9"/>
  <c r="P126" i="9"/>
  <c r="P130" i="9"/>
  <c r="S505" i="9" a="1"/>
  <c r="S505" i="9" s="1"/>
  <c r="S990" i="9" a="1"/>
  <c r="S990" i="9" s="1"/>
  <c r="S1240" i="9" a="1"/>
  <c r="S1240" i="9" s="1"/>
  <c r="S1490" i="9" a="1"/>
  <c r="S1490" i="9" s="1"/>
  <c r="S1737" i="9" a="1"/>
  <c r="S1737" i="9" s="1"/>
  <c r="S1910" i="9" a="1"/>
  <c r="S1910" i="9" s="1"/>
  <c r="S2032" i="9" a="1"/>
  <c r="S2032" i="9" s="1"/>
  <c r="S2155" i="9" a="1"/>
  <c r="S2155" i="9" s="1"/>
  <c r="S2279" i="9" a="1"/>
  <c r="S2279" i="9" s="1"/>
  <c r="R70" i="9"/>
  <c r="R198" i="9"/>
  <c r="R326" i="9"/>
  <c r="R454" i="9"/>
  <c r="R582" i="9"/>
  <c r="R710" i="9"/>
  <c r="R838" i="9"/>
  <c r="R966" i="9"/>
  <c r="R1094" i="9"/>
  <c r="R1222" i="9"/>
  <c r="R1350" i="9"/>
  <c r="R1471" i="9"/>
  <c r="R1549" i="9"/>
  <c r="R1613" i="9"/>
  <c r="R1677" i="9"/>
  <c r="R1741" i="9"/>
  <c r="R1805" i="9"/>
  <c r="R1869" i="9"/>
  <c r="R1933" i="9"/>
  <c r="R1997" i="9"/>
  <c r="R2061" i="9"/>
  <c r="R2125" i="9"/>
  <c r="R2189" i="9"/>
  <c r="R2253" i="9"/>
  <c r="R2317" i="9"/>
  <c r="Q46" i="9"/>
  <c r="Q110" i="9"/>
  <c r="Q174" i="9"/>
  <c r="Q238" i="9"/>
  <c r="Q293" i="9"/>
  <c r="Q320" i="9"/>
  <c r="Q341" i="9"/>
  <c r="Q362" i="9"/>
  <c r="Q384" i="9"/>
  <c r="Q405" i="9"/>
  <c r="Q426" i="9"/>
  <c r="Q448" i="9"/>
  <c r="Q469" i="9"/>
  <c r="Q490" i="9"/>
  <c r="Q512" i="9"/>
  <c r="Q533" i="9"/>
  <c r="Q550" i="9"/>
  <c r="Q566" i="9"/>
  <c r="Q582" i="9"/>
  <c r="Q598" i="9"/>
  <c r="Q614" i="9"/>
  <c r="Q630" i="9"/>
  <c r="Q646" i="9"/>
  <c r="Q662" i="9"/>
  <c r="Q678" i="9"/>
  <c r="Q694" i="9"/>
  <c r="Q710" i="9"/>
  <c r="Q726" i="9"/>
  <c r="Q742" i="9"/>
  <c r="Q758" i="9"/>
  <c r="Q774" i="9"/>
  <c r="Q790" i="9"/>
  <c r="Q806" i="9"/>
  <c r="Q822" i="9"/>
  <c r="Q838" i="9"/>
  <c r="Q854" i="9"/>
  <c r="Q870" i="9"/>
  <c r="Q886" i="9"/>
  <c r="Q902" i="9"/>
  <c r="Q918" i="9"/>
  <c r="Q934" i="9"/>
  <c r="Q950" i="9"/>
  <c r="Q966" i="9"/>
  <c r="Q982" i="9"/>
  <c r="Q998" i="9"/>
  <c r="Q1014" i="9"/>
  <c r="Q1030" i="9"/>
  <c r="Q1046" i="9"/>
  <c r="Q1062" i="9"/>
  <c r="Q1078" i="9"/>
  <c r="Q1094" i="9"/>
  <c r="Q1110" i="9"/>
  <c r="Q1126" i="9"/>
  <c r="Q1142" i="9"/>
  <c r="Q1158" i="9"/>
  <c r="Q1174" i="9"/>
  <c r="Q1190" i="9"/>
  <c r="Q1206" i="9"/>
  <c r="Q1222" i="9"/>
  <c r="Q1238" i="9"/>
  <c r="Q1254" i="9"/>
  <c r="Q1270" i="9"/>
  <c r="Q1286" i="9"/>
  <c r="Q1302" i="9"/>
  <c r="Q1318" i="9"/>
  <c r="Q1334" i="9"/>
  <c r="Q1350" i="9"/>
  <c r="Q1366" i="9"/>
  <c r="Q1382" i="9"/>
  <c r="Q1398" i="9"/>
  <c r="Q1414" i="9"/>
  <c r="Q1430" i="9"/>
  <c r="Q1446" i="9"/>
  <c r="Q1462" i="9"/>
  <c r="Q1478" i="9"/>
  <c r="Q1494" i="9"/>
  <c r="Q1510" i="9"/>
  <c r="Q1526" i="9"/>
  <c r="Q1542" i="9"/>
  <c r="Q1558" i="9"/>
  <c r="Q1574" i="9"/>
  <c r="Q1590" i="9"/>
  <c r="Q1606" i="9"/>
  <c r="Q1622" i="9"/>
  <c r="Q1638" i="9"/>
  <c r="Q1654" i="9"/>
  <c r="Q1670" i="9"/>
  <c r="Q1686" i="9"/>
  <c r="Q1702" i="9"/>
  <c r="Q1718" i="9"/>
  <c r="Q1734" i="9"/>
  <c r="Q1750" i="9"/>
  <c r="Q1766" i="9"/>
  <c r="Q1782" i="9"/>
  <c r="Q1798" i="9"/>
  <c r="Q1814" i="9"/>
  <c r="Q1830" i="9"/>
  <c r="Q1846" i="9"/>
  <c r="Q1862" i="9"/>
  <c r="Q1878" i="9"/>
  <c r="Q1894" i="9"/>
  <c r="Q1910" i="9"/>
  <c r="Q1926" i="9"/>
  <c r="Q1942" i="9"/>
  <c r="Q1958" i="9"/>
  <c r="Q1974" i="9"/>
  <c r="Q1990" i="9"/>
  <c r="Q2006" i="9"/>
  <c r="Q2022" i="9"/>
  <c r="Q2038" i="9"/>
  <c r="Q2054" i="9"/>
  <c r="Q2070" i="9"/>
  <c r="Q2086" i="9"/>
  <c r="Q2102" i="9"/>
  <c r="Q2118" i="9"/>
  <c r="Q2134" i="9"/>
  <c r="Q2150" i="9"/>
  <c r="Q2166" i="9"/>
  <c r="Q2182" i="9"/>
  <c r="Q2198" i="9"/>
  <c r="Q2214" i="9"/>
  <c r="Q2230" i="9"/>
  <c r="Q2246" i="9"/>
  <c r="Q2262" i="9"/>
  <c r="Q2278" i="9"/>
  <c r="Q2294" i="9"/>
  <c r="Q2310" i="9"/>
  <c r="Q2326" i="9"/>
  <c r="P7" i="9"/>
  <c r="P23" i="9"/>
  <c r="P39" i="9"/>
  <c r="P55" i="9"/>
  <c r="P69" i="9"/>
  <c r="P77" i="9"/>
  <c r="P85" i="9"/>
  <c r="P93" i="9"/>
  <c r="P101" i="9"/>
  <c r="P109" i="9"/>
  <c r="P117" i="9"/>
  <c r="P125" i="9"/>
  <c r="P133" i="9"/>
  <c r="P138" i="9"/>
  <c r="P143" i="9"/>
  <c r="P149" i="9"/>
  <c r="P154" i="9"/>
  <c r="P159" i="9"/>
  <c r="P165" i="9"/>
  <c r="P170" i="9"/>
  <c r="P175" i="9"/>
  <c r="P181" i="9"/>
  <c r="P186" i="9"/>
  <c r="P191" i="9"/>
  <c r="P197" i="9"/>
  <c r="P202" i="9"/>
  <c r="P207" i="9"/>
  <c r="P213" i="9"/>
  <c r="P218" i="9"/>
  <c r="P223" i="9"/>
  <c r="P229" i="9"/>
  <c r="P234" i="9"/>
  <c r="P239" i="9"/>
  <c r="P245" i="9"/>
  <c r="P250" i="9"/>
  <c r="P255" i="9"/>
  <c r="P261" i="9"/>
  <c r="P266" i="9"/>
  <c r="P271" i="9"/>
  <c r="P277" i="9"/>
  <c r="P282" i="9"/>
  <c r="P287" i="9"/>
  <c r="P293" i="9"/>
  <c r="P298" i="9"/>
  <c r="P303" i="9"/>
  <c r="P309" i="9"/>
  <c r="P314" i="9"/>
  <c r="P319" i="9"/>
  <c r="P325" i="9"/>
  <c r="P330" i="9"/>
  <c r="P335" i="9"/>
  <c r="P341" i="9"/>
  <c r="P346" i="9"/>
  <c r="P350" i="9"/>
  <c r="P354" i="9"/>
  <c r="P358" i="9"/>
  <c r="P362" i="9"/>
  <c r="P366" i="9"/>
  <c r="P370" i="9"/>
  <c r="P374" i="9"/>
  <c r="P378" i="9"/>
  <c r="P382" i="9"/>
  <c r="P386" i="9"/>
  <c r="P390" i="9"/>
  <c r="P394" i="9"/>
  <c r="P398" i="9"/>
  <c r="P402" i="9"/>
  <c r="P406" i="9"/>
  <c r="P410" i="9"/>
  <c r="P414" i="9"/>
  <c r="P418" i="9"/>
  <c r="P422" i="9"/>
  <c r="P426" i="9"/>
  <c r="P430" i="9"/>
  <c r="P434" i="9"/>
  <c r="P438" i="9"/>
  <c r="P442" i="9"/>
  <c r="P446" i="9"/>
  <c r="P450" i="9"/>
  <c r="P454" i="9"/>
  <c r="P458" i="9"/>
  <c r="P462" i="9"/>
  <c r="P466" i="9"/>
  <c r="P470" i="9"/>
  <c r="P474" i="9"/>
  <c r="P478" i="9"/>
  <c r="P482" i="9"/>
  <c r="P486" i="9"/>
  <c r="P490" i="9"/>
  <c r="P494" i="9"/>
  <c r="P498" i="9"/>
  <c r="P502" i="9"/>
  <c r="P506" i="9"/>
  <c r="P510" i="9"/>
  <c r="P514" i="9"/>
  <c r="P518" i="9"/>
  <c r="P522" i="9"/>
  <c r="P526" i="9"/>
  <c r="P530" i="9"/>
  <c r="P534" i="9"/>
  <c r="P538" i="9"/>
  <c r="P542" i="9"/>
  <c r="P546" i="9"/>
  <c r="P550" i="9"/>
  <c r="P554" i="9"/>
  <c r="P558" i="9"/>
  <c r="P562" i="9"/>
  <c r="P566" i="9"/>
  <c r="P570" i="9"/>
  <c r="P574" i="9"/>
  <c r="P578" i="9"/>
  <c r="P582" i="9"/>
  <c r="P586" i="9"/>
  <c r="P590" i="9"/>
  <c r="P594" i="9"/>
  <c r="P598" i="9"/>
  <c r="P602" i="9"/>
  <c r="P606" i="9"/>
  <c r="P610" i="9"/>
  <c r="P614" i="9"/>
  <c r="P618" i="9"/>
  <c r="P622" i="9"/>
  <c r="P626" i="9"/>
  <c r="P630" i="9"/>
  <c r="P634" i="9"/>
  <c r="P638" i="9"/>
  <c r="P642" i="9"/>
  <c r="P646" i="9"/>
  <c r="P650" i="9"/>
  <c r="P654" i="9"/>
  <c r="P658" i="9"/>
  <c r="P662" i="9"/>
  <c r="P666" i="9"/>
  <c r="P670" i="9"/>
  <c r="P674" i="9"/>
  <c r="P678" i="9"/>
  <c r="P682" i="9"/>
  <c r="P686" i="9"/>
  <c r="P690" i="9"/>
  <c r="P694" i="9"/>
  <c r="P698" i="9"/>
  <c r="P702" i="9"/>
  <c r="P706" i="9"/>
  <c r="P710" i="9"/>
  <c r="P714" i="9"/>
  <c r="P718" i="9"/>
  <c r="P722" i="9"/>
  <c r="P726" i="9"/>
  <c r="P730" i="9"/>
  <c r="P734" i="9"/>
  <c r="P738" i="9"/>
  <c r="P742" i="9"/>
  <c r="P746" i="9"/>
  <c r="P750" i="9"/>
  <c r="P754" i="9"/>
  <c r="P758" i="9"/>
  <c r="P762" i="9"/>
  <c r="P766" i="9"/>
  <c r="P770" i="9"/>
  <c r="P774" i="9"/>
  <c r="P778" i="9"/>
  <c r="P782" i="9"/>
  <c r="P786" i="9"/>
  <c r="P790" i="9"/>
  <c r="P794" i="9"/>
  <c r="P798" i="9"/>
  <c r="P802" i="9"/>
  <c r="P806" i="9"/>
  <c r="P810" i="9"/>
  <c r="P814" i="9"/>
  <c r="P818" i="9"/>
  <c r="P822" i="9"/>
  <c r="P826" i="9"/>
  <c r="P830" i="9"/>
  <c r="P834" i="9"/>
  <c r="P838" i="9"/>
  <c r="P842" i="9"/>
  <c r="P846" i="9"/>
  <c r="P850" i="9"/>
  <c r="P854" i="9"/>
  <c r="P858" i="9"/>
  <c r="P862" i="9"/>
  <c r="P866" i="9"/>
  <c r="P870" i="9"/>
  <c r="P874" i="9"/>
  <c r="P878" i="9"/>
  <c r="P882" i="9"/>
  <c r="P886" i="9"/>
  <c r="P890" i="9"/>
  <c r="P894" i="9"/>
  <c r="P898" i="9"/>
  <c r="P902" i="9"/>
  <c r="P906" i="9"/>
  <c r="P910" i="9"/>
  <c r="P914" i="9"/>
  <c r="P918" i="9"/>
  <c r="P922" i="9"/>
  <c r="P926" i="9"/>
  <c r="P930" i="9"/>
  <c r="P934" i="9"/>
  <c r="P938" i="9"/>
  <c r="P942" i="9"/>
  <c r="P946" i="9"/>
  <c r="P950" i="9"/>
  <c r="P954" i="9"/>
  <c r="P958" i="9"/>
  <c r="P962" i="9"/>
  <c r="P966" i="9"/>
  <c r="P970" i="9"/>
  <c r="P974" i="9"/>
  <c r="P978" i="9"/>
  <c r="P982" i="9"/>
  <c r="P986" i="9"/>
  <c r="P990" i="9"/>
  <c r="P994" i="9"/>
  <c r="P998" i="9"/>
  <c r="P1002" i="9"/>
  <c r="P1006" i="9"/>
  <c r="P1010" i="9"/>
  <c r="P1014" i="9"/>
  <c r="P1018" i="9"/>
  <c r="P1022" i="9"/>
  <c r="P1026" i="9"/>
  <c r="P1030" i="9"/>
  <c r="P1034" i="9"/>
  <c r="P1038" i="9"/>
  <c r="P1042" i="9"/>
  <c r="P1046" i="9"/>
  <c r="P1050" i="9"/>
  <c r="P1054" i="9"/>
  <c r="P1058" i="9"/>
  <c r="P1062" i="9"/>
  <c r="P1066" i="9"/>
  <c r="P1070" i="9"/>
  <c r="P1074" i="9"/>
  <c r="P1078" i="9"/>
  <c r="P1082" i="9"/>
  <c r="P1086" i="9"/>
  <c r="P1090" i="9"/>
  <c r="P1094" i="9"/>
  <c r="P1098" i="9"/>
  <c r="P1102" i="9"/>
  <c r="P1106" i="9"/>
  <c r="P1110" i="9"/>
  <c r="P1114" i="9"/>
  <c r="P1118" i="9"/>
  <c r="P1122" i="9"/>
  <c r="P1126" i="9"/>
  <c r="P1130" i="9"/>
  <c r="P1134" i="9"/>
  <c r="P1138" i="9"/>
  <c r="P1142" i="9"/>
  <c r="P1146" i="9"/>
  <c r="P1150" i="9"/>
  <c r="P1154" i="9"/>
  <c r="P1158" i="9"/>
  <c r="P1162" i="9"/>
  <c r="P1166" i="9"/>
  <c r="P1170" i="9"/>
  <c r="P1174" i="9"/>
  <c r="P1178" i="9"/>
  <c r="P1182" i="9"/>
  <c r="P1186" i="9"/>
  <c r="P1190" i="9"/>
  <c r="P1194" i="9"/>
  <c r="P1198" i="9"/>
  <c r="P1202" i="9"/>
  <c r="P1206" i="9"/>
  <c r="P1210" i="9"/>
  <c r="P1214" i="9"/>
  <c r="P1218" i="9"/>
  <c r="P1222" i="9"/>
  <c r="P1226" i="9"/>
  <c r="P1230" i="9"/>
  <c r="P1234" i="9"/>
  <c r="P1238" i="9"/>
  <c r="P1242" i="9"/>
  <c r="P1246" i="9"/>
  <c r="P1250" i="9"/>
  <c r="P1254" i="9"/>
  <c r="P1258" i="9"/>
  <c r="P1262" i="9"/>
  <c r="P1266" i="9"/>
  <c r="P1270" i="9"/>
  <c r="P1274" i="9"/>
  <c r="P1278" i="9"/>
  <c r="P1282" i="9"/>
  <c r="P1286" i="9"/>
  <c r="P1290" i="9"/>
  <c r="P1294" i="9"/>
  <c r="P1298" i="9"/>
  <c r="P1302" i="9"/>
  <c r="P1306" i="9"/>
  <c r="P1310" i="9"/>
  <c r="P1314" i="9"/>
  <c r="P1318" i="9"/>
  <c r="P1322" i="9"/>
  <c r="P1326" i="9"/>
  <c r="P1330" i="9"/>
  <c r="P1334" i="9"/>
  <c r="P1338" i="9"/>
  <c r="P1342" i="9"/>
  <c r="P1346" i="9"/>
  <c r="P1350" i="9"/>
  <c r="P1354" i="9"/>
  <c r="P1358" i="9"/>
  <c r="P1362" i="9"/>
  <c r="P1366" i="9"/>
  <c r="P1370" i="9"/>
  <c r="P1374" i="9"/>
  <c r="P1378" i="9"/>
  <c r="P1382" i="9"/>
  <c r="P1386" i="9"/>
  <c r="P1390" i="9"/>
  <c r="P1394" i="9"/>
  <c r="P1398" i="9"/>
  <c r="P1402" i="9"/>
  <c r="P1406" i="9"/>
  <c r="P1410" i="9"/>
  <c r="P1414" i="9"/>
  <c r="P1418" i="9"/>
  <c r="P1422" i="9"/>
  <c r="P1426" i="9"/>
  <c r="P1430" i="9"/>
  <c r="P1434" i="9"/>
  <c r="P1438" i="9"/>
  <c r="P1442" i="9"/>
  <c r="P1446" i="9"/>
  <c r="P1450" i="9"/>
  <c r="P1454" i="9"/>
  <c r="P1458" i="9"/>
  <c r="P1462" i="9"/>
  <c r="P1466" i="9"/>
  <c r="P1470" i="9"/>
  <c r="P1474" i="9"/>
  <c r="P1478" i="9"/>
  <c r="P1482" i="9"/>
  <c r="P1486" i="9"/>
  <c r="P1490" i="9"/>
  <c r="P1494" i="9"/>
  <c r="P1498" i="9"/>
  <c r="P1502" i="9"/>
  <c r="P1506" i="9"/>
  <c r="P1510" i="9"/>
  <c r="P1514" i="9"/>
  <c r="P1518" i="9"/>
  <c r="P1522" i="9"/>
  <c r="P1526" i="9"/>
  <c r="P1530" i="9"/>
  <c r="P1534" i="9"/>
  <c r="P1538" i="9"/>
  <c r="P1542" i="9"/>
  <c r="P1546" i="9"/>
  <c r="P1550" i="9"/>
  <c r="P1554" i="9"/>
  <c r="P1558" i="9"/>
  <c r="P1562" i="9"/>
  <c r="P1566" i="9"/>
  <c r="P1570" i="9"/>
  <c r="P1574" i="9"/>
  <c r="P1578" i="9"/>
  <c r="P1582" i="9"/>
  <c r="P1586" i="9"/>
  <c r="P1590" i="9"/>
  <c r="P1594" i="9"/>
  <c r="P1598" i="9"/>
  <c r="P1602" i="9"/>
  <c r="P1606" i="9"/>
  <c r="P1610" i="9"/>
  <c r="P1614" i="9"/>
  <c r="P1618" i="9"/>
  <c r="P1622" i="9"/>
  <c r="P1626" i="9"/>
  <c r="P1630" i="9"/>
  <c r="P1634" i="9"/>
  <c r="P1638" i="9"/>
  <c r="P1642" i="9"/>
  <c r="P1646" i="9"/>
  <c r="P1650" i="9"/>
  <c r="P1654" i="9"/>
  <c r="P1658" i="9"/>
  <c r="P1662" i="9"/>
  <c r="P1666" i="9"/>
  <c r="P1670" i="9"/>
  <c r="P1674" i="9"/>
  <c r="P1678" i="9"/>
  <c r="P1682" i="9"/>
  <c r="P1686" i="9"/>
  <c r="P1690" i="9"/>
  <c r="P1694" i="9"/>
  <c r="P1698" i="9"/>
  <c r="P1702" i="9"/>
  <c r="P1706" i="9"/>
  <c r="P1710" i="9"/>
  <c r="P1714" i="9"/>
  <c r="P1718" i="9"/>
  <c r="P1722" i="9"/>
  <c r="P1726" i="9"/>
  <c r="P1730" i="9"/>
  <c r="P1734" i="9"/>
  <c r="P1738" i="9"/>
  <c r="P1742" i="9"/>
  <c r="P1746" i="9"/>
  <c r="P1750" i="9"/>
  <c r="P1754" i="9"/>
  <c r="P1758" i="9"/>
  <c r="P1762" i="9"/>
  <c r="P1766" i="9"/>
  <c r="P1770" i="9"/>
  <c r="P1774" i="9"/>
  <c r="P1778" i="9"/>
  <c r="P1782" i="9"/>
  <c r="P1786" i="9"/>
  <c r="P1790" i="9"/>
  <c r="P1794" i="9"/>
  <c r="P1798" i="9"/>
  <c r="P1802" i="9"/>
  <c r="P1806" i="9"/>
  <c r="P1810" i="9"/>
  <c r="P1814" i="9"/>
  <c r="P1818" i="9"/>
  <c r="P1822" i="9"/>
  <c r="P1826" i="9"/>
  <c r="P1830" i="9"/>
  <c r="P1834" i="9"/>
  <c r="P1838" i="9"/>
  <c r="P1842" i="9"/>
  <c r="P1846" i="9"/>
  <c r="P1850" i="9"/>
  <c r="P1854" i="9"/>
  <c r="P1858" i="9"/>
  <c r="P1862" i="9"/>
  <c r="P1866" i="9"/>
  <c r="P1870" i="9"/>
  <c r="P1874" i="9"/>
  <c r="P1878" i="9"/>
  <c r="P1882" i="9"/>
  <c r="P1886" i="9"/>
  <c r="P1890" i="9"/>
  <c r="P1894" i="9"/>
  <c r="P1898" i="9"/>
  <c r="P1902" i="9"/>
  <c r="P1906" i="9"/>
  <c r="P1910" i="9"/>
  <c r="P1914" i="9"/>
  <c r="P1918" i="9"/>
  <c r="P1922" i="9"/>
  <c r="P1926" i="9"/>
  <c r="P1930" i="9"/>
  <c r="P1934" i="9"/>
  <c r="P1938" i="9"/>
  <c r="P1942" i="9"/>
  <c r="P1946" i="9"/>
  <c r="P1950" i="9"/>
  <c r="P1954" i="9"/>
  <c r="P1958" i="9"/>
  <c r="P1962" i="9"/>
  <c r="P1966" i="9"/>
  <c r="P1970" i="9"/>
  <c r="P1974" i="9"/>
  <c r="P1978" i="9"/>
  <c r="P1982" i="9"/>
  <c r="P1986" i="9"/>
  <c r="P1990" i="9"/>
  <c r="P1994" i="9"/>
  <c r="P1998" i="9"/>
  <c r="P2002" i="9"/>
  <c r="P2006" i="9"/>
  <c r="P2010" i="9"/>
  <c r="P2014" i="9"/>
  <c r="P2018" i="9"/>
  <c r="P2022" i="9"/>
  <c r="P2026" i="9"/>
  <c r="P2030" i="9"/>
  <c r="P2034" i="9"/>
  <c r="P2038" i="9"/>
  <c r="P2042" i="9"/>
  <c r="P2046" i="9"/>
  <c r="P2050" i="9"/>
  <c r="P2054" i="9"/>
  <c r="P2058" i="9"/>
  <c r="P2062" i="9"/>
  <c r="P2066" i="9"/>
  <c r="P2070" i="9"/>
  <c r="P2074" i="9"/>
  <c r="P2078" i="9"/>
  <c r="P2082" i="9"/>
  <c r="P2086" i="9"/>
  <c r="P2090" i="9"/>
  <c r="P2094" i="9"/>
  <c r="P2098" i="9"/>
  <c r="P2102" i="9"/>
  <c r="P2106" i="9"/>
  <c r="P2110" i="9"/>
  <c r="P2114" i="9"/>
  <c r="P2118" i="9"/>
  <c r="P2122" i="9"/>
  <c r="P2126" i="9"/>
  <c r="P2130" i="9"/>
  <c r="P2134" i="9"/>
  <c r="P2138" i="9"/>
  <c r="P2142" i="9"/>
  <c r="P2146" i="9"/>
  <c r="P2150" i="9"/>
  <c r="P2154" i="9"/>
  <c r="P2158" i="9"/>
  <c r="P2162" i="9"/>
  <c r="P2166" i="9"/>
  <c r="P2170" i="9"/>
  <c r="P2174" i="9"/>
  <c r="P2178" i="9"/>
  <c r="P2182" i="9"/>
  <c r="P2186" i="9"/>
  <c r="P2190" i="9"/>
  <c r="P2194" i="9"/>
  <c r="P2198" i="9"/>
  <c r="P2202" i="9"/>
  <c r="P2206" i="9"/>
  <c r="P2210" i="9"/>
  <c r="P2214" i="9"/>
  <c r="P2218" i="9"/>
  <c r="P2222" i="9"/>
  <c r="P2226" i="9"/>
  <c r="P2230" i="9"/>
  <c r="P2234" i="9"/>
  <c r="P2238" i="9"/>
  <c r="P2242" i="9"/>
  <c r="P2246" i="9"/>
  <c r="P2250" i="9"/>
  <c r="P2254" i="9"/>
  <c r="P2258" i="9"/>
  <c r="P2262" i="9"/>
  <c r="P2266" i="9"/>
  <c r="P2270" i="9"/>
  <c r="P2274" i="9"/>
  <c r="P2278" i="9"/>
  <c r="P2282" i="9"/>
  <c r="P2286" i="9"/>
  <c r="P2290" i="9"/>
  <c r="P2294" i="9"/>
  <c r="P2298" i="9"/>
  <c r="P2302" i="9"/>
  <c r="P2306" i="9"/>
  <c r="P2310" i="9"/>
  <c r="P2314" i="9"/>
  <c r="P2318" i="9"/>
  <c r="P2322" i="9"/>
  <c r="P2326" i="9"/>
  <c r="P2330" i="9"/>
  <c r="P2334" i="9"/>
  <c r="O3" i="9" a="1"/>
  <c r="O3" i="9" s="1"/>
  <c r="O7" i="9" a="1"/>
  <c r="O7" i="9" s="1"/>
  <c r="O14" i="9" a="1"/>
  <c r="O14" i="9" s="1"/>
  <c r="O18" i="9" a="1"/>
  <c r="O18" i="9" s="1"/>
  <c r="O22" i="9" a="1"/>
  <c r="O22" i="9" s="1"/>
  <c r="O26" i="9" a="1"/>
  <c r="O26" i="9" s="1"/>
  <c r="O30" i="9" a="1"/>
  <c r="O30" i="9" s="1"/>
  <c r="O34" i="9" a="1"/>
  <c r="O34" i="9" s="1"/>
  <c r="O37" i="9" a="1"/>
  <c r="O37" i="9" s="1"/>
  <c r="O41" i="9" a="1"/>
  <c r="O41" i="9" s="1"/>
  <c r="O45" i="9" a="1"/>
  <c r="O45" i="9" s="1"/>
  <c r="O49" i="9" a="1"/>
  <c r="O49" i="9" s="1"/>
  <c r="O53" i="9" a="1"/>
  <c r="O53" i="9" s="1"/>
  <c r="O57" i="9" a="1"/>
  <c r="O57" i="9" s="1"/>
  <c r="O61" i="9" a="1"/>
  <c r="O61" i="9" s="1"/>
  <c r="O65" i="9" a="1"/>
  <c r="O65" i="9" s="1"/>
  <c r="O68" i="9" a="1"/>
  <c r="O68" i="9" s="1"/>
  <c r="O72" i="9" a="1"/>
  <c r="O72" i="9" s="1"/>
  <c r="O76" i="9" a="1"/>
  <c r="O76" i="9" s="1"/>
  <c r="O80" i="9" a="1"/>
  <c r="O80" i="9" s="1"/>
  <c r="O84" i="9" a="1"/>
  <c r="O84" i="9" s="1"/>
  <c r="O88" i="9" a="1"/>
  <c r="O88" i="9" s="1"/>
  <c r="O92" i="9" a="1"/>
  <c r="O92" i="9" s="1"/>
  <c r="O96" i="9" a="1"/>
  <c r="O96" i="9" s="1"/>
  <c r="O100" i="9" a="1"/>
  <c r="O100" i="9" s="1"/>
  <c r="O103" i="9" a="1"/>
  <c r="O103" i="9" s="1"/>
  <c r="O107" i="9" a="1"/>
  <c r="O107" i="9" s="1"/>
  <c r="O111" i="9" a="1"/>
  <c r="O111" i="9" s="1"/>
  <c r="O115" i="9" a="1"/>
  <c r="O115" i="9" s="1"/>
  <c r="O119" i="9" a="1"/>
  <c r="O119" i="9" s="1"/>
  <c r="O123" i="9" a="1"/>
  <c r="O123" i="9" s="1"/>
  <c r="O127" i="9" a="1"/>
  <c r="O127" i="9" s="1"/>
  <c r="O131" i="9" a="1"/>
  <c r="O131" i="9" s="1"/>
  <c r="O135" i="9" a="1"/>
  <c r="O135" i="9" s="1"/>
  <c r="O139" i="9" a="1"/>
  <c r="O139" i="9" s="1"/>
  <c r="O143" i="9" a="1"/>
  <c r="O143" i="9" s="1"/>
  <c r="O147" i="9" a="1"/>
  <c r="O147" i="9" s="1"/>
  <c r="O151" i="9" a="1"/>
  <c r="O151" i="9" s="1"/>
  <c r="O155" i="9" a="1"/>
  <c r="O155" i="9" s="1"/>
  <c r="O162" i="9" a="1"/>
  <c r="O162" i="9" s="1"/>
  <c r="O166" i="9" a="1"/>
  <c r="O166" i="9" s="1"/>
  <c r="O170" i="9" a="1"/>
  <c r="O170" i="9" s="1"/>
  <c r="O174" i="9" a="1"/>
  <c r="O174" i="9" s="1"/>
  <c r="O177" i="9" a="1"/>
  <c r="O177" i="9" s="1"/>
  <c r="O181" i="9" a="1"/>
  <c r="O181" i="9" s="1"/>
  <c r="O185" i="9" a="1"/>
  <c r="O185" i="9" s="1"/>
  <c r="O189" i="9" a="1"/>
  <c r="O189" i="9" s="1"/>
  <c r="O193" i="9" a="1"/>
  <c r="O193" i="9" s="1"/>
  <c r="O197" i="9" a="1"/>
  <c r="O197" i="9" s="1"/>
  <c r="O201" i="9" a="1"/>
  <c r="O201" i="9" s="1"/>
  <c r="O205" i="9" a="1"/>
  <c r="O205" i="9" s="1"/>
  <c r="O209" i="9" a="1"/>
  <c r="O209" i="9" s="1"/>
  <c r="O213" i="9" a="1"/>
  <c r="O213" i="9" s="1"/>
  <c r="O217" i="9" a="1"/>
  <c r="O217" i="9" s="1"/>
  <c r="O221" i="9" a="1"/>
  <c r="O221" i="9" s="1"/>
  <c r="O225" i="9" a="1"/>
  <c r="O225" i="9" s="1"/>
  <c r="O229" i="9" a="1"/>
  <c r="O229" i="9" s="1"/>
  <c r="O233" i="9" a="1"/>
  <c r="O233" i="9" s="1"/>
  <c r="O237" i="9" a="1"/>
  <c r="O237" i="9" s="1"/>
  <c r="O241" i="9" a="1"/>
  <c r="O241" i="9" s="1"/>
  <c r="O245" i="9" a="1"/>
  <c r="O245" i="9" s="1"/>
  <c r="O249" i="9" a="1"/>
  <c r="O249" i="9" s="1"/>
  <c r="O256" i="9" a="1"/>
  <c r="O256" i="9" s="1"/>
  <c r="O260" i="9" a="1"/>
  <c r="O260" i="9" s="1"/>
  <c r="O264" i="9" a="1"/>
  <c r="O264" i="9" s="1"/>
  <c r="O268" i="9" a="1"/>
  <c r="O268" i="9" s="1"/>
  <c r="O272" i="9" a="1"/>
  <c r="O272" i="9" s="1"/>
  <c r="O276" i="9" a="1"/>
  <c r="O276" i="9" s="1"/>
  <c r="O280" i="9" a="1"/>
  <c r="O280" i="9" s="1"/>
  <c r="O283" i="9" a="1"/>
  <c r="O283" i="9" s="1"/>
  <c r="O287" i="9" a="1"/>
  <c r="O287" i="9" s="1"/>
  <c r="O291" i="9" a="1"/>
  <c r="O291" i="9" s="1"/>
  <c r="O295" i="9" a="1"/>
  <c r="O295" i="9" s="1"/>
  <c r="O299" i="9" a="1"/>
  <c r="O299" i="9" s="1"/>
  <c r="O303" i="9" a="1"/>
  <c r="O303" i="9" s="1"/>
  <c r="O307" i="9" a="1"/>
  <c r="O307" i="9" s="1"/>
  <c r="O314" i="9" a="1"/>
  <c r="O314" i="9" s="1"/>
  <c r="O318" i="9" a="1"/>
  <c r="O318" i="9" s="1"/>
  <c r="O322" i="9" a="1"/>
  <c r="O322" i="9" s="1"/>
  <c r="O326" i="9" a="1"/>
  <c r="O326" i="9" s="1"/>
  <c r="O330" i="9" a="1"/>
  <c r="O330" i="9" s="1"/>
  <c r="O334" i="9" a="1"/>
  <c r="O334" i="9" s="1"/>
  <c r="O338" i="9" a="1"/>
  <c r="O338" i="9" s="1"/>
  <c r="O341" i="9" a="1"/>
  <c r="O341" i="9" s="1"/>
  <c r="O344" i="9" a="1"/>
  <c r="O344" i="9" s="1"/>
  <c r="O347" i="9" a="1"/>
  <c r="O347" i="9" s="1"/>
  <c r="O351" i="9" a="1"/>
  <c r="O351" i="9" s="1"/>
  <c r="O355" i="9" a="1"/>
  <c r="O355" i="9" s="1"/>
  <c r="O358" i="9" a="1"/>
  <c r="O358" i="9" s="1"/>
  <c r="O362" i="9" a="1"/>
  <c r="O362" i="9" s="1"/>
  <c r="O365" i="9" a="1"/>
  <c r="O365" i="9" s="1"/>
  <c r="O369" i="9" a="1"/>
  <c r="O369" i="9" s="1"/>
  <c r="O372" i="9" a="1"/>
  <c r="O372" i="9" s="1"/>
  <c r="O376" i="9" a="1"/>
  <c r="O376" i="9" s="1"/>
  <c r="O380" i="9" a="1"/>
  <c r="O380" i="9" s="1"/>
  <c r="O383" i="9" a="1"/>
  <c r="O383" i="9" s="1"/>
  <c r="O387" i="9" a="1"/>
  <c r="O387" i="9" s="1"/>
  <c r="O391" i="9" a="1"/>
  <c r="O391" i="9" s="1"/>
  <c r="O395" i="9" a="1"/>
  <c r="O395" i="9" s="1"/>
  <c r="O398" i="9" a="1"/>
  <c r="O398" i="9" s="1"/>
  <c r="O402" i="9" a="1"/>
  <c r="O402" i="9" s="1"/>
  <c r="O405" i="9" a="1"/>
  <c r="O405" i="9" s="1"/>
  <c r="O409" i="9" a="1"/>
  <c r="O409" i="9" s="1"/>
  <c r="O413" i="9" a="1"/>
  <c r="O413" i="9" s="1"/>
  <c r="O416" i="9" a="1"/>
  <c r="O416" i="9" s="1"/>
  <c r="O419" i="9" a="1"/>
  <c r="O419" i="9" s="1"/>
  <c r="O423" i="9" a="1"/>
  <c r="O423" i="9" s="1"/>
  <c r="O427" i="9" a="1"/>
  <c r="O427" i="9" s="1"/>
  <c r="O431" i="9" a="1"/>
  <c r="O431" i="9" s="1"/>
  <c r="O435" i="9" a="1"/>
  <c r="O435" i="9" s="1"/>
  <c r="O439" i="9" a="1"/>
  <c r="O439" i="9" s="1"/>
  <c r="O443" i="9" a="1"/>
  <c r="O443" i="9" s="1"/>
  <c r="O447" i="9" a="1"/>
  <c r="O447" i="9" s="1"/>
  <c r="O451" i="9" a="1"/>
  <c r="O451" i="9" s="1"/>
  <c r="O454" i="9" a="1"/>
  <c r="O454" i="9" s="1"/>
  <c r="O458" i="9" a="1"/>
  <c r="O458" i="9" s="1"/>
  <c r="O461" i="9" a="1"/>
  <c r="O461" i="9" s="1"/>
  <c r="O464" i="9" a="1"/>
  <c r="O464" i="9" s="1"/>
  <c r="O467" i="9" a="1"/>
  <c r="O467" i="9" s="1"/>
  <c r="O471" i="9" a="1"/>
  <c r="O471" i="9" s="1"/>
  <c r="O475" i="9" a="1"/>
  <c r="O475" i="9" s="1"/>
  <c r="O478" i="9" a="1"/>
  <c r="O478" i="9" s="1"/>
  <c r="O485" i="9" a="1"/>
  <c r="O485" i="9" s="1"/>
  <c r="O489" i="9" a="1"/>
  <c r="O489" i="9" s="1"/>
  <c r="O493" i="9" a="1"/>
  <c r="O493" i="9" s="1"/>
  <c r="O497" i="9" a="1"/>
  <c r="O497" i="9" s="1"/>
  <c r="O501" i="9" a="1"/>
  <c r="O501" i="9" s="1"/>
  <c r="O505" i="9" a="1"/>
  <c r="O505" i="9" s="1"/>
  <c r="O509" i="9" a="1"/>
  <c r="O509" i="9" s="1"/>
  <c r="O512" i="9" a="1"/>
  <c r="O512" i="9" s="1"/>
  <c r="O516" i="9" a="1"/>
  <c r="O516" i="9" s="1"/>
  <c r="O520" i="9" a="1"/>
  <c r="O520" i="9" s="1"/>
  <c r="O526" i="9" a="1"/>
  <c r="O526" i="9" s="1"/>
  <c r="O533" i="9" a="1"/>
  <c r="O533" i="9" s="1"/>
  <c r="O537" i="9" a="1"/>
  <c r="O537" i="9" s="1"/>
  <c r="O540" i="9" a="1"/>
  <c r="O540" i="9" s="1"/>
  <c r="O544" i="9" a="1"/>
  <c r="O544" i="9" s="1"/>
  <c r="O547" i="9" a="1"/>
  <c r="O547" i="9" s="1"/>
  <c r="O551" i="9" a="1"/>
  <c r="O551" i="9" s="1"/>
  <c r="O555" i="9" a="1"/>
  <c r="O555" i="9" s="1"/>
  <c r="O559" i="9" a="1"/>
  <c r="O559" i="9" s="1"/>
  <c r="O563" i="9" a="1"/>
  <c r="O563" i="9" s="1"/>
  <c r="O566" i="9" a="1"/>
  <c r="O566" i="9" s="1"/>
  <c r="O570" i="9" a="1"/>
  <c r="O570" i="9" s="1"/>
  <c r="O574" i="9" a="1"/>
  <c r="O574" i="9" s="1"/>
  <c r="O578" i="9" a="1"/>
  <c r="O578" i="9" s="1"/>
  <c r="O585" i="9" a="1"/>
  <c r="O585" i="9" s="1"/>
  <c r="O588" i="9" a="1"/>
  <c r="O588" i="9" s="1"/>
  <c r="O592" i="9" a="1"/>
  <c r="O592" i="9" s="1"/>
  <c r="O595" i="9" a="1"/>
  <c r="O595" i="9" s="1"/>
  <c r="O599" i="9" a="1"/>
  <c r="O599" i="9" s="1"/>
  <c r="O603" i="9" a="1"/>
  <c r="O603" i="9" s="1"/>
  <c r="O607" i="9" a="1"/>
  <c r="O607" i="9" s="1"/>
  <c r="O611" i="9" a="1"/>
  <c r="O611" i="9" s="1"/>
  <c r="O615" i="9" a="1"/>
  <c r="O615" i="9" s="1"/>
  <c r="O619" i="9" a="1"/>
  <c r="O619" i="9" s="1"/>
  <c r="O623" i="9" a="1"/>
  <c r="O623" i="9" s="1"/>
  <c r="O627" i="9" a="1"/>
  <c r="O627" i="9" s="1"/>
  <c r="O630" i="9" a="1"/>
  <c r="O630" i="9" s="1"/>
  <c r="O634" i="9" a="1"/>
  <c r="O634" i="9" s="1"/>
  <c r="O641" i="9" a="1"/>
  <c r="O641" i="9" s="1"/>
  <c r="O645" i="9" a="1"/>
  <c r="O645" i="9" s="1"/>
  <c r="O649" i="9" a="1"/>
  <c r="O649" i="9" s="1"/>
  <c r="O652" i="9" a="1"/>
  <c r="O652" i="9" s="1"/>
  <c r="O655" i="9" a="1"/>
  <c r="O655" i="9" s="1"/>
  <c r="O658" i="9" a="1"/>
  <c r="O658" i="9" s="1"/>
  <c r="O662" i="9" a="1"/>
  <c r="O662" i="9" s="1"/>
  <c r="O666" i="9" a="1"/>
  <c r="O666" i="9" s="1"/>
  <c r="O669" i="9" a="1"/>
  <c r="O669" i="9" s="1"/>
  <c r="O673" i="9" a="1"/>
  <c r="O673" i="9" s="1"/>
  <c r="O676" i="9" a="1"/>
  <c r="O676" i="9" s="1"/>
  <c r="O680" i="9" a="1"/>
  <c r="O680" i="9" s="1"/>
  <c r="O684" i="9" a="1"/>
  <c r="O684" i="9" s="1"/>
  <c r="O688" i="9" a="1"/>
  <c r="O688" i="9" s="1"/>
  <c r="O692" i="9" a="1"/>
  <c r="O692" i="9" s="1"/>
  <c r="O696" i="9" a="1"/>
  <c r="O696" i="9" s="1"/>
  <c r="O700" i="9" a="1"/>
  <c r="O700" i="9" s="1"/>
  <c r="O704" i="9" a="1"/>
  <c r="O704" i="9" s="1"/>
  <c r="O708" i="9" a="1"/>
  <c r="O708" i="9" s="1"/>
  <c r="O711" i="9" a="1"/>
  <c r="O711" i="9" s="1"/>
  <c r="O715" i="9" a="1"/>
  <c r="O715" i="9" s="1"/>
  <c r="O721" i="9" a="1"/>
  <c r="O721" i="9" s="1"/>
  <c r="O724" i="9" a="1"/>
  <c r="O724" i="9" s="1"/>
  <c r="O728" i="9" a="1"/>
  <c r="O728" i="9" s="1"/>
  <c r="O734" i="9" a="1"/>
  <c r="O734" i="9" s="1"/>
  <c r="O741" i="9" a="1"/>
  <c r="O741" i="9" s="1"/>
  <c r="O745" i="9" a="1"/>
  <c r="O745" i="9" s="1"/>
  <c r="O749" i="9" a="1"/>
  <c r="O749" i="9" s="1"/>
  <c r="O753" i="9" a="1"/>
  <c r="O753" i="9" s="1"/>
  <c r="O757" i="9" a="1"/>
  <c r="O757" i="9" s="1"/>
  <c r="O761" i="9" a="1"/>
  <c r="O761" i="9" s="1"/>
  <c r="O765" i="9" a="1"/>
  <c r="O765" i="9" s="1"/>
  <c r="O769" i="9" a="1"/>
  <c r="O769" i="9" s="1"/>
  <c r="O772" i="9" a="1"/>
  <c r="O772" i="9" s="1"/>
  <c r="O776" i="9" a="1"/>
  <c r="O776" i="9" s="1"/>
  <c r="O779" i="9" a="1"/>
  <c r="O779" i="9" s="1"/>
  <c r="O783" i="9" a="1"/>
  <c r="O783" i="9" s="1"/>
  <c r="O786" i="9" a="1"/>
  <c r="O786" i="9" s="1"/>
  <c r="O790" i="9" a="1"/>
  <c r="O790" i="9" s="1"/>
  <c r="O794" i="9" a="1"/>
  <c r="O794" i="9" s="1"/>
  <c r="O797" i="9" a="1"/>
  <c r="O797" i="9" s="1"/>
  <c r="O801" i="9" a="1"/>
  <c r="O801" i="9" s="1"/>
  <c r="O805" i="9" a="1"/>
  <c r="O805" i="9" s="1"/>
  <c r="O809" i="9" a="1"/>
  <c r="O809" i="9" s="1"/>
  <c r="O813" i="9" a="1"/>
  <c r="O813" i="9" s="1"/>
  <c r="O817" i="9" a="1"/>
  <c r="O817" i="9" s="1"/>
  <c r="O821" i="9" a="1"/>
  <c r="O821" i="9" s="1"/>
  <c r="O825" i="9" a="1"/>
  <c r="O825" i="9" s="1"/>
  <c r="O829" i="9" a="1"/>
  <c r="O829" i="9" s="1"/>
  <c r="O832" i="9" a="1"/>
  <c r="O832" i="9" s="1"/>
  <c r="O836" i="9" a="1"/>
  <c r="O836" i="9" s="1"/>
  <c r="O840" i="9" a="1"/>
  <c r="O840" i="9" s="1"/>
  <c r="O847" i="9" a="1"/>
  <c r="O847" i="9" s="1"/>
  <c r="O851" i="9" a="1"/>
  <c r="O851" i="9" s="1"/>
  <c r="O855" i="9" a="1"/>
  <c r="O855" i="9" s="1"/>
  <c r="O859" i="9" a="1"/>
  <c r="O859" i="9" s="1"/>
  <c r="O862" i="9" a="1"/>
  <c r="O862" i="9" s="1"/>
  <c r="O866" i="9" a="1"/>
  <c r="O866" i="9" s="1"/>
  <c r="O870" i="9" a="1"/>
  <c r="O870" i="9" s="1"/>
  <c r="O874" i="9" a="1"/>
  <c r="O874" i="9" s="1"/>
  <c r="O881" i="9" a="1"/>
  <c r="O881" i="9" s="1"/>
  <c r="O885" i="9" a="1"/>
  <c r="O885" i="9" s="1"/>
  <c r="O889" i="9" a="1"/>
  <c r="O889" i="9" s="1"/>
  <c r="O893" i="9" a="1"/>
  <c r="O893" i="9" s="1"/>
  <c r="O897" i="9" a="1"/>
  <c r="O897" i="9" s="1"/>
  <c r="O901" i="9" a="1"/>
  <c r="O901" i="9" s="1"/>
  <c r="O904" i="9" a="1"/>
  <c r="O904" i="9" s="1"/>
  <c r="O911" i="9" a="1"/>
  <c r="O911" i="9" s="1"/>
  <c r="O915" i="9" a="1"/>
  <c r="O915" i="9" s="1"/>
  <c r="O918" i="9" a="1"/>
  <c r="O918" i="9" s="1"/>
  <c r="O922" i="9" a="1"/>
  <c r="O922" i="9" s="1"/>
  <c r="O926" i="9" a="1"/>
  <c r="O926" i="9" s="1"/>
  <c r="O933" i="9" a="1"/>
  <c r="O933" i="9" s="1"/>
  <c r="O937" i="9" a="1"/>
  <c r="O937" i="9" s="1"/>
  <c r="O941" i="9" a="1"/>
  <c r="O941" i="9" s="1"/>
  <c r="O945" i="9" a="1"/>
  <c r="O945" i="9" s="1"/>
  <c r="O949" i="9" a="1"/>
  <c r="O949" i="9" s="1"/>
  <c r="O953" i="9" a="1"/>
  <c r="O953" i="9" s="1"/>
  <c r="O957" i="9" a="1"/>
  <c r="O957" i="9" s="1"/>
  <c r="O961" i="9" a="1"/>
  <c r="O961" i="9" s="1"/>
  <c r="O965" i="9" a="1"/>
  <c r="O965" i="9" s="1"/>
  <c r="O968" i="9" a="1"/>
  <c r="O968" i="9" s="1"/>
  <c r="O972" i="9" a="1"/>
  <c r="O972" i="9" s="1"/>
  <c r="O976" i="9" a="1"/>
  <c r="O976" i="9" s="1"/>
  <c r="O979" i="9" a="1"/>
  <c r="O979" i="9" s="1"/>
  <c r="O983" i="9" a="1"/>
  <c r="O983" i="9" s="1"/>
  <c r="O987" i="9" a="1"/>
  <c r="O987" i="9" s="1"/>
  <c r="O991" i="9" a="1"/>
  <c r="O991" i="9" s="1"/>
  <c r="O994" i="9" a="1"/>
  <c r="O994" i="9" s="1"/>
  <c r="O998" i="9" a="1"/>
  <c r="O998" i="9" s="1"/>
  <c r="O1002" i="9" a="1"/>
  <c r="O1002" i="9" s="1"/>
  <c r="O1006" i="9" a="1"/>
  <c r="O1006" i="9" s="1"/>
  <c r="O1010" i="9" a="1"/>
  <c r="O1010" i="9" s="1"/>
  <c r="O1014" i="9" a="1"/>
  <c r="O1014" i="9" s="1"/>
  <c r="O1018" i="9" a="1"/>
  <c r="O1018" i="9" s="1"/>
  <c r="O1022" i="9" a="1"/>
  <c r="O1022" i="9" s="1"/>
  <c r="O1026" i="9" a="1"/>
  <c r="O1026" i="9" s="1"/>
  <c r="O1029" i="9" a="1"/>
  <c r="O1029" i="9" s="1"/>
  <c r="O1036" i="9" a="1"/>
  <c r="O1036" i="9" s="1"/>
  <c r="O1040" i="9" a="1"/>
  <c r="O1040" i="9" s="1"/>
  <c r="O1043" i="9" a="1"/>
  <c r="O1043" i="9" s="1"/>
  <c r="O1047" i="9" a="1"/>
  <c r="O1047" i="9" s="1"/>
  <c r="O1051" i="9" a="1"/>
  <c r="O1051" i="9" s="1"/>
  <c r="O1055" i="9" a="1"/>
  <c r="O1055" i="9" s="1"/>
  <c r="O1059" i="9" a="1"/>
  <c r="O1059" i="9" s="1"/>
  <c r="O1063" i="9" a="1"/>
  <c r="O1063" i="9" s="1"/>
  <c r="O1070" i="9" a="1"/>
  <c r="O1070" i="9" s="1"/>
  <c r="O1074" i="9" a="1"/>
  <c r="O1074" i="9" s="1"/>
  <c r="O1078" i="9" a="1"/>
  <c r="O1078" i="9" s="1"/>
  <c r="O1082" i="9" a="1"/>
  <c r="O1082" i="9" s="1"/>
  <c r="O1085" i="9" a="1"/>
  <c r="O1085" i="9" s="1"/>
  <c r="O1089" i="9" a="1"/>
  <c r="O1089" i="9" s="1"/>
  <c r="O1096" i="9" a="1"/>
  <c r="O1096" i="9" s="1"/>
  <c r="O1099" i="9" a="1"/>
  <c r="O1099" i="9" s="1"/>
  <c r="O1103" i="9" a="1"/>
  <c r="O1103" i="9" s="1"/>
  <c r="O1107" i="9" a="1"/>
  <c r="O1107" i="9" s="1"/>
  <c r="O1111" i="9" a="1"/>
  <c r="O1111" i="9" s="1"/>
  <c r="O1115" i="9" a="1"/>
  <c r="O1115" i="9" s="1"/>
  <c r="O1119" i="9" a="1"/>
  <c r="O1119" i="9" s="1"/>
  <c r="O1123" i="9" a="1"/>
  <c r="O1123" i="9" s="1"/>
  <c r="O1126" i="9" a="1"/>
  <c r="O1126" i="9" s="1"/>
  <c r="O1130" i="9" a="1"/>
  <c r="O1130" i="9" s="1"/>
  <c r="O1134" i="9" a="1"/>
  <c r="O1134" i="9" s="1"/>
  <c r="O1137" i="9" a="1"/>
  <c r="O1137" i="9" s="1"/>
  <c r="O1141" i="9" a="1"/>
  <c r="O1141" i="9" s="1"/>
  <c r="O1145" i="9" a="1"/>
  <c r="O1145" i="9" s="1"/>
  <c r="O1149" i="9" a="1"/>
  <c r="O1149" i="9" s="1"/>
  <c r="O1153" i="9" a="1"/>
  <c r="O1153" i="9" s="1"/>
  <c r="O1156" i="9" a="1"/>
  <c r="O1156" i="9" s="1"/>
  <c r="O1160" i="9" a="1"/>
  <c r="O1160" i="9" s="1"/>
  <c r="O1163" i="9" a="1"/>
  <c r="O1163" i="9" s="1"/>
  <c r="O1167" i="9" a="1"/>
  <c r="O1167" i="9" s="1"/>
  <c r="O1170" i="9" a="1"/>
  <c r="O1170" i="9" s="1"/>
  <c r="O1174" i="9" a="1"/>
  <c r="O1174" i="9" s="1"/>
  <c r="O1177" i="9" a="1"/>
  <c r="O1177" i="9" s="1"/>
  <c r="O1181" i="9" a="1"/>
  <c r="O1181" i="9" s="1"/>
  <c r="O1188" i="9" a="1"/>
  <c r="O1188" i="9" s="1"/>
  <c r="O1192" i="9" a="1"/>
  <c r="O1192" i="9" s="1"/>
  <c r="O1195" i="9" a="1"/>
  <c r="O1195" i="9" s="1"/>
  <c r="O1199" i="9" a="1"/>
  <c r="O1199" i="9" s="1"/>
  <c r="O1202" i="9" a="1"/>
  <c r="O1202" i="9" s="1"/>
  <c r="O1206" i="9" a="1"/>
  <c r="O1206" i="9" s="1"/>
  <c r="O1209" i="9" a="1"/>
  <c r="O1209" i="9" s="1"/>
  <c r="O1213" i="9" a="1"/>
  <c r="O1213" i="9" s="1"/>
  <c r="O1220" i="9" a="1"/>
  <c r="O1220" i="9" s="1"/>
  <c r="O1224" i="9" a="1"/>
  <c r="O1224" i="9" s="1"/>
  <c r="O1227" i="9" a="1"/>
  <c r="O1227" i="9" s="1"/>
  <c r="O1231" i="9" a="1"/>
  <c r="O1231" i="9" s="1"/>
  <c r="O1234" i="9" a="1"/>
  <c r="O1234" i="9" s="1"/>
  <c r="O1238" i="9" a="1"/>
  <c r="O1238" i="9" s="1"/>
  <c r="O1241" i="9" a="1"/>
  <c r="O1241" i="9" s="1"/>
  <c r="O1245" i="9" a="1"/>
  <c r="O1245" i="9" s="1"/>
  <c r="O1252" i="9" a="1"/>
  <c r="O1252" i="9" s="1"/>
  <c r="O1256" i="9" a="1"/>
  <c r="O1256" i="9" s="1"/>
  <c r="O1259" i="9" a="1"/>
  <c r="O1259" i="9" s="1"/>
  <c r="O1263" i="9" a="1"/>
  <c r="O1263" i="9" s="1"/>
  <c r="O1266" i="9" a="1"/>
  <c r="O1266" i="9" s="1"/>
  <c r="O1270" i="9" a="1"/>
  <c r="O1270" i="9" s="1"/>
  <c r="O1273" i="9" a="1"/>
  <c r="O1273" i="9" s="1"/>
  <c r="O1277" i="9" a="1"/>
  <c r="O1277" i="9" s="1"/>
  <c r="O1284" i="9" a="1"/>
  <c r="O1284" i="9" s="1"/>
  <c r="O1288" i="9" a="1"/>
  <c r="O1288" i="9" s="1"/>
  <c r="O1291" i="9" a="1"/>
  <c r="O1291" i="9" s="1"/>
  <c r="O1295" i="9" a="1"/>
  <c r="O1295" i="9" s="1"/>
  <c r="O1298" i="9" a="1"/>
  <c r="O1298" i="9" s="1"/>
  <c r="O1302" i="9" a="1"/>
  <c r="O1302" i="9" s="1"/>
  <c r="O1305" i="9" a="1"/>
  <c r="O1305" i="9" s="1"/>
  <c r="O1309" i="9" a="1"/>
  <c r="O1309" i="9" s="1"/>
  <c r="O1316" i="9" a="1"/>
  <c r="O1316" i="9" s="1"/>
  <c r="O1320" i="9" a="1"/>
  <c r="O1320" i="9" s="1"/>
  <c r="O1323" i="9" a="1"/>
  <c r="O1323" i="9" s="1"/>
  <c r="O1327" i="9" a="1"/>
  <c r="O1327" i="9" s="1"/>
  <c r="O1330" i="9" a="1"/>
  <c r="O1330" i="9" s="1"/>
  <c r="O1334" i="9" a="1"/>
  <c r="O1334" i="9" s="1"/>
  <c r="O1337" i="9" a="1"/>
  <c r="O1337" i="9" s="1"/>
  <c r="O1341" i="9" a="1"/>
  <c r="O1341" i="9" s="1"/>
  <c r="O1348" i="9" a="1"/>
  <c r="O1348" i="9" s="1"/>
  <c r="O1352" i="9" a="1"/>
  <c r="O1352" i="9" s="1"/>
  <c r="O1355" i="9" a="1"/>
  <c r="O1355" i="9" s="1"/>
  <c r="O1359" i="9" a="1"/>
  <c r="O1359" i="9" s="1"/>
  <c r="O1362" i="9" a="1"/>
  <c r="O1362" i="9" s="1"/>
  <c r="O1366" i="9" a="1"/>
  <c r="O1366" i="9" s="1"/>
  <c r="O1369" i="9" a="1"/>
  <c r="O1369" i="9" s="1"/>
  <c r="O1373" i="9" a="1"/>
  <c r="O1373" i="9" s="1"/>
  <c r="O1380" i="9" a="1"/>
  <c r="O1380" i="9" s="1"/>
  <c r="O1384" i="9" a="1"/>
  <c r="O1384" i="9" s="1"/>
  <c r="O1387" i="9" a="1"/>
  <c r="O1387" i="9" s="1"/>
  <c r="O1391" i="9" a="1"/>
  <c r="O1391" i="9" s="1"/>
  <c r="O1394" i="9" a="1"/>
  <c r="O1394" i="9" s="1"/>
  <c r="O1398" i="9" a="1"/>
  <c r="O1398" i="9" s="1"/>
  <c r="O1401" i="9" a="1"/>
  <c r="O1401" i="9" s="1"/>
  <c r="O1405" i="9" a="1"/>
  <c r="O1405" i="9" s="1"/>
  <c r="O1412" i="9" a="1"/>
  <c r="O1412" i="9" s="1"/>
  <c r="O1416" i="9" a="1"/>
  <c r="O1416" i="9" s="1"/>
  <c r="O1419" i="9" a="1"/>
  <c r="O1419" i="9" s="1"/>
  <c r="O1423" i="9" a="1"/>
  <c r="O1423" i="9" s="1"/>
  <c r="O1426" i="9" a="1"/>
  <c r="O1426" i="9" s="1"/>
  <c r="O1430" i="9" a="1"/>
  <c r="O1430" i="9" s="1"/>
  <c r="O1433" i="9" a="1"/>
  <c r="O1433" i="9" s="1"/>
  <c r="O1437" i="9" a="1"/>
  <c r="O1437" i="9" s="1"/>
  <c r="O1444" i="9" a="1"/>
  <c r="O1444" i="9" s="1"/>
  <c r="O1448" i="9" a="1"/>
  <c r="O1448" i="9" s="1"/>
  <c r="O1451" i="9" a="1"/>
  <c r="O1451" i="9" s="1"/>
  <c r="O1455" i="9" a="1"/>
  <c r="O1455" i="9" s="1"/>
  <c r="O1458" i="9" a="1"/>
  <c r="O1458" i="9" s="1"/>
  <c r="O1462" i="9" a="1"/>
  <c r="O1462" i="9" s="1"/>
  <c r="O1465" i="9" a="1"/>
  <c r="O1465" i="9" s="1"/>
  <c r="O1469" i="9" a="1"/>
  <c r="O1469" i="9" s="1"/>
  <c r="O1476" i="9" a="1"/>
  <c r="O1476" i="9" s="1"/>
  <c r="O1480" i="9" a="1"/>
  <c r="O1480" i="9" s="1"/>
  <c r="O1483" i="9" a="1"/>
  <c r="O1483" i="9" s="1"/>
  <c r="O1487" i="9" a="1"/>
  <c r="O1487" i="9" s="1"/>
  <c r="O1490" i="9" a="1"/>
  <c r="O1490" i="9" s="1"/>
  <c r="O1494" i="9" a="1"/>
  <c r="O1494" i="9" s="1"/>
  <c r="O1497" i="9" a="1"/>
  <c r="O1497" i="9" s="1"/>
  <c r="O1501" i="9" a="1"/>
  <c r="O1501" i="9" s="1"/>
  <c r="O1508" i="9" a="1"/>
  <c r="O1508" i="9" s="1"/>
  <c r="O1512" i="9" a="1"/>
  <c r="O1512" i="9" s="1"/>
  <c r="O1515" i="9" a="1"/>
  <c r="O1515" i="9" s="1"/>
  <c r="O1519" i="9" a="1"/>
  <c r="O1519" i="9" s="1"/>
  <c r="O1522" i="9" a="1"/>
  <c r="O1522" i="9" s="1"/>
  <c r="O1526" i="9" a="1"/>
  <c r="O1526" i="9" s="1"/>
  <c r="O1529" i="9" a="1"/>
  <c r="O1529" i="9" s="1"/>
  <c r="O1533" i="9" a="1"/>
  <c r="O1533" i="9" s="1"/>
  <c r="O1540" i="9" a="1"/>
  <c r="O1540" i="9" s="1"/>
  <c r="O1544" i="9" a="1"/>
  <c r="O1544" i="9" s="1"/>
  <c r="O1547" i="9" a="1"/>
  <c r="O1547" i="9" s="1"/>
  <c r="O1551" i="9" a="1"/>
  <c r="O1551" i="9" s="1"/>
  <c r="O1554" i="9" a="1"/>
  <c r="O1554" i="9" s="1"/>
  <c r="O1558" i="9" a="1"/>
  <c r="O1558" i="9" s="1"/>
  <c r="O1561" i="9" a="1"/>
  <c r="O1561" i="9" s="1"/>
  <c r="O1565" i="9" a="1"/>
  <c r="O1565" i="9" s="1"/>
  <c r="O1572" i="9" a="1"/>
  <c r="O1572" i="9" s="1"/>
  <c r="O1576" i="9" a="1"/>
  <c r="O1576" i="9" s="1"/>
  <c r="O1579" i="9" a="1"/>
  <c r="O1579" i="9" s="1"/>
  <c r="O1583" i="9" a="1"/>
  <c r="O1583" i="9" s="1"/>
  <c r="O1586" i="9" a="1"/>
  <c r="O1586" i="9" s="1"/>
  <c r="O1590" i="9" a="1"/>
  <c r="O1590" i="9" s="1"/>
  <c r="O1593" i="9" a="1"/>
  <c r="O1593" i="9" s="1"/>
  <c r="O1597" i="9" a="1"/>
  <c r="O1597" i="9" s="1"/>
  <c r="O1604" i="9" a="1"/>
  <c r="O1604" i="9" s="1"/>
  <c r="O1608" i="9" a="1"/>
  <c r="O1608" i="9" s="1"/>
  <c r="O1611" i="9" a="1"/>
  <c r="O1611" i="9" s="1"/>
  <c r="O1615" i="9" a="1"/>
  <c r="O1615" i="9" s="1"/>
  <c r="O1618" i="9" a="1"/>
  <c r="O1618" i="9" s="1"/>
  <c r="O1622" i="9" a="1"/>
  <c r="O1622" i="9" s="1"/>
  <c r="O1625" i="9" a="1"/>
  <c r="O1625" i="9" s="1"/>
  <c r="O1629" i="9" a="1"/>
  <c r="O1629" i="9" s="1"/>
  <c r="O1636" i="9" a="1"/>
  <c r="O1636" i="9" s="1"/>
  <c r="O1640" i="9" a="1"/>
  <c r="O1640" i="9" s="1"/>
  <c r="O1643" i="9" a="1"/>
  <c r="O1643" i="9" s="1"/>
  <c r="O1647" i="9" a="1"/>
  <c r="O1647" i="9" s="1"/>
  <c r="O1650" i="9" a="1"/>
  <c r="O1650" i="9" s="1"/>
  <c r="O1654" i="9" a="1"/>
  <c r="O1654" i="9" s="1"/>
  <c r="O1657" i="9" a="1"/>
  <c r="O1657" i="9" s="1"/>
  <c r="O1661" i="9" a="1"/>
  <c r="O1661" i="9" s="1"/>
  <c r="O1668" i="9" a="1"/>
  <c r="O1668" i="9" s="1"/>
  <c r="O1672" i="9" a="1"/>
  <c r="O1672" i="9" s="1"/>
  <c r="O1675" i="9" a="1"/>
  <c r="O1675" i="9" s="1"/>
  <c r="O1679" i="9" a="1"/>
  <c r="O1679" i="9" s="1"/>
  <c r="O1682" i="9" a="1"/>
  <c r="O1682" i="9" s="1"/>
  <c r="O1686" i="9" a="1"/>
  <c r="O1686" i="9" s="1"/>
  <c r="O1689" i="9" a="1"/>
  <c r="O1689" i="9" s="1"/>
  <c r="O1693" i="9" a="1"/>
  <c r="O1693" i="9" s="1"/>
  <c r="O1700" i="9" a="1"/>
  <c r="O1700" i="9" s="1"/>
  <c r="O1704" i="9" a="1"/>
  <c r="O1704" i="9" s="1"/>
  <c r="O1707" i="9" a="1"/>
  <c r="O1707" i="9" s="1"/>
  <c r="O1711" i="9" a="1"/>
  <c r="O1711" i="9" s="1"/>
  <c r="O1714" i="9" a="1"/>
  <c r="O1714" i="9" s="1"/>
  <c r="O1718" i="9" a="1"/>
  <c r="O1718" i="9" s="1"/>
  <c r="O1721" i="9" a="1"/>
  <c r="O1721" i="9" s="1"/>
  <c r="O1725" i="9" a="1"/>
  <c r="O1725" i="9" s="1"/>
  <c r="O1732" i="9" a="1"/>
  <c r="O1732" i="9" s="1"/>
  <c r="O1736" i="9" a="1"/>
  <c r="O1736" i="9" s="1"/>
  <c r="O1739" i="9" a="1"/>
  <c r="O1739" i="9" s="1"/>
  <c r="O1743" i="9" a="1"/>
  <c r="O1743" i="9" s="1"/>
  <c r="O1746" i="9" a="1"/>
  <c r="O1746" i="9" s="1"/>
  <c r="O1750" i="9" a="1"/>
  <c r="O1750" i="9" s="1"/>
  <c r="O1753" i="9" a="1"/>
  <c r="O1753" i="9" s="1"/>
  <c r="O1757" i="9" a="1"/>
  <c r="O1757" i="9" s="1"/>
  <c r="O1764" i="9" a="1"/>
  <c r="O1764" i="9" s="1"/>
  <c r="O1768" i="9" a="1"/>
  <c r="O1768" i="9" s="1"/>
  <c r="O1771" i="9" a="1"/>
  <c r="O1771" i="9" s="1"/>
  <c r="O1775" i="9" a="1"/>
  <c r="O1775" i="9" s="1"/>
  <c r="O1778" i="9" a="1"/>
  <c r="O1778" i="9" s="1"/>
  <c r="O1782" i="9" a="1"/>
  <c r="O1782" i="9" s="1"/>
  <c r="O1785" i="9" a="1"/>
  <c r="O1785" i="9" s="1"/>
  <c r="O1789" i="9" a="1"/>
  <c r="O1789" i="9" s="1"/>
  <c r="O1796" i="9" a="1"/>
  <c r="O1796" i="9" s="1"/>
  <c r="O1800" i="9" a="1"/>
  <c r="O1800" i="9" s="1"/>
  <c r="O1803" i="9" a="1"/>
  <c r="O1803" i="9" s="1"/>
  <c r="O1807" i="9" a="1"/>
  <c r="O1807" i="9" s="1"/>
  <c r="O1810" i="9" a="1"/>
  <c r="O1810" i="9" s="1"/>
  <c r="O1814" i="9" a="1"/>
  <c r="O1814" i="9" s="1"/>
  <c r="O1817" i="9" a="1"/>
  <c r="O1817" i="9" s="1"/>
  <c r="O1821" i="9" a="1"/>
  <c r="O1821" i="9" s="1"/>
  <c r="O1828" i="9" a="1"/>
  <c r="O1828" i="9" s="1"/>
  <c r="O1832" i="9" a="1"/>
  <c r="O1832" i="9" s="1"/>
  <c r="O1835" i="9" a="1"/>
  <c r="O1835" i="9" s="1"/>
  <c r="O1839" i="9" a="1"/>
  <c r="O1839" i="9" s="1"/>
  <c r="O1842" i="9" a="1"/>
  <c r="O1842" i="9" s="1"/>
  <c r="O1846" i="9" a="1"/>
  <c r="O1846" i="9" s="1"/>
  <c r="O1849" i="9" a="1"/>
  <c r="O1849" i="9" s="1"/>
  <c r="O1853" i="9" a="1"/>
  <c r="O1853" i="9" s="1"/>
  <c r="O1860" i="9" a="1"/>
  <c r="O1860" i="9" s="1"/>
  <c r="O1864" i="9" a="1"/>
  <c r="O1864" i="9" s="1"/>
  <c r="O1867" i="9" a="1"/>
  <c r="O1867" i="9" s="1"/>
  <c r="O1871" i="9" a="1"/>
  <c r="O1871" i="9" s="1"/>
  <c r="O1874" i="9" a="1"/>
  <c r="O1874" i="9" s="1"/>
  <c r="O1878" i="9" a="1"/>
  <c r="O1878" i="9" s="1"/>
  <c r="O1881" i="9" a="1"/>
  <c r="O1881" i="9" s="1"/>
  <c r="O1885" i="9" a="1"/>
  <c r="O1885" i="9" s="1"/>
  <c r="O1892" i="9" a="1"/>
  <c r="O1892" i="9" s="1"/>
  <c r="O1896" i="9" a="1"/>
  <c r="O1896" i="9" s="1"/>
  <c r="O1899" i="9" a="1"/>
  <c r="O1899" i="9" s="1"/>
  <c r="O1903" i="9" a="1"/>
  <c r="O1903" i="9" s="1"/>
  <c r="O1906" i="9" a="1"/>
  <c r="O1906" i="9" s="1"/>
  <c r="O1910" i="9" a="1"/>
  <c r="O1910" i="9" s="1"/>
  <c r="O1913" i="9" a="1"/>
  <c r="O1913" i="9" s="1"/>
  <c r="O1917" i="9" a="1"/>
  <c r="O1917" i="9" s="1"/>
  <c r="O1924" i="9" a="1"/>
  <c r="O1924" i="9" s="1"/>
  <c r="O1927" i="9" a="1"/>
  <c r="O1927" i="9" s="1"/>
  <c r="O1930" i="9" a="1"/>
  <c r="O1930" i="9" s="1"/>
  <c r="O1937" i="9" a="1"/>
  <c r="O1937" i="9" s="1"/>
  <c r="O1940" i="9" a="1"/>
  <c r="O1940" i="9" s="1"/>
  <c r="O1943" i="9" a="1"/>
  <c r="O1943" i="9" s="1"/>
  <c r="O1946" i="9" a="1"/>
  <c r="O1946" i="9" s="1"/>
  <c r="O1953" i="9" a="1"/>
  <c r="O1953" i="9" s="1"/>
  <c r="O1956" i="9" a="1"/>
  <c r="O1956" i="9" s="1"/>
  <c r="O1959" i="9" a="1"/>
  <c r="O1959" i="9" s="1"/>
  <c r="O1962" i="9" a="1"/>
  <c r="O1962" i="9" s="1"/>
  <c r="O1969" i="9" a="1"/>
  <c r="O1969" i="9" s="1"/>
  <c r="O1972" i="9" a="1"/>
  <c r="O1972" i="9" s="1"/>
  <c r="O1975" i="9" a="1"/>
  <c r="O1975" i="9" s="1"/>
  <c r="O1978" i="9" a="1"/>
  <c r="O1978" i="9" s="1"/>
  <c r="O1985" i="9" a="1"/>
  <c r="O1985" i="9" s="1"/>
  <c r="O1988" i="9" a="1"/>
  <c r="O1988" i="9" s="1"/>
  <c r="O1991" i="9" a="1"/>
  <c r="O1991" i="9" s="1"/>
  <c r="O1994" i="9" a="1"/>
  <c r="O1994" i="9" s="1"/>
  <c r="O2001" i="9" a="1"/>
  <c r="O2001" i="9" s="1"/>
  <c r="O2004" i="9" a="1"/>
  <c r="O2004" i="9" s="1"/>
  <c r="O2007" i="9" a="1"/>
  <c r="O2007" i="9" s="1"/>
  <c r="O2010" i="9" a="1"/>
  <c r="O2010" i="9" s="1"/>
  <c r="O2017" i="9" a="1"/>
  <c r="O2017" i="9" s="1"/>
  <c r="O2020" i="9" a="1"/>
  <c r="O2020" i="9" s="1"/>
  <c r="O2023" i="9" a="1"/>
  <c r="O2023" i="9" s="1"/>
  <c r="O2026" i="9" a="1"/>
  <c r="O2026" i="9" s="1"/>
  <c r="O2033" i="9" a="1"/>
  <c r="O2033" i="9" s="1"/>
  <c r="O2036" i="9" a="1"/>
  <c r="O2036" i="9" s="1"/>
  <c r="O2039" i="9" a="1"/>
  <c r="O2039" i="9" s="1"/>
  <c r="O2042" i="9" a="1"/>
  <c r="O2042" i="9" s="1"/>
  <c r="O2049" i="9" a="1"/>
  <c r="O2049" i="9" s="1"/>
  <c r="O2052" i="9" a="1"/>
  <c r="O2052" i="9" s="1"/>
  <c r="O2055" i="9" a="1"/>
  <c r="O2055" i="9" s="1"/>
  <c r="O2058" i="9" a="1"/>
  <c r="O2058" i="9" s="1"/>
  <c r="O2065" i="9" a="1"/>
  <c r="O2065" i="9" s="1"/>
  <c r="O2068" i="9" a="1"/>
  <c r="O2068" i="9" s="1"/>
  <c r="O2071" i="9" a="1"/>
  <c r="O2071" i="9" s="1"/>
  <c r="O2074" i="9" a="1"/>
  <c r="O2074" i="9" s="1"/>
  <c r="O2081" i="9" a="1"/>
  <c r="O2081" i="9" s="1"/>
  <c r="O2084" i="9" a="1"/>
  <c r="O2084" i="9" s="1"/>
  <c r="O2087" i="9" a="1"/>
  <c r="O2087" i="9" s="1"/>
  <c r="O2090" i="9" a="1"/>
  <c r="O2090" i="9" s="1"/>
  <c r="O2097" i="9" a="1"/>
  <c r="O2097" i="9" s="1"/>
  <c r="O2100" i="9" a="1"/>
  <c r="O2100" i="9" s="1"/>
  <c r="O2103" i="9" a="1"/>
  <c r="O2103" i="9" s="1"/>
  <c r="O2106" i="9" a="1"/>
  <c r="O2106" i="9" s="1"/>
  <c r="O2113" i="9" a="1"/>
  <c r="O2113" i="9" s="1"/>
  <c r="O2116" i="9" a="1"/>
  <c r="O2116" i="9" s="1"/>
  <c r="O2119" i="9" a="1"/>
  <c r="O2119" i="9" s="1"/>
  <c r="O2122" i="9" a="1"/>
  <c r="O2122" i="9" s="1"/>
  <c r="O2129" i="9" a="1"/>
  <c r="O2129" i="9" s="1"/>
  <c r="O2132" i="9" a="1"/>
  <c r="O2132" i="9" s="1"/>
  <c r="O2135" i="9" a="1"/>
  <c r="O2135" i="9" s="1"/>
  <c r="O2138" i="9" a="1"/>
  <c r="O2138" i="9" s="1"/>
  <c r="O2145" i="9" a="1"/>
  <c r="O2145" i="9" s="1"/>
  <c r="O2148" i="9" a="1"/>
  <c r="O2148" i="9" s="1"/>
  <c r="O2151" i="9" a="1"/>
  <c r="O2151" i="9" s="1"/>
  <c r="O2154" i="9" a="1"/>
  <c r="O2154" i="9" s="1"/>
  <c r="O2161" i="9" a="1"/>
  <c r="O2161" i="9" s="1"/>
  <c r="O2164" i="9" a="1"/>
  <c r="O2164" i="9" s="1"/>
  <c r="O2167" i="9" a="1"/>
  <c r="O2167" i="9" s="1"/>
  <c r="O2170" i="9" a="1"/>
  <c r="O2170" i="9" s="1"/>
  <c r="O2177" i="9" a="1"/>
  <c r="O2177" i="9" s="1"/>
  <c r="O2180" i="9" a="1"/>
  <c r="O2180" i="9" s="1"/>
  <c r="O2183" i="9" a="1"/>
  <c r="O2183" i="9" s="1"/>
  <c r="O2186" i="9" a="1"/>
  <c r="O2186" i="9" s="1"/>
  <c r="O2193" i="9" a="1"/>
  <c r="O2193" i="9" s="1"/>
  <c r="O2196" i="9" a="1"/>
  <c r="O2196" i="9" s="1"/>
  <c r="O2199" i="9" a="1"/>
  <c r="O2199" i="9" s="1"/>
  <c r="O2202" i="9" a="1"/>
  <c r="O2202" i="9" s="1"/>
  <c r="O2209" i="9" a="1"/>
  <c r="O2209" i="9" s="1"/>
  <c r="O2212" i="9" a="1"/>
  <c r="O2212" i="9" s="1"/>
  <c r="O2215" i="9" a="1"/>
  <c r="O2215" i="9" s="1"/>
  <c r="O2218" i="9" a="1"/>
  <c r="O2218" i="9" s="1"/>
  <c r="O2225" i="9" a="1"/>
  <c r="O2225" i="9" s="1"/>
  <c r="O2228" i="9" a="1"/>
  <c r="O2228" i="9" s="1"/>
  <c r="O2231" i="9" a="1"/>
  <c r="O2231" i="9" s="1"/>
  <c r="O2234" i="9" a="1"/>
  <c r="O2234" i="9" s="1"/>
  <c r="O2241" i="9" a="1"/>
  <c r="O2241" i="9" s="1"/>
  <c r="O2244" i="9" a="1"/>
  <c r="O2244" i="9" s="1"/>
  <c r="O2247" i="9" a="1"/>
  <c r="O2247" i="9" s="1"/>
  <c r="O2250" i="9" a="1"/>
  <c r="O2250" i="9" s="1"/>
  <c r="O2257" i="9" a="1"/>
  <c r="O2257" i="9" s="1"/>
  <c r="O2260" i="9" a="1"/>
  <c r="O2260" i="9" s="1"/>
  <c r="O2263" i="9" a="1"/>
  <c r="O2263" i="9" s="1"/>
  <c r="O2266" i="9" a="1"/>
  <c r="O2266" i="9" s="1"/>
  <c r="O2273" i="9" a="1"/>
  <c r="O2273" i="9" s="1"/>
  <c r="O2276" i="9" a="1"/>
  <c r="O2276" i="9" s="1"/>
  <c r="O2279" i="9" a="1"/>
  <c r="O2279" i="9" s="1"/>
  <c r="O2282" i="9" a="1"/>
  <c r="O2282" i="9" s="1"/>
  <c r="O2289" i="9" a="1"/>
  <c r="O2289" i="9" s="1"/>
  <c r="O2292" i="9" a="1"/>
  <c r="O2292" i="9" s="1"/>
  <c r="O2295" i="9" a="1"/>
  <c r="O2295" i="9" s="1"/>
  <c r="O2298" i="9" a="1"/>
  <c r="O2298" i="9" s="1"/>
  <c r="O2305" i="9" a="1"/>
  <c r="O2305" i="9" s="1"/>
  <c r="O2308" i="9" a="1"/>
  <c r="O2308" i="9" s="1"/>
  <c r="O2311" i="9" a="1"/>
  <c r="O2311" i="9" s="1"/>
  <c r="O2314" i="9" a="1"/>
  <c r="O2314" i="9" s="1"/>
  <c r="O2321" i="9" a="1"/>
  <c r="O2321" i="9" s="1"/>
  <c r="O2324" i="9" a="1"/>
  <c r="O2324" i="9" s="1"/>
  <c r="O2327" i="9" a="1"/>
  <c r="O2327" i="9" s="1"/>
  <c r="O2330" i="9" a="1"/>
  <c r="O2330" i="9" s="1"/>
  <c r="S695" i="9" a="1"/>
  <c r="S695" i="9" s="1"/>
  <c r="S1052" i="9" a="1"/>
  <c r="S1052" i="9" s="1"/>
  <c r="S1303" i="9" a="1"/>
  <c r="S1303" i="9" s="1"/>
  <c r="S1552" i="9" a="1"/>
  <c r="S1552" i="9" s="1"/>
  <c r="S1798" i="9" a="1"/>
  <c r="S1798" i="9" s="1"/>
  <c r="S1939" i="9" a="1"/>
  <c r="S1939" i="9" s="1"/>
  <c r="S2062" i="9" a="1"/>
  <c r="S2062" i="9" s="1"/>
  <c r="S2187" i="9" a="1"/>
  <c r="S2187" i="9" s="1"/>
  <c r="S2309" i="9" a="1"/>
  <c r="S2309" i="9" s="1"/>
  <c r="R102" i="9"/>
  <c r="R230" i="9"/>
  <c r="R358" i="9"/>
  <c r="R486" i="9"/>
  <c r="R614" i="9"/>
  <c r="R742" i="9"/>
  <c r="R870" i="9"/>
  <c r="R998" i="9"/>
  <c r="R1126" i="9"/>
  <c r="R1254" i="9"/>
  <c r="R1382" i="9"/>
  <c r="R1493" i="9"/>
  <c r="R1565" i="9"/>
  <c r="R1629" i="9"/>
  <c r="R1693" i="9"/>
  <c r="R1757" i="9"/>
  <c r="R1821" i="9"/>
  <c r="R1885" i="9"/>
  <c r="R1949" i="9"/>
  <c r="R2013" i="9"/>
  <c r="R2077" i="9"/>
  <c r="R2141" i="9"/>
  <c r="R2205" i="9"/>
  <c r="R2269" i="9"/>
  <c r="R2333" i="9"/>
  <c r="Q62" i="9"/>
  <c r="Q126" i="9"/>
  <c r="Q190" i="9"/>
  <c r="Q254" i="9"/>
  <c r="Q301" i="9"/>
  <c r="Q325" i="9"/>
  <c r="Q346" i="9"/>
  <c r="Q368" i="9"/>
  <c r="Q389" i="9"/>
  <c r="Q410" i="9"/>
  <c r="Q432" i="9"/>
  <c r="Q453" i="9"/>
  <c r="Q474" i="9"/>
  <c r="Q496" i="9"/>
  <c r="Q517" i="9"/>
  <c r="Q538" i="9"/>
  <c r="Q554" i="9"/>
  <c r="Q570" i="9"/>
  <c r="Q586" i="9"/>
  <c r="Q602" i="9"/>
  <c r="Q618" i="9"/>
  <c r="Q634" i="9"/>
  <c r="Q650" i="9"/>
  <c r="Q666" i="9"/>
  <c r="Q682" i="9"/>
  <c r="Q698" i="9"/>
  <c r="Q714" i="9"/>
  <c r="Q730" i="9"/>
  <c r="Q746" i="9"/>
  <c r="Q762" i="9"/>
  <c r="Q778" i="9"/>
  <c r="Q794" i="9"/>
  <c r="Q810" i="9"/>
  <c r="Q826" i="9"/>
  <c r="Q842" i="9"/>
  <c r="Q858" i="9"/>
  <c r="Q874" i="9"/>
  <c r="Q890" i="9"/>
  <c r="Q906" i="9"/>
  <c r="Q922" i="9"/>
  <c r="Q938" i="9"/>
  <c r="Q954" i="9"/>
  <c r="Q970" i="9"/>
  <c r="Q986" i="9"/>
  <c r="Q1002" i="9"/>
  <c r="Q1018" i="9"/>
  <c r="Q1034" i="9"/>
  <c r="Q1050" i="9"/>
  <c r="Q1066" i="9"/>
  <c r="Q1082" i="9"/>
  <c r="Q1098" i="9"/>
  <c r="Q1114" i="9"/>
  <c r="Q1130" i="9"/>
  <c r="Q1146" i="9"/>
  <c r="Q1162" i="9"/>
  <c r="Q1178" i="9"/>
  <c r="Q1194" i="9"/>
  <c r="Q1210" i="9"/>
  <c r="Q1226" i="9"/>
  <c r="Q1242" i="9"/>
  <c r="Q1258" i="9"/>
  <c r="Q1274" i="9"/>
  <c r="Q1290" i="9"/>
  <c r="Q1306" i="9"/>
  <c r="Q1322" i="9"/>
  <c r="Q1338" i="9"/>
  <c r="Q1354" i="9"/>
  <c r="Q1370" i="9"/>
  <c r="Q1386" i="9"/>
  <c r="Q1402" i="9"/>
  <c r="Q1418" i="9"/>
  <c r="Q1434" i="9"/>
  <c r="Q1450" i="9"/>
  <c r="Q1466" i="9"/>
  <c r="Q1482" i="9"/>
  <c r="Q1498" i="9"/>
  <c r="Q1514" i="9"/>
  <c r="Q1530" i="9"/>
  <c r="Q1546" i="9"/>
  <c r="Q1562" i="9"/>
  <c r="Q1578" i="9"/>
  <c r="Q1594" i="9"/>
  <c r="Q1610" i="9"/>
  <c r="Q1626" i="9"/>
  <c r="Q1642" i="9"/>
  <c r="Q1658" i="9"/>
  <c r="Q1674" i="9"/>
  <c r="Q1690" i="9"/>
  <c r="Q1706" i="9"/>
  <c r="Q1722" i="9"/>
  <c r="Q1738" i="9"/>
  <c r="Q1754" i="9"/>
  <c r="Q1770" i="9"/>
  <c r="Q1786" i="9"/>
  <c r="Q1802" i="9"/>
  <c r="Q1818" i="9"/>
  <c r="Q1834" i="9"/>
  <c r="Q1850" i="9"/>
  <c r="Q1866" i="9"/>
  <c r="Q1882" i="9"/>
  <c r="Q1898" i="9"/>
  <c r="Q1914" i="9"/>
  <c r="Q1930" i="9"/>
  <c r="Q1946" i="9"/>
  <c r="Q1962" i="9"/>
  <c r="Q1978" i="9"/>
  <c r="Q1994" i="9"/>
  <c r="Q2010" i="9"/>
  <c r="Q2026" i="9"/>
  <c r="Q2042" i="9"/>
  <c r="Q2058" i="9"/>
  <c r="Q2074" i="9"/>
  <c r="Q2090" i="9"/>
  <c r="Q2106" i="9"/>
  <c r="Q2122" i="9"/>
  <c r="Q2138" i="9"/>
  <c r="Q2154" i="9"/>
  <c r="Q2170" i="9"/>
  <c r="Q2186" i="9"/>
  <c r="Q2202" i="9"/>
  <c r="Q2218" i="9"/>
  <c r="Q2234" i="9"/>
  <c r="Q2250" i="9"/>
  <c r="Q2266" i="9"/>
  <c r="Q2282" i="9"/>
  <c r="Q2298" i="9"/>
  <c r="Q2314" i="9"/>
  <c r="Q2330" i="9"/>
  <c r="P11" i="9"/>
  <c r="P27" i="9"/>
  <c r="P43" i="9"/>
  <c r="P59" i="9"/>
  <c r="P71" i="9"/>
  <c r="P79" i="9"/>
  <c r="P87" i="9"/>
  <c r="P95" i="9"/>
  <c r="P103" i="9"/>
  <c r="P111" i="9"/>
  <c r="P119" i="9"/>
  <c r="P127" i="9"/>
  <c r="P134" i="9"/>
  <c r="P139" i="9"/>
  <c r="P145" i="9"/>
  <c r="P150" i="9"/>
  <c r="P155" i="9"/>
  <c r="P161" i="9"/>
  <c r="P166" i="9"/>
  <c r="P171" i="9"/>
  <c r="P177" i="9"/>
  <c r="P182" i="9"/>
  <c r="P187" i="9"/>
  <c r="P193" i="9"/>
  <c r="P198" i="9"/>
  <c r="P203" i="9"/>
  <c r="P209" i="9"/>
  <c r="P214" i="9"/>
  <c r="P219" i="9"/>
  <c r="P225" i="9"/>
  <c r="P230" i="9"/>
  <c r="P235" i="9"/>
  <c r="P241" i="9"/>
  <c r="P246" i="9"/>
  <c r="P251" i="9"/>
  <c r="P257" i="9"/>
  <c r="P262" i="9"/>
  <c r="P267" i="9"/>
  <c r="P273" i="9"/>
  <c r="P278" i="9"/>
  <c r="P283" i="9"/>
  <c r="P289" i="9"/>
  <c r="P294" i="9"/>
  <c r="P299" i="9"/>
  <c r="P305" i="9"/>
  <c r="P310" i="9"/>
  <c r="P315" i="9"/>
  <c r="P321" i="9"/>
  <c r="P326" i="9"/>
  <c r="P331" i="9"/>
  <c r="P337" i="9"/>
  <c r="P342" i="9"/>
  <c r="P347" i="9"/>
  <c r="P351" i="9"/>
  <c r="P355" i="9"/>
  <c r="P359" i="9"/>
  <c r="P363" i="9"/>
  <c r="P367" i="9"/>
  <c r="P371" i="9"/>
  <c r="P375" i="9"/>
  <c r="P379" i="9"/>
  <c r="P383" i="9"/>
  <c r="P387" i="9"/>
  <c r="P391" i="9"/>
  <c r="P395" i="9"/>
  <c r="P399" i="9"/>
  <c r="P403" i="9"/>
  <c r="P407" i="9"/>
  <c r="P411" i="9"/>
  <c r="P415" i="9"/>
  <c r="P419" i="9"/>
  <c r="P423" i="9"/>
  <c r="P427" i="9"/>
  <c r="P431" i="9"/>
  <c r="P435" i="9"/>
  <c r="P439" i="9"/>
  <c r="P443" i="9"/>
  <c r="P447" i="9"/>
  <c r="P451" i="9"/>
  <c r="P455" i="9"/>
  <c r="P459" i="9"/>
  <c r="P463" i="9"/>
  <c r="P467" i="9"/>
  <c r="P471" i="9"/>
  <c r="P475" i="9"/>
  <c r="P479" i="9"/>
  <c r="P483" i="9"/>
  <c r="P487" i="9"/>
  <c r="P491" i="9"/>
  <c r="P495" i="9"/>
  <c r="P499" i="9"/>
  <c r="P503" i="9"/>
  <c r="P507" i="9"/>
  <c r="P511" i="9"/>
  <c r="P515" i="9"/>
  <c r="P519" i="9"/>
  <c r="P523" i="9"/>
  <c r="P527" i="9"/>
  <c r="P531" i="9"/>
  <c r="P535" i="9"/>
  <c r="P539" i="9"/>
  <c r="P543" i="9"/>
  <c r="P547" i="9"/>
  <c r="P551" i="9"/>
  <c r="P555" i="9"/>
  <c r="P559" i="9"/>
  <c r="P563" i="9"/>
  <c r="P567" i="9"/>
  <c r="P571" i="9"/>
  <c r="P575" i="9"/>
  <c r="P579" i="9"/>
  <c r="P583" i="9"/>
  <c r="P587" i="9"/>
  <c r="P591" i="9"/>
  <c r="P595" i="9"/>
  <c r="P599" i="9"/>
  <c r="P603" i="9"/>
  <c r="P607" i="9"/>
  <c r="P611" i="9"/>
  <c r="P615" i="9"/>
  <c r="P619" i="9"/>
  <c r="P623" i="9"/>
  <c r="P627" i="9"/>
  <c r="P631" i="9"/>
  <c r="P635" i="9"/>
  <c r="P639" i="9"/>
  <c r="P643" i="9"/>
  <c r="P647" i="9"/>
  <c r="P651" i="9"/>
  <c r="P655" i="9"/>
  <c r="P659" i="9"/>
  <c r="P663" i="9"/>
  <c r="P667" i="9"/>
  <c r="P671" i="9"/>
  <c r="P675" i="9"/>
  <c r="P679" i="9"/>
  <c r="P683" i="9"/>
  <c r="P687" i="9"/>
  <c r="P691" i="9"/>
  <c r="P695" i="9"/>
  <c r="P699" i="9"/>
  <c r="P703" i="9"/>
  <c r="P707" i="9"/>
  <c r="P711" i="9"/>
  <c r="P715" i="9"/>
  <c r="P719" i="9"/>
  <c r="P723" i="9"/>
  <c r="P727" i="9"/>
  <c r="P731" i="9"/>
  <c r="P735" i="9"/>
  <c r="P739" i="9"/>
  <c r="P743" i="9"/>
  <c r="P747" i="9"/>
  <c r="P751" i="9"/>
  <c r="P755" i="9"/>
  <c r="P759" i="9"/>
  <c r="P763" i="9"/>
  <c r="P767" i="9"/>
  <c r="P771" i="9"/>
  <c r="P775" i="9"/>
  <c r="P779" i="9"/>
  <c r="P783" i="9"/>
  <c r="P787" i="9"/>
  <c r="P791" i="9"/>
  <c r="P795" i="9"/>
  <c r="P799" i="9"/>
  <c r="P803" i="9"/>
  <c r="P807" i="9"/>
  <c r="P811" i="9"/>
  <c r="P815" i="9"/>
  <c r="P819" i="9"/>
  <c r="P823" i="9"/>
  <c r="P827" i="9"/>
  <c r="P831" i="9"/>
  <c r="P835" i="9"/>
  <c r="P839" i="9"/>
  <c r="P843" i="9"/>
  <c r="P847" i="9"/>
  <c r="P851" i="9"/>
  <c r="P855" i="9"/>
  <c r="P859" i="9"/>
  <c r="P863" i="9"/>
  <c r="P867" i="9"/>
  <c r="P871" i="9"/>
  <c r="P875" i="9"/>
  <c r="P879" i="9"/>
  <c r="P883" i="9"/>
  <c r="P887" i="9"/>
  <c r="P891" i="9"/>
  <c r="P895" i="9"/>
  <c r="P899" i="9"/>
  <c r="P903" i="9"/>
  <c r="P907" i="9"/>
  <c r="P911" i="9"/>
  <c r="P915" i="9"/>
  <c r="P919" i="9"/>
  <c r="P923" i="9"/>
  <c r="P927" i="9"/>
  <c r="P931" i="9"/>
  <c r="P935" i="9"/>
  <c r="P939" i="9"/>
  <c r="P943" i="9"/>
  <c r="P947" i="9"/>
  <c r="P951" i="9"/>
  <c r="P955" i="9"/>
  <c r="P959" i="9"/>
  <c r="P963" i="9"/>
  <c r="P967" i="9"/>
  <c r="P971" i="9"/>
  <c r="P975" i="9"/>
  <c r="P979" i="9"/>
  <c r="P983" i="9"/>
  <c r="P987" i="9"/>
  <c r="P991" i="9"/>
  <c r="P995" i="9"/>
  <c r="P999" i="9"/>
  <c r="P1003" i="9"/>
  <c r="P1007" i="9"/>
  <c r="P1011" i="9"/>
  <c r="P1015" i="9"/>
  <c r="P1019" i="9"/>
  <c r="P1023" i="9"/>
  <c r="P1027" i="9"/>
  <c r="P1031" i="9"/>
  <c r="P1035" i="9"/>
  <c r="P1039" i="9"/>
  <c r="P1043" i="9"/>
  <c r="P1047" i="9"/>
  <c r="P1051" i="9"/>
  <c r="P1055" i="9"/>
  <c r="P1059" i="9"/>
  <c r="P1063" i="9"/>
  <c r="P1067" i="9"/>
  <c r="P1071" i="9"/>
  <c r="P1075" i="9"/>
  <c r="P1079" i="9"/>
  <c r="P1083" i="9"/>
  <c r="P1087" i="9"/>
  <c r="P1091" i="9"/>
  <c r="P1095" i="9"/>
  <c r="P1099" i="9"/>
  <c r="P1103" i="9"/>
  <c r="P1107" i="9"/>
  <c r="P1111" i="9"/>
  <c r="P1115" i="9"/>
  <c r="P1119" i="9"/>
  <c r="P1123" i="9"/>
  <c r="P1127" i="9"/>
  <c r="P1131" i="9"/>
  <c r="P1135" i="9"/>
  <c r="P1139" i="9"/>
  <c r="P1143" i="9"/>
  <c r="P1147" i="9"/>
  <c r="P1151" i="9"/>
  <c r="P1155" i="9"/>
  <c r="P1159" i="9"/>
  <c r="P1163" i="9"/>
  <c r="P1167" i="9"/>
  <c r="P1171" i="9"/>
  <c r="P1175" i="9"/>
  <c r="P1179" i="9"/>
  <c r="P1183" i="9"/>
  <c r="P1187" i="9"/>
  <c r="P1191" i="9"/>
  <c r="P1195" i="9"/>
  <c r="P1199" i="9"/>
  <c r="P1203" i="9"/>
  <c r="P1207" i="9"/>
  <c r="P1211" i="9"/>
  <c r="P1215" i="9"/>
  <c r="P1219" i="9"/>
  <c r="P1223" i="9"/>
  <c r="P1227" i="9"/>
  <c r="P1231" i="9"/>
  <c r="P1235" i="9"/>
  <c r="P1239" i="9"/>
  <c r="P1243" i="9"/>
  <c r="P1247" i="9"/>
  <c r="P1251" i="9"/>
  <c r="P1255" i="9"/>
  <c r="P1259" i="9"/>
  <c r="P1263" i="9"/>
  <c r="P1267" i="9"/>
  <c r="P1271" i="9"/>
  <c r="P1275" i="9"/>
  <c r="P1279" i="9"/>
  <c r="P1283" i="9"/>
  <c r="P1287" i="9"/>
  <c r="P1291" i="9"/>
  <c r="P1295" i="9"/>
  <c r="P1299" i="9"/>
  <c r="P1303" i="9"/>
  <c r="P1307" i="9"/>
  <c r="P1311" i="9"/>
  <c r="P1315" i="9"/>
  <c r="P1319" i="9"/>
  <c r="P1323" i="9"/>
  <c r="P1327" i="9"/>
  <c r="P1331" i="9"/>
  <c r="P1335" i="9"/>
  <c r="P1339" i="9"/>
  <c r="P1343" i="9"/>
  <c r="P1347" i="9"/>
  <c r="P1351" i="9"/>
  <c r="P1355" i="9"/>
  <c r="P1359" i="9"/>
  <c r="P1363" i="9"/>
  <c r="P1367" i="9"/>
  <c r="P1371" i="9"/>
  <c r="P1375" i="9"/>
  <c r="P1379" i="9"/>
  <c r="P1383" i="9"/>
  <c r="P1387" i="9"/>
  <c r="P1391" i="9"/>
  <c r="P1395" i="9"/>
  <c r="P1399" i="9"/>
  <c r="P1403" i="9"/>
  <c r="P1407" i="9"/>
  <c r="P1411" i="9"/>
  <c r="P1415" i="9"/>
  <c r="P1419" i="9"/>
  <c r="P1423" i="9"/>
  <c r="P1427" i="9"/>
  <c r="P1431" i="9"/>
  <c r="P1435" i="9"/>
  <c r="P1439" i="9"/>
  <c r="P1443" i="9"/>
  <c r="P1447" i="9"/>
  <c r="P1451" i="9"/>
  <c r="P1455" i="9"/>
  <c r="P1459" i="9"/>
  <c r="P1463" i="9"/>
  <c r="P1467" i="9"/>
  <c r="P1471" i="9"/>
  <c r="P1475" i="9"/>
  <c r="P1479" i="9"/>
  <c r="P1483" i="9"/>
  <c r="P1487" i="9"/>
  <c r="P1491" i="9"/>
  <c r="P1495" i="9"/>
  <c r="P1499" i="9"/>
  <c r="P1503" i="9"/>
  <c r="P1507" i="9"/>
  <c r="P1511" i="9"/>
  <c r="P1515" i="9"/>
  <c r="P1519" i="9"/>
  <c r="P1523" i="9"/>
  <c r="P1527" i="9"/>
  <c r="P1531" i="9"/>
  <c r="P1535" i="9"/>
  <c r="P1539" i="9"/>
  <c r="P1543" i="9"/>
  <c r="P1547" i="9"/>
  <c r="P1551" i="9"/>
  <c r="P1555" i="9"/>
  <c r="P1559" i="9"/>
  <c r="P1563" i="9"/>
  <c r="P1567" i="9"/>
  <c r="P1571" i="9"/>
  <c r="P1575" i="9"/>
  <c r="P1579" i="9"/>
  <c r="P1583" i="9"/>
  <c r="P1587" i="9"/>
  <c r="P1591" i="9"/>
  <c r="P1595" i="9"/>
  <c r="P1599" i="9"/>
  <c r="P1603" i="9"/>
  <c r="P1607" i="9"/>
  <c r="P1611" i="9"/>
  <c r="P1615" i="9"/>
  <c r="P1619" i="9"/>
  <c r="P1623" i="9"/>
  <c r="P1627" i="9"/>
  <c r="P1631" i="9"/>
  <c r="P1635" i="9"/>
  <c r="P1639" i="9"/>
  <c r="P1643" i="9"/>
  <c r="P1647" i="9"/>
  <c r="P1651" i="9"/>
  <c r="P1655" i="9"/>
  <c r="P1659" i="9"/>
  <c r="P1663" i="9"/>
  <c r="P1667" i="9"/>
  <c r="P1671" i="9"/>
  <c r="P1675" i="9"/>
  <c r="P1679" i="9"/>
  <c r="P1683" i="9"/>
  <c r="P1687" i="9"/>
  <c r="P1691" i="9"/>
  <c r="P1695" i="9"/>
  <c r="P1699" i="9"/>
  <c r="P1703" i="9"/>
  <c r="P1707" i="9"/>
  <c r="P1711" i="9"/>
  <c r="P1715" i="9"/>
  <c r="P1719" i="9"/>
  <c r="P1723" i="9"/>
  <c r="P1727" i="9"/>
  <c r="P1731" i="9"/>
  <c r="P1735" i="9"/>
  <c r="P1739" i="9"/>
  <c r="P1743" i="9"/>
  <c r="P1747" i="9"/>
  <c r="P1751" i="9"/>
  <c r="P1755" i="9"/>
  <c r="P1759" i="9"/>
  <c r="P1763" i="9"/>
  <c r="P1767" i="9"/>
  <c r="P1771" i="9"/>
  <c r="P1775" i="9"/>
  <c r="P1779" i="9"/>
  <c r="P1783" i="9"/>
  <c r="P1787" i="9"/>
  <c r="P1791" i="9"/>
  <c r="P1795" i="9"/>
  <c r="P1799" i="9"/>
  <c r="P1803" i="9"/>
  <c r="P1807" i="9"/>
  <c r="P1811" i="9"/>
  <c r="P1815" i="9"/>
  <c r="P1819" i="9"/>
  <c r="P1823" i="9"/>
  <c r="P1827" i="9"/>
  <c r="P1831" i="9"/>
  <c r="P1835" i="9"/>
  <c r="P1839" i="9"/>
  <c r="P1843" i="9"/>
  <c r="P1847" i="9"/>
  <c r="P1851" i="9"/>
  <c r="P1855" i="9"/>
  <c r="P1859" i="9"/>
  <c r="P1863" i="9"/>
  <c r="P1867" i="9"/>
  <c r="P1871" i="9"/>
  <c r="P1875" i="9"/>
  <c r="P1879" i="9"/>
  <c r="P1883" i="9"/>
  <c r="P1887" i="9"/>
  <c r="P1891" i="9"/>
  <c r="P1895" i="9"/>
  <c r="P1899" i="9"/>
  <c r="P1903" i="9"/>
  <c r="P1907" i="9"/>
  <c r="P1911" i="9"/>
  <c r="P1915" i="9"/>
  <c r="P1919" i="9"/>
  <c r="P1923" i="9"/>
  <c r="P1927" i="9"/>
  <c r="P1931" i="9"/>
  <c r="P1935" i="9"/>
  <c r="P1939" i="9"/>
  <c r="P1943" i="9"/>
  <c r="P1947" i="9"/>
  <c r="P1951" i="9"/>
  <c r="P1955" i="9"/>
  <c r="P1959" i="9"/>
  <c r="P1963" i="9"/>
  <c r="P1967" i="9"/>
  <c r="P1971" i="9"/>
  <c r="P1975" i="9"/>
  <c r="P1979" i="9"/>
  <c r="P1983" i="9"/>
  <c r="P1987" i="9"/>
  <c r="P1991" i="9"/>
  <c r="P1995" i="9"/>
  <c r="P1999" i="9"/>
  <c r="P2003" i="9"/>
  <c r="P2007" i="9"/>
  <c r="P2011" i="9"/>
  <c r="P2015" i="9"/>
  <c r="P2019" i="9"/>
  <c r="P2023" i="9"/>
  <c r="P2027" i="9"/>
  <c r="P2031" i="9"/>
  <c r="P2035" i="9"/>
  <c r="P2039" i="9"/>
  <c r="P2043" i="9"/>
  <c r="P2047" i="9"/>
  <c r="P2051" i="9"/>
  <c r="P2055" i="9"/>
  <c r="P2059" i="9"/>
  <c r="P2063" i="9"/>
  <c r="P2067" i="9"/>
  <c r="P2071" i="9"/>
  <c r="P2075" i="9"/>
  <c r="P2079" i="9"/>
  <c r="P2083" i="9"/>
  <c r="P2087" i="9"/>
  <c r="P2091" i="9"/>
  <c r="P2095" i="9"/>
  <c r="P2099" i="9"/>
  <c r="P2103" i="9"/>
  <c r="P2107" i="9"/>
  <c r="P2111" i="9"/>
  <c r="P2115" i="9"/>
  <c r="P2119" i="9"/>
  <c r="P2123" i="9"/>
  <c r="P2127" i="9"/>
  <c r="P2131" i="9"/>
  <c r="P2135" i="9"/>
  <c r="P2139" i="9"/>
  <c r="P2143" i="9"/>
  <c r="P2147" i="9"/>
  <c r="P2151" i="9"/>
  <c r="P2155" i="9"/>
  <c r="P2159" i="9"/>
  <c r="P2163" i="9"/>
  <c r="P2167" i="9"/>
  <c r="P2171" i="9"/>
  <c r="P2175" i="9"/>
  <c r="P2179" i="9"/>
  <c r="P2183" i="9"/>
  <c r="P2187" i="9"/>
  <c r="P2191" i="9"/>
  <c r="P2195" i="9"/>
  <c r="P2199" i="9"/>
  <c r="P2203" i="9"/>
  <c r="P2207" i="9"/>
  <c r="P2211" i="9"/>
  <c r="P2215" i="9"/>
  <c r="P2219" i="9"/>
  <c r="P2223" i="9"/>
  <c r="P2227" i="9"/>
  <c r="P2231" i="9"/>
  <c r="P2235" i="9"/>
  <c r="P2239" i="9"/>
  <c r="P2243" i="9"/>
  <c r="P2247" i="9"/>
  <c r="P2251" i="9"/>
  <c r="P2255" i="9"/>
  <c r="P2259" i="9"/>
  <c r="P2263" i="9"/>
  <c r="P2267" i="9"/>
  <c r="P2271" i="9"/>
  <c r="P2275" i="9"/>
  <c r="P2279" i="9"/>
  <c r="P2283" i="9"/>
  <c r="P2287" i="9"/>
  <c r="P2291" i="9"/>
  <c r="P2295" i="9"/>
  <c r="P2299" i="9"/>
  <c r="P2303" i="9"/>
  <c r="P2307" i="9"/>
  <c r="P2311" i="9"/>
  <c r="P2315" i="9"/>
  <c r="P2319" i="9"/>
  <c r="P2323" i="9"/>
  <c r="P2327" i="9"/>
  <c r="P2331" i="9"/>
  <c r="P2335" i="9"/>
  <c r="O4" i="9" a="1"/>
  <c r="O4" i="9" s="1"/>
  <c r="O8" i="9" a="1"/>
  <c r="O8" i="9" s="1"/>
  <c r="O11" i="9" a="1"/>
  <c r="O11" i="9" s="1"/>
  <c r="O15" i="9" a="1"/>
  <c r="O15" i="9" s="1"/>
  <c r="O19" i="9" a="1"/>
  <c r="O19" i="9" s="1"/>
  <c r="O23" i="9" a="1"/>
  <c r="O23" i="9" s="1"/>
  <c r="O27" i="9" a="1"/>
  <c r="O27" i="9" s="1"/>
  <c r="O31" i="9" a="1"/>
  <c r="O31" i="9" s="1"/>
  <c r="O38" i="9" a="1"/>
  <c r="O38" i="9" s="1"/>
  <c r="O42" i="9" a="1"/>
  <c r="O42" i="9" s="1"/>
  <c r="O46" i="9" a="1"/>
  <c r="O46" i="9" s="1"/>
  <c r="O50" i="9" a="1"/>
  <c r="O50" i="9" s="1"/>
  <c r="O54" i="9" a="1"/>
  <c r="O54" i="9" s="1"/>
  <c r="O58" i="9" a="1"/>
  <c r="O58" i="9" s="1"/>
  <c r="O62" i="9" a="1"/>
  <c r="O62" i="9" s="1"/>
  <c r="O66" i="9" a="1"/>
  <c r="O66" i="9" s="1"/>
  <c r="O69" i="9" a="1"/>
  <c r="O69" i="9" s="1"/>
  <c r="O73" i="9" a="1"/>
  <c r="O73" i="9" s="1"/>
  <c r="O77" i="9" a="1"/>
  <c r="O77" i="9" s="1"/>
  <c r="O81" i="9" a="1"/>
  <c r="O81" i="9" s="1"/>
  <c r="O85" i="9" a="1"/>
  <c r="O85" i="9" s="1"/>
  <c r="O89" i="9" a="1"/>
  <c r="O89" i="9" s="1"/>
  <c r="O93" i="9" a="1"/>
  <c r="O93" i="9" s="1"/>
  <c r="O97" i="9" a="1"/>
  <c r="O97" i="9" s="1"/>
  <c r="O101" i="9" a="1"/>
  <c r="O101" i="9" s="1"/>
  <c r="O104" i="9" a="1"/>
  <c r="O104" i="9" s="1"/>
  <c r="O108" i="9" a="1"/>
  <c r="O108" i="9" s="1"/>
  <c r="O112" i="9" a="1"/>
  <c r="O112" i="9" s="1"/>
  <c r="O116" i="9" a="1"/>
  <c r="O116" i="9" s="1"/>
  <c r="O120" i="9" a="1"/>
  <c r="O120" i="9" s="1"/>
  <c r="O124" i="9" a="1"/>
  <c r="O124" i="9" s="1"/>
  <c r="O128" i="9" a="1"/>
  <c r="O128" i="9" s="1"/>
  <c r="O132" i="9" a="1"/>
  <c r="O132" i="9" s="1"/>
  <c r="O136" i="9" a="1"/>
  <c r="O136" i="9" s="1"/>
  <c r="O140" i="9" a="1"/>
  <c r="O140" i="9" s="1"/>
  <c r="O144" i="9" a="1"/>
  <c r="O144" i="9" s="1"/>
  <c r="O148" i="9" a="1"/>
  <c r="O148" i="9" s="1"/>
  <c r="O152" i="9" a="1"/>
  <c r="O152" i="9" s="1"/>
  <c r="O156" i="9" a="1"/>
  <c r="O156" i="9" s="1"/>
  <c r="O159" i="9" a="1"/>
  <c r="O159" i="9" s="1"/>
  <c r="O163" i="9" a="1"/>
  <c r="O163" i="9" s="1"/>
  <c r="O167" i="9" a="1"/>
  <c r="O167" i="9" s="1"/>
  <c r="O171" i="9" a="1"/>
  <c r="O171" i="9" s="1"/>
  <c r="O175" i="9" a="1"/>
  <c r="O175" i="9" s="1"/>
  <c r="O178" i="9" a="1"/>
  <c r="O178" i="9" s="1"/>
  <c r="O182" i="9" a="1"/>
  <c r="O182" i="9" s="1"/>
  <c r="O186" i="9" a="1"/>
  <c r="O186" i="9" s="1"/>
  <c r="O190" i="9" a="1"/>
  <c r="O190" i="9" s="1"/>
  <c r="O194" i="9" a="1"/>
  <c r="O194" i="9" s="1"/>
  <c r="O198" i="9" a="1"/>
  <c r="O198" i="9" s="1"/>
  <c r="O202" i="9" a="1"/>
  <c r="O202" i="9" s="1"/>
  <c r="O206" i="9" a="1"/>
  <c r="O206" i="9" s="1"/>
  <c r="O210" i="9" a="1"/>
  <c r="O210" i="9" s="1"/>
  <c r="O214" i="9" a="1"/>
  <c r="O214" i="9" s="1"/>
  <c r="O218" i="9" a="1"/>
  <c r="O218" i="9" s="1"/>
  <c r="O222" i="9" a="1"/>
  <c r="O222" i="9" s="1"/>
  <c r="O226" i="9" a="1"/>
  <c r="O226" i="9" s="1"/>
  <c r="O230" i="9" a="1"/>
  <c r="O230" i="9" s="1"/>
  <c r="O234" i="9" a="1"/>
  <c r="O234" i="9" s="1"/>
  <c r="O238" i="9" a="1"/>
  <c r="O238" i="9" s="1"/>
  <c r="O242" i="9" a="1"/>
  <c r="O242" i="9" s="1"/>
  <c r="O246" i="9" a="1"/>
  <c r="O246" i="9" s="1"/>
  <c r="O250" i="9" a="1"/>
  <c r="O250" i="9" s="1"/>
  <c r="O253" i="9" a="1"/>
  <c r="O253" i="9" s="1"/>
  <c r="O257" i="9" a="1"/>
  <c r="O257" i="9" s="1"/>
  <c r="O261" i="9" a="1"/>
  <c r="O261" i="9" s="1"/>
  <c r="O265" i="9" a="1"/>
  <c r="O265" i="9" s="1"/>
  <c r="O269" i="9" a="1"/>
  <c r="O269" i="9" s="1"/>
  <c r="O273" i="9" a="1"/>
  <c r="O273" i="9" s="1"/>
  <c r="O277" i="9" a="1"/>
  <c r="O277" i="9" s="1"/>
  <c r="O284" i="9" a="1"/>
  <c r="O284" i="9" s="1"/>
  <c r="O288" i="9" a="1"/>
  <c r="O288" i="9" s="1"/>
  <c r="O292" i="9" a="1"/>
  <c r="O292" i="9" s="1"/>
  <c r="O296" i="9" a="1"/>
  <c r="O296" i="9" s="1"/>
  <c r="O300" i="9" a="1"/>
  <c r="O300" i="9" s="1"/>
  <c r="O304" i="9" a="1"/>
  <c r="O304" i="9" s="1"/>
  <c r="O308" i="9" a="1"/>
  <c r="O308" i="9" s="1"/>
  <c r="O311" i="9" a="1"/>
  <c r="O311" i="9" s="1"/>
  <c r="O315" i="9" a="1"/>
  <c r="O315" i="9" s="1"/>
  <c r="O319" i="9" a="1"/>
  <c r="O319" i="9" s="1"/>
  <c r="O323" i="9" a="1"/>
  <c r="O323" i="9" s="1"/>
  <c r="O327" i="9" a="1"/>
  <c r="O327" i="9" s="1"/>
  <c r="O331" i="9" a="1"/>
  <c r="O331" i="9" s="1"/>
  <c r="O335" i="9" a="1"/>
  <c r="O335" i="9" s="1"/>
  <c r="O339" i="9" a="1"/>
  <c r="O339" i="9" s="1"/>
  <c r="O342" i="9" a="1"/>
  <c r="O342" i="9" s="1"/>
  <c r="O345" i="9" a="1"/>
  <c r="O345" i="9" s="1"/>
  <c r="O348" i="9" a="1"/>
  <c r="O348" i="9" s="1"/>
  <c r="O352" i="9" a="1"/>
  <c r="O352" i="9" s="1"/>
  <c r="O356" i="9" a="1"/>
  <c r="O356" i="9" s="1"/>
  <c r="O359" i="9" a="1"/>
  <c r="O359" i="9" s="1"/>
  <c r="O366" i="9" a="1"/>
  <c r="O366" i="9" s="1"/>
  <c r="O370" i="9" a="1"/>
  <c r="O370" i="9" s="1"/>
  <c r="O373" i="9" a="1"/>
  <c r="O373" i="9" s="1"/>
  <c r="O377" i="9" a="1"/>
  <c r="O377" i="9" s="1"/>
  <c r="O381" i="9" a="1"/>
  <c r="O381" i="9" s="1"/>
  <c r="O384" i="9" a="1"/>
  <c r="O384" i="9" s="1"/>
  <c r="O388" i="9" a="1"/>
  <c r="O388" i="9" s="1"/>
  <c r="O392" i="9" a="1"/>
  <c r="O392" i="9" s="1"/>
  <c r="O396" i="9" a="1"/>
  <c r="O396" i="9" s="1"/>
  <c r="O399" i="9" a="1"/>
  <c r="O399" i="9" s="1"/>
  <c r="O406" i="9" a="1"/>
  <c r="O406" i="9" s="1"/>
  <c r="O410" i="9" a="1"/>
  <c r="O410" i="9" s="1"/>
  <c r="O414" i="9" a="1"/>
  <c r="O414" i="9" s="1"/>
  <c r="O417" i="9" a="1"/>
  <c r="O417" i="9" s="1"/>
  <c r="O420" i="9" a="1"/>
  <c r="O420" i="9" s="1"/>
  <c r="O424" i="9" a="1"/>
  <c r="O424" i="9" s="1"/>
  <c r="O428" i="9" a="1"/>
  <c r="O428" i="9" s="1"/>
  <c r="O432" i="9" a="1"/>
  <c r="O432" i="9" s="1"/>
  <c r="O436" i="9" a="1"/>
  <c r="O436" i="9" s="1"/>
  <c r="O440" i="9" a="1"/>
  <c r="O440" i="9" s="1"/>
  <c r="O444" i="9" a="1"/>
  <c r="O444" i="9" s="1"/>
  <c r="O448" i="9" a="1"/>
  <c r="O448" i="9" s="1"/>
  <c r="O452" i="9" a="1"/>
  <c r="O452" i="9" s="1"/>
  <c r="O455" i="9" a="1"/>
  <c r="O455" i="9" s="1"/>
  <c r="O459" i="9" a="1"/>
  <c r="O459" i="9" s="1"/>
  <c r="O465" i="9" a="1"/>
  <c r="O465" i="9" s="1"/>
  <c r="O468" i="9" a="1"/>
  <c r="O468" i="9" s="1"/>
  <c r="O472" i="9" a="1"/>
  <c r="O472" i="9" s="1"/>
  <c r="O479" i="9" a="1"/>
  <c r="O479" i="9" s="1"/>
  <c r="O482" i="9" a="1"/>
  <c r="O482" i="9" s="1"/>
  <c r="O486" i="9" a="1"/>
  <c r="O486" i="9" s="1"/>
  <c r="O490" i="9" a="1"/>
  <c r="O490" i="9" s="1"/>
  <c r="O494" i="9" a="1"/>
  <c r="O494" i="9" s="1"/>
  <c r="O498" i="9" a="1"/>
  <c r="O498" i="9" s="1"/>
  <c r="O502" i="9" a="1"/>
  <c r="O502" i="9" s="1"/>
  <c r="O506" i="9" a="1"/>
  <c r="O506" i="9" s="1"/>
  <c r="O513" i="9" a="1"/>
  <c r="O513" i="9" s="1"/>
  <c r="O517" i="9" a="1"/>
  <c r="O517" i="9" s="1"/>
  <c r="O521" i="9" a="1"/>
  <c r="O521" i="9" s="1"/>
  <c r="O524" i="9" a="1"/>
  <c r="O524" i="9" s="1"/>
  <c r="O527" i="9" a="1"/>
  <c r="O527" i="9" s="1"/>
  <c r="O530" i="9" a="1"/>
  <c r="O530" i="9" s="1"/>
  <c r="O534" i="9" a="1"/>
  <c r="O534" i="9" s="1"/>
  <c r="O538" i="9" a="1"/>
  <c r="O538" i="9" s="1"/>
  <c r="O541" i="9" a="1"/>
  <c r="O541" i="9" s="1"/>
  <c r="O545" i="9" a="1"/>
  <c r="O545" i="9" s="1"/>
  <c r="O548" i="9" a="1"/>
  <c r="O548" i="9" s="1"/>
  <c r="O552" i="9" a="1"/>
  <c r="O552" i="9" s="1"/>
  <c r="O556" i="9" a="1"/>
  <c r="O556" i="9" s="1"/>
  <c r="O560" i="9" a="1"/>
  <c r="O560" i="9" s="1"/>
  <c r="O564" i="9" a="1"/>
  <c r="O564" i="9" s="1"/>
  <c r="O567" i="9" a="1"/>
  <c r="O567" i="9" s="1"/>
  <c r="O571" i="9" a="1"/>
  <c r="O571" i="9" s="1"/>
  <c r="O575" i="9" a="1"/>
  <c r="O575" i="9" s="1"/>
  <c r="O579" i="9" a="1"/>
  <c r="O579" i="9" s="1"/>
  <c r="O582" i="9" a="1"/>
  <c r="O582" i="9" s="1"/>
  <c r="O586" i="9" a="1"/>
  <c r="O586" i="9" s="1"/>
  <c r="O589" i="9" a="1"/>
  <c r="O589" i="9" s="1"/>
  <c r="O593" i="9" a="1"/>
  <c r="O593" i="9" s="1"/>
  <c r="O596" i="9" a="1"/>
  <c r="O596" i="9" s="1"/>
  <c r="O600" i="9" a="1"/>
  <c r="O600" i="9" s="1"/>
  <c r="O604" i="9" a="1"/>
  <c r="O604" i="9" s="1"/>
  <c r="O608" i="9" a="1"/>
  <c r="O608" i="9" s="1"/>
  <c r="O612" i="9" a="1"/>
  <c r="O612" i="9" s="1"/>
  <c r="O616" i="9" a="1"/>
  <c r="O616" i="9" s="1"/>
  <c r="O620" i="9" a="1"/>
  <c r="O620" i="9" s="1"/>
  <c r="O624" i="9" a="1"/>
  <c r="O624" i="9" s="1"/>
  <c r="O628" i="9" a="1"/>
  <c r="O628" i="9" s="1"/>
  <c r="O631" i="9" a="1"/>
  <c r="O631" i="9" s="1"/>
  <c r="O635" i="9" a="1"/>
  <c r="O635" i="9" s="1"/>
  <c r="O638" i="9" a="1"/>
  <c r="O638" i="9" s="1"/>
  <c r="O642" i="9" a="1"/>
  <c r="O642" i="9" s="1"/>
  <c r="O646" i="9" a="1"/>
  <c r="O646" i="9" s="1"/>
  <c r="O650" i="9" a="1"/>
  <c r="O650" i="9" s="1"/>
  <c r="O653" i="9" a="1"/>
  <c r="O653" i="9" s="1"/>
  <c r="O656" i="9" a="1"/>
  <c r="O656" i="9" s="1"/>
  <c r="O659" i="9" a="1"/>
  <c r="O659" i="9" s="1"/>
  <c r="O663" i="9" a="1"/>
  <c r="O663" i="9" s="1"/>
  <c r="O667" i="9" a="1"/>
  <c r="O667" i="9" s="1"/>
  <c r="O670" i="9" a="1"/>
  <c r="O670" i="9" s="1"/>
  <c r="O677" i="9" a="1"/>
  <c r="O677" i="9" s="1"/>
  <c r="O681" i="9" a="1"/>
  <c r="O681" i="9" s="1"/>
  <c r="O685" i="9" a="1"/>
  <c r="O685" i="9" s="1"/>
  <c r="O689" i="9" a="1"/>
  <c r="O689" i="9" s="1"/>
  <c r="O693" i="9" a="1"/>
  <c r="O693" i="9" s="1"/>
  <c r="O697" i="9" a="1"/>
  <c r="O697" i="9" s="1"/>
  <c r="O701" i="9" a="1"/>
  <c r="O701" i="9" s="1"/>
  <c r="O705" i="9" a="1"/>
  <c r="O705" i="9" s="1"/>
  <c r="O709" i="9" a="1"/>
  <c r="O709" i="9" s="1"/>
  <c r="O712" i="9" a="1"/>
  <c r="O712" i="9" s="1"/>
  <c r="O718" i="9" a="1"/>
  <c r="O718" i="9" s="1"/>
  <c r="O725" i="9" a="1"/>
  <c r="O725" i="9" s="1"/>
  <c r="O729" i="9" a="1"/>
  <c r="O729" i="9" s="1"/>
  <c r="O732" i="9" a="1"/>
  <c r="O732" i="9" s="1"/>
  <c r="O735" i="9" a="1"/>
  <c r="O735" i="9" s="1"/>
  <c r="O738" i="9" a="1"/>
  <c r="O738" i="9" s="1"/>
  <c r="O742" i="9" a="1"/>
  <c r="O742" i="9" s="1"/>
  <c r="O746" i="9" a="1"/>
  <c r="O746" i="9" s="1"/>
  <c r="O750" i="9" a="1"/>
  <c r="O750" i="9" s="1"/>
  <c r="O754" i="9" a="1"/>
  <c r="O754" i="9" s="1"/>
  <c r="O758" i="9" a="1"/>
  <c r="O758" i="9" s="1"/>
  <c r="O762" i="9" a="1"/>
  <c r="O762" i="9" s="1"/>
  <c r="O766" i="9" a="1"/>
  <c r="O766" i="9" s="1"/>
  <c r="O770" i="9" a="1"/>
  <c r="O770" i="9" s="1"/>
  <c r="O773" i="9" a="1"/>
  <c r="O773" i="9" s="1"/>
  <c r="O777" i="9" a="1"/>
  <c r="O777" i="9" s="1"/>
  <c r="O780" i="9" a="1"/>
  <c r="O780" i="9" s="1"/>
  <c r="O784" i="9" a="1"/>
  <c r="O784" i="9" s="1"/>
  <c r="O787" i="9" a="1"/>
  <c r="O787" i="9" s="1"/>
  <c r="O791" i="9" a="1"/>
  <c r="O791" i="9" s="1"/>
  <c r="O795" i="9" a="1"/>
  <c r="O795" i="9" s="1"/>
  <c r="O798" i="9" a="1"/>
  <c r="O798" i="9" s="1"/>
  <c r="O802" i="9" a="1"/>
  <c r="O802" i="9" s="1"/>
  <c r="O806" i="9" a="1"/>
  <c r="O806" i="9" s="1"/>
  <c r="O810" i="9" a="1"/>
  <c r="O810" i="9" s="1"/>
  <c r="O814" i="9" a="1"/>
  <c r="O814" i="9" s="1"/>
  <c r="O818" i="9" a="1"/>
  <c r="O818" i="9" s="1"/>
  <c r="O822" i="9" a="1"/>
  <c r="O822" i="9" s="1"/>
  <c r="O826" i="9" a="1"/>
  <c r="O826" i="9" s="1"/>
  <c r="O833" i="9" a="1"/>
  <c r="O833" i="9" s="1"/>
  <c r="O837" i="9" a="1"/>
  <c r="O837" i="9" s="1"/>
  <c r="O841" i="9" a="1"/>
  <c r="O841" i="9" s="1"/>
  <c r="O844" i="9" a="1"/>
  <c r="O844" i="9" s="1"/>
  <c r="O848" i="9" a="1"/>
  <c r="O848" i="9" s="1"/>
  <c r="O852" i="9" a="1"/>
  <c r="O852" i="9" s="1"/>
  <c r="O856" i="9" a="1"/>
  <c r="O856" i="9" s="1"/>
  <c r="O863" i="9" a="1"/>
  <c r="O863" i="9" s="1"/>
  <c r="O867" i="9" a="1"/>
  <c r="O867" i="9" s="1"/>
  <c r="O871" i="9" a="1"/>
  <c r="O871" i="9" s="1"/>
  <c r="O875" i="9" a="1"/>
  <c r="O875" i="9" s="1"/>
  <c r="O878" i="9" a="1"/>
  <c r="O878" i="9" s="1"/>
  <c r="O882" i="9" a="1"/>
  <c r="O882" i="9" s="1"/>
  <c r="O886" i="9" a="1"/>
  <c r="O886" i="9" s="1"/>
  <c r="O890" i="9" a="1"/>
  <c r="O890" i="9" s="1"/>
  <c r="O894" i="9" a="1"/>
  <c r="O894" i="9" s="1"/>
  <c r="O898" i="9" a="1"/>
  <c r="O898" i="9" s="1"/>
  <c r="O905" i="9" a="1"/>
  <c r="O905" i="9" s="1"/>
  <c r="O908" i="9" a="1"/>
  <c r="O908" i="9" s="1"/>
  <c r="O912" i="9" a="1"/>
  <c r="O912" i="9" s="1"/>
  <c r="O916" i="9" a="1"/>
  <c r="O916" i="9" s="1"/>
  <c r="O919" i="9" a="1"/>
  <c r="O919" i="9" s="1"/>
  <c r="O923" i="9" a="1"/>
  <c r="O923" i="9" s="1"/>
  <c r="O927" i="9" a="1"/>
  <c r="O927" i="9" s="1"/>
  <c r="O930" i="9" a="1"/>
  <c r="O930" i="9" s="1"/>
  <c r="O934" i="9" a="1"/>
  <c r="O934" i="9" s="1"/>
  <c r="O938" i="9" a="1"/>
  <c r="O938" i="9" s="1"/>
  <c r="O942" i="9" a="1"/>
  <c r="O942" i="9" s="1"/>
  <c r="O946" i="9" a="1"/>
  <c r="O946" i="9" s="1"/>
  <c r="O950" i="9" a="1"/>
  <c r="O950" i="9" s="1"/>
  <c r="O954" i="9" a="1"/>
  <c r="O954" i="9" s="1"/>
  <c r="O958" i="9" a="1"/>
  <c r="O958" i="9" s="1"/>
  <c r="O962" i="9" a="1"/>
  <c r="O962" i="9" s="1"/>
  <c r="O969" i="9" a="1"/>
  <c r="O969" i="9" s="1"/>
  <c r="O973" i="9" a="1"/>
  <c r="O973" i="9" s="1"/>
  <c r="O977" i="9" a="1"/>
  <c r="O977" i="9" s="1"/>
  <c r="O980" i="9" a="1"/>
  <c r="O980" i="9" s="1"/>
  <c r="O984" i="9" a="1"/>
  <c r="O984" i="9" s="1"/>
  <c r="O988" i="9" a="1"/>
  <c r="O988" i="9" s="1"/>
  <c r="O992" i="9" a="1"/>
  <c r="O992" i="9" s="1"/>
  <c r="O995" i="9" a="1"/>
  <c r="O995" i="9" s="1"/>
  <c r="O999" i="9" a="1"/>
  <c r="O999" i="9" s="1"/>
  <c r="O1003" i="9" a="1"/>
  <c r="O1003" i="9" s="1"/>
  <c r="O1007" i="9" a="1"/>
  <c r="O1007" i="9" s="1"/>
  <c r="O1011" i="9" a="1"/>
  <c r="O1011" i="9" s="1"/>
  <c r="O1015" i="9" a="1"/>
  <c r="O1015" i="9" s="1"/>
  <c r="O1019" i="9" a="1"/>
  <c r="O1019" i="9" s="1"/>
  <c r="O1023" i="9" a="1"/>
  <c r="O1023" i="9" s="1"/>
  <c r="O1030" i="9" a="1"/>
  <c r="O1030" i="9" s="1"/>
  <c r="O1033" i="9" a="1"/>
  <c r="O1033" i="9" s="1"/>
  <c r="O1037" i="9" a="1"/>
  <c r="O1037" i="9" s="1"/>
  <c r="O1044" i="9" a="1"/>
  <c r="O1044" i="9" s="1"/>
  <c r="O1048" i="9" a="1"/>
  <c r="O1048" i="9" s="1"/>
  <c r="O1052" i="9" a="1"/>
  <c r="O1052" i="9" s="1"/>
  <c r="O1056" i="9" a="1"/>
  <c r="O1056" i="9" s="1"/>
  <c r="O1060" i="9" a="1"/>
  <c r="O1060" i="9" s="1"/>
  <c r="O1064" i="9" a="1"/>
  <c r="O1064" i="9" s="1"/>
  <c r="O1067" i="9" a="1"/>
  <c r="O1067" i="9" s="1"/>
  <c r="O1071" i="9" a="1"/>
  <c r="O1071" i="9" s="1"/>
  <c r="O1075" i="9" a="1"/>
  <c r="O1075" i="9" s="1"/>
  <c r="O1079" i="9" a="1"/>
  <c r="O1079" i="9" s="1"/>
  <c r="O1083" i="9" a="1"/>
  <c r="O1083" i="9" s="1"/>
  <c r="O1086" i="9" a="1"/>
  <c r="O1086" i="9" s="1"/>
  <c r="O1090" i="9" a="1"/>
  <c r="O1090" i="9" s="1"/>
  <c r="O1093" i="9" a="1"/>
  <c r="O1093" i="9" s="1"/>
  <c r="O1097" i="9" a="1"/>
  <c r="O1097" i="9" s="1"/>
  <c r="O1100" i="9" a="1"/>
  <c r="O1100" i="9" s="1"/>
  <c r="O1104" i="9" a="1"/>
  <c r="O1104" i="9" s="1"/>
  <c r="O1108" i="9" a="1"/>
  <c r="O1108" i="9" s="1"/>
  <c r="O1112" i="9" a="1"/>
  <c r="O1112" i="9" s="1"/>
  <c r="O1116" i="9" a="1"/>
  <c r="O1116" i="9" s="1"/>
  <c r="O1120" i="9" a="1"/>
  <c r="O1120" i="9" s="1"/>
  <c r="O1124" i="9" a="1"/>
  <c r="O1124" i="9" s="1"/>
  <c r="O1127" i="9" a="1"/>
  <c r="O1127" i="9" s="1"/>
  <c r="O1131" i="9" a="1"/>
  <c r="O1131" i="9" s="1"/>
  <c r="O1135" i="9" a="1"/>
  <c r="O1135" i="9" s="1"/>
  <c r="O1138" i="9" a="1"/>
  <c r="O1138" i="9" s="1"/>
  <c r="O1142" i="9" a="1"/>
  <c r="O1142" i="9" s="1"/>
  <c r="O1146" i="9" a="1"/>
  <c r="O1146" i="9" s="1"/>
  <c r="O1150" i="9" a="1"/>
  <c r="O1150" i="9" s="1"/>
  <c r="O1154" i="9" a="1"/>
  <c r="O1154" i="9" s="1"/>
  <c r="O1157" i="9" a="1"/>
  <c r="O1157" i="9" s="1"/>
  <c r="O1164" i="9" a="1"/>
  <c r="O1164" i="9" s="1"/>
  <c r="O1168" i="9" a="1"/>
  <c r="O1168" i="9" s="1"/>
  <c r="O1171" i="9" a="1"/>
  <c r="O1171" i="9" s="1"/>
  <c r="O1175" i="9" a="1"/>
  <c r="O1175" i="9" s="1"/>
  <c r="O1178" i="9" a="1"/>
  <c r="O1178" i="9" s="1"/>
  <c r="O1182" i="9" a="1"/>
  <c r="O1182" i="9" s="1"/>
  <c r="O1185" i="9" a="1"/>
  <c r="O1185" i="9" s="1"/>
  <c r="O1189" i="9" a="1"/>
  <c r="O1189" i="9" s="1"/>
  <c r="O1196" i="9" a="1"/>
  <c r="O1196" i="9" s="1"/>
  <c r="O1200" i="9" a="1"/>
  <c r="O1200" i="9" s="1"/>
  <c r="O1203" i="9" a="1"/>
  <c r="O1203" i="9" s="1"/>
  <c r="O1207" i="9" a="1"/>
  <c r="O1207" i="9" s="1"/>
  <c r="O1210" i="9" a="1"/>
  <c r="O1210" i="9" s="1"/>
  <c r="O1214" i="9" a="1"/>
  <c r="O1214" i="9" s="1"/>
  <c r="O1217" i="9" a="1"/>
  <c r="O1217" i="9" s="1"/>
  <c r="O1221" i="9" a="1"/>
  <c r="O1221" i="9" s="1"/>
  <c r="O1228" i="9" a="1"/>
  <c r="O1228" i="9" s="1"/>
  <c r="O1232" i="9" a="1"/>
  <c r="O1232" i="9" s="1"/>
  <c r="O1235" i="9" a="1"/>
  <c r="O1235" i="9" s="1"/>
  <c r="O1239" i="9" a="1"/>
  <c r="O1239" i="9" s="1"/>
  <c r="O1242" i="9" a="1"/>
  <c r="O1242" i="9" s="1"/>
  <c r="O1246" i="9" a="1"/>
  <c r="O1246" i="9" s="1"/>
  <c r="O1249" i="9" a="1"/>
  <c r="O1249" i="9" s="1"/>
  <c r="O1253" i="9" a="1"/>
  <c r="O1253" i="9" s="1"/>
  <c r="O1260" i="9" a="1"/>
  <c r="O1260" i="9" s="1"/>
  <c r="O1264" i="9" a="1"/>
  <c r="O1264" i="9" s="1"/>
  <c r="O1267" i="9" a="1"/>
  <c r="O1267" i="9" s="1"/>
  <c r="O1271" i="9" a="1"/>
  <c r="O1271" i="9" s="1"/>
  <c r="O1274" i="9" a="1"/>
  <c r="O1274" i="9" s="1"/>
  <c r="O1278" i="9" a="1"/>
  <c r="O1278" i="9" s="1"/>
  <c r="O1281" i="9" a="1"/>
  <c r="O1281" i="9" s="1"/>
  <c r="O1285" i="9" a="1"/>
  <c r="O1285" i="9" s="1"/>
  <c r="O1292" i="9" a="1"/>
  <c r="O1292" i="9" s="1"/>
  <c r="O1296" i="9" a="1"/>
  <c r="O1296" i="9" s="1"/>
  <c r="O1299" i="9" a="1"/>
  <c r="O1299" i="9" s="1"/>
  <c r="O1303" i="9" a="1"/>
  <c r="O1303" i="9" s="1"/>
  <c r="O1306" i="9" a="1"/>
  <c r="O1306" i="9" s="1"/>
  <c r="O1310" i="9" a="1"/>
  <c r="O1310" i="9" s="1"/>
  <c r="O1313" i="9" a="1"/>
  <c r="O1313" i="9" s="1"/>
  <c r="O1317" i="9" a="1"/>
  <c r="O1317" i="9" s="1"/>
  <c r="O1324" i="9" a="1"/>
  <c r="O1324" i="9" s="1"/>
  <c r="O1328" i="9" a="1"/>
  <c r="O1328" i="9" s="1"/>
  <c r="O1331" i="9" a="1"/>
  <c r="O1331" i="9" s="1"/>
  <c r="O1335" i="9" a="1"/>
  <c r="O1335" i="9" s="1"/>
  <c r="O1338" i="9" a="1"/>
  <c r="O1338" i="9" s="1"/>
  <c r="O1342" i="9" a="1"/>
  <c r="O1342" i="9" s="1"/>
  <c r="O1345" i="9" a="1"/>
  <c r="O1345" i="9" s="1"/>
  <c r="O1349" i="9" a="1"/>
  <c r="O1349" i="9" s="1"/>
  <c r="O1356" i="9" a="1"/>
  <c r="O1356" i="9" s="1"/>
  <c r="O1360" i="9" a="1"/>
  <c r="O1360" i="9" s="1"/>
  <c r="O1363" i="9" a="1"/>
  <c r="O1363" i="9" s="1"/>
  <c r="O1367" i="9" a="1"/>
  <c r="O1367" i="9" s="1"/>
  <c r="O1370" i="9" a="1"/>
  <c r="O1370" i="9" s="1"/>
  <c r="O1374" i="9" a="1"/>
  <c r="O1374" i="9" s="1"/>
  <c r="O1377" i="9" a="1"/>
  <c r="O1377" i="9" s="1"/>
  <c r="O1381" i="9" a="1"/>
  <c r="O1381" i="9" s="1"/>
  <c r="O1388" i="9" a="1"/>
  <c r="O1388" i="9" s="1"/>
  <c r="O1392" i="9" a="1"/>
  <c r="O1392" i="9" s="1"/>
  <c r="O1395" i="9" a="1"/>
  <c r="O1395" i="9" s="1"/>
  <c r="O1399" i="9" a="1"/>
  <c r="O1399" i="9" s="1"/>
  <c r="O1402" i="9" a="1"/>
  <c r="O1402" i="9" s="1"/>
  <c r="O1406" i="9" a="1"/>
  <c r="O1406" i="9" s="1"/>
  <c r="O1409" i="9" a="1"/>
  <c r="O1409" i="9" s="1"/>
  <c r="O1413" i="9" a="1"/>
  <c r="O1413" i="9" s="1"/>
  <c r="O1420" i="9" a="1"/>
  <c r="O1420" i="9" s="1"/>
  <c r="O1424" i="9" a="1"/>
  <c r="O1424" i="9" s="1"/>
  <c r="O1427" i="9" a="1"/>
  <c r="O1427" i="9" s="1"/>
  <c r="O1431" i="9" a="1"/>
  <c r="O1431" i="9" s="1"/>
  <c r="O1434" i="9" a="1"/>
  <c r="O1434" i="9" s="1"/>
  <c r="O1438" i="9" a="1"/>
  <c r="O1438" i="9" s="1"/>
  <c r="O1441" i="9" a="1"/>
  <c r="O1441" i="9" s="1"/>
  <c r="O1445" i="9" a="1"/>
  <c r="O1445" i="9" s="1"/>
  <c r="O1452" i="9" a="1"/>
  <c r="O1452" i="9" s="1"/>
  <c r="O1456" i="9" a="1"/>
  <c r="O1456" i="9" s="1"/>
  <c r="O1459" i="9" a="1"/>
  <c r="O1459" i="9" s="1"/>
  <c r="O1463" i="9" a="1"/>
  <c r="O1463" i="9" s="1"/>
  <c r="O1466" i="9" a="1"/>
  <c r="O1466" i="9" s="1"/>
  <c r="O1470" i="9" a="1"/>
  <c r="O1470" i="9" s="1"/>
  <c r="O1473" i="9" a="1"/>
  <c r="O1473" i="9" s="1"/>
  <c r="O1477" i="9" a="1"/>
  <c r="O1477" i="9" s="1"/>
  <c r="O1484" i="9" a="1"/>
  <c r="O1484" i="9" s="1"/>
  <c r="O1488" i="9" a="1"/>
  <c r="O1488" i="9" s="1"/>
  <c r="O1491" i="9" a="1"/>
  <c r="O1491" i="9" s="1"/>
  <c r="O1495" i="9" a="1"/>
  <c r="O1495" i="9" s="1"/>
  <c r="O1498" i="9" a="1"/>
  <c r="O1498" i="9" s="1"/>
  <c r="O1502" i="9" a="1"/>
  <c r="O1502" i="9" s="1"/>
  <c r="O1505" i="9" a="1"/>
  <c r="O1505" i="9" s="1"/>
  <c r="O1509" i="9" a="1"/>
  <c r="O1509" i="9" s="1"/>
  <c r="O1516" i="9" a="1"/>
  <c r="O1516" i="9" s="1"/>
  <c r="O1520" i="9" a="1"/>
  <c r="O1520" i="9" s="1"/>
  <c r="O1523" i="9" a="1"/>
  <c r="O1523" i="9" s="1"/>
  <c r="O1527" i="9" a="1"/>
  <c r="O1527" i="9" s="1"/>
  <c r="O1530" i="9" a="1"/>
  <c r="O1530" i="9" s="1"/>
  <c r="O1534" i="9" a="1"/>
  <c r="O1534" i="9" s="1"/>
  <c r="O1537" i="9" a="1"/>
  <c r="O1537" i="9" s="1"/>
  <c r="O1541" i="9" a="1"/>
  <c r="O1541" i="9" s="1"/>
  <c r="O1548" i="9" a="1"/>
  <c r="O1548" i="9" s="1"/>
  <c r="O1552" i="9" a="1"/>
  <c r="O1552" i="9" s="1"/>
  <c r="O1555" i="9" a="1"/>
  <c r="O1555" i="9" s="1"/>
  <c r="O1559" i="9" a="1"/>
  <c r="O1559" i="9" s="1"/>
  <c r="O1562" i="9" a="1"/>
  <c r="O1562" i="9" s="1"/>
  <c r="O1566" i="9" a="1"/>
  <c r="O1566" i="9" s="1"/>
  <c r="O1569" i="9" a="1"/>
  <c r="O1569" i="9" s="1"/>
  <c r="O1573" i="9" a="1"/>
  <c r="O1573" i="9" s="1"/>
  <c r="O1580" i="9" a="1"/>
  <c r="O1580" i="9" s="1"/>
  <c r="O1584" i="9" a="1"/>
  <c r="O1584" i="9" s="1"/>
  <c r="O1587" i="9" a="1"/>
  <c r="O1587" i="9" s="1"/>
  <c r="O1591" i="9" a="1"/>
  <c r="O1591" i="9" s="1"/>
  <c r="O1594" i="9" a="1"/>
  <c r="O1594" i="9" s="1"/>
  <c r="O1598" i="9" a="1"/>
  <c r="O1598" i="9" s="1"/>
  <c r="O1601" i="9" a="1"/>
  <c r="O1601" i="9" s="1"/>
  <c r="O1605" i="9" a="1"/>
  <c r="O1605" i="9" s="1"/>
  <c r="O1612" i="9" a="1"/>
  <c r="O1612" i="9" s="1"/>
  <c r="O1616" i="9" a="1"/>
  <c r="O1616" i="9" s="1"/>
  <c r="O1619" i="9" a="1"/>
  <c r="O1619" i="9" s="1"/>
  <c r="O1623" i="9" a="1"/>
  <c r="O1623" i="9" s="1"/>
  <c r="O1626" i="9" a="1"/>
  <c r="O1626" i="9" s="1"/>
  <c r="O1630" i="9" a="1"/>
  <c r="O1630" i="9" s="1"/>
  <c r="O1633" i="9" a="1"/>
  <c r="O1633" i="9" s="1"/>
  <c r="O1637" i="9" a="1"/>
  <c r="O1637" i="9" s="1"/>
  <c r="O1644" i="9" a="1"/>
  <c r="O1644" i="9" s="1"/>
  <c r="O1648" i="9" a="1"/>
  <c r="O1648" i="9" s="1"/>
  <c r="O1651" i="9" a="1"/>
  <c r="O1651" i="9" s="1"/>
  <c r="O1655" i="9" a="1"/>
  <c r="O1655" i="9" s="1"/>
  <c r="O1658" i="9" a="1"/>
  <c r="O1658" i="9" s="1"/>
  <c r="O1662" i="9" a="1"/>
  <c r="O1662" i="9" s="1"/>
  <c r="O1665" i="9" a="1"/>
  <c r="O1665" i="9" s="1"/>
  <c r="O1669" i="9" a="1"/>
  <c r="O1669" i="9" s="1"/>
  <c r="O1676" i="9" a="1"/>
  <c r="O1676" i="9" s="1"/>
  <c r="O1680" i="9" a="1"/>
  <c r="O1680" i="9" s="1"/>
  <c r="O1683" i="9" a="1"/>
  <c r="O1683" i="9" s="1"/>
  <c r="O1687" i="9" a="1"/>
  <c r="O1687" i="9" s="1"/>
  <c r="O1690" i="9" a="1"/>
  <c r="O1690" i="9" s="1"/>
  <c r="O1694" i="9" a="1"/>
  <c r="O1694" i="9" s="1"/>
  <c r="O1697" i="9" a="1"/>
  <c r="O1697" i="9" s="1"/>
  <c r="O1701" i="9" a="1"/>
  <c r="O1701" i="9" s="1"/>
  <c r="O1708" i="9" a="1"/>
  <c r="O1708" i="9" s="1"/>
  <c r="O1712" i="9" a="1"/>
  <c r="O1712" i="9" s="1"/>
  <c r="O1715" i="9" a="1"/>
  <c r="O1715" i="9" s="1"/>
  <c r="O1719" i="9" a="1"/>
  <c r="O1719" i="9" s="1"/>
  <c r="O1722" i="9" a="1"/>
  <c r="O1722" i="9" s="1"/>
  <c r="O1726" i="9" a="1"/>
  <c r="O1726" i="9" s="1"/>
  <c r="O1729" i="9" a="1"/>
  <c r="O1729" i="9" s="1"/>
  <c r="O1733" i="9" a="1"/>
  <c r="O1733" i="9" s="1"/>
  <c r="O1740" i="9" a="1"/>
  <c r="O1740" i="9" s="1"/>
  <c r="O1744" i="9" a="1"/>
  <c r="O1744" i="9" s="1"/>
  <c r="O1747" i="9" a="1"/>
  <c r="O1747" i="9" s="1"/>
  <c r="O1751" i="9" a="1"/>
  <c r="O1751" i="9" s="1"/>
  <c r="O1754" i="9" a="1"/>
  <c r="O1754" i="9" s="1"/>
  <c r="O1758" i="9" a="1"/>
  <c r="O1758" i="9" s="1"/>
  <c r="O1761" i="9" a="1"/>
  <c r="O1761" i="9" s="1"/>
  <c r="O1765" i="9" a="1"/>
  <c r="O1765" i="9" s="1"/>
  <c r="O1772" i="9" a="1"/>
  <c r="O1772" i="9" s="1"/>
  <c r="O1776" i="9" a="1"/>
  <c r="O1776" i="9" s="1"/>
  <c r="O1779" i="9" a="1"/>
  <c r="O1779" i="9" s="1"/>
  <c r="O1783" i="9" a="1"/>
  <c r="O1783" i="9" s="1"/>
  <c r="O1786" i="9" a="1"/>
  <c r="O1786" i="9" s="1"/>
  <c r="O1790" i="9" a="1"/>
  <c r="O1790" i="9" s="1"/>
  <c r="O1793" i="9" a="1"/>
  <c r="O1793" i="9" s="1"/>
  <c r="O1797" i="9" a="1"/>
  <c r="O1797" i="9" s="1"/>
  <c r="O1804" i="9" a="1"/>
  <c r="O1804" i="9" s="1"/>
  <c r="O1808" i="9" a="1"/>
  <c r="O1808" i="9" s="1"/>
  <c r="O1811" i="9" a="1"/>
  <c r="O1811" i="9" s="1"/>
  <c r="O1815" i="9" a="1"/>
  <c r="O1815" i="9" s="1"/>
  <c r="O1818" i="9" a="1"/>
  <c r="O1818" i="9" s="1"/>
  <c r="O1822" i="9" a="1"/>
  <c r="O1822" i="9" s="1"/>
  <c r="O1825" i="9" a="1"/>
  <c r="O1825" i="9" s="1"/>
  <c r="O1829" i="9" a="1"/>
  <c r="O1829" i="9" s="1"/>
  <c r="O1836" i="9" a="1"/>
  <c r="O1836" i="9" s="1"/>
  <c r="O1840" i="9" a="1"/>
  <c r="O1840" i="9" s="1"/>
  <c r="O1843" i="9" a="1"/>
  <c r="O1843" i="9" s="1"/>
  <c r="O1847" i="9" a="1"/>
  <c r="O1847" i="9" s="1"/>
  <c r="O1850" i="9" a="1"/>
  <c r="O1850" i="9" s="1"/>
  <c r="O1854" i="9" a="1"/>
  <c r="O1854" i="9" s="1"/>
  <c r="O1857" i="9" a="1"/>
  <c r="O1857" i="9" s="1"/>
  <c r="O1861" i="9" a="1"/>
  <c r="O1861" i="9" s="1"/>
  <c r="O1868" i="9" a="1"/>
  <c r="O1868" i="9" s="1"/>
  <c r="O1872" i="9" a="1"/>
  <c r="O1872" i="9" s="1"/>
  <c r="O1875" i="9" a="1"/>
  <c r="O1875" i="9" s="1"/>
  <c r="O1879" i="9" a="1"/>
  <c r="O1879" i="9" s="1"/>
  <c r="O1882" i="9" a="1"/>
  <c r="O1882" i="9" s="1"/>
  <c r="O1886" i="9" a="1"/>
  <c r="O1886" i="9" s="1"/>
  <c r="O1889" i="9" a="1"/>
  <c r="O1889" i="9" s="1"/>
  <c r="O1893" i="9" a="1"/>
  <c r="O1893" i="9" s="1"/>
  <c r="O1900" i="9" a="1"/>
  <c r="O1900" i="9" s="1"/>
  <c r="O1904" i="9" a="1"/>
  <c r="O1904" i="9" s="1"/>
  <c r="O1907" i="9" a="1"/>
  <c r="O1907" i="9" s="1"/>
  <c r="O1911" i="9" a="1"/>
  <c r="O1911" i="9" s="1"/>
  <c r="O1914" i="9" a="1"/>
  <c r="O1914" i="9" s="1"/>
  <c r="O1918" i="9" a="1"/>
  <c r="O1918" i="9" s="1"/>
  <c r="O1921" i="9" a="1"/>
  <c r="O1921" i="9" s="1"/>
  <c r="O1925" i="9" a="1"/>
  <c r="O1925" i="9" s="1"/>
  <c r="O1928" i="9" a="1"/>
  <c r="O1928" i="9" s="1"/>
  <c r="O1931" i="9" a="1"/>
  <c r="O1931" i="9" s="1"/>
  <c r="O1934" i="9" a="1"/>
  <c r="O1934" i="9" s="1"/>
  <c r="O1941" i="9" a="1"/>
  <c r="O1941" i="9" s="1"/>
  <c r="O1944" i="9" a="1"/>
  <c r="O1944" i="9" s="1"/>
  <c r="O1947" i="9" a="1"/>
  <c r="O1947" i="9" s="1"/>
  <c r="O1950" i="9" a="1"/>
  <c r="O1950" i="9" s="1"/>
  <c r="O1957" i="9" a="1"/>
  <c r="O1957" i="9" s="1"/>
  <c r="O1960" i="9" a="1"/>
  <c r="O1960" i="9" s="1"/>
  <c r="O1963" i="9" a="1"/>
  <c r="O1963" i="9" s="1"/>
  <c r="O1966" i="9" a="1"/>
  <c r="O1966" i="9" s="1"/>
  <c r="O1973" i="9" a="1"/>
  <c r="O1973" i="9" s="1"/>
  <c r="O1976" i="9" a="1"/>
  <c r="O1976" i="9" s="1"/>
  <c r="O1979" i="9" a="1"/>
  <c r="O1979" i="9" s="1"/>
  <c r="O1982" i="9" a="1"/>
  <c r="O1982" i="9" s="1"/>
  <c r="O1989" i="9" a="1"/>
  <c r="O1989" i="9" s="1"/>
  <c r="O1992" i="9" a="1"/>
  <c r="O1992" i="9" s="1"/>
  <c r="O1995" i="9" a="1"/>
  <c r="O1995" i="9" s="1"/>
  <c r="O1998" i="9" a="1"/>
  <c r="O1998" i="9" s="1"/>
  <c r="O2005" i="9" a="1"/>
  <c r="O2005" i="9" s="1"/>
  <c r="O2008" i="9" a="1"/>
  <c r="O2008" i="9" s="1"/>
  <c r="O2011" i="9" a="1"/>
  <c r="O2011" i="9" s="1"/>
  <c r="O2014" i="9" a="1"/>
  <c r="O2014" i="9" s="1"/>
  <c r="O2021" i="9" a="1"/>
  <c r="O2021" i="9" s="1"/>
  <c r="O2024" i="9" a="1"/>
  <c r="O2024" i="9" s="1"/>
  <c r="O2027" i="9" a="1"/>
  <c r="O2027" i="9" s="1"/>
  <c r="O2030" i="9" a="1"/>
  <c r="O2030" i="9" s="1"/>
  <c r="O2037" i="9" a="1"/>
  <c r="O2037" i="9" s="1"/>
  <c r="O2040" i="9" a="1"/>
  <c r="O2040" i="9" s="1"/>
  <c r="O2043" i="9" a="1"/>
  <c r="O2043" i="9" s="1"/>
  <c r="O2046" i="9" a="1"/>
  <c r="O2046" i="9" s="1"/>
  <c r="O2053" i="9" a="1"/>
  <c r="O2053" i="9" s="1"/>
  <c r="O2056" i="9" a="1"/>
  <c r="O2056" i="9" s="1"/>
  <c r="O2059" i="9" a="1"/>
  <c r="O2059" i="9" s="1"/>
  <c r="O2062" i="9" a="1"/>
  <c r="O2062" i="9" s="1"/>
  <c r="O2069" i="9" a="1"/>
  <c r="O2069" i="9" s="1"/>
  <c r="O2072" i="9" a="1"/>
  <c r="O2072" i="9" s="1"/>
  <c r="O2075" i="9" a="1"/>
  <c r="O2075" i="9" s="1"/>
  <c r="O2078" i="9" a="1"/>
  <c r="O2078" i="9" s="1"/>
  <c r="O2085" i="9" a="1"/>
  <c r="O2085" i="9" s="1"/>
  <c r="O2088" i="9" a="1"/>
  <c r="O2088" i="9" s="1"/>
  <c r="O2091" i="9" a="1"/>
  <c r="O2091" i="9" s="1"/>
  <c r="O2094" i="9" a="1"/>
  <c r="O2094" i="9" s="1"/>
  <c r="O2101" i="9" a="1"/>
  <c r="O2101" i="9" s="1"/>
  <c r="O2104" i="9" a="1"/>
  <c r="O2104" i="9" s="1"/>
  <c r="O2107" i="9" a="1"/>
  <c r="O2107" i="9" s="1"/>
  <c r="O2110" i="9" a="1"/>
  <c r="O2110" i="9" s="1"/>
  <c r="O2117" i="9" a="1"/>
  <c r="O2117" i="9" s="1"/>
  <c r="O2120" i="9" a="1"/>
  <c r="O2120" i="9" s="1"/>
  <c r="O2123" i="9" a="1"/>
  <c r="O2123" i="9" s="1"/>
  <c r="O2126" i="9" a="1"/>
  <c r="O2126" i="9" s="1"/>
  <c r="O2133" i="9" a="1"/>
  <c r="O2133" i="9" s="1"/>
  <c r="O2136" i="9" a="1"/>
  <c r="O2136" i="9" s="1"/>
  <c r="O2139" i="9" a="1"/>
  <c r="O2139" i="9" s="1"/>
  <c r="O2142" i="9" a="1"/>
  <c r="O2142" i="9" s="1"/>
  <c r="O2149" i="9" a="1"/>
  <c r="O2149" i="9" s="1"/>
  <c r="O2152" i="9" a="1"/>
  <c r="O2152" i="9" s="1"/>
  <c r="O2155" i="9" a="1"/>
  <c r="O2155" i="9" s="1"/>
  <c r="O2158" i="9" a="1"/>
  <c r="O2158" i="9" s="1"/>
  <c r="O2165" i="9" a="1"/>
  <c r="O2165" i="9" s="1"/>
  <c r="O2168" i="9" a="1"/>
  <c r="O2168" i="9" s="1"/>
  <c r="O2171" i="9" a="1"/>
  <c r="O2171" i="9" s="1"/>
  <c r="O2174" i="9" a="1"/>
  <c r="O2174" i="9" s="1"/>
  <c r="O2181" i="9" a="1"/>
  <c r="O2181" i="9" s="1"/>
  <c r="O2184" i="9" a="1"/>
  <c r="O2184" i="9" s="1"/>
  <c r="O2187" i="9" a="1"/>
  <c r="O2187" i="9" s="1"/>
  <c r="O2190" i="9" a="1"/>
  <c r="O2190" i="9" s="1"/>
  <c r="O2197" i="9" a="1"/>
  <c r="O2197" i="9" s="1"/>
  <c r="O2200" i="9" a="1"/>
  <c r="O2200" i="9" s="1"/>
  <c r="O2203" i="9" a="1"/>
  <c r="O2203" i="9" s="1"/>
  <c r="O2206" i="9" a="1"/>
  <c r="O2206" i="9" s="1"/>
  <c r="O2213" i="9" a="1"/>
  <c r="O2213" i="9" s="1"/>
  <c r="O2216" i="9" a="1"/>
  <c r="O2216" i="9" s="1"/>
  <c r="O2219" i="9" a="1"/>
  <c r="O2219" i="9" s="1"/>
  <c r="O2222" i="9" a="1"/>
  <c r="O2222" i="9" s="1"/>
  <c r="O2229" i="9" a="1"/>
  <c r="O2229" i="9" s="1"/>
  <c r="O2232" i="9" a="1"/>
  <c r="O2232" i="9" s="1"/>
  <c r="O2235" i="9" a="1"/>
  <c r="O2235" i="9" s="1"/>
  <c r="O2238" i="9" a="1"/>
  <c r="O2238" i="9" s="1"/>
  <c r="O2245" i="9" a="1"/>
  <c r="O2245" i="9" s="1"/>
  <c r="O2248" i="9" a="1"/>
  <c r="O2248" i="9" s="1"/>
  <c r="O2251" i="9" a="1"/>
  <c r="O2251" i="9" s="1"/>
  <c r="O2254" i="9" a="1"/>
  <c r="O2254" i="9" s="1"/>
  <c r="O2261" i="9" a="1"/>
  <c r="O2261" i="9" s="1"/>
  <c r="O2264" i="9" a="1"/>
  <c r="O2264" i="9" s="1"/>
  <c r="O2267" i="9" a="1"/>
  <c r="O2267" i="9" s="1"/>
  <c r="O2270" i="9" a="1"/>
  <c r="O2270" i="9" s="1"/>
  <c r="O2277" i="9" a="1"/>
  <c r="O2277" i="9" s="1"/>
  <c r="O2280" i="9" a="1"/>
  <c r="O2280" i="9" s="1"/>
  <c r="O2283" i="9" a="1"/>
  <c r="O2283" i="9" s="1"/>
  <c r="O2286" i="9" a="1"/>
  <c r="O2286" i="9" s="1"/>
  <c r="O2293" i="9" a="1"/>
  <c r="O2293" i="9" s="1"/>
  <c r="O2296" i="9" a="1"/>
  <c r="O2296" i="9" s="1"/>
  <c r="O2299" i="9" a="1"/>
  <c r="O2299" i="9" s="1"/>
  <c r="O2302" i="9" a="1"/>
  <c r="O2302" i="9" s="1"/>
  <c r="O2309" i="9" a="1"/>
  <c r="O2309" i="9" s="1"/>
  <c r="O2312" i="9" a="1"/>
  <c r="O2312" i="9" s="1"/>
  <c r="O2315" i="9" a="1"/>
  <c r="O2315" i="9" s="1"/>
  <c r="O2318" i="9" a="1"/>
  <c r="O2318" i="9" s="1"/>
  <c r="O2325" i="9" a="1"/>
  <c r="O2325" i="9" s="1"/>
  <c r="O2328" i="9" a="1"/>
  <c r="O2328" i="9" s="1"/>
  <c r="O2331" i="9" a="1"/>
  <c r="O2331" i="9" s="1"/>
  <c r="O2334" i="9" a="1"/>
  <c r="O2334" i="9" s="1"/>
  <c r="S4" i="9" a="1"/>
  <c r="S4" i="9" s="1"/>
  <c r="S819" i="9" a="1"/>
  <c r="S819" i="9" s="1"/>
  <c r="S1115" i="9" a="1"/>
  <c r="S1115" i="9" s="1"/>
  <c r="S1367" i="9" a="1"/>
  <c r="S1367" i="9" s="1"/>
  <c r="S1613" i="9" a="1"/>
  <c r="S1613" i="9" s="1"/>
  <c r="S1848" i="9" a="1"/>
  <c r="S1848" i="9" s="1"/>
  <c r="S1970" i="9" a="1"/>
  <c r="S1970" i="9" s="1"/>
  <c r="S2094" i="9" a="1"/>
  <c r="S2094" i="9" s="1"/>
  <c r="S2217" i="9" a="1"/>
  <c r="S2217" i="9" s="1"/>
  <c r="R6" i="9"/>
  <c r="R134" i="9"/>
  <c r="R262" i="9"/>
  <c r="R390" i="9"/>
  <c r="R518" i="9"/>
  <c r="R646" i="9"/>
  <c r="R774" i="9"/>
  <c r="R902" i="9"/>
  <c r="R1030" i="9"/>
  <c r="R1158" i="9"/>
  <c r="R1286" i="9"/>
  <c r="R1414" i="9"/>
  <c r="R1514" i="9"/>
  <c r="R1581" i="9"/>
  <c r="R1645" i="9"/>
  <c r="R1709" i="9"/>
  <c r="R1773" i="9"/>
  <c r="R1837" i="9"/>
  <c r="R1901" i="9"/>
  <c r="R1965" i="9"/>
  <c r="R2029" i="9"/>
  <c r="R2093" i="9"/>
  <c r="R2157" i="9"/>
  <c r="R2221" i="9"/>
  <c r="R2285" i="9"/>
  <c r="Q14" i="9"/>
  <c r="Q78" i="9"/>
  <c r="Q142" i="9"/>
  <c r="Q206" i="9"/>
  <c r="Q270" i="9"/>
  <c r="Q309" i="9"/>
  <c r="Q330" i="9"/>
  <c r="Q352" i="9"/>
  <c r="Q373" i="9"/>
  <c r="Q394" i="9"/>
  <c r="Q416" i="9"/>
  <c r="Q437" i="9"/>
  <c r="Q458" i="9"/>
  <c r="Q480" i="9"/>
  <c r="Q501" i="9"/>
  <c r="Q522" i="9"/>
  <c r="Q542" i="9"/>
  <c r="Q558" i="9"/>
  <c r="Q574" i="9"/>
  <c r="Q590" i="9"/>
  <c r="Q606" i="9"/>
  <c r="Q622" i="9"/>
  <c r="Q638" i="9"/>
  <c r="Q654" i="9"/>
  <c r="Q670" i="9"/>
  <c r="Q686" i="9"/>
  <c r="Q702" i="9"/>
  <c r="Q718" i="9"/>
  <c r="Q734" i="9"/>
  <c r="Q750" i="9"/>
  <c r="Q766" i="9"/>
  <c r="Q782" i="9"/>
  <c r="Q798" i="9"/>
  <c r="Q814" i="9"/>
  <c r="Q830" i="9"/>
  <c r="Q846" i="9"/>
  <c r="Q862" i="9"/>
  <c r="Q878" i="9"/>
  <c r="Q894" i="9"/>
  <c r="Q910" i="9"/>
  <c r="Q926" i="9"/>
  <c r="Q942" i="9"/>
  <c r="Q958" i="9"/>
  <c r="Q974" i="9"/>
  <c r="Q990" i="9"/>
  <c r="Q1006" i="9"/>
  <c r="Q1022" i="9"/>
  <c r="Q1038" i="9"/>
  <c r="Q1054" i="9"/>
  <c r="Q1070" i="9"/>
  <c r="Q1086" i="9"/>
  <c r="Q1102" i="9"/>
  <c r="Q1118" i="9"/>
  <c r="Q1134" i="9"/>
  <c r="Q1150" i="9"/>
  <c r="Q1166" i="9"/>
  <c r="Q1182" i="9"/>
  <c r="Q1198" i="9"/>
  <c r="Q1214" i="9"/>
  <c r="Q1230" i="9"/>
  <c r="Q1246" i="9"/>
  <c r="Q1262" i="9"/>
  <c r="Q1278" i="9"/>
  <c r="Q1294" i="9"/>
  <c r="Q1310" i="9"/>
  <c r="Q1326" i="9"/>
  <c r="Q1342" i="9"/>
  <c r="Q1358" i="9"/>
  <c r="Q1374" i="9"/>
  <c r="Q1390" i="9"/>
  <c r="Q1406" i="9"/>
  <c r="Q1422" i="9"/>
  <c r="Q1438" i="9"/>
  <c r="Q1454" i="9"/>
  <c r="Q1470" i="9"/>
  <c r="Q1486" i="9"/>
  <c r="Q1502" i="9"/>
  <c r="Q1518" i="9"/>
  <c r="Q1534" i="9"/>
  <c r="Q1550" i="9"/>
  <c r="Q1566" i="9"/>
  <c r="Q1582" i="9"/>
  <c r="Q1598" i="9"/>
  <c r="Q1614" i="9"/>
  <c r="Q1630" i="9"/>
  <c r="Q1646" i="9"/>
  <c r="Q1662" i="9"/>
  <c r="Q1678" i="9"/>
  <c r="Q1694" i="9"/>
  <c r="Q1710" i="9"/>
  <c r="Q1726" i="9"/>
  <c r="Q1742" i="9"/>
  <c r="Q1758" i="9"/>
  <c r="Q1774" i="9"/>
  <c r="Q1790" i="9"/>
  <c r="Q1806" i="9"/>
  <c r="Q1822" i="9"/>
  <c r="Q1838" i="9"/>
  <c r="Q1854" i="9"/>
  <c r="Q1870" i="9"/>
  <c r="Q1886" i="9"/>
  <c r="Q1902" i="9"/>
  <c r="Q1918" i="9"/>
  <c r="Q1934" i="9"/>
  <c r="Q1950" i="9"/>
  <c r="Q1966" i="9"/>
  <c r="Q1982" i="9"/>
  <c r="Q1998" i="9"/>
  <c r="Q2014" i="9"/>
  <c r="Q2030" i="9"/>
  <c r="Q2046" i="9"/>
  <c r="Q2062" i="9"/>
  <c r="Q2078" i="9"/>
  <c r="Q2094" i="9"/>
  <c r="Q2110" i="9"/>
  <c r="Q2126" i="9"/>
  <c r="Q2142" i="9"/>
  <c r="Q2158" i="9"/>
  <c r="Q2174" i="9"/>
  <c r="Q2190" i="9"/>
  <c r="Q2206" i="9"/>
  <c r="Q2222" i="9"/>
  <c r="Q2238" i="9"/>
  <c r="Q2254" i="9"/>
  <c r="Q2270" i="9"/>
  <c r="Q2286" i="9"/>
  <c r="Q2302" i="9"/>
  <c r="Q2318" i="9"/>
  <c r="Q2334" i="9"/>
  <c r="P15" i="9"/>
  <c r="P31" i="9"/>
  <c r="P47" i="9"/>
  <c r="P63" i="9"/>
  <c r="P73" i="9"/>
  <c r="P81" i="9"/>
  <c r="P89" i="9"/>
  <c r="P97" i="9"/>
  <c r="P105" i="9"/>
  <c r="P113" i="9"/>
  <c r="P121" i="9"/>
  <c r="P129" i="9"/>
  <c r="P135" i="9"/>
  <c r="P141" i="9"/>
  <c r="P146" i="9"/>
  <c r="P151" i="9"/>
  <c r="P157" i="9"/>
  <c r="P162" i="9"/>
  <c r="P167" i="9"/>
  <c r="P173" i="9"/>
  <c r="P178" i="9"/>
  <c r="P183" i="9"/>
  <c r="P189" i="9"/>
  <c r="P194" i="9"/>
  <c r="P199" i="9"/>
  <c r="P205" i="9"/>
  <c r="P210" i="9"/>
  <c r="P215" i="9"/>
  <c r="P221" i="9"/>
  <c r="P226" i="9"/>
  <c r="P231" i="9"/>
  <c r="P237" i="9"/>
  <c r="P242" i="9"/>
  <c r="P247" i="9"/>
  <c r="P253" i="9"/>
  <c r="P258" i="9"/>
  <c r="P263" i="9"/>
  <c r="P269" i="9"/>
  <c r="P274" i="9"/>
  <c r="P279" i="9"/>
  <c r="P285" i="9"/>
  <c r="P290" i="9"/>
  <c r="P295" i="9"/>
  <c r="P301" i="9"/>
  <c r="P306" i="9"/>
  <c r="P311" i="9"/>
  <c r="P317" i="9"/>
  <c r="P322" i="9"/>
  <c r="P327" i="9"/>
  <c r="P333" i="9"/>
  <c r="P338" i="9"/>
  <c r="P343" i="9"/>
  <c r="P348" i="9"/>
  <c r="P352" i="9"/>
  <c r="P356" i="9"/>
  <c r="P360" i="9"/>
  <c r="P364" i="9"/>
  <c r="P368" i="9"/>
  <c r="P372" i="9"/>
  <c r="P376" i="9"/>
  <c r="P380" i="9"/>
  <c r="P384" i="9"/>
  <c r="P388" i="9"/>
  <c r="P392" i="9"/>
  <c r="P396" i="9"/>
  <c r="P400" i="9"/>
  <c r="P404" i="9"/>
  <c r="P408" i="9"/>
  <c r="P412" i="9"/>
  <c r="P416" i="9"/>
  <c r="P420" i="9"/>
  <c r="P424" i="9"/>
  <c r="P428" i="9"/>
  <c r="P432" i="9"/>
  <c r="P436" i="9"/>
  <c r="P440" i="9"/>
  <c r="P444" i="9"/>
  <c r="P448" i="9"/>
  <c r="P452" i="9"/>
  <c r="P456" i="9"/>
  <c r="P460" i="9"/>
  <c r="P464" i="9"/>
  <c r="P468" i="9"/>
  <c r="P472" i="9"/>
  <c r="P476" i="9"/>
  <c r="P480" i="9"/>
  <c r="P484" i="9"/>
  <c r="P488" i="9"/>
  <c r="P492" i="9"/>
  <c r="P496" i="9"/>
  <c r="P500" i="9"/>
  <c r="P504" i="9"/>
  <c r="P508" i="9"/>
  <c r="P512" i="9"/>
  <c r="P516" i="9"/>
  <c r="P520" i="9"/>
  <c r="P524" i="9"/>
  <c r="P528" i="9"/>
  <c r="P532" i="9"/>
  <c r="P536" i="9"/>
  <c r="P540" i="9"/>
  <c r="P544" i="9"/>
  <c r="P548" i="9"/>
  <c r="P552" i="9"/>
  <c r="P556" i="9"/>
  <c r="P560" i="9"/>
  <c r="P564" i="9"/>
  <c r="P568" i="9"/>
  <c r="P572" i="9"/>
  <c r="P576" i="9"/>
  <c r="P580" i="9"/>
  <c r="P584" i="9"/>
  <c r="P588" i="9"/>
  <c r="P592" i="9"/>
  <c r="P596" i="9"/>
  <c r="P600" i="9"/>
  <c r="P604" i="9"/>
  <c r="P608" i="9"/>
  <c r="P612" i="9"/>
  <c r="P616" i="9"/>
  <c r="P620" i="9"/>
  <c r="P624" i="9"/>
  <c r="P628" i="9"/>
  <c r="P632" i="9"/>
  <c r="P636" i="9"/>
  <c r="P640" i="9"/>
  <c r="P644" i="9"/>
  <c r="P648" i="9"/>
  <c r="P652" i="9"/>
  <c r="P656" i="9"/>
  <c r="P660" i="9"/>
  <c r="P664" i="9"/>
  <c r="P668" i="9"/>
  <c r="P672" i="9"/>
  <c r="P676" i="9"/>
  <c r="P680" i="9"/>
  <c r="P684" i="9"/>
  <c r="P688" i="9"/>
  <c r="P692" i="9"/>
  <c r="P696" i="9"/>
  <c r="P700" i="9"/>
  <c r="P704" i="9"/>
  <c r="P708" i="9"/>
  <c r="P712" i="9"/>
  <c r="P716" i="9"/>
  <c r="P720" i="9"/>
  <c r="P724" i="9"/>
  <c r="P728" i="9"/>
  <c r="P732" i="9"/>
  <c r="P736" i="9"/>
  <c r="P740" i="9"/>
  <c r="P744" i="9"/>
  <c r="P748" i="9"/>
  <c r="P752" i="9"/>
  <c r="P756" i="9"/>
  <c r="P760" i="9"/>
  <c r="P764" i="9"/>
  <c r="P768" i="9"/>
  <c r="P772" i="9"/>
  <c r="P776" i="9"/>
  <c r="P780" i="9"/>
  <c r="P784" i="9"/>
  <c r="P788" i="9"/>
  <c r="P792" i="9"/>
  <c r="P796" i="9"/>
  <c r="P800" i="9"/>
  <c r="P804" i="9"/>
  <c r="P808" i="9"/>
  <c r="P812" i="9"/>
  <c r="P816" i="9"/>
  <c r="P820" i="9"/>
  <c r="P824" i="9"/>
  <c r="P828" i="9"/>
  <c r="P832" i="9"/>
  <c r="P836" i="9"/>
  <c r="P840" i="9"/>
  <c r="P844" i="9"/>
  <c r="P848" i="9"/>
  <c r="P852" i="9"/>
  <c r="P856" i="9"/>
  <c r="P860" i="9"/>
  <c r="P864" i="9"/>
  <c r="P868" i="9"/>
  <c r="P872" i="9"/>
  <c r="P876" i="9"/>
  <c r="P880" i="9"/>
  <c r="P884" i="9"/>
  <c r="P888" i="9"/>
  <c r="P892" i="9"/>
  <c r="P896" i="9"/>
  <c r="P900" i="9"/>
  <c r="P904" i="9"/>
  <c r="P908" i="9"/>
  <c r="P912" i="9"/>
  <c r="P916" i="9"/>
  <c r="P920" i="9"/>
  <c r="P924" i="9"/>
  <c r="P928" i="9"/>
  <c r="P932" i="9"/>
  <c r="P936" i="9"/>
  <c r="P940" i="9"/>
  <c r="P944" i="9"/>
  <c r="P948" i="9"/>
  <c r="P952" i="9"/>
  <c r="P956" i="9"/>
  <c r="P960" i="9"/>
  <c r="P964" i="9"/>
  <c r="P968" i="9"/>
  <c r="P972" i="9"/>
  <c r="P976" i="9"/>
  <c r="P980" i="9"/>
  <c r="P984" i="9"/>
  <c r="P988" i="9"/>
  <c r="P992" i="9"/>
  <c r="P996" i="9"/>
  <c r="P1000" i="9"/>
  <c r="P1004" i="9"/>
  <c r="P1008" i="9"/>
  <c r="P1012" i="9"/>
  <c r="P1016" i="9"/>
  <c r="P1020" i="9"/>
  <c r="P1024" i="9"/>
  <c r="P1028" i="9"/>
  <c r="P1032" i="9"/>
  <c r="P1036" i="9"/>
  <c r="P1040" i="9"/>
  <c r="P1044" i="9"/>
  <c r="P1048" i="9"/>
  <c r="P1052" i="9"/>
  <c r="P1056" i="9"/>
  <c r="P1060" i="9"/>
  <c r="P1064" i="9"/>
  <c r="P1068" i="9"/>
  <c r="P1072" i="9"/>
  <c r="P1076" i="9"/>
  <c r="P1080" i="9"/>
  <c r="P1084" i="9"/>
  <c r="P1088" i="9"/>
  <c r="P1092" i="9"/>
  <c r="P1096" i="9"/>
  <c r="P1100" i="9"/>
  <c r="P1104" i="9"/>
  <c r="P1108" i="9"/>
  <c r="P1112" i="9"/>
  <c r="P1116" i="9"/>
  <c r="P1120" i="9"/>
  <c r="P1124" i="9"/>
  <c r="P1128" i="9"/>
  <c r="P1132" i="9"/>
  <c r="P1136" i="9"/>
  <c r="P1140" i="9"/>
  <c r="P1144" i="9"/>
  <c r="P1148" i="9"/>
  <c r="P1152" i="9"/>
  <c r="P1156" i="9"/>
  <c r="P1160" i="9"/>
  <c r="P1164" i="9"/>
  <c r="P1168" i="9"/>
  <c r="P1172" i="9"/>
  <c r="P1176" i="9"/>
  <c r="P1180" i="9"/>
  <c r="P1184" i="9"/>
  <c r="P1188" i="9"/>
  <c r="P1192" i="9"/>
  <c r="P1196" i="9"/>
  <c r="P1200" i="9"/>
  <c r="P1204" i="9"/>
  <c r="P1208" i="9"/>
  <c r="P1212" i="9"/>
  <c r="P1216" i="9"/>
  <c r="P1220" i="9"/>
  <c r="P1224" i="9"/>
  <c r="P1228" i="9"/>
  <c r="P1232" i="9"/>
  <c r="P1236" i="9"/>
  <c r="P1240" i="9"/>
  <c r="P1244" i="9"/>
  <c r="P1248" i="9"/>
  <c r="P1252" i="9"/>
  <c r="P1256" i="9"/>
  <c r="P1260" i="9"/>
  <c r="P1264" i="9"/>
  <c r="P1268" i="9"/>
  <c r="P1272" i="9"/>
  <c r="P1276" i="9"/>
  <c r="P1280" i="9"/>
  <c r="P1284" i="9"/>
  <c r="P1288" i="9"/>
  <c r="P1292" i="9"/>
  <c r="P1296" i="9"/>
  <c r="P1300" i="9"/>
  <c r="P1304" i="9"/>
  <c r="P1308" i="9"/>
  <c r="P1312" i="9"/>
  <c r="P1316" i="9"/>
  <c r="P1320" i="9"/>
  <c r="P1324" i="9"/>
  <c r="P1328" i="9"/>
  <c r="P1332" i="9"/>
  <c r="P1336" i="9"/>
  <c r="P1340" i="9"/>
  <c r="P1344" i="9"/>
  <c r="P1348" i="9"/>
  <c r="P1352" i="9"/>
  <c r="P1356" i="9"/>
  <c r="P1360" i="9"/>
  <c r="P1364" i="9"/>
  <c r="P1368" i="9"/>
  <c r="P1372" i="9"/>
  <c r="P1376" i="9"/>
  <c r="P1380" i="9"/>
  <c r="P1384" i="9"/>
  <c r="P1388" i="9"/>
  <c r="P1392" i="9"/>
  <c r="P1396" i="9"/>
  <c r="P1400" i="9"/>
  <c r="P1404" i="9"/>
  <c r="P1408" i="9"/>
  <c r="P1412" i="9"/>
  <c r="P1416" i="9"/>
  <c r="P1420" i="9"/>
  <c r="P1424" i="9"/>
  <c r="P1428" i="9"/>
  <c r="P1432" i="9"/>
  <c r="P1436" i="9"/>
  <c r="P1440" i="9"/>
  <c r="P1444" i="9"/>
  <c r="P1448" i="9"/>
  <c r="P1452" i="9"/>
  <c r="P1456" i="9"/>
  <c r="P1460" i="9"/>
  <c r="P1464" i="9"/>
  <c r="P1468" i="9"/>
  <c r="P1472" i="9"/>
  <c r="P1476" i="9"/>
  <c r="P1480" i="9"/>
  <c r="P1484" i="9"/>
  <c r="P1488" i="9"/>
  <c r="P1492" i="9"/>
  <c r="P1496" i="9"/>
  <c r="P1500" i="9"/>
  <c r="P1504" i="9"/>
  <c r="P1508" i="9"/>
  <c r="P1512" i="9"/>
  <c r="P1516" i="9"/>
  <c r="P1520" i="9"/>
  <c r="P1524" i="9"/>
  <c r="P1528" i="9"/>
  <c r="P1532" i="9"/>
  <c r="P1536" i="9"/>
  <c r="P1540" i="9"/>
  <c r="P1544" i="9"/>
  <c r="P1548" i="9"/>
  <c r="P1552" i="9"/>
  <c r="P1556" i="9"/>
  <c r="P1560" i="9"/>
  <c r="P1564" i="9"/>
  <c r="P1568" i="9"/>
  <c r="P1572" i="9"/>
  <c r="P1576" i="9"/>
  <c r="P1580" i="9"/>
  <c r="P1584" i="9"/>
  <c r="P1588" i="9"/>
  <c r="P1592" i="9"/>
  <c r="P1596" i="9"/>
  <c r="P1600" i="9"/>
  <c r="P1604" i="9"/>
  <c r="P1608" i="9"/>
  <c r="P1612" i="9"/>
  <c r="P1616" i="9"/>
  <c r="P1620" i="9"/>
  <c r="P1624" i="9"/>
  <c r="P1628" i="9"/>
  <c r="P1632" i="9"/>
  <c r="P1636" i="9"/>
  <c r="P1640" i="9"/>
  <c r="P1644" i="9"/>
  <c r="P1648" i="9"/>
  <c r="P1652" i="9"/>
  <c r="P1656" i="9"/>
  <c r="P1660" i="9"/>
  <c r="P1664" i="9"/>
  <c r="P1668" i="9"/>
  <c r="P1672" i="9"/>
  <c r="P1676" i="9"/>
  <c r="P1680" i="9"/>
  <c r="P1684" i="9"/>
  <c r="P1688" i="9"/>
  <c r="P1692" i="9"/>
  <c r="P1696" i="9"/>
  <c r="P1700" i="9"/>
  <c r="P1704" i="9"/>
  <c r="P1708" i="9"/>
  <c r="P1712" i="9"/>
  <c r="P1716" i="9"/>
  <c r="P1720" i="9"/>
  <c r="P1724" i="9"/>
  <c r="P1728" i="9"/>
  <c r="P1732" i="9"/>
  <c r="P1736" i="9"/>
  <c r="P1740" i="9"/>
  <c r="P1744" i="9"/>
  <c r="P1748" i="9"/>
  <c r="P1752" i="9"/>
  <c r="P1756" i="9"/>
  <c r="P1760" i="9"/>
  <c r="P1764" i="9"/>
  <c r="P1768" i="9"/>
  <c r="P1772" i="9"/>
  <c r="P1776" i="9"/>
  <c r="P1780" i="9"/>
  <c r="P1784" i="9"/>
  <c r="P1788" i="9"/>
  <c r="P1792" i="9"/>
  <c r="P1796" i="9"/>
  <c r="P1800" i="9"/>
  <c r="P1804" i="9"/>
  <c r="P1808" i="9"/>
  <c r="P1812" i="9"/>
  <c r="P1816" i="9"/>
  <c r="P1820" i="9"/>
  <c r="P1824" i="9"/>
  <c r="P1828" i="9"/>
  <c r="P1832" i="9"/>
  <c r="P1836" i="9"/>
  <c r="P1840" i="9"/>
  <c r="P1844" i="9"/>
  <c r="P1848" i="9"/>
  <c r="P1852" i="9"/>
  <c r="P1856" i="9"/>
  <c r="P1860" i="9"/>
  <c r="P1864" i="9"/>
  <c r="P1868" i="9"/>
  <c r="P1872" i="9"/>
  <c r="P1876" i="9"/>
  <c r="P1880" i="9"/>
  <c r="P1884" i="9"/>
  <c r="P1888" i="9"/>
  <c r="P1892" i="9"/>
  <c r="P1896" i="9"/>
  <c r="P1900" i="9"/>
  <c r="P1904" i="9"/>
  <c r="P1908" i="9"/>
  <c r="P1912" i="9"/>
  <c r="P1916" i="9"/>
  <c r="P1920" i="9"/>
  <c r="P1924" i="9"/>
  <c r="P1928" i="9"/>
  <c r="P1932" i="9"/>
  <c r="P1936" i="9"/>
  <c r="P1940" i="9"/>
  <c r="P1944" i="9"/>
  <c r="P1948" i="9"/>
  <c r="P1952" i="9"/>
  <c r="P1956" i="9"/>
  <c r="P1960" i="9"/>
  <c r="P1964" i="9"/>
  <c r="P1968" i="9"/>
  <c r="P1972" i="9"/>
  <c r="P1976" i="9"/>
  <c r="P1980" i="9"/>
  <c r="P1984" i="9"/>
  <c r="P1988" i="9"/>
  <c r="P1992" i="9"/>
  <c r="P1996" i="9"/>
  <c r="P2000" i="9"/>
  <c r="P2004" i="9"/>
  <c r="P2008" i="9"/>
  <c r="P2012" i="9"/>
  <c r="P2016" i="9"/>
  <c r="P2020" i="9"/>
  <c r="P2024" i="9"/>
  <c r="P2028" i="9"/>
  <c r="P2032" i="9"/>
  <c r="P2036" i="9"/>
  <c r="P2040" i="9"/>
  <c r="P2044" i="9"/>
  <c r="P2048" i="9"/>
  <c r="P2052" i="9"/>
  <c r="P2056" i="9"/>
  <c r="P2060" i="9"/>
  <c r="P2064" i="9"/>
  <c r="P2068" i="9"/>
  <c r="P2072" i="9"/>
  <c r="P2076" i="9"/>
  <c r="P2080" i="9"/>
  <c r="P2084" i="9"/>
  <c r="P2088" i="9"/>
  <c r="P2092" i="9"/>
  <c r="P2096" i="9"/>
  <c r="P2100" i="9"/>
  <c r="P2104" i="9"/>
  <c r="P2108" i="9"/>
  <c r="P2112" i="9"/>
  <c r="P2116" i="9"/>
  <c r="P2120" i="9"/>
  <c r="P2124" i="9"/>
  <c r="P2128" i="9"/>
  <c r="P2132" i="9"/>
  <c r="P2136" i="9"/>
  <c r="P2140" i="9"/>
  <c r="P2144" i="9"/>
  <c r="P2148" i="9"/>
  <c r="P2152" i="9"/>
  <c r="P2156" i="9"/>
  <c r="P2160" i="9"/>
  <c r="P2164" i="9"/>
  <c r="P2168" i="9"/>
  <c r="P2172" i="9"/>
  <c r="P2176" i="9"/>
  <c r="P2180" i="9"/>
  <c r="P2184" i="9"/>
  <c r="P2188" i="9"/>
  <c r="P2192" i="9"/>
  <c r="P2196" i="9"/>
  <c r="P2200" i="9"/>
  <c r="P2204" i="9"/>
  <c r="P2208" i="9"/>
  <c r="P2212" i="9"/>
  <c r="P2216" i="9"/>
  <c r="P2220" i="9"/>
  <c r="P2224" i="9"/>
  <c r="P2228" i="9"/>
  <c r="P2232" i="9"/>
  <c r="P2236" i="9"/>
  <c r="P2240" i="9"/>
  <c r="P2244" i="9"/>
  <c r="P2248" i="9"/>
  <c r="P2252" i="9"/>
  <c r="P2256" i="9"/>
  <c r="P2260" i="9"/>
  <c r="P2264" i="9"/>
  <c r="P2268" i="9"/>
  <c r="P2272" i="9"/>
  <c r="P2276" i="9"/>
  <c r="P2280" i="9"/>
  <c r="P2284" i="9"/>
  <c r="P2288" i="9"/>
  <c r="P2292" i="9"/>
  <c r="P2296" i="9"/>
  <c r="P2300" i="9"/>
  <c r="P2304" i="9"/>
  <c r="P2308" i="9"/>
  <c r="P2312" i="9"/>
  <c r="P2316" i="9"/>
  <c r="P2320" i="9"/>
  <c r="P2324" i="9"/>
  <c r="P2328" i="9"/>
  <c r="P2332" i="9"/>
  <c r="P2336" i="9"/>
  <c r="O5" i="9" a="1"/>
  <c r="O5" i="9" s="1"/>
  <c r="O9" i="9" a="1"/>
  <c r="O9" i="9" s="1"/>
  <c r="O12" i="9" a="1"/>
  <c r="O12" i="9" s="1"/>
  <c r="O16" i="9" a="1"/>
  <c r="O16" i="9" s="1"/>
  <c r="O20" i="9" a="1"/>
  <c r="O20" i="9" s="1"/>
  <c r="O24" i="9" a="1"/>
  <c r="O24" i="9" s="1"/>
  <c r="O28" i="9" a="1"/>
  <c r="O28" i="9" s="1"/>
  <c r="O32" i="9" a="1"/>
  <c r="O32" i="9" s="1"/>
  <c r="O35" i="9" a="1"/>
  <c r="O35" i="9" s="1"/>
  <c r="O39" i="9" a="1"/>
  <c r="O39" i="9" s="1"/>
  <c r="O43" i="9" a="1"/>
  <c r="O43" i="9" s="1"/>
  <c r="O47" i="9" a="1"/>
  <c r="O47" i="9" s="1"/>
  <c r="O51" i="9" a="1"/>
  <c r="O51" i="9" s="1"/>
  <c r="O55" i="9" a="1"/>
  <c r="O55" i="9" s="1"/>
  <c r="O59" i="9" a="1"/>
  <c r="O59" i="9" s="1"/>
  <c r="O63" i="9" a="1"/>
  <c r="O63" i="9" s="1"/>
  <c r="O70" i="9" a="1"/>
  <c r="O70" i="9" s="1"/>
  <c r="O74" i="9" a="1"/>
  <c r="O74" i="9" s="1"/>
  <c r="O78" i="9" a="1"/>
  <c r="O78" i="9" s="1"/>
  <c r="O82" i="9" a="1"/>
  <c r="O82" i="9" s="1"/>
  <c r="O86" i="9" a="1"/>
  <c r="O86" i="9" s="1"/>
  <c r="O90" i="9" a="1"/>
  <c r="O90" i="9" s="1"/>
  <c r="O94" i="9" a="1"/>
  <c r="O94" i="9" s="1"/>
  <c r="O98" i="9" a="1"/>
  <c r="O98" i="9" s="1"/>
  <c r="O102" i="9" a="1"/>
  <c r="O102" i="9" s="1"/>
  <c r="O105" i="9" a="1"/>
  <c r="O105" i="9" s="1"/>
  <c r="O109" i="9" a="1"/>
  <c r="O109" i="9" s="1"/>
  <c r="O113" i="9" a="1"/>
  <c r="O113" i="9" s="1"/>
  <c r="O117" i="9" a="1"/>
  <c r="O117" i="9" s="1"/>
  <c r="O121" i="9" a="1"/>
  <c r="O121" i="9" s="1"/>
  <c r="O125" i="9" a="1"/>
  <c r="O125" i="9" s="1"/>
  <c r="O129" i="9" a="1"/>
  <c r="O129" i="9" s="1"/>
  <c r="O133" i="9" a="1"/>
  <c r="O133" i="9" s="1"/>
  <c r="O137" i="9" a="1"/>
  <c r="O137" i="9" s="1"/>
  <c r="O141" i="9" a="1"/>
  <c r="O141" i="9" s="1"/>
  <c r="O145" i="9" a="1"/>
  <c r="O145" i="9" s="1"/>
  <c r="O149" i="9" a="1"/>
  <c r="O149" i="9" s="1"/>
  <c r="O153" i="9" a="1"/>
  <c r="O153" i="9" s="1"/>
  <c r="O157" i="9" a="1"/>
  <c r="O157" i="9" s="1"/>
  <c r="O160" i="9" a="1"/>
  <c r="O160" i="9" s="1"/>
  <c r="O164" i="9" a="1"/>
  <c r="O164" i="9" s="1"/>
  <c r="O168" i="9" a="1"/>
  <c r="O168" i="9" s="1"/>
  <c r="O172" i="9" a="1"/>
  <c r="O172" i="9" s="1"/>
  <c r="O176" i="9" a="1"/>
  <c r="O176" i="9" s="1"/>
  <c r="O179" i="9" a="1"/>
  <c r="O179" i="9" s="1"/>
  <c r="O183" i="9" a="1"/>
  <c r="O183" i="9" s="1"/>
  <c r="O187" i="9" a="1"/>
  <c r="O187" i="9" s="1"/>
  <c r="O191" i="9" a="1"/>
  <c r="O191" i="9" s="1"/>
  <c r="O195" i="9" a="1"/>
  <c r="O195" i="9" s="1"/>
  <c r="O199" i="9" a="1"/>
  <c r="O199" i="9" s="1"/>
  <c r="O203" i="9" a="1"/>
  <c r="O203" i="9" s="1"/>
  <c r="O207" i="9" a="1"/>
  <c r="O207" i="9" s="1"/>
  <c r="O211" i="9" a="1"/>
  <c r="O211" i="9" s="1"/>
  <c r="O215" i="9" a="1"/>
  <c r="O215" i="9" s="1"/>
  <c r="O219" i="9" a="1"/>
  <c r="O219" i="9" s="1"/>
  <c r="O223" i="9" a="1"/>
  <c r="O223" i="9" s="1"/>
  <c r="O227" i="9" a="1"/>
  <c r="O227" i="9" s="1"/>
  <c r="O231" i="9" a="1"/>
  <c r="O231" i="9" s="1"/>
  <c r="O235" i="9" a="1"/>
  <c r="O235" i="9" s="1"/>
  <c r="O239" i="9" a="1"/>
  <c r="O239" i="9" s="1"/>
  <c r="O243" i="9" a="1"/>
  <c r="O243" i="9" s="1"/>
  <c r="O247" i="9" a="1"/>
  <c r="O247" i="9" s="1"/>
  <c r="O251" i="9" a="1"/>
  <c r="O251" i="9" s="1"/>
  <c r="O254" i="9" a="1"/>
  <c r="O254" i="9" s="1"/>
  <c r="O258" i="9" a="1"/>
  <c r="O258" i="9" s="1"/>
  <c r="O262" i="9" a="1"/>
  <c r="O262" i="9" s="1"/>
  <c r="O266" i="9" a="1"/>
  <c r="O266" i="9" s="1"/>
  <c r="O270" i="9" a="1"/>
  <c r="O270" i="9" s="1"/>
  <c r="O274" i="9" a="1"/>
  <c r="O274" i="9" s="1"/>
  <c r="O278" i="9" a="1"/>
  <c r="O278" i="9" s="1"/>
  <c r="O281" i="9" a="1"/>
  <c r="O281" i="9" s="1"/>
  <c r="O285" i="9" a="1"/>
  <c r="O285" i="9" s="1"/>
  <c r="O289" i="9" a="1"/>
  <c r="O289" i="9" s="1"/>
  <c r="O293" i="9" a="1"/>
  <c r="O293" i="9" s="1"/>
  <c r="O297" i="9" a="1"/>
  <c r="O297" i="9" s="1"/>
  <c r="O301" i="9" a="1"/>
  <c r="O301" i="9" s="1"/>
  <c r="O305" i="9" a="1"/>
  <c r="O305" i="9" s="1"/>
  <c r="O309" i="9" a="1"/>
  <c r="O309" i="9" s="1"/>
  <c r="O312" i="9" a="1"/>
  <c r="O312" i="9" s="1"/>
  <c r="O316" i="9" a="1"/>
  <c r="O316" i="9" s="1"/>
  <c r="O320" i="9" a="1"/>
  <c r="O320" i="9" s="1"/>
  <c r="O324" i="9" a="1"/>
  <c r="O324" i="9" s="1"/>
  <c r="O328" i="9" a="1"/>
  <c r="O328" i="9" s="1"/>
  <c r="O332" i="9" a="1"/>
  <c r="O332" i="9" s="1"/>
  <c r="O336" i="9" a="1"/>
  <c r="O336" i="9" s="1"/>
  <c r="O340" i="9" a="1"/>
  <c r="O340" i="9" s="1"/>
  <c r="O346" i="9" a="1"/>
  <c r="O346" i="9" s="1"/>
  <c r="O349" i="9" a="1"/>
  <c r="O349" i="9" s="1"/>
  <c r="O353" i="9" a="1"/>
  <c r="O353" i="9" s="1"/>
  <c r="O360" i="9" a="1"/>
  <c r="O360" i="9" s="1"/>
  <c r="O363" i="9" a="1"/>
  <c r="O363" i="9" s="1"/>
  <c r="O367" i="9" a="1"/>
  <c r="O367" i="9" s="1"/>
  <c r="O374" i="9" a="1"/>
  <c r="O374" i="9" s="1"/>
  <c r="O378" i="9" a="1"/>
  <c r="O378" i="9" s="1"/>
  <c r="O382" i="9" a="1"/>
  <c r="O382" i="9" s="1"/>
  <c r="O385" i="9" a="1"/>
  <c r="O385" i="9" s="1"/>
  <c r="O389" i="9" a="1"/>
  <c r="O389" i="9" s="1"/>
  <c r="O393" i="9" a="1"/>
  <c r="O393" i="9" s="1"/>
  <c r="O400" i="9" a="1"/>
  <c r="O400" i="9" s="1"/>
  <c r="O403" i="9" a="1"/>
  <c r="O403" i="9" s="1"/>
  <c r="O407" i="9" a="1"/>
  <c r="O407" i="9" s="1"/>
  <c r="O411" i="9" a="1"/>
  <c r="O411" i="9" s="1"/>
  <c r="O421" i="9" a="1"/>
  <c r="O421" i="9" s="1"/>
  <c r="O425" i="9" a="1"/>
  <c r="O425" i="9" s="1"/>
  <c r="O429" i="9" a="1"/>
  <c r="O429" i="9" s="1"/>
  <c r="O433" i="9" a="1"/>
  <c r="O433" i="9" s="1"/>
  <c r="O437" i="9" a="1"/>
  <c r="O437" i="9" s="1"/>
  <c r="O441" i="9" a="1"/>
  <c r="O441" i="9" s="1"/>
  <c r="O445" i="9" a="1"/>
  <c r="O445" i="9" s="1"/>
  <c r="O449" i="9" a="1"/>
  <c r="O449" i="9" s="1"/>
  <c r="O453" i="9" a="1"/>
  <c r="O453" i="9" s="1"/>
  <c r="O456" i="9" a="1"/>
  <c r="O456" i="9" s="1"/>
  <c r="O462" i="9" a="1"/>
  <c r="O462" i="9" s="1"/>
  <c r="O469" i="9" a="1"/>
  <c r="O469" i="9" s="1"/>
  <c r="O473" i="9" a="1"/>
  <c r="O473" i="9" s="1"/>
  <c r="O476" i="9" a="1"/>
  <c r="O476" i="9" s="1"/>
  <c r="O480" i="9" a="1"/>
  <c r="O480" i="9" s="1"/>
  <c r="O483" i="9" a="1"/>
  <c r="O483" i="9" s="1"/>
  <c r="O487" i="9" a="1"/>
  <c r="O487" i="9" s="1"/>
  <c r="O491" i="9" a="1"/>
  <c r="O491" i="9" s="1"/>
  <c r="O495" i="9" a="1"/>
  <c r="O495" i="9" s="1"/>
  <c r="O499" i="9" a="1"/>
  <c r="O499" i="9" s="1"/>
  <c r="O503" i="9" a="1"/>
  <c r="O503" i="9" s="1"/>
  <c r="O507" i="9" a="1"/>
  <c r="O507" i="9" s="1"/>
  <c r="O510" i="9" a="1"/>
  <c r="O510" i="9" s="1"/>
  <c r="O514" i="9" a="1"/>
  <c r="O514" i="9" s="1"/>
  <c r="O518" i="9" a="1"/>
  <c r="O518" i="9" s="1"/>
  <c r="O522" i="9" a="1"/>
  <c r="O522" i="9" s="1"/>
  <c r="O525" i="9" a="1"/>
  <c r="O525" i="9" s="1"/>
  <c r="O528" i="9" a="1"/>
  <c r="O528" i="9" s="1"/>
  <c r="O531" i="9" a="1"/>
  <c r="O531" i="9" s="1"/>
  <c r="O535" i="9" a="1"/>
  <c r="O535" i="9" s="1"/>
  <c r="O539" i="9" a="1"/>
  <c r="O539" i="9" s="1"/>
  <c r="O542" i="9" a="1"/>
  <c r="O542" i="9" s="1"/>
  <c r="O549" i="9" a="1"/>
  <c r="O549" i="9" s="1"/>
  <c r="O553" i="9" a="1"/>
  <c r="O553" i="9" s="1"/>
  <c r="O557" i="9" a="1"/>
  <c r="O557" i="9" s="1"/>
  <c r="O561" i="9" a="1"/>
  <c r="O561" i="9" s="1"/>
  <c r="O565" i="9" a="1"/>
  <c r="O565" i="9" s="1"/>
  <c r="O568" i="9" a="1"/>
  <c r="O568" i="9" s="1"/>
  <c r="O572" i="9" a="1"/>
  <c r="O572" i="9" s="1"/>
  <c r="O576" i="9" a="1"/>
  <c r="O576" i="9" s="1"/>
  <c r="O580" i="9" a="1"/>
  <c r="O580" i="9" s="1"/>
  <c r="O583" i="9" a="1"/>
  <c r="O583" i="9" s="1"/>
  <c r="O587" i="9" a="1"/>
  <c r="O587" i="9" s="1"/>
  <c r="O590" i="9" a="1"/>
  <c r="O590" i="9" s="1"/>
  <c r="O597" i="9" a="1"/>
  <c r="O597" i="9" s="1"/>
  <c r="O601" i="9" a="1"/>
  <c r="O601" i="9" s="1"/>
  <c r="O605" i="9" a="1"/>
  <c r="O605" i="9" s="1"/>
  <c r="O609" i="9" a="1"/>
  <c r="O609" i="9" s="1"/>
  <c r="O613" i="9" a="1"/>
  <c r="O613" i="9" s="1"/>
  <c r="O617" i="9" a="1"/>
  <c r="O617" i="9" s="1"/>
  <c r="O621" i="9" a="1"/>
  <c r="O621" i="9" s="1"/>
  <c r="O625" i="9" a="1"/>
  <c r="O625" i="9" s="1"/>
  <c r="O629" i="9" a="1"/>
  <c r="O629" i="9" s="1"/>
  <c r="O632" i="9" a="1"/>
  <c r="O632" i="9" s="1"/>
  <c r="O636" i="9" a="1"/>
  <c r="O636" i="9" s="1"/>
  <c r="O639" i="9" a="1"/>
  <c r="O639" i="9" s="1"/>
  <c r="O643" i="9" a="1"/>
  <c r="O643" i="9" s="1"/>
  <c r="O647" i="9" a="1"/>
  <c r="O647" i="9" s="1"/>
  <c r="O651" i="9" a="1"/>
  <c r="O651" i="9" s="1"/>
  <c r="O657" i="9" a="1"/>
  <c r="O657" i="9" s="1"/>
  <c r="O660" i="9" a="1"/>
  <c r="O660" i="9" s="1"/>
  <c r="O664" i="9" a="1"/>
  <c r="O664" i="9" s="1"/>
  <c r="O671" i="9" a="1"/>
  <c r="O671" i="9" s="1"/>
  <c r="O674" i="9" a="1"/>
  <c r="O674" i="9" s="1"/>
  <c r="O678" i="9" a="1"/>
  <c r="O678" i="9" s="1"/>
  <c r="O682" i="9" a="1"/>
  <c r="O682" i="9" s="1"/>
  <c r="O686" i="9" a="1"/>
  <c r="O686" i="9" s="1"/>
  <c r="O690" i="9" a="1"/>
  <c r="O690" i="9" s="1"/>
  <c r="O694" i="9" a="1"/>
  <c r="O694" i="9" s="1"/>
  <c r="O698" i="9" a="1"/>
  <c r="O698" i="9" s="1"/>
  <c r="O702" i="9" a="1"/>
  <c r="O702" i="9" s="1"/>
  <c r="O706" i="9" a="1"/>
  <c r="O706" i="9" s="1"/>
  <c r="O713" i="9" a="1"/>
  <c r="O713" i="9" s="1"/>
  <c r="O716" i="9" a="1"/>
  <c r="O716" i="9" s="1"/>
  <c r="O719" i="9" a="1"/>
  <c r="O719" i="9" s="1"/>
  <c r="O722" i="9" a="1"/>
  <c r="O722" i="9" s="1"/>
  <c r="O726" i="9" a="1"/>
  <c r="O726" i="9" s="1"/>
  <c r="O730" i="9" a="1"/>
  <c r="O730" i="9" s="1"/>
  <c r="O733" i="9" a="1"/>
  <c r="O733" i="9" s="1"/>
  <c r="O736" i="9" a="1"/>
  <c r="O736" i="9" s="1"/>
  <c r="O739" i="9" a="1"/>
  <c r="O739" i="9" s="1"/>
  <c r="O743" i="9" a="1"/>
  <c r="O743" i="9" s="1"/>
  <c r="O747" i="9" a="1"/>
  <c r="O747" i="9" s="1"/>
  <c r="O751" i="9" a="1"/>
  <c r="O751" i="9" s="1"/>
  <c r="O755" i="9" a="1"/>
  <c r="O755" i="9" s="1"/>
  <c r="O759" i="9" a="1"/>
  <c r="O759" i="9" s="1"/>
  <c r="O763" i="9" a="1"/>
  <c r="O763" i="9" s="1"/>
  <c r="O767" i="9" a="1"/>
  <c r="O767" i="9" s="1"/>
  <c r="O771" i="9" a="1"/>
  <c r="O771" i="9" s="1"/>
  <c r="O774" i="9" a="1"/>
  <c r="O774" i="9" s="1"/>
  <c r="O781" i="9" a="1"/>
  <c r="O781" i="9" s="1"/>
  <c r="O785" i="9" a="1"/>
  <c r="O785" i="9" s="1"/>
  <c r="O788" i="9" a="1"/>
  <c r="O788" i="9" s="1"/>
  <c r="O792" i="9" a="1"/>
  <c r="O792" i="9" s="1"/>
  <c r="O799" i="9" a="1"/>
  <c r="O799" i="9" s="1"/>
  <c r="O803" i="9" a="1"/>
  <c r="O803" i="9" s="1"/>
  <c r="O807" i="9" a="1"/>
  <c r="O807" i="9" s="1"/>
  <c r="O811" i="9" a="1"/>
  <c r="O811" i="9" s="1"/>
  <c r="O815" i="9" a="1"/>
  <c r="O815" i="9" s="1"/>
  <c r="O819" i="9" a="1"/>
  <c r="O819" i="9" s="1"/>
  <c r="O823" i="9" a="1"/>
  <c r="O823" i="9" s="1"/>
  <c r="O827" i="9" a="1"/>
  <c r="O827" i="9" s="1"/>
  <c r="O830" i="9" a="1"/>
  <c r="O830" i="9" s="1"/>
  <c r="O834" i="9" a="1"/>
  <c r="O834" i="9" s="1"/>
  <c r="O838" i="9" a="1"/>
  <c r="O838" i="9" s="1"/>
  <c r="O842" i="9" a="1"/>
  <c r="O842" i="9" s="1"/>
  <c r="O845" i="9" a="1"/>
  <c r="O845" i="9" s="1"/>
  <c r="O849" i="9" a="1"/>
  <c r="O849" i="9" s="1"/>
  <c r="O853" i="9" a="1"/>
  <c r="O853" i="9" s="1"/>
  <c r="O857" i="9" a="1"/>
  <c r="O857" i="9" s="1"/>
  <c r="O860" i="9" a="1"/>
  <c r="O860" i="9" s="1"/>
  <c r="O864" i="9" a="1"/>
  <c r="O864" i="9" s="1"/>
  <c r="O868" i="9" a="1"/>
  <c r="O868" i="9" s="1"/>
  <c r="O872" i="9" a="1"/>
  <c r="O872" i="9" s="1"/>
  <c r="O876" i="9" a="1"/>
  <c r="O876" i="9" s="1"/>
  <c r="O879" i="9" a="1"/>
  <c r="O879" i="9" s="1"/>
  <c r="O883" i="9" a="1"/>
  <c r="O883" i="9" s="1"/>
  <c r="O887" i="9" a="1"/>
  <c r="O887" i="9" s="1"/>
  <c r="O891" i="9" a="1"/>
  <c r="O891" i="9" s="1"/>
  <c r="O895" i="9" a="1"/>
  <c r="O895" i="9" s="1"/>
  <c r="O899" i="9" a="1"/>
  <c r="O899" i="9" s="1"/>
  <c r="O902" i="9" a="1"/>
  <c r="O902" i="9" s="1"/>
  <c r="O906" i="9" a="1"/>
  <c r="O906" i="9" s="1"/>
  <c r="O909" i="9" a="1"/>
  <c r="O909" i="9" s="1"/>
  <c r="O913" i="9" a="1"/>
  <c r="O913" i="9" s="1"/>
  <c r="O917" i="9" a="1"/>
  <c r="O917" i="9" s="1"/>
  <c r="O920" i="9" a="1"/>
  <c r="O920" i="9" s="1"/>
  <c r="O924" i="9" a="1"/>
  <c r="O924" i="9" s="1"/>
  <c r="O928" i="9" a="1"/>
  <c r="O928" i="9" s="1"/>
  <c r="O931" i="9" a="1"/>
  <c r="O931" i="9" s="1"/>
  <c r="O935" i="9" a="1"/>
  <c r="O935" i="9" s="1"/>
  <c r="O939" i="9" a="1"/>
  <c r="O939" i="9" s="1"/>
  <c r="O943" i="9" a="1"/>
  <c r="O943" i="9" s="1"/>
  <c r="O947" i="9" a="1"/>
  <c r="O947" i="9" s="1"/>
  <c r="O951" i="9" a="1"/>
  <c r="O951" i="9" s="1"/>
  <c r="O955" i="9" a="1"/>
  <c r="O955" i="9" s="1"/>
  <c r="O959" i="9" a="1"/>
  <c r="O959" i="9" s="1"/>
  <c r="O963" i="9" a="1"/>
  <c r="O963" i="9" s="1"/>
  <c r="O966" i="9" a="1"/>
  <c r="O966" i="9" s="1"/>
  <c r="O970" i="9" a="1"/>
  <c r="O970" i="9" s="1"/>
  <c r="O974" i="9" a="1"/>
  <c r="O974" i="9" s="1"/>
  <c r="O981" i="9" a="1"/>
  <c r="O981" i="9" s="1"/>
  <c r="O985" i="9" a="1"/>
  <c r="O985" i="9" s="1"/>
  <c r="O989" i="9" a="1"/>
  <c r="O989" i="9" s="1"/>
  <c r="O993" i="9" a="1"/>
  <c r="O993" i="9" s="1"/>
  <c r="O996" i="9" a="1"/>
  <c r="O996" i="9" s="1"/>
  <c r="O1000" i="9" a="1"/>
  <c r="O1000" i="9" s="1"/>
  <c r="O1004" i="9" a="1"/>
  <c r="O1004" i="9" s="1"/>
  <c r="O1008" i="9" a="1"/>
  <c r="O1008" i="9" s="1"/>
  <c r="O1012" i="9" a="1"/>
  <c r="O1012" i="9" s="1"/>
  <c r="O1016" i="9" a="1"/>
  <c r="O1016" i="9" s="1"/>
  <c r="O1020" i="9" a="1"/>
  <c r="O1020" i="9" s="1"/>
  <c r="O1024" i="9" a="1"/>
  <c r="O1024" i="9" s="1"/>
  <c r="O1027" i="9" a="1"/>
  <c r="O1027" i="9" s="1"/>
  <c r="O1031" i="9" a="1"/>
  <c r="O1031" i="9" s="1"/>
  <c r="O1034" i="9" a="1"/>
  <c r="O1034" i="9" s="1"/>
  <c r="O1038" i="9" a="1"/>
  <c r="O1038" i="9" s="1"/>
  <c r="O1041" i="9" a="1"/>
  <c r="O1041" i="9" s="1"/>
  <c r="O1045" i="9" a="1"/>
  <c r="O1045" i="9" s="1"/>
  <c r="O1049" i="9" a="1"/>
  <c r="O1049" i="9" s="1"/>
  <c r="O1053" i="9" a="1"/>
  <c r="O1053" i="9" s="1"/>
  <c r="O1057" i="9" a="1"/>
  <c r="O1057" i="9" s="1"/>
  <c r="O1061" i="9" a="1"/>
  <c r="O1061" i="9" s="1"/>
  <c r="O1065" i="9" a="1"/>
  <c r="O1065" i="9" s="1"/>
  <c r="S1428" i="9" a="1"/>
  <c r="S1428" i="9" s="1"/>
  <c r="S2124" i="9" a="1"/>
  <c r="S2124" i="9" s="1"/>
  <c r="R294" i="9"/>
  <c r="R806" i="9"/>
  <c r="R1318" i="9"/>
  <c r="R1661" i="9"/>
  <c r="R1917" i="9"/>
  <c r="R2173" i="9"/>
  <c r="Q94" i="9"/>
  <c r="Q314" i="9"/>
  <c r="Q400" i="9"/>
  <c r="Q485" i="9"/>
  <c r="Q562" i="9"/>
  <c r="Q626" i="9"/>
  <c r="Q690" i="9"/>
  <c r="Q754" i="9"/>
  <c r="Q818" i="9"/>
  <c r="Q882" i="9"/>
  <c r="Q946" i="9"/>
  <c r="Q1010" i="9"/>
  <c r="Q1074" i="9"/>
  <c r="Q1138" i="9"/>
  <c r="Q1202" i="9"/>
  <c r="Q1266" i="9"/>
  <c r="Q1330" i="9"/>
  <c r="Q1394" i="9"/>
  <c r="Q1458" i="9"/>
  <c r="Q1522" i="9"/>
  <c r="Q1586" i="9"/>
  <c r="Q1650" i="9"/>
  <c r="Q1714" i="9"/>
  <c r="Q1778" i="9"/>
  <c r="Q1842" i="9"/>
  <c r="Q1906" i="9"/>
  <c r="Q1970" i="9"/>
  <c r="Q2034" i="9"/>
  <c r="Q2098" i="9"/>
  <c r="Q2162" i="9"/>
  <c r="Q2226" i="9"/>
  <c r="Q2290" i="9"/>
  <c r="P19" i="9"/>
  <c r="P75" i="9"/>
  <c r="P107" i="9"/>
  <c r="P137" i="9"/>
  <c r="P158" i="9"/>
  <c r="P179" i="9"/>
  <c r="P201" i="9"/>
  <c r="P222" i="9"/>
  <c r="P243" i="9"/>
  <c r="P265" i="9"/>
  <c r="P286" i="9"/>
  <c r="P307" i="9"/>
  <c r="P329" i="9"/>
  <c r="P349" i="9"/>
  <c r="P365" i="9"/>
  <c r="P381" i="9"/>
  <c r="P397" i="9"/>
  <c r="P413" i="9"/>
  <c r="P429" i="9"/>
  <c r="P445" i="9"/>
  <c r="P461" i="9"/>
  <c r="P477" i="9"/>
  <c r="P493" i="9"/>
  <c r="P509" i="9"/>
  <c r="P525" i="9"/>
  <c r="P541" i="9"/>
  <c r="P557" i="9"/>
  <c r="P573" i="9"/>
  <c r="P589" i="9"/>
  <c r="P605" i="9"/>
  <c r="P621" i="9"/>
  <c r="P637" i="9"/>
  <c r="P653" i="9"/>
  <c r="P669" i="9"/>
  <c r="P685" i="9"/>
  <c r="P701" i="9"/>
  <c r="P717" i="9"/>
  <c r="P733" i="9"/>
  <c r="P749" i="9"/>
  <c r="P765" i="9"/>
  <c r="P781" i="9"/>
  <c r="P797" i="9"/>
  <c r="P813" i="9"/>
  <c r="P829" i="9"/>
  <c r="P845" i="9"/>
  <c r="P861" i="9"/>
  <c r="P877" i="9"/>
  <c r="P893" i="9"/>
  <c r="P909" i="9"/>
  <c r="P925" i="9"/>
  <c r="P941" i="9"/>
  <c r="P957" i="9"/>
  <c r="P973" i="9"/>
  <c r="P989" i="9"/>
  <c r="P1005" i="9"/>
  <c r="P1021" i="9"/>
  <c r="P1037" i="9"/>
  <c r="P1053" i="9"/>
  <c r="P1069" i="9"/>
  <c r="P1085" i="9"/>
  <c r="P1101" i="9"/>
  <c r="P1117" i="9"/>
  <c r="P1133" i="9"/>
  <c r="P1149" i="9"/>
  <c r="P1165" i="9"/>
  <c r="P1181" i="9"/>
  <c r="P1197" i="9"/>
  <c r="P1213" i="9"/>
  <c r="P1229" i="9"/>
  <c r="P1245" i="9"/>
  <c r="P1261" i="9"/>
  <c r="P1277" i="9"/>
  <c r="P1293" i="9"/>
  <c r="P1309" i="9"/>
  <c r="P1325" i="9"/>
  <c r="P1341" i="9"/>
  <c r="P1357" i="9"/>
  <c r="P1373" i="9"/>
  <c r="P1389" i="9"/>
  <c r="P1405" i="9"/>
  <c r="P1421" i="9"/>
  <c r="P1437" i="9"/>
  <c r="P1453" i="9"/>
  <c r="P1469" i="9"/>
  <c r="P1485" i="9"/>
  <c r="P1501" i="9"/>
  <c r="P1517" i="9"/>
  <c r="P1533" i="9"/>
  <c r="P1549" i="9"/>
  <c r="P1565" i="9"/>
  <c r="P1581" i="9"/>
  <c r="P1597" i="9"/>
  <c r="P1613" i="9"/>
  <c r="P1629" i="9"/>
  <c r="P1645" i="9"/>
  <c r="P1661" i="9"/>
  <c r="P1677" i="9"/>
  <c r="P1693" i="9"/>
  <c r="P1709" i="9"/>
  <c r="P1725" i="9"/>
  <c r="P1741" i="9"/>
  <c r="P1757" i="9"/>
  <c r="P1773" i="9"/>
  <c r="P1789" i="9"/>
  <c r="P1805" i="9"/>
  <c r="P1821" i="9"/>
  <c r="P1837" i="9"/>
  <c r="P1853" i="9"/>
  <c r="P1869" i="9"/>
  <c r="P1885" i="9"/>
  <c r="P1901" i="9"/>
  <c r="P1917" i="9"/>
  <c r="P1933" i="9"/>
  <c r="P1949" i="9"/>
  <c r="P1965" i="9"/>
  <c r="P1981" i="9"/>
  <c r="P1997" i="9"/>
  <c r="P2013" i="9"/>
  <c r="P2029" i="9"/>
  <c r="P2045" i="9"/>
  <c r="P2061" i="9"/>
  <c r="P2077" i="9"/>
  <c r="P2093" i="9"/>
  <c r="P2109" i="9"/>
  <c r="P2125" i="9"/>
  <c r="P2141" i="9"/>
  <c r="P2157" i="9"/>
  <c r="P2173" i="9"/>
  <c r="P2189" i="9"/>
  <c r="P2205" i="9"/>
  <c r="P2221" i="9"/>
  <c r="P2237" i="9"/>
  <c r="P2253" i="9"/>
  <c r="P2269" i="9"/>
  <c r="P2285" i="9"/>
  <c r="P2301" i="9"/>
  <c r="P2317" i="9"/>
  <c r="P2333" i="9"/>
  <c r="O13" i="9" a="1"/>
  <c r="O13" i="9" s="1"/>
  <c r="O29" i="9" a="1"/>
  <c r="O29" i="9" s="1"/>
  <c r="O44" i="9" a="1"/>
  <c r="O44" i="9" s="1"/>
  <c r="O60" i="9" a="1"/>
  <c r="O60" i="9" s="1"/>
  <c r="O75" i="9" a="1"/>
  <c r="O75" i="9" s="1"/>
  <c r="O91" i="9" a="1"/>
  <c r="O91" i="9" s="1"/>
  <c r="O106" i="9" a="1"/>
  <c r="O106" i="9" s="1"/>
  <c r="O122" i="9" a="1"/>
  <c r="O122" i="9" s="1"/>
  <c r="O138" i="9" a="1"/>
  <c r="O138" i="9" s="1"/>
  <c r="O154" i="9" a="1"/>
  <c r="O154" i="9" s="1"/>
  <c r="O169" i="9" a="1"/>
  <c r="O169" i="9" s="1"/>
  <c r="O184" i="9" a="1"/>
  <c r="O184" i="9" s="1"/>
  <c r="O200" i="9" a="1"/>
  <c r="O200" i="9" s="1"/>
  <c r="O216" i="9" a="1"/>
  <c r="O216" i="9" s="1"/>
  <c r="O232" i="9" a="1"/>
  <c r="O232" i="9" s="1"/>
  <c r="O248" i="9" a="1"/>
  <c r="O248" i="9" s="1"/>
  <c r="O263" i="9" a="1"/>
  <c r="O263" i="9" s="1"/>
  <c r="O279" i="9" a="1"/>
  <c r="O279" i="9" s="1"/>
  <c r="O294" i="9" a="1"/>
  <c r="O294" i="9" s="1"/>
  <c r="O310" i="9" a="1"/>
  <c r="O310" i="9" s="1"/>
  <c r="O325" i="9" a="1"/>
  <c r="O325" i="9" s="1"/>
  <c r="O354" i="9" a="1"/>
  <c r="O354" i="9" s="1"/>
  <c r="O368" i="9" a="1"/>
  <c r="O368" i="9" s="1"/>
  <c r="O397" i="9" a="1"/>
  <c r="O397" i="9" s="1"/>
  <c r="O412" i="9" a="1"/>
  <c r="O412" i="9" s="1"/>
  <c r="O426" i="9" a="1"/>
  <c r="O426" i="9" s="1"/>
  <c r="O442" i="9" a="1"/>
  <c r="O442" i="9" s="1"/>
  <c r="O457" i="9" a="1"/>
  <c r="O457" i="9" s="1"/>
  <c r="O470" i="9" a="1"/>
  <c r="O470" i="9" s="1"/>
  <c r="O484" i="9" a="1"/>
  <c r="O484" i="9" s="1"/>
  <c r="O500" i="9" a="1"/>
  <c r="O500" i="9" s="1"/>
  <c r="O515" i="9" a="1"/>
  <c r="O515" i="9" s="1"/>
  <c r="O529" i="9" a="1"/>
  <c r="O529" i="9" s="1"/>
  <c r="O543" i="9" a="1"/>
  <c r="O543" i="9" s="1"/>
  <c r="O558" i="9" a="1"/>
  <c r="O558" i="9" s="1"/>
  <c r="O573" i="9" a="1"/>
  <c r="O573" i="9" s="1"/>
  <c r="O602" i="9" a="1"/>
  <c r="O602" i="9" s="1"/>
  <c r="O618" i="9" a="1"/>
  <c r="O618" i="9" s="1"/>
  <c r="O633" i="9" a="1"/>
  <c r="O633" i="9" s="1"/>
  <c r="O648" i="9" a="1"/>
  <c r="O648" i="9" s="1"/>
  <c r="O661" i="9" a="1"/>
  <c r="O661" i="9" s="1"/>
  <c r="O675" i="9" a="1"/>
  <c r="O675" i="9" s="1"/>
  <c r="O691" i="9" a="1"/>
  <c r="O691" i="9" s="1"/>
  <c r="O707" i="9" a="1"/>
  <c r="O707" i="9" s="1"/>
  <c r="O720" i="9" a="1"/>
  <c r="O720" i="9" s="1"/>
  <c r="O748" i="9" a="1"/>
  <c r="O748" i="9" s="1"/>
  <c r="O764" i="9" a="1"/>
  <c r="O764" i="9" s="1"/>
  <c r="O778" i="9" a="1"/>
  <c r="O778" i="9" s="1"/>
  <c r="O793" i="9" a="1"/>
  <c r="O793" i="9" s="1"/>
  <c r="O808" i="9" a="1"/>
  <c r="O808" i="9" s="1"/>
  <c r="O824" i="9" a="1"/>
  <c r="O824" i="9" s="1"/>
  <c r="O839" i="9" a="1"/>
  <c r="O839" i="9" s="1"/>
  <c r="O854" i="9" a="1"/>
  <c r="O854" i="9" s="1"/>
  <c r="O869" i="9" a="1"/>
  <c r="O869" i="9" s="1"/>
  <c r="O884" i="9" a="1"/>
  <c r="O884" i="9" s="1"/>
  <c r="O900" i="9" a="1"/>
  <c r="O900" i="9" s="1"/>
  <c r="O914" i="9" a="1"/>
  <c r="O914" i="9" s="1"/>
  <c r="O929" i="9" a="1"/>
  <c r="O929" i="9" s="1"/>
  <c r="O944" i="9" a="1"/>
  <c r="O944" i="9" s="1"/>
  <c r="O960" i="9" a="1"/>
  <c r="O960" i="9" s="1"/>
  <c r="O975" i="9" a="1"/>
  <c r="O975" i="9" s="1"/>
  <c r="O990" i="9" a="1"/>
  <c r="O990" i="9" s="1"/>
  <c r="O1005" i="9" a="1"/>
  <c r="O1005" i="9" s="1"/>
  <c r="O1021" i="9" a="1"/>
  <c r="O1021" i="9" s="1"/>
  <c r="O1035" i="9" a="1"/>
  <c r="O1035" i="9" s="1"/>
  <c r="O1050" i="9" a="1"/>
  <c r="O1050" i="9" s="1"/>
  <c r="O1066" i="9" a="1"/>
  <c r="O1066" i="9" s="1"/>
  <c r="O1073" i="9" a="1"/>
  <c r="O1073" i="9" s="1"/>
  <c r="O1081" i="9" a="1"/>
  <c r="O1081" i="9" s="1"/>
  <c r="O1088" i="9" a="1"/>
  <c r="O1088" i="9" s="1"/>
  <c r="O1095" i="9" a="1"/>
  <c r="O1095" i="9" s="1"/>
  <c r="O1102" i="9" a="1"/>
  <c r="O1102" i="9" s="1"/>
  <c r="O1110" i="9" a="1"/>
  <c r="O1110" i="9" s="1"/>
  <c r="O1118" i="9" a="1"/>
  <c r="O1118" i="9" s="1"/>
  <c r="O1125" i="9" a="1"/>
  <c r="O1125" i="9" s="1"/>
  <c r="O1133" i="9" a="1"/>
  <c r="O1133" i="9" s="1"/>
  <c r="O1140" i="9" a="1"/>
  <c r="O1140" i="9" s="1"/>
  <c r="O1148" i="9" a="1"/>
  <c r="O1148" i="9" s="1"/>
  <c r="O1155" i="9" a="1"/>
  <c r="O1155" i="9" s="1"/>
  <c r="O1162" i="9" a="1"/>
  <c r="O1162" i="9" s="1"/>
  <c r="O1169" i="9" a="1"/>
  <c r="O1169" i="9" s="1"/>
  <c r="O1184" i="9" a="1"/>
  <c r="O1184" i="9" s="1"/>
  <c r="O1191" i="9" a="1"/>
  <c r="O1191" i="9" s="1"/>
  <c r="O1198" i="9" a="1"/>
  <c r="O1198" i="9" s="1"/>
  <c r="O1205" i="9" a="1"/>
  <c r="O1205" i="9" s="1"/>
  <c r="O1212" i="9" a="1"/>
  <c r="O1212" i="9" s="1"/>
  <c r="O1219" i="9" a="1"/>
  <c r="O1219" i="9" s="1"/>
  <c r="O1226" i="9" a="1"/>
  <c r="O1226" i="9" s="1"/>
  <c r="O1233" i="9" a="1"/>
  <c r="O1233" i="9" s="1"/>
  <c r="O1248" i="9" a="1"/>
  <c r="O1248" i="9" s="1"/>
  <c r="O1255" i="9" a="1"/>
  <c r="O1255" i="9" s="1"/>
  <c r="O1262" i="9" a="1"/>
  <c r="O1262" i="9" s="1"/>
  <c r="O1269" i="9" a="1"/>
  <c r="O1269" i="9" s="1"/>
  <c r="O1276" i="9" a="1"/>
  <c r="O1276" i="9" s="1"/>
  <c r="O1283" i="9" a="1"/>
  <c r="O1283" i="9" s="1"/>
  <c r="O1290" i="9" a="1"/>
  <c r="O1290" i="9" s="1"/>
  <c r="O1297" i="9" a="1"/>
  <c r="O1297" i="9" s="1"/>
  <c r="O1312" i="9" a="1"/>
  <c r="O1312" i="9" s="1"/>
  <c r="O1319" i="9" a="1"/>
  <c r="O1319" i="9" s="1"/>
  <c r="O1326" i="9" a="1"/>
  <c r="O1326" i="9" s="1"/>
  <c r="O1333" i="9" a="1"/>
  <c r="O1333" i="9" s="1"/>
  <c r="O1340" i="9" a="1"/>
  <c r="O1340" i="9" s="1"/>
  <c r="O1347" i="9" a="1"/>
  <c r="O1347" i="9" s="1"/>
  <c r="O1354" i="9" a="1"/>
  <c r="O1354" i="9" s="1"/>
  <c r="O1361" i="9" a="1"/>
  <c r="O1361" i="9" s="1"/>
  <c r="O1376" i="9" a="1"/>
  <c r="O1376" i="9" s="1"/>
  <c r="O1383" i="9" a="1"/>
  <c r="O1383" i="9" s="1"/>
  <c r="O1390" i="9" a="1"/>
  <c r="O1390" i="9" s="1"/>
  <c r="O1397" i="9" a="1"/>
  <c r="O1397" i="9" s="1"/>
  <c r="O1404" i="9" a="1"/>
  <c r="O1404" i="9" s="1"/>
  <c r="O1411" i="9" a="1"/>
  <c r="O1411" i="9" s="1"/>
  <c r="O1418" i="9" a="1"/>
  <c r="O1418" i="9" s="1"/>
  <c r="O1425" i="9" a="1"/>
  <c r="O1425" i="9" s="1"/>
  <c r="O1440" i="9" a="1"/>
  <c r="O1440" i="9" s="1"/>
  <c r="O1447" i="9" a="1"/>
  <c r="O1447" i="9" s="1"/>
  <c r="O1454" i="9" a="1"/>
  <c r="O1454" i="9" s="1"/>
  <c r="O1461" i="9" a="1"/>
  <c r="O1461" i="9" s="1"/>
  <c r="O1468" i="9" a="1"/>
  <c r="O1468" i="9" s="1"/>
  <c r="O1475" i="9" a="1"/>
  <c r="O1475" i="9" s="1"/>
  <c r="O1482" i="9" a="1"/>
  <c r="O1482" i="9" s="1"/>
  <c r="O1489" i="9" a="1"/>
  <c r="O1489" i="9" s="1"/>
  <c r="O1504" i="9" a="1"/>
  <c r="O1504" i="9" s="1"/>
  <c r="O1511" i="9" a="1"/>
  <c r="O1511" i="9" s="1"/>
  <c r="O1518" i="9" a="1"/>
  <c r="O1518" i="9" s="1"/>
  <c r="O1525" i="9" a="1"/>
  <c r="O1525" i="9" s="1"/>
  <c r="O1532" i="9" a="1"/>
  <c r="O1532" i="9" s="1"/>
  <c r="O1539" i="9" a="1"/>
  <c r="O1539" i="9" s="1"/>
  <c r="O1546" i="9" a="1"/>
  <c r="O1546" i="9" s="1"/>
  <c r="O1553" i="9" a="1"/>
  <c r="O1553" i="9" s="1"/>
  <c r="O1568" i="9" a="1"/>
  <c r="O1568" i="9" s="1"/>
  <c r="O1575" i="9" a="1"/>
  <c r="O1575" i="9" s="1"/>
  <c r="O1582" i="9" a="1"/>
  <c r="O1582" i="9" s="1"/>
  <c r="O1589" i="9" a="1"/>
  <c r="O1589" i="9" s="1"/>
  <c r="O1596" i="9" a="1"/>
  <c r="O1596" i="9" s="1"/>
  <c r="O1603" i="9" a="1"/>
  <c r="O1603" i="9" s="1"/>
  <c r="O1610" i="9" a="1"/>
  <c r="O1610" i="9" s="1"/>
  <c r="O1617" i="9" a="1"/>
  <c r="O1617" i="9" s="1"/>
  <c r="O1632" i="9" a="1"/>
  <c r="O1632" i="9" s="1"/>
  <c r="O1639" i="9" a="1"/>
  <c r="O1639" i="9" s="1"/>
  <c r="O1646" i="9" a="1"/>
  <c r="O1646" i="9" s="1"/>
  <c r="O1653" i="9" a="1"/>
  <c r="O1653" i="9" s="1"/>
  <c r="O1660" i="9" a="1"/>
  <c r="O1660" i="9" s="1"/>
  <c r="O1667" i="9" a="1"/>
  <c r="O1667" i="9" s="1"/>
  <c r="O1674" i="9" a="1"/>
  <c r="O1674" i="9" s="1"/>
  <c r="O1681" i="9" a="1"/>
  <c r="O1681" i="9" s="1"/>
  <c r="O1696" i="9" a="1"/>
  <c r="O1696" i="9" s="1"/>
  <c r="O1703" i="9" a="1"/>
  <c r="O1703" i="9" s="1"/>
  <c r="O1710" i="9" a="1"/>
  <c r="O1710" i="9" s="1"/>
  <c r="O1717" i="9" a="1"/>
  <c r="O1717" i="9" s="1"/>
  <c r="O1724" i="9" a="1"/>
  <c r="O1724" i="9" s="1"/>
  <c r="O1731" i="9" a="1"/>
  <c r="O1731" i="9" s="1"/>
  <c r="O1738" i="9" a="1"/>
  <c r="O1738" i="9" s="1"/>
  <c r="O1745" i="9" a="1"/>
  <c r="O1745" i="9" s="1"/>
  <c r="O1760" i="9" a="1"/>
  <c r="O1760" i="9" s="1"/>
  <c r="O1767" i="9" a="1"/>
  <c r="O1767" i="9" s="1"/>
  <c r="O1774" i="9" a="1"/>
  <c r="O1774" i="9" s="1"/>
  <c r="O1781" i="9" a="1"/>
  <c r="O1781" i="9" s="1"/>
  <c r="O1788" i="9" a="1"/>
  <c r="O1788" i="9" s="1"/>
  <c r="O1795" i="9" a="1"/>
  <c r="O1795" i="9" s="1"/>
  <c r="O1802" i="9" a="1"/>
  <c r="O1802" i="9" s="1"/>
  <c r="O1809" i="9" a="1"/>
  <c r="O1809" i="9" s="1"/>
  <c r="O1824" i="9" a="1"/>
  <c r="O1824" i="9" s="1"/>
  <c r="O1831" i="9" a="1"/>
  <c r="O1831" i="9" s="1"/>
  <c r="O1838" i="9" a="1"/>
  <c r="O1838" i="9" s="1"/>
  <c r="O1845" i="9" a="1"/>
  <c r="O1845" i="9" s="1"/>
  <c r="O1852" i="9" a="1"/>
  <c r="O1852" i="9" s="1"/>
  <c r="O1859" i="9" a="1"/>
  <c r="O1859" i="9" s="1"/>
  <c r="O1866" i="9" a="1"/>
  <c r="O1866" i="9" s="1"/>
  <c r="O1873" i="9" a="1"/>
  <c r="O1873" i="9" s="1"/>
  <c r="O1888" i="9" a="1"/>
  <c r="O1888" i="9" s="1"/>
  <c r="O1895" i="9" a="1"/>
  <c r="O1895" i="9" s="1"/>
  <c r="O1902" i="9" a="1"/>
  <c r="O1902" i="9" s="1"/>
  <c r="O1909" i="9" a="1"/>
  <c r="O1909" i="9" s="1"/>
  <c r="O1916" i="9" a="1"/>
  <c r="O1916" i="9" s="1"/>
  <c r="O1923" i="9" a="1"/>
  <c r="O1923" i="9" s="1"/>
  <c r="O1936" i="9" a="1"/>
  <c r="O1936" i="9" s="1"/>
  <c r="O1942" i="9" a="1"/>
  <c r="O1942" i="9" s="1"/>
  <c r="O1949" i="9" a="1"/>
  <c r="O1949" i="9" s="1"/>
  <c r="O1955" i="9" a="1"/>
  <c r="O1955" i="9" s="1"/>
  <c r="O1968" i="9" a="1"/>
  <c r="O1968" i="9" s="1"/>
  <c r="O1974" i="9" a="1"/>
  <c r="O1974" i="9" s="1"/>
  <c r="O1981" i="9" a="1"/>
  <c r="O1981" i="9" s="1"/>
  <c r="O1987" i="9" a="1"/>
  <c r="O1987" i="9" s="1"/>
  <c r="O2000" i="9" a="1"/>
  <c r="O2000" i="9" s="1"/>
  <c r="O2006" i="9" a="1"/>
  <c r="O2006" i="9" s="1"/>
  <c r="O2013" i="9" a="1"/>
  <c r="O2013" i="9" s="1"/>
  <c r="O2019" i="9" a="1"/>
  <c r="O2019" i="9" s="1"/>
  <c r="O2032" i="9" a="1"/>
  <c r="O2032" i="9" s="1"/>
  <c r="O2038" i="9" a="1"/>
  <c r="O2038" i="9" s="1"/>
  <c r="O2045" i="9" a="1"/>
  <c r="O2045" i="9" s="1"/>
  <c r="O2051" i="9" a="1"/>
  <c r="O2051" i="9" s="1"/>
  <c r="O2064" i="9" a="1"/>
  <c r="O2064" i="9" s="1"/>
  <c r="O2070" i="9" a="1"/>
  <c r="O2070" i="9" s="1"/>
  <c r="O2077" i="9" a="1"/>
  <c r="O2077" i="9" s="1"/>
  <c r="O2083" i="9" a="1"/>
  <c r="O2083" i="9" s="1"/>
  <c r="O2096" i="9" a="1"/>
  <c r="O2096" i="9" s="1"/>
  <c r="O2102" i="9" a="1"/>
  <c r="O2102" i="9" s="1"/>
  <c r="O2109" i="9" a="1"/>
  <c r="O2109" i="9" s="1"/>
  <c r="O2115" i="9" a="1"/>
  <c r="O2115" i="9" s="1"/>
  <c r="O2128" i="9" a="1"/>
  <c r="O2128" i="9" s="1"/>
  <c r="O2134" i="9" a="1"/>
  <c r="O2134" i="9" s="1"/>
  <c r="O2141" i="9" a="1"/>
  <c r="O2141" i="9" s="1"/>
  <c r="O2147" i="9" a="1"/>
  <c r="O2147" i="9" s="1"/>
  <c r="O2160" i="9" a="1"/>
  <c r="O2160" i="9" s="1"/>
  <c r="O2166" i="9" a="1"/>
  <c r="O2166" i="9" s="1"/>
  <c r="O2173" i="9" a="1"/>
  <c r="O2173" i="9" s="1"/>
  <c r="O2179" i="9" a="1"/>
  <c r="O2179" i="9" s="1"/>
  <c r="O2192" i="9" a="1"/>
  <c r="O2192" i="9" s="1"/>
  <c r="O2198" i="9" a="1"/>
  <c r="O2198" i="9" s="1"/>
  <c r="O2205" i="9" a="1"/>
  <c r="O2205" i="9" s="1"/>
  <c r="O2211" i="9" a="1"/>
  <c r="O2211" i="9" s="1"/>
  <c r="O2224" i="9" a="1"/>
  <c r="O2224" i="9" s="1"/>
  <c r="O2230" i="9" a="1"/>
  <c r="O2230" i="9" s="1"/>
  <c r="O2237" i="9" a="1"/>
  <c r="O2237" i="9" s="1"/>
  <c r="O2243" i="9" a="1"/>
  <c r="O2243" i="9" s="1"/>
  <c r="O2256" i="9" a="1"/>
  <c r="O2256" i="9" s="1"/>
  <c r="O2262" i="9" a="1"/>
  <c r="O2262" i="9" s="1"/>
  <c r="O2269" i="9" a="1"/>
  <c r="O2269" i="9" s="1"/>
  <c r="O2275" i="9" a="1"/>
  <c r="O2275" i="9" s="1"/>
  <c r="O2288" i="9" a="1"/>
  <c r="O2288" i="9" s="1"/>
  <c r="O2294" i="9" a="1"/>
  <c r="O2294" i="9" s="1"/>
  <c r="O2301" i="9" a="1"/>
  <c r="O2301" i="9" s="1"/>
  <c r="O2307" i="9" a="1"/>
  <c r="O2307" i="9" s="1"/>
  <c r="O2320" i="9" a="1"/>
  <c r="O2320" i="9" s="1"/>
  <c r="O2326" i="9" a="1"/>
  <c r="O2326" i="9" s="1"/>
  <c r="O2333" i="9" a="1"/>
  <c r="O2333" i="9" s="1"/>
  <c r="S255" i="9" a="1"/>
  <c r="S255" i="9" s="1"/>
  <c r="S1674" i="9" a="1"/>
  <c r="S1674" i="9" s="1"/>
  <c r="S2248" i="9" a="1"/>
  <c r="S2248" i="9" s="1"/>
  <c r="R422" i="9"/>
  <c r="R934" i="9"/>
  <c r="R1446" i="9"/>
  <c r="R1725" i="9"/>
  <c r="R1981" i="9"/>
  <c r="R2237" i="9"/>
  <c r="Q158" i="9"/>
  <c r="Q336" i="9"/>
  <c r="Q421" i="9"/>
  <c r="Q506" i="9"/>
  <c r="Q578" i="9"/>
  <c r="Q642" i="9"/>
  <c r="Q706" i="9"/>
  <c r="Q770" i="9"/>
  <c r="Q834" i="9"/>
  <c r="Q898" i="9"/>
  <c r="Q962" i="9"/>
  <c r="Q1026" i="9"/>
  <c r="Q1090" i="9"/>
  <c r="Q1154" i="9"/>
  <c r="Q1218" i="9"/>
  <c r="Q1282" i="9"/>
  <c r="Q1346" i="9"/>
  <c r="Q1410" i="9"/>
  <c r="Q1474" i="9"/>
  <c r="Q1538" i="9"/>
  <c r="Q1602" i="9"/>
  <c r="Q1666" i="9"/>
  <c r="Q1730" i="9"/>
  <c r="Q1794" i="9"/>
  <c r="Q1858" i="9"/>
  <c r="Q1922" i="9"/>
  <c r="Q1986" i="9"/>
  <c r="Q2050" i="9"/>
  <c r="Q2114" i="9"/>
  <c r="Q2178" i="9"/>
  <c r="Q2242" i="9"/>
  <c r="Q2306" i="9"/>
  <c r="P35" i="9"/>
  <c r="P83" i="9"/>
  <c r="P115" i="9"/>
  <c r="P142" i="9"/>
  <c r="P163" i="9"/>
  <c r="P185" i="9"/>
  <c r="P206" i="9"/>
  <c r="P227" i="9"/>
  <c r="P249" i="9"/>
  <c r="P270" i="9"/>
  <c r="P291" i="9"/>
  <c r="P313" i="9"/>
  <c r="P334" i="9"/>
  <c r="P353" i="9"/>
  <c r="P369" i="9"/>
  <c r="P385" i="9"/>
  <c r="P401" i="9"/>
  <c r="P417" i="9"/>
  <c r="P433" i="9"/>
  <c r="P449" i="9"/>
  <c r="P465" i="9"/>
  <c r="P481" i="9"/>
  <c r="P497" i="9"/>
  <c r="P513" i="9"/>
  <c r="P529" i="9"/>
  <c r="P545" i="9"/>
  <c r="P561" i="9"/>
  <c r="P577" i="9"/>
  <c r="P593" i="9"/>
  <c r="P609" i="9"/>
  <c r="P625" i="9"/>
  <c r="P641" i="9"/>
  <c r="P657" i="9"/>
  <c r="P673" i="9"/>
  <c r="P689" i="9"/>
  <c r="P705" i="9"/>
  <c r="P721" i="9"/>
  <c r="P737" i="9"/>
  <c r="P753" i="9"/>
  <c r="P769" i="9"/>
  <c r="P785" i="9"/>
  <c r="P801" i="9"/>
  <c r="P817" i="9"/>
  <c r="P833" i="9"/>
  <c r="P849" i="9"/>
  <c r="P865" i="9"/>
  <c r="P881" i="9"/>
  <c r="P897" i="9"/>
  <c r="P913" i="9"/>
  <c r="P929" i="9"/>
  <c r="P945" i="9"/>
  <c r="P961" i="9"/>
  <c r="P977" i="9"/>
  <c r="P993" i="9"/>
  <c r="P1009" i="9"/>
  <c r="P1025" i="9"/>
  <c r="P1041" i="9"/>
  <c r="P1057" i="9"/>
  <c r="P1073" i="9"/>
  <c r="P1089" i="9"/>
  <c r="P1105" i="9"/>
  <c r="P1121" i="9"/>
  <c r="P1137" i="9"/>
  <c r="P1153" i="9"/>
  <c r="P1169" i="9"/>
  <c r="P1185" i="9"/>
  <c r="P1201" i="9"/>
  <c r="P1217" i="9"/>
  <c r="P1233" i="9"/>
  <c r="P1249" i="9"/>
  <c r="P1265" i="9"/>
  <c r="P1281" i="9"/>
  <c r="P1297" i="9"/>
  <c r="P1313" i="9"/>
  <c r="P1329" i="9"/>
  <c r="P1345" i="9"/>
  <c r="P1361" i="9"/>
  <c r="P1377" i="9"/>
  <c r="P1393" i="9"/>
  <c r="P1409" i="9"/>
  <c r="P1425" i="9"/>
  <c r="P1441" i="9"/>
  <c r="P1457" i="9"/>
  <c r="P1473" i="9"/>
  <c r="P1489" i="9"/>
  <c r="P1505" i="9"/>
  <c r="P1521" i="9"/>
  <c r="P1537" i="9"/>
  <c r="P1553" i="9"/>
  <c r="P1569" i="9"/>
  <c r="P1585" i="9"/>
  <c r="P1601" i="9"/>
  <c r="P1617" i="9"/>
  <c r="P1633" i="9"/>
  <c r="P1649" i="9"/>
  <c r="P1665" i="9"/>
  <c r="P1681" i="9"/>
  <c r="P1697" i="9"/>
  <c r="P1713" i="9"/>
  <c r="P1729" i="9"/>
  <c r="P1745" i="9"/>
  <c r="P1761" i="9"/>
  <c r="P1777" i="9"/>
  <c r="P1793" i="9"/>
  <c r="P1809" i="9"/>
  <c r="P1825" i="9"/>
  <c r="P1841" i="9"/>
  <c r="P1857" i="9"/>
  <c r="P1873" i="9"/>
  <c r="P1889" i="9"/>
  <c r="P1905" i="9"/>
  <c r="P1921" i="9"/>
  <c r="P1937" i="9"/>
  <c r="P1953" i="9"/>
  <c r="P1969" i="9"/>
  <c r="P1985" i="9"/>
  <c r="P2001" i="9"/>
  <c r="P2017" i="9"/>
  <c r="P2033" i="9"/>
  <c r="P2049" i="9"/>
  <c r="P2065" i="9"/>
  <c r="P2081" i="9"/>
  <c r="P2097" i="9"/>
  <c r="P2113" i="9"/>
  <c r="P2129" i="9"/>
  <c r="P2145" i="9"/>
  <c r="P2161" i="9"/>
  <c r="P2177" i="9"/>
  <c r="P2193" i="9"/>
  <c r="P2209" i="9"/>
  <c r="P2225" i="9"/>
  <c r="P2241" i="9"/>
  <c r="P2257" i="9"/>
  <c r="P2273" i="9"/>
  <c r="P2289" i="9"/>
  <c r="P2305" i="9"/>
  <c r="P2321" i="9"/>
  <c r="O2" i="9" a="1"/>
  <c r="O2" i="9" s="1"/>
  <c r="O17" i="9" a="1"/>
  <c r="O17" i="9" s="1"/>
  <c r="O33" i="9" a="1"/>
  <c r="O33" i="9" s="1"/>
  <c r="O48" i="9" a="1"/>
  <c r="O48" i="9" s="1"/>
  <c r="O64" i="9" a="1"/>
  <c r="O64" i="9" s="1"/>
  <c r="O79" i="9" a="1"/>
  <c r="O79" i="9" s="1"/>
  <c r="O95" i="9" a="1"/>
  <c r="O95" i="9" s="1"/>
  <c r="O110" i="9" a="1"/>
  <c r="O110" i="9" s="1"/>
  <c r="O126" i="9" a="1"/>
  <c r="O126" i="9" s="1"/>
  <c r="O142" i="9" a="1"/>
  <c r="O142" i="9" s="1"/>
  <c r="O158" i="9" a="1"/>
  <c r="O158" i="9" s="1"/>
  <c r="O173" i="9" a="1"/>
  <c r="O173" i="9" s="1"/>
  <c r="O188" i="9" a="1"/>
  <c r="O188" i="9" s="1"/>
  <c r="O204" i="9" a="1"/>
  <c r="O204" i="9" s="1"/>
  <c r="O220" i="9" a="1"/>
  <c r="O220" i="9" s="1"/>
  <c r="O236" i="9" a="1"/>
  <c r="O236" i="9" s="1"/>
  <c r="O252" i="9" a="1"/>
  <c r="O252" i="9" s="1"/>
  <c r="O267" i="9" a="1"/>
  <c r="O267" i="9" s="1"/>
  <c r="O282" i="9" a="1"/>
  <c r="O282" i="9" s="1"/>
  <c r="O298" i="9" a="1"/>
  <c r="O298" i="9" s="1"/>
  <c r="O313" i="9" a="1"/>
  <c r="O313" i="9" s="1"/>
  <c r="O329" i="9" a="1"/>
  <c r="O329" i="9" s="1"/>
  <c r="O343" i="9" a="1"/>
  <c r="O343" i="9" s="1"/>
  <c r="O357" i="9" a="1"/>
  <c r="O357" i="9" s="1"/>
  <c r="O371" i="9" a="1"/>
  <c r="O371" i="9" s="1"/>
  <c r="O386" i="9" a="1"/>
  <c r="O386" i="9" s="1"/>
  <c r="O401" i="9" a="1"/>
  <c r="O401" i="9" s="1"/>
  <c r="O415" i="9" a="1"/>
  <c r="O415" i="9" s="1"/>
  <c r="O430" i="9" a="1"/>
  <c r="O430" i="9" s="1"/>
  <c r="O446" i="9" a="1"/>
  <c r="O446" i="9" s="1"/>
  <c r="O460" i="9" a="1"/>
  <c r="O460" i="9" s="1"/>
  <c r="O474" i="9" a="1"/>
  <c r="O474" i="9" s="1"/>
  <c r="O488" i="9" a="1"/>
  <c r="O488" i="9" s="1"/>
  <c r="O504" i="9" a="1"/>
  <c r="O504" i="9" s="1"/>
  <c r="O519" i="9" a="1"/>
  <c r="O519" i="9" s="1"/>
  <c r="O532" i="9" a="1"/>
  <c r="O532" i="9" s="1"/>
  <c r="O546" i="9" a="1"/>
  <c r="O546" i="9" s="1"/>
  <c r="O562" i="9" a="1"/>
  <c r="O562" i="9" s="1"/>
  <c r="O577" i="9" a="1"/>
  <c r="O577" i="9" s="1"/>
  <c r="O591" i="9" a="1"/>
  <c r="O591" i="9" s="1"/>
  <c r="O606" i="9" a="1"/>
  <c r="O606" i="9" s="1"/>
  <c r="O622" i="9" a="1"/>
  <c r="O622" i="9" s="1"/>
  <c r="O637" i="9" a="1"/>
  <c r="O637" i="9" s="1"/>
  <c r="O665" i="9" a="1"/>
  <c r="O665" i="9" s="1"/>
  <c r="O679" i="9" a="1"/>
  <c r="O679" i="9" s="1"/>
  <c r="O695" i="9" a="1"/>
  <c r="O695" i="9" s="1"/>
  <c r="O710" i="9" a="1"/>
  <c r="O710" i="9" s="1"/>
  <c r="O723" i="9" a="1"/>
  <c r="O723" i="9" s="1"/>
  <c r="O737" i="9" a="1"/>
  <c r="O737" i="9" s="1"/>
  <c r="O752" i="9" a="1"/>
  <c r="O752" i="9" s="1"/>
  <c r="O768" i="9" a="1"/>
  <c r="O768" i="9" s="1"/>
  <c r="O782" i="9" a="1"/>
  <c r="O782" i="9" s="1"/>
  <c r="O796" i="9" a="1"/>
  <c r="O796" i="9" s="1"/>
  <c r="O812" i="9" a="1"/>
  <c r="O812" i="9" s="1"/>
  <c r="O828" i="9" a="1"/>
  <c r="O828" i="9" s="1"/>
  <c r="O843" i="9" a="1"/>
  <c r="O843" i="9" s="1"/>
  <c r="O858" i="9" a="1"/>
  <c r="O858" i="9" s="1"/>
  <c r="O873" i="9" a="1"/>
  <c r="O873" i="9" s="1"/>
  <c r="O888" i="9" a="1"/>
  <c r="O888" i="9" s="1"/>
  <c r="O903" i="9" a="1"/>
  <c r="O903" i="9" s="1"/>
  <c r="O932" i="9" a="1"/>
  <c r="O932" i="9" s="1"/>
  <c r="O948" i="9" a="1"/>
  <c r="O948" i="9" s="1"/>
  <c r="O964" i="9" a="1"/>
  <c r="O964" i="9" s="1"/>
  <c r="O978" i="9" a="1"/>
  <c r="O978" i="9" s="1"/>
  <c r="O1009" i="9" a="1"/>
  <c r="O1009" i="9" s="1"/>
  <c r="O1025" i="9" a="1"/>
  <c r="O1025" i="9" s="1"/>
  <c r="O1039" i="9" a="1"/>
  <c r="O1039" i="9" s="1"/>
  <c r="O1054" i="9" a="1"/>
  <c r="O1054" i="9" s="1"/>
  <c r="O1068" i="9" a="1"/>
  <c r="O1068" i="9" s="1"/>
  <c r="O1076" i="9" a="1"/>
  <c r="O1076" i="9" s="1"/>
  <c r="O1084" i="9" a="1"/>
  <c r="O1084" i="9" s="1"/>
  <c r="O1091" i="9" a="1"/>
  <c r="O1091" i="9" s="1"/>
  <c r="O1098" i="9" a="1"/>
  <c r="O1098" i="9" s="1"/>
  <c r="O1105" i="9" a="1"/>
  <c r="O1105" i="9" s="1"/>
  <c r="O1113" i="9" a="1"/>
  <c r="O1113" i="9" s="1"/>
  <c r="O1121" i="9" a="1"/>
  <c r="O1121" i="9" s="1"/>
  <c r="O1128" i="9" a="1"/>
  <c r="O1128" i="9" s="1"/>
  <c r="O1136" i="9" a="1"/>
  <c r="O1136" i="9" s="1"/>
  <c r="O1143" i="9" a="1"/>
  <c r="O1143" i="9" s="1"/>
  <c r="O1151" i="9" a="1"/>
  <c r="O1151" i="9" s="1"/>
  <c r="O1158" i="9" a="1"/>
  <c r="O1158" i="9" s="1"/>
  <c r="O1165" i="9" a="1"/>
  <c r="O1165" i="9" s="1"/>
  <c r="O1172" i="9" a="1"/>
  <c r="O1172" i="9" s="1"/>
  <c r="O1179" i="9" a="1"/>
  <c r="O1179" i="9" s="1"/>
  <c r="O1186" i="9" a="1"/>
  <c r="O1186" i="9" s="1"/>
  <c r="O1193" i="9" a="1"/>
  <c r="O1193" i="9" s="1"/>
  <c r="O1208" i="9" a="1"/>
  <c r="O1208" i="9" s="1"/>
  <c r="O1215" i="9" a="1"/>
  <c r="O1215" i="9" s="1"/>
  <c r="O1222" i="9" a="1"/>
  <c r="O1222" i="9" s="1"/>
  <c r="O1229" i="9" a="1"/>
  <c r="O1229" i="9" s="1"/>
  <c r="O1236" i="9" a="1"/>
  <c r="O1236" i="9" s="1"/>
  <c r="O1243" i="9" a="1"/>
  <c r="O1243" i="9" s="1"/>
  <c r="O1250" i="9" a="1"/>
  <c r="O1250" i="9" s="1"/>
  <c r="O1257" i="9" a="1"/>
  <c r="O1257" i="9" s="1"/>
  <c r="O1272" i="9" a="1"/>
  <c r="O1272" i="9" s="1"/>
  <c r="O1279" i="9" a="1"/>
  <c r="O1279" i="9" s="1"/>
  <c r="O1286" i="9" a="1"/>
  <c r="O1286" i="9" s="1"/>
  <c r="O1293" i="9" a="1"/>
  <c r="O1293" i="9" s="1"/>
  <c r="O1300" i="9" a="1"/>
  <c r="O1300" i="9" s="1"/>
  <c r="O1307" i="9" a="1"/>
  <c r="O1307" i="9" s="1"/>
  <c r="O1314" i="9" a="1"/>
  <c r="O1314" i="9" s="1"/>
  <c r="O1321" i="9" a="1"/>
  <c r="O1321" i="9" s="1"/>
  <c r="O1336" i="9" a="1"/>
  <c r="O1336" i="9" s="1"/>
  <c r="O1343" i="9" a="1"/>
  <c r="O1343" i="9" s="1"/>
  <c r="O1350" i="9" a="1"/>
  <c r="O1350" i="9" s="1"/>
  <c r="O1357" i="9" a="1"/>
  <c r="O1357" i="9" s="1"/>
  <c r="O1364" i="9" a="1"/>
  <c r="O1364" i="9" s="1"/>
  <c r="O1371" i="9" a="1"/>
  <c r="O1371" i="9" s="1"/>
  <c r="O1378" i="9" a="1"/>
  <c r="O1378" i="9" s="1"/>
  <c r="O1385" i="9" a="1"/>
  <c r="O1385" i="9" s="1"/>
  <c r="O1400" i="9" a="1"/>
  <c r="O1400" i="9" s="1"/>
  <c r="O1407" i="9" a="1"/>
  <c r="O1407" i="9" s="1"/>
  <c r="O1414" i="9" a="1"/>
  <c r="O1414" i="9" s="1"/>
  <c r="O1421" i="9" a="1"/>
  <c r="O1421" i="9" s="1"/>
  <c r="O1428" i="9" a="1"/>
  <c r="O1428" i="9" s="1"/>
  <c r="O1435" i="9" a="1"/>
  <c r="O1435" i="9" s="1"/>
  <c r="O1442" i="9" a="1"/>
  <c r="O1442" i="9" s="1"/>
  <c r="O1449" i="9" a="1"/>
  <c r="O1449" i="9" s="1"/>
  <c r="O1464" i="9" a="1"/>
  <c r="O1464" i="9" s="1"/>
  <c r="O1471" i="9" a="1"/>
  <c r="O1471" i="9" s="1"/>
  <c r="O1478" i="9" a="1"/>
  <c r="O1478" i="9" s="1"/>
  <c r="O1485" i="9" a="1"/>
  <c r="O1485" i="9" s="1"/>
  <c r="O1492" i="9" a="1"/>
  <c r="O1492" i="9" s="1"/>
  <c r="O1499" i="9" a="1"/>
  <c r="O1499" i="9" s="1"/>
  <c r="O1506" i="9" a="1"/>
  <c r="O1506" i="9" s="1"/>
  <c r="O1513" i="9" a="1"/>
  <c r="O1513" i="9" s="1"/>
  <c r="O1528" i="9" a="1"/>
  <c r="O1528" i="9" s="1"/>
  <c r="O1535" i="9" a="1"/>
  <c r="O1535" i="9" s="1"/>
  <c r="O1542" i="9" a="1"/>
  <c r="O1542" i="9" s="1"/>
  <c r="O1549" i="9" a="1"/>
  <c r="O1549" i="9" s="1"/>
  <c r="O1556" i="9" a="1"/>
  <c r="O1556" i="9" s="1"/>
  <c r="O1563" i="9" a="1"/>
  <c r="O1563" i="9" s="1"/>
  <c r="O1570" i="9" a="1"/>
  <c r="O1570" i="9" s="1"/>
  <c r="O1577" i="9" a="1"/>
  <c r="O1577" i="9" s="1"/>
  <c r="O1592" i="9" a="1"/>
  <c r="O1592" i="9" s="1"/>
  <c r="O1599" i="9" a="1"/>
  <c r="O1599" i="9" s="1"/>
  <c r="O1606" i="9" a="1"/>
  <c r="O1606" i="9" s="1"/>
  <c r="O1613" i="9" a="1"/>
  <c r="O1613" i="9" s="1"/>
  <c r="O1620" i="9" a="1"/>
  <c r="O1620" i="9" s="1"/>
  <c r="O1627" i="9" a="1"/>
  <c r="O1627" i="9" s="1"/>
  <c r="O1634" i="9" a="1"/>
  <c r="O1634" i="9" s="1"/>
  <c r="O1641" i="9" a="1"/>
  <c r="O1641" i="9" s="1"/>
  <c r="O1656" i="9" a="1"/>
  <c r="O1656" i="9" s="1"/>
  <c r="O1663" i="9" a="1"/>
  <c r="O1663" i="9" s="1"/>
  <c r="O1670" i="9" a="1"/>
  <c r="O1670" i="9" s="1"/>
  <c r="O1677" i="9" a="1"/>
  <c r="O1677" i="9" s="1"/>
  <c r="O1684" i="9" a="1"/>
  <c r="O1684" i="9" s="1"/>
  <c r="O1691" i="9" a="1"/>
  <c r="O1691" i="9" s="1"/>
  <c r="O1698" i="9" a="1"/>
  <c r="O1698" i="9" s="1"/>
  <c r="O1705" i="9" a="1"/>
  <c r="O1705" i="9" s="1"/>
  <c r="O1720" i="9" a="1"/>
  <c r="O1720" i="9" s="1"/>
  <c r="O1727" i="9" a="1"/>
  <c r="O1727" i="9" s="1"/>
  <c r="O1734" i="9" a="1"/>
  <c r="O1734" i="9" s="1"/>
  <c r="O1741" i="9" a="1"/>
  <c r="O1741" i="9" s="1"/>
  <c r="O1748" i="9" a="1"/>
  <c r="O1748" i="9" s="1"/>
  <c r="O1755" i="9" a="1"/>
  <c r="O1755" i="9" s="1"/>
  <c r="O1762" i="9" a="1"/>
  <c r="O1762" i="9" s="1"/>
  <c r="O1769" i="9" a="1"/>
  <c r="O1769" i="9" s="1"/>
  <c r="O1784" i="9" a="1"/>
  <c r="O1784" i="9" s="1"/>
  <c r="O1791" i="9" a="1"/>
  <c r="O1791" i="9" s="1"/>
  <c r="O1798" i="9" a="1"/>
  <c r="O1798" i="9" s="1"/>
  <c r="O1805" i="9" a="1"/>
  <c r="O1805" i="9" s="1"/>
  <c r="O1812" i="9" a="1"/>
  <c r="O1812" i="9" s="1"/>
  <c r="O1819" i="9" a="1"/>
  <c r="O1819" i="9" s="1"/>
  <c r="O1826" i="9" a="1"/>
  <c r="O1826" i="9" s="1"/>
  <c r="O1833" i="9" a="1"/>
  <c r="O1833" i="9" s="1"/>
  <c r="O1848" i="9" a="1"/>
  <c r="O1848" i="9" s="1"/>
  <c r="O1855" i="9" a="1"/>
  <c r="O1855" i="9" s="1"/>
  <c r="O1862" i="9" a="1"/>
  <c r="O1862" i="9" s="1"/>
  <c r="O1869" i="9" a="1"/>
  <c r="O1869" i="9" s="1"/>
  <c r="O1876" i="9" a="1"/>
  <c r="O1876" i="9" s="1"/>
  <c r="O1883" i="9" a="1"/>
  <c r="O1883" i="9" s="1"/>
  <c r="O1890" i="9" a="1"/>
  <c r="O1890" i="9" s="1"/>
  <c r="O1897" i="9" a="1"/>
  <c r="O1897" i="9" s="1"/>
  <c r="O1912" i="9" a="1"/>
  <c r="O1912" i="9" s="1"/>
  <c r="O1919" i="9" a="1"/>
  <c r="O1919" i="9" s="1"/>
  <c r="O1932" i="9" a="1"/>
  <c r="O1932" i="9" s="1"/>
  <c r="O1938" i="9" a="1"/>
  <c r="O1938" i="9" s="1"/>
  <c r="O1945" i="9" a="1"/>
  <c r="O1945" i="9" s="1"/>
  <c r="O1951" i="9" a="1"/>
  <c r="O1951" i="9" s="1"/>
  <c r="O1964" i="9" a="1"/>
  <c r="O1964" i="9" s="1"/>
  <c r="O1970" i="9" a="1"/>
  <c r="O1970" i="9" s="1"/>
  <c r="O1977" i="9" a="1"/>
  <c r="O1977" i="9" s="1"/>
  <c r="O1983" i="9" a="1"/>
  <c r="O1983" i="9" s="1"/>
  <c r="O1996" i="9" a="1"/>
  <c r="O1996" i="9" s="1"/>
  <c r="O2002" i="9" a="1"/>
  <c r="O2002" i="9" s="1"/>
  <c r="O2009" i="9" a="1"/>
  <c r="O2009" i="9" s="1"/>
  <c r="O2015" i="9" a="1"/>
  <c r="O2015" i="9" s="1"/>
  <c r="O2028" i="9" a="1"/>
  <c r="O2028" i="9" s="1"/>
  <c r="O2034" i="9" a="1"/>
  <c r="O2034" i="9" s="1"/>
  <c r="O2041" i="9" a="1"/>
  <c r="O2041" i="9" s="1"/>
  <c r="O2047" i="9" a="1"/>
  <c r="O2047" i="9" s="1"/>
  <c r="O2060" i="9" a="1"/>
  <c r="O2060" i="9" s="1"/>
  <c r="O2066" i="9" a="1"/>
  <c r="O2066" i="9" s="1"/>
  <c r="O2073" i="9" a="1"/>
  <c r="O2073" i="9" s="1"/>
  <c r="O2079" i="9" a="1"/>
  <c r="O2079" i="9" s="1"/>
  <c r="O2092" i="9" a="1"/>
  <c r="O2092" i="9" s="1"/>
  <c r="O2098" i="9" a="1"/>
  <c r="O2098" i="9" s="1"/>
  <c r="O2105" i="9" a="1"/>
  <c r="O2105" i="9" s="1"/>
  <c r="O2111" i="9" a="1"/>
  <c r="O2111" i="9" s="1"/>
  <c r="O2124" i="9" a="1"/>
  <c r="O2124" i="9" s="1"/>
  <c r="O2130" i="9" a="1"/>
  <c r="O2130" i="9" s="1"/>
  <c r="O2137" i="9" a="1"/>
  <c r="O2137" i="9" s="1"/>
  <c r="O2143" i="9" a="1"/>
  <c r="O2143" i="9" s="1"/>
  <c r="O2156" i="9" a="1"/>
  <c r="O2156" i="9" s="1"/>
  <c r="O2162" i="9" a="1"/>
  <c r="O2162" i="9" s="1"/>
  <c r="O2169" i="9" a="1"/>
  <c r="O2169" i="9" s="1"/>
  <c r="O2175" i="9" a="1"/>
  <c r="O2175" i="9" s="1"/>
  <c r="O2188" i="9" a="1"/>
  <c r="O2188" i="9" s="1"/>
  <c r="O2194" i="9" a="1"/>
  <c r="O2194" i="9" s="1"/>
  <c r="O2201" i="9" a="1"/>
  <c r="O2201" i="9" s="1"/>
  <c r="O2207" i="9" a="1"/>
  <c r="O2207" i="9" s="1"/>
  <c r="O2220" i="9" a="1"/>
  <c r="O2220" i="9" s="1"/>
  <c r="O2226" i="9" a="1"/>
  <c r="O2226" i="9" s="1"/>
  <c r="O2233" i="9" a="1"/>
  <c r="O2233" i="9" s="1"/>
  <c r="O2239" i="9" a="1"/>
  <c r="O2239" i="9" s="1"/>
  <c r="O2252" i="9" a="1"/>
  <c r="O2252" i="9" s="1"/>
  <c r="O2258" i="9" a="1"/>
  <c r="O2258" i="9" s="1"/>
  <c r="O2265" i="9" a="1"/>
  <c r="O2265" i="9" s="1"/>
  <c r="O2271" i="9" a="1"/>
  <c r="O2271" i="9" s="1"/>
  <c r="O2284" i="9" a="1"/>
  <c r="O2284" i="9" s="1"/>
  <c r="O2290" i="9" a="1"/>
  <c r="O2290" i="9" s="1"/>
  <c r="O2297" i="9" a="1"/>
  <c r="O2297" i="9" s="1"/>
  <c r="O2303" i="9" a="1"/>
  <c r="O2303" i="9" s="1"/>
  <c r="O2316" i="9" a="1"/>
  <c r="O2316" i="9" s="1"/>
  <c r="O2322" i="9" a="1"/>
  <c r="O2322" i="9" s="1"/>
  <c r="O2329" i="9" a="1"/>
  <c r="O2329" i="9" s="1"/>
  <c r="O2335" i="9" a="1"/>
  <c r="O2335" i="9" s="1"/>
  <c r="S927" i="9" a="1"/>
  <c r="S927" i="9" s="1"/>
  <c r="S1879" i="9" a="1"/>
  <c r="S1879" i="9" s="1"/>
  <c r="R38" i="9"/>
  <c r="R550" i="9"/>
  <c r="R1062" i="9"/>
  <c r="R1533" i="9"/>
  <c r="R1789" i="9"/>
  <c r="R2045" i="9"/>
  <c r="R2301" i="9"/>
  <c r="Q222" i="9"/>
  <c r="Q357" i="9"/>
  <c r="Q442" i="9"/>
  <c r="Q528" i="9"/>
  <c r="Q594" i="9"/>
  <c r="Q658" i="9"/>
  <c r="Q722" i="9"/>
  <c r="Q786" i="9"/>
  <c r="Q850" i="9"/>
  <c r="Q914" i="9"/>
  <c r="Q978" i="9"/>
  <c r="Q1042" i="9"/>
  <c r="Q1106" i="9"/>
  <c r="Q1170" i="9"/>
  <c r="Q1234" i="9"/>
  <c r="Q1298" i="9"/>
  <c r="Q1362" i="9"/>
  <c r="Q1426" i="9"/>
  <c r="Q1490" i="9"/>
  <c r="Q1554" i="9"/>
  <c r="Q1618" i="9"/>
  <c r="Q1682" i="9"/>
  <c r="Q1746" i="9"/>
  <c r="Q1810" i="9"/>
  <c r="Q1874" i="9"/>
  <c r="Q1938" i="9"/>
  <c r="Q2002" i="9"/>
  <c r="Q2066" i="9"/>
  <c r="Q2130" i="9"/>
  <c r="Q2194" i="9"/>
  <c r="Q2258" i="9"/>
  <c r="Q2322" i="9"/>
  <c r="P51" i="9"/>
  <c r="P91" i="9"/>
  <c r="P123" i="9"/>
  <c r="P147" i="9"/>
  <c r="P169" i="9"/>
  <c r="P190" i="9"/>
  <c r="P211" i="9"/>
  <c r="P233" i="9"/>
  <c r="P254" i="9"/>
  <c r="P275" i="9"/>
  <c r="P297" i="9"/>
  <c r="P318" i="9"/>
  <c r="P339" i="9"/>
  <c r="P357" i="9"/>
  <c r="P373" i="9"/>
  <c r="P389" i="9"/>
  <c r="P405" i="9"/>
  <c r="P421" i="9"/>
  <c r="P437" i="9"/>
  <c r="P453" i="9"/>
  <c r="P469" i="9"/>
  <c r="P485" i="9"/>
  <c r="P501" i="9"/>
  <c r="P517" i="9"/>
  <c r="P533" i="9"/>
  <c r="P549" i="9"/>
  <c r="P565" i="9"/>
  <c r="P581" i="9"/>
  <c r="P597" i="9"/>
  <c r="P613" i="9"/>
  <c r="P629" i="9"/>
  <c r="P645" i="9"/>
  <c r="P661" i="9"/>
  <c r="P677" i="9"/>
  <c r="P693" i="9"/>
  <c r="P709" i="9"/>
  <c r="P725" i="9"/>
  <c r="P741" i="9"/>
  <c r="P757" i="9"/>
  <c r="P773" i="9"/>
  <c r="P789" i="9"/>
  <c r="P805" i="9"/>
  <c r="P821" i="9"/>
  <c r="P837" i="9"/>
  <c r="P853" i="9"/>
  <c r="P869" i="9"/>
  <c r="P885" i="9"/>
  <c r="P901" i="9"/>
  <c r="P917" i="9"/>
  <c r="P933" i="9"/>
  <c r="P949" i="9"/>
  <c r="P965" i="9"/>
  <c r="P981" i="9"/>
  <c r="P997" i="9"/>
  <c r="P1013" i="9"/>
  <c r="P1029" i="9"/>
  <c r="P1045" i="9"/>
  <c r="P1061" i="9"/>
  <c r="P1077" i="9"/>
  <c r="P1093" i="9"/>
  <c r="P1109" i="9"/>
  <c r="P1125" i="9"/>
  <c r="P1141" i="9"/>
  <c r="P1157" i="9"/>
  <c r="P1173" i="9"/>
  <c r="P1189" i="9"/>
  <c r="P1205" i="9"/>
  <c r="P1221" i="9"/>
  <c r="P1237" i="9"/>
  <c r="P1253" i="9"/>
  <c r="P1269" i="9"/>
  <c r="P1285" i="9"/>
  <c r="P1301" i="9"/>
  <c r="P1317" i="9"/>
  <c r="P1333" i="9"/>
  <c r="P1349" i="9"/>
  <c r="P1365" i="9"/>
  <c r="P1381" i="9"/>
  <c r="P1397" i="9"/>
  <c r="P1413" i="9"/>
  <c r="P1429" i="9"/>
  <c r="P1445" i="9"/>
  <c r="P1461" i="9"/>
  <c r="P1477" i="9"/>
  <c r="P1493" i="9"/>
  <c r="P1509" i="9"/>
  <c r="P1525" i="9"/>
  <c r="P1541" i="9"/>
  <c r="P1557" i="9"/>
  <c r="P1573" i="9"/>
  <c r="P1589" i="9"/>
  <c r="P1605" i="9"/>
  <c r="P1621" i="9"/>
  <c r="P1637" i="9"/>
  <c r="P1653" i="9"/>
  <c r="P1669" i="9"/>
  <c r="P1685" i="9"/>
  <c r="P1701" i="9"/>
  <c r="P1717" i="9"/>
  <c r="P1733" i="9"/>
  <c r="P1749" i="9"/>
  <c r="P1765" i="9"/>
  <c r="P1781" i="9"/>
  <c r="P1797" i="9"/>
  <c r="P1813" i="9"/>
  <c r="P1829" i="9"/>
  <c r="P1845" i="9"/>
  <c r="P1861" i="9"/>
  <c r="P1877" i="9"/>
  <c r="P1893" i="9"/>
  <c r="P1909" i="9"/>
  <c r="P1925" i="9"/>
  <c r="P1941" i="9"/>
  <c r="P1957" i="9"/>
  <c r="P1973" i="9"/>
  <c r="P1989" i="9"/>
  <c r="P2005" i="9"/>
  <c r="P2021" i="9"/>
  <c r="P2037" i="9"/>
  <c r="P2053" i="9"/>
  <c r="P2069" i="9"/>
  <c r="P2085" i="9"/>
  <c r="P2101" i="9"/>
  <c r="P2117" i="9"/>
  <c r="P2133" i="9"/>
  <c r="P2149" i="9"/>
  <c r="P2165" i="9"/>
  <c r="P2181" i="9"/>
  <c r="P2197" i="9"/>
  <c r="P2213" i="9"/>
  <c r="P2229" i="9"/>
  <c r="P2245" i="9"/>
  <c r="P2261" i="9"/>
  <c r="P2277" i="9"/>
  <c r="P2293" i="9"/>
  <c r="P2309" i="9"/>
  <c r="P2325" i="9"/>
  <c r="O6" i="9" a="1"/>
  <c r="O6" i="9" s="1"/>
  <c r="O21" i="9" a="1"/>
  <c r="O21" i="9" s="1"/>
  <c r="O36" i="9" a="1"/>
  <c r="O36" i="9" s="1"/>
  <c r="O52" i="9" a="1"/>
  <c r="O52" i="9" s="1"/>
  <c r="O67" i="9" a="1"/>
  <c r="O67" i="9" s="1"/>
  <c r="O83" i="9" a="1"/>
  <c r="O83" i="9" s="1"/>
  <c r="O99" i="9" a="1"/>
  <c r="O99" i="9" s="1"/>
  <c r="O114" i="9" a="1"/>
  <c r="O114" i="9" s="1"/>
  <c r="O130" i="9" a="1"/>
  <c r="O130" i="9" s="1"/>
  <c r="O146" i="9" a="1"/>
  <c r="O146" i="9" s="1"/>
  <c r="O161" i="9" a="1"/>
  <c r="O161" i="9" s="1"/>
  <c r="O192" i="9" a="1"/>
  <c r="O192" i="9" s="1"/>
  <c r="O208" i="9" a="1"/>
  <c r="O208" i="9" s="1"/>
  <c r="O224" i="9" a="1"/>
  <c r="O224" i="9" s="1"/>
  <c r="O240" i="9" a="1"/>
  <c r="O240" i="9" s="1"/>
  <c r="O255" i="9" a="1"/>
  <c r="O255" i="9" s="1"/>
  <c r="O271" i="9" a="1"/>
  <c r="O271" i="9" s="1"/>
  <c r="O286" i="9" a="1"/>
  <c r="O286" i="9" s="1"/>
  <c r="O302" i="9" a="1"/>
  <c r="O302" i="9" s="1"/>
  <c r="O317" i="9" a="1"/>
  <c r="O317" i="9" s="1"/>
  <c r="O333" i="9" a="1"/>
  <c r="O333" i="9" s="1"/>
  <c r="O361" i="9" a="1"/>
  <c r="O361" i="9" s="1"/>
  <c r="O375" i="9" a="1"/>
  <c r="O375" i="9" s="1"/>
  <c r="O390" i="9" a="1"/>
  <c r="O390" i="9" s="1"/>
  <c r="O404" i="9" a="1"/>
  <c r="O404" i="9" s="1"/>
  <c r="O418" i="9" a="1"/>
  <c r="O418" i="9" s="1"/>
  <c r="O434" i="9" a="1"/>
  <c r="O434" i="9" s="1"/>
  <c r="O450" i="9" a="1"/>
  <c r="O450" i="9" s="1"/>
  <c r="O463" i="9" a="1"/>
  <c r="O463" i="9" s="1"/>
  <c r="O477" i="9" a="1"/>
  <c r="O477" i="9" s="1"/>
  <c r="O492" i="9" a="1"/>
  <c r="O492" i="9" s="1"/>
  <c r="O508" i="9" a="1"/>
  <c r="O508" i="9" s="1"/>
  <c r="O523" i="9" a="1"/>
  <c r="O523" i="9" s="1"/>
  <c r="O536" i="9" a="1"/>
  <c r="O536" i="9" s="1"/>
  <c r="O550" i="9" a="1"/>
  <c r="O550" i="9" s="1"/>
  <c r="O581" i="9" a="1"/>
  <c r="O581" i="9" s="1"/>
  <c r="O594" i="9" a="1"/>
  <c r="O594" i="9" s="1"/>
  <c r="O610" i="9" a="1"/>
  <c r="O610" i="9" s="1"/>
  <c r="O626" i="9" a="1"/>
  <c r="O626" i="9" s="1"/>
  <c r="O640" i="9" a="1"/>
  <c r="O640" i="9" s="1"/>
  <c r="O654" i="9" a="1"/>
  <c r="O654" i="9" s="1"/>
  <c r="O668" i="9" a="1"/>
  <c r="O668" i="9" s="1"/>
  <c r="O683" i="9" a="1"/>
  <c r="O683" i="9" s="1"/>
  <c r="O699" i="9" a="1"/>
  <c r="O699" i="9" s="1"/>
  <c r="O714" i="9" a="1"/>
  <c r="O714" i="9" s="1"/>
  <c r="O727" i="9" a="1"/>
  <c r="O727" i="9" s="1"/>
  <c r="O740" i="9" a="1"/>
  <c r="O740" i="9" s="1"/>
  <c r="O756" i="9" a="1"/>
  <c r="O756" i="9" s="1"/>
  <c r="O800" i="9" a="1"/>
  <c r="O800" i="9" s="1"/>
  <c r="O816" i="9" a="1"/>
  <c r="O816" i="9" s="1"/>
  <c r="O831" i="9" a="1"/>
  <c r="O831" i="9" s="1"/>
  <c r="O846" i="9" a="1"/>
  <c r="O846" i="9" s="1"/>
  <c r="O861" i="9" a="1"/>
  <c r="O861" i="9" s="1"/>
  <c r="O877" i="9" a="1"/>
  <c r="O877" i="9" s="1"/>
  <c r="O892" i="9" a="1"/>
  <c r="O892" i="9" s="1"/>
  <c r="O907" i="9" a="1"/>
  <c r="O907" i="9" s="1"/>
  <c r="O921" i="9" a="1"/>
  <c r="O921" i="9" s="1"/>
  <c r="O936" i="9" a="1"/>
  <c r="O936" i="9" s="1"/>
  <c r="O952" i="9" a="1"/>
  <c r="O952" i="9" s="1"/>
  <c r="O967" i="9" a="1"/>
  <c r="O967" i="9" s="1"/>
  <c r="O982" i="9" a="1"/>
  <c r="O982" i="9" s="1"/>
  <c r="O997" i="9" a="1"/>
  <c r="O997" i="9" s="1"/>
  <c r="O1013" i="9" a="1"/>
  <c r="O1013" i="9" s="1"/>
  <c r="O1028" i="9" a="1"/>
  <c r="O1028" i="9" s="1"/>
  <c r="O1042" i="9" a="1"/>
  <c r="O1042" i="9" s="1"/>
  <c r="O1058" i="9" a="1"/>
  <c r="O1058" i="9" s="1"/>
  <c r="O1069" i="9" a="1"/>
  <c r="O1069" i="9" s="1"/>
  <c r="O1077" i="9" a="1"/>
  <c r="O1077" i="9" s="1"/>
  <c r="O1092" i="9" a="1"/>
  <c r="O1092" i="9" s="1"/>
  <c r="O1106" i="9" a="1"/>
  <c r="O1106" i="9" s="1"/>
  <c r="O1114" i="9" a="1"/>
  <c r="O1114" i="9" s="1"/>
  <c r="O1122" i="9" a="1"/>
  <c r="O1122" i="9" s="1"/>
  <c r="O1129" i="9" a="1"/>
  <c r="O1129" i="9" s="1"/>
  <c r="O1144" i="9" a="1"/>
  <c r="O1144" i="9" s="1"/>
  <c r="O1152" i="9" a="1"/>
  <c r="O1152" i="9" s="1"/>
  <c r="O1159" i="9" a="1"/>
  <c r="O1159" i="9" s="1"/>
  <c r="O1166" i="9" a="1"/>
  <c r="O1166" i="9" s="1"/>
  <c r="O1173" i="9" a="1"/>
  <c r="O1173" i="9" s="1"/>
  <c r="O1180" i="9" a="1"/>
  <c r="O1180" i="9" s="1"/>
  <c r="O1187" i="9" a="1"/>
  <c r="O1187" i="9" s="1"/>
  <c r="O1194" i="9" a="1"/>
  <c r="O1194" i="9" s="1"/>
  <c r="O1201" i="9" a="1"/>
  <c r="O1201" i="9" s="1"/>
  <c r="O1216" i="9" a="1"/>
  <c r="O1216" i="9" s="1"/>
  <c r="O1223" i="9" a="1"/>
  <c r="O1223" i="9" s="1"/>
  <c r="O1230" i="9" a="1"/>
  <c r="O1230" i="9" s="1"/>
  <c r="O1237" i="9" a="1"/>
  <c r="O1237" i="9" s="1"/>
  <c r="O1244" i="9" a="1"/>
  <c r="O1244" i="9" s="1"/>
  <c r="O1251" i="9" a="1"/>
  <c r="O1251" i="9" s="1"/>
  <c r="O1258" i="9" a="1"/>
  <c r="O1258" i="9" s="1"/>
  <c r="O1265" i="9" a="1"/>
  <c r="O1265" i="9" s="1"/>
  <c r="O1280" i="9" a="1"/>
  <c r="O1280" i="9" s="1"/>
  <c r="O1287" i="9" a="1"/>
  <c r="O1287" i="9" s="1"/>
  <c r="O1294" i="9" a="1"/>
  <c r="O1294" i="9" s="1"/>
  <c r="O1301" i="9" a="1"/>
  <c r="O1301" i="9" s="1"/>
  <c r="O1308" i="9" a="1"/>
  <c r="O1308" i="9" s="1"/>
  <c r="O1315" i="9" a="1"/>
  <c r="O1315" i="9" s="1"/>
  <c r="O1322" i="9" a="1"/>
  <c r="O1322" i="9" s="1"/>
  <c r="O1329" i="9" a="1"/>
  <c r="O1329" i="9" s="1"/>
  <c r="O1344" i="9" a="1"/>
  <c r="O1344" i="9" s="1"/>
  <c r="O1351" i="9" a="1"/>
  <c r="O1351" i="9" s="1"/>
  <c r="O1358" i="9" a="1"/>
  <c r="O1358" i="9" s="1"/>
  <c r="O1365" i="9" a="1"/>
  <c r="O1365" i="9" s="1"/>
  <c r="O1372" i="9" a="1"/>
  <c r="O1372" i="9" s="1"/>
  <c r="O1379" i="9" a="1"/>
  <c r="O1379" i="9" s="1"/>
  <c r="O1386" i="9" a="1"/>
  <c r="O1386" i="9" s="1"/>
  <c r="O1393" i="9" a="1"/>
  <c r="O1393" i="9" s="1"/>
  <c r="O1408" i="9" a="1"/>
  <c r="O1408" i="9" s="1"/>
  <c r="O1415" i="9" a="1"/>
  <c r="O1415" i="9" s="1"/>
  <c r="O1422" i="9" a="1"/>
  <c r="O1422" i="9" s="1"/>
  <c r="O1429" i="9" a="1"/>
  <c r="O1429" i="9" s="1"/>
  <c r="O1436" i="9" a="1"/>
  <c r="O1436" i="9" s="1"/>
  <c r="O1443" i="9" a="1"/>
  <c r="O1443" i="9" s="1"/>
  <c r="O1450" i="9" a="1"/>
  <c r="O1450" i="9" s="1"/>
  <c r="O1457" i="9" a="1"/>
  <c r="O1457" i="9" s="1"/>
  <c r="O1472" i="9" a="1"/>
  <c r="O1472" i="9" s="1"/>
  <c r="O1479" i="9" a="1"/>
  <c r="O1479" i="9" s="1"/>
  <c r="O1486" i="9" a="1"/>
  <c r="O1486" i="9" s="1"/>
  <c r="O1493" i="9" a="1"/>
  <c r="O1493" i="9" s="1"/>
  <c r="O1500" i="9" a="1"/>
  <c r="O1500" i="9" s="1"/>
  <c r="O1507" i="9" a="1"/>
  <c r="O1507" i="9" s="1"/>
  <c r="O1514" i="9" a="1"/>
  <c r="O1514" i="9" s="1"/>
  <c r="O1521" i="9" a="1"/>
  <c r="O1521" i="9" s="1"/>
  <c r="O1536" i="9" a="1"/>
  <c r="O1536" i="9" s="1"/>
  <c r="O1543" i="9" a="1"/>
  <c r="O1543" i="9" s="1"/>
  <c r="O1550" i="9" a="1"/>
  <c r="O1550" i="9" s="1"/>
  <c r="O1557" i="9" a="1"/>
  <c r="O1557" i="9" s="1"/>
  <c r="O1564" i="9" a="1"/>
  <c r="O1564" i="9" s="1"/>
  <c r="O1571" i="9" a="1"/>
  <c r="O1571" i="9" s="1"/>
  <c r="O1578" i="9" a="1"/>
  <c r="O1578" i="9" s="1"/>
  <c r="O1585" i="9" a="1"/>
  <c r="O1585" i="9" s="1"/>
  <c r="O1600" i="9" a="1"/>
  <c r="O1600" i="9" s="1"/>
  <c r="O1607" i="9" a="1"/>
  <c r="O1607" i="9" s="1"/>
  <c r="O1614" i="9" a="1"/>
  <c r="O1614" i="9" s="1"/>
  <c r="O1621" i="9" a="1"/>
  <c r="O1621" i="9" s="1"/>
  <c r="O1628" i="9" a="1"/>
  <c r="O1628" i="9" s="1"/>
  <c r="O1635" i="9" a="1"/>
  <c r="O1635" i="9" s="1"/>
  <c r="O1642" i="9" a="1"/>
  <c r="O1642" i="9" s="1"/>
  <c r="O1649" i="9" a="1"/>
  <c r="O1649" i="9" s="1"/>
  <c r="O1664" i="9" a="1"/>
  <c r="O1664" i="9" s="1"/>
  <c r="O1671" i="9" a="1"/>
  <c r="O1671" i="9" s="1"/>
  <c r="O1678" i="9" a="1"/>
  <c r="O1678" i="9" s="1"/>
  <c r="O1685" i="9" a="1"/>
  <c r="O1685" i="9" s="1"/>
  <c r="O1692" i="9" a="1"/>
  <c r="O1692" i="9" s="1"/>
  <c r="O1699" i="9" a="1"/>
  <c r="O1699" i="9" s="1"/>
  <c r="O1706" i="9" a="1"/>
  <c r="O1706" i="9" s="1"/>
  <c r="O1713" i="9" a="1"/>
  <c r="O1713" i="9" s="1"/>
  <c r="O1728" i="9" a="1"/>
  <c r="O1728" i="9" s="1"/>
  <c r="O1735" i="9" a="1"/>
  <c r="O1735" i="9" s="1"/>
  <c r="O1742" i="9" a="1"/>
  <c r="O1742" i="9" s="1"/>
  <c r="O1749" i="9" a="1"/>
  <c r="O1749" i="9" s="1"/>
  <c r="O1756" i="9" a="1"/>
  <c r="O1756" i="9" s="1"/>
  <c r="O1763" i="9" a="1"/>
  <c r="O1763" i="9" s="1"/>
  <c r="O1770" i="9" a="1"/>
  <c r="O1770" i="9" s="1"/>
  <c r="O1777" i="9" a="1"/>
  <c r="O1777" i="9" s="1"/>
  <c r="O1792" i="9" a="1"/>
  <c r="O1792" i="9" s="1"/>
  <c r="O1799" i="9" a="1"/>
  <c r="O1799" i="9" s="1"/>
  <c r="O1806" i="9" a="1"/>
  <c r="O1806" i="9" s="1"/>
  <c r="O1813" i="9" a="1"/>
  <c r="O1813" i="9" s="1"/>
  <c r="O1820" i="9" a="1"/>
  <c r="O1820" i="9" s="1"/>
  <c r="O1827" i="9" a="1"/>
  <c r="O1827" i="9" s="1"/>
  <c r="O1834" i="9" a="1"/>
  <c r="O1834" i="9" s="1"/>
  <c r="O1841" i="9" a="1"/>
  <c r="O1841" i="9" s="1"/>
  <c r="O1856" i="9" a="1"/>
  <c r="O1856" i="9" s="1"/>
  <c r="O1863" i="9" a="1"/>
  <c r="O1863" i="9" s="1"/>
  <c r="O1870" i="9" a="1"/>
  <c r="O1870" i="9" s="1"/>
  <c r="O1877" i="9" a="1"/>
  <c r="O1877" i="9" s="1"/>
  <c r="O1884" i="9" a="1"/>
  <c r="O1884" i="9" s="1"/>
  <c r="O1891" i="9" a="1"/>
  <c r="O1891" i="9" s="1"/>
  <c r="O1898" i="9" a="1"/>
  <c r="O1898" i="9" s="1"/>
  <c r="O1905" i="9" a="1"/>
  <c r="O1905" i="9" s="1"/>
  <c r="O1920" i="9" a="1"/>
  <c r="O1920" i="9" s="1"/>
  <c r="O1926" i="9" a="1"/>
  <c r="O1926" i="9" s="1"/>
  <c r="O1933" i="9" a="1"/>
  <c r="O1933" i="9" s="1"/>
  <c r="O1939" i="9" a="1"/>
  <c r="O1939" i="9" s="1"/>
  <c r="O1952" i="9" a="1"/>
  <c r="O1952" i="9" s="1"/>
  <c r="O1958" i="9" a="1"/>
  <c r="O1958" i="9" s="1"/>
  <c r="O1965" i="9" a="1"/>
  <c r="O1965" i="9" s="1"/>
  <c r="O1971" i="9" a="1"/>
  <c r="O1971" i="9" s="1"/>
  <c r="O1984" i="9" a="1"/>
  <c r="O1984" i="9" s="1"/>
  <c r="O1990" i="9" a="1"/>
  <c r="O1990" i="9" s="1"/>
  <c r="O1997" i="9" a="1"/>
  <c r="O1997" i="9" s="1"/>
  <c r="O2003" i="9" a="1"/>
  <c r="O2003" i="9" s="1"/>
  <c r="O2016" i="9" a="1"/>
  <c r="O2016" i="9" s="1"/>
  <c r="O2022" i="9" a="1"/>
  <c r="O2022" i="9" s="1"/>
  <c r="O2029" i="9" a="1"/>
  <c r="O2029" i="9" s="1"/>
  <c r="O2035" i="9" a="1"/>
  <c r="O2035" i="9" s="1"/>
  <c r="O2048" i="9" a="1"/>
  <c r="O2048" i="9" s="1"/>
  <c r="O2054" i="9" a="1"/>
  <c r="O2054" i="9" s="1"/>
  <c r="O2061" i="9" a="1"/>
  <c r="O2061" i="9" s="1"/>
  <c r="O2067" i="9" a="1"/>
  <c r="O2067" i="9" s="1"/>
  <c r="O2080" i="9" a="1"/>
  <c r="O2080" i="9" s="1"/>
  <c r="O2086" i="9" a="1"/>
  <c r="O2086" i="9" s="1"/>
  <c r="O2093" i="9" a="1"/>
  <c r="O2093" i="9" s="1"/>
  <c r="O2099" i="9" a="1"/>
  <c r="O2099" i="9" s="1"/>
  <c r="O2112" i="9" a="1"/>
  <c r="O2112" i="9" s="1"/>
  <c r="O2118" i="9" a="1"/>
  <c r="O2118" i="9" s="1"/>
  <c r="O2125" i="9" a="1"/>
  <c r="O2125" i="9" s="1"/>
  <c r="O2131" i="9" a="1"/>
  <c r="O2131" i="9" s="1"/>
  <c r="O2144" i="9" a="1"/>
  <c r="O2144" i="9" s="1"/>
  <c r="O2150" i="9" a="1"/>
  <c r="O2150" i="9" s="1"/>
  <c r="O2157" i="9" a="1"/>
  <c r="O2157" i="9" s="1"/>
  <c r="O2163" i="9" a="1"/>
  <c r="O2163" i="9" s="1"/>
  <c r="O2176" i="9" a="1"/>
  <c r="O2176" i="9" s="1"/>
  <c r="O2182" i="9" a="1"/>
  <c r="O2182" i="9" s="1"/>
  <c r="O2189" i="9" a="1"/>
  <c r="O2189" i="9" s="1"/>
  <c r="O2195" i="9" a="1"/>
  <c r="O2195" i="9" s="1"/>
  <c r="O2208" i="9" a="1"/>
  <c r="O2208" i="9" s="1"/>
  <c r="O2214" i="9" a="1"/>
  <c r="O2214" i="9" s="1"/>
  <c r="O2221" i="9" a="1"/>
  <c r="O2221" i="9" s="1"/>
  <c r="O2227" i="9" a="1"/>
  <c r="O2227" i="9" s="1"/>
  <c r="O2240" i="9" a="1"/>
  <c r="O2240" i="9" s="1"/>
  <c r="O2246" i="9" a="1"/>
  <c r="O2246" i="9" s="1"/>
  <c r="O2253" i="9" a="1"/>
  <c r="O2253" i="9" s="1"/>
  <c r="O2259" i="9" a="1"/>
  <c r="O2259" i="9" s="1"/>
  <c r="O2272" i="9" a="1"/>
  <c r="O2272" i="9" s="1"/>
  <c r="O2278" i="9" a="1"/>
  <c r="O2278" i="9" s="1"/>
  <c r="O2285" i="9" a="1"/>
  <c r="O2285" i="9" s="1"/>
  <c r="O2291" i="9" a="1"/>
  <c r="O2291" i="9" s="1"/>
  <c r="O2304" i="9" a="1"/>
  <c r="O2304" i="9" s="1"/>
  <c r="O2310" i="9" a="1"/>
  <c r="O2310" i="9" s="1"/>
  <c r="O2317" i="9" a="1"/>
  <c r="O2317" i="9" s="1"/>
  <c r="O2323" i="9" a="1"/>
  <c r="O2323" i="9" s="1"/>
  <c r="O2336" i="9" a="1"/>
  <c r="O2336" i="9" s="1"/>
  <c r="L2" i="9" a="1"/>
  <c r="L2" i="9" s="1"/>
  <c r="M525" i="9"/>
  <c r="M781" i="9"/>
  <c r="M1037" i="9"/>
  <c r="S1177" i="9" a="1"/>
  <c r="S1177" i="9" s="1"/>
  <c r="R166" i="9"/>
  <c r="R678" i="9"/>
  <c r="R1190" i="9"/>
  <c r="R1597" i="9"/>
  <c r="R1853" i="9"/>
  <c r="R2109" i="9"/>
  <c r="Q30" i="9"/>
  <c r="Q285" i="9"/>
  <c r="Q378" i="9"/>
  <c r="Q464" i="9"/>
  <c r="Q546" i="9"/>
  <c r="Q610" i="9"/>
  <c r="Q674" i="9"/>
  <c r="Q738" i="9"/>
  <c r="Q802" i="9"/>
  <c r="Q866" i="9"/>
  <c r="Q930" i="9"/>
  <c r="Q994" i="9"/>
  <c r="Q1058" i="9"/>
  <c r="Q1122" i="9"/>
  <c r="Q1186" i="9"/>
  <c r="Q1250" i="9"/>
  <c r="Q1314" i="9"/>
  <c r="Q1378" i="9"/>
  <c r="Q1442" i="9"/>
  <c r="Q1506" i="9"/>
  <c r="Q1570" i="9"/>
  <c r="Q1634" i="9"/>
  <c r="Q1698" i="9"/>
  <c r="Q1762" i="9"/>
  <c r="Q1826" i="9"/>
  <c r="Q1890" i="9"/>
  <c r="Q1954" i="9"/>
  <c r="Q2018" i="9"/>
  <c r="Q2082" i="9"/>
  <c r="Q2146" i="9"/>
  <c r="Q2210" i="9"/>
  <c r="Q2274" i="9"/>
  <c r="P3" i="9"/>
  <c r="P67" i="9"/>
  <c r="P99" i="9"/>
  <c r="P131" i="9"/>
  <c r="P153" i="9"/>
  <c r="P174" i="9"/>
  <c r="P195" i="9"/>
  <c r="P217" i="9"/>
  <c r="P238" i="9"/>
  <c r="P259" i="9"/>
  <c r="P281" i="9"/>
  <c r="P302" i="9"/>
  <c r="P323" i="9"/>
  <c r="P345" i="9"/>
  <c r="P361" i="9"/>
  <c r="P377" i="9"/>
  <c r="P393" i="9"/>
  <c r="P457" i="9"/>
  <c r="P521" i="9"/>
  <c r="P585" i="9"/>
  <c r="P649" i="9"/>
  <c r="P713" i="9"/>
  <c r="P777" i="9"/>
  <c r="P841" i="9"/>
  <c r="P905" i="9"/>
  <c r="P969" i="9"/>
  <c r="P1033" i="9"/>
  <c r="P1097" i="9"/>
  <c r="P1161" i="9"/>
  <c r="P1225" i="9"/>
  <c r="P1289" i="9"/>
  <c r="P1353" i="9"/>
  <c r="P1417" i="9"/>
  <c r="P1481" i="9"/>
  <c r="P1545" i="9"/>
  <c r="P1609" i="9"/>
  <c r="P1673" i="9"/>
  <c r="P1737" i="9"/>
  <c r="P1801" i="9"/>
  <c r="P1865" i="9"/>
  <c r="P1929" i="9"/>
  <c r="P1993" i="9"/>
  <c r="P2057" i="9"/>
  <c r="P2121" i="9"/>
  <c r="P2185" i="9"/>
  <c r="P2249" i="9"/>
  <c r="P2313" i="9"/>
  <c r="O40" i="9" a="1"/>
  <c r="O40" i="9" s="1"/>
  <c r="O165" i="9" a="1"/>
  <c r="O165" i="9" s="1"/>
  <c r="O228" i="9" a="1"/>
  <c r="O228" i="9" s="1"/>
  <c r="O290" i="9" a="1"/>
  <c r="O290" i="9" s="1"/>
  <c r="O350" i="9" a="1"/>
  <c r="O350" i="9" s="1"/>
  <c r="O408" i="9" a="1"/>
  <c r="O408" i="9" s="1"/>
  <c r="O466" i="9" a="1"/>
  <c r="O466" i="9" s="1"/>
  <c r="O584" i="9" a="1"/>
  <c r="O584" i="9" s="1"/>
  <c r="O644" i="9" a="1"/>
  <c r="O644" i="9" s="1"/>
  <c r="O703" i="9" a="1"/>
  <c r="O703" i="9" s="1"/>
  <c r="O760" i="9" a="1"/>
  <c r="O760" i="9" s="1"/>
  <c r="O820" i="9" a="1"/>
  <c r="O820" i="9" s="1"/>
  <c r="O880" i="9" a="1"/>
  <c r="O880" i="9" s="1"/>
  <c r="O940" i="9" a="1"/>
  <c r="O940" i="9" s="1"/>
  <c r="O1001" i="9" a="1"/>
  <c r="O1001" i="9" s="1"/>
  <c r="O1062" i="9" a="1"/>
  <c r="O1062" i="9" s="1"/>
  <c r="O1094" i="9" a="1"/>
  <c r="O1094" i="9" s="1"/>
  <c r="O1183" i="9" a="1"/>
  <c r="O1183" i="9" s="1"/>
  <c r="O1211" i="9" a="1"/>
  <c r="O1211" i="9" s="1"/>
  <c r="O1240" i="9" a="1"/>
  <c r="O1240" i="9" s="1"/>
  <c r="O1268" i="9" a="1"/>
  <c r="O1268" i="9" s="1"/>
  <c r="O1325" i="9" a="1"/>
  <c r="O1325" i="9" s="1"/>
  <c r="O1353" i="9" a="1"/>
  <c r="O1353" i="9" s="1"/>
  <c r="O1382" i="9" a="1"/>
  <c r="O1382" i="9" s="1"/>
  <c r="O1410" i="9" a="1"/>
  <c r="O1410" i="9" s="1"/>
  <c r="O1439" i="9" a="1"/>
  <c r="O1439" i="9" s="1"/>
  <c r="O1467" i="9" a="1"/>
  <c r="O1467" i="9" s="1"/>
  <c r="O1496" i="9" a="1"/>
  <c r="O1496" i="9" s="1"/>
  <c r="O1524" i="9" a="1"/>
  <c r="O1524" i="9" s="1"/>
  <c r="O1581" i="9" a="1"/>
  <c r="O1581" i="9" s="1"/>
  <c r="O1609" i="9" a="1"/>
  <c r="O1609" i="9" s="1"/>
  <c r="O1638" i="9" a="1"/>
  <c r="O1638" i="9" s="1"/>
  <c r="O1666" i="9" a="1"/>
  <c r="O1666" i="9" s="1"/>
  <c r="O1695" i="9" a="1"/>
  <c r="O1695" i="9" s="1"/>
  <c r="O1723" i="9" a="1"/>
  <c r="O1723" i="9" s="1"/>
  <c r="O1752" i="9" a="1"/>
  <c r="O1752" i="9" s="1"/>
  <c r="O1780" i="9" a="1"/>
  <c r="O1780" i="9" s="1"/>
  <c r="O1837" i="9" a="1"/>
  <c r="O1837" i="9" s="1"/>
  <c r="O1865" i="9" a="1"/>
  <c r="O1865" i="9" s="1"/>
  <c r="O1894" i="9" a="1"/>
  <c r="O1894" i="9" s="1"/>
  <c r="O1922" i="9" a="1"/>
  <c r="O1922" i="9" s="1"/>
  <c r="O1948" i="9" a="1"/>
  <c r="O1948" i="9" s="1"/>
  <c r="O1999" i="9" a="1"/>
  <c r="O1999" i="9" s="1"/>
  <c r="O2025" i="9" a="1"/>
  <c r="O2025" i="9" s="1"/>
  <c r="O2050" i="9" a="1"/>
  <c r="O2050" i="9" s="1"/>
  <c r="O2076" i="9" a="1"/>
  <c r="O2076" i="9" s="1"/>
  <c r="O2127" i="9" a="1"/>
  <c r="O2127" i="9" s="1"/>
  <c r="O2153" i="9" a="1"/>
  <c r="O2153" i="9" s="1"/>
  <c r="O2178" i="9" a="1"/>
  <c r="O2178" i="9" s="1"/>
  <c r="O2204" i="9" a="1"/>
  <c r="O2204" i="9" s="1"/>
  <c r="O2255" i="9" a="1"/>
  <c r="O2255" i="9" s="1"/>
  <c r="O2281" i="9" a="1"/>
  <c r="O2281" i="9" s="1"/>
  <c r="O2306" i="9" a="1"/>
  <c r="O2306" i="9" s="1"/>
  <c r="O2332" i="9" a="1"/>
  <c r="O2332" i="9" s="1"/>
  <c r="P409" i="9"/>
  <c r="P473" i="9"/>
  <c r="P537" i="9"/>
  <c r="P601" i="9"/>
  <c r="P665" i="9"/>
  <c r="P729" i="9"/>
  <c r="P793" i="9"/>
  <c r="P857" i="9"/>
  <c r="P921" i="9"/>
  <c r="P985" i="9"/>
  <c r="P1049" i="9"/>
  <c r="P1113" i="9"/>
  <c r="P1177" i="9"/>
  <c r="P1241" i="9"/>
  <c r="P1305" i="9"/>
  <c r="P1369" i="9"/>
  <c r="P1433" i="9"/>
  <c r="P1497" i="9"/>
  <c r="P1561" i="9"/>
  <c r="P1625" i="9"/>
  <c r="P1689" i="9"/>
  <c r="P1753" i="9"/>
  <c r="P1817" i="9"/>
  <c r="P1881" i="9"/>
  <c r="P1945" i="9"/>
  <c r="P2009" i="9"/>
  <c r="P2073" i="9"/>
  <c r="P2137" i="9"/>
  <c r="P2201" i="9"/>
  <c r="P2265" i="9"/>
  <c r="P2329" i="9"/>
  <c r="O56" i="9" a="1"/>
  <c r="O56" i="9" s="1"/>
  <c r="O118" i="9" a="1"/>
  <c r="O118" i="9" s="1"/>
  <c r="O180" i="9" a="1"/>
  <c r="O180" i="9" s="1"/>
  <c r="O244" i="9" a="1"/>
  <c r="O244" i="9" s="1"/>
  <c r="O306" i="9" a="1"/>
  <c r="O306" i="9" s="1"/>
  <c r="O364" i="9" a="1"/>
  <c r="O364" i="9" s="1"/>
  <c r="O422" i="9" a="1"/>
  <c r="O422" i="9" s="1"/>
  <c r="O481" i="9" a="1"/>
  <c r="O481" i="9" s="1"/>
  <c r="O598" i="9" a="1"/>
  <c r="O598" i="9" s="1"/>
  <c r="O717" i="9" a="1"/>
  <c r="O717" i="9" s="1"/>
  <c r="O775" i="9" a="1"/>
  <c r="O775" i="9" s="1"/>
  <c r="O835" i="9" a="1"/>
  <c r="O835" i="9" s="1"/>
  <c r="O896" i="9" a="1"/>
  <c r="O896" i="9" s="1"/>
  <c r="O956" i="9" a="1"/>
  <c r="O956" i="9" s="1"/>
  <c r="O1017" i="9" a="1"/>
  <c r="O1017" i="9" s="1"/>
  <c r="O1072" i="9" a="1"/>
  <c r="O1072" i="9" s="1"/>
  <c r="O1101" i="9" a="1"/>
  <c r="O1101" i="9" s="1"/>
  <c r="O1132" i="9" a="1"/>
  <c r="O1132" i="9" s="1"/>
  <c r="O1161" i="9" a="1"/>
  <c r="O1161" i="9" s="1"/>
  <c r="O1190" i="9" a="1"/>
  <c r="O1190" i="9" s="1"/>
  <c r="O1218" i="9" a="1"/>
  <c r="O1218" i="9" s="1"/>
  <c r="O1247" i="9" a="1"/>
  <c r="O1247" i="9" s="1"/>
  <c r="O1275" i="9" a="1"/>
  <c r="O1275" i="9" s="1"/>
  <c r="O1304" i="9" a="1"/>
  <c r="O1304" i="9" s="1"/>
  <c r="O1332" i="9" a="1"/>
  <c r="O1332" i="9" s="1"/>
  <c r="O1389" i="9" a="1"/>
  <c r="O1389" i="9" s="1"/>
  <c r="O1417" i="9" a="1"/>
  <c r="O1417" i="9" s="1"/>
  <c r="O1446" i="9" a="1"/>
  <c r="O1446" i="9" s="1"/>
  <c r="O1474" i="9" a="1"/>
  <c r="O1474" i="9" s="1"/>
  <c r="O1503" i="9" a="1"/>
  <c r="O1503" i="9" s="1"/>
  <c r="O1531" i="9" a="1"/>
  <c r="O1531" i="9" s="1"/>
  <c r="O1560" i="9" a="1"/>
  <c r="O1560" i="9" s="1"/>
  <c r="O1588" i="9" a="1"/>
  <c r="O1588" i="9" s="1"/>
  <c r="O1645" i="9" a="1"/>
  <c r="O1645" i="9" s="1"/>
  <c r="O1673" i="9" a="1"/>
  <c r="O1673" i="9" s="1"/>
  <c r="O1702" i="9" a="1"/>
  <c r="O1702" i="9" s="1"/>
  <c r="O1730" i="9" a="1"/>
  <c r="O1730" i="9" s="1"/>
  <c r="O1759" i="9" a="1"/>
  <c r="O1759" i="9" s="1"/>
  <c r="O1787" i="9" a="1"/>
  <c r="O1787" i="9" s="1"/>
  <c r="O1816" i="9" a="1"/>
  <c r="O1816" i="9" s="1"/>
  <c r="O1844" i="9" a="1"/>
  <c r="O1844" i="9" s="1"/>
  <c r="O1901" i="9" a="1"/>
  <c r="O1901" i="9" s="1"/>
  <c r="O1929" i="9" a="1"/>
  <c r="O1929" i="9" s="1"/>
  <c r="O1954" i="9" a="1"/>
  <c r="O1954" i="9" s="1"/>
  <c r="O1980" i="9" a="1"/>
  <c r="O1980" i="9" s="1"/>
  <c r="O2031" i="9" a="1"/>
  <c r="O2031" i="9" s="1"/>
  <c r="O2057" i="9" a="1"/>
  <c r="O2057" i="9" s="1"/>
  <c r="O2082" i="9" a="1"/>
  <c r="O2082" i="9" s="1"/>
  <c r="O2108" i="9" a="1"/>
  <c r="O2108" i="9" s="1"/>
  <c r="O2159" i="9" a="1"/>
  <c r="O2159" i="9" s="1"/>
  <c r="O2185" i="9" a="1"/>
  <c r="O2185" i="9" s="1"/>
  <c r="O2210" i="9" a="1"/>
  <c r="O2210" i="9" s="1"/>
  <c r="O2236" i="9" a="1"/>
  <c r="O2236" i="9" s="1"/>
  <c r="O2287" i="9" a="1"/>
  <c r="O2287" i="9" s="1"/>
  <c r="O2313" i="9" a="1"/>
  <c r="O2313" i="9" s="1"/>
  <c r="P425" i="9"/>
  <c r="P489" i="9"/>
  <c r="P553" i="9"/>
  <c r="P617" i="9"/>
  <c r="P681" i="9"/>
  <c r="P745" i="9"/>
  <c r="P809" i="9"/>
  <c r="P873" i="9"/>
  <c r="P937" i="9"/>
  <c r="P1001" i="9"/>
  <c r="P1065" i="9"/>
  <c r="P1129" i="9"/>
  <c r="P1193" i="9"/>
  <c r="P1257" i="9"/>
  <c r="P1321" i="9"/>
  <c r="P1385" i="9"/>
  <c r="P1449" i="9"/>
  <c r="P1513" i="9"/>
  <c r="P1577" i="9"/>
  <c r="P1641" i="9"/>
  <c r="P1705" i="9"/>
  <c r="P1769" i="9"/>
  <c r="P1833" i="9"/>
  <c r="P1897" i="9"/>
  <c r="P1961" i="9"/>
  <c r="P2025" i="9"/>
  <c r="P2089" i="9"/>
  <c r="P2153" i="9"/>
  <c r="P2217" i="9"/>
  <c r="P2281" i="9"/>
  <c r="O10" i="9" a="1"/>
  <c r="O10" i="9" s="1"/>
  <c r="O71" i="9" a="1"/>
  <c r="O71" i="9" s="1"/>
  <c r="O134" i="9" a="1"/>
  <c r="O134" i="9" s="1"/>
  <c r="O196" i="9" a="1"/>
  <c r="O196" i="9" s="1"/>
  <c r="O259" i="9" a="1"/>
  <c r="O259" i="9" s="1"/>
  <c r="O321" i="9" a="1"/>
  <c r="O321" i="9" s="1"/>
  <c r="O379" i="9" a="1"/>
  <c r="O379" i="9" s="1"/>
  <c r="O438" i="9" a="1"/>
  <c r="O438" i="9" s="1"/>
  <c r="O496" i="9" a="1"/>
  <c r="O496" i="9" s="1"/>
  <c r="O554" i="9" a="1"/>
  <c r="O554" i="9" s="1"/>
  <c r="O614" i="9" a="1"/>
  <c r="O614" i="9" s="1"/>
  <c r="O672" i="9" a="1"/>
  <c r="O672" i="9" s="1"/>
  <c r="O731" i="9" a="1"/>
  <c r="O731" i="9" s="1"/>
  <c r="O789" i="9" a="1"/>
  <c r="O789" i="9" s="1"/>
  <c r="O850" i="9" a="1"/>
  <c r="O850" i="9" s="1"/>
  <c r="O910" i="9" a="1"/>
  <c r="O910" i="9" s="1"/>
  <c r="O971" i="9" a="1"/>
  <c r="O971" i="9" s="1"/>
  <c r="O1032" i="9" a="1"/>
  <c r="O1032" i="9" s="1"/>
  <c r="O1080" i="9" a="1"/>
  <c r="O1080" i="9" s="1"/>
  <c r="O1109" i="9" a="1"/>
  <c r="O1109" i="9" s="1"/>
  <c r="O1139" i="9" a="1"/>
  <c r="O1139" i="9" s="1"/>
  <c r="O1197" i="9" a="1"/>
  <c r="O1197" i="9" s="1"/>
  <c r="O1225" i="9" a="1"/>
  <c r="O1225" i="9" s="1"/>
  <c r="O1254" i="9" a="1"/>
  <c r="O1254" i="9" s="1"/>
  <c r="O1282" i="9" a="1"/>
  <c r="O1282" i="9" s="1"/>
  <c r="O1311" i="9" a="1"/>
  <c r="O1311" i="9" s="1"/>
  <c r="O1339" i="9" a="1"/>
  <c r="O1339" i="9" s="1"/>
  <c r="O1368" i="9" a="1"/>
  <c r="O1368" i="9" s="1"/>
  <c r="O1396" i="9" a="1"/>
  <c r="O1396" i="9" s="1"/>
  <c r="O1453" i="9" a="1"/>
  <c r="O1453" i="9" s="1"/>
  <c r="O1481" i="9" a="1"/>
  <c r="O1481" i="9" s="1"/>
  <c r="O1510" i="9" a="1"/>
  <c r="O1510" i="9" s="1"/>
  <c r="O1538" i="9" a="1"/>
  <c r="O1538" i="9" s="1"/>
  <c r="O1567" i="9" a="1"/>
  <c r="O1567" i="9" s="1"/>
  <c r="O1595" i="9" a="1"/>
  <c r="O1595" i="9" s="1"/>
  <c r="O1624" i="9" a="1"/>
  <c r="O1624" i="9" s="1"/>
  <c r="O1652" i="9" a="1"/>
  <c r="O1652" i="9" s="1"/>
  <c r="O1709" i="9" a="1"/>
  <c r="O1709" i="9" s="1"/>
  <c r="O1737" i="9" a="1"/>
  <c r="O1737" i="9" s="1"/>
  <c r="O1766" i="9" a="1"/>
  <c r="O1766" i="9" s="1"/>
  <c r="O1794" i="9" a="1"/>
  <c r="O1794" i="9" s="1"/>
  <c r="O1823" i="9" a="1"/>
  <c r="O1823" i="9" s="1"/>
  <c r="O1851" i="9" a="1"/>
  <c r="O1851" i="9" s="1"/>
  <c r="O1880" i="9" a="1"/>
  <c r="O1880" i="9" s="1"/>
  <c r="O1908" i="9" a="1"/>
  <c r="O1908" i="9" s="1"/>
  <c r="O1935" i="9" a="1"/>
  <c r="O1935" i="9" s="1"/>
  <c r="O1961" i="9" a="1"/>
  <c r="O1961" i="9" s="1"/>
  <c r="O1986" i="9" a="1"/>
  <c r="O1986" i="9" s="1"/>
  <c r="O2012" i="9" a="1"/>
  <c r="O2012" i="9" s="1"/>
  <c r="O2063" i="9" a="1"/>
  <c r="O2063" i="9" s="1"/>
  <c r="O2089" i="9" a="1"/>
  <c r="O2089" i="9" s="1"/>
  <c r="O2114" i="9" a="1"/>
  <c r="O2114" i="9" s="1"/>
  <c r="O2140" i="9" a="1"/>
  <c r="O2140" i="9" s="1"/>
  <c r="O2191" i="9" a="1"/>
  <c r="O2191" i="9" s="1"/>
  <c r="O2217" i="9" a="1"/>
  <c r="O2217" i="9" s="1"/>
  <c r="O2242" i="9" a="1"/>
  <c r="O2242" i="9" s="1"/>
  <c r="O2268" i="9" a="1"/>
  <c r="O2268" i="9" s="1"/>
  <c r="O2319" i="9" a="1"/>
  <c r="O2319" i="9" s="1"/>
  <c r="P441" i="9"/>
  <c r="P505" i="9"/>
  <c r="P569" i="9"/>
  <c r="P633" i="9"/>
  <c r="P697" i="9"/>
  <c r="P761" i="9"/>
  <c r="P825" i="9"/>
  <c r="P889" i="9"/>
  <c r="P953" i="9"/>
  <c r="P1017" i="9"/>
  <c r="P1081" i="9"/>
  <c r="P1145" i="9"/>
  <c r="P1209" i="9"/>
  <c r="P1273" i="9"/>
  <c r="P1337" i="9"/>
  <c r="P1401" i="9"/>
  <c r="P1465" i="9"/>
  <c r="P1529" i="9"/>
  <c r="P1593" i="9"/>
  <c r="P1657" i="9"/>
  <c r="P1721" i="9"/>
  <c r="P1785" i="9"/>
  <c r="P1849" i="9"/>
  <c r="P1913" i="9"/>
  <c r="P1977" i="9"/>
  <c r="P2041" i="9"/>
  <c r="P2105" i="9"/>
  <c r="P2169" i="9"/>
  <c r="P2233" i="9"/>
  <c r="P2297" i="9"/>
  <c r="O25" i="9" a="1"/>
  <c r="O25" i="9" s="1"/>
  <c r="O87" i="9" a="1"/>
  <c r="O87" i="9" s="1"/>
  <c r="O150" i="9" a="1"/>
  <c r="O150" i="9" s="1"/>
  <c r="O212" i="9" a="1"/>
  <c r="O212" i="9" s="1"/>
  <c r="O275" i="9" a="1"/>
  <c r="O275" i="9" s="1"/>
  <c r="O337" i="9" a="1"/>
  <c r="O337" i="9" s="1"/>
  <c r="O394" i="9" a="1"/>
  <c r="O394" i="9" s="1"/>
  <c r="O511" i="9" a="1"/>
  <c r="O511" i="9" s="1"/>
  <c r="O569" i="9" a="1"/>
  <c r="O569" i="9" s="1"/>
  <c r="O687" i="9" a="1"/>
  <c r="O687" i="9" s="1"/>
  <c r="O744" i="9" a="1"/>
  <c r="O744" i="9" s="1"/>
  <c r="O804" i="9" a="1"/>
  <c r="O804" i="9" s="1"/>
  <c r="O865" i="9" a="1"/>
  <c r="O865" i="9" s="1"/>
  <c r="O925" i="9" a="1"/>
  <c r="O925" i="9" s="1"/>
  <c r="O986" i="9" a="1"/>
  <c r="O986" i="9" s="1"/>
  <c r="O1046" i="9" a="1"/>
  <c r="O1046" i="9" s="1"/>
  <c r="O1087" i="9" a="1"/>
  <c r="O1087" i="9" s="1"/>
  <c r="O1117" i="9" a="1"/>
  <c r="O1117" i="9" s="1"/>
  <c r="O1147" i="9" a="1"/>
  <c r="O1147" i="9" s="1"/>
  <c r="O1176" i="9" a="1"/>
  <c r="O1176" i="9" s="1"/>
  <c r="O1204" i="9" a="1"/>
  <c r="O1204" i="9" s="1"/>
  <c r="O1261" i="9" a="1"/>
  <c r="O1261" i="9" s="1"/>
  <c r="O1289" i="9" a="1"/>
  <c r="O1289" i="9" s="1"/>
  <c r="O1318" i="9" a="1"/>
  <c r="O1318" i="9" s="1"/>
  <c r="O1346" i="9" a="1"/>
  <c r="O1346" i="9" s="1"/>
  <c r="O1375" i="9" a="1"/>
  <c r="O1375" i="9" s="1"/>
  <c r="O1403" i="9" a="1"/>
  <c r="O1403" i="9" s="1"/>
  <c r="O1432" i="9" a="1"/>
  <c r="O1432" i="9" s="1"/>
  <c r="O1460" i="9" a="1"/>
  <c r="O1460" i="9" s="1"/>
  <c r="O1517" i="9" a="1"/>
  <c r="O1517" i="9" s="1"/>
  <c r="O1545" i="9" a="1"/>
  <c r="O1545" i="9" s="1"/>
  <c r="O1574" i="9" a="1"/>
  <c r="O1574" i="9" s="1"/>
  <c r="O1602" i="9" a="1"/>
  <c r="O1602" i="9" s="1"/>
  <c r="O1631" i="9" a="1"/>
  <c r="O1631" i="9" s="1"/>
  <c r="O1659" i="9" a="1"/>
  <c r="O1659" i="9" s="1"/>
  <c r="O1688" i="9" a="1"/>
  <c r="O1688" i="9" s="1"/>
  <c r="O1716" i="9" a="1"/>
  <c r="O1716" i="9" s="1"/>
  <c r="O1773" i="9" a="1"/>
  <c r="O1773" i="9" s="1"/>
  <c r="O1801" i="9" a="1"/>
  <c r="O1801" i="9" s="1"/>
  <c r="O1830" i="9" a="1"/>
  <c r="O1830" i="9" s="1"/>
  <c r="O1858" i="9" a="1"/>
  <c r="O1858" i="9" s="1"/>
  <c r="O1887" i="9" a="1"/>
  <c r="O1887" i="9" s="1"/>
  <c r="O1915" i="9" a="1"/>
  <c r="O1915" i="9" s="1"/>
  <c r="O1967" i="9" a="1"/>
  <c r="O1967" i="9" s="1"/>
  <c r="O1993" i="9" a="1"/>
  <c r="O1993" i="9" s="1"/>
  <c r="O2018" i="9" a="1"/>
  <c r="O2018" i="9" s="1"/>
  <c r="O2044" i="9" a="1"/>
  <c r="O2044" i="9" s="1"/>
  <c r="O2095" i="9" a="1"/>
  <c r="O2095" i="9" s="1"/>
  <c r="O2300" i="9" a="1"/>
  <c r="O2300" i="9" s="1"/>
  <c r="O2121" i="9" a="1"/>
  <c r="O2121" i="9" s="1"/>
  <c r="O2223" i="9" a="1"/>
  <c r="O2223" i="9" s="1"/>
  <c r="O2146" i="9" a="1"/>
  <c r="O2146" i="9" s="1"/>
  <c r="O2249" i="9" a="1"/>
  <c r="O2249" i="9" s="1"/>
  <c r="O2172" i="9" a="1"/>
  <c r="O2172" i="9" s="1"/>
  <c r="O2274" i="9" a="1"/>
  <c r="O2274" i="9" s="1"/>
  <c r="M108" i="9"/>
  <c r="M350" i="9"/>
  <c r="M186" i="9"/>
  <c r="M1766" i="9"/>
  <c r="M1958" i="9"/>
  <c r="M1544" i="9"/>
  <c r="M1906" i="9"/>
  <c r="M2223" i="9"/>
  <c r="L8" i="9" a="1"/>
  <c r="L8" i="9" s="1"/>
  <c r="L12" i="9" a="1"/>
  <c r="L12" i="9" s="1"/>
  <c r="L16" i="9" a="1"/>
  <c r="L16" i="9" s="1"/>
  <c r="L20" i="9" a="1"/>
  <c r="L20" i="9" s="1"/>
  <c r="L24" i="9" a="1"/>
  <c r="L24" i="9" s="1"/>
  <c r="L28" i="9" a="1"/>
  <c r="L28" i="9" s="1"/>
  <c r="L31" i="9" a="1"/>
  <c r="L31" i="9" s="1"/>
  <c r="L35" i="9" a="1"/>
  <c r="L35" i="9" s="1"/>
  <c r="L39" i="9" a="1"/>
  <c r="L39" i="9" s="1"/>
  <c r="L46" i="9" a="1"/>
  <c r="L46" i="9" s="1"/>
  <c r="L50" i="9" a="1"/>
  <c r="L50" i="9" s="1"/>
  <c r="L53" i="9" a="1"/>
  <c r="L53" i="9" s="1"/>
  <c r="L57" i="9" a="1"/>
  <c r="L57" i="9" s="1"/>
  <c r="L61" i="9" a="1"/>
  <c r="L61" i="9" s="1"/>
  <c r="L65" i="9" a="1"/>
  <c r="L65" i="9" s="1"/>
  <c r="L69" i="9" a="1"/>
  <c r="L69" i="9" s="1"/>
  <c r="L73" i="9" a="1"/>
  <c r="L73" i="9" s="1"/>
  <c r="L77" i="9" a="1"/>
  <c r="L77" i="9" s="1"/>
  <c r="L80" i="9" a="1"/>
  <c r="L80" i="9" s="1"/>
  <c r="L84" i="9" a="1"/>
  <c r="L84" i="9" s="1"/>
  <c r="L88" i="9" a="1"/>
  <c r="L88" i="9" s="1"/>
  <c r="L92" i="9" a="1"/>
  <c r="L92" i="9" s="1"/>
  <c r="L96" i="9" a="1"/>
  <c r="L96" i="9" s="1"/>
  <c r="L100" i="9" a="1"/>
  <c r="L100" i="9" s="1"/>
  <c r="L104" i="9" a="1"/>
  <c r="L104" i="9" s="1"/>
  <c r="L108" i="9" a="1"/>
  <c r="L108" i="9" s="1"/>
  <c r="L112" i="9" a="1"/>
  <c r="L112" i="9" s="1"/>
  <c r="L116" i="9" a="1"/>
  <c r="L116" i="9" s="1"/>
  <c r="L119" i="9" a="1"/>
  <c r="L119" i="9" s="1"/>
  <c r="L123" i="9" a="1"/>
  <c r="L123" i="9" s="1"/>
  <c r="L127" i="9" a="1"/>
  <c r="L127" i="9" s="1"/>
  <c r="L134" i="9" a="1"/>
  <c r="L134" i="9" s="1"/>
  <c r="L138" i="9" a="1"/>
  <c r="L138" i="9" s="1"/>
  <c r="L142" i="9" a="1"/>
  <c r="L142" i="9" s="1"/>
  <c r="L146" i="9" a="1"/>
  <c r="L146" i="9" s="1"/>
  <c r="L149" i="9" a="1"/>
  <c r="L149" i="9" s="1"/>
  <c r="L153" i="9" a="1"/>
  <c r="L153" i="9" s="1"/>
  <c r="L156" i="9" a="1"/>
  <c r="L156" i="9" s="1"/>
  <c r="L160" i="9" a="1"/>
  <c r="L160" i="9" s="1"/>
  <c r="L164" i="9" a="1"/>
  <c r="L164" i="9" s="1"/>
  <c r="L167" i="9" a="1"/>
  <c r="L167" i="9" s="1"/>
  <c r="L171" i="9" a="1"/>
  <c r="L171" i="9" s="1"/>
  <c r="L175" i="9" a="1"/>
  <c r="L175" i="9" s="1"/>
  <c r="L178" i="9" a="1"/>
  <c r="L178" i="9" s="1"/>
  <c r="L182" i="9" a="1"/>
  <c r="L182" i="9" s="1"/>
  <c r="L186" i="9" a="1"/>
  <c r="L186" i="9" s="1"/>
  <c r="L190" i="9" a="1"/>
  <c r="L190" i="9" s="1"/>
  <c r="L194" i="9" a="1"/>
  <c r="L194" i="9" s="1"/>
  <c r="L198" i="9" a="1"/>
  <c r="L198" i="9" s="1"/>
  <c r="L202" i="9" a="1"/>
  <c r="L202" i="9" s="1"/>
  <c r="L206" i="9" a="1"/>
  <c r="L206" i="9" s="1"/>
  <c r="L210" i="9" a="1"/>
  <c r="L210" i="9" s="1"/>
  <c r="L214" i="9" a="1"/>
  <c r="L214" i="9" s="1"/>
  <c r="L217" i="9" a="1"/>
  <c r="L217" i="9" s="1"/>
  <c r="L221" i="9" a="1"/>
  <c r="L221" i="9" s="1"/>
  <c r="L225" i="9" a="1"/>
  <c r="L225" i="9" s="1"/>
  <c r="L229" i="9" a="1"/>
  <c r="L229" i="9" s="1"/>
  <c r="L232" i="9" a="1"/>
  <c r="L232" i="9" s="1"/>
  <c r="L236" i="9" a="1"/>
  <c r="L236" i="9" s="1"/>
  <c r="L240" i="9" a="1"/>
  <c r="L240" i="9" s="1"/>
  <c r="L243" i="9" a="1"/>
  <c r="L243" i="9" s="1"/>
  <c r="L247" i="9" a="1"/>
  <c r="L247" i="9" s="1"/>
  <c r="L251" i="9" a="1"/>
  <c r="L251" i="9" s="1"/>
  <c r="L255" i="9" a="1"/>
  <c r="L255" i="9" s="1"/>
  <c r="L259" i="9" a="1"/>
  <c r="L259" i="9" s="1"/>
  <c r="L263" i="9" a="1"/>
  <c r="L263" i="9" s="1"/>
  <c r="L267" i="9" a="1"/>
  <c r="L267" i="9" s="1"/>
  <c r="L271" i="9" a="1"/>
  <c r="L271" i="9" s="1"/>
  <c r="L275" i="9" a="1"/>
  <c r="L275" i="9" s="1"/>
  <c r="L282" i="9" a="1"/>
  <c r="L282" i="9" s="1"/>
  <c r="L286" i="9" a="1"/>
  <c r="L286" i="9" s="1"/>
  <c r="L290" i="9" a="1"/>
  <c r="L290" i="9" s="1"/>
  <c r="L294" i="9" a="1"/>
  <c r="L294" i="9" s="1"/>
  <c r="L297" i="9" a="1"/>
  <c r="L297" i="9" s="1"/>
  <c r="L301" i="9" a="1"/>
  <c r="L301" i="9" s="1"/>
  <c r="L304" i="9" a="1"/>
  <c r="L304" i="9" s="1"/>
  <c r="L308" i="9" a="1"/>
  <c r="L308" i="9" s="1"/>
  <c r="L312" i="9" a="1"/>
  <c r="L312" i="9" s="1"/>
  <c r="L316" i="9" a="1"/>
  <c r="L316" i="9" s="1"/>
  <c r="L323" i="9" a="1"/>
  <c r="L323" i="9" s="1"/>
  <c r="L327" i="9" a="1"/>
  <c r="L327" i="9" s="1"/>
  <c r="L330" i="9" a="1"/>
  <c r="L330" i="9" s="1"/>
  <c r="L337" i="9" a="1"/>
  <c r="L337" i="9" s="1"/>
  <c r="L341" i="9" a="1"/>
  <c r="L341" i="9" s="1"/>
  <c r="L345" i="9" a="1"/>
  <c r="L345" i="9" s="1"/>
  <c r="L349" i="9" a="1"/>
  <c r="L349" i="9" s="1"/>
  <c r="L353" i="9" a="1"/>
  <c r="L353" i="9" s="1"/>
  <c r="L357" i="9" a="1"/>
  <c r="L357" i="9" s="1"/>
  <c r="L361" i="9" a="1"/>
  <c r="L361" i="9" s="1"/>
  <c r="L365" i="9" a="1"/>
  <c r="L365" i="9" s="1"/>
  <c r="L369" i="9" a="1"/>
  <c r="L369" i="9" s="1"/>
  <c r="L373" i="9" a="1"/>
  <c r="L373" i="9" s="1"/>
  <c r="L377" i="9" a="1"/>
  <c r="L377" i="9" s="1"/>
  <c r="L381" i="9" a="1"/>
  <c r="L381" i="9" s="1"/>
  <c r="L385" i="9" a="1"/>
  <c r="L385" i="9" s="1"/>
  <c r="L389" i="9" a="1"/>
  <c r="L389" i="9" s="1"/>
  <c r="L393" i="9" a="1"/>
  <c r="L393" i="9" s="1"/>
  <c r="L397" i="9" a="1"/>
  <c r="L397" i="9" s="1"/>
  <c r="L401" i="9" a="1"/>
  <c r="L401" i="9" s="1"/>
  <c r="L405" i="9" a="1"/>
  <c r="L405" i="9" s="1"/>
  <c r="L409" i="9" a="1"/>
  <c r="L409" i="9" s="1"/>
  <c r="L413" i="9" a="1"/>
  <c r="L413" i="9" s="1"/>
  <c r="L417" i="9" a="1"/>
  <c r="L417" i="9" s="1"/>
  <c r="L421" i="9" a="1"/>
  <c r="L421" i="9" s="1"/>
  <c r="L425" i="9" a="1"/>
  <c r="L425" i="9" s="1"/>
  <c r="L429" i="9" a="1"/>
  <c r="L429" i="9" s="1"/>
  <c r="L433" i="9" a="1"/>
  <c r="L433" i="9" s="1"/>
  <c r="L437" i="9" a="1"/>
  <c r="L437" i="9" s="1"/>
  <c r="L441" i="9" a="1"/>
  <c r="L441" i="9" s="1"/>
  <c r="L445" i="9" a="1"/>
  <c r="L445" i="9" s="1"/>
  <c r="L449" i="9" a="1"/>
  <c r="L449" i="9" s="1"/>
  <c r="L453" i="9" a="1"/>
  <c r="L453" i="9" s="1"/>
  <c r="L457" i="9" a="1"/>
  <c r="L457" i="9" s="1"/>
  <c r="L461" i="9" a="1"/>
  <c r="L461" i="9" s="1"/>
  <c r="L465" i="9" a="1"/>
  <c r="L465" i="9" s="1"/>
  <c r="L469" i="9" a="1"/>
  <c r="L469" i="9" s="1"/>
  <c r="L473" i="9" a="1"/>
  <c r="L473" i="9" s="1"/>
  <c r="L477" i="9" a="1"/>
  <c r="L477" i="9" s="1"/>
  <c r="L481" i="9" a="1"/>
  <c r="L481" i="9" s="1"/>
  <c r="L485" i="9" a="1"/>
  <c r="L485" i="9" s="1"/>
  <c r="L489" i="9" a="1"/>
  <c r="L489" i="9" s="1"/>
  <c r="L493" i="9" a="1"/>
  <c r="L493" i="9" s="1"/>
  <c r="L497" i="9" a="1"/>
  <c r="L497" i="9" s="1"/>
  <c r="L501" i="9" a="1"/>
  <c r="L501" i="9" s="1"/>
  <c r="L505" i="9" a="1"/>
  <c r="L505" i="9" s="1"/>
  <c r="L509" i="9" a="1"/>
  <c r="L509" i="9" s="1"/>
  <c r="L513" i="9" a="1"/>
  <c r="L513" i="9" s="1"/>
  <c r="L516" i="9" a="1"/>
  <c r="L516" i="9" s="1"/>
  <c r="L523" i="9" a="1"/>
  <c r="L523" i="9" s="1"/>
  <c r="L527" i="9" a="1"/>
  <c r="L527" i="9" s="1"/>
  <c r="L531" i="9" a="1"/>
  <c r="L531" i="9" s="1"/>
  <c r="L535" i="9" a="1"/>
  <c r="L535" i="9" s="1"/>
  <c r="L539" i="9" a="1"/>
  <c r="L539" i="9" s="1"/>
  <c r="L543" i="9" a="1"/>
  <c r="L543" i="9" s="1"/>
  <c r="L547" i="9" a="1"/>
  <c r="L547" i="9" s="1"/>
  <c r="L551" i="9" a="1"/>
  <c r="L551" i="9" s="1"/>
  <c r="L555" i="9" a="1"/>
  <c r="L555" i="9" s="1"/>
  <c r="L559" i="9" a="1"/>
  <c r="L559" i="9" s="1"/>
  <c r="L563" i="9" a="1"/>
  <c r="L563" i="9" s="1"/>
  <c r="L567" i="9" a="1"/>
  <c r="L567" i="9" s="1"/>
  <c r="L571" i="9" a="1"/>
  <c r="L571" i="9" s="1"/>
  <c r="L575" i="9" a="1"/>
  <c r="L575" i="9" s="1"/>
  <c r="L579" i="9" a="1"/>
  <c r="L579" i="9" s="1"/>
  <c r="L583" i="9" a="1"/>
  <c r="L583" i="9" s="1"/>
  <c r="L587" i="9" a="1"/>
  <c r="L587" i="9" s="1"/>
  <c r="L591" i="9" a="1"/>
  <c r="L591" i="9" s="1"/>
  <c r="L595" i="9" a="1"/>
  <c r="L595" i="9" s="1"/>
  <c r="L599" i="9" a="1"/>
  <c r="L599" i="9" s="1"/>
  <c r="L603" i="9" a="1"/>
  <c r="L603" i="9" s="1"/>
  <c r="L607" i="9" a="1"/>
  <c r="L607" i="9" s="1"/>
  <c r="L610" i="9" a="1"/>
  <c r="L610" i="9" s="1"/>
  <c r="L614" i="9" a="1"/>
  <c r="L614" i="9" s="1"/>
  <c r="L618" i="9" a="1"/>
  <c r="L618" i="9" s="1"/>
  <c r="L622" i="9" a="1"/>
  <c r="L622" i="9" s="1"/>
  <c r="L626" i="9" a="1"/>
  <c r="L626" i="9" s="1"/>
  <c r="L630" i="9" a="1"/>
  <c r="L630" i="9" s="1"/>
  <c r="L637" i="9" a="1"/>
  <c r="L637" i="9" s="1"/>
  <c r="L641" i="9" a="1"/>
  <c r="L641" i="9" s="1"/>
  <c r="L645" i="9" a="1"/>
  <c r="L645" i="9" s="1"/>
  <c r="L649" i="9" a="1"/>
  <c r="L649" i="9" s="1"/>
  <c r="L653" i="9" a="1"/>
  <c r="L653" i="9" s="1"/>
  <c r="L656" i="9" a="1"/>
  <c r="L656" i="9" s="1"/>
  <c r="L660" i="9" a="1"/>
  <c r="L660" i="9" s="1"/>
  <c r="L664" i="9" a="1"/>
  <c r="L664" i="9" s="1"/>
  <c r="L668" i="9" a="1"/>
  <c r="L668" i="9" s="1"/>
  <c r="L672" i="9" a="1"/>
  <c r="L672" i="9" s="1"/>
  <c r="L675" i="9" a="1"/>
  <c r="L675" i="9" s="1"/>
  <c r="L679" i="9" a="1"/>
  <c r="L679" i="9" s="1"/>
  <c r="L683" i="9" a="1"/>
  <c r="L683" i="9" s="1"/>
  <c r="L687" i="9" a="1"/>
  <c r="L687" i="9" s="1"/>
  <c r="L691" i="9" a="1"/>
  <c r="L691" i="9" s="1"/>
  <c r="L695" i="9" a="1"/>
  <c r="L695" i="9" s="1"/>
  <c r="L698" i="9" a="1"/>
  <c r="L698" i="9" s="1"/>
  <c r="L702" i="9" a="1"/>
  <c r="L702" i="9" s="1"/>
  <c r="L706" i="9" a="1"/>
  <c r="L706" i="9" s="1"/>
  <c r="L710" i="9" a="1"/>
  <c r="L710" i="9" s="1"/>
  <c r="L714" i="9" a="1"/>
  <c r="L714" i="9" s="1"/>
  <c r="L721" i="9" a="1"/>
  <c r="L721" i="9" s="1"/>
  <c r="L725" i="9" a="1"/>
  <c r="L725" i="9" s="1"/>
  <c r="L729" i="9" a="1"/>
  <c r="L729" i="9" s="1"/>
  <c r="L733" i="9" a="1"/>
  <c r="L733" i="9" s="1"/>
  <c r="L737" i="9" a="1"/>
  <c r="L737" i="9" s="1"/>
  <c r="L740" i="9" a="1"/>
  <c r="L740" i="9" s="1"/>
  <c r="L744" i="9" a="1"/>
  <c r="L744" i="9" s="1"/>
  <c r="L748" i="9" a="1"/>
  <c r="L748" i="9" s="1"/>
  <c r="L752" i="9" a="1"/>
  <c r="L752" i="9" s="1"/>
  <c r="L756" i="9" a="1"/>
  <c r="L756" i="9" s="1"/>
  <c r="L760" i="9" a="1"/>
  <c r="L760" i="9" s="1"/>
  <c r="L763" i="9" a="1"/>
  <c r="L763" i="9" s="1"/>
  <c r="L767" i="9" a="1"/>
  <c r="L767" i="9" s="1"/>
  <c r="L771" i="9" a="1"/>
  <c r="L771" i="9" s="1"/>
  <c r="L775" i="9" a="1"/>
  <c r="L775" i="9" s="1"/>
  <c r="L779" i="9" a="1"/>
  <c r="L779" i="9" s="1"/>
  <c r="L782" i="9" a="1"/>
  <c r="L782" i="9" s="1"/>
  <c r="L786" i="9" a="1"/>
  <c r="L786" i="9" s="1"/>
  <c r="L790" i="9" a="1"/>
  <c r="L790" i="9" s="1"/>
  <c r="L794" i="9" a="1"/>
  <c r="L794" i="9" s="1"/>
  <c r="L798" i="9" a="1"/>
  <c r="L798" i="9" s="1"/>
  <c r="L805" i="9" a="1"/>
  <c r="L805" i="9" s="1"/>
  <c r="L809" i="9" a="1"/>
  <c r="L809" i="9" s="1"/>
  <c r="L813" i="9" a="1"/>
  <c r="L813" i="9" s="1"/>
  <c r="L817" i="9" a="1"/>
  <c r="L817" i="9" s="1"/>
  <c r="L821" i="9" a="1"/>
  <c r="L821" i="9" s="1"/>
  <c r="L825" i="9" a="1"/>
  <c r="L825" i="9" s="1"/>
  <c r="L828" i="9" a="1"/>
  <c r="L828" i="9" s="1"/>
  <c r="L832" i="9" a="1"/>
  <c r="L832" i="9" s="1"/>
  <c r="L836" i="9" a="1"/>
  <c r="L836" i="9" s="1"/>
  <c r="L840" i="9" a="1"/>
  <c r="L840" i="9" s="1"/>
  <c r="L844" i="9" a="1"/>
  <c r="L844" i="9" s="1"/>
  <c r="L847" i="9" a="1"/>
  <c r="L847" i="9" s="1"/>
  <c r="L851" i="9" a="1"/>
  <c r="L851" i="9" s="1"/>
  <c r="L855" i="9" a="1"/>
  <c r="L855" i="9" s="1"/>
  <c r="L859" i="9" a="1"/>
  <c r="L859" i="9" s="1"/>
  <c r="L863" i="9" a="1"/>
  <c r="L863" i="9" s="1"/>
  <c r="L867" i="9" a="1"/>
  <c r="L867" i="9" s="1"/>
  <c r="L871" i="9" a="1"/>
  <c r="L871" i="9" s="1"/>
  <c r="L875" i="9" a="1"/>
  <c r="L875" i="9" s="1"/>
  <c r="L879" i="9" a="1"/>
  <c r="L879" i="9" s="1"/>
  <c r="L883" i="9" a="1"/>
  <c r="L883" i="9" s="1"/>
  <c r="L887" i="9" a="1"/>
  <c r="L887" i="9" s="1"/>
  <c r="L891" i="9" a="1"/>
  <c r="L891" i="9" s="1"/>
  <c r="L895" i="9" a="1"/>
  <c r="L895" i="9" s="1"/>
  <c r="L899" i="9" a="1"/>
  <c r="L899" i="9" s="1"/>
  <c r="L903" i="9" a="1"/>
  <c r="L903" i="9" s="1"/>
  <c r="L907" i="9" a="1"/>
  <c r="L907" i="9" s="1"/>
  <c r="L911" i="9" a="1"/>
  <c r="L911" i="9" s="1"/>
  <c r="L915" i="9" a="1"/>
  <c r="L915" i="9" s="1"/>
  <c r="L919" i="9" a="1"/>
  <c r="L919" i="9" s="1"/>
  <c r="L923" i="9" a="1"/>
  <c r="L923" i="9" s="1"/>
  <c r="L927" i="9" a="1"/>
  <c r="L927" i="9" s="1"/>
  <c r="L931" i="9" a="1"/>
  <c r="L931" i="9" s="1"/>
  <c r="L935" i="9" a="1"/>
  <c r="L935" i="9" s="1"/>
  <c r="L939" i="9" a="1"/>
  <c r="L939" i="9" s="1"/>
  <c r="L943" i="9" a="1"/>
  <c r="L943" i="9" s="1"/>
  <c r="L947" i="9" a="1"/>
  <c r="L947" i="9" s="1"/>
  <c r="L951" i="9" a="1"/>
  <c r="L951" i="9" s="1"/>
  <c r="L955" i="9" a="1"/>
  <c r="L955" i="9" s="1"/>
  <c r="L959" i="9" a="1"/>
  <c r="L959" i="9" s="1"/>
  <c r="L963" i="9" a="1"/>
  <c r="L963" i="9" s="1"/>
  <c r="L966" i="9" a="1"/>
  <c r="L966" i="9" s="1"/>
  <c r="L970" i="9" a="1"/>
  <c r="L970" i="9" s="1"/>
  <c r="L973" i="9" a="1"/>
  <c r="L973" i="9" s="1"/>
  <c r="L977" i="9" a="1"/>
  <c r="L977" i="9" s="1"/>
  <c r="L980" i="9" a="1"/>
  <c r="L980" i="9" s="1"/>
  <c r="L984" i="9" a="1"/>
  <c r="L984" i="9" s="1"/>
  <c r="L987" i="9" a="1"/>
  <c r="L987" i="9" s="1"/>
  <c r="L991" i="9" a="1"/>
  <c r="L991" i="9" s="1"/>
  <c r="L998" i="9" a="1"/>
  <c r="L998" i="9" s="1"/>
  <c r="L1002" i="9" a="1"/>
  <c r="L1002" i="9" s="1"/>
  <c r="L1006" i="9" a="1"/>
  <c r="L1006" i="9" s="1"/>
  <c r="L1010" i="9" a="1"/>
  <c r="L1010" i="9" s="1"/>
  <c r="L1014" i="9" a="1"/>
  <c r="L1014" i="9" s="1"/>
  <c r="L1018" i="9" a="1"/>
  <c r="L1018" i="9" s="1"/>
  <c r="L1022" i="9" a="1"/>
  <c r="L1022" i="9" s="1"/>
  <c r="L1026" i="9" a="1"/>
  <c r="L1026" i="9" s="1"/>
  <c r="L1030" i="9" a="1"/>
  <c r="L1030" i="9" s="1"/>
  <c r="L1034" i="9" a="1"/>
  <c r="L1034" i="9" s="1"/>
  <c r="L1038" i="9" a="1"/>
  <c r="L1038" i="9" s="1"/>
  <c r="L1042" i="9" a="1"/>
  <c r="L1042" i="9" s="1"/>
  <c r="L1046" i="9" a="1"/>
  <c r="L1046" i="9" s="1"/>
  <c r="L1050" i="9" a="1"/>
  <c r="L1050" i="9" s="1"/>
  <c r="L1054" i="9" a="1"/>
  <c r="L1054" i="9" s="1"/>
  <c r="L1058" i="9" a="1"/>
  <c r="L1058" i="9" s="1"/>
  <c r="L1062" i="9" a="1"/>
  <c r="L1062" i="9" s="1"/>
  <c r="L1066" i="9" a="1"/>
  <c r="L1066" i="9" s="1"/>
  <c r="L1070" i="9" a="1"/>
  <c r="L1070" i="9" s="1"/>
  <c r="L1074" i="9" a="1"/>
  <c r="L1074" i="9" s="1"/>
  <c r="L1078" i="9" a="1"/>
  <c r="L1078" i="9" s="1"/>
  <c r="L1082" i="9" a="1"/>
  <c r="L1082" i="9" s="1"/>
  <c r="L1086" i="9" a="1"/>
  <c r="L1086" i="9" s="1"/>
  <c r="L1090" i="9" a="1"/>
  <c r="L1090" i="9" s="1"/>
  <c r="L1094" i="9" a="1"/>
  <c r="L1094" i="9" s="1"/>
  <c r="L1098" i="9" a="1"/>
  <c r="L1098" i="9" s="1"/>
  <c r="L1102" i="9" a="1"/>
  <c r="L1102" i="9" s="1"/>
  <c r="L1106" i="9" a="1"/>
  <c r="L1106" i="9" s="1"/>
  <c r="L1110" i="9" a="1"/>
  <c r="L1110" i="9" s="1"/>
  <c r="L1114" i="9" a="1"/>
  <c r="L1114" i="9" s="1"/>
  <c r="L1118" i="9" a="1"/>
  <c r="L1118" i="9" s="1"/>
  <c r="L1122" i="9" a="1"/>
  <c r="L1122" i="9" s="1"/>
  <c r="L1126" i="9" a="1"/>
  <c r="L1126" i="9" s="1"/>
  <c r="L1130" i="9" a="1"/>
  <c r="L1130" i="9" s="1"/>
  <c r="L1134" i="9" a="1"/>
  <c r="L1134" i="9" s="1"/>
  <c r="L1138" i="9" a="1"/>
  <c r="L1138" i="9" s="1"/>
  <c r="L1142" i="9" a="1"/>
  <c r="L1142" i="9" s="1"/>
  <c r="L1146" i="9" a="1"/>
  <c r="L1146" i="9" s="1"/>
  <c r="L1150" i="9" a="1"/>
  <c r="L1150" i="9" s="1"/>
  <c r="L1154" i="9" a="1"/>
  <c r="L1154" i="9" s="1"/>
  <c r="L1158" i="9" a="1"/>
  <c r="L1158" i="9" s="1"/>
  <c r="L1162" i="9" a="1"/>
  <c r="L1162" i="9" s="1"/>
  <c r="L1166" i="9" a="1"/>
  <c r="L1166" i="9" s="1"/>
  <c r="L1170" i="9" a="1"/>
  <c r="L1170" i="9" s="1"/>
  <c r="L1174" i="9" a="1"/>
  <c r="L1174" i="9" s="1"/>
  <c r="L1178" i="9" a="1"/>
  <c r="L1178" i="9" s="1"/>
  <c r="L1182" i="9" a="1"/>
  <c r="L1182" i="9" s="1"/>
  <c r="L1186" i="9" a="1"/>
  <c r="L1186" i="9" s="1"/>
  <c r="L1190" i="9" a="1"/>
  <c r="L1190" i="9" s="1"/>
  <c r="L1194" i="9" a="1"/>
  <c r="L1194" i="9" s="1"/>
  <c r="L1198" i="9" a="1"/>
  <c r="L1198" i="9" s="1"/>
  <c r="L1202" i="9" a="1"/>
  <c r="L1202" i="9" s="1"/>
  <c r="L1206" i="9" a="1"/>
  <c r="L1206" i="9" s="1"/>
  <c r="L1210" i="9" a="1"/>
  <c r="L1210" i="9" s="1"/>
  <c r="L1214" i="9" a="1"/>
  <c r="L1214" i="9" s="1"/>
  <c r="L1218" i="9" a="1"/>
  <c r="L1218" i="9" s="1"/>
  <c r="L1222" i="9" a="1"/>
  <c r="L1222" i="9" s="1"/>
  <c r="L1226" i="9" a="1"/>
  <c r="L1226" i="9" s="1"/>
  <c r="L1230" i="9" a="1"/>
  <c r="L1230" i="9" s="1"/>
  <c r="L1234" i="9" a="1"/>
  <c r="L1234" i="9" s="1"/>
  <c r="L1238" i="9" a="1"/>
  <c r="L1238" i="9" s="1"/>
  <c r="L1242" i="9" a="1"/>
  <c r="L1242" i="9" s="1"/>
  <c r="L1246" i="9" a="1"/>
  <c r="L1246" i="9" s="1"/>
  <c r="L1250" i="9" a="1"/>
  <c r="L1250" i="9" s="1"/>
  <c r="L1254" i="9" a="1"/>
  <c r="L1254" i="9" s="1"/>
  <c r="L1258" i="9" a="1"/>
  <c r="L1258" i="9" s="1"/>
  <c r="L1262" i="9" a="1"/>
  <c r="L1262" i="9" s="1"/>
  <c r="L1266" i="9" a="1"/>
  <c r="L1266" i="9" s="1"/>
  <c r="L1270" i="9" a="1"/>
  <c r="L1270" i="9" s="1"/>
  <c r="L1274" i="9" a="1"/>
  <c r="L1274" i="9" s="1"/>
  <c r="L1278" i="9" a="1"/>
  <c r="L1278" i="9" s="1"/>
  <c r="L1282" i="9" a="1"/>
  <c r="L1282" i="9" s="1"/>
  <c r="L1286" i="9" a="1"/>
  <c r="L1286" i="9" s="1"/>
  <c r="L1290" i="9" a="1"/>
  <c r="L1290" i="9" s="1"/>
  <c r="L1294" i="9" a="1"/>
  <c r="L1294" i="9" s="1"/>
  <c r="L1298" i="9" a="1"/>
  <c r="L1298" i="9" s="1"/>
  <c r="L1302" i="9" a="1"/>
  <c r="L1302" i="9" s="1"/>
  <c r="L1306" i="9" a="1"/>
  <c r="L1306" i="9" s="1"/>
  <c r="L1310" i="9" a="1"/>
  <c r="L1310" i="9" s="1"/>
  <c r="L1314" i="9" a="1"/>
  <c r="L1314" i="9" s="1"/>
  <c r="L1318" i="9" a="1"/>
  <c r="L1318" i="9" s="1"/>
  <c r="L1322" i="9" a="1"/>
  <c r="L1322" i="9" s="1"/>
  <c r="L1326" i="9" a="1"/>
  <c r="L1326" i="9" s="1"/>
  <c r="L1330" i="9" a="1"/>
  <c r="L1330" i="9" s="1"/>
  <c r="L1334" i="9" a="1"/>
  <c r="L1334" i="9" s="1"/>
  <c r="L1338" i="9" a="1"/>
  <c r="L1338" i="9" s="1"/>
  <c r="L1342" i="9" a="1"/>
  <c r="L1342" i="9" s="1"/>
  <c r="L1346" i="9" a="1"/>
  <c r="L1346" i="9" s="1"/>
  <c r="L1350" i="9" a="1"/>
  <c r="L1350" i="9" s="1"/>
  <c r="L1354" i="9" a="1"/>
  <c r="L1354" i="9" s="1"/>
  <c r="L1361" i="9" a="1"/>
  <c r="L1361" i="9" s="1"/>
  <c r="L1365" i="9" a="1"/>
  <c r="L1365" i="9" s="1"/>
  <c r="L1369" i="9" a="1"/>
  <c r="L1369" i="9" s="1"/>
  <c r="L1373" i="9" a="1"/>
  <c r="L1373" i="9" s="1"/>
  <c r="L1377" i="9" a="1"/>
  <c r="L1377" i="9" s="1"/>
  <c r="L1381" i="9" a="1"/>
  <c r="L1381" i="9" s="1"/>
  <c r="L1385" i="9" a="1"/>
  <c r="L1385" i="9" s="1"/>
  <c r="L1389" i="9" a="1"/>
  <c r="L1389" i="9" s="1"/>
  <c r="L1393" i="9" a="1"/>
  <c r="L1393" i="9" s="1"/>
  <c r="L1397" i="9" a="1"/>
  <c r="L1397" i="9" s="1"/>
  <c r="L1400" i="9" a="1"/>
  <c r="L1400" i="9" s="1"/>
  <c r="L1404" i="9" a="1"/>
  <c r="L1404" i="9" s="1"/>
  <c r="L1408" i="9" a="1"/>
  <c r="L1408" i="9" s="1"/>
  <c r="L1412" i="9" a="1"/>
  <c r="L1412" i="9" s="1"/>
  <c r="L1416" i="9" a="1"/>
  <c r="L1416" i="9" s="1"/>
  <c r="L1420" i="9" a="1"/>
  <c r="L1420" i="9" s="1"/>
  <c r="L1424" i="9" a="1"/>
  <c r="L1424" i="9" s="1"/>
  <c r="L1428" i="9" a="1"/>
  <c r="L1428" i="9" s="1"/>
  <c r="L1432" i="9" a="1"/>
  <c r="L1432" i="9" s="1"/>
  <c r="L1436" i="9" a="1"/>
  <c r="L1436" i="9" s="1"/>
  <c r="L1440" i="9" a="1"/>
  <c r="L1440" i="9" s="1"/>
  <c r="L1444" i="9" a="1"/>
  <c r="L1444" i="9" s="1"/>
  <c r="L1447" i="9" a="1"/>
  <c r="L1447" i="9" s="1"/>
  <c r="L1451" i="9" a="1"/>
  <c r="L1451" i="9" s="1"/>
  <c r="L1455" i="9" a="1"/>
  <c r="L1455" i="9" s="1"/>
  <c r="L1459" i="9" a="1"/>
  <c r="L1459" i="9" s="1"/>
  <c r="L1463" i="9" a="1"/>
  <c r="L1463" i="9" s="1"/>
  <c r="L1467" i="9" a="1"/>
  <c r="L1467" i="9" s="1"/>
  <c r="L1471" i="9" a="1"/>
  <c r="L1471" i="9" s="1"/>
  <c r="L1475" i="9" a="1"/>
  <c r="L1475" i="9" s="1"/>
  <c r="L1479" i="9" a="1"/>
  <c r="L1479" i="9" s="1"/>
  <c r="L1482" i="9" a="1"/>
  <c r="L1482" i="9" s="1"/>
  <c r="L1486" i="9" a="1"/>
  <c r="L1486" i="9" s="1"/>
  <c r="L1490" i="9" a="1"/>
  <c r="L1490" i="9" s="1"/>
  <c r="L1497" i="9" a="1"/>
  <c r="L1497" i="9" s="1"/>
  <c r="L1501" i="9" a="1"/>
  <c r="L1501" i="9" s="1"/>
  <c r="L1505" i="9" a="1"/>
  <c r="L1505" i="9" s="1"/>
  <c r="L1509" i="9" a="1"/>
  <c r="L1509" i="9" s="1"/>
  <c r="L1513" i="9" a="1"/>
  <c r="L1513" i="9" s="1"/>
  <c r="L1517" i="9" a="1"/>
  <c r="L1517" i="9" s="1"/>
  <c r="L1521" i="9" a="1"/>
  <c r="L1521" i="9" s="1"/>
  <c r="L1525" i="9" a="1"/>
  <c r="L1525" i="9" s="1"/>
  <c r="L1528" i="9" a="1"/>
  <c r="L1528" i="9" s="1"/>
  <c r="L1532" i="9" a="1"/>
  <c r="L1532" i="9" s="1"/>
  <c r="L1536" i="9" a="1"/>
  <c r="L1536" i="9" s="1"/>
  <c r="L1540" i="9" a="1"/>
  <c r="L1540" i="9" s="1"/>
  <c r="L1544" i="9" a="1"/>
  <c r="L1544" i="9" s="1"/>
  <c r="L1548" i="9" a="1"/>
  <c r="L1548" i="9" s="1"/>
  <c r="L1552" i="9" a="1"/>
  <c r="L1552" i="9" s="1"/>
  <c r="L1556" i="9" a="1"/>
  <c r="L1556" i="9" s="1"/>
  <c r="L1560" i="9" a="1"/>
  <c r="L1560" i="9" s="1"/>
  <c r="L1564" i="9" a="1"/>
  <c r="L1564" i="9" s="1"/>
  <c r="L1567" i="9" a="1"/>
  <c r="L1567" i="9" s="1"/>
  <c r="L1571" i="9" a="1"/>
  <c r="L1571" i="9" s="1"/>
  <c r="L1575" i="9" a="1"/>
  <c r="L1575" i="9" s="1"/>
  <c r="L1579" i="9" a="1"/>
  <c r="L1579" i="9" s="1"/>
  <c r="L1583" i="9" a="1"/>
  <c r="L1583" i="9" s="1"/>
  <c r="L1587" i="9" a="1"/>
  <c r="L1587" i="9" s="1"/>
  <c r="L1591" i="9" a="1"/>
  <c r="L1591" i="9" s="1"/>
  <c r="L1595" i="9" a="1"/>
  <c r="L1595" i="9" s="1"/>
  <c r="L1599" i="9" a="1"/>
  <c r="L1599" i="9" s="1"/>
  <c r="L1603" i="9" a="1"/>
  <c r="L1603" i="9" s="1"/>
  <c r="L1606" i="9" a="1"/>
  <c r="L1606" i="9" s="1"/>
  <c r="L1610" i="9" a="1"/>
  <c r="L1610" i="9" s="1"/>
  <c r="L1614" i="9" a="1"/>
  <c r="L1614" i="9" s="1"/>
  <c r="L1618" i="9" a="1"/>
  <c r="L1618" i="9" s="1"/>
  <c r="L1622" i="9" a="1"/>
  <c r="L1622" i="9" s="1"/>
  <c r="L1626" i="9" a="1"/>
  <c r="L1626" i="9" s="1"/>
  <c r="L1630" i="9" a="1"/>
  <c r="L1630" i="9" s="1"/>
  <c r="L1634" i="9" a="1"/>
  <c r="L1634" i="9" s="1"/>
  <c r="L1638" i="9" a="1"/>
  <c r="L1638" i="9" s="1"/>
  <c r="L1642" i="9" a="1"/>
  <c r="L1642" i="9" s="1"/>
  <c r="L1646" i="9" a="1"/>
  <c r="L1646" i="9" s="1"/>
  <c r="L1650" i="9" a="1"/>
  <c r="L1650" i="9" s="1"/>
  <c r="L1654" i="9" a="1"/>
  <c r="L1654" i="9" s="1"/>
  <c r="L1658" i="9" a="1"/>
  <c r="L1658" i="9" s="1"/>
  <c r="L1665" i="9" a="1"/>
  <c r="L1665" i="9" s="1"/>
  <c r="L1669" i="9" a="1"/>
  <c r="L1669" i="9" s="1"/>
  <c r="L1673" i="9" a="1"/>
  <c r="L1673" i="9" s="1"/>
  <c r="L1677" i="9" a="1"/>
  <c r="L1677" i="9" s="1"/>
  <c r="L1681" i="9" a="1"/>
  <c r="L1681" i="9" s="1"/>
  <c r="L1685" i="9" a="1"/>
  <c r="L1685" i="9" s="1"/>
  <c r="L1689" i="9" a="1"/>
  <c r="L1689" i="9" s="1"/>
  <c r="L1693" i="9" a="1"/>
  <c r="L1693" i="9" s="1"/>
  <c r="L1697" i="9" a="1"/>
  <c r="L1697" i="9" s="1"/>
  <c r="L1701" i="9" a="1"/>
  <c r="L1701" i="9" s="1"/>
  <c r="L1705" i="9" a="1"/>
  <c r="L1705" i="9" s="1"/>
  <c r="L1709" i="9" a="1"/>
  <c r="L1709" i="9" s="1"/>
  <c r="L1713" i="9" a="1"/>
  <c r="L1713" i="9" s="1"/>
  <c r="L1717" i="9" a="1"/>
  <c r="L1717" i="9" s="1"/>
  <c r="L1721" i="9" a="1"/>
  <c r="L1721" i="9" s="1"/>
  <c r="L1725" i="9" a="1"/>
  <c r="L1725" i="9" s="1"/>
  <c r="L1729" i="9" a="1"/>
  <c r="L1729" i="9" s="1"/>
  <c r="L1733" i="9" a="1"/>
  <c r="L1733" i="9" s="1"/>
  <c r="L1737" i="9" a="1"/>
  <c r="L1737" i="9" s="1"/>
  <c r="L1741" i="9" a="1"/>
  <c r="L1741" i="9" s="1"/>
  <c r="L1745" i="9" a="1"/>
  <c r="L1745" i="9" s="1"/>
  <c r="L1749" i="9" a="1"/>
  <c r="L1749" i="9" s="1"/>
  <c r="L1753" i="9" a="1"/>
  <c r="L1753" i="9" s="1"/>
  <c r="L1757" i="9" a="1"/>
  <c r="L1757" i="9" s="1"/>
  <c r="L1761" i="9" a="1"/>
  <c r="L1761" i="9" s="1"/>
  <c r="L1765" i="9" a="1"/>
  <c r="L1765" i="9" s="1"/>
  <c r="L1769" i="9" a="1"/>
  <c r="L1769" i="9" s="1"/>
  <c r="L1773" i="9" a="1"/>
  <c r="L1773" i="9" s="1"/>
  <c r="L1777" i="9" a="1"/>
  <c r="L1777" i="9" s="1"/>
  <c r="L1781" i="9" a="1"/>
  <c r="L1781" i="9" s="1"/>
  <c r="L1785" i="9" a="1"/>
  <c r="L1785" i="9" s="1"/>
  <c r="L1789" i="9" a="1"/>
  <c r="L1789" i="9" s="1"/>
  <c r="L1793" i="9" a="1"/>
  <c r="L1793" i="9" s="1"/>
  <c r="L1797" i="9" a="1"/>
  <c r="L1797" i="9" s="1"/>
  <c r="L1801" i="9" a="1"/>
  <c r="L1801" i="9" s="1"/>
  <c r="L1805" i="9" a="1"/>
  <c r="L1805" i="9" s="1"/>
  <c r="L1809" i="9" a="1"/>
  <c r="L1809" i="9" s="1"/>
  <c r="L1813" i="9" a="1"/>
  <c r="L1813" i="9" s="1"/>
  <c r="L1817" i="9" a="1"/>
  <c r="L1817" i="9" s="1"/>
  <c r="L1821" i="9" a="1"/>
  <c r="L1821" i="9" s="1"/>
  <c r="L1825" i="9" a="1"/>
  <c r="L1825" i="9" s="1"/>
  <c r="L1829" i="9" a="1"/>
  <c r="L1829" i="9" s="1"/>
  <c r="L1833" i="9" a="1"/>
  <c r="L1833" i="9" s="1"/>
  <c r="L1837" i="9" a="1"/>
  <c r="L1837" i="9" s="1"/>
  <c r="L1841" i="9" a="1"/>
  <c r="L1841" i="9" s="1"/>
  <c r="L1845" i="9" a="1"/>
  <c r="L1845" i="9" s="1"/>
  <c r="L1849" i="9" a="1"/>
  <c r="L1849" i="9" s="1"/>
  <c r="L1853" i="9" a="1"/>
  <c r="L1853" i="9" s="1"/>
  <c r="L1857" i="9" a="1"/>
  <c r="L1857" i="9" s="1"/>
  <c r="L1861" i="9" a="1"/>
  <c r="L1861" i="9" s="1"/>
  <c r="L1865" i="9" a="1"/>
  <c r="L1865" i="9" s="1"/>
  <c r="L1869" i="9" a="1"/>
  <c r="L1869" i="9" s="1"/>
  <c r="L1873" i="9" a="1"/>
  <c r="L1873" i="9" s="1"/>
  <c r="L1877" i="9" a="1"/>
  <c r="L1877" i="9" s="1"/>
  <c r="L1881" i="9" a="1"/>
  <c r="L1881" i="9" s="1"/>
  <c r="L1885" i="9" a="1"/>
  <c r="L1885" i="9" s="1"/>
  <c r="L1889" i="9" a="1"/>
  <c r="L1889" i="9" s="1"/>
  <c r="L1893" i="9" a="1"/>
  <c r="L1893" i="9" s="1"/>
  <c r="L1897" i="9" a="1"/>
  <c r="L1897" i="9" s="1"/>
  <c r="L1901" i="9" a="1"/>
  <c r="L1901" i="9" s="1"/>
  <c r="L1905" i="9" a="1"/>
  <c r="L1905" i="9" s="1"/>
  <c r="L1909" i="9" a="1"/>
  <c r="L1909" i="9" s="1"/>
  <c r="L1913" i="9" a="1"/>
  <c r="L1913" i="9" s="1"/>
  <c r="L1917" i="9" a="1"/>
  <c r="L1917" i="9" s="1"/>
  <c r="L1921" i="9" a="1"/>
  <c r="L1921" i="9" s="1"/>
  <c r="L1925" i="9" a="1"/>
  <c r="L1925" i="9" s="1"/>
  <c r="L1929" i="9" a="1"/>
  <c r="L1929" i="9" s="1"/>
  <c r="L1933" i="9" a="1"/>
  <c r="L1933" i="9" s="1"/>
  <c r="L1937" i="9" a="1"/>
  <c r="L1937" i="9" s="1"/>
  <c r="L1941" i="9" a="1"/>
  <c r="L1941" i="9" s="1"/>
  <c r="L1945" i="9" a="1"/>
  <c r="L1945" i="9" s="1"/>
  <c r="L1949" i="9" a="1"/>
  <c r="L1949" i="9" s="1"/>
  <c r="L1953" i="9" a="1"/>
  <c r="L1953" i="9" s="1"/>
  <c r="L1957" i="9" a="1"/>
  <c r="L1957" i="9" s="1"/>
  <c r="L1961" i="9" a="1"/>
  <c r="L1961" i="9" s="1"/>
  <c r="L1965" i="9" a="1"/>
  <c r="L1965" i="9" s="1"/>
  <c r="L1968" i="9" a="1"/>
  <c r="L1968" i="9" s="1"/>
  <c r="L1972" i="9" a="1"/>
  <c r="L1972" i="9" s="1"/>
  <c r="L1976" i="9" a="1"/>
  <c r="L1976" i="9" s="1"/>
  <c r="L1980" i="9" a="1"/>
  <c r="L1980" i="9" s="1"/>
  <c r="L1984" i="9" a="1"/>
  <c r="L1984" i="9" s="1"/>
  <c r="L1987" i="9" a="1"/>
  <c r="L1987" i="9" s="1"/>
  <c r="L1991" i="9" a="1"/>
  <c r="L1991" i="9" s="1"/>
  <c r="L1995" i="9" a="1"/>
  <c r="L1995" i="9" s="1"/>
  <c r="L1999" i="9" a="1"/>
  <c r="L1999" i="9" s="1"/>
  <c r="L2003" i="9" a="1"/>
  <c r="L2003" i="9" s="1"/>
  <c r="L2007" i="9" a="1"/>
  <c r="L2007" i="9" s="1"/>
  <c r="L2014" i="9" a="1"/>
  <c r="L2014" i="9" s="1"/>
  <c r="L2018" i="9" a="1"/>
  <c r="L2018" i="9" s="1"/>
  <c r="L2022" i="9" a="1"/>
  <c r="L2022" i="9" s="1"/>
  <c r="L2026" i="9" a="1"/>
  <c r="L2026" i="9" s="1"/>
  <c r="L2030" i="9" a="1"/>
  <c r="L2030" i="9" s="1"/>
  <c r="L2033" i="9" a="1"/>
  <c r="L2033" i="9" s="1"/>
  <c r="L2037" i="9" a="1"/>
  <c r="L2037" i="9" s="1"/>
  <c r="L2041" i="9" a="1"/>
  <c r="L2041" i="9" s="1"/>
  <c r="L2045" i="9" a="1"/>
  <c r="L2045" i="9" s="1"/>
  <c r="L2049" i="9" a="1"/>
  <c r="L2049" i="9" s="1"/>
  <c r="L2052" i="9" a="1"/>
  <c r="L2052" i="9" s="1"/>
  <c r="L2056" i="9" a="1"/>
  <c r="L2056" i="9" s="1"/>
  <c r="L2060" i="9" a="1"/>
  <c r="L2060" i="9" s="1"/>
  <c r="L2064" i="9" a="1"/>
  <c r="L2064" i="9" s="1"/>
  <c r="L2068" i="9" a="1"/>
  <c r="L2068" i="9" s="1"/>
  <c r="L2072" i="9" a="1"/>
  <c r="L2072" i="9" s="1"/>
  <c r="L2075" i="9" a="1"/>
  <c r="L2075" i="9" s="1"/>
  <c r="L2079" i="9" a="1"/>
  <c r="L2079" i="9" s="1"/>
  <c r="L2083" i="9" a="1"/>
  <c r="L2083" i="9" s="1"/>
  <c r="L2087" i="9" a="1"/>
  <c r="L2087" i="9" s="1"/>
  <c r="L2091" i="9" a="1"/>
  <c r="L2091" i="9" s="1"/>
  <c r="L2098" i="9" a="1"/>
  <c r="L2098" i="9" s="1"/>
  <c r="L2102" i="9" a="1"/>
  <c r="L2102" i="9" s="1"/>
  <c r="L2106" i="9" a="1"/>
  <c r="L2106" i="9" s="1"/>
  <c r="L2110" i="9" a="1"/>
  <c r="L2110" i="9" s="1"/>
  <c r="L2114" i="9" a="1"/>
  <c r="L2114" i="9" s="1"/>
  <c r="L2117" i="9" a="1"/>
  <c r="L2117" i="9" s="1"/>
  <c r="L2121" i="9" a="1"/>
  <c r="L2121" i="9" s="1"/>
  <c r="L2125" i="9" a="1"/>
  <c r="L2125" i="9" s="1"/>
  <c r="L2129" i="9" a="1"/>
  <c r="L2129" i="9" s="1"/>
  <c r="L2133" i="9" a="1"/>
  <c r="L2133" i="9" s="1"/>
  <c r="L2137" i="9" a="1"/>
  <c r="L2137" i="9" s="1"/>
  <c r="L2140" i="9" a="1"/>
  <c r="L2140" i="9" s="1"/>
  <c r="L2144" i="9" a="1"/>
  <c r="L2144" i="9" s="1"/>
  <c r="L2148" i="9" a="1"/>
  <c r="L2148" i="9" s="1"/>
  <c r="L2152" i="9" a="1"/>
  <c r="L2152" i="9" s="1"/>
  <c r="L2156" i="9" a="1"/>
  <c r="L2156" i="9" s="1"/>
  <c r="L2159" i="9" a="1"/>
  <c r="L2159" i="9" s="1"/>
  <c r="L2163" i="9" a="1"/>
  <c r="L2163" i="9" s="1"/>
  <c r="L2167" i="9" a="1"/>
  <c r="L2167" i="9" s="1"/>
  <c r="L2171" i="9" a="1"/>
  <c r="L2171" i="9" s="1"/>
  <c r="L2175" i="9" a="1"/>
  <c r="L2175" i="9" s="1"/>
  <c r="L2182" i="9" a="1"/>
  <c r="L2182" i="9" s="1"/>
  <c r="L2186" i="9" a="1"/>
  <c r="L2186" i="9" s="1"/>
  <c r="L2190" i="9" a="1"/>
  <c r="L2190" i="9" s="1"/>
  <c r="L2194" i="9" a="1"/>
  <c r="L2194" i="9" s="1"/>
  <c r="L2198" i="9" a="1"/>
  <c r="L2198" i="9" s="1"/>
  <c r="L2202" i="9" a="1"/>
  <c r="L2202" i="9" s="1"/>
  <c r="L2205" i="9" a="1"/>
  <c r="L2205" i="9" s="1"/>
  <c r="L2209" i="9" a="1"/>
  <c r="L2209" i="9" s="1"/>
  <c r="L2213" i="9" a="1"/>
  <c r="L2213" i="9" s="1"/>
  <c r="L2217" i="9" a="1"/>
  <c r="L2217" i="9" s="1"/>
  <c r="L2221" i="9" a="1"/>
  <c r="L2221" i="9" s="1"/>
  <c r="L2224" i="9" a="1"/>
  <c r="L2224" i="9" s="1"/>
  <c r="L2228" i="9" a="1"/>
  <c r="L2228" i="9" s="1"/>
  <c r="L2232" i="9" a="1"/>
  <c r="L2232" i="9" s="1"/>
  <c r="L2236" i="9" a="1"/>
  <c r="L2236" i="9" s="1"/>
  <c r="L2240" i="9" a="1"/>
  <c r="L2240" i="9" s="1"/>
  <c r="L2243" i="9" a="1"/>
  <c r="L2243" i="9" s="1"/>
  <c r="L2247" i="9" a="1"/>
  <c r="L2247" i="9" s="1"/>
  <c r="L2251" i="9" a="1"/>
  <c r="L2251" i="9" s="1"/>
  <c r="L2255" i="9" a="1"/>
  <c r="L2255" i="9" s="1"/>
  <c r="L2259" i="9" a="1"/>
  <c r="L2259" i="9" s="1"/>
  <c r="L2263" i="9" a="1"/>
  <c r="L2263" i="9" s="1"/>
  <c r="L2270" i="9" a="1"/>
  <c r="L2270" i="9" s="1"/>
  <c r="L2274" i="9" a="1"/>
  <c r="L2274" i="9" s="1"/>
  <c r="L2278" i="9" a="1"/>
  <c r="L2278" i="9" s="1"/>
  <c r="L2282" i="9" a="1"/>
  <c r="L2282" i="9" s="1"/>
  <c r="L2286" i="9" a="1"/>
  <c r="L2286" i="9" s="1"/>
  <c r="L2289" i="9" a="1"/>
  <c r="L2289" i="9" s="1"/>
  <c r="L2293" i="9" a="1"/>
  <c r="L2293" i="9" s="1"/>
  <c r="L2297" i="9" a="1"/>
  <c r="L2297" i="9" s="1"/>
  <c r="L2301" i="9" a="1"/>
  <c r="L2301" i="9" s="1"/>
  <c r="L2305" i="9" a="1"/>
  <c r="L2305" i="9" s="1"/>
  <c r="L2309" i="9" a="1"/>
  <c r="L2309" i="9" s="1"/>
  <c r="L2313" i="9" a="1"/>
  <c r="L2313" i="9" s="1"/>
  <c r="L2317" i="9" a="1"/>
  <c r="L2317" i="9" s="1"/>
  <c r="L2321" i="9" a="1"/>
  <c r="L2321" i="9" s="1"/>
  <c r="L2325" i="9" a="1"/>
  <c r="L2325" i="9" s="1"/>
  <c r="L2329" i="9" a="1"/>
  <c r="L2329" i="9" s="1"/>
  <c r="L2333" i="9" a="1"/>
  <c r="L2333" i="9" s="1"/>
  <c r="K2" i="9"/>
  <c r="K6" i="9"/>
  <c r="K10" i="9"/>
  <c r="K14" i="9"/>
  <c r="K18" i="9"/>
  <c r="K22" i="9"/>
  <c r="K26" i="9"/>
  <c r="K30" i="9"/>
  <c r="K34" i="9"/>
  <c r="K38" i="9"/>
  <c r="K42" i="9"/>
  <c r="K46" i="9"/>
  <c r="K50" i="9"/>
  <c r="K54" i="9"/>
  <c r="K58" i="9"/>
  <c r="K62" i="9"/>
  <c r="K66" i="9"/>
  <c r="K70" i="9"/>
  <c r="K74" i="9"/>
  <c r="K78" i="9"/>
  <c r="K82" i="9"/>
  <c r="K86" i="9"/>
  <c r="K90" i="9"/>
  <c r="K94" i="9"/>
  <c r="K98" i="9"/>
  <c r="K102" i="9"/>
  <c r="K106" i="9"/>
  <c r="K110" i="9"/>
  <c r="K114" i="9"/>
  <c r="K118" i="9"/>
  <c r="K122" i="9"/>
  <c r="K126" i="9"/>
  <c r="K130" i="9"/>
  <c r="K134" i="9"/>
  <c r="K138" i="9"/>
  <c r="K142" i="9"/>
  <c r="K146" i="9"/>
  <c r="K150" i="9"/>
  <c r="K154" i="9"/>
  <c r="K158" i="9"/>
  <c r="K162" i="9"/>
  <c r="K166" i="9"/>
  <c r="K170" i="9"/>
  <c r="K174" i="9"/>
  <c r="K178" i="9"/>
  <c r="K182" i="9"/>
  <c r="K186" i="9"/>
  <c r="K190" i="9"/>
  <c r="K194" i="9"/>
  <c r="K198" i="9"/>
  <c r="K202" i="9"/>
  <c r="K206" i="9"/>
  <c r="K210" i="9"/>
  <c r="K214" i="9"/>
  <c r="K218" i="9"/>
  <c r="K222" i="9"/>
  <c r="K226" i="9"/>
  <c r="K230" i="9"/>
  <c r="K234" i="9"/>
  <c r="K238" i="9"/>
  <c r="L5" i="9" a="1"/>
  <c r="L5" i="9" s="1"/>
  <c r="L9" i="9" a="1"/>
  <c r="L9" i="9" s="1"/>
  <c r="L13" i="9" a="1"/>
  <c r="L13" i="9" s="1"/>
  <c r="L17" i="9" a="1"/>
  <c r="L17" i="9" s="1"/>
  <c r="L21" i="9" a="1"/>
  <c r="L21" i="9" s="1"/>
  <c r="L25" i="9" a="1"/>
  <c r="L25" i="9" s="1"/>
  <c r="L29" i="9" a="1"/>
  <c r="L29" i="9" s="1"/>
  <c r="L32" i="9" a="1"/>
  <c r="L32" i="9" s="1"/>
  <c r="L36" i="9" a="1"/>
  <c r="L36" i="9" s="1"/>
  <c r="L40" i="9" a="1"/>
  <c r="L40" i="9" s="1"/>
  <c r="L43" i="9" a="1"/>
  <c r="L43" i="9" s="1"/>
  <c r="L47" i="9" a="1"/>
  <c r="L47" i="9" s="1"/>
  <c r="L51" i="9" a="1"/>
  <c r="L51" i="9" s="1"/>
  <c r="L54" i="9" a="1"/>
  <c r="L54" i="9" s="1"/>
  <c r="L58" i="9" a="1"/>
  <c r="L58" i="9" s="1"/>
  <c r="L62" i="9" a="1"/>
  <c r="L62" i="9" s="1"/>
  <c r="L66" i="9" a="1"/>
  <c r="L66" i="9" s="1"/>
  <c r="L70" i="9" a="1"/>
  <c r="L70" i="9" s="1"/>
  <c r="L74" i="9" a="1"/>
  <c r="L74" i="9" s="1"/>
  <c r="L78" i="9" a="1"/>
  <c r="L78" i="9" s="1"/>
  <c r="L81" i="9" a="1"/>
  <c r="L81" i="9" s="1"/>
  <c r="L85" i="9" a="1"/>
  <c r="L85" i="9" s="1"/>
  <c r="L89" i="9" a="1"/>
  <c r="L89" i="9" s="1"/>
  <c r="L93" i="9" a="1"/>
  <c r="L93" i="9" s="1"/>
  <c r="L97" i="9" a="1"/>
  <c r="L97" i="9" s="1"/>
  <c r="L101" i="9" a="1"/>
  <c r="L101" i="9" s="1"/>
  <c r="L105" i="9" a="1"/>
  <c r="L105" i="9" s="1"/>
  <c r="L109" i="9" a="1"/>
  <c r="L109" i="9" s="1"/>
  <c r="L113" i="9" a="1"/>
  <c r="L113" i="9" s="1"/>
  <c r="L117" i="9" a="1"/>
  <c r="L117" i="9" s="1"/>
  <c r="L120" i="9" a="1"/>
  <c r="L120" i="9" s="1"/>
  <c r="L124" i="9" a="1"/>
  <c r="L124" i="9" s="1"/>
  <c r="L128" i="9" a="1"/>
  <c r="L128" i="9" s="1"/>
  <c r="L131" i="9" a="1"/>
  <c r="L131" i="9" s="1"/>
  <c r="L135" i="9" a="1"/>
  <c r="L135" i="9" s="1"/>
  <c r="L139" i="9" a="1"/>
  <c r="L139" i="9" s="1"/>
  <c r="L143" i="9" a="1"/>
  <c r="L143" i="9" s="1"/>
  <c r="L147" i="9" a="1"/>
  <c r="L147" i="9" s="1"/>
  <c r="L150" i="9" a="1"/>
  <c r="L150" i="9" s="1"/>
  <c r="L154" i="9" a="1"/>
  <c r="L154" i="9" s="1"/>
  <c r="L157" i="9" a="1"/>
  <c r="L157" i="9" s="1"/>
  <c r="L161" i="9" a="1"/>
  <c r="L161" i="9" s="1"/>
  <c r="L165" i="9" a="1"/>
  <c r="L165" i="9" s="1"/>
  <c r="L168" i="9" a="1"/>
  <c r="L168" i="9" s="1"/>
  <c r="L172" i="9" a="1"/>
  <c r="L172" i="9" s="1"/>
  <c r="L176" i="9" a="1"/>
  <c r="L176" i="9" s="1"/>
  <c r="L179" i="9" a="1"/>
  <c r="L179" i="9" s="1"/>
  <c r="L183" i="9" a="1"/>
  <c r="L183" i="9" s="1"/>
  <c r="L187" i="9" a="1"/>
  <c r="L187" i="9" s="1"/>
  <c r="L191" i="9" a="1"/>
  <c r="L191" i="9" s="1"/>
  <c r="L195" i="9" a="1"/>
  <c r="L195" i="9" s="1"/>
  <c r="L199" i="9" a="1"/>
  <c r="L199" i="9" s="1"/>
  <c r="L203" i="9" a="1"/>
  <c r="L203" i="9" s="1"/>
  <c r="L207" i="9" a="1"/>
  <c r="L207" i="9" s="1"/>
  <c r="L211" i="9" a="1"/>
  <c r="L211" i="9" s="1"/>
  <c r="L218" i="9" a="1"/>
  <c r="L218" i="9" s="1"/>
  <c r="L222" i="9" a="1"/>
  <c r="L222" i="9" s="1"/>
  <c r="L226" i="9" a="1"/>
  <c r="L226" i="9" s="1"/>
  <c r="L230" i="9" a="1"/>
  <c r="L230" i="9" s="1"/>
  <c r="L233" i="9" a="1"/>
  <c r="L233" i="9" s="1"/>
  <c r="L237" i="9" a="1"/>
  <c r="L237" i="9" s="1"/>
  <c r="L244" i="9" a="1"/>
  <c r="L244" i="9" s="1"/>
  <c r="L248" i="9" a="1"/>
  <c r="L248" i="9" s="1"/>
  <c r="L252" i="9" a="1"/>
  <c r="L252" i="9" s="1"/>
  <c r="L256" i="9" a="1"/>
  <c r="L256" i="9" s="1"/>
  <c r="L260" i="9" a="1"/>
  <c r="L260" i="9" s="1"/>
  <c r="L264" i="9" a="1"/>
  <c r="L264" i="9" s="1"/>
  <c r="L268" i="9" a="1"/>
  <c r="L268" i="9" s="1"/>
  <c r="L272" i="9" a="1"/>
  <c r="L272" i="9" s="1"/>
  <c r="L276" i="9" a="1"/>
  <c r="L276" i="9" s="1"/>
  <c r="L279" i="9" a="1"/>
  <c r="L279" i="9" s="1"/>
  <c r="L283" i="9" a="1"/>
  <c r="L283" i="9" s="1"/>
  <c r="L287" i="9" a="1"/>
  <c r="L287" i="9" s="1"/>
  <c r="L291" i="9" a="1"/>
  <c r="L291" i="9" s="1"/>
  <c r="L298" i="9" a="1"/>
  <c r="L298" i="9" s="1"/>
  <c r="L305" i="9" a="1"/>
  <c r="L305" i="9" s="1"/>
  <c r="L309" i="9" a="1"/>
  <c r="L309" i="9" s="1"/>
  <c r="L313" i="9" a="1"/>
  <c r="L313" i="9" s="1"/>
  <c r="L317" i="9" a="1"/>
  <c r="L317" i="9" s="1"/>
  <c r="L320" i="9" a="1"/>
  <c r="L320" i="9" s="1"/>
  <c r="L324" i="9" a="1"/>
  <c r="L324" i="9" s="1"/>
  <c r="L331" i="9" a="1"/>
  <c r="L331" i="9" s="1"/>
  <c r="L334" i="9" a="1"/>
  <c r="L334" i="9" s="1"/>
  <c r="L338" i="9" a="1"/>
  <c r="L338" i="9" s="1"/>
  <c r="L342" i="9" a="1"/>
  <c r="L342" i="9" s="1"/>
  <c r="L346" i="9" a="1"/>
  <c r="L346" i="9" s="1"/>
  <c r="L350" i="9" a="1"/>
  <c r="L350" i="9" s="1"/>
  <c r="L354" i="9" a="1"/>
  <c r="L354" i="9" s="1"/>
  <c r="L358" i="9" a="1"/>
  <c r="L358" i="9" s="1"/>
  <c r="L362" i="9" a="1"/>
  <c r="L362" i="9" s="1"/>
  <c r="L366" i="9" a="1"/>
  <c r="L366" i="9" s="1"/>
  <c r="L370" i="9" a="1"/>
  <c r="L370" i="9" s="1"/>
  <c r="L374" i="9" a="1"/>
  <c r="L374" i="9" s="1"/>
  <c r="L378" i="9" a="1"/>
  <c r="L378" i="9" s="1"/>
  <c r="L382" i="9" a="1"/>
  <c r="L382" i="9" s="1"/>
  <c r="L386" i="9" a="1"/>
  <c r="L386" i="9" s="1"/>
  <c r="L390" i="9" a="1"/>
  <c r="L390" i="9" s="1"/>
  <c r="L394" i="9" a="1"/>
  <c r="L394" i="9" s="1"/>
  <c r="L398" i="9" a="1"/>
  <c r="L398" i="9" s="1"/>
  <c r="L402" i="9" a="1"/>
  <c r="L402" i="9" s="1"/>
  <c r="L406" i="9" a="1"/>
  <c r="L406" i="9" s="1"/>
  <c r="L410" i="9" a="1"/>
  <c r="L410" i="9" s="1"/>
  <c r="L414" i="9" a="1"/>
  <c r="L414" i="9" s="1"/>
  <c r="L418" i="9" a="1"/>
  <c r="L418" i="9" s="1"/>
  <c r="L422" i="9" a="1"/>
  <c r="L422" i="9" s="1"/>
  <c r="L426" i="9" a="1"/>
  <c r="L426" i="9" s="1"/>
  <c r="L430" i="9" a="1"/>
  <c r="L430" i="9" s="1"/>
  <c r="L434" i="9" a="1"/>
  <c r="L434" i="9" s="1"/>
  <c r="L438" i="9" a="1"/>
  <c r="L438" i="9" s="1"/>
  <c r="L442" i="9" a="1"/>
  <c r="L442" i="9" s="1"/>
  <c r="L446" i="9" a="1"/>
  <c r="L446" i="9" s="1"/>
  <c r="L450" i="9" a="1"/>
  <c r="L450" i="9" s="1"/>
  <c r="L454" i="9" a="1"/>
  <c r="L454" i="9" s="1"/>
  <c r="L458" i="9" a="1"/>
  <c r="L458" i="9" s="1"/>
  <c r="L462" i="9" a="1"/>
  <c r="L462" i="9" s="1"/>
  <c r="L466" i="9" a="1"/>
  <c r="L466" i="9" s="1"/>
  <c r="L470" i="9" a="1"/>
  <c r="L470" i="9" s="1"/>
  <c r="L474" i="9" a="1"/>
  <c r="L474" i="9" s="1"/>
  <c r="L478" i="9" a="1"/>
  <c r="L478" i="9" s="1"/>
  <c r="L482" i="9" a="1"/>
  <c r="L482" i="9" s="1"/>
  <c r="L486" i="9" a="1"/>
  <c r="L486" i="9" s="1"/>
  <c r="L490" i="9" a="1"/>
  <c r="L490" i="9" s="1"/>
  <c r="L494" i="9" a="1"/>
  <c r="L494" i="9" s="1"/>
  <c r="L498" i="9" a="1"/>
  <c r="L498" i="9" s="1"/>
  <c r="L502" i="9" a="1"/>
  <c r="L502" i="9" s="1"/>
  <c r="L506" i="9" a="1"/>
  <c r="L506" i="9" s="1"/>
  <c r="L510" i="9" a="1"/>
  <c r="L510" i="9" s="1"/>
  <c r="L514" i="9" a="1"/>
  <c r="L514" i="9" s="1"/>
  <c r="L517" i="9" a="1"/>
  <c r="L517" i="9" s="1"/>
  <c r="L520" i="9" a="1"/>
  <c r="L520" i="9" s="1"/>
  <c r="L524" i="9" a="1"/>
  <c r="L524" i="9" s="1"/>
  <c r="L528" i="9" a="1"/>
  <c r="L528" i="9" s="1"/>
  <c r="L532" i="9" a="1"/>
  <c r="L532" i="9" s="1"/>
  <c r="L536" i="9" a="1"/>
  <c r="L536" i="9" s="1"/>
  <c r="L540" i="9" a="1"/>
  <c r="L540" i="9" s="1"/>
  <c r="L544" i="9" a="1"/>
  <c r="L544" i="9" s="1"/>
  <c r="L548" i="9" a="1"/>
  <c r="L548" i="9" s="1"/>
  <c r="L552" i="9" a="1"/>
  <c r="L552" i="9" s="1"/>
  <c r="L556" i="9" a="1"/>
  <c r="L556" i="9" s="1"/>
  <c r="L560" i="9" a="1"/>
  <c r="L560" i="9" s="1"/>
  <c r="L564" i="9" a="1"/>
  <c r="L564" i="9" s="1"/>
  <c r="L568" i="9" a="1"/>
  <c r="L568" i="9" s="1"/>
  <c r="L572" i="9" a="1"/>
  <c r="L572" i="9" s="1"/>
  <c r="L576" i="9" a="1"/>
  <c r="L576" i="9" s="1"/>
  <c r="L580" i="9" a="1"/>
  <c r="L580" i="9" s="1"/>
  <c r="L584" i="9" a="1"/>
  <c r="L584" i="9" s="1"/>
  <c r="L588" i="9" a="1"/>
  <c r="L588" i="9" s="1"/>
  <c r="L592" i="9" a="1"/>
  <c r="L592" i="9" s="1"/>
  <c r="L596" i="9" a="1"/>
  <c r="L596" i="9" s="1"/>
  <c r="L600" i="9" a="1"/>
  <c r="L600" i="9" s="1"/>
  <c r="L604" i="9" a="1"/>
  <c r="L604" i="9" s="1"/>
  <c r="L608" i="9" a="1"/>
  <c r="L608" i="9" s="1"/>
  <c r="L611" i="9" a="1"/>
  <c r="L611" i="9" s="1"/>
  <c r="L615" i="9" a="1"/>
  <c r="L615" i="9" s="1"/>
  <c r="L619" i="9" a="1"/>
  <c r="L619" i="9" s="1"/>
  <c r="L623" i="9" a="1"/>
  <c r="L623" i="9" s="1"/>
  <c r="L627" i="9" a="1"/>
  <c r="L627" i="9" s="1"/>
  <c r="L631" i="9" a="1"/>
  <c r="L631" i="9" s="1"/>
  <c r="L634" i="9" a="1"/>
  <c r="L634" i="9" s="1"/>
  <c r="L638" i="9" a="1"/>
  <c r="L638" i="9" s="1"/>
  <c r="L642" i="9" a="1"/>
  <c r="L642" i="9" s="1"/>
  <c r="L646" i="9" a="1"/>
  <c r="L646" i="9" s="1"/>
  <c r="L650" i="9" a="1"/>
  <c r="L650" i="9" s="1"/>
  <c r="L657" i="9" a="1"/>
  <c r="L657" i="9" s="1"/>
  <c r="L661" i="9" a="1"/>
  <c r="L661" i="9" s="1"/>
  <c r="L665" i="9" a="1"/>
  <c r="L665" i="9" s="1"/>
  <c r="L669" i="9" a="1"/>
  <c r="L669" i="9" s="1"/>
  <c r="L673" i="9" a="1"/>
  <c r="L673" i="9" s="1"/>
  <c r="L676" i="9" a="1"/>
  <c r="L676" i="9" s="1"/>
  <c r="L680" i="9" a="1"/>
  <c r="L680" i="9" s="1"/>
  <c r="L684" i="9" a="1"/>
  <c r="L684" i="9" s="1"/>
  <c r="L688" i="9" a="1"/>
  <c r="L688" i="9" s="1"/>
  <c r="L692" i="9" a="1"/>
  <c r="L692" i="9" s="1"/>
  <c r="L696" i="9" a="1"/>
  <c r="L696" i="9" s="1"/>
  <c r="L699" i="9" a="1"/>
  <c r="L699" i="9" s="1"/>
  <c r="L703" i="9" a="1"/>
  <c r="L703" i="9" s="1"/>
  <c r="L707" i="9" a="1"/>
  <c r="L707" i="9" s="1"/>
  <c r="L711" i="9" a="1"/>
  <c r="L711" i="9" s="1"/>
  <c r="L715" i="9" a="1"/>
  <c r="L715" i="9" s="1"/>
  <c r="L718" i="9" a="1"/>
  <c r="L718" i="9" s="1"/>
  <c r="L722" i="9" a="1"/>
  <c r="L722" i="9" s="1"/>
  <c r="L726" i="9" a="1"/>
  <c r="L726" i="9" s="1"/>
  <c r="L730" i="9" a="1"/>
  <c r="L730" i="9" s="1"/>
  <c r="L734" i="9" a="1"/>
  <c r="L734" i="9" s="1"/>
  <c r="L741" i="9" a="1"/>
  <c r="L741" i="9" s="1"/>
  <c r="L745" i="9" a="1"/>
  <c r="L745" i="9" s="1"/>
  <c r="L749" i="9" a="1"/>
  <c r="L749" i="9" s="1"/>
  <c r="L753" i="9" a="1"/>
  <c r="L753" i="9" s="1"/>
  <c r="L757" i="9" a="1"/>
  <c r="L757" i="9" s="1"/>
  <c r="L761" i="9" a="1"/>
  <c r="L761" i="9" s="1"/>
  <c r="L764" i="9" a="1"/>
  <c r="L764" i="9" s="1"/>
  <c r="L768" i="9" a="1"/>
  <c r="L768" i="9" s="1"/>
  <c r="L772" i="9" a="1"/>
  <c r="L772" i="9" s="1"/>
  <c r="L776" i="9" a="1"/>
  <c r="L776" i="9" s="1"/>
  <c r="L780" i="9" a="1"/>
  <c r="L780" i="9" s="1"/>
  <c r="L783" i="9" a="1"/>
  <c r="L783" i="9" s="1"/>
  <c r="L787" i="9" a="1"/>
  <c r="L787" i="9" s="1"/>
  <c r="L791" i="9" a="1"/>
  <c r="L791" i="9" s="1"/>
  <c r="L795" i="9" a="1"/>
  <c r="L795" i="9" s="1"/>
  <c r="L799" i="9" a="1"/>
  <c r="L799" i="9" s="1"/>
  <c r="L802" i="9" a="1"/>
  <c r="L802" i="9" s="1"/>
  <c r="L806" i="9" a="1"/>
  <c r="L806" i="9" s="1"/>
  <c r="L810" i="9" a="1"/>
  <c r="L810" i="9" s="1"/>
  <c r="L814" i="9" a="1"/>
  <c r="L814" i="9" s="1"/>
  <c r="L818" i="9" a="1"/>
  <c r="L818" i="9" s="1"/>
  <c r="L822" i="9" a="1"/>
  <c r="L822" i="9" s="1"/>
  <c r="L829" i="9" a="1"/>
  <c r="L829" i="9" s="1"/>
  <c r="L833" i="9" a="1"/>
  <c r="L833" i="9" s="1"/>
  <c r="L837" i="9" a="1"/>
  <c r="L837" i="9" s="1"/>
  <c r="L841" i="9" a="1"/>
  <c r="L841" i="9" s="1"/>
  <c r="L845" i="9" a="1"/>
  <c r="L845" i="9" s="1"/>
  <c r="L848" i="9" a="1"/>
  <c r="L848" i="9" s="1"/>
  <c r="L852" i="9" a="1"/>
  <c r="L852" i="9" s="1"/>
  <c r="L856" i="9" a="1"/>
  <c r="L856" i="9" s="1"/>
  <c r="L860" i="9" a="1"/>
  <c r="L860" i="9" s="1"/>
  <c r="L864" i="9" a="1"/>
  <c r="L864" i="9" s="1"/>
  <c r="L868" i="9" a="1"/>
  <c r="L868" i="9" s="1"/>
  <c r="L872" i="9" a="1"/>
  <c r="L872" i="9" s="1"/>
  <c r="L876" i="9" a="1"/>
  <c r="L876" i="9" s="1"/>
  <c r="L880" i="9" a="1"/>
  <c r="L880" i="9" s="1"/>
  <c r="L884" i="9" a="1"/>
  <c r="L884" i="9" s="1"/>
  <c r="L888" i="9" a="1"/>
  <c r="L888" i="9" s="1"/>
  <c r="L892" i="9" a="1"/>
  <c r="L892" i="9" s="1"/>
  <c r="L896" i="9" a="1"/>
  <c r="L896" i="9" s="1"/>
  <c r="L900" i="9" a="1"/>
  <c r="L900" i="9" s="1"/>
  <c r="L904" i="9" a="1"/>
  <c r="L904" i="9" s="1"/>
  <c r="L908" i="9" a="1"/>
  <c r="L908" i="9" s="1"/>
  <c r="L912" i="9" a="1"/>
  <c r="L912" i="9" s="1"/>
  <c r="L916" i="9" a="1"/>
  <c r="L916" i="9" s="1"/>
  <c r="L920" i="9" a="1"/>
  <c r="L920" i="9" s="1"/>
  <c r="L924" i="9" a="1"/>
  <c r="L924" i="9" s="1"/>
  <c r="L928" i="9" a="1"/>
  <c r="L928" i="9" s="1"/>
  <c r="L932" i="9" a="1"/>
  <c r="L932" i="9" s="1"/>
  <c r="L936" i="9" a="1"/>
  <c r="L936" i="9" s="1"/>
  <c r="L940" i="9" a="1"/>
  <c r="L940" i="9" s="1"/>
  <c r="L944" i="9" a="1"/>
  <c r="L944" i="9" s="1"/>
  <c r="L948" i="9" a="1"/>
  <c r="L948" i="9" s="1"/>
  <c r="L952" i="9" a="1"/>
  <c r="L952" i="9" s="1"/>
  <c r="L956" i="9" a="1"/>
  <c r="L956" i="9" s="1"/>
  <c r="L960" i="9" a="1"/>
  <c r="L960" i="9" s="1"/>
  <c r="L967" i="9" a="1"/>
  <c r="L967" i="9" s="1"/>
  <c r="L974" i="9" a="1"/>
  <c r="L974" i="9" s="1"/>
  <c r="L978" i="9" a="1"/>
  <c r="L978" i="9" s="1"/>
  <c r="L981" i="9" a="1"/>
  <c r="L981" i="9" s="1"/>
  <c r="L985" i="9" a="1"/>
  <c r="L985" i="9" s="1"/>
  <c r="L988" i="9" a="1"/>
  <c r="L988" i="9" s="1"/>
  <c r="L992" i="9" a="1"/>
  <c r="L992" i="9" s="1"/>
  <c r="L995" i="9" a="1"/>
  <c r="L995" i="9" s="1"/>
  <c r="L999" i="9" a="1"/>
  <c r="L999" i="9" s="1"/>
  <c r="L1003" i="9" a="1"/>
  <c r="L1003" i="9" s="1"/>
  <c r="L1007" i="9" a="1"/>
  <c r="L1007" i="9" s="1"/>
  <c r="L1011" i="9" a="1"/>
  <c r="L1011" i="9" s="1"/>
  <c r="L1015" i="9" a="1"/>
  <c r="L1015" i="9" s="1"/>
  <c r="L1019" i="9" a="1"/>
  <c r="L1019" i="9" s="1"/>
  <c r="L1023" i="9" a="1"/>
  <c r="L1023" i="9" s="1"/>
  <c r="L1027" i="9" a="1"/>
  <c r="L1027" i="9" s="1"/>
  <c r="L1031" i="9" a="1"/>
  <c r="L1031" i="9" s="1"/>
  <c r="L1035" i="9" a="1"/>
  <c r="L1035" i="9" s="1"/>
  <c r="L1039" i="9" a="1"/>
  <c r="L1039" i="9" s="1"/>
  <c r="L1043" i="9" a="1"/>
  <c r="L1043" i="9" s="1"/>
  <c r="L1047" i="9" a="1"/>
  <c r="L1047" i="9" s="1"/>
  <c r="L1051" i="9" a="1"/>
  <c r="L1051" i="9" s="1"/>
  <c r="L1055" i="9" a="1"/>
  <c r="L1055" i="9" s="1"/>
  <c r="L1059" i="9" a="1"/>
  <c r="L1059" i="9" s="1"/>
  <c r="L1063" i="9" a="1"/>
  <c r="L1063" i="9" s="1"/>
  <c r="L1067" i="9" a="1"/>
  <c r="L1067" i="9" s="1"/>
  <c r="L1071" i="9" a="1"/>
  <c r="L1071" i="9" s="1"/>
  <c r="L1075" i="9" a="1"/>
  <c r="L1075" i="9" s="1"/>
  <c r="L1079" i="9" a="1"/>
  <c r="L1079" i="9" s="1"/>
  <c r="L1083" i="9" a="1"/>
  <c r="L1083" i="9" s="1"/>
  <c r="L1087" i="9" a="1"/>
  <c r="L1087" i="9" s="1"/>
  <c r="L1091" i="9" a="1"/>
  <c r="L1091" i="9" s="1"/>
  <c r="L1095" i="9" a="1"/>
  <c r="L1095" i="9" s="1"/>
  <c r="L1099" i="9" a="1"/>
  <c r="L1099" i="9" s="1"/>
  <c r="L1103" i="9" a="1"/>
  <c r="L1103" i="9" s="1"/>
  <c r="L1107" i="9" a="1"/>
  <c r="L1107" i="9" s="1"/>
  <c r="L1111" i="9" a="1"/>
  <c r="L1111" i="9" s="1"/>
  <c r="L1115" i="9" a="1"/>
  <c r="L1115" i="9" s="1"/>
  <c r="L1119" i="9" a="1"/>
  <c r="L1119" i="9" s="1"/>
  <c r="L1123" i="9" a="1"/>
  <c r="L1123" i="9" s="1"/>
  <c r="L1127" i="9" a="1"/>
  <c r="L1127" i="9" s="1"/>
  <c r="L1131" i="9" a="1"/>
  <c r="L1131" i="9" s="1"/>
  <c r="L1135" i="9" a="1"/>
  <c r="L1135" i="9" s="1"/>
  <c r="L1139" i="9" a="1"/>
  <c r="L1139" i="9" s="1"/>
  <c r="L1143" i="9" a="1"/>
  <c r="L1143" i="9" s="1"/>
  <c r="L1147" i="9" a="1"/>
  <c r="L1147" i="9" s="1"/>
  <c r="L1151" i="9" a="1"/>
  <c r="L1151" i="9" s="1"/>
  <c r="L1155" i="9" a="1"/>
  <c r="L1155" i="9" s="1"/>
  <c r="L1159" i="9" a="1"/>
  <c r="L1159" i="9" s="1"/>
  <c r="L1163" i="9" a="1"/>
  <c r="L1163" i="9" s="1"/>
  <c r="L1167" i="9" a="1"/>
  <c r="L1167" i="9" s="1"/>
  <c r="L1171" i="9" a="1"/>
  <c r="L1171" i="9" s="1"/>
  <c r="L1175" i="9" a="1"/>
  <c r="L1175" i="9" s="1"/>
  <c r="L1179" i="9" a="1"/>
  <c r="L1179" i="9" s="1"/>
  <c r="L1183" i="9" a="1"/>
  <c r="L1183" i="9" s="1"/>
  <c r="L1187" i="9" a="1"/>
  <c r="L1187" i="9" s="1"/>
  <c r="L1191" i="9" a="1"/>
  <c r="L1191" i="9" s="1"/>
  <c r="L1195" i="9" a="1"/>
  <c r="L1195" i="9" s="1"/>
  <c r="L1199" i="9" a="1"/>
  <c r="L1199" i="9" s="1"/>
  <c r="L1203" i="9" a="1"/>
  <c r="L1203" i="9" s="1"/>
  <c r="L1207" i="9" a="1"/>
  <c r="L1207" i="9" s="1"/>
  <c r="L1211" i="9" a="1"/>
  <c r="L1211" i="9" s="1"/>
  <c r="L1215" i="9" a="1"/>
  <c r="L1215" i="9" s="1"/>
  <c r="L1219" i="9" a="1"/>
  <c r="L1219" i="9" s="1"/>
  <c r="L1223" i="9" a="1"/>
  <c r="L1223" i="9" s="1"/>
  <c r="L1227" i="9" a="1"/>
  <c r="L1227" i="9" s="1"/>
  <c r="L1231" i="9" a="1"/>
  <c r="L1231" i="9" s="1"/>
  <c r="L1235" i="9" a="1"/>
  <c r="L1235" i="9" s="1"/>
  <c r="L1239" i="9" a="1"/>
  <c r="L1239" i="9" s="1"/>
  <c r="L1243" i="9" a="1"/>
  <c r="L1243" i="9" s="1"/>
  <c r="L1247" i="9" a="1"/>
  <c r="L1247" i="9" s="1"/>
  <c r="L1251" i="9" a="1"/>
  <c r="L1251" i="9" s="1"/>
  <c r="L1255" i="9" a="1"/>
  <c r="L1255" i="9" s="1"/>
  <c r="L1259" i="9" a="1"/>
  <c r="L1259" i="9" s="1"/>
  <c r="L1263" i="9" a="1"/>
  <c r="L1263" i="9" s="1"/>
  <c r="L1267" i="9" a="1"/>
  <c r="L1267" i="9" s="1"/>
  <c r="L1271" i="9" a="1"/>
  <c r="L1271" i="9" s="1"/>
  <c r="L1275" i="9" a="1"/>
  <c r="L1275" i="9" s="1"/>
  <c r="L1279" i="9" a="1"/>
  <c r="L1279" i="9" s="1"/>
  <c r="L1283" i="9" a="1"/>
  <c r="L1283" i="9" s="1"/>
  <c r="L1287" i="9" a="1"/>
  <c r="L1287" i="9" s="1"/>
  <c r="L1291" i="9" a="1"/>
  <c r="L1291" i="9" s="1"/>
  <c r="L1295" i="9" a="1"/>
  <c r="L1295" i="9" s="1"/>
  <c r="L1299" i="9" a="1"/>
  <c r="L1299" i="9" s="1"/>
  <c r="L1303" i="9" a="1"/>
  <c r="L1303" i="9" s="1"/>
  <c r="L1307" i="9" a="1"/>
  <c r="L1307" i="9" s="1"/>
  <c r="L1311" i="9" a="1"/>
  <c r="L1311" i="9" s="1"/>
  <c r="L1315" i="9" a="1"/>
  <c r="L1315" i="9" s="1"/>
  <c r="L1319" i="9" a="1"/>
  <c r="L1319" i="9" s="1"/>
  <c r="L1323" i="9" a="1"/>
  <c r="L1323" i="9" s="1"/>
  <c r="L1327" i="9" a="1"/>
  <c r="L1327" i="9" s="1"/>
  <c r="L1331" i="9" a="1"/>
  <c r="L1331" i="9" s="1"/>
  <c r="L1335" i="9" a="1"/>
  <c r="L1335" i="9" s="1"/>
  <c r="L1339" i="9" a="1"/>
  <c r="L1339" i="9" s="1"/>
  <c r="L1343" i="9" a="1"/>
  <c r="L1343" i="9" s="1"/>
  <c r="L1347" i="9" a="1"/>
  <c r="L1347" i="9" s="1"/>
  <c r="L1351" i="9" a="1"/>
  <c r="L1351" i="9" s="1"/>
  <c r="L1355" i="9" a="1"/>
  <c r="L1355" i="9" s="1"/>
  <c r="L1358" i="9" a="1"/>
  <c r="L1358" i="9" s="1"/>
  <c r="L1362" i="9" a="1"/>
  <c r="L1362" i="9" s="1"/>
  <c r="L1366" i="9" a="1"/>
  <c r="L1366" i="9" s="1"/>
  <c r="L1370" i="9" a="1"/>
  <c r="L1370" i="9" s="1"/>
  <c r="L1374" i="9" a="1"/>
  <c r="L1374" i="9" s="1"/>
  <c r="L1378" i="9" a="1"/>
  <c r="L1378" i="9" s="1"/>
  <c r="L1382" i="9" a="1"/>
  <c r="L1382" i="9" s="1"/>
  <c r="L1386" i="9" a="1"/>
  <c r="L1386" i="9" s="1"/>
  <c r="L1390" i="9" a="1"/>
  <c r="L1390" i="9" s="1"/>
  <c r="L1394" i="9" a="1"/>
  <c r="L1394" i="9" s="1"/>
  <c r="L1401" i="9" a="1"/>
  <c r="L1401" i="9" s="1"/>
  <c r="L1405" i="9" a="1"/>
  <c r="L1405" i="9" s="1"/>
  <c r="L1409" i="9" a="1"/>
  <c r="L1409" i="9" s="1"/>
  <c r="L1413" i="9" a="1"/>
  <c r="L1413" i="9" s="1"/>
  <c r="L1417" i="9" a="1"/>
  <c r="L1417" i="9" s="1"/>
  <c r="L1421" i="9" a="1"/>
  <c r="L1421" i="9" s="1"/>
  <c r="L1425" i="9" a="1"/>
  <c r="L1425" i="9" s="1"/>
  <c r="L1429" i="9" a="1"/>
  <c r="L1429" i="9" s="1"/>
  <c r="L1433" i="9" a="1"/>
  <c r="L1433" i="9" s="1"/>
  <c r="L1437" i="9" a="1"/>
  <c r="L1437" i="9" s="1"/>
  <c r="L1441" i="9" a="1"/>
  <c r="L1441" i="9" s="1"/>
  <c r="L1445" i="9" a="1"/>
  <c r="L1445" i="9" s="1"/>
  <c r="L1448" i="9" a="1"/>
  <c r="L1448" i="9" s="1"/>
  <c r="L1452" i="9" a="1"/>
  <c r="L1452" i="9" s="1"/>
  <c r="L1456" i="9" a="1"/>
  <c r="L1456" i="9" s="1"/>
  <c r="L1460" i="9" a="1"/>
  <c r="L1460" i="9" s="1"/>
  <c r="L1464" i="9" a="1"/>
  <c r="L1464" i="9" s="1"/>
  <c r="L1468" i="9" a="1"/>
  <c r="L1468" i="9" s="1"/>
  <c r="L1472" i="9" a="1"/>
  <c r="L1472" i="9" s="1"/>
  <c r="L1476" i="9" a="1"/>
  <c r="L1476" i="9" s="1"/>
  <c r="L1483" i="9" a="1"/>
  <c r="L1483" i="9" s="1"/>
  <c r="L1487" i="9" a="1"/>
  <c r="L1487" i="9" s="1"/>
  <c r="L1491" i="9" a="1"/>
  <c r="L1491" i="9" s="1"/>
  <c r="L1494" i="9" a="1"/>
  <c r="L1494" i="9" s="1"/>
  <c r="L1498" i="9" a="1"/>
  <c r="L1498" i="9" s="1"/>
  <c r="L1502" i="9" a="1"/>
  <c r="L1502" i="9" s="1"/>
  <c r="L1506" i="9" a="1"/>
  <c r="L1506" i="9" s="1"/>
  <c r="L1510" i="9" a="1"/>
  <c r="L1510" i="9" s="1"/>
  <c r="L1514" i="9" a="1"/>
  <c r="L1514" i="9" s="1"/>
  <c r="L1518" i="9" a="1"/>
  <c r="L1518" i="9" s="1"/>
  <c r="L1522" i="9" a="1"/>
  <c r="L1522" i="9" s="1"/>
  <c r="L1529" i="9" a="1"/>
  <c r="L1529" i="9" s="1"/>
  <c r="L1533" i="9" a="1"/>
  <c r="L1533" i="9" s="1"/>
  <c r="L1537" i="9" a="1"/>
  <c r="L1537" i="9" s="1"/>
  <c r="L1541" i="9" a="1"/>
  <c r="L1541" i="9" s="1"/>
  <c r="L1545" i="9" a="1"/>
  <c r="L1545" i="9" s="1"/>
  <c r="L1549" i="9" a="1"/>
  <c r="L1549" i="9" s="1"/>
  <c r="L1553" i="9" a="1"/>
  <c r="L1553" i="9" s="1"/>
  <c r="L1557" i="9" a="1"/>
  <c r="L1557" i="9" s="1"/>
  <c r="L1561" i="9" a="1"/>
  <c r="L1561" i="9" s="1"/>
  <c r="L1565" i="9" a="1"/>
  <c r="L1565" i="9" s="1"/>
  <c r="L1568" i="9" a="1"/>
  <c r="L1568" i="9" s="1"/>
  <c r="L1572" i="9" a="1"/>
  <c r="L1572" i="9" s="1"/>
  <c r="L1576" i="9" a="1"/>
  <c r="L1576" i="9" s="1"/>
  <c r="L1580" i="9" a="1"/>
  <c r="L1580" i="9" s="1"/>
  <c r="L1584" i="9" a="1"/>
  <c r="L1584" i="9" s="1"/>
  <c r="L1588" i="9" a="1"/>
  <c r="L1588" i="9" s="1"/>
  <c r="L1592" i="9" a="1"/>
  <c r="L1592" i="9" s="1"/>
  <c r="L1596" i="9" a="1"/>
  <c r="L1596" i="9" s="1"/>
  <c r="L1600" i="9" a="1"/>
  <c r="L1600" i="9" s="1"/>
  <c r="L1604" i="9" a="1"/>
  <c r="L1604" i="9" s="1"/>
  <c r="L1607" i="9" a="1"/>
  <c r="L1607" i="9" s="1"/>
  <c r="L1611" i="9" a="1"/>
  <c r="L1611" i="9" s="1"/>
  <c r="L1615" i="9" a="1"/>
  <c r="L1615" i="9" s="1"/>
  <c r="L1619" i="9" a="1"/>
  <c r="L1619" i="9" s="1"/>
  <c r="L1623" i="9" a="1"/>
  <c r="L1623" i="9" s="1"/>
  <c r="L1627" i="9" a="1"/>
  <c r="L1627" i="9" s="1"/>
  <c r="L1631" i="9" a="1"/>
  <c r="L1631" i="9" s="1"/>
  <c r="L1635" i="9" a="1"/>
  <c r="L1635" i="9" s="1"/>
  <c r="L1639" i="9" a="1"/>
  <c r="L1639" i="9" s="1"/>
  <c r="L1643" i="9" a="1"/>
  <c r="L1643" i="9" s="1"/>
  <c r="L1647" i="9" a="1"/>
  <c r="L1647" i="9" s="1"/>
  <c r="L1651" i="9" a="1"/>
  <c r="L1651" i="9" s="1"/>
  <c r="L1655" i="9" a="1"/>
  <c r="L1655" i="9" s="1"/>
  <c r="L1659" i="9" a="1"/>
  <c r="L1659" i="9" s="1"/>
  <c r="L1662" i="9" a="1"/>
  <c r="L1662" i="9" s="1"/>
  <c r="L1666" i="9" a="1"/>
  <c r="L1666" i="9" s="1"/>
  <c r="L1670" i="9" a="1"/>
  <c r="L1670" i="9" s="1"/>
  <c r="L1674" i="9" a="1"/>
  <c r="L1674" i="9" s="1"/>
  <c r="L1678" i="9" a="1"/>
  <c r="L1678" i="9" s="1"/>
  <c r="L1682" i="9" a="1"/>
  <c r="L1682" i="9" s="1"/>
  <c r="L1686" i="9" a="1"/>
  <c r="L1686" i="9" s="1"/>
  <c r="L1690" i="9" a="1"/>
  <c r="L1690" i="9" s="1"/>
  <c r="L1694" i="9" a="1"/>
  <c r="L1694" i="9" s="1"/>
  <c r="L1698" i="9" a="1"/>
  <c r="L1698" i="9" s="1"/>
  <c r="L1702" i="9" a="1"/>
  <c r="L1702" i="9" s="1"/>
  <c r="L1706" i="9" a="1"/>
  <c r="L1706" i="9" s="1"/>
  <c r="L1710" i="9" a="1"/>
  <c r="L1710" i="9" s="1"/>
  <c r="L1714" i="9" a="1"/>
  <c r="L1714" i="9" s="1"/>
  <c r="L1718" i="9" a="1"/>
  <c r="L1718" i="9" s="1"/>
  <c r="L1722" i="9" a="1"/>
  <c r="L1722" i="9" s="1"/>
  <c r="L1726" i="9" a="1"/>
  <c r="L1726" i="9" s="1"/>
  <c r="L1730" i="9" a="1"/>
  <c r="L1730" i="9" s="1"/>
  <c r="L1734" i="9" a="1"/>
  <c r="L1734" i="9" s="1"/>
  <c r="L1738" i="9" a="1"/>
  <c r="L1738" i="9" s="1"/>
  <c r="L1742" i="9" a="1"/>
  <c r="L1742" i="9" s="1"/>
  <c r="L1746" i="9" a="1"/>
  <c r="L1746" i="9" s="1"/>
  <c r="L1750" i="9" a="1"/>
  <c r="L1750" i="9" s="1"/>
  <c r="L1754" i="9" a="1"/>
  <c r="L1754" i="9" s="1"/>
  <c r="L1758" i="9" a="1"/>
  <c r="L1758" i="9" s="1"/>
  <c r="L1762" i="9" a="1"/>
  <c r="L1762" i="9" s="1"/>
  <c r="L1766" i="9" a="1"/>
  <c r="L1766" i="9" s="1"/>
  <c r="L1770" i="9" a="1"/>
  <c r="L1770" i="9" s="1"/>
  <c r="L1774" i="9" a="1"/>
  <c r="L1774" i="9" s="1"/>
  <c r="L1778" i="9" a="1"/>
  <c r="L1778" i="9" s="1"/>
  <c r="L1782" i="9" a="1"/>
  <c r="L1782" i="9" s="1"/>
  <c r="L1786" i="9" a="1"/>
  <c r="L1786" i="9" s="1"/>
  <c r="L1790" i="9" a="1"/>
  <c r="L1790" i="9" s="1"/>
  <c r="L1794" i="9" a="1"/>
  <c r="L1794" i="9" s="1"/>
  <c r="L1798" i="9" a="1"/>
  <c r="L1798" i="9" s="1"/>
  <c r="L1802" i="9" a="1"/>
  <c r="L1802" i="9" s="1"/>
  <c r="L1806" i="9" a="1"/>
  <c r="L1806" i="9" s="1"/>
  <c r="L1810" i="9" a="1"/>
  <c r="L1810" i="9" s="1"/>
  <c r="L1814" i="9" a="1"/>
  <c r="L1814" i="9" s="1"/>
  <c r="L1818" i="9" a="1"/>
  <c r="L1818" i="9" s="1"/>
  <c r="L1822" i="9" a="1"/>
  <c r="L1822" i="9" s="1"/>
  <c r="L1826" i="9" a="1"/>
  <c r="L1826" i="9" s="1"/>
  <c r="L1830" i="9" a="1"/>
  <c r="L1830" i="9" s="1"/>
  <c r="L1834" i="9" a="1"/>
  <c r="L1834" i="9" s="1"/>
  <c r="L1838" i="9" a="1"/>
  <c r="L1838" i="9" s="1"/>
  <c r="L1842" i="9" a="1"/>
  <c r="L1842" i="9" s="1"/>
  <c r="L1846" i="9" a="1"/>
  <c r="L1846" i="9" s="1"/>
  <c r="L1850" i="9" a="1"/>
  <c r="L1850" i="9" s="1"/>
  <c r="L1854" i="9" a="1"/>
  <c r="L1854" i="9" s="1"/>
  <c r="L1858" i="9" a="1"/>
  <c r="L1858" i="9" s="1"/>
  <c r="L1862" i="9" a="1"/>
  <c r="L1862" i="9" s="1"/>
  <c r="L1866" i="9" a="1"/>
  <c r="L1866" i="9" s="1"/>
  <c r="L1870" i="9" a="1"/>
  <c r="L1870" i="9" s="1"/>
  <c r="L1874" i="9" a="1"/>
  <c r="L1874" i="9" s="1"/>
  <c r="L1878" i="9" a="1"/>
  <c r="L1878" i="9" s="1"/>
  <c r="L1882" i="9" a="1"/>
  <c r="L1882" i="9" s="1"/>
  <c r="L1886" i="9" a="1"/>
  <c r="L1886" i="9" s="1"/>
  <c r="L1890" i="9" a="1"/>
  <c r="L1890" i="9" s="1"/>
  <c r="L1894" i="9" a="1"/>
  <c r="L1894" i="9" s="1"/>
  <c r="L1898" i="9" a="1"/>
  <c r="L1898" i="9" s="1"/>
  <c r="L1902" i="9" a="1"/>
  <c r="L1902" i="9" s="1"/>
  <c r="L1906" i="9" a="1"/>
  <c r="L1906" i="9" s="1"/>
  <c r="L1910" i="9" a="1"/>
  <c r="L1910" i="9" s="1"/>
  <c r="L1914" i="9" a="1"/>
  <c r="L1914" i="9" s="1"/>
  <c r="L1918" i="9" a="1"/>
  <c r="L1918" i="9" s="1"/>
  <c r="L1922" i="9" a="1"/>
  <c r="L1922" i="9" s="1"/>
  <c r="L1926" i="9" a="1"/>
  <c r="L1926" i="9" s="1"/>
  <c r="L1930" i="9" a="1"/>
  <c r="L1930" i="9" s="1"/>
  <c r="L1934" i="9" a="1"/>
  <c r="L1934" i="9" s="1"/>
  <c r="L1938" i="9" a="1"/>
  <c r="L1938" i="9" s="1"/>
  <c r="L1942" i="9" a="1"/>
  <c r="L1942" i="9" s="1"/>
  <c r="L1946" i="9" a="1"/>
  <c r="L1946" i="9" s="1"/>
  <c r="L1950" i="9" a="1"/>
  <c r="L1950" i="9" s="1"/>
  <c r="L1954" i="9" a="1"/>
  <c r="L1954" i="9" s="1"/>
  <c r="L1958" i="9" a="1"/>
  <c r="L1958" i="9" s="1"/>
  <c r="L1962" i="9" a="1"/>
  <c r="L1962" i="9" s="1"/>
  <c r="L1966" i="9" a="1"/>
  <c r="L1966" i="9" s="1"/>
  <c r="L1969" i="9" a="1"/>
  <c r="L1969" i="9" s="1"/>
  <c r="L1973" i="9" a="1"/>
  <c r="L1973" i="9" s="1"/>
  <c r="L1977" i="9" a="1"/>
  <c r="L1977" i="9" s="1"/>
  <c r="L1981" i="9" a="1"/>
  <c r="L1981" i="9" s="1"/>
  <c r="M2277" i="9"/>
  <c r="L3" i="9" a="1"/>
  <c r="L3" i="9" s="1"/>
  <c r="L6" i="9" a="1"/>
  <c r="L6" i="9" s="1"/>
  <c r="L10" i="9" a="1"/>
  <c r="L10" i="9" s="1"/>
  <c r="L14" i="9" a="1"/>
  <c r="L14" i="9" s="1"/>
  <c r="L18" i="9" a="1"/>
  <c r="L18" i="9" s="1"/>
  <c r="L22" i="9" a="1"/>
  <c r="L22" i="9" s="1"/>
  <c r="L26" i="9" a="1"/>
  <c r="L26" i="9" s="1"/>
  <c r="L30" i="9" a="1"/>
  <c r="L30" i="9" s="1"/>
  <c r="L33" i="9" a="1"/>
  <c r="L33" i="9" s="1"/>
  <c r="L37" i="9" a="1"/>
  <c r="L37" i="9" s="1"/>
  <c r="L41" i="9" a="1"/>
  <c r="L41" i="9" s="1"/>
  <c r="L44" i="9" a="1"/>
  <c r="L44" i="9" s="1"/>
  <c r="L48" i="9" a="1"/>
  <c r="L48" i="9" s="1"/>
  <c r="L52" i="9" a="1"/>
  <c r="L52" i="9" s="1"/>
  <c r="L55" i="9" a="1"/>
  <c r="L55" i="9" s="1"/>
  <c r="L59" i="9" a="1"/>
  <c r="L59" i="9" s="1"/>
  <c r="L63" i="9" a="1"/>
  <c r="L63" i="9" s="1"/>
  <c r="L67" i="9" a="1"/>
  <c r="L67" i="9" s="1"/>
  <c r="L71" i="9" a="1"/>
  <c r="L71" i="9" s="1"/>
  <c r="L75" i="9" a="1"/>
  <c r="L75" i="9" s="1"/>
  <c r="L82" i="9" a="1"/>
  <c r="L82" i="9" s="1"/>
  <c r="L86" i="9" a="1"/>
  <c r="L86" i="9" s="1"/>
  <c r="L90" i="9" a="1"/>
  <c r="L90" i="9" s="1"/>
  <c r="L94" i="9" a="1"/>
  <c r="L94" i="9" s="1"/>
  <c r="L98" i="9" a="1"/>
  <c r="L98" i="9" s="1"/>
  <c r="L102" i="9" a="1"/>
  <c r="L102" i="9" s="1"/>
  <c r="L106" i="9" a="1"/>
  <c r="L106" i="9" s="1"/>
  <c r="L110" i="9" a="1"/>
  <c r="L110" i="9" s="1"/>
  <c r="L114" i="9" a="1"/>
  <c r="L114" i="9" s="1"/>
  <c r="L118" i="9" a="1"/>
  <c r="L118" i="9" s="1"/>
  <c r="L121" i="9" a="1"/>
  <c r="L121" i="9" s="1"/>
  <c r="L125" i="9" a="1"/>
  <c r="L125" i="9" s="1"/>
  <c r="L129" i="9" a="1"/>
  <c r="L129" i="9" s="1"/>
  <c r="L132" i="9" a="1"/>
  <c r="L132" i="9" s="1"/>
  <c r="L136" i="9" a="1"/>
  <c r="L136" i="9" s="1"/>
  <c r="L140" i="9" a="1"/>
  <c r="L140" i="9" s="1"/>
  <c r="L144" i="9" a="1"/>
  <c r="L144" i="9" s="1"/>
  <c r="L148" i="9" a="1"/>
  <c r="L148" i="9" s="1"/>
  <c r="L151" i="9" a="1"/>
  <c r="L151" i="9" s="1"/>
  <c r="L158" i="9" a="1"/>
  <c r="L158" i="9" s="1"/>
  <c r="L162" i="9" a="1"/>
  <c r="L162" i="9" s="1"/>
  <c r="L166" i="9" a="1"/>
  <c r="L166" i="9" s="1"/>
  <c r="L169" i="9" a="1"/>
  <c r="L169" i="9" s="1"/>
  <c r="L173" i="9" a="1"/>
  <c r="L173" i="9" s="1"/>
  <c r="L180" i="9" a="1"/>
  <c r="L180" i="9" s="1"/>
  <c r="L184" i="9" a="1"/>
  <c r="L184" i="9" s="1"/>
  <c r="L188" i="9" a="1"/>
  <c r="L188" i="9" s="1"/>
  <c r="L192" i="9" a="1"/>
  <c r="L192" i="9" s="1"/>
  <c r="L196" i="9" a="1"/>
  <c r="L196" i="9" s="1"/>
  <c r="L200" i="9" a="1"/>
  <c r="L200" i="9" s="1"/>
  <c r="L204" i="9" a="1"/>
  <c r="L204" i="9" s="1"/>
  <c r="L208" i="9" a="1"/>
  <c r="L208" i="9" s="1"/>
  <c r="L212" i="9" a="1"/>
  <c r="L212" i="9" s="1"/>
  <c r="L215" i="9" a="1"/>
  <c r="L215" i="9" s="1"/>
  <c r="L219" i="9" a="1"/>
  <c r="L219" i="9" s="1"/>
  <c r="L223" i="9" a="1"/>
  <c r="L223" i="9" s="1"/>
  <c r="L227" i="9" a="1"/>
  <c r="L227" i="9" s="1"/>
  <c r="L234" i="9" a="1"/>
  <c r="L234" i="9" s="1"/>
  <c r="L238" i="9" a="1"/>
  <c r="L238" i="9" s="1"/>
  <c r="L241" i="9" a="1"/>
  <c r="L241" i="9" s="1"/>
  <c r="L245" i="9" a="1"/>
  <c r="L245" i="9" s="1"/>
  <c r="L249" i="9" a="1"/>
  <c r="L249" i="9" s="1"/>
  <c r="L253" i="9" a="1"/>
  <c r="L253" i="9" s="1"/>
  <c r="L257" i="9" a="1"/>
  <c r="L257" i="9" s="1"/>
  <c r="L261" i="9" a="1"/>
  <c r="L261" i="9" s="1"/>
  <c r="L265" i="9" a="1"/>
  <c r="L265" i="9" s="1"/>
  <c r="L269" i="9" a="1"/>
  <c r="L269" i="9" s="1"/>
  <c r="L273" i="9" a="1"/>
  <c r="L273" i="9" s="1"/>
  <c r="L277" i="9" a="1"/>
  <c r="L277" i="9" s="1"/>
  <c r="L280" i="9" a="1"/>
  <c r="L280" i="9" s="1"/>
  <c r="L284" i="9" a="1"/>
  <c r="L284" i="9" s="1"/>
  <c r="L288" i="9" a="1"/>
  <c r="L288" i="9" s="1"/>
  <c r="L292" i="9" a="1"/>
  <c r="L292" i="9" s="1"/>
  <c r="L295" i="9" a="1"/>
  <c r="L295" i="9" s="1"/>
  <c r="L299" i="9" a="1"/>
  <c r="L299" i="9" s="1"/>
  <c r="L302" i="9" a="1"/>
  <c r="L302" i="9" s="1"/>
  <c r="L306" i="9" a="1"/>
  <c r="L306" i="9" s="1"/>
  <c r="L310" i="9" a="1"/>
  <c r="L310" i="9" s="1"/>
  <c r="L314" i="9" a="1"/>
  <c r="L314" i="9" s="1"/>
  <c r="L318" i="9" a="1"/>
  <c r="L318" i="9" s="1"/>
  <c r="L321" i="9" a="1"/>
  <c r="L321" i="9" s="1"/>
  <c r="L325" i="9" a="1"/>
  <c r="L325" i="9" s="1"/>
  <c r="L328" i="9" a="1"/>
  <c r="L328" i="9" s="1"/>
  <c r="L332" i="9" a="1"/>
  <c r="L332" i="9" s="1"/>
  <c r="L335" i="9" a="1"/>
  <c r="L335" i="9" s="1"/>
  <c r="L339" i="9" a="1"/>
  <c r="L339" i="9" s="1"/>
  <c r="L343" i="9" a="1"/>
  <c r="L343" i="9" s="1"/>
  <c r="L347" i="9" a="1"/>
  <c r="L347" i="9" s="1"/>
  <c r="L351" i="9" a="1"/>
  <c r="L351" i="9" s="1"/>
  <c r="L355" i="9" a="1"/>
  <c r="L355" i="9" s="1"/>
  <c r="L359" i="9" a="1"/>
  <c r="L359" i="9" s="1"/>
  <c r="L363" i="9" a="1"/>
  <c r="L363" i="9" s="1"/>
  <c r="L367" i="9" a="1"/>
  <c r="L367" i="9" s="1"/>
  <c r="L371" i="9" a="1"/>
  <c r="L371" i="9" s="1"/>
  <c r="L375" i="9" a="1"/>
  <c r="L375" i="9" s="1"/>
  <c r="L379" i="9" a="1"/>
  <c r="L379" i="9" s="1"/>
  <c r="L383" i="9" a="1"/>
  <c r="L383" i="9" s="1"/>
  <c r="L387" i="9" a="1"/>
  <c r="L387" i="9" s="1"/>
  <c r="L391" i="9" a="1"/>
  <c r="L391" i="9" s="1"/>
  <c r="L395" i="9" a="1"/>
  <c r="L395" i="9" s="1"/>
  <c r="L399" i="9" a="1"/>
  <c r="L399" i="9" s="1"/>
  <c r="L403" i="9" a="1"/>
  <c r="L403" i="9" s="1"/>
  <c r="L407" i="9" a="1"/>
  <c r="L407" i="9" s="1"/>
  <c r="L411" i="9" a="1"/>
  <c r="L411" i="9" s="1"/>
  <c r="L415" i="9" a="1"/>
  <c r="L415" i="9" s="1"/>
  <c r="L419" i="9" a="1"/>
  <c r="L419" i="9" s="1"/>
  <c r="L423" i="9" a="1"/>
  <c r="L423" i="9" s="1"/>
  <c r="L427" i="9" a="1"/>
  <c r="L427" i="9" s="1"/>
  <c r="L431" i="9" a="1"/>
  <c r="L431" i="9" s="1"/>
  <c r="L435" i="9" a="1"/>
  <c r="L435" i="9" s="1"/>
  <c r="L439" i="9" a="1"/>
  <c r="L439" i="9" s="1"/>
  <c r="L443" i="9" a="1"/>
  <c r="L443" i="9" s="1"/>
  <c r="L447" i="9" a="1"/>
  <c r="L447" i="9" s="1"/>
  <c r="L451" i="9" a="1"/>
  <c r="L451" i="9" s="1"/>
  <c r="L455" i="9" a="1"/>
  <c r="L455" i="9" s="1"/>
  <c r="L459" i="9" a="1"/>
  <c r="L459" i="9" s="1"/>
  <c r="L463" i="9" a="1"/>
  <c r="L463" i="9" s="1"/>
  <c r="L467" i="9" a="1"/>
  <c r="L467" i="9" s="1"/>
  <c r="L471" i="9" a="1"/>
  <c r="L471" i="9" s="1"/>
  <c r="L475" i="9" a="1"/>
  <c r="L475" i="9" s="1"/>
  <c r="L479" i="9" a="1"/>
  <c r="L479" i="9" s="1"/>
  <c r="L483" i="9" a="1"/>
  <c r="L483" i="9" s="1"/>
  <c r="L487" i="9" a="1"/>
  <c r="L487" i="9" s="1"/>
  <c r="L491" i="9" a="1"/>
  <c r="L491" i="9" s="1"/>
  <c r="L495" i="9" a="1"/>
  <c r="L495" i="9" s="1"/>
  <c r="L499" i="9" a="1"/>
  <c r="L499" i="9" s="1"/>
  <c r="L503" i="9" a="1"/>
  <c r="L503" i="9" s="1"/>
  <c r="L507" i="9" a="1"/>
  <c r="L507" i="9" s="1"/>
  <c r="L511" i="9" a="1"/>
  <c r="L511" i="9" s="1"/>
  <c r="L515" i="9" a="1"/>
  <c r="L515" i="9" s="1"/>
  <c r="L518" i="9" a="1"/>
  <c r="L518" i="9" s="1"/>
  <c r="L521" i="9" a="1"/>
  <c r="L521" i="9" s="1"/>
  <c r="L525" i="9" a="1"/>
  <c r="L525" i="9" s="1"/>
  <c r="L529" i="9" a="1"/>
  <c r="L529" i="9" s="1"/>
  <c r="L533" i="9" a="1"/>
  <c r="L533" i="9" s="1"/>
  <c r="L537" i="9" a="1"/>
  <c r="L537" i="9" s="1"/>
  <c r="L541" i="9" a="1"/>
  <c r="L541" i="9" s="1"/>
  <c r="L545" i="9" a="1"/>
  <c r="L545" i="9" s="1"/>
  <c r="L549" i="9" a="1"/>
  <c r="L549" i="9" s="1"/>
  <c r="L553" i="9" a="1"/>
  <c r="L553" i="9" s="1"/>
  <c r="L557" i="9" a="1"/>
  <c r="L557" i="9" s="1"/>
  <c r="L561" i="9" a="1"/>
  <c r="L561" i="9" s="1"/>
  <c r="L565" i="9" a="1"/>
  <c r="L565" i="9" s="1"/>
  <c r="L569" i="9" a="1"/>
  <c r="L569" i="9" s="1"/>
  <c r="L573" i="9" a="1"/>
  <c r="L573" i="9" s="1"/>
  <c r="L577" i="9" a="1"/>
  <c r="L577" i="9" s="1"/>
  <c r="L581" i="9" a="1"/>
  <c r="L581" i="9" s="1"/>
  <c r="L585" i="9" a="1"/>
  <c r="L585" i="9" s="1"/>
  <c r="L589" i="9" a="1"/>
  <c r="L589" i="9" s="1"/>
  <c r="L593" i="9" a="1"/>
  <c r="L593" i="9" s="1"/>
  <c r="L597" i="9" a="1"/>
  <c r="L597" i="9" s="1"/>
  <c r="L601" i="9" a="1"/>
  <c r="L601" i="9" s="1"/>
  <c r="L605" i="9" a="1"/>
  <c r="L605" i="9" s="1"/>
  <c r="L609" i="9" a="1"/>
  <c r="L609" i="9" s="1"/>
  <c r="L612" i="9" a="1"/>
  <c r="L612" i="9" s="1"/>
  <c r="L616" i="9" a="1"/>
  <c r="L616" i="9" s="1"/>
  <c r="L620" i="9" a="1"/>
  <c r="L620" i="9" s="1"/>
  <c r="L624" i="9" a="1"/>
  <c r="L624" i="9" s="1"/>
  <c r="L628" i="9" a="1"/>
  <c r="L628" i="9" s="1"/>
  <c r="L632" i="9" a="1"/>
  <c r="L632" i="9" s="1"/>
  <c r="L635" i="9" a="1"/>
  <c r="L635" i="9" s="1"/>
  <c r="L639" i="9" a="1"/>
  <c r="L639" i="9" s="1"/>
  <c r="L643" i="9" a="1"/>
  <c r="L643" i="9" s="1"/>
  <c r="L647" i="9" a="1"/>
  <c r="L647" i="9" s="1"/>
  <c r="L651" i="9" a="1"/>
  <c r="L651" i="9" s="1"/>
  <c r="L654" i="9" a="1"/>
  <c r="L654" i="9" s="1"/>
  <c r="L658" i="9" a="1"/>
  <c r="L658" i="9" s="1"/>
  <c r="L662" i="9" a="1"/>
  <c r="L662" i="9" s="1"/>
  <c r="L666" i="9" a="1"/>
  <c r="L666" i="9" s="1"/>
  <c r="L670" i="9" a="1"/>
  <c r="L670" i="9" s="1"/>
  <c r="L677" i="9" a="1"/>
  <c r="L677" i="9" s="1"/>
  <c r="L681" i="9" a="1"/>
  <c r="L681" i="9" s="1"/>
  <c r="L685" i="9" a="1"/>
  <c r="L685" i="9" s="1"/>
  <c r="L689" i="9" a="1"/>
  <c r="L689" i="9" s="1"/>
  <c r="L693" i="9" a="1"/>
  <c r="L693" i="9" s="1"/>
  <c r="L697" i="9" a="1"/>
  <c r="L697" i="9" s="1"/>
  <c r="L700" i="9" a="1"/>
  <c r="L700" i="9" s="1"/>
  <c r="L704" i="9" a="1"/>
  <c r="L704" i="9" s="1"/>
  <c r="L708" i="9" a="1"/>
  <c r="L708" i="9" s="1"/>
  <c r="L712" i="9" a="1"/>
  <c r="L712" i="9" s="1"/>
  <c r="L716" i="9" a="1"/>
  <c r="L716" i="9" s="1"/>
  <c r="L719" i="9" a="1"/>
  <c r="L719" i="9" s="1"/>
  <c r="L723" i="9" a="1"/>
  <c r="L723" i="9" s="1"/>
  <c r="L727" i="9" a="1"/>
  <c r="L727" i="9" s="1"/>
  <c r="L731" i="9" a="1"/>
  <c r="L731" i="9" s="1"/>
  <c r="L735" i="9" a="1"/>
  <c r="L735" i="9" s="1"/>
  <c r="L738" i="9" a="1"/>
  <c r="L738" i="9" s="1"/>
  <c r="L742" i="9" a="1"/>
  <c r="L742" i="9" s="1"/>
  <c r="L746" i="9" a="1"/>
  <c r="L746" i="9" s="1"/>
  <c r="L750" i="9" a="1"/>
  <c r="L750" i="9" s="1"/>
  <c r="L754" i="9" a="1"/>
  <c r="L754" i="9" s="1"/>
  <c r="L758" i="9" a="1"/>
  <c r="L758" i="9" s="1"/>
  <c r="L765" i="9" a="1"/>
  <c r="L765" i="9" s="1"/>
  <c r="L769" i="9" a="1"/>
  <c r="L769" i="9" s="1"/>
  <c r="L773" i="9" a="1"/>
  <c r="L773" i="9" s="1"/>
  <c r="L777" i="9" a="1"/>
  <c r="L777" i="9" s="1"/>
  <c r="L781" i="9" a="1"/>
  <c r="L781" i="9" s="1"/>
  <c r="L784" i="9" a="1"/>
  <c r="L784" i="9" s="1"/>
  <c r="L788" i="9" a="1"/>
  <c r="L788" i="9" s="1"/>
  <c r="L792" i="9" a="1"/>
  <c r="L792" i="9" s="1"/>
  <c r="L796" i="9" a="1"/>
  <c r="L796" i="9" s="1"/>
  <c r="L800" i="9" a="1"/>
  <c r="L800" i="9" s="1"/>
  <c r="L803" i="9" a="1"/>
  <c r="L803" i="9" s="1"/>
  <c r="L807" i="9" a="1"/>
  <c r="L807" i="9" s="1"/>
  <c r="L811" i="9" a="1"/>
  <c r="L811" i="9" s="1"/>
  <c r="L815" i="9" a="1"/>
  <c r="L815" i="9" s="1"/>
  <c r="L819" i="9" a="1"/>
  <c r="L819" i="9" s="1"/>
  <c r="L823" i="9" a="1"/>
  <c r="L823" i="9" s="1"/>
  <c r="L826" i="9" a="1"/>
  <c r="L826" i="9" s="1"/>
  <c r="L830" i="9" a="1"/>
  <c r="L830" i="9" s="1"/>
  <c r="L834" i="9" a="1"/>
  <c r="L834" i="9" s="1"/>
  <c r="L838" i="9" a="1"/>
  <c r="L838" i="9" s="1"/>
  <c r="L842" i="9" a="1"/>
  <c r="L842" i="9" s="1"/>
  <c r="L849" i="9" a="1"/>
  <c r="L849" i="9" s="1"/>
  <c r="L853" i="9" a="1"/>
  <c r="L853" i="9" s="1"/>
  <c r="L857" i="9" a="1"/>
  <c r="L857" i="9" s="1"/>
  <c r="L861" i="9" a="1"/>
  <c r="L861" i="9" s="1"/>
  <c r="L865" i="9" a="1"/>
  <c r="L865" i="9" s="1"/>
  <c r="L869" i="9" a="1"/>
  <c r="L869" i="9" s="1"/>
  <c r="L873" i="9" a="1"/>
  <c r="L873" i="9" s="1"/>
  <c r="L877" i="9" a="1"/>
  <c r="L877" i="9" s="1"/>
  <c r="L881" i="9" a="1"/>
  <c r="L881" i="9" s="1"/>
  <c r="L885" i="9" a="1"/>
  <c r="L885" i="9" s="1"/>
  <c r="L889" i="9" a="1"/>
  <c r="L889" i="9" s="1"/>
  <c r="L893" i="9" a="1"/>
  <c r="L893" i="9" s="1"/>
  <c r="L897" i="9" a="1"/>
  <c r="L897" i="9" s="1"/>
  <c r="L901" i="9" a="1"/>
  <c r="L901" i="9" s="1"/>
  <c r="L905" i="9" a="1"/>
  <c r="L905" i="9" s="1"/>
  <c r="L909" i="9" a="1"/>
  <c r="L909" i="9" s="1"/>
  <c r="L913" i="9" a="1"/>
  <c r="L913" i="9" s="1"/>
  <c r="L917" i="9" a="1"/>
  <c r="L917" i="9" s="1"/>
  <c r="L921" i="9" a="1"/>
  <c r="L921" i="9" s="1"/>
  <c r="L925" i="9" a="1"/>
  <c r="L925" i="9" s="1"/>
  <c r="L929" i="9" a="1"/>
  <c r="L929" i="9" s="1"/>
  <c r="L933" i="9" a="1"/>
  <c r="L933" i="9" s="1"/>
  <c r="L937" i="9" a="1"/>
  <c r="L937" i="9" s="1"/>
  <c r="L941" i="9" a="1"/>
  <c r="L941" i="9" s="1"/>
  <c r="L945" i="9" a="1"/>
  <c r="L945" i="9" s="1"/>
  <c r="L949" i="9" a="1"/>
  <c r="L949" i="9" s="1"/>
  <c r="L953" i="9" a="1"/>
  <c r="L953" i="9" s="1"/>
  <c r="L957" i="9" a="1"/>
  <c r="L957" i="9" s="1"/>
  <c r="L961" i="9" a="1"/>
  <c r="L961" i="9" s="1"/>
  <c r="L964" i="9" a="1"/>
  <c r="L964" i="9" s="1"/>
  <c r="L968" i="9" a="1"/>
  <c r="L968" i="9" s="1"/>
  <c r="L971" i="9" a="1"/>
  <c r="L971" i="9" s="1"/>
  <c r="L975" i="9" a="1"/>
  <c r="L975" i="9" s="1"/>
  <c r="L982" i="9" a="1"/>
  <c r="L982" i="9" s="1"/>
  <c r="L986" i="9" a="1"/>
  <c r="L986" i="9" s="1"/>
  <c r="L989" i="9" a="1"/>
  <c r="L989" i="9" s="1"/>
  <c r="L993" i="9" a="1"/>
  <c r="L993" i="9" s="1"/>
  <c r="L996" i="9" a="1"/>
  <c r="L996" i="9" s="1"/>
  <c r="L1000" i="9" a="1"/>
  <c r="L1000" i="9" s="1"/>
  <c r="L1004" i="9" a="1"/>
  <c r="L1004" i="9" s="1"/>
  <c r="L1008" i="9" a="1"/>
  <c r="L1008" i="9" s="1"/>
  <c r="L1012" i="9" a="1"/>
  <c r="L1012" i="9" s="1"/>
  <c r="L1016" i="9" a="1"/>
  <c r="L1016" i="9" s="1"/>
  <c r="L1020" i="9" a="1"/>
  <c r="L1020" i="9" s="1"/>
  <c r="L1024" i="9" a="1"/>
  <c r="L1024" i="9" s="1"/>
  <c r="L1028" i="9" a="1"/>
  <c r="L1028" i="9" s="1"/>
  <c r="L1032" i="9" a="1"/>
  <c r="L1032" i="9" s="1"/>
  <c r="L1036" i="9" a="1"/>
  <c r="L1036" i="9" s="1"/>
  <c r="L1040" i="9" a="1"/>
  <c r="L1040" i="9" s="1"/>
  <c r="L1044" i="9" a="1"/>
  <c r="L1044" i="9" s="1"/>
  <c r="L1048" i="9" a="1"/>
  <c r="L1048" i="9" s="1"/>
  <c r="L1052" i="9" a="1"/>
  <c r="L1052" i="9" s="1"/>
  <c r="L1056" i="9" a="1"/>
  <c r="L1056" i="9" s="1"/>
  <c r="L1060" i="9" a="1"/>
  <c r="L1060" i="9" s="1"/>
  <c r="L1064" i="9" a="1"/>
  <c r="L1064" i="9" s="1"/>
  <c r="L1068" i="9" a="1"/>
  <c r="L1068" i="9" s="1"/>
  <c r="L1072" i="9" a="1"/>
  <c r="L1072" i="9" s="1"/>
  <c r="L1076" i="9" a="1"/>
  <c r="L1076" i="9" s="1"/>
  <c r="L1080" i="9" a="1"/>
  <c r="L1080" i="9" s="1"/>
  <c r="L1084" i="9" a="1"/>
  <c r="L1084" i="9" s="1"/>
  <c r="L1088" i="9" a="1"/>
  <c r="L1088" i="9" s="1"/>
  <c r="L1092" i="9" a="1"/>
  <c r="L1092" i="9" s="1"/>
  <c r="L1096" i="9" a="1"/>
  <c r="L1096" i="9" s="1"/>
  <c r="L1100" i="9" a="1"/>
  <c r="L1100" i="9" s="1"/>
  <c r="L1104" i="9" a="1"/>
  <c r="L1104" i="9" s="1"/>
  <c r="L1108" i="9" a="1"/>
  <c r="L1108" i="9" s="1"/>
  <c r="L1112" i="9" a="1"/>
  <c r="L1112" i="9" s="1"/>
  <c r="L1116" i="9" a="1"/>
  <c r="L1116" i="9" s="1"/>
  <c r="L1120" i="9" a="1"/>
  <c r="L1120" i="9" s="1"/>
  <c r="L1124" i="9" a="1"/>
  <c r="L1124" i="9" s="1"/>
  <c r="L1128" i="9" a="1"/>
  <c r="L1128" i="9" s="1"/>
  <c r="L1132" i="9" a="1"/>
  <c r="L1132" i="9" s="1"/>
  <c r="L1136" i="9" a="1"/>
  <c r="L1136" i="9" s="1"/>
  <c r="L1140" i="9" a="1"/>
  <c r="L1140" i="9" s="1"/>
  <c r="L1144" i="9" a="1"/>
  <c r="L1144" i="9" s="1"/>
  <c r="L1148" i="9" a="1"/>
  <c r="L1148" i="9" s="1"/>
  <c r="L1152" i="9" a="1"/>
  <c r="L1152" i="9" s="1"/>
  <c r="L1156" i="9" a="1"/>
  <c r="L1156" i="9" s="1"/>
  <c r="L1160" i="9" a="1"/>
  <c r="L1160" i="9" s="1"/>
  <c r="L1164" i="9" a="1"/>
  <c r="L1164" i="9" s="1"/>
  <c r="L1168" i="9" a="1"/>
  <c r="L1168" i="9" s="1"/>
  <c r="L1172" i="9" a="1"/>
  <c r="L1172" i="9" s="1"/>
  <c r="L1176" i="9" a="1"/>
  <c r="L1176" i="9" s="1"/>
  <c r="L1180" i="9" a="1"/>
  <c r="L1180" i="9" s="1"/>
  <c r="L1184" i="9" a="1"/>
  <c r="L1184" i="9" s="1"/>
  <c r="L1188" i="9" a="1"/>
  <c r="L1188" i="9" s="1"/>
  <c r="L1192" i="9" a="1"/>
  <c r="L1192" i="9" s="1"/>
  <c r="L1196" i="9" a="1"/>
  <c r="L1196" i="9" s="1"/>
  <c r="L1200" i="9" a="1"/>
  <c r="L1200" i="9" s="1"/>
  <c r="L1204" i="9" a="1"/>
  <c r="L1204" i="9" s="1"/>
  <c r="L1208" i="9" a="1"/>
  <c r="L1208" i="9" s="1"/>
  <c r="L1212" i="9" a="1"/>
  <c r="L1212" i="9" s="1"/>
  <c r="L1216" i="9" a="1"/>
  <c r="L1216" i="9" s="1"/>
  <c r="L1220" i="9" a="1"/>
  <c r="L1220" i="9" s="1"/>
  <c r="L1224" i="9" a="1"/>
  <c r="L1224" i="9" s="1"/>
  <c r="L1228" i="9" a="1"/>
  <c r="L1228" i="9" s="1"/>
  <c r="L1232" i="9" a="1"/>
  <c r="L1232" i="9" s="1"/>
  <c r="L1236" i="9" a="1"/>
  <c r="L1236" i="9" s="1"/>
  <c r="L1240" i="9" a="1"/>
  <c r="L1240" i="9" s="1"/>
  <c r="L1244" i="9" a="1"/>
  <c r="L1244" i="9" s="1"/>
  <c r="L1248" i="9" a="1"/>
  <c r="L1248" i="9" s="1"/>
  <c r="L1252" i="9" a="1"/>
  <c r="L1252" i="9" s="1"/>
  <c r="L1256" i="9" a="1"/>
  <c r="L1256" i="9" s="1"/>
  <c r="L1260" i="9" a="1"/>
  <c r="L1260" i="9" s="1"/>
  <c r="L1264" i="9" a="1"/>
  <c r="L1264" i="9" s="1"/>
  <c r="L1268" i="9" a="1"/>
  <c r="L1268" i="9" s="1"/>
  <c r="L1272" i="9" a="1"/>
  <c r="L1272" i="9" s="1"/>
  <c r="L1276" i="9" a="1"/>
  <c r="L1276" i="9" s="1"/>
  <c r="L1280" i="9" a="1"/>
  <c r="L1280" i="9" s="1"/>
  <c r="L1284" i="9" a="1"/>
  <c r="L1284" i="9" s="1"/>
  <c r="L1288" i="9" a="1"/>
  <c r="L1288" i="9" s="1"/>
  <c r="L1292" i="9" a="1"/>
  <c r="L1292" i="9" s="1"/>
  <c r="L1296" i="9" a="1"/>
  <c r="L1296" i="9" s="1"/>
  <c r="L1300" i="9" a="1"/>
  <c r="L1300" i="9" s="1"/>
  <c r="L1304" i="9" a="1"/>
  <c r="L1304" i="9" s="1"/>
  <c r="L1308" i="9" a="1"/>
  <c r="L1308" i="9" s="1"/>
  <c r="L1312" i="9" a="1"/>
  <c r="L1312" i="9" s="1"/>
  <c r="L1316" i="9" a="1"/>
  <c r="L1316" i="9" s="1"/>
  <c r="L1320" i="9" a="1"/>
  <c r="L1320" i="9" s="1"/>
  <c r="L1324" i="9" a="1"/>
  <c r="L1324" i="9" s="1"/>
  <c r="L1328" i="9" a="1"/>
  <c r="L1328" i="9" s="1"/>
  <c r="L1332" i="9" a="1"/>
  <c r="L1332" i="9" s="1"/>
  <c r="L1336" i="9" a="1"/>
  <c r="L1336" i="9" s="1"/>
  <c r="L1340" i="9" a="1"/>
  <c r="L1340" i="9" s="1"/>
  <c r="L1344" i="9" a="1"/>
  <c r="L1344" i="9" s="1"/>
  <c r="L1348" i="9" a="1"/>
  <c r="L1348" i="9" s="1"/>
  <c r="L1352" i="9" a="1"/>
  <c r="L1352" i="9" s="1"/>
  <c r="L1356" i="9" a="1"/>
  <c r="L1356" i="9" s="1"/>
  <c r="L1359" i="9" a="1"/>
  <c r="L1359" i="9" s="1"/>
  <c r="L1363" i="9" a="1"/>
  <c r="L1363" i="9" s="1"/>
  <c r="L1367" i="9" a="1"/>
  <c r="L1367" i="9" s="1"/>
  <c r="L1371" i="9" a="1"/>
  <c r="L1371" i="9" s="1"/>
  <c r="L1375" i="9" a="1"/>
  <c r="L1375" i="9" s="1"/>
  <c r="L1379" i="9" a="1"/>
  <c r="L1379" i="9" s="1"/>
  <c r="L1383" i="9" a="1"/>
  <c r="L1383" i="9" s="1"/>
  <c r="L1387" i="9" a="1"/>
  <c r="L1387" i="9" s="1"/>
  <c r="L1391" i="9" a="1"/>
  <c r="L1391" i="9" s="1"/>
  <c r="L1395" i="9" a="1"/>
  <c r="L1395" i="9" s="1"/>
  <c r="L1398" i="9" a="1"/>
  <c r="L1398" i="9" s="1"/>
  <c r="L1402" i="9" a="1"/>
  <c r="L1402" i="9" s="1"/>
  <c r="L1406" i="9" a="1"/>
  <c r="L1406" i="9" s="1"/>
  <c r="L1410" i="9" a="1"/>
  <c r="L1410" i="9" s="1"/>
  <c r="L1414" i="9" a="1"/>
  <c r="L1414" i="9" s="1"/>
  <c r="L1418" i="9" a="1"/>
  <c r="L1418" i="9" s="1"/>
  <c r="L1422" i="9" a="1"/>
  <c r="L1422" i="9" s="1"/>
  <c r="L1426" i="9" a="1"/>
  <c r="L1426" i="9" s="1"/>
  <c r="L1430" i="9" a="1"/>
  <c r="L1430" i="9" s="1"/>
  <c r="L1434" i="9" a="1"/>
  <c r="L1434" i="9" s="1"/>
  <c r="L1438" i="9" a="1"/>
  <c r="L1438" i="9" s="1"/>
  <c r="L1442" i="9" a="1"/>
  <c r="L1442" i="9" s="1"/>
  <c r="L1449" i="9" a="1"/>
  <c r="L1449" i="9" s="1"/>
  <c r="L1453" i="9" a="1"/>
  <c r="L1453" i="9" s="1"/>
  <c r="L1457" i="9" a="1"/>
  <c r="L1457" i="9" s="1"/>
  <c r="L1461" i="9" a="1"/>
  <c r="L1461" i="9" s="1"/>
  <c r="L1465" i="9" a="1"/>
  <c r="L1465" i="9" s="1"/>
  <c r="L1469" i="9" a="1"/>
  <c r="L1469" i="9" s="1"/>
  <c r="L1473" i="9" a="1"/>
  <c r="L1473" i="9" s="1"/>
  <c r="L1477" i="9" a="1"/>
  <c r="L1477" i="9" s="1"/>
  <c r="L1480" i="9" a="1"/>
  <c r="L1480" i="9" s="1"/>
  <c r="L1484" i="9" a="1"/>
  <c r="L1484" i="9" s="1"/>
  <c r="L1488" i="9" a="1"/>
  <c r="L1488" i="9" s="1"/>
  <c r="L1492" i="9" a="1"/>
  <c r="L1492" i="9" s="1"/>
  <c r="L1495" i="9" a="1"/>
  <c r="L1495" i="9" s="1"/>
  <c r="L1499" i="9" a="1"/>
  <c r="L1499" i="9" s="1"/>
  <c r="L1503" i="9" a="1"/>
  <c r="L1503" i="9" s="1"/>
  <c r="L1507" i="9" a="1"/>
  <c r="L1507" i="9" s="1"/>
  <c r="L1511" i="9" a="1"/>
  <c r="L1511" i="9" s="1"/>
  <c r="L1515" i="9" a="1"/>
  <c r="L1515" i="9" s="1"/>
  <c r="L1519" i="9" a="1"/>
  <c r="L1519" i="9" s="1"/>
  <c r="L1523" i="9" a="1"/>
  <c r="L1523" i="9" s="1"/>
  <c r="L1526" i="9" a="1"/>
  <c r="L1526" i="9" s="1"/>
  <c r="L1530" i="9" a="1"/>
  <c r="L1530" i="9" s="1"/>
  <c r="L1534" i="9" a="1"/>
  <c r="L1534" i="9" s="1"/>
  <c r="L1538" i="9" a="1"/>
  <c r="L1538" i="9" s="1"/>
  <c r="L1542" i="9" a="1"/>
  <c r="L1542" i="9" s="1"/>
  <c r="L1546" i="9" a="1"/>
  <c r="L1546" i="9" s="1"/>
  <c r="L1550" i="9" a="1"/>
  <c r="L1550" i="9" s="1"/>
  <c r="L1554" i="9" a="1"/>
  <c r="L1554" i="9" s="1"/>
  <c r="L1558" i="9" a="1"/>
  <c r="L1558" i="9" s="1"/>
  <c r="L1562" i="9" a="1"/>
  <c r="L1562" i="9" s="1"/>
  <c r="L1569" i="9" a="1"/>
  <c r="L1569" i="9" s="1"/>
  <c r="L1573" i="9" a="1"/>
  <c r="L1573" i="9" s="1"/>
  <c r="L1577" i="9" a="1"/>
  <c r="L1577" i="9" s="1"/>
  <c r="L1581" i="9" a="1"/>
  <c r="L1581" i="9" s="1"/>
  <c r="L1585" i="9" a="1"/>
  <c r="L1585" i="9" s="1"/>
  <c r="L1589" i="9" a="1"/>
  <c r="L1589" i="9" s="1"/>
  <c r="L1593" i="9" a="1"/>
  <c r="L1593" i="9" s="1"/>
  <c r="L1597" i="9" a="1"/>
  <c r="L1597" i="9" s="1"/>
  <c r="L1601" i="9" a="1"/>
  <c r="L1601" i="9" s="1"/>
  <c r="L1605" i="9" a="1"/>
  <c r="L1605" i="9" s="1"/>
  <c r="L1608" i="9" a="1"/>
  <c r="L1608" i="9" s="1"/>
  <c r="L1612" i="9" a="1"/>
  <c r="L1612" i="9" s="1"/>
  <c r="L1616" i="9" a="1"/>
  <c r="L1616" i="9" s="1"/>
  <c r="L1620" i="9" a="1"/>
  <c r="L1620" i="9" s="1"/>
  <c r="L1624" i="9" a="1"/>
  <c r="L1624" i="9" s="1"/>
  <c r="L1628" i="9" a="1"/>
  <c r="L1628" i="9" s="1"/>
  <c r="L1632" i="9" a="1"/>
  <c r="L1632" i="9" s="1"/>
  <c r="L1636" i="9" a="1"/>
  <c r="L1636" i="9" s="1"/>
  <c r="L1640" i="9" a="1"/>
  <c r="L1640" i="9" s="1"/>
  <c r="L1644" i="9" a="1"/>
  <c r="L1644" i="9" s="1"/>
  <c r="L1648" i="9" a="1"/>
  <c r="L1648" i="9" s="1"/>
  <c r="L1652" i="9" a="1"/>
  <c r="L1652" i="9" s="1"/>
  <c r="L1656" i="9" a="1"/>
  <c r="L1656" i="9" s="1"/>
  <c r="L1660" i="9" a="1"/>
  <c r="L1660" i="9" s="1"/>
  <c r="L1663" i="9" a="1"/>
  <c r="L1663" i="9" s="1"/>
  <c r="L1667" i="9" a="1"/>
  <c r="L1667" i="9" s="1"/>
  <c r="L1671" i="9" a="1"/>
  <c r="L1671" i="9" s="1"/>
  <c r="L1675" i="9" a="1"/>
  <c r="L1675" i="9" s="1"/>
  <c r="L1679" i="9" a="1"/>
  <c r="L1679" i="9" s="1"/>
  <c r="L1683" i="9" a="1"/>
  <c r="L1683" i="9" s="1"/>
  <c r="L1687" i="9" a="1"/>
  <c r="L1687" i="9" s="1"/>
  <c r="L1691" i="9" a="1"/>
  <c r="L1691" i="9" s="1"/>
  <c r="L1695" i="9" a="1"/>
  <c r="L1695" i="9" s="1"/>
  <c r="L1699" i="9" a="1"/>
  <c r="L1699" i="9" s="1"/>
  <c r="L1703" i="9" a="1"/>
  <c r="L1703" i="9" s="1"/>
  <c r="L1707" i="9" a="1"/>
  <c r="L1707" i="9" s="1"/>
  <c r="L1711" i="9" a="1"/>
  <c r="L1711" i="9" s="1"/>
  <c r="L1715" i="9" a="1"/>
  <c r="L1715" i="9" s="1"/>
  <c r="L1719" i="9" a="1"/>
  <c r="L1719" i="9" s="1"/>
  <c r="L1723" i="9" a="1"/>
  <c r="L1723" i="9" s="1"/>
  <c r="L1727" i="9" a="1"/>
  <c r="L1727" i="9" s="1"/>
  <c r="L1731" i="9" a="1"/>
  <c r="L1731" i="9" s="1"/>
  <c r="L1735" i="9" a="1"/>
  <c r="L1735" i="9" s="1"/>
  <c r="L1739" i="9" a="1"/>
  <c r="L1739" i="9" s="1"/>
  <c r="L1743" i="9" a="1"/>
  <c r="L1743" i="9" s="1"/>
  <c r="L1747" i="9" a="1"/>
  <c r="L1747" i="9" s="1"/>
  <c r="L1751" i="9" a="1"/>
  <c r="L1751" i="9" s="1"/>
  <c r="L1755" i="9" a="1"/>
  <c r="L1755" i="9" s="1"/>
  <c r="L1759" i="9" a="1"/>
  <c r="L1759" i="9" s="1"/>
  <c r="L1763" i="9" a="1"/>
  <c r="L1763" i="9" s="1"/>
  <c r="L1767" i="9" a="1"/>
  <c r="L1767" i="9" s="1"/>
  <c r="L1771" i="9" a="1"/>
  <c r="L1771" i="9" s="1"/>
  <c r="L1775" i="9" a="1"/>
  <c r="L1775" i="9" s="1"/>
  <c r="L1779" i="9" a="1"/>
  <c r="L1779" i="9" s="1"/>
  <c r="L1783" i="9" a="1"/>
  <c r="L1783" i="9" s="1"/>
  <c r="L1787" i="9" a="1"/>
  <c r="L1787" i="9" s="1"/>
  <c r="L1791" i="9" a="1"/>
  <c r="L1791" i="9" s="1"/>
  <c r="L1795" i="9" a="1"/>
  <c r="L1795" i="9" s="1"/>
  <c r="L1799" i="9" a="1"/>
  <c r="L1799" i="9" s="1"/>
  <c r="L1803" i="9" a="1"/>
  <c r="L1803" i="9" s="1"/>
  <c r="L1807" i="9" a="1"/>
  <c r="L1807" i="9" s="1"/>
  <c r="L1811" i="9" a="1"/>
  <c r="L1811" i="9" s="1"/>
  <c r="L1815" i="9" a="1"/>
  <c r="L1815" i="9" s="1"/>
  <c r="L1819" i="9" a="1"/>
  <c r="L1819" i="9" s="1"/>
  <c r="L1823" i="9" a="1"/>
  <c r="L1823" i="9" s="1"/>
  <c r="L1827" i="9" a="1"/>
  <c r="L1827" i="9" s="1"/>
  <c r="L1831" i="9" a="1"/>
  <c r="L1831" i="9" s="1"/>
  <c r="L1835" i="9" a="1"/>
  <c r="L1835" i="9" s="1"/>
  <c r="L1839" i="9" a="1"/>
  <c r="L1839" i="9" s="1"/>
  <c r="L1843" i="9" a="1"/>
  <c r="L1843" i="9" s="1"/>
  <c r="L1847" i="9" a="1"/>
  <c r="L1847" i="9" s="1"/>
  <c r="L1851" i="9" a="1"/>
  <c r="L1851" i="9" s="1"/>
  <c r="L1855" i="9" a="1"/>
  <c r="L1855" i="9" s="1"/>
  <c r="L1859" i="9" a="1"/>
  <c r="L1859" i="9" s="1"/>
  <c r="L1863" i="9" a="1"/>
  <c r="L1863" i="9" s="1"/>
  <c r="L1867" i="9" a="1"/>
  <c r="L1867" i="9" s="1"/>
  <c r="L1871" i="9" a="1"/>
  <c r="L1871" i="9" s="1"/>
  <c r="L1875" i="9" a="1"/>
  <c r="L1875" i="9" s="1"/>
  <c r="L1879" i="9" a="1"/>
  <c r="L1879" i="9" s="1"/>
  <c r="L1883" i="9" a="1"/>
  <c r="L1883" i="9" s="1"/>
  <c r="L1887" i="9" a="1"/>
  <c r="L1887" i="9" s="1"/>
  <c r="L1891" i="9" a="1"/>
  <c r="L1891" i="9" s="1"/>
  <c r="L1895" i="9" a="1"/>
  <c r="L1895" i="9" s="1"/>
  <c r="L1899" i="9" a="1"/>
  <c r="L1899" i="9" s="1"/>
  <c r="L1903" i="9" a="1"/>
  <c r="L1903" i="9" s="1"/>
  <c r="L1907" i="9" a="1"/>
  <c r="L1907" i="9" s="1"/>
  <c r="L1911" i="9" a="1"/>
  <c r="L1911" i="9" s="1"/>
  <c r="L1915" i="9" a="1"/>
  <c r="L1915" i="9" s="1"/>
  <c r="L1919" i="9" a="1"/>
  <c r="L1919" i="9" s="1"/>
  <c r="L1923" i="9" a="1"/>
  <c r="L1923" i="9" s="1"/>
  <c r="L1927" i="9" a="1"/>
  <c r="L1927" i="9" s="1"/>
  <c r="L1931" i="9" a="1"/>
  <c r="L1931" i="9" s="1"/>
  <c r="L1935" i="9" a="1"/>
  <c r="L1935" i="9" s="1"/>
  <c r="L1939" i="9" a="1"/>
  <c r="L1939" i="9" s="1"/>
  <c r="L1943" i="9" a="1"/>
  <c r="L1943" i="9" s="1"/>
  <c r="L1947" i="9" a="1"/>
  <c r="L1947" i="9" s="1"/>
  <c r="L1951" i="9" a="1"/>
  <c r="L1951" i="9" s="1"/>
  <c r="L1955" i="9" a="1"/>
  <c r="L1955" i="9" s="1"/>
  <c r="L1959" i="9" a="1"/>
  <c r="L1959" i="9" s="1"/>
  <c r="L1963" i="9" a="1"/>
  <c r="L1963" i="9" s="1"/>
  <c r="L1970" i="9" a="1"/>
  <c r="L1970" i="9" s="1"/>
  <c r="L1974" i="9" a="1"/>
  <c r="L1974" i="9" s="1"/>
  <c r="L4" i="9" a="1"/>
  <c r="L4" i="9" s="1"/>
  <c r="L7" i="9" a="1"/>
  <c r="L7" i="9" s="1"/>
  <c r="L11" i="9" a="1"/>
  <c r="L11" i="9" s="1"/>
  <c r="L15" i="9" a="1"/>
  <c r="L15" i="9" s="1"/>
  <c r="L19" i="9" a="1"/>
  <c r="L19" i="9" s="1"/>
  <c r="L23" i="9" a="1"/>
  <c r="L23" i="9" s="1"/>
  <c r="L27" i="9" a="1"/>
  <c r="L27" i="9" s="1"/>
  <c r="L34" i="9" a="1"/>
  <c r="L34" i="9" s="1"/>
  <c r="L38" i="9" a="1"/>
  <c r="L38" i="9" s="1"/>
  <c r="L42" i="9" a="1"/>
  <c r="L42" i="9" s="1"/>
  <c r="L45" i="9" a="1"/>
  <c r="L45" i="9" s="1"/>
  <c r="L49" i="9" a="1"/>
  <c r="L49" i="9" s="1"/>
  <c r="L56" i="9" a="1"/>
  <c r="L56" i="9" s="1"/>
  <c r="L60" i="9" a="1"/>
  <c r="L60" i="9" s="1"/>
  <c r="L64" i="9" a="1"/>
  <c r="L64" i="9" s="1"/>
  <c r="L68" i="9" a="1"/>
  <c r="L68" i="9" s="1"/>
  <c r="L72" i="9" a="1"/>
  <c r="L72" i="9" s="1"/>
  <c r="L76" i="9" a="1"/>
  <c r="L76" i="9" s="1"/>
  <c r="L79" i="9" a="1"/>
  <c r="L79" i="9" s="1"/>
  <c r="L83" i="9" a="1"/>
  <c r="L83" i="9" s="1"/>
  <c r="L87" i="9" a="1"/>
  <c r="L87" i="9" s="1"/>
  <c r="L91" i="9" a="1"/>
  <c r="L91" i="9" s="1"/>
  <c r="L95" i="9" a="1"/>
  <c r="L95" i="9" s="1"/>
  <c r="L99" i="9" a="1"/>
  <c r="L99" i="9" s="1"/>
  <c r="L103" i="9" a="1"/>
  <c r="L103" i="9" s="1"/>
  <c r="L107" i="9" a="1"/>
  <c r="L107" i="9" s="1"/>
  <c r="L111" i="9" a="1"/>
  <c r="L111" i="9" s="1"/>
  <c r="L115" i="9" a="1"/>
  <c r="L115" i="9" s="1"/>
  <c r="L122" i="9" a="1"/>
  <c r="L122" i="9" s="1"/>
  <c r="L126" i="9" a="1"/>
  <c r="L126" i="9" s="1"/>
  <c r="L130" i="9" a="1"/>
  <c r="L130" i="9" s="1"/>
  <c r="L133" i="9" a="1"/>
  <c r="L133" i="9" s="1"/>
  <c r="L137" i="9" a="1"/>
  <c r="L137" i="9" s="1"/>
  <c r="L141" i="9" a="1"/>
  <c r="L141" i="9" s="1"/>
  <c r="L145" i="9" a="1"/>
  <c r="L145" i="9" s="1"/>
  <c r="L152" i="9" a="1"/>
  <c r="L152" i="9" s="1"/>
  <c r="L155" i="9" a="1"/>
  <c r="L155" i="9" s="1"/>
  <c r="L159" i="9" a="1"/>
  <c r="L159" i="9" s="1"/>
  <c r="L163" i="9" a="1"/>
  <c r="L163" i="9" s="1"/>
  <c r="L170" i="9" a="1"/>
  <c r="L170" i="9" s="1"/>
  <c r="L174" i="9" a="1"/>
  <c r="L174" i="9" s="1"/>
  <c r="L177" i="9" a="1"/>
  <c r="L177" i="9" s="1"/>
  <c r="L181" i="9" a="1"/>
  <c r="L181" i="9" s="1"/>
  <c r="L185" i="9" a="1"/>
  <c r="L185" i="9" s="1"/>
  <c r="L189" i="9" a="1"/>
  <c r="L189" i="9" s="1"/>
  <c r="L193" i="9" a="1"/>
  <c r="L193" i="9" s="1"/>
  <c r="L197" i="9" a="1"/>
  <c r="L197" i="9" s="1"/>
  <c r="L201" i="9" a="1"/>
  <c r="L201" i="9" s="1"/>
  <c r="L205" i="9" a="1"/>
  <c r="L205" i="9" s="1"/>
  <c r="L209" i="9" a="1"/>
  <c r="L209" i="9" s="1"/>
  <c r="L213" i="9" a="1"/>
  <c r="L213" i="9" s="1"/>
  <c r="L216" i="9" a="1"/>
  <c r="L216" i="9" s="1"/>
  <c r="L220" i="9" a="1"/>
  <c r="L220" i="9" s="1"/>
  <c r="L224" i="9" a="1"/>
  <c r="L224" i="9" s="1"/>
  <c r="L228" i="9" a="1"/>
  <c r="L228" i="9" s="1"/>
  <c r="L231" i="9" a="1"/>
  <c r="L231" i="9" s="1"/>
  <c r="L235" i="9" a="1"/>
  <c r="L235" i="9" s="1"/>
  <c r="L239" i="9" a="1"/>
  <c r="L239" i="9" s="1"/>
  <c r="L242" i="9" a="1"/>
  <c r="L242" i="9" s="1"/>
  <c r="L246" i="9" a="1"/>
  <c r="L246" i="9" s="1"/>
  <c r="L250" i="9" a="1"/>
  <c r="L250" i="9" s="1"/>
  <c r="L254" i="9" a="1"/>
  <c r="L254" i="9" s="1"/>
  <c r="L258" i="9" a="1"/>
  <c r="L258" i="9" s="1"/>
  <c r="L262" i="9" a="1"/>
  <c r="L262" i="9" s="1"/>
  <c r="L266" i="9" a="1"/>
  <c r="L266" i="9" s="1"/>
  <c r="L270" i="9" a="1"/>
  <c r="L270" i="9" s="1"/>
  <c r="L274" i="9" a="1"/>
  <c r="L274" i="9" s="1"/>
  <c r="L278" i="9" a="1"/>
  <c r="L278" i="9" s="1"/>
  <c r="L281" i="9" a="1"/>
  <c r="L281" i="9" s="1"/>
  <c r="L285" i="9" a="1"/>
  <c r="L285" i="9" s="1"/>
  <c r="L289" i="9" a="1"/>
  <c r="L289" i="9" s="1"/>
  <c r="L293" i="9" a="1"/>
  <c r="L293" i="9" s="1"/>
  <c r="L296" i="9" a="1"/>
  <c r="L296" i="9" s="1"/>
  <c r="L300" i="9" a="1"/>
  <c r="L300" i="9" s="1"/>
  <c r="L303" i="9" a="1"/>
  <c r="L303" i="9" s="1"/>
  <c r="L307" i="9" a="1"/>
  <c r="L307" i="9" s="1"/>
  <c r="L311" i="9" a="1"/>
  <c r="L311" i="9" s="1"/>
  <c r="L315" i="9" a="1"/>
  <c r="L315" i="9" s="1"/>
  <c r="L319" i="9" a="1"/>
  <c r="L319" i="9" s="1"/>
  <c r="L322" i="9" a="1"/>
  <c r="L322" i="9" s="1"/>
  <c r="L326" i="9" a="1"/>
  <c r="L326" i="9" s="1"/>
  <c r="L329" i="9" a="1"/>
  <c r="L329" i="9" s="1"/>
  <c r="L333" i="9" a="1"/>
  <c r="L333" i="9" s="1"/>
  <c r="L336" i="9" a="1"/>
  <c r="L336" i="9" s="1"/>
  <c r="L340" i="9" a="1"/>
  <c r="L340" i="9" s="1"/>
  <c r="L344" i="9" a="1"/>
  <c r="L344" i="9" s="1"/>
  <c r="L348" i="9" a="1"/>
  <c r="L348" i="9" s="1"/>
  <c r="L352" i="9" a="1"/>
  <c r="L352" i="9" s="1"/>
  <c r="L356" i="9" a="1"/>
  <c r="L356" i="9" s="1"/>
  <c r="L360" i="9" a="1"/>
  <c r="L360" i="9" s="1"/>
  <c r="L364" i="9" a="1"/>
  <c r="L364" i="9" s="1"/>
  <c r="L368" i="9" a="1"/>
  <c r="L368" i="9" s="1"/>
  <c r="L372" i="9" a="1"/>
  <c r="L372" i="9" s="1"/>
  <c r="L376" i="9" a="1"/>
  <c r="L376" i="9" s="1"/>
  <c r="L380" i="9" a="1"/>
  <c r="L380" i="9" s="1"/>
  <c r="L384" i="9" a="1"/>
  <c r="L384" i="9" s="1"/>
  <c r="L388" i="9" a="1"/>
  <c r="L388" i="9" s="1"/>
  <c r="L392" i="9" a="1"/>
  <c r="L392" i="9" s="1"/>
  <c r="L396" i="9" a="1"/>
  <c r="L396" i="9" s="1"/>
  <c r="L400" i="9" a="1"/>
  <c r="L400" i="9" s="1"/>
  <c r="L404" i="9" a="1"/>
  <c r="L404" i="9" s="1"/>
  <c r="L408" i="9" a="1"/>
  <c r="L408" i="9" s="1"/>
  <c r="L412" i="9" a="1"/>
  <c r="L412" i="9" s="1"/>
  <c r="L416" i="9" a="1"/>
  <c r="L416" i="9" s="1"/>
  <c r="L420" i="9" a="1"/>
  <c r="L420" i="9" s="1"/>
  <c r="L424" i="9" a="1"/>
  <c r="L424" i="9" s="1"/>
  <c r="L428" i="9" a="1"/>
  <c r="L428" i="9" s="1"/>
  <c r="L432" i="9" a="1"/>
  <c r="L432" i="9" s="1"/>
  <c r="L436" i="9" a="1"/>
  <c r="L436" i="9" s="1"/>
  <c r="L440" i="9" a="1"/>
  <c r="L440" i="9" s="1"/>
  <c r="L444" i="9" a="1"/>
  <c r="L444" i="9" s="1"/>
  <c r="L448" i="9" a="1"/>
  <c r="L448" i="9" s="1"/>
  <c r="L452" i="9" a="1"/>
  <c r="L452" i="9" s="1"/>
  <c r="L456" i="9" a="1"/>
  <c r="L456" i="9" s="1"/>
  <c r="L460" i="9" a="1"/>
  <c r="L460" i="9" s="1"/>
  <c r="L464" i="9" a="1"/>
  <c r="L464" i="9" s="1"/>
  <c r="L468" i="9" a="1"/>
  <c r="L468" i="9" s="1"/>
  <c r="L472" i="9" a="1"/>
  <c r="L472" i="9" s="1"/>
  <c r="L476" i="9" a="1"/>
  <c r="L476" i="9" s="1"/>
  <c r="L480" i="9" a="1"/>
  <c r="L480" i="9" s="1"/>
  <c r="L484" i="9" a="1"/>
  <c r="L484" i="9" s="1"/>
  <c r="L488" i="9" a="1"/>
  <c r="L488" i="9" s="1"/>
  <c r="L492" i="9" a="1"/>
  <c r="L492" i="9" s="1"/>
  <c r="L496" i="9" a="1"/>
  <c r="L496" i="9" s="1"/>
  <c r="L500" i="9" a="1"/>
  <c r="L500" i="9" s="1"/>
  <c r="L504" i="9" a="1"/>
  <c r="L504" i="9" s="1"/>
  <c r="L508" i="9" a="1"/>
  <c r="L508" i="9" s="1"/>
  <c r="L512" i="9" a="1"/>
  <c r="L512" i="9" s="1"/>
  <c r="L519" i="9" a="1"/>
  <c r="L519" i="9" s="1"/>
  <c r="L522" i="9" a="1"/>
  <c r="L522" i="9" s="1"/>
  <c r="L526" i="9" a="1"/>
  <c r="L526" i="9" s="1"/>
  <c r="L530" i="9" a="1"/>
  <c r="L530" i="9" s="1"/>
  <c r="L534" i="9" a="1"/>
  <c r="L534" i="9" s="1"/>
  <c r="L538" i="9" a="1"/>
  <c r="L538" i="9" s="1"/>
  <c r="L542" i="9" a="1"/>
  <c r="L542" i="9" s="1"/>
  <c r="L546" i="9" a="1"/>
  <c r="L546" i="9" s="1"/>
  <c r="L550" i="9" a="1"/>
  <c r="L550" i="9" s="1"/>
  <c r="L554" i="9" a="1"/>
  <c r="L554" i="9" s="1"/>
  <c r="L558" i="9" a="1"/>
  <c r="L558" i="9" s="1"/>
  <c r="L562" i="9" a="1"/>
  <c r="L562" i="9" s="1"/>
  <c r="L566" i="9" a="1"/>
  <c r="L566" i="9" s="1"/>
  <c r="L570" i="9" a="1"/>
  <c r="L570" i="9" s="1"/>
  <c r="L574" i="9" a="1"/>
  <c r="L574" i="9" s="1"/>
  <c r="L578" i="9" a="1"/>
  <c r="L578" i="9" s="1"/>
  <c r="L582" i="9" a="1"/>
  <c r="L582" i="9" s="1"/>
  <c r="L586" i="9" a="1"/>
  <c r="L586" i="9" s="1"/>
  <c r="L590" i="9" a="1"/>
  <c r="L590" i="9" s="1"/>
  <c r="L594" i="9" a="1"/>
  <c r="L594" i="9" s="1"/>
  <c r="L598" i="9" a="1"/>
  <c r="L598" i="9" s="1"/>
  <c r="L602" i="9" a="1"/>
  <c r="L602" i="9" s="1"/>
  <c r="L606" i="9" a="1"/>
  <c r="L606" i="9" s="1"/>
  <c r="L613" i="9" a="1"/>
  <c r="L613" i="9" s="1"/>
  <c r="L617" i="9" a="1"/>
  <c r="L617" i="9" s="1"/>
  <c r="L621" i="9" a="1"/>
  <c r="L621" i="9" s="1"/>
  <c r="L625" i="9" a="1"/>
  <c r="L625" i="9" s="1"/>
  <c r="L629" i="9" a="1"/>
  <c r="L629" i="9" s="1"/>
  <c r="L633" i="9" a="1"/>
  <c r="L633" i="9" s="1"/>
  <c r="L636" i="9" a="1"/>
  <c r="L636" i="9" s="1"/>
  <c r="L640" i="9" a="1"/>
  <c r="L640" i="9" s="1"/>
  <c r="L644" i="9" a="1"/>
  <c r="L644" i="9" s="1"/>
  <c r="L648" i="9" a="1"/>
  <c r="L648" i="9" s="1"/>
  <c r="L652" i="9" a="1"/>
  <c r="L652" i="9" s="1"/>
  <c r="L655" i="9" a="1"/>
  <c r="L655" i="9" s="1"/>
  <c r="L659" i="9" a="1"/>
  <c r="L659" i="9" s="1"/>
  <c r="L663" i="9" a="1"/>
  <c r="L663" i="9" s="1"/>
  <c r="L667" i="9" a="1"/>
  <c r="L667" i="9" s="1"/>
  <c r="L671" i="9" a="1"/>
  <c r="L671" i="9" s="1"/>
  <c r="L674" i="9" a="1"/>
  <c r="L674" i="9" s="1"/>
  <c r="L678" i="9" a="1"/>
  <c r="L678" i="9" s="1"/>
  <c r="L682" i="9" a="1"/>
  <c r="L682" i="9" s="1"/>
  <c r="L686" i="9" a="1"/>
  <c r="L686" i="9" s="1"/>
  <c r="L690" i="9" a="1"/>
  <c r="L690" i="9" s="1"/>
  <c r="L694" i="9" a="1"/>
  <c r="L694" i="9" s="1"/>
  <c r="L701" i="9" a="1"/>
  <c r="L701" i="9" s="1"/>
  <c r="L705" i="9" a="1"/>
  <c r="L705" i="9" s="1"/>
  <c r="L709" i="9" a="1"/>
  <c r="L709" i="9" s="1"/>
  <c r="L713" i="9" a="1"/>
  <c r="L713" i="9" s="1"/>
  <c r="L717" i="9" a="1"/>
  <c r="L717" i="9" s="1"/>
  <c r="L720" i="9" a="1"/>
  <c r="L720" i="9" s="1"/>
  <c r="L724" i="9" a="1"/>
  <c r="L724" i="9" s="1"/>
  <c r="L728" i="9" a="1"/>
  <c r="L728" i="9" s="1"/>
  <c r="L732" i="9" a="1"/>
  <c r="L732" i="9" s="1"/>
  <c r="L736" i="9" a="1"/>
  <c r="L736" i="9" s="1"/>
  <c r="L739" i="9" a="1"/>
  <c r="L739" i="9" s="1"/>
  <c r="L743" i="9" a="1"/>
  <c r="L743" i="9" s="1"/>
  <c r="L747" i="9" a="1"/>
  <c r="L747" i="9" s="1"/>
  <c r="L751" i="9" a="1"/>
  <c r="L751" i="9" s="1"/>
  <c r="L755" i="9" a="1"/>
  <c r="L755" i="9" s="1"/>
  <c r="L759" i="9" a="1"/>
  <c r="L759" i="9" s="1"/>
  <c r="L762" i="9" a="1"/>
  <c r="L762" i="9" s="1"/>
  <c r="L766" i="9" a="1"/>
  <c r="L766" i="9" s="1"/>
  <c r="L770" i="9" a="1"/>
  <c r="L770" i="9" s="1"/>
  <c r="L774" i="9" a="1"/>
  <c r="L774" i="9" s="1"/>
  <c r="L778" i="9" a="1"/>
  <c r="L778" i="9" s="1"/>
  <c r="L785" i="9" a="1"/>
  <c r="L785" i="9" s="1"/>
  <c r="L789" i="9" a="1"/>
  <c r="L789" i="9" s="1"/>
  <c r="L793" i="9" a="1"/>
  <c r="L793" i="9" s="1"/>
  <c r="L797" i="9" a="1"/>
  <c r="L797" i="9" s="1"/>
  <c r="L801" i="9" a="1"/>
  <c r="L801" i="9" s="1"/>
  <c r="L804" i="9" a="1"/>
  <c r="L804" i="9" s="1"/>
  <c r="L808" i="9" a="1"/>
  <c r="L808" i="9" s="1"/>
  <c r="L812" i="9" a="1"/>
  <c r="L812" i="9" s="1"/>
  <c r="L816" i="9" a="1"/>
  <c r="L816" i="9" s="1"/>
  <c r="L820" i="9" a="1"/>
  <c r="L820" i="9" s="1"/>
  <c r="L824" i="9" a="1"/>
  <c r="L824" i="9" s="1"/>
  <c r="L827" i="9" a="1"/>
  <c r="L827" i="9" s="1"/>
  <c r="L831" i="9" a="1"/>
  <c r="L831" i="9" s="1"/>
  <c r="L835" i="9" a="1"/>
  <c r="L835" i="9" s="1"/>
  <c r="L839" i="9" a="1"/>
  <c r="L839" i="9" s="1"/>
  <c r="L843" i="9" a="1"/>
  <c r="L843" i="9" s="1"/>
  <c r="L846" i="9" a="1"/>
  <c r="L846" i="9" s="1"/>
  <c r="L850" i="9" a="1"/>
  <c r="L850" i="9" s="1"/>
  <c r="L854" i="9" a="1"/>
  <c r="L854" i="9" s="1"/>
  <c r="L858" i="9" a="1"/>
  <c r="L858" i="9" s="1"/>
  <c r="L862" i="9" a="1"/>
  <c r="L862" i="9" s="1"/>
  <c r="L866" i="9" a="1"/>
  <c r="L866" i="9" s="1"/>
  <c r="L870" i="9" a="1"/>
  <c r="L870" i="9" s="1"/>
  <c r="L874" i="9" a="1"/>
  <c r="L874" i="9" s="1"/>
  <c r="L878" i="9" a="1"/>
  <c r="L878" i="9" s="1"/>
  <c r="L882" i="9" a="1"/>
  <c r="L882" i="9" s="1"/>
  <c r="L886" i="9" a="1"/>
  <c r="L886" i="9" s="1"/>
  <c r="L890" i="9" a="1"/>
  <c r="L890" i="9" s="1"/>
  <c r="L894" i="9" a="1"/>
  <c r="L894" i="9" s="1"/>
  <c r="L898" i="9" a="1"/>
  <c r="L898" i="9" s="1"/>
  <c r="L902" i="9" a="1"/>
  <c r="L902" i="9" s="1"/>
  <c r="L906" i="9" a="1"/>
  <c r="L906" i="9" s="1"/>
  <c r="L910" i="9" a="1"/>
  <c r="L910" i="9" s="1"/>
  <c r="L914" i="9" a="1"/>
  <c r="L914" i="9" s="1"/>
  <c r="L918" i="9" a="1"/>
  <c r="L918" i="9" s="1"/>
  <c r="L922" i="9" a="1"/>
  <c r="L922" i="9" s="1"/>
  <c r="L926" i="9" a="1"/>
  <c r="L926" i="9" s="1"/>
  <c r="L930" i="9" a="1"/>
  <c r="L930" i="9" s="1"/>
  <c r="L934" i="9" a="1"/>
  <c r="L934" i="9" s="1"/>
  <c r="L938" i="9" a="1"/>
  <c r="L938" i="9" s="1"/>
  <c r="L942" i="9" a="1"/>
  <c r="L942" i="9" s="1"/>
  <c r="L946" i="9" a="1"/>
  <c r="L946" i="9" s="1"/>
  <c r="L950" i="9" a="1"/>
  <c r="L950" i="9" s="1"/>
  <c r="L954" i="9" a="1"/>
  <c r="L954" i="9" s="1"/>
  <c r="L958" i="9" a="1"/>
  <c r="L958" i="9" s="1"/>
  <c r="L962" i="9" a="1"/>
  <c r="L962" i="9" s="1"/>
  <c r="L965" i="9" a="1"/>
  <c r="L965" i="9" s="1"/>
  <c r="L969" i="9" a="1"/>
  <c r="L969" i="9" s="1"/>
  <c r="L972" i="9" a="1"/>
  <c r="L972" i="9" s="1"/>
  <c r="L976" i="9" a="1"/>
  <c r="L976" i="9" s="1"/>
  <c r="L979" i="9" a="1"/>
  <c r="L979" i="9" s="1"/>
  <c r="L983" i="9" a="1"/>
  <c r="L983" i="9" s="1"/>
  <c r="L990" i="9" a="1"/>
  <c r="L990" i="9" s="1"/>
  <c r="L994" i="9" a="1"/>
  <c r="L994" i="9" s="1"/>
  <c r="L997" i="9" a="1"/>
  <c r="L997" i="9" s="1"/>
  <c r="L1001" i="9" a="1"/>
  <c r="L1001" i="9" s="1"/>
  <c r="L1005" i="9" a="1"/>
  <c r="L1005" i="9" s="1"/>
  <c r="L1009" i="9" a="1"/>
  <c r="L1009" i="9" s="1"/>
  <c r="L1013" i="9" a="1"/>
  <c r="L1013" i="9" s="1"/>
  <c r="L1017" i="9" a="1"/>
  <c r="L1017" i="9" s="1"/>
  <c r="L1021" i="9" a="1"/>
  <c r="L1021" i="9" s="1"/>
  <c r="L1025" i="9" a="1"/>
  <c r="L1025" i="9" s="1"/>
  <c r="L1029" i="9" a="1"/>
  <c r="L1029" i="9" s="1"/>
  <c r="L1033" i="9" a="1"/>
  <c r="L1033" i="9" s="1"/>
  <c r="L1037" i="9" a="1"/>
  <c r="L1037" i="9" s="1"/>
  <c r="L1041" i="9" a="1"/>
  <c r="L1041" i="9" s="1"/>
  <c r="L1045" i="9" a="1"/>
  <c r="L1045" i="9" s="1"/>
  <c r="L1049" i="9" a="1"/>
  <c r="L1049" i="9" s="1"/>
  <c r="L1053" i="9" a="1"/>
  <c r="L1053" i="9" s="1"/>
  <c r="L1057" i="9" a="1"/>
  <c r="L1057" i="9" s="1"/>
  <c r="L1061" i="9" a="1"/>
  <c r="L1061" i="9" s="1"/>
  <c r="L1065" i="9" a="1"/>
  <c r="L1065" i="9" s="1"/>
  <c r="L1069" i="9" a="1"/>
  <c r="L1069" i="9" s="1"/>
  <c r="L1073" i="9" a="1"/>
  <c r="L1073" i="9" s="1"/>
  <c r="L1077" i="9" a="1"/>
  <c r="L1077" i="9" s="1"/>
  <c r="L1081" i="9" a="1"/>
  <c r="L1081" i="9" s="1"/>
  <c r="L1085" i="9" a="1"/>
  <c r="L1085" i="9" s="1"/>
  <c r="L1089" i="9" a="1"/>
  <c r="L1089" i="9" s="1"/>
  <c r="L1093" i="9" a="1"/>
  <c r="L1093" i="9" s="1"/>
  <c r="L1097" i="9" a="1"/>
  <c r="L1097" i="9" s="1"/>
  <c r="L1101" i="9" a="1"/>
  <c r="L1101" i="9" s="1"/>
  <c r="L1105" i="9" a="1"/>
  <c r="L1105" i="9" s="1"/>
  <c r="L1109" i="9" a="1"/>
  <c r="L1109" i="9" s="1"/>
  <c r="L1113" i="9" a="1"/>
  <c r="L1113" i="9" s="1"/>
  <c r="L1117" i="9" a="1"/>
  <c r="L1117" i="9" s="1"/>
  <c r="L1121" i="9" a="1"/>
  <c r="L1121" i="9" s="1"/>
  <c r="L1125" i="9" a="1"/>
  <c r="L1125" i="9" s="1"/>
  <c r="L1129" i="9" a="1"/>
  <c r="L1129" i="9" s="1"/>
  <c r="L1133" i="9" a="1"/>
  <c r="L1133" i="9" s="1"/>
  <c r="L1137" i="9" a="1"/>
  <c r="L1137" i="9" s="1"/>
  <c r="L1141" i="9" a="1"/>
  <c r="L1141" i="9" s="1"/>
  <c r="L1145" i="9" a="1"/>
  <c r="L1145" i="9" s="1"/>
  <c r="L1149" i="9" a="1"/>
  <c r="L1149" i="9" s="1"/>
  <c r="L1153" i="9" a="1"/>
  <c r="L1153" i="9" s="1"/>
  <c r="L1157" i="9" a="1"/>
  <c r="L1157" i="9" s="1"/>
  <c r="L1161" i="9" a="1"/>
  <c r="L1161" i="9" s="1"/>
  <c r="L1165" i="9" a="1"/>
  <c r="L1165" i="9" s="1"/>
  <c r="L1169" i="9" a="1"/>
  <c r="L1169" i="9" s="1"/>
  <c r="L1173" i="9" a="1"/>
  <c r="L1173" i="9" s="1"/>
  <c r="L1177" i="9" a="1"/>
  <c r="L1177" i="9" s="1"/>
  <c r="L1181" i="9" a="1"/>
  <c r="L1181" i="9" s="1"/>
  <c r="L1185" i="9" a="1"/>
  <c r="L1185" i="9" s="1"/>
  <c r="L1189" i="9" a="1"/>
  <c r="L1189" i="9" s="1"/>
  <c r="L1193" i="9" a="1"/>
  <c r="L1193" i="9" s="1"/>
  <c r="L1197" i="9" a="1"/>
  <c r="L1197" i="9" s="1"/>
  <c r="L1201" i="9" a="1"/>
  <c r="L1201" i="9" s="1"/>
  <c r="L1205" i="9" a="1"/>
  <c r="L1205" i="9" s="1"/>
  <c r="L1209" i="9" a="1"/>
  <c r="L1209" i="9" s="1"/>
  <c r="L1213" i="9" a="1"/>
  <c r="L1213" i="9" s="1"/>
  <c r="L1217" i="9" a="1"/>
  <c r="L1217" i="9" s="1"/>
  <c r="L1221" i="9" a="1"/>
  <c r="L1221" i="9" s="1"/>
  <c r="L1225" i="9" a="1"/>
  <c r="L1225" i="9" s="1"/>
  <c r="L1229" i="9" a="1"/>
  <c r="L1229" i="9" s="1"/>
  <c r="L1233" i="9" a="1"/>
  <c r="L1233" i="9" s="1"/>
  <c r="L1237" i="9" a="1"/>
  <c r="L1237" i="9" s="1"/>
  <c r="L1241" i="9" a="1"/>
  <c r="L1241" i="9" s="1"/>
  <c r="L1245" i="9" a="1"/>
  <c r="L1245" i="9" s="1"/>
  <c r="L1249" i="9" a="1"/>
  <c r="L1249" i="9" s="1"/>
  <c r="L1253" i="9" a="1"/>
  <c r="L1253" i="9" s="1"/>
  <c r="L1257" i="9" a="1"/>
  <c r="L1257" i="9" s="1"/>
  <c r="L1261" i="9" a="1"/>
  <c r="L1261" i="9" s="1"/>
  <c r="L1265" i="9" a="1"/>
  <c r="L1265" i="9" s="1"/>
  <c r="L1269" i="9" a="1"/>
  <c r="L1269" i="9" s="1"/>
  <c r="L1273" i="9" a="1"/>
  <c r="L1273" i="9" s="1"/>
  <c r="L1277" i="9" a="1"/>
  <c r="L1277" i="9" s="1"/>
  <c r="L1281" i="9" a="1"/>
  <c r="L1281" i="9" s="1"/>
  <c r="L1285" i="9" a="1"/>
  <c r="L1285" i="9" s="1"/>
  <c r="L1289" i="9" a="1"/>
  <c r="L1289" i="9" s="1"/>
  <c r="L1293" i="9" a="1"/>
  <c r="L1293" i="9" s="1"/>
  <c r="L1297" i="9" a="1"/>
  <c r="L1297" i="9" s="1"/>
  <c r="L1301" i="9" a="1"/>
  <c r="L1301" i="9" s="1"/>
  <c r="L1305" i="9" a="1"/>
  <c r="L1305" i="9" s="1"/>
  <c r="L1309" i="9" a="1"/>
  <c r="L1309" i="9" s="1"/>
  <c r="L1313" i="9" a="1"/>
  <c r="L1313" i="9" s="1"/>
  <c r="L1317" i="9" a="1"/>
  <c r="L1317" i="9" s="1"/>
  <c r="L1321" i="9" a="1"/>
  <c r="L1321" i="9" s="1"/>
  <c r="L1325" i="9" a="1"/>
  <c r="L1325" i="9" s="1"/>
  <c r="L1329" i="9" a="1"/>
  <c r="L1329" i="9" s="1"/>
  <c r="L1333" i="9" a="1"/>
  <c r="L1333" i="9" s="1"/>
  <c r="L1337" i="9" a="1"/>
  <c r="L1337" i="9" s="1"/>
  <c r="L1341" i="9" a="1"/>
  <c r="L1341" i="9" s="1"/>
  <c r="L1345" i="9" a="1"/>
  <c r="L1345" i="9" s="1"/>
  <c r="L1349" i="9" a="1"/>
  <c r="L1349" i="9" s="1"/>
  <c r="L1353" i="9" a="1"/>
  <c r="L1353" i="9" s="1"/>
  <c r="L1357" i="9" a="1"/>
  <c r="L1357" i="9" s="1"/>
  <c r="L1360" i="9" a="1"/>
  <c r="L1360" i="9" s="1"/>
  <c r="L1364" i="9" a="1"/>
  <c r="L1364" i="9" s="1"/>
  <c r="L1368" i="9" a="1"/>
  <c r="L1368" i="9" s="1"/>
  <c r="L1372" i="9" a="1"/>
  <c r="L1372" i="9" s="1"/>
  <c r="L1376" i="9" a="1"/>
  <c r="L1376" i="9" s="1"/>
  <c r="L1380" i="9" a="1"/>
  <c r="L1380" i="9" s="1"/>
  <c r="L1384" i="9" a="1"/>
  <c r="L1384" i="9" s="1"/>
  <c r="L1388" i="9" a="1"/>
  <c r="L1388" i="9" s="1"/>
  <c r="L1392" i="9" a="1"/>
  <c r="L1392" i="9" s="1"/>
  <c r="L1396" i="9" a="1"/>
  <c r="L1396" i="9" s="1"/>
  <c r="L1399" i="9" a="1"/>
  <c r="L1399" i="9" s="1"/>
  <c r="L1403" i="9" a="1"/>
  <c r="L1403" i="9" s="1"/>
  <c r="L1407" i="9" a="1"/>
  <c r="L1407" i="9" s="1"/>
  <c r="L1411" i="9" a="1"/>
  <c r="L1411" i="9" s="1"/>
  <c r="L1415" i="9" a="1"/>
  <c r="L1415" i="9" s="1"/>
  <c r="L1419" i="9" a="1"/>
  <c r="L1419" i="9" s="1"/>
  <c r="L1423" i="9" a="1"/>
  <c r="L1423" i="9" s="1"/>
  <c r="L1427" i="9" a="1"/>
  <c r="L1427" i="9" s="1"/>
  <c r="L1431" i="9" a="1"/>
  <c r="L1431" i="9" s="1"/>
  <c r="L1435" i="9" a="1"/>
  <c r="L1435" i="9" s="1"/>
  <c r="L1439" i="9" a="1"/>
  <c r="L1439" i="9" s="1"/>
  <c r="L1443" i="9" a="1"/>
  <c r="L1443" i="9" s="1"/>
  <c r="L1446" i="9" a="1"/>
  <c r="L1446" i="9" s="1"/>
  <c r="L1450" i="9" a="1"/>
  <c r="L1450" i="9" s="1"/>
  <c r="L1454" i="9" a="1"/>
  <c r="L1454" i="9" s="1"/>
  <c r="L1458" i="9" a="1"/>
  <c r="L1458" i="9" s="1"/>
  <c r="L1462" i="9" a="1"/>
  <c r="L1462" i="9" s="1"/>
  <c r="L1466" i="9" a="1"/>
  <c r="L1466" i="9" s="1"/>
  <c r="L1470" i="9" a="1"/>
  <c r="L1470" i="9" s="1"/>
  <c r="L1474" i="9" a="1"/>
  <c r="L1474" i="9" s="1"/>
  <c r="L1478" i="9" a="1"/>
  <c r="L1478" i="9" s="1"/>
  <c r="L1481" i="9" a="1"/>
  <c r="L1481" i="9" s="1"/>
  <c r="L1485" i="9" a="1"/>
  <c r="L1485" i="9" s="1"/>
  <c r="L1489" i="9" a="1"/>
  <c r="L1489" i="9" s="1"/>
  <c r="L1493" i="9" a="1"/>
  <c r="L1493" i="9" s="1"/>
  <c r="L1496" i="9" a="1"/>
  <c r="L1496" i="9" s="1"/>
  <c r="L1500" i="9" a="1"/>
  <c r="L1500" i="9" s="1"/>
  <c r="L1504" i="9" a="1"/>
  <c r="L1504" i="9" s="1"/>
  <c r="L1508" i="9" a="1"/>
  <c r="L1508" i="9" s="1"/>
  <c r="L1512" i="9" a="1"/>
  <c r="L1512" i="9" s="1"/>
  <c r="L1516" i="9" a="1"/>
  <c r="L1516" i="9" s="1"/>
  <c r="L1520" i="9" a="1"/>
  <c r="L1520" i="9" s="1"/>
  <c r="L1524" i="9" a="1"/>
  <c r="L1524" i="9" s="1"/>
  <c r="L1527" i="9" a="1"/>
  <c r="L1527" i="9" s="1"/>
  <c r="L1531" i="9" a="1"/>
  <c r="L1531" i="9" s="1"/>
  <c r="L1535" i="9" a="1"/>
  <c r="L1535" i="9" s="1"/>
  <c r="L1539" i="9" a="1"/>
  <c r="L1539" i="9" s="1"/>
  <c r="L1543" i="9" a="1"/>
  <c r="L1543" i="9" s="1"/>
  <c r="L1547" i="9" a="1"/>
  <c r="L1547" i="9" s="1"/>
  <c r="L1551" i="9" a="1"/>
  <c r="L1551" i="9" s="1"/>
  <c r="L1555" i="9" a="1"/>
  <c r="L1555" i="9" s="1"/>
  <c r="L1559" i="9" a="1"/>
  <c r="L1559" i="9" s="1"/>
  <c r="L1563" i="9" a="1"/>
  <c r="L1563" i="9" s="1"/>
  <c r="L1566" i="9" a="1"/>
  <c r="L1566" i="9" s="1"/>
  <c r="L1570" i="9" a="1"/>
  <c r="L1570" i="9" s="1"/>
  <c r="L1574" i="9" a="1"/>
  <c r="L1574" i="9" s="1"/>
  <c r="L1578" i="9" a="1"/>
  <c r="L1578" i="9" s="1"/>
  <c r="L1582" i="9" a="1"/>
  <c r="L1582" i="9" s="1"/>
  <c r="L1586" i="9" a="1"/>
  <c r="L1586" i="9" s="1"/>
  <c r="L1590" i="9" a="1"/>
  <c r="L1590" i="9" s="1"/>
  <c r="L1594" i="9" a="1"/>
  <c r="L1594" i="9" s="1"/>
  <c r="L1598" i="9" a="1"/>
  <c r="L1598" i="9" s="1"/>
  <c r="L1602" i="9" a="1"/>
  <c r="L1602" i="9" s="1"/>
  <c r="L1609" i="9" a="1"/>
  <c r="L1609" i="9" s="1"/>
  <c r="L1613" i="9" a="1"/>
  <c r="L1613" i="9" s="1"/>
  <c r="L1617" i="9" a="1"/>
  <c r="L1617" i="9" s="1"/>
  <c r="L1621" i="9" a="1"/>
  <c r="L1621" i="9" s="1"/>
  <c r="L1625" i="9" a="1"/>
  <c r="L1625" i="9" s="1"/>
  <c r="L1629" i="9" a="1"/>
  <c r="L1629" i="9" s="1"/>
  <c r="L1633" i="9" a="1"/>
  <c r="L1633" i="9" s="1"/>
  <c r="L1637" i="9" a="1"/>
  <c r="L1637" i="9" s="1"/>
  <c r="L1641" i="9" a="1"/>
  <c r="L1641" i="9" s="1"/>
  <c r="L1645" i="9" a="1"/>
  <c r="L1645" i="9" s="1"/>
  <c r="L1649" i="9" a="1"/>
  <c r="L1649" i="9" s="1"/>
  <c r="L1653" i="9" a="1"/>
  <c r="L1653" i="9" s="1"/>
  <c r="L1657" i="9" a="1"/>
  <c r="L1657" i="9" s="1"/>
  <c r="L1661" i="9" a="1"/>
  <c r="L1661" i="9" s="1"/>
  <c r="L1664" i="9" a="1"/>
  <c r="L1664" i="9" s="1"/>
  <c r="L1668" i="9" a="1"/>
  <c r="L1668" i="9" s="1"/>
  <c r="L1672" i="9" a="1"/>
  <c r="L1672" i="9" s="1"/>
  <c r="L1676" i="9" a="1"/>
  <c r="L1676" i="9" s="1"/>
  <c r="L1680" i="9" a="1"/>
  <c r="L1680" i="9" s="1"/>
  <c r="L1684" i="9" a="1"/>
  <c r="L1684" i="9" s="1"/>
  <c r="L1688" i="9" a="1"/>
  <c r="L1688" i="9" s="1"/>
  <c r="L1692" i="9" a="1"/>
  <c r="L1692" i="9" s="1"/>
  <c r="L1696" i="9" a="1"/>
  <c r="L1696" i="9" s="1"/>
  <c r="L1700" i="9" a="1"/>
  <c r="L1700" i="9" s="1"/>
  <c r="L1704" i="9" a="1"/>
  <c r="L1704" i="9" s="1"/>
  <c r="L1708" i="9" a="1"/>
  <c r="L1708" i="9" s="1"/>
  <c r="L1712" i="9" a="1"/>
  <c r="L1712" i="9" s="1"/>
  <c r="L1716" i="9" a="1"/>
  <c r="L1716" i="9" s="1"/>
  <c r="L1720" i="9" a="1"/>
  <c r="L1720" i="9" s="1"/>
  <c r="L1724" i="9" a="1"/>
  <c r="L1724" i="9" s="1"/>
  <c r="L1728" i="9" a="1"/>
  <c r="L1728" i="9" s="1"/>
  <c r="L1732" i="9" a="1"/>
  <c r="L1732" i="9" s="1"/>
  <c r="L1736" i="9" a="1"/>
  <c r="L1736" i="9" s="1"/>
  <c r="L1740" i="9" a="1"/>
  <c r="L1740" i="9" s="1"/>
  <c r="L1744" i="9" a="1"/>
  <c r="L1744" i="9" s="1"/>
  <c r="L1748" i="9" a="1"/>
  <c r="L1748" i="9" s="1"/>
  <c r="L1752" i="9" a="1"/>
  <c r="L1752" i="9" s="1"/>
  <c r="L1756" i="9" a="1"/>
  <c r="L1756" i="9" s="1"/>
  <c r="L1760" i="9" a="1"/>
  <c r="L1760" i="9" s="1"/>
  <c r="L1764" i="9" a="1"/>
  <c r="L1764" i="9" s="1"/>
  <c r="L1768" i="9" a="1"/>
  <c r="L1768" i="9" s="1"/>
  <c r="L1772" i="9" a="1"/>
  <c r="L1772" i="9" s="1"/>
  <c r="L1776" i="9" a="1"/>
  <c r="L1776" i="9" s="1"/>
  <c r="L1780" i="9" a="1"/>
  <c r="L1780" i="9" s="1"/>
  <c r="L1784" i="9" a="1"/>
  <c r="L1784" i="9" s="1"/>
  <c r="L1788" i="9" a="1"/>
  <c r="L1788" i="9" s="1"/>
  <c r="L1792" i="9" a="1"/>
  <c r="L1792" i="9" s="1"/>
  <c r="L1796" i="9" a="1"/>
  <c r="L1796" i="9" s="1"/>
  <c r="L1800" i="9" a="1"/>
  <c r="L1800" i="9" s="1"/>
  <c r="L1804" i="9" a="1"/>
  <c r="L1804" i="9" s="1"/>
  <c r="L1808" i="9" a="1"/>
  <c r="L1808" i="9" s="1"/>
  <c r="L1812" i="9" a="1"/>
  <c r="L1812" i="9" s="1"/>
  <c r="L1816" i="9" a="1"/>
  <c r="L1816" i="9" s="1"/>
  <c r="L1820" i="9" a="1"/>
  <c r="L1820" i="9" s="1"/>
  <c r="L1824" i="9" a="1"/>
  <c r="L1824" i="9" s="1"/>
  <c r="L1828" i="9" a="1"/>
  <c r="L1828" i="9" s="1"/>
  <c r="L1832" i="9" a="1"/>
  <c r="L1832" i="9" s="1"/>
  <c r="L1836" i="9" a="1"/>
  <c r="L1836" i="9" s="1"/>
  <c r="L1840" i="9" a="1"/>
  <c r="L1840" i="9" s="1"/>
  <c r="L1844" i="9" a="1"/>
  <c r="L1844" i="9" s="1"/>
  <c r="L1848" i="9" a="1"/>
  <c r="L1848" i="9" s="1"/>
  <c r="L1852" i="9" a="1"/>
  <c r="L1852" i="9" s="1"/>
  <c r="L1856" i="9" a="1"/>
  <c r="L1856" i="9" s="1"/>
  <c r="L1860" i="9" a="1"/>
  <c r="L1860" i="9" s="1"/>
  <c r="L1864" i="9" a="1"/>
  <c r="L1864" i="9" s="1"/>
  <c r="L1868" i="9" a="1"/>
  <c r="L1868" i="9" s="1"/>
  <c r="L1872" i="9" a="1"/>
  <c r="L1872" i="9" s="1"/>
  <c r="L1876" i="9" a="1"/>
  <c r="L1876" i="9" s="1"/>
  <c r="L1880" i="9" a="1"/>
  <c r="L1880" i="9" s="1"/>
  <c r="L1884" i="9" a="1"/>
  <c r="L1884" i="9" s="1"/>
  <c r="L1888" i="9" a="1"/>
  <c r="L1888" i="9" s="1"/>
  <c r="L1892" i="9" a="1"/>
  <c r="L1892" i="9" s="1"/>
  <c r="L1896" i="9" a="1"/>
  <c r="L1896" i="9" s="1"/>
  <c r="L1900" i="9" a="1"/>
  <c r="L1900" i="9" s="1"/>
  <c r="L1904" i="9" a="1"/>
  <c r="L1904" i="9" s="1"/>
  <c r="L1908" i="9" a="1"/>
  <c r="L1908" i="9" s="1"/>
  <c r="L1912" i="9" a="1"/>
  <c r="L1912" i="9" s="1"/>
  <c r="L1916" i="9" a="1"/>
  <c r="L1916" i="9" s="1"/>
  <c r="L1920" i="9" a="1"/>
  <c r="L1920" i="9" s="1"/>
  <c r="L1924" i="9" a="1"/>
  <c r="L1924" i="9" s="1"/>
  <c r="L1928" i="9" a="1"/>
  <c r="L1928" i="9" s="1"/>
  <c r="L1932" i="9" a="1"/>
  <c r="L1932" i="9" s="1"/>
  <c r="L1936" i="9" a="1"/>
  <c r="L1936" i="9" s="1"/>
  <c r="L1940" i="9" a="1"/>
  <c r="L1940" i="9" s="1"/>
  <c r="L1944" i="9" a="1"/>
  <c r="L1944" i="9" s="1"/>
  <c r="L1948" i="9" a="1"/>
  <c r="L1948" i="9" s="1"/>
  <c r="L1952" i="9" a="1"/>
  <c r="L1952" i="9" s="1"/>
  <c r="L1956" i="9" a="1"/>
  <c r="L1956" i="9" s="1"/>
  <c r="L1960" i="9" a="1"/>
  <c r="L1960" i="9" s="1"/>
  <c r="L1964" i="9" a="1"/>
  <c r="L1964" i="9" s="1"/>
  <c r="L1967" i="9" a="1"/>
  <c r="L1967" i="9" s="1"/>
  <c r="L1971" i="9" a="1"/>
  <c r="L1971" i="9" s="1"/>
  <c r="L1975" i="9" a="1"/>
  <c r="L1975" i="9" s="1"/>
  <c r="L1979" i="9" a="1"/>
  <c r="L1979" i="9" s="1"/>
  <c r="L1983" i="9" a="1"/>
  <c r="L1983" i="9" s="1"/>
  <c r="L1990" i="9" a="1"/>
  <c r="L1990" i="9" s="1"/>
  <c r="L1994" i="9" a="1"/>
  <c r="L1994" i="9" s="1"/>
  <c r="L1998" i="9" a="1"/>
  <c r="L1998" i="9" s="1"/>
  <c r="L2002" i="9" a="1"/>
  <c r="L2002" i="9" s="1"/>
  <c r="L2006" i="9" a="1"/>
  <c r="L2006" i="9" s="1"/>
  <c r="L2010" i="9" a="1"/>
  <c r="L2010" i="9" s="1"/>
  <c r="L2013" i="9" a="1"/>
  <c r="L2013" i="9" s="1"/>
  <c r="L2017" i="9" a="1"/>
  <c r="L2017" i="9" s="1"/>
  <c r="L2021" i="9" a="1"/>
  <c r="L2021" i="9" s="1"/>
  <c r="L2025" i="9" a="1"/>
  <c r="L2025" i="9" s="1"/>
  <c r="L2029" i="9" a="1"/>
  <c r="L2029" i="9" s="1"/>
  <c r="L2032" i="9" a="1"/>
  <c r="L2032" i="9" s="1"/>
  <c r="L2036" i="9" a="1"/>
  <c r="L2036" i="9" s="1"/>
  <c r="L2040" i="9" a="1"/>
  <c r="L2040" i="9" s="1"/>
  <c r="L2044" i="9" a="1"/>
  <c r="L2044" i="9" s="1"/>
  <c r="L2048" i="9" a="1"/>
  <c r="L2048" i="9" s="1"/>
  <c r="L2051" i="9" a="1"/>
  <c r="L2051" i="9" s="1"/>
  <c r="L2055" i="9" a="1"/>
  <c r="L2055" i="9" s="1"/>
  <c r="L2059" i="9" a="1"/>
  <c r="L2059" i="9" s="1"/>
  <c r="L2063" i="9" a="1"/>
  <c r="L2063" i="9" s="1"/>
  <c r="L2067" i="9" a="1"/>
  <c r="L2067" i="9" s="1"/>
  <c r="L2071" i="9" a="1"/>
  <c r="L2071" i="9" s="1"/>
  <c r="L2078" i="9" a="1"/>
  <c r="L2078" i="9" s="1"/>
  <c r="L2082" i="9" a="1"/>
  <c r="L2082" i="9" s="1"/>
  <c r="L2086" i="9" a="1"/>
  <c r="L2086" i="9" s="1"/>
  <c r="L2090" i="9" a="1"/>
  <c r="L2090" i="9" s="1"/>
  <c r="L2094" i="9" a="1"/>
  <c r="L2094" i="9" s="1"/>
  <c r="L2097" i="9" a="1"/>
  <c r="L2097" i="9" s="1"/>
  <c r="L2101" i="9" a="1"/>
  <c r="L2101" i="9" s="1"/>
  <c r="L2105" i="9" a="1"/>
  <c r="L2105" i="9" s="1"/>
  <c r="L2109" i="9" a="1"/>
  <c r="L2109" i="9" s="1"/>
  <c r="L2113" i="9" a="1"/>
  <c r="L2113" i="9" s="1"/>
  <c r="L2116" i="9" a="1"/>
  <c r="L2116" i="9" s="1"/>
  <c r="L2120" i="9" a="1"/>
  <c r="L2120" i="9" s="1"/>
  <c r="L2124" i="9" a="1"/>
  <c r="L2124" i="9" s="1"/>
  <c r="L2128" i="9" a="1"/>
  <c r="L2128" i="9" s="1"/>
  <c r="L2132" i="9" a="1"/>
  <c r="L2132" i="9" s="1"/>
  <c r="L2136" i="9" a="1"/>
  <c r="L2136" i="9" s="1"/>
  <c r="L2139" i="9" a="1"/>
  <c r="L2139" i="9" s="1"/>
  <c r="L2143" i="9" a="1"/>
  <c r="L2143" i="9" s="1"/>
  <c r="L2147" i="9" a="1"/>
  <c r="L2147" i="9" s="1"/>
  <c r="L2151" i="9" a="1"/>
  <c r="L2151" i="9" s="1"/>
  <c r="L2155" i="9" a="1"/>
  <c r="L2155" i="9" s="1"/>
  <c r="L2162" i="9" a="1"/>
  <c r="L2162" i="9" s="1"/>
  <c r="L2166" i="9" a="1"/>
  <c r="L2166" i="9" s="1"/>
  <c r="L2170" i="9" a="1"/>
  <c r="L2170" i="9" s="1"/>
  <c r="L2174" i="9" a="1"/>
  <c r="L2174" i="9" s="1"/>
  <c r="L2178" i="9" a="1"/>
  <c r="L2178" i="9" s="1"/>
  <c r="L2181" i="9" a="1"/>
  <c r="L2181" i="9" s="1"/>
  <c r="L2185" i="9" a="1"/>
  <c r="L2185" i="9" s="1"/>
  <c r="L2189" i="9" a="1"/>
  <c r="L2189" i="9" s="1"/>
  <c r="L2193" i="9" a="1"/>
  <c r="L2193" i="9" s="1"/>
  <c r="L2197" i="9" a="1"/>
  <c r="L2197" i="9" s="1"/>
  <c r="L2201" i="9" a="1"/>
  <c r="L2201" i="9" s="1"/>
  <c r="L2204" i="9" a="1"/>
  <c r="L2204" i="9" s="1"/>
  <c r="L2208" i="9" a="1"/>
  <c r="L2208" i="9" s="1"/>
  <c r="L2212" i="9" a="1"/>
  <c r="L2212" i="9" s="1"/>
  <c r="L2216" i="9" a="1"/>
  <c r="L2216" i="9" s="1"/>
  <c r="L2220" i="9" a="1"/>
  <c r="L2220" i="9" s="1"/>
  <c r="L2223" i="9" a="1"/>
  <c r="L2223" i="9" s="1"/>
  <c r="L2227" i="9" a="1"/>
  <c r="L2227" i="9" s="1"/>
  <c r="L2231" i="9" a="1"/>
  <c r="L2231" i="9" s="1"/>
  <c r="L2235" i="9" a="1"/>
  <c r="L2235" i="9" s="1"/>
  <c r="L2239" i="9" a="1"/>
  <c r="L2239" i="9" s="1"/>
  <c r="L2246" i="9" a="1"/>
  <c r="L2246" i="9" s="1"/>
  <c r="L2250" i="9" a="1"/>
  <c r="L2250" i="9" s="1"/>
  <c r="L2254" i="9" a="1"/>
  <c r="L2254" i="9" s="1"/>
  <c r="L2258" i="9" a="1"/>
  <c r="L2258" i="9" s="1"/>
  <c r="L2262" i="9" a="1"/>
  <c r="L2262" i="9" s="1"/>
  <c r="L2266" i="9" a="1"/>
  <c r="L2266" i="9" s="1"/>
  <c r="L2269" i="9" a="1"/>
  <c r="L2269" i="9" s="1"/>
  <c r="L2273" i="9" a="1"/>
  <c r="L2273" i="9" s="1"/>
  <c r="L2277" i="9" a="1"/>
  <c r="L2277" i="9" s="1"/>
  <c r="L2281" i="9" a="1"/>
  <c r="L2281" i="9" s="1"/>
  <c r="L2285" i="9" a="1"/>
  <c r="L2285" i="9" s="1"/>
  <c r="L2288" i="9" a="1"/>
  <c r="L2288" i="9" s="1"/>
  <c r="L2292" i="9" a="1"/>
  <c r="L2292" i="9" s="1"/>
  <c r="L2296" i="9" a="1"/>
  <c r="L2296" i="9" s="1"/>
  <c r="L2300" i="9" a="1"/>
  <c r="L2300" i="9" s="1"/>
  <c r="L2304" i="9" a="1"/>
  <c r="L2304" i="9" s="1"/>
  <c r="L2308" i="9" a="1"/>
  <c r="L2308" i="9" s="1"/>
  <c r="L2312" i="9" a="1"/>
  <c r="L2312" i="9" s="1"/>
  <c r="L2316" i="9" a="1"/>
  <c r="L2316" i="9" s="1"/>
  <c r="L2320" i="9" a="1"/>
  <c r="L2320" i="9" s="1"/>
  <c r="L2324" i="9" a="1"/>
  <c r="L2324" i="9" s="1"/>
  <c r="L2328" i="9" a="1"/>
  <c r="L2328" i="9" s="1"/>
  <c r="L2332" i="9" a="1"/>
  <c r="L2332" i="9" s="1"/>
  <c r="L2336" i="9" a="1"/>
  <c r="L2336" i="9" s="1"/>
  <c r="K5" i="9"/>
  <c r="K9" i="9"/>
  <c r="K13" i="9"/>
  <c r="K17" i="9"/>
  <c r="K21" i="9"/>
  <c r="K25" i="9"/>
  <c r="K29" i="9"/>
  <c r="K33" i="9"/>
  <c r="K37" i="9"/>
  <c r="K41" i="9"/>
  <c r="K45" i="9"/>
  <c r="K49" i="9"/>
  <c r="K53" i="9"/>
  <c r="K57" i="9"/>
  <c r="K61" i="9"/>
  <c r="K65" i="9"/>
  <c r="K69" i="9"/>
  <c r="K73" i="9"/>
  <c r="K77" i="9"/>
  <c r="K81" i="9"/>
  <c r="K85" i="9"/>
  <c r="K89" i="9"/>
  <c r="K93" i="9"/>
  <c r="K97" i="9"/>
  <c r="K101" i="9"/>
  <c r="K105" i="9"/>
  <c r="K109" i="9"/>
  <c r="K113" i="9"/>
  <c r="K117" i="9"/>
  <c r="K121" i="9"/>
  <c r="K125" i="9"/>
  <c r="K129" i="9"/>
  <c r="K133" i="9"/>
  <c r="K137" i="9"/>
  <c r="K141" i="9"/>
  <c r="K145" i="9"/>
  <c r="K149" i="9"/>
  <c r="K153" i="9"/>
  <c r="K157" i="9"/>
  <c r="K161" i="9"/>
  <c r="K165" i="9"/>
  <c r="K169" i="9"/>
  <c r="K173" i="9"/>
  <c r="K177" i="9"/>
  <c r="K181" i="9"/>
  <c r="K185" i="9"/>
  <c r="K189" i="9"/>
  <c r="K193" i="9"/>
  <c r="K197" i="9"/>
  <c r="K201" i="9"/>
  <c r="K205" i="9"/>
  <c r="K209" i="9"/>
  <c r="K213" i="9"/>
  <c r="K217" i="9"/>
  <c r="K221" i="9"/>
  <c r="K225" i="9"/>
  <c r="L1986" i="9" a="1"/>
  <c r="L1986" i="9" s="1"/>
  <c r="L1993" i="9" a="1"/>
  <c r="L1993" i="9" s="1"/>
  <c r="L2001" i="9" a="1"/>
  <c r="L2001" i="9" s="1"/>
  <c r="L2009" i="9" a="1"/>
  <c r="L2009" i="9" s="1"/>
  <c r="L2016" i="9" a="1"/>
  <c r="L2016" i="9" s="1"/>
  <c r="L2024" i="9" a="1"/>
  <c r="L2024" i="9" s="1"/>
  <c r="L2031" i="9" a="1"/>
  <c r="L2031" i="9" s="1"/>
  <c r="L2039" i="9" a="1"/>
  <c r="L2039" i="9" s="1"/>
  <c r="L2047" i="9" a="1"/>
  <c r="L2047" i="9" s="1"/>
  <c r="L2054" i="9" a="1"/>
  <c r="L2054" i="9" s="1"/>
  <c r="L2062" i="9" a="1"/>
  <c r="L2062" i="9" s="1"/>
  <c r="L2070" i="9" a="1"/>
  <c r="L2070" i="9" s="1"/>
  <c r="L2077" i="9" a="1"/>
  <c r="L2077" i="9" s="1"/>
  <c r="L2085" i="9" a="1"/>
  <c r="L2085" i="9" s="1"/>
  <c r="L2093" i="9" a="1"/>
  <c r="L2093" i="9" s="1"/>
  <c r="L2100" i="9" a="1"/>
  <c r="L2100" i="9" s="1"/>
  <c r="L2108" i="9" a="1"/>
  <c r="L2108" i="9" s="1"/>
  <c r="L2115" i="9" a="1"/>
  <c r="L2115" i="9" s="1"/>
  <c r="L2123" i="9" a="1"/>
  <c r="L2123" i="9" s="1"/>
  <c r="L2131" i="9" a="1"/>
  <c r="L2131" i="9" s="1"/>
  <c r="L2146" i="9" a="1"/>
  <c r="L2146" i="9" s="1"/>
  <c r="L2154" i="9" a="1"/>
  <c r="L2154" i="9" s="1"/>
  <c r="L2161" i="9" a="1"/>
  <c r="L2161" i="9" s="1"/>
  <c r="L2169" i="9" a="1"/>
  <c r="L2169" i="9" s="1"/>
  <c r="L2177" i="9" a="1"/>
  <c r="L2177" i="9" s="1"/>
  <c r="L2184" i="9" a="1"/>
  <c r="L2184" i="9" s="1"/>
  <c r="L2192" i="9" a="1"/>
  <c r="L2192" i="9" s="1"/>
  <c r="L2200" i="9" a="1"/>
  <c r="L2200" i="9" s="1"/>
  <c r="L2207" i="9" a="1"/>
  <c r="L2207" i="9" s="1"/>
  <c r="L2215" i="9" a="1"/>
  <c r="L2215" i="9" s="1"/>
  <c r="L2230" i="9" a="1"/>
  <c r="L2230" i="9" s="1"/>
  <c r="L2238" i="9" a="1"/>
  <c r="L2238" i="9" s="1"/>
  <c r="L2245" i="9" a="1"/>
  <c r="L2245" i="9" s="1"/>
  <c r="L2253" i="9" a="1"/>
  <c r="L2253" i="9" s="1"/>
  <c r="L2261" i="9" a="1"/>
  <c r="L2261" i="9" s="1"/>
  <c r="L2268" i="9" a="1"/>
  <c r="L2268" i="9" s="1"/>
  <c r="L2276" i="9" a="1"/>
  <c r="L2276" i="9" s="1"/>
  <c r="L2284" i="9" a="1"/>
  <c r="L2284" i="9" s="1"/>
  <c r="L2291" i="9" a="1"/>
  <c r="L2291" i="9" s="1"/>
  <c r="L2299" i="9" a="1"/>
  <c r="L2299" i="9" s="1"/>
  <c r="L2307" i="9" a="1"/>
  <c r="L2307" i="9" s="1"/>
  <c r="L2315" i="9" a="1"/>
  <c r="L2315" i="9" s="1"/>
  <c r="L2323" i="9" a="1"/>
  <c r="L2323" i="9" s="1"/>
  <c r="L2331" i="9" a="1"/>
  <c r="L2331" i="9" s="1"/>
  <c r="K4" i="9"/>
  <c r="K12" i="9"/>
  <c r="K20" i="9"/>
  <c r="K28" i="9"/>
  <c r="K36" i="9"/>
  <c r="K44" i="9"/>
  <c r="K52" i="9"/>
  <c r="K60" i="9"/>
  <c r="K68" i="9"/>
  <c r="K76" i="9"/>
  <c r="K84" i="9"/>
  <c r="K92" i="9"/>
  <c r="K100" i="9"/>
  <c r="K108" i="9"/>
  <c r="K116" i="9"/>
  <c r="K124" i="9"/>
  <c r="K132" i="9"/>
  <c r="K140" i="9"/>
  <c r="K148" i="9"/>
  <c r="K156" i="9"/>
  <c r="K164" i="9"/>
  <c r="K172" i="9"/>
  <c r="K180" i="9"/>
  <c r="K188" i="9"/>
  <c r="K196" i="9"/>
  <c r="K204" i="9"/>
  <c r="K212" i="9"/>
  <c r="K220" i="9"/>
  <c r="K228" i="9"/>
  <c r="K233" i="9"/>
  <c r="K239" i="9"/>
  <c r="K243" i="9"/>
  <c r="K247" i="9"/>
  <c r="K251" i="9"/>
  <c r="K255" i="9"/>
  <c r="K259" i="9"/>
  <c r="K263" i="9"/>
  <c r="K267" i="9"/>
  <c r="K271" i="9"/>
  <c r="K275" i="9"/>
  <c r="K279" i="9"/>
  <c r="K283" i="9"/>
  <c r="K287" i="9"/>
  <c r="K291" i="9"/>
  <c r="K295" i="9"/>
  <c r="K299" i="9"/>
  <c r="K303" i="9"/>
  <c r="K307" i="9"/>
  <c r="K311" i="9"/>
  <c r="K315" i="9"/>
  <c r="K319" i="9"/>
  <c r="K323" i="9"/>
  <c r="K327" i="9"/>
  <c r="K331" i="9"/>
  <c r="K335" i="9"/>
  <c r="K339" i="9"/>
  <c r="K343" i="9"/>
  <c r="K347" i="9"/>
  <c r="K351" i="9"/>
  <c r="K355" i="9"/>
  <c r="K359" i="9"/>
  <c r="K363" i="9"/>
  <c r="K367" i="9"/>
  <c r="K371" i="9"/>
  <c r="K375" i="9"/>
  <c r="K379" i="9"/>
  <c r="K383" i="9"/>
  <c r="K387" i="9"/>
  <c r="K391" i="9"/>
  <c r="K395" i="9"/>
  <c r="K399" i="9"/>
  <c r="K403" i="9"/>
  <c r="K407" i="9"/>
  <c r="K411" i="9"/>
  <c r="K415" i="9"/>
  <c r="K419" i="9"/>
  <c r="K423" i="9"/>
  <c r="K427" i="9"/>
  <c r="K431" i="9"/>
  <c r="K435" i="9"/>
  <c r="K439" i="9"/>
  <c r="K443" i="9"/>
  <c r="K447" i="9"/>
  <c r="K451" i="9"/>
  <c r="K455" i="9"/>
  <c r="K459" i="9"/>
  <c r="K463" i="9"/>
  <c r="K467" i="9"/>
  <c r="K471" i="9"/>
  <c r="K475" i="9"/>
  <c r="K479" i="9"/>
  <c r="K483" i="9"/>
  <c r="K487" i="9"/>
  <c r="K491" i="9"/>
  <c r="K495" i="9"/>
  <c r="K499" i="9"/>
  <c r="K503" i="9"/>
  <c r="K507" i="9"/>
  <c r="K511" i="9"/>
  <c r="K515" i="9"/>
  <c r="K519" i="9"/>
  <c r="K523" i="9"/>
  <c r="K527" i="9"/>
  <c r="K531" i="9"/>
  <c r="K535" i="9"/>
  <c r="K539" i="9"/>
  <c r="K543" i="9"/>
  <c r="K547" i="9"/>
  <c r="K551" i="9"/>
  <c r="K555" i="9"/>
  <c r="K559" i="9"/>
  <c r="K563" i="9"/>
  <c r="K567" i="9"/>
  <c r="K571" i="9"/>
  <c r="K575" i="9"/>
  <c r="K579" i="9"/>
  <c r="K583" i="9"/>
  <c r="K587" i="9"/>
  <c r="K591" i="9"/>
  <c r="K595" i="9"/>
  <c r="K599" i="9"/>
  <c r="K603" i="9"/>
  <c r="K607" i="9"/>
  <c r="K611" i="9"/>
  <c r="K615" i="9"/>
  <c r="K619" i="9"/>
  <c r="K623" i="9"/>
  <c r="K627" i="9"/>
  <c r="K631" i="9"/>
  <c r="K635" i="9"/>
  <c r="K639" i="9"/>
  <c r="K643" i="9"/>
  <c r="K647" i="9"/>
  <c r="K651" i="9"/>
  <c r="K655" i="9"/>
  <c r="K659" i="9"/>
  <c r="K663" i="9"/>
  <c r="K667" i="9"/>
  <c r="K671" i="9"/>
  <c r="K675" i="9"/>
  <c r="K679" i="9"/>
  <c r="K683" i="9"/>
  <c r="K687" i="9"/>
  <c r="K691" i="9"/>
  <c r="K695" i="9"/>
  <c r="K699" i="9"/>
  <c r="K703" i="9"/>
  <c r="K707" i="9"/>
  <c r="K711" i="9"/>
  <c r="K715" i="9"/>
  <c r="K719" i="9"/>
  <c r="K723" i="9"/>
  <c r="K727" i="9"/>
  <c r="K731" i="9"/>
  <c r="K735" i="9"/>
  <c r="K739" i="9"/>
  <c r="K743" i="9"/>
  <c r="K747" i="9"/>
  <c r="K751" i="9"/>
  <c r="K755" i="9"/>
  <c r="K759" i="9"/>
  <c r="K763" i="9"/>
  <c r="K767" i="9"/>
  <c r="K771" i="9"/>
  <c r="K775" i="9"/>
  <c r="K779" i="9"/>
  <c r="K783" i="9"/>
  <c r="K787" i="9"/>
  <c r="K791" i="9"/>
  <c r="K795" i="9"/>
  <c r="K799" i="9"/>
  <c r="K803" i="9"/>
  <c r="K807" i="9"/>
  <c r="K811" i="9"/>
  <c r="K815" i="9"/>
  <c r="K819" i="9"/>
  <c r="K823" i="9"/>
  <c r="K827" i="9"/>
  <c r="K831" i="9"/>
  <c r="K835" i="9"/>
  <c r="K839" i="9"/>
  <c r="K843" i="9"/>
  <c r="K847" i="9"/>
  <c r="K851" i="9"/>
  <c r="K855" i="9"/>
  <c r="K859" i="9"/>
  <c r="K863" i="9"/>
  <c r="K867" i="9"/>
  <c r="K871" i="9"/>
  <c r="K875" i="9"/>
  <c r="K879" i="9"/>
  <c r="K883" i="9"/>
  <c r="K887" i="9"/>
  <c r="K891" i="9"/>
  <c r="K895" i="9"/>
  <c r="K899" i="9"/>
  <c r="K903" i="9"/>
  <c r="K907" i="9"/>
  <c r="K911" i="9"/>
  <c r="K915" i="9"/>
  <c r="K919" i="9"/>
  <c r="K923" i="9"/>
  <c r="K927" i="9"/>
  <c r="K931" i="9"/>
  <c r="K935" i="9"/>
  <c r="K939" i="9"/>
  <c r="K943" i="9"/>
  <c r="K947" i="9"/>
  <c r="K951" i="9"/>
  <c r="K955" i="9"/>
  <c r="K959" i="9"/>
  <c r="K963" i="9"/>
  <c r="K967" i="9"/>
  <c r="K971" i="9"/>
  <c r="K975" i="9"/>
  <c r="K979" i="9"/>
  <c r="K983" i="9"/>
  <c r="K987" i="9"/>
  <c r="K991" i="9"/>
  <c r="K995" i="9"/>
  <c r="K999" i="9"/>
  <c r="K1003" i="9"/>
  <c r="K1007" i="9"/>
  <c r="K1011" i="9"/>
  <c r="K1015" i="9"/>
  <c r="K1019" i="9"/>
  <c r="K1023" i="9"/>
  <c r="K1027" i="9"/>
  <c r="K1031" i="9"/>
  <c r="K1035" i="9"/>
  <c r="K1039" i="9"/>
  <c r="K1043" i="9"/>
  <c r="K1047" i="9"/>
  <c r="K1051" i="9"/>
  <c r="K1055" i="9"/>
  <c r="K1059" i="9"/>
  <c r="K1063" i="9"/>
  <c r="K1067" i="9"/>
  <c r="K1071" i="9"/>
  <c r="K1075" i="9"/>
  <c r="K1079" i="9"/>
  <c r="K1083" i="9"/>
  <c r="K1087" i="9"/>
  <c r="K1091" i="9"/>
  <c r="K1095" i="9"/>
  <c r="K1099" i="9"/>
  <c r="K1103" i="9"/>
  <c r="K1107" i="9"/>
  <c r="K1111" i="9"/>
  <c r="K1115" i="9"/>
  <c r="K1119" i="9"/>
  <c r="K1123" i="9"/>
  <c r="K1127" i="9"/>
  <c r="K1131" i="9"/>
  <c r="K1135" i="9"/>
  <c r="K1139" i="9"/>
  <c r="K1143" i="9"/>
  <c r="K1147" i="9"/>
  <c r="K1151" i="9"/>
  <c r="K1155" i="9"/>
  <c r="K1159" i="9"/>
  <c r="K1163" i="9"/>
  <c r="K1167" i="9"/>
  <c r="K1171" i="9"/>
  <c r="K1175" i="9"/>
  <c r="K1179" i="9"/>
  <c r="K1183" i="9"/>
  <c r="K1187" i="9"/>
  <c r="K1191" i="9"/>
  <c r="K1195" i="9"/>
  <c r="K1199" i="9"/>
  <c r="K1203" i="9"/>
  <c r="K1207" i="9"/>
  <c r="K1211" i="9"/>
  <c r="K1215" i="9"/>
  <c r="K1219" i="9"/>
  <c r="K1223" i="9"/>
  <c r="K1227" i="9"/>
  <c r="K1231" i="9"/>
  <c r="K1235" i="9"/>
  <c r="K1239" i="9"/>
  <c r="K1243" i="9"/>
  <c r="K1247" i="9"/>
  <c r="K1251" i="9"/>
  <c r="K1255" i="9"/>
  <c r="K1259" i="9"/>
  <c r="K1263" i="9"/>
  <c r="K1267" i="9"/>
  <c r="K1271" i="9"/>
  <c r="K1275" i="9"/>
  <c r="K1279" i="9"/>
  <c r="K1283" i="9"/>
  <c r="K1287" i="9"/>
  <c r="K1291" i="9"/>
  <c r="K1295" i="9"/>
  <c r="K1299" i="9"/>
  <c r="K1303" i="9"/>
  <c r="K1307" i="9"/>
  <c r="K1311" i="9"/>
  <c r="K1315" i="9"/>
  <c r="K1319" i="9"/>
  <c r="K1323" i="9"/>
  <c r="K1327" i="9"/>
  <c r="K1331" i="9"/>
  <c r="K1335" i="9"/>
  <c r="K1339" i="9"/>
  <c r="K1343" i="9"/>
  <c r="K1347" i="9"/>
  <c r="K1351" i="9"/>
  <c r="K1355" i="9"/>
  <c r="K1359" i="9"/>
  <c r="K1363" i="9"/>
  <c r="K1367" i="9"/>
  <c r="K1371" i="9"/>
  <c r="K1375" i="9"/>
  <c r="K1379" i="9"/>
  <c r="K1383" i="9"/>
  <c r="K1387" i="9"/>
  <c r="K1391" i="9"/>
  <c r="K1395" i="9"/>
  <c r="K1399" i="9"/>
  <c r="K1403" i="9"/>
  <c r="K1407" i="9"/>
  <c r="K1411" i="9"/>
  <c r="K1415" i="9"/>
  <c r="K1419" i="9"/>
  <c r="K1423" i="9"/>
  <c r="K1427" i="9"/>
  <c r="K1431" i="9"/>
  <c r="K1435" i="9"/>
  <c r="K1439" i="9"/>
  <c r="K1443" i="9"/>
  <c r="K1447" i="9"/>
  <c r="K1451" i="9"/>
  <c r="K1455" i="9"/>
  <c r="K1459" i="9"/>
  <c r="K1463" i="9"/>
  <c r="K1467" i="9"/>
  <c r="K1471" i="9"/>
  <c r="K1475" i="9"/>
  <c r="K1479" i="9"/>
  <c r="K1483" i="9"/>
  <c r="K1487" i="9"/>
  <c r="K1491" i="9"/>
  <c r="K1495" i="9"/>
  <c r="K1499" i="9"/>
  <c r="K1503" i="9"/>
  <c r="K1507" i="9"/>
  <c r="K1511" i="9"/>
  <c r="K1515" i="9"/>
  <c r="K1519" i="9"/>
  <c r="K1523" i="9"/>
  <c r="K1527" i="9"/>
  <c r="K1531" i="9"/>
  <c r="K1535" i="9"/>
  <c r="K1539" i="9"/>
  <c r="K1543" i="9"/>
  <c r="K1547" i="9"/>
  <c r="K1551" i="9"/>
  <c r="K1555" i="9"/>
  <c r="K1559" i="9"/>
  <c r="K1563" i="9"/>
  <c r="K1567" i="9"/>
  <c r="K1571" i="9"/>
  <c r="K1575" i="9"/>
  <c r="K1579" i="9"/>
  <c r="K1583" i="9"/>
  <c r="K1587" i="9"/>
  <c r="K1591" i="9"/>
  <c r="K1595" i="9"/>
  <c r="K1599" i="9"/>
  <c r="K1603" i="9"/>
  <c r="K1607" i="9"/>
  <c r="K1611" i="9"/>
  <c r="K1615" i="9"/>
  <c r="K1619" i="9"/>
  <c r="K1623" i="9"/>
  <c r="K1627" i="9"/>
  <c r="K1631" i="9"/>
  <c r="K1635" i="9"/>
  <c r="K1639" i="9"/>
  <c r="K1643" i="9"/>
  <c r="K1647" i="9"/>
  <c r="K1651" i="9"/>
  <c r="K1655" i="9"/>
  <c r="K1659" i="9"/>
  <c r="K1663" i="9"/>
  <c r="K1667" i="9"/>
  <c r="K1671" i="9"/>
  <c r="K1675" i="9"/>
  <c r="K1679" i="9"/>
  <c r="K1683" i="9"/>
  <c r="K1687" i="9"/>
  <c r="K1691" i="9"/>
  <c r="K1695" i="9"/>
  <c r="K1699" i="9"/>
  <c r="K1703" i="9"/>
  <c r="K1707" i="9"/>
  <c r="K1711" i="9"/>
  <c r="K1715" i="9"/>
  <c r="K1719" i="9"/>
  <c r="K1723" i="9"/>
  <c r="K1727" i="9"/>
  <c r="K1731" i="9"/>
  <c r="K1735" i="9"/>
  <c r="K1739" i="9"/>
  <c r="K1743" i="9"/>
  <c r="K1747" i="9"/>
  <c r="K1751" i="9"/>
  <c r="K1755" i="9"/>
  <c r="K1759" i="9"/>
  <c r="K1763" i="9"/>
  <c r="K1767" i="9"/>
  <c r="K1771" i="9"/>
  <c r="K1775" i="9"/>
  <c r="K1779" i="9"/>
  <c r="K1783" i="9"/>
  <c r="K1787" i="9"/>
  <c r="K1791" i="9"/>
  <c r="K1795" i="9"/>
  <c r="K1799" i="9"/>
  <c r="K1803" i="9"/>
  <c r="K1807" i="9"/>
  <c r="K1811" i="9"/>
  <c r="K1815" i="9"/>
  <c r="K1819" i="9"/>
  <c r="K1823" i="9"/>
  <c r="K1827" i="9"/>
  <c r="K1831" i="9"/>
  <c r="K1835" i="9"/>
  <c r="K1839" i="9"/>
  <c r="K1843" i="9"/>
  <c r="K1847" i="9"/>
  <c r="K1851" i="9"/>
  <c r="K1855" i="9"/>
  <c r="K1859" i="9"/>
  <c r="K1863" i="9"/>
  <c r="K1867" i="9"/>
  <c r="K1871" i="9"/>
  <c r="K1875" i="9"/>
  <c r="K1879" i="9"/>
  <c r="K1883" i="9"/>
  <c r="K1887" i="9"/>
  <c r="K1891" i="9"/>
  <c r="K1895" i="9"/>
  <c r="K1899" i="9"/>
  <c r="K1903" i="9"/>
  <c r="K1907" i="9"/>
  <c r="K1911" i="9"/>
  <c r="K1915" i="9"/>
  <c r="K1919" i="9"/>
  <c r="K1923" i="9"/>
  <c r="K1927" i="9"/>
  <c r="K1931" i="9"/>
  <c r="K1935" i="9"/>
  <c r="K1939" i="9"/>
  <c r="K1943" i="9"/>
  <c r="K1947" i="9"/>
  <c r="K1951" i="9"/>
  <c r="K1955" i="9"/>
  <c r="K1959" i="9"/>
  <c r="K1963" i="9"/>
  <c r="K1967" i="9"/>
  <c r="K1971" i="9"/>
  <c r="K1975" i="9"/>
  <c r="K1979" i="9"/>
  <c r="K1983" i="9"/>
  <c r="K1987" i="9"/>
  <c r="K1991" i="9"/>
  <c r="K1995" i="9"/>
  <c r="K1999" i="9"/>
  <c r="K2003" i="9"/>
  <c r="K2007" i="9"/>
  <c r="K2011" i="9"/>
  <c r="K2015" i="9"/>
  <c r="K2019" i="9"/>
  <c r="K2023" i="9"/>
  <c r="K2027" i="9"/>
  <c r="K2031" i="9"/>
  <c r="K2035" i="9"/>
  <c r="K2039" i="9"/>
  <c r="K2043" i="9"/>
  <c r="K2047" i="9"/>
  <c r="K2051" i="9"/>
  <c r="K2055" i="9"/>
  <c r="K2059" i="9"/>
  <c r="K2063" i="9"/>
  <c r="K2067" i="9"/>
  <c r="K2071" i="9"/>
  <c r="K2075" i="9"/>
  <c r="K2079" i="9"/>
  <c r="K2083" i="9"/>
  <c r="K2087" i="9"/>
  <c r="K2091" i="9"/>
  <c r="K2095" i="9"/>
  <c r="K2099" i="9"/>
  <c r="K2103" i="9"/>
  <c r="K2107" i="9"/>
  <c r="K2111" i="9"/>
  <c r="K2115" i="9"/>
  <c r="K2119" i="9"/>
  <c r="K2123" i="9"/>
  <c r="K2127" i="9"/>
  <c r="K2131" i="9"/>
  <c r="K2135" i="9"/>
  <c r="K2139" i="9"/>
  <c r="K2143" i="9"/>
  <c r="K2147" i="9"/>
  <c r="K2151" i="9"/>
  <c r="K2155" i="9"/>
  <c r="K2159" i="9"/>
  <c r="K2163" i="9"/>
  <c r="K2167" i="9"/>
  <c r="K2171" i="9"/>
  <c r="K2175" i="9"/>
  <c r="K2179" i="9"/>
  <c r="K2183" i="9"/>
  <c r="K2187" i="9"/>
  <c r="K2191" i="9"/>
  <c r="K2195" i="9"/>
  <c r="K2199" i="9"/>
  <c r="K2203" i="9"/>
  <c r="K2207" i="9"/>
  <c r="K2211" i="9"/>
  <c r="K2215" i="9"/>
  <c r="K2219" i="9"/>
  <c r="K2223" i="9"/>
  <c r="K2227" i="9"/>
  <c r="K2231" i="9"/>
  <c r="K2235" i="9"/>
  <c r="K2239" i="9"/>
  <c r="K2243" i="9"/>
  <c r="K2247" i="9"/>
  <c r="K2251" i="9"/>
  <c r="K2255" i="9"/>
  <c r="K2259" i="9"/>
  <c r="K2263" i="9"/>
  <c r="K2267" i="9"/>
  <c r="K2271" i="9"/>
  <c r="K2275" i="9"/>
  <c r="K2279" i="9"/>
  <c r="K2283" i="9"/>
  <c r="K2287" i="9"/>
  <c r="K2291" i="9"/>
  <c r="K2295" i="9"/>
  <c r="K2299" i="9"/>
  <c r="K2303" i="9"/>
  <c r="K2307" i="9"/>
  <c r="K2311" i="9"/>
  <c r="K2315" i="9"/>
  <c r="K2319" i="9"/>
  <c r="K2323" i="9"/>
  <c r="K2327" i="9"/>
  <c r="K2331" i="9"/>
  <c r="K2335" i="9"/>
  <c r="J4" i="9"/>
  <c r="J8" i="9"/>
  <c r="J12" i="9"/>
  <c r="J16" i="9"/>
  <c r="J20" i="9"/>
  <c r="J24" i="9"/>
  <c r="J28" i="9"/>
  <c r="J32" i="9"/>
  <c r="J36" i="9"/>
  <c r="J40" i="9"/>
  <c r="J44" i="9"/>
  <c r="J48" i="9"/>
  <c r="J52" i="9"/>
  <c r="J56" i="9"/>
  <c r="J60" i="9"/>
  <c r="J64" i="9"/>
  <c r="J68" i="9"/>
  <c r="J72" i="9"/>
  <c r="J76" i="9"/>
  <c r="J80" i="9"/>
  <c r="J84" i="9"/>
  <c r="J88" i="9"/>
  <c r="J92" i="9"/>
  <c r="J96" i="9"/>
  <c r="J100" i="9"/>
  <c r="J104" i="9"/>
  <c r="J108" i="9"/>
  <c r="J112" i="9"/>
  <c r="J116" i="9"/>
  <c r="J120" i="9"/>
  <c r="J124" i="9"/>
  <c r="J128" i="9"/>
  <c r="J132" i="9"/>
  <c r="J136" i="9"/>
  <c r="J140" i="9"/>
  <c r="J144" i="9"/>
  <c r="J148" i="9"/>
  <c r="J152" i="9"/>
  <c r="J156" i="9"/>
  <c r="J160" i="9"/>
  <c r="J164" i="9"/>
  <c r="J168" i="9"/>
  <c r="J172" i="9"/>
  <c r="J176" i="9"/>
  <c r="J180" i="9"/>
  <c r="J184" i="9"/>
  <c r="J188" i="9"/>
  <c r="J192" i="9"/>
  <c r="J196" i="9"/>
  <c r="J200" i="9"/>
  <c r="J204" i="9"/>
  <c r="J208" i="9"/>
  <c r="J212" i="9"/>
  <c r="J216" i="9"/>
  <c r="J220" i="9"/>
  <c r="J224" i="9"/>
  <c r="J228" i="9"/>
  <c r="J232" i="9"/>
  <c r="J236" i="9"/>
  <c r="J240" i="9"/>
  <c r="J244" i="9"/>
  <c r="J248" i="9"/>
  <c r="J252" i="9"/>
  <c r="J256" i="9"/>
  <c r="J260" i="9"/>
  <c r="J264" i="9"/>
  <c r="J268" i="9"/>
  <c r="J272" i="9"/>
  <c r="J276" i="9"/>
  <c r="J280" i="9"/>
  <c r="J284" i="9"/>
  <c r="J288" i="9"/>
  <c r="J292" i="9"/>
  <c r="J296" i="9"/>
  <c r="J300" i="9"/>
  <c r="J304" i="9"/>
  <c r="J308" i="9"/>
  <c r="J312" i="9"/>
  <c r="J316" i="9"/>
  <c r="J320" i="9"/>
  <c r="J324" i="9"/>
  <c r="J328" i="9"/>
  <c r="J332" i="9"/>
  <c r="J336" i="9"/>
  <c r="J340" i="9"/>
  <c r="J344" i="9"/>
  <c r="J348" i="9"/>
  <c r="J352" i="9"/>
  <c r="J356" i="9"/>
  <c r="J360" i="9"/>
  <c r="J364" i="9"/>
  <c r="J368" i="9"/>
  <c r="J372" i="9"/>
  <c r="J376" i="9"/>
  <c r="J380" i="9"/>
  <c r="J384" i="9"/>
  <c r="J388" i="9"/>
  <c r="J392" i="9"/>
  <c r="J396" i="9"/>
  <c r="J400" i="9"/>
  <c r="J404" i="9"/>
  <c r="J408" i="9"/>
  <c r="J412" i="9"/>
  <c r="J416" i="9"/>
  <c r="J420" i="9"/>
  <c r="J424" i="9"/>
  <c r="J428" i="9"/>
  <c r="J432" i="9"/>
  <c r="J436" i="9"/>
  <c r="J440" i="9"/>
  <c r="J444" i="9"/>
  <c r="J448" i="9"/>
  <c r="J452" i="9"/>
  <c r="J456" i="9"/>
  <c r="J460" i="9"/>
  <c r="J464" i="9"/>
  <c r="J468" i="9"/>
  <c r="J472" i="9"/>
  <c r="J476" i="9"/>
  <c r="J480" i="9"/>
  <c r="J484" i="9"/>
  <c r="J488" i="9"/>
  <c r="J492" i="9"/>
  <c r="J496" i="9"/>
  <c r="J500" i="9"/>
  <c r="J504" i="9"/>
  <c r="J508" i="9"/>
  <c r="J512" i="9"/>
  <c r="J516" i="9"/>
  <c r="J520" i="9"/>
  <c r="J524" i="9"/>
  <c r="J528" i="9"/>
  <c r="J532" i="9"/>
  <c r="J536" i="9"/>
  <c r="J540" i="9"/>
  <c r="J544" i="9"/>
  <c r="J548" i="9"/>
  <c r="J552" i="9"/>
  <c r="J556" i="9"/>
  <c r="J560" i="9"/>
  <c r="J564" i="9"/>
  <c r="J568" i="9"/>
  <c r="J572" i="9"/>
  <c r="J576" i="9"/>
  <c r="J580" i="9"/>
  <c r="J584" i="9"/>
  <c r="J588" i="9"/>
  <c r="J592" i="9"/>
  <c r="J596" i="9"/>
  <c r="J600" i="9"/>
  <c r="J604" i="9"/>
  <c r="J608" i="9"/>
  <c r="J612" i="9"/>
  <c r="J616" i="9"/>
  <c r="J620" i="9"/>
  <c r="J624" i="9"/>
  <c r="J628" i="9"/>
  <c r="J632" i="9"/>
  <c r="J636" i="9"/>
  <c r="J640" i="9"/>
  <c r="J644" i="9"/>
  <c r="J648" i="9"/>
  <c r="J652" i="9"/>
  <c r="J656" i="9"/>
  <c r="J660" i="9"/>
  <c r="J664" i="9"/>
  <c r="J668" i="9"/>
  <c r="J672" i="9"/>
  <c r="J676" i="9"/>
  <c r="J680" i="9"/>
  <c r="J684" i="9"/>
  <c r="J688" i="9"/>
  <c r="J692" i="9"/>
  <c r="J696" i="9"/>
  <c r="J700" i="9"/>
  <c r="J704" i="9"/>
  <c r="J708" i="9"/>
  <c r="J712" i="9"/>
  <c r="J716" i="9"/>
  <c r="J720" i="9"/>
  <c r="J724" i="9"/>
  <c r="J728" i="9"/>
  <c r="J732" i="9"/>
  <c r="J736" i="9"/>
  <c r="J740" i="9"/>
  <c r="J744" i="9"/>
  <c r="J748" i="9"/>
  <c r="J752" i="9"/>
  <c r="J756" i="9"/>
  <c r="J760" i="9"/>
  <c r="J764" i="9"/>
  <c r="J768" i="9"/>
  <c r="J772" i="9"/>
  <c r="J776" i="9"/>
  <c r="J780" i="9"/>
  <c r="J784" i="9"/>
  <c r="J788" i="9"/>
  <c r="J792" i="9"/>
  <c r="J796" i="9"/>
  <c r="J800" i="9"/>
  <c r="J804" i="9"/>
  <c r="J808" i="9"/>
  <c r="J812" i="9"/>
  <c r="J816" i="9"/>
  <c r="J820" i="9"/>
  <c r="J824" i="9"/>
  <c r="J828" i="9"/>
  <c r="J832" i="9"/>
  <c r="J836" i="9"/>
  <c r="J840" i="9"/>
  <c r="J844" i="9"/>
  <c r="J848" i="9"/>
  <c r="J852" i="9"/>
  <c r="J856" i="9"/>
  <c r="J860" i="9"/>
  <c r="J864" i="9"/>
  <c r="J868" i="9"/>
  <c r="J872" i="9"/>
  <c r="J876" i="9"/>
  <c r="J880" i="9"/>
  <c r="J884" i="9"/>
  <c r="J888" i="9"/>
  <c r="J892" i="9"/>
  <c r="J896" i="9"/>
  <c r="J900" i="9"/>
  <c r="J904" i="9"/>
  <c r="J908" i="9"/>
  <c r="J912" i="9"/>
  <c r="J916" i="9"/>
  <c r="J920" i="9"/>
  <c r="J924" i="9"/>
  <c r="J928" i="9"/>
  <c r="J932" i="9"/>
  <c r="J936" i="9"/>
  <c r="J940" i="9"/>
  <c r="J944" i="9"/>
  <c r="J948" i="9"/>
  <c r="J952" i="9"/>
  <c r="J956" i="9"/>
  <c r="J960" i="9"/>
  <c r="J964" i="9"/>
  <c r="J968" i="9"/>
  <c r="J972" i="9"/>
  <c r="J976" i="9"/>
  <c r="J980" i="9"/>
  <c r="J984" i="9"/>
  <c r="J988" i="9"/>
  <c r="J992" i="9"/>
  <c r="J996" i="9"/>
  <c r="J1000" i="9"/>
  <c r="J1004" i="9"/>
  <c r="J1008" i="9"/>
  <c r="J1012" i="9"/>
  <c r="J1016" i="9"/>
  <c r="J1020" i="9"/>
  <c r="J1024" i="9"/>
  <c r="J1028" i="9"/>
  <c r="J1032" i="9"/>
  <c r="J1036" i="9"/>
  <c r="J1040" i="9"/>
  <c r="J1044" i="9"/>
  <c r="J1048" i="9"/>
  <c r="J1052" i="9"/>
  <c r="J1056" i="9"/>
  <c r="J1060" i="9"/>
  <c r="J1064" i="9"/>
  <c r="J1068" i="9"/>
  <c r="J1072" i="9"/>
  <c r="J1076" i="9"/>
  <c r="J1080" i="9"/>
  <c r="J1084" i="9"/>
  <c r="J1088" i="9"/>
  <c r="J1092" i="9"/>
  <c r="J1096" i="9"/>
  <c r="J1100" i="9"/>
  <c r="J1104" i="9"/>
  <c r="J1108" i="9"/>
  <c r="J1112" i="9"/>
  <c r="J1116" i="9"/>
  <c r="J1120" i="9"/>
  <c r="J1124" i="9"/>
  <c r="J1128" i="9"/>
  <c r="J1132" i="9"/>
  <c r="J1136" i="9"/>
  <c r="J1140" i="9"/>
  <c r="J1144" i="9"/>
  <c r="J1148" i="9"/>
  <c r="J1152" i="9"/>
  <c r="J1156" i="9"/>
  <c r="J1160" i="9"/>
  <c r="J1164" i="9"/>
  <c r="J1168" i="9"/>
  <c r="J1172" i="9"/>
  <c r="J1176" i="9"/>
  <c r="J1180" i="9"/>
  <c r="J1184" i="9"/>
  <c r="J1188" i="9"/>
  <c r="J1192" i="9"/>
  <c r="J1196" i="9"/>
  <c r="J1200" i="9"/>
  <c r="J1204" i="9"/>
  <c r="J1208" i="9"/>
  <c r="J1212" i="9"/>
  <c r="J1216" i="9"/>
  <c r="J1220" i="9"/>
  <c r="J1224" i="9"/>
  <c r="J1228" i="9"/>
  <c r="J1232" i="9"/>
  <c r="J1236" i="9"/>
  <c r="J1240" i="9"/>
  <c r="J1244" i="9"/>
  <c r="J1248" i="9"/>
  <c r="J1252" i="9"/>
  <c r="J1256" i="9"/>
  <c r="J1260" i="9"/>
  <c r="J1264" i="9"/>
  <c r="J1268" i="9"/>
  <c r="J1272" i="9"/>
  <c r="J1276" i="9"/>
  <c r="J1280" i="9"/>
  <c r="J1284" i="9"/>
  <c r="J1288" i="9"/>
  <c r="J1292" i="9"/>
  <c r="J1296" i="9"/>
  <c r="J1300" i="9"/>
  <c r="J1304" i="9"/>
  <c r="J1308" i="9"/>
  <c r="J1312" i="9"/>
  <c r="J1316" i="9"/>
  <c r="J1320" i="9"/>
  <c r="J1324" i="9"/>
  <c r="J1328" i="9"/>
  <c r="J1332" i="9"/>
  <c r="J1336" i="9"/>
  <c r="J1340" i="9"/>
  <c r="J1344" i="9"/>
  <c r="J1348" i="9"/>
  <c r="J1352" i="9"/>
  <c r="J1356" i="9"/>
  <c r="J1360" i="9"/>
  <c r="J1364" i="9"/>
  <c r="J1368" i="9"/>
  <c r="J1372" i="9"/>
  <c r="J1376" i="9"/>
  <c r="J1380" i="9"/>
  <c r="J1384" i="9"/>
  <c r="J1388" i="9"/>
  <c r="J1392" i="9"/>
  <c r="J1396" i="9"/>
  <c r="J1400" i="9"/>
  <c r="J1404" i="9"/>
  <c r="J1408" i="9"/>
  <c r="J1412" i="9"/>
  <c r="J1416" i="9"/>
  <c r="J1420" i="9"/>
  <c r="J1424" i="9"/>
  <c r="J1428" i="9"/>
  <c r="J1432" i="9"/>
  <c r="J1436" i="9"/>
  <c r="J1440" i="9"/>
  <c r="J1444" i="9"/>
  <c r="J1448" i="9"/>
  <c r="J1452" i="9"/>
  <c r="J1456" i="9"/>
  <c r="J1460" i="9"/>
  <c r="J1464" i="9"/>
  <c r="J1468" i="9"/>
  <c r="J1472" i="9"/>
  <c r="J1476" i="9"/>
  <c r="J1480" i="9"/>
  <c r="J1484" i="9"/>
  <c r="J1488" i="9"/>
  <c r="J1492" i="9"/>
  <c r="J1496" i="9"/>
  <c r="J1500" i="9"/>
  <c r="J1504" i="9"/>
  <c r="J1508" i="9"/>
  <c r="J1512" i="9"/>
  <c r="J1516" i="9"/>
  <c r="J1520" i="9"/>
  <c r="J1524" i="9"/>
  <c r="J1528" i="9"/>
  <c r="J1532" i="9"/>
  <c r="J1536" i="9"/>
  <c r="J1540" i="9"/>
  <c r="J1544" i="9"/>
  <c r="J1548" i="9"/>
  <c r="J1552" i="9"/>
  <c r="J1556" i="9"/>
  <c r="J1560" i="9"/>
  <c r="J1564" i="9"/>
  <c r="J1568" i="9"/>
  <c r="J1572" i="9"/>
  <c r="J1576" i="9"/>
  <c r="J1580" i="9"/>
  <c r="J1584" i="9"/>
  <c r="J1588" i="9"/>
  <c r="J1592" i="9"/>
  <c r="J1596" i="9"/>
  <c r="J1600" i="9"/>
  <c r="J1604" i="9"/>
  <c r="J1608" i="9"/>
  <c r="J1612" i="9"/>
  <c r="J1616" i="9"/>
  <c r="J1620" i="9"/>
  <c r="J1624" i="9"/>
  <c r="J1628" i="9"/>
  <c r="J1632" i="9"/>
  <c r="J1636" i="9"/>
  <c r="J1640" i="9"/>
  <c r="J1644" i="9"/>
  <c r="J1648" i="9"/>
  <c r="J1652" i="9"/>
  <c r="J1656" i="9"/>
  <c r="J1660" i="9"/>
  <c r="J1664" i="9"/>
  <c r="J1668" i="9"/>
  <c r="J1672" i="9"/>
  <c r="J1676" i="9"/>
  <c r="J1680" i="9"/>
  <c r="J1684" i="9"/>
  <c r="J1688" i="9"/>
  <c r="J1692" i="9"/>
  <c r="J1696" i="9"/>
  <c r="J1700" i="9"/>
  <c r="J1704" i="9"/>
  <c r="J1708" i="9"/>
  <c r="J1712" i="9"/>
  <c r="J1716" i="9"/>
  <c r="J1720" i="9"/>
  <c r="J1724" i="9"/>
  <c r="J1728" i="9"/>
  <c r="J1732" i="9"/>
  <c r="J1736" i="9"/>
  <c r="J1740" i="9"/>
  <c r="J1744" i="9"/>
  <c r="J1748" i="9"/>
  <c r="J1752" i="9"/>
  <c r="J1756" i="9"/>
  <c r="J1760" i="9"/>
  <c r="J1764" i="9"/>
  <c r="J1768" i="9"/>
  <c r="J1772" i="9"/>
  <c r="J1776" i="9"/>
  <c r="J1780" i="9"/>
  <c r="J1784" i="9"/>
  <c r="J1788" i="9"/>
  <c r="J1792" i="9"/>
  <c r="J1796" i="9"/>
  <c r="J1800" i="9"/>
  <c r="J1804" i="9"/>
  <c r="J1808" i="9"/>
  <c r="J1812" i="9"/>
  <c r="J1816" i="9"/>
  <c r="J1820" i="9"/>
  <c r="J1824" i="9"/>
  <c r="J1828" i="9"/>
  <c r="J1832" i="9"/>
  <c r="J1836" i="9"/>
  <c r="J1840" i="9"/>
  <c r="J1844" i="9"/>
  <c r="J1848" i="9"/>
  <c r="J1852" i="9"/>
  <c r="J1856" i="9"/>
  <c r="J1860" i="9"/>
  <c r="J1864" i="9"/>
  <c r="J1868" i="9"/>
  <c r="J1872" i="9"/>
  <c r="J1876" i="9"/>
  <c r="J1880" i="9"/>
  <c r="J1884" i="9"/>
  <c r="J1888" i="9"/>
  <c r="J1892" i="9"/>
  <c r="J1896" i="9"/>
  <c r="J1900" i="9"/>
  <c r="J1904" i="9"/>
  <c r="J1908" i="9"/>
  <c r="J1912" i="9"/>
  <c r="J1916" i="9"/>
  <c r="J1920" i="9"/>
  <c r="J1924" i="9"/>
  <c r="J1928" i="9"/>
  <c r="J1932" i="9"/>
  <c r="J1936" i="9"/>
  <c r="J1940" i="9"/>
  <c r="J1944" i="9"/>
  <c r="J1948" i="9"/>
  <c r="J1952" i="9"/>
  <c r="J1956" i="9"/>
  <c r="J1960" i="9"/>
  <c r="J1964" i="9"/>
  <c r="J1968" i="9"/>
  <c r="J1972" i="9"/>
  <c r="J1976" i="9"/>
  <c r="J1980" i="9"/>
  <c r="J1984" i="9"/>
  <c r="J1988" i="9"/>
  <c r="J1992" i="9"/>
  <c r="J1996" i="9"/>
  <c r="J2000" i="9"/>
  <c r="J2004" i="9"/>
  <c r="J2008" i="9"/>
  <c r="J2012" i="9"/>
  <c r="J2016" i="9"/>
  <c r="J2020" i="9"/>
  <c r="J2024" i="9"/>
  <c r="J2028" i="9"/>
  <c r="J2032" i="9"/>
  <c r="J2036" i="9"/>
  <c r="J2040" i="9"/>
  <c r="J2044" i="9"/>
  <c r="J2048" i="9"/>
  <c r="J2052" i="9"/>
  <c r="J2056" i="9"/>
  <c r="J2060" i="9"/>
  <c r="J2064" i="9"/>
  <c r="J2068" i="9"/>
  <c r="J2072" i="9"/>
  <c r="J2076" i="9"/>
  <c r="J2080" i="9"/>
  <c r="J2084" i="9"/>
  <c r="J2088" i="9"/>
  <c r="J2092" i="9"/>
  <c r="J2096" i="9"/>
  <c r="J2100" i="9"/>
  <c r="J2104" i="9"/>
  <c r="J2108" i="9"/>
  <c r="J2112" i="9"/>
  <c r="J2116" i="9"/>
  <c r="J2120" i="9"/>
  <c r="J2124" i="9"/>
  <c r="J2128" i="9"/>
  <c r="J2132" i="9"/>
  <c r="J2136" i="9"/>
  <c r="J2140" i="9"/>
  <c r="J2144" i="9"/>
  <c r="J2148" i="9"/>
  <c r="J2152" i="9"/>
  <c r="J2156" i="9"/>
  <c r="J2160" i="9"/>
  <c r="J2164" i="9"/>
  <c r="J2168" i="9"/>
  <c r="J2172" i="9"/>
  <c r="J2176" i="9"/>
  <c r="J2180" i="9"/>
  <c r="J2184" i="9"/>
  <c r="J2188" i="9"/>
  <c r="J2192" i="9"/>
  <c r="J2196" i="9"/>
  <c r="J2200" i="9"/>
  <c r="J2204" i="9"/>
  <c r="J2208" i="9"/>
  <c r="J2212" i="9"/>
  <c r="J2216" i="9"/>
  <c r="J2220" i="9"/>
  <c r="J2224" i="9"/>
  <c r="J2228" i="9"/>
  <c r="J2232" i="9"/>
  <c r="J2236" i="9"/>
  <c r="J2240" i="9"/>
  <c r="J2244" i="9"/>
  <c r="J2248" i="9"/>
  <c r="J2252" i="9"/>
  <c r="J2256" i="9"/>
  <c r="J2260" i="9"/>
  <c r="J2264" i="9"/>
  <c r="J2268" i="9"/>
  <c r="J2272" i="9"/>
  <c r="J2276" i="9"/>
  <c r="J2280" i="9"/>
  <c r="J2284" i="9"/>
  <c r="J2288" i="9"/>
  <c r="J2292" i="9"/>
  <c r="J2296" i="9"/>
  <c r="J2300" i="9"/>
  <c r="J2304" i="9"/>
  <c r="J2308" i="9"/>
  <c r="J2312" i="9"/>
  <c r="J2316" i="9"/>
  <c r="J2320" i="9"/>
  <c r="J2324" i="9"/>
  <c r="J2328" i="9"/>
  <c r="J2332" i="9"/>
  <c r="J2336" i="9"/>
  <c r="L1978" i="9" a="1"/>
  <c r="L1978" i="9" s="1"/>
  <c r="L1988" i="9" a="1"/>
  <c r="L1988" i="9" s="1"/>
  <c r="L1996" i="9" a="1"/>
  <c r="L1996" i="9" s="1"/>
  <c r="L2004" i="9" a="1"/>
  <c r="L2004" i="9" s="1"/>
  <c r="L2011" i="9" a="1"/>
  <c r="L2011" i="9" s="1"/>
  <c r="L2019" i="9" a="1"/>
  <c r="L2019" i="9" s="1"/>
  <c r="L2027" i="9" a="1"/>
  <c r="L2027" i="9" s="1"/>
  <c r="L2034" i="9" a="1"/>
  <c r="L2034" i="9" s="1"/>
  <c r="L2042" i="9" a="1"/>
  <c r="L2042" i="9" s="1"/>
  <c r="L2050" i="9" a="1"/>
  <c r="L2050" i="9" s="1"/>
  <c r="L2057" i="9" a="1"/>
  <c r="L2057" i="9" s="1"/>
  <c r="L2065" i="9" a="1"/>
  <c r="L2065" i="9" s="1"/>
  <c r="L2073" i="9" a="1"/>
  <c r="L2073" i="9" s="1"/>
  <c r="L2080" i="9" a="1"/>
  <c r="L2080" i="9" s="1"/>
  <c r="L2088" i="9" a="1"/>
  <c r="L2088" i="9" s="1"/>
  <c r="L2095" i="9" a="1"/>
  <c r="L2095" i="9" s="1"/>
  <c r="L2103" i="9" a="1"/>
  <c r="L2103" i="9" s="1"/>
  <c r="L2111" i="9" a="1"/>
  <c r="L2111" i="9" s="1"/>
  <c r="L2118" i="9" a="1"/>
  <c r="L2118" i="9" s="1"/>
  <c r="L2126" i="9" a="1"/>
  <c r="L2126" i="9" s="1"/>
  <c r="L2134" i="9" a="1"/>
  <c r="L2134" i="9" s="1"/>
  <c r="L2141" i="9" a="1"/>
  <c r="L2141" i="9" s="1"/>
  <c r="L2149" i="9" a="1"/>
  <c r="L2149" i="9" s="1"/>
  <c r="L2157" i="9" a="1"/>
  <c r="L2157" i="9" s="1"/>
  <c r="L2164" i="9" a="1"/>
  <c r="L2164" i="9" s="1"/>
  <c r="L2172" i="9" a="1"/>
  <c r="L2172" i="9" s="1"/>
  <c r="L2179" i="9" a="1"/>
  <c r="L2179" i="9" s="1"/>
  <c r="L2187" i="9" a="1"/>
  <c r="L2187" i="9" s="1"/>
  <c r="L2195" i="9" a="1"/>
  <c r="L2195" i="9" s="1"/>
  <c r="L2210" i="9" a="1"/>
  <c r="L2210" i="9" s="1"/>
  <c r="L2218" i="9" a="1"/>
  <c r="L2218" i="9" s="1"/>
  <c r="L2225" i="9" a="1"/>
  <c r="L2225" i="9" s="1"/>
  <c r="L2233" i="9" a="1"/>
  <c r="L2233" i="9" s="1"/>
  <c r="L2241" i="9" a="1"/>
  <c r="L2241" i="9" s="1"/>
  <c r="L2248" i="9" a="1"/>
  <c r="L2248" i="9" s="1"/>
  <c r="L2256" i="9" a="1"/>
  <c r="L2256" i="9" s="1"/>
  <c r="L2264" i="9" a="1"/>
  <c r="L2264" i="9" s="1"/>
  <c r="L2271" i="9" a="1"/>
  <c r="L2271" i="9" s="1"/>
  <c r="L2279" i="9" a="1"/>
  <c r="L2279" i="9" s="1"/>
  <c r="L2294" i="9" a="1"/>
  <c r="L2294" i="9" s="1"/>
  <c r="L2302" i="9" a="1"/>
  <c r="L2302" i="9" s="1"/>
  <c r="L2310" i="9" a="1"/>
  <c r="L2310" i="9" s="1"/>
  <c r="L2318" i="9" a="1"/>
  <c r="L2318" i="9" s="1"/>
  <c r="L2326" i="9" a="1"/>
  <c r="L2326" i="9" s="1"/>
  <c r="L2334" i="9" a="1"/>
  <c r="L2334" i="9" s="1"/>
  <c r="K7" i="9"/>
  <c r="K15" i="9"/>
  <c r="K23" i="9"/>
  <c r="K31" i="9"/>
  <c r="K39" i="9"/>
  <c r="K47" i="9"/>
  <c r="K55" i="9"/>
  <c r="K63" i="9"/>
  <c r="K71" i="9"/>
  <c r="K79" i="9"/>
  <c r="K87" i="9"/>
  <c r="K95" i="9"/>
  <c r="K103" i="9"/>
  <c r="K111" i="9"/>
  <c r="K119" i="9"/>
  <c r="K127" i="9"/>
  <c r="K135" i="9"/>
  <c r="K143" i="9"/>
  <c r="K151" i="9"/>
  <c r="K159" i="9"/>
  <c r="K167" i="9"/>
  <c r="K175" i="9"/>
  <c r="K183" i="9"/>
  <c r="K191" i="9"/>
  <c r="K199" i="9"/>
  <c r="K207" i="9"/>
  <c r="K215" i="9"/>
  <c r="K223" i="9"/>
  <c r="K229" i="9"/>
  <c r="K235" i="9"/>
  <c r="K240" i="9"/>
  <c r="K244" i="9"/>
  <c r="K248" i="9"/>
  <c r="K252" i="9"/>
  <c r="K256" i="9"/>
  <c r="K260" i="9"/>
  <c r="K264" i="9"/>
  <c r="K268" i="9"/>
  <c r="K272" i="9"/>
  <c r="K276" i="9"/>
  <c r="K280" i="9"/>
  <c r="K284" i="9"/>
  <c r="K288" i="9"/>
  <c r="K292" i="9"/>
  <c r="K296" i="9"/>
  <c r="K300" i="9"/>
  <c r="K304" i="9"/>
  <c r="K308" i="9"/>
  <c r="K312" i="9"/>
  <c r="K316" i="9"/>
  <c r="K320" i="9"/>
  <c r="K324" i="9"/>
  <c r="K328" i="9"/>
  <c r="K332" i="9"/>
  <c r="K336" i="9"/>
  <c r="K340" i="9"/>
  <c r="K344" i="9"/>
  <c r="K348" i="9"/>
  <c r="K352" i="9"/>
  <c r="K356" i="9"/>
  <c r="K360" i="9"/>
  <c r="K364" i="9"/>
  <c r="K368" i="9"/>
  <c r="K372" i="9"/>
  <c r="K376" i="9"/>
  <c r="K380" i="9"/>
  <c r="K384" i="9"/>
  <c r="K388" i="9"/>
  <c r="K392" i="9"/>
  <c r="K396" i="9"/>
  <c r="K400" i="9"/>
  <c r="K404" i="9"/>
  <c r="K408" i="9"/>
  <c r="K412" i="9"/>
  <c r="K416" i="9"/>
  <c r="K420" i="9"/>
  <c r="K424" i="9"/>
  <c r="K428" i="9"/>
  <c r="K432" i="9"/>
  <c r="K436" i="9"/>
  <c r="K440" i="9"/>
  <c r="K444" i="9"/>
  <c r="K448" i="9"/>
  <c r="K452" i="9"/>
  <c r="K456" i="9"/>
  <c r="K460" i="9"/>
  <c r="K464" i="9"/>
  <c r="K468" i="9"/>
  <c r="K472" i="9"/>
  <c r="K476" i="9"/>
  <c r="K480" i="9"/>
  <c r="K484" i="9"/>
  <c r="K488" i="9"/>
  <c r="K492" i="9"/>
  <c r="K496" i="9"/>
  <c r="K500" i="9"/>
  <c r="K504" i="9"/>
  <c r="K508" i="9"/>
  <c r="K512" i="9"/>
  <c r="K516" i="9"/>
  <c r="K520" i="9"/>
  <c r="K524" i="9"/>
  <c r="K528" i="9"/>
  <c r="K532" i="9"/>
  <c r="K536" i="9"/>
  <c r="K540" i="9"/>
  <c r="K544" i="9"/>
  <c r="K548" i="9"/>
  <c r="K552" i="9"/>
  <c r="K556" i="9"/>
  <c r="K560" i="9"/>
  <c r="K564" i="9"/>
  <c r="K568" i="9"/>
  <c r="K572" i="9"/>
  <c r="K576" i="9"/>
  <c r="K580" i="9"/>
  <c r="K584" i="9"/>
  <c r="K588" i="9"/>
  <c r="K592" i="9"/>
  <c r="K596" i="9"/>
  <c r="K600" i="9"/>
  <c r="K604" i="9"/>
  <c r="K608" i="9"/>
  <c r="K612" i="9"/>
  <c r="K616" i="9"/>
  <c r="K620" i="9"/>
  <c r="K624" i="9"/>
  <c r="K628" i="9"/>
  <c r="K632" i="9"/>
  <c r="K636" i="9"/>
  <c r="K640" i="9"/>
  <c r="K644" i="9"/>
  <c r="K648" i="9"/>
  <c r="K652" i="9"/>
  <c r="K656" i="9"/>
  <c r="K660" i="9"/>
  <c r="K664" i="9"/>
  <c r="K668" i="9"/>
  <c r="K672" i="9"/>
  <c r="K676" i="9"/>
  <c r="K680" i="9"/>
  <c r="K684" i="9"/>
  <c r="K688" i="9"/>
  <c r="K692" i="9"/>
  <c r="K696" i="9"/>
  <c r="K700" i="9"/>
  <c r="K704" i="9"/>
  <c r="K708" i="9"/>
  <c r="K712" i="9"/>
  <c r="K716" i="9"/>
  <c r="K720" i="9"/>
  <c r="K724" i="9"/>
  <c r="K728" i="9"/>
  <c r="K732" i="9"/>
  <c r="K736" i="9"/>
  <c r="K740" i="9"/>
  <c r="K744" i="9"/>
  <c r="K748" i="9"/>
  <c r="K752" i="9"/>
  <c r="K756" i="9"/>
  <c r="K760" i="9"/>
  <c r="K764" i="9"/>
  <c r="K768" i="9"/>
  <c r="K772" i="9"/>
  <c r="K776" i="9"/>
  <c r="K780" i="9"/>
  <c r="K784" i="9"/>
  <c r="K788" i="9"/>
  <c r="K792" i="9"/>
  <c r="K796" i="9"/>
  <c r="K800" i="9"/>
  <c r="K804" i="9"/>
  <c r="K808" i="9"/>
  <c r="K812" i="9"/>
  <c r="K816" i="9"/>
  <c r="K820" i="9"/>
  <c r="K824" i="9"/>
  <c r="K828" i="9"/>
  <c r="K832" i="9"/>
  <c r="K836" i="9"/>
  <c r="K840" i="9"/>
  <c r="K844" i="9"/>
  <c r="K848" i="9"/>
  <c r="K852" i="9"/>
  <c r="K856" i="9"/>
  <c r="K860" i="9"/>
  <c r="K864" i="9"/>
  <c r="K868" i="9"/>
  <c r="K872" i="9"/>
  <c r="K876" i="9"/>
  <c r="K880" i="9"/>
  <c r="K884" i="9"/>
  <c r="K888" i="9"/>
  <c r="K892" i="9"/>
  <c r="K896" i="9"/>
  <c r="K900" i="9"/>
  <c r="K904" i="9"/>
  <c r="K908" i="9"/>
  <c r="K912" i="9"/>
  <c r="K916" i="9"/>
  <c r="K920" i="9"/>
  <c r="K924" i="9"/>
  <c r="K928" i="9"/>
  <c r="K932" i="9"/>
  <c r="K936" i="9"/>
  <c r="K940" i="9"/>
  <c r="K944" i="9"/>
  <c r="K948" i="9"/>
  <c r="K952" i="9"/>
  <c r="K956" i="9"/>
  <c r="K960" i="9"/>
  <c r="K964" i="9"/>
  <c r="K968" i="9"/>
  <c r="K972" i="9"/>
  <c r="K976" i="9"/>
  <c r="K980" i="9"/>
  <c r="K984" i="9"/>
  <c r="K988" i="9"/>
  <c r="K992" i="9"/>
  <c r="K996" i="9"/>
  <c r="K1000" i="9"/>
  <c r="K1004" i="9"/>
  <c r="K1008" i="9"/>
  <c r="K1012" i="9"/>
  <c r="K1016" i="9"/>
  <c r="K1020" i="9"/>
  <c r="K1024" i="9"/>
  <c r="K1028" i="9"/>
  <c r="K1032" i="9"/>
  <c r="K1036" i="9"/>
  <c r="K1040" i="9"/>
  <c r="K1044" i="9"/>
  <c r="K1048" i="9"/>
  <c r="K1052" i="9"/>
  <c r="K1056" i="9"/>
  <c r="K1060" i="9"/>
  <c r="K1064" i="9"/>
  <c r="K1068" i="9"/>
  <c r="K1072" i="9"/>
  <c r="K1076" i="9"/>
  <c r="K1080" i="9"/>
  <c r="K1084" i="9"/>
  <c r="K1088" i="9"/>
  <c r="K1092" i="9"/>
  <c r="K1096" i="9"/>
  <c r="K1100" i="9"/>
  <c r="K1104" i="9"/>
  <c r="K1108" i="9"/>
  <c r="K1112" i="9"/>
  <c r="K1116" i="9"/>
  <c r="K1120" i="9"/>
  <c r="K1124" i="9"/>
  <c r="K1128" i="9"/>
  <c r="K1132" i="9"/>
  <c r="K1136" i="9"/>
  <c r="K1140" i="9"/>
  <c r="K1144" i="9"/>
  <c r="K1148" i="9"/>
  <c r="K1152" i="9"/>
  <c r="K1156" i="9"/>
  <c r="K1160" i="9"/>
  <c r="K1164" i="9"/>
  <c r="K1168" i="9"/>
  <c r="K1172" i="9"/>
  <c r="K1176" i="9"/>
  <c r="K1180" i="9"/>
  <c r="K1184" i="9"/>
  <c r="K1188" i="9"/>
  <c r="K1192" i="9"/>
  <c r="K1196" i="9"/>
  <c r="K1200" i="9"/>
  <c r="K1204" i="9"/>
  <c r="K1208" i="9"/>
  <c r="K1212" i="9"/>
  <c r="K1216" i="9"/>
  <c r="K1220" i="9"/>
  <c r="K1224" i="9"/>
  <c r="K1228" i="9"/>
  <c r="K1232" i="9"/>
  <c r="K1236" i="9"/>
  <c r="K1240" i="9"/>
  <c r="K1244" i="9"/>
  <c r="K1248" i="9"/>
  <c r="K1252" i="9"/>
  <c r="K1256" i="9"/>
  <c r="K1260" i="9"/>
  <c r="K1264" i="9"/>
  <c r="K1268" i="9"/>
  <c r="K1272" i="9"/>
  <c r="K1276" i="9"/>
  <c r="K1280" i="9"/>
  <c r="K1284" i="9"/>
  <c r="K1288" i="9"/>
  <c r="K1292" i="9"/>
  <c r="K1296" i="9"/>
  <c r="K1300" i="9"/>
  <c r="K1304" i="9"/>
  <c r="K1308" i="9"/>
  <c r="K1312" i="9"/>
  <c r="K1316" i="9"/>
  <c r="K1320" i="9"/>
  <c r="K1324" i="9"/>
  <c r="K1328" i="9"/>
  <c r="K1332" i="9"/>
  <c r="K1336" i="9"/>
  <c r="K1340" i="9"/>
  <c r="K1344" i="9"/>
  <c r="K1348" i="9"/>
  <c r="K1352" i="9"/>
  <c r="K1356" i="9"/>
  <c r="K1360" i="9"/>
  <c r="K1364" i="9"/>
  <c r="K1368" i="9"/>
  <c r="K1372" i="9"/>
  <c r="K1376" i="9"/>
  <c r="K1380" i="9"/>
  <c r="K1384" i="9"/>
  <c r="K1388" i="9"/>
  <c r="K1392" i="9"/>
  <c r="K1396" i="9"/>
  <c r="K1400" i="9"/>
  <c r="K1404" i="9"/>
  <c r="K1408" i="9"/>
  <c r="K1412" i="9"/>
  <c r="K1416" i="9"/>
  <c r="K1420" i="9"/>
  <c r="K1424" i="9"/>
  <c r="K1428" i="9"/>
  <c r="K1432" i="9"/>
  <c r="K1436" i="9"/>
  <c r="K1440" i="9"/>
  <c r="K1444" i="9"/>
  <c r="K1448" i="9"/>
  <c r="K1452" i="9"/>
  <c r="K1456" i="9"/>
  <c r="K1460" i="9"/>
  <c r="K1464" i="9"/>
  <c r="K1468" i="9"/>
  <c r="K1472" i="9"/>
  <c r="K1476" i="9"/>
  <c r="K1480" i="9"/>
  <c r="K1484" i="9"/>
  <c r="K1488" i="9"/>
  <c r="K1492" i="9"/>
  <c r="K1496" i="9"/>
  <c r="K1500" i="9"/>
  <c r="K1504" i="9"/>
  <c r="K1508" i="9"/>
  <c r="K1512" i="9"/>
  <c r="K1516" i="9"/>
  <c r="K1520" i="9"/>
  <c r="K1524" i="9"/>
  <c r="K1528" i="9"/>
  <c r="K1532" i="9"/>
  <c r="K1536" i="9"/>
  <c r="K1540" i="9"/>
  <c r="K1544" i="9"/>
  <c r="K1548" i="9"/>
  <c r="K1552" i="9"/>
  <c r="K1556" i="9"/>
  <c r="K1560" i="9"/>
  <c r="K1564" i="9"/>
  <c r="K1568" i="9"/>
  <c r="K1572" i="9"/>
  <c r="K1576" i="9"/>
  <c r="K1580" i="9"/>
  <c r="K1584" i="9"/>
  <c r="K1588" i="9"/>
  <c r="K1592" i="9"/>
  <c r="K1596" i="9"/>
  <c r="K1600" i="9"/>
  <c r="K1604" i="9"/>
  <c r="K1608" i="9"/>
  <c r="K1612" i="9"/>
  <c r="K1616" i="9"/>
  <c r="K1620" i="9"/>
  <c r="K1624" i="9"/>
  <c r="K1628" i="9"/>
  <c r="K1632" i="9"/>
  <c r="K1636" i="9"/>
  <c r="K1640" i="9"/>
  <c r="K1644" i="9"/>
  <c r="K1648" i="9"/>
  <c r="K1652" i="9"/>
  <c r="K1656" i="9"/>
  <c r="K1660" i="9"/>
  <c r="K1664" i="9"/>
  <c r="K1668" i="9"/>
  <c r="K1672" i="9"/>
  <c r="K1676" i="9"/>
  <c r="K1680" i="9"/>
  <c r="K1684" i="9"/>
  <c r="K1688" i="9"/>
  <c r="K1692" i="9"/>
  <c r="K1696" i="9"/>
  <c r="K1700" i="9"/>
  <c r="K1704" i="9"/>
  <c r="K1708" i="9"/>
  <c r="K1712" i="9"/>
  <c r="K1716" i="9"/>
  <c r="K1720" i="9"/>
  <c r="K1724" i="9"/>
  <c r="K1728" i="9"/>
  <c r="K1732" i="9"/>
  <c r="K1736" i="9"/>
  <c r="K1740" i="9"/>
  <c r="K1744" i="9"/>
  <c r="K1748" i="9"/>
  <c r="K1752" i="9"/>
  <c r="K1756" i="9"/>
  <c r="K1760" i="9"/>
  <c r="K1764" i="9"/>
  <c r="K1768" i="9"/>
  <c r="K1772" i="9"/>
  <c r="K1776" i="9"/>
  <c r="K1780" i="9"/>
  <c r="K1784" i="9"/>
  <c r="K1788" i="9"/>
  <c r="K1792" i="9"/>
  <c r="K1796" i="9"/>
  <c r="K1800" i="9"/>
  <c r="K1804" i="9"/>
  <c r="K1808" i="9"/>
  <c r="K1812" i="9"/>
  <c r="K1816" i="9"/>
  <c r="K1820" i="9"/>
  <c r="K1824" i="9"/>
  <c r="K1828" i="9"/>
  <c r="K1832" i="9"/>
  <c r="K1836" i="9"/>
  <c r="K1840" i="9"/>
  <c r="K1844" i="9"/>
  <c r="K1848" i="9"/>
  <c r="K1852" i="9"/>
  <c r="K1856" i="9"/>
  <c r="K1860" i="9"/>
  <c r="K1864" i="9"/>
  <c r="K1868" i="9"/>
  <c r="K1872" i="9"/>
  <c r="K1876" i="9"/>
  <c r="K1880" i="9"/>
  <c r="K1884" i="9"/>
  <c r="K1888" i="9"/>
  <c r="K1892" i="9"/>
  <c r="K1896" i="9"/>
  <c r="K1900" i="9"/>
  <c r="K1904" i="9"/>
  <c r="K1908" i="9"/>
  <c r="K1912" i="9"/>
  <c r="K1916" i="9"/>
  <c r="K1920" i="9"/>
  <c r="K1924" i="9"/>
  <c r="K1928" i="9"/>
  <c r="K1932" i="9"/>
  <c r="K1936" i="9"/>
  <c r="K1940" i="9"/>
  <c r="K1944" i="9"/>
  <c r="K1948" i="9"/>
  <c r="K1952" i="9"/>
  <c r="K1956" i="9"/>
  <c r="K1960" i="9"/>
  <c r="K1964" i="9"/>
  <c r="K1968" i="9"/>
  <c r="K1972" i="9"/>
  <c r="K1976" i="9"/>
  <c r="K1980" i="9"/>
  <c r="K1984" i="9"/>
  <c r="K1988" i="9"/>
  <c r="K1992" i="9"/>
  <c r="K1996" i="9"/>
  <c r="K2000" i="9"/>
  <c r="K2004" i="9"/>
  <c r="K2008" i="9"/>
  <c r="K2012" i="9"/>
  <c r="K2016" i="9"/>
  <c r="K2020" i="9"/>
  <c r="K2024" i="9"/>
  <c r="K2028" i="9"/>
  <c r="K2032" i="9"/>
  <c r="K2036" i="9"/>
  <c r="K2040" i="9"/>
  <c r="K2044" i="9"/>
  <c r="K2048" i="9"/>
  <c r="K2052" i="9"/>
  <c r="K2056" i="9"/>
  <c r="K2060" i="9"/>
  <c r="K2064" i="9"/>
  <c r="K2068" i="9"/>
  <c r="K2072" i="9"/>
  <c r="K2076" i="9"/>
  <c r="K2080" i="9"/>
  <c r="K2084" i="9"/>
  <c r="K2088" i="9"/>
  <c r="K2092" i="9"/>
  <c r="K2096" i="9"/>
  <c r="K2100" i="9"/>
  <c r="K2104" i="9"/>
  <c r="K2108" i="9"/>
  <c r="K2112" i="9"/>
  <c r="K2116" i="9"/>
  <c r="K2120" i="9"/>
  <c r="K2124" i="9"/>
  <c r="K2128" i="9"/>
  <c r="K2132" i="9"/>
  <c r="K2136" i="9"/>
  <c r="K2140" i="9"/>
  <c r="K2144" i="9"/>
  <c r="K2148" i="9"/>
  <c r="K2152" i="9"/>
  <c r="K2156" i="9"/>
  <c r="K2160" i="9"/>
  <c r="K2164" i="9"/>
  <c r="K2168" i="9"/>
  <c r="K2172" i="9"/>
  <c r="K2176" i="9"/>
  <c r="K2180" i="9"/>
  <c r="K2184" i="9"/>
  <c r="K2188" i="9"/>
  <c r="K2192" i="9"/>
  <c r="K2196" i="9"/>
  <c r="K2200" i="9"/>
  <c r="K2204" i="9"/>
  <c r="K2208" i="9"/>
  <c r="K2212" i="9"/>
  <c r="K2216" i="9"/>
  <c r="K2220" i="9"/>
  <c r="K2224" i="9"/>
  <c r="K2228" i="9"/>
  <c r="K2232" i="9"/>
  <c r="K2236" i="9"/>
  <c r="K2240" i="9"/>
  <c r="K2244" i="9"/>
  <c r="K2248" i="9"/>
  <c r="K2252" i="9"/>
  <c r="K2256" i="9"/>
  <c r="K2260" i="9"/>
  <c r="K2264" i="9"/>
  <c r="K2268" i="9"/>
  <c r="K2272" i="9"/>
  <c r="K2276" i="9"/>
  <c r="K2280" i="9"/>
  <c r="K2284" i="9"/>
  <c r="K2288" i="9"/>
  <c r="K2292" i="9"/>
  <c r="K2296" i="9"/>
  <c r="K2300" i="9"/>
  <c r="K2304" i="9"/>
  <c r="K2308" i="9"/>
  <c r="K2312" i="9"/>
  <c r="K2316" i="9"/>
  <c r="K2320" i="9"/>
  <c r="K2324" i="9"/>
  <c r="K2328" i="9"/>
  <c r="K2332" i="9"/>
  <c r="K2336" i="9"/>
  <c r="J5" i="9"/>
  <c r="J9" i="9"/>
  <c r="J13" i="9"/>
  <c r="J17" i="9"/>
  <c r="J21" i="9"/>
  <c r="J25" i="9"/>
  <c r="J29" i="9"/>
  <c r="J33" i="9"/>
  <c r="J37" i="9"/>
  <c r="J41" i="9"/>
  <c r="J45" i="9"/>
  <c r="J49" i="9"/>
  <c r="J53" i="9"/>
  <c r="J57" i="9"/>
  <c r="J61" i="9"/>
  <c r="J65" i="9"/>
  <c r="J69" i="9"/>
  <c r="J73" i="9"/>
  <c r="J77" i="9"/>
  <c r="J81" i="9"/>
  <c r="J85" i="9"/>
  <c r="J89" i="9"/>
  <c r="J93" i="9"/>
  <c r="J97" i="9"/>
  <c r="J101" i="9"/>
  <c r="J105" i="9"/>
  <c r="J109" i="9"/>
  <c r="J113" i="9"/>
  <c r="J117" i="9"/>
  <c r="J121" i="9"/>
  <c r="J125" i="9"/>
  <c r="J129" i="9"/>
  <c r="J133" i="9"/>
  <c r="J137" i="9"/>
  <c r="J141" i="9"/>
  <c r="J145" i="9"/>
  <c r="J149" i="9"/>
  <c r="J153" i="9"/>
  <c r="J157" i="9"/>
  <c r="J161" i="9"/>
  <c r="J165" i="9"/>
  <c r="J169" i="9"/>
  <c r="J173" i="9"/>
  <c r="J177" i="9"/>
  <c r="J181" i="9"/>
  <c r="J185" i="9"/>
  <c r="J189" i="9"/>
  <c r="J193" i="9"/>
  <c r="J197" i="9"/>
  <c r="J201" i="9"/>
  <c r="J205" i="9"/>
  <c r="J209" i="9"/>
  <c r="J213" i="9"/>
  <c r="J217" i="9"/>
  <c r="J221" i="9"/>
  <c r="J225" i="9"/>
  <c r="J229" i="9"/>
  <c r="J233" i="9"/>
  <c r="J237" i="9"/>
  <c r="J241" i="9"/>
  <c r="J245" i="9"/>
  <c r="J249" i="9"/>
  <c r="J253" i="9"/>
  <c r="J257" i="9"/>
  <c r="J261" i="9"/>
  <c r="J265" i="9"/>
  <c r="J269" i="9"/>
  <c r="J273" i="9"/>
  <c r="J277" i="9"/>
  <c r="J281" i="9"/>
  <c r="J285" i="9"/>
  <c r="J289" i="9"/>
  <c r="J293" i="9"/>
  <c r="J297" i="9"/>
  <c r="J301" i="9"/>
  <c r="J305" i="9"/>
  <c r="J309" i="9"/>
  <c r="J313" i="9"/>
  <c r="J317" i="9"/>
  <c r="J321" i="9"/>
  <c r="J325" i="9"/>
  <c r="J329" i="9"/>
  <c r="J333" i="9"/>
  <c r="J337" i="9"/>
  <c r="J341" i="9"/>
  <c r="J345" i="9"/>
  <c r="J349" i="9"/>
  <c r="J353" i="9"/>
  <c r="J357" i="9"/>
  <c r="J361" i="9"/>
  <c r="J365" i="9"/>
  <c r="J369" i="9"/>
  <c r="J373" i="9"/>
  <c r="J377" i="9"/>
  <c r="J381" i="9"/>
  <c r="J385" i="9"/>
  <c r="J389" i="9"/>
  <c r="J393" i="9"/>
  <c r="J397" i="9"/>
  <c r="J401" i="9"/>
  <c r="J405" i="9"/>
  <c r="J409" i="9"/>
  <c r="J413" i="9"/>
  <c r="J417" i="9"/>
  <c r="J421" i="9"/>
  <c r="J425" i="9"/>
  <c r="J429" i="9"/>
  <c r="J433" i="9"/>
  <c r="J437" i="9"/>
  <c r="J441" i="9"/>
  <c r="J445" i="9"/>
  <c r="J449" i="9"/>
  <c r="J453" i="9"/>
  <c r="J457" i="9"/>
  <c r="J461" i="9"/>
  <c r="J465" i="9"/>
  <c r="J469" i="9"/>
  <c r="J473" i="9"/>
  <c r="J477" i="9"/>
  <c r="J481" i="9"/>
  <c r="J485" i="9"/>
  <c r="J489" i="9"/>
  <c r="J493" i="9"/>
  <c r="J497" i="9"/>
  <c r="J501" i="9"/>
  <c r="J505" i="9"/>
  <c r="J509" i="9"/>
  <c r="J513" i="9"/>
  <c r="J517" i="9"/>
  <c r="J521" i="9"/>
  <c r="J525" i="9"/>
  <c r="J529" i="9"/>
  <c r="J533" i="9"/>
  <c r="J537" i="9"/>
  <c r="J541" i="9"/>
  <c r="J545" i="9"/>
  <c r="J549" i="9"/>
  <c r="J553" i="9"/>
  <c r="J557" i="9"/>
  <c r="J561" i="9"/>
  <c r="J565" i="9"/>
  <c r="J569" i="9"/>
  <c r="J573" i="9"/>
  <c r="J577" i="9"/>
  <c r="J581" i="9"/>
  <c r="J585" i="9"/>
  <c r="J589" i="9"/>
  <c r="J593" i="9"/>
  <c r="J597" i="9"/>
  <c r="J601" i="9"/>
  <c r="J605" i="9"/>
  <c r="J609" i="9"/>
  <c r="J613" i="9"/>
  <c r="J617" i="9"/>
  <c r="J621" i="9"/>
  <c r="J625" i="9"/>
  <c r="J629" i="9"/>
  <c r="J633" i="9"/>
  <c r="J637" i="9"/>
  <c r="J641" i="9"/>
  <c r="J645" i="9"/>
  <c r="J649" i="9"/>
  <c r="J653" i="9"/>
  <c r="J657" i="9"/>
  <c r="J661" i="9"/>
  <c r="J665" i="9"/>
  <c r="J669" i="9"/>
  <c r="J673" i="9"/>
  <c r="J677" i="9"/>
  <c r="J681" i="9"/>
  <c r="J685" i="9"/>
  <c r="J689" i="9"/>
  <c r="J693" i="9"/>
  <c r="J697" i="9"/>
  <c r="J701" i="9"/>
  <c r="J705" i="9"/>
  <c r="J709" i="9"/>
  <c r="J713" i="9"/>
  <c r="J717" i="9"/>
  <c r="J721" i="9"/>
  <c r="J725" i="9"/>
  <c r="J729" i="9"/>
  <c r="J733" i="9"/>
  <c r="J737" i="9"/>
  <c r="J741" i="9"/>
  <c r="J745" i="9"/>
  <c r="J749" i="9"/>
  <c r="J753" i="9"/>
  <c r="J757" i="9"/>
  <c r="J761" i="9"/>
  <c r="J765" i="9"/>
  <c r="J769" i="9"/>
  <c r="J773" i="9"/>
  <c r="J777" i="9"/>
  <c r="J781" i="9"/>
  <c r="J785" i="9"/>
  <c r="J789" i="9"/>
  <c r="J793" i="9"/>
  <c r="J797" i="9"/>
  <c r="J801" i="9"/>
  <c r="J805" i="9"/>
  <c r="J809" i="9"/>
  <c r="J813" i="9"/>
  <c r="J817" i="9"/>
  <c r="J821" i="9"/>
  <c r="J825" i="9"/>
  <c r="J829" i="9"/>
  <c r="J833" i="9"/>
  <c r="J837" i="9"/>
  <c r="J841" i="9"/>
  <c r="J845" i="9"/>
  <c r="J849" i="9"/>
  <c r="J853" i="9"/>
  <c r="J857" i="9"/>
  <c r="J861" i="9"/>
  <c r="J865" i="9"/>
  <c r="J869" i="9"/>
  <c r="J873" i="9"/>
  <c r="J877" i="9"/>
  <c r="J881" i="9"/>
  <c r="J885" i="9"/>
  <c r="J889" i="9"/>
  <c r="J893" i="9"/>
  <c r="J897" i="9"/>
  <c r="J901" i="9"/>
  <c r="J905" i="9"/>
  <c r="J909" i="9"/>
  <c r="J913" i="9"/>
  <c r="J917" i="9"/>
  <c r="J921" i="9"/>
  <c r="J925" i="9"/>
  <c r="J929" i="9"/>
  <c r="J933" i="9"/>
  <c r="J937" i="9"/>
  <c r="J941" i="9"/>
  <c r="J945" i="9"/>
  <c r="J949" i="9"/>
  <c r="J953" i="9"/>
  <c r="J957" i="9"/>
  <c r="J961" i="9"/>
  <c r="J965" i="9"/>
  <c r="J969" i="9"/>
  <c r="J973" i="9"/>
  <c r="J977" i="9"/>
  <c r="J981" i="9"/>
  <c r="J985" i="9"/>
  <c r="J989" i="9"/>
  <c r="J993" i="9"/>
  <c r="J997" i="9"/>
  <c r="J1001" i="9"/>
  <c r="J1005" i="9"/>
  <c r="J1009" i="9"/>
  <c r="J1013" i="9"/>
  <c r="J1017" i="9"/>
  <c r="J1021" i="9"/>
  <c r="J1025" i="9"/>
  <c r="J1029" i="9"/>
  <c r="J1033" i="9"/>
  <c r="J1037" i="9"/>
  <c r="J1041" i="9"/>
  <c r="J1045" i="9"/>
  <c r="J1049" i="9"/>
  <c r="J1053" i="9"/>
  <c r="J1057" i="9"/>
  <c r="J1061" i="9"/>
  <c r="J1065" i="9"/>
  <c r="J1069" i="9"/>
  <c r="J1073" i="9"/>
  <c r="J1077" i="9"/>
  <c r="J1081" i="9"/>
  <c r="J1085" i="9"/>
  <c r="J1089" i="9"/>
  <c r="J1093" i="9"/>
  <c r="J1097" i="9"/>
  <c r="J1101" i="9"/>
  <c r="J1105" i="9"/>
  <c r="J1109" i="9"/>
  <c r="J1113" i="9"/>
  <c r="J1117" i="9"/>
  <c r="J1121" i="9"/>
  <c r="J1125" i="9"/>
  <c r="J1129" i="9"/>
  <c r="J1133" i="9"/>
  <c r="J1137" i="9"/>
  <c r="J1141" i="9"/>
  <c r="J1145" i="9"/>
  <c r="J1149" i="9"/>
  <c r="J1153" i="9"/>
  <c r="J1157" i="9"/>
  <c r="J1161" i="9"/>
  <c r="J1165" i="9"/>
  <c r="J1169" i="9"/>
  <c r="J1173" i="9"/>
  <c r="J1177" i="9"/>
  <c r="J1181" i="9"/>
  <c r="J1185" i="9"/>
  <c r="J1189" i="9"/>
  <c r="J1193" i="9"/>
  <c r="J1197" i="9"/>
  <c r="J1201" i="9"/>
  <c r="J1205" i="9"/>
  <c r="J1209" i="9"/>
  <c r="J1213" i="9"/>
  <c r="J1217" i="9"/>
  <c r="J1221" i="9"/>
  <c r="J1225" i="9"/>
  <c r="J1229" i="9"/>
  <c r="J1233" i="9"/>
  <c r="J1237" i="9"/>
  <c r="J1241" i="9"/>
  <c r="J1245" i="9"/>
  <c r="J1249" i="9"/>
  <c r="J1253" i="9"/>
  <c r="J1257" i="9"/>
  <c r="J1261" i="9"/>
  <c r="J1265" i="9"/>
  <c r="J1269" i="9"/>
  <c r="J1273" i="9"/>
  <c r="J1277" i="9"/>
  <c r="J1281" i="9"/>
  <c r="J1285" i="9"/>
  <c r="J1289" i="9"/>
  <c r="J1293" i="9"/>
  <c r="J1297" i="9"/>
  <c r="J1301" i="9"/>
  <c r="J1305" i="9"/>
  <c r="J1309" i="9"/>
  <c r="J1313" i="9"/>
  <c r="J1317" i="9"/>
  <c r="J1321" i="9"/>
  <c r="J1325" i="9"/>
  <c r="J1329" i="9"/>
  <c r="J1333" i="9"/>
  <c r="J1337" i="9"/>
  <c r="J1341" i="9"/>
  <c r="J1345" i="9"/>
  <c r="J1349" i="9"/>
  <c r="J1353" i="9"/>
  <c r="J1357" i="9"/>
  <c r="J1361" i="9"/>
  <c r="J1365" i="9"/>
  <c r="J1369" i="9"/>
  <c r="J1373" i="9"/>
  <c r="J1377" i="9"/>
  <c r="J1381" i="9"/>
  <c r="J1385" i="9"/>
  <c r="J1389" i="9"/>
  <c r="J1393" i="9"/>
  <c r="J1397" i="9"/>
  <c r="J1401" i="9"/>
  <c r="J1405" i="9"/>
  <c r="J1409" i="9"/>
  <c r="J1413" i="9"/>
  <c r="J1417" i="9"/>
  <c r="J1421" i="9"/>
  <c r="J1425" i="9"/>
  <c r="J1429" i="9"/>
  <c r="J1433" i="9"/>
  <c r="J1437" i="9"/>
  <c r="J1441" i="9"/>
  <c r="J1445" i="9"/>
  <c r="J1449" i="9"/>
  <c r="J1453" i="9"/>
  <c r="J1457" i="9"/>
  <c r="J1461" i="9"/>
  <c r="J1465" i="9"/>
  <c r="J1469" i="9"/>
  <c r="J1473" i="9"/>
  <c r="J1477" i="9"/>
  <c r="J1481" i="9"/>
  <c r="J1485" i="9"/>
  <c r="J1489" i="9"/>
  <c r="J1493" i="9"/>
  <c r="J1497" i="9"/>
  <c r="J1501" i="9"/>
  <c r="J1505" i="9"/>
  <c r="J1509" i="9"/>
  <c r="J1513" i="9"/>
  <c r="J1517" i="9"/>
  <c r="J1521" i="9"/>
  <c r="J1525" i="9"/>
  <c r="J1529" i="9"/>
  <c r="J1533" i="9"/>
  <c r="J1537" i="9"/>
  <c r="J1541" i="9"/>
  <c r="J1545" i="9"/>
  <c r="J1549" i="9"/>
  <c r="J1553" i="9"/>
  <c r="J1557" i="9"/>
  <c r="J1561" i="9"/>
  <c r="J1565" i="9"/>
  <c r="J1569" i="9"/>
  <c r="J1573" i="9"/>
  <c r="J1577" i="9"/>
  <c r="J1581" i="9"/>
  <c r="J1585" i="9"/>
  <c r="J1589" i="9"/>
  <c r="J1593" i="9"/>
  <c r="J1597" i="9"/>
  <c r="J1601" i="9"/>
  <c r="J1605" i="9"/>
  <c r="J1609" i="9"/>
  <c r="J1613" i="9"/>
  <c r="J1617" i="9"/>
  <c r="J1621" i="9"/>
  <c r="J1625" i="9"/>
  <c r="J1629" i="9"/>
  <c r="J1633" i="9"/>
  <c r="J1637" i="9"/>
  <c r="J1641" i="9"/>
  <c r="J1645" i="9"/>
  <c r="J1649" i="9"/>
  <c r="J1653" i="9"/>
  <c r="J1657" i="9"/>
  <c r="J1661" i="9"/>
  <c r="J1665" i="9"/>
  <c r="J1669" i="9"/>
  <c r="J1673" i="9"/>
  <c r="J1677" i="9"/>
  <c r="J1681" i="9"/>
  <c r="J1685" i="9"/>
  <c r="J1689" i="9"/>
  <c r="J1693" i="9"/>
  <c r="J1697" i="9"/>
  <c r="J1701" i="9"/>
  <c r="J1705" i="9"/>
  <c r="J1709" i="9"/>
  <c r="J1713" i="9"/>
  <c r="J1717" i="9"/>
  <c r="J1721" i="9"/>
  <c r="J1725" i="9"/>
  <c r="J1729" i="9"/>
  <c r="J1733" i="9"/>
  <c r="J1737" i="9"/>
  <c r="J1741" i="9"/>
  <c r="J1745" i="9"/>
  <c r="J1749" i="9"/>
  <c r="J1753" i="9"/>
  <c r="J1757" i="9"/>
  <c r="J1761" i="9"/>
  <c r="J1765" i="9"/>
  <c r="J1769" i="9"/>
  <c r="J1773" i="9"/>
  <c r="J1777" i="9"/>
  <c r="J1781" i="9"/>
  <c r="J1785" i="9"/>
  <c r="J1789" i="9"/>
  <c r="J1793" i="9"/>
  <c r="J1797" i="9"/>
  <c r="J1801" i="9"/>
  <c r="J1805" i="9"/>
  <c r="J1809" i="9"/>
  <c r="J1813" i="9"/>
  <c r="J1817" i="9"/>
  <c r="J1821" i="9"/>
  <c r="J1825" i="9"/>
  <c r="J1829" i="9"/>
  <c r="J1833" i="9"/>
  <c r="J1837" i="9"/>
  <c r="J1841" i="9"/>
  <c r="J1845" i="9"/>
  <c r="J1849" i="9"/>
  <c r="J1853" i="9"/>
  <c r="J1857" i="9"/>
  <c r="J1861" i="9"/>
  <c r="J1865" i="9"/>
  <c r="J1869" i="9"/>
  <c r="J1873" i="9"/>
  <c r="J1877" i="9"/>
  <c r="J1881" i="9"/>
  <c r="J1885" i="9"/>
  <c r="J1889" i="9"/>
  <c r="J1893" i="9"/>
  <c r="J1897" i="9"/>
  <c r="J1901" i="9"/>
  <c r="J1905" i="9"/>
  <c r="J1909" i="9"/>
  <c r="J1913" i="9"/>
  <c r="J1917" i="9"/>
  <c r="J1921" i="9"/>
  <c r="J1925" i="9"/>
  <c r="J1929" i="9"/>
  <c r="J1933" i="9"/>
  <c r="J1937" i="9"/>
  <c r="J1941" i="9"/>
  <c r="J1945" i="9"/>
  <c r="J1949" i="9"/>
  <c r="J1953" i="9"/>
  <c r="J1957" i="9"/>
  <c r="J1961" i="9"/>
  <c r="J1965" i="9"/>
  <c r="J1969" i="9"/>
  <c r="J1973" i="9"/>
  <c r="J1977" i="9"/>
  <c r="J1981" i="9"/>
  <c r="J1985" i="9"/>
  <c r="J1989" i="9"/>
  <c r="J1993" i="9"/>
  <c r="J1997" i="9"/>
  <c r="J2001" i="9"/>
  <c r="J2005" i="9"/>
  <c r="J2009" i="9"/>
  <c r="J2013" i="9"/>
  <c r="J2017" i="9"/>
  <c r="J2021" i="9"/>
  <c r="J2025" i="9"/>
  <c r="J2029" i="9"/>
  <c r="J2033" i="9"/>
  <c r="J2037" i="9"/>
  <c r="J2041" i="9"/>
  <c r="J2045" i="9"/>
  <c r="J2049" i="9"/>
  <c r="J2053" i="9"/>
  <c r="J2057" i="9"/>
  <c r="J2061" i="9"/>
  <c r="J2065" i="9"/>
  <c r="J2069" i="9"/>
  <c r="J2073" i="9"/>
  <c r="J2077" i="9"/>
  <c r="J2081" i="9"/>
  <c r="J2085" i="9"/>
  <c r="J2089" i="9"/>
  <c r="J2093" i="9"/>
  <c r="J2097" i="9"/>
  <c r="J2101" i="9"/>
  <c r="J2105" i="9"/>
  <c r="J2109" i="9"/>
  <c r="J2113" i="9"/>
  <c r="J2117" i="9"/>
  <c r="J2121" i="9"/>
  <c r="J2125" i="9"/>
  <c r="J2129" i="9"/>
  <c r="J2133" i="9"/>
  <c r="J2137" i="9"/>
  <c r="J2141" i="9"/>
  <c r="J2145" i="9"/>
  <c r="J2149" i="9"/>
  <c r="J2153" i="9"/>
  <c r="J2157" i="9"/>
  <c r="J2161" i="9"/>
  <c r="J2165" i="9"/>
  <c r="J2169" i="9"/>
  <c r="J2173" i="9"/>
  <c r="J2177" i="9"/>
  <c r="J2181" i="9"/>
  <c r="J2185" i="9"/>
  <c r="J2189" i="9"/>
  <c r="J2193" i="9"/>
  <c r="J2197" i="9"/>
  <c r="J2201" i="9"/>
  <c r="J2205" i="9"/>
  <c r="J2209" i="9"/>
  <c r="J2213" i="9"/>
  <c r="J2217" i="9"/>
  <c r="J2221" i="9"/>
  <c r="J2225" i="9"/>
  <c r="J2229" i="9"/>
  <c r="J2233" i="9"/>
  <c r="J2237" i="9"/>
  <c r="J2241" i="9"/>
  <c r="J2245" i="9"/>
  <c r="J2249" i="9"/>
  <c r="J2253" i="9"/>
  <c r="J2257" i="9"/>
  <c r="J2261" i="9"/>
  <c r="J2265" i="9"/>
  <c r="J2269" i="9"/>
  <c r="J2273" i="9"/>
  <c r="J2277" i="9"/>
  <c r="J2281" i="9"/>
  <c r="J2285" i="9"/>
  <c r="J2289" i="9"/>
  <c r="J2293" i="9"/>
  <c r="J2297" i="9"/>
  <c r="J2301" i="9"/>
  <c r="J2305" i="9"/>
  <c r="J2309" i="9"/>
  <c r="J2313" i="9"/>
  <c r="J2317" i="9"/>
  <c r="J2321" i="9"/>
  <c r="J2325" i="9"/>
  <c r="J2329" i="9"/>
  <c r="J2333" i="9"/>
  <c r="L1982" i="9" a="1"/>
  <c r="L1982" i="9" s="1"/>
  <c r="L1989" i="9" a="1"/>
  <c r="L1989" i="9" s="1"/>
  <c r="L1997" i="9" a="1"/>
  <c r="L1997" i="9" s="1"/>
  <c r="L2005" i="9" a="1"/>
  <c r="L2005" i="9" s="1"/>
  <c r="L2012" i="9" a="1"/>
  <c r="L2012" i="9" s="1"/>
  <c r="L2020" i="9" a="1"/>
  <c r="L2020" i="9" s="1"/>
  <c r="L2028" i="9" a="1"/>
  <c r="L2028" i="9" s="1"/>
  <c r="L2035" i="9" a="1"/>
  <c r="L2035" i="9" s="1"/>
  <c r="L2043" i="9" a="1"/>
  <c r="L2043" i="9" s="1"/>
  <c r="L2058" i="9" a="1"/>
  <c r="L2058" i="9" s="1"/>
  <c r="L2066" i="9" a="1"/>
  <c r="L2066" i="9" s="1"/>
  <c r="L2074" i="9" a="1"/>
  <c r="L2074" i="9" s="1"/>
  <c r="L2081" i="9" a="1"/>
  <c r="L2081" i="9" s="1"/>
  <c r="L2089" i="9" a="1"/>
  <c r="L2089" i="9" s="1"/>
  <c r="L2096" i="9" a="1"/>
  <c r="L2096" i="9" s="1"/>
  <c r="L2104" i="9" a="1"/>
  <c r="L2104" i="9" s="1"/>
  <c r="L2112" i="9" a="1"/>
  <c r="L2112" i="9" s="1"/>
  <c r="L2119" i="9" a="1"/>
  <c r="L2119" i="9" s="1"/>
  <c r="L2127" i="9" a="1"/>
  <c r="L2127" i="9" s="1"/>
  <c r="L2135" i="9" a="1"/>
  <c r="L2135" i="9" s="1"/>
  <c r="L2142" i="9" a="1"/>
  <c r="L2142" i="9" s="1"/>
  <c r="L2150" i="9" a="1"/>
  <c r="L2150" i="9" s="1"/>
  <c r="L2158" i="9" a="1"/>
  <c r="L2158" i="9" s="1"/>
  <c r="L2165" i="9" a="1"/>
  <c r="L2165" i="9" s="1"/>
  <c r="L2173" i="9" a="1"/>
  <c r="L2173" i="9" s="1"/>
  <c r="L2180" i="9" a="1"/>
  <c r="L2180" i="9" s="1"/>
  <c r="L2188" i="9" a="1"/>
  <c r="L2188" i="9" s="1"/>
  <c r="L2196" i="9" a="1"/>
  <c r="L2196" i="9" s="1"/>
  <c r="L2203" i="9" a="1"/>
  <c r="L2203" i="9" s="1"/>
  <c r="L2211" i="9" a="1"/>
  <c r="L2211" i="9" s="1"/>
  <c r="L2219" i="9" a="1"/>
  <c r="L2219" i="9" s="1"/>
  <c r="L2226" i="9" a="1"/>
  <c r="L2226" i="9" s="1"/>
  <c r="L2234" i="9" a="1"/>
  <c r="L2234" i="9" s="1"/>
  <c r="L2242" i="9" a="1"/>
  <c r="L2242" i="9" s="1"/>
  <c r="L2249" i="9" a="1"/>
  <c r="L2249" i="9" s="1"/>
  <c r="L2257" i="9" a="1"/>
  <c r="L2257" i="9" s="1"/>
  <c r="L2265" i="9" a="1"/>
  <c r="L2265" i="9" s="1"/>
  <c r="L2272" i="9" a="1"/>
  <c r="L2272" i="9" s="1"/>
  <c r="L2280" i="9" a="1"/>
  <c r="L2280" i="9" s="1"/>
  <c r="L2287" i="9" a="1"/>
  <c r="L2287" i="9" s="1"/>
  <c r="L2295" i="9" a="1"/>
  <c r="L2295" i="9" s="1"/>
  <c r="L2303" i="9" a="1"/>
  <c r="L2303" i="9" s="1"/>
  <c r="L2311" i="9" a="1"/>
  <c r="L2311" i="9" s="1"/>
  <c r="L2319" i="9" a="1"/>
  <c r="L2319" i="9" s="1"/>
  <c r="L2327" i="9" a="1"/>
  <c r="L2327" i="9" s="1"/>
  <c r="L2335" i="9" a="1"/>
  <c r="L2335" i="9" s="1"/>
  <c r="K8" i="9"/>
  <c r="K16" i="9"/>
  <c r="K24" i="9"/>
  <c r="K32" i="9"/>
  <c r="K40" i="9"/>
  <c r="K48" i="9"/>
  <c r="K56" i="9"/>
  <c r="K64" i="9"/>
  <c r="K72" i="9"/>
  <c r="K80" i="9"/>
  <c r="K88" i="9"/>
  <c r="K96" i="9"/>
  <c r="K104" i="9"/>
  <c r="K112" i="9"/>
  <c r="K120" i="9"/>
  <c r="K128" i="9"/>
  <c r="K136" i="9"/>
  <c r="K144" i="9"/>
  <c r="K152" i="9"/>
  <c r="K160" i="9"/>
  <c r="K168" i="9"/>
  <c r="K176" i="9"/>
  <c r="K184" i="9"/>
  <c r="K192" i="9"/>
  <c r="K200" i="9"/>
  <c r="K208" i="9"/>
  <c r="K216" i="9"/>
  <c r="K224" i="9"/>
  <c r="K231" i="9"/>
  <c r="K236" i="9"/>
  <c r="K241" i="9"/>
  <c r="K245" i="9"/>
  <c r="K249" i="9"/>
  <c r="K253" i="9"/>
  <c r="K257" i="9"/>
  <c r="K261" i="9"/>
  <c r="K265" i="9"/>
  <c r="K269" i="9"/>
  <c r="K273" i="9"/>
  <c r="K277" i="9"/>
  <c r="K281" i="9"/>
  <c r="K285" i="9"/>
  <c r="K289" i="9"/>
  <c r="K293" i="9"/>
  <c r="K297" i="9"/>
  <c r="K301" i="9"/>
  <c r="K305" i="9"/>
  <c r="K309" i="9"/>
  <c r="K313" i="9"/>
  <c r="K317" i="9"/>
  <c r="K321" i="9"/>
  <c r="K325" i="9"/>
  <c r="K329" i="9"/>
  <c r="K333" i="9"/>
  <c r="K337" i="9"/>
  <c r="K341" i="9"/>
  <c r="K345" i="9"/>
  <c r="K349" i="9"/>
  <c r="K353" i="9"/>
  <c r="K357" i="9"/>
  <c r="K361" i="9"/>
  <c r="K365" i="9"/>
  <c r="K369" i="9"/>
  <c r="K373" i="9"/>
  <c r="K377" i="9"/>
  <c r="K381" i="9"/>
  <c r="K385" i="9"/>
  <c r="K389" i="9"/>
  <c r="K393" i="9"/>
  <c r="K397" i="9"/>
  <c r="K401" i="9"/>
  <c r="K405" i="9"/>
  <c r="K409" i="9"/>
  <c r="K413" i="9"/>
  <c r="K417" i="9"/>
  <c r="K421" i="9"/>
  <c r="K425" i="9"/>
  <c r="K429" i="9"/>
  <c r="K433" i="9"/>
  <c r="K437" i="9"/>
  <c r="K441" i="9"/>
  <c r="K445" i="9"/>
  <c r="K449" i="9"/>
  <c r="K453" i="9"/>
  <c r="K457" i="9"/>
  <c r="K461" i="9"/>
  <c r="K465" i="9"/>
  <c r="K469" i="9"/>
  <c r="K473" i="9"/>
  <c r="K477" i="9"/>
  <c r="K481" i="9"/>
  <c r="K485" i="9"/>
  <c r="K489" i="9"/>
  <c r="K493" i="9"/>
  <c r="K497" i="9"/>
  <c r="K501" i="9"/>
  <c r="K505" i="9"/>
  <c r="K509" i="9"/>
  <c r="K513" i="9"/>
  <c r="K517" i="9"/>
  <c r="K521" i="9"/>
  <c r="K525" i="9"/>
  <c r="K529" i="9"/>
  <c r="K533" i="9"/>
  <c r="K537" i="9"/>
  <c r="K541" i="9"/>
  <c r="K545" i="9"/>
  <c r="K549" i="9"/>
  <c r="K553" i="9"/>
  <c r="K557" i="9"/>
  <c r="K561" i="9"/>
  <c r="K565" i="9"/>
  <c r="K569" i="9"/>
  <c r="K573" i="9"/>
  <c r="K577" i="9"/>
  <c r="K581" i="9"/>
  <c r="K585" i="9"/>
  <c r="K589" i="9"/>
  <c r="K593" i="9"/>
  <c r="K597" i="9"/>
  <c r="K601" i="9"/>
  <c r="K605" i="9"/>
  <c r="K609" i="9"/>
  <c r="K613" i="9"/>
  <c r="K617" i="9"/>
  <c r="K621" i="9"/>
  <c r="K625" i="9"/>
  <c r="K629" i="9"/>
  <c r="K633" i="9"/>
  <c r="K637" i="9"/>
  <c r="K641" i="9"/>
  <c r="K645" i="9"/>
  <c r="K649" i="9"/>
  <c r="K653" i="9"/>
  <c r="K657" i="9"/>
  <c r="K661" i="9"/>
  <c r="K665" i="9"/>
  <c r="K669" i="9"/>
  <c r="K673" i="9"/>
  <c r="K677" i="9"/>
  <c r="K681" i="9"/>
  <c r="K685" i="9"/>
  <c r="K689" i="9"/>
  <c r="K693" i="9"/>
  <c r="K697" i="9"/>
  <c r="K701" i="9"/>
  <c r="K705" i="9"/>
  <c r="K709" i="9"/>
  <c r="K713" i="9"/>
  <c r="K717" i="9"/>
  <c r="K721" i="9"/>
  <c r="K725" i="9"/>
  <c r="K729" i="9"/>
  <c r="K733" i="9"/>
  <c r="K737" i="9"/>
  <c r="K741" i="9"/>
  <c r="K745" i="9"/>
  <c r="K749" i="9"/>
  <c r="K753" i="9"/>
  <c r="K757" i="9"/>
  <c r="K761" i="9"/>
  <c r="K765" i="9"/>
  <c r="K769" i="9"/>
  <c r="K773" i="9"/>
  <c r="K777" i="9"/>
  <c r="K781" i="9"/>
  <c r="K785" i="9"/>
  <c r="K789" i="9"/>
  <c r="K793" i="9"/>
  <c r="K797" i="9"/>
  <c r="K801" i="9"/>
  <c r="K805" i="9"/>
  <c r="K809" i="9"/>
  <c r="K813" i="9"/>
  <c r="K817" i="9"/>
  <c r="K821" i="9"/>
  <c r="K825" i="9"/>
  <c r="K829" i="9"/>
  <c r="K833" i="9"/>
  <c r="K837" i="9"/>
  <c r="K841" i="9"/>
  <c r="K845" i="9"/>
  <c r="K849" i="9"/>
  <c r="K853" i="9"/>
  <c r="K857" i="9"/>
  <c r="K861" i="9"/>
  <c r="K865" i="9"/>
  <c r="K869" i="9"/>
  <c r="K873" i="9"/>
  <c r="K877" i="9"/>
  <c r="K881" i="9"/>
  <c r="K885" i="9"/>
  <c r="K889" i="9"/>
  <c r="K893" i="9"/>
  <c r="K897" i="9"/>
  <c r="K901" i="9"/>
  <c r="K905" i="9"/>
  <c r="K909" i="9"/>
  <c r="K913" i="9"/>
  <c r="K917" i="9"/>
  <c r="K921" i="9"/>
  <c r="K925" i="9"/>
  <c r="K929" i="9"/>
  <c r="K933" i="9"/>
  <c r="K937" i="9"/>
  <c r="K941" i="9"/>
  <c r="K945" i="9"/>
  <c r="K949" i="9"/>
  <c r="K953" i="9"/>
  <c r="K957" i="9"/>
  <c r="K961" i="9"/>
  <c r="K965" i="9"/>
  <c r="K969" i="9"/>
  <c r="K973" i="9"/>
  <c r="K977" i="9"/>
  <c r="K981" i="9"/>
  <c r="K985" i="9"/>
  <c r="K989" i="9"/>
  <c r="K993" i="9"/>
  <c r="K997" i="9"/>
  <c r="K1001" i="9"/>
  <c r="K1005" i="9"/>
  <c r="K1009" i="9"/>
  <c r="K1013" i="9"/>
  <c r="K1017" i="9"/>
  <c r="K1021" i="9"/>
  <c r="K1025" i="9"/>
  <c r="K1029" i="9"/>
  <c r="K1033" i="9"/>
  <c r="K1037" i="9"/>
  <c r="K1041" i="9"/>
  <c r="K1045" i="9"/>
  <c r="K1049" i="9"/>
  <c r="K1053" i="9"/>
  <c r="K1057" i="9"/>
  <c r="K1061" i="9"/>
  <c r="K1065" i="9"/>
  <c r="K1069" i="9"/>
  <c r="K1073" i="9"/>
  <c r="K1077" i="9"/>
  <c r="K1081" i="9"/>
  <c r="K1085" i="9"/>
  <c r="K1089" i="9"/>
  <c r="K1093" i="9"/>
  <c r="K1097" i="9"/>
  <c r="K1101" i="9"/>
  <c r="K1105" i="9"/>
  <c r="K1109" i="9"/>
  <c r="K1113" i="9"/>
  <c r="K1117" i="9"/>
  <c r="K1121" i="9"/>
  <c r="K1125" i="9"/>
  <c r="K1129" i="9"/>
  <c r="K1133" i="9"/>
  <c r="K1137" i="9"/>
  <c r="K1141" i="9"/>
  <c r="K1145" i="9"/>
  <c r="K1149" i="9"/>
  <c r="K1153" i="9"/>
  <c r="K1157" i="9"/>
  <c r="K1161" i="9"/>
  <c r="K1165" i="9"/>
  <c r="K1169" i="9"/>
  <c r="K1173" i="9"/>
  <c r="K1177" i="9"/>
  <c r="K1181" i="9"/>
  <c r="K1185" i="9"/>
  <c r="K1189" i="9"/>
  <c r="K1193" i="9"/>
  <c r="K1197" i="9"/>
  <c r="K1201" i="9"/>
  <c r="K1205" i="9"/>
  <c r="K1209" i="9"/>
  <c r="K1213" i="9"/>
  <c r="K1217" i="9"/>
  <c r="K1221" i="9"/>
  <c r="K1225" i="9"/>
  <c r="K1229" i="9"/>
  <c r="K1233" i="9"/>
  <c r="K1237" i="9"/>
  <c r="K1241" i="9"/>
  <c r="K1245" i="9"/>
  <c r="K1249" i="9"/>
  <c r="K1253" i="9"/>
  <c r="K1257" i="9"/>
  <c r="K1261" i="9"/>
  <c r="K1265" i="9"/>
  <c r="K1269" i="9"/>
  <c r="K1273" i="9"/>
  <c r="K1277" i="9"/>
  <c r="K1281" i="9"/>
  <c r="K1285" i="9"/>
  <c r="K1289" i="9"/>
  <c r="K1293" i="9"/>
  <c r="K1297" i="9"/>
  <c r="K1301" i="9"/>
  <c r="K1305" i="9"/>
  <c r="K1309" i="9"/>
  <c r="K1313" i="9"/>
  <c r="K1317" i="9"/>
  <c r="K1321" i="9"/>
  <c r="K1325" i="9"/>
  <c r="K1329" i="9"/>
  <c r="K1333" i="9"/>
  <c r="K1337" i="9"/>
  <c r="K1341" i="9"/>
  <c r="K1345" i="9"/>
  <c r="K1349" i="9"/>
  <c r="K1353" i="9"/>
  <c r="K1357" i="9"/>
  <c r="K1361" i="9"/>
  <c r="K1365" i="9"/>
  <c r="K1369" i="9"/>
  <c r="K1373" i="9"/>
  <c r="K1377" i="9"/>
  <c r="K1381" i="9"/>
  <c r="K1385" i="9"/>
  <c r="K1389" i="9"/>
  <c r="K1393" i="9"/>
  <c r="K1397" i="9"/>
  <c r="K1401" i="9"/>
  <c r="K1405" i="9"/>
  <c r="K1409" i="9"/>
  <c r="K1413" i="9"/>
  <c r="K1417" i="9"/>
  <c r="K1421" i="9"/>
  <c r="K1425" i="9"/>
  <c r="K1429" i="9"/>
  <c r="K1433" i="9"/>
  <c r="K1437" i="9"/>
  <c r="K1441" i="9"/>
  <c r="K1445" i="9"/>
  <c r="K1449" i="9"/>
  <c r="K1453" i="9"/>
  <c r="K1457" i="9"/>
  <c r="K1461" i="9"/>
  <c r="K1465" i="9"/>
  <c r="K1469" i="9"/>
  <c r="K1473" i="9"/>
  <c r="K1477" i="9"/>
  <c r="K1481" i="9"/>
  <c r="K1485" i="9"/>
  <c r="K1489" i="9"/>
  <c r="K1493" i="9"/>
  <c r="K1497" i="9"/>
  <c r="K1501" i="9"/>
  <c r="K1505" i="9"/>
  <c r="K1509" i="9"/>
  <c r="K1513" i="9"/>
  <c r="K1517" i="9"/>
  <c r="K1521" i="9"/>
  <c r="K1525" i="9"/>
  <c r="K1529" i="9"/>
  <c r="K1533" i="9"/>
  <c r="K1537" i="9"/>
  <c r="K1541" i="9"/>
  <c r="K1545" i="9"/>
  <c r="K1549" i="9"/>
  <c r="K1553" i="9"/>
  <c r="K1557" i="9"/>
  <c r="K1561" i="9"/>
  <c r="K1565" i="9"/>
  <c r="K1569" i="9"/>
  <c r="K1573" i="9"/>
  <c r="K1577" i="9"/>
  <c r="K1581" i="9"/>
  <c r="K1585" i="9"/>
  <c r="K1589" i="9"/>
  <c r="K1593" i="9"/>
  <c r="K1597" i="9"/>
  <c r="K1601" i="9"/>
  <c r="K1605" i="9"/>
  <c r="K1609" i="9"/>
  <c r="K1613" i="9"/>
  <c r="K1617" i="9"/>
  <c r="K1621" i="9"/>
  <c r="K1625" i="9"/>
  <c r="K1629" i="9"/>
  <c r="K1633" i="9"/>
  <c r="K1637" i="9"/>
  <c r="K1641" i="9"/>
  <c r="K1645" i="9"/>
  <c r="K1649" i="9"/>
  <c r="K1653" i="9"/>
  <c r="K1657" i="9"/>
  <c r="K1661" i="9"/>
  <c r="K1665" i="9"/>
  <c r="K1669" i="9"/>
  <c r="K1673" i="9"/>
  <c r="K1677" i="9"/>
  <c r="K1681" i="9"/>
  <c r="K1685" i="9"/>
  <c r="K1689" i="9"/>
  <c r="K1693" i="9"/>
  <c r="K1697" i="9"/>
  <c r="K1701" i="9"/>
  <c r="K1705" i="9"/>
  <c r="K1709" i="9"/>
  <c r="K1713" i="9"/>
  <c r="K1717" i="9"/>
  <c r="K1721" i="9"/>
  <c r="K1725" i="9"/>
  <c r="K1729" i="9"/>
  <c r="K1733" i="9"/>
  <c r="K1737" i="9"/>
  <c r="K1741" i="9"/>
  <c r="K1745" i="9"/>
  <c r="K1749" i="9"/>
  <c r="K1753" i="9"/>
  <c r="K1757" i="9"/>
  <c r="K1761" i="9"/>
  <c r="K1765" i="9"/>
  <c r="K1769" i="9"/>
  <c r="K1773" i="9"/>
  <c r="K1777" i="9"/>
  <c r="K1781" i="9"/>
  <c r="K1785" i="9"/>
  <c r="K1789" i="9"/>
  <c r="K1793" i="9"/>
  <c r="K1797" i="9"/>
  <c r="K1801" i="9"/>
  <c r="K1805" i="9"/>
  <c r="K1809" i="9"/>
  <c r="K1813" i="9"/>
  <c r="K1817" i="9"/>
  <c r="K1821" i="9"/>
  <c r="K1825" i="9"/>
  <c r="K1829" i="9"/>
  <c r="K1833" i="9"/>
  <c r="K1837" i="9"/>
  <c r="K1841" i="9"/>
  <c r="K1845" i="9"/>
  <c r="K1849" i="9"/>
  <c r="K1853" i="9"/>
  <c r="K1857" i="9"/>
  <c r="K1861" i="9"/>
  <c r="K1865" i="9"/>
  <c r="K1869" i="9"/>
  <c r="K1873" i="9"/>
  <c r="K1877" i="9"/>
  <c r="K1881" i="9"/>
  <c r="K1885" i="9"/>
  <c r="K1889" i="9"/>
  <c r="K1893" i="9"/>
  <c r="K1897" i="9"/>
  <c r="K1901" i="9"/>
  <c r="K1905" i="9"/>
  <c r="K1909" i="9"/>
  <c r="K1913" i="9"/>
  <c r="K1917" i="9"/>
  <c r="K1921" i="9"/>
  <c r="K1925" i="9"/>
  <c r="K1929" i="9"/>
  <c r="K1933" i="9"/>
  <c r="K1937" i="9"/>
  <c r="K1941" i="9"/>
  <c r="K1945" i="9"/>
  <c r="K1949" i="9"/>
  <c r="K1953" i="9"/>
  <c r="K1957" i="9"/>
  <c r="K1961" i="9"/>
  <c r="K1965" i="9"/>
  <c r="K1969" i="9"/>
  <c r="K1973" i="9"/>
  <c r="K1977" i="9"/>
  <c r="K1981" i="9"/>
  <c r="K1985" i="9"/>
  <c r="K1989" i="9"/>
  <c r="K1993" i="9"/>
  <c r="K1997" i="9"/>
  <c r="K2001" i="9"/>
  <c r="K2005" i="9"/>
  <c r="K2009" i="9"/>
  <c r="K2013" i="9"/>
  <c r="K2017" i="9"/>
  <c r="K2021" i="9"/>
  <c r="K2025" i="9"/>
  <c r="K2029" i="9"/>
  <c r="K2033" i="9"/>
  <c r="K2037" i="9"/>
  <c r="K2041" i="9"/>
  <c r="K2045" i="9"/>
  <c r="K2049" i="9"/>
  <c r="K2053" i="9"/>
  <c r="K2057" i="9"/>
  <c r="K2061" i="9"/>
  <c r="K2065" i="9"/>
  <c r="K2069" i="9"/>
  <c r="K2073" i="9"/>
  <c r="K2077" i="9"/>
  <c r="K2081" i="9"/>
  <c r="K2085" i="9"/>
  <c r="K2089" i="9"/>
  <c r="K2093" i="9"/>
  <c r="K2097" i="9"/>
  <c r="K2101" i="9"/>
  <c r="K2105" i="9"/>
  <c r="K2109" i="9"/>
  <c r="K2113" i="9"/>
  <c r="K2117" i="9"/>
  <c r="K2121" i="9"/>
  <c r="K2125" i="9"/>
  <c r="K2129" i="9"/>
  <c r="K2133" i="9"/>
  <c r="K2137" i="9"/>
  <c r="K2141" i="9"/>
  <c r="K2145" i="9"/>
  <c r="K2149" i="9"/>
  <c r="K2153" i="9"/>
  <c r="K2157" i="9"/>
  <c r="K2161" i="9"/>
  <c r="K2165" i="9"/>
  <c r="K2169" i="9"/>
  <c r="K2173" i="9"/>
  <c r="K2177" i="9"/>
  <c r="K2181" i="9"/>
  <c r="K2185" i="9"/>
  <c r="K2189" i="9"/>
  <c r="K2193" i="9"/>
  <c r="K2197" i="9"/>
  <c r="K2201" i="9"/>
  <c r="K2205" i="9"/>
  <c r="K2209" i="9"/>
  <c r="K2213" i="9"/>
  <c r="K2217" i="9"/>
  <c r="K2221" i="9"/>
  <c r="K2225" i="9"/>
  <c r="K2229" i="9"/>
  <c r="K2233" i="9"/>
  <c r="K2237" i="9"/>
  <c r="K2241" i="9"/>
  <c r="K2245" i="9"/>
  <c r="K2249" i="9"/>
  <c r="K2253" i="9"/>
  <c r="K2257" i="9"/>
  <c r="K2261" i="9"/>
  <c r="K2265" i="9"/>
  <c r="K2269" i="9"/>
  <c r="K2273" i="9"/>
  <c r="K2277" i="9"/>
  <c r="K2281" i="9"/>
  <c r="K2285" i="9"/>
  <c r="K2289" i="9"/>
  <c r="K2293" i="9"/>
  <c r="K2297" i="9"/>
  <c r="K2301" i="9"/>
  <c r="K2305" i="9"/>
  <c r="K2309" i="9"/>
  <c r="K2313" i="9"/>
  <c r="K2317" i="9"/>
  <c r="K2321" i="9"/>
  <c r="K2325" i="9"/>
  <c r="K2329" i="9"/>
  <c r="K2333" i="9"/>
  <c r="J2" i="9"/>
  <c r="J6" i="9"/>
  <c r="J10" i="9"/>
  <c r="J14" i="9"/>
  <c r="J18" i="9"/>
  <c r="J22" i="9"/>
  <c r="J26" i="9"/>
  <c r="J30" i="9"/>
  <c r="J34" i="9"/>
  <c r="J38" i="9"/>
  <c r="J42" i="9"/>
  <c r="J46" i="9"/>
  <c r="J50" i="9"/>
  <c r="J54" i="9"/>
  <c r="J58" i="9"/>
  <c r="J62" i="9"/>
  <c r="J66" i="9"/>
  <c r="J70" i="9"/>
  <c r="J74" i="9"/>
  <c r="J78" i="9"/>
  <c r="J82" i="9"/>
  <c r="J86" i="9"/>
  <c r="J90" i="9"/>
  <c r="J94" i="9"/>
  <c r="J98" i="9"/>
  <c r="J102" i="9"/>
  <c r="J106" i="9"/>
  <c r="J110" i="9"/>
  <c r="J114" i="9"/>
  <c r="J118" i="9"/>
  <c r="J122" i="9"/>
  <c r="J126" i="9"/>
  <c r="J130" i="9"/>
  <c r="J134" i="9"/>
  <c r="J138" i="9"/>
  <c r="J142" i="9"/>
  <c r="J146" i="9"/>
  <c r="J150" i="9"/>
  <c r="J154" i="9"/>
  <c r="J158" i="9"/>
  <c r="J162" i="9"/>
  <c r="J166" i="9"/>
  <c r="J170" i="9"/>
  <c r="J174" i="9"/>
  <c r="J178" i="9"/>
  <c r="J182" i="9"/>
  <c r="J186" i="9"/>
  <c r="J190" i="9"/>
  <c r="J194" i="9"/>
  <c r="J198" i="9"/>
  <c r="J202" i="9"/>
  <c r="J206" i="9"/>
  <c r="J210" i="9"/>
  <c r="J214" i="9"/>
  <c r="J218" i="9"/>
  <c r="J222" i="9"/>
  <c r="J226" i="9"/>
  <c r="J230" i="9"/>
  <c r="J234" i="9"/>
  <c r="J238" i="9"/>
  <c r="J242" i="9"/>
  <c r="J246" i="9"/>
  <c r="J250" i="9"/>
  <c r="J254" i="9"/>
  <c r="J258" i="9"/>
  <c r="J262" i="9"/>
  <c r="J266" i="9"/>
  <c r="J270" i="9"/>
  <c r="J274" i="9"/>
  <c r="J278" i="9"/>
  <c r="J282" i="9"/>
  <c r="J286" i="9"/>
  <c r="J290" i="9"/>
  <c r="J294" i="9"/>
  <c r="J298" i="9"/>
  <c r="J302" i="9"/>
  <c r="J306" i="9"/>
  <c r="J310" i="9"/>
  <c r="J314" i="9"/>
  <c r="J318" i="9"/>
  <c r="J322" i="9"/>
  <c r="J326" i="9"/>
  <c r="J330" i="9"/>
  <c r="J334" i="9"/>
  <c r="J338" i="9"/>
  <c r="J342" i="9"/>
  <c r="J346" i="9"/>
  <c r="J350" i="9"/>
  <c r="J354" i="9"/>
  <c r="J358" i="9"/>
  <c r="J362" i="9"/>
  <c r="J366" i="9"/>
  <c r="J370" i="9"/>
  <c r="J374" i="9"/>
  <c r="J378" i="9"/>
  <c r="J382" i="9"/>
  <c r="J386" i="9"/>
  <c r="J390" i="9"/>
  <c r="J394" i="9"/>
  <c r="J398" i="9"/>
  <c r="J402" i="9"/>
  <c r="J406" i="9"/>
  <c r="J410" i="9"/>
  <c r="J414" i="9"/>
  <c r="J418" i="9"/>
  <c r="J422" i="9"/>
  <c r="J426" i="9"/>
  <c r="J430" i="9"/>
  <c r="J434" i="9"/>
  <c r="J438" i="9"/>
  <c r="J442" i="9"/>
  <c r="J446" i="9"/>
  <c r="J450" i="9"/>
  <c r="J454" i="9"/>
  <c r="J458" i="9"/>
  <c r="J462" i="9"/>
  <c r="J466" i="9"/>
  <c r="J470" i="9"/>
  <c r="J474" i="9"/>
  <c r="J478" i="9"/>
  <c r="J482" i="9"/>
  <c r="J486" i="9"/>
  <c r="J490" i="9"/>
  <c r="J494" i="9"/>
  <c r="J498" i="9"/>
  <c r="J502" i="9"/>
  <c r="J506" i="9"/>
  <c r="J510" i="9"/>
  <c r="J514" i="9"/>
  <c r="J518" i="9"/>
  <c r="J522" i="9"/>
  <c r="J526" i="9"/>
  <c r="J530" i="9"/>
  <c r="J534" i="9"/>
  <c r="J538" i="9"/>
  <c r="J542" i="9"/>
  <c r="J546" i="9"/>
  <c r="J550" i="9"/>
  <c r="J554" i="9"/>
  <c r="J558" i="9"/>
  <c r="J562" i="9"/>
  <c r="J566" i="9"/>
  <c r="J570" i="9"/>
  <c r="J574" i="9"/>
  <c r="J578" i="9"/>
  <c r="J582" i="9"/>
  <c r="J586" i="9"/>
  <c r="J590" i="9"/>
  <c r="J594" i="9"/>
  <c r="J598" i="9"/>
  <c r="J602" i="9"/>
  <c r="J606" i="9"/>
  <c r="J610" i="9"/>
  <c r="J614" i="9"/>
  <c r="J618" i="9"/>
  <c r="J622" i="9"/>
  <c r="J626" i="9"/>
  <c r="J630" i="9"/>
  <c r="J634" i="9"/>
  <c r="J638" i="9"/>
  <c r="J642" i="9"/>
  <c r="J646" i="9"/>
  <c r="J650" i="9"/>
  <c r="J654" i="9"/>
  <c r="J658" i="9"/>
  <c r="J662" i="9"/>
  <c r="J666" i="9"/>
  <c r="J670" i="9"/>
  <c r="J674" i="9"/>
  <c r="J678" i="9"/>
  <c r="J682" i="9"/>
  <c r="J686" i="9"/>
  <c r="J690" i="9"/>
  <c r="J694" i="9"/>
  <c r="J698" i="9"/>
  <c r="J702" i="9"/>
  <c r="J706" i="9"/>
  <c r="J710" i="9"/>
  <c r="J714" i="9"/>
  <c r="J718" i="9"/>
  <c r="J722" i="9"/>
  <c r="J726" i="9"/>
  <c r="J730" i="9"/>
  <c r="J734" i="9"/>
  <c r="J738" i="9"/>
  <c r="J742" i="9"/>
  <c r="J746" i="9"/>
  <c r="J750" i="9"/>
  <c r="J754" i="9"/>
  <c r="J758" i="9"/>
  <c r="J762" i="9"/>
  <c r="J766" i="9"/>
  <c r="J770" i="9"/>
  <c r="J774" i="9"/>
  <c r="J778" i="9"/>
  <c r="J782" i="9"/>
  <c r="J786" i="9"/>
  <c r="J790" i="9"/>
  <c r="J794" i="9"/>
  <c r="J798" i="9"/>
  <c r="J802" i="9"/>
  <c r="J806" i="9"/>
  <c r="J810" i="9"/>
  <c r="J814" i="9"/>
  <c r="J818" i="9"/>
  <c r="J822" i="9"/>
  <c r="J826" i="9"/>
  <c r="J830" i="9"/>
  <c r="J834" i="9"/>
  <c r="J838" i="9"/>
  <c r="J842" i="9"/>
  <c r="J846" i="9"/>
  <c r="J850" i="9"/>
  <c r="J854" i="9"/>
  <c r="J858" i="9"/>
  <c r="J862" i="9"/>
  <c r="J866" i="9"/>
  <c r="J870" i="9"/>
  <c r="J874" i="9"/>
  <c r="J878" i="9"/>
  <c r="J882" i="9"/>
  <c r="J886" i="9"/>
  <c r="J890" i="9"/>
  <c r="J894" i="9"/>
  <c r="J898" i="9"/>
  <c r="J902" i="9"/>
  <c r="J906" i="9"/>
  <c r="J910" i="9"/>
  <c r="J914" i="9"/>
  <c r="J918" i="9"/>
  <c r="J922" i="9"/>
  <c r="J926" i="9"/>
  <c r="J930" i="9"/>
  <c r="J934" i="9"/>
  <c r="J938" i="9"/>
  <c r="J942" i="9"/>
  <c r="J946" i="9"/>
  <c r="J950" i="9"/>
  <c r="J954" i="9"/>
  <c r="J958" i="9"/>
  <c r="J962" i="9"/>
  <c r="J966" i="9"/>
  <c r="J970" i="9"/>
  <c r="J974" i="9"/>
  <c r="J978" i="9"/>
  <c r="J982" i="9"/>
  <c r="J986" i="9"/>
  <c r="J990" i="9"/>
  <c r="J994" i="9"/>
  <c r="J998" i="9"/>
  <c r="J1002" i="9"/>
  <c r="J1006" i="9"/>
  <c r="J1010" i="9"/>
  <c r="J1014" i="9"/>
  <c r="J1018" i="9"/>
  <c r="J1022" i="9"/>
  <c r="J1026" i="9"/>
  <c r="J1030" i="9"/>
  <c r="J1034" i="9"/>
  <c r="J1038" i="9"/>
  <c r="J1042" i="9"/>
  <c r="J1046" i="9"/>
  <c r="J1050" i="9"/>
  <c r="J1054" i="9"/>
  <c r="J1058" i="9"/>
  <c r="J1062" i="9"/>
  <c r="J1066" i="9"/>
  <c r="J1070" i="9"/>
  <c r="J1074" i="9"/>
  <c r="J1078" i="9"/>
  <c r="J1082" i="9"/>
  <c r="J1086" i="9"/>
  <c r="J1090" i="9"/>
  <c r="J1094" i="9"/>
  <c r="J1098" i="9"/>
  <c r="J1102" i="9"/>
  <c r="J1106" i="9"/>
  <c r="J1110" i="9"/>
  <c r="J1114" i="9"/>
  <c r="J1118" i="9"/>
  <c r="J1122" i="9"/>
  <c r="J1126" i="9"/>
  <c r="J1130" i="9"/>
  <c r="J1134" i="9"/>
  <c r="J1138" i="9"/>
  <c r="J1142" i="9"/>
  <c r="J1146" i="9"/>
  <c r="J1150" i="9"/>
  <c r="J1154" i="9"/>
  <c r="J1158" i="9"/>
  <c r="J1162" i="9"/>
  <c r="J1166" i="9"/>
  <c r="J1170" i="9"/>
  <c r="J1174" i="9"/>
  <c r="J1178" i="9"/>
  <c r="J1182" i="9"/>
  <c r="J1186" i="9"/>
  <c r="J1190" i="9"/>
  <c r="J1194" i="9"/>
  <c r="J1198" i="9"/>
  <c r="J1202" i="9"/>
  <c r="J1206" i="9"/>
  <c r="J1210" i="9"/>
  <c r="J1214" i="9"/>
  <c r="J1218" i="9"/>
  <c r="J1222" i="9"/>
  <c r="J1226" i="9"/>
  <c r="J1230" i="9"/>
  <c r="J1234" i="9"/>
  <c r="J1238" i="9"/>
  <c r="J1242" i="9"/>
  <c r="J1246" i="9"/>
  <c r="J1250" i="9"/>
  <c r="J1254" i="9"/>
  <c r="J1258" i="9"/>
  <c r="J1262" i="9"/>
  <c r="J1266" i="9"/>
  <c r="J1270" i="9"/>
  <c r="J1274" i="9"/>
  <c r="J1278" i="9"/>
  <c r="J1282" i="9"/>
  <c r="J1286" i="9"/>
  <c r="J1290" i="9"/>
  <c r="J1294" i="9"/>
  <c r="J1298" i="9"/>
  <c r="J1302" i="9"/>
  <c r="J1306" i="9"/>
  <c r="J1310" i="9"/>
  <c r="J1314" i="9"/>
  <c r="J1318" i="9"/>
  <c r="J1322" i="9"/>
  <c r="J1326" i="9"/>
  <c r="J1330" i="9"/>
  <c r="J1334" i="9"/>
  <c r="J1338" i="9"/>
  <c r="J1342" i="9"/>
  <c r="J1346" i="9"/>
  <c r="J1350" i="9"/>
  <c r="J1354" i="9"/>
  <c r="J1358" i="9"/>
  <c r="J1362" i="9"/>
  <c r="J1366" i="9"/>
  <c r="J1370" i="9"/>
  <c r="J1374" i="9"/>
  <c r="J1378" i="9"/>
  <c r="J1382" i="9"/>
  <c r="J1386" i="9"/>
  <c r="J1390" i="9"/>
  <c r="J1394" i="9"/>
  <c r="J1398" i="9"/>
  <c r="J1402" i="9"/>
  <c r="J1406" i="9"/>
  <c r="J1410" i="9"/>
  <c r="J1414" i="9"/>
  <c r="J1418" i="9"/>
  <c r="J1422" i="9"/>
  <c r="J1426" i="9"/>
  <c r="J1430" i="9"/>
  <c r="J1434" i="9"/>
  <c r="J1438" i="9"/>
  <c r="J1442" i="9"/>
  <c r="J1446" i="9"/>
  <c r="J1450" i="9"/>
  <c r="J1454" i="9"/>
  <c r="J1458" i="9"/>
  <c r="J1462" i="9"/>
  <c r="J1466" i="9"/>
  <c r="J1470" i="9"/>
  <c r="J1474" i="9"/>
  <c r="J1478" i="9"/>
  <c r="J1482" i="9"/>
  <c r="J1486" i="9"/>
  <c r="J1490" i="9"/>
  <c r="J1494" i="9"/>
  <c r="J1498" i="9"/>
  <c r="J1502" i="9"/>
  <c r="J1506" i="9"/>
  <c r="J1510" i="9"/>
  <c r="J1514" i="9"/>
  <c r="J1518" i="9"/>
  <c r="J1522" i="9"/>
  <c r="J1526" i="9"/>
  <c r="J1530" i="9"/>
  <c r="J1534" i="9"/>
  <c r="J1538" i="9"/>
  <c r="J1542" i="9"/>
  <c r="J1546" i="9"/>
  <c r="J1550" i="9"/>
  <c r="J1554" i="9"/>
  <c r="J1558" i="9"/>
  <c r="J1562" i="9"/>
  <c r="J1566" i="9"/>
  <c r="J1570" i="9"/>
  <c r="J1574" i="9"/>
  <c r="J1578" i="9"/>
  <c r="J1582" i="9"/>
  <c r="J1586" i="9"/>
  <c r="J1590" i="9"/>
  <c r="J1594" i="9"/>
  <c r="J1598" i="9"/>
  <c r="J1602" i="9"/>
  <c r="J1606" i="9"/>
  <c r="J1610" i="9"/>
  <c r="J1614" i="9"/>
  <c r="J1618" i="9"/>
  <c r="J1622" i="9"/>
  <c r="J1626" i="9"/>
  <c r="J1630" i="9"/>
  <c r="J1634" i="9"/>
  <c r="J1638" i="9"/>
  <c r="J1642" i="9"/>
  <c r="J1646" i="9"/>
  <c r="J1650" i="9"/>
  <c r="J1654" i="9"/>
  <c r="J1658" i="9"/>
  <c r="J1662" i="9"/>
  <c r="J1666" i="9"/>
  <c r="J1670" i="9"/>
  <c r="J1674" i="9"/>
  <c r="J1678" i="9"/>
  <c r="J1682" i="9"/>
  <c r="J1686" i="9"/>
  <c r="J1690" i="9"/>
  <c r="J1694" i="9"/>
  <c r="J1698" i="9"/>
  <c r="J1702" i="9"/>
  <c r="J1706" i="9"/>
  <c r="J1710" i="9"/>
  <c r="J1714" i="9"/>
  <c r="J1718" i="9"/>
  <c r="J1722" i="9"/>
  <c r="J1726" i="9"/>
  <c r="J1730" i="9"/>
  <c r="J1734" i="9"/>
  <c r="J1738" i="9"/>
  <c r="J1742" i="9"/>
  <c r="J1746" i="9"/>
  <c r="J1750" i="9"/>
  <c r="J1754" i="9"/>
  <c r="J1758" i="9"/>
  <c r="J1762" i="9"/>
  <c r="J1766" i="9"/>
  <c r="J1770" i="9"/>
  <c r="J1774" i="9"/>
  <c r="J1778" i="9"/>
  <c r="J1782" i="9"/>
  <c r="J1786" i="9"/>
  <c r="J1790" i="9"/>
  <c r="J1794" i="9"/>
  <c r="J1798" i="9"/>
  <c r="J1802" i="9"/>
  <c r="J1806" i="9"/>
  <c r="J1810" i="9"/>
  <c r="J1814" i="9"/>
  <c r="J1818" i="9"/>
  <c r="J1822" i="9"/>
  <c r="J1826" i="9"/>
  <c r="J1830" i="9"/>
  <c r="J1834" i="9"/>
  <c r="J1838" i="9"/>
  <c r="J1842" i="9"/>
  <c r="J1846" i="9"/>
  <c r="J1850" i="9"/>
  <c r="J1854" i="9"/>
  <c r="J1858" i="9"/>
  <c r="J1862" i="9"/>
  <c r="J1866" i="9"/>
  <c r="J1870" i="9"/>
  <c r="J1874" i="9"/>
  <c r="J1878" i="9"/>
  <c r="J1882" i="9"/>
  <c r="J1886" i="9"/>
  <c r="J1890" i="9"/>
  <c r="J1894" i="9"/>
  <c r="J1898" i="9"/>
  <c r="J1902" i="9"/>
  <c r="J1906" i="9"/>
  <c r="J1910" i="9"/>
  <c r="J1914" i="9"/>
  <c r="J1918" i="9"/>
  <c r="J1922" i="9"/>
  <c r="J1926" i="9"/>
  <c r="J1930" i="9"/>
  <c r="J1934" i="9"/>
  <c r="J1938" i="9"/>
  <c r="J1942" i="9"/>
  <c r="J1946" i="9"/>
  <c r="J1950" i="9"/>
  <c r="J1954" i="9"/>
  <c r="J1958" i="9"/>
  <c r="J1962" i="9"/>
  <c r="J1966" i="9"/>
  <c r="J1970" i="9"/>
  <c r="J1974" i="9"/>
  <c r="J1978" i="9"/>
  <c r="J1982" i="9"/>
  <c r="J1986" i="9"/>
  <c r="J1990" i="9"/>
  <c r="J1994" i="9"/>
  <c r="J1998" i="9"/>
  <c r="J2002" i="9"/>
  <c r="J2006" i="9"/>
  <c r="J2010" i="9"/>
  <c r="J2014" i="9"/>
  <c r="J2018" i="9"/>
  <c r="J2022" i="9"/>
  <c r="J2026" i="9"/>
  <c r="J2030" i="9"/>
  <c r="J2034" i="9"/>
  <c r="J2038" i="9"/>
  <c r="J2042" i="9"/>
  <c r="J2046" i="9"/>
  <c r="J2050" i="9"/>
  <c r="J2054" i="9"/>
  <c r="J2058" i="9"/>
  <c r="J2062" i="9"/>
  <c r="J2066" i="9"/>
  <c r="J2070" i="9"/>
  <c r="J2074" i="9"/>
  <c r="J2078" i="9"/>
  <c r="J2082" i="9"/>
  <c r="J2086" i="9"/>
  <c r="J2090" i="9"/>
  <c r="J2094" i="9"/>
  <c r="J2098" i="9"/>
  <c r="J2102" i="9"/>
  <c r="J2106" i="9"/>
  <c r="J2110" i="9"/>
  <c r="J2114" i="9"/>
  <c r="J2118" i="9"/>
  <c r="J2122" i="9"/>
  <c r="J2126" i="9"/>
  <c r="J2130" i="9"/>
  <c r="J2134" i="9"/>
  <c r="J2138" i="9"/>
  <c r="J2142" i="9"/>
  <c r="J2146" i="9"/>
  <c r="J2150" i="9"/>
  <c r="J2154" i="9"/>
  <c r="J2158" i="9"/>
  <c r="J2162" i="9"/>
  <c r="J2166" i="9"/>
  <c r="J2170" i="9"/>
  <c r="J2174" i="9"/>
  <c r="J2178" i="9"/>
  <c r="J2182" i="9"/>
  <c r="J2186" i="9"/>
  <c r="J2190" i="9"/>
  <c r="J2194" i="9"/>
  <c r="J2198" i="9"/>
  <c r="J2202" i="9"/>
  <c r="J2206" i="9"/>
  <c r="J2210" i="9"/>
  <c r="J2214" i="9"/>
  <c r="J2218" i="9"/>
  <c r="J2222" i="9"/>
  <c r="J2226" i="9"/>
  <c r="J2230" i="9"/>
  <c r="J2234" i="9"/>
  <c r="J2238" i="9"/>
  <c r="J2242" i="9"/>
  <c r="J2246" i="9"/>
  <c r="J2250" i="9"/>
  <c r="J2254" i="9"/>
  <c r="J2258" i="9"/>
  <c r="J2262" i="9"/>
  <c r="J2266" i="9"/>
  <c r="J2270" i="9"/>
  <c r="J2274" i="9"/>
  <c r="J2278" i="9"/>
  <c r="J2282" i="9"/>
  <c r="J2286" i="9"/>
  <c r="J2290" i="9"/>
  <c r="J2294" i="9"/>
  <c r="J2298" i="9"/>
  <c r="J2302" i="9"/>
  <c r="J2306" i="9"/>
  <c r="J2310" i="9"/>
  <c r="J2314" i="9"/>
  <c r="J2318" i="9"/>
  <c r="J2322" i="9"/>
  <c r="J2326" i="9"/>
  <c r="J2330" i="9"/>
  <c r="J2334" i="9"/>
  <c r="L1985" i="9" a="1"/>
  <c r="L1985" i="9" s="1"/>
  <c r="L1992" i="9" a="1"/>
  <c r="L1992" i="9" s="1"/>
  <c r="L2000" i="9" a="1"/>
  <c r="L2000" i="9" s="1"/>
  <c r="L2008" i="9" a="1"/>
  <c r="L2008" i="9" s="1"/>
  <c r="L2015" i="9" a="1"/>
  <c r="L2015" i="9" s="1"/>
  <c r="L2023" i="9" a="1"/>
  <c r="L2023" i="9" s="1"/>
  <c r="L2038" i="9" a="1"/>
  <c r="L2038" i="9" s="1"/>
  <c r="L2046" i="9" a="1"/>
  <c r="L2046" i="9" s="1"/>
  <c r="L2053" i="9" a="1"/>
  <c r="L2053" i="9" s="1"/>
  <c r="L2061" i="9" a="1"/>
  <c r="L2061" i="9" s="1"/>
  <c r="L2069" i="9" a="1"/>
  <c r="L2069" i="9" s="1"/>
  <c r="L2076" i="9" a="1"/>
  <c r="L2076" i="9" s="1"/>
  <c r="L2084" i="9" a="1"/>
  <c r="L2084" i="9" s="1"/>
  <c r="L2092" i="9" a="1"/>
  <c r="L2092" i="9" s="1"/>
  <c r="L2099" i="9" a="1"/>
  <c r="L2099" i="9" s="1"/>
  <c r="L2107" i="9" a="1"/>
  <c r="L2107" i="9" s="1"/>
  <c r="L2122" i="9" a="1"/>
  <c r="L2122" i="9" s="1"/>
  <c r="L2130" i="9" a="1"/>
  <c r="L2130" i="9" s="1"/>
  <c r="L2138" i="9" a="1"/>
  <c r="L2138" i="9" s="1"/>
  <c r="L2145" i="9" a="1"/>
  <c r="L2145" i="9" s="1"/>
  <c r="L2153" i="9" a="1"/>
  <c r="L2153" i="9" s="1"/>
  <c r="L2160" i="9" a="1"/>
  <c r="L2160" i="9" s="1"/>
  <c r="L2168" i="9" a="1"/>
  <c r="L2168" i="9" s="1"/>
  <c r="L2176" i="9" a="1"/>
  <c r="L2176" i="9" s="1"/>
  <c r="L2183" i="9" a="1"/>
  <c r="L2183" i="9" s="1"/>
  <c r="L2191" i="9" a="1"/>
  <c r="L2191" i="9" s="1"/>
  <c r="L2199" i="9" a="1"/>
  <c r="L2199" i="9" s="1"/>
  <c r="L2206" i="9" a="1"/>
  <c r="L2206" i="9" s="1"/>
  <c r="L2214" i="9" a="1"/>
  <c r="L2214" i="9" s="1"/>
  <c r="L2222" i="9" a="1"/>
  <c r="L2222" i="9" s="1"/>
  <c r="L2229" i="9" a="1"/>
  <c r="L2229" i="9" s="1"/>
  <c r="L2237" i="9" a="1"/>
  <c r="L2237" i="9" s="1"/>
  <c r="L2244" i="9" a="1"/>
  <c r="L2244" i="9" s="1"/>
  <c r="L2252" i="9" a="1"/>
  <c r="L2252" i="9" s="1"/>
  <c r="L2260" i="9" a="1"/>
  <c r="L2260" i="9" s="1"/>
  <c r="L2267" i="9" a="1"/>
  <c r="L2267" i="9" s="1"/>
  <c r="L2275" i="9" a="1"/>
  <c r="L2275" i="9" s="1"/>
  <c r="L2283" i="9" a="1"/>
  <c r="L2283" i="9" s="1"/>
  <c r="L2290" i="9" a="1"/>
  <c r="L2290" i="9" s="1"/>
  <c r="L2298" i="9" a="1"/>
  <c r="L2298" i="9" s="1"/>
  <c r="L2306" i="9" a="1"/>
  <c r="L2306" i="9" s="1"/>
  <c r="L2314" i="9" a="1"/>
  <c r="L2314" i="9" s="1"/>
  <c r="L2322" i="9" a="1"/>
  <c r="L2322" i="9" s="1"/>
  <c r="L2330" i="9" a="1"/>
  <c r="L2330" i="9" s="1"/>
  <c r="K3" i="9"/>
  <c r="K11" i="9"/>
  <c r="K19" i="9"/>
  <c r="K27" i="9"/>
  <c r="K35" i="9"/>
  <c r="K43" i="9"/>
  <c r="K51" i="9"/>
  <c r="K59" i="9"/>
  <c r="K67" i="9"/>
  <c r="K75" i="9"/>
  <c r="K83" i="9"/>
  <c r="K91" i="9"/>
  <c r="K99" i="9"/>
  <c r="K107" i="9"/>
  <c r="K115" i="9"/>
  <c r="K123" i="9"/>
  <c r="K131" i="9"/>
  <c r="K139" i="9"/>
  <c r="K147" i="9"/>
  <c r="K155" i="9"/>
  <c r="K163" i="9"/>
  <c r="K171" i="9"/>
  <c r="K179" i="9"/>
  <c r="K187" i="9"/>
  <c r="K195" i="9"/>
  <c r="K203" i="9"/>
  <c r="K211" i="9"/>
  <c r="K219" i="9"/>
  <c r="K227" i="9"/>
  <c r="K232" i="9"/>
  <c r="K237" i="9"/>
  <c r="K242" i="9"/>
  <c r="K246" i="9"/>
  <c r="K250" i="9"/>
  <c r="K254" i="9"/>
  <c r="K258" i="9"/>
  <c r="K262" i="9"/>
  <c r="K266" i="9"/>
  <c r="K270" i="9"/>
  <c r="K274" i="9"/>
  <c r="K278" i="9"/>
  <c r="K282" i="9"/>
  <c r="K286" i="9"/>
  <c r="K290" i="9"/>
  <c r="K294" i="9"/>
  <c r="K298" i="9"/>
  <c r="K302" i="9"/>
  <c r="K306" i="9"/>
  <c r="K310" i="9"/>
  <c r="K314" i="9"/>
  <c r="K318" i="9"/>
  <c r="K322" i="9"/>
  <c r="K326" i="9"/>
  <c r="K330" i="9"/>
  <c r="K334" i="9"/>
  <c r="K338" i="9"/>
  <c r="K342" i="9"/>
  <c r="K346" i="9"/>
  <c r="K350" i="9"/>
  <c r="K354" i="9"/>
  <c r="K358" i="9"/>
  <c r="K362" i="9"/>
  <c r="K366" i="9"/>
  <c r="K370" i="9"/>
  <c r="K374" i="9"/>
  <c r="K378" i="9"/>
  <c r="K382" i="9"/>
  <c r="K386" i="9"/>
  <c r="K390" i="9"/>
  <c r="K394" i="9"/>
  <c r="K398" i="9"/>
  <c r="K402" i="9"/>
  <c r="K406" i="9"/>
  <c r="K410" i="9"/>
  <c r="K414" i="9"/>
  <c r="K418" i="9"/>
  <c r="K422" i="9"/>
  <c r="K426" i="9"/>
  <c r="K430" i="9"/>
  <c r="K434" i="9"/>
  <c r="K438" i="9"/>
  <c r="K442" i="9"/>
  <c r="K446" i="9"/>
  <c r="K450" i="9"/>
  <c r="K454" i="9"/>
  <c r="K458" i="9"/>
  <c r="K462" i="9"/>
  <c r="K466" i="9"/>
  <c r="K470" i="9"/>
  <c r="K474" i="9"/>
  <c r="K478" i="9"/>
  <c r="K482" i="9"/>
  <c r="K486" i="9"/>
  <c r="K490" i="9"/>
  <c r="K494" i="9"/>
  <c r="K498" i="9"/>
  <c r="K502" i="9"/>
  <c r="K506" i="9"/>
  <c r="K510" i="9"/>
  <c r="K514" i="9"/>
  <c r="K518" i="9"/>
  <c r="K522" i="9"/>
  <c r="K526" i="9"/>
  <c r="K530" i="9"/>
  <c r="K534" i="9"/>
  <c r="K538" i="9"/>
  <c r="K542" i="9"/>
  <c r="K546" i="9"/>
  <c r="K550" i="9"/>
  <c r="K554" i="9"/>
  <c r="K558" i="9"/>
  <c r="K562" i="9"/>
  <c r="K566" i="9"/>
  <c r="K570" i="9"/>
  <c r="K574" i="9"/>
  <c r="K578" i="9"/>
  <c r="K582" i="9"/>
  <c r="K586" i="9"/>
  <c r="K590" i="9"/>
  <c r="K594" i="9"/>
  <c r="K598" i="9"/>
  <c r="K602" i="9"/>
  <c r="K606" i="9"/>
  <c r="K610" i="9"/>
  <c r="K614" i="9"/>
  <c r="K618" i="9"/>
  <c r="K622" i="9"/>
  <c r="K626" i="9"/>
  <c r="K630" i="9"/>
  <c r="K634" i="9"/>
  <c r="K638" i="9"/>
  <c r="K642" i="9"/>
  <c r="K646" i="9"/>
  <c r="K650" i="9"/>
  <c r="K654" i="9"/>
  <c r="K658" i="9"/>
  <c r="K662" i="9"/>
  <c r="K666" i="9"/>
  <c r="K670" i="9"/>
  <c r="K674" i="9"/>
  <c r="K678" i="9"/>
  <c r="K682" i="9"/>
  <c r="K686" i="9"/>
  <c r="K690" i="9"/>
  <c r="K694" i="9"/>
  <c r="K698" i="9"/>
  <c r="K702" i="9"/>
  <c r="K706" i="9"/>
  <c r="K710" i="9"/>
  <c r="K714" i="9"/>
  <c r="K718" i="9"/>
  <c r="K722" i="9"/>
  <c r="K726" i="9"/>
  <c r="K730" i="9"/>
  <c r="K734" i="9"/>
  <c r="K738" i="9"/>
  <c r="K742" i="9"/>
  <c r="K746" i="9"/>
  <c r="K750" i="9"/>
  <c r="K754" i="9"/>
  <c r="K758" i="9"/>
  <c r="K762" i="9"/>
  <c r="K766" i="9"/>
  <c r="K770" i="9"/>
  <c r="K774" i="9"/>
  <c r="K778" i="9"/>
  <c r="K782" i="9"/>
  <c r="K786" i="9"/>
  <c r="K790" i="9"/>
  <c r="K794" i="9"/>
  <c r="K798" i="9"/>
  <c r="K802" i="9"/>
  <c r="K806" i="9"/>
  <c r="K810" i="9"/>
  <c r="K814" i="9"/>
  <c r="K818" i="9"/>
  <c r="K822" i="9"/>
  <c r="K826" i="9"/>
  <c r="K830" i="9"/>
  <c r="K834" i="9"/>
  <c r="K838" i="9"/>
  <c r="K842" i="9"/>
  <c r="K846" i="9"/>
  <c r="K850" i="9"/>
  <c r="K854" i="9"/>
  <c r="K858" i="9"/>
  <c r="K862" i="9"/>
  <c r="K866" i="9"/>
  <c r="K870" i="9"/>
  <c r="K874" i="9"/>
  <c r="K878" i="9"/>
  <c r="K882" i="9"/>
  <c r="K886" i="9"/>
  <c r="K890" i="9"/>
  <c r="K894" i="9"/>
  <c r="K898" i="9"/>
  <c r="K902" i="9"/>
  <c r="K906" i="9"/>
  <c r="K910" i="9"/>
  <c r="K914" i="9"/>
  <c r="K918" i="9"/>
  <c r="K922" i="9"/>
  <c r="K926" i="9"/>
  <c r="K930" i="9"/>
  <c r="K934" i="9"/>
  <c r="K938" i="9"/>
  <c r="K942" i="9"/>
  <c r="K946" i="9"/>
  <c r="K950" i="9"/>
  <c r="K954" i="9"/>
  <c r="K958" i="9"/>
  <c r="K962" i="9"/>
  <c r="K966" i="9"/>
  <c r="K970" i="9"/>
  <c r="K974" i="9"/>
  <c r="K978" i="9"/>
  <c r="K982" i="9"/>
  <c r="K986" i="9"/>
  <c r="K990" i="9"/>
  <c r="K994" i="9"/>
  <c r="K998" i="9"/>
  <c r="K1002" i="9"/>
  <c r="K1006" i="9"/>
  <c r="K1010" i="9"/>
  <c r="K1014" i="9"/>
  <c r="K1018" i="9"/>
  <c r="K1022" i="9"/>
  <c r="K1026" i="9"/>
  <c r="K1030" i="9"/>
  <c r="K1034" i="9"/>
  <c r="K1038" i="9"/>
  <c r="K1042" i="9"/>
  <c r="K1046" i="9"/>
  <c r="K1050" i="9"/>
  <c r="K1054" i="9"/>
  <c r="K1058" i="9"/>
  <c r="K1062" i="9"/>
  <c r="K1066" i="9"/>
  <c r="K1070" i="9"/>
  <c r="K1074" i="9"/>
  <c r="K1078" i="9"/>
  <c r="K1082" i="9"/>
  <c r="K1086" i="9"/>
  <c r="K1090" i="9"/>
  <c r="K1094" i="9"/>
  <c r="K1098" i="9"/>
  <c r="K1102" i="9"/>
  <c r="K1106" i="9"/>
  <c r="K1110" i="9"/>
  <c r="K1114" i="9"/>
  <c r="K1118" i="9"/>
  <c r="K1122" i="9"/>
  <c r="K1126" i="9"/>
  <c r="K1130" i="9"/>
  <c r="K1134" i="9"/>
  <c r="K1138" i="9"/>
  <c r="K1142" i="9"/>
  <c r="K1146" i="9"/>
  <c r="K1150" i="9"/>
  <c r="K1154" i="9"/>
  <c r="K1158" i="9"/>
  <c r="K1162" i="9"/>
  <c r="K1166" i="9"/>
  <c r="K1170" i="9"/>
  <c r="K1174" i="9"/>
  <c r="K1178" i="9"/>
  <c r="K1182" i="9"/>
  <c r="K1186" i="9"/>
  <c r="K1190" i="9"/>
  <c r="K1194" i="9"/>
  <c r="K1198" i="9"/>
  <c r="K1202" i="9"/>
  <c r="K1206" i="9"/>
  <c r="K1210" i="9"/>
  <c r="K1214" i="9"/>
  <c r="K1218" i="9"/>
  <c r="K1222" i="9"/>
  <c r="K1226" i="9"/>
  <c r="K1230" i="9"/>
  <c r="K1234" i="9"/>
  <c r="K1238" i="9"/>
  <c r="K1242" i="9"/>
  <c r="K1246" i="9"/>
  <c r="K1250" i="9"/>
  <c r="K1254" i="9"/>
  <c r="K1258" i="9"/>
  <c r="K1262" i="9"/>
  <c r="K1266" i="9"/>
  <c r="K1270" i="9"/>
  <c r="K1274" i="9"/>
  <c r="K1278" i="9"/>
  <c r="K1282" i="9"/>
  <c r="K1286" i="9"/>
  <c r="K1290" i="9"/>
  <c r="K1294" i="9"/>
  <c r="K1298" i="9"/>
  <c r="K1302" i="9"/>
  <c r="K1306" i="9"/>
  <c r="K1310" i="9"/>
  <c r="K1314" i="9"/>
  <c r="K1318" i="9"/>
  <c r="K1322" i="9"/>
  <c r="K1326" i="9"/>
  <c r="K1330" i="9"/>
  <c r="K1334" i="9"/>
  <c r="K1338" i="9"/>
  <c r="K1342" i="9"/>
  <c r="K1346" i="9"/>
  <c r="K1350" i="9"/>
  <c r="K1354" i="9"/>
  <c r="K1358" i="9"/>
  <c r="K1362" i="9"/>
  <c r="K1366" i="9"/>
  <c r="K1370" i="9"/>
  <c r="K1374" i="9"/>
  <c r="K1378" i="9"/>
  <c r="K1382" i="9"/>
  <c r="K1386" i="9"/>
  <c r="K1390" i="9"/>
  <c r="K1394" i="9"/>
  <c r="K1398" i="9"/>
  <c r="K1402" i="9"/>
  <c r="K1406" i="9"/>
  <c r="K1410" i="9"/>
  <c r="K1414" i="9"/>
  <c r="K1418" i="9"/>
  <c r="K1422" i="9"/>
  <c r="K1426" i="9"/>
  <c r="K1430" i="9"/>
  <c r="K1434" i="9"/>
  <c r="K1438" i="9"/>
  <c r="K1442" i="9"/>
  <c r="K1446" i="9"/>
  <c r="K1450" i="9"/>
  <c r="K1454" i="9"/>
  <c r="K1458" i="9"/>
  <c r="K1462" i="9"/>
  <c r="K1466" i="9"/>
  <c r="K1470" i="9"/>
  <c r="K1474" i="9"/>
  <c r="K1478" i="9"/>
  <c r="K1482" i="9"/>
  <c r="K1486" i="9"/>
  <c r="K1490" i="9"/>
  <c r="K1494" i="9"/>
  <c r="K1498" i="9"/>
  <c r="K1502" i="9"/>
  <c r="K1506" i="9"/>
  <c r="K1510" i="9"/>
  <c r="K1514" i="9"/>
  <c r="K1518" i="9"/>
  <c r="K1522" i="9"/>
  <c r="K1526" i="9"/>
  <c r="K1530" i="9"/>
  <c r="K1534" i="9"/>
  <c r="K1538" i="9"/>
  <c r="K1542" i="9"/>
  <c r="K1546" i="9"/>
  <c r="K1550" i="9"/>
  <c r="K1554" i="9"/>
  <c r="K1558" i="9"/>
  <c r="K1562" i="9"/>
  <c r="K1566" i="9"/>
  <c r="K1570" i="9"/>
  <c r="K1574" i="9"/>
  <c r="K1578" i="9"/>
  <c r="K1582" i="9"/>
  <c r="K1586" i="9"/>
  <c r="K1590" i="9"/>
  <c r="K1594" i="9"/>
  <c r="K1598" i="9"/>
  <c r="K1602" i="9"/>
  <c r="K1606" i="9"/>
  <c r="K1610" i="9"/>
  <c r="K1614" i="9"/>
  <c r="K1618" i="9"/>
  <c r="K1622" i="9"/>
  <c r="K1626" i="9"/>
  <c r="K1630" i="9"/>
  <c r="K1634" i="9"/>
  <c r="K1638" i="9"/>
  <c r="K1642" i="9"/>
  <c r="K1646" i="9"/>
  <c r="K1650" i="9"/>
  <c r="K1654" i="9"/>
  <c r="K1658" i="9"/>
  <c r="K1662" i="9"/>
  <c r="K1666" i="9"/>
  <c r="K1670" i="9"/>
  <c r="K1674" i="9"/>
  <c r="K1678" i="9"/>
  <c r="K1682" i="9"/>
  <c r="K1686" i="9"/>
  <c r="K1690" i="9"/>
  <c r="K1694" i="9"/>
  <c r="K1698" i="9"/>
  <c r="K1702" i="9"/>
  <c r="K1706" i="9"/>
  <c r="K1710" i="9"/>
  <c r="K1714" i="9"/>
  <c r="K1718" i="9"/>
  <c r="K1722" i="9"/>
  <c r="K1726" i="9"/>
  <c r="K1730" i="9"/>
  <c r="K1734" i="9"/>
  <c r="K1738" i="9"/>
  <c r="K1742" i="9"/>
  <c r="K1746" i="9"/>
  <c r="K1750" i="9"/>
  <c r="K1754" i="9"/>
  <c r="K1758" i="9"/>
  <c r="K1762" i="9"/>
  <c r="K1766" i="9"/>
  <c r="K1770" i="9"/>
  <c r="K1774" i="9"/>
  <c r="K1778" i="9"/>
  <c r="K1782" i="9"/>
  <c r="K1786" i="9"/>
  <c r="K1790" i="9"/>
  <c r="K1794" i="9"/>
  <c r="K1798" i="9"/>
  <c r="K1802" i="9"/>
  <c r="K1806" i="9"/>
  <c r="K1810" i="9"/>
  <c r="K1814" i="9"/>
  <c r="K1818" i="9"/>
  <c r="K1822" i="9"/>
  <c r="K1826" i="9"/>
  <c r="K1830" i="9"/>
  <c r="K1834" i="9"/>
  <c r="K1838" i="9"/>
  <c r="K1842" i="9"/>
  <c r="K1846" i="9"/>
  <c r="K1850" i="9"/>
  <c r="K1854" i="9"/>
  <c r="K1858" i="9"/>
  <c r="K1862" i="9"/>
  <c r="K1866" i="9"/>
  <c r="K1870" i="9"/>
  <c r="K1874" i="9"/>
  <c r="K1878" i="9"/>
  <c r="K1882" i="9"/>
  <c r="K1886" i="9"/>
  <c r="K1890" i="9"/>
  <c r="K1894" i="9"/>
  <c r="K1898" i="9"/>
  <c r="K1902" i="9"/>
  <c r="K1906" i="9"/>
  <c r="K1910" i="9"/>
  <c r="K1914" i="9"/>
  <c r="K1918" i="9"/>
  <c r="K1922" i="9"/>
  <c r="K1926" i="9"/>
  <c r="K1930" i="9"/>
  <c r="K1934" i="9"/>
  <c r="K1938" i="9"/>
  <c r="K1942" i="9"/>
  <c r="K1946" i="9"/>
  <c r="K1950" i="9"/>
  <c r="K1954" i="9"/>
  <c r="K1958" i="9"/>
  <c r="K1962" i="9"/>
  <c r="K1966" i="9"/>
  <c r="K1970" i="9"/>
  <c r="K1974" i="9"/>
  <c r="K1978" i="9"/>
  <c r="K1982" i="9"/>
  <c r="K1986" i="9"/>
  <c r="K1990" i="9"/>
  <c r="K1994" i="9"/>
  <c r="K1998" i="9"/>
  <c r="K2002" i="9"/>
  <c r="K2006" i="9"/>
  <c r="K2010" i="9"/>
  <c r="K2014" i="9"/>
  <c r="K2018" i="9"/>
  <c r="K2022" i="9"/>
  <c r="K2026" i="9"/>
  <c r="K2030" i="9"/>
  <c r="K2034" i="9"/>
  <c r="K2038" i="9"/>
  <c r="K2042" i="9"/>
  <c r="K2046" i="9"/>
  <c r="K2050" i="9"/>
  <c r="K2054" i="9"/>
  <c r="K2058" i="9"/>
  <c r="K2062" i="9"/>
  <c r="K2066" i="9"/>
  <c r="K2070" i="9"/>
  <c r="K2074" i="9"/>
  <c r="K2078" i="9"/>
  <c r="K2082" i="9"/>
  <c r="K2086" i="9"/>
  <c r="K2090" i="9"/>
  <c r="K2094" i="9"/>
  <c r="K2098" i="9"/>
  <c r="K2102" i="9"/>
  <c r="K2106" i="9"/>
  <c r="K2110" i="9"/>
  <c r="K2114" i="9"/>
  <c r="K2118" i="9"/>
  <c r="K2122" i="9"/>
  <c r="K2126" i="9"/>
  <c r="K2130" i="9"/>
  <c r="K2134" i="9"/>
  <c r="K2138" i="9"/>
  <c r="K2142" i="9"/>
  <c r="K2146" i="9"/>
  <c r="K2150" i="9"/>
  <c r="K2154" i="9"/>
  <c r="K2158" i="9"/>
  <c r="K2162" i="9"/>
  <c r="K2166" i="9"/>
  <c r="K2170" i="9"/>
  <c r="K2174" i="9"/>
  <c r="K2178" i="9"/>
  <c r="K2182" i="9"/>
  <c r="K2186" i="9"/>
  <c r="K2190" i="9"/>
  <c r="K2194" i="9"/>
  <c r="K2198" i="9"/>
  <c r="K2202" i="9"/>
  <c r="K2206" i="9"/>
  <c r="K2210" i="9"/>
  <c r="K2214" i="9"/>
  <c r="K2218" i="9"/>
  <c r="K2222" i="9"/>
  <c r="K2226" i="9"/>
  <c r="K2230" i="9"/>
  <c r="K2234" i="9"/>
  <c r="K2238" i="9"/>
  <c r="K2242" i="9"/>
  <c r="K2246" i="9"/>
  <c r="K2250" i="9"/>
  <c r="K2254" i="9"/>
  <c r="K2258" i="9"/>
  <c r="K2262" i="9"/>
  <c r="K2266" i="9"/>
  <c r="K2270" i="9"/>
  <c r="K2274" i="9"/>
  <c r="K2278" i="9"/>
  <c r="K2282" i="9"/>
  <c r="K2286" i="9"/>
  <c r="K2290" i="9"/>
  <c r="K2294" i="9"/>
  <c r="K2298" i="9"/>
  <c r="K2302" i="9"/>
  <c r="K2306" i="9"/>
  <c r="K2310" i="9"/>
  <c r="K2314" i="9"/>
  <c r="K2318" i="9"/>
  <c r="K2322" i="9"/>
  <c r="K2326" i="9"/>
  <c r="K2330" i="9"/>
  <c r="K2334" i="9"/>
  <c r="J3" i="9"/>
  <c r="J7" i="9"/>
  <c r="J11" i="9"/>
  <c r="J15" i="9"/>
  <c r="J19" i="9"/>
  <c r="J23" i="9"/>
  <c r="J27" i="9"/>
  <c r="J31" i="9"/>
  <c r="J35" i="9"/>
  <c r="J39" i="9"/>
  <c r="J43" i="9"/>
  <c r="J47" i="9"/>
  <c r="J51" i="9"/>
  <c r="J55" i="9"/>
  <c r="J59" i="9"/>
  <c r="J63" i="9"/>
  <c r="J67" i="9"/>
  <c r="J71" i="9"/>
  <c r="J75" i="9"/>
  <c r="J79" i="9"/>
  <c r="J83" i="9"/>
  <c r="J87" i="9"/>
  <c r="J91" i="9"/>
  <c r="J95" i="9"/>
  <c r="J99" i="9"/>
  <c r="J103" i="9"/>
  <c r="J107" i="9"/>
  <c r="J111" i="9"/>
  <c r="J115" i="9"/>
  <c r="J119" i="9"/>
  <c r="J123" i="9"/>
  <c r="J127" i="9"/>
  <c r="J131" i="9"/>
  <c r="J135" i="9"/>
  <c r="J139" i="9"/>
  <c r="J143" i="9"/>
  <c r="J147" i="9"/>
  <c r="J151" i="9"/>
  <c r="J155" i="9"/>
  <c r="J159" i="9"/>
  <c r="J163" i="9"/>
  <c r="J167" i="9"/>
  <c r="J171" i="9"/>
  <c r="J175" i="9"/>
  <c r="J179" i="9"/>
  <c r="J183" i="9"/>
  <c r="J187" i="9"/>
  <c r="J191" i="9"/>
  <c r="J195" i="9"/>
  <c r="J199" i="9"/>
  <c r="J203" i="9"/>
  <c r="J207" i="9"/>
  <c r="J211" i="9"/>
  <c r="J215" i="9"/>
  <c r="J219" i="9"/>
  <c r="J223" i="9"/>
  <c r="J227" i="9"/>
  <c r="J231" i="9"/>
  <c r="J235" i="9"/>
  <c r="J239" i="9"/>
  <c r="J243" i="9"/>
  <c r="J247" i="9"/>
  <c r="J251" i="9"/>
  <c r="J255" i="9"/>
  <c r="J259" i="9"/>
  <c r="J263" i="9"/>
  <c r="J267" i="9"/>
  <c r="J271" i="9"/>
  <c r="J275" i="9"/>
  <c r="J279" i="9"/>
  <c r="J283" i="9"/>
  <c r="J287" i="9"/>
  <c r="J291" i="9"/>
  <c r="J295" i="9"/>
  <c r="J299" i="9"/>
  <c r="J303" i="9"/>
  <c r="J307" i="9"/>
  <c r="J311" i="9"/>
  <c r="J315" i="9"/>
  <c r="J319" i="9"/>
  <c r="J323" i="9"/>
  <c r="J327" i="9"/>
  <c r="J331" i="9"/>
  <c r="J335" i="9"/>
  <c r="J339" i="9"/>
  <c r="J343" i="9"/>
  <c r="J347" i="9"/>
  <c r="J351" i="9"/>
  <c r="J355" i="9"/>
  <c r="J359" i="9"/>
  <c r="J363" i="9"/>
  <c r="J367" i="9"/>
  <c r="J371" i="9"/>
  <c r="J375" i="9"/>
  <c r="J379" i="9"/>
  <c r="J383" i="9"/>
  <c r="J387" i="9"/>
  <c r="J391" i="9"/>
  <c r="J395" i="9"/>
  <c r="J399" i="9"/>
  <c r="J403" i="9"/>
  <c r="J407" i="9"/>
  <c r="J411" i="9"/>
  <c r="J415" i="9"/>
  <c r="J419" i="9"/>
  <c r="J423" i="9"/>
  <c r="J427" i="9"/>
  <c r="J431" i="9"/>
  <c r="J435" i="9"/>
  <c r="J439" i="9"/>
  <c r="J443" i="9"/>
  <c r="J447" i="9"/>
  <c r="J451" i="9"/>
  <c r="J455" i="9"/>
  <c r="J459" i="9"/>
  <c r="J463" i="9"/>
  <c r="J467" i="9"/>
  <c r="J471" i="9"/>
  <c r="J475" i="9"/>
  <c r="J479" i="9"/>
  <c r="J483" i="9"/>
  <c r="J487" i="9"/>
  <c r="J491" i="9"/>
  <c r="J495" i="9"/>
  <c r="J499" i="9"/>
  <c r="J503" i="9"/>
  <c r="J507" i="9"/>
  <c r="J511" i="9"/>
  <c r="J515" i="9"/>
  <c r="J519" i="9"/>
  <c r="J523" i="9"/>
  <c r="J527" i="9"/>
  <c r="J531" i="9"/>
  <c r="J535" i="9"/>
  <c r="J539" i="9"/>
  <c r="J543" i="9"/>
  <c r="J547" i="9"/>
  <c r="J551" i="9"/>
  <c r="J555" i="9"/>
  <c r="J559" i="9"/>
  <c r="J563" i="9"/>
  <c r="J567" i="9"/>
  <c r="J571" i="9"/>
  <c r="J575" i="9"/>
  <c r="J579" i="9"/>
  <c r="J583" i="9"/>
  <c r="J587" i="9"/>
  <c r="J591" i="9"/>
  <c r="J595" i="9"/>
  <c r="J599" i="9"/>
  <c r="J603" i="9"/>
  <c r="J607" i="9"/>
  <c r="J611" i="9"/>
  <c r="J615" i="9"/>
  <c r="J619" i="9"/>
  <c r="J623" i="9"/>
  <c r="J627" i="9"/>
  <c r="J631" i="9"/>
  <c r="J635" i="9"/>
  <c r="J639" i="9"/>
  <c r="J643" i="9"/>
  <c r="J647" i="9"/>
  <c r="J651" i="9"/>
  <c r="J655" i="9"/>
  <c r="J659" i="9"/>
  <c r="J663" i="9"/>
  <c r="J667" i="9"/>
  <c r="J671" i="9"/>
  <c r="J675" i="9"/>
  <c r="J679" i="9"/>
  <c r="J683" i="9"/>
  <c r="J687" i="9"/>
  <c r="J691" i="9"/>
  <c r="J695" i="9"/>
  <c r="J699" i="9"/>
  <c r="J703" i="9"/>
  <c r="J707" i="9"/>
  <c r="J711" i="9"/>
  <c r="J715" i="9"/>
  <c r="J719" i="9"/>
  <c r="J723" i="9"/>
  <c r="J727" i="9"/>
  <c r="J731" i="9"/>
  <c r="J735" i="9"/>
  <c r="J739" i="9"/>
  <c r="J743" i="9"/>
  <c r="J747" i="9"/>
  <c r="J751" i="9"/>
  <c r="J755" i="9"/>
  <c r="J759" i="9"/>
  <c r="J763" i="9"/>
  <c r="J767" i="9"/>
  <c r="J771" i="9"/>
  <c r="J775" i="9"/>
  <c r="J779" i="9"/>
  <c r="J783" i="9"/>
  <c r="J787" i="9"/>
  <c r="J791" i="9"/>
  <c r="J795" i="9"/>
  <c r="J799" i="9"/>
  <c r="J803" i="9"/>
  <c r="J807" i="9"/>
  <c r="J811" i="9"/>
  <c r="J815" i="9"/>
  <c r="J819" i="9"/>
  <c r="J823" i="9"/>
  <c r="J827" i="9"/>
  <c r="J831" i="9"/>
  <c r="J835" i="9"/>
  <c r="J839" i="9"/>
  <c r="J843" i="9"/>
  <c r="J847" i="9"/>
  <c r="J851" i="9"/>
  <c r="J855" i="9"/>
  <c r="J859" i="9"/>
  <c r="J863" i="9"/>
  <c r="J867" i="9"/>
  <c r="J871" i="9"/>
  <c r="J875" i="9"/>
  <c r="J879" i="9"/>
  <c r="J883" i="9"/>
  <c r="J887" i="9"/>
  <c r="J891" i="9"/>
  <c r="J895" i="9"/>
  <c r="J899" i="9"/>
  <c r="J903" i="9"/>
  <c r="J907" i="9"/>
  <c r="J911" i="9"/>
  <c r="J915" i="9"/>
  <c r="J919" i="9"/>
  <c r="J923" i="9"/>
  <c r="J927" i="9"/>
  <c r="J931" i="9"/>
  <c r="J935" i="9"/>
  <c r="J939" i="9"/>
  <c r="J943" i="9"/>
  <c r="J947" i="9"/>
  <c r="J951" i="9"/>
  <c r="J955" i="9"/>
  <c r="J959" i="9"/>
  <c r="J963" i="9"/>
  <c r="J967" i="9"/>
  <c r="J971" i="9"/>
  <c r="J975" i="9"/>
  <c r="J979" i="9"/>
  <c r="J983" i="9"/>
  <c r="J987" i="9"/>
  <c r="J991" i="9"/>
  <c r="J995" i="9"/>
  <c r="J999" i="9"/>
  <c r="J1003" i="9"/>
  <c r="J1007" i="9"/>
  <c r="J1011" i="9"/>
  <c r="J1015" i="9"/>
  <c r="J1019" i="9"/>
  <c r="J1023" i="9"/>
  <c r="J1027" i="9"/>
  <c r="J1031" i="9"/>
  <c r="J1035" i="9"/>
  <c r="J1039" i="9"/>
  <c r="J1043" i="9"/>
  <c r="J1047" i="9"/>
  <c r="J1051" i="9"/>
  <c r="J1055" i="9"/>
  <c r="J1059" i="9"/>
  <c r="J1063" i="9"/>
  <c r="J1067" i="9"/>
  <c r="J1071" i="9"/>
  <c r="J1075" i="9"/>
  <c r="J1079" i="9"/>
  <c r="J1083" i="9"/>
  <c r="J1087" i="9"/>
  <c r="J1091" i="9"/>
  <c r="J1095" i="9"/>
  <c r="J1099" i="9"/>
  <c r="J1103" i="9"/>
  <c r="J1107" i="9"/>
  <c r="J1111" i="9"/>
  <c r="J1115" i="9"/>
  <c r="J1119" i="9"/>
  <c r="J1123" i="9"/>
  <c r="J1127" i="9"/>
  <c r="J1131" i="9"/>
  <c r="J1135" i="9"/>
  <c r="J1139" i="9"/>
  <c r="J1143" i="9"/>
  <c r="J1147" i="9"/>
  <c r="J1151" i="9"/>
  <c r="J1155" i="9"/>
  <c r="J1159" i="9"/>
  <c r="J1163" i="9"/>
  <c r="J1167" i="9"/>
  <c r="J1171" i="9"/>
  <c r="J1175" i="9"/>
  <c r="J1179" i="9"/>
  <c r="J1183" i="9"/>
  <c r="J1187" i="9"/>
  <c r="J1191" i="9"/>
  <c r="J1195" i="9"/>
  <c r="J1199" i="9"/>
  <c r="J1203" i="9"/>
  <c r="J1207" i="9"/>
  <c r="J1211" i="9"/>
  <c r="J1215" i="9"/>
  <c r="J1219" i="9"/>
  <c r="J1223" i="9"/>
  <c r="J1227" i="9"/>
  <c r="J1231" i="9"/>
  <c r="J1235" i="9"/>
  <c r="J1239" i="9"/>
  <c r="J1243" i="9"/>
  <c r="J1247" i="9"/>
  <c r="J1251" i="9"/>
  <c r="J1255" i="9"/>
  <c r="J1259" i="9"/>
  <c r="J1263" i="9"/>
  <c r="J1267" i="9"/>
  <c r="J1271" i="9"/>
  <c r="J1275" i="9"/>
  <c r="J1279" i="9"/>
  <c r="J1283" i="9"/>
  <c r="J1287" i="9"/>
  <c r="J1291" i="9"/>
  <c r="J1295" i="9"/>
  <c r="J1299" i="9"/>
  <c r="J1303" i="9"/>
  <c r="J1307" i="9"/>
  <c r="J1311" i="9"/>
  <c r="J1315" i="9"/>
  <c r="J1319" i="9"/>
  <c r="J1323" i="9"/>
  <c r="J1327" i="9"/>
  <c r="J1331" i="9"/>
  <c r="J1335" i="9"/>
  <c r="J1339" i="9"/>
  <c r="J1343" i="9"/>
  <c r="J1347" i="9"/>
  <c r="J1351" i="9"/>
  <c r="J1355" i="9"/>
  <c r="J1359" i="9"/>
  <c r="J1363" i="9"/>
  <c r="J1367" i="9"/>
  <c r="J1371" i="9"/>
  <c r="J1375" i="9"/>
  <c r="J1379" i="9"/>
  <c r="J1383" i="9"/>
  <c r="J1387" i="9"/>
  <c r="J1391" i="9"/>
  <c r="J1395" i="9"/>
  <c r="J1399" i="9"/>
  <c r="J1403" i="9"/>
  <c r="J1407" i="9"/>
  <c r="J1411" i="9"/>
  <c r="J1415" i="9"/>
  <c r="J1419" i="9"/>
  <c r="J1423" i="9"/>
  <c r="J1427" i="9"/>
  <c r="J1431" i="9"/>
  <c r="J1435" i="9"/>
  <c r="J1439" i="9"/>
  <c r="J1443" i="9"/>
  <c r="J1447" i="9"/>
  <c r="J1451" i="9"/>
  <c r="J1455" i="9"/>
  <c r="J1459" i="9"/>
  <c r="J1463" i="9"/>
  <c r="J1467" i="9"/>
  <c r="J1471" i="9"/>
  <c r="J1475" i="9"/>
  <c r="J1479" i="9"/>
  <c r="J1483" i="9"/>
  <c r="J1487" i="9"/>
  <c r="J1491" i="9"/>
  <c r="J1495" i="9"/>
  <c r="J1499" i="9"/>
  <c r="J1503" i="9"/>
  <c r="J1507" i="9"/>
  <c r="J1511" i="9"/>
  <c r="J1515" i="9"/>
  <c r="J1519" i="9"/>
  <c r="J1523" i="9"/>
  <c r="J1527" i="9"/>
  <c r="J1531" i="9"/>
  <c r="J1535" i="9"/>
  <c r="J1539" i="9"/>
  <c r="J1543" i="9"/>
  <c r="J1547" i="9"/>
  <c r="J1551" i="9"/>
  <c r="J1555" i="9"/>
  <c r="J1559" i="9"/>
  <c r="J1563" i="9"/>
  <c r="J1567" i="9"/>
  <c r="J1571" i="9"/>
  <c r="J1575" i="9"/>
  <c r="J1579" i="9"/>
  <c r="J1583" i="9"/>
  <c r="J1587" i="9"/>
  <c r="J1591" i="9"/>
  <c r="J1595" i="9"/>
  <c r="J1599" i="9"/>
  <c r="J1603" i="9"/>
  <c r="J1607" i="9"/>
  <c r="J1611" i="9"/>
  <c r="J1615" i="9"/>
  <c r="J1619" i="9"/>
  <c r="J1623" i="9"/>
  <c r="J1627" i="9"/>
  <c r="J1631" i="9"/>
  <c r="J1635" i="9"/>
  <c r="J1639" i="9"/>
  <c r="J1643" i="9"/>
  <c r="J1647" i="9"/>
  <c r="J1651" i="9"/>
  <c r="J1655" i="9"/>
  <c r="J1659" i="9"/>
  <c r="J1663" i="9"/>
  <c r="J1667" i="9"/>
  <c r="J1671" i="9"/>
  <c r="J1675" i="9"/>
  <c r="J1679" i="9"/>
  <c r="J1683" i="9"/>
  <c r="J1687" i="9"/>
  <c r="J1691" i="9"/>
  <c r="J1695" i="9"/>
  <c r="J1699" i="9"/>
  <c r="J1703" i="9"/>
  <c r="J1707" i="9"/>
  <c r="J1711" i="9"/>
  <c r="J1715" i="9"/>
  <c r="J1719" i="9"/>
  <c r="J1723" i="9"/>
  <c r="J1727" i="9"/>
  <c r="J1731" i="9"/>
  <c r="J1735" i="9"/>
  <c r="J1739" i="9"/>
  <c r="J1743" i="9"/>
  <c r="J1747" i="9"/>
  <c r="J1751" i="9"/>
  <c r="J1755" i="9"/>
  <c r="J1759" i="9"/>
  <c r="J1763" i="9"/>
  <c r="J1767" i="9"/>
  <c r="J1771" i="9"/>
  <c r="J1775" i="9"/>
  <c r="J1779" i="9"/>
  <c r="J1783" i="9"/>
  <c r="J1787" i="9"/>
  <c r="J1791" i="9"/>
  <c r="J1795" i="9"/>
  <c r="J1799" i="9"/>
  <c r="J1803" i="9"/>
  <c r="J1807" i="9"/>
  <c r="J1811" i="9"/>
  <c r="J1815" i="9"/>
  <c r="J1819" i="9"/>
  <c r="J1823" i="9"/>
  <c r="J1827" i="9"/>
  <c r="J1831" i="9"/>
  <c r="J1835" i="9"/>
  <c r="J1839" i="9"/>
  <c r="J1843" i="9"/>
  <c r="J1847" i="9"/>
  <c r="J1851" i="9"/>
  <c r="J1855" i="9"/>
  <c r="J1859" i="9"/>
  <c r="J1863" i="9"/>
  <c r="J1867" i="9"/>
  <c r="J1871" i="9"/>
  <c r="J1875" i="9"/>
  <c r="J1879" i="9"/>
  <c r="J1883" i="9"/>
  <c r="J1887" i="9"/>
  <c r="J1891" i="9"/>
  <c r="J1895" i="9"/>
  <c r="J1899" i="9"/>
  <c r="J1903" i="9"/>
  <c r="J1907" i="9"/>
  <c r="J1911" i="9"/>
  <c r="J1915" i="9"/>
  <c r="J1919" i="9"/>
  <c r="J1923" i="9"/>
  <c r="J1927" i="9"/>
  <c r="J1931" i="9"/>
  <c r="J1935" i="9"/>
  <c r="J1939" i="9"/>
  <c r="J1943" i="9"/>
  <c r="J1947" i="9"/>
  <c r="J1951" i="9"/>
  <c r="J1955" i="9"/>
  <c r="J1959" i="9"/>
  <c r="J1963" i="9"/>
  <c r="J1967" i="9"/>
  <c r="J1971" i="9"/>
  <c r="J1975" i="9"/>
  <c r="J1979" i="9"/>
  <c r="J1983" i="9"/>
  <c r="J1987" i="9"/>
  <c r="J1991" i="9"/>
  <c r="J1995" i="9"/>
  <c r="J1999" i="9"/>
  <c r="J2003" i="9"/>
  <c r="J2007" i="9"/>
  <c r="J2011" i="9"/>
  <c r="J2015" i="9"/>
  <c r="J2019" i="9"/>
  <c r="J2023" i="9"/>
  <c r="J2027" i="9"/>
  <c r="J2031" i="9"/>
  <c r="J2035" i="9"/>
  <c r="J2039" i="9"/>
  <c r="J2043" i="9"/>
  <c r="J2047" i="9"/>
  <c r="J2051" i="9"/>
  <c r="J2055" i="9"/>
  <c r="J2059" i="9"/>
  <c r="J2063" i="9"/>
  <c r="J2067" i="9"/>
  <c r="J2071" i="9"/>
  <c r="J2075" i="9"/>
  <c r="J2079" i="9"/>
  <c r="J2083" i="9"/>
  <c r="J2087" i="9"/>
  <c r="J2091" i="9"/>
  <c r="J2095" i="9"/>
  <c r="J2099" i="9"/>
  <c r="J2103" i="9"/>
  <c r="J2107" i="9"/>
  <c r="J2111" i="9"/>
  <c r="J2115" i="9"/>
  <c r="J2119" i="9"/>
  <c r="J2123" i="9"/>
  <c r="J2127" i="9"/>
  <c r="J2131" i="9"/>
  <c r="J2135" i="9"/>
  <c r="J2139" i="9"/>
  <c r="J2143" i="9"/>
  <c r="J2147" i="9"/>
  <c r="J2151" i="9"/>
  <c r="J2155" i="9"/>
  <c r="J2159" i="9"/>
  <c r="J2163" i="9"/>
  <c r="J2167" i="9"/>
  <c r="J2171" i="9"/>
  <c r="J2175" i="9"/>
  <c r="J2179" i="9"/>
  <c r="J2183" i="9"/>
  <c r="J2187" i="9"/>
  <c r="J2191" i="9"/>
  <c r="J2195" i="9"/>
  <c r="J2199" i="9"/>
  <c r="J2203" i="9"/>
  <c r="J2207" i="9"/>
  <c r="J2211" i="9"/>
  <c r="J2215" i="9"/>
  <c r="J2219" i="9"/>
  <c r="J2223" i="9"/>
  <c r="J2227" i="9"/>
  <c r="J2231" i="9"/>
  <c r="J2235" i="9"/>
  <c r="J2239" i="9"/>
  <c r="J2243" i="9"/>
  <c r="J2247" i="9"/>
  <c r="J2251" i="9"/>
  <c r="J2255" i="9"/>
  <c r="J2259" i="9"/>
  <c r="J2263" i="9"/>
  <c r="J2267" i="9"/>
  <c r="J2271" i="9"/>
  <c r="J2275" i="9"/>
  <c r="J2279" i="9"/>
  <c r="J2283" i="9"/>
  <c r="J2287" i="9"/>
  <c r="J2291" i="9"/>
  <c r="J2295" i="9"/>
  <c r="J2299" i="9"/>
  <c r="J2303" i="9"/>
  <c r="J2307" i="9"/>
  <c r="J2311" i="9"/>
  <c r="J2315" i="9"/>
  <c r="J2319" i="9"/>
  <c r="J2323" i="9"/>
  <c r="J2327" i="9"/>
  <c r="J2331" i="9"/>
  <c r="J2335" i="9"/>
  <c r="Q2160" i="1"/>
  <c r="R2160" i="1" s="1"/>
  <c r="Q47" i="1"/>
  <c r="R47" i="1" s="1"/>
  <c r="Q2100" i="1"/>
  <c r="Q2204" i="1"/>
  <c r="R2204" i="1" s="1"/>
  <c r="Q296" i="1"/>
  <c r="R296" i="1" s="1"/>
  <c r="T296" i="1"/>
  <c r="Q733" i="1"/>
  <c r="R733" i="1" s="1"/>
  <c r="Q2131" i="1"/>
  <c r="W2" i="9"/>
  <c r="R2100" i="1"/>
  <c r="T2100" i="1" s="1"/>
  <c r="R1865" i="1"/>
  <c r="Q3" i="1"/>
  <c r="M2335" i="9" s="1"/>
  <c r="Q2" i="1"/>
  <c r="Q2342" i="1"/>
  <c r="Q2338" i="1"/>
  <c r="M8" i="9" s="1"/>
  <c r="Q2334" i="1"/>
  <c r="M12" i="9" s="1"/>
  <c r="Q2330" i="1"/>
  <c r="M16" i="9" s="1"/>
  <c r="Q2326" i="1"/>
  <c r="Q2322" i="1"/>
  <c r="M24" i="9" s="1"/>
  <c r="Q2318" i="1"/>
  <c r="M28" i="9" s="1"/>
  <c r="Q2314" i="1"/>
  <c r="M32" i="9" s="1"/>
  <c r="Q2310" i="1"/>
  <c r="Q2306" i="1"/>
  <c r="M40" i="9" s="1"/>
  <c r="Q2302" i="1"/>
  <c r="M44" i="9" s="1"/>
  <c r="Q2298" i="1"/>
  <c r="M48" i="9" s="1"/>
  <c r="Q2294" i="1"/>
  <c r="Q2290" i="1"/>
  <c r="M56" i="9" s="1"/>
  <c r="Q2286" i="1"/>
  <c r="M60" i="9" s="1"/>
  <c r="Q2282" i="1"/>
  <c r="M64" i="9" s="1"/>
  <c r="Q2278" i="1"/>
  <c r="Q2274" i="1"/>
  <c r="M72" i="9" s="1"/>
  <c r="Q2270" i="1"/>
  <c r="M76" i="9" s="1"/>
  <c r="Q2266" i="1"/>
  <c r="M80" i="9" s="1"/>
  <c r="Q2262" i="1"/>
  <c r="Q2258" i="1"/>
  <c r="M88" i="9" s="1"/>
  <c r="Q2254" i="1"/>
  <c r="M92" i="9" s="1"/>
  <c r="Q2250" i="1"/>
  <c r="M96" i="9" s="1"/>
  <c r="Q2246" i="1"/>
  <c r="Q2242" i="1"/>
  <c r="M104" i="9" s="1"/>
  <c r="Q2238" i="1"/>
  <c r="Q2234" i="1"/>
  <c r="M112" i="9" s="1"/>
  <c r="Q2230" i="1"/>
  <c r="Q2226" i="1"/>
  <c r="M120" i="9" s="1"/>
  <c r="Q2222" i="1"/>
  <c r="M124" i="9" s="1"/>
  <c r="Q2218" i="1"/>
  <c r="M128" i="9" s="1"/>
  <c r="Q2214" i="1"/>
  <c r="Q2210" i="1"/>
  <c r="M136" i="9" s="1"/>
  <c r="Q2206" i="1"/>
  <c r="M140" i="9" s="1"/>
  <c r="Q2202" i="1"/>
  <c r="M143" i="9" s="1"/>
  <c r="Q2198" i="1"/>
  <c r="Q2194" i="1"/>
  <c r="M151" i="9" s="1"/>
  <c r="Q2190" i="1"/>
  <c r="M155" i="9" s="1"/>
  <c r="Q2186" i="1"/>
  <c r="M159" i="9" s="1"/>
  <c r="Q2182" i="1"/>
  <c r="M163" i="9" s="1"/>
  <c r="Q2178" i="1"/>
  <c r="Q2174" i="1"/>
  <c r="M171" i="9" s="1"/>
  <c r="Q2170" i="1"/>
  <c r="M175" i="9" s="1"/>
  <c r="Q2166" i="1"/>
  <c r="M179" i="9" s="1"/>
  <c r="Q2162" i="1"/>
  <c r="M183" i="9" s="1"/>
  <c r="Q2158" i="1"/>
  <c r="Q2154" i="1"/>
  <c r="M190" i="9" s="1"/>
  <c r="Q2150" i="1"/>
  <c r="Q2146" i="1"/>
  <c r="Q2142" i="1"/>
  <c r="Q2138" i="1"/>
  <c r="M206" i="9" s="1"/>
  <c r="Q2134" i="1"/>
  <c r="M210" i="9" s="1"/>
  <c r="Q2130" i="1"/>
  <c r="Q2126" i="1"/>
  <c r="M217" i="9" s="1"/>
  <c r="Q2122" i="1"/>
  <c r="M221" i="9" s="1"/>
  <c r="Q2118" i="1"/>
  <c r="M225" i="9" s="1"/>
  <c r="Q2114" i="1"/>
  <c r="Q2110" i="1"/>
  <c r="M233" i="9" s="1"/>
  <c r="Q2106" i="1"/>
  <c r="M237" i="9" s="1"/>
  <c r="Q2102" i="1"/>
  <c r="M241" i="9" s="1"/>
  <c r="Q2098" i="1"/>
  <c r="Q2094" i="1"/>
  <c r="M248" i="9" s="1"/>
  <c r="Q2090" i="1"/>
  <c r="M252" i="9" s="1"/>
  <c r="Q2086" i="1"/>
  <c r="M256" i="9" s="1"/>
  <c r="Q2082" i="1"/>
  <c r="Q2078" i="1"/>
  <c r="M264" i="9" s="1"/>
  <c r="Q2074" i="1"/>
  <c r="M268" i="9" s="1"/>
  <c r="Q2070" i="1"/>
  <c r="M272" i="9" s="1"/>
  <c r="Q2066" i="1"/>
  <c r="Q2062" i="1"/>
  <c r="M280" i="9" s="1"/>
  <c r="Q2058" i="1"/>
  <c r="M284" i="9" s="1"/>
  <c r="Q2054" i="1"/>
  <c r="M288" i="9" s="1"/>
  <c r="Q2050" i="1"/>
  <c r="Q2046" i="1"/>
  <c r="M296" i="9" s="1"/>
  <c r="Q2042" i="1"/>
  <c r="M300" i="9" s="1"/>
  <c r="Q2038" i="1"/>
  <c r="M304" i="9" s="1"/>
  <c r="Q2034" i="1"/>
  <c r="Q2030" i="1"/>
  <c r="M312" i="9" s="1"/>
  <c r="Q2026" i="1"/>
  <c r="M316" i="9" s="1"/>
  <c r="Q2022" i="1"/>
  <c r="M320" i="9" s="1"/>
  <c r="Q2018" i="1"/>
  <c r="Q2014" i="1"/>
  <c r="M328" i="9" s="1"/>
  <c r="Q2010" i="1"/>
  <c r="M332" i="9" s="1"/>
  <c r="Q2006" i="1"/>
  <c r="M336" i="9" s="1"/>
  <c r="Q2002" i="1"/>
  <c r="Q1998" i="1"/>
  <c r="M344" i="9" s="1"/>
  <c r="Q1994" i="1"/>
  <c r="M348" i="9" s="1"/>
  <c r="Q1990" i="1"/>
  <c r="M352" i="9" s="1"/>
  <c r="Q1986" i="1"/>
  <c r="Q1982" i="1"/>
  <c r="M360" i="9" s="1"/>
  <c r="Q1978" i="1"/>
  <c r="M364" i="9" s="1"/>
  <c r="Q1974" i="1"/>
  <c r="M368" i="9" s="1"/>
  <c r="Q1970" i="1"/>
  <c r="Q1966" i="1"/>
  <c r="M376" i="9" s="1"/>
  <c r="Q1962" i="1"/>
  <c r="M380" i="9" s="1"/>
  <c r="Q1958" i="1"/>
  <c r="M384" i="9" s="1"/>
  <c r="Q1954" i="1"/>
  <c r="Q1950" i="1"/>
  <c r="M392" i="9" s="1"/>
  <c r="Q1946" i="1"/>
  <c r="M396" i="9" s="1"/>
  <c r="Q1942" i="1"/>
  <c r="M400" i="9" s="1"/>
  <c r="Q1938" i="1"/>
  <c r="Q1934" i="1"/>
  <c r="M408" i="9" s="1"/>
  <c r="Q1930" i="1"/>
  <c r="M412" i="9" s="1"/>
  <c r="Q1926" i="1"/>
  <c r="M416" i="9" s="1"/>
  <c r="Q1922" i="1"/>
  <c r="Q1918" i="1"/>
  <c r="M424" i="9" s="1"/>
  <c r="Q1914" i="1"/>
  <c r="M428" i="9" s="1"/>
  <c r="Q1910" i="1"/>
  <c r="M432" i="9" s="1"/>
  <c r="Q1906" i="1"/>
  <c r="Q1902" i="1"/>
  <c r="M440" i="9" s="1"/>
  <c r="Q1898" i="1"/>
  <c r="M444" i="9" s="1"/>
  <c r="Q1894" i="1"/>
  <c r="M448" i="9" s="1"/>
  <c r="Q1890" i="1"/>
  <c r="Q1886" i="1"/>
  <c r="M456" i="9" s="1"/>
  <c r="Q1882" i="1"/>
  <c r="M460" i="9" s="1"/>
  <c r="Q1878" i="1"/>
  <c r="M464" i="9" s="1"/>
  <c r="Q1874" i="1"/>
  <c r="Q1870" i="1"/>
  <c r="M472" i="9" s="1"/>
  <c r="Q1866" i="1"/>
  <c r="M476" i="9" s="1"/>
  <c r="Q1862" i="1"/>
  <c r="M479" i="9" s="1"/>
  <c r="Q1858" i="1"/>
  <c r="Q1854" i="1"/>
  <c r="M487" i="9" s="1"/>
  <c r="Q1850" i="1"/>
  <c r="M491" i="9" s="1"/>
  <c r="Q1846" i="1"/>
  <c r="M495" i="9" s="1"/>
  <c r="Q1842" i="1"/>
  <c r="Q1838" i="1"/>
  <c r="M503" i="9" s="1"/>
  <c r="Q1834" i="1"/>
  <c r="M507" i="9" s="1"/>
  <c r="Q1830" i="1"/>
  <c r="M511" i="9" s="1"/>
  <c r="Q1826" i="1"/>
  <c r="Q1822" i="1"/>
  <c r="M519" i="9" s="1"/>
  <c r="Q1818" i="1"/>
  <c r="M523" i="9" s="1"/>
  <c r="Q1814" i="1"/>
  <c r="M527" i="9" s="1"/>
  <c r="Q1810" i="1"/>
  <c r="Q1806" i="1"/>
  <c r="M535" i="9" s="1"/>
  <c r="Q1802" i="1"/>
  <c r="M539" i="9" s="1"/>
  <c r="Q1798" i="1"/>
  <c r="M543" i="9" s="1"/>
  <c r="Q1794" i="1"/>
  <c r="Q1790" i="1"/>
  <c r="M551" i="9" s="1"/>
  <c r="Q1786" i="1"/>
  <c r="M555" i="9" s="1"/>
  <c r="Q1782" i="1"/>
  <c r="M559" i="9" s="1"/>
  <c r="Q1778" i="1"/>
  <c r="Q1774" i="1"/>
  <c r="M567" i="9" s="1"/>
  <c r="Q1770" i="1"/>
  <c r="M571" i="9" s="1"/>
  <c r="Q1766" i="1"/>
  <c r="M575" i="9" s="1"/>
  <c r="Q1762" i="1"/>
  <c r="Q1758" i="1"/>
  <c r="M583" i="9" s="1"/>
  <c r="Q1754" i="1"/>
  <c r="M587" i="9" s="1"/>
  <c r="Q1750" i="1"/>
  <c r="M591" i="9" s="1"/>
  <c r="Q1746" i="1"/>
  <c r="Q1742" i="1"/>
  <c r="M599" i="9" s="1"/>
  <c r="Q1738" i="1"/>
  <c r="M603" i="9" s="1"/>
  <c r="Q1734" i="1"/>
  <c r="M607" i="9" s="1"/>
  <c r="Q1730" i="1"/>
  <c r="Q1726" i="1"/>
  <c r="M615" i="9" s="1"/>
  <c r="Q1722" i="1"/>
  <c r="M619" i="9" s="1"/>
  <c r="Q1718" i="1"/>
  <c r="M623" i="9" s="1"/>
  <c r="Q1714" i="1"/>
  <c r="Q1710" i="1"/>
  <c r="M631" i="9" s="1"/>
  <c r="Q1706" i="1"/>
  <c r="M635" i="9" s="1"/>
  <c r="Q1702" i="1"/>
  <c r="M639" i="9" s="1"/>
  <c r="Q1698" i="1"/>
  <c r="Q1694" i="1"/>
  <c r="M647" i="9" s="1"/>
  <c r="Q1690" i="1"/>
  <c r="M651" i="9" s="1"/>
  <c r="Q1686" i="1"/>
  <c r="M655" i="9" s="1"/>
  <c r="Q1682" i="1"/>
  <c r="Q1678" i="1"/>
  <c r="M663" i="9" s="1"/>
  <c r="Q1674" i="1"/>
  <c r="M667" i="9" s="1"/>
  <c r="Q1670" i="1"/>
  <c r="M671" i="9" s="1"/>
  <c r="Q1666" i="1"/>
  <c r="Q1662" i="1"/>
  <c r="M679" i="9" s="1"/>
  <c r="Q1658" i="1"/>
  <c r="M683" i="9" s="1"/>
  <c r="Q1654" i="1"/>
  <c r="M687" i="9" s="1"/>
  <c r="Q1650" i="1"/>
  <c r="Q1646" i="1"/>
  <c r="M695" i="9" s="1"/>
  <c r="Q1642" i="1"/>
  <c r="M699" i="9" s="1"/>
  <c r="Q1638" i="1"/>
  <c r="M703" i="9" s="1"/>
  <c r="Q1634" i="1"/>
  <c r="Q1630" i="1"/>
  <c r="M711" i="9" s="1"/>
  <c r="Q1626" i="1"/>
  <c r="M715" i="9" s="1"/>
  <c r="Q1622" i="1"/>
  <c r="M719" i="9" s="1"/>
  <c r="Q1618" i="1"/>
  <c r="Q1614" i="1"/>
  <c r="M727" i="9" s="1"/>
  <c r="Q1610" i="1"/>
  <c r="M731" i="9" s="1"/>
  <c r="Q1606" i="1"/>
  <c r="M735" i="9" s="1"/>
  <c r="Q1602" i="1"/>
  <c r="Q1598" i="1"/>
  <c r="M743" i="9" s="1"/>
  <c r="Q1594" i="1"/>
  <c r="M747" i="9" s="1"/>
  <c r="Q1590" i="1"/>
  <c r="M751" i="9" s="1"/>
  <c r="Q1586" i="1"/>
  <c r="Q1582" i="1"/>
  <c r="M759" i="9" s="1"/>
  <c r="Q1578" i="1"/>
  <c r="M763" i="9" s="1"/>
  <c r="Q1574" i="1"/>
  <c r="M767" i="9" s="1"/>
  <c r="Q1570" i="1"/>
  <c r="Q1566" i="1"/>
  <c r="M775" i="9" s="1"/>
  <c r="Q1562" i="1"/>
  <c r="M779" i="9" s="1"/>
  <c r="Q1558" i="1"/>
  <c r="M783" i="9" s="1"/>
  <c r="Q1554" i="1"/>
  <c r="Q1550" i="1"/>
  <c r="M791" i="9" s="1"/>
  <c r="Q1546" i="1"/>
  <c r="M795" i="9" s="1"/>
  <c r="Q1542" i="1"/>
  <c r="M799" i="9" s="1"/>
  <c r="Q1538" i="1"/>
  <c r="Q1534" i="1"/>
  <c r="M807" i="9" s="1"/>
  <c r="Q1530" i="1"/>
  <c r="M811" i="9" s="1"/>
  <c r="Q1526" i="1"/>
  <c r="M815" i="9" s="1"/>
  <c r="Q1522" i="1"/>
  <c r="Q1518" i="1"/>
  <c r="M823" i="9" s="1"/>
  <c r="Q1514" i="1"/>
  <c r="M827" i="9" s="1"/>
  <c r="Q1510" i="1"/>
  <c r="M831" i="9" s="1"/>
  <c r="Q1506" i="1"/>
  <c r="Q1502" i="1"/>
  <c r="M839" i="9" s="1"/>
  <c r="Q1498" i="1"/>
  <c r="M843" i="9" s="1"/>
  <c r="Q1494" i="1"/>
  <c r="M847" i="9" s="1"/>
  <c r="Q1490" i="1"/>
  <c r="Q1486" i="1"/>
  <c r="M855" i="9" s="1"/>
  <c r="Q1482" i="1"/>
  <c r="M859" i="9" s="1"/>
  <c r="Q1478" i="1"/>
  <c r="M863" i="9" s="1"/>
  <c r="Q1474" i="1"/>
  <c r="Q1470" i="1"/>
  <c r="M871" i="9" s="1"/>
  <c r="Q1466" i="1"/>
  <c r="M875" i="9" s="1"/>
  <c r="Q1462" i="1"/>
  <c r="M879" i="9" s="1"/>
  <c r="Q1458" i="1"/>
  <c r="Q1454" i="1"/>
  <c r="M887" i="9" s="1"/>
  <c r="Q1450" i="1"/>
  <c r="M891" i="9" s="1"/>
  <c r="Q1446" i="1"/>
  <c r="M895" i="9" s="1"/>
  <c r="Q1442" i="1"/>
  <c r="Q1438" i="1"/>
  <c r="M903" i="9" s="1"/>
  <c r="Q1434" i="1"/>
  <c r="M907" i="9" s="1"/>
  <c r="Q1430" i="1"/>
  <c r="M911" i="9" s="1"/>
  <c r="Q1426" i="1"/>
  <c r="Q1422" i="1"/>
  <c r="M919" i="9" s="1"/>
  <c r="Q1418" i="1"/>
  <c r="M923" i="9" s="1"/>
  <c r="Q1414" i="1"/>
  <c r="M927" i="9" s="1"/>
  <c r="Q1410" i="1"/>
  <c r="Q1406" i="1"/>
  <c r="M935" i="9" s="1"/>
  <c r="Q1402" i="1"/>
  <c r="M939" i="9" s="1"/>
  <c r="Q1398" i="1"/>
  <c r="M943" i="9" s="1"/>
  <c r="Q1394" i="1"/>
  <c r="Q1390" i="1"/>
  <c r="M951" i="9" s="1"/>
  <c r="Q1386" i="1"/>
  <c r="M955" i="9" s="1"/>
  <c r="Q1382" i="1"/>
  <c r="M959" i="9" s="1"/>
  <c r="Q1378" i="1"/>
  <c r="Q1374" i="1"/>
  <c r="M967" i="9" s="1"/>
  <c r="Q1370" i="1"/>
  <c r="M971" i="9" s="1"/>
  <c r="Q1366" i="1"/>
  <c r="M975" i="9" s="1"/>
  <c r="Q1362" i="1"/>
  <c r="Q1358" i="1"/>
  <c r="M983" i="9" s="1"/>
  <c r="Q1354" i="1"/>
  <c r="M987" i="9" s="1"/>
  <c r="Q1350" i="1"/>
  <c r="M991" i="9" s="1"/>
  <c r="Q1346" i="1"/>
  <c r="Q1342" i="1"/>
  <c r="M999" i="9" s="1"/>
  <c r="Q1338" i="1"/>
  <c r="M1003" i="9" s="1"/>
  <c r="Q1334" i="1"/>
  <c r="M1007" i="9" s="1"/>
  <c r="Q1330" i="1"/>
  <c r="Q1326" i="1"/>
  <c r="M1015" i="9" s="1"/>
  <c r="Q1322" i="1"/>
  <c r="M1019" i="9" s="1"/>
  <c r="Q1318" i="1"/>
  <c r="M1023" i="9" s="1"/>
  <c r="Q1314" i="1"/>
  <c r="Q1310" i="1"/>
  <c r="M1031" i="9" s="1"/>
  <c r="Q1306" i="1"/>
  <c r="M1035" i="9" s="1"/>
  <c r="Q1302" i="1"/>
  <c r="M1039" i="9" s="1"/>
  <c r="Q1298" i="1"/>
  <c r="Q1294" i="1"/>
  <c r="M1047" i="9" s="1"/>
  <c r="Q1290" i="1"/>
  <c r="M1051" i="9" s="1"/>
  <c r="Q1286" i="1"/>
  <c r="M1055" i="9" s="1"/>
  <c r="Q1282" i="1"/>
  <c r="Q1278" i="1"/>
  <c r="M1063" i="9" s="1"/>
  <c r="Q1274" i="1"/>
  <c r="M1067" i="9" s="1"/>
  <c r="Q1270" i="1"/>
  <c r="M1071" i="9" s="1"/>
  <c r="Q1266" i="1"/>
  <c r="Q1262" i="1"/>
  <c r="M1079" i="9" s="1"/>
  <c r="Q1258" i="1"/>
  <c r="M1083" i="9" s="1"/>
  <c r="Q1254" i="1"/>
  <c r="M1087" i="9" s="1"/>
  <c r="Q1250" i="1"/>
  <c r="Q1246" i="1"/>
  <c r="M1095" i="9" s="1"/>
  <c r="Q1242" i="1"/>
  <c r="M1099" i="9" s="1"/>
  <c r="Q1238" i="1"/>
  <c r="M1103" i="9" s="1"/>
  <c r="Q1234" i="1"/>
  <c r="Q1230" i="1"/>
  <c r="M1111" i="9" s="1"/>
  <c r="Q1226" i="1"/>
  <c r="M1115" i="9" s="1"/>
  <c r="Q1222" i="1"/>
  <c r="M1119" i="9" s="1"/>
  <c r="Q1218" i="1"/>
  <c r="Q1214" i="1"/>
  <c r="M1127" i="9" s="1"/>
  <c r="Q1210" i="1"/>
  <c r="M1131" i="9" s="1"/>
  <c r="Q1206" i="1"/>
  <c r="M1135" i="9" s="1"/>
  <c r="Q1202" i="1"/>
  <c r="Q1198" i="1"/>
  <c r="M1143" i="9" s="1"/>
  <c r="Q1194" i="1"/>
  <c r="M1147" i="9" s="1"/>
  <c r="Q1190" i="1"/>
  <c r="M1151" i="9" s="1"/>
  <c r="Q1186" i="1"/>
  <c r="Q1182" i="1"/>
  <c r="M1159" i="9" s="1"/>
  <c r="Q1178" i="1"/>
  <c r="M1163" i="9" s="1"/>
  <c r="Q1174" i="1"/>
  <c r="M1167" i="9" s="1"/>
  <c r="Q1170" i="1"/>
  <c r="Q1166" i="1"/>
  <c r="M1175" i="9" s="1"/>
  <c r="Q1162" i="1"/>
  <c r="M1179" i="9" s="1"/>
  <c r="Q1158" i="1"/>
  <c r="M1183" i="9" s="1"/>
  <c r="Q1154" i="1"/>
  <c r="Q1150" i="1"/>
  <c r="M1191" i="9" s="1"/>
  <c r="Q1146" i="1"/>
  <c r="M1195" i="9" s="1"/>
  <c r="Q1142" i="1"/>
  <c r="M1199" i="9" s="1"/>
  <c r="Q1138" i="1"/>
  <c r="Q1134" i="1"/>
  <c r="M1207" i="9" s="1"/>
  <c r="Q1130" i="1"/>
  <c r="M1211" i="9" s="1"/>
  <c r="Q1126" i="1"/>
  <c r="M1215" i="9" s="1"/>
  <c r="Q1122" i="1"/>
  <c r="Q1118" i="1"/>
  <c r="M1223" i="9" s="1"/>
  <c r="Q1114" i="1"/>
  <c r="M1227" i="9" s="1"/>
  <c r="Q1110" i="1"/>
  <c r="M1231" i="9" s="1"/>
  <c r="Q1106" i="1"/>
  <c r="Q1102" i="1"/>
  <c r="M1239" i="9" s="1"/>
  <c r="Q1098" i="1"/>
  <c r="M1243" i="9" s="1"/>
  <c r="Q1094" i="1"/>
  <c r="M1247" i="9" s="1"/>
  <c r="Q1090" i="1"/>
  <c r="Q1086" i="1"/>
  <c r="M1255" i="9" s="1"/>
  <c r="Q1082" i="1"/>
  <c r="M1259" i="9" s="1"/>
  <c r="Q1078" i="1"/>
  <c r="M1263" i="9" s="1"/>
  <c r="Q1074" i="1"/>
  <c r="Q1070" i="1"/>
  <c r="M1271" i="9" s="1"/>
  <c r="Q1066" i="1"/>
  <c r="M1275" i="9" s="1"/>
  <c r="Q1062" i="1"/>
  <c r="M1279" i="9" s="1"/>
  <c r="Q1058" i="1"/>
  <c r="Q1054" i="1"/>
  <c r="M1287" i="9" s="1"/>
  <c r="Q1050" i="1"/>
  <c r="M1291" i="9" s="1"/>
  <c r="Q1046" i="1"/>
  <c r="M1295" i="9" s="1"/>
  <c r="Q1042" i="1"/>
  <c r="Q1038" i="1"/>
  <c r="M1303" i="9" s="1"/>
  <c r="Q1034" i="1"/>
  <c r="M1307" i="9" s="1"/>
  <c r="Q1030" i="1"/>
  <c r="M1311" i="9" s="1"/>
  <c r="Q1026" i="1"/>
  <c r="Q1022" i="1"/>
  <c r="M1319" i="9" s="1"/>
  <c r="Q1018" i="1"/>
  <c r="M1323" i="9" s="1"/>
  <c r="Q1014" i="1"/>
  <c r="M1327" i="9" s="1"/>
  <c r="Q1010" i="1"/>
  <c r="Q1006" i="1"/>
  <c r="M1335" i="9" s="1"/>
  <c r="Q1002" i="1"/>
  <c r="M1339" i="9" s="1"/>
  <c r="Q998" i="1"/>
  <c r="M1343" i="9" s="1"/>
  <c r="Q994" i="1"/>
  <c r="Q990" i="1"/>
  <c r="M1351" i="9" s="1"/>
  <c r="Q986" i="1"/>
  <c r="M1355" i="9" s="1"/>
  <c r="Q982" i="1"/>
  <c r="M1359" i="9" s="1"/>
  <c r="Q978" i="1"/>
  <c r="Q974" i="1"/>
  <c r="M1367" i="9" s="1"/>
  <c r="Q970" i="1"/>
  <c r="M1371" i="9" s="1"/>
  <c r="Q966" i="1"/>
  <c r="M1375" i="9" s="1"/>
  <c r="Q962" i="1"/>
  <c r="Q958" i="1"/>
  <c r="M1383" i="9" s="1"/>
  <c r="Q954" i="1"/>
  <c r="M1387" i="9" s="1"/>
  <c r="Q950" i="1"/>
  <c r="M1391" i="9" s="1"/>
  <c r="Q946" i="1"/>
  <c r="Q942" i="1"/>
  <c r="M1399" i="9" s="1"/>
  <c r="Q938" i="1"/>
  <c r="M1403" i="9" s="1"/>
  <c r="Q934" i="1"/>
  <c r="M1407" i="9" s="1"/>
  <c r="Q930" i="1"/>
  <c r="Q926" i="1"/>
  <c r="M1415" i="9" s="1"/>
  <c r="Q922" i="1"/>
  <c r="M1419" i="9" s="1"/>
  <c r="Q918" i="1"/>
  <c r="M1423" i="9" s="1"/>
  <c r="Q914" i="1"/>
  <c r="Q910" i="1"/>
  <c r="M1431" i="9" s="1"/>
  <c r="Q906" i="1"/>
  <c r="M1435" i="9" s="1"/>
  <c r="Q902" i="1"/>
  <c r="M1439" i="9" s="1"/>
  <c r="Q898" i="1"/>
  <c r="Q894" i="1"/>
  <c r="M1447" i="9" s="1"/>
  <c r="Q890" i="1"/>
  <c r="M1451" i="9" s="1"/>
  <c r="Q886" i="1"/>
  <c r="M1455" i="9" s="1"/>
  <c r="Q882" i="1"/>
  <c r="Q878" i="1"/>
  <c r="M1463" i="9" s="1"/>
  <c r="Q874" i="1"/>
  <c r="M1467" i="9" s="1"/>
  <c r="Q870" i="1"/>
  <c r="M1471" i="9" s="1"/>
  <c r="Q866" i="1"/>
  <c r="Q862" i="1"/>
  <c r="M1479" i="9" s="1"/>
  <c r="Q858" i="1"/>
  <c r="M1483" i="9" s="1"/>
  <c r="Q854" i="1"/>
  <c r="M1487" i="9" s="1"/>
  <c r="Q850" i="1"/>
  <c r="Q846" i="1"/>
  <c r="M1495" i="9" s="1"/>
  <c r="Q842" i="1"/>
  <c r="M1499" i="9" s="1"/>
  <c r="Q838" i="1"/>
  <c r="M1503" i="9" s="1"/>
  <c r="Q834" i="1"/>
  <c r="Q830" i="1"/>
  <c r="M1511" i="9" s="1"/>
  <c r="Q826" i="1"/>
  <c r="M1515" i="9" s="1"/>
  <c r="Q822" i="1"/>
  <c r="M1519" i="9" s="1"/>
  <c r="Q818" i="1"/>
  <c r="Q814" i="1"/>
  <c r="M1527" i="9" s="1"/>
  <c r="Q810" i="1"/>
  <c r="M1531" i="9" s="1"/>
  <c r="Q806" i="1"/>
  <c r="M1535" i="9" s="1"/>
  <c r="Q802" i="1"/>
  <c r="Q798" i="1"/>
  <c r="M1543" i="9" s="1"/>
  <c r="Q794" i="1"/>
  <c r="M1547" i="9" s="1"/>
  <c r="Q790" i="1"/>
  <c r="M1551" i="9" s="1"/>
  <c r="Q786" i="1"/>
  <c r="Q782" i="1"/>
  <c r="M1559" i="9" s="1"/>
  <c r="Q778" i="1"/>
  <c r="M1563" i="9" s="1"/>
  <c r="Q774" i="1"/>
  <c r="M1567" i="9" s="1"/>
  <c r="Q770" i="1"/>
  <c r="Q766" i="1"/>
  <c r="M1575" i="9" s="1"/>
  <c r="Q762" i="1"/>
  <c r="M1579" i="9" s="1"/>
  <c r="Q758" i="1"/>
  <c r="M1583" i="9" s="1"/>
  <c r="Q754" i="1"/>
  <c r="Q750" i="1"/>
  <c r="M1591" i="9" s="1"/>
  <c r="Q746" i="1"/>
  <c r="M1595" i="9" s="1"/>
  <c r="Q742" i="1"/>
  <c r="M1599" i="9" s="1"/>
  <c r="Q738" i="1"/>
  <c r="Q734" i="1"/>
  <c r="M1607" i="9" s="1"/>
  <c r="Q730" i="1"/>
  <c r="M1610" i="9" s="1"/>
  <c r="Q726" i="1"/>
  <c r="Q722" i="1"/>
  <c r="Q718" i="1"/>
  <c r="M1622" i="9" s="1"/>
  <c r="Q714" i="1"/>
  <c r="M1626" i="9" s="1"/>
  <c r="Q710" i="1"/>
  <c r="Q706" i="1"/>
  <c r="Q702" i="1"/>
  <c r="M1638" i="9" s="1"/>
  <c r="Q698" i="1"/>
  <c r="M1642" i="9" s="1"/>
  <c r="Q694" i="1"/>
  <c r="Q690" i="1"/>
  <c r="M1650" i="9" s="1"/>
  <c r="Q686" i="1"/>
  <c r="M1654" i="9" s="1"/>
  <c r="Q682" i="1"/>
  <c r="M1658" i="9" s="1"/>
  <c r="Q678" i="1"/>
  <c r="Q674" i="1"/>
  <c r="Q670" i="1"/>
  <c r="M1670" i="9" s="1"/>
  <c r="Q666" i="1"/>
  <c r="M1674" i="9" s="1"/>
  <c r="Q662" i="1"/>
  <c r="Q658" i="1"/>
  <c r="Q654" i="1"/>
  <c r="M1686" i="9" s="1"/>
  <c r="Q650" i="1"/>
  <c r="M1690" i="9" s="1"/>
  <c r="Q646" i="1"/>
  <c r="Q642" i="1"/>
  <c r="Q638" i="1"/>
  <c r="M1702" i="9" s="1"/>
  <c r="Q634" i="1"/>
  <c r="M1706" i="9" s="1"/>
  <c r="Q630" i="1"/>
  <c r="Q626" i="1"/>
  <c r="Q622" i="1"/>
  <c r="M1718" i="9" s="1"/>
  <c r="Q618" i="1"/>
  <c r="M1722" i="9" s="1"/>
  <c r="Q614" i="1"/>
  <c r="Q610" i="1"/>
  <c r="Q606" i="1"/>
  <c r="M1734" i="9" s="1"/>
  <c r="Q602" i="1"/>
  <c r="M1738" i="9" s="1"/>
  <c r="Q598" i="1"/>
  <c r="Q594" i="1"/>
  <c r="Q590" i="1"/>
  <c r="M1750" i="9" s="1"/>
  <c r="Q586" i="1"/>
  <c r="M1754" i="9" s="1"/>
  <c r="Q582" i="1"/>
  <c r="Q578" i="1"/>
  <c r="Q574" i="1"/>
  <c r="Q570" i="1"/>
  <c r="M1770" i="9" s="1"/>
  <c r="Q566" i="1"/>
  <c r="M1774" i="9" s="1"/>
  <c r="Q562" i="1"/>
  <c r="Q558" i="1"/>
  <c r="M1782" i="9" s="1"/>
  <c r="Q554" i="1"/>
  <c r="M1786" i="9" s="1"/>
  <c r="Q550" i="1"/>
  <c r="Q546" i="1"/>
  <c r="Q542" i="1"/>
  <c r="M1798" i="9" s="1"/>
  <c r="Q538" i="1"/>
  <c r="M1802" i="9" s="1"/>
  <c r="Q534" i="1"/>
  <c r="Q530" i="1"/>
  <c r="Q526" i="1"/>
  <c r="M1814" i="9" s="1"/>
  <c r="Q522" i="1"/>
  <c r="M1818" i="9" s="1"/>
  <c r="Q518" i="1"/>
  <c r="Q514" i="1"/>
  <c r="Q510" i="1"/>
  <c r="M1830" i="9" s="1"/>
  <c r="Q506" i="1"/>
  <c r="M1834" i="9" s="1"/>
  <c r="Q502" i="1"/>
  <c r="M1838" i="9" s="1"/>
  <c r="Q498" i="1"/>
  <c r="Q494" i="1"/>
  <c r="M1846" i="9" s="1"/>
  <c r="Q490" i="1"/>
  <c r="M1850" i="9" s="1"/>
  <c r="Q486" i="1"/>
  <c r="Q482" i="1"/>
  <c r="Q478" i="1"/>
  <c r="M1862" i="9" s="1"/>
  <c r="Q474" i="1"/>
  <c r="M1866" i="9" s="1"/>
  <c r="Q470" i="1"/>
  <c r="Q466" i="1"/>
  <c r="Q462" i="1"/>
  <c r="M1878" i="9" s="1"/>
  <c r="Q458" i="1"/>
  <c r="M1882" i="9" s="1"/>
  <c r="Q454" i="1"/>
  <c r="Q450" i="1"/>
  <c r="Q446" i="1"/>
  <c r="M1894" i="9" s="1"/>
  <c r="Q442" i="1"/>
  <c r="M1898" i="9" s="1"/>
  <c r="Q438" i="1"/>
  <c r="Q434" i="1"/>
  <c r="Q430" i="1"/>
  <c r="M1910" i="9" s="1"/>
  <c r="Q426" i="1"/>
  <c r="M1914" i="9" s="1"/>
  <c r="Q422" i="1"/>
  <c r="Q418" i="1"/>
  <c r="Q414" i="1"/>
  <c r="M1926" i="9" s="1"/>
  <c r="Q410" i="1"/>
  <c r="M1930" i="9" s="1"/>
  <c r="Q406" i="1"/>
  <c r="Q402" i="1"/>
  <c r="Q398" i="1"/>
  <c r="M1942" i="9" s="1"/>
  <c r="Q394" i="1"/>
  <c r="M1946" i="9" s="1"/>
  <c r="Q390" i="1"/>
  <c r="Q386" i="1"/>
  <c r="Q382" i="1"/>
  <c r="Q378" i="1"/>
  <c r="M1962" i="9" s="1"/>
  <c r="Q374" i="1"/>
  <c r="Q370" i="1"/>
  <c r="Q366" i="1"/>
  <c r="M1974" i="9" s="1"/>
  <c r="Q362" i="1"/>
  <c r="M1978" i="9" s="1"/>
  <c r="Q358" i="1"/>
  <c r="Q354" i="1"/>
  <c r="Q350" i="1"/>
  <c r="M1990" i="9" s="1"/>
  <c r="Q346" i="1"/>
  <c r="M1994" i="9" s="1"/>
  <c r="Q342" i="1"/>
  <c r="Q338" i="1"/>
  <c r="Q334" i="1"/>
  <c r="M2006" i="9" s="1"/>
  <c r="Q330" i="1"/>
  <c r="M2010" i="9" s="1"/>
  <c r="Q326" i="1"/>
  <c r="Q322" i="1"/>
  <c r="Q318" i="1"/>
  <c r="M2022" i="9" s="1"/>
  <c r="Q314" i="1"/>
  <c r="M2026" i="9" s="1"/>
  <c r="Q310" i="1"/>
  <c r="M2030" i="9" s="1"/>
  <c r="Q306" i="1"/>
  <c r="Q302" i="1"/>
  <c r="M2038" i="9" s="1"/>
  <c r="Q298" i="1"/>
  <c r="M2042" i="9" s="1"/>
  <c r="Q294" i="1"/>
  <c r="M2045" i="9" s="1"/>
  <c r="Q290" i="1"/>
  <c r="Q286" i="1"/>
  <c r="M2053" i="9" s="1"/>
  <c r="Q282" i="1"/>
  <c r="M2057" i="9" s="1"/>
  <c r="Q278" i="1"/>
  <c r="M2061" i="9" s="1"/>
  <c r="Q274" i="1"/>
  <c r="Q270" i="1"/>
  <c r="Q266" i="1"/>
  <c r="M2073" i="9" s="1"/>
  <c r="Q262" i="1"/>
  <c r="M2077" i="9" s="1"/>
  <c r="Q258" i="1"/>
  <c r="Q254" i="1"/>
  <c r="M2085" i="9" s="1"/>
  <c r="Q250" i="1"/>
  <c r="M2089" i="9" s="1"/>
  <c r="Q246" i="1"/>
  <c r="M2093" i="9" s="1"/>
  <c r="Q242" i="1"/>
  <c r="M2097" i="9" s="1"/>
  <c r="Q238" i="1"/>
  <c r="Q234" i="1"/>
  <c r="M2105" i="9" s="1"/>
  <c r="Q230" i="1"/>
  <c r="M2109" i="9" s="1"/>
  <c r="Q226" i="1"/>
  <c r="M2113" i="9" s="1"/>
  <c r="Q222" i="1"/>
  <c r="M2117" i="9" s="1"/>
  <c r="Q218" i="1"/>
  <c r="M2121" i="9" s="1"/>
  <c r="Q214" i="1"/>
  <c r="Q210" i="1"/>
  <c r="M2129" i="9" s="1"/>
  <c r="Q206" i="1"/>
  <c r="M2133" i="9" s="1"/>
  <c r="Q202" i="1"/>
  <c r="M2137" i="9" s="1"/>
  <c r="Q198" i="1"/>
  <c r="Q194" i="1"/>
  <c r="M2145" i="9" s="1"/>
  <c r="Q190" i="1"/>
  <c r="M2149" i="9" s="1"/>
  <c r="Q186" i="1"/>
  <c r="M2153" i="9" s="1"/>
  <c r="Q182" i="1"/>
  <c r="M2157" i="9" s="1"/>
  <c r="Q178" i="1"/>
  <c r="M2161" i="9" s="1"/>
  <c r="Q174" i="1"/>
  <c r="M2165" i="9" s="1"/>
  <c r="Q170" i="1"/>
  <c r="M2169" i="9" s="1"/>
  <c r="Q166" i="1"/>
  <c r="Q162" i="1"/>
  <c r="Q158" i="1"/>
  <c r="M2181" i="9" s="1"/>
  <c r="Q154" i="1"/>
  <c r="M2185" i="9" s="1"/>
  <c r="Q150" i="1"/>
  <c r="M2189" i="9" s="1"/>
  <c r="Q146" i="1"/>
  <c r="Q142" i="1"/>
  <c r="M2197" i="9" s="1"/>
  <c r="Q138" i="1"/>
  <c r="M2201" i="9" s="1"/>
  <c r="Q134" i="1"/>
  <c r="M2205" i="9" s="1"/>
  <c r="Q130" i="1"/>
  <c r="Q126" i="1"/>
  <c r="M2213" i="9" s="1"/>
  <c r="Q122" i="1"/>
  <c r="M2217" i="9" s="1"/>
  <c r="Q118" i="1"/>
  <c r="M2221" i="9" s="1"/>
  <c r="Q114" i="1"/>
  <c r="Q110" i="1"/>
  <c r="M2229" i="9" s="1"/>
  <c r="Q106" i="1"/>
  <c r="M2233" i="9" s="1"/>
  <c r="Q102" i="1"/>
  <c r="M2237" i="9" s="1"/>
  <c r="Q98" i="1"/>
  <c r="Q94" i="1"/>
  <c r="M2245" i="9" s="1"/>
  <c r="Q90" i="1"/>
  <c r="M2249" i="9" s="1"/>
  <c r="Q86" i="1"/>
  <c r="M2253" i="9" s="1"/>
  <c r="Q82" i="1"/>
  <c r="M2257" i="9" s="1"/>
  <c r="Q78" i="1"/>
  <c r="M2261" i="9" s="1"/>
  <c r="Q74" i="1"/>
  <c r="M2265" i="9" s="1"/>
  <c r="Q70" i="1"/>
  <c r="Q66" i="1"/>
  <c r="M2273" i="9" s="1"/>
  <c r="Q62" i="1"/>
  <c r="Q58" i="1"/>
  <c r="M2281" i="9" s="1"/>
  <c r="Q54" i="1"/>
  <c r="Q50" i="1"/>
  <c r="Q46" i="1"/>
  <c r="Q42" i="1"/>
  <c r="M2296" i="9" s="1"/>
  <c r="Q38" i="1"/>
  <c r="Q34" i="1"/>
  <c r="Q30" i="1"/>
  <c r="Q26" i="1"/>
  <c r="M2312" i="9" s="1"/>
  <c r="Q22" i="1"/>
  <c r="Q18" i="1"/>
  <c r="Q14" i="1"/>
  <c r="Q10" i="1"/>
  <c r="M2328" i="9" s="1"/>
  <c r="Q6" i="1"/>
  <c r="Q2341" i="1"/>
  <c r="Q2337" i="1"/>
  <c r="M9" i="9" s="1"/>
  <c r="Q2333" i="1"/>
  <c r="M13" i="9" s="1"/>
  <c r="Q2329" i="1"/>
  <c r="M17" i="9" s="1"/>
  <c r="Q2325" i="1"/>
  <c r="Q2321" i="1"/>
  <c r="M25" i="9" s="1"/>
  <c r="Q2317" i="1"/>
  <c r="M29" i="9" s="1"/>
  <c r="Q2313" i="1"/>
  <c r="M33" i="9" s="1"/>
  <c r="Q2309" i="1"/>
  <c r="Q2305" i="1"/>
  <c r="M41" i="9" s="1"/>
  <c r="Q2301" i="1"/>
  <c r="M45" i="9" s="1"/>
  <c r="Q2297" i="1"/>
  <c r="M49" i="9" s="1"/>
  <c r="Q2293" i="1"/>
  <c r="Q2289" i="1"/>
  <c r="M57" i="9" s="1"/>
  <c r="Q2285" i="1"/>
  <c r="M61" i="9" s="1"/>
  <c r="Q2281" i="1"/>
  <c r="M65" i="9" s="1"/>
  <c r="Q2277" i="1"/>
  <c r="Q2273" i="1"/>
  <c r="M73" i="9" s="1"/>
  <c r="Q2269" i="1"/>
  <c r="M77" i="9" s="1"/>
  <c r="Q2265" i="1"/>
  <c r="M81" i="9" s="1"/>
  <c r="Q2261" i="1"/>
  <c r="Q2257" i="1"/>
  <c r="M89" i="9" s="1"/>
  <c r="Q2253" i="1"/>
  <c r="M93" i="9" s="1"/>
  <c r="Q2249" i="1"/>
  <c r="M97" i="9" s="1"/>
  <c r="Q2245" i="1"/>
  <c r="Q2241" i="1"/>
  <c r="M105" i="9" s="1"/>
  <c r="Q2237" i="1"/>
  <c r="M109" i="9" s="1"/>
  <c r="Q2233" i="1"/>
  <c r="M113" i="9" s="1"/>
  <c r="Q2229" i="1"/>
  <c r="Q2225" i="1"/>
  <c r="M121" i="9" s="1"/>
  <c r="Q2221" i="1"/>
  <c r="M125" i="9" s="1"/>
  <c r="Q2217" i="1"/>
  <c r="M129" i="9" s="1"/>
  <c r="Q2213" i="1"/>
  <c r="Q2209" i="1"/>
  <c r="M137" i="9" s="1"/>
  <c r="Q2205" i="1"/>
  <c r="M141" i="9" s="1"/>
  <c r="Q2201" i="1"/>
  <c r="Q2197" i="1"/>
  <c r="Q2193" i="1"/>
  <c r="M152" i="9" s="1"/>
  <c r="Q2189" i="1"/>
  <c r="M156" i="9" s="1"/>
  <c r="Q2185" i="1"/>
  <c r="Q2181" i="1"/>
  <c r="Q2177" i="1"/>
  <c r="M168" i="9" s="1"/>
  <c r="Q2173" i="1"/>
  <c r="M172" i="9" s="1"/>
  <c r="Q2169" i="1"/>
  <c r="Q2165" i="1"/>
  <c r="Q2161" i="1"/>
  <c r="M184" i="9" s="1"/>
  <c r="Q2157" i="1"/>
  <c r="Q2153" i="1"/>
  <c r="M191" i="9" s="1"/>
  <c r="Q2149" i="1"/>
  <c r="Q2145" i="1"/>
  <c r="M199" i="9" s="1"/>
  <c r="Q2141" i="1"/>
  <c r="M203" i="9" s="1"/>
  <c r="Q2137" i="1"/>
  <c r="M207" i="9" s="1"/>
  <c r="Q2133" i="1"/>
  <c r="M211" i="9" s="1"/>
  <c r="Q2129" i="1"/>
  <c r="Q2125" i="1"/>
  <c r="M218" i="9" s="1"/>
  <c r="Q2121" i="1"/>
  <c r="M222" i="9" s="1"/>
  <c r="Q2117" i="1"/>
  <c r="Q2113" i="1"/>
  <c r="Q2109" i="1"/>
  <c r="Q2105" i="1"/>
  <c r="Q2101" i="1"/>
  <c r="M242" i="9" s="1"/>
  <c r="Q2097" i="1"/>
  <c r="Q2093" i="1"/>
  <c r="Q2089" i="1"/>
  <c r="M253" i="9" s="1"/>
  <c r="Q2085" i="1"/>
  <c r="Q2081" i="1"/>
  <c r="Q2077" i="1"/>
  <c r="Q2073" i="1"/>
  <c r="M269" i="9" s="1"/>
  <c r="Q2069" i="1"/>
  <c r="Q2065" i="1"/>
  <c r="Q2061" i="1"/>
  <c r="Q2057" i="1"/>
  <c r="Q2053" i="1"/>
  <c r="Q2049" i="1"/>
  <c r="Q2045" i="1"/>
  <c r="Q2041" i="1"/>
  <c r="Q2037" i="1"/>
  <c r="Q2033" i="1"/>
  <c r="Q2029" i="1"/>
  <c r="Q2025" i="1"/>
  <c r="M317" i="9" s="1"/>
  <c r="Q2021" i="1"/>
  <c r="Q2017" i="1"/>
  <c r="Q2013" i="1"/>
  <c r="Q2009" i="1"/>
  <c r="M333" i="9" s="1"/>
  <c r="Q2005" i="1"/>
  <c r="Q2001" i="1"/>
  <c r="Q1997" i="1"/>
  <c r="Q1993" i="1"/>
  <c r="Q1989" i="1"/>
  <c r="Q1985" i="1"/>
  <c r="Q1981" i="1"/>
  <c r="Q1977" i="1"/>
  <c r="Q1973" i="1"/>
  <c r="Q1969" i="1"/>
  <c r="Q1965" i="1"/>
  <c r="Q1961" i="1"/>
  <c r="M381" i="9" s="1"/>
  <c r="Q1957" i="1"/>
  <c r="Q1953" i="1"/>
  <c r="Q1949" i="1"/>
  <c r="Q1945" i="1"/>
  <c r="M397" i="9" s="1"/>
  <c r="Q1941" i="1"/>
  <c r="Q1937" i="1"/>
  <c r="Q1933" i="1"/>
  <c r="Q1929" i="1"/>
  <c r="Q1925" i="1"/>
  <c r="Q1921" i="1"/>
  <c r="Q1917" i="1"/>
  <c r="Q1913" i="1"/>
  <c r="Q1909" i="1"/>
  <c r="Q1905" i="1"/>
  <c r="Q1901" i="1"/>
  <c r="Q1897" i="1"/>
  <c r="M445" i="9" s="1"/>
  <c r="Q1893" i="1"/>
  <c r="Q1889" i="1"/>
  <c r="Q1885" i="1"/>
  <c r="Q1881" i="1"/>
  <c r="M461" i="9" s="1"/>
  <c r="Q1877" i="1"/>
  <c r="Q1873" i="1"/>
  <c r="Q1869" i="1"/>
  <c r="Q1861" i="1"/>
  <c r="Q1857" i="1"/>
  <c r="Q1853" i="1"/>
  <c r="M488" i="9" s="1"/>
  <c r="Q1849" i="1"/>
  <c r="M492" i="9" s="1"/>
  <c r="Q1845" i="1"/>
  <c r="Q1841" i="1"/>
  <c r="Q1837" i="1"/>
  <c r="Q1833" i="1"/>
  <c r="Q1829" i="1"/>
  <c r="M512" i="9" s="1"/>
  <c r="Q1825" i="1"/>
  <c r="Q1821" i="1"/>
  <c r="M520" i="9" s="1"/>
  <c r="Q1817" i="1"/>
  <c r="M524" i="9" s="1"/>
  <c r="Q1813" i="1"/>
  <c r="Q1809" i="1"/>
  <c r="Q1805" i="1"/>
  <c r="Q1801" i="1"/>
  <c r="Q1797" i="1"/>
  <c r="M544" i="9" s="1"/>
  <c r="Q1793" i="1"/>
  <c r="Q1789" i="1"/>
  <c r="M552" i="9" s="1"/>
  <c r="Q1785" i="1"/>
  <c r="M556" i="9" s="1"/>
  <c r="Q1781" i="1"/>
  <c r="Q1777" i="1"/>
  <c r="Q1773" i="1"/>
  <c r="Q1769" i="1"/>
  <c r="Q1765" i="1"/>
  <c r="Q1761" i="1"/>
  <c r="Q1757" i="1"/>
  <c r="M584" i="9" s="1"/>
  <c r="Q1753" i="1"/>
  <c r="M588" i="9" s="1"/>
  <c r="Q1749" i="1"/>
  <c r="Q1745" i="1"/>
  <c r="Q1741" i="1"/>
  <c r="Q1737" i="1"/>
  <c r="Q1733" i="1"/>
  <c r="Q1729" i="1"/>
  <c r="Q1725" i="1"/>
  <c r="M616" i="9" s="1"/>
  <c r="Q1721" i="1"/>
  <c r="M620" i="9" s="1"/>
  <c r="Q1717" i="1"/>
  <c r="Q1713" i="1"/>
  <c r="Q1709" i="1"/>
  <c r="Q1705" i="1"/>
  <c r="Q1701" i="1"/>
  <c r="M640" i="9" s="1"/>
  <c r="Q1697" i="1"/>
  <c r="Q1693" i="1"/>
  <c r="M648" i="9" s="1"/>
  <c r="Q1689" i="1"/>
  <c r="M652" i="9" s="1"/>
  <c r="Q1685" i="1"/>
  <c r="Q1681" i="1"/>
  <c r="Q1677" i="1"/>
  <c r="Q1673" i="1"/>
  <c r="Q1669" i="1"/>
  <c r="M672" i="9" s="1"/>
  <c r="Q1665" i="1"/>
  <c r="Q1661" i="1"/>
  <c r="M680" i="9" s="1"/>
  <c r="Q1657" i="1"/>
  <c r="M684" i="9" s="1"/>
  <c r="Q1653" i="1"/>
  <c r="Q1649" i="1"/>
  <c r="Q1645" i="1"/>
  <c r="Q1641" i="1"/>
  <c r="Q1637" i="1"/>
  <c r="Q1633" i="1"/>
  <c r="Q1629" i="1"/>
  <c r="M712" i="9" s="1"/>
  <c r="Q1625" i="1"/>
  <c r="M716" i="9" s="1"/>
  <c r="Q1621" i="1"/>
  <c r="Q1617" i="1"/>
  <c r="Q1613" i="1"/>
  <c r="Q1609" i="1"/>
  <c r="Q1605" i="1"/>
  <c r="Q1601" i="1"/>
  <c r="Q1597" i="1"/>
  <c r="M744" i="9" s="1"/>
  <c r="Q1593" i="1"/>
  <c r="M748" i="9" s="1"/>
  <c r="Q1589" i="1"/>
  <c r="Q1585" i="1"/>
  <c r="Q1581" i="1"/>
  <c r="Q1577" i="1"/>
  <c r="Q1573" i="1"/>
  <c r="M768" i="9" s="1"/>
  <c r="Q1569" i="1"/>
  <c r="Q1565" i="1"/>
  <c r="M776" i="9" s="1"/>
  <c r="Q1561" i="1"/>
  <c r="M780" i="9" s="1"/>
  <c r="Q1557" i="1"/>
  <c r="Q1553" i="1"/>
  <c r="Q1549" i="1"/>
  <c r="Q1545" i="1"/>
  <c r="Q1541" i="1"/>
  <c r="M800" i="9" s="1"/>
  <c r="Q1537" i="1"/>
  <c r="Q1533" i="1"/>
  <c r="M808" i="9" s="1"/>
  <c r="Q1529" i="1"/>
  <c r="M812" i="9" s="1"/>
  <c r="Q1525" i="1"/>
  <c r="Q1521" i="1"/>
  <c r="Q1517" i="1"/>
  <c r="Q1513" i="1"/>
  <c r="Q1509" i="1"/>
  <c r="Q1505" i="1"/>
  <c r="Q1501" i="1"/>
  <c r="M840" i="9" s="1"/>
  <c r="Q1497" i="1"/>
  <c r="M844" i="9" s="1"/>
  <c r="Q1493" i="1"/>
  <c r="Q1489" i="1"/>
  <c r="Q1485" i="1"/>
  <c r="Q1481" i="1"/>
  <c r="Q1477" i="1"/>
  <c r="Q1473" i="1"/>
  <c r="Q1469" i="1"/>
  <c r="M872" i="9" s="1"/>
  <c r="Q1465" i="1"/>
  <c r="M876" i="9" s="1"/>
  <c r="Q1461" i="1"/>
  <c r="Q1457" i="1"/>
  <c r="Q1453" i="1"/>
  <c r="Q1449" i="1"/>
  <c r="Q1445" i="1"/>
  <c r="M896" i="9" s="1"/>
  <c r="Q1441" i="1"/>
  <c r="Q1437" i="1"/>
  <c r="M904" i="9" s="1"/>
  <c r="Q1433" i="1"/>
  <c r="M908" i="9" s="1"/>
  <c r="Q1429" i="1"/>
  <c r="Q1425" i="1"/>
  <c r="Q1421" i="1"/>
  <c r="Q1417" i="1"/>
  <c r="Q1413" i="1"/>
  <c r="M928" i="9" s="1"/>
  <c r="Q1409" i="1"/>
  <c r="Q1405" i="1"/>
  <c r="M936" i="9" s="1"/>
  <c r="Q1401" i="1"/>
  <c r="M940" i="9" s="1"/>
  <c r="Q1397" i="1"/>
  <c r="Q1393" i="1"/>
  <c r="Q1389" i="1"/>
  <c r="Q1385" i="1"/>
  <c r="Q1381" i="1"/>
  <c r="Q1377" i="1"/>
  <c r="Q1373" i="1"/>
  <c r="M968" i="9" s="1"/>
  <c r="Q1369" i="1"/>
  <c r="M972" i="9" s="1"/>
  <c r="Q1365" i="1"/>
  <c r="Q1361" i="1"/>
  <c r="Q1357" i="1"/>
  <c r="Q1353" i="1"/>
  <c r="Q1349" i="1"/>
  <c r="Q1345" i="1"/>
  <c r="Q1341" i="1"/>
  <c r="M1000" i="9" s="1"/>
  <c r="Q1337" i="1"/>
  <c r="M1004" i="9" s="1"/>
  <c r="Q1333" i="1"/>
  <c r="Q1329" i="1"/>
  <c r="Q1325" i="1"/>
  <c r="Q1321" i="1"/>
  <c r="Q1317" i="1"/>
  <c r="M1024" i="9" s="1"/>
  <c r="Q1313" i="1"/>
  <c r="Q1309" i="1"/>
  <c r="M1032" i="9" s="1"/>
  <c r="Q1305" i="1"/>
  <c r="M1036" i="9" s="1"/>
  <c r="Q1301" i="1"/>
  <c r="Q1297" i="1"/>
  <c r="Q1293" i="1"/>
  <c r="Q1289" i="1"/>
  <c r="Q1285" i="1"/>
  <c r="M1056" i="9" s="1"/>
  <c r="Q1281" i="1"/>
  <c r="Q1277" i="1"/>
  <c r="M1064" i="9" s="1"/>
  <c r="Q1273" i="1"/>
  <c r="M1068" i="9" s="1"/>
  <c r="Q1269" i="1"/>
  <c r="Q1265" i="1"/>
  <c r="Q1261" i="1"/>
  <c r="Q1257" i="1"/>
  <c r="Q1253" i="1"/>
  <c r="Q1249" i="1"/>
  <c r="Q1245" i="1"/>
  <c r="M1096" i="9" s="1"/>
  <c r="Q1241" i="1"/>
  <c r="M1100" i="9" s="1"/>
  <c r="Q1237" i="1"/>
  <c r="Q1233" i="1"/>
  <c r="Q1229" i="1"/>
  <c r="Q1225" i="1"/>
  <c r="Q1221" i="1"/>
  <c r="Q1217" i="1"/>
  <c r="Q1213" i="1"/>
  <c r="M1128" i="9" s="1"/>
  <c r="Q1209" i="1"/>
  <c r="M1132" i="9" s="1"/>
  <c r="Q1205" i="1"/>
  <c r="Q1201" i="1"/>
  <c r="Q1197" i="1"/>
  <c r="Q1193" i="1"/>
  <c r="Q1189" i="1"/>
  <c r="M1152" i="9" s="1"/>
  <c r="Q1185" i="1"/>
  <c r="Q1181" i="1"/>
  <c r="M1160" i="9" s="1"/>
  <c r="Q1177" i="1"/>
  <c r="M1164" i="9" s="1"/>
  <c r="Q1173" i="1"/>
  <c r="Q1169" i="1"/>
  <c r="Q1165" i="1"/>
  <c r="Q1161" i="1"/>
  <c r="Q1157" i="1"/>
  <c r="M1184" i="9" s="1"/>
  <c r="Q1153" i="1"/>
  <c r="Q1149" i="1"/>
  <c r="M1192" i="9" s="1"/>
  <c r="Q1145" i="1"/>
  <c r="M1196" i="9" s="1"/>
  <c r="Q1141" i="1"/>
  <c r="Q1137" i="1"/>
  <c r="Q1133" i="1"/>
  <c r="Q1129" i="1"/>
  <c r="Q1125" i="1"/>
  <c r="Q1121" i="1"/>
  <c r="Q1117" i="1"/>
  <c r="M1224" i="9" s="1"/>
  <c r="Q1113" i="1"/>
  <c r="M1228" i="9" s="1"/>
  <c r="Q1109" i="1"/>
  <c r="Q1105" i="1"/>
  <c r="Q1101" i="1"/>
  <c r="Q1097" i="1"/>
  <c r="Q1093" i="1"/>
  <c r="Q1089" i="1"/>
  <c r="Q1085" i="1"/>
  <c r="M1256" i="9" s="1"/>
  <c r="Q1081" i="1"/>
  <c r="M1260" i="9" s="1"/>
  <c r="Q1077" i="1"/>
  <c r="Q1073" i="1"/>
  <c r="Q1069" i="1"/>
  <c r="Q1065" i="1"/>
  <c r="Q1061" i="1"/>
  <c r="M1280" i="9" s="1"/>
  <c r="Q1057" i="1"/>
  <c r="Q1053" i="1"/>
  <c r="M1288" i="9" s="1"/>
  <c r="Q1049" i="1"/>
  <c r="M1292" i="9" s="1"/>
  <c r="Q1045" i="1"/>
  <c r="Q1041" i="1"/>
  <c r="Q1037" i="1"/>
  <c r="Q1033" i="1"/>
  <c r="Q1029" i="1"/>
  <c r="M1312" i="9" s="1"/>
  <c r="Q1025" i="1"/>
  <c r="Q1021" i="1"/>
  <c r="M1320" i="9" s="1"/>
  <c r="Q1017" i="1"/>
  <c r="M1324" i="9" s="1"/>
  <c r="Q1013" i="1"/>
  <c r="Q1009" i="1"/>
  <c r="Q1005" i="1"/>
  <c r="Q1001" i="1"/>
  <c r="Q997" i="1"/>
  <c r="Q993" i="1"/>
  <c r="Q989" i="1"/>
  <c r="M1352" i="9" s="1"/>
  <c r="Q985" i="1"/>
  <c r="M1356" i="9" s="1"/>
  <c r="Q981" i="1"/>
  <c r="Q977" i="1"/>
  <c r="Q973" i="1"/>
  <c r="Q969" i="1"/>
  <c r="Q965" i="1"/>
  <c r="Q961" i="1"/>
  <c r="Q957" i="1"/>
  <c r="M1384" i="9" s="1"/>
  <c r="Q953" i="1"/>
  <c r="M1388" i="9" s="1"/>
  <c r="Q949" i="1"/>
  <c r="Q945" i="1"/>
  <c r="Q941" i="1"/>
  <c r="M1400" i="9" s="1"/>
  <c r="Q937" i="1"/>
  <c r="M1404" i="9" s="1"/>
  <c r="Q933" i="1"/>
  <c r="Q929" i="1"/>
  <c r="Q925" i="1"/>
  <c r="M1416" i="9" s="1"/>
  <c r="Q921" i="1"/>
  <c r="Q917" i="1"/>
  <c r="Q913" i="1"/>
  <c r="Q909" i="1"/>
  <c r="Q905" i="1"/>
  <c r="Q901" i="1"/>
  <c r="Q897" i="1"/>
  <c r="Q893" i="1"/>
  <c r="M1448" i="9" s="1"/>
  <c r="Q889" i="1"/>
  <c r="Q885" i="1"/>
  <c r="Q881" i="1"/>
  <c r="Q877" i="1"/>
  <c r="M1464" i="9" s="1"/>
  <c r="Q873" i="1"/>
  <c r="M1468" i="9" s="1"/>
  <c r="Q869" i="1"/>
  <c r="Q865" i="1"/>
  <c r="Q861" i="1"/>
  <c r="M1480" i="9" s="1"/>
  <c r="Q857" i="1"/>
  <c r="Q853" i="1"/>
  <c r="Q849" i="1"/>
  <c r="Q845" i="1"/>
  <c r="Q841" i="1"/>
  <c r="Q837" i="1"/>
  <c r="Q833" i="1"/>
  <c r="Q829" i="1"/>
  <c r="M1512" i="9" s="1"/>
  <c r="Q825" i="1"/>
  <c r="Q821" i="1"/>
  <c r="Q817" i="1"/>
  <c r="Q813" i="1"/>
  <c r="M1528" i="9" s="1"/>
  <c r="Q809" i="1"/>
  <c r="M1532" i="9" s="1"/>
  <c r="Q805" i="1"/>
  <c r="Q801" i="1"/>
  <c r="Q797" i="1"/>
  <c r="Q793" i="1"/>
  <c r="Q789" i="1"/>
  <c r="M1552" i="9" s="1"/>
  <c r="Q785" i="1"/>
  <c r="Q781" i="1"/>
  <c r="Q777" i="1"/>
  <c r="Q773" i="1"/>
  <c r="Q769" i="1"/>
  <c r="Q765" i="1"/>
  <c r="M1576" i="9" s="1"/>
  <c r="Q761" i="1"/>
  <c r="Q757" i="1"/>
  <c r="Q753" i="1"/>
  <c r="Q749" i="1"/>
  <c r="M1592" i="9" s="1"/>
  <c r="Q745" i="1"/>
  <c r="M1596" i="9" s="1"/>
  <c r="Q741" i="1"/>
  <c r="Q737" i="1"/>
  <c r="M1604" i="9" s="1"/>
  <c r="Q729" i="1"/>
  <c r="M1611" i="9" s="1"/>
  <c r="Q725" i="1"/>
  <c r="M1615" i="9" s="1"/>
  <c r="Q721" i="1"/>
  <c r="Q717" i="1"/>
  <c r="Q713" i="1"/>
  <c r="M1627" i="9" s="1"/>
  <c r="Q709" i="1"/>
  <c r="M1631" i="9" s="1"/>
  <c r="Q705" i="1"/>
  <c r="Q701" i="1"/>
  <c r="Q697" i="1"/>
  <c r="M1643" i="9" s="1"/>
  <c r="Q693" i="1"/>
  <c r="M1647" i="9" s="1"/>
  <c r="Q689" i="1"/>
  <c r="Q685" i="1"/>
  <c r="Q681" i="1"/>
  <c r="M1659" i="9" s="1"/>
  <c r="Q677" i="1"/>
  <c r="M1663" i="9" s="1"/>
  <c r="Q673" i="1"/>
  <c r="Q669" i="1"/>
  <c r="Q665" i="1"/>
  <c r="M1675" i="9" s="1"/>
  <c r="Q661" i="1"/>
  <c r="M1679" i="9" s="1"/>
  <c r="Q657" i="1"/>
  <c r="Q653" i="1"/>
  <c r="Q649" i="1"/>
  <c r="M1691" i="9" s="1"/>
  <c r="Q645" i="1"/>
  <c r="M1695" i="9" s="1"/>
  <c r="Q641" i="1"/>
  <c r="Q637" i="1"/>
  <c r="Q633" i="1"/>
  <c r="M1707" i="9" s="1"/>
  <c r="Q629" i="1"/>
  <c r="M1711" i="9" s="1"/>
  <c r="Q625" i="1"/>
  <c r="Q621" i="1"/>
  <c r="Q617" i="1"/>
  <c r="M1723" i="9" s="1"/>
  <c r="Q613" i="1"/>
  <c r="M1727" i="9" s="1"/>
  <c r="Q609" i="1"/>
  <c r="Q605" i="1"/>
  <c r="Q601" i="1"/>
  <c r="M1739" i="9" s="1"/>
  <c r="Q597" i="1"/>
  <c r="M1743" i="9" s="1"/>
  <c r="Q593" i="1"/>
  <c r="Q589" i="1"/>
  <c r="Q585" i="1"/>
  <c r="M1755" i="9" s="1"/>
  <c r="Q581" i="1"/>
  <c r="M1759" i="9" s="1"/>
  <c r="Q577" i="1"/>
  <c r="Q573" i="1"/>
  <c r="Q569" i="1"/>
  <c r="M1771" i="9" s="1"/>
  <c r="Q565" i="1"/>
  <c r="M1775" i="9" s="1"/>
  <c r="Q561" i="1"/>
  <c r="Q557" i="1"/>
  <c r="Q553" i="1"/>
  <c r="M1787" i="9" s="1"/>
  <c r="Q549" i="1"/>
  <c r="M1791" i="9" s="1"/>
  <c r="Q545" i="1"/>
  <c r="Q541" i="1"/>
  <c r="Q537" i="1"/>
  <c r="M1803" i="9" s="1"/>
  <c r="Q533" i="1"/>
  <c r="M1807" i="9" s="1"/>
  <c r="Q529" i="1"/>
  <c r="Q525" i="1"/>
  <c r="Q521" i="1"/>
  <c r="M1819" i="9" s="1"/>
  <c r="Q517" i="1"/>
  <c r="M1823" i="9" s="1"/>
  <c r="Q513" i="1"/>
  <c r="Q509" i="1"/>
  <c r="Q505" i="1"/>
  <c r="M1835" i="9" s="1"/>
  <c r="Q501" i="1"/>
  <c r="M1839" i="9" s="1"/>
  <c r="Q497" i="1"/>
  <c r="Q493" i="1"/>
  <c r="Q489" i="1"/>
  <c r="M1851" i="9" s="1"/>
  <c r="Q485" i="1"/>
  <c r="M1855" i="9" s="1"/>
  <c r="Q481" i="1"/>
  <c r="Q477" i="1"/>
  <c r="Q473" i="1"/>
  <c r="M1867" i="9" s="1"/>
  <c r="Q469" i="1"/>
  <c r="M1871" i="9" s="1"/>
  <c r="Q465" i="1"/>
  <c r="Q461" i="1"/>
  <c r="Q457" i="1"/>
  <c r="M1883" i="9" s="1"/>
  <c r="Q453" i="1"/>
  <c r="M1887" i="9" s="1"/>
  <c r="Q449" i="1"/>
  <c r="Q445" i="1"/>
  <c r="Q441" i="1"/>
  <c r="M1899" i="9" s="1"/>
  <c r="Q437" i="1"/>
  <c r="M1903" i="9" s="1"/>
  <c r="Q433" i="1"/>
  <c r="Q429" i="1"/>
  <c r="Q425" i="1"/>
  <c r="M1915" i="9" s="1"/>
  <c r="Q421" i="1"/>
  <c r="M1919" i="9" s="1"/>
  <c r="Q417" i="1"/>
  <c r="Q413" i="1"/>
  <c r="Q409" i="1"/>
  <c r="M1931" i="9" s="1"/>
  <c r="Q405" i="1"/>
  <c r="M1935" i="9" s="1"/>
  <c r="Q401" i="1"/>
  <c r="Q397" i="1"/>
  <c r="Q393" i="1"/>
  <c r="M1947" i="9" s="1"/>
  <c r="Q389" i="1"/>
  <c r="M1951" i="9" s="1"/>
  <c r="Q385" i="1"/>
  <c r="Q381" i="1"/>
  <c r="Q377" i="1"/>
  <c r="M1963" i="9" s="1"/>
  <c r="Q373" i="1"/>
  <c r="M1967" i="9" s="1"/>
  <c r="Q369" i="1"/>
  <c r="Q365" i="1"/>
  <c r="Q361" i="1"/>
  <c r="M1979" i="9" s="1"/>
  <c r="Q357" i="1"/>
  <c r="M1983" i="9" s="1"/>
  <c r="Q353" i="1"/>
  <c r="Q349" i="1"/>
  <c r="Q345" i="1"/>
  <c r="M1995" i="9" s="1"/>
  <c r="Q341" i="1"/>
  <c r="M1999" i="9" s="1"/>
  <c r="Q337" i="1"/>
  <c r="Q333" i="1"/>
  <c r="Q329" i="1"/>
  <c r="M2011" i="9" s="1"/>
  <c r="Q325" i="1"/>
  <c r="M2015" i="9" s="1"/>
  <c r="Q321" i="1"/>
  <c r="Q317" i="1"/>
  <c r="Q313" i="1"/>
  <c r="M2027" i="9" s="1"/>
  <c r="Q309" i="1"/>
  <c r="M2031" i="9" s="1"/>
  <c r="Q305" i="1"/>
  <c r="Q301" i="1"/>
  <c r="Q297" i="1"/>
  <c r="M2043" i="9" s="1"/>
  <c r="Q293" i="1"/>
  <c r="Q289" i="1"/>
  <c r="M2050" i="9" s="1"/>
  <c r="Q285" i="1"/>
  <c r="M2054" i="9" s="1"/>
  <c r="Q281" i="1"/>
  <c r="M2058" i="9" s="1"/>
  <c r="Q277" i="1"/>
  <c r="Q273" i="1"/>
  <c r="M2066" i="9" s="1"/>
  <c r="Q269" i="1"/>
  <c r="M2070" i="9" s="1"/>
  <c r="Q265" i="1"/>
  <c r="M2074" i="9" s="1"/>
  <c r="Q261" i="1"/>
  <c r="Q257" i="1"/>
  <c r="Q253" i="1"/>
  <c r="M2086" i="9" s="1"/>
  <c r="Q249" i="1"/>
  <c r="M2090" i="9" s="1"/>
  <c r="Q245" i="1"/>
  <c r="Q241" i="1"/>
  <c r="Q237" i="1"/>
  <c r="M2102" i="9" s="1"/>
  <c r="Q233" i="1"/>
  <c r="M2106" i="9" s="1"/>
  <c r="Q229" i="1"/>
  <c r="Q225" i="1"/>
  <c r="M2114" i="9" s="1"/>
  <c r="Q221" i="1"/>
  <c r="M2118" i="9" s="1"/>
  <c r="Q217" i="1"/>
  <c r="M2122" i="9" s="1"/>
  <c r="Q213" i="1"/>
  <c r="Q209" i="1"/>
  <c r="M2130" i="9" s="1"/>
  <c r="Q205" i="1"/>
  <c r="M2134" i="9" s="1"/>
  <c r="Q201" i="1"/>
  <c r="M2138" i="9" s="1"/>
  <c r="Q197" i="1"/>
  <c r="Q193" i="1"/>
  <c r="Q189" i="1"/>
  <c r="M2150" i="9" s="1"/>
  <c r="Q185" i="1"/>
  <c r="M2154" i="9" s="1"/>
  <c r="Q181" i="1"/>
  <c r="Q177" i="1"/>
  <c r="Q173" i="1"/>
  <c r="M2166" i="9" s="1"/>
  <c r="Q169" i="1"/>
  <c r="M2170" i="9" s="1"/>
  <c r="Q165" i="1"/>
  <c r="Q161" i="1"/>
  <c r="M2178" i="9" s="1"/>
  <c r="Q157" i="1"/>
  <c r="M2182" i="9" s="1"/>
  <c r="Q153" i="1"/>
  <c r="M2186" i="9" s="1"/>
  <c r="Q149" i="1"/>
  <c r="Q145" i="1"/>
  <c r="M2194" i="9" s="1"/>
  <c r="Q141" i="1"/>
  <c r="M2198" i="9" s="1"/>
  <c r="Q137" i="1"/>
  <c r="M2202" i="9" s="1"/>
  <c r="Q133" i="1"/>
  <c r="Q129" i="1"/>
  <c r="Q125" i="1"/>
  <c r="M2214" i="9" s="1"/>
  <c r="Q121" i="1"/>
  <c r="M2218" i="9" s="1"/>
  <c r="Q117" i="1"/>
  <c r="Q113" i="1"/>
  <c r="Q109" i="1"/>
  <c r="M2230" i="9" s="1"/>
  <c r="Q105" i="1"/>
  <c r="M2234" i="9" s="1"/>
  <c r="Q101" i="1"/>
  <c r="Q97" i="1"/>
  <c r="M2242" i="9" s="1"/>
  <c r="Q93" i="1"/>
  <c r="M2246" i="9" s="1"/>
  <c r="Q89" i="1"/>
  <c r="M2250" i="9" s="1"/>
  <c r="Q85" i="1"/>
  <c r="Q81" i="1"/>
  <c r="M2258" i="9" s="1"/>
  <c r="Q77" i="1"/>
  <c r="M2262" i="9" s="1"/>
  <c r="Q73" i="1"/>
  <c r="M2266" i="9" s="1"/>
  <c r="Q69" i="1"/>
  <c r="Q65" i="1"/>
  <c r="Q61" i="1"/>
  <c r="M2278" i="9" s="1"/>
  <c r="Q57" i="1"/>
  <c r="M2282" i="9" s="1"/>
  <c r="Q53" i="1"/>
  <c r="Q49" i="1"/>
  <c r="Q45" i="1"/>
  <c r="M2293" i="9" s="1"/>
  <c r="Q41" i="1"/>
  <c r="Q37" i="1"/>
  <c r="M2301" i="9" s="1"/>
  <c r="Q33" i="1"/>
  <c r="M2305" i="9" s="1"/>
  <c r="Q29" i="1"/>
  <c r="M2309" i="9" s="1"/>
  <c r="Q25" i="1"/>
  <c r="Q21" i="1"/>
  <c r="M2317" i="9" s="1"/>
  <c r="Q17" i="1"/>
  <c r="M2321" i="9" s="1"/>
  <c r="Q13" i="1"/>
  <c r="Q9" i="1"/>
  <c r="Q5" i="1"/>
  <c r="M2333" i="9" s="1"/>
  <c r="Q2344" i="1"/>
  <c r="Q2340" i="1"/>
  <c r="Q2336" i="1"/>
  <c r="Q2332" i="1"/>
  <c r="Q2328" i="1"/>
  <c r="Q2324" i="1"/>
  <c r="Q2320" i="1"/>
  <c r="Q2316" i="1"/>
  <c r="M30" i="9" s="1"/>
  <c r="Q2312" i="1"/>
  <c r="Q2308" i="1"/>
  <c r="Q2304" i="1"/>
  <c r="Q2300" i="1"/>
  <c r="M46" i="9" s="1"/>
  <c r="Q2296" i="1"/>
  <c r="Q2292" i="1"/>
  <c r="Q2288" i="1"/>
  <c r="Q2284" i="1"/>
  <c r="M62" i="9" s="1"/>
  <c r="Q2280" i="1"/>
  <c r="Q2276" i="1"/>
  <c r="Q2272" i="1"/>
  <c r="Q2268" i="1"/>
  <c r="Q2264" i="1"/>
  <c r="M82" i="9" s="1"/>
  <c r="Q2260" i="1"/>
  <c r="Q2256" i="1"/>
  <c r="Q2252" i="1"/>
  <c r="M94" i="9" s="1"/>
  <c r="Q2248" i="1"/>
  <c r="Q2244" i="1"/>
  <c r="Q2240" i="1"/>
  <c r="Q2236" i="1"/>
  <c r="M110" i="9" s="1"/>
  <c r="Q2232" i="1"/>
  <c r="Q2228" i="1"/>
  <c r="Q2224" i="1"/>
  <c r="Q2220" i="1"/>
  <c r="M126" i="9" s="1"/>
  <c r="Q2216" i="1"/>
  <c r="Q2212" i="1"/>
  <c r="Q2208" i="1"/>
  <c r="Q2200" i="1"/>
  <c r="M145" i="9" s="1"/>
  <c r="Q2196" i="1"/>
  <c r="Q2192" i="1"/>
  <c r="Q2188" i="1"/>
  <c r="M157" i="9" s="1"/>
  <c r="Q2184" i="1"/>
  <c r="M161" i="9" s="1"/>
  <c r="Q2180" i="1"/>
  <c r="Q2176" i="1"/>
  <c r="Q2172" i="1"/>
  <c r="Q2168" i="1"/>
  <c r="M177" i="9" s="1"/>
  <c r="Q2164" i="1"/>
  <c r="Q2156" i="1"/>
  <c r="M188" i="9" s="1"/>
  <c r="Q2152" i="1"/>
  <c r="Q2148" i="1"/>
  <c r="M196" i="9" s="1"/>
  <c r="Q2144" i="1"/>
  <c r="M200" i="9" s="1"/>
  <c r="Q2140" i="1"/>
  <c r="M204" i="9" s="1"/>
  <c r="Q2136" i="1"/>
  <c r="Q2132" i="1"/>
  <c r="M212" i="9" s="1"/>
  <c r="Q2128" i="1"/>
  <c r="Q2124" i="1"/>
  <c r="M219" i="9" s="1"/>
  <c r="Q2120" i="1"/>
  <c r="Q2116" i="1"/>
  <c r="M227" i="9" s="1"/>
  <c r="Q2112" i="1"/>
  <c r="M231" i="9" s="1"/>
  <c r="Q2108" i="1"/>
  <c r="Q2104" i="1"/>
  <c r="M239" i="9" s="1"/>
  <c r="Q2096" i="1"/>
  <c r="Q2092" i="1"/>
  <c r="M250" i="9" s="1"/>
  <c r="Q2088" i="1"/>
  <c r="M254" i="9" s="1"/>
  <c r="Q2084" i="1"/>
  <c r="Q2080" i="1"/>
  <c r="M262" i="9" s="1"/>
  <c r="Q2076" i="1"/>
  <c r="Q2072" i="1"/>
  <c r="M270" i="9" s="1"/>
  <c r="Q2068" i="1"/>
  <c r="Q2064" i="1"/>
  <c r="M278" i="9" s="1"/>
  <c r="Q2060" i="1"/>
  <c r="M282" i="9" s="1"/>
  <c r="Q2056" i="1"/>
  <c r="M286" i="9" s="1"/>
  <c r="Q2052" i="1"/>
  <c r="M290" i="9" s="1"/>
  <c r="Q2048" i="1"/>
  <c r="M294" i="9" s="1"/>
  <c r="Q2044" i="1"/>
  <c r="M298" i="9" s="1"/>
  <c r="Q2040" i="1"/>
  <c r="M302" i="9" s="1"/>
  <c r="Q2036" i="1"/>
  <c r="Q2032" i="1"/>
  <c r="Q2028" i="1"/>
  <c r="Q2024" i="1"/>
  <c r="M318" i="9" s="1"/>
  <c r="Q2020" i="1"/>
  <c r="Q2016" i="1"/>
  <c r="M326" i="9" s="1"/>
  <c r="Q2012" i="1"/>
  <c r="M330" i="9" s="1"/>
  <c r="Q2008" i="1"/>
  <c r="M334" i="9" s="1"/>
  <c r="Q2004" i="1"/>
  <c r="Q2000" i="1"/>
  <c r="Q1996" i="1"/>
  <c r="M346" i="9" s="1"/>
  <c r="Q1992" i="1"/>
  <c r="Q1988" i="1"/>
  <c r="Q1984" i="1"/>
  <c r="M358" i="9" s="1"/>
  <c r="Q1980" i="1"/>
  <c r="Q1976" i="1"/>
  <c r="M366" i="9" s="1"/>
  <c r="Q1972" i="1"/>
  <c r="Q1968" i="1"/>
  <c r="M374" i="9" s="1"/>
  <c r="Q1964" i="1"/>
  <c r="M378" i="9" s="1"/>
  <c r="Q1960" i="1"/>
  <c r="M382" i="9" s="1"/>
  <c r="Q1956" i="1"/>
  <c r="M386" i="9" s="1"/>
  <c r="Q1952" i="1"/>
  <c r="M390" i="9" s="1"/>
  <c r="Q1948" i="1"/>
  <c r="M394" i="9" s="1"/>
  <c r="Q1944" i="1"/>
  <c r="M398" i="9" s="1"/>
  <c r="Q1940" i="1"/>
  <c r="M402" i="9" s="1"/>
  <c r="Q1936" i="1"/>
  <c r="Q1932" i="1"/>
  <c r="Q1928" i="1"/>
  <c r="M414" i="9" s="1"/>
  <c r="Q1924" i="1"/>
  <c r="Q1920" i="1"/>
  <c r="M422" i="9" s="1"/>
  <c r="Q1916" i="1"/>
  <c r="M426" i="9" s="1"/>
  <c r="Q1912" i="1"/>
  <c r="M430" i="9" s="1"/>
  <c r="Q1908" i="1"/>
  <c r="M434" i="9" s="1"/>
  <c r="Q1904" i="1"/>
  <c r="M438" i="9" s="1"/>
  <c r="Q1900" i="1"/>
  <c r="M442" i="9" s="1"/>
  <c r="Q1896" i="1"/>
  <c r="Q1892" i="1"/>
  <c r="Q1888" i="1"/>
  <c r="M454" i="9" s="1"/>
  <c r="Q1884" i="1"/>
  <c r="Q1880" i="1"/>
  <c r="Q1876" i="1"/>
  <c r="M466" i="9" s="1"/>
  <c r="Q1872" i="1"/>
  <c r="M470" i="9" s="1"/>
  <c r="Q1868" i="1"/>
  <c r="M474" i="9" s="1"/>
  <c r="Q1864" i="1"/>
  <c r="M477" i="9" s="1"/>
  <c r="Q1860" i="1"/>
  <c r="M481" i="9" s="1"/>
  <c r="Q1856" i="1"/>
  <c r="M485" i="9" s="1"/>
  <c r="Q1852" i="1"/>
  <c r="M489" i="9" s="1"/>
  <c r="Q1848" i="1"/>
  <c r="Q1844" i="1"/>
  <c r="Q1840" i="1"/>
  <c r="M501" i="9" s="1"/>
  <c r="Q1836" i="1"/>
  <c r="Q1832" i="1"/>
  <c r="Q1828" i="1"/>
  <c r="Q1824" i="1"/>
  <c r="M517" i="9" s="1"/>
  <c r="Q1820" i="1"/>
  <c r="M521" i="9" s="1"/>
  <c r="Q1816" i="1"/>
  <c r="Q1812" i="1"/>
  <c r="M529" i="9" s="1"/>
  <c r="Q1808" i="1"/>
  <c r="M533" i="9" s="1"/>
  <c r="Q1804" i="1"/>
  <c r="M537" i="9" s="1"/>
  <c r="Q1800" i="1"/>
  <c r="Q1796" i="1"/>
  <c r="Q1792" i="1"/>
  <c r="M549" i="9" s="1"/>
  <c r="Q1788" i="1"/>
  <c r="Q1784" i="1"/>
  <c r="Q1780" i="1"/>
  <c r="Q1776" i="1"/>
  <c r="M565" i="9" s="1"/>
  <c r="Q1772" i="1"/>
  <c r="M569" i="9" s="1"/>
  <c r="Q1768" i="1"/>
  <c r="M573" i="9" s="1"/>
  <c r="Q1764" i="1"/>
  <c r="M577" i="9" s="1"/>
  <c r="Q1760" i="1"/>
  <c r="M581" i="9" s="1"/>
  <c r="Q1756" i="1"/>
  <c r="Q1752" i="1"/>
  <c r="M589" i="9" s="1"/>
  <c r="Q1748" i="1"/>
  <c r="Q1744" i="1"/>
  <c r="M597" i="9" s="1"/>
  <c r="Q1740" i="1"/>
  <c r="Q1736" i="1"/>
  <c r="M605" i="9" s="1"/>
  <c r="Q1732" i="1"/>
  <c r="M609" i="9" s="1"/>
  <c r="Q1728" i="1"/>
  <c r="M613" i="9" s="1"/>
  <c r="Q1724" i="1"/>
  <c r="M617" i="9" s="1"/>
  <c r="Q1720" i="1"/>
  <c r="Q1716" i="1"/>
  <c r="M625" i="9" s="1"/>
  <c r="Q1712" i="1"/>
  <c r="M629" i="9" s="1"/>
  <c r="Q1708" i="1"/>
  <c r="M633" i="9" s="1"/>
  <c r="Q1704" i="1"/>
  <c r="Q1700" i="1"/>
  <c r="Q1696" i="1"/>
  <c r="M645" i="9" s="1"/>
  <c r="Q1692" i="1"/>
  <c r="Q1688" i="1"/>
  <c r="M653" i="9" s="1"/>
  <c r="Q1684" i="1"/>
  <c r="Q1680" i="1"/>
  <c r="M661" i="9" s="1"/>
  <c r="Q1676" i="1"/>
  <c r="M665" i="9" s="1"/>
  <c r="Q1672" i="1"/>
  <c r="Q1668" i="1"/>
  <c r="M673" i="9" s="1"/>
  <c r="Q1664" i="1"/>
  <c r="M677" i="9" s="1"/>
  <c r="Q1660" i="1"/>
  <c r="Q1656" i="1"/>
  <c r="M685" i="9" s="1"/>
  <c r="Q1652" i="1"/>
  <c r="Q1648" i="1"/>
  <c r="M693" i="9" s="1"/>
  <c r="Q1644" i="1"/>
  <c r="M697" i="9" s="1"/>
  <c r="Q1640" i="1"/>
  <c r="M701" i="9" s="1"/>
  <c r="Q1636" i="1"/>
  <c r="Q1632" i="1"/>
  <c r="M709" i="9" s="1"/>
  <c r="Q1628" i="1"/>
  <c r="Q1624" i="1"/>
  <c r="M717" i="9" s="1"/>
  <c r="Q1620" i="1"/>
  <c r="M721" i="9" s="1"/>
  <c r="Q1616" i="1"/>
  <c r="M725" i="9" s="1"/>
  <c r="Q1612" i="1"/>
  <c r="M729" i="9" s="1"/>
  <c r="Q1608" i="1"/>
  <c r="M733" i="9" s="1"/>
  <c r="Q1604" i="1"/>
  <c r="M737" i="9" s="1"/>
  <c r="Q1600" i="1"/>
  <c r="M741" i="9" s="1"/>
  <c r="Q1596" i="1"/>
  <c r="Q1592" i="1"/>
  <c r="M749" i="9" s="1"/>
  <c r="Q1588" i="1"/>
  <c r="Q1584" i="1"/>
  <c r="M757" i="9" s="1"/>
  <c r="Q1580" i="1"/>
  <c r="Q1576" i="1"/>
  <c r="Q1572" i="1"/>
  <c r="Q1568" i="1"/>
  <c r="M773" i="9" s="1"/>
  <c r="Q1564" i="1"/>
  <c r="M777" i="9" s="1"/>
  <c r="Q1560" i="1"/>
  <c r="Q1556" i="1"/>
  <c r="M785" i="9" s="1"/>
  <c r="Q1552" i="1"/>
  <c r="M789" i="9" s="1"/>
  <c r="Q1548" i="1"/>
  <c r="Q1544" i="1"/>
  <c r="M797" i="9" s="1"/>
  <c r="Q1540" i="1"/>
  <c r="Q1536" i="1"/>
  <c r="M805" i="9" s="1"/>
  <c r="Q1532" i="1"/>
  <c r="Q1528" i="1"/>
  <c r="Q1524" i="1"/>
  <c r="M817" i="9" s="1"/>
  <c r="Q1520" i="1"/>
  <c r="M821" i="9" s="1"/>
  <c r="Q1516" i="1"/>
  <c r="M825" i="9" s="1"/>
  <c r="Q1512" i="1"/>
  <c r="Q1508" i="1"/>
  <c r="M833" i="9" s="1"/>
  <c r="Q1504" i="1"/>
  <c r="M837" i="9" s="1"/>
  <c r="Q1500" i="1"/>
  <c r="M841" i="9" s="1"/>
  <c r="Q1496" i="1"/>
  <c r="M845" i="9" s="1"/>
  <c r="Q1492" i="1"/>
  <c r="Q1488" i="1"/>
  <c r="M853" i="9" s="1"/>
  <c r="Q1484" i="1"/>
  <c r="Q1480" i="1"/>
  <c r="Q1476" i="1"/>
  <c r="M865" i="9" s="1"/>
  <c r="Q1472" i="1"/>
  <c r="Q1468" i="1"/>
  <c r="M873" i="9" s="1"/>
  <c r="Q1464" i="1"/>
  <c r="M877" i="9" s="1"/>
  <c r="Q1460" i="1"/>
  <c r="M881" i="9" s="1"/>
  <c r="Q1456" i="1"/>
  <c r="Q1452" i="1"/>
  <c r="M889" i="9" s="1"/>
  <c r="Q1448" i="1"/>
  <c r="M893" i="9" s="1"/>
  <c r="Q1444" i="1"/>
  <c r="Q1440" i="1"/>
  <c r="Q1436" i="1"/>
  <c r="Q1432" i="1"/>
  <c r="M909" i="9" s="1"/>
  <c r="Q1428" i="1"/>
  <c r="Q1424" i="1"/>
  <c r="Q1420" i="1"/>
  <c r="M921" i="9" s="1"/>
  <c r="Q1416" i="1"/>
  <c r="M925" i="9" s="1"/>
  <c r="Q1412" i="1"/>
  <c r="M929" i="9" s="1"/>
  <c r="Q1408" i="1"/>
  <c r="M933" i="9" s="1"/>
  <c r="Q1404" i="1"/>
  <c r="Q1400" i="1"/>
  <c r="M941" i="9" s="1"/>
  <c r="Q1396" i="1"/>
  <c r="Q1392" i="1"/>
  <c r="Q1388" i="1"/>
  <c r="Q1384" i="1"/>
  <c r="Q1380" i="1"/>
  <c r="M961" i="9" s="1"/>
  <c r="Q1376" i="1"/>
  <c r="Q1372" i="1"/>
  <c r="M969" i="9" s="1"/>
  <c r="Q1368" i="1"/>
  <c r="M973" i="9" s="1"/>
  <c r="Q1364" i="1"/>
  <c r="M977" i="9" s="1"/>
  <c r="Q1360" i="1"/>
  <c r="M981" i="9" s="1"/>
  <c r="Q1356" i="1"/>
  <c r="Q1352" i="1"/>
  <c r="M989" i="9" s="1"/>
  <c r="Q1348" i="1"/>
  <c r="Q1344" i="1"/>
  <c r="Q1340" i="1"/>
  <c r="Q1336" i="1"/>
  <c r="Q1332" i="1"/>
  <c r="M1009" i="9" s="1"/>
  <c r="Q1328" i="1"/>
  <c r="Q1324" i="1"/>
  <c r="M1017" i="9" s="1"/>
  <c r="Q1320" i="1"/>
  <c r="Q1316" i="1"/>
  <c r="M1025" i="9" s="1"/>
  <c r="Q1312" i="1"/>
  <c r="M1029" i="9" s="1"/>
  <c r="Q1308" i="1"/>
  <c r="Q1304" i="1"/>
  <c r="Q1300" i="1"/>
  <c r="Q1296" i="1"/>
  <c r="M1045" i="9" s="1"/>
  <c r="Q1292" i="1"/>
  <c r="Q1288" i="1"/>
  <c r="M1053" i="9" s="1"/>
  <c r="Q1284" i="1"/>
  <c r="Q1280" i="1"/>
  <c r="M1061" i="9" s="1"/>
  <c r="Q1276" i="1"/>
  <c r="M1065" i="9" s="1"/>
  <c r="Q1272" i="1"/>
  <c r="Q1268" i="1"/>
  <c r="Q1264" i="1"/>
  <c r="M1077" i="9" s="1"/>
  <c r="Q1260" i="1"/>
  <c r="M1081" i="9" s="1"/>
  <c r="Q1256" i="1"/>
  <c r="Q1252" i="1"/>
  <c r="Q1248" i="1"/>
  <c r="M1093" i="9" s="1"/>
  <c r="Q1244" i="1"/>
  <c r="M1097" i="9" s="1"/>
  <c r="Q1240" i="1"/>
  <c r="M1101" i="9" s="1"/>
  <c r="Q1236" i="1"/>
  <c r="Q1232" i="1"/>
  <c r="M1109" i="9" s="1"/>
  <c r="Q1228" i="1"/>
  <c r="M1113" i="9" s="1"/>
  <c r="Q1224" i="1"/>
  <c r="Q1220" i="1"/>
  <c r="M1121" i="9" s="1"/>
  <c r="Q1216" i="1"/>
  <c r="Q1212" i="1"/>
  <c r="M1129" i="9" s="1"/>
  <c r="Q1208" i="1"/>
  <c r="Q1204" i="1"/>
  <c r="Q1200" i="1"/>
  <c r="M1141" i="9" s="1"/>
  <c r="Q1196" i="1"/>
  <c r="Q1192" i="1"/>
  <c r="M1149" i="9" s="1"/>
  <c r="Q1188" i="1"/>
  <c r="Q1184" i="1"/>
  <c r="M1157" i="9" s="1"/>
  <c r="Q1180" i="1"/>
  <c r="M1161" i="9" s="1"/>
  <c r="Q1176" i="1"/>
  <c r="M1165" i="9" s="1"/>
  <c r="Q1172" i="1"/>
  <c r="M1169" i="9" s="1"/>
  <c r="Q1168" i="1"/>
  <c r="Q1164" i="1"/>
  <c r="Q1160" i="1"/>
  <c r="Q1156" i="1"/>
  <c r="M1185" i="9" s="1"/>
  <c r="Q1152" i="1"/>
  <c r="Q1148" i="1"/>
  <c r="M1193" i="9" s="1"/>
  <c r="Q1144" i="1"/>
  <c r="M1197" i="9" s="1"/>
  <c r="Q1140" i="1"/>
  <c r="M1201" i="9" s="1"/>
  <c r="Q1136" i="1"/>
  <c r="M1205" i="9" s="1"/>
  <c r="Q1132" i="1"/>
  <c r="Q1128" i="1"/>
  <c r="M1213" i="9" s="1"/>
  <c r="Q1124" i="1"/>
  <c r="Q1120" i="1"/>
  <c r="Q1116" i="1"/>
  <c r="Q1112" i="1"/>
  <c r="M1229" i="9" s="1"/>
  <c r="Q1108" i="1"/>
  <c r="M1233" i="9" s="1"/>
  <c r="Q1104" i="1"/>
  <c r="Q1100" i="1"/>
  <c r="M1241" i="9" s="1"/>
  <c r="Q1096" i="1"/>
  <c r="M1245" i="9" s="1"/>
  <c r="Q1092" i="1"/>
  <c r="M1249" i="9" s="1"/>
  <c r="Q1088" i="1"/>
  <c r="M1253" i="9" s="1"/>
  <c r="Q1084" i="1"/>
  <c r="Q1080" i="1"/>
  <c r="M1261" i="9" s="1"/>
  <c r="Q1076" i="1"/>
  <c r="Q1072" i="1"/>
  <c r="Q1068" i="1"/>
  <c r="Q1064" i="1"/>
  <c r="Q1060" i="1"/>
  <c r="Q1056" i="1"/>
  <c r="M1285" i="9" s="1"/>
  <c r="Q1052" i="1"/>
  <c r="M1289" i="9" s="1"/>
  <c r="Q1048" i="1"/>
  <c r="M1293" i="9" s="1"/>
  <c r="Q1044" i="1"/>
  <c r="M1297" i="9" s="1"/>
  <c r="Q1040" i="1"/>
  <c r="M1301" i="9" s="1"/>
  <c r="Q1036" i="1"/>
  <c r="M1305" i="9" s="1"/>
  <c r="Q1032" i="1"/>
  <c r="Q1028" i="1"/>
  <c r="Q1024" i="1"/>
  <c r="Q1020" i="1"/>
  <c r="Q1016" i="1"/>
  <c r="Q1012" i="1"/>
  <c r="Q1008" i="1"/>
  <c r="M1333" i="9" s="1"/>
  <c r="Q1004" i="1"/>
  <c r="M1337" i="9" s="1"/>
  <c r="Q1000" i="1"/>
  <c r="M1341" i="9" s="1"/>
  <c r="Q996" i="1"/>
  <c r="M1345" i="9" s="1"/>
  <c r="Q992" i="1"/>
  <c r="M1349" i="9" s="1"/>
  <c r="Q988" i="1"/>
  <c r="M1353" i="9" s="1"/>
  <c r="Q984" i="1"/>
  <c r="M1357" i="9" s="1"/>
  <c r="Q980" i="1"/>
  <c r="Q976" i="1"/>
  <c r="Q972" i="1"/>
  <c r="Q968" i="1"/>
  <c r="M1373" i="9" s="1"/>
  <c r="Q964" i="1"/>
  <c r="Q960" i="1"/>
  <c r="Q956" i="1"/>
  <c r="M1385" i="9" s="1"/>
  <c r="Q952" i="1"/>
  <c r="M1389" i="9" s="1"/>
  <c r="Q948" i="1"/>
  <c r="M1393" i="9" s="1"/>
  <c r="Q944" i="1"/>
  <c r="M1397" i="9" s="1"/>
  <c r="Q940" i="1"/>
  <c r="Q936" i="1"/>
  <c r="M1405" i="9" s="1"/>
  <c r="Q932" i="1"/>
  <c r="Q928" i="1"/>
  <c r="Q924" i="1"/>
  <c r="Q920" i="1"/>
  <c r="M1421" i="9" s="1"/>
  <c r="Q916" i="1"/>
  <c r="Q912" i="1"/>
  <c r="Q908" i="1"/>
  <c r="M1433" i="9" s="1"/>
  <c r="Q904" i="1"/>
  <c r="M1437" i="9" s="1"/>
  <c r="Q900" i="1"/>
  <c r="M1441" i="9" s="1"/>
  <c r="Q896" i="1"/>
  <c r="Q892" i="1"/>
  <c r="Q888" i="1"/>
  <c r="M1453" i="9" s="1"/>
  <c r="Q884" i="1"/>
  <c r="Q880" i="1"/>
  <c r="Q876" i="1"/>
  <c r="Q872" i="1"/>
  <c r="Q868" i="1"/>
  <c r="M1473" i="9" s="1"/>
  <c r="Q864" i="1"/>
  <c r="M1477" i="9" s="1"/>
  <c r="Q860" i="1"/>
  <c r="M1481" i="9" s="1"/>
  <c r="Q856" i="1"/>
  <c r="Q852" i="1"/>
  <c r="M1489" i="9" s="1"/>
  <c r="Q848" i="1"/>
  <c r="M1493" i="9" s="1"/>
  <c r="Q844" i="1"/>
  <c r="M1497" i="9" s="1"/>
  <c r="Q840" i="1"/>
  <c r="Q836" i="1"/>
  <c r="Q832" i="1"/>
  <c r="M1509" i="9" s="1"/>
  <c r="Q828" i="1"/>
  <c r="M1513" i="9" s="1"/>
  <c r="Q824" i="1"/>
  <c r="Q820" i="1"/>
  <c r="Q816" i="1"/>
  <c r="M1525" i="9" s="1"/>
  <c r="Q812" i="1"/>
  <c r="M1529" i="9" s="1"/>
  <c r="Q808" i="1"/>
  <c r="Q804" i="1"/>
  <c r="Q800" i="1"/>
  <c r="M1541" i="9" s="1"/>
  <c r="Q796" i="1"/>
  <c r="M1545" i="9" s="1"/>
  <c r="Q792" i="1"/>
  <c r="Q788" i="1"/>
  <c r="Q784" i="1"/>
  <c r="M1557" i="9" s="1"/>
  <c r="Q780" i="1"/>
  <c r="M1561" i="9" s="1"/>
  <c r="Q776" i="1"/>
  <c r="M1565" i="9" s="1"/>
  <c r="Q772" i="1"/>
  <c r="M1569" i="9" s="1"/>
  <c r="Q768" i="1"/>
  <c r="M1573" i="9" s="1"/>
  <c r="Q764" i="1"/>
  <c r="Q760" i="1"/>
  <c r="M1581" i="9" s="1"/>
  <c r="Q756" i="1"/>
  <c r="Q752" i="1"/>
  <c r="Q748" i="1"/>
  <c r="Q744" i="1"/>
  <c r="Q740" i="1"/>
  <c r="M1601" i="9" s="1"/>
  <c r="Q736" i="1"/>
  <c r="Q732" i="1"/>
  <c r="Q728" i="1"/>
  <c r="Q724" i="1"/>
  <c r="M1616" i="9" s="1"/>
  <c r="Q720" i="1"/>
  <c r="Q716" i="1"/>
  <c r="Q712" i="1"/>
  <c r="Q708" i="1"/>
  <c r="Q704" i="1"/>
  <c r="Q700" i="1"/>
  <c r="Q696" i="1"/>
  <c r="Q692" i="1"/>
  <c r="Q688" i="1"/>
  <c r="Q684" i="1"/>
  <c r="Q680" i="1"/>
  <c r="Q676" i="1"/>
  <c r="Q672" i="1"/>
  <c r="M1668" i="9" s="1"/>
  <c r="Q668" i="1"/>
  <c r="Q664" i="1"/>
  <c r="Q660" i="1"/>
  <c r="Q656" i="1"/>
  <c r="Q652" i="1"/>
  <c r="Q648" i="1"/>
  <c r="Q644" i="1"/>
  <c r="Q640" i="1"/>
  <c r="Q636" i="1"/>
  <c r="Q632" i="1"/>
  <c r="Q628" i="1"/>
  <c r="Q624" i="1"/>
  <c r="Q620" i="1"/>
  <c r="Q616" i="1"/>
  <c r="Q612" i="1"/>
  <c r="Q608" i="1"/>
  <c r="M1732" i="9" s="1"/>
  <c r="Q604" i="1"/>
  <c r="Q600" i="1"/>
  <c r="Q596" i="1"/>
  <c r="Q592" i="1"/>
  <c r="Q588" i="1"/>
  <c r="Q584" i="1"/>
  <c r="Q580" i="1"/>
  <c r="Q576" i="1"/>
  <c r="Q572" i="1"/>
  <c r="Q568" i="1"/>
  <c r="Q564" i="1"/>
  <c r="Q560" i="1"/>
  <c r="Q556" i="1"/>
  <c r="Q552" i="1"/>
  <c r="Q548" i="1"/>
  <c r="Q544" i="1"/>
  <c r="Q540" i="1"/>
  <c r="M1800" i="9" s="1"/>
  <c r="Q536" i="1"/>
  <c r="Q532" i="1"/>
  <c r="Q528" i="1"/>
  <c r="Q524" i="1"/>
  <c r="Q520" i="1"/>
  <c r="Q516" i="1"/>
  <c r="Q512" i="1"/>
  <c r="Q508" i="1"/>
  <c r="Q504" i="1"/>
  <c r="Q500" i="1"/>
  <c r="Q496" i="1"/>
  <c r="Q492" i="1"/>
  <c r="Q488" i="1"/>
  <c r="M1852" i="9" s="1"/>
  <c r="Q484" i="1"/>
  <c r="Q480" i="1"/>
  <c r="Q476" i="1"/>
  <c r="Q472" i="1"/>
  <c r="Q468" i="1"/>
  <c r="Q464" i="1"/>
  <c r="Q460" i="1"/>
  <c r="Q456" i="1"/>
  <c r="Q452" i="1"/>
  <c r="Q448" i="1"/>
  <c r="Q444" i="1"/>
  <c r="Q440" i="1"/>
  <c r="Q436" i="1"/>
  <c r="Q432" i="1"/>
  <c r="Q428" i="1"/>
  <c r="Q424" i="1"/>
  <c r="Q420" i="1"/>
  <c r="Q416" i="1"/>
  <c r="M1924" i="9" s="1"/>
  <c r="Q412" i="1"/>
  <c r="Q408" i="1"/>
  <c r="Q404" i="1"/>
  <c r="Q400" i="1"/>
  <c r="Q396" i="1"/>
  <c r="Q392" i="1"/>
  <c r="Q388" i="1"/>
  <c r="Q384" i="1"/>
  <c r="Q380" i="1"/>
  <c r="Q376" i="1"/>
  <c r="Q372" i="1"/>
  <c r="Q368" i="1"/>
  <c r="Q364" i="1"/>
  <c r="Q360" i="1"/>
  <c r="Q356" i="1"/>
  <c r="Q352" i="1"/>
  <c r="M1988" i="9" s="1"/>
  <c r="Q348" i="1"/>
  <c r="Q344" i="1"/>
  <c r="Q340" i="1"/>
  <c r="M2000" i="9" s="1"/>
  <c r="Q336" i="1"/>
  <c r="Q332" i="1"/>
  <c r="Q328" i="1"/>
  <c r="Q324" i="1"/>
  <c r="Q320" i="1"/>
  <c r="Q316" i="1"/>
  <c r="Q312" i="1"/>
  <c r="Q308" i="1"/>
  <c r="Q304" i="1"/>
  <c r="Q300" i="1"/>
  <c r="M2040" i="9" s="1"/>
  <c r="Q292" i="1"/>
  <c r="M2047" i="9" s="1"/>
  <c r="Q288" i="1"/>
  <c r="Q284" i="1"/>
  <c r="Q280" i="1"/>
  <c r="M2059" i="9" s="1"/>
  <c r="Q276" i="1"/>
  <c r="M2063" i="9" s="1"/>
  <c r="Q272" i="1"/>
  <c r="Q268" i="1"/>
  <c r="Q264" i="1"/>
  <c r="M2075" i="9" s="1"/>
  <c r="Q260" i="1"/>
  <c r="M2079" i="9" s="1"/>
  <c r="Q256" i="1"/>
  <c r="Q252" i="1"/>
  <c r="Q248" i="1"/>
  <c r="M2091" i="9" s="1"/>
  <c r="Q244" i="1"/>
  <c r="M2095" i="9" s="1"/>
  <c r="Q240" i="1"/>
  <c r="Q236" i="1"/>
  <c r="Q232" i="1"/>
  <c r="M2107" i="9" s="1"/>
  <c r="Q228" i="1"/>
  <c r="M2111" i="9" s="1"/>
  <c r="Q224" i="1"/>
  <c r="Q220" i="1"/>
  <c r="Q216" i="1"/>
  <c r="M2123" i="9" s="1"/>
  <c r="Q212" i="1"/>
  <c r="M2127" i="9" s="1"/>
  <c r="Q208" i="1"/>
  <c r="Q204" i="1"/>
  <c r="Q200" i="1"/>
  <c r="M2139" i="9" s="1"/>
  <c r="Q196" i="1"/>
  <c r="M2143" i="9" s="1"/>
  <c r="Q192" i="1"/>
  <c r="Q188" i="1"/>
  <c r="Q184" i="1"/>
  <c r="M2155" i="9" s="1"/>
  <c r="Q180" i="1"/>
  <c r="M2159" i="9" s="1"/>
  <c r="Q176" i="1"/>
  <c r="Q172" i="1"/>
  <c r="Q168" i="1"/>
  <c r="M2171" i="9" s="1"/>
  <c r="Q164" i="1"/>
  <c r="M2175" i="9" s="1"/>
  <c r="Q160" i="1"/>
  <c r="Q156" i="1"/>
  <c r="Q152" i="1"/>
  <c r="M2187" i="9" s="1"/>
  <c r="Q148" i="1"/>
  <c r="M2191" i="9" s="1"/>
  <c r="Q144" i="1"/>
  <c r="Q140" i="1"/>
  <c r="Q136" i="1"/>
  <c r="M2203" i="9" s="1"/>
  <c r="Q132" i="1"/>
  <c r="M2207" i="9" s="1"/>
  <c r="Q128" i="1"/>
  <c r="Q124" i="1"/>
  <c r="Q120" i="1"/>
  <c r="M2219" i="9" s="1"/>
  <c r="Q116" i="1"/>
  <c r="Q112" i="1"/>
  <c r="Q108" i="1"/>
  <c r="Q104" i="1"/>
  <c r="M2235" i="9" s="1"/>
  <c r="Q100" i="1"/>
  <c r="M2239" i="9" s="1"/>
  <c r="Q96" i="1"/>
  <c r="Q92" i="1"/>
  <c r="Q88" i="1"/>
  <c r="M2251" i="9" s="1"/>
  <c r="Q84" i="1"/>
  <c r="M2255" i="9" s="1"/>
  <c r="Q80" i="1"/>
  <c r="Q76" i="1"/>
  <c r="Q72" i="1"/>
  <c r="M2267" i="9" s="1"/>
  <c r="Q68" i="1"/>
  <c r="M2271" i="9" s="1"/>
  <c r="Q64" i="1"/>
  <c r="Q60" i="1"/>
  <c r="Q56" i="1"/>
  <c r="M2283" i="9" s="1"/>
  <c r="Q52" i="1"/>
  <c r="M2287" i="9" s="1"/>
  <c r="Q48" i="1"/>
  <c r="Q44" i="1"/>
  <c r="M2294" i="9" s="1"/>
  <c r="Q40" i="1"/>
  <c r="M2298" i="9" s="1"/>
  <c r="Q36" i="1"/>
  <c r="Q32" i="1"/>
  <c r="M2306" i="9" s="1"/>
  <c r="Q28" i="1"/>
  <c r="M2310" i="9" s="1"/>
  <c r="Q24" i="1"/>
  <c r="M2314" i="9" s="1"/>
  <c r="Q20" i="1"/>
  <c r="Q16" i="1"/>
  <c r="Q12" i="1"/>
  <c r="M2326" i="9" s="1"/>
  <c r="Q8" i="1"/>
  <c r="M2330" i="9" s="1"/>
  <c r="Q4" i="1"/>
  <c r="Q2343" i="1"/>
  <c r="Q2339" i="1"/>
  <c r="Q2335" i="1"/>
  <c r="M11" i="9" s="1"/>
  <c r="Q2331" i="1"/>
  <c r="M15" i="9" s="1"/>
  <c r="Q2327" i="1"/>
  <c r="M19" i="9" s="1"/>
  <c r="Q2323" i="1"/>
  <c r="M23" i="9" s="1"/>
  <c r="Q2319" i="1"/>
  <c r="M27" i="9" s="1"/>
  <c r="Q2315" i="1"/>
  <c r="M31" i="9" s="1"/>
  <c r="Q2311" i="1"/>
  <c r="Q2307" i="1"/>
  <c r="Q2303" i="1"/>
  <c r="Q2299" i="1"/>
  <c r="Q2295" i="1"/>
  <c r="Q2291" i="1"/>
  <c r="Q2287" i="1"/>
  <c r="M59" i="9" s="1"/>
  <c r="Q2283" i="1"/>
  <c r="M63" i="9" s="1"/>
  <c r="Q2279" i="1"/>
  <c r="M67" i="9" s="1"/>
  <c r="Q2275" i="1"/>
  <c r="M71" i="9" s="1"/>
  <c r="Q2271" i="1"/>
  <c r="Q2267" i="1"/>
  <c r="M79" i="9" s="1"/>
  <c r="Q2263" i="1"/>
  <c r="M83" i="9" s="1"/>
  <c r="Q2259" i="1"/>
  <c r="Q2255" i="1"/>
  <c r="Q2251" i="1"/>
  <c r="Q2247" i="1"/>
  <c r="M99" i="9" s="1"/>
  <c r="Q2243" i="1"/>
  <c r="Q2239" i="1"/>
  <c r="Q2235" i="1"/>
  <c r="M111" i="9" s="1"/>
  <c r="Q2231" i="1"/>
  <c r="M115" i="9" s="1"/>
  <c r="Q2227" i="1"/>
  <c r="M119" i="9" s="1"/>
  <c r="Q2223" i="1"/>
  <c r="Q2219" i="1"/>
  <c r="M127" i="9" s="1"/>
  <c r="Q2215" i="1"/>
  <c r="M131" i="9" s="1"/>
  <c r="Q2211" i="1"/>
  <c r="Q2207" i="1"/>
  <c r="Q2203" i="1"/>
  <c r="Q2199" i="1"/>
  <c r="Q2195" i="1"/>
  <c r="Q2191" i="1"/>
  <c r="Q2187" i="1"/>
  <c r="Q2183" i="1"/>
  <c r="Q2179" i="1"/>
  <c r="Q2175" i="1"/>
  <c r="Q2171" i="1"/>
  <c r="Q2167" i="1"/>
  <c r="Q2163" i="1"/>
  <c r="M182" i="9" s="1"/>
  <c r="Q2159" i="1"/>
  <c r="Q2155" i="1"/>
  <c r="Q2151" i="1"/>
  <c r="M193" i="9" s="1"/>
  <c r="Q2147" i="1"/>
  <c r="Q2143" i="1"/>
  <c r="Q2139" i="1"/>
  <c r="M205" i="9" s="1"/>
  <c r="Q2135" i="1"/>
  <c r="M209" i="9" s="1"/>
  <c r="Q2127" i="1"/>
  <c r="M216" i="9" s="1"/>
  <c r="Q2123" i="1"/>
  <c r="M220" i="9" s="1"/>
  <c r="Q2119" i="1"/>
  <c r="Q2115" i="1"/>
  <c r="Q2111" i="1"/>
  <c r="M232" i="9" s="1"/>
  <c r="Q2107" i="1"/>
  <c r="M236" i="9" s="1"/>
  <c r="Q2103" i="1"/>
  <c r="Q2099" i="1"/>
  <c r="Q2095" i="1"/>
  <c r="M247" i="9" s="1"/>
  <c r="Q2091" i="1"/>
  <c r="M251" i="9" s="1"/>
  <c r="Q2087" i="1"/>
  <c r="Q2083" i="1"/>
  <c r="Q2079" i="1"/>
  <c r="M263" i="9" s="1"/>
  <c r="Q2075" i="1"/>
  <c r="M267" i="9" s="1"/>
  <c r="Q2071" i="1"/>
  <c r="Q2067" i="1"/>
  <c r="Q2063" i="1"/>
  <c r="M279" i="9" s="1"/>
  <c r="Q2059" i="1"/>
  <c r="M283" i="9" s="1"/>
  <c r="Q2055" i="1"/>
  <c r="Q2051" i="1"/>
  <c r="Q2047" i="1"/>
  <c r="M295" i="9" s="1"/>
  <c r="Q2043" i="1"/>
  <c r="M299" i="9" s="1"/>
  <c r="Q2039" i="1"/>
  <c r="Q2035" i="1"/>
  <c r="Q2031" i="1"/>
  <c r="M311" i="9" s="1"/>
  <c r="Q2027" i="1"/>
  <c r="M315" i="9" s="1"/>
  <c r="Q2023" i="1"/>
  <c r="Q2019" i="1"/>
  <c r="Q2015" i="1"/>
  <c r="M327" i="9" s="1"/>
  <c r="Q2011" i="1"/>
  <c r="M331" i="9" s="1"/>
  <c r="Q2007" i="1"/>
  <c r="Q2003" i="1"/>
  <c r="Q1999" i="1"/>
  <c r="M343" i="9" s="1"/>
  <c r="Q1995" i="1"/>
  <c r="M347" i="9" s="1"/>
  <c r="Q1991" i="1"/>
  <c r="Q1987" i="1"/>
  <c r="Q1983" i="1"/>
  <c r="M359" i="9" s="1"/>
  <c r="Q1979" i="1"/>
  <c r="M363" i="9" s="1"/>
  <c r="Q1975" i="1"/>
  <c r="Q1971" i="1"/>
  <c r="Q1967" i="1"/>
  <c r="M375" i="9" s="1"/>
  <c r="Q1963" i="1"/>
  <c r="M379" i="9" s="1"/>
  <c r="Q1959" i="1"/>
  <c r="Q1955" i="1"/>
  <c r="Q1951" i="1"/>
  <c r="M391" i="9" s="1"/>
  <c r="Q1947" i="1"/>
  <c r="M395" i="9" s="1"/>
  <c r="Q1943" i="1"/>
  <c r="Q1939" i="1"/>
  <c r="Q1935" i="1"/>
  <c r="M407" i="9" s="1"/>
  <c r="Q1931" i="1"/>
  <c r="M411" i="9" s="1"/>
  <c r="Q1927" i="1"/>
  <c r="Q1923" i="1"/>
  <c r="Q1919" i="1"/>
  <c r="M423" i="9" s="1"/>
  <c r="Q1915" i="1"/>
  <c r="M427" i="9" s="1"/>
  <c r="Q1911" i="1"/>
  <c r="Q1907" i="1"/>
  <c r="Q1903" i="1"/>
  <c r="M439" i="9" s="1"/>
  <c r="Q1899" i="1"/>
  <c r="M443" i="9" s="1"/>
  <c r="Q1895" i="1"/>
  <c r="Q1891" i="1"/>
  <c r="Q1887" i="1"/>
  <c r="M455" i="9" s="1"/>
  <c r="Q1883" i="1"/>
  <c r="M459" i="9" s="1"/>
  <c r="Q1879" i="1"/>
  <c r="Q1875" i="1"/>
  <c r="Q1871" i="1"/>
  <c r="M471" i="9" s="1"/>
  <c r="Q1867" i="1"/>
  <c r="M475" i="9" s="1"/>
  <c r="Q1863" i="1"/>
  <c r="M478" i="9" s="1"/>
  <c r="Q1859" i="1"/>
  <c r="Q1855" i="1"/>
  <c r="M486" i="9" s="1"/>
  <c r="Q1851" i="1"/>
  <c r="M490" i="9" s="1"/>
  <c r="Q1847" i="1"/>
  <c r="Q1843" i="1"/>
  <c r="Q1839" i="1"/>
  <c r="M502" i="9" s="1"/>
  <c r="Q1835" i="1"/>
  <c r="M506" i="9" s="1"/>
  <c r="Q1831" i="1"/>
  <c r="Q1827" i="1"/>
  <c r="Q1823" i="1"/>
  <c r="M518" i="9" s="1"/>
  <c r="Q1819" i="1"/>
  <c r="M522" i="9" s="1"/>
  <c r="Q1815" i="1"/>
  <c r="Q1811" i="1"/>
  <c r="M530" i="9" s="1"/>
  <c r="Q1807" i="1"/>
  <c r="M534" i="9" s="1"/>
  <c r="Q1803" i="1"/>
  <c r="M538" i="9" s="1"/>
  <c r="Q1799" i="1"/>
  <c r="Q1795" i="1"/>
  <c r="Q1791" i="1"/>
  <c r="M550" i="9" s="1"/>
  <c r="Q1787" i="1"/>
  <c r="M554" i="9" s="1"/>
  <c r="Q1783" i="1"/>
  <c r="Q1779" i="1"/>
  <c r="M562" i="9" s="1"/>
  <c r="Q1775" i="1"/>
  <c r="M566" i="9" s="1"/>
  <c r="Q1771" i="1"/>
  <c r="M570" i="9" s="1"/>
  <c r="Q1767" i="1"/>
  <c r="Q1763" i="1"/>
  <c r="Q1759" i="1"/>
  <c r="M582" i="9" s="1"/>
  <c r="Q1755" i="1"/>
  <c r="M586" i="9" s="1"/>
  <c r="Q1751" i="1"/>
  <c r="Q1747" i="1"/>
  <c r="Q1743" i="1"/>
  <c r="M598" i="9" s="1"/>
  <c r="Q1739" i="1"/>
  <c r="M602" i="9" s="1"/>
  <c r="Q1735" i="1"/>
  <c r="M606" i="9" s="1"/>
  <c r="Q1731" i="1"/>
  <c r="Q1727" i="1"/>
  <c r="M614" i="9" s="1"/>
  <c r="Q1723" i="1"/>
  <c r="M618" i="9" s="1"/>
  <c r="Q1719" i="1"/>
  <c r="Q1715" i="1"/>
  <c r="Q1711" i="1"/>
  <c r="M630" i="9" s="1"/>
  <c r="Q1707" i="1"/>
  <c r="M634" i="9" s="1"/>
  <c r="Q1703" i="1"/>
  <c r="Q1699" i="1"/>
  <c r="Q1695" i="1"/>
  <c r="M646" i="9" s="1"/>
  <c r="Q1691" i="1"/>
  <c r="M650" i="9" s="1"/>
  <c r="Q1687" i="1"/>
  <c r="Q1683" i="1"/>
  <c r="Q1679" i="1"/>
  <c r="M662" i="9" s="1"/>
  <c r="Q1675" i="1"/>
  <c r="M666" i="9" s="1"/>
  <c r="Q1671" i="1"/>
  <c r="Q1667" i="1"/>
  <c r="Q1663" i="1"/>
  <c r="M678" i="9" s="1"/>
  <c r="Q1659" i="1"/>
  <c r="M682" i="9" s="1"/>
  <c r="Q1655" i="1"/>
  <c r="Q1651" i="1"/>
  <c r="M690" i="9" s="1"/>
  <c r="Q1647" i="1"/>
  <c r="M694" i="9" s="1"/>
  <c r="Q1643" i="1"/>
  <c r="M698" i="9" s="1"/>
  <c r="Q1639" i="1"/>
  <c r="Q1635" i="1"/>
  <c r="Q1631" i="1"/>
  <c r="M710" i="9" s="1"/>
  <c r="Q1627" i="1"/>
  <c r="M714" i="9" s="1"/>
  <c r="Q1623" i="1"/>
  <c r="Q1619" i="1"/>
  <c r="Q1615" i="1"/>
  <c r="M726" i="9" s="1"/>
  <c r="Q1611" i="1"/>
  <c r="M730" i="9" s="1"/>
  <c r="Q1607" i="1"/>
  <c r="M734" i="9" s="1"/>
  <c r="Q1603" i="1"/>
  <c r="Q1599" i="1"/>
  <c r="M742" i="9" s="1"/>
  <c r="Q1595" i="1"/>
  <c r="M746" i="9" s="1"/>
  <c r="Q1591" i="1"/>
  <c r="Q1587" i="1"/>
  <c r="Q1583" i="1"/>
  <c r="M758" i="9" s="1"/>
  <c r="Q1579" i="1"/>
  <c r="M762" i="9" s="1"/>
  <c r="Q1575" i="1"/>
  <c r="Q1571" i="1"/>
  <c r="Q1567" i="1"/>
  <c r="M774" i="9" s="1"/>
  <c r="Q1563" i="1"/>
  <c r="M778" i="9" s="1"/>
  <c r="Q1559" i="1"/>
  <c r="Q1555" i="1"/>
  <c r="Q1551" i="1"/>
  <c r="M790" i="9" s="1"/>
  <c r="Q1547" i="1"/>
  <c r="M794" i="9" s="1"/>
  <c r="Q1543" i="1"/>
  <c r="Q1539" i="1"/>
  <c r="Q1535" i="1"/>
  <c r="M806" i="9" s="1"/>
  <c r="Q1531" i="1"/>
  <c r="M810" i="9" s="1"/>
  <c r="Q1527" i="1"/>
  <c r="Q1523" i="1"/>
  <c r="Q1519" i="1"/>
  <c r="M822" i="9" s="1"/>
  <c r="Q1515" i="1"/>
  <c r="M826" i="9" s="1"/>
  <c r="Q1511" i="1"/>
  <c r="Q1507" i="1"/>
  <c r="Q1503" i="1"/>
  <c r="M838" i="9" s="1"/>
  <c r="Q1499" i="1"/>
  <c r="M842" i="9" s="1"/>
  <c r="Q1495" i="1"/>
  <c r="Q1491" i="1"/>
  <c r="M850" i="9" s="1"/>
  <c r="Q1487" i="1"/>
  <c r="M854" i="9" s="1"/>
  <c r="Q1483" i="1"/>
  <c r="M858" i="9" s="1"/>
  <c r="Q1479" i="1"/>
  <c r="M862" i="9" s="1"/>
  <c r="Q1475" i="1"/>
  <c r="Q1471" i="1"/>
  <c r="M870" i="9" s="1"/>
  <c r="Q1467" i="1"/>
  <c r="M874" i="9" s="1"/>
  <c r="Q1463" i="1"/>
  <c r="Q1459" i="1"/>
  <c r="Q1455" i="1"/>
  <c r="M886" i="9" s="1"/>
  <c r="Q1451" i="1"/>
  <c r="M890" i="9" s="1"/>
  <c r="Q1447" i="1"/>
  <c r="Q1443" i="1"/>
  <c r="Q1439" i="1"/>
  <c r="M902" i="9" s="1"/>
  <c r="Q1435" i="1"/>
  <c r="M906" i="9" s="1"/>
  <c r="Q1431" i="1"/>
  <c r="Q1427" i="1"/>
  <c r="Q1423" i="1"/>
  <c r="M918" i="9" s="1"/>
  <c r="Q1419" i="1"/>
  <c r="M922" i="9" s="1"/>
  <c r="Q1415" i="1"/>
  <c r="Q1411" i="1"/>
  <c r="Q1407" i="1"/>
  <c r="M934" i="9" s="1"/>
  <c r="Q1403" i="1"/>
  <c r="M938" i="9" s="1"/>
  <c r="Q1399" i="1"/>
  <c r="Q1395" i="1"/>
  <c r="Q1391" i="1"/>
  <c r="M950" i="9" s="1"/>
  <c r="Q1387" i="1"/>
  <c r="M954" i="9" s="1"/>
  <c r="Q1383" i="1"/>
  <c r="Q1379" i="1"/>
  <c r="Q1375" i="1"/>
  <c r="M966" i="9" s="1"/>
  <c r="Q1371" i="1"/>
  <c r="M970" i="9" s="1"/>
  <c r="Q1367" i="1"/>
  <c r="Q1363" i="1"/>
  <c r="M978" i="9" s="1"/>
  <c r="Q1359" i="1"/>
  <c r="M982" i="9" s="1"/>
  <c r="Q1355" i="1"/>
  <c r="M986" i="9" s="1"/>
  <c r="Q1351" i="1"/>
  <c r="M990" i="9" s="1"/>
  <c r="Q1347" i="1"/>
  <c r="Q1343" i="1"/>
  <c r="M998" i="9" s="1"/>
  <c r="Q1339" i="1"/>
  <c r="M1002" i="9" s="1"/>
  <c r="Q1335" i="1"/>
  <c r="Q1331" i="1"/>
  <c r="Q1327" i="1"/>
  <c r="M1014" i="9" s="1"/>
  <c r="Q1323" i="1"/>
  <c r="M1018" i="9" s="1"/>
  <c r="Q1319" i="1"/>
  <c r="Q1315" i="1"/>
  <c r="Q1311" i="1"/>
  <c r="M1030" i="9" s="1"/>
  <c r="Q1307" i="1"/>
  <c r="M1034" i="9" s="1"/>
  <c r="Q1303" i="1"/>
  <c r="Q1299" i="1"/>
  <c r="Q1295" i="1"/>
  <c r="M1046" i="9" s="1"/>
  <c r="Q1291" i="1"/>
  <c r="M1050" i="9" s="1"/>
  <c r="Q1287" i="1"/>
  <c r="Q1283" i="1"/>
  <c r="Q1279" i="1"/>
  <c r="M1062" i="9" s="1"/>
  <c r="Q1275" i="1"/>
  <c r="M1066" i="9" s="1"/>
  <c r="Q1271" i="1"/>
  <c r="Q1267" i="1"/>
  <c r="Q1263" i="1"/>
  <c r="M1078" i="9" s="1"/>
  <c r="Q1259" i="1"/>
  <c r="M1082" i="9" s="1"/>
  <c r="Q1255" i="1"/>
  <c r="Q1251" i="1"/>
  <c r="Q1247" i="1"/>
  <c r="M1094" i="9" s="1"/>
  <c r="Q1243" i="1"/>
  <c r="M1098" i="9" s="1"/>
  <c r="Q1239" i="1"/>
  <c r="Q1235" i="1"/>
  <c r="M1106" i="9" s="1"/>
  <c r="Q1231" i="1"/>
  <c r="M1110" i="9" s="1"/>
  <c r="Q1227" i="1"/>
  <c r="M1114" i="9" s="1"/>
  <c r="Q1223" i="1"/>
  <c r="M1118" i="9" s="1"/>
  <c r="Q1219" i="1"/>
  <c r="Q1215" i="1"/>
  <c r="M1126" i="9" s="1"/>
  <c r="Q1211" i="1"/>
  <c r="M1130" i="9" s="1"/>
  <c r="Q1207" i="1"/>
  <c r="Q1203" i="1"/>
  <c r="Q1199" i="1"/>
  <c r="M1142" i="9" s="1"/>
  <c r="Q1195" i="1"/>
  <c r="M1146" i="9" s="1"/>
  <c r="Q1191" i="1"/>
  <c r="Q1187" i="1"/>
  <c r="Q1183" i="1"/>
  <c r="M1158" i="9" s="1"/>
  <c r="Q1179" i="1"/>
  <c r="M1162" i="9" s="1"/>
  <c r="Q1175" i="1"/>
  <c r="Q1171" i="1"/>
  <c r="Q1167" i="1"/>
  <c r="M1174" i="9" s="1"/>
  <c r="Q1163" i="1"/>
  <c r="M1178" i="9" s="1"/>
  <c r="Q1159" i="1"/>
  <c r="Q1155" i="1"/>
  <c r="Q1151" i="1"/>
  <c r="M1190" i="9" s="1"/>
  <c r="Q1147" i="1"/>
  <c r="M1194" i="9" s="1"/>
  <c r="Q1143" i="1"/>
  <c r="Q1139" i="1"/>
  <c r="Q1135" i="1"/>
  <c r="M1206" i="9" s="1"/>
  <c r="Q1131" i="1"/>
  <c r="M1210" i="9" s="1"/>
  <c r="Q1127" i="1"/>
  <c r="Q1123" i="1"/>
  <c r="Q1119" i="1"/>
  <c r="M1222" i="9" s="1"/>
  <c r="Q1115" i="1"/>
  <c r="M1226" i="9" s="1"/>
  <c r="Q1111" i="1"/>
  <c r="Q1107" i="1"/>
  <c r="M1234" i="9" s="1"/>
  <c r="Q1103" i="1"/>
  <c r="M1238" i="9" s="1"/>
  <c r="Q1099" i="1"/>
  <c r="M1242" i="9" s="1"/>
  <c r="Q1095" i="1"/>
  <c r="M1246" i="9" s="1"/>
  <c r="Q1091" i="1"/>
  <c r="Q1087" i="1"/>
  <c r="M1254" i="9" s="1"/>
  <c r="Q1083" i="1"/>
  <c r="M1258" i="9" s="1"/>
  <c r="Q1079" i="1"/>
  <c r="Q1075" i="1"/>
  <c r="Q1071" i="1"/>
  <c r="M1270" i="9" s="1"/>
  <c r="Q1067" i="1"/>
  <c r="M1274" i="9" s="1"/>
  <c r="Q1063" i="1"/>
  <c r="Q1059" i="1"/>
  <c r="Q1055" i="1"/>
  <c r="M1286" i="9" s="1"/>
  <c r="Q1051" i="1"/>
  <c r="M1290" i="9" s="1"/>
  <c r="Q1047" i="1"/>
  <c r="Q1043" i="1"/>
  <c r="Q1039" i="1"/>
  <c r="M1302" i="9" s="1"/>
  <c r="Q1035" i="1"/>
  <c r="M1306" i="9" s="1"/>
  <c r="Q1031" i="1"/>
  <c r="Q1027" i="1"/>
  <c r="Q1023" i="1"/>
  <c r="M1318" i="9" s="1"/>
  <c r="Q1019" i="1"/>
  <c r="M1322" i="9" s="1"/>
  <c r="Q1015" i="1"/>
  <c r="Q1011" i="1"/>
  <c r="Q1007" i="1"/>
  <c r="M1334" i="9" s="1"/>
  <c r="Q1003" i="1"/>
  <c r="M1338" i="9" s="1"/>
  <c r="Q999" i="1"/>
  <c r="Q995" i="1"/>
  <c r="Q991" i="1"/>
  <c r="M1350" i="9" s="1"/>
  <c r="Q987" i="1"/>
  <c r="M1354" i="9" s="1"/>
  <c r="Q983" i="1"/>
  <c r="Q979" i="1"/>
  <c r="Q975" i="1"/>
  <c r="M1366" i="9" s="1"/>
  <c r="Q971" i="1"/>
  <c r="M1370" i="9" s="1"/>
  <c r="Q967" i="1"/>
  <c r="M1374" i="9" s="1"/>
  <c r="Q963" i="1"/>
  <c r="Q959" i="1"/>
  <c r="M1382" i="9" s="1"/>
  <c r="Q955" i="1"/>
  <c r="M1386" i="9" s="1"/>
  <c r="Q951" i="1"/>
  <c r="Q947" i="1"/>
  <c r="Q943" i="1"/>
  <c r="M1398" i="9" s="1"/>
  <c r="Q939" i="1"/>
  <c r="M1402" i="9" s="1"/>
  <c r="Q935" i="1"/>
  <c r="Q931" i="1"/>
  <c r="Q927" i="1"/>
  <c r="M1414" i="9" s="1"/>
  <c r="Q923" i="1"/>
  <c r="M1418" i="9" s="1"/>
  <c r="Q919" i="1"/>
  <c r="Q915" i="1"/>
  <c r="Q911" i="1"/>
  <c r="M1430" i="9" s="1"/>
  <c r="Q907" i="1"/>
  <c r="M1434" i="9" s="1"/>
  <c r="Q903" i="1"/>
  <c r="Q899" i="1"/>
  <c r="Q895" i="1"/>
  <c r="M1446" i="9" s="1"/>
  <c r="Q891" i="1"/>
  <c r="M1450" i="9" s="1"/>
  <c r="Q887" i="1"/>
  <c r="Q883" i="1"/>
  <c r="M1458" i="9" s="1"/>
  <c r="Q879" i="1"/>
  <c r="M1462" i="9" s="1"/>
  <c r="Q875" i="1"/>
  <c r="M1466" i="9" s="1"/>
  <c r="Q871" i="1"/>
  <c r="Q867" i="1"/>
  <c r="Q863" i="1"/>
  <c r="M1478" i="9" s="1"/>
  <c r="Q859" i="1"/>
  <c r="M1482" i="9" s="1"/>
  <c r="Q855" i="1"/>
  <c r="Q851" i="1"/>
  <c r="Q847" i="1"/>
  <c r="M1494" i="9" s="1"/>
  <c r="Q843" i="1"/>
  <c r="M1498" i="9" s="1"/>
  <c r="Q839" i="1"/>
  <c r="Q835" i="1"/>
  <c r="Q831" i="1"/>
  <c r="M1510" i="9" s="1"/>
  <c r="Q827" i="1"/>
  <c r="M1514" i="9" s="1"/>
  <c r="Q823" i="1"/>
  <c r="M1518" i="9" s="1"/>
  <c r="Q819" i="1"/>
  <c r="Q815" i="1"/>
  <c r="M1526" i="9" s="1"/>
  <c r="Q811" i="1"/>
  <c r="Q807" i="1"/>
  <c r="Q803" i="1"/>
  <c r="Q799" i="1"/>
  <c r="M1542" i="9" s="1"/>
  <c r="Q795" i="1"/>
  <c r="M1546" i="9" s="1"/>
  <c r="Q791" i="1"/>
  <c r="Q787" i="1"/>
  <c r="Q783" i="1"/>
  <c r="M1558" i="9" s="1"/>
  <c r="Q779" i="1"/>
  <c r="M1562" i="9" s="1"/>
  <c r="Q775" i="1"/>
  <c r="Q771" i="1"/>
  <c r="Q767" i="1"/>
  <c r="M1574" i="9" s="1"/>
  <c r="Q763" i="1"/>
  <c r="M1578" i="9" s="1"/>
  <c r="Q759" i="1"/>
  <c r="Q755" i="1"/>
  <c r="Q751" i="1"/>
  <c r="M1590" i="9" s="1"/>
  <c r="Q747" i="1"/>
  <c r="M1594" i="9" s="1"/>
  <c r="Q743" i="1"/>
  <c r="Q739" i="1"/>
  <c r="Q735" i="1"/>
  <c r="M1606" i="9" s="1"/>
  <c r="Q731" i="1"/>
  <c r="M1609" i="9" s="1"/>
  <c r="Q727" i="1"/>
  <c r="M1613" i="9" s="1"/>
  <c r="Q723" i="1"/>
  <c r="Q719" i="1"/>
  <c r="M1621" i="9" s="1"/>
  <c r="Q715" i="1"/>
  <c r="Q711" i="1"/>
  <c r="M1629" i="9" s="1"/>
  <c r="Q707" i="1"/>
  <c r="Q703" i="1"/>
  <c r="Q699" i="1"/>
  <c r="Q695" i="1"/>
  <c r="Q691" i="1"/>
  <c r="M1649" i="9" s="1"/>
  <c r="Q687" i="1"/>
  <c r="Q683" i="1"/>
  <c r="M1657" i="9" s="1"/>
  <c r="Q679" i="1"/>
  <c r="M1661" i="9" s="1"/>
  <c r="Q675" i="1"/>
  <c r="M1665" i="9" s="1"/>
  <c r="Q671" i="1"/>
  <c r="M1669" i="9" s="1"/>
  <c r="Q667" i="1"/>
  <c r="M1673" i="9" s="1"/>
  <c r="Q663" i="1"/>
  <c r="Q659" i="1"/>
  <c r="Q655" i="1"/>
  <c r="Q651" i="1"/>
  <c r="Q647" i="1"/>
  <c r="Q643" i="1"/>
  <c r="Q639" i="1"/>
  <c r="Q635" i="1"/>
  <c r="M1705" i="9" s="1"/>
  <c r="Q631" i="1"/>
  <c r="M1709" i="9" s="1"/>
  <c r="Q627" i="1"/>
  <c r="M1713" i="9" s="1"/>
  <c r="Q623" i="1"/>
  <c r="M1717" i="9" s="1"/>
  <c r="Q619" i="1"/>
  <c r="M1721" i="9" s="1"/>
  <c r="Q615" i="1"/>
  <c r="Q611" i="1"/>
  <c r="Q607" i="1"/>
  <c r="Q603" i="1"/>
  <c r="Q599" i="1"/>
  <c r="Q595" i="1"/>
  <c r="Q591" i="1"/>
  <c r="Q587" i="1"/>
  <c r="M1753" i="9" s="1"/>
  <c r="Q583" i="1"/>
  <c r="M1757" i="9" s="1"/>
  <c r="Q579" i="1"/>
  <c r="M1761" i="9" s="1"/>
  <c r="Q575" i="1"/>
  <c r="M1765" i="9" s="1"/>
  <c r="Q571" i="1"/>
  <c r="Q567" i="1"/>
  <c r="M1773" i="9" s="1"/>
  <c r="Q563" i="1"/>
  <c r="Q559" i="1"/>
  <c r="Q555" i="1"/>
  <c r="Q551" i="1"/>
  <c r="Q547" i="1"/>
  <c r="Q543" i="1"/>
  <c r="M1797" i="9" s="1"/>
  <c r="Q539" i="1"/>
  <c r="M1801" i="9" s="1"/>
  <c r="Q535" i="1"/>
  <c r="M1805" i="9" s="1"/>
  <c r="Q531" i="1"/>
  <c r="Q527" i="1"/>
  <c r="M1813" i="9" s="1"/>
  <c r="Q523" i="1"/>
  <c r="Q519" i="1"/>
  <c r="M1821" i="9" s="1"/>
  <c r="Q515" i="1"/>
  <c r="Q511" i="1"/>
  <c r="Q507" i="1"/>
  <c r="Q503" i="1"/>
  <c r="Q499" i="1"/>
  <c r="M1841" i="9" s="1"/>
  <c r="Q495" i="1"/>
  <c r="M1845" i="9" s="1"/>
  <c r="Q491" i="1"/>
  <c r="Q487" i="1"/>
  <c r="M1853" i="9" s="1"/>
  <c r="Q483" i="1"/>
  <c r="M1857" i="9" s="1"/>
  <c r="Q479" i="1"/>
  <c r="M1861" i="9" s="1"/>
  <c r="Q475" i="1"/>
  <c r="Q471" i="1"/>
  <c r="Q467" i="1"/>
  <c r="M1873" i="9" s="1"/>
  <c r="Q463" i="1"/>
  <c r="Q459" i="1"/>
  <c r="Q455" i="1"/>
  <c r="Q451" i="1"/>
  <c r="M1889" i="9" s="1"/>
  <c r="Q447" i="1"/>
  <c r="M1893" i="9" s="1"/>
  <c r="Q443" i="1"/>
  <c r="Q439" i="1"/>
  <c r="M1901" i="9" s="1"/>
  <c r="Q435" i="1"/>
  <c r="M1905" i="9" s="1"/>
  <c r="Q431" i="1"/>
  <c r="M1909" i="9" s="1"/>
  <c r="Q427" i="1"/>
  <c r="Q423" i="1"/>
  <c r="Q419" i="1"/>
  <c r="M1921" i="9" s="1"/>
  <c r="Q415" i="1"/>
  <c r="Q411" i="1"/>
  <c r="Q407" i="1"/>
  <c r="M1933" i="9" s="1"/>
  <c r="Q403" i="1"/>
  <c r="Q399" i="1"/>
  <c r="M1941" i="9" s="1"/>
  <c r="Q395" i="1"/>
  <c r="Q391" i="1"/>
  <c r="M1949" i="9" s="1"/>
  <c r="Q387" i="1"/>
  <c r="M1953" i="9" s="1"/>
  <c r="Q383" i="1"/>
  <c r="M1957" i="9" s="1"/>
  <c r="Q379" i="1"/>
  <c r="M1961" i="9" s="1"/>
  <c r="Q375" i="1"/>
  <c r="Q371" i="1"/>
  <c r="M1969" i="9" s="1"/>
  <c r="Q367" i="1"/>
  <c r="Q363" i="1"/>
  <c r="Q359" i="1"/>
  <c r="M1981" i="9" s="1"/>
  <c r="Q355" i="1"/>
  <c r="Q351" i="1"/>
  <c r="M1989" i="9" s="1"/>
  <c r="Q347" i="1"/>
  <c r="Q343" i="1"/>
  <c r="M1997" i="9" s="1"/>
  <c r="Q339" i="1"/>
  <c r="Q335" i="1"/>
  <c r="M2005" i="9" s="1"/>
  <c r="Q331" i="1"/>
  <c r="M2009" i="9" s="1"/>
  <c r="Q327" i="1"/>
  <c r="Q323" i="1"/>
  <c r="M2017" i="9" s="1"/>
  <c r="Q319" i="1"/>
  <c r="Q315" i="1"/>
  <c r="Q311" i="1"/>
  <c r="Q307" i="1"/>
  <c r="M2033" i="9" s="1"/>
  <c r="Q303" i="1"/>
  <c r="M2037" i="9" s="1"/>
  <c r="Q299" i="1"/>
  <c r="Q295" i="1"/>
  <c r="Q291" i="1"/>
  <c r="Q287" i="1"/>
  <c r="Q283" i="1"/>
  <c r="Q279" i="1"/>
  <c r="Q275" i="1"/>
  <c r="Q271" i="1"/>
  <c r="Q267" i="1"/>
  <c r="Q263" i="1"/>
  <c r="Q259" i="1"/>
  <c r="Q255" i="1"/>
  <c r="Q251" i="1"/>
  <c r="Q247" i="1"/>
  <c r="Q243" i="1"/>
  <c r="Q239" i="1"/>
  <c r="Q235" i="1"/>
  <c r="M2104" i="9" s="1"/>
  <c r="Q231" i="1"/>
  <c r="Q227" i="1"/>
  <c r="Q223" i="1"/>
  <c r="Q219" i="1"/>
  <c r="Q215" i="1"/>
  <c r="Q211" i="1"/>
  <c r="Q207" i="1"/>
  <c r="Q203" i="1"/>
  <c r="Q199" i="1"/>
  <c r="Q195" i="1"/>
  <c r="Q191" i="1"/>
  <c r="Q187" i="1"/>
  <c r="Q183" i="1"/>
  <c r="Q179" i="1"/>
  <c r="Q175" i="1"/>
  <c r="Q171" i="1"/>
  <c r="M2168" i="9" s="1"/>
  <c r="Q167" i="1"/>
  <c r="Q163" i="1"/>
  <c r="Q159" i="1"/>
  <c r="Q155" i="1"/>
  <c r="Q151" i="1"/>
  <c r="Q147" i="1"/>
  <c r="Q143" i="1"/>
  <c r="Q139" i="1"/>
  <c r="Q135" i="1"/>
  <c r="Q131" i="1"/>
  <c r="Q127" i="1"/>
  <c r="Q123" i="1"/>
  <c r="M2216" i="9" s="1"/>
  <c r="Q119" i="1"/>
  <c r="Q115" i="1"/>
  <c r="Q111" i="1"/>
  <c r="M2228" i="9" s="1"/>
  <c r="Q107" i="1"/>
  <c r="Q103" i="1"/>
  <c r="Q99" i="1"/>
  <c r="Q95" i="1"/>
  <c r="Q91" i="1"/>
  <c r="M2248" i="9" s="1"/>
  <c r="Q87" i="1"/>
  <c r="Q83" i="1"/>
  <c r="Q79" i="1"/>
  <c r="M2260" i="9" s="1"/>
  <c r="Q75" i="1"/>
  <c r="Q71" i="1"/>
  <c r="Q67" i="1"/>
  <c r="Q63" i="1"/>
  <c r="Q59" i="1"/>
  <c r="Q55" i="1"/>
  <c r="Q51" i="1"/>
  <c r="Q43" i="1"/>
  <c r="Q39" i="1"/>
  <c r="M2299" i="9" s="1"/>
  <c r="Q35" i="1"/>
  <c r="M2303" i="9" s="1"/>
  <c r="Q31" i="1"/>
  <c r="Q27" i="1"/>
  <c r="M2311" i="9" s="1"/>
  <c r="Q23" i="1"/>
  <c r="M2315" i="9" s="1"/>
  <c r="Q19" i="1"/>
  <c r="M2319" i="9" s="1"/>
  <c r="Q15" i="1"/>
  <c r="Q11" i="1"/>
  <c r="Q7" i="1"/>
  <c r="M2331" i="9" s="1"/>
  <c r="M2336" i="9" l="1"/>
  <c r="Q2345" i="1"/>
  <c r="T2160" i="1"/>
  <c r="X1287" i="9"/>
  <c r="T733" i="1"/>
  <c r="M2212" i="9"/>
  <c r="M2148" i="9"/>
  <c r="M2100" i="9"/>
  <c r="M2052" i="9"/>
  <c r="M1973" i="9"/>
  <c r="M197" i="9"/>
  <c r="M2247" i="9"/>
  <c r="M2167" i="9"/>
  <c r="M2103" i="9"/>
  <c r="M2036" i="9"/>
  <c r="M1972" i="9"/>
  <c r="M1908" i="9"/>
  <c r="M1844" i="9"/>
  <c r="M1780" i="9"/>
  <c r="M1716" i="9"/>
  <c r="M1429" i="9"/>
  <c r="M1381" i="9"/>
  <c r="M1237" i="9"/>
  <c r="M1189" i="9"/>
  <c r="M1013" i="9"/>
  <c r="M949" i="9"/>
  <c r="M885" i="9"/>
  <c r="M2272" i="9"/>
  <c r="M2224" i="9"/>
  <c r="M2176" i="9"/>
  <c r="M2128" i="9"/>
  <c r="M2064" i="9"/>
  <c r="M1985" i="9"/>
  <c r="M1570" i="9"/>
  <c r="M1506" i="9"/>
  <c r="M1474" i="9"/>
  <c r="M1426" i="9"/>
  <c r="M1250" i="9"/>
  <c r="M1154" i="9"/>
  <c r="M1090" i="9"/>
  <c r="M994" i="9"/>
  <c r="M898" i="9"/>
  <c r="M834" i="9"/>
  <c r="M546" i="9"/>
  <c r="M514" i="9"/>
  <c r="M467" i="9"/>
  <c r="M403" i="9"/>
  <c r="M339" i="9"/>
  <c r="M275" i="9"/>
  <c r="M51" i="9"/>
  <c r="M3" i="9"/>
  <c r="M2291" i="9"/>
  <c r="M2243" i="9"/>
  <c r="M2195" i="9"/>
  <c r="M2147" i="9"/>
  <c r="M2083" i="9"/>
  <c r="M2032" i="9"/>
  <c r="M1984" i="9"/>
  <c r="M1760" i="9"/>
  <c r="M1313" i="9"/>
  <c r="M1265" i="9"/>
  <c r="M1073" i="9"/>
  <c r="M1057" i="9"/>
  <c r="M1041" i="9"/>
  <c r="M993" i="9"/>
  <c r="M897" i="9"/>
  <c r="M801" i="9"/>
  <c r="M753" i="9"/>
  <c r="M497" i="9"/>
  <c r="M450" i="9"/>
  <c r="M418" i="9"/>
  <c r="M322" i="9"/>
  <c r="M2329" i="9"/>
  <c r="M2284" i="9"/>
  <c r="M2268" i="9"/>
  <c r="M2252" i="9"/>
  <c r="M2236" i="9"/>
  <c r="M2220" i="9"/>
  <c r="M2204" i="9"/>
  <c r="M2188" i="9"/>
  <c r="M2172" i="9"/>
  <c r="M2156" i="9"/>
  <c r="M2140" i="9"/>
  <c r="M2124" i="9"/>
  <c r="M2108" i="9"/>
  <c r="M2092" i="9"/>
  <c r="M2076" i="9"/>
  <c r="M2060" i="9"/>
  <c r="M2044" i="9"/>
  <c r="M2029" i="9"/>
  <c r="M1965" i="9"/>
  <c r="M1917" i="9"/>
  <c r="M1869" i="9"/>
  <c r="M1837" i="9"/>
  <c r="M1789" i="9"/>
  <c r="M1741" i="9"/>
  <c r="M1725" i="9"/>
  <c r="M1677" i="9"/>
  <c r="M1645" i="9"/>
  <c r="M1598" i="9"/>
  <c r="M1566" i="9"/>
  <c r="M1550" i="9"/>
  <c r="M1534" i="9"/>
  <c r="M1502" i="9"/>
  <c r="M1486" i="9"/>
  <c r="M1470" i="9"/>
  <c r="M1438" i="9"/>
  <c r="M1422" i="9"/>
  <c r="M1406" i="9"/>
  <c r="M1390" i="9"/>
  <c r="M1358" i="9"/>
  <c r="M1326" i="9"/>
  <c r="M1294" i="9"/>
  <c r="M1262" i="9"/>
  <c r="M1230" i="9"/>
  <c r="M1198" i="9"/>
  <c r="M1166" i="9"/>
  <c r="M1134" i="9"/>
  <c r="M1102" i="9"/>
  <c r="M1070" i="9"/>
  <c r="M1038" i="9"/>
  <c r="M1006" i="9"/>
  <c r="M974" i="9"/>
  <c r="M942" i="9"/>
  <c r="M910" i="9"/>
  <c r="M878" i="9"/>
  <c r="M846" i="9"/>
  <c r="M814" i="9"/>
  <c r="M782" i="9"/>
  <c r="M750" i="9"/>
  <c r="M718" i="9"/>
  <c r="M686" i="9"/>
  <c r="M654" i="9"/>
  <c r="M622" i="9"/>
  <c r="M590" i="9"/>
  <c r="M558" i="9"/>
  <c r="M526" i="9"/>
  <c r="M494" i="9"/>
  <c r="M240" i="9"/>
  <c r="M174" i="9"/>
  <c r="M142" i="9"/>
  <c r="M2334" i="9"/>
  <c r="M2318" i="9"/>
  <c r="M2302" i="9"/>
  <c r="M2028" i="9"/>
  <c r="M2012" i="9"/>
  <c r="M1996" i="9"/>
  <c r="M1964" i="9"/>
  <c r="M1948" i="9"/>
  <c r="M1932" i="9"/>
  <c r="M1900" i="9"/>
  <c r="M1884" i="9"/>
  <c r="M1868" i="9"/>
  <c r="M1836" i="9"/>
  <c r="M1820" i="9"/>
  <c r="M1804" i="9"/>
  <c r="M1772" i="9"/>
  <c r="M1756" i="9"/>
  <c r="M1740" i="9"/>
  <c r="M1708" i="9"/>
  <c r="M1692" i="9"/>
  <c r="M1676" i="9"/>
  <c r="M1644" i="9"/>
  <c r="M1628" i="9"/>
  <c r="M1612" i="9"/>
  <c r="M1597" i="9"/>
  <c r="M1549" i="9"/>
  <c r="M1533" i="9"/>
  <c r="M1517" i="9"/>
  <c r="M1485" i="9"/>
  <c r="M1469" i="9"/>
  <c r="M462" i="9"/>
  <c r="M235" i="9"/>
  <c r="M169" i="9"/>
  <c r="M153" i="9"/>
  <c r="M134" i="9"/>
  <c r="M102" i="9"/>
  <c r="M86" i="9"/>
  <c r="M70" i="9"/>
  <c r="M38" i="9"/>
  <c r="M22" i="9"/>
  <c r="M6" i="9"/>
  <c r="M2039" i="9"/>
  <c r="M2023" i="9"/>
  <c r="M2007" i="9"/>
  <c r="M1991" i="9"/>
  <c r="M1975" i="9"/>
  <c r="M1959" i="9"/>
  <c r="M1943" i="9"/>
  <c r="M1927" i="9"/>
  <c r="M1911" i="9"/>
  <c r="M1895" i="9"/>
  <c r="M1879" i="9"/>
  <c r="M1863" i="9"/>
  <c r="M1847" i="9"/>
  <c r="M1831" i="9"/>
  <c r="M1815" i="9"/>
  <c r="M1799" i="9"/>
  <c r="M1783" i="9"/>
  <c r="M1767" i="9"/>
  <c r="M1751" i="9"/>
  <c r="M1735" i="9"/>
  <c r="M1719" i="9"/>
  <c r="M1703" i="9"/>
  <c r="M1687" i="9"/>
  <c r="M1671" i="9"/>
  <c r="M1655" i="9"/>
  <c r="M1639" i="9"/>
  <c r="M1623" i="9"/>
  <c r="M1588" i="9"/>
  <c r="M1572" i="9"/>
  <c r="M1556" i="9"/>
  <c r="M1524" i="9"/>
  <c r="M1508" i="9"/>
  <c r="M1492" i="9"/>
  <c r="M1460" i="9"/>
  <c r="M1444" i="9"/>
  <c r="M1428" i="9"/>
  <c r="M1396" i="9"/>
  <c r="M1380" i="9"/>
  <c r="M1364" i="9"/>
  <c r="M1348" i="9"/>
  <c r="M1332" i="9"/>
  <c r="M1316" i="9"/>
  <c r="M1300" i="9"/>
  <c r="M1284" i="9"/>
  <c r="M1268" i="9"/>
  <c r="M1252" i="9"/>
  <c r="M1236" i="9"/>
  <c r="M1220" i="9"/>
  <c r="M1204" i="9"/>
  <c r="M1188" i="9"/>
  <c r="M1172" i="9"/>
  <c r="M1156" i="9"/>
  <c r="M1140" i="9"/>
  <c r="M1124" i="9"/>
  <c r="M1108" i="9"/>
  <c r="M1092" i="9"/>
  <c r="M1076" i="9"/>
  <c r="M1060" i="9"/>
  <c r="M1044" i="9"/>
  <c r="M1028" i="9"/>
  <c r="M1012" i="9"/>
  <c r="M996" i="9"/>
  <c r="M980" i="9"/>
  <c r="M964" i="9"/>
  <c r="M948" i="9"/>
  <c r="M932" i="9"/>
  <c r="M916" i="9"/>
  <c r="M900" i="9"/>
  <c r="M884" i="9"/>
  <c r="M868" i="9"/>
  <c r="M852" i="9"/>
  <c r="M836" i="9"/>
  <c r="M820" i="9"/>
  <c r="M804" i="9"/>
  <c r="M788" i="9"/>
  <c r="M772" i="9"/>
  <c r="M756" i="9"/>
  <c r="M740" i="9"/>
  <c r="M724" i="9"/>
  <c r="M708" i="9"/>
  <c r="M692" i="9"/>
  <c r="M676" i="9"/>
  <c r="M660" i="9"/>
  <c r="M644" i="9"/>
  <c r="M628" i="9"/>
  <c r="M612" i="9"/>
  <c r="M596" i="9"/>
  <c r="M580" i="9"/>
  <c r="M564" i="9"/>
  <c r="M548" i="9"/>
  <c r="M532" i="9"/>
  <c r="M516" i="9"/>
  <c r="M500" i="9"/>
  <c r="M484" i="9"/>
  <c r="M465" i="9"/>
  <c r="M449" i="9"/>
  <c r="M433" i="9"/>
  <c r="M417" i="9"/>
  <c r="M401" i="9"/>
  <c r="M385" i="9"/>
  <c r="M369" i="9"/>
  <c r="M353" i="9"/>
  <c r="M337" i="9"/>
  <c r="M321" i="9"/>
  <c r="M305" i="9"/>
  <c r="M289" i="9"/>
  <c r="M273" i="9"/>
  <c r="M257" i="9"/>
  <c r="M226" i="9"/>
  <c r="M195" i="9"/>
  <c r="M180" i="9"/>
  <c r="M164" i="9"/>
  <c r="M148" i="9"/>
  <c r="M133" i="9"/>
  <c r="M117" i="9"/>
  <c r="M101" i="9"/>
  <c r="M85" i="9"/>
  <c r="M69" i="9"/>
  <c r="M53" i="9"/>
  <c r="M37" i="9"/>
  <c r="M21" i="9"/>
  <c r="M5" i="9"/>
  <c r="M2320" i="9"/>
  <c r="M2304" i="9"/>
  <c r="M2289" i="9"/>
  <c r="M2241" i="9"/>
  <c r="M2209" i="9"/>
  <c r="M2193" i="9"/>
  <c r="M2177" i="9"/>
  <c r="M2081" i="9"/>
  <c r="M2065" i="9"/>
  <c r="M2049" i="9"/>
  <c r="M2018" i="9"/>
  <c r="M2002" i="9"/>
  <c r="M1986" i="9"/>
  <c r="M1954" i="9"/>
  <c r="M1938" i="9"/>
  <c r="M1922" i="9"/>
  <c r="M1890" i="9"/>
  <c r="M1874" i="9"/>
  <c r="M1858" i="9"/>
  <c r="M1826" i="9"/>
  <c r="M1810" i="9"/>
  <c r="M1794" i="9"/>
  <c r="M1762" i="9"/>
  <c r="M1746" i="9"/>
  <c r="M1730" i="9"/>
  <c r="M1698" i="9"/>
  <c r="M1682" i="9"/>
  <c r="M1666" i="9"/>
  <c r="M1634" i="9"/>
  <c r="M1618" i="9"/>
  <c r="M1603" i="9"/>
  <c r="M1587" i="9"/>
  <c r="M1571" i="9"/>
  <c r="M1555" i="9"/>
  <c r="M1539" i="9"/>
  <c r="M1523" i="9"/>
  <c r="M1507" i="9"/>
  <c r="M1491" i="9"/>
  <c r="M1475" i="9"/>
  <c r="M1459" i="9"/>
  <c r="M1443" i="9"/>
  <c r="M1427" i="9"/>
  <c r="M1411" i="9"/>
  <c r="M1395" i="9"/>
  <c r="M1379" i="9"/>
  <c r="M1363" i="9"/>
  <c r="M1347" i="9"/>
  <c r="M1331" i="9"/>
  <c r="M1315" i="9"/>
  <c r="M1299" i="9"/>
  <c r="M1283" i="9"/>
  <c r="M1267" i="9"/>
  <c r="M1251" i="9"/>
  <c r="M1235" i="9"/>
  <c r="M1219" i="9"/>
  <c r="M1203" i="9"/>
  <c r="M1187" i="9"/>
  <c r="M1171" i="9"/>
  <c r="M1155" i="9"/>
  <c r="M1139" i="9"/>
  <c r="M1123" i="9"/>
  <c r="M1107" i="9"/>
  <c r="M1091" i="9"/>
  <c r="M1075" i="9"/>
  <c r="M1059" i="9"/>
  <c r="M1043" i="9"/>
  <c r="M1027" i="9"/>
  <c r="M1011" i="9"/>
  <c r="M995" i="9"/>
  <c r="M979" i="9"/>
  <c r="M963" i="9"/>
  <c r="M947" i="9"/>
  <c r="M931" i="9"/>
  <c r="M915" i="9"/>
  <c r="M899" i="9"/>
  <c r="M883" i="9"/>
  <c r="M867" i="9"/>
  <c r="M851" i="9"/>
  <c r="M835" i="9"/>
  <c r="M819" i="9"/>
  <c r="M803" i="9"/>
  <c r="M787" i="9"/>
  <c r="M771" i="9"/>
  <c r="M755" i="9"/>
  <c r="M739" i="9"/>
  <c r="M723" i="9"/>
  <c r="M707" i="9"/>
  <c r="M691" i="9"/>
  <c r="M675" i="9"/>
  <c r="M659" i="9"/>
  <c r="M643" i="9"/>
  <c r="M627" i="9"/>
  <c r="M611" i="9"/>
  <c r="M595" i="9"/>
  <c r="M579" i="9"/>
  <c r="M563" i="9"/>
  <c r="M547" i="9"/>
  <c r="M531" i="9"/>
  <c r="M515" i="9"/>
  <c r="M499" i="9"/>
  <c r="M483" i="9"/>
  <c r="M468" i="9"/>
  <c r="M452" i="9"/>
  <c r="M436" i="9"/>
  <c r="M420" i="9"/>
  <c r="M404" i="9"/>
  <c r="M388" i="9"/>
  <c r="M372" i="9"/>
  <c r="M356" i="9"/>
  <c r="M340" i="9"/>
  <c r="M324" i="9"/>
  <c r="M308" i="9"/>
  <c r="M292" i="9"/>
  <c r="M276" i="9"/>
  <c r="M260" i="9"/>
  <c r="M244" i="9"/>
  <c r="M229" i="9"/>
  <c r="M213" i="9"/>
  <c r="M198" i="9"/>
  <c r="M167" i="9"/>
  <c r="R2131" i="1"/>
  <c r="T2131" i="1"/>
  <c r="M2325" i="9"/>
  <c r="M2225" i="9"/>
  <c r="M1582" i="9"/>
  <c r="M1412" i="9"/>
  <c r="M1970" i="9"/>
  <c r="M1885" i="9"/>
  <c r="M1714" i="9"/>
  <c r="M1362" i="9"/>
  <c r="M722" i="9"/>
  <c r="M594" i="9"/>
  <c r="M338" i="9"/>
  <c r="M2001" i="9"/>
  <c r="M1916" i="9"/>
  <c r="M1745" i="9"/>
  <c r="M1660" i="9"/>
  <c r="M58" i="9"/>
  <c r="M1872" i="9"/>
  <c r="M1701" i="9"/>
  <c r="M1530" i="9"/>
  <c r="M1445" i="9"/>
  <c r="M1342" i="9"/>
  <c r="M1214" i="9"/>
  <c r="M1086" i="9"/>
  <c r="M958" i="9"/>
  <c r="M830" i="9"/>
  <c r="M702" i="9"/>
  <c r="M574" i="9"/>
  <c r="M446" i="9"/>
  <c r="M1277" i="9"/>
  <c r="M1085" i="9"/>
  <c r="M1021" i="9"/>
  <c r="M957" i="9"/>
  <c r="M829" i="9"/>
  <c r="M765" i="9"/>
  <c r="M637" i="9"/>
  <c r="M509" i="9"/>
  <c r="M189" i="9"/>
  <c r="M447" i="9"/>
  <c r="M383" i="9"/>
  <c r="M319" i="9"/>
  <c r="M255" i="9"/>
  <c r="M2164" i="9"/>
  <c r="M166" i="9"/>
  <c r="M135" i="9"/>
  <c r="M55" i="9"/>
  <c r="M2263" i="9"/>
  <c r="M2183" i="9"/>
  <c r="M2087" i="9"/>
  <c r="M2020" i="9"/>
  <c r="M1956" i="9"/>
  <c r="M1892" i="9"/>
  <c r="M1828" i="9"/>
  <c r="M1764" i="9"/>
  <c r="M1700" i="9"/>
  <c r="M1620" i="9"/>
  <c r="M1173" i="9"/>
  <c r="M997" i="9"/>
  <c r="M965" i="9"/>
  <c r="M869" i="9"/>
  <c r="M2288" i="9"/>
  <c r="M2240" i="9"/>
  <c r="M2192" i="9"/>
  <c r="M2112" i="9"/>
  <c r="M2080" i="9"/>
  <c r="M2048" i="9"/>
  <c r="M1777" i="9"/>
  <c r="M1729" i="9"/>
  <c r="M1218" i="9"/>
  <c r="M1122" i="9"/>
  <c r="M1026" i="9"/>
  <c r="M962" i="9"/>
  <c r="M866" i="9"/>
  <c r="M770" i="9"/>
  <c r="M706" i="9"/>
  <c r="M674" i="9"/>
  <c r="M578" i="9"/>
  <c r="M451" i="9"/>
  <c r="M419" i="9"/>
  <c r="M355" i="9"/>
  <c r="M291" i="9"/>
  <c r="M35" i="9"/>
  <c r="M2275" i="9"/>
  <c r="M2227" i="9"/>
  <c r="M2163" i="9"/>
  <c r="M2115" i="9"/>
  <c r="M2067" i="9"/>
  <c r="M2016" i="9"/>
  <c r="M1968" i="9"/>
  <c r="M1904" i="9"/>
  <c r="M1856" i="9"/>
  <c r="M1824" i="9"/>
  <c r="M1712" i="9"/>
  <c r="M1664" i="9"/>
  <c r="M1585" i="9"/>
  <c r="M1537" i="9"/>
  <c r="M1505" i="9"/>
  <c r="M1457" i="9"/>
  <c r="M1153" i="9"/>
  <c r="M1105" i="9"/>
  <c r="M913" i="9"/>
  <c r="M689" i="9"/>
  <c r="M593" i="9"/>
  <c r="M561" i="9"/>
  <c r="M513" i="9"/>
  <c r="M258" i="9"/>
  <c r="M208" i="9"/>
  <c r="M138" i="9"/>
  <c r="M90" i="9"/>
  <c r="M42" i="9"/>
  <c r="M2313" i="9"/>
  <c r="M2264" i="9"/>
  <c r="M2232" i="9"/>
  <c r="M2025" i="9"/>
  <c r="M1993" i="9"/>
  <c r="M1977" i="9"/>
  <c r="M1929" i="9"/>
  <c r="M1913" i="9"/>
  <c r="M1897" i="9"/>
  <c r="M1865" i="9"/>
  <c r="M1849" i="9"/>
  <c r="M1833" i="9"/>
  <c r="M1785" i="9"/>
  <c r="M1769" i="9"/>
  <c r="M1737" i="9"/>
  <c r="M1641" i="9"/>
  <c r="M201" i="9"/>
  <c r="M185" i="9"/>
  <c r="M170" i="9"/>
  <c r="M154" i="9"/>
  <c r="M139" i="9"/>
  <c r="M123" i="9"/>
  <c r="M107" i="9"/>
  <c r="M91" i="9"/>
  <c r="M75" i="9"/>
  <c r="M43" i="9"/>
  <c r="M2024" i="9"/>
  <c r="M2008" i="9"/>
  <c r="M1976" i="9"/>
  <c r="M1960" i="9"/>
  <c r="M1944" i="9"/>
  <c r="M1912" i="9"/>
  <c r="M1896" i="9"/>
  <c r="M1880" i="9"/>
  <c r="M1848" i="9"/>
  <c r="M1832" i="9"/>
  <c r="M1816" i="9"/>
  <c r="M1784" i="9"/>
  <c r="M1768" i="9"/>
  <c r="M1752" i="9"/>
  <c r="M1720" i="9"/>
  <c r="M1704" i="9"/>
  <c r="M1688" i="9"/>
  <c r="M1656" i="9"/>
  <c r="M1640" i="9"/>
  <c r="M1624" i="9"/>
  <c r="M1593" i="9"/>
  <c r="M1577" i="9"/>
  <c r="M1465" i="9"/>
  <c r="M1449" i="9"/>
  <c r="M1417" i="9"/>
  <c r="M1401" i="9"/>
  <c r="M1369" i="9"/>
  <c r="M1321" i="9"/>
  <c r="M1273" i="9"/>
  <c r="M1257" i="9"/>
  <c r="M1225" i="9"/>
  <c r="M1209" i="9"/>
  <c r="M1177" i="9"/>
  <c r="M1145" i="9"/>
  <c r="M1049" i="9"/>
  <c r="M1033" i="9"/>
  <c r="M1001" i="9"/>
  <c r="M985" i="9"/>
  <c r="M953" i="9"/>
  <c r="M937" i="9"/>
  <c r="M905" i="9"/>
  <c r="M857" i="9"/>
  <c r="M809" i="9"/>
  <c r="M793" i="9"/>
  <c r="M761" i="9"/>
  <c r="M745" i="9"/>
  <c r="M713" i="9"/>
  <c r="M681" i="9"/>
  <c r="M649" i="9"/>
  <c r="M601" i="9"/>
  <c r="M585" i="9"/>
  <c r="M553" i="9"/>
  <c r="M505" i="9"/>
  <c r="M458" i="9"/>
  <c r="M410" i="9"/>
  <c r="M362" i="9"/>
  <c r="M314" i="9"/>
  <c r="M266" i="9"/>
  <c r="M215" i="9"/>
  <c r="M181" i="9"/>
  <c r="M165" i="9"/>
  <c r="M149" i="9"/>
  <c r="M130" i="9"/>
  <c r="M114" i="9"/>
  <c r="M98" i="9"/>
  <c r="M66" i="9"/>
  <c r="M50" i="9"/>
  <c r="M34" i="9"/>
  <c r="M2" i="9"/>
  <c r="M2035" i="9"/>
  <c r="M2019" i="9"/>
  <c r="M2003" i="9"/>
  <c r="M1987" i="9"/>
  <c r="M1971" i="9"/>
  <c r="M1955" i="9"/>
  <c r="M1939" i="9"/>
  <c r="M1923" i="9"/>
  <c r="M1907" i="9"/>
  <c r="M1891" i="9"/>
  <c r="M1875" i="9"/>
  <c r="M1859" i="9"/>
  <c r="M1843" i="9"/>
  <c r="M1827" i="9"/>
  <c r="M1811" i="9"/>
  <c r="M1795" i="9"/>
  <c r="M1779" i="9"/>
  <c r="M1763" i="9"/>
  <c r="M1747" i="9"/>
  <c r="M1731" i="9"/>
  <c r="M1715" i="9"/>
  <c r="M1699" i="9"/>
  <c r="M1683" i="9"/>
  <c r="M1667" i="9"/>
  <c r="M1651" i="9"/>
  <c r="M1635" i="9"/>
  <c r="M1619" i="9"/>
  <c r="M1600" i="9"/>
  <c r="M1584" i="9"/>
  <c r="M1568" i="9"/>
  <c r="M1536" i="9"/>
  <c r="M1520" i="9"/>
  <c r="M1504" i="9"/>
  <c r="M1472" i="9"/>
  <c r="M1456" i="9"/>
  <c r="M1440" i="9"/>
  <c r="M1408" i="9"/>
  <c r="M1392" i="9"/>
  <c r="M1360" i="9"/>
  <c r="M1328" i="9"/>
  <c r="M1296" i="9"/>
  <c r="M1264" i="9"/>
  <c r="M1232" i="9"/>
  <c r="M1200" i="9"/>
  <c r="M1168" i="9"/>
  <c r="M1136" i="9"/>
  <c r="M1104" i="9"/>
  <c r="M1072" i="9"/>
  <c r="M1040" i="9"/>
  <c r="M1008" i="9"/>
  <c r="M976" i="9"/>
  <c r="M944" i="9"/>
  <c r="M912" i="9"/>
  <c r="M880" i="9"/>
  <c r="M848" i="9"/>
  <c r="M816" i="9"/>
  <c r="M784" i="9"/>
  <c r="M752" i="9"/>
  <c r="M720" i="9"/>
  <c r="M688" i="9"/>
  <c r="M656" i="9"/>
  <c r="M624" i="9"/>
  <c r="M592" i="9"/>
  <c r="M560" i="9"/>
  <c r="M528" i="9"/>
  <c r="M496" i="9"/>
  <c r="M238" i="9"/>
  <c r="M160" i="9"/>
  <c r="M2332" i="9"/>
  <c r="M2316" i="9"/>
  <c r="M2300" i="9"/>
  <c r="M2285" i="9"/>
  <c r="M2269" i="9"/>
  <c r="M2173" i="9"/>
  <c r="M2141" i="9"/>
  <c r="M2125" i="9"/>
  <c r="M2014" i="9"/>
  <c r="M1998" i="9"/>
  <c r="M1982" i="9"/>
  <c r="M1950" i="9"/>
  <c r="M1934" i="9"/>
  <c r="M1918" i="9"/>
  <c r="M1886" i="9"/>
  <c r="M1870" i="9"/>
  <c r="M1854" i="9"/>
  <c r="M1822" i="9"/>
  <c r="M1806" i="9"/>
  <c r="M1790" i="9"/>
  <c r="M1758" i="9"/>
  <c r="M1742" i="9"/>
  <c r="M1726" i="9"/>
  <c r="M1694" i="9"/>
  <c r="M1678" i="9"/>
  <c r="M1662" i="9"/>
  <c r="M1630" i="9"/>
  <c r="M1614" i="9"/>
  <c r="M194" i="9"/>
  <c r="M147" i="9"/>
  <c r="M132" i="9"/>
  <c r="M116" i="9"/>
  <c r="M100" i="9"/>
  <c r="M84" i="9"/>
  <c r="M68" i="9"/>
  <c r="M52" i="9"/>
  <c r="M36" i="9"/>
  <c r="M20" i="9"/>
  <c r="X1290" i="9"/>
  <c r="M2290" i="9"/>
  <c r="M2295" i="9"/>
  <c r="M1902" i="9"/>
  <c r="M1817" i="9"/>
  <c r="M1646" i="9"/>
  <c r="M1476" i="9"/>
  <c r="M18" i="9"/>
  <c r="M2226" i="9"/>
  <c r="M2162" i="9"/>
  <c r="M2098" i="9"/>
  <c r="M2034" i="9"/>
  <c r="M1864" i="9"/>
  <c r="M1778" i="9"/>
  <c r="M1693" i="9"/>
  <c r="M1608" i="9"/>
  <c r="M1522" i="9"/>
  <c r="M1330" i="9"/>
  <c r="M1202" i="9"/>
  <c r="M1074" i="9"/>
  <c r="M946" i="9"/>
  <c r="M818" i="9"/>
  <c r="M306" i="9"/>
  <c r="M158" i="9"/>
  <c r="M1980" i="9"/>
  <c r="M1809" i="9"/>
  <c r="M1724" i="9"/>
  <c r="M1553" i="9"/>
  <c r="M1376" i="9"/>
  <c r="M1248" i="9"/>
  <c r="M1120" i="9"/>
  <c r="M992" i="9"/>
  <c r="M864" i="9"/>
  <c r="M736" i="9"/>
  <c r="M608" i="9"/>
  <c r="M480" i="9"/>
  <c r="M224" i="9"/>
  <c r="M2152" i="9"/>
  <c r="M2088" i="9"/>
  <c r="M2021" i="9"/>
  <c r="M1936" i="9"/>
  <c r="M1680" i="9"/>
  <c r="M1424" i="9"/>
  <c r="M1310" i="9"/>
  <c r="M1182" i="9"/>
  <c r="M1054" i="9"/>
  <c r="M926" i="9"/>
  <c r="M798" i="9"/>
  <c r="M670" i="9"/>
  <c r="M542" i="9"/>
  <c r="M118" i="9"/>
  <c r="M176" i="9"/>
  <c r="M1325" i="9"/>
  <c r="M1133" i="9"/>
  <c r="M1069" i="9"/>
  <c r="M1005" i="9"/>
  <c r="M813" i="9"/>
  <c r="M621" i="9"/>
  <c r="M557" i="9"/>
  <c r="M493" i="9"/>
  <c r="M429" i="9"/>
  <c r="M365" i="9"/>
  <c r="M301" i="9"/>
  <c r="M173" i="9"/>
  <c r="M431" i="9"/>
  <c r="M367" i="9"/>
  <c r="M303" i="9"/>
  <c r="M47" i="9"/>
  <c r="M2196" i="9"/>
  <c r="M2132" i="9"/>
  <c r="M2084" i="9"/>
  <c r="M1781" i="9"/>
  <c r="M1749" i="9"/>
  <c r="M1685" i="9"/>
  <c r="M7" i="9"/>
  <c r="M2215" i="9"/>
  <c r="M2151" i="9"/>
  <c r="M2119" i="9"/>
  <c r="M2055" i="9"/>
  <c r="M2004" i="9"/>
  <c r="M1876" i="9"/>
  <c r="M1684" i="9"/>
  <c r="M1652" i="9"/>
  <c r="M1589" i="9"/>
  <c r="M1461" i="9"/>
  <c r="M1413" i="9"/>
  <c r="M1317" i="9"/>
  <c r="M917" i="9"/>
  <c r="M4" i="9"/>
  <c r="M2279" i="9"/>
  <c r="M1966" i="9"/>
  <c r="M1881" i="9"/>
  <c r="M1796" i="9"/>
  <c r="M1710" i="9"/>
  <c r="M1625" i="9"/>
  <c r="M1540" i="9"/>
  <c r="M1454" i="9"/>
  <c r="M2274" i="9"/>
  <c r="M2210" i="9"/>
  <c r="M2146" i="9"/>
  <c r="M2082" i="9"/>
  <c r="M2013" i="9"/>
  <c r="M1928" i="9"/>
  <c r="M1842" i="9"/>
  <c r="M1672" i="9"/>
  <c r="M1586" i="9"/>
  <c r="M1501" i="9"/>
  <c r="M1298" i="9"/>
  <c r="M1170" i="9"/>
  <c r="M1042" i="9"/>
  <c r="M914" i="9"/>
  <c r="M786" i="9"/>
  <c r="M658" i="9"/>
  <c r="M274" i="9"/>
  <c r="M2041" i="9"/>
  <c r="M1788" i="9"/>
  <c r="M1617" i="9"/>
  <c r="M1344" i="9"/>
  <c r="M1216" i="9"/>
  <c r="M1088" i="9"/>
  <c r="M960" i="9"/>
  <c r="M832" i="9"/>
  <c r="M704" i="9"/>
  <c r="M576" i="9"/>
  <c r="M2200" i="9"/>
  <c r="M2136" i="9"/>
  <c r="M2072" i="9"/>
  <c r="M1829" i="9"/>
  <c r="M1744" i="9"/>
  <c r="M1488" i="9"/>
  <c r="M1278" i="9"/>
  <c r="M1150" i="9"/>
  <c r="M1022" i="9"/>
  <c r="M894" i="9"/>
  <c r="M766" i="9"/>
  <c r="M638" i="9"/>
  <c r="M510" i="9"/>
  <c r="M54" i="9"/>
  <c r="M144" i="9"/>
  <c r="M1309" i="9"/>
  <c r="M1181" i="9"/>
  <c r="M1117" i="9"/>
  <c r="M861" i="9"/>
  <c r="M669" i="9"/>
  <c r="M541" i="9"/>
  <c r="M413" i="9"/>
  <c r="M349" i="9"/>
  <c r="M285" i="9"/>
  <c r="M415" i="9"/>
  <c r="M351" i="9"/>
  <c r="M287" i="9"/>
  <c r="M223" i="9"/>
  <c r="M95" i="9"/>
  <c r="M2276" i="9"/>
  <c r="M2244" i="9"/>
  <c r="M2180" i="9"/>
  <c r="M2116" i="9"/>
  <c r="M2068" i="9"/>
  <c r="M1925" i="9"/>
  <c r="M1877" i="9"/>
  <c r="M1733" i="9"/>
  <c r="M1653" i="9"/>
  <c r="M150" i="9"/>
  <c r="M103" i="9"/>
  <c r="M87" i="9"/>
  <c r="M39" i="9"/>
  <c r="M2231" i="9"/>
  <c r="M2199" i="9"/>
  <c r="M2135" i="9"/>
  <c r="M2071" i="9"/>
  <c r="M1940" i="9"/>
  <c r="M1812" i="9"/>
  <c r="M1748" i="9"/>
  <c r="M1636" i="9"/>
  <c r="M1605" i="9"/>
  <c r="M1365" i="9"/>
  <c r="M1269" i="9"/>
  <c r="M1221" i="9"/>
  <c r="M1125" i="9"/>
  <c r="M901" i="9"/>
  <c r="M2323" i="9"/>
  <c r="M2307" i="9"/>
  <c r="M2256" i="9"/>
  <c r="M2208" i="9"/>
  <c r="M2160" i="9"/>
  <c r="M2144" i="9"/>
  <c r="M2096" i="9"/>
  <c r="M1825" i="9"/>
  <c r="M1793" i="9"/>
  <c r="M1697" i="9"/>
  <c r="M1633" i="9"/>
  <c r="M1602" i="9"/>
  <c r="M1554" i="9"/>
  <c r="M1538" i="9"/>
  <c r="M1490" i="9"/>
  <c r="M1442" i="9"/>
  <c r="M1410" i="9"/>
  <c r="M1378" i="9"/>
  <c r="M1346" i="9"/>
  <c r="M1314" i="9"/>
  <c r="M1282" i="9"/>
  <c r="M1186" i="9"/>
  <c r="M1058" i="9"/>
  <c r="M930" i="9"/>
  <c r="M802" i="9"/>
  <c r="M738" i="9"/>
  <c r="M642" i="9"/>
  <c r="M610" i="9"/>
  <c r="M482" i="9"/>
  <c r="M435" i="9"/>
  <c r="M387" i="9"/>
  <c r="M371" i="9"/>
  <c r="M323" i="9"/>
  <c r="M307" i="9"/>
  <c r="M259" i="9"/>
  <c r="M243" i="9"/>
  <c r="M228" i="9"/>
  <c r="M178" i="9"/>
  <c r="M162" i="9"/>
  <c r="M2259" i="9"/>
  <c r="M2211" i="9"/>
  <c r="M2179" i="9"/>
  <c r="M2131" i="9"/>
  <c r="M2099" i="9"/>
  <c r="M2051" i="9"/>
  <c r="M1952" i="9"/>
  <c r="M1920" i="9"/>
  <c r="M1888" i="9"/>
  <c r="M1840" i="9"/>
  <c r="M1792" i="9"/>
  <c r="M1776" i="9"/>
  <c r="M1728" i="9"/>
  <c r="M1696" i="9"/>
  <c r="M1648" i="9"/>
  <c r="M1632" i="9"/>
  <c r="M1521" i="9"/>
  <c r="M1409" i="9"/>
  <c r="M1377" i="9"/>
  <c r="M1361" i="9"/>
  <c r="M1329" i="9"/>
  <c r="M1281" i="9"/>
  <c r="M1217" i="9"/>
  <c r="M1137" i="9"/>
  <c r="M1089" i="9"/>
  <c r="M945" i="9"/>
  <c r="M849" i="9"/>
  <c r="M769" i="9"/>
  <c r="M705" i="9"/>
  <c r="M657" i="9"/>
  <c r="M641" i="9"/>
  <c r="M545" i="9"/>
  <c r="M354" i="9"/>
  <c r="M192" i="9"/>
  <c r="M106" i="9"/>
  <c r="M74" i="9"/>
  <c r="M26" i="9"/>
  <c r="M10" i="9"/>
  <c r="M2297" i="9"/>
  <c r="M2322" i="9"/>
  <c r="M2280" i="9"/>
  <c r="M2327" i="9"/>
  <c r="M1945" i="9"/>
  <c r="M1860" i="9"/>
  <c r="M1689" i="9"/>
  <c r="M146" i="9"/>
  <c r="M1992" i="9"/>
  <c r="M1736" i="9"/>
  <c r="M1394" i="9"/>
  <c r="M1266" i="9"/>
  <c r="M1138" i="9"/>
  <c r="M1010" i="9"/>
  <c r="M882" i="9"/>
  <c r="M754" i="9"/>
  <c r="M626" i="9"/>
  <c r="M498" i="9"/>
  <c r="M370" i="9"/>
  <c r="M1937" i="9"/>
  <c r="M1681" i="9"/>
  <c r="M1425" i="9"/>
  <c r="M122" i="9"/>
  <c r="M2184" i="9"/>
  <c r="M2120" i="9"/>
  <c r="M2056" i="9"/>
  <c r="M1808" i="9"/>
  <c r="M1637" i="9"/>
  <c r="M463" i="9"/>
  <c r="M399" i="9"/>
  <c r="M335" i="9"/>
  <c r="M271" i="9"/>
  <c r="T1865" i="1"/>
  <c r="T2204" i="1"/>
  <c r="M2286" i="9"/>
  <c r="M2324" i="9"/>
  <c r="M2308" i="9"/>
  <c r="M2292" i="9"/>
  <c r="M2270" i="9"/>
  <c r="M2254" i="9"/>
  <c r="M2238" i="9"/>
  <c r="M2222" i="9"/>
  <c r="M2206" i="9"/>
  <c r="M2190" i="9"/>
  <c r="M2174" i="9"/>
  <c r="M2158" i="9"/>
  <c r="M2142" i="9"/>
  <c r="M2126" i="9"/>
  <c r="M2110" i="9"/>
  <c r="M2094" i="9"/>
  <c r="M2078" i="9"/>
  <c r="M2062" i="9"/>
  <c r="M2046" i="9"/>
  <c r="M1560" i="9"/>
  <c r="M1496" i="9"/>
  <c r="M1432" i="9"/>
  <c r="M234" i="9"/>
  <c r="M202" i="9"/>
  <c r="M78" i="9"/>
  <c r="M14" i="9"/>
  <c r="M2101" i="9"/>
  <c r="M2069" i="9"/>
  <c r="M1548" i="9"/>
  <c r="M1484" i="9"/>
  <c r="M1420" i="9"/>
  <c r="M1368" i="9"/>
  <c r="M1336" i="9"/>
  <c r="M1304" i="9"/>
  <c r="M1272" i="9"/>
  <c r="M1240" i="9"/>
  <c r="M1208" i="9"/>
  <c r="M1176" i="9"/>
  <c r="M1144" i="9"/>
  <c r="M1112" i="9"/>
  <c r="M1080" i="9"/>
  <c r="M1048" i="9"/>
  <c r="M1016" i="9"/>
  <c r="M984" i="9"/>
  <c r="M952" i="9"/>
  <c r="M920" i="9"/>
  <c r="M888" i="9"/>
  <c r="M856" i="9"/>
  <c r="M824" i="9"/>
  <c r="M792" i="9"/>
  <c r="M760" i="9"/>
  <c r="M728" i="9"/>
  <c r="M696" i="9"/>
  <c r="M664" i="9"/>
  <c r="M632" i="9"/>
  <c r="M600" i="9"/>
  <c r="M568" i="9"/>
  <c r="M536" i="9"/>
  <c r="M504" i="9"/>
  <c r="M406" i="9"/>
  <c r="M342" i="9"/>
  <c r="M310" i="9"/>
  <c r="M246" i="9"/>
  <c r="M214" i="9"/>
  <c r="M473" i="9"/>
  <c r="M457" i="9"/>
  <c r="M441" i="9"/>
  <c r="M425" i="9"/>
  <c r="M409" i="9"/>
  <c r="M393" i="9"/>
  <c r="M377" i="9"/>
  <c r="M361" i="9"/>
  <c r="M345" i="9"/>
  <c r="M329" i="9"/>
  <c r="M313" i="9"/>
  <c r="M297" i="9"/>
  <c r="M281" i="9"/>
  <c r="M265" i="9"/>
  <c r="M249" i="9"/>
  <c r="M187" i="9"/>
  <c r="T47" i="1"/>
  <c r="M1372" i="9"/>
  <c r="M1340" i="9"/>
  <c r="M1308" i="9"/>
  <c r="M1276" i="9"/>
  <c r="M1244" i="9"/>
  <c r="M1212" i="9"/>
  <c r="M1180" i="9"/>
  <c r="M1148" i="9"/>
  <c r="M1116" i="9"/>
  <c r="M1084" i="9"/>
  <c r="M1052" i="9"/>
  <c r="M1020" i="9"/>
  <c r="M988" i="9"/>
  <c r="M956" i="9"/>
  <c r="M924" i="9"/>
  <c r="M892" i="9"/>
  <c r="M860" i="9"/>
  <c r="M828" i="9"/>
  <c r="M796" i="9"/>
  <c r="M764" i="9"/>
  <c r="M732" i="9"/>
  <c r="M700" i="9"/>
  <c r="M668" i="9"/>
  <c r="M636" i="9"/>
  <c r="M604" i="9"/>
  <c r="M572" i="9"/>
  <c r="M540" i="9"/>
  <c r="M508" i="9"/>
  <c r="M1564" i="9"/>
  <c r="M1500" i="9"/>
  <c r="M1436" i="9"/>
  <c r="M469" i="9"/>
  <c r="M453" i="9"/>
  <c r="M437" i="9"/>
  <c r="M421" i="9"/>
  <c r="M405" i="9"/>
  <c r="M389" i="9"/>
  <c r="M373" i="9"/>
  <c r="M357" i="9"/>
  <c r="M341" i="9"/>
  <c r="M325" i="9"/>
  <c r="M309" i="9"/>
  <c r="M293" i="9"/>
  <c r="M277" i="9"/>
  <c r="M261" i="9"/>
  <c r="M245" i="9"/>
  <c r="M1580" i="9"/>
  <c r="M1516" i="9"/>
  <c r="M1452" i="9"/>
  <c r="M230" i="9"/>
  <c r="R79" i="1"/>
  <c r="N2260" i="9" s="1"/>
  <c r="X2260" i="9" s="1"/>
  <c r="R127" i="1"/>
  <c r="N2212" i="9" s="1"/>
  <c r="R191" i="1"/>
  <c r="N2148" i="9" s="1"/>
  <c r="R1535" i="1"/>
  <c r="N806" i="9" s="1"/>
  <c r="X806" i="9" s="1"/>
  <c r="R1551" i="1"/>
  <c r="N790" i="9" s="1"/>
  <c r="X790" i="9" s="1"/>
  <c r="R1567" i="1"/>
  <c r="N774" i="9" s="1"/>
  <c r="X774" i="9" s="1"/>
  <c r="R1583" i="1"/>
  <c r="N758" i="9" s="1"/>
  <c r="X758" i="9" s="1"/>
  <c r="R1599" i="1"/>
  <c r="N742" i="9" s="1"/>
  <c r="X742" i="9" s="1"/>
  <c r="R1615" i="1"/>
  <c r="N726" i="9" s="1"/>
  <c r="X726" i="9" s="1"/>
  <c r="R1631" i="1"/>
  <c r="N710" i="9" s="1"/>
  <c r="X710" i="9" s="1"/>
  <c r="R1647" i="1"/>
  <c r="N694" i="9" s="1"/>
  <c r="X694" i="9" s="1"/>
  <c r="R1663" i="1"/>
  <c r="N678" i="9" s="1"/>
  <c r="X678" i="9" s="1"/>
  <c r="R1679" i="1"/>
  <c r="N662" i="9" s="1"/>
  <c r="X662" i="9" s="1"/>
  <c r="R1695" i="1"/>
  <c r="N646" i="9" s="1"/>
  <c r="X646" i="9" s="1"/>
  <c r="R1711" i="1"/>
  <c r="N630" i="9" s="1"/>
  <c r="X630" i="9" s="1"/>
  <c r="R1727" i="1"/>
  <c r="N614" i="9" s="1"/>
  <c r="X614" i="9" s="1"/>
  <c r="R1743" i="1"/>
  <c r="N598" i="9" s="1"/>
  <c r="X598" i="9" s="1"/>
  <c r="R1759" i="1"/>
  <c r="N582" i="9" s="1"/>
  <c r="X582" i="9" s="1"/>
  <c r="R1775" i="1"/>
  <c r="N566" i="9" s="1"/>
  <c r="X566" i="9" s="1"/>
  <c r="R1791" i="1"/>
  <c r="N550" i="9" s="1"/>
  <c r="X550" i="9" s="1"/>
  <c r="R1807" i="1"/>
  <c r="N534" i="9" s="1"/>
  <c r="X534" i="9" s="1"/>
  <c r="R1823" i="1"/>
  <c r="N518" i="9" s="1"/>
  <c r="X518" i="9" s="1"/>
  <c r="R1839" i="1"/>
  <c r="N502" i="9" s="1"/>
  <c r="X502" i="9" s="1"/>
  <c r="R1855" i="1"/>
  <c r="N486" i="9" s="1"/>
  <c r="X486" i="9" s="1"/>
  <c r="R1871" i="1"/>
  <c r="N471" i="9" s="1"/>
  <c r="X471" i="9" s="1"/>
  <c r="R1887" i="1"/>
  <c r="N455" i="9" s="1"/>
  <c r="X455" i="9" s="1"/>
  <c r="R1824" i="1"/>
  <c r="R1952" i="1"/>
  <c r="N390" i="9" s="1"/>
  <c r="X390" i="9" s="1"/>
  <c r="R2080" i="1"/>
  <c r="N262" i="9" s="1"/>
  <c r="X262" i="9" s="1"/>
  <c r="R2220" i="1"/>
  <c r="N126" i="9" s="1"/>
  <c r="X126" i="9" s="1"/>
  <c r="R69" i="1"/>
  <c r="N2270" i="9" s="1"/>
  <c r="R85" i="1"/>
  <c r="N2254" i="9" s="1"/>
  <c r="R309" i="1"/>
  <c r="R325" i="1"/>
  <c r="R357" i="1"/>
  <c r="R2" i="1"/>
  <c r="R95" i="1"/>
  <c r="N2244" i="9" s="1"/>
  <c r="R175" i="1"/>
  <c r="N2164" i="9" s="1"/>
  <c r="R1455" i="1"/>
  <c r="N886" i="9" s="1"/>
  <c r="X886" i="9" s="1"/>
  <c r="R1471" i="1"/>
  <c r="N870" i="9" s="1"/>
  <c r="X870" i="9" s="1"/>
  <c r="R1503" i="1"/>
  <c r="N838" i="9" s="1"/>
  <c r="X838" i="9" s="1"/>
  <c r="R307" i="1"/>
  <c r="N2033" i="9" s="1"/>
  <c r="X2033" i="9" s="1"/>
  <c r="R339" i="1"/>
  <c r="N2001" i="9" s="1"/>
  <c r="X2001" i="9" s="1"/>
  <c r="R371" i="1"/>
  <c r="N1969" i="9" s="1"/>
  <c r="X1969" i="9" s="1"/>
  <c r="R403" i="1"/>
  <c r="N1937" i="9" s="1"/>
  <c r="R435" i="1"/>
  <c r="N1905" i="9" s="1"/>
  <c r="X1905" i="9" s="1"/>
  <c r="R467" i="1"/>
  <c r="N1873" i="9" s="1"/>
  <c r="X1873" i="9" s="1"/>
  <c r="R499" i="1"/>
  <c r="N1841" i="9" s="1"/>
  <c r="X1841" i="9" s="1"/>
  <c r="R531" i="1"/>
  <c r="N1809" i="9" s="1"/>
  <c r="X1809" i="9" s="1"/>
  <c r="R563" i="1"/>
  <c r="N1777" i="9" s="1"/>
  <c r="R595" i="1"/>
  <c r="N1745" i="9" s="1"/>
  <c r="R627" i="1"/>
  <c r="N1713" i="9" s="1"/>
  <c r="X1713" i="9" s="1"/>
  <c r="R659" i="1"/>
  <c r="N1681" i="9" s="1"/>
  <c r="R691" i="1"/>
  <c r="N1649" i="9" s="1"/>
  <c r="X1649" i="9" s="1"/>
  <c r="R723" i="1"/>
  <c r="N1617" i="9" s="1"/>
  <c r="R755" i="1"/>
  <c r="N1586" i="9" s="1"/>
  <c r="R787" i="1"/>
  <c r="N1554" i="9" s="1"/>
  <c r="R819" i="1"/>
  <c r="N1522" i="9" s="1"/>
  <c r="R851" i="1"/>
  <c r="N1490" i="9" s="1"/>
  <c r="R883" i="1"/>
  <c r="N1458" i="9" s="1"/>
  <c r="X1458" i="9" s="1"/>
  <c r="R915" i="1"/>
  <c r="N1426" i="9" s="1"/>
  <c r="R947" i="1"/>
  <c r="N1394" i="9" s="1"/>
  <c r="R979" i="1"/>
  <c r="N1362" i="9" s="1"/>
  <c r="R1011" i="1"/>
  <c r="N1330" i="9" s="1"/>
  <c r="R1043" i="1"/>
  <c r="N1298" i="9" s="1"/>
  <c r="R1075" i="1"/>
  <c r="N1266" i="9" s="1"/>
  <c r="R1107" i="1"/>
  <c r="N1234" i="9" s="1"/>
  <c r="X1234" i="9" s="1"/>
  <c r="R1139" i="1"/>
  <c r="N1202" i="9" s="1"/>
  <c r="R1171" i="1"/>
  <c r="N1170" i="9" s="1"/>
  <c r="R1203" i="1"/>
  <c r="N1138" i="9" s="1"/>
  <c r="R1235" i="1"/>
  <c r="N1106" i="9" s="1"/>
  <c r="X1106" i="9" s="1"/>
  <c r="R1267" i="1"/>
  <c r="N1074" i="9" s="1"/>
  <c r="R1299" i="1"/>
  <c r="N1042" i="9" s="1"/>
  <c r="R1427" i="1"/>
  <c r="N914" i="9" s="1"/>
  <c r="R1459" i="1"/>
  <c r="N882" i="9" s="1"/>
  <c r="R1491" i="1"/>
  <c r="N850" i="9" s="1"/>
  <c r="X850" i="9" s="1"/>
  <c r="R1523" i="1"/>
  <c r="N818" i="9" s="1"/>
  <c r="R1555" i="1"/>
  <c r="N786" i="9" s="1"/>
  <c r="R1587" i="1"/>
  <c r="N754" i="9" s="1"/>
  <c r="R1619" i="1"/>
  <c r="N722" i="9" s="1"/>
  <c r="R1667" i="1"/>
  <c r="N674" i="9" s="1"/>
  <c r="R1699" i="1"/>
  <c r="N642" i="9" s="1"/>
  <c r="R1731" i="1"/>
  <c r="N610" i="9" s="1"/>
  <c r="R1747" i="1"/>
  <c r="N594" i="9" s="1"/>
  <c r="R1779" i="1"/>
  <c r="N562" i="9" s="1"/>
  <c r="X562" i="9" s="1"/>
  <c r="R1795" i="1"/>
  <c r="N546" i="9" s="1"/>
  <c r="R1811" i="1"/>
  <c r="N530" i="9" s="1"/>
  <c r="X530" i="9" s="1"/>
  <c r="R1827" i="1"/>
  <c r="N514" i="9" s="1"/>
  <c r="R1843" i="1"/>
  <c r="N498" i="9" s="1"/>
  <c r="R1859" i="1"/>
  <c r="N482" i="9" s="1"/>
  <c r="R1875" i="1"/>
  <c r="N467" i="9" s="1"/>
  <c r="R1891" i="1"/>
  <c r="N451" i="9" s="1"/>
  <c r="R1540" i="1"/>
  <c r="N801" i="9" s="1"/>
  <c r="X801" i="9" s="1"/>
  <c r="R1556" i="1"/>
  <c r="N785" i="9" s="1"/>
  <c r="X785" i="9" s="1"/>
  <c r="R1069" i="1"/>
  <c r="N1272" i="9" s="1"/>
  <c r="R1101" i="1"/>
  <c r="N1240" i="9" s="1"/>
  <c r="R1133" i="1"/>
  <c r="N1208" i="9" s="1"/>
  <c r="R1165" i="1"/>
  <c r="N1176" i="9" s="1"/>
  <c r="R14" i="1"/>
  <c r="N2324" i="9" s="1"/>
  <c r="R366" i="1"/>
  <c r="R430" i="1"/>
  <c r="R3" i="1"/>
  <c r="R111" i="1"/>
  <c r="N2228" i="9" s="1"/>
  <c r="X2228" i="9" s="1"/>
  <c r="R159" i="1"/>
  <c r="N2180" i="9" s="1"/>
  <c r="R1439" i="1"/>
  <c r="N902" i="9" s="1"/>
  <c r="X902" i="9" s="1"/>
  <c r="R1487" i="1"/>
  <c r="N854" i="9" s="1"/>
  <c r="X854" i="9" s="1"/>
  <c r="R1519" i="1"/>
  <c r="N822" i="9" s="1"/>
  <c r="X822" i="9" s="1"/>
  <c r="R323" i="1"/>
  <c r="N2017" i="9" s="1"/>
  <c r="X2017" i="9" s="1"/>
  <c r="R355" i="1"/>
  <c r="N1985" i="9" s="1"/>
  <c r="X1985" i="9" s="1"/>
  <c r="R387" i="1"/>
  <c r="N1953" i="9" s="1"/>
  <c r="X1953" i="9" s="1"/>
  <c r="R419" i="1"/>
  <c r="N1921" i="9" s="1"/>
  <c r="X1921" i="9" s="1"/>
  <c r="R451" i="1"/>
  <c r="N1889" i="9" s="1"/>
  <c r="X1889" i="9" s="1"/>
  <c r="R483" i="1"/>
  <c r="N1857" i="9" s="1"/>
  <c r="X1857" i="9" s="1"/>
  <c r="R515" i="1"/>
  <c r="N1825" i="9" s="1"/>
  <c r="R547" i="1"/>
  <c r="N1793" i="9" s="1"/>
  <c r="R579" i="1"/>
  <c r="N1761" i="9" s="1"/>
  <c r="X1761" i="9" s="1"/>
  <c r="R611" i="1"/>
  <c r="N1729" i="9" s="1"/>
  <c r="R643" i="1"/>
  <c r="N1697" i="9" s="1"/>
  <c r="R675" i="1"/>
  <c r="N1665" i="9" s="1"/>
  <c r="X1665" i="9" s="1"/>
  <c r="R707" i="1"/>
  <c r="N1633" i="9" s="1"/>
  <c r="R739" i="1"/>
  <c r="N1602" i="9" s="1"/>
  <c r="R771" i="1"/>
  <c r="N1570" i="9" s="1"/>
  <c r="R803" i="1"/>
  <c r="N1538" i="9" s="1"/>
  <c r="R835" i="1"/>
  <c r="N1506" i="9" s="1"/>
  <c r="R867" i="1"/>
  <c r="N1474" i="9" s="1"/>
  <c r="R899" i="1"/>
  <c r="N1442" i="9" s="1"/>
  <c r="R931" i="1"/>
  <c r="N1410" i="9" s="1"/>
  <c r="R963" i="1"/>
  <c r="N1378" i="9" s="1"/>
  <c r="R995" i="1"/>
  <c r="N1346" i="9" s="1"/>
  <c r="R1027" i="1"/>
  <c r="N1314" i="9" s="1"/>
  <c r="R1059" i="1"/>
  <c r="N1282" i="9" s="1"/>
  <c r="R1091" i="1"/>
  <c r="N1250" i="9" s="1"/>
  <c r="R1123" i="1"/>
  <c r="N1218" i="9" s="1"/>
  <c r="R1155" i="1"/>
  <c r="N1186" i="9" s="1"/>
  <c r="R1187" i="1"/>
  <c r="N1154" i="9" s="1"/>
  <c r="R1219" i="1"/>
  <c r="N1122" i="9" s="1"/>
  <c r="R1251" i="1"/>
  <c r="N1090" i="9" s="1"/>
  <c r="R1283" i="1"/>
  <c r="N1058" i="9" s="1"/>
  <c r="R1315" i="1"/>
  <c r="N1026" i="9" s="1"/>
  <c r="R1443" i="1"/>
  <c r="N898" i="9" s="1"/>
  <c r="R1475" i="1"/>
  <c r="N866" i="9" s="1"/>
  <c r="R1507" i="1"/>
  <c r="N834" i="9" s="1"/>
  <c r="R1539" i="1"/>
  <c r="N802" i="9" s="1"/>
  <c r="R1571" i="1"/>
  <c r="N770" i="9" s="1"/>
  <c r="R1603" i="1"/>
  <c r="N738" i="9" s="1"/>
  <c r="R1635" i="1"/>
  <c r="N706" i="9" s="1"/>
  <c r="R1651" i="1"/>
  <c r="N690" i="9" s="1"/>
  <c r="X690" i="9" s="1"/>
  <c r="R1683" i="1"/>
  <c r="N658" i="9" s="1"/>
  <c r="R1715" i="1"/>
  <c r="N626" i="9" s="1"/>
  <c r="R1763" i="1"/>
  <c r="N578" i="9" s="1"/>
  <c r="R407" i="1"/>
  <c r="R423" i="1"/>
  <c r="N1917" i="9" s="1"/>
  <c r="R439" i="1"/>
  <c r="N1901" i="9" s="1"/>
  <c r="X1901" i="9" s="1"/>
  <c r="R455" i="1"/>
  <c r="N1885" i="9" s="1"/>
  <c r="R471" i="1"/>
  <c r="N1869" i="9" s="1"/>
  <c r="R487" i="1"/>
  <c r="R503" i="1"/>
  <c r="N1837" i="9" s="1"/>
  <c r="X1837" i="9" s="1"/>
  <c r="R519" i="1"/>
  <c r="R535" i="1"/>
  <c r="R551" i="1"/>
  <c r="N1789" i="9" s="1"/>
  <c r="X1789" i="9" s="1"/>
  <c r="R567" i="1"/>
  <c r="N1773" i="9" s="1"/>
  <c r="X1773" i="9" s="1"/>
  <c r="R583" i="1"/>
  <c r="N1757" i="9" s="1"/>
  <c r="X1757" i="9" s="1"/>
  <c r="R599" i="1"/>
  <c r="N1741" i="9" s="1"/>
  <c r="X1741" i="9" s="1"/>
  <c r="R615" i="1"/>
  <c r="N1725" i="9" s="1"/>
  <c r="R631" i="1"/>
  <c r="R647" i="1"/>
  <c r="N1693" i="9" s="1"/>
  <c r="R663" i="1"/>
  <c r="N1677" i="9" s="1"/>
  <c r="R679" i="1"/>
  <c r="R695" i="1"/>
  <c r="N1645" i="9" s="1"/>
  <c r="R711" i="1"/>
  <c r="R727" i="1"/>
  <c r="N1613" i="9" s="1"/>
  <c r="X1613" i="9" s="1"/>
  <c r="R743" i="1"/>
  <c r="N1598" i="9" s="1"/>
  <c r="R759" i="1"/>
  <c r="N1582" i="9" s="1"/>
  <c r="R775" i="1"/>
  <c r="N1566" i="9" s="1"/>
  <c r="R791" i="1"/>
  <c r="N1550" i="9" s="1"/>
  <c r="R807" i="1"/>
  <c r="N1534" i="9" s="1"/>
  <c r="R823" i="1"/>
  <c r="N1518" i="9" s="1"/>
  <c r="X1518" i="9" s="1"/>
  <c r="R839" i="1"/>
  <c r="N1502" i="9" s="1"/>
  <c r="R855" i="1"/>
  <c r="N1486" i="9" s="1"/>
  <c r="R871" i="1"/>
  <c r="N1470" i="9" s="1"/>
  <c r="X1470" i="9" s="1"/>
  <c r="R887" i="1"/>
  <c r="N1454" i="9" s="1"/>
  <c r="X1454" i="9" s="1"/>
  <c r="R903" i="1"/>
  <c r="N1438" i="9" s="1"/>
  <c r="R919" i="1"/>
  <c r="N1422" i="9" s="1"/>
  <c r="R935" i="1"/>
  <c r="N1406" i="9" s="1"/>
  <c r="R951" i="1"/>
  <c r="N1390" i="9" s="1"/>
  <c r="R967" i="1"/>
  <c r="N1374" i="9" s="1"/>
  <c r="X1374" i="9" s="1"/>
  <c r="R983" i="1"/>
  <c r="N1358" i="9" s="1"/>
  <c r="R999" i="1"/>
  <c r="N1342" i="9" s="1"/>
  <c r="R1015" i="1"/>
  <c r="N1326" i="9" s="1"/>
  <c r="R1031" i="1"/>
  <c r="N1310" i="9" s="1"/>
  <c r="R1047" i="1"/>
  <c r="N1294" i="9" s="1"/>
  <c r="R1063" i="1"/>
  <c r="N1278" i="9" s="1"/>
  <c r="R1079" i="1"/>
  <c r="N1262" i="9" s="1"/>
  <c r="R1095" i="1"/>
  <c r="N1246" i="9" s="1"/>
  <c r="X1246" i="9" s="1"/>
  <c r="R1111" i="1"/>
  <c r="N1230" i="9" s="1"/>
  <c r="R1127" i="1"/>
  <c r="N1214" i="9" s="1"/>
  <c r="R1143" i="1"/>
  <c r="N1198" i="9" s="1"/>
  <c r="R1159" i="1"/>
  <c r="N1182" i="9" s="1"/>
  <c r="R1175" i="1"/>
  <c r="N1166" i="9" s="1"/>
  <c r="R1191" i="1"/>
  <c r="N1150" i="9" s="1"/>
  <c r="R1207" i="1"/>
  <c r="N1134" i="9" s="1"/>
  <c r="R1223" i="1"/>
  <c r="N1118" i="9" s="1"/>
  <c r="X1118" i="9" s="1"/>
  <c r="R1239" i="1"/>
  <c r="N1102" i="9" s="1"/>
  <c r="R1255" i="1"/>
  <c r="N1086" i="9" s="1"/>
  <c r="R1271" i="1"/>
  <c r="N1070" i="9" s="1"/>
  <c r="R1287" i="1"/>
  <c r="N1054" i="9" s="1"/>
  <c r="R1303" i="1"/>
  <c r="N1038" i="9" s="1"/>
  <c r="R1319" i="1"/>
  <c r="N1022" i="9" s="1"/>
  <c r="R1431" i="1"/>
  <c r="N910" i="9" s="1"/>
  <c r="R1447" i="1"/>
  <c r="N894" i="9" s="1"/>
  <c r="R1463" i="1"/>
  <c r="N878" i="9" s="1"/>
  <c r="R1479" i="1"/>
  <c r="N862" i="9" s="1"/>
  <c r="X862" i="9" s="1"/>
  <c r="R1495" i="1"/>
  <c r="N846" i="9" s="1"/>
  <c r="R1511" i="1"/>
  <c r="N830" i="9" s="1"/>
  <c r="R1527" i="1"/>
  <c r="N814" i="9" s="1"/>
  <c r="R1543" i="1"/>
  <c r="N798" i="9" s="1"/>
  <c r="R1559" i="1"/>
  <c r="N782" i="9" s="1"/>
  <c r="R1575" i="1"/>
  <c r="N766" i="9" s="1"/>
  <c r="R1591" i="1"/>
  <c r="N750" i="9" s="1"/>
  <c r="R1607" i="1"/>
  <c r="N734" i="9" s="1"/>
  <c r="X734" i="9" s="1"/>
  <c r="R1623" i="1"/>
  <c r="N718" i="9" s="1"/>
  <c r="R1639" i="1"/>
  <c r="N702" i="9" s="1"/>
  <c r="R1655" i="1"/>
  <c r="N686" i="9" s="1"/>
  <c r="R1671" i="1"/>
  <c r="N670" i="9" s="1"/>
  <c r="R1687" i="1"/>
  <c r="N654" i="9" s="1"/>
  <c r="R1703" i="1"/>
  <c r="N638" i="9" s="1"/>
  <c r="R1719" i="1"/>
  <c r="N622" i="9" s="1"/>
  <c r="R1735" i="1"/>
  <c r="N606" i="9" s="1"/>
  <c r="X606" i="9" s="1"/>
  <c r="R1751" i="1"/>
  <c r="N590" i="9" s="1"/>
  <c r="R1767" i="1"/>
  <c r="N574" i="9" s="1"/>
  <c r="R1783" i="1"/>
  <c r="N558" i="9" s="1"/>
  <c r="R1799" i="1"/>
  <c r="N542" i="9" s="1"/>
  <c r="R1815" i="1"/>
  <c r="N526" i="9" s="1"/>
  <c r="R1831" i="1"/>
  <c r="N510" i="9" s="1"/>
  <c r="R1847" i="1"/>
  <c r="N494" i="9" s="1"/>
  <c r="R1863" i="1"/>
  <c r="N478" i="9" s="1"/>
  <c r="X478" i="9" s="1"/>
  <c r="R1879" i="1"/>
  <c r="N463" i="9" s="1"/>
  <c r="R1895" i="1"/>
  <c r="N447" i="9" s="1"/>
  <c r="X447" i="9" s="1"/>
  <c r="R312" i="1"/>
  <c r="N2028" i="9" s="1"/>
  <c r="R328" i="1"/>
  <c r="N2012" i="9" s="1"/>
  <c r="R344" i="1"/>
  <c r="N1996" i="9" s="1"/>
  <c r="R360" i="1"/>
  <c r="N1980" i="9" s="1"/>
  <c r="R376" i="1"/>
  <c r="N1964" i="9" s="1"/>
  <c r="R392" i="1"/>
  <c r="N1948" i="9" s="1"/>
  <c r="R408" i="1"/>
  <c r="N1932" i="9" s="1"/>
  <c r="R424" i="1"/>
  <c r="N1916" i="9" s="1"/>
  <c r="X1916" i="9" s="1"/>
  <c r="R440" i="1"/>
  <c r="N1900" i="9" s="1"/>
  <c r="X1900" i="9" s="1"/>
  <c r="R456" i="1"/>
  <c r="N1884" i="9" s="1"/>
  <c r="X1884" i="9" s="1"/>
  <c r="R472" i="1"/>
  <c r="N1868" i="9" s="1"/>
  <c r="X1868" i="9" s="1"/>
  <c r="R488" i="1"/>
  <c r="N1852" i="9" s="1"/>
  <c r="X1852" i="9" s="1"/>
  <c r="R504" i="1"/>
  <c r="N1836" i="9" s="1"/>
  <c r="X1836" i="9" s="1"/>
  <c r="R520" i="1"/>
  <c r="N1820" i="9" s="1"/>
  <c r="X1820" i="9" s="1"/>
  <c r="R536" i="1"/>
  <c r="N1804" i="9" s="1"/>
  <c r="X1804" i="9" s="1"/>
  <c r="R552" i="1"/>
  <c r="N1788" i="9" s="1"/>
  <c r="R568" i="1"/>
  <c r="N1772" i="9" s="1"/>
  <c r="R584" i="1"/>
  <c r="N1756" i="9" s="1"/>
  <c r="R600" i="1"/>
  <c r="N1740" i="9" s="1"/>
  <c r="R616" i="1"/>
  <c r="N1724" i="9" s="1"/>
  <c r="R632" i="1"/>
  <c r="N1708" i="9" s="1"/>
  <c r="R648" i="1"/>
  <c r="N1692" i="9" s="1"/>
  <c r="R664" i="1"/>
  <c r="N1676" i="9" s="1"/>
  <c r="R680" i="1"/>
  <c r="N1660" i="9" s="1"/>
  <c r="R696" i="1"/>
  <c r="N1644" i="9" s="1"/>
  <c r="X1644" i="9" s="1"/>
  <c r="R1752" i="1"/>
  <c r="R1768" i="1"/>
  <c r="R1880" i="1"/>
  <c r="N462" i="9" s="1"/>
  <c r="R1896" i="1"/>
  <c r="N446" i="9" s="1"/>
  <c r="R2008" i="1"/>
  <c r="N334" i="9" s="1"/>
  <c r="X334" i="9" s="1"/>
  <c r="R2024" i="1"/>
  <c r="N318" i="9" s="1"/>
  <c r="X318" i="9" s="1"/>
  <c r="R2140" i="1"/>
  <c r="R2156" i="1"/>
  <c r="N188" i="9" s="1"/>
  <c r="X188" i="9" s="1"/>
  <c r="R2276" i="1"/>
  <c r="N70" i="9" s="1"/>
  <c r="R2292" i="1"/>
  <c r="N54" i="9" s="1"/>
  <c r="R125" i="1"/>
  <c r="N2214" i="9" s="1"/>
  <c r="X2214" i="9" s="1"/>
  <c r="R141" i="1"/>
  <c r="R18" i="1"/>
  <c r="N2320" i="9" s="1"/>
  <c r="X2320" i="9" s="1"/>
  <c r="R63" i="1"/>
  <c r="N2276" i="9" s="1"/>
  <c r="R143" i="1"/>
  <c r="N2196" i="9" s="1"/>
  <c r="R219" i="1"/>
  <c r="N2120" i="9" s="1"/>
  <c r="R251" i="1"/>
  <c r="N2088" i="9" s="1"/>
  <c r="R299" i="1"/>
  <c r="N2041" i="9" s="1"/>
  <c r="R315" i="1"/>
  <c r="N2025" i="9" s="1"/>
  <c r="R331" i="1"/>
  <c r="N2009" i="9" s="1"/>
  <c r="X2009" i="9" s="1"/>
  <c r="R347" i="1"/>
  <c r="N1993" i="9" s="1"/>
  <c r="R363" i="1"/>
  <c r="N1977" i="9" s="1"/>
  <c r="R379" i="1"/>
  <c r="N1961" i="9" s="1"/>
  <c r="X1961" i="9" s="1"/>
  <c r="R395" i="1"/>
  <c r="N1945" i="9" s="1"/>
  <c r="R411" i="1"/>
  <c r="N1929" i="9" s="1"/>
  <c r="R427" i="1"/>
  <c r="N1913" i="9" s="1"/>
  <c r="R443" i="1"/>
  <c r="N1897" i="9" s="1"/>
  <c r="R459" i="1"/>
  <c r="N1881" i="9" s="1"/>
  <c r="R475" i="1"/>
  <c r="N1865" i="9" s="1"/>
  <c r="R491" i="1"/>
  <c r="N1849" i="9" s="1"/>
  <c r="R507" i="1"/>
  <c r="N1833" i="9" s="1"/>
  <c r="R523" i="1"/>
  <c r="N1817" i="9" s="1"/>
  <c r="R539" i="1"/>
  <c r="R555" i="1"/>
  <c r="N1785" i="9" s="1"/>
  <c r="R571" i="1"/>
  <c r="N1769" i="9" s="1"/>
  <c r="R587" i="1"/>
  <c r="N1753" i="9" s="1"/>
  <c r="X1753" i="9" s="1"/>
  <c r="R603" i="1"/>
  <c r="N1737" i="9" s="1"/>
  <c r="R619" i="1"/>
  <c r="R635" i="1"/>
  <c r="N1705" i="9" s="1"/>
  <c r="X1705" i="9" s="1"/>
  <c r="R651" i="1"/>
  <c r="N1689" i="9" s="1"/>
  <c r="R667" i="1"/>
  <c r="N1673" i="9" s="1"/>
  <c r="X1673" i="9" s="1"/>
  <c r="R683" i="1"/>
  <c r="R699" i="1"/>
  <c r="N1641" i="9" s="1"/>
  <c r="R715" i="1"/>
  <c r="N1625" i="9" s="1"/>
  <c r="R731" i="1"/>
  <c r="N1609" i="9" s="1"/>
  <c r="X1609" i="9" s="1"/>
  <c r="R747" i="1"/>
  <c r="N1594" i="9" s="1"/>
  <c r="X1594" i="9" s="1"/>
  <c r="R763" i="1"/>
  <c r="N1578" i="9" s="1"/>
  <c r="X1578" i="9" s="1"/>
  <c r="R779" i="1"/>
  <c r="N1562" i="9" s="1"/>
  <c r="X1562" i="9" s="1"/>
  <c r="R795" i="1"/>
  <c r="N1546" i="9" s="1"/>
  <c r="X1546" i="9" s="1"/>
  <c r="R811" i="1"/>
  <c r="N1530" i="9" s="1"/>
  <c r="X1530" i="9" s="1"/>
  <c r="R827" i="1"/>
  <c r="N1514" i="9" s="1"/>
  <c r="X1514" i="9" s="1"/>
  <c r="R843" i="1"/>
  <c r="N1498" i="9" s="1"/>
  <c r="X1498" i="9" s="1"/>
  <c r="R859" i="1"/>
  <c r="N1482" i="9" s="1"/>
  <c r="X1482" i="9" s="1"/>
  <c r="R875" i="1"/>
  <c r="N1466" i="9" s="1"/>
  <c r="X1466" i="9" s="1"/>
  <c r="R891" i="1"/>
  <c r="N1450" i="9" s="1"/>
  <c r="X1450" i="9" s="1"/>
  <c r="R907" i="1"/>
  <c r="N1434" i="9" s="1"/>
  <c r="X1434" i="9" s="1"/>
  <c r="R923" i="1"/>
  <c r="N1418" i="9" s="1"/>
  <c r="X1418" i="9" s="1"/>
  <c r="R939" i="1"/>
  <c r="N1402" i="9" s="1"/>
  <c r="X1402" i="9" s="1"/>
  <c r="R955" i="1"/>
  <c r="N1386" i="9" s="1"/>
  <c r="X1386" i="9" s="1"/>
  <c r="R971" i="1"/>
  <c r="N1370" i="9" s="1"/>
  <c r="X1370" i="9" s="1"/>
  <c r="R987" i="1"/>
  <c r="R1003" i="1"/>
  <c r="N1338" i="9" s="1"/>
  <c r="X1338" i="9" s="1"/>
  <c r="R1019" i="1"/>
  <c r="R1035" i="1"/>
  <c r="N1306" i="9" s="1"/>
  <c r="X1306" i="9" s="1"/>
  <c r="R1051" i="1"/>
  <c r="R1067" i="1"/>
  <c r="N1274" i="9" s="1"/>
  <c r="X1274" i="9" s="1"/>
  <c r="R1083" i="1"/>
  <c r="R1099" i="1"/>
  <c r="N1242" i="9" s="1"/>
  <c r="X1242" i="9" s="1"/>
  <c r="R1115" i="1"/>
  <c r="R1131" i="1"/>
  <c r="N1210" i="9" s="1"/>
  <c r="X1210" i="9" s="1"/>
  <c r="R1147" i="1"/>
  <c r="R1163" i="1"/>
  <c r="N1178" i="9" s="1"/>
  <c r="X1178" i="9" s="1"/>
  <c r="R1179" i="1"/>
  <c r="R1195" i="1"/>
  <c r="N1146" i="9" s="1"/>
  <c r="X1146" i="9" s="1"/>
  <c r="R1211" i="1"/>
  <c r="R1227" i="1"/>
  <c r="N1114" i="9" s="1"/>
  <c r="X1114" i="9" s="1"/>
  <c r="R1243" i="1"/>
  <c r="R1259" i="1"/>
  <c r="N1082" i="9" s="1"/>
  <c r="X1082" i="9" s="1"/>
  <c r="R1275" i="1"/>
  <c r="R1291" i="1"/>
  <c r="N1050" i="9" s="1"/>
  <c r="X1050" i="9" s="1"/>
  <c r="R1307" i="1"/>
  <c r="R1435" i="1"/>
  <c r="R1451" i="1"/>
  <c r="N890" i="9" s="1"/>
  <c r="X890" i="9" s="1"/>
  <c r="R1467" i="1"/>
  <c r="R1483" i="1"/>
  <c r="N858" i="9" s="1"/>
  <c r="X858" i="9" s="1"/>
  <c r="R1499" i="1"/>
  <c r="R1515" i="1"/>
  <c r="N826" i="9" s="1"/>
  <c r="X826" i="9" s="1"/>
  <c r="R1531" i="1"/>
  <c r="R1547" i="1"/>
  <c r="N794" i="9" s="1"/>
  <c r="X794" i="9" s="1"/>
  <c r="R1563" i="1"/>
  <c r="R1579" i="1"/>
  <c r="N762" i="9" s="1"/>
  <c r="X762" i="9" s="1"/>
  <c r="R1595" i="1"/>
  <c r="R1611" i="1"/>
  <c r="N730" i="9" s="1"/>
  <c r="X730" i="9" s="1"/>
  <c r="R1627" i="1"/>
  <c r="R1643" i="1"/>
  <c r="N698" i="9" s="1"/>
  <c r="X698" i="9" s="1"/>
  <c r="R1659" i="1"/>
  <c r="R1675" i="1"/>
  <c r="N666" i="9" s="1"/>
  <c r="X666" i="9" s="1"/>
  <c r="R1691" i="1"/>
  <c r="R1707" i="1"/>
  <c r="N634" i="9" s="1"/>
  <c r="X634" i="9" s="1"/>
  <c r="R1723" i="1"/>
  <c r="R1739" i="1"/>
  <c r="N602" i="9" s="1"/>
  <c r="X602" i="9" s="1"/>
  <c r="R1755" i="1"/>
  <c r="R1771" i="1"/>
  <c r="N570" i="9" s="1"/>
  <c r="X570" i="9" s="1"/>
  <c r="R1787" i="1"/>
  <c r="R1803" i="1"/>
  <c r="N538" i="9" s="1"/>
  <c r="X538" i="9" s="1"/>
  <c r="R1819" i="1"/>
  <c r="R1835" i="1"/>
  <c r="N506" i="9" s="1"/>
  <c r="X506" i="9" s="1"/>
  <c r="R1851" i="1"/>
  <c r="R1867" i="1"/>
  <c r="N475" i="9" s="1"/>
  <c r="X475" i="9" s="1"/>
  <c r="R1883" i="1"/>
  <c r="R1899" i="1"/>
  <c r="N443" i="9" s="1"/>
  <c r="X443" i="9" s="1"/>
  <c r="R6" i="1"/>
  <c r="N2332" i="9" s="1"/>
  <c r="R4" i="1"/>
  <c r="N2334" i="9" s="1"/>
  <c r="R692" i="1"/>
  <c r="N1648" i="9" s="1"/>
  <c r="R1524" i="1"/>
  <c r="R1532" i="1"/>
  <c r="N809" i="9" s="1"/>
  <c r="R1564" i="1"/>
  <c r="R1588" i="1"/>
  <c r="N753" i="9" s="1"/>
  <c r="X753" i="9" s="1"/>
  <c r="R1596" i="1"/>
  <c r="N745" i="9" s="1"/>
  <c r="R1800" i="1"/>
  <c r="N541" i="9" s="1"/>
  <c r="R1832" i="1"/>
  <c r="N509" i="9" s="1"/>
  <c r="R1864" i="1"/>
  <c r="R1928" i="1"/>
  <c r="N414" i="9" s="1"/>
  <c r="X414" i="9" s="1"/>
  <c r="R1960" i="1"/>
  <c r="R1992" i="1"/>
  <c r="N350" i="9" s="1"/>
  <c r="X350" i="9" s="1"/>
  <c r="R2056" i="1"/>
  <c r="R2088" i="1"/>
  <c r="R2124" i="1"/>
  <c r="N219" i="9" s="1"/>
  <c r="X219" i="9" s="1"/>
  <c r="R2192" i="1"/>
  <c r="N153" i="9" s="1"/>
  <c r="R2228" i="1"/>
  <c r="N118" i="9" s="1"/>
  <c r="R2260" i="1"/>
  <c r="N86" i="9" s="1"/>
  <c r="R2324" i="1"/>
  <c r="N22" i="9" s="1"/>
  <c r="R13" i="1"/>
  <c r="N2325" i="9" s="1"/>
  <c r="R21" i="1"/>
  <c r="R61" i="1"/>
  <c r="N2278" i="9" s="1"/>
  <c r="X2278" i="9" s="1"/>
  <c r="R93" i="1"/>
  <c r="N2246" i="9" s="1"/>
  <c r="X2246" i="9" s="1"/>
  <c r="R101" i="1"/>
  <c r="N2238" i="9" s="1"/>
  <c r="R149" i="1"/>
  <c r="N2190" i="9" s="1"/>
  <c r="R241" i="1"/>
  <c r="N2098" i="9" s="1"/>
  <c r="R261" i="1"/>
  <c r="N2078" i="9" s="1"/>
  <c r="X2078" i="9" s="1"/>
  <c r="R317" i="1"/>
  <c r="N2023" i="9" s="1"/>
  <c r="R381" i="1"/>
  <c r="N1959" i="9" s="1"/>
  <c r="R389" i="1"/>
  <c r="R398" i="1"/>
  <c r="R462" i="1"/>
  <c r="R494" i="1"/>
  <c r="R526" i="1"/>
  <c r="R558" i="1"/>
  <c r="R590" i="1"/>
  <c r="R622" i="1"/>
  <c r="R742" i="1"/>
  <c r="N1599" i="9" s="1"/>
  <c r="X1599" i="9" s="1"/>
  <c r="R340" i="1"/>
  <c r="N2000" i="9" s="1"/>
  <c r="X2000" i="9" s="1"/>
  <c r="R404" i="1"/>
  <c r="N1936" i="9" s="1"/>
  <c r="X1936" i="9" s="1"/>
  <c r="R468" i="1"/>
  <c r="N1872" i="9" s="1"/>
  <c r="X1872" i="9" s="1"/>
  <c r="R532" i="1"/>
  <c r="N1808" i="9" s="1"/>
  <c r="R564" i="1"/>
  <c r="N1776" i="9" s="1"/>
  <c r="R596" i="1"/>
  <c r="N1744" i="9" s="1"/>
  <c r="R628" i="1"/>
  <c r="N1712" i="9" s="1"/>
  <c r="X1712" i="9" s="1"/>
  <c r="R660" i="1"/>
  <c r="N1680" i="9" s="1"/>
  <c r="X1680" i="9" s="1"/>
  <c r="R1760" i="1"/>
  <c r="R1792" i="1"/>
  <c r="N549" i="9" s="1"/>
  <c r="X549" i="9" s="1"/>
  <c r="R1856" i="1"/>
  <c r="R1888" i="1"/>
  <c r="N454" i="9" s="1"/>
  <c r="X454" i="9" s="1"/>
  <c r="R1920" i="1"/>
  <c r="N422" i="9" s="1"/>
  <c r="X422" i="9" s="1"/>
  <c r="R1984" i="1"/>
  <c r="N358" i="9" s="1"/>
  <c r="X358" i="9" s="1"/>
  <c r="R2016" i="1"/>
  <c r="N326" i="9" s="1"/>
  <c r="X326" i="9" s="1"/>
  <c r="R2048" i="1"/>
  <c r="N294" i="9" s="1"/>
  <c r="X294" i="9" s="1"/>
  <c r="R2116" i="1"/>
  <c r="N227" i="9" s="1"/>
  <c r="X227" i="9" s="1"/>
  <c r="R2148" i="1"/>
  <c r="N196" i="9" s="1"/>
  <c r="X196" i="9" s="1"/>
  <c r="R2184" i="1"/>
  <c r="R2252" i="1"/>
  <c r="N94" i="9" s="1"/>
  <c r="X94" i="9" s="1"/>
  <c r="R2284" i="1"/>
  <c r="N62" i="9" s="1"/>
  <c r="X62" i="9" s="1"/>
  <c r="R2316" i="1"/>
  <c r="N30" i="9" s="1"/>
  <c r="X30" i="9" s="1"/>
  <c r="R133" i="1"/>
  <c r="N2206" i="9" s="1"/>
  <c r="R173" i="1"/>
  <c r="R181" i="1"/>
  <c r="N2158" i="9" s="1"/>
  <c r="R301" i="1"/>
  <c r="N2039" i="9" s="1"/>
  <c r="X2039" i="9" s="1"/>
  <c r="R365" i="1"/>
  <c r="N1975" i="9" s="1"/>
  <c r="R373" i="1"/>
  <c r="R46" i="1"/>
  <c r="N2292" i="9" s="1"/>
  <c r="R78" i="1"/>
  <c r="N2261" i="9" s="1"/>
  <c r="X2261" i="9" s="1"/>
  <c r="R110" i="1"/>
  <c r="N2229" i="9" s="1"/>
  <c r="X2229" i="9" s="1"/>
  <c r="R142" i="1"/>
  <c r="R174" i="1"/>
  <c r="R206" i="1"/>
  <c r="N2133" i="9" s="1"/>
  <c r="X2133" i="9" s="1"/>
  <c r="R238" i="1"/>
  <c r="N2101" i="9" s="1"/>
  <c r="R270" i="1"/>
  <c r="N2069" i="9" s="1"/>
  <c r="R302" i="1"/>
  <c r="R334" i="1"/>
  <c r="R1516" i="1"/>
  <c r="N825" i="9" s="1"/>
  <c r="X825" i="9" s="1"/>
  <c r="R1548" i="1"/>
  <c r="N793" i="9" s="1"/>
  <c r="R1572" i="1"/>
  <c r="N769" i="9" s="1"/>
  <c r="X769" i="9" s="1"/>
  <c r="R1580" i="1"/>
  <c r="N761" i="9" s="1"/>
  <c r="R1604" i="1"/>
  <c r="N737" i="9" s="1"/>
  <c r="X737" i="9" s="1"/>
  <c r="R1784" i="1"/>
  <c r="N557" i="9" s="1"/>
  <c r="R1816" i="1"/>
  <c r="N525" i="9" s="1"/>
  <c r="X525" i="9" s="1"/>
  <c r="R1848" i="1"/>
  <c r="N493" i="9" s="1"/>
  <c r="R1912" i="1"/>
  <c r="R1944" i="1"/>
  <c r="N398" i="9" s="1"/>
  <c r="X398" i="9" s="1"/>
  <c r="R1976" i="1"/>
  <c r="R2040" i="1"/>
  <c r="N302" i="9" s="1"/>
  <c r="X302" i="9" s="1"/>
  <c r="R2072" i="1"/>
  <c r="R2108" i="1"/>
  <c r="N235" i="9" s="1"/>
  <c r="X235" i="9" s="1"/>
  <c r="R2176" i="1"/>
  <c r="N169" i="9" s="1"/>
  <c r="R2212" i="1"/>
  <c r="N134" i="9" s="1"/>
  <c r="R2244" i="1"/>
  <c r="N102" i="9" s="1"/>
  <c r="R2308" i="1"/>
  <c r="N38" i="9" s="1"/>
  <c r="R2340" i="1"/>
  <c r="N6" i="9" s="1"/>
  <c r="R45" i="1"/>
  <c r="R53" i="1"/>
  <c r="N2286" i="9" s="1"/>
  <c r="R77" i="1"/>
  <c r="R157" i="1"/>
  <c r="N2182" i="9" s="1"/>
  <c r="X2182" i="9" s="1"/>
  <c r="R165" i="1"/>
  <c r="N2174" i="9" s="1"/>
  <c r="R237" i="1"/>
  <c r="R285" i="1"/>
  <c r="N2054" i="9" s="1"/>
  <c r="X2054" i="9" s="1"/>
  <c r="R293" i="1"/>
  <c r="N2046" i="9" s="1"/>
  <c r="R349" i="1"/>
  <c r="N1991" i="9" s="1"/>
  <c r="R405" i="1"/>
  <c r="R413" i="1"/>
  <c r="N1927" i="9" s="1"/>
  <c r="R433" i="1"/>
  <c r="N1907" i="9" s="1"/>
  <c r="R1037" i="1"/>
  <c r="N1304" i="9" s="1"/>
  <c r="R1197" i="1"/>
  <c r="N1144" i="9" s="1"/>
  <c r="R1229" i="1"/>
  <c r="N1112" i="9" s="1"/>
  <c r="R1261" i="1"/>
  <c r="N1080" i="9" s="1"/>
  <c r="R59" i="1"/>
  <c r="N2280" i="9" s="1"/>
  <c r="R263" i="1"/>
  <c r="N2076" i="9" s="1"/>
  <c r="R479" i="1"/>
  <c r="N1861" i="9" s="1"/>
  <c r="X1861" i="9" s="1"/>
  <c r="R575" i="1"/>
  <c r="N1765" i="9" s="1"/>
  <c r="X1765" i="9" s="1"/>
  <c r="R639" i="1"/>
  <c r="N1701" i="9" s="1"/>
  <c r="R831" i="1"/>
  <c r="N1510" i="9" s="1"/>
  <c r="X1510" i="9" s="1"/>
  <c r="R927" i="1"/>
  <c r="N1414" i="9" s="1"/>
  <c r="X1414" i="9" s="1"/>
  <c r="R959" i="1"/>
  <c r="N1382" i="9" s="1"/>
  <c r="X1382" i="9" s="1"/>
  <c r="R991" i="1"/>
  <c r="N1350" i="9" s="1"/>
  <c r="X1350" i="9" s="1"/>
  <c r="R1119" i="1"/>
  <c r="N1222" i="9" s="1"/>
  <c r="X1222" i="9" s="1"/>
  <c r="R1183" i="1"/>
  <c r="N1158" i="9" s="1"/>
  <c r="X1158" i="9" s="1"/>
  <c r="R1407" i="1"/>
  <c r="N934" i="9" s="1"/>
  <c r="X934" i="9" s="1"/>
  <c r="R1919" i="1"/>
  <c r="N423" i="9" s="1"/>
  <c r="X423" i="9" s="1"/>
  <c r="R2343" i="1"/>
  <c r="N3" i="9" s="1"/>
  <c r="R44" i="1"/>
  <c r="N2294" i="9" s="1"/>
  <c r="X2294" i="9" s="1"/>
  <c r="R88" i="1"/>
  <c r="R120" i="1"/>
  <c r="R172" i="1"/>
  <c r="N2167" i="9" s="1"/>
  <c r="X2167" i="9" s="1"/>
  <c r="R184" i="1"/>
  <c r="R224" i="1"/>
  <c r="N2115" i="9" s="1"/>
  <c r="R280" i="1"/>
  <c r="R324" i="1"/>
  <c r="N2016" i="9" s="1"/>
  <c r="R348" i="1"/>
  <c r="N1992" i="9" s="1"/>
  <c r="R380" i="1"/>
  <c r="N1960" i="9" s="1"/>
  <c r="R432" i="1"/>
  <c r="N1908" i="9" s="1"/>
  <c r="R476" i="1"/>
  <c r="N1864" i="9" s="1"/>
  <c r="R516" i="1"/>
  <c r="N1824" i="9" s="1"/>
  <c r="R540" i="1"/>
  <c r="N1800" i="9" s="1"/>
  <c r="X1800" i="9" s="1"/>
  <c r="R580" i="1"/>
  <c r="N1760" i="9" s="1"/>
  <c r="R624" i="1"/>
  <c r="N1716" i="9" s="1"/>
  <c r="R668" i="1"/>
  <c r="N1672" i="9" s="1"/>
  <c r="R880" i="1"/>
  <c r="N1461" i="9" s="1"/>
  <c r="R1072" i="1"/>
  <c r="N1269" i="9" s="1"/>
  <c r="R1616" i="1"/>
  <c r="N725" i="9" s="1"/>
  <c r="X725" i="9" s="1"/>
  <c r="R1776" i="1"/>
  <c r="R2032" i="1"/>
  <c r="N310" i="9" s="1"/>
  <c r="R2236" i="1"/>
  <c r="N110" i="9" s="1"/>
  <c r="X110" i="9" s="1"/>
  <c r="R37" i="1"/>
  <c r="N2301" i="9" s="1"/>
  <c r="X2301" i="9" s="1"/>
  <c r="R117" i="1"/>
  <c r="N2222" i="9" s="1"/>
  <c r="R189" i="1"/>
  <c r="N2150" i="9" s="1"/>
  <c r="X2150" i="9" s="1"/>
  <c r="R209" i="1"/>
  <c r="N2130" i="9" s="1"/>
  <c r="X2130" i="9" s="1"/>
  <c r="R249" i="1"/>
  <c r="N2090" i="9" s="1"/>
  <c r="X2090" i="9" s="1"/>
  <c r="R305" i="1"/>
  <c r="N2035" i="9" s="1"/>
  <c r="R341" i="1"/>
  <c r="R417" i="1"/>
  <c r="N1923" i="9" s="1"/>
  <c r="R453" i="1"/>
  <c r="R545" i="1"/>
  <c r="N1795" i="9" s="1"/>
  <c r="R777" i="1"/>
  <c r="N1564" i="9" s="1"/>
  <c r="R813" i="1"/>
  <c r="N1528" i="9" s="1"/>
  <c r="X1528" i="9" s="1"/>
  <c r="R849" i="1"/>
  <c r="N1492" i="9" s="1"/>
  <c r="R877" i="1"/>
  <c r="N1464" i="9" s="1"/>
  <c r="X1464" i="9" s="1"/>
  <c r="R913" i="1"/>
  <c r="N1428" i="9" s="1"/>
  <c r="R989" i="1"/>
  <c r="N1352" i="9" s="1"/>
  <c r="X1352" i="9" s="1"/>
  <c r="R1105" i="1"/>
  <c r="N1236" i="9" s="1"/>
  <c r="R1137" i="1"/>
  <c r="N1204" i="9" s="1"/>
  <c r="R1169" i="1"/>
  <c r="N1172" i="9" s="1"/>
  <c r="R1425" i="1"/>
  <c r="N916" i="9" s="1"/>
  <c r="X916" i="9" s="1"/>
  <c r="R11" i="1"/>
  <c r="N2327" i="9" s="1"/>
  <c r="R23" i="1"/>
  <c r="N2315" i="9" s="1"/>
  <c r="X2315" i="9" s="1"/>
  <c r="R51" i="1"/>
  <c r="N2288" i="9" s="1"/>
  <c r="X2288" i="9" s="1"/>
  <c r="R103" i="1"/>
  <c r="N2236" i="9" s="1"/>
  <c r="X2236" i="9" s="1"/>
  <c r="R167" i="1"/>
  <c r="N2172" i="9" s="1"/>
  <c r="R207" i="1"/>
  <c r="N2132" i="9" s="1"/>
  <c r="R231" i="1"/>
  <c r="N2108" i="9" s="1"/>
  <c r="R283" i="1"/>
  <c r="N2056" i="9" s="1"/>
  <c r="R303" i="1"/>
  <c r="N2037" i="9" s="1"/>
  <c r="X2037" i="9" s="1"/>
  <c r="R399" i="1"/>
  <c r="N1941" i="9" s="1"/>
  <c r="X1941" i="9" s="1"/>
  <c r="R463" i="1"/>
  <c r="N1877" i="9" s="1"/>
  <c r="R495" i="1"/>
  <c r="N1845" i="9" s="1"/>
  <c r="X1845" i="9" s="1"/>
  <c r="R591" i="1"/>
  <c r="N1749" i="9" s="1"/>
  <c r="R655" i="1"/>
  <c r="N1685" i="9" s="1"/>
  <c r="R719" i="1"/>
  <c r="N1621" i="9" s="1"/>
  <c r="X1621" i="9" s="1"/>
  <c r="R783" i="1"/>
  <c r="N1558" i="9" s="1"/>
  <c r="X1558" i="9" s="1"/>
  <c r="R847" i="1"/>
  <c r="N1494" i="9" s="1"/>
  <c r="X1494" i="9" s="1"/>
  <c r="R911" i="1"/>
  <c r="N1430" i="9" s="1"/>
  <c r="X1430" i="9" s="1"/>
  <c r="R975" i="1"/>
  <c r="N1366" i="9" s="1"/>
  <c r="X1366" i="9" s="1"/>
  <c r="R1039" i="1"/>
  <c r="N1302" i="9" s="1"/>
  <c r="X1302" i="9" s="1"/>
  <c r="R1135" i="1"/>
  <c r="N1206" i="9" s="1"/>
  <c r="X1206" i="9" s="1"/>
  <c r="R1167" i="1"/>
  <c r="N1174" i="9" s="1"/>
  <c r="X1174" i="9" s="1"/>
  <c r="R1231" i="1"/>
  <c r="N1110" i="9" s="1"/>
  <c r="X1110" i="9" s="1"/>
  <c r="R1295" i="1"/>
  <c r="N1046" i="9" s="1"/>
  <c r="X1046" i="9" s="1"/>
  <c r="R1359" i="1"/>
  <c r="N982" i="9" s="1"/>
  <c r="X982" i="9" s="1"/>
  <c r="R27" i="1"/>
  <c r="N2311" i="9" s="1"/>
  <c r="X2311" i="9" s="1"/>
  <c r="R39" i="1"/>
  <c r="N2299" i="9" s="1"/>
  <c r="X2299" i="9" s="1"/>
  <c r="R55" i="1"/>
  <c r="N2284" i="9" s="1"/>
  <c r="R67" i="1"/>
  <c r="N2272" i="9" s="1"/>
  <c r="X2272" i="9" s="1"/>
  <c r="R107" i="1"/>
  <c r="N2232" i="9" s="1"/>
  <c r="R119" i="1"/>
  <c r="N2220" i="9" s="1"/>
  <c r="X2220" i="9" s="1"/>
  <c r="R131" i="1"/>
  <c r="N2208" i="9" s="1"/>
  <c r="R171" i="1"/>
  <c r="N2168" i="9" s="1"/>
  <c r="X2168" i="9" s="1"/>
  <c r="R183" i="1"/>
  <c r="N2156" i="9" s="1"/>
  <c r="X2156" i="9" s="1"/>
  <c r="R195" i="1"/>
  <c r="N2144" i="9" s="1"/>
  <c r="R223" i="1"/>
  <c r="N2116" i="9" s="1"/>
  <c r="R235" i="1"/>
  <c r="N2104" i="9" s="1"/>
  <c r="X2104" i="9" s="1"/>
  <c r="R247" i="1"/>
  <c r="N2092" i="9" s="1"/>
  <c r="X2092" i="9" s="1"/>
  <c r="R259" i="1"/>
  <c r="N2080" i="9" s="1"/>
  <c r="R287" i="1"/>
  <c r="N2052" i="9" s="1"/>
  <c r="R295" i="1"/>
  <c r="N2044" i="9" s="1"/>
  <c r="R327" i="1"/>
  <c r="N2013" i="9" s="1"/>
  <c r="R359" i="1"/>
  <c r="N1981" i="9" s="1"/>
  <c r="X1981" i="9" s="1"/>
  <c r="R391" i="1"/>
  <c r="N1949" i="9" s="1"/>
  <c r="X1949" i="9" s="1"/>
  <c r="R199" i="1"/>
  <c r="N2140" i="9" s="1"/>
  <c r="X2140" i="9" s="1"/>
  <c r="R239" i="1"/>
  <c r="N2100" i="9" s="1"/>
  <c r="R319" i="1"/>
  <c r="N2021" i="9" s="1"/>
  <c r="R447" i="1"/>
  <c r="N1893" i="9" s="1"/>
  <c r="X1893" i="9" s="1"/>
  <c r="R511" i="1"/>
  <c r="N1829" i="9" s="1"/>
  <c r="R671" i="1"/>
  <c r="N1669" i="9" s="1"/>
  <c r="X1669" i="9" s="1"/>
  <c r="R799" i="1"/>
  <c r="N1542" i="9" s="1"/>
  <c r="X1542" i="9" s="1"/>
  <c r="R863" i="1"/>
  <c r="N1478" i="9" s="1"/>
  <c r="X1478" i="9" s="1"/>
  <c r="R1023" i="1"/>
  <c r="N1318" i="9" s="1"/>
  <c r="X1318" i="9" s="1"/>
  <c r="R1247" i="1"/>
  <c r="N1094" i="9" s="1"/>
  <c r="X1094" i="9" s="1"/>
  <c r="R1311" i="1"/>
  <c r="N1030" i="9" s="1"/>
  <c r="X1030" i="9" s="1"/>
  <c r="R1951" i="1"/>
  <c r="N391" i="9" s="1"/>
  <c r="X391" i="9" s="1"/>
  <c r="R2047" i="1"/>
  <c r="N295" i="9" s="1"/>
  <c r="X295" i="9" s="1"/>
  <c r="R24" i="1"/>
  <c r="R56" i="1"/>
  <c r="R96" i="1"/>
  <c r="N2243" i="9" s="1"/>
  <c r="R160" i="1"/>
  <c r="N2179" i="9" s="1"/>
  <c r="R204" i="1"/>
  <c r="N2135" i="9" s="1"/>
  <c r="R248" i="1"/>
  <c r="R288" i="1"/>
  <c r="N2051" i="9" s="1"/>
  <c r="R356" i="1"/>
  <c r="N1984" i="9" s="1"/>
  <c r="X1984" i="9" s="1"/>
  <c r="R412" i="1"/>
  <c r="N1928" i="9" s="1"/>
  <c r="R444" i="1"/>
  <c r="N1896" i="9" s="1"/>
  <c r="R496" i="1"/>
  <c r="N1844" i="9" s="1"/>
  <c r="R560" i="1"/>
  <c r="N1780" i="9" s="1"/>
  <c r="R592" i="1"/>
  <c r="N1748" i="9" s="1"/>
  <c r="R656" i="1"/>
  <c r="N1684" i="9" s="1"/>
  <c r="R752" i="1"/>
  <c r="N1589" i="9" s="1"/>
  <c r="R816" i="1"/>
  <c r="N1525" i="9" s="1"/>
  <c r="X1525" i="9" s="1"/>
  <c r="R1040" i="1"/>
  <c r="N1301" i="9" s="1"/>
  <c r="X1301" i="9" s="1"/>
  <c r="R1104" i="1"/>
  <c r="N1237" i="9" s="1"/>
  <c r="R1200" i="1"/>
  <c r="N1141" i="9" s="1"/>
  <c r="X1141" i="9" s="1"/>
  <c r="R1392" i="1"/>
  <c r="N949" i="9" s="1"/>
  <c r="R1488" i="1"/>
  <c r="N853" i="9" s="1"/>
  <c r="X853" i="9" s="1"/>
  <c r="R1648" i="1"/>
  <c r="R1680" i="1"/>
  <c r="R1744" i="1"/>
  <c r="N597" i="9" s="1"/>
  <c r="X597" i="9" s="1"/>
  <c r="R1808" i="1"/>
  <c r="R1904" i="1"/>
  <c r="R1968" i="1"/>
  <c r="N374" i="9" s="1"/>
  <c r="X374" i="9" s="1"/>
  <c r="R2132" i="1"/>
  <c r="N212" i="9" s="1"/>
  <c r="X212" i="9" s="1"/>
  <c r="R2200" i="1"/>
  <c r="R2300" i="1"/>
  <c r="N46" i="9" s="1"/>
  <c r="X46" i="9" s="1"/>
  <c r="R89" i="1"/>
  <c r="N2250" i="9" s="1"/>
  <c r="X2250" i="9" s="1"/>
  <c r="R169" i="1"/>
  <c r="N2170" i="9" s="1"/>
  <c r="X2170" i="9" s="1"/>
  <c r="R269" i="1"/>
  <c r="R361" i="1"/>
  <c r="R397" i="1"/>
  <c r="N1943" i="9" s="1"/>
  <c r="R481" i="1"/>
  <c r="N1859" i="9" s="1"/>
  <c r="R525" i="1"/>
  <c r="N1815" i="9" s="1"/>
  <c r="X1815" i="9" s="1"/>
  <c r="R609" i="1"/>
  <c r="N1731" i="9" s="1"/>
  <c r="R653" i="1"/>
  <c r="N1687" i="9" s="1"/>
  <c r="X1687" i="9" s="1"/>
  <c r="R749" i="1"/>
  <c r="N1592" i="9" s="1"/>
  <c r="X1592" i="9" s="1"/>
  <c r="R841" i="1"/>
  <c r="N1500" i="9" s="1"/>
  <c r="R969" i="1"/>
  <c r="N1372" i="9" s="1"/>
  <c r="R1073" i="1"/>
  <c r="N1268" i="9" s="1"/>
  <c r="R1201" i="1"/>
  <c r="N1140" i="9" s="1"/>
  <c r="R1297" i="1"/>
  <c r="N1044" i="9" s="1"/>
  <c r="R1329" i="1"/>
  <c r="N1012" i="9" s="1"/>
  <c r="R1393" i="1"/>
  <c r="N948" i="9" s="1"/>
  <c r="X948" i="9" s="1"/>
  <c r="R10" i="1"/>
  <c r="N2328" i="9" s="1"/>
  <c r="X2328" i="9" s="1"/>
  <c r="R30" i="1"/>
  <c r="N2308" i="9" s="1"/>
  <c r="R54" i="1"/>
  <c r="N2285" i="9" s="1"/>
  <c r="R74" i="1"/>
  <c r="R106" i="1"/>
  <c r="N2233" i="9" s="1"/>
  <c r="X2233" i="9" s="1"/>
  <c r="R118" i="1"/>
  <c r="N2221" i="9" s="1"/>
  <c r="X2221" i="9" s="1"/>
  <c r="R138" i="1"/>
  <c r="N2201" i="9" s="1"/>
  <c r="X2201" i="9" s="1"/>
  <c r="R158" i="1"/>
  <c r="R182" i="1"/>
  <c r="N2157" i="9" s="1"/>
  <c r="X2157" i="9" s="1"/>
  <c r="R214" i="1"/>
  <c r="N2125" i="9" s="1"/>
  <c r="R222" i="1"/>
  <c r="R246" i="1"/>
  <c r="R266" i="1"/>
  <c r="N2073" i="9" s="1"/>
  <c r="X2073" i="9" s="1"/>
  <c r="R286" i="1"/>
  <c r="R310" i="1"/>
  <c r="N2030" i="9" s="1"/>
  <c r="X2030" i="9" s="1"/>
  <c r="R330" i="1"/>
  <c r="R374" i="1"/>
  <c r="N1966" i="9" s="1"/>
  <c r="R406" i="1"/>
  <c r="N1934" i="9" s="1"/>
  <c r="R470" i="1"/>
  <c r="N1870" i="9" s="1"/>
  <c r="R566" i="1"/>
  <c r="N1774" i="9" s="1"/>
  <c r="X1774" i="9" s="1"/>
  <c r="R598" i="1"/>
  <c r="N1742" i="9" s="1"/>
  <c r="R666" i="1"/>
  <c r="R686" i="1"/>
  <c r="R706" i="1"/>
  <c r="N1634" i="9" s="1"/>
  <c r="R730" i="1"/>
  <c r="R750" i="1"/>
  <c r="N1591" i="9" s="1"/>
  <c r="X1591" i="9" s="1"/>
  <c r="R770" i="1"/>
  <c r="N1571" i="9" s="1"/>
  <c r="R794" i="1"/>
  <c r="R838" i="1"/>
  <c r="N1503" i="9" s="1"/>
  <c r="X1503" i="9" s="1"/>
  <c r="R870" i="1"/>
  <c r="N1471" i="9" s="1"/>
  <c r="X1471" i="9" s="1"/>
  <c r="R966" i="1"/>
  <c r="N1375" i="9" s="1"/>
  <c r="X1375" i="9" s="1"/>
  <c r="R998" i="1"/>
  <c r="N1343" i="9" s="1"/>
  <c r="X1343" i="9" s="1"/>
  <c r="R1030" i="1"/>
  <c r="N1311" i="9" s="1"/>
  <c r="X1311" i="9" s="1"/>
  <c r="R1062" i="1"/>
  <c r="N1279" i="9" s="1"/>
  <c r="X1279" i="9" s="1"/>
  <c r="R1094" i="1"/>
  <c r="N1247" i="9" s="1"/>
  <c r="X1247" i="9" s="1"/>
  <c r="R1126" i="1"/>
  <c r="N1215" i="9" s="1"/>
  <c r="X1215" i="9" s="1"/>
  <c r="R1158" i="1"/>
  <c r="N1183" i="9" s="1"/>
  <c r="X1183" i="9" s="1"/>
  <c r="R1182" i="1"/>
  <c r="N1159" i="9" s="1"/>
  <c r="X1159" i="9" s="1"/>
  <c r="R1194" i="1"/>
  <c r="R1202" i="1"/>
  <c r="N1139" i="9" s="1"/>
  <c r="R1214" i="1"/>
  <c r="N1127" i="9" s="1"/>
  <c r="X1127" i="9" s="1"/>
  <c r="R1226" i="1"/>
  <c r="R1234" i="1"/>
  <c r="N1107" i="9" s="1"/>
  <c r="R1246" i="1"/>
  <c r="N1095" i="9" s="1"/>
  <c r="X1095" i="9" s="1"/>
  <c r="R1258" i="1"/>
  <c r="R1266" i="1"/>
  <c r="N1075" i="9" s="1"/>
  <c r="R1278" i="1"/>
  <c r="N1063" i="9" s="1"/>
  <c r="X1063" i="9" s="1"/>
  <c r="R1290" i="1"/>
  <c r="R1298" i="1"/>
  <c r="N1043" i="9" s="1"/>
  <c r="R1310" i="1"/>
  <c r="N1031" i="9" s="1"/>
  <c r="X1031" i="9" s="1"/>
  <c r="R1322" i="1"/>
  <c r="R1330" i="1"/>
  <c r="N1011" i="9" s="1"/>
  <c r="R1342" i="1"/>
  <c r="N999" i="9" s="1"/>
  <c r="X999" i="9" s="1"/>
  <c r="R1354" i="1"/>
  <c r="R1362" i="1"/>
  <c r="N979" i="9" s="1"/>
  <c r="R1374" i="1"/>
  <c r="N967" i="9" s="1"/>
  <c r="X967" i="9" s="1"/>
  <c r="R1386" i="1"/>
  <c r="R1394" i="1"/>
  <c r="N947" i="9" s="1"/>
  <c r="R1406" i="1"/>
  <c r="N935" i="9" s="1"/>
  <c r="X935" i="9" s="1"/>
  <c r="R1418" i="1"/>
  <c r="R1430" i="1"/>
  <c r="R1462" i="1"/>
  <c r="R1494" i="1"/>
  <c r="R1506" i="1"/>
  <c r="N835" i="9" s="1"/>
  <c r="X835" i="9" s="1"/>
  <c r="R1518" i="1"/>
  <c r="N823" i="9" s="1"/>
  <c r="X823" i="9" s="1"/>
  <c r="R1530" i="1"/>
  <c r="R1538" i="1"/>
  <c r="N803" i="9" s="1"/>
  <c r="R1550" i="1"/>
  <c r="N791" i="9" s="1"/>
  <c r="X791" i="9" s="1"/>
  <c r="R1562" i="1"/>
  <c r="R1574" i="1"/>
  <c r="N767" i="9" s="1"/>
  <c r="X767" i="9" s="1"/>
  <c r="R1606" i="1"/>
  <c r="N735" i="9" s="1"/>
  <c r="X735" i="9" s="1"/>
  <c r="R1638" i="1"/>
  <c r="N703" i="9" s="1"/>
  <c r="X703" i="9" s="1"/>
  <c r="R1670" i="1"/>
  <c r="N671" i="9" s="1"/>
  <c r="X671" i="9" s="1"/>
  <c r="R1682" i="1"/>
  <c r="N659" i="9" s="1"/>
  <c r="R1694" i="1"/>
  <c r="N647" i="9" s="1"/>
  <c r="X647" i="9" s="1"/>
  <c r="R1702" i="1"/>
  <c r="N639" i="9" s="1"/>
  <c r="X639" i="9" s="1"/>
  <c r="R1714" i="1"/>
  <c r="N627" i="9" s="1"/>
  <c r="R1726" i="1"/>
  <c r="N615" i="9" s="1"/>
  <c r="X615" i="9" s="1"/>
  <c r="R1734" i="1"/>
  <c r="N607" i="9" s="1"/>
  <c r="X607" i="9" s="1"/>
  <c r="R1746" i="1"/>
  <c r="N595" i="9" s="1"/>
  <c r="R1758" i="1"/>
  <c r="N583" i="9" s="1"/>
  <c r="X583" i="9" s="1"/>
  <c r="R1766" i="1"/>
  <c r="N575" i="9" s="1"/>
  <c r="X575" i="9" s="1"/>
  <c r="R1778" i="1"/>
  <c r="N563" i="9" s="1"/>
  <c r="R1790" i="1"/>
  <c r="N551" i="9" s="1"/>
  <c r="X551" i="9" s="1"/>
  <c r="R1798" i="1"/>
  <c r="N543" i="9" s="1"/>
  <c r="X543" i="9" s="1"/>
  <c r="R1810" i="1"/>
  <c r="N531" i="9" s="1"/>
  <c r="R1822" i="1"/>
  <c r="N519" i="9" s="1"/>
  <c r="X519" i="9" s="1"/>
  <c r="R1830" i="1"/>
  <c r="N511" i="9" s="1"/>
  <c r="X511" i="9" s="1"/>
  <c r="R1842" i="1"/>
  <c r="N499" i="9" s="1"/>
  <c r="R1870" i="1"/>
  <c r="N472" i="9" s="1"/>
  <c r="X472" i="9" s="1"/>
  <c r="R1878" i="1"/>
  <c r="R1890" i="1"/>
  <c r="N452" i="9" s="1"/>
  <c r="R1902" i="1"/>
  <c r="N440" i="9" s="1"/>
  <c r="X440" i="9" s="1"/>
  <c r="R1910" i="1"/>
  <c r="R1922" i="1"/>
  <c r="N420" i="9" s="1"/>
  <c r="R1934" i="1"/>
  <c r="N408" i="9" s="1"/>
  <c r="X408" i="9" s="1"/>
  <c r="R1942" i="1"/>
  <c r="R1954" i="1"/>
  <c r="N388" i="9" s="1"/>
  <c r="R1978" i="1"/>
  <c r="R2010" i="1"/>
  <c r="R2042" i="1"/>
  <c r="R2074" i="1"/>
  <c r="R2106" i="1"/>
  <c r="R2118" i="1"/>
  <c r="N225" i="9" s="1"/>
  <c r="X225" i="9" s="1"/>
  <c r="R2130" i="1"/>
  <c r="N213" i="9" s="1"/>
  <c r="R2142" i="1"/>
  <c r="N202" i="9" s="1"/>
  <c r="R2150" i="1"/>
  <c r="N194" i="9" s="1"/>
  <c r="R2162" i="1"/>
  <c r="N183" i="9" s="1"/>
  <c r="X183" i="9" s="1"/>
  <c r="R2174" i="1"/>
  <c r="R2182" i="1"/>
  <c r="R2194" i="1"/>
  <c r="R2206" i="1"/>
  <c r="R2218" i="1"/>
  <c r="N128" i="9" s="1"/>
  <c r="X128" i="9" s="1"/>
  <c r="R2254" i="1"/>
  <c r="R2262" i="1"/>
  <c r="N84" i="9" s="1"/>
  <c r="X84" i="9" s="1"/>
  <c r="R2274" i="1"/>
  <c r="N72" i="9" s="1"/>
  <c r="X72" i="9" s="1"/>
  <c r="R2286" i="1"/>
  <c r="R2294" i="1"/>
  <c r="N52" i="9" s="1"/>
  <c r="X52" i="9" s="1"/>
  <c r="R2306" i="1"/>
  <c r="N40" i="9" s="1"/>
  <c r="X40" i="9" s="1"/>
  <c r="R2318" i="1"/>
  <c r="R2326" i="1"/>
  <c r="N20" i="9" s="1"/>
  <c r="X20" i="9" s="1"/>
  <c r="R2338" i="1"/>
  <c r="N8" i="9" s="1"/>
  <c r="X8" i="9" s="1"/>
  <c r="R71" i="1"/>
  <c r="N2268" i="9" s="1"/>
  <c r="R135" i="1"/>
  <c r="N2204" i="9" s="1"/>
  <c r="X2204" i="9" s="1"/>
  <c r="R351" i="1"/>
  <c r="N1989" i="9" s="1"/>
  <c r="X1989" i="9" s="1"/>
  <c r="R415" i="1"/>
  <c r="N1925" i="9" s="1"/>
  <c r="R543" i="1"/>
  <c r="N1797" i="9" s="1"/>
  <c r="X1797" i="9" s="1"/>
  <c r="R607" i="1"/>
  <c r="N1733" i="9" s="1"/>
  <c r="R703" i="1"/>
  <c r="N1637" i="9" s="1"/>
  <c r="R767" i="1"/>
  <c r="N1574" i="9" s="1"/>
  <c r="X1574" i="9" s="1"/>
  <c r="R895" i="1"/>
  <c r="N1446" i="9" s="1"/>
  <c r="X1446" i="9" s="1"/>
  <c r="R1055" i="1"/>
  <c r="N1286" i="9" s="1"/>
  <c r="X1286" i="9" s="1"/>
  <c r="R1151" i="1"/>
  <c r="N1190" i="9" s="1"/>
  <c r="X1190" i="9" s="1"/>
  <c r="R1215" i="1"/>
  <c r="N1126" i="9" s="1"/>
  <c r="X1126" i="9" s="1"/>
  <c r="R1343" i="1"/>
  <c r="N998" i="9" s="1"/>
  <c r="X998" i="9" s="1"/>
  <c r="R2015" i="1"/>
  <c r="N327" i="9" s="1"/>
  <c r="X327" i="9" s="1"/>
  <c r="R12" i="1"/>
  <c r="N2326" i="9" s="1"/>
  <c r="X2326" i="9" s="1"/>
  <c r="R64" i="1"/>
  <c r="N2275" i="9" s="1"/>
  <c r="X2275" i="9" s="1"/>
  <c r="R108" i="1"/>
  <c r="N2231" i="9" s="1"/>
  <c r="R152" i="1"/>
  <c r="R216" i="1"/>
  <c r="R256" i="1"/>
  <c r="N2083" i="9" s="1"/>
  <c r="R304" i="1"/>
  <c r="N2036" i="9" s="1"/>
  <c r="R368" i="1"/>
  <c r="N1972" i="9" s="1"/>
  <c r="R400" i="1"/>
  <c r="N1940" i="9" s="1"/>
  <c r="R452" i="1"/>
  <c r="N1888" i="9" s="1"/>
  <c r="X1888" i="9" s="1"/>
  <c r="R484" i="1"/>
  <c r="N1856" i="9" s="1"/>
  <c r="R548" i="1"/>
  <c r="N1792" i="9" s="1"/>
  <c r="R604" i="1"/>
  <c r="N1736" i="9" s="1"/>
  <c r="R636" i="1"/>
  <c r="N1704" i="9" s="1"/>
  <c r="R688" i="1"/>
  <c r="N1652" i="9" s="1"/>
  <c r="R784" i="1"/>
  <c r="N1557" i="9" s="1"/>
  <c r="X1557" i="9" s="1"/>
  <c r="R848" i="1"/>
  <c r="N1493" i="9" s="1"/>
  <c r="X1493" i="9" s="1"/>
  <c r="R944" i="1"/>
  <c r="N1397" i="9" s="1"/>
  <c r="X1397" i="9" s="1"/>
  <c r="R1008" i="1"/>
  <c r="N1333" i="9" s="1"/>
  <c r="X1333" i="9" s="1"/>
  <c r="R1136" i="1"/>
  <c r="N1205" i="9" s="1"/>
  <c r="X1205" i="9" s="1"/>
  <c r="R1232" i="1"/>
  <c r="N1109" i="9" s="1"/>
  <c r="X1109" i="9" s="1"/>
  <c r="R1360" i="1"/>
  <c r="N981" i="9" s="1"/>
  <c r="X981" i="9" s="1"/>
  <c r="R1456" i="1"/>
  <c r="N885" i="9" s="1"/>
  <c r="R1520" i="1"/>
  <c r="N821" i="9" s="1"/>
  <c r="X821" i="9" s="1"/>
  <c r="R1712" i="1"/>
  <c r="R1840" i="1"/>
  <c r="N501" i="9" s="1"/>
  <c r="X501" i="9" s="1"/>
  <c r="R1936" i="1"/>
  <c r="N406" i="9" s="1"/>
  <c r="R2000" i="1"/>
  <c r="N342" i="9" s="1"/>
  <c r="R2096" i="1"/>
  <c r="N246" i="9" s="1"/>
  <c r="R2168" i="1"/>
  <c r="R2344" i="1"/>
  <c r="N2" i="9" s="1"/>
  <c r="R57" i="1"/>
  <c r="N2282" i="9" s="1"/>
  <c r="X2282" i="9" s="1"/>
  <c r="R129" i="1"/>
  <c r="N2210" i="9" s="1"/>
  <c r="R177" i="1"/>
  <c r="N2162" i="9" s="1"/>
  <c r="R277" i="1"/>
  <c r="N2062" i="9" s="1"/>
  <c r="R369" i="1"/>
  <c r="N1971" i="9" s="1"/>
  <c r="R489" i="1"/>
  <c r="R581" i="1"/>
  <c r="R673" i="1"/>
  <c r="N1667" i="9" s="1"/>
  <c r="R709" i="1"/>
  <c r="R741" i="1"/>
  <c r="N1600" i="9" s="1"/>
  <c r="R805" i="1"/>
  <c r="N1536" i="9" s="1"/>
  <c r="R869" i="1"/>
  <c r="N1472" i="9" s="1"/>
  <c r="R933" i="1"/>
  <c r="N1408" i="9" s="1"/>
  <c r="R1009" i="1"/>
  <c r="N1332" i="9" s="1"/>
  <c r="R1233" i="1"/>
  <c r="N1108" i="9" s="1"/>
  <c r="R1361" i="1"/>
  <c r="N980" i="9" s="1"/>
  <c r="R22" i="1"/>
  <c r="N2316" i="9" s="1"/>
  <c r="R42" i="1"/>
  <c r="N2296" i="9" s="1"/>
  <c r="X2296" i="9" s="1"/>
  <c r="R62" i="1"/>
  <c r="N2277" i="9" s="1"/>
  <c r="X2277" i="9" s="1"/>
  <c r="R86" i="1"/>
  <c r="N2253" i="9" s="1"/>
  <c r="X2253" i="9" s="1"/>
  <c r="R94" i="1"/>
  <c r="N2245" i="9" s="1"/>
  <c r="X2245" i="9" s="1"/>
  <c r="R126" i="1"/>
  <c r="R150" i="1"/>
  <c r="R170" i="1"/>
  <c r="N2169" i="9" s="1"/>
  <c r="X2169" i="9" s="1"/>
  <c r="R190" i="1"/>
  <c r="R202" i="1"/>
  <c r="N2137" i="9" s="1"/>
  <c r="X2137" i="9" s="1"/>
  <c r="R234" i="1"/>
  <c r="N2105" i="9" s="1"/>
  <c r="X2105" i="9" s="1"/>
  <c r="R254" i="1"/>
  <c r="N2085" i="9" s="1"/>
  <c r="X2085" i="9" s="1"/>
  <c r="R278" i="1"/>
  <c r="N2061" i="9" s="1"/>
  <c r="X2061" i="9" s="1"/>
  <c r="R298" i="1"/>
  <c r="R318" i="1"/>
  <c r="R342" i="1"/>
  <c r="N1998" i="9" s="1"/>
  <c r="X1998" i="9" s="1"/>
  <c r="R438" i="1"/>
  <c r="N1902" i="9" s="1"/>
  <c r="R502" i="1"/>
  <c r="N1838" i="9" s="1"/>
  <c r="X1838" i="9" s="1"/>
  <c r="R534" i="1"/>
  <c r="N1806" i="9" s="1"/>
  <c r="R630" i="1"/>
  <c r="N1710" i="9" s="1"/>
  <c r="R654" i="1"/>
  <c r="R674" i="1"/>
  <c r="N1666" i="9" s="1"/>
  <c r="R698" i="1"/>
  <c r="R718" i="1"/>
  <c r="R738" i="1"/>
  <c r="N1603" i="9" s="1"/>
  <c r="R762" i="1"/>
  <c r="R782" i="1"/>
  <c r="N1559" i="9" s="1"/>
  <c r="X1559" i="9" s="1"/>
  <c r="R806" i="1"/>
  <c r="N1535" i="9" s="1"/>
  <c r="X1535" i="9" s="1"/>
  <c r="R902" i="1"/>
  <c r="N1439" i="9" s="1"/>
  <c r="X1439" i="9" s="1"/>
  <c r="R934" i="1"/>
  <c r="N1407" i="9" s="1"/>
  <c r="X1407" i="9" s="1"/>
  <c r="R7" i="1"/>
  <c r="N2331" i="9" s="1"/>
  <c r="X2331" i="9" s="1"/>
  <c r="R19" i="1"/>
  <c r="R31" i="1"/>
  <c r="N2307" i="9" s="1"/>
  <c r="R75" i="1"/>
  <c r="N2264" i="9" s="1"/>
  <c r="R87" i="1"/>
  <c r="N2252" i="9" s="1"/>
  <c r="X2252" i="9" s="1"/>
  <c r="R99" i="1"/>
  <c r="N2240" i="9" s="1"/>
  <c r="X2240" i="9" s="1"/>
  <c r="R139" i="1"/>
  <c r="N2200" i="9" s="1"/>
  <c r="R151" i="1"/>
  <c r="N2188" i="9" s="1"/>
  <c r="R163" i="1"/>
  <c r="N2176" i="9" s="1"/>
  <c r="X2176" i="9" s="1"/>
  <c r="R203" i="1"/>
  <c r="N2136" i="9" s="1"/>
  <c r="R215" i="1"/>
  <c r="N2124" i="9" s="1"/>
  <c r="X2124" i="9" s="1"/>
  <c r="R227" i="1"/>
  <c r="N2112" i="9" s="1"/>
  <c r="R255" i="1"/>
  <c r="N2084" i="9" s="1"/>
  <c r="R267" i="1"/>
  <c r="N2072" i="9" s="1"/>
  <c r="R279" i="1"/>
  <c r="N2060" i="9" s="1"/>
  <c r="X2060" i="9" s="1"/>
  <c r="R291" i="1"/>
  <c r="N2048" i="9" s="1"/>
  <c r="R311" i="1"/>
  <c r="N2029" i="9" s="1"/>
  <c r="R343" i="1"/>
  <c r="R375" i="1"/>
  <c r="N1965" i="9" s="1"/>
  <c r="R15" i="1"/>
  <c r="N2323" i="9" s="1"/>
  <c r="R43" i="1"/>
  <c r="N2295" i="9" s="1"/>
  <c r="R83" i="1"/>
  <c r="N2256" i="9" s="1"/>
  <c r="R123" i="1"/>
  <c r="N2216" i="9" s="1"/>
  <c r="X2216" i="9" s="1"/>
  <c r="R147" i="1"/>
  <c r="N2192" i="9" s="1"/>
  <c r="X2192" i="9" s="1"/>
  <c r="R187" i="1"/>
  <c r="N2152" i="9" s="1"/>
  <c r="R211" i="1"/>
  <c r="N2128" i="9" s="1"/>
  <c r="R275" i="1"/>
  <c r="N2064" i="9" s="1"/>
  <c r="R383" i="1"/>
  <c r="N1957" i="9" s="1"/>
  <c r="X1957" i="9" s="1"/>
  <c r="R735" i="1"/>
  <c r="N1606" i="9" s="1"/>
  <c r="X1606" i="9" s="1"/>
  <c r="R1087" i="1"/>
  <c r="N1254" i="9" s="1"/>
  <c r="X1254" i="9" s="1"/>
  <c r="R1279" i="1"/>
  <c r="N1062" i="9" s="1"/>
  <c r="X1062" i="9" s="1"/>
  <c r="R1375" i="1"/>
  <c r="N966" i="9" s="1"/>
  <c r="X966" i="9" s="1"/>
  <c r="R1983" i="1"/>
  <c r="N359" i="9" s="1"/>
  <c r="X359" i="9" s="1"/>
  <c r="R2079" i="1"/>
  <c r="N263" i="9" s="1"/>
  <c r="X263" i="9" s="1"/>
  <c r="R32" i="1"/>
  <c r="N2306" i="9" s="1"/>
  <c r="X2306" i="9" s="1"/>
  <c r="R76" i="1"/>
  <c r="N2263" i="9" s="1"/>
  <c r="X2263" i="9" s="1"/>
  <c r="R128" i="1"/>
  <c r="N2211" i="9" s="1"/>
  <c r="R140" i="1"/>
  <c r="N2199" i="9" s="1"/>
  <c r="R192" i="1"/>
  <c r="N2147" i="9" s="1"/>
  <c r="R236" i="1"/>
  <c r="N2103" i="9" s="1"/>
  <c r="X2103" i="9" s="1"/>
  <c r="R268" i="1"/>
  <c r="N2071" i="9" s="1"/>
  <c r="R316" i="1"/>
  <c r="N2024" i="9" s="1"/>
  <c r="R336" i="1"/>
  <c r="N2004" i="9" s="1"/>
  <c r="X2004" i="9" s="1"/>
  <c r="R388" i="1"/>
  <c r="N1952" i="9" s="1"/>
  <c r="X1952" i="9" s="1"/>
  <c r="R420" i="1"/>
  <c r="N1920" i="9" s="1"/>
  <c r="R464" i="1"/>
  <c r="N1876" i="9" s="1"/>
  <c r="R508" i="1"/>
  <c r="N1832" i="9" s="1"/>
  <c r="R528" i="1"/>
  <c r="N1812" i="9" s="1"/>
  <c r="R572" i="1"/>
  <c r="N1768" i="9" s="1"/>
  <c r="R612" i="1"/>
  <c r="N1728" i="9" s="1"/>
  <c r="R644" i="1"/>
  <c r="N1696" i="9" s="1"/>
  <c r="X1696" i="9" s="1"/>
  <c r="R676" i="1"/>
  <c r="N1664" i="9" s="1"/>
  <c r="X1664" i="9" s="1"/>
  <c r="R720" i="1"/>
  <c r="N1620" i="9" s="1"/>
  <c r="R912" i="1"/>
  <c r="N1429" i="9" s="1"/>
  <c r="R976" i="1"/>
  <c r="N1365" i="9" s="1"/>
  <c r="R1168" i="1"/>
  <c r="N1173" i="9" s="1"/>
  <c r="R1264" i="1"/>
  <c r="N1077" i="9" s="1"/>
  <c r="X1077" i="9" s="1"/>
  <c r="R1296" i="1"/>
  <c r="N1045" i="9" s="1"/>
  <c r="X1045" i="9" s="1"/>
  <c r="R1328" i="1"/>
  <c r="N1013" i="9" s="1"/>
  <c r="R1424" i="1"/>
  <c r="N917" i="9" s="1"/>
  <c r="R1552" i="1"/>
  <c r="R1584" i="1"/>
  <c r="N757" i="9" s="1"/>
  <c r="X757" i="9" s="1"/>
  <c r="R1872" i="1"/>
  <c r="R2064" i="1"/>
  <c r="N278" i="9" s="1"/>
  <c r="X278" i="9" s="1"/>
  <c r="R2268" i="1"/>
  <c r="N78" i="9" s="1"/>
  <c r="R2332" i="1"/>
  <c r="N14" i="9" s="1"/>
  <c r="R29" i="1"/>
  <c r="R109" i="1"/>
  <c r="R197" i="1"/>
  <c r="N2142" i="9" s="1"/>
  <c r="R297" i="1"/>
  <c r="R333" i="1"/>
  <c r="N2007" i="9" s="1"/>
  <c r="R425" i="1"/>
  <c r="R461" i="1"/>
  <c r="N1879" i="9" s="1"/>
  <c r="X1879" i="9" s="1"/>
  <c r="R517" i="1"/>
  <c r="R553" i="1"/>
  <c r="R589" i="1"/>
  <c r="N1751" i="9" s="1"/>
  <c r="X1751" i="9" s="1"/>
  <c r="R617" i="1"/>
  <c r="R645" i="1"/>
  <c r="R681" i="1"/>
  <c r="R717" i="1"/>
  <c r="N1623" i="9" s="1"/>
  <c r="R785" i="1"/>
  <c r="N1556" i="9" s="1"/>
  <c r="R905" i="1"/>
  <c r="N1436" i="9" s="1"/>
  <c r="R941" i="1"/>
  <c r="N1400" i="9" s="1"/>
  <c r="X1400" i="9" s="1"/>
  <c r="R977" i="1"/>
  <c r="N1364" i="9" s="1"/>
  <c r="R1041" i="1"/>
  <c r="N1300" i="9" s="1"/>
  <c r="R1265" i="1"/>
  <c r="N1076" i="9" s="1"/>
  <c r="R35" i="1"/>
  <c r="N2303" i="9" s="1"/>
  <c r="X2303" i="9" s="1"/>
  <c r="R91" i="1"/>
  <c r="N2248" i="9" s="1"/>
  <c r="X2248" i="9" s="1"/>
  <c r="R115" i="1"/>
  <c r="N2224" i="9" s="1"/>
  <c r="X2224" i="9" s="1"/>
  <c r="R155" i="1"/>
  <c r="N2184" i="9" s="1"/>
  <c r="R179" i="1"/>
  <c r="N2160" i="9" s="1"/>
  <c r="R243" i="1"/>
  <c r="N2096" i="9" s="1"/>
  <c r="R271" i="1"/>
  <c r="N2068" i="9" s="1"/>
  <c r="R335" i="1"/>
  <c r="N2005" i="9" s="1"/>
  <c r="X2005" i="9" s="1"/>
  <c r="R367" i="1"/>
  <c r="N1973" i="9" s="1"/>
  <c r="R431" i="1"/>
  <c r="N1909" i="9" s="1"/>
  <c r="X1909" i="9" s="1"/>
  <c r="R527" i="1"/>
  <c r="N1813" i="9" s="1"/>
  <c r="X1813" i="9" s="1"/>
  <c r="R559" i="1"/>
  <c r="N1781" i="9" s="1"/>
  <c r="R623" i="1"/>
  <c r="N1717" i="9" s="1"/>
  <c r="X1717" i="9" s="1"/>
  <c r="R687" i="1"/>
  <c r="N1653" i="9" s="1"/>
  <c r="R751" i="1"/>
  <c r="N1590" i="9" s="1"/>
  <c r="X1590" i="9" s="1"/>
  <c r="R815" i="1"/>
  <c r="N1526" i="9" s="1"/>
  <c r="X1526" i="9" s="1"/>
  <c r="R879" i="1"/>
  <c r="N1462" i="9" s="1"/>
  <c r="X1462" i="9" s="1"/>
  <c r="R943" i="1"/>
  <c r="N1398" i="9" s="1"/>
  <c r="X1398" i="9" s="1"/>
  <c r="R1007" i="1"/>
  <c r="N1334" i="9" s="1"/>
  <c r="X1334" i="9" s="1"/>
  <c r="R1071" i="1"/>
  <c r="N1270" i="9" s="1"/>
  <c r="X1270" i="9" s="1"/>
  <c r="R1103" i="1"/>
  <c r="N1238" i="9" s="1"/>
  <c r="X1238" i="9" s="1"/>
  <c r="R1199" i="1"/>
  <c r="N1142" i="9" s="1"/>
  <c r="X1142" i="9" s="1"/>
  <c r="R1263" i="1"/>
  <c r="N1078" i="9" s="1"/>
  <c r="X1078" i="9" s="1"/>
  <c r="R1327" i="1"/>
  <c r="N1014" i="9" s="1"/>
  <c r="X1014" i="9" s="1"/>
  <c r="R1391" i="1"/>
  <c r="N950" i="9" s="1"/>
  <c r="X950" i="9" s="1"/>
  <c r="R1423" i="1"/>
  <c r="N918" i="9" s="1"/>
  <c r="X918" i="9" s="1"/>
  <c r="R1903" i="1"/>
  <c r="N439" i="9" s="1"/>
  <c r="X439" i="9" s="1"/>
  <c r="R1935" i="1"/>
  <c r="N407" i="9" s="1"/>
  <c r="X407" i="9" s="1"/>
  <c r="R1967" i="1"/>
  <c r="N375" i="9" s="1"/>
  <c r="X375" i="9" s="1"/>
  <c r="R1999" i="1"/>
  <c r="N343" i="9" s="1"/>
  <c r="X343" i="9" s="1"/>
  <c r="R2031" i="1"/>
  <c r="N311" i="9" s="1"/>
  <c r="X311" i="9" s="1"/>
  <c r="R2063" i="1"/>
  <c r="N279" i="9" s="1"/>
  <c r="X279" i="9" s="1"/>
  <c r="R8" i="1"/>
  <c r="N2330" i="9" s="1"/>
  <c r="X2330" i="9" s="1"/>
  <c r="R16" i="1"/>
  <c r="N2322" i="9" s="1"/>
  <c r="R28" i="1"/>
  <c r="N2310" i="9" s="1"/>
  <c r="X2310" i="9" s="1"/>
  <c r="R40" i="1"/>
  <c r="N2298" i="9" s="1"/>
  <c r="X2298" i="9" s="1"/>
  <c r="R48" i="1"/>
  <c r="N2291" i="9" s="1"/>
  <c r="X2291" i="9" s="1"/>
  <c r="R60" i="1"/>
  <c r="N2279" i="9" s="1"/>
  <c r="R72" i="1"/>
  <c r="N2267" i="9" s="1"/>
  <c r="X2267" i="9" s="1"/>
  <c r="R80" i="1"/>
  <c r="N2259" i="9" s="1"/>
  <c r="R92" i="1"/>
  <c r="N2247" i="9" s="1"/>
  <c r="X2247" i="9" s="1"/>
  <c r="R104" i="1"/>
  <c r="N2235" i="9" s="1"/>
  <c r="X2235" i="9" s="1"/>
  <c r="R112" i="1"/>
  <c r="N2227" i="9" s="1"/>
  <c r="R124" i="1"/>
  <c r="N2215" i="9" s="1"/>
  <c r="X2215" i="9" s="1"/>
  <c r="R136" i="1"/>
  <c r="N2203" i="9" s="1"/>
  <c r="X2203" i="9" s="1"/>
  <c r="R144" i="1"/>
  <c r="N2195" i="9" s="1"/>
  <c r="R156" i="1"/>
  <c r="N2183" i="9" s="1"/>
  <c r="X2183" i="9" s="1"/>
  <c r="R168" i="1"/>
  <c r="N2171" i="9" s="1"/>
  <c r="X2171" i="9" s="1"/>
  <c r="R176" i="1"/>
  <c r="N2163" i="9" s="1"/>
  <c r="R188" i="1"/>
  <c r="N2151" i="9" s="1"/>
  <c r="X2151" i="9" s="1"/>
  <c r="R200" i="1"/>
  <c r="N2139" i="9" s="1"/>
  <c r="X2139" i="9" s="1"/>
  <c r="R208" i="1"/>
  <c r="N2131" i="9" s="1"/>
  <c r="R220" i="1"/>
  <c r="N2119" i="9" s="1"/>
  <c r="X2119" i="9" s="1"/>
  <c r="R232" i="1"/>
  <c r="N2107" i="9" s="1"/>
  <c r="X2107" i="9" s="1"/>
  <c r="R240" i="1"/>
  <c r="N2099" i="9" s="1"/>
  <c r="R252" i="1"/>
  <c r="N2087" i="9" s="1"/>
  <c r="X2087" i="9" s="1"/>
  <c r="R264" i="1"/>
  <c r="N2075" i="9" s="1"/>
  <c r="X2075" i="9" s="1"/>
  <c r="R1323" i="1"/>
  <c r="N1018" i="9" s="1"/>
  <c r="X1018" i="9" s="1"/>
  <c r="R1335" i="1"/>
  <c r="N1006" i="9" s="1"/>
  <c r="R1347" i="1"/>
  <c r="N994" i="9" s="1"/>
  <c r="R1355" i="1"/>
  <c r="N986" i="9" s="1"/>
  <c r="X986" i="9" s="1"/>
  <c r="R1367" i="1"/>
  <c r="N974" i="9" s="1"/>
  <c r="R1379" i="1"/>
  <c r="N962" i="9" s="1"/>
  <c r="R1387" i="1"/>
  <c r="N954" i="9" s="1"/>
  <c r="X954" i="9" s="1"/>
  <c r="R1399" i="1"/>
  <c r="N942" i="9" s="1"/>
  <c r="R1411" i="1"/>
  <c r="N930" i="9" s="1"/>
  <c r="R1419" i="1"/>
  <c r="N922" i="9" s="1"/>
  <c r="X922" i="9" s="1"/>
  <c r="R1911" i="1"/>
  <c r="N431" i="9" s="1"/>
  <c r="X431" i="9" s="1"/>
  <c r="R1923" i="1"/>
  <c r="N419" i="9" s="1"/>
  <c r="R1931" i="1"/>
  <c r="N411" i="9" s="1"/>
  <c r="X411" i="9" s="1"/>
  <c r="R1943" i="1"/>
  <c r="N399" i="9" s="1"/>
  <c r="R1955" i="1"/>
  <c r="N387" i="9" s="1"/>
  <c r="R1963" i="1"/>
  <c r="N379" i="9" s="1"/>
  <c r="X379" i="9" s="1"/>
  <c r="R1975" i="1"/>
  <c r="N367" i="9" s="1"/>
  <c r="X367" i="9" s="1"/>
  <c r="R1987" i="1"/>
  <c r="N355" i="9" s="1"/>
  <c r="R1995" i="1"/>
  <c r="N347" i="9" s="1"/>
  <c r="X347" i="9" s="1"/>
  <c r="R2007" i="1"/>
  <c r="N335" i="9" s="1"/>
  <c r="R2019" i="1"/>
  <c r="N323" i="9" s="1"/>
  <c r="R2027" i="1"/>
  <c r="N315" i="9" s="1"/>
  <c r="X315" i="9" s="1"/>
  <c r="R2039" i="1"/>
  <c r="N303" i="9" s="1"/>
  <c r="X303" i="9" s="1"/>
  <c r="R2051" i="1"/>
  <c r="N291" i="9" s="1"/>
  <c r="R2059" i="1"/>
  <c r="N283" i="9" s="1"/>
  <c r="X283" i="9" s="1"/>
  <c r="R2071" i="1"/>
  <c r="N271" i="9" s="1"/>
  <c r="R2083" i="1"/>
  <c r="N259" i="9" s="1"/>
  <c r="R2091" i="1"/>
  <c r="N251" i="9" s="1"/>
  <c r="X251" i="9" s="1"/>
  <c r="R2099" i="1"/>
  <c r="N243" i="9" s="1"/>
  <c r="R2107" i="1"/>
  <c r="R2115" i="1"/>
  <c r="N228" i="9" s="1"/>
  <c r="R2123" i="1"/>
  <c r="N220" i="9" s="1"/>
  <c r="X220" i="9" s="1"/>
  <c r="R2135" i="1"/>
  <c r="R2143" i="1"/>
  <c r="N201" i="9" s="1"/>
  <c r="R2151" i="1"/>
  <c r="N193" i="9" s="1"/>
  <c r="X193" i="9" s="1"/>
  <c r="R2159" i="1"/>
  <c r="N185" i="9" s="1"/>
  <c r="R2167" i="1"/>
  <c r="N178" i="9" s="1"/>
  <c r="R2175" i="1"/>
  <c r="N170" i="9" s="1"/>
  <c r="X170" i="9" s="1"/>
  <c r="R2183" i="1"/>
  <c r="N162" i="9" s="1"/>
  <c r="R2191" i="1"/>
  <c r="N154" i="9" s="1"/>
  <c r="R2199" i="1"/>
  <c r="N146" i="9" s="1"/>
  <c r="R2207" i="1"/>
  <c r="N139" i="9" s="1"/>
  <c r="R2215" i="1"/>
  <c r="N131" i="9" s="1"/>
  <c r="X131" i="9" s="1"/>
  <c r="R2223" i="1"/>
  <c r="N123" i="9" s="1"/>
  <c r="R2231" i="1"/>
  <c r="N115" i="9" s="1"/>
  <c r="X115" i="9" s="1"/>
  <c r="R2239" i="1"/>
  <c r="N107" i="9" s="1"/>
  <c r="R2247" i="1"/>
  <c r="N99" i="9" s="1"/>
  <c r="X99" i="9" s="1"/>
  <c r="R2255" i="1"/>
  <c r="N91" i="9" s="1"/>
  <c r="R2263" i="1"/>
  <c r="N83" i="9" s="1"/>
  <c r="X83" i="9" s="1"/>
  <c r="R2271" i="1"/>
  <c r="N75" i="9" s="1"/>
  <c r="R2279" i="1"/>
  <c r="N67" i="9" s="1"/>
  <c r="X67" i="9" s="1"/>
  <c r="R2287" i="1"/>
  <c r="N59" i="9" s="1"/>
  <c r="X59" i="9" s="1"/>
  <c r="R2295" i="1"/>
  <c r="N51" i="9" s="1"/>
  <c r="R2303" i="1"/>
  <c r="N43" i="9" s="1"/>
  <c r="R2311" i="1"/>
  <c r="N35" i="9" s="1"/>
  <c r="X35" i="9" s="1"/>
  <c r="R2319" i="1"/>
  <c r="R2327" i="1"/>
  <c r="N19" i="9" s="1"/>
  <c r="X19" i="9" s="1"/>
  <c r="R2335" i="1"/>
  <c r="R36" i="1"/>
  <c r="N2302" i="9" s="1"/>
  <c r="R68" i="1"/>
  <c r="N2271" i="9" s="1"/>
  <c r="X2271" i="9" s="1"/>
  <c r="R100" i="1"/>
  <c r="N2239" i="9" s="1"/>
  <c r="X2239" i="9" s="1"/>
  <c r="R132" i="1"/>
  <c r="N2207" i="9" s="1"/>
  <c r="X2207" i="9" s="1"/>
  <c r="R164" i="1"/>
  <c r="N2175" i="9" s="1"/>
  <c r="X2175" i="9" s="1"/>
  <c r="R196" i="1"/>
  <c r="N2143" i="9" s="1"/>
  <c r="X2143" i="9" s="1"/>
  <c r="R228" i="1"/>
  <c r="N2111" i="9" s="1"/>
  <c r="X2111" i="9" s="1"/>
  <c r="R260" i="1"/>
  <c r="N2079" i="9" s="1"/>
  <c r="X2079" i="9" s="1"/>
  <c r="R292" i="1"/>
  <c r="N2047" i="9" s="1"/>
  <c r="X2047" i="9" s="1"/>
  <c r="R700" i="1"/>
  <c r="N1640" i="9" s="1"/>
  <c r="R712" i="1"/>
  <c r="N1628" i="9" s="1"/>
  <c r="R724" i="1"/>
  <c r="N1616" i="9" s="1"/>
  <c r="X1616" i="9" s="1"/>
  <c r="R732" i="1"/>
  <c r="N1608" i="9" s="1"/>
  <c r="R744" i="1"/>
  <c r="N1597" i="9" s="1"/>
  <c r="X1597" i="9" s="1"/>
  <c r="R756" i="1"/>
  <c r="N1585" i="9" s="1"/>
  <c r="X1585" i="9" s="1"/>
  <c r="R764" i="1"/>
  <c r="N1577" i="9" s="1"/>
  <c r="R776" i="1"/>
  <c r="N1565" i="9" s="1"/>
  <c r="X1565" i="9" s="1"/>
  <c r="R788" i="1"/>
  <c r="N1553" i="9" s="1"/>
  <c r="R796" i="1"/>
  <c r="N1545" i="9" s="1"/>
  <c r="X1545" i="9" s="1"/>
  <c r="R808" i="1"/>
  <c r="N1533" i="9" s="1"/>
  <c r="R820" i="1"/>
  <c r="N1521" i="9" s="1"/>
  <c r="R828" i="1"/>
  <c r="N1513" i="9" s="1"/>
  <c r="X1513" i="9" s="1"/>
  <c r="R840" i="1"/>
  <c r="N1501" i="9" s="1"/>
  <c r="R852" i="1"/>
  <c r="N1489" i="9" s="1"/>
  <c r="X1489" i="9" s="1"/>
  <c r="R860" i="1"/>
  <c r="N1481" i="9" s="1"/>
  <c r="X1481" i="9" s="1"/>
  <c r="R872" i="1"/>
  <c r="N1469" i="9" s="1"/>
  <c r="R884" i="1"/>
  <c r="N1457" i="9" s="1"/>
  <c r="X1457" i="9" s="1"/>
  <c r="R892" i="1"/>
  <c r="N1449" i="9" s="1"/>
  <c r="R904" i="1"/>
  <c r="R916" i="1"/>
  <c r="N1425" i="9" s="1"/>
  <c r="R924" i="1"/>
  <c r="N1417" i="9" s="1"/>
  <c r="X1417" i="9" s="1"/>
  <c r="R936" i="1"/>
  <c r="N1405" i="9" s="1"/>
  <c r="X1405" i="9" s="1"/>
  <c r="R948" i="1"/>
  <c r="R956" i="1"/>
  <c r="N1385" i="9" s="1"/>
  <c r="X1385" i="9" s="1"/>
  <c r="R968" i="1"/>
  <c r="R980" i="1"/>
  <c r="N1361" i="9" s="1"/>
  <c r="R988" i="1"/>
  <c r="R1000" i="1"/>
  <c r="R1012" i="1"/>
  <c r="N1329" i="9" s="1"/>
  <c r="R1020" i="1"/>
  <c r="N1321" i="9" s="1"/>
  <c r="R1032" i="1"/>
  <c r="N1309" i="9" s="1"/>
  <c r="R1044" i="1"/>
  <c r="N1297" i="9" s="1"/>
  <c r="X1297" i="9" s="1"/>
  <c r="R1052" i="1"/>
  <c r="R1064" i="1"/>
  <c r="N1277" i="9" s="1"/>
  <c r="R1076" i="1"/>
  <c r="N1265" i="9" s="1"/>
  <c r="X1265" i="9" s="1"/>
  <c r="R1084" i="1"/>
  <c r="N1257" i="9" s="1"/>
  <c r="R1096" i="1"/>
  <c r="R1108" i="1"/>
  <c r="N1233" i="9" s="1"/>
  <c r="X1233" i="9" s="1"/>
  <c r="R1116" i="1"/>
  <c r="N1225" i="9" s="1"/>
  <c r="R1128" i="1"/>
  <c r="N1213" i="9" s="1"/>
  <c r="X1213" i="9" s="1"/>
  <c r="R1140" i="1"/>
  <c r="N1201" i="9" s="1"/>
  <c r="X1201" i="9" s="1"/>
  <c r="R1148" i="1"/>
  <c r="R1160" i="1"/>
  <c r="N1181" i="9" s="1"/>
  <c r="R1172" i="1"/>
  <c r="R1180" i="1"/>
  <c r="R1192" i="1"/>
  <c r="N1149" i="9" s="1"/>
  <c r="X1149" i="9" s="1"/>
  <c r="R1204" i="1"/>
  <c r="N1137" i="9" s="1"/>
  <c r="R1212" i="1"/>
  <c r="N1129" i="9" s="1"/>
  <c r="X1129" i="9" s="1"/>
  <c r="R1224" i="1"/>
  <c r="N1117" i="9" s="1"/>
  <c r="R1236" i="1"/>
  <c r="N1105" i="9" s="1"/>
  <c r="X1105" i="9" s="1"/>
  <c r="R1244" i="1"/>
  <c r="R1256" i="1"/>
  <c r="N1085" i="9" s="1"/>
  <c r="R1268" i="1"/>
  <c r="N1073" i="9" s="1"/>
  <c r="X1073" i="9" s="1"/>
  <c r="R1276" i="1"/>
  <c r="R1288" i="1"/>
  <c r="N1053" i="9" s="1"/>
  <c r="X1053" i="9" s="1"/>
  <c r="R1300" i="1"/>
  <c r="N1041" i="9" s="1"/>
  <c r="X1041" i="9" s="1"/>
  <c r="R1308" i="1"/>
  <c r="N1033" i="9" s="1"/>
  <c r="R1320" i="1"/>
  <c r="N1021" i="9" s="1"/>
  <c r="R1332" i="1"/>
  <c r="R1340" i="1"/>
  <c r="N1001" i="9" s="1"/>
  <c r="R1352" i="1"/>
  <c r="N989" i="9" s="1"/>
  <c r="X989" i="9" s="1"/>
  <c r="R1364" i="1"/>
  <c r="R1372" i="1"/>
  <c r="R1384" i="1"/>
  <c r="N957" i="9" s="1"/>
  <c r="R1396" i="1"/>
  <c r="N945" i="9" s="1"/>
  <c r="R1404" i="1"/>
  <c r="N937" i="9" s="1"/>
  <c r="R1416" i="1"/>
  <c r="N925" i="9" s="1"/>
  <c r="X925" i="9" s="1"/>
  <c r="R1428" i="1"/>
  <c r="N913" i="9" s="1"/>
  <c r="X913" i="9" s="1"/>
  <c r="R1436" i="1"/>
  <c r="N905" i="9" s="1"/>
  <c r="R1448" i="1"/>
  <c r="R1460" i="1"/>
  <c r="N881" i="9" s="1"/>
  <c r="X881" i="9" s="1"/>
  <c r="R1468" i="1"/>
  <c r="R1480" i="1"/>
  <c r="N861" i="9" s="1"/>
  <c r="R1492" i="1"/>
  <c r="N849" i="9" s="1"/>
  <c r="R1500" i="1"/>
  <c r="N841" i="9" s="1"/>
  <c r="X841" i="9" s="1"/>
  <c r="R1512" i="1"/>
  <c r="N829" i="9" s="1"/>
  <c r="R1544" i="1"/>
  <c r="R1576" i="1"/>
  <c r="N765" i="9" s="1"/>
  <c r="R1608" i="1"/>
  <c r="R1620" i="1"/>
  <c r="N721" i="9" s="1"/>
  <c r="X721" i="9" s="1"/>
  <c r="R1628" i="1"/>
  <c r="N713" i="9" s="1"/>
  <c r="R1640" i="1"/>
  <c r="R1652" i="1"/>
  <c r="N689" i="9" s="1"/>
  <c r="X689" i="9" s="1"/>
  <c r="R1660" i="1"/>
  <c r="N681" i="9" s="1"/>
  <c r="R1672" i="1"/>
  <c r="N669" i="9" s="1"/>
  <c r="R1684" i="1"/>
  <c r="N657" i="9" s="1"/>
  <c r="R1692" i="1"/>
  <c r="N649" i="9" s="1"/>
  <c r="R1704" i="1"/>
  <c r="N637" i="9" s="1"/>
  <c r="R1716" i="1"/>
  <c r="R1724" i="1"/>
  <c r="N617" i="9" s="1"/>
  <c r="X617" i="9" s="1"/>
  <c r="R1736" i="1"/>
  <c r="N605" i="9" s="1"/>
  <c r="X605" i="9" s="1"/>
  <c r="R1748" i="1"/>
  <c r="N593" i="9" s="1"/>
  <c r="X593" i="9" s="1"/>
  <c r="R1756" i="1"/>
  <c r="N585" i="9" s="1"/>
  <c r="R1780" i="1"/>
  <c r="N561" i="9" s="1"/>
  <c r="X561" i="9" s="1"/>
  <c r="R1788" i="1"/>
  <c r="N553" i="9" s="1"/>
  <c r="R1812" i="1"/>
  <c r="N529" i="9" s="1"/>
  <c r="X529" i="9" s="1"/>
  <c r="R1820" i="1"/>
  <c r="N521" i="9" s="1"/>
  <c r="X521" i="9" s="1"/>
  <c r="R1844" i="1"/>
  <c r="N497" i="9" s="1"/>
  <c r="X497" i="9" s="1"/>
  <c r="R1852" i="1"/>
  <c r="R1876" i="1"/>
  <c r="N466" i="9" s="1"/>
  <c r="X466" i="9" s="1"/>
  <c r="R1884" i="1"/>
  <c r="N458" i="9" s="1"/>
  <c r="X458" i="9" s="1"/>
  <c r="R1908" i="1"/>
  <c r="N434" i="9" s="1"/>
  <c r="X434" i="9" s="1"/>
  <c r="R1916" i="1"/>
  <c r="N426" i="9" s="1"/>
  <c r="X426" i="9" s="1"/>
  <c r="R1940" i="1"/>
  <c r="N402" i="9" s="1"/>
  <c r="X402" i="9" s="1"/>
  <c r="R1948" i="1"/>
  <c r="R1972" i="1"/>
  <c r="N370" i="9" s="1"/>
  <c r="R1980" i="1"/>
  <c r="N362" i="9" s="1"/>
  <c r="X362" i="9" s="1"/>
  <c r="R2004" i="1"/>
  <c r="N338" i="9" s="1"/>
  <c r="R2012" i="1"/>
  <c r="R2036" i="1"/>
  <c r="N306" i="9" s="1"/>
  <c r="R2044" i="1"/>
  <c r="R2068" i="1"/>
  <c r="N274" i="9" s="1"/>
  <c r="R2076" i="1"/>
  <c r="N266" i="9" s="1"/>
  <c r="X266" i="9" s="1"/>
  <c r="R2104" i="1"/>
  <c r="N239" i="9" s="1"/>
  <c r="X239" i="9" s="1"/>
  <c r="R2112" i="1"/>
  <c r="R2136" i="1"/>
  <c r="N208" i="9" s="1"/>
  <c r="R2144" i="1"/>
  <c r="N200" i="9" s="1"/>
  <c r="X200" i="9" s="1"/>
  <c r="R2172" i="1"/>
  <c r="N173" i="9" s="1"/>
  <c r="R2180" i="1"/>
  <c r="N165" i="9" s="1"/>
  <c r="R2208" i="1"/>
  <c r="N138" i="9" s="1"/>
  <c r="X138" i="9" s="1"/>
  <c r="R2216" i="1"/>
  <c r="N130" i="9" s="1"/>
  <c r="R2240" i="1"/>
  <c r="N106" i="9" s="1"/>
  <c r="R2248" i="1"/>
  <c r="N98" i="9" s="1"/>
  <c r="R2272" i="1"/>
  <c r="N74" i="9" s="1"/>
  <c r="R2280" i="1"/>
  <c r="N66" i="9" s="1"/>
  <c r="R2304" i="1"/>
  <c r="N42" i="9" s="1"/>
  <c r="R2312" i="1"/>
  <c r="N34" i="9" s="1"/>
  <c r="R2336" i="1"/>
  <c r="N10" i="9" s="1"/>
  <c r="R41" i="1"/>
  <c r="N2297" i="9" s="1"/>
  <c r="R49" i="1"/>
  <c r="N2290" i="9" s="1"/>
  <c r="R81" i="1"/>
  <c r="N2258" i="9" s="1"/>
  <c r="X2258" i="9" s="1"/>
  <c r="R121" i="1"/>
  <c r="N2218" i="9" s="1"/>
  <c r="X2218" i="9" s="1"/>
  <c r="R161" i="1"/>
  <c r="N2178" i="9" s="1"/>
  <c r="X2178" i="9" s="1"/>
  <c r="R201" i="1"/>
  <c r="N2138" i="9" s="1"/>
  <c r="X2138" i="9" s="1"/>
  <c r="R221" i="1"/>
  <c r="N2118" i="9" s="1"/>
  <c r="X2118" i="9" s="1"/>
  <c r="R229" i="1"/>
  <c r="N2110" i="9" s="1"/>
  <c r="R253" i="1"/>
  <c r="N2086" i="9" s="1"/>
  <c r="X2086" i="9" s="1"/>
  <c r="R281" i="1"/>
  <c r="N2058" i="9" s="1"/>
  <c r="X2058" i="9" s="1"/>
  <c r="R289" i="1"/>
  <c r="N2050" i="9" s="1"/>
  <c r="X2050" i="9" s="1"/>
  <c r="R345" i="1"/>
  <c r="R353" i="1"/>
  <c r="N1987" i="9" s="1"/>
  <c r="R401" i="1"/>
  <c r="N1939" i="9" s="1"/>
  <c r="R409" i="1"/>
  <c r="R437" i="1"/>
  <c r="R445" i="1"/>
  <c r="N1895" i="9" s="1"/>
  <c r="X1895" i="9" s="1"/>
  <c r="R465" i="1"/>
  <c r="N1875" i="9" s="1"/>
  <c r="R473" i="1"/>
  <c r="R501" i="1"/>
  <c r="R509" i="1"/>
  <c r="N1831" i="9" s="1"/>
  <c r="X1831" i="9" s="1"/>
  <c r="R529" i="1"/>
  <c r="N1811" i="9" s="1"/>
  <c r="R537" i="1"/>
  <c r="R565" i="1"/>
  <c r="R573" i="1"/>
  <c r="N1767" i="9" s="1"/>
  <c r="X1767" i="9" s="1"/>
  <c r="R593" i="1"/>
  <c r="N1747" i="9" s="1"/>
  <c r="R601" i="1"/>
  <c r="R629" i="1"/>
  <c r="R637" i="1"/>
  <c r="N1703" i="9" s="1"/>
  <c r="X1703" i="9" s="1"/>
  <c r="R657" i="1"/>
  <c r="N1683" i="9" s="1"/>
  <c r="R665" i="1"/>
  <c r="R693" i="1"/>
  <c r="R701" i="1"/>
  <c r="N1639" i="9" s="1"/>
  <c r="R721" i="1"/>
  <c r="N1619" i="9" s="1"/>
  <c r="R729" i="1"/>
  <c r="R761" i="1"/>
  <c r="N1580" i="9" s="1"/>
  <c r="R769" i="1"/>
  <c r="N1572" i="9" s="1"/>
  <c r="R789" i="1"/>
  <c r="N1552" i="9" s="1"/>
  <c r="X1552" i="9" s="1"/>
  <c r="R797" i="1"/>
  <c r="N1544" i="9" s="1"/>
  <c r="X1544" i="9" s="1"/>
  <c r="R825" i="1"/>
  <c r="N1516" i="9" s="1"/>
  <c r="R833" i="1"/>
  <c r="N1508" i="9" s="1"/>
  <c r="R853" i="1"/>
  <c r="N1488" i="9" s="1"/>
  <c r="R861" i="1"/>
  <c r="N1480" i="9" s="1"/>
  <c r="X1480" i="9" s="1"/>
  <c r="R889" i="1"/>
  <c r="N1452" i="9" s="1"/>
  <c r="R897" i="1"/>
  <c r="N1444" i="9" s="1"/>
  <c r="R917" i="1"/>
  <c r="N1424" i="9" s="1"/>
  <c r="R925" i="1"/>
  <c r="N1416" i="9" s="1"/>
  <c r="X1416" i="9" s="1"/>
  <c r="R953" i="1"/>
  <c r="N1388" i="9" s="1"/>
  <c r="X1388" i="9" s="1"/>
  <c r="R961" i="1"/>
  <c r="N1380" i="9" s="1"/>
  <c r="R981" i="1"/>
  <c r="N1360" i="9" s="1"/>
  <c r="R1001" i="1"/>
  <c r="N1340" i="9" s="1"/>
  <c r="R1013" i="1"/>
  <c r="N1328" i="9" s="1"/>
  <c r="R1021" i="1"/>
  <c r="N1320" i="9" s="1"/>
  <c r="X1320" i="9" s="1"/>
  <c r="R1033" i="1"/>
  <c r="N1308" i="9" s="1"/>
  <c r="R1045" i="1"/>
  <c r="N1296" i="9" s="1"/>
  <c r="R1053" i="1"/>
  <c r="N1288" i="9" s="1"/>
  <c r="X1288" i="9" s="1"/>
  <c r="R1065" i="1"/>
  <c r="N1276" i="9" s="1"/>
  <c r="R1077" i="1"/>
  <c r="N1264" i="9" s="1"/>
  <c r="R1085" i="1"/>
  <c r="N1256" i="9" s="1"/>
  <c r="X1256" i="9" s="1"/>
  <c r="R1097" i="1"/>
  <c r="N1244" i="9" s="1"/>
  <c r="R1109" i="1"/>
  <c r="N1232" i="9" s="1"/>
  <c r="R1117" i="1"/>
  <c r="N1224" i="9" s="1"/>
  <c r="X1224" i="9" s="1"/>
  <c r="R1129" i="1"/>
  <c r="N1212" i="9" s="1"/>
  <c r="R1141" i="1"/>
  <c r="N1200" i="9" s="1"/>
  <c r="R1149" i="1"/>
  <c r="N1192" i="9" s="1"/>
  <c r="X1192" i="9" s="1"/>
  <c r="R1161" i="1"/>
  <c r="N1180" i="9" s="1"/>
  <c r="R1173" i="1"/>
  <c r="N1168" i="9" s="1"/>
  <c r="R1181" i="1"/>
  <c r="N1160" i="9" s="1"/>
  <c r="X1160" i="9" s="1"/>
  <c r="R1193" i="1"/>
  <c r="N1148" i="9" s="1"/>
  <c r="R1205" i="1"/>
  <c r="N1136" i="9" s="1"/>
  <c r="R1213" i="1"/>
  <c r="N1128" i="9" s="1"/>
  <c r="X1128" i="9" s="1"/>
  <c r="R1225" i="1"/>
  <c r="N1116" i="9" s="1"/>
  <c r="R1237" i="1"/>
  <c r="N1104" i="9" s="1"/>
  <c r="R1245" i="1"/>
  <c r="N1096" i="9" s="1"/>
  <c r="X1096" i="9" s="1"/>
  <c r="R1257" i="1"/>
  <c r="N1084" i="9" s="1"/>
  <c r="R1269" i="1"/>
  <c r="N1072" i="9" s="1"/>
  <c r="R1277" i="1"/>
  <c r="N1064" i="9" s="1"/>
  <c r="X1064" i="9" s="1"/>
  <c r="R1289" i="1"/>
  <c r="N1052" i="9" s="1"/>
  <c r="R1301" i="1"/>
  <c r="N1040" i="9" s="1"/>
  <c r="R1309" i="1"/>
  <c r="N1032" i="9" s="1"/>
  <c r="X1032" i="9" s="1"/>
  <c r="R1321" i="1"/>
  <c r="N1020" i="9" s="1"/>
  <c r="R1333" i="1"/>
  <c r="N1008" i="9" s="1"/>
  <c r="R1341" i="1"/>
  <c r="N1000" i="9" s="1"/>
  <c r="X1000" i="9" s="1"/>
  <c r="R1353" i="1"/>
  <c r="N988" i="9" s="1"/>
  <c r="R1365" i="1"/>
  <c r="N976" i="9" s="1"/>
  <c r="R1373" i="1"/>
  <c r="N968" i="9" s="1"/>
  <c r="X968" i="9" s="1"/>
  <c r="R1385" i="1"/>
  <c r="N956" i="9" s="1"/>
  <c r="R1397" i="1"/>
  <c r="N944" i="9" s="1"/>
  <c r="R1405" i="1"/>
  <c r="N936" i="9" s="1"/>
  <c r="X936" i="9" s="1"/>
  <c r="R1417" i="1"/>
  <c r="N924" i="9" s="1"/>
  <c r="R1429" i="1"/>
  <c r="N912" i="9" s="1"/>
  <c r="R1437" i="1"/>
  <c r="N904" i="9" s="1"/>
  <c r="X904" i="9" s="1"/>
  <c r="R1449" i="1"/>
  <c r="N892" i="9" s="1"/>
  <c r="R1457" i="1"/>
  <c r="N884" i="9" s="1"/>
  <c r="X884" i="9" s="1"/>
  <c r="R1465" i="1"/>
  <c r="N876" i="9" s="1"/>
  <c r="X876" i="9" s="1"/>
  <c r="R1473" i="1"/>
  <c r="N868" i="9" s="1"/>
  <c r="X868" i="9" s="1"/>
  <c r="R1481" i="1"/>
  <c r="N860" i="9" s="1"/>
  <c r="R1489" i="1"/>
  <c r="N852" i="9" s="1"/>
  <c r="X852" i="9" s="1"/>
  <c r="R1497" i="1"/>
  <c r="N844" i="9" s="1"/>
  <c r="X844" i="9" s="1"/>
  <c r="R1505" i="1"/>
  <c r="N836" i="9" s="1"/>
  <c r="R1513" i="1"/>
  <c r="N828" i="9" s="1"/>
  <c r="R1521" i="1"/>
  <c r="N820" i="9" s="1"/>
  <c r="X820" i="9" s="1"/>
  <c r="R1529" i="1"/>
  <c r="N812" i="9" s="1"/>
  <c r="X812" i="9" s="1"/>
  <c r="R1537" i="1"/>
  <c r="N804" i="9" s="1"/>
  <c r="X804" i="9" s="1"/>
  <c r="R1545" i="1"/>
  <c r="N796" i="9" s="1"/>
  <c r="R1553" i="1"/>
  <c r="N788" i="9" s="1"/>
  <c r="R1561" i="1"/>
  <c r="N780" i="9" s="1"/>
  <c r="X780" i="9" s="1"/>
  <c r="R1569" i="1"/>
  <c r="N772" i="9" s="1"/>
  <c r="X772" i="9" s="1"/>
  <c r="R1577" i="1"/>
  <c r="N764" i="9" s="1"/>
  <c r="R1585" i="1"/>
  <c r="N756" i="9" s="1"/>
  <c r="R1593" i="1"/>
  <c r="N748" i="9" s="1"/>
  <c r="X748" i="9" s="1"/>
  <c r="R1601" i="1"/>
  <c r="N740" i="9" s="1"/>
  <c r="R1609" i="1"/>
  <c r="N732" i="9" s="1"/>
  <c r="R1617" i="1"/>
  <c r="N724" i="9" s="1"/>
  <c r="X724" i="9" s="1"/>
  <c r="R1625" i="1"/>
  <c r="N716" i="9" s="1"/>
  <c r="X716" i="9" s="1"/>
  <c r="R1633" i="1"/>
  <c r="N708" i="9" s="1"/>
  <c r="R1641" i="1"/>
  <c r="N700" i="9" s="1"/>
  <c r="R1649" i="1"/>
  <c r="N692" i="9" s="1"/>
  <c r="X692" i="9" s="1"/>
  <c r="R1657" i="1"/>
  <c r="N684" i="9" s="1"/>
  <c r="X684" i="9" s="1"/>
  <c r="R1665" i="1"/>
  <c r="N676" i="9" s="1"/>
  <c r="X676" i="9" s="1"/>
  <c r="R1673" i="1"/>
  <c r="N668" i="9" s="1"/>
  <c r="R1681" i="1"/>
  <c r="N660" i="9" s="1"/>
  <c r="R1689" i="1"/>
  <c r="N652" i="9" s="1"/>
  <c r="X652" i="9" s="1"/>
  <c r="R1697" i="1"/>
  <c r="N644" i="9" s="1"/>
  <c r="X644" i="9" s="1"/>
  <c r="R1705" i="1"/>
  <c r="N636" i="9" s="1"/>
  <c r="R1713" i="1"/>
  <c r="N628" i="9" s="1"/>
  <c r="R1721" i="1"/>
  <c r="N620" i="9" s="1"/>
  <c r="X620" i="9" s="1"/>
  <c r="R1729" i="1"/>
  <c r="N612" i="9" s="1"/>
  <c r="R1737" i="1"/>
  <c r="N604" i="9" s="1"/>
  <c r="R1745" i="1"/>
  <c r="N596" i="9" s="1"/>
  <c r="X596" i="9" s="1"/>
  <c r="R1753" i="1"/>
  <c r="N588" i="9" s="1"/>
  <c r="X588" i="9" s="1"/>
  <c r="R1761" i="1"/>
  <c r="N580" i="9" s="1"/>
  <c r="X580" i="9" s="1"/>
  <c r="R1769" i="1"/>
  <c r="N572" i="9" s="1"/>
  <c r="R1777" i="1"/>
  <c r="N564" i="9" s="1"/>
  <c r="X564" i="9" s="1"/>
  <c r="R1785" i="1"/>
  <c r="N556" i="9" s="1"/>
  <c r="X556" i="9" s="1"/>
  <c r="R1793" i="1"/>
  <c r="N548" i="9" s="1"/>
  <c r="X548" i="9" s="1"/>
  <c r="R1801" i="1"/>
  <c r="N540" i="9" s="1"/>
  <c r="R1809" i="1"/>
  <c r="N532" i="9" s="1"/>
  <c r="X532" i="9" s="1"/>
  <c r="R1817" i="1"/>
  <c r="N524" i="9" s="1"/>
  <c r="X524" i="9" s="1"/>
  <c r="R1825" i="1"/>
  <c r="N516" i="9" s="1"/>
  <c r="R1833" i="1"/>
  <c r="N508" i="9" s="1"/>
  <c r="R1841" i="1"/>
  <c r="N500" i="9" s="1"/>
  <c r="R1849" i="1"/>
  <c r="N492" i="9" s="1"/>
  <c r="X492" i="9" s="1"/>
  <c r="R1857" i="1"/>
  <c r="N484" i="9" s="1"/>
  <c r="R1869" i="1"/>
  <c r="N473" i="9" s="1"/>
  <c r="R1877" i="1"/>
  <c r="N465" i="9" s="1"/>
  <c r="X465" i="9" s="1"/>
  <c r="R1885" i="1"/>
  <c r="N457" i="9" s="1"/>
  <c r="R1893" i="1"/>
  <c r="N449" i="9" s="1"/>
  <c r="X449" i="9" s="1"/>
  <c r="R1901" i="1"/>
  <c r="N441" i="9" s="1"/>
  <c r="R1909" i="1"/>
  <c r="N433" i="9" s="1"/>
  <c r="X433" i="9" s="1"/>
  <c r="R1917" i="1"/>
  <c r="N425" i="9" s="1"/>
  <c r="R1925" i="1"/>
  <c r="N417" i="9" s="1"/>
  <c r="X417" i="9" s="1"/>
  <c r="R1933" i="1"/>
  <c r="N409" i="9" s="1"/>
  <c r="R1941" i="1"/>
  <c r="N401" i="9" s="1"/>
  <c r="X401" i="9" s="1"/>
  <c r="R1949" i="1"/>
  <c r="N393" i="9" s="1"/>
  <c r="R1957" i="1"/>
  <c r="N385" i="9" s="1"/>
  <c r="X385" i="9" s="1"/>
  <c r="R1965" i="1"/>
  <c r="N377" i="9" s="1"/>
  <c r="R1973" i="1"/>
  <c r="N369" i="9" s="1"/>
  <c r="X369" i="9" s="1"/>
  <c r="R1981" i="1"/>
  <c r="N361" i="9" s="1"/>
  <c r="R1989" i="1"/>
  <c r="N353" i="9" s="1"/>
  <c r="X353" i="9" s="1"/>
  <c r="R1997" i="1"/>
  <c r="N345" i="9" s="1"/>
  <c r="R2005" i="1"/>
  <c r="N337" i="9" s="1"/>
  <c r="X337" i="9" s="1"/>
  <c r="R2013" i="1"/>
  <c r="N329" i="9" s="1"/>
  <c r="R2021" i="1"/>
  <c r="N321" i="9" s="1"/>
  <c r="X321" i="9" s="1"/>
  <c r="R2029" i="1"/>
  <c r="N313" i="9" s="1"/>
  <c r="R2037" i="1"/>
  <c r="N305" i="9" s="1"/>
  <c r="X305" i="9" s="1"/>
  <c r="R2045" i="1"/>
  <c r="N297" i="9" s="1"/>
  <c r="R2053" i="1"/>
  <c r="N289" i="9" s="1"/>
  <c r="X289" i="9" s="1"/>
  <c r="R2061" i="1"/>
  <c r="N281" i="9" s="1"/>
  <c r="R2069" i="1"/>
  <c r="N273" i="9" s="1"/>
  <c r="X273" i="9" s="1"/>
  <c r="R2077" i="1"/>
  <c r="N265" i="9" s="1"/>
  <c r="R2085" i="1"/>
  <c r="N257" i="9" s="1"/>
  <c r="X257" i="9" s="1"/>
  <c r="R2093" i="1"/>
  <c r="N249" i="9" s="1"/>
  <c r="R2101" i="1"/>
  <c r="N242" i="9" s="1"/>
  <c r="X242" i="9" s="1"/>
  <c r="R2109" i="1"/>
  <c r="N234" i="9" s="1"/>
  <c r="R2117" i="1"/>
  <c r="N226" i="9" s="1"/>
  <c r="R2125" i="1"/>
  <c r="N218" i="9" s="1"/>
  <c r="X218" i="9" s="1"/>
  <c r="R2133" i="1"/>
  <c r="N211" i="9" s="1"/>
  <c r="X211" i="9" s="1"/>
  <c r="R2141" i="1"/>
  <c r="R2149" i="1"/>
  <c r="N195" i="9" s="1"/>
  <c r="X195" i="9" s="1"/>
  <c r="R2157" i="1"/>
  <c r="N187" i="9" s="1"/>
  <c r="R2165" i="1"/>
  <c r="N180" i="9" s="1"/>
  <c r="X180" i="9" s="1"/>
  <c r="R2173" i="1"/>
  <c r="R2181" i="1"/>
  <c r="N164" i="9" s="1"/>
  <c r="R2189" i="1"/>
  <c r="R2197" i="1"/>
  <c r="N148" i="9" s="1"/>
  <c r="X148" i="9" s="1"/>
  <c r="R2205" i="1"/>
  <c r="R2213" i="1"/>
  <c r="N133" i="9" s="1"/>
  <c r="X133" i="9" s="1"/>
  <c r="R2221" i="1"/>
  <c r="R2229" i="1"/>
  <c r="N117" i="9" s="1"/>
  <c r="R2237" i="1"/>
  <c r="R2245" i="1"/>
  <c r="N101" i="9" s="1"/>
  <c r="R2253" i="1"/>
  <c r="R2261" i="1"/>
  <c r="N85" i="9" s="1"/>
  <c r="R2269" i="1"/>
  <c r="R2277" i="1"/>
  <c r="N69" i="9" s="1"/>
  <c r="R2285" i="1"/>
  <c r="R2293" i="1"/>
  <c r="N53" i="9" s="1"/>
  <c r="R2301" i="1"/>
  <c r="R2309" i="1"/>
  <c r="N37" i="9" s="1"/>
  <c r="R2317" i="1"/>
  <c r="R2325" i="1"/>
  <c r="N21" i="9" s="1"/>
  <c r="X21" i="9" s="1"/>
  <c r="R2333" i="1"/>
  <c r="R2341" i="1"/>
  <c r="N5" i="9" s="1"/>
  <c r="X5" i="9" s="1"/>
  <c r="R34" i="1"/>
  <c r="N2304" i="9" s="1"/>
  <c r="X2304" i="9" s="1"/>
  <c r="R66" i="1"/>
  <c r="R98" i="1"/>
  <c r="N2241" i="9" s="1"/>
  <c r="X2241" i="9" s="1"/>
  <c r="R130" i="1"/>
  <c r="N2209" i="9" s="1"/>
  <c r="X2209" i="9" s="1"/>
  <c r="R162" i="1"/>
  <c r="N2177" i="9" s="1"/>
  <c r="X2177" i="9" s="1"/>
  <c r="R194" i="1"/>
  <c r="N2145" i="9" s="1"/>
  <c r="X2145" i="9" s="1"/>
  <c r="R226" i="1"/>
  <c r="N2113" i="9" s="1"/>
  <c r="X2113" i="9" s="1"/>
  <c r="R258" i="1"/>
  <c r="N2081" i="9" s="1"/>
  <c r="X2081" i="9" s="1"/>
  <c r="R290" i="1"/>
  <c r="N2049" i="9" s="1"/>
  <c r="X2049" i="9" s="1"/>
  <c r="R322" i="1"/>
  <c r="N2018" i="9" s="1"/>
  <c r="R346" i="1"/>
  <c r="R354" i="1"/>
  <c r="N1986" i="9" s="1"/>
  <c r="R378" i="1"/>
  <c r="R386" i="1"/>
  <c r="N1954" i="9" s="1"/>
  <c r="R410" i="1"/>
  <c r="R418" i="1"/>
  <c r="N1922" i="9" s="1"/>
  <c r="R442" i="1"/>
  <c r="R450" i="1"/>
  <c r="N1890" i="9" s="1"/>
  <c r="R474" i="1"/>
  <c r="R482" i="1"/>
  <c r="N1858" i="9" s="1"/>
  <c r="R506" i="1"/>
  <c r="R514" i="1"/>
  <c r="N1826" i="9" s="1"/>
  <c r="R538" i="1"/>
  <c r="R546" i="1"/>
  <c r="N1794" i="9" s="1"/>
  <c r="R570" i="1"/>
  <c r="R578" i="1"/>
  <c r="N1762" i="9" s="1"/>
  <c r="R602" i="1"/>
  <c r="R610" i="1"/>
  <c r="N1730" i="9" s="1"/>
  <c r="R634" i="1"/>
  <c r="R642" i="1"/>
  <c r="N1698" i="9" s="1"/>
  <c r="R678" i="1"/>
  <c r="N1662" i="9" s="1"/>
  <c r="R710" i="1"/>
  <c r="N1630" i="9" s="1"/>
  <c r="R774" i="1"/>
  <c r="N1567" i="9" s="1"/>
  <c r="X1567" i="9" s="1"/>
  <c r="R798" i="1"/>
  <c r="N1543" i="9" s="1"/>
  <c r="X1543" i="9" s="1"/>
  <c r="R810" i="1"/>
  <c r="R818" i="1"/>
  <c r="N1523" i="9" s="1"/>
  <c r="R830" i="1"/>
  <c r="N1511" i="9" s="1"/>
  <c r="X1511" i="9" s="1"/>
  <c r="R842" i="1"/>
  <c r="R850" i="1"/>
  <c r="N1491" i="9" s="1"/>
  <c r="R862" i="1"/>
  <c r="N1479" i="9" s="1"/>
  <c r="X1479" i="9" s="1"/>
  <c r="R874" i="1"/>
  <c r="R882" i="1"/>
  <c r="N1459" i="9" s="1"/>
  <c r="R894" i="1"/>
  <c r="N1447" i="9" s="1"/>
  <c r="X1447" i="9" s="1"/>
  <c r="R906" i="1"/>
  <c r="R914" i="1"/>
  <c r="N1427" i="9" s="1"/>
  <c r="R926" i="1"/>
  <c r="N1415" i="9" s="1"/>
  <c r="X1415" i="9" s="1"/>
  <c r="R938" i="1"/>
  <c r="R946" i="1"/>
  <c r="N1395" i="9" s="1"/>
  <c r="R958" i="1"/>
  <c r="N1383" i="9" s="1"/>
  <c r="X1383" i="9" s="1"/>
  <c r="R970" i="1"/>
  <c r="R978" i="1"/>
  <c r="N1363" i="9" s="1"/>
  <c r="R990" i="1"/>
  <c r="N1351" i="9" s="1"/>
  <c r="X1351" i="9" s="1"/>
  <c r="R1002" i="1"/>
  <c r="R1010" i="1"/>
  <c r="N1331" i="9" s="1"/>
  <c r="R1022" i="1"/>
  <c r="N1319" i="9" s="1"/>
  <c r="X1319" i="9" s="1"/>
  <c r="R1034" i="1"/>
  <c r="R1042" i="1"/>
  <c r="N1299" i="9" s="1"/>
  <c r="R1054" i="1"/>
  <c r="N1287" i="9" s="1"/>
  <c r="R1066" i="1"/>
  <c r="R1074" i="1"/>
  <c r="N1267" i="9" s="1"/>
  <c r="R1086" i="1"/>
  <c r="N1255" i="9" s="1"/>
  <c r="X1255" i="9" s="1"/>
  <c r="R1098" i="1"/>
  <c r="R1106" i="1"/>
  <c r="N1235" i="9" s="1"/>
  <c r="R1118" i="1"/>
  <c r="N1223" i="9" s="1"/>
  <c r="X1223" i="9" s="1"/>
  <c r="R1130" i="1"/>
  <c r="R1138" i="1"/>
  <c r="N1203" i="9" s="1"/>
  <c r="R1150" i="1"/>
  <c r="N1191" i="9" s="1"/>
  <c r="X1191" i="9" s="1"/>
  <c r="R1162" i="1"/>
  <c r="R1170" i="1"/>
  <c r="N1171" i="9" s="1"/>
  <c r="R1206" i="1"/>
  <c r="R1238" i="1"/>
  <c r="R1270" i="1"/>
  <c r="R1302" i="1"/>
  <c r="R1334" i="1"/>
  <c r="R1366" i="1"/>
  <c r="R1398" i="1"/>
  <c r="R1422" i="1"/>
  <c r="N919" i="9" s="1"/>
  <c r="X919" i="9" s="1"/>
  <c r="R1434" i="1"/>
  <c r="R1442" i="1"/>
  <c r="N899" i="9" s="1"/>
  <c r="R1454" i="1"/>
  <c r="N887" i="9" s="1"/>
  <c r="X887" i="9" s="1"/>
  <c r="R1466" i="1"/>
  <c r="R1474" i="1"/>
  <c r="N867" i="9" s="1"/>
  <c r="R1486" i="1"/>
  <c r="N855" i="9" s="1"/>
  <c r="X855" i="9" s="1"/>
  <c r="R1498" i="1"/>
  <c r="R1510" i="1"/>
  <c r="N831" i="9" s="1"/>
  <c r="X831" i="9" s="1"/>
  <c r="R1542" i="1"/>
  <c r="N799" i="9" s="1"/>
  <c r="X799" i="9" s="1"/>
  <c r="R1566" i="1"/>
  <c r="N775" i="9" s="1"/>
  <c r="X775" i="9" s="1"/>
  <c r="R1578" i="1"/>
  <c r="R1586" i="1"/>
  <c r="N755" i="9" s="1"/>
  <c r="X755" i="9" s="1"/>
  <c r="R1598" i="1"/>
  <c r="N743" i="9" s="1"/>
  <c r="X743" i="9" s="1"/>
  <c r="R1610" i="1"/>
  <c r="R1618" i="1"/>
  <c r="N723" i="9" s="1"/>
  <c r="R1630" i="1"/>
  <c r="N711" i="9" s="1"/>
  <c r="X711" i="9" s="1"/>
  <c r="R1642" i="1"/>
  <c r="R1650" i="1"/>
  <c r="N691" i="9" s="1"/>
  <c r="R1662" i="1"/>
  <c r="N679" i="9" s="1"/>
  <c r="X679" i="9" s="1"/>
  <c r="R1674" i="1"/>
  <c r="R1706" i="1"/>
  <c r="R1738" i="1"/>
  <c r="R1770" i="1"/>
  <c r="R1802" i="1"/>
  <c r="R1834" i="1"/>
  <c r="R1846" i="1"/>
  <c r="R1858" i="1"/>
  <c r="N483" i="9" s="1"/>
  <c r="R1882" i="1"/>
  <c r="R1914" i="1"/>
  <c r="R1946" i="1"/>
  <c r="R1958" i="1"/>
  <c r="N384" i="9" s="1"/>
  <c r="X384" i="9" s="1"/>
  <c r="R1970" i="1"/>
  <c r="N372" i="9" s="1"/>
  <c r="R1982" i="1"/>
  <c r="N360" i="9" s="1"/>
  <c r="X360" i="9" s="1"/>
  <c r="R1990" i="1"/>
  <c r="N352" i="9" s="1"/>
  <c r="X352" i="9" s="1"/>
  <c r="R2002" i="1"/>
  <c r="N340" i="9" s="1"/>
  <c r="R2014" i="1"/>
  <c r="N328" i="9" s="1"/>
  <c r="X328" i="9" s="1"/>
  <c r="R2022" i="1"/>
  <c r="N320" i="9" s="1"/>
  <c r="X320" i="9" s="1"/>
  <c r="R2034" i="1"/>
  <c r="N308" i="9" s="1"/>
  <c r="X308" i="9" s="1"/>
  <c r="R2046" i="1"/>
  <c r="N296" i="9" s="1"/>
  <c r="X296" i="9" s="1"/>
  <c r="R2054" i="1"/>
  <c r="N288" i="9" s="1"/>
  <c r="X288" i="9" s="1"/>
  <c r="R2066" i="1"/>
  <c r="N276" i="9" s="1"/>
  <c r="R2078" i="1"/>
  <c r="N264" i="9" s="1"/>
  <c r="X264" i="9" s="1"/>
  <c r="R2086" i="1"/>
  <c r="N256" i="9" s="1"/>
  <c r="X256" i="9" s="1"/>
  <c r="R2098" i="1"/>
  <c r="N244" i="9" s="1"/>
  <c r="R2110" i="1"/>
  <c r="N233" i="9" s="1"/>
  <c r="X233" i="9" s="1"/>
  <c r="R2122" i="1"/>
  <c r="R2154" i="1"/>
  <c r="N190" i="9" s="1"/>
  <c r="X190" i="9" s="1"/>
  <c r="R2186" i="1"/>
  <c r="N159" i="9" s="1"/>
  <c r="X159" i="9" s="1"/>
  <c r="R2222" i="1"/>
  <c r="R2230" i="1"/>
  <c r="N116" i="9" s="1"/>
  <c r="X116" i="9" s="1"/>
  <c r="R2242" i="1"/>
  <c r="N104" i="9" s="1"/>
  <c r="X104" i="9" s="1"/>
  <c r="R2266" i="1"/>
  <c r="N80" i="9" s="1"/>
  <c r="X80" i="9" s="1"/>
  <c r="R2298" i="1"/>
  <c r="N48" i="9" s="1"/>
  <c r="X48" i="9" s="1"/>
  <c r="R2330" i="1"/>
  <c r="N16" i="9" s="1"/>
  <c r="X16" i="9" s="1"/>
  <c r="R2342" i="1"/>
  <c r="N4" i="9" s="1"/>
  <c r="R272" i="1"/>
  <c r="N2067" i="9" s="1"/>
  <c r="R284" i="1"/>
  <c r="N2055" i="9" s="1"/>
  <c r="X2055" i="9" s="1"/>
  <c r="R300" i="1"/>
  <c r="N2040" i="9" s="1"/>
  <c r="X2040" i="9" s="1"/>
  <c r="R308" i="1"/>
  <c r="N2032" i="9" s="1"/>
  <c r="R320" i="1"/>
  <c r="N2020" i="9" s="1"/>
  <c r="R332" i="1"/>
  <c r="N2008" i="9" s="1"/>
  <c r="R352" i="1"/>
  <c r="N1988" i="9" s="1"/>
  <c r="X1988" i="9" s="1"/>
  <c r="R364" i="1"/>
  <c r="N1976" i="9" s="1"/>
  <c r="R372" i="1"/>
  <c r="N1968" i="9" s="1"/>
  <c r="X1968" i="9" s="1"/>
  <c r="R384" i="1"/>
  <c r="N1956" i="9" s="1"/>
  <c r="R396" i="1"/>
  <c r="N1944" i="9" s="1"/>
  <c r="R416" i="1"/>
  <c r="N1924" i="9" s="1"/>
  <c r="X1924" i="9" s="1"/>
  <c r="R428" i="1"/>
  <c r="N1912" i="9" s="1"/>
  <c r="R436" i="1"/>
  <c r="N1904" i="9" s="1"/>
  <c r="X1904" i="9" s="1"/>
  <c r="R448" i="1"/>
  <c r="N1892" i="9" s="1"/>
  <c r="R460" i="1"/>
  <c r="N1880" i="9" s="1"/>
  <c r="R480" i="1"/>
  <c r="N1860" i="9" s="1"/>
  <c r="R492" i="1"/>
  <c r="N1848" i="9" s="1"/>
  <c r="R500" i="1"/>
  <c r="N1840" i="9" s="1"/>
  <c r="R512" i="1"/>
  <c r="N1828" i="9" s="1"/>
  <c r="R524" i="1"/>
  <c r="N1816" i="9" s="1"/>
  <c r="R544" i="1"/>
  <c r="N1796" i="9" s="1"/>
  <c r="R556" i="1"/>
  <c r="N1784" i="9" s="1"/>
  <c r="R576" i="1"/>
  <c r="N1764" i="9" s="1"/>
  <c r="R588" i="1"/>
  <c r="N1752" i="9" s="1"/>
  <c r="R608" i="1"/>
  <c r="N1732" i="9" s="1"/>
  <c r="X1732" i="9" s="1"/>
  <c r="R620" i="1"/>
  <c r="N1720" i="9" s="1"/>
  <c r="R640" i="1"/>
  <c r="N1700" i="9" s="1"/>
  <c r="R652" i="1"/>
  <c r="N1688" i="9" s="1"/>
  <c r="R672" i="1"/>
  <c r="N1668" i="9" s="1"/>
  <c r="X1668" i="9" s="1"/>
  <c r="R704" i="1"/>
  <c r="N1636" i="9" s="1"/>
  <c r="R736" i="1"/>
  <c r="N1605" i="9" s="1"/>
  <c r="R768" i="1"/>
  <c r="N1573" i="9" s="1"/>
  <c r="X1573" i="9" s="1"/>
  <c r="R800" i="1"/>
  <c r="N1541" i="9" s="1"/>
  <c r="X1541" i="9" s="1"/>
  <c r="R832" i="1"/>
  <c r="N1509" i="9" s="1"/>
  <c r="X1509" i="9" s="1"/>
  <c r="R864" i="1"/>
  <c r="N1477" i="9" s="1"/>
  <c r="X1477" i="9" s="1"/>
  <c r="R896" i="1"/>
  <c r="N1445" i="9" s="1"/>
  <c r="R928" i="1"/>
  <c r="N1413" i="9" s="1"/>
  <c r="R960" i="1"/>
  <c r="N1381" i="9" s="1"/>
  <c r="R992" i="1"/>
  <c r="N1349" i="9" s="1"/>
  <c r="X1349" i="9" s="1"/>
  <c r="R1024" i="1"/>
  <c r="N1317" i="9" s="1"/>
  <c r="R1056" i="1"/>
  <c r="N1285" i="9" s="1"/>
  <c r="X1285" i="9" s="1"/>
  <c r="R1088" i="1"/>
  <c r="N1253" i="9" s="1"/>
  <c r="X1253" i="9" s="1"/>
  <c r="R1120" i="1"/>
  <c r="N1221" i="9" s="1"/>
  <c r="R1152" i="1"/>
  <c r="N1189" i="9" s="1"/>
  <c r="R1184" i="1"/>
  <c r="N1157" i="9" s="1"/>
  <c r="X1157" i="9" s="1"/>
  <c r="R1216" i="1"/>
  <c r="N1125" i="9" s="1"/>
  <c r="R1248" i="1"/>
  <c r="N1093" i="9" s="1"/>
  <c r="X1093" i="9" s="1"/>
  <c r="R1280" i="1"/>
  <c r="N1061" i="9" s="1"/>
  <c r="X1061" i="9" s="1"/>
  <c r="R1312" i="1"/>
  <c r="N1029" i="9" s="1"/>
  <c r="X1029" i="9" s="1"/>
  <c r="R1344" i="1"/>
  <c r="N997" i="9" s="1"/>
  <c r="R1376" i="1"/>
  <c r="N965" i="9" s="1"/>
  <c r="R1408" i="1"/>
  <c r="N933" i="9" s="1"/>
  <c r="X933" i="9" s="1"/>
  <c r="R1440" i="1"/>
  <c r="N901" i="9" s="1"/>
  <c r="R1472" i="1"/>
  <c r="N869" i="9" s="1"/>
  <c r="R1504" i="1"/>
  <c r="R1536" i="1"/>
  <c r="N805" i="9" s="1"/>
  <c r="X805" i="9" s="1"/>
  <c r="R1568" i="1"/>
  <c r="R1600" i="1"/>
  <c r="R1632" i="1"/>
  <c r="N709" i="9" s="1"/>
  <c r="X709" i="9" s="1"/>
  <c r="R1664" i="1"/>
  <c r="N677" i="9" s="1"/>
  <c r="X677" i="9" s="1"/>
  <c r="R1696" i="1"/>
  <c r="N645" i="9" s="1"/>
  <c r="X645" i="9" s="1"/>
  <c r="R1728" i="1"/>
  <c r="N613" i="9" s="1"/>
  <c r="X613" i="9" s="1"/>
  <c r="R5" i="1"/>
  <c r="N2333" i="9" s="1"/>
  <c r="X2333" i="9" s="1"/>
  <c r="R25" i="1"/>
  <c r="N2313" i="9" s="1"/>
  <c r="R33" i="1"/>
  <c r="R73" i="1"/>
  <c r="N2266" i="9" s="1"/>
  <c r="X2266" i="9" s="1"/>
  <c r="R105" i="1"/>
  <c r="N2234" i="9" s="1"/>
  <c r="X2234" i="9" s="1"/>
  <c r="R113" i="1"/>
  <c r="N2226" i="9" s="1"/>
  <c r="R153" i="1"/>
  <c r="N2186" i="9" s="1"/>
  <c r="X2186" i="9" s="1"/>
  <c r="R193" i="1"/>
  <c r="N2146" i="9" s="1"/>
  <c r="R205" i="1"/>
  <c r="R213" i="1"/>
  <c r="N2126" i="9" s="1"/>
  <c r="R233" i="1"/>
  <c r="N2106" i="9" s="1"/>
  <c r="X2106" i="9" s="1"/>
  <c r="R265" i="1"/>
  <c r="N2074" i="9" s="1"/>
  <c r="X2074" i="9" s="1"/>
  <c r="R273" i="1"/>
  <c r="N2066" i="9" s="1"/>
  <c r="X2066" i="9" s="1"/>
  <c r="R329" i="1"/>
  <c r="R337" i="1"/>
  <c r="N2003" i="9" s="1"/>
  <c r="R393" i="1"/>
  <c r="R421" i="1"/>
  <c r="R429" i="1"/>
  <c r="N1911" i="9" s="1"/>
  <c r="R449" i="1"/>
  <c r="N1891" i="9" s="1"/>
  <c r="R457" i="1"/>
  <c r="R485" i="1"/>
  <c r="R493" i="1"/>
  <c r="N1847" i="9" s="1"/>
  <c r="X1847" i="9" s="1"/>
  <c r="R513" i="1"/>
  <c r="N1827" i="9" s="1"/>
  <c r="R521" i="1"/>
  <c r="R549" i="1"/>
  <c r="R557" i="1"/>
  <c r="N1783" i="9" s="1"/>
  <c r="X1783" i="9" s="1"/>
  <c r="R577" i="1"/>
  <c r="N1763" i="9" s="1"/>
  <c r="R585" i="1"/>
  <c r="R613" i="1"/>
  <c r="R621" i="1"/>
  <c r="N1719" i="9" s="1"/>
  <c r="X1719" i="9" s="1"/>
  <c r="R641" i="1"/>
  <c r="N1699" i="9" s="1"/>
  <c r="R649" i="1"/>
  <c r="R677" i="1"/>
  <c r="R685" i="1"/>
  <c r="N1655" i="9" s="1"/>
  <c r="X1655" i="9" s="1"/>
  <c r="R705" i="1"/>
  <c r="N1635" i="9" s="1"/>
  <c r="R713" i="1"/>
  <c r="R745" i="1"/>
  <c r="N1596" i="9" s="1"/>
  <c r="X1596" i="9" s="1"/>
  <c r="R753" i="1"/>
  <c r="N1588" i="9" s="1"/>
  <c r="R773" i="1"/>
  <c r="N1568" i="9" s="1"/>
  <c r="R781" i="1"/>
  <c r="N1560" i="9" s="1"/>
  <c r="R809" i="1"/>
  <c r="N1532" i="9" s="1"/>
  <c r="X1532" i="9" s="1"/>
  <c r="R817" i="1"/>
  <c r="N1524" i="9" s="1"/>
  <c r="R837" i="1"/>
  <c r="N1504" i="9" s="1"/>
  <c r="R845" i="1"/>
  <c r="N1496" i="9" s="1"/>
  <c r="R873" i="1"/>
  <c r="N1468" i="9" s="1"/>
  <c r="X1468" i="9" s="1"/>
  <c r="R881" i="1"/>
  <c r="N1460" i="9" s="1"/>
  <c r="R901" i="1"/>
  <c r="N1440" i="9" s="1"/>
  <c r="R909" i="1"/>
  <c r="N1432" i="9" s="1"/>
  <c r="R937" i="1"/>
  <c r="N1404" i="9" s="1"/>
  <c r="X1404" i="9" s="1"/>
  <c r="R945" i="1"/>
  <c r="N1396" i="9" s="1"/>
  <c r="R965" i="1"/>
  <c r="N1376" i="9" s="1"/>
  <c r="R973" i="1"/>
  <c r="N1368" i="9" s="1"/>
  <c r="R985" i="1"/>
  <c r="N1356" i="9" s="1"/>
  <c r="X1356" i="9" s="1"/>
  <c r="R993" i="1"/>
  <c r="N1348" i="9" s="1"/>
  <c r="R1025" i="1"/>
  <c r="N1316" i="9" s="1"/>
  <c r="R1057" i="1"/>
  <c r="N1284" i="9" s="1"/>
  <c r="R1089" i="1"/>
  <c r="N1252" i="9" s="1"/>
  <c r="R1121" i="1"/>
  <c r="N1220" i="9" s="1"/>
  <c r="R1153" i="1"/>
  <c r="N1188" i="9" s="1"/>
  <c r="R1185" i="1"/>
  <c r="N1156" i="9" s="1"/>
  <c r="R1217" i="1"/>
  <c r="N1124" i="9" s="1"/>
  <c r="R1249" i="1"/>
  <c r="N1092" i="9" s="1"/>
  <c r="R1281" i="1"/>
  <c r="N1060" i="9" s="1"/>
  <c r="R1313" i="1"/>
  <c r="N1028" i="9" s="1"/>
  <c r="R1345" i="1"/>
  <c r="N996" i="9" s="1"/>
  <c r="R1377" i="1"/>
  <c r="N964" i="9" s="1"/>
  <c r="R1409" i="1"/>
  <c r="N932" i="9" s="1"/>
  <c r="X932" i="9" s="1"/>
  <c r="R1441" i="1"/>
  <c r="N900" i="9" s="1"/>
  <c r="X900" i="9" s="1"/>
  <c r="R26" i="1"/>
  <c r="N2312" i="9" s="1"/>
  <c r="X2312" i="9" s="1"/>
  <c r="R38" i="1"/>
  <c r="N2300" i="9" s="1"/>
  <c r="R58" i="1"/>
  <c r="R70" i="1"/>
  <c r="N2269" i="9" s="1"/>
  <c r="R90" i="1"/>
  <c r="R102" i="1"/>
  <c r="N2237" i="9" s="1"/>
  <c r="X2237" i="9" s="1"/>
  <c r="R122" i="1"/>
  <c r="R134" i="1"/>
  <c r="R154" i="1"/>
  <c r="N2185" i="9" s="1"/>
  <c r="X2185" i="9" s="1"/>
  <c r="R166" i="1"/>
  <c r="N2173" i="9" s="1"/>
  <c r="R186" i="1"/>
  <c r="N2153" i="9" s="1"/>
  <c r="X2153" i="9" s="1"/>
  <c r="R198" i="1"/>
  <c r="N2141" i="9" s="1"/>
  <c r="R218" i="1"/>
  <c r="N2121" i="9" s="1"/>
  <c r="X2121" i="9" s="1"/>
  <c r="R230" i="1"/>
  <c r="R250" i="1"/>
  <c r="R262" i="1"/>
  <c r="N2077" i="9" s="1"/>
  <c r="X2077" i="9" s="1"/>
  <c r="R282" i="1"/>
  <c r="R294" i="1"/>
  <c r="N2045" i="9" s="1"/>
  <c r="X2045" i="9" s="1"/>
  <c r="R314" i="1"/>
  <c r="R326" i="1"/>
  <c r="N2014" i="9" s="1"/>
  <c r="X2014" i="9" s="1"/>
  <c r="R358" i="1"/>
  <c r="N1982" i="9" s="1"/>
  <c r="X1982" i="9" s="1"/>
  <c r="R390" i="1"/>
  <c r="N1950" i="9" s="1"/>
  <c r="R422" i="1"/>
  <c r="N1918" i="9" s="1"/>
  <c r="R454" i="1"/>
  <c r="N1886" i="9" s="1"/>
  <c r="R486" i="1"/>
  <c r="N1854" i="9" s="1"/>
  <c r="R518" i="1"/>
  <c r="N1822" i="9" s="1"/>
  <c r="R550" i="1"/>
  <c r="N1790" i="9" s="1"/>
  <c r="R582" i="1"/>
  <c r="N1758" i="9" s="1"/>
  <c r="R614" i="1"/>
  <c r="N1726" i="9" s="1"/>
  <c r="R646" i="1"/>
  <c r="N1694" i="9" s="1"/>
  <c r="R658" i="1"/>
  <c r="N1682" i="9" s="1"/>
  <c r="R670" i="1"/>
  <c r="R682" i="1"/>
  <c r="R690" i="1"/>
  <c r="N1650" i="9" s="1"/>
  <c r="X1650" i="9" s="1"/>
  <c r="R702" i="1"/>
  <c r="R714" i="1"/>
  <c r="R722" i="1"/>
  <c r="N1618" i="9" s="1"/>
  <c r="R734" i="1"/>
  <c r="N1607" i="9" s="1"/>
  <c r="X1607" i="9" s="1"/>
  <c r="R746" i="1"/>
  <c r="R754" i="1"/>
  <c r="N1587" i="9" s="1"/>
  <c r="R766" i="1"/>
  <c r="N1575" i="9" s="1"/>
  <c r="X1575" i="9" s="1"/>
  <c r="R778" i="1"/>
  <c r="R786" i="1"/>
  <c r="N1555" i="9" s="1"/>
  <c r="R822" i="1"/>
  <c r="R854" i="1"/>
  <c r="R886" i="1"/>
  <c r="R918" i="1"/>
  <c r="R950" i="1"/>
  <c r="R982" i="1"/>
  <c r="R1014" i="1"/>
  <c r="R1046" i="1"/>
  <c r="R1078" i="1"/>
  <c r="R1110" i="1"/>
  <c r="R1142" i="1"/>
  <c r="R1174" i="1"/>
  <c r="R1186" i="1"/>
  <c r="N1155" i="9" s="1"/>
  <c r="R1198" i="1"/>
  <c r="N1143" i="9" s="1"/>
  <c r="X1143" i="9" s="1"/>
  <c r="R1210" i="1"/>
  <c r="R1218" i="1"/>
  <c r="N1123" i="9" s="1"/>
  <c r="R1230" i="1"/>
  <c r="N1111" i="9" s="1"/>
  <c r="X1111" i="9" s="1"/>
  <c r="R1242" i="1"/>
  <c r="R1250" i="1"/>
  <c r="N1091" i="9" s="1"/>
  <c r="R1262" i="1"/>
  <c r="N1079" i="9" s="1"/>
  <c r="X1079" i="9" s="1"/>
  <c r="R1274" i="1"/>
  <c r="R1282" i="1"/>
  <c r="N1059" i="9" s="1"/>
  <c r="R1294" i="1"/>
  <c r="N1047" i="9" s="1"/>
  <c r="X1047" i="9" s="1"/>
  <c r="R1306" i="1"/>
  <c r="R1314" i="1"/>
  <c r="N1027" i="9" s="1"/>
  <c r="R1326" i="1"/>
  <c r="N1015" i="9" s="1"/>
  <c r="X1015" i="9" s="1"/>
  <c r="R1338" i="1"/>
  <c r="R1346" i="1"/>
  <c r="N995" i="9" s="1"/>
  <c r="R1358" i="1"/>
  <c r="N983" i="9" s="1"/>
  <c r="X983" i="9" s="1"/>
  <c r="R1370" i="1"/>
  <c r="R1378" i="1"/>
  <c r="N963" i="9" s="1"/>
  <c r="R1390" i="1"/>
  <c r="N951" i="9" s="1"/>
  <c r="X951" i="9" s="1"/>
  <c r="R1402" i="1"/>
  <c r="R1410" i="1"/>
  <c r="N931" i="9" s="1"/>
  <c r="R1446" i="1"/>
  <c r="N895" i="9" s="1"/>
  <c r="X895" i="9" s="1"/>
  <c r="R1478" i="1"/>
  <c r="N863" i="9" s="1"/>
  <c r="X863" i="9" s="1"/>
  <c r="R1502" i="1"/>
  <c r="N839" i="9" s="1"/>
  <c r="X839" i="9" s="1"/>
  <c r="R1514" i="1"/>
  <c r="R1522" i="1"/>
  <c r="N819" i="9" s="1"/>
  <c r="R1534" i="1"/>
  <c r="N807" i="9" s="1"/>
  <c r="X807" i="9" s="1"/>
  <c r="R1546" i="1"/>
  <c r="R1554" i="1"/>
  <c r="N787" i="9" s="1"/>
  <c r="X787" i="9" s="1"/>
  <c r="R1590" i="1"/>
  <c r="R1622" i="1"/>
  <c r="R1654" i="1"/>
  <c r="R1678" i="1"/>
  <c r="N663" i="9" s="1"/>
  <c r="X663" i="9" s="1"/>
  <c r="R1686" i="1"/>
  <c r="R1698" i="1"/>
  <c r="N643" i="9" s="1"/>
  <c r="R1710" i="1"/>
  <c r="N631" i="9" s="1"/>
  <c r="X631" i="9" s="1"/>
  <c r="R1718" i="1"/>
  <c r="R1730" i="1"/>
  <c r="N611" i="9" s="1"/>
  <c r="R1742" i="1"/>
  <c r="N599" i="9" s="1"/>
  <c r="X599" i="9" s="1"/>
  <c r="R1750" i="1"/>
  <c r="R1762" i="1"/>
  <c r="N579" i="9" s="1"/>
  <c r="R1774" i="1"/>
  <c r="N567" i="9" s="1"/>
  <c r="X567" i="9" s="1"/>
  <c r="R1782" i="1"/>
  <c r="R1794" i="1"/>
  <c r="N547" i="9" s="1"/>
  <c r="R1806" i="1"/>
  <c r="N535" i="9" s="1"/>
  <c r="X535" i="9" s="1"/>
  <c r="R1814" i="1"/>
  <c r="R1826" i="1"/>
  <c r="N515" i="9" s="1"/>
  <c r="R1838" i="1"/>
  <c r="N503" i="9" s="1"/>
  <c r="X503" i="9" s="1"/>
  <c r="R1850" i="1"/>
  <c r="R1862" i="1"/>
  <c r="N479" i="9" s="1"/>
  <c r="X479" i="9" s="1"/>
  <c r="R1874" i="1"/>
  <c r="N468" i="9" s="1"/>
  <c r="R1886" i="1"/>
  <c r="N456" i="9" s="1"/>
  <c r="X456" i="9" s="1"/>
  <c r="R1894" i="1"/>
  <c r="N448" i="9" s="1"/>
  <c r="X448" i="9" s="1"/>
  <c r="R1906" i="1"/>
  <c r="N436" i="9" s="1"/>
  <c r="R1918" i="1"/>
  <c r="N424" i="9" s="1"/>
  <c r="X424" i="9" s="1"/>
  <c r="R1926" i="1"/>
  <c r="N416" i="9" s="1"/>
  <c r="X416" i="9" s="1"/>
  <c r="R1938" i="1"/>
  <c r="N404" i="9" s="1"/>
  <c r="R1950" i="1"/>
  <c r="N392" i="9" s="1"/>
  <c r="X392" i="9" s="1"/>
  <c r="R1962" i="1"/>
  <c r="R1994" i="1"/>
  <c r="R2026" i="1"/>
  <c r="R2058" i="1"/>
  <c r="R2090" i="1"/>
  <c r="R2126" i="1"/>
  <c r="N217" i="9" s="1"/>
  <c r="X217" i="9" s="1"/>
  <c r="R2134" i="1"/>
  <c r="N210" i="9" s="1"/>
  <c r="X210" i="9" s="1"/>
  <c r="R2146" i="1"/>
  <c r="N198" i="9" s="1"/>
  <c r="X198" i="9" s="1"/>
  <c r="R2158" i="1"/>
  <c r="N186" i="9" s="1"/>
  <c r="X186" i="9" s="1"/>
  <c r="R2166" i="1"/>
  <c r="N179" i="9" s="1"/>
  <c r="X179" i="9" s="1"/>
  <c r="R2178" i="1"/>
  <c r="N167" i="9" s="1"/>
  <c r="X167" i="9" s="1"/>
  <c r="R2190" i="1"/>
  <c r="N155" i="9" s="1"/>
  <c r="X155" i="9" s="1"/>
  <c r="R2198" i="1"/>
  <c r="N147" i="9" s="1"/>
  <c r="R2210" i="1"/>
  <c r="N136" i="9" s="1"/>
  <c r="X136" i="9" s="1"/>
  <c r="R2234" i="1"/>
  <c r="N112" i="9" s="1"/>
  <c r="X112" i="9" s="1"/>
  <c r="R2246" i="1"/>
  <c r="N100" i="9" s="1"/>
  <c r="R2258" i="1"/>
  <c r="R2270" i="1"/>
  <c r="R2278" i="1"/>
  <c r="N68" i="9" s="1"/>
  <c r="X68" i="9" s="1"/>
  <c r="R2290" i="1"/>
  <c r="R2302" i="1"/>
  <c r="R2310" i="1"/>
  <c r="N36" i="9" s="1"/>
  <c r="X36" i="9" s="1"/>
  <c r="R2322" i="1"/>
  <c r="R2334" i="1"/>
  <c r="R1331" i="1"/>
  <c r="N1010" i="9" s="1"/>
  <c r="R1339" i="1"/>
  <c r="R1351" i="1"/>
  <c r="N990" i="9" s="1"/>
  <c r="X990" i="9" s="1"/>
  <c r="R1363" i="1"/>
  <c r="N978" i="9" s="1"/>
  <c r="X978" i="9" s="1"/>
  <c r="R1371" i="1"/>
  <c r="R1383" i="1"/>
  <c r="N958" i="9" s="1"/>
  <c r="R1395" i="1"/>
  <c r="N946" i="9" s="1"/>
  <c r="R1403" i="1"/>
  <c r="R1415" i="1"/>
  <c r="N926" i="9" s="1"/>
  <c r="R1907" i="1"/>
  <c r="N435" i="9" s="1"/>
  <c r="R1915" i="1"/>
  <c r="R1927" i="1"/>
  <c r="N415" i="9" s="1"/>
  <c r="R1939" i="1"/>
  <c r="N403" i="9" s="1"/>
  <c r="R1947" i="1"/>
  <c r="R1959" i="1"/>
  <c r="N383" i="9" s="1"/>
  <c r="X383" i="9" s="1"/>
  <c r="R1971" i="1"/>
  <c r="N371" i="9" s="1"/>
  <c r="R1979" i="1"/>
  <c r="R1991" i="1"/>
  <c r="N351" i="9" s="1"/>
  <c r="R2003" i="1"/>
  <c r="N339" i="9" s="1"/>
  <c r="R2011" i="1"/>
  <c r="R2023" i="1"/>
  <c r="N319" i="9" s="1"/>
  <c r="X319" i="9" s="1"/>
  <c r="R2035" i="1"/>
  <c r="N307" i="9" s="1"/>
  <c r="R2043" i="1"/>
  <c r="R2055" i="1"/>
  <c r="N287" i="9" s="1"/>
  <c r="X287" i="9" s="1"/>
  <c r="R2067" i="1"/>
  <c r="N275" i="9" s="1"/>
  <c r="R2075" i="1"/>
  <c r="R2087" i="1"/>
  <c r="N255" i="9" s="1"/>
  <c r="R2095" i="1"/>
  <c r="N247" i="9" s="1"/>
  <c r="X247" i="9" s="1"/>
  <c r="R2103" i="1"/>
  <c r="N240" i="9" s="1"/>
  <c r="R2111" i="1"/>
  <c r="N232" i="9" s="1"/>
  <c r="X232" i="9" s="1"/>
  <c r="R2119" i="1"/>
  <c r="N224" i="9" s="1"/>
  <c r="R2127" i="1"/>
  <c r="N216" i="9" s="1"/>
  <c r="X216" i="9" s="1"/>
  <c r="R2139" i="1"/>
  <c r="R2147" i="1"/>
  <c r="N197" i="9" s="1"/>
  <c r="R2155" i="1"/>
  <c r="N189" i="9" s="1"/>
  <c r="R2163" i="1"/>
  <c r="N182" i="9" s="1"/>
  <c r="X182" i="9" s="1"/>
  <c r="R2171" i="1"/>
  <c r="N174" i="9" s="1"/>
  <c r="R2179" i="1"/>
  <c r="N166" i="9" s="1"/>
  <c r="R2187" i="1"/>
  <c r="N158" i="9" s="1"/>
  <c r="R2195" i="1"/>
  <c r="N150" i="9" s="1"/>
  <c r="R2203" i="1"/>
  <c r="N142" i="9" s="1"/>
  <c r="R2211" i="1"/>
  <c r="N135" i="9" s="1"/>
  <c r="X135" i="9" s="1"/>
  <c r="R2219" i="1"/>
  <c r="R2227" i="1"/>
  <c r="N119" i="9" s="1"/>
  <c r="X119" i="9" s="1"/>
  <c r="R2235" i="1"/>
  <c r="N111" i="9" s="1"/>
  <c r="X111" i="9" s="1"/>
  <c r="R2243" i="1"/>
  <c r="N103" i="9" s="1"/>
  <c r="R2251" i="1"/>
  <c r="N95" i="9" s="1"/>
  <c r="R2259" i="1"/>
  <c r="N87" i="9" s="1"/>
  <c r="R2267" i="1"/>
  <c r="N79" i="9" s="1"/>
  <c r="X79" i="9" s="1"/>
  <c r="R2275" i="1"/>
  <c r="N71" i="9" s="1"/>
  <c r="X71" i="9" s="1"/>
  <c r="R2283" i="1"/>
  <c r="R2291" i="1"/>
  <c r="N55" i="9" s="1"/>
  <c r="R2299" i="1"/>
  <c r="N47" i="9" s="1"/>
  <c r="R2307" i="1"/>
  <c r="N39" i="9" s="1"/>
  <c r="R2315" i="1"/>
  <c r="R2323" i="1"/>
  <c r="N23" i="9" s="1"/>
  <c r="X23" i="9" s="1"/>
  <c r="R2331" i="1"/>
  <c r="N15" i="9" s="1"/>
  <c r="X15" i="9" s="1"/>
  <c r="R2339" i="1"/>
  <c r="N7" i="9" s="1"/>
  <c r="R20" i="1"/>
  <c r="N2318" i="9" s="1"/>
  <c r="R52" i="1"/>
  <c r="R84" i="1"/>
  <c r="R116" i="1"/>
  <c r="R148" i="1"/>
  <c r="R180" i="1"/>
  <c r="R212" i="1"/>
  <c r="R244" i="1"/>
  <c r="R276" i="1"/>
  <c r="R684" i="1"/>
  <c r="N1656" i="9" s="1"/>
  <c r="R708" i="1"/>
  <c r="N1632" i="9" s="1"/>
  <c r="X1632" i="9" s="1"/>
  <c r="R716" i="1"/>
  <c r="N1624" i="9" s="1"/>
  <c r="R728" i="1"/>
  <c r="N1612" i="9" s="1"/>
  <c r="X1612" i="9" s="1"/>
  <c r="R740" i="1"/>
  <c r="R748" i="1"/>
  <c r="N1593" i="9" s="1"/>
  <c r="R760" i="1"/>
  <c r="N1581" i="9" s="1"/>
  <c r="X1581" i="9" s="1"/>
  <c r="R772" i="1"/>
  <c r="N1569" i="9" s="1"/>
  <c r="X1569" i="9" s="1"/>
  <c r="R780" i="1"/>
  <c r="R792" i="1"/>
  <c r="N1549" i="9" s="1"/>
  <c r="X1549" i="9" s="1"/>
  <c r="R804" i="1"/>
  <c r="N1537" i="9" s="1"/>
  <c r="R812" i="1"/>
  <c r="R824" i="1"/>
  <c r="N1517" i="9" s="1"/>
  <c r="X1517" i="9" s="1"/>
  <c r="R836" i="1"/>
  <c r="N1505" i="9" s="1"/>
  <c r="R844" i="1"/>
  <c r="R856" i="1"/>
  <c r="N1485" i="9" s="1"/>
  <c r="R868" i="1"/>
  <c r="R876" i="1"/>
  <c r="N1465" i="9" s="1"/>
  <c r="R888" i="1"/>
  <c r="R900" i="1"/>
  <c r="N1441" i="9" s="1"/>
  <c r="X1441" i="9" s="1"/>
  <c r="R908" i="1"/>
  <c r="R920" i="1"/>
  <c r="N1421" i="9" s="1"/>
  <c r="X1421" i="9" s="1"/>
  <c r="R932" i="1"/>
  <c r="N1409" i="9" s="1"/>
  <c r="R940" i="1"/>
  <c r="N1401" i="9" s="1"/>
  <c r="R952" i="1"/>
  <c r="N1389" i="9" s="1"/>
  <c r="X1389" i="9" s="1"/>
  <c r="R964" i="1"/>
  <c r="N1377" i="9" s="1"/>
  <c r="X1377" i="9" s="1"/>
  <c r="R972" i="1"/>
  <c r="N1369" i="9" s="1"/>
  <c r="R984" i="1"/>
  <c r="N1357" i="9" s="1"/>
  <c r="X1357" i="9" s="1"/>
  <c r="R996" i="1"/>
  <c r="N1345" i="9" s="1"/>
  <c r="X1345" i="9" s="1"/>
  <c r="R1004" i="1"/>
  <c r="N1337" i="9" s="1"/>
  <c r="X1337" i="9" s="1"/>
  <c r="R1016" i="1"/>
  <c r="N1325" i="9" s="1"/>
  <c r="R1028" i="1"/>
  <c r="N1313" i="9" s="1"/>
  <c r="R1036" i="1"/>
  <c r="N1305" i="9" s="1"/>
  <c r="X1305" i="9" s="1"/>
  <c r="R1048" i="1"/>
  <c r="N1293" i="9" s="1"/>
  <c r="X1293" i="9" s="1"/>
  <c r="R1060" i="1"/>
  <c r="N1281" i="9" s="1"/>
  <c r="R1068" i="1"/>
  <c r="N1273" i="9" s="1"/>
  <c r="R1080" i="1"/>
  <c r="R1092" i="1"/>
  <c r="N1249" i="9" s="1"/>
  <c r="X1249" i="9" s="1"/>
  <c r="R1100" i="1"/>
  <c r="N1241" i="9" s="1"/>
  <c r="X1241" i="9" s="1"/>
  <c r="R1112" i="1"/>
  <c r="N1229" i="9" s="1"/>
  <c r="X1229" i="9" s="1"/>
  <c r="R1124" i="1"/>
  <c r="N1217" i="9" s="1"/>
  <c r="R1132" i="1"/>
  <c r="N1209" i="9" s="1"/>
  <c r="R1144" i="1"/>
  <c r="N1197" i="9" s="1"/>
  <c r="X1197" i="9" s="1"/>
  <c r="R1156" i="1"/>
  <c r="R1164" i="1"/>
  <c r="N1177" i="9" s="1"/>
  <c r="R1176" i="1"/>
  <c r="N1165" i="9" s="1"/>
  <c r="X1165" i="9" s="1"/>
  <c r="R1188" i="1"/>
  <c r="N1153" i="9" s="1"/>
  <c r="R1196" i="1"/>
  <c r="N1145" i="9" s="1"/>
  <c r="R1208" i="1"/>
  <c r="N1133" i="9" s="1"/>
  <c r="R1220" i="1"/>
  <c r="N1121" i="9" s="1"/>
  <c r="X1121" i="9" s="1"/>
  <c r="R1228" i="1"/>
  <c r="N1113" i="9" s="1"/>
  <c r="X1113" i="9" s="1"/>
  <c r="R1240" i="1"/>
  <c r="N1101" i="9" s="1"/>
  <c r="X1101" i="9" s="1"/>
  <c r="R1252" i="1"/>
  <c r="N1089" i="9" s="1"/>
  <c r="X1089" i="9" s="1"/>
  <c r="R1260" i="1"/>
  <c r="R1272" i="1"/>
  <c r="N1069" i="9" s="1"/>
  <c r="R1284" i="1"/>
  <c r="N1057" i="9" s="1"/>
  <c r="X1057" i="9" s="1"/>
  <c r="R1292" i="1"/>
  <c r="N1049" i="9" s="1"/>
  <c r="R1304" i="1"/>
  <c r="N1037" i="9" s="1"/>
  <c r="X1037" i="9" s="1"/>
  <c r="R1316" i="1"/>
  <c r="N1025" i="9" s="1"/>
  <c r="X1025" i="9" s="1"/>
  <c r="R1324" i="1"/>
  <c r="N1017" i="9" s="1"/>
  <c r="X1017" i="9" s="1"/>
  <c r="R1336" i="1"/>
  <c r="N1005" i="9" s="1"/>
  <c r="R1348" i="1"/>
  <c r="N993" i="9" s="1"/>
  <c r="X993" i="9" s="1"/>
  <c r="R1356" i="1"/>
  <c r="N985" i="9" s="1"/>
  <c r="R1368" i="1"/>
  <c r="R1380" i="1"/>
  <c r="N961" i="9" s="1"/>
  <c r="X961" i="9" s="1"/>
  <c r="R1388" i="1"/>
  <c r="N953" i="9" s="1"/>
  <c r="R1400" i="1"/>
  <c r="R1412" i="1"/>
  <c r="N929" i="9" s="1"/>
  <c r="X929" i="9" s="1"/>
  <c r="R1420" i="1"/>
  <c r="N921" i="9" s="1"/>
  <c r="X921" i="9" s="1"/>
  <c r="R1432" i="1"/>
  <c r="R1444" i="1"/>
  <c r="N897" i="9" s="1"/>
  <c r="X897" i="9" s="1"/>
  <c r="R1452" i="1"/>
  <c r="N889" i="9" s="1"/>
  <c r="X889" i="9" s="1"/>
  <c r="R1464" i="1"/>
  <c r="R1476" i="1"/>
  <c r="N865" i="9" s="1"/>
  <c r="X865" i="9" s="1"/>
  <c r="R1484" i="1"/>
  <c r="N857" i="9" s="1"/>
  <c r="R1496" i="1"/>
  <c r="N845" i="9" s="1"/>
  <c r="X845" i="9" s="1"/>
  <c r="R1508" i="1"/>
  <c r="N833" i="9" s="1"/>
  <c r="X833" i="9" s="1"/>
  <c r="R1528" i="1"/>
  <c r="N813" i="9" s="1"/>
  <c r="R1560" i="1"/>
  <c r="R1592" i="1"/>
  <c r="N749" i="9" s="1"/>
  <c r="X749" i="9" s="1"/>
  <c r="R1612" i="1"/>
  <c r="R1624" i="1"/>
  <c r="N717" i="9" s="1"/>
  <c r="X717" i="9" s="1"/>
  <c r="R1636" i="1"/>
  <c r="N705" i="9" s="1"/>
  <c r="X705" i="9" s="1"/>
  <c r="R1644" i="1"/>
  <c r="R1656" i="1"/>
  <c r="N685" i="9" s="1"/>
  <c r="X685" i="9" s="1"/>
  <c r="R1668" i="1"/>
  <c r="N673" i="9" s="1"/>
  <c r="X673" i="9" s="1"/>
  <c r="R1676" i="1"/>
  <c r="N665" i="9" s="1"/>
  <c r="X665" i="9" s="1"/>
  <c r="R1688" i="1"/>
  <c r="R1700" i="1"/>
  <c r="N641" i="9" s="1"/>
  <c r="X641" i="9" s="1"/>
  <c r="R1708" i="1"/>
  <c r="N633" i="9" s="1"/>
  <c r="X633" i="9" s="1"/>
  <c r="R1720" i="1"/>
  <c r="N621" i="9" s="1"/>
  <c r="R1732" i="1"/>
  <c r="N609" i="9" s="1"/>
  <c r="X609" i="9" s="1"/>
  <c r="R1740" i="1"/>
  <c r="N601" i="9" s="1"/>
  <c r="R1764" i="1"/>
  <c r="N577" i="9" s="1"/>
  <c r="X577" i="9" s="1"/>
  <c r="R1772" i="1"/>
  <c r="R1796" i="1"/>
  <c r="N545" i="9" s="1"/>
  <c r="R1804" i="1"/>
  <c r="R1828" i="1"/>
  <c r="N513" i="9" s="1"/>
  <c r="X513" i="9" s="1"/>
  <c r="R1836" i="1"/>
  <c r="N505" i="9" s="1"/>
  <c r="R1860" i="1"/>
  <c r="N481" i="9" s="1"/>
  <c r="X481" i="9" s="1"/>
  <c r="R1868" i="1"/>
  <c r="R1892" i="1"/>
  <c r="N450" i="9" s="1"/>
  <c r="R1900" i="1"/>
  <c r="N442" i="9" s="1"/>
  <c r="X442" i="9" s="1"/>
  <c r="R1924" i="1"/>
  <c r="N418" i="9" s="1"/>
  <c r="R1932" i="1"/>
  <c r="N410" i="9" s="1"/>
  <c r="X410" i="9" s="1"/>
  <c r="R1956" i="1"/>
  <c r="N386" i="9" s="1"/>
  <c r="X386" i="9" s="1"/>
  <c r="R1964" i="1"/>
  <c r="N378" i="9" s="1"/>
  <c r="X378" i="9" s="1"/>
  <c r="R1988" i="1"/>
  <c r="N354" i="9" s="1"/>
  <c r="R1996" i="1"/>
  <c r="R2020" i="1"/>
  <c r="N322" i="9" s="1"/>
  <c r="R2028" i="1"/>
  <c r="N314" i="9" s="1"/>
  <c r="X314" i="9" s="1"/>
  <c r="R2052" i="1"/>
  <c r="R2060" i="1"/>
  <c r="N282" i="9" s="1"/>
  <c r="X282" i="9" s="1"/>
  <c r="R2084" i="1"/>
  <c r="N258" i="9" s="1"/>
  <c r="R2092" i="1"/>
  <c r="N250" i="9" s="1"/>
  <c r="X250" i="9" s="1"/>
  <c r="R2120" i="1"/>
  <c r="N223" i="9" s="1"/>
  <c r="R2128" i="1"/>
  <c r="N215" i="9" s="1"/>
  <c r="X215" i="9" s="1"/>
  <c r="R2152" i="1"/>
  <c r="N192" i="9" s="1"/>
  <c r="R2164" i="1"/>
  <c r="N181" i="9" s="1"/>
  <c r="R2188" i="1"/>
  <c r="N157" i="9" s="1"/>
  <c r="X157" i="9" s="1"/>
  <c r="R2196" i="1"/>
  <c r="N149" i="9" s="1"/>
  <c r="R2224" i="1"/>
  <c r="N122" i="9" s="1"/>
  <c r="R2232" i="1"/>
  <c r="N114" i="9" s="1"/>
  <c r="R2256" i="1"/>
  <c r="N90" i="9" s="1"/>
  <c r="R2264" i="1"/>
  <c r="N82" i="9" s="1"/>
  <c r="X82" i="9" s="1"/>
  <c r="R2288" i="1"/>
  <c r="N58" i="9" s="1"/>
  <c r="R2296" i="1"/>
  <c r="N50" i="9" s="1"/>
  <c r="R2320" i="1"/>
  <c r="N26" i="9" s="1"/>
  <c r="R2328" i="1"/>
  <c r="N18" i="9" s="1"/>
  <c r="R9" i="1"/>
  <c r="N2329" i="9" s="1"/>
  <c r="R17" i="1"/>
  <c r="N2321" i="9" s="1"/>
  <c r="X2321" i="9" s="1"/>
  <c r="R65" i="1"/>
  <c r="N2274" i="9" s="1"/>
  <c r="R97" i="1"/>
  <c r="N2242" i="9" s="1"/>
  <c r="X2242" i="9" s="1"/>
  <c r="R137" i="1"/>
  <c r="N2202" i="9" s="1"/>
  <c r="X2202" i="9" s="1"/>
  <c r="R145" i="1"/>
  <c r="N2194" i="9" s="1"/>
  <c r="X2194" i="9" s="1"/>
  <c r="R185" i="1"/>
  <c r="N2154" i="9" s="1"/>
  <c r="X2154" i="9" s="1"/>
  <c r="R217" i="1"/>
  <c r="N2122" i="9" s="1"/>
  <c r="X2122" i="9" s="1"/>
  <c r="R225" i="1"/>
  <c r="N2114" i="9" s="1"/>
  <c r="X2114" i="9" s="1"/>
  <c r="R245" i="1"/>
  <c r="N2094" i="9" s="1"/>
  <c r="R257" i="1"/>
  <c r="N2082" i="9" s="1"/>
  <c r="R313" i="1"/>
  <c r="R321" i="1"/>
  <c r="N2019" i="9" s="1"/>
  <c r="R377" i="1"/>
  <c r="R385" i="1"/>
  <c r="N1955" i="9" s="1"/>
  <c r="R441" i="1"/>
  <c r="R469" i="1"/>
  <c r="R477" i="1"/>
  <c r="N1863" i="9" s="1"/>
  <c r="X1863" i="9" s="1"/>
  <c r="R497" i="1"/>
  <c r="N1843" i="9" s="1"/>
  <c r="R505" i="1"/>
  <c r="R533" i="1"/>
  <c r="R541" i="1"/>
  <c r="N1799" i="9" s="1"/>
  <c r="X1799" i="9" s="1"/>
  <c r="R561" i="1"/>
  <c r="N1779" i="9" s="1"/>
  <c r="R569" i="1"/>
  <c r="R597" i="1"/>
  <c r="R605" i="1"/>
  <c r="N1735" i="9" s="1"/>
  <c r="X1735" i="9" s="1"/>
  <c r="R625" i="1"/>
  <c r="N1715" i="9" s="1"/>
  <c r="R633" i="1"/>
  <c r="R661" i="1"/>
  <c r="R669" i="1"/>
  <c r="N1671" i="9" s="1"/>
  <c r="X1671" i="9" s="1"/>
  <c r="R689" i="1"/>
  <c r="N1651" i="9" s="1"/>
  <c r="R697" i="1"/>
  <c r="R725" i="1"/>
  <c r="R737" i="1"/>
  <c r="N1604" i="9" s="1"/>
  <c r="X1604" i="9" s="1"/>
  <c r="R757" i="1"/>
  <c r="N1584" i="9" s="1"/>
  <c r="R765" i="1"/>
  <c r="N1576" i="9" s="1"/>
  <c r="X1576" i="9" s="1"/>
  <c r="R793" i="1"/>
  <c r="N1548" i="9" s="1"/>
  <c r="R801" i="1"/>
  <c r="N1540" i="9" s="1"/>
  <c r="R821" i="1"/>
  <c r="N1520" i="9" s="1"/>
  <c r="R829" i="1"/>
  <c r="N1512" i="9" s="1"/>
  <c r="X1512" i="9" s="1"/>
  <c r="R857" i="1"/>
  <c r="N1484" i="9" s="1"/>
  <c r="R865" i="1"/>
  <c r="N1476" i="9" s="1"/>
  <c r="R885" i="1"/>
  <c r="N1456" i="9" s="1"/>
  <c r="R893" i="1"/>
  <c r="N1448" i="9" s="1"/>
  <c r="X1448" i="9" s="1"/>
  <c r="R921" i="1"/>
  <c r="N1420" i="9" s="1"/>
  <c r="R929" i="1"/>
  <c r="N1412" i="9" s="1"/>
  <c r="R949" i="1"/>
  <c r="N1392" i="9" s="1"/>
  <c r="R957" i="1"/>
  <c r="N1384" i="9" s="1"/>
  <c r="X1384" i="9" s="1"/>
  <c r="R997" i="1"/>
  <c r="N1344" i="9" s="1"/>
  <c r="R1005" i="1"/>
  <c r="N1336" i="9" s="1"/>
  <c r="R1017" i="1"/>
  <c r="N1324" i="9" s="1"/>
  <c r="X1324" i="9" s="1"/>
  <c r="R1029" i="1"/>
  <c r="N1312" i="9" s="1"/>
  <c r="X1312" i="9" s="1"/>
  <c r="R1049" i="1"/>
  <c r="N1292" i="9" s="1"/>
  <c r="X1292" i="9" s="1"/>
  <c r="R1061" i="1"/>
  <c r="N1280" i="9" s="1"/>
  <c r="X1280" i="9" s="1"/>
  <c r="R1081" i="1"/>
  <c r="N1260" i="9" s="1"/>
  <c r="X1260" i="9" s="1"/>
  <c r="R1093" i="1"/>
  <c r="N1248" i="9" s="1"/>
  <c r="R1113" i="1"/>
  <c r="N1228" i="9" s="1"/>
  <c r="X1228" i="9" s="1"/>
  <c r="R1125" i="1"/>
  <c r="N1216" i="9" s="1"/>
  <c r="R1145" i="1"/>
  <c r="N1196" i="9" s="1"/>
  <c r="X1196" i="9" s="1"/>
  <c r="R1157" i="1"/>
  <c r="N1184" i="9" s="1"/>
  <c r="X1184" i="9" s="1"/>
  <c r="R1177" i="1"/>
  <c r="N1164" i="9" s="1"/>
  <c r="X1164" i="9" s="1"/>
  <c r="R1189" i="1"/>
  <c r="N1152" i="9" s="1"/>
  <c r="X1152" i="9" s="1"/>
  <c r="R1209" i="1"/>
  <c r="N1132" i="9" s="1"/>
  <c r="X1132" i="9" s="1"/>
  <c r="R1221" i="1"/>
  <c r="N1120" i="9" s="1"/>
  <c r="R1241" i="1"/>
  <c r="N1100" i="9" s="1"/>
  <c r="X1100" i="9" s="1"/>
  <c r="R1253" i="1"/>
  <c r="N1088" i="9" s="1"/>
  <c r="R1273" i="1"/>
  <c r="N1068" i="9" s="1"/>
  <c r="X1068" i="9" s="1"/>
  <c r="R1285" i="1"/>
  <c r="N1056" i="9" s="1"/>
  <c r="X1056" i="9" s="1"/>
  <c r="R1293" i="1"/>
  <c r="N1048" i="9" s="1"/>
  <c r="R1305" i="1"/>
  <c r="N1036" i="9" s="1"/>
  <c r="X1036" i="9" s="1"/>
  <c r="R1317" i="1"/>
  <c r="N1024" i="9" s="1"/>
  <c r="X1024" i="9" s="1"/>
  <c r="R1325" i="1"/>
  <c r="N1016" i="9" s="1"/>
  <c r="R1337" i="1"/>
  <c r="N1004" i="9" s="1"/>
  <c r="X1004" i="9" s="1"/>
  <c r="R1349" i="1"/>
  <c r="N992" i="9" s="1"/>
  <c r="R1357" i="1"/>
  <c r="N984" i="9" s="1"/>
  <c r="R1369" i="1"/>
  <c r="N972" i="9" s="1"/>
  <c r="X972" i="9" s="1"/>
  <c r="R1381" i="1"/>
  <c r="N960" i="9" s="1"/>
  <c r="R1389" i="1"/>
  <c r="N952" i="9" s="1"/>
  <c r="R1401" i="1"/>
  <c r="N940" i="9" s="1"/>
  <c r="X940" i="9" s="1"/>
  <c r="R1413" i="1"/>
  <c r="N928" i="9" s="1"/>
  <c r="X928" i="9" s="1"/>
  <c r="R1421" i="1"/>
  <c r="N920" i="9" s="1"/>
  <c r="R1433" i="1"/>
  <c r="N908" i="9" s="1"/>
  <c r="X908" i="9" s="1"/>
  <c r="R1445" i="1"/>
  <c r="N896" i="9" s="1"/>
  <c r="X896" i="9" s="1"/>
  <c r="R1453" i="1"/>
  <c r="N888" i="9" s="1"/>
  <c r="R1461" i="1"/>
  <c r="N880" i="9" s="1"/>
  <c r="R1469" i="1"/>
  <c r="N872" i="9" s="1"/>
  <c r="X872" i="9" s="1"/>
  <c r="R1477" i="1"/>
  <c r="N864" i="9" s="1"/>
  <c r="R1485" i="1"/>
  <c r="N856" i="9" s="1"/>
  <c r="R1493" i="1"/>
  <c r="N848" i="9" s="1"/>
  <c r="R1501" i="1"/>
  <c r="N840" i="9" s="1"/>
  <c r="X840" i="9" s="1"/>
  <c r="R1509" i="1"/>
  <c r="N832" i="9" s="1"/>
  <c r="R1517" i="1"/>
  <c r="N824" i="9" s="1"/>
  <c r="R1525" i="1"/>
  <c r="N816" i="9" s="1"/>
  <c r="R1533" i="1"/>
  <c r="N808" i="9" s="1"/>
  <c r="X808" i="9" s="1"/>
  <c r="R1541" i="1"/>
  <c r="N800" i="9" s="1"/>
  <c r="X800" i="9" s="1"/>
  <c r="R1549" i="1"/>
  <c r="N792" i="9" s="1"/>
  <c r="R1557" i="1"/>
  <c r="N784" i="9" s="1"/>
  <c r="R1565" i="1"/>
  <c r="N776" i="9" s="1"/>
  <c r="X776" i="9" s="1"/>
  <c r="R1573" i="1"/>
  <c r="N768" i="9" s="1"/>
  <c r="X768" i="9" s="1"/>
  <c r="R1581" i="1"/>
  <c r="N760" i="9" s="1"/>
  <c r="R1589" i="1"/>
  <c r="N752" i="9" s="1"/>
  <c r="R1597" i="1"/>
  <c r="N744" i="9" s="1"/>
  <c r="X744" i="9" s="1"/>
  <c r="R1605" i="1"/>
  <c r="N736" i="9" s="1"/>
  <c r="R1613" i="1"/>
  <c r="N728" i="9" s="1"/>
  <c r="R1621" i="1"/>
  <c r="N720" i="9" s="1"/>
  <c r="R1629" i="1"/>
  <c r="N712" i="9" s="1"/>
  <c r="X712" i="9" s="1"/>
  <c r="R1637" i="1"/>
  <c r="N704" i="9" s="1"/>
  <c r="R1645" i="1"/>
  <c r="N696" i="9" s="1"/>
  <c r="R1653" i="1"/>
  <c r="N688" i="9" s="1"/>
  <c r="R1661" i="1"/>
  <c r="N680" i="9" s="1"/>
  <c r="X680" i="9" s="1"/>
  <c r="R1669" i="1"/>
  <c r="N672" i="9" s="1"/>
  <c r="X672" i="9" s="1"/>
  <c r="R1677" i="1"/>
  <c r="N664" i="9" s="1"/>
  <c r="R1685" i="1"/>
  <c r="N656" i="9" s="1"/>
  <c r="R1693" i="1"/>
  <c r="N648" i="9" s="1"/>
  <c r="X648" i="9" s="1"/>
  <c r="R1701" i="1"/>
  <c r="N640" i="9" s="1"/>
  <c r="X640" i="9" s="1"/>
  <c r="R1709" i="1"/>
  <c r="N632" i="9" s="1"/>
  <c r="R1717" i="1"/>
  <c r="N624" i="9" s="1"/>
  <c r="R1725" i="1"/>
  <c r="N616" i="9" s="1"/>
  <c r="X616" i="9" s="1"/>
  <c r="R1733" i="1"/>
  <c r="N608" i="9" s="1"/>
  <c r="R1741" i="1"/>
  <c r="N600" i="9" s="1"/>
  <c r="R1749" i="1"/>
  <c r="N592" i="9" s="1"/>
  <c r="R1757" i="1"/>
  <c r="N584" i="9" s="1"/>
  <c r="X584" i="9" s="1"/>
  <c r="R1765" i="1"/>
  <c r="N576" i="9" s="1"/>
  <c r="R1773" i="1"/>
  <c r="N568" i="9" s="1"/>
  <c r="R1781" i="1"/>
  <c r="N560" i="9" s="1"/>
  <c r="R1789" i="1"/>
  <c r="N552" i="9" s="1"/>
  <c r="X552" i="9" s="1"/>
  <c r="R1797" i="1"/>
  <c r="N544" i="9" s="1"/>
  <c r="X544" i="9" s="1"/>
  <c r="R1805" i="1"/>
  <c r="N536" i="9" s="1"/>
  <c r="R1813" i="1"/>
  <c r="N528" i="9" s="1"/>
  <c r="R1821" i="1"/>
  <c r="N520" i="9" s="1"/>
  <c r="X520" i="9" s="1"/>
  <c r="R1829" i="1"/>
  <c r="N512" i="9" s="1"/>
  <c r="X512" i="9" s="1"/>
  <c r="R1837" i="1"/>
  <c r="N504" i="9" s="1"/>
  <c r="R1845" i="1"/>
  <c r="N496" i="9" s="1"/>
  <c r="R1853" i="1"/>
  <c r="N488" i="9" s="1"/>
  <c r="X488" i="9" s="1"/>
  <c r="R1861" i="1"/>
  <c r="N480" i="9" s="1"/>
  <c r="R1873" i="1"/>
  <c r="N469" i="9" s="1"/>
  <c r="R1881" i="1"/>
  <c r="N461" i="9" s="1"/>
  <c r="X461" i="9" s="1"/>
  <c r="R1889" i="1"/>
  <c r="N453" i="9" s="1"/>
  <c r="R1897" i="1"/>
  <c r="N445" i="9" s="1"/>
  <c r="X445" i="9" s="1"/>
  <c r="R1905" i="1"/>
  <c r="N437" i="9" s="1"/>
  <c r="R1913" i="1"/>
  <c r="N429" i="9" s="1"/>
  <c r="R1921" i="1"/>
  <c r="N421" i="9" s="1"/>
  <c r="R1929" i="1"/>
  <c r="N413" i="9" s="1"/>
  <c r="R1937" i="1"/>
  <c r="N405" i="9" s="1"/>
  <c r="R1945" i="1"/>
  <c r="N397" i="9" s="1"/>
  <c r="X397" i="9" s="1"/>
  <c r="R1953" i="1"/>
  <c r="N389" i="9" s="1"/>
  <c r="R1961" i="1"/>
  <c r="N381" i="9" s="1"/>
  <c r="X381" i="9" s="1"/>
  <c r="R1969" i="1"/>
  <c r="N373" i="9" s="1"/>
  <c r="R1977" i="1"/>
  <c r="N365" i="9" s="1"/>
  <c r="R1985" i="1"/>
  <c r="N357" i="9" s="1"/>
  <c r="R1993" i="1"/>
  <c r="N349" i="9" s="1"/>
  <c r="R2001" i="1"/>
  <c r="N341" i="9" s="1"/>
  <c r="R2009" i="1"/>
  <c r="N333" i="9" s="1"/>
  <c r="X333" i="9" s="1"/>
  <c r="R2017" i="1"/>
  <c r="N325" i="9" s="1"/>
  <c r="R2025" i="1"/>
  <c r="N317" i="9" s="1"/>
  <c r="X317" i="9" s="1"/>
  <c r="R2033" i="1"/>
  <c r="N309" i="9" s="1"/>
  <c r="R2041" i="1"/>
  <c r="N301" i="9" s="1"/>
  <c r="R2049" i="1"/>
  <c r="N293" i="9" s="1"/>
  <c r="R2057" i="1"/>
  <c r="N285" i="9" s="1"/>
  <c r="R2065" i="1"/>
  <c r="N277" i="9" s="1"/>
  <c r="R2073" i="1"/>
  <c r="N269" i="9" s="1"/>
  <c r="X269" i="9" s="1"/>
  <c r="R2081" i="1"/>
  <c r="N261" i="9" s="1"/>
  <c r="R2089" i="1"/>
  <c r="N253" i="9" s="1"/>
  <c r="X253" i="9" s="1"/>
  <c r="R2097" i="1"/>
  <c r="N245" i="9" s="1"/>
  <c r="R2105" i="1"/>
  <c r="N238" i="9" s="1"/>
  <c r="R2113" i="1"/>
  <c r="N230" i="9" s="1"/>
  <c r="R2121" i="1"/>
  <c r="N222" i="9" s="1"/>
  <c r="X222" i="9" s="1"/>
  <c r="R2129" i="1"/>
  <c r="N214" i="9" s="1"/>
  <c r="X214" i="9" s="1"/>
  <c r="R2137" i="1"/>
  <c r="N207" i="9" s="1"/>
  <c r="X207" i="9" s="1"/>
  <c r="R2145" i="1"/>
  <c r="N199" i="9" s="1"/>
  <c r="X199" i="9" s="1"/>
  <c r="R2153" i="1"/>
  <c r="R2161" i="1"/>
  <c r="R2169" i="1"/>
  <c r="N176" i="9" s="1"/>
  <c r="R2177" i="1"/>
  <c r="R2185" i="1"/>
  <c r="N160" i="9" s="1"/>
  <c r="R2193" i="1"/>
  <c r="R2201" i="1"/>
  <c r="N144" i="9" s="1"/>
  <c r="R2209" i="1"/>
  <c r="N137" i="9" s="1"/>
  <c r="X137" i="9" s="1"/>
  <c r="R2217" i="1"/>
  <c r="N129" i="9" s="1"/>
  <c r="X129" i="9" s="1"/>
  <c r="R2225" i="1"/>
  <c r="N121" i="9" s="1"/>
  <c r="X121" i="9" s="1"/>
  <c r="R2233" i="1"/>
  <c r="R2241" i="1"/>
  <c r="N105" i="9" s="1"/>
  <c r="X105" i="9" s="1"/>
  <c r="R2249" i="1"/>
  <c r="N97" i="9" s="1"/>
  <c r="X97" i="9" s="1"/>
  <c r="R2257" i="1"/>
  <c r="N89" i="9" s="1"/>
  <c r="X89" i="9" s="1"/>
  <c r="R2265" i="1"/>
  <c r="R2273" i="1"/>
  <c r="N73" i="9" s="1"/>
  <c r="X73" i="9" s="1"/>
  <c r="R2281" i="1"/>
  <c r="N65" i="9" s="1"/>
  <c r="X65" i="9" s="1"/>
  <c r="R2289" i="1"/>
  <c r="N57" i="9" s="1"/>
  <c r="X57" i="9" s="1"/>
  <c r="R2297" i="1"/>
  <c r="R2305" i="1"/>
  <c r="N41" i="9" s="1"/>
  <c r="X41" i="9" s="1"/>
  <c r="R2313" i="1"/>
  <c r="N33" i="9" s="1"/>
  <c r="X33" i="9" s="1"/>
  <c r="R2321" i="1"/>
  <c r="N25" i="9" s="1"/>
  <c r="X25" i="9" s="1"/>
  <c r="R2329" i="1"/>
  <c r="R2337" i="1"/>
  <c r="N9" i="9" s="1"/>
  <c r="X9" i="9" s="1"/>
  <c r="R50" i="1"/>
  <c r="N2289" i="9" s="1"/>
  <c r="X2289" i="9" s="1"/>
  <c r="R82" i="1"/>
  <c r="N2257" i="9" s="1"/>
  <c r="X2257" i="9" s="1"/>
  <c r="R114" i="1"/>
  <c r="N2225" i="9" s="1"/>
  <c r="X2225" i="9" s="1"/>
  <c r="R146" i="1"/>
  <c r="N2193" i="9" s="1"/>
  <c r="X2193" i="9" s="1"/>
  <c r="R178" i="1"/>
  <c r="R210" i="1"/>
  <c r="N2129" i="9" s="1"/>
  <c r="X2129" i="9" s="1"/>
  <c r="R242" i="1"/>
  <c r="R274" i="1"/>
  <c r="N2065" i="9" s="1"/>
  <c r="X2065" i="9" s="1"/>
  <c r="R306" i="1"/>
  <c r="N2034" i="9" s="1"/>
  <c r="R338" i="1"/>
  <c r="N2002" i="9" s="1"/>
  <c r="R350" i="1"/>
  <c r="R362" i="1"/>
  <c r="R370" i="1"/>
  <c r="N1970" i="9" s="1"/>
  <c r="R382" i="1"/>
  <c r="R394" i="1"/>
  <c r="R402" i="1"/>
  <c r="N1938" i="9" s="1"/>
  <c r="R414" i="1"/>
  <c r="R426" i="1"/>
  <c r="R434" i="1"/>
  <c r="N1906" i="9" s="1"/>
  <c r="X1906" i="9" s="1"/>
  <c r="R446" i="1"/>
  <c r="R458" i="1"/>
  <c r="R466" i="1"/>
  <c r="N1874" i="9" s="1"/>
  <c r="R478" i="1"/>
  <c r="R490" i="1"/>
  <c r="R498" i="1"/>
  <c r="N1842" i="9" s="1"/>
  <c r="R510" i="1"/>
  <c r="R522" i="1"/>
  <c r="R530" i="1"/>
  <c r="N1810" i="9" s="1"/>
  <c r="R542" i="1"/>
  <c r="R554" i="1"/>
  <c r="R562" i="1"/>
  <c r="N1778" i="9" s="1"/>
  <c r="R574" i="1"/>
  <c r="R586" i="1"/>
  <c r="R594" i="1"/>
  <c r="N1746" i="9" s="1"/>
  <c r="R606" i="1"/>
  <c r="R618" i="1"/>
  <c r="R626" i="1"/>
  <c r="N1714" i="9" s="1"/>
  <c r="R638" i="1"/>
  <c r="R650" i="1"/>
  <c r="R662" i="1"/>
  <c r="N1678" i="9" s="1"/>
  <c r="R694" i="1"/>
  <c r="N1646" i="9" s="1"/>
  <c r="R726" i="1"/>
  <c r="N1614" i="9" s="1"/>
  <c r="R758" i="1"/>
  <c r="R790" i="1"/>
  <c r="R802" i="1"/>
  <c r="N1539" i="9" s="1"/>
  <c r="R814" i="1"/>
  <c r="N1527" i="9" s="1"/>
  <c r="X1527" i="9" s="1"/>
  <c r="R826" i="1"/>
  <c r="R834" i="1"/>
  <c r="N1507" i="9" s="1"/>
  <c r="R846" i="1"/>
  <c r="N1495" i="9" s="1"/>
  <c r="X1495" i="9" s="1"/>
  <c r="R858" i="1"/>
  <c r="R866" i="1"/>
  <c r="N1475" i="9" s="1"/>
  <c r="R878" i="1"/>
  <c r="N1463" i="9" s="1"/>
  <c r="X1463" i="9" s="1"/>
  <c r="R890" i="1"/>
  <c r="R898" i="1"/>
  <c r="N1443" i="9" s="1"/>
  <c r="R910" i="1"/>
  <c r="N1431" i="9" s="1"/>
  <c r="X1431" i="9" s="1"/>
  <c r="R922" i="1"/>
  <c r="R930" i="1"/>
  <c r="N1411" i="9" s="1"/>
  <c r="R942" i="1"/>
  <c r="N1399" i="9" s="1"/>
  <c r="X1399" i="9" s="1"/>
  <c r="R954" i="1"/>
  <c r="R962" i="1"/>
  <c r="N1379" i="9" s="1"/>
  <c r="R974" i="1"/>
  <c r="N1367" i="9" s="1"/>
  <c r="X1367" i="9" s="1"/>
  <c r="R986" i="1"/>
  <c r="R994" i="1"/>
  <c r="N1347" i="9" s="1"/>
  <c r="R1006" i="1"/>
  <c r="N1335" i="9" s="1"/>
  <c r="X1335" i="9" s="1"/>
  <c r="R1018" i="1"/>
  <c r="R1026" i="1"/>
  <c r="N1315" i="9" s="1"/>
  <c r="R1038" i="1"/>
  <c r="N1303" i="9" s="1"/>
  <c r="X1303" i="9" s="1"/>
  <c r="R1050" i="1"/>
  <c r="R1058" i="1"/>
  <c r="N1283" i="9" s="1"/>
  <c r="R1070" i="1"/>
  <c r="N1271" i="9" s="1"/>
  <c r="X1271" i="9" s="1"/>
  <c r="R1082" i="1"/>
  <c r="R1090" i="1"/>
  <c r="N1251" i="9" s="1"/>
  <c r="R1102" i="1"/>
  <c r="N1239" i="9" s="1"/>
  <c r="X1239" i="9" s="1"/>
  <c r="R1114" i="1"/>
  <c r="R1122" i="1"/>
  <c r="N1219" i="9" s="1"/>
  <c r="R1134" i="1"/>
  <c r="N1207" i="9" s="1"/>
  <c r="X1207" i="9" s="1"/>
  <c r="R1146" i="1"/>
  <c r="R1154" i="1"/>
  <c r="N1187" i="9" s="1"/>
  <c r="R1166" i="1"/>
  <c r="N1175" i="9" s="1"/>
  <c r="X1175" i="9" s="1"/>
  <c r="R1178" i="1"/>
  <c r="R1190" i="1"/>
  <c r="N1151" i="9" s="1"/>
  <c r="X1151" i="9" s="1"/>
  <c r="R1222" i="1"/>
  <c r="N1119" i="9" s="1"/>
  <c r="X1119" i="9" s="1"/>
  <c r="R1254" i="1"/>
  <c r="N1087" i="9" s="1"/>
  <c r="X1087" i="9" s="1"/>
  <c r="R1286" i="1"/>
  <c r="N1055" i="9" s="1"/>
  <c r="X1055" i="9" s="1"/>
  <c r="R1318" i="1"/>
  <c r="N1023" i="9" s="1"/>
  <c r="X1023" i="9" s="1"/>
  <c r="R1350" i="1"/>
  <c r="N991" i="9" s="1"/>
  <c r="X991" i="9" s="1"/>
  <c r="R1382" i="1"/>
  <c r="N959" i="9" s="1"/>
  <c r="X959" i="9" s="1"/>
  <c r="R1414" i="1"/>
  <c r="N927" i="9" s="1"/>
  <c r="X927" i="9" s="1"/>
  <c r="R1426" i="1"/>
  <c r="N915" i="9" s="1"/>
  <c r="R1438" i="1"/>
  <c r="N903" i="9" s="1"/>
  <c r="X903" i="9" s="1"/>
  <c r="R1450" i="1"/>
  <c r="R1458" i="1"/>
  <c r="N883" i="9" s="1"/>
  <c r="R1470" i="1"/>
  <c r="N871" i="9" s="1"/>
  <c r="X871" i="9" s="1"/>
  <c r="R1482" i="1"/>
  <c r="R1490" i="1"/>
  <c r="N851" i="9" s="1"/>
  <c r="R1526" i="1"/>
  <c r="R1558" i="1"/>
  <c r="R1570" i="1"/>
  <c r="N771" i="9" s="1"/>
  <c r="R1582" i="1"/>
  <c r="N759" i="9" s="1"/>
  <c r="X759" i="9" s="1"/>
  <c r="R1594" i="1"/>
  <c r="R1602" i="1"/>
  <c r="N739" i="9" s="1"/>
  <c r="R1614" i="1"/>
  <c r="N727" i="9" s="1"/>
  <c r="X727" i="9" s="1"/>
  <c r="R1626" i="1"/>
  <c r="R1634" i="1"/>
  <c r="N707" i="9" s="1"/>
  <c r="R1646" i="1"/>
  <c r="N695" i="9" s="1"/>
  <c r="X695" i="9" s="1"/>
  <c r="R1658" i="1"/>
  <c r="R1666" i="1"/>
  <c r="N675" i="9" s="1"/>
  <c r="R1690" i="1"/>
  <c r="R1722" i="1"/>
  <c r="R1754" i="1"/>
  <c r="R1786" i="1"/>
  <c r="R1818" i="1"/>
  <c r="R1854" i="1"/>
  <c r="N487" i="9" s="1"/>
  <c r="X487" i="9" s="1"/>
  <c r="R1866" i="1"/>
  <c r="R1898" i="1"/>
  <c r="R1930" i="1"/>
  <c r="R1966" i="1"/>
  <c r="N376" i="9" s="1"/>
  <c r="X376" i="9" s="1"/>
  <c r="R1974" i="1"/>
  <c r="R1986" i="1"/>
  <c r="N356" i="9" s="1"/>
  <c r="R1998" i="1"/>
  <c r="N344" i="9" s="1"/>
  <c r="X344" i="9" s="1"/>
  <c r="R2006" i="1"/>
  <c r="R2018" i="1"/>
  <c r="N324" i="9" s="1"/>
  <c r="X324" i="9" s="1"/>
  <c r="R2030" i="1"/>
  <c r="N312" i="9" s="1"/>
  <c r="X312" i="9" s="1"/>
  <c r="R2038" i="1"/>
  <c r="R2050" i="1"/>
  <c r="N292" i="9" s="1"/>
  <c r="R2062" i="1"/>
  <c r="N280" i="9" s="1"/>
  <c r="X280" i="9" s="1"/>
  <c r="R2070" i="1"/>
  <c r="R2082" i="1"/>
  <c r="N260" i="9" s="1"/>
  <c r="R2094" i="1"/>
  <c r="N248" i="9" s="1"/>
  <c r="X248" i="9" s="1"/>
  <c r="R2102" i="1"/>
  <c r="R2114" i="1"/>
  <c r="N229" i="9" s="1"/>
  <c r="X229" i="9" s="1"/>
  <c r="R2138" i="1"/>
  <c r="N206" i="9" s="1"/>
  <c r="X206" i="9" s="1"/>
  <c r="R2170" i="1"/>
  <c r="N175" i="9" s="1"/>
  <c r="X175" i="9" s="1"/>
  <c r="R2202" i="1"/>
  <c r="R2214" i="1"/>
  <c r="N132" i="9" s="1"/>
  <c r="R2226" i="1"/>
  <c r="R2238" i="1"/>
  <c r="R2250" i="1"/>
  <c r="N96" i="9" s="1"/>
  <c r="X96" i="9" s="1"/>
  <c r="R2282" i="1"/>
  <c r="N64" i="9" s="1"/>
  <c r="X64" i="9" s="1"/>
  <c r="R2314" i="1"/>
  <c r="N32" i="9" s="1"/>
  <c r="X32" i="9" s="1"/>
  <c r="X277" i="9" l="1"/>
  <c r="X1020" i="9"/>
  <c r="X1148" i="9"/>
  <c r="X1276" i="9"/>
  <c r="X246" i="9"/>
  <c r="X2110" i="9"/>
  <c r="X2174" i="9"/>
  <c r="X399" i="9"/>
  <c r="X1425" i="9"/>
  <c r="X545" i="9"/>
  <c r="X1361" i="9"/>
  <c r="X1776" i="9"/>
  <c r="X1920" i="9"/>
  <c r="X162" i="9"/>
  <c r="X642" i="9"/>
  <c r="X1058" i="9"/>
  <c r="X1346" i="9"/>
  <c r="X1633" i="9"/>
  <c r="X2256" i="9"/>
  <c r="X2231" i="9"/>
  <c r="X2244" i="9"/>
  <c r="X704" i="9"/>
  <c r="X1216" i="9"/>
  <c r="X2210" i="9"/>
  <c r="X480" i="9"/>
  <c r="X992" i="9"/>
  <c r="X2173" i="9"/>
  <c r="X1472" i="9"/>
  <c r="X1568" i="9"/>
  <c r="X130" i="9"/>
  <c r="X1153" i="9"/>
  <c r="X706" i="9"/>
  <c r="X1026" i="9"/>
  <c r="X1777" i="9"/>
  <c r="X1745" i="9"/>
  <c r="X627" i="9"/>
  <c r="X1666" i="9"/>
  <c r="X1826" i="9"/>
  <c r="X1922" i="9"/>
  <c r="X1639" i="9"/>
  <c r="X1959" i="9"/>
  <c r="X1533" i="9"/>
  <c r="X1628" i="9"/>
  <c r="X322" i="9"/>
  <c r="X546" i="9"/>
  <c r="X1090" i="9"/>
  <c r="X1474" i="9"/>
  <c r="X293" i="9"/>
  <c r="X796" i="9"/>
  <c r="X1052" i="9"/>
  <c r="X1180" i="9"/>
  <c r="X1308" i="9"/>
  <c r="X310" i="9"/>
  <c r="X2062" i="9"/>
  <c r="X2126" i="9"/>
  <c r="X2190" i="9"/>
  <c r="X2254" i="9"/>
  <c r="X463" i="9"/>
  <c r="X1681" i="9"/>
  <c r="X1992" i="9"/>
  <c r="X849" i="9"/>
  <c r="X1217" i="9"/>
  <c r="X1648" i="9"/>
  <c r="X738" i="9"/>
  <c r="X1186" i="9"/>
  <c r="X1378" i="9"/>
  <c r="X1538" i="9"/>
  <c r="X2144" i="9"/>
  <c r="X2071" i="9"/>
  <c r="X39" i="9"/>
  <c r="X351" i="9"/>
  <c r="X832" i="9"/>
  <c r="X1344" i="9"/>
  <c r="X2274" i="9"/>
  <c r="X2279" i="9"/>
  <c r="X7" i="9"/>
  <c r="X2084" i="9"/>
  <c r="X557" i="9"/>
  <c r="X608" i="9"/>
  <c r="X1120" i="9"/>
  <c r="X2295" i="9"/>
  <c r="X194" i="9"/>
  <c r="X1408" i="9"/>
  <c r="X1504" i="9"/>
  <c r="X66" i="9"/>
  <c r="X1401" i="9"/>
  <c r="X258" i="9"/>
  <c r="X770" i="9"/>
  <c r="X1122" i="9"/>
  <c r="X2048" i="9"/>
  <c r="X55" i="9"/>
  <c r="X1762" i="9"/>
  <c r="X1858" i="9"/>
  <c r="X2018" i="9"/>
  <c r="X226" i="9"/>
  <c r="X1469" i="9"/>
  <c r="X418" i="9"/>
  <c r="X834" i="9"/>
  <c r="X1154" i="9"/>
  <c r="X1506" i="9"/>
  <c r="R2345" i="1"/>
  <c r="X1580" i="9"/>
  <c r="X245" i="9"/>
  <c r="X309" i="9"/>
  <c r="X700" i="9"/>
  <c r="X1084" i="9"/>
  <c r="X1212" i="9"/>
  <c r="X1340" i="9"/>
  <c r="X342" i="9"/>
  <c r="X1548" i="9"/>
  <c r="X2142" i="9"/>
  <c r="X2270" i="9"/>
  <c r="X2286" i="9"/>
  <c r="X271" i="9"/>
  <c r="X1937" i="9"/>
  <c r="X2327" i="9"/>
  <c r="X192" i="9"/>
  <c r="X657" i="9"/>
  <c r="X945" i="9"/>
  <c r="X1281" i="9"/>
  <c r="X1409" i="9"/>
  <c r="X1840" i="9"/>
  <c r="X2211" i="9"/>
  <c r="X482" i="9"/>
  <c r="X802" i="9"/>
  <c r="X1282" i="9"/>
  <c r="X1410" i="9"/>
  <c r="X1793" i="9"/>
  <c r="X2160" i="9"/>
  <c r="X2323" i="9"/>
  <c r="X2135" i="9"/>
  <c r="X87" i="9"/>
  <c r="X415" i="9"/>
  <c r="X1744" i="9"/>
  <c r="X960" i="9"/>
  <c r="X1617" i="9"/>
  <c r="X2082" i="9"/>
  <c r="X736" i="9"/>
  <c r="X1248" i="9"/>
  <c r="X160" i="9"/>
  <c r="X1440" i="9"/>
  <c r="X1600" i="9"/>
  <c r="X98" i="9"/>
  <c r="X1505" i="9"/>
  <c r="X578" i="9"/>
  <c r="X866" i="9"/>
  <c r="X1218" i="9"/>
  <c r="X2080" i="9"/>
  <c r="X1698" i="9"/>
  <c r="X1794" i="9"/>
  <c r="X1954" i="9"/>
  <c r="X1927" i="9"/>
  <c r="X1991" i="9"/>
  <c r="X2012" i="9"/>
  <c r="X450" i="9"/>
  <c r="X898" i="9"/>
  <c r="X1250" i="9"/>
  <c r="X1570" i="9"/>
  <c r="X261" i="9"/>
  <c r="X1564" i="9"/>
  <c r="X1116" i="9"/>
  <c r="X1244" i="9"/>
  <c r="X406" i="9"/>
  <c r="X984" i="9"/>
  <c r="X2094" i="9"/>
  <c r="X2222" i="9"/>
  <c r="X335" i="9"/>
  <c r="X1808" i="9"/>
  <c r="X354" i="9"/>
  <c r="X1728" i="9"/>
  <c r="X610" i="9"/>
  <c r="X930" i="9"/>
  <c r="X1314" i="9"/>
  <c r="X1442" i="9"/>
  <c r="X1602" i="9"/>
  <c r="X1825" i="9"/>
  <c r="X2208" i="9"/>
  <c r="X2199" i="9"/>
  <c r="X103" i="9"/>
  <c r="X576" i="9"/>
  <c r="X1088" i="9"/>
  <c r="X2146" i="9"/>
  <c r="X224" i="9"/>
  <c r="X864" i="9"/>
  <c r="X1376" i="9"/>
  <c r="X1536" i="9"/>
  <c r="X34" i="9"/>
  <c r="X1977" i="9"/>
  <c r="X1537" i="9"/>
  <c r="X2016" i="9"/>
  <c r="X674" i="9"/>
  <c r="X962" i="9"/>
  <c r="X2112" i="9"/>
  <c r="X1660" i="9"/>
  <c r="X292" i="9"/>
  <c r="X1634" i="9"/>
  <c r="X1730" i="9"/>
  <c r="X1890" i="9"/>
  <c r="X1986" i="9"/>
  <c r="X1623" i="9"/>
  <c r="X1943" i="9"/>
  <c r="X2007" i="9"/>
  <c r="X2044" i="9"/>
  <c r="X514" i="9"/>
  <c r="X994" i="9"/>
  <c r="N891" i="9"/>
  <c r="X891" i="9" s="1"/>
  <c r="T1450" i="1"/>
  <c r="N1515" i="9"/>
  <c r="X1515" i="9" s="1"/>
  <c r="T826" i="1"/>
  <c r="N1583" i="9"/>
  <c r="X1583" i="9" s="1"/>
  <c r="T758" i="1"/>
  <c r="N1734" i="9"/>
  <c r="X1734" i="9" s="1"/>
  <c r="T606" i="1"/>
  <c r="N1818" i="9"/>
  <c r="X1818" i="9" s="1"/>
  <c r="T522" i="1"/>
  <c r="N1862" i="9"/>
  <c r="X1862" i="9" s="1"/>
  <c r="T478" i="1"/>
  <c r="N1990" i="9"/>
  <c r="X1990" i="9" s="1"/>
  <c r="T350" i="1"/>
  <c r="N17" i="9"/>
  <c r="X17" i="9" s="1"/>
  <c r="T2329" i="1"/>
  <c r="N619" i="9"/>
  <c r="X619" i="9" s="1"/>
  <c r="T1722" i="1"/>
  <c r="N1195" i="9"/>
  <c r="X1195" i="9" s="1"/>
  <c r="T1146" i="1"/>
  <c r="N290" i="9"/>
  <c r="X290" i="9" s="1"/>
  <c r="T2052" i="1"/>
  <c r="N653" i="9"/>
  <c r="X653" i="9" s="1"/>
  <c r="T1688" i="1"/>
  <c r="N697" i="9"/>
  <c r="X697" i="9" s="1"/>
  <c r="T1644" i="1"/>
  <c r="N973" i="9"/>
  <c r="X973" i="9" s="1"/>
  <c r="T1368" i="1"/>
  <c r="N1185" i="9"/>
  <c r="X1185" i="9" s="1"/>
  <c r="T1156" i="1"/>
  <c r="N1529" i="9"/>
  <c r="X1529" i="9" s="1"/>
  <c r="T812" i="1"/>
  <c r="N2063" i="9"/>
  <c r="X2063" i="9" s="1"/>
  <c r="T276" i="1"/>
  <c r="N2191" i="9"/>
  <c r="X2191" i="9" s="1"/>
  <c r="T148" i="1"/>
  <c r="N31" i="9"/>
  <c r="X31" i="9" s="1"/>
  <c r="T2315" i="1"/>
  <c r="N63" i="9"/>
  <c r="X63" i="9" s="1"/>
  <c r="T2283" i="1"/>
  <c r="N127" i="9"/>
  <c r="X127" i="9" s="1"/>
  <c r="T2219" i="1"/>
  <c r="N299" i="9"/>
  <c r="X299" i="9" s="1"/>
  <c r="T2043" i="1"/>
  <c r="N427" i="9"/>
  <c r="X427" i="9" s="1"/>
  <c r="T1915" i="1"/>
  <c r="T2322" i="1"/>
  <c r="N24" i="9"/>
  <c r="X24" i="9" s="1"/>
  <c r="N316" i="9"/>
  <c r="X316" i="9" s="1"/>
  <c r="T2026" i="1"/>
  <c r="N491" i="9"/>
  <c r="X491" i="9" s="1"/>
  <c r="T1850" i="1"/>
  <c r="N623" i="9"/>
  <c r="X623" i="9" s="1"/>
  <c r="T1718" i="1"/>
  <c r="N827" i="9"/>
  <c r="X827" i="9" s="1"/>
  <c r="T1514" i="1"/>
  <c r="T1370" i="1"/>
  <c r="N971" i="9"/>
  <c r="X971" i="9" s="1"/>
  <c r="N1099" i="9"/>
  <c r="X1099" i="9" s="1"/>
  <c r="T1242" i="1"/>
  <c r="N1231" i="9"/>
  <c r="X1231" i="9" s="1"/>
  <c r="T1110" i="1"/>
  <c r="N1359" i="9"/>
  <c r="X1359" i="9" s="1"/>
  <c r="T982" i="1"/>
  <c r="N1487" i="9"/>
  <c r="X1487" i="9" s="1"/>
  <c r="T854" i="1"/>
  <c r="N1658" i="9"/>
  <c r="X1658" i="9" s="1"/>
  <c r="T682" i="1"/>
  <c r="N2057" i="9"/>
  <c r="X2057" i="9" s="1"/>
  <c r="T282" i="1"/>
  <c r="N2249" i="9"/>
  <c r="X2249" i="9" s="1"/>
  <c r="T90" i="1"/>
  <c r="N1663" i="9"/>
  <c r="X1663" i="9" s="1"/>
  <c r="T677" i="1"/>
  <c r="N1727" i="9"/>
  <c r="X1727" i="9" s="1"/>
  <c r="T613" i="1"/>
  <c r="N1791" i="9"/>
  <c r="X1791" i="9" s="1"/>
  <c r="T549" i="1"/>
  <c r="N1855" i="9"/>
  <c r="X1855" i="9" s="1"/>
  <c r="T485" i="1"/>
  <c r="N1919" i="9"/>
  <c r="X1919" i="9" s="1"/>
  <c r="T421" i="1"/>
  <c r="N2134" i="9"/>
  <c r="X2134" i="9" s="1"/>
  <c r="T205" i="1"/>
  <c r="N837" i="9"/>
  <c r="X837" i="9" s="1"/>
  <c r="T1504" i="1"/>
  <c r="N571" i="9"/>
  <c r="X571" i="9" s="1"/>
  <c r="T1770" i="1"/>
  <c r="N763" i="9"/>
  <c r="X763" i="9" s="1"/>
  <c r="T1578" i="1"/>
  <c r="T1498" i="1"/>
  <c r="N843" i="9"/>
  <c r="X843" i="9" s="1"/>
  <c r="N943" i="9"/>
  <c r="X943" i="9" s="1"/>
  <c r="T1398" i="1"/>
  <c r="N1071" i="9"/>
  <c r="X1071" i="9" s="1"/>
  <c r="T1270" i="1"/>
  <c r="T1162" i="1"/>
  <c r="N1179" i="9"/>
  <c r="X1179" i="9" s="1"/>
  <c r="T1034" i="1"/>
  <c r="N1307" i="9"/>
  <c r="X1307" i="9" s="1"/>
  <c r="T906" i="1"/>
  <c r="N1435" i="9"/>
  <c r="X1435" i="9" s="1"/>
  <c r="N1647" i="9"/>
  <c r="X1647" i="9" s="1"/>
  <c r="T693" i="1"/>
  <c r="N1711" i="9"/>
  <c r="X1711" i="9" s="1"/>
  <c r="T629" i="1"/>
  <c r="N1775" i="9"/>
  <c r="X1775" i="9" s="1"/>
  <c r="T565" i="1"/>
  <c r="N1839" i="9"/>
  <c r="X1839" i="9" s="1"/>
  <c r="T501" i="1"/>
  <c r="N1903" i="9"/>
  <c r="X1903" i="9" s="1"/>
  <c r="T437" i="1"/>
  <c r="T345" i="1"/>
  <c r="N1995" i="9"/>
  <c r="X1995" i="9" s="1"/>
  <c r="T1468" i="1"/>
  <c r="N873" i="9"/>
  <c r="X873" i="9" s="1"/>
  <c r="N1169" i="9"/>
  <c r="X1169" i="9" s="1"/>
  <c r="T1172" i="1"/>
  <c r="N1341" i="9"/>
  <c r="X1341" i="9" s="1"/>
  <c r="T1000" i="1"/>
  <c r="N27" i="9"/>
  <c r="X27" i="9" s="1"/>
  <c r="T2319" i="1"/>
  <c r="N1659" i="9"/>
  <c r="X1659" i="9" s="1"/>
  <c r="T681" i="1"/>
  <c r="N1787" i="9"/>
  <c r="X1787" i="9" s="1"/>
  <c r="T553" i="1"/>
  <c r="N2309" i="9"/>
  <c r="X2309" i="9" s="1"/>
  <c r="T29" i="1"/>
  <c r="N470" i="9"/>
  <c r="X470" i="9" s="1"/>
  <c r="T1872" i="1"/>
  <c r="N1686" i="9"/>
  <c r="X1686" i="9" s="1"/>
  <c r="T654" i="1"/>
  <c r="N2149" i="9"/>
  <c r="X2149" i="9" s="1"/>
  <c r="T190" i="1"/>
  <c r="N1631" i="9"/>
  <c r="X1631" i="9" s="1"/>
  <c r="T709" i="1"/>
  <c r="N2187" i="9"/>
  <c r="X2187" i="9" s="1"/>
  <c r="T152" i="1"/>
  <c r="N28" i="9"/>
  <c r="X28" i="9" s="1"/>
  <c r="T2318" i="1"/>
  <c r="N140" i="9"/>
  <c r="X140" i="9" s="1"/>
  <c r="T2206" i="1"/>
  <c r="N332" i="9"/>
  <c r="X332" i="9" s="1"/>
  <c r="T2010" i="1"/>
  <c r="T1418" i="1"/>
  <c r="N923" i="9"/>
  <c r="X923" i="9" s="1"/>
  <c r="T1290" i="1"/>
  <c r="N1051" i="9"/>
  <c r="X1051" i="9" s="1"/>
  <c r="T794" i="1"/>
  <c r="N1547" i="9"/>
  <c r="X1547" i="9" s="1"/>
  <c r="N2010" i="9"/>
  <c r="X2010" i="9" s="1"/>
  <c r="T330" i="1"/>
  <c r="N2093" i="9"/>
  <c r="X2093" i="9" s="1"/>
  <c r="T246" i="1"/>
  <c r="N2181" i="9"/>
  <c r="X2181" i="9" s="1"/>
  <c r="T158" i="1"/>
  <c r="T74" i="1"/>
  <c r="N2265" i="9"/>
  <c r="X2265" i="9" s="1"/>
  <c r="N661" i="9"/>
  <c r="X661" i="9" s="1"/>
  <c r="T1680" i="1"/>
  <c r="N2059" i="9"/>
  <c r="X2059" i="9" s="1"/>
  <c r="T280" i="1"/>
  <c r="N2219" i="9"/>
  <c r="X2219" i="9" s="1"/>
  <c r="T120" i="1"/>
  <c r="N2293" i="9"/>
  <c r="X2293" i="9" s="1"/>
  <c r="T45" i="1"/>
  <c r="N2006" i="9"/>
  <c r="X2006" i="9" s="1"/>
  <c r="T334" i="1"/>
  <c r="N1750" i="9"/>
  <c r="X1750" i="9" s="1"/>
  <c r="T590" i="1"/>
  <c r="N1878" i="9"/>
  <c r="X1878" i="9" s="1"/>
  <c r="T462" i="1"/>
  <c r="N777" i="9"/>
  <c r="X777" i="9" s="1"/>
  <c r="T1564" i="1"/>
  <c r="N1034" i="9"/>
  <c r="X1034" i="9" s="1"/>
  <c r="T1307" i="1"/>
  <c r="N1098" i="9"/>
  <c r="X1098" i="9" s="1"/>
  <c r="T1243" i="1"/>
  <c r="N1162" i="9"/>
  <c r="X1162" i="9" s="1"/>
  <c r="T1179" i="1"/>
  <c r="N1226" i="9"/>
  <c r="X1226" i="9" s="1"/>
  <c r="T1115" i="1"/>
  <c r="N1290" i="9"/>
  <c r="T1051" i="1"/>
  <c r="N1354" i="9"/>
  <c r="X1354" i="9" s="1"/>
  <c r="T987" i="1"/>
  <c r="N1801" i="9"/>
  <c r="X1801" i="9" s="1"/>
  <c r="T539" i="1"/>
  <c r="N589" i="9"/>
  <c r="X589" i="9" s="1"/>
  <c r="T1752" i="1"/>
  <c r="N1661" i="9"/>
  <c r="X1661" i="9" s="1"/>
  <c r="T679" i="1"/>
  <c r="N1853" i="9"/>
  <c r="X1853" i="9" s="1"/>
  <c r="T487" i="1"/>
  <c r="T366" i="1"/>
  <c r="N1974" i="9"/>
  <c r="X1974" i="9" s="1"/>
  <c r="N2336" i="9"/>
  <c r="X2336" i="9" s="1"/>
  <c r="T2" i="1"/>
  <c r="X357" i="9"/>
  <c r="X421" i="9"/>
  <c r="X1436" i="9"/>
  <c r="X540" i="9"/>
  <c r="X668" i="9"/>
  <c r="X924" i="9"/>
  <c r="T2080" i="1"/>
  <c r="T1952" i="1"/>
  <c r="T2282" i="1"/>
  <c r="T1888" i="1"/>
  <c r="T1584" i="1"/>
  <c r="T2300" i="1"/>
  <c r="T2154" i="1"/>
  <c r="T1789" i="1"/>
  <c r="T1661" i="1"/>
  <c r="T1533" i="1"/>
  <c r="T1405" i="1"/>
  <c r="T1277" i="1"/>
  <c r="T1149" i="1"/>
  <c r="T1021" i="1"/>
  <c r="T893" i="1"/>
  <c r="T765" i="1"/>
  <c r="X297" i="9"/>
  <c r="X361" i="9"/>
  <c r="X425" i="9"/>
  <c r="X600" i="9"/>
  <c r="X728" i="9"/>
  <c r="X856" i="9"/>
  <c r="X1112" i="9"/>
  <c r="X1240" i="9"/>
  <c r="X1368" i="9"/>
  <c r="X2069" i="9"/>
  <c r="X202" i="9"/>
  <c r="X1560" i="9"/>
  <c r="X2158" i="9"/>
  <c r="X2292" i="9"/>
  <c r="T2116" i="1"/>
  <c r="T138" i="1"/>
  <c r="T2148" i="1"/>
  <c r="T2064" i="1"/>
  <c r="T1520" i="1"/>
  <c r="T2321" i="1"/>
  <c r="T2257" i="1"/>
  <c r="T2126" i="1"/>
  <c r="T2062" i="1"/>
  <c r="T1998" i="1"/>
  <c r="T1934" i="1"/>
  <c r="T1870" i="1"/>
  <c r="T1806" i="1"/>
  <c r="T1742" i="1"/>
  <c r="T1678" i="1"/>
  <c r="T1614" i="1"/>
  <c r="T1550" i="1"/>
  <c r="T1486" i="1"/>
  <c r="T1422" i="1"/>
  <c r="T1358" i="1"/>
  <c r="T1294" i="1"/>
  <c r="T1230" i="1"/>
  <c r="T1166" i="1"/>
  <c r="T1102" i="1"/>
  <c r="T1038" i="1"/>
  <c r="T974" i="1"/>
  <c r="T910" i="1"/>
  <c r="T846" i="1"/>
  <c r="T782" i="1"/>
  <c r="X2056" i="9"/>
  <c r="X498" i="9"/>
  <c r="X1010" i="9"/>
  <c r="X1945" i="9"/>
  <c r="T816" i="1"/>
  <c r="T1812" i="1"/>
  <c r="T859" i="1"/>
  <c r="T153" i="1"/>
  <c r="T1092" i="1"/>
  <c r="T2097" i="1"/>
  <c r="T1905" i="1"/>
  <c r="T1709" i="1"/>
  <c r="T1485" i="1"/>
  <c r="T1293" i="1"/>
  <c r="T2336" i="1"/>
  <c r="T2272" i="1"/>
  <c r="T2152" i="1"/>
  <c r="T1940" i="1"/>
  <c r="X1329" i="9"/>
  <c r="T820" i="1"/>
  <c r="X1792" i="9"/>
  <c r="X2051" i="9"/>
  <c r="X2131" i="9"/>
  <c r="X178" i="9"/>
  <c r="T2099" i="1"/>
  <c r="T2035" i="1"/>
  <c r="T1971" i="1"/>
  <c r="T1907" i="1"/>
  <c r="T1811" i="1"/>
  <c r="T1699" i="1"/>
  <c r="T1491" i="1"/>
  <c r="T1363" i="1"/>
  <c r="T1235" i="1"/>
  <c r="T1107" i="1"/>
  <c r="T643" i="1"/>
  <c r="X2307" i="9"/>
  <c r="T2234" i="1"/>
  <c r="T2013" i="1"/>
  <c r="T1769" i="1"/>
  <c r="T1529" i="1"/>
  <c r="T1305" i="1"/>
  <c r="T1113" i="1"/>
  <c r="T889" i="1"/>
  <c r="T229" i="1"/>
  <c r="X901" i="9"/>
  <c r="X1125" i="9"/>
  <c r="T1072" i="1"/>
  <c r="X1365" i="9"/>
  <c r="X1636" i="9"/>
  <c r="T592" i="1"/>
  <c r="X1940" i="9"/>
  <c r="T703" i="1"/>
  <c r="X1733" i="9"/>
  <c r="X1925" i="9"/>
  <c r="T271" i="1"/>
  <c r="T159" i="1"/>
  <c r="T63" i="1"/>
  <c r="X349" i="9"/>
  <c r="X861" i="9"/>
  <c r="X144" i="9"/>
  <c r="X766" i="9"/>
  <c r="X1278" i="9"/>
  <c r="X2072" i="9"/>
  <c r="X1788" i="9"/>
  <c r="X786" i="9"/>
  <c r="X1298" i="9"/>
  <c r="X1672" i="9"/>
  <c r="X1796" i="9"/>
  <c r="X4" i="9"/>
  <c r="T784" i="1"/>
  <c r="T1056" i="1"/>
  <c r="T2095" i="1"/>
  <c r="T1967" i="1"/>
  <c r="T1839" i="1"/>
  <c r="T1711" i="1"/>
  <c r="T1583" i="1"/>
  <c r="T1455" i="1"/>
  <c r="T1327" i="1"/>
  <c r="T1199" i="1"/>
  <c r="T1071" i="1"/>
  <c r="T943" i="1"/>
  <c r="T815" i="1"/>
  <c r="T12" i="1"/>
  <c r="T419" i="1"/>
  <c r="T266" i="1"/>
  <c r="T1737" i="1"/>
  <c r="T1513" i="1"/>
  <c r="T1289" i="1"/>
  <c r="T1065" i="1"/>
  <c r="T841" i="1"/>
  <c r="T149" i="1"/>
  <c r="T1424" i="1"/>
  <c r="T928" i="1"/>
  <c r="T752" i="1"/>
  <c r="X1684" i="9"/>
  <c r="X1876" i="9"/>
  <c r="T336" i="1"/>
  <c r="T655" i="1"/>
  <c r="T559" i="1"/>
  <c r="T207" i="1"/>
  <c r="T27" i="1"/>
  <c r="X429" i="9"/>
  <c r="X813" i="9"/>
  <c r="X1325" i="9"/>
  <c r="X670" i="9"/>
  <c r="X1182" i="9"/>
  <c r="X1980" i="9"/>
  <c r="X946" i="9"/>
  <c r="X1522" i="9"/>
  <c r="X1864" i="9"/>
  <c r="X2226" i="9"/>
  <c r="X1817" i="9"/>
  <c r="T2323" i="1"/>
  <c r="T1508" i="1"/>
  <c r="T1044" i="1"/>
  <c r="T671" i="1"/>
  <c r="T303" i="1"/>
  <c r="T2263" i="1"/>
  <c r="T1860" i="1"/>
  <c r="T1352" i="1"/>
  <c r="T936" i="1"/>
  <c r="T527" i="1"/>
  <c r="T2123" i="1"/>
  <c r="T1995" i="1"/>
  <c r="T1867" i="1"/>
  <c r="T1739" i="1"/>
  <c r="T1611" i="1"/>
  <c r="T1483" i="1"/>
  <c r="T1355" i="1"/>
  <c r="T1227" i="1"/>
  <c r="T1099" i="1"/>
  <c r="T971" i="1"/>
  <c r="T843" i="1"/>
  <c r="T233" i="1"/>
  <c r="T105" i="1"/>
  <c r="T2267" i="1"/>
  <c r="T1676" i="1"/>
  <c r="T1232" i="1"/>
  <c r="T772" i="1"/>
  <c r="T379" i="1"/>
  <c r="T264" i="1"/>
  <c r="T136" i="1"/>
  <c r="T7" i="1"/>
  <c r="T2310" i="1"/>
  <c r="T2278" i="1"/>
  <c r="T2246" i="1"/>
  <c r="T2214" i="1"/>
  <c r="T726" i="1"/>
  <c r="T694" i="1"/>
  <c r="X1678" i="9"/>
  <c r="X1726" i="9"/>
  <c r="T582" i="1"/>
  <c r="T550" i="1"/>
  <c r="X1822" i="9"/>
  <c r="T470" i="1"/>
  <c r="T438" i="1"/>
  <c r="X1934" i="9"/>
  <c r="T326" i="1"/>
  <c r="X2125" i="9"/>
  <c r="X2285" i="9"/>
  <c r="T22" i="1"/>
  <c r="T2185" i="1"/>
  <c r="T2121" i="1"/>
  <c r="T2073" i="1"/>
  <c r="T2009" i="1"/>
  <c r="T1945" i="1"/>
  <c r="T1881" i="1"/>
  <c r="T1829" i="1"/>
  <c r="X560" i="9"/>
  <c r="T1749" i="1"/>
  <c r="T1701" i="1"/>
  <c r="X688" i="9"/>
  <c r="T1621" i="1"/>
  <c r="T1573" i="1"/>
  <c r="X816" i="9"/>
  <c r="T1493" i="1"/>
  <c r="T1445" i="1"/>
  <c r="X944" i="9"/>
  <c r="T1365" i="1"/>
  <c r="T1317" i="1"/>
  <c r="X1072" i="9"/>
  <c r="T1237" i="1"/>
  <c r="T1189" i="1"/>
  <c r="X1200" i="9"/>
  <c r="T1109" i="1"/>
  <c r="T1061" i="1"/>
  <c r="X1328" i="9"/>
  <c r="T981" i="1"/>
  <c r="T901" i="1"/>
  <c r="T869" i="1"/>
  <c r="X1520" i="9"/>
  <c r="T789" i="1"/>
  <c r="T757" i="1"/>
  <c r="X1619" i="9"/>
  <c r="X1651" i="9"/>
  <c r="X1683" i="9"/>
  <c r="X1715" i="9"/>
  <c r="X1747" i="9"/>
  <c r="X1779" i="9"/>
  <c r="X1811" i="9"/>
  <c r="X1843" i="9"/>
  <c r="X1875" i="9"/>
  <c r="X1907" i="9"/>
  <c r="X1939" i="9"/>
  <c r="X1971" i="9"/>
  <c r="X2003" i="9"/>
  <c r="X2035" i="9"/>
  <c r="T241" i="1"/>
  <c r="T177" i="1"/>
  <c r="T113" i="1"/>
  <c r="T49" i="1"/>
  <c r="T2248" i="1"/>
  <c r="T2216" i="1"/>
  <c r="X165" i="9"/>
  <c r="T2128" i="1"/>
  <c r="T2028" i="1"/>
  <c r="T1932" i="1"/>
  <c r="T1836" i="1"/>
  <c r="X585" i="9"/>
  <c r="T1692" i="1"/>
  <c r="X713" i="9"/>
  <c r="T1580" i="1"/>
  <c r="X809" i="9"/>
  <c r="X905" i="9"/>
  <c r="X953" i="9"/>
  <c r="X1001" i="9"/>
  <c r="T1292" i="1"/>
  <c r="X1209" i="9"/>
  <c r="X1257" i="9"/>
  <c r="T892" i="1"/>
  <c r="T764" i="1"/>
  <c r="X1624" i="9"/>
  <c r="T684" i="1"/>
  <c r="T652" i="1"/>
  <c r="X1720" i="9"/>
  <c r="T572" i="1"/>
  <c r="T540" i="1"/>
  <c r="X1832" i="9"/>
  <c r="X1880" i="9"/>
  <c r="T428" i="1"/>
  <c r="T396" i="1"/>
  <c r="X1976" i="9"/>
  <c r="T316" i="1"/>
  <c r="T2303" i="1"/>
  <c r="T2255" i="1"/>
  <c r="T2223" i="1"/>
  <c r="T2191" i="1"/>
  <c r="X185" i="9"/>
  <c r="X1641" i="9"/>
  <c r="X1769" i="9"/>
  <c r="T523" i="1"/>
  <c r="X1849" i="9"/>
  <c r="T443" i="1"/>
  <c r="T411" i="1"/>
  <c r="T315" i="1"/>
  <c r="T267" i="1"/>
  <c r="T203" i="1"/>
  <c r="T139" i="1"/>
  <c r="T91" i="1"/>
  <c r="T270" i="1"/>
  <c r="T2129" i="1"/>
  <c r="T1937" i="1"/>
  <c r="T1677" i="1"/>
  <c r="T1517" i="1"/>
  <c r="T1325" i="1"/>
  <c r="T845" i="1"/>
  <c r="X42" i="9"/>
  <c r="T2208" i="1"/>
  <c r="T2084" i="1"/>
  <c r="T1828" i="1"/>
  <c r="T1748" i="1"/>
  <c r="T1428" i="1"/>
  <c r="T1188" i="1"/>
  <c r="T756" i="1"/>
  <c r="T676" i="1"/>
  <c r="X1824" i="9"/>
  <c r="T224" i="1"/>
  <c r="T112" i="1"/>
  <c r="T16" i="1"/>
  <c r="X291" i="9"/>
  <c r="X419" i="9"/>
  <c r="T1763" i="1"/>
  <c r="T1427" i="1"/>
  <c r="T1171" i="1"/>
  <c r="T1011" i="1"/>
  <c r="T755" i="1"/>
  <c r="T259" i="1"/>
  <c r="T147" i="1"/>
  <c r="T51" i="1"/>
  <c r="T2029" i="1"/>
  <c r="T1785" i="1"/>
  <c r="T1481" i="1"/>
  <c r="T1145" i="1"/>
  <c r="T857" i="1"/>
  <c r="T133" i="1"/>
  <c r="T1472" i="1"/>
  <c r="T1344" i="1"/>
  <c r="T1168" i="1"/>
  <c r="T720" i="1"/>
  <c r="T576" i="1"/>
  <c r="T448" i="1"/>
  <c r="T320" i="1"/>
  <c r="T2179" i="1"/>
  <c r="X2164" i="9"/>
  <c r="X509" i="9"/>
  <c r="X957" i="9"/>
  <c r="X446" i="9"/>
  <c r="X958" i="9"/>
  <c r="X1445" i="9"/>
  <c r="X58" i="9"/>
  <c r="X1362" i="9"/>
  <c r="X1970" i="9"/>
  <c r="X2325" i="9"/>
  <c r="T1916" i="1"/>
  <c r="T1380" i="1"/>
  <c r="T1008" i="1"/>
  <c r="T635" i="1"/>
  <c r="T262" i="1"/>
  <c r="T2024" i="1"/>
  <c r="T1516" i="1"/>
  <c r="T1108" i="1"/>
  <c r="T691" i="1"/>
  <c r="T294" i="1"/>
  <c r="T2274" i="1"/>
  <c r="T2111" i="1"/>
  <c r="T1983" i="1"/>
  <c r="T1855" i="1"/>
  <c r="T1727" i="1"/>
  <c r="T1599" i="1"/>
  <c r="T1471" i="1"/>
  <c r="T1343" i="1"/>
  <c r="T1215" i="1"/>
  <c r="T1087" i="1"/>
  <c r="T959" i="1"/>
  <c r="T831" i="1"/>
  <c r="T285" i="1"/>
  <c r="T157" i="1"/>
  <c r="T28" i="1"/>
  <c r="T2092" i="1"/>
  <c r="T1500" i="1"/>
  <c r="T1128" i="1"/>
  <c r="T760" i="1"/>
  <c r="T371" i="1"/>
  <c r="T2281" i="1"/>
  <c r="T2118" i="1"/>
  <c r="T1958" i="1"/>
  <c r="T1798" i="1"/>
  <c r="T1670" i="1"/>
  <c r="T1542" i="1"/>
  <c r="T1414" i="1"/>
  <c r="T1286" i="1"/>
  <c r="T1158" i="1"/>
  <c r="T1030" i="1"/>
  <c r="T902" i="1"/>
  <c r="T774" i="1"/>
  <c r="T228" i="1"/>
  <c r="T100" i="1"/>
  <c r="T2178" i="1"/>
  <c r="T2130" i="1"/>
  <c r="T2098" i="1"/>
  <c r="T2066" i="1"/>
  <c r="T2034" i="1"/>
  <c r="T2002" i="1"/>
  <c r="T1970" i="1"/>
  <c r="T1938" i="1"/>
  <c r="T1906" i="1"/>
  <c r="T1874" i="1"/>
  <c r="T1842" i="1"/>
  <c r="T1810" i="1"/>
  <c r="T1778" i="1"/>
  <c r="T1746" i="1"/>
  <c r="T1714" i="1"/>
  <c r="T1682" i="1"/>
  <c r="T1650" i="1"/>
  <c r="T1618" i="1"/>
  <c r="T1586" i="1"/>
  <c r="T1554" i="1"/>
  <c r="T1522" i="1"/>
  <c r="T1490" i="1"/>
  <c r="T1458" i="1"/>
  <c r="T1426" i="1"/>
  <c r="T1394" i="1"/>
  <c r="T1362" i="1"/>
  <c r="T1330" i="1"/>
  <c r="T1298" i="1"/>
  <c r="T1266" i="1"/>
  <c r="T1234" i="1"/>
  <c r="T1202" i="1"/>
  <c r="T1170" i="1"/>
  <c r="T1138" i="1"/>
  <c r="T1106" i="1"/>
  <c r="T1074" i="1"/>
  <c r="T1042" i="1"/>
  <c r="T1010" i="1"/>
  <c r="T978" i="1"/>
  <c r="T946" i="1"/>
  <c r="T914" i="1"/>
  <c r="T882" i="1"/>
  <c r="T850" i="1"/>
  <c r="T818" i="1"/>
  <c r="T786" i="1"/>
  <c r="T754" i="1"/>
  <c r="T722" i="1"/>
  <c r="T690" i="1"/>
  <c r="X1682" i="9"/>
  <c r="T610" i="1"/>
  <c r="T578" i="1"/>
  <c r="T466" i="1"/>
  <c r="T434" i="1"/>
  <c r="X1938" i="9"/>
  <c r="T354" i="1"/>
  <c r="T322" i="1"/>
  <c r="T98" i="1"/>
  <c r="T2309" i="1"/>
  <c r="T2277" i="1"/>
  <c r="T2245" i="1"/>
  <c r="T2213" i="1"/>
  <c r="T2181" i="1"/>
  <c r="T2149" i="1"/>
  <c r="T2117" i="1"/>
  <c r="T1841" i="1"/>
  <c r="T1809" i="1"/>
  <c r="T1777" i="1"/>
  <c r="T1745" i="1"/>
  <c r="T1713" i="1"/>
  <c r="T1681" i="1"/>
  <c r="T1649" i="1"/>
  <c r="T1617" i="1"/>
  <c r="T1585" i="1"/>
  <c r="T1553" i="1"/>
  <c r="T1521" i="1"/>
  <c r="T1489" i="1"/>
  <c r="T1457" i="1"/>
  <c r="T1425" i="1"/>
  <c r="T1393" i="1"/>
  <c r="T1361" i="1"/>
  <c r="T1329" i="1"/>
  <c r="T1297" i="1"/>
  <c r="T1265" i="1"/>
  <c r="T1233" i="1"/>
  <c r="T1201" i="1"/>
  <c r="T1169" i="1"/>
  <c r="T1137" i="1"/>
  <c r="T1105" i="1"/>
  <c r="T1073" i="1"/>
  <c r="T1041" i="1"/>
  <c r="T1009" i="1"/>
  <c r="T977" i="1"/>
  <c r="T945" i="1"/>
  <c r="T913" i="1"/>
  <c r="X1460" i="9"/>
  <c r="X1508" i="9"/>
  <c r="T801" i="1"/>
  <c r="T769" i="1"/>
  <c r="T717" i="1"/>
  <c r="T685" i="1"/>
  <c r="T653" i="1"/>
  <c r="T621" i="1"/>
  <c r="T589" i="1"/>
  <c r="T557" i="1"/>
  <c r="T525" i="1"/>
  <c r="T493" i="1"/>
  <c r="T461" i="1"/>
  <c r="T429" i="1"/>
  <c r="T397" i="1"/>
  <c r="T365" i="1"/>
  <c r="T333" i="1"/>
  <c r="T301" i="1"/>
  <c r="X22" i="9"/>
  <c r="T2292" i="1"/>
  <c r="T2260" i="1"/>
  <c r="X134" i="9"/>
  <c r="T2176" i="1"/>
  <c r="T1896" i="1"/>
  <c r="T1832" i="1"/>
  <c r="T1704" i="1"/>
  <c r="T1528" i="1"/>
  <c r="T1336" i="1"/>
  <c r="T1240" i="1"/>
  <c r="T1160" i="1"/>
  <c r="T1016" i="1"/>
  <c r="T824" i="1"/>
  <c r="T792" i="1"/>
  <c r="T712" i="1"/>
  <c r="X1676" i="9"/>
  <c r="X1708" i="9"/>
  <c r="T600" i="1"/>
  <c r="T568" i="1"/>
  <c r="T488" i="1"/>
  <c r="T456" i="1"/>
  <c r="X1932" i="9"/>
  <c r="X1964" i="9"/>
  <c r="T344" i="1"/>
  <c r="T312" i="1"/>
  <c r="T20" i="1"/>
  <c r="T2251" i="1"/>
  <c r="T2171" i="1"/>
  <c r="X240" i="9"/>
  <c r="T2039" i="1"/>
  <c r="T1975" i="1"/>
  <c r="T1911" i="1"/>
  <c r="T1847" i="1"/>
  <c r="X526" i="9"/>
  <c r="T1767" i="1"/>
  <c r="T1719" i="1"/>
  <c r="X654" i="9"/>
  <c r="T1639" i="1"/>
  <c r="T1591" i="1"/>
  <c r="X782" i="9"/>
  <c r="T1511" i="1"/>
  <c r="T1463" i="1"/>
  <c r="X910" i="9"/>
  <c r="T1383" i="1"/>
  <c r="T1335" i="1"/>
  <c r="X1038" i="9"/>
  <c r="T1255" i="1"/>
  <c r="T1207" i="1"/>
  <c r="X1166" i="9"/>
  <c r="T1127" i="1"/>
  <c r="T1079" i="1"/>
  <c r="X1294" i="9"/>
  <c r="T999" i="1"/>
  <c r="T951" i="1"/>
  <c r="T919" i="1"/>
  <c r="T887" i="1"/>
  <c r="X1486" i="9"/>
  <c r="X1534" i="9"/>
  <c r="T775" i="1"/>
  <c r="T743" i="1"/>
  <c r="X1677" i="9"/>
  <c r="T599" i="1"/>
  <c r="T503" i="1"/>
  <c r="T455" i="1"/>
  <c r="T375" i="1"/>
  <c r="X2076" i="9"/>
  <c r="X2108" i="9"/>
  <c r="X2172" i="9"/>
  <c r="X2268" i="9"/>
  <c r="T1088" i="1"/>
  <c r="T992" i="1"/>
  <c r="T827" i="1"/>
  <c r="T121" i="1"/>
  <c r="T431" i="1"/>
  <c r="T2017" i="1"/>
  <c r="T1837" i="1"/>
  <c r="T1453" i="1"/>
  <c r="T1261" i="1"/>
  <c r="T1101" i="1"/>
  <c r="T797" i="1"/>
  <c r="X2329" i="9"/>
  <c r="T2020" i="1"/>
  <c r="T788" i="1"/>
  <c r="T532" i="1"/>
  <c r="T356" i="1"/>
  <c r="X2083" i="9"/>
  <c r="X2195" i="9"/>
  <c r="T48" i="1"/>
  <c r="X51" i="9"/>
  <c r="X339" i="9"/>
  <c r="X467" i="9"/>
  <c r="T1555" i="1"/>
  <c r="T1299" i="1"/>
  <c r="T1043" i="1"/>
  <c r="T867" i="1"/>
  <c r="T771" i="1"/>
  <c r="T211" i="1"/>
  <c r="T115" i="1"/>
  <c r="T2266" i="1"/>
  <c r="T2109" i="1"/>
  <c r="T1997" i="1"/>
  <c r="T1753" i="1"/>
  <c r="T1465" i="1"/>
  <c r="T1177" i="1"/>
  <c r="T873" i="1"/>
  <c r="T181" i="1"/>
  <c r="T2316" i="1"/>
  <c r="T1392" i="1"/>
  <c r="T1104" i="1"/>
  <c r="X1381" i="9"/>
  <c r="T624" i="1"/>
  <c r="T496" i="1"/>
  <c r="T368" i="1"/>
  <c r="T236" i="1"/>
  <c r="T92" i="1"/>
  <c r="X1973" i="9"/>
  <c r="X2100" i="9"/>
  <c r="X2212" i="9"/>
  <c r="T1512" i="1"/>
  <c r="T1320" i="1"/>
  <c r="T531" i="1"/>
  <c r="T2004" i="1"/>
  <c r="T2054" i="1"/>
  <c r="N1387" i="9"/>
  <c r="X1387" i="9" s="1"/>
  <c r="T954" i="1"/>
  <c r="N2097" i="9"/>
  <c r="X2097" i="9" s="1"/>
  <c r="T242" i="1"/>
  <c r="N49" i="9"/>
  <c r="X49" i="9" s="1"/>
  <c r="T2297" i="1"/>
  <c r="N108" i="9"/>
  <c r="X108" i="9" s="1"/>
  <c r="T2238" i="1"/>
  <c r="N336" i="9"/>
  <c r="X336" i="9" s="1"/>
  <c r="T2006" i="1"/>
  <c r="N783" i="9"/>
  <c r="X783" i="9" s="1"/>
  <c r="T1558" i="1"/>
  <c r="N1323" i="9"/>
  <c r="X1323" i="9" s="1"/>
  <c r="T1018" i="1"/>
  <c r="N1451" i="9"/>
  <c r="X1451" i="9" s="1"/>
  <c r="T890" i="1"/>
  <c r="N1754" i="9"/>
  <c r="X1754" i="9" s="1"/>
  <c r="T586" i="1"/>
  <c r="N1798" i="9"/>
  <c r="X1798" i="9" s="1"/>
  <c r="T542" i="1"/>
  <c r="N1882" i="9"/>
  <c r="X1882" i="9" s="1"/>
  <c r="T458" i="1"/>
  <c r="N1926" i="9"/>
  <c r="X1926" i="9" s="1"/>
  <c r="T414" i="1"/>
  <c r="N2161" i="9"/>
  <c r="X2161" i="9" s="1"/>
  <c r="T178" i="1"/>
  <c r="N191" i="9"/>
  <c r="X191" i="9" s="1"/>
  <c r="T2153" i="1"/>
  <c r="N120" i="9"/>
  <c r="X120" i="9" s="1"/>
  <c r="T2226" i="1"/>
  <c r="N304" i="9"/>
  <c r="X304" i="9" s="1"/>
  <c r="T2038" i="1"/>
  <c r="N412" i="9"/>
  <c r="X412" i="9" s="1"/>
  <c r="T1930" i="1"/>
  <c r="N523" i="9"/>
  <c r="X523" i="9" s="1"/>
  <c r="T1818" i="1"/>
  <c r="T1690" i="1"/>
  <c r="N651" i="9"/>
  <c r="X651" i="9" s="1"/>
  <c r="N747" i="9"/>
  <c r="X747" i="9" s="1"/>
  <c r="T1594" i="1"/>
  <c r="N815" i="9"/>
  <c r="X815" i="9" s="1"/>
  <c r="T1526" i="1"/>
  <c r="N1163" i="9"/>
  <c r="X1163" i="9" s="1"/>
  <c r="T1178" i="1"/>
  <c r="N1291" i="9"/>
  <c r="X1291" i="9" s="1"/>
  <c r="T1050" i="1"/>
  <c r="T922" i="1"/>
  <c r="N1419" i="9"/>
  <c r="X1419" i="9" s="1"/>
  <c r="N1551" i="9"/>
  <c r="X1551" i="9" s="1"/>
  <c r="T790" i="1"/>
  <c r="N1722" i="9"/>
  <c r="X1722" i="9" s="1"/>
  <c r="T618" i="1"/>
  <c r="N1766" i="9"/>
  <c r="X1766" i="9" s="1"/>
  <c r="T574" i="1"/>
  <c r="N1850" i="9"/>
  <c r="X1850" i="9" s="1"/>
  <c r="T490" i="1"/>
  <c r="N1894" i="9"/>
  <c r="X1894" i="9" s="1"/>
  <c r="T446" i="1"/>
  <c r="N1978" i="9"/>
  <c r="X1978" i="9" s="1"/>
  <c r="T362" i="1"/>
  <c r="N168" i="9"/>
  <c r="X168" i="9" s="1"/>
  <c r="T2177" i="1"/>
  <c r="N1963" i="9"/>
  <c r="X1963" i="9" s="1"/>
  <c r="T377" i="1"/>
  <c r="N569" i="9"/>
  <c r="X569" i="9" s="1"/>
  <c r="T1772" i="1"/>
  <c r="N781" i="9"/>
  <c r="X781" i="9" s="1"/>
  <c r="T1560" i="1"/>
  <c r="N941" i="9"/>
  <c r="X941" i="9" s="1"/>
  <c r="T1400" i="1"/>
  <c r="N1453" i="9"/>
  <c r="X1453" i="9" s="1"/>
  <c r="T888" i="1"/>
  <c r="T844" i="1"/>
  <c r="N1497" i="9"/>
  <c r="X1497" i="9" s="1"/>
  <c r="N2095" i="9"/>
  <c r="X2095" i="9" s="1"/>
  <c r="T244" i="1"/>
  <c r="N2223" i="9"/>
  <c r="X2223" i="9" s="1"/>
  <c r="T116" i="1"/>
  <c r="T2075" i="1"/>
  <c r="N267" i="9"/>
  <c r="X267" i="9" s="1"/>
  <c r="T1947" i="1"/>
  <c r="N395" i="9"/>
  <c r="X395" i="9" s="1"/>
  <c r="T1339" i="1"/>
  <c r="N1002" i="9"/>
  <c r="X1002" i="9" s="1"/>
  <c r="N76" i="9"/>
  <c r="X76" i="9" s="1"/>
  <c r="T2270" i="1"/>
  <c r="N348" i="9"/>
  <c r="X348" i="9" s="1"/>
  <c r="T1994" i="1"/>
  <c r="N591" i="9"/>
  <c r="X591" i="9" s="1"/>
  <c r="T1750" i="1"/>
  <c r="N687" i="9"/>
  <c r="X687" i="9" s="1"/>
  <c r="T1654" i="1"/>
  <c r="T1546" i="1"/>
  <c r="N795" i="9"/>
  <c r="X795" i="9" s="1"/>
  <c r="N939" i="9"/>
  <c r="X939" i="9" s="1"/>
  <c r="T1402" i="1"/>
  <c r="N1067" i="9"/>
  <c r="X1067" i="9" s="1"/>
  <c r="T1274" i="1"/>
  <c r="N1263" i="9"/>
  <c r="X1263" i="9" s="1"/>
  <c r="T1078" i="1"/>
  <c r="N1391" i="9"/>
  <c r="X1391" i="9" s="1"/>
  <c r="T950" i="1"/>
  <c r="N1519" i="9"/>
  <c r="X1519" i="9" s="1"/>
  <c r="T822" i="1"/>
  <c r="N1626" i="9"/>
  <c r="X1626" i="9" s="1"/>
  <c r="T714" i="1"/>
  <c r="N1670" i="9"/>
  <c r="X1670" i="9" s="1"/>
  <c r="T670" i="1"/>
  <c r="N2205" i="9"/>
  <c r="X2205" i="9" s="1"/>
  <c r="T134" i="1"/>
  <c r="T713" i="1"/>
  <c r="N1627" i="9"/>
  <c r="X1627" i="9" s="1"/>
  <c r="T649" i="1"/>
  <c r="N1691" i="9"/>
  <c r="X1691" i="9" s="1"/>
  <c r="T585" i="1"/>
  <c r="N1755" i="9"/>
  <c r="X1755" i="9" s="1"/>
  <c r="T521" i="1"/>
  <c r="N1819" i="9"/>
  <c r="X1819" i="9" s="1"/>
  <c r="T457" i="1"/>
  <c r="N1883" i="9"/>
  <c r="X1883" i="9" s="1"/>
  <c r="T393" i="1"/>
  <c r="N1947" i="9"/>
  <c r="X1947" i="9" s="1"/>
  <c r="N741" i="9"/>
  <c r="X741" i="9" s="1"/>
  <c r="T1600" i="1"/>
  <c r="N221" i="9"/>
  <c r="X221" i="9" s="1"/>
  <c r="T2122" i="1"/>
  <c r="N396" i="9"/>
  <c r="X396" i="9" s="1"/>
  <c r="T1946" i="1"/>
  <c r="N495" i="9"/>
  <c r="X495" i="9" s="1"/>
  <c r="T1846" i="1"/>
  <c r="T1738" i="1"/>
  <c r="N603" i="9"/>
  <c r="X603" i="9" s="1"/>
  <c r="T1610" i="1"/>
  <c r="N731" i="9"/>
  <c r="X731" i="9" s="1"/>
  <c r="N975" i="9"/>
  <c r="X975" i="9" s="1"/>
  <c r="T1366" i="1"/>
  <c r="N1103" i="9"/>
  <c r="X1103" i="9" s="1"/>
  <c r="T1238" i="1"/>
  <c r="N1275" i="9"/>
  <c r="X1275" i="9" s="1"/>
  <c r="T1066" i="1"/>
  <c r="N1403" i="9"/>
  <c r="X1403" i="9" s="1"/>
  <c r="T938" i="1"/>
  <c r="N1531" i="9"/>
  <c r="X1531" i="9" s="1"/>
  <c r="T810" i="1"/>
  <c r="N1738" i="9"/>
  <c r="X1738" i="9" s="1"/>
  <c r="T602" i="1"/>
  <c r="N1802" i="9"/>
  <c r="X1802" i="9" s="1"/>
  <c r="T538" i="1"/>
  <c r="N1866" i="9"/>
  <c r="X1866" i="9" s="1"/>
  <c r="T474" i="1"/>
  <c r="N1930" i="9"/>
  <c r="X1930" i="9" s="1"/>
  <c r="T410" i="1"/>
  <c r="N1994" i="9"/>
  <c r="X1994" i="9" s="1"/>
  <c r="T346" i="1"/>
  <c r="N13" i="9"/>
  <c r="X13" i="9" s="1"/>
  <c r="T2333" i="1"/>
  <c r="N45" i="9"/>
  <c r="X45" i="9" s="1"/>
  <c r="T2301" i="1"/>
  <c r="N77" i="9"/>
  <c r="X77" i="9" s="1"/>
  <c r="T2269" i="1"/>
  <c r="N109" i="9"/>
  <c r="X109" i="9" s="1"/>
  <c r="T2237" i="1"/>
  <c r="N141" i="9"/>
  <c r="X141" i="9" s="1"/>
  <c r="T2205" i="1"/>
  <c r="N172" i="9"/>
  <c r="X172" i="9" s="1"/>
  <c r="T2173" i="1"/>
  <c r="N203" i="9"/>
  <c r="X203" i="9" s="1"/>
  <c r="T2141" i="1"/>
  <c r="T729" i="1"/>
  <c r="N1611" i="9"/>
  <c r="X1611" i="9" s="1"/>
  <c r="T665" i="1"/>
  <c r="N1675" i="9"/>
  <c r="X1675" i="9" s="1"/>
  <c r="T601" i="1"/>
  <c r="N1739" i="9"/>
  <c r="X1739" i="9" s="1"/>
  <c r="T537" i="1"/>
  <c r="N1803" i="9"/>
  <c r="X1803" i="9" s="1"/>
  <c r="T473" i="1"/>
  <c r="N1867" i="9"/>
  <c r="X1867" i="9" s="1"/>
  <c r="T409" i="1"/>
  <c r="N1931" i="9"/>
  <c r="X1931" i="9" s="1"/>
  <c r="N231" i="9"/>
  <c r="X231" i="9" s="1"/>
  <c r="T2112" i="1"/>
  <c r="N298" i="9"/>
  <c r="X298" i="9" s="1"/>
  <c r="T2044" i="1"/>
  <c r="T1852" i="1"/>
  <c r="N489" i="9"/>
  <c r="X489" i="9" s="1"/>
  <c r="N733" i="9"/>
  <c r="X733" i="9" s="1"/>
  <c r="T1608" i="1"/>
  <c r="T1372" i="1"/>
  <c r="N969" i="9"/>
  <c r="X969" i="9" s="1"/>
  <c r="N1009" i="9"/>
  <c r="X1009" i="9" s="1"/>
  <c r="T1332" i="1"/>
  <c r="N1097" i="9"/>
  <c r="X1097" i="9" s="1"/>
  <c r="T1244" i="1"/>
  <c r="N1353" i="9"/>
  <c r="X1353" i="9" s="1"/>
  <c r="T988" i="1"/>
  <c r="N1393" i="9"/>
  <c r="X1393" i="9" s="1"/>
  <c r="T948" i="1"/>
  <c r="N1437" i="9"/>
  <c r="X1437" i="9" s="1"/>
  <c r="T904" i="1"/>
  <c r="N1695" i="9"/>
  <c r="X1695" i="9" s="1"/>
  <c r="T645" i="1"/>
  <c r="N1823" i="9"/>
  <c r="X1823" i="9" s="1"/>
  <c r="T517" i="1"/>
  <c r="N2043" i="9"/>
  <c r="X2043" i="9" s="1"/>
  <c r="T297" i="1"/>
  <c r="N1997" i="9"/>
  <c r="X1997" i="9" s="1"/>
  <c r="T343" i="1"/>
  <c r="N2319" i="9"/>
  <c r="X2319" i="9" s="1"/>
  <c r="T19" i="1"/>
  <c r="N1622" i="9"/>
  <c r="X1622" i="9" s="1"/>
  <c r="T718" i="1"/>
  <c r="N151" i="9"/>
  <c r="X151" i="9" s="1"/>
  <c r="T2194" i="1"/>
  <c r="N237" i="9"/>
  <c r="X237" i="9" s="1"/>
  <c r="T2106" i="1"/>
  <c r="N364" i="9"/>
  <c r="X364" i="9" s="1"/>
  <c r="T1978" i="1"/>
  <c r="N464" i="9"/>
  <c r="X464" i="9" s="1"/>
  <c r="T1878" i="1"/>
  <c r="N847" i="9"/>
  <c r="X847" i="9" s="1"/>
  <c r="T1494" i="1"/>
  <c r="N1019" i="9"/>
  <c r="X1019" i="9" s="1"/>
  <c r="T1322" i="1"/>
  <c r="N1147" i="9"/>
  <c r="X1147" i="9" s="1"/>
  <c r="T1194" i="1"/>
  <c r="T686" i="1"/>
  <c r="N1654" i="9"/>
  <c r="X1654" i="9" s="1"/>
  <c r="N2117" i="9"/>
  <c r="X2117" i="9" s="1"/>
  <c r="T222" i="1"/>
  <c r="N1979" i="9"/>
  <c r="X1979" i="9" s="1"/>
  <c r="T361" i="1"/>
  <c r="N438" i="9"/>
  <c r="X438" i="9" s="1"/>
  <c r="T1904" i="1"/>
  <c r="N693" i="9"/>
  <c r="X693" i="9" s="1"/>
  <c r="T1648" i="1"/>
  <c r="N2091" i="9"/>
  <c r="X2091" i="9" s="1"/>
  <c r="T248" i="1"/>
  <c r="N2283" i="9"/>
  <c r="X2283" i="9" s="1"/>
  <c r="T56" i="1"/>
  <c r="N1999" i="9"/>
  <c r="X1999" i="9" s="1"/>
  <c r="T341" i="1"/>
  <c r="N2251" i="9"/>
  <c r="X2251" i="9" s="1"/>
  <c r="T88" i="1"/>
  <c r="N366" i="9"/>
  <c r="X366" i="9" s="1"/>
  <c r="T1976" i="1"/>
  <c r="N2038" i="9"/>
  <c r="X2038" i="9" s="1"/>
  <c r="T302" i="1"/>
  <c r="N2165" i="9"/>
  <c r="X2165" i="9" s="1"/>
  <c r="T174" i="1"/>
  <c r="N581" i="9"/>
  <c r="X581" i="9" s="1"/>
  <c r="T1760" i="1"/>
  <c r="N1782" i="9"/>
  <c r="X1782" i="9" s="1"/>
  <c r="T558" i="1"/>
  <c r="N1942" i="9"/>
  <c r="X1942" i="9" s="1"/>
  <c r="T398" i="1"/>
  <c r="N382" i="9"/>
  <c r="X382" i="9" s="1"/>
  <c r="T1960" i="1"/>
  <c r="N490" i="9"/>
  <c r="X490" i="9" s="1"/>
  <c r="T1851" i="1"/>
  <c r="N554" i="9"/>
  <c r="X554" i="9" s="1"/>
  <c r="T1787" i="1"/>
  <c r="N618" i="9"/>
  <c r="X618" i="9" s="1"/>
  <c r="T1723" i="1"/>
  <c r="N682" i="9"/>
  <c r="X682" i="9" s="1"/>
  <c r="T1659" i="1"/>
  <c r="N746" i="9"/>
  <c r="X746" i="9" s="1"/>
  <c r="T1595" i="1"/>
  <c r="T1531" i="1"/>
  <c r="N810" i="9"/>
  <c r="X810" i="9" s="1"/>
  <c r="T1467" i="1"/>
  <c r="N874" i="9"/>
  <c r="X874" i="9" s="1"/>
  <c r="N2198" i="9"/>
  <c r="X2198" i="9" s="1"/>
  <c r="T141" i="1"/>
  <c r="N1805" i="9"/>
  <c r="X1805" i="9" s="1"/>
  <c r="T535" i="1"/>
  <c r="N1933" i="9"/>
  <c r="X1933" i="9" s="1"/>
  <c r="T407" i="1"/>
  <c r="N1983" i="9"/>
  <c r="X1983" i="9" s="1"/>
  <c r="T357" i="1"/>
  <c r="N517" i="9"/>
  <c r="X517" i="9" s="1"/>
  <c r="T1824" i="1"/>
  <c r="X230" i="9"/>
  <c r="X373" i="9"/>
  <c r="X437" i="9"/>
  <c r="X1500" i="9"/>
  <c r="X572" i="9"/>
  <c r="X828" i="9"/>
  <c r="X956" i="9"/>
  <c r="T106" i="1"/>
  <c r="T1728" i="1"/>
  <c r="T2250" i="1"/>
  <c r="T1840" i="1"/>
  <c r="T1488" i="1"/>
  <c r="T2284" i="1"/>
  <c r="T2138" i="1"/>
  <c r="T1757" i="1"/>
  <c r="T1629" i="1"/>
  <c r="T1501" i="1"/>
  <c r="T1373" i="1"/>
  <c r="T1245" i="1"/>
  <c r="T1117" i="1"/>
  <c r="T989" i="1"/>
  <c r="T877" i="1"/>
  <c r="T749" i="1"/>
  <c r="X249" i="9"/>
  <c r="X313" i="9"/>
  <c r="X377" i="9"/>
  <c r="X441" i="9"/>
  <c r="X504" i="9"/>
  <c r="X632" i="9"/>
  <c r="X760" i="9"/>
  <c r="X888" i="9"/>
  <c r="X1016" i="9"/>
  <c r="X1144" i="9"/>
  <c r="X1272" i="9"/>
  <c r="X1420" i="9"/>
  <c r="X2101" i="9"/>
  <c r="X234" i="9"/>
  <c r="X2046" i="9"/>
  <c r="X2238" i="9"/>
  <c r="X2308" i="9"/>
  <c r="T1968" i="1"/>
  <c r="T94" i="1"/>
  <c r="T2132" i="1"/>
  <c r="T2016" i="1"/>
  <c r="T254" i="1"/>
  <c r="T2305" i="1"/>
  <c r="T2241" i="1"/>
  <c r="T2110" i="1"/>
  <c r="T2046" i="1"/>
  <c r="T1982" i="1"/>
  <c r="T1918" i="1"/>
  <c r="T1854" i="1"/>
  <c r="T1790" i="1"/>
  <c r="T1726" i="1"/>
  <c r="T1662" i="1"/>
  <c r="T1598" i="1"/>
  <c r="T1534" i="1"/>
  <c r="T1470" i="1"/>
  <c r="T1406" i="1"/>
  <c r="T1342" i="1"/>
  <c r="T1278" i="1"/>
  <c r="T1214" i="1"/>
  <c r="T1150" i="1"/>
  <c r="T1086" i="1"/>
  <c r="T1022" i="1"/>
  <c r="T958" i="1"/>
  <c r="T894" i="1"/>
  <c r="T830" i="1"/>
  <c r="T766" i="1"/>
  <c r="X2120" i="9"/>
  <c r="X626" i="9"/>
  <c r="X1138" i="9"/>
  <c r="X1736" i="9"/>
  <c r="X1689" i="9"/>
  <c r="T623" i="1"/>
  <c r="T1296" i="1"/>
  <c r="T795" i="1"/>
  <c r="T89" i="1"/>
  <c r="T335" i="1"/>
  <c r="T2049" i="1"/>
  <c r="X10" i="9"/>
  <c r="X74" i="9"/>
  <c r="T1796" i="1"/>
  <c r="T1684" i="1"/>
  <c r="T1572" i="1"/>
  <c r="T1396" i="1"/>
  <c r="T1204" i="1"/>
  <c r="T1060" i="1"/>
  <c r="T980" i="1"/>
  <c r="T932" i="1"/>
  <c r="X1521" i="9"/>
  <c r="T692" i="1"/>
  <c r="T612" i="1"/>
  <c r="T548" i="1"/>
  <c r="T452" i="1"/>
  <c r="T388" i="1"/>
  <c r="T240" i="1"/>
  <c r="T160" i="1"/>
  <c r="T80" i="1"/>
  <c r="T2199" i="1"/>
  <c r="T2167" i="1"/>
  <c r="X243" i="9"/>
  <c r="X307" i="9"/>
  <c r="X371" i="9"/>
  <c r="X435" i="9"/>
  <c r="T1779" i="1"/>
  <c r="T1587" i="1"/>
  <c r="T1459" i="1"/>
  <c r="T1331" i="1"/>
  <c r="T1203" i="1"/>
  <c r="T1059" i="1"/>
  <c r="T995" i="1"/>
  <c r="T931" i="1"/>
  <c r="T851" i="1"/>
  <c r="T787" i="1"/>
  <c r="X1697" i="9"/>
  <c r="T515" i="1"/>
  <c r="T195" i="1"/>
  <c r="T131" i="1"/>
  <c r="T31" i="1"/>
  <c r="T2186" i="1"/>
  <c r="T1949" i="1"/>
  <c r="T1721" i="1"/>
  <c r="T1497" i="1"/>
  <c r="T1273" i="1"/>
  <c r="T1049" i="1"/>
  <c r="T825" i="1"/>
  <c r="T165" i="1"/>
  <c r="X1269" i="9"/>
  <c r="T704" i="1"/>
  <c r="X1812" i="9"/>
  <c r="T400" i="1"/>
  <c r="T204" i="1"/>
  <c r="T108" i="1"/>
  <c r="T2259" i="1"/>
  <c r="X150" i="9"/>
  <c r="T687" i="1"/>
  <c r="T463" i="1"/>
  <c r="T383" i="1"/>
  <c r="X2116" i="9"/>
  <c r="T11" i="1"/>
  <c r="X413" i="9"/>
  <c r="X1117" i="9"/>
  <c r="X54" i="9"/>
  <c r="X894" i="9"/>
  <c r="X1488" i="9"/>
  <c r="X2136" i="9"/>
  <c r="X2041" i="9"/>
  <c r="X914" i="9"/>
  <c r="X1842" i="9"/>
  <c r="X1540" i="9"/>
  <c r="X1881" i="9"/>
  <c r="T499" i="1"/>
  <c r="T451" i="1"/>
  <c r="T2063" i="1"/>
  <c r="T1935" i="1"/>
  <c r="T1807" i="1"/>
  <c r="T1679" i="1"/>
  <c r="T1551" i="1"/>
  <c r="T1423" i="1"/>
  <c r="T1295" i="1"/>
  <c r="T1167" i="1"/>
  <c r="T1039" i="1"/>
  <c r="T911" i="1"/>
  <c r="T783" i="1"/>
  <c r="T1360" i="1"/>
  <c r="T323" i="1"/>
  <c r="T202" i="1"/>
  <c r="T1981" i="1"/>
  <c r="T1705" i="1"/>
  <c r="T1449" i="1"/>
  <c r="T1241" i="1"/>
  <c r="T1001" i="1"/>
  <c r="T777" i="1"/>
  <c r="T85" i="1"/>
  <c r="X917" i="9"/>
  <c r="X1413" i="9"/>
  <c r="X1589" i="9"/>
  <c r="T656" i="1"/>
  <c r="T464" i="1"/>
  <c r="T284" i="1"/>
  <c r="T188" i="1"/>
  <c r="T60" i="1"/>
  <c r="X1685" i="9"/>
  <c r="X1781" i="9"/>
  <c r="X2196" i="9"/>
  <c r="X47" i="9"/>
  <c r="X173" i="9"/>
  <c r="X493" i="9"/>
  <c r="X1005" i="9"/>
  <c r="X176" i="9"/>
  <c r="X798" i="9"/>
  <c r="X1310" i="9"/>
  <c r="X2021" i="9"/>
  <c r="X1553" i="9"/>
  <c r="X158" i="9"/>
  <c r="X1074" i="9"/>
  <c r="X1608" i="9"/>
  <c r="X2034" i="9"/>
  <c r="X18" i="9"/>
  <c r="X1902" i="9"/>
  <c r="T2235" i="1"/>
  <c r="T1420" i="1"/>
  <c r="T952" i="1"/>
  <c r="T579" i="1"/>
  <c r="T210" i="1"/>
  <c r="T2162" i="1"/>
  <c r="T1764" i="1"/>
  <c r="T1248" i="1"/>
  <c r="T832" i="1"/>
  <c r="T439" i="1"/>
  <c r="T2091" i="1"/>
  <c r="T1963" i="1"/>
  <c r="T1835" i="1"/>
  <c r="T1707" i="1"/>
  <c r="T1579" i="1"/>
  <c r="T1451" i="1"/>
  <c r="T1323" i="1"/>
  <c r="T1195" i="1"/>
  <c r="T1067" i="1"/>
  <c r="T939" i="1"/>
  <c r="T779" i="1"/>
  <c r="T201" i="1"/>
  <c r="T73" i="1"/>
  <c r="T2166" i="1"/>
  <c r="T1604" i="1"/>
  <c r="T1140" i="1"/>
  <c r="T675" i="1"/>
  <c r="T194" i="1"/>
  <c r="T232" i="1"/>
  <c r="T104" i="1"/>
  <c r="T2342" i="1"/>
  <c r="X100" i="9"/>
  <c r="X132" i="9"/>
  <c r="X1614" i="9"/>
  <c r="X1662" i="9"/>
  <c r="T646" i="1"/>
  <c r="T614" i="1"/>
  <c r="X1758" i="9"/>
  <c r="T534" i="1"/>
  <c r="T502" i="1"/>
  <c r="X1870" i="9"/>
  <c r="X1918" i="9"/>
  <c r="T390" i="1"/>
  <c r="T358" i="1"/>
  <c r="T198" i="1"/>
  <c r="T70" i="1"/>
  <c r="X2300" i="9"/>
  <c r="X2332" i="9"/>
  <c r="T2105" i="1"/>
  <c r="T2057" i="1"/>
  <c r="T1993" i="1"/>
  <c r="T1929" i="1"/>
  <c r="T1861" i="1"/>
  <c r="X528" i="9"/>
  <c r="T1781" i="1"/>
  <c r="T1733" i="1"/>
  <c r="X656" i="9"/>
  <c r="T1653" i="1"/>
  <c r="T1605" i="1"/>
  <c r="X784" i="9"/>
  <c r="T1525" i="1"/>
  <c r="T1477" i="1"/>
  <c r="X912" i="9"/>
  <c r="T1397" i="1"/>
  <c r="T1349" i="1"/>
  <c r="X1040" i="9"/>
  <c r="T1269" i="1"/>
  <c r="T1221" i="1"/>
  <c r="X1168" i="9"/>
  <c r="T1141" i="1"/>
  <c r="T1093" i="1"/>
  <c r="X1296" i="9"/>
  <c r="T1013" i="1"/>
  <c r="T965" i="1"/>
  <c r="T933" i="1"/>
  <c r="X1456" i="9"/>
  <c r="T853" i="1"/>
  <c r="T821" i="1"/>
  <c r="T705" i="1"/>
  <c r="T673" i="1"/>
  <c r="T641" i="1"/>
  <c r="T609" i="1"/>
  <c r="T577" i="1"/>
  <c r="T545" i="1"/>
  <c r="T513" i="1"/>
  <c r="T481" i="1"/>
  <c r="T449" i="1"/>
  <c r="T417" i="1"/>
  <c r="T385" i="1"/>
  <c r="T353" i="1"/>
  <c r="T321" i="1"/>
  <c r="T289" i="1"/>
  <c r="T225" i="1"/>
  <c r="T161" i="1"/>
  <c r="T97" i="1"/>
  <c r="T2312" i="1"/>
  <c r="T2280" i="1"/>
  <c r="X114" i="9"/>
  <c r="T2196" i="1"/>
  <c r="T2164" i="1"/>
  <c r="X505" i="9"/>
  <c r="T1756" i="1"/>
  <c r="X649" i="9"/>
  <c r="T1628" i="1"/>
  <c r="X761" i="9"/>
  <c r="T1532" i="1"/>
  <c r="T1436" i="1"/>
  <c r="T1388" i="1"/>
  <c r="T1340" i="1"/>
  <c r="X1049" i="9"/>
  <c r="X1177" i="9"/>
  <c r="T1132" i="1"/>
  <c r="T1084" i="1"/>
  <c r="T1020" i="1"/>
  <c r="T972" i="1"/>
  <c r="T924" i="1"/>
  <c r="T876" i="1"/>
  <c r="T748" i="1"/>
  <c r="T716" i="1"/>
  <c r="X1656" i="9"/>
  <c r="T636" i="1"/>
  <c r="T604" i="1"/>
  <c r="X1768" i="9"/>
  <c r="X1816" i="9"/>
  <c r="T492" i="1"/>
  <c r="T460" i="1"/>
  <c r="X1912" i="9"/>
  <c r="T380" i="1"/>
  <c r="T348" i="1"/>
  <c r="X2024" i="9"/>
  <c r="X75" i="9"/>
  <c r="T2239" i="1"/>
  <c r="X139" i="9"/>
  <c r="T2143" i="1"/>
  <c r="T699" i="1"/>
  <c r="T571" i="1"/>
  <c r="X1833" i="9"/>
  <c r="T475" i="1"/>
  <c r="X1897" i="9"/>
  <c r="X1929" i="9"/>
  <c r="T347" i="1"/>
  <c r="X2025" i="9"/>
  <c r="T251" i="1"/>
  <c r="T187" i="1"/>
  <c r="T123" i="1"/>
  <c r="T75" i="1"/>
  <c r="T238" i="1"/>
  <c r="T62" i="1"/>
  <c r="T2081" i="1"/>
  <c r="T1889" i="1"/>
  <c r="T1645" i="1"/>
  <c r="T1069" i="1"/>
  <c r="T925" i="1"/>
  <c r="T2304" i="1"/>
  <c r="T836" i="1"/>
  <c r="T516" i="1"/>
  <c r="T436" i="1"/>
  <c r="T324" i="1"/>
  <c r="X2115" i="9"/>
  <c r="X2227" i="9"/>
  <c r="T2311" i="1"/>
  <c r="T1987" i="1"/>
  <c r="T1891" i="1"/>
  <c r="T1635" i="1"/>
  <c r="T1523" i="1"/>
  <c r="T1379" i="1"/>
  <c r="T1267" i="1"/>
  <c r="T1123" i="1"/>
  <c r="T947" i="1"/>
  <c r="T611" i="1"/>
  <c r="T234" i="1"/>
  <c r="T1965" i="1"/>
  <c r="T1689" i="1"/>
  <c r="T1401" i="1"/>
  <c r="T1081" i="1"/>
  <c r="T793" i="1"/>
  <c r="T69" i="1"/>
  <c r="X869" i="9"/>
  <c r="X997" i="9"/>
  <c r="X1173" i="9"/>
  <c r="X1700" i="9"/>
  <c r="X1828" i="9"/>
  <c r="X1956" i="9"/>
  <c r="T252" i="1"/>
  <c r="T76" i="1"/>
  <c r="T2211" i="1"/>
  <c r="T175" i="1"/>
  <c r="X637" i="9"/>
  <c r="X1021" i="9"/>
  <c r="X574" i="9"/>
  <c r="X1086" i="9"/>
  <c r="X338" i="9"/>
  <c r="X1412" i="9"/>
  <c r="T2287" i="1"/>
  <c r="T1724" i="1"/>
  <c r="T1288" i="1"/>
  <c r="T920" i="1"/>
  <c r="T543" i="1"/>
  <c r="T2331" i="1"/>
  <c r="T1928" i="1"/>
  <c r="T1412" i="1"/>
  <c r="T1004" i="1"/>
  <c r="T587" i="1"/>
  <c r="T86" i="1"/>
  <c r="T2242" i="1"/>
  <c r="T2079" i="1"/>
  <c r="T1951" i="1"/>
  <c r="T1823" i="1"/>
  <c r="T1695" i="1"/>
  <c r="T1567" i="1"/>
  <c r="T1439" i="1"/>
  <c r="T1311" i="1"/>
  <c r="T1183" i="1"/>
  <c r="T1055" i="1"/>
  <c r="T927" i="1"/>
  <c r="T799" i="1"/>
  <c r="T253" i="1"/>
  <c r="T125" i="1"/>
  <c r="T2327" i="1"/>
  <c r="T1900" i="1"/>
  <c r="T1408" i="1"/>
  <c r="T1036" i="1"/>
  <c r="T667" i="1"/>
  <c r="T278" i="1"/>
  <c r="T2249" i="1"/>
  <c r="T2086" i="1"/>
  <c r="T1894" i="1"/>
  <c r="T1766" i="1"/>
  <c r="T1638" i="1"/>
  <c r="T1510" i="1"/>
  <c r="T1382" i="1"/>
  <c r="T1254" i="1"/>
  <c r="T1126" i="1"/>
  <c r="T998" i="1"/>
  <c r="T870" i="1"/>
  <c r="T742" i="1"/>
  <c r="T196" i="1"/>
  <c r="T68" i="1"/>
  <c r="X213" i="9"/>
  <c r="X244" i="9"/>
  <c r="X276" i="9"/>
  <c r="X340" i="9"/>
  <c r="X372" i="9"/>
  <c r="X404" i="9"/>
  <c r="X436" i="9"/>
  <c r="X468" i="9"/>
  <c r="X499" i="9"/>
  <c r="X531" i="9"/>
  <c r="X563" i="9"/>
  <c r="X595" i="9"/>
  <c r="X659" i="9"/>
  <c r="X691" i="9"/>
  <c r="X723" i="9"/>
  <c r="X819" i="9"/>
  <c r="X851" i="9"/>
  <c r="X883" i="9"/>
  <c r="X915" i="9"/>
  <c r="X947" i="9"/>
  <c r="X979" i="9"/>
  <c r="X1011" i="9"/>
  <c r="X1043" i="9"/>
  <c r="X1075" i="9"/>
  <c r="X1107" i="9"/>
  <c r="X1139" i="9"/>
  <c r="X1171" i="9"/>
  <c r="X1203" i="9"/>
  <c r="X1235" i="9"/>
  <c r="X1267" i="9"/>
  <c r="X1299" i="9"/>
  <c r="X1331" i="9"/>
  <c r="X1363" i="9"/>
  <c r="X1395" i="9"/>
  <c r="X1427" i="9"/>
  <c r="X1459" i="9"/>
  <c r="X1491" i="9"/>
  <c r="X1523" i="9"/>
  <c r="X1555" i="9"/>
  <c r="X1587" i="9"/>
  <c r="X1618" i="9"/>
  <c r="T674" i="1"/>
  <c r="T642" i="1"/>
  <c r="T530" i="1"/>
  <c r="T498" i="1"/>
  <c r="X1874" i="9"/>
  <c r="T418" i="1"/>
  <c r="T386" i="1"/>
  <c r="T274" i="1"/>
  <c r="T162" i="1"/>
  <c r="T130" i="1"/>
  <c r="T34" i="1"/>
  <c r="T2341" i="1"/>
  <c r="X37" i="9"/>
  <c r="X69" i="9"/>
  <c r="X101" i="9"/>
  <c r="X164" i="9"/>
  <c r="T2101" i="1"/>
  <c r="T2069" i="1"/>
  <c r="T2037" i="1"/>
  <c r="T2005" i="1"/>
  <c r="T1973" i="1"/>
  <c r="T1941" i="1"/>
  <c r="T1909" i="1"/>
  <c r="T1877" i="1"/>
  <c r="X500" i="9"/>
  <c r="X628" i="9"/>
  <c r="X660" i="9"/>
  <c r="X756" i="9"/>
  <c r="X788" i="9"/>
  <c r="X980" i="9"/>
  <c r="X1012" i="9"/>
  <c r="X1044" i="9"/>
  <c r="X1076" i="9"/>
  <c r="X1108" i="9"/>
  <c r="X1140" i="9"/>
  <c r="X1172" i="9"/>
  <c r="X1204" i="9"/>
  <c r="X1236" i="9"/>
  <c r="X1268" i="9"/>
  <c r="X1300" i="9"/>
  <c r="X1332" i="9"/>
  <c r="X1364" i="9"/>
  <c r="X1396" i="9"/>
  <c r="X1444" i="9"/>
  <c r="T865" i="1"/>
  <c r="T833" i="1"/>
  <c r="X1556" i="9"/>
  <c r="T753" i="1"/>
  <c r="X1911" i="9"/>
  <c r="X1975" i="9"/>
  <c r="T2324" i="1"/>
  <c r="X70" i="9"/>
  <c r="X102" i="9"/>
  <c r="T2212" i="1"/>
  <c r="X169" i="9"/>
  <c r="T1880" i="1"/>
  <c r="T1800" i="1"/>
  <c r="T1672" i="1"/>
  <c r="T1496" i="1"/>
  <c r="T1304" i="1"/>
  <c r="T1224" i="1"/>
  <c r="T1112" i="1"/>
  <c r="T984" i="1"/>
  <c r="T856" i="1"/>
  <c r="T664" i="1"/>
  <c r="T632" i="1"/>
  <c r="X1756" i="9"/>
  <c r="T552" i="1"/>
  <c r="T520" i="1"/>
  <c r="T408" i="1"/>
  <c r="T376" i="1"/>
  <c r="X2302" i="9"/>
  <c r="X2334" i="9"/>
  <c r="X142" i="9"/>
  <c r="X174" i="9"/>
  <c r="T2087" i="1"/>
  <c r="T2023" i="1"/>
  <c r="T1959" i="1"/>
  <c r="T1895" i="1"/>
  <c r="X494" i="9"/>
  <c r="T1799" i="1"/>
  <c r="T1751" i="1"/>
  <c r="X622" i="9"/>
  <c r="T1671" i="1"/>
  <c r="T1623" i="1"/>
  <c r="X750" i="9"/>
  <c r="T1543" i="1"/>
  <c r="T1495" i="1"/>
  <c r="X878" i="9"/>
  <c r="T1415" i="1"/>
  <c r="T1367" i="1"/>
  <c r="X1006" i="9"/>
  <c r="T1287" i="1"/>
  <c r="T1239" i="1"/>
  <c r="X1134" i="9"/>
  <c r="T1159" i="1"/>
  <c r="T1111" i="1"/>
  <c r="X1262" i="9"/>
  <c r="T1031" i="1"/>
  <c r="T983" i="1"/>
  <c r="X1390" i="9"/>
  <c r="X1422" i="9"/>
  <c r="T839" i="1"/>
  <c r="T807" i="1"/>
  <c r="X1566" i="9"/>
  <c r="T695" i="1"/>
  <c r="T647" i="1"/>
  <c r="T423" i="1"/>
  <c r="T327" i="1"/>
  <c r="T295" i="1"/>
  <c r="T263" i="1"/>
  <c r="T231" i="1"/>
  <c r="T199" i="1"/>
  <c r="T167" i="1"/>
  <c r="T135" i="1"/>
  <c r="T103" i="1"/>
  <c r="T71" i="1"/>
  <c r="T719" i="1"/>
  <c r="T575" i="1"/>
  <c r="T763" i="1"/>
  <c r="T57" i="1"/>
  <c r="T23" i="1"/>
  <c r="T1969" i="1"/>
  <c r="T1805" i="1"/>
  <c r="T1581" i="1"/>
  <c r="T1421" i="1"/>
  <c r="T781" i="1"/>
  <c r="T2288" i="1"/>
  <c r="T1892" i="1"/>
  <c r="T1588" i="1"/>
  <c r="T1444" i="1"/>
  <c r="T1300" i="1"/>
  <c r="T1268" i="1"/>
  <c r="T1028" i="1"/>
  <c r="T660" i="1"/>
  <c r="T468" i="1"/>
  <c r="X2032" i="9"/>
  <c r="T192" i="1"/>
  <c r="T96" i="1"/>
  <c r="T2343" i="1"/>
  <c r="T2067" i="1"/>
  <c r="T1939" i="1"/>
  <c r="T1827" i="1"/>
  <c r="T1747" i="1"/>
  <c r="T1507" i="1"/>
  <c r="T1395" i="1"/>
  <c r="T1251" i="1"/>
  <c r="T1139" i="1"/>
  <c r="T979" i="1"/>
  <c r="X2064" i="9"/>
  <c r="T218" i="1"/>
  <c r="T2093" i="1"/>
  <c r="T1933" i="1"/>
  <c r="T1673" i="1"/>
  <c r="T1385" i="1"/>
  <c r="T1097" i="1"/>
  <c r="T809" i="1"/>
  <c r="T117" i="1"/>
  <c r="T1936" i="1"/>
  <c r="X949" i="9"/>
  <c r="X1237" i="9"/>
  <c r="T912" i="1"/>
  <c r="X1716" i="9"/>
  <c r="X1844" i="9"/>
  <c r="X1972" i="9"/>
  <c r="T319" i="1"/>
  <c r="T239" i="1"/>
  <c r="T127" i="1"/>
  <c r="T1992" i="1"/>
  <c r="T1816" i="1"/>
  <c r="T896" i="1"/>
  <c r="T1926" i="1"/>
  <c r="N1946" i="9"/>
  <c r="X1946" i="9" s="1"/>
  <c r="T394" i="1"/>
  <c r="N1615" i="9"/>
  <c r="X1615" i="9" s="1"/>
  <c r="T725" i="1"/>
  <c r="N1743" i="9"/>
  <c r="X1743" i="9" s="1"/>
  <c r="T597" i="1"/>
  <c r="N1871" i="9"/>
  <c r="X1871" i="9" s="1"/>
  <c r="T469" i="1"/>
  <c r="N909" i="9"/>
  <c r="X909" i="9" s="1"/>
  <c r="T1432" i="1"/>
  <c r="N1081" i="9"/>
  <c r="X1081" i="9" s="1"/>
  <c r="T1260" i="1"/>
  <c r="N2127" i="9"/>
  <c r="X2127" i="9" s="1"/>
  <c r="T212" i="1"/>
  <c r="N2255" i="9"/>
  <c r="X2255" i="9" s="1"/>
  <c r="T84" i="1"/>
  <c r="N205" i="9"/>
  <c r="X205" i="9" s="1"/>
  <c r="T2139" i="1"/>
  <c r="N363" i="9"/>
  <c r="X363" i="9" s="1"/>
  <c r="T1979" i="1"/>
  <c r="N970" i="9"/>
  <c r="X970" i="9" s="1"/>
  <c r="T1371" i="1"/>
  <c r="N44" i="9"/>
  <c r="X44" i="9" s="1"/>
  <c r="T2302" i="1"/>
  <c r="T2258" i="1"/>
  <c r="N88" i="9"/>
  <c r="X88" i="9" s="1"/>
  <c r="N252" i="9"/>
  <c r="X252" i="9" s="1"/>
  <c r="T2090" i="1"/>
  <c r="N380" i="9"/>
  <c r="X380" i="9" s="1"/>
  <c r="T1962" i="1"/>
  <c r="N559" i="9"/>
  <c r="X559" i="9" s="1"/>
  <c r="T1782" i="1"/>
  <c r="N719" i="9"/>
  <c r="X719" i="9" s="1"/>
  <c r="T1622" i="1"/>
  <c r="N1035" i="9"/>
  <c r="X1035" i="9" s="1"/>
  <c r="T1306" i="1"/>
  <c r="N1167" i="9"/>
  <c r="X1167" i="9" s="1"/>
  <c r="T1174" i="1"/>
  <c r="N1295" i="9"/>
  <c r="X1295" i="9" s="1"/>
  <c r="T1046" i="1"/>
  <c r="N1423" i="9"/>
  <c r="X1423" i="9" s="1"/>
  <c r="T918" i="1"/>
  <c r="N1595" i="9"/>
  <c r="X1595" i="9" s="1"/>
  <c r="T746" i="1"/>
  <c r="N1638" i="9"/>
  <c r="X1638" i="9" s="1"/>
  <c r="T702" i="1"/>
  <c r="T314" i="1"/>
  <c r="N2026" i="9"/>
  <c r="X2026" i="9" s="1"/>
  <c r="T250" i="1"/>
  <c r="N2089" i="9"/>
  <c r="X2089" i="9" s="1"/>
  <c r="T122" i="1"/>
  <c r="N2217" i="9"/>
  <c r="X2217" i="9" s="1"/>
  <c r="T58" i="1"/>
  <c r="N2281" i="9"/>
  <c r="X2281" i="9" s="1"/>
  <c r="N2305" i="9"/>
  <c r="X2305" i="9" s="1"/>
  <c r="T33" i="1"/>
  <c r="N773" i="9"/>
  <c r="X773" i="9" s="1"/>
  <c r="T1568" i="1"/>
  <c r="N124" i="9"/>
  <c r="X124" i="9" s="1"/>
  <c r="T2222" i="1"/>
  <c r="N428" i="9"/>
  <c r="X428" i="9" s="1"/>
  <c r="T1914" i="1"/>
  <c r="N507" i="9"/>
  <c r="X507" i="9" s="1"/>
  <c r="T1834" i="1"/>
  <c r="N635" i="9"/>
  <c r="X635" i="9" s="1"/>
  <c r="T1706" i="1"/>
  <c r="N699" i="9"/>
  <c r="X699" i="9" s="1"/>
  <c r="T1642" i="1"/>
  <c r="T1434" i="1"/>
  <c r="N907" i="9"/>
  <c r="X907" i="9" s="1"/>
  <c r="N1007" i="9"/>
  <c r="X1007" i="9" s="1"/>
  <c r="T1334" i="1"/>
  <c r="N1135" i="9"/>
  <c r="X1135" i="9" s="1"/>
  <c r="T1206" i="1"/>
  <c r="T1098" i="1"/>
  <c r="N1243" i="9"/>
  <c r="X1243" i="9" s="1"/>
  <c r="T970" i="1"/>
  <c r="N1371" i="9"/>
  <c r="X1371" i="9" s="1"/>
  <c r="T842" i="1"/>
  <c r="N1499" i="9"/>
  <c r="X1499" i="9" s="1"/>
  <c r="N2273" i="9"/>
  <c r="X2273" i="9" s="1"/>
  <c r="T66" i="1"/>
  <c r="N701" i="9"/>
  <c r="X701" i="9" s="1"/>
  <c r="T1640" i="1"/>
  <c r="N893" i="9"/>
  <c r="X893" i="9" s="1"/>
  <c r="T1448" i="1"/>
  <c r="N977" i="9"/>
  <c r="X977" i="9" s="1"/>
  <c r="T1364" i="1"/>
  <c r="N1065" i="9"/>
  <c r="X1065" i="9" s="1"/>
  <c r="T1276" i="1"/>
  <c r="T1148" i="1"/>
  <c r="N1193" i="9"/>
  <c r="X1193" i="9" s="1"/>
  <c r="T2335" i="1"/>
  <c r="N11" i="9"/>
  <c r="X11" i="9" s="1"/>
  <c r="N236" i="9"/>
  <c r="X236" i="9" s="1"/>
  <c r="T2107" i="1"/>
  <c r="N1723" i="9"/>
  <c r="X1723" i="9" s="1"/>
  <c r="T617" i="1"/>
  <c r="N789" i="9"/>
  <c r="X789" i="9" s="1"/>
  <c r="T1552" i="1"/>
  <c r="N1642" i="9"/>
  <c r="X1642" i="9" s="1"/>
  <c r="T698" i="1"/>
  <c r="N2022" i="9"/>
  <c r="X2022" i="9" s="1"/>
  <c r="T318" i="1"/>
  <c r="N2189" i="9"/>
  <c r="X2189" i="9" s="1"/>
  <c r="T150" i="1"/>
  <c r="N1759" i="9"/>
  <c r="X1759" i="9" s="1"/>
  <c r="T581" i="1"/>
  <c r="N177" i="9"/>
  <c r="X177" i="9" s="1"/>
  <c r="T2168" i="1"/>
  <c r="N92" i="9"/>
  <c r="X92" i="9" s="1"/>
  <c r="T2254" i="1"/>
  <c r="N163" i="9"/>
  <c r="X163" i="9" s="1"/>
  <c r="T2182" i="1"/>
  <c r="N268" i="9"/>
  <c r="X268" i="9" s="1"/>
  <c r="T2074" i="1"/>
  <c r="N432" i="9"/>
  <c r="X432" i="9" s="1"/>
  <c r="T1910" i="1"/>
  <c r="N811" i="9"/>
  <c r="X811" i="9" s="1"/>
  <c r="T1530" i="1"/>
  <c r="N879" i="9"/>
  <c r="X879" i="9" s="1"/>
  <c r="T1462" i="1"/>
  <c r="T1354" i="1"/>
  <c r="N987" i="9"/>
  <c r="X987" i="9" s="1"/>
  <c r="T1226" i="1"/>
  <c r="N1115" i="9"/>
  <c r="X1115" i="9" s="1"/>
  <c r="N1674" i="9"/>
  <c r="X1674" i="9" s="1"/>
  <c r="T666" i="1"/>
  <c r="N2053" i="9"/>
  <c r="X2053" i="9" s="1"/>
  <c r="T286" i="1"/>
  <c r="N2070" i="9"/>
  <c r="X2070" i="9" s="1"/>
  <c r="T269" i="1"/>
  <c r="N145" i="9"/>
  <c r="X145" i="9" s="1"/>
  <c r="T2200" i="1"/>
  <c r="N533" i="9"/>
  <c r="X533" i="9" s="1"/>
  <c r="T1808" i="1"/>
  <c r="N2314" i="9"/>
  <c r="X2314" i="9" s="1"/>
  <c r="T24" i="1"/>
  <c r="N565" i="9"/>
  <c r="X565" i="9" s="1"/>
  <c r="T1776" i="1"/>
  <c r="N2155" i="9"/>
  <c r="X2155" i="9" s="1"/>
  <c r="T184" i="1"/>
  <c r="N2262" i="9"/>
  <c r="X2262" i="9" s="1"/>
  <c r="T77" i="1"/>
  <c r="N2197" i="9"/>
  <c r="X2197" i="9" s="1"/>
  <c r="T142" i="1"/>
  <c r="N1967" i="9"/>
  <c r="X1967" i="9" s="1"/>
  <c r="T373" i="1"/>
  <c r="N2166" i="9"/>
  <c r="X2166" i="9" s="1"/>
  <c r="T173" i="1"/>
  <c r="N1814" i="9"/>
  <c r="X1814" i="9" s="1"/>
  <c r="T526" i="1"/>
  <c r="N1951" i="9"/>
  <c r="X1951" i="9" s="1"/>
  <c r="T389" i="1"/>
  <c r="N254" i="9"/>
  <c r="X254" i="9" s="1"/>
  <c r="T2088" i="1"/>
  <c r="N817" i="9"/>
  <c r="X817" i="9" s="1"/>
  <c r="T1524" i="1"/>
  <c r="T1275" i="1"/>
  <c r="N1066" i="9"/>
  <c r="X1066" i="9" s="1"/>
  <c r="T1211" i="1"/>
  <c r="N1130" i="9"/>
  <c r="X1130" i="9" s="1"/>
  <c r="N1194" i="9"/>
  <c r="X1194" i="9" s="1"/>
  <c r="T1147" i="1"/>
  <c r="N1258" i="9"/>
  <c r="X1258" i="9" s="1"/>
  <c r="T1083" i="1"/>
  <c r="N1322" i="9"/>
  <c r="X1322" i="9" s="1"/>
  <c r="T1019" i="1"/>
  <c r="N204" i="9"/>
  <c r="X204" i="9" s="1"/>
  <c r="T2140" i="1"/>
  <c r="N1629" i="9"/>
  <c r="X1629" i="9" s="1"/>
  <c r="T711" i="1"/>
  <c r="N1821" i="9"/>
  <c r="X1821" i="9" s="1"/>
  <c r="T519" i="1"/>
  <c r="N2335" i="9"/>
  <c r="X2335" i="9" s="1"/>
  <c r="T3" i="1"/>
  <c r="N2015" i="9"/>
  <c r="X2015" i="9" s="1"/>
  <c r="T325" i="1"/>
  <c r="X1452" i="9"/>
  <c r="T2125" i="1"/>
  <c r="X325" i="9"/>
  <c r="X389" i="9"/>
  <c r="X453" i="9"/>
  <c r="X604" i="9"/>
  <c r="X732" i="9"/>
  <c r="X860" i="9"/>
  <c r="X988" i="9"/>
  <c r="X1372" i="9"/>
  <c r="T5" i="1"/>
  <c r="T110" i="1"/>
  <c r="T2218" i="1"/>
  <c r="T1792" i="1"/>
  <c r="T78" i="1"/>
  <c r="T2236" i="1"/>
  <c r="T1853" i="1"/>
  <c r="T1725" i="1"/>
  <c r="T1597" i="1"/>
  <c r="T1469" i="1"/>
  <c r="T1341" i="1"/>
  <c r="T1213" i="1"/>
  <c r="T1085" i="1"/>
  <c r="T957" i="1"/>
  <c r="T829" i="1"/>
  <c r="X265" i="9"/>
  <c r="X329" i="9"/>
  <c r="X393" i="9"/>
  <c r="X457" i="9"/>
  <c r="X536" i="9"/>
  <c r="X664" i="9"/>
  <c r="X792" i="9"/>
  <c r="X920" i="9"/>
  <c r="X1048" i="9"/>
  <c r="X1176" i="9"/>
  <c r="X1304" i="9"/>
  <c r="X1484" i="9"/>
  <c r="X14" i="9"/>
  <c r="X1432" i="9"/>
  <c r="X2324" i="9"/>
  <c r="T1664" i="1"/>
  <c r="T1744" i="1"/>
  <c r="T2190" i="1"/>
  <c r="T1920" i="1"/>
  <c r="T206" i="1"/>
  <c r="T2289" i="1"/>
  <c r="T2225" i="1"/>
  <c r="T2094" i="1"/>
  <c r="T2030" i="1"/>
  <c r="T1966" i="1"/>
  <c r="T1902" i="1"/>
  <c r="T1838" i="1"/>
  <c r="T1774" i="1"/>
  <c r="T1710" i="1"/>
  <c r="T1646" i="1"/>
  <c r="T1582" i="1"/>
  <c r="T1518" i="1"/>
  <c r="T1454" i="1"/>
  <c r="T1390" i="1"/>
  <c r="T1326" i="1"/>
  <c r="T1262" i="1"/>
  <c r="T1198" i="1"/>
  <c r="T1134" i="1"/>
  <c r="T1070" i="1"/>
  <c r="T1006" i="1"/>
  <c r="T942" i="1"/>
  <c r="T878" i="1"/>
  <c r="T814" i="1"/>
  <c r="T750" i="1"/>
  <c r="X1637" i="9"/>
  <c r="X2184" i="9"/>
  <c r="X754" i="9"/>
  <c r="X1266" i="9"/>
  <c r="X2280" i="9"/>
  <c r="X2322" i="9"/>
  <c r="T435" i="1"/>
  <c r="T387" i="1"/>
  <c r="T249" i="1"/>
  <c r="T1956" i="1"/>
  <c r="T2142" i="1"/>
  <c r="T2001" i="1"/>
  <c r="T1773" i="1"/>
  <c r="T1389" i="1"/>
  <c r="T1197" i="1"/>
  <c r="T973" i="1"/>
  <c r="T41" i="1"/>
  <c r="X26" i="9"/>
  <c r="X106" i="9"/>
  <c r="T1988" i="1"/>
  <c r="X1137" i="9"/>
  <c r="T340" i="1"/>
  <c r="X2099" i="9"/>
  <c r="X2179" i="9"/>
  <c r="X2259" i="9"/>
  <c r="T2115" i="1"/>
  <c r="T2083" i="1"/>
  <c r="T2019" i="1"/>
  <c r="T1955" i="1"/>
  <c r="T1859" i="1"/>
  <c r="T1731" i="1"/>
  <c r="T1651" i="1"/>
  <c r="T1539" i="1"/>
  <c r="T1411" i="1"/>
  <c r="T1283" i="1"/>
  <c r="T1155" i="1"/>
  <c r="X1490" i="9"/>
  <c r="X1554" i="9"/>
  <c r="T707" i="1"/>
  <c r="T547" i="1"/>
  <c r="X2096" i="9"/>
  <c r="T186" i="1"/>
  <c r="T1901" i="1"/>
  <c r="T1657" i="1"/>
  <c r="T1433" i="1"/>
  <c r="T1209" i="1"/>
  <c r="T985" i="1"/>
  <c r="T761" i="1"/>
  <c r="T101" i="1"/>
  <c r="T1120" i="1"/>
  <c r="T736" i="1"/>
  <c r="T672" i="1"/>
  <c r="T528" i="1"/>
  <c r="T352" i="1"/>
  <c r="T2195" i="1"/>
  <c r="X1653" i="9"/>
  <c r="X1877" i="9"/>
  <c r="T223" i="1"/>
  <c r="T95" i="1"/>
  <c r="X95" i="9"/>
  <c r="X541" i="9"/>
  <c r="X1181" i="9"/>
  <c r="X510" i="9"/>
  <c r="X1022" i="9"/>
  <c r="X2200" i="9"/>
  <c r="X274" i="9"/>
  <c r="X1042" i="9"/>
  <c r="X1501" i="9"/>
  <c r="X1928" i="9"/>
  <c r="X1625" i="9"/>
  <c r="X1966" i="9"/>
  <c r="T307" i="1"/>
  <c r="T351" i="1"/>
  <c r="T2031" i="1"/>
  <c r="T1903" i="1"/>
  <c r="T1775" i="1"/>
  <c r="T1647" i="1"/>
  <c r="T1519" i="1"/>
  <c r="T1391" i="1"/>
  <c r="T1263" i="1"/>
  <c r="T1135" i="1"/>
  <c r="T1007" i="1"/>
  <c r="T879" i="1"/>
  <c r="T751" i="1"/>
  <c r="T1264" i="1"/>
  <c r="T2330" i="1"/>
  <c r="T170" i="1"/>
  <c r="T1869" i="1"/>
  <c r="T1641" i="1"/>
  <c r="T1417" i="1"/>
  <c r="T1193" i="1"/>
  <c r="T969" i="1"/>
  <c r="T245" i="1"/>
  <c r="T2268" i="1"/>
  <c r="T1024" i="1"/>
  <c r="T880" i="1"/>
  <c r="T688" i="1"/>
  <c r="T608" i="1"/>
  <c r="T416" i="1"/>
  <c r="T2339" i="1"/>
  <c r="T591" i="1"/>
  <c r="T511" i="1"/>
  <c r="T255" i="1"/>
  <c r="T143" i="1"/>
  <c r="X301" i="9"/>
  <c r="X1069" i="9"/>
  <c r="X118" i="9"/>
  <c r="X926" i="9"/>
  <c r="X1424" i="9"/>
  <c r="X2088" i="9"/>
  <c r="X1724" i="9"/>
  <c r="X306" i="9"/>
  <c r="X1202" i="9"/>
  <c r="X1693" i="9"/>
  <c r="X2098" i="9"/>
  <c r="X1476" i="9"/>
  <c r="T2040" i="1"/>
  <c r="T1228" i="1"/>
  <c r="T860" i="1"/>
  <c r="T483" i="1"/>
  <c r="T118" i="1"/>
  <c r="T2060" i="1"/>
  <c r="T1708" i="1"/>
  <c r="T1144" i="1"/>
  <c r="T727" i="1"/>
  <c r="T226" i="1"/>
  <c r="T2059" i="1"/>
  <c r="T1931" i="1"/>
  <c r="T1803" i="1"/>
  <c r="T1675" i="1"/>
  <c r="T1547" i="1"/>
  <c r="T1419" i="1"/>
  <c r="T1291" i="1"/>
  <c r="T1163" i="1"/>
  <c r="T1035" i="1"/>
  <c r="T907" i="1"/>
  <c r="T747" i="1"/>
  <c r="T169" i="1"/>
  <c r="T40" i="1"/>
  <c r="T1908" i="1"/>
  <c r="T1416" i="1"/>
  <c r="T956" i="1"/>
  <c r="T583" i="1"/>
  <c r="T102" i="1"/>
  <c r="T200" i="1"/>
  <c r="T72" i="1"/>
  <c r="T2326" i="1"/>
  <c r="T2294" i="1"/>
  <c r="T2262" i="1"/>
  <c r="T2230" i="1"/>
  <c r="T2198" i="1"/>
  <c r="T2150" i="1"/>
  <c r="T710" i="1"/>
  <c r="T678" i="1"/>
  <c r="X1694" i="9"/>
  <c r="T598" i="1"/>
  <c r="T566" i="1"/>
  <c r="X1806" i="9"/>
  <c r="X1854" i="9"/>
  <c r="T454" i="1"/>
  <c r="T422" i="1"/>
  <c r="X1950" i="9"/>
  <c r="T342" i="1"/>
  <c r="T310" i="1"/>
  <c r="X2141" i="9"/>
  <c r="X2269" i="9"/>
  <c r="T38" i="1"/>
  <c r="T6" i="1"/>
  <c r="T2169" i="1"/>
  <c r="X238" i="9"/>
  <c r="T2041" i="1"/>
  <c r="T1977" i="1"/>
  <c r="T1913" i="1"/>
  <c r="X496" i="9"/>
  <c r="T1813" i="1"/>
  <c r="T1765" i="1"/>
  <c r="X624" i="9"/>
  <c r="T1685" i="1"/>
  <c r="T1637" i="1"/>
  <c r="X752" i="9"/>
  <c r="T1557" i="1"/>
  <c r="T1509" i="1"/>
  <c r="X880" i="9"/>
  <c r="T1429" i="1"/>
  <c r="T1381" i="1"/>
  <c r="X1008" i="9"/>
  <c r="T1301" i="1"/>
  <c r="T1253" i="1"/>
  <c r="X1136" i="9"/>
  <c r="T1173" i="1"/>
  <c r="T1125" i="1"/>
  <c r="X1264" i="9"/>
  <c r="T1045" i="1"/>
  <c r="T997" i="1"/>
  <c r="X1392" i="9"/>
  <c r="T917" i="1"/>
  <c r="T885" i="1"/>
  <c r="T773" i="1"/>
  <c r="T741" i="1"/>
  <c r="X1635" i="9"/>
  <c r="X1667" i="9"/>
  <c r="X1699" i="9"/>
  <c r="X1731" i="9"/>
  <c r="X1763" i="9"/>
  <c r="X1795" i="9"/>
  <c r="X1827" i="9"/>
  <c r="X1859" i="9"/>
  <c r="X1891" i="9"/>
  <c r="X1923" i="9"/>
  <c r="X1955" i="9"/>
  <c r="X1987" i="9"/>
  <c r="X2019" i="9"/>
  <c r="T273" i="1"/>
  <c r="T209" i="1"/>
  <c r="T145" i="1"/>
  <c r="T81" i="1"/>
  <c r="T2344" i="1"/>
  <c r="X50" i="9"/>
  <c r="T2264" i="1"/>
  <c r="T2232" i="1"/>
  <c r="X149" i="9"/>
  <c r="X181" i="9"/>
  <c r="T1884" i="1"/>
  <c r="T1788" i="1"/>
  <c r="T1740" i="1"/>
  <c r="X681" i="9"/>
  <c r="X745" i="9"/>
  <c r="X793" i="9"/>
  <c r="T1484" i="1"/>
  <c r="X937" i="9"/>
  <c r="X985" i="9"/>
  <c r="X1033" i="9"/>
  <c r="T1196" i="1"/>
  <c r="T1164" i="1"/>
  <c r="T1116" i="1"/>
  <c r="X1273" i="9"/>
  <c r="X1321" i="9"/>
  <c r="X1369" i="9"/>
  <c r="X1465" i="9"/>
  <c r="X1593" i="9"/>
  <c r="T700" i="1"/>
  <c r="T668" i="1"/>
  <c r="X1704" i="9"/>
  <c r="X1752" i="9"/>
  <c r="T556" i="1"/>
  <c r="T524" i="1"/>
  <c r="X1848" i="9"/>
  <c r="T444" i="1"/>
  <c r="T412" i="1"/>
  <c r="X1960" i="9"/>
  <c r="X2008" i="9"/>
  <c r="T300" i="1"/>
  <c r="T2271" i="1"/>
  <c r="X107" i="9"/>
  <c r="T2207" i="1"/>
  <c r="T2175" i="1"/>
  <c r="X201" i="9"/>
  <c r="T603" i="1"/>
  <c r="T555" i="1"/>
  <c r="T507" i="1"/>
  <c r="X1865" i="9"/>
  <c r="T427" i="1"/>
  <c r="T395" i="1"/>
  <c r="X1993" i="9"/>
  <c r="T299" i="1"/>
  <c r="T235" i="1"/>
  <c r="T171" i="1"/>
  <c r="T107" i="1"/>
  <c r="X2264" i="9"/>
  <c r="T30" i="1"/>
  <c r="T2033" i="1"/>
  <c r="T1613" i="1"/>
  <c r="T1229" i="1"/>
  <c r="T1037" i="1"/>
  <c r="T909" i="1"/>
  <c r="T25" i="1"/>
  <c r="X90" i="9"/>
  <c r="T2136" i="1"/>
  <c r="T2036" i="1"/>
  <c r="T1780" i="1"/>
  <c r="T1652" i="1"/>
  <c r="T1236" i="1"/>
  <c r="T884" i="1"/>
  <c r="T804" i="1"/>
  <c r="T724" i="1"/>
  <c r="T628" i="1"/>
  <c r="X1856" i="9"/>
  <c r="T272" i="1"/>
  <c r="T176" i="1"/>
  <c r="X355" i="9"/>
  <c r="X451" i="9"/>
  <c r="T1715" i="1"/>
  <c r="T1475" i="1"/>
  <c r="T1219" i="1"/>
  <c r="T883" i="1"/>
  <c r="X1729" i="9"/>
  <c r="T291" i="1"/>
  <c r="T227" i="1"/>
  <c r="T99" i="1"/>
  <c r="T154" i="1"/>
  <c r="T1917" i="1"/>
  <c r="T1625" i="1"/>
  <c r="T1337" i="1"/>
  <c r="T1017" i="1"/>
  <c r="T261" i="1"/>
  <c r="T2252" i="1"/>
  <c r="T1376" i="1"/>
  <c r="T640" i="1"/>
  <c r="T512" i="1"/>
  <c r="T384" i="1"/>
  <c r="T79" i="1"/>
  <c r="X765" i="9"/>
  <c r="X1085" i="9"/>
  <c r="X702" i="9"/>
  <c r="X1214" i="9"/>
  <c r="X1701" i="9"/>
  <c r="X594" i="9"/>
  <c r="X1714" i="9"/>
  <c r="X1582" i="9"/>
  <c r="T2104" i="1"/>
  <c r="T1656" i="1"/>
  <c r="T1192" i="1"/>
  <c r="T828" i="1"/>
  <c r="T447" i="1"/>
  <c r="T2227" i="1"/>
  <c r="T1736" i="1"/>
  <c r="T1316" i="1"/>
  <c r="T900" i="1"/>
  <c r="T495" i="1"/>
  <c r="T2338" i="1"/>
  <c r="T2210" i="1"/>
  <c r="T2047" i="1"/>
  <c r="T1919" i="1"/>
  <c r="T1791" i="1"/>
  <c r="T1663" i="1"/>
  <c r="T1535" i="1"/>
  <c r="T1407" i="1"/>
  <c r="T1279" i="1"/>
  <c r="T1151" i="1"/>
  <c r="T1023" i="1"/>
  <c r="T895" i="1"/>
  <c r="T767" i="1"/>
  <c r="T221" i="1"/>
  <c r="T93" i="1"/>
  <c r="T2231" i="1"/>
  <c r="T1668" i="1"/>
  <c r="T1312" i="1"/>
  <c r="T944" i="1"/>
  <c r="T567" i="1"/>
  <c r="T182" i="1"/>
  <c r="T2217" i="1"/>
  <c r="T2022" i="1"/>
  <c r="T1862" i="1"/>
  <c r="T1734" i="1"/>
  <c r="T1606" i="1"/>
  <c r="T1478" i="1"/>
  <c r="T1350" i="1"/>
  <c r="T1222" i="1"/>
  <c r="T1094" i="1"/>
  <c r="T966" i="1"/>
  <c r="T838" i="1"/>
  <c r="T292" i="1"/>
  <c r="T164" i="1"/>
  <c r="T35" i="1"/>
  <c r="T2114" i="1"/>
  <c r="X260" i="9"/>
  <c r="X356" i="9"/>
  <c r="X388" i="9"/>
  <c r="X420" i="9"/>
  <c r="X452" i="9"/>
  <c r="T1858" i="1"/>
  <c r="T1826" i="1"/>
  <c r="T1794" i="1"/>
  <c r="T1762" i="1"/>
  <c r="T1730" i="1"/>
  <c r="T1698" i="1"/>
  <c r="T1666" i="1"/>
  <c r="T1634" i="1"/>
  <c r="T1602" i="1"/>
  <c r="T1570" i="1"/>
  <c r="T1538" i="1"/>
  <c r="T1506" i="1"/>
  <c r="T1474" i="1"/>
  <c r="T1442" i="1"/>
  <c r="T1410" i="1"/>
  <c r="T1378" i="1"/>
  <c r="T1346" i="1"/>
  <c r="T1314" i="1"/>
  <c r="T1282" i="1"/>
  <c r="T1250" i="1"/>
  <c r="T1218" i="1"/>
  <c r="T1186" i="1"/>
  <c r="T1154" i="1"/>
  <c r="T1122" i="1"/>
  <c r="T1090" i="1"/>
  <c r="T1058" i="1"/>
  <c r="T1026" i="1"/>
  <c r="T994" i="1"/>
  <c r="T962" i="1"/>
  <c r="T930" i="1"/>
  <c r="T898" i="1"/>
  <c r="T866" i="1"/>
  <c r="T834" i="1"/>
  <c r="T802" i="1"/>
  <c r="T770" i="1"/>
  <c r="T738" i="1"/>
  <c r="T706" i="1"/>
  <c r="T594" i="1"/>
  <c r="T562" i="1"/>
  <c r="X1810" i="9"/>
  <c r="T482" i="1"/>
  <c r="T450" i="1"/>
  <c r="T338" i="1"/>
  <c r="T306" i="1"/>
  <c r="T50" i="1"/>
  <c r="T2325" i="1"/>
  <c r="T2293" i="1"/>
  <c r="T2261" i="1"/>
  <c r="T2229" i="1"/>
  <c r="T2197" i="1"/>
  <c r="T2165" i="1"/>
  <c r="X484" i="9"/>
  <c r="X516" i="9"/>
  <c r="X612" i="9"/>
  <c r="X708" i="9"/>
  <c r="X740" i="9"/>
  <c r="X836" i="9"/>
  <c r="X964" i="9"/>
  <c r="X996" i="9"/>
  <c r="X1028" i="9"/>
  <c r="X1060" i="9"/>
  <c r="X1092" i="9"/>
  <c r="X1124" i="9"/>
  <c r="X1156" i="9"/>
  <c r="X1188" i="9"/>
  <c r="X1220" i="9"/>
  <c r="X1252" i="9"/>
  <c r="X1284" i="9"/>
  <c r="X1316" i="9"/>
  <c r="X1348" i="9"/>
  <c r="X1380" i="9"/>
  <c r="T929" i="1"/>
  <c r="T897" i="1"/>
  <c r="X1492" i="9"/>
  <c r="T817" i="1"/>
  <c r="T785" i="1"/>
  <c r="X1588" i="9"/>
  <c r="T701" i="1"/>
  <c r="T669" i="1"/>
  <c r="T637" i="1"/>
  <c r="T605" i="1"/>
  <c r="T573" i="1"/>
  <c r="T541" i="1"/>
  <c r="T509" i="1"/>
  <c r="T477" i="1"/>
  <c r="T445" i="1"/>
  <c r="T413" i="1"/>
  <c r="T381" i="1"/>
  <c r="T349" i="1"/>
  <c r="T317" i="1"/>
  <c r="X6" i="9"/>
  <c r="X38" i="9"/>
  <c r="T2276" i="1"/>
  <c r="T2244" i="1"/>
  <c r="T2192" i="1"/>
  <c r="X462" i="9"/>
  <c r="T1784" i="1"/>
  <c r="T1624" i="1"/>
  <c r="T1480" i="1"/>
  <c r="T1272" i="1"/>
  <c r="T1208" i="1"/>
  <c r="T1064" i="1"/>
  <c r="X1485" i="9"/>
  <c r="T808" i="1"/>
  <c r="T776" i="1"/>
  <c r="T728" i="1"/>
  <c r="T696" i="1"/>
  <c r="X1692" i="9"/>
  <c r="T616" i="1"/>
  <c r="T584" i="1"/>
  <c r="T472" i="1"/>
  <c r="T440" i="1"/>
  <c r="X1948" i="9"/>
  <c r="T360" i="1"/>
  <c r="T328" i="1"/>
  <c r="T36" i="1"/>
  <c r="T4" i="1"/>
  <c r="T2203" i="1"/>
  <c r="T2119" i="1"/>
  <c r="T2071" i="1"/>
  <c r="T2007" i="1"/>
  <c r="T1943" i="1"/>
  <c r="T1879" i="1"/>
  <c r="T1831" i="1"/>
  <c r="T1783" i="1"/>
  <c r="X590" i="9"/>
  <c r="T1703" i="1"/>
  <c r="T1655" i="1"/>
  <c r="X718" i="9"/>
  <c r="T1575" i="1"/>
  <c r="T1527" i="1"/>
  <c r="X846" i="9"/>
  <c r="T1447" i="1"/>
  <c r="T1399" i="1"/>
  <c r="X974" i="9"/>
  <c r="T1319" i="1"/>
  <c r="T1271" i="1"/>
  <c r="X1102" i="9"/>
  <c r="T1191" i="1"/>
  <c r="T1143" i="1"/>
  <c r="X1230" i="9"/>
  <c r="T1063" i="1"/>
  <c r="T1015" i="1"/>
  <c r="X1358" i="9"/>
  <c r="X1406" i="9"/>
  <c r="T903" i="1"/>
  <c r="T871" i="1"/>
  <c r="X1502" i="9"/>
  <c r="T791" i="1"/>
  <c r="T759" i="1"/>
  <c r="X1645" i="9"/>
  <c r="T615" i="1"/>
  <c r="T551" i="1"/>
  <c r="T471" i="1"/>
  <c r="X1917" i="9"/>
  <c r="X2029" i="9"/>
  <c r="X2188" i="9"/>
  <c r="X2284" i="9"/>
  <c r="T2279" i="1"/>
  <c r="T1732" i="1"/>
  <c r="T955" i="1"/>
  <c r="T281" i="1"/>
  <c r="T1460" i="1"/>
  <c r="T2158" i="1"/>
  <c r="T2113" i="1"/>
  <c r="T1921" i="1"/>
  <c r="T1549" i="1"/>
  <c r="T1165" i="1"/>
  <c r="T2224" i="1"/>
  <c r="T1972" i="1"/>
  <c r="X1313" i="9"/>
  <c r="X1760" i="9"/>
  <c r="T404" i="1"/>
  <c r="T308" i="1"/>
  <c r="X2147" i="9"/>
  <c r="X2243" i="9"/>
  <c r="X3" i="9"/>
  <c r="X275" i="9"/>
  <c r="X403" i="9"/>
  <c r="T1683" i="1"/>
  <c r="T1347" i="1"/>
  <c r="T1091" i="1"/>
  <c r="T915" i="1"/>
  <c r="T835" i="1"/>
  <c r="T403" i="1"/>
  <c r="T275" i="1"/>
  <c r="T163" i="1"/>
  <c r="T67" i="1"/>
  <c r="T42" i="1"/>
  <c r="T2077" i="1"/>
  <c r="T1885" i="1"/>
  <c r="T1609" i="1"/>
  <c r="T1321" i="1"/>
  <c r="T1033" i="1"/>
  <c r="T745" i="1"/>
  <c r="T53" i="1"/>
  <c r="T1456" i="1"/>
  <c r="T1328" i="1"/>
  <c r="T1152" i="1"/>
  <c r="X1429" i="9"/>
  <c r="T560" i="1"/>
  <c r="T432" i="1"/>
  <c r="X2036" i="9"/>
  <c r="T172" i="1"/>
  <c r="T2147" i="1"/>
  <c r="X2052" i="9"/>
  <c r="X2148" i="9"/>
  <c r="T43" i="1"/>
  <c r="T13" i="1"/>
  <c r="T2172" i="1"/>
  <c r="N272" i="9"/>
  <c r="X272" i="9" s="1"/>
  <c r="T2070" i="1"/>
  <c r="N444" i="9"/>
  <c r="X444" i="9" s="1"/>
  <c r="T1898" i="1"/>
  <c r="N555" i="9"/>
  <c r="X555" i="9" s="1"/>
  <c r="T1786" i="1"/>
  <c r="T1626" i="1"/>
  <c r="N715" i="9"/>
  <c r="X715" i="9" s="1"/>
  <c r="N1259" i="9"/>
  <c r="X1259" i="9" s="1"/>
  <c r="T1082" i="1"/>
  <c r="N1690" i="9"/>
  <c r="X1690" i="9" s="1"/>
  <c r="T650" i="1"/>
  <c r="N81" i="9"/>
  <c r="X81" i="9" s="1"/>
  <c r="T2265" i="1"/>
  <c r="N113" i="9"/>
  <c r="X113" i="9" s="1"/>
  <c r="T2233" i="1"/>
  <c r="N1679" i="9"/>
  <c r="X1679" i="9" s="1"/>
  <c r="T661" i="1"/>
  <c r="N1807" i="9"/>
  <c r="X1807" i="9" s="1"/>
  <c r="T533" i="1"/>
  <c r="N143" i="9"/>
  <c r="X143" i="9" s="1"/>
  <c r="T2202" i="1"/>
  <c r="N241" i="9"/>
  <c r="X241" i="9" s="1"/>
  <c r="T2102" i="1"/>
  <c r="N368" i="9"/>
  <c r="X368" i="9" s="1"/>
  <c r="T1974" i="1"/>
  <c r="N476" i="9"/>
  <c r="X476" i="9" s="1"/>
  <c r="T1866" i="1"/>
  <c r="T1754" i="1"/>
  <c r="N587" i="9"/>
  <c r="X587" i="9" s="1"/>
  <c r="N683" i="9"/>
  <c r="X683" i="9" s="1"/>
  <c r="T1658" i="1"/>
  <c r="T1482" i="1"/>
  <c r="N859" i="9"/>
  <c r="X859" i="9" s="1"/>
  <c r="N1227" i="9"/>
  <c r="X1227" i="9" s="1"/>
  <c r="T1114" i="1"/>
  <c r="T986" i="1"/>
  <c r="N1355" i="9"/>
  <c r="X1355" i="9" s="1"/>
  <c r="T858" i="1"/>
  <c r="N1483" i="9"/>
  <c r="X1483" i="9" s="1"/>
  <c r="N1702" i="9"/>
  <c r="X1702" i="9" s="1"/>
  <c r="T638" i="1"/>
  <c r="N1786" i="9"/>
  <c r="X1786" i="9" s="1"/>
  <c r="T554" i="1"/>
  <c r="N1830" i="9"/>
  <c r="X1830" i="9" s="1"/>
  <c r="T510" i="1"/>
  <c r="N1914" i="9"/>
  <c r="X1914" i="9" s="1"/>
  <c r="T426" i="1"/>
  <c r="N1958" i="9"/>
  <c r="X1958" i="9" s="1"/>
  <c r="T382" i="1"/>
  <c r="T2193" i="1"/>
  <c r="N152" i="9"/>
  <c r="X152" i="9" s="1"/>
  <c r="N184" i="9"/>
  <c r="X184" i="9" s="1"/>
  <c r="T2161" i="1"/>
  <c r="N1643" i="9"/>
  <c r="X1643" i="9" s="1"/>
  <c r="T697" i="1"/>
  <c r="N1707" i="9"/>
  <c r="X1707" i="9" s="1"/>
  <c r="T633" i="1"/>
  <c r="N1771" i="9"/>
  <c r="X1771" i="9" s="1"/>
  <c r="T569" i="1"/>
  <c r="N1835" i="9"/>
  <c r="X1835" i="9" s="1"/>
  <c r="T505" i="1"/>
  <c r="N1899" i="9"/>
  <c r="X1899" i="9" s="1"/>
  <c r="T441" i="1"/>
  <c r="N2027" i="9"/>
  <c r="X2027" i="9" s="1"/>
  <c r="T313" i="1"/>
  <c r="N346" i="9"/>
  <c r="X346" i="9" s="1"/>
  <c r="T1996" i="1"/>
  <c r="N474" i="9"/>
  <c r="X474" i="9" s="1"/>
  <c r="T1868" i="1"/>
  <c r="T1804" i="1"/>
  <c r="N537" i="9"/>
  <c r="X537" i="9" s="1"/>
  <c r="T1612" i="1"/>
  <c r="N729" i="9"/>
  <c r="X729" i="9" s="1"/>
  <c r="N877" i="9"/>
  <c r="X877" i="9" s="1"/>
  <c r="T1464" i="1"/>
  <c r="N1261" i="9"/>
  <c r="X1261" i="9" s="1"/>
  <c r="T1080" i="1"/>
  <c r="T908" i="1"/>
  <c r="N1433" i="9"/>
  <c r="X1433" i="9" s="1"/>
  <c r="N1473" i="9"/>
  <c r="X1473" i="9" s="1"/>
  <c r="T868" i="1"/>
  <c r="N1561" i="9"/>
  <c r="X1561" i="9" s="1"/>
  <c r="T780" i="1"/>
  <c r="N1601" i="9"/>
  <c r="X1601" i="9" s="1"/>
  <c r="T740" i="1"/>
  <c r="N2159" i="9"/>
  <c r="X2159" i="9" s="1"/>
  <c r="T180" i="1"/>
  <c r="N2287" i="9"/>
  <c r="X2287" i="9" s="1"/>
  <c r="T52" i="1"/>
  <c r="T2011" i="1"/>
  <c r="N331" i="9"/>
  <c r="X331" i="9" s="1"/>
  <c r="N938" i="9"/>
  <c r="X938" i="9" s="1"/>
  <c r="T1403" i="1"/>
  <c r="N12" i="9"/>
  <c r="X12" i="9" s="1"/>
  <c r="T2334" i="1"/>
  <c r="N56" i="9"/>
  <c r="X56" i="9" s="1"/>
  <c r="T2290" i="1"/>
  <c r="N284" i="9"/>
  <c r="X284" i="9" s="1"/>
  <c r="T2058" i="1"/>
  <c r="N527" i="9"/>
  <c r="X527" i="9" s="1"/>
  <c r="T1814" i="1"/>
  <c r="N655" i="9"/>
  <c r="X655" i="9" s="1"/>
  <c r="T1686" i="1"/>
  <c r="N751" i="9"/>
  <c r="X751" i="9" s="1"/>
  <c r="T1590" i="1"/>
  <c r="N1003" i="9"/>
  <c r="X1003" i="9" s="1"/>
  <c r="T1338" i="1"/>
  <c r="N1131" i="9"/>
  <c r="X1131" i="9" s="1"/>
  <c r="T1210" i="1"/>
  <c r="N1199" i="9"/>
  <c r="X1199" i="9" s="1"/>
  <c r="T1142" i="1"/>
  <c r="N1327" i="9"/>
  <c r="X1327" i="9" s="1"/>
  <c r="T1014" i="1"/>
  <c r="N1455" i="9"/>
  <c r="X1455" i="9" s="1"/>
  <c r="T886" i="1"/>
  <c r="T778" i="1"/>
  <c r="N1563" i="9"/>
  <c r="X1563" i="9" s="1"/>
  <c r="N2109" i="9"/>
  <c r="X2109" i="9" s="1"/>
  <c r="T230" i="1"/>
  <c r="T329" i="1"/>
  <c r="N2011" i="9"/>
  <c r="X2011" i="9" s="1"/>
  <c r="N460" i="9"/>
  <c r="X460" i="9" s="1"/>
  <c r="T1882" i="1"/>
  <c r="T1802" i="1"/>
  <c r="N539" i="9"/>
  <c r="X539" i="9" s="1"/>
  <c r="T1674" i="1"/>
  <c r="N667" i="9"/>
  <c r="X667" i="9" s="1"/>
  <c r="N875" i="9"/>
  <c r="X875" i="9" s="1"/>
  <c r="T1466" i="1"/>
  <c r="N1039" i="9"/>
  <c r="X1039" i="9" s="1"/>
  <c r="T1302" i="1"/>
  <c r="N1211" i="9"/>
  <c r="X1211" i="9" s="1"/>
  <c r="T1130" i="1"/>
  <c r="N1339" i="9"/>
  <c r="X1339" i="9" s="1"/>
  <c r="T1002" i="1"/>
  <c r="N1467" i="9"/>
  <c r="X1467" i="9" s="1"/>
  <c r="T874" i="1"/>
  <c r="N1706" i="9"/>
  <c r="X1706" i="9" s="1"/>
  <c r="T634" i="1"/>
  <c r="T570" i="1"/>
  <c r="N1770" i="9"/>
  <c r="X1770" i="9" s="1"/>
  <c r="T506" i="1"/>
  <c r="N1834" i="9"/>
  <c r="X1834" i="9" s="1"/>
  <c r="T442" i="1"/>
  <c r="N1898" i="9"/>
  <c r="X1898" i="9" s="1"/>
  <c r="N1962" i="9"/>
  <c r="X1962" i="9" s="1"/>
  <c r="T378" i="1"/>
  <c r="N29" i="9"/>
  <c r="X29" i="9" s="1"/>
  <c r="T2317" i="1"/>
  <c r="N61" i="9"/>
  <c r="X61" i="9" s="1"/>
  <c r="T2285" i="1"/>
  <c r="N93" i="9"/>
  <c r="X93" i="9" s="1"/>
  <c r="T2253" i="1"/>
  <c r="N125" i="9"/>
  <c r="X125" i="9" s="1"/>
  <c r="T2221" i="1"/>
  <c r="N156" i="9"/>
  <c r="X156" i="9" s="1"/>
  <c r="T2189" i="1"/>
  <c r="T2012" i="1"/>
  <c r="N330" i="9"/>
  <c r="X330" i="9" s="1"/>
  <c r="N394" i="9"/>
  <c r="X394" i="9" s="1"/>
  <c r="T1948" i="1"/>
  <c r="N625" i="9"/>
  <c r="X625" i="9" s="1"/>
  <c r="T1716" i="1"/>
  <c r="N797" i="9"/>
  <c r="X797" i="9" s="1"/>
  <c r="T1544" i="1"/>
  <c r="T1180" i="1"/>
  <c r="N1161" i="9"/>
  <c r="X1161" i="9" s="1"/>
  <c r="N1245" i="9"/>
  <c r="X1245" i="9" s="1"/>
  <c r="T1096" i="1"/>
  <c r="N1289" i="9"/>
  <c r="X1289" i="9" s="1"/>
  <c r="T1052" i="1"/>
  <c r="N1373" i="9"/>
  <c r="X1373" i="9" s="1"/>
  <c r="T968" i="1"/>
  <c r="N209" i="9"/>
  <c r="X209" i="9" s="1"/>
  <c r="T2135" i="1"/>
  <c r="N1915" i="9"/>
  <c r="X1915" i="9" s="1"/>
  <c r="T425" i="1"/>
  <c r="N2230" i="9"/>
  <c r="X2230" i="9" s="1"/>
  <c r="T109" i="1"/>
  <c r="N1579" i="9"/>
  <c r="X1579" i="9" s="1"/>
  <c r="T762" i="1"/>
  <c r="N2042" i="9"/>
  <c r="X2042" i="9" s="1"/>
  <c r="T298" i="1"/>
  <c r="N2213" i="9"/>
  <c r="X2213" i="9" s="1"/>
  <c r="T126" i="1"/>
  <c r="N1851" i="9"/>
  <c r="X1851" i="9" s="1"/>
  <c r="T489" i="1"/>
  <c r="N629" i="9"/>
  <c r="X629" i="9" s="1"/>
  <c r="T1712" i="1"/>
  <c r="N2123" i="9"/>
  <c r="X2123" i="9" s="1"/>
  <c r="T216" i="1"/>
  <c r="N60" i="9"/>
  <c r="X60" i="9" s="1"/>
  <c r="T2286" i="1"/>
  <c r="N171" i="9"/>
  <c r="X171" i="9" s="1"/>
  <c r="T2174" i="1"/>
  <c r="N300" i="9"/>
  <c r="X300" i="9" s="1"/>
  <c r="T2042" i="1"/>
  <c r="N400" i="9"/>
  <c r="X400" i="9" s="1"/>
  <c r="T1942" i="1"/>
  <c r="T1562" i="1"/>
  <c r="N779" i="9"/>
  <c r="X779" i="9" s="1"/>
  <c r="N911" i="9"/>
  <c r="X911" i="9" s="1"/>
  <c r="T1430" i="1"/>
  <c r="N955" i="9"/>
  <c r="X955" i="9" s="1"/>
  <c r="T1386" i="1"/>
  <c r="N1083" i="9"/>
  <c r="X1083" i="9" s="1"/>
  <c r="T1258" i="1"/>
  <c r="N1610" i="9"/>
  <c r="X1610" i="9" s="1"/>
  <c r="T730" i="1"/>
  <c r="N1887" i="9"/>
  <c r="X1887" i="9" s="1"/>
  <c r="T453" i="1"/>
  <c r="N1935" i="9"/>
  <c r="X1935" i="9" s="1"/>
  <c r="T405" i="1"/>
  <c r="N2102" i="9"/>
  <c r="X2102" i="9" s="1"/>
  <c r="T237" i="1"/>
  <c r="N270" i="9"/>
  <c r="X270" i="9" s="1"/>
  <c r="T2072" i="1"/>
  <c r="N430" i="9"/>
  <c r="X430" i="9" s="1"/>
  <c r="T1912" i="1"/>
  <c r="N161" i="9"/>
  <c r="X161" i="9" s="1"/>
  <c r="T2184" i="1"/>
  <c r="N485" i="9"/>
  <c r="X485" i="9" s="1"/>
  <c r="T1856" i="1"/>
  <c r="T622" i="1"/>
  <c r="N1718" i="9"/>
  <c r="X1718" i="9" s="1"/>
  <c r="N1846" i="9"/>
  <c r="X1846" i="9" s="1"/>
  <c r="T494" i="1"/>
  <c r="N2317" i="9"/>
  <c r="X2317" i="9" s="1"/>
  <c r="T21" i="1"/>
  <c r="N286" i="9"/>
  <c r="X286" i="9" s="1"/>
  <c r="T2056" i="1"/>
  <c r="N477" i="9"/>
  <c r="X477" i="9" s="1"/>
  <c r="T1864" i="1"/>
  <c r="T1883" i="1"/>
  <c r="N459" i="9"/>
  <c r="X459" i="9" s="1"/>
  <c r="N522" i="9"/>
  <c r="X522" i="9" s="1"/>
  <c r="T1819" i="1"/>
  <c r="N586" i="9"/>
  <c r="X586" i="9" s="1"/>
  <c r="T1755" i="1"/>
  <c r="N650" i="9"/>
  <c r="X650" i="9" s="1"/>
  <c r="T1691" i="1"/>
  <c r="N714" i="9"/>
  <c r="X714" i="9" s="1"/>
  <c r="T1627" i="1"/>
  <c r="N778" i="9"/>
  <c r="X778" i="9" s="1"/>
  <c r="T1563" i="1"/>
  <c r="N842" i="9"/>
  <c r="X842" i="9" s="1"/>
  <c r="T1499" i="1"/>
  <c r="N906" i="9"/>
  <c r="X906" i="9" s="1"/>
  <c r="T1435" i="1"/>
  <c r="N1657" i="9"/>
  <c r="X1657" i="9" s="1"/>
  <c r="T683" i="1"/>
  <c r="N1721" i="9"/>
  <c r="X1721" i="9" s="1"/>
  <c r="T619" i="1"/>
  <c r="N573" i="9"/>
  <c r="X573" i="9" s="1"/>
  <c r="T1768" i="1"/>
  <c r="N1709" i="9"/>
  <c r="X1709" i="9" s="1"/>
  <c r="T631" i="1"/>
  <c r="T430" i="1"/>
  <c r="N1910" i="9"/>
  <c r="X1910" i="9" s="1"/>
  <c r="N2031" i="9"/>
  <c r="X2031" i="9" s="1"/>
  <c r="T309" i="1"/>
  <c r="X1516" i="9"/>
  <c r="X341" i="9"/>
  <c r="X405" i="9"/>
  <c r="X469" i="9"/>
  <c r="X508" i="9"/>
  <c r="X636" i="9"/>
  <c r="X764" i="9"/>
  <c r="X892" i="9"/>
  <c r="T2048" i="1"/>
  <c r="T2314" i="1"/>
  <c r="T1984" i="1"/>
  <c r="T1696" i="1"/>
  <c r="T37" i="1"/>
  <c r="T2220" i="1"/>
  <c r="T1821" i="1"/>
  <c r="T1693" i="1"/>
  <c r="T1565" i="1"/>
  <c r="T1437" i="1"/>
  <c r="T1309" i="1"/>
  <c r="T1181" i="1"/>
  <c r="T1053" i="1"/>
  <c r="T941" i="1"/>
  <c r="T813" i="1"/>
  <c r="X187" i="9"/>
  <c r="X281" i="9"/>
  <c r="X345" i="9"/>
  <c r="X409" i="9"/>
  <c r="X473" i="9"/>
  <c r="X568" i="9"/>
  <c r="X696" i="9"/>
  <c r="X824" i="9"/>
  <c r="X952" i="9"/>
  <c r="X1080" i="9"/>
  <c r="X1208" i="9"/>
  <c r="X1336" i="9"/>
  <c r="X78" i="9"/>
  <c r="X1496" i="9"/>
  <c r="X2206" i="9"/>
  <c r="T1536" i="1"/>
  <c r="T1632" i="1"/>
  <c r="T2145" i="1"/>
  <c r="T1616" i="1"/>
  <c r="T2337" i="1"/>
  <c r="T2273" i="1"/>
  <c r="T2209" i="1"/>
  <c r="T2078" i="1"/>
  <c r="T2014" i="1"/>
  <c r="T1950" i="1"/>
  <c r="T1886" i="1"/>
  <c r="T1822" i="1"/>
  <c r="T1758" i="1"/>
  <c r="T1694" i="1"/>
  <c r="T1630" i="1"/>
  <c r="T1566" i="1"/>
  <c r="T1502" i="1"/>
  <c r="T1438" i="1"/>
  <c r="T1374" i="1"/>
  <c r="T1310" i="1"/>
  <c r="T1246" i="1"/>
  <c r="T1182" i="1"/>
  <c r="T1118" i="1"/>
  <c r="T1054" i="1"/>
  <c r="T990" i="1"/>
  <c r="T926" i="1"/>
  <c r="T862" i="1"/>
  <c r="T798" i="1"/>
  <c r="T734" i="1"/>
  <c r="X122" i="9"/>
  <c r="X370" i="9"/>
  <c r="X882" i="9"/>
  <c r="X1394" i="9"/>
  <c r="X146" i="9"/>
  <c r="X1860" i="9"/>
  <c r="T996" i="1"/>
  <c r="T2215" i="1"/>
  <c r="T923" i="1"/>
  <c r="T217" i="1"/>
  <c r="T1280" i="1"/>
  <c r="T46" i="1"/>
  <c r="T1953" i="1"/>
  <c r="T1741" i="1"/>
  <c r="X2297" i="9"/>
  <c r="T2320" i="1"/>
  <c r="T2240" i="1"/>
  <c r="T1700" i="1"/>
  <c r="T1636" i="1"/>
  <c r="T1492" i="1"/>
  <c r="T1252" i="1"/>
  <c r="T1124" i="1"/>
  <c r="T1012" i="1"/>
  <c r="T964" i="1"/>
  <c r="T852" i="1"/>
  <c r="T708" i="1"/>
  <c r="T644" i="1"/>
  <c r="T564" i="1"/>
  <c r="T500" i="1"/>
  <c r="T420" i="1"/>
  <c r="T288" i="1"/>
  <c r="T208" i="1"/>
  <c r="T128" i="1"/>
  <c r="T32" i="1"/>
  <c r="T2183" i="1"/>
  <c r="X228" i="9"/>
  <c r="X259" i="9"/>
  <c r="X323" i="9"/>
  <c r="X387" i="9"/>
  <c r="T1603" i="1"/>
  <c r="T1027" i="1"/>
  <c r="T963" i="1"/>
  <c r="T899" i="1"/>
  <c r="T803" i="1"/>
  <c r="T739" i="1"/>
  <c r="T659" i="1"/>
  <c r="T243" i="1"/>
  <c r="T179" i="1"/>
  <c r="T83" i="1"/>
  <c r="T15" i="1"/>
  <c r="T2061" i="1"/>
  <c r="T1833" i="1"/>
  <c r="T1593" i="1"/>
  <c r="T1369" i="1"/>
  <c r="T1161" i="1"/>
  <c r="T921" i="1"/>
  <c r="T293" i="1"/>
  <c r="T2000" i="1"/>
  <c r="T1440" i="1"/>
  <c r="T1216" i="1"/>
  <c r="X1221" i="9"/>
  <c r="T976" i="1"/>
  <c r="X1605" i="9"/>
  <c r="X1748" i="9"/>
  <c r="T480" i="1"/>
  <c r="T268" i="1"/>
  <c r="T140" i="1"/>
  <c r="T2307" i="1"/>
  <c r="T2243" i="1"/>
  <c r="T2163" i="1"/>
  <c r="T607" i="1"/>
  <c r="T415" i="1"/>
  <c r="X2068" i="9"/>
  <c r="X2180" i="9"/>
  <c r="X2276" i="9"/>
  <c r="X223" i="9"/>
  <c r="X285" i="9"/>
  <c r="X669" i="9"/>
  <c r="X1309" i="9"/>
  <c r="X638" i="9"/>
  <c r="X1150" i="9"/>
  <c r="X1829" i="9"/>
  <c r="X658" i="9"/>
  <c r="X1170" i="9"/>
  <c r="X1586" i="9"/>
  <c r="X2013" i="9"/>
  <c r="X1710" i="9"/>
  <c r="T2247" i="1"/>
  <c r="T2275" i="1"/>
  <c r="T2127" i="1"/>
  <c r="T1999" i="1"/>
  <c r="T1871" i="1"/>
  <c r="T1743" i="1"/>
  <c r="T1615" i="1"/>
  <c r="T1487" i="1"/>
  <c r="T1359" i="1"/>
  <c r="T1231" i="1"/>
  <c r="T1103" i="1"/>
  <c r="T975" i="1"/>
  <c r="T847" i="1"/>
  <c r="T44" i="1"/>
  <c r="T800" i="1"/>
  <c r="T2170" i="1"/>
  <c r="T10" i="1"/>
  <c r="T1801" i="1"/>
  <c r="T1577" i="1"/>
  <c r="T1353" i="1"/>
  <c r="T1129" i="1"/>
  <c r="T905" i="1"/>
  <c r="T213" i="1"/>
  <c r="T2096" i="1"/>
  <c r="X1317" i="9"/>
  <c r="X1461" i="9"/>
  <c r="X1652" i="9"/>
  <c r="T544" i="1"/>
  <c r="T220" i="1"/>
  <c r="T124" i="1"/>
  <c r="X1749" i="9"/>
  <c r="X2132" i="9"/>
  <c r="T111" i="1"/>
  <c r="X365" i="9"/>
  <c r="X621" i="9"/>
  <c r="X1133" i="9"/>
  <c r="X542" i="9"/>
  <c r="X1054" i="9"/>
  <c r="X2152" i="9"/>
  <c r="X818" i="9"/>
  <c r="X1330" i="9"/>
  <c r="X1778" i="9"/>
  <c r="X2162" i="9"/>
  <c r="X1646" i="9"/>
  <c r="X2290" i="9"/>
  <c r="T1944" i="1"/>
  <c r="T1136" i="1"/>
  <c r="T768" i="1"/>
  <c r="T391" i="1"/>
  <c r="T17" i="1"/>
  <c r="T1964" i="1"/>
  <c r="T1452" i="1"/>
  <c r="T1040" i="1"/>
  <c r="T627" i="1"/>
  <c r="T2156" i="1"/>
  <c r="T2027" i="1"/>
  <c r="T1899" i="1"/>
  <c r="T1771" i="1"/>
  <c r="T1643" i="1"/>
  <c r="T1515" i="1"/>
  <c r="T1387" i="1"/>
  <c r="T1259" i="1"/>
  <c r="T1131" i="1"/>
  <c r="T1003" i="1"/>
  <c r="T875" i="1"/>
  <c r="T265" i="1"/>
  <c r="T137" i="1"/>
  <c r="T8" i="1"/>
  <c r="T1820" i="1"/>
  <c r="T1324" i="1"/>
  <c r="T864" i="1"/>
  <c r="T479" i="1"/>
  <c r="T2188" i="1"/>
  <c r="T168" i="1"/>
  <c r="T39" i="1"/>
  <c r="X147" i="9"/>
  <c r="T2134" i="1"/>
  <c r="X1630" i="9"/>
  <c r="T662" i="1"/>
  <c r="T630" i="1"/>
  <c r="X1742" i="9"/>
  <c r="X1790" i="9"/>
  <c r="T518" i="1"/>
  <c r="T486" i="1"/>
  <c r="X1886" i="9"/>
  <c r="T406" i="1"/>
  <c r="T374" i="1"/>
  <c r="T214" i="1"/>
  <c r="T166" i="1"/>
  <c r="T54" i="1"/>
  <c r="X2316" i="9"/>
  <c r="T2201" i="1"/>
  <c r="T2137" i="1"/>
  <c r="T2089" i="1"/>
  <c r="T2025" i="1"/>
  <c r="T1961" i="1"/>
  <c r="T1897" i="1"/>
  <c r="T1845" i="1"/>
  <c r="T1797" i="1"/>
  <c r="X592" i="9"/>
  <c r="T1717" i="1"/>
  <c r="T1669" i="1"/>
  <c r="X720" i="9"/>
  <c r="T1589" i="1"/>
  <c r="T1541" i="1"/>
  <c r="X848" i="9"/>
  <c r="T1461" i="1"/>
  <c r="T1413" i="1"/>
  <c r="X976" i="9"/>
  <c r="T1333" i="1"/>
  <c r="T1285" i="1"/>
  <c r="X1104" i="9"/>
  <c r="T1205" i="1"/>
  <c r="T1157" i="1"/>
  <c r="X1232" i="9"/>
  <c r="T1077" i="1"/>
  <c r="T1029" i="1"/>
  <c r="X1360" i="9"/>
  <c r="T949" i="1"/>
  <c r="T837" i="1"/>
  <c r="T805" i="1"/>
  <c r="X1584" i="9"/>
  <c r="T721" i="1"/>
  <c r="T689" i="1"/>
  <c r="T657" i="1"/>
  <c r="T625" i="1"/>
  <c r="T593" i="1"/>
  <c r="T561" i="1"/>
  <c r="T529" i="1"/>
  <c r="T497" i="1"/>
  <c r="T465" i="1"/>
  <c r="T433" i="1"/>
  <c r="T401" i="1"/>
  <c r="T369" i="1"/>
  <c r="T337" i="1"/>
  <c r="T305" i="1"/>
  <c r="T257" i="1"/>
  <c r="T193" i="1"/>
  <c r="T129" i="1"/>
  <c r="T65" i="1"/>
  <c r="T2328" i="1"/>
  <c r="T2296" i="1"/>
  <c r="T2180" i="1"/>
  <c r="T2076" i="1"/>
  <c r="T1980" i="1"/>
  <c r="X553" i="9"/>
  <c r="X601" i="9"/>
  <c r="T1660" i="1"/>
  <c r="T1596" i="1"/>
  <c r="T1548" i="1"/>
  <c r="X857" i="9"/>
  <c r="T1404" i="1"/>
  <c r="T1356" i="1"/>
  <c r="T1308" i="1"/>
  <c r="X1145" i="9"/>
  <c r="X1225" i="9"/>
  <c r="T1068" i="1"/>
  <c r="T940" i="1"/>
  <c r="X1449" i="9"/>
  <c r="X1577" i="9"/>
  <c r="T732" i="1"/>
  <c r="X1640" i="9"/>
  <c r="X1688" i="9"/>
  <c r="T620" i="1"/>
  <c r="T588" i="1"/>
  <c r="X1784" i="9"/>
  <c r="T508" i="1"/>
  <c r="T476" i="1"/>
  <c r="X1896" i="9"/>
  <c r="X1944" i="9"/>
  <c r="T364" i="1"/>
  <c r="T332" i="1"/>
  <c r="X43" i="9"/>
  <c r="X91" i="9"/>
  <c r="X123" i="9"/>
  <c r="X154" i="9"/>
  <c r="T2159" i="1"/>
  <c r="T715" i="1"/>
  <c r="T651" i="1"/>
  <c r="X1737" i="9"/>
  <c r="X1785" i="9"/>
  <c r="T491" i="1"/>
  <c r="T459" i="1"/>
  <c r="X1913" i="9"/>
  <c r="T363" i="1"/>
  <c r="T331" i="1"/>
  <c r="T283" i="1"/>
  <c r="T219" i="1"/>
  <c r="T155" i="1"/>
  <c r="X2232" i="9"/>
  <c r="T59" i="1"/>
  <c r="T14" i="1"/>
  <c r="T1985" i="1"/>
  <c r="T1357" i="1"/>
  <c r="T1005" i="1"/>
  <c r="T861" i="1"/>
  <c r="X2313" i="9"/>
  <c r="T2256" i="1"/>
  <c r="X208" i="9"/>
  <c r="T1876" i="1"/>
  <c r="T596" i="1"/>
  <c r="T484" i="1"/>
  <c r="T372" i="1"/>
  <c r="X2067" i="9"/>
  <c r="X2163" i="9"/>
  <c r="T64" i="1"/>
  <c r="T2051" i="1"/>
  <c r="T1923" i="1"/>
  <c r="T1843" i="1"/>
  <c r="T1667" i="1"/>
  <c r="T1571" i="1"/>
  <c r="T1315" i="1"/>
  <c r="T1075" i="1"/>
  <c r="T819" i="1"/>
  <c r="T563" i="1"/>
  <c r="T26" i="1"/>
  <c r="T1849" i="1"/>
  <c r="T1545" i="1"/>
  <c r="T1225" i="1"/>
  <c r="T937" i="1"/>
  <c r="T197" i="1"/>
  <c r="T2032" i="1"/>
  <c r="X965" i="9"/>
  <c r="X1620" i="9"/>
  <c r="X1764" i="9"/>
  <c r="X1892" i="9"/>
  <c r="X2020" i="9"/>
  <c r="T156" i="1"/>
  <c r="T2291" i="1"/>
  <c r="X166" i="9"/>
  <c r="X255" i="9"/>
  <c r="X189" i="9"/>
  <c r="X829" i="9"/>
  <c r="X1277" i="9"/>
  <c r="X830" i="9"/>
  <c r="X1342" i="9"/>
  <c r="X722" i="9"/>
  <c r="X1885" i="9"/>
  <c r="T2008" i="1"/>
  <c r="T1476" i="1"/>
  <c r="T1100" i="1"/>
  <c r="T731" i="1"/>
  <c r="T359" i="1"/>
  <c r="T2124" i="1"/>
  <c r="T1620" i="1"/>
  <c r="T1212" i="1"/>
  <c r="T796" i="1"/>
  <c r="T399" i="1"/>
  <c r="T2306" i="1"/>
  <c r="T2144" i="1"/>
  <c r="T2015" i="1"/>
  <c r="T1887" i="1"/>
  <c r="T1759" i="1"/>
  <c r="T1631" i="1"/>
  <c r="T1503" i="1"/>
  <c r="T1375" i="1"/>
  <c r="T1247" i="1"/>
  <c r="T1119" i="1"/>
  <c r="T991" i="1"/>
  <c r="T863" i="1"/>
  <c r="T735" i="1"/>
  <c r="T189" i="1"/>
  <c r="T61" i="1"/>
  <c r="T2133" i="1"/>
  <c r="T1592" i="1"/>
  <c r="T1220" i="1"/>
  <c r="T848" i="1"/>
  <c r="T467" i="1"/>
  <c r="T2313" i="1"/>
  <c r="T2151" i="1"/>
  <c r="T1990" i="1"/>
  <c r="T1830" i="1"/>
  <c r="T1702" i="1"/>
  <c r="T1574" i="1"/>
  <c r="T1446" i="1"/>
  <c r="T1318" i="1"/>
  <c r="T1190" i="1"/>
  <c r="T1062" i="1"/>
  <c r="T934" i="1"/>
  <c r="T806" i="1"/>
  <c r="T260" i="1"/>
  <c r="T132" i="1"/>
  <c r="T2146" i="1"/>
  <c r="T2082" i="1"/>
  <c r="T2050" i="1"/>
  <c r="T2018" i="1"/>
  <c r="T1986" i="1"/>
  <c r="T1954" i="1"/>
  <c r="T1922" i="1"/>
  <c r="T1890" i="1"/>
  <c r="X483" i="9"/>
  <c r="X515" i="9"/>
  <c r="X547" i="9"/>
  <c r="X579" i="9"/>
  <c r="X611" i="9"/>
  <c r="X643" i="9"/>
  <c r="X675" i="9"/>
  <c r="X707" i="9"/>
  <c r="X739" i="9"/>
  <c r="X771" i="9"/>
  <c r="X803" i="9"/>
  <c r="X867" i="9"/>
  <c r="X899" i="9"/>
  <c r="X931" i="9"/>
  <c r="X963" i="9"/>
  <c r="X995" i="9"/>
  <c r="X1027" i="9"/>
  <c r="X1059" i="9"/>
  <c r="X1091" i="9"/>
  <c r="X1123" i="9"/>
  <c r="X1155" i="9"/>
  <c r="X1187" i="9"/>
  <c r="X1219" i="9"/>
  <c r="X1251" i="9"/>
  <c r="X1283" i="9"/>
  <c r="X1315" i="9"/>
  <c r="X1347" i="9"/>
  <c r="X1379" i="9"/>
  <c r="X1411" i="9"/>
  <c r="X1443" i="9"/>
  <c r="X1475" i="9"/>
  <c r="X1507" i="9"/>
  <c r="X1539" i="9"/>
  <c r="X1571" i="9"/>
  <c r="X1603" i="9"/>
  <c r="T658" i="1"/>
  <c r="T626" i="1"/>
  <c r="X1746" i="9"/>
  <c r="T546" i="1"/>
  <c r="T514" i="1"/>
  <c r="T402" i="1"/>
  <c r="T370" i="1"/>
  <c r="X2002" i="9"/>
  <c r="T290" i="1"/>
  <c r="T258" i="1"/>
  <c r="T146" i="1"/>
  <c r="T114" i="1"/>
  <c r="T18" i="1"/>
  <c r="X53" i="9"/>
  <c r="X85" i="9"/>
  <c r="X117" i="9"/>
  <c r="T2085" i="1"/>
  <c r="T2053" i="1"/>
  <c r="T2021" i="1"/>
  <c r="T1989" i="1"/>
  <c r="T1957" i="1"/>
  <c r="T1925" i="1"/>
  <c r="T1893" i="1"/>
  <c r="T1857" i="1"/>
  <c r="T1825" i="1"/>
  <c r="T1793" i="1"/>
  <c r="T1761" i="1"/>
  <c r="T1729" i="1"/>
  <c r="T1697" i="1"/>
  <c r="T1665" i="1"/>
  <c r="T1633" i="1"/>
  <c r="T1601" i="1"/>
  <c r="T1569" i="1"/>
  <c r="T1537" i="1"/>
  <c r="T1505" i="1"/>
  <c r="T1473" i="1"/>
  <c r="T1441" i="1"/>
  <c r="T1409" i="1"/>
  <c r="T1377" i="1"/>
  <c r="T1345" i="1"/>
  <c r="T1313" i="1"/>
  <c r="T1281" i="1"/>
  <c r="T1249" i="1"/>
  <c r="T1217" i="1"/>
  <c r="T1185" i="1"/>
  <c r="T1153" i="1"/>
  <c r="T1121" i="1"/>
  <c r="T1089" i="1"/>
  <c r="T1057" i="1"/>
  <c r="T1025" i="1"/>
  <c r="T993" i="1"/>
  <c r="T961" i="1"/>
  <c r="X1428" i="9"/>
  <c r="T881" i="1"/>
  <c r="T849" i="1"/>
  <c r="X1524" i="9"/>
  <c r="X1572" i="9"/>
  <c r="T737" i="1"/>
  <c r="X2023" i="9"/>
  <c r="T2340" i="1"/>
  <c r="T2308" i="1"/>
  <c r="X86" i="9"/>
  <c r="T2228" i="1"/>
  <c r="X153" i="9"/>
  <c r="T2108" i="1"/>
  <c r="T1848" i="1"/>
  <c r="T1720" i="1"/>
  <c r="T1576" i="1"/>
  <c r="T1384" i="1"/>
  <c r="T1256" i="1"/>
  <c r="T1176" i="1"/>
  <c r="T1032" i="1"/>
  <c r="T872" i="1"/>
  <c r="T840" i="1"/>
  <c r="T744" i="1"/>
  <c r="T680" i="1"/>
  <c r="T648" i="1"/>
  <c r="X1740" i="9"/>
  <c r="X1772" i="9"/>
  <c r="T536" i="1"/>
  <c r="T504" i="1"/>
  <c r="T424" i="1"/>
  <c r="T392" i="1"/>
  <c r="X1996" i="9"/>
  <c r="X2028" i="9"/>
  <c r="X2318" i="9"/>
  <c r="T2299" i="1"/>
  <c r="T2187" i="1"/>
  <c r="T2103" i="1"/>
  <c r="T2055" i="1"/>
  <c r="T1991" i="1"/>
  <c r="T1927" i="1"/>
  <c r="T1863" i="1"/>
  <c r="T1815" i="1"/>
  <c r="X558" i="9"/>
  <c r="T1735" i="1"/>
  <c r="T1687" i="1"/>
  <c r="X686" i="9"/>
  <c r="T1607" i="1"/>
  <c r="T1559" i="1"/>
  <c r="X814" i="9"/>
  <c r="T1479" i="1"/>
  <c r="T1431" i="1"/>
  <c r="X942" i="9"/>
  <c r="T1351" i="1"/>
  <c r="T1303" i="1"/>
  <c r="X1070" i="9"/>
  <c r="T1223" i="1"/>
  <c r="T1175" i="1"/>
  <c r="X1198" i="9"/>
  <c r="T1095" i="1"/>
  <c r="T1047" i="1"/>
  <c r="X1326" i="9"/>
  <c r="T967" i="1"/>
  <c r="T935" i="1"/>
  <c r="X1438" i="9"/>
  <c r="T855" i="1"/>
  <c r="T823" i="1"/>
  <c r="X1550" i="9"/>
  <c r="X1598" i="9"/>
  <c r="T663" i="1"/>
  <c r="X1725" i="9"/>
  <c r="X1869" i="9"/>
  <c r="X1965" i="9"/>
  <c r="T311" i="1"/>
  <c r="T279" i="1"/>
  <c r="T247" i="1"/>
  <c r="T215" i="1"/>
  <c r="T183" i="1"/>
  <c r="T151" i="1"/>
  <c r="T119" i="1"/>
  <c r="T87" i="1"/>
  <c r="T55" i="1"/>
  <c r="T1556" i="1"/>
  <c r="T1200" i="1"/>
  <c r="T891" i="1"/>
  <c r="T185" i="1"/>
  <c r="T1184" i="1"/>
  <c r="T2065" i="1"/>
  <c r="T1873" i="1"/>
  <c r="T1133" i="1"/>
  <c r="T9" i="1"/>
  <c r="T2068" i="1"/>
  <c r="T1924" i="1"/>
  <c r="T1844" i="1"/>
  <c r="T1540" i="1"/>
  <c r="T1348" i="1"/>
  <c r="T1284" i="1"/>
  <c r="T1076" i="1"/>
  <c r="T916" i="1"/>
  <c r="T580" i="1"/>
  <c r="T256" i="1"/>
  <c r="T144" i="1"/>
  <c r="T2295" i="1"/>
  <c r="T2003" i="1"/>
  <c r="T1875" i="1"/>
  <c r="T1795" i="1"/>
  <c r="T1619" i="1"/>
  <c r="T1443" i="1"/>
  <c r="T1187" i="1"/>
  <c r="X1426" i="9"/>
  <c r="T355" i="1"/>
  <c r="X2128" i="9"/>
  <c r="T2298" i="1"/>
  <c r="T2157" i="1"/>
  <c r="T2045" i="1"/>
  <c r="T1817" i="1"/>
  <c r="T1561" i="1"/>
  <c r="T1257" i="1"/>
  <c r="T953" i="1"/>
  <c r="T277" i="1"/>
  <c r="T2332" i="1"/>
  <c r="X885" i="9"/>
  <c r="X1013" i="9"/>
  <c r="X1189" i="9"/>
  <c r="T960" i="1"/>
  <c r="X1780" i="9"/>
  <c r="X1908" i="9"/>
  <c r="T304" i="1"/>
  <c r="X197" i="9"/>
  <c r="T367" i="1"/>
  <c r="T287" i="1"/>
  <c r="T191" i="1"/>
  <c r="T82" i="1"/>
  <c r="T1048" i="1"/>
  <c r="T2155" i="1"/>
  <c r="T723" i="1"/>
  <c r="T2120" i="1"/>
  <c r="T595" i="1"/>
  <c r="T639" i="1"/>
  <c r="T811" i="1"/>
  <c r="T339" i="1"/>
  <c r="B2" i="9" l="1"/>
  <c r="X2" i="9"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<sst xmlns="http://schemas.openxmlformats.org/spreadsheetml/2006/main" count="31558" uniqueCount="4767">
  <si>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</si>
  <si>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</si>
  <si>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</si>
  <si>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</si>
  <si>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</si>
  <si>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</si>
  <si>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</si>
  <si>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</si>
  <si>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</si>
  <si>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</si>
  <si>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</si>
  <si>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</si>
  <si>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</si>
  <si>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</si>
  <si>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</si>
  <si>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</si>
  <si>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</si>
  <si>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</si>
  <si>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</si>
  <si>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</si>
  <si>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</si>
  <si>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</si>
  <si>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</si>
  <si>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</si>
  <si>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</si>
  <si>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</si>
  <si>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</si>
  <si>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</si>
  <si>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</si>
  <si>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</si>
  <si>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</si>
  <si>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</si>
  <si>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</si>
  <si>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</si>
  <si>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</si>
  <si>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</si>
  <si>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</si>
  <si>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</si>
  <si>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</si>
  <si>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</si>
  <si>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</si>
  <si>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</si>
  <si>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</si>
  <si>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</si>
  <si>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</si>
  <si>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</si>
  <si>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</si>
  <si>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</si>
  <si>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</si>
  <si>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</si>
  <si>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</si>
  <si>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</si>
  <si>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</si>
  <si>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</si>
  <si>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</si>
  <si>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</si>
  <si>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</si>
  <si>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</si>
  <si>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</si>
  <si>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</si>
  <si>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</si>
  <si>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</si>
  <si>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</si>
  <si>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</si>
  <si>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</si>
  <si>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</si>
  <si>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</si>
  <si>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</si>
  <si>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</si>
  <si>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</si>
  <si>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</si>
  <si>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</si>
  <si>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</si>
  <si>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</si>
  <si>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</si>
  <si>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</si>
  <si>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</si>
  <si>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</si>
  <si>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</si>
  <si>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</si>
  <si>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</si>
  <si>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</si>
  <si>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</si>
  <si>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</si>
  <si>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</si>
  <si>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</si>
  <si>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</si>
  <si>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</si>
  <si>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</si>
  <si>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</si>
  <si>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</si>
  <si>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</si>
  <si>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</si>
  <si>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</si>
  <si>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</si>
  <si>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</si>
  <si>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</si>
  <si>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</si>
  <si>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</si>
  <si>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</si>
  <si>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</si>
  <si>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</si>
  <si>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</si>
  <si>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</si>
  <si>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</si>
  <si>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</si>
  <si>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</si>
  <si>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</si>
  <si>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</si>
  <si>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</si>
  <si>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</si>
  <si>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</si>
  <si>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</si>
  <si>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</si>
  <si>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</si>
  <si>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</si>
  <si>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</si>
  <si>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</si>
  <si>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</si>
  <si>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</si>
  <si>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</si>
  <si>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</si>
  <si>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</si>
  <si>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</si>
  <si>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</si>
  <si>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</si>
  <si>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</si>
  <si>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</si>
  <si>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</si>
  <si>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</si>
  <si>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</si>
  <si>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</si>
  <si>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</si>
  <si>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</si>
  <si>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</si>
  <si>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</si>
  <si>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</si>
  <si>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</si>
  <si>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</si>
  <si>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</si>
  <si>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</si>
  <si>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</si>
  <si>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</si>
  <si>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</si>
  <si>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</si>
  <si>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</si>
  <si>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</si>
  <si>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</si>
  <si>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</si>
  <si>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</si>
  <si>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</si>
  <si>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</si>
  <si>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</si>
  <si>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</si>
  <si>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</si>
  <si>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</si>
  <si>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</si>
  <si>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</si>
  <si>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</si>
  <si>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</si>
  <si>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</si>
  <si>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</si>
  <si>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</si>
  <si>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</si>
  <si>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</si>
  <si>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</si>
  <si>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</si>
  <si>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</si>
  <si>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</si>
  <si>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</si>
  <si>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</si>
  <si>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</si>
  <si>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</si>
  <si>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</si>
  <si>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</si>
  <si>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</si>
  <si>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</si>
  <si>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</si>
  <si>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</si>
  <si>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</si>
  <si>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</si>
  <si>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</si>
  <si>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</si>
  <si>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</si>
  <si>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</si>
  <si>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</si>
  <si>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</si>
  <si>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</si>
  <si>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</si>
  <si>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</si>
  <si>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</si>
  <si>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</si>
  <si>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</si>
  <si>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</si>
  <si>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</si>
  <si>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</si>
  <si>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</si>
  <si>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</si>
  <si>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</si>
  <si>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</si>
  <si>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</si>
  <si>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</si>
  <si>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</si>
  <si>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</si>
  <si>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</si>
  <si>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</si>
  <si>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</si>
  <si>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</si>
  <si>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</si>
  <si>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</si>
  <si>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</si>
  <si>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</si>
  <si>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</si>
  <si>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</si>
  <si>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</si>
  <si>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</si>
  <si>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</si>
  <si>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</si>
  <si>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</si>
  <si>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</si>
  <si>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</si>
  <si>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</si>
  <si>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</si>
  <si>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</si>
  <si>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</si>
  <si>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</si>
  <si>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</si>
  <si>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</si>
  <si>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</si>
  <si>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</si>
  <si>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</si>
  <si>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</si>
  <si>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</si>
  <si>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</si>
  <si>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</si>
  <si>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</si>
  <si>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</si>
  <si>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</si>
  <si>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</si>
  <si>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</si>
  <si>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</si>
  <si>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</si>
  <si>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</si>
  <si>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</si>
  <si>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</si>
  <si>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</si>
  <si>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</si>
  <si>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</si>
  <si>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</si>
  <si>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</si>
  <si>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</si>
  <si>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</si>
  <si>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</si>
  <si>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</si>
  <si>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</si>
  <si>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</si>
  <si>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</si>
  <si>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</si>
  <si>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</si>
  <si>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</si>
  <si>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</si>
  <si>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</si>
  <si>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</si>
  <si>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</si>
  <si>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</si>
  <si>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</si>
  <si>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</si>
  <si>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</si>
  <si>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</si>
  <si>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</si>
  <si>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</si>
  <si>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</si>
  <si>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</si>
  <si>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</si>
  <si>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</si>
  <si>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</si>
  <si>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</si>
  <si>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</si>
  <si>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</si>
  <si>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</si>
  <si>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</si>
  <si>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</si>
  <si>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</si>
  <si>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</si>
  <si>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</si>
  <si>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</si>
  <si>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</si>
  <si>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</si>
  <si>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</si>
  <si>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</si>
  <si>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</si>
  <si>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</si>
  <si>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</si>
  <si>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</si>
  <si>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</si>
  <si>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</si>
  <si>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</si>
  <si>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</si>
  <si>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</si>
  <si>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</si>
  <si>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</si>
  <si>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</si>
  <si>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</si>
  <si>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</si>
  <si>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</si>
  <si>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</si>
  <si>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</si>
  <si>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</si>
  <si>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</si>
  <si>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</si>
  <si>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</si>
  <si>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</si>
  <si>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</si>
  <si>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</si>
  <si>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</si>
  <si>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</si>
  <si>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</si>
  <si>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</si>
  <si>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</si>
  <si>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</si>
  <si>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</si>
  <si>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</si>
  <si>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</si>
  <si>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</si>
  <si>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</si>
  <si>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</si>
  <si>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</si>
  <si>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</si>
  <si>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</si>
  <si>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</si>
  <si>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</si>
  <si>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</si>
  <si>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</si>
  <si>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</si>
  <si>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</si>
  <si>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</si>
  <si>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</si>
  <si>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</si>
  <si>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</si>
  <si>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</si>
  <si>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</si>
  <si>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</si>
  <si>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</si>
  <si>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</si>
  <si>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</si>
  <si>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</si>
  <si>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</si>
  <si>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</si>
  <si>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</si>
  <si>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</si>
  <si>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</si>
  <si>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</si>
  <si>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</si>
  <si>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</si>
  <si>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</si>
  <si>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</si>
  <si>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</si>
  <si>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</si>
  <si>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</si>
  <si>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</si>
  <si>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</si>
  <si>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</si>
  <si>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</si>
  <si>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</si>
  <si>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</si>
  <si>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</si>
  <si>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</si>
  <si>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</si>
  <si>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</si>
  <si>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</si>
  <si>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</si>
  <si>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</si>
  <si>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</si>
  <si>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</si>
  <si>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</si>
  <si>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</si>
  <si>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</si>
  <si>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</si>
  <si>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</si>
  <si>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</si>
  <si>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</si>
  <si>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</si>
  <si>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</si>
  <si>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</si>
  <si>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</si>
  <si>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</si>
  <si>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</si>
  <si>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</si>
  <si>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</si>
  <si>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</si>
  <si>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</si>
  <si>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</si>
  <si>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</si>
  <si>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</si>
  <si>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</si>
  <si>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</si>
  <si>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</si>
  <si>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</si>
  <si>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</si>
  <si>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</si>
  <si>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</si>
  <si>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</si>
  <si>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</si>
  <si>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</si>
  <si>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</si>
  <si>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</si>
  <si>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</si>
  <si>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</si>
  <si>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</si>
  <si>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</si>
  <si>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</si>
  <si>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</si>
  <si>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</si>
  <si>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</si>
  <si>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</si>
  <si>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</si>
  <si>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</si>
  <si>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</si>
  <si>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</si>
  <si>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</si>
  <si>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</si>
  <si>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</si>
  <si>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</si>
  <si>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</si>
  <si>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</si>
  <si>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</si>
  <si>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</si>
  <si>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</si>
  <si>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</si>
  <si>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</si>
  <si>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</si>
  <si>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</si>
  <si>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</si>
  <si>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</si>
  <si>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</si>
  <si>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</si>
  <si>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</si>
  <si>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</si>
  <si>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</si>
  <si>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</si>
  <si>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</si>
  <si>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</si>
  <si>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</si>
  <si>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</si>
  <si>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</si>
  <si>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</si>
  <si>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</si>
  <si>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</si>
  <si>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</si>
  <si>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</si>
  <si>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</si>
  <si>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</si>
  <si>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</si>
  <si>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</si>
  <si>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</si>
  <si>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</si>
  <si>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</si>
  <si>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</si>
  <si>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</si>
  <si>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</si>
  <si>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</si>
  <si>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</si>
  <si>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</si>
  <si>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</si>
  <si>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</si>
  <si>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</si>
  <si>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</si>
  <si>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</si>
  <si>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</si>
  <si>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</si>
  <si>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</si>
  <si>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</si>
  <si>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</si>
  <si>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</si>
  <si>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</si>
  <si>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</si>
  <si>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</si>
  <si>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</si>
  <si>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</si>
  <si>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</si>
  <si>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</si>
  <si>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</si>
  <si>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</si>
  <si>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</si>
  <si>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</si>
  <si>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</si>
  <si>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</si>
  <si>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</si>
  <si>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</si>
  <si>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</si>
  <si>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</si>
  <si>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</si>
  <si>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</si>
  <si>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</si>
  <si>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</si>
  <si>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</si>
  <si>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</si>
  <si>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</si>
  <si>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</si>
  <si>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</si>
  <si>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</si>
  <si>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</si>
  <si>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</si>
  <si>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</si>
  <si>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</si>
  <si>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</si>
  <si>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</si>
  <si>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</si>
  <si>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</si>
  <si>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</si>
  <si>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</si>
  <si>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</si>
  <si>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</si>
  <si>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</si>
  <si>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</si>
  <si>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</si>
  <si>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</si>
  <si>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</si>
  <si>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</si>
  <si>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</si>
  <si>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</si>
  <si>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</si>
  <si>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</si>
  <si>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</si>
  <si>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</si>
  <si>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</si>
  <si>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</si>
  <si>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</si>
  <si>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</si>
  <si>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</si>
  <si>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</si>
  <si>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</si>
  <si>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</si>
  <si>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</si>
  <si>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</si>
  <si>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</si>
  <si>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</si>
  <si>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</si>
  <si>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</si>
  <si>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</si>
  <si>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</si>
  <si>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</si>
  <si>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</si>
  <si>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</si>
  <si>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</si>
  <si>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</si>
  <si>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</si>
  <si>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</si>
  <si>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</si>
  <si>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</si>
  <si>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</si>
  <si>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</si>
  <si>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</si>
  <si>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</si>
  <si>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</si>
  <si>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</si>
  <si>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</si>
  <si>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</si>
  <si>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</si>
  <si>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</si>
  <si>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</si>
  <si>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</si>
  <si>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</si>
  <si>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</si>
  <si>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</si>
  <si>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</si>
  <si>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</si>
  <si>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</si>
  <si>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</si>
  <si>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</si>
  <si>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</si>
  <si>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</si>
  <si>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</si>
  <si>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</si>
  <si>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</si>
  <si>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</si>
  <si>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</si>
  <si>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</si>
  <si>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</si>
  <si>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</si>
  <si>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</si>
  <si>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</si>
  <si>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</si>
  <si>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</si>
  <si>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</si>
  <si>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</si>
  <si>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</si>
  <si>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</si>
  <si>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</si>
  <si>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</si>
  <si>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</si>
  <si>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</si>
  <si>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</si>
  <si>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</si>
  <si>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</si>
  <si>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</si>
  <si>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</si>
  <si>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</si>
  <si>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</si>
  <si>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</si>
  <si>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</si>
  <si>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</si>
  <si>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</si>
  <si>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</si>
  <si>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</si>
  <si>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</si>
  <si>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</si>
  <si>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</si>
  <si>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</si>
  <si>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</si>
  <si>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</si>
  <si>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</si>
  <si>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</si>
  <si>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</si>
  <si>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</si>
  <si>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</si>
  <si>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</si>
  <si>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</si>
  <si>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</si>
  <si>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</si>
  <si>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</si>
  <si>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</si>
  <si>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</si>
  <si>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</si>
  <si>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</si>
  <si>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</si>
  <si>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</si>
  <si>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</si>
  <si>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</si>
  <si>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</si>
  <si>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</si>
  <si>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</si>
  <si>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</si>
  <si>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</si>
  <si>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</si>
  <si>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</si>
  <si>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</si>
  <si>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</si>
  <si>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</si>
  <si>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</si>
  <si>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</si>
  <si>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</si>
  <si>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</si>
  <si>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</si>
  <si>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</si>
  <si>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</si>
  <si>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</si>
  <si>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</si>
  <si>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</si>
  <si>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</si>
  <si>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</si>
  <si>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</si>
  <si>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</si>
  <si>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</si>
  <si>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</si>
  <si>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</si>
  <si>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</si>
  <si>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</si>
  <si>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</si>
  <si>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</si>
  <si>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</si>
  <si>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</si>
  <si>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</si>
  <si>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</si>
  <si>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</si>
  <si>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</si>
  <si>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</si>
  <si>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</si>
  <si>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</si>
  <si>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</si>
  <si>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</si>
  <si>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</si>
  <si>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</si>
  <si>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</si>
  <si>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</si>
  <si>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</si>
  <si>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</si>
  <si>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</si>
  <si>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</si>
  <si>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</si>
  <si>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</si>
  <si>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</si>
  <si>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</si>
  <si>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</si>
  <si>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</si>
  <si>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</si>
  <si>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</si>
  <si>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</si>
  <si>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</si>
  <si>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</si>
  <si>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</si>
  <si>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</si>
  <si>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</si>
  <si>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</si>
  <si>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</si>
  <si>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</si>
  <si>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</si>
  <si>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</si>
  <si>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</si>
  <si>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</si>
  <si>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</si>
  <si>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</si>
  <si>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</si>
  <si>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</si>
  <si>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</si>
  <si>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</si>
  <si>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</si>
  <si>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</si>
  <si>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</si>
  <si>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</si>
  <si>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</si>
  <si>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</si>
  <si>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</si>
  <si>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</si>
  <si>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</si>
  <si>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</si>
  <si>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</si>
  <si>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</si>
  <si>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</si>
  <si>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</si>
  <si>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</si>
  <si>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</si>
  <si>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</si>
  <si>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</si>
  <si>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</si>
  <si>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</si>
  <si>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</si>
  <si>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</si>
  <si>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</si>
  <si>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</si>
  <si>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</si>
  <si>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</si>
  <si>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</si>
  <si>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</si>
  <si>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</si>
  <si>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</si>
  <si>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</si>
  <si>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</si>
  <si>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</si>
  <si>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</si>
  <si>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</si>
  <si>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</si>
  <si>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</si>
  <si>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</si>
  <si>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</si>
  <si>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</si>
  <si>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</si>
  <si>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</si>
  <si>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</si>
  <si>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</si>
  <si>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</si>
  <si>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</si>
  <si>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</si>
  <si>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</si>
  <si>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</si>
  <si>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</si>
  <si>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</si>
  <si>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</si>
  <si>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</si>
  <si>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</si>
  <si>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</si>
  <si>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</si>
  <si>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</si>
  <si>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</si>
  <si>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</si>
  <si>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</si>
  <si>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</si>
  <si>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</si>
  <si>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</si>
  <si>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</si>
  <si>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</si>
  <si>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</si>
  <si>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</si>
  <si>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</si>
  <si>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</si>
  <si>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</si>
  <si>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</si>
  <si>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</si>
  <si>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</si>
  <si>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</si>
  <si>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</si>
  <si>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</si>
  <si>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</si>
  <si>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</si>
  <si>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</si>
  <si>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</si>
  <si>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</si>
  <si>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</si>
  <si>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</si>
  <si>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</si>
  <si>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</si>
  <si>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</si>
  <si>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</si>
  <si>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</si>
  <si>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</si>
  <si>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</si>
  <si>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</si>
  <si>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</si>
  <si>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</si>
  <si>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</si>
  <si>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</si>
  <si>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</si>
  <si>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</si>
  <si>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</si>
  <si>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</si>
  <si>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</si>
  <si>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</si>
  <si>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</si>
  <si>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</si>
  <si>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</si>
  <si>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</si>
  <si>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</si>
  <si>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</si>
  <si>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</si>
  <si>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</si>
  <si>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</si>
  <si>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</si>
  <si>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</si>
  <si>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</si>
  <si>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</si>
  <si>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</si>
  <si>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</si>
  <si>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</si>
  <si>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</si>
  <si>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</si>
  <si>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</si>
  <si>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</si>
  <si>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</si>
  <si>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</si>
  <si>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</si>
  <si>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</si>
  <si>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</si>
  <si>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</si>
  <si>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</si>
  <si>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</si>
  <si>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</si>
  <si>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</si>
  <si>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</si>
  <si>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</si>
  <si>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</si>
  <si>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</si>
  <si>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</si>
  <si>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</si>
  <si>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</si>
  <si>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</si>
  <si>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</si>
  <si>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</si>
  <si>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</si>
  <si>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</si>
  <si>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</si>
  <si>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</si>
  <si>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</si>
  <si>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</si>
  <si>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</si>
  <si>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</si>
  <si>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</si>
  <si>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</si>
  <si>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</si>
  <si>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</si>
  <si>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</si>
  <si>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</si>
  <si>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</si>
  <si>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</si>
  <si>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</si>
  <si>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</si>
  <si>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</si>
  <si>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</si>
  <si>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</si>
  <si>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</si>
  <si>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</si>
  <si>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</si>
  <si>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</si>
  <si>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</si>
  <si>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</si>
  <si>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</si>
  <si>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</si>
  <si>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</si>
  <si>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</si>
  <si>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</si>
  <si>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</si>
  <si>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</si>
  <si>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</si>
  <si>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</si>
  <si>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</si>
  <si>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</si>
  <si>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</si>
  <si>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</si>
  <si>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</si>
  <si>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</si>
  <si>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</si>
  <si>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</si>
  <si>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</si>
  <si>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</si>
  <si>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</si>
  <si>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</si>
  <si>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</si>
  <si>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</si>
  <si>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</si>
  <si>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</si>
  <si>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</si>
  <si>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</si>
  <si>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</si>
  <si>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</si>
  <si>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</si>
  <si>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</si>
  <si>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</si>
  <si>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</si>
  <si>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</si>
  <si>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</si>
  <si>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</si>
  <si>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</si>
  <si>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</si>
  <si>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</si>
  <si>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</si>
  <si>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</si>
  <si>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</si>
  <si>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</si>
  <si>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</si>
  <si>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</si>
  <si>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</si>
  <si>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</si>
  <si>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</si>
  <si>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</si>
  <si>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</si>
  <si>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</si>
  <si>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</si>
  <si>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</si>
  <si>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</si>
  <si>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</si>
  <si>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</si>
  <si>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</si>
  <si>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</si>
  <si>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</si>
  <si>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</si>
  <si>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</si>
  <si>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</si>
  <si>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</si>
  <si>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</si>
  <si>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</si>
  <si>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</si>
  <si>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</si>
  <si>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</si>
  <si>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</si>
  <si>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</si>
  <si>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</si>
  <si>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</si>
  <si>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</si>
  <si>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</si>
  <si>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</si>
  <si>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</si>
  <si>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</si>
  <si>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</si>
  <si>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</si>
  <si>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</si>
  <si>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</si>
  <si>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</si>
  <si>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</si>
  <si>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</si>
  <si>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</si>
  <si>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</si>
  <si>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</si>
  <si>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</si>
  <si>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</si>
  <si>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</si>
  <si>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</si>
  <si>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</si>
  <si>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</si>
  <si>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</si>
  <si>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</si>
  <si>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</si>
  <si>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</si>
  <si>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</si>
  <si>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</si>
  <si>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</si>
  <si>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</si>
  <si>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</si>
  <si>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</si>
  <si>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</si>
  <si>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</si>
  <si>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</si>
  <si>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</si>
  <si>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</si>
  <si>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</si>
  <si>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</si>
  <si>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</si>
  <si>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</si>
  <si>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</si>
  <si>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</si>
  <si>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</si>
  <si>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</si>
  <si>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</si>
  <si>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</si>
  <si>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</si>
  <si>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</si>
  <si>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</si>
  <si>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</si>
  <si>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</si>
  <si>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</si>
  <si>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</si>
  <si>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</si>
  <si>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</si>
  <si>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</si>
  <si>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</si>
  <si>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</si>
  <si>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</si>
  <si>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</si>
  <si>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</si>
  <si>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</si>
  <si>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</si>
  <si>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</si>
  <si>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</si>
  <si>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</si>
  <si>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</si>
  <si>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</si>
  <si>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</si>
  <si>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</si>
  <si>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</si>
  <si>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</si>
  <si>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</si>
  <si>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</si>
  <si>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</si>
  <si>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</si>
  <si>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</si>
  <si>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</si>
  <si>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</si>
  <si>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</si>
  <si>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</si>
  <si>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</si>
  <si>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</si>
  <si>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</si>
  <si>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</si>
  <si>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</si>
  <si>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</si>
  <si>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</si>
  <si>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</si>
  <si>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</si>
  <si>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</si>
  <si>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</si>
  <si>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</si>
  <si>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</si>
  <si>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</si>
  <si>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</si>
  <si>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</si>
  <si>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</si>
  <si>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</si>
  <si>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</si>
  <si>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</si>
  <si>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</si>
  <si>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</si>
  <si>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</si>
  <si>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</si>
  <si>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</si>
  <si>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</si>
  <si>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</si>
  <si>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</si>
  <si>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</si>
  <si>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</si>
  <si>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</si>
  <si>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</si>
  <si>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</si>
  <si>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</si>
  <si>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</si>
  <si>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</si>
  <si>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</si>
  <si>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</si>
  <si>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</si>
  <si>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</si>
  <si>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</si>
  <si>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</si>
  <si>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</si>
  <si>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</si>
  <si>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</si>
  <si>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</si>
  <si>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</si>
  <si>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</si>
  <si>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</si>
  <si>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</si>
  <si>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</si>
  <si>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</si>
  <si>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</si>
  <si>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</si>
  <si>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</si>
  <si>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</si>
  <si>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</si>
  <si>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</si>
  <si>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</si>
  <si>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</si>
  <si>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</si>
  <si>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</si>
  <si>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</si>
  <si>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</si>
  <si>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</si>
  <si>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</si>
  <si>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</si>
  <si>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</si>
  <si>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</si>
  <si>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</si>
  <si>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</si>
  <si>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</si>
  <si>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</si>
  <si>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</si>
  <si>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</si>
  <si>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</si>
  <si>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</si>
  <si>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</si>
  <si>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</si>
  <si>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</si>
  <si>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</si>
  <si>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</si>
  <si>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</si>
  <si>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</si>
  <si>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</si>
  <si>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</si>
  <si>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</si>
  <si>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</si>
  <si>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</si>
  <si>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</si>
  <si>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</si>
  <si>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</si>
  <si>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</si>
  <si>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</si>
  <si>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</si>
  <si>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</si>
  <si>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</si>
  <si>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</si>
  <si>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</si>
  <si>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</si>
  <si>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</si>
  <si>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</si>
  <si>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</si>
  <si>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</si>
  <si>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</si>
  <si>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</si>
  <si>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</si>
  <si>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</si>
  <si>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</si>
  <si>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</si>
  <si>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</si>
  <si>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</si>
  <si>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</si>
  <si>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</si>
  <si>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</si>
  <si>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</si>
  <si>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</si>
  <si>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</si>
  <si>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</si>
  <si>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</si>
  <si>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</si>
  <si>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</si>
  <si>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</si>
  <si>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</si>
  <si>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</si>
  <si>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</si>
  <si>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</si>
  <si>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</si>
  <si>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</si>
  <si>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</si>
  <si>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</si>
  <si>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</si>
  <si>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</si>
  <si>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</si>
  <si>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</si>
  <si>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</si>
  <si>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</si>
  <si>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</si>
  <si>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</si>
  <si>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</si>
  <si>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</si>
  <si>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</si>
  <si>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</si>
  <si>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</si>
  <si>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</si>
  <si>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</si>
  <si>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</si>
  <si>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</si>
  <si>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</si>
  <si>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</si>
  <si>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</si>
  <si>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</si>
  <si>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</si>
  <si>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</si>
  <si>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</si>
  <si>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</si>
  <si>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</si>
  <si>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</si>
  <si>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</si>
  <si>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</si>
  <si>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</si>
  <si>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</si>
  <si>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</si>
  <si>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</si>
  <si>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</si>
  <si>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</si>
  <si>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</si>
  <si>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</si>
  <si>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</si>
  <si>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</si>
  <si>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</si>
  <si>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</si>
  <si>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</si>
  <si>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</si>
  <si>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</si>
  <si>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</si>
  <si>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</si>
  <si>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</si>
  <si>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</si>
  <si>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</si>
  <si>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</si>
  <si>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</si>
  <si>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</si>
  <si>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</si>
  <si>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</si>
  <si>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</si>
  <si>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</si>
  <si>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</si>
  <si>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</si>
  <si>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</si>
  <si>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</si>
  <si>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</si>
  <si>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</si>
  <si>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</si>
  <si>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</si>
  <si>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</si>
  <si>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</si>
  <si>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</si>
  <si>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</si>
  <si>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</si>
  <si>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</si>
  <si>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</si>
  <si>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</si>
  <si>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</si>
  <si>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</si>
  <si>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</si>
  <si>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</si>
  <si>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</si>
  <si>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</si>
  <si>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</si>
  <si>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</si>
  <si>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</si>
  <si>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</si>
  <si>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</si>
  <si>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</si>
  <si>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</si>
  <si>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</si>
  <si>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</si>
  <si>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</si>
  <si>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</si>
  <si>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</si>
  <si>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</si>
  <si>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</si>
  <si>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</si>
  <si>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</si>
  <si>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</si>
  <si>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</si>
  <si>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</si>
  <si>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</si>
  <si>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</si>
  <si>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</si>
  <si>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</si>
  <si>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</si>
  <si>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</si>
  <si>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</si>
  <si>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</si>
  <si>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</si>
  <si>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</si>
  <si>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</si>
  <si>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</si>
  <si>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</si>
  <si>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</si>
  <si>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</si>
  <si>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</si>
  <si>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</si>
  <si>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</si>
  <si>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</si>
  <si>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</si>
  <si>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</si>
  <si>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</si>
  <si>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</si>
  <si>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</si>
  <si>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</si>
  <si>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</si>
  <si>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</si>
  <si>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</si>
  <si>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</si>
  <si>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</si>
  <si>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</si>
  <si>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</si>
  <si>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</si>
  <si>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</si>
  <si>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</si>
  <si>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</si>
  <si>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</si>
  <si>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</si>
  <si>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</si>
  <si>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</si>
  <si>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</si>
  <si>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</si>
  <si>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</si>
  <si>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</si>
  <si>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</si>
  <si>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</si>
  <si>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</si>
  <si>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</si>
  <si>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</si>
  <si>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</si>
  <si>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</si>
  <si>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</si>
  <si>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</si>
  <si>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</si>
  <si>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</si>
  <si>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</si>
  <si>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</si>
  <si>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</si>
  <si>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</si>
  <si>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</si>
  <si>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</si>
  <si>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</si>
  <si>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</si>
  <si>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</si>
  <si>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</si>
  <si>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</si>
  <si>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</si>
  <si>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</si>
  <si>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</si>
  <si>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</si>
  <si>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</si>
  <si>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</si>
  <si>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</si>
  <si>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</si>
  <si>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</si>
  <si>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</si>
  <si>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</si>
  <si>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</si>
  <si>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</si>
  <si>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</si>
  <si>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</si>
  <si>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</si>
  <si>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</si>
  <si>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</si>
  <si>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</si>
  <si>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</si>
  <si>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</si>
  <si>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</si>
  <si>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</si>
  <si>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</si>
  <si>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</si>
  <si>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</si>
  <si>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</si>
  <si>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</si>
  <si>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</si>
  <si>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</si>
  <si>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</si>
  <si>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</si>
  <si>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</si>
  <si>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</si>
  <si>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</si>
  <si>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</si>
  <si>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</si>
  <si>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</si>
  <si>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</si>
  <si>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</si>
  <si>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</si>
  <si>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</si>
  <si>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</si>
  <si>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</si>
  <si>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</si>
  <si>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</si>
  <si>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</si>
  <si>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</si>
  <si>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</si>
  <si>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</si>
  <si>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</si>
  <si>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</si>
  <si>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</si>
  <si>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</si>
  <si>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</si>
  <si>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</si>
  <si>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</si>
  <si>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</si>
  <si>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</si>
  <si>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</si>
  <si>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</si>
  <si>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</si>
  <si>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</si>
  <si>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</si>
  <si>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</si>
  <si>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</si>
  <si>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</si>
  <si>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</si>
  <si>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</si>
  <si>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</si>
  <si>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</si>
  <si>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</si>
  <si>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</si>
  <si>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</si>
  <si>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</si>
  <si>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</si>
  <si>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</si>
  <si>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</si>
  <si>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</si>
  <si>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</si>
  <si>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</si>
  <si>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</si>
  <si>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</si>
  <si>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</si>
  <si>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</si>
  <si>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</si>
  <si>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</si>
  <si>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</si>
  <si>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</si>
  <si>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</si>
  <si>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</si>
  <si>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</si>
  <si>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</si>
  <si>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</si>
  <si>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</si>
  <si>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</si>
  <si>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</si>
  <si>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</si>
  <si>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</si>
  <si>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</si>
  <si>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</si>
  <si>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</si>
  <si>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</si>
  <si>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</si>
  <si>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</si>
  <si>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</si>
  <si>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</si>
  <si>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</si>
  <si>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</si>
  <si>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</si>
  <si>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</si>
  <si>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</si>
  <si>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</si>
  <si>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</si>
  <si>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</si>
  <si>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</si>
  <si>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</si>
  <si>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</si>
  <si>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</si>
  <si>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</si>
  <si>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</si>
  <si>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</si>
  <si>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</si>
  <si>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</si>
  <si>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</si>
  <si>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</si>
  <si>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</si>
  <si>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</si>
  <si>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</si>
  <si>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</si>
  <si>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</si>
  <si>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</si>
  <si>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</si>
  <si>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</si>
  <si>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</si>
  <si>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</si>
  <si>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</si>
  <si>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</si>
  <si>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</si>
  <si>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</si>
  <si>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</si>
  <si>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</si>
  <si>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</si>
  <si>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</si>
  <si>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</si>
  <si>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</si>
  <si>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</si>
  <si>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</si>
  <si>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</si>
  <si>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</si>
  <si>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</si>
  <si>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</si>
  <si>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</si>
  <si>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</si>
  <si>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</si>
  <si>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</si>
  <si>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</si>
  <si>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</si>
  <si>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</si>
  <si>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</si>
  <si>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</si>
  <si>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</si>
  <si>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</si>
  <si>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</si>
  <si>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</si>
  <si>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</si>
  <si>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</si>
  <si>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</si>
  <si>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</si>
  <si>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</si>
  <si>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</si>
  <si>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</si>
  <si>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</si>
  <si>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</si>
  <si>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</si>
  <si>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</si>
  <si>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</si>
  <si>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</si>
  <si>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</si>
  <si>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</si>
  <si>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</si>
  <si>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</si>
  <si>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</si>
  <si>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</si>
  <si>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</si>
  <si>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</si>
  <si>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</si>
  <si>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</si>
  <si>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</si>
  <si>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</si>
  <si>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</si>
  <si>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</si>
  <si>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</si>
  <si>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</si>
  <si>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</si>
  <si>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</si>
  <si>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</si>
  <si>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</si>
  <si>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</si>
  <si>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</si>
  <si>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</si>
  <si>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</si>
  <si>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</si>
  <si>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</si>
  <si>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</si>
  <si>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</si>
  <si>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</si>
  <si>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</si>
  <si>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</si>
  <si>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</si>
  <si>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</si>
  <si>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</si>
  <si>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</si>
  <si>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</si>
  <si>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</si>
  <si>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</si>
  <si>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</si>
  <si>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</si>
  <si>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</si>
  <si>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</si>
  <si>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</si>
  <si>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</si>
  <si>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</si>
  <si>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</si>
  <si>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</si>
  <si>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</si>
  <si>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</si>
  <si>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</si>
  <si>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</si>
  <si>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</si>
  <si>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</si>
  <si>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</si>
  <si>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</si>
  <si>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</si>
  <si>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</si>
  <si>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</si>
  <si>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</si>
  <si>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</si>
  <si>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</si>
  <si>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</si>
  <si>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</si>
  <si>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</si>
  <si>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</si>
  <si>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</si>
  <si>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</si>
  <si>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</si>
  <si>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</si>
  <si>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</si>
  <si>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</si>
  <si>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</si>
  <si>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</si>
  <si>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</si>
  <si>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</si>
  <si>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</si>
  <si>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</si>
  <si>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</si>
  <si>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</si>
  <si>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</si>
  <si>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</si>
  <si>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</si>
  <si>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</si>
  <si>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</si>
  <si>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</si>
  <si>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</si>
  <si>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</si>
  <si>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</si>
  <si>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</si>
  <si>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</si>
  <si>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</si>
  <si>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</si>
  <si>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</si>
  <si>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</si>
  <si>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</si>
  <si>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</si>
  <si>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</si>
  <si>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</si>
  <si>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</si>
  <si>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</si>
  <si>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</si>
  <si>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</si>
  <si>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</si>
  <si>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</si>
  <si>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</si>
  <si>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</si>
  <si>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</si>
  <si>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</si>
  <si>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</si>
  <si>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</si>
  <si>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</si>
  <si>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</si>
  <si>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</si>
  <si>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</si>
  <si>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</si>
  <si>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</si>
  <si>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</si>
  <si>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</si>
  <si>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</si>
  <si>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</si>
  <si>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</si>
  <si>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</si>
  <si>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</si>
  <si>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</si>
  <si>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</si>
  <si>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</si>
  <si>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</si>
  <si>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</si>
  <si>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</si>
  <si>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</si>
  <si>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</si>
  <si>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</si>
  <si>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</si>
  <si>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</si>
  <si>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</si>
  <si>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</si>
  <si>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</si>
  <si>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</si>
  <si>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</si>
  <si>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</si>
  <si>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</si>
  <si>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</si>
  <si>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</si>
  <si>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</si>
  <si>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</si>
  <si>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</si>
  <si>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</si>
  <si>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</si>
  <si>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</si>
  <si>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</si>
  <si>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</si>
  <si>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</si>
  <si>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</si>
  <si>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</si>
  <si>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</si>
  <si>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</si>
  <si>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</si>
  <si>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</si>
  <si>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</si>
  <si>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</si>
  <si>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</si>
  <si>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</si>
  <si>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</si>
  <si>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</si>
  <si>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</si>
  <si>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</si>
  <si>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</si>
  <si>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</si>
  <si>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</si>
  <si>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</si>
  <si>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</si>
  <si>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</si>
  <si>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</si>
  <si>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</si>
  <si>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</si>
  <si>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</si>
  <si>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</si>
  <si>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</si>
  <si>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</si>
  <si>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</si>
  <si>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</si>
  <si>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</si>
  <si>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</si>
  <si>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</si>
  <si>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</si>
  <si>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</si>
  <si>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</si>
  <si>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</si>
  <si>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</si>
  <si>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</si>
  <si>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</si>
  <si>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</si>
  <si>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</si>
  <si>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</si>
  <si>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</si>
  <si>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</si>
  <si>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</si>
  <si>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</si>
  <si>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</si>
  <si>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</si>
  <si>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</si>
  <si>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</si>
  <si>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</si>
  <si>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</si>
  <si>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</si>
  <si>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</si>
  <si>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</si>
  <si>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</si>
  <si>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</si>
  <si>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</si>
  <si>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</si>
  <si>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</si>
  <si>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</si>
  <si>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</si>
  <si>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</si>
  <si>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</si>
  <si>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</si>
  <si>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</si>
  <si>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</si>
  <si>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</si>
  <si>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</si>
  <si>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</si>
  <si>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</si>
  <si>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</si>
  <si>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</si>
  <si>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</si>
  <si>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</si>
  <si>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</si>
  <si>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</si>
  <si>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</si>
  <si>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</si>
  <si>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</si>
  <si>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</si>
  <si>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</si>
  <si>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</si>
  <si>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</si>
  <si>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</si>
  <si>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</si>
  <si>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</si>
  <si>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</si>
  <si>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</si>
  <si>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</si>
  <si>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</si>
  <si>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</si>
  <si>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</si>
  <si>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</si>
  <si>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</si>
  <si>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</si>
  <si>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</si>
  <si>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</si>
  <si>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</si>
  <si>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</si>
  <si>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</si>
  <si>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</si>
  <si>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</si>
  <si>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</si>
  <si>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</si>
  <si>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</si>
  <si>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</si>
  <si>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</si>
  <si>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</si>
  <si>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</si>
  <si>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</si>
  <si>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</si>
  <si>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</si>
  <si>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</si>
  <si>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</si>
  <si>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</si>
  <si>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</si>
  <si>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</si>
  <si>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</si>
  <si>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</si>
  <si>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</si>
  <si>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</si>
  <si>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</si>
  <si>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</si>
  <si>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</si>
  <si>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</si>
  <si>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</si>
  <si>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</si>
  <si>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</si>
  <si>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</si>
  <si>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</si>
  <si>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</si>
  <si>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</si>
  <si>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</si>
  <si>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</si>
  <si>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</si>
  <si>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</si>
  <si>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</si>
  <si>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</si>
  <si>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</si>
  <si>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</si>
  <si>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</si>
  <si>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</si>
  <si>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</si>
  <si>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</si>
  <si>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</si>
  <si>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</si>
  <si>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</si>
  <si>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</si>
  <si>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</si>
  <si>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</si>
  <si>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</si>
  <si>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</si>
  <si>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</si>
  <si>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</si>
  <si>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</si>
  <si>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</si>
  <si>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</si>
  <si>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</si>
  <si>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</si>
  <si>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</si>
  <si>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</si>
  <si>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</si>
  <si>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</si>
  <si>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</si>
  <si>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</si>
  <si>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</si>
  <si>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</si>
  <si>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</si>
  <si>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</si>
  <si>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</si>
  <si>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</si>
  <si>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</si>
  <si>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</si>
  <si>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</si>
  <si>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</si>
  <si>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</si>
  <si>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</si>
  <si>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</si>
  <si>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</si>
  <si>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</si>
  <si>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</si>
  <si>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</si>
  <si>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</si>
  <si>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</si>
  <si>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</si>
  <si>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</si>
  <si>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</si>
  <si>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</si>
  <si>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</si>
  <si>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</si>
  <si>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</si>
  <si>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</si>
  <si>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</si>
  <si>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</si>
  <si>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</si>
  <si>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</si>
  <si>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</si>
  <si>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</si>
  <si>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</si>
  <si>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</si>
  <si>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</si>
  <si>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</si>
  <si>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</si>
  <si>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</si>
  <si>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</si>
  <si>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</si>
  <si>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</si>
  <si>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</si>
  <si>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</si>
  <si>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</si>
  <si>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</si>
  <si>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</si>
  <si>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</si>
  <si>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</si>
  <si>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</si>
  <si>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</si>
  <si>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</si>
  <si>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</si>
  <si>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</si>
  <si>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</si>
  <si>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</si>
  <si>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</si>
  <si>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</si>
  <si>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</si>
  <si>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</si>
  <si>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</si>
  <si>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</si>
  <si>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</si>
  <si>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</si>
  <si>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</si>
  <si>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</si>
  <si>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</si>
  <si>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</si>
  <si>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</si>
  <si>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</si>
  <si>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</si>
  <si>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</si>
  <si>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</si>
  <si>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</si>
  <si>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</si>
  <si>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</si>
  <si>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</si>
  <si>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</si>
  <si>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</si>
  <si>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</si>
  <si>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</si>
  <si>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</si>
  <si>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</si>
  <si>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</si>
  <si>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</si>
  <si>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</si>
  <si>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</si>
  <si>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</si>
  <si>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</si>
  <si>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</si>
  <si>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</si>
  <si>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</si>
  <si>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</si>
  <si>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</si>
  <si>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</si>
  <si>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</si>
  <si>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</si>
  <si>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</si>
  <si>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</si>
  <si>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</si>
  <si>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</si>
  <si>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</si>
  <si>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</si>
  <si>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</si>
  <si>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</si>
  <si>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</si>
  <si>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</si>
  <si>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</si>
  <si>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</si>
  <si>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</si>
  <si>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</si>
  <si>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</si>
  <si>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</si>
  <si>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</si>
  <si>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</si>
  <si>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</si>
  <si>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</si>
  <si>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</si>
  <si>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</si>
  <si>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</si>
  <si>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</si>
  <si>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</si>
  <si>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</si>
  <si>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</si>
  <si>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</si>
  <si>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</si>
  <si>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</si>
  <si>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</si>
  <si>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</si>
  <si>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</si>
  <si>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</si>
  <si>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</si>
  <si>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</si>
  <si>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</si>
  <si>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</si>
  <si>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</si>
  <si>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</si>
  <si>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</si>
  <si>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</si>
  <si>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</si>
  <si>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</si>
  <si>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</si>
  <si>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</si>
  <si>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</si>
  <si>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</si>
  <si>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</si>
  <si>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</si>
  <si>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</si>
  <si>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</si>
  <si>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</si>
  <si>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</si>
  <si>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</si>
  <si>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</si>
  <si>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</si>
  <si>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</si>
  <si>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</si>
  <si>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</si>
  <si>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</si>
  <si>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</si>
  <si>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</si>
  <si>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</si>
  <si>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</si>
  <si>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</si>
  <si>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</si>
  <si>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</si>
  <si>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</si>
  <si>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</si>
  <si>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</si>
  <si>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</si>
  <si>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</si>
  <si>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</si>
  <si>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</si>
  <si>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</si>
  <si>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</si>
  <si>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</si>
  <si>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</si>
  <si>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</si>
  <si>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</si>
  <si>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</si>
  <si>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</si>
  <si>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</si>
  <si>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</si>
  <si>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</si>
  <si>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</si>
  <si>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</si>
  <si>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</si>
  <si>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</si>
  <si>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</si>
  <si>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</si>
  <si>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</si>
  <si>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</si>
  <si>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</si>
  <si>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</si>
  <si>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</si>
  <si>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</si>
  <si>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</si>
  <si>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</si>
  <si>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</si>
  <si>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</si>
  <si>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</si>
  <si>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</si>
  <si>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</si>
  <si>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</si>
  <si>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</si>
  <si>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</si>
  <si>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</si>
  <si>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</si>
  <si>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</si>
  <si>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</si>
  <si>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</si>
  <si>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</si>
  <si>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</si>
  <si>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</si>
  <si>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</si>
  <si>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</si>
  <si>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</si>
  <si>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</si>
  <si>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</si>
  <si>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</si>
  <si>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</si>
  <si>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</si>
  <si>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</si>
  <si>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</si>
  <si>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</si>
  <si>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</si>
  <si>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</si>
  <si>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</si>
  <si>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</si>
  <si>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</si>
  <si>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</si>
  <si>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</si>
  <si>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</si>
  <si>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</si>
  <si>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</si>
  <si>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</si>
  <si>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</si>
  <si>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</si>
  <si>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</si>
  <si>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</si>
  <si>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</si>
  <si>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</si>
  <si>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</si>
  <si>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</si>
  <si>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</si>
  <si>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</si>
  <si>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</si>
  <si>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</si>
  <si>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</si>
  <si>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</si>
  <si>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</si>
  <si>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</si>
  <si>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</si>
  <si>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</si>
  <si>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</si>
  <si>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</si>
  <si>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</si>
  <si>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</si>
  <si>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</si>
  <si>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</si>
  <si>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</si>
  <si>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</si>
  <si>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</si>
  <si>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</si>
  <si>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</si>
  <si>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</si>
  <si>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</si>
  <si>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</si>
  <si>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</si>
  <si>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</si>
  <si>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</si>
  <si>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</si>
  <si>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</si>
  <si>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</si>
  <si>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</si>
  <si>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</si>
  <si>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</si>
  <si>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</si>
  <si>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</si>
  <si>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</si>
  <si>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</si>
  <si>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</si>
  <si>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</si>
  <si>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</si>
  <si>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</si>
  <si>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</si>
  <si>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</si>
  <si>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</si>
  <si>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</si>
  <si>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</si>
  <si>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</si>
  <si>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</si>
  <si>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</si>
  <si>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</si>
  <si>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</si>
  <si>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</si>
  <si>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</si>
  <si>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</si>
  <si>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</si>
  <si>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</si>
  <si>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</si>
  <si>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</si>
  <si>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</si>
  <si>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</si>
  <si>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</si>
  <si>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</si>
  <si>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</si>
  <si>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</si>
  <si>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</si>
  <si>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</si>
  <si>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</si>
  <si>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</si>
  <si>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</si>
  <si>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</si>
  <si>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</si>
  <si>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</si>
  <si>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</si>
  <si>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</si>
  <si>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</si>
  <si>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</si>
  <si>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</si>
  <si>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</si>
  <si>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</si>
  <si>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</si>
  <si>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</si>
  <si>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</si>
  <si>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</si>
  <si>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</si>
  <si>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</si>
  <si>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</si>
  <si>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</si>
  <si>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</si>
  <si>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</si>
  <si>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</si>
  <si>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</si>
  <si>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</si>
  <si>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</si>
  <si>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</si>
  <si>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</si>
  <si>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</si>
  <si>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</si>
  <si>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</si>
  <si>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</si>
  <si>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</si>
  <si>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</si>
  <si>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</si>
  <si>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</si>
  <si>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</si>
  <si>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</si>
  <si>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</si>
  <si>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</si>
  <si>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</si>
  <si>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</si>
  <si>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</si>
  <si>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</si>
  <si>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</si>
  <si>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</si>
  <si>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</si>
  <si>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</si>
  <si>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</si>
  <si>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</si>
  <si>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</si>
  <si>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</si>
  <si>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</si>
  <si>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</si>
  <si>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</si>
  <si>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</si>
  <si>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</si>
  <si>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</si>
  <si>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</si>
  <si>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</si>
  <si>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</si>
  <si>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</si>
  <si>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</si>
  <si>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</si>
  <si>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</si>
  <si>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</si>
  <si>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</si>
  <si>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</si>
  <si>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</si>
  <si>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</si>
  <si>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</si>
  <si>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</si>
  <si>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</si>
  <si>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</si>
  <si>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</si>
  <si>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</si>
  <si>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</si>
  <si>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</si>
  <si>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</si>
  <si>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</si>
  <si>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</si>
  <si>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</si>
  <si>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</si>
  <si>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</si>
  <si>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</si>
  <si>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</si>
  <si>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</si>
  <si>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</si>
  <si>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</si>
  <si>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</si>
  <si>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</si>
  <si>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</si>
  <si>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</si>
  <si>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</si>
  <si>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</si>
  <si>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</si>
  <si>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</si>
  <si>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</si>
  <si>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</si>
  <si>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</si>
  <si>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</si>
  <si>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</si>
  <si>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</si>
  <si>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</si>
  <si>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</si>
  <si>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</si>
  <si>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</si>
  <si>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</si>
  <si>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</si>
  <si>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</si>
  <si>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</si>
  <si>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</si>
  <si>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</si>
  <si>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</si>
  <si>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</si>
  <si>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</si>
  <si>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</si>
  <si>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</si>
  <si>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</si>
  <si>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</si>
  <si>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</si>
  <si>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</si>
  <si>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</si>
  <si>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</si>
  <si>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</si>
  <si>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</si>
  <si>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</si>
  <si>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</si>
  <si>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</si>
  <si>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</si>
  <si>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</si>
  <si>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</si>
  <si>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</si>
  <si>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</si>
  <si>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</si>
  <si>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</si>
  <si>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</si>
  <si>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</si>
  <si>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</si>
  <si>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</si>
  <si>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</si>
  <si>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</si>
  <si>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</si>
  <si>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</si>
  <si>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</si>
  <si>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</si>
  <si>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</si>
  <si>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</si>
  <si>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</si>
  <si>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</si>
  <si>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</si>
  <si>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</si>
  <si>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</si>
  <si>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</si>
  <si>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</si>
  <si>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</si>
  <si>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</si>
  <si>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</si>
  <si>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</si>
  <si>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</si>
  <si>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</si>
  <si>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</si>
  <si>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</si>
  <si>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</si>
  <si>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</si>
  <si>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</si>
  <si>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</si>
  <si>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</si>
  <si>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</si>
  <si>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</si>
  <si>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</si>
  <si>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</si>
  <si>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</si>
  <si>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</si>
  <si>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</si>
  <si>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</si>
  <si>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</si>
  <si>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</si>
  <si>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</si>
  <si>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</si>
  <si>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</si>
  <si>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</si>
  <si>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</si>
  <si>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</si>
  <si>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</si>
  <si>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</si>
  <si>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</si>
  <si>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</si>
  <si>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</si>
  <si>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</si>
  <si>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</si>
  <si>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</si>
  <si>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</si>
  <si>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</si>
  <si>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</si>
  <si>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</si>
  <si>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</si>
  <si>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</si>
  <si>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</si>
  <si>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</si>
  <si>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</si>
  <si>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</si>
  <si>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</si>
  <si>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</si>
  <si>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</si>
  <si>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</si>
  <si>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</si>
  <si>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</si>
  <si>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</si>
  <si>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</si>
  <si>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</si>
  <si>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</si>
  <si>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</si>
  <si>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</si>
  <si>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</si>
  <si>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</si>
  <si>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</si>
  <si>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</si>
  <si>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</si>
  <si>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</si>
  <si>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</si>
  <si>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</si>
  <si>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</si>
  <si>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</si>
  <si>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</si>
  <si>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</si>
  <si>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</si>
  <si>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</si>
  <si>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</si>
  <si>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</si>
  <si>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</si>
  <si>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</si>
  <si>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</si>
  <si>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</si>
  <si>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</si>
  <si>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</si>
  <si>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</si>
  <si>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</si>
  <si>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</si>
  <si>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</si>
  <si>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</si>
  <si>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</si>
  <si>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</si>
  <si>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</si>
  <si>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</si>
  <si>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</si>
  <si>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</si>
  <si>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</si>
  <si>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</si>
  <si>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</si>
  <si>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</si>
  <si>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</si>
  <si>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</si>
  <si>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</si>
  <si>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No major surgery</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</si>
  <si>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</si>
  <si>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</si>
  <si>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</si>
  <si>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</si>
  <si>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</si>
  <si>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</si>
  <si>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</si>
  <si>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</si>
  <si>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</si>
  <si>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</si>
  <si>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</si>
  <si>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</si>
  <si>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</si>
  <si>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</si>
  <si>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</si>
  <si>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</si>
  <si>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</si>
  <si>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</si>
  <si>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</si>
  <si>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</si>
  <si>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</si>
  <si>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</si>
  <si>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</si>
  <si>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</si>
  <si>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</si>
  <si>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</si>
  <si>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</si>
  <si>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</si>
  <si>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</si>
  <si>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</si>
  <si>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</si>
  <si>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</si>
  <si>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</si>
  <si>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</si>
  <si>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</si>
  <si>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</si>
  <si>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</si>
  <si>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</si>
  <si>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</si>
  <si>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</si>
  <si>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</si>
  <si>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</si>
  <si>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</si>
  <si>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</si>
  <si>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</si>
  <si>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</si>
  <si>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</si>
  <si>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</si>
  <si>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</si>
  <si>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</si>
  <si>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</si>
  <si>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</si>
  <si>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</si>
  <si>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</si>
  <si>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</si>
  <si>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</si>
  <si>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</si>
  <si>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</si>
  <si>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</si>
  <si>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</si>
  <si>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</si>
  <si>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</si>
  <si>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</si>
  <si>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</si>
  <si>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</si>
  <si>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</si>
  <si>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</si>
  <si>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</si>
  <si>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</si>
  <si>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</si>
  <si>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</si>
  <si>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</si>
  <si>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</si>
  <si>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</si>
  <si>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</si>
  <si>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</si>
  <si>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</si>
  <si>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</si>
  <si>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</si>
  <si>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</si>
  <si>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</si>
  <si>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</si>
  <si>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</si>
  <si>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</si>
  <si>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</si>
  <si>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</si>
  <si>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</si>
  <si>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</si>
  <si>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</si>
  <si>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</si>
  <si>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</si>
  <si>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</si>
  <si>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</si>
  <si>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</si>
  <si>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</si>
  <si>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</si>
  <si>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</si>
  <si>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</si>
  <si>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</si>
  <si>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</si>
  <si>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</si>
  <si>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</si>
  <si>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</si>
  <si>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</si>
  <si>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</si>
  <si>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</si>
  <si>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</si>
  <si>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</si>
  <si>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</si>
  <si>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</si>
  <si>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</si>
  <si>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</si>
  <si>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</si>
  <si>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</si>
  <si>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</si>
  <si>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</si>
  <si>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</si>
  <si>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</si>
  <si>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</si>
  <si>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</si>
  <si>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</si>
  <si>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</si>
  <si>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</si>
  <si>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</si>
  <si>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</si>
  <si>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</si>
  <si>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</si>
  <si>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</si>
  <si>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</si>
  <si>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</si>
  <si>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</si>
  <si>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</si>
  <si>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</si>
  <si>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</si>
  <si>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</si>
  <si>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</si>
  <si>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</si>
  <si>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</si>
  <si>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</si>
  <si>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</si>
  <si>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</si>
  <si>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</si>
  <si>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</si>
  <si>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</si>
  <si>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</si>
  <si>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</si>
  <si>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</si>
  <si>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</si>
  <si>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</si>
  <si>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</si>
  <si>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</si>
  <si>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</si>
  <si>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</si>
  <si>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</si>
  <si>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</si>
  <si>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</si>
  <si>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</si>
  <si>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</si>
  <si>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</si>
  <si>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</si>
  <si>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</si>
  <si>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</si>
  <si>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</si>
  <si>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</si>
  <si>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</si>
  <si>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</si>
  <si>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</si>
  <si>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</si>
  <si>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</si>
  <si>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</si>
  <si>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</si>
  <si>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</si>
  <si>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</si>
  <si>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</si>
  <si>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</si>
  <si>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</si>
  <si>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</si>
  <si>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</si>
  <si>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</si>
  <si>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</si>
  <si>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</si>
  <si>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</si>
  <si>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</si>
  <si>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</si>
  <si>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</si>
  <si>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</si>
  <si>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</si>
  <si>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</si>
  <si>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</si>
  <si>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</si>
  <si>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</si>
  <si>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</si>
  <si>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</si>
  <si>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</si>
  <si>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</si>
  <si>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</si>
  <si>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</si>
  <si>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</si>
  <si>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</si>
  <si>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</si>
  <si>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</si>
  <si>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</si>
  <si>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</si>
  <si>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</si>
  <si>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</si>
  <si>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</si>
  <si>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</si>
  <si>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</si>
  <si>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</si>
  <si>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</si>
  <si>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</si>
  <si>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</si>
  <si>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</si>
  <si>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</si>
  <si>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</si>
  <si>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</si>
  <si>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</si>
  <si>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</si>
  <si>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</si>
  <si>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</si>
  <si>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</si>
  <si>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</si>
  <si>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</si>
  <si>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</si>
  <si>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</si>
  <si>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</si>
  <si>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</si>
  <si>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</si>
  <si>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</si>
  <si>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</si>
  <si>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</si>
  <si>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</si>
  <si>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</si>
  <si>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</si>
  <si>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</si>
  <si>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</si>
  <si>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</si>
  <si>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</si>
  <si>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</si>
  <si>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</si>
  <si>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</si>
  <si>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</si>
  <si>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</si>
  <si>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</si>
  <si>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</si>
  <si>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</si>
  <si>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</si>
  <si>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</si>
  <si>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</si>
  <si>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</si>
  <si>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</si>
  <si>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</si>
  <si>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</si>
  <si>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</si>
  <si>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</si>
  <si>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</si>
  <si>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</si>
  <si>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</si>
  <si>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</si>
  <si>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</si>
  <si>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</si>
  <si>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</si>
  <si>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</si>
  <si>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</si>
  <si>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</si>
  <si>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</si>
  <si>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</si>
  <si>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</si>
  <si>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</si>
  <si>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</si>
  <si>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</si>
  <si>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</si>
  <si>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</si>
  <si>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</si>
  <si>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</si>
  <si>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</si>
  <si>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</si>
  <si>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</si>
  <si>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</si>
  <si>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</si>
  <si>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</si>
  <si>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</si>
  <si>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</si>
  <si>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</si>
  <si>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</si>
  <si>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</si>
  <si>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</si>
  <si>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</si>
  <si>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</si>
  <si>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</si>
  <si>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</si>
  <si>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</si>
  <si>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</si>
  <si>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</si>
  <si>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</si>
  <si>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</si>
  <si>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</si>
  <si>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</si>
  <si>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</si>
  <si>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</si>
  <si>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</si>
  <si>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</si>
  <si>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</si>
  <si>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</si>
  <si>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</si>
  <si>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</si>
  <si>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</si>
  <si>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</si>
  <si>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</si>
  <si>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</si>
  <si>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</si>
  <si>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</si>
  <si>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</si>
  <si>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</si>
  <si>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</si>
  <si>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</si>
  <si>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</si>
  <si>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</si>
  <si>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</si>
  <si>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</si>
  <si>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</si>
  <si>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</si>
  <si>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</si>
  <si>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</si>
  <si>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</si>
  <si>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</si>
  <si>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</si>
  <si>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</si>
  <si>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</si>
  <si>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</si>
  <si>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</si>
  <si>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</si>
  <si>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</si>
  <si>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</si>
  <si>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</si>
  <si>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</si>
  <si>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</si>
  <si>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</si>
  <si>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</si>
  <si>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</si>
  <si>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</si>
  <si>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</si>
  <si>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</si>
  <si>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</si>
  <si>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</si>
  <si>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</si>
  <si>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</si>
  <si>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</si>
  <si>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</si>
  <si>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</si>
  <si>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</si>
  <si>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</si>
  <si>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</si>
  <si>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</si>
  <si>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</si>
  <si>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</si>
  <si>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</si>
  <si>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</si>
  <si>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</si>
  <si>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</si>
  <si>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</si>
  <si>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</si>
  <si>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</si>
  <si>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</si>
  <si>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</si>
  <si>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</si>
  <si>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</si>
  <si>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</si>
  <si>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</si>
  <si>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</si>
  <si>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</si>
  <si>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</si>
  <si>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</si>
  <si>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</si>
  <si>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</si>
  <si>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</si>
  <si>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</si>
  <si>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</si>
  <si>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</si>
  <si>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</si>
  <si>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</si>
  <si>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</si>
  <si>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</si>
  <si>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</si>
  <si>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</si>
  <si>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</si>
  <si>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</si>
  <si>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</si>
  <si>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</si>
  <si>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</si>
  <si>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</si>
  <si>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</si>
  <si>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</si>
  <si>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</si>
  <si>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</si>
  <si>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</si>
  <si>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</si>
  <si>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</si>
  <si>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</si>
  <si>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</si>
  <si>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</si>
  <si>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</si>
  <si>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</si>
  <si>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</si>
  <si>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</si>
  <si>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</si>
  <si>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</si>
  <si>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</si>
  <si>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</si>
  <si>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</si>
  <si>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</si>
  <si>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</si>
  <si>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</si>
  <si>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</si>
  <si>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</si>
  <si>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</si>
  <si>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</si>
  <si>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</si>
  <si>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</si>
  <si>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</si>
  <si>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</si>
  <si>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</si>
  <si>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</si>
  <si>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</si>
  <si>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</si>
  <si>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</si>
  <si>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</si>
  <si>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</si>
  <si>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</si>
  <si>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</si>
  <si>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</si>
  <si>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</si>
  <si>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</si>
  <si>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</si>
  <si>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</si>
  <si>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</si>
  <si>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</si>
  <si>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</si>
  <si>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</si>
  <si>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</si>
  <si>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</si>
  <si>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</si>
  <si>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</si>
  <si>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</si>
  <si>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</si>
  <si>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</si>
  <si>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</si>
  <si>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</si>
  <si>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</si>
  <si>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</si>
  <si>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</si>
  <si>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</si>
  <si>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</si>
  <si>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</si>
  <si>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</si>
  <si>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</si>
  <si>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</si>
  <si>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</si>
  <si>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</si>
  <si>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</si>
  <si>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</si>
  <si>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</si>
  <si>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</si>
  <si>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</si>
  <si>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</si>
  <si>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</si>
  <si>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</si>
  <si>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</si>
  <si>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</si>
  <si>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</si>
  <si>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</si>
  <si>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</si>
  <si>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</si>
  <si>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</si>
  <si>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</si>
  <si>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</si>
  <si>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</si>
  <si>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</si>
  <si>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</si>
  <si>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</si>
  <si>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</si>
  <si>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</si>
  <si>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</si>
  <si>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</si>
  <si>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</si>
  <si>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</si>
  <si>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</si>
  <si>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</si>
  <si>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</si>
  <si>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</si>
  <si>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</si>
  <si>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</si>
  <si>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</si>
  <si>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</si>
  <si>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</si>
  <si>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</si>
  <si>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</si>
  <si>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</si>
  <si>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</si>
  <si>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</si>
  <si>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</si>
  <si>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</si>
  <si>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</si>
  <si>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</si>
  <si>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</si>
  <si>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</si>
  <si>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</si>
  <si>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</si>
  <si>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</si>
  <si>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</si>
  <si>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</si>
  <si>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</si>
  <si>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</si>
  <si>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</si>
  <si>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</si>
  <si>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</si>
  <si>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</si>
  <si>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</si>
  <si>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</si>
  <si>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</si>
  <si>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</si>
  <si>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</si>
  <si>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</si>
  <si>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</si>
  <si>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</si>
  <si>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</si>
  <si>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</si>
  <si>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</si>
  <si>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</si>
  <si>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</si>
  <si>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</si>
  <si>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</si>
  <si>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</si>
  <si>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</si>
  <si>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</si>
  <si>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</si>
  <si>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</si>
  <si>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</si>
  <si>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</si>
  <si>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</si>
  <si>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</si>
  <si>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</si>
  <si>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</si>
  <si>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</si>
  <si>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</si>
  <si>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</si>
  <si>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</si>
  <si>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</si>
  <si>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</si>
  <si>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</si>
  <si>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</si>
  <si>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</si>
  <si>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</si>
  <si>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</si>
  <si>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</si>
  <si>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</si>
  <si>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</si>
  <si>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</si>
  <si>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</si>
  <si>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</si>
  <si>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</si>
  <si>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</si>
  <si>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</si>
  <si>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</si>
  <si>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</si>
  <si>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</si>
  <si>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</si>
  <si>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</si>
  <si>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</si>
  <si>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</si>
  <si>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</si>
  <si>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</si>
  <si>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</si>
  <si>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</si>
  <si>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</si>
  <si>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</si>
  <si>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</si>
  <si>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</si>
  <si>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</si>
  <si>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</si>
  <si>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</si>
  <si>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</si>
  <si>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</si>
  <si>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</si>
  <si>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</si>
  <si>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</si>
  <si>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</si>
  <si>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</si>
  <si>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</si>
  <si>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</si>
  <si>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</si>
  <si>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</si>
  <si>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</si>
  <si>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</si>
  <si>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</si>
  <si>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</si>
  <si>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</si>
  <si>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</si>
  <si>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</si>
  <si>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</si>
  <si>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</si>
  <si>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</si>
  <si>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</si>
  <si>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</si>
  <si>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</si>
  <si>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</si>
  <si>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</si>
  <si>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</si>
  <si>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</si>
  <si>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</si>
  <si>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</si>
  <si>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</si>
  <si>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</si>
  <si>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</si>
  <si>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</si>
  <si>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</si>
  <si>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</si>
  <si>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</si>
  <si>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</si>
  <si>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</si>
  <si>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</si>
  <si>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</si>
  <si>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</si>
  <si>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</si>
  <si>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</si>
  <si>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</si>
  <si>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</si>
  <si>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</si>
  <si>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</si>
  <si>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</si>
  <si>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</si>
  <si>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</si>
  <si>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</si>
  <si>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</si>
  <si>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</si>
  <si>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</si>
  <si>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</si>
  <si>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</si>
  <si>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</si>
  <si>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</si>
  <si>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</si>
  <si>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</si>
  <si>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</si>
  <si>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</si>
  <si>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</si>
  <si>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</si>
  <si>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</si>
  <si>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</si>
  <si>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</si>
  <si>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</si>
  <si>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</si>
  <si>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</si>
  <si>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</si>
  <si>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</si>
  <si>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</si>
  <si>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</si>
  <si>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</si>
  <si>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</si>
  <si>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</si>
  <si>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</si>
  <si>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</si>
  <si>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</si>
  <si>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</si>
  <si>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</si>
  <si>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</si>
  <si>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</si>
  <si>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</si>
  <si>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</si>
  <si>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</si>
  <si>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</si>
  <si>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</si>
  <si>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</si>
  <si>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</si>
  <si>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</si>
  <si>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</si>
  <si>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</si>
  <si>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</si>
  <si>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</si>
  <si>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</si>
  <si>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</si>
  <si>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</si>
  <si>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</si>
  <si>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</si>
  <si>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</si>
  <si>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</si>
  <si>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</si>
  <si>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</si>
  <si>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</si>
  <si>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</si>
  <si>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</si>
  <si>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</si>
  <si>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</si>
  <si>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</si>
  <si>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</si>
  <si>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</si>
  <si>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</si>
  <si>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</si>
  <si>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</si>
  <si>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</si>
  <si>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</si>
  <si>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</si>
  <si>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</si>
  <si>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</si>
  <si>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</si>
  <si>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</si>
  <si>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</si>
  <si>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</si>
  <si>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</si>
  <si>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</si>
  <si>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</si>
  <si>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</si>
  <si>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</si>
  <si>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</si>
  <si>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</si>
  <si>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</si>
  <si>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</si>
  <si>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</si>
  <si>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</si>
  <si>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</si>
  <si>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</si>
  <si>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</si>
  <si>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</si>
  <si>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</si>
  <si>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</si>
  <si>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</si>
  <si>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</si>
  <si>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</si>
  <si>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</si>
  <si>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</si>
  <si>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</si>
  <si>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</si>
  <si>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</si>
  <si>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</si>
  <si>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</si>
  <si>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</si>
  <si>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</si>
  <si>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</si>
  <si>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</si>
  <si>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</si>
  <si>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</si>
  <si>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</si>
  <si>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</si>
  <si>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</si>
  <si>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</si>
  <si>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</si>
  <si>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</si>
  <si>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</si>
  <si>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</si>
  <si>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</si>
  <si>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</si>
  <si>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</si>
  <si>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</si>
  <si>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</si>
  <si>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</si>
  <si>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</si>
  <si>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</si>
  <si>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</si>
  <si>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</si>
  <si>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</si>
  <si>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</si>
  <si>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</si>
  <si>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</si>
  <si>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</si>
  <si>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</si>
  <si>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</si>
  <si>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</si>
  <si>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</si>
  <si>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</si>
  <si>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</si>
  <si>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</si>
  <si>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</si>
  <si>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</si>
  <si>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</si>
  <si>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</si>
  <si>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</si>
  <si>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</si>
  <si>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</si>
  <si>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</si>
  <si>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</si>
  <si>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</si>
  <si>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</si>
  <si>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</si>
  <si>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</si>
  <si>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</si>
  <si>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</si>
  <si>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</si>
  <si>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</si>
  <si>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</si>
  <si>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</si>
  <si>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</si>
  <si>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</si>
  <si>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</si>
  <si>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</si>
  <si>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</si>
  <si>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</si>
  <si>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</si>
  <si>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</si>
  <si>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</si>
  <si>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</si>
  <si>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</si>
  <si>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</si>
  <si>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</si>
  <si>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</si>
  <si>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</si>
  <si>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</si>
  <si>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</si>
  <si>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</si>
  <si>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</si>
  <si>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</si>
  <si>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</si>
  <si>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</si>
  <si>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</si>
  <si>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</si>
  <si>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</si>
  <si>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</si>
  <si>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</si>
  <si>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</si>
  <si>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</si>
  <si>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</si>
  <si>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</si>
  <si>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</si>
  <si>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</si>
  <si>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</si>
  <si>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</si>
  <si>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</si>
  <si>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</si>
  <si>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</si>
  <si>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</si>
  <si>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</si>
  <si>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</si>
  <si>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</si>
  <si>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</si>
  <si>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</si>
  <si>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</si>
  <si>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</si>
  <si>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</si>
  <si>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</si>
  <si>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</si>
  <si>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</si>
  <si>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</si>
  <si>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</si>
  <si>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</si>
  <si>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</si>
  <si>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</si>
  <si>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</si>
  <si>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</si>
  <si>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</si>
  <si>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</si>
  <si>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</si>
  <si>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</si>
  <si>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</si>
  <si>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</si>
  <si>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</si>
  <si>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</si>
  <si>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</si>
  <si>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</si>
  <si>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</si>
  <si>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</si>
  <si>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</si>
  <si>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</si>
  <si>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</si>
  <si>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</si>
  <si>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</si>
  <si>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</si>
  <si>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</si>
  <si>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</si>
  <si>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</si>
  <si>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</si>
  <si>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</si>
  <si>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</si>
  <si>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</si>
  <si>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</si>
  <si>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</si>
  <si>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</si>
  <si>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</si>
  <si>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</si>
  <si>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</si>
  <si>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</si>
  <si>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</si>
  <si>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</si>
  <si>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</si>
  <si>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</si>
  <si>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</si>
  <si>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</si>
  <si>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</si>
  <si>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</si>
  <si>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</si>
  <si>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</si>
  <si>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</si>
  <si>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</si>
  <si>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</si>
  <si>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</si>
  <si>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</si>
  <si>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</si>
  <si>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</si>
  <si>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</si>
  <si>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</si>
  <si>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</si>
  <si>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</si>
  <si>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</si>
  <si>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</si>
  <si>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</si>
  <si>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</si>
  <si>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</si>
  <si>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</si>
  <si>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</si>
  <si>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</si>
  <si>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</si>
  <si>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</si>
  <si>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</si>
  <si>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</si>
  <si>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</si>
  <si>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</si>
  <si>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</si>
  <si>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</si>
  <si>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</si>
  <si>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</si>
  <si>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</si>
  <si>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</si>
  <si>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</si>
  <si>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</si>
  <si>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</si>
  <si>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</si>
  <si>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</si>
  <si>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</si>
  <si>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</si>
  <si>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</si>
  <si>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</si>
  <si>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</si>
  <si>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</si>
  <si>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</si>
  <si>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</si>
  <si>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</si>
  <si>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</si>
  <si>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</si>
  <si>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</si>
  <si>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</si>
  <si>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</si>
  <si>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</si>
  <si>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</si>
  <si>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</si>
  <si>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</si>
  <si>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</si>
  <si>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</si>
  <si>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</si>
  <si>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</si>
  <si>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</si>
  <si>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</si>
  <si>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</si>
  <si>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</si>
  <si>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</si>
  <si>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</si>
  <si>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</si>
  <si>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</si>
  <si>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</si>
  <si>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</si>
  <si>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</si>
  <si>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</si>
  <si>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</si>
  <si>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</si>
  <si>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</si>
  <si>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</si>
  <si>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</si>
  <si>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</si>
  <si>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</si>
  <si>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</si>
  <si>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</si>
  <si>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</si>
  <si>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</si>
  <si>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</si>
  <si>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</si>
  <si>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</si>
  <si>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</si>
  <si>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</si>
  <si>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</si>
  <si>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</si>
  <si>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</si>
  <si>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</si>
  <si>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</si>
  <si>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</si>
  <si>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</si>
  <si>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</si>
  <si>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</si>
  <si>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</si>
  <si>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</si>
  <si>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</si>
  <si>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</si>
  <si>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</si>
  <si>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</si>
  <si>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</si>
  <si>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</si>
  <si>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</si>
  <si>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</si>
  <si>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</si>
  <si>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</si>
  <si>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</si>
  <si>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</si>
  <si>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</si>
  <si>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</si>
  <si>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</si>
  <si>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</si>
  <si>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</si>
  <si>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</si>
  <si>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</si>
  <si>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</si>
  <si>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</si>
  <si>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</si>
  <si>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</si>
  <si>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</si>
  <si>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</si>
  <si>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</si>
  <si>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</si>
  <si>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</si>
  <si>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</si>
  <si>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</si>
  <si>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</si>
  <si>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</si>
  <si>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</si>
  <si>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</si>
  <si>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</si>
  <si>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</si>
  <si>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</si>
  <si>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</si>
  <si>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</si>
  <si>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</si>
  <si>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</si>
  <si>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</si>
  <si>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</si>
  <si>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</si>
  <si>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</si>
  <si>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</si>
  <si>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</si>
  <si>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</si>
  <si>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</si>
  <si>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</si>
  <si>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</si>
  <si>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</si>
  <si>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</si>
  <si>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</si>
  <si>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</si>
  <si>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</si>
  <si>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</si>
  <si>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</si>
  <si>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</si>
  <si>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</si>
  <si>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</si>
  <si>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</si>
  <si>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</si>
  <si>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</si>
  <si>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</si>
  <si>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</si>
  <si>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</si>
  <si>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</si>
  <si>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</si>
  <si>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</si>
  <si>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</si>
  <si>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</si>
  <si>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</si>
  <si>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</si>
  <si>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</si>
  <si>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</si>
  <si>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</si>
  <si>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</si>
  <si>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</si>
  <si>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</si>
  <si>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</si>
  <si>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</si>
  <si>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</si>
  <si>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</si>
  <si>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</si>
  <si>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</si>
  <si>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</si>
  <si>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</si>
  <si>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</si>
  <si>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</si>
  <si>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</si>
  <si>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</si>
  <si>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</si>
  <si>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</si>
  <si>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</si>
  <si>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</si>
  <si>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</si>
  <si>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</si>
  <si>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</si>
  <si>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</si>
  <si>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</si>
  <si>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</si>
  <si>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</si>
  <si>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</si>
  <si>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</si>
  <si>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</si>
  <si>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</si>
  <si>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</si>
  <si>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</si>
  <si>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</si>
  <si>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</si>
  <si>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</si>
  <si>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</si>
  <si>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</si>
  <si>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</si>
  <si>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</si>
  <si>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</si>
  <si>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</si>
  <si>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</si>
  <si>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</si>
  <si>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</si>
  <si>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</si>
  <si>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</si>
  <si>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</si>
  <si>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</si>
  <si>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</si>
  <si>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</si>
  <si>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</si>
  <si>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</si>
  <si>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</si>
  <si>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</si>
  <si>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</si>
  <si>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</si>
  <si>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</si>
  <si>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</si>
  <si>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</si>
  <si>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</si>
  <si>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</si>
  <si>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</si>
  <si>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</si>
  <si>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</si>
  <si>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</si>
  <si>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</si>
  <si>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</si>
  <si>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</si>
  <si>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</si>
  <si>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</si>
  <si>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</si>
  <si>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</si>
  <si>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</si>
  <si>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</si>
  <si>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</si>
  <si>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</si>
  <si>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</si>
  <si>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</si>
  <si>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</si>
  <si>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</si>
  <si>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</si>
  <si>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</si>
  <si>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</si>
  <si>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</si>
  <si>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</si>
  <si>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</si>
  <si>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</si>
  <si>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</si>
  <si>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</si>
  <si>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</si>
  <si>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</si>
  <si>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</si>
  <si>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</si>
  <si>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</si>
  <si>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</si>
  <si>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</si>
  <si>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</si>
  <si>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</si>
  <si>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</si>
  <si>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</si>
  <si>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</si>
  <si>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</si>
  <si>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</si>
  <si>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</si>
  <si>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</si>
  <si>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</si>
  <si>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</si>
  <si>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</si>
  <si>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</si>
  <si>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</si>
  <si>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</si>
  <si>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</si>
  <si>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</si>
  <si>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</si>
  <si>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</si>
  <si>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</si>
  <si>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</si>
  <si>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</si>
  <si>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</si>
  <si>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</si>
  <si>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</si>
  <si>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</si>
  <si>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</si>
  <si>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</si>
  <si>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</si>
  <si>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</si>
  <si>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</si>
  <si>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</si>
  <si>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</si>
  <si>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</si>
  <si>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</si>
  <si>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</si>
  <si>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</si>
  <si>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</si>
  <si>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</si>
  <si>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</si>
  <si>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</si>
  <si>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</si>
  <si>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</si>
  <si>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</si>
  <si>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</si>
  <si>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</si>
  <si>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</si>
  <si>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</si>
  <si>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</si>
  <si>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</si>
  <si>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</si>
  <si>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</si>
  <si>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</si>
  <si>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</si>
  <si>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</si>
  <si>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</si>
  <si>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</si>
  <si>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</si>
  <si>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</si>
  <si>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</si>
  <si>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</si>
  <si>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</si>
  <si>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</si>
  <si>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</si>
  <si>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</si>
  <si>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</si>
  <si>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</si>
  <si>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</si>
  <si>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</si>
  <si>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</si>
  <si>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</si>
  <si>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</si>
  <si>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</si>
  <si>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</si>
  <si>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</si>
  <si>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</si>
  <si>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</si>
  <si>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</si>
  <si>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</si>
  <si>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</si>
  <si>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</si>
  <si>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</si>
  <si>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</si>
  <si>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</si>
  <si>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</si>
  <si>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</si>
  <si>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</si>
  <si>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</si>
  <si>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</si>
  <si>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</si>
  <si>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</si>
  <si>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</si>
  <si>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</si>
  <si>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</si>
  <si>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</si>
  <si>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</si>
  <si>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</si>
  <si>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</si>
  <si>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</si>
  <si>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</si>
  <si>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</si>
  <si>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</si>
  <si>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</si>
  <si>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</si>
  <si>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</si>
  <si>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</si>
  <si>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</si>
  <si>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</si>
  <si>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</si>
  <si>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</si>
  <si>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</si>
  <si>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</si>
  <si>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</si>
  <si>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</si>
  <si>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</si>
  <si>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</si>
  <si>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</si>
  <si>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</si>
  <si>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</si>
  <si>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</si>
  <si>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</si>
  <si>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</si>
  <si>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</si>
  <si>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</si>
  <si>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</si>
  <si>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</si>
  <si>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</si>
  <si>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</si>
  <si>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</si>
  <si>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</si>
  <si>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</si>
  <si>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</si>
  <si>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</si>
  <si>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</si>
  <si>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</si>
  <si>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</si>
  <si>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</si>
  <si>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</si>
  <si>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</si>
  <si>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</si>
  <si>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</si>
  <si>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</si>
  <si>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</si>
  <si>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</si>
  <si>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</si>
  <si>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</si>
  <si>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</si>
  <si>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</si>
  <si>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</si>
  <si>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</si>
  <si>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</si>
  <si>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</si>
  <si>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</si>
  <si>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</si>
  <si>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</si>
  <si>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</si>
  <si>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</si>
  <si>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</si>
  <si>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</si>
  <si>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</si>
  <si>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</si>
  <si>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</si>
  <si>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</si>
  <si>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</si>
  <si>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</si>
  <si>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</si>
  <si>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</si>
  <si>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</si>
  <si>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</si>
  <si>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</si>
  <si>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</si>
  <si>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</si>
  <si>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</si>
  <si>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</si>
  <si>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</si>
  <si>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</si>
  <si>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</si>
  <si>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</si>
  <si>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</si>
  <si>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</si>
  <si>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</si>
  <si>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</si>
  <si>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</si>
  <si>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</si>
  <si>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</si>
  <si>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</si>
  <si>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</si>
  <si>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</si>
  <si>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</si>
  <si>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</si>
  <si>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</si>
  <si>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</si>
  <si>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</si>
  <si>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</si>
  <si>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</si>
  <si>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</si>
  <si>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</si>
  <si>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</si>
  <si>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</si>
  <si>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</si>
  <si>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</si>
  <si>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</si>
  <si>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</si>
  <si>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</si>
  <si>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</si>
  <si>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</si>
  <si>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</si>
  <si>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</si>
  <si>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</si>
  <si>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</si>
  <si>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</si>
  <si>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</si>
  <si>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</si>
  <si>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</si>
  <si>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</si>
  <si>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</si>
  <si>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</si>
  <si>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</si>
  <si>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</si>
  <si>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</si>
  <si>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</si>
  <si>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</si>
  <si>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</si>
  <si>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</si>
  <si>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</si>
  <si>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</si>
  <si>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</si>
  <si>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</si>
  <si>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</si>
  <si>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</si>
  <si>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</si>
  <si>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</si>
  <si>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</si>
  <si>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</si>
  <si>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</si>
  <si>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</si>
  <si>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</si>
  <si>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</si>
  <si>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</si>
  <si>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</si>
  <si>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</si>
  <si>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</si>
  <si>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</si>
  <si>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</si>
  <si>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</si>
  <si>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</si>
  <si>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</si>
  <si>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</si>
  <si>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</si>
  <si>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</si>
  <si>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</si>
  <si>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</si>
  <si>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</si>
  <si>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</si>
  <si>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</si>
  <si>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</si>
  <si>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</si>
  <si>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</si>
  <si>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</si>
  <si>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</si>
  <si>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</si>
  <si>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</si>
  <si>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</si>
  <si>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</si>
  <si>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</si>
  <si>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</si>
  <si>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</si>
  <si>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</si>
  <si>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</si>
  <si>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</si>
  <si>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</si>
  <si>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</si>
  <si>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</si>
  <si>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</si>
  <si>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</si>
  <si>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</si>
  <si>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</si>
  <si>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</si>
  <si>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</si>
  <si>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</si>
  <si>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</si>
  <si>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</si>
  <si>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</si>
  <si>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</si>
  <si>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</si>
  <si>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</si>
  <si>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</si>
  <si>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</si>
  <si>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</si>
  <si>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</si>
  <si>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</si>
  <si>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</si>
  <si>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</si>
  <si>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</si>
  <si>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</si>
  <si>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</si>
  <si>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</si>
  <si>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</si>
  <si>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</si>
  <si>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</si>
  <si>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</si>
  <si>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</si>
  <si>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</si>
  <si>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</si>
  <si>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</si>
  <si>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</si>
  <si>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</si>
  <si>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</si>
  <si>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</si>
  <si>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</si>
  <si>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</si>
  <si>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</si>
  <si>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</si>
  <si>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</si>
  <si>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</si>
  <si>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</si>
  <si>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</si>
  <si>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</si>
  <si>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</si>
  <si>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</si>
  <si>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</si>
  <si>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</si>
  <si>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</si>
  <si>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</si>
  <si>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</si>
  <si>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</si>
  <si>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</si>
  <si>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</si>
  <si>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</si>
  <si>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</si>
  <si>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</si>
  <si>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</si>
  <si>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</si>
  <si>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</si>
  <si>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</si>
  <si>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</si>
  <si>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</si>
  <si>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</si>
  <si>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</si>
  <si>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</si>
  <si>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</si>
  <si>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</si>
  <si>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</si>
  <si>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</si>
  <si>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</si>
  <si>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</si>
  <si>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</si>
  <si>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</si>
  <si>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</si>
  <si>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</si>
  <si>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</si>
  <si>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</si>
  <si>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</si>
  <si>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</si>
  <si>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</si>
  <si>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</si>
  <si>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</si>
  <si>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</si>
  <si>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</si>
  <si>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</si>
  <si>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</si>
  <si>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</si>
  <si>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</si>
  <si>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</si>
  <si>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</si>
  <si>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</si>
  <si>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</si>
  <si>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</si>
  <si>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</si>
  <si>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</si>
  <si>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</si>
  <si>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</si>
  <si>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</si>
  <si>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</si>
  <si>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</si>
  <si>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</si>
  <si>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</si>
  <si>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</si>
  <si>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</si>
  <si>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</si>
  <si>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</si>
  <si>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</si>
  <si>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</si>
  <si>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</si>
  <si>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</si>
  <si>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</si>
  <si>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</si>
  <si>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</si>
  <si>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</si>
  <si>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</si>
  <si>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</si>
  <si>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</si>
  <si>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</si>
  <si>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</si>
  <si>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</si>
  <si>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</si>
  <si>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</si>
  <si>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</si>
  <si>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</si>
  <si>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</si>
  <si>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</si>
  <si>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</si>
  <si>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</si>
  <si>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</si>
  <si>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</si>
  <si>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</si>
  <si>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</si>
  <si>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</si>
  <si>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</si>
  <si>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</si>
  <si>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</si>
  <si>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</si>
  <si>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</si>
  <si>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</si>
  <si>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</si>
  <si>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</si>
  <si>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</si>
  <si>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</si>
  <si>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</si>
  <si>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</si>
  <si>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</si>
  <si>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</si>
  <si>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</si>
  <si>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</si>
  <si>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</si>
  <si>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</si>
  <si>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</si>
  <si>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</si>
  <si>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</si>
  <si>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</si>
  <si>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</si>
  <si>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</si>
  <si>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</si>
  <si>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</si>
  <si>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</si>
  <si>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</si>
  <si>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</si>
  <si>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</si>
  <si>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</si>
  <si>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</si>
  <si>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</si>
  <si>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</si>
  <si>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</si>
  <si>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</si>
  <si>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</si>
  <si>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</si>
  <si>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</si>
  <si>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</si>
  <si>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</si>
  <si>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</si>
  <si>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</si>
  <si>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</si>
  <si>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</si>
  <si>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</si>
  <si>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</si>
  <si>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</si>
  <si>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</si>
  <si>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</si>
  <si>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</si>
  <si>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</si>
  <si>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</si>
  <si>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</si>
  <si>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</si>
  <si>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</si>
  <si>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</si>
  <si>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</si>
  <si>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</si>
  <si>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</si>
  <si>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</si>
  <si>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</si>
  <si>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</si>
  <si>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</si>
  <si>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</si>
  <si>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</si>
  <si>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</si>
  <si>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</si>
  <si>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</si>
  <si>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</si>
  <si>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</si>
  <si>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</si>
  <si>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</si>
  <si>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</si>
  <si>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</si>
  <si>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</si>
  <si>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</si>
  <si>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</si>
  <si>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</si>
  <si>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</si>
  <si>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</si>
  <si>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</si>
  <si>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</si>
  <si>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</si>
  <si>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</si>
  <si>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</si>
  <si>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</si>
  <si>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</si>
  <si>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</si>
  <si>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</si>
  <si>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</si>
  <si>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</si>
  <si>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</si>
  <si>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</si>
  <si>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</si>
  <si>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</si>
  <si>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</si>
  <si>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</si>
  <si>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</si>
  <si>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</si>
  <si>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</si>
  <si>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</si>
  <si>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</si>
  <si>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</si>
  <si>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</si>
  <si>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</si>
  <si>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</si>
  <si>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</si>
  <si>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</si>
  <si>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</si>
  <si>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</si>
  <si>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</si>
  <si>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</si>
  <si>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</si>
  <si>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</si>
  <si>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</si>
  <si>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</si>
  <si>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</si>
  <si>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</si>
  <si>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</si>
  <si>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</si>
  <si>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</si>
  <si>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</si>
  <si>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</si>
  <si>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</si>
  <si>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</si>
  <si>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</si>
  <si>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</si>
  <si>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</si>
  <si>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</si>
  <si>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</si>
  <si>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</si>
  <si>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</si>
  <si>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</si>
  <si>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</si>
  <si>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</si>
  <si>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</si>
  <si>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</si>
  <si>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</si>
  <si>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</si>
  <si>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</si>
  <si>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</si>
  <si>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</si>
  <si>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</si>
  <si>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</si>
  <si>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</si>
  <si>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</si>
  <si>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</si>
  <si>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</si>
  <si>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</si>
  <si>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</si>
  <si>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</si>
  <si>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</si>
  <si>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</si>
  <si>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</si>
  <si>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</si>
  <si>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</si>
  <si>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</si>
  <si>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</si>
  <si>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</si>
  <si>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</si>
  <si>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</si>
  <si>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</si>
  <si>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</si>
  <si>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</si>
  <si>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</si>
  <si>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</si>
  <si>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</si>
  <si>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</si>
  <si>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</si>
  <si>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</si>
  <si>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</si>
  <si>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</si>
  <si>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</si>
  <si>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</si>
  <si>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</si>
  <si>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</si>
  <si>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</si>
  <si>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</si>
  <si>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</si>
  <si>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</si>
  <si>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</si>
  <si>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</si>
  <si>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</si>
  <si>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</si>
  <si>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</si>
  <si>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</si>
  <si>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</si>
  <si>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</si>
  <si>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</si>
  <si>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</si>
  <si>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</si>
  <si>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</si>
  <si>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</si>
  <si>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</si>
  <si>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</si>
  <si>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</si>
  <si>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</si>
  <si>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</si>
  <si>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</si>
  <si>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</si>
  <si>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</si>
  <si>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</si>
  <si>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</si>
  <si>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</si>
  <si>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</si>
  <si>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</si>
  <si>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</si>
  <si>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</si>
  <si>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</si>
  <si>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</si>
  <si>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</si>
  <si>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</si>
  <si>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</si>
  <si>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</si>
  <si>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</si>
  <si>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</si>
  <si>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</si>
  <si>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</si>
  <si>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</si>
  <si>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</si>
  <si>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</si>
  <si>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</si>
  <si>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</si>
  <si>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</si>
  <si>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</si>
  <si>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</si>
  <si>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</si>
  <si>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</si>
  <si>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</si>
  <si>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</si>
  <si>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</si>
  <si>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</si>
  <si>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</si>
  <si>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</si>
  <si>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</si>
  <si>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</si>
  <si>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</si>
  <si>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</si>
  <si>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</si>
  <si>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</si>
  <si>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</si>
  <si>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</si>
  <si>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</si>
  <si>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</si>
  <si>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</si>
  <si>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</si>
  <si>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</si>
  <si>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</si>
  <si>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</si>
  <si>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</si>
  <si>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</si>
  <si>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</si>
  <si>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</si>
  <si>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</si>
  <si>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</si>
  <si>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</si>
  <si>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</si>
  <si>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</si>
  <si>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</si>
  <si>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</si>
  <si>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</si>
  <si>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</si>
  <si>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</si>
  <si>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</si>
  <si>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</si>
  <si>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</si>
  <si>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</si>
  <si>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</si>
  <si>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</si>
  <si>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</si>
  <si>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</si>
  <si>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</si>
  <si>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</si>
  <si>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</si>
  <si>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</si>
  <si>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</si>
  <si>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</si>
  <si>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</si>
  <si>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</si>
  <si>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</si>
  <si>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</si>
  <si>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</si>
  <si>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</si>
  <si>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</si>
  <si>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</si>
  <si>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</si>
  <si>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</si>
  <si>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</si>
  <si>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</si>
  <si>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</si>
  <si>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</si>
  <si>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</si>
  <si>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</si>
  <si>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</si>
  <si>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</si>
  <si>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</si>
  <si>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</si>
  <si>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</si>
  <si>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</si>
  <si>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</si>
  <si>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</si>
  <si>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</si>
  <si>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</si>
  <si>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</si>
  <si>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</si>
  <si>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</si>
  <si>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</si>
  <si>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</si>
  <si>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</si>
  <si>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</si>
  <si>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</si>
  <si>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</si>
  <si>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</si>
  <si>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</si>
  <si>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</si>
  <si>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</si>
  <si>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</si>
  <si>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</si>
  <si>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</si>
  <si>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</si>
  <si>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</si>
  <si>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</si>
  <si>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</si>
  <si>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</si>
  <si>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</si>
  <si>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</si>
  <si>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</si>
  <si>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</si>
  <si>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</si>
  <si>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</si>
  <si>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</si>
  <si>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</si>
  <si>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</si>
  <si>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</si>
  <si>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</si>
  <si>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</si>
  <si>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</si>
  <si>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</si>
  <si>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</si>
  <si>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</si>
  <si>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</si>
  <si>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</si>
  <si>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</si>
  <si>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</si>
  <si>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</si>
  <si>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</si>
  <si>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</si>
  <si>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</si>
  <si>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</si>
  <si>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</si>
  <si>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</si>
  <si>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</si>
  <si>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</si>
  <si>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</si>
  <si>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</si>
  <si>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</si>
  <si>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</si>
  <si>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</si>
  <si>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</si>
  <si>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</si>
  <si>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</si>
  <si>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</si>
  <si>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</si>
  <si>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</si>
  <si>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</si>
  <si>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</si>
  <si>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</si>
  <si>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</si>
  <si>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</si>
  <si>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</si>
  <si>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</si>
  <si>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</si>
  <si>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</si>
  <si>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</si>
  <si>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</si>
  <si>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</si>
  <si>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</si>
  <si>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</si>
  <si>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</si>
  <si>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</si>
  <si>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</si>
  <si>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</si>
  <si>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</si>
  <si>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</si>
  <si>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</si>
  <si>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</si>
  <si>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</si>
  <si>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</si>
  <si>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</si>
  <si>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</si>
  <si>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</si>
  <si>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</si>
  <si>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</si>
  <si>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</si>
  <si>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</si>
  <si>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</si>
  <si>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</si>
  <si>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</si>
  <si>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</si>
  <si>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</si>
  <si>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</si>
  <si>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</si>
  <si>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</si>
  <si>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</si>
  <si>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</si>
  <si>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</si>
  <si>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</si>
  <si>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</si>
  <si>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</si>
  <si>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</si>
  <si>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</si>
  <si>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</si>
  <si>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</si>
  <si>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</si>
  <si>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</si>
  <si>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</si>
  <si>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</si>
  <si>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</si>
  <si>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</si>
  <si>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</si>
  <si>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</si>
  <si>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</si>
  <si>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</si>
  <si>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</si>
  <si>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</si>
  <si>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</si>
  <si>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</si>
  <si>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</si>
  <si>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</si>
  <si>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</si>
  <si>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</si>
  <si>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</si>
  <si>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</si>
  <si>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</si>
  <si>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</si>
  <si>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</si>
  <si>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</si>
  <si>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</si>
  <si>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</si>
  <si>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</si>
  <si>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</si>
  <si>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</si>
  <si>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</si>
  <si>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</si>
  <si>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</si>
  <si>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</si>
  <si>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</si>
  <si>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</si>
  <si>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</si>
  <si>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</si>
  <si>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</si>
  <si>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</si>
  <si>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</si>
  <si>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</si>
  <si>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</si>
  <si>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</si>
  <si>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</si>
  <si>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</si>
  <si>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</si>
  <si>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</si>
  <si>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</si>
  <si>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</si>
  <si>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</si>
  <si>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</si>
  <si>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</si>
  <si>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</si>
  <si>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</si>
  <si>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</si>
  <si>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</si>
  <si>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</si>
  <si>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</si>
  <si>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</si>
  <si>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</si>
  <si>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</si>
  <si>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</si>
  <si>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</si>
  <si>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</si>
  <si>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</si>
  <si>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</si>
  <si>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</si>
  <si>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</si>
  <si>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</si>
  <si>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</si>
  <si>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</si>
  <si>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</si>
  <si>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</si>
  <si>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</si>
  <si>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</si>
  <si>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</si>
  <si>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</si>
  <si>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</si>
  <si>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</si>
  <si>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</si>
  <si>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</si>
  <si>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</si>
  <si>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</si>
  <si>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</si>
  <si>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</si>
  <si>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</si>
  <si>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</si>
  <si>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</si>
  <si>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</si>
  <si>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</si>
  <si>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</si>
  <si>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</si>
  <si>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</si>
  <si>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</si>
  <si>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</si>
  <si>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</si>
  <si>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</si>
  <si>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</si>
  <si>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</si>
  <si>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</si>
  <si>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</si>
  <si>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</si>
  <si>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</si>
  <si>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</si>
  <si>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</si>
  <si>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</si>
  <si>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</si>
  <si>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</si>
  <si>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</si>
  <si>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</si>
  <si>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</si>
  <si>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</si>
  <si>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</si>
  <si>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</si>
  <si>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</si>
  <si>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</si>
  <si>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</si>
  <si>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</si>
  <si>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</si>
  <si>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</si>
  <si>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</si>
  <si>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</si>
  <si>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</si>
  <si>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</si>
  <si>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</si>
  <si>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</si>
  <si>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</si>
  <si>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</si>
  <si>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</si>
  <si>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</si>
  <si>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</si>
  <si>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</si>
  <si>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</si>
  <si>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</si>
  <si>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</si>
  <si>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</si>
  <si>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</si>
  <si>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</si>
  <si>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</si>
  <si>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</si>
  <si>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</si>
  <si>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</si>
  <si>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</si>
  <si>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</si>
  <si>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</si>
  <si>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</si>
  <si>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</si>
  <si>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</si>
  <si>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</si>
  <si>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</si>
  <si>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</si>
  <si>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</si>
  <si>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</si>
  <si>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</si>
  <si>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</si>
  <si>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</si>
  <si>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</si>
  <si>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</si>
  <si>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</si>
  <si>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</si>
  <si>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</si>
  <si>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</si>
  <si>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</si>
  <si>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</si>
  <si>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</si>
  <si>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</si>
  <si>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</si>
  <si>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</si>
  <si>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</si>
  <si>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</si>
  <si>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</si>
  <si>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</si>
  <si>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</si>
  <si>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</si>
  <si>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</si>
  <si>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</si>
  <si>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</si>
  <si>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</si>
  <si>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</si>
  <si>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</si>
  <si>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</si>
  <si>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</si>
  <si>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</si>
  <si>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</si>
  <si>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</si>
  <si>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</si>
  <si>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</si>
  <si>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</si>
  <si>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</si>
  <si>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</si>
  <si>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</si>
  <si>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</si>
  <si>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</si>
  <si>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</si>
  <si>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</si>
  <si>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</si>
  <si>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</si>
  <si>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</si>
  <si>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</si>
  <si>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</si>
  <si>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</si>
  <si>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</si>
  <si>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</si>
  <si>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</si>
  <si>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</si>
  <si>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</si>
  <si>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</si>
  <si>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</si>
  <si>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</si>
  <si>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</si>
  <si>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</si>
  <si>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</si>
  <si>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</si>
  <si>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</si>
  <si>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</si>
  <si>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</si>
  <si>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</si>
  <si>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</si>
  <si>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</si>
  <si>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</si>
  <si>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</si>
  <si>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</si>
  <si>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</si>
  <si>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</si>
  <si>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</si>
  <si>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</si>
  <si>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</si>
  <si>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</si>
  <si>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</si>
  <si>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</si>
  <si>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</si>
  <si>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</si>
  <si>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</si>
  <si>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</si>
  <si>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</si>
  <si>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</si>
  <si>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</si>
  <si>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</si>
  <si>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</si>
  <si>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</si>
  <si>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</si>
  <si>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</si>
  <si>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</si>
  <si>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</si>
  <si>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</si>
  <si>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</si>
  <si>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</si>
  <si>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</si>
  <si>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</si>
  <si>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</si>
  <si>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</si>
  <si>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</si>
  <si>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</si>
  <si>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</si>
  <si>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</si>
  <si>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</si>
  <si>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</si>
  <si>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</si>
  <si>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</si>
  <si>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</si>
  <si>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</si>
  <si>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</si>
  <si>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</si>
  <si>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</si>
  <si>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</si>
  <si>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</si>
  <si>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</si>
  <si>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</si>
  <si>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</si>
  <si>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</si>
  <si>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</si>
  <si>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</si>
  <si>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</si>
  <si>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</si>
  <si>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</si>
  <si>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</si>
  <si>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</si>
  <si>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</si>
  <si>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</si>
  <si>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</si>
  <si>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</si>
  <si>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</si>
  <si>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</si>
  <si>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</si>
  <si>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</si>
  <si>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</si>
  <si>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</si>
  <si>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</si>
  <si>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</si>
  <si>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</si>
  <si>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</si>
  <si>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</si>
  <si>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</si>
  <si>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</si>
  <si>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</si>
  <si>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</si>
  <si>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</si>
  <si>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</si>
  <si>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</si>
  <si>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</si>
  <si>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</si>
  <si>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</si>
  <si>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</si>
  <si>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</si>
  <si>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</si>
  <si>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</si>
  <si>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</si>
  <si>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</si>
  <si>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</si>
  <si>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</si>
  <si>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</si>
  <si>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</si>
  <si>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</si>
  <si>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</si>
  <si>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</si>
  <si>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</si>
  <si>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</si>
  <si>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</si>
  <si>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</si>
  <si>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</si>
  <si>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</si>
  <si>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</si>
  <si>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</si>
  <si>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</si>
  <si>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</si>
  <si>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</si>
  <si>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</si>
  <si>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</si>
  <si>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</si>
  <si>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</si>
  <si>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</si>
  <si>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</si>
  <si>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</si>
  <si>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</si>
  <si>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</si>
  <si>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</si>
  <si>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</si>
  <si>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</si>
  <si>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</si>
  <si>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</si>
  <si>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</si>
  <si>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</si>
  <si>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</si>
  <si>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</si>
  <si>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</si>
  <si>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</si>
  <si>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</si>
  <si>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</si>
  <si>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</si>
  <si>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</si>
  <si>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</si>
  <si>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</si>
  <si>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</si>
  <si>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</si>
  <si>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</si>
  <si>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</si>
  <si>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</si>
  <si>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</si>
  <si>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count_blank</t>
  </si>
  <si>
    <t>year_average</t>
  </si>
  <si>
    <t>hsplt_handled</t>
  </si>
  <si>
    <t>city_handled</t>
  </si>
  <si>
    <t>first_name</t>
  </si>
  <si>
    <t>last_name</t>
  </si>
  <si>
    <t>title</t>
  </si>
  <si>
    <t>no of surgery</t>
  </si>
  <si>
    <t>BMI_category</t>
  </si>
  <si>
    <t>dd/mm/yy</t>
  </si>
  <si>
    <t>state_id</t>
  </si>
  <si>
    <t>age</t>
  </si>
  <si>
    <t>customer_no</t>
  </si>
  <si>
    <t>No.of.surgery</t>
  </si>
  <si>
    <t>Age</t>
  </si>
  <si>
    <t>Children</t>
  </si>
  <si>
    <t>Title</t>
  </si>
  <si>
    <t>First_Name</t>
  </si>
  <si>
    <t>Last_Name</t>
  </si>
  <si>
    <t>Month</t>
  </si>
  <si>
    <t>Year</t>
  </si>
  <si>
    <t>Date</t>
  </si>
  <si>
    <t>DD/MM/YYY</t>
  </si>
  <si>
    <t>Hospital_tier</t>
  </si>
  <si>
    <t>City_tier</t>
  </si>
  <si>
    <t>smoker_missing</t>
  </si>
  <si>
    <t>Weight_Status</t>
  </si>
  <si>
    <t>Diabetes Level</t>
  </si>
  <si>
    <t>Row Labels</t>
  </si>
  <si>
    <t>Grand Total</t>
  </si>
  <si>
    <t>count</t>
  </si>
  <si>
    <t>smokers</t>
  </si>
  <si>
    <t>Sum</t>
  </si>
  <si>
    <t>Average</t>
  </si>
  <si>
    <t>Count</t>
  </si>
  <si>
    <t>Sum of charges</t>
  </si>
  <si>
    <t>Normal Weight</t>
  </si>
  <si>
    <t>Obesity</t>
  </si>
  <si>
    <t>Overweight</t>
  </si>
  <si>
    <t>Underweight</t>
  </si>
  <si>
    <t>Diabetes</t>
  </si>
  <si>
    <t>Normal</t>
  </si>
  <si>
    <t>Prediabetes</t>
  </si>
  <si>
    <t>Customer Count</t>
  </si>
  <si>
    <t>Average BMI</t>
  </si>
  <si>
    <t>Average HBA1C</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</si>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</sst>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mmm\,\ yyyy"/>
    <numFmt numFmtId="165" formatCode="[$$-409]#,##0.00"/>
    <numFmt numFmtId="166" formatCode="dd/mm/yyyy;@"/>
    <numFmt numFmtId="167" formatCode="[$$-1009]#,##0.00"/>
    <numFmt numFmtId="168" formatCode="&quot;£&quot;#,##0.00"/>
    <numFmt numFmtId="169" formatCode="0.0"/>
  </numFmts>
  <fonts count="10"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sz val="8"/>
      <name val="Calibri"/>
      <family val="2"/>
      <scheme val="minor"/>
    </font>
    <font>
      <b/>
      <sz val="11"/>
      <color theme="4" tint="-0.249977111117893"/>
      <name val="Calibri"/>
      <family val="2"/>
      <scheme val="minor"/>
    </font>
    <font>
      <sz val="11"/>
      <color theme="4" tint="-0.249977111117893"/>
      <name val="Calibri"/>
      <family val="2"/>
      <scheme val="minor"/>
    </font>
    <font>
      <b/>
      <sz val="11"/>
      <color theme="1"/>
      <name val="Calibri"/>
      <family val="2"/>
      <scheme val="minor"/>
    </font>
    <font>
      <b/>
      <sz val="12"/>
      <color theme="1"/>
      <name val="Calibri"/>
      <family val="2"/>
      <scheme val="minor"/>
    </font>
  </fonts>
  <fills count="7">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0"/>
        <bgColor indexed="64"/>
      </patternFill>
    </fill>
    <fill>
      <patternFill patternType="solid">
        <fgColor theme="4" tint="0.79998168889431442"/>
        <bgColor theme="4" tint="0.79998168889431442"/>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right/>
      <top style="thin">
        <color theme="4"/>
      </top>
      <bottom/>
      <diagonal/>
    </border>
    <border>
      <left/>
      <right/>
      <top/>
      <bottom style="thin">
        <color theme="4"/>
      </bottom>
      <diagonal/>
    </border>
    <border>
      <left/>
      <right/>
      <top style="thin">
        <color indexed="64"/>
      </top>
      <bottom/>
      <diagonal/>
    </border>
  </borders>
  <cellStyleXfs count="2">
    <xf numFmtId="0" fontId="0" fillId="0" borderId="0"/>
    <xf numFmtId="0" fontId="1" fillId="0" borderId="0"/>
  </cellStyleXfs>
  <cellXfs count="52">
    <xf numFmtId="0" fontId="0" fillId="0" borderId="0" xfId="0"/>
    <xf numFmtId="0" fontId="1" fillId="0" borderId="0" xfId="1"/>
    <xf numFmtId="0" fontId="0" fillId="0" borderId="0" xfId="0" applyAlignment="1">
      <alignment horizontal="center" vertical="center"/>
    </xf>
    <xf numFmtId="0" fontId="2" fillId="3" borderId="1" xfId="0" applyFont="1" applyFill="1" applyBorder="1" applyAlignment="1">
      <alignment horizontal="center" vertical="center"/>
    </xf>
    <xf numFmtId="164" fontId="4"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0" fontId="0" fillId="0" borderId="0" xfId="0" applyAlignment="1">
      <alignment horizontal="left" vertical="center"/>
    </xf>
    <xf numFmtId="0" fontId="0" fillId="0" borderId="0" xfId="0" applyAlignment="1">
      <alignment horizontal="left"/>
    </xf>
    <xf numFmtId="0" fontId="0" fillId="0" borderId="0" xfId="0" applyBorder="1"/>
    <xf numFmtId="0" fontId="0" fillId="0" borderId="0" xfId="0" applyBorder="1" applyAlignment="1">
      <alignment horizontal="left"/>
    </xf>
    <xf numFmtId="0" fontId="0" fillId="0" borderId="0" xfId="0" applyBorder="1" applyAlignment="1">
      <alignment horizontal="left" vertical="center"/>
    </xf>
    <xf numFmtId="14" fontId="0" fillId="0" borderId="0" xfId="0" applyNumberFormat="1" applyBorder="1" applyAlignment="1">
      <alignment horizontal="left"/>
    </xf>
    <xf numFmtId="0" fontId="0" fillId="5" borderId="0" xfId="0" applyFill="1" applyAlignment="1">
      <alignment horizontal="left"/>
    </xf>
    <xf numFmtId="0" fontId="0" fillId="0" borderId="0" xfId="0" applyAlignment="1">
      <alignment vertical="center"/>
    </xf>
    <xf numFmtId="0" fontId="1" fillId="0" borderId="0" xfId="1" applyAlignment="1"/>
    <xf numFmtId="0" fontId="0" fillId="0" borderId="0" xfId="0" applyAlignment="1"/>
    <xf numFmtId="0" fontId="3" fillId="2" borderId="2" xfId="0" applyFont="1" applyFill="1" applyBorder="1" applyAlignment="1">
      <alignment horizontal="left" vertical="center"/>
    </xf>
    <xf numFmtId="0" fontId="7" fillId="6" borderId="0" xfId="0" applyFont="1" applyFill="1"/>
    <xf numFmtId="0" fontId="7" fillId="0" borderId="0" xfId="0" applyFont="1"/>
    <xf numFmtId="0" fontId="7" fillId="6" borderId="7" xfId="0" applyFont="1" applyFill="1" applyBorder="1"/>
    <xf numFmtId="0" fontId="7" fillId="6" borderId="8" xfId="0" applyFont="1" applyFill="1" applyBorder="1"/>
    <xf numFmtId="0" fontId="7" fillId="6" borderId="8" xfId="0" applyFont="1" applyFill="1" applyBorder="1" applyAlignment="1">
      <alignment horizontal="left"/>
    </xf>
    <xf numFmtId="0" fontId="7" fillId="6" borderId="6" xfId="0" applyFont="1" applyFill="1" applyBorder="1" applyAlignment="1">
      <alignment horizontal="left"/>
    </xf>
    <xf numFmtId="0" fontId="7" fillId="5" borderId="6" xfId="0" applyFont="1" applyFill="1" applyBorder="1" applyAlignment="1">
      <alignment horizontal="left"/>
    </xf>
    <xf numFmtId="0" fontId="7" fillId="6" borderId="6" xfId="0" applyFont="1" applyFill="1" applyBorder="1"/>
    <xf numFmtId="0" fontId="7" fillId="0" borderId="0" xfId="0" applyFont="1" applyAlignment="1">
      <alignment horizontal="left"/>
    </xf>
    <xf numFmtId="0" fontId="7" fillId="5" borderId="0" xfId="0" applyFont="1" applyFill="1" applyAlignment="1">
      <alignment horizontal="left"/>
    </xf>
    <xf numFmtId="0" fontId="7" fillId="6" borderId="0" xfId="0" applyFont="1" applyFill="1" applyAlignment="1">
      <alignment horizontal="left"/>
    </xf>
    <xf numFmtId="0" fontId="7" fillId="6" borderId="7" xfId="0" applyFont="1" applyFill="1" applyBorder="1" applyAlignment="1">
      <alignment horizontal="left"/>
    </xf>
    <xf numFmtId="0" fontId="7" fillId="5" borderId="7" xfId="0" applyFont="1" applyFill="1" applyBorder="1" applyAlignment="1">
      <alignment horizontal="left"/>
    </xf>
    <xf numFmtId="0" fontId="3" fillId="2" borderId="2" xfId="0" applyFont="1" applyFill="1" applyBorder="1" applyAlignment="1">
      <alignment horizontal="center" vertical="center"/>
    </xf>
    <xf numFmtId="0" fontId="6" fillId="2" borderId="0" xfId="0" applyFont="1" applyFill="1" applyBorder="1" applyAlignment="1">
      <alignment horizontal="left"/>
    </xf>
    <xf numFmtId="0" fontId="6" fillId="2" borderId="0" xfId="0" applyFont="1" applyFill="1" applyBorder="1"/>
    <xf numFmtId="166" fontId="0" fillId="0" borderId="0" xfId="0" applyNumberFormat="1"/>
    <xf numFmtId="167" fontId="0" fillId="0" borderId="0" xfId="0" applyNumberFormat="1" applyAlignment="1">
      <alignment horizontal="left"/>
    </xf>
    <xf numFmtId="0" fontId="0" fillId="0" borderId="0" xfId="0" pivotButton="1"/>
    <xf numFmtId="0" fontId="0" fillId="0" borderId="0" xfId="0" applyNumberFormat="1"/>
    <xf numFmtId="0" fontId="8" fillId="0" borderId="0" xfId="0" applyFont="1"/>
    <xf numFmtId="0" fontId="9" fillId="0" borderId="5" xfId="0" applyFont="1" applyBorder="1" applyAlignment="1">
      <alignment horizontal="left"/>
    </xf>
    <xf numFmtId="0" fontId="0" fillId="0" borderId="0" xfId="0" applyNumberFormat="1" applyAlignment="1">
      <alignment horizontal="left"/>
    </xf>
    <xf numFmtId="0" fontId="8" fillId="0" borderId="0" xfId="0" applyNumberFormat="1" applyFont="1"/>
    <xf numFmtId="0" fontId="8" fillId="0" borderId="0" xfId="0" applyFont="1" applyAlignment="1">
      <alignment horizontal="left" vertical="center"/>
    </xf>
    <xf numFmtId="165" fontId="0" fillId="0" borderId="0" xfId="0" applyNumberFormat="1"/>
    <xf numFmtId="165" fontId="8" fillId="0" borderId="0" xfId="0" applyNumberFormat="1" applyFont="1"/>
    <xf numFmtId="169" fontId="0" fillId="0" borderId="0" xfId="0" applyNumberFormat="1"/>
    <xf numFmtId="0" fontId="0" fillId="0" borderId="0" xfId="0"/>
    <xf numFmtId="0" fontId="1" fillId="2" borderId="3" xfId="0" applyFont="1" applyFill="1" applyBorder="1"/>
    <xf numFmtId="0" fontId="1" fillId="2" borderId="5" xfId="0" applyFont="1" applyFill="1" applyBorder="1"/>
    <xf numFmtId="0" fontId="1" fillId="2" borderId="5" xfId="0" applyFont="1" applyFill="1" applyBorder="1" applyAlignment="1">
      <alignment horizontal="left"/>
    </xf>
    <xf numFmtId="166" fontId="1" fillId="2" borderId="5" xfId="0" applyNumberFormat="1" applyFont="1" applyFill="1" applyBorder="1"/>
    <xf numFmtId="0" fontId="1" fillId="2" borderId="4" xfId="0" applyFont="1" applyFill="1" applyBorder="1" applyAlignment="1">
      <alignment horizontal="left"/>
    </xf>
    <xf numFmtId="0" fontId="0" fillId="0" borderId="0" xfId="0"/>
  </cellXfs>
  <cellStyles count="2">
    <cellStyle name="Normal" xfId="0" builtinId="0"/>
    <cellStyle name="Normal 2" xfId="1" xr:uid="{00000000-0005-0000-0000-000001000000}"/>
  </cellStyles>
  <dxfs count="67">
    <dxf>
      <numFmt numFmtId="169" formatCode="0.0"/>
    </dxf>
    <dxf>
      <numFmt numFmtId="169" formatCode="0.0"/>
    </dxf>
    <dxf>
      <numFmt numFmtId="165" formatCode="[$$-409]#,##0.00"/>
    </dxf>
    <dxf>
      <numFmt numFmtId="165" formatCode="[$$-409]#,##0.00"/>
    </dxf>
    <dxf>
      <numFmt numFmtId="165" formatCode="[$$-409]#,##0.00"/>
    </dxf>
    <dxf>
      <numFmt numFmtId="165" formatCode="[$$-409]#,##0.00"/>
    </dxf>
    <dxf>
      <numFmt numFmtId="165" formatCode="[$$-409]#,##0.00"/>
    </dxf>
    <dxf>
      <numFmt numFmtId="168" formatCode="&quot;£&quot;#,##0.00"/>
    </dxf>
    <dxf>
      <numFmt numFmtId="0" formatCode="General"/>
    </dxf>
    <dxf>
      <numFmt numFmtId="0" formatCode="General"/>
    </dxf>
    <dxf>
      <numFmt numFmtId="0" formatCode="General"/>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numFmt numFmtId="0" formatCode="General"/>
    </dxf>
    <dxf>
      <numFmt numFmtId="167" formatCode="[$$-1009]#,##0.00"/>
      <alignment horizontal="left" vertical="bottom" textRotation="0" wrapText="0" indent="0" justifyLastLine="0" shrinkToFit="0" readingOrder="0"/>
    </dxf>
    <dxf>
      <numFmt numFmtId="167" formatCode="[$$-1009]#,##0.00"/>
      <alignment horizontal="left"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dd/mm/yyyy;@"/>
    </dxf>
    <dxf>
      <numFmt numFmtId="0" formatCode="General"/>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border outline="0">
        <top style="medium">
          <color indexed="64"/>
        </top>
      </border>
    </dxf>
    <dxf>
      <border outline="0">
        <bottom style="medium">
          <color indexed="64"/>
        </bottom>
      </border>
    </dxf>
    <dxf>
      <font>
        <b val="0"/>
        <i val="0"/>
        <strike val="0"/>
        <condense val="0"/>
        <extend val="0"/>
        <outline val="0"/>
        <shadow val="0"/>
        <u val="none"/>
        <vertAlign val="baseline"/>
        <sz val="12"/>
        <color theme="1"/>
        <name val="Calibri"/>
        <family val="2"/>
        <scheme val="minor"/>
      </font>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19" formatCode="dd/mm/yyyy"/>
      <alignment horizontal="left" vertical="bottom" textRotation="0" wrapText="0" indent="0" justifyLastLine="0" shrinkToFit="0" readingOrder="0"/>
    </dxf>
    <dxf>
      <numFmt numFmtId="0" formatCode="General"/>
    </dxf>
    <dxf>
      <numFmt numFmtId="0" formatCode="General"/>
    </dxf>
    <dxf>
      <numFmt numFmtId="0" formatCode="General"/>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numFmt numFmtId="0" formatCode="General"/>
    </dxf>
    <dxf>
      <alignment horizontal="left" vertical="bottom" textRotation="0" wrapText="0" indent="0" justifyLastLine="0" shrinkToFit="0" readingOrder="0"/>
    </dxf>
    <dxf>
      <alignment horizontal="left" vertical="bottom" textRotation="0" wrapText="0" indent="0" justifyLastLine="0" shrinkToFit="0" readingOrder="0"/>
    </dxf>
    <dxf>
      <border outline="0">
        <left style="medium">
          <color indexed="64"/>
        </left>
        <right style="medium">
          <color indexed="64"/>
        </right>
        <top style="medium">
          <color indexed="64"/>
        </top>
        <bottom style="medium">
          <color indexed="64"/>
        </bottom>
      </border>
    </dxf>
    <dxf>
      <alignment horizontal="left" vertical="center" textRotation="0" wrapText="0" indent="0" justifyLastLine="0" shrinkToFit="0" readingOrder="0"/>
    </dxf>
    <dxf>
      <font>
        <b val="0"/>
        <i val="0"/>
        <strike val="0"/>
        <condense val="0"/>
        <extend val="0"/>
        <outline val="0"/>
        <shadow val="0"/>
        <u val="none"/>
        <vertAlign val="baseline"/>
        <sz val="11"/>
        <color theme="4" tint="-0.249977111117893"/>
        <name val="Calibri"/>
        <family val="2"/>
        <scheme val="minor"/>
      </font>
      <fill>
        <patternFill patternType="solid">
          <fgColor theme="4" tint="0.79998168889431442"/>
          <bgColor theme="4" tint="0.79998168889431442"/>
        </patternFill>
      </fill>
      <border diagonalUp="0" diagonalDown="0">
        <left/>
        <right/>
        <top style="thin">
          <color theme="4"/>
        </top>
        <bottom/>
        <vertical/>
        <horizontal/>
      </border>
    </dxf>
    <dxf>
      <font>
        <b val="0"/>
        <i val="0"/>
        <strike val="0"/>
        <condense val="0"/>
        <extend val="0"/>
        <outline val="0"/>
        <shadow val="0"/>
        <u val="none"/>
        <vertAlign val="baseline"/>
        <sz val="11"/>
        <color theme="4" tint="-0.249977111117893"/>
        <name val="Calibri"/>
        <family val="2"/>
        <scheme val="minor"/>
      </font>
      <fill>
        <patternFill patternType="solid">
          <fgColor theme="4" tint="0.79998168889431442"/>
          <bgColor theme="4" tint="0.79998168889431442"/>
        </patternFill>
      </fill>
    </dxf>
    <dxf>
      <font>
        <b val="0"/>
        <i val="0"/>
        <strike val="0"/>
        <condense val="0"/>
        <extend val="0"/>
        <outline val="0"/>
        <shadow val="0"/>
        <u val="none"/>
        <vertAlign val="baseline"/>
        <sz val="11"/>
        <color theme="4" tint="-0.249977111117893"/>
        <name val="Calibri"/>
        <family val="2"/>
        <scheme val="minor"/>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1"/>
        <color theme="4" tint="-0.249977111117893"/>
        <name val="Calibri"/>
        <family val="2"/>
        <scheme val="minor"/>
      </font>
      <fill>
        <patternFill patternType="solid">
          <fgColor theme="4" tint="0.79998168889431442"/>
          <bgColor theme="4" tint="0.79998168889431442"/>
        </patternFill>
      </fill>
      <alignment horizontal="left" vertical="bottom" textRotation="0" wrapText="0" indent="0" justifyLastLine="0" shrinkToFit="0" readingOrder="0"/>
    </dxf>
    <dxf>
      <font>
        <b val="0"/>
        <i val="0"/>
        <strike val="0"/>
        <condense val="0"/>
        <extend val="0"/>
        <outline val="0"/>
        <shadow val="0"/>
        <u val="none"/>
        <vertAlign val="baseline"/>
        <sz val="11"/>
        <color theme="4" tint="-0.249977111117893"/>
        <name val="Calibri"/>
        <family val="2"/>
        <scheme val="minor"/>
      </font>
      <fill>
        <patternFill patternType="solid">
          <fgColor theme="4" tint="0.79998168889431442"/>
          <bgColor theme="4" tint="0.79998168889431442"/>
        </patternFill>
      </fill>
    </dxf>
    <dxf>
      <font>
        <b val="0"/>
        <i val="0"/>
        <strike val="0"/>
        <condense val="0"/>
        <extend val="0"/>
        <outline val="0"/>
        <shadow val="0"/>
        <u val="none"/>
        <vertAlign val="baseline"/>
        <sz val="11"/>
        <color theme="4" tint="-0.249977111117893"/>
        <name val="Calibri"/>
        <family val="2"/>
        <scheme val="minor"/>
      </font>
      <fill>
        <patternFill patternType="solid">
          <fgColor theme="4" tint="0.79998168889431442"/>
          <bgColor theme="4" tint="0.79998168889431442"/>
        </patternFill>
      </fill>
      <alignment horizontal="left" vertical="bottom" textRotation="0" wrapText="0" indent="0" justifyLastLine="0" shrinkToFit="0" readingOrder="0"/>
    </dxf>
    <dxf>
      <font>
        <b val="0"/>
        <i val="0"/>
        <strike val="0"/>
        <condense val="0"/>
        <extend val="0"/>
        <outline val="0"/>
        <shadow val="0"/>
        <u val="none"/>
        <vertAlign val="baseline"/>
        <sz val="11"/>
        <color theme="4" tint="-0.249977111117893"/>
        <name val="Calibri"/>
        <family val="2"/>
        <scheme val="minor"/>
      </font>
      <fill>
        <patternFill patternType="solid">
          <fgColor theme="4" tint="0.79998168889431442"/>
          <bgColor theme="4" tint="0.79998168889431442"/>
        </patternFill>
      </fill>
    </dxf>
    <dxf>
      <font>
        <b val="0"/>
        <i val="0"/>
        <strike val="0"/>
        <condense val="0"/>
        <extend val="0"/>
        <outline val="0"/>
        <shadow val="0"/>
        <u val="none"/>
        <vertAlign val="baseline"/>
        <sz val="11"/>
        <color theme="4" tint="-0.249977111117893"/>
        <name val="Calibri"/>
        <family val="2"/>
        <scheme val="minor"/>
      </font>
      <fill>
        <patternFill patternType="solid">
          <fgColor theme="4" tint="0.79998168889431442"/>
          <bgColor theme="4" tint="0.79998168889431442"/>
        </patternFill>
      </fill>
    </dxf>
    <dxf>
      <font>
        <b val="0"/>
        <i val="0"/>
        <strike val="0"/>
        <condense val="0"/>
        <extend val="0"/>
        <outline val="0"/>
        <shadow val="0"/>
        <u val="none"/>
        <vertAlign val="baseline"/>
        <sz val="11"/>
        <color theme="4" tint="-0.249977111117893"/>
        <name val="Calibri"/>
        <family val="2"/>
        <scheme val="minor"/>
      </font>
      <fill>
        <patternFill patternType="solid">
          <fgColor theme="4" tint="0.79998168889431442"/>
          <bgColor theme="4" tint="0.79998168889431442"/>
        </patternFill>
      </fill>
    </dxf>
    <dxf>
      <font>
        <b val="0"/>
        <i val="0"/>
        <strike val="0"/>
        <condense val="0"/>
        <extend val="0"/>
        <outline val="0"/>
        <shadow val="0"/>
        <u val="none"/>
        <vertAlign val="baseline"/>
        <sz val="11"/>
        <color theme="4" tint="-0.249977111117893"/>
        <name val="Calibri"/>
        <family val="2"/>
        <scheme val="minor"/>
      </font>
      <fill>
        <patternFill patternType="solid">
          <fgColor theme="4" tint="0.79998168889431442"/>
          <bgColor theme="4" tint="0.79998168889431442"/>
        </patternFill>
      </fill>
    </dxf>
    <dxf>
      <font>
        <b val="0"/>
        <i val="0"/>
        <strike val="0"/>
        <condense val="0"/>
        <extend val="0"/>
        <outline val="0"/>
        <shadow val="0"/>
        <u val="none"/>
        <vertAlign val="baseline"/>
        <sz val="11"/>
        <color theme="4" tint="-0.249977111117893"/>
        <name val="Calibri"/>
        <family val="2"/>
        <scheme val="minor"/>
      </font>
      <fill>
        <patternFill patternType="solid">
          <fgColor theme="4" tint="0.79998168889431442"/>
          <bgColor theme="4" tint="0.79998168889431442"/>
        </patternFill>
      </fill>
    </dxf>
    <dxf>
      <font>
        <b val="0"/>
        <i val="0"/>
        <strike val="0"/>
        <condense val="0"/>
        <extend val="0"/>
        <outline val="0"/>
        <shadow val="0"/>
        <u val="none"/>
        <vertAlign val="baseline"/>
        <sz val="11"/>
        <color theme="4" tint="-0.249977111117893"/>
        <name val="Calibri"/>
        <family val="2"/>
        <scheme val="minor"/>
      </font>
      <fill>
        <patternFill patternType="solid">
          <fgColor theme="4" tint="0.79998168889431442"/>
          <bgColor theme="4" tint="0.79998168889431442"/>
        </patternFill>
      </fill>
    </dxf>
    <dxf>
      <border outline="0">
        <top style="thin">
          <color theme="4"/>
        </top>
      </border>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1.xml"/><Relationship Id="rId3" Type="http://schemas.openxmlformats.org/officeDocument/2006/relationships/worksheet" Target="worksheets/sheet3.xml"/><Relationship Id="rId21" Type="http://schemas.microsoft.com/office/2017/10/relationships/person" Target="persons/person2.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20" Type="http://schemas.microsoft.com/office/2017/10/relationships/person" Target="persons/person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1.xml"/><Relationship Id="rId19" Type="http://schemas.microsoft.com/office/2017/10/relationships/person" Target="persons/person0.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 Id="rId22" Type="http://schemas.microsoft.com/office/2017/10/relationships/person" Target="persons/pers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[healthcare.xlsx]Analysis!PivotTable1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Charges by Diabetes Level</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trendline>
            <c:spPr>
              <a:ln w="19050" cap="rnd">
                <a:solidFill>
                  <a:schemeClr val="accent1"/>
                </a:solidFill>
              </a:ln>
              <a:effectLst/>
            </c:spPr>
            <c:trendlineType val="linear"/>
            <c:dispRSqr val="0"/>
            <c:dispEq val="0"/>
          </c:trendline>
          <c:cat>
            <c:strRef>
              <c:f>Analysis!$A$2:$A$5</c:f>
              <c:strCache>
                <c:ptCount val="3"/>
                <c:pt idx="0">
                  <c:v>Diabetes</c:v>
                </c:pt>
                <c:pt idx="1">
                  <c:v>Normal</c:v>
                </c:pt>
                <c:pt idx="2">
                  <c:v>Prediabetes</c:v>
                </c:pt>
              </c:strCache>
            </c:strRef>
          </c:cat>
          <c:val>
            <c:numRef>
              <c:f>Analysis!$B$2:$B$5</c:f>
              <c:numCache>
                <c:formatCode>[$$-409]#,##0.00</c:formatCode>
                <c:ptCount val="3"/>
                <c:pt idx="0">
                  <c:v>12730910.48</c:v>
                </c:pt>
                <c:pt idx="1">
                  <c:v>13239341.660000006</c:v>
                </c:pt>
                <c:pt idx="2">
                  <c:v>5622106.4700000016</c:v>
                </c:pt>
              </c:numCache>
            </c:numRef>
          </c:val>
          <c:extLst>
            <c:ext xmlns:c16="http://schemas.microsoft.com/office/drawing/2014/chart" uri="{C3380CC4-5D6E-409C-BE32-E72D297353CC}">
              <c16:uniqueId val="{00000000-B9C7-4706-93E8-7AFE3183703F}"/>
            </c:ext>
          </c:extLst>
        </c:ser>
        <c:dLbls>
          <c:dLblPos val="outEnd"/>
          <c:showLegendKey val="0"/>
          <c:showVal val="1"/>
          <c:showCatName val="0"/>
          <c:showSerName val="0"/>
          <c:showPercent val="0"/>
          <c:showBubbleSize val="0"/>
        </c:dLbls>
        <c:gapWidth val="100"/>
        <c:overlap val="-24"/>
        <c:axId val="637737343"/>
        <c:axId val="637723423"/>
      </c:barChart>
      <c:catAx>
        <c:axId val="63773734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7723423"/>
        <c:crosses val="autoZero"/>
        <c:auto val="1"/>
        <c:lblAlgn val="ctr"/>
        <c:lblOffset val="100"/>
        <c:noMultiLvlLbl val="0"/>
      </c:catAx>
      <c:valAx>
        <c:axId val="637723423"/>
        <c:scaling>
          <c:orientation val="minMax"/>
        </c:scaling>
        <c:delete val="0"/>
        <c:axPos val="l"/>
        <c:majorGridlines>
          <c:spPr>
            <a:ln w="9525" cap="flat" cmpd="sng" algn="ctr">
              <a:solidFill>
                <a:schemeClr val="lt1">
                  <a:lumMod val="95000"/>
                  <a:alpha val="10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7737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[healthcare.xlsx]charts!PivotTable3</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GB"/>
              <a:t>cancer history distribution</a:t>
            </a:r>
          </a:p>
          <a:p>
            <a:pPr>
              <a:defRPr/>
            </a:pPr>
            <a:endParaRPr lang="en-GB"/>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5275925615681016"/>
          <c:y val="0.24744276757072037"/>
          <c:w val="0.40582900541687611"/>
          <c:h val="0.66229039078448526"/>
        </c:manualLayout>
      </c:layout>
      <c:pieChart>
        <c:varyColors val="1"/>
        <c:ser>
          <c:idx val="0"/>
          <c:order val="0"/>
          <c:tx>
            <c:strRef>
              <c:f>charts!$B$3:$B$4</c:f>
              <c:strCache>
                <c:ptCount val="1"/>
                <c:pt idx="0">
                  <c:v>No</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8E6-46E7-BA8F-52C3352EB1C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B7D-47CF-A6D4-92B2D0B46CF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charts!$A$5:$A$7</c:f>
              <c:strCache>
                <c:ptCount val="2"/>
                <c:pt idx="0">
                  <c:v>No</c:v>
                </c:pt>
                <c:pt idx="1">
                  <c:v>yes</c:v>
                </c:pt>
              </c:strCache>
            </c:strRef>
          </c:cat>
          <c:val>
            <c:numRef>
              <c:f>charts!$B$5:$B$7</c:f>
              <c:numCache>
                <c:formatCode>General</c:formatCode>
                <c:ptCount val="2"/>
                <c:pt idx="0">
                  <c:v>1540</c:v>
                </c:pt>
                <c:pt idx="1">
                  <c:v>404</c:v>
                </c:pt>
              </c:numCache>
            </c:numRef>
          </c:val>
          <c:extLst>
            <c:ext xmlns:c16="http://schemas.microsoft.com/office/drawing/2014/chart" uri="{C3380CC4-5D6E-409C-BE32-E72D297353CC}">
              <c16:uniqueId val="{00000000-F8E6-46E7-BA8F-52C3352EB1CD}"/>
            </c:ext>
          </c:extLst>
        </c:ser>
        <c:ser>
          <c:idx val="1"/>
          <c:order val="1"/>
          <c:tx>
            <c:strRef>
              <c:f>charts!$C$3:$C$4</c:f>
              <c:strCache>
                <c:ptCount val="1"/>
                <c:pt idx="0">
                  <c:v>Yes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B7D-47CF-A6D4-92B2D0B46CF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9B7D-47CF-A6D4-92B2D0B46CF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charts!$A$5:$A$7</c:f>
              <c:strCache>
                <c:ptCount val="2"/>
                <c:pt idx="0">
                  <c:v>No</c:v>
                </c:pt>
                <c:pt idx="1">
                  <c:v>yes</c:v>
                </c:pt>
              </c:strCache>
            </c:strRef>
          </c:cat>
          <c:val>
            <c:numRef>
              <c:f>charts!$C$5:$C$7</c:f>
              <c:numCache>
                <c:formatCode>General</c:formatCode>
                <c:ptCount val="2"/>
                <c:pt idx="0">
                  <c:v>307</c:v>
                </c:pt>
                <c:pt idx="1">
                  <c:v>84</c:v>
                </c:pt>
              </c:numCache>
            </c:numRef>
          </c:val>
          <c:extLst>
            <c:ext xmlns:c16="http://schemas.microsoft.com/office/drawing/2014/chart" uri="{C3380CC4-5D6E-409C-BE32-E72D297353CC}">
              <c16:uniqueId val="{00000001-F8E6-46E7-BA8F-52C3352EB1CD}"/>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[healthcare.xlsx]Medical Analysis!PivotTable_Medical</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Customer Distribution by Weight Status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'Medical Analysis'!$B$1</c:f>
              <c:strCache>
                <c:ptCount val="1"/>
                <c:pt idx="0">
                  <c:v>Customer Count</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704-4C93-9A10-870E7D3B3B9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704-4C93-9A10-870E7D3B3B9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704-4C93-9A10-870E7D3B3B98}"/>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704-4C93-9A10-870E7D3B3B9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'Medical Analysis'!$A$2:$A$6</c:f>
              <c:strCache>
                <c:ptCount val="4"/>
                <c:pt idx="0">
                  <c:v>Normal Weight</c:v>
                </c:pt>
                <c:pt idx="1">
                  <c:v>Obesity</c:v>
                </c:pt>
                <c:pt idx="2">
                  <c:v>Overweight</c:v>
                </c:pt>
                <c:pt idx="3">
                  <c:v>Underweight</c:v>
                </c:pt>
              </c:strCache>
            </c:strRef>
          </c:cat>
          <c:val>
            <c:numRef>
              <c:f>'Medical Analysis'!$B$2:$B$6</c:f>
              <c:numCache>
                <c:formatCode>General</c:formatCode>
                <c:ptCount val="4"/>
                <c:pt idx="0">
                  <c:v>437</c:v>
                </c:pt>
                <c:pt idx="1">
                  <c:v>1221</c:v>
                </c:pt>
                <c:pt idx="2">
                  <c:v>501</c:v>
                </c:pt>
                <c:pt idx="3">
                  <c:v>176</c:v>
                </c:pt>
              </c:numCache>
            </c:numRef>
          </c:val>
          <c:extLst>
            <c:ext xmlns:c16="http://schemas.microsoft.com/office/drawing/2014/chart" uri="{C3380CC4-5D6E-409C-BE32-E72D297353CC}">
              <c16:uniqueId val="{00000000-D38E-4842-B420-627649C1E76C}"/>
            </c:ext>
          </c:extLst>
        </c:ser>
        <c:ser>
          <c:idx val="1"/>
          <c:order val="1"/>
          <c:tx>
            <c:strRef>
              <c:f>'Medical Analysis'!$C$1</c:f>
              <c:strCache>
                <c:ptCount val="1"/>
                <c:pt idx="0">
                  <c:v>Average BMI</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8704-4C93-9A10-870E7D3B3B9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8704-4C93-9A10-870E7D3B3B9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8704-4C93-9A10-870E7D3B3B98}"/>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8704-4C93-9A10-870E7D3B3B9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'Medical Analysis'!$A$2:$A$6</c:f>
              <c:strCache>
                <c:ptCount val="4"/>
                <c:pt idx="0">
                  <c:v>Normal Weight</c:v>
                </c:pt>
                <c:pt idx="1">
                  <c:v>Obesity</c:v>
                </c:pt>
                <c:pt idx="2">
                  <c:v>Overweight</c:v>
                </c:pt>
                <c:pt idx="3">
                  <c:v>Underweight</c:v>
                </c:pt>
              </c:strCache>
            </c:strRef>
          </c:cat>
          <c:val>
            <c:numRef>
              <c:f>'Medical Analysis'!$C$2:$C$6</c:f>
              <c:numCache>
                <c:formatCode>0.0</c:formatCode>
                <c:ptCount val="4"/>
                <c:pt idx="0">
                  <c:v>22.085057208237952</c:v>
                </c:pt>
                <c:pt idx="1">
                  <c:v>37.595536445536396</c:v>
                </c:pt>
                <c:pt idx="2">
                  <c:v>27.528363273453074</c:v>
                </c:pt>
                <c:pt idx="3">
                  <c:v>16.898323863636357</c:v>
                </c:pt>
              </c:numCache>
            </c:numRef>
          </c:val>
          <c:extLst>
            <c:ext xmlns:c16="http://schemas.microsoft.com/office/drawing/2014/chart" uri="{C3380CC4-5D6E-409C-BE32-E72D297353CC}">
              <c16:uniqueId val="{00000001-D38E-4842-B420-627649C1E76C}"/>
            </c:ext>
          </c:extLst>
        </c:ser>
        <c:ser>
          <c:idx val="2"/>
          <c:order val="2"/>
          <c:tx>
            <c:strRef>
              <c:f>'Medical Analysis'!$D$1</c:f>
              <c:strCache>
                <c:ptCount val="1"/>
                <c:pt idx="0">
                  <c:v>Average HBA1C</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8704-4C93-9A10-870E7D3B3B9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8704-4C93-9A10-870E7D3B3B9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8704-4C93-9A10-870E7D3B3B98}"/>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8704-4C93-9A10-870E7D3B3B9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'Medical Analysis'!$A$2:$A$6</c:f>
              <c:strCache>
                <c:ptCount val="4"/>
                <c:pt idx="0">
                  <c:v>Normal Weight</c:v>
                </c:pt>
                <c:pt idx="1">
                  <c:v>Obesity</c:v>
                </c:pt>
                <c:pt idx="2">
                  <c:v>Overweight</c:v>
                </c:pt>
                <c:pt idx="3">
                  <c:v>Underweight</c:v>
                </c:pt>
              </c:strCache>
            </c:strRef>
          </c:cat>
          <c:val>
            <c:numRef>
              <c:f>'Medical Analysis'!$D$2:$D$6</c:f>
              <c:numCache>
                <c:formatCode>0.0</c:formatCode>
                <c:ptCount val="4"/>
                <c:pt idx="0">
                  <c:v>6.4814416475972507</c:v>
                </c:pt>
                <c:pt idx="1">
                  <c:v>6.6199672399672318</c:v>
                </c:pt>
                <c:pt idx="2">
                  <c:v>6.5097005988023939</c:v>
                </c:pt>
                <c:pt idx="3">
                  <c:v>6.7342613636363637</c:v>
                </c:pt>
              </c:numCache>
            </c:numRef>
          </c:val>
          <c:extLst>
            <c:ext xmlns:c16="http://schemas.microsoft.com/office/drawing/2014/chart" uri="{C3380CC4-5D6E-409C-BE32-E72D297353CC}">
              <c16:uniqueId val="{00000002-D38E-4842-B420-627649C1E76C}"/>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[healthcare.xlsx]Analysis!PivotTable1</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Charges by Diabetes Level</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196107335898082"/>
          <c:y val="0.25437213205492171"/>
          <c:w val="0.48616594158606885"/>
          <c:h val="0.53611191458210583"/>
        </c:manualLayout>
      </c:layout>
      <c:barChart>
        <c:barDir val="col"/>
        <c:grouping val="clustered"/>
        <c:varyColors val="0"/>
        <c:ser>
          <c:idx val="0"/>
          <c:order val="0"/>
          <c:tx>
            <c:strRef>
              <c:f>Analysis!$B$1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trendline>
            <c:spPr>
              <a:ln w="19050" cap="rnd">
                <a:solidFill>
                  <a:schemeClr val="accent1"/>
                </a:solidFill>
              </a:ln>
              <a:effectLst/>
            </c:spPr>
            <c:trendlineType val="linear"/>
            <c:dispRSqr val="0"/>
            <c:dispEq val="0"/>
          </c:trendline>
          <c:cat>
            <c:strRef>
              <c:f>Analysis!$A$2:$A$5</c:f>
              <c:strCache>
                <c:ptCount val="3"/>
                <c:pt idx="0">
                  <c:v>Diabetes</c:v>
                </c:pt>
                <c:pt idx="1">
                  <c:v>Normal</c:v>
                </c:pt>
                <c:pt idx="2">
                  <c:v>Prediabetes</c:v>
                </c:pt>
              </c:strCache>
            </c:strRef>
          </c:cat>
          <c:val>
            <c:numRef>
              <c:f>Analysis!$B$2:$B$5</c:f>
              <c:numCache>
                <c:formatCode>[$$-409]#,##0.00</c:formatCode>
                <c:ptCount val="3"/>
                <c:pt idx="0">
                  <c:v>12730910.48</c:v>
                </c:pt>
                <c:pt idx="1">
                  <c:v>13239341.660000006</c:v>
                </c:pt>
                <c:pt idx="2">
                  <c:v>5622106.4700000016</c:v>
                </c:pt>
              </c:numCache>
            </c:numRef>
          </c:val>
          <c:extLst>
            <c:ext xmlns:c16="http://schemas.microsoft.com/office/drawing/2014/chart" uri="{C3380CC4-5D6E-409C-BE32-E72D297353CC}">
              <c16:uniqueId val="{00000001-4968-43F9-AEA2-85ED32833419}"/>
            </c:ext>
          </c:extLst>
        </c:ser>
        <c:dLbls>
          <c:dLblPos val="outEnd"/>
          <c:showLegendKey val="0"/>
          <c:showVal val="1"/>
          <c:showCatName val="0"/>
          <c:showSerName val="0"/>
          <c:showPercent val="0"/>
          <c:showBubbleSize val="0"/>
        </c:dLbls>
        <c:gapWidth val="100"/>
        <c:overlap val="-24"/>
        <c:axId val="637737343"/>
        <c:axId val="637723423"/>
      </c:barChart>
      <c:catAx>
        <c:axId val="63773734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7723423"/>
        <c:crosses val="autoZero"/>
        <c:auto val="1"/>
        <c:lblAlgn val="ctr"/>
        <c:lblOffset val="100"/>
        <c:noMultiLvlLbl val="0"/>
      </c:catAx>
      <c:valAx>
        <c:axId val="637723423"/>
        <c:scaling>
          <c:orientation val="minMax"/>
        </c:scaling>
        <c:delete val="0"/>
        <c:axPos val="l"/>
        <c:majorGridlines>
          <c:spPr>
            <a:ln w="9525" cap="flat" cmpd="sng" algn="ctr">
              <a:solidFill>
                <a:schemeClr val="lt1">
                  <a:lumMod val="95000"/>
                  <a:alpha val="10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7737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[healthcare.xlsx]charts!PivotTable3</c:name>
    <c:fmtId val="1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GB"/>
              <a:t>cancer history distribution</a:t>
            </a:r>
          </a:p>
          <a:p>
            <a:pPr>
              <a:defRPr/>
            </a:pPr>
            <a:endParaRPr lang="en-GB"/>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5275925615681016"/>
          <c:y val="0.24744276757072037"/>
          <c:w val="0.40582900541687611"/>
          <c:h val="0.66229039078448526"/>
        </c:manualLayout>
      </c:layout>
      <c:pieChart>
        <c:varyColors val="1"/>
        <c:ser>
          <c:idx val="0"/>
          <c:order val="0"/>
          <c:tx>
            <c:strRef>
              <c:f>charts!$B$3:$B$4</c:f>
              <c:strCache>
                <c:ptCount val="1"/>
                <c:pt idx="0">
                  <c:v>No</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225-40E9-A899-010989C1EC7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225-40E9-A899-010989C1EC7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charts!$A$5:$A$7</c:f>
              <c:strCache>
                <c:ptCount val="2"/>
                <c:pt idx="0">
                  <c:v>No</c:v>
                </c:pt>
                <c:pt idx="1">
                  <c:v>yes</c:v>
                </c:pt>
              </c:strCache>
            </c:strRef>
          </c:cat>
          <c:val>
            <c:numRef>
              <c:f>charts!$B$5:$B$7</c:f>
              <c:numCache>
                <c:formatCode>General</c:formatCode>
                <c:ptCount val="2"/>
                <c:pt idx="0">
                  <c:v>1540</c:v>
                </c:pt>
                <c:pt idx="1">
                  <c:v>404</c:v>
                </c:pt>
              </c:numCache>
            </c:numRef>
          </c:val>
          <c:extLst>
            <c:ext xmlns:c16="http://schemas.microsoft.com/office/drawing/2014/chart" uri="{C3380CC4-5D6E-409C-BE32-E72D297353CC}">
              <c16:uniqueId val="{00000004-8225-40E9-A899-010989C1EC7A}"/>
            </c:ext>
          </c:extLst>
        </c:ser>
        <c:ser>
          <c:idx val="1"/>
          <c:order val="1"/>
          <c:tx>
            <c:strRef>
              <c:f>charts!$C$3:$C$4</c:f>
              <c:strCache>
                <c:ptCount val="1"/>
                <c:pt idx="0">
                  <c:v>Yes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8225-40E9-A899-010989C1EC7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8-8225-40E9-A899-010989C1EC7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charts!$A$5:$A$7</c:f>
              <c:strCache>
                <c:ptCount val="2"/>
                <c:pt idx="0">
                  <c:v>No</c:v>
                </c:pt>
                <c:pt idx="1">
                  <c:v>yes</c:v>
                </c:pt>
              </c:strCache>
            </c:strRef>
          </c:cat>
          <c:val>
            <c:numRef>
              <c:f>charts!$C$5:$C$7</c:f>
              <c:numCache>
                <c:formatCode>General</c:formatCode>
                <c:ptCount val="2"/>
                <c:pt idx="0">
                  <c:v>307</c:v>
                </c:pt>
                <c:pt idx="1">
                  <c:v>84</c:v>
                </c:pt>
              </c:numCache>
            </c:numRef>
          </c:val>
          <c:extLst>
            <c:ext xmlns:c16="http://schemas.microsoft.com/office/drawing/2014/chart" uri="{C3380CC4-5D6E-409C-BE32-E72D297353CC}">
              <c16:uniqueId val="{00000009-8225-40E9-A899-010989C1EC7A}"/>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[healthcare.xlsx]Medical Analysis!PivotTable_Medical</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Customer Distribution by Weight Status</a:t>
            </a:r>
          </a:p>
        </c:rich>
      </c:tx>
      <c:layout>
        <c:manualLayout>
          <c:xMode val="edge"/>
          <c:yMode val="edge"/>
          <c:x val="0.18436316150136406"/>
          <c:y val="0.13221441458913466"/>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dLbl>
          <c:idx val="0"/>
          <c:layout>
            <c:manualLayout>
              <c:x val="-5.6770162988885646E-2"/>
              <c:y val="-0.13133298904551069"/>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1"/>
        <c:spPr>
          <a:solidFill>
            <a:schemeClr val="accent1"/>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accent1"/>
          </a:solidFill>
          <a:ln>
            <a:noFill/>
          </a:ln>
          <a:effectLst>
            <a:outerShdw blurRad="254000" sx="102000" sy="102000" algn="ctr" rotWithShape="0">
              <a:prstClr val="black">
                <a:alpha val="20000"/>
              </a:prstClr>
            </a:outerShdw>
          </a:effectLst>
        </c:spPr>
      </c:pivotFmt>
      <c:pivotFmt>
        <c:idx val="25"/>
        <c:spPr>
          <a:solidFill>
            <a:schemeClr val="accent1"/>
          </a:solidFill>
          <a:ln>
            <a:noFill/>
          </a:ln>
          <a:effectLst>
            <a:outerShdw blurRad="254000" sx="102000" sy="102000" algn="ctr" rotWithShape="0">
              <a:prstClr val="black">
                <a:alpha val="20000"/>
              </a:prstClr>
            </a:outerShdw>
          </a:effectLst>
        </c:spPr>
      </c:pivotFmt>
      <c:pivotFmt>
        <c:idx val="26"/>
        <c:spPr>
          <a:solidFill>
            <a:schemeClr val="accent1"/>
          </a:solidFill>
          <a:ln>
            <a:noFill/>
          </a:ln>
          <a:effectLst>
            <a:outerShdw blurRad="254000" sx="102000" sy="102000" algn="ctr" rotWithShape="0">
              <a:prstClr val="black">
                <a:alpha val="20000"/>
              </a:prstClr>
            </a:outerShdw>
          </a:effectLst>
        </c:spPr>
      </c:pivotFmt>
      <c:pivotFmt>
        <c:idx val="27"/>
        <c:spPr>
          <a:solidFill>
            <a:schemeClr val="accent1"/>
          </a:solidFill>
          <a:ln>
            <a:noFill/>
          </a:ln>
          <a:effectLst>
            <a:outerShdw blurRad="254000" sx="102000" sy="102000" algn="ctr" rotWithShape="0">
              <a:prstClr val="black">
                <a:alpha val="20000"/>
              </a:prstClr>
            </a:outerShdw>
          </a:effectLst>
        </c:spPr>
      </c:pivotFmt>
      <c:pivotFmt>
        <c:idx val="2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9"/>
        <c:spPr>
          <a:solidFill>
            <a:schemeClr val="accent1"/>
          </a:solidFill>
          <a:ln>
            <a:noFill/>
          </a:ln>
          <a:effectLst>
            <a:outerShdw blurRad="254000" sx="102000" sy="102000" algn="ctr" rotWithShape="0">
              <a:prstClr val="black">
                <a:alpha val="20000"/>
              </a:prstClr>
            </a:outerShdw>
          </a:effectLst>
        </c:spPr>
      </c:pivotFmt>
      <c:pivotFmt>
        <c:idx val="30"/>
        <c:spPr>
          <a:solidFill>
            <a:schemeClr val="accent1"/>
          </a:solidFill>
          <a:ln>
            <a:noFill/>
          </a:ln>
          <a:effectLst>
            <a:outerShdw blurRad="254000" sx="102000" sy="102000" algn="ctr" rotWithShape="0">
              <a:prstClr val="black">
                <a:alpha val="20000"/>
              </a:prstClr>
            </a:outerShdw>
          </a:effectLst>
        </c:spPr>
      </c:pivotFmt>
      <c:pivotFmt>
        <c:idx val="31"/>
        <c:spPr>
          <a:solidFill>
            <a:schemeClr val="accent1"/>
          </a:solidFill>
          <a:ln>
            <a:noFill/>
          </a:ln>
          <a:effectLst>
            <a:outerShdw blurRad="254000" sx="102000" sy="102000" algn="ctr" rotWithShape="0">
              <a:prstClr val="black">
                <a:alpha val="20000"/>
              </a:prstClr>
            </a:outerShdw>
          </a:effectLst>
        </c:spPr>
      </c:pivotFmt>
      <c:pivotFmt>
        <c:idx val="32"/>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'Medical Analysis'!$B$1</c:f>
              <c:strCache>
                <c:ptCount val="1"/>
                <c:pt idx="0">
                  <c:v>Customer Count</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2A9-4B8A-B4A8-4DA2FE45943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2A9-4B8A-B4A8-4DA2FE45943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2A9-4B8A-B4A8-4DA2FE45943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52A9-4B8A-B4A8-4DA2FE459431}"/>
              </c:ext>
            </c:extLst>
          </c:dPt>
          <c:dLbls>
            <c:dLbl>
              <c:idx val="1"/>
              <c:layout>
                <c:manualLayout>
                  <c:x val="-5.6770162988885646E-2"/>
                  <c:y val="-0.13133298904551069"/>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2A9-4B8A-B4A8-4DA2FE459431}"/>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'Medical Analysis'!$A$2:$A$6</c:f>
              <c:strCache>
                <c:ptCount val="4"/>
                <c:pt idx="0">
                  <c:v>Normal Weight</c:v>
                </c:pt>
                <c:pt idx="1">
                  <c:v>Obesity</c:v>
                </c:pt>
                <c:pt idx="2">
                  <c:v>Overweight</c:v>
                </c:pt>
                <c:pt idx="3">
                  <c:v>Underweight</c:v>
                </c:pt>
              </c:strCache>
            </c:strRef>
          </c:cat>
          <c:val>
            <c:numRef>
              <c:f>'Medical Analysis'!$B$2:$B$6</c:f>
              <c:numCache>
                <c:formatCode>General</c:formatCode>
                <c:ptCount val="4"/>
                <c:pt idx="0">
                  <c:v>437</c:v>
                </c:pt>
                <c:pt idx="1">
                  <c:v>1221</c:v>
                </c:pt>
                <c:pt idx="2">
                  <c:v>501</c:v>
                </c:pt>
                <c:pt idx="3">
                  <c:v>176</c:v>
                </c:pt>
              </c:numCache>
            </c:numRef>
          </c:val>
          <c:extLst>
            <c:ext xmlns:c16="http://schemas.microsoft.com/office/drawing/2014/chart" uri="{C3380CC4-5D6E-409C-BE32-E72D297353CC}">
              <c16:uniqueId val="{00000008-52A9-4B8A-B4A8-4DA2FE459431}"/>
            </c:ext>
          </c:extLst>
        </c:ser>
        <c:ser>
          <c:idx val="1"/>
          <c:order val="1"/>
          <c:tx>
            <c:strRef>
              <c:f>'Medical Analysis'!$C$1</c:f>
              <c:strCache>
                <c:ptCount val="1"/>
                <c:pt idx="0">
                  <c:v>Average BMI</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A-52A9-4B8A-B4A8-4DA2FE45943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C-52A9-4B8A-B4A8-4DA2FE45943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E-52A9-4B8A-B4A8-4DA2FE45943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0-52A9-4B8A-B4A8-4DA2FE45943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'Medical Analysis'!$A$2:$A$6</c:f>
              <c:strCache>
                <c:ptCount val="4"/>
                <c:pt idx="0">
                  <c:v>Normal Weight</c:v>
                </c:pt>
                <c:pt idx="1">
                  <c:v>Obesity</c:v>
                </c:pt>
                <c:pt idx="2">
                  <c:v>Overweight</c:v>
                </c:pt>
                <c:pt idx="3">
                  <c:v>Underweight</c:v>
                </c:pt>
              </c:strCache>
            </c:strRef>
          </c:cat>
          <c:val>
            <c:numRef>
              <c:f>'Medical Analysis'!$C$2:$C$6</c:f>
              <c:numCache>
                <c:formatCode>0.0</c:formatCode>
                <c:ptCount val="4"/>
                <c:pt idx="0">
                  <c:v>22.085057208237952</c:v>
                </c:pt>
                <c:pt idx="1">
                  <c:v>37.595536445536396</c:v>
                </c:pt>
                <c:pt idx="2">
                  <c:v>27.528363273453074</c:v>
                </c:pt>
                <c:pt idx="3">
                  <c:v>16.898323863636357</c:v>
                </c:pt>
              </c:numCache>
            </c:numRef>
          </c:val>
          <c:extLst>
            <c:ext xmlns:c16="http://schemas.microsoft.com/office/drawing/2014/chart" uri="{C3380CC4-5D6E-409C-BE32-E72D297353CC}">
              <c16:uniqueId val="{00000011-52A9-4B8A-B4A8-4DA2FE459431}"/>
            </c:ext>
          </c:extLst>
        </c:ser>
        <c:ser>
          <c:idx val="2"/>
          <c:order val="2"/>
          <c:tx>
            <c:strRef>
              <c:f>'Medical Analysis'!$D$1</c:f>
              <c:strCache>
                <c:ptCount val="1"/>
                <c:pt idx="0">
                  <c:v>Average HBA1C</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52A9-4B8A-B4A8-4DA2FE45943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52A9-4B8A-B4A8-4DA2FE45943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52A9-4B8A-B4A8-4DA2FE45943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9-52A9-4B8A-B4A8-4DA2FE45943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'Medical Analysis'!$A$2:$A$6</c:f>
              <c:strCache>
                <c:ptCount val="4"/>
                <c:pt idx="0">
                  <c:v>Normal Weight</c:v>
                </c:pt>
                <c:pt idx="1">
                  <c:v>Obesity</c:v>
                </c:pt>
                <c:pt idx="2">
                  <c:v>Overweight</c:v>
                </c:pt>
                <c:pt idx="3">
                  <c:v>Underweight</c:v>
                </c:pt>
              </c:strCache>
            </c:strRef>
          </c:cat>
          <c:val>
            <c:numRef>
              <c:f>'Medical Analysis'!$D$2:$D$6</c:f>
              <c:numCache>
                <c:formatCode>0.0</c:formatCode>
                <c:ptCount val="4"/>
                <c:pt idx="0">
                  <c:v>6.4814416475972507</c:v>
                </c:pt>
                <c:pt idx="1">
                  <c:v>6.6199672399672318</c:v>
                </c:pt>
                <c:pt idx="2">
                  <c:v>6.5097005988023939</c:v>
                </c:pt>
                <c:pt idx="3">
                  <c:v>6.7342613636363637</c:v>
                </c:pt>
              </c:numCache>
            </c:numRef>
          </c:val>
          <c:extLst>
            <c:ext xmlns:c16="http://schemas.microsoft.com/office/drawing/2014/chart" uri="{C3380CC4-5D6E-409C-BE32-E72D297353CC}">
              <c16:uniqueId val="{0000001A-52A9-4B8A-B4A8-4DA2FE459431}"/>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314325</xdr:colOff>
      <xdr:row>0</xdr:row>
      <xdr:rowOff>28575</xdr:rowOff>
    </xdr:from>
    <xdr:to>
      <xdr:col>10</xdr:col>
      <xdr:colOff>517525</xdr:colOff>
      <xdr:row>20</xdr:row>
      <xdr:rowOff>28575</xdr:rowOff>
    </xdr:to>
    <xdr:graphicFrame macro="">
      <xdr:nvGraphicFramePr>
        <xdr:cNvPr id="2" name="ChargesChart">
          <a:extLst>
            <a:ext uri="{FF2B5EF4-FFF2-40B4-BE49-F238E27FC236}">
              <a16:creationId xmlns:a16="http://schemas.microsoft.com/office/drawing/2014/main" id="{C6AB5874-F501-4D7A-9C5E-B21B9805C5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428624</xdr:colOff>
      <xdr:row>1</xdr:row>
      <xdr:rowOff>38100</xdr:rowOff>
    </xdr:from>
    <xdr:to>
      <xdr:col>7</xdr:col>
      <xdr:colOff>1057274</xdr:colOff>
      <xdr:row>18</xdr:row>
      <xdr:rowOff>152400</xdr:rowOff>
    </xdr:to>
    <xdr:graphicFrame macro="">
      <xdr:nvGraphicFramePr>
        <xdr:cNvPr id="2" name="Chart 1">
          <a:extLst>
            <a:ext uri="{FF2B5EF4-FFF2-40B4-BE49-F238E27FC236}">
              <a16:creationId xmlns:a16="http://schemas.microsoft.com/office/drawing/2014/main" id="{1B3E8651-41B3-1E0F-6DED-74CB5598D8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8</xdr:col>
      <xdr:colOff>485773</xdr:colOff>
      <xdr:row>12</xdr:row>
      <xdr:rowOff>76200</xdr:rowOff>
    </xdr:from>
    <xdr:ext cx="409575" cy="104774"/>
    <xdr:sp macro="" textlink="">
      <xdr:nvSpPr>
        <xdr:cNvPr id="3" name="TextBox 2">
          <a:extLst>
            <a:ext uri="{FF2B5EF4-FFF2-40B4-BE49-F238E27FC236}">
              <a16:creationId xmlns:a16="http://schemas.microsoft.com/office/drawing/2014/main" id="{D9D51E57-76C0-CBBD-A611-F714781FFEB1}"/>
            </a:ext>
          </a:extLst>
        </xdr:cNvPr>
        <xdr:cNvSpPr txBox="1"/>
      </xdr:nvSpPr>
      <xdr:spPr>
        <a:xfrm flipH="1">
          <a:off x="8410573" y="2362200"/>
          <a:ext cx="409575" cy="1047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GB" sz="1100"/>
        </a:p>
      </xdr:txBody>
    </xdr:sp>
    <xdr:clientData/>
  </xdr:oneCellAnchor>
  <xdr:oneCellAnchor>
    <xdr:from>
      <xdr:col>3</xdr:col>
      <xdr:colOff>295276</xdr:colOff>
      <xdr:row>20</xdr:row>
      <xdr:rowOff>19049</xdr:rowOff>
    </xdr:from>
    <xdr:ext cx="4610099" cy="771525"/>
    <xdr:sp macro="" textlink="">
      <xdr:nvSpPr>
        <xdr:cNvPr id="4" name="TextBox 3">
          <a:extLst>
            <a:ext uri="{FF2B5EF4-FFF2-40B4-BE49-F238E27FC236}">
              <a16:creationId xmlns:a16="http://schemas.microsoft.com/office/drawing/2014/main" id="{77599AD8-9301-F9FD-3B8F-63694954A209}"/>
            </a:ext>
          </a:extLst>
        </xdr:cNvPr>
        <xdr:cNvSpPr txBox="1"/>
      </xdr:nvSpPr>
      <xdr:spPr>
        <a:xfrm>
          <a:off x="3124201" y="3829049"/>
          <a:ext cx="4610099" cy="771525"/>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400" b="1" baseline="0"/>
            <a:t>Here the cancer distribution spread among smokers vs non smokers.</a:t>
          </a:r>
        </a:p>
        <a:p>
          <a:endParaRPr lang="en-GB" sz="1200"/>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4</xdr:col>
      <xdr:colOff>276225</xdr:colOff>
      <xdr:row>0</xdr:row>
      <xdr:rowOff>168275</xdr:rowOff>
    </xdr:from>
    <xdr:to>
      <xdr:col>11</xdr:col>
      <xdr:colOff>438151</xdr:colOff>
      <xdr:row>16</xdr:row>
      <xdr:rowOff>133350</xdr:rowOff>
    </xdr:to>
    <xdr:graphicFrame macro="">
      <xdr:nvGraphicFramePr>
        <xdr:cNvPr id="2" name="WeightStatusPieChart">
          <a:extLst>
            <a:ext uri="{FF2B5EF4-FFF2-40B4-BE49-F238E27FC236}">
              <a16:creationId xmlns:a16="http://schemas.microsoft.com/office/drawing/2014/main" id="{9AB5CDF4-E7B9-6CE1-288E-D8827B6C74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13</xdr:col>
      <xdr:colOff>542926</xdr:colOff>
      <xdr:row>0</xdr:row>
      <xdr:rowOff>152400</xdr:rowOff>
    </xdr:from>
    <xdr:to>
      <xdr:col>20</xdr:col>
      <xdr:colOff>571500</xdr:colOff>
      <xdr:row>15</xdr:row>
      <xdr:rowOff>28575</xdr:rowOff>
    </xdr:to>
    <xdr:graphicFrame macro="">
      <xdr:nvGraphicFramePr>
        <xdr:cNvPr id="2" name="ChargesChart">
          <a:extLst>
            <a:ext uri="{FF2B5EF4-FFF2-40B4-BE49-F238E27FC236}">
              <a16:creationId xmlns:a16="http://schemas.microsoft.com/office/drawing/2014/main" id="{DEF08578-F4DF-431F-A708-21D2FC7C69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190501</xdr:colOff>
      <xdr:row>0</xdr:row>
      <xdr:rowOff>171451</xdr:rowOff>
    </xdr:from>
    <xdr:to>
      <xdr:col>7</xdr:col>
      <xdr:colOff>152401</xdr:colOff>
      <xdr:row>14</xdr:row>
      <xdr:rowOff>28575</xdr:rowOff>
    </xdr:to>
    <xdr:graphicFrame macro="">
      <xdr:nvGraphicFramePr>
        <xdr:cNvPr id="3" name="Chart 2">
          <a:extLst>
            <a:ext uri="{FF2B5EF4-FFF2-40B4-BE49-F238E27FC236}">
              <a16:creationId xmlns:a16="http://schemas.microsoft.com/office/drawing/2014/main" id="{686052A2-74CB-4CB1-B398-000835E6EF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266700</xdr:colOff>
      <xdr:row>0</xdr:row>
      <xdr:rowOff>85725</xdr:rowOff>
    </xdr:from>
    <xdr:to>
      <xdr:col>13</xdr:col>
      <xdr:colOff>466725</xdr:colOff>
      <xdr:row>14</xdr:row>
      <xdr:rowOff>19051</xdr:rowOff>
    </xdr:to>
    <xdr:graphicFrame macro="">
      <xdr:nvGraphicFramePr>
        <xdr:cNvPr id="4" name="WeightStatusPieChart">
          <a:extLst>
            <a:ext uri="{FF2B5EF4-FFF2-40B4-BE49-F238E27FC236}">
              <a16:creationId xmlns:a16="http://schemas.microsoft.com/office/drawing/2014/main" id="{42680C78-4E02-4618-88A4-13F6C3D12D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485775</xdr:colOff>
      <xdr:row>14</xdr:row>
      <xdr:rowOff>142875</xdr:rowOff>
    </xdr:from>
    <xdr:to>
      <xdr:col>7</xdr:col>
      <xdr:colOff>409575</xdr:colOff>
      <xdr:row>19</xdr:row>
      <xdr:rowOff>76200</xdr:rowOff>
    </xdr:to>
    <mc:AlternateContent xmlns:mc="http://schemas.openxmlformats.org/markup-compatibility/2006" xmlns:a14="http://schemas.microsoft.com/office/drawing/2010/main">
      <mc:Choice Requires="a14">
        <xdr:graphicFrame macro="">
          <xdr:nvGraphicFramePr>
            <xdr:cNvPr id="5" name="smoker">
              <a:extLst>
                <a:ext uri="{FF2B5EF4-FFF2-40B4-BE49-F238E27FC236}">
                  <a16:creationId xmlns:a16="http://schemas.microsoft.com/office/drawing/2014/main" id="{A83E5342-DA03-8937-EFD7-B82AA5DDC99F}"/>
                </a:ext>
              </a:extLst>
            </xdr:cNvPr>
            <xdr:cNvGraphicFramePr/>
          </xdr:nvGraphicFramePr>
          <xdr:xfrm>
            <a:off x="0" y="0"/>
            <a:ext cx="0" cy="0"/>
          </xdr:xfrm>
          <a:graphic>
            <a:graphicData uri="http://schemas.microsoft.com/office/drawing/2010/slicer">
              <sle:slicer xmlns:sle="http://schemas.microsoft.com/office/drawing/2010/slicer" name="smoker"/>
            </a:graphicData>
          </a:graphic>
        </xdr:graphicFrame>
      </mc:Choice>
      <mc:Fallback xmlns="">
        <xdr:sp macro="" textlink="">
          <xdr:nvSpPr>
            <xdr:cNvPr id="0" name=""/>
            <xdr:cNvSpPr>
              <a:spLocks noTextEdit="1"/>
            </xdr:cNvSpPr>
          </xdr:nvSpPr>
          <xdr:spPr>
            <a:xfrm>
              <a:off x="2924175" y="2914650"/>
              <a:ext cx="1752600" cy="8858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209549</xdr:colOff>
      <xdr:row>14</xdr:row>
      <xdr:rowOff>95250</xdr:rowOff>
    </xdr:from>
    <xdr:to>
      <xdr:col>4</xdr:col>
      <xdr:colOff>266700</xdr:colOff>
      <xdr:row>20</xdr:row>
      <xdr:rowOff>171449</xdr:rowOff>
    </xdr:to>
    <mc:AlternateContent xmlns:mc="http://schemas.openxmlformats.org/markup-compatibility/2006" xmlns:a14="http://schemas.microsoft.com/office/drawing/2010/main">
      <mc:Choice Requires="a14">
        <xdr:graphicFrame macro="">
          <xdr:nvGraphicFramePr>
            <xdr:cNvPr id="6" name="Diabetes Level">
              <a:extLst>
                <a:ext uri="{FF2B5EF4-FFF2-40B4-BE49-F238E27FC236}">
                  <a16:creationId xmlns:a16="http://schemas.microsoft.com/office/drawing/2014/main" id="{4503AE3E-77E2-5E22-FEFB-5EC4303A6E53}"/>
                </a:ext>
              </a:extLst>
            </xdr:cNvPr>
            <xdr:cNvGraphicFramePr/>
          </xdr:nvGraphicFramePr>
          <xdr:xfrm>
            <a:off x="0" y="0"/>
            <a:ext cx="0" cy="0"/>
          </xdr:xfrm>
          <a:graphic>
            <a:graphicData uri="http://schemas.microsoft.com/office/drawing/2010/slicer">
              <sle:slicer xmlns:sle="http://schemas.microsoft.com/office/drawing/2010/slicer" name="Diabetes Level"/>
            </a:graphicData>
          </a:graphic>
        </xdr:graphicFrame>
      </mc:Choice>
      <mc:Fallback xmlns="">
        <xdr:sp macro="" textlink="">
          <xdr:nvSpPr>
            <xdr:cNvPr id="0" name=""/>
            <xdr:cNvSpPr>
              <a:spLocks noTextEdit="1"/>
            </xdr:cNvSpPr>
          </xdr:nvSpPr>
          <xdr:spPr>
            <a:xfrm>
              <a:off x="819149" y="2867025"/>
              <a:ext cx="1885951" cy="12191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ersons/person0.xml><?xml version="1.0" encoding="utf-8"?>
<personList xmlns="http://schemas.microsoft.com/office/spreadsheetml/2018/threadedcomments" xmlns:x="http://schemas.openxmlformats.org/spreadsheetml/2006/main"/>
</file>

<file path=xl/persons/person1.xml><?xml version="1.0" encoding="utf-8"?>
<personList xmlns="http://schemas.microsoft.com/office/spreadsheetml/2018/threadedcomments" xmlns:x="http://schemas.openxmlformats.org/spreadsheetml/2006/main"/>
</file>

<file path=xl/persons/person2.xml><?xml version="1.0" encoding="utf-8"?>
<personList xmlns="http://schemas.microsoft.com/office/spreadsheetml/2018/threadedcomments" xmlns:x="http://schemas.openxmlformats.org/spreadsheetml/2006/main"/>
</file>

<file path=xl/persons/person3.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001.57660104167" createdVersion="8" refreshedVersion="8" minRefreshableVersion="3" recordCount="2335" xr:uid="{5D63DB5E-C890-4311-9D41-FB99BA2D87E2}">
  <cacheSource type="worksheet">
    <worksheetSource name="Table5"/>
  </cacheSource>
  <cacheFields count="23">
    <cacheField name="Customer ID" numFmtId="0">
      <sharedItems count="2335">
        <s v="Id1"/>
        <s v="Id2"/>
        <s v="Id3"/>
        <s v="Id4"/>
        <s v="Id5"/>
        <s v="Id6"/>
        <s v="Id7"/>
        <s v="Id8"/>
        <s v="Id9"/>
        <s v="Id10"/>
        <s v="Id11"/>
        <s v="Id12"/>
        <s v="Id13"/>
        <s v="Id14"/>
        <s v="Id15"/>
        <s v="Id16"/>
        <s v="Id17"/>
        <s v="Id18"/>
        <s v="Id19"/>
        <s v="Id20"/>
        <s v="Id21"/>
        <s v="Id22"/>
        <s v="Id23"/>
        <s v="Id24"/>
        <s v="Id25"/>
        <s v="Id26"/>
        <s v="Id27"/>
        <s v="Id28"/>
        <s v="Id29"/>
        <s v="Id30"/>
        <s v="Id31"/>
        <s v="Id32"/>
        <s v="Id33"/>
        <s v="Id34"/>
        <s v="Id35"/>
        <s v="Id36"/>
        <s v="Id37"/>
        <s v="Id38"/>
        <s v="Id39"/>
        <s v="Id40"/>
        <s v="Id41"/>
        <s v="Id42"/>
        <s v="Id43"/>
        <s v="Id44"/>
        <s v="Id45"/>
        <s v="Id46"/>
        <s v="Id47"/>
        <s v="Id48"/>
        <s v="Id49"/>
        <s v="Id50"/>
        <s v="Id51"/>
        <s v="Id52"/>
        <s v="Id53"/>
        <s v="Id54"/>
        <s v="Id55"/>
        <s v="Id56"/>
        <s v="Id57"/>
        <s v="Id58"/>
        <s v="Id59"/>
        <s v="Id60"/>
        <s v="Id61"/>
        <s v="Id62"/>
        <s v="Id63"/>
        <s v="Id64"/>
        <s v="Id65"/>
        <s v="Id66"/>
        <s v="Id67"/>
        <s v="Id68"/>
        <s v="Id69"/>
        <s v="Id70"/>
        <s v="Id71"/>
        <s v="Id72"/>
        <s v="Id73"/>
        <s v="Id74"/>
        <s v="Id75"/>
        <s v="Id76"/>
        <s v="Id77"/>
        <s v="Id78"/>
        <s v="Id79"/>
        <s v="Id80"/>
        <s v="Id81"/>
        <s v="Id82"/>
        <s v="Id83"/>
        <s v="Id84"/>
        <s v="Id85"/>
        <s v="Id86"/>
        <s v="Id87"/>
        <s v="Id88"/>
        <s v="Id89"/>
        <s v="Id90"/>
        <s v="Id91"/>
        <s v="Id92"/>
        <s v="Id93"/>
        <s v="Id94"/>
        <s v="Id95"/>
        <s v="Id96"/>
        <s v="Id97"/>
        <s v="Id98"/>
        <s v="Id99"/>
        <s v="Id100"/>
        <s v="Id101"/>
        <s v="Id102"/>
        <s v="Id103"/>
        <s v="Id104"/>
        <s v="Id105"/>
        <s v="Id106"/>
        <s v="Id107"/>
        <s v="Id108"/>
        <s v="Id109"/>
        <s v="Id110"/>
        <s v="Id111"/>
        <s v="Id112"/>
        <s v="Id113"/>
        <s v="Id114"/>
        <s v="Id115"/>
        <s v="Id116"/>
        <s v="Id117"/>
        <s v="Id118"/>
        <s v="Id119"/>
        <s v="Id120"/>
        <s v="Id121"/>
        <s v="Id122"/>
        <s v="Id123"/>
        <s v="Id124"/>
        <s v="Id125"/>
        <s v="Id126"/>
        <s v="Id127"/>
        <s v="Id128"/>
        <s v="Id129"/>
        <s v="Id130"/>
        <s v="Id131"/>
        <s v="Id132"/>
        <s v="Id133"/>
        <s v="Id134"/>
        <s v="Id135"/>
        <s v="Id136"/>
        <s v="Id137"/>
        <s v="Id138"/>
        <s v="Id139"/>
        <s v="Id140"/>
        <s v="Id141"/>
        <s v="Id142"/>
        <s v="Id143"/>
        <s v="Id144"/>
        <s v="Id145"/>
        <s v="Id146"/>
        <s v="Id147"/>
        <s v="Id148"/>
        <s v="Id149"/>
        <s v="Id150"/>
        <s v="Id151"/>
        <s v="Id152"/>
        <s v="Id153"/>
        <s v="Id154"/>
        <s v="Id155"/>
        <s v="Id156"/>
        <s v="Id157"/>
        <s v="Id158"/>
        <s v="Id159"/>
        <s v="Id160"/>
        <s v="Id161"/>
        <s v="Id162"/>
        <s v="Id163"/>
        <s v="Id164"/>
        <s v="Id165"/>
        <s v="Id166"/>
        <s v="Id167"/>
        <s v="Id168"/>
        <s v="Id169"/>
        <s v="Id170"/>
        <s v="Id171"/>
        <s v="Id172"/>
        <s v="Id173"/>
        <s v="Id174"/>
        <s v="Id175"/>
        <s v="Id176"/>
        <s v="Id177"/>
        <s v="Id178"/>
        <s v="Id179"/>
        <s v="Id180"/>
        <s v="Id181"/>
        <s v="Id182"/>
        <s v="Id183"/>
        <s v="Id184"/>
        <s v="Id185"/>
        <s v="Id186"/>
        <s v="Id187"/>
        <s v="Id188"/>
        <s v="Id189"/>
        <s v="Id190"/>
        <s v="Id191"/>
        <s v="Id192"/>
        <s v="Id193"/>
        <s v="Id194"/>
        <s v="Id195"/>
        <s v="Id196"/>
        <s v="Id197"/>
        <s v="Id198"/>
        <s v="Id199"/>
        <s v="Id200"/>
        <s v="Id201"/>
        <s v="Id202"/>
        <s v="Id203"/>
        <s v="Id204"/>
        <s v="Id205"/>
        <s v="Id206"/>
        <s v="Id207"/>
        <s v="Id208"/>
        <s v="Id209"/>
        <s v="Id210"/>
        <s v="Id211"/>
        <s v="Id212"/>
        <s v="Id213"/>
        <s v="Id214"/>
        <s v="Id215"/>
        <s v="Id216"/>
        <s v="Id217"/>
        <s v="Id218"/>
        <s v="Id219"/>
        <s v="Id220"/>
        <s v="Id221"/>
        <s v="Id222"/>
        <s v="Id223"/>
        <s v="Id224"/>
        <s v="Id225"/>
        <s v="Id226"/>
        <s v="Id227"/>
        <s v="Id228"/>
        <s v="Id229"/>
        <s v="Id230"/>
        <s v="Id231"/>
        <s v="Id232"/>
        <s v="Id233"/>
        <s v="Id234"/>
        <s v="Id235"/>
        <s v="Id236"/>
        <s v="Id237"/>
        <s v="Id238"/>
        <s v="Id239"/>
        <s v="Id240"/>
        <s v="Id241"/>
        <s v="Id242"/>
        <s v="Id243"/>
        <s v="Id244"/>
        <s v="Id245"/>
        <s v="Id246"/>
        <s v="Id247"/>
        <s v="Id248"/>
        <s v="Id249"/>
        <s v="Id250"/>
        <s v="Id251"/>
        <s v="Id252"/>
        <s v="Id253"/>
        <s v="Id254"/>
        <s v="Id255"/>
        <s v="Id256"/>
        <s v="Id257"/>
        <s v="Id258"/>
        <s v="Id259"/>
        <s v="Id260"/>
        <s v="Id261"/>
        <s v="Id262"/>
        <s v="Id263"/>
        <s v="Id264"/>
        <s v="Id265"/>
        <s v="Id266"/>
        <s v="Id267"/>
        <s v="Id268"/>
        <s v="Id269"/>
        <s v="Id270"/>
        <s v="Id271"/>
        <s v="Id272"/>
        <s v="Id273"/>
        <s v="Id274"/>
        <s v="Id275"/>
        <s v="Id276"/>
        <s v="Id277"/>
        <s v="Id278"/>
        <s v="Id279"/>
        <s v="Id280"/>
        <s v="Id281"/>
        <s v="Id282"/>
        <s v="Id283"/>
        <s v="Id284"/>
        <s v="Id285"/>
        <s v="Id286"/>
        <s v="Id287"/>
        <s v="Id288"/>
        <s v="Id289"/>
        <s v="Id290"/>
        <s v="Id291"/>
        <s v="Id292"/>
        <s v="Id293"/>
        <s v="Id294"/>
        <s v="Id295"/>
        <s v="Id296"/>
        <s v="Id297"/>
        <s v="Id298"/>
        <s v="Id299"/>
        <s v="Id300"/>
        <s v="Id301"/>
        <s v="Id302"/>
        <s v="Id303"/>
        <s v="Id304"/>
        <s v="Id305"/>
        <s v="Id306"/>
        <s v="Id307"/>
        <s v="Id308"/>
        <s v="Id309"/>
        <s v="Id310"/>
        <s v="Id311"/>
        <s v="Id312"/>
        <s v="Id313"/>
        <s v="Id314"/>
        <s v="Id315"/>
        <s v="Id316"/>
        <s v="Id317"/>
        <s v="Id318"/>
        <s v="Id319"/>
        <s v="Id320"/>
        <s v="Id321"/>
        <s v="Id322"/>
        <s v="Id323"/>
        <s v="Id324"/>
        <s v="Id325"/>
        <s v="Id326"/>
        <s v="Id327"/>
        <s v="Id328"/>
        <s v="Id329"/>
        <s v="Id330"/>
        <s v="Id331"/>
        <s v="Id332"/>
        <s v="Id333"/>
        <s v="Id334"/>
        <s v="Id335"/>
        <s v="Id336"/>
        <s v="Id337"/>
        <s v="Id338"/>
        <s v="Id339"/>
        <s v="Id340"/>
        <s v="Id341"/>
        <s v="Id342"/>
        <s v="Id343"/>
        <s v="Id344"/>
        <s v="Id345"/>
        <s v="Id346"/>
        <s v="Id347"/>
        <s v="Id348"/>
        <s v="Id349"/>
        <s v="Id350"/>
        <s v="Id351"/>
        <s v="Id352"/>
        <s v="Id353"/>
        <s v="Id354"/>
        <s v="Id355"/>
        <s v="Id356"/>
        <s v="Id357"/>
        <s v="Id358"/>
        <s v="Id359"/>
        <s v="Id360"/>
        <s v="Id361"/>
        <s v="Id362"/>
        <s v="Id363"/>
        <s v="Id364"/>
        <s v="Id365"/>
        <s v="Id366"/>
        <s v="Id367"/>
        <s v="Id368"/>
        <s v="Id369"/>
        <s v="Id370"/>
        <s v="Id371"/>
        <s v="Id372"/>
        <s v="Id373"/>
        <s v="Id374"/>
        <s v="Id375"/>
        <s v="Id376"/>
        <s v="Id377"/>
        <s v="Id378"/>
        <s v="Id379"/>
        <s v="Id380"/>
        <s v="Id381"/>
        <s v="Id382"/>
        <s v="Id383"/>
        <s v="Id384"/>
        <s v="Id385"/>
        <s v="Id386"/>
        <s v="Id387"/>
        <s v="Id388"/>
        <s v="Id389"/>
        <s v="Id390"/>
        <s v="Id391"/>
        <s v="Id392"/>
        <s v="Id393"/>
        <s v="Id394"/>
        <s v="Id395"/>
        <s v="Id396"/>
        <s v="Id397"/>
        <s v="Id398"/>
        <s v="Id399"/>
        <s v="Id400"/>
        <s v="Id401"/>
        <s v="Id402"/>
        <s v="Id403"/>
        <s v="Id404"/>
        <s v="Id405"/>
        <s v="Id406"/>
        <s v="Id407"/>
        <s v="Id408"/>
        <s v="Id409"/>
        <s v="Id410"/>
        <s v="Id411"/>
        <s v="Id412"/>
        <s v="Id413"/>
        <s v="Id414"/>
        <s v="Id415"/>
        <s v="Id416"/>
        <s v="Id417"/>
        <s v="Id418"/>
        <s v="Id419"/>
        <s v="Id420"/>
        <s v="Id421"/>
        <s v="Id422"/>
        <s v="Id423"/>
        <s v="Id424"/>
        <s v="Id425"/>
        <s v="Id426"/>
        <s v="Id427"/>
        <s v="Id428"/>
        <s v="Id429"/>
        <s v="Id430"/>
        <s v="Id431"/>
        <s v="Id432"/>
        <s v="Id433"/>
        <s v="Id434"/>
        <s v="Id435"/>
        <s v="Id436"/>
        <s v="Id437"/>
        <s v="Id438"/>
        <s v="Id439"/>
        <s v="Id440"/>
        <s v="Id441"/>
        <s v="Id442"/>
        <s v="Id443"/>
        <s v="Id444"/>
        <s v="Id445"/>
        <s v="Id446"/>
        <s v="Id447"/>
        <s v="Id448"/>
        <s v="Id449"/>
        <s v="Id450"/>
        <s v="Id451"/>
        <s v="Id452"/>
        <s v="Id453"/>
        <s v="Id454"/>
        <s v="Id455"/>
        <s v="Id456"/>
        <s v="Id457"/>
        <s v="Id458"/>
        <s v="Id459"/>
        <s v="Id460"/>
        <s v="Id461"/>
        <s v="Id462"/>
        <s v="Id463"/>
        <s v="Id464"/>
        <s v="Id465"/>
        <s v="Id466"/>
        <s v="Id467"/>
        <s v="Id468"/>
        <s v="Id469"/>
        <s v="Id470"/>
        <s v="Id471"/>
        <s v="Id472"/>
        <s v="Id473"/>
        <s v="Id474"/>
        <s v="Id475"/>
        <s v="Id476"/>
        <s v="Id477"/>
        <s v="Id478"/>
        <s v="Id479"/>
        <s v="Id480"/>
        <s v="Id481"/>
        <s v="Id482"/>
        <s v="Id483"/>
        <s v="Id484"/>
        <s v="Id485"/>
        <s v="Id486"/>
        <s v="Id487"/>
        <s v="Id488"/>
        <s v="Id489"/>
        <s v="Id490"/>
        <s v="Id491"/>
        <s v="Id492"/>
        <s v="Id493"/>
        <s v="Id494"/>
        <s v="Id495"/>
        <s v="Id496"/>
        <s v="Id497"/>
        <s v="Id498"/>
        <s v="Id499"/>
        <s v="Id500"/>
        <s v="Id501"/>
        <s v="Id502"/>
        <s v="Id503"/>
        <s v="Id504"/>
        <s v="Id505"/>
        <s v="Id506"/>
        <s v="Id507"/>
        <s v="Id508"/>
        <s v="Id509"/>
        <s v="Id510"/>
        <s v="Id511"/>
        <s v="Id512"/>
        <s v="Id513"/>
        <s v="Id514"/>
        <s v="Id515"/>
        <s v="Id516"/>
        <s v="Id517"/>
        <s v="Id518"/>
        <s v="Id519"/>
        <s v="Id520"/>
        <s v="Id521"/>
        <s v="Id522"/>
        <s v="Id523"/>
        <s v="Id524"/>
        <s v="Id525"/>
        <s v="Id526"/>
        <s v="Id527"/>
        <s v="Id528"/>
        <s v="Id529"/>
        <s v="Id530"/>
        <s v="Id531"/>
        <s v="Id532"/>
        <s v="Id533"/>
        <s v="Id534"/>
        <s v="Id535"/>
        <s v="Id536"/>
        <s v="Id537"/>
        <s v="Id538"/>
        <s v="Id539"/>
        <s v="Id540"/>
        <s v="Id541"/>
        <s v="Id542"/>
        <s v="Id543"/>
        <s v="Id544"/>
        <s v="Id545"/>
        <s v="Id546"/>
        <s v="Id547"/>
        <s v="Id548"/>
        <s v="Id549"/>
        <s v="Id550"/>
        <s v="Id551"/>
        <s v="Id552"/>
        <s v="Id553"/>
        <s v="Id554"/>
        <s v="Id555"/>
        <s v="Id556"/>
        <s v="Id557"/>
        <s v="Id558"/>
        <s v="Id559"/>
        <s v="Id560"/>
        <s v="Id561"/>
        <s v="Id562"/>
        <s v="Id563"/>
        <s v="Id564"/>
        <s v="Id565"/>
        <s v="Id566"/>
        <s v="Id567"/>
        <s v="Id568"/>
        <s v="Id569"/>
        <s v="Id570"/>
        <s v="Id571"/>
        <s v="Id572"/>
        <s v="Id573"/>
        <s v="Id574"/>
        <s v="Id575"/>
        <s v="Id576"/>
        <s v="Id577"/>
        <s v="Id578"/>
        <s v="Id579"/>
        <s v="Id580"/>
        <s v="Id581"/>
        <s v="Id582"/>
        <s v="Id583"/>
        <s v="Id584"/>
        <s v="Id585"/>
        <s v="Id586"/>
        <s v="Id587"/>
        <s v="Id588"/>
        <s v="Id589"/>
        <s v="Id590"/>
        <s v="Id591"/>
        <s v="Id592"/>
        <s v="Id593"/>
        <s v="Id594"/>
        <s v="Id595"/>
        <s v="Id596"/>
        <s v="Id597"/>
        <s v="Id598"/>
        <s v="Id599"/>
        <s v="Id600"/>
        <s v="Id601"/>
        <s v="Id602"/>
        <s v="Id603"/>
        <s v="Id604"/>
        <s v="Id605"/>
        <s v="Id606"/>
        <s v="Id607"/>
        <s v="Id608"/>
        <s v="Id609"/>
        <s v="Id610"/>
        <s v="Id611"/>
        <s v="Id612"/>
        <s v="Id613"/>
        <s v="Id614"/>
        <s v="Id615"/>
        <s v="Id616"/>
        <s v="Id617"/>
        <s v="Id618"/>
        <s v="Id619"/>
        <s v="Id620"/>
        <s v="Id621"/>
        <s v="Id622"/>
        <s v="Id623"/>
        <s v="Id624"/>
        <s v="Id625"/>
        <s v="Id626"/>
        <s v="Id627"/>
        <s v="Id628"/>
        <s v="Id629"/>
        <s v="Id630"/>
        <s v="Id631"/>
        <s v="Id632"/>
        <s v="Id633"/>
        <s v="Id634"/>
        <s v="Id635"/>
        <s v="Id636"/>
        <s v="Id637"/>
        <s v="Id638"/>
        <s v="Id639"/>
        <s v="Id640"/>
        <s v="Id641"/>
        <s v="Id642"/>
        <s v="Id643"/>
        <s v="Id644"/>
        <s v="Id645"/>
        <s v="Id646"/>
        <s v="Id647"/>
        <s v="Id648"/>
        <s v="Id649"/>
        <s v="Id650"/>
        <s v="Id651"/>
        <s v="Id652"/>
        <s v="Id653"/>
        <s v="Id654"/>
        <s v="Id655"/>
        <s v="Id656"/>
        <s v="Id657"/>
        <s v="Id658"/>
        <s v="Id659"/>
        <s v="Id660"/>
        <s v="Id661"/>
        <s v="Id662"/>
        <s v="Id663"/>
        <s v="Id664"/>
        <s v="Id665"/>
        <s v="Id666"/>
        <s v="Id667"/>
        <s v="Id668"/>
        <s v="Id669"/>
        <s v="Id670"/>
        <s v="Id671"/>
        <s v="Id672"/>
        <s v="Id673"/>
        <s v="Id674"/>
        <s v="Id675"/>
        <s v="Id676"/>
        <s v="Id677"/>
        <s v="Id678"/>
        <s v="Id679"/>
        <s v="Id680"/>
        <s v="Id681"/>
        <s v="Id682"/>
        <s v="Id683"/>
        <s v="Id684"/>
        <s v="Id685"/>
        <s v="Id686"/>
        <s v="Id687"/>
        <s v="Id688"/>
        <s v="Id689"/>
        <s v="Id690"/>
        <s v="Id691"/>
        <s v="Id692"/>
        <s v="Id693"/>
        <s v="Id694"/>
        <s v="Id695"/>
        <s v="Id696"/>
        <s v="Id697"/>
        <s v="Id698"/>
        <s v="Id699"/>
        <s v="Id700"/>
        <s v="Id701"/>
        <s v="Id702"/>
        <s v="Id703"/>
        <s v="Id704"/>
        <s v="Id705"/>
        <s v="Id706"/>
        <s v="Id707"/>
        <s v="Id708"/>
        <s v="Id709"/>
        <s v="Id710"/>
        <s v="Id711"/>
        <s v="Id712"/>
        <s v="Id713"/>
        <s v="Id714"/>
        <s v="Id715"/>
        <s v="Id716"/>
        <s v="Id717"/>
        <s v="Id718"/>
        <s v="Id719"/>
        <s v="Id720"/>
        <s v="Id721"/>
        <s v="Id722"/>
        <s v="Id723"/>
        <s v="Id724"/>
        <s v="Id725"/>
        <s v="Id726"/>
        <s v="Id727"/>
        <s v="Id728"/>
        <s v="Id729"/>
        <s v="Id730"/>
        <s v="Id731"/>
        <s v="Id732"/>
        <s v="Id733"/>
        <s v="Id734"/>
        <s v="Id735"/>
        <s v="Id736"/>
        <s v="Id737"/>
        <s v="Id738"/>
        <s v="Id739"/>
        <s v="Id740"/>
        <s v="Id741"/>
        <s v="Id742"/>
        <s v="Id743"/>
        <s v="Id744"/>
        <s v="Id745"/>
        <s v="Id746"/>
        <s v="Id747"/>
        <s v="Id748"/>
        <s v="Id749"/>
        <s v="Id750"/>
        <s v="Id751"/>
        <s v="Id752"/>
        <s v="Id753"/>
        <s v="Id754"/>
        <s v="Id755"/>
        <s v="Id756"/>
        <s v="Id757"/>
        <s v="Id758"/>
        <s v="Id759"/>
        <s v="Id760"/>
        <s v="Id761"/>
        <s v="Id762"/>
        <s v="Id763"/>
        <s v="Id764"/>
        <s v="Id765"/>
        <s v="Id766"/>
        <s v="Id767"/>
        <s v="Id768"/>
        <s v="Id769"/>
        <s v="Id770"/>
        <s v="Id771"/>
        <s v="Id772"/>
        <s v="Id773"/>
        <s v="Id774"/>
        <s v="Id775"/>
        <s v="Id776"/>
        <s v="Id777"/>
        <s v="Id778"/>
        <s v="Id779"/>
        <s v="Id780"/>
        <s v="Id781"/>
        <s v="Id782"/>
        <s v="Id783"/>
        <s v="Id784"/>
        <s v="Id785"/>
        <s v="Id786"/>
        <s v="Id787"/>
        <s v="Id788"/>
        <s v="Id789"/>
        <s v="Id790"/>
        <s v="Id791"/>
        <s v="Id792"/>
        <s v="Id793"/>
        <s v="Id794"/>
        <s v="Id795"/>
        <s v="Id796"/>
        <s v="Id797"/>
        <s v="Id798"/>
        <s v="Id799"/>
        <s v="Id800"/>
        <s v="Id801"/>
        <s v="Id802"/>
        <s v="Id803"/>
        <s v="Id804"/>
        <s v="Id805"/>
        <s v="Id806"/>
        <s v="Id807"/>
        <s v="Id808"/>
        <s v="Id809"/>
        <s v="Id810"/>
        <s v="Id811"/>
        <s v="Id812"/>
        <s v="Id813"/>
        <s v="Id814"/>
        <s v="Id815"/>
        <s v="Id816"/>
        <s v="Id817"/>
        <s v="Id818"/>
        <s v="Id819"/>
        <s v="Id820"/>
        <s v="Id821"/>
        <s v="Id822"/>
        <s v="Id823"/>
        <s v="Id824"/>
        <s v="Id825"/>
        <s v="Id826"/>
        <s v="Id827"/>
        <s v="Id828"/>
        <s v="Id829"/>
        <s v="Id830"/>
        <s v="Id831"/>
        <s v="Id832"/>
        <s v="Id833"/>
        <s v="Id834"/>
        <s v="Id835"/>
        <s v="Id836"/>
        <s v="Id837"/>
        <s v="Id838"/>
        <s v="Id839"/>
        <s v="Id840"/>
        <s v="Id841"/>
        <s v="Id842"/>
        <s v="Id843"/>
        <s v="Id844"/>
        <s v="Id845"/>
        <s v="Id846"/>
        <s v="Id847"/>
        <s v="Id848"/>
        <s v="Id849"/>
        <s v="Id850"/>
        <s v="Id851"/>
        <s v="Id852"/>
        <s v="Id853"/>
        <s v="Id854"/>
        <s v="Id855"/>
        <s v="Id856"/>
        <s v="Id857"/>
        <s v="Id858"/>
        <s v="Id859"/>
        <s v="Id860"/>
        <s v="Id861"/>
        <s v="Id862"/>
        <s v="Id863"/>
        <s v="Id864"/>
        <s v="Id865"/>
        <s v="Id866"/>
        <s v="Id867"/>
        <s v="Id868"/>
        <s v="Id869"/>
        <s v="Id870"/>
        <s v="Id871"/>
        <s v="Id872"/>
        <s v="Id873"/>
        <s v="Id874"/>
        <s v="Id875"/>
        <s v="Id876"/>
        <s v="Id877"/>
        <s v="Id878"/>
        <s v="Id879"/>
        <s v="Id880"/>
        <s v="Id881"/>
        <s v="Id882"/>
        <s v="Id883"/>
        <s v="Id884"/>
        <s v="Id885"/>
        <s v="Id886"/>
        <s v="Id887"/>
        <s v="Id888"/>
        <s v="Id889"/>
        <s v="Id890"/>
        <s v="Id891"/>
        <s v="Id892"/>
        <s v="Id893"/>
        <s v="Id894"/>
        <s v="Id895"/>
        <s v="Id896"/>
        <s v="Id897"/>
        <s v="Id898"/>
        <s v="Id899"/>
        <s v="Id900"/>
        <s v="Id901"/>
        <s v="Id902"/>
        <s v="Id903"/>
        <s v="Id904"/>
        <s v="Id905"/>
        <s v="Id906"/>
        <s v="Id907"/>
        <s v="Id908"/>
        <s v="Id909"/>
        <s v="Id910"/>
        <s v="Id911"/>
        <s v="Id912"/>
        <s v="Id913"/>
        <s v="Id914"/>
        <s v="Id915"/>
        <s v="Id916"/>
        <s v="Id917"/>
        <s v="Id918"/>
        <s v="Id919"/>
        <s v="Id920"/>
        <s v="Id921"/>
        <s v="Id922"/>
        <s v="Id923"/>
        <s v="Id924"/>
        <s v="Id925"/>
        <s v="Id926"/>
        <s v="Id927"/>
        <s v="Id928"/>
        <s v="Id929"/>
        <s v="Id930"/>
        <s v="Id931"/>
        <s v="Id932"/>
        <s v="Id933"/>
        <s v="Id934"/>
        <s v="Id935"/>
        <s v="Id936"/>
        <s v="Id937"/>
        <s v="Id938"/>
        <s v="Id939"/>
        <s v="Id940"/>
        <s v="Id941"/>
        <s v="Id942"/>
        <s v="Id943"/>
        <s v="Id944"/>
        <s v="Id945"/>
        <s v="Id946"/>
        <s v="Id947"/>
        <s v="Id948"/>
        <s v="Id949"/>
        <s v="Id950"/>
        <s v="Id951"/>
        <s v="Id952"/>
        <s v="Id953"/>
        <s v="Id954"/>
        <s v="Id955"/>
        <s v="Id956"/>
        <s v="Id957"/>
        <s v="Id958"/>
        <s v="Id959"/>
        <s v="Id960"/>
        <s v="Id961"/>
        <s v="Id962"/>
        <s v="Id963"/>
        <s v="Id964"/>
        <s v="Id965"/>
        <s v="Id966"/>
        <s v="Id967"/>
        <s v="Id968"/>
        <s v="Id969"/>
        <s v="Id970"/>
        <s v="Id971"/>
        <s v="Id972"/>
        <s v="Id973"/>
        <s v="Id974"/>
        <s v="Id975"/>
        <s v="Id976"/>
        <s v="Id977"/>
        <s v="Id978"/>
        <s v="Id979"/>
        <s v="Id980"/>
        <s v="Id981"/>
        <s v="Id982"/>
        <s v="Id983"/>
        <s v="Id984"/>
        <s v="Id985"/>
        <s v="Id986"/>
        <s v="Id987"/>
        <s v="Id988"/>
        <s v="Id989"/>
        <s v="Id990"/>
        <s v="Id991"/>
        <s v="Id992"/>
        <s v="Id993"/>
        <s v="Id994"/>
        <s v="Id995"/>
        <s v="Id996"/>
        <s v="Id997"/>
        <s v="Id998"/>
        <s v="Id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sharedItems>
    </cacheField>
    <cacheField name="Title" numFmtId="0">
      <sharedItems/>
    </cacheField>
    <cacheField name="First_Name" numFmtId="0">
      <sharedItems/>
    </cacheField>
    <cacheField name="Last_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ount="2">
        <s v="No"/>
        <s v="yes"/>
      </sharedItems>
    </cacheField>
    <cacheField name="Any Transplants" numFmtId="0">
      <sharedItems/>
    </cacheField>
    <cacheField name="Cancer history" numFmtId="0">
      <sharedItems count="2">
        <s v="No"/>
        <s v="Yes"/>
      </sharedItems>
    </cacheField>
    <cacheField name="Month" numFmtId="0">
      <sharedItems/>
    </cacheField>
    <cacheField name="Year" numFmtId="0">
      <sharedItems containsSemiMixedTypes="0" containsString="0" containsNumber="1" minValue="1958" maxValue="2004"/>
    </cacheField>
    <cacheField name="Date" numFmtId="0">
      <sharedItems containsSemiMixedTypes="0" containsString="0" containsNumber="1" containsInteger="1" minValue="1" maxValue="30"/>
    </cacheField>
    <cacheField name="DD/MM/YYY" numFmtId="166">
      <sharedItems containsDate="1" containsMixedTypes="1" minDate="1958-06-05T00:00:00" maxDate="2004-12-28T00:00:00"/>
    </cacheField>
    <cacheField name="Age" numFmtId="0">
      <sharedItems containsMixedTypes="1" containsNumber="1" containsInteger="1" minValue="18" maxValue="65"/>
    </cacheField>
    <cacheField name="Children" numFmtId="0">
      <sharedItems containsSemiMixedTypes="0" containsString="0" containsNumber="1" containsInteger="1" minValue="0" maxValue="5"/>
    </cacheField>
    <cacheField name="Hospital_tier" numFmtId="0">
      <sharedItems/>
    </cacheField>
    <cacheField name="City_tier" numFmtId="0">
      <sharedItems/>
    </cacheField>
    <cacheField name="state_id" numFmtId="0">
      <sharedItems/>
    </cacheField>
    <cacheField name="charges" numFmtId="167">
      <sharedItems containsSemiMixedTypes="0" containsString="0" containsNumber="1" minValue="563.84" maxValue="63770.43"/>
    </cacheField>
    <cacheField name="Weight_Status" numFmtId="0">
      <sharedItems count="4">
        <s v="Obesity"/>
        <s v="Overweight"/>
        <s v="Normal Weight"/>
        <s v="Underweight"/>
      </sharedItems>
    </cacheField>
    <cacheField name="No.of.surgery" numFmtId="0">
      <sharedItems containsSemiMixedTypes="0" containsString="0" containsNumber="1" containsInteger="1" minValue="0" maxValue="3"/>
    </cacheField>
    <cacheField name="smoker" numFmtId="0">
      <sharedItems count="2">
        <s v="yes"/>
        <s v="No"/>
      </sharedItems>
    </cacheField>
    <cacheField name="Diabetes Level" numFmtId="0">
      <sharedItems count="3">
        <s v="Diabetes"/>
        <s v="Prediabetes"/>
        <s v="Normal"/>
      </sharedItems>
    </cacheField>
  </cacheFields>
  <extLst>
    <ext xmlns:x14="http://schemas.microsoft.com/office/spreadsheetml/2009/9/main" uri="{725AE2AE-9491-48be-B2B4-4EB974FC3084}">
      <x14:pivotCacheDefinition pivotCacheId="10331774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x v="0"/>
    <s v="Ms."/>
    <s v="Kelly"/>
    <s v="Hawks"/>
    <n v="47.41"/>
    <n v="7.47"/>
    <x v="0"/>
    <s v="No"/>
    <x v="0"/>
    <s v="Oct"/>
    <n v="1968"/>
    <n v="12"/>
    <d v="1968-10-12T00:00:00"/>
    <n v="54"/>
    <n v="0"/>
    <s v="tier - 1"/>
    <s v="tier - 3"/>
    <s v="R1013"/>
    <n v="63770.43"/>
    <x v="0"/>
    <n v="0"/>
    <x v="0"/>
    <x v="0"/>
  </r>
  <r>
    <x v="1"/>
    <s v="Mr."/>
    <s v="Matthew D"/>
    <s v="Lehner"/>
    <n v="30.36"/>
    <n v="5.77"/>
    <x v="0"/>
    <s v="No"/>
    <x v="0"/>
    <s v="Jun"/>
    <n v="1977"/>
    <n v="8"/>
    <d v="1977-06-08T00:00:00"/>
    <n v="46"/>
    <n v="0"/>
    <s v="tier - 2"/>
    <s v="tier - 3"/>
    <s v="R1013"/>
    <n v="62592.87"/>
    <x v="0"/>
    <n v="0"/>
    <x v="0"/>
    <x v="1"/>
  </r>
  <r>
    <x v="2"/>
    <s v="Mr."/>
    <s v="Phil"/>
    <s v="Lu"/>
    <n v="34.484999999999999"/>
    <n v="11.87"/>
    <x v="1"/>
    <s v="No"/>
    <x v="0"/>
    <s v="Sep"/>
    <n v="1970"/>
    <n v="11"/>
    <d v="1970-09-11T00:00:00"/>
    <n v="52"/>
    <n v="3"/>
    <s v="tier - 1"/>
    <s v="tier - 1"/>
    <s v="R1012"/>
    <n v="60021.4"/>
    <x v="0"/>
    <n v="2"/>
    <x v="0"/>
    <x v="0"/>
  </r>
  <r>
    <x v="3"/>
    <s v="Ms."/>
    <s v="Kelsey"/>
    <s v="Osborne"/>
    <n v="38.094999999999999"/>
    <n v="6.05"/>
    <x v="0"/>
    <s v="No"/>
    <x v="0"/>
    <s v="Jun"/>
    <n v="1991"/>
    <n v="6"/>
    <d v="1991-06-06T00:00:00"/>
    <n v="32"/>
    <n v="1"/>
    <s v="tier - 1"/>
    <s v="tier - 3"/>
    <s v="R1024"/>
    <n v="58571.07"/>
    <x v="0"/>
    <n v="0"/>
    <x v="0"/>
    <x v="1"/>
  </r>
  <r>
    <x v="4"/>
    <s v="Ms."/>
    <s v="Kristyn"/>
    <s v="Kadala"/>
    <n v="35.53"/>
    <n v="5.45"/>
    <x v="0"/>
    <s v="No"/>
    <x v="0"/>
    <s v="Jun"/>
    <n v="1989"/>
    <n v="19"/>
    <d v="1989-06-19T00:00:00"/>
    <n v="33"/>
    <n v="0"/>
    <s v="tier - 1"/>
    <s v="tier - 2"/>
    <s v="R1012"/>
    <n v="55135.4"/>
    <x v="0"/>
    <n v="0"/>
    <x v="0"/>
    <x v="2"/>
  </r>
  <r>
    <x v="5"/>
    <s v="Mr."/>
    <s v="Russell B."/>
    <s v="Baker"/>
    <n v="32.799999999999997"/>
    <n v="6.59"/>
    <x v="0"/>
    <s v="No"/>
    <x v="0"/>
    <s v="Aug"/>
    <n v="1962"/>
    <n v="4"/>
    <d v="1962-08-04T00:00:00"/>
    <n v="60"/>
    <n v="0"/>
    <s v="tier - 1"/>
    <s v="tier - 3"/>
    <s v="R1011"/>
    <n v="52590.83"/>
    <x v="0"/>
    <n v="0"/>
    <x v="0"/>
    <x v="0"/>
  </r>
  <r>
    <x v="6"/>
    <s v="Mr."/>
    <s v="Scott"/>
    <s v="Macpherson"/>
    <n v="36.4"/>
    <n v="6.07"/>
    <x v="0"/>
    <s v="No"/>
    <x v="0"/>
    <s v="Oct"/>
    <n v="1994"/>
    <n v="27"/>
    <d v="1994-10-27T00:00:00"/>
    <n v="28"/>
    <n v="1"/>
    <s v="tier - 1"/>
    <s v="tier - 3"/>
    <s v="R1011"/>
    <n v="51194.559999999998"/>
    <x v="0"/>
    <n v="0"/>
    <x v="0"/>
    <x v="1"/>
  </r>
  <r>
    <x v="7"/>
    <s v="Mr."/>
    <s v="Stephen"/>
    <s v="Hallman"/>
    <n v="36.96"/>
    <n v="7.93"/>
    <x v="0"/>
    <s v="No"/>
    <x v="0"/>
    <s v="Jun"/>
    <n v="1958"/>
    <n v="27"/>
    <d v="1958-06-27T00:00:00"/>
    <n v="64"/>
    <n v="2"/>
    <s v="tier - 2"/>
    <s v="tier - 2"/>
    <s v="R1013"/>
    <n v="49577.66"/>
    <x v="0"/>
    <n v="3"/>
    <x v="0"/>
    <x v="0"/>
  </r>
  <r>
    <x v="8"/>
    <s v="Mr."/>
    <s v="Patrick R."/>
    <s v="Moran"/>
    <n v="41.14"/>
    <n v="9.58"/>
    <x v="1"/>
    <s v="No"/>
    <x v="1"/>
    <s v="Sep"/>
    <n v="1963"/>
    <n v="4"/>
    <d v="1963-09-04T00:00:00"/>
    <n v="59"/>
    <n v="1"/>
    <s v="tier - 1"/>
    <s v="tier - 2"/>
    <s v="R1013"/>
    <n v="48970.25"/>
    <x v="0"/>
    <n v="1"/>
    <x v="0"/>
    <x v="0"/>
  </r>
  <r>
    <x v="9"/>
    <s v="Ms."/>
    <s v="Brooke N."/>
    <s v="Benner"/>
    <n v="38.06"/>
    <n v="10.79"/>
    <x v="0"/>
    <s v="No"/>
    <x v="0"/>
    <s v="Dec"/>
    <n v="1978"/>
    <n v="29"/>
    <d v="1978-12-29T00:00:00"/>
    <n v="44"/>
    <n v="0"/>
    <s v="tier - 1"/>
    <s v="tier - 2"/>
    <s v="R1013"/>
    <n v="48885.14"/>
    <x v="0"/>
    <n v="0"/>
    <x v="0"/>
    <x v="0"/>
  </r>
  <r>
    <x v="10"/>
    <s v="Ms."/>
    <s v="Paola Andrea"/>
    <s v="Fierro Vargas"/>
    <n v="37.700000000000003"/>
    <n v="5.96"/>
    <x v="1"/>
    <s v="No"/>
    <x v="0"/>
    <s v="Jul"/>
    <n v="1959"/>
    <n v="22"/>
    <d v="1959-07-22T00:00:00"/>
    <n v="63"/>
    <n v="0"/>
    <s v="tier - 2"/>
    <s v="tier - 1"/>
    <s v="R1011"/>
    <n v="48824.45"/>
    <x v="0"/>
    <n v="2"/>
    <x v="0"/>
    <x v="1"/>
  </r>
  <r>
    <x v="11"/>
    <s v="Mr."/>
    <s v="David"/>
    <s v="Franz"/>
    <n v="42.13"/>
    <n v="11.9"/>
    <x v="0"/>
    <s v="No"/>
    <x v="0"/>
    <s v="Oct"/>
    <n v="1965"/>
    <n v="27"/>
    <d v="1965-10-27T00:00:00"/>
    <n v="57"/>
    <n v="1"/>
    <s v="tier - 1"/>
    <s v="tier - 2"/>
    <s v="R1013"/>
    <n v="48675.519999999997"/>
    <x v="0"/>
    <n v="0"/>
    <x v="0"/>
    <x v="0"/>
  </r>
  <r>
    <x v="12"/>
    <s v="Mr."/>
    <s v="Wade"/>
    <s v="Foster"/>
    <n v="40.92"/>
    <n v="8.41"/>
    <x v="0"/>
    <s v="No"/>
    <x v="0"/>
    <s v="Oct"/>
    <n v="1962"/>
    <n v="11"/>
    <d v="1962-10-11T00:00:00"/>
    <n v="60"/>
    <n v="0"/>
    <s v="tier - 1"/>
    <s v="tier - 2"/>
    <s v="R1013"/>
    <n v="48673.56"/>
    <x v="0"/>
    <n v="0"/>
    <x v="0"/>
    <x v="0"/>
  </r>
  <r>
    <x v="13"/>
    <s v="Mr."/>
    <s v="Franklin"/>
    <s v="Tenorio"/>
    <n v="40.564999999999998"/>
    <n v="7.02"/>
    <x v="0"/>
    <s v="No"/>
    <x v="0"/>
    <s v="Dec"/>
    <n v="1968"/>
    <n v="1"/>
    <d v="1968-12-01T00:00:00"/>
    <n v="54"/>
    <n v="3"/>
    <s v="tier - 1"/>
    <s v="tier - 3"/>
    <s v="R1016"/>
    <n v="48549.18"/>
    <x v="0"/>
    <n v="0"/>
    <x v="0"/>
    <x v="0"/>
  </r>
  <r>
    <x v="14"/>
    <s v="Ms."/>
    <s v="Leilani M."/>
    <s v="Rios"/>
    <n v="36.384999999999998"/>
    <n v="7.59"/>
    <x v="1"/>
    <s v="No"/>
    <x v="0"/>
    <s v="Dec"/>
    <n v="1961"/>
    <n v="21"/>
    <d v="1961-12-21T00:00:00"/>
    <n v="61"/>
    <n v="1"/>
    <s v="tier - 1"/>
    <s v="tier - 3"/>
    <s v="R1024"/>
    <n v="48517.56"/>
    <x v="0"/>
    <n v="2"/>
    <x v="0"/>
    <x v="0"/>
  </r>
  <r>
    <x v="15"/>
    <s v="Mr."/>
    <s v="Philippe"/>
    <s v="Viau-Dupuis"/>
    <n v="39.9"/>
    <n v="11.32"/>
    <x v="0"/>
    <s v="No"/>
    <x v="0"/>
    <s v="Aug"/>
    <n v="1962"/>
    <n v="27"/>
    <d v="1962-08-27T00:00:00"/>
    <n v="60"/>
    <n v="0"/>
    <s v="tier - 1"/>
    <s v="tier - 3"/>
    <s v="R1011"/>
    <n v="48173.36"/>
    <x v="0"/>
    <n v="0"/>
    <x v="0"/>
    <x v="0"/>
  </r>
  <r>
    <x v="16"/>
    <s v="Ms."/>
    <s v="Jennifer A."/>
    <s v="Cronin"/>
    <n v="33.799999999999997"/>
    <n v="7.67"/>
    <x v="0"/>
    <s v="No"/>
    <x v="0"/>
    <s v="Nov"/>
    <n v="1958"/>
    <n v="16"/>
    <d v="1958-11-16T00:00:00"/>
    <n v="64"/>
    <n v="1"/>
    <s v="tier - 2"/>
    <s v="tier - 3"/>
    <s v="R1011"/>
    <n v="47928.03"/>
    <x v="0"/>
    <n v="3"/>
    <x v="0"/>
    <x v="0"/>
  </r>
  <r>
    <x v="17"/>
    <s v="Ms."/>
    <s v="Christina M."/>
    <s v="Noordstar"/>
    <n v="36.765000000000001"/>
    <n v="7.29"/>
    <x v="1"/>
    <s v="No"/>
    <x v="1"/>
    <s v="Aug"/>
    <n v="1963"/>
    <n v="5"/>
    <d v="1963-08-05T00:00:00"/>
    <n v="59"/>
    <n v="1"/>
    <s v="tier - 1"/>
    <s v="tier - 3"/>
    <s v="R1024"/>
    <n v="47896.79"/>
    <x v="0"/>
    <n v="1"/>
    <x v="0"/>
    <x v="0"/>
  </r>
  <r>
    <x v="18"/>
    <s v="Mr."/>
    <s v="Said Sr."/>
    <s v="Boudalia"/>
    <n v="36.954999999999998"/>
    <n v="4.72"/>
    <x v="1"/>
    <s v="No"/>
    <x v="0"/>
    <s v="Nov"/>
    <n v="1964"/>
    <n v="7"/>
    <d v="1964-11-07T00:00:00"/>
    <n v="58"/>
    <n v="2"/>
    <s v="tier - 1"/>
    <s v="tier - 3"/>
    <s v="R1012"/>
    <n v="47496.49"/>
    <x v="0"/>
    <n v="1"/>
    <x v="0"/>
    <x v="2"/>
  </r>
  <r>
    <x v="19"/>
    <s v="Mr."/>
    <s v="John"/>
    <s v="Flor"/>
    <n v="42.9"/>
    <n v="11.41"/>
    <x v="0"/>
    <s v="No"/>
    <x v="0"/>
    <s v="Sep"/>
    <n v="1971"/>
    <n v="27"/>
    <d v="1971-09-27T00:00:00"/>
    <n v="51"/>
    <n v="2"/>
    <s v="tier - 1"/>
    <s v="tier - 2"/>
    <s v="R1013"/>
    <n v="47462.89"/>
    <x v="0"/>
    <n v="0"/>
    <x v="0"/>
    <x v="0"/>
  </r>
  <r>
    <x v="20"/>
    <s v="Mr."/>
    <s v="Myles"/>
    <s v="Fennon"/>
    <n v="36.299999999999997"/>
    <n v="11.5"/>
    <x v="1"/>
    <s v="No"/>
    <x v="0"/>
    <s v="Jun"/>
    <n v="1961"/>
    <n v="13"/>
    <d v="1961-06-13T00:00:00"/>
    <n v="61"/>
    <n v="1"/>
    <s v="tier - 1"/>
    <s v="tier - 3"/>
    <s v="R1011"/>
    <n v="47403.88"/>
    <x v="0"/>
    <n v="2"/>
    <x v="0"/>
    <x v="0"/>
  </r>
  <r>
    <x v="21"/>
    <s v="Ms."/>
    <s v="Madelyn C"/>
    <s v="Hribar"/>
    <n v="32.200000000000003"/>
    <n v="6.22"/>
    <x v="1"/>
    <s v="No"/>
    <x v="0"/>
    <s v="Oct"/>
    <n v="1959"/>
    <n v="4"/>
    <d v="1959-10-04T00:00:00"/>
    <n v="63"/>
    <n v="2"/>
    <s v="tier - 2"/>
    <s v="tier - 1"/>
    <s v="R1011"/>
    <n v="47305.31"/>
    <x v="0"/>
    <n v="2"/>
    <x v="0"/>
    <x v="1"/>
  </r>
  <r>
    <x v="22"/>
    <s v="Ms."/>
    <s v="Nicole"/>
    <s v="Tassello"/>
    <n v="31.3"/>
    <n v="11.38"/>
    <x v="0"/>
    <s v="No"/>
    <x v="0"/>
    <s v="Sep"/>
    <n v="1958"/>
    <n v="3"/>
    <d v="1958-09-03T00:00:00"/>
    <n v="64"/>
    <n v="2"/>
    <s v="tier - 2"/>
    <s v="tier - 1"/>
    <s v="R1011"/>
    <n v="47291.06"/>
    <x v="0"/>
    <n v="3"/>
    <x v="0"/>
    <x v="0"/>
  </r>
  <r>
    <x v="23"/>
    <s v="Mr."/>
    <s v="Eric A."/>
    <s v="Mauricette"/>
    <n v="41.8"/>
    <n v="7.89"/>
    <x v="1"/>
    <s v="No"/>
    <x v="0"/>
    <s v="Dec"/>
    <n v="1970"/>
    <n v="28"/>
    <d v="1970-12-28T00:00:00"/>
    <n v="52"/>
    <n v="2"/>
    <s v="tier - 1"/>
    <s v="tier - 2"/>
    <s v="R1013"/>
    <n v="47269.85"/>
    <x v="0"/>
    <n v="2"/>
    <x v="0"/>
    <x v="0"/>
  </r>
  <r>
    <x v="24"/>
    <s v="Mr."/>
    <s v="Emiliano I."/>
    <s v="Garcia"/>
    <n v="35.090000000000003"/>
    <n v="4.38"/>
    <x v="1"/>
    <s v="No"/>
    <x v="0"/>
    <s v="Jul"/>
    <n v="1959"/>
    <n v="14"/>
    <d v="1959-07-14T00:00:00"/>
    <n v="63"/>
    <n v="0"/>
    <s v="tier - 2"/>
    <s v="tier - 1"/>
    <s v="R1013"/>
    <n v="47055.53"/>
    <x v="0"/>
    <n v="2"/>
    <x v="0"/>
    <x v="2"/>
  </r>
  <r>
    <x v="25"/>
    <s v="Mr."/>
    <s v="Adam"/>
    <s v="Airoldi"/>
    <n v="33.880000000000003"/>
    <n v="7.01"/>
    <x v="0"/>
    <s v="No"/>
    <x v="0"/>
    <s v="Sep"/>
    <n v="1958"/>
    <n v="15"/>
    <d v="1958-09-15T00:00:00"/>
    <n v="64"/>
    <n v="0"/>
    <s v="tier - 2"/>
    <s v="tier - 3"/>
    <s v="R1013"/>
    <n v="46889.26"/>
    <x v="0"/>
    <n v="3"/>
    <x v="0"/>
    <x v="0"/>
  </r>
  <r>
    <x v="26"/>
    <s v="Mr."/>
    <s v="Zach"/>
    <s v="Cater-Cyker"/>
    <n v="30.875"/>
    <n v="11.88"/>
    <x v="0"/>
    <s v="No"/>
    <x v="0"/>
    <s v="Nov"/>
    <n v="1960"/>
    <n v="17"/>
    <d v="1960-11-17T00:00:00"/>
    <n v="62"/>
    <n v="3"/>
    <s v="tier - 1"/>
    <s v="tier - 1"/>
    <s v="R1012"/>
    <n v="46718.16"/>
    <x v="0"/>
    <n v="0"/>
    <x v="0"/>
    <x v="0"/>
  </r>
  <r>
    <x v="27"/>
    <s v="Ms."/>
    <s v="Stephanie W."/>
    <s v="Hamm"/>
    <n v="36.86"/>
    <n v="5.19"/>
    <x v="1"/>
    <s v="No"/>
    <x v="1"/>
    <s v="Jun"/>
    <n v="1969"/>
    <n v="23"/>
    <d v="1969-06-23T00:00:00"/>
    <n v="53"/>
    <n v="3"/>
    <s v="tier - 1"/>
    <s v="tier - 3"/>
    <s v="R1012"/>
    <n v="46661.440000000002"/>
    <x v="0"/>
    <n v="1"/>
    <x v="0"/>
    <x v="2"/>
  </r>
  <r>
    <x v="28"/>
    <s v="Mr."/>
    <s v="Stephen"/>
    <s v="Cox"/>
    <n v="35.86"/>
    <n v="6.74"/>
    <x v="1"/>
    <s v="No"/>
    <x v="0"/>
    <s v="Aug"/>
    <n v="1961"/>
    <n v="8"/>
    <d v="1961-08-08T00:00:00"/>
    <n v="61"/>
    <n v="0"/>
    <s v="tier - 1"/>
    <s v="tier - 1"/>
    <s v="R1013"/>
    <n v="46599.11"/>
    <x v="0"/>
    <n v="2"/>
    <x v="0"/>
    <x v="0"/>
  </r>
  <r>
    <x v="29"/>
    <s v="Ms."/>
    <s v="Natalie"/>
    <s v="Sachrajda"/>
    <n v="37.049999999999997"/>
    <n v="8.44"/>
    <x v="0"/>
    <s v="No"/>
    <x v="0"/>
    <s v="Dec"/>
    <n v="1971"/>
    <n v="6"/>
    <d v="1971-12-06T00:00:00"/>
    <n v="51"/>
    <n v="3"/>
    <s v="tier - 1"/>
    <s v="tier - 3"/>
    <s v="R1024"/>
    <n v="46255.11"/>
    <x v="0"/>
    <n v="0"/>
    <x v="0"/>
    <x v="0"/>
  </r>
  <r>
    <x v="30"/>
    <s v="Ms."/>
    <s v="Nicole J."/>
    <s v="Gareri"/>
    <n v="43.89"/>
    <n v="8.7100000000000009"/>
    <x v="0"/>
    <s v="No"/>
    <x v="0"/>
    <s v="Aug"/>
    <n v="1978"/>
    <n v="17"/>
    <d v="1978-08-17T00:00:00"/>
    <n v="44"/>
    <n v="2"/>
    <s v="tier - 1"/>
    <s v="tier - 1"/>
    <s v="R1013"/>
    <n v="46200.99"/>
    <x v="0"/>
    <n v="0"/>
    <x v="0"/>
    <x v="0"/>
  </r>
  <r>
    <x v="31"/>
    <s v="Mr."/>
    <s v="Jefferson D"/>
    <s v="Welch"/>
    <n v="42.35"/>
    <n v="5.08"/>
    <x v="1"/>
    <s v="No"/>
    <x v="0"/>
    <s v="Dec"/>
    <n v="1976"/>
    <n v="2"/>
    <d v="1976-12-02T00:00:00"/>
    <n v="46"/>
    <n v="3"/>
    <s v="tier - 1"/>
    <s v="tier - 3"/>
    <s v="R1013"/>
    <n v="46151.12"/>
    <x v="0"/>
    <n v="0"/>
    <x v="0"/>
    <x v="2"/>
  </r>
  <r>
    <x v="32"/>
    <s v="Mr."/>
    <s v="Brendan D."/>
    <s v="Prindiville"/>
    <n v="31.35"/>
    <n v="6.86"/>
    <x v="0"/>
    <s v="No"/>
    <x v="0"/>
    <s v="Dec"/>
    <n v="1962"/>
    <n v="4"/>
    <d v="1962-12-04T00:00:00"/>
    <n v="60"/>
    <n v="3"/>
    <s v="tier - 1"/>
    <s v="tier - 1"/>
    <s v="R1012"/>
    <n v="46130.53"/>
    <x v="0"/>
    <n v="0"/>
    <x v="0"/>
    <x v="0"/>
  </r>
  <r>
    <x v="33"/>
    <s v="Ms."/>
    <s v="Courtney"/>
    <s v="Kincaid"/>
    <n v="47.6"/>
    <n v="5.95"/>
    <x v="1"/>
    <s v="No"/>
    <x v="0"/>
    <s v="Sep"/>
    <n v="1985"/>
    <n v="30"/>
    <d v="1985-09-30T00:00:00"/>
    <n v="37"/>
    <n v="2"/>
    <s v="tier - 2"/>
    <s v="tier - 3"/>
    <s v="R1011"/>
    <n v="46113.51"/>
    <x v="0"/>
    <n v="0"/>
    <x v="0"/>
    <x v="1"/>
  </r>
  <r>
    <x v="34"/>
    <s v="Ms."/>
    <s v="Sydney L."/>
    <s v="Bruestle"/>
    <n v="46.2"/>
    <n v="6.09"/>
    <x v="0"/>
    <s v="No"/>
    <x v="1"/>
    <s v="Aug"/>
    <n v="1979"/>
    <n v="12"/>
    <d v="1979-08-12T00:00:00"/>
    <n v="43"/>
    <n v="0"/>
    <s v="tier - 2"/>
    <s v="tier - 1"/>
    <s v="R1013"/>
    <n v="45863.21"/>
    <x v="0"/>
    <n v="1"/>
    <x v="0"/>
    <x v="1"/>
  </r>
  <r>
    <x v="35"/>
    <s v="Mr."/>
    <s v="Julien"/>
    <s v="Lachance"/>
    <n v="32.015000000000001"/>
    <n v="11.75"/>
    <x v="0"/>
    <s v="No"/>
    <x v="0"/>
    <s v="Dec"/>
    <n v="1960"/>
    <n v="21"/>
    <d v="1960-12-21T00:00:00"/>
    <n v="62"/>
    <n v="0"/>
    <s v="tier - 2"/>
    <s v="tier - 2"/>
    <s v="R1016"/>
    <n v="45710.21"/>
    <x v="0"/>
    <n v="0"/>
    <x v="0"/>
    <x v="0"/>
  </r>
  <r>
    <x v="36"/>
    <s v="Mr."/>
    <s v="Ryan M"/>
    <s v="Eason"/>
    <n v="40.564999999999998"/>
    <n v="7.37"/>
    <x v="0"/>
    <s v="No"/>
    <x v="0"/>
    <s v="Aug"/>
    <n v="1974"/>
    <n v="9"/>
    <d v="1974-08-09T00:00:00"/>
    <n v="48"/>
    <n v="2"/>
    <s v="tier - 2"/>
    <s v="tier - 2"/>
    <s v="R1012"/>
    <n v="45702.02"/>
    <x v="0"/>
    <n v="0"/>
    <x v="0"/>
    <x v="0"/>
  </r>
  <r>
    <x v="37"/>
    <s v="Ms."/>
    <s v="Anna H."/>
    <s v="Grummon"/>
    <n v="32.450000000000003"/>
    <n v="11.91"/>
    <x v="0"/>
    <s v="No"/>
    <x v="0"/>
    <s v="Dec"/>
    <n v="1962"/>
    <n v="17"/>
    <d v="1962-12-17T00:00:00"/>
    <n v="60"/>
    <n v="0"/>
    <s v="tier - 2"/>
    <s v="tier - 2"/>
    <s v="R1013"/>
    <n v="45008.959999999999"/>
    <x v="0"/>
    <n v="0"/>
    <x v="0"/>
    <x v="0"/>
  </r>
  <r>
    <x v="38"/>
    <s v="Ms."/>
    <s v="Samantha"/>
    <s v="Vanwechel"/>
    <n v="34.96"/>
    <n v="6.52"/>
    <x v="0"/>
    <s v="No"/>
    <x v="0"/>
    <s v="Aug"/>
    <n v="1971"/>
    <n v="13"/>
    <d v="1971-08-13T00:00:00"/>
    <n v="51"/>
    <n v="2"/>
    <s v="tier - 2"/>
    <s v="tier - 3"/>
    <s v="R1024"/>
    <n v="44641.2"/>
    <x v="0"/>
    <n v="0"/>
    <x v="0"/>
    <x v="0"/>
  </r>
  <r>
    <x v="39"/>
    <s v="Mr."/>
    <s v="Robert"/>
    <s v="Fisher"/>
    <n v="35.5"/>
    <n v="5.14"/>
    <x v="0"/>
    <s v="No"/>
    <x v="1"/>
    <s v="Oct"/>
    <n v="1993"/>
    <n v="11"/>
    <d v="1993-10-11T00:00:00"/>
    <n v="29"/>
    <n v="2"/>
    <s v="tier - 2"/>
    <s v="tier - 2"/>
    <s v="R1011"/>
    <n v="44585.46"/>
    <x v="0"/>
    <n v="1"/>
    <x v="0"/>
    <x v="2"/>
  </r>
  <r>
    <x v="40"/>
    <s v="Mr."/>
    <s v="James R."/>
    <s v="Jenkins"/>
    <n v="52.58"/>
    <n v="4.1900000000000004"/>
    <x v="0"/>
    <s v="yes"/>
    <x v="0"/>
    <s v="Aug"/>
    <n v="2000"/>
    <n v="2"/>
    <d v="2000-08-02T00:00:00"/>
    <n v="22"/>
    <n v="1"/>
    <s v="tier - 2"/>
    <s v="tier - 3"/>
    <s v="R1013"/>
    <n v="44501.4"/>
    <x v="0"/>
    <n v="1"/>
    <x v="0"/>
    <x v="2"/>
  </r>
  <r>
    <x v="41"/>
    <s v="Ms."/>
    <s v="Roseann"/>
    <s v="Peters"/>
    <n v="35.200000000000003"/>
    <n v="11.68"/>
    <x v="1"/>
    <s v="No"/>
    <x v="0"/>
    <s v="Sep"/>
    <n v="1967"/>
    <n v="14"/>
    <d v="1967-09-14T00:00:00"/>
    <n v="55"/>
    <n v="0"/>
    <s v="tier - 2"/>
    <s v="tier - 3"/>
    <s v="R1013"/>
    <n v="44423.8"/>
    <x v="0"/>
    <n v="0"/>
    <x v="0"/>
    <x v="0"/>
  </r>
  <r>
    <x v="42"/>
    <s v="Ms."/>
    <s v="Nicole"/>
    <s v="Aha"/>
    <n v="38.06"/>
    <n v="6.98"/>
    <x v="0"/>
    <s v="No"/>
    <x v="0"/>
    <s v="Oct"/>
    <n v="1971"/>
    <n v="29"/>
    <d v="1971-10-29T00:00:00"/>
    <n v="51"/>
    <n v="0"/>
    <s v="tier - 2"/>
    <s v="tier - 2"/>
    <s v="R1013"/>
    <n v="44400.41"/>
    <x v="0"/>
    <n v="0"/>
    <x v="0"/>
    <x v="0"/>
  </r>
  <r>
    <x v="43"/>
    <s v="Mr."/>
    <s v="Spencer"/>
    <s v="McElwain"/>
    <n v="34.21"/>
    <n v="8.34"/>
    <x v="0"/>
    <s v="No"/>
    <x v="0"/>
    <s v="Nov"/>
    <n v="1968"/>
    <n v="24"/>
    <d v="1968-11-24T00:00:00"/>
    <n v="54"/>
    <n v="2"/>
    <s v="tier - 2"/>
    <s v="tier - 1"/>
    <s v="R1013"/>
    <n v="44260.75"/>
    <x v="0"/>
    <n v="0"/>
    <x v="0"/>
    <x v="0"/>
  </r>
  <r>
    <x v="44"/>
    <s v="Mr."/>
    <s v="Eric W"/>
    <s v="Januszewski"/>
    <n v="38.94"/>
    <n v="8.49"/>
    <x v="1"/>
    <s v="No"/>
    <x v="0"/>
    <s v="Jun"/>
    <n v="1975"/>
    <n v="1"/>
    <d v="1975-06-01T00:00:00"/>
    <n v="48"/>
    <n v="2"/>
    <s v="tier - 2"/>
    <s v="tier - 2"/>
    <s v="R1013"/>
    <n v="44202.65"/>
    <x v="0"/>
    <n v="1"/>
    <x v="0"/>
    <x v="0"/>
  </r>
  <r>
    <x v="45"/>
    <s v="Ms."/>
    <s v="Brianna L"/>
    <s v="Rohne"/>
    <n v="30.21"/>
    <n v="5.34"/>
    <x v="1"/>
    <s v="No"/>
    <x v="0"/>
    <s v="Jul"/>
    <n v="1988"/>
    <n v="16"/>
    <d v="1988-07-16T00:00:00"/>
    <n v="34"/>
    <n v="1"/>
    <s v="tier - 2"/>
    <s v="tier - 1"/>
    <s v="R1012"/>
    <n v="43943.88"/>
    <x v="0"/>
    <n v="1"/>
    <x v="0"/>
    <x v="2"/>
  </r>
  <r>
    <x v="46"/>
    <s v="Mr."/>
    <s v="Thomas J."/>
    <s v="O'Grady"/>
    <n v="33.630000000000003"/>
    <n v="4.43"/>
    <x v="1"/>
    <s v="No"/>
    <x v="0"/>
    <s v="Oct"/>
    <n v="1966"/>
    <n v="5"/>
    <d v="1966-10-05T00:00:00"/>
    <n v="56"/>
    <n v="0"/>
    <s v="tier - 2"/>
    <s v="tier - 2"/>
    <s v="R1012"/>
    <n v="43921.18"/>
    <x v="0"/>
    <n v="2"/>
    <x v="0"/>
    <x v="2"/>
  </r>
  <r>
    <x v="47"/>
    <s v="Ms."/>
    <s v="Melissa L"/>
    <s v="Peters"/>
    <n v="40.369999999999997"/>
    <n v="4.47"/>
    <x v="0"/>
    <s v="No"/>
    <x v="0"/>
    <s v="Nov"/>
    <n v="1980"/>
    <n v="10"/>
    <d v="1980-11-10T00:00:00"/>
    <n v="42"/>
    <n v="2"/>
    <s v="tier - 2"/>
    <s v="tier - 1"/>
    <s v="R1013"/>
    <n v="43896.38"/>
    <x v="0"/>
    <n v="0"/>
    <x v="0"/>
    <x v="2"/>
  </r>
  <r>
    <x v="48"/>
    <s v="Mr."/>
    <s v="Flavio"/>
    <s v="De Simone"/>
    <n v="53.09"/>
    <n v="4.82"/>
    <x v="1"/>
    <s v="No"/>
    <x v="0"/>
    <s v="Jul"/>
    <n v="1966"/>
    <n v="2"/>
    <d v="1966-07-02T00:00:00"/>
    <n v="56"/>
    <n v="0"/>
    <s v="tier - 2"/>
    <s v="tier - 3"/>
    <s v="R1012"/>
    <n v="43817.45"/>
    <x v="0"/>
    <n v="2"/>
    <x v="0"/>
    <x v="2"/>
  </r>
  <r>
    <x v="49"/>
    <s v="Mr."/>
    <s v="Ryan"/>
    <s v="Beckett"/>
    <n v="31.79"/>
    <n v="5.51"/>
    <x v="1"/>
    <s v="No"/>
    <x v="0"/>
    <s v="Oct"/>
    <n v="1966"/>
    <n v="25"/>
    <d v="1966-10-25T00:00:00"/>
    <n v="56"/>
    <n v="2"/>
    <s v="tier - 2"/>
    <s v="tier - 2"/>
    <s v="R1013"/>
    <n v="43813.87"/>
    <x v="0"/>
    <n v="2"/>
    <x v="0"/>
    <x v="2"/>
  </r>
  <r>
    <x v="50"/>
    <s v="Mr."/>
    <s v="Anthony J."/>
    <s v="Sobrilsky"/>
    <n v="41.895000000000003"/>
    <n v="10.87"/>
    <x v="1"/>
    <s v="No"/>
    <x v="0"/>
    <s v="Dec"/>
    <n v="1986"/>
    <n v="29"/>
    <d v="1986-12-29T00:00:00"/>
    <n v="36"/>
    <n v="3"/>
    <s v="tier - 2"/>
    <s v="tier - 1"/>
    <s v="R1015"/>
    <n v="43753.34"/>
    <x v="0"/>
    <n v="1"/>
    <x v="0"/>
    <x v="0"/>
  </r>
  <r>
    <x v="51"/>
    <s v="Ms."/>
    <s v="Alex"/>
    <s v="Wang"/>
    <n v="31.16"/>
    <n v="9.34"/>
    <x v="0"/>
    <s v="No"/>
    <x v="0"/>
    <s v="Aug"/>
    <n v="1965"/>
    <n v="22"/>
    <d v="1965-08-22T00:00:00"/>
    <n v="57"/>
    <n v="0"/>
    <s v="tier - 2"/>
    <s v="tier - 2"/>
    <s v="R1012"/>
    <n v="43578.94"/>
    <x v="0"/>
    <n v="0"/>
    <x v="0"/>
    <x v="0"/>
  </r>
  <r>
    <x v="52"/>
    <s v="Mr."/>
    <s v="David"/>
    <s v="Campa"/>
    <n v="34.104999999999997"/>
    <n v="5.03"/>
    <x v="1"/>
    <s v="No"/>
    <x v="1"/>
    <s v="Dec"/>
    <n v="1969"/>
    <n v="3"/>
    <d v="1969-12-03T00:00:00"/>
    <n v="53"/>
    <n v="0"/>
    <s v="tier - 2"/>
    <s v="tier - 2"/>
    <s v="R1016"/>
    <n v="43254.42"/>
    <x v="0"/>
    <n v="1"/>
    <x v="0"/>
    <x v="2"/>
  </r>
  <r>
    <x v="53"/>
    <s v="Mr."/>
    <s v="Andrew B"/>
    <s v="Clifford"/>
    <n v="51.93"/>
    <n v="11.05"/>
    <x v="0"/>
    <s v="No"/>
    <x v="0"/>
    <s v="Nov"/>
    <n v="1965"/>
    <n v="29"/>
    <d v="1965-11-29T00:00:00"/>
    <n v="57"/>
    <n v="0"/>
    <s v="tier - 2"/>
    <s v="tier - 2"/>
    <s v="R1011"/>
    <n v="43073.760000000002"/>
    <x v="0"/>
    <n v="0"/>
    <x v="0"/>
    <x v="0"/>
  </r>
  <r>
    <x v="54"/>
    <s v="Ms."/>
    <s v="Dara E"/>
    <s v="Dalmata"/>
    <n v="38.950000000000003"/>
    <n v="11.95"/>
    <x v="0"/>
    <s v="No"/>
    <x v="0"/>
    <s v="Nov"/>
    <n v="1978"/>
    <n v="4"/>
    <d v="1978-11-04T00:00:00"/>
    <n v="44"/>
    <n v="0"/>
    <s v="tier - 1"/>
    <s v="tier - 2"/>
    <s v="R1012"/>
    <n v="42983.46"/>
    <x v="0"/>
    <n v="0"/>
    <x v="0"/>
    <x v="0"/>
  </r>
  <r>
    <x v="55"/>
    <s v="Ms."/>
    <s v="Inna"/>
    <s v="Vishik"/>
    <n v="36.630000000000003"/>
    <n v="7.72"/>
    <x v="1"/>
    <s v="No"/>
    <x v="0"/>
    <s v="Oct"/>
    <n v="1975"/>
    <n v="23"/>
    <d v="1975-10-23T00:00:00"/>
    <n v="47"/>
    <n v="1"/>
    <s v="tier - 1"/>
    <s v="tier - 3"/>
    <s v="R1013"/>
    <n v="42969.85"/>
    <x v="0"/>
    <n v="1"/>
    <x v="0"/>
    <x v="0"/>
  </r>
  <r>
    <x v="56"/>
    <s v="Mr."/>
    <s v="Ari"/>
    <s v="Schorr"/>
    <n v="34.200000000000003"/>
    <n v="5.75"/>
    <x v="0"/>
    <s v="No"/>
    <x v="0"/>
    <s v="Sep"/>
    <n v="1972"/>
    <n v="10"/>
    <d v="1972-09-10T00:00:00"/>
    <n v="50"/>
    <n v="2"/>
    <s v="tier - 1"/>
    <s v="tier - 1"/>
    <s v="R1011"/>
    <n v="42856.84"/>
    <x v="0"/>
    <n v="2"/>
    <x v="0"/>
    <x v="1"/>
  </r>
  <r>
    <x v="57"/>
    <s v="Ms."/>
    <s v="Lindsey"/>
    <s v="Lusardi"/>
    <n v="50.63"/>
    <n v="11.89"/>
    <x v="0"/>
    <s v="No"/>
    <x v="0"/>
    <s v="Oct"/>
    <n v="1965"/>
    <n v="29"/>
    <d v="1965-10-29T00:00:00"/>
    <n v="57"/>
    <n v="0"/>
    <s v="tier - 1"/>
    <s v="tier - 2"/>
    <s v="R1011"/>
    <n v="42764.12"/>
    <x v="0"/>
    <n v="0"/>
    <x v="0"/>
    <x v="0"/>
  </r>
  <r>
    <x v="58"/>
    <s v="Mr."/>
    <s v="Kenny"/>
    <s v="Rayner"/>
    <n v="36.479999999999997"/>
    <n v="6.2"/>
    <x v="0"/>
    <s v="No"/>
    <x v="0"/>
    <s v="Oct"/>
    <n v="1977"/>
    <n v="21"/>
    <d v="1977-10-21T00:00:00"/>
    <n v="45"/>
    <n v="2"/>
    <s v="tier - 1"/>
    <s v="tier - 2"/>
    <s v="R1012"/>
    <n v="42760.5"/>
    <x v="0"/>
    <n v="0"/>
    <x v="0"/>
    <x v="1"/>
  </r>
  <r>
    <x v="59"/>
    <s v="Ms."/>
    <s v="Louise"/>
    <s v="Voghel"/>
    <n v="54.82"/>
    <n v="10.61"/>
    <x v="0"/>
    <s v="No"/>
    <x v="0"/>
    <s v="Nov"/>
    <n v="1971"/>
    <n v="3"/>
    <d v="1971-11-03T00:00:00"/>
    <n v="51"/>
    <n v="0"/>
    <s v="tier - 1"/>
    <s v="tier - 3"/>
    <s v="R1011"/>
    <n v="42644.2"/>
    <x v="0"/>
    <n v="0"/>
    <x v="0"/>
    <x v="0"/>
  </r>
  <r>
    <x v="60"/>
    <s v="Mr."/>
    <s v="Cameron"/>
    <s v="Rieth"/>
    <n v="38.06"/>
    <n v="6.04"/>
    <x v="0"/>
    <s v="No"/>
    <x v="1"/>
    <s v="Dec"/>
    <n v="1979"/>
    <n v="27"/>
    <d v="1979-12-27T00:00:00"/>
    <n v="43"/>
    <n v="2"/>
    <s v="tier - 1"/>
    <s v="tier - 3"/>
    <s v="R1013"/>
    <n v="42560.43"/>
    <x v="0"/>
    <n v="1"/>
    <x v="0"/>
    <x v="1"/>
  </r>
  <r>
    <x v="61"/>
    <s v="Ms."/>
    <s v="Katie T."/>
    <s v="Gollotto"/>
    <n v="51.48"/>
    <n v="9.33"/>
    <x v="1"/>
    <s v="No"/>
    <x v="0"/>
    <s v="Jun"/>
    <n v="1967"/>
    <n v="27"/>
    <d v="1967-06-27T00:00:00"/>
    <n v="55"/>
    <n v="0"/>
    <s v="tier - 1"/>
    <s v="tier - 3"/>
    <s v="R1011"/>
    <n v="42538.720000000001"/>
    <x v="0"/>
    <n v="0"/>
    <x v="0"/>
    <x v="0"/>
  </r>
  <r>
    <x v="62"/>
    <s v="Ms."/>
    <s v="Casey"/>
    <s v="Dunn"/>
    <n v="52.06"/>
    <n v="11.47"/>
    <x v="0"/>
    <s v="No"/>
    <x v="0"/>
    <s v="Aug"/>
    <n v="1968"/>
    <n v="3"/>
    <d v="1968-08-03T00:00:00"/>
    <n v="54"/>
    <n v="0"/>
    <s v="tier - 1"/>
    <s v="tier - 2"/>
    <s v="R1011"/>
    <n v="42478.6"/>
    <x v="0"/>
    <n v="0"/>
    <x v="0"/>
    <x v="0"/>
  </r>
  <r>
    <x v="63"/>
    <s v="Mr."/>
    <s v="David"/>
    <s v="Blitzer"/>
    <n v="30.684999999999999"/>
    <n v="7.02"/>
    <x v="1"/>
    <s v="No"/>
    <x v="0"/>
    <s v="Jun"/>
    <n v="1967"/>
    <n v="28"/>
    <d v="1967-06-28T00:00:00"/>
    <n v="55"/>
    <n v="0"/>
    <s v="tier - 1"/>
    <s v="tier - 2"/>
    <s v="R1016"/>
    <n v="42303.69"/>
    <x v="0"/>
    <n v="0"/>
    <x v="0"/>
    <x v="0"/>
  </r>
  <r>
    <x v="64"/>
    <s v="Mr."/>
    <s v="Bryson C."/>
    <s v="Smith"/>
    <n v="36.08"/>
    <n v="8.8000000000000007"/>
    <x v="1"/>
    <s v="No"/>
    <x v="0"/>
    <s v="Aug"/>
    <n v="1975"/>
    <n v="15"/>
    <d v="1975-08-15T00:00:00"/>
    <n v="47"/>
    <n v="1"/>
    <s v="tier - 1"/>
    <s v="tier - 3"/>
    <s v="R1013"/>
    <n v="42211.14"/>
    <x v="0"/>
    <n v="1"/>
    <x v="0"/>
    <x v="0"/>
  </r>
  <r>
    <x v="65"/>
    <s v="Ms."/>
    <s v="Megan"/>
    <s v="Hyland"/>
    <n v="54.99"/>
    <n v="8.68"/>
    <x v="0"/>
    <s v="No"/>
    <x v="0"/>
    <s v="Sep"/>
    <n v="1973"/>
    <n v="18"/>
    <d v="1973-09-18T00:00:00"/>
    <n v="49"/>
    <n v="0"/>
    <s v="tier - 1"/>
    <s v="tier - 1"/>
    <s v="R1011"/>
    <n v="42188.15"/>
    <x v="0"/>
    <n v="2"/>
    <x v="0"/>
    <x v="0"/>
  </r>
  <r>
    <x v="66"/>
    <s v="Mr."/>
    <s v="Daniel"/>
    <s v="Ducharme"/>
    <n v="35.97"/>
    <n v="6.12"/>
    <x v="0"/>
    <s v="No"/>
    <x v="1"/>
    <s v="Jul"/>
    <n v="1979"/>
    <n v="3"/>
    <d v="1979-07-03T00:00:00"/>
    <n v="43"/>
    <n v="3"/>
    <s v="tier - 1"/>
    <s v="tier - 1"/>
    <s v="R1013"/>
    <n v="42124.52"/>
    <x v="0"/>
    <n v="1"/>
    <x v="0"/>
    <x v="1"/>
  </r>
  <r>
    <x v="67"/>
    <s v="Mr."/>
    <s v="Steven M."/>
    <s v="Johnson"/>
    <n v="45.54"/>
    <n v="5.4"/>
    <x v="1"/>
    <s v="No"/>
    <x v="1"/>
    <s v="Dec"/>
    <n v="1997"/>
    <n v="9"/>
    <d v="1997-12-09T00:00:00"/>
    <n v="25"/>
    <n v="2"/>
    <s v="tier - 1"/>
    <s v="tier - 3"/>
    <s v="R1013"/>
    <n v="42112.24"/>
    <x v="0"/>
    <n v="1"/>
    <x v="0"/>
    <x v="2"/>
  </r>
  <r>
    <x v="68"/>
    <s v="Ms."/>
    <s v="Jenna L."/>
    <s v="Mutz"/>
    <n v="35.53"/>
    <n v="4.3600000000000003"/>
    <x v="1"/>
    <s v="No"/>
    <x v="0"/>
    <s v="Nov"/>
    <n v="1976"/>
    <n v="28"/>
    <d v="1976-11-28T00:00:00"/>
    <n v="46"/>
    <n v="0"/>
    <s v="tier - 1"/>
    <s v="tier - 1"/>
    <s v="R1024"/>
    <n v="42111.66"/>
    <x v="0"/>
    <n v="0"/>
    <x v="0"/>
    <x v="2"/>
  </r>
  <r>
    <x v="69"/>
    <s v="Mr."/>
    <s v="Freeman"/>
    <s v="Lee"/>
    <n v="30.8"/>
    <n v="9.77"/>
    <x v="0"/>
    <s v="No"/>
    <x v="0"/>
    <s v="Dec"/>
    <n v="1968"/>
    <n v="19"/>
    <d v="1968-12-19T00:00:00"/>
    <n v="54"/>
    <n v="1"/>
    <s v="tier - 1"/>
    <s v="tier - 3"/>
    <s v="R1013"/>
    <n v="41999.519999999997"/>
    <x v="0"/>
    <n v="0"/>
    <x v="0"/>
    <x v="0"/>
  </r>
  <r>
    <x v="70"/>
    <s v="Mr."/>
    <s v="Jeff"/>
    <s v="Turner"/>
    <n v="38.39"/>
    <n v="4.25"/>
    <x v="0"/>
    <s v="No"/>
    <x v="0"/>
    <s v="Nov"/>
    <n v="1984"/>
    <n v="10"/>
    <d v="1984-11-10T00:00:00"/>
    <n v="38"/>
    <n v="3"/>
    <s v="tier - 1"/>
    <s v="tier - 1"/>
    <s v="R1013"/>
    <n v="41949.24"/>
    <x v="0"/>
    <n v="1"/>
    <x v="0"/>
    <x v="2"/>
  </r>
  <r>
    <x v="71"/>
    <s v="Mr."/>
    <s v="Elenilton V. Sr."/>
    <s v="Rangel"/>
    <n v="32.299999999999997"/>
    <n v="4.76"/>
    <x v="0"/>
    <s v="No"/>
    <x v="0"/>
    <s v="Jun"/>
    <n v="1972"/>
    <n v="8"/>
    <d v="1972-06-08T00:00:00"/>
    <n v="51"/>
    <n v="1"/>
    <s v="tier - 1"/>
    <s v="tier - 1"/>
    <s v="R1016"/>
    <n v="41919.1"/>
    <x v="0"/>
    <n v="2"/>
    <x v="0"/>
    <x v="2"/>
  </r>
  <r>
    <x v="72"/>
    <s v="Ms."/>
    <s v="Maurya"/>
    <s v="Lacey"/>
    <n v="48.8"/>
    <n v="6.22"/>
    <x v="1"/>
    <s v="No"/>
    <x v="0"/>
    <s v="Sep"/>
    <n v="1966"/>
    <n v="21"/>
    <d v="1966-09-21T00:00:00"/>
    <n v="56"/>
    <n v="0"/>
    <s v="tier - 1"/>
    <s v="tier - 3"/>
    <s v="R1011"/>
    <n v="41886.54"/>
    <x v="0"/>
    <n v="2"/>
    <x v="0"/>
    <x v="1"/>
  </r>
  <r>
    <x v="73"/>
    <s v="Ms."/>
    <s v="Samantha C"/>
    <s v="Stiger"/>
    <n v="45.5"/>
    <n v="7.96"/>
    <x v="0"/>
    <s v="No"/>
    <x v="0"/>
    <s v="Sep"/>
    <n v="1962"/>
    <n v="22"/>
    <d v="1962-09-22T00:00:00"/>
    <n v="60"/>
    <n v="0"/>
    <s v="tier - 1"/>
    <s v="tier - 3"/>
    <s v="R1011"/>
    <n v="41794.629999999997"/>
    <x v="0"/>
    <n v="0"/>
    <x v="0"/>
    <x v="0"/>
  </r>
  <r>
    <x v="74"/>
    <s v="Ms."/>
    <s v="Bethany A"/>
    <s v="Caldwell"/>
    <n v="53.61"/>
    <n v="10.92"/>
    <x v="1"/>
    <s v="No"/>
    <x v="0"/>
    <s v="Sep"/>
    <n v="1975"/>
    <n v="29"/>
    <d v="1975-09-29T00:00:00"/>
    <n v="47"/>
    <n v="1"/>
    <s v="tier - 1"/>
    <s v="tier - 1"/>
    <s v="R1011"/>
    <n v="41681.86"/>
    <x v="0"/>
    <n v="1"/>
    <x v="0"/>
    <x v="0"/>
  </r>
  <r>
    <x v="75"/>
    <s v="Mr."/>
    <s v="Yves"/>
    <s v="Marmillod"/>
    <n v="36.19"/>
    <n v="11.51"/>
    <x v="1"/>
    <s v="No"/>
    <x v="0"/>
    <s v="Nov"/>
    <n v="1975"/>
    <n v="14"/>
    <d v="1975-11-14T00:00:00"/>
    <n v="47"/>
    <n v="0"/>
    <s v="tier - 1"/>
    <s v="tier - 2"/>
    <s v="R1013"/>
    <n v="41676.080000000002"/>
    <x v="0"/>
    <n v="1"/>
    <x v="0"/>
    <x v="0"/>
  </r>
  <r>
    <x v="76"/>
    <s v="Ms."/>
    <s v="Danielle"/>
    <s v="Cloutier-Simons"/>
    <n v="34.6"/>
    <n v="5.99"/>
    <x v="1"/>
    <s v="No"/>
    <x v="0"/>
    <s v="Oct"/>
    <n v="1976"/>
    <n v="29"/>
    <d v="1976-10-29T00:00:00"/>
    <n v="46"/>
    <n v="1"/>
    <s v="tier - 1"/>
    <s v="tier - 3"/>
    <s v="R1011"/>
    <n v="41661.599999999999"/>
    <x v="0"/>
    <n v="0"/>
    <x v="0"/>
    <x v="1"/>
  </r>
  <r>
    <x v="77"/>
    <s v="Ms."/>
    <s v="Julia"/>
    <s v="Vegas"/>
    <n v="54.12"/>
    <n v="11.57"/>
    <x v="0"/>
    <s v="No"/>
    <x v="0"/>
    <s v="Nov"/>
    <n v="1974"/>
    <n v="24"/>
    <d v="1974-11-24T00:00:00"/>
    <n v="48"/>
    <n v="0"/>
    <s v="tier - 1"/>
    <s v="tier - 1"/>
    <s v="R1011"/>
    <n v="41636.199999999997"/>
    <x v="0"/>
    <n v="0"/>
    <x v="0"/>
    <x v="0"/>
  </r>
  <r>
    <x v="78"/>
    <s v="Mr."/>
    <s v="Joshua"/>
    <s v="Cochran"/>
    <n v="48.82"/>
    <n v="6.67"/>
    <x v="1"/>
    <s v="No"/>
    <x v="0"/>
    <s v="Dec"/>
    <n v="1967"/>
    <n v="22"/>
    <d v="1967-12-22T00:00:00"/>
    <n v="55"/>
    <n v="0"/>
    <s v="tier - 1"/>
    <s v="tier - 2"/>
    <s v="R1011"/>
    <n v="41505.15"/>
    <x v="0"/>
    <n v="0"/>
    <x v="0"/>
    <x v="0"/>
  </r>
  <r>
    <x v="79"/>
    <s v="Ms."/>
    <s v="Jennifer"/>
    <s v="Holtzapple"/>
    <n v="51.01"/>
    <n v="9.1999999999999993"/>
    <x v="0"/>
    <s v="No"/>
    <x v="0"/>
    <s v="Oct"/>
    <n v="1971"/>
    <n v="16"/>
    <d v="1971-10-16T00:00:00"/>
    <n v="51"/>
    <n v="0"/>
    <s v="tier - 1"/>
    <s v="tier - 2"/>
    <s v="R1011"/>
    <n v="41351.879999999997"/>
    <x v="0"/>
    <n v="0"/>
    <x v="0"/>
    <x v="0"/>
  </r>
  <r>
    <x v="80"/>
    <s v="Ms."/>
    <s v="Gwen M."/>
    <s v="Meyer"/>
    <n v="45.65"/>
    <n v="5.1100000000000003"/>
    <x v="1"/>
    <s v="No"/>
    <x v="0"/>
    <s v="Oct"/>
    <n v="1964"/>
    <n v="7"/>
    <d v="1964-10-07T00:00:00"/>
    <n v="58"/>
    <n v="0"/>
    <s v="tier - 1"/>
    <s v="tier - 2"/>
    <s v="R1011"/>
    <n v="41331.79"/>
    <x v="0"/>
    <n v="1"/>
    <x v="0"/>
    <x v="2"/>
  </r>
  <r>
    <x v="81"/>
    <s v="Mr."/>
    <s v="Patrick"/>
    <s v="Brickley"/>
    <n v="52.9"/>
    <n v="5.34"/>
    <x v="0"/>
    <s v="No"/>
    <x v="0"/>
    <s v="Aug"/>
    <n v="1977"/>
    <n v="27"/>
    <d v="1977-08-27T00:00:00"/>
    <n v="45"/>
    <n v="2"/>
    <s v="tier - 1"/>
    <s v="tier - 2"/>
    <s v="R1011"/>
    <n v="41271.5"/>
    <x v="0"/>
    <n v="0"/>
    <x v="0"/>
    <x v="2"/>
  </r>
  <r>
    <x v="82"/>
    <s v="Ms."/>
    <s v="Kate"/>
    <s v="Magee"/>
    <n v="45.41"/>
    <n v="4.03"/>
    <x v="1"/>
    <s v="No"/>
    <x v="0"/>
    <s v="Jun"/>
    <n v="1964"/>
    <n v="6"/>
    <d v="1964-06-06T00:00:00"/>
    <n v="59"/>
    <n v="0"/>
    <s v="tier - 1"/>
    <s v="tier - 3"/>
    <s v="R1011"/>
    <n v="41250.39"/>
    <x v="0"/>
    <n v="1"/>
    <x v="0"/>
    <x v="2"/>
  </r>
  <r>
    <x v="83"/>
    <s v="Mr."/>
    <s v="Kevin"/>
    <s v="Thoma"/>
    <n v="49.41"/>
    <n v="4.2300000000000004"/>
    <x v="1"/>
    <s v="No"/>
    <x v="1"/>
    <s v="Aug"/>
    <n v="1969"/>
    <n v="8"/>
    <d v="1969-08-08T00:00:00"/>
    <n v="53"/>
    <n v="0"/>
    <s v="tier - 1"/>
    <s v="tier - 2"/>
    <s v="R1011"/>
    <n v="41191.57"/>
    <x v="0"/>
    <n v="1"/>
    <x v="0"/>
    <x v="2"/>
  </r>
  <r>
    <x v="84"/>
    <s v="Mr."/>
    <s v="Stephen II"/>
    <s v="Heagy"/>
    <n v="31.824999999999999"/>
    <n v="4.0599999999999996"/>
    <x v="0"/>
    <s v="No"/>
    <x v="0"/>
    <s v="Sep"/>
    <n v="1972"/>
    <n v="6"/>
    <d v="1972-09-06T00:00:00"/>
    <n v="50"/>
    <n v="0"/>
    <s v="tier - 1"/>
    <s v="tier - 3"/>
    <s v="R1016"/>
    <n v="41097.160000000003"/>
    <x v="0"/>
    <n v="2"/>
    <x v="0"/>
    <x v="2"/>
  </r>
  <r>
    <x v="85"/>
    <s v="Mr."/>
    <s v="Philip"/>
    <s v="Regnier"/>
    <n v="51.28"/>
    <n v="4.68"/>
    <x v="0"/>
    <s v="No"/>
    <x v="0"/>
    <s v="Aug"/>
    <n v="1972"/>
    <n v="12"/>
    <d v="1972-08-12T00:00:00"/>
    <n v="50"/>
    <n v="0"/>
    <s v="tier - 1"/>
    <s v="tier - 2"/>
    <s v="R1011"/>
    <n v="41055.29"/>
    <x v="0"/>
    <n v="2"/>
    <x v="0"/>
    <x v="2"/>
  </r>
  <r>
    <x v="86"/>
    <s v="Mr."/>
    <s v="Brett A"/>
    <s v="Parendo"/>
    <n v="34.96"/>
    <n v="4.34"/>
    <x v="0"/>
    <s v="No"/>
    <x v="1"/>
    <s v="Oct"/>
    <n v="1979"/>
    <n v="11"/>
    <d v="1979-10-11T00:00:00"/>
    <n v="43"/>
    <n v="1"/>
    <s v="tier - 1"/>
    <s v="tier - 3"/>
    <s v="R1017"/>
    <n v="41034.22"/>
    <x v="0"/>
    <n v="1"/>
    <x v="0"/>
    <x v="2"/>
  </r>
  <r>
    <x v="87"/>
    <s v="Ms."/>
    <s v="Rebecca"/>
    <s v="Schell"/>
    <n v="33.11"/>
    <n v="10.51"/>
    <x v="0"/>
    <s v="No"/>
    <x v="0"/>
    <s v="Jun"/>
    <n v="1974"/>
    <n v="5"/>
    <d v="1974-06-05T00:00:00"/>
    <n v="49"/>
    <n v="0"/>
    <s v="tier - 1"/>
    <s v="tier - 2"/>
    <s v="R1013"/>
    <n v="40974.160000000003"/>
    <x v="0"/>
    <n v="0"/>
    <x v="0"/>
    <x v="0"/>
  </r>
  <r>
    <x v="88"/>
    <s v="Ms."/>
    <s v="Kelley"/>
    <s v="Driscoll"/>
    <n v="54.74"/>
    <n v="5.84"/>
    <x v="1"/>
    <s v="No"/>
    <x v="1"/>
    <s v="Sep"/>
    <n v="1983"/>
    <n v="8"/>
    <d v="1983-09-08T00:00:00"/>
    <n v="39"/>
    <n v="3"/>
    <s v="tier - 1"/>
    <s v="tier - 2"/>
    <s v="R1011"/>
    <n v="40961.29"/>
    <x v="0"/>
    <n v="1"/>
    <x v="0"/>
    <x v="1"/>
  </r>
  <r>
    <x v="89"/>
    <s v="Ms."/>
    <s v="Abigail K"/>
    <s v="Mitchell"/>
    <n v="32.56"/>
    <n v="5.41"/>
    <x v="0"/>
    <s v="No"/>
    <x v="1"/>
    <s v="Sep"/>
    <n v="1979"/>
    <n v="16"/>
    <d v="1979-09-16T00:00:00"/>
    <n v="43"/>
    <n v="3"/>
    <s v="tier - 1"/>
    <s v="tier - 2"/>
    <s v="R1013"/>
    <n v="40941.29"/>
    <x v="0"/>
    <n v="1"/>
    <x v="0"/>
    <x v="2"/>
  </r>
  <r>
    <x v="90"/>
    <s v="Ms."/>
    <s v="Hope"/>
    <s v="Cutler"/>
    <n v="39.049999999999997"/>
    <n v="6.06"/>
    <x v="0"/>
    <s v="No"/>
    <x v="0"/>
    <s v="Aug"/>
    <n v="1992"/>
    <n v="4"/>
    <d v="1992-08-04T00:00:00"/>
    <n v="30"/>
    <n v="3"/>
    <s v="tier - 1"/>
    <s v="tier - 2"/>
    <s v="R1013"/>
    <n v="40932.43"/>
    <x v="0"/>
    <n v="1"/>
    <x v="0"/>
    <x v="1"/>
  </r>
  <r>
    <x v="91"/>
    <s v="Ms."/>
    <s v="Elyse M."/>
    <s v="Derian"/>
    <n v="42.75"/>
    <n v="4.22"/>
    <x v="0"/>
    <s v="No"/>
    <x v="0"/>
    <s v="Jul"/>
    <n v="1999"/>
    <n v="2"/>
    <d v="1999-07-02T00:00:00"/>
    <n v="23"/>
    <n v="1"/>
    <s v="tier - 1"/>
    <s v="tier - 1"/>
    <s v="R1024"/>
    <n v="40904.199999999997"/>
    <x v="0"/>
    <n v="0"/>
    <x v="0"/>
    <x v="2"/>
  </r>
  <r>
    <x v="92"/>
    <s v="Mr."/>
    <s v="Nicholas"/>
    <s v="Farina"/>
    <n v="50.58"/>
    <n v="5.12"/>
    <x v="0"/>
    <s v="No"/>
    <x v="0"/>
    <s v="Jun"/>
    <n v="1972"/>
    <n v="10"/>
    <d v="1972-06-10T00:00:00"/>
    <n v="50"/>
    <n v="0"/>
    <s v="tier - 1"/>
    <s v="tier - 3"/>
    <s v="R1011"/>
    <n v="40817.85"/>
    <x v="0"/>
    <n v="2"/>
    <x v="0"/>
    <x v="2"/>
  </r>
  <r>
    <x v="93"/>
    <s v="Mr."/>
    <s v="David"/>
    <s v="Saunders"/>
    <n v="30.495000000000001"/>
    <n v="4.57"/>
    <x v="1"/>
    <s v="No"/>
    <x v="0"/>
    <s v="Dec"/>
    <n v="1976"/>
    <n v="26"/>
    <d v="1976-12-26T00:00:00"/>
    <n v="46"/>
    <n v="3"/>
    <s v="tier - 1"/>
    <s v="tier - 3"/>
    <s v="R1012"/>
    <n v="40720.550000000003"/>
    <x v="0"/>
    <n v="0"/>
    <x v="0"/>
    <x v="2"/>
  </r>
  <r>
    <x v="94"/>
    <s v="Ms."/>
    <s v="Natalie"/>
    <s v="Kratz"/>
    <n v="48.31"/>
    <n v="9.58"/>
    <x v="1"/>
    <s v="No"/>
    <x v="0"/>
    <s v="Sep"/>
    <n v="1970"/>
    <n v="25"/>
    <d v="1970-09-25T00:00:00"/>
    <n v="52"/>
    <n v="0"/>
    <s v="tier - 1"/>
    <s v="tier - 1"/>
    <s v="R1011"/>
    <n v="40692.910000000003"/>
    <x v="0"/>
    <n v="2"/>
    <x v="0"/>
    <x v="0"/>
  </r>
  <r>
    <x v="95"/>
    <s v="Mr."/>
    <s v="Thomas"/>
    <s v="Boland"/>
    <n v="48.99"/>
    <n v="9.7799999999999994"/>
    <x v="1"/>
    <s v="No"/>
    <x v="0"/>
    <s v="Jul"/>
    <n v="1975"/>
    <n v="10"/>
    <d v="1975-07-10T00:00:00"/>
    <n v="47"/>
    <n v="1"/>
    <s v="tier - 1"/>
    <s v="tier - 3"/>
    <s v="R1012"/>
    <n v="40590.550000000003"/>
    <x v="0"/>
    <n v="1"/>
    <x v="0"/>
    <x v="0"/>
  </r>
  <r>
    <x v="96"/>
    <s v="Ms."/>
    <s v="Pamela J."/>
    <s v="Van Hout"/>
    <n v="38.39"/>
    <n v="4.1100000000000003"/>
    <x v="1"/>
    <s v="No"/>
    <x v="0"/>
    <s v="Nov"/>
    <n v="1985"/>
    <n v="3"/>
    <d v="1985-11-03T00:00:00"/>
    <n v="37"/>
    <n v="0"/>
    <s v="tier - 1"/>
    <s v="tier - 2"/>
    <s v="R1013"/>
    <n v="40419.019999999997"/>
    <x v="0"/>
    <n v="0"/>
    <x v="0"/>
    <x v="2"/>
  </r>
  <r>
    <x v="97"/>
    <s v="Ms."/>
    <s v="Jessica"/>
    <s v="Ramsey"/>
    <n v="44.34"/>
    <n v="4.0199999999999996"/>
    <x v="1"/>
    <s v="No"/>
    <x v="0"/>
    <s v="Aug"/>
    <n v="1966"/>
    <n v="12"/>
    <d v="1966-08-12T00:00:00"/>
    <n v="56"/>
    <n v="0"/>
    <s v="tier - 1"/>
    <s v="tier - 3"/>
    <s v="R1011"/>
    <n v="40373.74"/>
    <x v="0"/>
    <n v="2"/>
    <x v="0"/>
    <x v="2"/>
  </r>
  <r>
    <x v="98"/>
    <s v="Mr."/>
    <s v="Ron N"/>
    <s v="Gage"/>
    <n v="41.51"/>
    <n v="6.92"/>
    <x v="0"/>
    <s v="No"/>
    <x v="0"/>
    <s v="Sep"/>
    <n v="1962"/>
    <n v="4"/>
    <d v="1962-09-04T00:00:00"/>
    <n v="60"/>
    <n v="0"/>
    <s v="tier - 1"/>
    <s v="tier - 3"/>
    <s v="R1011"/>
    <n v="40309.93"/>
    <x v="0"/>
    <n v="0"/>
    <x v="0"/>
    <x v="0"/>
  </r>
  <r>
    <x v="99"/>
    <s v="Mr."/>
    <s v="Daniel"/>
    <s v="Gollins"/>
    <n v="48.2"/>
    <n v="4.84"/>
    <x v="0"/>
    <s v="No"/>
    <x v="0"/>
    <s v="Jun"/>
    <n v="1977"/>
    <n v="27"/>
    <d v="1977-06-27T00:00:00"/>
    <n v="45"/>
    <n v="2"/>
    <s v="tier - 1"/>
    <s v="tier - 3"/>
    <s v="R1012"/>
    <n v="40284.379999999997"/>
    <x v="0"/>
    <n v="0"/>
    <x v="0"/>
    <x v="2"/>
  </r>
  <r>
    <x v="100"/>
    <s v="Mr."/>
    <s v="Brian"/>
    <s v="Benestad"/>
    <n v="35.75"/>
    <n v="8"/>
    <x v="1"/>
    <s v="No"/>
    <x v="0"/>
    <s v="Oct"/>
    <n v="1981"/>
    <n v="4"/>
    <d v="1981-10-04T00:00:00"/>
    <n v="41"/>
    <n v="1"/>
    <s v="tier - 1"/>
    <s v="tier - 3"/>
    <s v="R1013"/>
    <n v="40273.65"/>
    <x v="0"/>
    <n v="0"/>
    <x v="0"/>
    <x v="0"/>
  </r>
  <r>
    <x v="101"/>
    <s v="Ms."/>
    <s v="Sari"/>
    <s v="Aviv"/>
    <n v="53.81"/>
    <n v="8.77"/>
    <x v="1"/>
    <s v="No"/>
    <x v="0"/>
    <s v="Jul"/>
    <n v="1981"/>
    <n v="28"/>
    <d v="1981-07-28T00:00:00"/>
    <n v="41"/>
    <n v="1"/>
    <s v="tier - 1"/>
    <s v="tier - 2"/>
    <s v="R1011"/>
    <n v="40208.559999999998"/>
    <x v="0"/>
    <n v="0"/>
    <x v="0"/>
    <x v="0"/>
  </r>
  <r>
    <x v="102"/>
    <s v="Mr."/>
    <s v="Robert M."/>
    <s v="Burns"/>
    <n v="49.48"/>
    <n v="4.96"/>
    <x v="0"/>
    <s v="No"/>
    <x v="1"/>
    <s v="Aug"/>
    <n v="1979"/>
    <n v="18"/>
    <d v="1979-08-18T00:00:00"/>
    <n v="43"/>
    <n v="2"/>
    <s v="tier - 1"/>
    <s v="tier - 3"/>
    <s v="R1012"/>
    <n v="40204.83"/>
    <x v="0"/>
    <n v="1"/>
    <x v="0"/>
    <x v="2"/>
  </r>
  <r>
    <x v="103"/>
    <s v="Mr."/>
    <s v="Ricardo"/>
    <s v="Maldonado"/>
    <n v="34.1"/>
    <n v="4.43"/>
    <x v="1"/>
    <s v="No"/>
    <x v="0"/>
    <s v="Oct"/>
    <n v="1985"/>
    <n v="21"/>
    <d v="1985-10-21T00:00:00"/>
    <n v="37"/>
    <n v="4"/>
    <s v="tier - 1"/>
    <s v="tier - 2"/>
    <s v="R1011"/>
    <n v="40182.25"/>
    <x v="0"/>
    <n v="0"/>
    <x v="0"/>
    <x v="2"/>
  </r>
  <r>
    <x v="104"/>
    <s v="Mr."/>
    <s v="Gedion"/>
    <s v="Yitref"/>
    <n v="35.299999999999997"/>
    <n v="5.82"/>
    <x v="1"/>
    <s v="No"/>
    <x v="1"/>
    <s v="Oct"/>
    <n v="1983"/>
    <n v="14"/>
    <d v="1983-10-14T00:00:00"/>
    <n v="39"/>
    <n v="2"/>
    <s v="tier - 1"/>
    <s v="tier - 2"/>
    <s v="R1011"/>
    <n v="40103.89"/>
    <x v="0"/>
    <n v="1"/>
    <x v="0"/>
    <x v="1"/>
  </r>
  <r>
    <x v="105"/>
    <s v="Mr."/>
    <s v="Mark"/>
    <s v="Loudon-Brown"/>
    <n v="43.83"/>
    <n v="6.03"/>
    <x v="1"/>
    <s v="No"/>
    <x v="0"/>
    <s v="Aug"/>
    <n v="1966"/>
    <n v="12"/>
    <d v="1966-08-12T00:00:00"/>
    <n v="56"/>
    <n v="0"/>
    <s v="tier - 1"/>
    <s v="tier - 3"/>
    <s v="R1011"/>
    <n v="40069.440000000002"/>
    <x v="0"/>
    <n v="2"/>
    <x v="0"/>
    <x v="1"/>
  </r>
  <r>
    <x v="106"/>
    <s v="Mr."/>
    <s v="Gamini P."/>
    <s v="Sugathadasa"/>
    <n v="50.07"/>
    <n v="9.27"/>
    <x v="0"/>
    <s v="No"/>
    <x v="0"/>
    <s v="Dec"/>
    <n v="1978"/>
    <n v="20"/>
    <d v="1978-12-20T00:00:00"/>
    <n v="44"/>
    <n v="2"/>
    <s v="tier - 1"/>
    <s v="tier - 3"/>
    <s v="R1011"/>
    <n v="40054.730000000003"/>
    <x v="0"/>
    <n v="0"/>
    <x v="0"/>
    <x v="0"/>
  </r>
  <r>
    <x v="107"/>
    <s v="Ms."/>
    <s v="Emily J"/>
    <s v="Ganley"/>
    <n v="32.774999999999999"/>
    <n v="5.53"/>
    <x v="0"/>
    <s v="No"/>
    <x v="0"/>
    <s v="Dec"/>
    <n v="1982"/>
    <n v="25"/>
    <d v="1982-12-25T00:00:00"/>
    <n v="40"/>
    <n v="2"/>
    <s v="tier - 1"/>
    <s v="tier - 1"/>
    <s v="R1012"/>
    <n v="40003.33"/>
    <x v="0"/>
    <n v="0"/>
    <x v="0"/>
    <x v="2"/>
  </r>
  <r>
    <x v="108"/>
    <s v="Ms."/>
    <s v="Amanda"/>
    <s v="Potter"/>
    <n v="34.104999999999997"/>
    <n v="5.07"/>
    <x v="0"/>
    <s v="No"/>
    <x v="0"/>
    <s v="Aug"/>
    <n v="1987"/>
    <n v="8"/>
    <d v="1987-08-08T00:00:00"/>
    <n v="35"/>
    <n v="3"/>
    <s v="tier - 2"/>
    <s v="tier - 3"/>
    <s v="R1012"/>
    <n v="39983.43"/>
    <x v="0"/>
    <n v="1"/>
    <x v="0"/>
    <x v="2"/>
  </r>
  <r>
    <x v="109"/>
    <s v="Mr."/>
    <s v="Nicholas"/>
    <s v="Rasmussen"/>
    <n v="48.93"/>
    <n v="11.17"/>
    <x v="1"/>
    <s v="No"/>
    <x v="0"/>
    <s v="Dec"/>
    <n v="1975"/>
    <n v="2"/>
    <d v="1975-12-02T00:00:00"/>
    <n v="47"/>
    <n v="1"/>
    <s v="tier - 2"/>
    <s v="tier - 2"/>
    <s v="R1011"/>
    <n v="39963.120000000003"/>
    <x v="0"/>
    <n v="1"/>
    <x v="0"/>
    <x v="0"/>
  </r>
  <r>
    <x v="110"/>
    <s v="Mr."/>
    <s v="Knox"/>
    <s v="Robinson"/>
    <n v="37.07"/>
    <n v="6.14"/>
    <x v="1"/>
    <s v="No"/>
    <x v="0"/>
    <s v="Aug"/>
    <n v="1985"/>
    <n v="22"/>
    <d v="1985-08-22T00:00:00"/>
    <n v="37"/>
    <n v="1"/>
    <s v="tier - 1"/>
    <s v="tier - 2"/>
    <s v="R1013"/>
    <n v="39871.699999999997"/>
    <x v="0"/>
    <n v="0"/>
    <x v="0"/>
    <x v="1"/>
  </r>
  <r>
    <x v="111"/>
    <s v="Ms."/>
    <s v="Yianna"/>
    <s v="Antonopoulos"/>
    <n v="51.51"/>
    <n v="6.26"/>
    <x v="1"/>
    <s v="No"/>
    <x v="1"/>
    <s v="Jun"/>
    <n v="1983"/>
    <n v="1"/>
    <d v="1983-06-01T00:00:00"/>
    <n v="40"/>
    <n v="3"/>
    <s v="tier - 2"/>
    <s v="tier - 2"/>
    <s v="R1011"/>
    <n v="39865.699999999997"/>
    <x v="0"/>
    <n v="1"/>
    <x v="0"/>
    <x v="1"/>
  </r>
  <r>
    <x v="112"/>
    <s v="Ms."/>
    <s v="Roberta"/>
    <s v="Groner"/>
    <n v="34.799999999999997"/>
    <n v="4.72"/>
    <x v="1"/>
    <s v="No"/>
    <x v="0"/>
    <s v="Jul"/>
    <n v="1985"/>
    <n v="17"/>
    <d v="1985-07-17T00:00:00"/>
    <n v="37"/>
    <n v="2"/>
    <s v="tier - 2"/>
    <s v="tier - 1"/>
    <s v="R1011"/>
    <n v="39836.519999999997"/>
    <x v="0"/>
    <n v="0"/>
    <x v="0"/>
    <x v="2"/>
  </r>
  <r>
    <x v="113"/>
    <s v="Mr."/>
    <s v="Benjamin P."/>
    <s v="Zywicki"/>
    <n v="36.67"/>
    <n v="5.18"/>
    <x v="0"/>
    <s v="No"/>
    <x v="0"/>
    <s v="Jul"/>
    <n v="1987"/>
    <n v="24"/>
    <d v="1987-07-24T00:00:00"/>
    <n v="35"/>
    <n v="1"/>
    <s v="tier - 1"/>
    <s v="tier - 1"/>
    <s v="R1014"/>
    <n v="39774.28"/>
    <x v="0"/>
    <n v="1"/>
    <x v="0"/>
    <x v="2"/>
  </r>
  <r>
    <x v="114"/>
    <s v="Mr."/>
    <s v="Craig"/>
    <s v="Cardinal"/>
    <n v="30.9"/>
    <n v="9.4"/>
    <x v="0"/>
    <s v="No"/>
    <x v="0"/>
    <s v="Dec"/>
    <n v="1973"/>
    <n v="17"/>
    <d v="1973-12-17T00:00:00"/>
    <n v="49"/>
    <n v="0"/>
    <s v="tier - 1"/>
    <s v="tier - 2"/>
    <s v="R1011"/>
    <n v="39727.61"/>
    <x v="0"/>
    <n v="2"/>
    <x v="0"/>
    <x v="0"/>
  </r>
  <r>
    <x v="115"/>
    <s v="Ms."/>
    <s v="Ann"/>
    <s v="Alleman"/>
    <n v="30.495000000000001"/>
    <n v="6.29"/>
    <x v="0"/>
    <s v="No"/>
    <x v="0"/>
    <s v="Aug"/>
    <n v="1977"/>
    <n v="12"/>
    <d v="1977-08-12T00:00:00"/>
    <n v="45"/>
    <n v="1"/>
    <s v="tier - 2"/>
    <s v="tier - 1"/>
    <s v="R1012"/>
    <n v="39725.519999999997"/>
    <x v="0"/>
    <n v="0"/>
    <x v="0"/>
    <x v="1"/>
  </r>
  <r>
    <x v="116"/>
    <s v="Mr."/>
    <s v="Jamie P"/>
    <s v="Stroffolino"/>
    <n v="44.88"/>
    <n v="6.04"/>
    <x v="0"/>
    <s v="No"/>
    <x v="1"/>
    <s v="Jul"/>
    <n v="2003"/>
    <n v="16"/>
    <d v="2003-07-16T00:00:00"/>
    <n v="19"/>
    <n v="0"/>
    <s v="tier - 1"/>
    <s v="tier - 1"/>
    <s v="R1013"/>
    <n v="39722.75"/>
    <x v="0"/>
    <n v="1"/>
    <x v="0"/>
    <x v="1"/>
  </r>
  <r>
    <x v="117"/>
    <s v="Mr."/>
    <s v="John"/>
    <s v="Clubb"/>
    <n v="44.32"/>
    <n v="10.55"/>
    <x v="0"/>
    <s v="No"/>
    <x v="0"/>
    <s v="Sep"/>
    <n v="1968"/>
    <n v="29"/>
    <d v="1968-09-29T00:00:00"/>
    <n v="54"/>
    <n v="0"/>
    <s v="tier - 2"/>
    <s v="tier - 2"/>
    <s v="R1011"/>
    <n v="39721.93"/>
    <x v="0"/>
    <n v="0"/>
    <x v="0"/>
    <x v="0"/>
  </r>
  <r>
    <x v="118"/>
    <s v="Mr."/>
    <s v="Charlie"/>
    <s v="McGoogan"/>
    <n v="46.39"/>
    <n v="5.09"/>
    <x v="0"/>
    <s v="No"/>
    <x v="0"/>
    <s v="Dec"/>
    <n v="1977"/>
    <n v="17"/>
    <d v="1977-12-17T00:00:00"/>
    <n v="45"/>
    <n v="2"/>
    <s v="tier - 2"/>
    <s v="tier - 1"/>
    <s v="R1012"/>
    <n v="39670.44"/>
    <x v="0"/>
    <n v="0"/>
    <x v="0"/>
    <x v="2"/>
  </r>
  <r>
    <x v="119"/>
    <s v="Mr."/>
    <s v="Meb"/>
    <s v="Keflezighi"/>
    <n v="42.13"/>
    <n v="5.2"/>
    <x v="1"/>
    <s v="No"/>
    <x v="0"/>
    <s v="Aug"/>
    <n v="1995"/>
    <n v="7"/>
    <d v="1995-08-07T00:00:00"/>
    <n v="27"/>
    <n v="0"/>
    <s v="tier - 1"/>
    <s v="tier - 3"/>
    <s v="R1013"/>
    <n v="39611.760000000002"/>
    <x v="0"/>
    <n v="1"/>
    <x v="0"/>
    <x v="2"/>
  </r>
  <r>
    <x v="120"/>
    <s v="Mr."/>
    <s v="Aaqib L."/>
    <s v="Syed"/>
    <n v="30.78"/>
    <n v="8.4499999999999993"/>
    <x v="1"/>
    <s v="No"/>
    <x v="0"/>
    <s v="Jul"/>
    <n v="1981"/>
    <n v="5"/>
    <d v="1981-07-05T00:00:00"/>
    <n v="41"/>
    <n v="3"/>
    <s v="tier - 1"/>
    <s v="tier - 2"/>
    <s v="R1017"/>
    <n v="39597.410000000003"/>
    <x v="0"/>
    <n v="0"/>
    <x v="0"/>
    <x v="0"/>
  </r>
  <r>
    <x v="121"/>
    <s v="Mr."/>
    <s v="Craig A."/>
    <s v="Segal"/>
    <n v="31.35"/>
    <n v="9.5399999999999991"/>
    <x v="0"/>
    <s v="No"/>
    <x v="0"/>
    <s v="Jul"/>
    <n v="1978"/>
    <n v="12"/>
    <d v="1978-07-12T00:00:00"/>
    <n v="44"/>
    <n v="1"/>
    <s v="tier - 1"/>
    <s v="tier - 2"/>
    <s v="R1015"/>
    <n v="39556.49"/>
    <x v="0"/>
    <n v="0"/>
    <x v="0"/>
    <x v="0"/>
  </r>
  <r>
    <x v="122"/>
    <s v="Ms."/>
    <s v="Meredith"/>
    <s v="Defranco"/>
    <n v="41.46"/>
    <n v="4.99"/>
    <x v="1"/>
    <s v="No"/>
    <x v="0"/>
    <s v="Jun"/>
    <n v="1966"/>
    <n v="24"/>
    <d v="1966-06-24T00:00:00"/>
    <n v="56"/>
    <n v="0"/>
    <s v="tier - 2"/>
    <s v="tier - 2"/>
    <s v="R1011"/>
    <n v="39396.86"/>
    <x v="0"/>
    <n v="2"/>
    <x v="0"/>
    <x v="2"/>
  </r>
  <r>
    <x v="123"/>
    <s v="Mr."/>
    <s v="Doug"/>
    <s v="Kells"/>
    <n v="48"/>
    <n v="10.54"/>
    <x v="0"/>
    <s v="No"/>
    <x v="0"/>
    <s v="Aug"/>
    <n v="1978"/>
    <n v="5"/>
    <d v="1978-08-05T00:00:00"/>
    <n v="44"/>
    <n v="2"/>
    <s v="tier - 2"/>
    <s v="tier - 3"/>
    <s v="R1011"/>
    <n v="39352.6"/>
    <x v="0"/>
    <n v="0"/>
    <x v="0"/>
    <x v="0"/>
  </r>
  <r>
    <x v="124"/>
    <s v="Ms."/>
    <s v="Elizabeth J."/>
    <s v="Lawton"/>
    <n v="49.13"/>
    <n v="4.54"/>
    <x v="0"/>
    <s v="No"/>
    <x v="0"/>
    <s v="Aug"/>
    <n v="1982"/>
    <n v="16"/>
    <d v="1982-08-16T00:00:00"/>
    <n v="40"/>
    <n v="3"/>
    <s v="tier - 2"/>
    <s v="tier - 3"/>
    <s v="R1011"/>
    <n v="39315.279999999999"/>
    <x v="0"/>
    <n v="0"/>
    <x v="0"/>
    <x v="2"/>
  </r>
  <r>
    <x v="125"/>
    <s v="Mr."/>
    <s v="Matthew P"/>
    <s v="Bejar"/>
    <n v="37.799999999999997"/>
    <n v="6.29"/>
    <x v="0"/>
    <s v="No"/>
    <x v="0"/>
    <s v="Nov"/>
    <n v="1992"/>
    <n v="30"/>
    <d v="1992-11-30T00:00:00"/>
    <n v="30"/>
    <n v="2"/>
    <s v="tier - 1"/>
    <s v="tier - 3"/>
    <s v="R1011"/>
    <n v="39241.440000000002"/>
    <x v="0"/>
    <n v="1"/>
    <x v="0"/>
    <x v="1"/>
  </r>
  <r>
    <x v="126"/>
    <s v="Mr."/>
    <s v="Guillermo Sr."/>
    <s v="Navarro Castro"/>
    <n v="38.299999999999997"/>
    <n v="9.51"/>
    <x v="0"/>
    <s v="No"/>
    <x v="0"/>
    <s v="Jul"/>
    <n v="1962"/>
    <n v="7"/>
    <d v="1962-07-07T00:00:00"/>
    <n v="60"/>
    <n v="0"/>
    <s v="tier - 2"/>
    <s v="tier - 1"/>
    <s v="R1011"/>
    <n v="39221.120000000003"/>
    <x v="0"/>
    <n v="0"/>
    <x v="0"/>
    <x v="0"/>
  </r>
  <r>
    <x v="127"/>
    <s v="Mr."/>
    <s v="Ryan C"/>
    <s v="Tice"/>
    <n v="32.774999999999999"/>
    <n v="4.72"/>
    <x v="0"/>
    <s v="No"/>
    <x v="0"/>
    <s v="Aug"/>
    <n v="1982"/>
    <n v="4"/>
    <d v="1982-08-04T00:00:00"/>
    <n v="40"/>
    <n v="1"/>
    <s v="tier - 1"/>
    <s v="tier - 1"/>
    <s v="R1016"/>
    <n v="39125.33"/>
    <x v="0"/>
    <n v="0"/>
    <x v="0"/>
    <x v="2"/>
  </r>
  <r>
    <x v="128"/>
    <s v="Mr."/>
    <s v="Dane"/>
    <s v="Wolf"/>
    <n v="34.200000000000003"/>
    <n v="5.91"/>
    <x v="1"/>
    <s v="No"/>
    <x v="0"/>
    <s v="Sep"/>
    <n v="1985"/>
    <n v="20"/>
    <d v="1985-09-20T00:00:00"/>
    <n v="37"/>
    <n v="1"/>
    <s v="tier - 1"/>
    <s v="tier - 3"/>
    <s v="R1017"/>
    <n v="39047.29"/>
    <x v="0"/>
    <n v="0"/>
    <x v="0"/>
    <x v="1"/>
  </r>
  <r>
    <x v="129"/>
    <s v="Mr."/>
    <s v="Jonas"/>
    <s v="Oppedal"/>
    <n v="30.2"/>
    <n v="9.58"/>
    <x v="0"/>
    <s v="No"/>
    <x v="0"/>
    <s v="Oct"/>
    <n v="1978"/>
    <n v="12"/>
    <d v="1978-10-12T00:00:00"/>
    <n v="44"/>
    <n v="2"/>
    <s v="tier - 1"/>
    <s v="tier - 1"/>
    <s v="R1011"/>
    <n v="38998.550000000003"/>
    <x v="0"/>
    <n v="0"/>
    <x v="0"/>
    <x v="0"/>
  </r>
  <r>
    <x v="130"/>
    <s v="Mr."/>
    <s v="George E"/>
    <s v="Wright"/>
    <n v="48.32"/>
    <n v="5.77"/>
    <x v="0"/>
    <s v="No"/>
    <x v="0"/>
    <s v="Sep"/>
    <n v="1980"/>
    <n v="24"/>
    <d v="1980-09-24T00:00:00"/>
    <n v="42"/>
    <n v="2"/>
    <s v="tier - 2"/>
    <s v="tier - 3"/>
    <s v="R1011"/>
    <n v="38947.43"/>
    <x v="0"/>
    <n v="0"/>
    <x v="0"/>
    <x v="1"/>
  </r>
  <r>
    <x v="131"/>
    <s v="Ms."/>
    <s v="Sara S"/>
    <s v="Ellis"/>
    <n v="44.86"/>
    <n v="4.38"/>
    <x v="1"/>
    <s v="No"/>
    <x v="0"/>
    <s v="Dec"/>
    <n v="1976"/>
    <n v="15"/>
    <d v="1976-12-15T00:00:00"/>
    <n v="46"/>
    <n v="2"/>
    <s v="tier - 2"/>
    <s v="tier - 3"/>
    <s v="R1011"/>
    <n v="38932.559999999998"/>
    <x v="0"/>
    <n v="0"/>
    <x v="0"/>
    <x v="2"/>
  </r>
  <r>
    <x v="132"/>
    <s v="Mr."/>
    <s v="Nick"/>
    <s v="Taormina"/>
    <n v="52.15"/>
    <n v="5.65"/>
    <x v="0"/>
    <s v="No"/>
    <x v="0"/>
    <s v="Jun"/>
    <n v="1987"/>
    <n v="16"/>
    <d v="1987-06-16T00:00:00"/>
    <n v="35"/>
    <n v="3"/>
    <s v="tier - 2"/>
    <s v="tier - 2"/>
    <s v="R1011"/>
    <n v="38924.04"/>
    <x v="0"/>
    <n v="1"/>
    <x v="0"/>
    <x v="2"/>
  </r>
  <r>
    <x v="133"/>
    <s v="Mr."/>
    <s v="Timothy"/>
    <s v="Lynch"/>
    <n v="41.12"/>
    <n v="7.54"/>
    <x v="1"/>
    <s v="No"/>
    <x v="0"/>
    <s v="Jul"/>
    <n v="1967"/>
    <n v="30"/>
    <d v="1967-07-30T00:00:00"/>
    <n v="55"/>
    <n v="0"/>
    <s v="tier - 1"/>
    <s v="tier - 2"/>
    <s v="R1011"/>
    <n v="38893.360000000001"/>
    <x v="0"/>
    <n v="0"/>
    <x v="0"/>
    <x v="0"/>
  </r>
  <r>
    <x v="134"/>
    <s v="Ms."/>
    <s v="Becky L"/>
    <s v="Tavella"/>
    <n v="38.39"/>
    <n v="5.1100000000000003"/>
    <x v="1"/>
    <s v="No"/>
    <x v="0"/>
    <s v="Jun"/>
    <n v="1964"/>
    <n v="6"/>
    <d v="1964-06-06T00:00:00"/>
    <n v="59"/>
    <n v="0"/>
    <s v="tier - 2"/>
    <s v="tier - 2"/>
    <s v="R1011"/>
    <n v="38869.25"/>
    <x v="0"/>
    <n v="1"/>
    <x v="0"/>
    <x v="2"/>
  </r>
  <r>
    <x v="135"/>
    <s v="Ms."/>
    <s v="Steph K."/>
    <s v="Neufeld"/>
    <n v="46.85"/>
    <n v="4.25"/>
    <x v="0"/>
    <s v="No"/>
    <x v="1"/>
    <s v="Dec"/>
    <n v="1979"/>
    <n v="3"/>
    <d v="1979-12-03T00:00:00"/>
    <n v="43"/>
    <n v="2"/>
    <s v="tier - 2"/>
    <s v="tier - 1"/>
    <s v="R1011"/>
    <n v="38836.980000000003"/>
    <x v="0"/>
    <n v="1"/>
    <x v="0"/>
    <x v="2"/>
  </r>
  <r>
    <x v="136"/>
    <s v="Ms."/>
    <s v="Kristine B."/>
    <s v="Walhovd"/>
    <n v="42.24"/>
    <n v="5.55"/>
    <x v="0"/>
    <s v="yes"/>
    <x v="0"/>
    <s v="Dec"/>
    <n v="2004"/>
    <n v="5"/>
    <d v="2004-12-05T00:00:00"/>
    <n v="18"/>
    <n v="0"/>
    <s v="tier - 2"/>
    <s v="tier - 2"/>
    <s v="R1013"/>
    <n v="38792.69"/>
    <x v="0"/>
    <n v="1"/>
    <x v="0"/>
    <x v="2"/>
  </r>
  <r>
    <x v="137"/>
    <s v="Mr."/>
    <s v="Taylor B"/>
    <s v="Washburn"/>
    <n v="34.39"/>
    <n v="5.78"/>
    <x v="0"/>
    <s v="No"/>
    <x v="0"/>
    <s v="Nov"/>
    <n v="1991"/>
    <n v="8"/>
    <d v="1991-11-08T00:00:00"/>
    <n v="31"/>
    <n v="3"/>
    <s v="tier - 1"/>
    <s v="tier - 2"/>
    <s v="R1012"/>
    <n v="38746.36"/>
    <x v="0"/>
    <n v="0"/>
    <x v="0"/>
    <x v="1"/>
  </r>
  <r>
    <x v="138"/>
    <s v="Mr."/>
    <s v="William"/>
    <s v="Mroz"/>
    <n v="42.89"/>
    <n v="5.28"/>
    <x v="1"/>
    <s v="No"/>
    <x v="0"/>
    <s v="Jun"/>
    <n v="1976"/>
    <n v="15"/>
    <d v="1976-06-15T00:00:00"/>
    <n v="46"/>
    <n v="2"/>
    <s v="tier - 2"/>
    <s v="tier - 2"/>
    <s v="R1012"/>
    <n v="38740.120000000003"/>
    <x v="0"/>
    <n v="0"/>
    <x v="0"/>
    <x v="2"/>
  </r>
  <r>
    <x v="139"/>
    <s v="Mr."/>
    <s v="Sage"/>
    <s v="Canaday"/>
    <n v="36.299999999999997"/>
    <n v="5.39"/>
    <x v="0"/>
    <s v="No"/>
    <x v="0"/>
    <s v="Nov"/>
    <n v="1991"/>
    <n v="2"/>
    <d v="1991-11-02T00:00:00"/>
    <n v="31"/>
    <n v="2"/>
    <s v="tier - 2"/>
    <s v="tier - 2"/>
    <s v="R1011"/>
    <n v="38711"/>
    <x v="0"/>
    <n v="0"/>
    <x v="0"/>
    <x v="2"/>
  </r>
  <r>
    <x v="140"/>
    <s v="Mr."/>
    <s v="Cole"/>
    <s v="Atkins"/>
    <n v="35.200000000000003"/>
    <n v="8.01"/>
    <x v="1"/>
    <s v="No"/>
    <x v="0"/>
    <s v="Jul"/>
    <n v="1986"/>
    <n v="20"/>
    <d v="1986-07-20T00:00:00"/>
    <n v="36"/>
    <n v="1"/>
    <s v="tier - 1"/>
    <s v="tier - 3"/>
    <s v="R1013"/>
    <n v="38709.18"/>
    <x v="0"/>
    <n v="1"/>
    <x v="0"/>
    <x v="0"/>
  </r>
  <r>
    <x v="141"/>
    <s v="Mr."/>
    <s v="Jesse"/>
    <s v="Kropelnicki"/>
    <n v="53.62"/>
    <n v="5.21"/>
    <x v="0"/>
    <s v="No"/>
    <x v="0"/>
    <s v="Jul"/>
    <n v="1990"/>
    <n v="13"/>
    <d v="1990-07-13T00:00:00"/>
    <n v="32"/>
    <n v="3"/>
    <s v="tier - 2"/>
    <s v="tier - 2"/>
    <s v="R1011"/>
    <n v="38652.089999999997"/>
    <x v="0"/>
    <n v="0"/>
    <x v="0"/>
    <x v="2"/>
  </r>
  <r>
    <x v="142"/>
    <s v="Ms."/>
    <s v="Tammi J."/>
    <s v="Braund"/>
    <n v="36.67"/>
    <n v="6.27"/>
    <x v="0"/>
    <s v="No"/>
    <x v="0"/>
    <s v="Nov"/>
    <n v="1999"/>
    <n v="12"/>
    <d v="1999-11-12T00:00:00"/>
    <n v="23"/>
    <n v="2"/>
    <s v="tier - 2"/>
    <s v="tier - 2"/>
    <s v="R1024"/>
    <n v="38511.629999999997"/>
    <x v="0"/>
    <n v="0"/>
    <x v="0"/>
    <x v="1"/>
  </r>
  <r>
    <x v="143"/>
    <s v="Mr."/>
    <s v="Matthew S."/>
    <s v="Anderson"/>
    <n v="33.4"/>
    <n v="10.73"/>
    <x v="1"/>
    <s v="No"/>
    <x v="0"/>
    <s v="Jun"/>
    <n v="1986"/>
    <n v="21"/>
    <d v="1986-06-21T00:00:00"/>
    <n v="36"/>
    <n v="2"/>
    <s v="tier - 1"/>
    <s v="tier - 2"/>
    <s v="R1011"/>
    <n v="38415.47"/>
    <x v="0"/>
    <n v="1"/>
    <x v="0"/>
    <x v="0"/>
  </r>
  <r>
    <x v="144"/>
    <s v="Mr."/>
    <s v="Eric"/>
    <s v="Bilbrey"/>
    <n v="42.71"/>
    <n v="10.52"/>
    <x v="0"/>
    <s v="No"/>
    <x v="0"/>
    <s v="Dec"/>
    <n v="1971"/>
    <n v="23"/>
    <d v="1971-12-23T00:00:00"/>
    <n v="51"/>
    <n v="0"/>
    <s v="tier - 2"/>
    <s v="tier - 1"/>
    <s v="R1011"/>
    <n v="38405.26"/>
    <x v="0"/>
    <n v="0"/>
    <x v="0"/>
    <x v="0"/>
  </r>
  <r>
    <x v="145"/>
    <s v="Ms."/>
    <s v="Valeria R"/>
    <s v="Curtis"/>
    <n v="41.52"/>
    <n v="11.82"/>
    <x v="1"/>
    <s v="No"/>
    <x v="0"/>
    <s v="Aug"/>
    <n v="1970"/>
    <n v="22"/>
    <d v="1970-08-22T00:00:00"/>
    <n v="52"/>
    <n v="0"/>
    <s v="tier - 2"/>
    <s v="tier - 3"/>
    <s v="R1011"/>
    <n v="38389.79"/>
    <x v="0"/>
    <n v="2"/>
    <x v="0"/>
    <x v="0"/>
  </r>
  <r>
    <x v="146"/>
    <s v="Mr."/>
    <s v="Michael P"/>
    <s v="Meyer"/>
    <n v="39.4"/>
    <n v="6.76"/>
    <x v="0"/>
    <s v="No"/>
    <x v="0"/>
    <s v="Sep"/>
    <n v="2002"/>
    <n v="17"/>
    <d v="2002-09-17T00:00:00"/>
    <n v="20"/>
    <n v="2"/>
    <s v="tier - 1"/>
    <s v="tier - 3"/>
    <s v="R1011"/>
    <n v="38344.57"/>
    <x v="0"/>
    <n v="0"/>
    <x v="0"/>
    <x v="0"/>
  </r>
  <r>
    <x v="147"/>
    <s v="Mr."/>
    <s v="Rami"/>
    <s v="Bardeesy"/>
    <n v="46.45"/>
    <n v="5.62"/>
    <x v="0"/>
    <s v="No"/>
    <x v="0"/>
    <s v="Jun"/>
    <n v="1980"/>
    <n v="12"/>
    <d v="1980-06-12T00:00:00"/>
    <n v="42"/>
    <n v="2"/>
    <s v="tier - 1"/>
    <s v="tier - 3"/>
    <s v="R1011"/>
    <n v="38313.129999999997"/>
    <x v="0"/>
    <n v="0"/>
    <x v="0"/>
    <x v="2"/>
  </r>
  <r>
    <x v="148"/>
    <s v="Mr."/>
    <s v="Denis"/>
    <s v="Shanahan"/>
    <n v="35.75"/>
    <n v="4.1900000000000004"/>
    <x v="0"/>
    <s v="No"/>
    <x v="0"/>
    <s v="Oct"/>
    <n v="1989"/>
    <n v="30"/>
    <d v="1989-10-30T00:00:00"/>
    <n v="33"/>
    <n v="1"/>
    <s v="tier - 1"/>
    <s v="tier - 2"/>
    <s v="R1013"/>
    <n v="38282.75"/>
    <x v="0"/>
    <n v="0"/>
    <x v="0"/>
    <x v="2"/>
  </r>
  <r>
    <x v="149"/>
    <s v="Mr."/>
    <s v="Brian E"/>
    <s v="Sutter"/>
    <n v="26.07"/>
    <n v="5.32"/>
    <x v="0"/>
    <s v="No"/>
    <x v="0"/>
    <s v="Aug"/>
    <n v="1980"/>
    <n v="16"/>
    <d v="1980-08-16T00:00:00"/>
    <n v="42"/>
    <n v="1"/>
    <s v="tier - 1"/>
    <s v="tier - 2"/>
    <s v="R1013"/>
    <n v="38245.589999999997"/>
    <x v="1"/>
    <n v="0"/>
    <x v="0"/>
    <x v="2"/>
  </r>
  <r>
    <x v="150"/>
    <s v="Ms."/>
    <s v="Bonnie"/>
    <s v="Yesian"/>
    <n v="36.54"/>
    <n v="4.46"/>
    <x v="1"/>
    <s v="No"/>
    <x v="0"/>
    <s v="Jun"/>
    <n v="1964"/>
    <n v="16"/>
    <d v="1964-06-16T00:00:00"/>
    <n v="58"/>
    <n v="0"/>
    <s v="tier - 2"/>
    <s v="tier - 3"/>
    <s v="R1011"/>
    <n v="38241.74"/>
    <x v="0"/>
    <n v="1"/>
    <x v="0"/>
    <x v="2"/>
  </r>
  <r>
    <x v="151"/>
    <s v="Mr."/>
    <s v="Michael P"/>
    <s v="Meers"/>
    <n v="51.64"/>
    <n v="5.65"/>
    <x v="0"/>
    <s v="No"/>
    <x v="0"/>
    <s v="Sep"/>
    <n v="1989"/>
    <n v="8"/>
    <d v="1989-09-08T00:00:00"/>
    <n v="33"/>
    <n v="3"/>
    <s v="tier - 2"/>
    <s v="tier - 3"/>
    <s v="R1011"/>
    <n v="38237.339999999997"/>
    <x v="0"/>
    <n v="0"/>
    <x v="0"/>
    <x v="2"/>
  </r>
  <r>
    <x v="152"/>
    <s v="Mr."/>
    <s v="Paul"/>
    <s v="Conlon"/>
    <n v="42.83"/>
    <n v="6.04"/>
    <x v="0"/>
    <s v="No"/>
    <x v="0"/>
    <s v="Nov"/>
    <n v="1972"/>
    <n v="19"/>
    <d v="1972-11-19T00:00:00"/>
    <n v="50"/>
    <n v="0"/>
    <s v="tier - 2"/>
    <s v="tier - 2"/>
    <s v="R1011"/>
    <n v="38189.1"/>
    <x v="0"/>
    <n v="2"/>
    <x v="0"/>
    <x v="1"/>
  </r>
  <r>
    <x v="153"/>
    <s v="Mr."/>
    <s v="Michael"/>
    <s v="Arnstein"/>
    <n v="40.15"/>
    <n v="5.76"/>
    <x v="0"/>
    <s v="No"/>
    <x v="0"/>
    <s v="Jul"/>
    <n v="1998"/>
    <n v="29"/>
    <d v="1998-07-29T00:00:00"/>
    <n v="24"/>
    <n v="0"/>
    <s v="tier - 1"/>
    <s v="tier - 3"/>
    <s v="R1013"/>
    <n v="38126.25"/>
    <x v="0"/>
    <n v="1"/>
    <x v="0"/>
    <x v="1"/>
  </r>
  <r>
    <x v="154"/>
    <s v="Mr."/>
    <s v="Samuel"/>
    <s v="Jurek"/>
    <n v="27.8"/>
    <n v="4.3600000000000003"/>
    <x v="0"/>
    <s v="No"/>
    <x v="1"/>
    <s v="Sep"/>
    <n v="1979"/>
    <n v="9"/>
    <d v="1979-09-09T00:00:00"/>
    <n v="43"/>
    <n v="0"/>
    <s v="tier - 1"/>
    <s v="tier - 2"/>
    <s v="R1011"/>
    <n v="37829.72"/>
    <x v="1"/>
    <n v="1"/>
    <x v="0"/>
    <x v="2"/>
  </r>
  <r>
    <x v="155"/>
    <s v="Mr."/>
    <s v="Matthew"/>
    <s v="Thill"/>
    <n v="45.81"/>
    <n v="4.76"/>
    <x v="1"/>
    <s v="No"/>
    <x v="1"/>
    <s v="Jul"/>
    <n v="1983"/>
    <n v="26"/>
    <d v="1983-07-26T00:00:00"/>
    <n v="39"/>
    <n v="3"/>
    <s v="tier - 2"/>
    <s v="tier - 2"/>
    <s v="R1011"/>
    <n v="37800.980000000003"/>
    <x v="0"/>
    <n v="1"/>
    <x v="0"/>
    <x v="2"/>
  </r>
  <r>
    <x v="156"/>
    <s v="Mr."/>
    <s v="Daniel"/>
    <s v="Glaz"/>
    <n v="34.43"/>
    <n v="10.82"/>
    <x v="1"/>
    <s v="No"/>
    <x v="0"/>
    <s v="Aug"/>
    <n v="1986"/>
    <n v="15"/>
    <d v="1986-08-15T00:00:00"/>
    <n v="36"/>
    <n v="0"/>
    <s v="tier - 1"/>
    <s v="tier - 1"/>
    <s v="R1013"/>
    <n v="37742.58"/>
    <x v="0"/>
    <n v="1"/>
    <x v="0"/>
    <x v="0"/>
  </r>
  <r>
    <x v="157"/>
    <s v="Ms."/>
    <s v="Syndy"/>
    <s v="Sampson"/>
    <n v="41.33"/>
    <n v="4.01"/>
    <x v="1"/>
    <s v="No"/>
    <x v="0"/>
    <s v="Sep"/>
    <n v="1976"/>
    <n v="18"/>
    <d v="1976-09-18T00:00:00"/>
    <n v="46"/>
    <n v="2"/>
    <s v="tier - 2"/>
    <s v="tier - 2"/>
    <s v="R1011"/>
    <n v="37735.199999999997"/>
    <x v="0"/>
    <n v="0"/>
    <x v="0"/>
    <x v="2"/>
  </r>
  <r>
    <x v="158"/>
    <s v="Ms."/>
    <s v="Aleksandra"/>
    <s v="Duliba"/>
    <n v="31.92"/>
    <n v="5.12"/>
    <x v="1"/>
    <s v="No"/>
    <x v="0"/>
    <s v="Oct"/>
    <n v="1988"/>
    <n v="10"/>
    <d v="1988-10-10T00:00:00"/>
    <n v="34"/>
    <n v="1"/>
    <s v="tier - 2"/>
    <s v="tier - 3"/>
    <s v="R1023"/>
    <n v="37701.879999999997"/>
    <x v="0"/>
    <n v="1"/>
    <x v="0"/>
    <x v="2"/>
  </r>
  <r>
    <x v="159"/>
    <s v="Mr."/>
    <s v="Steeve T Sr."/>
    <s v="Tanguay"/>
    <n v="39.799999999999997"/>
    <n v="10.54"/>
    <x v="1"/>
    <s v="No"/>
    <x v="0"/>
    <s v="Oct"/>
    <n v="1970"/>
    <n v="28"/>
    <d v="1970-10-28T00:00:00"/>
    <n v="52"/>
    <n v="0"/>
    <s v="tier - 2"/>
    <s v="tier - 3"/>
    <s v="R1011"/>
    <n v="37675.06"/>
    <x v="0"/>
    <n v="2"/>
    <x v="0"/>
    <x v="0"/>
  </r>
  <r>
    <x v="160"/>
    <s v="Mr."/>
    <s v="Richard"/>
    <s v="McClelland"/>
    <n v="42.82"/>
    <n v="4.21"/>
    <x v="0"/>
    <s v="No"/>
    <x v="0"/>
    <s v="Jun"/>
    <n v="1982"/>
    <n v="20"/>
    <d v="1982-06-20T00:00:00"/>
    <n v="40"/>
    <n v="3"/>
    <s v="tier - 2"/>
    <s v="tier - 2"/>
    <s v="R1012"/>
    <n v="37650.74"/>
    <x v="0"/>
    <n v="0"/>
    <x v="0"/>
    <x v="2"/>
  </r>
  <r>
    <x v="161"/>
    <s v="Mr."/>
    <s v="Aaron T"/>
    <s v="Gorman"/>
    <n v="33.630000000000003"/>
    <n v="5.42"/>
    <x v="0"/>
    <s v="No"/>
    <x v="0"/>
    <s v="Nov"/>
    <n v="1990"/>
    <n v="16"/>
    <d v="1990-11-16T00:00:00"/>
    <n v="32"/>
    <n v="1"/>
    <s v="tier - 1"/>
    <s v="tier - 2"/>
    <s v="R1019"/>
    <n v="37607.53"/>
    <x v="0"/>
    <n v="0"/>
    <x v="0"/>
    <x v="2"/>
  </r>
  <r>
    <x v="162"/>
    <s v="Mr."/>
    <s v="Akira"/>
    <s v="Nishimura"/>
    <n v="37.07"/>
    <n v="4.28"/>
    <x v="0"/>
    <s v="yes"/>
    <x v="0"/>
    <s v="Oct"/>
    <n v="2000"/>
    <n v="12"/>
    <d v="2000-10-12T00:00:00"/>
    <n v="22"/>
    <n v="2"/>
    <s v="tier - 1"/>
    <s v="tier - 1"/>
    <s v="R1013"/>
    <n v="37484.449999999997"/>
    <x v="0"/>
    <n v="1"/>
    <x v="0"/>
    <x v="2"/>
  </r>
  <r>
    <x v="163"/>
    <s v="Mr."/>
    <s v="Ben"/>
    <s v="Brimble"/>
    <n v="35.625"/>
    <n v="8.9"/>
    <x v="0"/>
    <s v="No"/>
    <x v="0"/>
    <s v="Sep"/>
    <n v="2002"/>
    <n v="27"/>
    <d v="2002-09-27T00:00:00"/>
    <n v="20"/>
    <n v="3"/>
    <s v="tier - 1"/>
    <s v="tier - 2"/>
    <s v="R1012"/>
    <n v="37465.339999999997"/>
    <x v="0"/>
    <n v="0"/>
    <x v="0"/>
    <x v="0"/>
  </r>
  <r>
    <x v="164"/>
    <s v="Ms."/>
    <s v="Jana"/>
    <s v="Trenk"/>
    <n v="42.69"/>
    <n v="4.8899999999999997"/>
    <x v="0"/>
    <s v="No"/>
    <x v="1"/>
    <s v="Aug"/>
    <n v="1979"/>
    <n v="3"/>
    <d v="1979-08-03T00:00:00"/>
    <n v="43"/>
    <n v="2"/>
    <s v="tier - 2"/>
    <s v="tier - 1"/>
    <s v="R1011"/>
    <n v="37425.94"/>
    <x v="0"/>
    <n v="1"/>
    <x v="0"/>
    <x v="2"/>
  </r>
  <r>
    <x v="165"/>
    <s v="Mr."/>
    <s v="Jay T."/>
    <s v="Wittmann"/>
    <n v="37.869999999999997"/>
    <n v="4.29"/>
    <x v="1"/>
    <s v="No"/>
    <x v="1"/>
    <s v="Oct"/>
    <n v="1969"/>
    <n v="30"/>
    <d v="1969-10-30T00:00:00"/>
    <n v="53"/>
    <n v="0"/>
    <s v="tier - 1"/>
    <s v="tier - 3"/>
    <s v="R1011"/>
    <n v="37277.269999999997"/>
    <x v="0"/>
    <n v="1"/>
    <x v="0"/>
    <x v="2"/>
  </r>
  <r>
    <x v="166"/>
    <s v="Ms."/>
    <s v="Marie-Helene"/>
    <s v="Tremblay"/>
    <n v="40.61"/>
    <n v="8"/>
    <x v="1"/>
    <s v="No"/>
    <x v="0"/>
    <s v="Nov"/>
    <n v="1975"/>
    <n v="9"/>
    <d v="1975-11-09T00:00:00"/>
    <n v="47"/>
    <n v="1"/>
    <s v="tier - 2"/>
    <s v="tier - 3"/>
    <s v="R1011"/>
    <n v="37272.339999999997"/>
    <x v="0"/>
    <n v="1"/>
    <x v="0"/>
    <x v="0"/>
  </r>
  <r>
    <x v="167"/>
    <s v="Ms."/>
    <s v="Bret R"/>
    <s v="Scofield"/>
    <n v="30.78"/>
    <n v="4.67"/>
    <x v="1"/>
    <s v="No"/>
    <x v="0"/>
    <s v="Nov"/>
    <n v="1985"/>
    <n v="17"/>
    <d v="1985-11-17T00:00:00"/>
    <n v="37"/>
    <n v="0"/>
    <s v="tier - 2"/>
    <s v="tier - 1"/>
    <s v="R1024"/>
    <n v="37270.15"/>
    <x v="0"/>
    <n v="0"/>
    <x v="0"/>
    <x v="2"/>
  </r>
  <r>
    <x v="168"/>
    <s v="Mr."/>
    <s v="Gardner L"/>
    <s v="Yost"/>
    <n v="49.49"/>
    <n v="4.5"/>
    <x v="0"/>
    <s v="No"/>
    <x v="0"/>
    <s v="Oct"/>
    <n v="1990"/>
    <n v="17"/>
    <d v="1990-10-17T00:00:00"/>
    <n v="32"/>
    <n v="3"/>
    <s v="tier - 2"/>
    <s v="tier - 2"/>
    <s v="R1011"/>
    <n v="37251.22"/>
    <x v="0"/>
    <n v="0"/>
    <x v="0"/>
    <x v="2"/>
  </r>
  <r>
    <x v="169"/>
    <s v="Mr."/>
    <s v="Bobby"/>
    <s v="Torphy"/>
    <n v="37.619999999999997"/>
    <n v="6.32"/>
    <x v="1"/>
    <s v="yes"/>
    <x v="0"/>
    <s v="Sep"/>
    <n v="2000"/>
    <n v="5"/>
    <d v="2000-09-05T00:00:00"/>
    <n v="22"/>
    <n v="1"/>
    <s v="tier - 1"/>
    <s v="tier - 3"/>
    <s v="Unknown"/>
    <n v="37165.160000000003"/>
    <x v="0"/>
    <n v="2"/>
    <x v="0"/>
    <x v="1"/>
  </r>
  <r>
    <x v="170"/>
    <s v="Ms."/>
    <s v="Natalie"/>
    <s v="Busby"/>
    <n v="36.08"/>
    <n v="6.1"/>
    <x v="1"/>
    <s v="No"/>
    <x v="0"/>
    <s v="Oct"/>
    <n v="1995"/>
    <n v="30"/>
    <d v="1995-10-30T00:00:00"/>
    <n v="27"/>
    <n v="0"/>
    <s v="tier - 2"/>
    <s v="tier - 2"/>
    <s v="R1013"/>
    <n v="37133.9"/>
    <x v="0"/>
    <n v="1"/>
    <x v="0"/>
    <x v="1"/>
  </r>
  <r>
    <x v="171"/>
    <s v="Ms."/>
    <s v="Lina"/>
    <s v="Nguyen"/>
    <n v="33.5"/>
    <n v="5.4"/>
    <x v="0"/>
    <s v="No"/>
    <x v="0"/>
    <s v="Jun"/>
    <n v="1989"/>
    <n v="10"/>
    <d v="1989-06-10T00:00:00"/>
    <n v="33"/>
    <n v="0"/>
    <s v="tier - 2"/>
    <s v="tier - 3"/>
    <s v="R1011"/>
    <n v="37079.370000000003"/>
    <x v="0"/>
    <n v="0"/>
    <x v="0"/>
    <x v="2"/>
  </r>
  <r>
    <x v="172"/>
    <s v="Mr."/>
    <s v="Zebulon"/>
    <s v="Hanley"/>
    <n v="47.46"/>
    <n v="6.24"/>
    <x v="1"/>
    <s v="No"/>
    <x v="0"/>
    <s v="Dec"/>
    <n v="1988"/>
    <n v="17"/>
    <d v="1988-12-17T00:00:00"/>
    <n v="34"/>
    <n v="3"/>
    <s v="tier - 2"/>
    <s v="tier - 1"/>
    <s v="R1011"/>
    <n v="37076.370000000003"/>
    <x v="0"/>
    <n v="1"/>
    <x v="0"/>
    <x v="1"/>
  </r>
  <r>
    <x v="173"/>
    <s v="Ms."/>
    <s v="Amanda"/>
    <s v="Scheer"/>
    <n v="49.24"/>
    <n v="4.45"/>
    <x v="0"/>
    <s v="No"/>
    <x v="0"/>
    <s v="Nov"/>
    <n v="1991"/>
    <n v="1"/>
    <d v="1991-11-01T00:00:00"/>
    <n v="31"/>
    <n v="3"/>
    <s v="tier - 2"/>
    <s v="tier - 2"/>
    <s v="R1011"/>
    <n v="37040.879999999997"/>
    <x v="0"/>
    <n v="0"/>
    <x v="0"/>
    <x v="2"/>
  </r>
  <r>
    <x v="174"/>
    <s v="Mr."/>
    <s v="Greg"/>
    <s v="Rankin"/>
    <n v="54.4"/>
    <n v="5.22"/>
    <x v="0"/>
    <s v="No"/>
    <x v="0"/>
    <s v="Sep"/>
    <n v="1992"/>
    <n v="13"/>
    <d v="1992-09-13T00:00:00"/>
    <n v="30"/>
    <n v="0"/>
    <s v="tier - 2"/>
    <s v="tier - 3"/>
    <s v="R1011"/>
    <n v="36976.449999999997"/>
    <x v="0"/>
    <n v="1"/>
    <x v="0"/>
    <x v="2"/>
  </r>
  <r>
    <x v="175"/>
    <s v="Mr."/>
    <s v="John"/>
    <s v="Ricardi"/>
    <n v="35.53"/>
    <n v="4.6100000000000003"/>
    <x v="0"/>
    <s v="No"/>
    <x v="0"/>
    <s v="Aug"/>
    <n v="1992"/>
    <n v="25"/>
    <d v="1992-08-25T00:00:00"/>
    <n v="30"/>
    <n v="0"/>
    <s v="tier - 1"/>
    <s v="tier - 1"/>
    <s v="R1013"/>
    <n v="36950.26"/>
    <x v="0"/>
    <n v="1"/>
    <x v="0"/>
    <x v="2"/>
  </r>
  <r>
    <x v="176"/>
    <s v="Ms."/>
    <s v="Kelsey A."/>
    <s v="Karkos"/>
    <n v="39.729999999999997"/>
    <n v="6.24"/>
    <x v="0"/>
    <s v="No"/>
    <x v="0"/>
    <s v="Aug"/>
    <n v="1977"/>
    <n v="13"/>
    <d v="1977-08-13T00:00:00"/>
    <n v="45"/>
    <n v="2"/>
    <s v="tier - 2"/>
    <s v="tier - 1"/>
    <s v="R1011"/>
    <n v="36935.64"/>
    <x v="0"/>
    <n v="0"/>
    <x v="0"/>
    <x v="1"/>
  </r>
  <r>
    <x v="177"/>
    <s v="Ms."/>
    <s v="Bronwen L"/>
    <s v="Price-Dierksen"/>
    <n v="35.68"/>
    <n v="10.039999999999999"/>
    <x v="0"/>
    <s v="No"/>
    <x v="0"/>
    <s v="Oct"/>
    <n v="1968"/>
    <n v="22"/>
    <d v="1968-10-22T00:00:00"/>
    <n v="54"/>
    <n v="0"/>
    <s v="tier - 2"/>
    <s v="tier - 1"/>
    <s v="R1011"/>
    <n v="36922.61"/>
    <x v="0"/>
    <n v="0"/>
    <x v="0"/>
    <x v="0"/>
  </r>
  <r>
    <x v="178"/>
    <s v="Ms."/>
    <s v="Manuela"/>
    <s v="Knispel"/>
    <n v="48.86"/>
    <n v="6.09"/>
    <x v="0"/>
    <s v="No"/>
    <x v="0"/>
    <s v="Jun"/>
    <n v="1991"/>
    <n v="10"/>
    <d v="1991-06-10T00:00:00"/>
    <n v="31"/>
    <n v="3"/>
    <s v="tier - 2"/>
    <s v="tier - 2"/>
    <s v="R1011"/>
    <n v="36911.99"/>
    <x v="0"/>
    <n v="0"/>
    <x v="0"/>
    <x v="1"/>
  </r>
  <r>
    <x v="179"/>
    <s v="Ms."/>
    <s v="Jennifer L"/>
    <s v="King"/>
    <n v="34.799999999999997"/>
    <n v="11.4"/>
    <x v="1"/>
    <s v="No"/>
    <x v="1"/>
    <s v="Jul"/>
    <n v="1963"/>
    <n v="24"/>
    <d v="1963-07-24T00:00:00"/>
    <n v="59"/>
    <n v="2"/>
    <s v="tier - 2"/>
    <s v="tier - 2"/>
    <s v="R1011"/>
    <n v="36910.61"/>
    <x v="0"/>
    <n v="1"/>
    <x v="1"/>
    <x v="0"/>
  </r>
  <r>
    <x v="180"/>
    <s v="Ms."/>
    <s v="Abby W."/>
    <s v="Samuelson"/>
    <n v="32.49"/>
    <n v="4.29"/>
    <x v="0"/>
    <s v="No"/>
    <x v="1"/>
    <s v="Jun"/>
    <n v="2003"/>
    <n v="21"/>
    <d v="2003-06-21T00:00:00"/>
    <n v="19"/>
    <n v="0"/>
    <s v="tier - 2"/>
    <s v="tier - 1"/>
    <s v="R1012"/>
    <n v="36898.730000000003"/>
    <x v="0"/>
    <n v="1"/>
    <x v="0"/>
    <x v="2"/>
  </r>
  <r>
    <x v="181"/>
    <s v="Mr."/>
    <s v="Tyler"/>
    <s v="Fredsall"/>
    <n v="39"/>
    <n v="5.7"/>
    <x v="0"/>
    <s v="No"/>
    <x v="0"/>
    <s v="Dec"/>
    <n v="1972"/>
    <n v="5"/>
    <d v="1972-12-05T00:00:00"/>
    <n v="50"/>
    <n v="0"/>
    <s v="tier - 1"/>
    <s v="tier - 3"/>
    <s v="R1011"/>
    <n v="36889.99"/>
    <x v="0"/>
    <n v="2"/>
    <x v="0"/>
    <x v="1"/>
  </r>
  <r>
    <x v="182"/>
    <s v="Mr."/>
    <s v="Jeffrey"/>
    <s v="Eggleston"/>
    <n v="35.299999999999997"/>
    <n v="6.09"/>
    <x v="0"/>
    <s v="No"/>
    <x v="0"/>
    <s v="Jul"/>
    <n v="1992"/>
    <n v="4"/>
    <d v="1992-07-04T00:00:00"/>
    <n v="30"/>
    <n v="0"/>
    <s v="tier - 2"/>
    <s v="tier - 3"/>
    <s v="R1011"/>
    <n v="36837.47"/>
    <x v="0"/>
    <n v="1"/>
    <x v="0"/>
    <x v="1"/>
  </r>
  <r>
    <x v="183"/>
    <s v="Mr."/>
    <s v="Matthew F"/>
    <s v="Palombaro"/>
    <n v="33.42"/>
    <n v="10.67"/>
    <x v="0"/>
    <s v="No"/>
    <x v="0"/>
    <s v="Dec"/>
    <n v="1965"/>
    <n v="28"/>
    <d v="1965-12-28T00:00:00"/>
    <n v="57"/>
    <n v="0"/>
    <s v="tier - 2"/>
    <s v="tier - 1"/>
    <s v="R1011"/>
    <n v="36795.29"/>
    <x v="0"/>
    <n v="0"/>
    <x v="0"/>
    <x v="0"/>
  </r>
  <r>
    <x v="184"/>
    <s v="Mr."/>
    <s v="Ryan J."/>
    <s v="Silva"/>
    <n v="37.18"/>
    <n v="6.75"/>
    <x v="1"/>
    <s v="No"/>
    <x v="0"/>
    <s v="Jul"/>
    <n v="1970"/>
    <n v="14"/>
    <d v="1970-07-14T00:00:00"/>
    <n v="52"/>
    <n v="0"/>
    <s v="tier - 1"/>
    <s v="tier - 1"/>
    <s v="R1011"/>
    <n v="36786.370000000003"/>
    <x v="0"/>
    <n v="2"/>
    <x v="0"/>
    <x v="0"/>
  </r>
  <r>
    <x v="185"/>
    <s v="Ms."/>
    <s v="Amy"/>
    <s v="Bugala"/>
    <n v="33.33"/>
    <n v="9.26"/>
    <x v="1"/>
    <s v="No"/>
    <x v="0"/>
    <s v="Jul"/>
    <n v="1961"/>
    <n v="29"/>
    <d v="1961-07-29T00:00:00"/>
    <n v="61"/>
    <n v="4"/>
    <s v="tier - 2"/>
    <s v="tier - 2"/>
    <s v="R1013"/>
    <n v="36580.28"/>
    <x v="0"/>
    <n v="2"/>
    <x v="1"/>
    <x v="0"/>
  </r>
  <r>
    <x v="186"/>
    <s v="Mr."/>
    <s v="Andrew P"/>
    <s v="Dublin"/>
    <n v="53.21"/>
    <n v="4.2699999999999996"/>
    <x v="0"/>
    <s v="No"/>
    <x v="0"/>
    <s v="Oct"/>
    <n v="1992"/>
    <n v="9"/>
    <d v="1992-10-09T00:00:00"/>
    <n v="30"/>
    <n v="0"/>
    <s v="tier - 1"/>
    <s v="tier - 2"/>
    <s v="R1011"/>
    <n v="36572.800000000003"/>
    <x v="0"/>
    <n v="1"/>
    <x v="0"/>
    <x v="2"/>
  </r>
  <r>
    <x v="187"/>
    <s v="Mr."/>
    <s v="George M. V"/>
    <s v="Cleland"/>
    <n v="38.729999999999997"/>
    <n v="11.51"/>
    <x v="0"/>
    <s v="No"/>
    <x v="0"/>
    <s v="Aug"/>
    <n v="1973"/>
    <n v="9"/>
    <d v="1973-08-09T00:00:00"/>
    <n v="49"/>
    <n v="0"/>
    <s v="tier - 2"/>
    <s v="tier - 3"/>
    <s v="R1011"/>
    <n v="36541.550000000003"/>
    <x v="0"/>
    <n v="2"/>
    <x v="0"/>
    <x v="0"/>
  </r>
  <r>
    <x v="188"/>
    <s v="Ms."/>
    <s v="Sarah"/>
    <s v="Evans"/>
    <n v="29.73"/>
    <n v="7.22"/>
    <x v="0"/>
    <s v="No"/>
    <x v="0"/>
    <s v="Nov"/>
    <n v="1962"/>
    <n v="19"/>
    <d v="1962-11-19T00:00:00"/>
    <n v="60"/>
    <n v="0"/>
    <s v="tier - 2"/>
    <s v="tier - 2"/>
    <s v="R1011"/>
    <n v="36445.550000000003"/>
    <x v="1"/>
    <n v="0"/>
    <x v="0"/>
    <x v="0"/>
  </r>
  <r>
    <x v="189"/>
    <s v="Ms."/>
    <s v="Lara"/>
    <s v="Boyd"/>
    <n v="34.700000000000003"/>
    <n v="4.37"/>
    <x v="0"/>
    <s v="No"/>
    <x v="1"/>
    <s v="Dec"/>
    <n v="2003"/>
    <n v="9"/>
    <d v="2003-12-09T00:00:00"/>
    <n v="19"/>
    <n v="2"/>
    <s v="tier - 2"/>
    <s v="tier - 3"/>
    <s v="R1011"/>
    <n v="36397.58"/>
    <x v="0"/>
    <n v="1"/>
    <x v="0"/>
    <x v="2"/>
  </r>
  <r>
    <x v="190"/>
    <s v="Mr."/>
    <s v="Sebastien"/>
    <s v="Roulier"/>
    <n v="38.28"/>
    <n v="11.56"/>
    <x v="1"/>
    <s v="No"/>
    <x v="0"/>
    <s v="Jun"/>
    <n v="1975"/>
    <n v="5"/>
    <d v="1975-06-05T00:00:00"/>
    <n v="48"/>
    <n v="1"/>
    <s v="tier - 1"/>
    <s v="tier - 2"/>
    <s v="R1011"/>
    <n v="36350.71"/>
    <x v="0"/>
    <n v="1"/>
    <x v="0"/>
    <x v="0"/>
  </r>
  <r>
    <x v="191"/>
    <s v="Mr."/>
    <s v="Padraig"/>
    <s v="Mullins"/>
    <n v="33.57"/>
    <n v="8.82"/>
    <x v="1"/>
    <s v="No"/>
    <x v="0"/>
    <s v="Oct"/>
    <n v="1967"/>
    <n v="18"/>
    <d v="1967-10-18T00:00:00"/>
    <n v="55"/>
    <n v="0"/>
    <s v="tier - 1"/>
    <s v="tier - 3"/>
    <s v="R1011"/>
    <n v="36332.449999999997"/>
    <x v="0"/>
    <n v="0"/>
    <x v="0"/>
    <x v="0"/>
  </r>
  <r>
    <x v="192"/>
    <s v="Ms."/>
    <s v="Heather"/>
    <s v="Hofmann"/>
    <n v="52.06"/>
    <n v="4.6900000000000004"/>
    <x v="0"/>
    <s v="No"/>
    <x v="0"/>
    <s v="Jun"/>
    <n v="1992"/>
    <n v="16"/>
    <d v="1992-06-16T00:00:00"/>
    <n v="30"/>
    <n v="0"/>
    <s v="tier - 2"/>
    <s v="tier - 2"/>
    <s v="R1011"/>
    <n v="36314.050000000003"/>
    <x v="0"/>
    <n v="1"/>
    <x v="0"/>
    <x v="2"/>
  </r>
  <r>
    <x v="193"/>
    <s v="Mr."/>
    <s v="Jorge"/>
    <s v="Garcia Garcia"/>
    <n v="38.17"/>
    <n v="4.53"/>
    <x v="0"/>
    <s v="yes"/>
    <x v="0"/>
    <s v="Dec"/>
    <n v="2004"/>
    <n v="25"/>
    <d v="2004-12-25T00:00:00"/>
    <n v="18"/>
    <n v="0"/>
    <s v="tier - 1"/>
    <s v="tier - 2"/>
    <s v="R1013"/>
    <n v="36307.800000000003"/>
    <x v="0"/>
    <n v="1"/>
    <x v="0"/>
    <x v="2"/>
  </r>
  <r>
    <x v="194"/>
    <s v="Mr."/>
    <s v="Jack R"/>
    <s v="Klecker"/>
    <n v="36.954999999999998"/>
    <n v="5.84"/>
    <x v="0"/>
    <s v="No"/>
    <x v="1"/>
    <s v="Sep"/>
    <n v="2003"/>
    <n v="5"/>
    <d v="2003-09-05T00:00:00"/>
    <n v="19"/>
    <n v="0"/>
    <s v="tier - 1"/>
    <s v="tier - 1"/>
    <s v="R1012"/>
    <n v="36219.410000000003"/>
    <x v="0"/>
    <n v="1"/>
    <x v="0"/>
    <x v="1"/>
  </r>
  <r>
    <x v="195"/>
    <s v="Mr."/>
    <s v="Felix"/>
    <s v="Cancre"/>
    <n v="34.4"/>
    <n v="4.9000000000000004"/>
    <x v="0"/>
    <s v="No"/>
    <x v="1"/>
    <s v="Dec"/>
    <n v="1993"/>
    <n v="28"/>
    <d v="1993-12-28T00:00:00"/>
    <n v="29"/>
    <n v="0"/>
    <s v="tier - 1"/>
    <s v="tier - 3"/>
    <s v="R1011"/>
    <n v="36197.699999999997"/>
    <x v="0"/>
    <n v="1"/>
    <x v="0"/>
    <x v="2"/>
  </r>
  <r>
    <x v="196"/>
    <s v="Mr."/>
    <s v="Christopher C"/>
    <s v="Denucci"/>
    <n v="31.73"/>
    <n v="4.3"/>
    <x v="0"/>
    <s v="No"/>
    <x v="0"/>
    <s v="Oct"/>
    <n v="1999"/>
    <n v="1"/>
    <d v="1999-10-01T00:00:00"/>
    <n v="23"/>
    <n v="3"/>
    <s v="tier - 1"/>
    <s v="tier - 3"/>
    <s v="R1016"/>
    <n v="36189.1"/>
    <x v="0"/>
    <n v="0"/>
    <x v="0"/>
    <x v="2"/>
  </r>
  <r>
    <x v="197"/>
    <s v="Mr."/>
    <s v="Jesse"/>
    <s v="Saldana"/>
    <n v="36.64"/>
    <n v="11.34"/>
    <x v="0"/>
    <s v="No"/>
    <x v="0"/>
    <s v="Dec"/>
    <n v="1974"/>
    <n v="6"/>
    <d v="1974-12-06T00:00:00"/>
    <n v="48"/>
    <n v="0"/>
    <s v="tier - 2"/>
    <s v="tier - 3"/>
    <s v="R1012"/>
    <n v="36182.870000000003"/>
    <x v="0"/>
    <n v="0"/>
    <x v="0"/>
    <x v="0"/>
  </r>
  <r>
    <x v="198"/>
    <s v="Ms."/>
    <s v="Jill"/>
    <s v="Weinberg"/>
    <n v="36.85"/>
    <n v="5.88"/>
    <x v="0"/>
    <s v="yes"/>
    <x v="0"/>
    <s v="Aug"/>
    <n v="2004"/>
    <n v="30"/>
    <d v="2004-08-30T00:00:00"/>
    <n v="18"/>
    <n v="0"/>
    <s v="tier - 2"/>
    <s v="tier - 2"/>
    <s v="R1013"/>
    <n v="36149.480000000003"/>
    <x v="0"/>
    <n v="1"/>
    <x v="0"/>
    <x v="1"/>
  </r>
  <r>
    <x v="199"/>
    <s v="Mr."/>
    <s v="William"/>
    <s v="Walsh"/>
    <n v="33.33"/>
    <n v="5.01"/>
    <x v="1"/>
    <s v="No"/>
    <x v="1"/>
    <s v="Jun"/>
    <n v="1997"/>
    <n v="12"/>
    <d v="1997-06-12T00:00:00"/>
    <n v="25"/>
    <n v="2"/>
    <s v="tier - 1"/>
    <s v="tier - 3"/>
    <s v="R1013"/>
    <n v="36124.57"/>
    <x v="0"/>
    <n v="1"/>
    <x v="0"/>
    <x v="2"/>
  </r>
  <r>
    <x v="200"/>
    <s v="Mr."/>
    <s v="Alejandro"/>
    <s v="Pasten"/>
    <n v="39.14"/>
    <n v="4.4000000000000004"/>
    <x v="0"/>
    <s v="No"/>
    <x v="1"/>
    <s v="Nov"/>
    <n v="1979"/>
    <n v="4"/>
    <d v="1979-11-04T00:00:00"/>
    <n v="43"/>
    <n v="2"/>
    <s v="tier - 2"/>
    <s v="tier - 2"/>
    <s v="R1011"/>
    <n v="36090.49"/>
    <x v="0"/>
    <n v="1"/>
    <x v="0"/>
    <x v="2"/>
  </r>
  <r>
    <x v="201"/>
    <s v="Mr."/>
    <s v="Ian E."/>
    <s v="LaBelle"/>
    <n v="32.9"/>
    <n v="6.26"/>
    <x v="1"/>
    <s v="No"/>
    <x v="0"/>
    <s v="Aug"/>
    <n v="1996"/>
    <n v="20"/>
    <d v="1996-08-20T00:00:00"/>
    <n v="26"/>
    <n v="2"/>
    <s v="tier - 1"/>
    <s v="tier - 1"/>
    <s v="R1011"/>
    <n v="36085.22"/>
    <x v="0"/>
    <n v="0"/>
    <x v="0"/>
    <x v="1"/>
  </r>
  <r>
    <x v="202"/>
    <s v="Mr."/>
    <s v="Hector Sr."/>
    <s v="Guzman"/>
    <n v="29.78"/>
    <n v="10.27"/>
    <x v="1"/>
    <s v="No"/>
    <x v="1"/>
    <s v="Jul"/>
    <n v="1963"/>
    <n v="22"/>
    <d v="1963-07-22T00:00:00"/>
    <n v="59"/>
    <n v="0"/>
    <s v="tier - 2"/>
    <s v="tier - 1"/>
    <s v="R1011"/>
    <n v="36074.339999999997"/>
    <x v="1"/>
    <n v="1"/>
    <x v="0"/>
    <x v="0"/>
  </r>
  <r>
    <x v="203"/>
    <s v="Ms."/>
    <s v="Rebecca"/>
    <s v="Turnbull"/>
    <n v="32.78"/>
    <n v="5.27"/>
    <x v="0"/>
    <s v="No"/>
    <x v="0"/>
    <s v="Sep"/>
    <n v="1999"/>
    <n v="4"/>
    <d v="1999-09-04T00:00:00"/>
    <n v="23"/>
    <n v="2"/>
    <s v="tier - 2"/>
    <s v="tier - 3"/>
    <s v="R1013"/>
    <n v="36021.01"/>
    <x v="0"/>
    <n v="0"/>
    <x v="0"/>
    <x v="2"/>
  </r>
  <r>
    <x v="204"/>
    <s v="Mr."/>
    <s v="Matt"/>
    <s v="Aguero"/>
    <n v="41.65"/>
    <n v="10.73"/>
    <x v="1"/>
    <s v="No"/>
    <x v="0"/>
    <s v="Nov"/>
    <n v="1981"/>
    <n v="22"/>
    <d v="1981-11-22T00:00:00"/>
    <n v="41"/>
    <n v="1"/>
    <s v="tier - 1"/>
    <s v="tier - 3"/>
    <s v="R1011"/>
    <n v="35952.65"/>
    <x v="0"/>
    <n v="0"/>
    <x v="0"/>
    <x v="0"/>
  </r>
  <r>
    <x v="205"/>
    <s v="Ms."/>
    <s v="Elizabeth H"/>
    <s v="Woodward"/>
    <n v="50.79"/>
    <n v="4.45"/>
    <x v="0"/>
    <s v="No"/>
    <x v="0"/>
    <s v="Jun"/>
    <n v="1992"/>
    <n v="18"/>
    <d v="1992-06-18T00:00:00"/>
    <n v="30"/>
    <n v="0"/>
    <s v="tier - 2"/>
    <s v="tier - 1"/>
    <s v="R1011"/>
    <n v="35883.269999999997"/>
    <x v="0"/>
    <n v="1"/>
    <x v="0"/>
    <x v="2"/>
  </r>
  <r>
    <x v="206"/>
    <s v="Ms."/>
    <s v="Grace"/>
    <s v="McElroy"/>
    <n v="35.43"/>
    <n v="5.25"/>
    <x v="1"/>
    <s v="No"/>
    <x v="0"/>
    <s v="Oct"/>
    <n v="1976"/>
    <n v="4"/>
    <d v="1976-10-04T00:00:00"/>
    <n v="46"/>
    <n v="2"/>
    <s v="tier - 2"/>
    <s v="tier - 2"/>
    <s v="R1011"/>
    <n v="35733.96"/>
    <x v="0"/>
    <n v="0"/>
    <x v="0"/>
    <x v="2"/>
  </r>
  <r>
    <x v="207"/>
    <s v="Mr."/>
    <s v="Jaime"/>
    <s v="Lopez"/>
    <n v="35.25"/>
    <n v="9.51"/>
    <x v="0"/>
    <s v="No"/>
    <x v="0"/>
    <s v="Jul"/>
    <n v="1974"/>
    <n v="15"/>
    <d v="1974-07-15T00:00:00"/>
    <n v="48"/>
    <n v="0"/>
    <s v="tier - 2"/>
    <s v="tier - 3"/>
    <s v="R1012"/>
    <n v="35711.39"/>
    <x v="0"/>
    <n v="0"/>
    <x v="0"/>
    <x v="0"/>
  </r>
  <r>
    <x v="208"/>
    <s v="Ms."/>
    <s v="Calesse"/>
    <s v="Cardosi"/>
    <n v="36.85"/>
    <n v="11.12"/>
    <x v="0"/>
    <s v="No"/>
    <x v="0"/>
    <s v="Dec"/>
    <n v="1978"/>
    <n v="19"/>
    <d v="1978-12-19T00:00:00"/>
    <n v="44"/>
    <n v="2"/>
    <s v="tier - 2"/>
    <s v="tier - 1"/>
    <s v="R1011"/>
    <n v="35701.9"/>
    <x v="0"/>
    <n v="0"/>
    <x v="0"/>
    <x v="0"/>
  </r>
  <r>
    <x v="209"/>
    <s v="Ms."/>
    <s v="Kate L"/>
    <s v="Looney"/>
    <n v="31.02"/>
    <n v="4.5599999999999996"/>
    <x v="0"/>
    <s v="yes"/>
    <x v="0"/>
    <s v="Dec"/>
    <n v="2000"/>
    <n v="17"/>
    <d v="2000-12-17T00:00:00"/>
    <n v="22"/>
    <n v="3"/>
    <s v="tier - 2"/>
    <s v="tier - 3"/>
    <s v="R1013"/>
    <n v="35595.589999999997"/>
    <x v="0"/>
    <n v="1"/>
    <x v="0"/>
    <x v="2"/>
  </r>
  <r>
    <x v="210"/>
    <s v="Mr."/>
    <s v="Sergey"/>
    <s v="Zyryanov"/>
    <n v="35.6"/>
    <n v="4.0199999999999996"/>
    <x v="1"/>
    <s v="yes"/>
    <x v="0"/>
    <s v="Nov"/>
    <n v="2000"/>
    <n v="19"/>
    <d v="2000-11-19T00:00:00"/>
    <n v="22"/>
    <n v="0"/>
    <s v="tier - 2"/>
    <s v="tier - 3"/>
    <s v="R1011"/>
    <n v="35585.58"/>
    <x v="0"/>
    <n v="2"/>
    <x v="0"/>
    <x v="2"/>
  </r>
  <r>
    <x v="211"/>
    <s v="Mr."/>
    <s v="Timothy V"/>
    <s v="Gavin"/>
    <n v="34.39"/>
    <n v="8.7200000000000006"/>
    <x v="0"/>
    <s v="No"/>
    <x v="0"/>
    <s v="Aug"/>
    <n v="1971"/>
    <n v="10"/>
    <d v="1971-08-10T00:00:00"/>
    <n v="51"/>
    <n v="0"/>
    <s v="tier - 1"/>
    <s v="tier - 3"/>
    <s v="R1011"/>
    <n v="35583.17"/>
    <x v="0"/>
    <n v="0"/>
    <x v="0"/>
    <x v="0"/>
  </r>
  <r>
    <x v="212"/>
    <s v="Mr."/>
    <s v="Andrew S"/>
    <s v="Littlefield"/>
    <n v="29.06"/>
    <n v="6.25"/>
    <x v="1"/>
    <s v="No"/>
    <x v="0"/>
    <s v="Aug"/>
    <n v="1964"/>
    <n v="29"/>
    <d v="1964-08-29T00:00:00"/>
    <n v="58"/>
    <n v="0"/>
    <s v="tier - 2"/>
    <s v="tier - 1"/>
    <s v="R1011"/>
    <n v="35573.26"/>
    <x v="1"/>
    <n v="1"/>
    <x v="0"/>
    <x v="1"/>
  </r>
  <r>
    <x v="213"/>
    <s v="Mr."/>
    <s v="Matthew D"/>
    <s v="Shearer"/>
    <n v="35.799999999999997"/>
    <n v="7.32"/>
    <x v="0"/>
    <s v="No"/>
    <x v="0"/>
    <s v="Oct"/>
    <n v="1973"/>
    <n v="27"/>
    <d v="1973-10-27T00:00:00"/>
    <n v="49"/>
    <n v="0"/>
    <s v="tier - 1"/>
    <s v="tier - 1"/>
    <s v="R1011"/>
    <n v="35547.72"/>
    <x v="0"/>
    <n v="2"/>
    <x v="0"/>
    <x v="0"/>
  </r>
  <r>
    <x v="214"/>
    <s v="Ms."/>
    <s v="Jessica"/>
    <s v="Armstrong"/>
    <n v="49.8"/>
    <n v="4.24"/>
    <x v="0"/>
    <s v="No"/>
    <x v="0"/>
    <s v="Sep"/>
    <n v="1992"/>
    <n v="13"/>
    <d v="1992-09-13T00:00:00"/>
    <n v="30"/>
    <n v="0"/>
    <s v="tier - 2"/>
    <s v="tier - 3"/>
    <s v="R1011"/>
    <n v="35547.47"/>
    <x v="0"/>
    <n v="1"/>
    <x v="0"/>
    <x v="2"/>
  </r>
  <r>
    <x v="215"/>
    <s v="Mr."/>
    <s v="Lawrence"/>
    <s v="Warriner"/>
    <n v="35.71"/>
    <n v="6.84"/>
    <x v="0"/>
    <s v="No"/>
    <x v="0"/>
    <s v="Dec"/>
    <n v="1973"/>
    <n v="16"/>
    <d v="1973-12-16T00:00:00"/>
    <n v="49"/>
    <n v="0"/>
    <s v="tier - 2"/>
    <s v="tier - 2"/>
    <s v="R1011"/>
    <n v="35517.19"/>
    <x v="0"/>
    <n v="2"/>
    <x v="0"/>
    <x v="0"/>
  </r>
  <r>
    <x v="216"/>
    <s v="Mr."/>
    <s v="Alex"/>
    <s v="White"/>
    <n v="30.8"/>
    <n v="5.23"/>
    <x v="1"/>
    <s v="No"/>
    <x v="0"/>
    <s v="Nov"/>
    <n v="1988"/>
    <n v="20"/>
    <d v="1988-11-20T00:00:00"/>
    <n v="34"/>
    <n v="0"/>
    <s v="tier - 1"/>
    <s v="tier - 2"/>
    <s v="R1011"/>
    <n v="35491.64"/>
    <x v="0"/>
    <n v="1"/>
    <x v="0"/>
    <x v="2"/>
  </r>
  <r>
    <x v="217"/>
    <s v="Mr."/>
    <s v="Kevin"/>
    <s v="Cordaro"/>
    <n v="33.69"/>
    <n v="9.68"/>
    <x v="0"/>
    <s v="No"/>
    <x v="0"/>
    <s v="Sep"/>
    <n v="1971"/>
    <n v="22"/>
    <d v="1971-09-22T00:00:00"/>
    <n v="51"/>
    <n v="0"/>
    <s v="tier - 2"/>
    <s v="tier - 3"/>
    <s v="R1011"/>
    <n v="35345.730000000003"/>
    <x v="0"/>
    <n v="0"/>
    <x v="0"/>
    <x v="0"/>
  </r>
  <r>
    <x v="218"/>
    <s v="Mr."/>
    <s v="Gavin M."/>
    <s v="Hamilton"/>
    <n v="42.27"/>
    <n v="6.05"/>
    <x v="1"/>
    <s v="No"/>
    <x v="0"/>
    <s v="Sep"/>
    <n v="1988"/>
    <n v="19"/>
    <d v="1988-09-19T00:00:00"/>
    <n v="34"/>
    <n v="3"/>
    <s v="tier - 2"/>
    <s v="tier - 1"/>
    <s v="R1011"/>
    <n v="35315.96"/>
    <x v="0"/>
    <n v="1"/>
    <x v="0"/>
    <x v="1"/>
  </r>
  <r>
    <x v="219"/>
    <s v="Mr."/>
    <s v="Rick E"/>
    <s v="Meyer"/>
    <n v="53.25"/>
    <n v="6.11"/>
    <x v="1"/>
    <s v="No"/>
    <x v="1"/>
    <s v="Jul"/>
    <n v="1997"/>
    <n v="9"/>
    <d v="1997-07-09T00:00:00"/>
    <n v="25"/>
    <n v="0"/>
    <s v="tier - 1"/>
    <s v="tier - 2"/>
    <s v="R1011"/>
    <n v="35302.089999999997"/>
    <x v="0"/>
    <n v="1"/>
    <x v="0"/>
    <x v="1"/>
  </r>
  <r>
    <x v="220"/>
    <s v="Ms."/>
    <s v="Andrea H."/>
    <s v="Duke"/>
    <n v="26.8"/>
    <n v="10.93"/>
    <x v="1"/>
    <s v="No"/>
    <x v="0"/>
    <s v="Dec"/>
    <n v="1967"/>
    <n v="30"/>
    <d v="1967-12-30T00:00:00"/>
    <n v="55"/>
    <n v="1"/>
    <s v="tier - 2"/>
    <s v="tier - 2"/>
    <s v="R1011"/>
    <n v="35160.129999999997"/>
    <x v="1"/>
    <n v="0"/>
    <x v="1"/>
    <x v="0"/>
  </r>
  <r>
    <x v="221"/>
    <s v="Mr."/>
    <s v="Anthony S"/>
    <s v="Malatesta"/>
    <n v="28.5"/>
    <n v="5.12"/>
    <x v="0"/>
    <s v="No"/>
    <x v="0"/>
    <s v="Dec"/>
    <n v="1998"/>
    <n v="22"/>
    <d v="1998-12-22T00:00:00"/>
    <n v="24"/>
    <n v="0"/>
    <s v="tier - 1"/>
    <s v="tier - 1"/>
    <s v="R1016"/>
    <n v="35147.53"/>
    <x v="1"/>
    <n v="1"/>
    <x v="0"/>
    <x v="2"/>
  </r>
  <r>
    <x v="222"/>
    <s v="Mr."/>
    <s v="Erik"/>
    <s v="Hinrichsen"/>
    <n v="22.895"/>
    <n v="5.72"/>
    <x v="0"/>
    <s v="No"/>
    <x v="0"/>
    <s v="Jun"/>
    <n v="1977"/>
    <n v="29"/>
    <d v="1977-06-29T00:00:00"/>
    <n v="45"/>
    <n v="0"/>
    <s v="tier - 1"/>
    <s v="tier - 1"/>
    <s v="R1017"/>
    <n v="35069.370000000003"/>
    <x v="2"/>
    <n v="0"/>
    <x v="0"/>
    <x v="1"/>
  </r>
  <r>
    <x v="223"/>
    <s v="Ms."/>
    <s v="Kiley D"/>
    <s v="Lucan"/>
    <n v="34.06"/>
    <n v="11.83"/>
    <x v="1"/>
    <s v="No"/>
    <x v="0"/>
    <s v="Aug"/>
    <n v="1975"/>
    <n v="29"/>
    <d v="1975-08-29T00:00:00"/>
    <n v="47"/>
    <n v="1"/>
    <s v="tier - 2"/>
    <s v="tier - 1"/>
    <s v="R1011"/>
    <n v="35050.620000000003"/>
    <x v="0"/>
    <n v="1"/>
    <x v="0"/>
    <x v="0"/>
  </r>
  <r>
    <x v="224"/>
    <s v="Ms."/>
    <s v="Jennifer"/>
    <s v="Koch"/>
    <n v="36.409999999999997"/>
    <n v="4.55"/>
    <x v="0"/>
    <s v="No"/>
    <x v="0"/>
    <s v="Jul"/>
    <n v="1982"/>
    <n v="5"/>
    <d v="1982-07-05T00:00:00"/>
    <n v="40"/>
    <n v="3"/>
    <s v="tier - 2"/>
    <s v="tier - 3"/>
    <s v="R1011"/>
    <n v="35000.730000000003"/>
    <x v="0"/>
    <n v="0"/>
    <x v="0"/>
    <x v="2"/>
  </r>
  <r>
    <x v="225"/>
    <s v="Mr."/>
    <s v="Chris"/>
    <s v="Smith"/>
    <n v="52.3"/>
    <n v="4.87"/>
    <x v="1"/>
    <s v="No"/>
    <x v="1"/>
    <s v="Aug"/>
    <n v="1997"/>
    <n v="22"/>
    <d v="1997-08-22T00:00:00"/>
    <n v="25"/>
    <n v="0"/>
    <s v="tier - 2"/>
    <s v="tier - 2"/>
    <s v="R1011"/>
    <n v="34979.86"/>
    <x v="0"/>
    <n v="1"/>
    <x v="0"/>
    <x v="2"/>
  </r>
  <r>
    <x v="226"/>
    <s v="Ms."/>
    <s v="Marian M."/>
    <s v="O'Connor"/>
    <n v="52.66"/>
    <n v="4.45"/>
    <x v="0"/>
    <s v="No"/>
    <x v="0"/>
    <s v="Aug"/>
    <n v="1998"/>
    <n v="22"/>
    <d v="1998-08-22T00:00:00"/>
    <n v="24"/>
    <n v="0"/>
    <s v="tier - 2"/>
    <s v="tier - 1"/>
    <s v="R1011"/>
    <n v="34976.42"/>
    <x v="0"/>
    <n v="1"/>
    <x v="0"/>
    <x v="2"/>
  </r>
  <r>
    <x v="227"/>
    <s v="Mr."/>
    <s v="Jeremy"/>
    <s v="Kampwerth"/>
    <n v="29.57"/>
    <n v="9.42"/>
    <x v="1"/>
    <s v="No"/>
    <x v="0"/>
    <s v="Oct"/>
    <n v="1967"/>
    <n v="7"/>
    <d v="1967-10-07T00:00:00"/>
    <n v="55"/>
    <n v="0"/>
    <s v="tier - 2"/>
    <s v="tier - 2"/>
    <s v="R1011"/>
    <n v="34975.68"/>
    <x v="1"/>
    <n v="0"/>
    <x v="0"/>
    <x v="0"/>
  </r>
  <r>
    <x v="228"/>
    <s v="Ms."/>
    <s v="Allison H"/>
    <s v="Federoff"/>
    <n v="36.99"/>
    <n v="5.37"/>
    <x v="1"/>
    <s v="No"/>
    <x v="1"/>
    <s v="Jul"/>
    <n v="1983"/>
    <n v="29"/>
    <d v="1983-07-29T00:00:00"/>
    <n v="39"/>
    <n v="3"/>
    <s v="tier - 2"/>
    <s v="tier - 3"/>
    <s v="R1011"/>
    <n v="34940.61"/>
    <x v="0"/>
    <n v="1"/>
    <x v="0"/>
    <x v="2"/>
  </r>
  <r>
    <x v="229"/>
    <s v="Ms."/>
    <s v="Elizabeth"/>
    <s v="Goya"/>
    <n v="31.4"/>
    <n v="4.5999999999999996"/>
    <x v="1"/>
    <s v="No"/>
    <x v="0"/>
    <s v="Oct"/>
    <n v="1995"/>
    <n v="17"/>
    <d v="1995-10-17T00:00:00"/>
    <n v="27"/>
    <n v="0"/>
    <s v="tier - 2"/>
    <s v="tier - 3"/>
    <s v="R1011"/>
    <n v="34838.870000000003"/>
    <x v="0"/>
    <n v="1"/>
    <x v="0"/>
    <x v="2"/>
  </r>
  <r>
    <x v="230"/>
    <s v="Mr."/>
    <s v="Andrew"/>
    <s v="Hodges"/>
    <n v="34.9"/>
    <n v="6.22"/>
    <x v="0"/>
    <s v="No"/>
    <x v="1"/>
    <s v="Sep"/>
    <n v="2003"/>
    <n v="17"/>
    <d v="2003-09-17T00:00:00"/>
    <n v="19"/>
    <n v="0"/>
    <s v="tier - 1"/>
    <s v="tier - 3"/>
    <s v="R1011"/>
    <n v="34828.65"/>
    <x v="0"/>
    <n v="1"/>
    <x v="0"/>
    <x v="1"/>
  </r>
  <r>
    <x v="231"/>
    <s v="Mr."/>
    <s v="Anders J"/>
    <s v="Erickson"/>
    <n v="31.13"/>
    <n v="4.5199999999999996"/>
    <x v="1"/>
    <s v="No"/>
    <x v="0"/>
    <s v="Dec"/>
    <n v="1995"/>
    <n v="27"/>
    <d v="1995-12-27T00:00:00"/>
    <n v="27"/>
    <n v="1"/>
    <s v="tier - 1"/>
    <s v="tier - 2"/>
    <s v="R1013"/>
    <n v="34806.47"/>
    <x v="0"/>
    <n v="1"/>
    <x v="0"/>
    <x v="2"/>
  </r>
  <r>
    <x v="232"/>
    <s v="Mr."/>
    <s v="Sean"/>
    <s v="Welleck"/>
    <n v="34.799999999999997"/>
    <n v="6.18"/>
    <x v="0"/>
    <s v="No"/>
    <x v="1"/>
    <s v="Jul"/>
    <n v="2003"/>
    <n v="3"/>
    <d v="2003-07-03T00:00:00"/>
    <n v="19"/>
    <n v="0"/>
    <s v="tier - 1"/>
    <s v="tier - 2"/>
    <s v="R1011"/>
    <n v="34779.620000000003"/>
    <x v="0"/>
    <n v="1"/>
    <x v="0"/>
    <x v="1"/>
  </r>
  <r>
    <x v="233"/>
    <s v="Mr."/>
    <s v="Brian M."/>
    <s v="Polen"/>
    <n v="31.68"/>
    <n v="4.4000000000000004"/>
    <x v="0"/>
    <s v="No"/>
    <x v="0"/>
    <s v="Jul"/>
    <n v="1994"/>
    <n v="7"/>
    <d v="1994-07-07T00:00:00"/>
    <n v="28"/>
    <n v="0"/>
    <s v="tier - 1"/>
    <s v="tier - 3"/>
    <s v="R1013"/>
    <n v="34672.15"/>
    <x v="0"/>
    <n v="0"/>
    <x v="0"/>
    <x v="2"/>
  </r>
  <r>
    <x v="234"/>
    <s v="Mr."/>
    <s v="Jeremy"/>
    <s v="Lynch"/>
    <n v="33.534999999999997"/>
    <n v="6.23"/>
    <x v="0"/>
    <s v="yes"/>
    <x v="0"/>
    <s v="Oct"/>
    <n v="2004"/>
    <n v="9"/>
    <d v="2004-10-09T00:00:00"/>
    <n v="18"/>
    <n v="0"/>
    <s v="tier - 1"/>
    <s v="tier - 3"/>
    <s v="R1016"/>
    <n v="34617.839999999997"/>
    <x v="0"/>
    <n v="1"/>
    <x v="0"/>
    <x v="1"/>
  </r>
  <r>
    <x v="235"/>
    <s v="Ms."/>
    <s v="Susannah"/>
    <s v="Hufstader"/>
    <n v="31.92"/>
    <n v="5.33"/>
    <x v="1"/>
    <s v="No"/>
    <x v="0"/>
    <s v="Nov"/>
    <n v="1976"/>
    <n v="25"/>
    <d v="1976-11-25T00:00:00"/>
    <n v="46"/>
    <n v="2"/>
    <s v="tier - 2"/>
    <s v="tier - 3"/>
    <s v="R1011"/>
    <n v="34543.39"/>
    <x v="0"/>
    <n v="0"/>
    <x v="0"/>
    <x v="2"/>
  </r>
  <r>
    <x v="236"/>
    <s v="Mr."/>
    <s v="Randy"/>
    <s v="Doak"/>
    <n v="32.700000000000003"/>
    <n v="4.09"/>
    <x v="0"/>
    <s v="No"/>
    <x v="0"/>
    <s v="Jun"/>
    <n v="1998"/>
    <n v="24"/>
    <d v="1998-06-24T00:00:00"/>
    <n v="24"/>
    <n v="0"/>
    <s v="tier - 1"/>
    <s v="tier - 3"/>
    <s v="R1011"/>
    <n v="34472.839999999997"/>
    <x v="0"/>
    <n v="1"/>
    <x v="0"/>
    <x v="2"/>
  </r>
  <r>
    <x v="237"/>
    <s v="Mr."/>
    <s v="Leslie"/>
    <s v="Noya"/>
    <n v="41.25"/>
    <n v="5.19"/>
    <x v="0"/>
    <s v="No"/>
    <x v="0"/>
    <s v="Sep"/>
    <n v="1990"/>
    <n v="24"/>
    <d v="1990-09-24T00:00:00"/>
    <n v="32"/>
    <n v="3"/>
    <s v="tier - 1"/>
    <s v="tier - 2"/>
    <s v="R1011"/>
    <n v="34456.269999999997"/>
    <x v="0"/>
    <n v="0"/>
    <x v="0"/>
    <x v="2"/>
  </r>
  <r>
    <x v="238"/>
    <s v="Ms."/>
    <s v="Brittany L."/>
    <s v="Heninger"/>
    <n v="33.11"/>
    <n v="4.12"/>
    <x v="0"/>
    <s v="No"/>
    <x v="1"/>
    <s v="Oct"/>
    <n v="2003"/>
    <n v="5"/>
    <d v="2003-10-05T00:00:00"/>
    <n v="19"/>
    <n v="0"/>
    <s v="tier - 2"/>
    <s v="tier - 1"/>
    <s v="R1013"/>
    <n v="34439.86"/>
    <x v="0"/>
    <n v="1"/>
    <x v="0"/>
    <x v="2"/>
  </r>
  <r>
    <x v="239"/>
    <s v="Ms."/>
    <s v="Cassie J."/>
    <s v="Richardson"/>
    <n v="36.159999999999997"/>
    <n v="5.0999999999999996"/>
    <x v="0"/>
    <s v="No"/>
    <x v="0"/>
    <s v="Oct"/>
    <n v="1984"/>
    <n v="1"/>
    <d v="1984-10-01T00:00:00"/>
    <n v="38"/>
    <n v="3"/>
    <s v="tier - 2"/>
    <s v="tier - 3"/>
    <s v="R1011"/>
    <n v="34402.22"/>
    <x v="0"/>
    <n v="1"/>
    <x v="0"/>
    <x v="2"/>
  </r>
  <r>
    <x v="240"/>
    <s v="Mr."/>
    <s v="Peter W"/>
    <s v="Deucher"/>
    <n v="33.72"/>
    <n v="6.21"/>
    <x v="1"/>
    <s v="No"/>
    <x v="1"/>
    <s v="Oct"/>
    <n v="1983"/>
    <n v="2"/>
    <d v="1983-10-02T00:00:00"/>
    <n v="39"/>
    <n v="3"/>
    <s v="tier - 2"/>
    <s v="tier - 2"/>
    <s v="R1012"/>
    <n v="34307.22"/>
    <x v="0"/>
    <n v="1"/>
    <x v="0"/>
    <x v="1"/>
  </r>
  <r>
    <x v="241"/>
    <s v="Mr."/>
    <s v="Douglas"/>
    <s v="Wilson"/>
    <n v="37.74"/>
    <n v="9.5299999999999994"/>
    <x v="1"/>
    <s v="No"/>
    <x v="0"/>
    <s v="Oct"/>
    <n v="1986"/>
    <n v="11"/>
    <d v="1986-10-11T00:00:00"/>
    <n v="36"/>
    <n v="3"/>
    <s v="tier - 1"/>
    <s v="tier - 2"/>
    <s v="R1011"/>
    <n v="34293.120000000003"/>
    <x v="0"/>
    <n v="1"/>
    <x v="0"/>
    <x v="0"/>
  </r>
  <r>
    <x v="242"/>
    <s v="Mr."/>
    <s v="Dan"/>
    <s v="Hall"/>
    <n v="48.75"/>
    <n v="4.6399999999999997"/>
    <x v="1"/>
    <s v="No"/>
    <x v="0"/>
    <s v="Oct"/>
    <n v="1995"/>
    <n v="30"/>
    <d v="1995-10-30T00:00:00"/>
    <n v="27"/>
    <n v="0"/>
    <s v="tier - 1"/>
    <s v="tier - 1"/>
    <s v="R1011"/>
    <n v="34289.43"/>
    <x v="0"/>
    <n v="1"/>
    <x v="0"/>
    <x v="2"/>
  </r>
  <r>
    <x v="243"/>
    <s v="Mr."/>
    <s v="Dan M."/>
    <s v="Reed"/>
    <n v="31.065000000000001"/>
    <n v="5.05"/>
    <x v="0"/>
    <s v="No"/>
    <x v="0"/>
    <s v="Jun"/>
    <n v="1998"/>
    <n v="11"/>
    <d v="1998-06-11T00:00:00"/>
    <n v="24"/>
    <n v="0"/>
    <s v="tier - 1"/>
    <s v="tier - 3"/>
    <s v="R1019"/>
    <n v="34254.050000000003"/>
    <x v="0"/>
    <n v="1"/>
    <x v="0"/>
    <x v="2"/>
  </r>
  <r>
    <x v="244"/>
    <s v="Mr."/>
    <s v="Eric L."/>
    <s v="Frome"/>
    <n v="23.55"/>
    <n v="10.38"/>
    <x v="0"/>
    <s v="No"/>
    <x v="0"/>
    <s v="Jul"/>
    <n v="1962"/>
    <n v="5"/>
    <d v="1962-07-05T00:00:00"/>
    <n v="60"/>
    <n v="0"/>
    <s v="tier - 1"/>
    <s v="tier - 1"/>
    <s v="R1011"/>
    <n v="34218.019999999997"/>
    <x v="2"/>
    <n v="0"/>
    <x v="0"/>
    <x v="0"/>
  </r>
  <r>
    <x v="245"/>
    <s v="Mr."/>
    <s v="Les J"/>
    <s v="Creasy"/>
    <n v="30.18"/>
    <n v="8.31"/>
    <x v="1"/>
    <s v="No"/>
    <x v="0"/>
    <s v="Jul"/>
    <n v="1975"/>
    <n v="21"/>
    <d v="1975-07-21T00:00:00"/>
    <n v="47"/>
    <n v="1"/>
    <s v="tier - 2"/>
    <s v="tier - 1"/>
    <s v="R1012"/>
    <n v="34210.33"/>
    <x v="0"/>
    <n v="1"/>
    <x v="0"/>
    <x v="0"/>
  </r>
  <r>
    <x v="246"/>
    <s v="Ms."/>
    <s v="Stephanie"/>
    <s v="Latimer"/>
    <n v="29.94"/>
    <n v="7.59"/>
    <x v="0"/>
    <s v="No"/>
    <x v="0"/>
    <s v="Aug"/>
    <n v="1971"/>
    <n v="25"/>
    <d v="1971-08-25T00:00:00"/>
    <n v="51"/>
    <n v="0"/>
    <s v="tier - 2"/>
    <s v="tier - 2"/>
    <s v="R1011"/>
    <n v="34205.07"/>
    <x v="1"/>
    <n v="0"/>
    <x v="0"/>
    <x v="0"/>
  </r>
  <r>
    <x v="247"/>
    <s v="Ms."/>
    <s v="Melissa Y"/>
    <s v="Wei"/>
    <n v="31.4"/>
    <n v="5.49"/>
    <x v="0"/>
    <s v="No"/>
    <x v="0"/>
    <s v="Nov"/>
    <n v="1999"/>
    <n v="6"/>
    <d v="1999-11-06T00:00:00"/>
    <n v="23"/>
    <n v="0"/>
    <s v="tier - 2"/>
    <s v="tier - 3"/>
    <s v="R1011"/>
    <n v="34166.269999999997"/>
    <x v="0"/>
    <n v="0"/>
    <x v="0"/>
    <x v="2"/>
  </r>
  <r>
    <x v="248"/>
    <s v="Ms."/>
    <s v="Ashley"/>
    <s v="Hayes"/>
    <n v="53.06"/>
    <n v="11.68"/>
    <x v="0"/>
    <s v="No"/>
    <x v="0"/>
    <s v="Dec"/>
    <n v="2002"/>
    <n v="26"/>
    <d v="2002-12-26T00:00:00"/>
    <n v="20"/>
    <n v="0"/>
    <s v="tier - 2"/>
    <s v="tier - 3"/>
    <s v="R1011"/>
    <n v="34084.68"/>
    <x v="0"/>
    <n v="0"/>
    <x v="0"/>
    <x v="0"/>
  </r>
  <r>
    <x v="249"/>
    <s v="Ms."/>
    <s v="Stephanie M."/>
    <s v="Velardo"/>
    <n v="30.25"/>
    <n v="4.1900000000000004"/>
    <x v="0"/>
    <s v="No"/>
    <x v="0"/>
    <s v="Jul"/>
    <n v="1972"/>
    <n v="26"/>
    <d v="1972-07-26T00:00:00"/>
    <n v="50"/>
    <n v="0"/>
    <s v="tier - 2"/>
    <s v="tier - 2"/>
    <s v="R1011"/>
    <n v="34053.360000000001"/>
    <x v="0"/>
    <n v="2"/>
    <x v="0"/>
    <x v="2"/>
  </r>
  <r>
    <x v="250"/>
    <s v="Ms."/>
    <s v="Kylie"/>
    <s v="Kastes"/>
    <n v="46.68"/>
    <n v="4.01"/>
    <x v="0"/>
    <s v="No"/>
    <x v="0"/>
    <s v="Sep"/>
    <n v="1994"/>
    <n v="25"/>
    <d v="1994-09-25T00:00:00"/>
    <n v="28"/>
    <n v="0"/>
    <s v="tier - 2"/>
    <s v="tier - 2"/>
    <s v="R1011"/>
    <n v="33975.47"/>
    <x v="0"/>
    <n v="0"/>
    <x v="0"/>
    <x v="2"/>
  </r>
  <r>
    <x v="251"/>
    <s v="Ms."/>
    <s v="Kelly"/>
    <s v="Escorcia"/>
    <n v="30.4"/>
    <n v="5.91"/>
    <x v="0"/>
    <s v="yes"/>
    <x v="0"/>
    <s v="Dec"/>
    <n v="2000"/>
    <n v="27"/>
    <d v="2000-12-27T00:00:00"/>
    <n v="22"/>
    <n v="0"/>
    <s v="tier - 2"/>
    <s v="tier - 2"/>
    <s v="R1012"/>
    <n v="33907.550000000003"/>
    <x v="0"/>
    <n v="2"/>
    <x v="0"/>
    <x v="1"/>
  </r>
  <r>
    <x v="252"/>
    <s v="Ms."/>
    <s v="Carrie"/>
    <s v="Larscheid"/>
    <n v="30.2"/>
    <n v="4.47"/>
    <x v="1"/>
    <s v="No"/>
    <x v="1"/>
    <s v="Aug"/>
    <n v="1997"/>
    <n v="9"/>
    <d v="1997-08-09T00:00:00"/>
    <n v="25"/>
    <n v="0"/>
    <s v="tier - 2"/>
    <s v="tier - 3"/>
    <s v="R1011"/>
    <n v="33900.65"/>
    <x v="0"/>
    <n v="1"/>
    <x v="0"/>
    <x v="2"/>
  </r>
  <r>
    <x v="253"/>
    <s v="Mr."/>
    <s v="Alex"/>
    <s v="O'Bannon"/>
    <n v="51.18"/>
    <n v="4.5599999999999996"/>
    <x v="1"/>
    <s v="yes"/>
    <x v="0"/>
    <s v="Oct"/>
    <n v="2000"/>
    <n v="26"/>
    <d v="2000-10-26T00:00:00"/>
    <n v="22"/>
    <n v="0"/>
    <s v="tier - 2"/>
    <s v="tier - 3"/>
    <s v="R1011"/>
    <n v="33829.39"/>
    <x v="0"/>
    <n v="2"/>
    <x v="0"/>
    <x v="2"/>
  </r>
  <r>
    <x v="254"/>
    <s v="Mr."/>
    <s v="Zach S"/>
    <s v="Ridgway"/>
    <n v="22.18"/>
    <n v="9.9"/>
    <x v="0"/>
    <s v="No"/>
    <x v="0"/>
    <s v="Dec"/>
    <n v="1962"/>
    <n v="11"/>
    <d v="1962-12-11T00:00:00"/>
    <n v="60"/>
    <n v="0"/>
    <s v="tier - 1"/>
    <s v="tier - 3"/>
    <s v="R1011"/>
    <n v="33753.32"/>
    <x v="2"/>
    <n v="0"/>
    <x v="0"/>
    <x v="0"/>
  </r>
  <r>
    <x v="255"/>
    <s v="Mr."/>
    <s v="Alan"/>
    <s v="Black"/>
    <n v="31.92"/>
    <n v="5.1100000000000003"/>
    <x v="0"/>
    <s v="No"/>
    <x v="1"/>
    <s v="Sep"/>
    <n v="2003"/>
    <n v="12"/>
    <d v="2003-09-12T00:00:00"/>
    <n v="19"/>
    <n v="0"/>
    <s v="tier - 1"/>
    <s v="tier - 3"/>
    <s v="R1012"/>
    <n v="33750.29"/>
    <x v="0"/>
    <n v="1"/>
    <x v="0"/>
    <x v="2"/>
  </r>
  <r>
    <x v="256"/>
    <s v="Mr."/>
    <s v="Nate"/>
    <s v="Canton"/>
    <n v="31.73"/>
    <n v="5.73"/>
    <x v="0"/>
    <s v="yes"/>
    <x v="0"/>
    <s v="Nov"/>
    <n v="2004"/>
    <n v="1"/>
    <d v="2004-11-01T00:00:00"/>
    <n v="18"/>
    <n v="0"/>
    <s v="tier - 1"/>
    <s v="tier - 1"/>
    <s v="R1017"/>
    <n v="33732.69"/>
    <x v="0"/>
    <n v="1"/>
    <x v="0"/>
    <x v="1"/>
  </r>
  <r>
    <x v="257"/>
    <s v="Mr."/>
    <s v="Jesse G."/>
    <s v="Fine"/>
    <n v="45.52"/>
    <n v="6.04"/>
    <x v="0"/>
    <s v="No"/>
    <x v="1"/>
    <s v="Nov"/>
    <n v="1993"/>
    <n v="28"/>
    <d v="1993-11-28T00:00:00"/>
    <n v="29"/>
    <n v="0"/>
    <s v="tier - 2"/>
    <s v="tier - 2"/>
    <s v="R1011"/>
    <n v="33707.550000000003"/>
    <x v="0"/>
    <n v="1"/>
    <x v="0"/>
    <x v="1"/>
  </r>
  <r>
    <x v="258"/>
    <s v="Mr."/>
    <s v="Jason"/>
    <s v="Bui"/>
    <n v="52.81"/>
    <n v="5.19"/>
    <x v="0"/>
    <s v="No"/>
    <x v="1"/>
    <s v="Sep"/>
    <n v="2003"/>
    <n v="9"/>
    <d v="2003-09-09T00:00:00"/>
    <n v="19"/>
    <n v="0"/>
    <s v="tier - 1"/>
    <s v="tier - 2"/>
    <s v="R1011"/>
    <n v="33611.71"/>
    <x v="0"/>
    <n v="1"/>
    <x v="0"/>
    <x v="2"/>
  </r>
  <r>
    <x v="259"/>
    <s v="Ms."/>
    <s v="Megan A."/>
    <s v="Riepma"/>
    <n v="33.58"/>
    <n v="5.56"/>
    <x v="0"/>
    <s v="No"/>
    <x v="0"/>
    <s v="Jul"/>
    <n v="1984"/>
    <n v="22"/>
    <d v="1984-07-22T00:00:00"/>
    <n v="38"/>
    <n v="3"/>
    <s v="tier - 2"/>
    <s v="tier - 3"/>
    <s v="R1011"/>
    <n v="33527.1"/>
    <x v="0"/>
    <n v="1"/>
    <x v="0"/>
    <x v="2"/>
  </r>
  <r>
    <x v="260"/>
    <s v="Mr."/>
    <s v="Luke M"/>
    <s v="Inman"/>
    <n v="30.684999999999999"/>
    <n v="8.23"/>
    <x v="0"/>
    <s v="No"/>
    <x v="0"/>
    <s v="Aug"/>
    <n v="2002"/>
    <n v="25"/>
    <d v="2002-08-25T00:00:00"/>
    <n v="20"/>
    <n v="0"/>
    <s v="tier - 1"/>
    <s v="tier - 1"/>
    <s v="R1018"/>
    <n v="33475.82"/>
    <x v="0"/>
    <n v="0"/>
    <x v="0"/>
    <x v="0"/>
  </r>
  <r>
    <x v="261"/>
    <s v="Ms."/>
    <s v="Jacy D"/>
    <s v="Kruzel"/>
    <n v="37.524999999999999"/>
    <n v="9.0299999999999994"/>
    <x v="1"/>
    <s v="No"/>
    <x v="0"/>
    <s v="Jun"/>
    <n v="1970"/>
    <n v="18"/>
    <d v="1970-06-18T00:00:00"/>
    <n v="52"/>
    <n v="2"/>
    <s v="tier - 2"/>
    <s v="tier - 2"/>
    <s v="R1012"/>
    <n v="33471.97"/>
    <x v="0"/>
    <n v="2"/>
    <x v="1"/>
    <x v="0"/>
  </r>
  <r>
    <x v="262"/>
    <s v="Mr."/>
    <s v="Simon G."/>
    <s v="Lindsay"/>
    <n v="34.5"/>
    <n v="4.07"/>
    <x v="1"/>
    <s v="No"/>
    <x v="0"/>
    <s v="Dec"/>
    <n v="1985"/>
    <n v="7"/>
    <d v="1985-12-07T00:00:00"/>
    <n v="37"/>
    <n v="3"/>
    <s v="tier - 2"/>
    <s v="tier - 2"/>
    <s v="R1011"/>
    <n v="33450.99"/>
    <x v="0"/>
    <n v="0"/>
    <x v="0"/>
    <x v="2"/>
  </r>
  <r>
    <x v="263"/>
    <s v="Ms."/>
    <s v="Ainsley E."/>
    <s v="Land"/>
    <n v="28.16"/>
    <n v="5.77"/>
    <x v="0"/>
    <s v="No"/>
    <x v="0"/>
    <s v="Sep"/>
    <n v="1972"/>
    <n v="5"/>
    <d v="1972-09-05T00:00:00"/>
    <n v="50"/>
    <n v="0"/>
    <s v="tier - 2"/>
    <s v="tier - 3"/>
    <s v="R1011"/>
    <n v="33344.449999999997"/>
    <x v="1"/>
    <n v="2"/>
    <x v="0"/>
    <x v="1"/>
  </r>
  <r>
    <x v="264"/>
    <s v="Ms."/>
    <s v="Erica A."/>
    <s v="Brecher"/>
    <n v="30.02"/>
    <n v="5.98"/>
    <x v="0"/>
    <s v="No"/>
    <x v="1"/>
    <s v="Nov"/>
    <n v="2003"/>
    <n v="28"/>
    <d v="2003-11-28T00:00:00"/>
    <n v="19"/>
    <n v="0"/>
    <s v="tier - 2"/>
    <s v="tier - 3"/>
    <s v="R1012"/>
    <n v="33307.550000000003"/>
    <x v="0"/>
    <n v="1"/>
    <x v="0"/>
    <x v="1"/>
  </r>
  <r>
    <x v="265"/>
    <s v="Mr."/>
    <s v="Erik"/>
    <s v="Debolt"/>
    <n v="37.82"/>
    <n v="6.01"/>
    <x v="0"/>
    <s v="No"/>
    <x v="0"/>
    <s v="Oct"/>
    <n v="1990"/>
    <n v="12"/>
    <d v="1990-10-12T00:00:00"/>
    <n v="32"/>
    <n v="3"/>
    <s v="tier - 2"/>
    <s v="tier - 1"/>
    <s v="R1011"/>
    <n v="33292.83"/>
    <x v="0"/>
    <n v="0"/>
    <x v="0"/>
    <x v="1"/>
  </r>
  <r>
    <x v="266"/>
    <s v="Ms."/>
    <s v="Erin C."/>
    <s v="Oswalt"/>
    <n v="33.14"/>
    <n v="5.67"/>
    <x v="1"/>
    <s v="No"/>
    <x v="0"/>
    <s v="Jul"/>
    <n v="1985"/>
    <n v="15"/>
    <d v="1985-07-15T00:00:00"/>
    <n v="37"/>
    <n v="3"/>
    <s v="tier - 2"/>
    <s v="tier - 1"/>
    <s v="R1011"/>
    <n v="33121"/>
    <x v="0"/>
    <n v="0"/>
    <x v="0"/>
    <x v="2"/>
  </r>
  <r>
    <x v="267"/>
    <s v="Ms."/>
    <s v="Adrienne"/>
    <s v="Boyd"/>
    <n v="25.14"/>
    <n v="6.02"/>
    <x v="1"/>
    <s v="No"/>
    <x v="1"/>
    <s v="Oct"/>
    <n v="1969"/>
    <n v="30"/>
    <d v="1969-10-30T00:00:00"/>
    <n v="53"/>
    <n v="0"/>
    <s v="tier - 2"/>
    <s v="tier - 2"/>
    <s v="R1011"/>
    <n v="33090.660000000003"/>
    <x v="1"/>
    <n v="1"/>
    <x v="0"/>
    <x v="1"/>
  </r>
  <r>
    <x v="268"/>
    <s v="Mr."/>
    <s v="Adam"/>
    <s v="Bulewich"/>
    <n v="20.18"/>
    <n v="11.19"/>
    <x v="0"/>
    <s v="No"/>
    <x v="0"/>
    <s v="Jul"/>
    <n v="1962"/>
    <n v="1"/>
    <d v="1962-07-01T00:00:00"/>
    <n v="60"/>
    <n v="0"/>
    <s v="tier - 1"/>
    <s v="tier - 2"/>
    <s v="R1011"/>
    <n v="33074.94"/>
    <x v="2"/>
    <n v="0"/>
    <x v="0"/>
    <x v="0"/>
  </r>
  <r>
    <x v="269"/>
    <s v="Mr."/>
    <s v="Yutaka"/>
    <s v="Fukuda"/>
    <n v="44.36"/>
    <n v="5.1100000000000003"/>
    <x v="0"/>
    <s v="No"/>
    <x v="0"/>
    <s v="Jul"/>
    <n v="1994"/>
    <n v="28"/>
    <d v="1994-07-28T00:00:00"/>
    <n v="28"/>
    <n v="0"/>
    <s v="tier - 1"/>
    <s v="tier - 2"/>
    <s v="R1011"/>
    <n v="33057.230000000003"/>
    <x v="0"/>
    <n v="0"/>
    <x v="0"/>
    <x v="2"/>
  </r>
  <r>
    <x v="270"/>
    <s v="Mr."/>
    <s v="Tyler M"/>
    <s v="Phillips"/>
    <n v="23.82"/>
    <n v="10.85"/>
    <x v="1"/>
    <s v="No"/>
    <x v="0"/>
    <s v="Jul"/>
    <n v="1967"/>
    <n v="10"/>
    <d v="1967-07-10T00:00:00"/>
    <n v="55"/>
    <n v="0"/>
    <s v="tier - 2"/>
    <s v="tier - 3"/>
    <s v="R1011"/>
    <n v="33025.32"/>
    <x v="2"/>
    <n v="0"/>
    <x v="0"/>
    <x v="0"/>
  </r>
  <r>
    <x v="271"/>
    <s v="Mr."/>
    <s v="Stephen"/>
    <s v="Maddison"/>
    <n v="45"/>
    <n v="5.24"/>
    <x v="1"/>
    <s v="No"/>
    <x v="0"/>
    <s v="Jul"/>
    <n v="1995"/>
    <n v="8"/>
    <d v="1995-07-08T00:00:00"/>
    <n v="27"/>
    <n v="0"/>
    <s v="tier - 1"/>
    <s v="tier - 1"/>
    <s v="R1011"/>
    <n v="33017.46"/>
    <x v="0"/>
    <n v="1"/>
    <x v="0"/>
    <x v="2"/>
  </r>
  <r>
    <x v="272"/>
    <s v="Mr."/>
    <s v="Andrew B."/>
    <s v="Lockwood"/>
    <n v="26.62"/>
    <n v="10.08"/>
    <x v="0"/>
    <s v="No"/>
    <x v="0"/>
    <s v="Aug"/>
    <n v="1971"/>
    <n v="24"/>
    <d v="1971-08-24T00:00:00"/>
    <n v="51"/>
    <n v="0"/>
    <s v="tier - 2"/>
    <s v="tier - 1"/>
    <s v="R1011"/>
    <n v="32947.629999999997"/>
    <x v="1"/>
    <n v="0"/>
    <x v="0"/>
    <x v="0"/>
  </r>
  <r>
    <x v="273"/>
    <s v="Mr."/>
    <s v="James"/>
    <s v="Defilippi"/>
    <n v="32.67"/>
    <n v="10.97"/>
    <x v="1"/>
    <s v="No"/>
    <x v="0"/>
    <s v="Nov"/>
    <n v="1981"/>
    <n v="17"/>
    <d v="1981-11-17T00:00:00"/>
    <n v="41"/>
    <n v="1"/>
    <s v="tier - 2"/>
    <s v="tier - 3"/>
    <s v="R1011"/>
    <n v="32906.69"/>
    <x v="0"/>
    <n v="0"/>
    <x v="0"/>
    <x v="0"/>
  </r>
  <r>
    <x v="274"/>
    <s v="Mr."/>
    <s v="Shawn P."/>
    <s v="Jackson"/>
    <n v="44.44"/>
    <n v="4.9000000000000004"/>
    <x v="1"/>
    <s v="No"/>
    <x v="0"/>
    <s v="Dec"/>
    <n v="1995"/>
    <n v="4"/>
    <d v="1995-12-04T00:00:00"/>
    <n v="27"/>
    <n v="0"/>
    <s v="tier - 1"/>
    <s v="tier - 2"/>
    <s v="R1011"/>
    <n v="32827.51"/>
    <x v="0"/>
    <n v="1"/>
    <x v="0"/>
    <x v="2"/>
  </r>
  <r>
    <x v="275"/>
    <s v="Mr."/>
    <s v="Matt"/>
    <s v="Ozahowski"/>
    <n v="28.31"/>
    <n v="5.33"/>
    <x v="0"/>
    <s v="No"/>
    <x v="0"/>
    <s v="Dec"/>
    <n v="1980"/>
    <n v="12"/>
    <d v="1980-12-12T00:00:00"/>
    <n v="42"/>
    <n v="3"/>
    <s v="tier - 1"/>
    <s v="tier - 3"/>
    <s v="R1012"/>
    <n v="32787.46"/>
    <x v="1"/>
    <n v="0"/>
    <x v="0"/>
    <x v="2"/>
  </r>
  <r>
    <x v="276"/>
    <s v="Mr."/>
    <s v="Nathaniel"/>
    <s v="Guthals"/>
    <n v="25.05"/>
    <n v="4.6100000000000003"/>
    <x v="0"/>
    <s v="No"/>
    <x v="0"/>
    <s v="Nov"/>
    <n v="1972"/>
    <n v="7"/>
    <d v="1972-11-07T00:00:00"/>
    <n v="50"/>
    <n v="0"/>
    <s v="tier - 2"/>
    <s v="tier - 2"/>
    <s v="R1012"/>
    <n v="32765.33"/>
    <x v="1"/>
    <n v="2"/>
    <x v="0"/>
    <x v="2"/>
  </r>
  <r>
    <x v="277"/>
    <s v="Mr."/>
    <s v="Kevin D."/>
    <s v="Yates"/>
    <n v="28.34"/>
    <n v="8.18"/>
    <x v="0"/>
    <s v="No"/>
    <x v="0"/>
    <s v="Dec"/>
    <n v="1974"/>
    <n v="6"/>
    <d v="1974-12-06T00:00:00"/>
    <n v="48"/>
    <n v="0"/>
    <s v="tier - 1"/>
    <s v="tier - 1"/>
    <s v="R1011"/>
    <n v="32760.48"/>
    <x v="1"/>
    <n v="0"/>
    <x v="0"/>
    <x v="0"/>
  </r>
  <r>
    <x v="278"/>
    <s v="Ms."/>
    <s v="Joan"/>
    <s v="Samuelson"/>
    <n v="17.765000000000001"/>
    <n v="5.62"/>
    <x v="0"/>
    <s v="No"/>
    <x v="0"/>
    <s v="Jul"/>
    <n v="1990"/>
    <n v="9"/>
    <d v="1990-07-09T00:00:00"/>
    <n v="32"/>
    <n v="2"/>
    <s v="tier - 2"/>
    <s v="tier - 1"/>
    <s v="R1012"/>
    <n v="32734.19"/>
    <x v="3"/>
    <n v="0"/>
    <x v="0"/>
    <x v="2"/>
  </r>
  <r>
    <x v="279"/>
    <s v="Mr."/>
    <s v="Christopher A"/>
    <s v="Lemos"/>
    <n v="36.119999999999997"/>
    <n v="5.82"/>
    <x v="0"/>
    <s v="No"/>
    <x v="0"/>
    <s v="Sep"/>
    <n v="1990"/>
    <n v="30"/>
    <d v="1990-09-30T00:00:00"/>
    <n v="32"/>
    <n v="3"/>
    <s v="tier - 1"/>
    <s v="tier - 2"/>
    <s v="R1011"/>
    <n v="32716.2"/>
    <x v="0"/>
    <n v="0"/>
    <x v="0"/>
    <x v="1"/>
  </r>
  <r>
    <x v="280"/>
    <s v="Ms."/>
    <s v="Kacy L."/>
    <s v="Seynders"/>
    <n v="23.19"/>
    <n v="7.66"/>
    <x v="0"/>
    <s v="No"/>
    <x v="0"/>
    <s v="Nov"/>
    <n v="1968"/>
    <n v="1"/>
    <d v="1968-11-01T00:00:00"/>
    <n v="54"/>
    <n v="0"/>
    <s v="tier - 2"/>
    <s v="tier - 3"/>
    <s v="R1011"/>
    <n v="32686.080000000002"/>
    <x v="2"/>
    <n v="0"/>
    <x v="0"/>
    <x v="0"/>
  </r>
  <r>
    <x v="281"/>
    <s v="Mr."/>
    <s v="Benjamin H."/>
    <s v="Saunders"/>
    <n v="35.99"/>
    <n v="4.2300000000000004"/>
    <x v="0"/>
    <s v="No"/>
    <x v="0"/>
    <s v="Jul"/>
    <n v="1990"/>
    <n v="13"/>
    <d v="1990-07-13T00:00:00"/>
    <n v="32"/>
    <n v="3"/>
    <s v="tier - 1"/>
    <s v="tier - 1"/>
    <s v="R1011"/>
    <n v="32672.11"/>
    <x v="0"/>
    <n v="0"/>
    <x v="0"/>
    <x v="2"/>
  </r>
  <r>
    <x v="282"/>
    <s v="Mr."/>
    <s v="Xaviour J."/>
    <s v="Walker"/>
    <n v="30.25"/>
    <n v="5.58"/>
    <x v="0"/>
    <s v="No"/>
    <x v="1"/>
    <s v="Oct"/>
    <n v="2003"/>
    <n v="8"/>
    <d v="2003-10-08T00:00:00"/>
    <n v="19"/>
    <n v="0"/>
    <s v="tier - 1"/>
    <s v="tier - 2"/>
    <s v="R1013"/>
    <n v="32548.34"/>
    <x v="0"/>
    <n v="1"/>
    <x v="0"/>
    <x v="2"/>
  </r>
  <r>
    <x v="283"/>
    <s v="Mr."/>
    <s v="Michael T."/>
    <s v="Lam"/>
    <n v="26.24"/>
    <n v="6.26"/>
    <x v="1"/>
    <s v="No"/>
    <x v="0"/>
    <s v="Sep"/>
    <n v="1976"/>
    <n v="19"/>
    <d v="1976-09-19T00:00:00"/>
    <n v="46"/>
    <n v="2"/>
    <s v="tier - 2"/>
    <s v="tier - 1"/>
    <s v="R1011"/>
    <n v="32485.46"/>
    <x v="1"/>
    <n v="0"/>
    <x v="0"/>
    <x v="1"/>
  </r>
  <r>
    <x v="284"/>
    <s v="Mr."/>
    <s v="Bradley"/>
    <s v="Sweigart"/>
    <n v="31.36"/>
    <n v="10.6"/>
    <x v="1"/>
    <s v="No"/>
    <x v="0"/>
    <s v="Sep"/>
    <n v="1981"/>
    <n v="27"/>
    <d v="1981-09-27T00:00:00"/>
    <n v="41"/>
    <n v="1"/>
    <s v="tier - 2"/>
    <s v="tier - 2"/>
    <s v="R1011"/>
    <n v="32462.35"/>
    <x v="0"/>
    <n v="0"/>
    <x v="0"/>
    <x v="0"/>
  </r>
  <r>
    <x v="285"/>
    <s v="Ms."/>
    <s v="Andrea"/>
    <s v="Sieczkowski"/>
    <n v="25.69"/>
    <n v="4.78"/>
    <x v="1"/>
    <s v="No"/>
    <x v="0"/>
    <s v="Aug"/>
    <n v="1976"/>
    <n v="9"/>
    <d v="1976-08-09T00:00:00"/>
    <n v="46"/>
    <n v="2"/>
    <s v="tier - 2"/>
    <s v="tier - 3"/>
    <s v="R1011"/>
    <n v="32430.22"/>
    <x v="1"/>
    <n v="0"/>
    <x v="0"/>
    <x v="2"/>
  </r>
  <r>
    <x v="286"/>
    <s v="Ms."/>
    <s v="Nancy M"/>
    <s v="Jurgens"/>
    <n v="25.46"/>
    <n v="6.03"/>
    <x v="0"/>
    <s v="No"/>
    <x v="0"/>
    <s v="Oct"/>
    <n v="1972"/>
    <n v="19"/>
    <d v="1972-10-19T00:00:00"/>
    <n v="50"/>
    <n v="0"/>
    <s v="tier - 2"/>
    <s v="tier - 2"/>
    <s v="R1011"/>
    <n v="32428.63"/>
    <x v="1"/>
    <n v="2"/>
    <x v="0"/>
    <x v="1"/>
  </r>
  <r>
    <x v="287"/>
    <s v="Mr."/>
    <s v="Matt"/>
    <s v="Hackman"/>
    <n v="31.83"/>
    <n v="11.55"/>
    <x v="1"/>
    <s v="No"/>
    <x v="0"/>
    <s v="Dec"/>
    <n v="1986"/>
    <n v="2"/>
    <d v="1986-12-02T00:00:00"/>
    <n v="36"/>
    <n v="3"/>
    <s v="tier - 2"/>
    <s v="tier - 2"/>
    <s v="R1011"/>
    <n v="32288.49"/>
    <x v="0"/>
    <n v="1"/>
    <x v="0"/>
    <x v="0"/>
  </r>
  <r>
    <x v="288"/>
    <s v="Mr."/>
    <s v="Lee"/>
    <s v="Klarich"/>
    <n v="24.43"/>
    <n v="7.59"/>
    <x v="1"/>
    <s v="No"/>
    <x v="0"/>
    <s v="Dec"/>
    <n v="1975"/>
    <n v="17"/>
    <d v="1975-12-17T00:00:00"/>
    <n v="47"/>
    <n v="1"/>
    <s v="tier - 2"/>
    <s v="tier - 3"/>
    <s v="R1012"/>
    <n v="32259.96"/>
    <x v="2"/>
    <n v="1"/>
    <x v="0"/>
    <x v="0"/>
  </r>
  <r>
    <x v="289"/>
    <s v="Mr."/>
    <s v="Chris"/>
    <s v="Schulten"/>
    <n v="41.9"/>
    <n v="4.26"/>
    <x v="0"/>
    <s v="No"/>
    <x v="0"/>
    <s v="Sep"/>
    <n v="1994"/>
    <n v="8"/>
    <d v="1994-09-08T00:00:00"/>
    <n v="28"/>
    <n v="0"/>
    <s v="tier - 2"/>
    <s v="tier - 1"/>
    <s v="R1011"/>
    <n v="32222.81"/>
    <x v="0"/>
    <n v="0"/>
    <x v="0"/>
    <x v="2"/>
  </r>
  <r>
    <x v="290"/>
    <s v="Mr."/>
    <s v="Erik T."/>
    <s v="Fagerstrom"/>
    <n v="22.88"/>
    <n v="5.9"/>
    <x v="1"/>
    <s v="No"/>
    <x v="1"/>
    <s v="Sep"/>
    <n v="1969"/>
    <n v="11"/>
    <d v="1969-09-11T00:00:00"/>
    <n v="53"/>
    <n v="0"/>
    <s v="tier - 1"/>
    <s v="tier - 2"/>
    <s v="R1011"/>
    <n v="32192.76"/>
    <x v="2"/>
    <n v="1"/>
    <x v="0"/>
    <x v="1"/>
  </r>
  <r>
    <x v="291"/>
    <s v="Mr."/>
    <s v="Rod W"/>
    <s v="Bien"/>
    <n v="29.734999999999999"/>
    <n v="7.79"/>
    <x v="0"/>
    <s v="No"/>
    <x v="0"/>
    <s v="Nov"/>
    <n v="1978"/>
    <n v="10"/>
    <d v="1978-11-10T00:00:00"/>
    <n v="44"/>
    <n v="2"/>
    <s v="tier - 1"/>
    <s v="tier - 3"/>
    <s v="R1017"/>
    <n v="32108.66"/>
    <x v="1"/>
    <n v="0"/>
    <x v="1"/>
    <x v="0"/>
  </r>
  <r>
    <x v="292"/>
    <s v="Mr."/>
    <s v="Joey"/>
    <s v="Hess"/>
    <n v="40.74"/>
    <n v="5.28"/>
    <x v="0"/>
    <s v="No"/>
    <x v="1"/>
    <s v="Sep"/>
    <n v="1993"/>
    <n v="13"/>
    <d v="1993-09-13T00:00:00"/>
    <n v="29"/>
    <n v="0"/>
    <s v="tier - 1"/>
    <s v="tier - 3"/>
    <s v="R1011"/>
    <n v="32086.21"/>
    <x v="0"/>
    <n v="1"/>
    <x v="0"/>
    <x v="2"/>
  </r>
  <r>
    <x v="293"/>
    <s v="Ms."/>
    <s v="Hillary L."/>
    <s v="Shaw"/>
    <n v="24.14"/>
    <n v="5.87"/>
    <x v="0"/>
    <s v="No"/>
    <x v="0"/>
    <s v="Sep"/>
    <n v="1972"/>
    <n v="21"/>
    <d v="1972-09-21T00:00:00"/>
    <n v="50"/>
    <n v="0"/>
    <s v="tier - 2"/>
    <s v="tier - 1"/>
    <s v="R1011"/>
    <n v="31980.89"/>
    <x v="2"/>
    <n v="2"/>
    <x v="0"/>
    <x v="1"/>
  </r>
  <r>
    <x v="294"/>
    <s v="Mr."/>
    <s v="Eric J"/>
    <s v="Williams"/>
    <n v="25.15"/>
    <n v="9.08"/>
    <x v="1"/>
    <s v="No"/>
    <x v="0"/>
    <s v="Sep"/>
    <n v="1975"/>
    <n v="25"/>
    <d v="1975-09-25T00:00:00"/>
    <n v="47"/>
    <n v="1"/>
    <s v="tier - 2"/>
    <s v="tier - 3"/>
    <s v="R1011"/>
    <n v="31897.1"/>
    <x v="1"/>
    <n v="1"/>
    <x v="0"/>
    <x v="0"/>
  </r>
  <r>
    <x v="295"/>
    <s v="Mr."/>
    <s v="Nicolas"/>
    <s v="Menzies"/>
    <n v="28.71"/>
    <n v="5.2"/>
    <x v="0"/>
    <s v="No"/>
    <x v="0"/>
    <s v="Sep"/>
    <n v="1984"/>
    <n v="10"/>
    <d v="1984-09-10T00:00:00"/>
    <n v="38"/>
    <n v="3"/>
    <s v="tier - 2"/>
    <s v="tier - 1"/>
    <s v="R1011"/>
    <n v="31743.919999999998"/>
    <x v="1"/>
    <n v="1"/>
    <x v="0"/>
    <x v="2"/>
  </r>
  <r>
    <x v="296"/>
    <s v="Mr."/>
    <s v="Marcel"/>
    <s v="Buehler"/>
    <n v="23"/>
    <n v="5.48"/>
    <x v="0"/>
    <s v="No"/>
    <x v="0"/>
    <s v="Oct"/>
    <n v="1977"/>
    <n v="14"/>
    <d v="1977-10-14T00:00:00"/>
    <n v="45"/>
    <n v="2"/>
    <s v="tier - 2"/>
    <s v="tier - 2"/>
    <s v="R1012"/>
    <n v="31736.7"/>
    <x v="2"/>
    <n v="0"/>
    <x v="0"/>
    <x v="2"/>
  </r>
  <r>
    <x v="297"/>
    <s v="Ms."/>
    <s v="Ashley N"/>
    <s v="Degen"/>
    <n v="36.86"/>
    <n v="11.95"/>
    <x v="0"/>
    <s v="No"/>
    <x v="0"/>
    <s v="Dec"/>
    <n v="1960"/>
    <n v="13"/>
    <d v="1960-12-13T00:00:00"/>
    <n v="62"/>
    <n v="1"/>
    <s v="tier - 2"/>
    <s v="tier - 1"/>
    <s v="R1024"/>
    <n v="31620"/>
    <x v="0"/>
    <n v="0"/>
    <x v="1"/>
    <x v="0"/>
  </r>
  <r>
    <x v="298"/>
    <s v="Mr."/>
    <s v="Evan D"/>
    <s v="Arsenault"/>
    <n v="24.25"/>
    <n v="8.6999999999999993"/>
    <x v="1"/>
    <s v="No"/>
    <x v="0"/>
    <s v="Oct"/>
    <n v="1975"/>
    <n v="29"/>
    <d v="1975-10-29T00:00:00"/>
    <n v="47"/>
    <n v="1"/>
    <s v="tier - 2"/>
    <s v="tier - 1"/>
    <s v="R1011"/>
    <n v="31591.82"/>
    <x v="2"/>
    <n v="1"/>
    <x v="0"/>
    <x v="0"/>
  </r>
  <r>
    <x v="299"/>
    <s v="Ms."/>
    <s v="Krisana"/>
    <s v="Hoff"/>
    <n v="23.85"/>
    <n v="7.84"/>
    <x v="0"/>
    <s v="No"/>
    <x v="0"/>
    <s v="Oct"/>
    <n v="1974"/>
    <n v="8"/>
    <d v="1974-10-08T00:00:00"/>
    <n v="48"/>
    <n v="0"/>
    <s v="tier - 2"/>
    <s v="tier - 3"/>
    <s v="R1011"/>
    <n v="31368.81"/>
    <x v="2"/>
    <n v="0"/>
    <x v="0"/>
    <x v="0"/>
  </r>
  <r>
    <x v="300"/>
    <s v="Mr."/>
    <s v="Kyle"/>
    <s v="Hall"/>
    <n v="40.020000000000003"/>
    <n v="5.19"/>
    <x v="1"/>
    <s v="No"/>
    <x v="0"/>
    <s v="Sep"/>
    <n v="1995"/>
    <n v="27"/>
    <d v="1995-09-27T00:00:00"/>
    <n v="27"/>
    <n v="0"/>
    <s v="tier - 2"/>
    <s v="tier - 2"/>
    <s v="R1011"/>
    <n v="31328.27"/>
    <x v="0"/>
    <n v="1"/>
    <x v="0"/>
    <x v="2"/>
  </r>
  <r>
    <x v="301"/>
    <s v="Ms."/>
    <s v="Kate"/>
    <s v="Ashley"/>
    <n v="19.170000000000002"/>
    <n v="8.41"/>
    <x v="0"/>
    <s v="No"/>
    <x v="0"/>
    <s v="Jul"/>
    <n v="1968"/>
    <n v="9"/>
    <d v="1968-07-09T00:00:00"/>
    <n v="54"/>
    <n v="0"/>
    <s v="tier - 2"/>
    <s v="tier - 1"/>
    <s v="R1011"/>
    <n v="31322.53"/>
    <x v="2"/>
    <n v="0"/>
    <x v="0"/>
    <x v="0"/>
  </r>
  <r>
    <x v="302"/>
    <s v="Mr."/>
    <s v="Martin A."/>
    <s v="Rindahl"/>
    <n v="43.53"/>
    <n v="5.86"/>
    <x v="1"/>
    <s v="yes"/>
    <x v="0"/>
    <s v="Jul"/>
    <n v="2000"/>
    <n v="22"/>
    <d v="2000-07-22T00:00:00"/>
    <n v="22"/>
    <n v="0"/>
    <s v="tier - 1"/>
    <s v="tier - 1"/>
    <s v="R1011"/>
    <n v="31234.560000000001"/>
    <x v="0"/>
    <n v="2"/>
    <x v="0"/>
    <x v="1"/>
  </r>
  <r>
    <x v="303"/>
    <s v="Ms."/>
    <s v="Stacey"/>
    <s v="Clark"/>
    <n v="46.06"/>
    <n v="4.18"/>
    <x v="0"/>
    <s v="yes"/>
    <x v="0"/>
    <s v="Nov"/>
    <n v="2004"/>
    <n v="9"/>
    <d v="2004-11-09T00:00:00"/>
    <n v="18"/>
    <n v="0"/>
    <s v="tier - 2"/>
    <s v="tier - 1"/>
    <s v="R1011"/>
    <n v="31196.61"/>
    <x v="0"/>
    <n v="1"/>
    <x v="0"/>
    <x v="2"/>
  </r>
  <r>
    <x v="304"/>
    <s v="Ms."/>
    <s v="Christine"/>
    <s v="Irish"/>
    <n v="29.92"/>
    <n v="11.99"/>
    <x v="1"/>
    <s v="No"/>
    <x v="0"/>
    <s v="Sep"/>
    <n v="1961"/>
    <n v="9"/>
    <d v="1961-09-09T00:00:00"/>
    <n v="61"/>
    <n v="3"/>
    <s v="tier - 2"/>
    <s v="tier - 2"/>
    <s v="R1013"/>
    <n v="30942.19"/>
    <x v="1"/>
    <n v="2"/>
    <x v="0"/>
    <x v="0"/>
  </r>
  <r>
    <x v="305"/>
    <s v="Ms."/>
    <s v="Sarah C."/>
    <s v="Richardson"/>
    <n v="28.46"/>
    <n v="4.8499999999999996"/>
    <x v="1"/>
    <s v="No"/>
    <x v="0"/>
    <s v="Sep"/>
    <n v="1988"/>
    <n v="5"/>
    <d v="1988-09-05T00:00:00"/>
    <n v="34"/>
    <n v="3"/>
    <s v="tier - 2"/>
    <s v="tier - 1"/>
    <s v="R1011"/>
    <n v="30763.01"/>
    <x v="1"/>
    <n v="1"/>
    <x v="0"/>
    <x v="2"/>
  </r>
  <r>
    <x v="306"/>
    <s v="Ms."/>
    <s v="Megan"/>
    <s v="Dewitt"/>
    <n v="24.56"/>
    <n v="6.18"/>
    <x v="1"/>
    <s v="No"/>
    <x v="1"/>
    <s v="Dec"/>
    <n v="1983"/>
    <n v="21"/>
    <d v="1983-12-21T00:00:00"/>
    <n v="39"/>
    <n v="3"/>
    <s v="tier - 2"/>
    <s v="tier - 3"/>
    <s v="R1011"/>
    <n v="30724.44"/>
    <x v="2"/>
    <n v="1"/>
    <x v="0"/>
    <x v="1"/>
  </r>
  <r>
    <x v="307"/>
    <s v="Mr."/>
    <s v="Jason W"/>
    <s v="Hickman"/>
    <n v="41.19"/>
    <n v="6.37"/>
    <x v="0"/>
    <s v="No"/>
    <x v="0"/>
    <s v="Sep"/>
    <n v="1999"/>
    <n v="21"/>
    <d v="1999-09-21T00:00:00"/>
    <n v="23"/>
    <n v="0"/>
    <s v="tier - 1"/>
    <s v="tier - 2"/>
    <s v="R1011"/>
    <n v="30697.71"/>
    <x v="0"/>
    <n v="0"/>
    <x v="0"/>
    <x v="1"/>
  </r>
  <r>
    <x v="308"/>
    <s v="Ms."/>
    <s v="Michele"/>
    <s v="Gonzalez"/>
    <n v="18.63"/>
    <n v="9.81"/>
    <x v="1"/>
    <s v="No"/>
    <x v="0"/>
    <s v="Nov"/>
    <n v="1970"/>
    <n v="11"/>
    <d v="1970-11-11T00:00:00"/>
    <n v="52"/>
    <n v="0"/>
    <s v="tier - 2"/>
    <s v="tier - 3"/>
    <s v="R1011"/>
    <n v="30625.65"/>
    <x v="2"/>
    <n v="2"/>
    <x v="0"/>
    <x v="0"/>
  </r>
  <r>
    <x v="309"/>
    <s v="Ms."/>
    <s v="Nikki"/>
    <s v="Difani"/>
    <n v="26.26"/>
    <n v="11.8"/>
    <x v="1"/>
    <s v="No"/>
    <x v="0"/>
    <s v="Aug"/>
    <n v="1986"/>
    <n v="10"/>
    <d v="1986-08-10T00:00:00"/>
    <n v="36"/>
    <n v="3"/>
    <s v="tier - 2"/>
    <s v="tier - 1"/>
    <s v="R1011"/>
    <n v="30530.5"/>
    <x v="1"/>
    <n v="1"/>
    <x v="0"/>
    <x v="0"/>
  </r>
  <r>
    <x v="310"/>
    <s v="Mr."/>
    <s v="Philip J."/>
    <s v="Turner"/>
    <n v="22.37"/>
    <n v="5.86"/>
    <x v="1"/>
    <s v="No"/>
    <x v="1"/>
    <s v="Sep"/>
    <n v="1983"/>
    <n v="3"/>
    <d v="1983-09-03T00:00:00"/>
    <n v="39"/>
    <n v="3"/>
    <s v="tier - 2"/>
    <s v="tier - 1"/>
    <s v="R1012"/>
    <n v="30457.37"/>
    <x v="2"/>
    <n v="1"/>
    <x v="0"/>
    <x v="1"/>
  </r>
  <r>
    <x v="311"/>
    <s v="Mr."/>
    <s v="Bryan L"/>
    <s v="Widmann"/>
    <n v="39.619999999999997"/>
    <n v="4.28"/>
    <x v="0"/>
    <s v="No"/>
    <x v="0"/>
    <s v="Oct"/>
    <n v="1998"/>
    <n v="28"/>
    <d v="1998-10-28T00:00:00"/>
    <n v="24"/>
    <n v="0"/>
    <s v="tier - 2"/>
    <s v="tier - 3"/>
    <s v="R1011"/>
    <n v="30422.03"/>
    <x v="0"/>
    <n v="1"/>
    <x v="0"/>
    <x v="2"/>
  </r>
  <r>
    <x v="312"/>
    <s v="Mr."/>
    <s v="Timothy F"/>
    <s v="Tunney"/>
    <n v="18.329999999999998"/>
    <n v="4.16"/>
    <x v="1"/>
    <s v="No"/>
    <x v="0"/>
    <s v="Sep"/>
    <n v="1976"/>
    <n v="3"/>
    <d v="1976-09-03T00:00:00"/>
    <n v="46"/>
    <n v="2"/>
    <s v="tier - 2"/>
    <s v="tier - 3"/>
    <s v="R1012"/>
    <n v="30409.53"/>
    <x v="3"/>
    <n v="0"/>
    <x v="0"/>
    <x v="2"/>
  </r>
  <r>
    <x v="313"/>
    <s v="Ms."/>
    <s v="Angielyn M"/>
    <s v="San Juan"/>
    <n v="17.11"/>
    <n v="4.9800000000000004"/>
    <x v="1"/>
    <s v="No"/>
    <x v="1"/>
    <s v="Jul"/>
    <n v="1969"/>
    <n v="30"/>
    <d v="1969-07-30T00:00:00"/>
    <n v="53"/>
    <n v="0"/>
    <s v="tier - 2"/>
    <s v="tier - 2"/>
    <s v="R1011"/>
    <n v="30366.93"/>
    <x v="3"/>
    <n v="1"/>
    <x v="0"/>
    <x v="2"/>
  </r>
  <r>
    <x v="314"/>
    <s v="Ms."/>
    <s v="Jeanie M."/>
    <s v="Croll"/>
    <n v="43.5"/>
    <n v="6.38"/>
    <x v="0"/>
    <s v="yes"/>
    <x v="0"/>
    <s v="Jun"/>
    <n v="2004"/>
    <n v="1"/>
    <d v="2004-06-01T00:00:00"/>
    <n v="19"/>
    <n v="0"/>
    <s v="tier - 2"/>
    <s v="tier - 2"/>
    <s v="R1011"/>
    <n v="30328.27"/>
    <x v="0"/>
    <n v="1"/>
    <x v="0"/>
    <x v="1"/>
  </r>
  <r>
    <x v="315"/>
    <s v="Mr."/>
    <s v="Greg"/>
    <s v="Rolfes"/>
    <n v="25.364999999999998"/>
    <n v="5.19"/>
    <x v="0"/>
    <s v="No"/>
    <x v="0"/>
    <s v="Jul"/>
    <n v="1972"/>
    <n v="24"/>
    <d v="1972-07-24T00:00:00"/>
    <n v="50"/>
    <n v="2"/>
    <s v="tier - 1"/>
    <s v="tier - 1"/>
    <s v="R1012"/>
    <n v="30284.639999999999"/>
    <x v="1"/>
    <n v="2"/>
    <x v="1"/>
    <x v="2"/>
  </r>
  <r>
    <x v="316"/>
    <s v="Mr."/>
    <s v="John"/>
    <s v="Hinkle"/>
    <n v="28.594999999999999"/>
    <n v="10.210000000000001"/>
    <x v="0"/>
    <s v="No"/>
    <x v="0"/>
    <s v="Sep"/>
    <n v="1962"/>
    <n v="15"/>
    <d v="1962-09-15T00:00:00"/>
    <n v="60"/>
    <n v="0"/>
    <s v="tier - 1"/>
    <s v="tier - 1"/>
    <s v="R1014"/>
    <n v="30260"/>
    <x v="1"/>
    <n v="0"/>
    <x v="1"/>
    <x v="0"/>
  </r>
  <r>
    <x v="317"/>
    <s v="Mr."/>
    <s v="Aliaksandr"/>
    <s v="Leuchanka"/>
    <n v="29.83"/>
    <n v="9.6999999999999993"/>
    <x v="1"/>
    <s v="No"/>
    <x v="1"/>
    <s v="Sep"/>
    <n v="1963"/>
    <n v="13"/>
    <d v="1963-09-13T00:00:00"/>
    <n v="59"/>
    <n v="3"/>
    <s v="tier - 1"/>
    <s v="tier - 1"/>
    <s v="R1014"/>
    <n v="30184.94"/>
    <x v="1"/>
    <n v="1"/>
    <x v="0"/>
    <x v="0"/>
  </r>
  <r>
    <x v="318"/>
    <s v="Mr."/>
    <s v="Jason M."/>
    <s v="Ayr"/>
    <n v="24.7"/>
    <n v="10.25"/>
    <x v="0"/>
    <s v="No"/>
    <x v="0"/>
    <s v="Aug"/>
    <n v="1958"/>
    <n v="11"/>
    <d v="1958-08-11T00:00:00"/>
    <n v="64"/>
    <n v="1"/>
    <s v="tier - 1"/>
    <s v="tier - 3"/>
    <s v="R1012"/>
    <n v="30166.62"/>
    <x v="2"/>
    <n v="3"/>
    <x v="1"/>
    <x v="0"/>
  </r>
  <r>
    <x v="319"/>
    <s v="Ms."/>
    <s v="Sheera K"/>
    <s v="Siegel"/>
    <n v="17.940000000000001"/>
    <n v="9.77"/>
    <x v="0"/>
    <s v="No"/>
    <x v="0"/>
    <s v="Dec"/>
    <n v="1971"/>
    <n v="25"/>
    <d v="1971-12-25T00:00:00"/>
    <n v="51"/>
    <n v="0"/>
    <s v="tier - 2"/>
    <s v="tier - 3"/>
    <s v="R1011"/>
    <n v="30134.75"/>
    <x v="3"/>
    <n v="0"/>
    <x v="0"/>
    <x v="0"/>
  </r>
  <r>
    <x v="320"/>
    <s v="Ms."/>
    <s v="Janice"/>
    <s v="Penrose"/>
    <n v="21.08"/>
    <n v="4.83"/>
    <x v="0"/>
    <s v="No"/>
    <x v="1"/>
    <s v="Sep"/>
    <n v="1979"/>
    <n v="2"/>
    <d v="1979-09-02T00:00:00"/>
    <n v="43"/>
    <n v="2"/>
    <s v="tier - 2"/>
    <s v="tier - 3"/>
    <s v="R1011"/>
    <n v="30095.97"/>
    <x v="2"/>
    <n v="1"/>
    <x v="0"/>
    <x v="2"/>
  </r>
  <r>
    <x v="321"/>
    <s v="Mr."/>
    <s v="Timothy G."/>
    <s v="Schuler"/>
    <n v="37.715000000000003"/>
    <n v="10.86"/>
    <x v="1"/>
    <s v="No"/>
    <x v="0"/>
    <s v="Jun"/>
    <n v="1967"/>
    <n v="16"/>
    <d v="1967-06-16T00:00:00"/>
    <n v="55"/>
    <n v="3"/>
    <s v="tier - 1"/>
    <s v="tier - 1"/>
    <s v="R1012"/>
    <n v="30063.58"/>
    <x v="0"/>
    <n v="0"/>
    <x v="1"/>
    <x v="0"/>
  </r>
  <r>
    <x v="322"/>
    <s v="Mr."/>
    <s v="Alan R"/>
    <s v="Walker"/>
    <n v="22.39"/>
    <n v="9.5299999999999994"/>
    <x v="1"/>
    <s v="No"/>
    <x v="0"/>
    <s v="Aug"/>
    <n v="1981"/>
    <n v="4"/>
    <d v="1981-08-04T00:00:00"/>
    <n v="41"/>
    <n v="1"/>
    <s v="tier - 2"/>
    <s v="tier - 3"/>
    <s v="R1012"/>
    <n v="30026.87"/>
    <x v="2"/>
    <n v="0"/>
    <x v="0"/>
    <x v="0"/>
  </r>
  <r>
    <x v="323"/>
    <s v="Mr."/>
    <s v="Michael"/>
    <s v="Stange"/>
    <n v="28.78"/>
    <n v="5.68"/>
    <x v="0"/>
    <s v="No"/>
    <x v="0"/>
    <s v="Oct"/>
    <n v="1991"/>
    <n v="5"/>
    <d v="1991-10-05T00:00:00"/>
    <n v="31"/>
    <n v="3"/>
    <s v="tier - 1"/>
    <s v="tier - 1"/>
    <s v="R1011"/>
    <n v="29969.67"/>
    <x v="1"/>
    <n v="0"/>
    <x v="0"/>
    <x v="2"/>
  </r>
  <r>
    <x v="324"/>
    <s v="Ms."/>
    <s v="Marie-France"/>
    <s v="Roy"/>
    <n v="18.329999999999998"/>
    <n v="5.57"/>
    <x v="1"/>
    <s v="No"/>
    <x v="0"/>
    <s v="Jun"/>
    <n v="1976"/>
    <n v="12"/>
    <d v="1976-06-12T00:00:00"/>
    <n v="46"/>
    <n v="2"/>
    <s v="tier - 1"/>
    <s v="tier - 1"/>
    <s v="R1011"/>
    <n v="29933.75"/>
    <x v="3"/>
    <n v="0"/>
    <x v="0"/>
    <x v="2"/>
  </r>
  <r>
    <x v="325"/>
    <s v="Mr."/>
    <s v="Erik F."/>
    <s v="Potere"/>
    <n v="26.39"/>
    <n v="4.58"/>
    <x v="1"/>
    <s v="No"/>
    <x v="0"/>
    <s v="Dec"/>
    <n v="1988"/>
    <n v="30"/>
    <d v="1988-12-30T00:00:00"/>
    <n v="34"/>
    <n v="3"/>
    <s v="tier - 1"/>
    <s v="tier - 1"/>
    <s v="R1011"/>
    <n v="29929.56"/>
    <x v="1"/>
    <n v="1"/>
    <x v="0"/>
    <x v="2"/>
  </r>
  <r>
    <x v="326"/>
    <s v="Mr."/>
    <s v="Andrew"/>
    <s v="Podgurski"/>
    <n v="19.260000000000002"/>
    <n v="8.9600000000000009"/>
    <x v="1"/>
    <s v="No"/>
    <x v="0"/>
    <s v="Aug"/>
    <n v="1975"/>
    <n v="19"/>
    <d v="1975-08-19T00:00:00"/>
    <n v="47"/>
    <n v="1"/>
    <s v="tier - 1"/>
    <s v="tier - 3"/>
    <s v="R1011"/>
    <n v="29899.25"/>
    <x v="2"/>
    <n v="1"/>
    <x v="0"/>
    <x v="0"/>
  </r>
  <r>
    <x v="327"/>
    <s v="Mr."/>
    <s v="Anthony"/>
    <s v="Diamond"/>
    <n v="26.92"/>
    <n v="6.09"/>
    <x v="0"/>
    <s v="No"/>
    <x v="0"/>
    <s v="Dec"/>
    <n v="1989"/>
    <n v="30"/>
    <d v="1989-12-30T00:00:00"/>
    <n v="33"/>
    <n v="3"/>
    <s v="tier - 1"/>
    <s v="tier - 3"/>
    <s v="R1011"/>
    <n v="29852.48"/>
    <x v="1"/>
    <n v="0"/>
    <x v="0"/>
    <x v="1"/>
  </r>
  <r>
    <x v="328"/>
    <s v="Mr."/>
    <s v="Chris"/>
    <s v="Sallade"/>
    <n v="19.73"/>
    <n v="4.3600000000000003"/>
    <x v="0"/>
    <s v="No"/>
    <x v="0"/>
    <s v="Oct"/>
    <n v="1982"/>
    <n v="29"/>
    <d v="1982-10-29T00:00:00"/>
    <n v="40"/>
    <n v="3"/>
    <s v="tier - 1"/>
    <s v="tier - 1"/>
    <s v="R1012"/>
    <n v="29818.76"/>
    <x v="2"/>
    <n v="0"/>
    <x v="0"/>
    <x v="2"/>
  </r>
  <r>
    <x v="329"/>
    <s v="Mr."/>
    <s v="Yu"/>
    <s v="Zhang"/>
    <n v="23.56"/>
    <n v="11.74"/>
    <x v="1"/>
    <s v="No"/>
    <x v="0"/>
    <s v="Aug"/>
    <n v="1981"/>
    <n v="13"/>
    <d v="1981-08-13T00:00:00"/>
    <n v="41"/>
    <n v="1"/>
    <s v="tier - 1"/>
    <s v="tier - 2"/>
    <s v="R1011"/>
    <n v="29816.639999999999"/>
    <x v="2"/>
    <n v="0"/>
    <x v="0"/>
    <x v="0"/>
  </r>
  <r>
    <x v="330"/>
    <s v="Mr."/>
    <s v="Caleb N"/>
    <s v="Chatfield"/>
    <n v="37.67"/>
    <n v="5.89"/>
    <x v="0"/>
    <s v="No"/>
    <x v="0"/>
    <s v="Jun"/>
    <n v="1998"/>
    <n v="20"/>
    <d v="1998-06-20T00:00:00"/>
    <n v="24"/>
    <n v="0"/>
    <s v="tier - 1"/>
    <s v="tier - 2"/>
    <s v="R1011"/>
    <n v="29760.6"/>
    <x v="0"/>
    <n v="1"/>
    <x v="0"/>
    <x v="1"/>
  </r>
  <r>
    <x v="331"/>
    <s v="Mr."/>
    <s v="Jason M."/>
    <s v="Bruns"/>
    <n v="18.73"/>
    <n v="10.64"/>
    <x v="0"/>
    <s v="No"/>
    <x v="0"/>
    <s v="Aug"/>
    <n v="1973"/>
    <n v="23"/>
    <d v="1973-08-23T00:00:00"/>
    <n v="49"/>
    <n v="0"/>
    <s v="tier - 1"/>
    <s v="tier - 3"/>
    <s v="R1011"/>
    <n v="29757.69"/>
    <x v="2"/>
    <n v="2"/>
    <x v="0"/>
    <x v="0"/>
  </r>
  <r>
    <x v="332"/>
    <s v="Ms."/>
    <s v="Angela R"/>
    <s v="Yochum"/>
    <n v="33.090000000000003"/>
    <n v="6.06"/>
    <x v="0"/>
    <s v="No"/>
    <x v="1"/>
    <s v="Jul"/>
    <n v="1993"/>
    <n v="27"/>
    <d v="1993-07-27T00:00:00"/>
    <n v="29"/>
    <n v="0"/>
    <s v="tier - 1"/>
    <s v="tier - 1"/>
    <s v="R1011"/>
    <n v="29622.69"/>
    <x v="0"/>
    <n v="1"/>
    <x v="0"/>
    <x v="1"/>
  </r>
  <r>
    <x v="333"/>
    <s v="Mr."/>
    <s v="Keith J"/>
    <s v="Freeburn"/>
    <n v="18.329999999999998"/>
    <n v="7.46"/>
    <x v="1"/>
    <s v="No"/>
    <x v="0"/>
    <s v="Nov"/>
    <n v="1975"/>
    <n v="3"/>
    <d v="1975-11-03T00:00:00"/>
    <n v="47"/>
    <n v="1"/>
    <s v="tier - 1"/>
    <s v="tier - 1"/>
    <s v="R1011"/>
    <n v="29583.8"/>
    <x v="3"/>
    <n v="1"/>
    <x v="0"/>
    <x v="0"/>
  </r>
  <r>
    <x v="334"/>
    <s v="Ms."/>
    <s v="Emma"/>
    <s v="Spencer"/>
    <n v="27.74"/>
    <n v="4.68"/>
    <x v="1"/>
    <s v="No"/>
    <x v="0"/>
    <s v="Oct"/>
    <n v="1959"/>
    <n v="20"/>
    <d v="1959-10-20T00:00:00"/>
    <n v="63"/>
    <n v="0"/>
    <s v="tier - 1"/>
    <s v="tier - 2"/>
    <s v="R1024"/>
    <n v="29523.17"/>
    <x v="1"/>
    <n v="2"/>
    <x v="0"/>
    <x v="2"/>
  </r>
  <r>
    <x v="335"/>
    <s v="Mr."/>
    <s v="Nathan A"/>
    <s v="Jarosik"/>
    <n v="24.2"/>
    <n v="6.15"/>
    <x v="0"/>
    <s v="No"/>
    <x v="0"/>
    <s v="Jul"/>
    <n v="1987"/>
    <n v="16"/>
    <d v="1987-07-16T00:00:00"/>
    <n v="35"/>
    <n v="3"/>
    <s v="tier - 1"/>
    <s v="tier - 1"/>
    <s v="R1011"/>
    <n v="29443.59"/>
    <x v="2"/>
    <n v="1"/>
    <x v="0"/>
    <x v="1"/>
  </r>
  <r>
    <x v="336"/>
    <s v="Ms."/>
    <s v="Kathryn"/>
    <s v="Heinzen"/>
    <n v="22.03"/>
    <n v="4.28"/>
    <x v="1"/>
    <s v="No"/>
    <x v="0"/>
    <s v="Nov"/>
    <n v="1985"/>
    <n v="7"/>
    <d v="1985-11-07T00:00:00"/>
    <n v="37"/>
    <n v="3"/>
    <s v="tier - 1"/>
    <s v="tier - 1"/>
    <s v="R1011"/>
    <n v="29352.560000000001"/>
    <x v="2"/>
    <n v="0"/>
    <x v="0"/>
    <x v="2"/>
  </r>
  <r>
    <x v="337"/>
    <s v="Ms."/>
    <s v="Elizabeth H."/>
    <s v="Kelley"/>
    <n v="26.885000000000002"/>
    <n v="9.86"/>
    <x v="0"/>
    <s v="No"/>
    <x v="0"/>
    <s v="Jun"/>
    <n v="1958"/>
    <n v="5"/>
    <d v="1958-06-05T00:00:00"/>
    <n v="65"/>
    <n v="0"/>
    <s v="tier - 1"/>
    <s v="tier - 2"/>
    <s v="R1012"/>
    <n v="29330.98"/>
    <x v="1"/>
    <n v="3"/>
    <x v="0"/>
    <x v="0"/>
  </r>
  <r>
    <x v="338"/>
    <s v="Mr."/>
    <s v="Ben"/>
    <s v="Thacker"/>
    <n v="16.36"/>
    <n v="11.19"/>
    <x v="0"/>
    <s v="No"/>
    <x v="0"/>
    <s v="Jul"/>
    <n v="1978"/>
    <n v="21"/>
    <d v="1978-07-21T00:00:00"/>
    <n v="44"/>
    <n v="2"/>
    <s v="tier - 1"/>
    <s v="tier - 3"/>
    <s v="R1012"/>
    <n v="29227.599999999999"/>
    <x v="3"/>
    <n v="0"/>
    <x v="0"/>
    <x v="0"/>
  </r>
  <r>
    <x v="339"/>
    <s v="Ms."/>
    <s v="Cheryl A"/>
    <s v="Jeseritz"/>
    <n v="32.299999999999997"/>
    <n v="4.8899999999999997"/>
    <x v="1"/>
    <s v="No"/>
    <x v="1"/>
    <s v="Jul"/>
    <n v="1969"/>
    <n v="9"/>
    <d v="1969-07-09T00:00:00"/>
    <n v="53"/>
    <n v="2"/>
    <s v="tier - 1"/>
    <s v="tier - 3"/>
    <s v="R1024"/>
    <n v="29186.48"/>
    <x v="0"/>
    <n v="1"/>
    <x v="1"/>
    <x v="2"/>
  </r>
  <r>
    <x v="340"/>
    <s v="Ms."/>
    <s v="Kimberly A"/>
    <s v="Hohman"/>
    <n v="16.05"/>
    <n v="4.3499999999999996"/>
    <x v="1"/>
    <s v="No"/>
    <x v="0"/>
    <s v="Nov"/>
    <n v="1976"/>
    <n v="8"/>
    <d v="1976-11-08T00:00:00"/>
    <n v="46"/>
    <n v="2"/>
    <s v="tier - 1"/>
    <s v="tier - 2"/>
    <s v="R1011"/>
    <n v="29160.39"/>
    <x v="3"/>
    <n v="0"/>
    <x v="0"/>
    <x v="2"/>
  </r>
  <r>
    <x v="341"/>
    <s v="Ms."/>
    <s v="Cynthia"/>
    <s v="Hill"/>
    <n v="29.07"/>
    <n v="8.66"/>
    <x v="1"/>
    <s v="No"/>
    <x v="0"/>
    <s v="Dec"/>
    <n v="1961"/>
    <n v="24"/>
    <d v="1961-12-24T00:00:00"/>
    <n v="61"/>
    <n v="0"/>
    <s v="tier - 1"/>
    <s v="tier - 3"/>
    <s v="R1012"/>
    <n v="29141.360000000001"/>
    <x v="1"/>
    <n v="2"/>
    <x v="0"/>
    <x v="0"/>
  </r>
  <r>
    <x v="342"/>
    <s v="Ms."/>
    <s v="Jessica"/>
    <s v="Kuepfer"/>
    <n v="17.43"/>
    <n v="8.64"/>
    <x v="0"/>
    <s v="No"/>
    <x v="0"/>
    <s v="Nov"/>
    <n v="1978"/>
    <n v="29"/>
    <d v="1978-11-29T00:00:00"/>
    <n v="44"/>
    <n v="2"/>
    <s v="tier - 1"/>
    <s v="tier - 1"/>
    <s v="R1011"/>
    <n v="29114.77"/>
    <x v="3"/>
    <n v="0"/>
    <x v="0"/>
    <x v="0"/>
  </r>
  <r>
    <x v="343"/>
    <s v="Mr."/>
    <s v="Bruce"/>
    <s v="Kaczmarek"/>
    <n v="19.329999999999998"/>
    <n v="4.2699999999999996"/>
    <x v="0"/>
    <s v="No"/>
    <x v="0"/>
    <s v="Jul"/>
    <n v="1980"/>
    <n v="14"/>
    <d v="1980-07-14T00:00:00"/>
    <n v="42"/>
    <n v="2"/>
    <s v="tier - 1"/>
    <s v="tier - 3"/>
    <s v="R1011"/>
    <n v="29114.21"/>
    <x v="2"/>
    <n v="0"/>
    <x v="0"/>
    <x v="2"/>
  </r>
  <r>
    <x v="344"/>
    <s v="Ms."/>
    <s v="Allison"/>
    <s v="Pitt"/>
    <n v="30.52"/>
    <n v="4.21"/>
    <x v="0"/>
    <s v="No"/>
    <x v="0"/>
    <s v="Jul"/>
    <n v="1992"/>
    <n v="7"/>
    <d v="1992-07-07T00:00:00"/>
    <n v="30"/>
    <n v="0"/>
    <s v="tier - 1"/>
    <s v="tier - 3"/>
    <s v="R1011"/>
    <n v="29007.82"/>
    <x v="0"/>
    <n v="1"/>
    <x v="0"/>
    <x v="2"/>
  </r>
  <r>
    <x v="345"/>
    <s v="Mr."/>
    <s v="Alex"/>
    <s v="Lorton"/>
    <n v="39.21"/>
    <n v="5.04"/>
    <x v="0"/>
    <s v="No"/>
    <x v="1"/>
    <s v="Sep"/>
    <n v="2003"/>
    <n v="1"/>
    <d v="2003-09-01T00:00:00"/>
    <n v="19"/>
    <n v="0"/>
    <s v="tier - 1"/>
    <s v="tier - 3"/>
    <s v="R1011"/>
    <n v="28998.68"/>
    <x v="0"/>
    <n v="1"/>
    <x v="0"/>
    <x v="2"/>
  </r>
  <r>
    <x v="346"/>
    <s v="Ms."/>
    <s v="Gabriela"/>
    <s v="Castaneda"/>
    <n v="26.98"/>
    <n v="5.21"/>
    <x v="1"/>
    <s v="No"/>
    <x v="0"/>
    <s v="Dec"/>
    <n v="1959"/>
    <n v="5"/>
    <d v="1959-12-05T00:00:00"/>
    <n v="63"/>
    <n v="0"/>
    <s v="tier - 1"/>
    <s v="tier - 1"/>
    <s v="R1012"/>
    <n v="28950.47"/>
    <x v="1"/>
    <n v="2"/>
    <x v="0"/>
    <x v="2"/>
  </r>
  <r>
    <x v="347"/>
    <s v="Ms."/>
    <s v="Sharon"/>
    <s v="Cherop"/>
    <n v="25.84"/>
    <n v="8.83"/>
    <x v="0"/>
    <s v="No"/>
    <x v="0"/>
    <s v="Jul"/>
    <n v="1962"/>
    <n v="25"/>
    <d v="1962-07-25T00:00:00"/>
    <n v="60"/>
    <n v="0"/>
    <s v="tier - 1"/>
    <s v="tier - 1"/>
    <s v="R1012"/>
    <n v="28923.14"/>
    <x v="1"/>
    <n v="0"/>
    <x v="1"/>
    <x v="0"/>
  </r>
  <r>
    <x v="348"/>
    <s v="Mr."/>
    <s v="Jason A"/>
    <s v="Howell"/>
    <n v="28.31"/>
    <n v="8.4700000000000006"/>
    <x v="1"/>
    <s v="No"/>
    <x v="0"/>
    <s v="Aug"/>
    <n v="1961"/>
    <n v="3"/>
    <d v="1961-08-03T00:00:00"/>
    <n v="61"/>
    <n v="1"/>
    <s v="tier - 1"/>
    <s v="tier - 2"/>
    <s v="R1012"/>
    <n v="28868.66"/>
    <x v="1"/>
    <n v="2"/>
    <x v="0"/>
    <x v="0"/>
  </r>
  <r>
    <x v="349"/>
    <s v="Ms."/>
    <s v="Chelsey C."/>
    <s v="Palmer"/>
    <n v="23.94"/>
    <n v="4.2"/>
    <x v="0"/>
    <s v="No"/>
    <x v="0"/>
    <s v="Dec"/>
    <n v="1990"/>
    <n v="5"/>
    <d v="1990-12-05T00:00:00"/>
    <n v="32"/>
    <n v="3"/>
    <s v="tier - 1"/>
    <s v="tier - 3"/>
    <s v="R1011"/>
    <n v="28716.14"/>
    <x v="2"/>
    <n v="0"/>
    <x v="0"/>
    <x v="2"/>
  </r>
  <r>
    <x v="350"/>
    <s v="Mr."/>
    <s v="Devon A."/>
    <s v="Olson"/>
    <n v="20.03"/>
    <n v="6.14"/>
    <x v="1"/>
    <s v="No"/>
    <x v="0"/>
    <s v="Sep"/>
    <n v="1985"/>
    <n v="27"/>
    <d v="1985-09-27T00:00:00"/>
    <n v="37"/>
    <n v="3"/>
    <s v="tier - 1"/>
    <s v="tier - 3"/>
    <s v="R1011"/>
    <n v="28542.86"/>
    <x v="2"/>
    <n v="0"/>
    <x v="0"/>
    <x v="1"/>
  </r>
  <r>
    <x v="351"/>
    <s v="Ms."/>
    <s v="Joni L"/>
    <s v="Waldron"/>
    <n v="41.42"/>
    <n v="6.07"/>
    <x v="0"/>
    <s v="No"/>
    <x v="0"/>
    <s v="Dec"/>
    <n v="1982"/>
    <n v="11"/>
    <d v="1982-12-11T00:00:00"/>
    <n v="40"/>
    <n v="1"/>
    <s v="tier - 1"/>
    <s v="tier - 2"/>
    <s v="R1012"/>
    <n v="28476.73"/>
    <x v="0"/>
    <n v="0"/>
    <x v="1"/>
    <x v="1"/>
  </r>
  <r>
    <x v="352"/>
    <s v="Mr."/>
    <s v="Colin"/>
    <s v="Meyer"/>
    <n v="36.67"/>
    <n v="10.210000000000001"/>
    <x v="0"/>
    <s v="No"/>
    <x v="0"/>
    <s v="Sep"/>
    <n v="1974"/>
    <n v="16"/>
    <d v="1974-09-16T00:00:00"/>
    <n v="48"/>
    <n v="1"/>
    <s v="tier - 1"/>
    <s v="tier - 1"/>
    <s v="R1012"/>
    <n v="28468.92"/>
    <x v="0"/>
    <n v="0"/>
    <x v="1"/>
    <x v="0"/>
  </r>
  <r>
    <x v="353"/>
    <s v="Ms."/>
    <s v="Rachael"/>
    <s v="Stack"/>
    <n v="27.645"/>
    <n v="4.6900000000000004"/>
    <x v="0"/>
    <s v="No"/>
    <x v="0"/>
    <s v="Dec"/>
    <n v="1977"/>
    <n v="2"/>
    <d v="1977-12-02T00:00:00"/>
    <n v="45"/>
    <n v="1"/>
    <s v="tier - 1"/>
    <s v="tier - 2"/>
    <s v="R1012"/>
    <n v="28340.19"/>
    <x v="1"/>
    <n v="0"/>
    <x v="1"/>
    <x v="2"/>
  </r>
  <r>
    <x v="354"/>
    <s v="Ms."/>
    <s v="Maricela"/>
    <s v="Sanchez Y Torres"/>
    <n v="22.72"/>
    <n v="5.71"/>
    <x v="0"/>
    <s v="No"/>
    <x v="0"/>
    <s v="Dec"/>
    <n v="1990"/>
    <n v="24"/>
    <d v="1990-12-24T00:00:00"/>
    <n v="32"/>
    <n v="3"/>
    <s v="tier - 1"/>
    <s v="tier - 2"/>
    <s v="R1011"/>
    <n v="28302.33"/>
    <x v="2"/>
    <n v="0"/>
    <x v="0"/>
    <x v="1"/>
  </r>
  <r>
    <x v="355"/>
    <s v="Ms."/>
    <s v="Marie"/>
    <s v="Daniels"/>
    <n v="36.520000000000003"/>
    <n v="9.07"/>
    <x v="1"/>
    <s v="No"/>
    <x v="1"/>
    <s v="Nov"/>
    <n v="1963"/>
    <n v="25"/>
    <d v="1963-11-25T00:00:00"/>
    <n v="59"/>
    <n v="1"/>
    <s v="tier - 1"/>
    <s v="tier - 1"/>
    <s v="R1013"/>
    <n v="28287.9"/>
    <x v="0"/>
    <n v="1"/>
    <x v="1"/>
    <x v="0"/>
  </r>
  <r>
    <x v="356"/>
    <s v="Mr."/>
    <s v="Frank"/>
    <s v="Pepp"/>
    <n v="33.96"/>
    <n v="4.99"/>
    <x v="0"/>
    <s v="No"/>
    <x v="0"/>
    <s v="Sep"/>
    <n v="1999"/>
    <n v="6"/>
    <d v="1999-09-06T00:00:00"/>
    <n v="23"/>
    <n v="0"/>
    <s v="tier - 1"/>
    <s v="tier - 3"/>
    <s v="R1011"/>
    <n v="28245.34"/>
    <x v="0"/>
    <n v="0"/>
    <x v="0"/>
    <x v="2"/>
  </r>
  <r>
    <x v="357"/>
    <s v="Mr."/>
    <s v="Jeffry"/>
    <s v="Buechler"/>
    <n v="26.695"/>
    <n v="8.31"/>
    <x v="0"/>
    <s v="No"/>
    <x v="0"/>
    <s v="Nov"/>
    <n v="1960"/>
    <n v="22"/>
    <d v="1960-11-22T00:00:00"/>
    <n v="62"/>
    <n v="0"/>
    <s v="tier - 1"/>
    <s v="tier - 2"/>
    <s v="R1019"/>
    <n v="28101.33"/>
    <x v="1"/>
    <n v="0"/>
    <x v="0"/>
    <x v="0"/>
  </r>
  <r>
    <x v="358"/>
    <s v="Mr."/>
    <s v="Mike"/>
    <s v="Buenting"/>
    <n v="18.45"/>
    <n v="5.07"/>
    <x v="1"/>
    <s v="No"/>
    <x v="0"/>
    <s v="Nov"/>
    <n v="1985"/>
    <n v="29"/>
    <d v="1985-11-29T00:00:00"/>
    <n v="37"/>
    <n v="3"/>
    <s v="tier - 1"/>
    <s v="tier - 2"/>
    <s v="R1011"/>
    <n v="28006.94"/>
    <x v="3"/>
    <n v="0"/>
    <x v="0"/>
    <x v="2"/>
  </r>
  <r>
    <x v="359"/>
    <s v="Mr."/>
    <s v="Rick"/>
    <s v="Evans"/>
    <n v="33.18"/>
    <n v="4.79"/>
    <x v="0"/>
    <s v="No"/>
    <x v="0"/>
    <s v="Dec"/>
    <n v="1999"/>
    <n v="21"/>
    <d v="1999-12-21T00:00:00"/>
    <n v="23"/>
    <n v="0"/>
    <s v="tier - 1"/>
    <s v="tier - 1"/>
    <s v="R1011"/>
    <n v="27980.77"/>
    <x v="0"/>
    <n v="0"/>
    <x v="0"/>
    <x v="2"/>
  </r>
  <r>
    <x v="360"/>
    <s v="Mr."/>
    <s v="Pierre-Michel"/>
    <s v="Arcand"/>
    <n v="36.1"/>
    <n v="11.39"/>
    <x v="1"/>
    <s v="No"/>
    <x v="0"/>
    <s v="Jul"/>
    <n v="1961"/>
    <n v="28"/>
    <d v="1961-07-28T00:00:00"/>
    <n v="61"/>
    <n v="3"/>
    <s v="tier - 1"/>
    <s v="tier - 3"/>
    <s v="R1011"/>
    <n v="27941.29"/>
    <x v="0"/>
    <n v="2"/>
    <x v="1"/>
    <x v="0"/>
  </r>
  <r>
    <x v="361"/>
    <s v="Mr."/>
    <s v="Daniel"/>
    <s v="Kesack"/>
    <n v="22.77"/>
    <n v="6"/>
    <x v="0"/>
    <s v="No"/>
    <x v="0"/>
    <s v="Jun"/>
    <n v="1991"/>
    <n v="4"/>
    <d v="1991-06-04T00:00:00"/>
    <n v="32"/>
    <n v="3"/>
    <s v="tier - 1"/>
    <s v="tier - 3"/>
    <s v="R1011"/>
    <n v="27931.11"/>
    <x v="2"/>
    <n v="0"/>
    <x v="0"/>
    <x v="1"/>
  </r>
  <r>
    <x v="362"/>
    <s v="Mr."/>
    <s v="Brian L."/>
    <s v="Post"/>
    <n v="21.24"/>
    <n v="5.13"/>
    <x v="0"/>
    <s v="No"/>
    <x v="0"/>
    <s v="Nov"/>
    <n v="1989"/>
    <n v="21"/>
    <d v="1989-11-21T00:00:00"/>
    <n v="33"/>
    <n v="3"/>
    <s v="tier - 1"/>
    <s v="tier - 2"/>
    <s v="R1011"/>
    <n v="27925.86"/>
    <x v="2"/>
    <n v="0"/>
    <x v="0"/>
    <x v="2"/>
  </r>
  <r>
    <x v="363"/>
    <s v="Ms."/>
    <s v="Morgan M."/>
    <s v="Dunne"/>
    <n v="17.600000000000001"/>
    <n v="5.26"/>
    <x v="1"/>
    <s v="No"/>
    <x v="0"/>
    <s v="Dec"/>
    <n v="1985"/>
    <n v="4"/>
    <d v="1985-12-04T00:00:00"/>
    <n v="37"/>
    <n v="3"/>
    <s v="tier - 1"/>
    <s v="tier - 1"/>
    <s v="R1011"/>
    <n v="27849.94"/>
    <x v="3"/>
    <n v="0"/>
    <x v="0"/>
    <x v="2"/>
  </r>
  <r>
    <x v="364"/>
    <s v="Ms."/>
    <s v="Caroline"/>
    <s v="Kilel"/>
    <n v="26.29"/>
    <n v="6.84"/>
    <x v="0"/>
    <s v="No"/>
    <x v="0"/>
    <s v="Jul"/>
    <n v="1960"/>
    <n v="6"/>
    <d v="1960-07-06T00:00:00"/>
    <n v="62"/>
    <n v="0"/>
    <s v="tier - 1"/>
    <s v="tier - 1"/>
    <s v="R1013"/>
    <n v="27808.73"/>
    <x v="1"/>
    <n v="0"/>
    <x v="0"/>
    <x v="0"/>
  </r>
  <r>
    <x v="365"/>
    <s v="Mr."/>
    <s v="Drew T."/>
    <s v="Nicholson"/>
    <n v="35.31"/>
    <n v="9.0399999999999991"/>
    <x v="0"/>
    <s v="No"/>
    <x v="0"/>
    <s v="Dec"/>
    <n v="2002"/>
    <n v="6"/>
    <d v="2002-12-06T00:00:00"/>
    <n v="20"/>
    <n v="1"/>
    <s v="tier - 1"/>
    <s v="tier - 3"/>
    <s v="R1013"/>
    <n v="27724.29"/>
    <x v="0"/>
    <n v="0"/>
    <x v="1"/>
    <x v="0"/>
  </r>
  <r>
    <x v="366"/>
    <s v="Mr."/>
    <s v="Austin W"/>
    <s v="Susmann"/>
    <n v="27.04"/>
    <n v="4.0999999999999996"/>
    <x v="0"/>
    <s v="No"/>
    <x v="0"/>
    <s v="Jul"/>
    <n v="1992"/>
    <n v="3"/>
    <d v="1992-07-03T00:00:00"/>
    <n v="30"/>
    <n v="0"/>
    <s v="tier - 1"/>
    <s v="tier - 2"/>
    <s v="R1011"/>
    <n v="27696.11"/>
    <x v="1"/>
    <n v="1"/>
    <x v="0"/>
    <x v="2"/>
  </r>
  <r>
    <x v="367"/>
    <s v="Ms."/>
    <s v="Berenice"/>
    <s v="Harsh"/>
    <n v="30.23"/>
    <n v="4.2300000000000004"/>
    <x v="1"/>
    <s v="No"/>
    <x v="1"/>
    <s v="Oct"/>
    <n v="1997"/>
    <n v="7"/>
    <d v="1997-10-07T00:00:00"/>
    <n v="25"/>
    <n v="0"/>
    <s v="tier - 1"/>
    <s v="tier - 1"/>
    <s v="R1011"/>
    <n v="27625.17"/>
    <x v="0"/>
    <n v="1"/>
    <x v="0"/>
    <x v="2"/>
  </r>
  <r>
    <x v="368"/>
    <s v="Mr."/>
    <s v="Kenneth A"/>
    <s v="Pocasangre"/>
    <n v="30.6"/>
    <n v="6.48"/>
    <x v="1"/>
    <s v="No"/>
    <x v="1"/>
    <s v="Sep"/>
    <n v="1997"/>
    <n v="9"/>
    <d v="1997-09-09T00:00:00"/>
    <n v="25"/>
    <n v="0"/>
    <s v="tier - 2"/>
    <s v="tier - 3"/>
    <s v="R1011"/>
    <n v="27619.360000000001"/>
    <x v="0"/>
    <n v="1"/>
    <x v="0"/>
    <x v="0"/>
  </r>
  <r>
    <x v="369"/>
    <s v="Mr."/>
    <s v="Miguel"/>
    <s v="Martinez Lopez"/>
    <n v="26.8"/>
    <n v="5.53"/>
    <x v="0"/>
    <s v="No"/>
    <x v="0"/>
    <s v="Jun"/>
    <n v="1992"/>
    <n v="11"/>
    <d v="1992-06-11T00:00:00"/>
    <n v="30"/>
    <n v="0"/>
    <s v="tier - 2"/>
    <s v="tier - 3"/>
    <s v="R1011"/>
    <n v="27614.71"/>
    <x v="1"/>
    <n v="1"/>
    <x v="0"/>
    <x v="2"/>
  </r>
  <r>
    <x v="370"/>
    <s v="Ms."/>
    <s v="Hadley T."/>
    <s v="Riegel"/>
    <n v="16.86"/>
    <n v="4.07"/>
    <x v="1"/>
    <s v="No"/>
    <x v="0"/>
    <s v="Nov"/>
    <n v="1985"/>
    <n v="6"/>
    <d v="1985-11-06T00:00:00"/>
    <n v="37"/>
    <n v="3"/>
    <s v="tier - 2"/>
    <s v="tier - 1"/>
    <s v="R1011"/>
    <n v="27598.93"/>
    <x v="3"/>
    <n v="0"/>
    <x v="0"/>
    <x v="2"/>
  </r>
  <r>
    <x v="371"/>
    <s v="Mr."/>
    <s v="Taylor"/>
    <s v="Monson"/>
    <n v="16.3"/>
    <n v="5.51"/>
    <x v="0"/>
    <s v="No"/>
    <x v="0"/>
    <s v="Jul"/>
    <n v="1984"/>
    <n v="22"/>
    <d v="1984-07-22T00:00:00"/>
    <n v="38"/>
    <n v="3"/>
    <s v="tier - 2"/>
    <s v="tier - 2"/>
    <s v="R1011"/>
    <n v="27534.53"/>
    <x v="3"/>
    <n v="1"/>
    <x v="0"/>
    <x v="2"/>
  </r>
  <r>
    <x v="372"/>
    <s v="Ms."/>
    <s v="Tenielle M"/>
    <s v="Klubben"/>
    <n v="29.81"/>
    <n v="11.66"/>
    <x v="0"/>
    <s v="No"/>
    <x v="0"/>
    <s v="Oct"/>
    <n v="1965"/>
    <n v="19"/>
    <d v="1965-10-19T00:00:00"/>
    <n v="57"/>
    <n v="0"/>
    <s v="tier - 2"/>
    <s v="tier - 3"/>
    <s v="R1013"/>
    <n v="27533.91"/>
    <x v="1"/>
    <n v="0"/>
    <x v="0"/>
    <x v="0"/>
  </r>
  <r>
    <x v="373"/>
    <s v="Ms."/>
    <s v="Andrea"/>
    <s v="Mascaro"/>
    <n v="16.329999999999998"/>
    <n v="7.26"/>
    <x v="1"/>
    <s v="No"/>
    <x v="0"/>
    <s v="Oct"/>
    <n v="1981"/>
    <n v="3"/>
    <d v="1981-10-03T00:00:00"/>
    <n v="41"/>
    <n v="1"/>
    <s v="tier - 2"/>
    <s v="tier - 1"/>
    <s v="R1011"/>
    <n v="27495.59"/>
    <x v="3"/>
    <n v="0"/>
    <x v="0"/>
    <x v="0"/>
  </r>
  <r>
    <x v="374"/>
    <s v="Ms."/>
    <s v="Nora P"/>
    <s v="Norvell"/>
    <n v="16.37"/>
    <n v="4.79"/>
    <x v="1"/>
    <s v="No"/>
    <x v="0"/>
    <s v="Dec"/>
    <n v="1985"/>
    <n v="5"/>
    <d v="1985-12-05T00:00:00"/>
    <n v="37"/>
    <n v="3"/>
    <s v="tier - 2"/>
    <s v="tier - 1"/>
    <s v="R1011"/>
    <n v="27432.73"/>
    <x v="3"/>
    <n v="0"/>
    <x v="0"/>
    <x v="2"/>
  </r>
  <r>
    <x v="375"/>
    <s v="Mr."/>
    <s v="Zachary"/>
    <s v="Ornelas"/>
    <n v="22.42"/>
    <n v="4.68"/>
    <x v="1"/>
    <s v="No"/>
    <x v="0"/>
    <s v="Sep"/>
    <n v="1988"/>
    <n v="15"/>
    <d v="1988-09-15T00:00:00"/>
    <n v="34"/>
    <n v="2"/>
    <s v="tier - 2"/>
    <s v="tier - 3"/>
    <s v="R1015"/>
    <n v="27375.9"/>
    <x v="2"/>
    <n v="1"/>
    <x v="1"/>
    <x v="2"/>
  </r>
  <r>
    <x v="376"/>
    <s v="Mr."/>
    <s v="Michael"/>
    <s v="Fitzpatrick"/>
    <n v="31.35"/>
    <n v="4.33"/>
    <x v="1"/>
    <s v="No"/>
    <x v="1"/>
    <s v="Oct"/>
    <n v="1969"/>
    <n v="16"/>
    <d v="1969-10-16T00:00:00"/>
    <n v="53"/>
    <n v="0"/>
    <s v="tier - 2"/>
    <s v="tier - 2"/>
    <s v="R1013"/>
    <n v="27346.04"/>
    <x v="0"/>
    <n v="1"/>
    <x v="1"/>
    <x v="2"/>
  </r>
  <r>
    <x v="377"/>
    <s v="Ms."/>
    <s v="Alyssa K."/>
    <s v="Bloomquist"/>
    <n v="31.9"/>
    <n v="11.89"/>
    <x v="0"/>
    <s v="No"/>
    <x v="0"/>
    <s v="Jun"/>
    <n v="1968"/>
    <n v="6"/>
    <d v="1968-06-06T00:00:00"/>
    <n v="55"/>
    <n v="3"/>
    <s v="tier - 2"/>
    <s v="tier - 2"/>
    <s v="R1013"/>
    <n v="27322.73"/>
    <x v="0"/>
    <n v="0"/>
    <x v="1"/>
    <x v="0"/>
  </r>
  <r>
    <x v="378"/>
    <s v="Ms."/>
    <s v="Heather"/>
    <s v="Wick"/>
    <n v="30.6"/>
    <n v="5.24"/>
    <x v="0"/>
    <s v="No"/>
    <x v="0"/>
    <s v="Dec"/>
    <n v="1999"/>
    <n v="2"/>
    <d v="1999-12-02T00:00:00"/>
    <n v="23"/>
    <n v="0"/>
    <s v="tier - 2"/>
    <s v="tier - 1"/>
    <s v="R1011"/>
    <n v="27236.959999999999"/>
    <x v="0"/>
    <n v="0"/>
    <x v="0"/>
    <x v="2"/>
  </r>
  <r>
    <x v="379"/>
    <s v="Mr."/>
    <s v="Dante"/>
    <s v="Zappala"/>
    <n v="28.975000000000001"/>
    <n v="7.63"/>
    <x v="0"/>
    <s v="No"/>
    <x v="0"/>
    <s v="Dec"/>
    <n v="1965"/>
    <n v="21"/>
    <d v="1965-12-21T00:00:00"/>
    <n v="57"/>
    <n v="0"/>
    <s v="tier - 2"/>
    <s v="tier - 1"/>
    <s v="R1017"/>
    <n v="27218.44"/>
    <x v="1"/>
    <n v="0"/>
    <x v="0"/>
    <x v="0"/>
  </r>
  <r>
    <x v="380"/>
    <s v="Ms."/>
    <s v="Sara E."/>
    <s v="Earle"/>
    <n v="24.86"/>
    <n v="8.92"/>
    <x v="1"/>
    <s v="No"/>
    <x v="0"/>
    <s v="Oct"/>
    <n v="1970"/>
    <n v="2"/>
    <d v="1970-10-02T00:00:00"/>
    <n v="52"/>
    <n v="0"/>
    <s v="tier - 2"/>
    <s v="tier - 2"/>
    <s v="R1013"/>
    <n v="27117.99"/>
    <x v="2"/>
    <n v="2"/>
    <x v="1"/>
    <x v="0"/>
  </r>
  <r>
    <x v="381"/>
    <s v="Mr."/>
    <s v="Scott"/>
    <s v="Majewski"/>
    <n v="19.54"/>
    <n v="5.37"/>
    <x v="0"/>
    <s v="No"/>
    <x v="0"/>
    <s v="Dec"/>
    <n v="1990"/>
    <n v="13"/>
    <d v="1990-12-13T00:00:00"/>
    <n v="32"/>
    <n v="3"/>
    <s v="tier - 2"/>
    <s v="tier - 3"/>
    <s v="R1011"/>
    <n v="27092.38"/>
    <x v="2"/>
    <n v="0"/>
    <x v="0"/>
    <x v="2"/>
  </r>
  <r>
    <x v="382"/>
    <s v="Mr."/>
    <s v="Sean"/>
    <s v="Apfelbaum"/>
    <n v="26.74"/>
    <n v="4.3099999999999996"/>
    <x v="0"/>
    <s v="No"/>
    <x v="0"/>
    <s v="Jul"/>
    <n v="1994"/>
    <n v="2"/>
    <d v="1994-07-02T00:00:00"/>
    <n v="28"/>
    <n v="0"/>
    <s v="tier - 2"/>
    <s v="tier - 2"/>
    <s v="R1011"/>
    <n v="27080.639999999999"/>
    <x v="1"/>
    <n v="0"/>
    <x v="0"/>
    <x v="2"/>
  </r>
  <r>
    <x v="383"/>
    <s v="Ms."/>
    <s v="Danielle"/>
    <s v="Graham"/>
    <n v="22.99"/>
    <n v="10.46"/>
    <x v="0"/>
    <s v="No"/>
    <x v="0"/>
    <s v="Jun"/>
    <n v="1958"/>
    <n v="30"/>
    <d v="1958-06-30T00:00:00"/>
    <n v="64"/>
    <n v="0"/>
    <s v="tier - 2"/>
    <s v="tier - 2"/>
    <s v="R1013"/>
    <n v="27037.91"/>
    <x v="2"/>
    <n v="3"/>
    <x v="0"/>
    <x v="0"/>
  </r>
  <r>
    <x v="384"/>
    <s v="Mr."/>
    <s v="Andrew D."/>
    <s v="Whitacre"/>
    <n v="31.46"/>
    <n v="7.39"/>
    <x v="0"/>
    <s v="No"/>
    <x v="0"/>
    <s v="Jul"/>
    <n v="1960"/>
    <n v="9"/>
    <d v="1960-07-09T00:00:00"/>
    <n v="62"/>
    <n v="1"/>
    <s v="tier - 2"/>
    <s v="tier - 2"/>
    <s v="R1013"/>
    <n v="27000.98"/>
    <x v="0"/>
    <n v="0"/>
    <x v="1"/>
    <x v="0"/>
  </r>
  <r>
    <x v="385"/>
    <s v="Mr."/>
    <s v="Joel D"/>
    <s v="Wegener"/>
    <n v="30.86"/>
    <n v="6.18"/>
    <x v="0"/>
    <s v="yes"/>
    <x v="0"/>
    <s v="Nov"/>
    <n v="2000"/>
    <n v="9"/>
    <d v="2000-11-09T00:00:00"/>
    <n v="22"/>
    <n v="0"/>
    <s v="tier - 2"/>
    <s v="tier - 3"/>
    <s v="R1011"/>
    <n v="26936.98"/>
    <x v="0"/>
    <n v="2"/>
    <x v="0"/>
    <x v="1"/>
  </r>
  <r>
    <x v="386"/>
    <s v="Ms."/>
    <s v="Michelle"/>
    <s v="Collie"/>
    <n v="31.96"/>
    <n v="8.86"/>
    <x v="0"/>
    <s v="No"/>
    <x v="0"/>
    <s v="Jun"/>
    <n v="2002"/>
    <n v="17"/>
    <d v="2002-06-17T00:00:00"/>
    <n v="20"/>
    <n v="0"/>
    <s v="tier - 2"/>
    <s v="tier - 2"/>
    <s v="R1011"/>
    <n v="26927.69"/>
    <x v="0"/>
    <n v="0"/>
    <x v="0"/>
    <x v="0"/>
  </r>
  <r>
    <x v="387"/>
    <s v="Mr."/>
    <s v="Michael J."/>
    <s v="Murphy"/>
    <n v="23.76"/>
    <n v="10.96"/>
    <x v="0"/>
    <s v="No"/>
    <x v="0"/>
    <s v="Dec"/>
    <n v="1958"/>
    <n v="25"/>
    <d v="1958-12-25T00:00:00"/>
    <n v="64"/>
    <n v="0"/>
    <s v="tier - 2"/>
    <s v="tier - 1"/>
    <s v="R1013"/>
    <n v="26926.51"/>
    <x v="2"/>
    <n v="3"/>
    <x v="0"/>
    <x v="0"/>
  </r>
  <r>
    <x v="388"/>
    <s v="Ms."/>
    <s v="Nikki"/>
    <s v="Butters"/>
    <n v="19.38"/>
    <n v="6.28"/>
    <x v="0"/>
    <s v="No"/>
    <x v="0"/>
    <s v="Aug"/>
    <n v="1991"/>
    <n v="22"/>
    <d v="1991-08-22T00:00:00"/>
    <n v="31"/>
    <n v="3"/>
    <s v="tier - 2"/>
    <s v="tier - 2"/>
    <s v="R1011"/>
    <n v="26912.560000000001"/>
    <x v="2"/>
    <n v="0"/>
    <x v="0"/>
    <x v="1"/>
  </r>
  <r>
    <x v="389"/>
    <s v="Ms."/>
    <s v="Summer B."/>
    <s v="Cook"/>
    <n v="16.21"/>
    <n v="6.29"/>
    <x v="1"/>
    <s v="No"/>
    <x v="0"/>
    <s v="Jul"/>
    <n v="1988"/>
    <n v="22"/>
    <d v="1988-07-22T00:00:00"/>
    <n v="34"/>
    <n v="3"/>
    <s v="tier - 2"/>
    <s v="tier - 1"/>
    <s v="R1011"/>
    <n v="26607.89"/>
    <x v="3"/>
    <n v="1"/>
    <x v="0"/>
    <x v="1"/>
  </r>
  <r>
    <x v="390"/>
    <s v="Mr."/>
    <s v="Edward"/>
    <s v="Breen"/>
    <n v="32.54"/>
    <n v="4.0199999999999996"/>
    <x v="0"/>
    <s v="yes"/>
    <x v="0"/>
    <s v="Sep"/>
    <n v="2004"/>
    <n v="5"/>
    <d v="2004-09-05T00:00:00"/>
    <n v="18"/>
    <n v="0"/>
    <s v="tier - 2"/>
    <s v="tier - 2"/>
    <s v="R1011"/>
    <n v="26479.4"/>
    <x v="0"/>
    <n v="1"/>
    <x v="0"/>
    <x v="2"/>
  </r>
  <r>
    <x v="391"/>
    <s v="Mr."/>
    <s v="Ryan"/>
    <s v="Fitzsimons"/>
    <n v="36.765000000000001"/>
    <n v="11.95"/>
    <x v="1"/>
    <s v="No"/>
    <x v="0"/>
    <s v="Aug"/>
    <n v="1970"/>
    <n v="27"/>
    <d v="1970-08-27T00:00:00"/>
    <n v="52"/>
    <n v="2"/>
    <s v="tier - 2"/>
    <s v="tier - 3"/>
    <s v="R1012"/>
    <n v="26467.1"/>
    <x v="0"/>
    <n v="2"/>
    <x v="1"/>
    <x v="0"/>
  </r>
  <r>
    <x v="392"/>
    <s v="Ms."/>
    <s v="Kacee"/>
    <s v="Houle"/>
    <n v="35.909999999999997"/>
    <n v="8.7100000000000009"/>
    <x v="0"/>
    <s v="No"/>
    <x v="0"/>
    <s v="Sep"/>
    <n v="1974"/>
    <n v="21"/>
    <d v="1974-09-21T00:00:00"/>
    <n v="48"/>
    <n v="1"/>
    <s v="tier - 2"/>
    <s v="tier - 2"/>
    <s v="R1024"/>
    <n v="26392.26"/>
    <x v="0"/>
    <n v="0"/>
    <x v="1"/>
    <x v="0"/>
  </r>
  <r>
    <x v="393"/>
    <s v="Mr."/>
    <s v="Dave"/>
    <s v="Woodward"/>
    <n v="32.06"/>
    <n v="4.67"/>
    <x v="0"/>
    <s v="yes"/>
    <x v="0"/>
    <s v="Dec"/>
    <n v="2004"/>
    <n v="5"/>
    <d v="2004-12-05T00:00:00"/>
    <n v="18"/>
    <n v="0"/>
    <s v="tier - 2"/>
    <s v="tier - 3"/>
    <s v="R1011"/>
    <n v="26316.59"/>
    <x v="0"/>
    <n v="1"/>
    <x v="0"/>
    <x v="2"/>
  </r>
  <r>
    <x v="394"/>
    <s v="Ms."/>
    <s v="Maryanna"/>
    <s v="Ray"/>
    <n v="24.1"/>
    <n v="11.14"/>
    <x v="1"/>
    <s v="No"/>
    <x v="0"/>
    <s v="Jun"/>
    <n v="1975"/>
    <n v="4"/>
    <d v="1975-06-04T00:00:00"/>
    <n v="48"/>
    <n v="1"/>
    <s v="tier - 2"/>
    <s v="tier - 1"/>
    <s v="R1011"/>
    <n v="26236.58"/>
    <x v="2"/>
    <n v="1"/>
    <x v="1"/>
    <x v="0"/>
  </r>
  <r>
    <x v="395"/>
    <s v="Ms."/>
    <s v="Jessica H."/>
    <s v="Jennings"/>
    <n v="27.1"/>
    <n v="9.0500000000000007"/>
    <x v="0"/>
    <s v="No"/>
    <x v="0"/>
    <s v="Jul"/>
    <n v="1973"/>
    <n v="7"/>
    <d v="1973-07-07T00:00:00"/>
    <n v="49"/>
    <n v="1"/>
    <s v="tier - 2"/>
    <s v="tier - 3"/>
    <s v="R1011"/>
    <n v="26140.36"/>
    <x v="1"/>
    <n v="2"/>
    <x v="1"/>
    <x v="0"/>
  </r>
  <r>
    <x v="396"/>
    <s v="Ms."/>
    <s v="Deanna"/>
    <s v="Fuller"/>
    <n v="24.42"/>
    <n v="11.31"/>
    <x v="0"/>
    <s v="No"/>
    <x v="0"/>
    <s v="Oct"/>
    <n v="2002"/>
    <n v="11"/>
    <d v="2002-10-11T00:00:00"/>
    <n v="20"/>
    <n v="0"/>
    <s v="tier - 2"/>
    <s v="tier - 1"/>
    <s v="R1013"/>
    <n v="26125.67"/>
    <x v="2"/>
    <n v="0"/>
    <x v="0"/>
    <x v="0"/>
  </r>
  <r>
    <x v="397"/>
    <s v="Mr."/>
    <s v="Peter"/>
    <s v="Lovisek"/>
    <n v="26.695"/>
    <n v="4.68"/>
    <x v="1"/>
    <s v="No"/>
    <x v="0"/>
    <s v="Jul"/>
    <n v="1966"/>
    <n v="9"/>
    <d v="1966-07-09T00:00:00"/>
    <n v="56"/>
    <n v="1"/>
    <s v="tier - 2"/>
    <s v="tier - 3"/>
    <s v="R1012"/>
    <n v="26109.33"/>
    <x v="1"/>
    <n v="2"/>
    <x v="0"/>
    <x v="2"/>
  </r>
  <r>
    <x v="398"/>
    <s v="Ms."/>
    <s v="Rebecca"/>
    <s v="Painter"/>
    <n v="27.79"/>
    <n v="6.05"/>
    <x v="1"/>
    <s v="yes"/>
    <x v="0"/>
    <s v="Dec"/>
    <n v="2000"/>
    <n v="26"/>
    <d v="2000-12-26T00:00:00"/>
    <n v="22"/>
    <n v="0"/>
    <s v="tier - 2"/>
    <s v="tier - 3"/>
    <s v="R1011"/>
    <n v="26026.97"/>
    <x v="1"/>
    <n v="1"/>
    <x v="0"/>
    <x v="1"/>
  </r>
  <r>
    <x v="399"/>
    <s v="Ms."/>
    <s v="Elizabeth M."/>
    <s v="Edwards"/>
    <n v="32.68"/>
    <n v="4.68"/>
    <x v="1"/>
    <s v="No"/>
    <x v="0"/>
    <s v="Jun"/>
    <n v="2001"/>
    <n v="5"/>
    <d v="2001-06-05T00:00:00"/>
    <n v="22"/>
    <n v="2"/>
    <s v="tier - 2"/>
    <s v="tier - 2"/>
    <s v="R1012"/>
    <n v="26018.95"/>
    <x v="0"/>
    <n v="0"/>
    <x v="1"/>
    <x v="2"/>
  </r>
  <r>
    <x v="400"/>
    <s v="Mr."/>
    <s v="Gregory"/>
    <s v="Liebl"/>
    <n v="26.4"/>
    <n v="9.5"/>
    <x v="1"/>
    <s v="No"/>
    <x v="0"/>
    <s v="Dec"/>
    <n v="1970"/>
    <n v="3"/>
    <d v="1970-12-03T00:00:00"/>
    <n v="52"/>
    <n v="3"/>
    <s v="tier - 2"/>
    <s v="tier - 2"/>
    <s v="R1013"/>
    <n v="25992.82"/>
    <x v="1"/>
    <n v="2"/>
    <x v="1"/>
    <x v="0"/>
  </r>
  <r>
    <x v="401"/>
    <s v="Ms."/>
    <s v="Sarah E."/>
    <s v="Kasabian-Larson"/>
    <n v="23.655000000000001"/>
    <n v="10.84"/>
    <x v="1"/>
    <s v="No"/>
    <x v="1"/>
    <s v="Aug"/>
    <n v="1963"/>
    <n v="21"/>
    <d v="1963-08-21T00:00:00"/>
    <n v="59"/>
    <n v="0"/>
    <s v="tier - 2"/>
    <s v="tier - 3"/>
    <s v="R1012"/>
    <n v="25678.78"/>
    <x v="2"/>
    <n v="1"/>
    <x v="0"/>
    <x v="0"/>
  </r>
  <r>
    <x v="402"/>
    <s v="Ms."/>
    <s v="Anne Elise"/>
    <s v="Creamer"/>
    <n v="27.36"/>
    <n v="5.88"/>
    <x v="0"/>
    <s v="No"/>
    <x v="0"/>
    <s v="Jul"/>
    <n v="1972"/>
    <n v="17"/>
    <d v="1972-07-17T00:00:00"/>
    <n v="50"/>
    <n v="0"/>
    <s v="tier - 2"/>
    <s v="tier - 3"/>
    <s v="R1024"/>
    <n v="25656.58"/>
    <x v="1"/>
    <n v="2"/>
    <x v="1"/>
    <x v="1"/>
  </r>
  <r>
    <x v="403"/>
    <s v="Mr."/>
    <s v="Christopher R"/>
    <s v="Kimbel"/>
    <n v="27.82"/>
    <n v="5.24"/>
    <x v="1"/>
    <s v="No"/>
    <x v="0"/>
    <s v="Aug"/>
    <n v="2001"/>
    <n v="2"/>
    <d v="2001-08-02T00:00:00"/>
    <n v="21"/>
    <n v="0"/>
    <s v="tier - 2"/>
    <s v="tier - 1"/>
    <s v="R1011"/>
    <n v="25648.98"/>
    <x v="1"/>
    <n v="0"/>
    <x v="0"/>
    <x v="2"/>
  </r>
  <r>
    <x v="404"/>
    <s v="Mr."/>
    <s v="Elliot"/>
    <s v="Livensparger"/>
    <n v="25.46"/>
    <n v="11.75"/>
    <x v="0"/>
    <s v="No"/>
    <x v="0"/>
    <s v="Dec"/>
    <n v="1968"/>
    <n v="11"/>
    <d v="1968-12-11T00:00:00"/>
    <n v="54"/>
    <n v="1"/>
    <s v="tier - 2"/>
    <s v="tier - 3"/>
    <s v="R1017"/>
    <n v="25517.11"/>
    <x v="1"/>
    <n v="0"/>
    <x v="1"/>
    <x v="0"/>
  </r>
  <r>
    <x v="405"/>
    <s v="Mr."/>
    <s v="Christopher D."/>
    <s v="Grange"/>
    <n v="25.1"/>
    <n v="6.97"/>
    <x v="0"/>
    <s v="No"/>
    <x v="0"/>
    <s v="Aug"/>
    <n v="1968"/>
    <n v="22"/>
    <d v="1968-08-22T00:00:00"/>
    <n v="54"/>
    <n v="3"/>
    <s v="tier - 2"/>
    <s v="tier - 2"/>
    <s v="R1011"/>
    <n v="25382.3"/>
    <x v="1"/>
    <n v="0"/>
    <x v="0"/>
    <x v="0"/>
  </r>
  <r>
    <x v="406"/>
    <s v="Mr."/>
    <s v="Corey"/>
    <s v="Nunlist"/>
    <n v="32.11"/>
    <n v="4.76"/>
    <x v="0"/>
    <s v="No"/>
    <x v="0"/>
    <s v="Sep"/>
    <n v="1972"/>
    <n v="26"/>
    <d v="1972-09-26T00:00:00"/>
    <n v="50"/>
    <n v="2"/>
    <s v="tier - 2"/>
    <s v="tier - 2"/>
    <s v="R1017"/>
    <n v="25333.33"/>
    <x v="0"/>
    <n v="2"/>
    <x v="1"/>
    <x v="2"/>
  </r>
  <r>
    <x v="407"/>
    <s v="Mr."/>
    <s v="Patrick D."/>
    <s v="Cutter"/>
    <n v="29.8"/>
    <n v="8.24"/>
    <x v="1"/>
    <s v="No"/>
    <x v="0"/>
    <s v="Dec"/>
    <n v="1975"/>
    <n v="14"/>
    <d v="1975-12-14T00:00:00"/>
    <n v="47"/>
    <n v="3"/>
    <s v="tier - 2"/>
    <s v="tier - 1"/>
    <s v="R1011"/>
    <n v="25309.49"/>
    <x v="1"/>
    <n v="1"/>
    <x v="0"/>
    <x v="0"/>
  </r>
  <r>
    <x v="408"/>
    <s v="Mr."/>
    <s v="Anthony D."/>
    <s v="Martin"/>
    <n v="24.01"/>
    <n v="4.76"/>
    <x v="0"/>
    <s v="No"/>
    <x v="0"/>
    <s v="Nov"/>
    <n v="1998"/>
    <n v="24"/>
    <d v="1998-11-24T00:00:00"/>
    <n v="24"/>
    <n v="0"/>
    <s v="tier - 2"/>
    <s v="tier - 3"/>
    <s v="R1011"/>
    <n v="25127.22"/>
    <x v="2"/>
    <n v="1"/>
    <x v="0"/>
    <x v="2"/>
  </r>
  <r>
    <x v="409"/>
    <s v="Ms."/>
    <s v="Melissa"/>
    <s v="Cooney"/>
    <n v="23.21"/>
    <n v="6.03"/>
    <x v="0"/>
    <s v="No"/>
    <x v="0"/>
    <s v="Jun"/>
    <n v="1998"/>
    <n v="14"/>
    <d v="1998-06-14T00:00:00"/>
    <n v="24"/>
    <n v="0"/>
    <s v="tier - 2"/>
    <s v="tier - 2"/>
    <s v="R1013"/>
    <n v="25081.77"/>
    <x v="2"/>
    <n v="1"/>
    <x v="1"/>
    <x v="1"/>
  </r>
  <r>
    <x v="410"/>
    <s v="Ms."/>
    <s v="Raven"/>
    <s v="Bier"/>
    <n v="21.2"/>
    <n v="4.07"/>
    <x v="1"/>
    <s v="No"/>
    <x v="0"/>
    <s v="Dec"/>
    <n v="1995"/>
    <n v="4"/>
    <d v="1995-12-04T00:00:00"/>
    <n v="27"/>
    <n v="0"/>
    <s v="tier - 2"/>
    <s v="tier - 2"/>
    <s v="R1011"/>
    <n v="25075.97"/>
    <x v="2"/>
    <n v="1"/>
    <x v="0"/>
    <x v="2"/>
  </r>
  <r>
    <x v="411"/>
    <s v="Mr."/>
    <s v="Christopher"/>
    <s v="Muskopf"/>
    <n v="28.215"/>
    <n v="8.26"/>
    <x v="1"/>
    <s v="No"/>
    <x v="0"/>
    <s v="Nov"/>
    <n v="1975"/>
    <n v="14"/>
    <d v="1975-11-14T00:00:00"/>
    <n v="47"/>
    <n v="3"/>
    <s v="tier - 2"/>
    <s v="tier - 3"/>
    <s v="R1012"/>
    <n v="24915.22"/>
    <x v="1"/>
    <n v="1"/>
    <x v="0"/>
    <x v="0"/>
  </r>
  <r>
    <x v="412"/>
    <s v="Ms."/>
    <s v="Kendra A"/>
    <s v="Sirak"/>
    <n v="38.094999999999999"/>
    <n v="4.76"/>
    <x v="0"/>
    <s v="No"/>
    <x v="0"/>
    <s v="Jun"/>
    <n v="1987"/>
    <n v="14"/>
    <d v="1987-06-14T00:00:00"/>
    <n v="35"/>
    <n v="2"/>
    <s v="tier - 2"/>
    <s v="tier - 1"/>
    <s v="R1024"/>
    <n v="24915.05"/>
    <x v="0"/>
    <n v="1"/>
    <x v="1"/>
    <x v="2"/>
  </r>
  <r>
    <x v="413"/>
    <s v="Ms."/>
    <s v="Jordan"/>
    <s v="Nelsen"/>
    <n v="22.61"/>
    <n v="6.13"/>
    <x v="1"/>
    <s v="No"/>
    <x v="1"/>
    <s v="Jul"/>
    <n v="1969"/>
    <n v="23"/>
    <d v="1969-07-23T00:00:00"/>
    <n v="53"/>
    <n v="3"/>
    <s v="tier - 2"/>
    <s v="tier - 1"/>
    <s v="R1024"/>
    <n v="24873.38"/>
    <x v="2"/>
    <n v="1"/>
    <x v="0"/>
    <x v="1"/>
  </r>
  <r>
    <x v="414"/>
    <s v="Mr."/>
    <s v="Nils"/>
    <s v="Schallner"/>
    <n v="24.32"/>
    <n v="10.47"/>
    <x v="1"/>
    <s v="No"/>
    <x v="0"/>
    <s v="Nov"/>
    <n v="1970"/>
    <n v="26"/>
    <d v="1970-11-26T00:00:00"/>
    <n v="52"/>
    <n v="3"/>
    <s v="tier - 2"/>
    <s v="tier - 2"/>
    <s v="R1016"/>
    <n v="24869.84"/>
    <x v="2"/>
    <n v="2"/>
    <x v="0"/>
    <x v="0"/>
  </r>
  <r>
    <x v="415"/>
    <s v="Mr."/>
    <s v="Scott"/>
    <s v="Dunlap"/>
    <n v="20.96"/>
    <n v="4.04"/>
    <x v="1"/>
    <s v="No"/>
    <x v="0"/>
    <s v="Jun"/>
    <n v="1995"/>
    <n v="10"/>
    <d v="1995-06-10T00:00:00"/>
    <n v="27"/>
    <n v="0"/>
    <s v="tier - 2"/>
    <s v="tier - 3"/>
    <s v="R1011"/>
    <n v="24863.25"/>
    <x v="2"/>
    <n v="1"/>
    <x v="0"/>
    <x v="2"/>
  </r>
  <r>
    <x v="416"/>
    <s v="Ms."/>
    <s v="Angela"/>
    <s v="Messing"/>
    <n v="19.68"/>
    <n v="5.74"/>
    <x v="0"/>
    <s v="No"/>
    <x v="0"/>
    <s v="Sep"/>
    <n v="1994"/>
    <n v="9"/>
    <d v="1994-09-09T00:00:00"/>
    <n v="28"/>
    <n v="0"/>
    <s v="tier - 2"/>
    <s v="tier - 2"/>
    <s v="R1011"/>
    <n v="24817.25"/>
    <x v="2"/>
    <n v="0"/>
    <x v="0"/>
    <x v="1"/>
  </r>
  <r>
    <x v="417"/>
    <s v="Ms."/>
    <s v="Allison"/>
    <s v="Bondell"/>
    <n v="18.100000000000001"/>
    <n v="6.33"/>
    <x v="0"/>
    <s v="No"/>
    <x v="0"/>
    <s v="Oct"/>
    <n v="1992"/>
    <n v="11"/>
    <d v="1992-10-11T00:00:00"/>
    <n v="30"/>
    <n v="0"/>
    <s v="tier - 2"/>
    <s v="tier - 3"/>
    <s v="R1011"/>
    <n v="24795.040000000001"/>
    <x v="3"/>
    <n v="1"/>
    <x v="0"/>
    <x v="1"/>
  </r>
  <r>
    <x v="418"/>
    <s v="Ms."/>
    <s v="Caitlin O."/>
    <s v="Gaughan"/>
    <n v="29.64"/>
    <n v="4.28"/>
    <x v="1"/>
    <s v="No"/>
    <x v="0"/>
    <s v="Aug"/>
    <n v="1996"/>
    <n v="28"/>
    <d v="1996-08-28T00:00:00"/>
    <n v="26"/>
    <n v="4"/>
    <s v="tier - 2"/>
    <s v="tier - 1"/>
    <s v="R1024"/>
    <n v="24671.66"/>
    <x v="1"/>
    <n v="0"/>
    <x v="1"/>
    <x v="2"/>
  </r>
  <r>
    <x v="419"/>
    <s v="Ms."/>
    <s v="Tracy M"/>
    <s v="Gruman"/>
    <n v="25.3"/>
    <n v="9.4700000000000006"/>
    <x v="1"/>
    <s v="No"/>
    <x v="0"/>
    <s v="Jun"/>
    <n v="1970"/>
    <n v="12"/>
    <d v="1970-06-12T00:00:00"/>
    <n v="52"/>
    <n v="2"/>
    <s v="tier - 2"/>
    <s v="tier - 3"/>
    <s v="R1013"/>
    <n v="24667.42"/>
    <x v="1"/>
    <n v="2"/>
    <x v="0"/>
    <x v="0"/>
  </r>
  <r>
    <x v="420"/>
    <s v="Mr."/>
    <s v="Dustin M."/>
    <s v="Whitlow"/>
    <n v="27.6"/>
    <n v="4.8499999999999996"/>
    <x v="1"/>
    <s v="No"/>
    <x v="0"/>
    <s v="Oct"/>
    <n v="1976"/>
    <n v="12"/>
    <d v="1976-10-12T00:00:00"/>
    <n v="46"/>
    <n v="0"/>
    <s v="tier - 2"/>
    <s v="tier - 2"/>
    <s v="R1011"/>
    <n v="24603.05"/>
    <x v="1"/>
    <n v="0"/>
    <x v="1"/>
    <x v="2"/>
  </r>
  <r>
    <x v="421"/>
    <s v="Ms."/>
    <s v="Jenny"/>
    <s v="Robinson"/>
    <n v="27.645"/>
    <n v="11.03"/>
    <x v="1"/>
    <s v="No"/>
    <x v="0"/>
    <s v="Jun"/>
    <n v="1975"/>
    <n v="13"/>
    <d v="1975-06-13T00:00:00"/>
    <n v="47"/>
    <n v="2"/>
    <s v="tier - 2"/>
    <s v="tier - 2"/>
    <s v="R1012"/>
    <n v="24535.7"/>
    <x v="1"/>
    <n v="1"/>
    <x v="0"/>
    <x v="0"/>
  </r>
  <r>
    <x v="422"/>
    <s v="Ms."/>
    <s v="Emily"/>
    <s v="Sabo"/>
    <n v="27.6"/>
    <n v="5.22"/>
    <x v="0"/>
    <s v="No"/>
    <x v="0"/>
    <s v="Sep"/>
    <n v="1972"/>
    <n v="14"/>
    <d v="1972-09-14T00:00:00"/>
    <n v="50"/>
    <n v="1"/>
    <s v="tier - 2"/>
    <s v="tier - 3"/>
    <s v="R1011"/>
    <n v="24520.26"/>
    <x v="1"/>
    <n v="2"/>
    <x v="0"/>
    <x v="2"/>
  </r>
  <r>
    <x v="423"/>
    <s v="Ms."/>
    <s v="Fabienne"/>
    <s v="Nazarian"/>
    <n v="25.08"/>
    <n v="9.52"/>
    <x v="1"/>
    <s v="No"/>
    <x v="0"/>
    <s v="Oct"/>
    <n v="1961"/>
    <n v="21"/>
    <d v="1961-10-21T00:00:00"/>
    <n v="61"/>
    <n v="0"/>
    <s v="tier - 2"/>
    <s v="tier - 2"/>
    <s v="R1013"/>
    <n v="24513.09"/>
    <x v="1"/>
    <n v="2"/>
    <x v="1"/>
    <x v="0"/>
  </r>
  <r>
    <x v="424"/>
    <s v="Mr."/>
    <s v="Jordan"/>
    <s v="Lerma"/>
    <n v="30.02"/>
    <n v="11.09"/>
    <x v="0"/>
    <s v="No"/>
    <x v="0"/>
    <s v="Jul"/>
    <n v="1968"/>
    <n v="6"/>
    <d v="1968-07-06T00:00:00"/>
    <n v="54"/>
    <n v="0"/>
    <s v="tier - 2"/>
    <s v="tier - 2"/>
    <s v="R1012"/>
    <n v="24476.48"/>
    <x v="0"/>
    <n v="0"/>
    <x v="1"/>
    <x v="0"/>
  </r>
  <r>
    <x v="425"/>
    <s v="Mr."/>
    <s v="Matt"/>
    <s v="Dahl"/>
    <n v="27.36"/>
    <n v="9.4499999999999993"/>
    <x v="1"/>
    <s v="No"/>
    <x v="0"/>
    <s v="Nov"/>
    <n v="1970"/>
    <n v="30"/>
    <d v="1970-11-30T00:00:00"/>
    <n v="52"/>
    <n v="0"/>
    <s v="tier - 2"/>
    <s v="tier - 3"/>
    <s v="R1012"/>
    <n v="24393.62"/>
    <x v="1"/>
    <n v="2"/>
    <x v="0"/>
    <x v="0"/>
  </r>
  <r>
    <x v="426"/>
    <s v="Ms."/>
    <s v="Taryn L"/>
    <s v="Surtees"/>
    <n v="22.2"/>
    <n v="5.51"/>
    <x v="0"/>
    <s v="No"/>
    <x v="0"/>
    <s v="Oct"/>
    <n v="1999"/>
    <n v="7"/>
    <d v="1999-10-07T00:00:00"/>
    <n v="23"/>
    <n v="0"/>
    <s v="tier - 2"/>
    <s v="tier - 1"/>
    <s v="R1011"/>
    <n v="24387.74"/>
    <x v="2"/>
    <n v="0"/>
    <x v="0"/>
    <x v="2"/>
  </r>
  <r>
    <x v="427"/>
    <s v="Ms."/>
    <s v="Temima"/>
    <s v="Spetner"/>
    <n v="25.71"/>
    <n v="4.18"/>
    <x v="0"/>
    <s v="yes"/>
    <x v="0"/>
    <s v="Aug"/>
    <n v="2004"/>
    <n v="3"/>
    <d v="2004-08-03T00:00:00"/>
    <n v="18"/>
    <n v="0"/>
    <s v="tier - 2"/>
    <s v="tier - 1"/>
    <s v="R1011"/>
    <n v="24294.02"/>
    <x v="1"/>
    <n v="1"/>
    <x v="0"/>
    <x v="2"/>
  </r>
  <r>
    <x v="428"/>
    <s v="Ms."/>
    <s v="Jennifer"/>
    <s v="Brandon"/>
    <n v="41.91"/>
    <n v="5.98"/>
    <x v="1"/>
    <s v="No"/>
    <x v="0"/>
    <s v="Dec"/>
    <n v="1964"/>
    <n v="16"/>
    <d v="1964-12-16T00:00:00"/>
    <n v="58"/>
    <n v="0"/>
    <s v="tier - 2"/>
    <s v="tier - 1"/>
    <s v="R1013"/>
    <n v="24227.34"/>
    <x v="0"/>
    <n v="1"/>
    <x v="1"/>
    <x v="1"/>
  </r>
  <r>
    <x v="429"/>
    <s v="Ms."/>
    <s v="Serena M."/>
    <s v="Eley"/>
    <n v="25.85"/>
    <n v="10.16"/>
    <x v="0"/>
    <s v="No"/>
    <x v="0"/>
    <s v="Sep"/>
    <n v="1974"/>
    <n v="10"/>
    <d v="1974-09-10T00:00:00"/>
    <n v="48"/>
    <n v="3"/>
    <s v="tier - 2"/>
    <s v="tier - 1"/>
    <s v="R1013"/>
    <n v="24180.93"/>
    <x v="1"/>
    <n v="0"/>
    <x v="0"/>
    <x v="0"/>
  </r>
  <r>
    <x v="430"/>
    <s v="Ms."/>
    <s v="Victoria M."/>
    <s v="Sedicum"/>
    <n v="23.844999999999999"/>
    <n v="11.71"/>
    <x v="0"/>
    <s v="No"/>
    <x v="0"/>
    <s v="Jun"/>
    <n v="1973"/>
    <n v="13"/>
    <d v="1973-06-13T00:00:00"/>
    <n v="49"/>
    <n v="3"/>
    <s v="tier - 2"/>
    <s v="tier - 2"/>
    <s v="R1024"/>
    <n v="24106.91"/>
    <x v="2"/>
    <n v="2"/>
    <x v="0"/>
    <x v="0"/>
  </r>
  <r>
    <x v="431"/>
    <s v="Ms."/>
    <s v="Phoebe"/>
    <s v="Markle"/>
    <n v="30.59"/>
    <n v="5.23"/>
    <x v="0"/>
    <s v="No"/>
    <x v="1"/>
    <s v="Dec"/>
    <n v="2003"/>
    <n v="30"/>
    <d v="2003-12-30T00:00:00"/>
    <n v="19"/>
    <n v="2"/>
    <s v="tier - 2"/>
    <s v="tier - 2"/>
    <s v="R1012"/>
    <n v="24059.68"/>
    <x v="0"/>
    <n v="1"/>
    <x v="1"/>
    <x v="2"/>
  </r>
  <r>
    <x v="432"/>
    <s v="Mr."/>
    <s v="Corey"/>
    <s v="Kunz"/>
    <n v="24.795000000000002"/>
    <n v="6.85"/>
    <x v="0"/>
    <s v="No"/>
    <x v="0"/>
    <s v="Jul"/>
    <n v="1971"/>
    <n v="10"/>
    <d v="1971-07-10T00:00:00"/>
    <n v="51"/>
    <n v="2"/>
    <s v="tier - 2"/>
    <s v="tier - 2"/>
    <s v="R1012"/>
    <n v="23967.38"/>
    <x v="2"/>
    <n v="0"/>
    <x v="0"/>
    <x v="0"/>
  </r>
  <r>
    <x v="433"/>
    <s v="Ms."/>
    <s v="Rebecca"/>
    <s v="Wimert"/>
    <n v="24.13"/>
    <n v="7.05"/>
    <x v="1"/>
    <s v="No"/>
    <x v="0"/>
    <s v="Aug"/>
    <n v="1970"/>
    <n v="8"/>
    <d v="1970-08-08T00:00:00"/>
    <n v="52"/>
    <n v="1"/>
    <s v="tier - 2"/>
    <s v="tier - 3"/>
    <s v="R1012"/>
    <n v="23887.66"/>
    <x v="2"/>
    <n v="2"/>
    <x v="0"/>
    <x v="0"/>
  </r>
  <r>
    <x v="434"/>
    <s v="Mr."/>
    <s v="Nicholas D"/>
    <s v="Peterson"/>
    <n v="25.84"/>
    <n v="11.64"/>
    <x v="0"/>
    <s v="No"/>
    <x v="0"/>
    <s v="Jun"/>
    <n v="1973"/>
    <n v="27"/>
    <d v="1973-06-27T00:00:00"/>
    <n v="49"/>
    <n v="2"/>
    <s v="tier - 2"/>
    <s v="tier - 3"/>
    <s v="R1012"/>
    <n v="23807.24"/>
    <x v="1"/>
    <n v="2"/>
    <x v="0"/>
    <x v="0"/>
  </r>
  <r>
    <x v="435"/>
    <s v="Mr."/>
    <s v="Christian"/>
    <s v="Mercier"/>
    <n v="28"/>
    <n v="10.52"/>
    <x v="0"/>
    <s v="No"/>
    <x v="0"/>
    <s v="Jun"/>
    <n v="1974"/>
    <n v="2"/>
    <d v="1974-06-02T00:00:00"/>
    <n v="49"/>
    <n v="1"/>
    <s v="tier - 2"/>
    <s v="tier - 2"/>
    <s v="R1011"/>
    <n v="23568.27"/>
    <x v="1"/>
    <n v="0"/>
    <x v="0"/>
    <x v="0"/>
  </r>
  <r>
    <x v="436"/>
    <s v="Mr."/>
    <s v="Jonathon S."/>
    <s v="Laurie"/>
    <n v="34.1"/>
    <n v="4.01"/>
    <x v="1"/>
    <s v="No"/>
    <x v="1"/>
    <s v="Aug"/>
    <n v="1983"/>
    <n v="26"/>
    <d v="1983-08-26T00:00:00"/>
    <n v="39"/>
    <n v="2"/>
    <s v="tier - 2"/>
    <s v="tier - 2"/>
    <s v="R1013"/>
    <n v="23563.02"/>
    <x v="0"/>
    <n v="1"/>
    <x v="1"/>
    <x v="2"/>
  </r>
  <r>
    <x v="437"/>
    <s v="Ms."/>
    <s v="Caroline"/>
    <s v="Sekaquaptewa"/>
    <n v="26.125"/>
    <n v="8.56"/>
    <x v="1"/>
    <s v="No"/>
    <x v="0"/>
    <s v="Nov"/>
    <n v="1975"/>
    <n v="13"/>
    <d v="1975-11-13T00:00:00"/>
    <n v="47"/>
    <n v="1"/>
    <s v="tier - 2"/>
    <s v="tier - 3"/>
    <s v="R1024"/>
    <n v="23401.31"/>
    <x v="1"/>
    <n v="1"/>
    <x v="0"/>
    <x v="0"/>
  </r>
  <r>
    <x v="438"/>
    <s v="Mr."/>
    <s v="Joshua D."/>
    <s v="Frash"/>
    <n v="25.6"/>
    <n v="10.5"/>
    <x v="0"/>
    <s v="No"/>
    <x v="0"/>
    <s v="Oct"/>
    <n v="1973"/>
    <n v="22"/>
    <d v="1973-10-22T00:00:00"/>
    <n v="49"/>
    <n v="2"/>
    <s v="tier - 2"/>
    <s v="tier - 2"/>
    <s v="R1011"/>
    <n v="23306.55"/>
    <x v="1"/>
    <n v="2"/>
    <x v="0"/>
    <x v="0"/>
  </r>
  <r>
    <x v="439"/>
    <s v="Ms."/>
    <s v="Nichole"/>
    <s v="Bukowski"/>
    <n v="24.32"/>
    <n v="6.39"/>
    <x v="0"/>
    <s v="No"/>
    <x v="0"/>
    <s v="Oct"/>
    <n v="1994"/>
    <n v="3"/>
    <d v="1994-10-03T00:00:00"/>
    <n v="28"/>
    <n v="1"/>
    <s v="tier - 2"/>
    <s v="tier - 3"/>
    <s v="R1024"/>
    <n v="23288.93"/>
    <x v="2"/>
    <n v="0"/>
    <x v="1"/>
    <x v="1"/>
  </r>
  <r>
    <x v="440"/>
    <s v="Ms."/>
    <s v="Denise M"/>
    <s v="Sandahl"/>
    <n v="22.88"/>
    <n v="5.71"/>
    <x v="1"/>
    <s v="No"/>
    <x v="1"/>
    <s v="Nov"/>
    <n v="1969"/>
    <n v="14"/>
    <d v="1969-11-14T00:00:00"/>
    <n v="53"/>
    <n v="1"/>
    <s v="tier - 2"/>
    <s v="tier - 3"/>
    <s v="R1013"/>
    <n v="23244.79"/>
    <x v="2"/>
    <n v="1"/>
    <x v="0"/>
    <x v="1"/>
  </r>
  <r>
    <x v="441"/>
    <s v="Mr."/>
    <s v="Peter R."/>
    <s v="Speight"/>
    <n v="24.984999999999999"/>
    <n v="4.43"/>
    <x v="1"/>
    <s v="No"/>
    <x v="1"/>
    <s v="Aug"/>
    <n v="1997"/>
    <n v="7"/>
    <d v="1997-08-07T00:00:00"/>
    <n v="25"/>
    <n v="2"/>
    <s v="tier - 2"/>
    <s v="tier - 3"/>
    <s v="R1018"/>
    <n v="23241.47"/>
    <x v="2"/>
    <n v="1"/>
    <x v="1"/>
    <x v="2"/>
  </r>
  <r>
    <x v="442"/>
    <s v="Mr."/>
    <s v="Johnson K"/>
    <s v="Lee"/>
    <n v="33.1"/>
    <n v="5.52"/>
    <x v="0"/>
    <s v="No"/>
    <x v="1"/>
    <s v="Dec"/>
    <n v="2003"/>
    <n v="14"/>
    <d v="2003-12-14T00:00:00"/>
    <n v="19"/>
    <n v="0"/>
    <s v="tier - 2"/>
    <s v="tier - 2"/>
    <s v="R1011"/>
    <n v="23082.959999999999"/>
    <x v="0"/>
    <n v="1"/>
    <x v="1"/>
    <x v="2"/>
  </r>
  <r>
    <x v="443"/>
    <s v="Ms."/>
    <s v="Katherine"/>
    <s v="Nielsen"/>
    <n v="27.83"/>
    <n v="9.1999999999999993"/>
    <x v="1"/>
    <s v="No"/>
    <x v="0"/>
    <s v="Sep"/>
    <n v="1975"/>
    <n v="9"/>
    <d v="1975-09-09T00:00:00"/>
    <n v="47"/>
    <n v="0"/>
    <s v="tier - 2"/>
    <s v="tier - 2"/>
    <s v="R1013"/>
    <n v="23065.42"/>
    <x v="1"/>
    <n v="1"/>
    <x v="0"/>
    <x v="0"/>
  </r>
  <r>
    <x v="444"/>
    <s v="Ms."/>
    <s v="Lynda"/>
    <s v="Zirdok"/>
    <n v="30.875"/>
    <n v="10.97"/>
    <x v="1"/>
    <s v="No"/>
    <x v="0"/>
    <s v="Nov"/>
    <n v="1970"/>
    <n v="9"/>
    <d v="1970-11-09T00:00:00"/>
    <n v="52"/>
    <n v="0"/>
    <s v="tier - 2"/>
    <s v="tier - 2"/>
    <s v="R1024"/>
    <n v="23045.57"/>
    <x v="0"/>
    <n v="2"/>
    <x v="1"/>
    <x v="0"/>
  </r>
  <r>
    <x v="445"/>
    <s v="Mr."/>
    <s v="Anthony"/>
    <s v="Crudale"/>
    <n v="27.265000000000001"/>
    <n v="4.25"/>
    <x v="0"/>
    <s v="No"/>
    <x v="1"/>
    <s v="Jul"/>
    <n v="2003"/>
    <n v="25"/>
    <d v="2003-07-25T00:00:00"/>
    <n v="19"/>
    <n v="2"/>
    <s v="tier - 2"/>
    <s v="tier - 1"/>
    <s v="R1012"/>
    <n v="22493.66"/>
    <x v="1"/>
    <n v="1"/>
    <x v="1"/>
    <x v="2"/>
  </r>
  <r>
    <x v="446"/>
    <s v="Ms."/>
    <s v="Linnea C."/>
    <s v="Koopmans"/>
    <n v="26.7"/>
    <n v="5.23"/>
    <x v="0"/>
    <s v="No"/>
    <x v="1"/>
    <s v="Nov"/>
    <n v="1979"/>
    <n v="14"/>
    <d v="1979-11-14T00:00:00"/>
    <n v="43"/>
    <n v="2"/>
    <s v="tier - 3"/>
    <s v="tier - 2"/>
    <s v="R1011"/>
    <n v="22478.6"/>
    <x v="1"/>
    <n v="1"/>
    <x v="0"/>
    <x v="2"/>
  </r>
  <r>
    <x v="447"/>
    <s v="Mr."/>
    <s v="Massimiliano A."/>
    <s v="Milani"/>
    <n v="29.925000000000001"/>
    <n v="5.96"/>
    <x v="1"/>
    <s v="No"/>
    <x v="1"/>
    <s v="Dec"/>
    <n v="1983"/>
    <n v="21"/>
    <d v="1983-12-21T00:00:00"/>
    <n v="39"/>
    <n v="1"/>
    <s v="tier - 3"/>
    <s v="tier - 1"/>
    <s v="R1019"/>
    <n v="22462.04"/>
    <x v="1"/>
    <n v="1"/>
    <x v="0"/>
    <x v="1"/>
  </r>
  <r>
    <x v="448"/>
    <s v="Mr."/>
    <s v="James M."/>
    <s v="Kelly"/>
    <n v="19.95"/>
    <n v="4.29"/>
    <x v="1"/>
    <s v="No"/>
    <x v="0"/>
    <s v="Aug"/>
    <n v="1966"/>
    <n v="18"/>
    <d v="1966-08-18T00:00:00"/>
    <n v="56"/>
    <n v="0"/>
    <s v="tier - 3"/>
    <s v="tier - 3"/>
    <s v="R1014"/>
    <n v="22412.65"/>
    <x v="2"/>
    <n v="2"/>
    <x v="0"/>
    <x v="2"/>
  </r>
  <r>
    <x v="449"/>
    <s v="Ms."/>
    <s v="Lauren"/>
    <s v="Finelli"/>
    <n v="24.225000000000001"/>
    <n v="4.09"/>
    <x v="0"/>
    <s v="No"/>
    <x v="0"/>
    <s v="Aug"/>
    <n v="1999"/>
    <n v="26"/>
    <d v="1999-08-26T00:00:00"/>
    <n v="23"/>
    <n v="2"/>
    <s v="tier - 3"/>
    <s v="tier - 2"/>
    <s v="R1024"/>
    <n v="22395.74"/>
    <x v="2"/>
    <n v="0"/>
    <x v="1"/>
    <x v="2"/>
  </r>
  <r>
    <x v="450"/>
    <s v="Ms."/>
    <s v="Michele V."/>
    <s v="Palmer"/>
    <n v="28.12"/>
    <n v="4.88"/>
    <x v="0"/>
    <s v="No"/>
    <x v="0"/>
    <s v="Dec"/>
    <n v="1982"/>
    <n v="27"/>
    <d v="1982-12-27T00:00:00"/>
    <n v="40"/>
    <n v="1"/>
    <s v="tier - 2"/>
    <s v="tier - 3"/>
    <s v="R1024"/>
    <n v="22331.57"/>
    <x v="1"/>
    <n v="0"/>
    <x v="0"/>
    <x v="2"/>
  </r>
  <r>
    <x v="451"/>
    <s v="Mr."/>
    <s v="Xiao"/>
    <s v="Wang"/>
    <n v="23.21"/>
    <n v="6.76"/>
    <x v="0"/>
    <s v="No"/>
    <x v="0"/>
    <s v="Jun"/>
    <n v="1971"/>
    <n v="16"/>
    <d v="1971-06-16T00:00:00"/>
    <n v="51"/>
    <n v="1"/>
    <s v="tier - 2"/>
    <s v="tier - 3"/>
    <s v="R1013"/>
    <n v="22218.11"/>
    <x v="2"/>
    <n v="0"/>
    <x v="0"/>
    <x v="0"/>
  </r>
  <r>
    <x v="452"/>
    <s v="Ms."/>
    <s v="Harper L"/>
    <s v="Beasley"/>
    <n v="23.98"/>
    <n v="10.67"/>
    <x v="0"/>
    <s v="No"/>
    <x v="0"/>
    <s v="Aug"/>
    <n v="1965"/>
    <n v="24"/>
    <d v="1965-08-24T00:00:00"/>
    <n v="57"/>
    <n v="1"/>
    <s v="tier - 3"/>
    <s v="tier - 1"/>
    <s v="R1013"/>
    <n v="22192.44"/>
    <x v="2"/>
    <n v="0"/>
    <x v="1"/>
    <x v="0"/>
  </r>
  <r>
    <x v="453"/>
    <s v="Mr."/>
    <s v="Nick"/>
    <s v="Bedbury"/>
    <n v="30"/>
    <n v="6.21"/>
    <x v="0"/>
    <s v="No"/>
    <x v="0"/>
    <s v="Sep"/>
    <n v="1980"/>
    <n v="12"/>
    <d v="1980-09-12T00:00:00"/>
    <n v="42"/>
    <n v="0"/>
    <s v="tier - 2"/>
    <s v="tier - 2"/>
    <s v="R1011"/>
    <n v="22144.03"/>
    <x v="0"/>
    <n v="0"/>
    <x v="0"/>
    <x v="1"/>
  </r>
  <r>
    <x v="454"/>
    <s v="Mr."/>
    <s v="Scott"/>
    <s v="Stemberger"/>
    <n v="17.350000000000001"/>
    <n v="5.03"/>
    <x v="1"/>
    <s v="No"/>
    <x v="0"/>
    <s v="Aug"/>
    <n v="2001"/>
    <n v="28"/>
    <d v="2001-08-28T00:00:00"/>
    <n v="21"/>
    <n v="0"/>
    <s v="tier - 3"/>
    <s v="tier - 1"/>
    <s v="R1011"/>
    <n v="22097.62"/>
    <x v="3"/>
    <n v="0"/>
    <x v="0"/>
    <x v="2"/>
  </r>
  <r>
    <x v="455"/>
    <s v="Mr."/>
    <s v="Wilson"/>
    <s v="Chebet"/>
    <n v="22.704999999999998"/>
    <n v="5.27"/>
    <x v="0"/>
    <s v="No"/>
    <x v="0"/>
    <s v="Oct"/>
    <n v="1989"/>
    <n v="14"/>
    <d v="1989-10-14T00:00:00"/>
    <n v="33"/>
    <n v="0"/>
    <s v="tier - 3"/>
    <s v="tier - 1"/>
    <s v="R1012"/>
    <n v="21984.47"/>
    <x v="2"/>
    <n v="0"/>
    <x v="1"/>
    <x v="2"/>
  </r>
  <r>
    <x v="456"/>
    <s v="Mr."/>
    <s v="Lee"/>
    <s v="Muir"/>
    <n v="25.41"/>
    <n v="10.53"/>
    <x v="1"/>
    <s v="No"/>
    <x v="0"/>
    <s v="Dec"/>
    <n v="1975"/>
    <n v="19"/>
    <d v="1975-12-19T00:00:00"/>
    <n v="47"/>
    <n v="1"/>
    <s v="tier - 3"/>
    <s v="tier - 3"/>
    <s v="R1013"/>
    <n v="21978.68"/>
    <x v="1"/>
    <n v="1"/>
    <x v="0"/>
    <x v="0"/>
  </r>
  <r>
    <x v="457"/>
    <s v="Mr."/>
    <s v="Shizhong"/>
    <s v="Yang"/>
    <n v="18.23"/>
    <n v="5.78"/>
    <x v="0"/>
    <s v="No"/>
    <x v="1"/>
    <s v="Sep"/>
    <n v="2003"/>
    <n v="28"/>
    <d v="2003-09-28T00:00:00"/>
    <n v="19"/>
    <n v="0"/>
    <s v="tier - 2"/>
    <s v="tier - 1"/>
    <s v="R1011"/>
    <n v="21882.400000000001"/>
    <x v="3"/>
    <n v="1"/>
    <x v="0"/>
    <x v="1"/>
  </r>
  <r>
    <x v="458"/>
    <s v="Ms."/>
    <s v="Marie-Claire"/>
    <s v="Gravel"/>
    <n v="24.7"/>
    <n v="4.3600000000000003"/>
    <x v="0"/>
    <s v="No"/>
    <x v="1"/>
    <s v="Aug"/>
    <n v="1979"/>
    <n v="17"/>
    <d v="1979-08-17T00:00:00"/>
    <n v="43"/>
    <n v="2"/>
    <s v="tier - 3"/>
    <s v="tier - 1"/>
    <s v="R1012"/>
    <n v="21880.82"/>
    <x v="2"/>
    <n v="1"/>
    <x v="0"/>
    <x v="2"/>
  </r>
  <r>
    <x v="459"/>
    <s v="Mr."/>
    <s v="Todd J."/>
    <s v="Smith"/>
    <n v="37.4"/>
    <n v="9.7200000000000006"/>
    <x v="1"/>
    <s v="No"/>
    <x v="1"/>
    <s v="Aug"/>
    <n v="1963"/>
    <n v="27"/>
    <d v="1963-08-27T00:00:00"/>
    <n v="59"/>
    <n v="0"/>
    <s v="tier - 3"/>
    <s v="tier - 1"/>
    <s v="R1011"/>
    <n v="21797"/>
    <x v="0"/>
    <n v="1"/>
    <x v="1"/>
    <x v="0"/>
  </r>
  <r>
    <x v="460"/>
    <s v="Ms."/>
    <s v="Carolyn"/>
    <s v="Williams"/>
    <n v="26.885000000000002"/>
    <n v="5.18"/>
    <x v="0"/>
    <s v="No"/>
    <x v="1"/>
    <s v="Sep"/>
    <n v="1979"/>
    <n v="28"/>
    <d v="1979-09-28T00:00:00"/>
    <n v="43"/>
    <n v="0"/>
    <s v="tier - 3"/>
    <s v="tier - 2"/>
    <s v="R1012"/>
    <n v="21774.32"/>
    <x v="1"/>
    <n v="1"/>
    <x v="0"/>
    <x v="2"/>
  </r>
  <r>
    <x v="461"/>
    <s v="Ms."/>
    <s v="Lindsey"/>
    <s v="Meyer"/>
    <n v="25.27"/>
    <n v="5.29"/>
    <x v="0"/>
    <s v="No"/>
    <x v="1"/>
    <s v="Sep"/>
    <n v="1979"/>
    <n v="20"/>
    <d v="1979-09-20T00:00:00"/>
    <n v="43"/>
    <n v="1"/>
    <s v="tier - 3"/>
    <s v="tier - 1"/>
    <s v="R1024"/>
    <n v="21771.34"/>
    <x v="1"/>
    <n v="1"/>
    <x v="0"/>
    <x v="2"/>
  </r>
  <r>
    <x v="462"/>
    <s v="Ms."/>
    <s v="Marissa D"/>
    <s v="Jamieson"/>
    <n v="23.655000000000001"/>
    <n v="4.8600000000000003"/>
    <x v="1"/>
    <s v="No"/>
    <x v="0"/>
    <s v="Jul"/>
    <n v="1976"/>
    <n v="18"/>
    <d v="1976-07-18T00:00:00"/>
    <n v="46"/>
    <n v="1"/>
    <s v="tier - 3"/>
    <s v="tier - 1"/>
    <s v="R1012"/>
    <n v="21677.279999999999"/>
    <x v="2"/>
    <n v="0"/>
    <x v="0"/>
    <x v="2"/>
  </r>
  <r>
    <x v="463"/>
    <s v="Mr."/>
    <s v="Jean Luc"/>
    <s v="Dufeal"/>
    <n v="55.05"/>
    <n v="7.66"/>
    <x v="0"/>
    <s v="No"/>
    <x v="0"/>
    <s v="Nov"/>
    <n v="1962"/>
    <n v="16"/>
    <d v="1962-11-16T00:00:00"/>
    <n v="60"/>
    <n v="0"/>
    <s v="tier - 2"/>
    <s v="tier - 2"/>
    <s v="R1012"/>
    <n v="21661.16"/>
    <x v="0"/>
    <n v="0"/>
    <x v="1"/>
    <x v="0"/>
  </r>
  <r>
    <x v="464"/>
    <s v="Ms."/>
    <s v="Danielle"/>
    <s v="Sansonetti"/>
    <n v="24.89"/>
    <n v="6.1"/>
    <x v="1"/>
    <s v="No"/>
    <x v="1"/>
    <s v="Dec"/>
    <n v="1983"/>
    <n v="25"/>
    <d v="1983-12-25T00:00:00"/>
    <n v="39"/>
    <n v="3"/>
    <s v="tier - 3"/>
    <s v="tier - 3"/>
    <s v="R1024"/>
    <n v="21659.93"/>
    <x v="2"/>
    <n v="1"/>
    <x v="0"/>
    <x v="1"/>
  </r>
  <r>
    <x v="465"/>
    <s v="Mr."/>
    <s v="Jim"/>
    <s v="Koneazny"/>
    <n v="18.715"/>
    <n v="4.4400000000000004"/>
    <x v="0"/>
    <s v="No"/>
    <x v="0"/>
    <s v="Jun"/>
    <n v="1999"/>
    <n v="12"/>
    <d v="1999-06-12T00:00:00"/>
    <n v="23"/>
    <n v="0"/>
    <s v="tier - 2"/>
    <s v="tier - 3"/>
    <s v="R1012"/>
    <n v="21595.38"/>
    <x v="2"/>
    <n v="0"/>
    <x v="1"/>
    <x v="2"/>
  </r>
  <r>
    <x v="466"/>
    <s v="Mr."/>
    <s v="Matthew T"/>
    <s v="Johnson"/>
    <n v="28.12"/>
    <n v="6.15"/>
    <x v="0"/>
    <s v="No"/>
    <x v="0"/>
    <s v="Nov"/>
    <n v="1990"/>
    <n v="21"/>
    <d v="1990-11-21T00:00:00"/>
    <n v="32"/>
    <n v="4"/>
    <s v="tier - 2"/>
    <s v="tier - 2"/>
    <s v="R1012"/>
    <n v="21472.48"/>
    <x v="1"/>
    <n v="0"/>
    <x v="0"/>
    <x v="1"/>
  </r>
  <r>
    <x v="467"/>
    <s v="Ms."/>
    <s v="Rachel L."/>
    <s v="Glasson"/>
    <n v="26.6"/>
    <n v="4.53"/>
    <x v="0"/>
    <s v="No"/>
    <x v="0"/>
    <s v="Sep"/>
    <n v="1980"/>
    <n v="4"/>
    <d v="1980-09-04T00:00:00"/>
    <n v="42"/>
    <n v="0"/>
    <s v="tier - 2"/>
    <s v="tier - 1"/>
    <s v="R1012"/>
    <n v="21348.71"/>
    <x v="1"/>
    <n v="0"/>
    <x v="0"/>
    <x v="2"/>
  </r>
  <r>
    <x v="468"/>
    <s v="Ms."/>
    <s v="Corina"/>
    <s v="Canitz"/>
    <n v="30.114999999999998"/>
    <n v="5.48"/>
    <x v="0"/>
    <s v="yes"/>
    <x v="0"/>
    <s v="Aug"/>
    <n v="2004"/>
    <n v="4"/>
    <d v="2004-08-04T00:00:00"/>
    <n v="18"/>
    <n v="0"/>
    <s v="tier - 3"/>
    <s v="tier - 1"/>
    <s v="R1024"/>
    <n v="21344.85"/>
    <x v="0"/>
    <n v="1"/>
    <x v="1"/>
    <x v="2"/>
  </r>
  <r>
    <x v="469"/>
    <s v="Mr."/>
    <s v="Guannan"/>
    <s v="Li"/>
    <n v="24.605"/>
    <n v="5.48"/>
    <x v="0"/>
    <s v="No"/>
    <x v="0"/>
    <s v="Dec"/>
    <n v="1980"/>
    <n v="10"/>
    <d v="1980-12-10T00:00:00"/>
    <n v="42"/>
    <n v="2"/>
    <s v="tier - 3"/>
    <s v="tier - 3"/>
    <s v="R1019"/>
    <n v="21259.38"/>
    <x v="2"/>
    <n v="0"/>
    <x v="0"/>
    <x v="2"/>
  </r>
  <r>
    <x v="470"/>
    <s v="Mr."/>
    <s v="Don"/>
    <s v="Parsons"/>
    <n v="29.6"/>
    <n v="8.1"/>
    <x v="0"/>
    <s v="No"/>
    <x v="0"/>
    <s v="Sep"/>
    <n v="1974"/>
    <n v="3"/>
    <d v="1974-09-03T00:00:00"/>
    <n v="48"/>
    <n v="0"/>
    <s v="tier - 3"/>
    <s v="tier - 2"/>
    <s v="R1011"/>
    <n v="21232.18"/>
    <x v="1"/>
    <n v="0"/>
    <x v="1"/>
    <x v="0"/>
  </r>
  <r>
    <x v="471"/>
    <s v="Mr."/>
    <s v="Chris"/>
    <s v="Raulli"/>
    <n v="24.42"/>
    <n v="7.16"/>
    <x v="0"/>
    <s v="No"/>
    <x v="0"/>
    <s v="Oct"/>
    <n v="1974"/>
    <n v="14"/>
    <d v="1974-10-14T00:00:00"/>
    <n v="48"/>
    <n v="0"/>
    <s v="tier - 3"/>
    <s v="tier - 2"/>
    <s v="R1013"/>
    <n v="21223.68"/>
    <x v="2"/>
    <n v="0"/>
    <x v="0"/>
    <x v="0"/>
  </r>
  <r>
    <x v="472"/>
    <s v="Mr."/>
    <s v="Gavin V."/>
    <s v="Frome"/>
    <n v="20.9"/>
    <n v="4.55"/>
    <x v="1"/>
    <s v="No"/>
    <x v="1"/>
    <s v="Aug"/>
    <n v="1969"/>
    <n v="26"/>
    <d v="1969-08-26T00:00:00"/>
    <n v="53"/>
    <n v="0"/>
    <s v="tier - 3"/>
    <s v="tier - 1"/>
    <s v="R1013"/>
    <n v="21195.82"/>
    <x v="2"/>
    <n v="1"/>
    <x v="0"/>
    <x v="2"/>
  </r>
  <r>
    <x v="473"/>
    <s v="Mr."/>
    <s v="David"/>
    <s v="Sevcik"/>
    <n v="22.895"/>
    <n v="6.03"/>
    <x v="0"/>
    <s v="No"/>
    <x v="0"/>
    <s v="Nov"/>
    <n v="1977"/>
    <n v="23"/>
    <d v="1977-11-23T00:00:00"/>
    <n v="45"/>
    <n v="2"/>
    <s v="tier - 3"/>
    <s v="tier - 3"/>
    <s v="R1012"/>
    <n v="21098.55"/>
    <x v="2"/>
    <n v="0"/>
    <x v="0"/>
    <x v="1"/>
  </r>
  <r>
    <x v="474"/>
    <s v="Mr."/>
    <s v="Jatin"/>
    <s v="Narang"/>
    <n v="28.3"/>
    <n v="5.47"/>
    <x v="1"/>
    <s v="No"/>
    <x v="1"/>
    <s v="Jul"/>
    <n v="1983"/>
    <n v="2"/>
    <d v="1983-07-02T00:00:00"/>
    <n v="39"/>
    <n v="1"/>
    <s v="tier - 3"/>
    <s v="tier - 2"/>
    <s v="R1011"/>
    <n v="21082.16"/>
    <x v="1"/>
    <n v="1"/>
    <x v="0"/>
    <x v="2"/>
  </r>
  <r>
    <x v="475"/>
    <s v="Mr."/>
    <s v="J P. II"/>
    <s v="Royston"/>
    <n v="54.3"/>
    <n v="4.1500000000000004"/>
    <x v="1"/>
    <s v="No"/>
    <x v="0"/>
    <s v="Nov"/>
    <n v="1964"/>
    <n v="19"/>
    <d v="1964-11-19T00:00:00"/>
    <n v="58"/>
    <n v="0"/>
    <s v="tier - 2"/>
    <s v="tier - 3"/>
    <s v="R1012"/>
    <n v="20893.060000000001"/>
    <x v="0"/>
    <n v="1"/>
    <x v="1"/>
    <x v="2"/>
  </r>
  <r>
    <x v="476"/>
    <s v="Ms."/>
    <s v="Angela M."/>
    <s v="Tieri"/>
    <n v="33.344999999999999"/>
    <n v="11.32"/>
    <x v="1"/>
    <s v="No"/>
    <x v="0"/>
    <s v="Dec"/>
    <n v="1975"/>
    <n v="8"/>
    <d v="1975-12-08T00:00:00"/>
    <n v="47"/>
    <n v="0"/>
    <s v="tier - 2"/>
    <s v="tier - 1"/>
    <s v="R1024"/>
    <n v="20878.78"/>
    <x v="0"/>
    <n v="1"/>
    <x v="1"/>
    <x v="0"/>
  </r>
  <r>
    <x v="477"/>
    <s v="Mr."/>
    <s v="Blake K."/>
    <s v="Whitney"/>
    <n v="33"/>
    <n v="9.51"/>
    <x v="1"/>
    <s v="No"/>
    <x v="0"/>
    <s v="Sep"/>
    <n v="1967"/>
    <n v="8"/>
    <d v="1967-09-08T00:00:00"/>
    <n v="55"/>
    <n v="0"/>
    <s v="tier - 2"/>
    <s v="tier - 3"/>
    <s v="R1013"/>
    <n v="20781.490000000002"/>
    <x v="0"/>
    <n v="0"/>
    <x v="1"/>
    <x v="0"/>
  </r>
  <r>
    <x v="478"/>
    <s v="Mr."/>
    <s v="Brian T."/>
    <s v="Wandzilak"/>
    <n v="28.024999999999999"/>
    <n v="7.67"/>
    <x v="1"/>
    <s v="No"/>
    <x v="0"/>
    <s v="Aug"/>
    <n v="1986"/>
    <n v="4"/>
    <d v="1986-08-04T00:00:00"/>
    <n v="36"/>
    <n v="1"/>
    <s v="tier - 2"/>
    <s v="tier - 3"/>
    <s v="R1017"/>
    <n v="20773.63"/>
    <x v="1"/>
    <n v="1"/>
    <x v="0"/>
    <x v="0"/>
  </r>
  <r>
    <x v="479"/>
    <s v="Mr."/>
    <s v="Damon"/>
    <s v="Valenzona"/>
    <n v="28.69"/>
    <n v="6.23"/>
    <x v="0"/>
    <s v="No"/>
    <x v="0"/>
    <s v="Sep"/>
    <n v="1992"/>
    <n v="14"/>
    <d v="1992-09-14T00:00:00"/>
    <n v="30"/>
    <n v="3"/>
    <s v="tier - 3"/>
    <s v="tier - 1"/>
    <s v="R1012"/>
    <n v="20745.990000000002"/>
    <x v="1"/>
    <n v="1"/>
    <x v="0"/>
    <x v="1"/>
  </r>
  <r>
    <x v="480"/>
    <s v="Mr."/>
    <s v="Jeffrey"/>
    <s v="Young"/>
    <n v="40.28"/>
    <n v="8.9"/>
    <x v="0"/>
    <s v="No"/>
    <x v="0"/>
    <s v="Aug"/>
    <n v="1965"/>
    <n v="1"/>
    <d v="1965-08-01T00:00:00"/>
    <n v="57"/>
    <n v="0"/>
    <s v="tier - 3"/>
    <s v="tier - 2"/>
    <s v="R1019"/>
    <n v="20709.02"/>
    <x v="0"/>
    <n v="0"/>
    <x v="1"/>
    <x v="0"/>
  </r>
  <r>
    <x v="481"/>
    <s v="Mr."/>
    <s v="Malcolm J."/>
    <s v="Richards"/>
    <n v="37.299999999999997"/>
    <n v="7.79"/>
    <x v="1"/>
    <s v="No"/>
    <x v="0"/>
    <s v="Dec"/>
    <n v="1967"/>
    <n v="17"/>
    <d v="1967-12-17T00:00:00"/>
    <n v="55"/>
    <n v="0"/>
    <s v="tier - 2"/>
    <s v="tier - 3"/>
    <s v="R1011"/>
    <n v="20630.28"/>
    <x v="0"/>
    <n v="0"/>
    <x v="1"/>
    <x v="0"/>
  </r>
  <r>
    <x v="482"/>
    <s v="Ms."/>
    <s v="Margaret B."/>
    <s v="Alexson"/>
    <n v="54.47"/>
    <n v="4.49"/>
    <x v="1"/>
    <s v="No"/>
    <x v="0"/>
    <s v="Jul"/>
    <n v="1966"/>
    <n v="9"/>
    <d v="1966-07-09T00:00:00"/>
    <n v="56"/>
    <n v="0"/>
    <s v="tier - 3"/>
    <s v="tier - 2"/>
    <s v="R1012"/>
    <n v="20568.32"/>
    <x v="0"/>
    <n v="2"/>
    <x v="1"/>
    <x v="2"/>
  </r>
  <r>
    <x v="483"/>
    <s v="Ms."/>
    <s v="Helen"/>
    <s v="Wright"/>
    <n v="38.06"/>
    <n v="5.24"/>
    <x v="1"/>
    <s v="No"/>
    <x v="1"/>
    <s v="Oct"/>
    <n v="1969"/>
    <n v="13"/>
    <d v="1969-10-13T00:00:00"/>
    <n v="53"/>
    <n v="3"/>
    <s v="tier - 2"/>
    <s v="tier - 2"/>
    <s v="R1013"/>
    <n v="20463"/>
    <x v="0"/>
    <n v="1"/>
    <x v="1"/>
    <x v="2"/>
  </r>
  <r>
    <x v="484"/>
    <s v="Mr."/>
    <s v="Matthew"/>
    <s v="McKenna"/>
    <n v="51.47"/>
    <n v="9.6"/>
    <x v="0"/>
    <s v="No"/>
    <x v="0"/>
    <s v="Oct"/>
    <n v="1962"/>
    <n v="18"/>
    <d v="1962-10-18T00:00:00"/>
    <n v="60"/>
    <n v="0"/>
    <s v="tier - 2"/>
    <s v="tier - 1"/>
    <s v="R1012"/>
    <n v="20446.849999999999"/>
    <x v="0"/>
    <n v="0"/>
    <x v="1"/>
    <x v="0"/>
  </r>
  <r>
    <x v="485"/>
    <s v="Mr."/>
    <s v="Jeff"/>
    <s v="Sallade"/>
    <n v="29.8"/>
    <n v="5.78"/>
    <x v="1"/>
    <s v="No"/>
    <x v="0"/>
    <s v="Jul"/>
    <n v="1985"/>
    <n v="12"/>
    <d v="1985-07-12T00:00:00"/>
    <n v="37"/>
    <n v="0"/>
    <s v="tier - 3"/>
    <s v="tier - 2"/>
    <s v="R1011"/>
    <n v="20420.599999999999"/>
    <x v="1"/>
    <n v="0"/>
    <x v="1"/>
    <x v="1"/>
  </r>
  <r>
    <x v="486"/>
    <s v="Mrs."/>
    <s v="Tara R"/>
    <s v="Argall"/>
    <n v="49.77"/>
    <n v="7.02"/>
    <x v="0"/>
    <s v="No"/>
    <x v="0"/>
    <s v="Jul"/>
    <n v="1962"/>
    <n v="2"/>
    <d v="1962-07-02T00:00:00"/>
    <n v="60"/>
    <n v="0"/>
    <s v="tier - 3"/>
    <s v="tier - 2"/>
    <s v="R1026"/>
    <n v="20354.5"/>
    <x v="0"/>
    <n v="0"/>
    <x v="1"/>
    <x v="0"/>
  </r>
  <r>
    <x v="487"/>
    <s v="Ms."/>
    <s v="Kristin"/>
    <s v="Patchell"/>
    <n v="25.555"/>
    <n v="4.09"/>
    <x v="1"/>
    <s v="No"/>
    <x v="0"/>
    <s v="Sep"/>
    <n v="1985"/>
    <n v="17"/>
    <d v="1985-09-17T00:00:00"/>
    <n v="37"/>
    <n v="1"/>
    <s v="tier - 3"/>
    <s v="tier - 1"/>
    <s v="R1024"/>
    <n v="20296.86"/>
    <x v="1"/>
    <n v="0"/>
    <x v="0"/>
    <x v="2"/>
  </r>
  <r>
    <x v="488"/>
    <s v="Mr."/>
    <s v="Timothy"/>
    <s v="Catoggio"/>
    <n v="29.64"/>
    <n v="4.93"/>
    <x v="0"/>
    <s v="No"/>
    <x v="1"/>
    <s v="Sep"/>
    <n v="1993"/>
    <n v="7"/>
    <d v="1993-09-07T00:00:00"/>
    <n v="29"/>
    <n v="1"/>
    <s v="tier - 3"/>
    <s v="tier - 3"/>
    <s v="R1016"/>
    <n v="20277.810000000001"/>
    <x v="1"/>
    <n v="1"/>
    <x v="1"/>
    <x v="2"/>
  </r>
  <r>
    <x v="489"/>
    <s v="Mr."/>
    <s v="Scott"/>
    <s v="Adams"/>
    <n v="53.93"/>
    <n v="5.34"/>
    <x v="1"/>
    <s v="No"/>
    <x v="0"/>
    <s v="Aug"/>
    <n v="1966"/>
    <n v="22"/>
    <d v="1966-08-22T00:00:00"/>
    <n v="56"/>
    <n v="0"/>
    <s v="tier - 2"/>
    <s v="tier - 3"/>
    <s v="R1012"/>
    <n v="20253.84"/>
    <x v="0"/>
    <n v="2"/>
    <x v="1"/>
    <x v="2"/>
  </r>
  <r>
    <x v="490"/>
    <s v="Ms."/>
    <s v="Carly E"/>
    <s v="Windt"/>
    <n v="28.024999999999999"/>
    <n v="5.65"/>
    <x v="0"/>
    <s v="No"/>
    <x v="0"/>
    <s v="Oct"/>
    <n v="1987"/>
    <n v="17"/>
    <d v="1987-10-17T00:00:00"/>
    <n v="35"/>
    <n v="0"/>
    <s v="tier - 2"/>
    <s v="tier - 3"/>
    <s v="R1012"/>
    <n v="20234.849999999999"/>
    <x v="1"/>
    <n v="1"/>
    <x v="0"/>
    <x v="2"/>
  </r>
  <r>
    <x v="491"/>
    <s v="Ms."/>
    <s v="Lisa"/>
    <s v="Ryan"/>
    <n v="27.5"/>
    <n v="4.49"/>
    <x v="0"/>
    <s v="No"/>
    <x v="0"/>
    <s v="Jun"/>
    <n v="1994"/>
    <n v="8"/>
    <d v="1994-06-08T00:00:00"/>
    <n v="29"/>
    <n v="2"/>
    <s v="tier - 2"/>
    <s v="tier - 1"/>
    <s v="R1011"/>
    <n v="20177.669999999998"/>
    <x v="1"/>
    <n v="0"/>
    <x v="1"/>
    <x v="2"/>
  </r>
  <r>
    <x v="492"/>
    <s v="Ms."/>
    <s v="Stacey"/>
    <s v="Marion"/>
    <n v="21.8"/>
    <n v="10.55"/>
    <x v="0"/>
    <s v="No"/>
    <x v="0"/>
    <s v="Jul"/>
    <n v="2002"/>
    <n v="9"/>
    <d v="2002-07-09T00:00:00"/>
    <n v="20"/>
    <n v="0"/>
    <s v="tier - 3"/>
    <s v="tier - 3"/>
    <s v="R1011"/>
    <n v="20167.34"/>
    <x v="2"/>
    <n v="0"/>
    <x v="0"/>
    <x v="0"/>
  </r>
  <r>
    <x v="493"/>
    <s v="Mr."/>
    <s v="Louis"/>
    <s v="Raffetto"/>
    <n v="26.41"/>
    <n v="4.92"/>
    <x v="1"/>
    <s v="No"/>
    <x v="1"/>
    <s v="Oct"/>
    <n v="1983"/>
    <n v="6"/>
    <d v="1983-10-06T00:00:00"/>
    <n v="39"/>
    <n v="0"/>
    <s v="tier - 2"/>
    <s v="tier - 1"/>
    <s v="R1016"/>
    <n v="20149.32"/>
    <x v="1"/>
    <n v="1"/>
    <x v="0"/>
    <x v="2"/>
  </r>
  <r>
    <x v="494"/>
    <s v="Mr."/>
    <s v="Brian R."/>
    <s v="Young"/>
    <n v="27.835000000000001"/>
    <n v="5.9"/>
    <x v="1"/>
    <s v="No"/>
    <x v="0"/>
    <s v="Jul"/>
    <n v="1988"/>
    <n v="25"/>
    <d v="1988-07-25T00:00:00"/>
    <n v="34"/>
    <n v="1"/>
    <s v="tier - 2"/>
    <s v="tier - 1"/>
    <s v="R1012"/>
    <n v="20009.63"/>
    <x v="1"/>
    <n v="1"/>
    <x v="0"/>
    <x v="1"/>
  </r>
  <r>
    <x v="495"/>
    <s v="Mrs."/>
    <s v="Jessica"/>
    <s v="Oehlke"/>
    <n v="51.74"/>
    <n v="4.9800000000000004"/>
    <x v="1"/>
    <s v="No"/>
    <x v="0"/>
    <s v="Aug"/>
    <n v="1966"/>
    <n v="10"/>
    <d v="1966-08-10T00:00:00"/>
    <n v="56"/>
    <n v="0"/>
    <s v="tier - 1"/>
    <s v="tier - 3"/>
    <s v="R1026"/>
    <n v="19995.29"/>
    <x v="0"/>
    <n v="2"/>
    <x v="1"/>
    <x v="2"/>
  </r>
  <r>
    <x v="496"/>
    <s v="Ms."/>
    <s v="Dawn M."/>
    <s v="Sudol"/>
    <n v="23.37"/>
    <n v="5.8"/>
    <x v="0"/>
    <s v="No"/>
    <x v="0"/>
    <s v="Oct"/>
    <n v="1980"/>
    <n v="9"/>
    <d v="1980-10-09T00:00:00"/>
    <n v="42"/>
    <n v="0"/>
    <s v="tier - 1"/>
    <s v="tier - 2"/>
    <s v="R1024"/>
    <n v="19964.75"/>
    <x v="2"/>
    <n v="0"/>
    <x v="0"/>
    <x v="1"/>
  </r>
  <r>
    <x v="497"/>
    <s v="Mr."/>
    <s v="Chris"/>
    <s v="Van Es"/>
    <n v="29.7"/>
    <n v="6.21"/>
    <x v="1"/>
    <s v="No"/>
    <x v="1"/>
    <s v="Oct"/>
    <n v="1997"/>
    <n v="18"/>
    <d v="1997-10-18T00:00:00"/>
    <n v="25"/>
    <n v="3"/>
    <s v="tier - 1"/>
    <s v="tier - 3"/>
    <s v="R1011"/>
    <n v="19933.46"/>
    <x v="1"/>
    <n v="1"/>
    <x v="0"/>
    <x v="1"/>
  </r>
  <r>
    <x v="498"/>
    <s v="Ms."/>
    <s v="Karen"/>
    <s v="Dolge"/>
    <n v="20.045000000000002"/>
    <n v="6.17"/>
    <x v="0"/>
    <s v="No"/>
    <x v="1"/>
    <s v="Oct"/>
    <n v="1979"/>
    <n v="30"/>
    <d v="1979-10-30T00:00:00"/>
    <n v="43"/>
    <n v="2"/>
    <s v="tier - 1"/>
    <s v="tier - 1"/>
    <s v="R1024"/>
    <n v="19798.05"/>
    <x v="2"/>
    <n v="1"/>
    <x v="0"/>
    <x v="1"/>
  </r>
  <r>
    <x v="499"/>
    <s v="Ms."/>
    <s v="Jessica"/>
    <s v="Marlier"/>
    <n v="27.83"/>
    <n v="5.36"/>
    <x v="0"/>
    <s v="No"/>
    <x v="0"/>
    <s v="Jun"/>
    <n v="1972"/>
    <n v="14"/>
    <d v="1972-06-14T00:00:00"/>
    <n v="50"/>
    <n v="3"/>
    <s v="tier - 1"/>
    <s v="tier - 3"/>
    <s v="R1013"/>
    <n v="19749.38"/>
    <x v="1"/>
    <n v="2"/>
    <x v="1"/>
    <x v="2"/>
  </r>
  <r>
    <x v="500"/>
    <s v="Mr."/>
    <s v="Mathieu"/>
    <s v="Girard"/>
    <n v="28.93"/>
    <n v="5.2"/>
    <x v="0"/>
    <s v="No"/>
    <x v="0"/>
    <s v="Aug"/>
    <n v="1990"/>
    <n v="8"/>
    <d v="1990-08-08T00:00:00"/>
    <n v="32"/>
    <n v="1"/>
    <s v="tier - 1"/>
    <s v="tier - 2"/>
    <s v="R1013"/>
    <n v="19719.689999999999"/>
    <x v="1"/>
    <n v="0"/>
    <x v="0"/>
    <x v="2"/>
  </r>
  <r>
    <x v="501"/>
    <s v="Mr."/>
    <s v="Kam S."/>
    <s v="Lee"/>
    <n v="33.82"/>
    <n v="5.42"/>
    <x v="0"/>
    <s v="No"/>
    <x v="0"/>
    <s v="Aug"/>
    <n v="1994"/>
    <n v="27"/>
    <d v="1994-08-27T00:00:00"/>
    <n v="28"/>
    <n v="0"/>
    <s v="tier - 1"/>
    <s v="tier - 2"/>
    <s v="R1012"/>
    <n v="19673.34"/>
    <x v="0"/>
    <n v="0"/>
    <x v="1"/>
    <x v="2"/>
  </r>
  <r>
    <x v="502"/>
    <s v="Ms."/>
    <s v="Valerie A"/>
    <s v="Hubbard"/>
    <n v="20.234999999999999"/>
    <n v="6.84"/>
    <x v="0"/>
    <s v="No"/>
    <x v="0"/>
    <s v="Sep"/>
    <n v="1978"/>
    <n v="24"/>
    <d v="1978-09-24T00:00:00"/>
    <n v="44"/>
    <n v="1"/>
    <s v="tier - 1"/>
    <s v="tier - 1"/>
    <s v="R1024"/>
    <n v="19594.810000000001"/>
    <x v="2"/>
    <n v="0"/>
    <x v="0"/>
    <x v="0"/>
  </r>
  <r>
    <x v="503"/>
    <s v="Ms."/>
    <s v="Freya R"/>
    <s v="Koester"/>
    <n v="49.2"/>
    <n v="10.9"/>
    <x v="1"/>
    <s v="No"/>
    <x v="1"/>
    <s v="Jul"/>
    <n v="1963"/>
    <n v="14"/>
    <d v="1963-07-14T00:00:00"/>
    <n v="59"/>
    <n v="0"/>
    <s v="tier - 1"/>
    <s v="tier - 3"/>
    <s v="R1012"/>
    <n v="19551.34"/>
    <x v="0"/>
    <n v="1"/>
    <x v="1"/>
    <x v="0"/>
  </r>
  <r>
    <x v="504"/>
    <s v="Ms."/>
    <s v="Jennifer"/>
    <s v="Matthews"/>
    <n v="26.4"/>
    <n v="4.87"/>
    <x v="1"/>
    <s v="No"/>
    <x v="0"/>
    <s v="Sep"/>
    <n v="1985"/>
    <n v="17"/>
    <d v="1985-09-17T00:00:00"/>
    <n v="37"/>
    <n v="0"/>
    <s v="tier - 1"/>
    <s v="tier - 1"/>
    <s v="R1013"/>
    <n v="19539.240000000002"/>
    <x v="1"/>
    <n v="0"/>
    <x v="0"/>
    <x v="2"/>
  </r>
  <r>
    <x v="505"/>
    <s v="Ms."/>
    <s v="Kara"/>
    <s v="Rubinich"/>
    <n v="28.38"/>
    <n v="6.07"/>
    <x v="0"/>
    <s v="No"/>
    <x v="0"/>
    <s v="Aug"/>
    <n v="1992"/>
    <n v="19"/>
    <d v="1992-08-19T00:00:00"/>
    <n v="30"/>
    <n v="1"/>
    <s v="tier - 1"/>
    <s v="tier - 2"/>
    <s v="R1013"/>
    <n v="19521.97"/>
    <x v="1"/>
    <n v="1"/>
    <x v="0"/>
    <x v="1"/>
  </r>
  <r>
    <x v="506"/>
    <s v="Mr."/>
    <s v="Bradley A."/>
    <s v="Alban"/>
    <n v="24.64"/>
    <n v="4.33"/>
    <x v="0"/>
    <s v="No"/>
    <x v="0"/>
    <s v="Nov"/>
    <n v="1980"/>
    <n v="8"/>
    <d v="1980-11-08T00:00:00"/>
    <n v="42"/>
    <n v="0"/>
    <s v="tier - 1"/>
    <s v="tier - 1"/>
    <s v="R1013"/>
    <n v="19515.54"/>
    <x v="2"/>
    <n v="0"/>
    <x v="0"/>
    <x v="2"/>
  </r>
  <r>
    <x v="507"/>
    <s v="Mr."/>
    <s v="Brendan"/>
    <s v="Corcoran"/>
    <n v="39.71"/>
    <n v="5.83"/>
    <x v="0"/>
    <s v="No"/>
    <x v="0"/>
    <s v="Nov"/>
    <n v="1987"/>
    <n v="30"/>
    <d v="1987-11-30T00:00:00"/>
    <n v="35"/>
    <n v="4"/>
    <s v="tier - 1"/>
    <s v="tier - 3"/>
    <s v="R1019"/>
    <n v="19496.72"/>
    <x v="0"/>
    <n v="1"/>
    <x v="1"/>
    <x v="1"/>
  </r>
  <r>
    <x v="508"/>
    <s v="Ms."/>
    <s v="Amber R"/>
    <s v="Sargent"/>
    <n v="22.22"/>
    <n v="5.5"/>
    <x v="0"/>
    <s v="No"/>
    <x v="0"/>
    <s v="Dec"/>
    <n v="1982"/>
    <n v="15"/>
    <d v="1982-12-15T00:00:00"/>
    <n v="40"/>
    <n v="2"/>
    <s v="tier - 1"/>
    <s v="tier - 1"/>
    <s v="R1013"/>
    <n v="19444.27"/>
    <x v="2"/>
    <n v="0"/>
    <x v="0"/>
    <x v="2"/>
  </r>
  <r>
    <x v="509"/>
    <s v="Mr."/>
    <s v="Sean K"/>
    <s v="Watson"/>
    <n v="33.344999999999999"/>
    <n v="4.79"/>
    <x v="0"/>
    <s v="No"/>
    <x v="1"/>
    <s v="Sep"/>
    <n v="1993"/>
    <n v="6"/>
    <d v="1993-09-06T00:00:00"/>
    <n v="29"/>
    <n v="2"/>
    <s v="tier - 1"/>
    <s v="tier - 3"/>
    <s v="R1012"/>
    <n v="19442.349999999999"/>
    <x v="0"/>
    <n v="1"/>
    <x v="1"/>
    <x v="2"/>
  </r>
  <r>
    <x v="510"/>
    <s v="Mr."/>
    <s v="Rick"/>
    <s v="Esponda"/>
    <n v="24.42"/>
    <n v="5.81"/>
    <x v="0"/>
    <s v="No"/>
    <x v="0"/>
    <s v="Jun"/>
    <n v="1987"/>
    <n v="30"/>
    <d v="1987-06-30T00:00:00"/>
    <n v="35"/>
    <n v="3"/>
    <s v="tier - 1"/>
    <s v="tier - 3"/>
    <s v="R1013"/>
    <n v="19362"/>
    <x v="2"/>
    <n v="1"/>
    <x v="0"/>
    <x v="1"/>
  </r>
  <r>
    <x v="511"/>
    <s v="Mr."/>
    <s v="Matthew"/>
    <s v="Krall"/>
    <n v="29.81"/>
    <n v="5.58"/>
    <x v="0"/>
    <s v="No"/>
    <x v="0"/>
    <s v="Aug"/>
    <n v="1991"/>
    <n v="24"/>
    <d v="1991-08-24T00:00:00"/>
    <n v="31"/>
    <n v="0"/>
    <s v="tier - 1"/>
    <s v="tier - 3"/>
    <s v="R1013"/>
    <n v="19350.37"/>
    <x v="1"/>
    <n v="0"/>
    <x v="0"/>
    <x v="2"/>
  </r>
  <r>
    <x v="512"/>
    <s v="Mr."/>
    <s v="Brady"/>
    <s v="Poskin"/>
    <n v="51.18"/>
    <n v="4.4000000000000004"/>
    <x v="1"/>
    <s v="No"/>
    <x v="0"/>
    <s v="Nov"/>
    <n v="1966"/>
    <n v="15"/>
    <d v="1966-11-15T00:00:00"/>
    <n v="56"/>
    <n v="0"/>
    <s v="tier - 1"/>
    <s v="tier - 1"/>
    <s v="R1012"/>
    <n v="19321.060000000001"/>
    <x v="0"/>
    <n v="2"/>
    <x v="1"/>
    <x v="2"/>
  </r>
  <r>
    <x v="513"/>
    <s v="Ms."/>
    <s v="Kameko"/>
    <s v="Halfmann"/>
    <n v="51.37"/>
    <n v="8.18"/>
    <x v="1"/>
    <s v="No"/>
    <x v="0"/>
    <s v="Jul"/>
    <n v="1967"/>
    <n v="29"/>
    <d v="1967-07-29T00:00:00"/>
    <n v="55"/>
    <n v="0"/>
    <s v="tier - 1"/>
    <s v="tier - 1"/>
    <s v="R1012"/>
    <n v="19259.96"/>
    <x v="0"/>
    <n v="0"/>
    <x v="1"/>
    <x v="0"/>
  </r>
  <r>
    <x v="514"/>
    <s v="Mr."/>
    <s v="Jeremy A"/>
    <s v="Klapper"/>
    <n v="36.19"/>
    <n v="5.52"/>
    <x v="1"/>
    <s v="No"/>
    <x v="0"/>
    <s v="Dec"/>
    <n v="1985"/>
    <n v="28"/>
    <d v="1985-12-28T00:00:00"/>
    <n v="37"/>
    <n v="0"/>
    <s v="tier - 1"/>
    <s v="tier - 3"/>
    <s v="R1013"/>
    <n v="19214.71"/>
    <x v="0"/>
    <n v="0"/>
    <x v="1"/>
    <x v="2"/>
  </r>
  <r>
    <x v="515"/>
    <s v="Mr."/>
    <s v="Daniel"/>
    <s v="George"/>
    <n v="25.9"/>
    <n v="4.84"/>
    <x v="0"/>
    <s v="No"/>
    <x v="0"/>
    <s v="Sep"/>
    <n v="1991"/>
    <n v="16"/>
    <d v="1991-09-16T00:00:00"/>
    <n v="31"/>
    <n v="3"/>
    <s v="tier - 1"/>
    <s v="tier - 3"/>
    <s v="R1011"/>
    <n v="19199.939999999999"/>
    <x v="1"/>
    <n v="0"/>
    <x v="0"/>
    <x v="2"/>
  </r>
  <r>
    <x v="516"/>
    <s v="Ms."/>
    <s v="Amanda"/>
    <s v="Hicks"/>
    <n v="35.72"/>
    <n v="4.08"/>
    <x v="0"/>
    <s v="No"/>
    <x v="1"/>
    <s v="Jul"/>
    <n v="1979"/>
    <n v="2"/>
    <d v="1979-07-02T00:00:00"/>
    <n v="43"/>
    <n v="2"/>
    <s v="tier - 1"/>
    <s v="tier - 1"/>
    <s v="R1024"/>
    <n v="19144.580000000002"/>
    <x v="0"/>
    <n v="1"/>
    <x v="1"/>
    <x v="2"/>
  </r>
  <r>
    <x v="517"/>
    <s v="Ms."/>
    <s v="Karen"/>
    <s v="Lockyer"/>
    <n v="27.94"/>
    <n v="4.4800000000000004"/>
    <x v="0"/>
    <s v="No"/>
    <x v="1"/>
    <s v="Sep"/>
    <n v="1993"/>
    <n v="28"/>
    <d v="1993-09-28T00:00:00"/>
    <n v="29"/>
    <n v="1"/>
    <s v="tier - 1"/>
    <s v="tier - 2"/>
    <s v="R1013"/>
    <n v="19107.78"/>
    <x v="1"/>
    <n v="1"/>
    <x v="0"/>
    <x v="2"/>
  </r>
  <r>
    <x v="518"/>
    <s v="Mr."/>
    <s v="Gregory"/>
    <s v="Byrnes"/>
    <n v="27.1"/>
    <n v="5.73"/>
    <x v="0"/>
    <s v="No"/>
    <x v="0"/>
    <s v="Jun"/>
    <n v="1989"/>
    <n v="5"/>
    <d v="1989-06-05T00:00:00"/>
    <n v="34"/>
    <n v="1"/>
    <s v="tier - 1"/>
    <s v="tier - 3"/>
    <s v="R1011"/>
    <n v="19040.88"/>
    <x v="1"/>
    <n v="0"/>
    <x v="0"/>
    <x v="1"/>
  </r>
  <r>
    <x v="519"/>
    <s v="Ms."/>
    <s v="Sabine"/>
    <s v="Norris"/>
    <n v="18.3"/>
    <n v="5.46"/>
    <x v="1"/>
    <s v="No"/>
    <x v="1"/>
    <s v="Dec"/>
    <n v="1983"/>
    <n v="19"/>
    <d v="1983-12-19T00:00:00"/>
    <n v="39"/>
    <n v="5"/>
    <s v="tier - 1"/>
    <s v="tier - 3"/>
    <s v="R1011"/>
    <n v="19023.259999999998"/>
    <x v="3"/>
    <n v="1"/>
    <x v="0"/>
    <x v="2"/>
  </r>
  <r>
    <x v="520"/>
    <s v="Mr."/>
    <s v="Joseph"/>
    <s v="Darda"/>
    <n v="25.3"/>
    <n v="5.0199999999999996"/>
    <x v="1"/>
    <s v="No"/>
    <x v="0"/>
    <s v="Oct"/>
    <n v="1988"/>
    <n v="24"/>
    <d v="1988-10-24T00:00:00"/>
    <n v="34"/>
    <n v="2"/>
    <s v="tier - 1"/>
    <s v="tier - 3"/>
    <s v="R1013"/>
    <n v="18972.5"/>
    <x v="1"/>
    <n v="1"/>
    <x v="0"/>
    <x v="2"/>
  </r>
  <r>
    <x v="521"/>
    <s v="Mr."/>
    <s v="Adam"/>
    <s v="Otstot"/>
    <n v="38.83"/>
    <n v="6.36"/>
    <x v="0"/>
    <s v="No"/>
    <x v="0"/>
    <s v="Nov"/>
    <n v="1992"/>
    <n v="30"/>
    <d v="1992-11-30T00:00:00"/>
    <n v="30"/>
    <n v="1"/>
    <s v="tier - 1"/>
    <s v="tier - 1"/>
    <s v="R1013"/>
    <n v="18963.169999999998"/>
    <x v="0"/>
    <n v="1"/>
    <x v="1"/>
    <x v="1"/>
  </r>
  <r>
    <x v="522"/>
    <s v="Ms."/>
    <s v="Karolyn A"/>
    <s v="Bowley"/>
    <n v="27.6"/>
    <n v="5.36"/>
    <x v="0"/>
    <s v="No"/>
    <x v="0"/>
    <s v="Aug"/>
    <n v="1998"/>
    <n v="6"/>
    <d v="1998-08-06T00:00:00"/>
    <n v="24"/>
    <n v="0"/>
    <s v="tier - 1"/>
    <s v="tier - 3"/>
    <s v="R1011"/>
    <n v="18955.22"/>
    <x v="1"/>
    <n v="1"/>
    <x v="1"/>
    <x v="2"/>
  </r>
  <r>
    <x v="523"/>
    <s v="Mrs."/>
    <s v="Anita L."/>
    <s v="Rogers"/>
    <n v="46.4"/>
    <n v="8.3699999999999992"/>
    <x v="1"/>
    <s v="No"/>
    <x v="1"/>
    <s v="Oct"/>
    <n v="1963"/>
    <n v="20"/>
    <d v="1963-10-20T00:00:00"/>
    <n v="59"/>
    <n v="0"/>
    <s v="tier - 1"/>
    <s v="tier - 1"/>
    <s v="R1026"/>
    <n v="18954.560000000001"/>
    <x v="0"/>
    <n v="1"/>
    <x v="1"/>
    <x v="0"/>
  </r>
  <r>
    <x v="524"/>
    <s v="Ms."/>
    <s v="Laura E."/>
    <s v="Mclaughlin"/>
    <n v="51.92"/>
    <n v="5.18"/>
    <x v="1"/>
    <s v="No"/>
    <x v="1"/>
    <s v="Aug"/>
    <n v="1969"/>
    <n v="3"/>
    <d v="1969-08-03T00:00:00"/>
    <n v="53"/>
    <n v="0"/>
    <s v="tier - 1"/>
    <s v="tier - 3"/>
    <s v="R1012"/>
    <n v="18932.810000000001"/>
    <x v="0"/>
    <n v="1"/>
    <x v="1"/>
    <x v="2"/>
  </r>
  <r>
    <x v="525"/>
    <s v="Ms."/>
    <s v="Sarah"/>
    <s v="Ziegler"/>
    <n v="32.395000000000003"/>
    <n v="5.68"/>
    <x v="1"/>
    <s v="No"/>
    <x v="0"/>
    <s v="Sep"/>
    <n v="1995"/>
    <n v="27"/>
    <d v="1995-09-27T00:00:00"/>
    <n v="27"/>
    <n v="1"/>
    <s v="tier - 1"/>
    <s v="tier - 2"/>
    <s v="R1024"/>
    <n v="18903.490000000002"/>
    <x v="0"/>
    <n v="1"/>
    <x v="1"/>
    <x v="2"/>
  </r>
  <r>
    <x v="526"/>
    <s v="Mrs."/>
    <s v="Ashley E"/>
    <s v="Hughey"/>
    <n v="46.19"/>
    <n v="7.31"/>
    <x v="1"/>
    <s v="No"/>
    <x v="1"/>
    <s v="Dec"/>
    <n v="1963"/>
    <n v="6"/>
    <d v="1963-12-06T00:00:00"/>
    <n v="59"/>
    <n v="0"/>
    <s v="tier - 1"/>
    <s v="tier - 1"/>
    <s v="R1026"/>
    <n v="18883.330000000002"/>
    <x v="0"/>
    <n v="1"/>
    <x v="1"/>
    <x v="0"/>
  </r>
  <r>
    <x v="527"/>
    <s v="Ms."/>
    <s v="Lindsey"/>
    <s v="Knast"/>
    <n v="27.93"/>
    <n v="4.67"/>
    <x v="0"/>
    <s v="No"/>
    <x v="1"/>
    <s v="Jul"/>
    <n v="2003"/>
    <n v="24"/>
    <d v="2003-07-24T00:00:00"/>
    <n v="19"/>
    <n v="3"/>
    <s v="tier - 1"/>
    <s v="tier - 3"/>
    <s v="R1012"/>
    <n v="18838.7"/>
    <x v="1"/>
    <n v="1"/>
    <x v="1"/>
    <x v="2"/>
  </r>
  <r>
    <x v="528"/>
    <s v="Mr."/>
    <s v="Alan"/>
    <s v="Stob"/>
    <n v="45.62"/>
    <n v="6.87"/>
    <x v="0"/>
    <s v="No"/>
    <x v="0"/>
    <s v="Dec"/>
    <n v="1962"/>
    <n v="18"/>
    <d v="1962-12-18T00:00:00"/>
    <n v="60"/>
    <n v="0"/>
    <s v="tier - 1"/>
    <s v="tier - 1"/>
    <s v="R1023"/>
    <n v="18815.53"/>
    <x v="0"/>
    <n v="0"/>
    <x v="1"/>
    <x v="0"/>
  </r>
  <r>
    <x v="529"/>
    <s v="Mr."/>
    <s v="Dan R."/>
    <s v="Jensen"/>
    <n v="35.31"/>
    <n v="5.87"/>
    <x v="0"/>
    <s v="No"/>
    <x v="1"/>
    <s v="Oct"/>
    <n v="1979"/>
    <n v="15"/>
    <d v="1979-10-15T00:00:00"/>
    <n v="43"/>
    <n v="2"/>
    <s v="tier - 1"/>
    <s v="tier - 2"/>
    <s v="R1013"/>
    <n v="18806.150000000001"/>
    <x v="0"/>
    <n v="1"/>
    <x v="1"/>
    <x v="1"/>
  </r>
  <r>
    <x v="530"/>
    <s v="Ms."/>
    <s v="Katie"/>
    <s v="Mutter"/>
    <n v="30.4"/>
    <n v="4.07"/>
    <x v="1"/>
    <s v="No"/>
    <x v="0"/>
    <s v="Nov"/>
    <n v="1995"/>
    <n v="28"/>
    <d v="1995-11-28T00:00:00"/>
    <n v="27"/>
    <n v="3"/>
    <s v="tier - 1"/>
    <s v="tier - 1"/>
    <s v="R1012"/>
    <n v="18804.75"/>
    <x v="0"/>
    <n v="1"/>
    <x v="1"/>
    <x v="2"/>
  </r>
  <r>
    <x v="531"/>
    <s v="Mr."/>
    <s v="Eric"/>
    <s v="Ahern"/>
    <n v="20.13"/>
    <n v="6.47"/>
    <x v="0"/>
    <s v="No"/>
    <x v="1"/>
    <s v="Nov"/>
    <n v="1979"/>
    <n v="19"/>
    <d v="1979-11-19T00:00:00"/>
    <n v="43"/>
    <n v="2"/>
    <s v="tier - 1"/>
    <s v="tier - 1"/>
    <s v="R1013"/>
    <n v="18767.740000000002"/>
    <x v="2"/>
    <n v="1"/>
    <x v="0"/>
    <x v="0"/>
  </r>
  <r>
    <x v="532"/>
    <s v="Ms."/>
    <s v="Cathryn"/>
    <s v="Chviruk"/>
    <n v="23.655000000000001"/>
    <n v="5.14"/>
    <x v="0"/>
    <s v="No"/>
    <x v="0"/>
    <s v="Dec"/>
    <n v="1992"/>
    <n v="27"/>
    <d v="1992-12-27T00:00:00"/>
    <n v="30"/>
    <n v="3"/>
    <s v="tier - 1"/>
    <s v="tier - 2"/>
    <s v="R1012"/>
    <n v="18765.88"/>
    <x v="2"/>
    <n v="1"/>
    <x v="0"/>
    <x v="2"/>
  </r>
  <r>
    <x v="533"/>
    <s v="Mr."/>
    <s v="Brendan"/>
    <s v="Meehan"/>
    <n v="49.05"/>
    <n v="9.77"/>
    <x v="1"/>
    <s v="No"/>
    <x v="0"/>
    <s v="Aug"/>
    <n v="1967"/>
    <n v="30"/>
    <d v="1967-08-30T00:00:00"/>
    <n v="55"/>
    <n v="0"/>
    <s v="tier - 1"/>
    <s v="tier - 1"/>
    <s v="R1023"/>
    <n v="18694.689999999999"/>
    <x v="0"/>
    <n v="0"/>
    <x v="1"/>
    <x v="0"/>
  </r>
  <r>
    <x v="534"/>
    <s v="Ms."/>
    <s v="Shauna"/>
    <s v="Gammon"/>
    <n v="51.94"/>
    <n v="8.8000000000000007"/>
    <x v="1"/>
    <s v="No"/>
    <x v="0"/>
    <s v="Oct"/>
    <n v="1970"/>
    <n v="17"/>
    <d v="1970-10-17T00:00:00"/>
    <n v="52"/>
    <n v="0"/>
    <s v="tier - 1"/>
    <s v="tier - 3"/>
    <s v="R1012"/>
    <n v="18682.740000000002"/>
    <x v="0"/>
    <n v="2"/>
    <x v="1"/>
    <x v="0"/>
  </r>
  <r>
    <x v="535"/>
    <s v="Mr."/>
    <s v="Terence"/>
    <s v="Lee"/>
    <n v="29.83"/>
    <n v="5.84"/>
    <x v="0"/>
    <s v="No"/>
    <x v="0"/>
    <s v="Sep"/>
    <n v="1998"/>
    <n v="23"/>
    <d v="1998-09-23T00:00:00"/>
    <n v="24"/>
    <n v="0"/>
    <s v="tier - 1"/>
    <s v="tier - 1"/>
    <s v="R1019"/>
    <n v="18648.419999999998"/>
    <x v="1"/>
    <n v="1"/>
    <x v="0"/>
    <x v="1"/>
  </r>
  <r>
    <x v="536"/>
    <s v="Ms."/>
    <s v="Marisol"/>
    <s v="Franco"/>
    <n v="22.6"/>
    <n v="10.43"/>
    <x v="1"/>
    <s v="No"/>
    <x v="0"/>
    <s v="Aug"/>
    <n v="1986"/>
    <n v="12"/>
    <d v="1986-08-12T00:00:00"/>
    <n v="36"/>
    <n v="2"/>
    <s v="tier - 1"/>
    <s v="tier - 3"/>
    <s v="R1011"/>
    <n v="18608.259999999998"/>
    <x v="2"/>
    <n v="1"/>
    <x v="0"/>
    <x v="0"/>
  </r>
  <r>
    <x v="537"/>
    <s v="Ms."/>
    <s v="Lindsay"/>
    <s v="Patterson"/>
    <n v="46.69"/>
    <n v="4.25"/>
    <x v="1"/>
    <s v="No"/>
    <x v="0"/>
    <s v="Sep"/>
    <n v="1964"/>
    <n v="26"/>
    <d v="1964-09-26T00:00:00"/>
    <n v="58"/>
    <n v="0"/>
    <s v="tier - 1"/>
    <s v="tier - 2"/>
    <s v="R1012"/>
    <n v="18443.11"/>
    <x v="0"/>
    <n v="1"/>
    <x v="1"/>
    <x v="2"/>
  </r>
  <r>
    <x v="538"/>
    <s v="Ms."/>
    <s v="Katie"/>
    <s v="Valdes"/>
    <n v="28.49"/>
    <n v="4.8899999999999997"/>
    <x v="0"/>
    <s v="No"/>
    <x v="0"/>
    <s v="Dec"/>
    <n v="1999"/>
    <n v="15"/>
    <d v="1999-12-15T00:00:00"/>
    <n v="23"/>
    <n v="1"/>
    <s v="tier - 1"/>
    <s v="tier - 2"/>
    <s v="R1013"/>
    <n v="18328.240000000002"/>
    <x v="1"/>
    <n v="0"/>
    <x v="0"/>
    <x v="2"/>
  </r>
  <r>
    <x v="539"/>
    <s v="Mr."/>
    <s v="Daniel"/>
    <s v="Craig"/>
    <n v="28.5"/>
    <n v="5.55"/>
    <x v="1"/>
    <s v="No"/>
    <x v="0"/>
    <s v="Jul"/>
    <n v="1995"/>
    <n v="4"/>
    <d v="1995-07-04T00:00:00"/>
    <n v="27"/>
    <n v="0"/>
    <s v="tier - 1"/>
    <s v="tier - 3"/>
    <s v="R1012"/>
    <n v="18310.740000000002"/>
    <x v="1"/>
    <n v="1"/>
    <x v="0"/>
    <x v="2"/>
  </r>
  <r>
    <x v="540"/>
    <s v="Mr."/>
    <s v="Brett W"/>
    <s v="Whipple"/>
    <n v="24.4"/>
    <n v="4.5199999999999996"/>
    <x v="0"/>
    <s v="No"/>
    <x v="0"/>
    <s v="Dec"/>
    <n v="1992"/>
    <n v="25"/>
    <d v="1992-12-25T00:00:00"/>
    <n v="30"/>
    <n v="3"/>
    <s v="tier - 1"/>
    <s v="tier - 3"/>
    <s v="R1011"/>
    <n v="18259.22"/>
    <x v="2"/>
    <n v="1"/>
    <x v="0"/>
    <x v="2"/>
  </r>
  <r>
    <x v="541"/>
    <s v="Mr."/>
    <s v="Dylan J"/>
    <s v="Marton"/>
    <n v="29.15"/>
    <n v="4.45"/>
    <x v="1"/>
    <s v="No"/>
    <x v="0"/>
    <s v="Aug"/>
    <n v="1995"/>
    <n v="3"/>
    <d v="1995-08-03T00:00:00"/>
    <n v="27"/>
    <n v="0"/>
    <s v="tier - 1"/>
    <s v="tier - 1"/>
    <s v="R1013"/>
    <n v="18246.5"/>
    <x v="1"/>
    <n v="1"/>
    <x v="0"/>
    <x v="2"/>
  </r>
  <r>
    <x v="542"/>
    <s v="Ms."/>
    <s v="Elizabeth"/>
    <s v="Hildebrandt"/>
    <n v="27.28"/>
    <n v="4.72"/>
    <x v="0"/>
    <s v="yes"/>
    <x v="0"/>
    <s v="Sep"/>
    <n v="2004"/>
    <n v="10"/>
    <d v="2004-09-10T00:00:00"/>
    <n v="18"/>
    <n v="3"/>
    <s v="tier - 1"/>
    <s v="tier - 3"/>
    <s v="R1013"/>
    <n v="18223.45"/>
    <x v="1"/>
    <n v="1"/>
    <x v="0"/>
    <x v="2"/>
  </r>
  <r>
    <x v="543"/>
    <s v="Ms."/>
    <s v="Brooke M."/>
    <s v="Biggs"/>
    <n v="32.229999999999997"/>
    <n v="4.6500000000000004"/>
    <x v="1"/>
    <s v="No"/>
    <x v="1"/>
    <s v="Jun"/>
    <n v="1997"/>
    <n v="15"/>
    <d v="1997-06-15T00:00:00"/>
    <n v="25"/>
    <n v="1"/>
    <s v="tier - 1"/>
    <s v="tier - 1"/>
    <s v="R1013"/>
    <n v="18218.16"/>
    <x v="0"/>
    <n v="1"/>
    <x v="1"/>
    <x v="2"/>
  </r>
  <r>
    <x v="544"/>
    <s v="Mrs."/>
    <s v="Teiko"/>
    <s v="Shigezumi"/>
    <n v="44.2"/>
    <n v="11.34"/>
    <x v="1"/>
    <s v="No"/>
    <x v="1"/>
    <s v="Jul"/>
    <n v="1963"/>
    <n v="4"/>
    <d v="1963-07-04T00:00:00"/>
    <n v="59"/>
    <n v="0"/>
    <s v="tier - 1"/>
    <s v="tier - 2"/>
    <s v="R1026"/>
    <n v="18208.34"/>
    <x v="0"/>
    <n v="1"/>
    <x v="1"/>
    <x v="0"/>
  </r>
  <r>
    <x v="545"/>
    <s v="Mr."/>
    <s v="Zachary"/>
    <s v="Meineke"/>
    <n v="29.734999999999999"/>
    <n v="4.53"/>
    <x v="0"/>
    <s v="No"/>
    <x v="1"/>
    <s v="Jul"/>
    <n v="1993"/>
    <n v="12"/>
    <d v="1993-07-12T00:00:00"/>
    <n v="29"/>
    <n v="2"/>
    <s v="tier - 1"/>
    <s v="tier - 1"/>
    <s v="R1012"/>
    <n v="18157.88"/>
    <x v="1"/>
    <n v="1"/>
    <x v="1"/>
    <x v="2"/>
  </r>
  <r>
    <x v="546"/>
    <s v="Ms."/>
    <s v="Johannah"/>
    <s v="Ludington"/>
    <n v="28.31"/>
    <n v="6.35"/>
    <x v="0"/>
    <s v="No"/>
    <x v="0"/>
    <s v="Oct"/>
    <n v="1999"/>
    <n v="24"/>
    <d v="1999-10-24T00:00:00"/>
    <n v="23"/>
    <n v="0"/>
    <s v="tier - 1"/>
    <s v="tier - 1"/>
    <s v="R1012"/>
    <n v="18033.97"/>
    <x v="1"/>
    <n v="0"/>
    <x v="0"/>
    <x v="1"/>
  </r>
  <r>
    <x v="547"/>
    <s v="Mr."/>
    <s v="Ryan A"/>
    <s v="Perrich"/>
    <n v="46.62"/>
    <n v="8.51"/>
    <x v="0"/>
    <s v="No"/>
    <x v="0"/>
    <s v="Oct"/>
    <n v="1965"/>
    <n v="17"/>
    <d v="1965-10-17T00:00:00"/>
    <n v="57"/>
    <n v="0"/>
    <s v="tier - 1"/>
    <s v="tier - 2"/>
    <s v="R1012"/>
    <n v="18031.189999999999"/>
    <x v="0"/>
    <n v="0"/>
    <x v="1"/>
    <x v="0"/>
  </r>
  <r>
    <x v="548"/>
    <s v="Mr."/>
    <s v="Andres Sr."/>
    <s v="Cervantes"/>
    <n v="51.75"/>
    <n v="8.59"/>
    <x v="1"/>
    <s v="No"/>
    <x v="0"/>
    <s v="Jun"/>
    <n v="1975"/>
    <n v="27"/>
    <d v="1975-06-27T00:00:00"/>
    <n v="47"/>
    <n v="1"/>
    <s v="tier - 1"/>
    <s v="tier - 3"/>
    <s v="R1023"/>
    <n v="18031.16"/>
    <x v="0"/>
    <n v="1"/>
    <x v="1"/>
    <x v="0"/>
  </r>
  <r>
    <x v="549"/>
    <s v="Mr."/>
    <s v="Bryan"/>
    <s v="Andrews"/>
    <n v="25.7"/>
    <n v="4.13"/>
    <x v="1"/>
    <s v="No"/>
    <x v="0"/>
    <s v="Sep"/>
    <n v="2001"/>
    <n v="28"/>
    <d v="2001-09-28T00:00:00"/>
    <n v="21"/>
    <n v="4"/>
    <s v="tier - 1"/>
    <s v="tier - 2"/>
    <s v="R1011"/>
    <n v="17942.11"/>
    <x v="1"/>
    <n v="0"/>
    <x v="0"/>
    <x v="2"/>
  </r>
  <r>
    <x v="550"/>
    <s v="Ms."/>
    <s v="Lizette"/>
    <s v="Ruvalcaba"/>
    <n v="31.79"/>
    <n v="4.55"/>
    <x v="0"/>
    <s v="No"/>
    <x v="0"/>
    <s v="Oct"/>
    <n v="1977"/>
    <n v="17"/>
    <d v="1977-10-17T00:00:00"/>
    <n v="45"/>
    <n v="0"/>
    <s v="tier - 1"/>
    <s v="tier - 2"/>
    <s v="R1013"/>
    <n v="17929.3"/>
    <x v="0"/>
    <n v="0"/>
    <x v="1"/>
    <x v="2"/>
  </r>
  <r>
    <x v="551"/>
    <s v="Mr."/>
    <s v="Don"/>
    <s v="King"/>
    <n v="24.795000000000002"/>
    <n v="4.5199999999999996"/>
    <x v="0"/>
    <s v="No"/>
    <x v="0"/>
    <s v="Dec"/>
    <n v="1989"/>
    <n v="4"/>
    <d v="1989-12-04T00:00:00"/>
    <n v="33"/>
    <n v="0"/>
    <s v="tier - 1"/>
    <s v="tier - 2"/>
    <s v="R1017"/>
    <n v="17904.53"/>
    <x v="2"/>
    <n v="0"/>
    <x v="0"/>
    <x v="2"/>
  </r>
  <r>
    <x v="552"/>
    <s v="Mr."/>
    <s v="Jeb"/>
    <s v="Stone"/>
    <n v="53.98"/>
    <n v="5.07"/>
    <x v="0"/>
    <s v="No"/>
    <x v="1"/>
    <s v="Nov"/>
    <n v="1979"/>
    <n v="12"/>
    <d v="1979-11-12T00:00:00"/>
    <n v="43"/>
    <n v="2"/>
    <s v="tier - 1"/>
    <s v="tier - 3"/>
    <s v="R1012"/>
    <n v="17882.669999999998"/>
    <x v="0"/>
    <n v="1"/>
    <x v="1"/>
    <x v="2"/>
  </r>
  <r>
    <x v="553"/>
    <s v="Ms."/>
    <s v="Amy R."/>
    <s v="Campbell"/>
    <n v="41.325000000000003"/>
    <n v="4.04"/>
    <x v="1"/>
    <s v="No"/>
    <x v="1"/>
    <s v="Aug"/>
    <n v="1997"/>
    <n v="26"/>
    <d v="1997-08-26T00:00:00"/>
    <n v="25"/>
    <n v="0"/>
    <s v="tier - 1"/>
    <s v="tier - 2"/>
    <s v="R1024"/>
    <n v="17878.900000000001"/>
    <x v="0"/>
    <n v="1"/>
    <x v="1"/>
    <x v="2"/>
  </r>
  <r>
    <x v="554"/>
    <s v="Mr."/>
    <s v="Brian"/>
    <s v="Asher"/>
    <n v="51.65"/>
    <n v="5.3"/>
    <x v="1"/>
    <s v="No"/>
    <x v="0"/>
    <s v="Dec"/>
    <n v="1976"/>
    <n v="12"/>
    <d v="1976-12-12T00:00:00"/>
    <n v="46"/>
    <n v="2"/>
    <s v="tier - 1"/>
    <s v="tier - 2"/>
    <s v="R1012"/>
    <n v="17862.919999999998"/>
    <x v="0"/>
    <n v="0"/>
    <x v="1"/>
    <x v="2"/>
  </r>
  <r>
    <x v="555"/>
    <s v="Mr."/>
    <s v="Mike G"/>
    <s v="Mazzotta"/>
    <n v="44.52"/>
    <n v="8.64"/>
    <x v="1"/>
    <s v="No"/>
    <x v="1"/>
    <s v="Dec"/>
    <n v="1963"/>
    <n v="8"/>
    <d v="1963-12-08T00:00:00"/>
    <n v="59"/>
    <n v="0"/>
    <s v="tier - 1"/>
    <s v="tier - 2"/>
    <s v="R1012"/>
    <n v="17832.599999999999"/>
    <x v="0"/>
    <n v="1"/>
    <x v="1"/>
    <x v="0"/>
  </r>
  <r>
    <x v="556"/>
    <s v="Ms."/>
    <s v="Simonezitrone Sr."/>
    <s v="Huttl"/>
    <n v="53.29"/>
    <n v="4.03"/>
    <x v="0"/>
    <s v="No"/>
    <x v="1"/>
    <s v="Oct"/>
    <n v="1979"/>
    <n v="10"/>
    <d v="1979-10-10T00:00:00"/>
    <n v="43"/>
    <n v="2"/>
    <s v="tier - 1"/>
    <s v="tier - 2"/>
    <s v="R1012"/>
    <n v="17779.939999999999"/>
    <x v="0"/>
    <n v="1"/>
    <x v="1"/>
    <x v="2"/>
  </r>
  <r>
    <x v="557"/>
    <s v="Mr."/>
    <s v="Nicholas"/>
    <s v="Ferron"/>
    <n v="46.63"/>
    <n v="4.26"/>
    <x v="1"/>
    <s v="No"/>
    <x v="0"/>
    <s v="Jun"/>
    <n v="1966"/>
    <n v="21"/>
    <d v="1966-06-21T00:00:00"/>
    <n v="56"/>
    <n v="0"/>
    <s v="tier - 1"/>
    <s v="tier - 3"/>
    <s v="R1012"/>
    <n v="17777.73"/>
    <x v="0"/>
    <n v="2"/>
    <x v="1"/>
    <x v="2"/>
  </r>
  <r>
    <x v="558"/>
    <s v="Ms."/>
    <s v="Angela M"/>
    <s v="Colarusso"/>
    <n v="28.88"/>
    <n v="5.35"/>
    <x v="0"/>
    <s v="No"/>
    <x v="1"/>
    <s v="Jul"/>
    <n v="2003"/>
    <n v="14"/>
    <d v="2003-07-14T00:00:00"/>
    <n v="19"/>
    <n v="0"/>
    <s v="tier - 1"/>
    <s v="tier - 1"/>
    <s v="R1012"/>
    <n v="17748.509999999998"/>
    <x v="1"/>
    <n v="1"/>
    <x v="0"/>
    <x v="2"/>
  </r>
  <r>
    <x v="559"/>
    <s v="Mr."/>
    <s v="Oz"/>
    <s v="Pearlman"/>
    <n v="23.98"/>
    <n v="4.9000000000000004"/>
    <x v="0"/>
    <s v="No"/>
    <x v="0"/>
    <s v="Jul"/>
    <n v="1994"/>
    <n v="1"/>
    <d v="1994-07-01T00:00:00"/>
    <n v="28"/>
    <n v="3"/>
    <s v="tier - 1"/>
    <s v="tier - 3"/>
    <s v="R1013"/>
    <n v="17663.14"/>
    <x v="2"/>
    <n v="0"/>
    <x v="1"/>
    <x v="2"/>
  </r>
  <r>
    <x v="560"/>
    <s v="Ms."/>
    <s v="Erin M."/>
    <s v="O'Mara"/>
    <n v="23.65"/>
    <n v="4.5"/>
    <x v="0"/>
    <s v="No"/>
    <x v="0"/>
    <s v="Oct"/>
    <n v="1990"/>
    <n v="25"/>
    <d v="1990-10-25T00:00:00"/>
    <n v="32"/>
    <n v="1"/>
    <s v="tier - 1"/>
    <s v="tier - 3"/>
    <s v="R1013"/>
    <n v="17626.240000000002"/>
    <x v="2"/>
    <n v="0"/>
    <x v="1"/>
    <x v="2"/>
  </r>
  <r>
    <x v="561"/>
    <s v="Mr."/>
    <s v="Bobby E."/>
    <s v="Niska"/>
    <n v="49.09"/>
    <n v="8.3800000000000008"/>
    <x v="1"/>
    <s v="No"/>
    <x v="0"/>
    <s v="Jul"/>
    <n v="1970"/>
    <n v="26"/>
    <d v="1970-07-26T00:00:00"/>
    <n v="52"/>
    <n v="0"/>
    <s v="tier - 1"/>
    <s v="tier - 3"/>
    <s v="R1012"/>
    <n v="17584.72"/>
    <x v="0"/>
    <n v="2"/>
    <x v="1"/>
    <x v="0"/>
  </r>
  <r>
    <x v="562"/>
    <s v="Mr."/>
    <s v="Daniel P."/>
    <s v="Schlich"/>
    <n v="28.024999999999999"/>
    <n v="7.03"/>
    <x v="0"/>
    <s v="No"/>
    <x v="0"/>
    <s v="Aug"/>
    <n v="2002"/>
    <n v="25"/>
    <d v="2002-08-25T00:00:00"/>
    <n v="20"/>
    <n v="1"/>
    <s v="tier - 1"/>
    <s v="tier - 1"/>
    <s v="R1012"/>
    <n v="17560.38"/>
    <x v="1"/>
    <n v="0"/>
    <x v="0"/>
    <x v="0"/>
  </r>
  <r>
    <x v="563"/>
    <s v="Ms."/>
    <s v="Marie E."/>
    <s v="Zidek"/>
    <n v="43.32"/>
    <n v="8.75"/>
    <x v="1"/>
    <s v="No"/>
    <x v="1"/>
    <s v="Nov"/>
    <n v="1963"/>
    <n v="16"/>
    <d v="1963-11-16T00:00:00"/>
    <n v="59"/>
    <n v="0"/>
    <s v="tier - 1"/>
    <s v="tier - 2"/>
    <s v="R1012"/>
    <n v="17556.88"/>
    <x v="0"/>
    <n v="1"/>
    <x v="1"/>
    <x v="0"/>
  </r>
  <r>
    <x v="564"/>
    <s v="Mrs."/>
    <s v="Katie"/>
    <s v="Ellgass"/>
    <n v="45.92"/>
    <n v="9.51"/>
    <x v="0"/>
    <s v="No"/>
    <x v="0"/>
    <s v="Jul"/>
    <n v="1968"/>
    <n v="12"/>
    <d v="1968-07-12T00:00:00"/>
    <n v="54"/>
    <n v="0"/>
    <s v="tier - 1"/>
    <s v="tier - 1"/>
    <s v="R1026"/>
    <n v="17507.47"/>
    <x v="0"/>
    <n v="0"/>
    <x v="1"/>
    <x v="0"/>
  </r>
  <r>
    <x v="565"/>
    <s v="Mr."/>
    <s v="Eric D"/>
    <s v="Lowe"/>
    <n v="44.03"/>
    <n v="9.36"/>
    <x v="0"/>
    <s v="No"/>
    <x v="0"/>
    <s v="Jun"/>
    <n v="1965"/>
    <n v="16"/>
    <d v="1965-06-16T00:00:00"/>
    <n v="57"/>
    <n v="0"/>
    <s v="tier - 1"/>
    <s v="tier - 2"/>
    <s v="R1023"/>
    <n v="17505.650000000001"/>
    <x v="0"/>
    <n v="0"/>
    <x v="1"/>
    <x v="0"/>
  </r>
  <r>
    <x v="566"/>
    <s v="Ms."/>
    <s v="Tara"/>
    <s v="Malone"/>
    <n v="24.6"/>
    <n v="4.8099999999999996"/>
    <x v="0"/>
    <s v="No"/>
    <x v="0"/>
    <s v="Dec"/>
    <n v="1990"/>
    <n v="29"/>
    <d v="1990-12-29T00:00:00"/>
    <n v="32"/>
    <n v="0"/>
    <s v="tier - 1"/>
    <s v="tier - 2"/>
    <s v="R1011"/>
    <n v="17496.310000000001"/>
    <x v="2"/>
    <n v="0"/>
    <x v="0"/>
    <x v="2"/>
  </r>
  <r>
    <x v="567"/>
    <s v="Ms."/>
    <s v="Haley L"/>
    <s v="Dumke"/>
    <n v="49.15"/>
    <n v="8.08"/>
    <x v="0"/>
    <s v="No"/>
    <x v="0"/>
    <s v="Jun"/>
    <n v="1971"/>
    <n v="8"/>
    <d v="1971-06-08T00:00:00"/>
    <n v="52"/>
    <n v="0"/>
    <s v="tier - 1"/>
    <s v="tier - 1"/>
    <s v="R1012"/>
    <n v="17479.53"/>
    <x v="0"/>
    <n v="0"/>
    <x v="1"/>
    <x v="0"/>
  </r>
  <r>
    <x v="568"/>
    <s v="Ms."/>
    <s v="Kayla B."/>
    <s v="Strong"/>
    <n v="28.31"/>
    <n v="6.29"/>
    <x v="0"/>
    <s v="No"/>
    <x v="1"/>
    <s v="Nov"/>
    <n v="2003"/>
    <n v="2"/>
    <d v="2003-11-02T00:00:00"/>
    <n v="19"/>
    <n v="0"/>
    <s v="tier - 2"/>
    <s v="tier - 1"/>
    <s v="R1012"/>
    <n v="17468.98"/>
    <x v="1"/>
    <n v="1"/>
    <x v="0"/>
    <x v="1"/>
  </r>
  <r>
    <x v="569"/>
    <s v="Mr."/>
    <s v="Mark D."/>
    <s v="Ferguson"/>
    <n v="22.99"/>
    <n v="6.29"/>
    <x v="0"/>
    <s v="No"/>
    <x v="0"/>
    <s v="Oct"/>
    <n v="1992"/>
    <n v="18"/>
    <d v="1992-10-18T00:00:00"/>
    <n v="30"/>
    <n v="2"/>
    <s v="tier - 2"/>
    <s v="tier - 1"/>
    <s v="R1012"/>
    <n v="17361.77"/>
    <x v="2"/>
    <n v="1"/>
    <x v="0"/>
    <x v="1"/>
  </r>
  <r>
    <x v="570"/>
    <s v="Mr."/>
    <s v="Patrick J."/>
    <s v="Klein"/>
    <n v="29.07"/>
    <n v="5.12"/>
    <x v="0"/>
    <s v="No"/>
    <x v="1"/>
    <s v="Nov"/>
    <n v="2003"/>
    <n v="1"/>
    <d v="2003-11-01T00:00:00"/>
    <n v="19"/>
    <n v="0"/>
    <s v="tier - 2"/>
    <s v="tier - 3"/>
    <s v="R1012"/>
    <n v="17352.68"/>
    <x v="1"/>
    <n v="1"/>
    <x v="0"/>
    <x v="2"/>
  </r>
  <r>
    <x v="571"/>
    <s v="Mr."/>
    <s v="Alejandro"/>
    <s v="Eusebio"/>
    <n v="42.02"/>
    <n v="9.9499999999999993"/>
    <x v="1"/>
    <s v="No"/>
    <x v="1"/>
    <s v="Jul"/>
    <n v="1963"/>
    <n v="12"/>
    <d v="1963-07-12T00:00:00"/>
    <n v="59"/>
    <n v="0"/>
    <s v="tier - 2"/>
    <s v="tier - 3"/>
    <s v="R1023"/>
    <n v="17337.580000000002"/>
    <x v="0"/>
    <n v="1"/>
    <x v="1"/>
    <x v="0"/>
  </r>
  <r>
    <x v="572"/>
    <s v="Mrs."/>
    <s v="Beth A"/>
    <s v="Szolosi"/>
    <n v="49.07"/>
    <n v="9.08"/>
    <x v="1"/>
    <s v="No"/>
    <x v="0"/>
    <s v="Aug"/>
    <n v="1975"/>
    <n v="25"/>
    <d v="1975-08-25T00:00:00"/>
    <n v="47"/>
    <n v="1"/>
    <s v="tier - 2"/>
    <s v="tier - 3"/>
    <s v="R1026"/>
    <n v="17253.43"/>
    <x v="0"/>
    <n v="1"/>
    <x v="1"/>
    <x v="0"/>
  </r>
  <r>
    <x v="573"/>
    <s v="Mr."/>
    <s v="Jason R"/>
    <s v="Butler"/>
    <n v="19.8"/>
    <n v="4.82"/>
    <x v="0"/>
    <s v="No"/>
    <x v="0"/>
    <s v="Oct"/>
    <n v="1982"/>
    <n v="22"/>
    <d v="1982-10-22T00:00:00"/>
    <n v="40"/>
    <n v="1"/>
    <s v="tier - 2"/>
    <s v="tier - 1"/>
    <s v="R1013"/>
    <n v="17179.52"/>
    <x v="2"/>
    <n v="0"/>
    <x v="0"/>
    <x v="2"/>
  </r>
  <r>
    <x v="574"/>
    <s v="Mr."/>
    <s v="Yoshinori"/>
    <s v="Fukuchi"/>
    <n v="27.36"/>
    <n v="4.6500000000000004"/>
    <x v="0"/>
    <s v="yes"/>
    <x v="0"/>
    <s v="Aug"/>
    <n v="2004"/>
    <n v="18"/>
    <d v="2004-08-18T00:00:00"/>
    <n v="18"/>
    <n v="1"/>
    <s v="tier - 2"/>
    <s v="tier - 2"/>
    <s v="R1019"/>
    <n v="17178.68"/>
    <x v="1"/>
    <n v="1"/>
    <x v="0"/>
    <x v="2"/>
  </r>
  <r>
    <x v="575"/>
    <s v="Ms."/>
    <s v="Adrienne G."/>
    <s v="Drucker"/>
    <n v="42.95"/>
    <n v="5.16"/>
    <x v="1"/>
    <s v="No"/>
    <x v="0"/>
    <s v="Jun"/>
    <n v="1964"/>
    <n v="7"/>
    <d v="1964-06-07T00:00:00"/>
    <n v="59"/>
    <n v="0"/>
    <s v="tier - 2"/>
    <s v="tier - 2"/>
    <s v="R1012"/>
    <n v="17174.52"/>
    <x v="0"/>
    <n v="1"/>
    <x v="1"/>
    <x v="2"/>
  </r>
  <r>
    <x v="576"/>
    <s v="Mrs."/>
    <s v="Meredith"/>
    <s v="Aziz"/>
    <n v="42.66"/>
    <n v="10.44"/>
    <x v="0"/>
    <s v="No"/>
    <x v="0"/>
    <s v="Sep"/>
    <n v="1965"/>
    <n v="16"/>
    <d v="1965-09-16T00:00:00"/>
    <n v="57"/>
    <n v="0"/>
    <s v="tier - 2"/>
    <s v="tier - 2"/>
    <s v="R1026"/>
    <n v="17172.27"/>
    <x v="0"/>
    <n v="0"/>
    <x v="1"/>
    <x v="0"/>
  </r>
  <r>
    <x v="577"/>
    <s v="Mr."/>
    <s v="Junyong"/>
    <s v="Pak"/>
    <n v="33.630000000000003"/>
    <n v="5.69"/>
    <x v="0"/>
    <s v="No"/>
    <x v="0"/>
    <s v="Jun"/>
    <n v="1998"/>
    <n v="3"/>
    <d v="1998-06-03T00:00:00"/>
    <n v="25"/>
    <n v="4"/>
    <s v="tier - 2"/>
    <s v="tier - 3"/>
    <s v="R1016"/>
    <n v="17128.43"/>
    <x v="0"/>
    <n v="1"/>
    <x v="1"/>
    <x v="2"/>
  </r>
  <r>
    <x v="578"/>
    <s v="Ms."/>
    <s v="Kristen A."/>
    <s v="Kieta"/>
    <n v="26.84"/>
    <n v="6.5"/>
    <x v="0"/>
    <s v="No"/>
    <x v="0"/>
    <s v="Jun"/>
    <n v="2002"/>
    <n v="28"/>
    <d v="2002-06-28T00:00:00"/>
    <n v="20"/>
    <n v="1"/>
    <s v="tier - 2"/>
    <s v="tier - 3"/>
    <s v="R1013"/>
    <n v="17085.27"/>
    <x v="1"/>
    <n v="0"/>
    <x v="0"/>
    <x v="0"/>
  </r>
  <r>
    <x v="579"/>
    <s v="Ms."/>
    <s v="Maria I."/>
    <s v="Velez"/>
    <n v="28.3"/>
    <n v="5.73"/>
    <x v="0"/>
    <s v="No"/>
    <x v="1"/>
    <s v="Dec"/>
    <n v="2003"/>
    <n v="26"/>
    <d v="2003-12-26T00:00:00"/>
    <n v="19"/>
    <n v="0"/>
    <s v="tier - 2"/>
    <s v="tier - 2"/>
    <s v="R1011"/>
    <n v="17081.080000000002"/>
    <x v="1"/>
    <n v="1"/>
    <x v="0"/>
    <x v="1"/>
  </r>
  <r>
    <x v="580"/>
    <s v="Mr."/>
    <s v="Jonathan"/>
    <s v="Bussiere"/>
    <n v="27.06"/>
    <n v="5.74"/>
    <x v="1"/>
    <s v="No"/>
    <x v="0"/>
    <s v="Jun"/>
    <n v="1996"/>
    <n v="10"/>
    <d v="1996-06-10T00:00:00"/>
    <n v="26"/>
    <n v="0"/>
    <s v="tier - 2"/>
    <s v="tier - 3"/>
    <s v="R1013"/>
    <n v="17043.34"/>
    <x v="1"/>
    <n v="0"/>
    <x v="0"/>
    <x v="1"/>
  </r>
  <r>
    <x v="581"/>
    <s v="Mr."/>
    <s v="Phil"/>
    <s v="McCartney"/>
    <n v="47.13"/>
    <n v="8.6999999999999993"/>
    <x v="0"/>
    <s v="No"/>
    <x v="0"/>
    <s v="Aug"/>
    <n v="1971"/>
    <n v="22"/>
    <d v="1971-08-22T00:00:00"/>
    <n v="51"/>
    <n v="0"/>
    <s v="tier - 2"/>
    <s v="tier - 2"/>
    <s v="R1023"/>
    <n v="17016.009999999998"/>
    <x v="0"/>
    <n v="0"/>
    <x v="1"/>
    <x v="0"/>
  </r>
  <r>
    <x v="582"/>
    <s v="Ms."/>
    <s v="Benjamina C"/>
    <s v="Bambauer"/>
    <n v="51.72"/>
    <n v="5.09"/>
    <x v="0"/>
    <s v="No"/>
    <x v="0"/>
    <s v="Jul"/>
    <n v="1980"/>
    <n v="16"/>
    <d v="1980-07-16T00:00:00"/>
    <n v="42"/>
    <n v="2"/>
    <s v="tier - 2"/>
    <s v="tier - 3"/>
    <s v="R1012"/>
    <n v="16990.55"/>
    <x v="0"/>
    <n v="0"/>
    <x v="1"/>
    <x v="2"/>
  </r>
  <r>
    <x v="583"/>
    <s v="Mr."/>
    <s v="Christopher"/>
    <s v="Mertz"/>
    <n v="48.59"/>
    <n v="5.57"/>
    <x v="0"/>
    <s v="No"/>
    <x v="0"/>
    <s v="Aug"/>
    <n v="1977"/>
    <n v="25"/>
    <d v="1977-08-25T00:00:00"/>
    <n v="45"/>
    <n v="2"/>
    <s v="tier - 2"/>
    <s v="tier - 3"/>
    <s v="R1023"/>
    <n v="16921.09"/>
    <x v="0"/>
    <n v="0"/>
    <x v="1"/>
    <x v="2"/>
  </r>
  <r>
    <x v="584"/>
    <s v="Ms."/>
    <s v="Alison B"/>
    <s v="Mason"/>
    <n v="45.18"/>
    <n v="10.87"/>
    <x v="0"/>
    <s v="No"/>
    <x v="0"/>
    <s v="Oct"/>
    <n v="1968"/>
    <n v="21"/>
    <d v="1968-10-21T00:00:00"/>
    <n v="54"/>
    <n v="0"/>
    <s v="tier - 2"/>
    <s v="tier - 3"/>
    <s v="R1012"/>
    <n v="16903.5"/>
    <x v="0"/>
    <n v="0"/>
    <x v="1"/>
    <x v="0"/>
  </r>
  <r>
    <x v="585"/>
    <s v="Ms."/>
    <s v="Caroline"/>
    <s v="Rotich"/>
    <n v="27.9"/>
    <n v="6.02"/>
    <x v="0"/>
    <s v="No"/>
    <x v="1"/>
    <s v="Sep"/>
    <n v="2003"/>
    <n v="10"/>
    <d v="2003-09-10T00:00:00"/>
    <n v="19"/>
    <n v="0"/>
    <s v="tier - 2"/>
    <s v="tier - 2"/>
    <s v="R1011"/>
    <n v="16884.919999999998"/>
    <x v="1"/>
    <n v="1"/>
    <x v="0"/>
    <x v="1"/>
  </r>
  <r>
    <x v="586"/>
    <s v="Ms."/>
    <s v="Alexis N"/>
    <s v="Fetzer"/>
    <n v="51.33"/>
    <n v="7"/>
    <x v="0"/>
    <s v="No"/>
    <x v="0"/>
    <s v="Aug"/>
    <n v="1974"/>
    <n v="8"/>
    <d v="1974-08-08T00:00:00"/>
    <n v="48"/>
    <n v="0"/>
    <s v="tier - 2"/>
    <s v="tier - 3"/>
    <s v="R1011"/>
    <n v="16841.32"/>
    <x v="0"/>
    <n v="0"/>
    <x v="1"/>
    <x v="0"/>
  </r>
  <r>
    <x v="587"/>
    <s v="Ms."/>
    <s v="Shanda L"/>
    <s v="Mattis"/>
    <n v="30.59"/>
    <n v="5.56"/>
    <x v="1"/>
    <s v="No"/>
    <x v="0"/>
    <s v="Oct"/>
    <n v="1995"/>
    <n v="19"/>
    <d v="1995-10-19T00:00:00"/>
    <n v="27"/>
    <n v="1"/>
    <s v="tier - 2"/>
    <s v="tier - 3"/>
    <s v="R1024"/>
    <n v="16796.41"/>
    <x v="0"/>
    <n v="1"/>
    <x v="1"/>
    <x v="2"/>
  </r>
  <r>
    <x v="588"/>
    <s v="Mrs."/>
    <s v="Lacey"/>
    <s v="Cochran"/>
    <n v="39.229999999999997"/>
    <n v="8.4499999999999993"/>
    <x v="0"/>
    <s v="No"/>
    <x v="0"/>
    <s v="Jul"/>
    <n v="1962"/>
    <n v="29"/>
    <d v="1962-07-29T00:00:00"/>
    <n v="60"/>
    <n v="0"/>
    <s v="tier - 2"/>
    <s v="tier - 2"/>
    <s v="R1026"/>
    <n v="16779.400000000001"/>
    <x v="0"/>
    <n v="0"/>
    <x v="1"/>
    <x v="0"/>
  </r>
  <r>
    <x v="589"/>
    <s v="Ms."/>
    <s v="Laurette"/>
    <s v="Balinsky"/>
    <n v="19.094999999999999"/>
    <n v="6.19"/>
    <x v="0"/>
    <s v="No"/>
    <x v="0"/>
    <s v="Sep"/>
    <n v="1989"/>
    <n v="23"/>
    <d v="1989-09-23T00:00:00"/>
    <n v="33"/>
    <n v="2"/>
    <s v="tier - 2"/>
    <s v="tier - 2"/>
    <s v="R1024"/>
    <n v="16776.3"/>
    <x v="2"/>
    <n v="0"/>
    <x v="0"/>
    <x v="1"/>
  </r>
  <r>
    <x v="590"/>
    <s v="Mr."/>
    <s v="Jason"/>
    <s v="Reilly"/>
    <n v="49.72"/>
    <n v="7.71"/>
    <x v="0"/>
    <s v="No"/>
    <x v="0"/>
    <s v="Aug"/>
    <n v="1974"/>
    <n v="28"/>
    <d v="1974-08-28T00:00:00"/>
    <n v="48"/>
    <n v="0"/>
    <s v="tier - 2"/>
    <s v="tier - 1"/>
    <s v="R1012"/>
    <n v="16770.990000000002"/>
    <x v="0"/>
    <n v="0"/>
    <x v="1"/>
    <x v="0"/>
  </r>
  <r>
    <x v="591"/>
    <s v="Ms."/>
    <s v="Mary"/>
    <s v="Johnson"/>
    <n v="21.754999999999999"/>
    <n v="4.63"/>
    <x v="0"/>
    <s v="No"/>
    <x v="1"/>
    <s v="Nov"/>
    <n v="1993"/>
    <n v="5"/>
    <d v="1993-11-05T00:00:00"/>
    <n v="29"/>
    <n v="1"/>
    <s v="tier - 2"/>
    <s v="tier - 1"/>
    <s v="R1024"/>
    <n v="16657.72"/>
    <x v="2"/>
    <n v="1"/>
    <x v="0"/>
    <x v="2"/>
  </r>
  <r>
    <x v="592"/>
    <s v="Ms."/>
    <s v="Kati A"/>
    <s v="Petry"/>
    <n v="48.39"/>
    <n v="4.6100000000000003"/>
    <x v="0"/>
    <s v="No"/>
    <x v="0"/>
    <s v="Sep"/>
    <n v="1977"/>
    <n v="25"/>
    <d v="1977-09-25T00:00:00"/>
    <n v="45"/>
    <n v="2"/>
    <s v="tier - 2"/>
    <s v="tier - 1"/>
    <s v="R1012"/>
    <n v="16631.61"/>
    <x v="0"/>
    <n v="0"/>
    <x v="1"/>
    <x v="2"/>
  </r>
  <r>
    <x v="593"/>
    <s v="Mrs."/>
    <s v="Kelly J"/>
    <s v="Laleman"/>
    <n v="47.15"/>
    <n v="9.5299999999999994"/>
    <x v="1"/>
    <s v="No"/>
    <x v="0"/>
    <s v="Jul"/>
    <n v="1975"/>
    <n v="24"/>
    <d v="1975-07-24T00:00:00"/>
    <n v="47"/>
    <n v="1"/>
    <s v="tier - 2"/>
    <s v="tier - 1"/>
    <s v="R1026"/>
    <n v="16602.18"/>
    <x v="0"/>
    <n v="1"/>
    <x v="1"/>
    <x v="0"/>
  </r>
  <r>
    <x v="594"/>
    <s v="Ms."/>
    <s v="Greer D"/>
    <s v="Colby"/>
    <n v="47.59"/>
    <n v="11.43"/>
    <x v="1"/>
    <s v="No"/>
    <x v="0"/>
    <s v="Jul"/>
    <n v="1970"/>
    <n v="10"/>
    <d v="1970-07-10T00:00:00"/>
    <n v="52"/>
    <n v="0"/>
    <s v="tier - 2"/>
    <s v="tier - 2"/>
    <s v="R1011"/>
    <n v="16600.16"/>
    <x v="0"/>
    <n v="2"/>
    <x v="1"/>
    <x v="0"/>
  </r>
  <r>
    <x v="595"/>
    <s v="Mr."/>
    <s v="Brent"/>
    <s v="Wathke"/>
    <n v="39.81"/>
    <n v="7.65"/>
    <x v="1"/>
    <s v="No"/>
    <x v="1"/>
    <s v="Jun"/>
    <n v="1963"/>
    <n v="25"/>
    <d v="1963-06-25T00:00:00"/>
    <n v="59"/>
    <n v="0"/>
    <s v="tier - 2"/>
    <s v="tier - 2"/>
    <s v="R1023"/>
    <n v="16587.96"/>
    <x v="0"/>
    <n v="1"/>
    <x v="1"/>
    <x v="0"/>
  </r>
  <r>
    <x v="596"/>
    <s v="Mr."/>
    <s v="Eugene M"/>
    <s v="Daly"/>
    <n v="31.02"/>
    <n v="5.87"/>
    <x v="1"/>
    <s v="No"/>
    <x v="0"/>
    <s v="Jun"/>
    <n v="2001"/>
    <n v="25"/>
    <d v="2001-06-25T00:00:00"/>
    <n v="21"/>
    <n v="0"/>
    <s v="tier - 2"/>
    <s v="tier - 1"/>
    <s v="R1013"/>
    <n v="16586.5"/>
    <x v="0"/>
    <n v="0"/>
    <x v="1"/>
    <x v="1"/>
  </r>
  <r>
    <x v="597"/>
    <s v="Ms."/>
    <s v="Erin D"/>
    <s v="Dillon"/>
    <n v="24.75"/>
    <n v="4.3600000000000003"/>
    <x v="1"/>
    <s v="No"/>
    <x v="0"/>
    <s v="Dec"/>
    <n v="1995"/>
    <n v="23"/>
    <d v="1995-12-23T00:00:00"/>
    <n v="27"/>
    <n v="0"/>
    <s v="tier - 2"/>
    <s v="tier - 1"/>
    <s v="R1013"/>
    <n v="16577.78"/>
    <x v="2"/>
    <n v="1"/>
    <x v="0"/>
    <x v="2"/>
  </r>
  <r>
    <x v="598"/>
    <s v="Ms."/>
    <s v="Kamilla"/>
    <s v="Pontes"/>
    <n v="30.114999999999998"/>
    <n v="10.119999999999999"/>
    <x v="0"/>
    <s v="No"/>
    <x v="0"/>
    <s v="Oct"/>
    <n v="1958"/>
    <n v="10"/>
    <d v="1958-10-10T00:00:00"/>
    <n v="64"/>
    <n v="3"/>
    <s v="tier - 2"/>
    <s v="tier - 2"/>
    <s v="R1012"/>
    <n v="16455.71"/>
    <x v="0"/>
    <n v="3"/>
    <x v="1"/>
    <x v="0"/>
  </r>
  <r>
    <x v="599"/>
    <s v="Mr."/>
    <s v="Wayne I."/>
    <s v="Spies"/>
    <n v="26.03"/>
    <n v="4.01"/>
    <x v="0"/>
    <s v="No"/>
    <x v="1"/>
    <s v="Dec"/>
    <n v="2003"/>
    <n v="20"/>
    <d v="2003-12-20T00:00:00"/>
    <n v="19"/>
    <n v="1"/>
    <s v="tier - 2"/>
    <s v="tier - 1"/>
    <s v="R1012"/>
    <n v="16450.89"/>
    <x v="1"/>
    <n v="1"/>
    <x v="0"/>
    <x v="2"/>
  </r>
  <r>
    <x v="600"/>
    <s v="Ms."/>
    <s v="Tracy L"/>
    <s v="Greig"/>
    <n v="20.045000000000002"/>
    <n v="4.7699999999999996"/>
    <x v="1"/>
    <s v="No"/>
    <x v="0"/>
    <s v="Sep"/>
    <n v="1995"/>
    <n v="28"/>
    <d v="1995-09-28T00:00:00"/>
    <n v="27"/>
    <n v="3"/>
    <s v="tier - 2"/>
    <s v="tier - 3"/>
    <s v="R1012"/>
    <n v="16420.490000000002"/>
    <x v="2"/>
    <n v="1"/>
    <x v="0"/>
    <x v="2"/>
  </r>
  <r>
    <x v="601"/>
    <s v="Mrs."/>
    <s v="Heather"/>
    <s v="Scott"/>
    <n v="40.24"/>
    <n v="6.83"/>
    <x v="0"/>
    <s v="No"/>
    <x v="0"/>
    <s v="Dec"/>
    <n v="1965"/>
    <n v="5"/>
    <d v="1965-12-05T00:00:00"/>
    <n v="57"/>
    <n v="0"/>
    <s v="tier - 2"/>
    <s v="tier - 3"/>
    <s v="R1026"/>
    <n v="16351.42"/>
    <x v="0"/>
    <n v="0"/>
    <x v="1"/>
    <x v="0"/>
  </r>
  <r>
    <x v="602"/>
    <s v="Mrs."/>
    <s v="Megan C"/>
    <s v="Erlandson"/>
    <n v="43.15"/>
    <n v="6.14"/>
    <x v="1"/>
    <s v="No"/>
    <x v="1"/>
    <s v="Aug"/>
    <n v="1969"/>
    <n v="8"/>
    <d v="1969-08-08T00:00:00"/>
    <n v="53"/>
    <n v="0"/>
    <s v="tier - 2"/>
    <s v="tier - 3"/>
    <s v="R1026"/>
    <n v="16311.05"/>
    <x v="0"/>
    <n v="1"/>
    <x v="1"/>
    <x v="1"/>
  </r>
  <r>
    <x v="603"/>
    <s v="Mr."/>
    <s v="Jonathan"/>
    <s v="Autrey"/>
    <n v="27.7"/>
    <n v="5.6"/>
    <x v="0"/>
    <s v="No"/>
    <x v="1"/>
    <s v="Aug"/>
    <n v="2003"/>
    <n v="24"/>
    <d v="2003-08-24T00:00:00"/>
    <n v="19"/>
    <n v="0"/>
    <s v="tier - 2"/>
    <s v="tier - 3"/>
    <s v="R1011"/>
    <n v="16297.85"/>
    <x v="1"/>
    <n v="1"/>
    <x v="0"/>
    <x v="2"/>
  </r>
  <r>
    <x v="604"/>
    <s v="Mr."/>
    <s v="Greg D."/>
    <s v="Alleman"/>
    <n v="45.68"/>
    <n v="4.8"/>
    <x v="0"/>
    <s v="No"/>
    <x v="0"/>
    <s v="Jul"/>
    <n v="1972"/>
    <n v="30"/>
    <d v="1972-07-30T00:00:00"/>
    <n v="50"/>
    <n v="0"/>
    <s v="tier - 2"/>
    <s v="tier - 2"/>
    <s v="R1023"/>
    <n v="16267.32"/>
    <x v="0"/>
    <n v="2"/>
    <x v="1"/>
    <x v="2"/>
  </r>
  <r>
    <x v="605"/>
    <s v="Mr."/>
    <s v="Steven L."/>
    <s v="Michalski"/>
    <n v="27.3"/>
    <n v="11.89"/>
    <x v="0"/>
    <s v="No"/>
    <x v="0"/>
    <s v="Sep"/>
    <n v="2002"/>
    <n v="8"/>
    <d v="2002-09-08T00:00:00"/>
    <n v="20"/>
    <n v="0"/>
    <s v="tier - 2"/>
    <s v="tier - 1"/>
    <s v="R1011"/>
    <n v="16232.85"/>
    <x v="1"/>
    <n v="0"/>
    <x v="0"/>
    <x v="0"/>
  </r>
  <r>
    <x v="606"/>
    <s v="Mr."/>
    <s v="Gianfilippo"/>
    <s v="Grillo"/>
    <n v="54.45"/>
    <n v="4.7300000000000004"/>
    <x v="1"/>
    <s v="No"/>
    <x v="0"/>
    <s v="Aug"/>
    <n v="1988"/>
    <n v="21"/>
    <d v="1988-08-21T00:00:00"/>
    <n v="34"/>
    <n v="3"/>
    <s v="tier - 2"/>
    <s v="tier - 1"/>
    <s v="R1012"/>
    <n v="16205.88"/>
    <x v="0"/>
    <n v="1"/>
    <x v="1"/>
    <x v="2"/>
  </r>
  <r>
    <x v="607"/>
    <s v="Mr."/>
    <s v="Hector"/>
    <s v="Coronado"/>
    <n v="54.43"/>
    <n v="4.6100000000000003"/>
    <x v="1"/>
    <s v="No"/>
    <x v="0"/>
    <s v="Aug"/>
    <n v="1988"/>
    <n v="6"/>
    <d v="1988-08-06T00:00:00"/>
    <n v="34"/>
    <n v="3"/>
    <s v="tier - 2"/>
    <s v="tier - 2"/>
    <s v="R1012"/>
    <n v="16199.1"/>
    <x v="0"/>
    <n v="1"/>
    <x v="1"/>
    <x v="2"/>
  </r>
  <r>
    <x v="608"/>
    <s v="Mr."/>
    <s v="Mark W."/>
    <s v="Dewine"/>
    <n v="48.01"/>
    <n v="7.3"/>
    <x v="0"/>
    <s v="No"/>
    <x v="0"/>
    <s v="Sep"/>
    <n v="1974"/>
    <n v="11"/>
    <d v="1974-09-11T00:00:00"/>
    <n v="48"/>
    <n v="0"/>
    <s v="tier - 2"/>
    <s v="tier - 3"/>
    <s v="R1012"/>
    <n v="16190.97"/>
    <x v="0"/>
    <n v="0"/>
    <x v="1"/>
    <x v="0"/>
  </r>
  <r>
    <x v="609"/>
    <s v="Mrs."/>
    <s v="Aubri"/>
    <s v="Carman"/>
    <n v="48.32"/>
    <n v="5.88"/>
    <x v="0"/>
    <s v="No"/>
    <x v="0"/>
    <s v="Jul"/>
    <n v="1982"/>
    <n v="6"/>
    <d v="1982-07-06T00:00:00"/>
    <n v="40"/>
    <n v="3"/>
    <s v="tier - 2"/>
    <s v="tier - 1"/>
    <s v="R1026"/>
    <n v="16152.04"/>
    <x v="0"/>
    <n v="0"/>
    <x v="1"/>
    <x v="1"/>
  </r>
  <r>
    <x v="610"/>
    <s v="Mr."/>
    <s v="Justin"/>
    <s v="Neems"/>
    <n v="22.895"/>
    <n v="4.0599999999999996"/>
    <x v="0"/>
    <s v="No"/>
    <x v="1"/>
    <s v="Dec"/>
    <n v="1993"/>
    <n v="12"/>
    <d v="1993-12-12T00:00:00"/>
    <n v="29"/>
    <n v="0"/>
    <s v="tier - 2"/>
    <s v="tier - 3"/>
    <s v="R1017"/>
    <n v="16138.76"/>
    <x v="2"/>
    <n v="1"/>
    <x v="0"/>
    <x v="2"/>
  </r>
  <r>
    <x v="611"/>
    <s v="Ms."/>
    <s v="Megan A."/>
    <s v="Pesyna"/>
    <n v="54.85"/>
    <n v="4.9000000000000004"/>
    <x v="0"/>
    <s v="No"/>
    <x v="0"/>
    <s v="Oct"/>
    <n v="1987"/>
    <n v="6"/>
    <d v="1987-10-06T00:00:00"/>
    <n v="35"/>
    <n v="3"/>
    <s v="tier - 2"/>
    <s v="tier - 1"/>
    <s v="R1011"/>
    <n v="16122.65"/>
    <x v="0"/>
    <n v="1"/>
    <x v="1"/>
    <x v="2"/>
  </r>
  <r>
    <x v="612"/>
    <s v="Ms."/>
    <s v="Erika M."/>
    <s v="Meling"/>
    <n v="21.85"/>
    <n v="5.52"/>
    <x v="0"/>
    <s v="No"/>
    <x v="1"/>
    <s v="Aug"/>
    <n v="1993"/>
    <n v="8"/>
    <d v="1993-08-08T00:00:00"/>
    <n v="29"/>
    <n v="0"/>
    <s v="tier - 2"/>
    <s v="tier - 1"/>
    <s v="R1024"/>
    <n v="16115.3"/>
    <x v="2"/>
    <n v="1"/>
    <x v="0"/>
    <x v="2"/>
  </r>
  <r>
    <x v="613"/>
    <s v="Mr."/>
    <s v="Daniel G."/>
    <s v="Widlowski"/>
    <n v="51.86"/>
    <n v="5.2"/>
    <x v="1"/>
    <s v="No"/>
    <x v="0"/>
    <s v="Aug"/>
    <n v="1985"/>
    <n v="27"/>
    <d v="1985-08-27T00:00:00"/>
    <n v="37"/>
    <n v="3"/>
    <s v="tier - 2"/>
    <s v="tier - 3"/>
    <s v="R1012"/>
    <n v="16097.94"/>
    <x v="0"/>
    <n v="0"/>
    <x v="1"/>
    <x v="2"/>
  </r>
  <r>
    <x v="614"/>
    <s v="Ms."/>
    <s v="Devin C."/>
    <s v="Nadar"/>
    <n v="39.049999999999997"/>
    <n v="7.59"/>
    <x v="0"/>
    <s v="No"/>
    <x v="0"/>
    <s v="Jun"/>
    <n v="1958"/>
    <n v="21"/>
    <d v="1958-06-21T00:00:00"/>
    <n v="64"/>
    <n v="3"/>
    <s v="tier - 2"/>
    <s v="tier - 2"/>
    <s v="R1013"/>
    <n v="16085.13"/>
    <x v="0"/>
    <n v="3"/>
    <x v="1"/>
    <x v="0"/>
  </r>
  <r>
    <x v="615"/>
    <s v="Ms."/>
    <s v="Louise A"/>
    <s v="Turner"/>
    <n v="31.824999999999999"/>
    <n v="8.2799999999999994"/>
    <x v="0"/>
    <s v="No"/>
    <x v="0"/>
    <s v="Oct"/>
    <n v="1958"/>
    <n v="22"/>
    <d v="1958-10-22T00:00:00"/>
    <n v="64"/>
    <n v="2"/>
    <s v="tier - 2"/>
    <s v="tier - 2"/>
    <s v="R1024"/>
    <n v="16069.08"/>
    <x v="0"/>
    <n v="3"/>
    <x v="1"/>
    <x v="0"/>
  </r>
  <r>
    <x v="616"/>
    <s v="Mrs."/>
    <s v="Sarah"/>
    <s v="Walker"/>
    <n v="46.43"/>
    <n v="6.72"/>
    <x v="0"/>
    <s v="No"/>
    <x v="0"/>
    <s v="Sep"/>
    <n v="1978"/>
    <n v="16"/>
    <d v="1978-09-16T00:00:00"/>
    <n v="44"/>
    <n v="2"/>
    <s v="tier - 2"/>
    <s v="tier - 2"/>
    <s v="R1026"/>
    <n v="16062.89"/>
    <x v="0"/>
    <n v="0"/>
    <x v="1"/>
    <x v="0"/>
  </r>
  <r>
    <x v="617"/>
    <s v="Ms."/>
    <s v="Amy"/>
    <s v="Leedham"/>
    <n v="53.63"/>
    <n v="5.47"/>
    <x v="1"/>
    <s v="No"/>
    <x v="0"/>
    <s v="Dec"/>
    <n v="1988"/>
    <n v="5"/>
    <d v="1988-12-05T00:00:00"/>
    <n v="34"/>
    <n v="3"/>
    <s v="tier - 2"/>
    <s v="tier - 3"/>
    <s v="R1012"/>
    <n v="16059.06"/>
    <x v="0"/>
    <n v="1"/>
    <x v="1"/>
    <x v="2"/>
  </r>
  <r>
    <x v="618"/>
    <s v="Ms."/>
    <s v="Brittany L."/>
    <s v="Haglund"/>
    <n v="48.7"/>
    <n v="4.71"/>
    <x v="0"/>
    <s v="No"/>
    <x v="0"/>
    <s v="Sep"/>
    <n v="1980"/>
    <n v="19"/>
    <d v="1980-09-19T00:00:00"/>
    <n v="42"/>
    <n v="2"/>
    <s v="tier - 2"/>
    <s v="tier - 2"/>
    <s v="R1012"/>
    <n v="15966.19"/>
    <x v="0"/>
    <n v="0"/>
    <x v="1"/>
    <x v="2"/>
  </r>
  <r>
    <x v="619"/>
    <s v="Ms."/>
    <s v="Jessica L"/>
    <s v="Mills"/>
    <n v="48.81"/>
    <n v="5.49"/>
    <x v="0"/>
    <s v="No"/>
    <x v="0"/>
    <s v="Jul"/>
    <n v="1982"/>
    <n v="24"/>
    <d v="1982-07-24T00:00:00"/>
    <n v="40"/>
    <n v="3"/>
    <s v="tier - 2"/>
    <s v="tier - 1"/>
    <s v="R1012"/>
    <n v="15965.29"/>
    <x v="0"/>
    <n v="0"/>
    <x v="1"/>
    <x v="2"/>
  </r>
  <r>
    <x v="620"/>
    <s v="Mrs."/>
    <s v="Kristina K"/>
    <s v="Drnjevich"/>
    <n v="47.53"/>
    <n v="4.72"/>
    <x v="0"/>
    <s v="No"/>
    <x v="0"/>
    <s v="Oct"/>
    <n v="1980"/>
    <n v="12"/>
    <d v="1980-10-12T00:00:00"/>
    <n v="42"/>
    <n v="2"/>
    <s v="tier - 2"/>
    <s v="tier - 3"/>
    <s v="R1026"/>
    <n v="15922.29"/>
    <x v="0"/>
    <n v="0"/>
    <x v="1"/>
    <x v="2"/>
  </r>
  <r>
    <x v="621"/>
    <s v="Mr."/>
    <s v="Brad"/>
    <s v="Clay"/>
    <n v="36.85"/>
    <n v="6.7"/>
    <x v="0"/>
    <s v="No"/>
    <x v="0"/>
    <s v="Dec"/>
    <n v="1962"/>
    <n v="25"/>
    <d v="1962-12-25T00:00:00"/>
    <n v="60"/>
    <n v="0"/>
    <s v="tier - 2"/>
    <s v="tier - 1"/>
    <s v="R1022"/>
    <n v="15840.81"/>
    <x v="0"/>
    <n v="0"/>
    <x v="1"/>
    <x v="0"/>
  </r>
  <r>
    <x v="622"/>
    <s v="Ms."/>
    <s v="Margaret O"/>
    <s v="Marbury"/>
    <n v="29.3"/>
    <n v="5.5"/>
    <x v="0"/>
    <s v="No"/>
    <x v="0"/>
    <s v="Nov"/>
    <n v="1982"/>
    <n v="11"/>
    <d v="1982-11-11T00:00:00"/>
    <n v="40"/>
    <n v="4"/>
    <s v="tier - 2"/>
    <s v="tier - 3"/>
    <s v="R1011"/>
    <n v="15828.82"/>
    <x v="1"/>
    <n v="0"/>
    <x v="1"/>
    <x v="2"/>
  </r>
  <r>
    <x v="623"/>
    <s v="Mr."/>
    <s v="Craig R."/>
    <s v="Coon"/>
    <n v="19.3"/>
    <n v="4.46"/>
    <x v="0"/>
    <s v="No"/>
    <x v="0"/>
    <s v="Jun"/>
    <n v="1984"/>
    <n v="26"/>
    <d v="1984-06-26T00:00:00"/>
    <n v="38"/>
    <n v="0"/>
    <s v="tier - 2"/>
    <s v="tier - 3"/>
    <s v="R1011"/>
    <n v="15820.7"/>
    <x v="2"/>
    <n v="1"/>
    <x v="0"/>
    <x v="2"/>
  </r>
  <r>
    <x v="624"/>
    <s v="Mr."/>
    <s v="Simo"/>
    <s v="Vanttinen"/>
    <n v="24.13"/>
    <n v="5.29"/>
    <x v="1"/>
    <s v="No"/>
    <x v="1"/>
    <s v="Oct"/>
    <n v="1997"/>
    <n v="9"/>
    <d v="1997-10-09T00:00:00"/>
    <n v="25"/>
    <n v="0"/>
    <s v="tier - 2"/>
    <s v="tier - 2"/>
    <s v="R1012"/>
    <n v="15817.99"/>
    <x v="2"/>
    <n v="1"/>
    <x v="0"/>
    <x v="2"/>
  </r>
  <r>
    <x v="625"/>
    <s v="Mr."/>
    <s v="Christopher J"/>
    <s v="Garges"/>
    <n v="46.7"/>
    <n v="10.99"/>
    <x v="0"/>
    <s v="No"/>
    <x v="0"/>
    <s v="Aug"/>
    <n v="1974"/>
    <n v="29"/>
    <d v="1974-08-29T00:00:00"/>
    <n v="48"/>
    <n v="0"/>
    <s v="tier - 2"/>
    <s v="tier - 1"/>
    <s v="R1012"/>
    <n v="15746.62"/>
    <x v="0"/>
    <n v="0"/>
    <x v="1"/>
    <x v="0"/>
  </r>
  <r>
    <x v="626"/>
    <s v="Mr."/>
    <s v="Mario Sr."/>
    <s v="Rivel"/>
    <n v="45.27"/>
    <n v="5.2"/>
    <x v="1"/>
    <s v="No"/>
    <x v="0"/>
    <s v="Sep"/>
    <n v="1976"/>
    <n v="20"/>
    <d v="1976-09-20T00:00:00"/>
    <n v="46"/>
    <n v="2"/>
    <s v="tier - 2"/>
    <s v="tier - 2"/>
    <s v="R1012"/>
    <n v="15698.86"/>
    <x v="0"/>
    <n v="0"/>
    <x v="1"/>
    <x v="2"/>
  </r>
  <r>
    <x v="627"/>
    <s v="Mrs."/>
    <s v="Meghann R."/>
    <s v="Lawson"/>
    <n v="44.29"/>
    <n v="9.66"/>
    <x v="0"/>
    <s v="No"/>
    <x v="0"/>
    <s v="Jun"/>
    <n v="1973"/>
    <n v="26"/>
    <d v="1973-06-26T00:00:00"/>
    <n v="49"/>
    <n v="0"/>
    <s v="tier - 2"/>
    <s v="tier - 2"/>
    <s v="R1026"/>
    <n v="15670.3"/>
    <x v="0"/>
    <n v="2"/>
    <x v="1"/>
    <x v="0"/>
  </r>
  <r>
    <x v="628"/>
    <s v="Mr."/>
    <s v="Scott M"/>
    <s v="Cale"/>
    <n v="54.59"/>
    <n v="4.22"/>
    <x v="1"/>
    <s v="No"/>
    <x v="0"/>
    <s v="Dec"/>
    <n v="1988"/>
    <n v="22"/>
    <d v="1988-12-22T00:00:00"/>
    <n v="34"/>
    <n v="3"/>
    <s v="tier - 2"/>
    <s v="tier - 2"/>
    <s v="R1011"/>
    <n v="15646.28"/>
    <x v="0"/>
    <n v="1"/>
    <x v="1"/>
    <x v="2"/>
  </r>
  <r>
    <x v="629"/>
    <s v="Ms."/>
    <s v="Caitlin E."/>
    <s v="Phillips"/>
    <n v="32.965000000000003"/>
    <n v="11.78"/>
    <x v="0"/>
    <s v="No"/>
    <x v="0"/>
    <s v="Jun"/>
    <n v="1960"/>
    <n v="6"/>
    <d v="1960-06-06T00:00:00"/>
    <n v="63"/>
    <n v="3"/>
    <s v="tier - 2"/>
    <s v="tier - 2"/>
    <s v="R1012"/>
    <n v="15612.19"/>
    <x v="0"/>
    <n v="0"/>
    <x v="1"/>
    <x v="0"/>
  </r>
  <r>
    <x v="630"/>
    <s v="Mrs."/>
    <s v="Samantha A."/>
    <s v="Stewart"/>
    <n v="38.049999999999997"/>
    <n v="9.6199999999999992"/>
    <x v="0"/>
    <s v="No"/>
    <x v="0"/>
    <s v="Oct"/>
    <n v="1965"/>
    <n v="28"/>
    <d v="1965-10-28T00:00:00"/>
    <n v="57"/>
    <n v="0"/>
    <s v="tier - 2"/>
    <s v="tier - 2"/>
    <s v="R1026"/>
    <n v="15608.58"/>
    <x v="0"/>
    <n v="0"/>
    <x v="1"/>
    <x v="0"/>
  </r>
  <r>
    <x v="631"/>
    <s v="Mr."/>
    <s v="Erik"/>
    <s v="Drotz"/>
    <n v="46.14"/>
    <n v="10.78"/>
    <x v="0"/>
    <s v="No"/>
    <x v="0"/>
    <s v="Jul"/>
    <n v="1974"/>
    <n v="30"/>
    <d v="1974-07-30T00:00:00"/>
    <n v="48"/>
    <n v="0"/>
    <s v="tier - 2"/>
    <s v="tier - 2"/>
    <s v="R1012"/>
    <n v="15556.67"/>
    <x v="0"/>
    <n v="0"/>
    <x v="1"/>
    <x v="0"/>
  </r>
  <r>
    <x v="632"/>
    <s v="Mr."/>
    <s v="Christopher"/>
    <s v="Mutai"/>
    <n v="41.325000000000003"/>
    <n v="5.1100000000000003"/>
    <x v="1"/>
    <s v="No"/>
    <x v="0"/>
    <s v="Oct"/>
    <n v="1959"/>
    <n v="2"/>
    <d v="1959-10-02T00:00:00"/>
    <n v="63"/>
    <n v="3"/>
    <s v="tier - 2"/>
    <s v="tier - 3"/>
    <s v="R1012"/>
    <n v="15555.19"/>
    <x v="0"/>
    <n v="2"/>
    <x v="1"/>
    <x v="2"/>
  </r>
  <r>
    <x v="633"/>
    <s v="Mrs."/>
    <s v="Maya"/>
    <s v="Lovlien"/>
    <n v="44.64"/>
    <n v="7.18"/>
    <x v="0"/>
    <s v="No"/>
    <x v="0"/>
    <s v="Jun"/>
    <n v="1974"/>
    <n v="28"/>
    <d v="1974-06-28T00:00:00"/>
    <n v="48"/>
    <n v="0"/>
    <s v="tier - 2"/>
    <s v="tier - 2"/>
    <s v="R1026"/>
    <n v="15532.16"/>
    <x v="0"/>
    <n v="0"/>
    <x v="1"/>
    <x v="0"/>
  </r>
  <r>
    <x v="634"/>
    <s v="Mr."/>
    <s v="Zachary T"/>
    <s v="Bruns"/>
    <n v="25.175000000000001"/>
    <n v="4.96"/>
    <x v="0"/>
    <s v="yes"/>
    <x v="0"/>
    <s v="Jul"/>
    <n v="2004"/>
    <n v="17"/>
    <d v="2004-07-17T00:00:00"/>
    <n v="18"/>
    <n v="0"/>
    <s v="tier - 2"/>
    <s v="tier - 3"/>
    <s v="R1015"/>
    <n v="15518.18"/>
    <x v="1"/>
    <n v="1"/>
    <x v="1"/>
    <x v="2"/>
  </r>
  <r>
    <x v="635"/>
    <s v="Mrs."/>
    <s v="Hilda"/>
    <s v="Stoney"/>
    <n v="43.11"/>
    <n v="4.67"/>
    <x v="1"/>
    <s v="No"/>
    <x v="0"/>
    <s v="Jul"/>
    <n v="1976"/>
    <n v="20"/>
    <d v="1976-07-20T00:00:00"/>
    <n v="46"/>
    <n v="2"/>
    <s v="tier - 2"/>
    <s v="tier - 1"/>
    <s v="R1026"/>
    <n v="15450.48"/>
    <x v="0"/>
    <n v="0"/>
    <x v="1"/>
    <x v="2"/>
  </r>
  <r>
    <x v="636"/>
    <s v="Ms."/>
    <s v="Stephanie"/>
    <s v="Markert"/>
    <n v="53.32"/>
    <n v="5.0599999999999996"/>
    <x v="0"/>
    <s v="No"/>
    <x v="0"/>
    <s v="Oct"/>
    <n v="1990"/>
    <n v="25"/>
    <d v="1990-10-25T00:00:00"/>
    <n v="32"/>
    <n v="3"/>
    <s v="tier - 2"/>
    <s v="tier - 1"/>
    <s v="R1012"/>
    <n v="15440.2"/>
    <x v="0"/>
    <n v="0"/>
    <x v="1"/>
    <x v="2"/>
  </r>
  <r>
    <x v="637"/>
    <s v="Mr."/>
    <s v="Doug"/>
    <s v="McLucas"/>
    <n v="38.04"/>
    <n v="5.0199999999999996"/>
    <x v="1"/>
    <s v="No"/>
    <x v="0"/>
    <s v="Sep"/>
    <n v="1964"/>
    <n v="4"/>
    <d v="1964-09-04T00:00:00"/>
    <n v="58"/>
    <n v="0"/>
    <s v="tier - 2"/>
    <s v="tier - 2"/>
    <s v="R1012"/>
    <n v="15377.77"/>
    <x v="0"/>
    <n v="1"/>
    <x v="1"/>
    <x v="2"/>
  </r>
  <r>
    <x v="638"/>
    <s v="Ms."/>
    <s v="Bethany N."/>
    <s v="Erwin"/>
    <n v="37.9"/>
    <n v="7.76"/>
    <x v="0"/>
    <s v="No"/>
    <x v="0"/>
    <s v="Sep"/>
    <n v="1962"/>
    <n v="6"/>
    <d v="1962-09-06T00:00:00"/>
    <n v="60"/>
    <n v="0"/>
    <s v="tier - 2"/>
    <s v="tier - 2"/>
    <s v="R1011"/>
    <n v="15368.22"/>
    <x v="0"/>
    <n v="0"/>
    <x v="1"/>
    <x v="0"/>
  </r>
  <r>
    <x v="639"/>
    <s v="Mrs."/>
    <s v="Sandra H"/>
    <s v="Osborne"/>
    <n v="39.6"/>
    <n v="9.32"/>
    <x v="0"/>
    <s v="No"/>
    <x v="0"/>
    <s v="Jul"/>
    <n v="1968"/>
    <n v="18"/>
    <d v="1968-07-18T00:00:00"/>
    <n v="54"/>
    <n v="0"/>
    <s v="tier - 2"/>
    <s v="tier - 1"/>
    <s v="R1026"/>
    <n v="15363.77"/>
    <x v="0"/>
    <n v="0"/>
    <x v="1"/>
    <x v="0"/>
  </r>
  <r>
    <x v="640"/>
    <s v="Mr."/>
    <s v="Takuo"/>
    <s v="Otsuka"/>
    <n v="50.92"/>
    <n v="5.31"/>
    <x v="1"/>
    <s v="No"/>
    <x v="0"/>
    <s v="Dec"/>
    <n v="1988"/>
    <n v="17"/>
    <d v="1988-12-17T00:00:00"/>
    <n v="34"/>
    <n v="3"/>
    <s v="tier - 2"/>
    <s v="tier - 3"/>
    <s v="R1023"/>
    <n v="15361.5"/>
    <x v="0"/>
    <n v="1"/>
    <x v="1"/>
    <x v="2"/>
  </r>
  <r>
    <x v="641"/>
    <s v="Ms."/>
    <s v="Kelly A."/>
    <s v="Smith"/>
    <n v="21.85"/>
    <n v="5.56"/>
    <x v="1"/>
    <s v="No"/>
    <x v="0"/>
    <s v="Jul"/>
    <n v="2001"/>
    <n v="14"/>
    <d v="2001-07-14T00:00:00"/>
    <n v="21"/>
    <n v="1"/>
    <s v="tier - 2"/>
    <s v="tier - 3"/>
    <s v="R1024"/>
    <n v="15359.1"/>
    <x v="2"/>
    <n v="0"/>
    <x v="0"/>
    <x v="2"/>
  </r>
  <r>
    <x v="642"/>
    <s v="Mr."/>
    <s v="Scott"/>
    <s v="Myers"/>
    <n v="36.08"/>
    <n v="7.11"/>
    <x v="1"/>
    <s v="No"/>
    <x v="1"/>
    <s v="Dec"/>
    <n v="1963"/>
    <n v="13"/>
    <d v="1963-12-13T00:00:00"/>
    <n v="59"/>
    <n v="0"/>
    <s v="tier - 2"/>
    <s v="tier - 3"/>
    <s v="R1021"/>
    <n v="15322.77"/>
    <x v="0"/>
    <n v="1"/>
    <x v="1"/>
    <x v="0"/>
  </r>
  <r>
    <x v="643"/>
    <s v="Mr."/>
    <s v="Benoit"/>
    <s v="Cote"/>
    <n v="40.44"/>
    <n v="5.13"/>
    <x v="1"/>
    <s v="No"/>
    <x v="1"/>
    <s v="Sep"/>
    <n v="1969"/>
    <n v="16"/>
    <d v="1969-09-16T00:00:00"/>
    <n v="53"/>
    <n v="0"/>
    <s v="tier - 2"/>
    <s v="tier - 2"/>
    <s v="R1023"/>
    <n v="15260.52"/>
    <x v="0"/>
    <n v="1"/>
    <x v="1"/>
    <x v="2"/>
  </r>
  <r>
    <x v="644"/>
    <s v="Ms."/>
    <s v="Elizabeth M."/>
    <s v="Ehrhardt"/>
    <n v="38.094999999999999"/>
    <n v="10.199999999999999"/>
    <x v="0"/>
    <s v="No"/>
    <x v="0"/>
    <s v="Jul"/>
    <n v="1960"/>
    <n v="25"/>
    <d v="1960-07-25T00:00:00"/>
    <n v="62"/>
    <n v="2"/>
    <s v="tier - 2"/>
    <s v="tier - 2"/>
    <s v="R1024"/>
    <n v="15230.32"/>
    <x v="0"/>
    <n v="0"/>
    <x v="1"/>
    <x v="0"/>
  </r>
  <r>
    <x v="645"/>
    <s v="Ms."/>
    <s v="Jessica A."/>
    <s v="Petersen"/>
    <n v="44.95"/>
    <n v="10.4"/>
    <x v="0"/>
    <s v="No"/>
    <x v="0"/>
    <s v="Nov"/>
    <n v="1978"/>
    <n v="23"/>
    <d v="1978-11-23T00:00:00"/>
    <n v="44"/>
    <n v="2"/>
    <s v="tier - 2"/>
    <s v="tier - 1"/>
    <s v="R1012"/>
    <n v="15207.92"/>
    <x v="0"/>
    <n v="0"/>
    <x v="1"/>
    <x v="0"/>
  </r>
  <r>
    <x v="646"/>
    <s v="Ms."/>
    <s v="Monica K"/>
    <s v="Ertel"/>
    <n v="35.54"/>
    <n v="10.67"/>
    <x v="0"/>
    <s v="No"/>
    <x v="0"/>
    <s v="Jun"/>
    <n v="1962"/>
    <n v="17"/>
    <d v="1962-06-17T00:00:00"/>
    <n v="60"/>
    <n v="0"/>
    <s v="tier - 2"/>
    <s v="tier - 1"/>
    <s v="R1012"/>
    <n v="15174.81"/>
    <x v="0"/>
    <n v="0"/>
    <x v="1"/>
    <x v="0"/>
  </r>
  <r>
    <x v="647"/>
    <s v="Mr."/>
    <s v="Kevin L"/>
    <s v="Lanza"/>
    <n v="39.799999999999997"/>
    <n v="4.6500000000000004"/>
    <x v="1"/>
    <s v="No"/>
    <x v="0"/>
    <s v="Dec"/>
    <n v="1959"/>
    <n v="3"/>
    <d v="1959-12-03T00:00:00"/>
    <n v="63"/>
    <n v="3"/>
    <s v="tier - 2"/>
    <s v="tier - 3"/>
    <s v="R1011"/>
    <n v="15170.07"/>
    <x v="0"/>
    <n v="2"/>
    <x v="1"/>
    <x v="2"/>
  </r>
  <r>
    <x v="648"/>
    <s v="Mr."/>
    <s v="Gregory"/>
    <s v="Picklesimer"/>
    <n v="33.659999999999997"/>
    <n v="5.65"/>
    <x v="1"/>
    <s v="No"/>
    <x v="0"/>
    <s v="Jun"/>
    <n v="1959"/>
    <n v="4"/>
    <d v="1959-06-04T00:00:00"/>
    <n v="64"/>
    <n v="3"/>
    <s v="tier - 2"/>
    <s v="tier - 1"/>
    <s v="R1013"/>
    <n v="15161.53"/>
    <x v="0"/>
    <n v="2"/>
    <x v="1"/>
    <x v="2"/>
  </r>
  <r>
    <x v="649"/>
    <s v="Ms."/>
    <s v="Della"/>
    <s v="Giles"/>
    <n v="35.5"/>
    <n v="11.97"/>
    <x v="0"/>
    <s v="No"/>
    <x v="0"/>
    <s v="Oct"/>
    <n v="1962"/>
    <n v="25"/>
    <d v="1962-10-25T00:00:00"/>
    <n v="60"/>
    <n v="0"/>
    <s v="tier - 2"/>
    <s v="tier - 2"/>
    <s v="R1012"/>
    <n v="15161.25"/>
    <x v="0"/>
    <n v="0"/>
    <x v="1"/>
    <x v="0"/>
  </r>
  <r>
    <x v="650"/>
    <s v="Mr."/>
    <s v="David"/>
    <s v="Harmon"/>
    <n v="41.63"/>
    <n v="6.71"/>
    <x v="0"/>
    <s v="No"/>
    <x v="0"/>
    <s v="Nov"/>
    <n v="1971"/>
    <n v="25"/>
    <d v="1971-11-25T00:00:00"/>
    <n v="51"/>
    <n v="0"/>
    <s v="tier - 2"/>
    <s v="tier - 1"/>
    <s v="R1023"/>
    <n v="15150.44"/>
    <x v="0"/>
    <n v="0"/>
    <x v="1"/>
    <x v="0"/>
  </r>
  <r>
    <x v="651"/>
    <s v="Ms."/>
    <s v="Victoria"/>
    <s v="Pennings"/>
    <n v="46.49"/>
    <n v="11.92"/>
    <x v="0"/>
    <s v="No"/>
    <x v="0"/>
    <s v="Sep"/>
    <n v="1978"/>
    <n v="5"/>
    <d v="1978-09-05T00:00:00"/>
    <n v="44"/>
    <n v="2"/>
    <s v="tier - 2"/>
    <s v="tier - 1"/>
    <s v="R1011"/>
    <n v="15123.19"/>
    <x v="0"/>
    <n v="0"/>
    <x v="1"/>
    <x v="0"/>
  </r>
  <r>
    <x v="652"/>
    <s v="Mr."/>
    <s v="Tasos"/>
    <s v="Tseronis"/>
    <n v="43.29"/>
    <n v="5.35"/>
    <x v="0"/>
    <s v="No"/>
    <x v="0"/>
    <s v="Nov"/>
    <n v="1972"/>
    <n v="7"/>
    <d v="1972-11-07T00:00:00"/>
    <n v="50"/>
    <n v="0"/>
    <s v="tier - 2"/>
    <s v="tier - 1"/>
    <s v="R1012"/>
    <n v="15103.69"/>
    <x v="0"/>
    <n v="2"/>
    <x v="1"/>
    <x v="2"/>
  </r>
  <r>
    <x v="653"/>
    <s v="Mr."/>
    <s v="Thomas"/>
    <s v="Aliff"/>
    <n v="43.08"/>
    <n v="8.9600000000000009"/>
    <x v="1"/>
    <s v="No"/>
    <x v="0"/>
    <s v="Oct"/>
    <n v="1975"/>
    <n v="26"/>
    <d v="1975-10-26T00:00:00"/>
    <n v="47"/>
    <n v="1"/>
    <s v="tier - 2"/>
    <s v="tier - 1"/>
    <s v="R1023"/>
    <n v="15090.35"/>
    <x v="0"/>
    <n v="1"/>
    <x v="1"/>
    <x v="0"/>
  </r>
  <r>
    <x v="654"/>
    <s v="Mr."/>
    <s v="Lukasz"/>
    <s v="Willenberg"/>
    <n v="39.07"/>
    <n v="11.93"/>
    <x v="0"/>
    <s v="No"/>
    <x v="0"/>
    <s v="Jun"/>
    <n v="1968"/>
    <n v="12"/>
    <d v="1968-06-12T00:00:00"/>
    <n v="54"/>
    <n v="0"/>
    <s v="tier - 2"/>
    <s v="tier - 2"/>
    <s v="R1022"/>
    <n v="15052.68"/>
    <x v="0"/>
    <n v="0"/>
    <x v="1"/>
    <x v="0"/>
  </r>
  <r>
    <x v="655"/>
    <s v="Mr."/>
    <s v="Matthew A."/>
    <s v="Millett"/>
    <n v="41.3"/>
    <n v="9.59"/>
    <x v="0"/>
    <s v="No"/>
    <x v="0"/>
    <s v="Aug"/>
    <n v="1971"/>
    <n v="15"/>
    <d v="1971-08-15T00:00:00"/>
    <n v="51"/>
    <n v="0"/>
    <s v="tier - 2"/>
    <s v="tier - 3"/>
    <s v="R1023"/>
    <n v="15038.51"/>
    <x v="0"/>
    <n v="0"/>
    <x v="1"/>
    <x v="0"/>
  </r>
  <r>
    <x v="656"/>
    <s v="Ms."/>
    <s v="Meta"/>
    <s v="Haley"/>
    <n v="42.95"/>
    <n v="11.88"/>
    <x v="1"/>
    <s v="No"/>
    <x v="0"/>
    <s v="Sep"/>
    <n v="1970"/>
    <n v="11"/>
    <d v="1970-09-11T00:00:00"/>
    <n v="52"/>
    <n v="0"/>
    <s v="tier - 2"/>
    <s v="tier - 3"/>
    <s v="R1011"/>
    <n v="15026.3"/>
    <x v="0"/>
    <n v="2"/>
    <x v="1"/>
    <x v="0"/>
  </r>
  <r>
    <x v="657"/>
    <s v="Ms."/>
    <s v="Rachel E"/>
    <s v="Ackerman"/>
    <n v="46.96"/>
    <n v="4.6399999999999997"/>
    <x v="0"/>
    <s v="No"/>
    <x v="1"/>
    <s v="Nov"/>
    <n v="1979"/>
    <n v="25"/>
    <d v="1979-11-25T00:00:00"/>
    <n v="43"/>
    <n v="2"/>
    <s v="tier - 2"/>
    <s v="tier - 1"/>
    <s v="R1011"/>
    <n v="15025.76"/>
    <x v="0"/>
    <n v="1"/>
    <x v="1"/>
    <x v="2"/>
  </r>
  <r>
    <x v="658"/>
    <s v="Ms."/>
    <s v="Angelica"/>
    <s v="Valdez"/>
    <n v="30.495000000000001"/>
    <n v="9.5299999999999994"/>
    <x v="0"/>
    <s v="No"/>
    <x v="0"/>
    <s v="Aug"/>
    <n v="1960"/>
    <n v="8"/>
    <d v="1960-08-08T00:00:00"/>
    <n v="62"/>
    <n v="2"/>
    <s v="tier - 2"/>
    <s v="tier - 2"/>
    <s v="R1012"/>
    <n v="15019.76"/>
    <x v="0"/>
    <n v="0"/>
    <x v="1"/>
    <x v="0"/>
  </r>
  <r>
    <x v="659"/>
    <s v="Ms."/>
    <s v="Kathleen"/>
    <s v="Michaud"/>
    <n v="17.954999999999998"/>
    <n v="5.29"/>
    <x v="1"/>
    <s v="No"/>
    <x v="0"/>
    <s v="Aug"/>
    <n v="1995"/>
    <n v="2"/>
    <d v="1995-08-02T00:00:00"/>
    <n v="27"/>
    <n v="2"/>
    <s v="tier - 2"/>
    <s v="tier - 2"/>
    <s v="R1024"/>
    <n v="15006.58"/>
    <x v="3"/>
    <n v="1"/>
    <x v="0"/>
    <x v="2"/>
  </r>
  <r>
    <x v="660"/>
    <s v="Mr."/>
    <s v="Gabriel D."/>
    <s v="Gunnink"/>
    <n v="25.6"/>
    <n v="10.95"/>
    <x v="0"/>
    <s v="No"/>
    <x v="0"/>
    <s v="Jul"/>
    <n v="1958"/>
    <n v="29"/>
    <d v="1958-07-29T00:00:00"/>
    <n v="64"/>
    <n v="2"/>
    <s v="tier - 2"/>
    <s v="tier - 3"/>
    <s v="R1011"/>
    <n v="14988.43"/>
    <x v="1"/>
    <n v="3"/>
    <x v="1"/>
    <x v="0"/>
  </r>
  <r>
    <x v="661"/>
    <s v="Mr."/>
    <s v="Jeff T"/>
    <s v="Knight"/>
    <n v="34.21"/>
    <n v="9.17"/>
    <x v="0"/>
    <s v="No"/>
    <x v="0"/>
    <s v="Nov"/>
    <n v="1962"/>
    <n v="29"/>
    <d v="1962-11-29T00:00:00"/>
    <n v="60"/>
    <n v="0"/>
    <s v="tier - 2"/>
    <s v="tier - 1"/>
    <s v="R1021"/>
    <n v="14945.34"/>
    <x v="0"/>
    <n v="0"/>
    <x v="1"/>
    <x v="0"/>
  </r>
  <r>
    <x v="662"/>
    <s v="Mr."/>
    <s v="Neil D"/>
    <s v="Grosscup"/>
    <n v="39.74"/>
    <n v="7.39"/>
    <x v="0"/>
    <s v="No"/>
    <x v="0"/>
    <s v="Nov"/>
    <n v="1968"/>
    <n v="8"/>
    <d v="1968-11-08T00:00:00"/>
    <n v="54"/>
    <n v="0"/>
    <s v="tier - 2"/>
    <s v="tier - 2"/>
    <s v="R1012"/>
    <n v="14926.97"/>
    <x v="0"/>
    <n v="0"/>
    <x v="1"/>
    <x v="0"/>
  </r>
  <r>
    <x v="663"/>
    <s v="Ms."/>
    <s v="Katherine L."/>
    <s v="Koniuch"/>
    <n v="49.53"/>
    <n v="9.1300000000000008"/>
    <x v="1"/>
    <s v="No"/>
    <x v="0"/>
    <s v="Jul"/>
    <n v="1981"/>
    <n v="4"/>
    <d v="1981-07-04T00:00:00"/>
    <n v="41"/>
    <n v="1"/>
    <s v="tier - 2"/>
    <s v="tier - 1"/>
    <s v="R1011"/>
    <n v="14908.27"/>
    <x v="0"/>
    <n v="0"/>
    <x v="1"/>
    <x v="0"/>
  </r>
  <r>
    <x v="664"/>
    <s v="Ms."/>
    <s v="Ariel E"/>
    <s v="Heitzman"/>
    <n v="39.33"/>
    <n v="10.4"/>
    <x v="0"/>
    <s v="No"/>
    <x v="0"/>
    <s v="Oct"/>
    <n v="1958"/>
    <n v="17"/>
    <d v="1958-10-17T00:00:00"/>
    <n v="64"/>
    <n v="0"/>
    <s v="tier - 2"/>
    <s v="tier - 2"/>
    <s v="R1024"/>
    <n v="14901.52"/>
    <x v="0"/>
    <n v="3"/>
    <x v="1"/>
    <x v="0"/>
  </r>
  <r>
    <x v="665"/>
    <s v="Mr."/>
    <s v="Christopher P"/>
    <s v="Tatton"/>
    <n v="39.979999999999997"/>
    <n v="9.4600000000000009"/>
    <x v="1"/>
    <s v="No"/>
    <x v="0"/>
    <s v="Nov"/>
    <n v="1970"/>
    <n v="11"/>
    <d v="1970-11-11T00:00:00"/>
    <n v="52"/>
    <n v="0"/>
    <s v="tier - 2"/>
    <s v="tier - 2"/>
    <s v="R1023"/>
    <n v="14847.63"/>
    <x v="0"/>
    <n v="2"/>
    <x v="1"/>
    <x v="0"/>
  </r>
  <r>
    <x v="666"/>
    <s v="Mrs."/>
    <s v="Erin M."/>
    <s v="Flanagan"/>
    <n v="46.51"/>
    <n v="8.69"/>
    <x v="1"/>
    <s v="No"/>
    <x v="0"/>
    <s v="Jun"/>
    <n v="1981"/>
    <n v="5"/>
    <d v="1981-06-05T00:00:00"/>
    <n v="42"/>
    <n v="1"/>
    <s v="tier - 2"/>
    <s v="tier - 3"/>
    <s v="R1026"/>
    <n v="14843.96"/>
    <x v="0"/>
    <n v="0"/>
    <x v="1"/>
    <x v="0"/>
  </r>
  <r>
    <x v="667"/>
    <s v="Mrs."/>
    <s v="Molly K."/>
    <s v="Funk"/>
    <n v="43.58"/>
    <n v="4.2300000000000004"/>
    <x v="0"/>
    <s v="No"/>
    <x v="1"/>
    <s v="Oct"/>
    <n v="1979"/>
    <n v="18"/>
    <d v="1979-10-18T00:00:00"/>
    <n v="43"/>
    <n v="2"/>
    <s v="tier - 2"/>
    <s v="tier - 3"/>
    <s v="R1026"/>
    <n v="14839.34"/>
    <x v="0"/>
    <n v="1"/>
    <x v="1"/>
    <x v="2"/>
  </r>
  <r>
    <x v="668"/>
    <s v="Mr."/>
    <s v="Ryan J."/>
    <s v="Davenport"/>
    <n v="42.28"/>
    <n v="9.16"/>
    <x v="1"/>
    <s v="No"/>
    <x v="0"/>
    <s v="Dec"/>
    <n v="1975"/>
    <n v="10"/>
    <d v="1975-12-10T00:00:00"/>
    <n v="47"/>
    <n v="1"/>
    <s v="tier - 2"/>
    <s v="tier - 3"/>
    <s v="R1023"/>
    <n v="14819"/>
    <x v="0"/>
    <n v="1"/>
    <x v="1"/>
    <x v="0"/>
  </r>
  <r>
    <x v="669"/>
    <s v="Mrs."/>
    <s v="Jennifer"/>
    <s v="Nicholson"/>
    <n v="35.520000000000003"/>
    <n v="8.26"/>
    <x v="0"/>
    <s v="No"/>
    <x v="0"/>
    <s v="Jul"/>
    <n v="1965"/>
    <n v="27"/>
    <d v="1965-07-27T00:00:00"/>
    <n v="57"/>
    <n v="0"/>
    <s v="tier - 2"/>
    <s v="tier - 2"/>
    <s v="R1026"/>
    <n v="14750.42"/>
    <x v="0"/>
    <n v="0"/>
    <x v="1"/>
    <x v="0"/>
  </r>
  <r>
    <x v="670"/>
    <s v="Mr."/>
    <s v="Daniel M"/>
    <s v="Lindbloom"/>
    <n v="33.6"/>
    <n v="11.25"/>
    <x v="0"/>
    <s v="No"/>
    <x v="0"/>
    <s v="Jul"/>
    <n v="1962"/>
    <n v="29"/>
    <d v="1962-07-29T00:00:00"/>
    <n v="60"/>
    <n v="0"/>
    <s v="tier - 2"/>
    <s v="tier - 3"/>
    <s v="R1021"/>
    <n v="14738.43"/>
    <x v="0"/>
    <n v="0"/>
    <x v="1"/>
    <x v="0"/>
  </r>
  <r>
    <x v="671"/>
    <s v="Ms."/>
    <s v="Hiruni"/>
    <s v="Wijayaratne"/>
    <n v="22.42"/>
    <n v="6.74"/>
    <x v="0"/>
    <s v="No"/>
    <x v="0"/>
    <s v="Sep"/>
    <n v="2002"/>
    <n v="24"/>
    <d v="2002-09-24T00:00:00"/>
    <n v="20"/>
    <n v="0"/>
    <s v="tier - 2"/>
    <s v="tier - 2"/>
    <s v="R1012"/>
    <n v="14711.74"/>
    <x v="2"/>
    <n v="0"/>
    <x v="0"/>
    <x v="0"/>
  </r>
  <r>
    <x v="672"/>
    <s v="Ms."/>
    <s v="Reina H."/>
    <s v="Ainsworth"/>
    <n v="46.86"/>
    <n v="4.87"/>
    <x v="0"/>
    <s v="No"/>
    <x v="0"/>
    <s v="Sep"/>
    <n v="1982"/>
    <n v="4"/>
    <d v="1982-09-04T00:00:00"/>
    <n v="40"/>
    <n v="3"/>
    <s v="tier - 2"/>
    <s v="tier - 2"/>
    <s v="R1011"/>
    <n v="14696.77"/>
    <x v="0"/>
    <n v="0"/>
    <x v="1"/>
    <x v="2"/>
  </r>
  <r>
    <x v="673"/>
    <s v="Ms."/>
    <s v="Kristi"/>
    <s v="Gayagoy"/>
    <n v="32.965000000000003"/>
    <n v="6.68"/>
    <x v="0"/>
    <s v="No"/>
    <x v="0"/>
    <s v="Jul"/>
    <n v="1958"/>
    <n v="23"/>
    <d v="1958-07-23T00:00:00"/>
    <n v="64"/>
    <n v="0"/>
    <s v="tier - 2"/>
    <s v="tier - 1"/>
    <s v="R1012"/>
    <n v="14692.67"/>
    <x v="0"/>
    <n v="3"/>
    <x v="1"/>
    <x v="0"/>
  </r>
  <r>
    <x v="674"/>
    <s v="Ms."/>
    <s v="Meredith L."/>
    <s v="Fitzmaurice"/>
    <n v="39.340000000000003"/>
    <n v="5.0199999999999996"/>
    <x v="1"/>
    <s v="No"/>
    <x v="1"/>
    <s v="Oct"/>
    <n v="1969"/>
    <n v="20"/>
    <d v="1969-10-20T00:00:00"/>
    <n v="53"/>
    <n v="0"/>
    <s v="tier - 2"/>
    <s v="tier - 1"/>
    <s v="R1012"/>
    <n v="14665.75"/>
    <x v="0"/>
    <n v="1"/>
    <x v="1"/>
    <x v="2"/>
  </r>
  <r>
    <x v="675"/>
    <s v="Ms."/>
    <s v="Jocelyn"/>
    <s v="Rodriguez"/>
    <n v="47"/>
    <n v="10.64"/>
    <x v="1"/>
    <s v="No"/>
    <x v="0"/>
    <s v="Nov"/>
    <n v="1981"/>
    <n v="13"/>
    <d v="1981-11-13T00:00:00"/>
    <n v="41"/>
    <n v="1"/>
    <s v="tier - 2"/>
    <s v="tier - 1"/>
    <s v="R1012"/>
    <n v="14657.2"/>
    <x v="0"/>
    <n v="0"/>
    <x v="1"/>
    <x v="0"/>
  </r>
  <r>
    <x v="676"/>
    <s v="Mrs."/>
    <s v="Daphne"/>
    <s v="Tsoucas"/>
    <n v="36.71"/>
    <n v="8.74"/>
    <x v="1"/>
    <s v="No"/>
    <x v="0"/>
    <s v="Sep"/>
    <n v="1967"/>
    <n v="1"/>
    <d v="1967-09-01T00:00:00"/>
    <n v="55"/>
    <n v="0"/>
    <s v="tier - 2"/>
    <s v="tier - 3"/>
    <s v="R1026"/>
    <n v="14640.35"/>
    <x v="0"/>
    <n v="0"/>
    <x v="1"/>
    <x v="0"/>
  </r>
  <r>
    <x v="677"/>
    <s v="Ms."/>
    <s v="Margaret E"/>
    <s v="Muhly"/>
    <n v="53.48"/>
    <n v="5.64"/>
    <x v="0"/>
    <s v="No"/>
    <x v="0"/>
    <s v="Aug"/>
    <n v="1991"/>
    <n v="21"/>
    <d v="1991-08-21T00:00:00"/>
    <n v="31"/>
    <n v="3"/>
    <s v="tier - 2"/>
    <s v="tier - 3"/>
    <s v="R1011"/>
    <n v="14630.52"/>
    <x v="0"/>
    <n v="0"/>
    <x v="1"/>
    <x v="2"/>
  </r>
  <r>
    <x v="678"/>
    <s v="Mr."/>
    <s v="Mario J."/>
    <s v="Lund"/>
    <n v="35.5"/>
    <n v="10.37"/>
    <x v="0"/>
    <s v="No"/>
    <x v="0"/>
    <s v="Nov"/>
    <n v="1965"/>
    <n v="8"/>
    <d v="1965-11-08T00:00:00"/>
    <n v="57"/>
    <n v="0"/>
    <s v="tier - 2"/>
    <s v="tier - 3"/>
    <s v="R1021"/>
    <n v="14612.33"/>
    <x v="0"/>
    <n v="0"/>
    <x v="1"/>
    <x v="0"/>
  </r>
  <r>
    <x v="679"/>
    <s v="Mr."/>
    <s v="Peter"/>
    <s v="Battaglino"/>
    <n v="36.979999999999997"/>
    <n v="9.56"/>
    <x v="1"/>
    <s v="No"/>
    <x v="0"/>
    <s v="Jul"/>
    <n v="1967"/>
    <n v="18"/>
    <d v="1967-07-18T00:00:00"/>
    <n v="55"/>
    <n v="0"/>
    <s v="tier - 2"/>
    <s v="tier - 3"/>
    <s v="R1022"/>
    <n v="14600.62"/>
    <x v="0"/>
    <n v="0"/>
    <x v="1"/>
    <x v="0"/>
  </r>
  <r>
    <x v="680"/>
    <s v="Ms."/>
    <s v="Carolina"/>
    <s v="Pena"/>
    <n v="32.395000000000003"/>
    <n v="8.23"/>
    <x v="1"/>
    <s v="No"/>
    <x v="1"/>
    <s v="Oct"/>
    <n v="1963"/>
    <n v="14"/>
    <d v="1963-10-14T00:00:00"/>
    <n v="59"/>
    <n v="3"/>
    <s v="tier - 2"/>
    <s v="tier - 1"/>
    <s v="R1024"/>
    <n v="14590.63"/>
    <x v="0"/>
    <n v="1"/>
    <x v="1"/>
    <x v="0"/>
  </r>
  <r>
    <x v="681"/>
    <s v="Mrs."/>
    <s v="Jenny K."/>
    <s v="Thomason"/>
    <n v="32.729999999999997"/>
    <n v="7.03"/>
    <x v="0"/>
    <s v="No"/>
    <x v="0"/>
    <s v="Dec"/>
    <n v="1962"/>
    <n v="3"/>
    <d v="1962-12-03T00:00:00"/>
    <n v="60"/>
    <n v="0"/>
    <s v="tier - 2"/>
    <s v="tier - 1"/>
    <s v="R1025"/>
    <n v="14574.64"/>
    <x v="0"/>
    <n v="0"/>
    <x v="1"/>
    <x v="0"/>
  </r>
  <r>
    <x v="682"/>
    <s v="Ms."/>
    <s v="Jessica"/>
    <s v="Hancox"/>
    <n v="20.52"/>
    <n v="5.45"/>
    <x v="0"/>
    <s v="No"/>
    <x v="0"/>
    <s v="Sep"/>
    <n v="1998"/>
    <n v="12"/>
    <d v="1998-09-12T00:00:00"/>
    <n v="24"/>
    <n v="0"/>
    <s v="tier - 2"/>
    <s v="tier - 1"/>
    <s v="R1024"/>
    <n v="14571.89"/>
    <x v="2"/>
    <n v="1"/>
    <x v="0"/>
    <x v="2"/>
  </r>
  <r>
    <x v="683"/>
    <s v="Ms."/>
    <s v="Kimberly D"/>
    <s v="Canarecci"/>
    <n v="51.72"/>
    <n v="5.76"/>
    <x v="0"/>
    <s v="No"/>
    <x v="0"/>
    <s v="Jul"/>
    <n v="1989"/>
    <n v="14"/>
    <d v="1989-07-14T00:00:00"/>
    <n v="33"/>
    <n v="3"/>
    <s v="tier - 2"/>
    <s v="tier - 3"/>
    <s v="R1011"/>
    <n v="14547.26"/>
    <x v="0"/>
    <n v="0"/>
    <x v="1"/>
    <x v="1"/>
  </r>
  <r>
    <x v="684"/>
    <s v="Mr."/>
    <s v="Marc-Olivier"/>
    <s v="Toupin"/>
    <n v="50.2"/>
    <n v="5.4"/>
    <x v="0"/>
    <s v="No"/>
    <x v="0"/>
    <s v="Jul"/>
    <n v="1989"/>
    <n v="22"/>
    <d v="1989-07-22T00:00:00"/>
    <n v="33"/>
    <n v="3"/>
    <s v="tier - 2"/>
    <s v="tier - 3"/>
    <s v="R1012"/>
    <n v="14507.46"/>
    <x v="0"/>
    <n v="0"/>
    <x v="1"/>
    <x v="2"/>
  </r>
  <r>
    <x v="685"/>
    <s v="Mr."/>
    <s v="Russell J"/>
    <s v="Mulley"/>
    <n v="25.52"/>
    <n v="6.35"/>
    <x v="0"/>
    <s v="No"/>
    <x v="1"/>
    <s v="Oct"/>
    <n v="1979"/>
    <n v="20"/>
    <d v="1979-10-20T00:00:00"/>
    <n v="43"/>
    <n v="5"/>
    <s v="tier - 2"/>
    <s v="tier - 2"/>
    <s v="R1013"/>
    <n v="14478.33"/>
    <x v="1"/>
    <n v="1"/>
    <x v="1"/>
    <x v="1"/>
  </r>
  <r>
    <x v="686"/>
    <s v="Ms."/>
    <s v="Karine"/>
    <s v="Parry"/>
    <n v="35.200000000000003"/>
    <n v="6.26"/>
    <x v="1"/>
    <s v="No"/>
    <x v="0"/>
    <s v="Nov"/>
    <n v="1959"/>
    <n v="20"/>
    <d v="1959-11-20T00:00:00"/>
    <n v="63"/>
    <n v="1"/>
    <s v="tier - 2"/>
    <s v="tier - 2"/>
    <s v="R1013"/>
    <n v="14474.68"/>
    <x v="0"/>
    <n v="2"/>
    <x v="1"/>
    <x v="1"/>
  </r>
  <r>
    <x v="687"/>
    <s v="Ms."/>
    <s v="Cheryl"/>
    <s v="Mason Cox"/>
    <n v="41.26"/>
    <n v="5.97"/>
    <x v="1"/>
    <s v="No"/>
    <x v="0"/>
    <s v="Nov"/>
    <n v="1976"/>
    <n v="27"/>
    <d v="1976-11-27T00:00:00"/>
    <n v="46"/>
    <n v="2"/>
    <s v="tier - 2"/>
    <s v="tier - 3"/>
    <s v="R1012"/>
    <n v="14470.01"/>
    <x v="0"/>
    <n v="0"/>
    <x v="1"/>
    <x v="1"/>
  </r>
  <r>
    <x v="688"/>
    <s v="Ms."/>
    <s v="Allison M."/>
    <s v="Thompson"/>
    <n v="17.195"/>
    <n v="5.29"/>
    <x v="1"/>
    <s v="No"/>
    <x v="0"/>
    <s v="Nov"/>
    <n v="1996"/>
    <n v="10"/>
    <d v="1996-11-10T00:00:00"/>
    <n v="26"/>
    <n v="2"/>
    <s v="tier - 2"/>
    <s v="tier - 3"/>
    <s v="R1024"/>
    <n v="14455.64"/>
    <x v="3"/>
    <n v="0"/>
    <x v="0"/>
    <x v="2"/>
  </r>
  <r>
    <x v="689"/>
    <s v="Ms."/>
    <s v="Adriana"/>
    <s v="Nelson"/>
    <n v="23.085000000000001"/>
    <n v="4.2699999999999996"/>
    <x v="1"/>
    <s v="No"/>
    <x v="0"/>
    <s v="Aug"/>
    <n v="1959"/>
    <n v="3"/>
    <d v="1959-08-03T00:00:00"/>
    <n v="63"/>
    <n v="0"/>
    <s v="tier - 2"/>
    <s v="tier - 3"/>
    <s v="R1023"/>
    <n v="14451.84"/>
    <x v="2"/>
    <n v="2"/>
    <x v="1"/>
    <x v="2"/>
  </r>
  <r>
    <x v="690"/>
    <s v="Ms."/>
    <s v="Miranda J"/>
    <s v="Forte"/>
    <n v="21.66"/>
    <n v="5.2"/>
    <x v="1"/>
    <s v="No"/>
    <x v="0"/>
    <s v="Jun"/>
    <n v="1959"/>
    <n v="29"/>
    <d v="1959-06-29T00:00:00"/>
    <n v="63"/>
    <n v="0"/>
    <s v="tier - 2"/>
    <s v="tier - 1"/>
    <s v="R1024"/>
    <n v="14449.85"/>
    <x v="2"/>
    <n v="2"/>
    <x v="1"/>
    <x v="2"/>
  </r>
  <r>
    <x v="691"/>
    <s v="Mr."/>
    <s v="Roberto"/>
    <s v="Corona Iturriaga"/>
    <n v="36.47"/>
    <n v="8.23"/>
    <x v="1"/>
    <s v="No"/>
    <x v="0"/>
    <s v="Nov"/>
    <n v="1967"/>
    <n v="4"/>
    <d v="1967-11-04T00:00:00"/>
    <n v="55"/>
    <n v="0"/>
    <s v="tier - 2"/>
    <s v="tier - 2"/>
    <s v="R1021"/>
    <n v="14427.63"/>
    <x v="0"/>
    <n v="0"/>
    <x v="1"/>
    <x v="0"/>
  </r>
  <r>
    <x v="692"/>
    <s v="Mrs."/>
    <s v="Rebecca B."/>
    <s v="McCollum"/>
    <n v="36.08"/>
    <n v="10.33"/>
    <x v="1"/>
    <s v="No"/>
    <x v="0"/>
    <s v="Aug"/>
    <n v="1967"/>
    <n v="15"/>
    <d v="1967-08-15T00:00:00"/>
    <n v="55"/>
    <n v="0"/>
    <s v="tier - 2"/>
    <s v="tier - 2"/>
    <s v="R1026"/>
    <n v="14426.66"/>
    <x v="0"/>
    <n v="0"/>
    <x v="1"/>
    <x v="0"/>
  </r>
  <r>
    <x v="693"/>
    <s v="Ms."/>
    <s v="Tiffany"/>
    <s v="Hevner"/>
    <n v="23.18"/>
    <n v="6.13"/>
    <x v="0"/>
    <s v="No"/>
    <x v="0"/>
    <s v="Aug"/>
    <n v="1999"/>
    <n v="10"/>
    <d v="1999-08-10T00:00:00"/>
    <n v="23"/>
    <n v="2"/>
    <s v="tier - 2"/>
    <s v="tier - 1"/>
    <s v="R1012"/>
    <n v="14426.07"/>
    <x v="2"/>
    <n v="0"/>
    <x v="1"/>
    <x v="1"/>
  </r>
  <r>
    <x v="694"/>
    <s v="Mr."/>
    <s v="Alexander"/>
    <s v="Looi"/>
    <n v="39.159999999999997"/>
    <n v="8.08"/>
    <x v="0"/>
    <s v="No"/>
    <x v="0"/>
    <s v="Sep"/>
    <n v="1958"/>
    <n v="20"/>
    <d v="1958-09-20T00:00:00"/>
    <n v="64"/>
    <n v="1"/>
    <s v="tier - 2"/>
    <s v="tier - 3"/>
    <s v="R1013"/>
    <n v="14418.28"/>
    <x v="0"/>
    <n v="3"/>
    <x v="1"/>
    <x v="0"/>
  </r>
  <r>
    <x v="695"/>
    <s v="Mr."/>
    <s v="Rich M"/>
    <s v="Power"/>
    <n v="38.19"/>
    <n v="10.49"/>
    <x v="0"/>
    <s v="No"/>
    <x v="0"/>
    <s v="Jul"/>
    <n v="1958"/>
    <n v="29"/>
    <d v="1958-07-29T00:00:00"/>
    <n v="64"/>
    <n v="0"/>
    <s v="tier - 2"/>
    <s v="tier - 2"/>
    <s v="R1016"/>
    <n v="14410.93"/>
    <x v="0"/>
    <n v="3"/>
    <x v="1"/>
    <x v="0"/>
  </r>
  <r>
    <x v="696"/>
    <s v="Mr."/>
    <s v="Aaron C"/>
    <s v="Routon"/>
    <n v="26.41"/>
    <n v="8.11"/>
    <x v="0"/>
    <s v="No"/>
    <x v="0"/>
    <s v="Sep"/>
    <n v="1958"/>
    <n v="14"/>
    <d v="1958-09-14T00:00:00"/>
    <n v="64"/>
    <n v="0"/>
    <s v="tier - 2"/>
    <s v="tier - 1"/>
    <s v="R1018"/>
    <n v="14394.56"/>
    <x v="1"/>
    <n v="3"/>
    <x v="1"/>
    <x v="0"/>
  </r>
  <r>
    <x v="697"/>
    <s v="Ms."/>
    <s v="Kate"/>
    <s v="Dochelli"/>
    <n v="28.785"/>
    <n v="6.6"/>
    <x v="0"/>
    <s v="No"/>
    <x v="0"/>
    <s v="Jun"/>
    <n v="1965"/>
    <n v="22"/>
    <d v="1965-06-22T00:00:00"/>
    <n v="57"/>
    <n v="4"/>
    <s v="tier - 2"/>
    <s v="tier - 3"/>
    <s v="R1024"/>
    <n v="14394.4"/>
    <x v="1"/>
    <n v="0"/>
    <x v="1"/>
    <x v="0"/>
  </r>
  <r>
    <x v="698"/>
    <s v="Ms."/>
    <s v="Maria M"/>
    <s v="Gillespie"/>
    <n v="26.695"/>
    <n v="10.14"/>
    <x v="1"/>
    <s v="No"/>
    <x v="1"/>
    <s v="Jul"/>
    <n v="1963"/>
    <n v="16"/>
    <d v="1963-07-16T00:00:00"/>
    <n v="59"/>
    <n v="3"/>
    <s v="tier - 2"/>
    <s v="tier - 2"/>
    <s v="R1012"/>
    <n v="14382.71"/>
    <x v="1"/>
    <n v="1"/>
    <x v="1"/>
    <x v="0"/>
  </r>
  <r>
    <x v="699"/>
    <s v="Mr."/>
    <s v="Daven W"/>
    <s v="Oskvig"/>
    <n v="32.799999999999997"/>
    <n v="6.06"/>
    <x v="1"/>
    <s v="No"/>
    <x v="0"/>
    <s v="Nov"/>
    <n v="1988"/>
    <n v="16"/>
    <d v="1988-11-16T00:00:00"/>
    <n v="34"/>
    <n v="1"/>
    <s v="tier - 2"/>
    <s v="tier - 2"/>
    <s v="R1011"/>
    <n v="14358.36"/>
    <x v="0"/>
    <n v="1"/>
    <x v="1"/>
    <x v="1"/>
  </r>
  <r>
    <x v="700"/>
    <s v="Mrs."/>
    <s v="Brianne"/>
    <s v="Holland-Stergar"/>
    <n v="35.869999999999997"/>
    <n v="9.91"/>
    <x v="1"/>
    <s v="No"/>
    <x v="0"/>
    <s v="Oct"/>
    <n v="1967"/>
    <n v="10"/>
    <d v="1967-10-10T00:00:00"/>
    <n v="55"/>
    <n v="0"/>
    <s v="tier - 2"/>
    <s v="tier - 1"/>
    <s v="R1026"/>
    <n v="14355.43"/>
    <x v="0"/>
    <n v="0"/>
    <x v="1"/>
    <x v="0"/>
  </r>
  <r>
    <x v="701"/>
    <s v="Mr."/>
    <s v="Hiroki"/>
    <s v="Arai"/>
    <n v="21.66"/>
    <n v="4.1399999999999997"/>
    <x v="1"/>
    <s v="No"/>
    <x v="0"/>
    <s v="Dec"/>
    <n v="1959"/>
    <n v="24"/>
    <d v="1959-12-24T00:00:00"/>
    <n v="63"/>
    <n v="1"/>
    <s v="tier - 2"/>
    <s v="tier - 2"/>
    <s v="R1012"/>
    <n v="14349.85"/>
    <x v="2"/>
    <n v="2"/>
    <x v="1"/>
    <x v="2"/>
  </r>
  <r>
    <x v="702"/>
    <s v="Mr."/>
    <s v="Anders"/>
    <s v="Olausson"/>
    <n v="37.72"/>
    <n v="4.38"/>
    <x v="1"/>
    <s v="No"/>
    <x v="1"/>
    <s v="Sep"/>
    <n v="1969"/>
    <n v="26"/>
    <d v="1969-09-26T00:00:00"/>
    <n v="53"/>
    <n v="0"/>
    <s v="tier - 2"/>
    <s v="tier - 3"/>
    <s v="R1022"/>
    <n v="14337.91"/>
    <x v="0"/>
    <n v="1"/>
    <x v="1"/>
    <x v="2"/>
  </r>
  <r>
    <x v="703"/>
    <s v="Ms."/>
    <s v="Danielle"/>
    <s v="Wagner"/>
    <n v="39.700000000000003"/>
    <n v="9.83"/>
    <x v="0"/>
    <s v="No"/>
    <x v="0"/>
    <s v="Jul"/>
    <n v="1958"/>
    <n v="10"/>
    <d v="1958-07-10T00:00:00"/>
    <n v="64"/>
    <n v="0"/>
    <s v="tier - 2"/>
    <s v="tier - 2"/>
    <s v="R1011"/>
    <n v="14319.03"/>
    <x v="0"/>
    <n v="3"/>
    <x v="1"/>
    <x v="0"/>
  </r>
  <r>
    <x v="704"/>
    <s v="Ms."/>
    <s v="Candace N"/>
    <s v="Delong"/>
    <n v="35.97"/>
    <n v="11.08"/>
    <x v="0"/>
    <s v="No"/>
    <x v="0"/>
    <s v="Oct"/>
    <n v="1958"/>
    <n v="15"/>
    <d v="1958-10-15T00:00:00"/>
    <n v="64"/>
    <n v="0"/>
    <s v="tier - 2"/>
    <s v="tier - 3"/>
    <s v="R1013"/>
    <n v="14313.85"/>
    <x v="0"/>
    <n v="3"/>
    <x v="1"/>
    <x v="0"/>
  </r>
  <r>
    <x v="705"/>
    <s v="Mr."/>
    <s v="Bruno F."/>
    <s v="Mehech"/>
    <n v="37.85"/>
    <n v="11.01"/>
    <x v="0"/>
    <s v="No"/>
    <x v="0"/>
    <s v="Dec"/>
    <n v="1968"/>
    <n v="15"/>
    <d v="1968-12-15T00:00:00"/>
    <n v="54"/>
    <n v="0"/>
    <s v="tier - 2"/>
    <s v="tier - 3"/>
    <s v="R1012"/>
    <n v="14285.9"/>
    <x v="0"/>
    <n v="0"/>
    <x v="1"/>
    <x v="0"/>
  </r>
  <r>
    <x v="706"/>
    <s v="Ms."/>
    <s v="Emily"/>
    <s v="Machiela"/>
    <n v="21.66"/>
    <n v="4.37"/>
    <x v="0"/>
    <s v="yes"/>
    <x v="0"/>
    <s v="Sep"/>
    <n v="2004"/>
    <n v="6"/>
    <d v="2004-09-06T00:00:00"/>
    <n v="18"/>
    <n v="0"/>
    <s v="tier - 2"/>
    <s v="tier - 2"/>
    <s v="R1024"/>
    <n v="14283.46"/>
    <x v="2"/>
    <n v="1"/>
    <x v="0"/>
    <x v="2"/>
  </r>
  <r>
    <x v="707"/>
    <s v="Mrs."/>
    <s v="Katie"/>
    <s v="Young"/>
    <n v="39.369999999999997"/>
    <n v="5.91"/>
    <x v="0"/>
    <s v="No"/>
    <x v="0"/>
    <s v="Jul"/>
    <n v="1972"/>
    <n v="13"/>
    <d v="1972-07-13T00:00:00"/>
    <n v="50"/>
    <n v="0"/>
    <s v="tier - 2"/>
    <s v="tier - 2"/>
    <s v="R1026"/>
    <n v="14258.33"/>
    <x v="0"/>
    <n v="2"/>
    <x v="1"/>
    <x v="1"/>
  </r>
  <r>
    <x v="708"/>
    <s v="Mrs."/>
    <s v="Sally"/>
    <s v="Dupere"/>
    <n v="40.880000000000003"/>
    <n v="7.65"/>
    <x v="0"/>
    <s v="No"/>
    <x v="0"/>
    <s v="Dec"/>
    <n v="1974"/>
    <n v="26"/>
    <d v="1974-12-26T00:00:00"/>
    <n v="48"/>
    <n v="0"/>
    <s v="tier - 2"/>
    <s v="tier - 2"/>
    <s v="R1026"/>
    <n v="14256.79"/>
    <x v="0"/>
    <n v="0"/>
    <x v="1"/>
    <x v="0"/>
  </r>
  <r>
    <x v="709"/>
    <s v="Ms."/>
    <s v="Meaghan J"/>
    <s v="Iandolo"/>
    <n v="26.22"/>
    <n v="5.37"/>
    <x v="1"/>
    <s v="No"/>
    <x v="0"/>
    <s v="Nov"/>
    <n v="1959"/>
    <n v="8"/>
    <d v="1959-11-08T00:00:00"/>
    <n v="63"/>
    <n v="0"/>
    <s v="tier - 2"/>
    <s v="tier - 3"/>
    <s v="R1012"/>
    <n v="14256.19"/>
    <x v="1"/>
    <n v="2"/>
    <x v="1"/>
    <x v="2"/>
  </r>
  <r>
    <x v="710"/>
    <s v="Ms."/>
    <s v="Rina"/>
    <s v="Ito"/>
    <n v="25.08"/>
    <n v="5.75"/>
    <x v="1"/>
    <s v="No"/>
    <x v="0"/>
    <s v="Oct"/>
    <n v="1959"/>
    <n v="10"/>
    <d v="1959-10-10T00:00:00"/>
    <n v="63"/>
    <n v="0"/>
    <s v="tier - 2"/>
    <s v="tier - 1"/>
    <s v="R1012"/>
    <n v="14254.61"/>
    <x v="1"/>
    <n v="2"/>
    <x v="1"/>
    <x v="1"/>
  </r>
  <r>
    <x v="711"/>
    <s v="Ms."/>
    <s v="Kristin P."/>
    <s v="Barry"/>
    <n v="39.1"/>
    <n v="6.79"/>
    <x v="1"/>
    <s v="No"/>
    <x v="0"/>
    <s v="Sep"/>
    <n v="1961"/>
    <n v="25"/>
    <d v="1961-09-25T00:00:00"/>
    <n v="61"/>
    <n v="2"/>
    <s v="tier - 2"/>
    <s v="tier - 1"/>
    <s v="R1011"/>
    <n v="14235.07"/>
    <x v="0"/>
    <n v="2"/>
    <x v="1"/>
    <x v="0"/>
  </r>
  <r>
    <x v="712"/>
    <s v="Mr."/>
    <s v="Albert"/>
    <s v="Boyce"/>
    <n v="37.905000000000001"/>
    <n v="7.03"/>
    <x v="0"/>
    <s v="No"/>
    <x v="0"/>
    <s v="Sep"/>
    <n v="1958"/>
    <n v="21"/>
    <d v="1958-09-21T00:00:00"/>
    <n v="64"/>
    <n v="0"/>
    <s v="tier - 2"/>
    <s v="tier - 2"/>
    <s v="R1012"/>
    <n v="14210.54"/>
    <x v="0"/>
    <n v="3"/>
    <x v="1"/>
    <x v="0"/>
  </r>
  <r>
    <x v="713"/>
    <s v="Mrs."/>
    <s v="Ashley"/>
    <s v="Lin"/>
    <n v="43.35"/>
    <n v="5.41"/>
    <x v="1"/>
    <s v="No"/>
    <x v="1"/>
    <s v="Nov"/>
    <n v="1983"/>
    <n v="17"/>
    <d v="1983-11-17T00:00:00"/>
    <n v="39"/>
    <n v="3"/>
    <s v="tier - 2"/>
    <s v="tier - 1"/>
    <s v="R1026"/>
    <n v="14209.4"/>
    <x v="0"/>
    <n v="1"/>
    <x v="1"/>
    <x v="2"/>
  </r>
  <r>
    <x v="714"/>
    <s v="Mrs."/>
    <s v="Shannon L"/>
    <s v="Smith"/>
    <n v="36.15"/>
    <n v="8.0500000000000007"/>
    <x v="0"/>
    <s v="No"/>
    <x v="0"/>
    <s v="Dec"/>
    <n v="1968"/>
    <n v="25"/>
    <d v="1968-12-25T00:00:00"/>
    <n v="54"/>
    <n v="0"/>
    <s v="tier - 2"/>
    <s v="tier - 1"/>
    <s v="R1026"/>
    <n v="14193.55"/>
    <x v="0"/>
    <n v="0"/>
    <x v="1"/>
    <x v="0"/>
  </r>
  <r>
    <x v="715"/>
    <s v="Ms."/>
    <s v="Amy B"/>
    <s v="Nalven"/>
    <n v="44.98"/>
    <n v="5.94"/>
    <x v="0"/>
    <s v="No"/>
    <x v="0"/>
    <s v="Jul"/>
    <n v="1984"/>
    <n v="7"/>
    <d v="1984-07-07T00:00:00"/>
    <n v="38"/>
    <n v="3"/>
    <s v="tier - 2"/>
    <s v="tier - 1"/>
    <s v="R1012"/>
    <n v="14152.46"/>
    <x v="0"/>
    <n v="1"/>
    <x v="1"/>
    <x v="1"/>
  </r>
  <r>
    <x v="716"/>
    <s v="Ms."/>
    <s v="A Danielle"/>
    <s v="Bourgeois"/>
    <n v="38.28"/>
    <n v="5.51"/>
    <x v="0"/>
    <s v="yes"/>
    <x v="0"/>
    <s v="Jul"/>
    <n v="2004"/>
    <n v="6"/>
    <d v="2004-07-06T00:00:00"/>
    <n v="18"/>
    <n v="0"/>
    <s v="tier - 2"/>
    <s v="tier - 3"/>
    <s v="R1013"/>
    <n v="14133.04"/>
    <x v="0"/>
    <n v="1"/>
    <x v="1"/>
    <x v="2"/>
  </r>
  <r>
    <x v="717"/>
    <s v="Mr."/>
    <s v="Conrad F"/>
    <s v="Orloff"/>
    <n v="32.299999999999997"/>
    <n v="6.55"/>
    <x v="1"/>
    <s v="No"/>
    <x v="0"/>
    <s v="Jun"/>
    <n v="1961"/>
    <n v="14"/>
    <d v="1961-06-14T00:00:00"/>
    <n v="61"/>
    <n v="2"/>
    <s v="tier - 2"/>
    <s v="tier - 1"/>
    <s v="R1012"/>
    <n v="14119.62"/>
    <x v="0"/>
    <n v="2"/>
    <x v="1"/>
    <x v="0"/>
  </r>
  <r>
    <x v="718"/>
    <s v="Mr."/>
    <s v="Josh"/>
    <s v="Ramirez"/>
    <n v="39.51"/>
    <n v="5.79"/>
    <x v="1"/>
    <s v="No"/>
    <x v="0"/>
    <s v="Sep"/>
    <n v="1976"/>
    <n v="26"/>
    <d v="1976-09-26T00:00:00"/>
    <n v="46"/>
    <n v="2"/>
    <s v="tier - 2"/>
    <s v="tier - 3"/>
    <s v="R1023"/>
    <n v="14098.07"/>
    <x v="0"/>
    <n v="0"/>
    <x v="1"/>
    <x v="1"/>
  </r>
  <r>
    <x v="719"/>
    <s v="Mr."/>
    <s v="Maxime"/>
    <s v="Fouquet"/>
    <n v="50.46"/>
    <n v="4.5599999999999996"/>
    <x v="0"/>
    <s v="No"/>
    <x v="0"/>
    <s v="Sep"/>
    <n v="1991"/>
    <n v="12"/>
    <d v="1991-09-12T00:00:00"/>
    <n v="31"/>
    <n v="3"/>
    <s v="tier - 2"/>
    <s v="tier - 3"/>
    <s v="R1012"/>
    <n v="14081.93"/>
    <x v="0"/>
    <n v="0"/>
    <x v="1"/>
    <x v="2"/>
  </r>
  <r>
    <x v="720"/>
    <s v="Ms."/>
    <s v="Natalie"/>
    <s v="McPhillips"/>
    <n v="31.73"/>
    <n v="7"/>
    <x v="0"/>
    <s v="No"/>
    <x v="0"/>
    <s v="Nov"/>
    <n v="1960"/>
    <n v="8"/>
    <d v="1960-11-08T00:00:00"/>
    <n v="62"/>
    <n v="0"/>
    <s v="tier - 2"/>
    <s v="tier - 3"/>
    <s v="R1024"/>
    <n v="14043.48"/>
    <x v="0"/>
    <n v="0"/>
    <x v="1"/>
    <x v="0"/>
  </r>
  <r>
    <x v="721"/>
    <s v="Ms."/>
    <s v="Melissa"/>
    <s v="Burgin"/>
    <n v="32.1"/>
    <n v="6.57"/>
    <x v="1"/>
    <s v="No"/>
    <x v="1"/>
    <s v="Jul"/>
    <n v="1963"/>
    <n v="8"/>
    <d v="1963-07-08T00:00:00"/>
    <n v="59"/>
    <n v="3"/>
    <s v="tier - 2"/>
    <s v="tier - 3"/>
    <s v="R1011"/>
    <n v="14007.22"/>
    <x v="0"/>
    <n v="1"/>
    <x v="1"/>
    <x v="0"/>
  </r>
  <r>
    <x v="722"/>
    <s v="Ms."/>
    <s v="Laura P."/>
    <s v="Roberts"/>
    <n v="27.83"/>
    <n v="11.61"/>
    <x v="1"/>
    <s v="No"/>
    <x v="1"/>
    <s v="Jul"/>
    <n v="1963"/>
    <n v="6"/>
    <d v="1963-07-06T00:00:00"/>
    <n v="59"/>
    <n v="3"/>
    <s v="tier - 2"/>
    <s v="tier - 2"/>
    <s v="R1013"/>
    <n v="14001.29"/>
    <x v="1"/>
    <n v="1"/>
    <x v="1"/>
    <x v="0"/>
  </r>
  <r>
    <x v="723"/>
    <s v="Mrs."/>
    <s v="Lisa"/>
    <s v="Nemec"/>
    <n v="27.72"/>
    <n v="8.16"/>
    <x v="1"/>
    <s v="No"/>
    <x v="1"/>
    <s v="Dec"/>
    <n v="1963"/>
    <n v="23"/>
    <d v="1963-12-23T00:00:00"/>
    <n v="59"/>
    <n v="3"/>
    <s v="tier - 2"/>
    <s v="tier - 1"/>
    <s v="R1013"/>
    <n v="14001.13"/>
    <x v="1"/>
    <n v="1"/>
    <x v="1"/>
    <x v="0"/>
  </r>
  <r>
    <x v="724"/>
    <s v="Mr."/>
    <s v="William D. Jr."/>
    <s v="Appman"/>
    <n v="36.765000000000001"/>
    <n v="4.4800000000000004"/>
    <x v="1"/>
    <s v="No"/>
    <x v="0"/>
    <s v="Sep"/>
    <n v="1959"/>
    <n v="6"/>
    <d v="1959-09-06T00:00:00"/>
    <n v="63"/>
    <n v="0"/>
    <s v="tier - 2"/>
    <s v="tier - 1"/>
    <s v="R1016"/>
    <n v="13981.85"/>
    <x v="0"/>
    <n v="2"/>
    <x v="1"/>
    <x v="2"/>
  </r>
  <r>
    <x v="725"/>
    <s v="Mr."/>
    <s v="James"/>
    <s v="Driscoll"/>
    <n v="48.36"/>
    <n v="4.08"/>
    <x v="0"/>
    <s v="No"/>
    <x v="0"/>
    <s v="Jul"/>
    <n v="1990"/>
    <n v="13"/>
    <d v="1990-07-13T00:00:00"/>
    <n v="32"/>
    <n v="3"/>
    <s v="tier - 2"/>
    <s v="tier - 1"/>
    <s v="R1023"/>
    <n v="13979.45"/>
    <x v="0"/>
    <n v="0"/>
    <x v="1"/>
    <x v="2"/>
  </r>
  <r>
    <x v="726"/>
    <s v="Mr."/>
    <s v="John"/>
    <s v="Glotzbach"/>
    <n v="31.445"/>
    <n v="4.4000000000000004"/>
    <x v="1"/>
    <s v="No"/>
    <x v="0"/>
    <s v="Aug"/>
    <n v="1959"/>
    <n v="29"/>
    <d v="1959-08-29T00:00:00"/>
    <n v="63"/>
    <n v="0"/>
    <s v="tier - 2"/>
    <s v="tier - 2"/>
    <s v="R1019"/>
    <n v="13974.46"/>
    <x v="0"/>
    <n v="2"/>
    <x v="1"/>
    <x v="2"/>
  </r>
  <r>
    <x v="727"/>
    <s v="Mr."/>
    <s v="Adam S"/>
    <s v="Tenforde"/>
    <n v="27.55"/>
    <n v="9.02"/>
    <x v="0"/>
    <s v="No"/>
    <x v="0"/>
    <s v="Jun"/>
    <n v="1960"/>
    <n v="18"/>
    <d v="1960-06-18T00:00:00"/>
    <n v="62"/>
    <n v="1"/>
    <s v="tier - 2"/>
    <s v="tier - 1"/>
    <s v="R1012"/>
    <n v="13937.67"/>
    <x v="1"/>
    <n v="0"/>
    <x v="1"/>
    <x v="0"/>
  </r>
  <r>
    <x v="728"/>
    <s v="Mr."/>
    <s v="Armando"/>
    <s v="Ramirez"/>
    <n v="33.11"/>
    <n v="8.06"/>
    <x v="0"/>
    <s v="No"/>
    <x v="0"/>
    <s v="Jul"/>
    <n v="1962"/>
    <n v="27"/>
    <d v="1962-07-27T00:00:00"/>
    <n v="60"/>
    <n v="3"/>
    <s v="tier - 2"/>
    <s v="tier - 2"/>
    <s v="R1013"/>
    <n v="13919.82"/>
    <x v="0"/>
    <n v="0"/>
    <x v="1"/>
    <x v="0"/>
  </r>
  <r>
    <x v="729"/>
    <s v="Ms."/>
    <s v="Dana"/>
    <s v="Stanley Torres"/>
    <n v="36.85"/>
    <n v="6.21"/>
    <x v="1"/>
    <s v="No"/>
    <x v="0"/>
    <s v="Jul"/>
    <n v="1959"/>
    <n v="7"/>
    <d v="1959-07-07T00:00:00"/>
    <n v="63"/>
    <n v="0"/>
    <s v="tier - 2"/>
    <s v="tier - 2"/>
    <s v="R1013"/>
    <n v="13887.97"/>
    <x v="0"/>
    <n v="2"/>
    <x v="1"/>
    <x v="1"/>
  </r>
  <r>
    <x v="730"/>
    <s v="Ms."/>
    <s v="Jennifer L"/>
    <s v="Vandongen"/>
    <n v="36.299999999999997"/>
    <n v="5.79"/>
    <x v="1"/>
    <s v="No"/>
    <x v="0"/>
    <s v="Dec"/>
    <n v="1959"/>
    <n v="29"/>
    <d v="1959-12-29T00:00:00"/>
    <n v="63"/>
    <n v="0"/>
    <s v="tier - 2"/>
    <s v="tier - 3"/>
    <s v="R1013"/>
    <n v="13887.2"/>
    <x v="0"/>
    <n v="2"/>
    <x v="1"/>
    <x v="1"/>
  </r>
  <r>
    <x v="731"/>
    <s v="Mr."/>
    <s v="Benjamin"/>
    <s v="Liebald"/>
    <n v="45.34"/>
    <n v="5.69"/>
    <x v="1"/>
    <s v="No"/>
    <x v="0"/>
    <s v="Sep"/>
    <n v="1985"/>
    <n v="25"/>
    <d v="1985-09-25T00:00:00"/>
    <n v="37"/>
    <n v="3"/>
    <s v="tier - 2"/>
    <s v="tier - 2"/>
    <s v="R1012"/>
    <n v="13886.4"/>
    <x v="0"/>
    <n v="0"/>
    <x v="1"/>
    <x v="2"/>
  </r>
  <r>
    <x v="732"/>
    <s v="Ms."/>
    <s v="Tanya"/>
    <s v="Holte"/>
    <n v="31.8"/>
    <n v="5.36"/>
    <x v="1"/>
    <s v="No"/>
    <x v="0"/>
    <s v="Oct"/>
    <n v="1959"/>
    <n v="5"/>
    <d v="1959-10-05T00:00:00"/>
    <n v="63"/>
    <n v="0"/>
    <s v="tier - 2"/>
    <s v="tier - 2"/>
    <s v="R1011"/>
    <n v="13880.95"/>
    <x v="0"/>
    <n v="2"/>
    <x v="1"/>
    <x v="2"/>
  </r>
  <r>
    <x v="733"/>
    <s v="Ms."/>
    <s v="Tracy"/>
    <s v="Johnson"/>
    <n v="41.02"/>
    <n v="11.37"/>
    <x v="0"/>
    <s v="No"/>
    <x v="0"/>
    <s v="Dec"/>
    <n v="1978"/>
    <n v="19"/>
    <d v="1978-12-19T00:00:00"/>
    <n v="44"/>
    <n v="2"/>
    <s v="tier - 2"/>
    <s v="tier - 1"/>
    <s v="R1012"/>
    <n v="13874.89"/>
    <x v="0"/>
    <n v="0"/>
    <x v="1"/>
    <x v="0"/>
  </r>
  <r>
    <x v="734"/>
    <s v="Ms."/>
    <s v="Emily S"/>
    <s v="Bartlett"/>
    <n v="32.68"/>
    <n v="11.87"/>
    <x v="0"/>
    <s v="No"/>
    <x v="0"/>
    <s v="Jul"/>
    <n v="1960"/>
    <n v="21"/>
    <d v="1960-07-21T00:00:00"/>
    <n v="62"/>
    <n v="0"/>
    <s v="tier - 2"/>
    <s v="tier - 2"/>
    <s v="R1012"/>
    <n v="13844.8"/>
    <x v="0"/>
    <n v="0"/>
    <x v="1"/>
    <x v="0"/>
  </r>
  <r>
    <x v="735"/>
    <s v="Ms."/>
    <s v="Kelly R"/>
    <s v="Bergman"/>
    <n v="21.7"/>
    <n v="4.9000000000000004"/>
    <x v="0"/>
    <s v="No"/>
    <x v="1"/>
    <s v="Jun"/>
    <n v="2003"/>
    <n v="7"/>
    <d v="2003-06-07T00:00:00"/>
    <n v="20"/>
    <n v="0"/>
    <s v="tier - 2"/>
    <s v="tier - 1"/>
    <s v="R1011"/>
    <n v="13844.51"/>
    <x v="2"/>
    <n v="1"/>
    <x v="0"/>
    <x v="2"/>
  </r>
  <r>
    <x v="736"/>
    <s v="Mr."/>
    <s v="Kyle"/>
    <s v="Aitken"/>
    <n v="40.479999999999997"/>
    <n v="6.7"/>
    <x v="0"/>
    <s v="No"/>
    <x v="0"/>
    <s v="Dec"/>
    <n v="1958"/>
    <n v="10"/>
    <d v="1958-12-10T00:00:00"/>
    <n v="64"/>
    <n v="0"/>
    <s v="tier - 3"/>
    <s v="tier - 1"/>
    <s v="R1013"/>
    <n v="13831.12"/>
    <x v="0"/>
    <n v="3"/>
    <x v="1"/>
    <x v="0"/>
  </r>
  <r>
    <x v="737"/>
    <s v="Mr."/>
    <s v="Bruce A Jr."/>
    <s v="Berger"/>
    <n v="34.5"/>
    <n v="10.3"/>
    <x v="0"/>
    <s v="No"/>
    <x v="0"/>
    <s v="Nov"/>
    <n v="1958"/>
    <n v="25"/>
    <d v="1958-11-25T00:00:00"/>
    <n v="64"/>
    <n v="0"/>
    <s v="tier - 3"/>
    <s v="tier - 3"/>
    <s v="R1011"/>
    <n v="13822.8"/>
    <x v="0"/>
    <n v="3"/>
    <x v="1"/>
    <x v="0"/>
  </r>
  <r>
    <x v="738"/>
    <s v="Mr."/>
    <s v="Cary J"/>
    <s v="Richey"/>
    <n v="45.9"/>
    <n v="11.14"/>
    <x v="1"/>
    <s v="No"/>
    <x v="0"/>
    <s v="Dec"/>
    <n v="1986"/>
    <n v="8"/>
    <d v="1986-12-08T00:00:00"/>
    <n v="36"/>
    <n v="3"/>
    <s v="tier - 3"/>
    <s v="tier - 2"/>
    <s v="R1012"/>
    <n v="13819.49"/>
    <x v="0"/>
    <n v="1"/>
    <x v="1"/>
    <x v="0"/>
  </r>
  <r>
    <x v="739"/>
    <s v="Mrs."/>
    <s v="Jill M"/>
    <s v="Trotter"/>
    <n v="33.479999999999997"/>
    <n v="4.74"/>
    <x v="1"/>
    <s v="No"/>
    <x v="0"/>
    <s v="Nov"/>
    <n v="1966"/>
    <n v="10"/>
    <d v="1966-11-10T00:00:00"/>
    <n v="56"/>
    <n v="0"/>
    <s v="tier - 3"/>
    <s v="tier - 3"/>
    <s v="R1026"/>
    <n v="13801.61"/>
    <x v="0"/>
    <n v="2"/>
    <x v="1"/>
    <x v="2"/>
  </r>
  <r>
    <x v="740"/>
    <s v="Mr."/>
    <s v="Chris"/>
    <s v="Chavez"/>
    <n v="28.31"/>
    <n v="5.96"/>
    <x v="1"/>
    <s v="No"/>
    <x v="0"/>
    <s v="Aug"/>
    <n v="1959"/>
    <n v="6"/>
    <d v="1959-08-06T00:00:00"/>
    <n v="63"/>
    <n v="0"/>
    <s v="tier - 3"/>
    <s v="tier - 1"/>
    <s v="R1012"/>
    <n v="13770.1"/>
    <x v="1"/>
    <n v="2"/>
    <x v="1"/>
    <x v="1"/>
  </r>
  <r>
    <x v="741"/>
    <s v="Mr."/>
    <s v="Michael E."/>
    <s v="Orifice"/>
    <n v="21.565000000000001"/>
    <n v="4.95"/>
    <x v="0"/>
    <s v="yes"/>
    <x v="0"/>
    <s v="Jul"/>
    <n v="2004"/>
    <n v="16"/>
    <d v="2004-07-16T00:00:00"/>
    <n v="18"/>
    <n v="0"/>
    <s v="tier - 3"/>
    <s v="tier - 2"/>
    <s v="R1018"/>
    <n v="13747.87"/>
    <x v="2"/>
    <n v="1"/>
    <x v="0"/>
    <x v="2"/>
  </r>
  <r>
    <x v="742"/>
    <s v="Mrs."/>
    <s v="Lauren"/>
    <s v="Farkash"/>
    <n v="35.590000000000003"/>
    <n v="5.21"/>
    <x v="1"/>
    <s v="No"/>
    <x v="1"/>
    <s v="Oct"/>
    <n v="1969"/>
    <n v="23"/>
    <d v="1969-10-23T00:00:00"/>
    <n v="53"/>
    <n v="0"/>
    <s v="tier - 3"/>
    <s v="tier - 2"/>
    <s v="R1026"/>
    <n v="13746.74"/>
    <x v="0"/>
    <n v="1"/>
    <x v="1"/>
    <x v="2"/>
  </r>
  <r>
    <x v="743"/>
    <s v="Mrs."/>
    <s v="Kathryn E"/>
    <s v="Hribar"/>
    <n v="43.44"/>
    <n v="4.8600000000000003"/>
    <x v="1"/>
    <s v="No"/>
    <x v="0"/>
    <s v="Aug"/>
    <n v="1985"/>
    <n v="29"/>
    <d v="1985-08-29T00:00:00"/>
    <n v="37"/>
    <n v="3"/>
    <s v="tier - 3"/>
    <s v="tier - 3"/>
    <s v="R1026"/>
    <n v="13726.21"/>
    <x v="0"/>
    <n v="0"/>
    <x v="1"/>
    <x v="2"/>
  </r>
  <r>
    <x v="744"/>
    <s v="Ms."/>
    <s v="Polly"/>
    <s v="Crawford"/>
    <n v="21.754999999999999"/>
    <n v="7.79"/>
    <x v="1"/>
    <s v="No"/>
    <x v="0"/>
    <s v="Aug"/>
    <n v="1981"/>
    <n v="2"/>
    <d v="1981-08-02T00:00:00"/>
    <n v="41"/>
    <n v="1"/>
    <s v="tier - 3"/>
    <s v="tier - 2"/>
    <s v="R1024"/>
    <n v="13725.47"/>
    <x v="2"/>
    <n v="0"/>
    <x v="1"/>
    <x v="0"/>
  </r>
  <r>
    <x v="745"/>
    <s v="Mr."/>
    <s v="Mark H."/>
    <s v="Sittlington"/>
    <n v="44.55"/>
    <n v="7.12"/>
    <x v="1"/>
    <s v="No"/>
    <x v="0"/>
    <s v="Nov"/>
    <n v="1986"/>
    <n v="24"/>
    <d v="1986-11-24T00:00:00"/>
    <n v="36"/>
    <n v="3"/>
    <s v="tier - 3"/>
    <s v="tier - 2"/>
    <s v="R1023"/>
    <n v="13714.55"/>
    <x v="0"/>
    <n v="1"/>
    <x v="1"/>
    <x v="0"/>
  </r>
  <r>
    <x v="746"/>
    <s v="Mrs."/>
    <s v="Jessie M."/>
    <s v="Silbert"/>
    <n v="43.32"/>
    <n v="4.67"/>
    <x v="1"/>
    <s v="No"/>
    <x v="0"/>
    <s v="Sep"/>
    <n v="1985"/>
    <n v="14"/>
    <d v="1985-09-14T00:00:00"/>
    <n v="37"/>
    <n v="3"/>
    <s v="tier - 3"/>
    <s v="tier - 1"/>
    <s v="R1026"/>
    <n v="13685.51"/>
    <x v="0"/>
    <n v="0"/>
    <x v="1"/>
    <x v="2"/>
  </r>
  <r>
    <x v="747"/>
    <s v="Mr."/>
    <s v="Chris"/>
    <s v="Carrique"/>
    <n v="31.23"/>
    <n v="9.1199999999999992"/>
    <x v="1"/>
    <s v="No"/>
    <x v="1"/>
    <s v="Aug"/>
    <n v="1963"/>
    <n v="4"/>
    <d v="1963-08-04T00:00:00"/>
    <n v="59"/>
    <n v="0"/>
    <s v="tier - 3"/>
    <s v="tier - 2"/>
    <s v="R1021"/>
    <n v="13677.68"/>
    <x v="0"/>
    <n v="1"/>
    <x v="1"/>
    <x v="0"/>
  </r>
  <r>
    <x v="748"/>
    <s v="Mr."/>
    <s v="Daniel"/>
    <s v="Kosla"/>
    <n v="42.81"/>
    <n v="4.1500000000000004"/>
    <x v="0"/>
    <s v="No"/>
    <x v="0"/>
    <s v="Jul"/>
    <n v="1984"/>
    <n v="20"/>
    <d v="1984-07-20T00:00:00"/>
    <n v="38"/>
    <n v="3"/>
    <s v="tier - 3"/>
    <s v="tier - 3"/>
    <s v="R1023"/>
    <n v="13638.06"/>
    <x v="0"/>
    <n v="1"/>
    <x v="1"/>
    <x v="2"/>
  </r>
  <r>
    <x v="749"/>
    <s v="Ms."/>
    <s v="Megan"/>
    <s v="Parker"/>
    <n v="35.909999999999997"/>
    <n v="6.72"/>
    <x v="1"/>
    <s v="No"/>
    <x v="0"/>
    <s v="Dec"/>
    <n v="1961"/>
    <n v="24"/>
    <d v="1961-12-24T00:00:00"/>
    <n v="61"/>
    <n v="0"/>
    <s v="tier - 3"/>
    <s v="tier - 3"/>
    <s v="R1024"/>
    <n v="13635.64"/>
    <x v="0"/>
    <n v="2"/>
    <x v="1"/>
    <x v="0"/>
  </r>
  <r>
    <x v="750"/>
    <s v="Mr."/>
    <s v="Kevin"/>
    <s v="Horton"/>
    <n v="36.65"/>
    <n v="5.01"/>
    <x v="1"/>
    <s v="No"/>
    <x v="1"/>
    <s v="Jul"/>
    <n v="1969"/>
    <n v="26"/>
    <d v="1969-07-26T00:00:00"/>
    <n v="53"/>
    <n v="0"/>
    <s v="tier - 3"/>
    <s v="tier - 3"/>
    <s v="R1012"/>
    <n v="13622.01"/>
    <x v="0"/>
    <n v="1"/>
    <x v="1"/>
    <x v="2"/>
  </r>
  <r>
    <x v="751"/>
    <s v="Ms."/>
    <s v="Caroline S."/>
    <s v="Boller"/>
    <n v="22.04"/>
    <n v="10.9"/>
    <x v="1"/>
    <s v="No"/>
    <x v="0"/>
    <s v="Nov"/>
    <n v="1961"/>
    <n v="18"/>
    <d v="1961-11-18T00:00:00"/>
    <n v="61"/>
    <n v="0"/>
    <s v="tier - 3"/>
    <s v="tier - 3"/>
    <s v="R1024"/>
    <n v="13616.36"/>
    <x v="2"/>
    <n v="2"/>
    <x v="1"/>
    <x v="0"/>
  </r>
  <r>
    <x v="752"/>
    <s v="Ms."/>
    <s v="Nuta"/>
    <s v="Olaru"/>
    <n v="31.824999999999999"/>
    <n v="5.52"/>
    <x v="1"/>
    <s v="No"/>
    <x v="0"/>
    <s v="Sep"/>
    <n v="1964"/>
    <n v="10"/>
    <d v="1964-09-10T00:00:00"/>
    <n v="58"/>
    <n v="2"/>
    <s v="tier - 3"/>
    <s v="tier - 1"/>
    <s v="R1024"/>
    <n v="13607.37"/>
    <x v="0"/>
    <n v="1"/>
    <x v="1"/>
    <x v="2"/>
  </r>
  <r>
    <x v="753"/>
    <s v="Ms."/>
    <s v="Margie"/>
    <s v="Prescott"/>
    <n v="53.58"/>
    <n v="4.55"/>
    <x v="0"/>
    <s v="No"/>
    <x v="0"/>
    <s v="Aug"/>
    <n v="1992"/>
    <n v="14"/>
    <d v="1992-08-14T00:00:00"/>
    <n v="30"/>
    <n v="0"/>
    <s v="tier - 3"/>
    <s v="tier - 1"/>
    <s v="R1012"/>
    <n v="13588.17"/>
    <x v="0"/>
    <n v="1"/>
    <x v="1"/>
    <x v="2"/>
  </r>
  <r>
    <x v="754"/>
    <s v="Mrs."/>
    <s v="Heidi"/>
    <s v="Hines"/>
    <n v="34.299999999999997"/>
    <n v="11.76"/>
    <x v="0"/>
    <s v="No"/>
    <x v="0"/>
    <s v="Jul"/>
    <n v="1968"/>
    <n v="15"/>
    <d v="1968-07-15T00:00:00"/>
    <n v="54"/>
    <n v="0"/>
    <s v="tier - 3"/>
    <s v="tier - 3"/>
    <s v="R1026"/>
    <n v="13566.04"/>
    <x v="0"/>
    <n v="0"/>
    <x v="1"/>
    <x v="0"/>
  </r>
  <r>
    <x v="755"/>
    <s v="Mr."/>
    <s v="Diego J"/>
    <s v="Blanton"/>
    <n v="32.11"/>
    <n v="7.06"/>
    <x v="0"/>
    <s v="No"/>
    <x v="0"/>
    <s v="Jul"/>
    <n v="1960"/>
    <n v="11"/>
    <d v="1960-07-11T00:00:00"/>
    <n v="62"/>
    <n v="0"/>
    <s v="tier - 3"/>
    <s v="tier - 3"/>
    <s v="R1017"/>
    <n v="13555"/>
    <x v="0"/>
    <n v="0"/>
    <x v="1"/>
    <x v="0"/>
  </r>
  <r>
    <x v="756"/>
    <s v="Mr."/>
    <s v="Enrique M Sr."/>
    <s v="Bustamante"/>
    <n v="31.78"/>
    <n v="11.35"/>
    <x v="1"/>
    <s v="No"/>
    <x v="1"/>
    <s v="Oct"/>
    <n v="1963"/>
    <n v="14"/>
    <d v="1963-10-14T00:00:00"/>
    <n v="59"/>
    <n v="0"/>
    <s v="tier - 3"/>
    <s v="tier - 1"/>
    <s v="R1012"/>
    <n v="13511.28"/>
    <x v="0"/>
    <n v="1"/>
    <x v="1"/>
    <x v="0"/>
  </r>
  <r>
    <x v="757"/>
    <s v="Mr."/>
    <s v="Greg"/>
    <s v="McCann"/>
    <n v="46.89"/>
    <n v="5.52"/>
    <x v="0"/>
    <s v="No"/>
    <x v="0"/>
    <s v="Aug"/>
    <n v="1990"/>
    <n v="30"/>
    <d v="1990-08-30T00:00:00"/>
    <n v="32"/>
    <n v="3"/>
    <s v="tier - 3"/>
    <s v="tier - 2"/>
    <s v="R1023"/>
    <n v="13480.83"/>
    <x v="0"/>
    <n v="0"/>
    <x v="1"/>
    <x v="2"/>
  </r>
  <r>
    <x v="758"/>
    <s v="Mr."/>
    <s v="Filip"/>
    <s v="Schmole"/>
    <n v="39.35"/>
    <n v="7.86"/>
    <x v="1"/>
    <s v="No"/>
    <x v="0"/>
    <s v="Aug"/>
    <n v="1975"/>
    <n v="7"/>
    <d v="1975-08-07T00:00:00"/>
    <n v="47"/>
    <n v="1"/>
    <s v="tier - 3"/>
    <s v="tier - 2"/>
    <s v="R1012"/>
    <n v="13472.19"/>
    <x v="0"/>
    <n v="1"/>
    <x v="1"/>
    <x v="0"/>
  </r>
  <r>
    <x v="759"/>
    <s v="Ms."/>
    <s v="Rosemary E."/>
    <s v="Barber"/>
    <n v="39.200000000000003"/>
    <n v="11.38"/>
    <x v="0"/>
    <s v="No"/>
    <x v="0"/>
    <s v="Jul"/>
    <n v="1960"/>
    <n v="24"/>
    <d v="1960-07-24T00:00:00"/>
    <n v="62"/>
    <n v="0"/>
    <s v="tier - 3"/>
    <s v="tier - 3"/>
    <s v="R1011"/>
    <n v="13470.86"/>
    <x v="0"/>
    <n v="0"/>
    <x v="1"/>
    <x v="0"/>
  </r>
  <r>
    <x v="760"/>
    <s v="Ms."/>
    <s v="Lisa"/>
    <s v="Reichmann"/>
    <n v="39.159999999999997"/>
    <n v="10.48"/>
    <x v="0"/>
    <s v="No"/>
    <x v="0"/>
    <s v="Jul"/>
    <n v="1960"/>
    <n v="28"/>
    <d v="1960-07-28T00:00:00"/>
    <n v="62"/>
    <n v="0"/>
    <s v="tier - 3"/>
    <s v="tier - 2"/>
    <s v="R1013"/>
    <n v="13470.8"/>
    <x v="0"/>
    <n v="0"/>
    <x v="1"/>
    <x v="0"/>
  </r>
  <r>
    <x v="761"/>
    <s v="Mr."/>
    <s v="Jason"/>
    <s v="Cavatorta"/>
    <n v="44.1"/>
    <n v="5.04"/>
    <x v="1"/>
    <s v="No"/>
    <x v="0"/>
    <s v="Aug"/>
    <n v="1985"/>
    <n v="19"/>
    <d v="1985-08-19T00:00:00"/>
    <n v="37"/>
    <n v="3"/>
    <s v="tier - 3"/>
    <s v="tier - 1"/>
    <s v="R1012"/>
    <n v="13465.8"/>
    <x v="0"/>
    <n v="0"/>
    <x v="1"/>
    <x v="2"/>
  </r>
  <r>
    <x v="762"/>
    <s v="Ms."/>
    <s v="Courtney"/>
    <s v="Yaeger"/>
    <n v="33.200000000000003"/>
    <n v="9.06"/>
    <x v="0"/>
    <s v="No"/>
    <x v="0"/>
    <s v="Dec"/>
    <n v="1960"/>
    <n v="16"/>
    <d v="1960-12-16T00:00:00"/>
    <n v="62"/>
    <n v="0"/>
    <s v="tier - 3"/>
    <s v="tier - 2"/>
    <s v="R1011"/>
    <n v="13462.52"/>
    <x v="0"/>
    <n v="0"/>
    <x v="1"/>
    <x v="0"/>
  </r>
  <r>
    <x v="763"/>
    <s v="Ms."/>
    <s v="Jennifer R."/>
    <s v="Hughes"/>
    <n v="29.92"/>
    <n v="11.07"/>
    <x v="0"/>
    <s v="No"/>
    <x v="0"/>
    <s v="Jul"/>
    <n v="1960"/>
    <n v="11"/>
    <d v="1960-07-11T00:00:00"/>
    <n v="62"/>
    <n v="0"/>
    <s v="tier - 3"/>
    <s v="tier - 1"/>
    <s v="R1013"/>
    <n v="13457.96"/>
    <x v="1"/>
    <n v="0"/>
    <x v="1"/>
    <x v="0"/>
  </r>
  <r>
    <x v="764"/>
    <s v="Ms."/>
    <s v="Lauren E"/>
    <s v="Donahue"/>
    <n v="25"/>
    <n v="10.45"/>
    <x v="0"/>
    <s v="No"/>
    <x v="0"/>
    <s v="Aug"/>
    <n v="1960"/>
    <n v="13"/>
    <d v="1960-08-13T00:00:00"/>
    <n v="62"/>
    <n v="0"/>
    <s v="tier - 3"/>
    <s v="tier - 1"/>
    <s v="R1011"/>
    <n v="13451.12"/>
    <x v="1"/>
    <n v="0"/>
    <x v="1"/>
    <x v="0"/>
  </r>
  <r>
    <x v="765"/>
    <s v="Ms."/>
    <s v="Ashley M."/>
    <s v="Greenwell"/>
    <n v="38.869999999999997"/>
    <n v="8.6300000000000008"/>
    <x v="1"/>
    <s v="No"/>
    <x v="0"/>
    <s v="Jun"/>
    <n v="1975"/>
    <n v="29"/>
    <d v="1975-06-29T00:00:00"/>
    <n v="47"/>
    <n v="1"/>
    <s v="tier - 3"/>
    <s v="tier - 2"/>
    <s v="R1012"/>
    <n v="13440.7"/>
    <x v="0"/>
    <n v="1"/>
    <x v="1"/>
    <x v="0"/>
  </r>
  <r>
    <x v="766"/>
    <s v="Ms."/>
    <s v="Alison R."/>
    <s v="Steele"/>
    <n v="32.299999999999997"/>
    <n v="5.28"/>
    <x v="1"/>
    <s v="No"/>
    <x v="0"/>
    <s v="Nov"/>
    <n v="1966"/>
    <n v="14"/>
    <d v="1966-11-14T00:00:00"/>
    <n v="56"/>
    <n v="3"/>
    <s v="tier - 3"/>
    <s v="tier - 3"/>
    <s v="R1024"/>
    <n v="13430.27"/>
    <x v="0"/>
    <n v="2"/>
    <x v="1"/>
    <x v="2"/>
  </r>
  <r>
    <x v="767"/>
    <s v="Ms."/>
    <s v="Madeleine"/>
    <s v="Gunter"/>
    <n v="31.16"/>
    <n v="7.49"/>
    <x v="1"/>
    <s v="No"/>
    <x v="0"/>
    <s v="Nov"/>
    <n v="1961"/>
    <n v="3"/>
    <d v="1961-11-03T00:00:00"/>
    <n v="61"/>
    <n v="0"/>
    <s v="tier - 3"/>
    <s v="tier - 3"/>
    <s v="R1012"/>
    <n v="13429.04"/>
    <x v="0"/>
    <n v="2"/>
    <x v="1"/>
    <x v="0"/>
  </r>
  <r>
    <x v="768"/>
    <s v="Ms."/>
    <s v="Stacey"/>
    <s v="McDonough"/>
    <n v="54.59"/>
    <n v="4.2699999999999996"/>
    <x v="0"/>
    <s v="No"/>
    <x v="0"/>
    <s v="Jun"/>
    <n v="1994"/>
    <n v="17"/>
    <d v="1994-06-17T00:00:00"/>
    <n v="28"/>
    <n v="0"/>
    <s v="tier - 3"/>
    <s v="tier - 3"/>
    <s v="R1012"/>
    <n v="13417.05"/>
    <x v="0"/>
    <n v="0"/>
    <x v="1"/>
    <x v="2"/>
  </r>
  <r>
    <x v="769"/>
    <s v="Ms."/>
    <s v="Kimberly"/>
    <s v="Sweetland"/>
    <n v="21.09"/>
    <n v="9.2200000000000006"/>
    <x v="1"/>
    <s v="No"/>
    <x v="0"/>
    <s v="Jul"/>
    <n v="1961"/>
    <n v="22"/>
    <d v="1961-07-22T00:00:00"/>
    <n v="61"/>
    <n v="0"/>
    <s v="tier - 3"/>
    <s v="tier - 2"/>
    <s v="R1012"/>
    <n v="13415.04"/>
    <x v="2"/>
    <n v="2"/>
    <x v="1"/>
    <x v="0"/>
  </r>
  <r>
    <x v="770"/>
    <s v="Mr."/>
    <s v="Matthew D"/>
    <s v="Hammersmith"/>
    <n v="52.41"/>
    <n v="5.99"/>
    <x v="0"/>
    <s v="No"/>
    <x v="0"/>
    <s v="Dec"/>
    <n v="1992"/>
    <n v="19"/>
    <d v="1992-12-19T00:00:00"/>
    <n v="30"/>
    <n v="0"/>
    <s v="tier - 3"/>
    <s v="tier - 3"/>
    <s v="R1023"/>
    <n v="13412.97"/>
    <x v="0"/>
    <n v="1"/>
    <x v="1"/>
    <x v="1"/>
  </r>
  <r>
    <x v="771"/>
    <s v="Mr."/>
    <s v="Michael"/>
    <s v="French"/>
    <n v="41.47"/>
    <n v="5.86"/>
    <x v="1"/>
    <s v="No"/>
    <x v="0"/>
    <s v="Dec"/>
    <n v="1959"/>
    <n v="20"/>
    <d v="1959-12-20T00:00:00"/>
    <n v="63"/>
    <n v="0"/>
    <s v="tier - 3"/>
    <s v="tier - 3"/>
    <s v="R1013"/>
    <n v="13405.39"/>
    <x v="0"/>
    <n v="2"/>
    <x v="1"/>
    <x v="1"/>
  </r>
  <r>
    <x v="772"/>
    <s v="Mr."/>
    <s v="Ben"/>
    <s v="Garbe"/>
    <n v="33.1"/>
    <n v="5.19"/>
    <x v="1"/>
    <s v="No"/>
    <x v="0"/>
    <s v="Nov"/>
    <n v="1959"/>
    <n v="25"/>
    <d v="1959-11-25T00:00:00"/>
    <n v="63"/>
    <n v="0"/>
    <s v="tier - 3"/>
    <s v="tier - 1"/>
    <s v="R1011"/>
    <n v="13393.76"/>
    <x v="0"/>
    <n v="2"/>
    <x v="1"/>
    <x v="2"/>
  </r>
  <r>
    <x v="773"/>
    <s v="Mr."/>
    <s v="Chris"/>
    <s v="Duncan"/>
    <n v="30.8"/>
    <n v="4.37"/>
    <x v="1"/>
    <s v="No"/>
    <x v="0"/>
    <s v="Dec"/>
    <n v="1959"/>
    <n v="9"/>
    <d v="1959-12-09T00:00:00"/>
    <n v="63"/>
    <n v="0"/>
    <s v="tier - 3"/>
    <s v="tier - 3"/>
    <s v="R1011"/>
    <n v="13390.56"/>
    <x v="0"/>
    <n v="2"/>
    <x v="1"/>
    <x v="2"/>
  </r>
  <r>
    <x v="774"/>
    <s v="Mr."/>
    <s v="Jeremy J"/>
    <s v="Wallace"/>
    <n v="42.06"/>
    <n v="5.32"/>
    <x v="0"/>
    <s v="No"/>
    <x v="0"/>
    <s v="Jun"/>
    <n v="1984"/>
    <n v="6"/>
    <d v="1984-06-06T00:00:00"/>
    <n v="39"/>
    <n v="3"/>
    <s v="tier - 3"/>
    <s v="tier - 2"/>
    <s v="R1023"/>
    <n v="13383.67"/>
    <x v="0"/>
    <n v="1"/>
    <x v="1"/>
    <x v="2"/>
  </r>
  <r>
    <x v="775"/>
    <s v="Mrs."/>
    <s v="Amy L."/>
    <s v="Tillman"/>
    <n v="39.270000000000003"/>
    <n v="5.64"/>
    <x v="0"/>
    <s v="No"/>
    <x v="1"/>
    <s v="Sep"/>
    <n v="1979"/>
    <n v="30"/>
    <d v="1979-09-30T00:00:00"/>
    <n v="43"/>
    <n v="2"/>
    <s v="tier - 3"/>
    <s v="tier - 3"/>
    <s v="R1026"/>
    <n v="13377.41"/>
    <x v="0"/>
    <n v="1"/>
    <x v="1"/>
    <x v="2"/>
  </r>
  <r>
    <x v="776"/>
    <s v="Mrs."/>
    <s v="Karen L."/>
    <s v="Lee"/>
    <n v="30.71"/>
    <n v="5.59"/>
    <x v="1"/>
    <s v="No"/>
    <x v="0"/>
    <s v="Sep"/>
    <n v="1964"/>
    <n v="24"/>
    <d v="1964-09-24T00:00:00"/>
    <n v="58"/>
    <n v="0"/>
    <s v="tier - 3"/>
    <s v="tier - 2"/>
    <s v="R1025"/>
    <n v="13375.76"/>
    <x v="0"/>
    <n v="1"/>
    <x v="1"/>
    <x v="2"/>
  </r>
  <r>
    <x v="777"/>
    <s v="Ms."/>
    <s v="Tennille"/>
    <s v="Taylor"/>
    <n v="47.19"/>
    <n v="5.29"/>
    <x v="0"/>
    <s v="No"/>
    <x v="0"/>
    <s v="Oct"/>
    <n v="1990"/>
    <n v="2"/>
    <d v="1990-10-02T00:00:00"/>
    <n v="32"/>
    <n v="3"/>
    <s v="tier - 3"/>
    <s v="tier - 1"/>
    <s v="R1012"/>
    <n v="13360.94"/>
    <x v="0"/>
    <n v="0"/>
    <x v="1"/>
    <x v="2"/>
  </r>
  <r>
    <x v="778"/>
    <s v="Mr."/>
    <s v="Matt"/>
    <s v="McSween"/>
    <n v="30.02"/>
    <n v="6.65"/>
    <x v="0"/>
    <s v="No"/>
    <x v="0"/>
    <s v="Nov"/>
    <n v="1960"/>
    <n v="11"/>
    <d v="1960-11-11T00:00:00"/>
    <n v="62"/>
    <n v="0"/>
    <s v="tier - 3"/>
    <s v="tier - 1"/>
    <s v="R1012"/>
    <n v="13352.1"/>
    <x v="0"/>
    <n v="0"/>
    <x v="1"/>
    <x v="0"/>
  </r>
  <r>
    <x v="779"/>
    <s v="Ms."/>
    <s v="Emily"/>
    <s v="Schubert"/>
    <n v="37.909999999999997"/>
    <n v="5.68"/>
    <x v="1"/>
    <s v="No"/>
    <x v="0"/>
    <s v="Aug"/>
    <n v="1976"/>
    <n v="23"/>
    <d v="1976-08-23T00:00:00"/>
    <n v="46"/>
    <n v="2"/>
    <s v="tier - 3"/>
    <s v="tier - 2"/>
    <s v="R1012"/>
    <n v="13333.71"/>
    <x v="0"/>
    <n v="0"/>
    <x v="1"/>
    <x v="2"/>
  </r>
  <r>
    <x v="780"/>
    <s v="Mr."/>
    <s v="Justin E"/>
    <s v="Lalanne"/>
    <n v="54.61"/>
    <n v="4.49"/>
    <x v="0"/>
    <s v="No"/>
    <x v="0"/>
    <s v="Jul"/>
    <n v="1994"/>
    <n v="1"/>
    <d v="1994-07-01T00:00:00"/>
    <n v="28"/>
    <n v="0"/>
    <s v="tier - 3"/>
    <s v="tier - 3"/>
    <s v="R1012"/>
    <n v="13292.52"/>
    <x v="0"/>
    <n v="0"/>
    <x v="1"/>
    <x v="2"/>
  </r>
  <r>
    <x v="781"/>
    <s v="Ms."/>
    <s v="Shalane"/>
    <s v="Flanagan"/>
    <n v="36.005000000000003"/>
    <n v="6.9"/>
    <x v="0"/>
    <s v="No"/>
    <x v="0"/>
    <s v="Oct"/>
    <n v="1962"/>
    <n v="11"/>
    <d v="1962-10-11T00:00:00"/>
    <n v="60"/>
    <n v="0"/>
    <s v="tier - 3"/>
    <s v="tier - 3"/>
    <s v="R1023"/>
    <n v="13228.85"/>
    <x v="0"/>
    <n v="0"/>
    <x v="1"/>
    <x v="0"/>
  </r>
  <r>
    <x v="782"/>
    <s v="Ms."/>
    <s v="Jessica N."/>
    <s v="Arellano"/>
    <n v="28.7"/>
    <n v="11.52"/>
    <x v="0"/>
    <s v="No"/>
    <x v="0"/>
    <s v="Nov"/>
    <n v="1962"/>
    <n v="24"/>
    <d v="1962-11-24T00:00:00"/>
    <n v="60"/>
    <n v="1"/>
    <s v="tier - 3"/>
    <s v="tier - 2"/>
    <s v="R1011"/>
    <n v="13224.69"/>
    <x v="1"/>
    <n v="0"/>
    <x v="1"/>
    <x v="0"/>
  </r>
  <r>
    <x v="783"/>
    <s v="Ms."/>
    <s v="Melanie"/>
    <s v="Charette"/>
    <n v="34.295000000000002"/>
    <n v="11.24"/>
    <x v="0"/>
    <s v="No"/>
    <x v="0"/>
    <s v="Nov"/>
    <n v="1965"/>
    <n v="13"/>
    <d v="1965-11-13T00:00:00"/>
    <n v="57"/>
    <n v="2"/>
    <s v="tier - 3"/>
    <s v="tier - 3"/>
    <s v="R1024"/>
    <n v="13224.06"/>
    <x v="0"/>
    <n v="0"/>
    <x v="1"/>
    <x v="0"/>
  </r>
  <r>
    <x v="784"/>
    <s v="Ms."/>
    <s v="Ruth Angelica"/>
    <s v="Pena Reyes"/>
    <n v="27.55"/>
    <n v="10.98"/>
    <x v="0"/>
    <s v="No"/>
    <x v="0"/>
    <s v="Dec"/>
    <n v="1962"/>
    <n v="7"/>
    <d v="1962-12-07T00:00:00"/>
    <n v="60"/>
    <n v="0"/>
    <s v="tier - 3"/>
    <s v="tier - 1"/>
    <s v="R1024"/>
    <n v="13217.09"/>
    <x v="1"/>
    <n v="0"/>
    <x v="1"/>
    <x v="0"/>
  </r>
  <r>
    <x v="785"/>
    <s v="Ms."/>
    <s v="Una M"/>
    <s v="Broderick"/>
    <n v="40.700000000000003"/>
    <n v="5.42"/>
    <x v="0"/>
    <s v="No"/>
    <x v="0"/>
    <s v="Oct"/>
    <n v="1982"/>
    <n v="15"/>
    <d v="1982-10-15T00:00:00"/>
    <n v="40"/>
    <n v="3"/>
    <s v="tier - 3"/>
    <s v="tier - 2"/>
    <s v="R1012"/>
    <n v="13214.43"/>
    <x v="0"/>
    <n v="0"/>
    <x v="1"/>
    <x v="2"/>
  </r>
  <r>
    <x v="786"/>
    <s v="Ms."/>
    <s v="Taralyn"/>
    <s v="Summers"/>
    <n v="18.335000000000001"/>
    <n v="10.97"/>
    <x v="0"/>
    <s v="No"/>
    <x v="0"/>
    <s v="Aug"/>
    <n v="1962"/>
    <n v="5"/>
    <d v="1962-08-05T00:00:00"/>
    <n v="60"/>
    <n v="0"/>
    <s v="tier - 3"/>
    <s v="tier - 1"/>
    <s v="R1024"/>
    <n v="13204.29"/>
    <x v="3"/>
    <n v="0"/>
    <x v="1"/>
    <x v="0"/>
  </r>
  <r>
    <x v="787"/>
    <s v="Mr."/>
    <s v="James A"/>
    <s v="Fisher"/>
    <n v="33.914999999999999"/>
    <n v="9.56"/>
    <x v="1"/>
    <s v="No"/>
    <x v="0"/>
    <s v="Dec"/>
    <n v="1961"/>
    <n v="6"/>
    <d v="1961-12-06T00:00:00"/>
    <n v="61"/>
    <n v="0"/>
    <s v="tier - 3"/>
    <s v="tier - 2"/>
    <s v="R1016"/>
    <n v="13143.86"/>
    <x v="0"/>
    <n v="2"/>
    <x v="1"/>
    <x v="0"/>
  </r>
  <r>
    <x v="788"/>
    <s v="Mr."/>
    <s v="Ning"/>
    <s v="Zhou"/>
    <n v="33.534999999999997"/>
    <n v="9.4"/>
    <x v="1"/>
    <s v="No"/>
    <x v="0"/>
    <s v="Dec"/>
    <n v="1961"/>
    <n v="6"/>
    <d v="1961-12-06T00:00:00"/>
    <n v="61"/>
    <n v="0"/>
    <s v="tier - 3"/>
    <s v="tier - 2"/>
    <s v="R1020"/>
    <n v="13143.34"/>
    <x v="0"/>
    <n v="2"/>
    <x v="1"/>
    <x v="0"/>
  </r>
  <r>
    <x v="789"/>
    <s v="Mr."/>
    <s v="Joel"/>
    <s v="Clarke-Ames"/>
    <n v="23.655000000000001"/>
    <n v="8.48"/>
    <x v="1"/>
    <s v="No"/>
    <x v="0"/>
    <s v="Sep"/>
    <n v="1961"/>
    <n v="7"/>
    <d v="1961-09-07T00:00:00"/>
    <n v="61"/>
    <n v="0"/>
    <s v="tier - 3"/>
    <s v="tier - 2"/>
    <s v="R1017"/>
    <n v="13129.6"/>
    <x v="2"/>
    <n v="2"/>
    <x v="1"/>
    <x v="0"/>
  </r>
  <r>
    <x v="790"/>
    <s v="Ms."/>
    <s v="Pamela J."/>
    <s v="Staton"/>
    <n v="28"/>
    <n v="5.57"/>
    <x v="0"/>
    <s v="No"/>
    <x v="0"/>
    <s v="Aug"/>
    <n v="1999"/>
    <n v="16"/>
    <d v="1999-08-16T00:00:00"/>
    <n v="23"/>
    <n v="0"/>
    <s v="tier - 3"/>
    <s v="tier - 3"/>
    <s v="R1011"/>
    <n v="13126.68"/>
    <x v="1"/>
    <n v="0"/>
    <x v="1"/>
    <x v="2"/>
  </r>
  <r>
    <x v="791"/>
    <s v="Ms."/>
    <s v="Brittney"/>
    <s v="Forster"/>
    <n v="30.23"/>
    <n v="6.94"/>
    <x v="1"/>
    <s v="No"/>
    <x v="1"/>
    <s v="Sep"/>
    <n v="1963"/>
    <n v="14"/>
    <d v="1963-09-14T00:00:00"/>
    <n v="59"/>
    <n v="0"/>
    <s v="tier - 3"/>
    <s v="tier - 1"/>
    <s v="R1012"/>
    <n v="13116.84"/>
    <x v="0"/>
    <n v="1"/>
    <x v="1"/>
    <x v="0"/>
  </r>
  <r>
    <x v="792"/>
    <s v="Mrs."/>
    <s v="Sheila"/>
    <s v="Monaghan"/>
    <n v="51.14"/>
    <n v="4.05"/>
    <x v="0"/>
    <s v="No"/>
    <x v="0"/>
    <s v="Aug"/>
    <n v="1992"/>
    <n v="12"/>
    <d v="1992-08-12T00:00:00"/>
    <n v="30"/>
    <n v="0"/>
    <s v="tier - 3"/>
    <s v="tier - 2"/>
    <s v="R1026"/>
    <n v="13113.51"/>
    <x v="0"/>
    <n v="1"/>
    <x v="1"/>
    <x v="2"/>
  </r>
  <r>
    <x v="793"/>
    <s v="Mr."/>
    <s v="Koji"/>
    <s v="Kawamoto"/>
    <n v="24.32"/>
    <n v="10.220000000000001"/>
    <x v="0"/>
    <s v="No"/>
    <x v="0"/>
    <s v="Aug"/>
    <n v="1962"/>
    <n v="2"/>
    <d v="1962-08-02T00:00:00"/>
    <n v="60"/>
    <n v="1"/>
    <s v="tier - 3"/>
    <s v="tier - 3"/>
    <s v="R1012"/>
    <n v="13112.6"/>
    <x v="2"/>
    <n v="0"/>
    <x v="1"/>
    <x v="0"/>
  </r>
  <r>
    <x v="794"/>
    <s v="Ms."/>
    <s v="Sarah"/>
    <s v="Dicharry"/>
    <n v="38.06"/>
    <n v="9.24"/>
    <x v="0"/>
    <s v="No"/>
    <x v="0"/>
    <s v="Oct"/>
    <n v="1971"/>
    <n v="30"/>
    <d v="1971-10-30T00:00:00"/>
    <n v="51"/>
    <n v="0"/>
    <s v="tier - 3"/>
    <s v="tier - 2"/>
    <s v="R1011"/>
    <n v="13110.79"/>
    <x v="0"/>
    <n v="0"/>
    <x v="1"/>
    <x v="0"/>
  </r>
  <r>
    <x v="795"/>
    <s v="Mrs."/>
    <s v="Colleen M"/>
    <s v="Berry"/>
    <n v="37.700000000000003"/>
    <n v="8.6"/>
    <x v="0"/>
    <s v="No"/>
    <x v="0"/>
    <s v="Jul"/>
    <n v="1978"/>
    <n v="17"/>
    <d v="1978-07-17T00:00:00"/>
    <n v="44"/>
    <n v="2"/>
    <s v="tier - 3"/>
    <s v="tier - 2"/>
    <s v="R1026"/>
    <n v="13101.74"/>
    <x v="0"/>
    <n v="0"/>
    <x v="1"/>
    <x v="0"/>
  </r>
  <r>
    <x v="796"/>
    <s v="Ms."/>
    <s v="Deedra G."/>
    <s v="Porfirio"/>
    <n v="44"/>
    <n v="9.32"/>
    <x v="1"/>
    <s v="No"/>
    <x v="0"/>
    <s v="Nov"/>
    <n v="1961"/>
    <n v="6"/>
    <d v="1961-11-06T00:00:00"/>
    <n v="61"/>
    <n v="0"/>
    <s v="tier - 3"/>
    <s v="tier - 2"/>
    <s v="R1011"/>
    <n v="13063.88"/>
    <x v="0"/>
    <n v="2"/>
    <x v="1"/>
    <x v="0"/>
  </r>
  <r>
    <x v="797"/>
    <s v="Mrs."/>
    <s v="Kulwinder"/>
    <s v="Thind"/>
    <n v="41.45"/>
    <n v="6.12"/>
    <x v="1"/>
    <s v="No"/>
    <x v="0"/>
    <s v="Oct"/>
    <n v="1985"/>
    <n v="26"/>
    <d v="1985-10-26T00:00:00"/>
    <n v="37"/>
    <n v="3"/>
    <s v="tier - 3"/>
    <s v="tier - 1"/>
    <s v="R1026"/>
    <n v="13051.22"/>
    <x v="0"/>
    <n v="0"/>
    <x v="1"/>
    <x v="1"/>
  </r>
  <r>
    <x v="798"/>
    <s v="Ms."/>
    <s v="Ann M."/>
    <s v="Ryan"/>
    <n v="25.364999999999998"/>
    <n v="9.19"/>
    <x v="1"/>
    <s v="No"/>
    <x v="0"/>
    <s v="Aug"/>
    <n v="1967"/>
    <n v="6"/>
    <d v="1967-08-06T00:00:00"/>
    <n v="55"/>
    <n v="3"/>
    <s v="tier - 3"/>
    <s v="tier - 3"/>
    <s v="R1024"/>
    <n v="13047.33"/>
    <x v="1"/>
    <n v="0"/>
    <x v="1"/>
    <x v="0"/>
  </r>
  <r>
    <x v="799"/>
    <s v="Ms."/>
    <s v="Sarah E"/>
    <s v="Horn"/>
    <n v="34.56"/>
    <n v="5.84"/>
    <x v="1"/>
    <s v="No"/>
    <x v="1"/>
    <s v="Sep"/>
    <n v="1969"/>
    <n v="23"/>
    <d v="1969-09-23T00:00:00"/>
    <n v="53"/>
    <n v="0"/>
    <s v="tier - 3"/>
    <s v="tier - 1"/>
    <s v="R1012"/>
    <n v="13044.41"/>
    <x v="0"/>
    <n v="1"/>
    <x v="1"/>
    <x v="1"/>
  </r>
  <r>
    <x v="800"/>
    <s v="Ms."/>
    <s v="Apryl J."/>
    <s v="Sabadosa"/>
    <n v="28.2"/>
    <n v="7.19"/>
    <x v="1"/>
    <s v="No"/>
    <x v="0"/>
    <s v="Nov"/>
    <n v="1961"/>
    <n v="9"/>
    <d v="1961-11-09T00:00:00"/>
    <n v="61"/>
    <n v="0"/>
    <s v="tier - 3"/>
    <s v="tier - 1"/>
    <s v="R1011"/>
    <n v="13041.92"/>
    <x v="1"/>
    <n v="2"/>
    <x v="1"/>
    <x v="0"/>
  </r>
  <r>
    <x v="801"/>
    <s v="Mrs."/>
    <s v="Ilana"/>
    <s v="Casady"/>
    <n v="30.43"/>
    <n v="9.39"/>
    <x v="0"/>
    <s v="No"/>
    <x v="0"/>
    <s v="Nov"/>
    <n v="1965"/>
    <n v="4"/>
    <d v="1965-11-04T00:00:00"/>
    <n v="57"/>
    <n v="0"/>
    <s v="tier - 3"/>
    <s v="tier - 2"/>
    <s v="R1025"/>
    <n v="13023.93"/>
    <x v="0"/>
    <n v="0"/>
    <x v="1"/>
    <x v="0"/>
  </r>
  <r>
    <x v="802"/>
    <s v="Ms."/>
    <s v="Katherine"/>
    <s v="Phillips"/>
    <n v="32.395000000000003"/>
    <n v="4.2699999999999996"/>
    <x v="1"/>
    <s v="No"/>
    <x v="0"/>
    <s v="Sep"/>
    <n v="1964"/>
    <n v="23"/>
    <d v="1964-09-23T00:00:00"/>
    <n v="58"/>
    <n v="1"/>
    <s v="tier - 3"/>
    <s v="tier - 1"/>
    <s v="R1024"/>
    <n v="13019.16"/>
    <x v="0"/>
    <n v="1"/>
    <x v="1"/>
    <x v="2"/>
  </r>
  <r>
    <x v="803"/>
    <s v="Ms."/>
    <s v="Katherine"/>
    <s v="Ahokas"/>
    <n v="24.035"/>
    <n v="11.71"/>
    <x v="0"/>
    <s v="No"/>
    <x v="0"/>
    <s v="Jul"/>
    <n v="1962"/>
    <n v="20"/>
    <d v="1962-07-20T00:00:00"/>
    <n v="60"/>
    <n v="0"/>
    <s v="tier - 3"/>
    <s v="tier - 1"/>
    <s v="R1012"/>
    <n v="13012.21"/>
    <x v="2"/>
    <n v="0"/>
    <x v="1"/>
    <x v="0"/>
  </r>
  <r>
    <x v="804"/>
    <s v="Mr."/>
    <s v="Karl"/>
    <s v="Hebert"/>
    <n v="37.119999999999997"/>
    <n v="5.29"/>
    <x v="0"/>
    <s v="No"/>
    <x v="0"/>
    <s v="Sep"/>
    <n v="1972"/>
    <n v="27"/>
    <d v="1972-09-27T00:00:00"/>
    <n v="50"/>
    <n v="0"/>
    <s v="tier - 3"/>
    <s v="tier - 2"/>
    <s v="R1012"/>
    <n v="13010.86"/>
    <x v="0"/>
    <n v="2"/>
    <x v="1"/>
    <x v="2"/>
  </r>
  <r>
    <x v="805"/>
    <s v="Mr."/>
    <s v="Stephen"/>
    <s v="Fair"/>
    <n v="34.840000000000003"/>
    <n v="6"/>
    <x v="1"/>
    <s v="No"/>
    <x v="1"/>
    <s v="Dec"/>
    <n v="1969"/>
    <n v="13"/>
    <d v="1969-12-13T00:00:00"/>
    <n v="53"/>
    <n v="0"/>
    <s v="tier - 3"/>
    <s v="tier - 3"/>
    <s v="R1012"/>
    <n v="13008.07"/>
    <x v="0"/>
    <n v="1"/>
    <x v="1"/>
    <x v="1"/>
  </r>
  <r>
    <x v="806"/>
    <s v="Mr."/>
    <s v="Will"/>
    <s v="Swenson"/>
    <n v="29.53"/>
    <n v="10.64"/>
    <x v="0"/>
    <s v="No"/>
    <x v="0"/>
    <s v="Jun"/>
    <n v="1962"/>
    <n v="24"/>
    <d v="1962-06-24T00:00:00"/>
    <n v="60"/>
    <n v="0"/>
    <s v="tier - 3"/>
    <s v="tier - 1"/>
    <s v="R1012"/>
    <n v="13004.95"/>
    <x v="1"/>
    <n v="0"/>
    <x v="1"/>
    <x v="0"/>
  </r>
  <r>
    <x v="807"/>
    <s v="Mr."/>
    <s v="Bradley D"/>
    <s v="Revenis"/>
    <n v="42.51"/>
    <n v="8.2100000000000009"/>
    <x v="1"/>
    <s v="No"/>
    <x v="0"/>
    <s v="Oct"/>
    <n v="1981"/>
    <n v="30"/>
    <d v="1981-10-30T00:00:00"/>
    <n v="41"/>
    <n v="1"/>
    <s v="tier - 3"/>
    <s v="tier - 1"/>
    <s v="R1012"/>
    <n v="13002.91"/>
    <x v="0"/>
    <n v="0"/>
    <x v="1"/>
    <x v="0"/>
  </r>
  <r>
    <x v="808"/>
    <s v="Mrs."/>
    <s v="Amy M"/>
    <s v="Engnes"/>
    <n v="38.14"/>
    <n v="5.58"/>
    <x v="0"/>
    <s v="No"/>
    <x v="1"/>
    <s v="Nov"/>
    <n v="1979"/>
    <n v="27"/>
    <d v="1979-11-27T00:00:00"/>
    <n v="43"/>
    <n v="2"/>
    <s v="tier - 3"/>
    <s v="tier - 2"/>
    <s v="R1026"/>
    <n v="12994.12"/>
    <x v="0"/>
    <n v="1"/>
    <x v="1"/>
    <x v="2"/>
  </r>
  <r>
    <x v="809"/>
    <s v="Mr."/>
    <s v="Matthew W."/>
    <s v="Wiltse"/>
    <n v="39.93"/>
    <n v="8.75"/>
    <x v="0"/>
    <s v="No"/>
    <x v="0"/>
    <s v="Nov"/>
    <n v="1960"/>
    <n v="28"/>
    <d v="1960-11-28T00:00:00"/>
    <n v="62"/>
    <n v="0"/>
    <s v="tier - 3"/>
    <s v="tier - 1"/>
    <s v="R1013"/>
    <n v="12982.87"/>
    <x v="0"/>
    <n v="0"/>
    <x v="1"/>
    <x v="0"/>
  </r>
  <r>
    <x v="810"/>
    <s v="Mr."/>
    <s v="Doug"/>
    <s v="Fernandez"/>
    <n v="38.83"/>
    <n v="11.86"/>
    <x v="0"/>
    <s v="No"/>
    <x v="0"/>
    <s v="Sep"/>
    <n v="1960"/>
    <n v="23"/>
    <d v="1960-09-23T00:00:00"/>
    <n v="62"/>
    <n v="0"/>
    <s v="tier - 3"/>
    <s v="tier - 3"/>
    <s v="R1013"/>
    <n v="12981.35"/>
    <x v="0"/>
    <n v="0"/>
    <x v="1"/>
    <x v="0"/>
  </r>
  <r>
    <x v="811"/>
    <s v="Mr."/>
    <s v="Tom"/>
    <s v="Edwards"/>
    <n v="37.4"/>
    <n v="11.46"/>
    <x v="0"/>
    <s v="No"/>
    <x v="0"/>
    <s v="Jun"/>
    <n v="1960"/>
    <n v="22"/>
    <d v="1960-06-22T00:00:00"/>
    <n v="62"/>
    <n v="0"/>
    <s v="tier - 3"/>
    <s v="tier - 1"/>
    <s v="R1011"/>
    <n v="12979.36"/>
    <x v="0"/>
    <n v="0"/>
    <x v="1"/>
    <x v="0"/>
  </r>
  <r>
    <x v="812"/>
    <s v="Mr."/>
    <s v="Jonathan"/>
    <s v="Pinney"/>
    <n v="21.4"/>
    <n v="9.0299999999999994"/>
    <x v="0"/>
    <s v="No"/>
    <x v="0"/>
    <s v="Nov"/>
    <n v="1960"/>
    <n v="4"/>
    <d v="1960-11-04T00:00:00"/>
    <n v="62"/>
    <n v="0"/>
    <s v="tier - 3"/>
    <s v="tier - 1"/>
    <s v="R1011"/>
    <n v="12957.12"/>
    <x v="2"/>
    <n v="0"/>
    <x v="1"/>
    <x v="0"/>
  </r>
  <r>
    <x v="813"/>
    <s v="Mr."/>
    <s v="Wayne A."/>
    <s v="Levy"/>
    <n v="38.380000000000003"/>
    <n v="8.26"/>
    <x v="1"/>
    <s v="No"/>
    <x v="0"/>
    <s v="Aug"/>
    <n v="1961"/>
    <n v="20"/>
    <d v="1961-08-20T00:00:00"/>
    <n v="61"/>
    <n v="0"/>
    <s v="tier - 3"/>
    <s v="tier - 1"/>
    <s v="R1012"/>
    <n v="12950.07"/>
    <x v="0"/>
    <n v="2"/>
    <x v="1"/>
    <x v="0"/>
  </r>
  <r>
    <x v="814"/>
    <s v="Mr."/>
    <s v="Nobuyori"/>
    <s v="Takeda"/>
    <n v="33.659999999999997"/>
    <n v="5.42"/>
    <x v="1"/>
    <s v="No"/>
    <x v="0"/>
    <s v="Dec"/>
    <n v="1966"/>
    <n v="22"/>
    <d v="1966-12-22T00:00:00"/>
    <n v="56"/>
    <n v="4"/>
    <s v="tier - 3"/>
    <s v="tier - 3"/>
    <s v="R1013"/>
    <n v="12949.16"/>
    <x v="0"/>
    <n v="2"/>
    <x v="1"/>
    <x v="2"/>
  </r>
  <r>
    <x v="815"/>
    <s v="Mr."/>
    <s v="Rich"/>
    <s v="Burke"/>
    <n v="31.79"/>
    <n v="11.33"/>
    <x v="1"/>
    <s v="No"/>
    <x v="1"/>
    <s v="Aug"/>
    <n v="1963"/>
    <n v="14"/>
    <d v="1963-08-14T00:00:00"/>
    <n v="59"/>
    <n v="2"/>
    <s v="tier - 3"/>
    <s v="tier - 2"/>
    <s v="R1013"/>
    <n v="12928.79"/>
    <x v="0"/>
    <n v="1"/>
    <x v="1"/>
    <x v="0"/>
  </r>
  <r>
    <x v="816"/>
    <s v="Mr."/>
    <s v="Marcos S"/>
    <s v="Duarte"/>
    <n v="29.7"/>
    <n v="7.69"/>
    <x v="1"/>
    <s v="No"/>
    <x v="1"/>
    <s v="Sep"/>
    <n v="1963"/>
    <n v="1"/>
    <d v="1963-09-01T00:00:00"/>
    <n v="59"/>
    <n v="2"/>
    <s v="tier - 3"/>
    <s v="tier - 2"/>
    <s v="R1013"/>
    <n v="12925.89"/>
    <x v="1"/>
    <n v="1"/>
    <x v="1"/>
    <x v="0"/>
  </r>
  <r>
    <x v="817"/>
    <s v="Mr."/>
    <s v="Dave"/>
    <s v="Clark"/>
    <n v="25.46"/>
    <n v="8.77"/>
    <x v="1"/>
    <s v="No"/>
    <x v="1"/>
    <s v="Aug"/>
    <n v="1963"/>
    <n v="16"/>
    <d v="1963-08-16T00:00:00"/>
    <n v="59"/>
    <n v="1"/>
    <s v="tier - 3"/>
    <s v="tier - 2"/>
    <s v="R1016"/>
    <n v="12913.99"/>
    <x v="1"/>
    <n v="1"/>
    <x v="1"/>
    <x v="0"/>
  </r>
  <r>
    <x v="818"/>
    <s v="Mr."/>
    <s v="Andy"/>
    <s v="Nice"/>
    <n v="39.14"/>
    <n v="4.91"/>
    <x v="0"/>
    <s v="yes"/>
    <x v="0"/>
    <s v="Jul"/>
    <n v="2004"/>
    <n v="9"/>
    <d v="2004-07-09T00:00:00"/>
    <n v="18"/>
    <n v="0"/>
    <s v="tier - 3"/>
    <s v="tier - 1"/>
    <s v="R1019"/>
    <n v="12890.06"/>
    <x v="0"/>
    <n v="1"/>
    <x v="1"/>
    <x v="2"/>
  </r>
  <r>
    <x v="819"/>
    <s v="Ms."/>
    <s v="Mary"/>
    <s v="Windler"/>
    <n v="41.2"/>
    <n v="4.95"/>
    <x v="0"/>
    <s v="No"/>
    <x v="0"/>
    <s v="Aug"/>
    <n v="1984"/>
    <n v="6"/>
    <d v="1984-08-06T00:00:00"/>
    <n v="38"/>
    <n v="3"/>
    <s v="tier - 3"/>
    <s v="tier - 3"/>
    <s v="R1012"/>
    <n v="12870.31"/>
    <x v="0"/>
    <n v="1"/>
    <x v="1"/>
    <x v="2"/>
  </r>
  <r>
    <x v="820"/>
    <s v="Mr."/>
    <s v="Marcus B"/>
    <s v="Jones"/>
    <n v="28.81"/>
    <n v="10.8"/>
    <x v="1"/>
    <s v="No"/>
    <x v="1"/>
    <s v="Sep"/>
    <n v="1963"/>
    <n v="27"/>
    <d v="1963-09-27T00:00:00"/>
    <n v="59"/>
    <n v="0"/>
    <s v="tier - 3"/>
    <s v="tier - 3"/>
    <s v="R1021"/>
    <n v="12856.84"/>
    <x v="1"/>
    <n v="1"/>
    <x v="1"/>
    <x v="0"/>
  </r>
  <r>
    <x v="821"/>
    <s v="Mr."/>
    <s v="Thomas K."/>
    <s v="Stevenson"/>
    <n v="37.409999999999997"/>
    <n v="7.21"/>
    <x v="0"/>
    <s v="No"/>
    <x v="0"/>
    <s v="Sep"/>
    <n v="1973"/>
    <n v="22"/>
    <d v="1973-09-22T00:00:00"/>
    <n v="49"/>
    <n v="0"/>
    <s v="tier - 3"/>
    <s v="tier - 1"/>
    <s v="R1012"/>
    <n v="12852.37"/>
    <x v="0"/>
    <n v="2"/>
    <x v="1"/>
    <x v="0"/>
  </r>
  <r>
    <x v="822"/>
    <s v="Mr."/>
    <s v="Robert"/>
    <s v="Humphrey"/>
    <n v="52.54"/>
    <n v="5.12"/>
    <x v="0"/>
    <s v="No"/>
    <x v="1"/>
    <s v="Sep"/>
    <n v="1993"/>
    <n v="27"/>
    <d v="1993-09-27T00:00:00"/>
    <n v="29"/>
    <n v="0"/>
    <s v="tier - 3"/>
    <s v="tier - 2"/>
    <s v="R1012"/>
    <n v="12847.24"/>
    <x v="0"/>
    <n v="1"/>
    <x v="1"/>
    <x v="2"/>
  </r>
  <r>
    <x v="823"/>
    <s v="Mr."/>
    <s v="Geoff"/>
    <s v="Nelson"/>
    <n v="17.29"/>
    <n v="4.62"/>
    <x v="0"/>
    <s v="yes"/>
    <x v="0"/>
    <s v="Nov"/>
    <n v="2004"/>
    <n v="9"/>
    <d v="2004-11-09T00:00:00"/>
    <n v="18"/>
    <n v="2"/>
    <s v="tier - 3"/>
    <s v="tier - 3"/>
    <s v="R1016"/>
    <n v="12829.46"/>
    <x v="3"/>
    <n v="1"/>
    <x v="0"/>
    <x v="2"/>
  </r>
  <r>
    <x v="824"/>
    <s v="Mr."/>
    <s v="Chris J."/>
    <s v="Payne"/>
    <n v="31.74"/>
    <n v="7.68"/>
    <x v="1"/>
    <s v="No"/>
    <x v="0"/>
    <s v="Sep"/>
    <n v="1967"/>
    <n v="25"/>
    <d v="1967-09-25T00:00:00"/>
    <n v="55"/>
    <n v="0"/>
    <s v="tier - 3"/>
    <s v="tier - 3"/>
    <s v="R1021"/>
    <n v="12823.25"/>
    <x v="0"/>
    <n v="0"/>
    <x v="1"/>
    <x v="0"/>
  </r>
  <r>
    <x v="825"/>
    <s v="Ms."/>
    <s v="Kate A."/>
    <s v="Hails"/>
    <n v="26.504999999999999"/>
    <n v="6.79"/>
    <x v="1"/>
    <s v="No"/>
    <x v="1"/>
    <s v="Jul"/>
    <n v="1963"/>
    <n v="20"/>
    <d v="1963-07-20T00:00:00"/>
    <n v="59"/>
    <n v="0"/>
    <s v="tier - 3"/>
    <s v="tier - 3"/>
    <s v="R1024"/>
    <n v="12815.44"/>
    <x v="1"/>
    <n v="1"/>
    <x v="1"/>
    <x v="0"/>
  </r>
  <r>
    <x v="826"/>
    <s v="Ms."/>
    <s v="Kelli"/>
    <s v="Proctor"/>
    <n v="36.479999999999997"/>
    <n v="11.09"/>
    <x v="0"/>
    <s v="No"/>
    <x v="0"/>
    <s v="Jul"/>
    <n v="1978"/>
    <n v="24"/>
    <d v="1978-07-24T00:00:00"/>
    <n v="44"/>
    <n v="0"/>
    <s v="tier - 3"/>
    <s v="tier - 1"/>
    <s v="R1024"/>
    <n v="12797.21"/>
    <x v="0"/>
    <n v="0"/>
    <x v="1"/>
    <x v="0"/>
  </r>
  <r>
    <x v="827"/>
    <s v="Mrs."/>
    <s v="Maggie M"/>
    <s v="Ryan"/>
    <n v="39.159999999999997"/>
    <n v="5.24"/>
    <x v="1"/>
    <s v="No"/>
    <x v="1"/>
    <s v="Oct"/>
    <n v="1983"/>
    <n v="29"/>
    <d v="1983-10-29T00:00:00"/>
    <n v="39"/>
    <n v="3"/>
    <s v="tier - 3"/>
    <s v="tier - 1"/>
    <s v="R1026"/>
    <n v="12788.18"/>
    <x v="0"/>
    <n v="1"/>
    <x v="1"/>
    <x v="2"/>
  </r>
  <r>
    <x v="828"/>
    <s v="Mrs."/>
    <s v="Michelle L."/>
    <s v="Watson"/>
    <n v="28.22"/>
    <n v="7.51"/>
    <x v="1"/>
    <s v="No"/>
    <x v="1"/>
    <s v="Dec"/>
    <n v="1963"/>
    <n v="5"/>
    <d v="1963-12-05T00:00:00"/>
    <n v="59"/>
    <n v="0"/>
    <s v="tier - 3"/>
    <s v="tier - 3"/>
    <s v="R1025"/>
    <n v="12788.03"/>
    <x v="1"/>
    <n v="1"/>
    <x v="1"/>
    <x v="0"/>
  </r>
  <r>
    <x v="829"/>
    <s v="Mrs."/>
    <s v="Ashley K"/>
    <s v="Gresh"/>
    <n v="35"/>
    <n v="4.13"/>
    <x v="0"/>
    <s v="No"/>
    <x v="0"/>
    <s v="Oct"/>
    <n v="1972"/>
    <n v="7"/>
    <d v="1972-10-07T00:00:00"/>
    <n v="50"/>
    <n v="0"/>
    <s v="tier - 3"/>
    <s v="tier - 3"/>
    <s v="R1026"/>
    <n v="12776.05"/>
    <x v="0"/>
    <n v="2"/>
    <x v="1"/>
    <x v="2"/>
  </r>
  <r>
    <x v="830"/>
    <s v="Mr."/>
    <s v="Michael"/>
    <s v="Anis"/>
    <n v="36.24"/>
    <n v="8.3800000000000008"/>
    <x v="1"/>
    <s v="No"/>
    <x v="0"/>
    <s v="Sep"/>
    <n v="1975"/>
    <n v="25"/>
    <d v="1975-09-25T00:00:00"/>
    <n v="47"/>
    <n v="1"/>
    <s v="tier - 3"/>
    <s v="tier - 3"/>
    <s v="R1021"/>
    <n v="12770.27"/>
    <x v="0"/>
    <n v="1"/>
    <x v="1"/>
    <x v="0"/>
  </r>
  <r>
    <x v="831"/>
    <s v="Mr."/>
    <s v="Ryan K."/>
    <s v="Swartz"/>
    <n v="36.954999999999998"/>
    <n v="8.07"/>
    <x v="0"/>
    <s v="No"/>
    <x v="0"/>
    <s v="Oct"/>
    <n v="1962"/>
    <n v="1"/>
    <d v="1962-10-01T00:00:00"/>
    <n v="60"/>
    <n v="0"/>
    <s v="tier - 3"/>
    <s v="tier - 1"/>
    <s v="R1017"/>
    <n v="12741.17"/>
    <x v="0"/>
    <n v="0"/>
    <x v="1"/>
    <x v="0"/>
  </r>
  <r>
    <x v="832"/>
    <s v="Mr."/>
    <s v="Matthew J"/>
    <s v="Schluneker"/>
    <n v="29.64"/>
    <n v="8.9499999999999993"/>
    <x v="0"/>
    <s v="No"/>
    <x v="0"/>
    <s v="Sep"/>
    <n v="1962"/>
    <n v="2"/>
    <d v="1962-09-02T00:00:00"/>
    <n v="60"/>
    <n v="0"/>
    <s v="tier - 3"/>
    <s v="tier - 3"/>
    <s v="R1016"/>
    <n v="12731"/>
    <x v="1"/>
    <n v="0"/>
    <x v="1"/>
    <x v="0"/>
  </r>
  <r>
    <x v="833"/>
    <s v="Mrs."/>
    <s v="Karine"/>
    <s v="Bellemare"/>
    <n v="42.74"/>
    <n v="6.31"/>
    <x v="1"/>
    <s v="No"/>
    <x v="0"/>
    <s v="Jul"/>
    <n v="1988"/>
    <n v="17"/>
    <d v="1988-07-17T00:00:00"/>
    <n v="34"/>
    <n v="3"/>
    <s v="tier - 3"/>
    <s v="tier - 1"/>
    <s v="R1026"/>
    <n v="12718.21"/>
    <x v="0"/>
    <n v="1"/>
    <x v="1"/>
    <x v="1"/>
  </r>
  <r>
    <x v="834"/>
    <s v="Ms."/>
    <s v="Antonia G"/>
    <s v="Vitalo"/>
    <n v="36.130000000000003"/>
    <n v="7.19"/>
    <x v="1"/>
    <s v="No"/>
    <x v="0"/>
    <s v="Jul"/>
    <n v="1970"/>
    <n v="8"/>
    <d v="1970-07-08T00:00:00"/>
    <n v="52"/>
    <n v="0"/>
    <s v="tier - 3"/>
    <s v="tier - 1"/>
    <s v="R1011"/>
    <n v="12713"/>
    <x v="0"/>
    <n v="2"/>
    <x v="1"/>
    <x v="0"/>
  </r>
  <r>
    <x v="835"/>
    <s v="Ms."/>
    <s v="Casondra L"/>
    <s v="Hamilton"/>
    <n v="31.55"/>
    <n v="6.11"/>
    <x v="1"/>
    <s v="No"/>
    <x v="0"/>
    <s v="Nov"/>
    <n v="1964"/>
    <n v="28"/>
    <d v="1964-11-28T00:00:00"/>
    <n v="58"/>
    <n v="0"/>
    <s v="tier - 3"/>
    <s v="tier - 3"/>
    <s v="R1011"/>
    <n v="12700.63"/>
    <x v="0"/>
    <n v="1"/>
    <x v="1"/>
    <x v="1"/>
  </r>
  <r>
    <x v="836"/>
    <s v="Ms."/>
    <s v="Wendy"/>
    <s v="Marshall"/>
    <n v="52.75"/>
    <n v="6.02"/>
    <x v="0"/>
    <s v="No"/>
    <x v="0"/>
    <s v="Jul"/>
    <n v="1992"/>
    <n v="7"/>
    <d v="1992-07-07T00:00:00"/>
    <n v="30"/>
    <n v="0"/>
    <s v="tier - 3"/>
    <s v="tier - 2"/>
    <s v="R1011"/>
    <n v="12699.56"/>
    <x v="0"/>
    <n v="1"/>
    <x v="1"/>
    <x v="1"/>
  </r>
  <r>
    <x v="837"/>
    <s v="Mr."/>
    <s v="Eric D"/>
    <s v="Cale"/>
    <n v="36.67"/>
    <n v="11.86"/>
    <x v="0"/>
    <s v="No"/>
    <x v="0"/>
    <s v="Sep"/>
    <n v="1974"/>
    <n v="24"/>
    <d v="1974-09-24T00:00:00"/>
    <n v="48"/>
    <n v="0"/>
    <s v="tier - 3"/>
    <s v="tier - 3"/>
    <s v="R1021"/>
    <n v="12697.48"/>
    <x v="0"/>
    <n v="0"/>
    <x v="1"/>
    <x v="0"/>
  </r>
  <r>
    <x v="838"/>
    <s v="Ms."/>
    <s v="Elizabeth"/>
    <s v="Pittaway"/>
    <n v="38.06"/>
    <n v="8.25"/>
    <x v="0"/>
    <s v="No"/>
    <x v="0"/>
    <s v="Aug"/>
    <n v="1962"/>
    <n v="27"/>
    <d v="1962-08-27T00:00:00"/>
    <n v="60"/>
    <n v="0"/>
    <s v="tier - 3"/>
    <s v="tier - 2"/>
    <s v="R1013"/>
    <n v="12648.7"/>
    <x v="0"/>
    <n v="0"/>
    <x v="1"/>
    <x v="0"/>
  </r>
  <r>
    <x v="839"/>
    <s v="Ms."/>
    <s v="Laura F"/>
    <s v="Bill"/>
    <n v="38"/>
    <n v="8.1300000000000008"/>
    <x v="0"/>
    <s v="No"/>
    <x v="0"/>
    <s v="Sep"/>
    <n v="1965"/>
    <n v="14"/>
    <d v="1965-09-14T00:00:00"/>
    <n v="57"/>
    <n v="2"/>
    <s v="tier - 3"/>
    <s v="tier - 2"/>
    <s v="R1011"/>
    <n v="12646.21"/>
    <x v="0"/>
    <n v="0"/>
    <x v="1"/>
    <x v="0"/>
  </r>
  <r>
    <x v="840"/>
    <s v="Ms."/>
    <s v="Amelia F."/>
    <s v="Antrim"/>
    <n v="35.1"/>
    <n v="10.1"/>
    <x v="0"/>
    <s v="No"/>
    <x v="0"/>
    <s v="Jul"/>
    <n v="1962"/>
    <n v="11"/>
    <d v="1962-07-11T00:00:00"/>
    <n v="60"/>
    <n v="0"/>
    <s v="tier - 3"/>
    <s v="tier - 2"/>
    <s v="R1011"/>
    <n v="12644.59"/>
    <x v="0"/>
    <n v="0"/>
    <x v="1"/>
    <x v="0"/>
  </r>
  <r>
    <x v="841"/>
    <s v="Ms."/>
    <s v="Amy L."/>
    <s v="Doolittle-Crider"/>
    <n v="33.82"/>
    <n v="5.89"/>
    <x v="1"/>
    <s v="No"/>
    <x v="0"/>
    <s v="Dec"/>
    <n v="1966"/>
    <n v="17"/>
    <d v="1966-12-17T00:00:00"/>
    <n v="56"/>
    <n v="2"/>
    <s v="tier - 3"/>
    <s v="tier - 1"/>
    <s v="R1012"/>
    <n v="12643.38"/>
    <x v="0"/>
    <n v="2"/>
    <x v="1"/>
    <x v="1"/>
  </r>
  <r>
    <x v="842"/>
    <s v="Ms."/>
    <s v="Katie J"/>
    <s v="Ruhlman"/>
    <n v="37.43"/>
    <n v="4.97"/>
    <x v="0"/>
    <s v="No"/>
    <x v="0"/>
    <s v="Sep"/>
    <n v="1972"/>
    <n v="5"/>
    <d v="1972-09-05T00:00:00"/>
    <n v="50"/>
    <n v="0"/>
    <s v="tier - 3"/>
    <s v="tier - 1"/>
    <s v="R1011"/>
    <n v="12640.24"/>
    <x v="0"/>
    <n v="2"/>
    <x v="1"/>
    <x v="2"/>
  </r>
  <r>
    <x v="843"/>
    <s v="Ms."/>
    <s v="Laura E."/>
    <s v="Anderson"/>
    <n v="30.5"/>
    <n v="9.9"/>
    <x v="0"/>
    <s v="No"/>
    <x v="0"/>
    <s v="Jul"/>
    <n v="1962"/>
    <n v="22"/>
    <d v="1962-07-22T00:00:00"/>
    <n v="60"/>
    <n v="0"/>
    <s v="tier - 3"/>
    <s v="tier - 1"/>
    <s v="R1011"/>
    <n v="12638.2"/>
    <x v="0"/>
    <n v="0"/>
    <x v="1"/>
    <x v="0"/>
  </r>
  <r>
    <x v="844"/>
    <s v="Mrs."/>
    <s v="Mayumi"/>
    <s v="Uchiyama"/>
    <n v="24.53"/>
    <n v="9.0500000000000007"/>
    <x v="0"/>
    <s v="No"/>
    <x v="0"/>
    <s v="Nov"/>
    <n v="1962"/>
    <n v="22"/>
    <d v="1962-11-22T00:00:00"/>
    <n v="60"/>
    <n v="0"/>
    <s v="tier - 3"/>
    <s v="tier - 3"/>
    <s v="R1013"/>
    <n v="12629.9"/>
    <x v="2"/>
    <n v="0"/>
    <x v="1"/>
    <x v="0"/>
  </r>
  <r>
    <x v="845"/>
    <s v="Ms."/>
    <s v="Vanessa"/>
    <s v="Desota"/>
    <n v="25.74"/>
    <n v="10.93"/>
    <x v="0"/>
    <s v="No"/>
    <x v="0"/>
    <s v="Oct"/>
    <n v="1965"/>
    <n v="4"/>
    <d v="1965-10-04T00:00:00"/>
    <n v="57"/>
    <n v="2"/>
    <s v="tier - 3"/>
    <s v="tier - 1"/>
    <s v="R1013"/>
    <n v="12629.17"/>
    <x v="1"/>
    <n v="0"/>
    <x v="1"/>
    <x v="0"/>
  </r>
  <r>
    <x v="846"/>
    <s v="Ms."/>
    <s v="Natali N"/>
    <s v="Edmonds"/>
    <n v="34.08"/>
    <n v="7.58"/>
    <x v="1"/>
    <s v="No"/>
    <x v="0"/>
    <s v="Dec"/>
    <n v="1970"/>
    <n v="28"/>
    <d v="1970-12-28T00:00:00"/>
    <n v="52"/>
    <n v="0"/>
    <s v="tier - 3"/>
    <s v="tier - 1"/>
    <s v="R1012"/>
    <n v="12624.74"/>
    <x v="0"/>
    <n v="2"/>
    <x v="1"/>
    <x v="0"/>
  </r>
  <r>
    <x v="847"/>
    <s v="Ms."/>
    <s v="Beth"/>
    <s v="Otto"/>
    <n v="31.35"/>
    <n v="11"/>
    <x v="1"/>
    <s v="No"/>
    <x v="1"/>
    <s v="Aug"/>
    <n v="1963"/>
    <n v="19"/>
    <d v="1963-08-19T00:00:00"/>
    <n v="59"/>
    <n v="0"/>
    <s v="tier - 3"/>
    <s v="tier - 1"/>
    <s v="R1012"/>
    <n v="12622.18"/>
    <x v="0"/>
    <n v="1"/>
    <x v="1"/>
    <x v="0"/>
  </r>
  <r>
    <x v="848"/>
    <s v="Mr."/>
    <s v="Alex"/>
    <s v="Kurt"/>
    <n v="26.79"/>
    <n v="5.0599999999999996"/>
    <x v="0"/>
    <s v="No"/>
    <x v="0"/>
    <s v="Nov"/>
    <n v="1998"/>
    <n v="18"/>
    <d v="1998-11-18T00:00:00"/>
    <n v="24"/>
    <n v="1"/>
    <s v="tier - 3"/>
    <s v="tier - 3"/>
    <s v="R1012"/>
    <n v="12609.89"/>
    <x v="1"/>
    <n v="1"/>
    <x v="1"/>
    <x v="2"/>
  </r>
  <r>
    <x v="849"/>
    <s v="Mr."/>
    <s v="Spencer"/>
    <s v="Duhaime"/>
    <n v="42.78"/>
    <n v="6.11"/>
    <x v="1"/>
    <s v="No"/>
    <x v="0"/>
    <s v="Aug"/>
    <n v="1988"/>
    <n v="11"/>
    <d v="1988-08-11T00:00:00"/>
    <n v="34"/>
    <n v="3"/>
    <s v="tier - 3"/>
    <s v="tier - 1"/>
    <s v="R1023"/>
    <n v="12600.46"/>
    <x v="0"/>
    <n v="1"/>
    <x v="1"/>
    <x v="1"/>
  </r>
  <r>
    <x v="850"/>
    <s v="Ms."/>
    <s v="Andee W."/>
    <s v="Swann"/>
    <n v="46.75"/>
    <n v="6.66"/>
    <x v="1"/>
    <s v="No"/>
    <x v="0"/>
    <s v="Jun"/>
    <n v="1970"/>
    <n v="18"/>
    <d v="1970-06-18T00:00:00"/>
    <n v="52"/>
    <n v="5"/>
    <s v="tier - 3"/>
    <s v="tier - 2"/>
    <s v="R1013"/>
    <n v="12592.53"/>
    <x v="0"/>
    <n v="2"/>
    <x v="1"/>
    <x v="0"/>
  </r>
  <r>
    <x v="851"/>
    <s v="Mrs."/>
    <s v="Amy"/>
    <s v="Burton"/>
    <n v="32.15"/>
    <n v="4.0199999999999996"/>
    <x v="1"/>
    <s v="No"/>
    <x v="1"/>
    <s v="Nov"/>
    <n v="1969"/>
    <n v="26"/>
    <d v="1969-11-26T00:00:00"/>
    <n v="53"/>
    <n v="0"/>
    <s v="tier - 3"/>
    <s v="tier - 1"/>
    <s v="R1025"/>
    <n v="12579.92"/>
    <x v="0"/>
    <n v="1"/>
    <x v="1"/>
    <x v="2"/>
  </r>
  <r>
    <x v="852"/>
    <s v="Mr."/>
    <s v="Joshua"/>
    <s v="Ricardi"/>
    <n v="43.4"/>
    <n v="8.81"/>
    <x v="1"/>
    <s v="No"/>
    <x v="0"/>
    <s v="Nov"/>
    <n v="1961"/>
    <n v="28"/>
    <d v="1961-11-28T00:00:00"/>
    <n v="61"/>
    <n v="0"/>
    <s v="tier - 3"/>
    <s v="tier - 1"/>
    <s v="R1011"/>
    <n v="12574.05"/>
    <x v="0"/>
    <n v="2"/>
    <x v="1"/>
    <x v="0"/>
  </r>
  <r>
    <x v="853"/>
    <s v="Mr."/>
    <s v="C Fred"/>
    <s v="Joslyn"/>
    <n v="31.57"/>
    <n v="7.92"/>
    <x v="1"/>
    <s v="No"/>
    <x v="0"/>
    <s v="Nov"/>
    <n v="1961"/>
    <n v="28"/>
    <d v="1961-11-28T00:00:00"/>
    <n v="61"/>
    <n v="0"/>
    <s v="tier - 3"/>
    <s v="tier - 3"/>
    <s v="R1013"/>
    <n v="12557.61"/>
    <x v="0"/>
    <n v="2"/>
    <x v="1"/>
    <x v="0"/>
  </r>
  <r>
    <x v="854"/>
    <s v="Mr."/>
    <s v="Jeremy"/>
    <s v="Bennie"/>
    <n v="24.32"/>
    <n v="7.48"/>
    <x v="0"/>
    <s v="No"/>
    <x v="0"/>
    <s v="Oct"/>
    <n v="1962"/>
    <n v="16"/>
    <d v="1962-10-16T00:00:00"/>
    <n v="60"/>
    <n v="0"/>
    <s v="tier - 3"/>
    <s v="tier - 3"/>
    <s v="R1012"/>
    <n v="12523.6"/>
    <x v="2"/>
    <n v="0"/>
    <x v="1"/>
    <x v="0"/>
  </r>
  <r>
    <x v="855"/>
    <s v="Mr."/>
    <s v="Patrick Sr."/>
    <s v="Kanyane"/>
    <n v="31.07"/>
    <n v="4.62"/>
    <x v="1"/>
    <s v="No"/>
    <x v="0"/>
    <s v="Jul"/>
    <n v="1966"/>
    <n v="12"/>
    <d v="1966-07-12T00:00:00"/>
    <n v="56"/>
    <n v="0"/>
    <s v="tier - 3"/>
    <s v="tier - 2"/>
    <s v="R1012"/>
    <n v="12499.88"/>
    <x v="0"/>
    <n v="2"/>
    <x v="1"/>
    <x v="2"/>
  </r>
  <r>
    <x v="856"/>
    <s v="Ms."/>
    <s v="Kelly M."/>
    <s v="McFadden"/>
    <n v="35.814999999999998"/>
    <n v="8.4700000000000006"/>
    <x v="0"/>
    <s v="No"/>
    <x v="0"/>
    <s v="Dec"/>
    <n v="1968"/>
    <n v="3"/>
    <d v="1968-12-03T00:00:00"/>
    <n v="54"/>
    <n v="3"/>
    <s v="tier - 3"/>
    <s v="tier - 3"/>
    <s v="R1012"/>
    <n v="12495.29"/>
    <x v="0"/>
    <n v="0"/>
    <x v="1"/>
    <x v="0"/>
  </r>
  <r>
    <x v="857"/>
    <s v="Ms."/>
    <s v="Katherine"/>
    <s v="Connolly"/>
    <n v="40.81"/>
    <n v="10.58"/>
    <x v="1"/>
    <s v="No"/>
    <x v="0"/>
    <s v="Sep"/>
    <n v="1967"/>
    <n v="1"/>
    <d v="1967-09-01T00:00:00"/>
    <n v="55"/>
    <n v="3"/>
    <s v="tier - 3"/>
    <s v="tier - 3"/>
    <s v="R1013"/>
    <n v="12485.8"/>
    <x v="0"/>
    <n v="0"/>
    <x v="1"/>
    <x v="0"/>
  </r>
  <r>
    <x v="858"/>
    <s v="Ms."/>
    <s v="Keila L"/>
    <s v="Merino"/>
    <n v="24.605"/>
    <n v="7.48"/>
    <x v="0"/>
    <s v="No"/>
    <x v="0"/>
    <s v="Nov"/>
    <n v="1968"/>
    <n v="12"/>
    <d v="1968-11-12T00:00:00"/>
    <n v="54"/>
    <n v="3"/>
    <s v="tier - 3"/>
    <s v="tier - 3"/>
    <s v="R1012"/>
    <n v="12479.71"/>
    <x v="2"/>
    <n v="0"/>
    <x v="1"/>
    <x v="0"/>
  </r>
  <r>
    <x v="859"/>
    <s v="Ms."/>
    <s v="Zanae E"/>
    <s v="Baird"/>
    <n v="21.47"/>
    <n v="7.82"/>
    <x v="0"/>
    <s v="No"/>
    <x v="0"/>
    <s v="Nov"/>
    <n v="1968"/>
    <n v="26"/>
    <d v="1968-11-26T00:00:00"/>
    <n v="54"/>
    <n v="3"/>
    <s v="tier - 3"/>
    <s v="tier - 1"/>
    <s v="R1012"/>
    <n v="12475.35"/>
    <x v="2"/>
    <n v="0"/>
    <x v="1"/>
    <x v="0"/>
  </r>
  <r>
    <x v="860"/>
    <s v="Mr."/>
    <s v="Alex"/>
    <s v="Locatelli"/>
    <n v="52.89"/>
    <n v="4.96"/>
    <x v="1"/>
    <s v="No"/>
    <x v="0"/>
    <s v="Aug"/>
    <n v="1995"/>
    <n v="9"/>
    <d v="1995-08-09T00:00:00"/>
    <n v="27"/>
    <n v="0"/>
    <s v="tier - 3"/>
    <s v="tier - 3"/>
    <s v="R1012"/>
    <n v="12452.25"/>
    <x v="0"/>
    <n v="1"/>
    <x v="1"/>
    <x v="2"/>
  </r>
  <r>
    <x v="861"/>
    <s v="Ms."/>
    <s v="Kathryn"/>
    <s v="Brake"/>
    <n v="32.965000000000003"/>
    <n v="6.15"/>
    <x v="1"/>
    <s v="No"/>
    <x v="0"/>
    <s v="Aug"/>
    <n v="1964"/>
    <n v="4"/>
    <d v="1964-08-04T00:00:00"/>
    <n v="58"/>
    <n v="0"/>
    <s v="tier - 3"/>
    <s v="tier - 3"/>
    <s v="R1024"/>
    <n v="12430.95"/>
    <x v="0"/>
    <n v="1"/>
    <x v="1"/>
    <x v="1"/>
  </r>
  <r>
    <x v="862"/>
    <s v="Mr."/>
    <s v="Jason L."/>
    <s v="Jacobs"/>
    <n v="36.799999999999997"/>
    <n v="4.62"/>
    <x v="0"/>
    <s v="No"/>
    <x v="1"/>
    <s v="Jul"/>
    <n v="1979"/>
    <n v="14"/>
    <d v="1979-07-14T00:00:00"/>
    <n v="43"/>
    <n v="2"/>
    <s v="tier - 3"/>
    <s v="tier - 1"/>
    <s v="R1022"/>
    <n v="12408.29"/>
    <x v="0"/>
    <n v="1"/>
    <x v="1"/>
    <x v="2"/>
  </r>
  <r>
    <x v="863"/>
    <s v="Mr."/>
    <s v="Benjamin J."/>
    <s v="Vaught"/>
    <n v="34.299999999999997"/>
    <n v="4.87"/>
    <x v="0"/>
    <s v="No"/>
    <x v="0"/>
    <s v="Aug"/>
    <n v="1972"/>
    <n v="21"/>
    <d v="1972-08-21T00:00:00"/>
    <n v="50"/>
    <n v="0"/>
    <s v="tier - 3"/>
    <s v="tier - 2"/>
    <s v="R1021"/>
    <n v="12407.3"/>
    <x v="0"/>
    <n v="2"/>
    <x v="1"/>
    <x v="2"/>
  </r>
  <r>
    <x v="864"/>
    <s v="Mr."/>
    <s v="Steven M."/>
    <s v="Monteleone"/>
    <n v="35.244999999999997"/>
    <n v="4.63"/>
    <x v="0"/>
    <s v="No"/>
    <x v="0"/>
    <s v="Dec"/>
    <n v="1989"/>
    <n v="29"/>
    <d v="1989-12-29T00:00:00"/>
    <n v="33"/>
    <n v="0"/>
    <s v="tier - 3"/>
    <s v="tier - 3"/>
    <s v="R1016"/>
    <n v="12404.88"/>
    <x v="0"/>
    <n v="0"/>
    <x v="1"/>
    <x v="2"/>
  </r>
  <r>
    <x v="865"/>
    <s v="Mrs."/>
    <s v="Erika"/>
    <s v="Verdugo"/>
    <n v="26.23"/>
    <n v="11.93"/>
    <x v="0"/>
    <s v="No"/>
    <x v="0"/>
    <s v="Sep"/>
    <n v="1962"/>
    <n v="26"/>
    <d v="1962-09-26T00:00:00"/>
    <n v="60"/>
    <n v="0"/>
    <s v="tier - 3"/>
    <s v="tier - 2"/>
    <s v="R1024"/>
    <n v="12369.89"/>
    <x v="1"/>
    <n v="0"/>
    <x v="1"/>
    <x v="0"/>
  </r>
  <r>
    <x v="866"/>
    <s v="Mr."/>
    <s v="Chad"/>
    <s v="Sellers"/>
    <n v="36.1"/>
    <n v="5.65"/>
    <x v="1"/>
    <s v="No"/>
    <x v="0"/>
    <s v="Dec"/>
    <n v="1966"/>
    <n v="29"/>
    <d v="1966-12-29T00:00:00"/>
    <n v="56"/>
    <n v="3"/>
    <s v="tier - 3"/>
    <s v="tier - 3"/>
    <s v="R1011"/>
    <n v="12363.55"/>
    <x v="0"/>
    <n v="2"/>
    <x v="1"/>
    <x v="2"/>
  </r>
  <r>
    <x v="867"/>
    <s v="Mr."/>
    <s v="Mark"/>
    <s v="Bowman"/>
    <n v="37.1"/>
    <n v="11.21"/>
    <x v="1"/>
    <s v="No"/>
    <x v="1"/>
    <s v="Sep"/>
    <n v="1963"/>
    <n v="22"/>
    <d v="1963-09-22T00:00:00"/>
    <n v="59"/>
    <n v="1"/>
    <s v="tier - 3"/>
    <s v="tier - 3"/>
    <s v="R1011"/>
    <n v="12347.17"/>
    <x v="0"/>
    <n v="1"/>
    <x v="1"/>
    <x v="0"/>
  </r>
  <r>
    <x v="868"/>
    <s v="Mr."/>
    <s v="David"/>
    <s v="Marley"/>
    <n v="27.5"/>
    <n v="10.62"/>
    <x v="1"/>
    <s v="No"/>
    <x v="1"/>
    <s v="Aug"/>
    <n v="1963"/>
    <n v="2"/>
    <d v="1963-08-02T00:00:00"/>
    <n v="59"/>
    <n v="1"/>
    <s v="tier - 3"/>
    <s v="tier - 2"/>
    <s v="R1011"/>
    <n v="12333.83"/>
    <x v="1"/>
    <n v="1"/>
    <x v="1"/>
    <x v="0"/>
  </r>
  <r>
    <x v="869"/>
    <s v="Mr."/>
    <s v="Matthew R"/>
    <s v="Grey"/>
    <n v="24.7"/>
    <n v="10.7"/>
    <x v="1"/>
    <s v="No"/>
    <x v="1"/>
    <s v="Aug"/>
    <n v="1963"/>
    <n v="29"/>
    <d v="1963-08-29T00:00:00"/>
    <n v="59"/>
    <n v="0"/>
    <s v="tier - 3"/>
    <s v="tier - 3"/>
    <s v="R1017"/>
    <n v="12323.94"/>
    <x v="2"/>
    <n v="1"/>
    <x v="1"/>
    <x v="0"/>
  </r>
  <r>
    <x v="870"/>
    <s v="Mrs."/>
    <s v="Orla"/>
    <s v="O'Rourke"/>
    <n v="26.78"/>
    <n v="10.02"/>
    <x v="1"/>
    <s v="No"/>
    <x v="1"/>
    <s v="Oct"/>
    <n v="1963"/>
    <n v="28"/>
    <d v="1963-10-28T00:00:00"/>
    <n v="59"/>
    <n v="0"/>
    <s v="tier - 3"/>
    <s v="tier - 1"/>
    <s v="R1025"/>
    <n v="12299.59"/>
    <x v="1"/>
    <n v="1"/>
    <x v="1"/>
    <x v="0"/>
  </r>
  <r>
    <x v="871"/>
    <s v="Ms."/>
    <s v="Shaista S"/>
    <s v="Fatehali"/>
    <n v="45.8"/>
    <n v="4.8499999999999996"/>
    <x v="0"/>
    <s v="No"/>
    <x v="0"/>
    <s v="Oct"/>
    <n v="1990"/>
    <n v="29"/>
    <d v="1990-10-29T00:00:00"/>
    <n v="32"/>
    <n v="3"/>
    <s v="tier - 3"/>
    <s v="tier - 1"/>
    <s v="R1011"/>
    <n v="12282.38"/>
    <x v="0"/>
    <n v="0"/>
    <x v="1"/>
    <x v="2"/>
  </r>
  <r>
    <x v="872"/>
    <s v="Mrs."/>
    <s v="Emily"/>
    <s v="Piza-Taylor"/>
    <n v="29"/>
    <n v="4.3899999999999997"/>
    <x v="1"/>
    <s v="No"/>
    <x v="0"/>
    <s v="Nov"/>
    <n v="1966"/>
    <n v="16"/>
    <d v="1966-11-16T00:00:00"/>
    <n v="56"/>
    <n v="0"/>
    <s v="tier - 3"/>
    <s v="tier - 1"/>
    <s v="R1025"/>
    <n v="12282.03"/>
    <x v="1"/>
    <n v="2"/>
    <x v="1"/>
    <x v="2"/>
  </r>
  <r>
    <x v="873"/>
    <s v="Ms."/>
    <s v="Julie A."/>
    <s v="Cavanaugh"/>
    <n v="33.534999999999997"/>
    <n v="8.24"/>
    <x v="1"/>
    <s v="No"/>
    <x v="0"/>
    <s v="Aug"/>
    <n v="1967"/>
    <n v="28"/>
    <d v="1967-08-28T00:00:00"/>
    <n v="55"/>
    <n v="2"/>
    <s v="tier - 3"/>
    <s v="tier - 2"/>
    <s v="R1012"/>
    <n v="12269.69"/>
    <x v="0"/>
    <n v="0"/>
    <x v="1"/>
    <x v="0"/>
  </r>
  <r>
    <x v="874"/>
    <s v="Ms."/>
    <s v="Megumi"/>
    <s v="Amako"/>
    <n v="32.774999999999999"/>
    <n v="9.77"/>
    <x v="1"/>
    <s v="No"/>
    <x v="0"/>
    <s v="Dec"/>
    <n v="1967"/>
    <n v="30"/>
    <d v="1967-12-30T00:00:00"/>
    <n v="55"/>
    <n v="2"/>
    <s v="tier - 3"/>
    <s v="tier - 1"/>
    <s v="R1012"/>
    <n v="12268.63"/>
    <x v="0"/>
    <n v="0"/>
    <x v="1"/>
    <x v="0"/>
  </r>
  <r>
    <x v="875"/>
    <s v="Ms."/>
    <s v="Skylar"/>
    <s v="Musa"/>
    <n v="37.51"/>
    <n v="5.5"/>
    <x v="1"/>
    <s v="No"/>
    <x v="0"/>
    <s v="Dec"/>
    <n v="1966"/>
    <n v="6"/>
    <d v="1966-12-06T00:00:00"/>
    <n v="56"/>
    <n v="2"/>
    <s v="tier - 3"/>
    <s v="tier - 3"/>
    <s v="R1013"/>
    <n v="12265.51"/>
    <x v="0"/>
    <n v="2"/>
    <x v="1"/>
    <x v="2"/>
  </r>
  <r>
    <x v="876"/>
    <s v="Mrs."/>
    <s v="Victoria"/>
    <s v="Phillippi"/>
    <n v="39.86"/>
    <n v="11.84"/>
    <x v="1"/>
    <s v="No"/>
    <x v="0"/>
    <s v="Aug"/>
    <n v="1986"/>
    <n v="13"/>
    <d v="1986-08-13T00:00:00"/>
    <n v="36"/>
    <n v="3"/>
    <s v="tier - 3"/>
    <s v="tier - 2"/>
    <s v="R1026"/>
    <n v="12255.04"/>
    <x v="0"/>
    <n v="1"/>
    <x v="1"/>
    <x v="0"/>
  </r>
  <r>
    <x v="877"/>
    <s v="Mrs."/>
    <s v="Amanda L"/>
    <s v="Hoskins"/>
    <n v="42.13"/>
    <n v="4.66"/>
    <x v="0"/>
    <s v="No"/>
    <x v="0"/>
    <s v="Nov"/>
    <n v="1989"/>
    <n v="23"/>
    <d v="1989-11-23T00:00:00"/>
    <n v="33"/>
    <n v="3"/>
    <s v="tier - 3"/>
    <s v="tier - 3"/>
    <s v="R1026"/>
    <n v="12254.44"/>
    <x v="0"/>
    <n v="0"/>
    <x v="1"/>
    <x v="2"/>
  </r>
  <r>
    <x v="878"/>
    <s v="Ms."/>
    <s v="Renee"/>
    <s v="Imbalzano Zegar"/>
    <n v="35.99"/>
    <n v="11.11"/>
    <x v="0"/>
    <s v="No"/>
    <x v="0"/>
    <s v="Jun"/>
    <n v="1974"/>
    <n v="23"/>
    <d v="1974-06-23T00:00:00"/>
    <n v="48"/>
    <n v="0"/>
    <s v="tier - 3"/>
    <s v="tier - 1"/>
    <s v="R1012"/>
    <n v="12245.17"/>
    <x v="0"/>
    <n v="0"/>
    <x v="1"/>
    <x v="0"/>
  </r>
  <r>
    <x v="879"/>
    <s v="Ms."/>
    <s v="Nellie A."/>
    <s v="Triedman"/>
    <n v="35.200000000000003"/>
    <n v="7.72"/>
    <x v="1"/>
    <s v="No"/>
    <x v="1"/>
    <s v="Jul"/>
    <n v="1963"/>
    <n v="17"/>
    <d v="1963-07-17T00:00:00"/>
    <n v="59"/>
    <n v="0"/>
    <s v="tier - 3"/>
    <s v="tier - 1"/>
    <s v="R1013"/>
    <n v="12244.53"/>
    <x v="0"/>
    <n v="1"/>
    <x v="1"/>
    <x v="0"/>
  </r>
  <r>
    <x v="880"/>
    <s v="Ms."/>
    <s v="Tamara"/>
    <s v="Lovuolo"/>
    <n v="29.91"/>
    <n v="5.55"/>
    <x v="1"/>
    <s v="No"/>
    <x v="0"/>
    <s v="Jul"/>
    <n v="1966"/>
    <n v="29"/>
    <d v="1966-07-29T00:00:00"/>
    <n v="56"/>
    <n v="0"/>
    <s v="tier - 3"/>
    <s v="tier - 3"/>
    <s v="R1012"/>
    <n v="12237.73"/>
    <x v="1"/>
    <n v="2"/>
    <x v="1"/>
    <x v="2"/>
  </r>
  <r>
    <x v="881"/>
    <s v="Ms."/>
    <s v="Joan"/>
    <s v="Chung"/>
    <n v="36.479999999999997"/>
    <n v="5.05"/>
    <x v="1"/>
    <s v="No"/>
    <x v="0"/>
    <s v="Oct"/>
    <n v="1964"/>
    <n v="15"/>
    <d v="1964-10-15T00:00:00"/>
    <n v="58"/>
    <n v="0"/>
    <s v="tier - 3"/>
    <s v="tier - 3"/>
    <s v="R1012"/>
    <n v="12235.84"/>
    <x v="0"/>
    <n v="1"/>
    <x v="1"/>
    <x v="2"/>
  </r>
  <r>
    <x v="882"/>
    <s v="Ms."/>
    <s v="Aimee J."/>
    <s v="Newsom"/>
    <n v="27.5"/>
    <n v="8.69"/>
    <x v="1"/>
    <s v="No"/>
    <x v="1"/>
    <s v="Jul"/>
    <n v="1963"/>
    <n v="19"/>
    <d v="1963-07-19T00:00:00"/>
    <n v="59"/>
    <n v="0"/>
    <s v="tier - 3"/>
    <s v="tier - 1"/>
    <s v="R1011"/>
    <n v="12233.83"/>
    <x v="1"/>
    <n v="1"/>
    <x v="1"/>
    <x v="0"/>
  </r>
  <r>
    <x v="883"/>
    <s v="Ms."/>
    <s v="Suzanne"/>
    <s v="Harrington"/>
    <n v="33.44"/>
    <n v="5.9"/>
    <x v="1"/>
    <s v="No"/>
    <x v="0"/>
    <s v="Jun"/>
    <n v="1964"/>
    <n v="24"/>
    <d v="1964-06-24T00:00:00"/>
    <n v="58"/>
    <n v="0"/>
    <s v="tier - 3"/>
    <s v="tier - 3"/>
    <s v="R1012"/>
    <n v="12231.61"/>
    <x v="0"/>
    <n v="1"/>
    <x v="1"/>
    <x v="1"/>
  </r>
  <r>
    <x v="884"/>
    <s v="Ms."/>
    <s v="Kristin A."/>
    <s v="Hoffman"/>
    <n v="28.215"/>
    <n v="6.29"/>
    <x v="1"/>
    <s v="No"/>
    <x v="0"/>
    <s v="Jul"/>
    <n v="1964"/>
    <n v="2"/>
    <d v="1964-07-02T00:00:00"/>
    <n v="58"/>
    <n v="0"/>
    <s v="tier - 3"/>
    <s v="tier - 1"/>
    <s v="R1012"/>
    <n v="12224.35"/>
    <x v="1"/>
    <n v="1"/>
    <x v="1"/>
    <x v="1"/>
  </r>
  <r>
    <x v="885"/>
    <s v="Ms."/>
    <s v="Bronwyn"/>
    <s v="Van Vugt"/>
    <n v="27.17"/>
    <n v="5.84"/>
    <x v="1"/>
    <s v="No"/>
    <x v="0"/>
    <s v="Jul"/>
    <n v="1964"/>
    <n v="20"/>
    <d v="1964-07-20T00:00:00"/>
    <n v="58"/>
    <n v="0"/>
    <s v="tier - 3"/>
    <s v="tier - 2"/>
    <s v="R1012"/>
    <n v="12222.9"/>
    <x v="1"/>
    <n v="1"/>
    <x v="1"/>
    <x v="1"/>
  </r>
  <r>
    <x v="886"/>
    <s v="Ms."/>
    <s v="Taylor J"/>
    <s v="Feehley"/>
    <n v="35.380000000000003"/>
    <n v="6.12"/>
    <x v="0"/>
    <s v="No"/>
    <x v="0"/>
    <s v="Aug"/>
    <n v="1977"/>
    <n v="14"/>
    <d v="1977-08-14T00:00:00"/>
    <n v="45"/>
    <n v="2"/>
    <s v="tier - 3"/>
    <s v="tier - 1"/>
    <s v="R1012"/>
    <n v="12218.7"/>
    <x v="0"/>
    <n v="0"/>
    <x v="1"/>
    <x v="1"/>
  </r>
  <r>
    <x v="887"/>
    <s v="Mrs."/>
    <s v="Kimberly M."/>
    <s v="Ashworth"/>
    <n v="43.48"/>
    <n v="6.24"/>
    <x v="0"/>
    <s v="No"/>
    <x v="0"/>
    <s v="Aug"/>
    <n v="1991"/>
    <n v="29"/>
    <d v="1991-08-29T00:00:00"/>
    <n v="31"/>
    <n v="3"/>
    <s v="tier - 3"/>
    <s v="tier - 3"/>
    <s v="R1026"/>
    <n v="12198.64"/>
    <x v="0"/>
    <n v="0"/>
    <x v="1"/>
    <x v="1"/>
  </r>
  <r>
    <x v="888"/>
    <s v="Mr."/>
    <s v="Joshua E."/>
    <s v="Hansen"/>
    <n v="41.73"/>
    <n v="6.25"/>
    <x v="0"/>
    <s v="No"/>
    <x v="0"/>
    <s v="Oct"/>
    <n v="1987"/>
    <n v="5"/>
    <d v="1987-10-05T00:00:00"/>
    <n v="35"/>
    <n v="3"/>
    <s v="tier - 3"/>
    <s v="tier - 3"/>
    <s v="R1012"/>
    <n v="12148.2"/>
    <x v="0"/>
    <n v="1"/>
    <x v="1"/>
    <x v="1"/>
  </r>
  <r>
    <x v="889"/>
    <s v="Mr."/>
    <s v="Jeffrey"/>
    <s v="Czyz"/>
    <n v="28.9"/>
    <n v="11.96"/>
    <x v="0"/>
    <s v="No"/>
    <x v="0"/>
    <s v="Sep"/>
    <n v="1962"/>
    <n v="15"/>
    <d v="1962-09-15T00:00:00"/>
    <n v="60"/>
    <n v="0"/>
    <s v="tier - 3"/>
    <s v="tier - 3"/>
    <s v="R1011"/>
    <n v="12146.97"/>
    <x v="1"/>
    <n v="0"/>
    <x v="1"/>
    <x v="0"/>
  </r>
  <r>
    <x v="890"/>
    <s v="Mr."/>
    <s v="Andrew R"/>
    <s v="Bauder"/>
    <n v="25.74"/>
    <n v="7.69"/>
    <x v="0"/>
    <s v="No"/>
    <x v="0"/>
    <s v="Nov"/>
    <n v="1962"/>
    <n v="4"/>
    <d v="1962-11-04T00:00:00"/>
    <n v="60"/>
    <n v="0"/>
    <s v="tier - 3"/>
    <s v="tier - 2"/>
    <s v="R1013"/>
    <n v="12142.58"/>
    <x v="1"/>
    <n v="0"/>
    <x v="1"/>
    <x v="0"/>
  </r>
  <r>
    <x v="891"/>
    <s v="Mr."/>
    <s v="Francisco J. Sr."/>
    <s v="Mendoza"/>
    <n v="36.06"/>
    <n v="8.83"/>
    <x v="0"/>
    <s v="No"/>
    <x v="0"/>
    <s v="Sep"/>
    <n v="1974"/>
    <n v="16"/>
    <d v="1974-09-16T00:00:00"/>
    <n v="48"/>
    <n v="0"/>
    <s v="tier - 3"/>
    <s v="tier - 3"/>
    <s v="R1012"/>
    <n v="12137.6"/>
    <x v="0"/>
    <n v="0"/>
    <x v="1"/>
    <x v="0"/>
  </r>
  <r>
    <x v="892"/>
    <s v="Mrs."/>
    <s v="Rhonda"/>
    <s v="Glass"/>
    <n v="43.28"/>
    <n v="4.41"/>
    <x v="0"/>
    <s v="No"/>
    <x v="0"/>
    <s v="Nov"/>
    <n v="1991"/>
    <n v="6"/>
    <d v="1991-11-06T00:00:00"/>
    <n v="31"/>
    <n v="3"/>
    <s v="tier - 3"/>
    <s v="tier - 3"/>
    <s v="R1026"/>
    <n v="12130.8"/>
    <x v="0"/>
    <n v="0"/>
    <x v="1"/>
    <x v="2"/>
  </r>
  <r>
    <x v="893"/>
    <s v="Mr."/>
    <s v="John"/>
    <s v="Butcher"/>
    <n v="28.785"/>
    <n v="9.1"/>
    <x v="1"/>
    <s v="No"/>
    <x v="1"/>
    <s v="Jun"/>
    <n v="1963"/>
    <n v="4"/>
    <d v="1963-06-04T00:00:00"/>
    <n v="60"/>
    <n v="0"/>
    <s v="tier - 3"/>
    <s v="tier - 1"/>
    <s v="R1012"/>
    <n v="12129.61"/>
    <x v="1"/>
    <n v="1"/>
    <x v="1"/>
    <x v="0"/>
  </r>
  <r>
    <x v="894"/>
    <s v="Mr."/>
    <s v="Miles J."/>
    <s v="Traiser"/>
    <n v="25.46"/>
    <n v="11.52"/>
    <x v="1"/>
    <s v="No"/>
    <x v="1"/>
    <s v="Jul"/>
    <n v="1963"/>
    <n v="20"/>
    <d v="1963-07-20T00:00:00"/>
    <n v="59"/>
    <n v="0"/>
    <s v="tier - 3"/>
    <s v="tier - 1"/>
    <s v="R1012"/>
    <n v="12124.99"/>
    <x v="1"/>
    <n v="1"/>
    <x v="1"/>
    <x v="0"/>
  </r>
  <r>
    <x v="895"/>
    <s v="Ms."/>
    <s v="Justyna I."/>
    <s v="Mudy-Mader"/>
    <n v="30.8"/>
    <n v="10.95"/>
    <x v="0"/>
    <s v="No"/>
    <x v="0"/>
    <s v="Oct"/>
    <n v="1968"/>
    <n v="25"/>
    <d v="1968-10-25T00:00:00"/>
    <n v="54"/>
    <n v="3"/>
    <s v="tier - 3"/>
    <s v="tier - 3"/>
    <s v="R1011"/>
    <n v="12105.32"/>
    <x v="0"/>
    <n v="0"/>
    <x v="1"/>
    <x v="0"/>
  </r>
  <r>
    <x v="896"/>
    <s v="Ms."/>
    <s v="Lucille"/>
    <s v="Rogers"/>
    <n v="28.88"/>
    <n v="11.5"/>
    <x v="0"/>
    <s v="No"/>
    <x v="0"/>
    <s v="Dec"/>
    <n v="1968"/>
    <n v="9"/>
    <d v="1968-12-09T00:00:00"/>
    <n v="54"/>
    <n v="2"/>
    <s v="tier - 3"/>
    <s v="tier - 1"/>
    <s v="R1024"/>
    <n v="12096.65"/>
    <x v="1"/>
    <n v="0"/>
    <x v="1"/>
    <x v="0"/>
  </r>
  <r>
    <x v="897"/>
    <s v="Ms."/>
    <s v="April"/>
    <s v="Woo"/>
    <n v="23"/>
    <n v="9.8800000000000008"/>
    <x v="0"/>
    <s v="No"/>
    <x v="0"/>
    <s v="Jun"/>
    <n v="1968"/>
    <n v="21"/>
    <d v="1968-06-21T00:00:00"/>
    <n v="54"/>
    <n v="3"/>
    <s v="tier - 3"/>
    <s v="tier - 3"/>
    <s v="R1011"/>
    <n v="12094.48"/>
    <x v="2"/>
    <n v="0"/>
    <x v="1"/>
    <x v="0"/>
  </r>
  <r>
    <x v="898"/>
    <s v="Mr."/>
    <s v="Robert"/>
    <s v="Walsh"/>
    <n v="38.25"/>
    <n v="6.2"/>
    <x v="0"/>
    <s v="No"/>
    <x v="0"/>
    <s v="Sep"/>
    <n v="1984"/>
    <n v="2"/>
    <d v="1984-09-02T00:00:00"/>
    <n v="38"/>
    <n v="3"/>
    <s v="tier - 3"/>
    <s v="tier - 2"/>
    <s v="R1022"/>
    <n v="12091.34"/>
    <x v="0"/>
    <n v="1"/>
    <x v="1"/>
    <x v="1"/>
  </r>
  <r>
    <x v="899"/>
    <s v="Mrs."/>
    <s v="Alyssa"/>
    <s v="White"/>
    <n v="39.25"/>
    <n v="8.41"/>
    <x v="1"/>
    <s v="No"/>
    <x v="0"/>
    <s v="Sep"/>
    <n v="1986"/>
    <n v="7"/>
    <d v="1986-09-07T00:00:00"/>
    <n v="36"/>
    <n v="3"/>
    <s v="tier - 3"/>
    <s v="tier - 2"/>
    <s v="R1026"/>
    <n v="12048.13"/>
    <x v="0"/>
    <n v="1"/>
    <x v="1"/>
    <x v="0"/>
  </r>
  <r>
    <x v="900"/>
    <s v="Ms."/>
    <s v="Jessica E."/>
    <s v="Sheppard"/>
    <n v="26.6"/>
    <n v="5.07"/>
    <x v="1"/>
    <s v="No"/>
    <x v="0"/>
    <s v="Nov"/>
    <n v="1966"/>
    <n v="24"/>
    <d v="1966-11-24T00:00:00"/>
    <n v="56"/>
    <n v="1"/>
    <s v="tier - 3"/>
    <s v="tier - 1"/>
    <s v="R1012"/>
    <n v="12044.34"/>
    <x v="1"/>
    <n v="2"/>
    <x v="1"/>
    <x v="2"/>
  </r>
  <r>
    <x v="901"/>
    <s v="Mr."/>
    <s v="Patrick J."/>
    <s v="Doran"/>
    <n v="35.700000000000003"/>
    <n v="4.0599999999999996"/>
    <x v="0"/>
    <s v="No"/>
    <x v="1"/>
    <s v="Oct"/>
    <n v="1979"/>
    <n v="16"/>
    <d v="1979-10-16T00:00:00"/>
    <n v="43"/>
    <n v="2"/>
    <s v="tier - 3"/>
    <s v="tier - 3"/>
    <s v="R1021"/>
    <n v="12035.18"/>
    <x v="0"/>
    <n v="1"/>
    <x v="1"/>
    <x v="2"/>
  </r>
  <r>
    <x v="902"/>
    <s v="Ms."/>
    <s v="Emilie"/>
    <s v="Labrosse"/>
    <n v="20.100000000000001"/>
    <n v="10.52"/>
    <x v="0"/>
    <s v="No"/>
    <x v="0"/>
    <s v="Oct"/>
    <n v="1965"/>
    <n v="29"/>
    <d v="1965-10-29T00:00:00"/>
    <n v="57"/>
    <n v="1"/>
    <s v="tier - 3"/>
    <s v="tier - 1"/>
    <s v="R1011"/>
    <n v="12032.33"/>
    <x v="2"/>
    <n v="0"/>
    <x v="1"/>
    <x v="0"/>
  </r>
  <r>
    <x v="903"/>
    <s v="Ms."/>
    <s v="Caitlin B."/>
    <s v="Thomas"/>
    <n v="22.23"/>
    <n v="9.65"/>
    <x v="0"/>
    <s v="No"/>
    <x v="0"/>
    <s v="Jun"/>
    <n v="1965"/>
    <n v="9"/>
    <d v="1965-06-09T00:00:00"/>
    <n v="57"/>
    <n v="0"/>
    <s v="tier - 3"/>
    <s v="tier - 2"/>
    <s v="R1024"/>
    <n v="12029.29"/>
    <x v="2"/>
    <n v="0"/>
    <x v="1"/>
    <x v="0"/>
  </r>
  <r>
    <x v="904"/>
    <s v="Mr."/>
    <s v="Joseph W"/>
    <s v="Lesniak"/>
    <n v="36.47"/>
    <n v="6.21"/>
    <x v="0"/>
    <s v="No"/>
    <x v="0"/>
    <s v="Oct"/>
    <n v="1982"/>
    <n v="17"/>
    <d v="1982-10-17T00:00:00"/>
    <n v="40"/>
    <n v="3"/>
    <s v="tier - 3"/>
    <s v="tier - 3"/>
    <s v="R1021"/>
    <n v="12001.29"/>
    <x v="0"/>
    <n v="0"/>
    <x v="1"/>
    <x v="1"/>
  </r>
  <r>
    <x v="905"/>
    <s v="Ms."/>
    <s v="Wendy"/>
    <s v="Prowse"/>
    <n v="49.64"/>
    <n v="4.76"/>
    <x v="0"/>
    <s v="No"/>
    <x v="1"/>
    <s v="Dec"/>
    <n v="1993"/>
    <n v="12"/>
    <d v="1993-12-12T00:00:00"/>
    <n v="29"/>
    <n v="0"/>
    <s v="tier - 3"/>
    <s v="tier - 2"/>
    <s v="R1012"/>
    <n v="11994.89"/>
    <x v="0"/>
    <n v="1"/>
    <x v="1"/>
    <x v="2"/>
  </r>
  <r>
    <x v="906"/>
    <s v="Mrs."/>
    <s v="Leah L."/>
    <s v="Seigel"/>
    <n v="36.799999999999997"/>
    <n v="5.73"/>
    <x v="1"/>
    <s v="No"/>
    <x v="1"/>
    <s v="Jul"/>
    <n v="1983"/>
    <n v="4"/>
    <d v="1983-07-04T00:00:00"/>
    <n v="39"/>
    <n v="3"/>
    <s v="tier - 3"/>
    <s v="tier - 2"/>
    <s v="R1026"/>
    <n v="11987.68"/>
    <x v="0"/>
    <n v="1"/>
    <x v="1"/>
    <x v="1"/>
  </r>
  <r>
    <x v="907"/>
    <s v="Mr."/>
    <s v="Wayne L."/>
    <s v="Blas"/>
    <n v="33.880000000000003"/>
    <n v="10.78"/>
    <x v="1"/>
    <s v="No"/>
    <x v="0"/>
    <s v="Dec"/>
    <n v="1967"/>
    <n v="22"/>
    <d v="1967-12-22T00:00:00"/>
    <n v="55"/>
    <n v="3"/>
    <s v="tier - 3"/>
    <s v="tier - 3"/>
    <s v="R1013"/>
    <n v="11987.17"/>
    <x v="0"/>
    <n v="0"/>
    <x v="1"/>
    <x v="0"/>
  </r>
  <r>
    <x v="908"/>
    <s v="Mr."/>
    <s v="Jason M."/>
    <s v="Simpson"/>
    <n v="32.01"/>
    <n v="5.08"/>
    <x v="1"/>
    <s v="No"/>
    <x v="0"/>
    <s v="Sep"/>
    <n v="1964"/>
    <n v="29"/>
    <d v="1964-09-29T00:00:00"/>
    <n v="58"/>
    <n v="1"/>
    <s v="tier - 3"/>
    <s v="tier - 2"/>
    <s v="R1013"/>
    <n v="11946.63"/>
    <x v="0"/>
    <n v="1"/>
    <x v="1"/>
    <x v="2"/>
  </r>
  <r>
    <x v="909"/>
    <s v="Mr."/>
    <s v="Floris"/>
    <s v="Gierman"/>
    <n v="33.630000000000003"/>
    <n v="11.39"/>
    <x v="0"/>
    <s v="No"/>
    <x v="0"/>
    <s v="Nov"/>
    <n v="1965"/>
    <n v="1"/>
    <d v="1965-11-01T00:00:00"/>
    <n v="57"/>
    <n v="1"/>
    <s v="tier - 3"/>
    <s v="tier - 2"/>
    <s v="R1012"/>
    <n v="11945.13"/>
    <x v="0"/>
    <n v="0"/>
    <x v="1"/>
    <x v="0"/>
  </r>
  <r>
    <x v="910"/>
    <s v="Mr."/>
    <s v="Marc"/>
    <s v="Jeuland"/>
    <n v="34.865000000000002"/>
    <n v="5.35"/>
    <x v="1"/>
    <s v="No"/>
    <x v="0"/>
    <s v="Dec"/>
    <n v="1964"/>
    <n v="25"/>
    <d v="1964-12-25T00:00:00"/>
    <n v="58"/>
    <n v="0"/>
    <s v="tier - 3"/>
    <s v="tier - 2"/>
    <s v="R1016"/>
    <n v="11944.59"/>
    <x v="0"/>
    <n v="1"/>
    <x v="1"/>
    <x v="2"/>
  </r>
  <r>
    <x v="911"/>
    <s v="Mr."/>
    <s v="Christopher"/>
    <s v="Chorney"/>
    <n v="43.11"/>
    <n v="5.6"/>
    <x v="0"/>
    <s v="No"/>
    <x v="0"/>
    <s v="Oct"/>
    <n v="1991"/>
    <n v="19"/>
    <d v="1991-10-19T00:00:00"/>
    <n v="31"/>
    <n v="3"/>
    <s v="tier - 3"/>
    <s v="tier - 1"/>
    <s v="R1023"/>
    <n v="11941.83"/>
    <x v="0"/>
    <n v="0"/>
    <x v="1"/>
    <x v="2"/>
  </r>
  <r>
    <x v="912"/>
    <s v="Mr."/>
    <s v="Kevin"/>
    <s v="Rook"/>
    <n v="30.305"/>
    <n v="4.2699999999999996"/>
    <x v="1"/>
    <s v="No"/>
    <x v="0"/>
    <s v="Aug"/>
    <n v="1964"/>
    <n v="2"/>
    <d v="1964-08-02T00:00:00"/>
    <n v="58"/>
    <n v="0"/>
    <s v="tier - 3"/>
    <s v="tier - 3"/>
    <s v="R1019"/>
    <n v="11938.26"/>
    <x v="0"/>
    <n v="1"/>
    <x v="1"/>
    <x v="2"/>
  </r>
  <r>
    <x v="913"/>
    <s v="Mr."/>
    <s v="Aharon N"/>
    <s v="Wright"/>
    <n v="25.175000000000001"/>
    <n v="5.57"/>
    <x v="1"/>
    <s v="No"/>
    <x v="0"/>
    <s v="Dec"/>
    <n v="1964"/>
    <n v="20"/>
    <d v="1964-12-20T00:00:00"/>
    <n v="58"/>
    <n v="0"/>
    <s v="tier - 3"/>
    <s v="tier - 1"/>
    <s v="R1019"/>
    <n v="11931.13"/>
    <x v="1"/>
    <n v="1"/>
    <x v="1"/>
    <x v="2"/>
  </r>
  <r>
    <x v="914"/>
    <s v="Mr."/>
    <s v="Lawrence D."/>
    <s v="Chin"/>
    <n v="26.8"/>
    <n v="5.68"/>
    <x v="1"/>
    <s v="No"/>
    <x v="0"/>
    <s v="Nov"/>
    <n v="1964"/>
    <n v="19"/>
    <d v="1964-11-19T00:00:00"/>
    <n v="58"/>
    <n v="0"/>
    <s v="tier - 3"/>
    <s v="tier - 1"/>
    <s v="R1021"/>
    <n v="11918.2"/>
    <x v="1"/>
    <n v="1"/>
    <x v="1"/>
    <x v="2"/>
  </r>
  <r>
    <x v="915"/>
    <s v="Mr."/>
    <s v="Malcolm"/>
    <s v="White"/>
    <n v="21.78"/>
    <n v="5.3"/>
    <x v="0"/>
    <s v="yes"/>
    <x v="0"/>
    <s v="Jun"/>
    <n v="2004"/>
    <n v="2"/>
    <d v="2004-06-02T00:00:00"/>
    <n v="19"/>
    <n v="2"/>
    <s v="tier - 3"/>
    <s v="tier - 3"/>
    <s v="R1013"/>
    <n v="11884.05"/>
    <x v="2"/>
    <n v="1"/>
    <x v="1"/>
    <x v="2"/>
  </r>
  <r>
    <x v="916"/>
    <s v="Ms."/>
    <s v="Anna E."/>
    <s v="Savage"/>
    <n v="30.14"/>
    <n v="9.4499999999999993"/>
    <x v="1"/>
    <s v="No"/>
    <x v="0"/>
    <s v="Oct"/>
    <n v="1967"/>
    <n v="29"/>
    <d v="1967-10-29T00:00:00"/>
    <n v="55"/>
    <n v="2"/>
    <s v="tier - 3"/>
    <s v="tier - 1"/>
    <s v="R1013"/>
    <n v="11881.97"/>
    <x v="0"/>
    <n v="0"/>
    <x v="1"/>
    <x v="0"/>
  </r>
  <r>
    <x v="917"/>
    <s v="Ms."/>
    <s v="Jenny"/>
    <s v="Hitchings"/>
    <n v="29.7"/>
    <n v="6.79"/>
    <x v="1"/>
    <s v="No"/>
    <x v="0"/>
    <s v="Jul"/>
    <n v="1967"/>
    <n v="14"/>
    <d v="1967-07-14T00:00:00"/>
    <n v="55"/>
    <n v="2"/>
    <s v="tier - 3"/>
    <s v="tier - 2"/>
    <s v="R1011"/>
    <n v="11881.36"/>
    <x v="1"/>
    <n v="0"/>
    <x v="1"/>
    <x v="0"/>
  </r>
  <r>
    <x v="918"/>
    <s v="Ms."/>
    <s v="Melissa L"/>
    <s v="Truitt"/>
    <n v="32.395000000000003"/>
    <n v="11.1"/>
    <x v="1"/>
    <s v="No"/>
    <x v="0"/>
    <s v="Aug"/>
    <n v="1967"/>
    <n v="24"/>
    <d v="1967-08-24T00:00:00"/>
    <n v="55"/>
    <n v="1"/>
    <s v="tier - 3"/>
    <s v="tier - 3"/>
    <s v="R1024"/>
    <n v="11879.1"/>
    <x v="0"/>
    <n v="0"/>
    <x v="1"/>
    <x v="0"/>
  </r>
  <r>
    <x v="919"/>
    <s v="Ms."/>
    <s v="Chia J."/>
    <s v="Chang"/>
    <n v="36.64"/>
    <n v="7.26"/>
    <x v="0"/>
    <s v="No"/>
    <x v="0"/>
    <s v="Jul"/>
    <n v="1974"/>
    <n v="7"/>
    <d v="1974-07-07T00:00:00"/>
    <n v="48"/>
    <n v="0"/>
    <s v="tier - 3"/>
    <s v="tier - 3"/>
    <s v="R1011"/>
    <n v="11858.56"/>
    <x v="0"/>
    <n v="0"/>
    <x v="1"/>
    <x v="0"/>
  </r>
  <r>
    <x v="920"/>
    <s v="Ms."/>
    <s v="Laura A"/>
    <s v="Frey"/>
    <n v="39.049999999999997"/>
    <n v="5.27"/>
    <x v="1"/>
    <s v="No"/>
    <x v="0"/>
    <s v="Sep"/>
    <n v="1964"/>
    <n v="29"/>
    <d v="1964-09-29T00:00:00"/>
    <n v="58"/>
    <n v="0"/>
    <s v="tier - 3"/>
    <s v="tier - 2"/>
    <s v="R1013"/>
    <n v="11856.41"/>
    <x v="0"/>
    <n v="1"/>
    <x v="1"/>
    <x v="2"/>
  </r>
  <r>
    <x v="921"/>
    <s v="Ms."/>
    <s v="Aditi"/>
    <s v="Krishna"/>
    <n v="33.1"/>
    <n v="5.46"/>
    <x v="1"/>
    <s v="No"/>
    <x v="0"/>
    <s v="Jun"/>
    <n v="1964"/>
    <n v="27"/>
    <d v="1964-06-27T00:00:00"/>
    <n v="58"/>
    <n v="0"/>
    <s v="tier - 3"/>
    <s v="tier - 2"/>
    <s v="R1011"/>
    <n v="11848.14"/>
    <x v="0"/>
    <n v="1"/>
    <x v="1"/>
    <x v="2"/>
  </r>
  <r>
    <x v="922"/>
    <s v="Ms."/>
    <s v="Leah A."/>
    <s v="Maher"/>
    <n v="31.824999999999999"/>
    <n v="8.1300000000000008"/>
    <x v="0"/>
    <s v="No"/>
    <x v="0"/>
    <s v="Nov"/>
    <n v="1965"/>
    <n v="10"/>
    <d v="1965-11-10T00:00:00"/>
    <n v="57"/>
    <n v="0"/>
    <s v="tier - 3"/>
    <s v="tier - 3"/>
    <s v="R1012"/>
    <n v="11842.62"/>
    <x v="0"/>
    <n v="0"/>
    <x v="1"/>
    <x v="0"/>
  </r>
  <r>
    <x v="923"/>
    <s v="Ms."/>
    <s v="Marianne"/>
    <s v="Boivin"/>
    <n v="29"/>
    <n v="4.25"/>
    <x v="1"/>
    <s v="No"/>
    <x v="0"/>
    <s v="Jul"/>
    <n v="1964"/>
    <n v="11"/>
    <d v="1964-07-11T00:00:00"/>
    <n v="58"/>
    <n v="0"/>
    <s v="tier - 3"/>
    <s v="tier - 2"/>
    <s v="R1011"/>
    <n v="11842.44"/>
    <x v="1"/>
    <n v="1"/>
    <x v="1"/>
    <x v="2"/>
  </r>
  <r>
    <x v="924"/>
    <s v="Ms."/>
    <s v="Carla"/>
    <s v="McAlister"/>
    <n v="30.495000000000001"/>
    <n v="8.68"/>
    <x v="0"/>
    <s v="No"/>
    <x v="0"/>
    <s v="Sep"/>
    <n v="1965"/>
    <n v="25"/>
    <d v="1965-09-25T00:00:00"/>
    <n v="57"/>
    <n v="0"/>
    <s v="tier - 3"/>
    <s v="tier - 2"/>
    <s v="R1012"/>
    <n v="11840.78"/>
    <x v="0"/>
    <n v="0"/>
    <x v="1"/>
    <x v="0"/>
  </r>
  <r>
    <x v="925"/>
    <s v="Ms."/>
    <s v="Oksana"/>
    <s v="Akhmedova"/>
    <n v="25.2"/>
    <n v="6.25"/>
    <x v="1"/>
    <s v="No"/>
    <x v="0"/>
    <s v="Sep"/>
    <n v="1964"/>
    <n v="11"/>
    <d v="1964-09-11T00:00:00"/>
    <n v="58"/>
    <n v="0"/>
    <s v="tier - 3"/>
    <s v="tier - 3"/>
    <s v="R1011"/>
    <n v="11837.16"/>
    <x v="1"/>
    <n v="1"/>
    <x v="1"/>
    <x v="1"/>
  </r>
  <r>
    <x v="926"/>
    <s v="Ms."/>
    <s v="Rebecca B."/>
    <s v="Tucker"/>
    <n v="22.77"/>
    <n v="4.47"/>
    <x v="1"/>
    <s v="No"/>
    <x v="0"/>
    <s v="Jun"/>
    <n v="1964"/>
    <n v="27"/>
    <d v="1964-06-27T00:00:00"/>
    <n v="58"/>
    <n v="0"/>
    <s v="tier - 3"/>
    <s v="tier - 3"/>
    <s v="R1013"/>
    <n v="11833.78"/>
    <x v="2"/>
    <n v="1"/>
    <x v="1"/>
    <x v="2"/>
  </r>
  <r>
    <x v="927"/>
    <s v="Ms."/>
    <s v="Maria A."/>
    <s v="Gramelspacher"/>
    <n v="23.18"/>
    <n v="8.31"/>
    <x v="0"/>
    <s v="No"/>
    <x v="0"/>
    <s v="Oct"/>
    <n v="1965"/>
    <n v="3"/>
    <d v="1965-10-03T00:00:00"/>
    <n v="57"/>
    <n v="0"/>
    <s v="tier - 3"/>
    <s v="tier - 1"/>
    <s v="R1012"/>
    <n v="11830.61"/>
    <x v="2"/>
    <n v="0"/>
    <x v="1"/>
    <x v="0"/>
  </r>
  <r>
    <x v="928"/>
    <s v="Mrs."/>
    <s v="Lisa M"/>
    <s v="Goldsmith"/>
    <n v="35.409999999999997"/>
    <n v="5.68"/>
    <x v="0"/>
    <s v="No"/>
    <x v="0"/>
    <s v="Nov"/>
    <n v="1982"/>
    <n v="20"/>
    <d v="1982-11-20T00:00:00"/>
    <n v="40"/>
    <n v="3"/>
    <s v="tier - 3"/>
    <s v="tier - 3"/>
    <s v="R1026"/>
    <n v="11773.06"/>
    <x v="0"/>
    <n v="0"/>
    <x v="1"/>
    <x v="2"/>
  </r>
  <r>
    <x v="929"/>
    <s v="Mr."/>
    <s v="Steve Jr."/>
    <s v="Tranter"/>
    <n v="32.11"/>
    <n v="4.75"/>
    <x v="1"/>
    <s v="No"/>
    <x v="0"/>
    <s v="Jul"/>
    <n v="1966"/>
    <n v="25"/>
    <d v="1966-07-25T00:00:00"/>
    <n v="56"/>
    <n v="1"/>
    <s v="tier - 3"/>
    <s v="tier - 3"/>
    <s v="R1016"/>
    <n v="11763"/>
    <x v="0"/>
    <n v="2"/>
    <x v="1"/>
    <x v="2"/>
  </r>
  <r>
    <x v="930"/>
    <s v="Mrs."/>
    <s v="Tiffany"/>
    <s v="Tu"/>
    <n v="34.479999999999997"/>
    <n v="6.31"/>
    <x v="0"/>
    <s v="No"/>
    <x v="1"/>
    <s v="Nov"/>
    <n v="1979"/>
    <n v="6"/>
    <d v="1979-11-06T00:00:00"/>
    <n v="43"/>
    <n v="2"/>
    <s v="tier - 3"/>
    <s v="tier - 1"/>
    <s v="R1026"/>
    <n v="11752.68"/>
    <x v="0"/>
    <n v="1"/>
    <x v="1"/>
    <x v="1"/>
  </r>
  <r>
    <x v="931"/>
    <s v="Mr."/>
    <s v="Greg"/>
    <s v="Kaczka"/>
    <n v="34.39"/>
    <n v="6.28"/>
    <x v="1"/>
    <s v="No"/>
    <x v="0"/>
    <s v="Dec"/>
    <n v="1964"/>
    <n v="2"/>
    <d v="1964-12-02T00:00:00"/>
    <n v="58"/>
    <n v="0"/>
    <s v="tier - 3"/>
    <s v="tier - 1"/>
    <s v="R1012"/>
    <n v="11743.93"/>
    <x v="0"/>
    <n v="1"/>
    <x v="1"/>
    <x v="1"/>
  </r>
  <r>
    <x v="932"/>
    <s v="Mr."/>
    <s v="Dale"/>
    <s v="Hunter"/>
    <n v="26.4"/>
    <n v="9.2899999999999991"/>
    <x v="1"/>
    <s v="No"/>
    <x v="1"/>
    <s v="Jun"/>
    <n v="1963"/>
    <n v="9"/>
    <d v="1963-06-09T00:00:00"/>
    <n v="59"/>
    <n v="0"/>
    <s v="tier - 3"/>
    <s v="tier - 3"/>
    <s v="R1013"/>
    <n v="11743.3"/>
    <x v="1"/>
    <n v="1"/>
    <x v="1"/>
    <x v="0"/>
  </r>
  <r>
    <x v="933"/>
    <s v="Ms."/>
    <s v="Brittany A."/>
    <s v="Moran"/>
    <n v="28.1"/>
    <n v="5.79"/>
    <x v="1"/>
    <s v="No"/>
    <x v="1"/>
    <s v="Nov"/>
    <n v="1969"/>
    <n v="12"/>
    <d v="1969-11-12T00:00:00"/>
    <n v="53"/>
    <n v="3"/>
    <s v="tier - 3"/>
    <s v="tier - 1"/>
    <s v="R1011"/>
    <n v="11741.73"/>
    <x v="1"/>
    <n v="1"/>
    <x v="1"/>
    <x v="1"/>
  </r>
  <r>
    <x v="934"/>
    <s v="Mr."/>
    <s v="Robert S"/>
    <s v="Ashby"/>
    <n v="27"/>
    <n v="4.54"/>
    <x v="1"/>
    <s v="No"/>
    <x v="0"/>
    <s v="Sep"/>
    <n v="1988"/>
    <n v="5"/>
    <d v="1988-09-05T00:00:00"/>
    <n v="34"/>
    <n v="2"/>
    <s v="tier - 3"/>
    <s v="tier - 1"/>
    <s v="R1011"/>
    <n v="11737.85"/>
    <x v="1"/>
    <n v="1"/>
    <x v="1"/>
    <x v="2"/>
  </r>
  <r>
    <x v="935"/>
    <s v="Mr."/>
    <s v="Cameron"/>
    <s v="Ausen"/>
    <n v="28.594999999999999"/>
    <n v="4.68"/>
    <x v="1"/>
    <s v="No"/>
    <x v="0"/>
    <s v="Nov"/>
    <n v="1964"/>
    <n v="9"/>
    <d v="1964-11-09T00:00:00"/>
    <n v="58"/>
    <n v="0"/>
    <s v="tier - 3"/>
    <s v="tier - 1"/>
    <s v="R1012"/>
    <n v="11735.88"/>
    <x v="1"/>
    <n v="1"/>
    <x v="1"/>
    <x v="2"/>
  </r>
  <r>
    <x v="936"/>
    <s v="Mrs."/>
    <s v="Ulrike"/>
    <s v="Savage"/>
    <n v="36.799999999999997"/>
    <n v="5.88"/>
    <x v="0"/>
    <s v="No"/>
    <x v="0"/>
    <s v="Nov"/>
    <n v="1984"/>
    <n v="26"/>
    <d v="1984-11-26T00:00:00"/>
    <n v="38"/>
    <n v="3"/>
    <s v="tier - 3"/>
    <s v="tier - 3"/>
    <s v="R1026"/>
    <n v="11730.82"/>
    <x v="0"/>
    <n v="1"/>
    <x v="1"/>
    <x v="1"/>
  </r>
  <r>
    <x v="937"/>
    <s v="Ms."/>
    <s v="Katlyn A."/>
    <s v="O'Leary"/>
    <n v="23.75"/>
    <n v="5.42"/>
    <x v="1"/>
    <s v="No"/>
    <x v="1"/>
    <s v="Oct"/>
    <n v="1969"/>
    <n v="12"/>
    <d v="1969-10-12T00:00:00"/>
    <n v="53"/>
    <n v="2"/>
    <s v="tier - 3"/>
    <s v="tier - 1"/>
    <s v="R1024"/>
    <n v="11729.68"/>
    <x v="2"/>
    <n v="1"/>
    <x v="1"/>
    <x v="2"/>
  </r>
  <r>
    <x v="938"/>
    <s v="Mr."/>
    <s v="Morgan B."/>
    <s v="Scoville"/>
    <n v="35.619999999999997"/>
    <n v="4.16"/>
    <x v="0"/>
    <s v="No"/>
    <x v="0"/>
    <s v="Oct"/>
    <n v="1982"/>
    <n v="21"/>
    <d v="1982-10-21T00:00:00"/>
    <n v="40"/>
    <n v="3"/>
    <s v="tier - 3"/>
    <s v="tier - 2"/>
    <s v="R1021"/>
    <n v="11712.97"/>
    <x v="0"/>
    <n v="0"/>
    <x v="1"/>
    <x v="2"/>
  </r>
  <r>
    <x v="939"/>
    <s v="Mr."/>
    <s v="Peter"/>
    <s v="Kaus"/>
    <n v="30.69"/>
    <n v="7.05"/>
    <x v="1"/>
    <s v="No"/>
    <x v="0"/>
    <s v="Dec"/>
    <n v="1970"/>
    <n v="1"/>
    <d v="1970-12-01T00:00:00"/>
    <n v="52"/>
    <n v="0"/>
    <s v="tier - 3"/>
    <s v="tier - 1"/>
    <s v="R1021"/>
    <n v="11696.52"/>
    <x v="0"/>
    <n v="2"/>
    <x v="1"/>
    <x v="0"/>
  </r>
  <r>
    <x v="940"/>
    <s v="Ms."/>
    <s v="Chandler"/>
    <s v="Rainey"/>
    <n v="35.799999999999997"/>
    <n v="5.63"/>
    <x v="1"/>
    <s v="No"/>
    <x v="0"/>
    <s v="Nov"/>
    <n v="1966"/>
    <n v="9"/>
    <d v="1966-11-09T00:00:00"/>
    <n v="56"/>
    <n v="1"/>
    <s v="tier - 3"/>
    <s v="tier - 1"/>
    <s v="R1011"/>
    <n v="11674.13"/>
    <x v="0"/>
    <n v="2"/>
    <x v="1"/>
    <x v="2"/>
  </r>
  <r>
    <x v="941"/>
    <s v="Ms."/>
    <s v="Silvana M."/>
    <s v="Rasch"/>
    <n v="28.785"/>
    <n v="4.24"/>
    <x v="1"/>
    <s v="No"/>
    <x v="0"/>
    <s v="Aug"/>
    <n v="1966"/>
    <n v="23"/>
    <d v="1966-08-23T00:00:00"/>
    <n v="56"/>
    <n v="0"/>
    <s v="tier - 3"/>
    <s v="tier - 3"/>
    <s v="R1024"/>
    <n v="11658.38"/>
    <x v="1"/>
    <n v="2"/>
    <x v="1"/>
    <x v="2"/>
  </r>
  <r>
    <x v="942"/>
    <s v="Ms."/>
    <s v="Natty"/>
    <s v="Plunkett"/>
    <n v="28.594999999999999"/>
    <n v="4.96"/>
    <x v="1"/>
    <s v="No"/>
    <x v="0"/>
    <s v="Jul"/>
    <n v="1966"/>
    <n v="6"/>
    <d v="1966-07-06T00:00:00"/>
    <n v="56"/>
    <n v="0"/>
    <s v="tier - 3"/>
    <s v="tier - 1"/>
    <s v="R1024"/>
    <n v="11658.12"/>
    <x v="1"/>
    <n v="2"/>
    <x v="1"/>
    <x v="2"/>
  </r>
  <r>
    <x v="943"/>
    <s v="Mr."/>
    <s v="Nicholas T"/>
    <s v="Murphy"/>
    <n v="48.75"/>
    <n v="4.34"/>
    <x v="0"/>
    <s v="No"/>
    <x v="0"/>
    <s v="Jul"/>
    <n v="1994"/>
    <n v="20"/>
    <d v="1994-07-20T00:00:00"/>
    <n v="28"/>
    <n v="0"/>
    <s v="tier - 3"/>
    <s v="tier - 2"/>
    <s v="R1023"/>
    <n v="11657.81"/>
    <x v="0"/>
    <n v="0"/>
    <x v="1"/>
    <x v="2"/>
  </r>
  <r>
    <x v="944"/>
    <s v="Ms."/>
    <s v="Rebecca"/>
    <s v="Gusmer"/>
    <n v="28.31"/>
    <n v="5.43"/>
    <x v="1"/>
    <s v="No"/>
    <x v="0"/>
    <s v="Oct"/>
    <n v="1966"/>
    <n v="4"/>
    <d v="1966-10-04T00:00:00"/>
    <n v="56"/>
    <n v="0"/>
    <s v="tier - 3"/>
    <s v="tier - 2"/>
    <s v="R1024"/>
    <n v="11657.72"/>
    <x v="1"/>
    <n v="2"/>
    <x v="1"/>
    <x v="2"/>
  </r>
  <r>
    <x v="945"/>
    <s v="Mr."/>
    <s v="John"/>
    <s v="Loftus"/>
    <n v="38.39"/>
    <n v="8.33"/>
    <x v="1"/>
    <s v="No"/>
    <x v="0"/>
    <s v="Jul"/>
    <n v="1986"/>
    <n v="17"/>
    <d v="1986-07-17T00:00:00"/>
    <n v="36"/>
    <n v="3"/>
    <s v="tier - 3"/>
    <s v="tier - 3"/>
    <s v="R1022"/>
    <n v="11625.11"/>
    <x v="0"/>
    <n v="1"/>
    <x v="1"/>
    <x v="0"/>
  </r>
  <r>
    <x v="946"/>
    <s v="Mr."/>
    <s v="Antony G"/>
    <s v="Scott"/>
    <n v="25.87"/>
    <n v="5.63"/>
    <x v="1"/>
    <s v="No"/>
    <x v="0"/>
    <s v="Jun"/>
    <n v="1964"/>
    <n v="20"/>
    <d v="1964-06-20T00:00:00"/>
    <n v="58"/>
    <n v="0"/>
    <s v="tier - 3"/>
    <s v="tier - 1"/>
    <s v="R1020"/>
    <n v="11602.75"/>
    <x v="1"/>
    <n v="1"/>
    <x v="1"/>
    <x v="2"/>
  </r>
  <r>
    <x v="947"/>
    <s v="Mr."/>
    <s v="Eric"/>
    <s v="Alvarez"/>
    <n v="43.7"/>
    <n v="7.23"/>
    <x v="0"/>
    <s v="No"/>
    <x v="0"/>
    <s v="Nov"/>
    <n v="1965"/>
    <n v="6"/>
    <d v="1965-11-06T00:00:00"/>
    <n v="57"/>
    <n v="1"/>
    <s v="tier - 3"/>
    <s v="tier - 3"/>
    <s v="R1011"/>
    <n v="11576.13"/>
    <x v="0"/>
    <n v="0"/>
    <x v="1"/>
    <x v="0"/>
  </r>
  <r>
    <x v="948"/>
    <s v="Mr."/>
    <s v="Erik"/>
    <s v="Petersson"/>
    <n v="40.945"/>
    <n v="10.57"/>
    <x v="0"/>
    <s v="No"/>
    <x v="0"/>
    <s v="Dec"/>
    <n v="1965"/>
    <n v="25"/>
    <d v="1965-12-25T00:00:00"/>
    <n v="57"/>
    <n v="0"/>
    <s v="tier - 3"/>
    <s v="tier - 3"/>
    <s v="R1016"/>
    <n v="11566.3"/>
    <x v="0"/>
    <n v="0"/>
    <x v="1"/>
    <x v="0"/>
  </r>
  <r>
    <x v="949"/>
    <s v="Mr."/>
    <s v="Matthew T"/>
    <s v="Liaw"/>
    <n v="27.94"/>
    <n v="7.92"/>
    <x v="0"/>
    <s v="No"/>
    <x v="0"/>
    <s v="Oct"/>
    <n v="1965"/>
    <n v="27"/>
    <d v="1965-10-27T00:00:00"/>
    <n v="57"/>
    <n v="1"/>
    <s v="tier - 3"/>
    <s v="tier - 1"/>
    <s v="R1013"/>
    <n v="11554.22"/>
    <x v="1"/>
    <n v="0"/>
    <x v="1"/>
    <x v="0"/>
  </r>
  <r>
    <x v="950"/>
    <s v="Ms."/>
    <s v="Cassandra"/>
    <s v="Tripaldi"/>
    <n v="31.9"/>
    <n v="10.119999999999999"/>
    <x v="0"/>
    <s v="No"/>
    <x v="0"/>
    <s v="Jul"/>
    <n v="1973"/>
    <n v="23"/>
    <d v="1973-07-23T00:00:00"/>
    <n v="49"/>
    <n v="5"/>
    <s v="tier - 3"/>
    <s v="tier - 2"/>
    <s v="R1011"/>
    <n v="11552.9"/>
    <x v="0"/>
    <n v="2"/>
    <x v="1"/>
    <x v="0"/>
  </r>
  <r>
    <x v="951"/>
    <s v="Ms."/>
    <s v="Rosemary C"/>
    <s v="Kelley"/>
    <n v="31.64"/>
    <n v="7.91"/>
    <x v="0"/>
    <s v="No"/>
    <x v="0"/>
    <s v="Dec"/>
    <n v="1971"/>
    <n v="1"/>
    <d v="1971-12-01T00:00:00"/>
    <n v="51"/>
    <n v="0"/>
    <s v="tier - 3"/>
    <s v="tier - 1"/>
    <s v="R1012"/>
    <n v="11540.25"/>
    <x v="0"/>
    <n v="0"/>
    <x v="1"/>
    <x v="0"/>
  </r>
  <r>
    <x v="952"/>
    <s v="Ms."/>
    <s v="Carrie A."/>
    <s v="Endara"/>
    <n v="46.7"/>
    <n v="10.9"/>
    <x v="0"/>
    <s v="No"/>
    <x v="0"/>
    <s v="Nov"/>
    <n v="1968"/>
    <n v="14"/>
    <d v="1968-11-14T00:00:00"/>
    <n v="54"/>
    <n v="2"/>
    <s v="tier - 3"/>
    <s v="tier - 1"/>
    <s v="R1011"/>
    <n v="11538.42"/>
    <x v="0"/>
    <n v="0"/>
    <x v="1"/>
    <x v="0"/>
  </r>
  <r>
    <x v="953"/>
    <s v="Mr."/>
    <s v="Gerardo Sr."/>
    <s v="Valle"/>
    <n v="18.335000000000001"/>
    <n v="11.83"/>
    <x v="0"/>
    <s v="No"/>
    <x v="0"/>
    <s v="Oct"/>
    <n v="1965"/>
    <n v="3"/>
    <d v="1965-10-03T00:00:00"/>
    <n v="57"/>
    <n v="0"/>
    <s v="tier - 3"/>
    <s v="tier - 1"/>
    <s v="R1017"/>
    <n v="11534.87"/>
    <x v="3"/>
    <n v="0"/>
    <x v="1"/>
    <x v="0"/>
  </r>
  <r>
    <x v="954"/>
    <s v="Mr."/>
    <s v="Matthew R."/>
    <s v="Germain"/>
    <n v="31.24"/>
    <n v="7.42"/>
    <x v="1"/>
    <s v="No"/>
    <x v="0"/>
    <s v="Jul"/>
    <n v="1970"/>
    <n v="23"/>
    <d v="1970-07-23T00:00:00"/>
    <n v="52"/>
    <n v="0"/>
    <s v="tier - 3"/>
    <s v="tier - 1"/>
    <s v="R1012"/>
    <n v="11530.12"/>
    <x v="0"/>
    <n v="2"/>
    <x v="1"/>
    <x v="0"/>
  </r>
  <r>
    <x v="955"/>
    <s v="Mrs."/>
    <s v="Meghan E"/>
    <s v="Finecey"/>
    <n v="39.22"/>
    <n v="5.62"/>
    <x v="1"/>
    <s v="No"/>
    <x v="0"/>
    <s v="Jun"/>
    <n v="1988"/>
    <n v="12"/>
    <d v="1988-06-12T00:00:00"/>
    <n v="34"/>
    <n v="3"/>
    <s v="tier - 3"/>
    <s v="tier - 1"/>
    <s v="R1026"/>
    <n v="11524.25"/>
    <x v="0"/>
    <n v="1"/>
    <x v="1"/>
    <x v="2"/>
  </r>
  <r>
    <x v="956"/>
    <s v="Mr."/>
    <s v="Eric"/>
    <s v="Mendoza"/>
    <n v="24.414999999999999"/>
    <n v="7.16"/>
    <x v="0"/>
    <s v="No"/>
    <x v="0"/>
    <s v="Dec"/>
    <n v="1971"/>
    <n v="19"/>
    <d v="1971-12-19T00:00:00"/>
    <n v="51"/>
    <n v="4"/>
    <s v="tier - 3"/>
    <s v="tier - 1"/>
    <s v="R1012"/>
    <n v="11520.1"/>
    <x v="2"/>
    <n v="0"/>
    <x v="1"/>
    <x v="0"/>
  </r>
  <r>
    <x v="957"/>
    <s v="Ms."/>
    <s v="Lisa B"/>
    <s v="Roe"/>
    <n v="32.299999999999997"/>
    <n v="9.89"/>
    <x v="0"/>
    <s v="No"/>
    <x v="0"/>
    <s v="Jun"/>
    <n v="1968"/>
    <n v="24"/>
    <d v="1968-06-24T00:00:00"/>
    <n v="54"/>
    <n v="1"/>
    <s v="tier - 3"/>
    <s v="tier - 1"/>
    <s v="R1024"/>
    <n v="11512.41"/>
    <x v="0"/>
    <n v="0"/>
    <x v="1"/>
    <x v="0"/>
  </r>
  <r>
    <x v="958"/>
    <s v="Mrs."/>
    <s v="Jane R."/>
    <s v="Webb"/>
    <n v="39.94"/>
    <n v="5.14"/>
    <x v="0"/>
    <s v="No"/>
    <x v="0"/>
    <s v="Oct"/>
    <n v="1989"/>
    <n v="6"/>
    <d v="1989-10-06T00:00:00"/>
    <n v="33"/>
    <n v="3"/>
    <s v="tier - 3"/>
    <s v="tier - 3"/>
    <s v="R1026"/>
    <n v="11511.61"/>
    <x v="0"/>
    <n v="0"/>
    <x v="1"/>
    <x v="2"/>
  </r>
  <r>
    <x v="959"/>
    <s v="Ms."/>
    <s v="Allison M"/>
    <s v="Stocker"/>
    <n v="30"/>
    <n v="5.61"/>
    <x v="1"/>
    <s v="No"/>
    <x v="1"/>
    <s v="Aug"/>
    <n v="1969"/>
    <n v="11"/>
    <d v="1969-08-11T00:00:00"/>
    <n v="53"/>
    <n v="0"/>
    <s v="tier - 3"/>
    <s v="tier - 1"/>
    <s v="R1012"/>
    <n v="11497.69"/>
    <x v="0"/>
    <n v="1"/>
    <x v="1"/>
    <x v="2"/>
  </r>
  <r>
    <x v="960"/>
    <s v="Mrs."/>
    <s v="Sarah E."/>
    <s v="Jacobson"/>
    <n v="35.340000000000003"/>
    <n v="5.51"/>
    <x v="1"/>
    <s v="No"/>
    <x v="1"/>
    <s v="Jun"/>
    <n v="1983"/>
    <n v="7"/>
    <d v="1983-06-07T00:00:00"/>
    <n v="40"/>
    <n v="3"/>
    <s v="tier - 3"/>
    <s v="tier - 3"/>
    <s v="R1026"/>
    <n v="11492.46"/>
    <x v="0"/>
    <n v="1"/>
    <x v="1"/>
    <x v="2"/>
  </r>
  <r>
    <x v="961"/>
    <s v="Mr."/>
    <s v="Philip J"/>
    <s v="Shaw"/>
    <n v="32.204999999999998"/>
    <n v="8.3800000000000008"/>
    <x v="1"/>
    <s v="No"/>
    <x v="0"/>
    <s v="Oct"/>
    <n v="1970"/>
    <n v="13"/>
    <d v="1970-10-13T00:00:00"/>
    <n v="52"/>
    <n v="3"/>
    <s v="tier - 3"/>
    <s v="tier - 1"/>
    <s v="R1014"/>
    <n v="11488.32"/>
    <x v="0"/>
    <n v="2"/>
    <x v="1"/>
    <x v="0"/>
  </r>
  <r>
    <x v="962"/>
    <s v="Ms."/>
    <s v="Jillian A."/>
    <s v="Goodwin"/>
    <n v="33.880000000000003"/>
    <n v="4.68"/>
    <x v="0"/>
    <s v="yes"/>
    <x v="0"/>
    <s v="Sep"/>
    <n v="2004"/>
    <n v="10"/>
    <d v="2004-09-10T00:00:00"/>
    <n v="18"/>
    <n v="0"/>
    <s v="tier - 3"/>
    <s v="tier - 2"/>
    <s v="R1013"/>
    <n v="11482.63"/>
    <x v="0"/>
    <n v="1"/>
    <x v="1"/>
    <x v="2"/>
  </r>
  <r>
    <x v="963"/>
    <s v="Mrs."/>
    <s v="Laura D"/>
    <s v="Brock"/>
    <n v="26.63"/>
    <n v="4.3600000000000003"/>
    <x v="1"/>
    <s v="No"/>
    <x v="0"/>
    <s v="Sep"/>
    <n v="1966"/>
    <n v="7"/>
    <d v="1966-09-07T00:00:00"/>
    <n v="56"/>
    <n v="0"/>
    <s v="tier - 3"/>
    <s v="tier - 2"/>
    <s v="R1025"/>
    <n v="11478.14"/>
    <x v="1"/>
    <n v="2"/>
    <x v="1"/>
    <x v="2"/>
  </r>
  <r>
    <x v="964"/>
    <s v="Ms."/>
    <s v="Megan E."/>
    <s v="Papp"/>
    <n v="28.7"/>
    <n v="7.74"/>
    <x v="0"/>
    <s v="No"/>
    <x v="0"/>
    <s v="Jun"/>
    <n v="1965"/>
    <n v="23"/>
    <d v="1965-06-23T00:00:00"/>
    <n v="57"/>
    <n v="0"/>
    <s v="tier - 3"/>
    <s v="tier - 2"/>
    <s v="R1011"/>
    <n v="11455.28"/>
    <x v="1"/>
    <n v="0"/>
    <x v="1"/>
    <x v="0"/>
  </r>
  <r>
    <x v="965"/>
    <s v="Ms."/>
    <s v="Shannon J."/>
    <s v="Siragusa"/>
    <n v="25.65"/>
    <n v="4.05"/>
    <x v="1"/>
    <s v="No"/>
    <x v="0"/>
    <s v="Jun"/>
    <n v="1966"/>
    <n v="14"/>
    <d v="1966-06-14T00:00:00"/>
    <n v="56"/>
    <n v="0"/>
    <s v="tier - 3"/>
    <s v="tier - 1"/>
    <s v="R1012"/>
    <n v="11454.02"/>
    <x v="1"/>
    <n v="2"/>
    <x v="1"/>
    <x v="2"/>
  </r>
  <r>
    <x v="966"/>
    <s v="Ms."/>
    <s v="Rachelle M"/>
    <s v="Pizarro"/>
    <n v="36.384999999999998"/>
    <n v="11.49"/>
    <x v="0"/>
    <s v="No"/>
    <x v="0"/>
    <s v="Sep"/>
    <n v="1971"/>
    <n v="12"/>
    <d v="1971-09-12T00:00:00"/>
    <n v="51"/>
    <n v="3"/>
    <s v="tier - 3"/>
    <s v="tier - 3"/>
    <s v="R1012"/>
    <n v="11436.74"/>
    <x v="0"/>
    <n v="0"/>
    <x v="1"/>
    <x v="0"/>
  </r>
  <r>
    <x v="967"/>
    <s v="Mr."/>
    <s v="Casey"/>
    <s v="Strange"/>
    <n v="34.69"/>
    <n v="5.65"/>
    <x v="0"/>
    <s v="No"/>
    <x v="0"/>
    <s v="Jul"/>
    <n v="1980"/>
    <n v="17"/>
    <d v="1980-07-17T00:00:00"/>
    <n v="42"/>
    <n v="2"/>
    <s v="tier - 3"/>
    <s v="tier - 3"/>
    <s v="R1021"/>
    <n v="11435.74"/>
    <x v="0"/>
    <n v="0"/>
    <x v="1"/>
    <x v="2"/>
  </r>
  <r>
    <x v="968"/>
    <s v="Ms."/>
    <s v="Jessica L"/>
    <s v="Eidinger"/>
    <n v="37.68"/>
    <n v="4.29"/>
    <x v="1"/>
    <s v="No"/>
    <x v="0"/>
    <s v="Jun"/>
    <n v="1985"/>
    <n v="9"/>
    <d v="1985-06-09T00:00:00"/>
    <n v="37"/>
    <n v="3"/>
    <s v="tier - 3"/>
    <s v="tier - 1"/>
    <s v="R1012"/>
    <n v="11419.49"/>
    <x v="0"/>
    <n v="0"/>
    <x v="1"/>
    <x v="2"/>
  </r>
  <r>
    <x v="969"/>
    <s v="Mr."/>
    <s v="Brandon F"/>
    <s v="Ginsburg"/>
    <n v="35.49"/>
    <n v="4.74"/>
    <x v="1"/>
    <s v="No"/>
    <x v="1"/>
    <s v="Oct"/>
    <n v="1983"/>
    <n v="23"/>
    <d v="1983-10-23T00:00:00"/>
    <n v="39"/>
    <n v="3"/>
    <s v="tier - 3"/>
    <s v="tier - 1"/>
    <s v="R1021"/>
    <n v="11412.02"/>
    <x v="0"/>
    <n v="1"/>
    <x v="1"/>
    <x v="2"/>
  </r>
  <r>
    <x v="970"/>
    <s v="Ms."/>
    <s v="Melissa"/>
    <s v="Truex"/>
    <n v="44.7"/>
    <n v="7.6"/>
    <x v="1"/>
    <s v="No"/>
    <x v="0"/>
    <s v="Oct"/>
    <n v="1970"/>
    <n v="7"/>
    <d v="1970-10-07T00:00:00"/>
    <n v="52"/>
    <n v="3"/>
    <s v="tier - 3"/>
    <s v="tier - 2"/>
    <s v="R1011"/>
    <n v="11411.69"/>
    <x v="0"/>
    <n v="2"/>
    <x v="1"/>
    <x v="0"/>
  </r>
  <r>
    <x v="971"/>
    <s v="Ms."/>
    <s v="Danielle N"/>
    <s v="Higgins"/>
    <n v="38.380000000000003"/>
    <n v="8.5"/>
    <x v="1"/>
    <s v="No"/>
    <x v="0"/>
    <s v="Oct"/>
    <n v="1970"/>
    <n v="2"/>
    <d v="1970-10-02T00:00:00"/>
    <n v="52"/>
    <n v="2"/>
    <s v="tier - 3"/>
    <s v="tier - 3"/>
    <s v="R1024"/>
    <n v="11396.9"/>
    <x v="0"/>
    <n v="2"/>
    <x v="1"/>
    <x v="0"/>
  </r>
  <r>
    <x v="972"/>
    <s v="Mr."/>
    <s v="Matthew"/>
    <s v="McCurdy"/>
    <n v="35.244999999999997"/>
    <n v="11.22"/>
    <x v="1"/>
    <s v="No"/>
    <x v="0"/>
    <s v="Dec"/>
    <n v="1967"/>
    <n v="19"/>
    <d v="1967-12-19T00:00:00"/>
    <n v="55"/>
    <n v="1"/>
    <s v="tier - 3"/>
    <s v="tier - 1"/>
    <s v="R1018"/>
    <n v="11394.07"/>
    <x v="0"/>
    <n v="0"/>
    <x v="1"/>
    <x v="0"/>
  </r>
  <r>
    <x v="973"/>
    <s v="Mrs."/>
    <s v="Bettina"/>
    <s v="Hughes"/>
    <n v="49.84"/>
    <n v="5.0999999999999996"/>
    <x v="1"/>
    <s v="No"/>
    <x v="1"/>
    <s v="Jul"/>
    <n v="1997"/>
    <n v="28"/>
    <d v="1997-07-28T00:00:00"/>
    <n v="25"/>
    <n v="0"/>
    <s v="tier - 3"/>
    <s v="tier - 2"/>
    <s v="R1026"/>
    <n v="11388.27"/>
    <x v="0"/>
    <n v="1"/>
    <x v="1"/>
    <x v="2"/>
  </r>
  <r>
    <x v="974"/>
    <s v="Mr."/>
    <s v="Alexander"/>
    <s v="Varner"/>
    <n v="49.06"/>
    <n v="5.43"/>
    <x v="1"/>
    <s v="No"/>
    <x v="0"/>
    <s v="Jun"/>
    <n v="1964"/>
    <n v="13"/>
    <d v="1964-06-13T00:00:00"/>
    <n v="58"/>
    <n v="0"/>
    <s v="tier - 3"/>
    <s v="tier - 2"/>
    <s v="R1013"/>
    <n v="11381.33"/>
    <x v="0"/>
    <n v="1"/>
    <x v="1"/>
    <x v="2"/>
  </r>
  <r>
    <x v="975"/>
    <s v="Mrs."/>
    <s v="Holli"/>
    <s v="Dahmen"/>
    <n v="30.88"/>
    <n v="5.82"/>
    <x v="0"/>
    <s v="No"/>
    <x v="0"/>
    <s v="Dec"/>
    <n v="1972"/>
    <n v="6"/>
    <d v="1972-12-06T00:00:00"/>
    <n v="50"/>
    <n v="0"/>
    <s v="tier - 3"/>
    <s v="tier - 2"/>
    <s v="R1025"/>
    <n v="11378.57"/>
    <x v="0"/>
    <n v="2"/>
    <x v="1"/>
    <x v="1"/>
  </r>
  <r>
    <x v="976"/>
    <s v="Mrs."/>
    <s v="Heather C"/>
    <s v="Young"/>
    <n v="33.35"/>
    <n v="6.05"/>
    <x v="0"/>
    <s v="No"/>
    <x v="1"/>
    <s v="Jun"/>
    <n v="1979"/>
    <n v="7"/>
    <d v="1979-06-07T00:00:00"/>
    <n v="44"/>
    <n v="2"/>
    <s v="tier - 3"/>
    <s v="tier - 1"/>
    <s v="R1026"/>
    <n v="11369.39"/>
    <x v="0"/>
    <n v="1"/>
    <x v="1"/>
    <x v="1"/>
  </r>
  <r>
    <x v="977"/>
    <s v="Mr."/>
    <s v="Kyle"/>
    <s v="Fraser"/>
    <n v="38"/>
    <n v="6.38"/>
    <x v="1"/>
    <s v="No"/>
    <x v="0"/>
    <s v="Dec"/>
    <n v="1964"/>
    <n v="13"/>
    <d v="1964-12-13T00:00:00"/>
    <n v="58"/>
    <n v="0"/>
    <s v="tier - 3"/>
    <s v="tier - 2"/>
    <s v="R1011"/>
    <n v="11365.95"/>
    <x v="0"/>
    <n v="1"/>
    <x v="1"/>
    <x v="1"/>
  </r>
  <r>
    <x v="978"/>
    <s v="Mr."/>
    <s v="Thomas J"/>
    <s v="Deeg"/>
    <n v="36.08"/>
    <n v="5.73"/>
    <x v="1"/>
    <s v="No"/>
    <x v="0"/>
    <s v="Jul"/>
    <n v="1964"/>
    <n v="3"/>
    <d v="1964-07-03T00:00:00"/>
    <n v="58"/>
    <n v="0"/>
    <s v="tier - 3"/>
    <s v="tier - 1"/>
    <s v="R1013"/>
    <n v="11363.28"/>
    <x v="0"/>
    <n v="1"/>
    <x v="1"/>
    <x v="1"/>
  </r>
  <r>
    <x v="979"/>
    <s v="Mr."/>
    <s v="Chris"/>
    <s v="Robertson"/>
    <n v="35.700000000000003"/>
    <n v="5.47"/>
    <x v="1"/>
    <s v="No"/>
    <x v="0"/>
    <s v="Jul"/>
    <n v="1964"/>
    <n v="4"/>
    <d v="1964-07-04T00:00:00"/>
    <n v="58"/>
    <n v="0"/>
    <s v="tier - 3"/>
    <s v="tier - 1"/>
    <s v="R1011"/>
    <n v="11362.76"/>
    <x v="0"/>
    <n v="1"/>
    <x v="1"/>
    <x v="2"/>
  </r>
  <r>
    <x v="980"/>
    <s v="Mr."/>
    <s v="Graham"/>
    <s v="Peck"/>
    <n v="34.01"/>
    <n v="11.3"/>
    <x v="0"/>
    <s v="No"/>
    <x v="0"/>
    <s v="Sep"/>
    <n v="1965"/>
    <n v="26"/>
    <d v="1965-09-26T00:00:00"/>
    <n v="57"/>
    <n v="0"/>
    <s v="tier - 3"/>
    <s v="tier - 3"/>
    <s v="R1012"/>
    <n v="11356.66"/>
    <x v="0"/>
    <n v="0"/>
    <x v="1"/>
    <x v="0"/>
  </r>
  <r>
    <x v="981"/>
    <s v="Mr."/>
    <s v="Garrett"/>
    <s v="Burger"/>
    <n v="31.54"/>
    <n v="6.72"/>
    <x v="0"/>
    <s v="No"/>
    <x v="0"/>
    <s v="Nov"/>
    <n v="1965"/>
    <n v="29"/>
    <d v="1965-11-29T00:00:00"/>
    <n v="57"/>
    <n v="0"/>
    <s v="tier - 3"/>
    <s v="tier - 1"/>
    <s v="R1012"/>
    <n v="11353.23"/>
    <x v="0"/>
    <n v="0"/>
    <x v="1"/>
    <x v="0"/>
  </r>
  <r>
    <x v="982"/>
    <s v="Mr."/>
    <s v="Andrew"/>
    <s v="Blain"/>
    <n v="23.3"/>
    <n v="5.36"/>
    <x v="1"/>
    <s v="No"/>
    <x v="0"/>
    <s v="Jul"/>
    <n v="1964"/>
    <n v="12"/>
    <d v="1964-07-12T00:00:00"/>
    <n v="58"/>
    <n v="0"/>
    <s v="tier - 3"/>
    <s v="tier - 3"/>
    <s v="R1011"/>
    <n v="11345.52"/>
    <x v="2"/>
    <n v="1"/>
    <x v="1"/>
    <x v="2"/>
  </r>
  <r>
    <x v="983"/>
    <s v="Mrs."/>
    <s v="Annabelle M"/>
    <s v="Winters"/>
    <n v="27.75"/>
    <n v="9.8800000000000008"/>
    <x v="0"/>
    <s v="No"/>
    <x v="0"/>
    <s v="Nov"/>
    <n v="1968"/>
    <n v="2"/>
    <d v="1968-11-02T00:00:00"/>
    <n v="54"/>
    <n v="0"/>
    <s v="tier - 3"/>
    <s v="tier - 2"/>
    <s v="R1025"/>
    <n v="11344.32"/>
    <x v="1"/>
    <n v="0"/>
    <x v="1"/>
    <x v="0"/>
  </r>
  <r>
    <x v="984"/>
    <s v="Mr."/>
    <s v="Daniel T."/>
    <s v="McCue"/>
    <n v="42.46"/>
    <n v="4.1100000000000003"/>
    <x v="0"/>
    <s v="No"/>
    <x v="0"/>
    <s v="Aug"/>
    <n v="1989"/>
    <n v="19"/>
    <d v="1989-08-19T00:00:00"/>
    <n v="33"/>
    <n v="1"/>
    <s v="tier - 3"/>
    <s v="tier - 3"/>
    <s v="R1013"/>
    <n v="11326.71"/>
    <x v="0"/>
    <n v="0"/>
    <x v="1"/>
    <x v="2"/>
  </r>
  <r>
    <x v="985"/>
    <s v="Ms."/>
    <s v="Deanne"/>
    <s v="Webster"/>
    <n v="54.47"/>
    <n v="7.48"/>
    <x v="0"/>
    <s v="No"/>
    <x v="0"/>
    <s v="Sep"/>
    <n v="2002"/>
    <n v="20"/>
    <d v="2002-09-20T00:00:00"/>
    <n v="20"/>
    <n v="0"/>
    <s v="tier - 3"/>
    <s v="tier - 3"/>
    <s v="R1012"/>
    <n v="11321.49"/>
    <x v="0"/>
    <n v="0"/>
    <x v="1"/>
    <x v="0"/>
  </r>
  <r>
    <x v="986"/>
    <s v="Ms."/>
    <s v="Carrie"/>
    <s v="Anderson"/>
    <n v="24.93"/>
    <n v="9.18"/>
    <x v="1"/>
    <s v="No"/>
    <x v="1"/>
    <s v="Jul"/>
    <n v="1963"/>
    <n v="11"/>
    <d v="1963-07-11T00:00:00"/>
    <n v="59"/>
    <n v="0"/>
    <s v="tier - 3"/>
    <s v="tier - 1"/>
    <s v="R1012"/>
    <n v="11319.12"/>
    <x v="2"/>
    <n v="1"/>
    <x v="1"/>
    <x v="0"/>
  </r>
  <r>
    <x v="987"/>
    <s v="Mrs."/>
    <s v="Suzanne"/>
    <s v="Chiappone"/>
    <n v="48.12"/>
    <n v="4.51"/>
    <x v="1"/>
    <s v="No"/>
    <x v="0"/>
    <s v="Dec"/>
    <n v="1995"/>
    <n v="10"/>
    <d v="1995-12-10T00:00:00"/>
    <n v="27"/>
    <n v="0"/>
    <s v="tier - 3"/>
    <s v="tier - 2"/>
    <s v="R1026"/>
    <n v="11318.57"/>
    <x v="0"/>
    <n v="1"/>
    <x v="1"/>
    <x v="2"/>
  </r>
  <r>
    <x v="988"/>
    <s v="Ms."/>
    <s v="Jasmine P."/>
    <s v="Opie"/>
    <n v="24.91"/>
    <n v="7.33"/>
    <x v="1"/>
    <s v="No"/>
    <x v="1"/>
    <s v="Nov"/>
    <n v="1963"/>
    <n v="22"/>
    <d v="1963-11-22T00:00:00"/>
    <n v="59"/>
    <n v="0"/>
    <s v="tier - 3"/>
    <s v="tier - 3"/>
    <s v="R1012"/>
    <n v="11312.33"/>
    <x v="2"/>
    <n v="1"/>
    <x v="1"/>
    <x v="0"/>
  </r>
  <r>
    <x v="989"/>
    <s v="Ms."/>
    <s v="Jennifer"/>
    <s v="Donnelly"/>
    <n v="27.645"/>
    <n v="10.56"/>
    <x v="0"/>
    <s v="No"/>
    <x v="0"/>
    <s v="Oct"/>
    <n v="1968"/>
    <n v="6"/>
    <d v="1968-10-06T00:00:00"/>
    <n v="54"/>
    <n v="1"/>
    <s v="tier - 3"/>
    <s v="tier - 1"/>
    <s v="R1012"/>
    <n v="11305.93"/>
    <x v="1"/>
    <n v="0"/>
    <x v="1"/>
    <x v="0"/>
  </r>
  <r>
    <x v="990"/>
    <s v="Ms."/>
    <s v="Tracie"/>
    <s v="Rall"/>
    <n v="33.700000000000003"/>
    <n v="4.01"/>
    <x v="0"/>
    <s v="No"/>
    <x v="0"/>
    <s v="Sep"/>
    <n v="1972"/>
    <n v="25"/>
    <d v="1972-09-25T00:00:00"/>
    <n v="50"/>
    <n v="4"/>
    <s v="tier - 3"/>
    <s v="tier - 2"/>
    <s v="R1011"/>
    <n v="11299.34"/>
    <x v="0"/>
    <n v="2"/>
    <x v="1"/>
    <x v="2"/>
  </r>
  <r>
    <x v="991"/>
    <s v="Mr."/>
    <s v="Tristan D."/>
    <s v="Mitchell"/>
    <n v="38.93"/>
    <n v="5.64"/>
    <x v="1"/>
    <s v="No"/>
    <x v="0"/>
    <s v="Nov"/>
    <n v="1988"/>
    <n v="14"/>
    <d v="1988-11-14T00:00:00"/>
    <n v="34"/>
    <n v="3"/>
    <s v="tier - 3"/>
    <s v="tier - 1"/>
    <s v="R1022"/>
    <n v="11294.57"/>
    <x v="0"/>
    <n v="1"/>
    <x v="1"/>
    <x v="2"/>
  </r>
  <r>
    <x v="992"/>
    <s v="Mr."/>
    <s v="Peiweng"/>
    <s v="Chen"/>
    <n v="32.774999999999999"/>
    <n v="8.02"/>
    <x v="1"/>
    <s v="No"/>
    <x v="0"/>
    <s v="Jun"/>
    <n v="1970"/>
    <n v="22"/>
    <d v="1970-06-22T00:00:00"/>
    <n v="52"/>
    <n v="3"/>
    <s v="tier - 3"/>
    <s v="tier - 1"/>
    <s v="R1012"/>
    <n v="11289.11"/>
    <x v="0"/>
    <n v="2"/>
    <x v="1"/>
    <x v="0"/>
  </r>
  <r>
    <x v="993"/>
    <s v="Ms."/>
    <s v="Theresa M."/>
    <s v="Tufaro"/>
    <n v="29.83"/>
    <n v="7.2"/>
    <x v="1"/>
    <s v="No"/>
    <x v="0"/>
    <s v="Jun"/>
    <n v="1967"/>
    <n v="14"/>
    <d v="1967-06-14T00:00:00"/>
    <n v="55"/>
    <n v="0"/>
    <s v="tier - 3"/>
    <s v="tier - 3"/>
    <s v="R1024"/>
    <n v="11286.54"/>
    <x v="1"/>
    <n v="0"/>
    <x v="1"/>
    <x v="0"/>
  </r>
  <r>
    <x v="994"/>
    <s v="Mr."/>
    <s v="Daniel J"/>
    <s v="Peters"/>
    <n v="28.31"/>
    <n v="4.55"/>
    <x v="0"/>
    <s v="yes"/>
    <x v="0"/>
    <s v="Oct"/>
    <n v="2004"/>
    <n v="4"/>
    <d v="2004-10-04T00:00:00"/>
    <n v="18"/>
    <n v="1"/>
    <s v="tier - 3"/>
    <s v="tier - 2"/>
    <s v="R1019"/>
    <n v="11272.33"/>
    <x v="1"/>
    <n v="1"/>
    <x v="1"/>
    <x v="2"/>
  </r>
  <r>
    <x v="995"/>
    <s v="Mrs."/>
    <s v="Courtney M."/>
    <s v="Susedik"/>
    <n v="29.79"/>
    <n v="9.0299999999999994"/>
    <x v="0"/>
    <s v="No"/>
    <x v="0"/>
    <s v="Dec"/>
    <n v="1971"/>
    <n v="26"/>
    <d v="1971-12-26T00:00:00"/>
    <n v="51"/>
    <n v="0"/>
    <s v="tier - 3"/>
    <s v="tier - 1"/>
    <s v="R1025"/>
    <n v="11265.71"/>
    <x v="1"/>
    <n v="0"/>
    <x v="1"/>
    <x v="0"/>
  </r>
  <r>
    <x v="996"/>
    <s v="Mr."/>
    <s v="Jose A."/>
    <s v="Garcia"/>
    <n v="36.6"/>
    <n v="5.2"/>
    <x v="1"/>
    <s v="No"/>
    <x v="1"/>
    <s v="Oct"/>
    <n v="1969"/>
    <n v="11"/>
    <d v="1969-10-11T00:00:00"/>
    <n v="53"/>
    <n v="3"/>
    <s v="tier - 3"/>
    <s v="tier - 2"/>
    <s v="R1011"/>
    <n v="11264.54"/>
    <x v="0"/>
    <n v="1"/>
    <x v="1"/>
    <x v="2"/>
  </r>
  <r>
    <x v="997"/>
    <s v="Mrs."/>
    <s v="Lauren"/>
    <s v="Deady"/>
    <n v="35.93"/>
    <n v="8.3000000000000007"/>
    <x v="1"/>
    <s v="No"/>
    <x v="0"/>
    <s v="Oct"/>
    <n v="1981"/>
    <n v="2"/>
    <d v="1981-10-02T00:00:00"/>
    <n v="41"/>
    <n v="1"/>
    <s v="tier - 3"/>
    <s v="tier - 1"/>
    <s v="R1026"/>
    <n v="11255.29"/>
    <x v="0"/>
    <n v="0"/>
    <x v="1"/>
    <x v="0"/>
  </r>
  <r>
    <x v="998"/>
    <s v="Mr."/>
    <s v="Jonathon M."/>
    <s v="Campbell"/>
    <n v="28.6"/>
    <n v="5.56"/>
    <x v="1"/>
    <s v="No"/>
    <x v="1"/>
    <s v="Aug"/>
    <n v="1969"/>
    <n v="20"/>
    <d v="1969-08-20T00:00:00"/>
    <n v="53"/>
    <n v="3"/>
    <s v="tier - 3"/>
    <s v="tier - 1"/>
    <s v="R1011"/>
    <n v="11253.42"/>
    <x v="1"/>
    <n v="1"/>
    <x v="1"/>
    <x v="2"/>
  </r>
  <r>
    <x v="999"/>
    <s v="Mrs."/>
    <s v="Stephanie A"/>
    <s v="Schaefer"/>
    <n v="39.17"/>
    <n v="4.1500000000000004"/>
    <x v="0"/>
    <s v="No"/>
    <x v="0"/>
    <s v="Dec"/>
    <n v="1989"/>
    <n v="17"/>
    <d v="1989-12-17T00:00:00"/>
    <n v="33"/>
    <n v="3"/>
    <s v="tier - 3"/>
    <s v="tier - 2"/>
    <s v="R1026"/>
    <n v="11250.43"/>
    <x v="0"/>
    <n v="0"/>
    <x v="1"/>
    <x v="2"/>
  </r>
  <r>
    <x v="1000"/>
    <s v="Mr."/>
    <s v="Patrick"/>
    <s v="D'Alessandro"/>
    <n v="26.41"/>
    <n v="5.99"/>
    <x v="1"/>
    <s v="No"/>
    <x v="1"/>
    <s v="Dec"/>
    <n v="1969"/>
    <n v="30"/>
    <d v="1969-12-30T00:00:00"/>
    <n v="53"/>
    <n v="2"/>
    <s v="tier - 3"/>
    <s v="tier - 1"/>
    <s v="R1016"/>
    <n v="11244.38"/>
    <x v="1"/>
    <n v="1"/>
    <x v="1"/>
    <x v="1"/>
  </r>
  <r>
    <x v="1001"/>
    <s v="Mrs."/>
    <s v="Krista"/>
    <s v="Wyss"/>
    <n v="30.63"/>
    <n v="5.8"/>
    <x v="1"/>
    <s v="No"/>
    <x v="0"/>
    <s v="Jun"/>
    <n v="1976"/>
    <n v="28"/>
    <d v="1976-06-28T00:00:00"/>
    <n v="46"/>
    <n v="2"/>
    <s v="tier - 3"/>
    <s v="tier - 2"/>
    <s v="R1025"/>
    <n v="11217.35"/>
    <x v="0"/>
    <n v="0"/>
    <x v="1"/>
    <x v="1"/>
  </r>
  <r>
    <x v="1002"/>
    <s v="Ms."/>
    <s v="Jenessa"/>
    <s v="Rose"/>
    <n v="31.73"/>
    <n v="7.32"/>
    <x v="1"/>
    <s v="No"/>
    <x v="0"/>
    <s v="Jun"/>
    <n v="1970"/>
    <n v="14"/>
    <d v="1970-06-14T00:00:00"/>
    <n v="52"/>
    <n v="2"/>
    <s v="tier - 3"/>
    <s v="tier - 2"/>
    <s v="R1012"/>
    <n v="11187.66"/>
    <x v="0"/>
    <n v="2"/>
    <x v="1"/>
    <x v="0"/>
  </r>
  <r>
    <x v="1003"/>
    <s v="Mr."/>
    <s v="Ryan M."/>
    <s v="Hopper"/>
    <n v="30.7"/>
    <n v="5.16"/>
    <x v="0"/>
    <s v="No"/>
    <x v="0"/>
    <s v="Sep"/>
    <n v="1972"/>
    <n v="3"/>
    <d v="1972-09-03T00:00:00"/>
    <n v="50"/>
    <n v="0"/>
    <s v="tier - 3"/>
    <s v="tier - 2"/>
    <s v="R1021"/>
    <n v="11186.2"/>
    <x v="0"/>
    <n v="2"/>
    <x v="1"/>
    <x v="2"/>
  </r>
  <r>
    <x v="1004"/>
    <s v="Mr."/>
    <s v="Thomas"/>
    <s v="Finneran"/>
    <n v="25.934999999999999"/>
    <n v="5.96"/>
    <x v="1"/>
    <s v="No"/>
    <x v="0"/>
    <s v="Aug"/>
    <n v="1966"/>
    <n v="6"/>
    <d v="1966-08-06T00:00:00"/>
    <n v="56"/>
    <n v="0"/>
    <s v="tier - 3"/>
    <s v="tier - 1"/>
    <s v="R1016"/>
    <n v="11165.42"/>
    <x v="1"/>
    <n v="2"/>
    <x v="1"/>
    <x v="1"/>
  </r>
  <r>
    <x v="1005"/>
    <s v="Ms."/>
    <s v="Amanda N."/>
    <s v="Basham"/>
    <n v="35.9"/>
    <n v="4.8499999999999996"/>
    <x v="1"/>
    <s v="No"/>
    <x v="1"/>
    <s v="Jun"/>
    <n v="1969"/>
    <n v="25"/>
    <d v="1969-06-25T00:00:00"/>
    <n v="53"/>
    <n v="2"/>
    <s v="tier - 3"/>
    <s v="tier - 2"/>
    <s v="R1011"/>
    <n v="11163.57"/>
    <x v="0"/>
    <n v="1"/>
    <x v="1"/>
    <x v="2"/>
  </r>
  <r>
    <x v="1006"/>
    <s v="Ms."/>
    <s v="Teresa P."/>
    <s v="Inman"/>
    <n v="26.7"/>
    <n v="5.09"/>
    <x v="1"/>
    <s v="No"/>
    <x v="1"/>
    <s v="Nov"/>
    <n v="1969"/>
    <n v="30"/>
    <d v="1969-11-30T00:00:00"/>
    <n v="53"/>
    <n v="2"/>
    <s v="tier - 3"/>
    <s v="tier - 2"/>
    <s v="R1011"/>
    <n v="11150.78"/>
    <x v="1"/>
    <n v="1"/>
    <x v="1"/>
    <x v="2"/>
  </r>
  <r>
    <x v="1007"/>
    <s v="Mr."/>
    <s v="Dorian"/>
    <s v="Oscal"/>
    <n v="33.71"/>
    <n v="4.9400000000000004"/>
    <x v="0"/>
    <s v="No"/>
    <x v="0"/>
    <s v="Aug"/>
    <n v="1980"/>
    <n v="20"/>
    <d v="1980-08-20T00:00:00"/>
    <n v="42"/>
    <n v="2"/>
    <s v="tier - 3"/>
    <s v="tier - 1"/>
    <s v="R1021"/>
    <n v="11103.33"/>
    <x v="0"/>
    <n v="0"/>
    <x v="1"/>
    <x v="2"/>
  </r>
  <r>
    <x v="1008"/>
    <s v="Ms."/>
    <s v="Amy"/>
    <s v="Craft"/>
    <n v="41.91"/>
    <n v="4.92"/>
    <x v="1"/>
    <s v="No"/>
    <x v="0"/>
    <s v="Jul"/>
    <n v="1966"/>
    <n v="5"/>
    <d v="1966-07-05T00:00:00"/>
    <n v="56"/>
    <n v="0"/>
    <s v="tier - 3"/>
    <s v="tier - 1"/>
    <s v="R1013"/>
    <n v="11093.62"/>
    <x v="0"/>
    <n v="2"/>
    <x v="1"/>
    <x v="2"/>
  </r>
  <r>
    <x v="1009"/>
    <s v="Ms."/>
    <s v="Aberu"/>
    <s v="Kebede"/>
    <n v="39.82"/>
    <n v="6.05"/>
    <x v="1"/>
    <s v="No"/>
    <x v="0"/>
    <s v="Sep"/>
    <n v="1966"/>
    <n v="9"/>
    <d v="1966-09-09T00:00:00"/>
    <n v="56"/>
    <n v="0"/>
    <s v="tier - 3"/>
    <s v="tier - 1"/>
    <s v="R1013"/>
    <n v="11090.72"/>
    <x v="0"/>
    <n v="2"/>
    <x v="1"/>
    <x v="1"/>
  </r>
  <r>
    <x v="1010"/>
    <s v="Ms."/>
    <s v="Ashley"/>
    <s v="Strobel"/>
    <n v="28.12"/>
    <n v="4.67"/>
    <x v="0"/>
    <s v="No"/>
    <x v="0"/>
    <s v="Oct"/>
    <n v="1972"/>
    <n v="7"/>
    <d v="1972-10-07T00:00:00"/>
    <n v="50"/>
    <n v="3"/>
    <s v="tier - 3"/>
    <s v="tier - 2"/>
    <s v="R1012"/>
    <n v="11085.59"/>
    <x v="1"/>
    <n v="2"/>
    <x v="1"/>
    <x v="2"/>
  </r>
  <r>
    <x v="1011"/>
    <s v="Ms."/>
    <s v="Anna E"/>
    <s v="Dalton"/>
    <n v="26.98"/>
    <n v="9.81"/>
    <x v="1"/>
    <s v="No"/>
    <x v="0"/>
    <s v="Sep"/>
    <n v="1967"/>
    <n v="4"/>
    <d v="1967-09-04T00:00:00"/>
    <n v="55"/>
    <n v="0"/>
    <s v="tier - 3"/>
    <s v="tier - 2"/>
    <s v="R1012"/>
    <n v="11082.58"/>
    <x v="1"/>
    <n v="0"/>
    <x v="1"/>
    <x v="0"/>
  </r>
  <r>
    <x v="1012"/>
    <s v="Ms."/>
    <s v="Tania K."/>
    <s v="Morimoto"/>
    <n v="27.2"/>
    <n v="6.06"/>
    <x v="1"/>
    <s v="No"/>
    <x v="0"/>
    <s v="Nov"/>
    <n v="1966"/>
    <n v="20"/>
    <d v="1966-11-20T00:00:00"/>
    <n v="56"/>
    <n v="0"/>
    <s v="tier - 3"/>
    <s v="tier - 3"/>
    <s v="R1011"/>
    <n v="11073.18"/>
    <x v="1"/>
    <n v="2"/>
    <x v="1"/>
    <x v="1"/>
  </r>
  <r>
    <x v="1013"/>
    <s v="Ms."/>
    <s v="Ashley E"/>
    <s v="Manlove"/>
    <n v="25.3"/>
    <n v="5.19"/>
    <x v="1"/>
    <s v="No"/>
    <x v="0"/>
    <s v="Nov"/>
    <n v="1966"/>
    <n v="7"/>
    <d v="1966-11-07T00:00:00"/>
    <n v="56"/>
    <n v="0"/>
    <s v="tier - 3"/>
    <s v="tier - 3"/>
    <s v="R1011"/>
    <n v="11070.54"/>
    <x v="1"/>
    <n v="2"/>
    <x v="1"/>
    <x v="2"/>
  </r>
  <r>
    <x v="1014"/>
    <s v="Ms."/>
    <s v="Aleksandra"/>
    <s v="Madzik"/>
    <n v="30.25"/>
    <n v="10.16"/>
    <x v="0"/>
    <s v="No"/>
    <x v="0"/>
    <s v="Nov"/>
    <n v="1971"/>
    <n v="9"/>
    <d v="1971-11-09T00:00:00"/>
    <n v="51"/>
    <n v="0"/>
    <s v="tier - 3"/>
    <s v="tier - 2"/>
    <s v="R1012"/>
    <n v="11068.77"/>
    <x v="0"/>
    <n v="0"/>
    <x v="1"/>
    <x v="0"/>
  </r>
  <r>
    <x v="1015"/>
    <s v="Ms."/>
    <s v="Valery L"/>
    <s v="Hobson"/>
    <n v="54"/>
    <n v="4.68"/>
    <x v="1"/>
    <s v="yes"/>
    <x v="0"/>
    <s v="Sep"/>
    <n v="2000"/>
    <n v="18"/>
    <d v="2000-09-18T00:00:00"/>
    <n v="22"/>
    <n v="0"/>
    <s v="tier - 3"/>
    <s v="tier - 1"/>
    <s v="R1011"/>
    <n v="11068.7"/>
    <x v="0"/>
    <n v="2"/>
    <x v="1"/>
    <x v="2"/>
  </r>
  <r>
    <x v="1016"/>
    <s v="Mrs."/>
    <s v="Joanna G."/>
    <s v="Reyes"/>
    <n v="51.86"/>
    <n v="5.32"/>
    <x v="1"/>
    <s v="No"/>
    <x v="0"/>
    <s v="Dec"/>
    <n v="2001"/>
    <n v="17"/>
    <d v="2001-12-17T00:00:00"/>
    <n v="21"/>
    <n v="0"/>
    <s v="tier - 3"/>
    <s v="tier - 1"/>
    <s v="R1026"/>
    <n v="11046.02"/>
    <x v="0"/>
    <n v="0"/>
    <x v="1"/>
    <x v="2"/>
  </r>
  <r>
    <x v="1017"/>
    <s v="Mrs."/>
    <s v="Stefanie F."/>
    <s v="Tierney"/>
    <n v="31.39"/>
    <n v="6.99"/>
    <x v="0"/>
    <s v="No"/>
    <x v="0"/>
    <s v="Aug"/>
    <n v="1974"/>
    <n v="30"/>
    <d v="1974-08-30T00:00:00"/>
    <n v="48"/>
    <n v="0"/>
    <s v="tier - 3"/>
    <s v="tier - 2"/>
    <s v="R1025"/>
    <n v="11037.85"/>
    <x v="0"/>
    <n v="0"/>
    <x v="1"/>
    <x v="0"/>
  </r>
  <r>
    <x v="1018"/>
    <s v="Mr."/>
    <s v="Stephen"/>
    <s v="Gabris"/>
    <n v="39.97"/>
    <n v="5.55"/>
    <x v="0"/>
    <s v="No"/>
    <x v="0"/>
    <s v="Oct"/>
    <n v="1989"/>
    <n v="25"/>
    <d v="1989-10-25T00:00:00"/>
    <n v="33"/>
    <n v="3"/>
    <s v="tier - 3"/>
    <s v="tier - 1"/>
    <s v="R1012"/>
    <n v="11037.51"/>
    <x v="0"/>
    <n v="0"/>
    <x v="1"/>
    <x v="2"/>
  </r>
  <r>
    <x v="1019"/>
    <s v="Ms."/>
    <s v="Liza J."/>
    <s v="Howard"/>
    <n v="41.23"/>
    <n v="6.94"/>
    <x v="0"/>
    <s v="No"/>
    <x v="0"/>
    <s v="Dec"/>
    <n v="1974"/>
    <n v="10"/>
    <d v="1974-12-10T00:00:00"/>
    <n v="48"/>
    <n v="4"/>
    <s v="tier - 3"/>
    <s v="tier - 3"/>
    <s v="R1012"/>
    <n v="11033.66"/>
    <x v="0"/>
    <n v="0"/>
    <x v="1"/>
    <x v="0"/>
  </r>
  <r>
    <x v="1020"/>
    <s v="Mr."/>
    <s v="Ian M."/>
    <s v="Kallay"/>
    <n v="49.45"/>
    <n v="4.2"/>
    <x v="1"/>
    <s v="No"/>
    <x v="0"/>
    <s v="Jul"/>
    <n v="1996"/>
    <n v="21"/>
    <d v="1996-07-21T00:00:00"/>
    <n v="26"/>
    <n v="0"/>
    <s v="tier - 3"/>
    <s v="tier - 3"/>
    <s v="R1012"/>
    <n v="11028.56"/>
    <x v="0"/>
    <n v="0"/>
    <x v="1"/>
    <x v="2"/>
  </r>
  <r>
    <x v="1021"/>
    <s v="Ms."/>
    <s v="Claudia L."/>
    <s v="Leguizamo"/>
    <n v="41.04"/>
    <n v="5.59"/>
    <x v="0"/>
    <s v="No"/>
    <x v="0"/>
    <s v="Jun"/>
    <n v="1991"/>
    <n v="26"/>
    <d v="1991-06-26T00:00:00"/>
    <n v="31"/>
    <n v="3"/>
    <s v="tier - 3"/>
    <s v="tier - 2"/>
    <s v="R1012"/>
    <n v="11018.05"/>
    <x v="0"/>
    <n v="0"/>
    <x v="1"/>
    <x v="2"/>
  </r>
  <r>
    <x v="1022"/>
    <s v="Ms."/>
    <s v="Jessica M"/>
    <s v="Escartin"/>
    <n v="27.93"/>
    <n v="9.9600000000000009"/>
    <x v="0"/>
    <s v="No"/>
    <x v="0"/>
    <s v="Dec"/>
    <n v="1974"/>
    <n v="15"/>
    <d v="1974-12-15T00:00:00"/>
    <n v="48"/>
    <n v="4"/>
    <s v="tier - 3"/>
    <s v="tier - 1"/>
    <s v="R1012"/>
    <n v="11015.17"/>
    <x v="1"/>
    <n v="0"/>
    <x v="1"/>
    <x v="0"/>
  </r>
  <r>
    <x v="1023"/>
    <s v="Mr."/>
    <s v="Billy Jr."/>
    <s v="Chorey"/>
    <n v="21.01"/>
    <n v="7.37"/>
    <x v="0"/>
    <s v="No"/>
    <x v="0"/>
    <s v="Oct"/>
    <n v="1968"/>
    <n v="24"/>
    <d v="1968-10-24T00:00:00"/>
    <n v="54"/>
    <n v="2"/>
    <s v="tier - 3"/>
    <s v="tier - 1"/>
    <s v="R1013"/>
    <n v="11013.71"/>
    <x v="2"/>
    <n v="0"/>
    <x v="1"/>
    <x v="0"/>
  </r>
  <r>
    <x v="1024"/>
    <s v="Mr."/>
    <s v="David"/>
    <s v="McVay"/>
    <n v="52.37"/>
    <n v="5.0599999999999996"/>
    <x v="1"/>
    <s v="yes"/>
    <x v="0"/>
    <s v="Sep"/>
    <n v="2000"/>
    <n v="17"/>
    <d v="2000-09-17T00:00:00"/>
    <n v="22"/>
    <n v="0"/>
    <s v="tier - 3"/>
    <s v="tier - 3"/>
    <s v="R1012"/>
    <n v="10991.58"/>
    <x v="0"/>
    <n v="2"/>
    <x v="1"/>
    <x v="2"/>
  </r>
  <r>
    <x v="1025"/>
    <s v="Mr."/>
    <s v="Tim"/>
    <s v="Vinson"/>
    <n v="40.369999999999997"/>
    <n v="8.2100000000000009"/>
    <x v="0"/>
    <s v="No"/>
    <x v="0"/>
    <s v="Dec"/>
    <n v="1965"/>
    <n v="18"/>
    <d v="1965-12-18T00:00:00"/>
    <n v="57"/>
    <n v="0"/>
    <s v="tier - 3"/>
    <s v="tier - 3"/>
    <s v="R1013"/>
    <n v="10982.5"/>
    <x v="0"/>
    <n v="0"/>
    <x v="1"/>
    <x v="0"/>
  </r>
  <r>
    <x v="1026"/>
    <s v="Ms."/>
    <s v="Emma M"/>
    <s v="Astrike-Davis"/>
    <n v="41.47"/>
    <n v="10.34"/>
    <x v="0"/>
    <s v="No"/>
    <x v="0"/>
    <s v="Oct"/>
    <n v="1973"/>
    <n v="21"/>
    <d v="1973-10-21T00:00:00"/>
    <n v="49"/>
    <n v="4"/>
    <s v="tier - 3"/>
    <s v="tier - 1"/>
    <s v="R1013"/>
    <n v="10977.21"/>
    <x v="0"/>
    <n v="2"/>
    <x v="1"/>
    <x v="0"/>
  </r>
  <r>
    <x v="1027"/>
    <s v="Mr."/>
    <s v="Tim"/>
    <s v="Harder"/>
    <n v="33.725000000000001"/>
    <n v="5.51"/>
    <x v="1"/>
    <s v="No"/>
    <x v="0"/>
    <s v="Jul"/>
    <n v="1966"/>
    <n v="9"/>
    <d v="1966-07-09T00:00:00"/>
    <n v="56"/>
    <n v="0"/>
    <s v="tier - 3"/>
    <s v="tier - 2"/>
    <s v="R1012"/>
    <n v="10976.25"/>
    <x v="0"/>
    <n v="2"/>
    <x v="1"/>
    <x v="2"/>
  </r>
  <r>
    <x v="1028"/>
    <s v="Mr."/>
    <s v="Patrick"/>
    <s v="Bell"/>
    <n v="28.1"/>
    <n v="11.2"/>
    <x v="0"/>
    <s v="No"/>
    <x v="0"/>
    <s v="Jun"/>
    <n v="1965"/>
    <n v="19"/>
    <d v="1965-06-19T00:00:00"/>
    <n v="57"/>
    <n v="0"/>
    <s v="tier - 3"/>
    <s v="tier - 2"/>
    <s v="R1011"/>
    <n v="10965.45"/>
    <x v="1"/>
    <n v="0"/>
    <x v="1"/>
    <x v="0"/>
  </r>
  <r>
    <x v="1029"/>
    <s v="Ms."/>
    <s v="Bridget K."/>
    <s v="Dawes"/>
    <n v="37.43"/>
    <n v="4.3499999999999996"/>
    <x v="1"/>
    <s v="No"/>
    <x v="1"/>
    <s v="Aug"/>
    <n v="1969"/>
    <n v="14"/>
    <d v="1969-08-14T00:00:00"/>
    <n v="53"/>
    <n v="1"/>
    <s v="tier - 3"/>
    <s v="tier - 3"/>
    <s v="R1012"/>
    <n v="10959.69"/>
    <x v="0"/>
    <n v="1"/>
    <x v="1"/>
    <x v="2"/>
  </r>
  <r>
    <x v="1030"/>
    <s v="Mr."/>
    <s v="Gabriel"/>
    <s v="Larios"/>
    <n v="23.7"/>
    <n v="10.45"/>
    <x v="0"/>
    <s v="No"/>
    <x v="0"/>
    <s v="Dec"/>
    <n v="1965"/>
    <n v="4"/>
    <d v="1965-12-04T00:00:00"/>
    <n v="57"/>
    <n v="0"/>
    <s v="tier - 3"/>
    <s v="tier - 3"/>
    <s v="R1011"/>
    <n v="10959.33"/>
    <x v="2"/>
    <n v="0"/>
    <x v="1"/>
    <x v="0"/>
  </r>
  <r>
    <x v="1031"/>
    <s v="Ms."/>
    <s v="Natasha"/>
    <s v="Yaremczuk"/>
    <n v="24.795000000000002"/>
    <n v="4.07"/>
    <x v="1"/>
    <s v="No"/>
    <x v="1"/>
    <s v="Nov"/>
    <n v="1969"/>
    <n v="10"/>
    <d v="1969-11-10T00:00:00"/>
    <n v="53"/>
    <n v="1"/>
    <s v="tier - 3"/>
    <s v="tier - 3"/>
    <s v="R1012"/>
    <n v="10942.13"/>
    <x v="2"/>
    <n v="1"/>
    <x v="1"/>
    <x v="2"/>
  </r>
  <r>
    <x v="1032"/>
    <s v="Ms."/>
    <s v="Abby A."/>
    <s v="Knight"/>
    <n v="31.9"/>
    <n v="8.34"/>
    <x v="0"/>
    <s v="No"/>
    <x v="0"/>
    <s v="Nov"/>
    <n v="1968"/>
    <n v="12"/>
    <d v="1968-11-12T00:00:00"/>
    <n v="54"/>
    <n v="1"/>
    <s v="tier - 3"/>
    <s v="tier - 3"/>
    <s v="R1013"/>
    <n v="10928.85"/>
    <x v="0"/>
    <n v="0"/>
    <x v="1"/>
    <x v="0"/>
  </r>
  <r>
    <x v="1033"/>
    <s v="Ms."/>
    <s v="Michelle"/>
    <s v="Eversman"/>
    <n v="32.68"/>
    <n v="7.41"/>
    <x v="0"/>
    <s v="No"/>
    <x v="0"/>
    <s v="Nov"/>
    <n v="1968"/>
    <n v="13"/>
    <d v="1968-11-13T00:00:00"/>
    <n v="54"/>
    <n v="0"/>
    <s v="tier - 3"/>
    <s v="tier - 1"/>
    <s v="R1024"/>
    <n v="10923.93"/>
    <x v="0"/>
    <n v="0"/>
    <x v="1"/>
    <x v="0"/>
  </r>
  <r>
    <x v="1034"/>
    <s v="Ms."/>
    <s v="Mckendree"/>
    <s v="Hickory"/>
    <n v="47.13"/>
    <n v="4.3099999999999996"/>
    <x v="0"/>
    <s v="No"/>
    <x v="0"/>
    <s v="Sep"/>
    <n v="1994"/>
    <n v="6"/>
    <d v="1994-09-06T00:00:00"/>
    <n v="28"/>
    <n v="0"/>
    <s v="tier - 3"/>
    <s v="tier - 3"/>
    <s v="R1012"/>
    <n v="10886.66"/>
    <x v="0"/>
    <n v="0"/>
    <x v="1"/>
    <x v="2"/>
  </r>
  <r>
    <x v="1035"/>
    <s v="Ms."/>
    <s v="Tara"/>
    <s v="Mooney"/>
    <n v="36.67"/>
    <n v="10.83"/>
    <x v="0"/>
    <s v="No"/>
    <x v="0"/>
    <s v="Dec"/>
    <n v="1971"/>
    <n v="20"/>
    <d v="1971-12-20T00:00:00"/>
    <n v="51"/>
    <n v="2"/>
    <s v="tier - 3"/>
    <s v="tier - 3"/>
    <s v="R1012"/>
    <n v="10848.13"/>
    <x v="0"/>
    <n v="0"/>
    <x v="1"/>
    <x v="0"/>
  </r>
  <r>
    <x v="1036"/>
    <s v="Mr."/>
    <s v="Daniel"/>
    <s v="Craighead"/>
    <n v="33.630000000000003"/>
    <n v="11.31"/>
    <x v="0"/>
    <s v="No"/>
    <x v="0"/>
    <s v="Jul"/>
    <n v="1968"/>
    <n v="28"/>
    <d v="1968-07-28T00:00:00"/>
    <n v="54"/>
    <n v="1"/>
    <s v="tier - 3"/>
    <s v="tier - 3"/>
    <s v="R1012"/>
    <n v="10825.25"/>
    <x v="0"/>
    <n v="0"/>
    <x v="1"/>
    <x v="0"/>
  </r>
  <r>
    <x v="1037"/>
    <s v="Mr."/>
    <s v="Joshua P"/>
    <s v="Gardner"/>
    <n v="32.67"/>
    <n v="11.81"/>
    <x v="1"/>
    <s v="No"/>
    <x v="0"/>
    <s v="Oct"/>
    <n v="1967"/>
    <n v="2"/>
    <d v="1967-10-02T00:00:00"/>
    <n v="55"/>
    <n v="1"/>
    <s v="tier - 3"/>
    <s v="tier - 2"/>
    <s v="R1013"/>
    <n v="10807.49"/>
    <x v="0"/>
    <n v="0"/>
    <x v="1"/>
    <x v="0"/>
  </r>
  <r>
    <x v="1038"/>
    <s v="Ms."/>
    <s v="Erin C"/>
    <s v="Lohrenz"/>
    <n v="33.299999999999997"/>
    <n v="8.26"/>
    <x v="1"/>
    <s v="No"/>
    <x v="0"/>
    <s v="Dec"/>
    <n v="1970"/>
    <n v="18"/>
    <d v="1970-12-18T00:00:00"/>
    <n v="52"/>
    <n v="2"/>
    <s v="tier - 3"/>
    <s v="tier - 2"/>
    <s v="R1011"/>
    <n v="10806.84"/>
    <x v="0"/>
    <n v="2"/>
    <x v="1"/>
    <x v="0"/>
  </r>
  <r>
    <x v="1039"/>
    <s v="Ms."/>
    <s v="Shure"/>
    <s v="Demise"/>
    <n v="30.78"/>
    <n v="10.74"/>
    <x v="1"/>
    <s v="No"/>
    <x v="0"/>
    <s v="Oct"/>
    <n v="1970"/>
    <n v="28"/>
    <d v="1970-10-28T00:00:00"/>
    <n v="52"/>
    <n v="1"/>
    <s v="tier - 3"/>
    <s v="tier - 2"/>
    <s v="R1023"/>
    <n v="10797.34"/>
    <x v="0"/>
    <n v="2"/>
    <x v="1"/>
    <x v="0"/>
  </r>
  <r>
    <x v="1040"/>
    <s v="Mr."/>
    <s v="Richard"/>
    <s v="Nelson"/>
    <n v="28.975000000000001"/>
    <n v="7.69"/>
    <x v="1"/>
    <s v="No"/>
    <x v="0"/>
    <s v="Oct"/>
    <n v="1967"/>
    <n v="23"/>
    <d v="1967-10-23T00:00:00"/>
    <n v="55"/>
    <n v="0"/>
    <s v="tier - 3"/>
    <s v="tier - 1"/>
    <s v="R1019"/>
    <n v="10796.35"/>
    <x v="1"/>
    <n v="0"/>
    <x v="1"/>
    <x v="0"/>
  </r>
  <r>
    <x v="1041"/>
    <s v="Ms."/>
    <s v="Brenda"/>
    <s v="Guitard"/>
    <n v="33.4"/>
    <n v="4.84"/>
    <x v="0"/>
    <s v="No"/>
    <x v="0"/>
    <s v="Dec"/>
    <n v="1999"/>
    <n v="24"/>
    <d v="1999-12-24T00:00:00"/>
    <n v="23"/>
    <n v="0"/>
    <s v="tier - 3"/>
    <s v="tier - 1"/>
    <s v="R1011"/>
    <n v="10795.94"/>
    <x v="0"/>
    <n v="0"/>
    <x v="1"/>
    <x v="2"/>
  </r>
  <r>
    <x v="1042"/>
    <s v="Mr."/>
    <s v="Joseph M"/>
    <s v="Navas"/>
    <n v="21.5"/>
    <n v="9.77"/>
    <x v="1"/>
    <s v="No"/>
    <x v="0"/>
    <s v="Nov"/>
    <n v="1967"/>
    <n v="11"/>
    <d v="1967-11-11T00:00:00"/>
    <n v="55"/>
    <n v="1"/>
    <s v="tier - 3"/>
    <s v="tier - 2"/>
    <s v="R1011"/>
    <n v="10791.96"/>
    <x v="2"/>
    <n v="0"/>
    <x v="1"/>
    <x v="0"/>
  </r>
  <r>
    <x v="1043"/>
    <s v="Mr."/>
    <s v="Stephen J."/>
    <s v="Ptucha"/>
    <n v="38.14"/>
    <n v="5.84"/>
    <x v="0"/>
    <s v="No"/>
    <x v="0"/>
    <s v="Nov"/>
    <n v="1989"/>
    <n v="25"/>
    <d v="1989-11-25T00:00:00"/>
    <n v="33"/>
    <n v="3"/>
    <s v="tier - 3"/>
    <s v="tier - 2"/>
    <s v="R1022"/>
    <n v="10769.75"/>
    <x v="0"/>
    <n v="0"/>
    <x v="1"/>
    <x v="1"/>
  </r>
  <r>
    <x v="1044"/>
    <s v="Mrs."/>
    <s v="Kathya"/>
    <s v="Kirouac"/>
    <n v="35.42"/>
    <n v="8.6999999999999993"/>
    <x v="1"/>
    <s v="No"/>
    <x v="0"/>
    <s v="Aug"/>
    <n v="1986"/>
    <n v="29"/>
    <d v="1986-08-29T00:00:00"/>
    <n v="36"/>
    <n v="3"/>
    <s v="tier - 3"/>
    <s v="tier - 1"/>
    <s v="R1026"/>
    <n v="10749.02"/>
    <x v="0"/>
    <n v="1"/>
    <x v="1"/>
    <x v="0"/>
  </r>
  <r>
    <x v="1045"/>
    <s v="Mr."/>
    <s v="Wesley"/>
    <s v="Toews"/>
    <n v="35.625"/>
    <n v="10.79"/>
    <x v="0"/>
    <s v="No"/>
    <x v="0"/>
    <s v="Dec"/>
    <n v="1974"/>
    <n v="9"/>
    <d v="1974-12-09T00:00:00"/>
    <n v="48"/>
    <n v="4"/>
    <s v="tier - 3"/>
    <s v="tier - 1"/>
    <s v="R1016"/>
    <n v="10736.87"/>
    <x v="0"/>
    <n v="0"/>
    <x v="1"/>
    <x v="0"/>
  </r>
  <r>
    <x v="1046"/>
    <s v="Mr."/>
    <s v="Tim"/>
    <s v="Perry"/>
    <n v="45.51"/>
    <n v="4.32"/>
    <x v="0"/>
    <s v="No"/>
    <x v="0"/>
    <s v="Jun"/>
    <n v="1992"/>
    <n v="25"/>
    <d v="1992-06-25T00:00:00"/>
    <n v="30"/>
    <n v="0"/>
    <s v="tier - 3"/>
    <s v="tier - 1"/>
    <s v="R1012"/>
    <n v="10719.57"/>
    <x v="0"/>
    <n v="1"/>
    <x v="1"/>
    <x v="2"/>
  </r>
  <r>
    <x v="1047"/>
    <s v="Ms."/>
    <s v="Jamie L."/>
    <s v="Kretz"/>
    <n v="37.1"/>
    <n v="7.19"/>
    <x v="1"/>
    <s v="No"/>
    <x v="0"/>
    <s v="Oct"/>
    <n v="1967"/>
    <n v="5"/>
    <d v="1967-10-05T00:00:00"/>
    <n v="55"/>
    <n v="0"/>
    <s v="tier - 3"/>
    <s v="tier - 3"/>
    <s v="R1011"/>
    <n v="10713.64"/>
    <x v="0"/>
    <n v="0"/>
    <x v="1"/>
    <x v="0"/>
  </r>
  <r>
    <x v="1048"/>
    <s v="Ms."/>
    <s v="Alexandra"/>
    <s v="Hempel"/>
    <n v="30.5"/>
    <n v="11.94"/>
    <x v="1"/>
    <s v="No"/>
    <x v="0"/>
    <s v="Jul"/>
    <n v="1967"/>
    <n v="30"/>
    <d v="1967-07-30T00:00:00"/>
    <n v="55"/>
    <n v="0"/>
    <s v="tier - 3"/>
    <s v="tier - 2"/>
    <s v="R1011"/>
    <n v="10704.47"/>
    <x v="0"/>
    <n v="0"/>
    <x v="1"/>
    <x v="0"/>
  </r>
  <r>
    <x v="1049"/>
    <s v="Ms."/>
    <s v="Tiffany"/>
    <s v="McBroom"/>
    <n v="28.16"/>
    <n v="5.56"/>
    <x v="0"/>
    <s v="No"/>
    <x v="0"/>
    <s v="Oct"/>
    <n v="1972"/>
    <n v="24"/>
    <d v="1972-10-24T00:00:00"/>
    <n v="50"/>
    <n v="3"/>
    <s v="tier - 3"/>
    <s v="tier - 3"/>
    <s v="R1013"/>
    <n v="10702.64"/>
    <x v="1"/>
    <n v="2"/>
    <x v="1"/>
    <x v="2"/>
  </r>
  <r>
    <x v="1050"/>
    <s v="Mrs."/>
    <s v="Rebecca J"/>
    <s v="Yoo"/>
    <n v="29.1"/>
    <n v="5.64"/>
    <x v="1"/>
    <s v="No"/>
    <x v="0"/>
    <s v="Sep"/>
    <n v="1976"/>
    <n v="30"/>
    <d v="1976-09-30T00:00:00"/>
    <n v="46"/>
    <n v="2"/>
    <s v="tier - 3"/>
    <s v="tier - 1"/>
    <s v="R1025"/>
    <n v="10698.38"/>
    <x v="1"/>
    <n v="0"/>
    <x v="1"/>
    <x v="2"/>
  </r>
  <r>
    <x v="1051"/>
    <s v="Mr."/>
    <s v="Austin T."/>
    <s v="Rand"/>
    <n v="30.22"/>
    <n v="4.6500000000000004"/>
    <x v="0"/>
    <s v="No"/>
    <x v="0"/>
    <s v="Aug"/>
    <n v="1977"/>
    <n v="2"/>
    <d v="1977-08-02T00:00:00"/>
    <n v="45"/>
    <n v="2"/>
    <s v="tier - 3"/>
    <s v="tier - 2"/>
    <s v="R1021"/>
    <n v="10690.11"/>
    <x v="0"/>
    <n v="0"/>
    <x v="1"/>
    <x v="2"/>
  </r>
  <r>
    <x v="1052"/>
    <s v="Ms."/>
    <s v="Jamie T"/>
    <s v="Wolfe"/>
    <n v="24.29"/>
    <n v="9.0500000000000007"/>
    <x v="0"/>
    <s v="No"/>
    <x v="0"/>
    <s v="Sep"/>
    <n v="1962"/>
    <n v="7"/>
    <d v="1962-09-07T00:00:00"/>
    <n v="60"/>
    <n v="0"/>
    <s v="tier - 3"/>
    <s v="tier - 3"/>
    <s v="R1013"/>
    <n v="10676.83"/>
    <x v="2"/>
    <n v="0"/>
    <x v="1"/>
    <x v="0"/>
  </r>
  <r>
    <x v="1053"/>
    <s v="Mr."/>
    <s v="Matthew T."/>
    <s v="Vance"/>
    <n v="29.39"/>
    <n v="4.5199999999999996"/>
    <x v="1"/>
    <s v="No"/>
    <x v="0"/>
    <s v="Nov"/>
    <n v="1976"/>
    <n v="22"/>
    <d v="1976-11-22T00:00:00"/>
    <n v="46"/>
    <n v="2"/>
    <s v="tier - 3"/>
    <s v="tier - 2"/>
    <s v="R1021"/>
    <n v="10665.44"/>
    <x v="1"/>
    <n v="0"/>
    <x v="1"/>
    <x v="2"/>
  </r>
  <r>
    <x v="1054"/>
    <s v="Mrs."/>
    <s v="Emily"/>
    <s v="Burnett"/>
    <n v="25.66"/>
    <n v="4.62"/>
    <x v="1"/>
    <s v="No"/>
    <x v="0"/>
    <s v="Aug"/>
    <n v="1964"/>
    <n v="8"/>
    <d v="1964-08-08T00:00:00"/>
    <n v="58"/>
    <n v="0"/>
    <s v="tier - 3"/>
    <s v="tier - 3"/>
    <s v="R1013"/>
    <n v="10627.81"/>
    <x v="1"/>
    <n v="1"/>
    <x v="1"/>
    <x v="2"/>
  </r>
  <r>
    <x v="1055"/>
    <s v="Ms."/>
    <s v="Gillian"/>
    <s v="Clason"/>
    <n v="39.11"/>
    <n v="5.87"/>
    <x v="0"/>
    <s v="No"/>
    <x v="0"/>
    <s v="Jul"/>
    <n v="1990"/>
    <n v="6"/>
    <d v="1990-07-06T00:00:00"/>
    <n v="32"/>
    <n v="3"/>
    <s v="tier - 3"/>
    <s v="tier - 3"/>
    <s v="R1012"/>
    <n v="10620.26"/>
    <x v="0"/>
    <n v="0"/>
    <x v="1"/>
    <x v="1"/>
  </r>
  <r>
    <x v="1056"/>
    <s v="Mrs."/>
    <s v="Brenn E."/>
    <s v="Donnelly"/>
    <n v="43.78"/>
    <n v="5.71"/>
    <x v="0"/>
    <s v="No"/>
    <x v="0"/>
    <s v="Jul"/>
    <n v="1992"/>
    <n v="23"/>
    <d v="1992-07-23T00:00:00"/>
    <n v="30"/>
    <n v="0"/>
    <s v="tier - 3"/>
    <s v="tier - 3"/>
    <s v="R1026"/>
    <n v="10617.04"/>
    <x v="0"/>
    <n v="1"/>
    <x v="1"/>
    <x v="1"/>
  </r>
  <r>
    <x v="1057"/>
    <s v="Ms."/>
    <s v="Lisa M"/>
    <s v="Pietz"/>
    <n v="24.35"/>
    <n v="9.08"/>
    <x v="0"/>
    <s v="No"/>
    <x v="0"/>
    <s v="Jun"/>
    <n v="1965"/>
    <n v="27"/>
    <d v="1965-06-27T00:00:00"/>
    <n v="57"/>
    <n v="0"/>
    <s v="tier - 3"/>
    <s v="tier - 3"/>
    <s v="R1012"/>
    <n v="10608.67"/>
    <x v="2"/>
    <n v="0"/>
    <x v="1"/>
    <x v="0"/>
  </r>
  <r>
    <x v="1058"/>
    <s v="Mr."/>
    <s v="Matt"/>
    <s v="Tegenkamp"/>
    <n v="40.299999999999997"/>
    <n v="5.3"/>
    <x v="1"/>
    <s v="No"/>
    <x v="0"/>
    <s v="Jul"/>
    <n v="1966"/>
    <n v="2"/>
    <d v="1966-07-02T00:00:00"/>
    <n v="56"/>
    <n v="0"/>
    <s v="tier - 3"/>
    <s v="tier - 3"/>
    <s v="R1011"/>
    <n v="10602.39"/>
    <x v="0"/>
    <n v="2"/>
    <x v="1"/>
    <x v="2"/>
  </r>
  <r>
    <x v="1059"/>
    <s v="Mr."/>
    <s v="Thomas A."/>
    <s v="Dover"/>
    <n v="32.774999999999999"/>
    <n v="11.76"/>
    <x v="1"/>
    <s v="No"/>
    <x v="0"/>
    <s v="Jun"/>
    <n v="1967"/>
    <n v="23"/>
    <d v="1967-06-23T00:00:00"/>
    <n v="55"/>
    <n v="0"/>
    <s v="tier - 3"/>
    <s v="tier - 2"/>
    <s v="R1012"/>
    <n v="10601.63"/>
    <x v="0"/>
    <n v="0"/>
    <x v="1"/>
    <x v="0"/>
  </r>
  <r>
    <x v="1060"/>
    <s v="Mr."/>
    <s v="Kevin J"/>
    <s v="Dockemeyer"/>
    <n v="39.6"/>
    <n v="5.1100000000000003"/>
    <x v="1"/>
    <s v="No"/>
    <x v="0"/>
    <s v="Jul"/>
    <n v="1966"/>
    <n v="20"/>
    <d v="1966-07-20T00:00:00"/>
    <n v="56"/>
    <n v="0"/>
    <s v="tier - 3"/>
    <s v="tier - 2"/>
    <s v="R1011"/>
    <n v="10601.41"/>
    <x v="0"/>
    <n v="2"/>
    <x v="1"/>
    <x v="2"/>
  </r>
  <r>
    <x v="1061"/>
    <s v="Mr."/>
    <s v="William H. III"/>
    <s v="Steele"/>
    <n v="30.97"/>
    <n v="5.54"/>
    <x v="0"/>
    <s v="No"/>
    <x v="0"/>
    <s v="Dec"/>
    <n v="1972"/>
    <n v="14"/>
    <d v="1972-12-14T00:00:00"/>
    <n v="50"/>
    <n v="3"/>
    <s v="tier - 3"/>
    <s v="tier - 1"/>
    <s v="R1012"/>
    <n v="10600.55"/>
    <x v="0"/>
    <n v="2"/>
    <x v="1"/>
    <x v="2"/>
  </r>
  <r>
    <x v="1062"/>
    <s v="Mr."/>
    <s v="Gal"/>
    <s v="Harel"/>
    <n v="27.645"/>
    <n v="8.8699999999999992"/>
    <x v="1"/>
    <s v="No"/>
    <x v="0"/>
    <s v="Nov"/>
    <n v="1967"/>
    <n v="29"/>
    <d v="1967-11-29T00:00:00"/>
    <n v="55"/>
    <n v="0"/>
    <s v="tier - 3"/>
    <s v="tier - 1"/>
    <s v="R1012"/>
    <n v="10594.5"/>
    <x v="1"/>
    <n v="0"/>
    <x v="1"/>
    <x v="0"/>
  </r>
  <r>
    <x v="1063"/>
    <s v="Mr."/>
    <s v="Anton"/>
    <s v="Aguila"/>
    <n v="34.43"/>
    <n v="5.96"/>
    <x v="1"/>
    <s v="No"/>
    <x v="0"/>
    <s v="Nov"/>
    <n v="1966"/>
    <n v="3"/>
    <d v="1966-11-03T00:00:00"/>
    <n v="56"/>
    <n v="0"/>
    <s v="tier - 3"/>
    <s v="tier - 3"/>
    <s v="R1013"/>
    <n v="10594.23"/>
    <x v="0"/>
    <n v="2"/>
    <x v="1"/>
    <x v="1"/>
  </r>
  <r>
    <x v="1064"/>
    <s v="Ms."/>
    <s v="Yazmin"/>
    <s v="Vallejo Sarmiento"/>
    <n v="39.6"/>
    <n v="4.4400000000000004"/>
    <x v="1"/>
    <s v="No"/>
    <x v="1"/>
    <s v="Dec"/>
    <n v="1969"/>
    <n v="25"/>
    <d v="1969-12-25T00:00:00"/>
    <n v="53"/>
    <n v="1"/>
    <s v="tier - 3"/>
    <s v="tier - 3"/>
    <s v="R1013"/>
    <n v="10579.71"/>
    <x v="0"/>
    <n v="1"/>
    <x v="1"/>
    <x v="2"/>
  </r>
  <r>
    <x v="1065"/>
    <s v="Mr."/>
    <s v="Florian"/>
    <s v="Beisheim"/>
    <n v="22.1"/>
    <n v="4.6500000000000004"/>
    <x v="1"/>
    <s v="No"/>
    <x v="0"/>
    <s v="Dec"/>
    <n v="1966"/>
    <n v="11"/>
    <d v="1966-12-11T00:00:00"/>
    <n v="56"/>
    <n v="0"/>
    <s v="tier - 3"/>
    <s v="tier - 3"/>
    <s v="R1011"/>
    <n v="10577.09"/>
    <x v="2"/>
    <n v="2"/>
    <x v="1"/>
    <x v="2"/>
  </r>
  <r>
    <x v="1066"/>
    <s v="Ms."/>
    <s v="Karen L"/>
    <s v="Lenhoff"/>
    <n v="33.25"/>
    <n v="5.64"/>
    <x v="1"/>
    <s v="No"/>
    <x v="1"/>
    <s v="Jul"/>
    <n v="1969"/>
    <n v="17"/>
    <d v="1969-07-17T00:00:00"/>
    <n v="53"/>
    <n v="0"/>
    <s v="tier - 3"/>
    <s v="tier - 1"/>
    <s v="R1024"/>
    <n v="10564.88"/>
    <x v="0"/>
    <n v="1"/>
    <x v="1"/>
    <x v="2"/>
  </r>
  <r>
    <x v="1067"/>
    <s v="Mr."/>
    <s v="Scott"/>
    <s v="Wehrwein"/>
    <n v="33.33"/>
    <n v="10.19"/>
    <x v="0"/>
    <s v="No"/>
    <x v="0"/>
    <s v="Jun"/>
    <n v="1971"/>
    <n v="29"/>
    <d v="1971-06-29T00:00:00"/>
    <n v="51"/>
    <n v="3"/>
    <s v="tier - 3"/>
    <s v="tier - 2"/>
    <s v="R1013"/>
    <n v="10560.49"/>
    <x v="0"/>
    <n v="0"/>
    <x v="1"/>
    <x v="0"/>
  </r>
  <r>
    <x v="1068"/>
    <s v="Ms."/>
    <s v="Claire"/>
    <s v="Wallace"/>
    <n v="30.5"/>
    <n v="10.79"/>
    <x v="0"/>
    <s v="No"/>
    <x v="0"/>
    <s v="Sep"/>
    <n v="1971"/>
    <n v="26"/>
    <d v="1971-09-26T00:00:00"/>
    <n v="51"/>
    <n v="0"/>
    <s v="tier - 3"/>
    <s v="tier - 3"/>
    <s v="R1011"/>
    <n v="10546.48"/>
    <x v="0"/>
    <n v="0"/>
    <x v="1"/>
    <x v="0"/>
  </r>
  <r>
    <x v="1069"/>
    <s v="Ms."/>
    <s v="Lynn M."/>
    <s v="Markowitz"/>
    <n v="30.3"/>
    <n v="4.24"/>
    <x v="0"/>
    <s v="No"/>
    <x v="0"/>
    <s v="Oct"/>
    <n v="1977"/>
    <n v="25"/>
    <d v="1977-10-25T00:00:00"/>
    <n v="45"/>
    <n v="2"/>
    <s v="tier - 3"/>
    <s v="tier - 1"/>
    <s v="R1012"/>
    <n v="10495.6"/>
    <x v="0"/>
    <n v="0"/>
    <x v="1"/>
    <x v="2"/>
  </r>
  <r>
    <x v="1070"/>
    <s v="Ms."/>
    <s v="Sharon"/>
    <s v="Vos"/>
    <n v="26.22"/>
    <n v="5.83"/>
    <x v="0"/>
    <s v="No"/>
    <x v="0"/>
    <s v="Oct"/>
    <n v="1972"/>
    <n v="19"/>
    <d v="1972-10-19T00:00:00"/>
    <n v="50"/>
    <n v="2"/>
    <s v="tier - 3"/>
    <s v="tier - 1"/>
    <s v="R1012"/>
    <n v="10493.95"/>
    <x v="1"/>
    <n v="2"/>
    <x v="1"/>
    <x v="1"/>
  </r>
  <r>
    <x v="1071"/>
    <s v="Mrs."/>
    <s v="Candice"/>
    <s v="McLeod"/>
    <n v="29.99"/>
    <n v="11.85"/>
    <x v="0"/>
    <s v="No"/>
    <x v="0"/>
    <s v="Aug"/>
    <n v="1978"/>
    <n v="21"/>
    <d v="1978-08-21T00:00:00"/>
    <n v="44"/>
    <n v="2"/>
    <s v="tier - 3"/>
    <s v="tier - 3"/>
    <s v="R1025"/>
    <n v="10486.55"/>
    <x v="1"/>
    <n v="0"/>
    <x v="1"/>
    <x v="0"/>
  </r>
  <r>
    <x v="1072"/>
    <s v="Ms."/>
    <s v="Jennifer D"/>
    <s v="Balcom"/>
    <n v="36.380000000000003"/>
    <n v="5.98"/>
    <x v="0"/>
    <s v="No"/>
    <x v="0"/>
    <s v="Jun"/>
    <n v="1987"/>
    <n v="28"/>
    <d v="1987-06-28T00:00:00"/>
    <n v="35"/>
    <n v="3"/>
    <s v="tier - 3"/>
    <s v="tier - 1"/>
    <s v="R1012"/>
    <n v="10464.83"/>
    <x v="0"/>
    <n v="1"/>
    <x v="1"/>
    <x v="1"/>
  </r>
  <r>
    <x v="1073"/>
    <s v="Mr."/>
    <s v="Eric"/>
    <s v="Dirth"/>
    <n v="31.16"/>
    <n v="4.26"/>
    <x v="1"/>
    <s v="No"/>
    <x v="1"/>
    <s v="Sep"/>
    <n v="1969"/>
    <n v="22"/>
    <d v="1969-09-22T00:00:00"/>
    <n v="53"/>
    <n v="1"/>
    <s v="tier - 3"/>
    <s v="tier - 1"/>
    <s v="R1012"/>
    <n v="10461.98"/>
    <x v="0"/>
    <n v="1"/>
    <x v="1"/>
    <x v="2"/>
  </r>
  <r>
    <x v="1074"/>
    <s v="Mr."/>
    <s v="Bryan"/>
    <s v="Inglish"/>
    <n v="25.55"/>
    <n v="4.96"/>
    <x v="1"/>
    <s v="No"/>
    <x v="0"/>
    <s v="Jul"/>
    <n v="1964"/>
    <n v="27"/>
    <d v="1964-07-27T00:00:00"/>
    <n v="58"/>
    <n v="0"/>
    <s v="tier - 3"/>
    <s v="tier - 1"/>
    <s v="R1013"/>
    <n v="10459.19"/>
    <x v="1"/>
    <n v="1"/>
    <x v="1"/>
    <x v="2"/>
  </r>
  <r>
    <x v="1075"/>
    <s v="Mr."/>
    <s v="Devon R."/>
    <s v="Matthews"/>
    <n v="28.77"/>
    <n v="4"/>
    <x v="1"/>
    <s v="No"/>
    <x v="0"/>
    <s v="Aug"/>
    <n v="1976"/>
    <n v="3"/>
    <d v="1976-08-03T00:00:00"/>
    <n v="46"/>
    <n v="2"/>
    <s v="tier - 3"/>
    <s v="tier - 2"/>
    <s v="R1021"/>
    <n v="10455.14"/>
    <x v="1"/>
    <n v="0"/>
    <x v="1"/>
    <x v="2"/>
  </r>
  <r>
    <x v="1076"/>
    <s v="Ms."/>
    <s v="Elena"/>
    <s v="Massa-Musiak"/>
    <n v="23.14"/>
    <n v="4.1500000000000004"/>
    <x v="1"/>
    <s v="No"/>
    <x v="0"/>
    <s v="Oct"/>
    <n v="1964"/>
    <n v="14"/>
    <d v="1964-10-14T00:00:00"/>
    <n v="58"/>
    <n v="0"/>
    <s v="tier - 3"/>
    <s v="tier - 1"/>
    <s v="R1012"/>
    <n v="10455.1"/>
    <x v="2"/>
    <n v="1"/>
    <x v="1"/>
    <x v="2"/>
  </r>
  <r>
    <x v="1077"/>
    <s v="Mr."/>
    <s v="Chris"/>
    <s v="Bailey"/>
    <n v="39.6"/>
    <n v="11.36"/>
    <x v="0"/>
    <s v="No"/>
    <x v="0"/>
    <s v="Nov"/>
    <n v="1968"/>
    <n v="8"/>
    <d v="1968-11-08T00:00:00"/>
    <n v="54"/>
    <n v="1"/>
    <s v="tier - 3"/>
    <s v="tier - 1"/>
    <s v="R1011"/>
    <n v="10450.549999999999"/>
    <x v="0"/>
    <n v="0"/>
    <x v="1"/>
    <x v="0"/>
  </r>
  <r>
    <x v="1078"/>
    <s v="Mr."/>
    <s v="Bert"/>
    <s v="Jacoby"/>
    <n v="29.2"/>
    <n v="7.53"/>
    <x v="0"/>
    <s v="No"/>
    <x v="0"/>
    <s v="Aug"/>
    <n v="1968"/>
    <n v="29"/>
    <d v="1968-08-29T00:00:00"/>
    <n v="54"/>
    <n v="1"/>
    <s v="tier - 3"/>
    <s v="tier - 3"/>
    <s v="R1011"/>
    <n v="10436.1"/>
    <x v="1"/>
    <n v="0"/>
    <x v="1"/>
    <x v="0"/>
  </r>
  <r>
    <x v="1079"/>
    <s v="Mr."/>
    <s v="John P."/>
    <s v="Crimmings"/>
    <n v="32.774999999999999"/>
    <n v="7.95"/>
    <x v="0"/>
    <s v="No"/>
    <x v="0"/>
    <s v="Aug"/>
    <n v="1968"/>
    <n v="23"/>
    <d v="1968-08-23T00:00:00"/>
    <n v="54"/>
    <n v="0"/>
    <s v="tier - 3"/>
    <s v="tier - 1"/>
    <s v="R1016"/>
    <n v="10435.07"/>
    <x v="0"/>
    <n v="0"/>
    <x v="1"/>
    <x v="0"/>
  </r>
  <r>
    <x v="1080"/>
    <s v="Mr."/>
    <s v="Daniel P"/>
    <s v="Crane"/>
    <n v="24.035"/>
    <n v="8.5"/>
    <x v="0"/>
    <s v="No"/>
    <x v="0"/>
    <s v="Dec"/>
    <n v="1968"/>
    <n v="27"/>
    <d v="1968-12-27T00:00:00"/>
    <n v="54"/>
    <n v="0"/>
    <s v="tier - 3"/>
    <s v="tier - 1"/>
    <s v="R1017"/>
    <n v="10422.92"/>
    <x v="2"/>
    <n v="0"/>
    <x v="1"/>
    <x v="0"/>
  </r>
  <r>
    <x v="1081"/>
    <s v="Mrs."/>
    <s v="Lisa K."/>
    <s v="Swartzfager"/>
    <n v="30.55"/>
    <n v="5.89"/>
    <x v="0"/>
    <s v="No"/>
    <x v="1"/>
    <s v="Nov"/>
    <n v="1979"/>
    <n v="25"/>
    <d v="1979-11-25T00:00:00"/>
    <n v="43"/>
    <n v="2"/>
    <s v="tier - 3"/>
    <s v="tier - 2"/>
    <s v="R1025"/>
    <n v="10419.65"/>
    <x v="0"/>
    <n v="1"/>
    <x v="1"/>
    <x v="1"/>
  </r>
  <r>
    <x v="1082"/>
    <s v="Mrs."/>
    <s v="Kristine"/>
    <s v="Clevenger"/>
    <n v="28.81"/>
    <n v="8.76"/>
    <x v="0"/>
    <s v="No"/>
    <x v="0"/>
    <s v="Oct"/>
    <n v="1973"/>
    <n v="11"/>
    <d v="1973-10-11T00:00:00"/>
    <n v="49"/>
    <n v="0"/>
    <s v="tier - 3"/>
    <s v="tier - 2"/>
    <s v="R1025"/>
    <n v="10419.59"/>
    <x v="1"/>
    <n v="2"/>
    <x v="1"/>
    <x v="0"/>
  </r>
  <r>
    <x v="1083"/>
    <s v="Mr."/>
    <s v="Paul A"/>
    <s v="Reichardt"/>
    <n v="31.66"/>
    <n v="4.1100000000000003"/>
    <x v="0"/>
    <s v="No"/>
    <x v="0"/>
    <s v="Oct"/>
    <n v="1980"/>
    <n v="24"/>
    <d v="1980-10-24T00:00:00"/>
    <n v="42"/>
    <n v="2"/>
    <s v="tier - 3"/>
    <s v="tier - 1"/>
    <s v="R1021"/>
    <n v="10407.98"/>
    <x v="0"/>
    <n v="0"/>
    <x v="1"/>
    <x v="2"/>
  </r>
  <r>
    <x v="1084"/>
    <s v="Mr."/>
    <s v="Bryan"/>
    <s v="Morton"/>
    <n v="28.215"/>
    <n v="7.56"/>
    <x v="1"/>
    <s v="No"/>
    <x v="0"/>
    <s v="Jun"/>
    <n v="1975"/>
    <n v="5"/>
    <d v="1975-06-05T00:00:00"/>
    <n v="48"/>
    <n v="4"/>
    <s v="tier - 3"/>
    <s v="tier - 1"/>
    <s v="R1015"/>
    <n v="10407.09"/>
    <x v="1"/>
    <n v="1"/>
    <x v="1"/>
    <x v="0"/>
  </r>
  <r>
    <x v="1085"/>
    <s v="Mr."/>
    <s v="Chris"/>
    <s v="Sunstrum"/>
    <n v="26.12"/>
    <n v="4.17"/>
    <x v="1"/>
    <s v="No"/>
    <x v="1"/>
    <s v="Jul"/>
    <n v="1969"/>
    <n v="7"/>
    <d v="1969-07-07T00:00:00"/>
    <n v="53"/>
    <n v="0"/>
    <s v="tier - 3"/>
    <s v="tier - 2"/>
    <s v="R1020"/>
    <n v="10403.27"/>
    <x v="1"/>
    <n v="1"/>
    <x v="1"/>
    <x v="2"/>
  </r>
  <r>
    <x v="1086"/>
    <s v="Ms."/>
    <s v="Milah B"/>
    <s v="Frownfelter"/>
    <n v="36.630000000000003"/>
    <n v="11.42"/>
    <x v="0"/>
    <s v="No"/>
    <x v="0"/>
    <s v="Sep"/>
    <n v="1973"/>
    <n v="19"/>
    <d v="1973-09-19T00:00:00"/>
    <n v="49"/>
    <n v="3"/>
    <s v="tier - 3"/>
    <s v="tier - 3"/>
    <s v="R1013"/>
    <n v="10381.48"/>
    <x v="0"/>
    <n v="2"/>
    <x v="1"/>
    <x v="0"/>
  </r>
  <r>
    <x v="1087"/>
    <s v="Ms."/>
    <s v="Annette M."/>
    <s v="Richter"/>
    <n v="33.344999999999999"/>
    <n v="7.33"/>
    <x v="0"/>
    <s v="No"/>
    <x v="0"/>
    <s v="Sep"/>
    <n v="1973"/>
    <n v="29"/>
    <d v="1973-09-29T00:00:00"/>
    <n v="49"/>
    <n v="2"/>
    <s v="tier - 3"/>
    <s v="tier - 3"/>
    <s v="R1024"/>
    <n v="10370.91"/>
    <x v="0"/>
    <n v="2"/>
    <x v="1"/>
    <x v="0"/>
  </r>
  <r>
    <x v="1088"/>
    <s v="Mrs."/>
    <s v="Yoko"/>
    <s v="England"/>
    <n v="27.11"/>
    <n v="6.7"/>
    <x v="0"/>
    <s v="No"/>
    <x v="0"/>
    <s v="Sep"/>
    <n v="1971"/>
    <n v="6"/>
    <d v="1971-09-06T00:00:00"/>
    <n v="51"/>
    <n v="0"/>
    <s v="tier - 3"/>
    <s v="tier - 1"/>
    <s v="R1025"/>
    <n v="10356.67"/>
    <x v="1"/>
    <n v="0"/>
    <x v="1"/>
    <x v="0"/>
  </r>
  <r>
    <x v="1089"/>
    <s v="Ms."/>
    <s v="Laura"/>
    <s v="McLean"/>
    <n v="26.6"/>
    <n v="5.27"/>
    <x v="1"/>
    <s v="No"/>
    <x v="1"/>
    <s v="Jun"/>
    <n v="1969"/>
    <n v="17"/>
    <d v="1969-06-17T00:00:00"/>
    <n v="53"/>
    <n v="0"/>
    <s v="tier - 3"/>
    <s v="tier - 1"/>
    <s v="R1012"/>
    <n v="10355.64"/>
    <x v="1"/>
    <n v="1"/>
    <x v="1"/>
    <x v="2"/>
  </r>
  <r>
    <x v="1090"/>
    <s v="Ms."/>
    <s v="Tess A."/>
    <s v="Gardner"/>
    <n v="30.41"/>
    <n v="7.72"/>
    <x v="0"/>
    <s v="No"/>
    <x v="0"/>
    <s v="Sep"/>
    <n v="1974"/>
    <n v="29"/>
    <d v="1974-09-29T00:00:00"/>
    <n v="48"/>
    <n v="0"/>
    <s v="tier - 3"/>
    <s v="tier - 1"/>
    <s v="R1012"/>
    <n v="10352.48"/>
    <x v="0"/>
    <n v="0"/>
    <x v="1"/>
    <x v="0"/>
  </r>
  <r>
    <x v="1091"/>
    <s v="Mr."/>
    <s v="William G."/>
    <s v="Lane"/>
    <n v="28.98"/>
    <n v="8.68"/>
    <x v="0"/>
    <s v="No"/>
    <x v="0"/>
    <s v="Aug"/>
    <n v="1973"/>
    <n v="8"/>
    <d v="1973-08-08T00:00:00"/>
    <n v="49"/>
    <n v="0"/>
    <s v="tier - 3"/>
    <s v="tier - 2"/>
    <s v="R1021"/>
    <n v="10345.93"/>
    <x v="1"/>
    <n v="2"/>
    <x v="1"/>
    <x v="0"/>
  </r>
  <r>
    <x v="1092"/>
    <s v="Ms."/>
    <s v="Paige"/>
    <s v="Vonachen"/>
    <n v="31.24"/>
    <n v="9.8000000000000007"/>
    <x v="0"/>
    <s v="No"/>
    <x v="0"/>
    <s v="Jul"/>
    <n v="1968"/>
    <n v="19"/>
    <d v="1968-07-19T00:00:00"/>
    <n v="54"/>
    <n v="0"/>
    <s v="tier - 3"/>
    <s v="tier - 1"/>
    <s v="R1013"/>
    <n v="10338.93"/>
    <x v="0"/>
    <n v="0"/>
    <x v="1"/>
    <x v="0"/>
  </r>
  <r>
    <x v="1093"/>
    <s v="Mr."/>
    <s v="Matthew J"/>
    <s v="Smith"/>
    <n v="31.54"/>
    <n v="4.4400000000000004"/>
    <x v="0"/>
    <s v="No"/>
    <x v="0"/>
    <s v="Jul"/>
    <n v="1982"/>
    <n v="21"/>
    <d v="1982-07-21T00:00:00"/>
    <n v="40"/>
    <n v="3"/>
    <s v="tier - 3"/>
    <s v="tier - 1"/>
    <s v="R1021"/>
    <n v="10329.06"/>
    <x v="0"/>
    <n v="0"/>
    <x v="1"/>
    <x v="2"/>
  </r>
  <r>
    <x v="1094"/>
    <s v="Mr."/>
    <s v="Matthew"/>
    <s v="Kidwell"/>
    <n v="38.6"/>
    <n v="7.19"/>
    <x v="1"/>
    <s v="No"/>
    <x v="0"/>
    <s v="Dec"/>
    <n v="1970"/>
    <n v="1"/>
    <d v="1970-12-01T00:00:00"/>
    <n v="52"/>
    <n v="2"/>
    <s v="tier - 3"/>
    <s v="tier - 3"/>
    <s v="R1011"/>
    <n v="10325.209999999999"/>
    <x v="0"/>
    <n v="2"/>
    <x v="1"/>
    <x v="0"/>
  </r>
  <r>
    <x v="1095"/>
    <s v="Mrs."/>
    <s v="Maria"/>
    <s v="Betancourth"/>
    <n v="37.950000000000003"/>
    <n v="6.06"/>
    <x v="0"/>
    <s v="No"/>
    <x v="0"/>
    <s v="Aug"/>
    <n v="1991"/>
    <n v="21"/>
    <d v="1991-08-21T00:00:00"/>
    <n v="31"/>
    <n v="3"/>
    <s v="tier - 3"/>
    <s v="tier - 1"/>
    <s v="R1026"/>
    <n v="10322.9"/>
    <x v="0"/>
    <n v="0"/>
    <x v="1"/>
    <x v="1"/>
  </r>
  <r>
    <x v="1096"/>
    <s v="Ms."/>
    <s v="Stephanie D"/>
    <s v="Henstrom"/>
    <n v="38.97"/>
    <n v="5.12"/>
    <x v="0"/>
    <s v="No"/>
    <x v="0"/>
    <s v="Nov"/>
    <n v="1991"/>
    <n v="17"/>
    <d v="1991-11-17T00:00:00"/>
    <n v="31"/>
    <n v="3"/>
    <s v="tier - 3"/>
    <s v="tier - 2"/>
    <s v="R1012"/>
    <n v="10315.91"/>
    <x v="0"/>
    <n v="0"/>
    <x v="1"/>
    <x v="2"/>
  </r>
  <r>
    <x v="1097"/>
    <s v="Ms."/>
    <s v="Tiffany"/>
    <s v="Pereira"/>
    <n v="21.2"/>
    <n v="10.72"/>
    <x v="0"/>
    <s v="No"/>
    <x v="0"/>
    <s v="Jul"/>
    <n v="1962"/>
    <n v="12"/>
    <d v="1962-07-12T00:00:00"/>
    <n v="60"/>
    <n v="0"/>
    <s v="tier - 3"/>
    <s v="tier - 3"/>
    <s v="R1012"/>
    <n v="10310.780000000001"/>
    <x v="2"/>
    <n v="0"/>
    <x v="1"/>
    <x v="0"/>
  </r>
  <r>
    <x v="1098"/>
    <s v="Ms."/>
    <s v="Sara M."/>
    <s v="Black"/>
    <n v="23.96"/>
    <n v="9.58"/>
    <x v="1"/>
    <s v="No"/>
    <x v="1"/>
    <s v="Sep"/>
    <n v="1963"/>
    <n v="24"/>
    <d v="1963-09-24T00:00:00"/>
    <n v="59"/>
    <n v="0"/>
    <s v="tier - 3"/>
    <s v="tier - 1"/>
    <s v="R1013"/>
    <n v="10308.040000000001"/>
    <x v="2"/>
    <n v="1"/>
    <x v="1"/>
    <x v="0"/>
  </r>
  <r>
    <x v="1099"/>
    <s v="Mr."/>
    <s v="Scott A."/>
    <s v="Brown"/>
    <n v="35.93"/>
    <n v="6.4"/>
    <x v="1"/>
    <s v="No"/>
    <x v="0"/>
    <s v="Sep"/>
    <n v="1988"/>
    <n v="14"/>
    <d v="1988-09-14T00:00:00"/>
    <n v="34"/>
    <n v="3"/>
    <s v="tier - 3"/>
    <s v="tier - 1"/>
    <s v="R1021"/>
    <n v="10276.99"/>
    <x v="0"/>
    <n v="1"/>
    <x v="1"/>
    <x v="1"/>
  </r>
  <r>
    <x v="1100"/>
    <s v="Mrs."/>
    <s v="Lauren"/>
    <s v="Reasoner"/>
    <n v="26.11"/>
    <n v="6.8"/>
    <x v="1"/>
    <s v="No"/>
    <x v="0"/>
    <s v="Jun"/>
    <n v="1970"/>
    <n v="21"/>
    <d v="1970-06-21T00:00:00"/>
    <n v="52"/>
    <n v="0"/>
    <s v="tier - 3"/>
    <s v="tier - 1"/>
    <s v="R1024"/>
    <n v="10274.33"/>
    <x v="1"/>
    <n v="2"/>
    <x v="1"/>
    <x v="0"/>
  </r>
  <r>
    <x v="1101"/>
    <s v="Mr."/>
    <s v="Scott"/>
    <s v="Wandzilak"/>
    <n v="32.299999999999997"/>
    <n v="9.48"/>
    <x v="0"/>
    <s v="No"/>
    <x v="0"/>
    <s v="Nov"/>
    <n v="1973"/>
    <n v="27"/>
    <d v="1973-11-27T00:00:00"/>
    <n v="49"/>
    <n v="3"/>
    <s v="tier - 3"/>
    <s v="tier - 3"/>
    <s v="R1012"/>
    <n v="10269.459999999999"/>
    <x v="0"/>
    <n v="2"/>
    <x v="1"/>
    <x v="0"/>
  </r>
  <r>
    <x v="1102"/>
    <s v="Mr."/>
    <s v="Brian A."/>
    <s v="Carver"/>
    <n v="28.69"/>
    <n v="7.45"/>
    <x v="0"/>
    <s v="No"/>
    <x v="0"/>
    <s v="Sep"/>
    <n v="1973"/>
    <n v="5"/>
    <d v="1973-09-05T00:00:00"/>
    <n v="49"/>
    <n v="3"/>
    <s v="tier - 3"/>
    <s v="tier - 2"/>
    <s v="R1012"/>
    <n v="10264.44"/>
    <x v="1"/>
    <n v="2"/>
    <x v="1"/>
    <x v="0"/>
  </r>
  <r>
    <x v="1103"/>
    <s v="Ms."/>
    <s v="Kaitlin R."/>
    <s v="Borror"/>
    <n v="31.28"/>
    <n v="6.94"/>
    <x v="1"/>
    <s v="No"/>
    <x v="0"/>
    <s v="Aug"/>
    <n v="1975"/>
    <n v="15"/>
    <d v="1975-08-15T00:00:00"/>
    <n v="47"/>
    <n v="1"/>
    <s v="tier - 3"/>
    <s v="tier - 2"/>
    <s v="R1011"/>
    <n v="10259.129999999999"/>
    <x v="0"/>
    <n v="1"/>
    <x v="1"/>
    <x v="0"/>
  </r>
  <r>
    <x v="1104"/>
    <s v="Mr."/>
    <s v="Mohammad"/>
    <s v="Saad"/>
    <n v="30.21"/>
    <n v="7.83"/>
    <x v="0"/>
    <s v="No"/>
    <x v="0"/>
    <s v="Sep"/>
    <n v="1968"/>
    <n v="23"/>
    <d v="1968-09-23T00:00:00"/>
    <n v="54"/>
    <n v="0"/>
    <s v="tier - 3"/>
    <s v="tier - 1"/>
    <s v="R1012"/>
    <n v="10231.5"/>
    <x v="0"/>
    <n v="0"/>
    <x v="1"/>
    <x v="0"/>
  </r>
  <r>
    <x v="1105"/>
    <s v="Mr."/>
    <s v="Charlie"/>
    <s v="Paul"/>
    <n v="38.28"/>
    <n v="10.17"/>
    <x v="1"/>
    <s v="No"/>
    <x v="0"/>
    <s v="Jun"/>
    <n v="1967"/>
    <n v="28"/>
    <d v="1967-06-28T00:00:00"/>
    <n v="55"/>
    <n v="0"/>
    <s v="tier - 3"/>
    <s v="tier - 3"/>
    <s v="R1013"/>
    <n v="10226.280000000001"/>
    <x v="0"/>
    <n v="0"/>
    <x v="1"/>
    <x v="0"/>
  </r>
  <r>
    <x v="1106"/>
    <s v="Mr."/>
    <s v="Brent"/>
    <s v="Trail"/>
    <n v="29.9"/>
    <n v="8.9600000000000009"/>
    <x v="1"/>
    <s v="No"/>
    <x v="0"/>
    <s v="Sep"/>
    <n v="1967"/>
    <n v="26"/>
    <d v="1967-09-26T00:00:00"/>
    <n v="55"/>
    <n v="0"/>
    <s v="tier - 3"/>
    <s v="tier - 2"/>
    <s v="R1011"/>
    <n v="10214.64"/>
    <x v="1"/>
    <n v="0"/>
    <x v="1"/>
    <x v="0"/>
  </r>
  <r>
    <x v="1107"/>
    <s v="Ms."/>
    <s v="Kelli M"/>
    <s v="Benton"/>
    <n v="23.18"/>
    <n v="6.96"/>
    <x v="1"/>
    <s v="No"/>
    <x v="0"/>
    <s v="Dec"/>
    <n v="1970"/>
    <n v="24"/>
    <d v="1970-12-24T00:00:00"/>
    <n v="52"/>
    <n v="0"/>
    <s v="tier - 3"/>
    <s v="tier - 1"/>
    <s v="R1024"/>
    <n v="10197.77"/>
    <x v="2"/>
    <n v="2"/>
    <x v="1"/>
    <x v="0"/>
  </r>
  <r>
    <x v="1108"/>
    <s v="Mrs."/>
    <s v="Sheridan H"/>
    <s v="Bauman"/>
    <n v="33.020000000000003"/>
    <n v="5.07"/>
    <x v="1"/>
    <s v="No"/>
    <x v="0"/>
    <s v="Oct"/>
    <n v="1985"/>
    <n v="16"/>
    <d v="1985-10-16T00:00:00"/>
    <n v="37"/>
    <n v="3"/>
    <s v="tier - 3"/>
    <s v="tier - 2"/>
    <s v="R1026"/>
    <n v="10191.82"/>
    <x v="0"/>
    <n v="0"/>
    <x v="1"/>
    <x v="2"/>
  </r>
  <r>
    <x v="1109"/>
    <s v="Mrs."/>
    <s v="Sarah M."/>
    <s v="Bakula"/>
    <n v="27.29"/>
    <n v="5.85"/>
    <x v="0"/>
    <s v="No"/>
    <x v="0"/>
    <s v="Jul"/>
    <n v="1972"/>
    <n v="10"/>
    <d v="1972-07-10T00:00:00"/>
    <n v="50"/>
    <n v="0"/>
    <s v="tier - 3"/>
    <s v="tier - 3"/>
    <s v="R1025"/>
    <n v="10160.870000000001"/>
    <x v="1"/>
    <n v="2"/>
    <x v="1"/>
    <x v="1"/>
  </r>
  <r>
    <x v="1110"/>
    <s v="Ms."/>
    <s v="Jennifer"/>
    <s v="Edwards"/>
    <n v="23.18"/>
    <n v="10.56"/>
    <x v="0"/>
    <s v="No"/>
    <x v="0"/>
    <s v="Oct"/>
    <n v="1973"/>
    <n v="13"/>
    <d v="1973-10-13T00:00:00"/>
    <n v="49"/>
    <n v="2"/>
    <s v="tier - 3"/>
    <s v="tier - 2"/>
    <s v="R1012"/>
    <n v="10156.780000000001"/>
    <x v="2"/>
    <n v="2"/>
    <x v="1"/>
    <x v="0"/>
  </r>
  <r>
    <x v="1111"/>
    <s v="Mrs."/>
    <s v="Laura J"/>
    <s v="Davis"/>
    <n v="32.659999999999997"/>
    <n v="8.92"/>
    <x v="1"/>
    <s v="No"/>
    <x v="0"/>
    <s v="Jun"/>
    <n v="1981"/>
    <n v="12"/>
    <d v="1981-06-12T00:00:00"/>
    <n v="41"/>
    <n v="1"/>
    <s v="tier - 3"/>
    <s v="tier - 1"/>
    <s v="R1025"/>
    <n v="10146.129999999999"/>
    <x v="0"/>
    <n v="0"/>
    <x v="1"/>
    <x v="0"/>
  </r>
  <r>
    <x v="1112"/>
    <s v="Mr."/>
    <s v="Thomas"/>
    <s v="Weiler"/>
    <n v="30.78"/>
    <n v="8.6300000000000008"/>
    <x v="0"/>
    <s v="No"/>
    <x v="0"/>
    <s v="Dec"/>
    <n v="1974"/>
    <n v="30"/>
    <d v="1974-12-30T00:00:00"/>
    <n v="48"/>
    <n v="3"/>
    <s v="tier - 3"/>
    <s v="tier - 1"/>
    <s v="R1016"/>
    <n v="10141.14"/>
    <x v="0"/>
    <n v="0"/>
    <x v="1"/>
    <x v="0"/>
  </r>
  <r>
    <x v="1113"/>
    <s v="Ms."/>
    <s v="Gisele"/>
    <s v="Schaaf"/>
    <n v="47.2"/>
    <n v="6.29"/>
    <x v="1"/>
    <s v="No"/>
    <x v="1"/>
    <s v="Sep"/>
    <n v="1997"/>
    <n v="5"/>
    <d v="1997-09-05T00:00:00"/>
    <n v="25"/>
    <n v="0"/>
    <s v="tier - 3"/>
    <s v="tier - 2"/>
    <s v="R1012"/>
    <n v="10139.84"/>
    <x v="0"/>
    <n v="1"/>
    <x v="1"/>
    <x v="1"/>
  </r>
  <r>
    <x v="1114"/>
    <s v="Ms."/>
    <s v="Myra L"/>
    <s v="Sack"/>
    <n v="31.6"/>
    <n v="5.75"/>
    <x v="0"/>
    <s v="No"/>
    <x v="0"/>
    <s v="Nov"/>
    <n v="1972"/>
    <n v="16"/>
    <d v="1972-11-16T00:00:00"/>
    <n v="50"/>
    <n v="2"/>
    <s v="tier - 3"/>
    <s v="tier - 3"/>
    <s v="R1011"/>
    <n v="10118.42"/>
    <x v="0"/>
    <n v="2"/>
    <x v="1"/>
    <x v="1"/>
  </r>
  <r>
    <x v="1115"/>
    <s v="Ms."/>
    <s v="Melissa M."/>
    <s v="Chenard"/>
    <n v="33.914999999999999"/>
    <n v="6.66"/>
    <x v="1"/>
    <s v="No"/>
    <x v="0"/>
    <s v="Jul"/>
    <n v="1975"/>
    <n v="2"/>
    <d v="1975-07-02T00:00:00"/>
    <n v="47"/>
    <n v="3"/>
    <s v="tier - 3"/>
    <s v="tier - 3"/>
    <s v="R1012"/>
    <n v="10115.01"/>
    <x v="0"/>
    <n v="1"/>
    <x v="1"/>
    <x v="0"/>
  </r>
  <r>
    <x v="1116"/>
    <s v="Ms."/>
    <s v="Eleanor F."/>
    <s v="Williamson"/>
    <n v="23.54"/>
    <n v="5.0999999999999996"/>
    <x v="0"/>
    <s v="No"/>
    <x v="0"/>
    <s v="Aug"/>
    <n v="1972"/>
    <n v="8"/>
    <d v="1972-08-08T00:00:00"/>
    <n v="50"/>
    <n v="2"/>
    <s v="tier - 3"/>
    <s v="tier - 1"/>
    <s v="R1013"/>
    <n v="10107.219999999999"/>
    <x v="2"/>
    <n v="2"/>
    <x v="1"/>
    <x v="2"/>
  </r>
  <r>
    <x v="1117"/>
    <s v="Ms."/>
    <s v="Elizabeth"/>
    <s v="Dollas"/>
    <n v="27.074999999999999"/>
    <n v="4.41"/>
    <x v="0"/>
    <s v="No"/>
    <x v="0"/>
    <s v="Oct"/>
    <n v="1972"/>
    <n v="19"/>
    <d v="1972-10-19T00:00:00"/>
    <n v="50"/>
    <n v="1"/>
    <s v="tier - 3"/>
    <s v="tier - 1"/>
    <s v="R1024"/>
    <n v="10106.129999999999"/>
    <x v="1"/>
    <n v="2"/>
    <x v="1"/>
    <x v="2"/>
  </r>
  <r>
    <x v="1118"/>
    <s v="Mr."/>
    <s v="Kenneth"/>
    <s v="Sprague"/>
    <n v="25.8"/>
    <n v="5.52"/>
    <x v="1"/>
    <s v="No"/>
    <x v="0"/>
    <s v="Dec"/>
    <n v="1976"/>
    <n v="19"/>
    <d v="1976-12-19T00:00:00"/>
    <n v="46"/>
    <n v="5"/>
    <s v="tier - 3"/>
    <s v="tier - 2"/>
    <s v="R1011"/>
    <n v="10096.969999999999"/>
    <x v="1"/>
    <n v="0"/>
    <x v="1"/>
    <x v="2"/>
  </r>
  <r>
    <x v="1119"/>
    <s v="Mr."/>
    <s v="Robert G."/>
    <s v="Michell"/>
    <n v="36.1"/>
    <n v="4.62"/>
    <x v="1"/>
    <s v="No"/>
    <x v="1"/>
    <s v="Jul"/>
    <n v="1969"/>
    <n v="3"/>
    <d v="1969-07-03T00:00:00"/>
    <n v="53"/>
    <n v="1"/>
    <s v="tier - 3"/>
    <s v="tier - 3"/>
    <s v="R1011"/>
    <n v="10085.85"/>
    <x v="0"/>
    <n v="1"/>
    <x v="1"/>
    <x v="2"/>
  </r>
  <r>
    <x v="1120"/>
    <s v="Mr."/>
    <s v="Thomas C."/>
    <s v="Datwyler"/>
    <n v="30.495000000000001"/>
    <n v="5.74"/>
    <x v="1"/>
    <s v="No"/>
    <x v="1"/>
    <s v="Oct"/>
    <n v="1969"/>
    <n v="27"/>
    <d v="1969-10-27T00:00:00"/>
    <n v="53"/>
    <n v="0"/>
    <s v="tier - 3"/>
    <s v="tier - 1"/>
    <s v="R1017"/>
    <n v="10072.06"/>
    <x v="0"/>
    <n v="1"/>
    <x v="1"/>
    <x v="1"/>
  </r>
  <r>
    <x v="1121"/>
    <s v="Mr."/>
    <s v="Matthew J."/>
    <s v="Mead"/>
    <n v="21.4"/>
    <n v="6.3"/>
    <x v="1"/>
    <s v="No"/>
    <x v="1"/>
    <s v="Aug"/>
    <n v="1969"/>
    <n v="22"/>
    <d v="1969-08-22T00:00:00"/>
    <n v="53"/>
    <n v="1"/>
    <s v="tier - 3"/>
    <s v="tier - 2"/>
    <s v="R1011"/>
    <n v="10065.41"/>
    <x v="2"/>
    <n v="1"/>
    <x v="1"/>
    <x v="1"/>
  </r>
  <r>
    <x v="1122"/>
    <s v="Ms."/>
    <s v="Mallory D."/>
    <s v="Kennedy"/>
    <n v="32.299999999999997"/>
    <n v="10.27"/>
    <x v="0"/>
    <s v="No"/>
    <x v="0"/>
    <s v="Aug"/>
    <n v="1974"/>
    <n v="30"/>
    <d v="1974-08-30T00:00:00"/>
    <n v="48"/>
    <n v="2"/>
    <s v="tier - 3"/>
    <s v="tier - 2"/>
    <s v="R1024"/>
    <n v="10043.25"/>
    <x v="0"/>
    <n v="0"/>
    <x v="1"/>
    <x v="0"/>
  </r>
  <r>
    <x v="1123"/>
    <s v="Mr."/>
    <s v="Christopher D."/>
    <s v="Czech"/>
    <n v="29.78"/>
    <n v="5.85"/>
    <x v="0"/>
    <s v="No"/>
    <x v="1"/>
    <s v="Dec"/>
    <n v="1979"/>
    <n v="28"/>
    <d v="1979-12-28T00:00:00"/>
    <n v="43"/>
    <n v="2"/>
    <s v="tier - 3"/>
    <s v="tier - 1"/>
    <s v="R1021"/>
    <n v="10027.15"/>
    <x v="1"/>
    <n v="1"/>
    <x v="1"/>
    <x v="1"/>
  </r>
  <r>
    <x v="1124"/>
    <s v="Mrs."/>
    <s v="Jamie"/>
    <s v="O'Brien"/>
    <n v="34.76"/>
    <n v="5.92"/>
    <x v="1"/>
    <s v="No"/>
    <x v="0"/>
    <s v="Jul"/>
    <n v="1988"/>
    <n v="3"/>
    <d v="1988-07-03T00:00:00"/>
    <n v="34"/>
    <n v="3"/>
    <s v="tier - 3"/>
    <s v="tier - 3"/>
    <s v="R1026"/>
    <n v="10011.44"/>
    <x v="0"/>
    <n v="1"/>
    <x v="1"/>
    <x v="1"/>
  </r>
  <r>
    <x v="1125"/>
    <s v="Ms."/>
    <s v="Ariell"/>
    <s v="Bachman"/>
    <n v="18.335000000000001"/>
    <n v="10.01"/>
    <x v="1"/>
    <s v="No"/>
    <x v="0"/>
    <s v="Aug"/>
    <n v="1970"/>
    <n v="11"/>
    <d v="1970-08-11T00:00:00"/>
    <n v="52"/>
    <n v="0"/>
    <s v="tier - 2"/>
    <s v="tier - 3"/>
    <s v="R1012"/>
    <n v="9991.0400000000009"/>
    <x v="3"/>
    <n v="2"/>
    <x v="1"/>
    <x v="0"/>
  </r>
  <r>
    <x v="1126"/>
    <s v="Mr."/>
    <s v="Christopher"/>
    <s v="Bednar"/>
    <n v="32.299999999999997"/>
    <n v="9.59"/>
    <x v="0"/>
    <s v="No"/>
    <x v="0"/>
    <s v="Oct"/>
    <n v="1971"/>
    <n v="6"/>
    <d v="1971-10-06T00:00:00"/>
    <n v="51"/>
    <n v="1"/>
    <s v="tier - 2"/>
    <s v="tier - 2"/>
    <s v="R1019"/>
    <n v="9964.06"/>
    <x v="0"/>
    <n v="0"/>
    <x v="1"/>
    <x v="0"/>
  </r>
  <r>
    <x v="1127"/>
    <s v="Mr."/>
    <s v="Ryan"/>
    <s v="Daye"/>
    <n v="27.74"/>
    <n v="10.37"/>
    <x v="0"/>
    <s v="No"/>
    <x v="0"/>
    <s v="Dec"/>
    <n v="1971"/>
    <n v="26"/>
    <d v="1971-12-26T00:00:00"/>
    <n v="51"/>
    <n v="1"/>
    <s v="tier - 2"/>
    <s v="tier - 3"/>
    <s v="R1018"/>
    <n v="9957.7199999999993"/>
    <x v="1"/>
    <n v="0"/>
    <x v="1"/>
    <x v="0"/>
  </r>
  <r>
    <x v="1128"/>
    <s v="Mr."/>
    <s v="Thomas B."/>
    <s v="Clarke"/>
    <n v="24"/>
    <n v="4.01"/>
    <x v="1"/>
    <s v="No"/>
    <x v="0"/>
    <s v="Sep"/>
    <n v="1964"/>
    <n v="11"/>
    <d v="1964-09-11T00:00:00"/>
    <n v="58"/>
    <n v="0"/>
    <s v="tier - 3"/>
    <s v="tier - 3"/>
    <s v="R1013"/>
    <n v="9933.44"/>
    <x v="2"/>
    <n v="1"/>
    <x v="1"/>
    <x v="2"/>
  </r>
  <r>
    <x v="1129"/>
    <s v="Ms."/>
    <s v="Katie"/>
    <s v="Koren"/>
    <n v="31.78"/>
    <n v="4.24"/>
    <x v="1"/>
    <s v="No"/>
    <x v="1"/>
    <s v="Dec"/>
    <n v="1983"/>
    <n v="3"/>
    <d v="1983-12-03T00:00:00"/>
    <n v="39"/>
    <n v="3"/>
    <s v="tier - 2"/>
    <s v="tier - 2"/>
    <s v="R1012"/>
    <n v="9931.9599999999991"/>
    <x v="0"/>
    <n v="1"/>
    <x v="1"/>
    <x v="2"/>
  </r>
  <r>
    <x v="1130"/>
    <s v="Mrs."/>
    <s v="Rachelle L"/>
    <s v="Kuramoto"/>
    <n v="32.25"/>
    <n v="5.36"/>
    <x v="1"/>
    <s v="No"/>
    <x v="0"/>
    <s v="Aug"/>
    <n v="1985"/>
    <n v="19"/>
    <d v="1985-08-19T00:00:00"/>
    <n v="37"/>
    <n v="3"/>
    <s v="tier - 2"/>
    <s v="tier - 3"/>
    <s v="R1025"/>
    <n v="9930.64"/>
    <x v="0"/>
    <n v="0"/>
    <x v="1"/>
    <x v="2"/>
  </r>
  <r>
    <x v="1131"/>
    <s v="Ms."/>
    <s v="Colleen"/>
    <s v="Lynn"/>
    <n v="30.114999999999998"/>
    <n v="4.99"/>
    <x v="0"/>
    <s v="No"/>
    <x v="0"/>
    <s v="Sep"/>
    <n v="1972"/>
    <n v="14"/>
    <d v="1972-09-14T00:00:00"/>
    <n v="50"/>
    <n v="1"/>
    <s v="tier - 2"/>
    <s v="tier - 3"/>
    <s v="R1012"/>
    <n v="9910.36"/>
    <x v="0"/>
    <n v="2"/>
    <x v="1"/>
    <x v="2"/>
  </r>
  <r>
    <x v="1132"/>
    <s v="Mr."/>
    <s v="Gregory A"/>
    <s v="Dierksen"/>
    <n v="22.41"/>
    <n v="8.68"/>
    <x v="0"/>
    <s v="No"/>
    <x v="0"/>
    <s v="Aug"/>
    <n v="1962"/>
    <n v="17"/>
    <d v="1962-08-17T00:00:00"/>
    <n v="60"/>
    <n v="0"/>
    <s v="tier - 3"/>
    <s v="tier - 2"/>
    <s v="R1013"/>
    <n v="9907.83"/>
    <x v="2"/>
    <n v="0"/>
    <x v="1"/>
    <x v="0"/>
  </r>
  <r>
    <x v="1133"/>
    <s v="Ms."/>
    <s v="Lara"/>
    <s v="Zoeller"/>
    <n v="45.72"/>
    <n v="4.2300000000000004"/>
    <x v="1"/>
    <s v="No"/>
    <x v="0"/>
    <s v="Jul"/>
    <n v="1996"/>
    <n v="8"/>
    <d v="1996-07-08T00:00:00"/>
    <n v="26"/>
    <n v="0"/>
    <s v="tier - 2"/>
    <s v="tier - 3"/>
    <s v="R1012"/>
    <n v="9894.69"/>
    <x v="0"/>
    <n v="0"/>
    <x v="1"/>
    <x v="2"/>
  </r>
  <r>
    <x v="1134"/>
    <s v="Ms."/>
    <s v="Megan"/>
    <s v="Flesch"/>
    <n v="25"/>
    <n v="5.32"/>
    <x v="1"/>
    <s v="No"/>
    <x v="0"/>
    <s v="Nov"/>
    <n v="1966"/>
    <n v="5"/>
    <d v="1966-11-05T00:00:00"/>
    <n v="56"/>
    <n v="0"/>
    <s v="tier - 3"/>
    <s v="tier - 3"/>
    <s v="R1013"/>
    <n v="9890.23"/>
    <x v="1"/>
    <n v="2"/>
    <x v="1"/>
    <x v="2"/>
  </r>
  <r>
    <x v="1135"/>
    <s v="Ms."/>
    <s v="Sara"/>
    <s v="Maltby"/>
    <n v="39.5"/>
    <n v="6.66"/>
    <x v="0"/>
    <s v="No"/>
    <x v="0"/>
    <s v="Nov"/>
    <n v="1971"/>
    <n v="8"/>
    <d v="1971-11-08T00:00:00"/>
    <n v="51"/>
    <n v="1"/>
    <s v="tier - 2"/>
    <s v="tier - 3"/>
    <s v="R1011"/>
    <n v="9880.07"/>
    <x v="0"/>
    <n v="0"/>
    <x v="1"/>
    <x v="0"/>
  </r>
  <r>
    <x v="1136"/>
    <s v="Ms."/>
    <s v="Lucie J."/>
    <s v="Custance"/>
    <n v="37.729999999999997"/>
    <n v="7.4"/>
    <x v="0"/>
    <s v="No"/>
    <x v="0"/>
    <s v="Oct"/>
    <n v="1971"/>
    <n v="3"/>
    <d v="1971-10-03T00:00:00"/>
    <n v="51"/>
    <n v="1"/>
    <s v="tier - 2"/>
    <s v="tier - 1"/>
    <s v="R1013"/>
    <n v="9877.61"/>
    <x v="0"/>
    <n v="0"/>
    <x v="1"/>
    <x v="0"/>
  </r>
  <r>
    <x v="1137"/>
    <s v="Ms."/>
    <s v="Elizabeth S."/>
    <s v="Choi"/>
    <n v="40.659999999999997"/>
    <n v="10.08"/>
    <x v="0"/>
    <s v="No"/>
    <x v="0"/>
    <s v="Jul"/>
    <n v="1971"/>
    <n v="3"/>
    <d v="1971-07-03T00:00:00"/>
    <n v="51"/>
    <n v="0"/>
    <s v="tier - 2"/>
    <s v="tier - 3"/>
    <s v="R1024"/>
    <n v="9875.68"/>
    <x v="0"/>
    <n v="0"/>
    <x v="1"/>
    <x v="0"/>
  </r>
  <r>
    <x v="1138"/>
    <s v="Ms."/>
    <s v="Carma S"/>
    <s v="Barnett"/>
    <n v="34.200000000000003"/>
    <n v="8.58"/>
    <x v="0"/>
    <s v="No"/>
    <x v="0"/>
    <s v="Dec"/>
    <n v="1971"/>
    <n v="22"/>
    <d v="1971-12-22T00:00:00"/>
    <n v="51"/>
    <n v="1"/>
    <s v="tier - 2"/>
    <s v="tier - 2"/>
    <s v="R1011"/>
    <n v="9872.7000000000007"/>
    <x v="0"/>
    <n v="0"/>
    <x v="1"/>
    <x v="0"/>
  </r>
  <r>
    <x v="1139"/>
    <s v="Mr."/>
    <s v="Ryan"/>
    <s v="Proulx"/>
    <n v="46.51"/>
    <n v="5.84"/>
    <x v="0"/>
    <s v="No"/>
    <x v="0"/>
    <s v="Jul"/>
    <n v="1998"/>
    <n v="6"/>
    <d v="1998-07-06T00:00:00"/>
    <n v="24"/>
    <n v="0"/>
    <s v="tier - 2"/>
    <s v="tier - 2"/>
    <s v="R1023"/>
    <n v="9870.59"/>
    <x v="0"/>
    <n v="1"/>
    <x v="1"/>
    <x v="1"/>
  </r>
  <r>
    <x v="1140"/>
    <s v="Mr."/>
    <s v="Daniel"/>
    <s v="Hamilton"/>
    <n v="28.88"/>
    <n v="4.8600000000000003"/>
    <x v="1"/>
    <s v="No"/>
    <x v="1"/>
    <s v="Aug"/>
    <n v="1969"/>
    <n v="13"/>
    <d v="1969-08-13T00:00:00"/>
    <n v="53"/>
    <n v="0"/>
    <s v="tier - 3"/>
    <s v="tier - 3"/>
    <s v="R1012"/>
    <n v="9869.81"/>
    <x v="1"/>
    <n v="1"/>
    <x v="1"/>
    <x v="2"/>
  </r>
  <r>
    <x v="1141"/>
    <s v="Ms."/>
    <s v="Sarah"/>
    <s v="Lundine"/>
    <n v="33.914999999999999"/>
    <n v="11.52"/>
    <x v="0"/>
    <s v="No"/>
    <x v="0"/>
    <s v="Nov"/>
    <n v="1971"/>
    <n v="9"/>
    <d v="1971-11-09T00:00:00"/>
    <n v="51"/>
    <n v="0"/>
    <s v="tier - 2"/>
    <s v="tier - 3"/>
    <s v="R1024"/>
    <n v="9866.2999999999993"/>
    <x v="0"/>
    <n v="0"/>
    <x v="1"/>
    <x v="0"/>
  </r>
  <r>
    <x v="1142"/>
    <s v="Mr."/>
    <s v="Matthew J"/>
    <s v="Paullin"/>
    <n v="24.32"/>
    <n v="6.15"/>
    <x v="1"/>
    <s v="No"/>
    <x v="1"/>
    <s v="Oct"/>
    <n v="1969"/>
    <n v="20"/>
    <d v="1969-10-20T00:00:00"/>
    <n v="53"/>
    <n v="0"/>
    <s v="tier - 3"/>
    <s v="tier - 3"/>
    <s v="R1012"/>
    <n v="9863.4699999999993"/>
    <x v="2"/>
    <n v="1"/>
    <x v="1"/>
    <x v="1"/>
  </r>
  <r>
    <x v="1143"/>
    <s v="Ms."/>
    <s v="Francesca"/>
    <s v="Delucia"/>
    <n v="25.8"/>
    <n v="9.94"/>
    <x v="0"/>
    <s v="No"/>
    <x v="0"/>
    <s v="Jul"/>
    <n v="1971"/>
    <n v="17"/>
    <d v="1971-07-17T00:00:00"/>
    <n v="51"/>
    <n v="1"/>
    <s v="tier - 2"/>
    <s v="tier - 2"/>
    <s v="R1011"/>
    <n v="9861.0300000000007"/>
    <x v="1"/>
    <n v="0"/>
    <x v="1"/>
    <x v="0"/>
  </r>
  <r>
    <x v="1144"/>
    <s v="Ms."/>
    <s v="Nicole"/>
    <s v="Valentine"/>
    <n v="21.56"/>
    <n v="10.56"/>
    <x v="0"/>
    <s v="No"/>
    <x v="0"/>
    <s v="Oct"/>
    <n v="1971"/>
    <n v="23"/>
    <d v="1971-10-23T00:00:00"/>
    <n v="51"/>
    <n v="1"/>
    <s v="tier - 2"/>
    <s v="tier - 3"/>
    <s v="R1013"/>
    <n v="9855.1299999999992"/>
    <x v="2"/>
    <n v="0"/>
    <x v="1"/>
    <x v="0"/>
  </r>
  <r>
    <x v="1145"/>
    <s v="Mr."/>
    <s v="Toshiyuki"/>
    <s v="Mohara"/>
    <n v="31.6"/>
    <n v="6.79"/>
    <x v="0"/>
    <s v="No"/>
    <x v="0"/>
    <s v="Nov"/>
    <n v="1968"/>
    <n v="4"/>
    <d v="1968-11-04T00:00:00"/>
    <n v="54"/>
    <n v="0"/>
    <s v="tier - 3"/>
    <s v="tier - 3"/>
    <s v="R1011"/>
    <n v="9850.43"/>
    <x v="0"/>
    <n v="0"/>
    <x v="1"/>
    <x v="0"/>
  </r>
  <r>
    <x v="1146"/>
    <s v="Mr."/>
    <s v="Tom L."/>
    <s v="Fairbrother"/>
    <n v="42.93"/>
    <n v="4.8"/>
    <x v="0"/>
    <s v="No"/>
    <x v="0"/>
    <s v="Aug"/>
    <n v="1992"/>
    <n v="13"/>
    <d v="1992-08-13T00:00:00"/>
    <n v="30"/>
    <n v="0"/>
    <s v="tier - 2"/>
    <s v="tier - 1"/>
    <s v="R1012"/>
    <n v="9844.4500000000007"/>
    <x v="0"/>
    <n v="1"/>
    <x v="1"/>
    <x v="2"/>
  </r>
  <r>
    <x v="1147"/>
    <s v="Mr."/>
    <s v="Brian"/>
    <s v="Fagan"/>
    <n v="26.72"/>
    <n v="5.75"/>
    <x v="0"/>
    <s v="No"/>
    <x v="0"/>
    <s v="Sep"/>
    <n v="1972"/>
    <n v="26"/>
    <d v="1972-09-26T00:00:00"/>
    <n v="50"/>
    <n v="0"/>
    <s v="tier - 2"/>
    <s v="tier - 3"/>
    <s v="R1021"/>
    <n v="9836.2099999999991"/>
    <x v="1"/>
    <n v="2"/>
    <x v="1"/>
    <x v="1"/>
  </r>
  <r>
    <x v="1148"/>
    <s v="Mr."/>
    <s v="Matthew"/>
    <s v="Toth"/>
    <n v="26.67"/>
    <n v="5.81"/>
    <x v="0"/>
    <s v="No"/>
    <x v="0"/>
    <s v="Jun"/>
    <n v="1972"/>
    <n v="28"/>
    <d v="1972-06-28T00:00:00"/>
    <n v="50"/>
    <n v="0"/>
    <s v="tier - 2"/>
    <s v="tier - 2"/>
    <s v="R1021"/>
    <n v="9819.25"/>
    <x v="1"/>
    <n v="2"/>
    <x v="1"/>
    <x v="1"/>
  </r>
  <r>
    <x v="1149"/>
    <s v="Ms."/>
    <s v="Julee"/>
    <s v="Guinn"/>
    <n v="42.68"/>
    <n v="9.2799999999999994"/>
    <x v="0"/>
    <s v="No"/>
    <x v="0"/>
    <s v="Sep"/>
    <n v="1973"/>
    <n v="17"/>
    <d v="1973-09-17T00:00:00"/>
    <n v="49"/>
    <n v="2"/>
    <s v="tier - 2"/>
    <s v="tier - 1"/>
    <s v="R1013"/>
    <n v="9800.89"/>
    <x v="0"/>
    <n v="2"/>
    <x v="1"/>
    <x v="0"/>
  </r>
  <r>
    <x v="1150"/>
    <s v="Mr."/>
    <s v="Christopher M."/>
    <s v="Rogers"/>
    <n v="24.31"/>
    <n v="6.37"/>
    <x v="0"/>
    <s v="No"/>
    <x v="0"/>
    <s v="Jun"/>
    <n v="1977"/>
    <n v="7"/>
    <d v="1977-06-07T00:00:00"/>
    <n v="46"/>
    <n v="5"/>
    <s v="tier - 3"/>
    <s v="tier - 2"/>
    <s v="R1013"/>
    <n v="9788.8700000000008"/>
    <x v="2"/>
    <n v="0"/>
    <x v="1"/>
    <x v="1"/>
  </r>
  <r>
    <x v="1151"/>
    <s v="Mr."/>
    <s v="Ciaran"/>
    <s v="Diviney"/>
    <n v="44.75"/>
    <n v="5.09"/>
    <x v="1"/>
    <s v="No"/>
    <x v="0"/>
    <s v="Aug"/>
    <n v="1996"/>
    <n v="8"/>
    <d v="1996-08-08T00:00:00"/>
    <n v="26"/>
    <n v="0"/>
    <s v="tier - 2"/>
    <s v="tier - 3"/>
    <s v="R1023"/>
    <n v="9787.32"/>
    <x v="0"/>
    <n v="0"/>
    <x v="1"/>
    <x v="2"/>
  </r>
  <r>
    <x v="1152"/>
    <s v="Ms."/>
    <s v="Kara"/>
    <s v="Marlatt"/>
    <n v="30.78"/>
    <n v="7.94"/>
    <x v="0"/>
    <s v="No"/>
    <x v="0"/>
    <s v="Jul"/>
    <n v="1973"/>
    <n v="7"/>
    <d v="1973-07-07T00:00:00"/>
    <n v="49"/>
    <n v="1"/>
    <s v="tier - 2"/>
    <s v="tier - 2"/>
    <s v="R1024"/>
    <n v="9778.35"/>
    <x v="0"/>
    <n v="2"/>
    <x v="1"/>
    <x v="0"/>
  </r>
  <r>
    <x v="1153"/>
    <s v="Ms."/>
    <s v="Makie"/>
    <s v="Ohler"/>
    <n v="21.86"/>
    <n v="10.95"/>
    <x v="0"/>
    <s v="No"/>
    <x v="0"/>
    <s v="Sep"/>
    <n v="1965"/>
    <n v="5"/>
    <d v="1965-09-05T00:00:00"/>
    <n v="57"/>
    <n v="0"/>
    <s v="tier - 3"/>
    <s v="tier - 1"/>
    <s v="R1012"/>
    <n v="9764.08"/>
    <x v="2"/>
    <n v="0"/>
    <x v="1"/>
    <x v="0"/>
  </r>
  <r>
    <x v="1154"/>
    <s v="Ms."/>
    <s v="Emily E"/>
    <s v="Mossler"/>
    <n v="49.09"/>
    <n v="6.3"/>
    <x v="1"/>
    <s v="No"/>
    <x v="0"/>
    <s v="Jul"/>
    <n v="2001"/>
    <n v="14"/>
    <d v="2001-07-14T00:00:00"/>
    <n v="21"/>
    <n v="0"/>
    <s v="tier - 2"/>
    <s v="tier - 2"/>
    <s v="R1012"/>
    <n v="9753.49"/>
    <x v="0"/>
    <n v="0"/>
    <x v="1"/>
    <x v="1"/>
  </r>
  <r>
    <x v="1155"/>
    <s v="Mr."/>
    <s v="Cary"/>
    <s v="Segall"/>
    <n v="47.74"/>
    <n v="8.0500000000000007"/>
    <x v="1"/>
    <s v="No"/>
    <x v="0"/>
    <s v="Jul"/>
    <n v="1970"/>
    <n v="4"/>
    <d v="1970-07-04T00:00:00"/>
    <n v="52"/>
    <n v="1"/>
    <s v="tier - 2"/>
    <s v="tier - 1"/>
    <s v="R1013"/>
    <n v="9748.91"/>
    <x v="0"/>
    <n v="2"/>
    <x v="1"/>
    <x v="0"/>
  </r>
  <r>
    <x v="1156"/>
    <s v="Mr."/>
    <s v="Steven"/>
    <s v="Sprieser"/>
    <n v="30.2"/>
    <n v="9.8800000000000008"/>
    <x v="1"/>
    <s v="No"/>
    <x v="0"/>
    <s v="Aug"/>
    <n v="1970"/>
    <n v="18"/>
    <d v="1970-08-18T00:00:00"/>
    <n v="52"/>
    <n v="1"/>
    <s v="tier - 3"/>
    <s v="tier - 1"/>
    <s v="R1011"/>
    <n v="9724.5300000000007"/>
    <x v="0"/>
    <n v="2"/>
    <x v="1"/>
    <x v="0"/>
  </r>
  <r>
    <x v="1157"/>
    <s v="Mr."/>
    <s v="Jose Antonio Sr."/>
    <s v="Blanco"/>
    <n v="33.25"/>
    <n v="7.42"/>
    <x v="1"/>
    <s v="No"/>
    <x v="0"/>
    <s v="Sep"/>
    <n v="1970"/>
    <n v="12"/>
    <d v="1970-09-12T00:00:00"/>
    <n v="52"/>
    <n v="0"/>
    <s v="tier - 3"/>
    <s v="tier - 1"/>
    <s v="R1016"/>
    <n v="9722.77"/>
    <x v="0"/>
    <n v="2"/>
    <x v="1"/>
    <x v="0"/>
  </r>
  <r>
    <x v="1158"/>
    <s v="Ms."/>
    <s v="Tatiana"/>
    <s v="Sheptock"/>
    <n v="26.6"/>
    <n v="8.4499999999999993"/>
    <x v="1"/>
    <s v="No"/>
    <x v="0"/>
    <s v="Jun"/>
    <n v="1975"/>
    <n v="27"/>
    <d v="1975-06-27T00:00:00"/>
    <n v="47"/>
    <n v="2"/>
    <s v="tier - 2"/>
    <s v="tier - 1"/>
    <s v="R1024"/>
    <n v="9715.84"/>
    <x v="1"/>
    <n v="1"/>
    <x v="1"/>
    <x v="0"/>
  </r>
  <r>
    <x v="1159"/>
    <s v="Mr."/>
    <s v="Dan T."/>
    <s v="Chruniak"/>
    <n v="26.35"/>
    <n v="6.21"/>
    <x v="0"/>
    <s v="No"/>
    <x v="0"/>
    <s v="Jul"/>
    <n v="1972"/>
    <n v="10"/>
    <d v="1972-07-10T00:00:00"/>
    <n v="50"/>
    <n v="0"/>
    <s v="tier - 2"/>
    <s v="tier - 1"/>
    <s v="R1021"/>
    <n v="9710.7099999999991"/>
    <x v="1"/>
    <n v="2"/>
    <x v="1"/>
    <x v="1"/>
  </r>
  <r>
    <x v="1160"/>
    <s v="Ms."/>
    <s v="Liisa A."/>
    <s v="Miller"/>
    <n v="39.994999999999997"/>
    <n v="4.6500000000000004"/>
    <x v="0"/>
    <s v="No"/>
    <x v="0"/>
    <s v="Sep"/>
    <n v="1977"/>
    <n v="19"/>
    <d v="1977-09-19T00:00:00"/>
    <n v="45"/>
    <n v="3"/>
    <s v="tier - 2"/>
    <s v="tier - 3"/>
    <s v="R1024"/>
    <n v="9704.67"/>
    <x v="0"/>
    <n v="0"/>
    <x v="1"/>
    <x v="2"/>
  </r>
  <r>
    <x v="1161"/>
    <s v="Ms."/>
    <s v="Kathryn E."/>
    <s v="Theis"/>
    <n v="22.92"/>
    <n v="5.87"/>
    <x v="1"/>
    <s v="No"/>
    <x v="0"/>
    <s v="Nov"/>
    <n v="1964"/>
    <n v="7"/>
    <d v="1964-11-07T00:00:00"/>
    <n v="58"/>
    <n v="0"/>
    <s v="tier - 3"/>
    <s v="tier - 3"/>
    <s v="R1013"/>
    <n v="9698.42"/>
    <x v="2"/>
    <n v="1"/>
    <x v="1"/>
    <x v="1"/>
  </r>
  <r>
    <x v="1162"/>
    <s v="Mr."/>
    <s v="Maxwell"/>
    <s v="Sadler"/>
    <n v="24.78"/>
    <n v="4.24"/>
    <x v="1"/>
    <s v="No"/>
    <x v="0"/>
    <s v="Sep"/>
    <n v="1966"/>
    <n v="16"/>
    <d v="1966-09-16T00:00:00"/>
    <n v="56"/>
    <n v="0"/>
    <s v="tier - 3"/>
    <s v="tier - 2"/>
    <s v="R1013"/>
    <n v="9684.2900000000009"/>
    <x v="2"/>
    <n v="2"/>
    <x v="1"/>
    <x v="2"/>
  </r>
  <r>
    <x v="1163"/>
    <s v="Ms."/>
    <s v="Pascale"/>
    <s v="Auger"/>
    <n v="34.07"/>
    <n v="7.81"/>
    <x v="1"/>
    <s v="No"/>
    <x v="0"/>
    <s v="Aug"/>
    <n v="1981"/>
    <n v="8"/>
    <d v="1981-08-08T00:00:00"/>
    <n v="41"/>
    <n v="1"/>
    <s v="tier - 2"/>
    <s v="tier - 3"/>
    <s v="R1011"/>
    <n v="9664.34"/>
    <x v="0"/>
    <n v="0"/>
    <x v="1"/>
    <x v="0"/>
  </r>
  <r>
    <x v="1164"/>
    <s v="Ms."/>
    <s v="Becca"/>
    <s v="Steadman"/>
    <n v="30.14"/>
    <n v="9.85"/>
    <x v="0"/>
    <s v="No"/>
    <x v="0"/>
    <s v="Jul"/>
    <n v="1974"/>
    <n v="8"/>
    <d v="1974-07-08T00:00:00"/>
    <n v="48"/>
    <n v="0"/>
    <s v="tier - 2"/>
    <s v="tier - 2"/>
    <s v="R1011"/>
    <n v="9653.81"/>
    <x v="0"/>
    <n v="0"/>
    <x v="1"/>
    <x v="0"/>
  </r>
  <r>
    <x v="1165"/>
    <s v="Ms."/>
    <s v="Grace"/>
    <s v="McCarron"/>
    <n v="18.05"/>
    <n v="6.94"/>
    <x v="0"/>
    <s v="No"/>
    <x v="0"/>
    <s v="Jul"/>
    <n v="1971"/>
    <n v="19"/>
    <d v="1971-07-19T00:00:00"/>
    <n v="51"/>
    <n v="0"/>
    <s v="tier - 2"/>
    <s v="tier - 1"/>
    <s v="R1012"/>
    <n v="9644.25"/>
    <x v="3"/>
    <n v="0"/>
    <x v="1"/>
    <x v="0"/>
  </r>
  <r>
    <x v="1166"/>
    <s v="Ms."/>
    <s v="Samantha"/>
    <s v="Roecker"/>
    <n v="37.4"/>
    <n v="11.3"/>
    <x v="1"/>
    <s v="No"/>
    <x v="0"/>
    <s v="Sep"/>
    <n v="1970"/>
    <n v="30"/>
    <d v="1970-09-30T00:00:00"/>
    <n v="52"/>
    <n v="0"/>
    <s v="tier - 2"/>
    <s v="tier - 2"/>
    <s v="R1011"/>
    <n v="9634.5400000000009"/>
    <x v="0"/>
    <n v="2"/>
    <x v="1"/>
    <x v="0"/>
  </r>
  <r>
    <x v="1167"/>
    <s v="Mrs."/>
    <s v="Nicole R."/>
    <s v="Giumarra"/>
    <n v="25.75"/>
    <n v="9.23"/>
    <x v="0"/>
    <s v="No"/>
    <x v="0"/>
    <s v="Jun"/>
    <n v="1968"/>
    <n v="22"/>
    <d v="1968-06-22T00:00:00"/>
    <n v="54"/>
    <n v="0"/>
    <s v="tier - 3"/>
    <s v="tier - 2"/>
    <s v="R1013"/>
    <n v="9630.91"/>
    <x v="1"/>
    <n v="0"/>
    <x v="1"/>
    <x v="0"/>
  </r>
  <r>
    <x v="1168"/>
    <s v="Mr."/>
    <s v="David W"/>
    <s v="Peters"/>
    <n v="32.299999999999997"/>
    <n v="4.37"/>
    <x v="0"/>
    <s v="No"/>
    <x v="0"/>
    <s v="Oct"/>
    <n v="1972"/>
    <n v="23"/>
    <d v="1972-10-23T00:00:00"/>
    <n v="50"/>
    <n v="2"/>
    <s v="tier - 2"/>
    <s v="tier - 2"/>
    <s v="R1011"/>
    <n v="9630.4"/>
    <x v="0"/>
    <n v="2"/>
    <x v="1"/>
    <x v="2"/>
  </r>
  <r>
    <x v="1169"/>
    <s v="Mr."/>
    <s v="Grant"/>
    <s v="Bower"/>
    <n v="28.61"/>
    <n v="5.76"/>
    <x v="0"/>
    <s v="No"/>
    <x v="1"/>
    <s v="Dec"/>
    <n v="1979"/>
    <n v="19"/>
    <d v="1979-12-19T00:00:00"/>
    <n v="43"/>
    <n v="2"/>
    <s v="tier - 2"/>
    <s v="tier - 2"/>
    <s v="R1021"/>
    <n v="9630.2999999999993"/>
    <x v="1"/>
    <n v="1"/>
    <x v="1"/>
    <x v="1"/>
  </r>
  <r>
    <x v="1170"/>
    <s v="Mrs."/>
    <s v="Sophia"/>
    <s v="Chen"/>
    <n v="45.41"/>
    <n v="4.96"/>
    <x v="0"/>
    <s v="No"/>
    <x v="0"/>
    <s v="Jun"/>
    <n v="1998"/>
    <n v="23"/>
    <d v="1998-06-23T00:00:00"/>
    <n v="24"/>
    <n v="0"/>
    <s v="tier - 2"/>
    <s v="tier - 2"/>
    <s v="R1026"/>
    <n v="9628.7900000000009"/>
    <x v="0"/>
    <n v="1"/>
    <x v="1"/>
    <x v="2"/>
  </r>
  <r>
    <x v="1171"/>
    <s v="Ms."/>
    <s v="Christina"/>
    <s v="Capriccioso"/>
    <n v="31.2"/>
    <n v="11.04"/>
    <x v="1"/>
    <s v="No"/>
    <x v="0"/>
    <s v="Dec"/>
    <n v="1970"/>
    <n v="16"/>
    <d v="1970-12-16T00:00:00"/>
    <n v="52"/>
    <n v="0"/>
    <s v="tier - 2"/>
    <s v="tier - 3"/>
    <s v="R1011"/>
    <n v="9625.92"/>
    <x v="0"/>
    <n v="2"/>
    <x v="1"/>
    <x v="0"/>
  </r>
  <r>
    <x v="1172"/>
    <s v="Mr."/>
    <s v="Sam L."/>
    <s v="Starbuck"/>
    <n v="29.83"/>
    <n v="7.81"/>
    <x v="1"/>
    <s v="No"/>
    <x v="0"/>
    <s v="Oct"/>
    <n v="1975"/>
    <n v="29"/>
    <d v="1975-10-29T00:00:00"/>
    <n v="47"/>
    <n v="3"/>
    <s v="tier - 3"/>
    <s v="tier - 3"/>
    <s v="R1012"/>
    <n v="9620.33"/>
    <x v="1"/>
    <n v="1"/>
    <x v="1"/>
    <x v="0"/>
  </r>
  <r>
    <x v="1173"/>
    <s v="Mrs."/>
    <s v="Haley R."/>
    <s v="McMahon"/>
    <n v="29.06"/>
    <n v="4.55"/>
    <x v="0"/>
    <s v="No"/>
    <x v="0"/>
    <s v="Aug"/>
    <n v="1982"/>
    <n v="29"/>
    <d v="1982-08-29T00:00:00"/>
    <n v="40"/>
    <n v="3"/>
    <s v="tier - 2"/>
    <s v="tier - 1"/>
    <s v="R1025"/>
    <n v="9619.18"/>
    <x v="1"/>
    <n v="0"/>
    <x v="1"/>
    <x v="2"/>
  </r>
  <r>
    <x v="1174"/>
    <s v="Mr."/>
    <s v="Ethan"/>
    <s v="Rissell"/>
    <n v="27.454999999999998"/>
    <n v="6.13"/>
    <x v="0"/>
    <s v="No"/>
    <x v="0"/>
    <s v="Dec"/>
    <n v="1972"/>
    <n v="27"/>
    <d v="1972-12-27T00:00:00"/>
    <n v="50"/>
    <n v="1"/>
    <s v="tier - 3"/>
    <s v="tier - 3"/>
    <s v="R1016"/>
    <n v="9617.66"/>
    <x v="1"/>
    <n v="2"/>
    <x v="1"/>
    <x v="1"/>
  </r>
  <r>
    <x v="1175"/>
    <s v="Mr."/>
    <s v="Andrew W"/>
    <s v="Kromroy"/>
    <n v="23.01"/>
    <n v="6.04"/>
    <x v="1"/>
    <s v="No"/>
    <x v="0"/>
    <s v="Dec"/>
    <n v="1964"/>
    <n v="15"/>
    <d v="1964-12-15T00:00:00"/>
    <n v="58"/>
    <n v="0"/>
    <s v="tier - 3"/>
    <s v="tier - 3"/>
    <s v="R1013"/>
    <n v="9597.6299999999992"/>
    <x v="2"/>
    <n v="1"/>
    <x v="1"/>
    <x v="1"/>
  </r>
  <r>
    <x v="1176"/>
    <s v="Mr."/>
    <s v="Mark G"/>
    <s v="Manfredi"/>
    <n v="31.39"/>
    <n v="8.85"/>
    <x v="1"/>
    <s v="No"/>
    <x v="0"/>
    <s v="Oct"/>
    <n v="1981"/>
    <n v="18"/>
    <d v="1981-10-18T00:00:00"/>
    <n v="41"/>
    <n v="1"/>
    <s v="tier - 2"/>
    <s v="tier - 1"/>
    <s v="R1021"/>
    <n v="9584.0400000000009"/>
    <x v="0"/>
    <n v="0"/>
    <x v="1"/>
    <x v="0"/>
  </r>
  <r>
    <x v="1177"/>
    <s v="Ms."/>
    <s v="Kasey E."/>
    <s v="Manwaring"/>
    <n v="34.770000000000003"/>
    <n v="10.54"/>
    <x v="0"/>
    <s v="No"/>
    <x v="0"/>
    <s v="Nov"/>
    <n v="1973"/>
    <n v="28"/>
    <d v="1973-11-28T00:00:00"/>
    <n v="49"/>
    <n v="1"/>
    <s v="tier - 2"/>
    <s v="tier - 3"/>
    <s v="R1012"/>
    <n v="9583.89"/>
    <x v="0"/>
    <n v="2"/>
    <x v="1"/>
    <x v="0"/>
  </r>
  <r>
    <x v="1178"/>
    <s v="Mr."/>
    <s v="Jeff"/>
    <s v="Tomaszewski"/>
    <n v="24.48"/>
    <n v="4.37"/>
    <x v="1"/>
    <s v="No"/>
    <x v="0"/>
    <s v="Dec"/>
    <n v="1966"/>
    <n v="4"/>
    <d v="1966-12-04T00:00:00"/>
    <n v="56"/>
    <n v="0"/>
    <s v="tier - 3"/>
    <s v="tier - 2"/>
    <s v="R1013"/>
    <n v="9582.5400000000009"/>
    <x v="2"/>
    <n v="2"/>
    <x v="1"/>
    <x v="2"/>
  </r>
  <r>
    <x v="1179"/>
    <s v="Ms."/>
    <s v="Amy"/>
    <s v="Gannon"/>
    <n v="22.61"/>
    <n v="9.6300000000000008"/>
    <x v="0"/>
    <s v="No"/>
    <x v="0"/>
    <s v="Dec"/>
    <n v="1973"/>
    <n v="1"/>
    <d v="1973-12-01T00:00:00"/>
    <n v="49"/>
    <n v="1"/>
    <s v="tier - 2"/>
    <s v="tier - 1"/>
    <s v="R1012"/>
    <n v="9566.99"/>
    <x v="2"/>
    <n v="2"/>
    <x v="1"/>
    <x v="0"/>
  </r>
  <r>
    <x v="1180"/>
    <s v="Mr."/>
    <s v="Adam"/>
    <s v="Frye"/>
    <n v="34.299999999999997"/>
    <n v="10.37"/>
    <x v="0"/>
    <s v="No"/>
    <x v="0"/>
    <s v="Aug"/>
    <n v="1974"/>
    <n v="14"/>
    <d v="1974-08-14T00:00:00"/>
    <n v="48"/>
    <n v="3"/>
    <s v="tier - 3"/>
    <s v="tier - 1"/>
    <s v="R1011"/>
    <n v="9563.0300000000007"/>
    <x v="0"/>
    <n v="0"/>
    <x v="1"/>
    <x v="0"/>
  </r>
  <r>
    <x v="1181"/>
    <s v="Ms."/>
    <s v="Kristin M"/>
    <s v="Jenkins"/>
    <n v="46.09"/>
    <n v="5.44"/>
    <x v="0"/>
    <s v="No"/>
    <x v="0"/>
    <s v="Sep"/>
    <n v="1972"/>
    <n v="22"/>
    <d v="1972-09-22T00:00:00"/>
    <n v="50"/>
    <n v="1"/>
    <s v="tier - 2"/>
    <s v="tier - 1"/>
    <s v="R1013"/>
    <n v="9549.57"/>
    <x v="0"/>
    <n v="2"/>
    <x v="1"/>
    <x v="2"/>
  </r>
  <r>
    <x v="1182"/>
    <s v="Ms."/>
    <s v="Mary-Lynn B."/>
    <s v="Currier"/>
    <n v="44.744999999999997"/>
    <n v="5.19"/>
    <x v="0"/>
    <s v="No"/>
    <x v="0"/>
    <s v="Sep"/>
    <n v="1972"/>
    <n v="22"/>
    <d v="1972-09-22T00:00:00"/>
    <n v="50"/>
    <n v="0"/>
    <s v="tier - 2"/>
    <s v="tier - 1"/>
    <s v="R1024"/>
    <n v="9541.7000000000007"/>
    <x v="0"/>
    <n v="2"/>
    <x v="1"/>
    <x v="2"/>
  </r>
  <r>
    <x v="1183"/>
    <s v="Mrs."/>
    <s v="Jamie A"/>
    <s v="Whittendale"/>
    <n v="26.33"/>
    <n v="11.8"/>
    <x v="1"/>
    <s v="No"/>
    <x v="0"/>
    <s v="Jul"/>
    <n v="1975"/>
    <n v="28"/>
    <d v="1975-07-28T00:00:00"/>
    <n v="47"/>
    <n v="1"/>
    <s v="tier - 2"/>
    <s v="tier - 2"/>
    <s v="R1024"/>
    <n v="9540.17"/>
    <x v="1"/>
    <n v="1"/>
    <x v="1"/>
    <x v="0"/>
  </r>
  <r>
    <x v="1184"/>
    <s v="Mr."/>
    <s v="Jeffrey A."/>
    <s v="Rixe"/>
    <n v="26.6"/>
    <n v="8.3800000000000008"/>
    <x v="0"/>
    <s v="No"/>
    <x v="0"/>
    <s v="Dec"/>
    <n v="1973"/>
    <n v="21"/>
    <d v="1973-12-21T00:00:00"/>
    <n v="49"/>
    <n v="0"/>
    <s v="tier - 2"/>
    <s v="tier - 3"/>
    <s v="R1021"/>
    <n v="9538.65"/>
    <x v="1"/>
    <n v="2"/>
    <x v="1"/>
    <x v="0"/>
  </r>
  <r>
    <x v="1185"/>
    <s v="Ms."/>
    <s v="Nicole"/>
    <s v="Ballon-Landa"/>
    <n v="27.5"/>
    <n v="7.58"/>
    <x v="0"/>
    <s v="No"/>
    <x v="0"/>
    <s v="Nov"/>
    <n v="1971"/>
    <n v="29"/>
    <d v="1971-11-29T00:00:00"/>
    <n v="51"/>
    <n v="0"/>
    <s v="tier - 2"/>
    <s v="tier - 2"/>
    <s v="R1011"/>
    <n v="9528.9"/>
    <x v="1"/>
    <n v="0"/>
    <x v="1"/>
    <x v="0"/>
  </r>
  <r>
    <x v="1186"/>
    <s v="Ms."/>
    <s v="Audrey"/>
    <s v="Zaferos"/>
    <n v="41.55"/>
    <n v="4.6100000000000003"/>
    <x v="0"/>
    <s v="No"/>
    <x v="0"/>
    <s v="Aug"/>
    <n v="1992"/>
    <n v="22"/>
    <d v="1992-08-22T00:00:00"/>
    <n v="30"/>
    <n v="0"/>
    <s v="tier - 2"/>
    <s v="tier - 1"/>
    <s v="R1012"/>
    <n v="9507.68"/>
    <x v="0"/>
    <n v="1"/>
    <x v="1"/>
    <x v="2"/>
  </r>
  <r>
    <x v="1187"/>
    <s v="Mr."/>
    <s v="Jacob"/>
    <s v="Jackson"/>
    <n v="41.47"/>
    <n v="4.7"/>
    <x v="1"/>
    <s v="No"/>
    <x v="1"/>
    <s v="Aug"/>
    <n v="1969"/>
    <n v="24"/>
    <d v="1969-08-24T00:00:00"/>
    <n v="53"/>
    <n v="0"/>
    <s v="tier - 3"/>
    <s v="tier - 2"/>
    <s v="R1013"/>
    <n v="9504.31"/>
    <x v="0"/>
    <n v="1"/>
    <x v="1"/>
    <x v="2"/>
  </r>
  <r>
    <x v="1188"/>
    <s v="Mr."/>
    <s v="Daniel S"/>
    <s v="Evans Marke"/>
    <n v="24.795000000000002"/>
    <n v="6.05"/>
    <x v="1"/>
    <s v="No"/>
    <x v="0"/>
    <s v="Nov"/>
    <n v="1976"/>
    <n v="28"/>
    <d v="1976-11-28T00:00:00"/>
    <n v="46"/>
    <n v="3"/>
    <s v="tier - 2"/>
    <s v="tier - 3"/>
    <s v="R1017"/>
    <n v="9500.57"/>
    <x v="2"/>
    <n v="0"/>
    <x v="1"/>
    <x v="1"/>
  </r>
  <r>
    <x v="1189"/>
    <s v="Mr."/>
    <s v="Marc C."/>
    <s v="Samland"/>
    <n v="29.48"/>
    <n v="5.63"/>
    <x v="1"/>
    <s v="No"/>
    <x v="1"/>
    <s v="Jun"/>
    <n v="1969"/>
    <n v="4"/>
    <d v="1969-06-04T00:00:00"/>
    <n v="54"/>
    <n v="0"/>
    <s v="tier - 2"/>
    <s v="tier - 2"/>
    <s v="R1013"/>
    <n v="9487.64"/>
    <x v="1"/>
    <n v="1"/>
    <x v="1"/>
    <x v="2"/>
  </r>
  <r>
    <x v="1190"/>
    <s v="Mr."/>
    <s v="Mark S"/>
    <s v="Shapiro"/>
    <n v="28.09"/>
    <n v="6.06"/>
    <x v="0"/>
    <s v="No"/>
    <x v="1"/>
    <s v="Jul"/>
    <n v="1979"/>
    <n v="17"/>
    <d v="1979-07-17T00:00:00"/>
    <n v="43"/>
    <n v="2"/>
    <s v="tier - 2"/>
    <s v="tier - 2"/>
    <s v="R1021"/>
    <n v="9453.92"/>
    <x v="1"/>
    <n v="1"/>
    <x v="1"/>
    <x v="1"/>
  </r>
  <r>
    <x v="1191"/>
    <s v="Mr."/>
    <s v="Dan"/>
    <s v="Snitzer"/>
    <n v="32.729999999999997"/>
    <n v="5.19"/>
    <x v="0"/>
    <s v="No"/>
    <x v="0"/>
    <s v="Nov"/>
    <n v="1987"/>
    <n v="14"/>
    <d v="1987-11-14T00:00:00"/>
    <n v="35"/>
    <n v="3"/>
    <s v="tier - 2"/>
    <s v="tier - 3"/>
    <s v="R1021"/>
    <n v="9448.42"/>
    <x v="0"/>
    <n v="1"/>
    <x v="1"/>
    <x v="2"/>
  </r>
  <r>
    <x v="1192"/>
    <s v="Ms."/>
    <s v="Gabriela"/>
    <s v="Herra Arroyo"/>
    <n v="27.36"/>
    <n v="8.9600000000000009"/>
    <x v="0"/>
    <s v="No"/>
    <x v="0"/>
    <s v="Jun"/>
    <n v="1974"/>
    <n v="8"/>
    <d v="1974-06-08T00:00:00"/>
    <n v="49"/>
    <n v="1"/>
    <s v="tier - 2"/>
    <s v="tier - 3"/>
    <s v="R1024"/>
    <n v="9447.3799999999992"/>
    <x v="1"/>
    <n v="0"/>
    <x v="1"/>
    <x v="0"/>
  </r>
  <r>
    <x v="1193"/>
    <s v="Ms."/>
    <s v="Amanda"/>
    <s v="Watters"/>
    <n v="27.265000000000001"/>
    <n v="11.39"/>
    <x v="0"/>
    <s v="No"/>
    <x v="0"/>
    <s v="Nov"/>
    <n v="1974"/>
    <n v="27"/>
    <d v="1974-11-27T00:00:00"/>
    <n v="48"/>
    <n v="1"/>
    <s v="tier - 2"/>
    <s v="tier - 1"/>
    <s v="R1024"/>
    <n v="9447.25"/>
    <x v="1"/>
    <n v="0"/>
    <x v="1"/>
    <x v="0"/>
  </r>
  <r>
    <x v="1194"/>
    <s v="Ms."/>
    <s v="Dara"/>
    <s v="Steele-Belkin"/>
    <n v="48.07"/>
    <n v="4.0599999999999996"/>
    <x v="1"/>
    <s v="No"/>
    <x v="0"/>
    <s v="Nov"/>
    <n v="1976"/>
    <n v="3"/>
    <d v="1976-11-03T00:00:00"/>
    <n v="46"/>
    <n v="2"/>
    <s v="tier - 2"/>
    <s v="tier - 1"/>
    <s v="R1024"/>
    <n v="9432.93"/>
    <x v="0"/>
    <n v="0"/>
    <x v="1"/>
    <x v="2"/>
  </r>
  <r>
    <x v="1195"/>
    <s v="Ms."/>
    <s v="Rachelle R"/>
    <s v="Christensen"/>
    <n v="30.8"/>
    <n v="5.23"/>
    <x v="1"/>
    <s v="No"/>
    <x v="0"/>
    <s v="Oct"/>
    <n v="1976"/>
    <n v="30"/>
    <d v="1976-10-30T00:00:00"/>
    <n v="46"/>
    <n v="3"/>
    <s v="tier - 2"/>
    <s v="tier - 2"/>
    <s v="R1011"/>
    <n v="9414.92"/>
    <x v="0"/>
    <n v="0"/>
    <x v="1"/>
    <x v="2"/>
  </r>
  <r>
    <x v="1196"/>
    <s v="Ms."/>
    <s v="Brenda J"/>
    <s v="Hodge"/>
    <n v="32.299999999999997"/>
    <n v="5.05"/>
    <x v="1"/>
    <s v="No"/>
    <x v="0"/>
    <s v="Oct"/>
    <n v="1976"/>
    <n v="17"/>
    <d v="1976-10-17T00:00:00"/>
    <n v="46"/>
    <n v="2"/>
    <s v="tier - 2"/>
    <s v="tier - 3"/>
    <s v="R1024"/>
    <n v="9411.01"/>
    <x v="0"/>
    <n v="0"/>
    <x v="1"/>
    <x v="2"/>
  </r>
  <r>
    <x v="1197"/>
    <s v="Mr."/>
    <s v="Tim"/>
    <s v="Rusterholz"/>
    <n v="39.700000000000003"/>
    <n v="7.34"/>
    <x v="0"/>
    <s v="No"/>
    <x v="0"/>
    <s v="Oct"/>
    <n v="1971"/>
    <n v="20"/>
    <d v="1971-10-20T00:00:00"/>
    <n v="51"/>
    <n v="1"/>
    <s v="tier - 3"/>
    <s v="tier - 3"/>
    <s v="R1011"/>
    <n v="9391.35"/>
    <x v="0"/>
    <n v="0"/>
    <x v="1"/>
    <x v="0"/>
  </r>
  <r>
    <x v="1198"/>
    <s v="Mr."/>
    <s v="Sylvain"/>
    <s v="Lafrance"/>
    <n v="35.97"/>
    <n v="8.1300000000000008"/>
    <x v="0"/>
    <s v="No"/>
    <x v="0"/>
    <s v="Dec"/>
    <n v="1971"/>
    <n v="29"/>
    <d v="1971-12-29T00:00:00"/>
    <n v="51"/>
    <n v="1"/>
    <s v="tier - 3"/>
    <s v="tier - 2"/>
    <s v="R1013"/>
    <n v="9386.16"/>
    <x v="0"/>
    <n v="0"/>
    <x v="1"/>
    <x v="0"/>
  </r>
  <r>
    <x v="1199"/>
    <s v="Mrs."/>
    <s v="Lisa M"/>
    <s v="Hallis"/>
    <n v="25.86"/>
    <n v="6.68"/>
    <x v="1"/>
    <s v="No"/>
    <x v="0"/>
    <s v="Dec"/>
    <n v="1975"/>
    <n v="2"/>
    <d v="1975-12-02T00:00:00"/>
    <n v="47"/>
    <n v="1"/>
    <s v="tier - 2"/>
    <s v="tier - 2"/>
    <s v="R1024"/>
    <n v="9380.75"/>
    <x v="1"/>
    <n v="1"/>
    <x v="1"/>
    <x v="0"/>
  </r>
  <r>
    <x v="1200"/>
    <s v="Mr."/>
    <s v="Ryan"/>
    <s v="Marshall"/>
    <n v="30.03"/>
    <n v="11.51"/>
    <x v="0"/>
    <s v="No"/>
    <x v="0"/>
    <s v="Nov"/>
    <n v="1971"/>
    <n v="26"/>
    <d v="1971-11-26T00:00:00"/>
    <n v="51"/>
    <n v="1"/>
    <s v="tier - 2"/>
    <s v="tier - 1"/>
    <s v="R1013"/>
    <n v="9377.9"/>
    <x v="0"/>
    <n v="0"/>
    <x v="1"/>
    <x v="0"/>
  </r>
  <r>
    <x v="1201"/>
    <s v="Mrs."/>
    <s v="Kaitlin M"/>
    <s v="Salowitz"/>
    <n v="25.76"/>
    <n v="6.02"/>
    <x v="1"/>
    <s v="No"/>
    <x v="1"/>
    <s v="Nov"/>
    <n v="1969"/>
    <n v="24"/>
    <d v="1969-11-24T00:00:00"/>
    <n v="53"/>
    <n v="0"/>
    <s v="tier - 2"/>
    <s v="tier - 3"/>
    <s v="R1013"/>
    <n v="9377.4500000000007"/>
    <x v="1"/>
    <n v="1"/>
    <x v="1"/>
    <x v="1"/>
  </r>
  <r>
    <x v="1202"/>
    <s v="Mr."/>
    <s v="William R."/>
    <s v="Blake"/>
    <n v="22.42"/>
    <n v="7.96"/>
    <x v="0"/>
    <s v="No"/>
    <x v="0"/>
    <s v="Oct"/>
    <n v="1971"/>
    <n v="8"/>
    <d v="1971-10-08T00:00:00"/>
    <n v="51"/>
    <n v="0"/>
    <s v="tier - 3"/>
    <s v="tier - 1"/>
    <s v="R1016"/>
    <n v="9361.33"/>
    <x v="2"/>
    <n v="0"/>
    <x v="1"/>
    <x v="0"/>
  </r>
  <r>
    <x v="1203"/>
    <s v="Mr."/>
    <s v="Bruce"/>
    <s v="Langerak"/>
    <n v="33.18"/>
    <n v="6.01"/>
    <x v="1"/>
    <s v="No"/>
    <x v="0"/>
    <s v="Jul"/>
    <n v="1988"/>
    <n v="1"/>
    <d v="1988-07-01T00:00:00"/>
    <n v="34"/>
    <n v="3"/>
    <s v="tier - 2"/>
    <s v="tier - 1"/>
    <s v="R1021"/>
    <n v="9344.2000000000007"/>
    <x v="0"/>
    <n v="1"/>
    <x v="1"/>
    <x v="1"/>
  </r>
  <r>
    <x v="1204"/>
    <s v="Mrs."/>
    <s v="Veronica"/>
    <s v="Bonilla"/>
    <n v="43.04"/>
    <n v="5.9"/>
    <x v="1"/>
    <s v="No"/>
    <x v="0"/>
    <s v="Oct"/>
    <n v="1996"/>
    <n v="12"/>
    <d v="1996-10-12T00:00:00"/>
    <n v="26"/>
    <n v="0"/>
    <s v="tier - 2"/>
    <s v="tier - 1"/>
    <s v="R1026"/>
    <n v="9338.61"/>
    <x v="0"/>
    <n v="0"/>
    <x v="1"/>
    <x v="1"/>
  </r>
  <r>
    <x v="1205"/>
    <s v="Mr."/>
    <s v="Warren"/>
    <s v="Ciabattoni"/>
    <n v="34.15"/>
    <n v="4.49"/>
    <x v="1"/>
    <s v="No"/>
    <x v="0"/>
    <s v="Jul"/>
    <n v="1988"/>
    <n v="9"/>
    <d v="1988-07-09T00:00:00"/>
    <n v="34"/>
    <n v="3"/>
    <s v="tier - 2"/>
    <s v="tier - 1"/>
    <s v="R1012"/>
    <n v="9320.26"/>
    <x v="0"/>
    <n v="1"/>
    <x v="1"/>
    <x v="2"/>
  </r>
  <r>
    <x v="1206"/>
    <s v="Mrs."/>
    <s v="Daniela"/>
    <s v="Escanero Palmer"/>
    <n v="25.78"/>
    <n v="6.25"/>
    <x v="0"/>
    <s v="No"/>
    <x v="0"/>
    <s v="Oct"/>
    <n v="1977"/>
    <n v="12"/>
    <d v="1977-10-12T00:00:00"/>
    <n v="45"/>
    <n v="2"/>
    <s v="tier - 2"/>
    <s v="tier - 1"/>
    <s v="R1024"/>
    <n v="9315.41"/>
    <x v="1"/>
    <n v="0"/>
    <x v="1"/>
    <x v="1"/>
  </r>
  <r>
    <x v="1207"/>
    <s v="Ms."/>
    <s v="Deirdre A"/>
    <s v="Lowe"/>
    <n v="21.02"/>
    <n v="9.6199999999999992"/>
    <x v="1"/>
    <s v="No"/>
    <x v="1"/>
    <s v="Jun"/>
    <n v="1963"/>
    <n v="8"/>
    <d v="1963-06-08T00:00:00"/>
    <n v="60"/>
    <n v="0"/>
    <s v="tier - 3"/>
    <s v="tier - 1"/>
    <s v="R1013"/>
    <n v="9310.81"/>
    <x v="2"/>
    <n v="1"/>
    <x v="1"/>
    <x v="0"/>
  </r>
  <r>
    <x v="1208"/>
    <s v="Mr."/>
    <s v="Mathias"/>
    <s v="Osmark"/>
    <n v="37.51"/>
    <n v="11.06"/>
    <x v="0"/>
    <s v="No"/>
    <x v="0"/>
    <s v="Oct"/>
    <n v="1973"/>
    <n v="16"/>
    <d v="1973-10-16T00:00:00"/>
    <n v="49"/>
    <n v="2"/>
    <s v="tier - 3"/>
    <s v="tier - 3"/>
    <s v="R1013"/>
    <n v="9304.7000000000007"/>
    <x v="0"/>
    <n v="2"/>
    <x v="1"/>
    <x v="0"/>
  </r>
  <r>
    <x v="1209"/>
    <s v="Mr."/>
    <s v="Matthew"/>
    <s v="Lawson"/>
    <n v="25.745000000000001"/>
    <n v="6.11"/>
    <x v="1"/>
    <s v="No"/>
    <x v="0"/>
    <s v="Nov"/>
    <n v="1976"/>
    <n v="3"/>
    <d v="1976-11-03T00:00:00"/>
    <n v="46"/>
    <n v="3"/>
    <s v="tier - 2"/>
    <s v="tier - 1"/>
    <s v="R1012"/>
    <n v="9301.89"/>
    <x v="1"/>
    <n v="0"/>
    <x v="1"/>
    <x v="1"/>
  </r>
  <r>
    <x v="1210"/>
    <s v="Mr."/>
    <s v="Kurt"/>
    <s v="Warwick"/>
    <n v="31.35"/>
    <n v="11.49"/>
    <x v="0"/>
    <s v="No"/>
    <x v="0"/>
    <s v="Sep"/>
    <n v="1973"/>
    <n v="18"/>
    <d v="1973-09-18T00:00:00"/>
    <n v="49"/>
    <n v="1"/>
    <s v="tier - 3"/>
    <s v="tier - 3"/>
    <s v="R1016"/>
    <n v="9290.14"/>
    <x v="0"/>
    <n v="2"/>
    <x v="1"/>
    <x v="0"/>
  </r>
  <r>
    <x v="1211"/>
    <s v="Mr."/>
    <s v="Samuel"/>
    <s v="Magnuson"/>
    <n v="29.83"/>
    <n v="8.68"/>
    <x v="0"/>
    <s v="No"/>
    <x v="0"/>
    <s v="Oct"/>
    <n v="1973"/>
    <n v="16"/>
    <d v="1973-10-16T00:00:00"/>
    <n v="49"/>
    <n v="1"/>
    <s v="tier - 2"/>
    <s v="tier - 3"/>
    <s v="R1018"/>
    <n v="9288.0300000000007"/>
    <x v="1"/>
    <n v="2"/>
    <x v="1"/>
    <x v="0"/>
  </r>
  <r>
    <x v="1212"/>
    <s v="Mrs."/>
    <s v="Emily"/>
    <s v="Marsh"/>
    <n v="25.49"/>
    <n v="5.68"/>
    <x v="1"/>
    <s v="No"/>
    <x v="1"/>
    <s v="Nov"/>
    <n v="1969"/>
    <n v="26"/>
    <d v="1969-11-26T00:00:00"/>
    <n v="53"/>
    <n v="0"/>
    <s v="tier - 2"/>
    <s v="tier - 3"/>
    <s v="R1013"/>
    <n v="9285.8700000000008"/>
    <x v="1"/>
    <n v="1"/>
    <x v="1"/>
    <x v="2"/>
  </r>
  <r>
    <x v="1213"/>
    <s v="Ms."/>
    <s v="Tiffany"/>
    <s v="Kari"/>
    <n v="34.1"/>
    <n v="8.4499999999999993"/>
    <x v="0"/>
    <s v="No"/>
    <x v="0"/>
    <s v="Jul"/>
    <n v="1971"/>
    <n v="2"/>
    <d v="1971-07-02T00:00:00"/>
    <n v="51"/>
    <n v="0"/>
    <s v="tier - 2"/>
    <s v="tier - 3"/>
    <s v="R1013"/>
    <n v="9283.56"/>
    <x v="0"/>
    <n v="0"/>
    <x v="1"/>
    <x v="0"/>
  </r>
  <r>
    <x v="1214"/>
    <s v="Mr."/>
    <s v="Alex F"/>
    <s v="Standiford"/>
    <n v="25.84"/>
    <n v="8.51"/>
    <x v="0"/>
    <s v="No"/>
    <x v="0"/>
    <s v="Oct"/>
    <n v="1973"/>
    <n v="27"/>
    <d v="1973-10-27T00:00:00"/>
    <n v="49"/>
    <n v="1"/>
    <s v="tier - 3"/>
    <s v="tier - 2"/>
    <s v="R1016"/>
    <n v="9282.48"/>
    <x v="1"/>
    <n v="2"/>
    <x v="1"/>
    <x v="0"/>
  </r>
  <r>
    <x v="1215"/>
    <s v="Ms."/>
    <s v="Alice"/>
    <s v="Sherwin"/>
    <n v="20.6"/>
    <n v="7.62"/>
    <x v="0"/>
    <s v="No"/>
    <x v="0"/>
    <s v="Aug"/>
    <n v="1971"/>
    <n v="6"/>
    <d v="1971-08-06T00:00:00"/>
    <n v="51"/>
    <n v="0"/>
    <s v="tier - 2"/>
    <s v="tier - 1"/>
    <s v="R1011"/>
    <n v="9264.7999999999993"/>
    <x v="2"/>
    <n v="0"/>
    <x v="1"/>
    <x v="0"/>
  </r>
  <r>
    <x v="1216"/>
    <s v="Ms."/>
    <s v="Allison M."/>
    <s v="Parker"/>
    <n v="28.88"/>
    <n v="10.18"/>
    <x v="0"/>
    <s v="No"/>
    <x v="0"/>
    <s v="Aug"/>
    <n v="1974"/>
    <n v="21"/>
    <d v="1974-08-21T00:00:00"/>
    <n v="48"/>
    <n v="1"/>
    <s v="tier - 2"/>
    <s v="tier - 1"/>
    <s v="R1012"/>
    <n v="9249.5"/>
    <x v="1"/>
    <n v="0"/>
    <x v="1"/>
    <x v="0"/>
  </r>
  <r>
    <x v="1217"/>
    <s v="Mr."/>
    <s v="Johannes Fiskerstand"/>
    <s v="Blekeli"/>
    <n v="28.24"/>
    <n v="5.36"/>
    <x v="0"/>
    <s v="No"/>
    <x v="0"/>
    <s v="Oct"/>
    <n v="1980"/>
    <n v="5"/>
    <d v="1980-10-05T00:00:00"/>
    <n v="42"/>
    <n v="2"/>
    <s v="tier - 2"/>
    <s v="tier - 1"/>
    <s v="R1021"/>
    <n v="9247.94"/>
    <x v="1"/>
    <n v="0"/>
    <x v="1"/>
    <x v="2"/>
  </r>
  <r>
    <x v="1218"/>
    <s v="Mr."/>
    <s v="Stephen"/>
    <s v="Vangampleare"/>
    <n v="25.46"/>
    <n v="11.78"/>
    <x v="1"/>
    <s v="No"/>
    <x v="0"/>
    <s v="Dec"/>
    <n v="1975"/>
    <n v="6"/>
    <d v="1975-12-06T00:00:00"/>
    <n v="47"/>
    <n v="2"/>
    <s v="tier - 3"/>
    <s v="tier - 3"/>
    <s v="R1015"/>
    <n v="9225.26"/>
    <x v="1"/>
    <n v="1"/>
    <x v="1"/>
    <x v="0"/>
  </r>
  <r>
    <x v="1219"/>
    <s v="Mr."/>
    <s v="Jon M"/>
    <s v="Hiatt"/>
    <n v="29.64"/>
    <n v="10.82"/>
    <x v="1"/>
    <s v="No"/>
    <x v="0"/>
    <s v="Dec"/>
    <n v="1981"/>
    <n v="5"/>
    <d v="1981-12-05T00:00:00"/>
    <n v="41"/>
    <n v="5"/>
    <s v="tier - 2"/>
    <s v="tier - 3"/>
    <s v="R1019"/>
    <n v="9222.4"/>
    <x v="1"/>
    <n v="0"/>
    <x v="1"/>
    <x v="0"/>
  </r>
  <r>
    <x v="1220"/>
    <s v="Mr."/>
    <s v="Fasil"/>
    <s v="Tadesse"/>
    <n v="31.27"/>
    <n v="7.73"/>
    <x v="1"/>
    <s v="No"/>
    <x v="0"/>
    <s v="Dec"/>
    <n v="1986"/>
    <n v="25"/>
    <d v="1986-12-25T00:00:00"/>
    <n v="36"/>
    <n v="3"/>
    <s v="tier - 2"/>
    <s v="tier - 3"/>
    <s v="R1021"/>
    <n v="9210.06"/>
    <x v="0"/>
    <n v="1"/>
    <x v="1"/>
    <x v="0"/>
  </r>
  <r>
    <x v="1221"/>
    <s v="Ms."/>
    <s v="Megan C."/>
    <s v="Jaswell"/>
    <n v="19.95"/>
    <n v="6.24"/>
    <x v="1"/>
    <s v="No"/>
    <x v="0"/>
    <s v="Sep"/>
    <n v="1976"/>
    <n v="10"/>
    <d v="1976-09-10T00:00:00"/>
    <n v="46"/>
    <n v="2"/>
    <s v="tier - 2"/>
    <s v="tier - 1"/>
    <s v="R1012"/>
    <n v="9193.84"/>
    <x v="2"/>
    <n v="0"/>
    <x v="1"/>
    <x v="1"/>
  </r>
  <r>
    <x v="1222"/>
    <s v="Ms."/>
    <s v="Lisa J."/>
    <s v="Phillips-Cook"/>
    <n v="21.3"/>
    <n v="10.42"/>
    <x v="0"/>
    <s v="No"/>
    <x v="0"/>
    <s v="Dec"/>
    <n v="1973"/>
    <n v="25"/>
    <d v="1973-12-25T00:00:00"/>
    <n v="49"/>
    <n v="1"/>
    <s v="tier - 2"/>
    <s v="tier - 3"/>
    <s v="R1011"/>
    <n v="9182.17"/>
    <x v="2"/>
    <n v="2"/>
    <x v="1"/>
    <x v="0"/>
  </r>
  <r>
    <x v="1223"/>
    <s v="Mr."/>
    <s v="Doron P"/>
    <s v="Clark"/>
    <n v="31.635000000000002"/>
    <n v="11.11"/>
    <x v="0"/>
    <s v="No"/>
    <x v="0"/>
    <s v="Dec"/>
    <n v="1971"/>
    <n v="29"/>
    <d v="1971-12-29T00:00:00"/>
    <n v="51"/>
    <n v="0"/>
    <s v="tier - 3"/>
    <s v="tier - 1"/>
    <s v="R1012"/>
    <n v="9174.14"/>
    <x v="0"/>
    <n v="0"/>
    <x v="1"/>
    <x v="0"/>
  </r>
  <r>
    <x v="1224"/>
    <s v="Ms."/>
    <s v="Katharina"/>
    <s v="Wang"/>
    <n v="23.9"/>
    <n v="7.67"/>
    <x v="1"/>
    <s v="No"/>
    <x v="0"/>
    <s v="Oct"/>
    <n v="1970"/>
    <n v="24"/>
    <d v="1970-10-24T00:00:00"/>
    <n v="52"/>
    <n v="0"/>
    <s v="tier - 2"/>
    <s v="tier - 2"/>
    <s v="R1012"/>
    <n v="9171.75"/>
    <x v="2"/>
    <n v="2"/>
    <x v="1"/>
    <x v="0"/>
  </r>
  <r>
    <x v="1225"/>
    <s v="Mr."/>
    <s v="Carl"/>
    <s v="Desruisseaux"/>
    <n v="34.15"/>
    <n v="6.15"/>
    <x v="0"/>
    <s v="No"/>
    <x v="0"/>
    <s v="Aug"/>
    <n v="1990"/>
    <n v="23"/>
    <d v="1990-08-23T00:00:00"/>
    <n v="32"/>
    <n v="3"/>
    <s v="tier - 2"/>
    <s v="tier - 2"/>
    <s v="R1021"/>
    <n v="9159.51"/>
    <x v="0"/>
    <n v="0"/>
    <x v="1"/>
    <x v="1"/>
  </r>
  <r>
    <x v="1226"/>
    <s v="Ms."/>
    <s v="Kelsey J."/>
    <s v="Ripp"/>
    <n v="28.71"/>
    <n v="5.71"/>
    <x v="0"/>
    <s v="No"/>
    <x v="0"/>
    <s v="Dec"/>
    <n v="1982"/>
    <n v="8"/>
    <d v="1982-12-08T00:00:00"/>
    <n v="40"/>
    <n v="3"/>
    <s v="tier - 2"/>
    <s v="tier - 1"/>
    <s v="R1012"/>
    <n v="9147.5"/>
    <x v="1"/>
    <n v="0"/>
    <x v="1"/>
    <x v="1"/>
  </r>
  <r>
    <x v="1227"/>
    <s v="Mr."/>
    <s v="Stephen A."/>
    <s v="Harris"/>
    <n v="36.700000000000003"/>
    <n v="8.6999999999999993"/>
    <x v="1"/>
    <s v="No"/>
    <x v="0"/>
    <s v="Oct"/>
    <n v="1970"/>
    <n v="18"/>
    <d v="1970-10-18T00:00:00"/>
    <n v="52"/>
    <n v="0"/>
    <s v="tier - 3"/>
    <s v="tier - 2"/>
    <s v="R1011"/>
    <n v="9144.57"/>
    <x v="0"/>
    <n v="2"/>
    <x v="1"/>
    <x v="0"/>
  </r>
  <r>
    <x v="1228"/>
    <s v="Mr."/>
    <s v="Dan"/>
    <s v="Shafer"/>
    <n v="34.1"/>
    <n v="9.0399999999999991"/>
    <x v="1"/>
    <s v="No"/>
    <x v="0"/>
    <s v="Aug"/>
    <n v="1970"/>
    <n v="12"/>
    <d v="1970-08-12T00:00:00"/>
    <n v="52"/>
    <n v="0"/>
    <s v="tier - 3"/>
    <s v="tier - 3"/>
    <s v="R1013"/>
    <n v="9140.9500000000007"/>
    <x v="0"/>
    <n v="2"/>
    <x v="1"/>
    <x v="0"/>
  </r>
  <r>
    <x v="1229"/>
    <s v="Ms."/>
    <s v="Katie C"/>
    <s v="Hemesath"/>
    <n v="25.7"/>
    <n v="5.61"/>
    <x v="0"/>
    <s v="No"/>
    <x v="0"/>
    <s v="Dec"/>
    <n v="1977"/>
    <n v="2"/>
    <d v="1977-12-02T00:00:00"/>
    <n v="45"/>
    <n v="3"/>
    <s v="tier - 2"/>
    <s v="tier - 1"/>
    <s v="R1011"/>
    <n v="9101.7999999999993"/>
    <x v="1"/>
    <n v="0"/>
    <x v="1"/>
    <x v="2"/>
  </r>
  <r>
    <x v="1230"/>
    <s v="Ms."/>
    <s v="Melissa K"/>
    <s v="Vinci"/>
    <n v="21.68"/>
    <n v="8.1199999999999992"/>
    <x v="0"/>
    <s v="No"/>
    <x v="0"/>
    <s v="Nov"/>
    <n v="1965"/>
    <n v="9"/>
    <d v="1965-11-09T00:00:00"/>
    <n v="57"/>
    <n v="0"/>
    <s v="tier - 3"/>
    <s v="tier - 1"/>
    <s v="R1011"/>
    <n v="9095.94"/>
    <x v="2"/>
    <n v="0"/>
    <x v="1"/>
    <x v="0"/>
  </r>
  <r>
    <x v="1231"/>
    <s v="Ms."/>
    <s v="Kara H"/>
    <s v="Diamond-Husmann"/>
    <n v="25.175000000000001"/>
    <n v="4.74"/>
    <x v="0"/>
    <s v="No"/>
    <x v="0"/>
    <s v="Nov"/>
    <n v="1977"/>
    <n v="4"/>
    <d v="1977-11-04T00:00:00"/>
    <n v="45"/>
    <n v="2"/>
    <s v="tier - 2"/>
    <s v="tier - 2"/>
    <s v="R1024"/>
    <n v="9095.07"/>
    <x v="1"/>
    <n v="0"/>
    <x v="1"/>
    <x v="2"/>
  </r>
  <r>
    <x v="1232"/>
    <s v="Mr."/>
    <s v="Juan Carlos"/>
    <s v="Soto"/>
    <n v="44.77"/>
    <n v="4.0599999999999996"/>
    <x v="0"/>
    <s v="No"/>
    <x v="0"/>
    <s v="Dec"/>
    <n v="1972"/>
    <n v="2"/>
    <d v="1972-12-02T00:00:00"/>
    <n v="50"/>
    <n v="1"/>
    <s v="tier - 3"/>
    <s v="tier - 2"/>
    <s v="R1013"/>
    <n v="9058.73"/>
    <x v="0"/>
    <n v="2"/>
    <x v="1"/>
    <x v="2"/>
  </r>
  <r>
    <x v="1233"/>
    <s v="Mr."/>
    <s v="John III"/>
    <s v="Howard"/>
    <n v="37.07"/>
    <n v="5.69"/>
    <x v="0"/>
    <s v="No"/>
    <x v="0"/>
    <s v="Dec"/>
    <n v="1972"/>
    <n v="7"/>
    <d v="1972-12-07T00:00:00"/>
    <n v="50"/>
    <n v="1"/>
    <s v="tier - 2"/>
    <s v="tier - 2"/>
    <s v="R1013"/>
    <n v="9048.0300000000007"/>
    <x v="0"/>
    <n v="2"/>
    <x v="1"/>
    <x v="2"/>
  </r>
  <r>
    <x v="1234"/>
    <s v="Mrs."/>
    <s v="Sarah M"/>
    <s v="Patrick"/>
    <n v="39.799999999999997"/>
    <n v="5.66"/>
    <x v="0"/>
    <s v="No"/>
    <x v="1"/>
    <s v="Dec"/>
    <n v="1993"/>
    <n v="1"/>
    <d v="1993-12-01T00:00:00"/>
    <n v="29"/>
    <n v="0"/>
    <s v="tier - 2"/>
    <s v="tier - 3"/>
    <s v="R1026"/>
    <n v="9010.2000000000007"/>
    <x v="0"/>
    <n v="1"/>
    <x v="1"/>
    <x v="2"/>
  </r>
  <r>
    <x v="1235"/>
    <s v="Mrs."/>
    <s v="Kristin C"/>
    <s v="Dacko"/>
    <n v="26.36"/>
    <n v="4.32"/>
    <x v="0"/>
    <s v="No"/>
    <x v="1"/>
    <s v="Dec"/>
    <n v="1979"/>
    <n v="16"/>
    <d v="1979-12-16T00:00:00"/>
    <n v="43"/>
    <n v="2"/>
    <s v="tier - 2"/>
    <s v="tier - 1"/>
    <s v="R1025"/>
    <n v="8998.43"/>
    <x v="1"/>
    <n v="1"/>
    <x v="1"/>
    <x v="2"/>
  </r>
  <r>
    <x v="1236"/>
    <s v="Ms."/>
    <s v="Casey M."/>
    <s v="Glassey"/>
    <n v="29.925000000000001"/>
    <n v="8.2899999999999991"/>
    <x v="0"/>
    <s v="No"/>
    <x v="0"/>
    <s v="Oct"/>
    <n v="1973"/>
    <n v="11"/>
    <d v="1973-10-11T00:00:00"/>
    <n v="49"/>
    <n v="0"/>
    <s v="tier - 2"/>
    <s v="tier - 1"/>
    <s v="R1012"/>
    <n v="8988.16"/>
    <x v="1"/>
    <n v="2"/>
    <x v="1"/>
    <x v="0"/>
  </r>
  <r>
    <x v="1237"/>
    <s v="Mr."/>
    <s v="Samuel"/>
    <s v="Frechette"/>
    <n v="37.29"/>
    <n v="10.46"/>
    <x v="0"/>
    <s v="No"/>
    <x v="0"/>
    <s v="Jul"/>
    <n v="1974"/>
    <n v="21"/>
    <d v="1974-07-21T00:00:00"/>
    <n v="48"/>
    <n v="2"/>
    <s v="tier - 2"/>
    <s v="tier - 2"/>
    <s v="R1013"/>
    <n v="8978.19"/>
    <x v="0"/>
    <n v="0"/>
    <x v="1"/>
    <x v="0"/>
  </r>
  <r>
    <x v="1238"/>
    <s v="Mr."/>
    <s v="Braulio"/>
    <s v="Benitez"/>
    <n v="30.2"/>
    <n v="11.96"/>
    <x v="0"/>
    <s v="No"/>
    <x v="0"/>
    <s v="Sep"/>
    <n v="1974"/>
    <n v="8"/>
    <d v="1974-09-08T00:00:00"/>
    <n v="48"/>
    <n v="2"/>
    <s v="tier - 3"/>
    <s v="tier - 2"/>
    <s v="R1011"/>
    <n v="8968.33"/>
    <x v="0"/>
    <n v="0"/>
    <x v="1"/>
    <x v="0"/>
  </r>
  <r>
    <x v="1239"/>
    <s v="Ms."/>
    <s v="Anne-Marie"/>
    <s v="Gauthier"/>
    <n v="24.225000000000001"/>
    <n v="4.25"/>
    <x v="1"/>
    <s v="No"/>
    <x v="1"/>
    <s v="Jul"/>
    <n v="1983"/>
    <n v="15"/>
    <d v="1983-07-15T00:00:00"/>
    <n v="39"/>
    <n v="5"/>
    <s v="tier - 2"/>
    <s v="tier - 3"/>
    <s v="R1012"/>
    <n v="8965.7999999999993"/>
    <x v="2"/>
    <n v="1"/>
    <x v="1"/>
    <x v="2"/>
  </r>
  <r>
    <x v="1240"/>
    <s v="Mr."/>
    <s v="Samuel K."/>
    <s v="Fazioli"/>
    <n v="31.445"/>
    <n v="8.33"/>
    <x v="0"/>
    <s v="No"/>
    <x v="0"/>
    <s v="Aug"/>
    <n v="1974"/>
    <n v="17"/>
    <d v="1974-08-17T00:00:00"/>
    <n v="48"/>
    <n v="1"/>
    <s v="tier - 3"/>
    <s v="tier - 2"/>
    <s v="R1016"/>
    <n v="8964.06"/>
    <x v="0"/>
    <n v="0"/>
    <x v="1"/>
    <x v="0"/>
  </r>
  <r>
    <x v="1241"/>
    <s v="Mrs."/>
    <s v="Yuki"/>
    <s v="Chorney"/>
    <n v="38.880000000000003"/>
    <n v="4.29"/>
    <x v="0"/>
    <s v="No"/>
    <x v="0"/>
    <s v="Sep"/>
    <n v="1992"/>
    <n v="27"/>
    <d v="1992-09-27T00:00:00"/>
    <n v="30"/>
    <n v="0"/>
    <s v="tier - 2"/>
    <s v="tier - 3"/>
    <s v="R1026"/>
    <n v="8954.99"/>
    <x v="0"/>
    <n v="1"/>
    <x v="1"/>
    <x v="2"/>
  </r>
  <r>
    <x v="1242"/>
    <s v="Mr."/>
    <s v="Rafer"/>
    <s v="Dannenhauer"/>
    <n v="43.89"/>
    <n v="6.32"/>
    <x v="1"/>
    <s v="No"/>
    <x v="0"/>
    <s v="Dec"/>
    <n v="1976"/>
    <n v="25"/>
    <d v="1976-12-25T00:00:00"/>
    <n v="46"/>
    <n v="3"/>
    <s v="tier - 3"/>
    <s v="tier - 2"/>
    <s v="R1013"/>
    <n v="8944.1200000000008"/>
    <x v="0"/>
    <n v="0"/>
    <x v="1"/>
    <x v="1"/>
  </r>
  <r>
    <x v="1243"/>
    <s v="Ms."/>
    <s v="Claire"/>
    <s v="McComb"/>
    <n v="25.6"/>
    <n v="5.65"/>
    <x v="0"/>
    <s v="No"/>
    <x v="0"/>
    <s v="Jun"/>
    <n v="1972"/>
    <n v="6"/>
    <d v="1972-06-06T00:00:00"/>
    <n v="51"/>
    <n v="0"/>
    <s v="tier - 2"/>
    <s v="tier - 1"/>
    <s v="R1011"/>
    <n v="8932.08"/>
    <x v="1"/>
    <n v="2"/>
    <x v="1"/>
    <x v="2"/>
  </r>
  <r>
    <x v="1244"/>
    <s v="Ms."/>
    <s v="Erynn J."/>
    <s v="Blake"/>
    <n v="29.545000000000002"/>
    <n v="8.41"/>
    <x v="1"/>
    <s v="No"/>
    <x v="0"/>
    <s v="Jul"/>
    <n v="1975"/>
    <n v="7"/>
    <d v="1975-07-07T00:00:00"/>
    <n v="47"/>
    <n v="1"/>
    <s v="tier - 2"/>
    <s v="tier - 2"/>
    <s v="R1012"/>
    <n v="8930.93"/>
    <x v="1"/>
    <n v="1"/>
    <x v="1"/>
    <x v="0"/>
  </r>
  <r>
    <x v="1245"/>
    <s v="Mr."/>
    <s v="Mahesh"/>
    <s v="Sambasivam"/>
    <n v="23.25"/>
    <n v="11.96"/>
    <x v="1"/>
    <s v="No"/>
    <x v="0"/>
    <s v="Sep"/>
    <n v="1967"/>
    <n v="6"/>
    <d v="1967-09-06T00:00:00"/>
    <n v="55"/>
    <n v="0"/>
    <s v="tier - 3"/>
    <s v="tier - 2"/>
    <s v="R1013"/>
    <n v="8908.4699999999993"/>
    <x v="2"/>
    <n v="0"/>
    <x v="1"/>
    <x v="0"/>
  </r>
  <r>
    <x v="1246"/>
    <s v="Mr."/>
    <s v="Stanley"/>
    <s v="Maina"/>
    <n v="43.95"/>
    <n v="5.17"/>
    <x v="1"/>
    <s v="No"/>
    <x v="1"/>
    <s v="Nov"/>
    <n v="1997"/>
    <n v="28"/>
    <d v="1997-11-28T00:00:00"/>
    <n v="25"/>
    <n v="0"/>
    <s v="tier - 2"/>
    <s v="tier - 2"/>
    <s v="R1012"/>
    <n v="8906.14"/>
    <x v="0"/>
    <n v="1"/>
    <x v="1"/>
    <x v="2"/>
  </r>
  <r>
    <x v="1247"/>
    <s v="Mr."/>
    <s v="Gregory"/>
    <s v="Keshian"/>
    <n v="21.85"/>
    <n v="8.76"/>
    <x v="0"/>
    <s v="No"/>
    <x v="0"/>
    <s v="Dec"/>
    <n v="1978"/>
    <n v="16"/>
    <d v="1978-12-16T00:00:00"/>
    <n v="44"/>
    <n v="3"/>
    <s v="tier - 2"/>
    <s v="tier - 3"/>
    <s v="R1017"/>
    <n v="8891.14"/>
    <x v="2"/>
    <n v="0"/>
    <x v="1"/>
    <x v="0"/>
  </r>
  <r>
    <x v="1248"/>
    <s v="Mr."/>
    <s v="Eric"/>
    <s v="Maas"/>
    <n v="25.73"/>
    <n v="7.99"/>
    <x v="0"/>
    <s v="No"/>
    <x v="0"/>
    <s v="Sep"/>
    <n v="1973"/>
    <n v="9"/>
    <d v="1973-09-09T00:00:00"/>
    <n v="49"/>
    <n v="0"/>
    <s v="tier - 2"/>
    <s v="tier - 3"/>
    <s v="R1012"/>
    <n v="8890.59"/>
    <x v="1"/>
    <n v="2"/>
    <x v="1"/>
    <x v="0"/>
  </r>
  <r>
    <x v="1249"/>
    <s v="Ms."/>
    <s v="Rachel M"/>
    <s v="Sinasac"/>
    <n v="32.229999999999997"/>
    <n v="8.59"/>
    <x v="0"/>
    <s v="No"/>
    <x v="0"/>
    <s v="Jun"/>
    <n v="1974"/>
    <n v="18"/>
    <d v="1974-06-18T00:00:00"/>
    <n v="48"/>
    <n v="1"/>
    <s v="tier - 2"/>
    <s v="tier - 3"/>
    <s v="R1013"/>
    <n v="8871.15"/>
    <x v="0"/>
    <n v="0"/>
    <x v="1"/>
    <x v="0"/>
  </r>
  <r>
    <x v="1250"/>
    <s v="Mr."/>
    <s v="Fritz"/>
    <s v="Van De Kamp"/>
    <n v="32.204999999999998"/>
    <n v="6.14"/>
    <x v="0"/>
    <s v="No"/>
    <x v="0"/>
    <s v="Nov"/>
    <n v="1972"/>
    <n v="22"/>
    <d v="1972-11-22T00:00:00"/>
    <n v="50"/>
    <n v="0"/>
    <s v="tier - 3"/>
    <s v="tier - 2"/>
    <s v="R1012"/>
    <n v="8835.26"/>
    <x v="0"/>
    <n v="2"/>
    <x v="1"/>
    <x v="1"/>
  </r>
  <r>
    <x v="1251"/>
    <s v="Mr."/>
    <s v="Brad"/>
    <s v="Ruffo"/>
    <n v="26.41"/>
    <n v="4.08"/>
    <x v="0"/>
    <s v="No"/>
    <x v="0"/>
    <s v="Nov"/>
    <n v="1972"/>
    <n v="14"/>
    <d v="1972-11-14T00:00:00"/>
    <n v="50"/>
    <n v="0"/>
    <s v="tier - 3"/>
    <s v="tier - 1"/>
    <s v="R1012"/>
    <n v="8827.2099999999991"/>
    <x v="1"/>
    <n v="2"/>
    <x v="1"/>
    <x v="2"/>
  </r>
  <r>
    <x v="1252"/>
    <s v="Ms."/>
    <s v="Claire M"/>
    <s v="Long"/>
    <n v="30.2"/>
    <n v="6.25"/>
    <x v="1"/>
    <s v="No"/>
    <x v="0"/>
    <s v="Jul"/>
    <n v="1976"/>
    <n v="14"/>
    <d v="1976-07-14T00:00:00"/>
    <n v="46"/>
    <n v="2"/>
    <s v="tier - 2"/>
    <s v="tier - 3"/>
    <s v="R1011"/>
    <n v="8825.09"/>
    <x v="0"/>
    <n v="0"/>
    <x v="1"/>
    <x v="1"/>
  </r>
  <r>
    <x v="1253"/>
    <s v="Mrs."/>
    <s v="Jennifer"/>
    <s v="Rohde"/>
    <n v="31.26"/>
    <n v="5.94"/>
    <x v="1"/>
    <s v="No"/>
    <x v="0"/>
    <s v="Aug"/>
    <n v="1988"/>
    <n v="22"/>
    <d v="1988-08-22T00:00:00"/>
    <n v="34"/>
    <n v="3"/>
    <s v="tier - 2"/>
    <s v="tier - 1"/>
    <s v="R1025"/>
    <n v="8824.27"/>
    <x v="0"/>
    <n v="1"/>
    <x v="1"/>
    <x v="1"/>
  </r>
  <r>
    <x v="1254"/>
    <s v="Ms."/>
    <s v="Maria S."/>
    <s v="Bonzi"/>
    <n v="33.725000000000001"/>
    <n v="6.45"/>
    <x v="1"/>
    <s v="No"/>
    <x v="0"/>
    <s v="Oct"/>
    <n v="1976"/>
    <n v="19"/>
    <d v="1976-10-19T00:00:00"/>
    <n v="46"/>
    <n v="1"/>
    <s v="tier - 2"/>
    <s v="tier - 3"/>
    <s v="R1024"/>
    <n v="8823.99"/>
    <x v="0"/>
    <n v="0"/>
    <x v="1"/>
    <x v="0"/>
  </r>
  <r>
    <x v="1255"/>
    <s v="Ms."/>
    <s v="Katherine E"/>
    <s v="Moore"/>
    <n v="28.9"/>
    <n v="5.74"/>
    <x v="1"/>
    <s v="No"/>
    <x v="0"/>
    <s v="Jun"/>
    <n v="1976"/>
    <n v="14"/>
    <d v="1976-06-14T00:00:00"/>
    <n v="46"/>
    <n v="2"/>
    <s v="tier - 2"/>
    <s v="tier - 1"/>
    <s v="R1011"/>
    <n v="8823.2800000000007"/>
    <x v="1"/>
    <n v="0"/>
    <x v="1"/>
    <x v="1"/>
  </r>
  <r>
    <x v="1256"/>
    <s v="Mr."/>
    <s v="Michael"/>
    <s v="McGrane"/>
    <n v="45.69"/>
    <n v="4.43"/>
    <x v="1"/>
    <s v="No"/>
    <x v="0"/>
    <s v="Nov"/>
    <n v="2001"/>
    <n v="7"/>
    <d v="2001-11-07T00:00:00"/>
    <n v="21"/>
    <n v="0"/>
    <s v="tier - 2"/>
    <s v="tier - 3"/>
    <s v="R1023"/>
    <n v="8821.8799999999992"/>
    <x v="0"/>
    <n v="0"/>
    <x v="1"/>
    <x v="2"/>
  </r>
  <r>
    <x v="1257"/>
    <s v="Ms."/>
    <s v="Roxanne"/>
    <s v="Stepnowski"/>
    <n v="21.03"/>
    <n v="6.5"/>
    <x v="0"/>
    <s v="No"/>
    <x v="0"/>
    <s v="Aug"/>
    <n v="1965"/>
    <n v="29"/>
    <d v="1965-08-29T00:00:00"/>
    <n v="57"/>
    <n v="0"/>
    <s v="tier - 3"/>
    <s v="tier - 2"/>
    <s v="R1013"/>
    <n v="8800.49"/>
    <x v="2"/>
    <n v="0"/>
    <x v="1"/>
    <x v="0"/>
  </r>
  <r>
    <x v="1258"/>
    <s v="Mr."/>
    <s v="Israel"/>
    <s v="Merkle"/>
    <n v="37"/>
    <n v="8.75"/>
    <x v="0"/>
    <s v="No"/>
    <x v="0"/>
    <s v="Jun"/>
    <n v="1971"/>
    <n v="18"/>
    <d v="1971-06-18T00:00:00"/>
    <n v="51"/>
    <n v="0"/>
    <s v="tier - 2"/>
    <s v="tier - 1"/>
    <s v="R1011"/>
    <n v="8798.59"/>
    <x v="0"/>
    <n v="0"/>
    <x v="1"/>
    <x v="0"/>
  </r>
  <r>
    <x v="1259"/>
    <s v="Mr."/>
    <s v="Samalya"/>
    <s v="Schaefer"/>
    <n v="25.4"/>
    <n v="11.96"/>
    <x v="0"/>
    <s v="No"/>
    <x v="0"/>
    <s v="Aug"/>
    <n v="1971"/>
    <n v="23"/>
    <d v="1971-08-23T00:00:00"/>
    <n v="51"/>
    <n v="0"/>
    <s v="tier - 2"/>
    <s v="tier - 3"/>
    <s v="R1011"/>
    <n v="8782.4699999999993"/>
    <x v="1"/>
    <n v="0"/>
    <x v="1"/>
    <x v="0"/>
  </r>
  <r>
    <x v="1260"/>
    <s v="Mr."/>
    <s v="Peter"/>
    <s v="Vigneron"/>
    <n v="32.299999999999997"/>
    <n v="10.54"/>
    <x v="0"/>
    <s v="No"/>
    <x v="0"/>
    <s v="Sep"/>
    <n v="1974"/>
    <n v="6"/>
    <d v="1974-09-06T00:00:00"/>
    <n v="48"/>
    <n v="1"/>
    <s v="tier - 2"/>
    <s v="tier - 3"/>
    <s v="R1012"/>
    <n v="8765.25"/>
    <x v="0"/>
    <n v="0"/>
    <x v="1"/>
    <x v="0"/>
  </r>
  <r>
    <x v="1261"/>
    <s v="Ms."/>
    <s v="Alicia"/>
    <s v="Mucci"/>
    <n v="23.94"/>
    <n v="4.54"/>
    <x v="1"/>
    <s v="No"/>
    <x v="1"/>
    <s v="Sep"/>
    <n v="1969"/>
    <n v="9"/>
    <d v="1969-09-09T00:00:00"/>
    <n v="53"/>
    <n v="0"/>
    <s v="tier - 2"/>
    <s v="tier - 1"/>
    <s v="R1013"/>
    <n v="8760.1200000000008"/>
    <x v="2"/>
    <n v="1"/>
    <x v="1"/>
    <x v="2"/>
  </r>
  <r>
    <x v="1262"/>
    <s v="Ms."/>
    <s v="Sarah K."/>
    <s v="MacDonald"/>
    <n v="46.4"/>
    <n v="5.71"/>
    <x v="0"/>
    <s v="No"/>
    <x v="0"/>
    <s v="Aug"/>
    <n v="1999"/>
    <n v="23"/>
    <d v="1999-08-23T00:00:00"/>
    <n v="23"/>
    <n v="0"/>
    <s v="tier - 2"/>
    <s v="tier - 3"/>
    <s v="R1011"/>
    <n v="8747.68"/>
    <x v="0"/>
    <n v="0"/>
    <x v="1"/>
    <x v="1"/>
  </r>
  <r>
    <x v="1263"/>
    <s v="Mr."/>
    <s v="Guomin"/>
    <s v="Deng"/>
    <n v="40.375"/>
    <n v="6.25"/>
    <x v="1"/>
    <s v="No"/>
    <x v="0"/>
    <s v="Jun"/>
    <n v="1976"/>
    <n v="17"/>
    <d v="1976-06-17T00:00:00"/>
    <n v="46"/>
    <n v="2"/>
    <s v="tier - 2"/>
    <s v="tier - 3"/>
    <s v="R1012"/>
    <n v="8733.23"/>
    <x v="0"/>
    <n v="0"/>
    <x v="1"/>
    <x v="1"/>
  </r>
  <r>
    <x v="1264"/>
    <s v="Mr."/>
    <s v="Javier"/>
    <s v="De Mata"/>
    <n v="28.7"/>
    <n v="9.4700000000000006"/>
    <x v="0"/>
    <s v="No"/>
    <x v="0"/>
    <s v="Jun"/>
    <n v="1973"/>
    <n v="25"/>
    <d v="1973-06-25T00:00:00"/>
    <n v="49"/>
    <n v="1"/>
    <s v="tier - 3"/>
    <s v="tier - 3"/>
    <s v="R1011"/>
    <n v="8703.4599999999991"/>
    <x v="1"/>
    <n v="2"/>
    <x v="1"/>
    <x v="0"/>
  </r>
  <r>
    <x v="1265"/>
    <s v="Mr."/>
    <s v="Matt"/>
    <s v="Strickland"/>
    <n v="26.63"/>
    <n v="5.7"/>
    <x v="0"/>
    <s v="No"/>
    <x v="0"/>
    <s v="Oct"/>
    <n v="1980"/>
    <n v="28"/>
    <d v="1980-10-28T00:00:00"/>
    <n v="42"/>
    <n v="2"/>
    <s v="tier - 2"/>
    <s v="tier - 3"/>
    <s v="R1021"/>
    <n v="8701.84"/>
    <x v="1"/>
    <n v="0"/>
    <x v="1"/>
    <x v="1"/>
  </r>
  <r>
    <x v="1266"/>
    <s v="Mr."/>
    <s v="Thomas S"/>
    <s v="Cheney"/>
    <n v="22.515000000000001"/>
    <n v="11.18"/>
    <x v="0"/>
    <s v="No"/>
    <x v="0"/>
    <s v="Oct"/>
    <n v="1973"/>
    <n v="11"/>
    <d v="1973-10-11T00:00:00"/>
    <n v="49"/>
    <n v="0"/>
    <s v="tier - 2"/>
    <s v="tier - 1"/>
    <s v="R1017"/>
    <n v="8688.86"/>
    <x v="2"/>
    <n v="2"/>
    <x v="1"/>
    <x v="0"/>
  </r>
  <r>
    <x v="1267"/>
    <s v="Ms."/>
    <s v="Martha Patricia"/>
    <s v="Godoy"/>
    <n v="36.575000000000003"/>
    <n v="10.98"/>
    <x v="0"/>
    <s v="No"/>
    <x v="0"/>
    <s v="Aug"/>
    <n v="1974"/>
    <n v="16"/>
    <d v="1974-08-16T00:00:00"/>
    <n v="48"/>
    <n v="0"/>
    <s v="tier - 2"/>
    <s v="tier - 1"/>
    <s v="R1012"/>
    <n v="8671.19"/>
    <x v="0"/>
    <n v="0"/>
    <x v="1"/>
    <x v="0"/>
  </r>
  <r>
    <x v="1268"/>
    <s v="Ms."/>
    <s v="Alicia"/>
    <s v="Rider"/>
    <n v="23.66"/>
    <n v="5.1100000000000003"/>
    <x v="1"/>
    <s v="No"/>
    <x v="1"/>
    <s v="Aug"/>
    <n v="1969"/>
    <n v="10"/>
    <d v="1969-08-10T00:00:00"/>
    <n v="53"/>
    <n v="0"/>
    <s v="tier - 2"/>
    <s v="tier - 3"/>
    <s v="R1013"/>
    <n v="8665.14"/>
    <x v="2"/>
    <n v="1"/>
    <x v="1"/>
    <x v="2"/>
  </r>
  <r>
    <x v="1269"/>
    <s v="Ms."/>
    <s v="Jennifer V."/>
    <s v="Evans"/>
    <n v="18.62"/>
    <n v="10.24"/>
    <x v="0"/>
    <s v="No"/>
    <x v="0"/>
    <s v="Oct"/>
    <n v="1965"/>
    <n v="21"/>
    <d v="1965-10-21T00:00:00"/>
    <n v="57"/>
    <n v="0"/>
    <s v="tier - 3"/>
    <s v="tier - 2"/>
    <s v="R1012"/>
    <n v="8665.09"/>
    <x v="2"/>
    <n v="0"/>
    <x v="1"/>
    <x v="0"/>
  </r>
  <r>
    <x v="1270"/>
    <s v="Mr."/>
    <s v="Michael W."/>
    <s v="Anderson"/>
    <n v="19.190000000000001"/>
    <n v="7.71"/>
    <x v="1"/>
    <s v="No"/>
    <x v="0"/>
    <s v="Aug"/>
    <n v="1975"/>
    <n v="3"/>
    <d v="1975-08-03T00:00:00"/>
    <n v="47"/>
    <n v="1"/>
    <s v="tier - 2"/>
    <s v="tier - 2"/>
    <s v="R1017"/>
    <n v="8627.5400000000009"/>
    <x v="2"/>
    <n v="1"/>
    <x v="1"/>
    <x v="0"/>
  </r>
  <r>
    <x v="1271"/>
    <s v="Mr."/>
    <s v="Eddie C"/>
    <s v="Walters"/>
    <n v="27.5"/>
    <n v="6.03"/>
    <x v="0"/>
    <s v="No"/>
    <x v="0"/>
    <s v="Sep"/>
    <n v="1977"/>
    <n v="2"/>
    <d v="1977-09-02T00:00:00"/>
    <n v="45"/>
    <n v="3"/>
    <s v="tier - 2"/>
    <s v="tier - 3"/>
    <s v="R1011"/>
    <n v="8615.2999999999993"/>
    <x v="1"/>
    <n v="0"/>
    <x v="1"/>
    <x v="1"/>
  </r>
  <r>
    <x v="1272"/>
    <s v="Mr."/>
    <s v="Maxime M"/>
    <s v="Leboeuf"/>
    <n v="27.36"/>
    <n v="5.96"/>
    <x v="0"/>
    <s v="No"/>
    <x v="1"/>
    <s v="Jul"/>
    <n v="1979"/>
    <n v="17"/>
    <d v="1979-07-17T00:00:00"/>
    <n v="43"/>
    <n v="3"/>
    <s v="tier - 1"/>
    <s v="tier - 2"/>
    <s v="R1014"/>
    <n v="8606.2199999999993"/>
    <x v="1"/>
    <n v="1"/>
    <x v="1"/>
    <x v="1"/>
  </r>
  <r>
    <x v="1273"/>
    <s v="Mr."/>
    <s v="Mark D"/>
    <s v="Scheibel"/>
    <n v="20.350000000000001"/>
    <n v="4.16"/>
    <x v="0"/>
    <s v="No"/>
    <x v="0"/>
    <s v="Oct"/>
    <n v="1977"/>
    <n v="15"/>
    <d v="1977-10-15T00:00:00"/>
    <n v="45"/>
    <n v="3"/>
    <s v="tier - 2"/>
    <s v="tier - 2"/>
    <s v="R1013"/>
    <n v="8605.36"/>
    <x v="2"/>
    <n v="0"/>
    <x v="1"/>
    <x v="2"/>
  </r>
  <r>
    <x v="1274"/>
    <s v="Mr."/>
    <s v="Adam"/>
    <s v="Ritter"/>
    <n v="24.035"/>
    <n v="6.11"/>
    <x v="0"/>
    <s v="No"/>
    <x v="0"/>
    <s v="Nov"/>
    <n v="1977"/>
    <n v="12"/>
    <d v="1977-11-12T00:00:00"/>
    <n v="45"/>
    <n v="2"/>
    <s v="tier - 3"/>
    <s v="tier - 2"/>
    <s v="R1016"/>
    <n v="8604.48"/>
    <x v="2"/>
    <n v="0"/>
    <x v="1"/>
    <x v="1"/>
  </r>
  <r>
    <x v="1275"/>
    <s v="Mr."/>
    <s v="Justin M"/>
    <s v="Deeg"/>
    <n v="23.56"/>
    <n v="5.97"/>
    <x v="0"/>
    <s v="No"/>
    <x v="0"/>
    <s v="Sep"/>
    <n v="1977"/>
    <n v="24"/>
    <d v="1977-09-24T00:00:00"/>
    <n v="45"/>
    <n v="2"/>
    <s v="tier - 2"/>
    <s v="tier - 1"/>
    <s v="R1019"/>
    <n v="8603.82"/>
    <x v="2"/>
    <n v="0"/>
    <x v="1"/>
    <x v="1"/>
  </r>
  <r>
    <x v="1276"/>
    <s v="Ms."/>
    <s v="Svetlana V."/>
    <s v="Pretot"/>
    <n v="27.17"/>
    <n v="10.81"/>
    <x v="0"/>
    <s v="No"/>
    <x v="0"/>
    <s v="Jul"/>
    <n v="1973"/>
    <n v="11"/>
    <d v="1973-07-11T00:00:00"/>
    <n v="49"/>
    <n v="0"/>
    <s v="tier - 2"/>
    <s v="tier - 1"/>
    <s v="R1013"/>
    <n v="8601.33"/>
    <x v="1"/>
    <n v="2"/>
    <x v="1"/>
    <x v="0"/>
  </r>
  <r>
    <x v="1277"/>
    <s v="Ms."/>
    <s v="Jana L"/>
    <s v="Willsey"/>
    <n v="34.32"/>
    <n v="5.7"/>
    <x v="1"/>
    <s v="No"/>
    <x v="1"/>
    <s v="Jul"/>
    <n v="1983"/>
    <n v="25"/>
    <d v="1983-07-25T00:00:00"/>
    <n v="39"/>
    <n v="5"/>
    <s v="tier - 2"/>
    <s v="tier - 3"/>
    <s v="R1013"/>
    <n v="8596.83"/>
    <x v="0"/>
    <n v="1"/>
    <x v="1"/>
    <x v="1"/>
  </r>
  <r>
    <x v="1278"/>
    <s v="Ms."/>
    <s v="Laura"/>
    <s v="Roach"/>
    <n v="23.87"/>
    <n v="4.7699999999999996"/>
    <x v="1"/>
    <s v="No"/>
    <x v="1"/>
    <s v="Dec"/>
    <n v="1983"/>
    <n v="30"/>
    <d v="1983-12-30T00:00:00"/>
    <n v="39"/>
    <n v="5"/>
    <s v="tier - 2"/>
    <s v="tier - 1"/>
    <s v="R1013"/>
    <n v="8582.2999999999993"/>
    <x v="2"/>
    <n v="1"/>
    <x v="1"/>
    <x v="2"/>
  </r>
  <r>
    <x v="1279"/>
    <s v="Mr."/>
    <s v="Torrey C III"/>
    <s v="Jacobsen"/>
    <n v="30.15"/>
    <n v="4.25"/>
    <x v="0"/>
    <s v="No"/>
    <x v="0"/>
    <s v="Nov"/>
    <n v="1987"/>
    <n v="11"/>
    <d v="1987-11-11T00:00:00"/>
    <n v="35"/>
    <n v="3"/>
    <s v="tier - 2"/>
    <s v="tier - 2"/>
    <s v="R1021"/>
    <n v="8573.2999999999993"/>
    <x v="0"/>
    <n v="1"/>
    <x v="1"/>
    <x v="2"/>
  </r>
  <r>
    <x v="1280"/>
    <s v="Mr."/>
    <s v="Paul"/>
    <s v="O'Hora"/>
    <n v="26.36"/>
    <n v="5.52"/>
    <x v="0"/>
    <s v="No"/>
    <x v="0"/>
    <s v="Dec"/>
    <n v="1982"/>
    <n v="6"/>
    <d v="1982-12-06T00:00:00"/>
    <n v="40"/>
    <n v="3"/>
    <s v="tier - 2"/>
    <s v="tier - 2"/>
    <s v="R1021"/>
    <n v="8572.0400000000009"/>
    <x v="1"/>
    <n v="0"/>
    <x v="1"/>
    <x v="2"/>
  </r>
  <r>
    <x v="1281"/>
    <s v="Ms."/>
    <s v="Jennifer D."/>
    <s v="Amato"/>
    <n v="45.32"/>
    <n v="6.53"/>
    <x v="1"/>
    <s v="No"/>
    <x v="0"/>
    <s v="Sep"/>
    <n v="1975"/>
    <n v="26"/>
    <d v="1975-09-26T00:00:00"/>
    <n v="47"/>
    <n v="1"/>
    <s v="tier - 2"/>
    <s v="tier - 3"/>
    <s v="R1013"/>
    <n v="8569.86"/>
    <x v="0"/>
    <n v="1"/>
    <x v="1"/>
    <x v="0"/>
  </r>
  <r>
    <x v="1282"/>
    <s v="Mr."/>
    <s v="Erik"/>
    <s v="Reed"/>
    <n v="31.93"/>
    <n v="4.82"/>
    <x v="1"/>
    <s v="No"/>
    <x v="0"/>
    <s v="Sep"/>
    <n v="1988"/>
    <n v="21"/>
    <d v="1988-09-21T00:00:00"/>
    <n v="34"/>
    <n v="3"/>
    <s v="tier - 2"/>
    <s v="tier - 1"/>
    <s v="R1012"/>
    <n v="8567.25"/>
    <x v="0"/>
    <n v="1"/>
    <x v="1"/>
    <x v="2"/>
  </r>
  <r>
    <x v="1283"/>
    <s v="Ms."/>
    <s v="Lana J"/>
    <s v="Wegner"/>
    <n v="36"/>
    <n v="11.94"/>
    <x v="1"/>
    <s v="No"/>
    <x v="0"/>
    <s v="Aug"/>
    <n v="1975"/>
    <n v="21"/>
    <d v="1975-08-21T00:00:00"/>
    <n v="47"/>
    <n v="1"/>
    <s v="tier - 2"/>
    <s v="tier - 1"/>
    <s v="R1011"/>
    <n v="8556.91"/>
    <x v="0"/>
    <n v="1"/>
    <x v="1"/>
    <x v="0"/>
  </r>
  <r>
    <x v="1284"/>
    <s v="Ms."/>
    <s v="Rebecca E"/>
    <s v="Bokun"/>
    <n v="32"/>
    <n v="7.85"/>
    <x v="1"/>
    <s v="No"/>
    <x v="0"/>
    <s v="Aug"/>
    <n v="1975"/>
    <n v="6"/>
    <d v="1975-08-06T00:00:00"/>
    <n v="47"/>
    <n v="1"/>
    <s v="tier - 2"/>
    <s v="tier - 2"/>
    <s v="R1011"/>
    <n v="8551.35"/>
    <x v="0"/>
    <n v="1"/>
    <x v="1"/>
    <x v="0"/>
  </r>
  <r>
    <x v="1285"/>
    <s v="Ms."/>
    <s v="Katie M."/>
    <s v="Ainsley"/>
    <n v="29.37"/>
    <n v="8.01"/>
    <x v="1"/>
    <s v="No"/>
    <x v="0"/>
    <s v="Dec"/>
    <n v="1982.841520717642"/>
    <n v="12"/>
    <e v="#VALUE!"/>
    <e v="#VALUE!"/>
    <n v="1"/>
    <s v="tier - 2"/>
    <s v="tier - 1"/>
    <s v="R1013"/>
    <n v="8547.69"/>
    <x v="1"/>
    <n v="1"/>
    <x v="1"/>
    <x v="0"/>
  </r>
  <r>
    <x v="1286"/>
    <s v="Ms."/>
    <s v="Elizabeth A."/>
    <s v="Foster"/>
    <n v="23.6"/>
    <n v="7.4"/>
    <x v="1"/>
    <s v="No"/>
    <x v="0"/>
    <s v="Nov"/>
    <n v="1975"/>
    <n v="6"/>
    <d v="1975-11-06T00:00:00"/>
    <n v="47"/>
    <n v="1"/>
    <s v="tier - 2"/>
    <s v="tier - 3"/>
    <s v="R1011"/>
    <n v="8539.67"/>
    <x v="2"/>
    <n v="1"/>
    <x v="1"/>
    <x v="0"/>
  </r>
  <r>
    <x v="1287"/>
    <s v="Ms."/>
    <s v="Sarah"/>
    <s v="Overpeck"/>
    <n v="33.155000000000001"/>
    <n v="8.3800000000000008"/>
    <x v="1"/>
    <s v="No"/>
    <x v="0"/>
    <s v="Dec"/>
    <n v="1981"/>
    <n v="27"/>
    <d v="1981-12-27T00:00:00"/>
    <n v="41"/>
    <n v="3"/>
    <s v="tier - 2"/>
    <s v="tier - 3"/>
    <s v="R1024"/>
    <n v="8538.2900000000009"/>
    <x v="0"/>
    <n v="0"/>
    <x v="1"/>
    <x v="0"/>
  </r>
  <r>
    <x v="1288"/>
    <s v="Ms."/>
    <s v="Annie J."/>
    <s v="Levine"/>
    <n v="24.32"/>
    <n v="11.56"/>
    <x v="1"/>
    <s v="No"/>
    <x v="0"/>
    <s v="Jul"/>
    <n v="1982.841520717642"/>
    <n v="24"/>
    <e v="#VALUE!"/>
    <e v="#VALUE!"/>
    <n v="0"/>
    <s v="tier - 2"/>
    <s v="tier - 3"/>
    <s v="R1024"/>
    <n v="8534.67"/>
    <x v="2"/>
    <n v="1"/>
    <x v="1"/>
    <x v="0"/>
  </r>
  <r>
    <x v="1289"/>
    <s v="Ms."/>
    <s v="Annie"/>
    <s v="Jean"/>
    <n v="36.299999999999997"/>
    <n v="4.6100000000000003"/>
    <x v="0"/>
    <s v="No"/>
    <x v="0"/>
    <s v="Jul"/>
    <n v="1977"/>
    <n v="26"/>
    <d v="1977-07-26T00:00:00"/>
    <n v="45"/>
    <n v="2"/>
    <s v="tier - 2"/>
    <s v="tier - 2"/>
    <s v="R1013"/>
    <n v="8527.5300000000007"/>
    <x v="0"/>
    <n v="0"/>
    <x v="1"/>
    <x v="2"/>
  </r>
  <r>
    <x v="1290"/>
    <s v="Ms."/>
    <s v="Lindsey"/>
    <s v="Wild"/>
    <n v="34.4"/>
    <n v="4.95"/>
    <x v="0"/>
    <s v="No"/>
    <x v="1"/>
    <s v="Aug"/>
    <n v="1979"/>
    <n v="13"/>
    <d v="1979-08-13T00:00:00"/>
    <n v="43"/>
    <n v="3"/>
    <s v="tier - 2"/>
    <s v="tier - 2"/>
    <s v="R1011"/>
    <n v="8522"/>
    <x v="0"/>
    <n v="1"/>
    <x v="1"/>
    <x v="2"/>
  </r>
  <r>
    <x v="1291"/>
    <s v="Ms."/>
    <s v="Laura"/>
    <s v="Tabor"/>
    <n v="30.9"/>
    <n v="5.04"/>
    <x v="0"/>
    <s v="No"/>
    <x v="0"/>
    <s v="Dec"/>
    <n v="1977"/>
    <n v="29"/>
    <d v="1977-12-29T00:00:00"/>
    <n v="45"/>
    <n v="2"/>
    <s v="tier - 2"/>
    <s v="tier - 3"/>
    <s v="R1011"/>
    <n v="8520.0300000000007"/>
    <x v="0"/>
    <n v="0"/>
    <x v="1"/>
    <x v="2"/>
  </r>
  <r>
    <x v="1292"/>
    <s v="Ms."/>
    <s v="Amy T"/>
    <s v="Steffen"/>
    <n v="28.6"/>
    <n v="5.42"/>
    <x v="0"/>
    <s v="No"/>
    <x v="0"/>
    <s v="Jun"/>
    <n v="1977"/>
    <n v="21"/>
    <d v="1977-06-21T00:00:00"/>
    <n v="45"/>
    <n v="2"/>
    <s v="tier - 2"/>
    <s v="tier - 1"/>
    <s v="R1013"/>
    <n v="8516.83"/>
    <x v="1"/>
    <n v="0"/>
    <x v="1"/>
    <x v="2"/>
  </r>
  <r>
    <x v="1293"/>
    <s v="Ms."/>
    <s v="Katarina D"/>
    <s v="Tadich"/>
    <n v="27.83"/>
    <n v="5.39"/>
    <x v="0"/>
    <s v="No"/>
    <x v="0"/>
    <s v="Dec"/>
    <n v="1977"/>
    <n v="26"/>
    <d v="1977-12-26T00:00:00"/>
    <n v="45"/>
    <n v="2"/>
    <s v="tier - 2"/>
    <s v="tier - 2"/>
    <s v="R1013"/>
    <n v="8515.76"/>
    <x v="1"/>
    <n v="0"/>
    <x v="1"/>
    <x v="2"/>
  </r>
  <r>
    <x v="1294"/>
    <s v="Mr."/>
    <s v="B.j."/>
    <s v="Christenson"/>
    <n v="39.64"/>
    <n v="6"/>
    <x v="0"/>
    <s v="No"/>
    <x v="1"/>
    <s v="Nov"/>
    <n v="1993"/>
    <n v="10"/>
    <d v="1993-11-10T00:00:00"/>
    <n v="29"/>
    <n v="0"/>
    <s v="tier - 2"/>
    <s v="tier - 1"/>
    <s v="R1012"/>
    <n v="8471.65"/>
    <x v="0"/>
    <n v="1"/>
    <x v="1"/>
    <x v="1"/>
  </r>
  <r>
    <x v="1295"/>
    <s v="Ms."/>
    <s v="Alison"/>
    <s v="Shell"/>
    <n v="38.479999999999997"/>
    <n v="6.02"/>
    <x v="0"/>
    <s v="No"/>
    <x v="0"/>
    <s v="Sep"/>
    <n v="1992"/>
    <n v="9"/>
    <d v="1992-09-09T00:00:00"/>
    <n v="30"/>
    <n v="0"/>
    <s v="tier - 2"/>
    <s v="tier - 2"/>
    <s v="R1012"/>
    <n v="8466.35"/>
    <x v="0"/>
    <n v="1"/>
    <x v="1"/>
    <x v="1"/>
  </r>
  <r>
    <x v="1296"/>
    <s v="Mr."/>
    <s v="Neil K."/>
    <s v="Rao"/>
    <n v="36.200000000000003"/>
    <n v="4.62"/>
    <x v="0"/>
    <s v="No"/>
    <x v="0"/>
    <s v="Dec"/>
    <n v="1972"/>
    <n v="26"/>
    <d v="1972-12-26T00:00:00"/>
    <n v="50"/>
    <n v="0"/>
    <s v="tier - 2"/>
    <s v="tier - 3"/>
    <s v="R1011"/>
    <n v="8457.82"/>
    <x v="0"/>
    <n v="2"/>
    <x v="1"/>
    <x v="2"/>
  </r>
  <r>
    <x v="1297"/>
    <s v="Mrs."/>
    <s v="Anne Hunter"/>
    <s v="Myers"/>
    <n v="27.13"/>
    <n v="5.59"/>
    <x v="0"/>
    <s v="No"/>
    <x v="0"/>
    <s v="Jun"/>
    <n v="1984"/>
    <n v="19"/>
    <d v="1984-06-19T00:00:00"/>
    <n v="38"/>
    <n v="3"/>
    <s v="tier - 2"/>
    <s v="tier - 2"/>
    <s v="R1025"/>
    <n v="8450.82"/>
    <x v="1"/>
    <n v="1"/>
    <x v="1"/>
    <x v="2"/>
  </r>
  <r>
    <x v="1298"/>
    <s v="Ms."/>
    <s v="Sandra"/>
    <s v="McLean"/>
    <n v="20.75"/>
    <n v="5.18"/>
    <x v="1"/>
    <s v="No"/>
    <x v="0"/>
    <s v="Jun"/>
    <n v="1966"/>
    <n v="12"/>
    <d v="1966-06-12T00:00:00"/>
    <n v="56"/>
    <n v="0"/>
    <s v="tier - 3"/>
    <s v="tier - 1"/>
    <s v="R1013"/>
    <n v="8448.66"/>
    <x v="2"/>
    <n v="2"/>
    <x v="1"/>
    <x v="2"/>
  </r>
  <r>
    <x v="1299"/>
    <s v="Mr."/>
    <s v="Robert"/>
    <s v="Gomez"/>
    <n v="26.6"/>
    <n v="6.29"/>
    <x v="0"/>
    <s v="No"/>
    <x v="0"/>
    <s v="Sep"/>
    <n v="1972"/>
    <n v="4"/>
    <d v="1972-09-04T00:00:00"/>
    <n v="50"/>
    <n v="0"/>
    <s v="tier - 3"/>
    <s v="tier - 1"/>
    <s v="R1011"/>
    <n v="8444.4699999999993"/>
    <x v="1"/>
    <n v="2"/>
    <x v="1"/>
    <x v="1"/>
  </r>
  <r>
    <x v="1300"/>
    <s v="Mr."/>
    <s v="Rodney"/>
    <s v="Hemingway"/>
    <n v="25.3"/>
    <n v="4.49"/>
    <x v="0"/>
    <s v="No"/>
    <x v="0"/>
    <s v="Sep"/>
    <n v="1972"/>
    <n v="9"/>
    <d v="1972-09-09T00:00:00"/>
    <n v="50"/>
    <n v="0"/>
    <s v="tier - 2"/>
    <s v="tier - 3"/>
    <s v="R1013"/>
    <n v="8442.67"/>
    <x v="1"/>
    <n v="2"/>
    <x v="1"/>
    <x v="2"/>
  </r>
  <r>
    <x v="1301"/>
    <s v="Mr."/>
    <s v="Carl R"/>
    <s v="Pett"/>
    <n v="18.84"/>
    <n v="11.82"/>
    <x v="1"/>
    <s v="No"/>
    <x v="1"/>
    <s v="Sep"/>
    <n v="1963"/>
    <n v="24"/>
    <d v="1963-09-24T00:00:00"/>
    <n v="59"/>
    <n v="0"/>
    <s v="tier - 3"/>
    <s v="tier - 2"/>
    <s v="R1013"/>
    <n v="8440.0499999999993"/>
    <x v="2"/>
    <n v="1"/>
    <x v="1"/>
    <x v="0"/>
  </r>
  <r>
    <x v="1302"/>
    <s v="Mr."/>
    <s v="Maximilian"/>
    <s v="Meingast"/>
    <n v="19.57"/>
    <n v="7.41"/>
    <x v="1"/>
    <s v="No"/>
    <x v="0"/>
    <s v="Sep"/>
    <n v="1975"/>
    <n v="28"/>
    <d v="1975-09-28T00:00:00"/>
    <n v="47"/>
    <n v="1"/>
    <s v="tier - 3"/>
    <s v="tier - 2"/>
    <s v="R1012"/>
    <n v="8428.07"/>
    <x v="2"/>
    <n v="1"/>
    <x v="1"/>
    <x v="0"/>
  </r>
  <r>
    <x v="1303"/>
    <s v="Mr."/>
    <s v="Erik"/>
    <s v="McCarthy"/>
    <n v="30.495000000000001"/>
    <n v="5.97"/>
    <x v="0"/>
    <s v="No"/>
    <x v="0"/>
    <s v="Sep"/>
    <n v="1977"/>
    <n v="4"/>
    <d v="1977-09-04T00:00:00"/>
    <n v="45"/>
    <n v="2"/>
    <s v="tier - 3"/>
    <s v="tier - 1"/>
    <s v="R1012"/>
    <n v="8413.4599999999991"/>
    <x v="0"/>
    <n v="0"/>
    <x v="1"/>
    <x v="1"/>
  </r>
  <r>
    <x v="1304"/>
    <s v="Mr."/>
    <s v="Christopher"/>
    <s v="Boyle"/>
    <n v="30.114999999999998"/>
    <n v="5.74"/>
    <x v="0"/>
    <s v="No"/>
    <x v="1"/>
    <s v="Jun"/>
    <n v="1979"/>
    <n v="11"/>
    <d v="1979-06-11T00:00:00"/>
    <n v="43"/>
    <n v="3"/>
    <s v="tier - 2"/>
    <s v="tier - 2"/>
    <s v="R1012"/>
    <n v="8410.0499999999993"/>
    <x v="0"/>
    <n v="1"/>
    <x v="1"/>
    <x v="1"/>
  </r>
  <r>
    <x v="1305"/>
    <s v="Mr."/>
    <s v="Eirik"/>
    <s v="Gundersen"/>
    <n v="24.78"/>
    <n v="9.85"/>
    <x v="0"/>
    <s v="No"/>
    <x v="0"/>
    <s v="Sep"/>
    <n v="1971"/>
    <n v="18"/>
    <d v="1971-09-18T00:00:00"/>
    <n v="51"/>
    <n v="0"/>
    <s v="tier - 2"/>
    <s v="tier - 3"/>
    <s v="R1013"/>
    <n v="8400.01"/>
    <x v="2"/>
    <n v="0"/>
    <x v="1"/>
    <x v="0"/>
  </r>
  <r>
    <x v="1306"/>
    <s v="Mr."/>
    <s v="Rik"/>
    <s v="Wolswinkel"/>
    <n v="24.77"/>
    <n v="7.59"/>
    <x v="0"/>
    <s v="No"/>
    <x v="0"/>
    <s v="Sep"/>
    <n v="1971"/>
    <n v="4"/>
    <d v="1971-09-04T00:00:00"/>
    <n v="51"/>
    <n v="0"/>
    <s v="tier - 2"/>
    <s v="tier - 3"/>
    <s v="R1013"/>
    <n v="8396.6200000000008"/>
    <x v="2"/>
    <n v="0"/>
    <x v="1"/>
    <x v="0"/>
  </r>
  <r>
    <x v="1307"/>
    <s v="Mr."/>
    <s v="Matthew R"/>
    <s v="Bomberger"/>
    <n v="16.579999999999998"/>
    <n v="6.98"/>
    <x v="1"/>
    <s v="No"/>
    <x v="1"/>
    <s v="Sep"/>
    <n v="1963"/>
    <n v="21"/>
    <d v="1963-09-21T00:00:00"/>
    <n v="59"/>
    <n v="0"/>
    <s v="tier - 3"/>
    <s v="tier - 3"/>
    <s v="R1012"/>
    <n v="8355.5400000000009"/>
    <x v="3"/>
    <n v="1"/>
    <x v="1"/>
    <x v="0"/>
  </r>
  <r>
    <x v="1308"/>
    <s v="Mr."/>
    <s v="Daniel G"/>
    <s v="Roy"/>
    <n v="38.17"/>
    <n v="4.7300000000000004"/>
    <x v="1"/>
    <s v="No"/>
    <x v="0"/>
    <s v="Jun"/>
    <n v="1976"/>
    <n v="12"/>
    <d v="1976-06-12T00:00:00"/>
    <n v="46"/>
    <n v="2"/>
    <s v="tier - 2"/>
    <s v="tier - 1"/>
    <s v="R1013"/>
    <n v="8347.16"/>
    <x v="0"/>
    <n v="0"/>
    <x v="1"/>
    <x v="2"/>
  </r>
  <r>
    <x v="1309"/>
    <s v="Mr."/>
    <s v="Yannick"/>
    <s v="Lapierre"/>
    <n v="39.424999999999997"/>
    <n v="4.76"/>
    <x v="1"/>
    <s v="No"/>
    <x v="0"/>
    <s v="Jul"/>
    <n v="1976"/>
    <n v="7"/>
    <d v="1976-07-07T00:00:00"/>
    <n v="46"/>
    <n v="1"/>
    <s v="tier - 3"/>
    <s v="tier - 1"/>
    <s v="R1016"/>
    <n v="8342.91"/>
    <x v="0"/>
    <n v="0"/>
    <x v="1"/>
    <x v="2"/>
  </r>
  <r>
    <x v="1310"/>
    <s v="Mr."/>
    <s v="Sean R"/>
    <s v="Beaty"/>
    <n v="33.44"/>
    <n v="6.24"/>
    <x v="1"/>
    <s v="No"/>
    <x v="0"/>
    <s v="Jul"/>
    <n v="1976"/>
    <n v="20"/>
    <d v="1976-07-20T00:00:00"/>
    <n v="46"/>
    <n v="1"/>
    <s v="tier - 3"/>
    <s v="tier - 2"/>
    <s v="R1016"/>
    <n v="8334.59"/>
    <x v="0"/>
    <n v="0"/>
    <x v="1"/>
    <x v="1"/>
  </r>
  <r>
    <x v="1311"/>
    <s v="Mr."/>
    <s v="Peter"/>
    <s v="Hammer"/>
    <n v="33.344999999999999"/>
    <n v="5.44"/>
    <x v="1"/>
    <s v="No"/>
    <x v="0"/>
    <s v="Jul"/>
    <n v="1976"/>
    <n v="12"/>
    <d v="1976-07-12T00:00:00"/>
    <n v="46"/>
    <n v="1"/>
    <s v="tier - 3"/>
    <s v="tier - 2"/>
    <s v="R1016"/>
    <n v="8334.4599999999991"/>
    <x v="0"/>
    <n v="0"/>
    <x v="1"/>
    <x v="2"/>
  </r>
  <r>
    <x v="1312"/>
    <s v="Ms."/>
    <s v="Sara A."/>
    <s v="Randolph"/>
    <n v="38.79"/>
    <n v="5.08"/>
    <x v="0"/>
    <s v="No"/>
    <x v="1"/>
    <s v="Jun"/>
    <n v="1993"/>
    <n v="22"/>
    <d v="1993-06-22T00:00:00"/>
    <n v="29"/>
    <n v="0"/>
    <s v="tier - 2"/>
    <s v="tier - 1"/>
    <s v="R1012"/>
    <n v="8314.65"/>
    <x v="0"/>
    <n v="1"/>
    <x v="1"/>
    <x v="2"/>
  </r>
  <r>
    <x v="1313"/>
    <s v="Ms."/>
    <s v="Erin C."/>
    <s v="Masterson"/>
    <n v="30.684999999999999"/>
    <n v="4.87"/>
    <x v="0"/>
    <s v="No"/>
    <x v="1"/>
    <s v="Aug"/>
    <n v="1979"/>
    <n v="7"/>
    <d v="1979-08-07T00:00:00"/>
    <n v="43"/>
    <n v="2"/>
    <s v="tier - 2"/>
    <s v="tier - 2"/>
    <s v="R1012"/>
    <n v="8310.84"/>
    <x v="0"/>
    <n v="1"/>
    <x v="1"/>
    <x v="2"/>
  </r>
  <r>
    <x v="1314"/>
    <s v="Mr."/>
    <s v="Thibaud"/>
    <s v="Friess"/>
    <n v="22.135000000000002"/>
    <n v="8.17"/>
    <x v="0"/>
    <s v="No"/>
    <x v="0"/>
    <s v="Jun"/>
    <n v="1978"/>
    <n v="26"/>
    <d v="1978-06-26T00:00:00"/>
    <n v="44"/>
    <n v="2"/>
    <s v="tier - 3"/>
    <s v="tier - 3"/>
    <s v="R1016"/>
    <n v="8302.5400000000009"/>
    <x v="2"/>
    <n v="0"/>
    <x v="1"/>
    <x v="0"/>
  </r>
  <r>
    <x v="1315"/>
    <s v="Ms."/>
    <s v="Lisa"/>
    <s v="Mantoni"/>
    <n v="33.33"/>
    <n v="7.61"/>
    <x v="0"/>
    <s v="No"/>
    <x v="0"/>
    <s v="Jun"/>
    <n v="1974"/>
    <n v="6"/>
    <d v="1974-06-06T00:00:00"/>
    <n v="49"/>
    <n v="0"/>
    <s v="tier - 2"/>
    <s v="tier - 3"/>
    <s v="R1013"/>
    <n v="8283.68"/>
    <x v="0"/>
    <n v="0"/>
    <x v="1"/>
    <x v="0"/>
  </r>
  <r>
    <x v="1316"/>
    <s v="Ms."/>
    <s v="Gretchen K."/>
    <s v="Bodeen"/>
    <n v="31.13"/>
    <n v="10.1"/>
    <x v="0"/>
    <s v="No"/>
    <x v="0"/>
    <s v="Dec"/>
    <n v="1974"/>
    <n v="22"/>
    <d v="1974-12-22T00:00:00"/>
    <n v="48"/>
    <n v="0"/>
    <s v="tier - 2"/>
    <s v="tier - 2"/>
    <s v="R1013"/>
    <n v="8280.6200000000008"/>
    <x v="0"/>
    <n v="0"/>
    <x v="1"/>
    <x v="0"/>
  </r>
  <r>
    <x v="1317"/>
    <s v="Ms."/>
    <s v="Martina"/>
    <s v="McPherson"/>
    <n v="28.9"/>
    <n v="11.24"/>
    <x v="0"/>
    <s v="No"/>
    <x v="0"/>
    <s v="Sep"/>
    <n v="1974"/>
    <n v="26"/>
    <d v="1974-09-26T00:00:00"/>
    <n v="48"/>
    <n v="0"/>
    <s v="tier - 2"/>
    <s v="tier - 2"/>
    <s v="R1011"/>
    <n v="8277.52"/>
    <x v="1"/>
    <n v="0"/>
    <x v="1"/>
    <x v="0"/>
  </r>
  <r>
    <x v="1318"/>
    <s v="Mr."/>
    <s v="Dustin J"/>
    <s v="Palko"/>
    <n v="43.31"/>
    <n v="6.1"/>
    <x v="1"/>
    <s v="yes"/>
    <x v="0"/>
    <s v="Nov"/>
    <n v="2000"/>
    <n v="28"/>
    <d v="2000-11-28T00:00:00"/>
    <n v="22"/>
    <n v="0"/>
    <s v="tier - 2"/>
    <s v="tier - 1"/>
    <s v="R1023"/>
    <n v="8271.4599999999991"/>
    <x v="0"/>
    <n v="1"/>
    <x v="1"/>
    <x v="1"/>
  </r>
  <r>
    <x v="1319"/>
    <s v="Ms."/>
    <s v="Kelsey"/>
    <s v="Breathitt"/>
    <n v="22.8"/>
    <n v="6.98"/>
    <x v="0"/>
    <s v="No"/>
    <x v="0"/>
    <s v="Aug"/>
    <n v="1974"/>
    <n v="5"/>
    <d v="1974-08-05T00:00:00"/>
    <n v="48"/>
    <n v="0"/>
    <s v="tier - 2"/>
    <s v="tier - 1"/>
    <s v="R1011"/>
    <n v="8269.0400000000009"/>
    <x v="2"/>
    <n v="0"/>
    <x v="1"/>
    <x v="0"/>
  </r>
  <r>
    <x v="1320"/>
    <s v="Mr."/>
    <s v="Daniel V."/>
    <s v="Evora"/>
    <n v="19.09"/>
    <n v="4"/>
    <x v="1"/>
    <s v="No"/>
    <x v="0"/>
    <s v="Sep"/>
    <n v="1964"/>
    <n v="5"/>
    <d v="1964-09-05T00:00:00"/>
    <n v="58"/>
    <n v="0"/>
    <s v="tier - 3"/>
    <s v="tier - 3"/>
    <s v="R1013"/>
    <n v="8268"/>
    <x v="2"/>
    <n v="1"/>
    <x v="1"/>
    <x v="2"/>
  </r>
  <r>
    <x v="1321"/>
    <s v="Ms."/>
    <s v="Saeger"/>
    <s v="Fischer"/>
    <n v="23.37"/>
    <n v="4.2300000000000004"/>
    <x v="0"/>
    <s v="No"/>
    <x v="0"/>
    <s v="Sep"/>
    <n v="1982"/>
    <n v="27"/>
    <d v="1982-09-27T00:00:00"/>
    <n v="40"/>
    <n v="3"/>
    <s v="tier - 2"/>
    <s v="tier - 2"/>
    <s v="R1024"/>
    <n v="8252.2800000000007"/>
    <x v="2"/>
    <n v="0"/>
    <x v="1"/>
    <x v="2"/>
  </r>
  <r>
    <x v="1322"/>
    <s v="Ms."/>
    <s v="Buzunesh"/>
    <s v="Deba"/>
    <n v="33.44"/>
    <n v="4.72"/>
    <x v="1"/>
    <s v="No"/>
    <x v="0"/>
    <s v="Sep"/>
    <n v="1976"/>
    <n v="2"/>
    <d v="1976-09-02T00:00:00"/>
    <n v="46"/>
    <n v="1"/>
    <s v="tier - 2"/>
    <s v="tier - 2"/>
    <s v="R1013"/>
    <n v="8240.59"/>
    <x v="0"/>
    <n v="0"/>
    <x v="1"/>
    <x v="2"/>
  </r>
  <r>
    <x v="1323"/>
    <s v="Ms."/>
    <s v="Mirte"/>
    <s v="Leloup"/>
    <n v="28.05"/>
    <n v="5.63"/>
    <x v="1"/>
    <s v="No"/>
    <x v="0"/>
    <s v="Jun"/>
    <n v="1976"/>
    <n v="30"/>
    <d v="1976-06-30T00:00:00"/>
    <n v="46"/>
    <n v="1"/>
    <s v="tier - 2"/>
    <s v="tier - 2"/>
    <s v="R1013"/>
    <n v="8233.1"/>
    <x v="1"/>
    <n v="0"/>
    <x v="1"/>
    <x v="2"/>
  </r>
  <r>
    <x v="1324"/>
    <s v="Ms."/>
    <s v="Megan"/>
    <s v="Labare"/>
    <n v="27.72"/>
    <n v="5.83"/>
    <x v="1"/>
    <s v="No"/>
    <x v="0"/>
    <s v="Sep"/>
    <n v="1976"/>
    <n v="3"/>
    <d v="1976-09-03T00:00:00"/>
    <n v="46"/>
    <n v="1"/>
    <s v="tier - 2"/>
    <s v="tier - 3"/>
    <s v="R1013"/>
    <n v="8232.64"/>
    <x v="1"/>
    <n v="0"/>
    <x v="1"/>
    <x v="1"/>
  </r>
  <r>
    <x v="1325"/>
    <s v="Ms."/>
    <s v="Kerry A."/>
    <s v="Arouca"/>
    <n v="29.81"/>
    <n v="9.23"/>
    <x v="0"/>
    <s v="No"/>
    <x v="0"/>
    <s v="Jun"/>
    <n v="1978"/>
    <n v="30"/>
    <d v="1978-06-30T00:00:00"/>
    <n v="44"/>
    <n v="2"/>
    <s v="tier - 2"/>
    <s v="tier - 2"/>
    <s v="R1013"/>
    <n v="8219.2000000000007"/>
    <x v="1"/>
    <n v="0"/>
    <x v="1"/>
    <x v="0"/>
  </r>
  <r>
    <x v="1326"/>
    <s v="Ms."/>
    <s v="Kristin"/>
    <s v="Reese"/>
    <n v="23.98"/>
    <n v="9.89"/>
    <x v="0"/>
    <s v="No"/>
    <x v="0"/>
    <s v="Oct"/>
    <n v="1978"/>
    <n v="24"/>
    <d v="1978-10-24T00:00:00"/>
    <n v="44"/>
    <n v="2"/>
    <s v="tier - 2"/>
    <s v="tier - 3"/>
    <s v="R1013"/>
    <n v="8211.1"/>
    <x v="2"/>
    <n v="0"/>
    <x v="1"/>
    <x v="0"/>
  </r>
  <r>
    <x v="1327"/>
    <s v="Mr."/>
    <s v="Christopher R."/>
    <s v="McCloskey"/>
    <n v="17.34"/>
    <n v="12"/>
    <x v="0"/>
    <s v="No"/>
    <x v="0"/>
    <s v="Nov"/>
    <n v="1962"/>
    <n v="23"/>
    <d v="1962-11-23T00:00:00"/>
    <n v="60"/>
    <n v="0"/>
    <s v="tier - 3"/>
    <s v="tier - 3"/>
    <s v="R1013"/>
    <n v="8188.12"/>
    <x v="3"/>
    <n v="0"/>
    <x v="1"/>
    <x v="0"/>
  </r>
  <r>
    <x v="1328"/>
    <s v="Mrs."/>
    <s v="Elizabeth A"/>
    <s v="Tedsen"/>
    <n v="40.39"/>
    <n v="4.24"/>
    <x v="1"/>
    <s v="No"/>
    <x v="1"/>
    <s v="Oct"/>
    <n v="1997"/>
    <n v="21"/>
    <d v="1997-10-21T00:00:00"/>
    <n v="25"/>
    <n v="0"/>
    <s v="tier - 2"/>
    <s v="tier - 1"/>
    <s v="R1026"/>
    <n v="8182.89"/>
    <x v="0"/>
    <n v="1"/>
    <x v="1"/>
    <x v="2"/>
  </r>
  <r>
    <x v="1329"/>
    <s v="Mr."/>
    <s v="Andrew"/>
    <s v="Koehlinger"/>
    <n v="25.96"/>
    <n v="4.68"/>
    <x v="1"/>
    <s v="No"/>
    <x v="1"/>
    <s v="Jun"/>
    <n v="1983"/>
    <n v="8"/>
    <d v="1983-06-08T00:00:00"/>
    <n v="40"/>
    <n v="3"/>
    <s v="tier - 2"/>
    <s v="tier - 2"/>
    <s v="R1020"/>
    <n v="8179.51"/>
    <x v="1"/>
    <n v="1"/>
    <x v="1"/>
    <x v="2"/>
  </r>
  <r>
    <x v="1330"/>
    <s v="Ms."/>
    <s v="Dawn M."/>
    <s v="Pielechaty"/>
    <n v="17.68"/>
    <n v="8.57"/>
    <x v="1"/>
    <s v="No"/>
    <x v="1"/>
    <s v="Nov"/>
    <n v="1963"/>
    <n v="5"/>
    <d v="1963-11-05T00:00:00"/>
    <n v="59"/>
    <n v="0"/>
    <s v="tier - 3"/>
    <s v="tier - 1"/>
    <s v="R1013"/>
    <n v="8177.9"/>
    <x v="3"/>
    <n v="1"/>
    <x v="1"/>
    <x v="0"/>
  </r>
  <r>
    <x v="1331"/>
    <s v="Mr."/>
    <s v="Jonathan P"/>
    <s v="Korhonen"/>
    <n v="30.875"/>
    <n v="4.0999999999999996"/>
    <x v="0"/>
    <s v="No"/>
    <x v="0"/>
    <s v="Jun"/>
    <n v="1982"/>
    <n v="28"/>
    <d v="1982-06-28T00:00:00"/>
    <n v="40"/>
    <n v="4"/>
    <s v="tier - 3"/>
    <s v="tier - 3"/>
    <s v="R1012"/>
    <n v="8162.72"/>
    <x v="0"/>
    <n v="0"/>
    <x v="1"/>
    <x v="2"/>
  </r>
  <r>
    <x v="1332"/>
    <s v="Mrs."/>
    <s v="Gina"/>
    <s v="Kehr"/>
    <n v="30.81"/>
    <n v="4.49"/>
    <x v="0"/>
    <s v="No"/>
    <x v="0"/>
    <s v="Jun"/>
    <n v="1990"/>
    <n v="21"/>
    <d v="1990-06-21T00:00:00"/>
    <n v="32"/>
    <n v="3"/>
    <s v="tier - 2"/>
    <s v="tier - 3"/>
    <s v="R1025"/>
    <n v="8157.92"/>
    <x v="0"/>
    <n v="0"/>
    <x v="1"/>
    <x v="2"/>
  </r>
  <r>
    <x v="1333"/>
    <s v="Mr."/>
    <s v="Dino"/>
    <s v="Montagna"/>
    <n v="36.85"/>
    <n v="8.8000000000000007"/>
    <x v="0"/>
    <s v="No"/>
    <x v="0"/>
    <s v="Sep"/>
    <n v="1973"/>
    <n v="3"/>
    <d v="1973-09-03T00:00:00"/>
    <n v="49"/>
    <n v="0"/>
    <s v="tier - 2"/>
    <s v="tier - 2"/>
    <s v="R1013"/>
    <n v="8125.78"/>
    <x v="0"/>
    <n v="2"/>
    <x v="1"/>
    <x v="0"/>
  </r>
  <r>
    <x v="1334"/>
    <s v="Mr."/>
    <s v="Jan"/>
    <s v="M√ºller"/>
    <n v="35.86"/>
    <n v="7.93"/>
    <x v="0"/>
    <s v="No"/>
    <x v="0"/>
    <s v="Aug"/>
    <n v="1973"/>
    <n v="30"/>
    <d v="1973-08-30T00:00:00"/>
    <n v="49"/>
    <n v="0"/>
    <s v="tier - 3"/>
    <s v="tier - 1"/>
    <s v="R1013"/>
    <n v="8124.41"/>
    <x v="0"/>
    <n v="2"/>
    <x v="1"/>
    <x v="0"/>
  </r>
  <r>
    <x v="1335"/>
    <s v="Mr."/>
    <s v="Jonathan E."/>
    <s v="Baker"/>
    <n v="30.3"/>
    <n v="9.4499999999999993"/>
    <x v="0"/>
    <s v="No"/>
    <x v="0"/>
    <s v="Dec"/>
    <n v="1973"/>
    <n v="16"/>
    <d v="1973-12-16T00:00:00"/>
    <n v="49"/>
    <n v="0"/>
    <s v="tier - 3"/>
    <s v="tier - 1"/>
    <s v="R1011"/>
    <n v="8116.68"/>
    <x v="0"/>
    <n v="2"/>
    <x v="1"/>
    <x v="0"/>
  </r>
  <r>
    <x v="1336"/>
    <s v="Mr."/>
    <s v="Mark A"/>
    <s v="Sidebottom"/>
    <n v="32.015000000000001"/>
    <n v="7.67"/>
    <x v="0"/>
    <s v="No"/>
    <x v="0"/>
    <s v="Sep"/>
    <n v="1978"/>
    <n v="1"/>
    <d v="1978-09-01T00:00:00"/>
    <n v="44"/>
    <n v="2"/>
    <s v="tier - 3"/>
    <s v="tier - 1"/>
    <s v="R1012"/>
    <n v="8116.27"/>
    <x v="0"/>
    <n v="0"/>
    <x v="1"/>
    <x v="0"/>
  </r>
  <r>
    <x v="1337"/>
    <s v="Mrs."/>
    <s v="Mary"/>
    <s v="Johnson"/>
    <n v="25.06"/>
    <n v="10.53"/>
    <x v="0"/>
    <s v="No"/>
    <x v="0"/>
    <s v="Oct"/>
    <n v="1973"/>
    <n v="11"/>
    <d v="1973-10-11T00:00:00"/>
    <n v="49"/>
    <n v="0"/>
    <s v="tier - 2"/>
    <s v="tier - 2"/>
    <s v="R1013"/>
    <n v="8112.59"/>
    <x v="1"/>
    <n v="2"/>
    <x v="1"/>
    <x v="0"/>
  </r>
  <r>
    <x v="1338"/>
    <s v="Mr."/>
    <s v="Samuel"/>
    <s v="Morris"/>
    <n v="18.829999999999998"/>
    <n v="10.08"/>
    <x v="1"/>
    <s v="No"/>
    <x v="0"/>
    <s v="Jun"/>
    <n v="1967"/>
    <n v="10"/>
    <d v="1967-06-10T00:00:00"/>
    <n v="55"/>
    <n v="0"/>
    <s v="tier - 3"/>
    <s v="tier - 1"/>
    <s v="R1012"/>
    <n v="8091.3"/>
    <x v="2"/>
    <n v="0"/>
    <x v="1"/>
    <x v="0"/>
  </r>
  <r>
    <x v="1339"/>
    <s v="Mr."/>
    <s v="Stan J"/>
    <s v="Chaisson"/>
    <n v="47.52"/>
    <n v="11.39"/>
    <x v="1"/>
    <s v="No"/>
    <x v="0"/>
    <s v="Dec"/>
    <n v="1975"/>
    <n v="21"/>
    <d v="1975-12-21T00:00:00"/>
    <n v="47"/>
    <n v="1"/>
    <s v="tier - 3"/>
    <s v="tier - 3"/>
    <s v="R1013"/>
    <n v="8083.92"/>
    <x v="0"/>
    <n v="1"/>
    <x v="1"/>
    <x v="0"/>
  </r>
  <r>
    <x v="1340"/>
    <s v="Mrs."/>
    <s v="Jessica L."/>
    <s v="Pigott"/>
    <n v="37.82"/>
    <n v="6.36"/>
    <x v="0"/>
    <s v="No"/>
    <x v="0"/>
    <s v="Oct"/>
    <n v="1994"/>
    <n v="12"/>
    <d v="1994-10-12T00:00:00"/>
    <n v="28"/>
    <n v="0"/>
    <s v="tier - 2"/>
    <s v="tier - 2"/>
    <s v="R1026"/>
    <n v="8081.74"/>
    <x v="0"/>
    <n v="0"/>
    <x v="1"/>
    <x v="1"/>
  </r>
  <r>
    <x v="1341"/>
    <s v="Ms."/>
    <s v="Krysta"/>
    <s v="Cochrane"/>
    <n v="44.16"/>
    <n v="5.31"/>
    <x v="1"/>
    <s v="No"/>
    <x v="0"/>
    <s v="Aug"/>
    <n v="2001"/>
    <n v="28"/>
    <d v="2001-08-28T00:00:00"/>
    <n v="21"/>
    <n v="0"/>
    <s v="tier - 2"/>
    <s v="tier - 2"/>
    <s v="R1012"/>
    <n v="8081.26"/>
    <x v="0"/>
    <n v="0"/>
    <x v="1"/>
    <x v="2"/>
  </r>
  <r>
    <x v="1342"/>
    <s v="Mrs."/>
    <s v="Natascia"/>
    <s v="Armitage"/>
    <n v="37.049999999999997"/>
    <n v="4.74"/>
    <x v="0"/>
    <s v="No"/>
    <x v="1"/>
    <s v="Nov"/>
    <n v="1993"/>
    <n v="7"/>
    <d v="1993-11-07T00:00:00"/>
    <n v="29"/>
    <n v="0"/>
    <s v="tier - 2"/>
    <s v="tier - 1"/>
    <s v="R1026"/>
    <n v="8077.41"/>
    <x v="0"/>
    <n v="1"/>
    <x v="1"/>
    <x v="2"/>
  </r>
  <r>
    <x v="1343"/>
    <s v="Ms."/>
    <s v="Jenny"/>
    <s v="Shen"/>
    <n v="18.66"/>
    <n v="11.35"/>
    <x v="0"/>
    <s v="No"/>
    <x v="0"/>
    <s v="Oct"/>
    <n v="1965"/>
    <n v="21"/>
    <d v="1965-10-21T00:00:00"/>
    <n v="57"/>
    <n v="0"/>
    <s v="tier - 3"/>
    <s v="tier - 1"/>
    <s v="R1011"/>
    <n v="8071.57"/>
    <x v="2"/>
    <n v="0"/>
    <x v="1"/>
    <x v="0"/>
  </r>
  <r>
    <x v="1344"/>
    <s v="Mr."/>
    <s v="Brian"/>
    <s v="O'Kelly"/>
    <n v="36.200000000000003"/>
    <n v="6.81"/>
    <x v="1"/>
    <s v="No"/>
    <x v="0"/>
    <s v="Dec"/>
    <n v="1975"/>
    <n v="15"/>
    <d v="1975-12-15T00:00:00"/>
    <n v="47"/>
    <n v="1"/>
    <s v="tier - 3"/>
    <s v="tier - 2"/>
    <s v="R1011"/>
    <n v="8068.19"/>
    <x v="0"/>
    <n v="1"/>
    <x v="1"/>
    <x v="0"/>
  </r>
  <r>
    <x v="1345"/>
    <s v="Ms."/>
    <s v="Monica"/>
    <s v="Huff"/>
    <n v="18.87"/>
    <n v="8.06"/>
    <x v="0"/>
    <s v="No"/>
    <x v="0"/>
    <s v="Aug"/>
    <n v="1965"/>
    <n v="11"/>
    <d v="1965-08-11T00:00:00"/>
    <n v="57"/>
    <n v="0"/>
    <s v="tier - 3"/>
    <s v="tier - 1"/>
    <s v="R1013"/>
    <n v="8067.83"/>
    <x v="2"/>
    <n v="0"/>
    <x v="1"/>
    <x v="0"/>
  </r>
  <r>
    <x v="1346"/>
    <s v="Mr."/>
    <s v="Tyler"/>
    <s v="Dye"/>
    <n v="32.299999999999997"/>
    <n v="6.74"/>
    <x v="1"/>
    <s v="No"/>
    <x v="0"/>
    <s v="Jun"/>
    <n v="1975"/>
    <n v="28"/>
    <d v="1975-06-28T00:00:00"/>
    <n v="47"/>
    <n v="1"/>
    <s v="tier - 3"/>
    <s v="tier - 3"/>
    <s v="R1011"/>
    <n v="8062.76"/>
    <x v="0"/>
    <n v="1"/>
    <x v="1"/>
    <x v="0"/>
  </r>
  <r>
    <x v="1347"/>
    <s v="Ms."/>
    <s v="Kelly C"/>
    <s v="Willard"/>
    <n v="22.64"/>
    <n v="6.54"/>
    <x v="1"/>
    <s v="No"/>
    <x v="0"/>
    <s v="Dec"/>
    <n v="1970"/>
    <n v="12"/>
    <d v="1970-12-12T00:00:00"/>
    <n v="52"/>
    <n v="0"/>
    <s v="tier - 2"/>
    <s v="tier - 1"/>
    <s v="R1013"/>
    <n v="8062.31"/>
    <x v="2"/>
    <n v="2"/>
    <x v="1"/>
    <x v="0"/>
  </r>
  <r>
    <x v="1348"/>
    <s v="Mrs."/>
    <s v="Emily"/>
    <s v="D'Addario"/>
    <n v="28.69"/>
    <n v="5.4"/>
    <x v="0"/>
    <s v="No"/>
    <x v="0"/>
    <s v="Dec"/>
    <n v="1982"/>
    <n v="27"/>
    <d v="1982-12-27T00:00:00"/>
    <n v="40"/>
    <n v="3"/>
    <s v="tier - 2"/>
    <s v="tier - 3"/>
    <s v="R1012"/>
    <n v="8059.68"/>
    <x v="1"/>
    <n v="0"/>
    <x v="1"/>
    <x v="2"/>
  </r>
  <r>
    <x v="1349"/>
    <s v="Mr."/>
    <s v="James V"/>
    <s v="Buchanan"/>
    <n v="28.16"/>
    <n v="5.58"/>
    <x v="1"/>
    <s v="No"/>
    <x v="0"/>
    <s v="Nov"/>
    <n v="1985"/>
    <n v="28"/>
    <d v="1985-11-28T00:00:00"/>
    <n v="37"/>
    <n v="3"/>
    <s v="tier - 2"/>
    <s v="tier - 3"/>
    <s v="R1012"/>
    <n v="8059.06"/>
    <x v="1"/>
    <n v="0"/>
    <x v="1"/>
    <x v="2"/>
  </r>
  <r>
    <x v="1350"/>
    <s v="Ms."/>
    <s v="Angie"/>
    <s v="Clark"/>
    <n v="45.54"/>
    <n v="5.84"/>
    <x v="0"/>
    <s v="No"/>
    <x v="1"/>
    <s v="Dec"/>
    <n v="2003"/>
    <n v="12"/>
    <d v="2003-12-12T00:00:00"/>
    <n v="19"/>
    <n v="0"/>
    <s v="tier - 2"/>
    <s v="tier - 2"/>
    <s v="R1012"/>
    <n v="8035.64"/>
    <x v="0"/>
    <n v="1"/>
    <x v="1"/>
    <x v="1"/>
  </r>
  <r>
    <x v="1351"/>
    <s v="Mr."/>
    <s v="Michael J."/>
    <s v="Waterson"/>
    <n v="28.7"/>
    <n v="4.2"/>
    <x v="0"/>
    <s v="No"/>
    <x v="0"/>
    <s v="Nov"/>
    <n v="1977"/>
    <n v="6"/>
    <d v="1977-11-06T00:00:00"/>
    <n v="45"/>
    <n v="2"/>
    <s v="tier - 3"/>
    <s v="tier - 2"/>
    <s v="R1011"/>
    <n v="8027.97"/>
    <x v="1"/>
    <n v="0"/>
    <x v="1"/>
    <x v="2"/>
  </r>
  <r>
    <x v="1352"/>
    <s v="Ms."/>
    <s v="Sabina"/>
    <s v="Piras"/>
    <n v="27.74"/>
    <n v="6.06"/>
    <x v="1"/>
    <s v="No"/>
    <x v="0"/>
    <s v="Dec"/>
    <n v="1976"/>
    <n v="20"/>
    <d v="1976-12-20T00:00:00"/>
    <n v="46"/>
    <n v="0"/>
    <s v="tier - 2"/>
    <s v="tier - 2"/>
    <s v="R1012"/>
    <n v="8026.67"/>
    <x v="1"/>
    <n v="0"/>
    <x v="1"/>
    <x v="1"/>
  </r>
  <r>
    <x v="1353"/>
    <s v="Ms."/>
    <s v="Amy C"/>
    <s v="Olson"/>
    <n v="36.954999999999998"/>
    <n v="7.57"/>
    <x v="0"/>
    <s v="No"/>
    <x v="0"/>
    <s v="Jul"/>
    <n v="1978"/>
    <n v="17"/>
    <d v="1978-07-17T00:00:00"/>
    <n v="44"/>
    <n v="1"/>
    <s v="tier - 2"/>
    <s v="tier - 3"/>
    <s v="R1012"/>
    <n v="8023.14"/>
    <x v="0"/>
    <n v="0"/>
    <x v="1"/>
    <x v="0"/>
  </r>
  <r>
    <x v="1354"/>
    <s v="Ms."/>
    <s v="Victoria U"/>
    <s v="Manfredi"/>
    <n v="30.69"/>
    <n v="6.15"/>
    <x v="0"/>
    <s v="No"/>
    <x v="0"/>
    <s v="Nov"/>
    <n v="1989"/>
    <n v="3"/>
    <d v="1989-11-03T00:00:00"/>
    <n v="33"/>
    <n v="3"/>
    <s v="tier - 2"/>
    <s v="tier - 1"/>
    <s v="R1012"/>
    <n v="8021.11"/>
    <x v="0"/>
    <n v="0"/>
    <x v="1"/>
    <x v="1"/>
  </r>
  <r>
    <x v="1355"/>
    <s v="Ms."/>
    <s v="Amelia B"/>
    <s v="Landberg"/>
    <n v="24.984999999999999"/>
    <n v="4.5599999999999996"/>
    <x v="0"/>
    <s v="No"/>
    <x v="0"/>
    <s v="Nov"/>
    <n v="1980"/>
    <n v="8"/>
    <d v="1980-11-08T00:00:00"/>
    <n v="42"/>
    <n v="2"/>
    <s v="tier - 2"/>
    <s v="tier - 2"/>
    <s v="R1012"/>
    <n v="8017.06"/>
    <x v="2"/>
    <n v="0"/>
    <x v="1"/>
    <x v="2"/>
  </r>
  <r>
    <x v="1356"/>
    <s v="Ms."/>
    <s v="Jackie J"/>
    <s v="Flynn"/>
    <n v="39.42"/>
    <n v="4.72"/>
    <x v="1"/>
    <s v="No"/>
    <x v="0"/>
    <s v="Sep"/>
    <n v="1995"/>
    <n v="18"/>
    <d v="1995-09-18T00:00:00"/>
    <n v="27"/>
    <n v="0"/>
    <s v="tier - 2"/>
    <s v="tier - 3"/>
    <s v="R1012"/>
    <n v="8014.62"/>
    <x v="0"/>
    <n v="1"/>
    <x v="1"/>
    <x v="2"/>
  </r>
  <r>
    <x v="1357"/>
    <s v="Mr."/>
    <s v="Justin"/>
    <s v="Bishop"/>
    <n v="16.8"/>
    <n v="7.98"/>
    <x v="0"/>
    <s v="No"/>
    <x v="0"/>
    <s v="Aug"/>
    <n v="1962"/>
    <n v="22"/>
    <d v="1962-08-22T00:00:00"/>
    <n v="60"/>
    <n v="0"/>
    <s v="tier - 3"/>
    <s v="tier - 1"/>
    <s v="R1013"/>
    <n v="8004.96"/>
    <x v="3"/>
    <n v="0"/>
    <x v="1"/>
    <x v="0"/>
  </r>
  <r>
    <x v="1358"/>
    <s v="Ms."/>
    <s v="Kerry"/>
    <s v="Devitt"/>
    <n v="23.274999999999999"/>
    <n v="6.26"/>
    <x v="1"/>
    <s v="No"/>
    <x v="1"/>
    <s v="Aug"/>
    <n v="1983"/>
    <n v="20"/>
    <d v="1983-08-20T00:00:00"/>
    <n v="39"/>
    <n v="3"/>
    <s v="tier - 2"/>
    <s v="tier - 3"/>
    <s v="R1024"/>
    <n v="7986.48"/>
    <x v="2"/>
    <n v="1"/>
    <x v="1"/>
    <x v="1"/>
  </r>
  <r>
    <x v="1359"/>
    <s v="Ms."/>
    <s v="Cindy G."/>
    <s v="Lynch"/>
    <n v="22.8"/>
    <n v="4.29"/>
    <x v="1"/>
    <s v="No"/>
    <x v="1"/>
    <s v="Aug"/>
    <n v="1983"/>
    <n v="28"/>
    <d v="1983-08-28T00:00:00"/>
    <n v="39"/>
    <n v="3"/>
    <s v="tier - 2"/>
    <s v="tier - 1"/>
    <s v="R1024"/>
    <n v="7985.82"/>
    <x v="2"/>
    <n v="1"/>
    <x v="1"/>
    <x v="2"/>
  </r>
  <r>
    <x v="1360"/>
    <s v="Mr."/>
    <s v="Gennaro"/>
    <s v="Tramontano"/>
    <n v="24.3"/>
    <n v="5.43"/>
    <x v="0"/>
    <s v="No"/>
    <x v="0"/>
    <s v="Nov"/>
    <n v="1972"/>
    <n v="23"/>
    <d v="1972-11-23T00:00:00"/>
    <n v="50"/>
    <n v="0"/>
    <s v="tier - 2"/>
    <s v="tier - 2"/>
    <s v="R1013"/>
    <n v="7980.34"/>
    <x v="2"/>
    <n v="2"/>
    <x v="1"/>
    <x v="2"/>
  </r>
  <r>
    <x v="1361"/>
    <s v="Mr."/>
    <s v="Terry"/>
    <s v="Davidson"/>
    <n v="25.13"/>
    <n v="8"/>
    <x v="1"/>
    <s v="No"/>
    <x v="0"/>
    <s v="Aug"/>
    <n v="1975"/>
    <n v="10"/>
    <d v="1975-08-10T00:00:00"/>
    <n v="47"/>
    <n v="1"/>
    <s v="tier - 2"/>
    <s v="tier - 2"/>
    <s v="R1013"/>
    <n v="7966.81"/>
    <x v="1"/>
    <n v="1"/>
    <x v="1"/>
    <x v="0"/>
  </r>
  <r>
    <x v="1362"/>
    <s v="Mr."/>
    <s v="Patrick J"/>
    <s v="Burke"/>
    <n v="22.72"/>
    <n v="9.9600000000000009"/>
    <x v="1"/>
    <s v="No"/>
    <x v="0"/>
    <s v="Jun"/>
    <n v="1970"/>
    <n v="19"/>
    <d v="1970-06-19T00:00:00"/>
    <n v="52"/>
    <n v="0"/>
    <s v="tier - 2"/>
    <s v="tier - 2"/>
    <s v="R1013"/>
    <n v="7958.13"/>
    <x v="2"/>
    <n v="2"/>
    <x v="1"/>
    <x v="0"/>
  </r>
  <r>
    <x v="1363"/>
    <s v="Ms."/>
    <s v="Keara"/>
    <s v="McGraw"/>
    <n v="32.6"/>
    <n v="6.8"/>
    <x v="1"/>
    <s v="No"/>
    <x v="0"/>
    <s v="Dec"/>
    <n v="1981"/>
    <n v="28"/>
    <d v="1981-12-28T00:00:00"/>
    <n v="41"/>
    <n v="3"/>
    <s v="tier - 2"/>
    <s v="tier - 2"/>
    <s v="R1011"/>
    <n v="7954.52"/>
    <x v="0"/>
    <n v="0"/>
    <x v="1"/>
    <x v="0"/>
  </r>
  <r>
    <x v="1364"/>
    <s v="Ms."/>
    <s v="Nicole"/>
    <s v="Fellure"/>
    <n v="17.28"/>
    <n v="6.22"/>
    <x v="1"/>
    <s v="No"/>
    <x v="0"/>
    <s v="Jul"/>
    <n v="1966"/>
    <n v="9"/>
    <d v="1966-07-09T00:00:00"/>
    <n v="56"/>
    <n v="0"/>
    <s v="tier - 3"/>
    <s v="tier - 3"/>
    <s v="R1012"/>
    <n v="7953.72"/>
    <x v="3"/>
    <n v="2"/>
    <x v="1"/>
    <x v="1"/>
  </r>
  <r>
    <x v="1365"/>
    <s v="Mrs."/>
    <s v="Katena"/>
    <s v="Sanford"/>
    <n v="27.92"/>
    <n v="5.79"/>
    <x v="0"/>
    <s v="No"/>
    <x v="0"/>
    <s v="Oct"/>
    <n v="1987"/>
    <n v="29"/>
    <d v="1987-10-29T00:00:00"/>
    <n v="35"/>
    <n v="3"/>
    <s v="tier - 2"/>
    <s v="tier - 3"/>
    <s v="R1025"/>
    <n v="7948.22"/>
    <x v="1"/>
    <n v="1"/>
    <x v="1"/>
    <x v="1"/>
  </r>
  <r>
    <x v="1366"/>
    <s v="Ms."/>
    <s v="Bean K."/>
    <s v="Wrenn"/>
    <n v="38.284999999999997"/>
    <n v="5.41"/>
    <x v="0"/>
    <s v="No"/>
    <x v="0"/>
    <s v="Jul"/>
    <n v="1977"/>
    <n v="20"/>
    <d v="1977-07-20T00:00:00"/>
    <n v="45"/>
    <n v="0"/>
    <s v="tier - 2"/>
    <s v="tier - 1"/>
    <s v="R1024"/>
    <n v="7935.29"/>
    <x v="0"/>
    <n v="0"/>
    <x v="1"/>
    <x v="2"/>
  </r>
  <r>
    <x v="1367"/>
    <s v="Mr."/>
    <s v="Brian"/>
    <s v="Lindsey"/>
    <n v="16.48"/>
    <n v="11.05"/>
    <x v="0"/>
    <s v="No"/>
    <x v="0"/>
    <s v="Oct"/>
    <n v="1962"/>
    <n v="10"/>
    <d v="1962-10-10T00:00:00"/>
    <n v="60"/>
    <n v="0"/>
    <s v="tier - 3"/>
    <s v="tier - 2"/>
    <s v="R1013"/>
    <n v="7896.41"/>
    <x v="3"/>
    <n v="0"/>
    <x v="1"/>
    <x v="0"/>
  </r>
  <r>
    <x v="1368"/>
    <s v="Mr."/>
    <s v="Jan-Patrick"/>
    <s v="Krueger"/>
    <n v="38.57"/>
    <n v="6.27"/>
    <x v="0"/>
    <s v="No"/>
    <x v="0"/>
    <s v="Nov"/>
    <n v="1994"/>
    <n v="17"/>
    <d v="1994-11-17T00:00:00"/>
    <n v="28"/>
    <n v="0"/>
    <s v="tier - 2"/>
    <s v="tier - 3"/>
    <s v="R1012"/>
    <n v="7851.85"/>
    <x v="0"/>
    <n v="0"/>
    <x v="1"/>
    <x v="1"/>
  </r>
  <r>
    <x v="1369"/>
    <s v="Mr."/>
    <s v="Jesse J"/>
    <s v="Babler"/>
    <n v="43.85"/>
    <n v="4.7699999999999996"/>
    <x v="1"/>
    <s v="No"/>
    <x v="0"/>
    <s v="Oct"/>
    <n v="2001"/>
    <n v="5"/>
    <d v="2001-10-05T00:00:00"/>
    <n v="21"/>
    <n v="0"/>
    <s v="tier - 2"/>
    <s v="tier - 2"/>
    <s v="R1012"/>
    <n v="7844.8"/>
    <x v="0"/>
    <n v="0"/>
    <x v="1"/>
    <x v="2"/>
  </r>
  <r>
    <x v="1370"/>
    <s v="Ms."/>
    <s v="Lindsey M"/>
    <s v="Brezenski"/>
    <n v="30.11"/>
    <n v="4.08"/>
    <x v="0"/>
    <s v="No"/>
    <x v="0"/>
    <s v="Oct"/>
    <n v="1989"/>
    <n v="12"/>
    <d v="1989-10-12T00:00:00"/>
    <n v="33"/>
    <n v="3"/>
    <s v="tier - 2"/>
    <s v="tier - 2"/>
    <s v="R1012"/>
    <n v="7824.37"/>
    <x v="0"/>
    <n v="0"/>
    <x v="1"/>
    <x v="2"/>
  </r>
  <r>
    <x v="1371"/>
    <s v="Ms."/>
    <s v="Marguerite K."/>
    <s v="Marschner"/>
    <n v="31.59"/>
    <n v="6.01"/>
    <x v="0"/>
    <s v="No"/>
    <x v="0"/>
    <s v="Dec"/>
    <n v="1991"/>
    <n v="21"/>
    <d v="1991-12-21T00:00:00"/>
    <n v="31"/>
    <n v="3"/>
    <s v="tier - 2"/>
    <s v="tier - 1"/>
    <s v="R1012"/>
    <n v="7812.67"/>
    <x v="0"/>
    <n v="0"/>
    <x v="1"/>
    <x v="1"/>
  </r>
  <r>
    <x v="1372"/>
    <s v="Mr."/>
    <s v="Travis"/>
    <s v="King"/>
    <n v="40.15"/>
    <n v="11.84"/>
    <x v="0"/>
    <s v="No"/>
    <x v="0"/>
    <s v="Nov"/>
    <n v="1974"/>
    <n v="9"/>
    <d v="1974-11-09T00:00:00"/>
    <n v="48"/>
    <n v="0"/>
    <s v="tier - 2"/>
    <s v="tier - 3"/>
    <s v="R1013"/>
    <n v="7804.16"/>
    <x v="0"/>
    <n v="0"/>
    <x v="1"/>
    <x v="0"/>
  </r>
  <r>
    <x v="1373"/>
    <s v="Mr."/>
    <s v="Ricky"/>
    <s v="Montez"/>
    <n v="40.700000000000003"/>
    <n v="6.27"/>
    <x v="1"/>
    <s v="No"/>
    <x v="1"/>
    <s v="Dec"/>
    <n v="1997"/>
    <n v="2"/>
    <d v="1997-12-02T00:00:00"/>
    <n v="25"/>
    <n v="0"/>
    <s v="tier - 2"/>
    <s v="tier - 3"/>
    <s v="R1012"/>
    <n v="7803.77"/>
    <x v="0"/>
    <n v="1"/>
    <x v="1"/>
    <x v="1"/>
  </r>
  <r>
    <x v="1374"/>
    <s v="Mrs."/>
    <s v="Colleen L."/>
    <s v="Campbell"/>
    <n v="40.76"/>
    <n v="5.28"/>
    <x v="0"/>
    <s v="No"/>
    <x v="0"/>
    <s v="Dec"/>
    <n v="1999"/>
    <n v="25"/>
    <d v="1999-12-25T00:00:00"/>
    <n v="23"/>
    <n v="0"/>
    <s v="tier - 2"/>
    <s v="tier - 2"/>
    <s v="R1026"/>
    <n v="7794.68"/>
    <x v="0"/>
    <n v="0"/>
    <x v="1"/>
    <x v="2"/>
  </r>
  <r>
    <x v="1375"/>
    <s v="Mr."/>
    <s v="Charlie A"/>
    <s v="Hurt"/>
    <n v="29.7"/>
    <n v="7.03"/>
    <x v="0"/>
    <s v="No"/>
    <x v="0"/>
    <s v="Dec"/>
    <n v="1974"/>
    <n v="6"/>
    <d v="1974-12-06T00:00:00"/>
    <n v="48"/>
    <n v="0"/>
    <s v="tier - 1"/>
    <s v="tier - 3"/>
    <s v="R1013"/>
    <n v="7789.64"/>
    <x v="1"/>
    <n v="0"/>
    <x v="1"/>
    <x v="0"/>
  </r>
  <r>
    <x v="1376"/>
    <s v="Mr."/>
    <s v="Rick"/>
    <s v="Garey"/>
    <n v="40.58"/>
    <n v="5.32"/>
    <x v="1"/>
    <s v="No"/>
    <x v="1"/>
    <s v="Dec"/>
    <n v="1997"/>
    <n v="21"/>
    <d v="1997-12-21T00:00:00"/>
    <n v="25"/>
    <n v="0"/>
    <s v="tier - 2"/>
    <s v="tier - 1"/>
    <s v="R1012"/>
    <n v="7763.06"/>
    <x v="0"/>
    <n v="1"/>
    <x v="1"/>
    <x v="2"/>
  </r>
  <r>
    <x v="1377"/>
    <s v="Ms."/>
    <s v="Lauren C"/>
    <s v="Reddy"/>
    <n v="33.06"/>
    <n v="9.59"/>
    <x v="1"/>
    <s v="No"/>
    <x v="0"/>
    <s v="Jun"/>
    <n v="1981"/>
    <n v="30"/>
    <d v="1981-06-30T00:00:00"/>
    <n v="41"/>
    <n v="2"/>
    <s v="tier - 2"/>
    <s v="tier - 1"/>
    <s v="R1012"/>
    <n v="7749.16"/>
    <x v="0"/>
    <n v="0"/>
    <x v="1"/>
    <x v="0"/>
  </r>
  <r>
    <x v="1378"/>
    <s v="Mr."/>
    <s v="Daniel"/>
    <s v="Mueller"/>
    <n v="26.62"/>
    <n v="6.15"/>
    <x v="1"/>
    <s v="No"/>
    <x v="0"/>
    <s v="Dec"/>
    <n v="1976"/>
    <n v="12"/>
    <d v="1976-12-12T00:00:00"/>
    <n v="46"/>
    <n v="1"/>
    <s v="tier - 3"/>
    <s v="tier - 2"/>
    <s v="R1013"/>
    <n v="7742.11"/>
    <x v="1"/>
    <n v="0"/>
    <x v="1"/>
    <x v="1"/>
  </r>
  <r>
    <x v="1379"/>
    <s v="Mr."/>
    <s v="Jaime"/>
    <s v="Julia"/>
    <n v="37.1"/>
    <n v="11.08"/>
    <x v="0"/>
    <s v="No"/>
    <x v="0"/>
    <s v="Sep"/>
    <n v="1978"/>
    <n v="4"/>
    <d v="1978-09-04T00:00:00"/>
    <n v="44"/>
    <n v="2"/>
    <s v="tier - 1"/>
    <s v="tier - 1"/>
    <s v="R1011"/>
    <n v="7740.34"/>
    <x v="0"/>
    <n v="0"/>
    <x v="1"/>
    <x v="0"/>
  </r>
  <r>
    <x v="1380"/>
    <s v="Mr."/>
    <s v="Erik R"/>
    <s v="Uribe"/>
    <n v="18.28"/>
    <n v="7.95"/>
    <x v="0"/>
    <s v="No"/>
    <x v="0"/>
    <s v="Jul"/>
    <n v="1965"/>
    <n v="18"/>
    <d v="1965-07-18T00:00:00"/>
    <n v="57"/>
    <n v="0"/>
    <s v="tier - 3"/>
    <s v="tier - 2"/>
    <s v="R1013"/>
    <n v="7736.39"/>
    <x v="3"/>
    <n v="0"/>
    <x v="1"/>
    <x v="0"/>
  </r>
  <r>
    <x v="1381"/>
    <s v="Ms."/>
    <s v="Katie"/>
    <s v="Hand"/>
    <n v="35.814999999999998"/>
    <n v="6.23"/>
    <x v="0"/>
    <s v="No"/>
    <x v="0"/>
    <s v="Aug"/>
    <n v="1977"/>
    <n v="29"/>
    <d v="1977-08-29T00:00:00"/>
    <n v="45"/>
    <n v="0"/>
    <s v="tier - 2"/>
    <s v="tier - 3"/>
    <s v="R1012"/>
    <n v="7731.86"/>
    <x v="0"/>
    <n v="0"/>
    <x v="1"/>
    <x v="1"/>
  </r>
  <r>
    <x v="1382"/>
    <s v="Mr."/>
    <s v="Thomas A"/>
    <s v="Petersen"/>
    <n v="30.69"/>
    <n v="6.5"/>
    <x v="0"/>
    <s v="No"/>
    <x v="0"/>
    <s v="Dec"/>
    <n v="1978"/>
    <n v="4"/>
    <d v="1978-12-04T00:00:00"/>
    <n v="44"/>
    <n v="2"/>
    <s v="tier - 3"/>
    <s v="tier - 2"/>
    <s v="R1013"/>
    <n v="7731.43"/>
    <x v="0"/>
    <n v="0"/>
    <x v="1"/>
    <x v="0"/>
  </r>
  <r>
    <x v="1383"/>
    <s v="Mr."/>
    <s v="Jean-Marc"/>
    <s v="Mac-Thiong"/>
    <n v="26.125"/>
    <n v="5.22"/>
    <x v="0"/>
    <s v="No"/>
    <x v="0"/>
    <s v="Sep"/>
    <n v="1980"/>
    <n v="10"/>
    <d v="1980-09-10T00:00:00"/>
    <n v="42"/>
    <n v="2"/>
    <s v="tier - 3"/>
    <s v="tier - 1"/>
    <s v="R1016"/>
    <n v="7729.65"/>
    <x v="1"/>
    <n v="0"/>
    <x v="1"/>
    <x v="2"/>
  </r>
  <r>
    <x v="1384"/>
    <s v="Ms."/>
    <s v="Kerry L"/>
    <s v="Walker"/>
    <n v="34.58"/>
    <n v="6.3"/>
    <x v="0"/>
    <s v="No"/>
    <x v="1"/>
    <s v="Jun"/>
    <n v="1979"/>
    <n v="2"/>
    <d v="1979-06-02T00:00:00"/>
    <n v="44"/>
    <n v="1"/>
    <s v="tier - 2"/>
    <s v="tier - 3"/>
    <s v="R1012"/>
    <n v="7727.25"/>
    <x v="0"/>
    <n v="1"/>
    <x v="1"/>
    <x v="1"/>
  </r>
  <r>
    <x v="1385"/>
    <s v="Mr."/>
    <s v="Ulrich"/>
    <s v="Steidl"/>
    <n v="27.4"/>
    <n v="8.84"/>
    <x v="0"/>
    <s v="No"/>
    <x v="0"/>
    <s v="Dec"/>
    <n v="1978"/>
    <n v="29"/>
    <d v="1978-12-29T00:00:00"/>
    <n v="44"/>
    <n v="2"/>
    <s v="tier - 1"/>
    <s v="tier - 2"/>
    <s v="R1011"/>
    <n v="7726.85"/>
    <x v="1"/>
    <n v="0"/>
    <x v="1"/>
    <x v="0"/>
  </r>
  <r>
    <x v="1386"/>
    <s v="Mr."/>
    <s v="Justin P"/>
    <s v="Rose"/>
    <n v="27.53"/>
    <n v="4.1100000000000003"/>
    <x v="0"/>
    <s v="No"/>
    <x v="0"/>
    <s v="Jul"/>
    <n v="1987"/>
    <n v="12"/>
    <d v="1987-07-12T00:00:00"/>
    <n v="35"/>
    <n v="3"/>
    <s v="tier - 2"/>
    <s v="tier - 3"/>
    <s v="R1021"/>
    <n v="7684.62"/>
    <x v="1"/>
    <n v="1"/>
    <x v="1"/>
    <x v="2"/>
  </r>
  <r>
    <x v="1387"/>
    <s v="Ms."/>
    <s v="Hannah E."/>
    <s v="Alderfer"/>
    <n v="33"/>
    <n v="4.57"/>
    <x v="0"/>
    <s v="No"/>
    <x v="0"/>
    <s v="Dec"/>
    <n v="1982"/>
    <n v="18"/>
    <d v="1982-12-18T00:00:00"/>
    <n v="40"/>
    <n v="3"/>
    <s v="tier - 2"/>
    <s v="tier - 1"/>
    <s v="R1013"/>
    <n v="7682.67"/>
    <x v="0"/>
    <n v="0"/>
    <x v="1"/>
    <x v="2"/>
  </r>
  <r>
    <x v="1388"/>
    <s v="Mr."/>
    <s v="David"/>
    <s v="Ryland"/>
    <n v="25.78"/>
    <n v="11.06"/>
    <x v="1"/>
    <s v="No"/>
    <x v="0"/>
    <s v="Dec"/>
    <n v="1981"/>
    <n v="19"/>
    <d v="1981-12-19T00:00:00"/>
    <n v="41"/>
    <n v="1"/>
    <s v="tier - 2"/>
    <s v="tier - 2"/>
    <s v="R1020"/>
    <n v="7681.17"/>
    <x v="1"/>
    <n v="0"/>
    <x v="1"/>
    <x v="0"/>
  </r>
  <r>
    <x v="1389"/>
    <s v="Mr."/>
    <s v="Jim"/>
    <s v="Bethea"/>
    <n v="22.66"/>
    <n v="10.68"/>
    <x v="0"/>
    <s v="No"/>
    <x v="0"/>
    <s v="Oct"/>
    <n v="1971"/>
    <n v="11"/>
    <d v="1971-10-11T00:00:00"/>
    <n v="51"/>
    <n v="0"/>
    <s v="tier - 2"/>
    <s v="tier - 1"/>
    <s v="R1013"/>
    <n v="7680.92"/>
    <x v="2"/>
    <n v="0"/>
    <x v="1"/>
    <x v="0"/>
  </r>
  <r>
    <x v="1390"/>
    <s v="Mr."/>
    <s v="Joseph P"/>
    <s v="Kelly"/>
    <n v="38.81"/>
    <n v="6.14"/>
    <x v="1"/>
    <s v="No"/>
    <x v="0"/>
    <s v="Sep"/>
    <n v="1995"/>
    <n v="13"/>
    <d v="1995-09-13T00:00:00"/>
    <n v="27"/>
    <n v="0"/>
    <s v="tier - 2"/>
    <s v="tier - 1"/>
    <s v="R1012"/>
    <n v="7676.4"/>
    <x v="0"/>
    <n v="1"/>
    <x v="1"/>
    <x v="1"/>
  </r>
  <r>
    <x v="1391"/>
    <s v="Mr."/>
    <s v="Michael"/>
    <s v="Blois"/>
    <n v="38.51"/>
    <n v="5.45"/>
    <x v="1"/>
    <s v="No"/>
    <x v="0"/>
    <s v="Nov"/>
    <n v="1996"/>
    <n v="24"/>
    <d v="1996-11-24T00:00:00"/>
    <n v="26"/>
    <n v="0"/>
    <s v="tier - 2"/>
    <s v="tier - 2"/>
    <s v="R1022"/>
    <n v="7670.75"/>
    <x v="0"/>
    <n v="0"/>
    <x v="1"/>
    <x v="2"/>
  </r>
  <r>
    <x v="1392"/>
    <s v="Ms."/>
    <s v="Gina M"/>
    <s v="Dayton"/>
    <n v="22.98"/>
    <n v="6.14"/>
    <x v="1"/>
    <s v="No"/>
    <x v="0"/>
    <s v="Oct"/>
    <n v="1976"/>
    <n v="9"/>
    <d v="1976-10-09T00:00:00"/>
    <n v="46"/>
    <n v="2"/>
    <s v="tier - 2"/>
    <s v="tier - 1"/>
    <s v="R1011"/>
    <n v="7662.47"/>
    <x v="2"/>
    <n v="0"/>
    <x v="1"/>
    <x v="1"/>
  </r>
  <r>
    <x v="1393"/>
    <s v="Ms."/>
    <s v="Shantel C."/>
    <s v="Cloud"/>
    <n v="15.65"/>
    <n v="7.85"/>
    <x v="0"/>
    <s v="No"/>
    <x v="0"/>
    <s v="Dec"/>
    <n v="1965"/>
    <n v="27"/>
    <d v="1965-12-27T00:00:00"/>
    <n v="57"/>
    <n v="0"/>
    <s v="tier - 3"/>
    <s v="tier - 3"/>
    <s v="R1012"/>
    <n v="7657.69"/>
    <x v="3"/>
    <n v="0"/>
    <x v="1"/>
    <x v="0"/>
  </r>
  <r>
    <x v="1394"/>
    <s v="Mr."/>
    <s v="Brian"/>
    <s v="Betournay"/>
    <n v="39.97"/>
    <n v="4.09"/>
    <x v="0"/>
    <s v="No"/>
    <x v="0"/>
    <s v="Sep"/>
    <n v="1998"/>
    <n v="30"/>
    <d v="1998-09-30T00:00:00"/>
    <n v="24"/>
    <n v="0"/>
    <s v="tier - 2"/>
    <s v="tier - 3"/>
    <s v="R1023"/>
    <n v="7652.26"/>
    <x v="0"/>
    <n v="1"/>
    <x v="1"/>
    <x v="2"/>
  </r>
  <r>
    <x v="1395"/>
    <s v="Mr."/>
    <s v="Brian"/>
    <s v="Temple"/>
    <n v="37.22"/>
    <n v="4.62"/>
    <x v="0"/>
    <s v="No"/>
    <x v="1"/>
    <s v="Aug"/>
    <n v="1993"/>
    <n v="10"/>
    <d v="1993-08-10T00:00:00"/>
    <n v="29"/>
    <n v="0"/>
    <s v="tier - 2"/>
    <s v="tier - 2"/>
    <s v="R1012"/>
    <n v="7650.8"/>
    <x v="0"/>
    <n v="1"/>
    <x v="1"/>
    <x v="2"/>
  </r>
  <r>
    <x v="1396"/>
    <s v="Ms."/>
    <s v="Jessica R"/>
    <s v="Rollie"/>
    <n v="41.325000000000003"/>
    <n v="5.77"/>
    <x v="0"/>
    <s v="No"/>
    <x v="0"/>
    <s v="Oct"/>
    <n v="1980"/>
    <n v="16"/>
    <d v="1980-10-16T00:00:00"/>
    <n v="42"/>
    <n v="1"/>
    <s v="tier - 2"/>
    <s v="tier - 2"/>
    <s v="R1024"/>
    <n v="7650.77"/>
    <x v="0"/>
    <n v="0"/>
    <x v="1"/>
    <x v="1"/>
  </r>
  <r>
    <x v="1397"/>
    <s v="Mrs."/>
    <s v="Robyn"/>
    <s v="Roybal"/>
    <n v="40.31"/>
    <n v="5.84"/>
    <x v="0"/>
    <s v="No"/>
    <x v="0"/>
    <s v="Jun"/>
    <n v="1999"/>
    <n v="15"/>
    <d v="1999-06-15T00:00:00"/>
    <n v="23"/>
    <n v="0"/>
    <s v="tier - 2"/>
    <s v="tier - 2"/>
    <s v="R1026"/>
    <n v="7642.05"/>
    <x v="0"/>
    <n v="0"/>
    <x v="1"/>
    <x v="1"/>
  </r>
  <r>
    <x v="1398"/>
    <s v="Ms."/>
    <s v="Ashley"/>
    <s v="Turgeon"/>
    <n v="29.48"/>
    <n v="4.91"/>
    <x v="0"/>
    <s v="No"/>
    <x v="0"/>
    <s v="Jul"/>
    <n v="1980"/>
    <n v="24"/>
    <d v="1980-07-24T00:00:00"/>
    <n v="42"/>
    <n v="2"/>
    <s v="tier - 2"/>
    <s v="tier - 1"/>
    <s v="R1013"/>
    <n v="7640.31"/>
    <x v="1"/>
    <n v="0"/>
    <x v="1"/>
    <x v="2"/>
  </r>
  <r>
    <x v="1399"/>
    <s v="Ms."/>
    <s v="Dana"/>
    <s v="Deingenis"/>
    <n v="33.155000000000001"/>
    <n v="5.07"/>
    <x v="0"/>
    <s v="No"/>
    <x v="0"/>
    <s v="Jun"/>
    <n v="1980"/>
    <n v="20"/>
    <d v="1980-06-20T00:00:00"/>
    <n v="42"/>
    <n v="1"/>
    <s v="tier - 2"/>
    <s v="tier - 2"/>
    <s v="R1024"/>
    <n v="7639.42"/>
    <x v="0"/>
    <n v="0"/>
    <x v="1"/>
    <x v="2"/>
  </r>
  <r>
    <x v="1400"/>
    <s v="Ms."/>
    <s v="Jessica F."/>
    <s v="Hodge"/>
    <n v="42.85"/>
    <n v="5.81"/>
    <x v="1"/>
    <s v="No"/>
    <x v="0"/>
    <s v="Dec"/>
    <n v="2001"/>
    <n v="13"/>
    <d v="2001-12-13T00:00:00"/>
    <n v="21"/>
    <n v="0"/>
    <s v="tier - 2"/>
    <s v="tier - 3"/>
    <s v="R1012"/>
    <n v="7636.92"/>
    <x v="0"/>
    <n v="0"/>
    <x v="1"/>
    <x v="1"/>
  </r>
  <r>
    <x v="1401"/>
    <s v="Ms."/>
    <s v="Lindsey"/>
    <s v="Gibbs"/>
    <n v="32.340000000000003"/>
    <n v="11.2"/>
    <x v="0"/>
    <s v="No"/>
    <x v="0"/>
    <s v="Aug"/>
    <n v="1978"/>
    <n v="24"/>
    <d v="1978-08-24T00:00:00"/>
    <n v="44"/>
    <n v="1"/>
    <s v="tier - 2"/>
    <s v="tier - 1"/>
    <s v="R1013"/>
    <n v="7633.72"/>
    <x v="0"/>
    <n v="0"/>
    <x v="1"/>
    <x v="0"/>
  </r>
  <r>
    <x v="1402"/>
    <s v="Ms."/>
    <s v="Kelly A"/>
    <s v="Trom"/>
    <n v="27.5"/>
    <n v="10.75"/>
    <x v="0"/>
    <s v="No"/>
    <x v="0"/>
    <s v="Nov"/>
    <n v="1978"/>
    <n v="29"/>
    <d v="1978-11-29T00:00:00"/>
    <n v="44"/>
    <n v="1"/>
    <s v="tier - 2"/>
    <s v="tier - 2"/>
    <s v="R1011"/>
    <n v="7626.99"/>
    <x v="1"/>
    <n v="0"/>
    <x v="1"/>
    <x v="0"/>
  </r>
  <r>
    <x v="1403"/>
    <s v="Ms."/>
    <s v="Brooke E"/>
    <s v="Sizer"/>
    <n v="25.8"/>
    <n v="7.8"/>
    <x v="0"/>
    <s v="No"/>
    <x v="0"/>
    <s v="Nov"/>
    <n v="1978"/>
    <n v="6"/>
    <d v="1978-11-06T00:00:00"/>
    <n v="44"/>
    <n v="1"/>
    <s v="tier - 2"/>
    <s v="tier - 1"/>
    <s v="R1011"/>
    <n v="7624.63"/>
    <x v="1"/>
    <n v="0"/>
    <x v="1"/>
    <x v="0"/>
  </r>
  <r>
    <x v="1404"/>
    <s v="Ms."/>
    <s v="Katelyn E."/>
    <s v="Ellison"/>
    <n v="25"/>
    <n v="7.04"/>
    <x v="0"/>
    <s v="No"/>
    <x v="0"/>
    <s v="Nov"/>
    <n v="1978"/>
    <n v="28"/>
    <d v="1978-11-28T00:00:00"/>
    <n v="44"/>
    <n v="1"/>
    <s v="tier - 2"/>
    <s v="tier - 1"/>
    <s v="R1011"/>
    <n v="7623.52"/>
    <x v="1"/>
    <n v="0"/>
    <x v="1"/>
    <x v="0"/>
  </r>
  <r>
    <x v="1405"/>
    <s v="Mr."/>
    <s v="Adam"/>
    <s v="Sulkowski"/>
    <n v="41.2"/>
    <n v="4.18"/>
    <x v="1"/>
    <s v="No"/>
    <x v="0"/>
    <s v="Sep"/>
    <n v="1996"/>
    <n v="17"/>
    <d v="1996-09-17T00:00:00"/>
    <n v="26"/>
    <n v="0"/>
    <s v="tier - 2"/>
    <s v="tier - 3"/>
    <s v="R1011"/>
    <n v="7623.13"/>
    <x v="0"/>
    <n v="0"/>
    <x v="1"/>
    <x v="2"/>
  </r>
  <r>
    <x v="1406"/>
    <s v="Ms."/>
    <s v="Dana"/>
    <s v="Maringo"/>
    <n v="17.78"/>
    <n v="8.19"/>
    <x v="0"/>
    <s v="No"/>
    <x v="0"/>
    <s v="Jul"/>
    <n v="1968"/>
    <n v="3"/>
    <d v="1968-07-03T00:00:00"/>
    <n v="54"/>
    <n v="0"/>
    <s v="tier - 3"/>
    <s v="tier - 2"/>
    <s v="R1012"/>
    <n v="7609.6"/>
    <x v="3"/>
    <n v="0"/>
    <x v="1"/>
    <x v="0"/>
  </r>
  <r>
    <x v="1407"/>
    <s v="Mr."/>
    <s v="Eric W"/>
    <s v="Lattin"/>
    <n v="40.119999999999997"/>
    <n v="6.22"/>
    <x v="1"/>
    <s v="No"/>
    <x v="1"/>
    <s v="Sep"/>
    <n v="1997"/>
    <n v="30"/>
    <d v="1997-09-30T00:00:00"/>
    <n v="25"/>
    <n v="0"/>
    <s v="tier - 2"/>
    <s v="tier - 2"/>
    <s v="R1012"/>
    <n v="7607.03"/>
    <x v="0"/>
    <n v="1"/>
    <x v="1"/>
    <x v="1"/>
  </r>
  <r>
    <x v="1408"/>
    <s v="Mr."/>
    <s v="Matthew D"/>
    <s v="Deblander"/>
    <n v="19.350000000000001"/>
    <n v="8.2200000000000006"/>
    <x v="1"/>
    <s v="No"/>
    <x v="0"/>
    <s v="Jul"/>
    <n v="1967"/>
    <n v="17"/>
    <d v="1967-07-17T00:00:00"/>
    <n v="55"/>
    <n v="0"/>
    <s v="tier - 3"/>
    <s v="tier - 2"/>
    <s v="R1013"/>
    <n v="7585.62"/>
    <x v="2"/>
    <n v="0"/>
    <x v="1"/>
    <x v="0"/>
  </r>
  <r>
    <x v="1409"/>
    <s v="Mr."/>
    <s v="Eoghan"/>
    <s v="O'Neill"/>
    <n v="36.69"/>
    <n v="6.15"/>
    <x v="0"/>
    <s v="No"/>
    <x v="0"/>
    <s v="Aug"/>
    <n v="1994"/>
    <n v="14"/>
    <d v="1994-08-14T00:00:00"/>
    <n v="28"/>
    <n v="0"/>
    <s v="tier - 2"/>
    <s v="tier - 2"/>
    <s v="R1021"/>
    <n v="7567.13"/>
    <x v="0"/>
    <n v="0"/>
    <x v="1"/>
    <x v="1"/>
  </r>
  <r>
    <x v="1410"/>
    <s v="Ms."/>
    <s v="Pamela W"/>
    <s v="Davis"/>
    <n v="28.51"/>
    <n v="5.65"/>
    <x v="1"/>
    <s v="No"/>
    <x v="0"/>
    <s v="Dec"/>
    <n v="1988"/>
    <n v="15"/>
    <d v="1988-12-15T00:00:00"/>
    <n v="34"/>
    <n v="3"/>
    <s v="tier - 2"/>
    <s v="tier - 2"/>
    <s v="R1012"/>
    <n v="7538.52"/>
    <x v="1"/>
    <n v="1"/>
    <x v="1"/>
    <x v="2"/>
  </r>
  <r>
    <x v="1411"/>
    <s v="Ms."/>
    <s v="Lindsey M."/>
    <s v="Stanek"/>
    <n v="30.21"/>
    <n v="5.5"/>
    <x v="0"/>
    <s v="No"/>
    <x v="0"/>
    <s v="Aug"/>
    <n v="1984"/>
    <n v="22"/>
    <d v="1984-08-22T00:00:00"/>
    <n v="38"/>
    <n v="3"/>
    <s v="tier - 2"/>
    <s v="tier - 2"/>
    <s v="R1012"/>
    <n v="7537.16"/>
    <x v="0"/>
    <n v="1"/>
    <x v="1"/>
    <x v="2"/>
  </r>
  <r>
    <x v="1412"/>
    <s v="Ms."/>
    <s v="Kassie"/>
    <s v="Harris"/>
    <n v="24.33"/>
    <n v="8"/>
    <x v="0"/>
    <s v="No"/>
    <x v="0"/>
    <s v="Dec"/>
    <n v="1978"/>
    <n v="14"/>
    <d v="1978-12-14T00:00:00"/>
    <n v="44"/>
    <n v="2"/>
    <s v="tier - 2"/>
    <s v="tier - 1"/>
    <s v="R1013"/>
    <n v="7531.7"/>
    <x v="2"/>
    <n v="0"/>
    <x v="1"/>
    <x v="0"/>
  </r>
  <r>
    <x v="1413"/>
    <s v="Mr."/>
    <s v="Matthew"/>
    <s v="Manning"/>
    <n v="19.855"/>
    <n v="5.71"/>
    <x v="1"/>
    <s v="No"/>
    <x v="0"/>
    <s v="Oct"/>
    <n v="1976"/>
    <n v="10"/>
    <d v="1976-10-10T00:00:00"/>
    <n v="46"/>
    <n v="0"/>
    <s v="tier - 3"/>
    <s v="tier - 1"/>
    <s v="R1012"/>
    <n v="7526.71"/>
    <x v="2"/>
    <n v="0"/>
    <x v="1"/>
    <x v="1"/>
  </r>
  <r>
    <x v="1414"/>
    <s v="Mr."/>
    <s v="Ruben Dario"/>
    <s v="Barrera Munoz"/>
    <n v="25.364999999999998"/>
    <n v="11.71"/>
    <x v="0"/>
    <s v="No"/>
    <x v="0"/>
    <s v="Oct"/>
    <n v="1978"/>
    <n v="18"/>
    <d v="1978-10-18T00:00:00"/>
    <n v="44"/>
    <n v="1"/>
    <s v="tier - 2"/>
    <s v="tier - 3"/>
    <s v="R1012"/>
    <n v="7518.03"/>
    <x v="1"/>
    <n v="0"/>
    <x v="1"/>
    <x v="0"/>
  </r>
  <r>
    <x v="1415"/>
    <s v="Mr."/>
    <s v="Kevin"/>
    <s v="Schauwaers"/>
    <n v="29.6"/>
    <n v="6.17"/>
    <x v="1"/>
    <s v="No"/>
    <x v="1"/>
    <s v="Jul"/>
    <n v="1983"/>
    <n v="10"/>
    <d v="1983-07-10T00:00:00"/>
    <n v="39"/>
    <n v="4"/>
    <s v="tier - 3"/>
    <s v="tier - 2"/>
    <s v="R1011"/>
    <n v="7512.27"/>
    <x v="1"/>
    <n v="1"/>
    <x v="1"/>
    <x v="1"/>
  </r>
  <r>
    <x v="1416"/>
    <s v="Ms."/>
    <s v="Lindsay M"/>
    <s v="Hartman"/>
    <n v="39.43"/>
    <n v="6.1"/>
    <x v="1"/>
    <s v="No"/>
    <x v="1"/>
    <s v="Oct"/>
    <n v="1997"/>
    <n v="28"/>
    <d v="1997-10-28T00:00:00"/>
    <n v="25"/>
    <n v="0"/>
    <s v="tier - 2"/>
    <s v="tier - 1"/>
    <s v="R1012"/>
    <n v="7504.3"/>
    <x v="0"/>
    <n v="1"/>
    <x v="1"/>
    <x v="1"/>
  </r>
  <r>
    <x v="1417"/>
    <s v="Mrs."/>
    <s v="Amanda"/>
    <s v="Fire"/>
    <n v="27.34"/>
    <n v="5.19"/>
    <x v="1"/>
    <s v="No"/>
    <x v="0"/>
    <s v="Dec"/>
    <n v="1988"/>
    <n v="15"/>
    <d v="1988-12-15T00:00:00"/>
    <n v="34"/>
    <n v="3"/>
    <s v="tier - 2"/>
    <s v="tier - 3"/>
    <s v="R1025"/>
    <n v="7494.63"/>
    <x v="1"/>
    <n v="1"/>
    <x v="1"/>
    <x v="2"/>
  </r>
  <r>
    <x v="1418"/>
    <s v="Mr."/>
    <s v="James"/>
    <s v="Waliaula"/>
    <n v="39.01"/>
    <n v="5.37"/>
    <x v="1"/>
    <s v="No"/>
    <x v="0"/>
    <s v="Jun"/>
    <n v="1996"/>
    <n v="14"/>
    <d v="1996-06-14T00:00:00"/>
    <n v="26"/>
    <n v="0"/>
    <s v="tier - 2"/>
    <s v="tier - 3"/>
    <s v="R1012"/>
    <n v="7487.38"/>
    <x v="0"/>
    <n v="0"/>
    <x v="1"/>
    <x v="2"/>
  </r>
  <r>
    <x v="1419"/>
    <s v="Mr."/>
    <s v="Samuel H."/>
    <s v="Blackshear"/>
    <n v="18.989999999999998"/>
    <n v="10.82"/>
    <x v="1"/>
    <s v="No"/>
    <x v="0"/>
    <s v="Aug"/>
    <n v="1967"/>
    <n v="4"/>
    <d v="1967-08-04T00:00:00"/>
    <n v="55"/>
    <n v="0"/>
    <s v="tier - 3"/>
    <s v="tier - 3"/>
    <s v="R1013"/>
    <n v="7463.51"/>
    <x v="2"/>
    <n v="0"/>
    <x v="1"/>
    <x v="0"/>
  </r>
  <r>
    <x v="1420"/>
    <s v="Ms."/>
    <s v="Jenni"/>
    <s v="Nettik"/>
    <n v="42.3"/>
    <n v="6.06"/>
    <x v="1"/>
    <s v="No"/>
    <x v="0"/>
    <s v="Jun"/>
    <n v="2001"/>
    <n v="1"/>
    <d v="2001-06-01T00:00:00"/>
    <n v="22"/>
    <n v="0"/>
    <s v="tier - 2"/>
    <s v="tier - 2"/>
    <s v="R1012"/>
    <n v="7450.36"/>
    <x v="0"/>
    <n v="0"/>
    <x v="1"/>
    <x v="1"/>
  </r>
  <r>
    <x v="1421"/>
    <s v="Mr."/>
    <s v="Estuardo F"/>
    <s v="Novales"/>
    <n v="39.805"/>
    <n v="5.91"/>
    <x v="0"/>
    <s v="No"/>
    <x v="0"/>
    <s v="Sep"/>
    <n v="1977"/>
    <n v="30"/>
    <d v="1977-09-30T00:00:00"/>
    <n v="45"/>
    <n v="0"/>
    <s v="tier - 3"/>
    <s v="tier - 3"/>
    <s v="R1017"/>
    <n v="7448.4"/>
    <x v="0"/>
    <n v="0"/>
    <x v="1"/>
    <x v="1"/>
  </r>
  <r>
    <x v="1422"/>
    <s v="Mr."/>
    <s v="Brett"/>
    <s v="Rosauer"/>
    <n v="33.700000000000003"/>
    <n v="5.87"/>
    <x v="0"/>
    <s v="No"/>
    <x v="0"/>
    <s v="Sep"/>
    <n v="1977"/>
    <n v="25"/>
    <d v="1977-09-25T00:00:00"/>
    <n v="45"/>
    <n v="1"/>
    <s v="tier - 3"/>
    <s v="tier - 1"/>
    <s v="R1011"/>
    <n v="7445.92"/>
    <x v="0"/>
    <n v="0"/>
    <x v="1"/>
    <x v="1"/>
  </r>
  <r>
    <x v="1423"/>
    <s v="Ms."/>
    <s v="Sharon E."/>
    <s v="Ryder"/>
    <n v="36.195"/>
    <n v="6.22"/>
    <x v="0"/>
    <s v="No"/>
    <x v="0"/>
    <s v="Jul"/>
    <n v="1980"/>
    <n v="7"/>
    <d v="1980-07-07T00:00:00"/>
    <n v="42"/>
    <n v="1"/>
    <s v="tier - 2"/>
    <s v="tier - 3"/>
    <s v="R1012"/>
    <n v="7443.64"/>
    <x v="0"/>
    <n v="0"/>
    <x v="1"/>
    <x v="1"/>
  </r>
  <r>
    <x v="1424"/>
    <s v="Mr."/>
    <s v="Jacob W√¶ver"/>
    <s v="Larsen"/>
    <n v="32.6"/>
    <n v="5.73"/>
    <x v="0"/>
    <s v="No"/>
    <x v="1"/>
    <s v="Sep"/>
    <n v="1979"/>
    <n v="1"/>
    <d v="1979-09-01T00:00:00"/>
    <n v="43"/>
    <n v="2"/>
    <s v="tier - 3"/>
    <s v="tier - 2"/>
    <s v="R1011"/>
    <n v="7441.5"/>
    <x v="0"/>
    <n v="1"/>
    <x v="1"/>
    <x v="1"/>
  </r>
  <r>
    <x v="1425"/>
    <s v="Mr."/>
    <s v="Scott"/>
    <s v="Keate"/>
    <n v="30.2"/>
    <n v="5.7"/>
    <x v="0"/>
    <s v="No"/>
    <x v="0"/>
    <s v="Aug"/>
    <n v="1977"/>
    <n v="25"/>
    <d v="1977-08-25T00:00:00"/>
    <n v="45"/>
    <n v="1"/>
    <s v="tier - 3"/>
    <s v="tier - 2"/>
    <s v="R1011"/>
    <n v="7441.05"/>
    <x v="0"/>
    <n v="0"/>
    <x v="1"/>
    <x v="1"/>
  </r>
  <r>
    <x v="1426"/>
    <s v="Ms."/>
    <s v="Brooke S."/>
    <s v="Williams"/>
    <n v="27.645"/>
    <n v="9.91"/>
    <x v="0"/>
    <s v="No"/>
    <x v="0"/>
    <s v="Dec"/>
    <n v="1978"/>
    <n v="2"/>
    <d v="1978-12-02T00:00:00"/>
    <n v="44"/>
    <n v="0"/>
    <s v="tier - 2"/>
    <s v="tier - 3"/>
    <s v="R1012"/>
    <n v="7421.19"/>
    <x v="1"/>
    <n v="0"/>
    <x v="1"/>
    <x v="0"/>
  </r>
  <r>
    <x v="1427"/>
    <s v="Ms."/>
    <s v="Kaye A."/>
    <s v="Starosciak"/>
    <n v="26.41"/>
    <n v="11.4"/>
    <x v="0"/>
    <s v="No"/>
    <x v="0"/>
    <s v="Nov"/>
    <n v="1978"/>
    <n v="12"/>
    <d v="1978-11-12T00:00:00"/>
    <n v="44"/>
    <n v="0"/>
    <s v="tier - 2"/>
    <s v="tier - 2"/>
    <s v="R1012"/>
    <n v="7419.48"/>
    <x v="1"/>
    <n v="0"/>
    <x v="1"/>
    <x v="0"/>
  </r>
  <r>
    <x v="1428"/>
    <s v="Ms."/>
    <s v="Carolyn"/>
    <s v="Smith"/>
    <n v="34.1"/>
    <n v="6.29"/>
    <x v="1"/>
    <s v="No"/>
    <x v="1"/>
    <s v="Sep"/>
    <n v="1983"/>
    <n v="19"/>
    <d v="1983-09-19T00:00:00"/>
    <n v="39"/>
    <n v="3"/>
    <s v="tier - 2"/>
    <s v="tier - 2"/>
    <s v="R1011"/>
    <n v="7418.52"/>
    <x v="0"/>
    <n v="1"/>
    <x v="1"/>
    <x v="1"/>
  </r>
  <r>
    <x v="1429"/>
    <s v="Mr."/>
    <s v="Daniel C."/>
    <s v="Henderson"/>
    <n v="17.3"/>
    <n v="9.2799999999999994"/>
    <x v="0"/>
    <s v="No"/>
    <x v="0"/>
    <s v="Dec"/>
    <n v="1965"/>
    <n v="5"/>
    <d v="1965-12-05T00:00:00"/>
    <n v="57"/>
    <n v="0"/>
    <s v="tier - 3"/>
    <s v="tier - 2"/>
    <s v="R1013"/>
    <n v="7403.98"/>
    <x v="3"/>
    <n v="0"/>
    <x v="1"/>
    <x v="0"/>
  </r>
  <r>
    <x v="1430"/>
    <s v="Mrs."/>
    <s v="Laurie A"/>
    <s v="Winkelman"/>
    <n v="35.020000000000003"/>
    <n v="4.78"/>
    <x v="0"/>
    <s v="No"/>
    <x v="1"/>
    <s v="Jul"/>
    <n v="1993"/>
    <n v="22"/>
    <d v="1993-07-22T00:00:00"/>
    <n v="29"/>
    <n v="0"/>
    <s v="tier - 2"/>
    <s v="tier - 2"/>
    <s v="R1026"/>
    <n v="7388.85"/>
    <x v="0"/>
    <n v="1"/>
    <x v="1"/>
    <x v="2"/>
  </r>
  <r>
    <x v="1431"/>
    <s v="Ms."/>
    <s v="Nicole"/>
    <s v="Monette"/>
    <n v="37.1"/>
    <n v="8.8699999999999992"/>
    <x v="1"/>
    <s v="No"/>
    <x v="0"/>
    <s v="Nov"/>
    <n v="1981"/>
    <n v="24"/>
    <d v="1981-11-24T00:00:00"/>
    <n v="41"/>
    <n v="2"/>
    <s v="tier - 2"/>
    <s v="tier - 1"/>
    <s v="R1011"/>
    <n v="7371.77"/>
    <x v="0"/>
    <n v="0"/>
    <x v="1"/>
    <x v="0"/>
  </r>
  <r>
    <x v="1432"/>
    <s v="Ms."/>
    <s v="Shelby"/>
    <s v="Kramer"/>
    <n v="16.79"/>
    <n v="11.4"/>
    <x v="0"/>
    <s v="No"/>
    <x v="0"/>
    <s v="Dec"/>
    <n v="1965"/>
    <n v="9"/>
    <d v="1965-12-09T00:00:00"/>
    <n v="57"/>
    <n v="0"/>
    <s v="tier - 3"/>
    <s v="tier - 3"/>
    <s v="R1013"/>
    <n v="7362.31"/>
    <x v="3"/>
    <n v="0"/>
    <x v="1"/>
    <x v="0"/>
  </r>
  <r>
    <x v="1433"/>
    <s v="Ms."/>
    <s v="Allison"/>
    <s v="Goldstein"/>
    <n v="31.635000000000002"/>
    <n v="9.1300000000000008"/>
    <x v="1"/>
    <s v="No"/>
    <x v="0"/>
    <s v="Jul"/>
    <n v="1981"/>
    <n v="16"/>
    <d v="1981-07-16T00:00:00"/>
    <n v="41"/>
    <n v="1"/>
    <s v="tier - 2"/>
    <s v="tier - 3"/>
    <s v="R1024"/>
    <n v="7358.18"/>
    <x v="0"/>
    <n v="0"/>
    <x v="1"/>
    <x v="0"/>
  </r>
  <r>
    <x v="1434"/>
    <s v="Ms."/>
    <s v="Leticia"/>
    <s v="Gonzalez"/>
    <n v="24.19"/>
    <n v="6.22"/>
    <x v="1"/>
    <s v="No"/>
    <x v="1"/>
    <s v="Jun"/>
    <n v="1983"/>
    <n v="21"/>
    <d v="1983-06-21T00:00:00"/>
    <n v="39"/>
    <n v="3"/>
    <s v="tier - 2"/>
    <s v="tier - 2"/>
    <s v="R1012"/>
    <n v="7357.49"/>
    <x v="2"/>
    <n v="1"/>
    <x v="1"/>
    <x v="1"/>
  </r>
  <r>
    <x v="1435"/>
    <s v="Mr."/>
    <s v="John S."/>
    <s v="Barrett"/>
    <n v="35.29"/>
    <n v="5.9"/>
    <x v="0"/>
    <s v="No"/>
    <x v="1"/>
    <s v="Oct"/>
    <n v="1993"/>
    <n v="5"/>
    <d v="1993-10-05T00:00:00"/>
    <n v="29"/>
    <n v="0"/>
    <s v="tier - 2"/>
    <s v="tier - 2"/>
    <s v="R1021"/>
    <n v="7349.12"/>
    <x v="0"/>
    <n v="1"/>
    <x v="1"/>
    <x v="1"/>
  </r>
  <r>
    <x v="1436"/>
    <s v="Ms."/>
    <s v="April"/>
    <s v="Irwin"/>
    <n v="35.299999999999997"/>
    <n v="4.45"/>
    <x v="0"/>
    <s v="No"/>
    <x v="0"/>
    <s v="Dec"/>
    <n v="1977"/>
    <n v="1"/>
    <d v="1977-12-01T00:00:00"/>
    <n v="45"/>
    <n v="0"/>
    <s v="tier - 2"/>
    <s v="tier - 1"/>
    <s v="R1011"/>
    <n v="7348.14"/>
    <x v="0"/>
    <n v="0"/>
    <x v="1"/>
    <x v="2"/>
  </r>
  <r>
    <x v="1437"/>
    <s v="Ms."/>
    <s v="Ashley N."/>
    <s v="Glenn"/>
    <n v="35.64"/>
    <n v="6.17"/>
    <x v="0"/>
    <s v="No"/>
    <x v="1"/>
    <s v="Jun"/>
    <n v="1979"/>
    <n v="26"/>
    <d v="1979-06-26T00:00:00"/>
    <n v="43"/>
    <n v="1"/>
    <s v="tier - 2"/>
    <s v="tier - 1"/>
    <s v="R1013"/>
    <n v="7345.73"/>
    <x v="0"/>
    <n v="1"/>
    <x v="1"/>
    <x v="1"/>
  </r>
  <r>
    <x v="1438"/>
    <s v="Ms."/>
    <s v="Madeleine"/>
    <s v="O'Meara"/>
    <n v="33.1"/>
    <n v="4.93"/>
    <x v="0"/>
    <s v="No"/>
    <x v="0"/>
    <s v="Dec"/>
    <n v="1977"/>
    <n v="18"/>
    <d v="1977-12-18T00:00:00"/>
    <n v="45"/>
    <n v="0"/>
    <s v="tier - 2"/>
    <s v="tier - 1"/>
    <s v="R1011"/>
    <n v="7345.08"/>
    <x v="0"/>
    <n v="0"/>
    <x v="1"/>
    <x v="2"/>
  </r>
  <r>
    <x v="1439"/>
    <s v="Ms."/>
    <s v="Nelly S"/>
    <s v="Budrow"/>
    <n v="26.41"/>
    <n v="7.32"/>
    <x v="1"/>
    <s v="No"/>
    <x v="0"/>
    <s v="Jun"/>
    <n v="1986"/>
    <n v="15"/>
    <d v="1986-06-15T00:00:00"/>
    <n v="36"/>
    <n v="3"/>
    <s v="tier - 2"/>
    <s v="tier - 2"/>
    <s v="R1012"/>
    <n v="7339.93"/>
    <x v="1"/>
    <n v="1"/>
    <x v="1"/>
    <x v="0"/>
  </r>
  <r>
    <x v="1440"/>
    <s v="Ms."/>
    <s v="Meredith S"/>
    <s v="Anderson"/>
    <n v="29.9"/>
    <n v="5.27"/>
    <x v="0"/>
    <s v="No"/>
    <x v="1"/>
    <s v="Sep"/>
    <n v="1979"/>
    <n v="19"/>
    <d v="1979-09-19T00:00:00"/>
    <n v="43"/>
    <n v="1"/>
    <s v="tier - 2"/>
    <s v="tier - 3"/>
    <s v="R1011"/>
    <n v="7337.75"/>
    <x v="1"/>
    <n v="1"/>
    <x v="1"/>
    <x v="2"/>
  </r>
  <r>
    <x v="1441"/>
    <s v="Mr."/>
    <s v="Kevin"/>
    <s v="Douglas"/>
    <n v="25.24"/>
    <n v="5.82"/>
    <x v="0"/>
    <s v="No"/>
    <x v="0"/>
    <s v="Jul"/>
    <n v="1984"/>
    <n v="25"/>
    <d v="1984-07-25T00:00:00"/>
    <n v="38"/>
    <n v="3"/>
    <s v="tier - 2"/>
    <s v="tier - 1"/>
    <s v="R1012"/>
    <n v="7325.47"/>
    <x v="1"/>
    <n v="1"/>
    <x v="1"/>
    <x v="1"/>
  </r>
  <r>
    <x v="1442"/>
    <s v="Ms."/>
    <s v="Lisa"/>
    <s v="Tecklenburg"/>
    <n v="25.08"/>
    <n v="5.8"/>
    <x v="0"/>
    <s v="No"/>
    <x v="1"/>
    <s v="Jun"/>
    <n v="1979"/>
    <n v="19"/>
    <d v="1979-06-19T00:00:00"/>
    <n v="43"/>
    <n v="0"/>
    <s v="tier - 2"/>
    <s v="tier - 3"/>
    <s v="R1024"/>
    <n v="7325.05"/>
    <x v="1"/>
    <n v="1"/>
    <x v="1"/>
    <x v="1"/>
  </r>
  <r>
    <x v="1443"/>
    <s v="Ms."/>
    <s v="Katherine A"/>
    <s v="Baker"/>
    <n v="29.164999999999999"/>
    <n v="4.87"/>
    <x v="0"/>
    <s v="yes"/>
    <x v="0"/>
    <s v="Nov"/>
    <n v="2004"/>
    <n v="15"/>
    <d v="2004-11-15T00:00:00"/>
    <n v="18"/>
    <n v="0"/>
    <s v="tier - 2"/>
    <s v="tier - 2"/>
    <s v="R1024"/>
    <n v="7323.73"/>
    <x v="1"/>
    <n v="1"/>
    <x v="1"/>
    <x v="2"/>
  </r>
  <r>
    <x v="1444"/>
    <s v="Mr."/>
    <s v="Steve"/>
    <s v="Schenck"/>
    <n v="15.05"/>
    <n v="8.1199999999999992"/>
    <x v="0"/>
    <s v="No"/>
    <x v="0"/>
    <s v="Jul"/>
    <n v="1965"/>
    <n v="11"/>
    <d v="1965-07-11T00:00:00"/>
    <n v="57"/>
    <n v="0"/>
    <s v="tier - 3"/>
    <s v="tier - 3"/>
    <s v="R1012"/>
    <n v="7322.86"/>
    <x v="3"/>
    <n v="0"/>
    <x v="1"/>
    <x v="0"/>
  </r>
  <r>
    <x v="1445"/>
    <s v="Ms."/>
    <s v="Kate L."/>
    <s v="Johnson"/>
    <n v="19.95"/>
    <n v="4.3600000000000003"/>
    <x v="0"/>
    <s v="No"/>
    <x v="0"/>
    <s v="Aug"/>
    <n v="1972"/>
    <n v="11"/>
    <d v="1972-08-11T00:00:00"/>
    <n v="50"/>
    <n v="0"/>
    <s v="tier - 2"/>
    <s v="tier - 3"/>
    <s v="R1012"/>
    <n v="7318.22"/>
    <x v="2"/>
    <n v="2"/>
    <x v="1"/>
    <x v="2"/>
  </r>
  <r>
    <x v="1446"/>
    <s v="Ms."/>
    <s v="Beth"/>
    <s v="Blendell"/>
    <n v="16.66"/>
    <n v="9.16"/>
    <x v="0"/>
    <s v="No"/>
    <x v="0"/>
    <s v="Jun"/>
    <n v="1965"/>
    <n v="25"/>
    <d v="1965-06-25T00:00:00"/>
    <n v="57"/>
    <n v="0"/>
    <s v="tier - 3"/>
    <s v="tier - 1"/>
    <s v="R1013"/>
    <n v="7318.21"/>
    <x v="3"/>
    <n v="0"/>
    <x v="1"/>
    <x v="0"/>
  </r>
  <r>
    <x v="1447"/>
    <s v="Ms."/>
    <s v="Katharine"/>
    <s v="Parodi"/>
    <n v="16.62"/>
    <n v="9.14"/>
    <x v="0"/>
    <s v="No"/>
    <x v="0"/>
    <s v="Jun"/>
    <n v="1965"/>
    <n v="6"/>
    <d v="1965-06-06T00:00:00"/>
    <n v="58"/>
    <n v="0"/>
    <s v="tier - 3"/>
    <s v="tier - 3"/>
    <s v="R1013"/>
    <n v="7304.65"/>
    <x v="3"/>
    <n v="0"/>
    <x v="1"/>
    <x v="0"/>
  </r>
  <r>
    <x v="1448"/>
    <s v="Ms."/>
    <s v="Heather L"/>
    <s v="Morgan"/>
    <n v="15.36"/>
    <n v="5.49"/>
    <x v="1"/>
    <s v="No"/>
    <x v="0"/>
    <s v="Dec"/>
    <n v="1966"/>
    <n v="26"/>
    <d v="1966-12-26T00:00:00"/>
    <n v="56"/>
    <n v="0"/>
    <s v="tier - 3"/>
    <s v="tier - 1"/>
    <s v="R1012"/>
    <n v="7302.46"/>
    <x v="3"/>
    <n v="2"/>
    <x v="1"/>
    <x v="2"/>
  </r>
  <r>
    <x v="1449"/>
    <s v="Ms."/>
    <s v="Desiree"/>
    <s v="Linden"/>
    <n v="27.74"/>
    <n v="5.96"/>
    <x v="1"/>
    <s v="No"/>
    <x v="0"/>
    <s v="Nov"/>
    <n v="1985"/>
    <n v="2"/>
    <d v="1985-11-02T00:00:00"/>
    <n v="37"/>
    <n v="3"/>
    <s v="tier - 2"/>
    <s v="tier - 1"/>
    <s v="R1012"/>
    <n v="7281.51"/>
    <x v="1"/>
    <n v="0"/>
    <x v="1"/>
    <x v="1"/>
  </r>
  <r>
    <x v="1450"/>
    <s v="Mr."/>
    <s v="Peter B."/>
    <s v="Horning"/>
    <n v="22.44"/>
    <n v="4.62"/>
    <x v="1"/>
    <s v="No"/>
    <x v="0"/>
    <s v="Dec"/>
    <n v="1976"/>
    <n v="18"/>
    <d v="1976-12-18T00:00:00"/>
    <n v="46"/>
    <n v="2"/>
    <s v="tier - 2"/>
    <s v="tier - 1"/>
    <s v="R1013"/>
    <n v="7273.02"/>
    <x v="2"/>
    <n v="0"/>
    <x v="1"/>
    <x v="2"/>
  </r>
  <r>
    <x v="1451"/>
    <s v="Mr."/>
    <s v="Adam"/>
    <s v="Goode"/>
    <n v="37.049999999999997"/>
    <n v="9.9600000000000009"/>
    <x v="1"/>
    <s v="No"/>
    <x v="0"/>
    <s v="Aug"/>
    <n v="1981"/>
    <n v="4"/>
    <d v="1981-08-04T00:00:00"/>
    <n v="41"/>
    <n v="2"/>
    <s v="tier - 3"/>
    <s v="tier - 3"/>
    <s v="R1012"/>
    <n v="7265.7"/>
    <x v="0"/>
    <n v="0"/>
    <x v="1"/>
    <x v="0"/>
  </r>
  <r>
    <x v="1452"/>
    <s v="Mr."/>
    <s v="Jeremy J"/>
    <s v="Doden"/>
    <n v="22.95"/>
    <n v="10.53"/>
    <x v="0"/>
    <s v="No"/>
    <x v="0"/>
    <s v="Oct"/>
    <n v="1973"/>
    <n v="25"/>
    <d v="1973-10-25T00:00:00"/>
    <n v="49"/>
    <n v="0"/>
    <s v="tier - 2"/>
    <s v="tier - 2"/>
    <s v="R1013"/>
    <n v="7265.58"/>
    <x v="2"/>
    <n v="2"/>
    <x v="1"/>
    <x v="0"/>
  </r>
  <r>
    <x v="1453"/>
    <s v="Mr."/>
    <s v="Adam C"/>
    <s v="Groff"/>
    <n v="34.200000000000003"/>
    <n v="6.69"/>
    <x v="1"/>
    <s v="No"/>
    <x v="0"/>
    <s v="Jun"/>
    <n v="1981"/>
    <n v="13"/>
    <d v="1981-06-13T00:00:00"/>
    <n v="41"/>
    <n v="2"/>
    <s v="tier - 3"/>
    <s v="tier - 3"/>
    <s v="R1012"/>
    <n v="7261.74"/>
    <x v="0"/>
    <n v="0"/>
    <x v="1"/>
    <x v="0"/>
  </r>
  <r>
    <x v="1454"/>
    <s v="Mr."/>
    <s v="Jon"/>
    <s v="Kuehler"/>
    <n v="30.59"/>
    <n v="9.5500000000000007"/>
    <x v="1"/>
    <s v="No"/>
    <x v="0"/>
    <s v="Aug"/>
    <n v="1981"/>
    <n v="14"/>
    <d v="1981-08-14T00:00:00"/>
    <n v="41"/>
    <n v="2"/>
    <s v="tier - 3"/>
    <s v="tier - 2"/>
    <s v="R1012"/>
    <n v="7256.72"/>
    <x v="0"/>
    <n v="0"/>
    <x v="1"/>
    <x v="0"/>
  </r>
  <r>
    <x v="1455"/>
    <s v="Mr."/>
    <s v="Steven J"/>
    <s v="Daniels"/>
    <n v="25.51"/>
    <n v="6.05"/>
    <x v="0"/>
    <s v="No"/>
    <x v="0"/>
    <s v="Jul"/>
    <n v="1982"/>
    <n v="24"/>
    <d v="1982-07-24T00:00:00"/>
    <n v="40"/>
    <n v="3"/>
    <s v="tier - 2"/>
    <s v="tier - 1"/>
    <s v="R1013"/>
    <n v="7248.71"/>
    <x v="1"/>
    <n v="0"/>
    <x v="1"/>
    <x v="1"/>
  </r>
  <r>
    <x v="1456"/>
    <s v="Ms."/>
    <s v="Jessica P."/>
    <s v="Gibby"/>
    <n v="29.04"/>
    <n v="10.56"/>
    <x v="1"/>
    <s v="No"/>
    <x v="0"/>
    <s v="Sep"/>
    <n v="1986"/>
    <n v="2"/>
    <d v="1986-09-02T00:00:00"/>
    <n v="36"/>
    <n v="4"/>
    <s v="tier - 2"/>
    <s v="tier - 3"/>
    <s v="R1013"/>
    <n v="7243.81"/>
    <x v="1"/>
    <n v="1"/>
    <x v="1"/>
    <x v="0"/>
  </r>
  <r>
    <x v="1457"/>
    <s v="Ms."/>
    <s v="Ashley"/>
    <s v="Busa"/>
    <n v="22.135000000000002"/>
    <n v="10.81"/>
    <x v="1"/>
    <s v="No"/>
    <x v="0"/>
    <s v="Jul"/>
    <n v="1986"/>
    <n v="13"/>
    <d v="1986-07-13T00:00:00"/>
    <n v="36"/>
    <n v="3"/>
    <s v="tier - 2"/>
    <s v="tier - 1"/>
    <s v="R1024"/>
    <n v="7228.22"/>
    <x v="2"/>
    <n v="1"/>
    <x v="1"/>
    <x v="0"/>
  </r>
  <r>
    <x v="1458"/>
    <s v="Mr."/>
    <s v="Arturo H."/>
    <s v="Moyo"/>
    <n v="21.375"/>
    <n v="4.32"/>
    <x v="0"/>
    <s v="No"/>
    <x v="0"/>
    <s v="Sep"/>
    <n v="1977"/>
    <n v="15"/>
    <d v="1977-09-15T00:00:00"/>
    <n v="45"/>
    <n v="0"/>
    <s v="tier - 3"/>
    <s v="tier - 3"/>
    <s v="R1012"/>
    <n v="7222.79"/>
    <x v="2"/>
    <n v="0"/>
    <x v="1"/>
    <x v="2"/>
  </r>
  <r>
    <x v="1459"/>
    <s v="Mr."/>
    <s v="Ketil"/>
    <s v="Horn"/>
    <n v="29.19"/>
    <n v="4.37"/>
    <x v="0"/>
    <s v="No"/>
    <x v="0"/>
    <s v="Jun"/>
    <n v="1991"/>
    <n v="28"/>
    <d v="1991-06-28T00:00:00"/>
    <n v="31"/>
    <n v="3"/>
    <s v="tier - 2"/>
    <s v="tier - 2"/>
    <s v="R1021"/>
    <n v="7220.25"/>
    <x v="1"/>
    <n v="0"/>
    <x v="1"/>
    <x v="2"/>
  </r>
  <r>
    <x v="1460"/>
    <s v="Ms."/>
    <s v="Katie"/>
    <s v="Bien"/>
    <n v="31.92"/>
    <n v="4.8099999999999996"/>
    <x v="1"/>
    <s v="No"/>
    <x v="1"/>
    <s v="Nov"/>
    <n v="1983"/>
    <n v="21"/>
    <d v="1983-11-21T00:00:00"/>
    <n v="39"/>
    <n v="2"/>
    <s v="tier - 2"/>
    <s v="tier - 3"/>
    <s v="R1012"/>
    <n v="7209.49"/>
    <x v="0"/>
    <n v="1"/>
    <x v="1"/>
    <x v="2"/>
  </r>
  <r>
    <x v="1461"/>
    <s v="Ms."/>
    <s v="Christi"/>
    <s v="O'Connor"/>
    <n v="26.315000000000001"/>
    <n v="4.5599999999999996"/>
    <x v="1"/>
    <s v="No"/>
    <x v="1"/>
    <s v="Aug"/>
    <n v="1983"/>
    <n v="11"/>
    <d v="1983-08-11T00:00:00"/>
    <n v="39"/>
    <n v="2"/>
    <s v="tier - 2"/>
    <s v="tier - 3"/>
    <s v="R1012"/>
    <n v="7201.7"/>
    <x v="1"/>
    <n v="1"/>
    <x v="1"/>
    <x v="2"/>
  </r>
  <r>
    <x v="1462"/>
    <s v="Mr."/>
    <s v="Alan"/>
    <s v="Ash"/>
    <n v="35.299999999999997"/>
    <n v="4.3899999999999997"/>
    <x v="0"/>
    <s v="No"/>
    <x v="0"/>
    <s v="Sep"/>
    <n v="1982"/>
    <n v="14"/>
    <d v="1982-09-14T00:00:00"/>
    <n v="40"/>
    <n v="3"/>
    <s v="tier - 3"/>
    <s v="tier - 2"/>
    <s v="R1011"/>
    <n v="7196.87"/>
    <x v="0"/>
    <n v="0"/>
    <x v="1"/>
    <x v="2"/>
  </r>
  <r>
    <x v="1463"/>
    <s v="Mr."/>
    <s v="Edivaldo B. Sr."/>
    <s v="Do Prado"/>
    <n v="18.91"/>
    <n v="11.44"/>
    <x v="0"/>
    <s v="No"/>
    <x v="0"/>
    <s v="Aug"/>
    <n v="1968"/>
    <n v="26"/>
    <d v="1968-08-26T00:00:00"/>
    <n v="54"/>
    <n v="0"/>
    <s v="tier - 3"/>
    <s v="tier - 3"/>
    <s v="R1013"/>
    <n v="7179.52"/>
    <x v="2"/>
    <n v="0"/>
    <x v="1"/>
    <x v="0"/>
  </r>
  <r>
    <x v="1464"/>
    <s v="Ms."/>
    <s v="Eve"/>
    <s v="Phillips"/>
    <n v="22.41"/>
    <n v="11.37"/>
    <x v="1"/>
    <s v="No"/>
    <x v="0"/>
    <s v="Jul"/>
    <n v="1975"/>
    <n v="19"/>
    <d v="1975-07-19T00:00:00"/>
    <n v="47"/>
    <n v="1"/>
    <s v="tier - 2"/>
    <s v="tier - 3"/>
    <s v="R1013"/>
    <n v="7175.51"/>
    <x v="2"/>
    <n v="1"/>
    <x v="1"/>
    <x v="0"/>
  </r>
  <r>
    <x v="1465"/>
    <s v="Mr."/>
    <s v="Devin"/>
    <s v="Kelly"/>
    <n v="22.704999999999998"/>
    <n v="6.14"/>
    <x v="0"/>
    <s v="No"/>
    <x v="0"/>
    <s v="Aug"/>
    <n v="1982"/>
    <n v="16"/>
    <d v="1982-08-16T00:00:00"/>
    <n v="40"/>
    <n v="2"/>
    <s v="tier - 3"/>
    <s v="tier - 2"/>
    <s v="R1016"/>
    <n v="7173.36"/>
    <x v="2"/>
    <n v="0"/>
    <x v="1"/>
    <x v="1"/>
  </r>
  <r>
    <x v="1466"/>
    <s v="Mr."/>
    <s v="Shaun R"/>
    <s v="Dever"/>
    <n v="37.18"/>
    <n v="4.8899999999999997"/>
    <x v="0"/>
    <s v="No"/>
    <x v="0"/>
    <s v="Sep"/>
    <n v="1980"/>
    <n v="30"/>
    <d v="1980-09-30T00:00:00"/>
    <n v="42"/>
    <n v="2"/>
    <s v="tier - 2"/>
    <s v="tier - 3"/>
    <s v="R1013"/>
    <n v="7162.01"/>
    <x v="0"/>
    <n v="0"/>
    <x v="1"/>
    <x v="2"/>
  </r>
  <r>
    <x v="1467"/>
    <s v="Mr."/>
    <s v="Adrian"/>
    <s v="Horvath"/>
    <n v="35.97"/>
    <n v="4.5999999999999996"/>
    <x v="0"/>
    <s v="No"/>
    <x v="0"/>
    <s v="Oct"/>
    <n v="1980"/>
    <n v="7"/>
    <d v="1980-10-07T00:00:00"/>
    <n v="42"/>
    <n v="2"/>
    <s v="tier - 2"/>
    <s v="tier - 1"/>
    <s v="R1013"/>
    <n v="7160.33"/>
    <x v="0"/>
    <n v="0"/>
    <x v="1"/>
    <x v="2"/>
  </r>
  <r>
    <x v="1468"/>
    <s v="Mr."/>
    <s v="Andrew"/>
    <s v="Danner"/>
    <n v="35.799999999999997"/>
    <n v="4.42"/>
    <x v="0"/>
    <s v="No"/>
    <x v="0"/>
    <s v="Jun"/>
    <n v="1980"/>
    <n v="22"/>
    <d v="1980-06-22T00:00:00"/>
    <n v="42"/>
    <n v="2"/>
    <s v="tier - 2"/>
    <s v="tier - 2"/>
    <s v="R1011"/>
    <n v="7160.09"/>
    <x v="0"/>
    <n v="0"/>
    <x v="1"/>
    <x v="2"/>
  </r>
  <r>
    <x v="1469"/>
    <s v="Ms."/>
    <s v="Mallory"/>
    <s v="Weiss"/>
    <n v="28.31"/>
    <n v="7.48"/>
    <x v="1"/>
    <s v="No"/>
    <x v="0"/>
    <s v="Jul"/>
    <n v="1981"/>
    <n v="17"/>
    <d v="1981-07-17T00:00:00"/>
    <n v="41"/>
    <n v="1"/>
    <s v="tier - 2"/>
    <s v="tier - 1"/>
    <s v="R1012"/>
    <n v="7153.55"/>
    <x v="1"/>
    <n v="0"/>
    <x v="1"/>
    <x v="0"/>
  </r>
  <r>
    <x v="1470"/>
    <s v="Mr."/>
    <s v="Shawn E"/>
    <s v="D'Andrea"/>
    <n v="38.06"/>
    <n v="10.74"/>
    <x v="0"/>
    <s v="No"/>
    <x v="0"/>
    <s v="Sep"/>
    <n v="1978"/>
    <n v="6"/>
    <d v="1978-09-06T00:00:00"/>
    <n v="44"/>
    <n v="1"/>
    <s v="tier - 3"/>
    <s v="tier - 2"/>
    <s v="R1013"/>
    <n v="7152.67"/>
    <x v="0"/>
    <n v="0"/>
    <x v="1"/>
    <x v="0"/>
  </r>
  <r>
    <x v="1471"/>
    <s v="Ms."/>
    <s v="Sarah E"/>
    <s v="Olesky"/>
    <n v="28"/>
    <n v="5.19"/>
    <x v="0"/>
    <s v="No"/>
    <x v="0"/>
    <s v="Jun"/>
    <n v="1984"/>
    <n v="29"/>
    <d v="1984-06-29T00:00:00"/>
    <n v="38"/>
    <n v="3"/>
    <s v="tier - 2"/>
    <s v="tier - 2"/>
    <s v="R1011"/>
    <n v="7151.09"/>
    <x v="1"/>
    <n v="1"/>
    <x v="1"/>
    <x v="2"/>
  </r>
  <r>
    <x v="1472"/>
    <s v="Mr."/>
    <s v="Josh"/>
    <s v="Whitcraft"/>
    <n v="34.32"/>
    <n v="9.17"/>
    <x v="0"/>
    <s v="No"/>
    <x v="0"/>
    <s v="Jul"/>
    <n v="1978"/>
    <n v="30"/>
    <d v="1978-07-30T00:00:00"/>
    <n v="44"/>
    <n v="1"/>
    <s v="tier - 2"/>
    <s v="tier - 3"/>
    <s v="R1013"/>
    <n v="7147.47"/>
    <x v="0"/>
    <n v="0"/>
    <x v="1"/>
    <x v="0"/>
  </r>
  <r>
    <x v="1473"/>
    <s v="Mr."/>
    <s v="Johann A"/>
    <s v="Salazar"/>
    <n v="22.3"/>
    <n v="4.95"/>
    <x v="1"/>
    <s v="No"/>
    <x v="0"/>
    <s v="Jun"/>
    <n v="1976"/>
    <n v="24"/>
    <d v="1976-06-24T00:00:00"/>
    <n v="46"/>
    <n v="0"/>
    <s v="tier - 3"/>
    <s v="tier - 2"/>
    <s v="R1011"/>
    <n v="7147.11"/>
    <x v="2"/>
    <n v="0"/>
    <x v="1"/>
    <x v="2"/>
  </r>
  <r>
    <x v="1474"/>
    <s v="Ms."/>
    <s v="Robin M."/>
    <s v="Todd"/>
    <n v="27.835000000000001"/>
    <n v="6.03"/>
    <x v="0"/>
    <s v="No"/>
    <x v="0"/>
    <s v="Nov"/>
    <n v="1984"/>
    <n v="21"/>
    <d v="1984-11-21T00:00:00"/>
    <n v="38"/>
    <n v="2"/>
    <s v="tier - 2"/>
    <s v="tier - 2"/>
    <s v="R1024"/>
    <n v="7144.86"/>
    <x v="1"/>
    <n v="1"/>
    <x v="1"/>
    <x v="1"/>
  </r>
  <r>
    <x v="1475"/>
    <s v="Mr."/>
    <s v="Kyle K"/>
    <s v="Pond"/>
    <n v="39.229999999999997"/>
    <n v="5.36"/>
    <x v="0"/>
    <s v="No"/>
    <x v="0"/>
    <s v="Aug"/>
    <n v="1999"/>
    <n v="8"/>
    <d v="1999-08-08T00:00:00"/>
    <n v="23"/>
    <n v="0"/>
    <s v="tier - 2"/>
    <s v="tier - 1"/>
    <s v="R1022"/>
    <n v="7144.4"/>
    <x v="0"/>
    <n v="0"/>
    <x v="1"/>
    <x v="2"/>
  </r>
  <r>
    <x v="1476"/>
    <s v="Ms."/>
    <s v="Alison"/>
    <s v="Egan"/>
    <n v="19.95"/>
    <n v="6.11"/>
    <x v="0"/>
    <s v="No"/>
    <x v="0"/>
    <s v="Jul"/>
    <n v="1984"/>
    <n v="7"/>
    <d v="1984-07-07T00:00:00"/>
    <n v="38"/>
    <n v="2"/>
    <s v="tier - 2"/>
    <s v="tier - 1"/>
    <s v="R1024"/>
    <n v="7133.9"/>
    <x v="2"/>
    <n v="1"/>
    <x v="1"/>
    <x v="1"/>
  </r>
  <r>
    <x v="1477"/>
    <s v="Mr."/>
    <s v="Michael A."/>
    <s v="Bersani"/>
    <n v="34.64"/>
    <n v="4.88"/>
    <x v="0"/>
    <s v="No"/>
    <x v="1"/>
    <s v="Aug"/>
    <n v="1993"/>
    <n v="1"/>
    <d v="1993-08-01T00:00:00"/>
    <n v="29"/>
    <n v="0"/>
    <s v="tier - 2"/>
    <s v="tier - 2"/>
    <s v="R1021"/>
    <n v="7128.64"/>
    <x v="0"/>
    <n v="1"/>
    <x v="1"/>
    <x v="2"/>
  </r>
  <r>
    <x v="1478"/>
    <s v="Mr."/>
    <s v="Byron A"/>
    <s v="Creech"/>
    <n v="18.75"/>
    <n v="6.72"/>
    <x v="0"/>
    <s v="No"/>
    <x v="0"/>
    <s v="Jun"/>
    <n v="1968"/>
    <n v="29"/>
    <d v="1968-06-29T00:00:00"/>
    <n v="54"/>
    <n v="0"/>
    <s v="tier - 3"/>
    <s v="tier - 2"/>
    <s v="R1013"/>
    <n v="7125.25"/>
    <x v="2"/>
    <n v="0"/>
    <x v="1"/>
    <x v="0"/>
  </r>
  <r>
    <x v="1479"/>
    <s v="Ms."/>
    <s v="Carine A"/>
    <s v="Sudres"/>
    <n v="26.48"/>
    <n v="4.2"/>
    <x v="0"/>
    <s v="No"/>
    <x v="0"/>
    <s v="Aug"/>
    <n v="1987"/>
    <n v="11"/>
    <d v="1987-08-11T00:00:00"/>
    <n v="35"/>
    <n v="3"/>
    <s v="tier - 2"/>
    <s v="tier - 1"/>
    <s v="R1012"/>
    <n v="7106.81"/>
    <x v="1"/>
    <n v="1"/>
    <x v="1"/>
    <x v="2"/>
  </r>
  <r>
    <x v="1480"/>
    <s v="Mr."/>
    <s v="Nathaniel"/>
    <s v="Couture"/>
    <n v="34.83"/>
    <n v="5.79"/>
    <x v="0"/>
    <s v="No"/>
    <x v="0"/>
    <s v="Jun"/>
    <n v="1992"/>
    <n v="18"/>
    <d v="1992-06-18T00:00:00"/>
    <n v="30"/>
    <n v="0"/>
    <s v="tier - 2"/>
    <s v="tier - 2"/>
    <s v="R1012"/>
    <n v="7096.98"/>
    <x v="0"/>
    <n v="1"/>
    <x v="1"/>
    <x v="1"/>
  </r>
  <r>
    <x v="1481"/>
    <s v="Ms."/>
    <s v="Lindsay A."/>
    <s v="Willard"/>
    <n v="25.46"/>
    <n v="4.29"/>
    <x v="0"/>
    <s v="No"/>
    <x v="0"/>
    <s v="Oct"/>
    <n v="1982"/>
    <n v="6"/>
    <d v="1982-10-06T00:00:00"/>
    <n v="40"/>
    <n v="1"/>
    <s v="tier - 2"/>
    <s v="tier - 3"/>
    <s v="R1024"/>
    <n v="7077.19"/>
    <x v="1"/>
    <n v="0"/>
    <x v="1"/>
    <x v="2"/>
  </r>
  <r>
    <x v="1482"/>
    <s v="Mr."/>
    <s v="Justin R"/>
    <s v="Patronick"/>
    <n v="23.31"/>
    <n v="8.27"/>
    <x v="0"/>
    <s v="No"/>
    <x v="0"/>
    <s v="Jun"/>
    <n v="1978"/>
    <n v="24"/>
    <d v="1978-06-24T00:00:00"/>
    <n v="44"/>
    <n v="2"/>
    <s v="tier - 2"/>
    <s v="tier - 2"/>
    <s v="R1013"/>
    <n v="7054.41"/>
    <x v="2"/>
    <n v="0"/>
    <x v="1"/>
    <x v="0"/>
  </r>
  <r>
    <x v="1483"/>
    <s v="Ms."/>
    <s v="Casey"/>
    <s v="Depasquale"/>
    <n v="29"/>
    <n v="4.5599999999999996"/>
    <x v="0"/>
    <s v="No"/>
    <x v="0"/>
    <s v="Jun"/>
    <n v="1980"/>
    <n v="28"/>
    <d v="1980-06-28T00:00:00"/>
    <n v="42"/>
    <n v="1"/>
    <s v="tier - 2"/>
    <s v="tier - 3"/>
    <s v="R1011"/>
    <n v="7050.64"/>
    <x v="1"/>
    <n v="0"/>
    <x v="1"/>
    <x v="2"/>
  </r>
  <r>
    <x v="1484"/>
    <s v="Ms."/>
    <s v="Amanda L"/>
    <s v="Lavergne"/>
    <n v="32.869999999999997"/>
    <n v="5.33"/>
    <x v="0"/>
    <s v="No"/>
    <x v="0"/>
    <s v="Jul"/>
    <n v="1980"/>
    <n v="21"/>
    <d v="1980-07-21T00:00:00"/>
    <n v="42"/>
    <n v="0"/>
    <s v="tier - 2"/>
    <s v="tier - 1"/>
    <s v="R1024"/>
    <n v="7050.02"/>
    <x v="0"/>
    <n v="0"/>
    <x v="1"/>
    <x v="2"/>
  </r>
  <r>
    <x v="1485"/>
    <s v="Ms."/>
    <s v="Ayako N."/>
    <s v="Kawakami"/>
    <n v="26.18"/>
    <n v="5.63"/>
    <x v="0"/>
    <s v="No"/>
    <x v="0"/>
    <s v="Oct"/>
    <n v="1980"/>
    <n v="22"/>
    <d v="1980-10-22T00:00:00"/>
    <n v="42"/>
    <n v="1"/>
    <s v="tier - 2"/>
    <s v="tier - 3"/>
    <s v="R1013"/>
    <n v="7046.72"/>
    <x v="1"/>
    <n v="0"/>
    <x v="1"/>
    <x v="2"/>
  </r>
  <r>
    <x v="1486"/>
    <s v="Ms."/>
    <s v="Emilee"/>
    <s v="Gonsalves"/>
    <n v="25.3"/>
    <n v="5.12"/>
    <x v="0"/>
    <s v="No"/>
    <x v="0"/>
    <s v="Jul"/>
    <n v="1980"/>
    <n v="26"/>
    <d v="1980-07-26T00:00:00"/>
    <n v="42"/>
    <n v="1"/>
    <s v="tier - 2"/>
    <s v="tier - 1"/>
    <s v="R1011"/>
    <n v="7045.5"/>
    <x v="1"/>
    <n v="0"/>
    <x v="1"/>
    <x v="2"/>
  </r>
  <r>
    <x v="1487"/>
    <s v="Mr."/>
    <s v="Stephen M"/>
    <s v="Peck"/>
    <n v="36.94"/>
    <n v="5.15"/>
    <x v="1"/>
    <s v="No"/>
    <x v="0"/>
    <s v="Oct"/>
    <n v="1995"/>
    <n v="29"/>
    <d v="1995-10-29T00:00:00"/>
    <n v="27"/>
    <n v="0"/>
    <s v="tier - 2"/>
    <s v="tier - 3"/>
    <s v="R1012"/>
    <n v="7042.11"/>
    <x v="0"/>
    <n v="1"/>
    <x v="1"/>
    <x v="2"/>
  </r>
  <r>
    <x v="1488"/>
    <s v="Ms."/>
    <s v="Annemarie A"/>
    <s v="Aure"/>
    <n v="22.86"/>
    <n v="7.5"/>
    <x v="0"/>
    <s v="No"/>
    <x v="0"/>
    <s v="Jun"/>
    <n v="1978"/>
    <n v="2"/>
    <d v="1978-06-02T00:00:00"/>
    <n v="45"/>
    <n v="2"/>
    <s v="tier - 2"/>
    <s v="tier - 2"/>
    <s v="R1013"/>
    <n v="7033.08"/>
    <x v="2"/>
    <n v="0"/>
    <x v="1"/>
    <x v="0"/>
  </r>
  <r>
    <x v="1489"/>
    <s v="Ms."/>
    <s v="Ashley R"/>
    <s v="Mattingly"/>
    <n v="18.760000000000002"/>
    <n v="4.88"/>
    <x v="1"/>
    <s v="No"/>
    <x v="1"/>
    <s v="Jul"/>
    <n v="1969"/>
    <n v="6"/>
    <d v="1969-07-06T00:00:00"/>
    <n v="53"/>
    <n v="0"/>
    <s v="tier - 2"/>
    <s v="tier - 3"/>
    <s v="R1013"/>
    <n v="7003.1"/>
    <x v="2"/>
    <n v="1"/>
    <x v="1"/>
    <x v="2"/>
  </r>
  <r>
    <x v="1490"/>
    <s v="Ms."/>
    <s v="Leslie A"/>
    <s v="Stelpflug"/>
    <n v="24.36"/>
    <n v="5.57"/>
    <x v="0"/>
    <s v="No"/>
    <x v="0"/>
    <s v="Sep"/>
    <n v="1982"/>
    <n v="1"/>
    <d v="1982-09-01T00:00:00"/>
    <n v="40"/>
    <n v="3"/>
    <s v="tier - 2"/>
    <s v="tier - 1"/>
    <s v="R1013"/>
    <n v="6989.95"/>
    <x v="2"/>
    <n v="0"/>
    <x v="1"/>
    <x v="2"/>
  </r>
  <r>
    <x v="1491"/>
    <s v="Mr."/>
    <s v="Mauricio J. Sr."/>
    <s v="Sanchez Antognini"/>
    <n v="32.299999999999997"/>
    <n v="5.31"/>
    <x v="0"/>
    <s v="No"/>
    <x v="0"/>
    <s v="Oct"/>
    <n v="1982"/>
    <n v="18"/>
    <d v="1982-10-18T00:00:00"/>
    <n v="40"/>
    <n v="2"/>
    <s v="tier - 3"/>
    <s v="tier - 1"/>
    <s v="R1012"/>
    <n v="6986.7"/>
    <x v="0"/>
    <n v="0"/>
    <x v="1"/>
    <x v="2"/>
  </r>
  <r>
    <x v="1492"/>
    <s v="Mr."/>
    <s v="Kieran"/>
    <s v="Condon"/>
    <n v="22.704999999999998"/>
    <n v="4.57"/>
    <x v="1"/>
    <s v="No"/>
    <x v="0"/>
    <s v="Dec"/>
    <n v="1985"/>
    <n v="10"/>
    <d v="1985-12-10T00:00:00"/>
    <n v="37"/>
    <n v="3"/>
    <s v="tier - 2"/>
    <s v="tier - 2"/>
    <s v="R1019"/>
    <n v="6985.51"/>
    <x v="2"/>
    <n v="0"/>
    <x v="1"/>
    <x v="2"/>
  </r>
  <r>
    <x v="1493"/>
    <s v="Ms."/>
    <s v="Elizabeth A"/>
    <s v="Magato"/>
    <n v="21.79"/>
    <n v="8.6999999999999993"/>
    <x v="1"/>
    <s v="No"/>
    <x v="0"/>
    <s v="Jun"/>
    <n v="1975"/>
    <n v="3"/>
    <d v="1975-06-03T00:00:00"/>
    <n v="48"/>
    <n v="1"/>
    <s v="tier - 2"/>
    <s v="tier - 3"/>
    <s v="R1013"/>
    <n v="6965.21"/>
    <x v="2"/>
    <n v="1"/>
    <x v="1"/>
    <x v="0"/>
  </r>
  <r>
    <x v="1494"/>
    <s v="Mr."/>
    <s v="Zeke M."/>
    <s v="Dombrowski"/>
    <n v="24.52"/>
    <n v="4.76"/>
    <x v="0"/>
    <s v="No"/>
    <x v="0"/>
    <s v="Aug"/>
    <n v="1980"/>
    <n v="18"/>
    <d v="1980-08-18T00:00:00"/>
    <n v="42"/>
    <n v="2"/>
    <s v="tier - 2"/>
    <s v="tier - 2"/>
    <s v="R1013"/>
    <n v="6951.12"/>
    <x v="2"/>
    <n v="0"/>
    <x v="1"/>
    <x v="2"/>
  </r>
  <r>
    <x v="1495"/>
    <s v="Mr."/>
    <s v="Chip"/>
    <s v="Ohara"/>
    <n v="39.520000000000003"/>
    <n v="11.81"/>
    <x v="0"/>
    <s v="No"/>
    <x v="0"/>
    <s v="Dec"/>
    <n v="1978"/>
    <n v="15"/>
    <d v="1978-12-15T00:00:00"/>
    <n v="44"/>
    <n v="0"/>
    <s v="tier - 1"/>
    <s v="tier - 2"/>
    <s v="R1012"/>
    <n v="6948.7"/>
    <x v="0"/>
    <n v="0"/>
    <x v="1"/>
    <x v="0"/>
  </r>
  <r>
    <x v="1496"/>
    <s v="Mr."/>
    <s v="Miguel Angel Sr."/>
    <s v="Cifuentes Fetiva"/>
    <n v="24.49"/>
    <n v="4.67"/>
    <x v="0"/>
    <s v="No"/>
    <x v="0"/>
    <s v="Oct"/>
    <n v="1980"/>
    <n v="5"/>
    <d v="1980-10-05T00:00:00"/>
    <n v="42"/>
    <n v="2"/>
    <s v="tier - 2"/>
    <s v="tier - 3"/>
    <s v="R1013"/>
    <n v="6940.94"/>
    <x v="2"/>
    <n v="0"/>
    <x v="1"/>
    <x v="2"/>
  </r>
  <r>
    <x v="1497"/>
    <s v="Mr."/>
    <s v="Brian"/>
    <s v="Keno"/>
    <n v="26.315000000000001"/>
    <n v="6.02"/>
    <x v="0"/>
    <s v="No"/>
    <x v="0"/>
    <s v="Aug"/>
    <n v="1980"/>
    <n v="30"/>
    <d v="1980-08-30T00:00:00"/>
    <n v="42"/>
    <n v="1"/>
    <s v="tier - 2"/>
    <s v="tier - 2"/>
    <s v="R1012"/>
    <n v="6940.91"/>
    <x v="1"/>
    <n v="0"/>
    <x v="1"/>
    <x v="1"/>
  </r>
  <r>
    <x v="1498"/>
    <s v="Ms."/>
    <s v="Meghan"/>
    <s v="Bruce"/>
    <n v="22.58"/>
    <n v="7.46"/>
    <x v="0"/>
    <s v="No"/>
    <x v="0"/>
    <s v="Nov"/>
    <n v="1978"/>
    <n v="29"/>
    <d v="1978-11-29T00:00:00"/>
    <n v="44"/>
    <n v="2"/>
    <s v="tier - 2"/>
    <s v="tier - 2"/>
    <s v="R1013"/>
    <n v="6938.11"/>
    <x v="2"/>
    <n v="0"/>
    <x v="1"/>
    <x v="0"/>
  </r>
  <r>
    <x v="1499"/>
    <s v="Ms."/>
    <s v="Meredith L."/>
    <s v="Lorch"/>
    <n v="19.475000000000001"/>
    <n v="4.74"/>
    <x v="0"/>
    <s v="No"/>
    <x v="0"/>
    <s v="Sep"/>
    <n v="1984"/>
    <n v="5"/>
    <d v="1984-09-05T00:00:00"/>
    <n v="38"/>
    <n v="2"/>
    <s v="tier - 2"/>
    <s v="tier - 3"/>
    <s v="R1012"/>
    <n v="6933.24"/>
    <x v="2"/>
    <n v="1"/>
    <x v="1"/>
    <x v="2"/>
  </r>
  <r>
    <x v="1500"/>
    <s v="Mrs."/>
    <s v="Millicent M"/>
    <s v="Sullivan"/>
    <n v="26.33"/>
    <n v="4.79"/>
    <x v="0"/>
    <s v="No"/>
    <x v="0"/>
    <s v="Dec"/>
    <n v="1989"/>
    <n v="21"/>
    <d v="1989-12-21T00:00:00"/>
    <n v="33"/>
    <n v="3"/>
    <s v="tier - 2"/>
    <s v="tier - 3"/>
    <s v="R1024"/>
    <n v="6895.19"/>
    <x v="1"/>
    <n v="0"/>
    <x v="1"/>
    <x v="2"/>
  </r>
  <r>
    <x v="1501"/>
    <s v="Ms."/>
    <s v="Kathleen"/>
    <s v="Cave"/>
    <n v="17.29"/>
    <n v="5.35"/>
    <x v="1"/>
    <s v="No"/>
    <x v="0"/>
    <s v="Sep"/>
    <n v="1985"/>
    <n v="10"/>
    <d v="1985-09-10T00:00:00"/>
    <n v="37"/>
    <n v="2"/>
    <s v="tier - 2"/>
    <s v="tier - 1"/>
    <s v="R1024"/>
    <n v="6877.98"/>
    <x v="3"/>
    <n v="0"/>
    <x v="1"/>
    <x v="2"/>
  </r>
  <r>
    <x v="1502"/>
    <s v="Ms."/>
    <s v="Kimberly K"/>
    <s v="Gudenkauf"/>
    <n v="42.88"/>
    <n v="4.87"/>
    <x v="0"/>
    <s v="yes"/>
    <x v="0"/>
    <s v="Dec"/>
    <n v="2004"/>
    <n v="24"/>
    <d v="2004-12-24T00:00:00"/>
    <n v="18"/>
    <n v="0"/>
    <s v="tier - 2"/>
    <s v="tier - 1"/>
    <s v="R1012"/>
    <n v="6876.53"/>
    <x v="0"/>
    <n v="1"/>
    <x v="1"/>
    <x v="2"/>
  </r>
  <r>
    <x v="1503"/>
    <s v="Mr."/>
    <s v="Justin C"/>
    <s v="Thomas"/>
    <n v="32.200000000000003"/>
    <n v="10.09"/>
    <x v="1"/>
    <s v="No"/>
    <x v="0"/>
    <s v="Jun"/>
    <n v="1981"/>
    <n v="23"/>
    <d v="1981-06-23T00:00:00"/>
    <n v="41"/>
    <n v="2"/>
    <s v="tier - 2"/>
    <s v="tier - 2"/>
    <s v="R1011"/>
    <n v="6875.96"/>
    <x v="0"/>
    <n v="0"/>
    <x v="1"/>
    <x v="0"/>
  </r>
  <r>
    <x v="1504"/>
    <s v="Mr."/>
    <s v="Tristan P."/>
    <s v="Holley"/>
    <n v="18.75"/>
    <n v="5.47"/>
    <x v="1"/>
    <s v="No"/>
    <x v="1"/>
    <s v="Oct"/>
    <n v="1969"/>
    <n v="23"/>
    <d v="1969-10-23T00:00:00"/>
    <n v="53"/>
    <n v="0"/>
    <s v="tier - 2"/>
    <s v="tier - 2"/>
    <s v="R1013"/>
    <n v="6868.39"/>
    <x v="2"/>
    <n v="1"/>
    <x v="1"/>
    <x v="2"/>
  </r>
  <r>
    <x v="1505"/>
    <s v="Ms."/>
    <s v="Traci A"/>
    <s v="Kemble"/>
    <n v="22.36"/>
    <n v="8.6"/>
    <x v="0"/>
    <s v="No"/>
    <x v="0"/>
    <s v="Aug"/>
    <n v="1978"/>
    <n v="5"/>
    <d v="1978-08-05T00:00:00"/>
    <n v="44"/>
    <n v="2"/>
    <s v="tier - 2"/>
    <s v="tier - 1"/>
    <s v="R1013"/>
    <n v="6863.49"/>
    <x v="2"/>
    <n v="0"/>
    <x v="1"/>
    <x v="0"/>
  </r>
  <r>
    <x v="1506"/>
    <s v="Mr."/>
    <s v="Justin P"/>
    <s v="Bentley"/>
    <n v="23.94"/>
    <n v="10.74"/>
    <x v="1"/>
    <s v="No"/>
    <x v="0"/>
    <s v="Jun"/>
    <n v="1981"/>
    <n v="19"/>
    <d v="1981-06-19T00:00:00"/>
    <n v="41"/>
    <n v="1"/>
    <s v="tier - 2"/>
    <s v="tier - 2"/>
    <s v="R1019"/>
    <n v="6858.48"/>
    <x v="2"/>
    <n v="0"/>
    <x v="1"/>
    <x v="0"/>
  </r>
  <r>
    <x v="1507"/>
    <s v="Mr."/>
    <s v="Logan M"/>
    <s v="Jones"/>
    <n v="30.1"/>
    <n v="4.3899999999999997"/>
    <x v="0"/>
    <s v="No"/>
    <x v="1"/>
    <s v="Nov"/>
    <n v="1979"/>
    <n v="4"/>
    <d v="1979-11-04T00:00:00"/>
    <n v="43"/>
    <n v="1"/>
    <s v="tier - 2"/>
    <s v="tier - 2"/>
    <s v="R1011"/>
    <n v="6849.03"/>
    <x v="0"/>
    <n v="1"/>
    <x v="1"/>
    <x v="2"/>
  </r>
  <r>
    <x v="1508"/>
    <s v="Mr."/>
    <s v="Sebastien"/>
    <s v="Tremblay"/>
    <n v="21.93"/>
    <n v="6.3"/>
    <x v="0"/>
    <s v="No"/>
    <x v="0"/>
    <s v="Jun"/>
    <n v="1977"/>
    <n v="15"/>
    <d v="1977-06-15T00:00:00"/>
    <n v="45"/>
    <n v="2"/>
    <s v="tier - 2"/>
    <s v="tier - 1"/>
    <s v="R1013"/>
    <n v="6843.17"/>
    <x v="2"/>
    <n v="0"/>
    <x v="1"/>
    <x v="1"/>
  </r>
  <r>
    <x v="1509"/>
    <s v="Ms."/>
    <s v="Tiffany A"/>
    <s v="Bellucci"/>
    <n v="39.75"/>
    <n v="5.41"/>
    <x v="0"/>
    <s v="yes"/>
    <x v="0"/>
    <s v="Nov"/>
    <n v="2000"/>
    <n v="30"/>
    <d v="2000-11-30T00:00:00"/>
    <n v="22"/>
    <n v="0"/>
    <s v="tier - 2"/>
    <s v="tier - 1"/>
    <s v="R1012"/>
    <n v="6842.28"/>
    <x v="0"/>
    <n v="1"/>
    <x v="1"/>
    <x v="2"/>
  </r>
  <r>
    <x v="1510"/>
    <s v="Mr."/>
    <s v="Matthew"/>
    <s v="Collins"/>
    <n v="26.03"/>
    <n v="4.47"/>
    <x v="0"/>
    <s v="No"/>
    <x v="1"/>
    <s v="Jul"/>
    <n v="1979"/>
    <n v="15"/>
    <d v="1979-07-15T00:00:00"/>
    <n v="43"/>
    <n v="0"/>
    <s v="tier - 3"/>
    <s v="tier - 1"/>
    <s v="R1016"/>
    <n v="6837.37"/>
    <x v="1"/>
    <n v="1"/>
    <x v="1"/>
    <x v="2"/>
  </r>
  <r>
    <x v="1511"/>
    <s v="Mr."/>
    <s v="Luke"/>
    <s v="Gillman"/>
    <n v="34.51"/>
    <n v="6.26"/>
    <x v="0"/>
    <s v="No"/>
    <x v="0"/>
    <s v="Jul"/>
    <n v="1994"/>
    <n v="8"/>
    <d v="1994-07-08T00:00:00"/>
    <n v="28"/>
    <n v="0"/>
    <s v="tier - 2"/>
    <s v="tier - 2"/>
    <s v="R1021"/>
    <n v="6827.69"/>
    <x v="0"/>
    <n v="0"/>
    <x v="1"/>
    <x v="1"/>
  </r>
  <r>
    <x v="1512"/>
    <s v="Ms."/>
    <s v="Leigh"/>
    <s v="West"/>
    <n v="19.32"/>
    <n v="11.58"/>
    <x v="1"/>
    <s v="No"/>
    <x v="0"/>
    <s v="Aug"/>
    <n v="1975"/>
    <n v="17"/>
    <d v="1975-08-17T00:00:00"/>
    <n v="47"/>
    <n v="1"/>
    <s v="tier - 2"/>
    <s v="tier - 1"/>
    <s v="R1012"/>
    <n v="6809.46"/>
    <x v="2"/>
    <n v="1"/>
    <x v="1"/>
    <x v="0"/>
  </r>
  <r>
    <x v="1513"/>
    <s v="Mr."/>
    <s v="Yosuke"/>
    <s v="Chida"/>
    <n v="28.5"/>
    <n v="4.3600000000000003"/>
    <x v="0"/>
    <s v="No"/>
    <x v="0"/>
    <s v="Jun"/>
    <n v="1991"/>
    <n v="29"/>
    <d v="1991-06-29T00:00:00"/>
    <n v="31"/>
    <n v="5"/>
    <s v="tier - 1"/>
    <s v="tier - 2"/>
    <s v="R1014"/>
    <n v="6799.46"/>
    <x v="1"/>
    <n v="0"/>
    <x v="1"/>
    <x v="2"/>
  </r>
  <r>
    <x v="1514"/>
    <s v="Mr."/>
    <s v="Matthew"/>
    <s v="Reisenauer"/>
    <n v="30.875"/>
    <n v="4.1399999999999997"/>
    <x v="1"/>
    <s v="No"/>
    <x v="0"/>
    <s v="Dec"/>
    <n v="1985"/>
    <n v="24"/>
    <d v="1985-12-24T00:00:00"/>
    <n v="37"/>
    <n v="3"/>
    <s v="tier - 3"/>
    <s v="tier - 3"/>
    <s v="R1012"/>
    <n v="6796.86"/>
    <x v="0"/>
    <n v="0"/>
    <x v="1"/>
    <x v="2"/>
  </r>
  <r>
    <x v="1515"/>
    <s v="Mr."/>
    <s v="Jacob"/>
    <s v="Rosenberg-Wohl"/>
    <n v="24.02"/>
    <n v="4.38"/>
    <x v="0"/>
    <s v="No"/>
    <x v="0"/>
    <s v="Nov"/>
    <n v="1980"/>
    <n v="23"/>
    <d v="1980-11-23T00:00:00"/>
    <n v="42"/>
    <n v="2"/>
    <s v="tier - 2"/>
    <s v="tier - 2"/>
    <s v="R1013"/>
    <n v="6781.52"/>
    <x v="2"/>
    <n v="0"/>
    <x v="1"/>
    <x v="2"/>
  </r>
  <r>
    <x v="1516"/>
    <s v="Ms."/>
    <s v="Jodi"/>
    <s v="Theriault"/>
    <n v="36.08"/>
    <n v="11.61"/>
    <x v="1"/>
    <s v="No"/>
    <x v="0"/>
    <s v="Oct"/>
    <n v="1981"/>
    <n v="8"/>
    <d v="1981-10-08T00:00:00"/>
    <n v="41"/>
    <n v="1"/>
    <s v="tier - 2"/>
    <s v="tier - 1"/>
    <s v="R1013"/>
    <n v="6781.35"/>
    <x v="0"/>
    <n v="0"/>
    <x v="1"/>
    <x v="0"/>
  </r>
  <r>
    <x v="1517"/>
    <s v="Ms."/>
    <s v="Lauren"/>
    <s v="Manuel"/>
    <n v="32.200000000000003"/>
    <n v="10.59"/>
    <x v="1"/>
    <s v="No"/>
    <x v="0"/>
    <s v="Sep"/>
    <n v="1981"/>
    <n v="3"/>
    <d v="1981-09-03T00:00:00"/>
    <n v="41"/>
    <n v="1"/>
    <s v="tier - 2"/>
    <s v="tier - 3"/>
    <s v="R1011"/>
    <n v="6775.96"/>
    <x v="0"/>
    <n v="0"/>
    <x v="1"/>
    <x v="0"/>
  </r>
  <r>
    <x v="1518"/>
    <s v="Ms."/>
    <s v="Misti C"/>
    <s v="Demko"/>
    <n v="28.05"/>
    <n v="11.85"/>
    <x v="1"/>
    <s v="No"/>
    <x v="0"/>
    <s v="Sep"/>
    <n v="1981"/>
    <n v="21"/>
    <d v="1981-09-21T00:00:00"/>
    <n v="41"/>
    <n v="1"/>
    <s v="tier - 2"/>
    <s v="tier - 3"/>
    <s v="R1013"/>
    <n v="6770.19"/>
    <x v="1"/>
    <n v="0"/>
    <x v="1"/>
    <x v="0"/>
  </r>
  <r>
    <x v="1519"/>
    <s v="Ms."/>
    <s v="Angela J"/>
    <s v="Battaglia"/>
    <n v="19"/>
    <n v="5.46"/>
    <x v="1"/>
    <s v="No"/>
    <x v="0"/>
    <s v="Oct"/>
    <n v="1988"/>
    <n v="10"/>
    <d v="1988-10-10T00:00:00"/>
    <n v="34"/>
    <n v="3"/>
    <s v="tier - 2"/>
    <s v="tier - 2"/>
    <s v="R1024"/>
    <n v="6753.04"/>
    <x v="2"/>
    <n v="1"/>
    <x v="1"/>
    <x v="2"/>
  </r>
  <r>
    <x v="1520"/>
    <s v="Mr."/>
    <s v="Jonathan D."/>
    <s v="Follo"/>
    <n v="16.13"/>
    <n v="4.54"/>
    <x v="1"/>
    <s v="No"/>
    <x v="0"/>
    <s v="Dec"/>
    <n v="1966"/>
    <n v="9"/>
    <d v="1966-12-09T00:00:00"/>
    <n v="56"/>
    <n v="0"/>
    <s v="tier - 3"/>
    <s v="tier - 2"/>
    <s v="R1013"/>
    <n v="6750.27"/>
    <x v="3"/>
    <n v="2"/>
    <x v="1"/>
    <x v="2"/>
  </r>
  <r>
    <x v="1521"/>
    <s v="Ms."/>
    <s v="Victoria"/>
    <s v="Barana"/>
    <n v="18.77"/>
    <n v="11.98"/>
    <x v="1"/>
    <s v="No"/>
    <x v="0"/>
    <s v="Jun"/>
    <n v="1970"/>
    <n v="17"/>
    <d v="1970-06-17T00:00:00"/>
    <n v="52"/>
    <n v="0"/>
    <s v="tier - 2"/>
    <s v="tier - 1"/>
    <s v="R1013"/>
    <n v="6749.63"/>
    <x v="2"/>
    <n v="2"/>
    <x v="1"/>
    <x v="0"/>
  </r>
  <r>
    <x v="1522"/>
    <s v="Mr."/>
    <s v="Adrian R."/>
    <s v="Lysaght"/>
    <n v="28.88"/>
    <n v="6.59"/>
    <x v="1"/>
    <s v="No"/>
    <x v="0"/>
    <s v="Jun"/>
    <n v="1986"/>
    <n v="5"/>
    <d v="1986-06-05T00:00:00"/>
    <n v="37"/>
    <n v="3"/>
    <s v="tier - 3"/>
    <s v="tier - 1"/>
    <s v="R1016"/>
    <n v="6748.59"/>
    <x v="1"/>
    <n v="1"/>
    <x v="1"/>
    <x v="0"/>
  </r>
  <r>
    <x v="1523"/>
    <s v="Mr."/>
    <s v="Andrew"/>
    <s v="Chalmers"/>
    <n v="27.55"/>
    <n v="10.83"/>
    <x v="1"/>
    <s v="No"/>
    <x v="0"/>
    <s v="Aug"/>
    <n v="1986"/>
    <n v="7"/>
    <d v="1986-08-07T00:00:00"/>
    <n v="36"/>
    <n v="3"/>
    <s v="tier - 3"/>
    <s v="tier - 2"/>
    <s v="R1016"/>
    <n v="6746.74"/>
    <x v="1"/>
    <n v="1"/>
    <x v="1"/>
    <x v="0"/>
  </r>
  <r>
    <x v="1524"/>
    <s v="Mr."/>
    <s v="Jason A."/>
    <s v="Phillippi"/>
    <n v="15.6"/>
    <n v="8.6"/>
    <x v="0"/>
    <s v="No"/>
    <x v="0"/>
    <s v="Jul"/>
    <n v="1968"/>
    <n v="18"/>
    <d v="1968-07-18T00:00:00"/>
    <n v="54"/>
    <n v="0"/>
    <s v="tier - 3"/>
    <s v="tier - 1"/>
    <s v="R1012"/>
    <n v="6738.84"/>
    <x v="3"/>
    <n v="0"/>
    <x v="1"/>
    <x v="0"/>
  </r>
  <r>
    <x v="1525"/>
    <s v="Ms."/>
    <s v="Rachel"/>
    <s v="MacPherson"/>
    <n v="21.99"/>
    <n v="11.17"/>
    <x v="0"/>
    <s v="No"/>
    <x v="0"/>
    <s v="Oct"/>
    <n v="1978"/>
    <n v="21"/>
    <d v="1978-10-21T00:00:00"/>
    <n v="44"/>
    <n v="2"/>
    <s v="tier - 2"/>
    <s v="tier - 3"/>
    <s v="R1013"/>
    <n v="6737.98"/>
    <x v="2"/>
    <n v="0"/>
    <x v="1"/>
    <x v="0"/>
  </r>
  <r>
    <x v="1526"/>
    <s v="Ms."/>
    <s v="Susan"/>
    <s v="Delfidio"/>
    <n v="34.85"/>
    <n v="5.75"/>
    <x v="0"/>
    <s v="No"/>
    <x v="0"/>
    <s v="Jun"/>
    <n v="1994"/>
    <n v="13"/>
    <d v="1994-06-13T00:00:00"/>
    <n v="28"/>
    <n v="0"/>
    <s v="tier - 2"/>
    <s v="tier - 1"/>
    <s v="R1012"/>
    <n v="6721.37"/>
    <x v="0"/>
    <n v="0"/>
    <x v="1"/>
    <x v="1"/>
  </r>
  <r>
    <x v="1527"/>
    <s v="Mr."/>
    <s v="Cameron M."/>
    <s v="Cummings"/>
    <n v="24.51"/>
    <n v="4.83"/>
    <x v="1"/>
    <s v="No"/>
    <x v="1"/>
    <s v="Jun"/>
    <n v="1983"/>
    <n v="12"/>
    <d v="1983-06-12T00:00:00"/>
    <n v="39"/>
    <n v="2"/>
    <s v="tier - 3"/>
    <s v="tier - 3"/>
    <s v="R1012"/>
    <n v="6710.19"/>
    <x v="2"/>
    <n v="1"/>
    <x v="1"/>
    <x v="2"/>
  </r>
  <r>
    <x v="1528"/>
    <s v="Ms."/>
    <s v="Claudia A."/>
    <s v="Schroegel"/>
    <n v="19.399999999999999"/>
    <n v="11.93"/>
    <x v="0"/>
    <s v="No"/>
    <x v="0"/>
    <s v="Dec"/>
    <n v="1971"/>
    <n v="12"/>
    <d v="1971-12-12T00:00:00"/>
    <n v="51"/>
    <n v="0"/>
    <s v="tier - 2"/>
    <s v="tier - 1"/>
    <s v="R1013"/>
    <n v="6706.47"/>
    <x v="2"/>
    <n v="0"/>
    <x v="1"/>
    <x v="0"/>
  </r>
  <r>
    <x v="1529"/>
    <s v="Ms."/>
    <s v="Kate"/>
    <s v="Williams"/>
    <n v="15.1"/>
    <n v="8.41"/>
    <x v="0"/>
    <s v="No"/>
    <x v="0"/>
    <s v="Jul"/>
    <n v="1968"/>
    <n v="13"/>
    <d v="1968-07-13T00:00:00"/>
    <n v="54"/>
    <n v="0"/>
    <s v="tier - 3"/>
    <s v="tier - 1"/>
    <s v="R1012"/>
    <n v="6700.56"/>
    <x v="3"/>
    <n v="0"/>
    <x v="1"/>
    <x v="0"/>
  </r>
  <r>
    <x v="1530"/>
    <s v="Ms."/>
    <s v="Nicole M."/>
    <s v="Casey"/>
    <n v="23.37"/>
    <n v="5.59"/>
    <x v="1"/>
    <s v="No"/>
    <x v="0"/>
    <s v="Jul"/>
    <n v="1985"/>
    <n v="9"/>
    <d v="1985-07-09T00:00:00"/>
    <n v="37"/>
    <n v="2"/>
    <s v="tier - 2"/>
    <s v="tier - 3"/>
    <s v="R1012"/>
    <n v="6686.43"/>
    <x v="2"/>
    <n v="0"/>
    <x v="1"/>
    <x v="2"/>
  </r>
  <r>
    <x v="1531"/>
    <s v="Mr."/>
    <s v="Jack"/>
    <s v="Randall"/>
    <n v="42.4"/>
    <n v="4.0599999999999996"/>
    <x v="0"/>
    <s v="No"/>
    <x v="0"/>
    <s v="Oct"/>
    <n v="1989"/>
    <n v="20"/>
    <d v="1989-10-20T00:00:00"/>
    <n v="33"/>
    <n v="5"/>
    <s v="tier - 3"/>
    <s v="tier - 1"/>
    <s v="R1011"/>
    <n v="6666.24"/>
    <x v="0"/>
    <n v="0"/>
    <x v="1"/>
    <x v="2"/>
  </r>
  <r>
    <x v="1532"/>
    <s v="Mr."/>
    <s v="Gregory"/>
    <s v="Doyon"/>
    <n v="28.405000000000001"/>
    <n v="7.02"/>
    <x v="1"/>
    <s v="No"/>
    <x v="0"/>
    <s v="Sep"/>
    <n v="1981"/>
    <n v="17"/>
    <d v="1981-09-17T00:00:00"/>
    <n v="41"/>
    <n v="1"/>
    <s v="tier - 3"/>
    <s v="tier - 1"/>
    <s v="R1012"/>
    <n v="6664.69"/>
    <x v="1"/>
    <n v="0"/>
    <x v="1"/>
    <x v="0"/>
  </r>
  <r>
    <x v="1533"/>
    <s v="Ms."/>
    <s v="Rebecca"/>
    <s v="Sankey"/>
    <n v="23.4"/>
    <n v="4.47"/>
    <x v="0"/>
    <s v="No"/>
    <x v="0"/>
    <s v="Sep"/>
    <n v="1982"/>
    <n v="27"/>
    <d v="1982-09-27T00:00:00"/>
    <n v="40"/>
    <n v="3"/>
    <s v="tier - 2"/>
    <s v="tier - 2"/>
    <s v="R1013"/>
    <n v="6664.32"/>
    <x v="2"/>
    <n v="0"/>
    <x v="1"/>
    <x v="2"/>
  </r>
  <r>
    <x v="1534"/>
    <s v="Mr."/>
    <s v="Adam"/>
    <s v="Stilgenbauer"/>
    <n v="33.44"/>
    <n v="4.54"/>
    <x v="0"/>
    <s v="No"/>
    <x v="0"/>
    <s v="Nov"/>
    <n v="1989"/>
    <n v="19"/>
    <d v="1989-11-19T00:00:00"/>
    <n v="33"/>
    <n v="5"/>
    <s v="tier - 2"/>
    <s v="tier - 1"/>
    <s v="R1013"/>
    <n v="6653.79"/>
    <x v="0"/>
    <n v="0"/>
    <x v="1"/>
    <x v="2"/>
  </r>
  <r>
    <x v="1535"/>
    <s v="Mr."/>
    <s v="Ryan"/>
    <s v="Jaskiewicz"/>
    <n v="21.12"/>
    <n v="4.99"/>
    <x v="0"/>
    <s v="No"/>
    <x v="0"/>
    <s v="Jul"/>
    <n v="1984"/>
    <n v="1"/>
    <d v="1984-07-01T00:00:00"/>
    <n v="38"/>
    <n v="3"/>
    <s v="tier - 3"/>
    <s v="tier - 2"/>
    <s v="R1013"/>
    <n v="6652.53"/>
    <x v="2"/>
    <n v="1"/>
    <x v="1"/>
    <x v="2"/>
  </r>
  <r>
    <x v="1536"/>
    <s v="Ms."/>
    <s v="Jackie K."/>
    <s v="Deppen"/>
    <n v="18.48"/>
    <n v="10.84"/>
    <x v="1"/>
    <s v="No"/>
    <x v="0"/>
    <s v="Nov"/>
    <n v="1970"/>
    <n v="8"/>
    <d v="1970-11-08T00:00:00"/>
    <n v="52"/>
    <n v="0"/>
    <s v="tier - 2"/>
    <s v="tier - 3"/>
    <s v="R1013"/>
    <n v="6651.26"/>
    <x v="3"/>
    <n v="2"/>
    <x v="1"/>
    <x v="0"/>
  </r>
  <r>
    <x v="1537"/>
    <s v="Mr."/>
    <s v="Chris"/>
    <s v="Hine"/>
    <n v="16.815000000000001"/>
    <n v="5.63"/>
    <x v="0"/>
    <s v="No"/>
    <x v="0"/>
    <s v="Dec"/>
    <n v="1984"/>
    <n v="8"/>
    <d v="1984-12-08T00:00:00"/>
    <n v="38"/>
    <n v="2"/>
    <s v="tier - 2"/>
    <s v="tier - 3"/>
    <s v="R1019"/>
    <n v="6640.54"/>
    <x v="3"/>
    <n v="1"/>
    <x v="1"/>
    <x v="2"/>
  </r>
  <r>
    <x v="1538"/>
    <s v="Mr."/>
    <s v="Tyler C"/>
    <s v="Mathews"/>
    <n v="26.72"/>
    <n v="4.1399999999999997"/>
    <x v="0"/>
    <s v="No"/>
    <x v="0"/>
    <s v="Jun"/>
    <n v="1990"/>
    <n v="6"/>
    <d v="1990-06-06T00:00:00"/>
    <n v="33"/>
    <n v="3"/>
    <s v="tier - 2"/>
    <s v="tier - 2"/>
    <s v="R1021"/>
    <n v="6639.3"/>
    <x v="1"/>
    <n v="0"/>
    <x v="1"/>
    <x v="2"/>
  </r>
  <r>
    <x v="1539"/>
    <s v="Ms."/>
    <s v="Yoshie"/>
    <s v="Yabu"/>
    <n v="41.42"/>
    <n v="5.17"/>
    <x v="0"/>
    <s v="No"/>
    <x v="1"/>
    <s v="Sep"/>
    <n v="2003"/>
    <n v="4"/>
    <d v="2003-09-04T00:00:00"/>
    <n v="19"/>
    <n v="0"/>
    <s v="tier - 2"/>
    <s v="tier - 1"/>
    <s v="R1012"/>
    <n v="6638.16"/>
    <x v="0"/>
    <n v="1"/>
    <x v="1"/>
    <x v="2"/>
  </r>
  <r>
    <x v="1540"/>
    <s v="Ms."/>
    <s v="Lauren A"/>
    <s v="Strang"/>
    <n v="20.69"/>
    <n v="6.93"/>
    <x v="0"/>
    <s v="No"/>
    <x v="0"/>
    <s v="Aug"/>
    <n v="1973"/>
    <n v="29"/>
    <d v="1973-08-29T00:00:00"/>
    <n v="49"/>
    <n v="0"/>
    <s v="tier - 2"/>
    <s v="tier - 1"/>
    <s v="R1013"/>
    <n v="6630.31"/>
    <x v="2"/>
    <n v="2"/>
    <x v="1"/>
    <x v="0"/>
  </r>
  <r>
    <x v="1541"/>
    <s v="Mr."/>
    <s v="Mason D."/>
    <s v="Frank"/>
    <n v="41.23"/>
    <n v="4.24"/>
    <x v="0"/>
    <s v="No"/>
    <x v="0"/>
    <s v="Aug"/>
    <n v="1982"/>
    <n v="28"/>
    <d v="1982-08-28T00:00:00"/>
    <n v="40"/>
    <n v="1"/>
    <s v="tier - 3"/>
    <s v="tier - 2"/>
    <s v="R1015"/>
    <n v="6610.11"/>
    <x v="0"/>
    <n v="0"/>
    <x v="1"/>
    <x v="2"/>
  </r>
  <r>
    <x v="1542"/>
    <s v="Mr."/>
    <s v="Ryan"/>
    <s v="Shanley"/>
    <n v="29.9"/>
    <n v="5.91"/>
    <x v="0"/>
    <s v="No"/>
    <x v="0"/>
    <s v="Nov"/>
    <n v="1982"/>
    <n v="7"/>
    <d v="1982-11-07T00:00:00"/>
    <n v="40"/>
    <n v="2"/>
    <s v="tier - 2"/>
    <s v="tier - 3"/>
    <s v="R1011"/>
    <n v="6600.36"/>
    <x v="1"/>
    <n v="0"/>
    <x v="1"/>
    <x v="1"/>
  </r>
  <r>
    <x v="1543"/>
    <s v="Mr."/>
    <s v="Arturo"/>
    <s v="Mancebo Garcia"/>
    <n v="34.104999999999997"/>
    <n v="5.93"/>
    <x v="0"/>
    <s v="No"/>
    <x v="0"/>
    <s v="Dec"/>
    <n v="1982"/>
    <n v="29"/>
    <d v="1982-12-29T00:00:00"/>
    <n v="40"/>
    <n v="1"/>
    <s v="tier - 3"/>
    <s v="tier - 2"/>
    <s v="R1016"/>
    <n v="6600.21"/>
    <x v="0"/>
    <n v="0"/>
    <x v="1"/>
    <x v="1"/>
  </r>
  <r>
    <x v="1544"/>
    <s v="Mr."/>
    <s v="Jake"/>
    <s v="Keehan"/>
    <n v="24.97"/>
    <n v="5.66"/>
    <x v="0"/>
    <s v="No"/>
    <x v="0"/>
    <s v="Nov"/>
    <n v="1982"/>
    <n v="22"/>
    <d v="1982-11-22T00:00:00"/>
    <n v="40"/>
    <n v="2"/>
    <s v="tier - 2"/>
    <s v="tier - 1"/>
    <s v="R1013"/>
    <n v="6593.51"/>
    <x v="2"/>
    <n v="0"/>
    <x v="1"/>
    <x v="2"/>
  </r>
  <r>
    <x v="1545"/>
    <s v="Ms."/>
    <s v="Sarah E"/>
    <s v="Mahaney"/>
    <n v="34.799999999999997"/>
    <n v="4.1900000000000004"/>
    <x v="0"/>
    <s v="No"/>
    <x v="0"/>
    <s v="Oct"/>
    <n v="1984"/>
    <n v="5"/>
    <d v="1984-10-05T00:00:00"/>
    <n v="38"/>
    <n v="2"/>
    <s v="tier - 2"/>
    <s v="tier - 3"/>
    <s v="R1011"/>
    <n v="6571.54"/>
    <x v="0"/>
    <n v="1"/>
    <x v="1"/>
    <x v="2"/>
  </r>
  <r>
    <x v="1546"/>
    <s v="Ms."/>
    <s v="Alison L."/>
    <s v="Nolan"/>
    <n v="32.965000000000003"/>
    <n v="9.2100000000000009"/>
    <x v="1"/>
    <s v="No"/>
    <x v="0"/>
    <s v="Jul"/>
    <n v="1981"/>
    <n v="20"/>
    <d v="1981-07-20T00:00:00"/>
    <n v="41"/>
    <n v="0"/>
    <s v="tier - 2"/>
    <s v="tier - 1"/>
    <s v="R1012"/>
    <n v="6571.02"/>
    <x v="0"/>
    <n v="0"/>
    <x v="1"/>
    <x v="0"/>
  </r>
  <r>
    <x v="1547"/>
    <s v="Ms."/>
    <s v="Karen A."/>
    <s v="Sobrino"/>
    <n v="27.265000000000001"/>
    <n v="5.51"/>
    <x v="0"/>
    <s v="No"/>
    <x v="0"/>
    <s v="Sep"/>
    <n v="1984"/>
    <n v="20"/>
    <d v="1984-09-20T00:00:00"/>
    <n v="38"/>
    <n v="1"/>
    <s v="tier - 2"/>
    <s v="tier - 2"/>
    <s v="R1024"/>
    <n v="6555.07"/>
    <x v="1"/>
    <n v="1"/>
    <x v="1"/>
    <x v="2"/>
  </r>
  <r>
    <x v="1548"/>
    <s v="Mr."/>
    <s v="Thomas R. Jr."/>
    <s v="Gennaro"/>
    <n v="17.059999999999999"/>
    <n v="8.5"/>
    <x v="0"/>
    <s v="No"/>
    <x v="0"/>
    <s v="Dec"/>
    <n v="1968"/>
    <n v="11"/>
    <d v="1968-12-11T00:00:00"/>
    <n v="54"/>
    <n v="0"/>
    <s v="tier - 3"/>
    <s v="tier - 2"/>
    <s v="R1013"/>
    <n v="6552.01"/>
    <x v="3"/>
    <n v="0"/>
    <x v="1"/>
    <x v="0"/>
  </r>
  <r>
    <x v="1549"/>
    <s v="Ms."/>
    <s v="Stephanie W."/>
    <s v="Mayer"/>
    <n v="36.29"/>
    <n v="6.23"/>
    <x v="0"/>
    <s v="No"/>
    <x v="0"/>
    <s v="Aug"/>
    <n v="1989"/>
    <n v="6"/>
    <d v="1989-08-06T00:00:00"/>
    <n v="33"/>
    <n v="3"/>
    <s v="tier - 2"/>
    <s v="tier - 2"/>
    <s v="R1024"/>
    <n v="6551.75"/>
    <x v="0"/>
    <n v="0"/>
    <x v="1"/>
    <x v="1"/>
  </r>
  <r>
    <x v="1550"/>
    <s v="Mr."/>
    <s v="Ezra"/>
    <s v="Becker"/>
    <n v="28.594999999999999"/>
    <n v="8.5299999999999994"/>
    <x v="1"/>
    <s v="No"/>
    <x v="0"/>
    <s v="Dec"/>
    <n v="1986"/>
    <n v="18"/>
    <d v="1986-12-18T00:00:00"/>
    <n v="36"/>
    <n v="3"/>
    <s v="tier - 2"/>
    <s v="tier - 3"/>
    <s v="R1012"/>
    <n v="6548.2"/>
    <x v="1"/>
    <n v="1"/>
    <x v="1"/>
    <x v="0"/>
  </r>
  <r>
    <x v="1551"/>
    <s v="Mr."/>
    <s v="Jim"/>
    <s v="Moore"/>
    <n v="17.8"/>
    <n v="5.75"/>
    <x v="1"/>
    <s v="No"/>
    <x v="1"/>
    <s v="Dec"/>
    <n v="1969"/>
    <n v="3"/>
    <d v="1969-12-03T00:00:00"/>
    <n v="53"/>
    <n v="0"/>
    <s v="tier - 2"/>
    <s v="tier - 3"/>
    <s v="R1013"/>
    <n v="6546.16"/>
    <x v="3"/>
    <n v="1"/>
    <x v="1"/>
    <x v="1"/>
  </r>
  <r>
    <x v="1552"/>
    <s v="Mr."/>
    <s v="Ari L."/>
    <s v="Platt"/>
    <n v="21.4"/>
    <n v="5.6"/>
    <x v="0"/>
    <s v="No"/>
    <x v="0"/>
    <s v="Oct"/>
    <n v="1982"/>
    <n v="2"/>
    <d v="1982-10-02T00:00:00"/>
    <n v="40"/>
    <n v="3"/>
    <s v="tier - 2"/>
    <s v="tier - 2"/>
    <s v="R1012"/>
    <n v="6536.68"/>
    <x v="2"/>
    <n v="0"/>
    <x v="1"/>
    <x v="2"/>
  </r>
  <r>
    <x v="1553"/>
    <s v="Ms."/>
    <s v="Fanny"/>
    <s v="Brodeur"/>
    <n v="23.01"/>
    <n v="4.68"/>
    <x v="0"/>
    <s v="No"/>
    <x v="0"/>
    <s v="Aug"/>
    <n v="1982"/>
    <n v="12"/>
    <d v="1982-08-12T00:00:00"/>
    <n v="40"/>
    <n v="3"/>
    <s v="tier - 2"/>
    <s v="tier - 1"/>
    <s v="R1013"/>
    <n v="6532.04"/>
    <x v="2"/>
    <n v="0"/>
    <x v="1"/>
    <x v="2"/>
  </r>
  <r>
    <x v="1554"/>
    <s v="Ms."/>
    <s v="Heather"/>
    <s v="Knight Pech"/>
    <n v="19.86"/>
    <n v="5.62"/>
    <x v="1"/>
    <s v="No"/>
    <x v="0"/>
    <s v="Oct"/>
    <n v="1976"/>
    <n v="23"/>
    <d v="1976-10-23T00:00:00"/>
    <n v="46"/>
    <n v="2"/>
    <s v="tier - 2"/>
    <s v="tier - 1"/>
    <s v="R1013"/>
    <n v="6529.21"/>
    <x v="2"/>
    <n v="0"/>
    <x v="1"/>
    <x v="2"/>
  </r>
  <r>
    <x v="1555"/>
    <s v="Mr."/>
    <s v="Peter W. Sr."/>
    <s v="Richter"/>
    <n v="33.58"/>
    <n v="5.08"/>
    <x v="0"/>
    <s v="No"/>
    <x v="0"/>
    <s v="Jul"/>
    <n v="1994"/>
    <n v="7"/>
    <d v="1994-07-07T00:00:00"/>
    <n v="28"/>
    <n v="0"/>
    <s v="tier - 2"/>
    <s v="tier - 1"/>
    <s v="R1021"/>
    <n v="6512.24"/>
    <x v="0"/>
    <n v="0"/>
    <x v="1"/>
    <x v="2"/>
  </r>
  <r>
    <x v="1556"/>
    <s v="Ms."/>
    <s v="Catherine A"/>
    <s v="Jubinski"/>
    <n v="29.81"/>
    <n v="5.28"/>
    <x v="0"/>
    <s v="No"/>
    <x v="0"/>
    <s v="Aug"/>
    <n v="1982"/>
    <n v="28"/>
    <d v="1982-08-28T00:00:00"/>
    <n v="40"/>
    <n v="1"/>
    <s v="tier - 2"/>
    <s v="tier - 2"/>
    <s v="R1013"/>
    <n v="6500.24"/>
    <x v="1"/>
    <n v="0"/>
    <x v="1"/>
    <x v="2"/>
  </r>
  <r>
    <x v="1557"/>
    <s v="Ms."/>
    <s v="Kelly A"/>
    <s v="Wall"/>
    <n v="27.4"/>
    <n v="4.6100000000000003"/>
    <x v="0"/>
    <s v="No"/>
    <x v="0"/>
    <s v="Oct"/>
    <n v="1982"/>
    <n v="9"/>
    <d v="1982-10-09T00:00:00"/>
    <n v="40"/>
    <n v="1"/>
    <s v="tier - 2"/>
    <s v="tier - 3"/>
    <s v="R1011"/>
    <n v="6496.89"/>
    <x v="1"/>
    <n v="0"/>
    <x v="1"/>
    <x v="2"/>
  </r>
  <r>
    <x v="1558"/>
    <s v="Ms."/>
    <s v="Janel N."/>
    <s v="McKay"/>
    <n v="17.98"/>
    <n v="6.57"/>
    <x v="1"/>
    <s v="No"/>
    <x v="0"/>
    <s v="Dec"/>
    <n v="1970"/>
    <n v="1"/>
    <d v="1970-12-01T00:00:00"/>
    <n v="52"/>
    <n v="0"/>
    <s v="tier - 2"/>
    <s v="tier - 2"/>
    <s v="R1013"/>
    <n v="6481.67"/>
    <x v="3"/>
    <n v="2"/>
    <x v="1"/>
    <x v="0"/>
  </r>
  <r>
    <x v="1559"/>
    <s v="Ms."/>
    <s v="Yann Kai"/>
    <s v="Oh"/>
    <n v="37.9"/>
    <n v="5.83"/>
    <x v="0"/>
    <s v="No"/>
    <x v="0"/>
    <s v="Jun"/>
    <n v="1980"/>
    <n v="8"/>
    <d v="1980-06-08T00:00:00"/>
    <n v="43"/>
    <n v="0"/>
    <s v="tier - 2"/>
    <s v="tier - 3"/>
    <s v="R1011"/>
    <n v="6474.01"/>
    <x v="0"/>
    <n v="0"/>
    <x v="1"/>
    <x v="1"/>
  </r>
  <r>
    <x v="1560"/>
    <s v="Mr."/>
    <s v="Zachary R."/>
    <s v="Kessell"/>
    <n v="25.27"/>
    <n v="6.98"/>
    <x v="1"/>
    <s v="No"/>
    <x v="0"/>
    <s v="Jul"/>
    <n v="1981"/>
    <n v="27"/>
    <d v="1981-07-27T00:00:00"/>
    <n v="41"/>
    <n v="1"/>
    <s v="tier - 2"/>
    <s v="tier - 2"/>
    <s v="R1013"/>
    <n v="6473.15"/>
    <x v="1"/>
    <n v="0"/>
    <x v="1"/>
    <x v="0"/>
  </r>
  <r>
    <x v="1561"/>
    <s v="Mr."/>
    <s v="Alejandro Sr."/>
    <s v="Hidalgo Zambrano"/>
    <n v="29.26"/>
    <n v="4.03"/>
    <x v="0"/>
    <s v="No"/>
    <x v="0"/>
    <s v="Nov"/>
    <n v="1984"/>
    <n v="1"/>
    <d v="1984-11-01T00:00:00"/>
    <n v="38"/>
    <n v="2"/>
    <s v="tier - 2"/>
    <s v="tier - 3"/>
    <s v="R1012"/>
    <n v="6457.84"/>
    <x v="1"/>
    <n v="1"/>
    <x v="1"/>
    <x v="2"/>
  </r>
  <r>
    <x v="1562"/>
    <s v="Mr."/>
    <s v="Nicholas R."/>
    <s v="Caprario"/>
    <n v="27.835000000000001"/>
    <n v="4.5599999999999996"/>
    <x v="0"/>
    <s v="No"/>
    <x v="0"/>
    <s v="Aug"/>
    <n v="1984"/>
    <n v="26"/>
    <d v="1984-08-26T00:00:00"/>
    <n v="38"/>
    <n v="2"/>
    <s v="tier - 3"/>
    <s v="tier - 3"/>
    <s v="R1012"/>
    <n v="6455.86"/>
    <x v="1"/>
    <n v="1"/>
    <x v="1"/>
    <x v="2"/>
  </r>
  <r>
    <x v="1563"/>
    <s v="Mr."/>
    <s v="Paul"/>
    <s v="Ryan"/>
    <n v="46.53"/>
    <n v="5.38"/>
    <x v="1"/>
    <s v="No"/>
    <x v="0"/>
    <s v="Jul"/>
    <n v="1985"/>
    <n v="22"/>
    <d v="1985-07-22T00:00:00"/>
    <n v="37"/>
    <n v="3"/>
    <s v="tier - 3"/>
    <s v="tier - 2"/>
    <s v="R1013"/>
    <n v="6435.62"/>
    <x v="0"/>
    <n v="0"/>
    <x v="1"/>
    <x v="2"/>
  </r>
  <r>
    <x v="1564"/>
    <s v="Mr."/>
    <s v="Michael D"/>
    <s v="Hoffman"/>
    <n v="20.58"/>
    <n v="11.04"/>
    <x v="1"/>
    <s v="No"/>
    <x v="0"/>
    <s v="Aug"/>
    <n v="1975"/>
    <n v="5"/>
    <d v="1975-08-05T00:00:00"/>
    <n v="47"/>
    <n v="1"/>
    <s v="tier - 2"/>
    <s v="tier - 3"/>
    <s v="R1013"/>
    <n v="6423.48"/>
    <x v="2"/>
    <n v="1"/>
    <x v="1"/>
    <x v="0"/>
  </r>
  <r>
    <x v="1565"/>
    <s v="Ms."/>
    <s v="Marina"/>
    <s v="Wong"/>
    <n v="19.53"/>
    <n v="6.09"/>
    <x v="1"/>
    <s v="No"/>
    <x v="0"/>
    <s v="Dec"/>
    <n v="1976"/>
    <n v="30"/>
    <d v="1976-12-30T00:00:00"/>
    <n v="46"/>
    <n v="2"/>
    <s v="tier - 2"/>
    <s v="tier - 3"/>
    <s v="R1013"/>
    <n v="6417.28"/>
    <x v="2"/>
    <n v="0"/>
    <x v="1"/>
    <x v="1"/>
  </r>
  <r>
    <x v="1566"/>
    <s v="Ms."/>
    <s v="Caroline"/>
    <s v="Lea"/>
    <n v="27.7"/>
    <n v="4.71"/>
    <x v="0"/>
    <s v="No"/>
    <x v="0"/>
    <s v="Sep"/>
    <n v="1987"/>
    <n v="4"/>
    <d v="1987-09-04T00:00:00"/>
    <n v="35"/>
    <n v="3"/>
    <s v="tier - 2"/>
    <s v="tier - 2"/>
    <s v="R1011"/>
    <n v="6414.18"/>
    <x v="1"/>
    <n v="1"/>
    <x v="1"/>
    <x v="2"/>
  </r>
  <r>
    <x v="1567"/>
    <s v="Mr."/>
    <s v="Ross P"/>
    <s v="Patterson"/>
    <n v="18.920000000000002"/>
    <n v="8.18"/>
    <x v="0"/>
    <s v="No"/>
    <x v="0"/>
    <s v="Aug"/>
    <n v="1971"/>
    <n v="22"/>
    <d v="1971-08-22T00:00:00"/>
    <n v="51"/>
    <n v="0"/>
    <s v="tier - 2"/>
    <s v="tier - 3"/>
    <s v="R1013"/>
    <n v="6412.34"/>
    <x v="2"/>
    <n v="0"/>
    <x v="1"/>
    <x v="0"/>
  </r>
  <r>
    <x v="1568"/>
    <s v="Ms."/>
    <s v="Aoife"/>
    <s v="Quigley"/>
    <n v="17.760000000000002"/>
    <n v="11.18"/>
    <x v="1"/>
    <s v="No"/>
    <x v="0"/>
    <s v="Aug"/>
    <n v="1970"/>
    <n v="20"/>
    <d v="1970-08-20T00:00:00"/>
    <n v="52"/>
    <n v="0"/>
    <s v="tier - 2"/>
    <s v="tier - 1"/>
    <s v="R1013"/>
    <n v="6407.05"/>
    <x v="3"/>
    <n v="2"/>
    <x v="1"/>
    <x v="0"/>
  </r>
  <r>
    <x v="1569"/>
    <s v="Mr."/>
    <s v="Wesley"/>
    <s v="Korir"/>
    <n v="29.83"/>
    <n v="5.03"/>
    <x v="1"/>
    <s v="No"/>
    <x v="0"/>
    <s v="Dec"/>
    <n v="1985"/>
    <n v="10"/>
    <d v="1985-12-10T00:00:00"/>
    <n v="37"/>
    <n v="2"/>
    <s v="tier - 1"/>
    <s v="tier - 3"/>
    <s v="R1014"/>
    <n v="6406.41"/>
    <x v="1"/>
    <n v="0"/>
    <x v="1"/>
    <x v="2"/>
  </r>
  <r>
    <x v="1570"/>
    <s v="Ms."/>
    <s v="Rebecca J"/>
    <s v="Downs"/>
    <n v="23.465"/>
    <n v="5.56"/>
    <x v="0"/>
    <s v="No"/>
    <x v="0"/>
    <s v="Sep"/>
    <n v="1987"/>
    <n v="9"/>
    <d v="1987-09-09T00:00:00"/>
    <n v="35"/>
    <n v="2"/>
    <s v="tier - 2"/>
    <s v="tier - 3"/>
    <s v="R1024"/>
    <n v="6402.29"/>
    <x v="2"/>
    <n v="1"/>
    <x v="1"/>
    <x v="2"/>
  </r>
  <r>
    <x v="1571"/>
    <s v="Mr."/>
    <s v="Barry P."/>
    <s v="Young"/>
    <n v="29.355"/>
    <n v="4.33"/>
    <x v="0"/>
    <s v="No"/>
    <x v="0"/>
    <s v="Oct"/>
    <n v="1982"/>
    <n v="28"/>
    <d v="1982-10-28T00:00:00"/>
    <n v="40"/>
    <n v="1"/>
    <s v="tier - 2"/>
    <s v="tier - 1"/>
    <s v="R1012"/>
    <n v="6393.6"/>
    <x v="1"/>
    <n v="0"/>
    <x v="1"/>
    <x v="2"/>
  </r>
  <r>
    <x v="1572"/>
    <s v="Mr."/>
    <s v="Maciej"/>
    <s v="Zywek"/>
    <n v="35.49"/>
    <n v="5.21"/>
    <x v="1"/>
    <s v="No"/>
    <x v="1"/>
    <s v="Aug"/>
    <n v="1997"/>
    <n v="16"/>
    <d v="1997-08-16T00:00:00"/>
    <n v="25"/>
    <n v="0"/>
    <s v="tier - 2"/>
    <s v="tier - 2"/>
    <s v="R1021"/>
    <n v="6389.53"/>
    <x v="0"/>
    <n v="1"/>
    <x v="1"/>
    <x v="2"/>
  </r>
  <r>
    <x v="1573"/>
    <s v="Mr."/>
    <s v="Jerry D."/>
    <s v="Faulkner"/>
    <n v="26.315000000000001"/>
    <n v="5.89"/>
    <x v="0"/>
    <s v="No"/>
    <x v="0"/>
    <s v="Aug"/>
    <n v="1982"/>
    <n v="6"/>
    <d v="1982-08-06T00:00:00"/>
    <n v="40"/>
    <n v="1"/>
    <s v="tier - 1"/>
    <s v="tier - 2"/>
    <s v="R1012"/>
    <n v="6389.38"/>
    <x v="1"/>
    <n v="0"/>
    <x v="1"/>
    <x v="1"/>
  </r>
  <r>
    <x v="1574"/>
    <s v="Mr."/>
    <s v="Eric A."/>
    <s v="Erspamer"/>
    <n v="19.79"/>
    <n v="4.8099999999999996"/>
    <x v="1"/>
    <s v="No"/>
    <x v="0"/>
    <s v="Nov"/>
    <n v="1976"/>
    <n v="18"/>
    <d v="1976-11-18T00:00:00"/>
    <n v="46"/>
    <n v="2"/>
    <s v="tier - 2"/>
    <s v="tier - 2"/>
    <s v="R1013"/>
    <n v="6374.16"/>
    <x v="2"/>
    <n v="0"/>
    <x v="1"/>
    <x v="2"/>
  </r>
  <r>
    <x v="1575"/>
    <s v="Ms."/>
    <s v="Cathi"/>
    <s v="Campbell"/>
    <n v="40.564999999999998"/>
    <n v="5.66"/>
    <x v="0"/>
    <s v="No"/>
    <x v="0"/>
    <s v="Aug"/>
    <n v="1984"/>
    <n v="13"/>
    <d v="1984-08-13T00:00:00"/>
    <n v="38"/>
    <n v="1"/>
    <s v="tier - 2"/>
    <s v="tier - 1"/>
    <s v="R1012"/>
    <n v="6373.56"/>
    <x v="0"/>
    <n v="1"/>
    <x v="1"/>
    <x v="2"/>
  </r>
  <r>
    <x v="1576"/>
    <s v="Mr."/>
    <s v="Alex M"/>
    <s v="Addison"/>
    <n v="18.03"/>
    <n v="10.66"/>
    <x v="1"/>
    <s v="No"/>
    <x v="0"/>
    <s v="Nov"/>
    <n v="1970"/>
    <n v="9"/>
    <d v="1970-11-09T00:00:00"/>
    <n v="52"/>
    <n v="0"/>
    <s v="tier - 2"/>
    <s v="tier - 1"/>
    <s v="R1013"/>
    <n v="6367.31"/>
    <x v="3"/>
    <n v="2"/>
    <x v="1"/>
    <x v="0"/>
  </r>
  <r>
    <x v="1577"/>
    <s v="Mr."/>
    <s v="Liang"/>
    <s v="Wu"/>
    <n v="34.65"/>
    <n v="5.98"/>
    <x v="1"/>
    <s v="No"/>
    <x v="0"/>
    <s v="Jul"/>
    <n v="1996"/>
    <n v="7"/>
    <d v="1996-07-07T00:00:00"/>
    <n v="26"/>
    <n v="0"/>
    <s v="tier - 2"/>
    <s v="tier - 3"/>
    <s v="R1021"/>
    <n v="6361.47"/>
    <x v="0"/>
    <n v="0"/>
    <x v="1"/>
    <x v="1"/>
  </r>
  <r>
    <x v="1578"/>
    <s v="Ms."/>
    <s v="Lexy"/>
    <s v="Millett"/>
    <n v="42.94"/>
    <n v="4.34"/>
    <x v="0"/>
    <s v="No"/>
    <x v="0"/>
    <s v="Jun"/>
    <n v="1989"/>
    <n v="24"/>
    <d v="1989-06-24T00:00:00"/>
    <n v="33"/>
    <n v="3"/>
    <s v="tier - 2"/>
    <s v="tier - 2"/>
    <s v="R1012"/>
    <n v="6360.99"/>
    <x v="0"/>
    <n v="0"/>
    <x v="1"/>
    <x v="2"/>
  </r>
  <r>
    <x v="1579"/>
    <s v="Mr."/>
    <s v="Michael"/>
    <s v="Bosl"/>
    <n v="31.254999999999999"/>
    <n v="5.17"/>
    <x v="0"/>
    <s v="No"/>
    <x v="0"/>
    <s v="Oct"/>
    <n v="1980"/>
    <n v="30"/>
    <d v="1980-10-30T00:00:00"/>
    <n v="42"/>
    <n v="0"/>
    <s v="tier - 2"/>
    <s v="tier - 1"/>
    <s v="R1012"/>
    <n v="6358.78"/>
    <x v="0"/>
    <n v="0"/>
    <x v="1"/>
    <x v="2"/>
  </r>
  <r>
    <x v="1580"/>
    <s v="Mr."/>
    <s v="Samuel L"/>
    <s v="Goldberg"/>
    <n v="45.43"/>
    <n v="4.2300000000000004"/>
    <x v="1"/>
    <s v="No"/>
    <x v="1"/>
    <s v="Aug"/>
    <n v="1983"/>
    <n v="19"/>
    <d v="1983-08-19T00:00:00"/>
    <n v="39"/>
    <n v="2"/>
    <s v="tier - 3"/>
    <s v="tier - 2"/>
    <s v="R1013"/>
    <n v="6356.27"/>
    <x v="0"/>
    <n v="1"/>
    <x v="1"/>
    <x v="2"/>
  </r>
  <r>
    <x v="1581"/>
    <s v="Mr."/>
    <s v="Spencer A."/>
    <s v="Kelley"/>
    <n v="32.340000000000003"/>
    <n v="4.88"/>
    <x v="1"/>
    <s v="No"/>
    <x v="1"/>
    <s v="Oct"/>
    <n v="1983"/>
    <n v="21"/>
    <d v="1983-10-21T00:00:00"/>
    <n v="39"/>
    <n v="2"/>
    <s v="tier - 2"/>
    <s v="tier - 1"/>
    <s v="R1013"/>
    <n v="6338.08"/>
    <x v="0"/>
    <n v="1"/>
    <x v="1"/>
    <x v="2"/>
  </r>
  <r>
    <x v="1582"/>
    <s v="Mrs."/>
    <s v="Rochelle"/>
    <s v="Johnston"/>
    <n v="25.46"/>
    <n v="9.7100000000000009"/>
    <x v="1"/>
    <s v="No"/>
    <x v="0"/>
    <s v="Sep"/>
    <n v="1986"/>
    <n v="25"/>
    <d v="1986-09-25T00:00:00"/>
    <n v="36"/>
    <n v="3"/>
    <s v="tier - 2"/>
    <s v="tier - 2"/>
    <s v="R1013"/>
    <n v="6335.64"/>
    <x v="1"/>
    <n v="1"/>
    <x v="1"/>
    <x v="0"/>
  </r>
  <r>
    <x v="1583"/>
    <s v="Ms."/>
    <s v="Paula"/>
    <s v="Keating"/>
    <n v="37.145000000000003"/>
    <n v="5.32"/>
    <x v="0"/>
    <s v="No"/>
    <x v="0"/>
    <s v="Aug"/>
    <n v="1990"/>
    <n v="13"/>
    <d v="1990-08-13T00:00:00"/>
    <n v="32"/>
    <n v="3"/>
    <s v="tier - 2"/>
    <s v="tier - 2"/>
    <s v="R1024"/>
    <n v="6334.34"/>
    <x v="0"/>
    <n v="0"/>
    <x v="1"/>
    <x v="2"/>
  </r>
  <r>
    <x v="1584"/>
    <s v="Mrs."/>
    <s v="Madeline E."/>
    <s v="Duhon"/>
    <n v="30.8"/>
    <n v="5.83"/>
    <x v="1"/>
    <s v="No"/>
    <x v="0"/>
    <s v="Dec"/>
    <n v="1985"/>
    <n v="15"/>
    <d v="1985-12-15T00:00:00"/>
    <n v="37"/>
    <n v="2"/>
    <s v="tier - 2"/>
    <s v="tier - 1"/>
    <s v="R1013"/>
    <n v="6313.76"/>
    <x v="0"/>
    <n v="0"/>
    <x v="1"/>
    <x v="1"/>
  </r>
  <r>
    <x v="1585"/>
    <s v="Ms."/>
    <s v="Maria Isabel"/>
    <s v="Briseno"/>
    <n v="29.5"/>
    <n v="5.54"/>
    <x v="1"/>
    <s v="No"/>
    <x v="0"/>
    <s v="Nov"/>
    <n v="1985"/>
    <n v="19"/>
    <d v="1985-11-19T00:00:00"/>
    <n v="37"/>
    <n v="2"/>
    <s v="tier - 2"/>
    <s v="tier - 1"/>
    <s v="R1011"/>
    <n v="6311.95"/>
    <x v="1"/>
    <n v="0"/>
    <x v="1"/>
    <x v="2"/>
  </r>
  <r>
    <x v="1586"/>
    <s v="Mr."/>
    <s v="Arthur M."/>
    <s v="Besse"/>
    <n v="43.39"/>
    <n v="5.85"/>
    <x v="0"/>
    <s v="yes"/>
    <x v="0"/>
    <s v="Jul"/>
    <n v="2004"/>
    <n v="27"/>
    <d v="2004-07-27T00:00:00"/>
    <n v="18"/>
    <n v="0"/>
    <s v="tier - 2"/>
    <s v="tier - 2"/>
    <s v="R1011"/>
    <n v="6311.11"/>
    <x v="0"/>
    <n v="1"/>
    <x v="1"/>
    <x v="1"/>
  </r>
  <r>
    <x v="1587"/>
    <s v="Mr."/>
    <s v="Joseph R."/>
    <s v="Shillings"/>
    <n v="15.08"/>
    <n v="4.8499999999999996"/>
    <x v="1"/>
    <s v="No"/>
    <x v="1"/>
    <s v="Sep"/>
    <n v="1969"/>
    <n v="4"/>
    <d v="1969-09-04T00:00:00"/>
    <n v="53"/>
    <n v="0"/>
    <s v="tier - 2"/>
    <s v="tier - 2"/>
    <s v="R1012"/>
    <n v="6305.61"/>
    <x v="3"/>
    <n v="1"/>
    <x v="1"/>
    <x v="2"/>
  </r>
  <r>
    <x v="1588"/>
    <s v="Ms."/>
    <s v="Sachiko"/>
    <s v="Tate"/>
    <n v="20.48"/>
    <n v="11.09"/>
    <x v="0"/>
    <s v="No"/>
    <x v="0"/>
    <s v="Sep"/>
    <n v="1974"/>
    <n v="17"/>
    <d v="1974-09-17T00:00:00"/>
    <n v="48"/>
    <n v="0"/>
    <s v="tier - 2"/>
    <s v="tier - 1"/>
    <s v="R1013"/>
    <n v="6302.23"/>
    <x v="2"/>
    <n v="0"/>
    <x v="1"/>
    <x v="0"/>
  </r>
  <r>
    <x v="1589"/>
    <s v="Mr."/>
    <s v="Christopher"/>
    <s v="Arsenault"/>
    <n v="34.450000000000003"/>
    <n v="5.58"/>
    <x v="1"/>
    <s v="No"/>
    <x v="0"/>
    <s v="Jul"/>
    <n v="1996"/>
    <n v="4"/>
    <d v="1996-07-04T00:00:00"/>
    <n v="26"/>
    <n v="0"/>
    <s v="tier - 2"/>
    <s v="tier - 3"/>
    <s v="R1021"/>
    <n v="6293.63"/>
    <x v="0"/>
    <n v="0"/>
    <x v="1"/>
    <x v="2"/>
  </r>
  <r>
    <x v="1590"/>
    <s v="Mr."/>
    <s v="Joseph"/>
    <s v="Hengoed"/>
    <n v="34.21"/>
    <n v="9.7200000000000006"/>
    <x v="1"/>
    <s v="No"/>
    <x v="0"/>
    <s v="Aug"/>
    <n v="1981"/>
    <n v="26"/>
    <d v="1981-08-26T00:00:00"/>
    <n v="41"/>
    <n v="1"/>
    <s v="tier - 2"/>
    <s v="tier - 3"/>
    <s v="R1013"/>
    <n v="6289.75"/>
    <x v="0"/>
    <n v="0"/>
    <x v="1"/>
    <x v="0"/>
  </r>
  <r>
    <x v="1591"/>
    <s v="Mr."/>
    <s v="Lawrence"/>
    <s v="Aller"/>
    <n v="28.8"/>
    <n v="11.41"/>
    <x v="1"/>
    <s v="No"/>
    <x v="0"/>
    <s v="Nov"/>
    <n v="1981"/>
    <n v="24"/>
    <d v="1981-11-24T00:00:00"/>
    <n v="41"/>
    <n v="1"/>
    <s v="tier - 2"/>
    <s v="tier - 1"/>
    <s v="R1011"/>
    <n v="6282.24"/>
    <x v="1"/>
    <n v="0"/>
    <x v="1"/>
    <x v="0"/>
  </r>
  <r>
    <x v="1592"/>
    <s v="Mrs."/>
    <s v="Katie"/>
    <s v="Pisano"/>
    <n v="31.74"/>
    <n v="4.46"/>
    <x v="0"/>
    <s v="No"/>
    <x v="1"/>
    <s v="Oct"/>
    <n v="1993"/>
    <n v="16"/>
    <d v="1993-10-16T00:00:00"/>
    <n v="29"/>
    <n v="0"/>
    <s v="tier - 2"/>
    <s v="tier - 1"/>
    <s v="R1025"/>
    <n v="6276.3"/>
    <x v="0"/>
    <n v="1"/>
    <x v="1"/>
    <x v="2"/>
  </r>
  <r>
    <x v="1593"/>
    <s v="Mr."/>
    <s v="Ruben"/>
    <s v="Sanca"/>
    <n v="21.78"/>
    <n v="9.31"/>
    <x v="1"/>
    <s v="No"/>
    <x v="0"/>
    <s v="Jun"/>
    <n v="1981"/>
    <n v="30"/>
    <d v="1981-06-30T00:00:00"/>
    <n v="41"/>
    <n v="1"/>
    <s v="tier - 1"/>
    <s v="tier - 3"/>
    <s v="R1013"/>
    <n v="6272.48"/>
    <x v="2"/>
    <n v="0"/>
    <x v="1"/>
    <x v="0"/>
  </r>
  <r>
    <x v="1594"/>
    <s v="Ms."/>
    <s v="Sarah"/>
    <s v="Bond"/>
    <n v="23.75"/>
    <n v="5.03"/>
    <x v="0"/>
    <s v="No"/>
    <x v="0"/>
    <s v="Sep"/>
    <n v="1984"/>
    <n v="25"/>
    <d v="1984-09-25T00:00:00"/>
    <n v="38"/>
    <n v="3"/>
    <s v="tier - 2"/>
    <s v="tier - 1"/>
    <s v="R1013"/>
    <n v="6269.33"/>
    <x v="2"/>
    <n v="1"/>
    <x v="1"/>
    <x v="2"/>
  </r>
  <r>
    <x v="1595"/>
    <s v="Mrs."/>
    <s v="Angela R."/>
    <s v="Carron"/>
    <n v="33.21"/>
    <n v="5.07"/>
    <x v="1"/>
    <s v="No"/>
    <x v="0"/>
    <s v="Oct"/>
    <n v="1995"/>
    <n v="17"/>
    <d v="1995-10-17T00:00:00"/>
    <n v="27"/>
    <n v="0"/>
    <s v="tier - 2"/>
    <s v="tier - 1"/>
    <s v="R1026"/>
    <n v="6261.2"/>
    <x v="0"/>
    <n v="1"/>
    <x v="1"/>
    <x v="2"/>
  </r>
  <r>
    <x v="1596"/>
    <s v="Mr."/>
    <s v="Chatham"/>
    <s v="Ellwanger"/>
    <n v="17.7"/>
    <n v="10.42"/>
    <x v="1"/>
    <s v="No"/>
    <x v="0"/>
    <s v="Oct"/>
    <n v="1970"/>
    <n v="11"/>
    <d v="1970-10-11T00:00:00"/>
    <n v="52"/>
    <n v="0"/>
    <s v="tier - 2"/>
    <s v="tier - 2"/>
    <s v="R1013"/>
    <n v="6255.38"/>
    <x v="3"/>
    <n v="2"/>
    <x v="1"/>
    <x v="0"/>
  </r>
  <r>
    <x v="1597"/>
    <s v="Mr."/>
    <s v="Derek"/>
    <s v="Hanson"/>
    <n v="17.2"/>
    <n v="6.45"/>
    <x v="0"/>
    <s v="No"/>
    <x v="0"/>
    <s v="Sep"/>
    <n v="1972"/>
    <n v="8"/>
    <d v="1972-09-08T00:00:00"/>
    <n v="50"/>
    <n v="0"/>
    <s v="tier - 2"/>
    <s v="tier - 2"/>
    <s v="R1012"/>
    <n v="6254.13"/>
    <x v="3"/>
    <n v="2"/>
    <x v="1"/>
    <x v="0"/>
  </r>
  <r>
    <x v="1598"/>
    <s v="Mr."/>
    <s v="Kalvin J."/>
    <s v="Tucker"/>
    <n v="19.21"/>
    <n v="5.52"/>
    <x v="0"/>
    <s v="No"/>
    <x v="0"/>
    <s v="Nov"/>
    <n v="1972"/>
    <n v="11"/>
    <d v="1972-11-11T00:00:00"/>
    <n v="50"/>
    <n v="0"/>
    <s v="tier - 2"/>
    <s v="tier - 2"/>
    <s v="R1013"/>
    <n v="6253.85"/>
    <x v="2"/>
    <n v="2"/>
    <x v="1"/>
    <x v="2"/>
  </r>
  <r>
    <x v="1599"/>
    <s v="Mr."/>
    <s v="Dave"/>
    <s v="Counts"/>
    <n v="23.2"/>
    <n v="4.41"/>
    <x v="0"/>
    <s v="No"/>
    <x v="1"/>
    <s v="Oct"/>
    <n v="1979"/>
    <n v="10"/>
    <d v="1979-10-10T00:00:00"/>
    <n v="43"/>
    <n v="0"/>
    <s v="tier - 2"/>
    <s v="tier - 1"/>
    <s v="R1011"/>
    <n v="6250.44"/>
    <x v="2"/>
    <n v="1"/>
    <x v="1"/>
    <x v="2"/>
  </r>
  <r>
    <x v="1600"/>
    <s v="Ms."/>
    <s v="Barbara G."/>
    <s v="Carson"/>
    <n v="32.5"/>
    <n v="4.6900000000000004"/>
    <x v="1"/>
    <s v="No"/>
    <x v="1"/>
    <s v="Aug"/>
    <n v="1983"/>
    <n v="11"/>
    <d v="1983-08-11T00:00:00"/>
    <n v="39"/>
    <n v="1"/>
    <s v="tier - 2"/>
    <s v="tier - 1"/>
    <s v="R1011"/>
    <n v="6238.3"/>
    <x v="0"/>
    <n v="1"/>
    <x v="1"/>
    <x v="2"/>
  </r>
  <r>
    <x v="1601"/>
    <s v="Mr."/>
    <s v="Skylar"/>
    <s v="Haines"/>
    <n v="20.9"/>
    <n v="6.94"/>
    <x v="0"/>
    <s v="No"/>
    <x v="0"/>
    <s v="Sep"/>
    <n v="1978"/>
    <n v="19"/>
    <d v="1978-09-19T00:00:00"/>
    <n v="44"/>
    <n v="2"/>
    <s v="tier - 2"/>
    <s v="tier - 2"/>
    <s v="R1013"/>
    <n v="6236.95"/>
    <x v="2"/>
    <n v="0"/>
    <x v="1"/>
    <x v="0"/>
  </r>
  <r>
    <x v="1602"/>
    <s v="Mr."/>
    <s v="Nick"/>
    <s v="Schnabel"/>
    <n v="19.11"/>
    <n v="4.3499999999999996"/>
    <x v="0"/>
    <s v="No"/>
    <x v="0"/>
    <s v="Jun"/>
    <n v="1972"/>
    <n v="29"/>
    <d v="1972-06-29T00:00:00"/>
    <n v="50"/>
    <n v="0"/>
    <s v="tier - 2"/>
    <s v="tier - 2"/>
    <s v="R1013"/>
    <n v="6219.93"/>
    <x v="2"/>
    <n v="2"/>
    <x v="1"/>
    <x v="2"/>
  </r>
  <r>
    <x v="1603"/>
    <s v="Mr."/>
    <s v="Sunny S"/>
    <s v="Thind"/>
    <n v="31.17"/>
    <n v="5.28"/>
    <x v="0"/>
    <s v="No"/>
    <x v="0"/>
    <s v="Aug"/>
    <n v="1992"/>
    <n v="12"/>
    <d v="1992-08-12T00:00:00"/>
    <n v="30"/>
    <n v="0"/>
    <s v="tier - 2"/>
    <s v="tier - 1"/>
    <s v="R1021"/>
    <n v="6208.5"/>
    <x v="0"/>
    <n v="1"/>
    <x v="1"/>
    <x v="2"/>
  </r>
  <r>
    <x v="1604"/>
    <s v="Mrs."/>
    <s v="Anne-Marie"/>
    <s v="Simon"/>
    <n v="36.08"/>
    <n v="4.29"/>
    <x v="0"/>
    <s v="No"/>
    <x v="0"/>
    <s v="Sep"/>
    <n v="1999"/>
    <n v="10"/>
    <d v="1999-09-10T00:00:00"/>
    <n v="23"/>
    <n v="0"/>
    <s v="tier - 2"/>
    <s v="tier - 2"/>
    <s v="R1026"/>
    <n v="6207.26"/>
    <x v="0"/>
    <n v="0"/>
    <x v="1"/>
    <x v="2"/>
  </r>
  <r>
    <x v="1605"/>
    <s v="Mr."/>
    <s v="Nicholas"/>
    <s v="Arciniaga"/>
    <n v="28.024999999999999"/>
    <n v="5.69"/>
    <x v="1"/>
    <s v="No"/>
    <x v="0"/>
    <s v="Sep"/>
    <n v="1985"/>
    <n v="22"/>
    <d v="1985-09-22T00:00:00"/>
    <n v="37"/>
    <n v="2"/>
    <s v="tier - 2"/>
    <s v="tier - 2"/>
    <s v="R1012"/>
    <n v="6203.9"/>
    <x v="1"/>
    <n v="0"/>
    <x v="1"/>
    <x v="2"/>
  </r>
  <r>
    <x v="1606"/>
    <s v="Mr."/>
    <s v="Scott M."/>
    <s v="Ryan"/>
    <n v="24.32"/>
    <n v="5.56"/>
    <x v="1"/>
    <s v="No"/>
    <x v="0"/>
    <s v="Jul"/>
    <n v="1985"/>
    <n v="22"/>
    <d v="1985-07-22T00:00:00"/>
    <n v="37"/>
    <n v="2"/>
    <s v="tier - 2"/>
    <s v="tier - 1"/>
    <s v="R1012"/>
    <n v="6198.75"/>
    <x v="2"/>
    <n v="0"/>
    <x v="1"/>
    <x v="2"/>
  </r>
  <r>
    <x v="1607"/>
    <s v="Ms."/>
    <s v="Marisa A"/>
    <s v="Lizak"/>
    <n v="38"/>
    <n v="5.41"/>
    <x v="1"/>
    <s v="No"/>
    <x v="0"/>
    <s v="Oct"/>
    <n v="1988"/>
    <n v="23"/>
    <d v="1988-10-23T00:00:00"/>
    <n v="34"/>
    <n v="3"/>
    <s v="tier - 2"/>
    <s v="tier - 1"/>
    <s v="R1011"/>
    <n v="6196.45"/>
    <x v="0"/>
    <n v="1"/>
    <x v="1"/>
    <x v="2"/>
  </r>
  <r>
    <x v="1608"/>
    <s v="Ms."/>
    <s v="Katie"/>
    <s v="Howery"/>
    <n v="31.6"/>
    <n v="10.85"/>
    <x v="1"/>
    <s v="No"/>
    <x v="0"/>
    <s v="Oct"/>
    <n v="1981"/>
    <n v="1"/>
    <d v="1981-10-01T00:00:00"/>
    <n v="41"/>
    <n v="0"/>
    <s v="tier - 2"/>
    <s v="tier - 3"/>
    <s v="R1011"/>
    <n v="6186.13"/>
    <x v="0"/>
    <n v="0"/>
    <x v="1"/>
    <x v="0"/>
  </r>
  <r>
    <x v="1609"/>
    <s v="Ms."/>
    <s v="Amy L"/>
    <s v="Crain"/>
    <n v="31.02"/>
    <n v="11.63"/>
    <x v="1"/>
    <s v="No"/>
    <x v="0"/>
    <s v="Nov"/>
    <n v="1981"/>
    <n v="22"/>
    <d v="1981-11-22T00:00:00"/>
    <n v="41"/>
    <n v="0"/>
    <s v="tier - 2"/>
    <s v="tier - 1"/>
    <s v="R1013"/>
    <n v="6185.32"/>
    <x v="0"/>
    <n v="0"/>
    <x v="1"/>
    <x v="0"/>
  </r>
  <r>
    <x v="1610"/>
    <s v="Ms."/>
    <s v="Jenna M"/>
    <s v="Hotze"/>
    <n v="29.26"/>
    <n v="5.68"/>
    <x v="1"/>
    <s v="No"/>
    <x v="0"/>
    <s v="Nov"/>
    <n v="1988"/>
    <n v="1"/>
    <d v="1988-11-01T00:00:00"/>
    <n v="34"/>
    <n v="3"/>
    <s v="tier - 2"/>
    <s v="tier - 3"/>
    <s v="R1013"/>
    <n v="6184.3"/>
    <x v="1"/>
    <n v="1"/>
    <x v="1"/>
    <x v="2"/>
  </r>
  <r>
    <x v="1611"/>
    <s v="Ms."/>
    <s v="Elizabeth M."/>
    <s v="Chauhan"/>
    <n v="15.09"/>
    <n v="7.59"/>
    <x v="1"/>
    <s v="No"/>
    <x v="0"/>
    <s v="Oct"/>
    <n v="1970"/>
    <n v="5"/>
    <d v="1970-10-05T00:00:00"/>
    <n v="52"/>
    <n v="0"/>
    <s v="tier - 2"/>
    <s v="tier - 2"/>
    <s v="R1012"/>
    <n v="6183.46"/>
    <x v="3"/>
    <n v="2"/>
    <x v="1"/>
    <x v="0"/>
  </r>
  <r>
    <x v="1612"/>
    <s v="Mr."/>
    <s v="Lyazid"/>
    <s v="Raab"/>
    <n v="22.63"/>
    <n v="5.09"/>
    <x v="1"/>
    <s v="No"/>
    <x v="0"/>
    <s v="Aug"/>
    <n v="1985"/>
    <n v="9"/>
    <d v="1985-08-09T00:00:00"/>
    <n v="37"/>
    <n v="3"/>
    <s v="tier - 2"/>
    <s v="tier - 2"/>
    <s v="R1012"/>
    <n v="6183.32"/>
    <x v="2"/>
    <n v="0"/>
    <x v="1"/>
    <x v="2"/>
  </r>
  <r>
    <x v="1613"/>
    <s v="Ms."/>
    <s v="Lindsey A."/>
    <s v="McKown"/>
    <n v="23.46"/>
    <n v="4.21"/>
    <x v="0"/>
    <s v="No"/>
    <x v="0"/>
    <s v="Oct"/>
    <n v="1984"/>
    <n v="6"/>
    <d v="1984-10-06T00:00:00"/>
    <n v="38"/>
    <n v="3"/>
    <s v="tier - 2"/>
    <s v="tier - 1"/>
    <s v="R1013"/>
    <n v="6170.96"/>
    <x v="2"/>
    <n v="1"/>
    <x v="1"/>
    <x v="2"/>
  </r>
  <r>
    <x v="1614"/>
    <s v="Mr."/>
    <s v="Chris"/>
    <s v="Schiemann"/>
    <n v="22.56"/>
    <n v="4.34"/>
    <x v="1"/>
    <s v="No"/>
    <x v="0"/>
    <s v="Oct"/>
    <n v="1985"/>
    <n v="15"/>
    <d v="1985-10-15T00:00:00"/>
    <n v="37"/>
    <n v="3"/>
    <s v="tier - 2"/>
    <s v="tier - 1"/>
    <s v="R1012"/>
    <n v="6159.57"/>
    <x v="2"/>
    <n v="0"/>
    <x v="1"/>
    <x v="2"/>
  </r>
  <r>
    <x v="1615"/>
    <s v="Ms."/>
    <s v="Jennifer A"/>
    <s v="Cress"/>
    <n v="19.28"/>
    <n v="11.85"/>
    <x v="0"/>
    <s v="No"/>
    <x v="0"/>
    <s v="Nov"/>
    <n v="1973"/>
    <n v="6"/>
    <d v="1973-11-06T00:00:00"/>
    <n v="49"/>
    <n v="0"/>
    <s v="tier - 2"/>
    <s v="tier - 3"/>
    <s v="R1013"/>
    <n v="6152.05"/>
    <x v="2"/>
    <n v="2"/>
    <x v="1"/>
    <x v="0"/>
  </r>
  <r>
    <x v="1616"/>
    <s v="Mr."/>
    <s v="Leif S."/>
    <s v="Mawson"/>
    <n v="15.37"/>
    <n v="9.61"/>
    <x v="1"/>
    <s v="No"/>
    <x v="0"/>
    <s v="Oct"/>
    <n v="1970"/>
    <n v="14"/>
    <d v="1970-10-14T00:00:00"/>
    <n v="52"/>
    <n v="0"/>
    <s v="tier - 2"/>
    <s v="tier - 3"/>
    <s v="R1012"/>
    <n v="6147.12"/>
    <x v="3"/>
    <n v="2"/>
    <x v="1"/>
    <x v="0"/>
  </r>
  <r>
    <x v="1617"/>
    <s v="Ms."/>
    <s v="Stephanie A"/>
    <s v="Wigginton"/>
    <n v="18.71"/>
    <n v="5.29"/>
    <x v="1"/>
    <s v="No"/>
    <x v="0"/>
    <s v="Dec"/>
    <n v="1976"/>
    <n v="12"/>
    <d v="1976-12-12T00:00:00"/>
    <n v="46"/>
    <n v="2"/>
    <s v="tier - 2"/>
    <s v="tier - 3"/>
    <s v="R1013"/>
    <n v="6139.14"/>
    <x v="2"/>
    <n v="0"/>
    <x v="1"/>
    <x v="2"/>
  </r>
  <r>
    <x v="1618"/>
    <s v="Mr."/>
    <s v="Bo"/>
    <s v="Wang"/>
    <n v="20.61"/>
    <n v="6.89"/>
    <x v="0"/>
    <s v="No"/>
    <x v="0"/>
    <s v="Sep"/>
    <n v="1978"/>
    <n v="5"/>
    <d v="1978-09-05T00:00:00"/>
    <n v="44"/>
    <n v="2"/>
    <s v="tier - 2"/>
    <s v="tier - 1"/>
    <s v="R1013"/>
    <n v="6138.58"/>
    <x v="2"/>
    <n v="0"/>
    <x v="1"/>
    <x v="0"/>
  </r>
  <r>
    <x v="1619"/>
    <s v="Ms."/>
    <s v="Leah"/>
    <s v="Schroeder"/>
    <n v="15.99"/>
    <n v="4.57"/>
    <x v="1"/>
    <s v="No"/>
    <x v="1"/>
    <s v="Nov"/>
    <n v="1969"/>
    <n v="9"/>
    <d v="1969-11-09T00:00:00"/>
    <n v="53"/>
    <n v="0"/>
    <s v="tier - 2"/>
    <s v="tier - 2"/>
    <s v="R1011"/>
    <n v="6138.5"/>
    <x v="3"/>
    <n v="1"/>
    <x v="1"/>
    <x v="2"/>
  </r>
  <r>
    <x v="1620"/>
    <s v="Ms."/>
    <s v="Kara Lynne"/>
    <s v="Leonard"/>
    <n v="33.155000000000001"/>
    <n v="4.32"/>
    <x v="0"/>
    <s v="No"/>
    <x v="0"/>
    <s v="Aug"/>
    <n v="1990"/>
    <n v="18"/>
    <d v="1990-08-18T00:00:00"/>
    <n v="32"/>
    <n v="3"/>
    <s v="tier - 2"/>
    <s v="tier - 3"/>
    <s v="R1012"/>
    <n v="6128.8"/>
    <x v="0"/>
    <n v="0"/>
    <x v="1"/>
    <x v="2"/>
  </r>
  <r>
    <x v="1621"/>
    <s v="Mr."/>
    <s v="Jeffrey"/>
    <s v="Tissue"/>
    <n v="26.22"/>
    <n v="5.57"/>
    <x v="1"/>
    <s v="No"/>
    <x v="1"/>
    <s v="Nov"/>
    <n v="1983"/>
    <n v="16"/>
    <d v="1983-11-16T00:00:00"/>
    <n v="39"/>
    <n v="1"/>
    <s v="tier - 3"/>
    <s v="tier - 2"/>
    <s v="R1012"/>
    <n v="6123.57"/>
    <x v="1"/>
    <n v="1"/>
    <x v="1"/>
    <x v="2"/>
  </r>
  <r>
    <x v="1622"/>
    <s v="Mr."/>
    <s v="Justin"/>
    <s v="Wood"/>
    <n v="21.85"/>
    <n v="5.26"/>
    <x v="1"/>
    <s v="No"/>
    <x v="1"/>
    <s v="Aug"/>
    <n v="1983"/>
    <n v="11"/>
    <d v="1983-08-11T00:00:00"/>
    <n v="39"/>
    <n v="1"/>
    <s v="tier - 2"/>
    <s v="tier - 3"/>
    <s v="R1012"/>
    <n v="6117.49"/>
    <x v="2"/>
    <n v="1"/>
    <x v="1"/>
    <x v="2"/>
  </r>
  <r>
    <x v="1623"/>
    <s v="Ms."/>
    <s v="Emily"/>
    <s v="Denny"/>
    <n v="30.495000000000001"/>
    <n v="6.25"/>
    <x v="0"/>
    <s v="No"/>
    <x v="0"/>
    <s v="Jul"/>
    <n v="1991"/>
    <n v="25"/>
    <d v="1991-07-25T00:00:00"/>
    <n v="31"/>
    <n v="3"/>
    <s v="tier - 2"/>
    <s v="tier - 2"/>
    <s v="R1024"/>
    <n v="6113.23"/>
    <x v="0"/>
    <n v="0"/>
    <x v="1"/>
    <x v="1"/>
  </r>
  <r>
    <x v="1624"/>
    <s v="Ms."/>
    <s v="Rebecca"/>
    <s v="Testa"/>
    <n v="34.104999999999997"/>
    <n v="5.67"/>
    <x v="1"/>
    <s v="No"/>
    <x v="0"/>
    <s v="Jul"/>
    <n v="1985"/>
    <n v="21"/>
    <d v="1985-07-21T00:00:00"/>
    <n v="37"/>
    <n v="1"/>
    <s v="tier - 2"/>
    <s v="tier - 1"/>
    <s v="R1012"/>
    <n v="6112.35"/>
    <x v="0"/>
    <n v="0"/>
    <x v="1"/>
    <x v="2"/>
  </r>
  <r>
    <x v="1625"/>
    <s v="Mrs."/>
    <s v="Allie"/>
    <s v="Mooney"/>
    <n v="32.770000000000003"/>
    <n v="4.42"/>
    <x v="1"/>
    <s v="No"/>
    <x v="0"/>
    <s v="Sep"/>
    <n v="1995"/>
    <n v="9"/>
    <d v="1995-09-09T00:00:00"/>
    <n v="27"/>
    <n v="0"/>
    <s v="tier - 2"/>
    <s v="tier - 3"/>
    <s v="R1026"/>
    <n v="6111.95"/>
    <x v="0"/>
    <n v="1"/>
    <x v="1"/>
    <x v="2"/>
  </r>
  <r>
    <x v="1626"/>
    <s v="Ms."/>
    <s v="Trasi"/>
    <s v="Buchholtz"/>
    <n v="16.850000000000001"/>
    <n v="11.75"/>
    <x v="1"/>
    <s v="No"/>
    <x v="0"/>
    <s v="Jun"/>
    <n v="1970"/>
    <n v="9"/>
    <d v="1970-06-09T00:00:00"/>
    <n v="52"/>
    <n v="0"/>
    <s v="tier - 2"/>
    <s v="tier - 2"/>
    <s v="R1013"/>
    <n v="6098.38"/>
    <x v="3"/>
    <n v="2"/>
    <x v="1"/>
    <x v="0"/>
  </r>
  <r>
    <x v="1627"/>
    <s v="Mr."/>
    <s v="Kevin"/>
    <s v="Hoyt"/>
    <n v="34.700000000000003"/>
    <n v="6.06"/>
    <x v="0"/>
    <s v="No"/>
    <x v="0"/>
    <s v="Jul"/>
    <n v="1984"/>
    <n v="25"/>
    <d v="1984-07-25T00:00:00"/>
    <n v="38"/>
    <n v="2"/>
    <s v="tier - 1"/>
    <s v="tier - 2"/>
    <s v="R1011"/>
    <n v="6082.41"/>
    <x v="0"/>
    <n v="1"/>
    <x v="1"/>
    <x v="1"/>
  </r>
  <r>
    <x v="1628"/>
    <s v="Mr."/>
    <s v="Fernando"/>
    <s v="Cabada"/>
    <n v="37.049999999999997"/>
    <n v="5.48"/>
    <x v="0"/>
    <s v="No"/>
    <x v="0"/>
    <s v="Oct"/>
    <n v="1984"/>
    <n v="14"/>
    <d v="1984-10-14T00:00:00"/>
    <n v="38"/>
    <n v="1"/>
    <s v="tier - 1"/>
    <s v="tier - 1"/>
    <s v="R1014"/>
    <n v="6079.67"/>
    <x v="0"/>
    <n v="1"/>
    <x v="1"/>
    <x v="2"/>
  </r>
  <r>
    <x v="1629"/>
    <s v="Ms."/>
    <s v="Ieva"/>
    <s v="Lobaciute"/>
    <n v="18.78"/>
    <n v="4.45"/>
    <x v="0"/>
    <s v="No"/>
    <x v="1"/>
    <s v="Aug"/>
    <n v="1979"/>
    <n v="8"/>
    <d v="1979-08-08T00:00:00"/>
    <n v="43"/>
    <n v="2"/>
    <s v="tier - 2"/>
    <s v="tier - 2"/>
    <s v="R1012"/>
    <n v="6074.37"/>
    <x v="2"/>
    <n v="1"/>
    <x v="1"/>
    <x v="2"/>
  </r>
  <r>
    <x v="1630"/>
    <s v="Mr."/>
    <s v="Chris"/>
    <s v="Dawes"/>
    <n v="28.024999999999999"/>
    <n v="5"/>
    <x v="0"/>
    <s v="No"/>
    <x v="0"/>
    <s v="Sep"/>
    <n v="1984"/>
    <n v="21"/>
    <d v="1984-09-21T00:00:00"/>
    <n v="38"/>
    <n v="1"/>
    <s v="tier - 3"/>
    <s v="tier - 1"/>
    <s v="R1016"/>
    <n v="6067.13"/>
    <x v="1"/>
    <n v="1"/>
    <x v="1"/>
    <x v="2"/>
  </r>
  <r>
    <x v="1631"/>
    <s v="Mr."/>
    <s v="Drew L."/>
    <s v="Deppen"/>
    <n v="35.090000000000003"/>
    <n v="5.84"/>
    <x v="0"/>
    <s v="No"/>
    <x v="0"/>
    <s v="Nov"/>
    <n v="1994"/>
    <n v="8"/>
    <d v="1994-11-08T00:00:00"/>
    <n v="28"/>
    <n v="0"/>
    <s v="tier - 2"/>
    <s v="tier - 2"/>
    <s v="R1011"/>
    <n v="6064.37"/>
    <x v="0"/>
    <n v="0"/>
    <x v="1"/>
    <x v="1"/>
  </r>
  <r>
    <x v="1632"/>
    <s v="Ms."/>
    <s v="Christina"/>
    <s v="Oberndorfer"/>
    <n v="34.42"/>
    <n v="5.21"/>
    <x v="1"/>
    <s v="No"/>
    <x v="0"/>
    <s v="Jul"/>
    <n v="1996"/>
    <n v="28"/>
    <d v="1996-07-28T00:00:00"/>
    <n v="26"/>
    <n v="0"/>
    <s v="tier - 2"/>
    <s v="tier - 3"/>
    <s v="R1012"/>
    <n v="6061.8"/>
    <x v="0"/>
    <n v="0"/>
    <x v="1"/>
    <x v="2"/>
  </r>
  <r>
    <x v="1633"/>
    <s v="Mr."/>
    <s v="Alexander G"/>
    <s v="Hetherington"/>
    <n v="29.4"/>
    <n v="4.26"/>
    <x v="0"/>
    <s v="No"/>
    <x v="0"/>
    <s v="Aug"/>
    <n v="1989"/>
    <n v="16"/>
    <d v="1989-08-16T00:00:00"/>
    <n v="33"/>
    <n v="4"/>
    <s v="tier - 2"/>
    <s v="tier - 1"/>
    <s v="R1011"/>
    <n v="6059.17"/>
    <x v="1"/>
    <n v="0"/>
    <x v="1"/>
    <x v="2"/>
  </r>
  <r>
    <x v="1634"/>
    <s v="Ms."/>
    <s v="Meaghan"/>
    <s v="Murray"/>
    <n v="21.31"/>
    <n v="4.17"/>
    <x v="0"/>
    <s v="No"/>
    <x v="0"/>
    <s v="Aug"/>
    <n v="1980"/>
    <n v="8"/>
    <d v="1980-08-08T00:00:00"/>
    <n v="42"/>
    <n v="2"/>
    <s v="tier - 2"/>
    <s v="tier - 3"/>
    <s v="R1013"/>
    <n v="5993.62"/>
    <x v="2"/>
    <n v="0"/>
    <x v="1"/>
    <x v="2"/>
  </r>
  <r>
    <x v="1635"/>
    <s v="Ms."/>
    <s v="Kristin"/>
    <s v="Higden"/>
    <n v="19.559999999999999"/>
    <n v="11.96"/>
    <x v="0"/>
    <s v="No"/>
    <x v="0"/>
    <s v="Aug"/>
    <n v="1974"/>
    <n v="17"/>
    <d v="1974-08-17T00:00:00"/>
    <n v="48"/>
    <n v="0"/>
    <s v="tier - 2"/>
    <s v="tier - 2"/>
    <s v="R1013"/>
    <n v="5990.17"/>
    <x v="2"/>
    <n v="0"/>
    <x v="1"/>
    <x v="0"/>
  </r>
  <r>
    <x v="1636"/>
    <s v="Ms."/>
    <s v="Andrea K."/>
    <s v="Rediger"/>
    <n v="37.335000000000001"/>
    <n v="6.26"/>
    <x v="1"/>
    <s v="No"/>
    <x v="0"/>
    <s v="Jun"/>
    <n v="1988"/>
    <n v="10"/>
    <d v="1988-06-10T00:00:00"/>
    <n v="34"/>
    <n v="2"/>
    <s v="tier - 2"/>
    <s v="tier - 1"/>
    <s v="R1012"/>
    <n v="5989.52"/>
    <x v="0"/>
    <n v="1"/>
    <x v="1"/>
    <x v="1"/>
  </r>
  <r>
    <x v="1637"/>
    <s v="Ms."/>
    <s v="Kris"/>
    <s v="Huff"/>
    <n v="19.53"/>
    <n v="11.68"/>
    <x v="0"/>
    <s v="No"/>
    <x v="0"/>
    <s v="Oct"/>
    <n v="1974"/>
    <n v="11"/>
    <d v="1974-10-11T00:00:00"/>
    <n v="48"/>
    <n v="0"/>
    <s v="tier - 2"/>
    <s v="tier - 3"/>
    <s v="R1013"/>
    <n v="5979.99"/>
    <x v="2"/>
    <n v="0"/>
    <x v="1"/>
    <x v="0"/>
  </r>
  <r>
    <x v="1638"/>
    <s v="Mr."/>
    <s v="Alden W"/>
    <s v="Hall"/>
    <n v="34.1"/>
    <n v="5.16"/>
    <x v="0"/>
    <s v="No"/>
    <x v="0"/>
    <s v="Oct"/>
    <n v="1980"/>
    <n v="10"/>
    <d v="1980-10-10T00:00:00"/>
    <n v="42"/>
    <n v="0"/>
    <s v="tier - 2"/>
    <s v="tier - 2"/>
    <s v="R1011"/>
    <n v="5979.73"/>
    <x v="0"/>
    <n v="0"/>
    <x v="1"/>
    <x v="2"/>
  </r>
  <r>
    <x v="1639"/>
    <s v="Ms."/>
    <s v="Suzanne M"/>
    <s v="Grise"/>
    <n v="16.5"/>
    <n v="6.9"/>
    <x v="1"/>
    <s v="No"/>
    <x v="0"/>
    <s v="Jun"/>
    <n v="1970"/>
    <n v="25"/>
    <d v="1970-06-25T00:00:00"/>
    <n v="52"/>
    <n v="0"/>
    <s v="tier - 2"/>
    <s v="tier - 3"/>
    <s v="R1013"/>
    <n v="5979.66"/>
    <x v="3"/>
    <n v="2"/>
    <x v="1"/>
    <x v="0"/>
  </r>
  <r>
    <x v="1640"/>
    <s v="Ms."/>
    <s v="Heidi Z."/>
    <s v="Skildum"/>
    <n v="30.69"/>
    <n v="4.83"/>
    <x v="0"/>
    <s v="No"/>
    <x v="0"/>
    <s v="Nov"/>
    <n v="1984"/>
    <n v="11"/>
    <d v="1984-11-11T00:00:00"/>
    <n v="38"/>
    <n v="1"/>
    <s v="tier - 2"/>
    <s v="tier - 2"/>
    <s v="R1013"/>
    <n v="5976.83"/>
    <x v="0"/>
    <n v="1"/>
    <x v="1"/>
    <x v="2"/>
  </r>
  <r>
    <x v="1641"/>
    <s v="Ms."/>
    <s v="Carolyn"/>
    <s v="Yang"/>
    <n v="28.93"/>
    <n v="4.87"/>
    <x v="0"/>
    <s v="No"/>
    <x v="0"/>
    <s v="Sep"/>
    <n v="1984"/>
    <n v="19"/>
    <d v="1984-09-19T00:00:00"/>
    <n v="38"/>
    <n v="1"/>
    <s v="tier - 2"/>
    <s v="tier - 3"/>
    <s v="R1013"/>
    <n v="5974.38"/>
    <x v="1"/>
    <n v="1"/>
    <x v="1"/>
    <x v="2"/>
  </r>
  <r>
    <x v="1642"/>
    <s v="Ms."/>
    <s v="Sabine"/>
    <s v="Fischer-Daly"/>
    <n v="38.9"/>
    <n v="4.28"/>
    <x v="0"/>
    <s v="No"/>
    <x v="0"/>
    <s v="Jul"/>
    <n v="1989"/>
    <n v="22"/>
    <d v="1989-07-22T00:00:00"/>
    <n v="33"/>
    <n v="3"/>
    <s v="tier - 2"/>
    <s v="tier - 2"/>
    <s v="R1011"/>
    <n v="5972.38"/>
    <x v="0"/>
    <n v="0"/>
    <x v="1"/>
    <x v="2"/>
  </r>
  <r>
    <x v="1643"/>
    <s v="Mr."/>
    <s v="Bobby"/>
    <s v="Asher"/>
    <n v="26.9"/>
    <n v="4.07"/>
    <x v="0"/>
    <s v="No"/>
    <x v="0"/>
    <s v="Jul"/>
    <n v="1980"/>
    <n v="21"/>
    <d v="1980-07-21T00:00:00"/>
    <n v="42"/>
    <n v="0"/>
    <s v="tier - 3"/>
    <s v="tier - 3"/>
    <s v="R1011"/>
    <n v="5969.72"/>
    <x v="1"/>
    <n v="0"/>
    <x v="1"/>
    <x v="2"/>
  </r>
  <r>
    <x v="1644"/>
    <s v="Mr."/>
    <s v="Fan"/>
    <s v="Zhou"/>
    <n v="24.86"/>
    <n v="6.23"/>
    <x v="0"/>
    <s v="No"/>
    <x v="0"/>
    <s v="Aug"/>
    <n v="1980"/>
    <n v="5"/>
    <d v="1980-08-05T00:00:00"/>
    <n v="42"/>
    <n v="0"/>
    <s v="tier - 2"/>
    <s v="tier - 3"/>
    <s v="R1013"/>
    <n v="5966.89"/>
    <x v="2"/>
    <n v="0"/>
    <x v="1"/>
    <x v="1"/>
  </r>
  <r>
    <x v="1645"/>
    <s v="Mrs."/>
    <s v="Rachel M"/>
    <s v="Rudder"/>
    <n v="39.14"/>
    <n v="6.24"/>
    <x v="0"/>
    <s v="yes"/>
    <x v="0"/>
    <s v="Jul"/>
    <n v="2004"/>
    <n v="15"/>
    <d v="2004-07-15T00:00:00"/>
    <n v="18"/>
    <n v="0"/>
    <s v="tier - 2"/>
    <s v="tier - 1"/>
    <s v="R1026"/>
    <n v="5960.91"/>
    <x v="0"/>
    <n v="1"/>
    <x v="1"/>
    <x v="1"/>
  </r>
  <r>
    <x v="1646"/>
    <s v="Mr."/>
    <s v="Greg"/>
    <s v="Cartmell"/>
    <n v="39.799999999999997"/>
    <n v="6.17"/>
    <x v="0"/>
    <s v="No"/>
    <x v="1"/>
    <s v="Aug"/>
    <n v="2003"/>
    <n v="13"/>
    <d v="2003-08-13T00:00:00"/>
    <n v="19"/>
    <n v="0"/>
    <s v="tier - 2"/>
    <s v="tier - 2"/>
    <s v="R1012"/>
    <n v="5957.35"/>
    <x v="0"/>
    <n v="1"/>
    <x v="1"/>
    <x v="1"/>
  </r>
  <r>
    <x v="1647"/>
    <s v="Mr."/>
    <s v="Dan"/>
    <s v="Troland"/>
    <n v="34.32"/>
    <n v="5.16"/>
    <x v="0"/>
    <s v="No"/>
    <x v="0"/>
    <s v="Jul"/>
    <n v="1987"/>
    <n v="14"/>
    <d v="1987-07-14T00:00:00"/>
    <n v="35"/>
    <n v="3"/>
    <s v="tier - 3"/>
    <s v="tier - 2"/>
    <s v="R1013"/>
    <n v="5934.38"/>
    <x v="0"/>
    <n v="1"/>
    <x v="1"/>
    <x v="2"/>
  </r>
  <r>
    <x v="1648"/>
    <s v="Ms."/>
    <s v="Jennifer A"/>
    <s v="Hall"/>
    <n v="32.51"/>
    <n v="4.3"/>
    <x v="0"/>
    <s v="No"/>
    <x v="0"/>
    <s v="Jul"/>
    <n v="1994"/>
    <n v="30"/>
    <d v="1994-07-30T00:00:00"/>
    <n v="28"/>
    <n v="0"/>
    <s v="tier - 2"/>
    <s v="tier - 1"/>
    <s v="R1012"/>
    <n v="5927.65"/>
    <x v="0"/>
    <n v="0"/>
    <x v="1"/>
    <x v="2"/>
  </r>
  <r>
    <x v="1649"/>
    <s v="Mrs."/>
    <s v="Jessica"/>
    <s v="Berg"/>
    <n v="30.71"/>
    <n v="6.14"/>
    <x v="0"/>
    <s v="No"/>
    <x v="1"/>
    <s v="Aug"/>
    <n v="1993"/>
    <n v="13"/>
    <d v="1993-08-13T00:00:00"/>
    <n v="29"/>
    <n v="0"/>
    <s v="tier - 2"/>
    <s v="tier - 2"/>
    <s v="R1025"/>
    <n v="5926.93"/>
    <x v="0"/>
    <n v="1"/>
    <x v="1"/>
    <x v="1"/>
  </r>
  <r>
    <x v="1650"/>
    <s v="Mr."/>
    <s v="Chaiwat"/>
    <s v="Engtrakul"/>
    <n v="28.9"/>
    <n v="5.36"/>
    <x v="0"/>
    <s v="No"/>
    <x v="0"/>
    <s v="Jul"/>
    <n v="1987"/>
    <n v="29"/>
    <d v="1987-07-29T00:00:00"/>
    <n v="35"/>
    <n v="3"/>
    <s v="tier - 3"/>
    <s v="tier - 3"/>
    <s v="R1011"/>
    <n v="5926.85"/>
    <x v="1"/>
    <n v="1"/>
    <x v="1"/>
    <x v="2"/>
  </r>
  <r>
    <x v="1651"/>
    <s v="Ms."/>
    <s v="Kerri"/>
    <s v="Leonhardt"/>
    <n v="36.19"/>
    <n v="4.3"/>
    <x v="0"/>
    <s v="No"/>
    <x v="0"/>
    <s v="Dec"/>
    <n v="1982"/>
    <n v="21"/>
    <d v="1982-12-21T00:00:00"/>
    <n v="40"/>
    <n v="0"/>
    <s v="tier - 2"/>
    <s v="tier - 1"/>
    <s v="R1013"/>
    <n v="5920.1"/>
    <x v="0"/>
    <n v="0"/>
    <x v="1"/>
    <x v="2"/>
  </r>
  <r>
    <x v="1652"/>
    <s v="Ms."/>
    <s v="Lisa"/>
    <s v="Goetz"/>
    <n v="29.6"/>
    <n v="4.09"/>
    <x v="0"/>
    <s v="No"/>
    <x v="0"/>
    <s v="Jul"/>
    <n v="1982"/>
    <n v="8"/>
    <d v="1982-07-08T00:00:00"/>
    <n v="40"/>
    <n v="0"/>
    <s v="tier - 2"/>
    <s v="tier - 1"/>
    <s v="R1011"/>
    <n v="5910.94"/>
    <x v="1"/>
    <n v="0"/>
    <x v="1"/>
    <x v="2"/>
  </r>
  <r>
    <x v="1653"/>
    <s v="Mr."/>
    <s v="Nicholas G"/>
    <s v="Cacharelis"/>
    <n v="30.95"/>
    <n v="6.27"/>
    <x v="0"/>
    <s v="No"/>
    <x v="1"/>
    <s v="Oct"/>
    <n v="1993"/>
    <n v="19"/>
    <d v="1993-10-19T00:00:00"/>
    <n v="29"/>
    <n v="0"/>
    <s v="tier - 2"/>
    <s v="tier - 2"/>
    <s v="R1021"/>
    <n v="5877.02"/>
    <x v="0"/>
    <n v="1"/>
    <x v="1"/>
    <x v="1"/>
  </r>
  <r>
    <x v="1654"/>
    <s v="Mr."/>
    <s v="Vasilis S"/>
    <s v="Kariolis"/>
    <n v="19.95"/>
    <n v="5.39"/>
    <x v="0"/>
    <s v="No"/>
    <x v="0"/>
    <s v="Nov"/>
    <n v="1984"/>
    <n v="22"/>
    <d v="1984-11-22T00:00:00"/>
    <n v="38"/>
    <n v="1"/>
    <s v="tier - 2"/>
    <s v="tier - 3"/>
    <s v="R1012"/>
    <n v="5855.9"/>
    <x v="2"/>
    <n v="1"/>
    <x v="1"/>
    <x v="2"/>
  </r>
  <r>
    <x v="1655"/>
    <s v="Mr."/>
    <s v="Michael P"/>
    <s v="Zelwin"/>
    <n v="23.65"/>
    <n v="5.75"/>
    <x v="1"/>
    <s v="No"/>
    <x v="0"/>
    <s v="Jun"/>
    <n v="1985"/>
    <n v="18"/>
    <d v="1985-06-18T00:00:00"/>
    <n v="37"/>
    <n v="3"/>
    <s v="tier - 2"/>
    <s v="tier - 1"/>
    <s v="R1013"/>
    <n v="5847.24"/>
    <x v="2"/>
    <n v="0"/>
    <x v="1"/>
    <x v="1"/>
  </r>
  <r>
    <x v="1656"/>
    <s v="Ms."/>
    <s v="Colleen C."/>
    <s v="Barry"/>
    <n v="43.34"/>
    <n v="4.91"/>
    <x v="0"/>
    <s v="No"/>
    <x v="0"/>
    <s v="Sep"/>
    <n v="1987"/>
    <n v="30"/>
    <d v="1987-09-30T00:00:00"/>
    <n v="35"/>
    <n v="2"/>
    <s v="tier - 2"/>
    <s v="tier - 2"/>
    <s v="R1013"/>
    <n v="5846.92"/>
    <x v="0"/>
    <n v="1"/>
    <x v="1"/>
    <x v="2"/>
  </r>
  <r>
    <x v="1657"/>
    <s v="Mrs."/>
    <s v="Annika"/>
    <s v="Bannon"/>
    <n v="31.98"/>
    <n v="4.46"/>
    <x v="1"/>
    <s v="No"/>
    <x v="0"/>
    <s v="Aug"/>
    <n v="1995"/>
    <n v="20"/>
    <d v="1995-08-20T00:00:00"/>
    <n v="27"/>
    <n v="0"/>
    <s v="tier - 2"/>
    <s v="tier - 2"/>
    <s v="R1025"/>
    <n v="5843.99"/>
    <x v="0"/>
    <n v="1"/>
    <x v="1"/>
    <x v="2"/>
  </r>
  <r>
    <x v="1658"/>
    <s v="Ms."/>
    <s v="Kelly"/>
    <s v="Chang"/>
    <n v="35.86"/>
    <n v="6.22"/>
    <x v="0"/>
    <s v="No"/>
    <x v="0"/>
    <s v="Jul"/>
    <n v="1987"/>
    <n v="27"/>
    <d v="1987-07-27T00:00:00"/>
    <n v="35"/>
    <n v="2"/>
    <s v="tier - 2"/>
    <s v="tier - 3"/>
    <s v="R1013"/>
    <n v="5836.52"/>
    <x v="0"/>
    <n v="1"/>
    <x v="1"/>
    <x v="1"/>
  </r>
  <r>
    <x v="1659"/>
    <s v="Mr."/>
    <s v="Nicholas C."/>
    <s v="Vetter"/>
    <n v="15.2"/>
    <n v="8.82"/>
    <x v="0"/>
    <s v="No"/>
    <x v="0"/>
    <s v="Sep"/>
    <n v="1971"/>
    <n v="27"/>
    <d v="1971-09-27T00:00:00"/>
    <n v="51"/>
    <n v="0"/>
    <s v="tier - 2"/>
    <s v="tier - 3"/>
    <s v="R1012"/>
    <n v="5832.6"/>
    <x v="3"/>
    <n v="0"/>
    <x v="1"/>
    <x v="0"/>
  </r>
  <r>
    <x v="1660"/>
    <s v="Mrs."/>
    <s v="Kelly K"/>
    <s v="Jablonski"/>
    <n v="37.200000000000003"/>
    <n v="10.14"/>
    <x v="0"/>
    <s v="No"/>
    <x v="0"/>
    <s v="Jul"/>
    <n v="2002"/>
    <n v="22"/>
    <d v="2002-07-22T00:00:00"/>
    <n v="20"/>
    <n v="0"/>
    <s v="tier - 2"/>
    <s v="tier - 2"/>
    <s v="R1026"/>
    <n v="5816.58"/>
    <x v="0"/>
    <n v="0"/>
    <x v="1"/>
    <x v="0"/>
  </r>
  <r>
    <x v="1661"/>
    <s v="Mr."/>
    <s v="Andrew"/>
    <s v="Jakubowitch"/>
    <n v="17.91"/>
    <n v="4.66"/>
    <x v="0"/>
    <s v="No"/>
    <x v="0"/>
    <s v="Nov"/>
    <n v="1972"/>
    <n v="2"/>
    <d v="1972-11-02T00:00:00"/>
    <n v="50"/>
    <n v="0"/>
    <s v="tier - 2"/>
    <s v="tier - 2"/>
    <s v="R1013"/>
    <n v="5812.9"/>
    <x v="3"/>
    <n v="2"/>
    <x v="1"/>
    <x v="2"/>
  </r>
  <r>
    <x v="1662"/>
    <s v="Ms."/>
    <s v="Hannah"/>
    <s v="Altshuler"/>
    <n v="20.76"/>
    <n v="6.26"/>
    <x v="0"/>
    <s v="No"/>
    <x v="0"/>
    <s v="Sep"/>
    <n v="1980"/>
    <n v="18"/>
    <d v="1980-09-18T00:00:00"/>
    <n v="42"/>
    <n v="2"/>
    <s v="tier - 2"/>
    <s v="tier - 3"/>
    <s v="R1013"/>
    <n v="5807.06"/>
    <x v="2"/>
    <n v="0"/>
    <x v="1"/>
    <x v="1"/>
  </r>
  <r>
    <x v="1663"/>
    <s v="Mr."/>
    <s v="Patricio Sr."/>
    <s v="Ugarte"/>
    <n v="38.99"/>
    <n v="5.21"/>
    <x v="0"/>
    <s v="yes"/>
    <x v="0"/>
    <s v="Nov"/>
    <n v="2004"/>
    <n v="1"/>
    <d v="2004-11-01T00:00:00"/>
    <n v="18"/>
    <n v="0"/>
    <s v="tier - 2"/>
    <s v="tier - 3"/>
    <s v="R1022"/>
    <n v="5778.71"/>
    <x v="0"/>
    <n v="1"/>
    <x v="1"/>
    <x v="2"/>
  </r>
  <r>
    <x v="1664"/>
    <s v="Mr."/>
    <s v="Robert B"/>
    <s v="Tusso"/>
    <n v="42.655000000000001"/>
    <n v="5.94"/>
    <x v="1"/>
    <s v="No"/>
    <x v="1"/>
    <s v="Aug"/>
    <n v="1983"/>
    <n v="30"/>
    <d v="1983-08-30T00:00:00"/>
    <n v="39"/>
    <n v="0"/>
    <s v="tier - 2"/>
    <s v="tier - 3"/>
    <s v="R1019"/>
    <n v="5757.41"/>
    <x v="0"/>
    <n v="1"/>
    <x v="1"/>
    <x v="1"/>
  </r>
  <r>
    <x v="1665"/>
    <s v="Mr."/>
    <s v="Benjamin M"/>
    <s v="Johnson"/>
    <n v="30.57"/>
    <n v="5.34"/>
    <x v="0"/>
    <s v="No"/>
    <x v="1"/>
    <s v="Jun"/>
    <n v="1993"/>
    <n v="10"/>
    <d v="1993-06-10T00:00:00"/>
    <n v="29"/>
    <n v="0"/>
    <s v="tier - 2"/>
    <s v="tier - 1"/>
    <s v="R1021"/>
    <n v="5748.13"/>
    <x v="0"/>
    <n v="1"/>
    <x v="1"/>
    <x v="2"/>
  </r>
  <r>
    <x v="1666"/>
    <s v="Mr."/>
    <s v="Robert"/>
    <s v="Landry"/>
    <n v="17.7"/>
    <n v="6.38"/>
    <x v="0"/>
    <s v="No"/>
    <x v="0"/>
    <s v="Aug"/>
    <n v="1972"/>
    <n v="21"/>
    <d v="1972-08-21T00:00:00"/>
    <n v="50"/>
    <n v="0"/>
    <s v="tier - 2"/>
    <s v="tier - 3"/>
    <s v="R1013"/>
    <n v="5741.67"/>
    <x v="3"/>
    <n v="2"/>
    <x v="1"/>
    <x v="1"/>
  </r>
  <r>
    <x v="1667"/>
    <s v="Mr."/>
    <s v="Eric R."/>
    <s v="McDonald"/>
    <n v="34.770000000000003"/>
    <n v="4.47"/>
    <x v="0"/>
    <s v="No"/>
    <x v="0"/>
    <s v="Oct"/>
    <n v="1987"/>
    <n v="19"/>
    <d v="1987-10-19T00:00:00"/>
    <n v="35"/>
    <n v="2"/>
    <s v="tier - 1"/>
    <s v="tier - 2"/>
    <s v="R1012"/>
    <n v="5729.01"/>
    <x v="0"/>
    <n v="1"/>
    <x v="1"/>
    <x v="2"/>
  </r>
  <r>
    <x v="1668"/>
    <s v="Mr."/>
    <s v="Matthew"/>
    <s v="Dunlap"/>
    <n v="16.88"/>
    <n v="9.9600000000000009"/>
    <x v="0"/>
    <s v="No"/>
    <x v="0"/>
    <s v="Dec"/>
    <n v="1971"/>
    <n v="18"/>
    <d v="1971-12-18T00:00:00"/>
    <n v="51"/>
    <n v="0"/>
    <s v="tier - 2"/>
    <s v="tier - 1"/>
    <s v="R1013"/>
    <n v="5720.38"/>
    <x v="3"/>
    <n v="0"/>
    <x v="1"/>
    <x v="0"/>
  </r>
  <r>
    <x v="1669"/>
    <s v="Mr."/>
    <s v="Bob R"/>
    <s v="Larue"/>
    <n v="40.26"/>
    <n v="9.92"/>
    <x v="1"/>
    <s v="No"/>
    <x v="0"/>
    <s v="Aug"/>
    <n v="1981"/>
    <n v="30"/>
    <d v="1981-08-30T00:00:00"/>
    <n v="41"/>
    <n v="0"/>
    <s v="tier - 3"/>
    <s v="tier - 3"/>
    <s v="R1013"/>
    <n v="5709.16"/>
    <x v="0"/>
    <n v="0"/>
    <x v="1"/>
    <x v="0"/>
  </r>
  <r>
    <x v="1670"/>
    <s v="Ms."/>
    <s v="Stephanie J."/>
    <s v="Hodge"/>
    <n v="25.6"/>
    <n v="6.03"/>
    <x v="0"/>
    <s v="No"/>
    <x v="1"/>
    <s v="Nov"/>
    <n v="1993"/>
    <n v="3"/>
    <d v="1993-11-03T00:00:00"/>
    <n v="29"/>
    <n v="4"/>
    <s v="tier - 2"/>
    <s v="tier - 1"/>
    <s v="R1011"/>
    <n v="5708.87"/>
    <x v="1"/>
    <n v="1"/>
    <x v="1"/>
    <x v="1"/>
  </r>
  <r>
    <x v="1671"/>
    <s v="Mr."/>
    <s v="Jake"/>
    <s v="Marcus"/>
    <n v="33.549999999999997"/>
    <n v="10.9"/>
    <x v="1"/>
    <s v="No"/>
    <x v="0"/>
    <s v="Jun"/>
    <n v="1981"/>
    <n v="15"/>
    <d v="1981-06-15T00:00:00"/>
    <n v="41"/>
    <n v="0"/>
    <s v="tier - 2"/>
    <s v="tier - 3"/>
    <s v="R1013"/>
    <n v="5699.84"/>
    <x v="0"/>
    <n v="0"/>
    <x v="1"/>
    <x v="0"/>
  </r>
  <r>
    <x v="1672"/>
    <s v="Ms."/>
    <s v="Alison L."/>
    <s v="Daubert"/>
    <n v="16.690000000000001"/>
    <n v="10.66"/>
    <x v="0"/>
    <s v="No"/>
    <x v="0"/>
    <s v="Jul"/>
    <n v="1974"/>
    <n v="6"/>
    <d v="1974-07-06T00:00:00"/>
    <n v="48"/>
    <n v="0"/>
    <s v="tier - 2"/>
    <s v="tier - 2"/>
    <s v="R1012"/>
    <n v="5698.74"/>
    <x v="3"/>
    <n v="0"/>
    <x v="1"/>
    <x v="0"/>
  </r>
  <r>
    <x v="1673"/>
    <s v="Ms."/>
    <s v="Lindsay M"/>
    <s v="Close"/>
    <n v="19.95"/>
    <n v="4.05"/>
    <x v="0"/>
    <s v="No"/>
    <x v="0"/>
    <s v="Nov"/>
    <n v="1992"/>
    <n v="3"/>
    <d v="1992-11-03T00:00:00"/>
    <n v="30"/>
    <n v="3"/>
    <s v="tier - 2"/>
    <s v="tier - 3"/>
    <s v="R1012"/>
    <n v="5693.43"/>
    <x v="2"/>
    <n v="1"/>
    <x v="1"/>
    <x v="2"/>
  </r>
  <r>
    <x v="1674"/>
    <s v="Mr."/>
    <s v="Guillaume"/>
    <s v="Roels"/>
    <n v="17.55"/>
    <n v="4.2300000000000004"/>
    <x v="0"/>
    <s v="No"/>
    <x v="0"/>
    <s v="Oct"/>
    <n v="1972"/>
    <n v="28"/>
    <d v="1972-10-28T00:00:00"/>
    <n v="50"/>
    <n v="0"/>
    <s v="tier - 2"/>
    <s v="tier - 1"/>
    <s v="R1013"/>
    <n v="5690.79"/>
    <x v="3"/>
    <n v="2"/>
    <x v="1"/>
    <x v="2"/>
  </r>
  <r>
    <x v="1675"/>
    <s v="Ms."/>
    <s v="Kaylee"/>
    <s v="Venosky"/>
    <n v="22.01"/>
    <n v="5.01"/>
    <x v="0"/>
    <s v="No"/>
    <x v="0"/>
    <s v="Aug"/>
    <n v="1984"/>
    <n v="12"/>
    <d v="1984-08-12T00:00:00"/>
    <n v="38"/>
    <n v="3"/>
    <s v="tier - 2"/>
    <s v="tier - 2"/>
    <s v="R1013"/>
    <n v="5679.13"/>
    <x v="2"/>
    <n v="1"/>
    <x v="1"/>
    <x v="2"/>
  </r>
  <r>
    <x v="1676"/>
    <s v="Ms."/>
    <s v="Theresa"/>
    <s v="Gosnell"/>
    <n v="41.8"/>
    <n v="5.82"/>
    <x v="1"/>
    <s v="No"/>
    <x v="1"/>
    <s v="Sep"/>
    <n v="1983"/>
    <n v="3"/>
    <d v="1983-09-03T00:00:00"/>
    <n v="39"/>
    <n v="0"/>
    <s v="tier - 2"/>
    <s v="tier - 1"/>
    <s v="R1013"/>
    <n v="5662.23"/>
    <x v="0"/>
    <n v="1"/>
    <x v="1"/>
    <x v="1"/>
  </r>
  <r>
    <x v="1677"/>
    <s v="Mr."/>
    <s v="Travis G."/>
    <s v="Chewning-Kulick"/>
    <n v="19.170000000000002"/>
    <n v="7.94"/>
    <x v="0"/>
    <s v="No"/>
    <x v="0"/>
    <s v="Sep"/>
    <n v="1978"/>
    <n v="27"/>
    <d v="1978-09-27T00:00:00"/>
    <n v="44"/>
    <n v="2"/>
    <s v="tier - 2"/>
    <s v="tier - 1"/>
    <s v="R1013"/>
    <n v="5650.14"/>
    <x v="2"/>
    <n v="0"/>
    <x v="1"/>
    <x v="0"/>
  </r>
  <r>
    <x v="1678"/>
    <s v="Ms."/>
    <s v="Emma L."/>
    <s v="McCarron"/>
    <n v="32.799999999999997"/>
    <n v="6.16"/>
    <x v="1"/>
    <s v="No"/>
    <x v="1"/>
    <s v="Jun"/>
    <n v="1983"/>
    <n v="8"/>
    <d v="1983-06-08T00:00:00"/>
    <n v="40"/>
    <n v="0"/>
    <s v="tier - 2"/>
    <s v="tier - 3"/>
    <s v="R1011"/>
    <n v="5649.72"/>
    <x v="0"/>
    <n v="1"/>
    <x v="1"/>
    <x v="1"/>
  </r>
  <r>
    <x v="1679"/>
    <s v="Ms."/>
    <s v="Linda"/>
    <s v="Manion"/>
    <n v="35.814999999999998"/>
    <n v="4.1500000000000004"/>
    <x v="0"/>
    <s v="No"/>
    <x v="0"/>
    <s v="Dec"/>
    <n v="1987"/>
    <n v="9"/>
    <d v="1987-12-09T00:00:00"/>
    <n v="35"/>
    <n v="1"/>
    <s v="tier - 2"/>
    <s v="tier - 3"/>
    <s v="R1012"/>
    <n v="5630.46"/>
    <x v="0"/>
    <n v="1"/>
    <x v="1"/>
    <x v="2"/>
  </r>
  <r>
    <x v="1680"/>
    <s v="Mr."/>
    <s v="Owen R"/>
    <s v="Strong"/>
    <n v="24.3"/>
    <n v="6.23"/>
    <x v="0"/>
    <s v="No"/>
    <x v="0"/>
    <s v="Nov"/>
    <n v="1994"/>
    <n v="15"/>
    <d v="1994-11-15T00:00:00"/>
    <n v="28"/>
    <n v="5"/>
    <s v="tier - 2"/>
    <s v="tier - 3"/>
    <s v="R1011"/>
    <n v="5615.37"/>
    <x v="2"/>
    <n v="0"/>
    <x v="1"/>
    <x v="1"/>
  </r>
  <r>
    <x v="1681"/>
    <s v="Mr."/>
    <s v="Jacob"/>
    <s v="Leblanc"/>
    <n v="19.059999999999999"/>
    <n v="7.41"/>
    <x v="0"/>
    <s v="No"/>
    <x v="0"/>
    <s v="Sep"/>
    <n v="1978"/>
    <n v="11"/>
    <d v="1978-09-11T00:00:00"/>
    <n v="44"/>
    <n v="2"/>
    <s v="tier - 2"/>
    <s v="tier - 3"/>
    <s v="R1013"/>
    <n v="5612.83"/>
    <x v="2"/>
    <n v="0"/>
    <x v="1"/>
    <x v="0"/>
  </r>
  <r>
    <x v="1682"/>
    <s v="Ms."/>
    <s v="Jacqueline"/>
    <s v="Palmer"/>
    <n v="33.25"/>
    <n v="5.62"/>
    <x v="1"/>
    <s v="No"/>
    <x v="0"/>
    <s v="Nov"/>
    <n v="1988"/>
    <n v="18"/>
    <d v="1988-11-18T00:00:00"/>
    <n v="34"/>
    <n v="1"/>
    <s v="tier - 2"/>
    <s v="tier - 3"/>
    <s v="R1024"/>
    <n v="5594.85"/>
    <x v="0"/>
    <n v="1"/>
    <x v="1"/>
    <x v="2"/>
  </r>
  <r>
    <x v="1683"/>
    <s v="Mr."/>
    <s v="Yefeng"/>
    <s v="Shen"/>
    <n v="21.37"/>
    <n v="4.54"/>
    <x v="1"/>
    <s v="No"/>
    <x v="1"/>
    <s v="Oct"/>
    <n v="1983"/>
    <n v="3"/>
    <d v="1983-10-03T00:00:00"/>
    <n v="39"/>
    <n v="3"/>
    <s v="tier - 2"/>
    <s v="tier - 1"/>
    <s v="R1013"/>
    <n v="5587.59"/>
    <x v="2"/>
    <n v="1"/>
    <x v="1"/>
    <x v="2"/>
  </r>
  <r>
    <x v="1684"/>
    <s v="Mr."/>
    <s v="Thomas J"/>
    <s v="Goldsby"/>
    <n v="34.43"/>
    <n v="8.6199999999999992"/>
    <x v="1"/>
    <s v="No"/>
    <x v="0"/>
    <s v="Nov"/>
    <n v="1986"/>
    <n v="21"/>
    <d v="1986-11-21T00:00:00"/>
    <n v="36"/>
    <n v="2"/>
    <s v="tier - 3"/>
    <s v="tier - 1"/>
    <s v="R1013"/>
    <n v="5584.31"/>
    <x v="0"/>
    <n v="1"/>
    <x v="1"/>
    <x v="0"/>
  </r>
  <r>
    <x v="1685"/>
    <s v="Mr."/>
    <s v="Ken"/>
    <s v="Whitney"/>
    <n v="20.86"/>
    <n v="4.3600000000000003"/>
    <x v="1"/>
    <s v="No"/>
    <x v="0"/>
    <s v="Sep"/>
    <n v="1985"/>
    <n v="5"/>
    <d v="1985-09-05T00:00:00"/>
    <n v="37"/>
    <n v="3"/>
    <s v="tier - 2"/>
    <s v="tier - 1"/>
    <s v="R1012"/>
    <n v="5582.95"/>
    <x v="2"/>
    <n v="0"/>
    <x v="1"/>
    <x v="2"/>
  </r>
  <r>
    <x v="1686"/>
    <s v="Ms."/>
    <s v="Annie E"/>
    <s v="Mahoney"/>
    <n v="18.34"/>
    <n v="10.01"/>
    <x v="0"/>
    <s v="No"/>
    <x v="0"/>
    <s v="Sep"/>
    <n v="1974"/>
    <n v="18"/>
    <d v="1974-09-18T00:00:00"/>
    <n v="48"/>
    <n v="0"/>
    <s v="tier - 2"/>
    <s v="tier - 3"/>
    <s v="R1013"/>
    <n v="5576.35"/>
    <x v="3"/>
    <n v="0"/>
    <x v="1"/>
    <x v="0"/>
  </r>
  <r>
    <x v="1687"/>
    <s v="Mrs."/>
    <s v="Noel K."/>
    <s v="McCracken"/>
    <n v="34.15"/>
    <n v="5.42"/>
    <x v="0"/>
    <s v="No"/>
    <x v="0"/>
    <s v="Sep"/>
    <n v="1999"/>
    <n v="22"/>
    <d v="1999-09-22T00:00:00"/>
    <n v="23"/>
    <n v="0"/>
    <s v="tier - 2"/>
    <s v="tier - 3"/>
    <s v="R1026"/>
    <n v="5552.61"/>
    <x v="0"/>
    <n v="0"/>
    <x v="1"/>
    <x v="2"/>
  </r>
  <r>
    <x v="1688"/>
    <s v="Mr."/>
    <s v="Mark S"/>
    <s v="Spewak"/>
    <n v="18.350000000000001"/>
    <n v="5.12"/>
    <x v="0"/>
    <s v="No"/>
    <x v="0"/>
    <s v="Dec"/>
    <n v="1980"/>
    <n v="7"/>
    <d v="1980-12-07T00:00:00"/>
    <n v="42"/>
    <n v="2"/>
    <s v="tier - 2"/>
    <s v="tier - 2"/>
    <s v="R1012"/>
    <n v="5540.35"/>
    <x v="3"/>
    <n v="0"/>
    <x v="1"/>
    <x v="2"/>
  </r>
  <r>
    <x v="1689"/>
    <s v="Ms."/>
    <s v="Federica"/>
    <s v="Cottini"/>
    <n v="22.13"/>
    <n v="9.1999999999999993"/>
    <x v="1"/>
    <s v="No"/>
    <x v="0"/>
    <s v="Nov"/>
    <n v="1981"/>
    <n v="7"/>
    <d v="1981-11-07T00:00:00"/>
    <n v="41"/>
    <n v="1"/>
    <s v="tier - 2"/>
    <s v="tier - 2"/>
    <s v="R1013"/>
    <n v="5539.4"/>
    <x v="2"/>
    <n v="0"/>
    <x v="1"/>
    <x v="0"/>
  </r>
  <r>
    <x v="1690"/>
    <s v="Ms."/>
    <s v="Pamela L"/>
    <s v="Findlay"/>
    <n v="22.51"/>
    <n v="6.08"/>
    <x v="1"/>
    <s v="No"/>
    <x v="0"/>
    <s v="Jul"/>
    <n v="1988"/>
    <n v="29"/>
    <d v="1988-07-29T00:00:00"/>
    <n v="34"/>
    <n v="3"/>
    <s v="tier - 2"/>
    <s v="tier - 2"/>
    <s v="R1012"/>
    <n v="5503.36"/>
    <x v="2"/>
    <n v="1"/>
    <x v="1"/>
    <x v="1"/>
  </r>
  <r>
    <x v="1691"/>
    <s v="Mr."/>
    <s v="Andrew W."/>
    <s v="Strasburg"/>
    <n v="31"/>
    <n v="4.7699999999999996"/>
    <x v="0"/>
    <s v="No"/>
    <x v="0"/>
    <s v="Aug"/>
    <n v="1984"/>
    <n v="17"/>
    <d v="1984-08-17T00:00:00"/>
    <n v="38"/>
    <n v="1"/>
    <s v="tier - 2"/>
    <s v="tier - 3"/>
    <s v="R1011"/>
    <n v="5488.26"/>
    <x v="0"/>
    <n v="1"/>
    <x v="1"/>
    <x v="2"/>
  </r>
  <r>
    <x v="1692"/>
    <s v="Mr."/>
    <s v="Randall"/>
    <s v="Adams"/>
    <n v="28.27"/>
    <n v="4.62"/>
    <x v="0"/>
    <s v="No"/>
    <x v="0"/>
    <s v="Aug"/>
    <n v="1984"/>
    <n v="26"/>
    <d v="1984-08-26T00:00:00"/>
    <n v="38"/>
    <n v="1"/>
    <s v="tier - 2"/>
    <s v="tier - 2"/>
    <s v="R1013"/>
    <n v="5484.47"/>
    <x v="1"/>
    <n v="1"/>
    <x v="1"/>
    <x v="2"/>
  </r>
  <r>
    <x v="1693"/>
    <s v="Ms."/>
    <s v="Tracy L"/>
    <s v="Deeter"/>
    <n v="29.92"/>
    <n v="9.07"/>
    <x v="1"/>
    <s v="No"/>
    <x v="0"/>
    <s v="Sep"/>
    <n v="1986"/>
    <n v="30"/>
    <d v="1986-09-30T00:00:00"/>
    <n v="36"/>
    <n v="1"/>
    <s v="tier - 2"/>
    <s v="tier - 3"/>
    <s v="R1013"/>
    <n v="5478.04"/>
    <x v="1"/>
    <n v="1"/>
    <x v="1"/>
    <x v="0"/>
  </r>
  <r>
    <x v="1694"/>
    <s v="Ms."/>
    <s v="Azelie"/>
    <s v="Arpin"/>
    <n v="25.9"/>
    <n v="9.1199999999999992"/>
    <x v="1"/>
    <s v="No"/>
    <x v="0"/>
    <s v="Jul"/>
    <n v="1986"/>
    <n v="12"/>
    <d v="1986-07-12T00:00:00"/>
    <n v="36"/>
    <n v="1"/>
    <s v="tier - 2"/>
    <s v="tier - 3"/>
    <s v="R1011"/>
    <n v="5472.45"/>
    <x v="1"/>
    <n v="1"/>
    <x v="1"/>
    <x v="0"/>
  </r>
  <r>
    <x v="1695"/>
    <s v="Ms."/>
    <s v="Monica M."/>
    <s v="Schoeneck"/>
    <n v="27.74"/>
    <n v="7.32"/>
    <x v="1"/>
    <s v="No"/>
    <x v="0"/>
    <s v="Dec"/>
    <n v="1986"/>
    <n v="2"/>
    <d v="1986-12-02T00:00:00"/>
    <n v="36"/>
    <n v="0"/>
    <s v="tier - 2"/>
    <s v="tier - 2"/>
    <s v="R1024"/>
    <n v="5469.01"/>
    <x v="1"/>
    <n v="1"/>
    <x v="1"/>
    <x v="0"/>
  </r>
  <r>
    <x v="1696"/>
    <s v="Ms."/>
    <s v="Katarina K."/>
    <s v="Mueller"/>
    <n v="17.260000000000002"/>
    <n v="11.73"/>
    <x v="0"/>
    <s v="No"/>
    <x v="0"/>
    <s v="Oct"/>
    <n v="1973"/>
    <n v="24"/>
    <d v="1973-10-24T00:00:00"/>
    <n v="49"/>
    <n v="0"/>
    <s v="tier - 2"/>
    <s v="tier - 2"/>
    <s v="R1013"/>
    <n v="5466.88"/>
    <x v="3"/>
    <n v="2"/>
    <x v="1"/>
    <x v="0"/>
  </r>
  <r>
    <x v="1697"/>
    <s v="Ms."/>
    <s v="Jamie L."/>
    <s v="Willits"/>
    <n v="19.855"/>
    <n v="6.64"/>
    <x v="1"/>
    <s v="No"/>
    <x v="0"/>
    <s v="Dec"/>
    <n v="1986"/>
    <n v="25"/>
    <d v="1986-12-25T00:00:00"/>
    <n v="36"/>
    <n v="0"/>
    <s v="tier - 2"/>
    <s v="tier - 2"/>
    <s v="R1024"/>
    <n v="5458.05"/>
    <x v="2"/>
    <n v="1"/>
    <x v="1"/>
    <x v="0"/>
  </r>
  <r>
    <x v="1698"/>
    <s v="Mr."/>
    <s v="Brian"/>
    <s v="Syring"/>
    <n v="41.69"/>
    <n v="5.78"/>
    <x v="0"/>
    <s v="No"/>
    <x v="0"/>
    <s v="Aug"/>
    <n v="1982"/>
    <n v="25"/>
    <d v="1982-08-25T00:00:00"/>
    <n v="40"/>
    <n v="0"/>
    <s v="tier - 3"/>
    <s v="tier - 2"/>
    <s v="R1013"/>
    <n v="5438.75"/>
    <x v="0"/>
    <n v="0"/>
    <x v="1"/>
    <x v="1"/>
  </r>
  <r>
    <x v="1699"/>
    <s v="Ms."/>
    <s v="Stacey L."/>
    <s v="Strike"/>
    <n v="16.12"/>
    <n v="10.45"/>
    <x v="0"/>
    <s v="No"/>
    <x v="0"/>
    <s v="Jun"/>
    <n v="1978"/>
    <n v="8"/>
    <d v="1978-06-08T00:00:00"/>
    <n v="45"/>
    <n v="2"/>
    <s v="tier - 2"/>
    <s v="tier - 2"/>
    <s v="R1012"/>
    <n v="5428.98"/>
    <x v="3"/>
    <n v="0"/>
    <x v="1"/>
    <x v="0"/>
  </r>
  <r>
    <x v="1700"/>
    <s v="Mr."/>
    <s v="Stephen"/>
    <s v="Hennigar"/>
    <n v="37.43"/>
    <n v="4.5199999999999996"/>
    <x v="0"/>
    <s v="No"/>
    <x v="0"/>
    <s v="Sep"/>
    <n v="1992"/>
    <n v="17"/>
    <d v="1992-09-17T00:00:00"/>
    <n v="30"/>
    <n v="3"/>
    <s v="tier - 3"/>
    <s v="tier - 1"/>
    <s v="R1017"/>
    <n v="5428.73"/>
    <x v="0"/>
    <n v="1"/>
    <x v="1"/>
    <x v="2"/>
  </r>
  <r>
    <x v="1701"/>
    <s v="Mr."/>
    <s v="Joshua"/>
    <s v="May"/>
    <n v="31.065000000000001"/>
    <n v="5.71"/>
    <x v="0"/>
    <s v="No"/>
    <x v="0"/>
    <s v="Jul"/>
    <n v="1991"/>
    <n v="6"/>
    <d v="1991-07-06T00:00:00"/>
    <n v="31"/>
    <n v="3"/>
    <s v="tier - 2"/>
    <s v="tier - 1"/>
    <s v="R1012"/>
    <n v="5425.02"/>
    <x v="0"/>
    <n v="0"/>
    <x v="1"/>
    <x v="1"/>
  </r>
  <r>
    <x v="1702"/>
    <s v="Mr."/>
    <s v="Josh"/>
    <s v="Metcalf"/>
    <n v="25.08"/>
    <n v="4.7699999999999996"/>
    <x v="0"/>
    <s v="No"/>
    <x v="0"/>
    <s v="Sep"/>
    <n v="1982"/>
    <n v="27"/>
    <d v="1982-09-27T00:00:00"/>
    <n v="40"/>
    <n v="0"/>
    <s v="tier - 2"/>
    <s v="tier - 3"/>
    <s v="R1013"/>
    <n v="5415.66"/>
    <x v="1"/>
    <n v="0"/>
    <x v="1"/>
    <x v="2"/>
  </r>
  <r>
    <x v="1703"/>
    <s v="Ms."/>
    <s v="Heather"/>
    <s v="Tiska"/>
    <n v="15.2"/>
    <n v="7.81"/>
    <x v="1"/>
    <s v="No"/>
    <x v="0"/>
    <s v="Sep"/>
    <n v="1975"/>
    <n v="27"/>
    <d v="1975-09-27T00:00:00"/>
    <n v="47"/>
    <n v="1"/>
    <s v="tier - 2"/>
    <s v="tier - 3"/>
    <s v="R1012"/>
    <n v="5411.99"/>
    <x v="3"/>
    <n v="1"/>
    <x v="1"/>
    <x v="0"/>
  </r>
  <r>
    <x v="1704"/>
    <s v="Mr."/>
    <s v="James C."/>
    <s v="McDonough"/>
    <n v="22.34"/>
    <n v="5.19"/>
    <x v="1"/>
    <s v="No"/>
    <x v="0"/>
    <s v="Dec"/>
    <n v="1985"/>
    <n v="23"/>
    <d v="1985-12-23T00:00:00"/>
    <n v="37"/>
    <n v="3"/>
    <s v="tier - 2"/>
    <s v="tier - 1"/>
    <s v="R1013"/>
    <n v="5402.89"/>
    <x v="2"/>
    <n v="0"/>
    <x v="1"/>
    <x v="2"/>
  </r>
  <r>
    <x v="1705"/>
    <s v="Ms."/>
    <s v="Kim"/>
    <s v="Fairley"/>
    <n v="40.15"/>
    <n v="5.93"/>
    <x v="0"/>
    <s v="No"/>
    <x v="0"/>
    <s v="Aug"/>
    <n v="1984"/>
    <n v="1"/>
    <d v="1984-08-01T00:00:00"/>
    <n v="38"/>
    <n v="0"/>
    <s v="tier - 2"/>
    <s v="tier - 2"/>
    <s v="R1013"/>
    <n v="5400.98"/>
    <x v="0"/>
    <n v="1"/>
    <x v="1"/>
    <x v="1"/>
  </r>
  <r>
    <x v="1706"/>
    <s v="Ms."/>
    <s v="Marie E."/>
    <s v="Barnett"/>
    <n v="37.729999999999997"/>
    <n v="6.29"/>
    <x v="0"/>
    <s v="No"/>
    <x v="0"/>
    <s v="Sep"/>
    <n v="1984"/>
    <n v="3"/>
    <d v="1984-09-03T00:00:00"/>
    <n v="38"/>
    <n v="0"/>
    <s v="tier - 2"/>
    <s v="tier - 2"/>
    <s v="R1013"/>
    <n v="5397.62"/>
    <x v="0"/>
    <n v="1"/>
    <x v="1"/>
    <x v="1"/>
  </r>
  <r>
    <x v="1707"/>
    <s v="Mr."/>
    <s v="Dariusz"/>
    <s v="Piasta"/>
    <n v="25.35"/>
    <n v="4.9000000000000004"/>
    <x v="0"/>
    <s v="No"/>
    <x v="0"/>
    <s v="Nov"/>
    <n v="1989"/>
    <n v="6"/>
    <d v="1989-11-06T00:00:00"/>
    <n v="33"/>
    <n v="3"/>
    <s v="tier - 2"/>
    <s v="tier - 3"/>
    <s v="R1013"/>
    <n v="5396.44"/>
    <x v="1"/>
    <n v="0"/>
    <x v="1"/>
    <x v="2"/>
  </r>
  <r>
    <x v="1708"/>
    <s v="Ms."/>
    <s v="Jessica E."/>
    <s v="Mueller"/>
    <n v="26.41"/>
    <n v="5.07"/>
    <x v="1"/>
    <s v="No"/>
    <x v="0"/>
    <s v="Aug"/>
    <n v="1988"/>
    <n v="8"/>
    <d v="1988-08-08T00:00:00"/>
    <n v="34"/>
    <n v="1"/>
    <s v="tier - 2"/>
    <s v="tier - 3"/>
    <s v="R1012"/>
    <n v="5385.34"/>
    <x v="1"/>
    <n v="1"/>
    <x v="1"/>
    <x v="2"/>
  </r>
  <r>
    <x v="1709"/>
    <s v="Ms."/>
    <s v="Kristen"/>
    <s v="Olsen"/>
    <n v="27.6"/>
    <n v="5.33"/>
    <x v="0"/>
    <s v="No"/>
    <x v="0"/>
    <s v="Jun"/>
    <n v="1984"/>
    <n v="1"/>
    <d v="1984-06-01T00:00:00"/>
    <n v="39"/>
    <n v="0"/>
    <s v="tier - 2"/>
    <s v="tier - 3"/>
    <s v="R1011"/>
    <n v="5383.54"/>
    <x v="1"/>
    <n v="1"/>
    <x v="1"/>
    <x v="2"/>
  </r>
  <r>
    <x v="1710"/>
    <s v="Mr."/>
    <s v="Jose Guadalupe P. Sr."/>
    <s v="De Jesus"/>
    <n v="33.82"/>
    <n v="8.93"/>
    <x v="1"/>
    <s v="No"/>
    <x v="0"/>
    <s v="Jul"/>
    <n v="1986"/>
    <n v="22"/>
    <d v="1986-07-22T00:00:00"/>
    <n v="36"/>
    <n v="1"/>
    <s v="tier - 2"/>
    <s v="tier - 3"/>
    <s v="R1012"/>
    <n v="5377.46"/>
    <x v="0"/>
    <n v="1"/>
    <x v="1"/>
    <x v="0"/>
  </r>
  <r>
    <x v="1711"/>
    <s v="Ms."/>
    <s v="Cynthia"/>
    <s v="Bartus"/>
    <n v="32.9"/>
    <n v="4.3499999999999996"/>
    <x v="0"/>
    <s v="No"/>
    <x v="0"/>
    <s v="Nov"/>
    <n v="1989"/>
    <n v="18"/>
    <d v="1989-11-18T00:00:00"/>
    <n v="33"/>
    <n v="2"/>
    <s v="tier - 2"/>
    <s v="tier - 1"/>
    <s v="R1011"/>
    <n v="5375.04"/>
    <x v="0"/>
    <n v="0"/>
    <x v="1"/>
    <x v="2"/>
  </r>
  <r>
    <x v="1712"/>
    <s v="Mr."/>
    <s v="Tyler"/>
    <s v="Stevens"/>
    <n v="30.875"/>
    <n v="9.5399999999999991"/>
    <x v="1"/>
    <s v="No"/>
    <x v="0"/>
    <s v="Jun"/>
    <n v="1986"/>
    <n v="1"/>
    <d v="1986-06-01T00:00:00"/>
    <n v="37"/>
    <n v="1"/>
    <s v="tier - 2"/>
    <s v="tier - 2"/>
    <s v="R1012"/>
    <n v="5373.36"/>
    <x v="0"/>
    <n v="1"/>
    <x v="1"/>
    <x v="0"/>
  </r>
  <r>
    <x v="1713"/>
    <s v="Ms."/>
    <s v="Holly J"/>
    <s v="Rich"/>
    <n v="32.64"/>
    <n v="5.91"/>
    <x v="0"/>
    <s v="No"/>
    <x v="0"/>
    <s v="Dec"/>
    <n v="1994"/>
    <n v="7"/>
    <d v="1994-12-07T00:00:00"/>
    <n v="28"/>
    <n v="0"/>
    <s v="tier - 2"/>
    <s v="tier - 1"/>
    <s v="R1011"/>
    <n v="5364.66"/>
    <x v="0"/>
    <n v="0"/>
    <x v="1"/>
    <x v="1"/>
  </r>
  <r>
    <x v="1714"/>
    <s v="Ms."/>
    <s v="Kristen"/>
    <s v="Fayter"/>
    <n v="22.135000000000002"/>
    <n v="5.0999999999999996"/>
    <x v="0"/>
    <s v="No"/>
    <x v="0"/>
    <s v="Nov"/>
    <n v="1989"/>
    <n v="7"/>
    <d v="1989-11-07T00:00:00"/>
    <n v="33"/>
    <n v="1"/>
    <s v="tier - 2"/>
    <s v="tier - 3"/>
    <s v="R1024"/>
    <n v="5354.07"/>
    <x v="2"/>
    <n v="0"/>
    <x v="1"/>
    <x v="2"/>
  </r>
  <r>
    <x v="1715"/>
    <s v="Mr."/>
    <s v="Thomas"/>
    <s v="Parise"/>
    <n v="16.53"/>
    <n v="5.08"/>
    <x v="0"/>
    <s v="No"/>
    <x v="0"/>
    <s v="Dec"/>
    <n v="1972"/>
    <n v="15"/>
    <d v="1972-12-15T00:00:00"/>
    <n v="50"/>
    <n v="0"/>
    <s v="tier - 2"/>
    <s v="tier - 3"/>
    <s v="R1013"/>
    <n v="5344.81"/>
    <x v="3"/>
    <n v="2"/>
    <x v="1"/>
    <x v="2"/>
  </r>
  <r>
    <x v="1716"/>
    <s v="Ms."/>
    <s v="Tricity M"/>
    <s v="Andrew"/>
    <n v="32.774999999999999"/>
    <n v="4.75"/>
    <x v="0"/>
    <s v="No"/>
    <x v="0"/>
    <s v="Aug"/>
    <n v="1991"/>
    <n v="28"/>
    <d v="1991-08-28T00:00:00"/>
    <n v="31"/>
    <n v="2"/>
    <s v="tier - 2"/>
    <s v="tier - 1"/>
    <s v="R1012"/>
    <n v="5327.4"/>
    <x v="0"/>
    <n v="0"/>
    <x v="1"/>
    <x v="2"/>
  </r>
  <r>
    <x v="1717"/>
    <s v="Ms."/>
    <s v="Sarah A"/>
    <s v="Gryniewicz"/>
    <n v="30.9"/>
    <n v="6.05"/>
    <x v="0"/>
    <s v="No"/>
    <x v="0"/>
    <s v="Jun"/>
    <n v="1992"/>
    <n v="18"/>
    <d v="1992-06-18T00:00:00"/>
    <n v="30"/>
    <n v="3"/>
    <s v="tier - 2"/>
    <s v="tier - 1"/>
    <s v="R1011"/>
    <n v="5325.65"/>
    <x v="0"/>
    <n v="1"/>
    <x v="1"/>
    <x v="1"/>
  </r>
  <r>
    <x v="1718"/>
    <s v="Ms."/>
    <s v="Lisa M."/>
    <s v="Panora"/>
    <n v="15.58"/>
    <n v="11.56"/>
    <x v="0"/>
    <s v="No"/>
    <x v="0"/>
    <s v="Sep"/>
    <n v="1974"/>
    <n v="2"/>
    <d v="1974-09-02T00:00:00"/>
    <n v="48"/>
    <n v="0"/>
    <s v="tier - 2"/>
    <s v="tier - 1"/>
    <s v="R1012"/>
    <n v="5322.24"/>
    <x v="3"/>
    <n v="0"/>
    <x v="1"/>
    <x v="0"/>
  </r>
  <r>
    <x v="1719"/>
    <s v="Ms."/>
    <s v="Tracy A."/>
    <s v="Woodward"/>
    <n v="26.315000000000001"/>
    <n v="5.76"/>
    <x v="0"/>
    <s v="No"/>
    <x v="0"/>
    <s v="Nov"/>
    <n v="1994"/>
    <n v="13"/>
    <d v="1994-11-13T00:00:00"/>
    <n v="28"/>
    <n v="3"/>
    <s v="tier - 2"/>
    <s v="tier - 2"/>
    <s v="R1012"/>
    <n v="5312.17"/>
    <x v="1"/>
    <n v="0"/>
    <x v="1"/>
    <x v="1"/>
  </r>
  <r>
    <x v="1720"/>
    <s v="Mr."/>
    <s v="Patrick"/>
    <s v="Lambe"/>
    <n v="35.61"/>
    <n v="5.65"/>
    <x v="0"/>
    <s v="yes"/>
    <x v="0"/>
    <s v="Sep"/>
    <n v="2000"/>
    <n v="9"/>
    <d v="2000-09-09T00:00:00"/>
    <n v="22"/>
    <n v="0"/>
    <s v="tier - 2"/>
    <s v="tier - 3"/>
    <s v="R1012"/>
    <n v="5306.7"/>
    <x v="0"/>
    <n v="1"/>
    <x v="1"/>
    <x v="2"/>
  </r>
  <r>
    <x v="1721"/>
    <s v="Mr."/>
    <s v="Trent"/>
    <s v="Casto"/>
    <n v="37.56"/>
    <n v="5.88"/>
    <x v="0"/>
    <s v="yes"/>
    <x v="0"/>
    <s v="Aug"/>
    <n v="2004"/>
    <n v="22"/>
    <d v="2004-08-22T00:00:00"/>
    <n v="18"/>
    <n v="0"/>
    <s v="tier - 2"/>
    <s v="tier - 2"/>
    <s v="R1022"/>
    <n v="5293.67"/>
    <x v="0"/>
    <n v="1"/>
    <x v="1"/>
    <x v="1"/>
  </r>
  <r>
    <x v="1722"/>
    <s v="Ms."/>
    <s v="Julie"/>
    <s v="Martelli"/>
    <n v="15.49"/>
    <n v="9.6"/>
    <x v="0"/>
    <s v="No"/>
    <x v="0"/>
    <s v="Nov"/>
    <n v="1974"/>
    <n v="12"/>
    <d v="1974-11-12T00:00:00"/>
    <n v="48"/>
    <n v="0"/>
    <s v="tier - 2"/>
    <s v="tier - 2"/>
    <s v="R1012"/>
    <n v="5291.71"/>
    <x v="3"/>
    <n v="0"/>
    <x v="1"/>
    <x v="0"/>
  </r>
  <r>
    <x v="1723"/>
    <s v="Mr."/>
    <s v="Sawomir"/>
    <s v="Naskret"/>
    <n v="23.48"/>
    <n v="6.24"/>
    <x v="0"/>
    <s v="No"/>
    <x v="0"/>
    <s v="Sep"/>
    <n v="1987"/>
    <n v="1"/>
    <d v="1987-09-01T00:00:00"/>
    <n v="35"/>
    <n v="3"/>
    <s v="tier - 2"/>
    <s v="tier - 2"/>
    <s v="R1013"/>
    <n v="5275.86"/>
    <x v="2"/>
    <n v="1"/>
    <x v="1"/>
    <x v="1"/>
  </r>
  <r>
    <x v="1724"/>
    <s v="Ms."/>
    <s v="Micah"/>
    <s v="Morgan"/>
    <n v="30.02"/>
    <n v="7.63"/>
    <x v="1"/>
    <s v="No"/>
    <x v="0"/>
    <s v="Oct"/>
    <n v="1986"/>
    <n v="20"/>
    <d v="1986-10-20T00:00:00"/>
    <n v="36"/>
    <n v="0"/>
    <s v="tier - 2"/>
    <s v="tier - 3"/>
    <s v="R1012"/>
    <n v="5272.18"/>
    <x v="0"/>
    <n v="1"/>
    <x v="1"/>
    <x v="0"/>
  </r>
  <r>
    <x v="1725"/>
    <s v="Ms."/>
    <s v="Kelly H."/>
    <s v="Maloney"/>
    <n v="26.885000000000002"/>
    <n v="8.66"/>
    <x v="1"/>
    <s v="No"/>
    <x v="0"/>
    <s v="Sep"/>
    <n v="1986"/>
    <n v="20"/>
    <d v="1986-09-20T00:00:00"/>
    <n v="36"/>
    <n v="0"/>
    <s v="tier - 2"/>
    <s v="tier - 2"/>
    <s v="R1012"/>
    <n v="5267.82"/>
    <x v="1"/>
    <n v="1"/>
    <x v="1"/>
    <x v="0"/>
  </r>
  <r>
    <x v="1726"/>
    <s v="Ms."/>
    <s v="Lindsay M."/>
    <s v="Amherst"/>
    <n v="25.84"/>
    <n v="8.5500000000000007"/>
    <x v="1"/>
    <s v="No"/>
    <x v="0"/>
    <s v="Oct"/>
    <n v="1986"/>
    <n v="25"/>
    <d v="1986-10-25T00:00:00"/>
    <n v="36"/>
    <n v="0"/>
    <s v="tier - 2"/>
    <s v="tier - 2"/>
    <s v="R1012"/>
    <n v="5266.37"/>
    <x v="1"/>
    <n v="1"/>
    <x v="1"/>
    <x v="0"/>
  </r>
  <r>
    <x v="1727"/>
    <s v="Mr."/>
    <s v="Austen G"/>
    <s v="Davenport"/>
    <n v="27.454999999999998"/>
    <n v="4.54"/>
    <x v="0"/>
    <s v="No"/>
    <x v="0"/>
    <s v="Jul"/>
    <n v="1989"/>
    <n v="19"/>
    <d v="1989-07-19T00:00:00"/>
    <n v="33"/>
    <n v="2"/>
    <s v="tier - 2"/>
    <s v="tier - 2"/>
    <s v="R1012"/>
    <n v="5261.47"/>
    <x v="1"/>
    <n v="0"/>
    <x v="1"/>
    <x v="2"/>
  </r>
  <r>
    <x v="1728"/>
    <s v="Mr."/>
    <s v="Tory J."/>
    <s v="Johansen"/>
    <n v="24.605"/>
    <n v="5.7"/>
    <x v="0"/>
    <s v="No"/>
    <x v="0"/>
    <s v="Nov"/>
    <n v="1989"/>
    <n v="25"/>
    <d v="1989-11-25T00:00:00"/>
    <n v="33"/>
    <n v="2"/>
    <s v="tier - 2"/>
    <s v="tier - 2"/>
    <s v="R1012"/>
    <n v="5257.51"/>
    <x v="2"/>
    <n v="0"/>
    <x v="1"/>
    <x v="1"/>
  </r>
  <r>
    <x v="1729"/>
    <s v="Mr."/>
    <s v="Robert J."/>
    <s v="Bond"/>
    <n v="30.8"/>
    <n v="5.07"/>
    <x v="0"/>
    <s v="No"/>
    <x v="0"/>
    <s v="Jul"/>
    <n v="1990"/>
    <n v="6"/>
    <d v="1990-07-06T00:00:00"/>
    <n v="32"/>
    <n v="3"/>
    <s v="tier - 3"/>
    <s v="tier - 3"/>
    <s v="R1011"/>
    <n v="5253.52"/>
    <x v="0"/>
    <n v="0"/>
    <x v="1"/>
    <x v="2"/>
  </r>
  <r>
    <x v="1730"/>
    <s v="Ms."/>
    <s v="Steph"/>
    <s v="Reilly"/>
    <n v="34.799999999999997"/>
    <n v="4.38"/>
    <x v="0"/>
    <s v="No"/>
    <x v="0"/>
    <s v="Sep"/>
    <n v="1987"/>
    <n v="9"/>
    <d v="1987-09-09T00:00:00"/>
    <n v="35"/>
    <n v="1"/>
    <s v="tier - 2"/>
    <s v="tier - 3"/>
    <s v="R1011"/>
    <n v="5246.05"/>
    <x v="0"/>
    <n v="1"/>
    <x v="1"/>
    <x v="2"/>
  </r>
  <r>
    <x v="1731"/>
    <s v="Ms."/>
    <s v="Kate"/>
    <s v="Chandler"/>
    <n v="34.21"/>
    <n v="4.54"/>
    <x v="0"/>
    <s v="No"/>
    <x v="0"/>
    <s v="Jul"/>
    <n v="1987"/>
    <n v="5"/>
    <d v="1987-07-05T00:00:00"/>
    <n v="35"/>
    <n v="1"/>
    <s v="tier - 2"/>
    <s v="tier - 2"/>
    <s v="R1013"/>
    <n v="5245.23"/>
    <x v="0"/>
    <n v="1"/>
    <x v="1"/>
    <x v="2"/>
  </r>
  <r>
    <x v="1732"/>
    <s v="Ms."/>
    <s v="Kristina"/>
    <s v="Kaufmann"/>
    <n v="31"/>
    <n v="5.38"/>
    <x v="0"/>
    <s v="No"/>
    <x v="0"/>
    <s v="Dec"/>
    <n v="1987"/>
    <n v="26"/>
    <d v="1987-12-26T00:00:00"/>
    <n v="35"/>
    <n v="1"/>
    <s v="tier - 2"/>
    <s v="tier - 2"/>
    <s v="R1011"/>
    <n v="5240.7700000000004"/>
    <x v="0"/>
    <n v="1"/>
    <x v="1"/>
    <x v="2"/>
  </r>
  <r>
    <x v="1733"/>
    <s v="Ms."/>
    <s v="Flo"/>
    <s v="Barnes-Zurkinden"/>
    <n v="26.125"/>
    <n v="5.55"/>
    <x v="0"/>
    <s v="No"/>
    <x v="0"/>
    <s v="Jun"/>
    <n v="1987"/>
    <n v="29"/>
    <d v="1987-06-29T00:00:00"/>
    <n v="35"/>
    <n v="0"/>
    <s v="tier - 2"/>
    <s v="tier - 1"/>
    <s v="R1024"/>
    <n v="5227.99"/>
    <x v="1"/>
    <n v="1"/>
    <x v="1"/>
    <x v="2"/>
  </r>
  <r>
    <x v="1734"/>
    <s v="Mrs."/>
    <s v="Sarah P."/>
    <s v="Wolter"/>
    <n v="30.13"/>
    <n v="4.03"/>
    <x v="1"/>
    <s v="No"/>
    <x v="0"/>
    <s v="Jun"/>
    <n v="1995"/>
    <n v="6"/>
    <d v="1995-06-06T00:00:00"/>
    <n v="28"/>
    <n v="0"/>
    <s v="tier - 2"/>
    <s v="tier - 2"/>
    <s v="R1025"/>
    <n v="5216.4799999999996"/>
    <x v="0"/>
    <n v="1"/>
    <x v="1"/>
    <x v="2"/>
  </r>
  <r>
    <x v="1735"/>
    <s v="Ms."/>
    <s v="Anabel"/>
    <s v="Pearson"/>
    <n v="34.19"/>
    <n v="4.1900000000000004"/>
    <x v="0"/>
    <s v="No"/>
    <x v="0"/>
    <s v="Dec"/>
    <n v="1999"/>
    <n v="1"/>
    <d v="1999-12-01T00:00:00"/>
    <n v="23"/>
    <n v="0"/>
    <s v="tier - 2"/>
    <s v="tier - 1"/>
    <s v="R1012"/>
    <n v="5213.22"/>
    <x v="0"/>
    <n v="0"/>
    <x v="1"/>
    <x v="2"/>
  </r>
  <r>
    <x v="1736"/>
    <s v="Mr."/>
    <s v="Ian"/>
    <s v="Thomas"/>
    <n v="22.515000000000001"/>
    <n v="4.37"/>
    <x v="0"/>
    <s v="No"/>
    <x v="1"/>
    <s v="Jun"/>
    <n v="1993"/>
    <n v="17"/>
    <d v="1993-06-17T00:00:00"/>
    <n v="29"/>
    <n v="3"/>
    <s v="tier - 3"/>
    <s v="tier - 3"/>
    <s v="R1017"/>
    <n v="5209.58"/>
    <x v="2"/>
    <n v="1"/>
    <x v="1"/>
    <x v="2"/>
  </r>
  <r>
    <x v="1737"/>
    <s v="Mr."/>
    <s v="Alex"/>
    <s v="Leon"/>
    <n v="18.239999999999998"/>
    <n v="5.31"/>
    <x v="1"/>
    <s v="No"/>
    <x v="1"/>
    <s v="Oct"/>
    <n v="1983"/>
    <n v="24"/>
    <d v="1983-10-24T00:00:00"/>
    <n v="39"/>
    <n v="3"/>
    <s v="tier - 2"/>
    <s v="tier - 2"/>
    <s v="R1012"/>
    <n v="5207.97"/>
    <x v="3"/>
    <n v="1"/>
    <x v="1"/>
    <x v="2"/>
  </r>
  <r>
    <x v="1738"/>
    <s v="Mr."/>
    <s v="Richard J"/>
    <s v="Marriott"/>
    <n v="37.28"/>
    <n v="4.66"/>
    <x v="0"/>
    <s v="yes"/>
    <x v="0"/>
    <s v="Jun"/>
    <n v="2004"/>
    <n v="6"/>
    <d v="2004-06-06T00:00:00"/>
    <n v="19"/>
    <n v="0"/>
    <s v="tier - 2"/>
    <s v="tier - 2"/>
    <s v="R1022"/>
    <n v="5198.6899999999996"/>
    <x v="0"/>
    <n v="1"/>
    <x v="1"/>
    <x v="2"/>
  </r>
  <r>
    <x v="1739"/>
    <s v="Ms."/>
    <s v="Jacqueline N."/>
    <s v="Wilkins"/>
    <n v="18.2"/>
    <n v="6.19"/>
    <x v="0"/>
    <s v="No"/>
    <x v="1"/>
    <s v="Sep"/>
    <n v="1979"/>
    <n v="12"/>
    <d v="1979-09-12T00:00:00"/>
    <n v="43"/>
    <n v="2"/>
    <s v="tier - 2"/>
    <s v="tier - 2"/>
    <s v="R1013"/>
    <n v="5195.58"/>
    <x v="3"/>
    <n v="1"/>
    <x v="1"/>
    <x v="1"/>
  </r>
  <r>
    <x v="1740"/>
    <s v="Ms."/>
    <s v="Cindy"/>
    <s v="Saiter"/>
    <n v="20.53"/>
    <n v="4.8600000000000003"/>
    <x v="0"/>
    <s v="No"/>
    <x v="0"/>
    <s v="Oct"/>
    <n v="1984"/>
    <n v="16"/>
    <d v="1984-10-16T00:00:00"/>
    <n v="38"/>
    <n v="3"/>
    <s v="tier - 2"/>
    <s v="tier - 1"/>
    <s v="R1013"/>
    <n v="5177.12"/>
    <x v="2"/>
    <n v="1"/>
    <x v="1"/>
    <x v="2"/>
  </r>
  <r>
    <x v="1741"/>
    <s v="Ms."/>
    <s v="Marcia"/>
    <s v="Winrow"/>
    <n v="23.79"/>
    <n v="4.74"/>
    <x v="0"/>
    <s v="No"/>
    <x v="0"/>
    <s v="Aug"/>
    <n v="1991"/>
    <n v="29"/>
    <d v="1991-08-29T00:00:00"/>
    <n v="31"/>
    <n v="3"/>
    <s v="tier - 2"/>
    <s v="tier - 2"/>
    <s v="R1012"/>
    <n v="5166.96"/>
    <x v="2"/>
    <n v="0"/>
    <x v="1"/>
    <x v="2"/>
  </r>
  <r>
    <x v="1742"/>
    <s v="Ms."/>
    <s v="Samantha R."/>
    <s v="Gries"/>
    <n v="29.8"/>
    <n v="6.03"/>
    <x v="0"/>
    <s v="No"/>
    <x v="0"/>
    <s v="Oct"/>
    <n v="1990"/>
    <n v="9"/>
    <d v="1990-10-09T00:00:00"/>
    <n v="32"/>
    <n v="2"/>
    <s v="tier - 2"/>
    <s v="tier - 2"/>
    <s v="R1011"/>
    <n v="5152.13"/>
    <x v="1"/>
    <n v="0"/>
    <x v="1"/>
    <x v="1"/>
  </r>
  <r>
    <x v="1743"/>
    <s v="Ms."/>
    <s v="Katie"/>
    <s v="Strohschein"/>
    <n v="31.54"/>
    <n v="4.71"/>
    <x v="0"/>
    <s v="No"/>
    <x v="0"/>
    <s v="Aug"/>
    <n v="1990"/>
    <n v="22"/>
    <d v="1990-08-22T00:00:00"/>
    <n v="32"/>
    <n v="1"/>
    <s v="tier - 2"/>
    <s v="tier - 2"/>
    <s v="R1024"/>
    <n v="5148.55"/>
    <x v="0"/>
    <n v="0"/>
    <x v="1"/>
    <x v="2"/>
  </r>
  <r>
    <x v="1744"/>
    <s v="Mr."/>
    <s v="John P"/>
    <s v="Berger"/>
    <n v="20.82"/>
    <n v="5.55"/>
    <x v="0"/>
    <s v="No"/>
    <x v="0"/>
    <s v="Aug"/>
    <n v="1984"/>
    <n v="22"/>
    <d v="1984-08-22T00:00:00"/>
    <n v="38"/>
    <n v="3"/>
    <s v="tier - 2"/>
    <s v="tier - 1"/>
    <s v="R1013"/>
    <n v="5144.18"/>
    <x v="2"/>
    <n v="1"/>
    <x v="1"/>
    <x v="2"/>
  </r>
  <r>
    <x v="1745"/>
    <s v="Ms."/>
    <s v="Rachel"/>
    <s v="Coogan"/>
    <n v="38.83"/>
    <n v="4.78"/>
    <x v="0"/>
    <s v="No"/>
    <x v="1"/>
    <s v="Dec"/>
    <n v="1993"/>
    <n v="10"/>
    <d v="1993-12-10T00:00:00"/>
    <n v="29"/>
    <n v="3"/>
    <s v="tier - 2"/>
    <s v="tier - 2"/>
    <s v="R1013"/>
    <n v="5138.26"/>
    <x v="0"/>
    <n v="1"/>
    <x v="1"/>
    <x v="2"/>
  </r>
  <r>
    <x v="1746"/>
    <s v="Ms."/>
    <s v="Isabelle"/>
    <s v="Gagnon"/>
    <n v="23.44"/>
    <n v="4.6500000000000004"/>
    <x v="1"/>
    <s v="No"/>
    <x v="0"/>
    <s v="Sep"/>
    <n v="1988"/>
    <n v="15"/>
    <d v="1988-09-15T00:00:00"/>
    <n v="34"/>
    <n v="3"/>
    <s v="tier - 2"/>
    <s v="tier - 1"/>
    <s v="R1013"/>
    <n v="5136.75"/>
    <x v="2"/>
    <n v="1"/>
    <x v="1"/>
    <x v="2"/>
  </r>
  <r>
    <x v="1747"/>
    <s v="Mr."/>
    <s v="Neil"/>
    <s v="Pearson"/>
    <n v="24.13"/>
    <n v="5.2"/>
    <x v="0"/>
    <s v="No"/>
    <x v="0"/>
    <s v="Sep"/>
    <n v="1987"/>
    <n v="13"/>
    <d v="1987-09-13T00:00:00"/>
    <n v="35"/>
    <n v="1"/>
    <s v="tier - 1"/>
    <s v="tier - 2"/>
    <s v="R1012"/>
    <n v="5125.22"/>
    <x v="2"/>
    <n v="1"/>
    <x v="1"/>
    <x v="2"/>
  </r>
  <r>
    <x v="1748"/>
    <s v="Mr."/>
    <s v="Tom"/>
    <s v="Brian"/>
    <n v="42.13"/>
    <n v="4.54"/>
    <x v="1"/>
    <s v="No"/>
    <x v="0"/>
    <s v="Nov"/>
    <n v="1988"/>
    <n v="1"/>
    <d v="1988-11-01T00:00:00"/>
    <n v="34"/>
    <n v="2"/>
    <s v="tier - 2"/>
    <s v="tier - 3"/>
    <s v="R1013"/>
    <n v="5124.1899999999996"/>
    <x v="0"/>
    <n v="1"/>
    <x v="1"/>
    <x v="2"/>
  </r>
  <r>
    <x v="1749"/>
    <s v="Mr."/>
    <s v="Nathan"/>
    <s v="Brown"/>
    <n v="17.86"/>
    <n v="4.1100000000000003"/>
    <x v="0"/>
    <s v="No"/>
    <x v="0"/>
    <s v="Nov"/>
    <n v="1987"/>
    <n v="18"/>
    <d v="1987-11-18T00:00:00"/>
    <n v="35"/>
    <n v="1"/>
    <s v="tier - 2"/>
    <s v="tier - 2"/>
    <s v="R1012"/>
    <n v="5116.5"/>
    <x v="3"/>
    <n v="1"/>
    <x v="1"/>
    <x v="2"/>
  </r>
  <r>
    <x v="1750"/>
    <s v="Mrs."/>
    <s v="Kelli N"/>
    <s v="Fox"/>
    <n v="32.78"/>
    <n v="4.63"/>
    <x v="0"/>
    <s v="No"/>
    <x v="0"/>
    <s v="Jun"/>
    <n v="1999"/>
    <n v="19"/>
    <d v="1999-06-19T00:00:00"/>
    <n v="23"/>
    <n v="0"/>
    <s v="tier - 2"/>
    <s v="tier - 2"/>
    <s v="R1026"/>
    <n v="5087.92"/>
    <x v="0"/>
    <n v="0"/>
    <x v="1"/>
    <x v="2"/>
  </r>
  <r>
    <x v="1751"/>
    <s v="Mr."/>
    <s v="Scott M."/>
    <s v="Traver"/>
    <n v="23.9"/>
    <n v="6.06"/>
    <x v="1"/>
    <s v="No"/>
    <x v="1"/>
    <s v="Jul"/>
    <n v="1997"/>
    <n v="14"/>
    <d v="1997-07-14T00:00:00"/>
    <n v="25"/>
    <n v="5"/>
    <s v="tier - 3"/>
    <s v="tier - 2"/>
    <s v="R1011"/>
    <n v="5080.1000000000004"/>
    <x v="2"/>
    <n v="1"/>
    <x v="1"/>
    <x v="1"/>
  </r>
  <r>
    <x v="1752"/>
    <s v="Mr."/>
    <s v="Grant A"/>
    <s v="Quick"/>
    <n v="15.47"/>
    <n v="8.43"/>
    <x v="0"/>
    <s v="No"/>
    <x v="0"/>
    <s v="Nov"/>
    <n v="1978"/>
    <n v="22"/>
    <d v="1978-11-22T00:00:00"/>
    <n v="44"/>
    <n v="2"/>
    <s v="tier - 2"/>
    <s v="tier - 3"/>
    <s v="R1012"/>
    <n v="5077.1899999999996"/>
    <x v="3"/>
    <n v="0"/>
    <x v="1"/>
    <x v="0"/>
  </r>
  <r>
    <x v="1753"/>
    <s v="Mr."/>
    <s v="Jonathan C"/>
    <s v="Scott"/>
    <n v="28.54"/>
    <n v="5.51"/>
    <x v="0"/>
    <s v="No"/>
    <x v="1"/>
    <s v="Jun"/>
    <n v="1993"/>
    <n v="11"/>
    <d v="1993-06-11T00:00:00"/>
    <n v="29"/>
    <n v="0"/>
    <s v="tier - 2"/>
    <s v="tier - 1"/>
    <s v="R1021"/>
    <n v="5059.5600000000004"/>
    <x v="1"/>
    <n v="1"/>
    <x v="1"/>
    <x v="2"/>
  </r>
  <r>
    <x v="1754"/>
    <s v="Ms."/>
    <s v="Rachael M."/>
    <s v="Theriot"/>
    <n v="18.54"/>
    <n v="4.95"/>
    <x v="0"/>
    <s v="No"/>
    <x v="0"/>
    <s v="Sep"/>
    <n v="1980"/>
    <n v="7"/>
    <d v="1980-09-07T00:00:00"/>
    <n v="42"/>
    <n v="2"/>
    <s v="tier - 2"/>
    <s v="tier - 2"/>
    <s v="R1013"/>
    <n v="5054.05"/>
    <x v="2"/>
    <n v="0"/>
    <x v="1"/>
    <x v="2"/>
  </r>
  <r>
    <x v="1755"/>
    <s v="Ms."/>
    <s v="Pilar"/>
    <s v="Michalis"/>
    <n v="32.18"/>
    <n v="6.44"/>
    <x v="1"/>
    <s v="No"/>
    <x v="1"/>
    <s v="Jul"/>
    <n v="1997"/>
    <n v="29"/>
    <d v="1997-07-29T00:00:00"/>
    <n v="25"/>
    <n v="0"/>
    <s v="tier - 2"/>
    <s v="tier - 2"/>
    <s v="R1012"/>
    <n v="5045.1499999999996"/>
    <x v="0"/>
    <n v="1"/>
    <x v="1"/>
    <x v="0"/>
  </r>
  <r>
    <x v="1756"/>
    <s v="Mr."/>
    <s v="Kyle M"/>
    <s v="Hall"/>
    <n v="37.380000000000003"/>
    <n v="6.05"/>
    <x v="1"/>
    <s v="No"/>
    <x v="0"/>
    <s v="Oct"/>
    <n v="2001"/>
    <n v="16"/>
    <d v="2001-10-16T00:00:00"/>
    <n v="21"/>
    <n v="0"/>
    <s v="tier - 2"/>
    <s v="tier - 3"/>
    <s v="R1011"/>
    <n v="5043.13"/>
    <x v="0"/>
    <n v="0"/>
    <x v="1"/>
    <x v="1"/>
  </r>
  <r>
    <x v="1757"/>
    <s v="Mrs."/>
    <s v="Christie"/>
    <s v="Tjong Clemons"/>
    <n v="31.12"/>
    <n v="4.76"/>
    <x v="1"/>
    <s v="No"/>
    <x v="1"/>
    <s v="Dec"/>
    <n v="1997"/>
    <n v="4"/>
    <d v="1997-12-04T00:00:00"/>
    <n v="25"/>
    <n v="0"/>
    <s v="tier - 2"/>
    <s v="tier - 2"/>
    <s v="R1025"/>
    <n v="5038.57"/>
    <x v="0"/>
    <n v="1"/>
    <x v="1"/>
    <x v="2"/>
  </r>
  <r>
    <x v="1758"/>
    <s v="Mr."/>
    <s v="David A."/>
    <s v="Palma"/>
    <n v="22.01"/>
    <n v="6.72"/>
    <x v="1"/>
    <s v="No"/>
    <x v="0"/>
    <s v="Jun"/>
    <n v="1986"/>
    <n v="29"/>
    <d v="1986-06-29T00:00:00"/>
    <n v="36"/>
    <n v="3"/>
    <s v="tier - 2"/>
    <s v="tier - 2"/>
    <s v="R1013"/>
    <n v="5034.1000000000004"/>
    <x v="2"/>
    <n v="1"/>
    <x v="1"/>
    <x v="0"/>
  </r>
  <r>
    <x v="1759"/>
    <s v="Mr."/>
    <s v="Masahiro"/>
    <s v="Takaoka"/>
    <n v="27.645"/>
    <n v="5.7"/>
    <x v="0"/>
    <s v="No"/>
    <x v="0"/>
    <s v="Sep"/>
    <n v="1991"/>
    <n v="10"/>
    <d v="1991-09-10T00:00:00"/>
    <n v="31"/>
    <n v="2"/>
    <s v="tier - 3"/>
    <s v="tier - 1"/>
    <s v="R1016"/>
    <n v="5031.2700000000004"/>
    <x v="1"/>
    <n v="0"/>
    <x v="1"/>
    <x v="1"/>
  </r>
  <r>
    <x v="1760"/>
    <s v="Mr."/>
    <s v="Logan B."/>
    <s v="Sherman"/>
    <n v="29.64"/>
    <n v="5.31"/>
    <x v="1"/>
    <s v="No"/>
    <x v="0"/>
    <s v="Dec"/>
    <n v="1985"/>
    <n v="28"/>
    <d v="1985-12-28T00:00:00"/>
    <n v="37"/>
    <n v="0"/>
    <s v="tier - 1"/>
    <s v="tier - 2"/>
    <s v="R1012"/>
    <n v="5028.1499999999996"/>
    <x v="1"/>
    <n v="0"/>
    <x v="1"/>
    <x v="2"/>
  </r>
  <r>
    <x v="1761"/>
    <s v="Ms."/>
    <s v="Stephanie L."/>
    <s v="Andre"/>
    <n v="33.700000000000003"/>
    <n v="4.32"/>
    <x v="1"/>
    <s v="No"/>
    <x v="0"/>
    <s v="Nov"/>
    <n v="1988"/>
    <n v="9"/>
    <d v="1988-11-09T00:00:00"/>
    <n v="34"/>
    <n v="1"/>
    <s v="tier - 2"/>
    <s v="tier - 3"/>
    <s v="R1011"/>
    <n v="5012.47"/>
    <x v="0"/>
    <n v="1"/>
    <x v="1"/>
    <x v="2"/>
  </r>
  <r>
    <x v="1762"/>
    <s v="Ms."/>
    <s v="Angela H"/>
    <s v="Switt"/>
    <n v="27.5"/>
    <n v="4.2300000000000004"/>
    <x v="1"/>
    <s v="No"/>
    <x v="0"/>
    <s v="Jul"/>
    <n v="1988"/>
    <n v="8"/>
    <d v="1988-07-08T00:00:00"/>
    <n v="34"/>
    <n v="1"/>
    <s v="tier - 2"/>
    <s v="tier - 3"/>
    <s v="R1011"/>
    <n v="5003.8500000000004"/>
    <x v="1"/>
    <n v="1"/>
    <x v="1"/>
    <x v="2"/>
  </r>
  <r>
    <x v="1763"/>
    <s v="Ms."/>
    <s v="Britt K"/>
    <s v="Erickson"/>
    <n v="16.12"/>
    <n v="6.09"/>
    <x v="0"/>
    <s v="No"/>
    <x v="0"/>
    <s v="Jun"/>
    <n v="1977"/>
    <n v="9"/>
    <d v="1977-06-09T00:00:00"/>
    <n v="45"/>
    <n v="2"/>
    <s v="tier - 2"/>
    <s v="tier - 3"/>
    <s v="R1013"/>
    <n v="5003.7700000000004"/>
    <x v="3"/>
    <n v="0"/>
    <x v="1"/>
    <x v="1"/>
  </r>
  <r>
    <x v="1764"/>
    <s v="Ms."/>
    <s v="Joyce R."/>
    <s v="Miller"/>
    <n v="26.73"/>
    <n v="4.74"/>
    <x v="1"/>
    <s v="No"/>
    <x v="0"/>
    <s v="Sep"/>
    <n v="1988"/>
    <n v="4"/>
    <d v="1988-09-04T00:00:00"/>
    <n v="34"/>
    <n v="1"/>
    <s v="tier - 2"/>
    <s v="tier - 2"/>
    <s v="R1013"/>
    <n v="5002.78"/>
    <x v="1"/>
    <n v="1"/>
    <x v="1"/>
    <x v="2"/>
  </r>
  <r>
    <x v="1765"/>
    <s v="Mr."/>
    <s v="Ben"/>
    <s v="Whitbeck"/>
    <n v="37.25"/>
    <n v="6.23"/>
    <x v="1"/>
    <s v="No"/>
    <x v="0"/>
    <s v="Oct"/>
    <n v="2001"/>
    <n v="5"/>
    <d v="2001-10-05T00:00:00"/>
    <n v="21"/>
    <n v="0"/>
    <s v="tier - 2"/>
    <s v="tier - 2"/>
    <s v="R1011"/>
    <n v="4999.04"/>
    <x v="0"/>
    <n v="0"/>
    <x v="1"/>
    <x v="1"/>
  </r>
  <r>
    <x v="1766"/>
    <s v="Ms."/>
    <s v="Sarah M."/>
    <s v="Auer"/>
    <n v="23.56"/>
    <n v="5.45"/>
    <x v="1"/>
    <s v="No"/>
    <x v="0"/>
    <s v="Jun"/>
    <n v="1988"/>
    <n v="24"/>
    <d v="1988-06-24T00:00:00"/>
    <n v="34"/>
    <n v="0"/>
    <s v="tier - 2"/>
    <s v="tier - 3"/>
    <s v="R1024"/>
    <n v="4992.38"/>
    <x v="2"/>
    <n v="1"/>
    <x v="1"/>
    <x v="2"/>
  </r>
  <r>
    <x v="1767"/>
    <s v="Ms."/>
    <s v="Sarah"/>
    <s v="Attar"/>
    <n v="15.84"/>
    <n v="10.34"/>
    <x v="0"/>
    <s v="No"/>
    <x v="0"/>
    <s v="Nov"/>
    <n v="1973"/>
    <n v="7"/>
    <d v="1973-11-07T00:00:00"/>
    <n v="49"/>
    <n v="0"/>
    <s v="tier - 2"/>
    <s v="tier - 3"/>
    <s v="R1013"/>
    <n v="4985.22"/>
    <x v="3"/>
    <n v="2"/>
    <x v="1"/>
    <x v="0"/>
  </r>
  <r>
    <x v="1768"/>
    <s v="Ms."/>
    <s v="Katie"/>
    <s v="Misuraca"/>
    <n v="36.630000000000003"/>
    <n v="5.15"/>
    <x v="0"/>
    <s v="No"/>
    <x v="0"/>
    <s v="Aug"/>
    <n v="1991"/>
    <n v="30"/>
    <d v="1991-08-30T00:00:00"/>
    <n v="31"/>
    <n v="2"/>
    <s v="tier - 2"/>
    <s v="tier - 1"/>
    <s v="R1013"/>
    <n v="4949.76"/>
    <x v="0"/>
    <n v="0"/>
    <x v="1"/>
    <x v="2"/>
  </r>
  <r>
    <x v="1769"/>
    <s v="Ms."/>
    <s v="Michaela L"/>
    <s v="Spannaus"/>
    <n v="16.47"/>
    <n v="11.72"/>
    <x v="0"/>
    <s v="No"/>
    <x v="0"/>
    <s v="Jun"/>
    <n v="1974"/>
    <n v="26"/>
    <d v="1974-06-26T00:00:00"/>
    <n v="48"/>
    <n v="0"/>
    <s v="tier - 2"/>
    <s v="tier - 2"/>
    <s v="R1013"/>
    <n v="4942.0600000000004"/>
    <x v="3"/>
    <n v="0"/>
    <x v="1"/>
    <x v="0"/>
  </r>
  <r>
    <x v="1770"/>
    <s v="Ms."/>
    <s v="Shalaleh"/>
    <s v="Tarbiat"/>
    <n v="25.8"/>
    <n v="5.29"/>
    <x v="0"/>
    <s v="No"/>
    <x v="0"/>
    <s v="Nov"/>
    <n v="1991"/>
    <n v="27"/>
    <d v="1991-11-27T00:00:00"/>
    <n v="31"/>
    <n v="2"/>
    <s v="tier - 2"/>
    <s v="tier - 3"/>
    <s v="R1011"/>
    <n v="4934.71"/>
    <x v="1"/>
    <n v="0"/>
    <x v="1"/>
    <x v="2"/>
  </r>
  <r>
    <x v="1771"/>
    <s v="Ms."/>
    <s v="Karen"/>
    <s v="Pulkkinen"/>
    <n v="23.6"/>
    <n v="4.33"/>
    <x v="0"/>
    <s v="No"/>
    <x v="0"/>
    <s v="Aug"/>
    <n v="1991"/>
    <n v="23"/>
    <d v="1991-08-23T00:00:00"/>
    <n v="31"/>
    <n v="2"/>
    <s v="tier - 2"/>
    <s v="tier - 3"/>
    <s v="R1011"/>
    <n v="4931.6499999999996"/>
    <x v="2"/>
    <n v="0"/>
    <x v="1"/>
    <x v="2"/>
  </r>
  <r>
    <x v="1772"/>
    <s v="Ms."/>
    <s v="Zuzana"/>
    <s v="Trnovcova"/>
    <n v="32.11"/>
    <n v="6.24"/>
    <x v="0"/>
    <s v="No"/>
    <x v="1"/>
    <s v="Aug"/>
    <n v="1993"/>
    <n v="10"/>
    <d v="1993-08-10T00:00:00"/>
    <n v="29"/>
    <n v="2"/>
    <s v="tier - 2"/>
    <s v="tier - 2"/>
    <s v="R1012"/>
    <n v="4922.92"/>
    <x v="0"/>
    <n v="1"/>
    <x v="1"/>
    <x v="1"/>
  </r>
  <r>
    <x v="1773"/>
    <s v="Mr."/>
    <s v="Daniel J."/>
    <s v="Anthony"/>
    <n v="30.114999999999998"/>
    <n v="11.61"/>
    <x v="0"/>
    <s v="No"/>
    <x v="0"/>
    <s v="Aug"/>
    <n v="2002"/>
    <n v="21"/>
    <d v="2002-08-21T00:00:00"/>
    <n v="20"/>
    <n v="5"/>
    <s v="tier - 2"/>
    <s v="tier - 1"/>
    <s v="R1017"/>
    <n v="4915.0600000000004"/>
    <x v="0"/>
    <n v="0"/>
    <x v="1"/>
    <x v="0"/>
  </r>
  <r>
    <x v="1774"/>
    <s v="Ms."/>
    <s v="Alexandra"/>
    <s v="Hetrick"/>
    <n v="20.28"/>
    <n v="11.07"/>
    <x v="1"/>
    <s v="No"/>
    <x v="0"/>
    <s v="Oct"/>
    <n v="1981"/>
    <n v="18"/>
    <d v="1981-10-18T00:00:00"/>
    <n v="41"/>
    <n v="1"/>
    <s v="tier - 2"/>
    <s v="tier - 3"/>
    <s v="R1013"/>
    <n v="4911.8900000000003"/>
    <x v="2"/>
    <n v="0"/>
    <x v="1"/>
    <x v="0"/>
  </r>
  <r>
    <x v="1775"/>
    <s v="Ms."/>
    <s v="Jessica"/>
    <s v="Stern"/>
    <n v="20.234999999999999"/>
    <n v="5.19"/>
    <x v="0"/>
    <s v="No"/>
    <x v="1"/>
    <s v="Jul"/>
    <n v="1993"/>
    <n v="10"/>
    <d v="1993-07-10T00:00:00"/>
    <n v="29"/>
    <n v="2"/>
    <s v="tier - 2"/>
    <s v="tier - 1"/>
    <s v="R1012"/>
    <n v="4906.41"/>
    <x v="2"/>
    <n v="1"/>
    <x v="1"/>
    <x v="2"/>
  </r>
  <r>
    <x v="1776"/>
    <s v="Mr."/>
    <s v="Matthew M"/>
    <s v="Newman"/>
    <n v="25.27"/>
    <n v="5.7"/>
    <x v="1"/>
    <s v="No"/>
    <x v="0"/>
    <s v="Sep"/>
    <n v="1988"/>
    <n v="23"/>
    <d v="1988-09-23T00:00:00"/>
    <n v="34"/>
    <n v="1"/>
    <s v="tier - 3"/>
    <s v="tier - 3"/>
    <s v="R1012"/>
    <n v="4894.75"/>
    <x v="1"/>
    <n v="1"/>
    <x v="1"/>
    <x v="1"/>
  </r>
  <r>
    <x v="1777"/>
    <s v="Ms."/>
    <s v="Nadine A."/>
    <s v="Reasoner"/>
    <n v="24.24"/>
    <n v="6.15"/>
    <x v="0"/>
    <s v="No"/>
    <x v="0"/>
    <s v="Nov"/>
    <n v="1990"/>
    <n v="28"/>
    <d v="1990-11-28T00:00:00"/>
    <n v="32"/>
    <n v="3"/>
    <s v="tier - 2"/>
    <s v="tier - 3"/>
    <s v="R1013"/>
    <n v="4894.3900000000003"/>
    <x v="2"/>
    <n v="0"/>
    <x v="1"/>
    <x v="1"/>
  </r>
  <r>
    <x v="1778"/>
    <s v="Mr."/>
    <s v="Peter J. Jr."/>
    <s v="Mone"/>
    <n v="35.75"/>
    <n v="5.07"/>
    <x v="0"/>
    <s v="No"/>
    <x v="0"/>
    <s v="Jul"/>
    <n v="1989"/>
    <n v="10"/>
    <d v="1989-07-10T00:00:00"/>
    <n v="33"/>
    <n v="2"/>
    <s v="tier - 3"/>
    <s v="tier - 2"/>
    <s v="R1013"/>
    <n v="4890"/>
    <x v="0"/>
    <n v="0"/>
    <x v="1"/>
    <x v="2"/>
  </r>
  <r>
    <x v="1779"/>
    <s v="Ms."/>
    <s v="Colleen M"/>
    <s v="Powers"/>
    <n v="29.92"/>
    <n v="10.97"/>
    <x v="1"/>
    <s v="No"/>
    <x v="0"/>
    <s v="Oct"/>
    <n v="1986"/>
    <n v="27"/>
    <d v="1986-10-27T00:00:00"/>
    <n v="36"/>
    <n v="0"/>
    <s v="tier - 2"/>
    <s v="tier - 1"/>
    <s v="R1013"/>
    <n v="4889.04"/>
    <x v="1"/>
    <n v="1"/>
    <x v="1"/>
    <x v="0"/>
  </r>
  <r>
    <x v="1780"/>
    <s v="Ms."/>
    <s v="Julie A."/>
    <s v="Ulery"/>
    <n v="26.2"/>
    <n v="10.93"/>
    <x v="1"/>
    <s v="No"/>
    <x v="0"/>
    <s v="Dec"/>
    <n v="1986"/>
    <n v="23"/>
    <d v="1986-12-23T00:00:00"/>
    <n v="36"/>
    <n v="0"/>
    <s v="tier - 2"/>
    <s v="tier - 1"/>
    <s v="R1011"/>
    <n v="4883.87"/>
    <x v="1"/>
    <n v="1"/>
    <x v="1"/>
    <x v="0"/>
  </r>
  <r>
    <x v="1781"/>
    <s v="Mr."/>
    <s v="Douglas W"/>
    <s v="Haines"/>
    <n v="26.695"/>
    <n v="4.21"/>
    <x v="1"/>
    <s v="No"/>
    <x v="1"/>
    <s v="Sep"/>
    <n v="1997"/>
    <n v="29"/>
    <d v="1997-09-29T00:00:00"/>
    <n v="25"/>
    <n v="4"/>
    <s v="tier - 2"/>
    <s v="tier - 3"/>
    <s v="R1012"/>
    <n v="4877.9799999999996"/>
    <x v="1"/>
    <n v="1"/>
    <x v="1"/>
    <x v="2"/>
  </r>
  <r>
    <x v="1782"/>
    <s v="Ms."/>
    <s v="Catherine"/>
    <s v="Airoldi"/>
    <n v="23.16"/>
    <n v="5.5"/>
    <x v="0"/>
    <s v="No"/>
    <x v="0"/>
    <s v="Sep"/>
    <n v="1989"/>
    <n v="1"/>
    <d v="1989-09-01T00:00:00"/>
    <n v="33"/>
    <n v="3"/>
    <s v="tier - 2"/>
    <s v="tier - 3"/>
    <s v="R1011"/>
    <n v="4859.8900000000003"/>
    <x v="2"/>
    <n v="0"/>
    <x v="1"/>
    <x v="2"/>
  </r>
  <r>
    <x v="1783"/>
    <s v="Mr."/>
    <s v="James A"/>
    <s v="Mattis"/>
    <n v="32.585000000000001"/>
    <n v="4.93"/>
    <x v="1"/>
    <s v="No"/>
    <x v="0"/>
    <s v="Dec"/>
    <n v="1995"/>
    <n v="27"/>
    <d v="1995-12-27T00:00:00"/>
    <n v="27"/>
    <n v="3"/>
    <s v="tier - 2"/>
    <s v="tier - 3"/>
    <s v="R1017"/>
    <n v="4846.92"/>
    <x v="0"/>
    <n v="1"/>
    <x v="1"/>
    <x v="2"/>
  </r>
  <r>
    <x v="1784"/>
    <s v="Mr."/>
    <s v="Youngseong"/>
    <s v="Cho"/>
    <n v="33.97"/>
    <n v="5.6"/>
    <x v="1"/>
    <s v="No"/>
    <x v="0"/>
    <s v="Jun"/>
    <n v="2001"/>
    <n v="7"/>
    <d v="2001-06-07T00:00:00"/>
    <n v="22"/>
    <n v="0"/>
    <s v="tier - 2"/>
    <s v="tier - 3"/>
    <s v="R1021"/>
    <n v="4846.53"/>
    <x v="0"/>
    <n v="0"/>
    <x v="1"/>
    <x v="2"/>
  </r>
  <r>
    <x v="1785"/>
    <s v="Mr."/>
    <s v="John"/>
    <s v="Reumann"/>
    <n v="16.57"/>
    <n v="9.99"/>
    <x v="0"/>
    <s v="No"/>
    <x v="0"/>
    <s v="Sep"/>
    <n v="1974"/>
    <n v="11"/>
    <d v="1974-09-11T00:00:00"/>
    <n v="48"/>
    <n v="0"/>
    <s v="tier - 2"/>
    <s v="tier - 2"/>
    <s v="R1013"/>
    <n v="4844.67"/>
    <x v="3"/>
    <n v="0"/>
    <x v="1"/>
    <x v="0"/>
  </r>
  <r>
    <x v="1786"/>
    <s v="Mr."/>
    <s v="Brandon S."/>
    <s v="Cooper"/>
    <n v="17.55"/>
    <n v="5.93"/>
    <x v="0"/>
    <s v="No"/>
    <x v="1"/>
    <s v="Dec"/>
    <n v="1979"/>
    <n v="13"/>
    <d v="1979-12-13T00:00:00"/>
    <n v="43"/>
    <n v="2"/>
    <s v="tier - 2"/>
    <s v="tier - 3"/>
    <s v="R1013"/>
    <n v="4843.79"/>
    <x v="3"/>
    <n v="1"/>
    <x v="1"/>
    <x v="1"/>
  </r>
  <r>
    <x v="1787"/>
    <s v="Mr."/>
    <s v="Sean P"/>
    <s v="Kennedy"/>
    <n v="29.41"/>
    <n v="6.29"/>
    <x v="1"/>
    <s v="No"/>
    <x v="0"/>
    <s v="Sep"/>
    <n v="1995"/>
    <n v="29"/>
    <d v="1995-09-29T00:00:00"/>
    <n v="27"/>
    <n v="0"/>
    <s v="tier - 2"/>
    <s v="tier - 1"/>
    <s v="R1021"/>
    <n v="4840.95"/>
    <x v="1"/>
    <n v="1"/>
    <x v="1"/>
    <x v="1"/>
  </r>
  <r>
    <x v="1788"/>
    <s v="Mr."/>
    <s v="Scott"/>
    <s v="Cichon"/>
    <n v="17.91"/>
    <n v="5.65"/>
    <x v="0"/>
    <s v="No"/>
    <x v="0"/>
    <s v="Oct"/>
    <n v="1984"/>
    <n v="15"/>
    <d v="1984-10-15T00:00:00"/>
    <n v="38"/>
    <n v="3"/>
    <s v="tier - 2"/>
    <s v="tier - 1"/>
    <s v="R1012"/>
    <n v="4839.18"/>
    <x v="3"/>
    <n v="1"/>
    <x v="1"/>
    <x v="2"/>
  </r>
  <r>
    <x v="1789"/>
    <s v="Mr."/>
    <s v="Janez"/>
    <s v="Maroevic"/>
    <n v="31.57"/>
    <n v="6.15"/>
    <x v="0"/>
    <s v="No"/>
    <x v="0"/>
    <s v="Sep"/>
    <n v="1992"/>
    <n v="10"/>
    <d v="1992-09-10T00:00:00"/>
    <n v="30"/>
    <n v="3"/>
    <s v="tier - 3"/>
    <s v="tier - 2"/>
    <s v="R1013"/>
    <n v="4837.58"/>
    <x v="0"/>
    <n v="1"/>
    <x v="1"/>
    <x v="1"/>
  </r>
  <r>
    <x v="1790"/>
    <s v="Mr."/>
    <s v="John I. Jr."/>
    <s v="Martin"/>
    <n v="33.18"/>
    <n v="5.22"/>
    <x v="0"/>
    <s v="yes"/>
    <x v="0"/>
    <s v="Dec"/>
    <n v="2000"/>
    <n v="11"/>
    <d v="2000-12-11T00:00:00"/>
    <n v="22"/>
    <n v="0"/>
    <s v="tier - 2"/>
    <s v="tier - 2"/>
    <s v="R1021"/>
    <n v="4835.43"/>
    <x v="0"/>
    <n v="1"/>
    <x v="1"/>
    <x v="2"/>
  </r>
  <r>
    <x v="1791"/>
    <s v="Ms."/>
    <s v="Heather"/>
    <s v="Schulz"/>
    <n v="37"/>
    <n v="11.66"/>
    <x v="0"/>
    <s v="No"/>
    <x v="0"/>
    <s v="Jun"/>
    <n v="2002"/>
    <n v="27"/>
    <d v="2002-06-27T00:00:00"/>
    <n v="20"/>
    <n v="5"/>
    <s v="tier - 2"/>
    <s v="tier - 1"/>
    <s v="R1011"/>
    <n v="4830.63"/>
    <x v="0"/>
    <n v="0"/>
    <x v="1"/>
    <x v="0"/>
  </r>
  <r>
    <x v="1792"/>
    <s v="Mr."/>
    <s v="Michael"/>
    <s v="Capriolo"/>
    <n v="18.905000000000001"/>
    <n v="4.91"/>
    <x v="1"/>
    <s v="No"/>
    <x v="0"/>
    <s v="Dec"/>
    <n v="1995"/>
    <n v="1"/>
    <d v="1995-12-01T00:00:00"/>
    <n v="27"/>
    <n v="3"/>
    <s v="tier - 1"/>
    <s v="tier - 2"/>
    <s v="Unknown"/>
    <n v="4827.8999999999996"/>
    <x v="2"/>
    <n v="1"/>
    <x v="1"/>
    <x v="2"/>
  </r>
  <r>
    <x v="1793"/>
    <s v="Ms."/>
    <s v="Kathleen"/>
    <s v="Borleis"/>
    <n v="20.03"/>
    <n v="9.25"/>
    <x v="1"/>
    <s v="No"/>
    <x v="0"/>
    <s v="Jul"/>
    <n v="1981"/>
    <n v="3"/>
    <d v="1981-07-03T00:00:00"/>
    <n v="41"/>
    <n v="1"/>
    <s v="tier - 2"/>
    <s v="tier - 1"/>
    <s v="R1013"/>
    <n v="4827.1000000000004"/>
    <x v="2"/>
    <n v="0"/>
    <x v="1"/>
    <x v="0"/>
  </r>
  <r>
    <x v="1794"/>
    <s v="Mr."/>
    <s v="Ryan M"/>
    <s v="Kramer"/>
    <n v="16.7"/>
    <n v="11.48"/>
    <x v="0"/>
    <s v="No"/>
    <x v="0"/>
    <s v="Oct"/>
    <n v="1978"/>
    <n v="3"/>
    <d v="1978-10-03T00:00:00"/>
    <n v="44"/>
    <n v="2"/>
    <s v="tier - 2"/>
    <s v="tier - 3"/>
    <s v="R1013"/>
    <n v="4812.34"/>
    <x v="3"/>
    <n v="0"/>
    <x v="1"/>
    <x v="0"/>
  </r>
  <r>
    <x v="1795"/>
    <s v="Ms."/>
    <s v="Sara"/>
    <s v="Conrad"/>
    <n v="39.82"/>
    <n v="6.06"/>
    <x v="0"/>
    <s v="No"/>
    <x v="0"/>
    <s v="Dec"/>
    <n v="1989"/>
    <n v="16"/>
    <d v="1989-12-16T00:00:00"/>
    <n v="33"/>
    <n v="1"/>
    <s v="tier - 2"/>
    <s v="tier - 1"/>
    <s v="R1013"/>
    <n v="4795.66"/>
    <x v="0"/>
    <n v="0"/>
    <x v="1"/>
    <x v="1"/>
  </r>
  <r>
    <x v="1796"/>
    <s v="Mr."/>
    <s v="Deniz"/>
    <s v="Karakoyunlu"/>
    <n v="22.04"/>
    <n v="5.86"/>
    <x v="0"/>
    <s v="No"/>
    <x v="0"/>
    <s v="Jun"/>
    <n v="1987"/>
    <n v="22"/>
    <d v="1987-06-22T00:00:00"/>
    <n v="35"/>
    <n v="3"/>
    <s v="tier - 2"/>
    <s v="tier - 3"/>
    <s v="R1013"/>
    <n v="4787.42"/>
    <x v="2"/>
    <n v="1"/>
    <x v="1"/>
    <x v="1"/>
  </r>
  <r>
    <x v="1797"/>
    <s v="Ms."/>
    <s v="Shannon L."/>
    <s v="Desrosiers"/>
    <n v="28.27"/>
    <n v="5.33"/>
    <x v="0"/>
    <s v="No"/>
    <x v="0"/>
    <s v="Dec"/>
    <n v="1989"/>
    <n v="9"/>
    <d v="1989-12-09T00:00:00"/>
    <n v="33"/>
    <n v="1"/>
    <s v="tier - 2"/>
    <s v="tier - 3"/>
    <s v="R1013"/>
    <n v="4779.6000000000004"/>
    <x v="1"/>
    <n v="0"/>
    <x v="1"/>
    <x v="2"/>
  </r>
  <r>
    <x v="1798"/>
    <s v="Ms."/>
    <s v="Kaitlin M."/>
    <s v="O'Mara"/>
    <n v="18.5"/>
    <n v="5.33"/>
    <x v="0"/>
    <s v="No"/>
    <x v="0"/>
    <s v="Aug"/>
    <n v="1989"/>
    <n v="1"/>
    <d v="1989-08-01T00:00:00"/>
    <n v="33"/>
    <n v="1"/>
    <s v="tier - 2"/>
    <s v="tier - 3"/>
    <s v="R1011"/>
    <n v="4766.0200000000004"/>
    <x v="2"/>
    <n v="0"/>
    <x v="1"/>
    <x v="2"/>
  </r>
  <r>
    <x v="1799"/>
    <s v="Mr."/>
    <s v="Alfredo"/>
    <s v="Shabot Marcos"/>
    <n v="38.6"/>
    <n v="6.02"/>
    <x v="0"/>
    <s v="No"/>
    <x v="0"/>
    <s v="Sep"/>
    <n v="1987"/>
    <n v="27"/>
    <d v="1987-09-27T00:00:00"/>
    <n v="35"/>
    <n v="1"/>
    <s v="tier - 3"/>
    <s v="tier - 3"/>
    <s v="R1011"/>
    <n v="4762.33"/>
    <x v="0"/>
    <n v="1"/>
    <x v="1"/>
    <x v="1"/>
  </r>
  <r>
    <x v="1800"/>
    <s v="Ms."/>
    <s v="Kristen"/>
    <s v="Comment"/>
    <n v="43.12"/>
    <n v="6.25"/>
    <x v="0"/>
    <s v="No"/>
    <x v="0"/>
    <s v="Aug"/>
    <n v="1992"/>
    <n v="16"/>
    <d v="1992-08-16T00:00:00"/>
    <n v="30"/>
    <n v="2"/>
    <s v="tier - 2"/>
    <s v="tier - 3"/>
    <s v="R1013"/>
    <n v="4753.6400000000003"/>
    <x v="0"/>
    <n v="1"/>
    <x v="1"/>
    <x v="1"/>
  </r>
  <r>
    <x v="1801"/>
    <s v="Mr."/>
    <s v="Daniel"/>
    <s v="Moss"/>
    <n v="30.5"/>
    <n v="4.8099999999999996"/>
    <x v="0"/>
    <s v="No"/>
    <x v="0"/>
    <s v="Nov"/>
    <n v="1987"/>
    <n v="22"/>
    <d v="1987-11-22T00:00:00"/>
    <n v="35"/>
    <n v="1"/>
    <s v="tier - 3"/>
    <s v="tier - 1"/>
    <s v="R1011"/>
    <n v="4751.07"/>
    <x v="0"/>
    <n v="1"/>
    <x v="1"/>
    <x v="2"/>
  </r>
  <r>
    <x v="1802"/>
    <s v="Mr."/>
    <s v="Jonathan"/>
    <s v="Guzman"/>
    <n v="27.61"/>
    <n v="4.5999999999999996"/>
    <x v="0"/>
    <s v="No"/>
    <x v="0"/>
    <s v="Sep"/>
    <n v="1987"/>
    <n v="2"/>
    <d v="1987-09-02T00:00:00"/>
    <n v="35"/>
    <n v="1"/>
    <s v="tier - 2"/>
    <s v="tier - 2"/>
    <s v="R1013"/>
    <n v="4747.05"/>
    <x v="1"/>
    <n v="1"/>
    <x v="1"/>
    <x v="2"/>
  </r>
  <r>
    <x v="1803"/>
    <s v="Mr."/>
    <s v="Troy"/>
    <s v="Cox"/>
    <n v="27.1"/>
    <n v="5.08"/>
    <x v="0"/>
    <s v="No"/>
    <x v="0"/>
    <s v="Jun"/>
    <n v="1987"/>
    <n v="5"/>
    <d v="1987-06-05T00:00:00"/>
    <n v="36"/>
    <n v="1"/>
    <s v="tier - 2"/>
    <s v="tier - 2"/>
    <s v="R1011"/>
    <n v="4746.34"/>
    <x v="1"/>
    <n v="1"/>
    <x v="1"/>
    <x v="2"/>
  </r>
  <r>
    <x v="1804"/>
    <s v="Mr."/>
    <s v="Daniel C"/>
    <s v="Clash"/>
    <n v="35.93"/>
    <n v="5.43"/>
    <x v="0"/>
    <s v="yes"/>
    <x v="0"/>
    <s v="Nov"/>
    <n v="2004"/>
    <n v="24"/>
    <d v="2004-11-24T00:00:00"/>
    <n v="18"/>
    <n v="0"/>
    <s v="tier - 2"/>
    <s v="tier - 3"/>
    <s v="R1021"/>
    <n v="4740.78"/>
    <x v="0"/>
    <n v="1"/>
    <x v="1"/>
    <x v="2"/>
  </r>
  <r>
    <x v="1805"/>
    <s v="Ms."/>
    <s v="Lauren"/>
    <s v="Blankenship"/>
    <n v="32.68"/>
    <n v="5.44"/>
    <x v="0"/>
    <s v="No"/>
    <x v="0"/>
    <s v="Oct"/>
    <n v="1991"/>
    <n v="12"/>
    <d v="1991-10-12T00:00:00"/>
    <n v="31"/>
    <n v="1"/>
    <s v="tier - 2"/>
    <s v="tier - 3"/>
    <s v="R1012"/>
    <n v="4738.2700000000004"/>
    <x v="0"/>
    <n v="0"/>
    <x v="1"/>
    <x v="2"/>
  </r>
  <r>
    <x v="1806"/>
    <s v="Ms."/>
    <s v="Jennefer"/>
    <s v="Lloyd"/>
    <n v="20.74"/>
    <n v="11.69"/>
    <x v="1"/>
    <s v="No"/>
    <x v="0"/>
    <s v="Sep"/>
    <n v="1986"/>
    <n v="5"/>
    <d v="1986-09-05T00:00:00"/>
    <n v="36"/>
    <n v="3"/>
    <s v="tier - 2"/>
    <s v="tier - 1"/>
    <s v="R1013"/>
    <n v="4734.6400000000003"/>
    <x v="2"/>
    <n v="1"/>
    <x v="1"/>
    <x v="0"/>
  </r>
  <r>
    <x v="1807"/>
    <s v="Ms."/>
    <s v="Tracey L."/>
    <s v="Kong"/>
    <n v="15.57"/>
    <n v="6.07"/>
    <x v="0"/>
    <s v="No"/>
    <x v="0"/>
    <s v="Jul"/>
    <n v="1980"/>
    <n v="2"/>
    <d v="1980-07-02T00:00:00"/>
    <n v="42"/>
    <n v="2"/>
    <s v="tier - 2"/>
    <s v="tier - 3"/>
    <s v="R1012"/>
    <n v="4728.71"/>
    <x v="3"/>
    <n v="0"/>
    <x v="1"/>
    <x v="1"/>
  </r>
  <r>
    <x v="1808"/>
    <s v="Ms."/>
    <s v="Ashley"/>
    <s v="Benson"/>
    <n v="23.844999999999999"/>
    <n v="4.3600000000000003"/>
    <x v="0"/>
    <s v="No"/>
    <x v="0"/>
    <s v="Aug"/>
    <n v="1994"/>
    <n v="12"/>
    <d v="1994-08-12T00:00:00"/>
    <n v="28"/>
    <n v="2"/>
    <s v="tier - 2"/>
    <s v="tier - 1"/>
    <s v="R1012"/>
    <n v="4719.74"/>
    <x v="2"/>
    <n v="0"/>
    <x v="1"/>
    <x v="2"/>
  </r>
  <r>
    <x v="1809"/>
    <s v="Ms."/>
    <s v="Cindy"/>
    <s v="Huntington"/>
    <n v="22.895"/>
    <n v="5.24"/>
    <x v="0"/>
    <s v="No"/>
    <x v="0"/>
    <s v="Sep"/>
    <n v="1992"/>
    <n v="28"/>
    <d v="1992-09-28T00:00:00"/>
    <n v="30"/>
    <n v="1"/>
    <s v="tier - 2"/>
    <s v="tier - 2"/>
    <s v="R1024"/>
    <n v="4719.5200000000004"/>
    <x v="2"/>
    <n v="1"/>
    <x v="1"/>
    <x v="2"/>
  </r>
  <r>
    <x v="1810"/>
    <s v="Ms."/>
    <s v="Esther"/>
    <s v="Kendall"/>
    <n v="21.945"/>
    <n v="5.37"/>
    <x v="0"/>
    <s v="No"/>
    <x v="0"/>
    <s v="Oct"/>
    <n v="1992"/>
    <n v="9"/>
    <d v="1992-10-09T00:00:00"/>
    <n v="30"/>
    <n v="1"/>
    <s v="tier - 2"/>
    <s v="tier - 3"/>
    <s v="R1024"/>
    <n v="4718.2"/>
    <x v="2"/>
    <n v="1"/>
    <x v="1"/>
    <x v="2"/>
  </r>
  <r>
    <x v="1811"/>
    <s v="Ms."/>
    <s v="Jackie"/>
    <s v="Gast"/>
    <n v="19.47"/>
    <n v="6.6"/>
    <x v="1"/>
    <s v="No"/>
    <x v="0"/>
    <s v="Aug"/>
    <n v="1981"/>
    <n v="12"/>
    <d v="1981-08-12T00:00:00"/>
    <n v="41"/>
    <n v="1"/>
    <s v="tier - 2"/>
    <s v="tier - 3"/>
    <s v="R1011"/>
    <n v="4712.12"/>
    <x v="2"/>
    <n v="0"/>
    <x v="1"/>
    <x v="0"/>
  </r>
  <r>
    <x v="1812"/>
    <s v="Mr."/>
    <s v="Timothy P."/>
    <s v="Scanlin"/>
    <n v="15.61"/>
    <n v="5.77"/>
    <x v="0"/>
    <s v="No"/>
    <x v="0"/>
    <s v="Dec"/>
    <n v="1977"/>
    <n v="4"/>
    <d v="1977-12-04T00:00:00"/>
    <n v="45"/>
    <n v="2"/>
    <s v="tier - 2"/>
    <s v="tier - 3"/>
    <s v="R1013"/>
    <n v="4699.47"/>
    <x v="3"/>
    <n v="0"/>
    <x v="1"/>
    <x v="1"/>
  </r>
  <r>
    <x v="1813"/>
    <s v="Ms."/>
    <s v="Lauren"/>
    <s v="Philbrook"/>
    <n v="28.6"/>
    <n v="6.08"/>
    <x v="0"/>
    <s v="No"/>
    <x v="1"/>
    <s v="Jun"/>
    <n v="2003"/>
    <n v="22"/>
    <d v="2003-06-22T00:00:00"/>
    <n v="19"/>
    <n v="5"/>
    <s v="tier - 2"/>
    <s v="tier - 3"/>
    <s v="R1011"/>
    <n v="4687.8"/>
    <x v="1"/>
    <n v="1"/>
    <x v="1"/>
    <x v="1"/>
  </r>
  <r>
    <x v="1814"/>
    <s v="Mr."/>
    <s v="Benjamin"/>
    <s v="Cowan"/>
    <n v="46.53"/>
    <n v="4.16"/>
    <x v="0"/>
    <s v="No"/>
    <x v="0"/>
    <s v="Sep"/>
    <n v="1990"/>
    <n v="4"/>
    <d v="1990-09-04T00:00:00"/>
    <n v="32"/>
    <n v="2"/>
    <s v="tier - 3"/>
    <s v="tier - 3"/>
    <s v="R1013"/>
    <n v="4686.3900000000003"/>
    <x v="0"/>
    <n v="0"/>
    <x v="1"/>
    <x v="2"/>
  </r>
  <r>
    <x v="1815"/>
    <s v="Mr."/>
    <s v="Hugo M"/>
    <s v="Sousa"/>
    <n v="34.99"/>
    <n v="5.0999999999999996"/>
    <x v="0"/>
    <s v="No"/>
    <x v="1"/>
    <s v="Oct"/>
    <n v="2003"/>
    <n v="4"/>
    <d v="2003-10-04T00:00:00"/>
    <n v="19"/>
    <n v="0"/>
    <s v="tier - 2"/>
    <s v="tier - 1"/>
    <s v="R1021"/>
    <n v="4678.8"/>
    <x v="0"/>
    <n v="1"/>
    <x v="1"/>
    <x v="2"/>
  </r>
  <r>
    <x v="1816"/>
    <s v="Mr."/>
    <s v="Daniel J. Jr."/>
    <s v="Stanton"/>
    <n v="17.05"/>
    <n v="5.3"/>
    <x v="0"/>
    <s v="No"/>
    <x v="1"/>
    <s v="Oct"/>
    <n v="1979"/>
    <n v="18"/>
    <d v="1979-10-18T00:00:00"/>
    <n v="43"/>
    <n v="2"/>
    <s v="tier - 2"/>
    <s v="tier - 1"/>
    <s v="R1013"/>
    <n v="4674.2"/>
    <x v="3"/>
    <n v="1"/>
    <x v="1"/>
    <x v="2"/>
  </r>
  <r>
    <x v="1817"/>
    <s v="Mr."/>
    <s v="Justin R"/>
    <s v="Mollak"/>
    <n v="37.18"/>
    <n v="4.9000000000000004"/>
    <x v="0"/>
    <s v="No"/>
    <x v="0"/>
    <s v="Jul"/>
    <n v="1990"/>
    <n v="13"/>
    <d v="1990-07-13T00:00:00"/>
    <n v="32"/>
    <n v="2"/>
    <s v="tier - 2"/>
    <s v="tier - 1"/>
    <s v="R1013"/>
    <n v="4673.3900000000003"/>
    <x v="0"/>
    <n v="0"/>
    <x v="1"/>
    <x v="2"/>
  </r>
  <r>
    <x v="1818"/>
    <s v="Mr."/>
    <s v="Colin"/>
    <s v="Bell"/>
    <n v="35.200000000000003"/>
    <n v="5.55"/>
    <x v="0"/>
    <s v="No"/>
    <x v="0"/>
    <s v="Sep"/>
    <n v="1990"/>
    <n v="26"/>
    <d v="1990-09-26T00:00:00"/>
    <n v="32"/>
    <n v="2"/>
    <s v="tier - 2"/>
    <s v="tier - 2"/>
    <s v="R1011"/>
    <n v="4670.6400000000003"/>
    <x v="0"/>
    <n v="0"/>
    <x v="1"/>
    <x v="2"/>
  </r>
  <r>
    <x v="1819"/>
    <s v="Mr."/>
    <s v="Rob"/>
    <s v="Weston"/>
    <n v="37.335000000000001"/>
    <n v="4.95"/>
    <x v="0"/>
    <s v="No"/>
    <x v="0"/>
    <s v="Aug"/>
    <n v="1990"/>
    <n v="5"/>
    <d v="1990-08-05T00:00:00"/>
    <n v="32"/>
    <n v="1"/>
    <s v="tier - 3"/>
    <s v="tier - 3"/>
    <s v="R1016"/>
    <n v="4667.6099999999997"/>
    <x v="0"/>
    <n v="0"/>
    <x v="1"/>
    <x v="2"/>
  </r>
  <r>
    <x v="1820"/>
    <s v="Mr."/>
    <s v="Patrick"/>
    <s v="Rabuzzi"/>
    <n v="27.265000000000001"/>
    <n v="6.46"/>
    <x v="1"/>
    <s v="No"/>
    <x v="0"/>
    <s v="Oct"/>
    <n v="1996"/>
    <n v="25"/>
    <d v="1996-10-25T00:00:00"/>
    <n v="26"/>
    <n v="3"/>
    <s v="tier - 2"/>
    <s v="tier - 1"/>
    <s v="R1017"/>
    <n v="4661.29"/>
    <x v="1"/>
    <n v="0"/>
    <x v="1"/>
    <x v="0"/>
  </r>
  <r>
    <x v="1821"/>
    <s v="Mr."/>
    <s v="Austin D"/>
    <s v="Hendrix"/>
    <n v="30.8"/>
    <n v="4.9000000000000004"/>
    <x v="1"/>
    <s v="No"/>
    <x v="0"/>
    <s v="Jun"/>
    <n v="1985"/>
    <n v="22"/>
    <d v="1985-06-22T00:00:00"/>
    <n v="37"/>
    <n v="0"/>
    <s v="tier - 1"/>
    <s v="tier - 1"/>
    <s v="R1011"/>
    <n v="4646.76"/>
    <x v="0"/>
    <n v="0"/>
    <x v="1"/>
    <x v="2"/>
  </r>
  <r>
    <x v="1822"/>
    <s v="Ms."/>
    <s v="Brittany"/>
    <s v="Van Nielen"/>
    <n v="30.21"/>
    <n v="5.21"/>
    <x v="0"/>
    <s v="No"/>
    <x v="0"/>
    <s v="Jun"/>
    <n v="1998"/>
    <n v="29"/>
    <d v="1998-06-29T00:00:00"/>
    <n v="24"/>
    <n v="3"/>
    <s v="tier - 2"/>
    <s v="tier - 1"/>
    <s v="R1012"/>
    <n v="4618.08"/>
    <x v="0"/>
    <n v="1"/>
    <x v="1"/>
    <x v="2"/>
  </r>
  <r>
    <x v="1823"/>
    <s v="Mr."/>
    <s v="Matthew T"/>
    <s v="Blanton"/>
    <n v="35.340000000000003"/>
    <n v="4.13"/>
    <x v="0"/>
    <s v="yes"/>
    <x v="0"/>
    <s v="Jul"/>
    <n v="2000"/>
    <n v="2"/>
    <d v="2000-07-02T00:00:00"/>
    <n v="22"/>
    <n v="0"/>
    <s v="tier - 2"/>
    <s v="tier - 3"/>
    <s v="R1011"/>
    <n v="4608.03"/>
    <x v="0"/>
    <n v="1"/>
    <x v="1"/>
    <x v="2"/>
  </r>
  <r>
    <x v="1824"/>
    <s v="Ms."/>
    <s v="Becky G."/>
    <s v="Schout"/>
    <n v="26.695"/>
    <n v="5.28"/>
    <x v="0"/>
    <s v="No"/>
    <x v="0"/>
    <s v="Sep"/>
    <n v="1989"/>
    <n v="18"/>
    <d v="1989-09-18T00:00:00"/>
    <n v="33"/>
    <n v="0"/>
    <s v="tier - 2"/>
    <s v="tier - 2"/>
    <s v="R1012"/>
    <n v="4571.41"/>
    <x v="1"/>
    <n v="0"/>
    <x v="1"/>
    <x v="2"/>
  </r>
  <r>
    <x v="1825"/>
    <s v="Ms."/>
    <s v="Virginie"/>
    <s v="Schmaltz"/>
    <n v="29.355"/>
    <n v="4.68"/>
    <x v="1"/>
    <s v="No"/>
    <x v="0"/>
    <s v="Dec"/>
    <n v="1996"/>
    <n v="25"/>
    <d v="1996-12-25T00:00:00"/>
    <n v="26"/>
    <n v="2"/>
    <s v="tier - 2"/>
    <s v="tier - 2"/>
    <s v="R1024"/>
    <n v="4564.1899999999996"/>
    <x v="1"/>
    <n v="0"/>
    <x v="1"/>
    <x v="2"/>
  </r>
  <r>
    <x v="1826"/>
    <s v="Ms."/>
    <s v="Allison A"/>
    <s v="Eagen"/>
    <n v="29.59"/>
    <n v="4.0599999999999996"/>
    <x v="0"/>
    <s v="No"/>
    <x v="0"/>
    <s v="Sep"/>
    <n v="1990"/>
    <n v="20"/>
    <d v="1990-09-20T00:00:00"/>
    <n v="32"/>
    <n v="1"/>
    <s v="tier - 2"/>
    <s v="tier - 2"/>
    <s v="R1013"/>
    <n v="4562.84"/>
    <x v="1"/>
    <n v="0"/>
    <x v="1"/>
    <x v="2"/>
  </r>
  <r>
    <x v="1827"/>
    <s v="Ms."/>
    <s v="Julie"/>
    <s v="Rotramel"/>
    <n v="31.35"/>
    <n v="4.2"/>
    <x v="0"/>
    <s v="yes"/>
    <x v="0"/>
    <s v="Dec"/>
    <n v="2004"/>
    <n v="22"/>
    <d v="2004-12-22T00:00:00"/>
    <n v="18"/>
    <n v="4"/>
    <s v="tier - 2"/>
    <s v="tier - 2"/>
    <s v="R1024"/>
    <n v="4561.1899999999996"/>
    <x v="0"/>
    <n v="1"/>
    <x v="1"/>
    <x v="2"/>
  </r>
  <r>
    <x v="1828"/>
    <s v="Ms."/>
    <s v="Katherine"/>
    <s v="Prevost"/>
    <n v="20.52"/>
    <n v="4.83"/>
    <x v="0"/>
    <s v="No"/>
    <x v="0"/>
    <s v="Nov"/>
    <n v="1990"/>
    <n v="17"/>
    <d v="1990-11-17T00:00:00"/>
    <n v="32"/>
    <n v="0"/>
    <s v="tier - 2"/>
    <s v="tier - 1"/>
    <s v="R1024"/>
    <n v="4544.2299999999996"/>
    <x v="2"/>
    <n v="0"/>
    <x v="1"/>
    <x v="2"/>
  </r>
  <r>
    <x v="1829"/>
    <s v="Mr."/>
    <s v="Caleb"/>
    <s v="Boyd"/>
    <n v="42.9"/>
    <n v="4.87"/>
    <x v="1"/>
    <s v="No"/>
    <x v="0"/>
    <s v="Jun"/>
    <n v="1988"/>
    <n v="13"/>
    <d v="1988-06-13T00:00:00"/>
    <n v="34"/>
    <n v="1"/>
    <s v="tier - 2"/>
    <s v="tier - 2"/>
    <s v="R1011"/>
    <n v="4536.26"/>
    <x v="0"/>
    <n v="1"/>
    <x v="1"/>
    <x v="2"/>
  </r>
  <r>
    <x v="1830"/>
    <s v="Ms."/>
    <s v="Jaime"/>
    <s v="Dawes"/>
    <n v="24.6"/>
    <n v="5.86"/>
    <x v="0"/>
    <s v="No"/>
    <x v="1"/>
    <s v="Jun"/>
    <n v="1993"/>
    <n v="29"/>
    <d v="1993-06-29T00:00:00"/>
    <n v="29"/>
    <n v="2"/>
    <s v="tier - 2"/>
    <s v="tier - 1"/>
    <s v="R1011"/>
    <n v="4529.4799999999996"/>
    <x v="2"/>
    <n v="1"/>
    <x v="1"/>
    <x v="1"/>
  </r>
  <r>
    <x v="1831"/>
    <s v="Ms."/>
    <s v="Hannah"/>
    <s v="Jennings"/>
    <n v="28.405000000000001"/>
    <n v="4.12"/>
    <x v="0"/>
    <s v="No"/>
    <x v="0"/>
    <s v="Aug"/>
    <n v="1992"/>
    <n v="13"/>
    <d v="1992-08-13T00:00:00"/>
    <n v="30"/>
    <n v="1"/>
    <s v="tier - 2"/>
    <s v="tier - 2"/>
    <s v="R1012"/>
    <n v="4527.18"/>
    <x v="1"/>
    <n v="1"/>
    <x v="1"/>
    <x v="2"/>
  </r>
  <r>
    <x v="1832"/>
    <s v="Mr."/>
    <s v="Zachariah"/>
    <s v="Nyambaso"/>
    <n v="34.674999999999997"/>
    <n v="5.71"/>
    <x v="1"/>
    <s v="No"/>
    <x v="0"/>
    <s v="Dec"/>
    <n v="1988"/>
    <n v="21"/>
    <d v="1988-12-21T00:00:00"/>
    <n v="34"/>
    <n v="0"/>
    <s v="tier - 2"/>
    <s v="tier - 2"/>
    <s v="R1017"/>
    <n v="4518.83"/>
    <x v="0"/>
    <n v="1"/>
    <x v="1"/>
    <x v="1"/>
  </r>
  <r>
    <x v="1833"/>
    <s v="Ms."/>
    <s v="Patricia A"/>
    <s v="Shaffer"/>
    <n v="18.850000000000001"/>
    <n v="6.03"/>
    <x v="0"/>
    <s v="No"/>
    <x v="0"/>
    <s v="Dec"/>
    <n v="1987"/>
    <n v="5"/>
    <d v="1987-12-05T00:00:00"/>
    <n v="35"/>
    <n v="3"/>
    <s v="tier - 2"/>
    <s v="tier - 3"/>
    <s v="R1012"/>
    <n v="4518.7700000000004"/>
    <x v="2"/>
    <n v="1"/>
    <x v="1"/>
    <x v="1"/>
  </r>
  <r>
    <x v="1834"/>
    <s v="Mrs."/>
    <s v="Elizabeth A."/>
    <s v="Corkum"/>
    <n v="34.130000000000003"/>
    <n v="5.65"/>
    <x v="0"/>
    <s v="No"/>
    <x v="1"/>
    <s v="Oct"/>
    <n v="2003"/>
    <n v="2"/>
    <d v="2003-10-02T00:00:00"/>
    <n v="19"/>
    <n v="0"/>
    <s v="tier - 2"/>
    <s v="tier - 3"/>
    <s v="R1026"/>
    <n v="4518.3999999999996"/>
    <x v="0"/>
    <n v="1"/>
    <x v="1"/>
    <x v="2"/>
  </r>
  <r>
    <x v="1835"/>
    <s v="Mr."/>
    <s v="Benjamin"/>
    <s v="Pedersen"/>
    <n v="17.34"/>
    <n v="5.05"/>
    <x v="0"/>
    <s v="No"/>
    <x v="0"/>
    <s v="Jun"/>
    <n v="1980"/>
    <n v="16"/>
    <d v="1980-06-16T00:00:00"/>
    <n v="42"/>
    <n v="2"/>
    <s v="tier - 2"/>
    <s v="tier - 3"/>
    <s v="R1013"/>
    <n v="4515.71"/>
    <x v="3"/>
    <n v="0"/>
    <x v="1"/>
    <x v="2"/>
  </r>
  <r>
    <x v="1836"/>
    <s v="Mr."/>
    <s v="Breno"/>
    <s v="Melo"/>
    <n v="17.440000000000001"/>
    <n v="6.26"/>
    <x v="0"/>
    <s v="No"/>
    <x v="0"/>
    <s v="Sep"/>
    <n v="1982"/>
    <n v="27"/>
    <d v="1982-09-27T00:00:00"/>
    <n v="40"/>
    <n v="3"/>
    <s v="tier - 2"/>
    <s v="tier - 3"/>
    <s v="R1013"/>
    <n v="4511.41"/>
    <x v="3"/>
    <n v="0"/>
    <x v="1"/>
    <x v="1"/>
  </r>
  <r>
    <x v="1837"/>
    <s v="Mr."/>
    <s v="Takaya"/>
    <s v="Sakamoto"/>
    <n v="33.659999999999997"/>
    <n v="4.08"/>
    <x v="1"/>
    <s v="No"/>
    <x v="1"/>
    <s v="Oct"/>
    <n v="1997"/>
    <n v="13"/>
    <d v="1997-10-13T00:00:00"/>
    <n v="25"/>
    <n v="4"/>
    <s v="tier - 1"/>
    <s v="tier - 2"/>
    <s v="R1013"/>
    <n v="4504.66"/>
    <x v="0"/>
    <n v="1"/>
    <x v="1"/>
    <x v="2"/>
  </r>
  <r>
    <x v="1838"/>
    <s v="Mr."/>
    <s v="Thomas IV"/>
    <s v="McMahon"/>
    <n v="21.375"/>
    <n v="6.19"/>
    <x v="1"/>
    <s v="No"/>
    <x v="0"/>
    <s v="Jun"/>
    <n v="1988"/>
    <n v="26"/>
    <d v="1988-06-26T00:00:00"/>
    <n v="34"/>
    <n v="0"/>
    <s v="tier - 2"/>
    <s v="tier - 1"/>
    <s v="R1017"/>
    <n v="4500.34"/>
    <x v="2"/>
    <n v="1"/>
    <x v="1"/>
    <x v="1"/>
  </r>
  <r>
    <x v="1839"/>
    <s v="Mr."/>
    <s v="Bradley E"/>
    <s v="Harris"/>
    <n v="27.14"/>
    <n v="6.01"/>
    <x v="0"/>
    <s v="No"/>
    <x v="0"/>
    <s v="Jul"/>
    <n v="1992"/>
    <n v="12"/>
    <d v="1992-07-12T00:00:00"/>
    <n v="30"/>
    <n v="0"/>
    <s v="tier - 2"/>
    <s v="tier - 3"/>
    <s v="R1012"/>
    <n v="4488.58"/>
    <x v="1"/>
    <n v="1"/>
    <x v="1"/>
    <x v="1"/>
  </r>
  <r>
    <x v="1840"/>
    <s v="Ms."/>
    <s v="Megan"/>
    <s v="Lombardo"/>
    <n v="35.78"/>
    <n v="6.07"/>
    <x v="0"/>
    <s v="yes"/>
    <x v="0"/>
    <s v="Jul"/>
    <n v="2004"/>
    <n v="18"/>
    <d v="2004-07-18T00:00:00"/>
    <n v="18"/>
    <n v="0"/>
    <s v="tier - 2"/>
    <s v="tier - 2"/>
    <s v="R1012"/>
    <n v="4468.25"/>
    <x v="0"/>
    <n v="1"/>
    <x v="1"/>
    <x v="1"/>
  </r>
  <r>
    <x v="1841"/>
    <s v="Ms."/>
    <s v="Ruby J"/>
    <s v="Bode"/>
    <n v="34.96"/>
    <n v="5.63"/>
    <x v="0"/>
    <s v="No"/>
    <x v="0"/>
    <s v="Nov"/>
    <n v="1999"/>
    <n v="20"/>
    <d v="1999-11-20T00:00:00"/>
    <n v="23"/>
    <n v="3"/>
    <s v="tier - 2"/>
    <s v="tier - 2"/>
    <s v="R1012"/>
    <n v="4466.62"/>
    <x v="0"/>
    <n v="0"/>
    <x v="1"/>
    <x v="2"/>
  </r>
  <r>
    <x v="1842"/>
    <s v="Mr."/>
    <s v="Bart"/>
    <s v="Johnson"/>
    <n v="38.39"/>
    <n v="6.05"/>
    <x v="0"/>
    <s v="No"/>
    <x v="0"/>
    <s v="Jul"/>
    <n v="1991"/>
    <n v="4"/>
    <d v="1991-07-04T00:00:00"/>
    <n v="31"/>
    <n v="2"/>
    <s v="tier - 3"/>
    <s v="tier - 3"/>
    <s v="R1013"/>
    <n v="4463.21"/>
    <x v="0"/>
    <n v="0"/>
    <x v="1"/>
    <x v="1"/>
  </r>
  <r>
    <x v="1843"/>
    <s v="Mr."/>
    <s v="Robert A."/>
    <s v="Norcross"/>
    <n v="33.82"/>
    <n v="4.6500000000000004"/>
    <x v="0"/>
    <s v="No"/>
    <x v="0"/>
    <s v="Jul"/>
    <n v="1990"/>
    <n v="15"/>
    <d v="1990-07-15T00:00:00"/>
    <n v="32"/>
    <n v="1"/>
    <s v="tier - 2"/>
    <s v="tier - 3"/>
    <s v="R1012"/>
    <n v="4462.72"/>
    <x v="0"/>
    <n v="0"/>
    <x v="1"/>
    <x v="2"/>
  </r>
  <r>
    <x v="1844"/>
    <s v="Mr."/>
    <s v="Adam"/>
    <s v="Lazrus"/>
    <n v="27.835000000000001"/>
    <n v="5.37"/>
    <x v="0"/>
    <s v="No"/>
    <x v="0"/>
    <s v="Aug"/>
    <n v="1990"/>
    <n v="8"/>
    <d v="1990-08-08T00:00:00"/>
    <n v="32"/>
    <n v="1"/>
    <s v="tier - 2"/>
    <s v="tier - 3"/>
    <s v="R1012"/>
    <n v="4454.3999999999996"/>
    <x v="1"/>
    <n v="0"/>
    <x v="1"/>
    <x v="2"/>
  </r>
  <r>
    <x v="1845"/>
    <s v="Mr."/>
    <s v="Yemane Adhane"/>
    <s v="Tsegay"/>
    <n v="33"/>
    <n v="5.39"/>
    <x v="0"/>
    <s v="No"/>
    <x v="0"/>
    <s v="Jun"/>
    <n v="1994"/>
    <n v="28"/>
    <d v="1994-06-28T00:00:00"/>
    <n v="28"/>
    <n v="3"/>
    <s v="tier - 1"/>
    <s v="tier - 2"/>
    <s v="R1013"/>
    <n v="4449.46"/>
    <x v="0"/>
    <n v="0"/>
    <x v="1"/>
    <x v="2"/>
  </r>
  <r>
    <x v="1846"/>
    <s v="Mr."/>
    <s v="Jesse A."/>
    <s v="Schneider"/>
    <n v="26.885000000000002"/>
    <n v="5.86"/>
    <x v="0"/>
    <s v="No"/>
    <x v="0"/>
    <s v="Sep"/>
    <n v="1991"/>
    <n v="3"/>
    <d v="1991-09-03T00:00:00"/>
    <n v="31"/>
    <n v="1"/>
    <s v="tier - 1"/>
    <s v="tier - 2"/>
    <s v="R1014"/>
    <n v="4441.21"/>
    <x v="1"/>
    <n v="0"/>
    <x v="1"/>
    <x v="1"/>
  </r>
  <r>
    <x v="1847"/>
    <s v="Mr."/>
    <s v="Bird"/>
    <s v="Loreto"/>
    <n v="29.26"/>
    <n v="4.4400000000000004"/>
    <x v="0"/>
    <s v="No"/>
    <x v="0"/>
    <s v="Oct"/>
    <n v="1994"/>
    <n v="24"/>
    <d v="1994-10-24T00:00:00"/>
    <n v="28"/>
    <n v="2"/>
    <s v="tier - 2"/>
    <s v="tier - 3"/>
    <s v="R1017"/>
    <n v="4438.26"/>
    <x v="1"/>
    <n v="0"/>
    <x v="1"/>
    <x v="2"/>
  </r>
  <r>
    <x v="1848"/>
    <s v="Mr."/>
    <s v="Patrick M."/>
    <s v="Callahan"/>
    <n v="26.98"/>
    <n v="4.41"/>
    <x v="0"/>
    <s v="No"/>
    <x v="0"/>
    <s v="Oct"/>
    <n v="1994"/>
    <n v="8"/>
    <d v="1994-10-08T00:00:00"/>
    <n v="28"/>
    <n v="2"/>
    <s v="tier - 3"/>
    <s v="tier - 2"/>
    <s v="R1016"/>
    <n v="4435.09"/>
    <x v="1"/>
    <n v="0"/>
    <x v="1"/>
    <x v="2"/>
  </r>
  <r>
    <x v="1849"/>
    <s v="Mr."/>
    <s v="Kyle"/>
    <s v="Timko"/>
    <n v="32.11"/>
    <n v="5.19"/>
    <x v="0"/>
    <s v="No"/>
    <x v="1"/>
    <s v="Dec"/>
    <n v="1993"/>
    <n v="23"/>
    <d v="1993-12-23T00:00:00"/>
    <n v="29"/>
    <n v="2"/>
    <s v="tier - 2"/>
    <s v="tier - 2"/>
    <s v="R1012"/>
    <n v="4433.92"/>
    <x v="0"/>
    <n v="1"/>
    <x v="1"/>
    <x v="2"/>
  </r>
  <r>
    <x v="1850"/>
    <s v="Mr."/>
    <s v="Ryan"/>
    <s v="Achatz"/>
    <n v="31.73"/>
    <n v="5.16"/>
    <x v="0"/>
    <s v="No"/>
    <x v="1"/>
    <s v="Sep"/>
    <n v="1993"/>
    <n v="4"/>
    <d v="1993-09-04T00:00:00"/>
    <n v="29"/>
    <n v="2"/>
    <s v="tier - 2"/>
    <s v="tier - 3"/>
    <s v="R1012"/>
    <n v="4433.3900000000003"/>
    <x v="0"/>
    <n v="1"/>
    <x v="1"/>
    <x v="2"/>
  </r>
  <r>
    <x v="1851"/>
    <s v="Mr."/>
    <s v="Yuri"/>
    <s v="Horwitz"/>
    <n v="22.515000000000001"/>
    <n v="4.24"/>
    <x v="0"/>
    <s v="No"/>
    <x v="0"/>
    <s v="Dec"/>
    <n v="1994"/>
    <n v="29"/>
    <d v="1994-12-29T00:00:00"/>
    <n v="28"/>
    <n v="2"/>
    <s v="tier - 3"/>
    <s v="tier - 1"/>
    <s v="R1017"/>
    <n v="4428.8900000000003"/>
    <x v="2"/>
    <n v="0"/>
    <x v="1"/>
    <x v="2"/>
  </r>
  <r>
    <x v="1852"/>
    <s v="Mr."/>
    <s v="Ryan"/>
    <s v="Gordyan"/>
    <n v="25.9"/>
    <n v="5.45"/>
    <x v="0"/>
    <s v="No"/>
    <x v="0"/>
    <s v="Aug"/>
    <n v="1992"/>
    <n v="15"/>
    <d v="1992-08-15T00:00:00"/>
    <n v="30"/>
    <n v="0"/>
    <s v="tier - 2"/>
    <s v="tier - 3"/>
    <s v="R1020"/>
    <n v="4420.95"/>
    <x v="1"/>
    <n v="1"/>
    <x v="1"/>
    <x v="2"/>
  </r>
  <r>
    <x v="1853"/>
    <s v="Ms."/>
    <s v="Debbie"/>
    <s v="Hetherington"/>
    <n v="27.72"/>
    <n v="5.03"/>
    <x v="1"/>
    <s v="No"/>
    <x v="0"/>
    <s v="Sep"/>
    <n v="1988"/>
    <n v="16"/>
    <d v="1988-09-16T00:00:00"/>
    <n v="34"/>
    <n v="0"/>
    <s v="tier - 2"/>
    <s v="tier - 1"/>
    <s v="R1013"/>
    <n v="4415.16"/>
    <x v="1"/>
    <n v="1"/>
    <x v="1"/>
    <x v="2"/>
  </r>
  <r>
    <x v="1854"/>
    <s v="Mr."/>
    <s v="Mark D"/>
    <s v="Thompson"/>
    <n v="31.5"/>
    <n v="9.6199999999999992"/>
    <x v="1"/>
    <s v="No"/>
    <x v="0"/>
    <s v="Jul"/>
    <n v="1986"/>
    <n v="13"/>
    <d v="1986-07-13T00:00:00"/>
    <n v="36"/>
    <n v="0"/>
    <s v="tier - 2"/>
    <s v="tier - 2"/>
    <s v="R1011"/>
    <n v="4402.2299999999996"/>
    <x v="0"/>
    <n v="1"/>
    <x v="1"/>
    <x v="0"/>
  </r>
  <r>
    <x v="1855"/>
    <s v="Mr."/>
    <s v="Christopher"/>
    <s v="Battoo"/>
    <n v="29.7"/>
    <n v="6.77"/>
    <x v="1"/>
    <s v="No"/>
    <x v="0"/>
    <s v="Aug"/>
    <n v="1986"/>
    <n v="11"/>
    <d v="1986-08-11T00:00:00"/>
    <n v="36"/>
    <n v="0"/>
    <s v="tier - 3"/>
    <s v="tier - 2"/>
    <s v="R1013"/>
    <n v="4399.7299999999996"/>
    <x v="1"/>
    <n v="1"/>
    <x v="1"/>
    <x v="0"/>
  </r>
  <r>
    <x v="1856"/>
    <s v="Ms."/>
    <s v="Daniell L"/>
    <s v="Barker"/>
    <n v="21.26"/>
    <n v="5.36"/>
    <x v="1"/>
    <s v="No"/>
    <x v="0"/>
    <s v="Jul"/>
    <n v="1988"/>
    <n v="18"/>
    <d v="1988-07-18T00:00:00"/>
    <n v="34"/>
    <n v="3"/>
    <s v="tier - 2"/>
    <s v="tier - 2"/>
    <s v="R1013"/>
    <n v="4397.3100000000004"/>
    <x v="2"/>
    <n v="1"/>
    <x v="1"/>
    <x v="2"/>
  </r>
  <r>
    <x v="1857"/>
    <s v="Mr."/>
    <s v="Janne"/>
    <s v="Saarnilehto"/>
    <n v="17.09"/>
    <n v="5.69"/>
    <x v="0"/>
    <s v="No"/>
    <x v="0"/>
    <s v="Jun"/>
    <n v="1982"/>
    <n v="29"/>
    <d v="1982-06-29T00:00:00"/>
    <n v="40"/>
    <n v="3"/>
    <s v="tier - 2"/>
    <s v="tier - 2"/>
    <s v="R1013"/>
    <n v="4392.7"/>
    <x v="3"/>
    <n v="0"/>
    <x v="1"/>
    <x v="2"/>
  </r>
  <r>
    <x v="1858"/>
    <s v="Ms."/>
    <s v="Martina"/>
    <s v="Morton"/>
    <n v="24.3"/>
    <n v="4.9000000000000004"/>
    <x v="1"/>
    <s v="No"/>
    <x v="1"/>
    <s v="Nov"/>
    <n v="1997"/>
    <n v="29"/>
    <d v="1997-11-29T00:00:00"/>
    <n v="25"/>
    <n v="3"/>
    <s v="tier - 2"/>
    <s v="tier - 2"/>
    <s v="R1011"/>
    <n v="4391.6499999999996"/>
    <x v="2"/>
    <n v="1"/>
    <x v="1"/>
    <x v="2"/>
  </r>
  <r>
    <x v="1859"/>
    <s v="Ms."/>
    <s v="Elizabeth L"/>
    <s v="Thomas"/>
    <n v="29.734999999999999"/>
    <n v="5.78"/>
    <x v="0"/>
    <s v="No"/>
    <x v="0"/>
    <s v="Aug"/>
    <n v="1990"/>
    <n v="28"/>
    <d v="1990-08-28T00:00:00"/>
    <n v="32"/>
    <n v="0"/>
    <s v="tier - 2"/>
    <s v="tier - 3"/>
    <s v="R1012"/>
    <n v="4357.04"/>
    <x v="1"/>
    <n v="0"/>
    <x v="1"/>
    <x v="1"/>
  </r>
  <r>
    <x v="1860"/>
    <s v="Ms."/>
    <s v="Stephanie C."/>
    <s v="Hillman"/>
    <n v="29.26"/>
    <n v="4.7"/>
    <x v="0"/>
    <s v="No"/>
    <x v="0"/>
    <s v="Sep"/>
    <n v="1991"/>
    <n v="13"/>
    <d v="1991-09-13T00:00:00"/>
    <n v="31"/>
    <n v="1"/>
    <s v="tier - 2"/>
    <s v="tier - 2"/>
    <s v="R1013"/>
    <n v="4350.51"/>
    <x v="1"/>
    <n v="0"/>
    <x v="1"/>
    <x v="2"/>
  </r>
  <r>
    <x v="1861"/>
    <s v="Ms."/>
    <s v="Katie"/>
    <s v="Edwards"/>
    <n v="33"/>
    <n v="6.28"/>
    <x v="0"/>
    <s v="No"/>
    <x v="0"/>
    <s v="Nov"/>
    <n v="1994"/>
    <n v="1"/>
    <d v="1994-11-01T00:00:00"/>
    <n v="28"/>
    <n v="2"/>
    <s v="tier - 2"/>
    <s v="tier - 2"/>
    <s v="R1013"/>
    <n v="4349.46"/>
    <x v="0"/>
    <n v="0"/>
    <x v="1"/>
    <x v="1"/>
  </r>
  <r>
    <x v="1862"/>
    <s v="Ms."/>
    <s v="Callie"/>
    <s v="Bartel"/>
    <n v="31.065000000000001"/>
    <n v="4.2300000000000004"/>
    <x v="0"/>
    <s v="No"/>
    <x v="0"/>
    <s v="Jun"/>
    <n v="1991"/>
    <n v="1"/>
    <d v="1991-06-01T00:00:00"/>
    <n v="32"/>
    <n v="0"/>
    <s v="tier - 2"/>
    <s v="tier - 1"/>
    <s v="R1024"/>
    <n v="4347.0200000000004"/>
    <x v="0"/>
    <n v="0"/>
    <x v="1"/>
    <x v="2"/>
  </r>
  <r>
    <x v="1863"/>
    <s v="Ms."/>
    <s v="Inna"/>
    <s v="Potekhina"/>
    <n v="26.51"/>
    <n v="6.17"/>
    <x v="0"/>
    <s v="No"/>
    <x v="0"/>
    <s v="Oct"/>
    <n v="1994"/>
    <n v="26"/>
    <d v="1994-10-26T00:00:00"/>
    <n v="28"/>
    <n v="2"/>
    <s v="tier - 2"/>
    <s v="tier - 1"/>
    <s v="R1013"/>
    <n v="4340.4399999999996"/>
    <x v="1"/>
    <n v="0"/>
    <x v="1"/>
    <x v="1"/>
  </r>
  <r>
    <x v="1864"/>
    <s v="Ms."/>
    <s v="Mary K."/>
    <s v="Kelly"/>
    <n v="28.88"/>
    <n v="4.96"/>
    <x v="0"/>
    <s v="No"/>
    <x v="0"/>
    <s v="Nov"/>
    <n v="1994"/>
    <n v="2"/>
    <d v="1994-11-02T00:00:00"/>
    <n v="28"/>
    <n v="1"/>
    <s v="tier - 2"/>
    <s v="tier - 1"/>
    <s v="R1024"/>
    <n v="4337.74"/>
    <x v="1"/>
    <n v="0"/>
    <x v="1"/>
    <x v="2"/>
  </r>
  <r>
    <x v="1865"/>
    <s v="Mr."/>
    <s v="Samuel M."/>
    <s v="Lapp"/>
    <n v="35.814999999999998"/>
    <n v="5.1100000000000003"/>
    <x v="1"/>
    <s v="No"/>
    <x v="0"/>
    <s v="Dec"/>
    <n v="1988"/>
    <n v="19"/>
    <d v="1988-12-19T00:00:00"/>
    <n v="34"/>
    <n v="0"/>
    <s v="tier - 2"/>
    <s v="tier - 1"/>
    <s v="R1012"/>
    <n v="4320.41"/>
    <x v="0"/>
    <n v="1"/>
    <x v="1"/>
    <x v="2"/>
  </r>
  <r>
    <x v="1866"/>
    <s v="Ms."/>
    <s v="Kimberly"/>
    <s v="Burke"/>
    <n v="21.28"/>
    <n v="4.05"/>
    <x v="0"/>
    <s v="yes"/>
    <x v="0"/>
    <s v="Nov"/>
    <n v="2000"/>
    <n v="25"/>
    <d v="2000-11-25T00:00:00"/>
    <n v="22"/>
    <n v="3"/>
    <s v="tier - 2"/>
    <s v="tier - 3"/>
    <s v="R1012"/>
    <n v="4296.2700000000004"/>
    <x v="2"/>
    <n v="1"/>
    <x v="1"/>
    <x v="2"/>
  </r>
  <r>
    <x v="1867"/>
    <s v="Mr."/>
    <s v="Tom J."/>
    <s v="Barry"/>
    <n v="33.81"/>
    <n v="6.49"/>
    <x v="0"/>
    <s v="No"/>
    <x v="1"/>
    <s v="Jun"/>
    <n v="2003"/>
    <n v="8"/>
    <d v="2003-06-08T00:00:00"/>
    <n v="20"/>
    <n v="0"/>
    <s v="tier - 2"/>
    <s v="tier - 1"/>
    <s v="R1021"/>
    <n v="4278.55"/>
    <x v="0"/>
    <n v="1"/>
    <x v="1"/>
    <x v="0"/>
  </r>
  <r>
    <x v="1868"/>
    <s v="Mr."/>
    <s v="Zachary"/>
    <s v="McCormick"/>
    <n v="44.22"/>
    <n v="4.1900000000000004"/>
    <x v="0"/>
    <s v="No"/>
    <x v="0"/>
    <s v="Jun"/>
    <n v="1992"/>
    <n v="18"/>
    <d v="1992-06-18T00:00:00"/>
    <n v="30"/>
    <n v="2"/>
    <s v="tier - 3"/>
    <s v="tier - 2"/>
    <s v="R1013"/>
    <n v="4266.17"/>
    <x v="0"/>
    <n v="1"/>
    <x v="1"/>
    <x v="2"/>
  </r>
  <r>
    <x v="1869"/>
    <s v="Mr."/>
    <s v="Dane"/>
    <s v="McElroy"/>
    <n v="15.46"/>
    <n v="4.99"/>
    <x v="1"/>
    <s v="No"/>
    <x v="1"/>
    <s v="Nov"/>
    <n v="1983"/>
    <n v="20"/>
    <d v="1983-11-20T00:00:00"/>
    <n v="39"/>
    <n v="3"/>
    <s v="tier - 2"/>
    <s v="tier - 1"/>
    <s v="R1012"/>
    <n v="4265.01"/>
    <x v="3"/>
    <n v="1"/>
    <x v="1"/>
    <x v="2"/>
  </r>
  <r>
    <x v="1870"/>
    <s v="Mr."/>
    <s v="Dougie J"/>
    <s v="Coffed"/>
    <n v="30.3"/>
    <n v="4.7699999999999996"/>
    <x v="1"/>
    <s v="No"/>
    <x v="0"/>
    <s v="Oct"/>
    <n v="1995"/>
    <n v="14"/>
    <d v="1995-10-14T00:00:00"/>
    <n v="27"/>
    <n v="3"/>
    <s v="tier - 3"/>
    <s v="tier - 2"/>
    <s v="R1011"/>
    <n v="4260.74"/>
    <x v="0"/>
    <n v="1"/>
    <x v="1"/>
    <x v="2"/>
  </r>
  <r>
    <x v="1871"/>
    <s v="Mr."/>
    <s v="Jeremiah H"/>
    <s v="Estes"/>
    <n v="16.670000000000002"/>
    <n v="5.46"/>
    <x v="0"/>
    <s v="No"/>
    <x v="0"/>
    <s v="Jun"/>
    <n v="1982"/>
    <n v="16"/>
    <d v="1982-06-16T00:00:00"/>
    <n v="40"/>
    <n v="3"/>
    <s v="tier - 2"/>
    <s v="tier - 3"/>
    <s v="R1013"/>
    <n v="4250.24"/>
    <x v="3"/>
    <n v="0"/>
    <x v="1"/>
    <x v="2"/>
  </r>
  <r>
    <x v="1872"/>
    <s v="Mr."/>
    <s v="Ashley J."/>
    <s v="Miles"/>
    <n v="28.594999999999999"/>
    <n v="5.43"/>
    <x v="0"/>
    <s v="No"/>
    <x v="0"/>
    <s v="Dec"/>
    <n v="1991"/>
    <n v="1"/>
    <d v="1991-12-01T00:00:00"/>
    <n v="31"/>
    <n v="1"/>
    <s v="tier - 3"/>
    <s v="tier - 1"/>
    <s v="R1012"/>
    <n v="4243.59"/>
    <x v="1"/>
    <n v="0"/>
    <x v="1"/>
    <x v="2"/>
  </r>
  <r>
    <x v="1873"/>
    <s v="Mr."/>
    <s v="Turner J."/>
    <s v="Zamore"/>
    <n v="25.934999999999999"/>
    <n v="4.29"/>
    <x v="0"/>
    <s v="No"/>
    <x v="0"/>
    <s v="Nov"/>
    <n v="1991"/>
    <n v="3"/>
    <d v="1991-11-03T00:00:00"/>
    <n v="31"/>
    <n v="1"/>
    <s v="tier - 2"/>
    <s v="tier - 2"/>
    <s v="R1012"/>
    <n v="4239.8900000000003"/>
    <x v="1"/>
    <n v="0"/>
    <x v="1"/>
    <x v="2"/>
  </r>
  <r>
    <x v="1874"/>
    <s v="Mr."/>
    <s v="Roger"/>
    <s v="Donaghy"/>
    <n v="27.645"/>
    <n v="5.25"/>
    <x v="0"/>
    <s v="No"/>
    <x v="0"/>
    <s v="Jun"/>
    <n v="1992"/>
    <n v="27"/>
    <d v="1992-06-27T00:00:00"/>
    <n v="30"/>
    <n v="1"/>
    <s v="tier - 3"/>
    <s v="tier - 1"/>
    <s v="R1016"/>
    <n v="4237.13"/>
    <x v="1"/>
    <n v="1"/>
    <x v="1"/>
    <x v="2"/>
  </r>
  <r>
    <x v="1875"/>
    <s v="Ms."/>
    <s v="Pamela"/>
    <s v="Kennedy"/>
    <n v="30.1"/>
    <n v="4.04"/>
    <x v="0"/>
    <s v="No"/>
    <x v="0"/>
    <s v="Dec"/>
    <n v="1998"/>
    <n v="14"/>
    <d v="1998-12-14T00:00:00"/>
    <n v="24"/>
    <n v="3"/>
    <s v="tier - 2"/>
    <s v="tier - 1"/>
    <s v="R1011"/>
    <n v="4234.93"/>
    <x v="0"/>
    <n v="1"/>
    <x v="1"/>
    <x v="2"/>
  </r>
  <r>
    <x v="1876"/>
    <s v="Ms."/>
    <s v="Allison M."/>
    <s v="Fiorini"/>
    <n v="26.79"/>
    <n v="5"/>
    <x v="1"/>
    <s v="No"/>
    <x v="1"/>
    <s v="Sep"/>
    <n v="1997"/>
    <n v="6"/>
    <d v="1997-09-06T00:00:00"/>
    <n v="25"/>
    <n v="2"/>
    <s v="tier - 2"/>
    <s v="tier - 2"/>
    <s v="R1012"/>
    <n v="4189.1099999999997"/>
    <x v="1"/>
    <n v="1"/>
    <x v="1"/>
    <x v="2"/>
  </r>
  <r>
    <x v="1877"/>
    <s v="Mrs."/>
    <s v="Katherine H."/>
    <s v="Alexander"/>
    <n v="27.1"/>
    <n v="4.01"/>
    <x v="1"/>
    <s v="No"/>
    <x v="0"/>
    <s v="Oct"/>
    <n v="1995"/>
    <n v="3"/>
    <d v="1995-10-03T00:00:00"/>
    <n v="27"/>
    <n v="0"/>
    <s v="tier - 2"/>
    <s v="tier - 2"/>
    <s v="R1025"/>
    <n v="4188.7299999999996"/>
    <x v="1"/>
    <n v="1"/>
    <x v="1"/>
    <x v="2"/>
  </r>
  <r>
    <x v="1878"/>
    <s v="Ms."/>
    <s v="Robin"/>
    <s v="Watkins"/>
    <n v="24.31"/>
    <n v="5.4"/>
    <x v="0"/>
    <s v="No"/>
    <x v="0"/>
    <s v="Jun"/>
    <n v="1989"/>
    <n v="25"/>
    <d v="1989-06-25T00:00:00"/>
    <n v="33"/>
    <n v="0"/>
    <s v="tier - 2"/>
    <s v="tier - 3"/>
    <s v="R1013"/>
    <n v="4185.1000000000004"/>
    <x v="2"/>
    <n v="0"/>
    <x v="1"/>
    <x v="2"/>
  </r>
  <r>
    <x v="1879"/>
    <s v="Ms."/>
    <s v="Terri"/>
    <s v="Cassel"/>
    <n v="15.53"/>
    <n v="5.81"/>
    <x v="0"/>
    <s v="No"/>
    <x v="0"/>
    <s v="Sep"/>
    <n v="1984"/>
    <n v="16"/>
    <d v="1984-09-16T00:00:00"/>
    <n v="38"/>
    <n v="3"/>
    <s v="tier - 2"/>
    <s v="tier - 2"/>
    <s v="R1012"/>
    <n v="4163.21"/>
    <x v="3"/>
    <n v="1"/>
    <x v="1"/>
    <x v="1"/>
  </r>
  <r>
    <x v="1880"/>
    <s v="Mr."/>
    <s v="Eddie"/>
    <s v="Ferguson"/>
    <n v="30.7"/>
    <n v="5.82"/>
    <x v="0"/>
    <s v="No"/>
    <x v="0"/>
    <s v="Nov"/>
    <n v="1998"/>
    <n v="26"/>
    <d v="1998-11-26T00:00:00"/>
    <n v="24"/>
    <n v="0"/>
    <s v="tier - 2"/>
    <s v="tier - 1"/>
    <s v="R1012"/>
    <n v="4154.97"/>
    <x v="0"/>
    <n v="1"/>
    <x v="1"/>
    <x v="1"/>
  </r>
  <r>
    <x v="1881"/>
    <s v="Ms."/>
    <s v="Pamela"/>
    <s v="O'Sullivan"/>
    <n v="33.33"/>
    <n v="4.82"/>
    <x v="0"/>
    <s v="No"/>
    <x v="0"/>
    <s v="Aug"/>
    <n v="1992"/>
    <n v="4"/>
    <d v="1992-08-04T00:00:00"/>
    <n v="30"/>
    <n v="1"/>
    <s v="tier - 2"/>
    <s v="tier - 2"/>
    <s v="R1013"/>
    <n v="4151.03"/>
    <x v="0"/>
    <n v="1"/>
    <x v="1"/>
    <x v="2"/>
  </r>
  <r>
    <x v="1882"/>
    <s v="Ms."/>
    <s v="Joyce"/>
    <s v="Chepkirui"/>
    <n v="32.4"/>
    <n v="5.08"/>
    <x v="0"/>
    <s v="No"/>
    <x v="0"/>
    <s v="Jun"/>
    <n v="1992"/>
    <n v="28"/>
    <d v="1992-06-28T00:00:00"/>
    <n v="30"/>
    <n v="1"/>
    <s v="tier - 2"/>
    <s v="tier - 1"/>
    <s v="R1011"/>
    <n v="4149.74"/>
    <x v="0"/>
    <n v="1"/>
    <x v="1"/>
    <x v="2"/>
  </r>
  <r>
    <x v="1883"/>
    <s v="Ms."/>
    <s v="Alison W."/>
    <s v="Gurney"/>
    <n v="27.93"/>
    <n v="5.59"/>
    <x v="0"/>
    <s v="No"/>
    <x v="0"/>
    <s v="Jun"/>
    <n v="1992"/>
    <n v="18"/>
    <d v="1992-06-18T00:00:00"/>
    <n v="30"/>
    <n v="0"/>
    <s v="tier - 2"/>
    <s v="tier - 3"/>
    <s v="R1024"/>
    <n v="4137.5200000000004"/>
    <x v="1"/>
    <n v="1"/>
    <x v="1"/>
    <x v="2"/>
  </r>
  <r>
    <x v="1884"/>
    <s v="Ms."/>
    <s v="Tammara C"/>
    <s v="Francis"/>
    <n v="21.754999999999999"/>
    <n v="5.12"/>
    <x v="0"/>
    <s v="No"/>
    <x v="0"/>
    <s v="Aug"/>
    <n v="1991"/>
    <n v="6"/>
    <d v="1991-08-06T00:00:00"/>
    <n v="31"/>
    <n v="0"/>
    <s v="tier - 2"/>
    <s v="tier - 1"/>
    <s v="R1012"/>
    <n v="4134.08"/>
    <x v="2"/>
    <n v="0"/>
    <x v="1"/>
    <x v="2"/>
  </r>
  <r>
    <x v="1885"/>
    <s v="Ms."/>
    <s v="Dorota"/>
    <s v="Gruca"/>
    <n v="25.934999999999999"/>
    <n v="4.95"/>
    <x v="0"/>
    <s v="No"/>
    <x v="0"/>
    <s v="Aug"/>
    <n v="1994"/>
    <n v="21"/>
    <d v="1994-08-21T00:00:00"/>
    <n v="28"/>
    <n v="1"/>
    <s v="tier - 2"/>
    <s v="tier - 3"/>
    <s v="R1012"/>
    <n v="4133.6400000000003"/>
    <x v="1"/>
    <n v="0"/>
    <x v="1"/>
    <x v="2"/>
  </r>
  <r>
    <x v="1886"/>
    <s v="Mr."/>
    <s v="Jose Norberto Sr."/>
    <s v="Rojas Alvarez"/>
    <n v="31.5"/>
    <n v="6.16"/>
    <x v="0"/>
    <s v="No"/>
    <x v="0"/>
    <s v="Dec"/>
    <n v="1990"/>
    <n v="14"/>
    <d v="1990-12-14T00:00:00"/>
    <n v="32"/>
    <n v="1"/>
    <s v="tier - 2"/>
    <s v="tier - 3"/>
    <s v="R1011"/>
    <n v="4076.5"/>
    <x v="0"/>
    <n v="0"/>
    <x v="1"/>
    <x v="1"/>
  </r>
  <r>
    <x v="1887"/>
    <s v="Mr."/>
    <s v="Peter"/>
    <s v="Denton"/>
    <n v="30.03"/>
    <n v="6.41"/>
    <x v="0"/>
    <s v="No"/>
    <x v="0"/>
    <s v="Dec"/>
    <n v="1990"/>
    <n v="1"/>
    <d v="1990-12-01T00:00:00"/>
    <n v="32"/>
    <n v="1"/>
    <s v="tier - 3"/>
    <s v="tier - 2"/>
    <s v="R1013"/>
    <n v="4074.45"/>
    <x v="0"/>
    <n v="0"/>
    <x v="1"/>
    <x v="0"/>
  </r>
  <r>
    <x v="1888"/>
    <s v="Mr."/>
    <s v="Bryant"/>
    <s v="Mason"/>
    <n v="33.479999999999997"/>
    <n v="8.94"/>
    <x v="0"/>
    <s v="No"/>
    <x v="0"/>
    <s v="Oct"/>
    <n v="2002"/>
    <n v="18"/>
    <d v="2002-10-18T00:00:00"/>
    <n v="20"/>
    <n v="0"/>
    <s v="tier - 2"/>
    <s v="tier - 1"/>
    <s v="R1012"/>
    <n v="4070.51"/>
    <x v="0"/>
    <n v="0"/>
    <x v="1"/>
    <x v="0"/>
  </r>
  <r>
    <x v="1889"/>
    <s v="Ms."/>
    <s v="Christina"/>
    <s v="Trout"/>
    <n v="16.510000000000002"/>
    <n v="4.42"/>
    <x v="1"/>
    <s v="No"/>
    <x v="1"/>
    <s v="Sep"/>
    <n v="1983"/>
    <n v="16"/>
    <d v="1983-09-16T00:00:00"/>
    <n v="39"/>
    <n v="3"/>
    <s v="tier - 2"/>
    <s v="tier - 1"/>
    <s v="R1013"/>
    <n v="4070.42"/>
    <x v="3"/>
    <n v="1"/>
    <x v="1"/>
    <x v="2"/>
  </r>
  <r>
    <x v="1890"/>
    <s v="Mr."/>
    <s v="John"/>
    <s v="Gilbert"/>
    <n v="33.155000000000001"/>
    <n v="5.3"/>
    <x v="1"/>
    <s v="No"/>
    <x v="0"/>
    <s v="Sep"/>
    <n v="1995"/>
    <n v="14"/>
    <d v="1995-09-14T00:00:00"/>
    <n v="27"/>
    <n v="2"/>
    <s v="tier - 3"/>
    <s v="tier - 3"/>
    <s v="R1012"/>
    <n v="4058.71"/>
    <x v="0"/>
    <n v="1"/>
    <x v="1"/>
    <x v="2"/>
  </r>
  <r>
    <x v="1891"/>
    <s v="Mr."/>
    <s v="Eduardo"/>
    <s v="Chong"/>
    <n v="37.29"/>
    <n v="4.6399999999999997"/>
    <x v="0"/>
    <s v="No"/>
    <x v="1"/>
    <s v="Aug"/>
    <n v="1993"/>
    <n v="13"/>
    <d v="1993-08-13T00:00:00"/>
    <n v="29"/>
    <n v="2"/>
    <s v="tier - 2"/>
    <s v="tier - 1"/>
    <s v="R1013"/>
    <n v="4058.12"/>
    <x v="0"/>
    <n v="1"/>
    <x v="1"/>
    <x v="2"/>
  </r>
  <r>
    <x v="1892"/>
    <s v="Ms."/>
    <s v="Laura M."/>
    <s v="Henry"/>
    <n v="20.23"/>
    <n v="6.16"/>
    <x v="1"/>
    <s v="No"/>
    <x v="0"/>
    <s v="Nov"/>
    <n v="1988"/>
    <n v="30"/>
    <d v="1988-11-30T00:00:00"/>
    <n v="34"/>
    <n v="3"/>
    <s v="tier - 2"/>
    <s v="tier - 1"/>
    <s v="R1013"/>
    <n v="4047.94"/>
    <x v="2"/>
    <n v="1"/>
    <x v="1"/>
    <x v="1"/>
  </r>
  <r>
    <x v="1893"/>
    <s v="Mr."/>
    <s v="Charlie"/>
    <s v="Brenneman"/>
    <n v="28.975000000000001"/>
    <n v="4.12"/>
    <x v="0"/>
    <s v="No"/>
    <x v="1"/>
    <s v="Dec"/>
    <n v="1993"/>
    <n v="26"/>
    <d v="1993-12-26T00:00:00"/>
    <n v="29"/>
    <n v="1"/>
    <s v="tier - 3"/>
    <s v="tier - 3"/>
    <s v="R1015"/>
    <n v="4040.56"/>
    <x v="1"/>
    <n v="1"/>
    <x v="1"/>
    <x v="2"/>
  </r>
  <r>
    <x v="1894"/>
    <s v="Ms."/>
    <s v="Melissa D."/>
    <s v="Kemp"/>
    <n v="16.420000000000002"/>
    <n v="5.77"/>
    <x v="1"/>
    <s v="No"/>
    <x v="1"/>
    <s v="Nov"/>
    <n v="1983"/>
    <n v="10"/>
    <d v="1983-11-10T00:00:00"/>
    <n v="39"/>
    <n v="3"/>
    <s v="tier - 2"/>
    <s v="tier - 1"/>
    <s v="R1013"/>
    <n v="4039.9"/>
    <x v="3"/>
    <n v="1"/>
    <x v="1"/>
    <x v="1"/>
  </r>
  <r>
    <x v="1895"/>
    <s v="Mr."/>
    <s v="Dan C. Jr."/>
    <s v="Wilson"/>
    <n v="17.559999999999999"/>
    <n v="6.2"/>
    <x v="0"/>
    <s v="No"/>
    <x v="0"/>
    <s v="Jul"/>
    <n v="1984"/>
    <n v="7"/>
    <d v="1984-07-07T00:00:00"/>
    <n v="38"/>
    <n v="3"/>
    <s v="tier - 2"/>
    <s v="tier - 1"/>
    <s v="R1013"/>
    <n v="4038.41"/>
    <x v="3"/>
    <n v="1"/>
    <x v="1"/>
    <x v="1"/>
  </r>
  <r>
    <x v="1896"/>
    <s v="Mr."/>
    <s v="Matthew"/>
    <s v="Hillyard"/>
    <n v="24.13"/>
    <n v="4.3899999999999997"/>
    <x v="0"/>
    <s v="No"/>
    <x v="0"/>
    <s v="Oct"/>
    <n v="1992"/>
    <n v="11"/>
    <d v="1992-10-11T00:00:00"/>
    <n v="30"/>
    <n v="1"/>
    <s v="tier - 3"/>
    <s v="tier - 3"/>
    <s v="R1012"/>
    <n v="4032.24"/>
    <x v="2"/>
    <n v="1"/>
    <x v="1"/>
    <x v="2"/>
  </r>
  <r>
    <x v="1897"/>
    <s v="Mr."/>
    <s v="Wesley C."/>
    <s v="Turner"/>
    <n v="19.95"/>
    <n v="5.13"/>
    <x v="0"/>
    <s v="yes"/>
    <x v="0"/>
    <s v="Sep"/>
    <n v="2000"/>
    <n v="13"/>
    <d v="2000-09-13T00:00:00"/>
    <n v="22"/>
    <n v="3"/>
    <s v="tier - 2"/>
    <s v="tier - 1"/>
    <s v="R1015"/>
    <n v="4005.42"/>
    <x v="2"/>
    <n v="2"/>
    <x v="1"/>
    <x v="2"/>
  </r>
  <r>
    <x v="1898"/>
    <s v="Mr."/>
    <s v="Christopher"/>
    <s v="Benestad"/>
    <n v="21.24"/>
    <n v="4.49"/>
    <x v="0"/>
    <s v="No"/>
    <x v="0"/>
    <s v="Jul"/>
    <n v="1989"/>
    <n v="10"/>
    <d v="1989-07-10T00:00:00"/>
    <n v="33"/>
    <n v="3"/>
    <s v="tier - 2"/>
    <s v="tier - 1"/>
    <s v="R1013"/>
    <n v="4002.36"/>
    <x v="2"/>
    <n v="0"/>
    <x v="1"/>
    <x v="2"/>
  </r>
  <r>
    <x v="1899"/>
    <s v="Ms."/>
    <s v="Jessica"/>
    <s v="Gonzales"/>
    <n v="44.22"/>
    <n v="6.35"/>
    <x v="0"/>
    <s v="No"/>
    <x v="0"/>
    <s v="Nov"/>
    <n v="1990"/>
    <n v="1"/>
    <d v="1990-11-01T00:00:00"/>
    <n v="32"/>
    <n v="0"/>
    <s v="tier - 2"/>
    <s v="tier - 2"/>
    <s v="R1013"/>
    <n v="3994.18"/>
    <x v="0"/>
    <n v="0"/>
    <x v="1"/>
    <x v="1"/>
  </r>
  <r>
    <x v="1900"/>
    <s v="Ms."/>
    <s v="Christin"/>
    <s v="Newman"/>
    <n v="41.1"/>
    <n v="5.79"/>
    <x v="0"/>
    <s v="No"/>
    <x v="0"/>
    <s v="Nov"/>
    <n v="1990"/>
    <n v="22"/>
    <d v="1990-11-22T00:00:00"/>
    <n v="32"/>
    <n v="0"/>
    <s v="tier - 2"/>
    <s v="tier - 2"/>
    <s v="R1011"/>
    <n v="3989.84"/>
    <x v="0"/>
    <n v="0"/>
    <x v="1"/>
    <x v="1"/>
  </r>
  <r>
    <x v="1901"/>
    <s v="Ms."/>
    <s v="Sara"/>
    <s v="Sayre"/>
    <n v="34.200000000000003"/>
    <n v="4.78"/>
    <x v="1"/>
    <s v="No"/>
    <x v="0"/>
    <s v="Sep"/>
    <n v="1996"/>
    <n v="8"/>
    <d v="1996-09-08T00:00:00"/>
    <n v="26"/>
    <n v="2"/>
    <s v="tier - 2"/>
    <s v="tier - 2"/>
    <s v="R1011"/>
    <n v="3987.93"/>
    <x v="0"/>
    <n v="0"/>
    <x v="1"/>
    <x v="2"/>
  </r>
  <r>
    <x v="1902"/>
    <s v="Ms."/>
    <s v="Elizabeth"/>
    <s v="Panke"/>
    <n v="29.92"/>
    <n v="6.02"/>
    <x v="1"/>
    <s v="No"/>
    <x v="0"/>
    <s v="Aug"/>
    <n v="1996"/>
    <n v="17"/>
    <d v="1996-08-17T00:00:00"/>
    <n v="26"/>
    <n v="2"/>
    <s v="tier - 2"/>
    <s v="tier - 2"/>
    <s v="R1013"/>
    <n v="3981.98"/>
    <x v="1"/>
    <n v="0"/>
    <x v="1"/>
    <x v="1"/>
  </r>
  <r>
    <x v="1903"/>
    <s v="Ms."/>
    <s v="Margaret P."/>
    <s v="Brennan"/>
    <n v="28.93"/>
    <n v="4.4400000000000004"/>
    <x v="0"/>
    <s v="No"/>
    <x v="0"/>
    <s v="Jul"/>
    <n v="1990"/>
    <n v="29"/>
    <d v="1990-07-29T00:00:00"/>
    <n v="32"/>
    <n v="0"/>
    <s v="tier - 2"/>
    <s v="tier - 3"/>
    <s v="R1013"/>
    <n v="3972.92"/>
    <x v="1"/>
    <n v="0"/>
    <x v="1"/>
    <x v="2"/>
  </r>
  <r>
    <x v="1904"/>
    <s v="Ms."/>
    <s v="Tiffany K"/>
    <s v="Ngo"/>
    <n v="31.254999999999999"/>
    <n v="5.84"/>
    <x v="1"/>
    <s v="No"/>
    <x v="0"/>
    <s v="Jul"/>
    <n v="1995"/>
    <n v="11"/>
    <d v="1995-07-11T00:00:00"/>
    <n v="27"/>
    <n v="1"/>
    <s v="tier - 2"/>
    <s v="tier - 2"/>
    <s v="R1012"/>
    <n v="3956.07"/>
    <x v="0"/>
    <n v="1"/>
    <x v="1"/>
    <x v="1"/>
  </r>
  <r>
    <x v="1905"/>
    <s v="Mr."/>
    <s v="David M."/>
    <s v="Guerdan"/>
    <n v="29.83"/>
    <n v="5.39"/>
    <x v="0"/>
    <s v="No"/>
    <x v="0"/>
    <s v="Jul"/>
    <n v="1999"/>
    <n v="10"/>
    <d v="1999-07-10T00:00:00"/>
    <n v="23"/>
    <n v="0"/>
    <s v="tier - 2"/>
    <s v="tier - 3"/>
    <s v="R1021"/>
    <n v="3955.98"/>
    <x v="1"/>
    <n v="0"/>
    <x v="1"/>
    <x v="2"/>
  </r>
  <r>
    <x v="1906"/>
    <s v="Ms."/>
    <s v="Christine E"/>
    <s v="Shaw"/>
    <n v="29.59"/>
    <n v="6.16"/>
    <x v="0"/>
    <s v="No"/>
    <x v="1"/>
    <s v="Nov"/>
    <n v="1993"/>
    <n v="11"/>
    <d v="1993-11-11T00:00:00"/>
    <n v="29"/>
    <n v="1"/>
    <s v="tier - 2"/>
    <s v="tier - 2"/>
    <s v="R1013"/>
    <n v="3947.41"/>
    <x v="1"/>
    <n v="1"/>
    <x v="1"/>
    <x v="1"/>
  </r>
  <r>
    <x v="1907"/>
    <s v="Ms."/>
    <s v="Donna"/>
    <s v="Mills-Honarvar"/>
    <n v="31.16"/>
    <n v="4.49"/>
    <x v="0"/>
    <s v="No"/>
    <x v="1"/>
    <s v="Sep"/>
    <n v="1993"/>
    <n v="29"/>
    <d v="1993-09-29T00:00:00"/>
    <n v="29"/>
    <n v="0"/>
    <s v="tier - 2"/>
    <s v="tier - 3"/>
    <s v="R1024"/>
    <n v="3943.6"/>
    <x v="0"/>
    <n v="1"/>
    <x v="1"/>
    <x v="2"/>
  </r>
  <r>
    <x v="1908"/>
    <s v="Mr."/>
    <s v="Rod"/>
    <s v="Farvard"/>
    <n v="34.21"/>
    <n v="4.4800000000000004"/>
    <x v="1"/>
    <s v="No"/>
    <x v="0"/>
    <s v="Oct"/>
    <n v="1988"/>
    <n v="24"/>
    <d v="1988-10-24T00:00:00"/>
    <n v="34"/>
    <n v="0"/>
    <s v="tier - 3"/>
    <s v="tier - 1"/>
    <s v="R1013"/>
    <n v="3935.18"/>
    <x v="0"/>
    <n v="1"/>
    <x v="1"/>
    <x v="2"/>
  </r>
  <r>
    <x v="1909"/>
    <s v="Mr."/>
    <s v="Joe"/>
    <s v="Kelly"/>
    <n v="34.86"/>
    <n v="10.97"/>
    <x v="0"/>
    <s v="No"/>
    <x v="0"/>
    <s v="Jun"/>
    <n v="2002"/>
    <n v="15"/>
    <d v="2002-06-15T00:00:00"/>
    <n v="20"/>
    <n v="0"/>
    <s v="tier - 2"/>
    <s v="tier - 3"/>
    <s v="R1011"/>
    <n v="3931.51"/>
    <x v="0"/>
    <n v="0"/>
    <x v="1"/>
    <x v="0"/>
  </r>
  <r>
    <x v="1910"/>
    <s v="Ms."/>
    <s v="Kayleigh"/>
    <s v="Skinner"/>
    <n v="34.58"/>
    <n v="5.14"/>
    <x v="0"/>
    <s v="yes"/>
    <x v="0"/>
    <s v="Jul"/>
    <n v="2000"/>
    <n v="10"/>
    <d v="2000-07-10T00:00:00"/>
    <n v="22"/>
    <n v="2"/>
    <s v="tier - 2"/>
    <s v="tier - 2"/>
    <s v="R1024"/>
    <n v="3925.76"/>
    <x v="0"/>
    <n v="2"/>
    <x v="1"/>
    <x v="2"/>
  </r>
  <r>
    <x v="1911"/>
    <s v="Mr."/>
    <s v="Lorcan A."/>
    <s v="Murphy"/>
    <n v="17.940000000000001"/>
    <n v="5.17"/>
    <x v="1"/>
    <s v="No"/>
    <x v="0"/>
    <s v="Jul"/>
    <n v="1985"/>
    <n v="5"/>
    <d v="1985-07-05T00:00:00"/>
    <n v="37"/>
    <n v="3"/>
    <s v="tier - 2"/>
    <s v="tier - 2"/>
    <s v="R1013"/>
    <n v="3910.44"/>
    <x v="3"/>
    <n v="0"/>
    <x v="1"/>
    <x v="2"/>
  </r>
  <r>
    <x v="1912"/>
    <s v="Mr."/>
    <s v="Billy"/>
    <s v="Shue"/>
    <n v="26.8"/>
    <n v="6.18"/>
    <x v="1"/>
    <s v="No"/>
    <x v="1"/>
    <s v="Nov"/>
    <n v="1997"/>
    <n v="24"/>
    <d v="1997-11-24T00:00:00"/>
    <n v="25"/>
    <n v="3"/>
    <s v="tier - 3"/>
    <s v="tier - 3"/>
    <s v="R1011"/>
    <n v="3906.13"/>
    <x v="1"/>
    <n v="1"/>
    <x v="1"/>
    <x v="1"/>
  </r>
  <r>
    <x v="1913"/>
    <s v="Mr."/>
    <s v="Paul M."/>
    <s v="Reilly"/>
    <n v="17.690000000000001"/>
    <n v="9.07"/>
    <x v="1"/>
    <s v="No"/>
    <x v="0"/>
    <s v="Aug"/>
    <n v="1981"/>
    <n v="27"/>
    <d v="1981-08-27T00:00:00"/>
    <n v="41"/>
    <n v="1"/>
    <s v="tier - 2"/>
    <s v="tier - 2"/>
    <s v="R1013"/>
    <n v="3902.07"/>
    <x v="3"/>
    <n v="0"/>
    <x v="1"/>
    <x v="0"/>
  </r>
  <r>
    <x v="1914"/>
    <s v="Ms."/>
    <s v="Brenda M."/>
    <s v="Blinn"/>
    <n v="25.77"/>
    <n v="4.43"/>
    <x v="0"/>
    <s v="No"/>
    <x v="1"/>
    <s v="Sep"/>
    <n v="1993"/>
    <n v="14"/>
    <d v="1993-09-14T00:00:00"/>
    <n v="29"/>
    <n v="0"/>
    <s v="tier - 2"/>
    <s v="tier - 2"/>
    <s v="R1012"/>
    <n v="3898.35"/>
    <x v="1"/>
    <n v="1"/>
    <x v="1"/>
    <x v="2"/>
  </r>
  <r>
    <x v="1915"/>
    <s v="Mr."/>
    <s v="Jeff H"/>
    <s v="Duyn"/>
    <n v="34.46"/>
    <n v="4.17"/>
    <x v="0"/>
    <s v="yes"/>
    <x v="0"/>
    <s v="Jul"/>
    <n v="2004"/>
    <n v="13"/>
    <d v="2004-07-13T00:00:00"/>
    <n v="18"/>
    <n v="0"/>
    <s v="tier - 2"/>
    <s v="tier - 2"/>
    <s v="R1012"/>
    <n v="3889.2"/>
    <x v="0"/>
    <n v="1"/>
    <x v="1"/>
    <x v="2"/>
  </r>
  <r>
    <x v="1916"/>
    <s v="Mr."/>
    <s v="Michael"/>
    <s v="Wardian"/>
    <n v="30.875"/>
    <n v="4.95"/>
    <x v="1"/>
    <s v="No"/>
    <x v="0"/>
    <s v="Oct"/>
    <n v="1996"/>
    <n v="23"/>
    <d v="1996-10-23T00:00:00"/>
    <n v="26"/>
    <n v="2"/>
    <s v="tier - 1"/>
    <s v="tier - 3"/>
    <s v="R1012"/>
    <n v="3877.3"/>
    <x v="0"/>
    <n v="0"/>
    <x v="1"/>
    <x v="2"/>
  </r>
  <r>
    <x v="1917"/>
    <s v="Mr."/>
    <s v="Jan"/>
    <s v="Heuninck"/>
    <n v="39.49"/>
    <n v="5.13"/>
    <x v="0"/>
    <s v="No"/>
    <x v="0"/>
    <s v="Jul"/>
    <n v="1991"/>
    <n v="25"/>
    <d v="1991-07-25T00:00:00"/>
    <n v="31"/>
    <n v="1"/>
    <s v="tier - 2"/>
    <s v="tier - 3"/>
    <s v="R1013"/>
    <n v="3875.73"/>
    <x v="0"/>
    <n v="0"/>
    <x v="1"/>
    <x v="2"/>
  </r>
  <r>
    <x v="1918"/>
    <s v="Mr."/>
    <s v="Bernard"/>
    <s v="Kipyego"/>
    <n v="28.88"/>
    <n v="4.0999999999999996"/>
    <x v="0"/>
    <s v="No"/>
    <x v="0"/>
    <s v="Jun"/>
    <n v="1990"/>
    <n v="24"/>
    <d v="1990-06-24T00:00:00"/>
    <n v="32"/>
    <n v="0"/>
    <s v="tier - 1"/>
    <s v="tier - 1"/>
    <s v="R1012"/>
    <n v="3866.86"/>
    <x v="1"/>
    <n v="0"/>
    <x v="1"/>
    <x v="2"/>
  </r>
  <r>
    <x v="1919"/>
    <s v="Mr."/>
    <s v="Craig"/>
    <s v="Kuehl"/>
    <n v="20.234999999999999"/>
    <n v="5.01"/>
    <x v="1"/>
    <s v="No"/>
    <x v="0"/>
    <s v="Oct"/>
    <n v="2001"/>
    <n v="18"/>
    <d v="2001-10-18T00:00:00"/>
    <n v="21"/>
    <n v="3"/>
    <s v="tier - 2"/>
    <s v="tier - 2"/>
    <s v="R1016"/>
    <n v="3861.21"/>
    <x v="2"/>
    <n v="0"/>
    <x v="1"/>
    <x v="2"/>
  </r>
  <r>
    <x v="1920"/>
    <s v="Mrs."/>
    <s v="Bryn"/>
    <s v="Burkholder"/>
    <n v="30.67"/>
    <n v="5.09"/>
    <x v="1"/>
    <s v="No"/>
    <x v="0"/>
    <s v="Jun"/>
    <n v="2001"/>
    <n v="6"/>
    <d v="2001-06-06T00:00:00"/>
    <n v="22"/>
    <n v="0"/>
    <s v="tier - 2"/>
    <s v="tier - 3"/>
    <s v="R1025"/>
    <n v="3858.51"/>
    <x v="0"/>
    <n v="0"/>
    <x v="1"/>
    <x v="2"/>
  </r>
  <r>
    <x v="1921"/>
    <s v="Mr."/>
    <s v="Michael"/>
    <s v="Stadolnik"/>
    <n v="30.875"/>
    <n v="6.49"/>
    <x v="0"/>
    <s v="No"/>
    <x v="0"/>
    <s v="Aug"/>
    <n v="1991"/>
    <n v="19"/>
    <d v="1991-08-19T00:00:00"/>
    <n v="31"/>
    <n v="0"/>
    <s v="tier - 3"/>
    <s v="tier - 1"/>
    <s v="R1016"/>
    <n v="3857.76"/>
    <x v="0"/>
    <n v="0"/>
    <x v="1"/>
    <x v="0"/>
  </r>
  <r>
    <x v="1922"/>
    <s v="Mr."/>
    <s v="Benjamin"/>
    <s v="Shields"/>
    <n v="23.8"/>
    <n v="4.08"/>
    <x v="0"/>
    <s v="No"/>
    <x v="0"/>
    <s v="Aug"/>
    <n v="1994"/>
    <n v="12"/>
    <d v="1994-08-12T00:00:00"/>
    <n v="28"/>
    <n v="2"/>
    <s v="tier - 3"/>
    <s v="tier - 2"/>
    <s v="R1011"/>
    <n v="3847.67"/>
    <x v="2"/>
    <n v="0"/>
    <x v="1"/>
    <x v="2"/>
  </r>
  <r>
    <x v="1923"/>
    <s v="Mr."/>
    <s v="Jay"/>
    <s v="Margolis"/>
    <n v="15.37"/>
    <n v="8.6300000000000008"/>
    <x v="1"/>
    <s v="No"/>
    <x v="0"/>
    <s v="Sep"/>
    <n v="1981"/>
    <n v="29"/>
    <d v="1981-09-29T00:00:00"/>
    <n v="41"/>
    <n v="1"/>
    <s v="tier - 2"/>
    <s v="tier - 3"/>
    <s v="R1012"/>
    <n v="3797.2"/>
    <x v="3"/>
    <n v="0"/>
    <x v="1"/>
    <x v="0"/>
  </r>
  <r>
    <x v="1924"/>
    <s v="Mr."/>
    <s v="William"/>
    <s v="Uffenbeck"/>
    <n v="30.4"/>
    <n v="5.28"/>
    <x v="0"/>
    <s v="No"/>
    <x v="0"/>
    <s v="Jun"/>
    <n v="1999"/>
    <n v="24"/>
    <d v="1999-06-24T00:00:00"/>
    <n v="23"/>
    <n v="0"/>
    <s v="tier - 2"/>
    <s v="tier - 3"/>
    <s v="R1012"/>
    <n v="3796.36"/>
    <x v="0"/>
    <n v="0"/>
    <x v="1"/>
    <x v="2"/>
  </r>
  <r>
    <x v="1925"/>
    <s v="Ms."/>
    <s v="Shelley"/>
    <s v="Brake"/>
    <n v="19.48"/>
    <n v="5.63"/>
    <x v="1"/>
    <s v="No"/>
    <x v="0"/>
    <s v="Aug"/>
    <n v="1988"/>
    <n v="28"/>
    <d v="1988-08-28T00:00:00"/>
    <n v="34"/>
    <n v="3"/>
    <s v="tier - 2"/>
    <s v="tier - 3"/>
    <s v="R1013"/>
    <n v="3793.55"/>
    <x v="2"/>
    <n v="1"/>
    <x v="1"/>
    <x v="2"/>
  </r>
  <r>
    <x v="1926"/>
    <s v="Ms."/>
    <s v="Jekaterina"/>
    <s v="Stepanova"/>
    <n v="16.96"/>
    <n v="11.47"/>
    <x v="1"/>
    <s v="No"/>
    <x v="0"/>
    <s v="Dec"/>
    <n v="1981"/>
    <n v="13"/>
    <d v="1981-12-13T00:00:00"/>
    <n v="41"/>
    <n v="1"/>
    <s v="tier - 2"/>
    <s v="tier - 1"/>
    <s v="R1013"/>
    <n v="3785.77"/>
    <x v="3"/>
    <n v="0"/>
    <x v="1"/>
    <x v="0"/>
  </r>
  <r>
    <x v="1927"/>
    <s v="Mr."/>
    <s v="Daniel"/>
    <s v="Verdi"/>
    <n v="19.05"/>
    <n v="4.92"/>
    <x v="0"/>
    <s v="No"/>
    <x v="0"/>
    <s v="Oct"/>
    <n v="1987"/>
    <n v="24"/>
    <d v="1987-10-24T00:00:00"/>
    <n v="35"/>
    <n v="3"/>
    <s v="tier - 2"/>
    <s v="tier - 3"/>
    <s v="R1013"/>
    <n v="3773.23"/>
    <x v="2"/>
    <n v="1"/>
    <x v="1"/>
    <x v="2"/>
  </r>
  <r>
    <x v="1928"/>
    <s v="Ms."/>
    <s v="Pauline"/>
    <s v="McLean"/>
    <n v="37.619999999999997"/>
    <n v="4.18"/>
    <x v="0"/>
    <s v="No"/>
    <x v="0"/>
    <s v="Nov"/>
    <n v="1994"/>
    <n v="21"/>
    <d v="1994-11-21T00:00:00"/>
    <n v="28"/>
    <n v="1"/>
    <s v="tier - 2"/>
    <s v="tier - 1"/>
    <s v="R1013"/>
    <n v="3766.88"/>
    <x v="0"/>
    <n v="0"/>
    <x v="1"/>
    <x v="2"/>
  </r>
  <r>
    <x v="1929"/>
    <s v="Ms."/>
    <s v="Colleen"/>
    <s v="Ryan"/>
    <n v="29.1"/>
    <n v="4.67"/>
    <x v="0"/>
    <s v="No"/>
    <x v="0"/>
    <s v="Oct"/>
    <n v="1991"/>
    <n v="24"/>
    <d v="1991-10-24T00:00:00"/>
    <n v="31"/>
    <n v="0"/>
    <s v="tier - 2"/>
    <s v="tier - 3"/>
    <s v="R1011"/>
    <n v="3761.29"/>
    <x v="1"/>
    <n v="0"/>
    <x v="1"/>
    <x v="2"/>
  </r>
  <r>
    <x v="1930"/>
    <s v="Ms."/>
    <s v="Aleah K"/>
    <s v="Mickelson"/>
    <n v="26.62"/>
    <n v="6.24"/>
    <x v="0"/>
    <s v="No"/>
    <x v="0"/>
    <s v="Aug"/>
    <n v="1991"/>
    <n v="25"/>
    <d v="1991-08-25T00:00:00"/>
    <n v="31"/>
    <n v="0"/>
    <s v="tier - 2"/>
    <s v="tier - 1"/>
    <s v="R1013"/>
    <n v="3757.84"/>
    <x v="1"/>
    <n v="0"/>
    <x v="1"/>
    <x v="1"/>
  </r>
  <r>
    <x v="1931"/>
    <s v="Ms."/>
    <s v="Mare"/>
    <s v="Dibaba"/>
    <n v="25.74"/>
    <n v="5.99"/>
    <x v="0"/>
    <s v="No"/>
    <x v="0"/>
    <s v="Oct"/>
    <n v="1991"/>
    <n v="28"/>
    <d v="1991-10-28T00:00:00"/>
    <n v="31"/>
    <n v="0"/>
    <s v="tier - 2"/>
    <s v="tier - 2"/>
    <s v="R1013"/>
    <n v="3756.62"/>
    <x v="1"/>
    <n v="0"/>
    <x v="1"/>
    <x v="1"/>
  </r>
  <r>
    <x v="1932"/>
    <s v="Mr."/>
    <s v="Kevin"/>
    <s v="Shilling"/>
    <n v="18.22"/>
    <n v="10.27"/>
    <x v="1"/>
    <s v="No"/>
    <x v="0"/>
    <s v="Sep"/>
    <n v="1986"/>
    <n v="9"/>
    <d v="1986-09-09T00:00:00"/>
    <n v="36"/>
    <n v="3"/>
    <s v="tier - 2"/>
    <s v="tier - 2"/>
    <s v="R1013"/>
    <n v="3748.56"/>
    <x v="3"/>
    <n v="1"/>
    <x v="1"/>
    <x v="0"/>
  </r>
  <r>
    <x v="1933"/>
    <s v="Ms."/>
    <s v="Jessica"/>
    <s v="Bashaw"/>
    <n v="26.03"/>
    <n v="5.97"/>
    <x v="0"/>
    <s v="No"/>
    <x v="1"/>
    <s v="Jun"/>
    <n v="1993"/>
    <n v="22"/>
    <d v="1993-06-22T00:00:00"/>
    <n v="29"/>
    <n v="0"/>
    <s v="tier - 2"/>
    <s v="tier - 2"/>
    <s v="R1012"/>
    <n v="3736.46"/>
    <x v="1"/>
    <n v="1"/>
    <x v="1"/>
    <x v="1"/>
  </r>
  <r>
    <x v="1934"/>
    <s v="Ms."/>
    <s v="Amanda R"/>
    <s v="Jacob"/>
    <n v="17.29"/>
    <n v="4.9800000000000004"/>
    <x v="0"/>
    <s v="No"/>
    <x v="0"/>
    <s v="Aug"/>
    <n v="1994"/>
    <n v="22"/>
    <d v="1994-08-22T00:00:00"/>
    <n v="28"/>
    <n v="0"/>
    <s v="tier - 2"/>
    <s v="tier - 3"/>
    <s v="R1024"/>
    <n v="3732.63"/>
    <x v="3"/>
    <n v="0"/>
    <x v="1"/>
    <x v="2"/>
  </r>
  <r>
    <x v="1935"/>
    <s v="Mr."/>
    <s v="Murray W."/>
    <s v="McCutcheon"/>
    <n v="18.170000000000002"/>
    <n v="6.91"/>
    <x v="1"/>
    <s v="No"/>
    <x v="0"/>
    <s v="Dec"/>
    <n v="1986"/>
    <n v="1"/>
    <d v="1986-12-01T00:00:00"/>
    <n v="36"/>
    <n v="3"/>
    <s v="tier - 2"/>
    <s v="tier - 2"/>
    <s v="R1013"/>
    <n v="3731.6"/>
    <x v="3"/>
    <n v="1"/>
    <x v="1"/>
    <x v="0"/>
  </r>
  <r>
    <x v="1936"/>
    <s v="Mrs."/>
    <s v="Meghan P."/>
    <s v="Connor"/>
    <n v="32.54"/>
    <n v="6.38"/>
    <x v="0"/>
    <s v="yes"/>
    <x v="0"/>
    <s v="Nov"/>
    <n v="2004"/>
    <n v="5"/>
    <d v="2004-11-05T00:00:00"/>
    <n v="18"/>
    <n v="0"/>
    <s v="tier - 2"/>
    <s v="tier - 2"/>
    <s v="R1025"/>
    <n v="3722.23"/>
    <x v="0"/>
    <n v="1"/>
    <x v="1"/>
    <x v="1"/>
  </r>
  <r>
    <x v="1937"/>
    <s v="Mr."/>
    <s v="David"/>
    <s v="May"/>
    <n v="30.25"/>
    <n v="4.7699999999999996"/>
    <x v="0"/>
    <s v="No"/>
    <x v="0"/>
    <s v="Dec"/>
    <n v="1989"/>
    <n v="2"/>
    <d v="1989-12-02T00:00:00"/>
    <n v="33"/>
    <n v="0"/>
    <s v="tier - 2"/>
    <s v="tier - 2"/>
    <s v="R1013"/>
    <n v="3704.35"/>
    <x v="0"/>
    <n v="0"/>
    <x v="1"/>
    <x v="2"/>
  </r>
  <r>
    <x v="1938"/>
    <s v="Mr."/>
    <s v="Seth"/>
    <s v="Geoghegan"/>
    <n v="19.59"/>
    <n v="6.04"/>
    <x v="1"/>
    <s v="No"/>
    <x v="0"/>
    <s v="Aug"/>
    <n v="1988"/>
    <n v="18"/>
    <d v="1988-08-18T00:00:00"/>
    <n v="34"/>
    <n v="3"/>
    <s v="tier - 2"/>
    <s v="tier - 3"/>
    <s v="R1013"/>
    <n v="3699.54"/>
    <x v="2"/>
    <n v="1"/>
    <x v="1"/>
    <x v="1"/>
  </r>
  <r>
    <x v="1939"/>
    <s v="Mr."/>
    <s v="Michael P."/>
    <s v="McGinn"/>
    <n v="45.9"/>
    <n v="4.3"/>
    <x v="1"/>
    <s v="No"/>
    <x v="0"/>
    <s v="Oct"/>
    <n v="1995"/>
    <n v="21"/>
    <d v="1995-10-21T00:00:00"/>
    <n v="27"/>
    <n v="2"/>
    <s v="tier - 2"/>
    <s v="tier - 3"/>
    <s v="R1011"/>
    <n v="3693.43"/>
    <x v="0"/>
    <n v="1"/>
    <x v="1"/>
    <x v="2"/>
  </r>
  <r>
    <x v="1940"/>
    <s v="Mr."/>
    <s v="Russell M"/>
    <s v="Jones"/>
    <n v="17.059999999999999"/>
    <n v="8.75"/>
    <x v="1"/>
    <s v="No"/>
    <x v="0"/>
    <s v="Dec"/>
    <n v="1981"/>
    <n v="14"/>
    <d v="1981-12-14T00:00:00"/>
    <n v="41"/>
    <n v="1"/>
    <s v="tier - 2"/>
    <s v="tier - 2"/>
    <s v="R1013"/>
    <n v="3688.38"/>
    <x v="3"/>
    <n v="0"/>
    <x v="1"/>
    <x v="0"/>
  </r>
  <r>
    <x v="1941"/>
    <s v="Mr."/>
    <s v="Martin"/>
    <s v="Quinteros"/>
    <n v="32.07"/>
    <n v="5.25"/>
    <x v="0"/>
    <s v="No"/>
    <x v="1"/>
    <s v="Jul"/>
    <n v="2003"/>
    <n v="10"/>
    <d v="2003-07-10T00:00:00"/>
    <n v="19"/>
    <n v="0"/>
    <s v="tier - 2"/>
    <s v="tier - 2"/>
    <s v="R1021"/>
    <n v="3688.35"/>
    <x v="0"/>
    <n v="1"/>
    <x v="1"/>
    <x v="2"/>
  </r>
  <r>
    <x v="1942"/>
    <s v="Mr."/>
    <s v="Michael"/>
    <s v="Loenser"/>
    <n v="16.5"/>
    <n v="5.03"/>
    <x v="0"/>
    <s v="No"/>
    <x v="0"/>
    <s v="Jul"/>
    <n v="1984"/>
    <n v="6"/>
    <d v="1984-07-06T00:00:00"/>
    <n v="38"/>
    <n v="3"/>
    <s v="tier - 2"/>
    <s v="tier - 3"/>
    <s v="R1013"/>
    <n v="3678.86"/>
    <x v="3"/>
    <n v="1"/>
    <x v="1"/>
    <x v="2"/>
  </r>
  <r>
    <x v="1943"/>
    <s v="Mr."/>
    <s v="Miles"/>
    <s v="Aitken"/>
    <n v="31.4"/>
    <n v="5.88"/>
    <x v="0"/>
    <s v="No"/>
    <x v="0"/>
    <s v="Sep"/>
    <n v="1992"/>
    <n v="14"/>
    <d v="1992-09-14T00:00:00"/>
    <n v="30"/>
    <n v="1"/>
    <s v="tier - 3"/>
    <s v="tier - 1"/>
    <s v="R1011"/>
    <n v="3659.35"/>
    <x v="0"/>
    <n v="1"/>
    <x v="1"/>
    <x v="1"/>
  </r>
  <r>
    <x v="1944"/>
    <s v="Ms."/>
    <s v="Amanda"/>
    <s v="Furrer"/>
    <n v="20.36"/>
    <n v="4.49"/>
    <x v="0"/>
    <s v="No"/>
    <x v="0"/>
    <s v="Nov"/>
    <n v="1990"/>
    <n v="8"/>
    <d v="1990-11-08T00:00:00"/>
    <n v="32"/>
    <n v="3"/>
    <s v="tier - 2"/>
    <s v="tier - 3"/>
    <s v="R1011"/>
    <n v="3653.29"/>
    <x v="2"/>
    <n v="0"/>
    <x v="1"/>
    <x v="2"/>
  </r>
  <r>
    <x v="1945"/>
    <s v="Mr."/>
    <s v="Roger"/>
    <s v="Konigs"/>
    <n v="25.46"/>
    <n v="4.1399999999999997"/>
    <x v="0"/>
    <s v="No"/>
    <x v="0"/>
    <s v="Nov"/>
    <n v="1992"/>
    <n v="17"/>
    <d v="1992-11-17T00:00:00"/>
    <n v="30"/>
    <n v="0"/>
    <s v="tier - 1"/>
    <s v="tier - 2"/>
    <s v="R1014"/>
    <n v="3645.09"/>
    <x v="1"/>
    <n v="1"/>
    <x v="1"/>
    <x v="2"/>
  </r>
  <r>
    <x v="1946"/>
    <s v="Mr."/>
    <s v="Brock J"/>
    <s v="Tesdahl"/>
    <n v="17.09"/>
    <n v="5.8"/>
    <x v="1"/>
    <s v="No"/>
    <x v="0"/>
    <s v="Jun"/>
    <n v="1985"/>
    <n v="14"/>
    <d v="1985-06-14T00:00:00"/>
    <n v="37"/>
    <n v="3"/>
    <s v="tier - 2"/>
    <s v="tier - 1"/>
    <s v="R1013"/>
    <n v="3622.13"/>
    <x v="3"/>
    <n v="0"/>
    <x v="1"/>
    <x v="1"/>
  </r>
  <r>
    <x v="1947"/>
    <s v="Mr."/>
    <s v="Stephen F."/>
    <s v="Engel"/>
    <n v="20.83"/>
    <n v="5.12"/>
    <x v="0"/>
    <s v="No"/>
    <x v="0"/>
    <s v="Oct"/>
    <n v="1990"/>
    <n v="11"/>
    <d v="1990-10-11T00:00:00"/>
    <n v="32"/>
    <n v="3"/>
    <s v="tier - 2"/>
    <s v="tier - 1"/>
    <s v="R1013"/>
    <n v="3606.43"/>
    <x v="2"/>
    <n v="0"/>
    <x v="1"/>
    <x v="2"/>
  </r>
  <r>
    <x v="1948"/>
    <s v="Ms."/>
    <s v="Missy"/>
    <s v="Kuck"/>
    <n v="18.920000000000002"/>
    <n v="5.98"/>
    <x v="1"/>
    <s v="No"/>
    <x v="0"/>
    <s v="Nov"/>
    <n v="1988"/>
    <n v="4"/>
    <d v="1988-11-04T00:00:00"/>
    <n v="34"/>
    <n v="3"/>
    <s v="tier - 2"/>
    <s v="tier - 1"/>
    <s v="R1013"/>
    <n v="3603.6"/>
    <x v="2"/>
    <n v="1"/>
    <x v="1"/>
    <x v="1"/>
  </r>
  <r>
    <x v="1949"/>
    <s v="Mr."/>
    <s v="William"/>
    <s v="Dillon"/>
    <n v="37.1"/>
    <n v="5.46"/>
    <x v="0"/>
    <s v="No"/>
    <x v="0"/>
    <s v="Aug"/>
    <n v="1999"/>
    <n v="12"/>
    <d v="1999-08-12T00:00:00"/>
    <n v="23"/>
    <n v="3"/>
    <s v="tier - 2"/>
    <s v="tier - 2"/>
    <s v="R1011"/>
    <n v="3597.6"/>
    <x v="0"/>
    <n v="0"/>
    <x v="1"/>
    <x v="2"/>
  </r>
  <r>
    <x v="1950"/>
    <s v="Ms."/>
    <s v="Lauren M"/>
    <s v="Neuschel"/>
    <n v="22.515000000000001"/>
    <n v="4.91"/>
    <x v="1"/>
    <s v="No"/>
    <x v="1"/>
    <s v="Nov"/>
    <n v="1997"/>
    <n v="4"/>
    <d v="1997-11-04T00:00:00"/>
    <n v="25"/>
    <n v="1"/>
    <s v="tier - 2"/>
    <s v="tier - 2"/>
    <s v="R1012"/>
    <n v="3594.17"/>
    <x v="2"/>
    <n v="1"/>
    <x v="1"/>
    <x v="2"/>
  </r>
  <r>
    <x v="1951"/>
    <s v="Mr."/>
    <s v="Apolo U."/>
    <s v="Rosales Ramirez"/>
    <n v="32.700000000000003"/>
    <n v="4.66"/>
    <x v="0"/>
    <s v="No"/>
    <x v="0"/>
    <s v="Jun"/>
    <n v="1999"/>
    <n v="6"/>
    <d v="1999-06-06T00:00:00"/>
    <n v="24"/>
    <n v="3"/>
    <s v="tier - 2"/>
    <s v="tier - 3"/>
    <s v="R1011"/>
    <n v="3591.48"/>
    <x v="0"/>
    <n v="0"/>
    <x v="1"/>
    <x v="2"/>
  </r>
  <r>
    <x v="1952"/>
    <s v="Mr."/>
    <s v="Alfons"/>
    <s v="Marquez"/>
    <n v="17.75"/>
    <n v="6.8"/>
    <x v="1"/>
    <s v="No"/>
    <x v="0"/>
    <s v="Dec"/>
    <n v="1986"/>
    <n v="27"/>
    <d v="1986-12-27T00:00:00"/>
    <n v="36"/>
    <n v="3"/>
    <s v="tier - 2"/>
    <s v="tier - 2"/>
    <s v="R1013"/>
    <n v="3589.14"/>
    <x v="3"/>
    <n v="1"/>
    <x v="1"/>
    <x v="0"/>
  </r>
  <r>
    <x v="1953"/>
    <s v="Ms."/>
    <s v="Amber"/>
    <s v="Green"/>
    <n v="33.630000000000003"/>
    <n v="4.47"/>
    <x v="1"/>
    <s v="No"/>
    <x v="0"/>
    <s v="Nov"/>
    <n v="2001"/>
    <n v="11"/>
    <d v="2001-11-11T00:00:00"/>
    <n v="21"/>
    <n v="2"/>
    <s v="tier - 2"/>
    <s v="tier - 2"/>
    <s v="R1012"/>
    <n v="3579.83"/>
    <x v="0"/>
    <n v="0"/>
    <x v="1"/>
    <x v="2"/>
  </r>
  <r>
    <x v="1954"/>
    <s v="Ms."/>
    <s v="Leah C."/>
    <s v="Schubel"/>
    <n v="34.799999999999997"/>
    <n v="4.08"/>
    <x v="1"/>
    <s v="No"/>
    <x v="0"/>
    <s v="Aug"/>
    <n v="1995"/>
    <n v="23"/>
    <d v="1995-08-23T00:00:00"/>
    <n v="27"/>
    <n v="1"/>
    <s v="tier - 2"/>
    <s v="tier - 3"/>
    <s v="R1011"/>
    <n v="3578"/>
    <x v="0"/>
    <n v="1"/>
    <x v="1"/>
    <x v="2"/>
  </r>
  <r>
    <x v="1955"/>
    <s v="Ms."/>
    <s v="Lilia"/>
    <s v="Jimenez"/>
    <n v="16.809999999999999"/>
    <n v="5.51"/>
    <x v="1"/>
    <s v="No"/>
    <x v="0"/>
    <s v="Aug"/>
    <n v="1988"/>
    <n v="18"/>
    <d v="1988-08-18T00:00:00"/>
    <n v="34"/>
    <n v="3"/>
    <s v="tier - 2"/>
    <s v="tier - 1"/>
    <s v="R1012"/>
    <n v="3569.96"/>
    <x v="3"/>
    <n v="1"/>
    <x v="1"/>
    <x v="2"/>
  </r>
  <r>
    <x v="1956"/>
    <s v="Mr."/>
    <s v="Danny"/>
    <s v="Zimny-Schmitt"/>
    <n v="16.690000000000001"/>
    <n v="8.4"/>
    <x v="1"/>
    <s v="No"/>
    <x v="0"/>
    <s v="Oct"/>
    <n v="1981"/>
    <n v="10"/>
    <d v="1981-10-10T00:00:00"/>
    <n v="41"/>
    <n v="1"/>
    <s v="tier - 2"/>
    <s v="tier - 1"/>
    <s v="R1013"/>
    <n v="3562.87"/>
    <x v="3"/>
    <n v="0"/>
    <x v="1"/>
    <x v="0"/>
  </r>
  <r>
    <x v="1957"/>
    <s v="Ms."/>
    <s v="Lauren"/>
    <s v="Hill"/>
    <n v="23.21"/>
    <n v="5.14"/>
    <x v="1"/>
    <s v="No"/>
    <x v="0"/>
    <s v="Jun"/>
    <n v="1995"/>
    <n v="16"/>
    <d v="1995-06-16T00:00:00"/>
    <n v="27"/>
    <n v="1"/>
    <s v="tier - 2"/>
    <s v="tier - 1"/>
    <s v="R1013"/>
    <n v="3561.89"/>
    <x v="2"/>
    <n v="1"/>
    <x v="1"/>
    <x v="2"/>
  </r>
  <r>
    <x v="1958"/>
    <s v="Ms."/>
    <s v="Courtney"/>
    <s v="Brohart"/>
    <n v="25.175000000000001"/>
    <n v="5.21"/>
    <x v="1"/>
    <s v="No"/>
    <x v="0"/>
    <s v="Oct"/>
    <n v="1995"/>
    <n v="9"/>
    <d v="1995-10-09T00:00:00"/>
    <n v="27"/>
    <n v="0"/>
    <s v="tier - 2"/>
    <s v="tier - 3"/>
    <s v="R1024"/>
    <n v="3558.62"/>
    <x v="1"/>
    <n v="1"/>
    <x v="1"/>
    <x v="2"/>
  </r>
  <r>
    <x v="1959"/>
    <s v="Ms."/>
    <s v="Elizabeth"/>
    <s v="Ryan"/>
    <n v="34.770000000000003"/>
    <n v="6.23"/>
    <x v="0"/>
    <s v="No"/>
    <x v="0"/>
    <s v="Sep"/>
    <n v="1994"/>
    <n v="24"/>
    <d v="1994-09-24T00:00:00"/>
    <n v="28"/>
    <n v="0"/>
    <s v="tier - 2"/>
    <s v="tier - 3"/>
    <s v="R1012"/>
    <n v="3556.92"/>
    <x v="0"/>
    <n v="0"/>
    <x v="1"/>
    <x v="1"/>
  </r>
  <r>
    <x v="1960"/>
    <s v="Ms."/>
    <s v="Satomi"/>
    <s v="Oka"/>
    <n v="27.7"/>
    <n v="5.6"/>
    <x v="0"/>
    <s v="No"/>
    <x v="0"/>
    <s v="Dec"/>
    <n v="1992"/>
    <n v="22"/>
    <d v="1992-12-22T00:00:00"/>
    <n v="30"/>
    <n v="0"/>
    <s v="tier - 2"/>
    <s v="tier - 3"/>
    <s v="R1011"/>
    <n v="3554.2"/>
    <x v="1"/>
    <n v="1"/>
    <x v="1"/>
    <x v="2"/>
  </r>
  <r>
    <x v="1961"/>
    <s v="Mr."/>
    <s v="Matthew D"/>
    <s v="Newman"/>
    <n v="19.12"/>
    <n v="4.72"/>
    <x v="1"/>
    <s v="No"/>
    <x v="0"/>
    <s v="Oct"/>
    <n v="1988"/>
    <n v="15"/>
    <d v="1988-10-15T00:00:00"/>
    <n v="34"/>
    <n v="3"/>
    <s v="tier - 2"/>
    <s v="tier - 1"/>
    <s v="R1013"/>
    <n v="3540.12"/>
    <x v="2"/>
    <n v="1"/>
    <x v="1"/>
    <x v="2"/>
  </r>
  <r>
    <x v="1962"/>
    <s v="Mr."/>
    <s v="Peter T II"/>
    <s v="Metzger"/>
    <n v="32.67"/>
    <n v="4.67"/>
    <x v="0"/>
    <s v="No"/>
    <x v="1"/>
    <s v="Aug"/>
    <n v="2003"/>
    <n v="24"/>
    <d v="2003-08-24T00:00:00"/>
    <n v="19"/>
    <n v="0"/>
    <s v="tier - 2"/>
    <s v="tier - 2"/>
    <s v="R1012"/>
    <n v="3538.9"/>
    <x v="0"/>
    <n v="1"/>
    <x v="1"/>
    <x v="2"/>
  </r>
  <r>
    <x v="1963"/>
    <s v="Mr."/>
    <s v="Manuel"/>
    <s v="Gonzalez"/>
    <n v="28.5"/>
    <n v="6.11"/>
    <x v="0"/>
    <s v="No"/>
    <x v="0"/>
    <s v="Sep"/>
    <n v="1998"/>
    <n v="16"/>
    <d v="1998-09-16T00:00:00"/>
    <n v="24"/>
    <n v="2"/>
    <s v="tier - 3"/>
    <s v="tier - 3"/>
    <s v="R1012"/>
    <n v="3537.7"/>
    <x v="1"/>
    <n v="1"/>
    <x v="1"/>
    <x v="1"/>
  </r>
  <r>
    <x v="1964"/>
    <s v="Ms."/>
    <s v="Kindsey P."/>
    <s v="Vaughn"/>
    <n v="39.270000000000003"/>
    <n v="6.25"/>
    <x v="0"/>
    <s v="No"/>
    <x v="0"/>
    <s v="Sep"/>
    <n v="1999"/>
    <n v="22"/>
    <d v="1999-09-22T00:00:00"/>
    <n v="23"/>
    <n v="2"/>
    <s v="tier - 2"/>
    <s v="tier - 2"/>
    <s v="R1013"/>
    <n v="3500.61"/>
    <x v="0"/>
    <n v="0"/>
    <x v="1"/>
    <x v="1"/>
  </r>
  <r>
    <x v="1965"/>
    <s v="Mr."/>
    <s v="Thomas G."/>
    <s v="Clifford"/>
    <n v="32.49"/>
    <n v="4"/>
    <x v="1"/>
    <s v="No"/>
    <x v="0"/>
    <s v="Sep"/>
    <n v="1996"/>
    <n v="18"/>
    <d v="1996-09-18T00:00:00"/>
    <n v="26"/>
    <n v="1"/>
    <s v="tier - 1"/>
    <s v="tier - 2"/>
    <s v="R1015"/>
    <n v="3490.55"/>
    <x v="0"/>
    <n v="0"/>
    <x v="1"/>
    <x v="2"/>
  </r>
  <r>
    <x v="1966"/>
    <s v="Mr."/>
    <s v="Kyle S"/>
    <s v="Petty"/>
    <n v="23.7"/>
    <n v="5.55"/>
    <x v="1"/>
    <s v="No"/>
    <x v="0"/>
    <s v="Sep"/>
    <n v="1996"/>
    <n v="19"/>
    <d v="1996-09-19T00:00:00"/>
    <n v="26"/>
    <n v="2"/>
    <s v="tier - 3"/>
    <s v="tier - 3"/>
    <s v="R1011"/>
    <n v="3484.33"/>
    <x v="2"/>
    <n v="0"/>
    <x v="1"/>
    <x v="2"/>
  </r>
  <r>
    <x v="1967"/>
    <s v="Mr."/>
    <s v="Alexander J."/>
    <s v="Sanford"/>
    <n v="30.4"/>
    <n v="5.95"/>
    <x v="0"/>
    <s v="yes"/>
    <x v="0"/>
    <s v="Jun"/>
    <n v="2004"/>
    <n v="26"/>
    <d v="2004-06-26T00:00:00"/>
    <n v="18"/>
    <n v="3"/>
    <s v="tier - 2"/>
    <s v="tier - 3"/>
    <s v="R1016"/>
    <n v="3481.87"/>
    <x v="0"/>
    <n v="1"/>
    <x v="1"/>
    <x v="1"/>
  </r>
  <r>
    <x v="1968"/>
    <s v="Mr."/>
    <s v="Dustin L"/>
    <s v="Sprague"/>
    <n v="38.94"/>
    <n v="4.3600000000000003"/>
    <x v="0"/>
    <s v="No"/>
    <x v="1"/>
    <s v="Oct"/>
    <n v="1993"/>
    <n v="12"/>
    <d v="1993-10-12T00:00:00"/>
    <n v="29"/>
    <n v="1"/>
    <s v="tier - 2"/>
    <s v="tier - 2"/>
    <s v="R1013"/>
    <n v="3471.41"/>
    <x v="0"/>
    <n v="1"/>
    <x v="1"/>
    <x v="2"/>
  </r>
  <r>
    <x v="1969"/>
    <s v="Mrs."/>
    <s v="Chloe"/>
    <s v="Lasseron"/>
    <n v="31.02"/>
    <n v="4.84"/>
    <x v="0"/>
    <s v="No"/>
    <x v="1"/>
    <s v="Jul"/>
    <n v="2003"/>
    <n v="29"/>
    <d v="2003-07-29T00:00:00"/>
    <n v="19"/>
    <n v="0"/>
    <s v="tier - 2"/>
    <s v="tier - 1"/>
    <s v="R1025"/>
    <n v="3463.51"/>
    <x v="0"/>
    <n v="1"/>
    <x v="1"/>
    <x v="2"/>
  </r>
  <r>
    <x v="1970"/>
    <s v="Ms."/>
    <s v="Cailtlin"/>
    <s v="Bushong"/>
    <n v="17.5"/>
    <n v="4.5599999999999996"/>
    <x v="0"/>
    <s v="No"/>
    <x v="0"/>
    <s v="Sep"/>
    <n v="1987"/>
    <n v="14"/>
    <d v="1987-09-14T00:00:00"/>
    <n v="35"/>
    <n v="3"/>
    <s v="tier - 2"/>
    <s v="tier - 1"/>
    <s v="R1011"/>
    <n v="3453.77"/>
    <x v="3"/>
    <n v="1"/>
    <x v="1"/>
    <x v="2"/>
  </r>
  <r>
    <x v="1971"/>
    <s v="Mr."/>
    <s v="Joshua"/>
    <s v="Dennison"/>
    <n v="34.799999999999997"/>
    <n v="4.42"/>
    <x v="1"/>
    <s v="yes"/>
    <x v="0"/>
    <s v="Jun"/>
    <n v="2000"/>
    <n v="20"/>
    <d v="2000-06-20T00:00:00"/>
    <n v="22"/>
    <n v="3"/>
    <s v="tier - 2"/>
    <s v="tier - 1"/>
    <s v="R1011"/>
    <n v="3443.06"/>
    <x v="0"/>
    <n v="2"/>
    <x v="1"/>
    <x v="2"/>
  </r>
  <r>
    <x v="1972"/>
    <s v="Mr."/>
    <s v="Chuy"/>
    <s v="Lira"/>
    <n v="17.3"/>
    <n v="7.66"/>
    <x v="1"/>
    <s v="No"/>
    <x v="0"/>
    <s v="Aug"/>
    <n v="1986"/>
    <n v="27"/>
    <d v="1986-08-27T00:00:00"/>
    <n v="36"/>
    <n v="3"/>
    <s v="tier - 2"/>
    <s v="tier - 1"/>
    <s v="R1013"/>
    <n v="3436.5"/>
    <x v="3"/>
    <n v="1"/>
    <x v="1"/>
    <x v="0"/>
  </r>
  <r>
    <x v="1973"/>
    <s v="Ms."/>
    <s v="Laurie B"/>
    <s v="Nahigian"/>
    <n v="32.25"/>
    <n v="5.2"/>
    <x v="1"/>
    <s v="No"/>
    <x v="0"/>
    <s v="Dec"/>
    <n v="2001"/>
    <n v="26"/>
    <d v="2001-12-26T00:00:00"/>
    <n v="21"/>
    <n v="0"/>
    <s v="tier - 2"/>
    <s v="tier - 2"/>
    <s v="R1011"/>
    <n v="3434.38"/>
    <x v="0"/>
    <n v="0"/>
    <x v="1"/>
    <x v="2"/>
  </r>
  <r>
    <x v="1974"/>
    <s v="Ms."/>
    <s v="Rachel B."/>
    <s v="Cackett"/>
    <n v="42.4"/>
    <n v="5.53"/>
    <x v="1"/>
    <s v="No"/>
    <x v="0"/>
    <s v="Dec"/>
    <n v="1996"/>
    <n v="19"/>
    <d v="1996-12-19T00:00:00"/>
    <n v="26"/>
    <n v="1"/>
    <s v="tier - 2"/>
    <s v="tier - 2"/>
    <s v="R1011"/>
    <n v="3410.32"/>
    <x v="0"/>
    <n v="0"/>
    <x v="1"/>
    <x v="2"/>
  </r>
  <r>
    <x v="1975"/>
    <s v="Ms."/>
    <s v="Liza"/>
    <s v="Hunter-Galvan"/>
    <n v="38.664999999999999"/>
    <n v="4.8600000000000003"/>
    <x v="0"/>
    <s v="yes"/>
    <x v="0"/>
    <s v="Jul"/>
    <n v="2004"/>
    <n v="16"/>
    <d v="2004-07-16T00:00:00"/>
    <n v="18"/>
    <n v="2"/>
    <s v="tier - 2"/>
    <s v="tier - 2"/>
    <s v="R1023"/>
    <n v="3393.36"/>
    <x v="0"/>
    <n v="1"/>
    <x v="1"/>
    <x v="2"/>
  </r>
  <r>
    <x v="1976"/>
    <s v="Ms."/>
    <s v="Lindsey"/>
    <s v="Pierret"/>
    <n v="29.92"/>
    <n v="5.49"/>
    <x v="1"/>
    <s v="No"/>
    <x v="0"/>
    <s v="Oct"/>
    <n v="1996"/>
    <n v="27"/>
    <d v="1996-10-27T00:00:00"/>
    <n v="26"/>
    <n v="1"/>
    <s v="tier - 2"/>
    <s v="tier - 3"/>
    <s v="R1013"/>
    <n v="3392.98"/>
    <x v="1"/>
    <n v="0"/>
    <x v="1"/>
    <x v="2"/>
  </r>
  <r>
    <x v="1977"/>
    <s v="Ms."/>
    <s v="Lindsay E."/>
    <s v="White"/>
    <n v="29.48"/>
    <n v="4.09"/>
    <x v="1"/>
    <s v="No"/>
    <x v="0"/>
    <s v="Aug"/>
    <n v="1996"/>
    <n v="10"/>
    <d v="1996-08-10T00:00:00"/>
    <n v="26"/>
    <n v="1"/>
    <s v="tier - 2"/>
    <s v="tier - 3"/>
    <s v="R1013"/>
    <n v="3392.37"/>
    <x v="1"/>
    <n v="0"/>
    <x v="1"/>
    <x v="2"/>
  </r>
  <r>
    <x v="1978"/>
    <s v="Ms."/>
    <s v="Kathleen M."/>
    <s v="O'Neil"/>
    <n v="28.785"/>
    <n v="4.3099999999999996"/>
    <x v="1"/>
    <s v="No"/>
    <x v="0"/>
    <s v="Nov"/>
    <n v="1996"/>
    <n v="13"/>
    <d v="1996-11-13T00:00:00"/>
    <n v="26"/>
    <n v="0"/>
    <s v="tier - 2"/>
    <s v="tier - 2"/>
    <s v="R1024"/>
    <n v="3385.4"/>
    <x v="1"/>
    <n v="0"/>
    <x v="1"/>
    <x v="2"/>
  </r>
  <r>
    <x v="1979"/>
    <s v="Ms."/>
    <s v="Aya"/>
    <s v="Leitz"/>
    <n v="19.8"/>
    <n v="4"/>
    <x v="1"/>
    <s v="No"/>
    <x v="0"/>
    <s v="Dec"/>
    <n v="1996"/>
    <n v="14"/>
    <d v="1996-12-14T00:00:00"/>
    <n v="26"/>
    <n v="1"/>
    <s v="tier - 2"/>
    <s v="tier - 1"/>
    <s v="R1011"/>
    <n v="3378.91"/>
    <x v="2"/>
    <n v="0"/>
    <x v="1"/>
    <x v="2"/>
  </r>
  <r>
    <x v="1980"/>
    <s v="Ms."/>
    <s v="Carolyn R"/>
    <s v="Durfee"/>
    <n v="35.53"/>
    <n v="4.68"/>
    <x v="0"/>
    <s v="No"/>
    <x v="1"/>
    <s v="Oct"/>
    <n v="1993"/>
    <n v="7"/>
    <d v="1993-10-07T00:00:00"/>
    <n v="29"/>
    <n v="0"/>
    <s v="tier - 2"/>
    <s v="tier - 2"/>
    <s v="R1013"/>
    <n v="3366.67"/>
    <x v="0"/>
    <n v="1"/>
    <x v="1"/>
    <x v="2"/>
  </r>
  <r>
    <x v="1981"/>
    <s v="Ms."/>
    <s v="Bethany"/>
    <s v="Maylone"/>
    <n v="21.47"/>
    <n v="4.0199999999999996"/>
    <x v="1"/>
    <s v="No"/>
    <x v="0"/>
    <s v="Jun"/>
    <n v="1995"/>
    <n v="23"/>
    <d v="1995-06-23T00:00:00"/>
    <n v="27"/>
    <n v="0"/>
    <s v="tier - 2"/>
    <s v="tier - 3"/>
    <s v="R1012"/>
    <n v="3353.47"/>
    <x v="2"/>
    <n v="1"/>
    <x v="1"/>
    <x v="2"/>
  </r>
  <r>
    <x v="1982"/>
    <s v="Ms."/>
    <s v="Holly A"/>
    <s v="Reiland"/>
    <n v="25.9"/>
    <n v="5.12"/>
    <x v="0"/>
    <s v="No"/>
    <x v="1"/>
    <s v="Oct"/>
    <n v="1993"/>
    <n v="28"/>
    <d v="1993-10-28T00:00:00"/>
    <n v="29"/>
    <n v="0"/>
    <s v="tier - 2"/>
    <s v="tier - 1"/>
    <s v="R1011"/>
    <n v="3353.28"/>
    <x v="1"/>
    <n v="1"/>
    <x v="1"/>
    <x v="2"/>
  </r>
  <r>
    <x v="1983"/>
    <s v="Mr."/>
    <s v="Ping"/>
    <s v="Hu"/>
    <n v="20.81"/>
    <n v="5.52"/>
    <x v="0"/>
    <s v="No"/>
    <x v="0"/>
    <s v="Sep"/>
    <n v="1991"/>
    <n v="1"/>
    <d v="1991-09-01T00:00:00"/>
    <n v="31"/>
    <n v="3"/>
    <s v="tier - 2"/>
    <s v="tier - 1"/>
    <s v="R1013"/>
    <n v="3342.79"/>
    <x v="2"/>
    <n v="0"/>
    <x v="1"/>
    <x v="2"/>
  </r>
  <r>
    <x v="1984"/>
    <s v="Mr."/>
    <s v="Tim"/>
    <s v="Lessek"/>
    <n v="25.84"/>
    <n v="5.81"/>
    <x v="1"/>
    <s v="No"/>
    <x v="1"/>
    <s v="Jun"/>
    <n v="1997"/>
    <n v="20"/>
    <d v="1997-06-20T00:00:00"/>
    <n v="25"/>
    <n v="1"/>
    <s v="tier - 3"/>
    <s v="tier - 3"/>
    <s v="R1017"/>
    <n v="3309.79"/>
    <x v="1"/>
    <n v="1"/>
    <x v="1"/>
    <x v="1"/>
  </r>
  <r>
    <x v="1985"/>
    <s v="Mr."/>
    <s v="John"/>
    <s v="Colavincenzo"/>
    <n v="30.95"/>
    <n v="5.16"/>
    <x v="0"/>
    <s v="No"/>
    <x v="1"/>
    <s v="Nov"/>
    <n v="2003"/>
    <n v="18"/>
    <d v="2003-11-18T00:00:00"/>
    <n v="19"/>
    <n v="0"/>
    <s v="tier - 2"/>
    <s v="tier - 1"/>
    <s v="R1021"/>
    <n v="3308.46"/>
    <x v="0"/>
    <n v="1"/>
    <x v="1"/>
    <x v="2"/>
  </r>
  <r>
    <x v="1986"/>
    <s v="Mrs."/>
    <s v="Cynthia"/>
    <s v="Mendez-Karr"/>
    <n v="30.54"/>
    <n v="5"/>
    <x v="0"/>
    <s v="No"/>
    <x v="1"/>
    <s v="Dec"/>
    <n v="2003"/>
    <n v="5"/>
    <d v="2003-12-05T00:00:00"/>
    <n v="19"/>
    <n v="0"/>
    <s v="tier - 2"/>
    <s v="tier - 2"/>
    <s v="R1025"/>
    <n v="3300.7"/>
    <x v="0"/>
    <n v="1"/>
    <x v="1"/>
    <x v="2"/>
  </r>
  <r>
    <x v="1987"/>
    <s v="Mr."/>
    <s v="Emmett"/>
    <s v="Saulnier"/>
    <n v="33.914999999999999"/>
    <n v="5.84"/>
    <x v="1"/>
    <s v="No"/>
    <x v="0"/>
    <s v="Nov"/>
    <n v="1996"/>
    <n v="17"/>
    <d v="1996-11-17T00:00:00"/>
    <n v="26"/>
    <n v="1"/>
    <s v="tier - 2"/>
    <s v="tier - 2"/>
    <s v="R1012"/>
    <n v="3292.53"/>
    <x v="0"/>
    <n v="0"/>
    <x v="1"/>
    <x v="1"/>
  </r>
  <r>
    <x v="1988"/>
    <s v="Ms."/>
    <s v="Kate"/>
    <s v="Schoonover"/>
    <n v="33.31"/>
    <n v="4.1900000000000004"/>
    <x v="0"/>
    <s v="No"/>
    <x v="1"/>
    <s v="Jul"/>
    <n v="2003"/>
    <n v="3"/>
    <d v="2003-07-03T00:00:00"/>
    <n v="19"/>
    <n v="0"/>
    <s v="tier - 2"/>
    <s v="tier - 3"/>
    <s v="R1011"/>
    <n v="3280.22"/>
    <x v="0"/>
    <n v="1"/>
    <x v="1"/>
    <x v="2"/>
  </r>
  <r>
    <x v="1989"/>
    <s v="Mr."/>
    <s v="Christopher L."/>
    <s v="Hass"/>
    <n v="25.745000000000001"/>
    <n v="4.62"/>
    <x v="1"/>
    <s v="No"/>
    <x v="0"/>
    <s v="Oct"/>
    <n v="2001"/>
    <n v="6"/>
    <d v="2001-10-06T00:00:00"/>
    <n v="21"/>
    <n v="2"/>
    <s v="tier - 2"/>
    <s v="tier - 1"/>
    <s v="R1017"/>
    <n v="3279.87"/>
    <x v="1"/>
    <n v="0"/>
    <x v="1"/>
    <x v="2"/>
  </r>
  <r>
    <x v="1990"/>
    <s v="Mr."/>
    <s v="Christopher P."/>
    <s v="Cadotte"/>
    <n v="37.1"/>
    <n v="6.24"/>
    <x v="0"/>
    <s v="No"/>
    <x v="0"/>
    <s v="Jul"/>
    <n v="1994"/>
    <n v="1"/>
    <d v="1994-07-01T00:00:00"/>
    <n v="28"/>
    <n v="1"/>
    <s v="tier - 2"/>
    <s v="tier - 3"/>
    <s v="R1011"/>
    <n v="3277.16"/>
    <x v="0"/>
    <n v="0"/>
    <x v="1"/>
    <x v="1"/>
  </r>
  <r>
    <x v="1991"/>
    <s v="Mr."/>
    <s v="Christopher W"/>
    <s v="Cacciapaglia"/>
    <n v="35.435000000000002"/>
    <n v="5.81"/>
    <x v="0"/>
    <s v="No"/>
    <x v="0"/>
    <s v="Dec"/>
    <n v="1994"/>
    <n v="2"/>
    <d v="1994-12-02T00:00:00"/>
    <n v="28"/>
    <n v="0"/>
    <s v="tier - 3"/>
    <s v="tier - 1"/>
    <s v="R1016"/>
    <n v="3268.85"/>
    <x v="0"/>
    <n v="0"/>
    <x v="1"/>
    <x v="1"/>
  </r>
  <r>
    <x v="1992"/>
    <s v="Mr."/>
    <s v="Norman H."/>
    <s v="Mininger"/>
    <n v="20.399999999999999"/>
    <n v="4.83"/>
    <x v="0"/>
    <s v="No"/>
    <x v="0"/>
    <s v="Nov"/>
    <n v="1991"/>
    <n v="13"/>
    <d v="1991-11-13T00:00:00"/>
    <n v="31"/>
    <n v="0"/>
    <s v="tier - 3"/>
    <s v="tier - 2"/>
    <s v="R1011"/>
    <n v="3260.2"/>
    <x v="2"/>
    <n v="0"/>
    <x v="1"/>
    <x v="2"/>
  </r>
  <r>
    <x v="1993"/>
    <s v="Ms."/>
    <s v="Susan"/>
    <s v="Mayo"/>
    <n v="42.13"/>
    <n v="5.72"/>
    <x v="1"/>
    <s v="No"/>
    <x v="1"/>
    <s v="Sep"/>
    <n v="1997"/>
    <n v="2"/>
    <d v="1997-09-02T00:00:00"/>
    <n v="25"/>
    <n v="1"/>
    <s v="tier - 2"/>
    <s v="tier - 3"/>
    <s v="R1013"/>
    <n v="3238.44"/>
    <x v="0"/>
    <n v="1"/>
    <x v="1"/>
    <x v="1"/>
  </r>
  <r>
    <x v="1994"/>
    <s v="Ms."/>
    <s v="Tatyana K"/>
    <s v="Zicko"/>
    <n v="33.99"/>
    <n v="4.83"/>
    <x v="1"/>
    <s v="No"/>
    <x v="1"/>
    <s v="Aug"/>
    <n v="1997"/>
    <n v="2"/>
    <d v="1997-08-02T00:00:00"/>
    <n v="25"/>
    <n v="1"/>
    <s v="tier - 2"/>
    <s v="tier - 3"/>
    <s v="R1013"/>
    <n v="3227.12"/>
    <x v="0"/>
    <n v="1"/>
    <x v="1"/>
    <x v="2"/>
  </r>
  <r>
    <x v="1995"/>
    <s v="Ms."/>
    <s v="Chrissy"/>
    <s v="Graham"/>
    <n v="28.594999999999999"/>
    <n v="4.1399999999999997"/>
    <x v="1"/>
    <s v="No"/>
    <x v="1"/>
    <s v="Jul"/>
    <n v="1997"/>
    <n v="6"/>
    <d v="1997-07-06T00:00:00"/>
    <n v="25"/>
    <n v="0"/>
    <s v="tier - 2"/>
    <s v="tier - 2"/>
    <s v="R1024"/>
    <n v="3213.62"/>
    <x v="1"/>
    <n v="1"/>
    <x v="1"/>
    <x v="2"/>
  </r>
  <r>
    <x v="1996"/>
    <s v="Ms."/>
    <s v="Carrie"/>
    <s v="Boland"/>
    <n v="20.8"/>
    <n v="4.07"/>
    <x v="1"/>
    <s v="No"/>
    <x v="1"/>
    <s v="Dec"/>
    <n v="1997"/>
    <n v="22"/>
    <d v="1997-12-22T00:00:00"/>
    <n v="25"/>
    <n v="1"/>
    <s v="tier - 2"/>
    <s v="tier - 3"/>
    <s v="R1011"/>
    <n v="3208.79"/>
    <x v="2"/>
    <n v="1"/>
    <x v="1"/>
    <x v="2"/>
  </r>
  <r>
    <x v="1997"/>
    <s v="Ms."/>
    <s v="Halle"/>
    <s v="Cupp"/>
    <n v="23.465"/>
    <n v="6.26"/>
    <x v="1"/>
    <s v="No"/>
    <x v="1"/>
    <s v="Jul"/>
    <n v="1997"/>
    <n v="5"/>
    <d v="1997-07-05T00:00:00"/>
    <n v="25"/>
    <n v="0"/>
    <s v="tier - 2"/>
    <s v="tier - 3"/>
    <s v="R1024"/>
    <n v="3206.49"/>
    <x v="2"/>
    <n v="1"/>
    <x v="1"/>
    <x v="1"/>
  </r>
  <r>
    <x v="1998"/>
    <s v="Ms."/>
    <s v="Carolyn"/>
    <s v="Shaw"/>
    <n v="40.185000000000002"/>
    <n v="5.88"/>
    <x v="1"/>
    <s v="No"/>
    <x v="0"/>
    <s v="Oct"/>
    <n v="1996"/>
    <n v="11"/>
    <d v="1996-10-11T00:00:00"/>
    <n v="26"/>
    <n v="0"/>
    <s v="tier - 2"/>
    <s v="tier - 3"/>
    <s v="R1012"/>
    <n v="3201.25"/>
    <x v="0"/>
    <n v="0"/>
    <x v="1"/>
    <x v="1"/>
  </r>
  <r>
    <x v="1999"/>
    <s v="Ms."/>
    <s v="Tara D."/>
    <s v="Klassen"/>
    <n v="21.89"/>
    <n v="5.72"/>
    <x v="1"/>
    <s v="No"/>
    <x v="0"/>
    <s v="Sep"/>
    <n v="2001"/>
    <n v="2"/>
    <d v="2001-09-02T00:00:00"/>
    <n v="21"/>
    <n v="2"/>
    <s v="tier - 2"/>
    <s v="tier - 2"/>
    <s v="R1013"/>
    <n v="3180.51"/>
    <x v="2"/>
    <n v="0"/>
    <x v="1"/>
    <x v="1"/>
  </r>
  <r>
    <x v="2000"/>
    <s v="Mr."/>
    <s v="Rasim M"/>
    <s v="Musal"/>
    <n v="29.34"/>
    <n v="6.09"/>
    <x v="1"/>
    <s v="yes"/>
    <x v="0"/>
    <s v="Sep"/>
    <n v="2000"/>
    <n v="23"/>
    <d v="2000-09-23T00:00:00"/>
    <n v="22"/>
    <n v="0"/>
    <s v="tier - 2"/>
    <s v="tier - 2"/>
    <s v="R1012"/>
    <n v="3179.96"/>
    <x v="1"/>
    <n v="2"/>
    <x v="1"/>
    <x v="1"/>
  </r>
  <r>
    <x v="2001"/>
    <s v="Ms."/>
    <s v="Dina"/>
    <s v="Kitayama"/>
    <n v="22.61"/>
    <n v="4.25"/>
    <x v="1"/>
    <s v="No"/>
    <x v="0"/>
    <s v="Jul"/>
    <n v="1996"/>
    <n v="3"/>
    <d v="1996-07-03T00:00:00"/>
    <n v="26"/>
    <n v="0"/>
    <s v="tier - 2"/>
    <s v="tier - 1"/>
    <s v="R1012"/>
    <n v="3176.82"/>
    <x v="2"/>
    <n v="0"/>
    <x v="1"/>
    <x v="2"/>
  </r>
  <r>
    <x v="2002"/>
    <s v="Ms."/>
    <s v="Lisa"/>
    <s v="Altman"/>
    <n v="22.23"/>
    <n v="6.09"/>
    <x v="1"/>
    <s v="No"/>
    <x v="0"/>
    <s v="Aug"/>
    <n v="1996"/>
    <n v="14"/>
    <d v="1996-08-14T00:00:00"/>
    <n v="26"/>
    <n v="0"/>
    <s v="tier - 2"/>
    <s v="tier - 2"/>
    <s v="R1012"/>
    <n v="3176.29"/>
    <x v="2"/>
    <n v="0"/>
    <x v="1"/>
    <x v="1"/>
  </r>
  <r>
    <x v="2003"/>
    <s v="Ms."/>
    <s v="Caitrin"/>
    <s v="Demchko"/>
    <n v="33.4"/>
    <n v="5.51"/>
    <x v="0"/>
    <s v="No"/>
    <x v="0"/>
    <s v="Jul"/>
    <n v="1994"/>
    <n v="6"/>
    <d v="1994-07-06T00:00:00"/>
    <n v="28"/>
    <n v="0"/>
    <s v="tier - 2"/>
    <s v="tier - 1"/>
    <s v="R1011"/>
    <n v="3172.02"/>
    <x v="0"/>
    <n v="0"/>
    <x v="1"/>
    <x v="2"/>
  </r>
  <r>
    <x v="2004"/>
    <s v="Ms."/>
    <s v="Adriana S"/>
    <s v="Wild"/>
    <n v="33.11"/>
    <n v="5.63"/>
    <x v="0"/>
    <s v="No"/>
    <x v="0"/>
    <s v="Oct"/>
    <n v="1994"/>
    <n v="25"/>
    <d v="1994-10-25T00:00:00"/>
    <n v="28"/>
    <n v="0"/>
    <s v="tier - 2"/>
    <s v="tier - 3"/>
    <s v="R1013"/>
    <n v="3171.61"/>
    <x v="0"/>
    <n v="0"/>
    <x v="1"/>
    <x v="2"/>
  </r>
  <r>
    <x v="2005"/>
    <s v="Ms."/>
    <s v="Megan"/>
    <s v="Betts"/>
    <n v="16.815000000000001"/>
    <n v="5.29"/>
    <x v="1"/>
    <s v="No"/>
    <x v="0"/>
    <s v="Aug"/>
    <n v="2001"/>
    <n v="29"/>
    <d v="2001-08-29T00:00:00"/>
    <n v="21"/>
    <n v="1"/>
    <s v="tier - 2"/>
    <s v="tier - 3"/>
    <s v="R1024"/>
    <n v="3167.46"/>
    <x v="3"/>
    <n v="0"/>
    <x v="1"/>
    <x v="2"/>
  </r>
  <r>
    <x v="2006"/>
    <s v="Mrs."/>
    <s v="Kristen M"/>
    <s v="Martin"/>
    <n v="25.61"/>
    <n v="4"/>
    <x v="0"/>
    <s v="No"/>
    <x v="1"/>
    <s v="Sep"/>
    <n v="1993"/>
    <n v="25"/>
    <d v="1993-09-25T00:00:00"/>
    <n v="29"/>
    <n v="0"/>
    <s v="tier - 2"/>
    <s v="tier - 3"/>
    <s v="R1013"/>
    <n v="3162.02"/>
    <x v="1"/>
    <n v="1"/>
    <x v="1"/>
    <x v="2"/>
  </r>
  <r>
    <x v="2007"/>
    <s v="Ms."/>
    <s v="Alix"/>
    <s v="Vandeventer"/>
    <n v="25.8"/>
    <n v="5.49"/>
    <x v="0"/>
    <s v="No"/>
    <x v="0"/>
    <s v="Jul"/>
    <n v="1994"/>
    <n v="10"/>
    <d v="1994-07-10T00:00:00"/>
    <n v="28"/>
    <n v="0"/>
    <s v="tier - 2"/>
    <s v="tier - 1"/>
    <s v="R1011"/>
    <n v="3161.45"/>
    <x v="1"/>
    <n v="0"/>
    <x v="1"/>
    <x v="2"/>
  </r>
  <r>
    <x v="2008"/>
    <s v="Mr."/>
    <s v="Kakushin"/>
    <s v="Hirano"/>
    <n v="27.39"/>
    <n v="5.34"/>
    <x v="0"/>
    <s v="No"/>
    <x v="0"/>
    <s v="Jun"/>
    <n v="1999"/>
    <n v="25"/>
    <d v="1999-06-25T00:00:00"/>
    <n v="23"/>
    <n v="0"/>
    <s v="tier - 2"/>
    <s v="tier - 3"/>
    <s v="R1021"/>
    <n v="3128.35"/>
    <x v="1"/>
    <n v="0"/>
    <x v="1"/>
    <x v="2"/>
  </r>
  <r>
    <x v="2009"/>
    <s v="Mr."/>
    <s v="Michael J"/>
    <s v="Davi"/>
    <n v="17.03"/>
    <n v="4.12"/>
    <x v="0"/>
    <s v="No"/>
    <x v="0"/>
    <s v="Aug"/>
    <n v="1987"/>
    <n v="1"/>
    <d v="1987-08-01T00:00:00"/>
    <n v="35"/>
    <n v="3"/>
    <s v="tier - 2"/>
    <s v="tier - 2"/>
    <s v="R1013"/>
    <n v="3088.06"/>
    <x v="3"/>
    <n v="1"/>
    <x v="1"/>
    <x v="2"/>
  </r>
  <r>
    <x v="2010"/>
    <s v="Mr."/>
    <s v="Bradley"/>
    <s v="Sloan"/>
    <n v="23.75"/>
    <n v="5.49"/>
    <x v="1"/>
    <s v="No"/>
    <x v="0"/>
    <s v="Oct"/>
    <n v="2001"/>
    <n v="13"/>
    <d v="2001-10-13T00:00:00"/>
    <n v="21"/>
    <n v="2"/>
    <s v="tier - 2"/>
    <s v="tier - 1"/>
    <s v="R1012"/>
    <n v="3077.1"/>
    <x v="2"/>
    <n v="0"/>
    <x v="1"/>
    <x v="2"/>
  </r>
  <r>
    <x v="2011"/>
    <s v="Mr."/>
    <s v="Matt"/>
    <s v="Homich"/>
    <n v="26.03"/>
    <n v="5.1100000000000003"/>
    <x v="1"/>
    <s v="No"/>
    <x v="0"/>
    <s v="Sep"/>
    <n v="1995"/>
    <n v="10"/>
    <d v="1995-09-10T00:00:00"/>
    <n v="27"/>
    <n v="0"/>
    <s v="tier - 3"/>
    <s v="tier - 1"/>
    <s v="R1017"/>
    <n v="3070.81"/>
    <x v="1"/>
    <n v="1"/>
    <x v="1"/>
    <x v="2"/>
  </r>
  <r>
    <x v="2012"/>
    <s v="Ms."/>
    <s v="Amanda C."/>
    <s v="Bell"/>
    <n v="16.079999999999998"/>
    <n v="5.94"/>
    <x v="0"/>
    <s v="No"/>
    <x v="0"/>
    <s v="Oct"/>
    <n v="1989"/>
    <n v="1"/>
    <d v="1989-10-01T00:00:00"/>
    <n v="33"/>
    <n v="3"/>
    <s v="tier - 2"/>
    <s v="tier - 1"/>
    <s v="R1012"/>
    <n v="3065.49"/>
    <x v="3"/>
    <n v="0"/>
    <x v="1"/>
    <x v="1"/>
  </r>
  <r>
    <x v="2013"/>
    <s v="Mr."/>
    <s v="Valur"/>
    <s v="Kristjansson"/>
    <n v="30.875"/>
    <n v="5.54"/>
    <x v="0"/>
    <s v="No"/>
    <x v="0"/>
    <s v="Sep"/>
    <n v="1994"/>
    <n v="26"/>
    <d v="1994-09-26T00:00:00"/>
    <n v="28"/>
    <n v="0"/>
    <s v="tier - 3"/>
    <s v="tier - 1"/>
    <s v="R1012"/>
    <n v="3062.51"/>
    <x v="0"/>
    <n v="0"/>
    <x v="1"/>
    <x v="2"/>
  </r>
  <r>
    <x v="2014"/>
    <s v="Ms."/>
    <s v="Erica J"/>
    <s v="Pitman"/>
    <n v="31.79"/>
    <n v="7.09"/>
    <x v="0"/>
    <s v="No"/>
    <x v="0"/>
    <s v="Jun"/>
    <n v="2002"/>
    <n v="21"/>
    <d v="2002-06-21T00:00:00"/>
    <n v="20"/>
    <n v="2"/>
    <s v="tier - 2"/>
    <s v="tier - 3"/>
    <s v="R1013"/>
    <n v="3056.39"/>
    <x v="0"/>
    <n v="0"/>
    <x v="1"/>
    <x v="0"/>
  </r>
  <r>
    <x v="2015"/>
    <s v="Mr."/>
    <s v="Stephen F."/>
    <s v="Curley"/>
    <n v="28.48"/>
    <n v="6.22"/>
    <x v="1"/>
    <s v="No"/>
    <x v="1"/>
    <s v="Dec"/>
    <n v="1997"/>
    <n v="22"/>
    <d v="1997-12-22T00:00:00"/>
    <n v="25"/>
    <n v="0"/>
    <s v="tier - 2"/>
    <s v="tier - 2"/>
    <s v="R1011"/>
    <n v="3051.73"/>
    <x v="1"/>
    <n v="1"/>
    <x v="1"/>
    <x v="1"/>
  </r>
  <r>
    <x v="2016"/>
    <s v="Ms."/>
    <s v="Lissa"/>
    <s v="Zimmer"/>
    <n v="26.6"/>
    <n v="4.33"/>
    <x v="0"/>
    <s v="No"/>
    <x v="0"/>
    <s v="Aug"/>
    <n v="1998"/>
    <n v="9"/>
    <d v="1998-08-09T00:00:00"/>
    <n v="24"/>
    <n v="0"/>
    <s v="tier - 2"/>
    <s v="tier - 1"/>
    <s v="R1023"/>
    <n v="3046.06"/>
    <x v="1"/>
    <n v="1"/>
    <x v="1"/>
    <x v="2"/>
  </r>
  <r>
    <x v="2017"/>
    <s v="Ms."/>
    <s v="Megan"/>
    <s v="Granski"/>
    <n v="25.27"/>
    <n v="5.83"/>
    <x v="0"/>
    <s v="No"/>
    <x v="0"/>
    <s v="Sep"/>
    <n v="1998"/>
    <n v="15"/>
    <d v="1998-09-15T00:00:00"/>
    <n v="24"/>
    <n v="0"/>
    <s v="tier - 2"/>
    <s v="tier - 3"/>
    <s v="R1024"/>
    <n v="3044.21"/>
    <x v="1"/>
    <n v="1"/>
    <x v="1"/>
    <x v="1"/>
  </r>
  <r>
    <x v="2018"/>
    <s v="Ms."/>
    <s v="Alyson"/>
    <s v="Dunn"/>
    <n v="34.484999999999999"/>
    <n v="4.7"/>
    <x v="1"/>
    <s v="No"/>
    <x v="1"/>
    <s v="Dec"/>
    <n v="1997"/>
    <n v="19"/>
    <d v="1997-12-19T00:00:00"/>
    <n v="25"/>
    <n v="0"/>
    <s v="tier - 2"/>
    <s v="tier - 3"/>
    <s v="R1012"/>
    <n v="3021.81"/>
    <x v="0"/>
    <n v="1"/>
    <x v="1"/>
    <x v="2"/>
  </r>
  <r>
    <x v="2019"/>
    <s v="Mr."/>
    <s v="Chance B"/>
    <s v="Regina"/>
    <n v="15.57"/>
    <n v="4.07"/>
    <x v="1"/>
    <s v="No"/>
    <x v="0"/>
    <s v="Sep"/>
    <n v="1988"/>
    <n v="28"/>
    <d v="1988-09-28T00:00:00"/>
    <n v="34"/>
    <n v="3"/>
    <s v="tier - 2"/>
    <s v="tier - 2"/>
    <s v="R1012"/>
    <n v="3018.04"/>
    <x v="3"/>
    <n v="1"/>
    <x v="1"/>
    <x v="2"/>
  </r>
  <r>
    <x v="2020"/>
    <s v="Mr."/>
    <s v="Sean P"/>
    <s v="O'Connor"/>
    <n v="30.36"/>
    <n v="9.39"/>
    <x v="0"/>
    <s v="No"/>
    <x v="0"/>
    <s v="Dec"/>
    <n v="2002"/>
    <n v="15"/>
    <d v="2002-12-15T00:00:00"/>
    <n v="20"/>
    <n v="0"/>
    <s v="tier - 2"/>
    <s v="tier - 3"/>
    <s v="R1012"/>
    <n v="3012.22"/>
    <x v="0"/>
    <n v="0"/>
    <x v="1"/>
    <x v="0"/>
  </r>
  <r>
    <x v="2021"/>
    <s v="Ms."/>
    <s v="Therese"/>
    <s v="Howe"/>
    <n v="19.37"/>
    <n v="4.18"/>
    <x v="0"/>
    <s v="No"/>
    <x v="0"/>
    <s v="Nov"/>
    <n v="1991"/>
    <n v="20"/>
    <d v="1991-11-20T00:00:00"/>
    <n v="31"/>
    <n v="3"/>
    <s v="tier - 2"/>
    <s v="tier - 2"/>
    <s v="R1013"/>
    <n v="2985.67"/>
    <x v="2"/>
    <n v="0"/>
    <x v="1"/>
    <x v="2"/>
  </r>
  <r>
    <x v="2022"/>
    <s v="Mr."/>
    <s v="Beau"/>
    <s v="Atwater"/>
    <n v="16.71"/>
    <n v="4.18"/>
    <x v="0"/>
    <s v="No"/>
    <x v="0"/>
    <s v="Jun"/>
    <n v="1987"/>
    <n v="18"/>
    <d v="1987-06-18T00:00:00"/>
    <n v="35"/>
    <n v="3"/>
    <s v="tier - 2"/>
    <s v="tier - 3"/>
    <s v="R1013"/>
    <n v="2979.52"/>
    <x v="3"/>
    <n v="1"/>
    <x v="1"/>
    <x v="2"/>
  </r>
  <r>
    <x v="2023"/>
    <s v="Ms."/>
    <s v="Kelsey M"/>
    <s v="Gurganus"/>
    <n v="24.1"/>
    <n v="4.4000000000000004"/>
    <x v="1"/>
    <s v="No"/>
    <x v="0"/>
    <s v="Sep"/>
    <n v="1995"/>
    <n v="24"/>
    <d v="1995-09-24T00:00:00"/>
    <n v="27"/>
    <n v="0"/>
    <s v="tier - 2"/>
    <s v="tier - 1"/>
    <s v="R1011"/>
    <n v="2974.13"/>
    <x v="2"/>
    <n v="1"/>
    <x v="1"/>
    <x v="2"/>
  </r>
  <r>
    <x v="2024"/>
    <s v="Ms."/>
    <s v="Gretchen"/>
    <s v="Holden"/>
    <n v="29.77"/>
    <n v="9.9"/>
    <x v="0"/>
    <s v="No"/>
    <x v="0"/>
    <s v="Sep"/>
    <n v="2002"/>
    <n v="30"/>
    <d v="2002-09-30T00:00:00"/>
    <n v="20"/>
    <n v="0"/>
    <s v="tier - 2"/>
    <s v="tier - 3"/>
    <s v="R1012"/>
    <n v="2943.41"/>
    <x v="1"/>
    <n v="0"/>
    <x v="1"/>
    <x v="0"/>
  </r>
  <r>
    <x v="2025"/>
    <s v="Mr."/>
    <s v="Nicholas E."/>
    <s v="Parton"/>
    <n v="46.53"/>
    <n v="4.84"/>
    <x v="1"/>
    <s v="No"/>
    <x v="0"/>
    <s v="Jun"/>
    <n v="1996"/>
    <n v="30"/>
    <d v="1996-06-30T00:00:00"/>
    <n v="26"/>
    <n v="1"/>
    <s v="tier - 2"/>
    <s v="tier - 2"/>
    <s v="R1013"/>
    <n v="2927.06"/>
    <x v="0"/>
    <n v="0"/>
    <x v="1"/>
    <x v="2"/>
  </r>
  <r>
    <x v="2026"/>
    <s v="Ms."/>
    <s v="Deborah"/>
    <s v="Downs"/>
    <n v="23.4"/>
    <n v="5.53"/>
    <x v="0"/>
    <s v="No"/>
    <x v="1"/>
    <s v="Jun"/>
    <n v="2003"/>
    <n v="5"/>
    <d v="2003-06-05T00:00:00"/>
    <n v="20"/>
    <n v="2"/>
    <s v="tier - 2"/>
    <s v="tier - 2"/>
    <s v="R1011"/>
    <n v="2913.57"/>
    <x v="2"/>
    <n v="1"/>
    <x v="1"/>
    <x v="2"/>
  </r>
  <r>
    <x v="2027"/>
    <s v="Mr."/>
    <s v="Chuck W. Jr."/>
    <s v="Dent"/>
    <n v="30"/>
    <n v="4.33"/>
    <x v="1"/>
    <s v="No"/>
    <x v="0"/>
    <s v="Jun"/>
    <n v="1996"/>
    <n v="13"/>
    <d v="1996-06-13T00:00:00"/>
    <n v="26"/>
    <n v="1"/>
    <s v="tier - 2"/>
    <s v="tier - 2"/>
    <s v="R1011"/>
    <n v="2904.09"/>
    <x v="0"/>
    <n v="0"/>
    <x v="1"/>
    <x v="2"/>
  </r>
  <r>
    <x v="2028"/>
    <s v="Mr."/>
    <s v="Daniel"/>
    <s v="Ranti"/>
    <n v="29.15"/>
    <n v="4.91"/>
    <x v="1"/>
    <s v="No"/>
    <x v="0"/>
    <s v="Oct"/>
    <n v="1996"/>
    <n v="24"/>
    <d v="1996-10-24T00:00:00"/>
    <n v="26"/>
    <n v="1"/>
    <s v="tier - 2"/>
    <s v="tier - 2"/>
    <s v="R1013"/>
    <n v="2902.91"/>
    <x v="1"/>
    <n v="0"/>
    <x v="1"/>
    <x v="2"/>
  </r>
  <r>
    <x v="2029"/>
    <s v="Ms."/>
    <s v="Amany"/>
    <s v="Ishaq"/>
    <n v="34.865000000000002"/>
    <n v="4.8"/>
    <x v="0"/>
    <s v="No"/>
    <x v="0"/>
    <s v="Nov"/>
    <n v="1999"/>
    <n v="1"/>
    <d v="1999-11-01T00:00:00"/>
    <n v="23"/>
    <n v="0"/>
    <s v="tier - 2"/>
    <s v="tier - 2"/>
    <s v="R1024"/>
    <n v="2899.49"/>
    <x v="0"/>
    <n v="0"/>
    <x v="1"/>
    <x v="2"/>
  </r>
  <r>
    <x v="2030"/>
    <s v="Ms."/>
    <s v="Kipling"/>
    <s v="Wiles"/>
    <n v="28.12"/>
    <n v="5.55"/>
    <x v="1"/>
    <s v="yes"/>
    <x v="0"/>
    <s v="Jul"/>
    <n v="2000"/>
    <n v="14"/>
    <d v="2000-07-14T00:00:00"/>
    <n v="22"/>
    <n v="0"/>
    <s v="tier - 2"/>
    <s v="tier - 1"/>
    <s v="R1012"/>
    <n v="2897.46"/>
    <x v="1"/>
    <n v="2"/>
    <x v="1"/>
    <x v="2"/>
  </r>
  <r>
    <x v="2031"/>
    <s v="Mr."/>
    <s v="Duncan"/>
    <s v="Roberts"/>
    <n v="29.45"/>
    <n v="5.24"/>
    <x v="1"/>
    <s v="No"/>
    <x v="0"/>
    <s v="Jun"/>
    <n v="1996"/>
    <n v="21"/>
    <d v="1996-06-21T00:00:00"/>
    <n v="26"/>
    <n v="0"/>
    <s v="tier - 3"/>
    <s v="tier - 3"/>
    <s v="R1016"/>
    <n v="2897.32"/>
    <x v="1"/>
    <n v="0"/>
    <x v="1"/>
    <x v="2"/>
  </r>
  <r>
    <x v="2032"/>
    <s v="Mr."/>
    <s v="Louis C."/>
    <s v="Serafini"/>
    <n v="27.94"/>
    <n v="6.08"/>
    <x v="0"/>
    <s v="No"/>
    <x v="1"/>
    <s v="Aug"/>
    <n v="1993"/>
    <n v="12"/>
    <d v="1993-08-12T00:00:00"/>
    <n v="29"/>
    <n v="0"/>
    <s v="tier - 1"/>
    <s v="tier - 3"/>
    <s v="R1013"/>
    <n v="2867.12"/>
    <x v="1"/>
    <n v="1"/>
    <x v="1"/>
    <x v="1"/>
  </r>
  <r>
    <x v="2033"/>
    <s v="Mr."/>
    <s v="Daniel J"/>
    <s v="Button"/>
    <n v="27.2"/>
    <n v="5.83"/>
    <x v="0"/>
    <s v="No"/>
    <x v="1"/>
    <s v="Nov"/>
    <n v="1993"/>
    <n v="1"/>
    <d v="1993-11-01T00:00:00"/>
    <n v="29"/>
    <n v="0"/>
    <s v="tier - 3"/>
    <s v="tier - 3"/>
    <s v="R1011"/>
    <n v="2866.09"/>
    <x v="1"/>
    <n v="1"/>
    <x v="1"/>
    <x v="1"/>
  </r>
  <r>
    <x v="2034"/>
    <s v="Ms."/>
    <s v="Ildiko M."/>
    <s v="Gaal"/>
    <n v="33.344999999999999"/>
    <n v="4.29"/>
    <x v="0"/>
    <s v="No"/>
    <x v="0"/>
    <s v="Sep"/>
    <n v="1998"/>
    <n v="4"/>
    <d v="1998-09-04T00:00:00"/>
    <n v="24"/>
    <n v="0"/>
    <s v="tier - 2"/>
    <s v="tier - 3"/>
    <s v="R1012"/>
    <n v="2855.44"/>
    <x v="0"/>
    <n v="1"/>
    <x v="1"/>
    <x v="2"/>
  </r>
  <r>
    <x v="2035"/>
    <s v="Ms."/>
    <s v="Melinda E."/>
    <s v="Liptak"/>
    <n v="29.925000000000001"/>
    <n v="5.3"/>
    <x v="0"/>
    <s v="No"/>
    <x v="0"/>
    <s v="Jun"/>
    <n v="1998"/>
    <n v="17"/>
    <d v="1998-06-17T00:00:00"/>
    <n v="24"/>
    <n v="0"/>
    <s v="tier - 2"/>
    <s v="tier - 3"/>
    <s v="R1012"/>
    <n v="2850.68"/>
    <x v="1"/>
    <n v="1"/>
    <x v="1"/>
    <x v="2"/>
  </r>
  <r>
    <x v="2036"/>
    <s v="Ms."/>
    <s v="Ashley M"/>
    <s v="Kellam"/>
    <n v="24.225000000000001"/>
    <n v="4.42"/>
    <x v="0"/>
    <s v="No"/>
    <x v="0"/>
    <s v="Nov"/>
    <n v="1998"/>
    <n v="15"/>
    <d v="1998-11-15T00:00:00"/>
    <n v="24"/>
    <n v="0"/>
    <s v="tier - 2"/>
    <s v="tier - 3"/>
    <s v="R1012"/>
    <n v="2842.76"/>
    <x v="2"/>
    <n v="1"/>
    <x v="1"/>
    <x v="2"/>
  </r>
  <r>
    <x v="2037"/>
    <s v="Ms."/>
    <s v="Stephanie"/>
    <s v="Gordon"/>
    <n v="29.68"/>
    <n v="5.68"/>
    <x v="0"/>
    <s v="yes"/>
    <x v="0"/>
    <s v="Oct"/>
    <n v="2000"/>
    <n v="1"/>
    <d v="2000-10-01T00:00:00"/>
    <n v="22"/>
    <n v="0"/>
    <s v="tier - 2"/>
    <s v="tier - 3"/>
    <s v="R1011"/>
    <n v="2819.51"/>
    <x v="1"/>
    <n v="1"/>
    <x v="1"/>
    <x v="2"/>
  </r>
  <r>
    <x v="2038"/>
    <s v="Mr."/>
    <s v="Sean P."/>
    <s v="Hyland"/>
    <n v="20.614999999999998"/>
    <n v="6.05"/>
    <x v="0"/>
    <s v="No"/>
    <x v="1"/>
    <s v="Sep"/>
    <n v="2003"/>
    <n v="23"/>
    <d v="2003-09-23T00:00:00"/>
    <n v="19"/>
    <n v="2"/>
    <s v="tier - 2"/>
    <s v="tier - 1"/>
    <s v="R1012"/>
    <n v="2803.7"/>
    <x v="2"/>
    <n v="1"/>
    <x v="1"/>
    <x v="1"/>
  </r>
  <r>
    <x v="2039"/>
    <s v="Ms."/>
    <s v="Emily G"/>
    <s v="Wagoner"/>
    <n v="32.119999999999997"/>
    <n v="5.33"/>
    <x v="0"/>
    <s v="yes"/>
    <x v="0"/>
    <s v="Aug"/>
    <n v="2004"/>
    <n v="4"/>
    <d v="2004-08-04T00:00:00"/>
    <n v="18"/>
    <n v="2"/>
    <s v="tier - 2"/>
    <s v="tier - 3"/>
    <s v="R1013"/>
    <n v="2801.26"/>
    <x v="0"/>
    <n v="1"/>
    <x v="1"/>
    <x v="2"/>
  </r>
  <r>
    <x v="2040"/>
    <s v="Mr."/>
    <s v="Malcolm"/>
    <s v="Thomas"/>
    <n v="27.36"/>
    <n v="6.22"/>
    <x v="0"/>
    <s v="No"/>
    <x v="0"/>
    <s v="Dec"/>
    <n v="1999"/>
    <n v="24"/>
    <d v="1999-12-24T00:00:00"/>
    <n v="23"/>
    <n v="1"/>
    <s v="tier - 2"/>
    <s v="tier - 3"/>
    <s v="R1012"/>
    <n v="2789.06"/>
    <x v="1"/>
    <n v="0"/>
    <x v="1"/>
    <x v="1"/>
  </r>
  <r>
    <x v="2041"/>
    <s v="Mr."/>
    <s v="Danilo"/>
    <s v="Goffi"/>
    <n v="17.385000000000002"/>
    <n v="5.84"/>
    <x v="0"/>
    <s v="No"/>
    <x v="0"/>
    <s v="Aug"/>
    <n v="1999"/>
    <n v="29"/>
    <d v="1999-08-29T00:00:00"/>
    <n v="23"/>
    <n v="1"/>
    <s v="tier - 2"/>
    <s v="tier - 1"/>
    <s v="R1012"/>
    <n v="2775.19"/>
    <x v="3"/>
    <n v="0"/>
    <x v="1"/>
    <x v="1"/>
  </r>
  <r>
    <x v="2042"/>
    <s v="Mr."/>
    <s v="Mikko"/>
    <s v="Salovaara"/>
    <n v="30.13"/>
    <n v="5.71"/>
    <x v="0"/>
    <s v="yes"/>
    <x v="0"/>
    <s v="Nov"/>
    <n v="2004"/>
    <n v="14"/>
    <d v="2004-11-14T00:00:00"/>
    <n v="18"/>
    <n v="0"/>
    <s v="tier - 2"/>
    <s v="tier - 1"/>
    <s v="R1021"/>
    <n v="2773.46"/>
    <x v="0"/>
    <n v="1"/>
    <x v="1"/>
    <x v="1"/>
  </r>
  <r>
    <x v="2043"/>
    <s v="Ms."/>
    <s v="Paula C."/>
    <s v="Reid"/>
    <n v="25.44"/>
    <n v="6.04"/>
    <x v="1"/>
    <s v="No"/>
    <x v="1"/>
    <s v="Aug"/>
    <n v="1997"/>
    <n v="10"/>
    <d v="1997-08-10T00:00:00"/>
    <n v="25"/>
    <n v="0"/>
    <s v="tier - 2"/>
    <s v="tier - 1"/>
    <s v="R1012"/>
    <n v="2758.99"/>
    <x v="1"/>
    <n v="1"/>
    <x v="1"/>
    <x v="1"/>
  </r>
  <r>
    <x v="2044"/>
    <s v="Ms."/>
    <s v="Kirsten N."/>
    <s v="Allan"/>
    <n v="39.805"/>
    <n v="4.38"/>
    <x v="0"/>
    <s v="yes"/>
    <x v="0"/>
    <s v="Oct"/>
    <n v="2000"/>
    <n v="11"/>
    <d v="2000-10-11T00:00:00"/>
    <n v="22"/>
    <n v="0"/>
    <s v="tier - 2"/>
    <s v="tier - 1"/>
    <s v="R1024"/>
    <n v="2755.02"/>
    <x v="0"/>
    <n v="1"/>
    <x v="1"/>
    <x v="2"/>
  </r>
  <r>
    <x v="2045"/>
    <s v="Ms."/>
    <s v="Christy"/>
    <s v="McLaughlin"/>
    <n v="30.4"/>
    <n v="5.56"/>
    <x v="1"/>
    <s v="yes"/>
    <x v="0"/>
    <s v="Oct"/>
    <n v="2000"/>
    <n v="3"/>
    <d v="2000-10-03T00:00:00"/>
    <n v="22"/>
    <n v="0"/>
    <s v="tier - 2"/>
    <s v="tier - 3"/>
    <s v="R1024"/>
    <n v="2741.95"/>
    <x v="0"/>
    <n v="1"/>
    <x v="1"/>
    <x v="2"/>
  </r>
  <r>
    <x v="2046"/>
    <s v="Ms."/>
    <s v="Jennifer"/>
    <s v="Lee"/>
    <n v="23.18"/>
    <n v="4.24"/>
    <x v="0"/>
    <s v="yes"/>
    <x v="0"/>
    <s v="Dec"/>
    <n v="2000"/>
    <n v="17"/>
    <d v="2000-12-17T00:00:00"/>
    <n v="22"/>
    <n v="0"/>
    <s v="tier - 2"/>
    <s v="tier - 3"/>
    <s v="R1024"/>
    <n v="2731.91"/>
    <x v="2"/>
    <n v="1"/>
    <x v="1"/>
    <x v="2"/>
  </r>
  <r>
    <x v="2047"/>
    <s v="Ms."/>
    <s v="Jingjing"/>
    <s v="Tang"/>
    <n v="39.615000000000002"/>
    <n v="6.32"/>
    <x v="0"/>
    <s v="No"/>
    <x v="1"/>
    <s v="Dec"/>
    <n v="2003"/>
    <n v="3"/>
    <d v="2003-12-03T00:00:00"/>
    <n v="19"/>
    <n v="1"/>
    <s v="tier - 2"/>
    <s v="tier - 3"/>
    <s v="R1012"/>
    <n v="2730.11"/>
    <x v="0"/>
    <n v="1"/>
    <x v="1"/>
    <x v="1"/>
  </r>
  <r>
    <x v="2048"/>
    <s v="Mr."/>
    <s v="Morgan"/>
    <s v="Kennedy"/>
    <n v="30.59"/>
    <n v="6.3"/>
    <x v="1"/>
    <s v="No"/>
    <x v="1"/>
    <s v="Oct"/>
    <n v="1997"/>
    <n v="6"/>
    <d v="1997-10-06T00:00:00"/>
    <n v="25"/>
    <n v="0"/>
    <s v="tier - 3"/>
    <s v="tier - 3"/>
    <s v="R1016"/>
    <n v="2727.4"/>
    <x v="0"/>
    <n v="1"/>
    <x v="1"/>
    <x v="1"/>
  </r>
  <r>
    <x v="2049"/>
    <s v="Mr."/>
    <s v="Patrick J."/>
    <s v="Condon"/>
    <n v="16.72"/>
    <n v="4.38"/>
    <x v="1"/>
    <s v="No"/>
    <x v="0"/>
    <s v="Aug"/>
    <n v="1988"/>
    <n v="20"/>
    <d v="1988-08-20T00:00:00"/>
    <n v="34"/>
    <n v="3"/>
    <s v="tier - 2"/>
    <s v="tier - 2"/>
    <s v="R1013"/>
    <n v="2726.06"/>
    <x v="3"/>
    <n v="1"/>
    <x v="1"/>
    <x v="2"/>
  </r>
  <r>
    <x v="2050"/>
    <s v="Mr."/>
    <s v="Frankline"/>
    <s v="Chepkwony"/>
    <n v="26.22"/>
    <n v="4.6500000000000004"/>
    <x v="1"/>
    <s v="No"/>
    <x v="1"/>
    <s v="Oct"/>
    <n v="1997"/>
    <n v="30"/>
    <d v="1997-10-30T00:00:00"/>
    <n v="25"/>
    <n v="0"/>
    <s v="tier - 1"/>
    <s v="tier - 3"/>
    <s v="R1014"/>
    <n v="2721.32"/>
    <x v="1"/>
    <n v="1"/>
    <x v="1"/>
    <x v="2"/>
  </r>
  <r>
    <x v="2051"/>
    <s v="Ms."/>
    <s v="Laura T."/>
    <s v="Rodriguez"/>
    <n v="31.824999999999999"/>
    <n v="4.7"/>
    <x v="0"/>
    <s v="No"/>
    <x v="1"/>
    <s v="Aug"/>
    <n v="2003"/>
    <n v="6"/>
    <d v="2003-08-06T00:00:00"/>
    <n v="19"/>
    <n v="1"/>
    <s v="tier - 2"/>
    <s v="tier - 2"/>
    <s v="R1012"/>
    <n v="2719.28"/>
    <x v="0"/>
    <n v="1"/>
    <x v="1"/>
    <x v="2"/>
  </r>
  <r>
    <x v="2052"/>
    <s v="Ms."/>
    <s v="Natalia"/>
    <s v="Szynkarczuk"/>
    <n v="25.745000000000001"/>
    <n v="4.34"/>
    <x v="0"/>
    <s v="No"/>
    <x v="1"/>
    <s v="Dec"/>
    <n v="2003"/>
    <n v="1"/>
    <d v="2003-12-01T00:00:00"/>
    <n v="19"/>
    <n v="1"/>
    <s v="tier - 2"/>
    <s v="tier - 3"/>
    <s v="R1012"/>
    <n v="2710.83"/>
    <x v="1"/>
    <n v="1"/>
    <x v="1"/>
    <x v="2"/>
  </r>
  <r>
    <x v="2053"/>
    <s v="Ms."/>
    <s v="Jennifer L."/>
    <s v="Brill"/>
    <n v="24.605"/>
    <n v="5.62"/>
    <x v="0"/>
    <s v="No"/>
    <x v="1"/>
    <s v="Nov"/>
    <n v="2003"/>
    <n v="21"/>
    <d v="2003-11-21T00:00:00"/>
    <n v="19"/>
    <n v="1"/>
    <s v="tier - 2"/>
    <s v="tier - 2"/>
    <s v="R1012"/>
    <n v="2709.24"/>
    <x v="2"/>
    <n v="1"/>
    <x v="1"/>
    <x v="2"/>
  </r>
  <r>
    <x v="2054"/>
    <s v="Ms."/>
    <s v="Brooke"/>
    <s v="Adams"/>
    <n v="24.51"/>
    <n v="4.24"/>
    <x v="0"/>
    <s v="No"/>
    <x v="1"/>
    <s v="Jul"/>
    <n v="2003"/>
    <n v="17"/>
    <d v="2003-07-17T00:00:00"/>
    <n v="19"/>
    <n v="1"/>
    <s v="tier - 2"/>
    <s v="tier - 2"/>
    <s v="R1012"/>
    <n v="2709.11"/>
    <x v="2"/>
    <n v="1"/>
    <x v="1"/>
    <x v="2"/>
  </r>
  <r>
    <x v="2055"/>
    <s v="Mr."/>
    <s v="Jeremy M"/>
    <s v="Nunn"/>
    <n v="31.065000000000001"/>
    <n v="4.57"/>
    <x v="1"/>
    <s v="No"/>
    <x v="0"/>
    <s v="Jun"/>
    <n v="1996"/>
    <n v="13"/>
    <d v="1996-06-13T00:00:00"/>
    <n v="26"/>
    <n v="0"/>
    <s v="tier - 2"/>
    <s v="tier - 1"/>
    <s v="R1012"/>
    <n v="2699.57"/>
    <x v="0"/>
    <n v="0"/>
    <x v="1"/>
    <x v="2"/>
  </r>
  <r>
    <x v="2056"/>
    <s v="Ms."/>
    <s v="Megan L."/>
    <s v="Blair"/>
    <n v="28.12"/>
    <n v="5.05"/>
    <x v="0"/>
    <s v="No"/>
    <x v="0"/>
    <s v="Jun"/>
    <n v="1999"/>
    <n v="11"/>
    <d v="1999-06-11T00:00:00"/>
    <n v="23"/>
    <n v="0"/>
    <s v="tier - 2"/>
    <s v="tier - 2"/>
    <s v="R1012"/>
    <n v="2690.11"/>
    <x v="1"/>
    <n v="0"/>
    <x v="1"/>
    <x v="2"/>
  </r>
  <r>
    <x v="2057"/>
    <s v="Mr."/>
    <s v="Bryan"/>
    <s v="Sharkey"/>
    <n v="38.06"/>
    <n v="6.16"/>
    <x v="0"/>
    <s v="No"/>
    <x v="0"/>
    <s v="Oct"/>
    <n v="1994"/>
    <n v="2"/>
    <d v="1994-10-02T00:00:00"/>
    <n v="28"/>
    <n v="0"/>
    <s v="tier - 3"/>
    <s v="tier - 2"/>
    <s v="R1013"/>
    <n v="2689.5"/>
    <x v="0"/>
    <n v="0"/>
    <x v="1"/>
    <x v="1"/>
  </r>
  <r>
    <x v="2058"/>
    <s v="Ms."/>
    <s v="Marny"/>
    <s v="Scalard"/>
    <n v="24.96"/>
    <n v="4.57"/>
    <x v="0"/>
    <s v="No"/>
    <x v="0"/>
    <s v="Sep"/>
    <n v="1994"/>
    <n v="17"/>
    <d v="1994-09-17T00:00:00"/>
    <n v="28"/>
    <n v="0"/>
    <s v="tier - 2"/>
    <s v="tier - 2"/>
    <s v="R1013"/>
    <n v="2684.69"/>
    <x v="2"/>
    <n v="0"/>
    <x v="1"/>
    <x v="2"/>
  </r>
  <r>
    <x v="2059"/>
    <s v="Mr."/>
    <s v="Marc"/>
    <s v="Burget"/>
    <n v="17.670000000000002"/>
    <n v="5.53"/>
    <x v="1"/>
    <s v="No"/>
    <x v="0"/>
    <s v="Aug"/>
    <n v="1996"/>
    <n v="5"/>
    <d v="1996-08-05T00:00:00"/>
    <n v="26"/>
    <n v="0"/>
    <s v="tier - 3"/>
    <s v="tier - 2"/>
    <s v="R1012"/>
    <n v="2680.95"/>
    <x v="3"/>
    <n v="0"/>
    <x v="1"/>
    <x v="2"/>
  </r>
  <r>
    <x v="2060"/>
    <s v="Mr."/>
    <s v="Benjamin L"/>
    <s v="English"/>
    <n v="31.35"/>
    <n v="5.84"/>
    <x v="0"/>
    <s v="yes"/>
    <x v="0"/>
    <s v="Dec"/>
    <n v="2000"/>
    <n v="9"/>
    <d v="2000-12-09T00:00:00"/>
    <n v="22"/>
    <n v="1"/>
    <s v="tier - 2"/>
    <s v="tier - 1"/>
    <s v="R1012"/>
    <n v="2643.27"/>
    <x v="0"/>
    <n v="1"/>
    <x v="1"/>
    <x v="1"/>
  </r>
  <r>
    <x v="2061"/>
    <s v="Mr."/>
    <s v="Rob G"/>
    <s v="Hampton"/>
    <n v="28.31"/>
    <n v="6.41"/>
    <x v="0"/>
    <s v="yes"/>
    <x v="0"/>
    <s v="Jun"/>
    <n v="2000"/>
    <n v="24"/>
    <d v="2000-06-24T00:00:00"/>
    <n v="22"/>
    <n v="1"/>
    <s v="tier - 2"/>
    <s v="tier - 2"/>
    <s v="R1012"/>
    <n v="2639.04"/>
    <x v="1"/>
    <n v="1"/>
    <x v="1"/>
    <x v="0"/>
  </r>
  <r>
    <x v="2062"/>
    <s v="Ms."/>
    <s v="Stefanie A"/>
    <s v="Flynn"/>
    <n v="30.3"/>
    <n v="4.7300000000000004"/>
    <x v="1"/>
    <s v="No"/>
    <x v="1"/>
    <s v="Aug"/>
    <n v="1997"/>
    <n v="26"/>
    <d v="1997-08-26T00:00:00"/>
    <n v="25"/>
    <n v="0"/>
    <s v="tier - 2"/>
    <s v="tier - 1"/>
    <s v="R1011"/>
    <n v="2632.99"/>
    <x v="0"/>
    <n v="1"/>
    <x v="1"/>
    <x v="2"/>
  </r>
  <r>
    <x v="2063"/>
    <s v="Ms."/>
    <s v="Stephanie"/>
    <s v="Knast"/>
    <n v="26.4"/>
    <n v="6.22"/>
    <x v="1"/>
    <s v="No"/>
    <x v="0"/>
    <s v="Aug"/>
    <n v="2001"/>
    <n v="26"/>
    <d v="2001-08-26T00:00:00"/>
    <n v="21"/>
    <n v="1"/>
    <s v="tier - 2"/>
    <s v="tier - 1"/>
    <s v="R1011"/>
    <n v="2597.7800000000002"/>
    <x v="1"/>
    <n v="0"/>
    <x v="1"/>
    <x v="1"/>
  </r>
  <r>
    <x v="2064"/>
    <s v="Ms."/>
    <s v="Caroline F."/>
    <s v="Lucas"/>
    <n v="22.135000000000002"/>
    <n v="4.46"/>
    <x v="1"/>
    <s v="No"/>
    <x v="0"/>
    <s v="Jul"/>
    <n v="2001"/>
    <n v="28"/>
    <d v="2001-07-28T00:00:00"/>
    <n v="21"/>
    <n v="0"/>
    <s v="tier - 2"/>
    <s v="tier - 2"/>
    <s v="R1024"/>
    <n v="2585.85"/>
    <x v="2"/>
    <n v="0"/>
    <x v="1"/>
    <x v="2"/>
  </r>
  <r>
    <x v="2065"/>
    <s v="Ms."/>
    <s v="Julia J."/>
    <s v="Thomas"/>
    <n v="17.399999999999999"/>
    <n v="4.5"/>
    <x v="1"/>
    <s v="No"/>
    <x v="0"/>
    <s v="Oct"/>
    <n v="2001"/>
    <n v="15"/>
    <d v="2001-10-15T00:00:00"/>
    <n v="21"/>
    <n v="1"/>
    <s v="tier - 2"/>
    <s v="tier - 3"/>
    <s v="R1011"/>
    <n v="2585.27"/>
    <x v="3"/>
    <n v="0"/>
    <x v="1"/>
    <x v="2"/>
  </r>
  <r>
    <x v="2066"/>
    <s v="Mr."/>
    <s v="Jack"/>
    <s v="Cherewatti"/>
    <n v="28.06"/>
    <n v="8.93"/>
    <x v="0"/>
    <s v="No"/>
    <x v="0"/>
    <s v="Jul"/>
    <n v="2002"/>
    <n v="20"/>
    <d v="2002-07-20T00:00:00"/>
    <n v="20"/>
    <n v="0"/>
    <s v="tier - 2"/>
    <s v="tier - 2"/>
    <s v="R1021"/>
    <n v="2585.04"/>
    <x v="1"/>
    <n v="0"/>
    <x v="1"/>
    <x v="0"/>
  </r>
  <r>
    <x v="2067"/>
    <s v="Mr."/>
    <s v="Bernat"/>
    <s v="Olle"/>
    <n v="31.13"/>
    <n v="11.02"/>
    <x v="0"/>
    <s v="No"/>
    <x v="0"/>
    <s v="Oct"/>
    <n v="2002"/>
    <n v="11"/>
    <d v="2002-10-11T00:00:00"/>
    <n v="20"/>
    <n v="2"/>
    <s v="tier - 2"/>
    <s v="tier - 3"/>
    <s v="R1013"/>
    <n v="2566.4699999999998"/>
    <x v="0"/>
    <n v="0"/>
    <x v="1"/>
    <x v="0"/>
  </r>
  <r>
    <x v="2068"/>
    <s v="Mr."/>
    <s v="Hicham"/>
    <s v="Hamsi"/>
    <n v="18.46"/>
    <n v="5.25"/>
    <x v="0"/>
    <s v="No"/>
    <x v="0"/>
    <s v="Nov"/>
    <n v="1991"/>
    <n v="17"/>
    <d v="1991-11-17T00:00:00"/>
    <n v="31"/>
    <n v="3"/>
    <s v="tier - 2"/>
    <s v="tier - 1"/>
    <s v="R1013"/>
    <n v="2545.6799999999998"/>
    <x v="3"/>
    <n v="0"/>
    <x v="1"/>
    <x v="2"/>
  </r>
  <r>
    <x v="2069"/>
    <s v="Ms."/>
    <s v="Sarah"/>
    <s v="Finnegan"/>
    <n v="17.3"/>
    <n v="4.75"/>
    <x v="0"/>
    <s v="No"/>
    <x v="0"/>
    <s v="Oct"/>
    <n v="1990"/>
    <n v="1"/>
    <d v="1990-10-01T00:00:00"/>
    <n v="32"/>
    <n v="3"/>
    <s v="tier - 2"/>
    <s v="tier - 2"/>
    <s v="R1013"/>
    <n v="2540.39"/>
    <x v="3"/>
    <n v="0"/>
    <x v="1"/>
    <x v="2"/>
  </r>
  <r>
    <x v="2070"/>
    <s v="Mr."/>
    <s v="Anthony S"/>
    <s v="Walsh"/>
    <n v="35.625"/>
    <n v="4.68"/>
    <x v="1"/>
    <s v="No"/>
    <x v="1"/>
    <s v="Jul"/>
    <n v="1997"/>
    <n v="28"/>
    <d v="1997-07-28T00:00:00"/>
    <n v="25"/>
    <n v="0"/>
    <s v="tier - 3"/>
    <s v="tier - 3"/>
    <s v="R1012"/>
    <n v="2534.39"/>
    <x v="0"/>
    <n v="1"/>
    <x v="1"/>
    <x v="2"/>
  </r>
  <r>
    <x v="2071"/>
    <s v="Ms."/>
    <s v="Elisabetta"/>
    <s v="Villa"/>
    <n v="20.234999999999999"/>
    <n v="6.17"/>
    <x v="1"/>
    <s v="yes"/>
    <x v="0"/>
    <s v="Aug"/>
    <n v="2000"/>
    <n v="25"/>
    <d v="2000-08-25T00:00:00"/>
    <n v="22"/>
    <n v="0"/>
    <s v="tier - 2"/>
    <s v="tier - 3"/>
    <s v="R1012"/>
    <n v="2527.8200000000002"/>
    <x v="2"/>
    <n v="2"/>
    <x v="1"/>
    <x v="1"/>
  </r>
  <r>
    <x v="2072"/>
    <s v="Mr."/>
    <s v="Trevor N."/>
    <s v="Cable"/>
    <n v="27.55"/>
    <n v="4.5599999999999996"/>
    <x v="1"/>
    <s v="No"/>
    <x v="1"/>
    <s v="Nov"/>
    <n v="1997"/>
    <n v="2"/>
    <d v="1997-11-02T00:00:00"/>
    <n v="25"/>
    <n v="0"/>
    <s v="tier - 3"/>
    <s v="tier - 1"/>
    <s v="R1012"/>
    <n v="2523.17"/>
    <x v="1"/>
    <n v="1"/>
    <x v="1"/>
    <x v="2"/>
  </r>
  <r>
    <x v="2073"/>
    <s v="Ms."/>
    <s v="Nancy"/>
    <s v="Eiring"/>
    <n v="17.97"/>
    <n v="6.3"/>
    <x v="0"/>
    <s v="No"/>
    <x v="0"/>
    <s v="Aug"/>
    <n v="1991"/>
    <n v="5"/>
    <d v="1991-08-05T00:00:00"/>
    <n v="31"/>
    <n v="3"/>
    <s v="tier - 2"/>
    <s v="tier - 1"/>
    <s v="R1013"/>
    <n v="2510.79"/>
    <x v="3"/>
    <n v="0"/>
    <x v="1"/>
    <x v="1"/>
  </r>
  <r>
    <x v="2074"/>
    <s v="Ms."/>
    <s v="Allison R."/>
    <s v="Connor"/>
    <n v="29.98"/>
    <n v="6.03"/>
    <x v="0"/>
    <s v="yes"/>
    <x v="0"/>
    <s v="Sep"/>
    <n v="2004"/>
    <n v="6"/>
    <d v="2004-09-06T00:00:00"/>
    <n v="18"/>
    <n v="0"/>
    <s v="tier - 2"/>
    <s v="tier - 2"/>
    <s v="R1012"/>
    <n v="2500.9299999999998"/>
    <x v="1"/>
    <n v="1"/>
    <x v="1"/>
    <x v="1"/>
  </r>
  <r>
    <x v="2075"/>
    <s v="Mr."/>
    <s v="Robert J."/>
    <s v="Friedman"/>
    <n v="33.659999999999997"/>
    <n v="4.2"/>
    <x v="1"/>
    <s v="No"/>
    <x v="0"/>
    <s v="Oct"/>
    <n v="1995"/>
    <n v="15"/>
    <d v="1995-10-15T00:00:00"/>
    <n v="27"/>
    <n v="0"/>
    <s v="tier - 3"/>
    <s v="tier - 3"/>
    <s v="R1013"/>
    <n v="2498.41"/>
    <x v="0"/>
    <n v="1"/>
    <x v="1"/>
    <x v="2"/>
  </r>
  <r>
    <x v="2076"/>
    <s v="Mr."/>
    <s v="Nicholas"/>
    <s v="Croker"/>
    <n v="32.67"/>
    <n v="5.61"/>
    <x v="1"/>
    <s v="No"/>
    <x v="0"/>
    <s v="Jul"/>
    <n v="1995"/>
    <n v="9"/>
    <d v="1995-07-09T00:00:00"/>
    <n v="27"/>
    <n v="0"/>
    <s v="tier - 3"/>
    <s v="tier - 3"/>
    <s v="R1013"/>
    <n v="2497.04"/>
    <x v="0"/>
    <n v="1"/>
    <x v="1"/>
    <x v="2"/>
  </r>
  <r>
    <x v="2077"/>
    <s v="Mr."/>
    <s v="Kevin L"/>
    <s v="Beganics"/>
    <n v="30.5"/>
    <n v="5.88"/>
    <x v="1"/>
    <s v="No"/>
    <x v="0"/>
    <s v="Oct"/>
    <n v="1995"/>
    <n v="14"/>
    <d v="1995-10-14T00:00:00"/>
    <n v="27"/>
    <n v="0"/>
    <s v="tier - 3"/>
    <s v="tier - 1"/>
    <s v="R1011"/>
    <n v="2494.02"/>
    <x v="0"/>
    <n v="1"/>
    <x v="1"/>
    <x v="1"/>
  </r>
  <r>
    <x v="2078"/>
    <s v="Mr."/>
    <s v="Bryan"/>
    <s v="Huberty"/>
    <n v="23.1"/>
    <n v="5.92"/>
    <x v="1"/>
    <s v="No"/>
    <x v="0"/>
    <s v="Nov"/>
    <n v="1995"/>
    <n v="6"/>
    <d v="1995-11-06T00:00:00"/>
    <n v="27"/>
    <n v="0"/>
    <s v="tier - 3"/>
    <s v="tier - 2"/>
    <s v="R1013"/>
    <n v="2483.7399999999998"/>
    <x v="2"/>
    <n v="1"/>
    <x v="1"/>
    <x v="1"/>
  </r>
  <r>
    <x v="2079"/>
    <s v="Ms."/>
    <s v="Janae N."/>
    <s v="Jacobs"/>
    <n v="39.49"/>
    <n v="4.8099999999999996"/>
    <x v="0"/>
    <s v="No"/>
    <x v="0"/>
    <s v="Jun"/>
    <n v="1998"/>
    <n v="20"/>
    <d v="1998-06-20T00:00:00"/>
    <n v="24"/>
    <n v="0"/>
    <s v="tier - 2"/>
    <s v="tier - 2"/>
    <s v="R1013"/>
    <n v="2480.98"/>
    <x v="0"/>
    <n v="1"/>
    <x v="1"/>
    <x v="2"/>
  </r>
  <r>
    <x v="2080"/>
    <s v="Ms."/>
    <s v="Audrey"/>
    <s v="Hazlehurst"/>
    <n v="33.99"/>
    <n v="4.55"/>
    <x v="0"/>
    <s v="No"/>
    <x v="0"/>
    <s v="Jul"/>
    <n v="1998"/>
    <n v="2"/>
    <d v="1998-07-02T00:00:00"/>
    <n v="24"/>
    <n v="0"/>
    <s v="tier - 2"/>
    <s v="tier - 3"/>
    <s v="R1013"/>
    <n v="2473.33"/>
    <x v="0"/>
    <n v="1"/>
    <x v="1"/>
    <x v="2"/>
  </r>
  <r>
    <x v="2081"/>
    <s v="Ms."/>
    <s v="Laura"/>
    <s v="Marin"/>
    <n v="27.72"/>
    <n v="6.43"/>
    <x v="0"/>
    <s v="No"/>
    <x v="0"/>
    <s v="Aug"/>
    <n v="1998"/>
    <n v="17"/>
    <d v="1998-08-17T00:00:00"/>
    <n v="24"/>
    <n v="0"/>
    <s v="tier - 2"/>
    <s v="tier - 3"/>
    <s v="R1013"/>
    <n v="2464.62"/>
    <x v="1"/>
    <n v="1"/>
    <x v="1"/>
    <x v="0"/>
  </r>
  <r>
    <x v="2082"/>
    <s v="Ms."/>
    <s v="Nicole F"/>
    <s v="Dear"/>
    <n v="30.59"/>
    <n v="11.62"/>
    <x v="0"/>
    <s v="No"/>
    <x v="0"/>
    <s v="Jul"/>
    <n v="2002"/>
    <n v="11"/>
    <d v="2002-07-11T00:00:00"/>
    <n v="20"/>
    <n v="0"/>
    <s v="tier - 2"/>
    <s v="tier - 2"/>
    <s v="R1024"/>
    <n v="2459.7199999999998"/>
    <x v="0"/>
    <n v="0"/>
    <x v="1"/>
    <x v="0"/>
  </r>
  <r>
    <x v="2083"/>
    <s v="Ms."/>
    <s v="Krista L"/>
    <s v="Lederer"/>
    <n v="22.6"/>
    <n v="6.04"/>
    <x v="0"/>
    <s v="No"/>
    <x v="0"/>
    <s v="Nov"/>
    <n v="1998"/>
    <n v="19"/>
    <d v="1998-11-19T00:00:00"/>
    <n v="24"/>
    <n v="0"/>
    <s v="tier - 2"/>
    <s v="tier - 1"/>
    <s v="R1011"/>
    <n v="2457.5"/>
    <x v="2"/>
    <n v="1"/>
    <x v="1"/>
    <x v="1"/>
  </r>
  <r>
    <x v="2084"/>
    <s v="Ms."/>
    <s v="Denise"/>
    <s v="Robson"/>
    <n v="28.785"/>
    <n v="8.82"/>
    <x v="0"/>
    <s v="No"/>
    <x v="0"/>
    <s v="Jul"/>
    <n v="2002"/>
    <n v="29"/>
    <d v="2002-07-29T00:00:00"/>
    <n v="20"/>
    <n v="0"/>
    <s v="tier - 2"/>
    <s v="tier - 1"/>
    <s v="R1024"/>
    <n v="2457.21"/>
    <x v="1"/>
    <n v="0"/>
    <x v="1"/>
    <x v="0"/>
  </r>
  <r>
    <x v="2085"/>
    <s v="Mr."/>
    <s v="Ariel"/>
    <s v="Galvan"/>
    <n v="50.38"/>
    <n v="5.8"/>
    <x v="0"/>
    <s v="No"/>
    <x v="0"/>
    <s v="Nov"/>
    <n v="1999"/>
    <n v="21"/>
    <d v="1999-11-21T00:00:00"/>
    <n v="23"/>
    <n v="1"/>
    <s v="tier - 2"/>
    <s v="tier - 2"/>
    <s v="R1013"/>
    <n v="2438.06"/>
    <x v="0"/>
    <n v="0"/>
    <x v="1"/>
    <x v="1"/>
  </r>
  <r>
    <x v="2086"/>
    <s v="Mr."/>
    <s v="Jeremy"/>
    <s v="Walsh"/>
    <n v="35.200000000000003"/>
    <n v="4.28"/>
    <x v="0"/>
    <s v="No"/>
    <x v="0"/>
    <s v="Nov"/>
    <n v="1999"/>
    <n v="12"/>
    <d v="1999-11-12T00:00:00"/>
    <n v="23"/>
    <n v="1"/>
    <s v="tier - 2"/>
    <s v="tier - 2"/>
    <s v="R1011"/>
    <n v="2416.96"/>
    <x v="0"/>
    <n v="0"/>
    <x v="1"/>
    <x v="2"/>
  </r>
  <r>
    <x v="2087"/>
    <s v="Ms."/>
    <s v="Rosalie"/>
    <s v="Teeuwen"/>
    <n v="35.72"/>
    <n v="5.5"/>
    <x v="1"/>
    <s v="No"/>
    <x v="0"/>
    <s v="Jun"/>
    <n v="2001"/>
    <n v="3"/>
    <d v="2001-06-03T00:00:00"/>
    <n v="22"/>
    <n v="0"/>
    <s v="tier - 2"/>
    <s v="tier - 3"/>
    <s v="R1012"/>
    <n v="2404.73"/>
    <x v="0"/>
    <n v="0"/>
    <x v="1"/>
    <x v="2"/>
  </r>
  <r>
    <x v="2088"/>
    <s v="Mr."/>
    <s v="Jay"/>
    <s v="List"/>
    <n v="24.51"/>
    <n v="4.6900000000000004"/>
    <x v="0"/>
    <s v="No"/>
    <x v="0"/>
    <s v="Aug"/>
    <n v="1999"/>
    <n v="10"/>
    <d v="1999-08-10T00:00:00"/>
    <n v="23"/>
    <n v="0"/>
    <s v="tier - 2"/>
    <s v="tier - 1"/>
    <s v="R1019"/>
    <n v="2396.1"/>
    <x v="2"/>
    <n v="0"/>
    <x v="1"/>
    <x v="2"/>
  </r>
  <r>
    <x v="2089"/>
    <s v="Mr."/>
    <s v="Vitaliy"/>
    <s v="Shafar"/>
    <n v="23.844999999999999"/>
    <n v="4.43"/>
    <x v="0"/>
    <s v="No"/>
    <x v="0"/>
    <s v="Dec"/>
    <n v="1999"/>
    <n v="17"/>
    <d v="1999-12-17T00:00:00"/>
    <n v="23"/>
    <n v="0"/>
    <s v="tier - 2"/>
    <s v="tier - 1"/>
    <s v="R1014"/>
    <n v="2395.17"/>
    <x v="2"/>
    <n v="0"/>
    <x v="1"/>
    <x v="2"/>
  </r>
  <r>
    <x v="2090"/>
    <s v="Mr."/>
    <s v="Benjamin W."/>
    <s v="Copenhaver"/>
    <n v="15.68"/>
    <n v="6.16"/>
    <x v="1"/>
    <s v="No"/>
    <x v="0"/>
    <s v="Dec"/>
    <n v="1988"/>
    <n v="12"/>
    <d v="1988-12-12T00:00:00"/>
    <n v="34"/>
    <n v="3"/>
    <s v="tier - 2"/>
    <s v="tier - 2"/>
    <s v="R1013"/>
    <n v="2373.3000000000002"/>
    <x v="3"/>
    <n v="1"/>
    <x v="1"/>
    <x v="1"/>
  </r>
  <r>
    <x v="2091"/>
    <s v="Mr."/>
    <s v="Jesse"/>
    <s v="Stump"/>
    <n v="32.395000000000003"/>
    <n v="6.66"/>
    <x v="0"/>
    <s v="No"/>
    <x v="0"/>
    <s v="Nov"/>
    <n v="2002"/>
    <n v="5"/>
    <d v="2002-11-05T00:00:00"/>
    <n v="20"/>
    <n v="1"/>
    <s v="tier - 2"/>
    <s v="tier - 1"/>
    <s v="R1012"/>
    <n v="2362.23"/>
    <x v="0"/>
    <n v="0"/>
    <x v="1"/>
    <x v="0"/>
  </r>
  <r>
    <x v="2092"/>
    <s v="Mr."/>
    <s v="Mark"/>
    <s v="Wehrman"/>
    <n v="23.655000000000001"/>
    <n v="5.92"/>
    <x v="0"/>
    <s v="No"/>
    <x v="0"/>
    <s v="Oct"/>
    <n v="1998"/>
    <n v="21"/>
    <d v="1998-10-21T00:00:00"/>
    <n v="24"/>
    <n v="0"/>
    <s v="tier - 3"/>
    <s v="tier - 3"/>
    <s v="R1012"/>
    <n v="2352.9699999999998"/>
    <x v="2"/>
    <n v="1"/>
    <x v="1"/>
    <x v="1"/>
  </r>
  <r>
    <x v="2093"/>
    <s v="Ms."/>
    <s v="Lauren"/>
    <s v="Sischo"/>
    <n v="28.4"/>
    <n v="5.97"/>
    <x v="0"/>
    <s v="No"/>
    <x v="1"/>
    <s v="Nov"/>
    <n v="2003"/>
    <n v="18"/>
    <d v="2003-11-18T00:00:00"/>
    <n v="19"/>
    <n v="1"/>
    <s v="tier - 2"/>
    <s v="tier - 3"/>
    <s v="R1011"/>
    <n v="2331.52"/>
    <x v="1"/>
    <n v="1"/>
    <x v="1"/>
    <x v="1"/>
  </r>
  <r>
    <x v="2094"/>
    <s v="Mr."/>
    <s v="Massimiliano"/>
    <s v="Fonti"/>
    <n v="35.42"/>
    <n v="4.6399999999999997"/>
    <x v="1"/>
    <s v="No"/>
    <x v="0"/>
    <s v="Dec"/>
    <n v="1996"/>
    <n v="17"/>
    <d v="1996-12-17T00:00:00"/>
    <n v="26"/>
    <n v="0"/>
    <s v="tier - 2"/>
    <s v="tier - 1"/>
    <s v="R1013"/>
    <n v="2322.62"/>
    <x v="0"/>
    <n v="0"/>
    <x v="1"/>
    <x v="2"/>
  </r>
  <r>
    <x v="2095"/>
    <s v="Mr."/>
    <s v="Josh"/>
    <s v="Merlis"/>
    <n v="26.18"/>
    <n v="6.12"/>
    <x v="0"/>
    <s v="yes"/>
    <x v="0"/>
    <s v="Sep"/>
    <n v="2004"/>
    <n v="6"/>
    <d v="2004-09-06T00:00:00"/>
    <n v="18"/>
    <n v="2"/>
    <s v="tier - 2"/>
    <s v="tier - 3"/>
    <s v="R1013"/>
    <n v="2304"/>
    <x v="1"/>
    <n v="1"/>
    <x v="1"/>
    <x v="1"/>
  </r>
  <r>
    <x v="2096"/>
    <s v="Mr."/>
    <s v="Kiyokatsu"/>
    <s v="Hasegawa"/>
    <n v="20.8"/>
    <n v="4.87"/>
    <x v="1"/>
    <s v="No"/>
    <x v="0"/>
    <s v="Nov"/>
    <n v="1996"/>
    <n v="28"/>
    <d v="1996-11-28T00:00:00"/>
    <n v="26"/>
    <n v="0"/>
    <s v="tier - 1"/>
    <s v="tier - 2"/>
    <s v="R1011"/>
    <n v="2302.3000000000002"/>
    <x v="2"/>
    <n v="0"/>
    <x v="1"/>
    <x v="2"/>
  </r>
  <r>
    <x v="2097"/>
    <s v="Ms."/>
    <s v="Amanda L"/>
    <s v="Haselden"/>
    <n v="15.82"/>
    <n v="4.5999999999999996"/>
    <x v="0"/>
    <s v="No"/>
    <x v="0"/>
    <s v="Oct"/>
    <n v="1989"/>
    <n v="5"/>
    <d v="1989-10-05T00:00:00"/>
    <n v="33"/>
    <n v="3"/>
    <s v="tier - 2"/>
    <s v="tier - 1"/>
    <s v="R1013"/>
    <n v="2295.2399999999998"/>
    <x v="3"/>
    <n v="0"/>
    <x v="1"/>
    <x v="2"/>
  </r>
  <r>
    <x v="2098"/>
    <s v="Mr."/>
    <s v="Matthew"/>
    <s v="Simonson"/>
    <n v="17.670000000000002"/>
    <n v="4.78"/>
    <x v="0"/>
    <s v="No"/>
    <x v="0"/>
    <s v="Jun"/>
    <n v="1991"/>
    <n v="16"/>
    <d v="1991-06-16T00:00:00"/>
    <n v="31"/>
    <n v="3"/>
    <s v="tier - 2"/>
    <s v="tier - 1"/>
    <s v="R1013"/>
    <n v="2277.7199999999998"/>
    <x v="3"/>
    <n v="0"/>
    <x v="1"/>
    <x v="2"/>
  </r>
  <r>
    <x v="2099"/>
    <s v="Ms."/>
    <s v="Julia M"/>
    <s v="Montag"/>
    <n v="31.92"/>
    <n v="11.05"/>
    <x v="0"/>
    <s v="No"/>
    <x v="0"/>
    <s v="Nov"/>
    <n v="2002"/>
    <n v="12"/>
    <d v="2002-11-12T00:00:00"/>
    <n v="20"/>
    <n v="0"/>
    <s v="tier - 2"/>
    <s v="tier - 1"/>
    <s v="R1012"/>
    <n v="2261.5700000000002"/>
    <x v="0"/>
    <n v="0"/>
    <x v="1"/>
    <x v="0"/>
  </r>
  <r>
    <x v="2100"/>
    <s v="Ms."/>
    <s v="Rhea"/>
    <s v="Deroian"/>
    <n v="28.975000000000001"/>
    <n v="7.62"/>
    <x v="0"/>
    <s v="No"/>
    <x v="0"/>
    <s v="Jul"/>
    <n v="2002"/>
    <n v="15"/>
    <d v="2002-07-15T00:00:00"/>
    <n v="20"/>
    <n v="0"/>
    <s v="tier - 2"/>
    <s v="tier - 1"/>
    <s v="R1012"/>
    <n v="2257.48"/>
    <x v="1"/>
    <n v="0"/>
    <x v="1"/>
    <x v="0"/>
  </r>
  <r>
    <x v="2101"/>
    <s v="Mr."/>
    <s v="Justin"/>
    <s v="Goetz"/>
    <n v="31.73"/>
    <n v="4.78"/>
    <x v="1"/>
    <s v="yes"/>
    <x v="0"/>
    <s v="Dec"/>
    <n v="2000"/>
    <n v="11"/>
    <d v="2000-12-11T00:00:00"/>
    <n v="22"/>
    <n v="0"/>
    <s v="tier - 2"/>
    <s v="tier - 3"/>
    <s v="R1016"/>
    <n v="2254.8000000000002"/>
    <x v="0"/>
    <n v="2"/>
    <x v="1"/>
    <x v="2"/>
  </r>
  <r>
    <x v="2102"/>
    <s v="Mr."/>
    <s v="Shamus M."/>
    <s v="Brady"/>
    <n v="28.88"/>
    <n v="6.09"/>
    <x v="1"/>
    <s v="yes"/>
    <x v="0"/>
    <s v="Jun"/>
    <n v="2000"/>
    <n v="30"/>
    <d v="2000-06-30T00:00:00"/>
    <n v="22"/>
    <n v="0"/>
    <s v="tier - 2"/>
    <s v="tier - 2"/>
    <s v="R1018"/>
    <n v="2250.84"/>
    <x v="1"/>
    <n v="2"/>
    <x v="1"/>
    <x v="1"/>
  </r>
  <r>
    <x v="2103"/>
    <s v="Mr."/>
    <s v="Mike"/>
    <s v="Moran"/>
    <n v="25.555"/>
    <n v="5.1100000000000003"/>
    <x v="0"/>
    <s v="No"/>
    <x v="1"/>
    <s v="Dec"/>
    <n v="2003"/>
    <n v="10"/>
    <d v="2003-12-10T00:00:00"/>
    <n v="19"/>
    <n v="1"/>
    <s v="tier - 2"/>
    <s v="tier - 3"/>
    <s v="R1012"/>
    <n v="2221.56"/>
    <x v="1"/>
    <n v="1"/>
    <x v="1"/>
    <x v="2"/>
  </r>
  <r>
    <x v="2104"/>
    <s v="Ms."/>
    <s v="Mary Beth"/>
    <s v="Strickler"/>
    <n v="37.29"/>
    <n v="4.46"/>
    <x v="0"/>
    <s v="yes"/>
    <x v="0"/>
    <s v="Dec"/>
    <n v="2004"/>
    <n v="12"/>
    <d v="2004-12-12T00:00:00"/>
    <n v="18"/>
    <n v="1"/>
    <s v="tier - 2"/>
    <s v="tier - 1"/>
    <s v="R1013"/>
    <n v="2219.4499999999998"/>
    <x v="0"/>
    <n v="1"/>
    <x v="1"/>
    <x v="2"/>
  </r>
  <r>
    <x v="2105"/>
    <s v="Ms."/>
    <s v="Erin"/>
    <s v="Simone"/>
    <n v="40.28"/>
    <n v="6.11"/>
    <x v="0"/>
    <s v="yes"/>
    <x v="0"/>
    <s v="Sep"/>
    <n v="2004"/>
    <n v="25"/>
    <d v="2004-09-25T00:00:00"/>
    <n v="18"/>
    <n v="0"/>
    <s v="tier - 2"/>
    <s v="tier - 1"/>
    <s v="R1024"/>
    <n v="2217.6"/>
    <x v="0"/>
    <n v="1"/>
    <x v="1"/>
    <x v="1"/>
  </r>
  <r>
    <x v="2106"/>
    <s v="Ms."/>
    <s v="Hallie"/>
    <s v="Von Rock"/>
    <n v="40.185000000000002"/>
    <n v="4.66"/>
    <x v="0"/>
    <s v="yes"/>
    <x v="0"/>
    <s v="Jun"/>
    <n v="2004"/>
    <n v="13"/>
    <d v="2004-06-13T00:00:00"/>
    <n v="18"/>
    <n v="0"/>
    <s v="tier - 2"/>
    <s v="tier - 1"/>
    <s v="R1024"/>
    <n v="2217.4699999999998"/>
    <x v="0"/>
    <n v="1"/>
    <x v="1"/>
    <x v="2"/>
  </r>
  <r>
    <x v="2107"/>
    <s v="Ms."/>
    <s v="Paige P"/>
    <s v="Woodard"/>
    <n v="23.57"/>
    <n v="6.14"/>
    <x v="0"/>
    <s v="No"/>
    <x v="0"/>
    <s v="Nov"/>
    <n v="1994"/>
    <n v="17"/>
    <d v="1994-11-17T00:00:00"/>
    <n v="28"/>
    <n v="0"/>
    <s v="tier - 2"/>
    <s v="tier - 2"/>
    <s v="R1013"/>
    <n v="2213.21"/>
    <x v="2"/>
    <n v="0"/>
    <x v="1"/>
    <x v="1"/>
  </r>
  <r>
    <x v="2108"/>
    <s v="Ms."/>
    <s v="Ji"/>
    <s v="Li"/>
    <n v="35.625"/>
    <n v="6.21"/>
    <x v="0"/>
    <s v="yes"/>
    <x v="0"/>
    <s v="Jul"/>
    <n v="2004"/>
    <n v="27"/>
    <d v="2004-07-27T00:00:00"/>
    <n v="18"/>
    <n v="0"/>
    <s v="tier - 2"/>
    <s v="tier - 2"/>
    <s v="R1024"/>
    <n v="2211.13"/>
    <x v="0"/>
    <n v="1"/>
    <x v="1"/>
    <x v="1"/>
  </r>
  <r>
    <x v="2109"/>
    <s v="Ms."/>
    <s v="Carissa A"/>
    <s v="Sinda"/>
    <n v="33.155000000000001"/>
    <n v="4.5999999999999996"/>
    <x v="0"/>
    <s v="yes"/>
    <x v="0"/>
    <s v="Aug"/>
    <n v="2004"/>
    <n v="6"/>
    <d v="2004-08-06T00:00:00"/>
    <n v="18"/>
    <n v="0"/>
    <s v="tier - 2"/>
    <s v="tier - 2"/>
    <s v="R1024"/>
    <n v="2207.6999999999998"/>
    <x v="0"/>
    <n v="1"/>
    <x v="1"/>
    <x v="2"/>
  </r>
  <r>
    <x v="2110"/>
    <s v="Ms."/>
    <s v="Mona"/>
    <s v="Rydland"/>
    <n v="31.92"/>
    <n v="5.04"/>
    <x v="0"/>
    <s v="yes"/>
    <x v="0"/>
    <s v="Nov"/>
    <n v="2004"/>
    <n v="13"/>
    <d v="2004-11-13T00:00:00"/>
    <n v="18"/>
    <n v="0"/>
    <s v="tier - 2"/>
    <s v="tier - 3"/>
    <s v="R1024"/>
    <n v="2205.98"/>
    <x v="0"/>
    <n v="1"/>
    <x v="1"/>
    <x v="2"/>
  </r>
  <r>
    <x v="2111"/>
    <s v="Ms."/>
    <s v="Kristin R."/>
    <s v="Vespa"/>
    <n v="30.305"/>
    <n v="5.08"/>
    <x v="0"/>
    <s v="yes"/>
    <x v="0"/>
    <s v="Oct"/>
    <n v="2004"/>
    <n v="28"/>
    <d v="2004-10-28T00:00:00"/>
    <n v="18"/>
    <n v="0"/>
    <s v="tier - 2"/>
    <s v="tier - 2"/>
    <s v="R1024"/>
    <n v="2203.7399999999998"/>
    <x v="0"/>
    <n v="1"/>
    <x v="1"/>
    <x v="2"/>
  </r>
  <r>
    <x v="2112"/>
    <s v="Ms."/>
    <s v="Beth"/>
    <s v="Meadows"/>
    <n v="30.114999999999998"/>
    <n v="4.38"/>
    <x v="0"/>
    <s v="yes"/>
    <x v="0"/>
    <s v="Aug"/>
    <n v="2004"/>
    <n v="6"/>
    <d v="2004-08-06T00:00:00"/>
    <n v="18"/>
    <n v="0"/>
    <s v="tier - 2"/>
    <s v="tier - 2"/>
    <s v="R1024"/>
    <n v="2203.4699999999998"/>
    <x v="0"/>
    <n v="1"/>
    <x v="1"/>
    <x v="2"/>
  </r>
  <r>
    <x v="2113"/>
    <s v="Ms."/>
    <s v="Allison"/>
    <s v="Toppen"/>
    <n v="24.09"/>
    <n v="4.79"/>
    <x v="0"/>
    <s v="yes"/>
    <x v="0"/>
    <s v="Jul"/>
    <n v="2004"/>
    <n v="27"/>
    <d v="2004-07-27T00:00:00"/>
    <n v="18"/>
    <n v="1"/>
    <s v="tier - 2"/>
    <s v="tier - 3"/>
    <s v="R1013"/>
    <n v="2201.1"/>
    <x v="2"/>
    <n v="1"/>
    <x v="1"/>
    <x v="2"/>
  </r>
  <r>
    <x v="2114"/>
    <s v="Ms."/>
    <s v="Ashley E"/>
    <s v="Ermer"/>
    <n v="28.215"/>
    <n v="4.21"/>
    <x v="0"/>
    <s v="yes"/>
    <x v="0"/>
    <s v="Sep"/>
    <n v="2004"/>
    <n v="12"/>
    <d v="2004-09-12T00:00:00"/>
    <n v="18"/>
    <n v="0"/>
    <s v="tier - 2"/>
    <s v="tier - 2"/>
    <s v="R1024"/>
    <n v="2200.83"/>
    <x v="1"/>
    <n v="1"/>
    <x v="1"/>
    <x v="2"/>
  </r>
  <r>
    <x v="2115"/>
    <s v="Ms."/>
    <s v="Hilary K."/>
    <s v="Dionne"/>
    <n v="26.315000000000001"/>
    <n v="5.47"/>
    <x v="0"/>
    <s v="yes"/>
    <x v="0"/>
    <s v="Sep"/>
    <n v="2004"/>
    <n v="3"/>
    <d v="2004-09-03T00:00:00"/>
    <n v="18"/>
    <n v="0"/>
    <s v="tier - 2"/>
    <s v="tier - 1"/>
    <s v="R1023"/>
    <n v="2198.19"/>
    <x v="1"/>
    <n v="1"/>
    <x v="1"/>
    <x v="2"/>
  </r>
  <r>
    <x v="2116"/>
    <s v="Ms."/>
    <s v="Dominique"/>
    <s v="Stasulli"/>
    <n v="25.08"/>
    <n v="5.09"/>
    <x v="0"/>
    <s v="yes"/>
    <x v="0"/>
    <s v="Dec"/>
    <n v="2004"/>
    <n v="7"/>
    <d v="2004-12-07T00:00:00"/>
    <n v="18"/>
    <n v="0"/>
    <s v="tier - 2"/>
    <s v="tier - 3"/>
    <s v="R1024"/>
    <n v="2196.4699999999998"/>
    <x v="1"/>
    <n v="1"/>
    <x v="1"/>
    <x v="2"/>
  </r>
  <r>
    <x v="2117"/>
    <s v="Mr."/>
    <s v="Carlos I"/>
    <s v="Duran"/>
    <n v="15.41"/>
    <n v="5.08"/>
    <x v="0"/>
    <s v="No"/>
    <x v="0"/>
    <s v="Dec"/>
    <n v="1991"/>
    <n v="16"/>
    <d v="1991-12-16T00:00:00"/>
    <n v="31"/>
    <n v="3"/>
    <s v="tier - 2"/>
    <s v="tier - 2"/>
    <s v="R1012"/>
    <n v="2193.1999999999998"/>
    <x v="3"/>
    <n v="0"/>
    <x v="1"/>
    <x v="2"/>
  </r>
  <r>
    <x v="2118"/>
    <s v="Mr."/>
    <s v="Matthew"/>
    <s v="Klundt"/>
    <n v="23.83"/>
    <n v="5.68"/>
    <x v="0"/>
    <s v="No"/>
    <x v="0"/>
    <s v="Sep"/>
    <n v="1994"/>
    <n v="27"/>
    <d v="1994-09-27T00:00:00"/>
    <n v="28"/>
    <n v="0"/>
    <s v="tier - 2"/>
    <s v="tier - 2"/>
    <s v="R1013"/>
    <n v="2170.08"/>
    <x v="2"/>
    <n v="0"/>
    <x v="1"/>
    <x v="2"/>
  </r>
  <r>
    <x v="2119"/>
    <s v="Ms."/>
    <s v="Kara"/>
    <s v="Waters"/>
    <n v="36"/>
    <n v="4.66"/>
    <x v="0"/>
    <s v="yes"/>
    <x v="0"/>
    <s v="Aug"/>
    <n v="2000"/>
    <n v="23"/>
    <d v="2000-08-23T00:00:00"/>
    <n v="22"/>
    <n v="0"/>
    <s v="tier - 2"/>
    <s v="tier - 2"/>
    <s v="R1011"/>
    <n v="2166.73"/>
    <x v="0"/>
    <n v="1"/>
    <x v="1"/>
    <x v="2"/>
  </r>
  <r>
    <x v="2120"/>
    <s v="Ms."/>
    <s v="Sarah S"/>
    <s v="Rusk"/>
    <n v="28.82"/>
    <n v="5.59"/>
    <x v="0"/>
    <s v="yes"/>
    <x v="0"/>
    <s v="Dec"/>
    <n v="2000"/>
    <n v="10"/>
    <d v="2000-12-10T00:00:00"/>
    <n v="22"/>
    <n v="0"/>
    <s v="tier - 2"/>
    <s v="tier - 2"/>
    <s v="R1013"/>
    <n v="2156.75"/>
    <x v="1"/>
    <n v="1"/>
    <x v="1"/>
    <x v="2"/>
  </r>
  <r>
    <x v="2121"/>
    <s v="Ms."/>
    <s v="Shauna R."/>
    <s v="Gersbach"/>
    <n v="28.05"/>
    <n v="6.2"/>
    <x v="0"/>
    <s v="yes"/>
    <x v="0"/>
    <s v="Nov"/>
    <n v="2000"/>
    <n v="29"/>
    <d v="2000-11-29T00:00:00"/>
    <n v="22"/>
    <n v="0"/>
    <s v="tier - 2"/>
    <s v="tier - 3"/>
    <s v="R1013"/>
    <n v="2155.6799999999998"/>
    <x v="1"/>
    <n v="1"/>
    <x v="1"/>
    <x v="1"/>
  </r>
  <r>
    <x v="2122"/>
    <s v="Ms."/>
    <s v="Lindsay J."/>
    <s v="Taylor-Watson"/>
    <n v="27.1"/>
    <n v="4.45"/>
    <x v="0"/>
    <s v="yes"/>
    <x v="0"/>
    <s v="Oct"/>
    <n v="2000"/>
    <n v="22"/>
    <d v="2000-10-22T00:00:00"/>
    <n v="22"/>
    <n v="0"/>
    <s v="tier - 2"/>
    <s v="tier - 2"/>
    <s v="R1011"/>
    <n v="2154.36"/>
    <x v="1"/>
    <n v="1"/>
    <x v="1"/>
    <x v="2"/>
  </r>
  <r>
    <x v="2123"/>
    <s v="Ms."/>
    <s v="Danya A."/>
    <s v="Crawford"/>
    <n v="24.3"/>
    <n v="6.1"/>
    <x v="1"/>
    <s v="yes"/>
    <x v="0"/>
    <s v="Dec"/>
    <n v="2000"/>
    <n v="27"/>
    <d v="2000-12-27T00:00:00"/>
    <n v="22"/>
    <n v="0"/>
    <s v="tier - 2"/>
    <s v="tier - 3"/>
    <s v="R1011"/>
    <n v="2150.4699999999998"/>
    <x v="2"/>
    <n v="1"/>
    <x v="1"/>
    <x v="1"/>
  </r>
  <r>
    <x v="2124"/>
    <s v="Ms."/>
    <s v="Lorraine"/>
    <s v="Levitsky"/>
    <n v="30.72"/>
    <n v="6.06"/>
    <x v="0"/>
    <s v="yes"/>
    <x v="0"/>
    <s v="Oct"/>
    <n v="2004"/>
    <n v="4"/>
    <d v="2004-10-04T00:00:00"/>
    <n v="18"/>
    <n v="0"/>
    <s v="tier - 2"/>
    <s v="tier - 1"/>
    <s v="R1011"/>
    <n v="2144.85"/>
    <x v="0"/>
    <n v="1"/>
    <x v="1"/>
    <x v="1"/>
  </r>
  <r>
    <x v="2125"/>
    <s v="Ms."/>
    <s v="Jennifer L."/>
    <s v="Carroll"/>
    <n v="37.43"/>
    <n v="4.5599999999999996"/>
    <x v="0"/>
    <s v="No"/>
    <x v="1"/>
    <s v="Aug"/>
    <n v="2003"/>
    <n v="19"/>
    <d v="2003-08-19T00:00:00"/>
    <n v="19"/>
    <n v="0"/>
    <s v="tier - 2"/>
    <s v="tier - 1"/>
    <s v="R1012"/>
    <n v="2138.0700000000002"/>
    <x v="0"/>
    <n v="1"/>
    <x v="1"/>
    <x v="2"/>
  </r>
  <r>
    <x v="2126"/>
    <s v="Mr."/>
    <s v="Jesus Sr."/>
    <s v="Campos"/>
    <n v="25.74"/>
    <n v="6.41"/>
    <x v="1"/>
    <s v="No"/>
    <x v="1"/>
    <s v="Sep"/>
    <n v="1997"/>
    <n v="3"/>
    <d v="1997-09-03T00:00:00"/>
    <n v="25"/>
    <n v="0"/>
    <s v="tier - 3"/>
    <s v="tier - 1"/>
    <s v="R1013"/>
    <n v="2137.65"/>
    <x v="1"/>
    <n v="1"/>
    <x v="1"/>
    <x v="0"/>
  </r>
  <r>
    <x v="2127"/>
    <s v="Ms."/>
    <s v="Kristen"/>
    <s v="Flajslik"/>
    <n v="36.575000000000003"/>
    <n v="5.57"/>
    <x v="0"/>
    <s v="No"/>
    <x v="1"/>
    <s v="Sep"/>
    <n v="2003"/>
    <n v="26"/>
    <d v="2003-09-26T00:00:00"/>
    <n v="19"/>
    <n v="0"/>
    <s v="tier - 2"/>
    <s v="tier - 2"/>
    <s v="R1012"/>
    <n v="2136.88"/>
    <x v="0"/>
    <n v="1"/>
    <x v="1"/>
    <x v="2"/>
  </r>
  <r>
    <x v="2128"/>
    <s v="Ms."/>
    <s v="Catherine C."/>
    <s v="Chua"/>
    <n v="35.15"/>
    <n v="5.47"/>
    <x v="0"/>
    <s v="No"/>
    <x v="1"/>
    <s v="Sep"/>
    <n v="2003"/>
    <n v="1"/>
    <d v="2003-09-01T00:00:00"/>
    <n v="19"/>
    <n v="0"/>
    <s v="tier - 2"/>
    <s v="tier - 3"/>
    <s v="R1012"/>
    <n v="2134.9"/>
    <x v="0"/>
    <n v="1"/>
    <x v="1"/>
    <x v="2"/>
  </r>
  <r>
    <x v="2129"/>
    <s v="Ms."/>
    <s v="Paula"/>
    <s v="Wiltse"/>
    <n v="32.11"/>
    <n v="4.43"/>
    <x v="0"/>
    <s v="No"/>
    <x v="1"/>
    <s v="Dec"/>
    <n v="2003"/>
    <n v="22"/>
    <d v="2003-12-22T00:00:00"/>
    <n v="19"/>
    <n v="0"/>
    <s v="tier - 2"/>
    <s v="tier - 3"/>
    <s v="R1012"/>
    <n v="2130.6799999999998"/>
    <x v="0"/>
    <n v="1"/>
    <x v="1"/>
    <x v="2"/>
  </r>
  <r>
    <x v="2130"/>
    <s v="Ms."/>
    <s v="Evan"/>
    <s v="Fisher"/>
    <n v="30.495000000000001"/>
    <n v="4.95"/>
    <x v="0"/>
    <s v="No"/>
    <x v="1"/>
    <s v="Aug"/>
    <n v="2003"/>
    <n v="30"/>
    <d v="2003-08-30T00:00:00"/>
    <n v="19"/>
    <n v="0"/>
    <s v="tier - 2"/>
    <s v="tier - 1"/>
    <s v="R1012"/>
    <n v="2128.4299999999998"/>
    <x v="0"/>
    <n v="1"/>
    <x v="1"/>
    <x v="2"/>
  </r>
  <r>
    <x v="2131"/>
    <s v="Mr."/>
    <s v="Nathan J"/>
    <s v="Wilzbacher"/>
    <n v="29.24"/>
    <n v="4.04"/>
    <x v="0"/>
    <s v="yes"/>
    <x v="0"/>
    <s v="Nov"/>
    <n v="2004"/>
    <n v="4"/>
    <d v="2004-11-04T00:00:00"/>
    <n v="18"/>
    <n v="0"/>
    <s v="tier - 2"/>
    <s v="tier - 1"/>
    <s v="R1012"/>
    <n v="2118.61"/>
    <x v="1"/>
    <n v="1"/>
    <x v="1"/>
    <x v="2"/>
  </r>
  <r>
    <x v="2132"/>
    <s v="Ms."/>
    <s v="Ashley M"/>
    <s v="Thayer"/>
    <n v="22.515000000000001"/>
    <n v="5.93"/>
    <x v="0"/>
    <s v="No"/>
    <x v="1"/>
    <s v="Sep"/>
    <n v="2003"/>
    <n v="30"/>
    <d v="2003-09-30T00:00:00"/>
    <n v="19"/>
    <n v="0"/>
    <s v="tier - 2"/>
    <s v="tier - 3"/>
    <s v="R1012"/>
    <n v="2117.34"/>
    <x v="2"/>
    <n v="1"/>
    <x v="1"/>
    <x v="1"/>
  </r>
  <r>
    <x v="2133"/>
    <s v="Mr."/>
    <s v="Jason"/>
    <s v="Brosseau"/>
    <n v="15.65"/>
    <n v="4.2300000000000004"/>
    <x v="0"/>
    <s v="No"/>
    <x v="0"/>
    <s v="Jul"/>
    <n v="1989"/>
    <n v="21"/>
    <d v="1989-07-21T00:00:00"/>
    <n v="33"/>
    <n v="3"/>
    <s v="tier - 2"/>
    <s v="tier - 2"/>
    <s v="R1013"/>
    <n v="2106.2600000000002"/>
    <x v="3"/>
    <n v="0"/>
    <x v="1"/>
    <x v="2"/>
  </r>
  <r>
    <x v="2134"/>
    <s v="Mr."/>
    <s v="Marshall"/>
    <s v="Phares"/>
    <n v="27.36"/>
    <n v="5.59"/>
    <x v="1"/>
    <s v="No"/>
    <x v="0"/>
    <s v="Nov"/>
    <n v="2001"/>
    <n v="28"/>
    <d v="2001-11-28T00:00:00"/>
    <n v="21"/>
    <n v="0"/>
    <s v="tier - 2"/>
    <s v="tier - 1"/>
    <s v="R1016"/>
    <n v="2104.11"/>
    <x v="1"/>
    <n v="0"/>
    <x v="1"/>
    <x v="2"/>
  </r>
  <r>
    <x v="2135"/>
    <s v="Mr."/>
    <s v="Lavar"/>
    <s v="Curley"/>
    <n v="22.3"/>
    <n v="4.8899999999999997"/>
    <x v="1"/>
    <s v="No"/>
    <x v="0"/>
    <s v="Jun"/>
    <n v="2001"/>
    <n v="22"/>
    <d v="2001-06-22T00:00:00"/>
    <n v="21"/>
    <n v="1"/>
    <s v="tier - 3"/>
    <s v="tier - 2"/>
    <s v="R1011"/>
    <n v="2103.08"/>
    <x v="2"/>
    <n v="0"/>
    <x v="1"/>
    <x v="2"/>
  </r>
  <r>
    <x v="2136"/>
    <s v="Mr."/>
    <s v="Charlie T."/>
    <s v="Johnston"/>
    <n v="26.03"/>
    <n v="5.81"/>
    <x v="1"/>
    <s v="No"/>
    <x v="0"/>
    <s v="Aug"/>
    <n v="2001"/>
    <n v="14"/>
    <d v="2001-08-14T00:00:00"/>
    <n v="21"/>
    <n v="0"/>
    <s v="tier - 3"/>
    <s v="tier - 2"/>
    <s v="R1019"/>
    <n v="2102.2600000000002"/>
    <x v="1"/>
    <n v="0"/>
    <x v="1"/>
    <x v="1"/>
  </r>
  <r>
    <x v="2137"/>
    <s v="Mrs."/>
    <s v="Lauren"/>
    <s v="Padula"/>
    <n v="27.74"/>
    <n v="4.29"/>
    <x v="0"/>
    <s v="yes"/>
    <x v="0"/>
    <s v="Jun"/>
    <n v="2004"/>
    <n v="12"/>
    <d v="2004-06-12T00:00:00"/>
    <n v="18"/>
    <n v="0"/>
    <s v="tier - 3"/>
    <s v="tier - 2"/>
    <s v="R1025"/>
    <n v="2094.1"/>
    <x v="1"/>
    <n v="1"/>
    <x v="1"/>
    <x v="2"/>
  </r>
  <r>
    <x v="2138"/>
    <s v="Mr."/>
    <s v="Arthur"/>
    <s v="Gamirov"/>
    <n v="32.11"/>
    <n v="4.03"/>
    <x v="1"/>
    <s v="yes"/>
    <x v="0"/>
    <s v="Jul"/>
    <n v="2000"/>
    <n v="26"/>
    <d v="2000-07-26T00:00:00"/>
    <n v="22"/>
    <n v="0"/>
    <s v="tier - 3"/>
    <s v="tier - 3"/>
    <s v="R1012"/>
    <n v="2055.3200000000002"/>
    <x v="0"/>
    <n v="2"/>
    <x v="1"/>
    <x v="2"/>
  </r>
  <r>
    <x v="2139"/>
    <s v="Mr."/>
    <s v="Thomas"/>
    <s v="Briot"/>
    <n v="25.175000000000001"/>
    <n v="6.29"/>
    <x v="1"/>
    <s v="yes"/>
    <x v="0"/>
    <s v="Sep"/>
    <n v="2000"/>
    <n v="2"/>
    <d v="2000-09-02T00:00:00"/>
    <n v="22"/>
    <n v="0"/>
    <s v="tier - 3"/>
    <s v="tier - 3"/>
    <s v="R1012"/>
    <n v="2045.69"/>
    <x v="1"/>
    <n v="2"/>
    <x v="1"/>
    <x v="1"/>
  </r>
  <r>
    <x v="2140"/>
    <s v="Ms."/>
    <s v="Jennifer"/>
    <s v="De Hueck"/>
    <n v="39.49"/>
    <n v="4.4800000000000004"/>
    <x v="1"/>
    <s v="No"/>
    <x v="0"/>
    <s v="Aug"/>
    <n v="2001"/>
    <n v="4"/>
    <d v="2001-08-04T00:00:00"/>
    <n v="21"/>
    <n v="0"/>
    <s v="tier - 3"/>
    <s v="tier - 2"/>
    <s v="R1013"/>
    <n v="2026.97"/>
    <x v="0"/>
    <n v="0"/>
    <x v="1"/>
    <x v="2"/>
  </r>
  <r>
    <x v="2141"/>
    <s v="Ms."/>
    <s v="Tammy"/>
    <s v="Putt"/>
    <n v="34.869999999999997"/>
    <n v="5.51"/>
    <x v="1"/>
    <s v="No"/>
    <x v="0"/>
    <s v="Sep"/>
    <n v="2001"/>
    <n v="6"/>
    <d v="2001-09-06T00:00:00"/>
    <n v="21"/>
    <n v="0"/>
    <s v="tier - 3"/>
    <s v="tier - 2"/>
    <s v="R1013"/>
    <n v="2020.55"/>
    <x v="0"/>
    <n v="0"/>
    <x v="1"/>
    <x v="2"/>
  </r>
  <r>
    <x v="2142"/>
    <s v="Ms."/>
    <s v="Lena"/>
    <s v="Deiman"/>
    <n v="34.6"/>
    <n v="4.5"/>
    <x v="1"/>
    <s v="No"/>
    <x v="0"/>
    <s v="Jul"/>
    <n v="2001"/>
    <n v="1"/>
    <d v="2001-07-01T00:00:00"/>
    <n v="21"/>
    <n v="0"/>
    <s v="tier - 3"/>
    <s v="tier - 1"/>
    <s v="R1011"/>
    <n v="2020.18"/>
    <x v="0"/>
    <n v="0"/>
    <x v="1"/>
    <x v="2"/>
  </r>
  <r>
    <x v="2143"/>
    <s v="Ms."/>
    <s v="Valentina"/>
    <s v="Bonanni"/>
    <n v="25.8"/>
    <n v="6.29"/>
    <x v="1"/>
    <s v="No"/>
    <x v="0"/>
    <s v="Aug"/>
    <n v="2001"/>
    <n v="14"/>
    <d v="2001-08-14T00:00:00"/>
    <n v="21"/>
    <n v="0"/>
    <s v="tier - 3"/>
    <s v="tier - 2"/>
    <s v="R1011"/>
    <n v="2007.95"/>
    <x v="1"/>
    <n v="0"/>
    <x v="1"/>
    <x v="1"/>
  </r>
  <r>
    <x v="2144"/>
    <s v="Mr."/>
    <s v="Russell N."/>
    <s v="Stein"/>
    <n v="35.86"/>
    <n v="4.33"/>
    <x v="0"/>
    <s v="No"/>
    <x v="0"/>
    <s v="Sep"/>
    <n v="1998"/>
    <n v="14"/>
    <d v="1998-09-14T00:00:00"/>
    <n v="24"/>
    <n v="0"/>
    <s v="tier - 3"/>
    <s v="tier - 2"/>
    <s v="R1013"/>
    <n v="1986.93"/>
    <x v="0"/>
    <n v="1"/>
    <x v="1"/>
    <x v="2"/>
  </r>
  <r>
    <x v="2145"/>
    <s v="Mr."/>
    <s v="Scott R."/>
    <s v="Laumann"/>
    <n v="40.47"/>
    <n v="11.15"/>
    <x v="0"/>
    <s v="No"/>
    <x v="0"/>
    <s v="Sep"/>
    <n v="2002"/>
    <n v="29"/>
    <d v="2002-09-29T00:00:00"/>
    <n v="20"/>
    <n v="0"/>
    <s v="tier - 3"/>
    <s v="tier - 3"/>
    <s v="R1016"/>
    <n v="1984.45"/>
    <x v="0"/>
    <n v="0"/>
    <x v="1"/>
    <x v="0"/>
  </r>
  <r>
    <x v="2146"/>
    <s v="Mr."/>
    <s v="Jose Francisco Sr."/>
    <s v="Galaviz"/>
    <n v="32.01"/>
    <n v="6.45"/>
    <x v="0"/>
    <s v="No"/>
    <x v="0"/>
    <s v="Dec"/>
    <n v="1998"/>
    <n v="29"/>
    <d v="1998-12-29T00:00:00"/>
    <n v="24"/>
    <n v="0"/>
    <s v="tier - 3"/>
    <s v="tier - 1"/>
    <s v="R1013"/>
    <n v="1981.58"/>
    <x v="0"/>
    <n v="1"/>
    <x v="1"/>
    <x v="0"/>
  </r>
  <r>
    <x v="2147"/>
    <s v="Mr."/>
    <s v="Paul J"/>
    <s v="Piper"/>
    <n v="33"/>
    <n v="9.27"/>
    <x v="0"/>
    <s v="No"/>
    <x v="0"/>
    <s v="Jul"/>
    <n v="2002"/>
    <n v="16"/>
    <d v="2002-07-16T00:00:00"/>
    <n v="20"/>
    <n v="1"/>
    <s v="tier - 3"/>
    <s v="tier - 3"/>
    <s v="R1011"/>
    <n v="1980.07"/>
    <x v="0"/>
    <n v="0"/>
    <x v="1"/>
    <x v="0"/>
  </r>
  <r>
    <x v="2148"/>
    <s v="Mr."/>
    <s v="Adam"/>
    <s v="Cantini"/>
    <n v="29.3"/>
    <n v="6.15"/>
    <x v="0"/>
    <s v="No"/>
    <x v="0"/>
    <s v="Sep"/>
    <n v="1998"/>
    <n v="29"/>
    <d v="1998-09-29T00:00:00"/>
    <n v="24"/>
    <n v="0"/>
    <s v="tier - 3"/>
    <s v="tier - 1"/>
    <s v="R1011"/>
    <n v="1977.82"/>
    <x v="1"/>
    <n v="1"/>
    <x v="1"/>
    <x v="1"/>
  </r>
  <r>
    <x v="2149"/>
    <s v="Mr."/>
    <s v="Edward J."/>
    <s v="Hartman"/>
    <n v="25.8"/>
    <n v="4.13"/>
    <x v="0"/>
    <s v="No"/>
    <x v="0"/>
    <s v="Oct"/>
    <n v="1998"/>
    <n v="5"/>
    <d v="1998-10-05T00:00:00"/>
    <n v="24"/>
    <n v="0"/>
    <s v="tier - 3"/>
    <s v="tier - 1"/>
    <s v="R1011"/>
    <n v="1972.95"/>
    <x v="1"/>
    <n v="1"/>
    <x v="1"/>
    <x v="2"/>
  </r>
  <r>
    <x v="2150"/>
    <s v="Mr."/>
    <s v="Patrick A."/>
    <s v="Werhane"/>
    <n v="23.4"/>
    <n v="4.24"/>
    <x v="0"/>
    <s v="No"/>
    <x v="0"/>
    <s v="Sep"/>
    <n v="1998"/>
    <n v="28"/>
    <d v="1998-09-28T00:00:00"/>
    <n v="24"/>
    <n v="0"/>
    <s v="tier - 3"/>
    <s v="tier - 3"/>
    <s v="R1011"/>
    <n v="1969.61"/>
    <x v="2"/>
    <n v="1"/>
    <x v="1"/>
    <x v="2"/>
  </r>
  <r>
    <x v="2151"/>
    <s v="Mr."/>
    <s v="Geraint H"/>
    <s v="Davies"/>
    <n v="27.93"/>
    <n v="9.8800000000000008"/>
    <x v="0"/>
    <s v="No"/>
    <x v="0"/>
    <s v="Jul"/>
    <n v="2002"/>
    <n v="29"/>
    <d v="2002-07-29T00:00:00"/>
    <n v="20"/>
    <n v="0"/>
    <s v="tier - 3"/>
    <s v="tier - 2"/>
    <s v="R1016"/>
    <n v="1967.02"/>
    <x v="1"/>
    <n v="0"/>
    <x v="1"/>
    <x v="0"/>
  </r>
  <r>
    <x v="2152"/>
    <s v="Mr."/>
    <s v="Dj"/>
    <s v="Hummel"/>
    <n v="22"/>
    <n v="9.5"/>
    <x v="0"/>
    <s v="No"/>
    <x v="0"/>
    <s v="Sep"/>
    <n v="2002"/>
    <n v="7"/>
    <d v="2002-09-07T00:00:00"/>
    <n v="20"/>
    <n v="1"/>
    <s v="tier - 3"/>
    <s v="tier - 1"/>
    <s v="R1011"/>
    <n v="1964.78"/>
    <x v="2"/>
    <n v="0"/>
    <x v="1"/>
    <x v="0"/>
  </r>
  <r>
    <x v="2153"/>
    <s v="Mr."/>
    <s v="Zachary A"/>
    <s v="Lutz"/>
    <n v="36.86"/>
    <n v="4.97"/>
    <x v="1"/>
    <s v="No"/>
    <x v="0"/>
    <s v="Dec"/>
    <n v="2001"/>
    <n v="9"/>
    <d v="2001-12-09T00:00:00"/>
    <n v="21"/>
    <n v="0"/>
    <s v="tier - 3"/>
    <s v="tier - 2"/>
    <s v="R1012"/>
    <n v="1917.32"/>
    <x v="0"/>
    <n v="0"/>
    <x v="1"/>
    <x v="2"/>
  </r>
  <r>
    <x v="2154"/>
    <s v="Mr."/>
    <s v="Brian W."/>
    <s v="Waters"/>
    <n v="31.254999999999999"/>
    <n v="5.49"/>
    <x v="1"/>
    <s v="No"/>
    <x v="0"/>
    <s v="Aug"/>
    <n v="2001"/>
    <n v="3"/>
    <d v="2001-08-03T00:00:00"/>
    <n v="21"/>
    <n v="0"/>
    <s v="tier - 3"/>
    <s v="tier - 3"/>
    <s v="R1012"/>
    <n v="1909.53"/>
    <x v="0"/>
    <n v="0"/>
    <x v="1"/>
    <x v="2"/>
  </r>
  <r>
    <x v="2155"/>
    <s v="Mr."/>
    <s v="Joe"/>
    <s v="Viglienzoni"/>
    <n v="23.06"/>
    <n v="4.47"/>
    <x v="0"/>
    <s v="No"/>
    <x v="0"/>
    <s v="Oct"/>
    <n v="1994"/>
    <n v="6"/>
    <d v="1994-10-06T00:00:00"/>
    <n v="28"/>
    <n v="0"/>
    <s v="tier - 3"/>
    <s v="tier - 3"/>
    <s v="R1013"/>
    <n v="1908.9"/>
    <x v="2"/>
    <n v="0"/>
    <x v="1"/>
    <x v="2"/>
  </r>
  <r>
    <x v="2156"/>
    <s v="Mr."/>
    <s v="Stephen"/>
    <s v="Rathbun"/>
    <n v="28.975000000000001"/>
    <n v="4.34"/>
    <x v="1"/>
    <s v="No"/>
    <x v="0"/>
    <s v="Aug"/>
    <n v="2001"/>
    <n v="10"/>
    <d v="2001-08-10T00:00:00"/>
    <n v="21"/>
    <n v="0"/>
    <s v="tier - 3"/>
    <s v="tier - 1"/>
    <s v="R1012"/>
    <n v="1906.36"/>
    <x v="1"/>
    <n v="0"/>
    <x v="1"/>
    <x v="2"/>
  </r>
  <r>
    <x v="2157"/>
    <s v="Ms."/>
    <s v="Ellen L."/>
    <s v="crane"/>
    <n v="33.299999999999997"/>
    <n v="9.49"/>
    <x v="0"/>
    <s v="No"/>
    <x v="0"/>
    <s v="Aug"/>
    <n v="2002"/>
    <n v="21"/>
    <d v="2002-08-21T00:00:00"/>
    <n v="20"/>
    <n v="0"/>
    <s v="tier - 3"/>
    <s v="tier - 1"/>
    <s v="R1011"/>
    <n v="1880.49"/>
    <x v="0"/>
    <n v="0"/>
    <x v="1"/>
    <x v="0"/>
  </r>
  <r>
    <x v="2158"/>
    <s v="Ms."/>
    <s v="Cindy"/>
    <s v="Conant"/>
    <n v="33"/>
    <n v="10.16"/>
    <x v="0"/>
    <s v="No"/>
    <x v="0"/>
    <s v="Aug"/>
    <n v="2002"/>
    <n v="29"/>
    <d v="2002-08-29T00:00:00"/>
    <n v="20"/>
    <n v="0"/>
    <s v="tier - 3"/>
    <s v="tier - 2"/>
    <s v="R1013"/>
    <n v="1880.07"/>
    <x v="0"/>
    <n v="0"/>
    <x v="1"/>
    <x v="0"/>
  </r>
  <r>
    <x v="2159"/>
    <s v="Ms."/>
    <s v="Abigail R."/>
    <s v="Huyser-Wierenga"/>
    <n v="31.46"/>
    <n v="11.19"/>
    <x v="0"/>
    <s v="No"/>
    <x v="0"/>
    <s v="Oct"/>
    <n v="2002"/>
    <n v="29"/>
    <d v="2002-10-29T00:00:00"/>
    <n v="20"/>
    <n v="0"/>
    <s v="tier - 3"/>
    <s v="tier - 1"/>
    <s v="R1013"/>
    <n v="1877.93"/>
    <x v="0"/>
    <n v="0"/>
    <x v="1"/>
    <x v="0"/>
  </r>
  <r>
    <x v="2160"/>
    <s v="Ms."/>
    <s v="Amy L."/>
    <s v="Natalini"/>
    <n v="29.6"/>
    <n v="11.03"/>
    <x v="0"/>
    <s v="No"/>
    <x v="0"/>
    <s v="Sep"/>
    <n v="2002"/>
    <n v="22"/>
    <d v="2002-09-22T00:00:00"/>
    <n v="20"/>
    <n v="0"/>
    <s v="tier - 3"/>
    <s v="tier - 2"/>
    <s v="R1011"/>
    <n v="1875.34"/>
    <x v="1"/>
    <n v="0"/>
    <x v="1"/>
    <x v="0"/>
  </r>
  <r>
    <x v="2161"/>
    <s v="Ms."/>
    <s v="Amy"/>
    <s v="Robbins"/>
    <n v="22.05"/>
    <n v="4.43"/>
    <x v="1"/>
    <s v="No"/>
    <x v="0"/>
    <s v="Jul"/>
    <n v="1996"/>
    <n v="2"/>
    <d v="1996-07-02T00:00:00"/>
    <n v="26"/>
    <n v="0"/>
    <s v="tier - 3"/>
    <s v="tier - 3"/>
    <s v="R1012"/>
    <n v="1865.98"/>
    <x v="2"/>
    <n v="0"/>
    <x v="1"/>
    <x v="2"/>
  </r>
  <r>
    <x v="2162"/>
    <s v="Mrs."/>
    <s v="Grace H"/>
    <s v="Stanislav"/>
    <n v="27.06"/>
    <n v="6.14"/>
    <x v="0"/>
    <s v="yes"/>
    <x v="0"/>
    <s v="Dec"/>
    <n v="2004"/>
    <n v="27"/>
    <d v="2004-12-27T00:00:00"/>
    <n v="18"/>
    <n v="0"/>
    <s v="tier - 3"/>
    <s v="tier - 1"/>
    <s v="R1025"/>
    <n v="1863.45"/>
    <x v="1"/>
    <n v="1"/>
    <x v="1"/>
    <x v="1"/>
  </r>
  <r>
    <x v="2163"/>
    <s v="Ms."/>
    <s v="Caitie J."/>
    <s v="Meyer"/>
    <n v="20.49"/>
    <n v="4.87"/>
    <x v="0"/>
    <s v="No"/>
    <x v="0"/>
    <s v="Dec"/>
    <n v="1994"/>
    <n v="6"/>
    <d v="1994-12-06T00:00:00"/>
    <n v="28"/>
    <n v="0"/>
    <s v="tier - 3"/>
    <s v="tier - 2"/>
    <s v="R1012"/>
    <n v="1850.55"/>
    <x v="2"/>
    <n v="0"/>
    <x v="1"/>
    <x v="2"/>
  </r>
  <r>
    <x v="2164"/>
    <s v="Mr."/>
    <s v="Benjamin"/>
    <s v="Mears"/>
    <n v="28.4"/>
    <n v="4.3"/>
    <x v="0"/>
    <s v="No"/>
    <x v="1"/>
    <s v="Jul"/>
    <n v="2003"/>
    <n v="20"/>
    <d v="2003-07-20T00:00:00"/>
    <n v="19"/>
    <n v="1"/>
    <s v="tier - 3"/>
    <s v="tier - 2"/>
    <s v="R1011"/>
    <n v="1842.52"/>
    <x v="1"/>
    <n v="1"/>
    <x v="1"/>
    <x v="2"/>
  </r>
  <r>
    <x v="2165"/>
    <s v="Mr."/>
    <s v="Ian T"/>
    <s v="Neill"/>
    <n v="41.91"/>
    <n v="6.19"/>
    <x v="0"/>
    <s v="No"/>
    <x v="0"/>
    <s v="Dec"/>
    <n v="1999"/>
    <n v="12"/>
    <d v="1999-12-12T00:00:00"/>
    <n v="23"/>
    <n v="0"/>
    <s v="tier - 3"/>
    <s v="tier - 2"/>
    <s v="R1013"/>
    <n v="1837.28"/>
    <x v="0"/>
    <n v="0"/>
    <x v="1"/>
    <x v="1"/>
  </r>
  <r>
    <x v="2166"/>
    <s v="Mr."/>
    <s v="Tadese"/>
    <s v="Tola"/>
    <n v="24.6"/>
    <n v="6.19"/>
    <x v="0"/>
    <s v="No"/>
    <x v="1"/>
    <s v="Aug"/>
    <n v="2003"/>
    <n v="4"/>
    <d v="2003-08-04T00:00:00"/>
    <n v="19"/>
    <n v="1"/>
    <s v="tier - 3"/>
    <s v="tier - 2"/>
    <s v="R1011"/>
    <n v="1837.24"/>
    <x v="2"/>
    <n v="1"/>
    <x v="1"/>
    <x v="1"/>
  </r>
  <r>
    <x v="2167"/>
    <s v="Mr."/>
    <s v="Jonathan"/>
    <s v="Briskman"/>
    <n v="20.9"/>
    <n v="5.12"/>
    <x v="0"/>
    <s v="No"/>
    <x v="1"/>
    <s v="Aug"/>
    <n v="2003"/>
    <n v="11"/>
    <d v="2003-08-11T00:00:00"/>
    <n v="19"/>
    <n v="1"/>
    <s v="tier - 3"/>
    <s v="tier - 3"/>
    <s v="R1011"/>
    <n v="1832.09"/>
    <x v="2"/>
    <n v="1"/>
    <x v="1"/>
    <x v="2"/>
  </r>
  <r>
    <x v="2168"/>
    <s v="Mr."/>
    <s v="Dathan"/>
    <s v="Ritzenhein"/>
    <n v="34.4"/>
    <n v="4.04"/>
    <x v="0"/>
    <s v="No"/>
    <x v="0"/>
    <s v="Oct"/>
    <n v="1999"/>
    <n v="1"/>
    <d v="1999-10-01T00:00:00"/>
    <n v="23"/>
    <n v="0"/>
    <s v="tier - 3"/>
    <s v="tier - 2"/>
    <s v="R1011"/>
    <n v="1826.84"/>
    <x v="0"/>
    <n v="0"/>
    <x v="1"/>
    <x v="2"/>
  </r>
  <r>
    <x v="2169"/>
    <s v="Mr."/>
    <s v="Eric"/>
    <s v="Malkowski"/>
    <n v="32.56"/>
    <n v="5.36"/>
    <x v="0"/>
    <s v="No"/>
    <x v="0"/>
    <s v="Nov"/>
    <n v="1999"/>
    <n v="17"/>
    <d v="1999-11-17T00:00:00"/>
    <n v="23"/>
    <n v="0"/>
    <s v="tier - 3"/>
    <s v="tier - 3"/>
    <s v="R1013"/>
    <n v="1824.29"/>
    <x v="0"/>
    <n v="0"/>
    <x v="1"/>
    <x v="2"/>
  </r>
  <r>
    <x v="2170"/>
    <s v="Ms."/>
    <s v="Allison M"/>
    <s v="Andreyko"/>
    <n v="27.98"/>
    <n v="4.38"/>
    <x v="0"/>
    <s v="yes"/>
    <x v="0"/>
    <s v="Aug"/>
    <n v="2004"/>
    <n v="19"/>
    <d v="2004-08-19T00:00:00"/>
    <n v="18"/>
    <n v="0"/>
    <s v="tier - 3"/>
    <s v="tier - 1"/>
    <s v="R1012"/>
    <n v="1822.54"/>
    <x v="1"/>
    <n v="1"/>
    <x v="1"/>
    <x v="2"/>
  </r>
  <r>
    <x v="2171"/>
    <s v="Mr."/>
    <s v="Paul"/>
    <s v="Landry"/>
    <n v="26.51"/>
    <n v="4.58"/>
    <x v="0"/>
    <s v="No"/>
    <x v="0"/>
    <s v="Sep"/>
    <n v="1999"/>
    <n v="25"/>
    <d v="1999-09-25T00:00:00"/>
    <n v="23"/>
    <n v="0"/>
    <s v="tier - 3"/>
    <s v="tier - 3"/>
    <s v="R1013"/>
    <n v="1815.88"/>
    <x v="1"/>
    <n v="0"/>
    <x v="1"/>
    <x v="2"/>
  </r>
  <r>
    <x v="2172"/>
    <s v="Mr."/>
    <s v="Aaron R"/>
    <s v="Lozier"/>
    <n v="29.734999999999999"/>
    <n v="11.92"/>
    <x v="0"/>
    <s v="No"/>
    <x v="0"/>
    <s v="Dec"/>
    <n v="2002"/>
    <n v="13"/>
    <d v="2002-12-13T00:00:00"/>
    <n v="20"/>
    <n v="0"/>
    <s v="tier - 3"/>
    <s v="tier - 3"/>
    <s v="R1012"/>
    <n v="1769.53"/>
    <x v="1"/>
    <n v="0"/>
    <x v="1"/>
    <x v="0"/>
  </r>
  <r>
    <x v="2173"/>
    <s v="Ms."/>
    <s v="Caitlin H."/>
    <s v="O'Brien"/>
    <n v="40.5"/>
    <n v="5.4"/>
    <x v="0"/>
    <s v="No"/>
    <x v="1"/>
    <s v="Nov"/>
    <n v="2003"/>
    <n v="19"/>
    <d v="2003-11-19T00:00:00"/>
    <n v="19"/>
    <n v="0"/>
    <s v="tier - 3"/>
    <s v="tier - 1"/>
    <s v="R1011"/>
    <n v="1759.34"/>
    <x v="0"/>
    <n v="1"/>
    <x v="1"/>
    <x v="2"/>
  </r>
  <r>
    <x v="2174"/>
    <s v="Mr."/>
    <s v="Harald E."/>
    <s v="Rodas"/>
    <n v="25.64"/>
    <n v="4.76"/>
    <x v="0"/>
    <s v="No"/>
    <x v="0"/>
    <s v="Oct"/>
    <n v="1998"/>
    <n v="7"/>
    <d v="1998-10-07T00:00:00"/>
    <n v="24"/>
    <n v="0"/>
    <s v="tier - 3"/>
    <s v="tier - 3"/>
    <s v="R1013"/>
    <n v="1756.6"/>
    <x v="1"/>
    <n v="1"/>
    <x v="1"/>
    <x v="2"/>
  </r>
  <r>
    <x v="2175"/>
    <s v="Ms."/>
    <s v="Siobhan A."/>
    <s v="O'Connor"/>
    <n v="32.9"/>
    <n v="4.78"/>
    <x v="0"/>
    <s v="No"/>
    <x v="1"/>
    <s v="Sep"/>
    <n v="2003"/>
    <n v="26"/>
    <d v="2003-09-26T00:00:00"/>
    <n v="19"/>
    <n v="0"/>
    <s v="tier - 3"/>
    <s v="tier - 1"/>
    <s v="R1011"/>
    <n v="1748.77"/>
    <x v="0"/>
    <n v="1"/>
    <x v="1"/>
    <x v="2"/>
  </r>
  <r>
    <x v="2176"/>
    <s v="Ms."/>
    <s v="Andrea J."/>
    <s v="White"/>
    <n v="29.8"/>
    <n v="4.26"/>
    <x v="0"/>
    <s v="No"/>
    <x v="1"/>
    <s v="Jul"/>
    <n v="2003"/>
    <n v="28"/>
    <d v="2003-07-28T00:00:00"/>
    <n v="19"/>
    <n v="0"/>
    <s v="tier - 3"/>
    <s v="tier - 1"/>
    <s v="R1011"/>
    <n v="1744.47"/>
    <x v="1"/>
    <n v="1"/>
    <x v="1"/>
    <x v="2"/>
  </r>
  <r>
    <x v="2177"/>
    <s v="Ms."/>
    <s v="Marie"/>
    <s v="Davenport"/>
    <n v="28.9"/>
    <n v="5.85"/>
    <x v="0"/>
    <s v="No"/>
    <x v="1"/>
    <s v="Jul"/>
    <n v="2003"/>
    <n v="25"/>
    <d v="2003-07-25T00:00:00"/>
    <n v="19"/>
    <n v="0"/>
    <s v="tier - 3"/>
    <s v="tier - 1"/>
    <s v="R1011"/>
    <n v="1743.21"/>
    <x v="1"/>
    <n v="1"/>
    <x v="1"/>
    <x v="1"/>
  </r>
  <r>
    <x v="2178"/>
    <s v="Ms."/>
    <s v="Rachel A."/>
    <s v="Karmen"/>
    <n v="24.7"/>
    <n v="5.32"/>
    <x v="0"/>
    <s v="No"/>
    <x v="1"/>
    <s v="Nov"/>
    <n v="2003"/>
    <n v="14"/>
    <d v="2003-11-14T00:00:00"/>
    <n v="19"/>
    <n v="0"/>
    <s v="tier - 3"/>
    <s v="tier - 2"/>
    <s v="R1011"/>
    <n v="1737.38"/>
    <x v="2"/>
    <n v="1"/>
    <x v="1"/>
    <x v="2"/>
  </r>
  <r>
    <x v="2179"/>
    <s v="Ms."/>
    <s v="Emma"/>
    <s v="Miller"/>
    <n v="20.6"/>
    <n v="5.14"/>
    <x v="0"/>
    <s v="No"/>
    <x v="1"/>
    <s v="Nov"/>
    <n v="2003"/>
    <n v="9"/>
    <d v="2003-11-09T00:00:00"/>
    <n v="19"/>
    <n v="0"/>
    <s v="tier - 3"/>
    <s v="tier - 2"/>
    <s v="R1011"/>
    <n v="1731.68"/>
    <x v="2"/>
    <n v="1"/>
    <x v="1"/>
    <x v="2"/>
  </r>
  <r>
    <x v="2180"/>
    <s v="Ms."/>
    <s v="Kiersten"/>
    <s v="Lippmann"/>
    <n v="18.600000000000001"/>
    <n v="5"/>
    <x v="0"/>
    <s v="No"/>
    <x v="1"/>
    <s v="Sep"/>
    <n v="2003"/>
    <n v="1"/>
    <d v="2003-09-01T00:00:00"/>
    <n v="19"/>
    <n v="0"/>
    <s v="tier - 3"/>
    <s v="tier - 2"/>
    <s v="R1011"/>
    <n v="1728.9"/>
    <x v="2"/>
    <n v="1"/>
    <x v="1"/>
    <x v="2"/>
  </r>
  <r>
    <x v="2181"/>
    <s v="Ms."/>
    <s v="Rachael"/>
    <s v="Klehm"/>
    <n v="17.8"/>
    <n v="4.55"/>
    <x v="0"/>
    <s v="No"/>
    <x v="1"/>
    <s v="Nov"/>
    <n v="2003"/>
    <n v="21"/>
    <d v="2003-11-21T00:00:00"/>
    <n v="19"/>
    <n v="0"/>
    <s v="tier - 3"/>
    <s v="tier - 3"/>
    <s v="R1011"/>
    <n v="1727.79"/>
    <x v="3"/>
    <n v="1"/>
    <x v="1"/>
    <x v="2"/>
  </r>
  <r>
    <x v="2182"/>
    <s v="Mr."/>
    <s v="Timothy P."/>
    <s v="Murphy"/>
    <n v="35.200000000000003"/>
    <n v="5.97"/>
    <x v="0"/>
    <s v="yes"/>
    <x v="0"/>
    <s v="Sep"/>
    <n v="2004"/>
    <n v="9"/>
    <d v="2004-09-09T00:00:00"/>
    <n v="18"/>
    <n v="1"/>
    <s v="tier - 3"/>
    <s v="tier - 1"/>
    <s v="R1013"/>
    <n v="1727.54"/>
    <x v="0"/>
    <n v="1"/>
    <x v="1"/>
    <x v="1"/>
  </r>
  <r>
    <x v="2183"/>
    <s v="Mr."/>
    <s v="Lelisa"/>
    <s v="Desisa"/>
    <n v="33.770000000000003"/>
    <n v="4.0199999999999996"/>
    <x v="0"/>
    <s v="yes"/>
    <x v="0"/>
    <s v="Oct"/>
    <n v="2004"/>
    <n v="21"/>
    <d v="2004-10-21T00:00:00"/>
    <n v="18"/>
    <n v="1"/>
    <s v="tier - 3"/>
    <s v="tier - 2"/>
    <s v="R1013"/>
    <n v="1725.55"/>
    <x v="0"/>
    <n v="1"/>
    <x v="1"/>
    <x v="2"/>
  </r>
  <r>
    <x v="2184"/>
    <s v="Mr."/>
    <s v="Nate"/>
    <s v="Brooks"/>
    <n v="30.03"/>
    <n v="4.04"/>
    <x v="0"/>
    <s v="yes"/>
    <x v="0"/>
    <s v="Sep"/>
    <n v="2004"/>
    <n v="11"/>
    <d v="2004-09-11T00:00:00"/>
    <n v="18"/>
    <n v="1"/>
    <s v="tier - 3"/>
    <s v="tier - 3"/>
    <s v="R1013"/>
    <n v="1720.35"/>
    <x v="0"/>
    <n v="1"/>
    <x v="1"/>
    <x v="2"/>
  </r>
  <r>
    <x v="2185"/>
    <s v="Mr."/>
    <s v="Chris C."/>
    <s v="Stone"/>
    <n v="29.37"/>
    <n v="5.54"/>
    <x v="0"/>
    <s v="yes"/>
    <x v="0"/>
    <s v="Jun"/>
    <n v="2004"/>
    <n v="10"/>
    <d v="2004-06-10T00:00:00"/>
    <n v="18"/>
    <n v="1"/>
    <s v="tier - 3"/>
    <s v="tier - 3"/>
    <s v="R1013"/>
    <n v="1719.44"/>
    <x v="1"/>
    <n v="1"/>
    <x v="1"/>
    <x v="2"/>
  </r>
  <r>
    <x v="2186"/>
    <s v="Mr."/>
    <s v="Scott"/>
    <s v="Weispfennig"/>
    <n v="28.5"/>
    <n v="4.03"/>
    <x v="0"/>
    <s v="yes"/>
    <x v="0"/>
    <s v="Sep"/>
    <n v="2004"/>
    <n v="21"/>
    <d v="2004-09-21T00:00:00"/>
    <n v="18"/>
    <n v="0"/>
    <s v="tier - 3"/>
    <s v="tier - 1"/>
    <s v="R1016"/>
    <n v="1712.23"/>
    <x v="1"/>
    <n v="1"/>
    <x v="1"/>
    <x v="2"/>
  </r>
  <r>
    <x v="2187"/>
    <s v="Mr."/>
    <s v="Kevin"/>
    <s v="Sorrell"/>
    <n v="23.32"/>
    <n v="5.62"/>
    <x v="0"/>
    <s v="yes"/>
    <x v="0"/>
    <s v="Sep"/>
    <n v="2004"/>
    <n v="19"/>
    <d v="2004-09-19T00:00:00"/>
    <n v="18"/>
    <n v="1"/>
    <s v="tier - 3"/>
    <s v="tier - 3"/>
    <s v="R1013"/>
    <n v="1711.03"/>
    <x v="2"/>
    <n v="1"/>
    <x v="1"/>
    <x v="2"/>
  </r>
  <r>
    <x v="2188"/>
    <s v="Mr."/>
    <s v="Erik C."/>
    <s v="Morris"/>
    <n v="26.125"/>
    <n v="5.27"/>
    <x v="0"/>
    <s v="yes"/>
    <x v="0"/>
    <s v="Dec"/>
    <n v="2004"/>
    <n v="12"/>
    <d v="2004-12-12T00:00:00"/>
    <n v="18"/>
    <n v="0"/>
    <s v="tier - 3"/>
    <s v="tier - 1"/>
    <s v="R1019"/>
    <n v="1708.93"/>
    <x v="1"/>
    <n v="1"/>
    <x v="1"/>
    <x v="2"/>
  </r>
  <r>
    <x v="2189"/>
    <s v="Mr."/>
    <s v="Shawn C"/>
    <s v="Marek"/>
    <n v="25.46"/>
    <n v="5.18"/>
    <x v="0"/>
    <s v="yes"/>
    <x v="0"/>
    <s v="Oct"/>
    <n v="2004"/>
    <n v="17"/>
    <d v="2004-10-17T00:00:00"/>
    <n v="18"/>
    <n v="0"/>
    <s v="tier - 3"/>
    <s v="tier - 2"/>
    <s v="R1016"/>
    <n v="1708"/>
    <x v="1"/>
    <n v="1"/>
    <x v="1"/>
    <x v="2"/>
  </r>
  <r>
    <x v="2190"/>
    <s v="Mr."/>
    <s v="Vajin L."/>
    <s v="Armstrong"/>
    <n v="23.75"/>
    <n v="5.27"/>
    <x v="0"/>
    <s v="yes"/>
    <x v="0"/>
    <s v="Dec"/>
    <n v="2004"/>
    <n v="6"/>
    <d v="2004-12-06T00:00:00"/>
    <n v="18"/>
    <n v="0"/>
    <s v="tier - 2"/>
    <s v="tier - 2"/>
    <s v="R1015"/>
    <n v="1705.62"/>
    <x v="2"/>
    <n v="1"/>
    <x v="1"/>
    <x v="2"/>
  </r>
  <r>
    <x v="2191"/>
    <s v="Mr."/>
    <s v="John K. Jr."/>
    <s v="Werner"/>
    <n v="23.085000000000001"/>
    <n v="5.62"/>
    <x v="0"/>
    <s v="yes"/>
    <x v="0"/>
    <s v="Dec"/>
    <n v="2004"/>
    <n v="14"/>
    <d v="2004-12-14T00:00:00"/>
    <n v="18"/>
    <n v="0"/>
    <s v="tier - 2"/>
    <s v="tier - 3"/>
    <s v="R1018"/>
    <n v="1704.7"/>
    <x v="2"/>
    <n v="1"/>
    <x v="1"/>
    <x v="2"/>
  </r>
  <r>
    <x v="2192"/>
    <s v="Mr."/>
    <s v="Kevin J."/>
    <s v="Gries"/>
    <n v="22.99"/>
    <n v="5.0599999999999996"/>
    <x v="0"/>
    <s v="yes"/>
    <x v="0"/>
    <s v="Nov"/>
    <n v="2004"/>
    <n v="7"/>
    <d v="2004-11-07T00:00:00"/>
    <n v="18"/>
    <n v="0"/>
    <s v="tier - 2"/>
    <s v="tier - 1"/>
    <s v="R1016"/>
    <n v="1704.57"/>
    <x v="2"/>
    <n v="1"/>
    <x v="1"/>
    <x v="2"/>
  </r>
  <r>
    <x v="2193"/>
    <s v="Mr."/>
    <s v="Kirby W."/>
    <s v="Mills"/>
    <n v="21.47"/>
    <n v="4.6900000000000004"/>
    <x v="0"/>
    <s v="yes"/>
    <x v="0"/>
    <s v="Dec"/>
    <n v="2004"/>
    <n v="10"/>
    <d v="2004-12-10T00:00:00"/>
    <n v="18"/>
    <n v="0"/>
    <s v="tier - 2"/>
    <s v="tier - 3"/>
    <s v="R1019"/>
    <n v="1702.46"/>
    <x v="2"/>
    <n v="1"/>
    <x v="1"/>
    <x v="2"/>
  </r>
  <r>
    <x v="2194"/>
    <s v="Mr."/>
    <s v="J A"/>
    <s v="Penny"/>
    <n v="15.96"/>
    <n v="5.44"/>
    <x v="0"/>
    <s v="yes"/>
    <x v="0"/>
    <s v="Nov"/>
    <n v="2004"/>
    <n v="17"/>
    <d v="2004-11-17T00:00:00"/>
    <n v="18"/>
    <n v="0"/>
    <s v="tier - 2"/>
    <s v="tier - 2"/>
    <s v="R1015"/>
    <n v="1694.8"/>
    <x v="3"/>
    <n v="1"/>
    <x v="1"/>
    <x v="2"/>
  </r>
  <r>
    <x v="2195"/>
    <s v="Mr."/>
    <s v="Dustin G."/>
    <s v="Hicks"/>
    <n v="39.5"/>
    <n v="5.05"/>
    <x v="0"/>
    <s v="yes"/>
    <x v="0"/>
    <s v="Oct"/>
    <n v="2000"/>
    <n v="21"/>
    <d v="2000-10-21T00:00:00"/>
    <n v="22"/>
    <n v="0"/>
    <s v="tier - 2"/>
    <s v="tier - 2"/>
    <s v="R1011"/>
    <n v="1682.6"/>
    <x v="0"/>
    <n v="1"/>
    <x v="1"/>
    <x v="2"/>
  </r>
  <r>
    <x v="2196"/>
    <s v="Mr."/>
    <s v="Anthony G"/>
    <s v="Masayesva"/>
    <n v="33.770000000000003"/>
    <n v="6"/>
    <x v="0"/>
    <s v="yes"/>
    <x v="0"/>
    <s v="Jun"/>
    <n v="2000"/>
    <n v="10"/>
    <d v="2000-06-10T00:00:00"/>
    <n v="22"/>
    <n v="0"/>
    <s v="tier - 2"/>
    <s v="tier - 2"/>
    <s v="R1013"/>
    <n v="1674.63"/>
    <x v="0"/>
    <n v="1"/>
    <x v="1"/>
    <x v="1"/>
  </r>
  <r>
    <x v="2197"/>
    <s v="Mr."/>
    <s v="Ryan"/>
    <s v="Paavola"/>
    <n v="26.84"/>
    <n v="5.99"/>
    <x v="1"/>
    <s v="yes"/>
    <x v="0"/>
    <s v="Oct"/>
    <n v="2000"/>
    <n v="23"/>
    <d v="2000-10-23T00:00:00"/>
    <n v="22"/>
    <n v="0"/>
    <s v="tier - 2"/>
    <s v="tier - 2"/>
    <s v="R1013"/>
    <n v="1665"/>
    <x v="1"/>
    <n v="1"/>
    <x v="1"/>
    <x v="1"/>
  </r>
  <r>
    <x v="2198"/>
    <s v="Mr."/>
    <s v="Eric N"/>
    <s v="Gehlsen"/>
    <n v="35.53"/>
    <n v="4.3600000000000003"/>
    <x v="0"/>
    <s v="No"/>
    <x v="1"/>
    <s v="Dec"/>
    <n v="2003"/>
    <n v="30"/>
    <d v="2003-12-30T00:00:00"/>
    <n v="19"/>
    <n v="0"/>
    <s v="tier - 2"/>
    <s v="tier - 1"/>
    <s v="R1012"/>
    <n v="1646.43"/>
    <x v="0"/>
    <n v="1"/>
    <x v="1"/>
    <x v="2"/>
  </r>
  <r>
    <x v="2199"/>
    <s v="Mr."/>
    <s v="Connor"/>
    <s v="Roche"/>
    <n v="30.59"/>
    <n v="4.41"/>
    <x v="0"/>
    <s v="No"/>
    <x v="1"/>
    <s v="Aug"/>
    <n v="2003"/>
    <n v="21"/>
    <d v="2003-08-21T00:00:00"/>
    <n v="19"/>
    <n v="0"/>
    <s v="tier - 2"/>
    <s v="tier - 2"/>
    <s v="R1012"/>
    <n v="1639.56"/>
    <x v="0"/>
    <n v="1"/>
    <x v="1"/>
    <x v="2"/>
  </r>
  <r>
    <x v="2200"/>
    <s v="Mr."/>
    <s v="Patrick H."/>
    <s v="Hearn"/>
    <n v="30.59"/>
    <n v="4.17"/>
    <x v="0"/>
    <s v="No"/>
    <x v="1"/>
    <s v="Sep"/>
    <n v="2003"/>
    <n v="16"/>
    <d v="2003-09-16T00:00:00"/>
    <n v="19"/>
    <n v="0"/>
    <s v="tier - 2"/>
    <s v="tier - 2"/>
    <s v="R1012"/>
    <n v="1639.56"/>
    <x v="0"/>
    <n v="1"/>
    <x v="1"/>
    <x v="2"/>
  </r>
  <r>
    <x v="2201"/>
    <s v="Mr."/>
    <s v="Tyler"/>
    <s v="Dimson"/>
    <n v="27.835000000000001"/>
    <n v="4.4400000000000004"/>
    <x v="0"/>
    <s v="No"/>
    <x v="1"/>
    <s v="Dec"/>
    <n v="2003"/>
    <n v="30"/>
    <d v="2003-12-30T00:00:00"/>
    <n v="19"/>
    <n v="0"/>
    <s v="tier - 2"/>
    <s v="tier - 3"/>
    <s v="R1012"/>
    <n v="1635.73"/>
    <x v="1"/>
    <n v="1"/>
    <x v="1"/>
    <x v="2"/>
  </r>
  <r>
    <x v="2202"/>
    <s v="Ms."/>
    <s v="Deborah L."/>
    <s v="Slason"/>
    <n v="40.26"/>
    <n v="5.52"/>
    <x v="0"/>
    <s v="yes"/>
    <x v="0"/>
    <s v="Jun"/>
    <n v="2004"/>
    <n v="13"/>
    <d v="2004-06-13T00:00:00"/>
    <n v="18"/>
    <n v="0"/>
    <s v="tier - 2"/>
    <s v="tier - 2"/>
    <s v="R1013"/>
    <n v="1634.57"/>
    <x v="0"/>
    <n v="1"/>
    <x v="1"/>
    <x v="2"/>
  </r>
  <r>
    <x v="2203"/>
    <s v="Ms."/>
    <s v="Andrea K"/>
    <s v="Gibson"/>
    <n v="39.82"/>
    <n v="6.01"/>
    <x v="0"/>
    <s v="yes"/>
    <x v="0"/>
    <s v="Aug"/>
    <n v="2004"/>
    <n v="8"/>
    <d v="2004-08-08T00:00:00"/>
    <n v="18"/>
    <n v="0"/>
    <s v="tier - 2"/>
    <s v="tier - 1"/>
    <s v="R1013"/>
    <n v="1633.96"/>
    <x v="0"/>
    <n v="1"/>
    <x v="1"/>
    <x v="1"/>
  </r>
  <r>
    <x v="2204"/>
    <s v="Ms."/>
    <s v="Elleree"/>
    <s v="Erdos"/>
    <n v="39.159999999999997"/>
    <n v="5.81"/>
    <x v="0"/>
    <s v="yes"/>
    <x v="0"/>
    <s v="Dec"/>
    <n v="2004"/>
    <n v="13"/>
    <d v="2004-12-13T00:00:00"/>
    <n v="18"/>
    <n v="0"/>
    <s v="tier - 2"/>
    <s v="tier - 2"/>
    <s v="R1013"/>
    <n v="1633.04"/>
    <x v="0"/>
    <n v="1"/>
    <x v="1"/>
    <x v="1"/>
  </r>
  <r>
    <x v="2205"/>
    <s v="Mr."/>
    <s v="Brandon J"/>
    <s v="Cushman"/>
    <n v="25.555"/>
    <n v="4.37"/>
    <x v="0"/>
    <s v="No"/>
    <x v="1"/>
    <s v="Sep"/>
    <n v="2003"/>
    <n v="16"/>
    <d v="2003-09-16T00:00:00"/>
    <n v="19"/>
    <n v="0"/>
    <s v="tier - 2"/>
    <s v="tier - 2"/>
    <s v="R1012"/>
    <n v="1632.56"/>
    <x v="1"/>
    <n v="1"/>
    <x v="1"/>
    <x v="2"/>
  </r>
  <r>
    <x v="2206"/>
    <s v="Mr."/>
    <s v="Steve"/>
    <s v="Hammel"/>
    <n v="25.175000000000001"/>
    <n v="5.74"/>
    <x v="0"/>
    <s v="No"/>
    <x v="1"/>
    <s v="Oct"/>
    <n v="2003"/>
    <n v="3"/>
    <d v="2003-10-03T00:00:00"/>
    <n v="19"/>
    <n v="0"/>
    <s v="tier - 2"/>
    <s v="tier - 2"/>
    <s v="R1012"/>
    <n v="1632.04"/>
    <x v="1"/>
    <n v="1"/>
    <x v="1"/>
    <x v="1"/>
  </r>
  <r>
    <x v="2207"/>
    <s v="Ms."/>
    <s v="Nina Wavik Sr."/>
    <s v="Ytterstad"/>
    <n v="38.28"/>
    <n v="5.39"/>
    <x v="0"/>
    <s v="yes"/>
    <x v="0"/>
    <s v="Jul"/>
    <n v="2004"/>
    <n v="9"/>
    <d v="2004-07-09T00:00:00"/>
    <n v="18"/>
    <n v="0"/>
    <s v="tier - 2"/>
    <s v="tier - 1"/>
    <s v="R1013"/>
    <n v="1631.82"/>
    <x v="0"/>
    <n v="1"/>
    <x v="1"/>
    <x v="2"/>
  </r>
  <r>
    <x v="2208"/>
    <s v="Ms."/>
    <s v="Dani"/>
    <s v="Prince"/>
    <n v="38.17"/>
    <n v="4.07"/>
    <x v="0"/>
    <s v="yes"/>
    <x v="0"/>
    <s v="Dec"/>
    <n v="2004"/>
    <n v="5"/>
    <d v="2004-12-05T00:00:00"/>
    <n v="18"/>
    <n v="0"/>
    <s v="tier - 2"/>
    <s v="tier - 3"/>
    <s v="R1013"/>
    <n v="1631.67"/>
    <x v="0"/>
    <n v="1"/>
    <x v="1"/>
    <x v="2"/>
  </r>
  <r>
    <x v="2209"/>
    <s v="Ms."/>
    <s v="Jennifer A."/>
    <s v="Freeman"/>
    <n v="36.85"/>
    <n v="5.49"/>
    <x v="0"/>
    <s v="yes"/>
    <x v="0"/>
    <s v="Oct"/>
    <n v="2004"/>
    <n v="4"/>
    <d v="2004-10-04T00:00:00"/>
    <n v="18"/>
    <n v="0"/>
    <s v="tier - 2"/>
    <s v="tier - 2"/>
    <s v="R1013"/>
    <n v="1629.83"/>
    <x v="0"/>
    <n v="1"/>
    <x v="1"/>
    <x v="2"/>
  </r>
  <r>
    <x v="2210"/>
    <s v="Mr."/>
    <s v="Martin"/>
    <s v="Petrulak"/>
    <n v="22.61"/>
    <n v="5.68"/>
    <x v="0"/>
    <s v="No"/>
    <x v="1"/>
    <s v="Jul"/>
    <n v="2003"/>
    <n v="17"/>
    <d v="2003-07-17T00:00:00"/>
    <n v="19"/>
    <n v="0"/>
    <s v="tier - 2"/>
    <s v="tier - 1"/>
    <s v="R1012"/>
    <n v="1628.47"/>
    <x v="2"/>
    <n v="1"/>
    <x v="1"/>
    <x v="2"/>
  </r>
  <r>
    <x v="2211"/>
    <s v="Mr."/>
    <s v="Steve"/>
    <s v="Lloyd"/>
    <n v="21.754999999999999"/>
    <n v="6.09"/>
    <x v="0"/>
    <s v="No"/>
    <x v="1"/>
    <s v="Dec"/>
    <n v="2003"/>
    <n v="4"/>
    <d v="2003-12-04T00:00:00"/>
    <n v="19"/>
    <n v="0"/>
    <s v="tier - 2"/>
    <s v="tier - 2"/>
    <s v="R1012"/>
    <n v="1627.28"/>
    <x v="2"/>
    <n v="1"/>
    <x v="1"/>
    <x v="1"/>
  </r>
  <r>
    <x v="2212"/>
    <s v="Mr."/>
    <s v="Christopher"/>
    <s v="Zablocki"/>
    <n v="20.425000000000001"/>
    <n v="5.53"/>
    <x v="0"/>
    <s v="No"/>
    <x v="1"/>
    <s v="Sep"/>
    <n v="2003"/>
    <n v="9"/>
    <d v="2003-09-09T00:00:00"/>
    <n v="19"/>
    <n v="0"/>
    <s v="tier - 2"/>
    <s v="tier - 3"/>
    <s v="R1012"/>
    <n v="1625.43"/>
    <x v="2"/>
    <n v="1"/>
    <x v="1"/>
    <x v="2"/>
  </r>
  <r>
    <x v="2213"/>
    <s v="Ms."/>
    <s v="Kathryn M."/>
    <s v="Van Meter"/>
    <n v="31.35"/>
    <n v="4.28"/>
    <x v="0"/>
    <s v="yes"/>
    <x v="0"/>
    <s v="Jul"/>
    <n v="2004"/>
    <n v="25"/>
    <d v="2004-07-25T00:00:00"/>
    <n v="18"/>
    <n v="0"/>
    <s v="tier - 2"/>
    <s v="tier - 1"/>
    <s v="R1013"/>
    <n v="1622.19"/>
    <x v="0"/>
    <n v="1"/>
    <x v="1"/>
    <x v="2"/>
  </r>
  <r>
    <x v="2214"/>
    <s v="Ms."/>
    <s v="Emily"/>
    <s v="Babay"/>
    <n v="31.13"/>
    <n v="6.01"/>
    <x v="0"/>
    <s v="yes"/>
    <x v="0"/>
    <s v="Aug"/>
    <n v="2004"/>
    <n v="21"/>
    <d v="2004-08-21T00:00:00"/>
    <n v="18"/>
    <n v="0"/>
    <s v="tier - 2"/>
    <s v="tier - 2"/>
    <s v="R1013"/>
    <n v="1621.88"/>
    <x v="0"/>
    <n v="1"/>
    <x v="1"/>
    <x v="1"/>
  </r>
  <r>
    <x v="2215"/>
    <s v="Mr."/>
    <s v="Trent A"/>
    <s v="Taylor"/>
    <n v="17.48"/>
    <n v="4.59"/>
    <x v="0"/>
    <s v="No"/>
    <x v="1"/>
    <s v="Sep"/>
    <n v="2003"/>
    <n v="14"/>
    <d v="2003-09-14T00:00:00"/>
    <n v="19"/>
    <n v="0"/>
    <s v="tier - 2"/>
    <s v="tier - 2"/>
    <s v="R1012"/>
    <n v="1621.34"/>
    <x v="3"/>
    <n v="1"/>
    <x v="1"/>
    <x v="2"/>
  </r>
  <r>
    <x v="2216"/>
    <s v="Ms."/>
    <s v="Jennifer E"/>
    <s v="Smith"/>
    <n v="22.57"/>
    <n v="5.8"/>
    <x v="1"/>
    <s v="No"/>
    <x v="0"/>
    <s v="Aug"/>
    <n v="1995"/>
    <n v="5"/>
    <d v="1995-08-05T00:00:00"/>
    <n v="27"/>
    <n v="0"/>
    <s v="tier - 2"/>
    <s v="tier - 1"/>
    <s v="R1013"/>
    <n v="1617.16"/>
    <x v="2"/>
    <n v="1"/>
    <x v="1"/>
    <x v="1"/>
  </r>
  <r>
    <x v="2217"/>
    <s v="Ms."/>
    <s v="Polly"/>
    <s v="Moody"/>
    <n v="26.73"/>
    <n v="5.08"/>
    <x v="0"/>
    <s v="yes"/>
    <x v="0"/>
    <s v="Jul"/>
    <n v="2004"/>
    <n v="22"/>
    <d v="2004-07-22T00:00:00"/>
    <n v="18"/>
    <n v="0"/>
    <s v="tier - 2"/>
    <s v="tier - 1"/>
    <s v="R1013"/>
    <n v="1615.77"/>
    <x v="1"/>
    <n v="1"/>
    <x v="1"/>
    <x v="2"/>
  </r>
  <r>
    <x v="2218"/>
    <s v="Ms."/>
    <s v="Elizabeth"/>
    <s v="Swierzbinski"/>
    <n v="20.79"/>
    <n v="5.84"/>
    <x v="0"/>
    <s v="yes"/>
    <x v="0"/>
    <s v="Nov"/>
    <n v="2004"/>
    <n v="19"/>
    <d v="2004-11-19T00:00:00"/>
    <n v="18"/>
    <n v="0"/>
    <s v="tier - 2"/>
    <s v="tier - 3"/>
    <s v="R1013"/>
    <n v="1607.51"/>
    <x v="2"/>
    <n v="1"/>
    <x v="1"/>
    <x v="1"/>
  </r>
  <r>
    <x v="2219"/>
    <s v="Ms."/>
    <s v="Tiffany A."/>
    <s v="Schwartz"/>
    <n v="20.149999999999999"/>
    <n v="4.1500000000000004"/>
    <x v="0"/>
    <s v="No"/>
    <x v="0"/>
    <s v="Sep"/>
    <n v="1992"/>
    <n v="22"/>
    <d v="1992-09-22T00:00:00"/>
    <n v="30"/>
    <n v="0"/>
    <s v="tier - 2"/>
    <s v="tier - 1"/>
    <s v="R1013"/>
    <n v="1566.88"/>
    <x v="2"/>
    <n v="1"/>
    <x v="1"/>
    <x v="2"/>
  </r>
  <r>
    <x v="2220"/>
    <s v="Mr."/>
    <s v="Cole"/>
    <s v="Sanseverino"/>
    <n v="36.85"/>
    <n v="4.3600000000000003"/>
    <x v="1"/>
    <s v="No"/>
    <x v="0"/>
    <s v="Dec"/>
    <n v="2001"/>
    <n v="5"/>
    <d v="2001-12-05T00:00:00"/>
    <n v="21"/>
    <n v="0"/>
    <s v="tier - 2"/>
    <s v="tier - 2"/>
    <s v="R1013"/>
    <n v="1534.3"/>
    <x v="0"/>
    <n v="0"/>
    <x v="1"/>
    <x v="2"/>
  </r>
  <r>
    <x v="2221"/>
    <s v="Mr."/>
    <s v="Matthew T."/>
    <s v="Lawder"/>
    <n v="35.53"/>
    <n v="4.55"/>
    <x v="1"/>
    <s v="No"/>
    <x v="0"/>
    <s v="Jun"/>
    <n v="2001"/>
    <n v="2"/>
    <d v="2001-06-02T00:00:00"/>
    <n v="22"/>
    <n v="0"/>
    <s v="tier - 2"/>
    <s v="tier - 2"/>
    <s v="R1013"/>
    <n v="1532.47"/>
    <x v="0"/>
    <n v="0"/>
    <x v="1"/>
    <x v="2"/>
  </r>
  <r>
    <x v="2222"/>
    <s v="Mr."/>
    <s v="Zachary"/>
    <s v="Young"/>
    <n v="31.1"/>
    <n v="4.37"/>
    <x v="1"/>
    <s v="No"/>
    <x v="0"/>
    <s v="Jul"/>
    <n v="2001"/>
    <n v="7"/>
    <d v="2001-07-07T00:00:00"/>
    <n v="21"/>
    <n v="0"/>
    <s v="tier - 2"/>
    <s v="tier - 3"/>
    <s v="R1011"/>
    <n v="1526.31"/>
    <x v="0"/>
    <n v="0"/>
    <x v="1"/>
    <x v="2"/>
  </r>
  <r>
    <x v="2223"/>
    <s v="Mr."/>
    <s v="Matthew T."/>
    <s v="Hoerner"/>
    <n v="23.21"/>
    <n v="5.24"/>
    <x v="1"/>
    <s v="No"/>
    <x v="0"/>
    <s v="Aug"/>
    <n v="2001"/>
    <n v="25"/>
    <d v="2001-08-25T00:00:00"/>
    <n v="21"/>
    <n v="0"/>
    <s v="tier - 2"/>
    <s v="tier - 3"/>
    <s v="R1013"/>
    <n v="1515.34"/>
    <x v="2"/>
    <n v="0"/>
    <x v="1"/>
    <x v="2"/>
  </r>
  <r>
    <x v="2224"/>
    <s v="Mr."/>
    <s v="Pat"/>
    <s v="Benson"/>
    <n v="18.36"/>
    <n v="5.96"/>
    <x v="0"/>
    <s v="No"/>
    <x v="0"/>
    <s v="Jun"/>
    <n v="1998"/>
    <n v="19"/>
    <d v="1998-06-19T00:00:00"/>
    <n v="24"/>
    <n v="0"/>
    <s v="tier - 2"/>
    <s v="tier - 2"/>
    <s v="R1013"/>
    <n v="1497"/>
    <x v="3"/>
    <n v="1"/>
    <x v="1"/>
    <x v="1"/>
  </r>
  <r>
    <x v="2225"/>
    <s v="Ms."/>
    <s v="Ashley"/>
    <s v="Horton"/>
    <n v="15.92"/>
    <n v="4.76"/>
    <x v="1"/>
    <s v="No"/>
    <x v="0"/>
    <s v="Oct"/>
    <n v="1995"/>
    <n v="7"/>
    <d v="1995-10-07T00:00:00"/>
    <n v="27"/>
    <n v="0"/>
    <s v="tier - 2"/>
    <s v="tier - 3"/>
    <s v="R1013"/>
    <n v="1493"/>
    <x v="3"/>
    <n v="1"/>
    <x v="1"/>
    <x v="2"/>
  </r>
  <r>
    <x v="2226"/>
    <s v="Ms."/>
    <s v="Elizabeth A."/>
    <s v="McGraw"/>
    <n v="15.17"/>
    <n v="4.3"/>
    <x v="1"/>
    <s v="No"/>
    <x v="1"/>
    <s v="Jun"/>
    <n v="1997"/>
    <n v="9"/>
    <d v="1997-06-09T00:00:00"/>
    <n v="25"/>
    <n v="0"/>
    <s v="tier - 2"/>
    <s v="tier - 1"/>
    <s v="R1012"/>
    <n v="1481"/>
    <x v="3"/>
    <n v="1"/>
    <x v="1"/>
    <x v="2"/>
  </r>
  <r>
    <x v="2227"/>
    <s v="Ms."/>
    <s v="Rebecca M."/>
    <s v="Beaulne"/>
    <n v="16.63"/>
    <n v="4.5"/>
    <x v="0"/>
    <s v="No"/>
    <x v="0"/>
    <s v="Dec"/>
    <n v="1998"/>
    <n v="7"/>
    <d v="1998-12-07T00:00:00"/>
    <n v="24"/>
    <n v="0"/>
    <s v="tier - 2"/>
    <s v="tier - 1"/>
    <s v="R1013"/>
    <n v="1477"/>
    <x v="3"/>
    <n v="1"/>
    <x v="1"/>
    <x v="2"/>
  </r>
  <r>
    <x v="2228"/>
    <s v="Ms."/>
    <s v="Ruth"/>
    <s v="Lunz"/>
    <n v="19.39"/>
    <n v="5.59"/>
    <x v="0"/>
    <s v="No"/>
    <x v="1"/>
    <s v="Jun"/>
    <n v="2003"/>
    <n v="20"/>
    <d v="2003-06-20T00:00:00"/>
    <n v="19"/>
    <n v="0"/>
    <s v="tier - 2"/>
    <s v="tier - 2"/>
    <s v="R1013"/>
    <n v="1467"/>
    <x v="2"/>
    <n v="1"/>
    <x v="1"/>
    <x v="2"/>
  </r>
  <r>
    <x v="2229"/>
    <s v="Mr."/>
    <s v="Gregory S"/>
    <s v="Kyle"/>
    <n v="17.34"/>
    <n v="6.29"/>
    <x v="1"/>
    <s v="No"/>
    <x v="1"/>
    <s v="Jun"/>
    <n v="1997"/>
    <n v="19"/>
    <d v="1997-06-19T00:00:00"/>
    <n v="25"/>
    <n v="0"/>
    <s v="tier - 2"/>
    <s v="tier - 1"/>
    <s v="R1013"/>
    <n v="1445"/>
    <x v="3"/>
    <n v="1"/>
    <x v="1"/>
    <x v="1"/>
  </r>
  <r>
    <x v="2230"/>
    <s v="Ms."/>
    <s v="Alexandra S"/>
    <s v="Brackenwagen"/>
    <n v="17.940000000000001"/>
    <n v="4.1900000000000004"/>
    <x v="0"/>
    <s v="yes"/>
    <x v="0"/>
    <s v="Sep"/>
    <n v="2000"/>
    <n v="1"/>
    <d v="2000-09-01T00:00:00"/>
    <n v="22"/>
    <n v="0"/>
    <s v="tier - 2"/>
    <s v="tier - 2"/>
    <s v="R1013"/>
    <n v="1438"/>
    <x v="3"/>
    <n v="1"/>
    <x v="1"/>
    <x v="2"/>
  </r>
  <r>
    <x v="2231"/>
    <s v="Ms."/>
    <s v="Hillary"/>
    <s v="Schmitt"/>
    <n v="16.670000000000002"/>
    <n v="4.7"/>
    <x v="1"/>
    <s v="No"/>
    <x v="1"/>
    <s v="Dec"/>
    <n v="1997"/>
    <n v="5"/>
    <d v="1997-12-05T00:00:00"/>
    <n v="25"/>
    <n v="0"/>
    <s v="tier - 2"/>
    <s v="tier - 2"/>
    <s v="R1013"/>
    <n v="1422"/>
    <x v="3"/>
    <n v="1"/>
    <x v="1"/>
    <x v="2"/>
  </r>
  <r>
    <x v="2232"/>
    <s v="Ms."/>
    <s v="Amy K."/>
    <s v="Borden"/>
    <n v="20.58"/>
    <n v="5.64"/>
    <x v="1"/>
    <s v="No"/>
    <x v="0"/>
    <s v="Aug"/>
    <n v="2001"/>
    <n v="23"/>
    <d v="2001-08-23T00:00:00"/>
    <n v="21"/>
    <n v="0"/>
    <s v="tier - 2"/>
    <s v="tier - 2"/>
    <s v="R1013"/>
    <n v="1421"/>
    <x v="2"/>
    <n v="0"/>
    <x v="1"/>
    <x v="2"/>
  </r>
  <r>
    <x v="2233"/>
    <s v="Mr."/>
    <s v="Scott"/>
    <s v="McLean"/>
    <n v="16.5"/>
    <n v="4.1100000000000003"/>
    <x v="1"/>
    <s v="No"/>
    <x v="0"/>
    <s v="Jun"/>
    <n v="1996"/>
    <n v="23"/>
    <d v="1996-06-23T00:00:00"/>
    <n v="26"/>
    <n v="0"/>
    <s v="tier - 2"/>
    <s v="tier - 3"/>
    <s v="R1013"/>
    <n v="1417"/>
    <x v="3"/>
    <n v="0"/>
    <x v="1"/>
    <x v="2"/>
  </r>
  <r>
    <x v="2234"/>
    <s v="Mr."/>
    <s v="John"/>
    <s v="Regan"/>
    <n v="15.41"/>
    <n v="5.43"/>
    <x v="1"/>
    <s v="No"/>
    <x v="1"/>
    <s v="Oct"/>
    <n v="1997"/>
    <n v="27"/>
    <d v="1997-10-27T00:00:00"/>
    <n v="25"/>
    <n v="0"/>
    <s v="tier - 2"/>
    <s v="tier - 3"/>
    <s v="R1011"/>
    <n v="1402"/>
    <x v="3"/>
    <n v="1"/>
    <x v="1"/>
    <x v="2"/>
  </r>
  <r>
    <x v="2235"/>
    <s v="Mr."/>
    <s v="Maaikel"/>
    <s v="Koenis"/>
    <n v="24.59"/>
    <n v="4.38"/>
    <x v="0"/>
    <s v="No"/>
    <x v="0"/>
    <s v="Sep"/>
    <n v="1998"/>
    <n v="5"/>
    <d v="1998-09-05T00:00:00"/>
    <n v="24"/>
    <n v="0"/>
    <s v="tier - 2"/>
    <s v="tier - 2"/>
    <s v="R1013"/>
    <n v="1400.44"/>
    <x v="2"/>
    <n v="1"/>
    <x v="1"/>
    <x v="2"/>
  </r>
  <r>
    <x v="2236"/>
    <s v="Mr."/>
    <s v="Daniel C"/>
    <s v="Kittaka"/>
    <n v="33.33"/>
    <n v="9.7899999999999991"/>
    <x v="0"/>
    <s v="No"/>
    <x v="0"/>
    <s v="Dec"/>
    <n v="2002"/>
    <n v="22"/>
    <d v="2002-12-22T00:00:00"/>
    <n v="20"/>
    <n v="0"/>
    <s v="tier - 2"/>
    <s v="tier - 1"/>
    <s v="R1013"/>
    <n v="1391.53"/>
    <x v="0"/>
    <n v="0"/>
    <x v="1"/>
    <x v="0"/>
  </r>
  <r>
    <x v="2237"/>
    <s v="Mr."/>
    <s v="Christopher S."/>
    <s v="Concannon"/>
    <n v="18.5"/>
    <n v="11.84"/>
    <x v="0"/>
    <s v="No"/>
    <x v="0"/>
    <s v="Nov"/>
    <n v="2002"/>
    <n v="14"/>
    <d v="2002-11-14T00:00:00"/>
    <n v="20"/>
    <n v="0"/>
    <s v="tier - 2"/>
    <s v="tier - 2"/>
    <s v="R1013"/>
    <n v="1390"/>
    <x v="2"/>
    <n v="0"/>
    <x v="1"/>
    <x v="0"/>
  </r>
  <r>
    <x v="2238"/>
    <s v="Mr."/>
    <s v="William R"/>
    <s v="Johnson"/>
    <n v="18.579999999999998"/>
    <n v="6.22"/>
    <x v="0"/>
    <s v="No"/>
    <x v="0"/>
    <s v="Jul"/>
    <n v="1999"/>
    <n v="6"/>
    <d v="1999-07-06T00:00:00"/>
    <n v="23"/>
    <n v="0"/>
    <s v="tier - 2"/>
    <s v="tier - 2"/>
    <s v="R1013"/>
    <n v="1389"/>
    <x v="2"/>
    <n v="0"/>
    <x v="1"/>
    <x v="1"/>
  </r>
  <r>
    <x v="2239"/>
    <s v="Ms."/>
    <s v="Lyndsy"/>
    <s v="Schultz"/>
    <n v="16.64"/>
    <n v="10.01"/>
    <x v="0"/>
    <s v="No"/>
    <x v="0"/>
    <s v="Aug"/>
    <n v="2002"/>
    <n v="15"/>
    <d v="2002-08-15T00:00:00"/>
    <n v="20"/>
    <n v="0"/>
    <s v="tier - 2"/>
    <s v="tier - 1"/>
    <s v="R1013"/>
    <n v="1382"/>
    <x v="3"/>
    <n v="0"/>
    <x v="1"/>
    <x v="0"/>
  </r>
  <r>
    <x v="2240"/>
    <s v="Ms."/>
    <s v="Jessica"/>
    <s v="Brannigan"/>
    <n v="19.329999999999998"/>
    <n v="4.32"/>
    <x v="0"/>
    <s v="No"/>
    <x v="0"/>
    <s v="Dec"/>
    <n v="1998"/>
    <n v="3"/>
    <d v="1998-12-03T00:00:00"/>
    <n v="24"/>
    <n v="0"/>
    <s v="tier - 2"/>
    <s v="tier - 1"/>
    <s v="R1013"/>
    <n v="1359"/>
    <x v="2"/>
    <n v="1"/>
    <x v="1"/>
    <x v="2"/>
  </r>
  <r>
    <x v="2241"/>
    <s v="Ms."/>
    <s v="Anna"/>
    <s v="Cavallo"/>
    <n v="21.26"/>
    <n v="5.65"/>
    <x v="1"/>
    <s v="No"/>
    <x v="1"/>
    <s v="Nov"/>
    <n v="1997"/>
    <n v="7"/>
    <d v="1997-11-07T00:00:00"/>
    <n v="25"/>
    <n v="0"/>
    <s v="tier - 2"/>
    <s v="tier - 2"/>
    <s v="R1012"/>
    <n v="1341.16"/>
    <x v="2"/>
    <n v="1"/>
    <x v="1"/>
    <x v="2"/>
  </r>
  <r>
    <x v="2242"/>
    <s v="Mr."/>
    <s v="Jordan"/>
    <s v="Chang"/>
    <n v="15.6"/>
    <n v="4.12"/>
    <x v="1"/>
    <s v="No"/>
    <x v="0"/>
    <s v="Jul"/>
    <n v="1995"/>
    <n v="30"/>
    <d v="1995-07-30T00:00:00"/>
    <n v="27"/>
    <n v="0"/>
    <s v="tier - 2"/>
    <s v="tier - 3"/>
    <s v="R1012"/>
    <n v="1338"/>
    <x v="3"/>
    <n v="1"/>
    <x v="1"/>
    <x v="2"/>
  </r>
  <r>
    <x v="2243"/>
    <s v="Mr."/>
    <s v="Brian"/>
    <s v="Axelrod"/>
    <n v="24.39"/>
    <n v="6.24"/>
    <x v="0"/>
    <s v="No"/>
    <x v="0"/>
    <s v="Jul"/>
    <n v="1998"/>
    <n v="12"/>
    <d v="1998-07-12T00:00:00"/>
    <n v="24"/>
    <n v="0"/>
    <s v="tier - 2"/>
    <s v="tier - 3"/>
    <s v="R1013"/>
    <n v="1332.61"/>
    <x v="2"/>
    <n v="1"/>
    <x v="1"/>
    <x v="1"/>
  </r>
  <r>
    <x v="2244"/>
    <s v="Ms."/>
    <s v="Katherine A"/>
    <s v="Davenport"/>
    <n v="24.75"/>
    <n v="4.83"/>
    <x v="0"/>
    <s v="No"/>
    <x v="0"/>
    <s v="Oct"/>
    <n v="1999"/>
    <n v="14"/>
    <d v="1999-10-14T00:00:00"/>
    <n v="23"/>
    <n v="0"/>
    <s v="tier - 2"/>
    <s v="tier - 3"/>
    <s v="R1013"/>
    <n v="1329.17"/>
    <x v="2"/>
    <n v="0"/>
    <x v="1"/>
    <x v="2"/>
  </r>
  <r>
    <x v="2245"/>
    <s v="Ms."/>
    <s v="Melanie"/>
    <s v="Roberge"/>
    <n v="20.88"/>
    <n v="7.4"/>
    <x v="0"/>
    <s v="No"/>
    <x v="0"/>
    <s v="Oct"/>
    <n v="2002"/>
    <n v="13"/>
    <d v="2002-10-13T00:00:00"/>
    <n v="20"/>
    <n v="0"/>
    <s v="tier - 2"/>
    <s v="tier - 2"/>
    <s v="R1013"/>
    <n v="1315"/>
    <x v="2"/>
    <n v="0"/>
    <x v="1"/>
    <x v="0"/>
  </r>
  <r>
    <x v="2246"/>
    <s v="Ms."/>
    <s v="Jessica"/>
    <s v="Schmidt"/>
    <n v="20.43"/>
    <n v="4.54"/>
    <x v="0"/>
    <s v="No"/>
    <x v="0"/>
    <s v="Dec"/>
    <n v="1999"/>
    <n v="2"/>
    <d v="1999-12-02T00:00:00"/>
    <n v="23"/>
    <n v="0"/>
    <s v="tier - 2"/>
    <s v="tier - 2"/>
    <s v="R1013"/>
    <n v="1304"/>
    <x v="2"/>
    <n v="0"/>
    <x v="1"/>
    <x v="2"/>
  </r>
  <r>
    <x v="2247"/>
    <s v="Mr."/>
    <s v="Eric S"/>
    <s v="Kosters"/>
    <n v="15.18"/>
    <n v="11.11"/>
    <x v="0"/>
    <s v="No"/>
    <x v="0"/>
    <s v="Dec"/>
    <n v="2002"/>
    <n v="10"/>
    <d v="2002-12-10T00:00:00"/>
    <n v="20"/>
    <n v="0"/>
    <s v="tier - 2"/>
    <s v="tier - 2"/>
    <s v="R1012"/>
    <n v="1304"/>
    <x v="3"/>
    <n v="0"/>
    <x v="1"/>
    <x v="0"/>
  </r>
  <r>
    <x v="2248"/>
    <s v="Mr."/>
    <s v="Joseph"/>
    <s v="Dykes"/>
    <n v="15.12"/>
    <n v="4.03"/>
    <x v="1"/>
    <s v="No"/>
    <x v="0"/>
    <s v="Nov"/>
    <n v="2001"/>
    <n v="29"/>
    <d v="2001-11-29T00:00:00"/>
    <n v="21"/>
    <n v="0"/>
    <s v="tier - 2"/>
    <s v="tier - 3"/>
    <s v="R1012"/>
    <n v="1293"/>
    <x v="3"/>
    <n v="0"/>
    <x v="1"/>
    <x v="2"/>
  </r>
  <r>
    <x v="2249"/>
    <s v="Ms."/>
    <s v="Mary"/>
    <s v="Velan"/>
    <n v="23.88"/>
    <n v="4.51"/>
    <x v="0"/>
    <s v="No"/>
    <x v="0"/>
    <s v="Jun"/>
    <n v="1998"/>
    <n v="4"/>
    <d v="1998-06-04T00:00:00"/>
    <n v="25"/>
    <n v="0"/>
    <s v="tier - 2"/>
    <s v="tier - 2"/>
    <s v="R1013"/>
    <n v="1290.93"/>
    <x v="2"/>
    <n v="1"/>
    <x v="1"/>
    <x v="2"/>
  </r>
  <r>
    <x v="2250"/>
    <s v="Ms."/>
    <s v="Natalie"/>
    <s v="Goolik"/>
    <n v="16.13"/>
    <n v="5.56"/>
    <x v="0"/>
    <s v="yes"/>
    <x v="0"/>
    <s v="Jun"/>
    <n v="2000"/>
    <n v="26"/>
    <d v="2000-06-26T00:00:00"/>
    <n v="22"/>
    <n v="0"/>
    <s v="tier - 2"/>
    <s v="tier - 2"/>
    <s v="R1013"/>
    <n v="1286"/>
    <x v="3"/>
    <n v="1"/>
    <x v="1"/>
    <x v="2"/>
  </r>
  <r>
    <x v="2251"/>
    <s v="Mr."/>
    <s v="Christopher"/>
    <s v="Bain"/>
    <n v="24.09"/>
    <n v="4.0999999999999996"/>
    <x v="0"/>
    <s v="yes"/>
    <x v="0"/>
    <s v="Jul"/>
    <n v="2004"/>
    <n v="28"/>
    <d v="2004-07-28T00:00:00"/>
    <n v="18"/>
    <n v="0"/>
    <s v="tier - 2"/>
    <s v="tier - 3"/>
    <s v="R1013"/>
    <n v="1285"/>
    <x v="2"/>
    <n v="1"/>
    <x v="1"/>
    <x v="2"/>
  </r>
  <r>
    <x v="2252"/>
    <s v="Ms."/>
    <s v="Sonja"/>
    <s v="Wieck"/>
    <n v="19.43"/>
    <n v="5.85"/>
    <x v="0"/>
    <s v="yes"/>
    <x v="0"/>
    <s v="Sep"/>
    <n v="2004"/>
    <n v="30"/>
    <d v="2004-09-30T00:00:00"/>
    <n v="18"/>
    <n v="0"/>
    <s v="tier - 2"/>
    <s v="tier - 1"/>
    <s v="R1013"/>
    <n v="1283"/>
    <x v="2"/>
    <n v="1"/>
    <x v="1"/>
    <x v="1"/>
  </r>
  <r>
    <x v="2253"/>
    <s v="Ms."/>
    <s v="Alexandra"/>
    <s v="Friel"/>
    <n v="15.22"/>
    <n v="4.92"/>
    <x v="1"/>
    <s v="No"/>
    <x v="1"/>
    <s v="Oct"/>
    <n v="1997"/>
    <n v="26"/>
    <d v="1997-10-26T00:00:00"/>
    <n v="25"/>
    <n v="0"/>
    <s v="tier - 2"/>
    <s v="tier - 2"/>
    <s v="R1012"/>
    <n v="1276"/>
    <x v="3"/>
    <n v="1"/>
    <x v="1"/>
    <x v="2"/>
  </r>
  <r>
    <x v="2254"/>
    <s v="Ms."/>
    <s v="Martha L."/>
    <s v="Santandreu"/>
    <n v="20.72"/>
    <n v="9.4600000000000009"/>
    <x v="0"/>
    <s v="No"/>
    <x v="0"/>
    <s v="Dec"/>
    <n v="2002"/>
    <n v="4"/>
    <d v="2002-12-04T00:00:00"/>
    <n v="20"/>
    <n v="0"/>
    <s v="tier - 2"/>
    <s v="tier - 1"/>
    <s v="R1013"/>
    <n v="1267"/>
    <x v="2"/>
    <n v="0"/>
    <x v="1"/>
    <x v="0"/>
  </r>
  <r>
    <x v="2255"/>
    <s v="Mr."/>
    <s v="Ryan C."/>
    <s v="Johnson"/>
    <n v="35.4"/>
    <n v="5.94"/>
    <x v="0"/>
    <s v="No"/>
    <x v="1"/>
    <s v="Nov"/>
    <n v="2003"/>
    <n v="21"/>
    <d v="2003-11-21T00:00:00"/>
    <n v="19"/>
    <n v="0"/>
    <s v="tier - 2"/>
    <s v="tier - 3"/>
    <s v="R1011"/>
    <n v="1263.25"/>
    <x v="0"/>
    <n v="1"/>
    <x v="1"/>
    <x v="1"/>
  </r>
  <r>
    <x v="2256"/>
    <s v="Mr."/>
    <s v="Cliff"/>
    <s v="Gerber"/>
    <n v="34.4"/>
    <n v="5.7"/>
    <x v="0"/>
    <s v="No"/>
    <x v="1"/>
    <s v="Aug"/>
    <n v="2003"/>
    <n v="15"/>
    <d v="2003-08-15T00:00:00"/>
    <n v="19"/>
    <n v="0"/>
    <s v="tier - 2"/>
    <s v="tier - 3"/>
    <s v="R1011"/>
    <n v="1261.8599999999999"/>
    <x v="0"/>
    <n v="1"/>
    <x v="1"/>
    <x v="1"/>
  </r>
  <r>
    <x v="2257"/>
    <s v="Mr."/>
    <s v="Blue"/>
    <s v="Benadum"/>
    <n v="34.1"/>
    <n v="4.13"/>
    <x v="0"/>
    <s v="No"/>
    <x v="1"/>
    <s v="Oct"/>
    <n v="2003"/>
    <n v="30"/>
    <d v="2003-10-30T00:00:00"/>
    <n v="19"/>
    <n v="0"/>
    <s v="tier - 2"/>
    <s v="tier - 3"/>
    <s v="R1011"/>
    <n v="1261.44"/>
    <x v="0"/>
    <n v="1"/>
    <x v="1"/>
    <x v="2"/>
  </r>
  <r>
    <x v="2258"/>
    <s v="Mr."/>
    <s v="Jeffrey M"/>
    <s v="Ragazzini"/>
    <n v="30.4"/>
    <n v="4.7699999999999996"/>
    <x v="0"/>
    <s v="No"/>
    <x v="1"/>
    <s v="Oct"/>
    <n v="2003"/>
    <n v="13"/>
    <d v="2003-10-13T00:00:00"/>
    <n v="19"/>
    <n v="0"/>
    <s v="tier - 2"/>
    <s v="tier - 3"/>
    <s v="R1011"/>
    <n v="1256.3"/>
    <x v="0"/>
    <n v="1"/>
    <x v="1"/>
    <x v="2"/>
  </r>
  <r>
    <x v="2259"/>
    <s v="Mr."/>
    <s v="Andrew"/>
    <s v="Kessinger"/>
    <n v="28.7"/>
    <n v="4.99"/>
    <x v="0"/>
    <s v="No"/>
    <x v="1"/>
    <s v="Dec"/>
    <n v="2003"/>
    <n v="10"/>
    <d v="2003-12-10T00:00:00"/>
    <n v="19"/>
    <n v="0"/>
    <s v="tier - 2"/>
    <s v="tier - 2"/>
    <s v="R1011"/>
    <n v="1253.94"/>
    <x v="1"/>
    <n v="1"/>
    <x v="1"/>
    <x v="2"/>
  </r>
  <r>
    <x v="2260"/>
    <s v="Ms."/>
    <s v="Julia"/>
    <s v="Bezgin"/>
    <n v="17.440000000000001"/>
    <n v="4.42"/>
    <x v="1"/>
    <s v="No"/>
    <x v="1"/>
    <s v="Nov"/>
    <n v="1997"/>
    <n v="4"/>
    <d v="1997-11-04T00:00:00"/>
    <n v="25"/>
    <n v="0"/>
    <s v="tier - 2"/>
    <s v="tier - 2"/>
    <s v="R1013"/>
    <n v="1253"/>
    <x v="3"/>
    <n v="1"/>
    <x v="1"/>
    <x v="2"/>
  </r>
  <r>
    <x v="2261"/>
    <s v="Mr."/>
    <s v="Daniel"/>
    <s v="Woldesilassie"/>
    <n v="27.6"/>
    <n v="4.01"/>
    <x v="0"/>
    <s v="No"/>
    <x v="1"/>
    <s v="Sep"/>
    <n v="2003"/>
    <n v="15"/>
    <d v="2003-09-15T00:00:00"/>
    <n v="19"/>
    <n v="0"/>
    <s v="tier - 2"/>
    <s v="tier - 3"/>
    <s v="R1011"/>
    <n v="1252.4100000000001"/>
    <x v="1"/>
    <n v="1"/>
    <x v="1"/>
    <x v="2"/>
  </r>
  <r>
    <x v="2262"/>
    <s v="Mr."/>
    <s v="Jaime"/>
    <s v="Ruiz Herrero"/>
    <n v="20.7"/>
    <n v="4.49"/>
    <x v="0"/>
    <s v="No"/>
    <x v="1"/>
    <s v="Sep"/>
    <n v="2003"/>
    <n v="8"/>
    <d v="2003-09-08T00:00:00"/>
    <n v="19"/>
    <n v="0"/>
    <s v="tier - 2"/>
    <s v="tier - 1"/>
    <s v="R1011"/>
    <n v="1242.82"/>
    <x v="2"/>
    <n v="1"/>
    <x v="1"/>
    <x v="2"/>
  </r>
  <r>
    <x v="2263"/>
    <s v="Mr."/>
    <s v="Mohd Syahidan"/>
    <s v="Bin Alias"/>
    <n v="20.3"/>
    <n v="6.37"/>
    <x v="0"/>
    <s v="No"/>
    <x v="1"/>
    <s v="Sep"/>
    <n v="2003"/>
    <n v="15"/>
    <d v="2003-09-15T00:00:00"/>
    <n v="19"/>
    <n v="0"/>
    <s v="tier - 2"/>
    <s v="tier - 1"/>
    <s v="R1011"/>
    <n v="1242.26"/>
    <x v="2"/>
    <n v="1"/>
    <x v="1"/>
    <x v="1"/>
  </r>
  <r>
    <x v="2264"/>
    <s v="Mr."/>
    <s v="Matthew"/>
    <s v="Fischer-Daly"/>
    <n v="19.8"/>
    <n v="5.12"/>
    <x v="0"/>
    <s v="No"/>
    <x v="1"/>
    <s v="Aug"/>
    <n v="2003"/>
    <n v="2"/>
    <d v="2003-08-02T00:00:00"/>
    <n v="19"/>
    <n v="0"/>
    <s v="tier - 2"/>
    <s v="tier - 2"/>
    <s v="R1011"/>
    <n v="1241.57"/>
    <x v="2"/>
    <n v="1"/>
    <x v="1"/>
    <x v="2"/>
  </r>
  <r>
    <x v="2265"/>
    <s v="Ms."/>
    <s v="Elizabeth S."/>
    <s v="Pulliam"/>
    <n v="21.87"/>
    <n v="8.59"/>
    <x v="0"/>
    <s v="No"/>
    <x v="0"/>
    <s v="Jul"/>
    <n v="2002"/>
    <n v="1"/>
    <d v="2002-07-01T00:00:00"/>
    <n v="20"/>
    <n v="0"/>
    <s v="tier - 2"/>
    <s v="tier - 2"/>
    <s v="R1013"/>
    <n v="1241"/>
    <x v="2"/>
    <n v="0"/>
    <x v="1"/>
    <x v="0"/>
  </r>
  <r>
    <x v="2266"/>
    <s v="Ms."/>
    <s v="Katie"/>
    <s v="Guisinger"/>
    <n v="16.600000000000001"/>
    <n v="5.87"/>
    <x v="0"/>
    <s v="No"/>
    <x v="0"/>
    <s v="Oct"/>
    <n v="1998"/>
    <n v="11"/>
    <d v="1998-10-11T00:00:00"/>
    <n v="24"/>
    <n v="0"/>
    <s v="tier - 2"/>
    <s v="tier - 1"/>
    <s v="R1012"/>
    <n v="1240"/>
    <x v="3"/>
    <n v="1"/>
    <x v="1"/>
    <x v="1"/>
  </r>
  <r>
    <x v="2267"/>
    <s v="Ms."/>
    <s v="Christi A."/>
    <s v="Arnerich"/>
    <n v="21.98"/>
    <n v="7.03"/>
    <x v="0"/>
    <s v="No"/>
    <x v="0"/>
    <s v="Dec"/>
    <n v="2002"/>
    <n v="12"/>
    <d v="2002-12-12T00:00:00"/>
    <n v="20"/>
    <n v="0"/>
    <s v="tier - 2"/>
    <s v="tier - 2"/>
    <s v="R1013"/>
    <n v="1237"/>
    <x v="2"/>
    <n v="0"/>
    <x v="1"/>
    <x v="0"/>
  </r>
  <r>
    <x v="2268"/>
    <s v="Ms."/>
    <s v="Sandra K."/>
    <s v="Lynch"/>
    <n v="19.7"/>
    <n v="5.51"/>
    <x v="0"/>
    <s v="No"/>
    <x v="0"/>
    <s v="Jul"/>
    <n v="1998"/>
    <n v="13"/>
    <d v="1998-07-13T00:00:00"/>
    <n v="24"/>
    <n v="0"/>
    <s v="tier - 2"/>
    <s v="tier - 1"/>
    <s v="R1013"/>
    <n v="1234"/>
    <x v="2"/>
    <n v="1"/>
    <x v="1"/>
    <x v="2"/>
  </r>
  <r>
    <x v="2269"/>
    <s v="Ms."/>
    <s v="Katharine"/>
    <s v="Reilly"/>
    <n v="19.21"/>
    <n v="4.76"/>
    <x v="0"/>
    <s v="yes"/>
    <x v="0"/>
    <s v="Oct"/>
    <n v="2004"/>
    <n v="16"/>
    <d v="2004-10-16T00:00:00"/>
    <n v="18"/>
    <n v="0"/>
    <s v="tier - 2"/>
    <s v="tier - 1"/>
    <s v="R1012"/>
    <n v="1228"/>
    <x v="2"/>
    <n v="1"/>
    <x v="1"/>
    <x v="2"/>
  </r>
  <r>
    <x v="2270"/>
    <s v="Mr."/>
    <s v="Jerome"/>
    <s v="Nolette"/>
    <n v="19.3"/>
    <n v="4.7"/>
    <x v="0"/>
    <s v="yes"/>
    <x v="0"/>
    <s v="Jul"/>
    <n v="2004"/>
    <n v="9"/>
    <d v="2004-07-09T00:00:00"/>
    <n v="18"/>
    <n v="0"/>
    <s v="tier - 2"/>
    <s v="tier - 1"/>
    <s v="R1013"/>
    <n v="1224"/>
    <x v="2"/>
    <n v="1"/>
    <x v="1"/>
    <x v="2"/>
  </r>
  <r>
    <x v="2271"/>
    <s v="Ms."/>
    <s v="Julia R"/>
    <s v="Chabrier"/>
    <n v="16.22"/>
    <n v="6.21"/>
    <x v="1"/>
    <s v="No"/>
    <x v="0"/>
    <s v="Nov"/>
    <n v="1996"/>
    <n v="4"/>
    <d v="1996-11-04T00:00:00"/>
    <n v="26"/>
    <n v="0"/>
    <s v="tier - 2"/>
    <s v="tier - 3"/>
    <s v="R1012"/>
    <n v="1220"/>
    <x v="3"/>
    <n v="0"/>
    <x v="1"/>
    <x v="1"/>
  </r>
  <r>
    <x v="2272"/>
    <s v="Mr."/>
    <s v="Sean Henry"/>
    <s v="Lee"/>
    <n v="17.12"/>
    <n v="4.5199999999999996"/>
    <x v="0"/>
    <s v="yes"/>
    <x v="0"/>
    <s v="Jun"/>
    <n v="2004"/>
    <n v="2"/>
    <d v="2004-06-02T00:00:00"/>
    <n v="19"/>
    <n v="0"/>
    <s v="tier - 2"/>
    <s v="tier - 1"/>
    <s v="R1013"/>
    <n v="1210"/>
    <x v="3"/>
    <n v="1"/>
    <x v="1"/>
    <x v="2"/>
  </r>
  <r>
    <x v="2273"/>
    <s v="Ms."/>
    <s v="Rachel A."/>
    <s v="Knotts"/>
    <n v="19.07"/>
    <n v="5.45"/>
    <x v="0"/>
    <s v="No"/>
    <x v="0"/>
    <s v="Oct"/>
    <n v="1992"/>
    <n v="6"/>
    <d v="1992-10-06T00:00:00"/>
    <n v="30"/>
    <n v="0"/>
    <s v="tier - 2"/>
    <s v="tier - 3"/>
    <s v="R1013"/>
    <n v="1200.55"/>
    <x v="2"/>
    <n v="1"/>
    <x v="1"/>
    <x v="2"/>
  </r>
  <r>
    <x v="2274"/>
    <s v="Mr."/>
    <s v="Jim"/>
    <s v="Pultorak"/>
    <n v="15.56"/>
    <n v="4.42"/>
    <x v="0"/>
    <s v="No"/>
    <x v="0"/>
    <s v="Jun"/>
    <n v="1999"/>
    <n v="28"/>
    <d v="1999-06-28T00:00:00"/>
    <n v="23"/>
    <n v="0"/>
    <s v="tier - 2"/>
    <s v="tier - 3"/>
    <s v="R1012"/>
    <n v="1200"/>
    <x v="3"/>
    <n v="0"/>
    <x v="1"/>
    <x v="2"/>
  </r>
  <r>
    <x v="2275"/>
    <s v="Mr."/>
    <s v="Tim"/>
    <s v="Maxon"/>
    <n v="22.76"/>
    <n v="9.44"/>
    <x v="0"/>
    <s v="No"/>
    <x v="0"/>
    <s v="Aug"/>
    <n v="2002"/>
    <n v="26"/>
    <d v="2002-08-26T00:00:00"/>
    <n v="20"/>
    <n v="0"/>
    <s v="tier - 2"/>
    <s v="tier - 1"/>
    <s v="R1013"/>
    <n v="1191"/>
    <x v="2"/>
    <n v="0"/>
    <x v="1"/>
    <x v="0"/>
  </r>
  <r>
    <x v="2276"/>
    <s v="Ms."/>
    <s v="Abby L."/>
    <s v="Kraai"/>
    <n v="22.79"/>
    <n v="6.15"/>
    <x v="1"/>
    <s v="No"/>
    <x v="1"/>
    <s v="Jun"/>
    <n v="1997"/>
    <n v="28"/>
    <d v="1997-06-28T00:00:00"/>
    <n v="25"/>
    <n v="0"/>
    <s v="tier - 2"/>
    <s v="tier - 2"/>
    <s v="R1013"/>
    <n v="1178.07"/>
    <x v="2"/>
    <n v="1"/>
    <x v="1"/>
    <x v="1"/>
  </r>
  <r>
    <x v="2277"/>
    <s v="Mr."/>
    <s v="Mark"/>
    <s v="Larosa"/>
    <n v="17.41"/>
    <n v="5.13"/>
    <x v="1"/>
    <s v="No"/>
    <x v="0"/>
    <s v="Aug"/>
    <n v="1996"/>
    <n v="11"/>
    <d v="1996-08-11T00:00:00"/>
    <n v="26"/>
    <n v="0"/>
    <s v="tier - 2"/>
    <s v="tier - 3"/>
    <s v="R1013"/>
    <n v="1178"/>
    <x v="3"/>
    <n v="0"/>
    <x v="1"/>
    <x v="2"/>
  </r>
  <r>
    <x v="2278"/>
    <s v="Mr."/>
    <s v="Ali"/>
    <s v="King"/>
    <n v="19.32"/>
    <n v="4.96"/>
    <x v="1"/>
    <s v="No"/>
    <x v="0"/>
    <s v="Nov"/>
    <n v="2001"/>
    <n v="12"/>
    <d v="2001-11-12T00:00:00"/>
    <n v="21"/>
    <n v="0"/>
    <s v="tier - 2"/>
    <s v="tier - 1"/>
    <s v="R1013"/>
    <n v="1167"/>
    <x v="2"/>
    <n v="0"/>
    <x v="1"/>
    <x v="2"/>
  </r>
  <r>
    <x v="2279"/>
    <s v="Mr."/>
    <s v="Joshua"/>
    <s v="Haney"/>
    <n v="18.25"/>
    <n v="10.95"/>
    <x v="0"/>
    <s v="No"/>
    <x v="0"/>
    <s v="Jun"/>
    <n v="2002"/>
    <n v="11"/>
    <d v="2002-06-11T00:00:00"/>
    <n v="20"/>
    <n v="0"/>
    <s v="tier - 2"/>
    <s v="tier - 3"/>
    <s v="R1012"/>
    <n v="1165"/>
    <x v="3"/>
    <n v="0"/>
    <x v="1"/>
    <x v="0"/>
  </r>
  <r>
    <x v="2280"/>
    <s v="Mr."/>
    <s v="Pierre"/>
    <s v="Boulay"/>
    <n v="53.13"/>
    <n v="4.4400000000000004"/>
    <x v="0"/>
    <s v="yes"/>
    <x v="0"/>
    <s v="Nov"/>
    <n v="2004"/>
    <n v="11"/>
    <d v="2004-11-11T00:00:00"/>
    <n v="18"/>
    <n v="0"/>
    <s v="tier - 2"/>
    <s v="tier - 3"/>
    <s v="R1013"/>
    <n v="1163.46"/>
    <x v="0"/>
    <n v="1"/>
    <x v="1"/>
    <x v="2"/>
  </r>
  <r>
    <x v="2281"/>
    <s v="Ms."/>
    <s v="Kate"/>
    <s v="Peters"/>
    <n v="20.46"/>
    <n v="4.0199999999999996"/>
    <x v="0"/>
    <s v="No"/>
    <x v="0"/>
    <s v="Jul"/>
    <n v="1994"/>
    <n v="26"/>
    <d v="1994-07-26T00:00:00"/>
    <n v="28"/>
    <n v="0"/>
    <s v="tier - 2"/>
    <s v="tier - 1"/>
    <s v="R1013"/>
    <n v="1158.32"/>
    <x v="2"/>
    <n v="0"/>
    <x v="1"/>
    <x v="2"/>
  </r>
  <r>
    <x v="2282"/>
    <s v="Mr."/>
    <s v="David"/>
    <s v="Luy"/>
    <n v="43.01"/>
    <n v="5.44"/>
    <x v="0"/>
    <s v="yes"/>
    <x v="0"/>
    <s v="Jul"/>
    <n v="2004"/>
    <n v="18"/>
    <d v="2004-07-18T00:00:00"/>
    <n v="18"/>
    <n v="0"/>
    <s v="tier - 2"/>
    <s v="tier - 2"/>
    <s v="R1013"/>
    <n v="1149.4000000000001"/>
    <x v="0"/>
    <n v="1"/>
    <x v="1"/>
    <x v="2"/>
  </r>
  <r>
    <x v="2283"/>
    <s v="Ms."/>
    <s v="Carla"/>
    <s v="Fava"/>
    <n v="15.01"/>
    <n v="4.1500000000000004"/>
    <x v="0"/>
    <s v="No"/>
    <x v="1"/>
    <s v="Jun"/>
    <n v="2003"/>
    <n v="12"/>
    <d v="2003-06-12T00:00:00"/>
    <n v="19"/>
    <n v="0"/>
    <s v="tier - 2"/>
    <s v="tier - 1"/>
    <s v="R1012"/>
    <n v="1149"/>
    <x v="3"/>
    <n v="1"/>
    <x v="1"/>
    <x v="2"/>
  </r>
  <r>
    <x v="2284"/>
    <s v="Mr."/>
    <s v="Alvaro Sr."/>
    <s v="Montoya"/>
    <n v="41.14"/>
    <n v="6.02"/>
    <x v="0"/>
    <s v="yes"/>
    <x v="0"/>
    <s v="Jun"/>
    <n v="2004"/>
    <n v="10"/>
    <d v="2004-06-10T00:00:00"/>
    <n v="18"/>
    <n v="0"/>
    <s v="tier - 2"/>
    <s v="tier - 2"/>
    <s v="R1013"/>
    <n v="1146.8"/>
    <x v="0"/>
    <n v="1"/>
    <x v="1"/>
    <x v="1"/>
  </r>
  <r>
    <x v="2285"/>
    <s v="Ms."/>
    <s v="Hope"/>
    <s v="Bain"/>
    <n v="16.55"/>
    <n v="7.73"/>
    <x v="0"/>
    <s v="No"/>
    <x v="0"/>
    <s v="Oct"/>
    <n v="2002"/>
    <n v="1"/>
    <d v="2002-10-01T00:00:00"/>
    <n v="20"/>
    <n v="0"/>
    <s v="tier - 3"/>
    <s v="tier - 2"/>
    <s v="R1011"/>
    <n v="1142"/>
    <x v="3"/>
    <n v="0"/>
    <x v="1"/>
    <x v="0"/>
  </r>
  <r>
    <x v="2286"/>
    <s v="Mr."/>
    <s v="Mark P."/>
    <s v="Albertson"/>
    <n v="37.29"/>
    <n v="5.03"/>
    <x v="0"/>
    <s v="yes"/>
    <x v="0"/>
    <s v="Sep"/>
    <n v="2004"/>
    <n v="12"/>
    <d v="2004-09-12T00:00:00"/>
    <n v="18"/>
    <n v="0"/>
    <s v="tier - 3"/>
    <s v="tier - 3"/>
    <s v="R1013"/>
    <n v="1141.45"/>
    <x v="0"/>
    <n v="1"/>
    <x v="1"/>
    <x v="2"/>
  </r>
  <r>
    <x v="2287"/>
    <s v="Ms."/>
    <s v="Desiree"/>
    <s v="Barger"/>
    <n v="16.739999999999998"/>
    <n v="4.08"/>
    <x v="1"/>
    <s v="No"/>
    <x v="0"/>
    <s v="Oct"/>
    <n v="2001"/>
    <n v="25"/>
    <d v="2001-10-25T00:00:00"/>
    <n v="21"/>
    <n v="0"/>
    <s v="tier - 3"/>
    <s v="tier - 1"/>
    <s v="R1013"/>
    <n v="1141"/>
    <x v="3"/>
    <n v="0"/>
    <x v="1"/>
    <x v="2"/>
  </r>
  <r>
    <x v="2288"/>
    <s v="Mr."/>
    <s v="Mario Jr."/>
    <s v="Fraioli"/>
    <n v="34.43"/>
    <n v="4.2699999999999996"/>
    <x v="0"/>
    <s v="yes"/>
    <x v="0"/>
    <s v="Nov"/>
    <n v="2004"/>
    <n v="27"/>
    <d v="2004-11-27T00:00:00"/>
    <n v="18"/>
    <n v="0"/>
    <s v="tier - 3"/>
    <s v="tier - 2"/>
    <s v="R1013"/>
    <n v="1137.47"/>
    <x v="0"/>
    <n v="1"/>
    <x v="1"/>
    <x v="2"/>
  </r>
  <r>
    <x v="2289"/>
    <s v="Mr."/>
    <s v="Lusapho"/>
    <s v="April"/>
    <n v="34.1"/>
    <n v="4.07"/>
    <x v="0"/>
    <s v="yes"/>
    <x v="0"/>
    <s v="Oct"/>
    <n v="2004"/>
    <n v="15"/>
    <d v="2004-10-15T00:00:00"/>
    <n v="18"/>
    <n v="0"/>
    <s v="tier - 3"/>
    <s v="tier - 1"/>
    <s v="R1013"/>
    <n v="1137.01"/>
    <x v="0"/>
    <n v="1"/>
    <x v="1"/>
    <x v="2"/>
  </r>
  <r>
    <x v="2290"/>
    <s v="Ms."/>
    <s v="Erin C."/>
    <s v="King"/>
    <n v="19.3"/>
    <n v="10.36"/>
    <x v="0"/>
    <s v="No"/>
    <x v="0"/>
    <s v="Aug"/>
    <n v="2002"/>
    <n v="11"/>
    <d v="2002-08-11T00:00:00"/>
    <n v="20"/>
    <n v="0"/>
    <s v="tier - 3"/>
    <s v="tier - 1"/>
    <s v="R1013"/>
    <n v="1137"/>
    <x v="2"/>
    <n v="0"/>
    <x v="1"/>
    <x v="0"/>
  </r>
  <r>
    <x v="2291"/>
    <s v="Mr."/>
    <s v="Alan F"/>
    <s v="Talhelm"/>
    <n v="33.659999999999997"/>
    <n v="5.71"/>
    <x v="0"/>
    <s v="yes"/>
    <x v="0"/>
    <s v="Nov"/>
    <n v="2004"/>
    <n v="28"/>
    <d v="2004-11-28T00:00:00"/>
    <n v="18"/>
    <n v="0"/>
    <s v="tier - 3"/>
    <s v="tier - 3"/>
    <s v="R1013"/>
    <n v="1136.4000000000001"/>
    <x v="0"/>
    <n v="1"/>
    <x v="1"/>
    <x v="1"/>
  </r>
  <r>
    <x v="2292"/>
    <s v="Mr."/>
    <s v="Ryan"/>
    <s v="Regnier"/>
    <n v="33.33"/>
    <n v="6.08"/>
    <x v="0"/>
    <s v="yes"/>
    <x v="0"/>
    <s v="Jun"/>
    <n v="2004"/>
    <n v="11"/>
    <d v="2004-06-11T00:00:00"/>
    <n v="18"/>
    <n v="0"/>
    <s v="tier - 3"/>
    <s v="tier - 3"/>
    <s v="R1013"/>
    <n v="1135.94"/>
    <x v="0"/>
    <n v="1"/>
    <x v="1"/>
    <x v="1"/>
  </r>
  <r>
    <x v="2293"/>
    <s v="Ms."/>
    <s v="Hope"/>
    <s v="Treece"/>
    <n v="21.84"/>
    <n v="5.71"/>
    <x v="0"/>
    <s v="yes"/>
    <x v="0"/>
    <s v="Oct"/>
    <n v="2004"/>
    <n v="6"/>
    <d v="2004-10-06T00:00:00"/>
    <n v="18"/>
    <n v="0"/>
    <s v="tier - 3"/>
    <s v="tier - 3"/>
    <s v="R1013"/>
    <n v="1135"/>
    <x v="2"/>
    <n v="1"/>
    <x v="1"/>
    <x v="1"/>
  </r>
  <r>
    <x v="2294"/>
    <s v="Mr."/>
    <s v="Josh"/>
    <s v="Beisel"/>
    <n v="16.87"/>
    <n v="9.1300000000000008"/>
    <x v="0"/>
    <s v="No"/>
    <x v="0"/>
    <s v="Jul"/>
    <n v="2002"/>
    <n v="19"/>
    <d v="2002-07-19T00:00:00"/>
    <n v="20"/>
    <n v="0"/>
    <s v="tier - 3"/>
    <s v="tier - 1"/>
    <s v="R1013"/>
    <n v="1132"/>
    <x v="3"/>
    <n v="0"/>
    <x v="1"/>
    <x v="0"/>
  </r>
  <r>
    <x v="2295"/>
    <s v="Mr."/>
    <s v="Jacob J"/>
    <s v="Enke"/>
    <n v="30.14"/>
    <n v="5.49"/>
    <x v="0"/>
    <s v="yes"/>
    <x v="0"/>
    <s v="Jun"/>
    <n v="2004"/>
    <n v="14"/>
    <d v="2004-06-14T00:00:00"/>
    <n v="18"/>
    <n v="0"/>
    <s v="tier - 3"/>
    <s v="tier - 1"/>
    <s v="R1013"/>
    <n v="1131.51"/>
    <x v="0"/>
    <n v="1"/>
    <x v="1"/>
    <x v="2"/>
  </r>
  <r>
    <x v="2296"/>
    <s v="Mr."/>
    <s v="Jose Tomas"/>
    <s v="Ruiz-Tagle Barros"/>
    <n v="23.21"/>
    <n v="4.37"/>
    <x v="0"/>
    <s v="yes"/>
    <x v="0"/>
    <s v="Nov"/>
    <n v="2004"/>
    <n v="12"/>
    <d v="2004-11-12T00:00:00"/>
    <n v="18"/>
    <n v="0"/>
    <s v="tier - 3"/>
    <s v="tier - 1"/>
    <s v="R1013"/>
    <n v="1121.8699999999999"/>
    <x v="2"/>
    <n v="1"/>
    <x v="1"/>
    <x v="2"/>
  </r>
  <r>
    <x v="2297"/>
    <s v="Ms."/>
    <s v="Mary Evan"/>
    <s v="Ferrell"/>
    <n v="17.170000000000002"/>
    <n v="8.4600000000000009"/>
    <x v="0"/>
    <s v="No"/>
    <x v="0"/>
    <s v="Aug"/>
    <n v="2002"/>
    <n v="13"/>
    <d v="2002-08-13T00:00:00"/>
    <n v="20"/>
    <n v="0"/>
    <s v="tier - 3"/>
    <s v="tier - 3"/>
    <s v="R1013"/>
    <n v="1086"/>
    <x v="3"/>
    <n v="0"/>
    <x v="1"/>
    <x v="0"/>
  </r>
  <r>
    <x v="2298"/>
    <s v="Mr."/>
    <s v="Justin K."/>
    <s v="Gates"/>
    <n v="15.61"/>
    <n v="5.28"/>
    <x v="0"/>
    <s v="No"/>
    <x v="0"/>
    <s v="Dec"/>
    <n v="1998"/>
    <n v="26"/>
    <d v="1998-12-26T00:00:00"/>
    <n v="24"/>
    <n v="0"/>
    <s v="tier - 3"/>
    <s v="tier - 2"/>
    <s v="R1013"/>
    <n v="1082"/>
    <x v="3"/>
    <n v="1"/>
    <x v="1"/>
    <x v="2"/>
  </r>
  <r>
    <x v="2299"/>
    <s v="Mr."/>
    <s v="Patrick"/>
    <s v="Jeffers"/>
    <n v="17.98"/>
    <n v="5.33"/>
    <x v="1"/>
    <s v="No"/>
    <x v="1"/>
    <s v="Aug"/>
    <n v="1997"/>
    <n v="13"/>
    <d v="1997-08-13T00:00:00"/>
    <n v="25"/>
    <n v="0"/>
    <s v="tier - 3"/>
    <s v="tier - 3"/>
    <s v="R1013"/>
    <n v="1071"/>
    <x v="3"/>
    <n v="1"/>
    <x v="1"/>
    <x v="2"/>
  </r>
  <r>
    <x v="2300"/>
    <s v="Mr."/>
    <s v="Roman"/>
    <s v="Sulhanek"/>
    <n v="21.64"/>
    <n v="5.5"/>
    <x v="0"/>
    <s v="yes"/>
    <x v="0"/>
    <s v="Aug"/>
    <n v="2004"/>
    <n v="24"/>
    <d v="2004-08-24T00:00:00"/>
    <n v="18"/>
    <n v="0"/>
    <s v="tier - 3"/>
    <s v="tier - 3"/>
    <s v="R1013"/>
    <n v="1070"/>
    <x v="2"/>
    <n v="1"/>
    <x v="1"/>
    <x v="2"/>
  </r>
  <r>
    <x v="2301"/>
    <s v="Mr."/>
    <s v="David"/>
    <s v="Ozahowski"/>
    <n v="16.399999999999999"/>
    <n v="5.4"/>
    <x v="0"/>
    <s v="No"/>
    <x v="1"/>
    <s v="Sep"/>
    <n v="1993"/>
    <n v="28"/>
    <d v="1993-09-28T00:00:00"/>
    <n v="29"/>
    <n v="0"/>
    <s v="tier - 3"/>
    <s v="tier - 1"/>
    <s v="R1013"/>
    <n v="1068"/>
    <x v="3"/>
    <n v="1"/>
    <x v="1"/>
    <x v="2"/>
  </r>
  <r>
    <x v="2302"/>
    <s v="Ms."/>
    <s v="Evelyn L"/>
    <s v="Caron"/>
    <n v="15.77"/>
    <n v="6.05"/>
    <x v="1"/>
    <s v="No"/>
    <x v="0"/>
    <s v="Jun"/>
    <n v="1995"/>
    <n v="1"/>
    <d v="1995-06-01T00:00:00"/>
    <n v="28"/>
    <n v="0"/>
    <s v="tier - 3"/>
    <s v="tier - 2"/>
    <s v="R1013"/>
    <n v="1056"/>
    <x v="3"/>
    <n v="1"/>
    <x v="1"/>
    <x v="1"/>
  </r>
  <r>
    <x v="2303"/>
    <s v="Mr."/>
    <s v="Jim"/>
    <s v="Fullarton"/>
    <n v="18.27"/>
    <n v="11.46"/>
    <x v="0"/>
    <s v="No"/>
    <x v="0"/>
    <s v="Jul"/>
    <n v="2002"/>
    <n v="1"/>
    <d v="2002-07-01T00:00:00"/>
    <n v="20"/>
    <n v="0"/>
    <s v="tier - 3"/>
    <s v="tier - 2"/>
    <s v="R1012"/>
    <n v="1049"/>
    <x v="3"/>
    <n v="0"/>
    <x v="1"/>
    <x v="0"/>
  </r>
  <r>
    <x v="2304"/>
    <s v="Mr."/>
    <s v="Matthew S"/>
    <s v="Lindgren"/>
    <n v="16.489999999999998"/>
    <n v="8.48"/>
    <x v="0"/>
    <s v="No"/>
    <x v="0"/>
    <s v="Jul"/>
    <n v="2002"/>
    <n v="20"/>
    <d v="2002-07-20T00:00:00"/>
    <n v="20"/>
    <n v="0"/>
    <s v="tier - 3"/>
    <s v="tier - 1"/>
    <s v="R1013"/>
    <n v="1047"/>
    <x v="3"/>
    <n v="0"/>
    <x v="1"/>
    <x v="0"/>
  </r>
  <r>
    <x v="2305"/>
    <s v="Mr."/>
    <s v="Kenneth"/>
    <s v="Akiha"/>
    <n v="16.14"/>
    <n v="4.8600000000000003"/>
    <x v="0"/>
    <s v="No"/>
    <x v="0"/>
    <s v="Nov"/>
    <n v="1994"/>
    <n v="17"/>
    <d v="1994-11-17T00:00:00"/>
    <n v="28"/>
    <n v="0"/>
    <s v="tier - 3"/>
    <s v="tier - 2"/>
    <s v="R1013"/>
    <n v="1044"/>
    <x v="3"/>
    <n v="0"/>
    <x v="1"/>
    <x v="2"/>
  </r>
  <r>
    <x v="2306"/>
    <s v="Ms."/>
    <s v="Andrea"/>
    <s v="Sweny"/>
    <n v="20.85"/>
    <n v="4.45"/>
    <x v="1"/>
    <s v="No"/>
    <x v="0"/>
    <s v="Oct"/>
    <n v="1995"/>
    <n v="5"/>
    <d v="1995-10-05T00:00:00"/>
    <n v="27"/>
    <n v="0"/>
    <s v="tier - 3"/>
    <s v="tier - 1"/>
    <s v="R1013"/>
    <n v="1033.74"/>
    <x v="2"/>
    <n v="1"/>
    <x v="1"/>
    <x v="2"/>
  </r>
  <r>
    <x v="2307"/>
    <s v="Ms."/>
    <s v="Kristina"/>
    <s v="Tobin"/>
    <n v="15.88"/>
    <n v="4.3600000000000003"/>
    <x v="0"/>
    <s v="No"/>
    <x v="0"/>
    <s v="Aug"/>
    <n v="1999"/>
    <n v="5"/>
    <d v="1999-08-05T00:00:00"/>
    <n v="23"/>
    <n v="0"/>
    <s v="tier - 3"/>
    <s v="tier - 2"/>
    <s v="R1013"/>
    <n v="1019"/>
    <x v="3"/>
    <n v="0"/>
    <x v="1"/>
    <x v="2"/>
  </r>
  <r>
    <x v="2308"/>
    <s v="Ms."/>
    <s v="Kristen"/>
    <s v="Pedersen"/>
    <n v="20.66"/>
    <n v="5.8"/>
    <x v="0"/>
    <s v="yes"/>
    <x v="0"/>
    <s v="Oct"/>
    <n v="2000"/>
    <n v="9"/>
    <d v="2000-10-09T00:00:00"/>
    <n v="22"/>
    <n v="0"/>
    <s v="tier - 3"/>
    <s v="tier - 2"/>
    <s v="R1013"/>
    <n v="1012"/>
    <x v="2"/>
    <n v="1"/>
    <x v="1"/>
    <x v="1"/>
  </r>
  <r>
    <x v="2309"/>
    <s v="Mr."/>
    <s v="Matthew"/>
    <s v="Lynch"/>
    <n v="20.399999999999999"/>
    <n v="5.27"/>
    <x v="0"/>
    <s v="No"/>
    <x v="0"/>
    <s v="Nov"/>
    <n v="1994"/>
    <n v="22"/>
    <d v="1994-11-22T00:00:00"/>
    <n v="28"/>
    <n v="0"/>
    <s v="tier - 3"/>
    <s v="tier - 2"/>
    <s v="R1013"/>
    <n v="1006.65"/>
    <x v="2"/>
    <n v="0"/>
    <x v="1"/>
    <x v="2"/>
  </r>
  <r>
    <x v="2310"/>
    <s v="Mrs."/>
    <s v="Kathleen"/>
    <s v="Keys"/>
    <n v="25.19"/>
    <n v="5.64"/>
    <x v="1"/>
    <s v="No"/>
    <x v="0"/>
    <s v="Aug"/>
    <n v="2001"/>
    <n v="19"/>
    <d v="2001-08-19T00:00:00"/>
    <n v="21"/>
    <n v="0"/>
    <s v="tier - 3"/>
    <s v="tier - 2"/>
    <s v="R1013"/>
    <n v="964.71"/>
    <x v="1"/>
    <n v="0"/>
    <x v="1"/>
    <x v="2"/>
  </r>
  <r>
    <x v="2311"/>
    <s v="Ms."/>
    <s v="Lindsey"/>
    <s v="Wilbur"/>
    <n v="20.54"/>
    <n v="4.2"/>
    <x v="1"/>
    <s v="No"/>
    <x v="0"/>
    <s v="Oct"/>
    <n v="1995"/>
    <n v="28"/>
    <d v="1995-10-28T00:00:00"/>
    <n v="27"/>
    <n v="0"/>
    <s v="tier - 3"/>
    <s v="tier - 1"/>
    <s v="R1013"/>
    <n v="928.59"/>
    <x v="2"/>
    <n v="1"/>
    <x v="1"/>
    <x v="2"/>
  </r>
  <r>
    <x v="2312"/>
    <s v="Mr."/>
    <s v="Robert"/>
    <s v="Ditota"/>
    <n v="20.13"/>
    <n v="5.42"/>
    <x v="0"/>
    <s v="No"/>
    <x v="0"/>
    <s v="Oct"/>
    <n v="1994"/>
    <n v="30"/>
    <d v="1994-10-30T00:00:00"/>
    <n v="28"/>
    <n v="0"/>
    <s v="tier - 3"/>
    <s v="tier - 1"/>
    <s v="R1013"/>
    <n v="915.07"/>
    <x v="2"/>
    <n v="0"/>
    <x v="1"/>
    <x v="2"/>
  </r>
  <r>
    <x v="2313"/>
    <s v="Ms."/>
    <s v="Sarah E."/>
    <s v="Horbol"/>
    <n v="18.93"/>
    <n v="6.11"/>
    <x v="0"/>
    <s v="No"/>
    <x v="1"/>
    <s v="Nov"/>
    <n v="1993"/>
    <n v="27"/>
    <d v="1993-11-27T00:00:00"/>
    <n v="29"/>
    <n v="0"/>
    <s v="tier - 3"/>
    <s v="tier - 1"/>
    <s v="R1013"/>
    <n v="896.21"/>
    <x v="2"/>
    <n v="1"/>
    <x v="1"/>
    <x v="1"/>
  </r>
  <r>
    <x v="2314"/>
    <s v="Ms."/>
    <s v="Flannery"/>
    <s v="O'Rourke"/>
    <n v="24.14"/>
    <n v="5.29"/>
    <x v="0"/>
    <s v="yes"/>
    <x v="0"/>
    <s v="Nov"/>
    <n v="2000"/>
    <n v="18"/>
    <d v="2000-11-18T00:00:00"/>
    <n v="22"/>
    <n v="0"/>
    <s v="tier - 3"/>
    <s v="tier - 1"/>
    <s v="R1013"/>
    <n v="865.41"/>
    <x v="2"/>
    <n v="1"/>
    <x v="1"/>
    <x v="2"/>
  </r>
  <r>
    <x v="2315"/>
    <s v="Mr."/>
    <s v="John T"/>
    <s v="Williams"/>
    <n v="25.03"/>
    <n v="5.91"/>
    <x v="0"/>
    <s v="yes"/>
    <x v="0"/>
    <s v="Oct"/>
    <n v="2004"/>
    <n v="7"/>
    <d v="2004-10-07T00:00:00"/>
    <n v="18"/>
    <n v="0"/>
    <s v="tier - 3"/>
    <s v="tier - 2"/>
    <s v="R1011"/>
    <n v="830.52"/>
    <x v="1"/>
    <n v="1"/>
    <x v="1"/>
    <x v="1"/>
  </r>
  <r>
    <x v="2316"/>
    <s v="Mr."/>
    <s v="Koji"/>
    <s v="Murakami"/>
    <n v="20.47"/>
    <n v="5.81"/>
    <x v="1"/>
    <s v="No"/>
    <x v="0"/>
    <s v="Dec"/>
    <n v="1995"/>
    <n v="7"/>
    <d v="1995-12-07T00:00:00"/>
    <n v="27"/>
    <n v="0"/>
    <s v="tier - 3"/>
    <s v="tier - 2"/>
    <s v="R1013"/>
    <n v="773.54"/>
    <x v="2"/>
    <n v="1"/>
    <x v="1"/>
    <x v="1"/>
  </r>
  <r>
    <x v="2317"/>
    <s v="Ms."/>
    <s v="Candice M"/>
    <s v="Gagnon"/>
    <n v="18.82"/>
    <n v="5.51"/>
    <x v="1"/>
    <s v="No"/>
    <x v="0"/>
    <s v="Sep"/>
    <n v="1996"/>
    <n v="18"/>
    <d v="1996-09-18T00:00:00"/>
    <n v="26"/>
    <n v="0"/>
    <s v="tier - 3"/>
    <s v="tier - 2"/>
    <s v="R1012"/>
    <n v="770.38"/>
    <x v="2"/>
    <n v="0"/>
    <x v="1"/>
    <x v="2"/>
  </r>
  <r>
    <x v="2318"/>
    <s v="Mr."/>
    <s v="Theodore A."/>
    <s v="Petermann"/>
    <n v="17.079999999999998"/>
    <n v="5.73"/>
    <x v="0"/>
    <s v="No"/>
    <x v="1"/>
    <s v="Jun"/>
    <n v="1993"/>
    <n v="28"/>
    <d v="1993-06-28T00:00:00"/>
    <n v="29"/>
    <n v="0"/>
    <s v="tier - 3"/>
    <s v="tier - 3"/>
    <s v="R1013"/>
    <n v="770"/>
    <x v="3"/>
    <n v="1"/>
    <x v="1"/>
    <x v="1"/>
  </r>
  <r>
    <x v="2319"/>
    <s v="Ms."/>
    <s v="Lindy"/>
    <s v="Graves - Rostro"/>
    <n v="19.21"/>
    <n v="5.53"/>
    <x v="1"/>
    <s v="No"/>
    <x v="0"/>
    <s v="Oct"/>
    <n v="1996"/>
    <n v="22"/>
    <d v="1996-10-22T00:00:00"/>
    <n v="26"/>
    <n v="0"/>
    <s v="tier - 3"/>
    <s v="tier - 3"/>
    <s v="R1013"/>
    <n v="760"/>
    <x v="2"/>
    <n v="0"/>
    <x v="1"/>
    <x v="2"/>
  </r>
  <r>
    <x v="2320"/>
    <s v="Mr."/>
    <s v="Thomas"/>
    <s v="Danielson"/>
    <n v="17.86"/>
    <n v="5.43"/>
    <x v="0"/>
    <s v="No"/>
    <x v="1"/>
    <s v="Aug"/>
    <n v="1993"/>
    <n v="9"/>
    <d v="1993-08-09T00:00:00"/>
    <n v="29"/>
    <n v="0"/>
    <s v="tier - 3"/>
    <s v="tier - 1"/>
    <s v="R1013"/>
    <n v="760"/>
    <x v="3"/>
    <n v="1"/>
    <x v="1"/>
    <x v="2"/>
  </r>
  <r>
    <x v="2321"/>
    <s v="Ms."/>
    <s v="Holly"/>
    <s v="Street"/>
    <n v="21.38"/>
    <n v="8.01"/>
    <x v="0"/>
    <s v="No"/>
    <x v="0"/>
    <s v="Sep"/>
    <n v="2002"/>
    <n v="19"/>
    <d v="2002-09-19T00:00:00"/>
    <n v="20"/>
    <n v="0"/>
    <s v="tier - 3"/>
    <s v="tier - 1"/>
    <s v="R1012"/>
    <n v="750"/>
    <x v="2"/>
    <n v="0"/>
    <x v="1"/>
    <x v="0"/>
  </r>
  <r>
    <x v="2322"/>
    <s v="Mr."/>
    <s v="Matthew"/>
    <s v="Buss"/>
    <n v="23.35"/>
    <n v="5.94"/>
    <x v="0"/>
    <s v="No"/>
    <x v="0"/>
    <s v="Dec"/>
    <n v="1999"/>
    <n v="14"/>
    <d v="1999-12-14T00:00:00"/>
    <n v="23"/>
    <n v="0"/>
    <s v="tier - 3"/>
    <s v="tier - 1"/>
    <s v="R1013"/>
    <n v="722.99"/>
    <x v="2"/>
    <n v="0"/>
    <x v="1"/>
    <x v="1"/>
  </r>
  <r>
    <x v="2323"/>
    <s v="Ms."/>
    <s v="Meghan K"/>
    <s v="Duffy"/>
    <n v="22.24"/>
    <n v="5.04"/>
    <x v="0"/>
    <s v="No"/>
    <x v="0"/>
    <s v="Dec"/>
    <n v="1999"/>
    <n v="26"/>
    <d v="1999-12-26T00:00:00"/>
    <n v="23"/>
    <n v="0"/>
    <s v="tier - 2"/>
    <s v="tier - 3"/>
    <s v="R1013"/>
    <n v="700"/>
    <x v="2"/>
    <n v="0"/>
    <x v="1"/>
    <x v="2"/>
  </r>
  <r>
    <x v="2324"/>
    <s v="Mr."/>
    <s v="Fred"/>
    <s v="Hines"/>
    <n v="24.76"/>
    <n v="4.54"/>
    <x v="1"/>
    <s v="No"/>
    <x v="0"/>
    <s v="Sep"/>
    <n v="2001"/>
    <n v="12"/>
    <d v="2001-09-12T00:00:00"/>
    <n v="21"/>
    <n v="0"/>
    <s v="tier - 3"/>
    <s v="tier - 2"/>
    <s v="R1013"/>
    <n v="687.54"/>
    <x v="2"/>
    <n v="0"/>
    <x v="1"/>
    <x v="2"/>
  </r>
  <r>
    <x v="2325"/>
    <s v="Mr."/>
    <s v="Sebastian"/>
    <s v="Castro"/>
    <n v="20.100000000000001"/>
    <n v="5.6"/>
    <x v="1"/>
    <s v="No"/>
    <x v="1"/>
    <s v="Nov"/>
    <n v="1997"/>
    <n v="9"/>
    <d v="1997-11-09T00:00:00"/>
    <n v="25"/>
    <n v="0"/>
    <s v="tier - 3"/>
    <s v="tier - 3"/>
    <s v="R1013"/>
    <n v="670"/>
    <x v="2"/>
    <n v="1"/>
    <x v="1"/>
    <x v="2"/>
  </r>
  <r>
    <x v="2326"/>
    <s v="Ms."/>
    <s v="Laura"/>
    <s v="Howell"/>
    <n v="21.77"/>
    <n v="10.67"/>
    <x v="0"/>
    <s v="No"/>
    <x v="0"/>
    <s v="Nov"/>
    <n v="2002"/>
    <n v="29"/>
    <d v="2002-11-29T00:00:00"/>
    <n v="20"/>
    <n v="0"/>
    <s v="tier - 3"/>
    <s v="tier - 2"/>
    <s v="R1012"/>
    <n v="668"/>
    <x v="2"/>
    <n v="0"/>
    <x v="1"/>
    <x v="0"/>
  </r>
  <r>
    <x v="2327"/>
    <s v="Ms."/>
    <s v="Nicole"/>
    <s v="Avery"/>
    <n v="17.82"/>
    <n v="5.26"/>
    <x v="1"/>
    <s v="No"/>
    <x v="0"/>
    <s v="Jul"/>
    <n v="1995"/>
    <n v="4"/>
    <d v="1995-07-04T00:00:00"/>
    <n v="27"/>
    <n v="0"/>
    <s v="tier - 3"/>
    <s v="tier - 3"/>
    <s v="R1013"/>
    <n v="650"/>
    <x v="3"/>
    <n v="1"/>
    <x v="1"/>
    <x v="2"/>
  </r>
  <r>
    <x v="2328"/>
    <s v="Ms."/>
    <s v="Susan E"/>
    <s v="Bohinski"/>
    <n v="17.07"/>
    <n v="5.22"/>
    <x v="0"/>
    <s v="No"/>
    <x v="1"/>
    <s v="Jun"/>
    <n v="1993"/>
    <n v="1"/>
    <d v="1993-06-01T00:00:00"/>
    <n v="30"/>
    <n v="0"/>
    <s v="tier - 3"/>
    <s v="tier - 3"/>
    <s v="R1013"/>
    <n v="650"/>
    <x v="3"/>
    <n v="1"/>
    <x v="1"/>
    <x v="2"/>
  </r>
  <r>
    <x v="2329"/>
    <s v="Ms."/>
    <s v="Katy"/>
    <s v="Kohls"/>
    <n v="22.24"/>
    <n v="4.29"/>
    <x v="1"/>
    <s v="No"/>
    <x v="0"/>
    <s v="Nov"/>
    <n v="2001"/>
    <n v="20"/>
    <d v="2001-11-20T00:00:00"/>
    <n v="21"/>
    <n v="0"/>
    <s v="tier - 3"/>
    <s v="tier - 3"/>
    <s v="R1012"/>
    <n v="646.14"/>
    <x v="2"/>
    <n v="0"/>
    <x v="1"/>
    <x v="2"/>
  </r>
  <r>
    <x v="2330"/>
    <s v="Mr."/>
    <s v="Jordan"/>
    <s v="Brietzke"/>
    <n v="22.34"/>
    <n v="5.57"/>
    <x v="0"/>
    <s v="No"/>
    <x v="0"/>
    <s v="Jul"/>
    <n v="1998"/>
    <n v="27"/>
    <d v="1998-07-27T00:00:00"/>
    <n v="24"/>
    <n v="0"/>
    <s v="tier - 3"/>
    <s v="tier - 3"/>
    <s v="R1013"/>
    <n v="637.26"/>
    <x v="2"/>
    <n v="1"/>
    <x v="1"/>
    <x v="2"/>
  </r>
  <r>
    <x v="2331"/>
    <s v="Mr."/>
    <s v="Juan D. Sr."/>
    <s v="Riveros Gonzalez"/>
    <n v="17.7"/>
    <n v="6.28"/>
    <x v="0"/>
    <s v="No"/>
    <x v="0"/>
    <s v="Sep"/>
    <n v="1992"/>
    <n v="13"/>
    <d v="1992-09-13T00:00:00"/>
    <n v="30"/>
    <n v="0"/>
    <s v="tier - 3"/>
    <s v="tier - 3"/>
    <s v="R1013"/>
    <n v="604.54"/>
    <x v="3"/>
    <n v="1"/>
    <x v="1"/>
    <x v="1"/>
  </r>
  <r>
    <x v="2332"/>
    <s v="Ms."/>
    <s v="Julie"/>
    <s v="Albano"/>
    <n v="16.47"/>
    <n v="6.35"/>
    <x v="0"/>
    <s v="No"/>
    <x v="1"/>
    <s v="Jun"/>
    <n v="1993"/>
    <n v="30"/>
    <d v="1993-06-30T00:00:00"/>
    <n v="29"/>
    <n v="0"/>
    <s v="tier - 2"/>
    <s v="tier - 1"/>
    <s v="R1013"/>
    <n v="600"/>
    <x v="3"/>
    <n v="1"/>
    <x v="1"/>
    <x v="1"/>
  </r>
  <r>
    <x v="2333"/>
    <s v="Mr."/>
    <s v="Evan P"/>
    <s v="Rosendahl"/>
    <n v="17.600000000000001"/>
    <n v="4.3899999999999997"/>
    <x v="0"/>
    <s v="No"/>
    <x v="0"/>
    <s v="Nov"/>
    <n v="1992"/>
    <n v="30"/>
    <d v="1992-11-30T00:00:00"/>
    <n v="30"/>
    <n v="0"/>
    <s v="tier - 2"/>
    <s v="tier - 1"/>
    <s v="R1013"/>
    <n v="570.62"/>
    <x v="3"/>
    <n v="1"/>
    <x v="1"/>
    <x v="2"/>
  </r>
  <r>
    <x v="2334"/>
    <s v="Mr."/>
    <s v="Aaron K"/>
    <s v="German"/>
    <n v="17.579999999999998"/>
    <n v="4.51"/>
    <x v="0"/>
    <s v="No"/>
    <x v="0"/>
    <s v="Jul"/>
    <n v="1992"/>
    <n v="9"/>
    <d v="1992-07-09T00:00:00"/>
    <n v="30"/>
    <n v="0"/>
    <s v="tier - 2"/>
    <s v="tier - 3"/>
    <s v="R1013"/>
    <n v="563.84"/>
    <x v="3"/>
    <n v="1"/>
    <x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CD5462B-66B6-4DBF-AD7F-A952AFDF5F5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5" firstHeaderRow="1" firstDataRow="1" firstDataCol="1"/>
  <pivotFields count="2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7" showAll="0"/>
    <pivotField showAll="0"/>
    <pivotField showAll="0"/>
    <pivotField showAll="0">
      <items count="3">
        <item x="1"/>
        <item x="0"/>
        <item t="default"/>
      </items>
    </pivotField>
    <pivotField axis="axisRow" showAll="0">
      <items count="4">
        <item x="0"/>
        <item x="2"/>
        <item x="1"/>
        <item t="default"/>
      </items>
    </pivotField>
  </pivotFields>
  <rowFields count="1">
    <field x="22"/>
  </rowFields>
  <rowItems count="4">
    <i>
      <x/>
    </i>
    <i>
      <x v="1"/>
    </i>
    <i>
      <x v="2"/>
    </i>
    <i t="grand">
      <x/>
    </i>
  </rowItems>
  <colItems count="1">
    <i/>
  </colItems>
  <dataFields count="1">
    <dataField name="Sum of charges" fld="18" baseField="0" baseItem="0" numFmtId="168"/>
  </dataFields>
  <formats count="6">
    <format dxfId="7">
      <pivotArea outline="0" collapsedLevelsAreSubtotals="1" fieldPosition="0"/>
    </format>
    <format dxfId="6">
      <pivotArea collapsedLevelsAreSubtotals="1" fieldPosition="0">
        <references count="1">
          <reference field="22" count="1">
            <x v="0"/>
          </reference>
        </references>
      </pivotArea>
    </format>
    <format dxfId="5">
      <pivotArea dataOnly="0" labelOnly="1" outline="0" axis="axisValues" fieldPosition="0"/>
    </format>
    <format dxfId="4">
      <pivotArea collapsedLevelsAreSubtotals="1" fieldPosition="0">
        <references count="1">
          <reference field="22" count="1">
            <x v="1"/>
          </reference>
        </references>
      </pivotArea>
    </format>
    <format dxfId="3">
      <pivotArea collapsedLevelsAreSubtotals="1" fieldPosition="0">
        <references count="1">
          <reference field="22" count="1">
            <x v="2"/>
          </reference>
        </references>
      </pivotArea>
    </format>
    <format dxfId="2">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67FD591-847F-48CF-9C73-821438158C1A}" name="PivotTable3"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6" colHeaderCaption="count">
  <location ref="A3:C7" firstHeaderRow="1" firstDataRow="2" firstDataCol="1"/>
  <pivotFields count="23">
    <pivotField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showAll="0"/>
    <pivotField showAll="0"/>
    <pivotField showAll="0">
      <items count="3">
        <item x="0"/>
        <item x="1"/>
        <item t="default"/>
      </items>
    </pivotField>
    <pivotField showAll="0"/>
    <pivotField axis="axisCol" dataField="1" showAll="0">
      <items count="3">
        <item x="0"/>
        <item x="1"/>
        <item t="default"/>
      </items>
    </pivotField>
    <pivotField showAll="0"/>
    <pivotField showAll="0"/>
    <pivotField showAll="0"/>
    <pivotField showAll="0"/>
    <pivotField showAll="0"/>
    <pivotField showAll="0"/>
    <pivotField showAll="0"/>
    <pivotField showAll="0"/>
    <pivotField showAll="0"/>
    <pivotField numFmtId="167" showAll="0"/>
    <pivotField showAll="0"/>
    <pivotField showAll="0"/>
    <pivotField axis="axisRow" showAll="0">
      <items count="3">
        <item x="1"/>
        <item x="0"/>
        <item t="default"/>
      </items>
    </pivotField>
    <pivotField showAll="0">
      <items count="4">
        <item x="0"/>
        <item x="2"/>
        <item x="1"/>
        <item t="default"/>
      </items>
    </pivotField>
  </pivotFields>
  <rowFields count="1">
    <field x="21"/>
  </rowFields>
  <rowItems count="3">
    <i>
      <x/>
    </i>
    <i>
      <x v="1"/>
    </i>
    <i t="grand">
      <x/>
    </i>
  </rowItems>
  <colFields count="1">
    <field x="8"/>
  </colFields>
  <colItems count="2">
    <i>
      <x/>
    </i>
    <i>
      <x v="1"/>
    </i>
  </colItems>
  <dataFields count="1">
    <dataField name="smokers" fld="8" subtotal="count" baseField="0" baseItem="0"/>
  </dataFields>
  <chartFormats count="12">
    <chartFormat chart="5" format="0" series="1">
      <pivotArea type="data" outline="0" fieldPosition="0">
        <references count="2">
          <reference field="4294967294" count="1" selected="0">
            <x v="0"/>
          </reference>
          <reference field="8" count="1" selected="0">
            <x v="0"/>
          </reference>
        </references>
      </pivotArea>
    </chartFormat>
    <chartFormat chart="5" format="1" series="1">
      <pivotArea type="data" outline="0" fieldPosition="0">
        <references count="2">
          <reference field="4294967294" count="1" selected="0">
            <x v="0"/>
          </reference>
          <reference field="8" count="1" selected="0">
            <x v="1"/>
          </reference>
        </references>
      </pivotArea>
    </chartFormat>
    <chartFormat chart="5" format="2">
      <pivotArea type="data" outline="0" fieldPosition="0">
        <references count="3">
          <reference field="4294967294" count="1" selected="0">
            <x v="0"/>
          </reference>
          <reference field="8" count="1" selected="0">
            <x v="0"/>
          </reference>
          <reference field="21" count="1" selected="0">
            <x v="0"/>
          </reference>
        </references>
      </pivotArea>
    </chartFormat>
    <chartFormat chart="5" format="3">
      <pivotArea type="data" outline="0" fieldPosition="0">
        <references count="3">
          <reference field="4294967294" count="1" selected="0">
            <x v="0"/>
          </reference>
          <reference field="8" count="1" selected="0">
            <x v="0"/>
          </reference>
          <reference field="21" count="1" selected="0">
            <x v="1"/>
          </reference>
        </references>
      </pivotArea>
    </chartFormat>
    <chartFormat chart="5" format="4">
      <pivotArea type="data" outline="0" fieldPosition="0">
        <references count="3">
          <reference field="4294967294" count="1" selected="0">
            <x v="0"/>
          </reference>
          <reference field="8" count="1" selected="0">
            <x v="1"/>
          </reference>
          <reference field="21" count="1" selected="0">
            <x v="0"/>
          </reference>
        </references>
      </pivotArea>
    </chartFormat>
    <chartFormat chart="5" format="5">
      <pivotArea type="data" outline="0" fieldPosition="0">
        <references count="3">
          <reference field="4294967294" count="1" selected="0">
            <x v="0"/>
          </reference>
          <reference field="8" count="1" selected="0">
            <x v="1"/>
          </reference>
          <reference field="21" count="1" selected="0">
            <x v="1"/>
          </reference>
        </references>
      </pivotArea>
    </chartFormat>
    <chartFormat chart="15" format="12" series="1">
      <pivotArea type="data" outline="0" fieldPosition="0">
        <references count="2">
          <reference field="4294967294" count="1" selected="0">
            <x v="0"/>
          </reference>
          <reference field="8" count="1" selected="0">
            <x v="0"/>
          </reference>
        </references>
      </pivotArea>
    </chartFormat>
    <chartFormat chart="15" format="13">
      <pivotArea type="data" outline="0" fieldPosition="0">
        <references count="3">
          <reference field="4294967294" count="1" selected="0">
            <x v="0"/>
          </reference>
          <reference field="8" count="1" selected="0">
            <x v="0"/>
          </reference>
          <reference field="21" count="1" selected="0">
            <x v="0"/>
          </reference>
        </references>
      </pivotArea>
    </chartFormat>
    <chartFormat chart="15" format="14">
      <pivotArea type="data" outline="0" fieldPosition="0">
        <references count="3">
          <reference field="4294967294" count="1" selected="0">
            <x v="0"/>
          </reference>
          <reference field="8" count="1" selected="0">
            <x v="0"/>
          </reference>
          <reference field="21" count="1" selected="0">
            <x v="1"/>
          </reference>
        </references>
      </pivotArea>
    </chartFormat>
    <chartFormat chart="15" format="15" series="1">
      <pivotArea type="data" outline="0" fieldPosition="0">
        <references count="2">
          <reference field="4294967294" count="1" selected="0">
            <x v="0"/>
          </reference>
          <reference field="8" count="1" selected="0">
            <x v="1"/>
          </reference>
        </references>
      </pivotArea>
    </chartFormat>
    <chartFormat chart="15" format="16">
      <pivotArea type="data" outline="0" fieldPosition="0">
        <references count="3">
          <reference field="4294967294" count="1" selected="0">
            <x v="0"/>
          </reference>
          <reference field="8" count="1" selected="0">
            <x v="1"/>
          </reference>
          <reference field="21" count="1" selected="0">
            <x v="0"/>
          </reference>
        </references>
      </pivotArea>
    </chartFormat>
    <chartFormat chart="15" format="17">
      <pivotArea type="data" outline="0" fieldPosition="0">
        <references count="3">
          <reference field="4294967294" count="1" selected="0">
            <x v="0"/>
          </reference>
          <reference field="8" count="1" selected="0">
            <x v="1"/>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5140D35-BFEE-4173-AC4F-72508A693B0D}" name="PivotTable_Medica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D6" firstHeaderRow="0" firstDataRow="1" firstDataCol="1"/>
  <pivotFields count="23">
    <pivotField dataField="1"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numFmtId="167" showAll="0"/>
    <pivotField axis="axisRow" showAll="0">
      <items count="5">
        <item x="2"/>
        <item x="0"/>
        <item x="1"/>
        <item x="3"/>
        <item t="default"/>
      </items>
    </pivotField>
    <pivotField showAll="0"/>
    <pivotField showAll="0">
      <items count="3">
        <item x="1"/>
        <item x="0"/>
        <item t="default"/>
      </items>
    </pivotField>
    <pivotField showAll="0">
      <items count="4">
        <item x="0"/>
        <item x="2"/>
        <item x="1"/>
        <item t="default"/>
      </items>
    </pivotField>
  </pivotFields>
  <rowFields count="1">
    <field x="19"/>
  </rowFields>
  <rowItems count="5">
    <i>
      <x/>
    </i>
    <i>
      <x v="1"/>
    </i>
    <i>
      <x v="2"/>
    </i>
    <i>
      <x v="3"/>
    </i>
    <i t="grand">
      <x/>
    </i>
  </rowItems>
  <colFields count="1">
    <field x="-2"/>
  </colFields>
  <colItems count="3">
    <i>
      <x/>
    </i>
    <i i="1">
      <x v="1"/>
    </i>
    <i i="2">
      <x v="2"/>
    </i>
  </colItems>
  <dataFields count="3">
    <dataField name="Customer Count" fld="0" subtotal="count" baseField="0" baseItem="0"/>
    <dataField name="Average BMI" fld="4" subtotal="average" baseField="0" baseItem="0" numFmtId="169"/>
    <dataField name="Average HBA1C" fld="5" subtotal="average" baseField="0" baseItem="0" numFmtId="169"/>
  </dataFields>
  <formats count="2">
    <format dxfId="1">
      <pivotArea outline="0" collapsedLevelsAreSubtotals="1" fieldPosition="0">
        <references count="1">
          <reference field="4294967294" count="1" selected="0">
            <x v="1"/>
          </reference>
        </references>
      </pivotArea>
    </format>
    <format dxfId="0">
      <pivotArea outline="0" collapsedLevelsAreSubtotals="1" fieldPosition="0">
        <references count="1">
          <reference field="4294967294" count="1" selected="0">
            <x v="2"/>
          </reference>
        </references>
      </pivotArea>
    </format>
  </formats>
  <chartFormats count="4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3" series="1">
      <pivotArea type="data" outline="0" fieldPosition="0">
        <references count="1">
          <reference field="4294967294" count="1" selected="0">
            <x v="0"/>
          </reference>
        </references>
      </pivotArea>
    </chartFormat>
    <chartFormat chart="3" format="4">
      <pivotArea type="data" outline="0" fieldPosition="0">
        <references count="2">
          <reference field="4294967294" count="1" selected="0">
            <x v="0"/>
          </reference>
          <reference field="19" count="1" selected="0">
            <x v="0"/>
          </reference>
        </references>
      </pivotArea>
    </chartFormat>
    <chartFormat chart="3" format="5">
      <pivotArea type="data" outline="0" fieldPosition="0">
        <references count="2">
          <reference field="4294967294" count="1" selected="0">
            <x v="0"/>
          </reference>
          <reference field="19" count="1" selected="0">
            <x v="1"/>
          </reference>
        </references>
      </pivotArea>
    </chartFormat>
    <chartFormat chart="3" format="6">
      <pivotArea type="data" outline="0" fieldPosition="0">
        <references count="2">
          <reference field="4294967294" count="1" selected="0">
            <x v="0"/>
          </reference>
          <reference field="19" count="1" selected="0">
            <x v="2"/>
          </reference>
        </references>
      </pivotArea>
    </chartFormat>
    <chartFormat chart="3" format="7">
      <pivotArea type="data" outline="0" fieldPosition="0">
        <references count="2">
          <reference field="4294967294" count="1" selected="0">
            <x v="0"/>
          </reference>
          <reference field="19" count="1" selected="0">
            <x v="3"/>
          </reference>
        </references>
      </pivotArea>
    </chartFormat>
    <chartFormat chart="3" format="8" series="1">
      <pivotArea type="data" outline="0" fieldPosition="0">
        <references count="1">
          <reference field="4294967294" count="1" selected="0">
            <x v="1"/>
          </reference>
        </references>
      </pivotArea>
    </chartFormat>
    <chartFormat chart="3" format="9">
      <pivotArea type="data" outline="0" fieldPosition="0">
        <references count="2">
          <reference field="4294967294" count="1" selected="0">
            <x v="1"/>
          </reference>
          <reference field="19" count="1" selected="0">
            <x v="0"/>
          </reference>
        </references>
      </pivotArea>
    </chartFormat>
    <chartFormat chart="3" format="10">
      <pivotArea type="data" outline="0" fieldPosition="0">
        <references count="2">
          <reference field="4294967294" count="1" selected="0">
            <x v="1"/>
          </reference>
          <reference field="19" count="1" selected="0">
            <x v="1"/>
          </reference>
        </references>
      </pivotArea>
    </chartFormat>
    <chartFormat chart="3" format="11">
      <pivotArea type="data" outline="0" fieldPosition="0">
        <references count="2">
          <reference field="4294967294" count="1" selected="0">
            <x v="1"/>
          </reference>
          <reference field="19" count="1" selected="0">
            <x v="2"/>
          </reference>
        </references>
      </pivotArea>
    </chartFormat>
    <chartFormat chart="3" format="12">
      <pivotArea type="data" outline="0" fieldPosition="0">
        <references count="2">
          <reference field="4294967294" count="1" selected="0">
            <x v="1"/>
          </reference>
          <reference field="19" count="1" selected="0">
            <x v="3"/>
          </reference>
        </references>
      </pivotArea>
    </chartFormat>
    <chartFormat chart="3" format="13" series="1">
      <pivotArea type="data" outline="0" fieldPosition="0">
        <references count="1">
          <reference field="4294967294" count="1" selected="0">
            <x v="2"/>
          </reference>
        </references>
      </pivotArea>
    </chartFormat>
    <chartFormat chart="3" format="14">
      <pivotArea type="data" outline="0" fieldPosition="0">
        <references count="2">
          <reference field="4294967294" count="1" selected="0">
            <x v="2"/>
          </reference>
          <reference field="19" count="1" selected="0">
            <x v="0"/>
          </reference>
        </references>
      </pivotArea>
    </chartFormat>
    <chartFormat chart="3" format="15">
      <pivotArea type="data" outline="0" fieldPosition="0">
        <references count="2">
          <reference field="4294967294" count="1" selected="0">
            <x v="2"/>
          </reference>
          <reference field="19" count="1" selected="0">
            <x v="1"/>
          </reference>
        </references>
      </pivotArea>
    </chartFormat>
    <chartFormat chart="3" format="16">
      <pivotArea type="data" outline="0" fieldPosition="0">
        <references count="2">
          <reference field="4294967294" count="1" selected="0">
            <x v="2"/>
          </reference>
          <reference field="19" count="1" selected="0">
            <x v="2"/>
          </reference>
        </references>
      </pivotArea>
    </chartFormat>
    <chartFormat chart="3" format="17">
      <pivotArea type="data" outline="0" fieldPosition="0">
        <references count="2">
          <reference field="4294967294" count="1" selected="0">
            <x v="2"/>
          </reference>
          <reference field="19" count="1" selected="0">
            <x v="3"/>
          </reference>
        </references>
      </pivotArea>
    </chartFormat>
    <chartFormat chart="4" format="18" series="1">
      <pivotArea type="data" outline="0" fieldPosition="0">
        <references count="1">
          <reference field="4294967294" count="1" selected="0">
            <x v="0"/>
          </reference>
        </references>
      </pivotArea>
    </chartFormat>
    <chartFormat chart="4" format="19">
      <pivotArea type="data" outline="0" fieldPosition="0">
        <references count="2">
          <reference field="4294967294" count="1" selected="0">
            <x v="0"/>
          </reference>
          <reference field="19" count="1" selected="0">
            <x v="0"/>
          </reference>
        </references>
      </pivotArea>
    </chartFormat>
    <chartFormat chart="4" format="20">
      <pivotArea type="data" outline="0" fieldPosition="0">
        <references count="2">
          <reference field="4294967294" count="1" selected="0">
            <x v="0"/>
          </reference>
          <reference field="19" count="1" selected="0">
            <x v="1"/>
          </reference>
        </references>
      </pivotArea>
    </chartFormat>
    <chartFormat chart="4" format="21">
      <pivotArea type="data" outline="0" fieldPosition="0">
        <references count="2">
          <reference field="4294967294" count="1" selected="0">
            <x v="0"/>
          </reference>
          <reference field="19" count="1" selected="0">
            <x v="2"/>
          </reference>
        </references>
      </pivotArea>
    </chartFormat>
    <chartFormat chart="4" format="22">
      <pivotArea type="data" outline="0" fieldPosition="0">
        <references count="2">
          <reference field="4294967294" count="1" selected="0">
            <x v="0"/>
          </reference>
          <reference field="19" count="1" selected="0">
            <x v="3"/>
          </reference>
        </references>
      </pivotArea>
    </chartFormat>
    <chartFormat chart="4" format="23" series="1">
      <pivotArea type="data" outline="0" fieldPosition="0">
        <references count="1">
          <reference field="4294967294" count="1" selected="0">
            <x v="1"/>
          </reference>
        </references>
      </pivotArea>
    </chartFormat>
    <chartFormat chart="4" format="24">
      <pivotArea type="data" outline="0" fieldPosition="0">
        <references count="2">
          <reference field="4294967294" count="1" selected="0">
            <x v="1"/>
          </reference>
          <reference field="19" count="1" selected="0">
            <x v="0"/>
          </reference>
        </references>
      </pivotArea>
    </chartFormat>
    <chartFormat chart="4" format="25">
      <pivotArea type="data" outline="0" fieldPosition="0">
        <references count="2">
          <reference field="4294967294" count="1" selected="0">
            <x v="1"/>
          </reference>
          <reference field="19" count="1" selected="0">
            <x v="1"/>
          </reference>
        </references>
      </pivotArea>
    </chartFormat>
    <chartFormat chart="4" format="26">
      <pivotArea type="data" outline="0" fieldPosition="0">
        <references count="2">
          <reference field="4294967294" count="1" selected="0">
            <x v="1"/>
          </reference>
          <reference field="19" count="1" selected="0">
            <x v="2"/>
          </reference>
        </references>
      </pivotArea>
    </chartFormat>
    <chartFormat chart="4" format="27">
      <pivotArea type="data" outline="0" fieldPosition="0">
        <references count="2">
          <reference field="4294967294" count="1" selected="0">
            <x v="1"/>
          </reference>
          <reference field="19" count="1" selected="0">
            <x v="3"/>
          </reference>
        </references>
      </pivotArea>
    </chartFormat>
    <chartFormat chart="4" format="28" series="1">
      <pivotArea type="data" outline="0" fieldPosition="0">
        <references count="1">
          <reference field="4294967294" count="1" selected="0">
            <x v="2"/>
          </reference>
        </references>
      </pivotArea>
    </chartFormat>
    <chartFormat chart="4" format="29">
      <pivotArea type="data" outline="0" fieldPosition="0">
        <references count="2">
          <reference field="4294967294" count="1" selected="0">
            <x v="2"/>
          </reference>
          <reference field="19" count="1" selected="0">
            <x v="0"/>
          </reference>
        </references>
      </pivotArea>
    </chartFormat>
    <chartFormat chart="4" format="30">
      <pivotArea type="data" outline="0" fieldPosition="0">
        <references count="2">
          <reference field="4294967294" count="1" selected="0">
            <x v="2"/>
          </reference>
          <reference field="19" count="1" selected="0">
            <x v="1"/>
          </reference>
        </references>
      </pivotArea>
    </chartFormat>
    <chartFormat chart="4" format="31">
      <pivotArea type="data" outline="0" fieldPosition="0">
        <references count="2">
          <reference field="4294967294" count="1" selected="0">
            <x v="2"/>
          </reference>
          <reference field="19" count="1" selected="0">
            <x v="2"/>
          </reference>
        </references>
      </pivotArea>
    </chartFormat>
    <chartFormat chart="4" format="32">
      <pivotArea type="data" outline="0" fieldPosition="0">
        <references count="2">
          <reference field="4294967294" count="1" selected="0">
            <x v="2"/>
          </reference>
          <reference field="19" count="1" selected="0">
            <x v="3"/>
          </reference>
        </references>
      </pivotArea>
    </chartFormat>
    <chartFormat chart="0" format="3">
      <pivotArea type="data" outline="0" fieldPosition="0">
        <references count="2">
          <reference field="4294967294" count="1" selected="0">
            <x v="0"/>
          </reference>
          <reference field="19" count="1" selected="0">
            <x v="0"/>
          </reference>
        </references>
      </pivotArea>
    </chartFormat>
    <chartFormat chart="0" format="4">
      <pivotArea type="data" outline="0" fieldPosition="0">
        <references count="2">
          <reference field="4294967294" count="1" selected="0">
            <x v="0"/>
          </reference>
          <reference field="19" count="1" selected="0">
            <x v="1"/>
          </reference>
        </references>
      </pivotArea>
    </chartFormat>
    <chartFormat chart="0" format="5">
      <pivotArea type="data" outline="0" fieldPosition="0">
        <references count="2">
          <reference field="4294967294" count="1" selected="0">
            <x v="0"/>
          </reference>
          <reference field="19" count="1" selected="0">
            <x v="2"/>
          </reference>
        </references>
      </pivotArea>
    </chartFormat>
    <chartFormat chart="0" format="6">
      <pivotArea type="data" outline="0" fieldPosition="0">
        <references count="2">
          <reference field="4294967294" count="1" selected="0">
            <x v="0"/>
          </reference>
          <reference field="19" count="1" selected="0">
            <x v="3"/>
          </reference>
        </references>
      </pivotArea>
    </chartFormat>
    <chartFormat chart="0" format="7">
      <pivotArea type="data" outline="0" fieldPosition="0">
        <references count="2">
          <reference field="4294967294" count="1" selected="0">
            <x v="1"/>
          </reference>
          <reference field="19" count="1" selected="0">
            <x v="0"/>
          </reference>
        </references>
      </pivotArea>
    </chartFormat>
    <chartFormat chart="0" format="8">
      <pivotArea type="data" outline="0" fieldPosition="0">
        <references count="2">
          <reference field="4294967294" count="1" selected="0">
            <x v="1"/>
          </reference>
          <reference field="19" count="1" selected="0">
            <x v="1"/>
          </reference>
        </references>
      </pivotArea>
    </chartFormat>
    <chartFormat chart="0" format="9">
      <pivotArea type="data" outline="0" fieldPosition="0">
        <references count="2">
          <reference field="4294967294" count="1" selected="0">
            <x v="1"/>
          </reference>
          <reference field="19" count="1" selected="0">
            <x v="2"/>
          </reference>
        </references>
      </pivotArea>
    </chartFormat>
    <chartFormat chart="0" format="10">
      <pivotArea type="data" outline="0" fieldPosition="0">
        <references count="2">
          <reference field="4294967294" count="1" selected="0">
            <x v="1"/>
          </reference>
          <reference field="19" count="1" selected="0">
            <x v="3"/>
          </reference>
        </references>
      </pivotArea>
    </chartFormat>
    <chartFormat chart="0" format="11">
      <pivotArea type="data" outline="0" fieldPosition="0">
        <references count="2">
          <reference field="4294967294" count="1" selected="0">
            <x v="2"/>
          </reference>
          <reference field="19" count="1" selected="0">
            <x v="0"/>
          </reference>
        </references>
      </pivotArea>
    </chartFormat>
    <chartFormat chart="0" format="12">
      <pivotArea type="data" outline="0" fieldPosition="0">
        <references count="2">
          <reference field="4294967294" count="1" selected="0">
            <x v="2"/>
          </reference>
          <reference field="19" count="1" selected="0">
            <x v="1"/>
          </reference>
        </references>
      </pivotArea>
    </chartFormat>
    <chartFormat chart="0" format="13">
      <pivotArea type="data" outline="0" fieldPosition="0">
        <references count="2">
          <reference field="4294967294" count="1" selected="0">
            <x v="2"/>
          </reference>
          <reference field="19" count="1" selected="0">
            <x v="2"/>
          </reference>
        </references>
      </pivotArea>
    </chartFormat>
    <chartFormat chart="0" format="14">
      <pivotArea type="data" outline="0" fieldPosition="0">
        <references count="2">
          <reference field="4294967294" count="1" selected="0">
            <x v="2"/>
          </reference>
          <reference field="1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Level" xr10:uid="{938AAE12-9C4C-4967-8797-00943A236598}" sourceName="Diabetes Level">
  <pivotTables>
    <pivotTable tabId="20" name="PivotTable_Medical"/>
    <pivotTable tabId="19" name="PivotTable1"/>
    <pivotTable tabId="12" name="PivotTable3"/>
  </pivotTables>
  <data>
    <tabular pivotCacheId="1033177401">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moker" xr10:uid="{39F761C4-3828-467E-A5FD-D221FB6D6B42}" sourceName="smoker">
  <pivotTables>
    <pivotTable tabId="20" name="PivotTable_Medical"/>
    <pivotTable tabId="19" name="PivotTable1"/>
    <pivotTable tabId="12" name="PivotTable3"/>
  </pivotTables>
  <data>
    <tabular pivotCacheId="103317740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abetes Level" xr10:uid="{D7308A4D-5096-4A42-A68F-5D5961BDFB58}" cache="Slicer_Diabetes_Level" caption="Diabetes Level" rowHeight="241300"/>
  <slicer name="smoker" xr10:uid="{25FDC3E7-1911-4B55-B687-A943235D8127}" cache="Slicer_smoker" caption="smok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9CCBF0F-2F0D-4396-917D-2A0C96589402}" name="Table2" displayName="Table2" ref="A1:L2336" totalsRowShown="0" tableBorderDxfId="66">
  <autoFilter ref="A1:L2336" xr:uid="{00000000-0001-0000-0100-000000000000}"/>
  <tableColumns count="12">
    <tableColumn id="1" xr3:uid="{0C9A57CC-8A30-4844-B263-663625CD8FA2}" name="Customer ID" dataDxfId="65"/>
    <tableColumn id="2" xr3:uid="{B57D6BAD-E614-47EB-B185-8A1F67558352}" name="BMI" dataDxfId="64"/>
    <tableColumn id="3" xr3:uid="{AE1A37E8-882A-43A4-9EBA-A4FFD8A6FAB2}" name="HBA1C" dataDxfId="63"/>
    <tableColumn id="4" xr3:uid="{4FCA1383-EE14-46FD-BA12-6B5C41AD043F}" name="Heart Issues" dataDxfId="62"/>
    <tableColumn id="5" xr3:uid="{8569B909-9EAA-434F-A89C-8C42128BE5EA}" name="Any Transplants" dataDxfId="61"/>
    <tableColumn id="6" xr3:uid="{9ED99AA3-BC20-4A1A-BCBA-580515228D82}" name="Cancer history" dataDxfId="60"/>
    <tableColumn id="7" xr3:uid="{C35FD327-46CC-459B-84BE-6AB109844DE6}" name="NumberOfMajorSurgeries" dataDxfId="59"/>
    <tableColumn id="8" xr3:uid="{8FD73BB1-1491-422F-BDF6-6E7F895C862E}" name="smoker" dataDxfId="58"/>
    <tableColumn id="9" xr3:uid="{B49C66CE-FE9C-470D-A03D-F01A42068181}" name="count_blank" dataDxfId="57">
      <calculatedColumnFormula>COUNTIF(A2:H2, "?")</calculatedColumnFormula>
    </tableColumn>
    <tableColumn id="10" xr3:uid="{A3B5EA50-71ED-406A-87ED-797D8D9FC83E}" name="no of surgery" dataDxfId="56">
      <calculatedColumnFormula>IF(OR(G2="No major surgery"),0,G2)</calculatedColumnFormula>
    </tableColumn>
    <tableColumn id="11" xr3:uid="{B1B3F4A4-9D7E-4072-8325-90A035874A2D}" name="BMI_category" dataDxfId="55">
      <calculatedColumnFormula>IF(B2&lt;18.5,"Underweight",
IF(B2&lt;25,"Normal Weight",
IF(B2&lt;30,"Overweight",
"Obesity")))</calculatedColumnFormula>
    </tableColumn>
    <tableColumn id="12" xr3:uid="{89334440-7B80-4ACF-BAE5-AA437E4524D3}" name="smoker_missing" dataDxfId="54">
      <calculatedColumnFormula array="1">IF(H2="?",INDEX($H$2:$H$2336,MODE(MATCH($H$2:$H$2336,$H$2:$H$2336,0))),H2)</calculatedColumnFormula>
    </tableColumn>
  </tableColumns>
  <tableStyleInfo name="TableStyleLight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89EE71E-499D-44F4-9DEF-83313274DC91}" name="Table3" displayName="Table3" ref="K1:T2345" totalsRowCount="1" headerRowDxfId="53" tableBorderDxfId="52">
  <autoFilter ref="K1:T2344" xr:uid="{789EE71E-499D-44F4-9DEF-83313274DC91}"/>
  <tableColumns count="10">
    <tableColumn id="1" xr3:uid="{59B35E86-496D-4A4F-943F-9B1A76AAA877}" name="customer_no" totalsRowLabel="Count" dataDxfId="51" totalsRowDxfId="50">
      <calculatedColumnFormula>IF(A2="?", "Unknown", A2)</calculatedColumnFormula>
    </tableColumn>
    <tableColumn id="2" xr3:uid="{4D7E7D08-02B6-4530-BDEC-892FA3CD75D9}" name="month" totalsRowFunction="count" totalsRowDxfId="49">
      <calculatedColumnFormula>IF(C2="?", "Sep", C2)</calculatedColumnFormula>
    </tableColumn>
    <tableColumn id="3" xr3:uid="{BC2EE431-5477-4417-94CD-C7FB00898A43}" name="year_average" totalsRowFunction="count" dataDxfId="48" totalsRowDxfId="47">
      <calculatedColumnFormula>IF(B2="?",AVERAGE($B$2:$B$2344),B2)</calculatedColumnFormula>
    </tableColumn>
    <tableColumn id="4" xr3:uid="{3D536456-2A36-44E6-9CDD-D20A1620DC80}" name="hsplt_handled" totalsRowFunction="count" totalsRowDxfId="46">
      <calculatedColumnFormula array="1">IF(G2="?",INDEX($G$2:$G$2344,MODE(MATCH($G$2:$G$2344,$G$2:$G$2344,0))),G2)</calculatedColumnFormula>
    </tableColumn>
    <tableColumn id="5" xr3:uid="{EFBBB47C-5459-4D3A-A19F-62CA84B4BAFA}" name="city_handled" totalsRowFunction="count" totalsRowDxfId="45">
      <calculatedColumnFormula array="1">IF(H2="?",INDEX($H$2:$H$2344,MODE(MATCH($H$2:$H$2344,$H$2:$H$2344,0))),H2)</calculatedColumnFormula>
    </tableColumn>
    <tableColumn id="6" xr3:uid="{D760AD51-3B12-4502-995A-773515337008}" name="state_id" totalsRowFunction="count" totalsRowDxfId="44">
      <calculatedColumnFormula>IF(I2="?", "Unknown", I2)</calculatedColumnFormula>
    </tableColumn>
    <tableColumn id="7" xr3:uid="{CB05F370-15D4-4E12-BC5A-4AC7DA960FB4}" name="dd/mm/yy" totalsRowFunction="count" dataDxfId="43" totalsRowDxfId="42">
      <calculatedColumnFormula>DATE(B2, MONTH(1 &amp; L2), D2)</calculatedColumnFormula>
    </tableColumn>
    <tableColumn id="8" xr3:uid="{B8A1F5C3-F375-4A6A-847A-9CC03AE724E4}" name="age" totalsRowFunction="count" dataDxfId="41" totalsRowDxfId="40">
      <calculatedColumnFormula>DATEDIF(Q2, DATE(2023,6,8), "Y")</calculatedColumnFormula>
    </tableColumn>
    <tableColumn id="9" xr3:uid="{7BB36F5F-47AC-4A4F-B866-B10A53D3FB6D}" name="charges" dataDxfId="39" totalsRowDxfId="38"/>
    <tableColumn id="10" xr3:uid="{9155806E-0D76-422E-B131-93058CC40AFE}" name="Count">
      <calculatedColumnFormula>COUNTA(Table3[[#This Row],[month]:[age]])</calculatedColumnFormula>
    </tableColumn>
  </tableColumns>
  <tableStyleInfo name="TableStyleLight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20B8FD2-8676-4F0A-BA9D-9F75C0DD9FB6}" name="Table5" displayName="Table5" ref="A1:X2337" totalsRowCount="1" headerRowDxfId="37" headerRowBorderDxfId="36" tableBorderDxfId="35">
  <autoFilter ref="A1:X2336" xr:uid="{9CCC3795-0793-4760-895F-68C346539121}"/>
  <tableColumns count="24">
    <tableColumn id="1" xr3:uid="{A3139EB1-523D-41ED-8F5A-6F5FBAEED358}" name="Customer ID" totalsRowLabel="Average"/>
    <tableColumn id="2" xr3:uid="{1DEE9302-75A3-4CEF-9CCA-E00729A0F4A5}" name="Title" totalsRowFunction="average" totalsRowDxfId="34">
      <calculatedColumnFormula>VLOOKUP(A2,'Customer Names'!$A$2:$E$2336,3,FALSE)</calculatedColumnFormula>
    </tableColumn>
    <tableColumn id="3" xr3:uid="{B4616288-9DC4-4389-A8AB-1641538814C0}" name="First_Name" totalsRowFunction="average" totalsRowDxfId="33">
      <calculatedColumnFormula>_xlfn.XLOOKUP(A2,$A$2:$A$2336,'Customer Names'!$D$2:$D$2336,"NOT FOUND")</calculatedColumnFormula>
    </tableColumn>
    <tableColumn id="4" xr3:uid="{931EF123-17B5-4F58-A57E-E706DB5BA2E1}" name="Last_Name" totalsRowFunction="average" totalsRowDxfId="32">
      <calculatedColumnFormula>_xlfn.XLOOKUP(A2,$A$2:$A$2336,'Customer Names'!$E$2:$E$2336,"NOT FOUND")</calculatedColumnFormula>
    </tableColumn>
    <tableColumn id="5" xr3:uid="{6AA77AEA-0702-4168-9B9C-8A7A4CFC911D}" name="BMI" totalsRowFunction="average" totalsRowDxfId="31">
      <calculatedColumnFormula array="1">_xlfn.XLOOKUP(A2,$A$2:$A$2336,Table2[BMI],"NOT FOUND")</calculatedColumnFormula>
    </tableColumn>
    <tableColumn id="6" xr3:uid="{B8DA3FEE-2294-48E4-AB43-89B045271B61}" name="HBA1C" totalsRowFunction="average" totalsRowDxfId="30">
      <calculatedColumnFormula array="1">_xlfn.XLOOKUP(A2,$A$2:$A$2336,Table2[HBA1C],"NOT FOUND")</calculatedColumnFormula>
    </tableColumn>
    <tableColumn id="7" xr3:uid="{44C91A54-510C-432D-9A05-8CB7DCE68EA5}" name="Heart Issues" totalsRowFunction="average" totalsRowDxfId="29">
      <calculatedColumnFormula array="1">_xlfn.XLOOKUP(A2,$A$2:$A$2336,Table2[Heart Issues],"NOT FOUND")</calculatedColumnFormula>
    </tableColumn>
    <tableColumn id="8" xr3:uid="{74E1D69A-5D41-4D42-A80B-A9CD0126FEA5}" name="Any Transplants" totalsRowFunction="average" totalsRowDxfId="28">
      <calculatedColumnFormula array="1">_xlfn.XLOOKUP(A2,$A$2:$A$2336,Table2[Any Transplants],"NOT FOUND")</calculatedColumnFormula>
    </tableColumn>
    <tableColumn id="9" xr3:uid="{194A09B7-3A09-45CE-9863-E4BB20A11414}" name="Cancer history" totalsRowFunction="average" totalsRowDxfId="27">
      <calculatedColumnFormula array="1">_xlfn.XLOOKUP(A2,$A$2:$A$2336,Table2[Cancer history],"NOT FOUND")</calculatedColumnFormula>
    </tableColumn>
    <tableColumn id="10" xr3:uid="{CDF6BAAF-5E23-4531-83C3-C64888C34B21}" name="Month" totalsRowFunction="average" totalsRowDxfId="26">
      <calculatedColumnFormula>_xlfn.XLOOKUP(A2,Table3[customer_no],Table3[month],"NOT FOUND")</calculatedColumnFormula>
    </tableColumn>
    <tableColumn id="11" xr3:uid="{478A2C5D-1D88-4286-A693-E0E9626E8E2A}" name="Year" totalsRowFunction="average" dataDxfId="25" totalsRowDxfId="24">
      <calculatedColumnFormula>_xlfn.XLOOKUP(A2,Table3[customer_no],Table3[year_average],"NOT FOUND")</calculatedColumnFormula>
    </tableColumn>
    <tableColumn id="12" xr3:uid="{1DB07C6F-2B48-4A9C-8EEF-F700359F0594}" name="Date" totalsRowFunction="average" totalsRowDxfId="23">
      <calculatedColumnFormula array="1">_xlfn.XLOOKUP(A2,Table3[customer_no],'Hospitalisation Details'!$D$2:$D$2344,"NOT FOUND")</calculatedColumnFormula>
    </tableColumn>
    <tableColumn id="13" xr3:uid="{2E7BD977-5204-441C-839F-B9128CE3891E}" name="DD/MM/YYY" totalsRowFunction="average" dataDxfId="22" totalsRowDxfId="21">
      <calculatedColumnFormula>_xlfn.XLOOKUP(A2,Table3[customer_no],Table3[dd/mm/yy],"NOT FOUND")</calculatedColumnFormula>
    </tableColumn>
    <tableColumn id="14" xr3:uid="{C3DC69CF-8F0B-4792-874F-7909E1C873D3}" name="Age" totalsRowFunction="average" totalsRowDxfId="20">
      <calculatedColumnFormula>_xlfn.XLOOKUP(A2,Table3[customer_no],Table3[age],"NOT FOUND")</calculatedColumnFormula>
    </tableColumn>
    <tableColumn id="15" xr3:uid="{62B3C060-64DA-438C-9E74-7D69426F99C0}" name="Children" totalsRowFunction="average" totalsRowDxfId="19">
      <calculatedColumnFormula array="1">_xlfn.XLOOKUP(A2,Table3[customer_no],'Hospitalisation Details'!$E$2:$E$2344,"NOT FOUND")</calculatedColumnFormula>
    </tableColumn>
    <tableColumn id="16" xr3:uid="{7642286F-3288-409B-B317-395B08934CCC}" name="Hospital_tier" totalsRowFunction="average" totalsRowDxfId="18">
      <calculatedColumnFormula>_xlfn.XLOOKUP(A2,Table3[customer_no],Table3[hsplt_handled],"NOT FOUND")</calculatedColumnFormula>
    </tableColumn>
    <tableColumn id="17" xr3:uid="{7664387B-3D3E-4C6C-92D2-AF0179939E05}" name="City_tier" totalsRowFunction="average" totalsRowDxfId="17">
      <calculatedColumnFormula>_xlfn.XLOOKUP(A2,Table3[customer_no],Table3[city_handled],"NOT FOUND")</calculatedColumnFormula>
    </tableColumn>
    <tableColumn id="18" xr3:uid="{6CB523C5-A2DD-4200-80C0-EDE43E08C042}" name="state_id" totalsRowFunction="average" totalsRowDxfId="16">
      <calculatedColumnFormula>_xlfn.XLOOKUP(A2,Table3[customer_no],Table3[state_id],"NOT FOUND")</calculatedColumnFormula>
    </tableColumn>
    <tableColumn id="19" xr3:uid="{A832EDAF-91CA-40C8-BD61-FCDA50D04732}" name="charges" totalsRowFunction="average" dataDxfId="15" totalsRowDxfId="14">
      <calculatedColumnFormula array="1">_xlfn.XLOOKUP(A2,Table3[customer_no],'Hospitalisation Details'!$F$2:$F$2344,"NOT FOUND")</calculatedColumnFormula>
    </tableColumn>
    <tableColumn id="20" xr3:uid="{CE93C5A7-2A46-46D4-B24E-7A4A0BF2E631}" name="Weight_Status" totalsRowFunction="average" totalsRowDxfId="13">
      <calculatedColumnFormula>_xlfn.XLOOKUP(A2,Table2[Customer ID],Table2[BMI_category],"NOT FOUND")</calculatedColumnFormula>
    </tableColumn>
    <tableColumn id="21" xr3:uid="{43D947A9-1A21-419B-BCC0-B66AE07B3D17}" name="No.of.surgery" totalsRowFunction="average" dataDxfId="12" totalsRowDxfId="11">
      <calculatedColumnFormula>_xlfn.XLOOKUP(A2,Table2[Customer ID],Table2[no of surgery],"NOT FOUND")</calculatedColumnFormula>
    </tableColumn>
    <tableColumn id="22" xr3:uid="{3D55DEF4-EC67-4A1F-B368-07C650C2713F}" name="smoker" totalsRowFunction="average" totalsRowDxfId="10">
      <calculatedColumnFormula>_xlfn.XLOOKUP(A2,Table2[Customer ID],Table2[smoker_missing],"NOT FOUND")</calculatedColumnFormula>
    </tableColumn>
    <tableColumn id="23" xr3:uid="{A8F37EE7-F0F1-40CD-B3A0-3A637304ACD8}" name="Diabetes Level" totalsRowFunction="average" totalsRowDxfId="9">
      <calculatedColumnFormula>IF(F2&lt;5.7, "Normal", IF(AND(F2&gt;=5.7, F2&lt;=6.4), "Prediabetes", "Diabetes"))</calculatedColumnFormula>
    </tableColumn>
    <tableColumn id="24" xr3:uid="{01BCC0F6-A1A2-4CC3-AC66-22BE32C80CF6}" name="Sum" totalsRowDxfId="8">
      <calculatedColumnFormula>SUM(Table5[[#This Row],[Title]:[Diabetes Level]])</calculatedColumnFormula>
    </tableColumn>
  </tableColumns>
  <tableStyleInfo name="TableStyleLight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7F4C9C3-ABF4-43A5-85ED-C6D354DD3485}">
  <we:reference id="wa200008734" version="1.0.0.4" store="en-US" storeType="OMEX"/>
  <we:alternateReferences>
    <we:reference id="WA200008734" version="1.0.0.4" store="WA200008734" storeType="OMEX"/>
  </we:alternateReferences>
  <we:properties>
    <we:property name="elkar-uid" value="&quot;50fefb09-11a6-42bc-8a89-05666fb6cfca&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336"/>
  <sheetViews>
    <sheetView topLeftCell="A2291" workbookViewId="0">
      <selection activeCell="C2" sqref="C2"/>
    </sheetView>
  </sheetViews>
  <sheetFormatPr defaultRowHeight="15" x14ac:dyDescent="0.25"/>
  <cols>
    <col min="1" max="1" width="15.5703125" customWidth="1"/>
    <col min="2" max="2" width="37.42578125" bestFit="1" customWidth="1"/>
    <col min="3" max="3" width="10.7109375" style="15" customWidth="1"/>
    <col min="4" max="4" width="15.7109375" style="7" customWidth="1"/>
    <col min="5" max="5" width="15.28515625" style="7" customWidth="1"/>
    <col min="8" max="8" width="11" customWidth="1"/>
  </cols>
  <sheetData>
    <row r="1" spans="1:6" s="2" customFormat="1" ht="18.95" customHeight="1" x14ac:dyDescent="0.25">
      <c r="A1" s="4" t="s">
        <v>0</v>
      </c>
      <c r="B1" s="5" t="s">
        <v>2384</v>
      </c>
      <c r="C1" s="13" t="s">
        <v>4726</v>
      </c>
      <c r="D1" s="6" t="s">
        <v>4724</v>
      </c>
      <c r="E1" s="6" t="s">
        <v>4725</v>
      </c>
    </row>
    <row r="2" spans="1:6" ht="15.75" x14ac:dyDescent="0.25">
      <c r="A2" s="1" t="s">
        <v>2372</v>
      </c>
      <c r="B2" s="1" t="s">
        <v>2385</v>
      </c>
      <c r="C2" s="14" t="str">
        <f>LEFT(TRIM(MID(B2, FIND(",", B2)+1, 100)), FIND(" ", TRIM(MID(B2, FIND(",", B2)+1, 100)))-1)</f>
        <v>Ms.</v>
      </c>
      <c r="D2" s="7" t="str">
        <f>TRIM(RIGHT(TRIM(MID(B2, FIND(",", B2)+1, 99)),
     LEN(TRIM(MID(B2, FIND(",", B2)+1, 99))) -
     FIND(" ", TRIM(MID(B2, FIND(",", B2)+1, 99)))))</f>
        <v>Kelly</v>
      </c>
      <c r="E2" s="7" t="str">
        <f>LEFT(TRIM(B2), FIND(", ", TRIM(B2) &amp; " ") - 1)</f>
        <v>Hawks</v>
      </c>
      <c r="F2">
        <f>LEN(D2)</f>
        <v>5</v>
      </c>
    </row>
    <row r="3" spans="1:6" ht="15.75" x14ac:dyDescent="0.25">
      <c r="A3" s="1" t="s">
        <v>2371</v>
      </c>
      <c r="B3" s="1" t="s">
        <v>2386</v>
      </c>
      <c r="C3" s="14" t="str">
        <f t="shared" ref="C3:C66" si="0">LEFT(TRIM(MID(B3, FIND(",", B3)+1, 100)), FIND(" ", TRIM(MID(B3, FIND(",", B3)+1, 100)))-1)</f>
        <v>Mr.</v>
      </c>
      <c r="D3" s="7" t="str">
        <f t="shared" ref="D3:D66" si="1">TRIM(RIGHT(TRIM(MID(B3, FIND(",", B3)+1, 99)),
     LEN(TRIM(MID(B3, FIND(",", B3)+1, 99))) -
     FIND(" ", TRIM(MID(B3, FIND(",", B3)+1, 99)))))</f>
        <v>Matthew D</v>
      </c>
      <c r="E3" s="7" t="str">
        <f t="shared" ref="E3:E66" si="2">LEFT(TRIM(B3), FIND(", ", TRIM(B3) &amp; " ") - 1)</f>
        <v>Lehner</v>
      </c>
    </row>
    <row r="4" spans="1:6" ht="15.75" x14ac:dyDescent="0.25">
      <c r="A4" s="1" t="s">
        <v>2370</v>
      </c>
      <c r="B4" s="1" t="s">
        <v>2387</v>
      </c>
      <c r="C4" s="14" t="str">
        <f t="shared" si="0"/>
        <v>Mr.</v>
      </c>
      <c r="D4" s="7" t="str">
        <f t="shared" si="1"/>
        <v>Phil</v>
      </c>
      <c r="E4" s="7" t="str">
        <f t="shared" si="2"/>
        <v>Lu</v>
      </c>
    </row>
    <row r="5" spans="1:6" ht="15.75" x14ac:dyDescent="0.25">
      <c r="A5" s="1" t="s">
        <v>2369</v>
      </c>
      <c r="B5" s="1" t="s">
        <v>2388</v>
      </c>
      <c r="C5" s="14" t="str">
        <f t="shared" si="0"/>
        <v>Ms.</v>
      </c>
      <c r="D5" s="7" t="str">
        <f t="shared" si="1"/>
        <v>Kelsey</v>
      </c>
      <c r="E5" s="7" t="str">
        <f t="shared" si="2"/>
        <v>Osborne</v>
      </c>
    </row>
    <row r="6" spans="1:6" ht="15.75" x14ac:dyDescent="0.25">
      <c r="A6" s="1" t="s">
        <v>2368</v>
      </c>
      <c r="B6" s="1" t="s">
        <v>2389</v>
      </c>
      <c r="C6" s="14" t="str">
        <f t="shared" si="0"/>
        <v>Ms.</v>
      </c>
      <c r="D6" s="7" t="str">
        <f t="shared" si="1"/>
        <v>Kristyn</v>
      </c>
      <c r="E6" s="7" t="str">
        <f t="shared" si="2"/>
        <v>Kadala</v>
      </c>
    </row>
    <row r="7" spans="1:6" ht="15.75" x14ac:dyDescent="0.25">
      <c r="A7" s="1" t="s">
        <v>2367</v>
      </c>
      <c r="B7" s="1" t="s">
        <v>2390</v>
      </c>
      <c r="C7" s="14" t="str">
        <f t="shared" si="0"/>
        <v>Mr.</v>
      </c>
      <c r="D7" s="7" t="str">
        <f t="shared" si="1"/>
        <v>Russell B.</v>
      </c>
      <c r="E7" s="7" t="str">
        <f t="shared" si="2"/>
        <v>Baker</v>
      </c>
    </row>
    <row r="8" spans="1:6" ht="15.75" x14ac:dyDescent="0.25">
      <c r="A8" s="1" t="s">
        <v>2366</v>
      </c>
      <c r="B8" s="1" t="s">
        <v>2391</v>
      </c>
      <c r="C8" s="14" t="str">
        <f t="shared" si="0"/>
        <v>Mr.</v>
      </c>
      <c r="D8" s="7" t="str">
        <f t="shared" si="1"/>
        <v>Scott</v>
      </c>
      <c r="E8" s="7" t="str">
        <f t="shared" si="2"/>
        <v>Macpherson</v>
      </c>
    </row>
    <row r="9" spans="1:6" ht="15.75" x14ac:dyDescent="0.25">
      <c r="A9" s="1" t="s">
        <v>2365</v>
      </c>
      <c r="B9" s="1" t="s">
        <v>2392</v>
      </c>
      <c r="C9" s="14" t="str">
        <f t="shared" si="0"/>
        <v>Mr.</v>
      </c>
      <c r="D9" s="7" t="str">
        <f t="shared" si="1"/>
        <v>Stephen</v>
      </c>
      <c r="E9" s="7" t="str">
        <f t="shared" si="2"/>
        <v>Hallman</v>
      </c>
    </row>
    <row r="10" spans="1:6" ht="15.75" x14ac:dyDescent="0.25">
      <c r="A10" s="1" t="s">
        <v>2364</v>
      </c>
      <c r="B10" s="1" t="s">
        <v>2393</v>
      </c>
      <c r="C10" s="14" t="str">
        <f t="shared" si="0"/>
        <v>Mr.</v>
      </c>
      <c r="D10" s="7" t="str">
        <f t="shared" si="1"/>
        <v>Patrick R.</v>
      </c>
      <c r="E10" s="7" t="str">
        <f t="shared" si="2"/>
        <v>Moran</v>
      </c>
    </row>
    <row r="11" spans="1:6" ht="15.75" x14ac:dyDescent="0.25">
      <c r="A11" s="1" t="s">
        <v>2363</v>
      </c>
      <c r="B11" s="1" t="s">
        <v>2394</v>
      </c>
      <c r="C11" s="14" t="str">
        <f t="shared" si="0"/>
        <v>Ms.</v>
      </c>
      <c r="D11" s="7" t="str">
        <f t="shared" si="1"/>
        <v>Brooke N.</v>
      </c>
      <c r="E11" s="7" t="str">
        <f t="shared" si="2"/>
        <v>Benner</v>
      </c>
    </row>
    <row r="12" spans="1:6" ht="15.75" x14ac:dyDescent="0.25">
      <c r="A12" s="1" t="s">
        <v>2362</v>
      </c>
      <c r="B12" s="1" t="s">
        <v>2395</v>
      </c>
      <c r="C12" s="14" t="str">
        <f t="shared" si="0"/>
        <v>Ms.</v>
      </c>
      <c r="D12" s="7" t="str">
        <f t="shared" si="1"/>
        <v>Paola Andrea</v>
      </c>
      <c r="E12" s="7" t="str">
        <f t="shared" si="2"/>
        <v>Fierro Vargas</v>
      </c>
    </row>
    <row r="13" spans="1:6" ht="15.75" x14ac:dyDescent="0.25">
      <c r="A13" s="1" t="s">
        <v>2361</v>
      </c>
      <c r="B13" s="1" t="s">
        <v>2396</v>
      </c>
      <c r="C13" s="14" t="str">
        <f t="shared" si="0"/>
        <v>Mr.</v>
      </c>
      <c r="D13" s="7" t="str">
        <f t="shared" si="1"/>
        <v>David</v>
      </c>
      <c r="E13" s="7" t="str">
        <f t="shared" si="2"/>
        <v>Franz</v>
      </c>
    </row>
    <row r="14" spans="1:6" ht="15.75" x14ac:dyDescent="0.25">
      <c r="A14" s="1" t="s">
        <v>2360</v>
      </c>
      <c r="B14" s="1" t="s">
        <v>2397</v>
      </c>
      <c r="C14" s="14" t="str">
        <f t="shared" si="0"/>
        <v>Mr.</v>
      </c>
      <c r="D14" s="7" t="str">
        <f t="shared" si="1"/>
        <v>Wade</v>
      </c>
      <c r="E14" s="7" t="str">
        <f t="shared" si="2"/>
        <v>Foster</v>
      </c>
    </row>
    <row r="15" spans="1:6" ht="15.75" x14ac:dyDescent="0.25">
      <c r="A15" s="1" t="s">
        <v>2359</v>
      </c>
      <c r="B15" s="1" t="s">
        <v>2398</v>
      </c>
      <c r="C15" s="14" t="str">
        <f t="shared" si="0"/>
        <v>Mr.</v>
      </c>
      <c r="D15" s="7" t="str">
        <f t="shared" si="1"/>
        <v>Franklin</v>
      </c>
      <c r="E15" s="7" t="str">
        <f t="shared" si="2"/>
        <v>Tenorio</v>
      </c>
    </row>
    <row r="16" spans="1:6" ht="15.75" x14ac:dyDescent="0.25">
      <c r="A16" s="1" t="s">
        <v>2358</v>
      </c>
      <c r="B16" s="1" t="s">
        <v>2399</v>
      </c>
      <c r="C16" s="14" t="str">
        <f t="shared" si="0"/>
        <v>Ms.</v>
      </c>
      <c r="D16" s="7" t="str">
        <f t="shared" si="1"/>
        <v>Leilani M.</v>
      </c>
      <c r="E16" s="7" t="str">
        <f t="shared" si="2"/>
        <v>Rios</v>
      </c>
    </row>
    <row r="17" spans="1:5" ht="15.75" x14ac:dyDescent="0.25">
      <c r="A17" s="1" t="s">
        <v>2357</v>
      </c>
      <c r="B17" s="1" t="s">
        <v>2400</v>
      </c>
      <c r="C17" s="14" t="str">
        <f t="shared" si="0"/>
        <v>Mr.</v>
      </c>
      <c r="D17" s="7" t="str">
        <f t="shared" si="1"/>
        <v>Philippe</v>
      </c>
      <c r="E17" s="7" t="str">
        <f t="shared" si="2"/>
        <v>Viau-Dupuis</v>
      </c>
    </row>
    <row r="18" spans="1:5" ht="15.75" x14ac:dyDescent="0.25">
      <c r="A18" s="1" t="s">
        <v>2356</v>
      </c>
      <c r="B18" s="1" t="s">
        <v>2401</v>
      </c>
      <c r="C18" s="14" t="str">
        <f t="shared" si="0"/>
        <v>Ms.</v>
      </c>
      <c r="D18" s="7" t="str">
        <f t="shared" si="1"/>
        <v>Jennifer A.</v>
      </c>
      <c r="E18" s="7" t="str">
        <f t="shared" si="2"/>
        <v>Cronin</v>
      </c>
    </row>
    <row r="19" spans="1:5" ht="15.75" x14ac:dyDescent="0.25">
      <c r="A19" s="1" t="s">
        <v>2355</v>
      </c>
      <c r="B19" s="1" t="s">
        <v>2402</v>
      </c>
      <c r="C19" s="14" t="str">
        <f t="shared" si="0"/>
        <v>Ms.</v>
      </c>
      <c r="D19" s="7" t="str">
        <f t="shared" si="1"/>
        <v>Christina M.</v>
      </c>
      <c r="E19" s="7" t="str">
        <f t="shared" si="2"/>
        <v>Noordstar</v>
      </c>
    </row>
    <row r="20" spans="1:5" ht="15.75" x14ac:dyDescent="0.25">
      <c r="A20" s="1" t="s">
        <v>2354</v>
      </c>
      <c r="B20" s="1" t="s">
        <v>2403</v>
      </c>
      <c r="C20" s="14" t="str">
        <f t="shared" si="0"/>
        <v>Mr.</v>
      </c>
      <c r="D20" s="7" t="str">
        <f t="shared" si="1"/>
        <v>Said Sr.</v>
      </c>
      <c r="E20" s="7" t="str">
        <f t="shared" si="2"/>
        <v>Boudalia</v>
      </c>
    </row>
    <row r="21" spans="1:5" ht="15.75" x14ac:dyDescent="0.25">
      <c r="A21" s="1" t="s">
        <v>2353</v>
      </c>
      <c r="B21" s="1" t="s">
        <v>2404</v>
      </c>
      <c r="C21" s="14" t="str">
        <f t="shared" si="0"/>
        <v>Mr.</v>
      </c>
      <c r="D21" s="7" t="str">
        <f t="shared" si="1"/>
        <v>John</v>
      </c>
      <c r="E21" s="7" t="str">
        <f t="shared" si="2"/>
        <v>Flor</v>
      </c>
    </row>
    <row r="22" spans="1:5" ht="15.75" x14ac:dyDescent="0.25">
      <c r="A22" s="1" t="s">
        <v>2352</v>
      </c>
      <c r="B22" s="1" t="s">
        <v>2405</v>
      </c>
      <c r="C22" s="14" t="str">
        <f t="shared" si="0"/>
        <v>Mr.</v>
      </c>
      <c r="D22" s="7" t="str">
        <f t="shared" si="1"/>
        <v>Myles</v>
      </c>
      <c r="E22" s="7" t="str">
        <f t="shared" si="2"/>
        <v>Fennon</v>
      </c>
    </row>
    <row r="23" spans="1:5" ht="15.75" x14ac:dyDescent="0.25">
      <c r="A23" s="1" t="s">
        <v>2351</v>
      </c>
      <c r="B23" s="1" t="s">
        <v>2406</v>
      </c>
      <c r="C23" s="14" t="str">
        <f t="shared" si="0"/>
        <v>Ms.</v>
      </c>
      <c r="D23" s="7" t="str">
        <f t="shared" si="1"/>
        <v>Madelyn C</v>
      </c>
      <c r="E23" s="7" t="str">
        <f t="shared" si="2"/>
        <v>Hribar</v>
      </c>
    </row>
    <row r="24" spans="1:5" ht="15.75" x14ac:dyDescent="0.25">
      <c r="A24" s="1" t="s">
        <v>2350</v>
      </c>
      <c r="B24" s="1" t="s">
        <v>2407</v>
      </c>
      <c r="C24" s="14" t="str">
        <f t="shared" si="0"/>
        <v>Ms.</v>
      </c>
      <c r="D24" s="7" t="str">
        <f t="shared" si="1"/>
        <v>Nicole</v>
      </c>
      <c r="E24" s="7" t="str">
        <f t="shared" si="2"/>
        <v>Tassello</v>
      </c>
    </row>
    <row r="25" spans="1:5" ht="15.75" x14ac:dyDescent="0.25">
      <c r="A25" s="1" t="s">
        <v>2349</v>
      </c>
      <c r="B25" s="1" t="s">
        <v>2408</v>
      </c>
      <c r="C25" s="14" t="str">
        <f t="shared" si="0"/>
        <v>Mr.</v>
      </c>
      <c r="D25" s="7" t="str">
        <f t="shared" si="1"/>
        <v>Eric A.</v>
      </c>
      <c r="E25" s="7" t="str">
        <f t="shared" si="2"/>
        <v>Mauricette</v>
      </c>
    </row>
    <row r="26" spans="1:5" ht="15.75" x14ac:dyDescent="0.25">
      <c r="A26" s="1" t="s">
        <v>2348</v>
      </c>
      <c r="B26" s="1" t="s">
        <v>2409</v>
      </c>
      <c r="C26" s="14" t="str">
        <f t="shared" si="0"/>
        <v>Mr.</v>
      </c>
      <c r="D26" s="7" t="str">
        <f t="shared" si="1"/>
        <v>Emiliano I.</v>
      </c>
      <c r="E26" s="7" t="str">
        <f t="shared" si="2"/>
        <v>Garcia</v>
      </c>
    </row>
    <row r="27" spans="1:5" ht="15.75" x14ac:dyDescent="0.25">
      <c r="A27" s="1" t="s">
        <v>2347</v>
      </c>
      <c r="B27" s="1" t="s">
        <v>2410</v>
      </c>
      <c r="C27" s="14" t="str">
        <f t="shared" si="0"/>
        <v>Mr.</v>
      </c>
      <c r="D27" s="7" t="str">
        <f t="shared" si="1"/>
        <v>Adam</v>
      </c>
      <c r="E27" s="7" t="str">
        <f t="shared" si="2"/>
        <v>Airoldi</v>
      </c>
    </row>
    <row r="28" spans="1:5" ht="15.75" x14ac:dyDescent="0.25">
      <c r="A28" s="1" t="s">
        <v>2346</v>
      </c>
      <c r="B28" s="1" t="s">
        <v>2411</v>
      </c>
      <c r="C28" s="14" t="str">
        <f t="shared" si="0"/>
        <v>Mr.</v>
      </c>
      <c r="D28" s="7" t="str">
        <f t="shared" si="1"/>
        <v>Zach</v>
      </c>
      <c r="E28" s="7" t="str">
        <f t="shared" si="2"/>
        <v>Cater-Cyker</v>
      </c>
    </row>
    <row r="29" spans="1:5" ht="15.75" x14ac:dyDescent="0.25">
      <c r="A29" s="1" t="s">
        <v>2345</v>
      </c>
      <c r="B29" s="1" t="s">
        <v>2412</v>
      </c>
      <c r="C29" s="14" t="str">
        <f t="shared" si="0"/>
        <v>Ms.</v>
      </c>
      <c r="D29" s="7" t="str">
        <f t="shared" si="1"/>
        <v>Stephanie W.</v>
      </c>
      <c r="E29" s="7" t="str">
        <f t="shared" si="2"/>
        <v>Hamm</v>
      </c>
    </row>
    <row r="30" spans="1:5" ht="15.75" x14ac:dyDescent="0.25">
      <c r="A30" s="1" t="s">
        <v>2344</v>
      </c>
      <c r="B30" s="1" t="s">
        <v>2413</v>
      </c>
      <c r="C30" s="14" t="str">
        <f t="shared" si="0"/>
        <v>Mr.</v>
      </c>
      <c r="D30" s="7" t="str">
        <f t="shared" si="1"/>
        <v>Stephen</v>
      </c>
      <c r="E30" s="7" t="str">
        <f t="shared" si="2"/>
        <v>Cox</v>
      </c>
    </row>
    <row r="31" spans="1:5" ht="15.75" x14ac:dyDescent="0.25">
      <c r="A31" s="1" t="s">
        <v>2343</v>
      </c>
      <c r="B31" s="1" t="s">
        <v>2414</v>
      </c>
      <c r="C31" s="14" t="str">
        <f t="shared" si="0"/>
        <v>Ms.</v>
      </c>
      <c r="D31" s="7" t="str">
        <f t="shared" si="1"/>
        <v>Natalie</v>
      </c>
      <c r="E31" s="7" t="str">
        <f t="shared" si="2"/>
        <v>Sachrajda</v>
      </c>
    </row>
    <row r="32" spans="1:5" ht="15.75" x14ac:dyDescent="0.25">
      <c r="A32" s="1" t="s">
        <v>2342</v>
      </c>
      <c r="B32" s="1" t="s">
        <v>2415</v>
      </c>
      <c r="C32" s="14" t="str">
        <f t="shared" si="0"/>
        <v>Ms.</v>
      </c>
      <c r="D32" s="7" t="str">
        <f t="shared" si="1"/>
        <v>Nicole J.</v>
      </c>
      <c r="E32" s="7" t="str">
        <f t="shared" si="2"/>
        <v>Gareri</v>
      </c>
    </row>
    <row r="33" spans="1:5" ht="15.75" x14ac:dyDescent="0.25">
      <c r="A33" s="1" t="s">
        <v>2341</v>
      </c>
      <c r="B33" s="1" t="s">
        <v>2416</v>
      </c>
      <c r="C33" s="14" t="str">
        <f t="shared" si="0"/>
        <v>Mr.</v>
      </c>
      <c r="D33" s="7" t="str">
        <f t="shared" si="1"/>
        <v>Jefferson D</v>
      </c>
      <c r="E33" s="7" t="str">
        <f t="shared" si="2"/>
        <v>Welch</v>
      </c>
    </row>
    <row r="34" spans="1:5" ht="15.75" x14ac:dyDescent="0.25">
      <c r="A34" s="1" t="s">
        <v>2340</v>
      </c>
      <c r="B34" s="1" t="s">
        <v>2417</v>
      </c>
      <c r="C34" s="14" t="str">
        <f t="shared" si="0"/>
        <v>Mr.</v>
      </c>
      <c r="D34" s="7" t="str">
        <f t="shared" si="1"/>
        <v>Brendan D.</v>
      </c>
      <c r="E34" s="7" t="str">
        <f t="shared" si="2"/>
        <v>Prindiville</v>
      </c>
    </row>
    <row r="35" spans="1:5" ht="15.75" x14ac:dyDescent="0.25">
      <c r="A35" s="1" t="s">
        <v>2339</v>
      </c>
      <c r="B35" s="1" t="s">
        <v>2418</v>
      </c>
      <c r="C35" s="14" t="str">
        <f t="shared" si="0"/>
        <v>Ms.</v>
      </c>
      <c r="D35" s="7" t="str">
        <f t="shared" si="1"/>
        <v>Courtney</v>
      </c>
      <c r="E35" s="7" t="str">
        <f t="shared" si="2"/>
        <v>Kincaid</v>
      </c>
    </row>
    <row r="36" spans="1:5" ht="15.75" x14ac:dyDescent="0.25">
      <c r="A36" s="1" t="s">
        <v>2338</v>
      </c>
      <c r="B36" s="1" t="s">
        <v>2419</v>
      </c>
      <c r="C36" s="14" t="str">
        <f t="shared" si="0"/>
        <v>Ms.</v>
      </c>
      <c r="D36" s="7" t="str">
        <f t="shared" si="1"/>
        <v>Sydney L.</v>
      </c>
      <c r="E36" s="7" t="str">
        <f t="shared" si="2"/>
        <v>Bruestle</v>
      </c>
    </row>
    <row r="37" spans="1:5" ht="15.75" x14ac:dyDescent="0.25">
      <c r="A37" s="1" t="s">
        <v>2337</v>
      </c>
      <c r="B37" s="1" t="s">
        <v>2420</v>
      </c>
      <c r="C37" s="14" t="str">
        <f t="shared" si="0"/>
        <v>Mr.</v>
      </c>
      <c r="D37" s="7" t="str">
        <f t="shared" si="1"/>
        <v>Julien</v>
      </c>
      <c r="E37" s="7" t="str">
        <f t="shared" si="2"/>
        <v>Lachance</v>
      </c>
    </row>
    <row r="38" spans="1:5" ht="15.75" x14ac:dyDescent="0.25">
      <c r="A38" s="1" t="s">
        <v>2336</v>
      </c>
      <c r="B38" s="1" t="s">
        <v>2421</v>
      </c>
      <c r="C38" s="14" t="str">
        <f t="shared" si="0"/>
        <v>Mr.</v>
      </c>
      <c r="D38" s="7" t="str">
        <f t="shared" si="1"/>
        <v>Ryan M</v>
      </c>
      <c r="E38" s="7" t="str">
        <f t="shared" si="2"/>
        <v>Eason</v>
      </c>
    </row>
    <row r="39" spans="1:5" ht="15.75" x14ac:dyDescent="0.25">
      <c r="A39" s="1" t="s">
        <v>2335</v>
      </c>
      <c r="B39" s="1" t="s">
        <v>2422</v>
      </c>
      <c r="C39" s="14" t="str">
        <f t="shared" si="0"/>
        <v>Ms.</v>
      </c>
      <c r="D39" s="7" t="str">
        <f t="shared" si="1"/>
        <v>Anna H.</v>
      </c>
      <c r="E39" s="7" t="str">
        <f t="shared" si="2"/>
        <v>Grummon</v>
      </c>
    </row>
    <row r="40" spans="1:5" ht="15.75" x14ac:dyDescent="0.25">
      <c r="A40" s="1" t="s">
        <v>2334</v>
      </c>
      <c r="B40" s="1" t="s">
        <v>2423</v>
      </c>
      <c r="C40" s="14" t="str">
        <f t="shared" si="0"/>
        <v>Ms.</v>
      </c>
      <c r="D40" s="7" t="str">
        <f t="shared" si="1"/>
        <v>Samantha</v>
      </c>
      <c r="E40" s="7" t="str">
        <f t="shared" si="2"/>
        <v>Vanwechel</v>
      </c>
    </row>
    <row r="41" spans="1:5" ht="15.75" x14ac:dyDescent="0.25">
      <c r="A41" s="1" t="s">
        <v>2333</v>
      </c>
      <c r="B41" s="1" t="s">
        <v>2424</v>
      </c>
      <c r="C41" s="14" t="str">
        <f t="shared" si="0"/>
        <v>Mr.</v>
      </c>
      <c r="D41" s="7" t="str">
        <f t="shared" si="1"/>
        <v>Robert</v>
      </c>
      <c r="E41" s="7" t="str">
        <f t="shared" si="2"/>
        <v>Fisher</v>
      </c>
    </row>
    <row r="42" spans="1:5" ht="15.75" x14ac:dyDescent="0.25">
      <c r="A42" s="1" t="s">
        <v>2332</v>
      </c>
      <c r="B42" s="1" t="s">
        <v>2425</v>
      </c>
      <c r="C42" s="14" t="str">
        <f t="shared" si="0"/>
        <v>Mr.</v>
      </c>
      <c r="D42" s="7" t="str">
        <f t="shared" si="1"/>
        <v>James R.</v>
      </c>
      <c r="E42" s="7" t="str">
        <f t="shared" si="2"/>
        <v>Jenkins</v>
      </c>
    </row>
    <row r="43" spans="1:5" ht="15.75" x14ac:dyDescent="0.25">
      <c r="A43" s="1" t="s">
        <v>2331</v>
      </c>
      <c r="B43" s="1" t="s">
        <v>2426</v>
      </c>
      <c r="C43" s="14" t="str">
        <f t="shared" si="0"/>
        <v>Ms.</v>
      </c>
      <c r="D43" s="7" t="str">
        <f t="shared" si="1"/>
        <v>Roseann</v>
      </c>
      <c r="E43" s="7" t="str">
        <f t="shared" si="2"/>
        <v>Peters</v>
      </c>
    </row>
    <row r="44" spans="1:5" ht="15.75" x14ac:dyDescent="0.25">
      <c r="A44" s="1" t="s">
        <v>2330</v>
      </c>
      <c r="B44" s="1" t="s">
        <v>2427</v>
      </c>
      <c r="C44" s="14" t="str">
        <f t="shared" si="0"/>
        <v>Ms.</v>
      </c>
      <c r="D44" s="7" t="str">
        <f t="shared" si="1"/>
        <v>Nicole</v>
      </c>
      <c r="E44" s="7" t="str">
        <f t="shared" si="2"/>
        <v>Aha</v>
      </c>
    </row>
    <row r="45" spans="1:5" ht="15.75" x14ac:dyDescent="0.25">
      <c r="A45" s="1" t="s">
        <v>2329</v>
      </c>
      <c r="B45" s="1" t="s">
        <v>2428</v>
      </c>
      <c r="C45" s="14" t="str">
        <f t="shared" si="0"/>
        <v>Mr.</v>
      </c>
      <c r="D45" s="7" t="str">
        <f t="shared" si="1"/>
        <v>Spencer</v>
      </c>
      <c r="E45" s="7" t="str">
        <f t="shared" si="2"/>
        <v>McElwain</v>
      </c>
    </row>
    <row r="46" spans="1:5" ht="15.75" x14ac:dyDescent="0.25">
      <c r="A46" s="1" t="s">
        <v>2328</v>
      </c>
      <c r="B46" s="1" t="s">
        <v>2429</v>
      </c>
      <c r="C46" s="14" t="str">
        <f t="shared" si="0"/>
        <v>Mr.</v>
      </c>
      <c r="D46" s="7" t="str">
        <f t="shared" si="1"/>
        <v>Eric W</v>
      </c>
      <c r="E46" s="7" t="str">
        <f t="shared" si="2"/>
        <v>Januszewski</v>
      </c>
    </row>
    <row r="47" spans="1:5" ht="15.75" x14ac:dyDescent="0.25">
      <c r="A47" s="1" t="s">
        <v>2327</v>
      </c>
      <c r="B47" s="1" t="s">
        <v>2430</v>
      </c>
      <c r="C47" s="14" t="str">
        <f t="shared" si="0"/>
        <v>Ms.</v>
      </c>
      <c r="D47" s="7" t="str">
        <f t="shared" si="1"/>
        <v>Brianna L</v>
      </c>
      <c r="E47" s="7" t="str">
        <f t="shared" si="2"/>
        <v>Rohne</v>
      </c>
    </row>
    <row r="48" spans="1:5" ht="15.75" x14ac:dyDescent="0.25">
      <c r="A48" s="1" t="s">
        <v>2326</v>
      </c>
      <c r="B48" s="1" t="s">
        <v>2431</v>
      </c>
      <c r="C48" s="14" t="str">
        <f t="shared" si="0"/>
        <v>Mr.</v>
      </c>
      <c r="D48" s="7" t="str">
        <f t="shared" si="1"/>
        <v>Thomas J.</v>
      </c>
      <c r="E48" s="7" t="str">
        <f t="shared" si="2"/>
        <v>O'Grady</v>
      </c>
    </row>
    <row r="49" spans="1:5" ht="15.75" x14ac:dyDescent="0.25">
      <c r="A49" s="1" t="s">
        <v>2325</v>
      </c>
      <c r="B49" s="1" t="s">
        <v>2432</v>
      </c>
      <c r="C49" s="14" t="str">
        <f t="shared" si="0"/>
        <v>Ms.</v>
      </c>
      <c r="D49" s="7" t="str">
        <f t="shared" si="1"/>
        <v>Melissa L</v>
      </c>
      <c r="E49" s="7" t="str">
        <f t="shared" si="2"/>
        <v>Peters</v>
      </c>
    </row>
    <row r="50" spans="1:5" ht="15.75" x14ac:dyDescent="0.25">
      <c r="A50" s="1" t="s">
        <v>2324</v>
      </c>
      <c r="B50" s="1" t="s">
        <v>2433</v>
      </c>
      <c r="C50" s="14" t="str">
        <f t="shared" si="0"/>
        <v>Mr.</v>
      </c>
      <c r="D50" s="7" t="str">
        <f t="shared" si="1"/>
        <v>Flavio</v>
      </c>
      <c r="E50" s="7" t="str">
        <f t="shared" si="2"/>
        <v>De Simone</v>
      </c>
    </row>
    <row r="51" spans="1:5" ht="15.75" x14ac:dyDescent="0.25">
      <c r="A51" s="1" t="s">
        <v>2323</v>
      </c>
      <c r="B51" s="1" t="s">
        <v>2434</v>
      </c>
      <c r="C51" s="14" t="str">
        <f t="shared" si="0"/>
        <v>Mr.</v>
      </c>
      <c r="D51" s="7" t="str">
        <f t="shared" si="1"/>
        <v>Ryan</v>
      </c>
      <c r="E51" s="7" t="str">
        <f t="shared" si="2"/>
        <v>Beckett</v>
      </c>
    </row>
    <row r="52" spans="1:5" ht="15.75" x14ac:dyDescent="0.25">
      <c r="A52" s="1" t="s">
        <v>2322</v>
      </c>
      <c r="B52" s="1" t="s">
        <v>2435</v>
      </c>
      <c r="C52" s="14" t="str">
        <f t="shared" si="0"/>
        <v>Mr.</v>
      </c>
      <c r="D52" s="7" t="str">
        <f t="shared" si="1"/>
        <v>Anthony J.</v>
      </c>
      <c r="E52" s="7" t="str">
        <f t="shared" si="2"/>
        <v>Sobrilsky</v>
      </c>
    </row>
    <row r="53" spans="1:5" ht="15.75" x14ac:dyDescent="0.25">
      <c r="A53" s="1" t="s">
        <v>2321</v>
      </c>
      <c r="B53" s="1" t="s">
        <v>2436</v>
      </c>
      <c r="C53" s="14" t="str">
        <f t="shared" si="0"/>
        <v>Ms.</v>
      </c>
      <c r="D53" s="7" t="str">
        <f t="shared" si="1"/>
        <v>Alex</v>
      </c>
      <c r="E53" s="7" t="str">
        <f t="shared" si="2"/>
        <v>Wang</v>
      </c>
    </row>
    <row r="54" spans="1:5" ht="15.75" x14ac:dyDescent="0.25">
      <c r="A54" s="1" t="s">
        <v>2320</v>
      </c>
      <c r="B54" s="1" t="s">
        <v>2437</v>
      </c>
      <c r="C54" s="14" t="str">
        <f t="shared" si="0"/>
        <v>Mr.</v>
      </c>
      <c r="D54" s="7" t="str">
        <f t="shared" si="1"/>
        <v>David</v>
      </c>
      <c r="E54" s="7" t="str">
        <f t="shared" si="2"/>
        <v>Campa</v>
      </c>
    </row>
    <row r="55" spans="1:5" ht="15.75" x14ac:dyDescent="0.25">
      <c r="A55" s="1" t="s">
        <v>2319</v>
      </c>
      <c r="B55" s="1" t="s">
        <v>2438</v>
      </c>
      <c r="C55" s="14" t="str">
        <f t="shared" si="0"/>
        <v>Mr.</v>
      </c>
      <c r="D55" s="7" t="str">
        <f t="shared" si="1"/>
        <v>Andrew B</v>
      </c>
      <c r="E55" s="7" t="str">
        <f t="shared" si="2"/>
        <v>Clifford</v>
      </c>
    </row>
    <row r="56" spans="1:5" ht="15.75" x14ac:dyDescent="0.25">
      <c r="A56" s="1" t="s">
        <v>2318</v>
      </c>
      <c r="B56" s="1" t="s">
        <v>2439</v>
      </c>
      <c r="C56" s="14" t="str">
        <f t="shared" si="0"/>
        <v>Ms.</v>
      </c>
      <c r="D56" s="7" t="str">
        <f t="shared" si="1"/>
        <v>Dara E</v>
      </c>
      <c r="E56" s="7" t="str">
        <f t="shared" si="2"/>
        <v>Dalmata</v>
      </c>
    </row>
    <row r="57" spans="1:5" ht="15.75" x14ac:dyDescent="0.25">
      <c r="A57" s="1" t="s">
        <v>2317</v>
      </c>
      <c r="B57" s="1" t="s">
        <v>2440</v>
      </c>
      <c r="C57" s="14" t="str">
        <f t="shared" si="0"/>
        <v>Ms.</v>
      </c>
      <c r="D57" s="7" t="str">
        <f t="shared" si="1"/>
        <v>Inna</v>
      </c>
      <c r="E57" s="7" t="str">
        <f t="shared" si="2"/>
        <v>Vishik</v>
      </c>
    </row>
    <row r="58" spans="1:5" ht="15.75" x14ac:dyDescent="0.25">
      <c r="A58" s="1" t="s">
        <v>2316</v>
      </c>
      <c r="B58" s="1" t="s">
        <v>2441</v>
      </c>
      <c r="C58" s="14" t="str">
        <f t="shared" si="0"/>
        <v>Mr.</v>
      </c>
      <c r="D58" s="7" t="str">
        <f t="shared" si="1"/>
        <v>Ari</v>
      </c>
      <c r="E58" s="7" t="str">
        <f t="shared" si="2"/>
        <v>Schorr</v>
      </c>
    </row>
    <row r="59" spans="1:5" ht="15.75" x14ac:dyDescent="0.25">
      <c r="A59" s="1" t="s">
        <v>2315</v>
      </c>
      <c r="B59" s="1" t="s">
        <v>2442</v>
      </c>
      <c r="C59" s="14" t="str">
        <f t="shared" si="0"/>
        <v>Ms.</v>
      </c>
      <c r="D59" s="7" t="str">
        <f t="shared" si="1"/>
        <v>Lindsey</v>
      </c>
      <c r="E59" s="7" t="str">
        <f t="shared" si="2"/>
        <v>Lusardi</v>
      </c>
    </row>
    <row r="60" spans="1:5" ht="15.75" x14ac:dyDescent="0.25">
      <c r="A60" s="1" t="s">
        <v>2314</v>
      </c>
      <c r="B60" s="1" t="s">
        <v>2443</v>
      </c>
      <c r="C60" s="14" t="str">
        <f t="shared" si="0"/>
        <v>Mr.</v>
      </c>
      <c r="D60" s="7" t="str">
        <f t="shared" si="1"/>
        <v>Kenny</v>
      </c>
      <c r="E60" s="7" t="str">
        <f t="shared" si="2"/>
        <v>Rayner</v>
      </c>
    </row>
    <row r="61" spans="1:5" ht="15.75" x14ac:dyDescent="0.25">
      <c r="A61" s="1" t="s">
        <v>2313</v>
      </c>
      <c r="B61" s="1" t="s">
        <v>2444</v>
      </c>
      <c r="C61" s="14" t="str">
        <f t="shared" si="0"/>
        <v>Ms.</v>
      </c>
      <c r="D61" s="7" t="str">
        <f t="shared" si="1"/>
        <v>Louise</v>
      </c>
      <c r="E61" s="7" t="str">
        <f t="shared" si="2"/>
        <v>Voghel</v>
      </c>
    </row>
    <row r="62" spans="1:5" ht="15.75" x14ac:dyDescent="0.25">
      <c r="A62" s="1" t="s">
        <v>2312</v>
      </c>
      <c r="B62" s="1" t="s">
        <v>2445</v>
      </c>
      <c r="C62" s="14" t="str">
        <f t="shared" si="0"/>
        <v>Mr.</v>
      </c>
      <c r="D62" s="7" t="str">
        <f t="shared" si="1"/>
        <v>Cameron</v>
      </c>
      <c r="E62" s="7" t="str">
        <f t="shared" si="2"/>
        <v>Rieth</v>
      </c>
    </row>
    <row r="63" spans="1:5" ht="15.75" x14ac:dyDescent="0.25">
      <c r="A63" s="1" t="s">
        <v>2311</v>
      </c>
      <c r="B63" s="1" t="s">
        <v>2446</v>
      </c>
      <c r="C63" s="14" t="str">
        <f t="shared" si="0"/>
        <v>Ms.</v>
      </c>
      <c r="D63" s="7" t="str">
        <f t="shared" si="1"/>
        <v>Katie T.</v>
      </c>
      <c r="E63" s="7" t="str">
        <f t="shared" si="2"/>
        <v>Gollotto</v>
      </c>
    </row>
    <row r="64" spans="1:5" ht="15.75" x14ac:dyDescent="0.25">
      <c r="A64" s="1" t="s">
        <v>2310</v>
      </c>
      <c r="B64" s="1" t="s">
        <v>2447</v>
      </c>
      <c r="C64" s="14" t="str">
        <f t="shared" si="0"/>
        <v>Ms.</v>
      </c>
      <c r="D64" s="7" t="str">
        <f t="shared" si="1"/>
        <v>Casey</v>
      </c>
      <c r="E64" s="7" t="str">
        <f t="shared" si="2"/>
        <v>Dunn</v>
      </c>
    </row>
    <row r="65" spans="1:5" ht="15.75" x14ac:dyDescent="0.25">
      <c r="A65" s="1" t="s">
        <v>2309</v>
      </c>
      <c r="B65" s="1" t="s">
        <v>2448</v>
      </c>
      <c r="C65" s="14" t="str">
        <f t="shared" si="0"/>
        <v>Mr.</v>
      </c>
      <c r="D65" s="7" t="str">
        <f t="shared" si="1"/>
        <v>David</v>
      </c>
      <c r="E65" s="7" t="str">
        <f t="shared" si="2"/>
        <v>Blitzer</v>
      </c>
    </row>
    <row r="66" spans="1:5" ht="15.75" x14ac:dyDescent="0.25">
      <c r="A66" s="1" t="s">
        <v>2308</v>
      </c>
      <c r="B66" s="1" t="s">
        <v>2449</v>
      </c>
      <c r="C66" s="14" t="str">
        <f t="shared" si="0"/>
        <v>Mr.</v>
      </c>
      <c r="D66" s="7" t="str">
        <f t="shared" si="1"/>
        <v>Bryson C.</v>
      </c>
      <c r="E66" s="7" t="str">
        <f t="shared" si="2"/>
        <v>Smith</v>
      </c>
    </row>
    <row r="67" spans="1:5" ht="15.75" x14ac:dyDescent="0.25">
      <c r="A67" s="1" t="s">
        <v>2307</v>
      </c>
      <c r="B67" s="1" t="s">
        <v>2450</v>
      </c>
      <c r="C67" s="14" t="str">
        <f t="shared" ref="C67:C130" si="3">LEFT(TRIM(MID(B67, FIND(",", B67)+1, 100)), FIND(" ", TRIM(MID(B67, FIND(",", B67)+1, 100)))-1)</f>
        <v>Ms.</v>
      </c>
      <c r="D67" s="7" t="str">
        <f t="shared" ref="D67:D130" si="4">TRIM(RIGHT(TRIM(MID(B67, FIND(",", B67)+1, 99)),
     LEN(TRIM(MID(B67, FIND(",", B67)+1, 99))) -
     FIND(" ", TRIM(MID(B67, FIND(",", B67)+1, 99)))))</f>
        <v>Megan</v>
      </c>
      <c r="E67" s="7" t="str">
        <f t="shared" ref="E67:E130" si="5">LEFT(TRIM(B67), FIND(", ", TRIM(B67) &amp; " ") - 1)</f>
        <v>Hyland</v>
      </c>
    </row>
    <row r="68" spans="1:5" ht="15.75" x14ac:dyDescent="0.25">
      <c r="A68" s="1" t="s">
        <v>2306</v>
      </c>
      <c r="B68" s="1" t="s">
        <v>2451</v>
      </c>
      <c r="C68" s="14" t="str">
        <f t="shared" si="3"/>
        <v>Mr.</v>
      </c>
      <c r="D68" s="7" t="str">
        <f t="shared" si="4"/>
        <v>Daniel</v>
      </c>
      <c r="E68" s="7" t="str">
        <f t="shared" si="5"/>
        <v>Ducharme</v>
      </c>
    </row>
    <row r="69" spans="1:5" ht="15.75" x14ac:dyDescent="0.25">
      <c r="A69" s="1" t="s">
        <v>2305</v>
      </c>
      <c r="B69" s="1" t="s">
        <v>2452</v>
      </c>
      <c r="C69" s="14" t="str">
        <f t="shared" si="3"/>
        <v>Mr.</v>
      </c>
      <c r="D69" s="7" t="str">
        <f t="shared" si="4"/>
        <v>Steven M.</v>
      </c>
      <c r="E69" s="7" t="str">
        <f t="shared" si="5"/>
        <v>Johnson</v>
      </c>
    </row>
    <row r="70" spans="1:5" ht="15.75" x14ac:dyDescent="0.25">
      <c r="A70" s="1" t="s">
        <v>2304</v>
      </c>
      <c r="B70" s="1" t="s">
        <v>2453</v>
      </c>
      <c r="C70" s="14" t="str">
        <f t="shared" si="3"/>
        <v>Ms.</v>
      </c>
      <c r="D70" s="7" t="str">
        <f t="shared" si="4"/>
        <v>Jenna L.</v>
      </c>
      <c r="E70" s="7" t="str">
        <f t="shared" si="5"/>
        <v>Mutz</v>
      </c>
    </row>
    <row r="71" spans="1:5" ht="15.75" x14ac:dyDescent="0.25">
      <c r="A71" s="1" t="s">
        <v>2303</v>
      </c>
      <c r="B71" s="1" t="s">
        <v>2454</v>
      </c>
      <c r="C71" s="14" t="str">
        <f t="shared" si="3"/>
        <v>Mr.</v>
      </c>
      <c r="D71" s="7" t="str">
        <f t="shared" si="4"/>
        <v>Freeman</v>
      </c>
      <c r="E71" s="7" t="str">
        <f t="shared" si="5"/>
        <v>Lee</v>
      </c>
    </row>
    <row r="72" spans="1:5" ht="15.75" x14ac:dyDescent="0.25">
      <c r="A72" s="1" t="s">
        <v>2302</v>
      </c>
      <c r="B72" s="1" t="s">
        <v>2455</v>
      </c>
      <c r="C72" s="14" t="str">
        <f t="shared" si="3"/>
        <v>Mr.</v>
      </c>
      <c r="D72" s="7" t="str">
        <f t="shared" si="4"/>
        <v>Jeff</v>
      </c>
      <c r="E72" s="7" t="str">
        <f t="shared" si="5"/>
        <v>Turner</v>
      </c>
    </row>
    <row r="73" spans="1:5" ht="15.75" x14ac:dyDescent="0.25">
      <c r="A73" s="1" t="s">
        <v>2301</v>
      </c>
      <c r="B73" s="1" t="s">
        <v>2456</v>
      </c>
      <c r="C73" s="14" t="str">
        <f t="shared" si="3"/>
        <v>Mr.</v>
      </c>
      <c r="D73" s="7" t="str">
        <f t="shared" si="4"/>
        <v>Elenilton V. Sr.</v>
      </c>
      <c r="E73" s="7" t="str">
        <f t="shared" si="5"/>
        <v>Rangel</v>
      </c>
    </row>
    <row r="74" spans="1:5" ht="15.75" x14ac:dyDescent="0.25">
      <c r="A74" s="1" t="s">
        <v>2300</v>
      </c>
      <c r="B74" s="1" t="s">
        <v>2457</v>
      </c>
      <c r="C74" s="14" t="str">
        <f t="shared" si="3"/>
        <v>Ms.</v>
      </c>
      <c r="D74" s="7" t="str">
        <f t="shared" si="4"/>
        <v>Maurya</v>
      </c>
      <c r="E74" s="7" t="str">
        <f t="shared" si="5"/>
        <v>Lacey</v>
      </c>
    </row>
    <row r="75" spans="1:5" ht="15.75" x14ac:dyDescent="0.25">
      <c r="A75" s="1" t="s">
        <v>2299</v>
      </c>
      <c r="B75" s="1" t="s">
        <v>2458</v>
      </c>
      <c r="C75" s="14" t="str">
        <f t="shared" si="3"/>
        <v>Ms.</v>
      </c>
      <c r="D75" s="7" t="str">
        <f t="shared" si="4"/>
        <v>Samantha C</v>
      </c>
      <c r="E75" s="7" t="str">
        <f t="shared" si="5"/>
        <v>Stiger</v>
      </c>
    </row>
    <row r="76" spans="1:5" ht="15.75" x14ac:dyDescent="0.25">
      <c r="A76" s="1" t="s">
        <v>2298</v>
      </c>
      <c r="B76" s="1" t="s">
        <v>2459</v>
      </c>
      <c r="C76" s="14" t="str">
        <f t="shared" si="3"/>
        <v>Ms.</v>
      </c>
      <c r="D76" s="7" t="str">
        <f t="shared" si="4"/>
        <v>Bethany A</v>
      </c>
      <c r="E76" s="7" t="str">
        <f t="shared" si="5"/>
        <v>Caldwell</v>
      </c>
    </row>
    <row r="77" spans="1:5" ht="15.75" x14ac:dyDescent="0.25">
      <c r="A77" s="1" t="s">
        <v>2297</v>
      </c>
      <c r="B77" s="1" t="s">
        <v>2460</v>
      </c>
      <c r="C77" s="14" t="str">
        <f t="shared" si="3"/>
        <v>Mr.</v>
      </c>
      <c r="D77" s="7" t="str">
        <f t="shared" si="4"/>
        <v>Yves</v>
      </c>
      <c r="E77" s="7" t="str">
        <f t="shared" si="5"/>
        <v>Marmillod</v>
      </c>
    </row>
    <row r="78" spans="1:5" ht="15.75" x14ac:dyDescent="0.25">
      <c r="A78" s="1" t="s">
        <v>2296</v>
      </c>
      <c r="B78" s="1" t="s">
        <v>2461</v>
      </c>
      <c r="C78" s="14" t="str">
        <f t="shared" si="3"/>
        <v>Ms.</v>
      </c>
      <c r="D78" s="7" t="str">
        <f t="shared" si="4"/>
        <v>Danielle</v>
      </c>
      <c r="E78" s="7" t="str">
        <f t="shared" si="5"/>
        <v>Cloutier-Simons</v>
      </c>
    </row>
    <row r="79" spans="1:5" ht="15.75" x14ac:dyDescent="0.25">
      <c r="A79" s="1" t="s">
        <v>2295</v>
      </c>
      <c r="B79" s="1" t="s">
        <v>2462</v>
      </c>
      <c r="C79" s="14" t="str">
        <f t="shared" si="3"/>
        <v>Ms.</v>
      </c>
      <c r="D79" s="7" t="str">
        <f t="shared" si="4"/>
        <v>Julia</v>
      </c>
      <c r="E79" s="7" t="str">
        <f t="shared" si="5"/>
        <v>Vegas</v>
      </c>
    </row>
    <row r="80" spans="1:5" ht="15.75" x14ac:dyDescent="0.25">
      <c r="A80" s="1" t="s">
        <v>2294</v>
      </c>
      <c r="B80" s="1" t="s">
        <v>2463</v>
      </c>
      <c r="C80" s="14" t="str">
        <f t="shared" si="3"/>
        <v>Mr.</v>
      </c>
      <c r="D80" s="7" t="str">
        <f t="shared" si="4"/>
        <v>Joshua</v>
      </c>
      <c r="E80" s="7" t="str">
        <f t="shared" si="5"/>
        <v>Cochran</v>
      </c>
    </row>
    <row r="81" spans="1:5" ht="15.75" x14ac:dyDescent="0.25">
      <c r="A81" s="1" t="s">
        <v>2293</v>
      </c>
      <c r="B81" s="1" t="s">
        <v>2464</v>
      </c>
      <c r="C81" s="14" t="str">
        <f t="shared" si="3"/>
        <v>Ms.</v>
      </c>
      <c r="D81" s="7" t="str">
        <f t="shared" si="4"/>
        <v>Jennifer</v>
      </c>
      <c r="E81" s="7" t="str">
        <f t="shared" si="5"/>
        <v>Holtzapple</v>
      </c>
    </row>
    <row r="82" spans="1:5" ht="15.75" x14ac:dyDescent="0.25">
      <c r="A82" s="1" t="s">
        <v>2292</v>
      </c>
      <c r="B82" s="1" t="s">
        <v>2465</v>
      </c>
      <c r="C82" s="14" t="str">
        <f t="shared" si="3"/>
        <v>Ms.</v>
      </c>
      <c r="D82" s="7" t="str">
        <f t="shared" si="4"/>
        <v>Gwen M.</v>
      </c>
      <c r="E82" s="7" t="str">
        <f t="shared" si="5"/>
        <v>Meyer</v>
      </c>
    </row>
    <row r="83" spans="1:5" ht="15.75" x14ac:dyDescent="0.25">
      <c r="A83" s="1" t="s">
        <v>2291</v>
      </c>
      <c r="B83" s="1" t="s">
        <v>2466</v>
      </c>
      <c r="C83" s="14" t="str">
        <f t="shared" si="3"/>
        <v>Mr.</v>
      </c>
      <c r="D83" s="7" t="str">
        <f t="shared" si="4"/>
        <v>Patrick</v>
      </c>
      <c r="E83" s="7" t="str">
        <f t="shared" si="5"/>
        <v>Brickley</v>
      </c>
    </row>
    <row r="84" spans="1:5" ht="15.75" x14ac:dyDescent="0.25">
      <c r="A84" s="1" t="s">
        <v>2290</v>
      </c>
      <c r="B84" s="1" t="s">
        <v>2467</v>
      </c>
      <c r="C84" s="14" t="str">
        <f t="shared" si="3"/>
        <v>Ms.</v>
      </c>
      <c r="D84" s="7" t="str">
        <f t="shared" si="4"/>
        <v>Kate</v>
      </c>
      <c r="E84" s="7" t="str">
        <f t="shared" si="5"/>
        <v>Magee</v>
      </c>
    </row>
    <row r="85" spans="1:5" ht="15.75" x14ac:dyDescent="0.25">
      <c r="A85" s="1" t="s">
        <v>2289</v>
      </c>
      <c r="B85" s="1" t="s">
        <v>2468</v>
      </c>
      <c r="C85" s="14" t="str">
        <f t="shared" si="3"/>
        <v>Mr.</v>
      </c>
      <c r="D85" s="7" t="str">
        <f t="shared" si="4"/>
        <v>Kevin</v>
      </c>
      <c r="E85" s="7" t="str">
        <f t="shared" si="5"/>
        <v>Thoma</v>
      </c>
    </row>
    <row r="86" spans="1:5" ht="15.75" x14ac:dyDescent="0.25">
      <c r="A86" s="1" t="s">
        <v>2288</v>
      </c>
      <c r="B86" s="1" t="s">
        <v>2469</v>
      </c>
      <c r="C86" s="14" t="str">
        <f t="shared" si="3"/>
        <v>Mr.</v>
      </c>
      <c r="D86" s="7" t="str">
        <f t="shared" si="4"/>
        <v>Stephen II</v>
      </c>
      <c r="E86" s="7" t="str">
        <f t="shared" si="5"/>
        <v>Heagy</v>
      </c>
    </row>
    <row r="87" spans="1:5" ht="15.75" x14ac:dyDescent="0.25">
      <c r="A87" s="1" t="s">
        <v>2287</v>
      </c>
      <c r="B87" s="1" t="s">
        <v>2470</v>
      </c>
      <c r="C87" s="14" t="str">
        <f t="shared" si="3"/>
        <v>Mr.</v>
      </c>
      <c r="D87" s="7" t="str">
        <f t="shared" si="4"/>
        <v>Philip</v>
      </c>
      <c r="E87" s="7" t="str">
        <f t="shared" si="5"/>
        <v>Regnier</v>
      </c>
    </row>
    <row r="88" spans="1:5" ht="15.75" x14ac:dyDescent="0.25">
      <c r="A88" s="1" t="s">
        <v>2286</v>
      </c>
      <c r="B88" s="1" t="s">
        <v>2471</v>
      </c>
      <c r="C88" s="14" t="str">
        <f t="shared" si="3"/>
        <v>Mr.</v>
      </c>
      <c r="D88" s="7" t="str">
        <f t="shared" si="4"/>
        <v>Brett A</v>
      </c>
      <c r="E88" s="7" t="str">
        <f t="shared" si="5"/>
        <v>Parendo</v>
      </c>
    </row>
    <row r="89" spans="1:5" ht="15.75" x14ac:dyDescent="0.25">
      <c r="A89" s="1" t="s">
        <v>2285</v>
      </c>
      <c r="B89" s="1" t="s">
        <v>2472</v>
      </c>
      <c r="C89" s="14" t="str">
        <f t="shared" si="3"/>
        <v>Ms.</v>
      </c>
      <c r="D89" s="7" t="str">
        <f t="shared" si="4"/>
        <v>Rebecca</v>
      </c>
      <c r="E89" s="7" t="str">
        <f t="shared" si="5"/>
        <v>Schell</v>
      </c>
    </row>
    <row r="90" spans="1:5" ht="15.75" x14ac:dyDescent="0.25">
      <c r="A90" s="1" t="s">
        <v>2284</v>
      </c>
      <c r="B90" s="1" t="s">
        <v>2473</v>
      </c>
      <c r="C90" s="14" t="str">
        <f t="shared" si="3"/>
        <v>Ms.</v>
      </c>
      <c r="D90" s="7" t="str">
        <f t="shared" si="4"/>
        <v>Kelley</v>
      </c>
      <c r="E90" s="7" t="str">
        <f t="shared" si="5"/>
        <v>Driscoll</v>
      </c>
    </row>
    <row r="91" spans="1:5" ht="15.75" x14ac:dyDescent="0.25">
      <c r="A91" s="1" t="s">
        <v>2283</v>
      </c>
      <c r="B91" s="1" t="s">
        <v>2474</v>
      </c>
      <c r="C91" s="14" t="str">
        <f t="shared" si="3"/>
        <v>Ms.</v>
      </c>
      <c r="D91" s="7" t="str">
        <f t="shared" si="4"/>
        <v>Abigail K</v>
      </c>
      <c r="E91" s="7" t="str">
        <f t="shared" si="5"/>
        <v>Mitchell</v>
      </c>
    </row>
    <row r="92" spans="1:5" ht="15.75" x14ac:dyDescent="0.25">
      <c r="A92" s="1" t="s">
        <v>2282</v>
      </c>
      <c r="B92" s="1" t="s">
        <v>2475</v>
      </c>
      <c r="C92" s="14" t="str">
        <f t="shared" si="3"/>
        <v>Ms.</v>
      </c>
      <c r="D92" s="7" t="str">
        <f t="shared" si="4"/>
        <v>Hope</v>
      </c>
      <c r="E92" s="7" t="str">
        <f t="shared" si="5"/>
        <v>Cutler</v>
      </c>
    </row>
    <row r="93" spans="1:5" ht="15.75" x14ac:dyDescent="0.25">
      <c r="A93" s="1" t="s">
        <v>2281</v>
      </c>
      <c r="B93" s="1" t="s">
        <v>2476</v>
      </c>
      <c r="C93" s="14" t="str">
        <f t="shared" si="3"/>
        <v>Ms.</v>
      </c>
      <c r="D93" s="7" t="str">
        <f t="shared" si="4"/>
        <v>Elyse M.</v>
      </c>
      <c r="E93" s="7" t="str">
        <f t="shared" si="5"/>
        <v>Derian</v>
      </c>
    </row>
    <row r="94" spans="1:5" ht="15.75" x14ac:dyDescent="0.25">
      <c r="A94" s="1" t="s">
        <v>2280</v>
      </c>
      <c r="B94" s="1" t="s">
        <v>2477</v>
      </c>
      <c r="C94" s="14" t="str">
        <f t="shared" si="3"/>
        <v>Mr.</v>
      </c>
      <c r="D94" s="7" t="str">
        <f t="shared" si="4"/>
        <v>Nicholas</v>
      </c>
      <c r="E94" s="7" t="str">
        <f t="shared" si="5"/>
        <v>Farina</v>
      </c>
    </row>
    <row r="95" spans="1:5" ht="15.75" x14ac:dyDescent="0.25">
      <c r="A95" s="1" t="s">
        <v>2279</v>
      </c>
      <c r="B95" s="1" t="s">
        <v>2478</v>
      </c>
      <c r="C95" s="14" t="str">
        <f t="shared" si="3"/>
        <v>Mr.</v>
      </c>
      <c r="D95" s="7" t="str">
        <f t="shared" si="4"/>
        <v>David</v>
      </c>
      <c r="E95" s="7" t="str">
        <f t="shared" si="5"/>
        <v>Saunders</v>
      </c>
    </row>
    <row r="96" spans="1:5" ht="15.75" x14ac:dyDescent="0.25">
      <c r="A96" s="1" t="s">
        <v>2278</v>
      </c>
      <c r="B96" s="1" t="s">
        <v>2479</v>
      </c>
      <c r="C96" s="14" t="str">
        <f t="shared" si="3"/>
        <v>Ms.</v>
      </c>
      <c r="D96" s="7" t="str">
        <f t="shared" si="4"/>
        <v>Natalie</v>
      </c>
      <c r="E96" s="7" t="str">
        <f t="shared" si="5"/>
        <v>Kratz</v>
      </c>
    </row>
    <row r="97" spans="1:5" ht="15.75" x14ac:dyDescent="0.25">
      <c r="A97" s="1" t="s">
        <v>2277</v>
      </c>
      <c r="B97" s="1" t="s">
        <v>2480</v>
      </c>
      <c r="C97" s="14" t="str">
        <f t="shared" si="3"/>
        <v>Mr.</v>
      </c>
      <c r="D97" s="7" t="str">
        <f t="shared" si="4"/>
        <v>Thomas</v>
      </c>
      <c r="E97" s="7" t="str">
        <f t="shared" si="5"/>
        <v>Boland</v>
      </c>
    </row>
    <row r="98" spans="1:5" ht="15.75" x14ac:dyDescent="0.25">
      <c r="A98" s="1" t="s">
        <v>2276</v>
      </c>
      <c r="B98" s="1" t="s">
        <v>2481</v>
      </c>
      <c r="C98" s="14" t="str">
        <f t="shared" si="3"/>
        <v>Ms.</v>
      </c>
      <c r="D98" s="7" t="str">
        <f t="shared" si="4"/>
        <v>Pamela J.</v>
      </c>
      <c r="E98" s="7" t="str">
        <f t="shared" si="5"/>
        <v>Van Hout</v>
      </c>
    </row>
    <row r="99" spans="1:5" ht="15.75" x14ac:dyDescent="0.25">
      <c r="A99" s="1" t="s">
        <v>2275</v>
      </c>
      <c r="B99" s="1" t="s">
        <v>2482</v>
      </c>
      <c r="C99" s="14" t="str">
        <f t="shared" si="3"/>
        <v>Ms.</v>
      </c>
      <c r="D99" s="7" t="str">
        <f t="shared" si="4"/>
        <v>Jessica</v>
      </c>
      <c r="E99" s="7" t="str">
        <f t="shared" si="5"/>
        <v>Ramsey</v>
      </c>
    </row>
    <row r="100" spans="1:5" ht="15.75" x14ac:dyDescent="0.25">
      <c r="A100" s="1" t="s">
        <v>2274</v>
      </c>
      <c r="B100" s="1" t="s">
        <v>2483</v>
      </c>
      <c r="C100" s="14" t="str">
        <f t="shared" si="3"/>
        <v>Mr.</v>
      </c>
      <c r="D100" s="7" t="str">
        <f t="shared" si="4"/>
        <v>Ron N</v>
      </c>
      <c r="E100" s="7" t="str">
        <f t="shared" si="5"/>
        <v>Gage</v>
      </c>
    </row>
    <row r="101" spans="1:5" ht="15.75" x14ac:dyDescent="0.25">
      <c r="A101" s="1" t="s">
        <v>2273</v>
      </c>
      <c r="B101" s="1" t="s">
        <v>2484</v>
      </c>
      <c r="C101" s="14" t="str">
        <f t="shared" si="3"/>
        <v>Mr.</v>
      </c>
      <c r="D101" s="7" t="str">
        <f t="shared" si="4"/>
        <v>Daniel</v>
      </c>
      <c r="E101" s="7" t="str">
        <f t="shared" si="5"/>
        <v>Gollins</v>
      </c>
    </row>
    <row r="102" spans="1:5" ht="15.75" x14ac:dyDescent="0.25">
      <c r="A102" s="1" t="s">
        <v>2272</v>
      </c>
      <c r="B102" s="1" t="s">
        <v>2485</v>
      </c>
      <c r="C102" s="14" t="str">
        <f t="shared" si="3"/>
        <v>Mr.</v>
      </c>
      <c r="D102" s="7" t="str">
        <f t="shared" si="4"/>
        <v>Brian</v>
      </c>
      <c r="E102" s="7" t="str">
        <f t="shared" si="5"/>
        <v>Benestad</v>
      </c>
    </row>
    <row r="103" spans="1:5" ht="15.75" x14ac:dyDescent="0.25">
      <c r="A103" s="1" t="s">
        <v>2271</v>
      </c>
      <c r="B103" s="1" t="s">
        <v>2486</v>
      </c>
      <c r="C103" s="14" t="str">
        <f t="shared" si="3"/>
        <v>Ms.</v>
      </c>
      <c r="D103" s="7" t="str">
        <f t="shared" si="4"/>
        <v>Sari</v>
      </c>
      <c r="E103" s="7" t="str">
        <f t="shared" si="5"/>
        <v>Aviv</v>
      </c>
    </row>
    <row r="104" spans="1:5" ht="15.75" x14ac:dyDescent="0.25">
      <c r="A104" s="1" t="s">
        <v>2270</v>
      </c>
      <c r="B104" s="1" t="s">
        <v>2487</v>
      </c>
      <c r="C104" s="14" t="str">
        <f t="shared" si="3"/>
        <v>Mr.</v>
      </c>
      <c r="D104" s="7" t="str">
        <f t="shared" si="4"/>
        <v>Robert M.</v>
      </c>
      <c r="E104" s="7" t="str">
        <f t="shared" si="5"/>
        <v>Burns</v>
      </c>
    </row>
    <row r="105" spans="1:5" ht="15.75" x14ac:dyDescent="0.25">
      <c r="A105" s="1" t="s">
        <v>2269</v>
      </c>
      <c r="B105" s="1" t="s">
        <v>2488</v>
      </c>
      <c r="C105" s="14" t="str">
        <f t="shared" si="3"/>
        <v>Mr.</v>
      </c>
      <c r="D105" s="7" t="str">
        <f t="shared" si="4"/>
        <v>Ricardo</v>
      </c>
      <c r="E105" s="7" t="str">
        <f t="shared" si="5"/>
        <v>Maldonado</v>
      </c>
    </row>
    <row r="106" spans="1:5" ht="15.75" x14ac:dyDescent="0.25">
      <c r="A106" s="1" t="s">
        <v>2268</v>
      </c>
      <c r="B106" s="1" t="s">
        <v>2489</v>
      </c>
      <c r="C106" s="14" t="str">
        <f t="shared" si="3"/>
        <v>Mr.</v>
      </c>
      <c r="D106" s="7" t="str">
        <f t="shared" si="4"/>
        <v>Gedion</v>
      </c>
      <c r="E106" s="7" t="str">
        <f t="shared" si="5"/>
        <v>Yitref</v>
      </c>
    </row>
    <row r="107" spans="1:5" ht="15.75" x14ac:dyDescent="0.25">
      <c r="A107" s="1" t="s">
        <v>2267</v>
      </c>
      <c r="B107" s="1" t="s">
        <v>2490</v>
      </c>
      <c r="C107" s="14" t="str">
        <f t="shared" si="3"/>
        <v>Mr.</v>
      </c>
      <c r="D107" s="7" t="str">
        <f t="shared" si="4"/>
        <v>Mark</v>
      </c>
      <c r="E107" s="7" t="str">
        <f t="shared" si="5"/>
        <v>Loudon-Brown</v>
      </c>
    </row>
    <row r="108" spans="1:5" ht="15.75" x14ac:dyDescent="0.25">
      <c r="A108" s="1" t="s">
        <v>2266</v>
      </c>
      <c r="B108" s="1" t="s">
        <v>2491</v>
      </c>
      <c r="C108" s="14" t="str">
        <f t="shared" si="3"/>
        <v>Mr.</v>
      </c>
      <c r="D108" s="7" t="str">
        <f t="shared" si="4"/>
        <v>Gamini P.</v>
      </c>
      <c r="E108" s="7" t="str">
        <f t="shared" si="5"/>
        <v>Sugathadasa</v>
      </c>
    </row>
    <row r="109" spans="1:5" ht="15.75" x14ac:dyDescent="0.25">
      <c r="A109" s="1" t="s">
        <v>2265</v>
      </c>
      <c r="B109" s="1" t="s">
        <v>2492</v>
      </c>
      <c r="C109" s="14" t="str">
        <f t="shared" si="3"/>
        <v>Ms.</v>
      </c>
      <c r="D109" s="7" t="str">
        <f t="shared" si="4"/>
        <v>Emily J</v>
      </c>
      <c r="E109" s="7" t="str">
        <f t="shared" si="5"/>
        <v>Ganley</v>
      </c>
    </row>
    <row r="110" spans="1:5" ht="15.75" x14ac:dyDescent="0.25">
      <c r="A110" s="1" t="s">
        <v>2264</v>
      </c>
      <c r="B110" s="1" t="s">
        <v>2493</v>
      </c>
      <c r="C110" s="14" t="str">
        <f t="shared" si="3"/>
        <v>Ms.</v>
      </c>
      <c r="D110" s="7" t="str">
        <f t="shared" si="4"/>
        <v>Amanda</v>
      </c>
      <c r="E110" s="7" t="str">
        <f t="shared" si="5"/>
        <v>Potter</v>
      </c>
    </row>
    <row r="111" spans="1:5" ht="15.75" x14ac:dyDescent="0.25">
      <c r="A111" s="1" t="s">
        <v>2263</v>
      </c>
      <c r="B111" s="1" t="s">
        <v>2494</v>
      </c>
      <c r="C111" s="14" t="str">
        <f t="shared" si="3"/>
        <v>Mr.</v>
      </c>
      <c r="D111" s="7" t="str">
        <f t="shared" si="4"/>
        <v>Nicholas</v>
      </c>
      <c r="E111" s="7" t="str">
        <f t="shared" si="5"/>
        <v>Rasmussen</v>
      </c>
    </row>
    <row r="112" spans="1:5" ht="15.75" x14ac:dyDescent="0.25">
      <c r="A112" s="1" t="s">
        <v>2262</v>
      </c>
      <c r="B112" s="1" t="s">
        <v>2495</v>
      </c>
      <c r="C112" s="14" t="str">
        <f t="shared" si="3"/>
        <v>Mr.</v>
      </c>
      <c r="D112" s="7" t="str">
        <f t="shared" si="4"/>
        <v>Knox</v>
      </c>
      <c r="E112" s="7" t="str">
        <f t="shared" si="5"/>
        <v>Robinson</v>
      </c>
    </row>
    <row r="113" spans="1:5" ht="15.75" x14ac:dyDescent="0.25">
      <c r="A113" s="1" t="s">
        <v>2261</v>
      </c>
      <c r="B113" s="1" t="s">
        <v>2496</v>
      </c>
      <c r="C113" s="14" t="str">
        <f t="shared" si="3"/>
        <v>Ms.</v>
      </c>
      <c r="D113" s="7" t="str">
        <f t="shared" si="4"/>
        <v>Yianna</v>
      </c>
      <c r="E113" s="7" t="str">
        <f t="shared" si="5"/>
        <v>Antonopoulos</v>
      </c>
    </row>
    <row r="114" spans="1:5" ht="15.75" x14ac:dyDescent="0.25">
      <c r="A114" s="1" t="s">
        <v>2260</v>
      </c>
      <c r="B114" s="1" t="s">
        <v>2497</v>
      </c>
      <c r="C114" s="14" t="str">
        <f t="shared" si="3"/>
        <v>Ms.</v>
      </c>
      <c r="D114" s="7" t="str">
        <f t="shared" si="4"/>
        <v>Roberta</v>
      </c>
      <c r="E114" s="7" t="str">
        <f t="shared" si="5"/>
        <v>Groner</v>
      </c>
    </row>
    <row r="115" spans="1:5" ht="15.75" x14ac:dyDescent="0.25">
      <c r="A115" s="1" t="s">
        <v>2259</v>
      </c>
      <c r="B115" s="1" t="s">
        <v>2498</v>
      </c>
      <c r="C115" s="14" t="str">
        <f t="shared" si="3"/>
        <v>Mr.</v>
      </c>
      <c r="D115" s="7" t="str">
        <f t="shared" si="4"/>
        <v>Benjamin P.</v>
      </c>
      <c r="E115" s="7" t="str">
        <f t="shared" si="5"/>
        <v>Zywicki</v>
      </c>
    </row>
    <row r="116" spans="1:5" ht="15.75" x14ac:dyDescent="0.25">
      <c r="A116" s="1" t="s">
        <v>2258</v>
      </c>
      <c r="B116" s="1" t="s">
        <v>2499</v>
      </c>
      <c r="C116" s="14" t="str">
        <f t="shared" si="3"/>
        <v>Mr.</v>
      </c>
      <c r="D116" s="7" t="str">
        <f t="shared" si="4"/>
        <v>Craig</v>
      </c>
      <c r="E116" s="7" t="str">
        <f t="shared" si="5"/>
        <v>Cardinal</v>
      </c>
    </row>
    <row r="117" spans="1:5" ht="15.75" x14ac:dyDescent="0.25">
      <c r="A117" s="1" t="s">
        <v>2257</v>
      </c>
      <c r="B117" s="1" t="s">
        <v>2500</v>
      </c>
      <c r="C117" s="14" t="str">
        <f t="shared" si="3"/>
        <v>Ms.</v>
      </c>
      <c r="D117" s="7" t="str">
        <f t="shared" si="4"/>
        <v>Ann</v>
      </c>
      <c r="E117" s="7" t="str">
        <f t="shared" si="5"/>
        <v>Alleman</v>
      </c>
    </row>
    <row r="118" spans="1:5" ht="15.75" x14ac:dyDescent="0.25">
      <c r="A118" s="1" t="s">
        <v>2256</v>
      </c>
      <c r="B118" s="1" t="s">
        <v>2501</v>
      </c>
      <c r="C118" s="14" t="str">
        <f t="shared" si="3"/>
        <v>Mr.</v>
      </c>
      <c r="D118" s="7" t="str">
        <f t="shared" si="4"/>
        <v>Jamie P</v>
      </c>
      <c r="E118" s="7" t="str">
        <f t="shared" si="5"/>
        <v>Stroffolino</v>
      </c>
    </row>
    <row r="119" spans="1:5" ht="15.75" x14ac:dyDescent="0.25">
      <c r="A119" s="1" t="s">
        <v>2255</v>
      </c>
      <c r="B119" s="1" t="s">
        <v>2502</v>
      </c>
      <c r="C119" s="14" t="str">
        <f t="shared" si="3"/>
        <v>Mr.</v>
      </c>
      <c r="D119" s="7" t="str">
        <f t="shared" si="4"/>
        <v>John</v>
      </c>
      <c r="E119" s="7" t="str">
        <f t="shared" si="5"/>
        <v>Clubb</v>
      </c>
    </row>
    <row r="120" spans="1:5" ht="15.75" x14ac:dyDescent="0.25">
      <c r="A120" s="1" t="s">
        <v>2254</v>
      </c>
      <c r="B120" s="1" t="s">
        <v>2503</v>
      </c>
      <c r="C120" s="14" t="str">
        <f t="shared" si="3"/>
        <v>Mr.</v>
      </c>
      <c r="D120" s="7" t="str">
        <f t="shared" si="4"/>
        <v>Charlie</v>
      </c>
      <c r="E120" s="7" t="str">
        <f t="shared" si="5"/>
        <v>McGoogan</v>
      </c>
    </row>
    <row r="121" spans="1:5" ht="15.75" x14ac:dyDescent="0.25">
      <c r="A121" s="1" t="s">
        <v>2253</v>
      </c>
      <c r="B121" s="1" t="s">
        <v>2504</v>
      </c>
      <c r="C121" s="14" t="str">
        <f t="shared" si="3"/>
        <v>Mr.</v>
      </c>
      <c r="D121" s="7" t="str">
        <f t="shared" si="4"/>
        <v>Meb</v>
      </c>
      <c r="E121" s="7" t="str">
        <f t="shared" si="5"/>
        <v>Keflezighi</v>
      </c>
    </row>
    <row r="122" spans="1:5" ht="15.75" x14ac:dyDescent="0.25">
      <c r="A122" s="1" t="s">
        <v>2252</v>
      </c>
      <c r="B122" s="1" t="s">
        <v>2505</v>
      </c>
      <c r="C122" s="14" t="str">
        <f t="shared" si="3"/>
        <v>Mr.</v>
      </c>
      <c r="D122" s="7" t="str">
        <f t="shared" si="4"/>
        <v>Aaqib L.</v>
      </c>
      <c r="E122" s="7" t="str">
        <f t="shared" si="5"/>
        <v>Syed</v>
      </c>
    </row>
    <row r="123" spans="1:5" ht="15.75" x14ac:dyDescent="0.25">
      <c r="A123" s="1" t="s">
        <v>2251</v>
      </c>
      <c r="B123" s="1" t="s">
        <v>2506</v>
      </c>
      <c r="C123" s="14" t="str">
        <f t="shared" si="3"/>
        <v>Mr.</v>
      </c>
      <c r="D123" s="7" t="str">
        <f t="shared" si="4"/>
        <v>Craig A.</v>
      </c>
      <c r="E123" s="7" t="str">
        <f t="shared" si="5"/>
        <v>Segal</v>
      </c>
    </row>
    <row r="124" spans="1:5" ht="15.75" x14ac:dyDescent="0.25">
      <c r="A124" s="1" t="s">
        <v>2250</v>
      </c>
      <c r="B124" s="1" t="s">
        <v>2507</v>
      </c>
      <c r="C124" s="14" t="str">
        <f t="shared" si="3"/>
        <v>Ms.</v>
      </c>
      <c r="D124" s="7" t="str">
        <f t="shared" si="4"/>
        <v>Meredith</v>
      </c>
      <c r="E124" s="7" t="str">
        <f t="shared" si="5"/>
        <v>Defranco</v>
      </c>
    </row>
    <row r="125" spans="1:5" ht="15.75" x14ac:dyDescent="0.25">
      <c r="A125" s="1" t="s">
        <v>2249</v>
      </c>
      <c r="B125" s="1" t="s">
        <v>2508</v>
      </c>
      <c r="C125" s="14" t="str">
        <f t="shared" si="3"/>
        <v>Mr.</v>
      </c>
      <c r="D125" s="7" t="str">
        <f t="shared" si="4"/>
        <v>Doug</v>
      </c>
      <c r="E125" s="7" t="str">
        <f t="shared" si="5"/>
        <v>Kells</v>
      </c>
    </row>
    <row r="126" spans="1:5" ht="15.75" x14ac:dyDescent="0.25">
      <c r="A126" s="1" t="s">
        <v>2248</v>
      </c>
      <c r="B126" s="1" t="s">
        <v>2509</v>
      </c>
      <c r="C126" s="14" t="str">
        <f t="shared" si="3"/>
        <v>Ms.</v>
      </c>
      <c r="D126" s="7" t="str">
        <f t="shared" si="4"/>
        <v>Elizabeth J.</v>
      </c>
      <c r="E126" s="7" t="str">
        <f t="shared" si="5"/>
        <v>Lawton</v>
      </c>
    </row>
    <row r="127" spans="1:5" ht="15.75" x14ac:dyDescent="0.25">
      <c r="A127" s="1" t="s">
        <v>2247</v>
      </c>
      <c r="B127" s="1" t="s">
        <v>2510</v>
      </c>
      <c r="C127" s="14" t="str">
        <f t="shared" si="3"/>
        <v>Mr.</v>
      </c>
      <c r="D127" s="7" t="str">
        <f t="shared" si="4"/>
        <v>Matthew P</v>
      </c>
      <c r="E127" s="7" t="str">
        <f t="shared" si="5"/>
        <v>Bejar</v>
      </c>
    </row>
    <row r="128" spans="1:5" ht="15.75" x14ac:dyDescent="0.25">
      <c r="A128" s="1" t="s">
        <v>2246</v>
      </c>
      <c r="B128" s="1" t="s">
        <v>2511</v>
      </c>
      <c r="C128" s="14" t="str">
        <f t="shared" si="3"/>
        <v>Mr.</v>
      </c>
      <c r="D128" s="7" t="str">
        <f t="shared" si="4"/>
        <v>Guillermo Sr.</v>
      </c>
      <c r="E128" s="7" t="str">
        <f t="shared" si="5"/>
        <v>Navarro Castro</v>
      </c>
    </row>
    <row r="129" spans="1:5" ht="15.75" x14ac:dyDescent="0.25">
      <c r="A129" s="1" t="s">
        <v>2245</v>
      </c>
      <c r="B129" s="1" t="s">
        <v>2512</v>
      </c>
      <c r="C129" s="14" t="str">
        <f t="shared" si="3"/>
        <v>Mr.</v>
      </c>
      <c r="D129" s="7" t="str">
        <f t="shared" si="4"/>
        <v>Ryan C</v>
      </c>
      <c r="E129" s="7" t="str">
        <f t="shared" si="5"/>
        <v>Tice</v>
      </c>
    </row>
    <row r="130" spans="1:5" ht="15.75" x14ac:dyDescent="0.25">
      <c r="A130" s="1" t="s">
        <v>2244</v>
      </c>
      <c r="B130" s="1" t="s">
        <v>2513</v>
      </c>
      <c r="C130" s="14" t="str">
        <f t="shared" si="3"/>
        <v>Mr.</v>
      </c>
      <c r="D130" s="7" t="str">
        <f t="shared" si="4"/>
        <v>Dane</v>
      </c>
      <c r="E130" s="7" t="str">
        <f t="shared" si="5"/>
        <v>Wolf</v>
      </c>
    </row>
    <row r="131" spans="1:5" ht="15.75" x14ac:dyDescent="0.25">
      <c r="A131" s="1" t="s">
        <v>2243</v>
      </c>
      <c r="B131" s="1" t="s">
        <v>2514</v>
      </c>
      <c r="C131" s="14" t="str">
        <f t="shared" ref="C131:C194" si="6">LEFT(TRIM(MID(B131, FIND(",", B131)+1, 100)), FIND(" ", TRIM(MID(B131, FIND(",", B131)+1, 100)))-1)</f>
        <v>Mr.</v>
      </c>
      <c r="D131" s="7" t="str">
        <f t="shared" ref="D131:D194" si="7">TRIM(RIGHT(TRIM(MID(B131, FIND(",", B131)+1, 99)),
     LEN(TRIM(MID(B131, FIND(",", B131)+1, 99))) -
     FIND(" ", TRIM(MID(B131, FIND(",", B131)+1, 99)))))</f>
        <v>Jonas</v>
      </c>
      <c r="E131" s="7" t="str">
        <f t="shared" ref="E131:E194" si="8">LEFT(TRIM(B131), FIND(", ", TRIM(B131) &amp; " ") - 1)</f>
        <v>Oppedal</v>
      </c>
    </row>
    <row r="132" spans="1:5" ht="15.75" x14ac:dyDescent="0.25">
      <c r="A132" s="1" t="s">
        <v>2242</v>
      </c>
      <c r="B132" s="1" t="s">
        <v>2515</v>
      </c>
      <c r="C132" s="14" t="str">
        <f t="shared" si="6"/>
        <v>Mr.</v>
      </c>
      <c r="D132" s="7" t="str">
        <f t="shared" si="7"/>
        <v>George E</v>
      </c>
      <c r="E132" s="7" t="str">
        <f t="shared" si="8"/>
        <v>Wright</v>
      </c>
    </row>
    <row r="133" spans="1:5" ht="15.75" x14ac:dyDescent="0.25">
      <c r="A133" s="1" t="s">
        <v>2241</v>
      </c>
      <c r="B133" s="1" t="s">
        <v>2516</v>
      </c>
      <c r="C133" s="14" t="str">
        <f t="shared" si="6"/>
        <v>Ms.</v>
      </c>
      <c r="D133" s="7" t="str">
        <f t="shared" si="7"/>
        <v>Sara S</v>
      </c>
      <c r="E133" s="7" t="str">
        <f t="shared" si="8"/>
        <v>Ellis</v>
      </c>
    </row>
    <row r="134" spans="1:5" ht="15.75" x14ac:dyDescent="0.25">
      <c r="A134" s="1" t="s">
        <v>2240</v>
      </c>
      <c r="B134" s="1" t="s">
        <v>2517</v>
      </c>
      <c r="C134" s="14" t="str">
        <f t="shared" si="6"/>
        <v>Mr.</v>
      </c>
      <c r="D134" s="7" t="str">
        <f t="shared" si="7"/>
        <v>Nick</v>
      </c>
      <c r="E134" s="7" t="str">
        <f t="shared" si="8"/>
        <v>Taormina</v>
      </c>
    </row>
    <row r="135" spans="1:5" ht="15.75" x14ac:dyDescent="0.25">
      <c r="A135" s="1" t="s">
        <v>2239</v>
      </c>
      <c r="B135" s="1" t="s">
        <v>2518</v>
      </c>
      <c r="C135" s="14" t="str">
        <f t="shared" si="6"/>
        <v>Mr.</v>
      </c>
      <c r="D135" s="7" t="str">
        <f t="shared" si="7"/>
        <v>Timothy</v>
      </c>
      <c r="E135" s="7" t="str">
        <f t="shared" si="8"/>
        <v>Lynch</v>
      </c>
    </row>
    <row r="136" spans="1:5" ht="15.75" x14ac:dyDescent="0.25">
      <c r="A136" s="1" t="s">
        <v>2238</v>
      </c>
      <c r="B136" s="1" t="s">
        <v>2519</v>
      </c>
      <c r="C136" s="14" t="str">
        <f t="shared" si="6"/>
        <v>Ms.</v>
      </c>
      <c r="D136" s="7" t="str">
        <f t="shared" si="7"/>
        <v>Becky L</v>
      </c>
      <c r="E136" s="7" t="str">
        <f t="shared" si="8"/>
        <v>Tavella</v>
      </c>
    </row>
    <row r="137" spans="1:5" ht="15.75" x14ac:dyDescent="0.25">
      <c r="A137" s="1" t="s">
        <v>2237</v>
      </c>
      <c r="B137" s="1" t="s">
        <v>2520</v>
      </c>
      <c r="C137" s="14" t="str">
        <f t="shared" si="6"/>
        <v>Ms.</v>
      </c>
      <c r="D137" s="7" t="str">
        <f t="shared" si="7"/>
        <v>Steph K.</v>
      </c>
      <c r="E137" s="7" t="str">
        <f t="shared" si="8"/>
        <v>Neufeld</v>
      </c>
    </row>
    <row r="138" spans="1:5" ht="15.75" x14ac:dyDescent="0.25">
      <c r="A138" s="1" t="s">
        <v>2236</v>
      </c>
      <c r="B138" s="1" t="s">
        <v>2521</v>
      </c>
      <c r="C138" s="14" t="str">
        <f t="shared" si="6"/>
        <v>Ms.</v>
      </c>
      <c r="D138" s="7" t="str">
        <f t="shared" si="7"/>
        <v>Kristine B.</v>
      </c>
      <c r="E138" s="7" t="str">
        <f t="shared" si="8"/>
        <v>Walhovd</v>
      </c>
    </row>
    <row r="139" spans="1:5" ht="15.75" x14ac:dyDescent="0.25">
      <c r="A139" s="1" t="s">
        <v>2235</v>
      </c>
      <c r="B139" s="1" t="s">
        <v>2522</v>
      </c>
      <c r="C139" s="14" t="str">
        <f t="shared" si="6"/>
        <v>Mr.</v>
      </c>
      <c r="D139" s="7" t="str">
        <f t="shared" si="7"/>
        <v>Taylor B</v>
      </c>
      <c r="E139" s="7" t="str">
        <f t="shared" si="8"/>
        <v>Washburn</v>
      </c>
    </row>
    <row r="140" spans="1:5" ht="15.75" x14ac:dyDescent="0.25">
      <c r="A140" s="1" t="s">
        <v>2234</v>
      </c>
      <c r="B140" s="1" t="s">
        <v>2523</v>
      </c>
      <c r="C140" s="14" t="str">
        <f t="shared" si="6"/>
        <v>Mr.</v>
      </c>
      <c r="D140" s="7" t="str">
        <f t="shared" si="7"/>
        <v>William</v>
      </c>
      <c r="E140" s="7" t="str">
        <f t="shared" si="8"/>
        <v>Mroz</v>
      </c>
    </row>
    <row r="141" spans="1:5" ht="15.75" x14ac:dyDescent="0.25">
      <c r="A141" s="1" t="s">
        <v>2233</v>
      </c>
      <c r="B141" s="1" t="s">
        <v>2524</v>
      </c>
      <c r="C141" s="14" t="str">
        <f t="shared" si="6"/>
        <v>Mr.</v>
      </c>
      <c r="D141" s="7" t="str">
        <f t="shared" si="7"/>
        <v>Sage</v>
      </c>
      <c r="E141" s="7" t="str">
        <f t="shared" si="8"/>
        <v>Canaday</v>
      </c>
    </row>
    <row r="142" spans="1:5" ht="15.75" x14ac:dyDescent="0.25">
      <c r="A142" s="1" t="s">
        <v>2232</v>
      </c>
      <c r="B142" s="1" t="s">
        <v>2525</v>
      </c>
      <c r="C142" s="14" t="str">
        <f t="shared" si="6"/>
        <v>Mr.</v>
      </c>
      <c r="D142" s="7" t="str">
        <f t="shared" si="7"/>
        <v>Cole</v>
      </c>
      <c r="E142" s="7" t="str">
        <f t="shared" si="8"/>
        <v>Atkins</v>
      </c>
    </row>
    <row r="143" spans="1:5" ht="15.75" x14ac:dyDescent="0.25">
      <c r="A143" s="1" t="s">
        <v>2231</v>
      </c>
      <c r="B143" s="1" t="s">
        <v>2526</v>
      </c>
      <c r="C143" s="14" t="str">
        <f t="shared" si="6"/>
        <v>Mr.</v>
      </c>
      <c r="D143" s="7" t="str">
        <f t="shared" si="7"/>
        <v>Jesse</v>
      </c>
      <c r="E143" s="7" t="str">
        <f t="shared" si="8"/>
        <v>Kropelnicki</v>
      </c>
    </row>
    <row r="144" spans="1:5" ht="15.75" x14ac:dyDescent="0.25">
      <c r="A144" s="1" t="s">
        <v>2230</v>
      </c>
      <c r="B144" s="1" t="s">
        <v>2527</v>
      </c>
      <c r="C144" s="14" t="str">
        <f t="shared" si="6"/>
        <v>Ms.</v>
      </c>
      <c r="D144" s="7" t="str">
        <f t="shared" si="7"/>
        <v>Tammi J.</v>
      </c>
      <c r="E144" s="7" t="str">
        <f t="shared" si="8"/>
        <v>Braund</v>
      </c>
    </row>
    <row r="145" spans="1:5" ht="15.75" x14ac:dyDescent="0.25">
      <c r="A145" s="1" t="s">
        <v>2229</v>
      </c>
      <c r="B145" s="1" t="s">
        <v>2528</v>
      </c>
      <c r="C145" s="14" t="str">
        <f t="shared" si="6"/>
        <v>Mr.</v>
      </c>
      <c r="D145" s="7" t="str">
        <f t="shared" si="7"/>
        <v>Matthew S.</v>
      </c>
      <c r="E145" s="7" t="str">
        <f t="shared" si="8"/>
        <v>Anderson</v>
      </c>
    </row>
    <row r="146" spans="1:5" ht="15.75" x14ac:dyDescent="0.25">
      <c r="A146" s="1" t="s">
        <v>2228</v>
      </c>
      <c r="B146" s="1" t="s">
        <v>2529</v>
      </c>
      <c r="C146" s="14" t="str">
        <f t="shared" si="6"/>
        <v>Mr.</v>
      </c>
      <c r="D146" s="7" t="str">
        <f t="shared" si="7"/>
        <v>Eric</v>
      </c>
      <c r="E146" s="7" t="str">
        <f t="shared" si="8"/>
        <v>Bilbrey</v>
      </c>
    </row>
    <row r="147" spans="1:5" ht="15.75" x14ac:dyDescent="0.25">
      <c r="A147" s="1" t="s">
        <v>2227</v>
      </c>
      <c r="B147" s="1" t="s">
        <v>2530</v>
      </c>
      <c r="C147" s="14" t="str">
        <f t="shared" si="6"/>
        <v>Ms.</v>
      </c>
      <c r="D147" s="7" t="str">
        <f t="shared" si="7"/>
        <v>Valeria R</v>
      </c>
      <c r="E147" s="7" t="str">
        <f t="shared" si="8"/>
        <v>Curtis</v>
      </c>
    </row>
    <row r="148" spans="1:5" ht="15.75" x14ac:dyDescent="0.25">
      <c r="A148" s="1" t="s">
        <v>2226</v>
      </c>
      <c r="B148" s="1" t="s">
        <v>2531</v>
      </c>
      <c r="C148" s="14" t="str">
        <f t="shared" si="6"/>
        <v>Mr.</v>
      </c>
      <c r="D148" s="7" t="str">
        <f t="shared" si="7"/>
        <v>Michael P</v>
      </c>
      <c r="E148" s="7" t="str">
        <f t="shared" si="8"/>
        <v>Meyer</v>
      </c>
    </row>
    <row r="149" spans="1:5" ht="15.75" x14ac:dyDescent="0.25">
      <c r="A149" s="1" t="s">
        <v>2225</v>
      </c>
      <c r="B149" s="1" t="s">
        <v>2532</v>
      </c>
      <c r="C149" s="14" t="str">
        <f t="shared" si="6"/>
        <v>Mr.</v>
      </c>
      <c r="D149" s="7" t="str">
        <f t="shared" si="7"/>
        <v>Rami</v>
      </c>
      <c r="E149" s="7" t="str">
        <f t="shared" si="8"/>
        <v>Bardeesy</v>
      </c>
    </row>
    <row r="150" spans="1:5" ht="15.75" x14ac:dyDescent="0.25">
      <c r="A150" s="1" t="s">
        <v>2224</v>
      </c>
      <c r="B150" s="1" t="s">
        <v>2533</v>
      </c>
      <c r="C150" s="14" t="str">
        <f t="shared" si="6"/>
        <v>Mr.</v>
      </c>
      <c r="D150" s="7" t="str">
        <f t="shared" si="7"/>
        <v>Denis</v>
      </c>
      <c r="E150" s="7" t="str">
        <f t="shared" si="8"/>
        <v>Shanahan</v>
      </c>
    </row>
    <row r="151" spans="1:5" ht="15.75" x14ac:dyDescent="0.25">
      <c r="A151" s="1" t="s">
        <v>2223</v>
      </c>
      <c r="B151" s="1" t="s">
        <v>2534</v>
      </c>
      <c r="C151" s="14" t="str">
        <f t="shared" si="6"/>
        <v>Mr.</v>
      </c>
      <c r="D151" s="7" t="str">
        <f t="shared" si="7"/>
        <v>Brian E</v>
      </c>
      <c r="E151" s="7" t="str">
        <f t="shared" si="8"/>
        <v>Sutter</v>
      </c>
    </row>
    <row r="152" spans="1:5" ht="15.75" x14ac:dyDescent="0.25">
      <c r="A152" s="1" t="s">
        <v>2222</v>
      </c>
      <c r="B152" s="1" t="s">
        <v>2535</v>
      </c>
      <c r="C152" s="14" t="str">
        <f t="shared" si="6"/>
        <v>Ms.</v>
      </c>
      <c r="D152" s="7" t="str">
        <f t="shared" si="7"/>
        <v>Bonnie</v>
      </c>
      <c r="E152" s="7" t="str">
        <f t="shared" si="8"/>
        <v>Yesian</v>
      </c>
    </row>
    <row r="153" spans="1:5" ht="15.75" x14ac:dyDescent="0.25">
      <c r="A153" s="1" t="s">
        <v>2221</v>
      </c>
      <c r="B153" s="1" t="s">
        <v>2536</v>
      </c>
      <c r="C153" s="14" t="str">
        <f t="shared" si="6"/>
        <v>Mr.</v>
      </c>
      <c r="D153" s="7" t="str">
        <f t="shared" si="7"/>
        <v>Michael P</v>
      </c>
      <c r="E153" s="7" t="str">
        <f t="shared" si="8"/>
        <v>Meers</v>
      </c>
    </row>
    <row r="154" spans="1:5" ht="15.75" x14ac:dyDescent="0.25">
      <c r="A154" s="1" t="s">
        <v>2220</v>
      </c>
      <c r="B154" s="1" t="s">
        <v>2537</v>
      </c>
      <c r="C154" s="14" t="str">
        <f t="shared" si="6"/>
        <v>Mr.</v>
      </c>
      <c r="D154" s="7" t="str">
        <f t="shared" si="7"/>
        <v>Paul</v>
      </c>
      <c r="E154" s="7" t="str">
        <f t="shared" si="8"/>
        <v>Conlon</v>
      </c>
    </row>
    <row r="155" spans="1:5" ht="15.75" x14ac:dyDescent="0.25">
      <c r="A155" s="1" t="s">
        <v>2219</v>
      </c>
      <c r="B155" s="1" t="s">
        <v>2538</v>
      </c>
      <c r="C155" s="14" t="str">
        <f t="shared" si="6"/>
        <v>Mr.</v>
      </c>
      <c r="D155" s="7" t="str">
        <f t="shared" si="7"/>
        <v>Michael</v>
      </c>
      <c r="E155" s="7" t="str">
        <f t="shared" si="8"/>
        <v>Arnstein</v>
      </c>
    </row>
    <row r="156" spans="1:5" ht="15.75" x14ac:dyDescent="0.25">
      <c r="A156" s="1" t="s">
        <v>2218</v>
      </c>
      <c r="B156" s="1" t="s">
        <v>2539</v>
      </c>
      <c r="C156" s="14" t="str">
        <f t="shared" si="6"/>
        <v>Mr.</v>
      </c>
      <c r="D156" s="7" t="str">
        <f t="shared" si="7"/>
        <v>Samuel</v>
      </c>
      <c r="E156" s="7" t="str">
        <f t="shared" si="8"/>
        <v>Jurek</v>
      </c>
    </row>
    <row r="157" spans="1:5" ht="15.75" x14ac:dyDescent="0.25">
      <c r="A157" s="1" t="s">
        <v>2217</v>
      </c>
      <c r="B157" s="1" t="s">
        <v>2540</v>
      </c>
      <c r="C157" s="14" t="str">
        <f t="shared" si="6"/>
        <v>Mr.</v>
      </c>
      <c r="D157" s="7" t="str">
        <f t="shared" si="7"/>
        <v>Matthew</v>
      </c>
      <c r="E157" s="7" t="str">
        <f t="shared" si="8"/>
        <v>Thill</v>
      </c>
    </row>
    <row r="158" spans="1:5" ht="15.75" x14ac:dyDescent="0.25">
      <c r="A158" s="1" t="s">
        <v>2216</v>
      </c>
      <c r="B158" s="1" t="s">
        <v>2541</v>
      </c>
      <c r="C158" s="14" t="str">
        <f t="shared" si="6"/>
        <v>Mr.</v>
      </c>
      <c r="D158" s="7" t="str">
        <f t="shared" si="7"/>
        <v>Daniel</v>
      </c>
      <c r="E158" s="7" t="str">
        <f t="shared" si="8"/>
        <v>Glaz</v>
      </c>
    </row>
    <row r="159" spans="1:5" ht="15.75" x14ac:dyDescent="0.25">
      <c r="A159" s="1" t="s">
        <v>2215</v>
      </c>
      <c r="B159" s="1" t="s">
        <v>2542</v>
      </c>
      <c r="C159" s="14" t="str">
        <f t="shared" si="6"/>
        <v>Ms.</v>
      </c>
      <c r="D159" s="7" t="str">
        <f t="shared" si="7"/>
        <v>Syndy</v>
      </c>
      <c r="E159" s="7" t="str">
        <f t="shared" si="8"/>
        <v>Sampson</v>
      </c>
    </row>
    <row r="160" spans="1:5" ht="15.75" x14ac:dyDescent="0.25">
      <c r="A160" s="1" t="s">
        <v>2214</v>
      </c>
      <c r="B160" s="1" t="s">
        <v>2543</v>
      </c>
      <c r="C160" s="14" t="str">
        <f t="shared" si="6"/>
        <v>Ms.</v>
      </c>
      <c r="D160" s="7" t="str">
        <f t="shared" si="7"/>
        <v>Aleksandra</v>
      </c>
      <c r="E160" s="7" t="str">
        <f t="shared" si="8"/>
        <v>Duliba</v>
      </c>
    </row>
    <row r="161" spans="1:5" ht="15.75" x14ac:dyDescent="0.25">
      <c r="A161" s="1" t="s">
        <v>2213</v>
      </c>
      <c r="B161" s="1" t="s">
        <v>2544</v>
      </c>
      <c r="C161" s="14" t="str">
        <f t="shared" si="6"/>
        <v>Mr.</v>
      </c>
      <c r="D161" s="7" t="str">
        <f t="shared" si="7"/>
        <v>Steeve T Sr.</v>
      </c>
      <c r="E161" s="7" t="str">
        <f t="shared" si="8"/>
        <v>Tanguay</v>
      </c>
    </row>
    <row r="162" spans="1:5" ht="15.75" x14ac:dyDescent="0.25">
      <c r="A162" s="1" t="s">
        <v>2212</v>
      </c>
      <c r="B162" s="1" t="s">
        <v>2545</v>
      </c>
      <c r="C162" s="14" t="str">
        <f t="shared" si="6"/>
        <v>Mr.</v>
      </c>
      <c r="D162" s="7" t="str">
        <f t="shared" si="7"/>
        <v>Richard</v>
      </c>
      <c r="E162" s="7" t="str">
        <f t="shared" si="8"/>
        <v>McClelland</v>
      </c>
    </row>
    <row r="163" spans="1:5" ht="15.75" x14ac:dyDescent="0.25">
      <c r="A163" s="1" t="s">
        <v>2211</v>
      </c>
      <c r="B163" s="1" t="s">
        <v>2546</v>
      </c>
      <c r="C163" s="14" t="str">
        <f t="shared" si="6"/>
        <v>Mr.</v>
      </c>
      <c r="D163" s="7" t="str">
        <f t="shared" si="7"/>
        <v>Aaron T</v>
      </c>
      <c r="E163" s="7" t="str">
        <f t="shared" si="8"/>
        <v>Gorman</v>
      </c>
    </row>
    <row r="164" spans="1:5" ht="15.75" x14ac:dyDescent="0.25">
      <c r="A164" s="1" t="s">
        <v>2210</v>
      </c>
      <c r="B164" s="1" t="s">
        <v>2547</v>
      </c>
      <c r="C164" s="14" t="str">
        <f t="shared" si="6"/>
        <v>Mr.</v>
      </c>
      <c r="D164" s="7" t="str">
        <f t="shared" si="7"/>
        <v>Akira</v>
      </c>
      <c r="E164" s="7" t="str">
        <f t="shared" si="8"/>
        <v>Nishimura</v>
      </c>
    </row>
    <row r="165" spans="1:5" ht="15.75" x14ac:dyDescent="0.25">
      <c r="A165" s="1" t="s">
        <v>2209</v>
      </c>
      <c r="B165" s="1" t="s">
        <v>2548</v>
      </c>
      <c r="C165" s="14" t="str">
        <f t="shared" si="6"/>
        <v>Mr.</v>
      </c>
      <c r="D165" s="7" t="str">
        <f t="shared" si="7"/>
        <v>Ben</v>
      </c>
      <c r="E165" s="7" t="str">
        <f t="shared" si="8"/>
        <v>Brimble</v>
      </c>
    </row>
    <row r="166" spans="1:5" ht="15.75" x14ac:dyDescent="0.25">
      <c r="A166" s="1" t="s">
        <v>2208</v>
      </c>
      <c r="B166" s="1" t="s">
        <v>2549</v>
      </c>
      <c r="C166" s="14" t="str">
        <f t="shared" si="6"/>
        <v>Ms.</v>
      </c>
      <c r="D166" s="7" t="str">
        <f t="shared" si="7"/>
        <v>Jana</v>
      </c>
      <c r="E166" s="7" t="str">
        <f t="shared" si="8"/>
        <v>Trenk</v>
      </c>
    </row>
    <row r="167" spans="1:5" ht="15.75" x14ac:dyDescent="0.25">
      <c r="A167" s="1" t="s">
        <v>2207</v>
      </c>
      <c r="B167" s="1" t="s">
        <v>2550</v>
      </c>
      <c r="C167" s="14" t="str">
        <f t="shared" si="6"/>
        <v>Mr.</v>
      </c>
      <c r="D167" s="7" t="str">
        <f t="shared" si="7"/>
        <v>Jay T.</v>
      </c>
      <c r="E167" s="7" t="str">
        <f t="shared" si="8"/>
        <v>Wittmann</v>
      </c>
    </row>
    <row r="168" spans="1:5" ht="15.75" x14ac:dyDescent="0.25">
      <c r="A168" s="1" t="s">
        <v>2206</v>
      </c>
      <c r="B168" s="1" t="s">
        <v>2551</v>
      </c>
      <c r="C168" s="14" t="str">
        <f t="shared" si="6"/>
        <v>Ms.</v>
      </c>
      <c r="D168" s="7" t="str">
        <f t="shared" si="7"/>
        <v>Marie-Helene</v>
      </c>
      <c r="E168" s="7" t="str">
        <f t="shared" si="8"/>
        <v>Tremblay</v>
      </c>
    </row>
    <row r="169" spans="1:5" ht="15.75" x14ac:dyDescent="0.25">
      <c r="A169" s="1" t="s">
        <v>2205</v>
      </c>
      <c r="B169" s="1" t="s">
        <v>2552</v>
      </c>
      <c r="C169" s="14" t="str">
        <f t="shared" si="6"/>
        <v>Ms.</v>
      </c>
      <c r="D169" s="7" t="str">
        <f t="shared" si="7"/>
        <v>Bret R</v>
      </c>
      <c r="E169" s="7" t="str">
        <f t="shared" si="8"/>
        <v>Scofield</v>
      </c>
    </row>
    <row r="170" spans="1:5" ht="15.75" x14ac:dyDescent="0.25">
      <c r="A170" s="1" t="s">
        <v>2204</v>
      </c>
      <c r="B170" s="1" t="s">
        <v>2553</v>
      </c>
      <c r="C170" s="14" t="str">
        <f t="shared" si="6"/>
        <v>Mr.</v>
      </c>
      <c r="D170" s="7" t="str">
        <f t="shared" si="7"/>
        <v>Gardner L</v>
      </c>
      <c r="E170" s="7" t="str">
        <f t="shared" si="8"/>
        <v>Yost</v>
      </c>
    </row>
    <row r="171" spans="1:5" ht="15.75" x14ac:dyDescent="0.25">
      <c r="A171" s="1" t="s">
        <v>2203</v>
      </c>
      <c r="B171" s="1" t="s">
        <v>2554</v>
      </c>
      <c r="C171" s="14" t="str">
        <f t="shared" si="6"/>
        <v>Mr.</v>
      </c>
      <c r="D171" s="7" t="str">
        <f t="shared" si="7"/>
        <v>Bobby</v>
      </c>
      <c r="E171" s="7" t="str">
        <f t="shared" si="8"/>
        <v>Torphy</v>
      </c>
    </row>
    <row r="172" spans="1:5" ht="15.75" x14ac:dyDescent="0.25">
      <c r="A172" s="1" t="s">
        <v>2202</v>
      </c>
      <c r="B172" s="1" t="s">
        <v>2555</v>
      </c>
      <c r="C172" s="14" t="str">
        <f t="shared" si="6"/>
        <v>Ms.</v>
      </c>
      <c r="D172" s="7" t="str">
        <f t="shared" si="7"/>
        <v>Natalie</v>
      </c>
      <c r="E172" s="7" t="str">
        <f t="shared" si="8"/>
        <v>Busby</v>
      </c>
    </row>
    <row r="173" spans="1:5" ht="15.75" x14ac:dyDescent="0.25">
      <c r="A173" s="1" t="s">
        <v>2201</v>
      </c>
      <c r="B173" s="1" t="s">
        <v>2556</v>
      </c>
      <c r="C173" s="14" t="str">
        <f t="shared" si="6"/>
        <v>Ms.</v>
      </c>
      <c r="D173" s="7" t="str">
        <f t="shared" si="7"/>
        <v>Lina</v>
      </c>
      <c r="E173" s="7" t="str">
        <f t="shared" si="8"/>
        <v>Nguyen</v>
      </c>
    </row>
    <row r="174" spans="1:5" ht="15.75" x14ac:dyDescent="0.25">
      <c r="A174" s="1" t="s">
        <v>2200</v>
      </c>
      <c r="B174" s="1" t="s">
        <v>2557</v>
      </c>
      <c r="C174" s="14" t="str">
        <f t="shared" si="6"/>
        <v>Mr.</v>
      </c>
      <c r="D174" s="7" t="str">
        <f t="shared" si="7"/>
        <v>Zebulon</v>
      </c>
      <c r="E174" s="7" t="str">
        <f t="shared" si="8"/>
        <v>Hanley</v>
      </c>
    </row>
    <row r="175" spans="1:5" ht="15.75" x14ac:dyDescent="0.25">
      <c r="A175" s="1" t="s">
        <v>2199</v>
      </c>
      <c r="B175" s="1" t="s">
        <v>2558</v>
      </c>
      <c r="C175" s="14" t="str">
        <f t="shared" si="6"/>
        <v>Ms.</v>
      </c>
      <c r="D175" s="7" t="str">
        <f t="shared" si="7"/>
        <v>Amanda</v>
      </c>
      <c r="E175" s="7" t="str">
        <f t="shared" si="8"/>
        <v>Scheer</v>
      </c>
    </row>
    <row r="176" spans="1:5" ht="15.75" x14ac:dyDescent="0.25">
      <c r="A176" s="1" t="s">
        <v>2198</v>
      </c>
      <c r="B176" s="1" t="s">
        <v>2559</v>
      </c>
      <c r="C176" s="14" t="str">
        <f t="shared" si="6"/>
        <v>Mr.</v>
      </c>
      <c r="D176" s="7" t="str">
        <f t="shared" si="7"/>
        <v>Greg</v>
      </c>
      <c r="E176" s="7" t="str">
        <f t="shared" si="8"/>
        <v>Rankin</v>
      </c>
    </row>
    <row r="177" spans="1:5" ht="15.75" x14ac:dyDescent="0.25">
      <c r="A177" s="1" t="s">
        <v>2197</v>
      </c>
      <c r="B177" s="1" t="s">
        <v>2560</v>
      </c>
      <c r="C177" s="14" t="str">
        <f t="shared" si="6"/>
        <v>Mr.</v>
      </c>
      <c r="D177" s="7" t="str">
        <f t="shared" si="7"/>
        <v>John</v>
      </c>
      <c r="E177" s="7" t="str">
        <f t="shared" si="8"/>
        <v>Ricardi</v>
      </c>
    </row>
    <row r="178" spans="1:5" ht="15.75" x14ac:dyDescent="0.25">
      <c r="A178" s="1" t="s">
        <v>2196</v>
      </c>
      <c r="B178" s="1" t="s">
        <v>2561</v>
      </c>
      <c r="C178" s="14" t="str">
        <f t="shared" si="6"/>
        <v>Ms.</v>
      </c>
      <c r="D178" s="7" t="str">
        <f t="shared" si="7"/>
        <v>Kelsey A.</v>
      </c>
      <c r="E178" s="7" t="str">
        <f t="shared" si="8"/>
        <v>Karkos</v>
      </c>
    </row>
    <row r="179" spans="1:5" ht="15.75" x14ac:dyDescent="0.25">
      <c r="A179" s="1" t="s">
        <v>2195</v>
      </c>
      <c r="B179" s="1" t="s">
        <v>2562</v>
      </c>
      <c r="C179" s="14" t="str">
        <f t="shared" si="6"/>
        <v>Ms.</v>
      </c>
      <c r="D179" s="7" t="str">
        <f t="shared" si="7"/>
        <v>Bronwen L</v>
      </c>
      <c r="E179" s="7" t="str">
        <f t="shared" si="8"/>
        <v>Price-Dierksen</v>
      </c>
    </row>
    <row r="180" spans="1:5" ht="15.75" x14ac:dyDescent="0.25">
      <c r="A180" s="1" t="s">
        <v>2194</v>
      </c>
      <c r="B180" s="1" t="s">
        <v>2563</v>
      </c>
      <c r="C180" s="14" t="str">
        <f t="shared" si="6"/>
        <v>Ms.</v>
      </c>
      <c r="D180" s="7" t="str">
        <f t="shared" si="7"/>
        <v>Manuela</v>
      </c>
      <c r="E180" s="7" t="str">
        <f t="shared" si="8"/>
        <v>Knispel</v>
      </c>
    </row>
    <row r="181" spans="1:5" ht="15.75" x14ac:dyDescent="0.25">
      <c r="A181" s="1" t="s">
        <v>2193</v>
      </c>
      <c r="B181" s="1" t="s">
        <v>2564</v>
      </c>
      <c r="C181" s="14" t="str">
        <f t="shared" si="6"/>
        <v>Ms.</v>
      </c>
      <c r="D181" s="7" t="str">
        <f t="shared" si="7"/>
        <v>Jennifer L</v>
      </c>
      <c r="E181" s="7" t="str">
        <f t="shared" si="8"/>
        <v>King</v>
      </c>
    </row>
    <row r="182" spans="1:5" ht="15.75" x14ac:dyDescent="0.25">
      <c r="A182" s="1" t="s">
        <v>2192</v>
      </c>
      <c r="B182" s="1" t="s">
        <v>2565</v>
      </c>
      <c r="C182" s="14" t="str">
        <f t="shared" si="6"/>
        <v>Ms.</v>
      </c>
      <c r="D182" s="7" t="str">
        <f t="shared" si="7"/>
        <v>Abby W.</v>
      </c>
      <c r="E182" s="7" t="str">
        <f t="shared" si="8"/>
        <v>Samuelson</v>
      </c>
    </row>
    <row r="183" spans="1:5" ht="15.75" x14ac:dyDescent="0.25">
      <c r="A183" s="1" t="s">
        <v>2191</v>
      </c>
      <c r="B183" s="1" t="s">
        <v>2566</v>
      </c>
      <c r="C183" s="14" t="str">
        <f t="shared" si="6"/>
        <v>Mr.</v>
      </c>
      <c r="D183" s="7" t="str">
        <f t="shared" si="7"/>
        <v>Tyler</v>
      </c>
      <c r="E183" s="7" t="str">
        <f t="shared" si="8"/>
        <v>Fredsall</v>
      </c>
    </row>
    <row r="184" spans="1:5" ht="15.75" x14ac:dyDescent="0.25">
      <c r="A184" s="1" t="s">
        <v>2190</v>
      </c>
      <c r="B184" s="1" t="s">
        <v>2567</v>
      </c>
      <c r="C184" s="14" t="str">
        <f t="shared" si="6"/>
        <v>Mr.</v>
      </c>
      <c r="D184" s="7" t="str">
        <f t="shared" si="7"/>
        <v>Jeffrey</v>
      </c>
      <c r="E184" s="7" t="str">
        <f t="shared" si="8"/>
        <v>Eggleston</v>
      </c>
    </row>
    <row r="185" spans="1:5" ht="15.75" x14ac:dyDescent="0.25">
      <c r="A185" s="1" t="s">
        <v>2189</v>
      </c>
      <c r="B185" s="1" t="s">
        <v>2568</v>
      </c>
      <c r="C185" s="14" t="str">
        <f t="shared" si="6"/>
        <v>Mr.</v>
      </c>
      <c r="D185" s="7" t="str">
        <f t="shared" si="7"/>
        <v>Matthew F</v>
      </c>
      <c r="E185" s="7" t="str">
        <f t="shared" si="8"/>
        <v>Palombaro</v>
      </c>
    </row>
    <row r="186" spans="1:5" ht="15.75" x14ac:dyDescent="0.25">
      <c r="A186" s="1" t="s">
        <v>2188</v>
      </c>
      <c r="B186" s="1" t="s">
        <v>2569</v>
      </c>
      <c r="C186" s="14" t="str">
        <f t="shared" si="6"/>
        <v>Mr.</v>
      </c>
      <c r="D186" s="7" t="str">
        <f t="shared" si="7"/>
        <v>Ryan J.</v>
      </c>
      <c r="E186" s="7" t="str">
        <f t="shared" si="8"/>
        <v>Silva</v>
      </c>
    </row>
    <row r="187" spans="1:5" ht="15.75" x14ac:dyDescent="0.25">
      <c r="A187" s="1" t="s">
        <v>2187</v>
      </c>
      <c r="B187" s="1" t="s">
        <v>2570</v>
      </c>
      <c r="C187" s="14" t="str">
        <f t="shared" si="6"/>
        <v>Ms.</v>
      </c>
      <c r="D187" s="7" t="str">
        <f t="shared" si="7"/>
        <v>Amy</v>
      </c>
      <c r="E187" s="7" t="str">
        <f t="shared" si="8"/>
        <v>Bugala</v>
      </c>
    </row>
    <row r="188" spans="1:5" ht="15.75" x14ac:dyDescent="0.25">
      <c r="A188" s="1" t="s">
        <v>2186</v>
      </c>
      <c r="B188" s="1" t="s">
        <v>2571</v>
      </c>
      <c r="C188" s="14" t="str">
        <f t="shared" si="6"/>
        <v>Mr.</v>
      </c>
      <c r="D188" s="7" t="str">
        <f t="shared" si="7"/>
        <v>Andrew P</v>
      </c>
      <c r="E188" s="7" t="str">
        <f t="shared" si="8"/>
        <v>Dublin</v>
      </c>
    </row>
    <row r="189" spans="1:5" ht="15.75" x14ac:dyDescent="0.25">
      <c r="A189" s="1" t="s">
        <v>2185</v>
      </c>
      <c r="B189" s="1" t="s">
        <v>2572</v>
      </c>
      <c r="C189" s="14" t="str">
        <f t="shared" si="6"/>
        <v>Mr.</v>
      </c>
      <c r="D189" s="7" t="str">
        <f t="shared" si="7"/>
        <v>George M. V</v>
      </c>
      <c r="E189" s="7" t="str">
        <f t="shared" si="8"/>
        <v>Cleland</v>
      </c>
    </row>
    <row r="190" spans="1:5" ht="15.75" x14ac:dyDescent="0.25">
      <c r="A190" s="1" t="s">
        <v>2184</v>
      </c>
      <c r="B190" s="1" t="s">
        <v>2573</v>
      </c>
      <c r="C190" s="14" t="str">
        <f t="shared" si="6"/>
        <v>Ms.</v>
      </c>
      <c r="D190" s="7" t="str">
        <f t="shared" si="7"/>
        <v>Sarah</v>
      </c>
      <c r="E190" s="7" t="str">
        <f t="shared" si="8"/>
        <v>Evans</v>
      </c>
    </row>
    <row r="191" spans="1:5" ht="15.75" x14ac:dyDescent="0.25">
      <c r="A191" s="1" t="s">
        <v>2183</v>
      </c>
      <c r="B191" s="1" t="s">
        <v>2574</v>
      </c>
      <c r="C191" s="14" t="str">
        <f t="shared" si="6"/>
        <v>Ms.</v>
      </c>
      <c r="D191" s="7" t="str">
        <f t="shared" si="7"/>
        <v>Lara</v>
      </c>
      <c r="E191" s="7" t="str">
        <f t="shared" si="8"/>
        <v>Boyd</v>
      </c>
    </row>
    <row r="192" spans="1:5" ht="15.75" x14ac:dyDescent="0.25">
      <c r="A192" s="1" t="s">
        <v>2182</v>
      </c>
      <c r="B192" s="1" t="s">
        <v>2575</v>
      </c>
      <c r="C192" s="14" t="str">
        <f t="shared" si="6"/>
        <v>Mr.</v>
      </c>
      <c r="D192" s="7" t="str">
        <f t="shared" si="7"/>
        <v>Sebastien</v>
      </c>
      <c r="E192" s="7" t="str">
        <f t="shared" si="8"/>
        <v>Roulier</v>
      </c>
    </row>
    <row r="193" spans="1:5" ht="15.75" x14ac:dyDescent="0.25">
      <c r="A193" s="1" t="s">
        <v>2181</v>
      </c>
      <c r="B193" s="1" t="s">
        <v>2576</v>
      </c>
      <c r="C193" s="14" t="str">
        <f t="shared" si="6"/>
        <v>Mr.</v>
      </c>
      <c r="D193" s="7" t="str">
        <f t="shared" si="7"/>
        <v>Padraig</v>
      </c>
      <c r="E193" s="7" t="str">
        <f t="shared" si="8"/>
        <v>Mullins</v>
      </c>
    </row>
    <row r="194" spans="1:5" ht="15.75" x14ac:dyDescent="0.25">
      <c r="A194" s="1" t="s">
        <v>2180</v>
      </c>
      <c r="B194" s="1" t="s">
        <v>2577</v>
      </c>
      <c r="C194" s="14" t="str">
        <f t="shared" si="6"/>
        <v>Ms.</v>
      </c>
      <c r="D194" s="7" t="str">
        <f t="shared" si="7"/>
        <v>Heather</v>
      </c>
      <c r="E194" s="7" t="str">
        <f t="shared" si="8"/>
        <v>Hofmann</v>
      </c>
    </row>
    <row r="195" spans="1:5" ht="15.75" x14ac:dyDescent="0.25">
      <c r="A195" s="1" t="s">
        <v>2179</v>
      </c>
      <c r="B195" s="1" t="s">
        <v>2578</v>
      </c>
      <c r="C195" s="14" t="str">
        <f t="shared" ref="C195:C258" si="9">LEFT(TRIM(MID(B195, FIND(",", B195)+1, 100)), FIND(" ", TRIM(MID(B195, FIND(",", B195)+1, 100)))-1)</f>
        <v>Mr.</v>
      </c>
      <c r="D195" s="7" t="str">
        <f t="shared" ref="D195:D258" si="10">TRIM(RIGHT(TRIM(MID(B195, FIND(",", B195)+1, 99)),
     LEN(TRIM(MID(B195, FIND(",", B195)+1, 99))) -
     FIND(" ", TRIM(MID(B195, FIND(",", B195)+1, 99)))))</f>
        <v>Jorge</v>
      </c>
      <c r="E195" s="7" t="str">
        <f t="shared" ref="E195:E258" si="11">LEFT(TRIM(B195), FIND(", ", TRIM(B195) &amp; " ") - 1)</f>
        <v>Garcia Garcia</v>
      </c>
    </row>
    <row r="196" spans="1:5" ht="15.75" x14ac:dyDescent="0.25">
      <c r="A196" s="1" t="s">
        <v>2178</v>
      </c>
      <c r="B196" s="1" t="s">
        <v>2579</v>
      </c>
      <c r="C196" s="14" t="str">
        <f t="shared" si="9"/>
        <v>Mr.</v>
      </c>
      <c r="D196" s="7" t="str">
        <f t="shared" si="10"/>
        <v>Jack R</v>
      </c>
      <c r="E196" s="7" t="str">
        <f t="shared" si="11"/>
        <v>Klecker</v>
      </c>
    </row>
    <row r="197" spans="1:5" ht="15.75" x14ac:dyDescent="0.25">
      <c r="A197" s="1" t="s">
        <v>2177</v>
      </c>
      <c r="B197" s="1" t="s">
        <v>2580</v>
      </c>
      <c r="C197" s="14" t="str">
        <f t="shared" si="9"/>
        <v>Mr.</v>
      </c>
      <c r="D197" s="7" t="str">
        <f t="shared" si="10"/>
        <v>Felix</v>
      </c>
      <c r="E197" s="7" t="str">
        <f t="shared" si="11"/>
        <v>Cancre</v>
      </c>
    </row>
    <row r="198" spans="1:5" ht="15.75" x14ac:dyDescent="0.25">
      <c r="A198" s="1" t="s">
        <v>2176</v>
      </c>
      <c r="B198" s="1" t="s">
        <v>2581</v>
      </c>
      <c r="C198" s="14" t="str">
        <f t="shared" si="9"/>
        <v>Mr.</v>
      </c>
      <c r="D198" s="7" t="str">
        <f t="shared" si="10"/>
        <v>Christopher C</v>
      </c>
      <c r="E198" s="7" t="str">
        <f t="shared" si="11"/>
        <v>Denucci</v>
      </c>
    </row>
    <row r="199" spans="1:5" ht="15.75" x14ac:dyDescent="0.25">
      <c r="A199" s="1" t="s">
        <v>2175</v>
      </c>
      <c r="B199" s="1" t="s">
        <v>2582</v>
      </c>
      <c r="C199" s="14" t="str">
        <f t="shared" si="9"/>
        <v>Mr.</v>
      </c>
      <c r="D199" s="7" t="str">
        <f t="shared" si="10"/>
        <v>Jesse</v>
      </c>
      <c r="E199" s="7" t="str">
        <f t="shared" si="11"/>
        <v>Saldana</v>
      </c>
    </row>
    <row r="200" spans="1:5" ht="15.75" x14ac:dyDescent="0.25">
      <c r="A200" s="1" t="s">
        <v>2174</v>
      </c>
      <c r="B200" s="1" t="s">
        <v>2583</v>
      </c>
      <c r="C200" s="14" t="str">
        <f t="shared" si="9"/>
        <v>Ms.</v>
      </c>
      <c r="D200" s="7" t="str">
        <f t="shared" si="10"/>
        <v>Jill</v>
      </c>
      <c r="E200" s="7" t="str">
        <f t="shared" si="11"/>
        <v>Weinberg</v>
      </c>
    </row>
    <row r="201" spans="1:5" ht="15.75" x14ac:dyDescent="0.25">
      <c r="A201" s="1" t="s">
        <v>2173</v>
      </c>
      <c r="B201" s="1" t="s">
        <v>2584</v>
      </c>
      <c r="C201" s="14" t="str">
        <f t="shared" si="9"/>
        <v>Mr.</v>
      </c>
      <c r="D201" s="7" t="str">
        <f t="shared" si="10"/>
        <v>William</v>
      </c>
      <c r="E201" s="7" t="str">
        <f t="shared" si="11"/>
        <v>Walsh</v>
      </c>
    </row>
    <row r="202" spans="1:5" ht="15.75" x14ac:dyDescent="0.25">
      <c r="A202" s="1" t="s">
        <v>2172</v>
      </c>
      <c r="B202" s="1" t="s">
        <v>2585</v>
      </c>
      <c r="C202" s="14" t="str">
        <f t="shared" si="9"/>
        <v>Mr.</v>
      </c>
      <c r="D202" s="7" t="str">
        <f t="shared" si="10"/>
        <v>Alejandro</v>
      </c>
      <c r="E202" s="7" t="str">
        <f t="shared" si="11"/>
        <v>Pasten</v>
      </c>
    </row>
    <row r="203" spans="1:5" ht="15.75" x14ac:dyDescent="0.25">
      <c r="A203" s="1" t="s">
        <v>2171</v>
      </c>
      <c r="B203" s="1" t="s">
        <v>2586</v>
      </c>
      <c r="C203" s="14" t="str">
        <f t="shared" si="9"/>
        <v>Mr.</v>
      </c>
      <c r="D203" s="7" t="str">
        <f t="shared" si="10"/>
        <v>Ian E.</v>
      </c>
      <c r="E203" s="7" t="str">
        <f t="shared" si="11"/>
        <v>LaBelle</v>
      </c>
    </row>
    <row r="204" spans="1:5" ht="15.75" x14ac:dyDescent="0.25">
      <c r="A204" s="1" t="s">
        <v>2170</v>
      </c>
      <c r="B204" s="1" t="s">
        <v>2587</v>
      </c>
      <c r="C204" s="14" t="str">
        <f t="shared" si="9"/>
        <v>Mr.</v>
      </c>
      <c r="D204" s="7" t="str">
        <f t="shared" si="10"/>
        <v>Hector Sr.</v>
      </c>
      <c r="E204" s="7" t="str">
        <f t="shared" si="11"/>
        <v>Guzman</v>
      </c>
    </row>
    <row r="205" spans="1:5" ht="15.75" x14ac:dyDescent="0.25">
      <c r="A205" s="1" t="s">
        <v>2169</v>
      </c>
      <c r="B205" s="1" t="s">
        <v>2588</v>
      </c>
      <c r="C205" s="14" t="str">
        <f t="shared" si="9"/>
        <v>Ms.</v>
      </c>
      <c r="D205" s="7" t="str">
        <f t="shared" si="10"/>
        <v>Rebecca</v>
      </c>
      <c r="E205" s="7" t="str">
        <f t="shared" si="11"/>
        <v>Turnbull</v>
      </c>
    </row>
    <row r="206" spans="1:5" ht="15.75" x14ac:dyDescent="0.25">
      <c r="A206" s="1" t="s">
        <v>2168</v>
      </c>
      <c r="B206" s="1" t="s">
        <v>2589</v>
      </c>
      <c r="C206" s="14" t="str">
        <f t="shared" si="9"/>
        <v>Mr.</v>
      </c>
      <c r="D206" s="7" t="str">
        <f t="shared" si="10"/>
        <v>Matt</v>
      </c>
      <c r="E206" s="7" t="str">
        <f t="shared" si="11"/>
        <v>Aguero</v>
      </c>
    </row>
    <row r="207" spans="1:5" ht="15.75" x14ac:dyDescent="0.25">
      <c r="A207" s="1" t="s">
        <v>2167</v>
      </c>
      <c r="B207" s="1" t="s">
        <v>2590</v>
      </c>
      <c r="C207" s="14" t="str">
        <f t="shared" si="9"/>
        <v>Ms.</v>
      </c>
      <c r="D207" s="7" t="str">
        <f t="shared" si="10"/>
        <v>Elizabeth H</v>
      </c>
      <c r="E207" s="7" t="str">
        <f t="shared" si="11"/>
        <v>Woodward</v>
      </c>
    </row>
    <row r="208" spans="1:5" ht="15.75" x14ac:dyDescent="0.25">
      <c r="A208" s="1" t="s">
        <v>2166</v>
      </c>
      <c r="B208" s="1" t="s">
        <v>2591</v>
      </c>
      <c r="C208" s="14" t="str">
        <f t="shared" si="9"/>
        <v>Ms.</v>
      </c>
      <c r="D208" s="7" t="str">
        <f t="shared" si="10"/>
        <v>Grace</v>
      </c>
      <c r="E208" s="7" t="str">
        <f t="shared" si="11"/>
        <v>McElroy</v>
      </c>
    </row>
    <row r="209" spans="1:5" ht="15.75" x14ac:dyDescent="0.25">
      <c r="A209" s="1" t="s">
        <v>2165</v>
      </c>
      <c r="B209" s="1" t="s">
        <v>2592</v>
      </c>
      <c r="C209" s="14" t="str">
        <f t="shared" si="9"/>
        <v>Mr.</v>
      </c>
      <c r="D209" s="7" t="str">
        <f t="shared" si="10"/>
        <v>Jaime</v>
      </c>
      <c r="E209" s="7" t="str">
        <f t="shared" si="11"/>
        <v>Lopez</v>
      </c>
    </row>
    <row r="210" spans="1:5" ht="15.75" x14ac:dyDescent="0.25">
      <c r="A210" s="1" t="s">
        <v>2164</v>
      </c>
      <c r="B210" s="1" t="s">
        <v>2593</v>
      </c>
      <c r="C210" s="14" t="str">
        <f t="shared" si="9"/>
        <v>Ms.</v>
      </c>
      <c r="D210" s="7" t="str">
        <f t="shared" si="10"/>
        <v>Calesse</v>
      </c>
      <c r="E210" s="7" t="str">
        <f t="shared" si="11"/>
        <v>Cardosi</v>
      </c>
    </row>
    <row r="211" spans="1:5" ht="15.75" x14ac:dyDescent="0.25">
      <c r="A211" s="1" t="s">
        <v>2163</v>
      </c>
      <c r="B211" s="1" t="s">
        <v>2594</v>
      </c>
      <c r="C211" s="14" t="str">
        <f t="shared" si="9"/>
        <v>Ms.</v>
      </c>
      <c r="D211" s="7" t="str">
        <f t="shared" si="10"/>
        <v>Kate L</v>
      </c>
      <c r="E211" s="7" t="str">
        <f t="shared" si="11"/>
        <v>Looney</v>
      </c>
    </row>
    <row r="212" spans="1:5" ht="15.75" x14ac:dyDescent="0.25">
      <c r="A212" s="1" t="s">
        <v>2162</v>
      </c>
      <c r="B212" s="1" t="s">
        <v>2595</v>
      </c>
      <c r="C212" s="14" t="str">
        <f t="shared" si="9"/>
        <v>Mr.</v>
      </c>
      <c r="D212" s="7" t="str">
        <f t="shared" si="10"/>
        <v>Sergey</v>
      </c>
      <c r="E212" s="7" t="str">
        <f t="shared" si="11"/>
        <v>Zyryanov</v>
      </c>
    </row>
    <row r="213" spans="1:5" ht="15.75" x14ac:dyDescent="0.25">
      <c r="A213" s="1" t="s">
        <v>2161</v>
      </c>
      <c r="B213" s="1" t="s">
        <v>2596</v>
      </c>
      <c r="C213" s="14" t="str">
        <f t="shared" si="9"/>
        <v>Mr.</v>
      </c>
      <c r="D213" s="7" t="str">
        <f t="shared" si="10"/>
        <v>Timothy V</v>
      </c>
      <c r="E213" s="7" t="str">
        <f t="shared" si="11"/>
        <v>Gavin</v>
      </c>
    </row>
    <row r="214" spans="1:5" ht="15.75" x14ac:dyDescent="0.25">
      <c r="A214" s="1" t="s">
        <v>2160</v>
      </c>
      <c r="B214" s="1" t="s">
        <v>2597</v>
      </c>
      <c r="C214" s="14" t="str">
        <f t="shared" si="9"/>
        <v>Mr.</v>
      </c>
      <c r="D214" s="7" t="str">
        <f t="shared" si="10"/>
        <v>Andrew S</v>
      </c>
      <c r="E214" s="7" t="str">
        <f t="shared" si="11"/>
        <v>Littlefield</v>
      </c>
    </row>
    <row r="215" spans="1:5" ht="15.75" x14ac:dyDescent="0.25">
      <c r="A215" s="1" t="s">
        <v>2159</v>
      </c>
      <c r="B215" s="1" t="s">
        <v>2598</v>
      </c>
      <c r="C215" s="14" t="str">
        <f t="shared" si="9"/>
        <v>Mr.</v>
      </c>
      <c r="D215" s="7" t="str">
        <f t="shared" si="10"/>
        <v>Matthew D</v>
      </c>
      <c r="E215" s="7" t="str">
        <f t="shared" si="11"/>
        <v>Shearer</v>
      </c>
    </row>
    <row r="216" spans="1:5" ht="15.75" x14ac:dyDescent="0.25">
      <c r="A216" s="1" t="s">
        <v>2158</v>
      </c>
      <c r="B216" s="1" t="s">
        <v>2599</v>
      </c>
      <c r="C216" s="14" t="str">
        <f t="shared" si="9"/>
        <v>Ms.</v>
      </c>
      <c r="D216" s="7" t="str">
        <f t="shared" si="10"/>
        <v>Jessica</v>
      </c>
      <c r="E216" s="7" t="str">
        <f t="shared" si="11"/>
        <v>Armstrong</v>
      </c>
    </row>
    <row r="217" spans="1:5" ht="15.75" x14ac:dyDescent="0.25">
      <c r="A217" s="1" t="s">
        <v>2157</v>
      </c>
      <c r="B217" s="1" t="s">
        <v>2600</v>
      </c>
      <c r="C217" s="14" t="str">
        <f t="shared" si="9"/>
        <v>Mr.</v>
      </c>
      <c r="D217" s="7" t="str">
        <f t="shared" si="10"/>
        <v>Lawrence</v>
      </c>
      <c r="E217" s="7" t="str">
        <f t="shared" si="11"/>
        <v>Warriner</v>
      </c>
    </row>
    <row r="218" spans="1:5" ht="15.75" x14ac:dyDescent="0.25">
      <c r="A218" s="1" t="s">
        <v>2156</v>
      </c>
      <c r="B218" s="1" t="s">
        <v>2601</v>
      </c>
      <c r="C218" s="14" t="str">
        <f t="shared" si="9"/>
        <v>Mr.</v>
      </c>
      <c r="D218" s="7" t="str">
        <f t="shared" si="10"/>
        <v>Alex</v>
      </c>
      <c r="E218" s="7" t="str">
        <f t="shared" si="11"/>
        <v>White</v>
      </c>
    </row>
    <row r="219" spans="1:5" ht="15.75" x14ac:dyDescent="0.25">
      <c r="A219" s="1" t="s">
        <v>2155</v>
      </c>
      <c r="B219" s="1" t="s">
        <v>2602</v>
      </c>
      <c r="C219" s="14" t="str">
        <f t="shared" si="9"/>
        <v>Mr.</v>
      </c>
      <c r="D219" s="7" t="str">
        <f t="shared" si="10"/>
        <v>Kevin</v>
      </c>
      <c r="E219" s="7" t="str">
        <f t="shared" si="11"/>
        <v>Cordaro</v>
      </c>
    </row>
    <row r="220" spans="1:5" ht="15.75" x14ac:dyDescent="0.25">
      <c r="A220" s="1" t="s">
        <v>2154</v>
      </c>
      <c r="B220" s="1" t="s">
        <v>2603</v>
      </c>
      <c r="C220" s="14" t="str">
        <f t="shared" si="9"/>
        <v>Mr.</v>
      </c>
      <c r="D220" s="7" t="str">
        <f t="shared" si="10"/>
        <v>Gavin M.</v>
      </c>
      <c r="E220" s="7" t="str">
        <f t="shared" si="11"/>
        <v>Hamilton</v>
      </c>
    </row>
    <row r="221" spans="1:5" ht="15.75" x14ac:dyDescent="0.25">
      <c r="A221" s="1" t="s">
        <v>2153</v>
      </c>
      <c r="B221" s="1" t="s">
        <v>2604</v>
      </c>
      <c r="C221" s="14" t="str">
        <f t="shared" si="9"/>
        <v>Mr.</v>
      </c>
      <c r="D221" s="7" t="str">
        <f t="shared" si="10"/>
        <v>Rick E</v>
      </c>
      <c r="E221" s="7" t="str">
        <f t="shared" si="11"/>
        <v>Meyer</v>
      </c>
    </row>
    <row r="222" spans="1:5" ht="15.75" x14ac:dyDescent="0.25">
      <c r="A222" s="1" t="s">
        <v>2152</v>
      </c>
      <c r="B222" s="1" t="s">
        <v>2605</v>
      </c>
      <c r="C222" s="14" t="str">
        <f t="shared" si="9"/>
        <v>Ms.</v>
      </c>
      <c r="D222" s="7" t="str">
        <f t="shared" si="10"/>
        <v>Andrea H.</v>
      </c>
      <c r="E222" s="7" t="str">
        <f t="shared" si="11"/>
        <v>Duke</v>
      </c>
    </row>
    <row r="223" spans="1:5" ht="15.75" x14ac:dyDescent="0.25">
      <c r="A223" s="1" t="s">
        <v>2151</v>
      </c>
      <c r="B223" s="1" t="s">
        <v>2606</v>
      </c>
      <c r="C223" s="14" t="str">
        <f t="shared" si="9"/>
        <v>Mr.</v>
      </c>
      <c r="D223" s="7" t="str">
        <f t="shared" si="10"/>
        <v>Anthony S</v>
      </c>
      <c r="E223" s="7" t="str">
        <f t="shared" si="11"/>
        <v>Malatesta</v>
      </c>
    </row>
    <row r="224" spans="1:5" ht="15.75" x14ac:dyDescent="0.25">
      <c r="A224" s="1" t="s">
        <v>2150</v>
      </c>
      <c r="B224" s="1" t="s">
        <v>2607</v>
      </c>
      <c r="C224" s="14" t="str">
        <f t="shared" si="9"/>
        <v>Mr.</v>
      </c>
      <c r="D224" s="7" t="str">
        <f t="shared" si="10"/>
        <v>Erik</v>
      </c>
      <c r="E224" s="7" t="str">
        <f t="shared" si="11"/>
        <v>Hinrichsen</v>
      </c>
    </row>
    <row r="225" spans="1:5" ht="15.75" x14ac:dyDescent="0.25">
      <c r="A225" s="1" t="s">
        <v>2149</v>
      </c>
      <c r="B225" s="1" t="s">
        <v>2608</v>
      </c>
      <c r="C225" s="14" t="str">
        <f t="shared" si="9"/>
        <v>Ms.</v>
      </c>
      <c r="D225" s="7" t="str">
        <f t="shared" si="10"/>
        <v>Kiley D</v>
      </c>
      <c r="E225" s="7" t="str">
        <f t="shared" si="11"/>
        <v>Lucan</v>
      </c>
    </row>
    <row r="226" spans="1:5" ht="15.75" x14ac:dyDescent="0.25">
      <c r="A226" s="1" t="s">
        <v>2148</v>
      </c>
      <c r="B226" s="1" t="s">
        <v>2609</v>
      </c>
      <c r="C226" s="14" t="str">
        <f t="shared" si="9"/>
        <v>Ms.</v>
      </c>
      <c r="D226" s="7" t="str">
        <f t="shared" si="10"/>
        <v>Jennifer</v>
      </c>
      <c r="E226" s="7" t="str">
        <f t="shared" si="11"/>
        <v>Koch</v>
      </c>
    </row>
    <row r="227" spans="1:5" ht="15.75" x14ac:dyDescent="0.25">
      <c r="A227" s="1" t="s">
        <v>2147</v>
      </c>
      <c r="B227" s="1" t="s">
        <v>2610</v>
      </c>
      <c r="C227" s="14" t="str">
        <f t="shared" si="9"/>
        <v>Mr.</v>
      </c>
      <c r="D227" s="7" t="str">
        <f t="shared" si="10"/>
        <v>Chris</v>
      </c>
      <c r="E227" s="7" t="str">
        <f t="shared" si="11"/>
        <v>Smith</v>
      </c>
    </row>
    <row r="228" spans="1:5" ht="15.75" x14ac:dyDescent="0.25">
      <c r="A228" s="1" t="s">
        <v>2146</v>
      </c>
      <c r="B228" s="1" t="s">
        <v>2611</v>
      </c>
      <c r="C228" s="14" t="str">
        <f t="shared" si="9"/>
        <v>Ms.</v>
      </c>
      <c r="D228" s="7" t="str">
        <f t="shared" si="10"/>
        <v>Marian M.</v>
      </c>
      <c r="E228" s="7" t="str">
        <f t="shared" si="11"/>
        <v>O'Connor</v>
      </c>
    </row>
    <row r="229" spans="1:5" ht="15.75" x14ac:dyDescent="0.25">
      <c r="A229" s="1" t="s">
        <v>2145</v>
      </c>
      <c r="B229" s="1" t="s">
        <v>2612</v>
      </c>
      <c r="C229" s="14" t="str">
        <f t="shared" si="9"/>
        <v>Mr.</v>
      </c>
      <c r="D229" s="7" t="str">
        <f t="shared" si="10"/>
        <v>Jeremy</v>
      </c>
      <c r="E229" s="7" t="str">
        <f t="shared" si="11"/>
        <v>Kampwerth</v>
      </c>
    </row>
    <row r="230" spans="1:5" ht="15.75" x14ac:dyDescent="0.25">
      <c r="A230" s="1" t="s">
        <v>2144</v>
      </c>
      <c r="B230" s="1" t="s">
        <v>2613</v>
      </c>
      <c r="C230" s="14" t="str">
        <f t="shared" si="9"/>
        <v>Ms.</v>
      </c>
      <c r="D230" s="7" t="str">
        <f t="shared" si="10"/>
        <v>Allison H</v>
      </c>
      <c r="E230" s="7" t="str">
        <f t="shared" si="11"/>
        <v>Federoff</v>
      </c>
    </row>
    <row r="231" spans="1:5" ht="15.75" x14ac:dyDescent="0.25">
      <c r="A231" s="1" t="s">
        <v>2143</v>
      </c>
      <c r="B231" s="1" t="s">
        <v>2614</v>
      </c>
      <c r="C231" s="14" t="str">
        <f t="shared" si="9"/>
        <v>Ms.</v>
      </c>
      <c r="D231" s="7" t="str">
        <f t="shared" si="10"/>
        <v>Elizabeth</v>
      </c>
      <c r="E231" s="7" t="str">
        <f t="shared" si="11"/>
        <v>Goya</v>
      </c>
    </row>
    <row r="232" spans="1:5" ht="15.75" x14ac:dyDescent="0.25">
      <c r="A232" s="1" t="s">
        <v>2142</v>
      </c>
      <c r="B232" s="1" t="s">
        <v>2615</v>
      </c>
      <c r="C232" s="14" t="str">
        <f t="shared" si="9"/>
        <v>Mr.</v>
      </c>
      <c r="D232" s="7" t="str">
        <f t="shared" si="10"/>
        <v>Andrew</v>
      </c>
      <c r="E232" s="7" t="str">
        <f t="shared" si="11"/>
        <v>Hodges</v>
      </c>
    </row>
    <row r="233" spans="1:5" ht="15.75" x14ac:dyDescent="0.25">
      <c r="A233" s="1" t="s">
        <v>2141</v>
      </c>
      <c r="B233" s="1" t="s">
        <v>2616</v>
      </c>
      <c r="C233" s="14" t="str">
        <f t="shared" si="9"/>
        <v>Mr.</v>
      </c>
      <c r="D233" s="7" t="str">
        <f t="shared" si="10"/>
        <v>Anders J</v>
      </c>
      <c r="E233" s="7" t="str">
        <f t="shared" si="11"/>
        <v>Erickson</v>
      </c>
    </row>
    <row r="234" spans="1:5" ht="15.75" x14ac:dyDescent="0.25">
      <c r="A234" s="1" t="s">
        <v>2140</v>
      </c>
      <c r="B234" s="1" t="s">
        <v>2617</v>
      </c>
      <c r="C234" s="14" t="str">
        <f t="shared" si="9"/>
        <v>Mr.</v>
      </c>
      <c r="D234" s="7" t="str">
        <f t="shared" si="10"/>
        <v>Sean</v>
      </c>
      <c r="E234" s="7" t="str">
        <f t="shared" si="11"/>
        <v>Welleck</v>
      </c>
    </row>
    <row r="235" spans="1:5" ht="15.75" x14ac:dyDescent="0.25">
      <c r="A235" s="1" t="s">
        <v>2139</v>
      </c>
      <c r="B235" s="1" t="s">
        <v>2618</v>
      </c>
      <c r="C235" s="14" t="str">
        <f t="shared" si="9"/>
        <v>Mr.</v>
      </c>
      <c r="D235" s="7" t="str">
        <f t="shared" si="10"/>
        <v>Brian M.</v>
      </c>
      <c r="E235" s="7" t="str">
        <f t="shared" si="11"/>
        <v>Polen</v>
      </c>
    </row>
    <row r="236" spans="1:5" ht="15.75" x14ac:dyDescent="0.25">
      <c r="A236" s="1" t="s">
        <v>2138</v>
      </c>
      <c r="B236" s="1" t="s">
        <v>2619</v>
      </c>
      <c r="C236" s="14" t="str">
        <f t="shared" si="9"/>
        <v>Mr.</v>
      </c>
      <c r="D236" s="7" t="str">
        <f t="shared" si="10"/>
        <v>Jeremy</v>
      </c>
      <c r="E236" s="7" t="str">
        <f t="shared" si="11"/>
        <v>Lynch</v>
      </c>
    </row>
    <row r="237" spans="1:5" ht="15.75" x14ac:dyDescent="0.25">
      <c r="A237" s="1" t="s">
        <v>2137</v>
      </c>
      <c r="B237" s="1" t="s">
        <v>2620</v>
      </c>
      <c r="C237" s="14" t="str">
        <f t="shared" si="9"/>
        <v>Ms.</v>
      </c>
      <c r="D237" s="7" t="str">
        <f t="shared" si="10"/>
        <v>Susannah</v>
      </c>
      <c r="E237" s="7" t="str">
        <f t="shared" si="11"/>
        <v>Hufstader</v>
      </c>
    </row>
    <row r="238" spans="1:5" ht="15.75" x14ac:dyDescent="0.25">
      <c r="A238" s="1" t="s">
        <v>2136</v>
      </c>
      <c r="B238" s="1" t="s">
        <v>2621</v>
      </c>
      <c r="C238" s="14" t="str">
        <f t="shared" si="9"/>
        <v>Mr.</v>
      </c>
      <c r="D238" s="7" t="str">
        <f t="shared" si="10"/>
        <v>Randy</v>
      </c>
      <c r="E238" s="7" t="str">
        <f t="shared" si="11"/>
        <v>Doak</v>
      </c>
    </row>
    <row r="239" spans="1:5" ht="15.75" x14ac:dyDescent="0.25">
      <c r="A239" s="1" t="s">
        <v>2135</v>
      </c>
      <c r="B239" s="1" t="s">
        <v>2622</v>
      </c>
      <c r="C239" s="14" t="str">
        <f t="shared" si="9"/>
        <v>Mr.</v>
      </c>
      <c r="D239" s="7" t="str">
        <f t="shared" si="10"/>
        <v>Leslie</v>
      </c>
      <c r="E239" s="7" t="str">
        <f t="shared" si="11"/>
        <v>Noya</v>
      </c>
    </row>
    <row r="240" spans="1:5" ht="15.75" x14ac:dyDescent="0.25">
      <c r="A240" s="1" t="s">
        <v>2134</v>
      </c>
      <c r="B240" s="1" t="s">
        <v>2623</v>
      </c>
      <c r="C240" s="14" t="str">
        <f t="shared" si="9"/>
        <v>Ms.</v>
      </c>
      <c r="D240" s="7" t="str">
        <f t="shared" si="10"/>
        <v>Brittany L.</v>
      </c>
      <c r="E240" s="7" t="str">
        <f t="shared" si="11"/>
        <v>Heninger</v>
      </c>
    </row>
    <row r="241" spans="1:5" ht="15.75" x14ac:dyDescent="0.25">
      <c r="A241" s="1" t="s">
        <v>2133</v>
      </c>
      <c r="B241" s="1" t="s">
        <v>2624</v>
      </c>
      <c r="C241" s="14" t="str">
        <f t="shared" si="9"/>
        <v>Ms.</v>
      </c>
      <c r="D241" s="7" t="str">
        <f t="shared" si="10"/>
        <v>Cassie J.</v>
      </c>
      <c r="E241" s="7" t="str">
        <f t="shared" si="11"/>
        <v>Richardson</v>
      </c>
    </row>
    <row r="242" spans="1:5" ht="15.75" x14ac:dyDescent="0.25">
      <c r="A242" s="1" t="s">
        <v>2132</v>
      </c>
      <c r="B242" s="1" t="s">
        <v>2625</v>
      </c>
      <c r="C242" s="14" t="str">
        <f t="shared" si="9"/>
        <v>Mr.</v>
      </c>
      <c r="D242" s="7" t="str">
        <f t="shared" si="10"/>
        <v>Peter W</v>
      </c>
      <c r="E242" s="7" t="str">
        <f t="shared" si="11"/>
        <v>Deucher</v>
      </c>
    </row>
    <row r="243" spans="1:5" ht="15.75" x14ac:dyDescent="0.25">
      <c r="A243" s="1" t="s">
        <v>2130</v>
      </c>
      <c r="B243" s="1" t="s">
        <v>2626</v>
      </c>
      <c r="C243" s="14" t="str">
        <f t="shared" si="9"/>
        <v>Mr.</v>
      </c>
      <c r="D243" s="7" t="str">
        <f t="shared" si="10"/>
        <v>Douglas</v>
      </c>
      <c r="E243" s="7" t="str">
        <f t="shared" si="11"/>
        <v>Wilson</v>
      </c>
    </row>
    <row r="244" spans="1:5" ht="15.75" x14ac:dyDescent="0.25">
      <c r="A244" s="1" t="s">
        <v>2129</v>
      </c>
      <c r="B244" s="1" t="s">
        <v>2627</v>
      </c>
      <c r="C244" s="14" t="str">
        <f t="shared" si="9"/>
        <v>Mr.</v>
      </c>
      <c r="D244" s="7" t="str">
        <f t="shared" si="10"/>
        <v>Dan</v>
      </c>
      <c r="E244" s="7" t="str">
        <f t="shared" si="11"/>
        <v>Hall</v>
      </c>
    </row>
    <row r="245" spans="1:5" ht="15.75" x14ac:dyDescent="0.25">
      <c r="A245" s="1" t="s">
        <v>2128</v>
      </c>
      <c r="B245" s="1" t="s">
        <v>2628</v>
      </c>
      <c r="C245" s="14" t="str">
        <f t="shared" si="9"/>
        <v>Mr.</v>
      </c>
      <c r="D245" s="7" t="str">
        <f t="shared" si="10"/>
        <v>Dan M.</v>
      </c>
      <c r="E245" s="7" t="str">
        <f t="shared" si="11"/>
        <v>Reed</v>
      </c>
    </row>
    <row r="246" spans="1:5" ht="15.75" x14ac:dyDescent="0.25">
      <c r="A246" s="1" t="s">
        <v>2127</v>
      </c>
      <c r="B246" s="1" t="s">
        <v>2629</v>
      </c>
      <c r="C246" s="14" t="str">
        <f t="shared" si="9"/>
        <v>Mr.</v>
      </c>
      <c r="D246" s="7" t="str">
        <f t="shared" si="10"/>
        <v>Eric L.</v>
      </c>
      <c r="E246" s="7" t="str">
        <f t="shared" si="11"/>
        <v>Frome</v>
      </c>
    </row>
    <row r="247" spans="1:5" ht="15.75" x14ac:dyDescent="0.25">
      <c r="A247" s="1" t="s">
        <v>2126</v>
      </c>
      <c r="B247" s="1" t="s">
        <v>2630</v>
      </c>
      <c r="C247" s="14" t="str">
        <f t="shared" si="9"/>
        <v>Mr.</v>
      </c>
      <c r="D247" s="7" t="str">
        <f t="shared" si="10"/>
        <v>Les J</v>
      </c>
      <c r="E247" s="7" t="str">
        <f t="shared" si="11"/>
        <v>Creasy</v>
      </c>
    </row>
    <row r="248" spans="1:5" ht="15.75" x14ac:dyDescent="0.25">
      <c r="A248" s="1" t="s">
        <v>2125</v>
      </c>
      <c r="B248" s="1" t="s">
        <v>2631</v>
      </c>
      <c r="C248" s="14" t="str">
        <f t="shared" si="9"/>
        <v>Ms.</v>
      </c>
      <c r="D248" s="7" t="str">
        <f t="shared" si="10"/>
        <v>Stephanie</v>
      </c>
      <c r="E248" s="7" t="str">
        <f t="shared" si="11"/>
        <v>Latimer</v>
      </c>
    </row>
    <row r="249" spans="1:5" ht="15.75" x14ac:dyDescent="0.25">
      <c r="A249" s="1" t="s">
        <v>2124</v>
      </c>
      <c r="B249" s="1" t="s">
        <v>2632</v>
      </c>
      <c r="C249" s="14" t="str">
        <f t="shared" si="9"/>
        <v>Ms.</v>
      </c>
      <c r="D249" s="7" t="str">
        <f t="shared" si="10"/>
        <v>Melissa Y</v>
      </c>
      <c r="E249" s="7" t="str">
        <f t="shared" si="11"/>
        <v>Wei</v>
      </c>
    </row>
    <row r="250" spans="1:5" ht="15.75" x14ac:dyDescent="0.25">
      <c r="A250" s="1" t="s">
        <v>2123</v>
      </c>
      <c r="B250" s="1" t="s">
        <v>2633</v>
      </c>
      <c r="C250" s="14" t="str">
        <f t="shared" si="9"/>
        <v>Ms.</v>
      </c>
      <c r="D250" s="7" t="str">
        <f t="shared" si="10"/>
        <v>Ashley</v>
      </c>
      <c r="E250" s="7" t="str">
        <f t="shared" si="11"/>
        <v>Hayes</v>
      </c>
    </row>
    <row r="251" spans="1:5" ht="15.75" x14ac:dyDescent="0.25">
      <c r="A251" s="1" t="s">
        <v>2122</v>
      </c>
      <c r="B251" s="1" t="s">
        <v>2634</v>
      </c>
      <c r="C251" s="14" t="str">
        <f t="shared" si="9"/>
        <v>Ms.</v>
      </c>
      <c r="D251" s="7" t="str">
        <f t="shared" si="10"/>
        <v>Stephanie M.</v>
      </c>
      <c r="E251" s="7" t="str">
        <f t="shared" si="11"/>
        <v>Velardo</v>
      </c>
    </row>
    <row r="252" spans="1:5" ht="15.75" x14ac:dyDescent="0.25">
      <c r="A252" s="1" t="s">
        <v>2121</v>
      </c>
      <c r="B252" s="1" t="s">
        <v>2635</v>
      </c>
      <c r="C252" s="14" t="str">
        <f t="shared" si="9"/>
        <v>Ms.</v>
      </c>
      <c r="D252" s="7" t="str">
        <f t="shared" si="10"/>
        <v>Kylie</v>
      </c>
      <c r="E252" s="7" t="str">
        <f t="shared" si="11"/>
        <v>Kastes</v>
      </c>
    </row>
    <row r="253" spans="1:5" ht="15.75" x14ac:dyDescent="0.25">
      <c r="A253" s="1" t="s">
        <v>2120</v>
      </c>
      <c r="B253" s="1" t="s">
        <v>2636</v>
      </c>
      <c r="C253" s="14" t="str">
        <f t="shared" si="9"/>
        <v>Ms.</v>
      </c>
      <c r="D253" s="7" t="str">
        <f t="shared" si="10"/>
        <v>Kelly</v>
      </c>
      <c r="E253" s="7" t="str">
        <f t="shared" si="11"/>
        <v>Escorcia</v>
      </c>
    </row>
    <row r="254" spans="1:5" ht="15.75" x14ac:dyDescent="0.25">
      <c r="A254" s="1" t="s">
        <v>2119</v>
      </c>
      <c r="B254" s="1" t="s">
        <v>2637</v>
      </c>
      <c r="C254" s="14" t="str">
        <f t="shared" si="9"/>
        <v>Ms.</v>
      </c>
      <c r="D254" s="7" t="str">
        <f t="shared" si="10"/>
        <v>Carrie</v>
      </c>
      <c r="E254" s="7" t="str">
        <f t="shared" si="11"/>
        <v>Larscheid</v>
      </c>
    </row>
    <row r="255" spans="1:5" ht="15.75" x14ac:dyDescent="0.25">
      <c r="A255" s="1" t="s">
        <v>2118</v>
      </c>
      <c r="B255" s="1" t="s">
        <v>2638</v>
      </c>
      <c r="C255" s="14" t="str">
        <f t="shared" si="9"/>
        <v>Mr.</v>
      </c>
      <c r="D255" s="7" t="str">
        <f t="shared" si="10"/>
        <v>Alex</v>
      </c>
      <c r="E255" s="7" t="str">
        <f t="shared" si="11"/>
        <v>O'Bannon</v>
      </c>
    </row>
    <row r="256" spans="1:5" ht="15.75" x14ac:dyDescent="0.25">
      <c r="A256" s="1" t="s">
        <v>2117</v>
      </c>
      <c r="B256" s="1" t="s">
        <v>2639</v>
      </c>
      <c r="C256" s="14" t="str">
        <f t="shared" si="9"/>
        <v>Mr.</v>
      </c>
      <c r="D256" s="7" t="str">
        <f t="shared" si="10"/>
        <v>Zach S</v>
      </c>
      <c r="E256" s="7" t="str">
        <f t="shared" si="11"/>
        <v>Ridgway</v>
      </c>
    </row>
    <row r="257" spans="1:5" ht="15.75" x14ac:dyDescent="0.25">
      <c r="A257" s="1" t="s">
        <v>2116</v>
      </c>
      <c r="B257" s="1" t="s">
        <v>2640</v>
      </c>
      <c r="C257" s="14" t="str">
        <f t="shared" si="9"/>
        <v>Mr.</v>
      </c>
      <c r="D257" s="7" t="str">
        <f t="shared" si="10"/>
        <v>Alan</v>
      </c>
      <c r="E257" s="7" t="str">
        <f t="shared" si="11"/>
        <v>Black</v>
      </c>
    </row>
    <row r="258" spans="1:5" ht="15.75" x14ac:dyDescent="0.25">
      <c r="A258" s="1" t="s">
        <v>2115</v>
      </c>
      <c r="B258" s="1" t="s">
        <v>2641</v>
      </c>
      <c r="C258" s="14" t="str">
        <f t="shared" si="9"/>
        <v>Mr.</v>
      </c>
      <c r="D258" s="7" t="str">
        <f t="shared" si="10"/>
        <v>Nate</v>
      </c>
      <c r="E258" s="7" t="str">
        <f t="shared" si="11"/>
        <v>Canton</v>
      </c>
    </row>
    <row r="259" spans="1:5" ht="15.75" x14ac:dyDescent="0.25">
      <c r="A259" s="1" t="s">
        <v>2114</v>
      </c>
      <c r="B259" s="1" t="s">
        <v>2642</v>
      </c>
      <c r="C259" s="14" t="str">
        <f t="shared" ref="C259:C322" si="12">LEFT(TRIM(MID(B259, FIND(",", B259)+1, 100)), FIND(" ", TRIM(MID(B259, FIND(",", B259)+1, 100)))-1)</f>
        <v>Mr.</v>
      </c>
      <c r="D259" s="7" t="str">
        <f t="shared" ref="D259:D322" si="13">TRIM(RIGHT(TRIM(MID(B259, FIND(",", B259)+1, 99)),
     LEN(TRIM(MID(B259, FIND(",", B259)+1, 99))) -
     FIND(" ", TRIM(MID(B259, FIND(",", B259)+1, 99)))))</f>
        <v>Jesse G.</v>
      </c>
      <c r="E259" s="7" t="str">
        <f t="shared" ref="E259:E322" si="14">LEFT(TRIM(B259), FIND(", ", TRIM(B259) &amp; " ") - 1)</f>
        <v>Fine</v>
      </c>
    </row>
    <row r="260" spans="1:5" ht="15.75" x14ac:dyDescent="0.25">
      <c r="A260" s="1" t="s">
        <v>2113</v>
      </c>
      <c r="B260" s="1" t="s">
        <v>2643</v>
      </c>
      <c r="C260" s="14" t="str">
        <f t="shared" si="12"/>
        <v>Mr.</v>
      </c>
      <c r="D260" s="7" t="str">
        <f t="shared" si="13"/>
        <v>Jason</v>
      </c>
      <c r="E260" s="7" t="str">
        <f t="shared" si="14"/>
        <v>Bui</v>
      </c>
    </row>
    <row r="261" spans="1:5" ht="15.75" x14ac:dyDescent="0.25">
      <c r="A261" s="1" t="s">
        <v>2112</v>
      </c>
      <c r="B261" s="1" t="s">
        <v>2644</v>
      </c>
      <c r="C261" s="14" t="str">
        <f t="shared" si="12"/>
        <v>Ms.</v>
      </c>
      <c r="D261" s="7" t="str">
        <f t="shared" si="13"/>
        <v>Megan A.</v>
      </c>
      <c r="E261" s="7" t="str">
        <f t="shared" si="14"/>
        <v>Riepma</v>
      </c>
    </row>
    <row r="262" spans="1:5" ht="15.75" x14ac:dyDescent="0.25">
      <c r="A262" s="1" t="s">
        <v>2111</v>
      </c>
      <c r="B262" s="1" t="s">
        <v>2645</v>
      </c>
      <c r="C262" s="14" t="str">
        <f t="shared" si="12"/>
        <v>Mr.</v>
      </c>
      <c r="D262" s="7" t="str">
        <f t="shared" si="13"/>
        <v>Luke M</v>
      </c>
      <c r="E262" s="7" t="str">
        <f t="shared" si="14"/>
        <v>Inman</v>
      </c>
    </row>
    <row r="263" spans="1:5" ht="15.75" x14ac:dyDescent="0.25">
      <c r="A263" s="1" t="s">
        <v>2110</v>
      </c>
      <c r="B263" s="1" t="s">
        <v>2646</v>
      </c>
      <c r="C263" s="14" t="str">
        <f t="shared" si="12"/>
        <v>Ms.</v>
      </c>
      <c r="D263" s="7" t="str">
        <f t="shared" si="13"/>
        <v>Jacy D</v>
      </c>
      <c r="E263" s="7" t="str">
        <f t="shared" si="14"/>
        <v>Kruzel</v>
      </c>
    </row>
    <row r="264" spans="1:5" ht="15.75" x14ac:dyDescent="0.25">
      <c r="A264" s="1" t="s">
        <v>2109</v>
      </c>
      <c r="B264" s="1" t="s">
        <v>2647</v>
      </c>
      <c r="C264" s="14" t="str">
        <f t="shared" si="12"/>
        <v>Mr.</v>
      </c>
      <c r="D264" s="7" t="str">
        <f t="shared" si="13"/>
        <v>Simon G.</v>
      </c>
      <c r="E264" s="7" t="str">
        <f t="shared" si="14"/>
        <v>Lindsay</v>
      </c>
    </row>
    <row r="265" spans="1:5" ht="15.75" x14ac:dyDescent="0.25">
      <c r="A265" s="1" t="s">
        <v>2108</v>
      </c>
      <c r="B265" s="1" t="s">
        <v>2648</v>
      </c>
      <c r="C265" s="14" t="str">
        <f t="shared" si="12"/>
        <v>Ms.</v>
      </c>
      <c r="D265" s="7" t="str">
        <f t="shared" si="13"/>
        <v>Ainsley E.</v>
      </c>
      <c r="E265" s="7" t="str">
        <f t="shared" si="14"/>
        <v>Land</v>
      </c>
    </row>
    <row r="266" spans="1:5" ht="15.75" x14ac:dyDescent="0.25">
      <c r="A266" s="1" t="s">
        <v>2107</v>
      </c>
      <c r="B266" s="1" t="s">
        <v>2649</v>
      </c>
      <c r="C266" s="14" t="str">
        <f t="shared" si="12"/>
        <v>Ms.</v>
      </c>
      <c r="D266" s="7" t="str">
        <f t="shared" si="13"/>
        <v>Erica A.</v>
      </c>
      <c r="E266" s="7" t="str">
        <f t="shared" si="14"/>
        <v>Brecher</v>
      </c>
    </row>
    <row r="267" spans="1:5" ht="15.75" x14ac:dyDescent="0.25">
      <c r="A267" s="1" t="s">
        <v>2106</v>
      </c>
      <c r="B267" s="1" t="s">
        <v>2650</v>
      </c>
      <c r="C267" s="14" t="str">
        <f t="shared" si="12"/>
        <v>Mr.</v>
      </c>
      <c r="D267" s="7" t="str">
        <f t="shared" si="13"/>
        <v>Erik</v>
      </c>
      <c r="E267" s="7" t="str">
        <f t="shared" si="14"/>
        <v>Debolt</v>
      </c>
    </row>
    <row r="268" spans="1:5" ht="15.75" x14ac:dyDescent="0.25">
      <c r="A268" s="1" t="s">
        <v>2105</v>
      </c>
      <c r="B268" s="1" t="s">
        <v>2651</v>
      </c>
      <c r="C268" s="14" t="str">
        <f t="shared" si="12"/>
        <v>Ms.</v>
      </c>
      <c r="D268" s="7" t="str">
        <f t="shared" si="13"/>
        <v>Erin C.</v>
      </c>
      <c r="E268" s="7" t="str">
        <f t="shared" si="14"/>
        <v>Oswalt</v>
      </c>
    </row>
    <row r="269" spans="1:5" ht="15.75" x14ac:dyDescent="0.25">
      <c r="A269" s="1" t="s">
        <v>2104</v>
      </c>
      <c r="B269" s="1" t="s">
        <v>2652</v>
      </c>
      <c r="C269" s="14" t="str">
        <f t="shared" si="12"/>
        <v>Ms.</v>
      </c>
      <c r="D269" s="7" t="str">
        <f t="shared" si="13"/>
        <v>Adrienne</v>
      </c>
      <c r="E269" s="7" t="str">
        <f t="shared" si="14"/>
        <v>Boyd</v>
      </c>
    </row>
    <row r="270" spans="1:5" ht="15.75" x14ac:dyDescent="0.25">
      <c r="A270" s="1" t="s">
        <v>2103</v>
      </c>
      <c r="B270" s="1" t="s">
        <v>2653</v>
      </c>
      <c r="C270" s="14" t="str">
        <f t="shared" si="12"/>
        <v>Mr.</v>
      </c>
      <c r="D270" s="7" t="str">
        <f t="shared" si="13"/>
        <v>Adam</v>
      </c>
      <c r="E270" s="7" t="str">
        <f t="shared" si="14"/>
        <v>Bulewich</v>
      </c>
    </row>
    <row r="271" spans="1:5" ht="15.75" x14ac:dyDescent="0.25">
      <c r="A271" s="1" t="s">
        <v>2102</v>
      </c>
      <c r="B271" s="1" t="s">
        <v>2654</v>
      </c>
      <c r="C271" s="14" t="str">
        <f t="shared" si="12"/>
        <v>Mr.</v>
      </c>
      <c r="D271" s="7" t="str">
        <f t="shared" si="13"/>
        <v>Yutaka</v>
      </c>
      <c r="E271" s="7" t="str">
        <f t="shared" si="14"/>
        <v>Fukuda</v>
      </c>
    </row>
    <row r="272" spans="1:5" ht="15.75" x14ac:dyDescent="0.25">
      <c r="A272" s="1" t="s">
        <v>2101</v>
      </c>
      <c r="B272" s="1" t="s">
        <v>2655</v>
      </c>
      <c r="C272" s="14" t="str">
        <f t="shared" si="12"/>
        <v>Mr.</v>
      </c>
      <c r="D272" s="7" t="str">
        <f t="shared" si="13"/>
        <v>Tyler M</v>
      </c>
      <c r="E272" s="7" t="str">
        <f t="shared" si="14"/>
        <v>Phillips</v>
      </c>
    </row>
    <row r="273" spans="1:5" ht="15.75" x14ac:dyDescent="0.25">
      <c r="A273" s="1" t="s">
        <v>2100</v>
      </c>
      <c r="B273" s="1" t="s">
        <v>2656</v>
      </c>
      <c r="C273" s="14" t="str">
        <f t="shared" si="12"/>
        <v>Mr.</v>
      </c>
      <c r="D273" s="7" t="str">
        <f t="shared" si="13"/>
        <v>Stephen</v>
      </c>
      <c r="E273" s="7" t="str">
        <f t="shared" si="14"/>
        <v>Maddison</v>
      </c>
    </row>
    <row r="274" spans="1:5" ht="15.75" x14ac:dyDescent="0.25">
      <c r="A274" s="1" t="s">
        <v>2099</v>
      </c>
      <c r="B274" s="1" t="s">
        <v>2657</v>
      </c>
      <c r="C274" s="14" t="str">
        <f t="shared" si="12"/>
        <v>Mr.</v>
      </c>
      <c r="D274" s="7" t="str">
        <f t="shared" si="13"/>
        <v>Andrew B.</v>
      </c>
      <c r="E274" s="7" t="str">
        <f t="shared" si="14"/>
        <v>Lockwood</v>
      </c>
    </row>
    <row r="275" spans="1:5" ht="15.75" x14ac:dyDescent="0.25">
      <c r="A275" s="1" t="s">
        <v>2098</v>
      </c>
      <c r="B275" s="1" t="s">
        <v>2658</v>
      </c>
      <c r="C275" s="14" t="str">
        <f t="shared" si="12"/>
        <v>Mr.</v>
      </c>
      <c r="D275" s="7" t="str">
        <f t="shared" si="13"/>
        <v>James</v>
      </c>
      <c r="E275" s="7" t="str">
        <f t="shared" si="14"/>
        <v>Defilippi</v>
      </c>
    </row>
    <row r="276" spans="1:5" ht="15.75" x14ac:dyDescent="0.25">
      <c r="A276" s="1" t="s">
        <v>2097</v>
      </c>
      <c r="B276" s="1" t="s">
        <v>2659</v>
      </c>
      <c r="C276" s="14" t="str">
        <f t="shared" si="12"/>
        <v>Mr.</v>
      </c>
      <c r="D276" s="7" t="str">
        <f t="shared" si="13"/>
        <v>Shawn P.</v>
      </c>
      <c r="E276" s="7" t="str">
        <f t="shared" si="14"/>
        <v>Jackson</v>
      </c>
    </row>
    <row r="277" spans="1:5" ht="15.75" x14ac:dyDescent="0.25">
      <c r="A277" s="1" t="s">
        <v>2096</v>
      </c>
      <c r="B277" s="1" t="s">
        <v>2660</v>
      </c>
      <c r="C277" s="14" t="str">
        <f t="shared" si="12"/>
        <v>Mr.</v>
      </c>
      <c r="D277" s="7" t="str">
        <f t="shared" si="13"/>
        <v>Matt</v>
      </c>
      <c r="E277" s="7" t="str">
        <f t="shared" si="14"/>
        <v>Ozahowski</v>
      </c>
    </row>
    <row r="278" spans="1:5" ht="15.75" x14ac:dyDescent="0.25">
      <c r="A278" s="1" t="s">
        <v>2095</v>
      </c>
      <c r="B278" s="1" t="s">
        <v>2661</v>
      </c>
      <c r="C278" s="14" t="str">
        <f t="shared" si="12"/>
        <v>Mr.</v>
      </c>
      <c r="D278" s="7" t="str">
        <f t="shared" si="13"/>
        <v>Nathaniel</v>
      </c>
      <c r="E278" s="7" t="str">
        <f t="shared" si="14"/>
        <v>Guthals</v>
      </c>
    </row>
    <row r="279" spans="1:5" ht="15.75" x14ac:dyDescent="0.25">
      <c r="A279" s="1" t="s">
        <v>2094</v>
      </c>
      <c r="B279" s="1" t="s">
        <v>2662</v>
      </c>
      <c r="C279" s="14" t="str">
        <f t="shared" si="12"/>
        <v>Mr.</v>
      </c>
      <c r="D279" s="7" t="str">
        <f t="shared" si="13"/>
        <v>Kevin D.</v>
      </c>
      <c r="E279" s="7" t="str">
        <f t="shared" si="14"/>
        <v>Yates</v>
      </c>
    </row>
    <row r="280" spans="1:5" ht="15.75" x14ac:dyDescent="0.25">
      <c r="A280" s="1" t="s">
        <v>2093</v>
      </c>
      <c r="B280" s="1" t="s">
        <v>2663</v>
      </c>
      <c r="C280" s="14" t="str">
        <f t="shared" si="12"/>
        <v>Ms.</v>
      </c>
      <c r="D280" s="7" t="str">
        <f t="shared" si="13"/>
        <v>Joan</v>
      </c>
      <c r="E280" s="7" t="str">
        <f t="shared" si="14"/>
        <v>Samuelson</v>
      </c>
    </row>
    <row r="281" spans="1:5" ht="15.75" x14ac:dyDescent="0.25">
      <c r="A281" s="1" t="s">
        <v>2092</v>
      </c>
      <c r="B281" s="1" t="s">
        <v>2664</v>
      </c>
      <c r="C281" s="14" t="str">
        <f t="shared" si="12"/>
        <v>Mr.</v>
      </c>
      <c r="D281" s="7" t="str">
        <f t="shared" si="13"/>
        <v>Christopher A</v>
      </c>
      <c r="E281" s="7" t="str">
        <f t="shared" si="14"/>
        <v>Lemos</v>
      </c>
    </row>
    <row r="282" spans="1:5" ht="15.75" x14ac:dyDescent="0.25">
      <c r="A282" s="1" t="s">
        <v>2091</v>
      </c>
      <c r="B282" s="1" t="s">
        <v>2665</v>
      </c>
      <c r="C282" s="14" t="str">
        <f t="shared" si="12"/>
        <v>Ms.</v>
      </c>
      <c r="D282" s="7" t="str">
        <f t="shared" si="13"/>
        <v>Kacy L.</v>
      </c>
      <c r="E282" s="7" t="str">
        <f t="shared" si="14"/>
        <v>Seynders</v>
      </c>
    </row>
    <row r="283" spans="1:5" ht="15.75" x14ac:dyDescent="0.25">
      <c r="A283" s="1" t="s">
        <v>2090</v>
      </c>
      <c r="B283" s="1" t="s">
        <v>2666</v>
      </c>
      <c r="C283" s="14" t="str">
        <f t="shared" si="12"/>
        <v>Mr.</v>
      </c>
      <c r="D283" s="7" t="str">
        <f t="shared" si="13"/>
        <v>Benjamin H.</v>
      </c>
      <c r="E283" s="7" t="str">
        <f t="shared" si="14"/>
        <v>Saunders</v>
      </c>
    </row>
    <row r="284" spans="1:5" ht="15.75" x14ac:dyDescent="0.25">
      <c r="A284" s="1" t="s">
        <v>2089</v>
      </c>
      <c r="B284" s="1" t="s">
        <v>2667</v>
      </c>
      <c r="C284" s="14" t="str">
        <f t="shared" si="12"/>
        <v>Mr.</v>
      </c>
      <c r="D284" s="7" t="str">
        <f t="shared" si="13"/>
        <v>Xaviour J.</v>
      </c>
      <c r="E284" s="7" t="str">
        <f t="shared" si="14"/>
        <v>Walker</v>
      </c>
    </row>
    <row r="285" spans="1:5" ht="15.75" x14ac:dyDescent="0.25">
      <c r="A285" s="1" t="s">
        <v>2088</v>
      </c>
      <c r="B285" s="1" t="s">
        <v>2668</v>
      </c>
      <c r="C285" s="14" t="str">
        <f t="shared" si="12"/>
        <v>Mr.</v>
      </c>
      <c r="D285" s="7" t="str">
        <f t="shared" si="13"/>
        <v>Michael T.</v>
      </c>
      <c r="E285" s="7" t="str">
        <f t="shared" si="14"/>
        <v>Lam</v>
      </c>
    </row>
    <row r="286" spans="1:5" ht="15.75" x14ac:dyDescent="0.25">
      <c r="A286" s="1" t="s">
        <v>2087</v>
      </c>
      <c r="B286" s="1" t="s">
        <v>2669</v>
      </c>
      <c r="C286" s="14" t="str">
        <f t="shared" si="12"/>
        <v>Mr.</v>
      </c>
      <c r="D286" s="7" t="str">
        <f t="shared" si="13"/>
        <v>Bradley</v>
      </c>
      <c r="E286" s="7" t="str">
        <f t="shared" si="14"/>
        <v>Sweigart</v>
      </c>
    </row>
    <row r="287" spans="1:5" ht="15.75" x14ac:dyDescent="0.25">
      <c r="A287" s="1" t="s">
        <v>2086</v>
      </c>
      <c r="B287" s="1" t="s">
        <v>2670</v>
      </c>
      <c r="C287" s="14" t="str">
        <f t="shared" si="12"/>
        <v>Ms.</v>
      </c>
      <c r="D287" s="7" t="str">
        <f t="shared" si="13"/>
        <v>Andrea</v>
      </c>
      <c r="E287" s="7" t="str">
        <f t="shared" si="14"/>
        <v>Sieczkowski</v>
      </c>
    </row>
    <row r="288" spans="1:5" ht="15.75" x14ac:dyDescent="0.25">
      <c r="A288" s="1" t="s">
        <v>2085</v>
      </c>
      <c r="B288" s="1" t="s">
        <v>2671</v>
      </c>
      <c r="C288" s="14" t="str">
        <f t="shared" si="12"/>
        <v>Ms.</v>
      </c>
      <c r="D288" s="7" t="str">
        <f t="shared" si="13"/>
        <v>Nancy M</v>
      </c>
      <c r="E288" s="7" t="str">
        <f t="shared" si="14"/>
        <v>Jurgens</v>
      </c>
    </row>
    <row r="289" spans="1:5" ht="15.75" x14ac:dyDescent="0.25">
      <c r="A289" s="1" t="s">
        <v>2084</v>
      </c>
      <c r="B289" s="1" t="s">
        <v>2672</v>
      </c>
      <c r="C289" s="14" t="str">
        <f t="shared" si="12"/>
        <v>Mr.</v>
      </c>
      <c r="D289" s="7" t="str">
        <f t="shared" si="13"/>
        <v>Matt</v>
      </c>
      <c r="E289" s="7" t="str">
        <f t="shared" si="14"/>
        <v>Hackman</v>
      </c>
    </row>
    <row r="290" spans="1:5" ht="15.75" x14ac:dyDescent="0.25">
      <c r="A290" s="1" t="s">
        <v>2083</v>
      </c>
      <c r="B290" s="1" t="s">
        <v>2673</v>
      </c>
      <c r="C290" s="14" t="str">
        <f t="shared" si="12"/>
        <v>Mr.</v>
      </c>
      <c r="D290" s="7" t="str">
        <f t="shared" si="13"/>
        <v>Lee</v>
      </c>
      <c r="E290" s="7" t="str">
        <f t="shared" si="14"/>
        <v>Klarich</v>
      </c>
    </row>
    <row r="291" spans="1:5" ht="15.75" x14ac:dyDescent="0.25">
      <c r="A291" s="1" t="s">
        <v>2082</v>
      </c>
      <c r="B291" s="1" t="s">
        <v>2674</v>
      </c>
      <c r="C291" s="14" t="str">
        <f t="shared" si="12"/>
        <v>Mr.</v>
      </c>
      <c r="D291" s="7" t="str">
        <f t="shared" si="13"/>
        <v>Chris</v>
      </c>
      <c r="E291" s="7" t="str">
        <f t="shared" si="14"/>
        <v>Schulten</v>
      </c>
    </row>
    <row r="292" spans="1:5" ht="15.75" x14ac:dyDescent="0.25">
      <c r="A292" s="1" t="s">
        <v>2081</v>
      </c>
      <c r="B292" s="1" t="s">
        <v>2675</v>
      </c>
      <c r="C292" s="14" t="str">
        <f t="shared" si="12"/>
        <v>Mr.</v>
      </c>
      <c r="D292" s="7" t="str">
        <f t="shared" si="13"/>
        <v>Erik T.</v>
      </c>
      <c r="E292" s="7" t="str">
        <f t="shared" si="14"/>
        <v>Fagerstrom</v>
      </c>
    </row>
    <row r="293" spans="1:5" ht="15.75" x14ac:dyDescent="0.25">
      <c r="A293" s="1" t="s">
        <v>2080</v>
      </c>
      <c r="B293" s="1" t="s">
        <v>2676</v>
      </c>
      <c r="C293" s="14" t="str">
        <f t="shared" si="12"/>
        <v>Mr.</v>
      </c>
      <c r="D293" s="7" t="str">
        <f t="shared" si="13"/>
        <v>Rod W</v>
      </c>
      <c r="E293" s="7" t="str">
        <f t="shared" si="14"/>
        <v>Bien</v>
      </c>
    </row>
    <row r="294" spans="1:5" ht="15.75" x14ac:dyDescent="0.25">
      <c r="A294" s="1" t="s">
        <v>2079</v>
      </c>
      <c r="B294" s="1" t="s">
        <v>2677</v>
      </c>
      <c r="C294" s="14" t="str">
        <f t="shared" si="12"/>
        <v>Mr.</v>
      </c>
      <c r="D294" s="7" t="str">
        <f t="shared" si="13"/>
        <v>Joey</v>
      </c>
      <c r="E294" s="7" t="str">
        <f t="shared" si="14"/>
        <v>Hess</v>
      </c>
    </row>
    <row r="295" spans="1:5" ht="15.75" x14ac:dyDescent="0.25">
      <c r="A295" s="1" t="s">
        <v>2078</v>
      </c>
      <c r="B295" s="1" t="s">
        <v>2678</v>
      </c>
      <c r="C295" s="14" t="str">
        <f t="shared" si="12"/>
        <v>Ms.</v>
      </c>
      <c r="D295" s="7" t="str">
        <f t="shared" si="13"/>
        <v>Hillary L.</v>
      </c>
      <c r="E295" s="7" t="str">
        <f t="shared" si="14"/>
        <v>Shaw</v>
      </c>
    </row>
    <row r="296" spans="1:5" ht="15.75" x14ac:dyDescent="0.25">
      <c r="A296" s="1" t="s">
        <v>2077</v>
      </c>
      <c r="B296" s="1" t="s">
        <v>2679</v>
      </c>
      <c r="C296" s="14" t="str">
        <f t="shared" si="12"/>
        <v>Mr.</v>
      </c>
      <c r="D296" s="7" t="str">
        <f t="shared" si="13"/>
        <v>Eric J</v>
      </c>
      <c r="E296" s="7" t="str">
        <f t="shared" si="14"/>
        <v>Williams</v>
      </c>
    </row>
    <row r="297" spans="1:5" ht="15.75" x14ac:dyDescent="0.25">
      <c r="A297" s="1" t="s">
        <v>2076</v>
      </c>
      <c r="B297" s="1" t="s">
        <v>2680</v>
      </c>
      <c r="C297" s="14" t="str">
        <f t="shared" si="12"/>
        <v>Mr.</v>
      </c>
      <c r="D297" s="7" t="str">
        <f t="shared" si="13"/>
        <v>Nicolas</v>
      </c>
      <c r="E297" s="7" t="str">
        <f t="shared" si="14"/>
        <v>Menzies</v>
      </c>
    </row>
    <row r="298" spans="1:5" ht="15.75" x14ac:dyDescent="0.25">
      <c r="A298" s="1" t="s">
        <v>2075</v>
      </c>
      <c r="B298" s="1" t="s">
        <v>2681</v>
      </c>
      <c r="C298" s="14" t="str">
        <f t="shared" si="12"/>
        <v>Mr.</v>
      </c>
      <c r="D298" s="7" t="str">
        <f t="shared" si="13"/>
        <v>Marcel</v>
      </c>
      <c r="E298" s="7" t="str">
        <f t="shared" si="14"/>
        <v>Buehler</v>
      </c>
    </row>
    <row r="299" spans="1:5" ht="15.75" x14ac:dyDescent="0.25">
      <c r="A299" s="1" t="s">
        <v>2074</v>
      </c>
      <c r="B299" s="1" t="s">
        <v>2682</v>
      </c>
      <c r="C299" s="14" t="str">
        <f t="shared" si="12"/>
        <v>Ms.</v>
      </c>
      <c r="D299" s="7" t="str">
        <f t="shared" si="13"/>
        <v>Ashley N</v>
      </c>
      <c r="E299" s="7" t="str">
        <f t="shared" si="14"/>
        <v>Degen</v>
      </c>
    </row>
    <row r="300" spans="1:5" ht="15.75" x14ac:dyDescent="0.25">
      <c r="A300" s="1" t="s">
        <v>2073</v>
      </c>
      <c r="B300" s="1" t="s">
        <v>2683</v>
      </c>
      <c r="C300" s="14" t="str">
        <f t="shared" si="12"/>
        <v>Mr.</v>
      </c>
      <c r="D300" s="7" t="str">
        <f t="shared" si="13"/>
        <v>Evan D</v>
      </c>
      <c r="E300" s="7" t="str">
        <f t="shared" si="14"/>
        <v>Arsenault</v>
      </c>
    </row>
    <row r="301" spans="1:5" ht="15.75" x14ac:dyDescent="0.25">
      <c r="A301" s="1" t="s">
        <v>2072</v>
      </c>
      <c r="B301" s="1" t="s">
        <v>2684</v>
      </c>
      <c r="C301" s="14" t="str">
        <f t="shared" si="12"/>
        <v>Ms.</v>
      </c>
      <c r="D301" s="7" t="str">
        <f t="shared" si="13"/>
        <v>Krisana</v>
      </c>
      <c r="E301" s="7" t="str">
        <f t="shared" si="14"/>
        <v>Hoff</v>
      </c>
    </row>
    <row r="302" spans="1:5" ht="15.75" x14ac:dyDescent="0.25">
      <c r="A302" s="1" t="s">
        <v>2071</v>
      </c>
      <c r="B302" s="1" t="s">
        <v>2685</v>
      </c>
      <c r="C302" s="14" t="str">
        <f t="shared" si="12"/>
        <v>Mr.</v>
      </c>
      <c r="D302" s="7" t="str">
        <f t="shared" si="13"/>
        <v>Kyle</v>
      </c>
      <c r="E302" s="7" t="str">
        <f t="shared" si="14"/>
        <v>Hall</v>
      </c>
    </row>
    <row r="303" spans="1:5" ht="15.75" x14ac:dyDescent="0.25">
      <c r="A303" s="1" t="s">
        <v>2070</v>
      </c>
      <c r="B303" s="1" t="s">
        <v>2686</v>
      </c>
      <c r="C303" s="14" t="str">
        <f t="shared" si="12"/>
        <v>Ms.</v>
      </c>
      <c r="D303" s="7" t="str">
        <f t="shared" si="13"/>
        <v>Kate</v>
      </c>
      <c r="E303" s="7" t="str">
        <f t="shared" si="14"/>
        <v>Ashley</v>
      </c>
    </row>
    <row r="304" spans="1:5" ht="15.75" x14ac:dyDescent="0.25">
      <c r="A304" s="1" t="s">
        <v>2069</v>
      </c>
      <c r="B304" s="1" t="s">
        <v>2687</v>
      </c>
      <c r="C304" s="14" t="str">
        <f t="shared" si="12"/>
        <v>Mr.</v>
      </c>
      <c r="D304" s="7" t="str">
        <f t="shared" si="13"/>
        <v>Martin A.</v>
      </c>
      <c r="E304" s="7" t="str">
        <f t="shared" si="14"/>
        <v>Rindahl</v>
      </c>
    </row>
    <row r="305" spans="1:5" ht="15.75" x14ac:dyDescent="0.25">
      <c r="A305" s="1" t="s">
        <v>2068</v>
      </c>
      <c r="B305" s="1" t="s">
        <v>2688</v>
      </c>
      <c r="C305" s="14" t="str">
        <f t="shared" si="12"/>
        <v>Ms.</v>
      </c>
      <c r="D305" s="7" t="str">
        <f t="shared" si="13"/>
        <v>Stacey</v>
      </c>
      <c r="E305" s="7" t="str">
        <f t="shared" si="14"/>
        <v>Clark</v>
      </c>
    </row>
    <row r="306" spans="1:5" ht="15.75" x14ac:dyDescent="0.25">
      <c r="A306" s="1" t="s">
        <v>2067</v>
      </c>
      <c r="B306" s="1" t="s">
        <v>2689</v>
      </c>
      <c r="C306" s="14" t="str">
        <f t="shared" si="12"/>
        <v>Ms.</v>
      </c>
      <c r="D306" s="7" t="str">
        <f t="shared" si="13"/>
        <v>Christine</v>
      </c>
      <c r="E306" s="7" t="str">
        <f t="shared" si="14"/>
        <v>Irish</v>
      </c>
    </row>
    <row r="307" spans="1:5" ht="15.75" x14ac:dyDescent="0.25">
      <c r="A307" s="1" t="s">
        <v>2066</v>
      </c>
      <c r="B307" s="1" t="s">
        <v>2690</v>
      </c>
      <c r="C307" s="14" t="str">
        <f t="shared" si="12"/>
        <v>Ms.</v>
      </c>
      <c r="D307" s="7" t="str">
        <f t="shared" si="13"/>
        <v>Sarah C.</v>
      </c>
      <c r="E307" s="7" t="str">
        <f t="shared" si="14"/>
        <v>Richardson</v>
      </c>
    </row>
    <row r="308" spans="1:5" ht="15.75" x14ac:dyDescent="0.25">
      <c r="A308" s="1" t="s">
        <v>2065</v>
      </c>
      <c r="B308" s="1" t="s">
        <v>2691</v>
      </c>
      <c r="C308" s="14" t="str">
        <f t="shared" si="12"/>
        <v>Ms.</v>
      </c>
      <c r="D308" s="7" t="str">
        <f t="shared" si="13"/>
        <v>Megan</v>
      </c>
      <c r="E308" s="7" t="str">
        <f t="shared" si="14"/>
        <v>Dewitt</v>
      </c>
    </row>
    <row r="309" spans="1:5" ht="15.75" x14ac:dyDescent="0.25">
      <c r="A309" s="1" t="s">
        <v>2064</v>
      </c>
      <c r="B309" s="1" t="s">
        <v>2692</v>
      </c>
      <c r="C309" s="14" t="str">
        <f t="shared" si="12"/>
        <v>Mr.</v>
      </c>
      <c r="D309" s="7" t="str">
        <f t="shared" si="13"/>
        <v>Jason W</v>
      </c>
      <c r="E309" s="7" t="str">
        <f t="shared" si="14"/>
        <v>Hickman</v>
      </c>
    </row>
    <row r="310" spans="1:5" ht="15.75" x14ac:dyDescent="0.25">
      <c r="A310" s="1" t="s">
        <v>2063</v>
      </c>
      <c r="B310" s="1" t="s">
        <v>2693</v>
      </c>
      <c r="C310" s="14" t="str">
        <f t="shared" si="12"/>
        <v>Ms.</v>
      </c>
      <c r="D310" s="7" t="str">
        <f t="shared" si="13"/>
        <v>Michele</v>
      </c>
      <c r="E310" s="7" t="str">
        <f t="shared" si="14"/>
        <v>Gonzalez</v>
      </c>
    </row>
    <row r="311" spans="1:5" ht="15.75" x14ac:dyDescent="0.25">
      <c r="A311" s="1" t="s">
        <v>2062</v>
      </c>
      <c r="B311" s="1" t="s">
        <v>2694</v>
      </c>
      <c r="C311" s="14" t="str">
        <f t="shared" si="12"/>
        <v>Ms.</v>
      </c>
      <c r="D311" s="7" t="str">
        <f t="shared" si="13"/>
        <v>Nikki</v>
      </c>
      <c r="E311" s="7" t="str">
        <f t="shared" si="14"/>
        <v>Difani</v>
      </c>
    </row>
    <row r="312" spans="1:5" ht="15.75" x14ac:dyDescent="0.25">
      <c r="A312" s="1" t="s">
        <v>2061</v>
      </c>
      <c r="B312" s="1" t="s">
        <v>2695</v>
      </c>
      <c r="C312" s="14" t="str">
        <f t="shared" si="12"/>
        <v>Mr.</v>
      </c>
      <c r="D312" s="7" t="str">
        <f t="shared" si="13"/>
        <v>Philip J.</v>
      </c>
      <c r="E312" s="7" t="str">
        <f t="shared" si="14"/>
        <v>Turner</v>
      </c>
    </row>
    <row r="313" spans="1:5" ht="15.75" x14ac:dyDescent="0.25">
      <c r="A313" s="1" t="s">
        <v>2060</v>
      </c>
      <c r="B313" s="1" t="s">
        <v>2696</v>
      </c>
      <c r="C313" s="14" t="str">
        <f t="shared" si="12"/>
        <v>Mr.</v>
      </c>
      <c r="D313" s="7" t="str">
        <f t="shared" si="13"/>
        <v>Bryan L</v>
      </c>
      <c r="E313" s="7" t="str">
        <f t="shared" si="14"/>
        <v>Widmann</v>
      </c>
    </row>
    <row r="314" spans="1:5" ht="15.75" x14ac:dyDescent="0.25">
      <c r="A314" s="1" t="s">
        <v>2059</v>
      </c>
      <c r="B314" s="1" t="s">
        <v>2697</v>
      </c>
      <c r="C314" s="14" t="str">
        <f t="shared" si="12"/>
        <v>Mr.</v>
      </c>
      <c r="D314" s="7" t="str">
        <f t="shared" si="13"/>
        <v>Timothy F</v>
      </c>
      <c r="E314" s="7" t="str">
        <f t="shared" si="14"/>
        <v>Tunney</v>
      </c>
    </row>
    <row r="315" spans="1:5" ht="15.75" x14ac:dyDescent="0.25">
      <c r="A315" s="1" t="s">
        <v>2058</v>
      </c>
      <c r="B315" s="1" t="s">
        <v>2698</v>
      </c>
      <c r="C315" s="14" t="str">
        <f t="shared" si="12"/>
        <v>Ms.</v>
      </c>
      <c r="D315" s="7" t="str">
        <f t="shared" si="13"/>
        <v>Angielyn M</v>
      </c>
      <c r="E315" s="7" t="str">
        <f t="shared" si="14"/>
        <v>San Juan</v>
      </c>
    </row>
    <row r="316" spans="1:5" ht="15.75" x14ac:dyDescent="0.25">
      <c r="A316" s="1" t="s">
        <v>2057</v>
      </c>
      <c r="B316" s="1" t="s">
        <v>2699</v>
      </c>
      <c r="C316" s="14" t="str">
        <f t="shared" si="12"/>
        <v>Ms.</v>
      </c>
      <c r="D316" s="7" t="str">
        <f t="shared" si="13"/>
        <v>Jeanie M.</v>
      </c>
      <c r="E316" s="7" t="str">
        <f t="shared" si="14"/>
        <v>Croll</v>
      </c>
    </row>
    <row r="317" spans="1:5" ht="15.75" x14ac:dyDescent="0.25">
      <c r="A317" s="1" t="s">
        <v>2056</v>
      </c>
      <c r="B317" s="1" t="s">
        <v>2700</v>
      </c>
      <c r="C317" s="14" t="str">
        <f t="shared" si="12"/>
        <v>Mr.</v>
      </c>
      <c r="D317" s="7" t="str">
        <f t="shared" si="13"/>
        <v>Greg</v>
      </c>
      <c r="E317" s="7" t="str">
        <f t="shared" si="14"/>
        <v>Rolfes</v>
      </c>
    </row>
    <row r="318" spans="1:5" ht="15.75" x14ac:dyDescent="0.25">
      <c r="A318" s="1" t="s">
        <v>2055</v>
      </c>
      <c r="B318" s="1" t="s">
        <v>2701</v>
      </c>
      <c r="C318" s="14" t="str">
        <f t="shared" si="12"/>
        <v>Mr.</v>
      </c>
      <c r="D318" s="7" t="str">
        <f t="shared" si="13"/>
        <v>John</v>
      </c>
      <c r="E318" s="7" t="str">
        <f t="shared" si="14"/>
        <v>Hinkle</v>
      </c>
    </row>
    <row r="319" spans="1:5" ht="15.75" x14ac:dyDescent="0.25">
      <c r="A319" s="1" t="s">
        <v>2054</v>
      </c>
      <c r="B319" s="1" t="s">
        <v>2702</v>
      </c>
      <c r="C319" s="14" t="str">
        <f t="shared" si="12"/>
        <v>Mr.</v>
      </c>
      <c r="D319" s="7" t="str">
        <f t="shared" si="13"/>
        <v>Aliaksandr</v>
      </c>
      <c r="E319" s="7" t="str">
        <f t="shared" si="14"/>
        <v>Leuchanka</v>
      </c>
    </row>
    <row r="320" spans="1:5" ht="15.75" x14ac:dyDescent="0.25">
      <c r="A320" s="1" t="s">
        <v>2053</v>
      </c>
      <c r="B320" s="1" t="s">
        <v>2703</v>
      </c>
      <c r="C320" s="14" t="str">
        <f t="shared" si="12"/>
        <v>Mr.</v>
      </c>
      <c r="D320" s="7" t="str">
        <f t="shared" si="13"/>
        <v>Jason M.</v>
      </c>
      <c r="E320" s="7" t="str">
        <f t="shared" si="14"/>
        <v>Ayr</v>
      </c>
    </row>
    <row r="321" spans="1:5" ht="15.75" x14ac:dyDescent="0.25">
      <c r="A321" s="1" t="s">
        <v>2052</v>
      </c>
      <c r="B321" s="1" t="s">
        <v>2704</v>
      </c>
      <c r="C321" s="14" t="str">
        <f t="shared" si="12"/>
        <v>Ms.</v>
      </c>
      <c r="D321" s="7" t="str">
        <f t="shared" si="13"/>
        <v>Sheera K</v>
      </c>
      <c r="E321" s="7" t="str">
        <f t="shared" si="14"/>
        <v>Siegel</v>
      </c>
    </row>
    <row r="322" spans="1:5" ht="15.75" x14ac:dyDescent="0.25">
      <c r="A322" s="1" t="s">
        <v>2051</v>
      </c>
      <c r="B322" s="1" t="s">
        <v>2705</v>
      </c>
      <c r="C322" s="14" t="str">
        <f t="shared" si="12"/>
        <v>Ms.</v>
      </c>
      <c r="D322" s="7" t="str">
        <f t="shared" si="13"/>
        <v>Janice</v>
      </c>
      <c r="E322" s="7" t="str">
        <f t="shared" si="14"/>
        <v>Penrose</v>
      </c>
    </row>
    <row r="323" spans="1:5" ht="15.75" x14ac:dyDescent="0.25">
      <c r="A323" s="1" t="s">
        <v>2050</v>
      </c>
      <c r="B323" s="1" t="s">
        <v>2706</v>
      </c>
      <c r="C323" s="14" t="str">
        <f t="shared" ref="C323:C386" si="15">LEFT(TRIM(MID(B323, FIND(",", B323)+1, 100)), FIND(" ", TRIM(MID(B323, FIND(",", B323)+1, 100)))-1)</f>
        <v>Mr.</v>
      </c>
      <c r="D323" s="7" t="str">
        <f t="shared" ref="D323:D386" si="16">TRIM(RIGHT(TRIM(MID(B323, FIND(",", B323)+1, 99)),
     LEN(TRIM(MID(B323, FIND(",", B323)+1, 99))) -
     FIND(" ", TRIM(MID(B323, FIND(",", B323)+1, 99)))))</f>
        <v>Timothy G.</v>
      </c>
      <c r="E323" s="7" t="str">
        <f t="shared" ref="E323:E386" si="17">LEFT(TRIM(B323), FIND(", ", TRIM(B323) &amp; " ") - 1)</f>
        <v>Schuler</v>
      </c>
    </row>
    <row r="324" spans="1:5" ht="15.75" x14ac:dyDescent="0.25">
      <c r="A324" s="1" t="s">
        <v>2049</v>
      </c>
      <c r="B324" s="1" t="s">
        <v>2707</v>
      </c>
      <c r="C324" s="14" t="str">
        <f t="shared" si="15"/>
        <v>Mr.</v>
      </c>
      <c r="D324" s="7" t="str">
        <f t="shared" si="16"/>
        <v>Alan R</v>
      </c>
      <c r="E324" s="7" t="str">
        <f t="shared" si="17"/>
        <v>Walker</v>
      </c>
    </row>
    <row r="325" spans="1:5" ht="15.75" x14ac:dyDescent="0.25">
      <c r="A325" s="1" t="s">
        <v>2048</v>
      </c>
      <c r="B325" s="1" t="s">
        <v>2708</v>
      </c>
      <c r="C325" s="14" t="str">
        <f t="shared" si="15"/>
        <v>Mr.</v>
      </c>
      <c r="D325" s="7" t="str">
        <f t="shared" si="16"/>
        <v>Michael</v>
      </c>
      <c r="E325" s="7" t="str">
        <f t="shared" si="17"/>
        <v>Stange</v>
      </c>
    </row>
    <row r="326" spans="1:5" ht="15.75" x14ac:dyDescent="0.25">
      <c r="A326" s="1" t="s">
        <v>2047</v>
      </c>
      <c r="B326" s="1" t="s">
        <v>2709</v>
      </c>
      <c r="C326" s="14" t="str">
        <f t="shared" si="15"/>
        <v>Ms.</v>
      </c>
      <c r="D326" s="7" t="str">
        <f t="shared" si="16"/>
        <v>Marie-France</v>
      </c>
      <c r="E326" s="7" t="str">
        <f t="shared" si="17"/>
        <v>Roy</v>
      </c>
    </row>
    <row r="327" spans="1:5" ht="15.75" x14ac:dyDescent="0.25">
      <c r="A327" s="1" t="s">
        <v>2046</v>
      </c>
      <c r="B327" s="1" t="s">
        <v>2710</v>
      </c>
      <c r="C327" s="14" t="str">
        <f t="shared" si="15"/>
        <v>Mr.</v>
      </c>
      <c r="D327" s="7" t="str">
        <f t="shared" si="16"/>
        <v>Erik F.</v>
      </c>
      <c r="E327" s="7" t="str">
        <f t="shared" si="17"/>
        <v>Potere</v>
      </c>
    </row>
    <row r="328" spans="1:5" ht="15.75" x14ac:dyDescent="0.25">
      <c r="A328" s="1" t="s">
        <v>2045</v>
      </c>
      <c r="B328" s="1" t="s">
        <v>2711</v>
      </c>
      <c r="C328" s="14" t="str">
        <f t="shared" si="15"/>
        <v>Mr.</v>
      </c>
      <c r="D328" s="7" t="str">
        <f t="shared" si="16"/>
        <v>Andrew</v>
      </c>
      <c r="E328" s="7" t="str">
        <f t="shared" si="17"/>
        <v>Podgurski</v>
      </c>
    </row>
    <row r="329" spans="1:5" ht="15.75" x14ac:dyDescent="0.25">
      <c r="A329" s="1" t="s">
        <v>2044</v>
      </c>
      <c r="B329" s="1" t="s">
        <v>2712</v>
      </c>
      <c r="C329" s="14" t="str">
        <f t="shared" si="15"/>
        <v>Mr.</v>
      </c>
      <c r="D329" s="7" t="str">
        <f t="shared" si="16"/>
        <v>Anthony</v>
      </c>
      <c r="E329" s="7" t="str">
        <f t="shared" si="17"/>
        <v>Diamond</v>
      </c>
    </row>
    <row r="330" spans="1:5" ht="15.75" x14ac:dyDescent="0.25">
      <c r="A330" s="1" t="s">
        <v>2043</v>
      </c>
      <c r="B330" s="1" t="s">
        <v>2713</v>
      </c>
      <c r="C330" s="14" t="str">
        <f t="shared" si="15"/>
        <v>Mr.</v>
      </c>
      <c r="D330" s="7" t="str">
        <f t="shared" si="16"/>
        <v>Chris</v>
      </c>
      <c r="E330" s="7" t="str">
        <f t="shared" si="17"/>
        <v>Sallade</v>
      </c>
    </row>
    <row r="331" spans="1:5" ht="15.75" x14ac:dyDescent="0.25">
      <c r="A331" s="1" t="s">
        <v>2042</v>
      </c>
      <c r="B331" s="1" t="s">
        <v>2714</v>
      </c>
      <c r="C331" s="14" t="str">
        <f t="shared" si="15"/>
        <v>Mr.</v>
      </c>
      <c r="D331" s="7" t="str">
        <f t="shared" si="16"/>
        <v>Yu</v>
      </c>
      <c r="E331" s="7" t="str">
        <f t="shared" si="17"/>
        <v>Zhang</v>
      </c>
    </row>
    <row r="332" spans="1:5" ht="15.75" x14ac:dyDescent="0.25">
      <c r="A332" s="1" t="s">
        <v>2041</v>
      </c>
      <c r="B332" s="1" t="s">
        <v>2715</v>
      </c>
      <c r="C332" s="14" t="str">
        <f t="shared" si="15"/>
        <v>Mr.</v>
      </c>
      <c r="D332" s="7" t="str">
        <f t="shared" si="16"/>
        <v>Caleb N</v>
      </c>
      <c r="E332" s="7" t="str">
        <f t="shared" si="17"/>
        <v>Chatfield</v>
      </c>
    </row>
    <row r="333" spans="1:5" ht="15.75" x14ac:dyDescent="0.25">
      <c r="A333" s="1" t="s">
        <v>2040</v>
      </c>
      <c r="B333" s="1" t="s">
        <v>2716</v>
      </c>
      <c r="C333" s="14" t="str">
        <f t="shared" si="15"/>
        <v>Mr.</v>
      </c>
      <c r="D333" s="7" t="str">
        <f t="shared" si="16"/>
        <v>Jason M.</v>
      </c>
      <c r="E333" s="7" t="str">
        <f t="shared" si="17"/>
        <v>Bruns</v>
      </c>
    </row>
    <row r="334" spans="1:5" ht="15.75" x14ac:dyDescent="0.25">
      <c r="A334" s="1" t="s">
        <v>2039</v>
      </c>
      <c r="B334" s="1" t="s">
        <v>2717</v>
      </c>
      <c r="C334" s="14" t="str">
        <f t="shared" si="15"/>
        <v>Ms.</v>
      </c>
      <c r="D334" s="7" t="str">
        <f t="shared" si="16"/>
        <v>Angela R</v>
      </c>
      <c r="E334" s="7" t="str">
        <f t="shared" si="17"/>
        <v>Yochum</v>
      </c>
    </row>
    <row r="335" spans="1:5" ht="15.75" x14ac:dyDescent="0.25">
      <c r="A335" s="1" t="s">
        <v>2038</v>
      </c>
      <c r="B335" s="1" t="s">
        <v>2718</v>
      </c>
      <c r="C335" s="14" t="str">
        <f t="shared" si="15"/>
        <v>Mr.</v>
      </c>
      <c r="D335" s="7" t="str">
        <f t="shared" si="16"/>
        <v>Keith J</v>
      </c>
      <c r="E335" s="7" t="str">
        <f t="shared" si="17"/>
        <v>Freeburn</v>
      </c>
    </row>
    <row r="336" spans="1:5" ht="15.75" x14ac:dyDescent="0.25">
      <c r="A336" s="1" t="s">
        <v>2037</v>
      </c>
      <c r="B336" s="1" t="s">
        <v>2719</v>
      </c>
      <c r="C336" s="14" t="str">
        <f t="shared" si="15"/>
        <v>Ms.</v>
      </c>
      <c r="D336" s="7" t="str">
        <f t="shared" si="16"/>
        <v>Emma</v>
      </c>
      <c r="E336" s="7" t="str">
        <f t="shared" si="17"/>
        <v>Spencer</v>
      </c>
    </row>
    <row r="337" spans="1:5" ht="15.75" x14ac:dyDescent="0.25">
      <c r="A337" s="1" t="s">
        <v>2036</v>
      </c>
      <c r="B337" s="1" t="s">
        <v>2720</v>
      </c>
      <c r="C337" s="14" t="str">
        <f t="shared" si="15"/>
        <v>Mr.</v>
      </c>
      <c r="D337" s="7" t="str">
        <f t="shared" si="16"/>
        <v>Nathan A</v>
      </c>
      <c r="E337" s="7" t="str">
        <f t="shared" si="17"/>
        <v>Jarosik</v>
      </c>
    </row>
    <row r="338" spans="1:5" ht="15.75" x14ac:dyDescent="0.25">
      <c r="A338" s="1" t="s">
        <v>2035</v>
      </c>
      <c r="B338" s="1" t="s">
        <v>2721</v>
      </c>
      <c r="C338" s="14" t="str">
        <f t="shared" si="15"/>
        <v>Ms.</v>
      </c>
      <c r="D338" s="7" t="str">
        <f t="shared" si="16"/>
        <v>Kathryn</v>
      </c>
      <c r="E338" s="7" t="str">
        <f t="shared" si="17"/>
        <v>Heinzen</v>
      </c>
    </row>
    <row r="339" spans="1:5" ht="15.75" x14ac:dyDescent="0.25">
      <c r="A339" s="1" t="s">
        <v>2034</v>
      </c>
      <c r="B339" s="1" t="s">
        <v>2722</v>
      </c>
      <c r="C339" s="14" t="str">
        <f t="shared" si="15"/>
        <v>Ms.</v>
      </c>
      <c r="D339" s="7" t="str">
        <f t="shared" si="16"/>
        <v>Elizabeth H.</v>
      </c>
      <c r="E339" s="7" t="str">
        <f t="shared" si="17"/>
        <v>Kelley</v>
      </c>
    </row>
    <row r="340" spans="1:5" ht="15.75" x14ac:dyDescent="0.25">
      <c r="A340" s="1" t="s">
        <v>2033</v>
      </c>
      <c r="B340" s="1" t="s">
        <v>2723</v>
      </c>
      <c r="C340" s="14" t="str">
        <f t="shared" si="15"/>
        <v>Mr.</v>
      </c>
      <c r="D340" s="7" t="str">
        <f t="shared" si="16"/>
        <v>Ben</v>
      </c>
      <c r="E340" s="7" t="str">
        <f t="shared" si="17"/>
        <v>Thacker</v>
      </c>
    </row>
    <row r="341" spans="1:5" ht="15.75" x14ac:dyDescent="0.25">
      <c r="A341" s="1" t="s">
        <v>2032</v>
      </c>
      <c r="B341" s="1" t="s">
        <v>2724</v>
      </c>
      <c r="C341" s="14" t="str">
        <f t="shared" si="15"/>
        <v>Ms.</v>
      </c>
      <c r="D341" s="7" t="str">
        <f t="shared" si="16"/>
        <v>Cheryl A</v>
      </c>
      <c r="E341" s="7" t="str">
        <f t="shared" si="17"/>
        <v>Jeseritz</v>
      </c>
    </row>
    <row r="342" spans="1:5" ht="15.75" x14ac:dyDescent="0.25">
      <c r="A342" s="1" t="s">
        <v>2031</v>
      </c>
      <c r="B342" s="1" t="s">
        <v>2725</v>
      </c>
      <c r="C342" s="14" t="str">
        <f t="shared" si="15"/>
        <v>Ms.</v>
      </c>
      <c r="D342" s="7" t="str">
        <f t="shared" si="16"/>
        <v>Kimberly A</v>
      </c>
      <c r="E342" s="7" t="str">
        <f t="shared" si="17"/>
        <v>Hohman</v>
      </c>
    </row>
    <row r="343" spans="1:5" ht="15.75" x14ac:dyDescent="0.25">
      <c r="A343" s="1" t="s">
        <v>2030</v>
      </c>
      <c r="B343" s="1" t="s">
        <v>2726</v>
      </c>
      <c r="C343" s="14" t="str">
        <f t="shared" si="15"/>
        <v>Ms.</v>
      </c>
      <c r="D343" s="7" t="str">
        <f t="shared" si="16"/>
        <v>Cynthia</v>
      </c>
      <c r="E343" s="7" t="str">
        <f t="shared" si="17"/>
        <v>Hill</v>
      </c>
    </row>
    <row r="344" spans="1:5" ht="15.75" x14ac:dyDescent="0.25">
      <c r="A344" s="1" t="s">
        <v>2029</v>
      </c>
      <c r="B344" s="1" t="s">
        <v>2727</v>
      </c>
      <c r="C344" s="14" t="str">
        <f t="shared" si="15"/>
        <v>Ms.</v>
      </c>
      <c r="D344" s="7" t="str">
        <f t="shared" si="16"/>
        <v>Jessica</v>
      </c>
      <c r="E344" s="7" t="str">
        <f t="shared" si="17"/>
        <v>Kuepfer</v>
      </c>
    </row>
    <row r="345" spans="1:5" ht="15.75" x14ac:dyDescent="0.25">
      <c r="A345" s="1" t="s">
        <v>2028</v>
      </c>
      <c r="B345" s="1" t="s">
        <v>2728</v>
      </c>
      <c r="C345" s="14" t="str">
        <f t="shared" si="15"/>
        <v>Mr.</v>
      </c>
      <c r="D345" s="7" t="str">
        <f t="shared" si="16"/>
        <v>Bruce</v>
      </c>
      <c r="E345" s="7" t="str">
        <f t="shared" si="17"/>
        <v>Kaczmarek</v>
      </c>
    </row>
    <row r="346" spans="1:5" ht="15.75" x14ac:dyDescent="0.25">
      <c r="A346" s="1" t="s">
        <v>2027</v>
      </c>
      <c r="B346" s="1" t="s">
        <v>2729</v>
      </c>
      <c r="C346" s="14" t="str">
        <f t="shared" si="15"/>
        <v>Ms.</v>
      </c>
      <c r="D346" s="7" t="str">
        <f t="shared" si="16"/>
        <v>Allison</v>
      </c>
      <c r="E346" s="7" t="str">
        <f t="shared" si="17"/>
        <v>Pitt</v>
      </c>
    </row>
    <row r="347" spans="1:5" ht="15.75" x14ac:dyDescent="0.25">
      <c r="A347" s="1" t="s">
        <v>2026</v>
      </c>
      <c r="B347" s="1" t="s">
        <v>2730</v>
      </c>
      <c r="C347" s="14" t="str">
        <f t="shared" si="15"/>
        <v>Mr.</v>
      </c>
      <c r="D347" s="7" t="str">
        <f t="shared" si="16"/>
        <v>Alex</v>
      </c>
      <c r="E347" s="7" t="str">
        <f t="shared" si="17"/>
        <v>Lorton</v>
      </c>
    </row>
    <row r="348" spans="1:5" ht="15.75" x14ac:dyDescent="0.25">
      <c r="A348" s="1" t="s">
        <v>2025</v>
      </c>
      <c r="B348" s="1" t="s">
        <v>2731</v>
      </c>
      <c r="C348" s="14" t="str">
        <f t="shared" si="15"/>
        <v>Ms.</v>
      </c>
      <c r="D348" s="7" t="str">
        <f t="shared" si="16"/>
        <v>Gabriela</v>
      </c>
      <c r="E348" s="7" t="str">
        <f t="shared" si="17"/>
        <v>Castaneda</v>
      </c>
    </row>
    <row r="349" spans="1:5" ht="15.75" x14ac:dyDescent="0.25">
      <c r="A349" s="1" t="s">
        <v>2024</v>
      </c>
      <c r="B349" s="1" t="s">
        <v>2732</v>
      </c>
      <c r="C349" s="14" t="str">
        <f t="shared" si="15"/>
        <v>Ms.</v>
      </c>
      <c r="D349" s="7" t="str">
        <f t="shared" si="16"/>
        <v>Sharon</v>
      </c>
      <c r="E349" s="7" t="str">
        <f t="shared" si="17"/>
        <v>Cherop</v>
      </c>
    </row>
    <row r="350" spans="1:5" ht="15.75" x14ac:dyDescent="0.25">
      <c r="A350" s="1" t="s">
        <v>2023</v>
      </c>
      <c r="B350" s="1" t="s">
        <v>2733</v>
      </c>
      <c r="C350" s="14" t="str">
        <f t="shared" si="15"/>
        <v>Mr.</v>
      </c>
      <c r="D350" s="7" t="str">
        <f t="shared" si="16"/>
        <v>Jason A</v>
      </c>
      <c r="E350" s="7" t="str">
        <f t="shared" si="17"/>
        <v>Howell</v>
      </c>
    </row>
    <row r="351" spans="1:5" ht="15.75" x14ac:dyDescent="0.25">
      <c r="A351" s="1" t="s">
        <v>2022</v>
      </c>
      <c r="B351" s="1" t="s">
        <v>2734</v>
      </c>
      <c r="C351" s="14" t="str">
        <f t="shared" si="15"/>
        <v>Ms.</v>
      </c>
      <c r="D351" s="7" t="str">
        <f t="shared" si="16"/>
        <v>Chelsey C.</v>
      </c>
      <c r="E351" s="7" t="str">
        <f t="shared" si="17"/>
        <v>Palmer</v>
      </c>
    </row>
    <row r="352" spans="1:5" ht="15.75" x14ac:dyDescent="0.25">
      <c r="A352" s="1" t="s">
        <v>2021</v>
      </c>
      <c r="B352" s="1" t="s">
        <v>2735</v>
      </c>
      <c r="C352" s="14" t="str">
        <f t="shared" si="15"/>
        <v>Mr.</v>
      </c>
      <c r="D352" s="7" t="str">
        <f t="shared" si="16"/>
        <v>Devon A.</v>
      </c>
      <c r="E352" s="7" t="str">
        <f t="shared" si="17"/>
        <v>Olson</v>
      </c>
    </row>
    <row r="353" spans="1:5" ht="15.75" x14ac:dyDescent="0.25">
      <c r="A353" s="1" t="s">
        <v>2020</v>
      </c>
      <c r="B353" s="1" t="s">
        <v>2736</v>
      </c>
      <c r="C353" s="14" t="str">
        <f t="shared" si="15"/>
        <v>Ms.</v>
      </c>
      <c r="D353" s="7" t="str">
        <f t="shared" si="16"/>
        <v>Joni L</v>
      </c>
      <c r="E353" s="7" t="str">
        <f t="shared" si="17"/>
        <v>Waldron</v>
      </c>
    </row>
    <row r="354" spans="1:5" ht="15.75" x14ac:dyDescent="0.25">
      <c r="A354" s="1" t="s">
        <v>2019</v>
      </c>
      <c r="B354" s="1" t="s">
        <v>2737</v>
      </c>
      <c r="C354" s="14" t="str">
        <f t="shared" si="15"/>
        <v>Mr.</v>
      </c>
      <c r="D354" s="7" t="str">
        <f t="shared" si="16"/>
        <v>Colin</v>
      </c>
      <c r="E354" s="7" t="str">
        <f t="shared" si="17"/>
        <v>Meyer</v>
      </c>
    </row>
    <row r="355" spans="1:5" ht="15.75" x14ac:dyDescent="0.25">
      <c r="A355" s="1" t="s">
        <v>2018</v>
      </c>
      <c r="B355" s="1" t="s">
        <v>2738</v>
      </c>
      <c r="C355" s="14" t="str">
        <f t="shared" si="15"/>
        <v>Ms.</v>
      </c>
      <c r="D355" s="7" t="str">
        <f t="shared" si="16"/>
        <v>Rachael</v>
      </c>
      <c r="E355" s="7" t="str">
        <f t="shared" si="17"/>
        <v>Stack</v>
      </c>
    </row>
    <row r="356" spans="1:5" ht="15.75" x14ac:dyDescent="0.25">
      <c r="A356" s="1" t="s">
        <v>2017</v>
      </c>
      <c r="B356" s="1" t="s">
        <v>2739</v>
      </c>
      <c r="C356" s="14" t="str">
        <f t="shared" si="15"/>
        <v>Ms.</v>
      </c>
      <c r="D356" s="7" t="str">
        <f t="shared" si="16"/>
        <v>Maricela</v>
      </c>
      <c r="E356" s="7" t="str">
        <f t="shared" si="17"/>
        <v>Sanchez Y Torres</v>
      </c>
    </row>
    <row r="357" spans="1:5" ht="15.75" x14ac:dyDescent="0.25">
      <c r="A357" s="1" t="s">
        <v>2016</v>
      </c>
      <c r="B357" s="1" t="s">
        <v>2740</v>
      </c>
      <c r="C357" s="14" t="str">
        <f t="shared" si="15"/>
        <v>Ms.</v>
      </c>
      <c r="D357" s="7" t="str">
        <f t="shared" si="16"/>
        <v>Marie</v>
      </c>
      <c r="E357" s="7" t="str">
        <f t="shared" si="17"/>
        <v>Daniels</v>
      </c>
    </row>
    <row r="358" spans="1:5" ht="15.75" x14ac:dyDescent="0.25">
      <c r="A358" s="1" t="s">
        <v>2015</v>
      </c>
      <c r="B358" s="1" t="s">
        <v>2741</v>
      </c>
      <c r="C358" s="14" t="str">
        <f t="shared" si="15"/>
        <v>Mr.</v>
      </c>
      <c r="D358" s="7" t="str">
        <f t="shared" si="16"/>
        <v>Frank</v>
      </c>
      <c r="E358" s="7" t="str">
        <f t="shared" si="17"/>
        <v>Pepp</v>
      </c>
    </row>
    <row r="359" spans="1:5" ht="15.75" x14ac:dyDescent="0.25">
      <c r="A359" s="1" t="s">
        <v>2014</v>
      </c>
      <c r="B359" s="1" t="s">
        <v>2742</v>
      </c>
      <c r="C359" s="14" t="str">
        <f t="shared" si="15"/>
        <v>Mr.</v>
      </c>
      <c r="D359" s="7" t="str">
        <f t="shared" si="16"/>
        <v>Jeffry</v>
      </c>
      <c r="E359" s="7" t="str">
        <f t="shared" si="17"/>
        <v>Buechler</v>
      </c>
    </row>
    <row r="360" spans="1:5" ht="15.75" x14ac:dyDescent="0.25">
      <c r="A360" s="1" t="s">
        <v>2013</v>
      </c>
      <c r="B360" s="1" t="s">
        <v>2743</v>
      </c>
      <c r="C360" s="14" t="str">
        <f t="shared" si="15"/>
        <v>Mr.</v>
      </c>
      <c r="D360" s="7" t="str">
        <f t="shared" si="16"/>
        <v>Mike</v>
      </c>
      <c r="E360" s="7" t="str">
        <f t="shared" si="17"/>
        <v>Buenting</v>
      </c>
    </row>
    <row r="361" spans="1:5" ht="15.75" x14ac:dyDescent="0.25">
      <c r="A361" s="1" t="s">
        <v>2012</v>
      </c>
      <c r="B361" s="1" t="s">
        <v>2744</v>
      </c>
      <c r="C361" s="14" t="str">
        <f t="shared" si="15"/>
        <v>Mr.</v>
      </c>
      <c r="D361" s="7" t="str">
        <f t="shared" si="16"/>
        <v>Rick</v>
      </c>
      <c r="E361" s="7" t="str">
        <f t="shared" si="17"/>
        <v>Evans</v>
      </c>
    </row>
    <row r="362" spans="1:5" ht="15.75" x14ac:dyDescent="0.25">
      <c r="A362" s="1" t="s">
        <v>2011</v>
      </c>
      <c r="B362" s="1" t="s">
        <v>2745</v>
      </c>
      <c r="C362" s="14" t="str">
        <f t="shared" si="15"/>
        <v>Mr.</v>
      </c>
      <c r="D362" s="7" t="str">
        <f t="shared" si="16"/>
        <v>Pierre-Michel</v>
      </c>
      <c r="E362" s="7" t="str">
        <f t="shared" si="17"/>
        <v>Arcand</v>
      </c>
    </row>
    <row r="363" spans="1:5" ht="15.75" x14ac:dyDescent="0.25">
      <c r="A363" s="1" t="s">
        <v>2010</v>
      </c>
      <c r="B363" s="1" t="s">
        <v>2746</v>
      </c>
      <c r="C363" s="14" t="str">
        <f t="shared" si="15"/>
        <v>Mr.</v>
      </c>
      <c r="D363" s="7" t="str">
        <f t="shared" si="16"/>
        <v>Daniel</v>
      </c>
      <c r="E363" s="7" t="str">
        <f t="shared" si="17"/>
        <v>Kesack</v>
      </c>
    </row>
    <row r="364" spans="1:5" ht="15.75" x14ac:dyDescent="0.25">
      <c r="A364" s="1" t="s">
        <v>2009</v>
      </c>
      <c r="B364" s="1" t="s">
        <v>2747</v>
      </c>
      <c r="C364" s="14" t="str">
        <f t="shared" si="15"/>
        <v>Mr.</v>
      </c>
      <c r="D364" s="7" t="str">
        <f t="shared" si="16"/>
        <v>Brian L.</v>
      </c>
      <c r="E364" s="7" t="str">
        <f t="shared" si="17"/>
        <v>Post</v>
      </c>
    </row>
    <row r="365" spans="1:5" ht="15.75" x14ac:dyDescent="0.25">
      <c r="A365" s="1" t="s">
        <v>2008</v>
      </c>
      <c r="B365" s="1" t="s">
        <v>2748</v>
      </c>
      <c r="C365" s="14" t="str">
        <f t="shared" si="15"/>
        <v>Ms.</v>
      </c>
      <c r="D365" s="7" t="str">
        <f t="shared" si="16"/>
        <v>Morgan M.</v>
      </c>
      <c r="E365" s="7" t="str">
        <f t="shared" si="17"/>
        <v>Dunne</v>
      </c>
    </row>
    <row r="366" spans="1:5" ht="15.75" x14ac:dyDescent="0.25">
      <c r="A366" s="1" t="s">
        <v>2007</v>
      </c>
      <c r="B366" s="1" t="s">
        <v>2749</v>
      </c>
      <c r="C366" s="14" t="str">
        <f t="shared" si="15"/>
        <v>Ms.</v>
      </c>
      <c r="D366" s="7" t="str">
        <f t="shared" si="16"/>
        <v>Caroline</v>
      </c>
      <c r="E366" s="7" t="str">
        <f t="shared" si="17"/>
        <v>Kilel</v>
      </c>
    </row>
    <row r="367" spans="1:5" ht="15.75" x14ac:dyDescent="0.25">
      <c r="A367" s="1" t="s">
        <v>2006</v>
      </c>
      <c r="B367" s="1" t="s">
        <v>2750</v>
      </c>
      <c r="C367" s="14" t="str">
        <f t="shared" si="15"/>
        <v>Mr.</v>
      </c>
      <c r="D367" s="7" t="str">
        <f t="shared" si="16"/>
        <v>Drew T.</v>
      </c>
      <c r="E367" s="7" t="str">
        <f t="shared" si="17"/>
        <v>Nicholson</v>
      </c>
    </row>
    <row r="368" spans="1:5" ht="15.75" x14ac:dyDescent="0.25">
      <c r="A368" s="1" t="s">
        <v>2005</v>
      </c>
      <c r="B368" s="1" t="s">
        <v>2751</v>
      </c>
      <c r="C368" s="14" t="str">
        <f t="shared" si="15"/>
        <v>Mr.</v>
      </c>
      <c r="D368" s="7" t="str">
        <f t="shared" si="16"/>
        <v>Austin W</v>
      </c>
      <c r="E368" s="7" t="str">
        <f t="shared" si="17"/>
        <v>Susmann</v>
      </c>
    </row>
    <row r="369" spans="1:5" ht="15.75" x14ac:dyDescent="0.25">
      <c r="A369" s="1" t="s">
        <v>2004</v>
      </c>
      <c r="B369" s="1" t="s">
        <v>2752</v>
      </c>
      <c r="C369" s="14" t="str">
        <f t="shared" si="15"/>
        <v>Ms.</v>
      </c>
      <c r="D369" s="7" t="str">
        <f t="shared" si="16"/>
        <v>Berenice</v>
      </c>
      <c r="E369" s="7" t="str">
        <f t="shared" si="17"/>
        <v>Harsh</v>
      </c>
    </row>
    <row r="370" spans="1:5" ht="15.75" x14ac:dyDescent="0.25">
      <c r="A370" s="1" t="s">
        <v>2003</v>
      </c>
      <c r="B370" s="1" t="s">
        <v>2753</v>
      </c>
      <c r="C370" s="14" t="str">
        <f t="shared" si="15"/>
        <v>Mr.</v>
      </c>
      <c r="D370" s="7" t="str">
        <f t="shared" si="16"/>
        <v>Kenneth A</v>
      </c>
      <c r="E370" s="7" t="str">
        <f t="shared" si="17"/>
        <v>Pocasangre</v>
      </c>
    </row>
    <row r="371" spans="1:5" ht="15.75" x14ac:dyDescent="0.25">
      <c r="A371" s="1" t="s">
        <v>2002</v>
      </c>
      <c r="B371" s="1" t="s">
        <v>2754</v>
      </c>
      <c r="C371" s="14" t="str">
        <f t="shared" si="15"/>
        <v>Mr.</v>
      </c>
      <c r="D371" s="7" t="str">
        <f t="shared" si="16"/>
        <v>Miguel</v>
      </c>
      <c r="E371" s="7" t="str">
        <f t="shared" si="17"/>
        <v>Martinez Lopez</v>
      </c>
    </row>
    <row r="372" spans="1:5" ht="15.75" x14ac:dyDescent="0.25">
      <c r="A372" s="1" t="s">
        <v>2001</v>
      </c>
      <c r="B372" s="1" t="s">
        <v>2755</v>
      </c>
      <c r="C372" s="14" t="str">
        <f t="shared" si="15"/>
        <v>Ms.</v>
      </c>
      <c r="D372" s="7" t="str">
        <f t="shared" si="16"/>
        <v>Hadley T.</v>
      </c>
      <c r="E372" s="7" t="str">
        <f t="shared" si="17"/>
        <v>Riegel</v>
      </c>
    </row>
    <row r="373" spans="1:5" ht="15.75" x14ac:dyDescent="0.25">
      <c r="A373" s="1" t="s">
        <v>2000</v>
      </c>
      <c r="B373" s="1" t="s">
        <v>2756</v>
      </c>
      <c r="C373" s="14" t="str">
        <f t="shared" si="15"/>
        <v>Mr.</v>
      </c>
      <c r="D373" s="7" t="str">
        <f t="shared" si="16"/>
        <v>Taylor</v>
      </c>
      <c r="E373" s="7" t="str">
        <f t="shared" si="17"/>
        <v>Monson</v>
      </c>
    </row>
    <row r="374" spans="1:5" ht="15.75" x14ac:dyDescent="0.25">
      <c r="A374" s="1" t="s">
        <v>1999</v>
      </c>
      <c r="B374" s="1" t="s">
        <v>2757</v>
      </c>
      <c r="C374" s="14" t="str">
        <f t="shared" si="15"/>
        <v>Ms.</v>
      </c>
      <c r="D374" s="7" t="str">
        <f t="shared" si="16"/>
        <v>Tenielle M</v>
      </c>
      <c r="E374" s="7" t="str">
        <f t="shared" si="17"/>
        <v>Klubben</v>
      </c>
    </row>
    <row r="375" spans="1:5" ht="15.75" x14ac:dyDescent="0.25">
      <c r="A375" s="1" t="s">
        <v>1998</v>
      </c>
      <c r="B375" s="1" t="s">
        <v>2758</v>
      </c>
      <c r="C375" s="14" t="str">
        <f t="shared" si="15"/>
        <v>Ms.</v>
      </c>
      <c r="D375" s="7" t="str">
        <f t="shared" si="16"/>
        <v>Andrea</v>
      </c>
      <c r="E375" s="7" t="str">
        <f t="shared" si="17"/>
        <v>Mascaro</v>
      </c>
    </row>
    <row r="376" spans="1:5" ht="15.75" x14ac:dyDescent="0.25">
      <c r="A376" s="1" t="s">
        <v>1997</v>
      </c>
      <c r="B376" s="1" t="s">
        <v>2759</v>
      </c>
      <c r="C376" s="14" t="str">
        <f t="shared" si="15"/>
        <v>Ms.</v>
      </c>
      <c r="D376" s="7" t="str">
        <f t="shared" si="16"/>
        <v>Nora P</v>
      </c>
      <c r="E376" s="7" t="str">
        <f t="shared" si="17"/>
        <v>Norvell</v>
      </c>
    </row>
    <row r="377" spans="1:5" ht="15.75" x14ac:dyDescent="0.25">
      <c r="A377" s="1" t="s">
        <v>1996</v>
      </c>
      <c r="B377" s="1" t="s">
        <v>2760</v>
      </c>
      <c r="C377" s="14" t="str">
        <f t="shared" si="15"/>
        <v>Mr.</v>
      </c>
      <c r="D377" s="7" t="str">
        <f t="shared" si="16"/>
        <v>Zachary</v>
      </c>
      <c r="E377" s="7" t="str">
        <f t="shared" si="17"/>
        <v>Ornelas</v>
      </c>
    </row>
    <row r="378" spans="1:5" ht="15.75" x14ac:dyDescent="0.25">
      <c r="A378" s="1" t="s">
        <v>1995</v>
      </c>
      <c r="B378" s="1" t="s">
        <v>2761</v>
      </c>
      <c r="C378" s="14" t="str">
        <f t="shared" si="15"/>
        <v>Mr.</v>
      </c>
      <c r="D378" s="7" t="str">
        <f t="shared" si="16"/>
        <v>Michael</v>
      </c>
      <c r="E378" s="7" t="str">
        <f t="shared" si="17"/>
        <v>Fitzpatrick</v>
      </c>
    </row>
    <row r="379" spans="1:5" ht="15.75" x14ac:dyDescent="0.25">
      <c r="A379" s="1" t="s">
        <v>1994</v>
      </c>
      <c r="B379" s="1" t="s">
        <v>2762</v>
      </c>
      <c r="C379" s="14" t="str">
        <f t="shared" si="15"/>
        <v>Ms.</v>
      </c>
      <c r="D379" s="7" t="str">
        <f t="shared" si="16"/>
        <v>Alyssa K.</v>
      </c>
      <c r="E379" s="7" t="str">
        <f t="shared" si="17"/>
        <v>Bloomquist</v>
      </c>
    </row>
    <row r="380" spans="1:5" ht="15.75" x14ac:dyDescent="0.25">
      <c r="A380" s="1" t="s">
        <v>1993</v>
      </c>
      <c r="B380" s="1" t="s">
        <v>2763</v>
      </c>
      <c r="C380" s="14" t="str">
        <f t="shared" si="15"/>
        <v>Ms.</v>
      </c>
      <c r="D380" s="7" t="str">
        <f t="shared" si="16"/>
        <v>Heather</v>
      </c>
      <c r="E380" s="7" t="str">
        <f t="shared" si="17"/>
        <v>Wick</v>
      </c>
    </row>
    <row r="381" spans="1:5" ht="15.75" x14ac:dyDescent="0.25">
      <c r="A381" s="1" t="s">
        <v>1992</v>
      </c>
      <c r="B381" s="1" t="s">
        <v>2764</v>
      </c>
      <c r="C381" s="14" t="str">
        <f t="shared" si="15"/>
        <v>Mr.</v>
      </c>
      <c r="D381" s="7" t="str">
        <f t="shared" si="16"/>
        <v>Dante</v>
      </c>
      <c r="E381" s="7" t="str">
        <f t="shared" si="17"/>
        <v>Zappala</v>
      </c>
    </row>
    <row r="382" spans="1:5" ht="15.75" x14ac:dyDescent="0.25">
      <c r="A382" s="1" t="s">
        <v>1991</v>
      </c>
      <c r="B382" s="1" t="s">
        <v>2765</v>
      </c>
      <c r="C382" s="14" t="str">
        <f t="shared" si="15"/>
        <v>Ms.</v>
      </c>
      <c r="D382" s="7" t="str">
        <f t="shared" si="16"/>
        <v>Sara E.</v>
      </c>
      <c r="E382" s="7" t="str">
        <f t="shared" si="17"/>
        <v>Earle</v>
      </c>
    </row>
    <row r="383" spans="1:5" ht="15.75" x14ac:dyDescent="0.25">
      <c r="A383" s="1" t="s">
        <v>1990</v>
      </c>
      <c r="B383" s="1" t="s">
        <v>2766</v>
      </c>
      <c r="C383" s="14" t="str">
        <f t="shared" si="15"/>
        <v>Mr.</v>
      </c>
      <c r="D383" s="7" t="str">
        <f t="shared" si="16"/>
        <v>Scott</v>
      </c>
      <c r="E383" s="7" t="str">
        <f t="shared" si="17"/>
        <v>Majewski</v>
      </c>
    </row>
    <row r="384" spans="1:5" ht="15.75" x14ac:dyDescent="0.25">
      <c r="A384" s="1" t="s">
        <v>1989</v>
      </c>
      <c r="B384" s="1" t="s">
        <v>2767</v>
      </c>
      <c r="C384" s="14" t="str">
        <f t="shared" si="15"/>
        <v>Mr.</v>
      </c>
      <c r="D384" s="7" t="str">
        <f t="shared" si="16"/>
        <v>Sean</v>
      </c>
      <c r="E384" s="7" t="str">
        <f t="shared" si="17"/>
        <v>Apfelbaum</v>
      </c>
    </row>
    <row r="385" spans="1:5" ht="15.75" x14ac:dyDescent="0.25">
      <c r="A385" s="1" t="s">
        <v>1988</v>
      </c>
      <c r="B385" s="1" t="s">
        <v>2768</v>
      </c>
      <c r="C385" s="14" t="str">
        <f t="shared" si="15"/>
        <v>Ms.</v>
      </c>
      <c r="D385" s="7" t="str">
        <f t="shared" si="16"/>
        <v>Danielle</v>
      </c>
      <c r="E385" s="7" t="str">
        <f t="shared" si="17"/>
        <v>Graham</v>
      </c>
    </row>
    <row r="386" spans="1:5" ht="15.75" x14ac:dyDescent="0.25">
      <c r="A386" s="1" t="s">
        <v>1987</v>
      </c>
      <c r="B386" s="1" t="s">
        <v>2769</v>
      </c>
      <c r="C386" s="14" t="str">
        <f t="shared" si="15"/>
        <v>Mr.</v>
      </c>
      <c r="D386" s="7" t="str">
        <f t="shared" si="16"/>
        <v>Andrew D.</v>
      </c>
      <c r="E386" s="7" t="str">
        <f t="shared" si="17"/>
        <v>Whitacre</v>
      </c>
    </row>
    <row r="387" spans="1:5" ht="15.75" x14ac:dyDescent="0.25">
      <c r="A387" s="1" t="s">
        <v>1986</v>
      </c>
      <c r="B387" s="1" t="s">
        <v>2770</v>
      </c>
      <c r="C387" s="14" t="str">
        <f t="shared" ref="C387:C450" si="18">LEFT(TRIM(MID(B387, FIND(",", B387)+1, 100)), FIND(" ", TRIM(MID(B387, FIND(",", B387)+1, 100)))-1)</f>
        <v>Mr.</v>
      </c>
      <c r="D387" s="7" t="str">
        <f t="shared" ref="D387:D450" si="19">TRIM(RIGHT(TRIM(MID(B387, FIND(",", B387)+1, 99)),
     LEN(TRIM(MID(B387, FIND(",", B387)+1, 99))) -
     FIND(" ", TRIM(MID(B387, FIND(",", B387)+1, 99)))))</f>
        <v>Joel D</v>
      </c>
      <c r="E387" s="7" t="str">
        <f t="shared" ref="E387:E450" si="20">LEFT(TRIM(B387), FIND(", ", TRIM(B387) &amp; " ") - 1)</f>
        <v>Wegener</v>
      </c>
    </row>
    <row r="388" spans="1:5" ht="15.75" x14ac:dyDescent="0.25">
      <c r="A388" s="1" t="s">
        <v>1985</v>
      </c>
      <c r="B388" s="1" t="s">
        <v>2771</v>
      </c>
      <c r="C388" s="14" t="str">
        <f t="shared" si="18"/>
        <v>Ms.</v>
      </c>
      <c r="D388" s="7" t="str">
        <f t="shared" si="19"/>
        <v>Michelle</v>
      </c>
      <c r="E388" s="7" t="str">
        <f t="shared" si="20"/>
        <v>Collie</v>
      </c>
    </row>
    <row r="389" spans="1:5" ht="15.75" x14ac:dyDescent="0.25">
      <c r="A389" s="1" t="s">
        <v>1984</v>
      </c>
      <c r="B389" s="1" t="s">
        <v>2772</v>
      </c>
      <c r="C389" s="14" t="str">
        <f t="shared" si="18"/>
        <v>Mr.</v>
      </c>
      <c r="D389" s="7" t="str">
        <f t="shared" si="19"/>
        <v>Michael J.</v>
      </c>
      <c r="E389" s="7" t="str">
        <f t="shared" si="20"/>
        <v>Murphy</v>
      </c>
    </row>
    <row r="390" spans="1:5" ht="15.75" x14ac:dyDescent="0.25">
      <c r="A390" s="1" t="s">
        <v>1983</v>
      </c>
      <c r="B390" s="1" t="s">
        <v>2773</v>
      </c>
      <c r="C390" s="14" t="str">
        <f t="shared" si="18"/>
        <v>Ms.</v>
      </c>
      <c r="D390" s="7" t="str">
        <f t="shared" si="19"/>
        <v>Nikki</v>
      </c>
      <c r="E390" s="7" t="str">
        <f t="shared" si="20"/>
        <v>Butters</v>
      </c>
    </row>
    <row r="391" spans="1:5" ht="15.75" x14ac:dyDescent="0.25">
      <c r="A391" s="1" t="s">
        <v>1982</v>
      </c>
      <c r="B391" s="1" t="s">
        <v>2774</v>
      </c>
      <c r="C391" s="14" t="str">
        <f t="shared" si="18"/>
        <v>Ms.</v>
      </c>
      <c r="D391" s="7" t="str">
        <f t="shared" si="19"/>
        <v>Summer B.</v>
      </c>
      <c r="E391" s="7" t="str">
        <f t="shared" si="20"/>
        <v>Cook</v>
      </c>
    </row>
    <row r="392" spans="1:5" ht="15.75" x14ac:dyDescent="0.25">
      <c r="A392" s="1" t="s">
        <v>1981</v>
      </c>
      <c r="B392" s="1" t="s">
        <v>2775</v>
      </c>
      <c r="C392" s="14" t="str">
        <f t="shared" si="18"/>
        <v>Mr.</v>
      </c>
      <c r="D392" s="7" t="str">
        <f t="shared" si="19"/>
        <v>Edward</v>
      </c>
      <c r="E392" s="7" t="str">
        <f t="shared" si="20"/>
        <v>Breen</v>
      </c>
    </row>
    <row r="393" spans="1:5" ht="15.75" x14ac:dyDescent="0.25">
      <c r="A393" s="1" t="s">
        <v>1980</v>
      </c>
      <c r="B393" s="1" t="s">
        <v>2776</v>
      </c>
      <c r="C393" s="14" t="str">
        <f t="shared" si="18"/>
        <v>Mr.</v>
      </c>
      <c r="D393" s="7" t="str">
        <f t="shared" si="19"/>
        <v>Ryan</v>
      </c>
      <c r="E393" s="7" t="str">
        <f t="shared" si="20"/>
        <v>Fitzsimons</v>
      </c>
    </row>
    <row r="394" spans="1:5" ht="15.75" x14ac:dyDescent="0.25">
      <c r="A394" s="1" t="s">
        <v>1979</v>
      </c>
      <c r="B394" s="1" t="s">
        <v>2777</v>
      </c>
      <c r="C394" s="14" t="str">
        <f t="shared" si="18"/>
        <v>Ms.</v>
      </c>
      <c r="D394" s="7" t="str">
        <f t="shared" si="19"/>
        <v>Kacee</v>
      </c>
      <c r="E394" s="7" t="str">
        <f t="shared" si="20"/>
        <v>Houle</v>
      </c>
    </row>
    <row r="395" spans="1:5" ht="15.75" x14ac:dyDescent="0.25">
      <c r="A395" s="1" t="s">
        <v>1978</v>
      </c>
      <c r="B395" s="1" t="s">
        <v>2778</v>
      </c>
      <c r="C395" s="14" t="str">
        <f t="shared" si="18"/>
        <v>Mr.</v>
      </c>
      <c r="D395" s="7" t="str">
        <f t="shared" si="19"/>
        <v>Dave</v>
      </c>
      <c r="E395" s="7" t="str">
        <f t="shared" si="20"/>
        <v>Woodward</v>
      </c>
    </row>
    <row r="396" spans="1:5" ht="15.75" x14ac:dyDescent="0.25">
      <c r="A396" s="1" t="s">
        <v>1977</v>
      </c>
      <c r="B396" s="1" t="s">
        <v>2779</v>
      </c>
      <c r="C396" s="14" t="str">
        <f t="shared" si="18"/>
        <v>Ms.</v>
      </c>
      <c r="D396" s="7" t="str">
        <f t="shared" si="19"/>
        <v>Maryanna</v>
      </c>
      <c r="E396" s="7" t="str">
        <f t="shared" si="20"/>
        <v>Ray</v>
      </c>
    </row>
    <row r="397" spans="1:5" ht="15.75" x14ac:dyDescent="0.25">
      <c r="A397" s="1" t="s">
        <v>1976</v>
      </c>
      <c r="B397" s="1" t="s">
        <v>2780</v>
      </c>
      <c r="C397" s="14" t="str">
        <f t="shared" si="18"/>
        <v>Ms.</v>
      </c>
      <c r="D397" s="7" t="str">
        <f t="shared" si="19"/>
        <v>Jessica H.</v>
      </c>
      <c r="E397" s="7" t="str">
        <f t="shared" si="20"/>
        <v>Jennings</v>
      </c>
    </row>
    <row r="398" spans="1:5" ht="15.75" x14ac:dyDescent="0.25">
      <c r="A398" s="1" t="s">
        <v>1975</v>
      </c>
      <c r="B398" s="1" t="s">
        <v>2781</v>
      </c>
      <c r="C398" s="14" t="str">
        <f t="shared" si="18"/>
        <v>Ms.</v>
      </c>
      <c r="D398" s="7" t="str">
        <f t="shared" si="19"/>
        <v>Deanna</v>
      </c>
      <c r="E398" s="7" t="str">
        <f t="shared" si="20"/>
        <v>Fuller</v>
      </c>
    </row>
    <row r="399" spans="1:5" ht="15.75" x14ac:dyDescent="0.25">
      <c r="A399" s="1" t="s">
        <v>1974</v>
      </c>
      <c r="B399" s="1" t="s">
        <v>2782</v>
      </c>
      <c r="C399" s="14" t="str">
        <f t="shared" si="18"/>
        <v>Mr.</v>
      </c>
      <c r="D399" s="7" t="str">
        <f t="shared" si="19"/>
        <v>Peter</v>
      </c>
      <c r="E399" s="7" t="str">
        <f t="shared" si="20"/>
        <v>Lovisek</v>
      </c>
    </row>
    <row r="400" spans="1:5" ht="15.75" x14ac:dyDescent="0.25">
      <c r="A400" s="1" t="s">
        <v>1973</v>
      </c>
      <c r="B400" s="1" t="s">
        <v>2783</v>
      </c>
      <c r="C400" s="14" t="str">
        <f t="shared" si="18"/>
        <v>Ms.</v>
      </c>
      <c r="D400" s="7" t="str">
        <f t="shared" si="19"/>
        <v>Rebecca</v>
      </c>
      <c r="E400" s="7" t="str">
        <f t="shared" si="20"/>
        <v>Painter</v>
      </c>
    </row>
    <row r="401" spans="1:5" ht="15.75" x14ac:dyDescent="0.25">
      <c r="A401" s="1" t="s">
        <v>1972</v>
      </c>
      <c r="B401" s="1" t="s">
        <v>2784</v>
      </c>
      <c r="C401" s="14" t="str">
        <f t="shared" si="18"/>
        <v>Ms.</v>
      </c>
      <c r="D401" s="7" t="str">
        <f t="shared" si="19"/>
        <v>Elizabeth M.</v>
      </c>
      <c r="E401" s="7" t="str">
        <f t="shared" si="20"/>
        <v>Edwards</v>
      </c>
    </row>
    <row r="402" spans="1:5" ht="15.75" x14ac:dyDescent="0.25">
      <c r="A402" s="1" t="s">
        <v>1971</v>
      </c>
      <c r="B402" s="1" t="s">
        <v>2785</v>
      </c>
      <c r="C402" s="14" t="str">
        <f t="shared" si="18"/>
        <v>Mr.</v>
      </c>
      <c r="D402" s="7" t="str">
        <f t="shared" si="19"/>
        <v>Gregory</v>
      </c>
      <c r="E402" s="7" t="str">
        <f t="shared" si="20"/>
        <v>Liebl</v>
      </c>
    </row>
    <row r="403" spans="1:5" ht="15.75" x14ac:dyDescent="0.25">
      <c r="A403" s="1" t="s">
        <v>1970</v>
      </c>
      <c r="B403" s="1" t="s">
        <v>2786</v>
      </c>
      <c r="C403" s="14" t="str">
        <f t="shared" si="18"/>
        <v>Ms.</v>
      </c>
      <c r="D403" s="7" t="str">
        <f t="shared" si="19"/>
        <v>Sarah E.</v>
      </c>
      <c r="E403" s="7" t="str">
        <f t="shared" si="20"/>
        <v>Kasabian-Larson</v>
      </c>
    </row>
    <row r="404" spans="1:5" ht="15.75" x14ac:dyDescent="0.25">
      <c r="A404" s="1" t="s">
        <v>1969</v>
      </c>
      <c r="B404" s="1" t="s">
        <v>2787</v>
      </c>
      <c r="C404" s="14" t="str">
        <f t="shared" si="18"/>
        <v>Ms.</v>
      </c>
      <c r="D404" s="7" t="str">
        <f t="shared" si="19"/>
        <v>Anne Elise</v>
      </c>
      <c r="E404" s="7" t="str">
        <f t="shared" si="20"/>
        <v>Creamer</v>
      </c>
    </row>
    <row r="405" spans="1:5" ht="15.75" x14ac:dyDescent="0.25">
      <c r="A405" s="1" t="s">
        <v>1968</v>
      </c>
      <c r="B405" s="1" t="s">
        <v>2788</v>
      </c>
      <c r="C405" s="14" t="str">
        <f t="shared" si="18"/>
        <v>Mr.</v>
      </c>
      <c r="D405" s="7" t="str">
        <f t="shared" si="19"/>
        <v>Christopher R</v>
      </c>
      <c r="E405" s="7" t="str">
        <f t="shared" si="20"/>
        <v>Kimbel</v>
      </c>
    </row>
    <row r="406" spans="1:5" ht="15.75" x14ac:dyDescent="0.25">
      <c r="A406" s="1" t="s">
        <v>1967</v>
      </c>
      <c r="B406" s="1" t="s">
        <v>2789</v>
      </c>
      <c r="C406" s="14" t="str">
        <f t="shared" si="18"/>
        <v>Mr.</v>
      </c>
      <c r="D406" s="7" t="str">
        <f t="shared" si="19"/>
        <v>Elliot</v>
      </c>
      <c r="E406" s="7" t="str">
        <f t="shared" si="20"/>
        <v>Livensparger</v>
      </c>
    </row>
    <row r="407" spans="1:5" ht="15.75" x14ac:dyDescent="0.25">
      <c r="A407" s="1" t="s">
        <v>1966</v>
      </c>
      <c r="B407" s="1" t="s">
        <v>2790</v>
      </c>
      <c r="C407" s="14" t="str">
        <f t="shared" si="18"/>
        <v>Mr.</v>
      </c>
      <c r="D407" s="7" t="str">
        <f t="shared" si="19"/>
        <v>Christopher D.</v>
      </c>
      <c r="E407" s="7" t="str">
        <f t="shared" si="20"/>
        <v>Grange</v>
      </c>
    </row>
    <row r="408" spans="1:5" ht="15.75" x14ac:dyDescent="0.25">
      <c r="A408" s="1" t="s">
        <v>1965</v>
      </c>
      <c r="B408" s="1" t="s">
        <v>2791</v>
      </c>
      <c r="C408" s="14" t="str">
        <f t="shared" si="18"/>
        <v>Mr.</v>
      </c>
      <c r="D408" s="7" t="str">
        <f t="shared" si="19"/>
        <v>Corey</v>
      </c>
      <c r="E408" s="7" t="str">
        <f t="shared" si="20"/>
        <v>Nunlist</v>
      </c>
    </row>
    <row r="409" spans="1:5" ht="15.75" x14ac:dyDescent="0.25">
      <c r="A409" s="1" t="s">
        <v>1964</v>
      </c>
      <c r="B409" s="1" t="s">
        <v>2792</v>
      </c>
      <c r="C409" s="14" t="str">
        <f t="shared" si="18"/>
        <v>Mr.</v>
      </c>
      <c r="D409" s="7" t="str">
        <f t="shared" si="19"/>
        <v>Patrick D.</v>
      </c>
      <c r="E409" s="7" t="str">
        <f t="shared" si="20"/>
        <v>Cutter</v>
      </c>
    </row>
    <row r="410" spans="1:5" ht="15.75" x14ac:dyDescent="0.25">
      <c r="A410" s="1" t="s">
        <v>1963</v>
      </c>
      <c r="B410" s="1" t="s">
        <v>2793</v>
      </c>
      <c r="C410" s="14" t="str">
        <f t="shared" si="18"/>
        <v>Mr.</v>
      </c>
      <c r="D410" s="7" t="str">
        <f t="shared" si="19"/>
        <v>Anthony D.</v>
      </c>
      <c r="E410" s="7" t="str">
        <f t="shared" si="20"/>
        <v>Martin</v>
      </c>
    </row>
    <row r="411" spans="1:5" ht="15.75" x14ac:dyDescent="0.25">
      <c r="A411" s="1" t="s">
        <v>1962</v>
      </c>
      <c r="B411" s="1" t="s">
        <v>2794</v>
      </c>
      <c r="C411" s="14" t="str">
        <f t="shared" si="18"/>
        <v>Ms.</v>
      </c>
      <c r="D411" s="7" t="str">
        <f t="shared" si="19"/>
        <v>Melissa</v>
      </c>
      <c r="E411" s="7" t="str">
        <f t="shared" si="20"/>
        <v>Cooney</v>
      </c>
    </row>
    <row r="412" spans="1:5" ht="15.75" x14ac:dyDescent="0.25">
      <c r="A412" s="1" t="s">
        <v>1961</v>
      </c>
      <c r="B412" s="1" t="s">
        <v>2795</v>
      </c>
      <c r="C412" s="14" t="str">
        <f t="shared" si="18"/>
        <v>Ms.</v>
      </c>
      <c r="D412" s="7" t="str">
        <f t="shared" si="19"/>
        <v>Raven</v>
      </c>
      <c r="E412" s="7" t="str">
        <f t="shared" si="20"/>
        <v>Bier</v>
      </c>
    </row>
    <row r="413" spans="1:5" ht="15.75" x14ac:dyDescent="0.25">
      <c r="A413" s="1" t="s">
        <v>1960</v>
      </c>
      <c r="B413" s="1" t="s">
        <v>2796</v>
      </c>
      <c r="C413" s="14" t="str">
        <f t="shared" si="18"/>
        <v>Mr.</v>
      </c>
      <c r="D413" s="7" t="str">
        <f t="shared" si="19"/>
        <v>Christopher</v>
      </c>
      <c r="E413" s="7" t="str">
        <f t="shared" si="20"/>
        <v>Muskopf</v>
      </c>
    </row>
    <row r="414" spans="1:5" ht="15.75" x14ac:dyDescent="0.25">
      <c r="A414" s="1" t="s">
        <v>1959</v>
      </c>
      <c r="B414" s="1" t="s">
        <v>2797</v>
      </c>
      <c r="C414" s="14" t="str">
        <f t="shared" si="18"/>
        <v>Ms.</v>
      </c>
      <c r="D414" s="7" t="str">
        <f t="shared" si="19"/>
        <v>Kendra A</v>
      </c>
      <c r="E414" s="7" t="str">
        <f t="shared" si="20"/>
        <v>Sirak</v>
      </c>
    </row>
    <row r="415" spans="1:5" ht="15.75" x14ac:dyDescent="0.25">
      <c r="A415" s="1" t="s">
        <v>1958</v>
      </c>
      <c r="B415" s="1" t="s">
        <v>2798</v>
      </c>
      <c r="C415" s="14" t="str">
        <f t="shared" si="18"/>
        <v>Ms.</v>
      </c>
      <c r="D415" s="7" t="str">
        <f t="shared" si="19"/>
        <v>Jordan</v>
      </c>
      <c r="E415" s="7" t="str">
        <f t="shared" si="20"/>
        <v>Nelsen</v>
      </c>
    </row>
    <row r="416" spans="1:5" ht="15.75" x14ac:dyDescent="0.25">
      <c r="A416" s="1" t="s">
        <v>1957</v>
      </c>
      <c r="B416" s="1" t="s">
        <v>2799</v>
      </c>
      <c r="C416" s="14" t="str">
        <f t="shared" si="18"/>
        <v>Mr.</v>
      </c>
      <c r="D416" s="7" t="str">
        <f t="shared" si="19"/>
        <v>Nils</v>
      </c>
      <c r="E416" s="7" t="str">
        <f t="shared" si="20"/>
        <v>Schallner</v>
      </c>
    </row>
    <row r="417" spans="1:5" ht="15.75" x14ac:dyDescent="0.25">
      <c r="A417" s="1" t="s">
        <v>1956</v>
      </c>
      <c r="B417" s="1" t="s">
        <v>2800</v>
      </c>
      <c r="C417" s="14" t="str">
        <f t="shared" si="18"/>
        <v>Mr.</v>
      </c>
      <c r="D417" s="7" t="str">
        <f t="shared" si="19"/>
        <v>Scott</v>
      </c>
      <c r="E417" s="7" t="str">
        <f t="shared" si="20"/>
        <v>Dunlap</v>
      </c>
    </row>
    <row r="418" spans="1:5" ht="15.75" x14ac:dyDescent="0.25">
      <c r="A418" s="1" t="s">
        <v>1955</v>
      </c>
      <c r="B418" s="1" t="s">
        <v>2801</v>
      </c>
      <c r="C418" s="14" t="str">
        <f t="shared" si="18"/>
        <v>Ms.</v>
      </c>
      <c r="D418" s="7" t="str">
        <f t="shared" si="19"/>
        <v>Angela</v>
      </c>
      <c r="E418" s="7" t="str">
        <f t="shared" si="20"/>
        <v>Messing</v>
      </c>
    </row>
    <row r="419" spans="1:5" ht="15.75" x14ac:dyDescent="0.25">
      <c r="A419" s="1" t="s">
        <v>1954</v>
      </c>
      <c r="B419" s="1" t="s">
        <v>2802</v>
      </c>
      <c r="C419" s="14" t="str">
        <f t="shared" si="18"/>
        <v>Ms.</v>
      </c>
      <c r="D419" s="7" t="str">
        <f t="shared" si="19"/>
        <v>Allison</v>
      </c>
      <c r="E419" s="7" t="str">
        <f t="shared" si="20"/>
        <v>Bondell</v>
      </c>
    </row>
    <row r="420" spans="1:5" ht="15.75" x14ac:dyDescent="0.25">
      <c r="A420" s="1" t="s">
        <v>1953</v>
      </c>
      <c r="B420" s="1" t="s">
        <v>2803</v>
      </c>
      <c r="C420" s="14" t="str">
        <f t="shared" si="18"/>
        <v>Ms.</v>
      </c>
      <c r="D420" s="7" t="str">
        <f t="shared" si="19"/>
        <v>Caitlin O.</v>
      </c>
      <c r="E420" s="7" t="str">
        <f t="shared" si="20"/>
        <v>Gaughan</v>
      </c>
    </row>
    <row r="421" spans="1:5" ht="15.75" x14ac:dyDescent="0.25">
      <c r="A421" s="1" t="s">
        <v>1952</v>
      </c>
      <c r="B421" s="1" t="s">
        <v>2804</v>
      </c>
      <c r="C421" s="14" t="str">
        <f t="shared" si="18"/>
        <v>Ms.</v>
      </c>
      <c r="D421" s="7" t="str">
        <f t="shared" si="19"/>
        <v>Tracy M</v>
      </c>
      <c r="E421" s="7" t="str">
        <f t="shared" si="20"/>
        <v>Gruman</v>
      </c>
    </row>
    <row r="422" spans="1:5" ht="15.75" x14ac:dyDescent="0.25">
      <c r="A422" s="1" t="s">
        <v>1951</v>
      </c>
      <c r="B422" s="1" t="s">
        <v>2805</v>
      </c>
      <c r="C422" s="14" t="str">
        <f t="shared" si="18"/>
        <v>Mr.</v>
      </c>
      <c r="D422" s="7" t="str">
        <f t="shared" si="19"/>
        <v>Dustin M.</v>
      </c>
      <c r="E422" s="7" t="str">
        <f t="shared" si="20"/>
        <v>Whitlow</v>
      </c>
    </row>
    <row r="423" spans="1:5" ht="15.75" x14ac:dyDescent="0.25">
      <c r="A423" s="1" t="s">
        <v>1950</v>
      </c>
      <c r="B423" s="1" t="s">
        <v>2806</v>
      </c>
      <c r="C423" s="14" t="str">
        <f t="shared" si="18"/>
        <v>Ms.</v>
      </c>
      <c r="D423" s="7" t="str">
        <f t="shared" si="19"/>
        <v>Jenny</v>
      </c>
      <c r="E423" s="7" t="str">
        <f t="shared" si="20"/>
        <v>Robinson</v>
      </c>
    </row>
    <row r="424" spans="1:5" ht="15.75" x14ac:dyDescent="0.25">
      <c r="A424" s="1" t="s">
        <v>1949</v>
      </c>
      <c r="B424" s="1" t="s">
        <v>2807</v>
      </c>
      <c r="C424" s="14" t="str">
        <f t="shared" si="18"/>
        <v>Ms.</v>
      </c>
      <c r="D424" s="7" t="str">
        <f t="shared" si="19"/>
        <v>Emily</v>
      </c>
      <c r="E424" s="7" t="str">
        <f t="shared" si="20"/>
        <v>Sabo</v>
      </c>
    </row>
    <row r="425" spans="1:5" ht="15.75" x14ac:dyDescent="0.25">
      <c r="A425" s="1" t="s">
        <v>1948</v>
      </c>
      <c r="B425" s="1" t="s">
        <v>2808</v>
      </c>
      <c r="C425" s="14" t="str">
        <f t="shared" si="18"/>
        <v>Ms.</v>
      </c>
      <c r="D425" s="7" t="str">
        <f t="shared" si="19"/>
        <v>Fabienne</v>
      </c>
      <c r="E425" s="7" t="str">
        <f t="shared" si="20"/>
        <v>Nazarian</v>
      </c>
    </row>
    <row r="426" spans="1:5" ht="15.75" x14ac:dyDescent="0.25">
      <c r="A426" s="1" t="s">
        <v>1947</v>
      </c>
      <c r="B426" s="1" t="s">
        <v>2809</v>
      </c>
      <c r="C426" s="14" t="str">
        <f t="shared" si="18"/>
        <v>Mr.</v>
      </c>
      <c r="D426" s="7" t="str">
        <f t="shared" si="19"/>
        <v>Jordan</v>
      </c>
      <c r="E426" s="7" t="str">
        <f t="shared" si="20"/>
        <v>Lerma</v>
      </c>
    </row>
    <row r="427" spans="1:5" ht="15.75" x14ac:dyDescent="0.25">
      <c r="A427" s="1" t="s">
        <v>1946</v>
      </c>
      <c r="B427" s="1" t="s">
        <v>2810</v>
      </c>
      <c r="C427" s="14" t="str">
        <f t="shared" si="18"/>
        <v>Mr.</v>
      </c>
      <c r="D427" s="7" t="str">
        <f t="shared" si="19"/>
        <v>Matt</v>
      </c>
      <c r="E427" s="7" t="str">
        <f t="shared" si="20"/>
        <v>Dahl</v>
      </c>
    </row>
    <row r="428" spans="1:5" ht="15.75" x14ac:dyDescent="0.25">
      <c r="A428" s="1" t="s">
        <v>1945</v>
      </c>
      <c r="B428" s="1" t="s">
        <v>2811</v>
      </c>
      <c r="C428" s="14" t="str">
        <f t="shared" si="18"/>
        <v>Ms.</v>
      </c>
      <c r="D428" s="7" t="str">
        <f t="shared" si="19"/>
        <v>Taryn L</v>
      </c>
      <c r="E428" s="7" t="str">
        <f t="shared" si="20"/>
        <v>Surtees</v>
      </c>
    </row>
    <row r="429" spans="1:5" ht="15.75" x14ac:dyDescent="0.25">
      <c r="A429" s="1" t="s">
        <v>1944</v>
      </c>
      <c r="B429" s="1" t="s">
        <v>2812</v>
      </c>
      <c r="C429" s="14" t="str">
        <f t="shared" si="18"/>
        <v>Ms.</v>
      </c>
      <c r="D429" s="7" t="str">
        <f t="shared" si="19"/>
        <v>Temima</v>
      </c>
      <c r="E429" s="7" t="str">
        <f t="shared" si="20"/>
        <v>Spetner</v>
      </c>
    </row>
    <row r="430" spans="1:5" ht="15.75" x14ac:dyDescent="0.25">
      <c r="A430" s="1" t="s">
        <v>1943</v>
      </c>
      <c r="B430" s="1" t="s">
        <v>2813</v>
      </c>
      <c r="C430" s="14" t="str">
        <f t="shared" si="18"/>
        <v>Ms.</v>
      </c>
      <c r="D430" s="7" t="str">
        <f t="shared" si="19"/>
        <v>Jennifer</v>
      </c>
      <c r="E430" s="7" t="str">
        <f t="shared" si="20"/>
        <v>Brandon</v>
      </c>
    </row>
    <row r="431" spans="1:5" ht="15.75" x14ac:dyDescent="0.25">
      <c r="A431" s="1" t="s">
        <v>1942</v>
      </c>
      <c r="B431" s="1" t="s">
        <v>2814</v>
      </c>
      <c r="C431" s="14" t="str">
        <f t="shared" si="18"/>
        <v>Ms.</v>
      </c>
      <c r="D431" s="7" t="str">
        <f t="shared" si="19"/>
        <v>Serena M.</v>
      </c>
      <c r="E431" s="7" t="str">
        <f t="shared" si="20"/>
        <v>Eley</v>
      </c>
    </row>
    <row r="432" spans="1:5" ht="15.75" x14ac:dyDescent="0.25">
      <c r="A432" s="1" t="s">
        <v>1941</v>
      </c>
      <c r="B432" s="1" t="s">
        <v>2815</v>
      </c>
      <c r="C432" s="14" t="str">
        <f t="shared" si="18"/>
        <v>Ms.</v>
      </c>
      <c r="D432" s="7" t="str">
        <f t="shared" si="19"/>
        <v>Victoria M.</v>
      </c>
      <c r="E432" s="7" t="str">
        <f t="shared" si="20"/>
        <v>Sedicum</v>
      </c>
    </row>
    <row r="433" spans="1:5" ht="15.75" x14ac:dyDescent="0.25">
      <c r="A433" s="1" t="s">
        <v>1940</v>
      </c>
      <c r="B433" s="1" t="s">
        <v>2816</v>
      </c>
      <c r="C433" s="14" t="str">
        <f t="shared" si="18"/>
        <v>Ms.</v>
      </c>
      <c r="D433" s="7" t="str">
        <f t="shared" si="19"/>
        <v>Phoebe</v>
      </c>
      <c r="E433" s="7" t="str">
        <f t="shared" si="20"/>
        <v>Markle</v>
      </c>
    </row>
    <row r="434" spans="1:5" ht="15.75" x14ac:dyDescent="0.25">
      <c r="A434" s="1" t="s">
        <v>1939</v>
      </c>
      <c r="B434" s="1" t="s">
        <v>2817</v>
      </c>
      <c r="C434" s="14" t="str">
        <f t="shared" si="18"/>
        <v>Mr.</v>
      </c>
      <c r="D434" s="7" t="str">
        <f t="shared" si="19"/>
        <v>Corey</v>
      </c>
      <c r="E434" s="7" t="str">
        <f t="shared" si="20"/>
        <v>Kunz</v>
      </c>
    </row>
    <row r="435" spans="1:5" ht="15.75" x14ac:dyDescent="0.25">
      <c r="A435" s="1" t="s">
        <v>1938</v>
      </c>
      <c r="B435" s="1" t="s">
        <v>2818</v>
      </c>
      <c r="C435" s="14" t="str">
        <f t="shared" si="18"/>
        <v>Ms.</v>
      </c>
      <c r="D435" s="7" t="str">
        <f t="shared" si="19"/>
        <v>Rebecca</v>
      </c>
      <c r="E435" s="7" t="str">
        <f t="shared" si="20"/>
        <v>Wimert</v>
      </c>
    </row>
    <row r="436" spans="1:5" ht="15.75" x14ac:dyDescent="0.25">
      <c r="A436" s="1" t="s">
        <v>1937</v>
      </c>
      <c r="B436" s="1" t="s">
        <v>2819</v>
      </c>
      <c r="C436" s="14" t="str">
        <f t="shared" si="18"/>
        <v>Mr.</v>
      </c>
      <c r="D436" s="7" t="str">
        <f t="shared" si="19"/>
        <v>Nicholas D</v>
      </c>
      <c r="E436" s="7" t="str">
        <f t="shared" si="20"/>
        <v>Peterson</v>
      </c>
    </row>
    <row r="437" spans="1:5" ht="15.75" x14ac:dyDescent="0.25">
      <c r="A437" s="1" t="s">
        <v>1936</v>
      </c>
      <c r="B437" s="1" t="s">
        <v>2820</v>
      </c>
      <c r="C437" s="14" t="str">
        <f t="shared" si="18"/>
        <v>Mr.</v>
      </c>
      <c r="D437" s="7" t="str">
        <f t="shared" si="19"/>
        <v>Christian</v>
      </c>
      <c r="E437" s="7" t="str">
        <f t="shared" si="20"/>
        <v>Mercier</v>
      </c>
    </row>
    <row r="438" spans="1:5" ht="15.75" x14ac:dyDescent="0.25">
      <c r="A438" s="1" t="s">
        <v>1935</v>
      </c>
      <c r="B438" s="1" t="s">
        <v>2821</v>
      </c>
      <c r="C438" s="14" t="str">
        <f t="shared" si="18"/>
        <v>Mr.</v>
      </c>
      <c r="D438" s="7" t="str">
        <f t="shared" si="19"/>
        <v>Jonathon S.</v>
      </c>
      <c r="E438" s="7" t="str">
        <f t="shared" si="20"/>
        <v>Laurie</v>
      </c>
    </row>
    <row r="439" spans="1:5" ht="15.75" x14ac:dyDescent="0.25">
      <c r="A439" s="1" t="s">
        <v>1934</v>
      </c>
      <c r="B439" s="1" t="s">
        <v>2822</v>
      </c>
      <c r="C439" s="14" t="str">
        <f t="shared" si="18"/>
        <v>Ms.</v>
      </c>
      <c r="D439" s="7" t="str">
        <f t="shared" si="19"/>
        <v>Caroline</v>
      </c>
      <c r="E439" s="7" t="str">
        <f t="shared" si="20"/>
        <v>Sekaquaptewa</v>
      </c>
    </row>
    <row r="440" spans="1:5" ht="15.75" x14ac:dyDescent="0.25">
      <c r="A440" s="1" t="s">
        <v>1933</v>
      </c>
      <c r="B440" s="1" t="s">
        <v>2823</v>
      </c>
      <c r="C440" s="14" t="str">
        <f t="shared" si="18"/>
        <v>Mr.</v>
      </c>
      <c r="D440" s="7" t="str">
        <f t="shared" si="19"/>
        <v>Joshua D.</v>
      </c>
      <c r="E440" s="7" t="str">
        <f t="shared" si="20"/>
        <v>Frash</v>
      </c>
    </row>
    <row r="441" spans="1:5" ht="15.75" x14ac:dyDescent="0.25">
      <c r="A441" s="1" t="s">
        <v>1932</v>
      </c>
      <c r="B441" s="1" t="s">
        <v>2824</v>
      </c>
      <c r="C441" s="14" t="str">
        <f t="shared" si="18"/>
        <v>Ms.</v>
      </c>
      <c r="D441" s="7" t="str">
        <f t="shared" si="19"/>
        <v>Nichole</v>
      </c>
      <c r="E441" s="7" t="str">
        <f t="shared" si="20"/>
        <v>Bukowski</v>
      </c>
    </row>
    <row r="442" spans="1:5" ht="15.75" x14ac:dyDescent="0.25">
      <c r="A442" s="1" t="s">
        <v>1931</v>
      </c>
      <c r="B442" s="1" t="s">
        <v>2825</v>
      </c>
      <c r="C442" s="14" t="str">
        <f t="shared" si="18"/>
        <v>Ms.</v>
      </c>
      <c r="D442" s="7" t="str">
        <f t="shared" si="19"/>
        <v>Denise M</v>
      </c>
      <c r="E442" s="7" t="str">
        <f t="shared" si="20"/>
        <v>Sandahl</v>
      </c>
    </row>
    <row r="443" spans="1:5" ht="15.75" x14ac:dyDescent="0.25">
      <c r="A443" s="1" t="s">
        <v>1930</v>
      </c>
      <c r="B443" s="1" t="s">
        <v>2826</v>
      </c>
      <c r="C443" s="14" t="str">
        <f t="shared" si="18"/>
        <v>Mr.</v>
      </c>
      <c r="D443" s="7" t="str">
        <f t="shared" si="19"/>
        <v>Peter R.</v>
      </c>
      <c r="E443" s="7" t="str">
        <f t="shared" si="20"/>
        <v>Speight</v>
      </c>
    </row>
    <row r="444" spans="1:5" ht="15.75" x14ac:dyDescent="0.25">
      <c r="A444" s="1" t="s">
        <v>1929</v>
      </c>
      <c r="B444" s="1" t="s">
        <v>2827</v>
      </c>
      <c r="C444" s="14" t="str">
        <f t="shared" si="18"/>
        <v>Mr.</v>
      </c>
      <c r="D444" s="7" t="str">
        <f t="shared" si="19"/>
        <v>Johnson K</v>
      </c>
      <c r="E444" s="7" t="str">
        <f t="shared" si="20"/>
        <v>Lee</v>
      </c>
    </row>
    <row r="445" spans="1:5" ht="15.75" x14ac:dyDescent="0.25">
      <c r="A445" s="1" t="s">
        <v>1928</v>
      </c>
      <c r="B445" s="1" t="s">
        <v>2828</v>
      </c>
      <c r="C445" s="14" t="str">
        <f t="shared" si="18"/>
        <v>Ms.</v>
      </c>
      <c r="D445" s="7" t="str">
        <f t="shared" si="19"/>
        <v>Katherine</v>
      </c>
      <c r="E445" s="7" t="str">
        <f t="shared" si="20"/>
        <v>Nielsen</v>
      </c>
    </row>
    <row r="446" spans="1:5" ht="15.75" x14ac:dyDescent="0.25">
      <c r="A446" s="1" t="s">
        <v>1927</v>
      </c>
      <c r="B446" s="1" t="s">
        <v>2829</v>
      </c>
      <c r="C446" s="14" t="str">
        <f t="shared" si="18"/>
        <v>Ms.</v>
      </c>
      <c r="D446" s="7" t="str">
        <f t="shared" si="19"/>
        <v>Lynda</v>
      </c>
      <c r="E446" s="7" t="str">
        <f t="shared" si="20"/>
        <v>Zirdok</v>
      </c>
    </row>
    <row r="447" spans="1:5" ht="15.75" x14ac:dyDescent="0.25">
      <c r="A447" s="1" t="s">
        <v>1926</v>
      </c>
      <c r="B447" s="1" t="s">
        <v>2830</v>
      </c>
      <c r="C447" s="14" t="str">
        <f t="shared" si="18"/>
        <v>Mr.</v>
      </c>
      <c r="D447" s="7" t="str">
        <f t="shared" si="19"/>
        <v>Anthony</v>
      </c>
      <c r="E447" s="7" t="str">
        <f t="shared" si="20"/>
        <v>Crudale</v>
      </c>
    </row>
    <row r="448" spans="1:5" ht="15.75" x14ac:dyDescent="0.25">
      <c r="A448" s="1" t="s">
        <v>1925</v>
      </c>
      <c r="B448" s="1" t="s">
        <v>2831</v>
      </c>
      <c r="C448" s="14" t="str">
        <f t="shared" si="18"/>
        <v>Ms.</v>
      </c>
      <c r="D448" s="7" t="str">
        <f t="shared" si="19"/>
        <v>Linnea C.</v>
      </c>
      <c r="E448" s="7" t="str">
        <f t="shared" si="20"/>
        <v>Koopmans</v>
      </c>
    </row>
    <row r="449" spans="1:5" ht="15.75" x14ac:dyDescent="0.25">
      <c r="A449" s="1" t="s">
        <v>1924</v>
      </c>
      <c r="B449" s="1" t="s">
        <v>2832</v>
      </c>
      <c r="C449" s="14" t="str">
        <f t="shared" si="18"/>
        <v>Mr.</v>
      </c>
      <c r="D449" s="7" t="str">
        <f t="shared" si="19"/>
        <v>Massimiliano A.</v>
      </c>
      <c r="E449" s="7" t="str">
        <f t="shared" si="20"/>
        <v>Milani</v>
      </c>
    </row>
    <row r="450" spans="1:5" ht="15.75" x14ac:dyDescent="0.25">
      <c r="A450" s="1" t="s">
        <v>1923</v>
      </c>
      <c r="B450" s="1" t="s">
        <v>2833</v>
      </c>
      <c r="C450" s="14" t="str">
        <f t="shared" si="18"/>
        <v>Mr.</v>
      </c>
      <c r="D450" s="7" t="str">
        <f t="shared" si="19"/>
        <v>James M.</v>
      </c>
      <c r="E450" s="7" t="str">
        <f t="shared" si="20"/>
        <v>Kelly</v>
      </c>
    </row>
    <row r="451" spans="1:5" ht="15.75" x14ac:dyDescent="0.25">
      <c r="A451" s="1" t="s">
        <v>1922</v>
      </c>
      <c r="B451" s="1" t="s">
        <v>2834</v>
      </c>
      <c r="C451" s="14" t="str">
        <f t="shared" ref="C451:C514" si="21">LEFT(TRIM(MID(B451, FIND(",", B451)+1, 100)), FIND(" ", TRIM(MID(B451, FIND(",", B451)+1, 100)))-1)</f>
        <v>Ms.</v>
      </c>
      <c r="D451" s="7" t="str">
        <f t="shared" ref="D451:D514" si="22">TRIM(RIGHT(TRIM(MID(B451, FIND(",", B451)+1, 99)),
     LEN(TRIM(MID(B451, FIND(",", B451)+1, 99))) -
     FIND(" ", TRIM(MID(B451, FIND(",", B451)+1, 99)))))</f>
        <v>Lauren</v>
      </c>
      <c r="E451" s="7" t="str">
        <f t="shared" ref="E451:E514" si="23">LEFT(TRIM(B451), FIND(", ", TRIM(B451) &amp; " ") - 1)</f>
        <v>Finelli</v>
      </c>
    </row>
    <row r="452" spans="1:5" ht="15.75" x14ac:dyDescent="0.25">
      <c r="A452" s="1" t="s">
        <v>1921</v>
      </c>
      <c r="B452" s="1" t="s">
        <v>2835</v>
      </c>
      <c r="C452" s="14" t="str">
        <f t="shared" si="21"/>
        <v>Ms.</v>
      </c>
      <c r="D452" s="7" t="str">
        <f t="shared" si="22"/>
        <v>Michele V.</v>
      </c>
      <c r="E452" s="7" t="str">
        <f t="shared" si="23"/>
        <v>Palmer</v>
      </c>
    </row>
    <row r="453" spans="1:5" ht="15.75" x14ac:dyDescent="0.25">
      <c r="A453" s="1" t="s">
        <v>1920</v>
      </c>
      <c r="B453" s="1" t="s">
        <v>2836</v>
      </c>
      <c r="C453" s="14" t="str">
        <f t="shared" si="21"/>
        <v>Mr.</v>
      </c>
      <c r="D453" s="7" t="str">
        <f t="shared" si="22"/>
        <v>Xiao</v>
      </c>
      <c r="E453" s="7" t="str">
        <f t="shared" si="23"/>
        <v>Wang</v>
      </c>
    </row>
    <row r="454" spans="1:5" ht="15.75" x14ac:dyDescent="0.25">
      <c r="A454" s="1" t="s">
        <v>1919</v>
      </c>
      <c r="B454" s="1" t="s">
        <v>2837</v>
      </c>
      <c r="C454" s="14" t="str">
        <f t="shared" si="21"/>
        <v>Ms.</v>
      </c>
      <c r="D454" s="7" t="str">
        <f t="shared" si="22"/>
        <v>Harper L</v>
      </c>
      <c r="E454" s="7" t="str">
        <f t="shared" si="23"/>
        <v>Beasley</v>
      </c>
    </row>
    <row r="455" spans="1:5" ht="15.75" x14ac:dyDescent="0.25">
      <c r="A455" s="1" t="s">
        <v>1918</v>
      </c>
      <c r="B455" s="1" t="s">
        <v>2838</v>
      </c>
      <c r="C455" s="14" t="str">
        <f t="shared" si="21"/>
        <v>Mr.</v>
      </c>
      <c r="D455" s="7" t="str">
        <f t="shared" si="22"/>
        <v>Nick</v>
      </c>
      <c r="E455" s="7" t="str">
        <f t="shared" si="23"/>
        <v>Bedbury</v>
      </c>
    </row>
    <row r="456" spans="1:5" ht="15.75" x14ac:dyDescent="0.25">
      <c r="A456" s="1" t="s">
        <v>1917</v>
      </c>
      <c r="B456" s="1" t="s">
        <v>2839</v>
      </c>
      <c r="C456" s="14" t="str">
        <f t="shared" si="21"/>
        <v>Mr.</v>
      </c>
      <c r="D456" s="7" t="str">
        <f t="shared" si="22"/>
        <v>Scott</v>
      </c>
      <c r="E456" s="7" t="str">
        <f t="shared" si="23"/>
        <v>Stemberger</v>
      </c>
    </row>
    <row r="457" spans="1:5" ht="15.75" x14ac:dyDescent="0.25">
      <c r="A457" s="1" t="s">
        <v>1916</v>
      </c>
      <c r="B457" s="1" t="s">
        <v>2840</v>
      </c>
      <c r="C457" s="14" t="str">
        <f t="shared" si="21"/>
        <v>Mr.</v>
      </c>
      <c r="D457" s="7" t="str">
        <f t="shared" si="22"/>
        <v>Wilson</v>
      </c>
      <c r="E457" s="7" t="str">
        <f t="shared" si="23"/>
        <v>Chebet</v>
      </c>
    </row>
    <row r="458" spans="1:5" ht="15.75" x14ac:dyDescent="0.25">
      <c r="A458" s="1" t="s">
        <v>1915</v>
      </c>
      <c r="B458" s="1" t="s">
        <v>2841</v>
      </c>
      <c r="C458" s="14" t="str">
        <f t="shared" si="21"/>
        <v>Mr.</v>
      </c>
      <c r="D458" s="7" t="str">
        <f t="shared" si="22"/>
        <v>Lee</v>
      </c>
      <c r="E458" s="7" t="str">
        <f t="shared" si="23"/>
        <v>Muir</v>
      </c>
    </row>
    <row r="459" spans="1:5" ht="15.75" x14ac:dyDescent="0.25">
      <c r="A459" s="1" t="s">
        <v>1914</v>
      </c>
      <c r="B459" s="1" t="s">
        <v>2842</v>
      </c>
      <c r="C459" s="14" t="str">
        <f t="shared" si="21"/>
        <v>Mr.</v>
      </c>
      <c r="D459" s="7" t="str">
        <f t="shared" si="22"/>
        <v>Shizhong</v>
      </c>
      <c r="E459" s="7" t="str">
        <f t="shared" si="23"/>
        <v>Yang</v>
      </c>
    </row>
    <row r="460" spans="1:5" ht="15.75" x14ac:dyDescent="0.25">
      <c r="A460" s="1" t="s">
        <v>1913</v>
      </c>
      <c r="B460" s="1" t="s">
        <v>2843</v>
      </c>
      <c r="C460" s="14" t="str">
        <f t="shared" si="21"/>
        <v>Ms.</v>
      </c>
      <c r="D460" s="7" t="str">
        <f t="shared" si="22"/>
        <v>Marie-Claire</v>
      </c>
      <c r="E460" s="7" t="str">
        <f t="shared" si="23"/>
        <v>Gravel</v>
      </c>
    </row>
    <row r="461" spans="1:5" ht="15.75" x14ac:dyDescent="0.25">
      <c r="A461" s="1" t="s">
        <v>1912</v>
      </c>
      <c r="B461" s="1" t="s">
        <v>2844</v>
      </c>
      <c r="C461" s="14" t="str">
        <f t="shared" si="21"/>
        <v>Mr.</v>
      </c>
      <c r="D461" s="7" t="str">
        <f t="shared" si="22"/>
        <v>Todd J.</v>
      </c>
      <c r="E461" s="7" t="str">
        <f t="shared" si="23"/>
        <v>Smith</v>
      </c>
    </row>
    <row r="462" spans="1:5" ht="15.75" x14ac:dyDescent="0.25">
      <c r="A462" s="1" t="s">
        <v>1911</v>
      </c>
      <c r="B462" s="1" t="s">
        <v>2845</v>
      </c>
      <c r="C462" s="14" t="str">
        <f t="shared" si="21"/>
        <v>Ms.</v>
      </c>
      <c r="D462" s="7" t="str">
        <f t="shared" si="22"/>
        <v>Carolyn</v>
      </c>
      <c r="E462" s="7" t="str">
        <f t="shared" si="23"/>
        <v>Williams</v>
      </c>
    </row>
    <row r="463" spans="1:5" ht="15.75" x14ac:dyDescent="0.25">
      <c r="A463" s="1" t="s">
        <v>1910</v>
      </c>
      <c r="B463" s="1" t="s">
        <v>2846</v>
      </c>
      <c r="C463" s="14" t="str">
        <f t="shared" si="21"/>
        <v>Ms.</v>
      </c>
      <c r="D463" s="7" t="str">
        <f t="shared" si="22"/>
        <v>Lindsey</v>
      </c>
      <c r="E463" s="7" t="str">
        <f t="shared" si="23"/>
        <v>Meyer</v>
      </c>
    </row>
    <row r="464" spans="1:5" ht="15.75" x14ac:dyDescent="0.25">
      <c r="A464" s="1" t="s">
        <v>1909</v>
      </c>
      <c r="B464" s="1" t="s">
        <v>2847</v>
      </c>
      <c r="C464" s="14" t="str">
        <f t="shared" si="21"/>
        <v>Ms.</v>
      </c>
      <c r="D464" s="7" t="str">
        <f t="shared" si="22"/>
        <v>Marissa D</v>
      </c>
      <c r="E464" s="7" t="str">
        <f t="shared" si="23"/>
        <v>Jamieson</v>
      </c>
    </row>
    <row r="465" spans="1:5" ht="15.75" x14ac:dyDescent="0.25">
      <c r="A465" s="1" t="s">
        <v>1908</v>
      </c>
      <c r="B465" s="1" t="s">
        <v>2848</v>
      </c>
      <c r="C465" s="14" t="str">
        <f t="shared" si="21"/>
        <v>Mr.</v>
      </c>
      <c r="D465" s="7" t="str">
        <f t="shared" si="22"/>
        <v>Jean Luc</v>
      </c>
      <c r="E465" s="7" t="str">
        <f t="shared" si="23"/>
        <v>Dufeal</v>
      </c>
    </row>
    <row r="466" spans="1:5" ht="15.75" x14ac:dyDescent="0.25">
      <c r="A466" s="1" t="s">
        <v>1907</v>
      </c>
      <c r="B466" s="1" t="s">
        <v>2849</v>
      </c>
      <c r="C466" s="14" t="str">
        <f t="shared" si="21"/>
        <v>Ms.</v>
      </c>
      <c r="D466" s="7" t="str">
        <f t="shared" si="22"/>
        <v>Danielle</v>
      </c>
      <c r="E466" s="7" t="str">
        <f t="shared" si="23"/>
        <v>Sansonetti</v>
      </c>
    </row>
    <row r="467" spans="1:5" ht="15.75" x14ac:dyDescent="0.25">
      <c r="A467" s="1" t="s">
        <v>1906</v>
      </c>
      <c r="B467" s="1" t="s">
        <v>2850</v>
      </c>
      <c r="C467" s="14" t="str">
        <f t="shared" si="21"/>
        <v>Mr.</v>
      </c>
      <c r="D467" s="7" t="str">
        <f t="shared" si="22"/>
        <v>Jim</v>
      </c>
      <c r="E467" s="7" t="str">
        <f t="shared" si="23"/>
        <v>Koneazny</v>
      </c>
    </row>
    <row r="468" spans="1:5" ht="15.75" x14ac:dyDescent="0.25">
      <c r="A468" s="1" t="s">
        <v>1905</v>
      </c>
      <c r="B468" s="1" t="s">
        <v>2851</v>
      </c>
      <c r="C468" s="14" t="str">
        <f t="shared" si="21"/>
        <v>Mr.</v>
      </c>
      <c r="D468" s="7" t="str">
        <f t="shared" si="22"/>
        <v>Matthew T</v>
      </c>
      <c r="E468" s="7" t="str">
        <f t="shared" si="23"/>
        <v>Johnson</v>
      </c>
    </row>
    <row r="469" spans="1:5" ht="15.75" x14ac:dyDescent="0.25">
      <c r="A469" s="1" t="s">
        <v>1904</v>
      </c>
      <c r="B469" s="1" t="s">
        <v>2852</v>
      </c>
      <c r="C469" s="14" t="str">
        <f t="shared" si="21"/>
        <v>Ms.</v>
      </c>
      <c r="D469" s="7" t="str">
        <f t="shared" si="22"/>
        <v>Rachel L.</v>
      </c>
      <c r="E469" s="7" t="str">
        <f t="shared" si="23"/>
        <v>Glasson</v>
      </c>
    </row>
    <row r="470" spans="1:5" ht="15.75" x14ac:dyDescent="0.25">
      <c r="A470" s="1" t="s">
        <v>1903</v>
      </c>
      <c r="B470" s="1" t="s">
        <v>2853</v>
      </c>
      <c r="C470" s="14" t="str">
        <f t="shared" si="21"/>
        <v>Ms.</v>
      </c>
      <c r="D470" s="7" t="str">
        <f t="shared" si="22"/>
        <v>Corina</v>
      </c>
      <c r="E470" s="7" t="str">
        <f t="shared" si="23"/>
        <v>Canitz</v>
      </c>
    </row>
    <row r="471" spans="1:5" ht="15.75" x14ac:dyDescent="0.25">
      <c r="A471" s="1" t="s">
        <v>1902</v>
      </c>
      <c r="B471" s="1" t="s">
        <v>2854</v>
      </c>
      <c r="C471" s="14" t="str">
        <f t="shared" si="21"/>
        <v>Mr.</v>
      </c>
      <c r="D471" s="7" t="str">
        <f t="shared" si="22"/>
        <v>Guannan</v>
      </c>
      <c r="E471" s="7" t="str">
        <f t="shared" si="23"/>
        <v>Li</v>
      </c>
    </row>
    <row r="472" spans="1:5" ht="15.75" x14ac:dyDescent="0.25">
      <c r="A472" s="1" t="s">
        <v>1901</v>
      </c>
      <c r="B472" s="1" t="s">
        <v>2855</v>
      </c>
      <c r="C472" s="14" t="str">
        <f t="shared" si="21"/>
        <v>Mr.</v>
      </c>
      <c r="D472" s="7" t="str">
        <f t="shared" si="22"/>
        <v>Don</v>
      </c>
      <c r="E472" s="7" t="str">
        <f t="shared" si="23"/>
        <v>Parsons</v>
      </c>
    </row>
    <row r="473" spans="1:5" ht="15.75" x14ac:dyDescent="0.25">
      <c r="A473" s="1" t="s">
        <v>1900</v>
      </c>
      <c r="B473" s="1" t="s">
        <v>2856</v>
      </c>
      <c r="C473" s="14" t="str">
        <f t="shared" si="21"/>
        <v>Mr.</v>
      </c>
      <c r="D473" s="7" t="str">
        <f t="shared" si="22"/>
        <v>Chris</v>
      </c>
      <c r="E473" s="7" t="str">
        <f t="shared" si="23"/>
        <v>Raulli</v>
      </c>
    </row>
    <row r="474" spans="1:5" ht="15.75" x14ac:dyDescent="0.25">
      <c r="A474" s="1" t="s">
        <v>1899</v>
      </c>
      <c r="B474" s="1" t="s">
        <v>2857</v>
      </c>
      <c r="C474" s="14" t="str">
        <f t="shared" si="21"/>
        <v>Mr.</v>
      </c>
      <c r="D474" s="7" t="str">
        <f t="shared" si="22"/>
        <v>Gavin V.</v>
      </c>
      <c r="E474" s="7" t="str">
        <f t="shared" si="23"/>
        <v>Frome</v>
      </c>
    </row>
    <row r="475" spans="1:5" ht="15.75" x14ac:dyDescent="0.25">
      <c r="A475" s="1" t="s">
        <v>1898</v>
      </c>
      <c r="B475" s="1" t="s">
        <v>2858</v>
      </c>
      <c r="C475" s="14" t="str">
        <f t="shared" si="21"/>
        <v>Mr.</v>
      </c>
      <c r="D475" s="7" t="str">
        <f t="shared" si="22"/>
        <v>David</v>
      </c>
      <c r="E475" s="7" t="str">
        <f t="shared" si="23"/>
        <v>Sevcik</v>
      </c>
    </row>
    <row r="476" spans="1:5" ht="15.75" x14ac:dyDescent="0.25">
      <c r="A476" s="1" t="s">
        <v>1897</v>
      </c>
      <c r="B476" s="1" t="s">
        <v>2859</v>
      </c>
      <c r="C476" s="14" t="str">
        <f t="shared" si="21"/>
        <v>Mr.</v>
      </c>
      <c r="D476" s="7" t="str">
        <f t="shared" si="22"/>
        <v>Jatin</v>
      </c>
      <c r="E476" s="7" t="str">
        <f t="shared" si="23"/>
        <v>Narang</v>
      </c>
    </row>
    <row r="477" spans="1:5" ht="15.75" x14ac:dyDescent="0.25">
      <c r="A477" s="1" t="s">
        <v>1895</v>
      </c>
      <c r="B477" s="1" t="s">
        <v>2860</v>
      </c>
      <c r="C477" s="14" t="str">
        <f t="shared" si="21"/>
        <v>Mr.</v>
      </c>
      <c r="D477" s="7" t="str">
        <f t="shared" si="22"/>
        <v>J P. II</v>
      </c>
      <c r="E477" s="7" t="str">
        <f t="shared" si="23"/>
        <v>Royston</v>
      </c>
    </row>
    <row r="478" spans="1:5" ht="15.75" x14ac:dyDescent="0.25">
      <c r="A478" s="1" t="s">
        <v>1894</v>
      </c>
      <c r="B478" s="1" t="s">
        <v>2861</v>
      </c>
      <c r="C478" s="14" t="str">
        <f t="shared" si="21"/>
        <v>Ms.</v>
      </c>
      <c r="D478" s="7" t="str">
        <f t="shared" si="22"/>
        <v>Angela M.</v>
      </c>
      <c r="E478" s="7" t="str">
        <f t="shared" si="23"/>
        <v>Tieri</v>
      </c>
    </row>
    <row r="479" spans="1:5" ht="15.75" x14ac:dyDescent="0.25">
      <c r="A479" s="1" t="s">
        <v>1893</v>
      </c>
      <c r="B479" s="1" t="s">
        <v>2862</v>
      </c>
      <c r="C479" s="14" t="str">
        <f t="shared" si="21"/>
        <v>Mr.</v>
      </c>
      <c r="D479" s="7" t="str">
        <f t="shared" si="22"/>
        <v>Blake K.</v>
      </c>
      <c r="E479" s="7" t="str">
        <f t="shared" si="23"/>
        <v>Whitney</v>
      </c>
    </row>
    <row r="480" spans="1:5" ht="15.75" x14ac:dyDescent="0.25">
      <c r="A480" s="1" t="s">
        <v>1892</v>
      </c>
      <c r="B480" s="1" t="s">
        <v>2863</v>
      </c>
      <c r="C480" s="14" t="str">
        <f t="shared" si="21"/>
        <v>Mr.</v>
      </c>
      <c r="D480" s="7" t="str">
        <f t="shared" si="22"/>
        <v>Brian T.</v>
      </c>
      <c r="E480" s="7" t="str">
        <f t="shared" si="23"/>
        <v>Wandzilak</v>
      </c>
    </row>
    <row r="481" spans="1:5" ht="15.75" x14ac:dyDescent="0.25">
      <c r="A481" s="1" t="s">
        <v>1891</v>
      </c>
      <c r="B481" s="1" t="s">
        <v>2864</v>
      </c>
      <c r="C481" s="14" t="str">
        <f t="shared" si="21"/>
        <v>Mr.</v>
      </c>
      <c r="D481" s="7" t="str">
        <f t="shared" si="22"/>
        <v>Damon</v>
      </c>
      <c r="E481" s="7" t="str">
        <f t="shared" si="23"/>
        <v>Valenzona</v>
      </c>
    </row>
    <row r="482" spans="1:5" ht="15.75" x14ac:dyDescent="0.25">
      <c r="A482" s="1" t="s">
        <v>1890</v>
      </c>
      <c r="B482" s="1" t="s">
        <v>2865</v>
      </c>
      <c r="C482" s="14" t="str">
        <f t="shared" si="21"/>
        <v>Mr.</v>
      </c>
      <c r="D482" s="7" t="str">
        <f t="shared" si="22"/>
        <v>Jeffrey</v>
      </c>
      <c r="E482" s="7" t="str">
        <f t="shared" si="23"/>
        <v>Young</v>
      </c>
    </row>
    <row r="483" spans="1:5" ht="15.75" x14ac:dyDescent="0.25">
      <c r="A483" s="1" t="s">
        <v>1889</v>
      </c>
      <c r="B483" s="1" t="s">
        <v>2866</v>
      </c>
      <c r="C483" s="14" t="str">
        <f t="shared" si="21"/>
        <v>Mr.</v>
      </c>
      <c r="D483" s="7" t="str">
        <f t="shared" si="22"/>
        <v>Malcolm J.</v>
      </c>
      <c r="E483" s="7" t="str">
        <f t="shared" si="23"/>
        <v>Richards</v>
      </c>
    </row>
    <row r="484" spans="1:5" ht="15.75" x14ac:dyDescent="0.25">
      <c r="A484" s="1" t="s">
        <v>1888</v>
      </c>
      <c r="B484" s="1" t="s">
        <v>2867</v>
      </c>
      <c r="C484" s="14" t="str">
        <f t="shared" si="21"/>
        <v>Ms.</v>
      </c>
      <c r="D484" s="7" t="str">
        <f t="shared" si="22"/>
        <v>Margaret B.</v>
      </c>
      <c r="E484" s="7" t="str">
        <f t="shared" si="23"/>
        <v>Alexson</v>
      </c>
    </row>
    <row r="485" spans="1:5" ht="15.75" x14ac:dyDescent="0.25">
      <c r="A485" s="1" t="s">
        <v>1887</v>
      </c>
      <c r="B485" s="1" t="s">
        <v>2868</v>
      </c>
      <c r="C485" s="14" t="str">
        <f t="shared" si="21"/>
        <v>Ms.</v>
      </c>
      <c r="D485" s="7" t="str">
        <f t="shared" si="22"/>
        <v>Helen</v>
      </c>
      <c r="E485" s="7" t="str">
        <f t="shared" si="23"/>
        <v>Wright</v>
      </c>
    </row>
    <row r="486" spans="1:5" ht="15.75" x14ac:dyDescent="0.25">
      <c r="A486" s="1" t="s">
        <v>1886</v>
      </c>
      <c r="B486" s="1" t="s">
        <v>2869</v>
      </c>
      <c r="C486" s="14" t="str">
        <f t="shared" si="21"/>
        <v>Mr.</v>
      </c>
      <c r="D486" s="7" t="str">
        <f t="shared" si="22"/>
        <v>Matthew</v>
      </c>
      <c r="E486" s="7" t="str">
        <f t="shared" si="23"/>
        <v>McKenna</v>
      </c>
    </row>
    <row r="487" spans="1:5" ht="15.75" x14ac:dyDescent="0.25">
      <c r="A487" s="1" t="s">
        <v>1885</v>
      </c>
      <c r="B487" s="1" t="s">
        <v>2870</v>
      </c>
      <c r="C487" s="14" t="str">
        <f t="shared" si="21"/>
        <v>Mr.</v>
      </c>
      <c r="D487" s="7" t="str">
        <f t="shared" si="22"/>
        <v>Jeff</v>
      </c>
      <c r="E487" s="7" t="str">
        <f t="shared" si="23"/>
        <v>Sallade</v>
      </c>
    </row>
    <row r="488" spans="1:5" ht="15.75" x14ac:dyDescent="0.25">
      <c r="A488" s="1" t="s">
        <v>1884</v>
      </c>
      <c r="B488" s="1" t="s">
        <v>2871</v>
      </c>
      <c r="C488" s="14" t="str">
        <f t="shared" si="21"/>
        <v>Mrs.</v>
      </c>
      <c r="D488" s="7" t="str">
        <f t="shared" si="22"/>
        <v>Tara R</v>
      </c>
      <c r="E488" s="7" t="str">
        <f t="shared" si="23"/>
        <v>Argall</v>
      </c>
    </row>
    <row r="489" spans="1:5" ht="15.75" x14ac:dyDescent="0.25">
      <c r="A489" s="1" t="s">
        <v>1883</v>
      </c>
      <c r="B489" s="1" t="s">
        <v>2872</v>
      </c>
      <c r="C489" s="14" t="str">
        <f t="shared" si="21"/>
        <v>Ms.</v>
      </c>
      <c r="D489" s="7" t="str">
        <f t="shared" si="22"/>
        <v>Kristin</v>
      </c>
      <c r="E489" s="7" t="str">
        <f t="shared" si="23"/>
        <v>Patchell</v>
      </c>
    </row>
    <row r="490" spans="1:5" ht="15.75" x14ac:dyDescent="0.25">
      <c r="A490" s="1" t="s">
        <v>1882</v>
      </c>
      <c r="B490" s="1" t="s">
        <v>2873</v>
      </c>
      <c r="C490" s="14" t="str">
        <f t="shared" si="21"/>
        <v>Mr.</v>
      </c>
      <c r="D490" s="7" t="str">
        <f t="shared" si="22"/>
        <v>Timothy</v>
      </c>
      <c r="E490" s="7" t="str">
        <f t="shared" si="23"/>
        <v>Catoggio</v>
      </c>
    </row>
    <row r="491" spans="1:5" ht="15.75" x14ac:dyDescent="0.25">
      <c r="A491" s="1" t="s">
        <v>1881</v>
      </c>
      <c r="B491" s="1" t="s">
        <v>2874</v>
      </c>
      <c r="C491" s="14" t="str">
        <f t="shared" si="21"/>
        <v>Mr.</v>
      </c>
      <c r="D491" s="7" t="str">
        <f t="shared" si="22"/>
        <v>Scott</v>
      </c>
      <c r="E491" s="7" t="str">
        <f t="shared" si="23"/>
        <v>Adams</v>
      </c>
    </row>
    <row r="492" spans="1:5" ht="15.75" x14ac:dyDescent="0.25">
      <c r="A492" s="1" t="s">
        <v>1880</v>
      </c>
      <c r="B492" s="1" t="s">
        <v>2875</v>
      </c>
      <c r="C492" s="14" t="str">
        <f t="shared" si="21"/>
        <v>Ms.</v>
      </c>
      <c r="D492" s="7" t="str">
        <f t="shared" si="22"/>
        <v>Carly E</v>
      </c>
      <c r="E492" s="7" t="str">
        <f t="shared" si="23"/>
        <v>Windt</v>
      </c>
    </row>
    <row r="493" spans="1:5" ht="15.75" x14ac:dyDescent="0.25">
      <c r="A493" s="1" t="s">
        <v>1879</v>
      </c>
      <c r="B493" s="1" t="s">
        <v>2876</v>
      </c>
      <c r="C493" s="14" t="str">
        <f t="shared" si="21"/>
        <v>Ms.</v>
      </c>
      <c r="D493" s="7" t="str">
        <f t="shared" si="22"/>
        <v>Lisa</v>
      </c>
      <c r="E493" s="7" t="str">
        <f t="shared" si="23"/>
        <v>Ryan</v>
      </c>
    </row>
    <row r="494" spans="1:5" ht="15.75" x14ac:dyDescent="0.25">
      <c r="A494" s="1" t="s">
        <v>1878</v>
      </c>
      <c r="B494" s="1" t="s">
        <v>2877</v>
      </c>
      <c r="C494" s="14" t="str">
        <f t="shared" si="21"/>
        <v>Ms.</v>
      </c>
      <c r="D494" s="7" t="str">
        <f t="shared" si="22"/>
        <v>Stacey</v>
      </c>
      <c r="E494" s="7" t="str">
        <f t="shared" si="23"/>
        <v>Marion</v>
      </c>
    </row>
    <row r="495" spans="1:5" ht="15.75" x14ac:dyDescent="0.25">
      <c r="A495" s="1" t="s">
        <v>1877</v>
      </c>
      <c r="B495" s="1" t="s">
        <v>2878</v>
      </c>
      <c r="C495" s="14" t="str">
        <f t="shared" si="21"/>
        <v>Mr.</v>
      </c>
      <c r="D495" s="7" t="str">
        <f t="shared" si="22"/>
        <v>Louis</v>
      </c>
      <c r="E495" s="7" t="str">
        <f t="shared" si="23"/>
        <v>Raffetto</v>
      </c>
    </row>
    <row r="496" spans="1:5" ht="15.75" x14ac:dyDescent="0.25">
      <c r="A496" s="1" t="s">
        <v>1876</v>
      </c>
      <c r="B496" s="1" t="s">
        <v>2879</v>
      </c>
      <c r="C496" s="14" t="str">
        <f t="shared" si="21"/>
        <v>Mr.</v>
      </c>
      <c r="D496" s="7" t="str">
        <f t="shared" si="22"/>
        <v>Brian R.</v>
      </c>
      <c r="E496" s="7" t="str">
        <f t="shared" si="23"/>
        <v>Young</v>
      </c>
    </row>
    <row r="497" spans="1:5" ht="15.75" x14ac:dyDescent="0.25">
      <c r="A497" s="1" t="s">
        <v>1875</v>
      </c>
      <c r="B497" s="1" t="s">
        <v>2880</v>
      </c>
      <c r="C497" s="14" t="str">
        <f t="shared" si="21"/>
        <v>Mrs.</v>
      </c>
      <c r="D497" s="7" t="str">
        <f t="shared" si="22"/>
        <v>Jessica</v>
      </c>
      <c r="E497" s="7" t="str">
        <f t="shared" si="23"/>
        <v>Oehlke</v>
      </c>
    </row>
    <row r="498" spans="1:5" ht="15.75" x14ac:dyDescent="0.25">
      <c r="A498" s="1" t="s">
        <v>1874</v>
      </c>
      <c r="B498" s="1" t="s">
        <v>2881</v>
      </c>
      <c r="C498" s="14" t="str">
        <f t="shared" si="21"/>
        <v>Ms.</v>
      </c>
      <c r="D498" s="7" t="str">
        <f t="shared" si="22"/>
        <v>Dawn M.</v>
      </c>
      <c r="E498" s="7" t="str">
        <f t="shared" si="23"/>
        <v>Sudol</v>
      </c>
    </row>
    <row r="499" spans="1:5" ht="15.75" x14ac:dyDescent="0.25">
      <c r="A499" s="1" t="s">
        <v>1873</v>
      </c>
      <c r="B499" s="1" t="s">
        <v>2882</v>
      </c>
      <c r="C499" s="14" t="str">
        <f t="shared" si="21"/>
        <v>Mr.</v>
      </c>
      <c r="D499" s="7" t="str">
        <f t="shared" si="22"/>
        <v>Chris</v>
      </c>
      <c r="E499" s="7" t="str">
        <f t="shared" si="23"/>
        <v>Van Es</v>
      </c>
    </row>
    <row r="500" spans="1:5" ht="15.75" x14ac:dyDescent="0.25">
      <c r="A500" s="1" t="s">
        <v>1872</v>
      </c>
      <c r="B500" s="1" t="s">
        <v>2883</v>
      </c>
      <c r="C500" s="14" t="str">
        <f t="shared" si="21"/>
        <v>Ms.</v>
      </c>
      <c r="D500" s="7" t="str">
        <f t="shared" si="22"/>
        <v>Karen</v>
      </c>
      <c r="E500" s="7" t="str">
        <f t="shared" si="23"/>
        <v>Dolge</v>
      </c>
    </row>
    <row r="501" spans="1:5" ht="15.75" x14ac:dyDescent="0.25">
      <c r="A501" s="1" t="s">
        <v>1871</v>
      </c>
      <c r="B501" s="1" t="s">
        <v>2884</v>
      </c>
      <c r="C501" s="14" t="str">
        <f t="shared" si="21"/>
        <v>Ms.</v>
      </c>
      <c r="D501" s="7" t="str">
        <f t="shared" si="22"/>
        <v>Jessica</v>
      </c>
      <c r="E501" s="7" t="str">
        <f t="shared" si="23"/>
        <v>Marlier</v>
      </c>
    </row>
    <row r="502" spans="1:5" ht="15.75" x14ac:dyDescent="0.25">
      <c r="A502" s="1" t="s">
        <v>1870</v>
      </c>
      <c r="B502" s="1" t="s">
        <v>2885</v>
      </c>
      <c r="C502" s="14" t="str">
        <f t="shared" si="21"/>
        <v>Mr.</v>
      </c>
      <c r="D502" s="7" t="str">
        <f t="shared" si="22"/>
        <v>Mathieu</v>
      </c>
      <c r="E502" s="7" t="str">
        <f t="shared" si="23"/>
        <v>Girard</v>
      </c>
    </row>
    <row r="503" spans="1:5" ht="15.75" x14ac:dyDescent="0.25">
      <c r="A503" s="1" t="s">
        <v>1869</v>
      </c>
      <c r="B503" s="1" t="s">
        <v>2886</v>
      </c>
      <c r="C503" s="14" t="str">
        <f t="shared" si="21"/>
        <v>Mr.</v>
      </c>
      <c r="D503" s="7" t="str">
        <f t="shared" si="22"/>
        <v>Kam S.</v>
      </c>
      <c r="E503" s="7" t="str">
        <f t="shared" si="23"/>
        <v>Lee</v>
      </c>
    </row>
    <row r="504" spans="1:5" ht="15.75" x14ac:dyDescent="0.25">
      <c r="A504" s="1" t="s">
        <v>1868</v>
      </c>
      <c r="B504" s="1" t="s">
        <v>2887</v>
      </c>
      <c r="C504" s="14" t="str">
        <f t="shared" si="21"/>
        <v>Ms.</v>
      </c>
      <c r="D504" s="7" t="str">
        <f t="shared" si="22"/>
        <v>Valerie A</v>
      </c>
      <c r="E504" s="7" t="str">
        <f t="shared" si="23"/>
        <v>Hubbard</v>
      </c>
    </row>
    <row r="505" spans="1:5" ht="15.75" x14ac:dyDescent="0.25">
      <c r="A505" s="1" t="s">
        <v>1867</v>
      </c>
      <c r="B505" s="1" t="s">
        <v>2888</v>
      </c>
      <c r="C505" s="14" t="str">
        <f t="shared" si="21"/>
        <v>Ms.</v>
      </c>
      <c r="D505" s="7" t="str">
        <f t="shared" si="22"/>
        <v>Freya R</v>
      </c>
      <c r="E505" s="7" t="str">
        <f t="shared" si="23"/>
        <v>Koester</v>
      </c>
    </row>
    <row r="506" spans="1:5" ht="15.75" x14ac:dyDescent="0.25">
      <c r="A506" s="1" t="s">
        <v>1866</v>
      </c>
      <c r="B506" s="1" t="s">
        <v>2889</v>
      </c>
      <c r="C506" s="14" t="str">
        <f t="shared" si="21"/>
        <v>Ms.</v>
      </c>
      <c r="D506" s="7" t="str">
        <f t="shared" si="22"/>
        <v>Jennifer</v>
      </c>
      <c r="E506" s="7" t="str">
        <f t="shared" si="23"/>
        <v>Matthews</v>
      </c>
    </row>
    <row r="507" spans="1:5" ht="15.75" x14ac:dyDescent="0.25">
      <c r="A507" s="1" t="s">
        <v>1865</v>
      </c>
      <c r="B507" s="1" t="s">
        <v>2890</v>
      </c>
      <c r="C507" s="14" t="str">
        <f t="shared" si="21"/>
        <v>Ms.</v>
      </c>
      <c r="D507" s="7" t="str">
        <f t="shared" si="22"/>
        <v>Kara</v>
      </c>
      <c r="E507" s="7" t="str">
        <f t="shared" si="23"/>
        <v>Rubinich</v>
      </c>
    </row>
    <row r="508" spans="1:5" ht="15.75" x14ac:dyDescent="0.25">
      <c r="A508" s="1" t="s">
        <v>1864</v>
      </c>
      <c r="B508" s="1" t="s">
        <v>2891</v>
      </c>
      <c r="C508" s="14" t="str">
        <f t="shared" si="21"/>
        <v>Mr.</v>
      </c>
      <c r="D508" s="7" t="str">
        <f t="shared" si="22"/>
        <v>Bradley A.</v>
      </c>
      <c r="E508" s="7" t="str">
        <f t="shared" si="23"/>
        <v>Alban</v>
      </c>
    </row>
    <row r="509" spans="1:5" ht="15.75" x14ac:dyDescent="0.25">
      <c r="A509" s="1" t="s">
        <v>1863</v>
      </c>
      <c r="B509" s="1" t="s">
        <v>2892</v>
      </c>
      <c r="C509" s="14" t="str">
        <f t="shared" si="21"/>
        <v>Mr.</v>
      </c>
      <c r="D509" s="7" t="str">
        <f t="shared" si="22"/>
        <v>Brendan</v>
      </c>
      <c r="E509" s="7" t="str">
        <f t="shared" si="23"/>
        <v>Corcoran</v>
      </c>
    </row>
    <row r="510" spans="1:5" ht="15.75" x14ac:dyDescent="0.25">
      <c r="A510" s="1" t="s">
        <v>1862</v>
      </c>
      <c r="B510" s="1" t="s">
        <v>2893</v>
      </c>
      <c r="C510" s="14" t="str">
        <f t="shared" si="21"/>
        <v>Ms.</v>
      </c>
      <c r="D510" s="7" t="str">
        <f t="shared" si="22"/>
        <v>Amber R</v>
      </c>
      <c r="E510" s="7" t="str">
        <f t="shared" si="23"/>
        <v>Sargent</v>
      </c>
    </row>
    <row r="511" spans="1:5" ht="15.75" x14ac:dyDescent="0.25">
      <c r="A511" s="1" t="s">
        <v>1861</v>
      </c>
      <c r="B511" s="1" t="s">
        <v>2894</v>
      </c>
      <c r="C511" s="14" t="str">
        <f t="shared" si="21"/>
        <v>Mr.</v>
      </c>
      <c r="D511" s="7" t="str">
        <f t="shared" si="22"/>
        <v>Sean K</v>
      </c>
      <c r="E511" s="7" t="str">
        <f t="shared" si="23"/>
        <v>Watson</v>
      </c>
    </row>
    <row r="512" spans="1:5" ht="15.75" x14ac:dyDescent="0.25">
      <c r="A512" s="1" t="s">
        <v>1860</v>
      </c>
      <c r="B512" s="1" t="s">
        <v>2895</v>
      </c>
      <c r="C512" s="14" t="str">
        <f t="shared" si="21"/>
        <v>Mr.</v>
      </c>
      <c r="D512" s="7" t="str">
        <f t="shared" si="22"/>
        <v>Rick</v>
      </c>
      <c r="E512" s="7" t="str">
        <f t="shared" si="23"/>
        <v>Esponda</v>
      </c>
    </row>
    <row r="513" spans="1:5" ht="15.75" x14ac:dyDescent="0.25">
      <c r="A513" s="1" t="s">
        <v>1859</v>
      </c>
      <c r="B513" s="1" t="s">
        <v>2896</v>
      </c>
      <c r="C513" s="14" t="str">
        <f t="shared" si="21"/>
        <v>Mr.</v>
      </c>
      <c r="D513" s="7" t="str">
        <f t="shared" si="22"/>
        <v>Matthew</v>
      </c>
      <c r="E513" s="7" t="str">
        <f t="shared" si="23"/>
        <v>Krall</v>
      </c>
    </row>
    <row r="514" spans="1:5" ht="15.75" x14ac:dyDescent="0.25">
      <c r="A514" s="1" t="s">
        <v>1858</v>
      </c>
      <c r="B514" s="1" t="s">
        <v>2897</v>
      </c>
      <c r="C514" s="14" t="str">
        <f t="shared" si="21"/>
        <v>Mr.</v>
      </c>
      <c r="D514" s="7" t="str">
        <f t="shared" si="22"/>
        <v>Brady</v>
      </c>
      <c r="E514" s="7" t="str">
        <f t="shared" si="23"/>
        <v>Poskin</v>
      </c>
    </row>
    <row r="515" spans="1:5" ht="15.75" x14ac:dyDescent="0.25">
      <c r="A515" s="1" t="s">
        <v>1857</v>
      </c>
      <c r="B515" s="1" t="s">
        <v>2898</v>
      </c>
      <c r="C515" s="14" t="str">
        <f t="shared" ref="C515:C578" si="24">LEFT(TRIM(MID(B515, FIND(",", B515)+1, 100)), FIND(" ", TRIM(MID(B515, FIND(",", B515)+1, 100)))-1)</f>
        <v>Ms.</v>
      </c>
      <c r="D515" s="7" t="str">
        <f t="shared" ref="D515:D578" si="25">TRIM(RIGHT(TRIM(MID(B515, FIND(",", B515)+1, 99)),
     LEN(TRIM(MID(B515, FIND(",", B515)+1, 99))) -
     FIND(" ", TRIM(MID(B515, FIND(",", B515)+1, 99)))))</f>
        <v>Kameko</v>
      </c>
      <c r="E515" s="7" t="str">
        <f t="shared" ref="E515:E578" si="26">LEFT(TRIM(B515), FIND(", ", TRIM(B515) &amp; " ") - 1)</f>
        <v>Halfmann</v>
      </c>
    </row>
    <row r="516" spans="1:5" ht="15.75" x14ac:dyDescent="0.25">
      <c r="A516" s="1" t="s">
        <v>1856</v>
      </c>
      <c r="B516" s="1" t="s">
        <v>2899</v>
      </c>
      <c r="C516" s="14" t="str">
        <f t="shared" si="24"/>
        <v>Mr.</v>
      </c>
      <c r="D516" s="7" t="str">
        <f t="shared" si="25"/>
        <v>Jeremy A</v>
      </c>
      <c r="E516" s="7" t="str">
        <f t="shared" si="26"/>
        <v>Klapper</v>
      </c>
    </row>
    <row r="517" spans="1:5" ht="15.75" x14ac:dyDescent="0.25">
      <c r="A517" s="1" t="s">
        <v>1855</v>
      </c>
      <c r="B517" s="1" t="s">
        <v>2900</v>
      </c>
      <c r="C517" s="14" t="str">
        <f t="shared" si="24"/>
        <v>Mr.</v>
      </c>
      <c r="D517" s="7" t="str">
        <f t="shared" si="25"/>
        <v>Daniel</v>
      </c>
      <c r="E517" s="7" t="str">
        <f t="shared" si="26"/>
        <v>George</v>
      </c>
    </row>
    <row r="518" spans="1:5" ht="15.75" x14ac:dyDescent="0.25">
      <c r="A518" s="1" t="s">
        <v>1854</v>
      </c>
      <c r="B518" s="1" t="s">
        <v>2901</v>
      </c>
      <c r="C518" s="14" t="str">
        <f t="shared" si="24"/>
        <v>Ms.</v>
      </c>
      <c r="D518" s="7" t="str">
        <f t="shared" si="25"/>
        <v>Amanda</v>
      </c>
      <c r="E518" s="7" t="str">
        <f t="shared" si="26"/>
        <v>Hicks</v>
      </c>
    </row>
    <row r="519" spans="1:5" ht="15.75" x14ac:dyDescent="0.25">
      <c r="A519" s="1" t="s">
        <v>1853</v>
      </c>
      <c r="B519" s="1" t="s">
        <v>2902</v>
      </c>
      <c r="C519" s="14" t="str">
        <f t="shared" si="24"/>
        <v>Ms.</v>
      </c>
      <c r="D519" s="7" t="str">
        <f t="shared" si="25"/>
        <v>Karen</v>
      </c>
      <c r="E519" s="7" t="str">
        <f t="shared" si="26"/>
        <v>Lockyer</v>
      </c>
    </row>
    <row r="520" spans="1:5" ht="15.75" x14ac:dyDescent="0.25">
      <c r="A520" s="1" t="s">
        <v>1852</v>
      </c>
      <c r="B520" s="1" t="s">
        <v>2903</v>
      </c>
      <c r="C520" s="14" t="str">
        <f t="shared" si="24"/>
        <v>Mr.</v>
      </c>
      <c r="D520" s="7" t="str">
        <f t="shared" si="25"/>
        <v>Gregory</v>
      </c>
      <c r="E520" s="7" t="str">
        <f t="shared" si="26"/>
        <v>Byrnes</v>
      </c>
    </row>
    <row r="521" spans="1:5" ht="15.75" x14ac:dyDescent="0.25">
      <c r="A521" s="1" t="s">
        <v>1851</v>
      </c>
      <c r="B521" s="1" t="s">
        <v>2904</v>
      </c>
      <c r="C521" s="14" t="str">
        <f t="shared" si="24"/>
        <v>Ms.</v>
      </c>
      <c r="D521" s="7" t="str">
        <f t="shared" si="25"/>
        <v>Sabine</v>
      </c>
      <c r="E521" s="7" t="str">
        <f t="shared" si="26"/>
        <v>Norris</v>
      </c>
    </row>
    <row r="522" spans="1:5" ht="15.75" x14ac:dyDescent="0.25">
      <c r="A522" s="1" t="s">
        <v>1850</v>
      </c>
      <c r="B522" s="1" t="s">
        <v>2905</v>
      </c>
      <c r="C522" s="14" t="str">
        <f t="shared" si="24"/>
        <v>Mr.</v>
      </c>
      <c r="D522" s="7" t="str">
        <f t="shared" si="25"/>
        <v>Joseph</v>
      </c>
      <c r="E522" s="7" t="str">
        <f t="shared" si="26"/>
        <v>Darda</v>
      </c>
    </row>
    <row r="523" spans="1:5" ht="15.75" x14ac:dyDescent="0.25">
      <c r="A523" s="1" t="s">
        <v>1849</v>
      </c>
      <c r="B523" s="1" t="s">
        <v>2906</v>
      </c>
      <c r="C523" s="14" t="str">
        <f t="shared" si="24"/>
        <v>Mr.</v>
      </c>
      <c r="D523" s="7" t="str">
        <f t="shared" si="25"/>
        <v>Adam</v>
      </c>
      <c r="E523" s="7" t="str">
        <f t="shared" si="26"/>
        <v>Otstot</v>
      </c>
    </row>
    <row r="524" spans="1:5" ht="15.75" x14ac:dyDescent="0.25">
      <c r="A524" s="1" t="s">
        <v>1848</v>
      </c>
      <c r="B524" s="1" t="s">
        <v>2907</v>
      </c>
      <c r="C524" s="14" t="str">
        <f t="shared" si="24"/>
        <v>Ms.</v>
      </c>
      <c r="D524" s="7" t="str">
        <f t="shared" si="25"/>
        <v>Karolyn A</v>
      </c>
      <c r="E524" s="7" t="str">
        <f t="shared" si="26"/>
        <v>Bowley</v>
      </c>
    </row>
    <row r="525" spans="1:5" ht="15.75" x14ac:dyDescent="0.25">
      <c r="A525" s="1" t="s">
        <v>1847</v>
      </c>
      <c r="B525" s="1" t="s">
        <v>2908</v>
      </c>
      <c r="C525" s="14" t="str">
        <f t="shared" si="24"/>
        <v>Mrs.</v>
      </c>
      <c r="D525" s="7" t="str">
        <f t="shared" si="25"/>
        <v>Anita L.</v>
      </c>
      <c r="E525" s="7" t="str">
        <f t="shared" si="26"/>
        <v>Rogers</v>
      </c>
    </row>
    <row r="526" spans="1:5" ht="15.75" x14ac:dyDescent="0.25">
      <c r="A526" s="1" t="s">
        <v>1846</v>
      </c>
      <c r="B526" s="1" t="s">
        <v>2909</v>
      </c>
      <c r="C526" s="14" t="str">
        <f t="shared" si="24"/>
        <v>Ms.</v>
      </c>
      <c r="D526" s="7" t="str">
        <f t="shared" si="25"/>
        <v>Laura E.</v>
      </c>
      <c r="E526" s="7" t="str">
        <f t="shared" si="26"/>
        <v>Mclaughlin</v>
      </c>
    </row>
    <row r="527" spans="1:5" ht="15.75" x14ac:dyDescent="0.25">
      <c r="A527" s="1" t="s">
        <v>1845</v>
      </c>
      <c r="B527" s="1" t="s">
        <v>2910</v>
      </c>
      <c r="C527" s="14" t="str">
        <f t="shared" si="24"/>
        <v>Ms.</v>
      </c>
      <c r="D527" s="7" t="str">
        <f t="shared" si="25"/>
        <v>Sarah</v>
      </c>
      <c r="E527" s="7" t="str">
        <f t="shared" si="26"/>
        <v>Ziegler</v>
      </c>
    </row>
    <row r="528" spans="1:5" ht="15.75" x14ac:dyDescent="0.25">
      <c r="A528" s="1" t="s">
        <v>1844</v>
      </c>
      <c r="B528" s="1" t="s">
        <v>2911</v>
      </c>
      <c r="C528" s="14" t="str">
        <f t="shared" si="24"/>
        <v>Mrs.</v>
      </c>
      <c r="D528" s="7" t="str">
        <f t="shared" si="25"/>
        <v>Ashley E</v>
      </c>
      <c r="E528" s="7" t="str">
        <f t="shared" si="26"/>
        <v>Hughey</v>
      </c>
    </row>
    <row r="529" spans="1:5" ht="15.75" x14ac:dyDescent="0.25">
      <c r="A529" s="1" t="s">
        <v>1843</v>
      </c>
      <c r="B529" s="1" t="s">
        <v>2912</v>
      </c>
      <c r="C529" s="14" t="str">
        <f t="shared" si="24"/>
        <v>Ms.</v>
      </c>
      <c r="D529" s="7" t="str">
        <f t="shared" si="25"/>
        <v>Lindsey</v>
      </c>
      <c r="E529" s="7" t="str">
        <f t="shared" si="26"/>
        <v>Knast</v>
      </c>
    </row>
    <row r="530" spans="1:5" ht="15.75" x14ac:dyDescent="0.25">
      <c r="A530" s="1" t="s">
        <v>1842</v>
      </c>
      <c r="B530" s="1" t="s">
        <v>2913</v>
      </c>
      <c r="C530" s="14" t="str">
        <f t="shared" si="24"/>
        <v>Mr.</v>
      </c>
      <c r="D530" s="7" t="str">
        <f t="shared" si="25"/>
        <v>Alan</v>
      </c>
      <c r="E530" s="7" t="str">
        <f t="shared" si="26"/>
        <v>Stob</v>
      </c>
    </row>
    <row r="531" spans="1:5" ht="15.75" x14ac:dyDescent="0.25">
      <c r="A531" s="1" t="s">
        <v>1841</v>
      </c>
      <c r="B531" s="1" t="s">
        <v>2914</v>
      </c>
      <c r="C531" s="14" t="str">
        <f t="shared" si="24"/>
        <v>Mr.</v>
      </c>
      <c r="D531" s="7" t="str">
        <f t="shared" si="25"/>
        <v>Dan R.</v>
      </c>
      <c r="E531" s="7" t="str">
        <f t="shared" si="26"/>
        <v>Jensen</v>
      </c>
    </row>
    <row r="532" spans="1:5" ht="15.75" x14ac:dyDescent="0.25">
      <c r="A532" s="1" t="s">
        <v>1840</v>
      </c>
      <c r="B532" s="1" t="s">
        <v>2915</v>
      </c>
      <c r="C532" s="14" t="str">
        <f t="shared" si="24"/>
        <v>Ms.</v>
      </c>
      <c r="D532" s="7" t="str">
        <f t="shared" si="25"/>
        <v>Katie</v>
      </c>
      <c r="E532" s="7" t="str">
        <f t="shared" si="26"/>
        <v>Mutter</v>
      </c>
    </row>
    <row r="533" spans="1:5" ht="15.75" x14ac:dyDescent="0.25">
      <c r="A533" s="1" t="s">
        <v>1839</v>
      </c>
      <c r="B533" s="1" t="s">
        <v>2916</v>
      </c>
      <c r="C533" s="14" t="str">
        <f t="shared" si="24"/>
        <v>Mr.</v>
      </c>
      <c r="D533" s="7" t="str">
        <f t="shared" si="25"/>
        <v>Eric</v>
      </c>
      <c r="E533" s="7" t="str">
        <f t="shared" si="26"/>
        <v>Ahern</v>
      </c>
    </row>
    <row r="534" spans="1:5" ht="15.75" x14ac:dyDescent="0.25">
      <c r="A534" s="1" t="s">
        <v>1838</v>
      </c>
      <c r="B534" s="1" t="s">
        <v>2917</v>
      </c>
      <c r="C534" s="14" t="str">
        <f t="shared" si="24"/>
        <v>Ms.</v>
      </c>
      <c r="D534" s="7" t="str">
        <f t="shared" si="25"/>
        <v>Cathryn</v>
      </c>
      <c r="E534" s="7" t="str">
        <f t="shared" si="26"/>
        <v>Chviruk</v>
      </c>
    </row>
    <row r="535" spans="1:5" ht="15.75" x14ac:dyDescent="0.25">
      <c r="A535" s="1" t="s">
        <v>1837</v>
      </c>
      <c r="B535" s="1" t="s">
        <v>2918</v>
      </c>
      <c r="C535" s="14" t="str">
        <f t="shared" si="24"/>
        <v>Mr.</v>
      </c>
      <c r="D535" s="7" t="str">
        <f t="shared" si="25"/>
        <v>Brendan</v>
      </c>
      <c r="E535" s="7" t="str">
        <f t="shared" si="26"/>
        <v>Meehan</v>
      </c>
    </row>
    <row r="536" spans="1:5" ht="15.75" x14ac:dyDescent="0.25">
      <c r="A536" s="1" t="s">
        <v>1836</v>
      </c>
      <c r="B536" s="1" t="s">
        <v>2919</v>
      </c>
      <c r="C536" s="14" t="str">
        <f t="shared" si="24"/>
        <v>Ms.</v>
      </c>
      <c r="D536" s="7" t="str">
        <f t="shared" si="25"/>
        <v>Shauna</v>
      </c>
      <c r="E536" s="7" t="str">
        <f t="shared" si="26"/>
        <v>Gammon</v>
      </c>
    </row>
    <row r="537" spans="1:5" ht="15.75" x14ac:dyDescent="0.25">
      <c r="A537" s="1" t="s">
        <v>1835</v>
      </c>
      <c r="B537" s="1" t="s">
        <v>2920</v>
      </c>
      <c r="C537" s="14" t="str">
        <f t="shared" si="24"/>
        <v>Mr.</v>
      </c>
      <c r="D537" s="7" t="str">
        <f t="shared" si="25"/>
        <v>Terence</v>
      </c>
      <c r="E537" s="7" t="str">
        <f t="shared" si="26"/>
        <v>Lee</v>
      </c>
    </row>
    <row r="538" spans="1:5" ht="15.75" x14ac:dyDescent="0.25">
      <c r="A538" s="1" t="s">
        <v>1834</v>
      </c>
      <c r="B538" s="1" t="s">
        <v>2921</v>
      </c>
      <c r="C538" s="14" t="str">
        <f t="shared" si="24"/>
        <v>Ms.</v>
      </c>
      <c r="D538" s="7" t="str">
        <f t="shared" si="25"/>
        <v>Marisol</v>
      </c>
      <c r="E538" s="7" t="str">
        <f t="shared" si="26"/>
        <v>Franco</v>
      </c>
    </row>
    <row r="539" spans="1:5" ht="15.75" x14ac:dyDescent="0.25">
      <c r="A539" s="1" t="s">
        <v>1833</v>
      </c>
      <c r="B539" s="1" t="s">
        <v>2922</v>
      </c>
      <c r="C539" s="14" t="str">
        <f t="shared" si="24"/>
        <v>Ms.</v>
      </c>
      <c r="D539" s="7" t="str">
        <f t="shared" si="25"/>
        <v>Lindsay</v>
      </c>
      <c r="E539" s="7" t="str">
        <f t="shared" si="26"/>
        <v>Patterson</v>
      </c>
    </row>
    <row r="540" spans="1:5" ht="15.75" x14ac:dyDescent="0.25">
      <c r="A540" s="1" t="s">
        <v>1832</v>
      </c>
      <c r="B540" s="1" t="s">
        <v>2923</v>
      </c>
      <c r="C540" s="14" t="str">
        <f t="shared" si="24"/>
        <v>Ms.</v>
      </c>
      <c r="D540" s="7" t="str">
        <f t="shared" si="25"/>
        <v>Katie</v>
      </c>
      <c r="E540" s="7" t="str">
        <f t="shared" si="26"/>
        <v>Valdes</v>
      </c>
    </row>
    <row r="541" spans="1:5" ht="15.75" x14ac:dyDescent="0.25">
      <c r="A541" s="1" t="s">
        <v>1831</v>
      </c>
      <c r="B541" s="1" t="s">
        <v>2924</v>
      </c>
      <c r="C541" s="14" t="str">
        <f t="shared" si="24"/>
        <v>Mr.</v>
      </c>
      <c r="D541" s="7" t="str">
        <f t="shared" si="25"/>
        <v>Daniel</v>
      </c>
      <c r="E541" s="7" t="str">
        <f t="shared" si="26"/>
        <v>Craig</v>
      </c>
    </row>
    <row r="542" spans="1:5" ht="15.75" x14ac:dyDescent="0.25">
      <c r="A542" s="1" t="s">
        <v>1830</v>
      </c>
      <c r="B542" s="1" t="s">
        <v>2925</v>
      </c>
      <c r="C542" s="14" t="str">
        <f t="shared" si="24"/>
        <v>Mr.</v>
      </c>
      <c r="D542" s="7" t="str">
        <f t="shared" si="25"/>
        <v>Brett W</v>
      </c>
      <c r="E542" s="7" t="str">
        <f t="shared" si="26"/>
        <v>Whipple</v>
      </c>
    </row>
    <row r="543" spans="1:5" ht="15.75" x14ac:dyDescent="0.25">
      <c r="A543" s="1" t="s">
        <v>1829</v>
      </c>
      <c r="B543" s="1" t="s">
        <v>2926</v>
      </c>
      <c r="C543" s="14" t="str">
        <f t="shared" si="24"/>
        <v>Mr.</v>
      </c>
      <c r="D543" s="7" t="str">
        <f t="shared" si="25"/>
        <v>Dylan J</v>
      </c>
      <c r="E543" s="7" t="str">
        <f t="shared" si="26"/>
        <v>Marton</v>
      </c>
    </row>
    <row r="544" spans="1:5" ht="15.75" x14ac:dyDescent="0.25">
      <c r="A544" s="1" t="s">
        <v>1828</v>
      </c>
      <c r="B544" s="1" t="s">
        <v>2927</v>
      </c>
      <c r="C544" s="14" t="str">
        <f t="shared" si="24"/>
        <v>Ms.</v>
      </c>
      <c r="D544" s="7" t="str">
        <f t="shared" si="25"/>
        <v>Elizabeth</v>
      </c>
      <c r="E544" s="7" t="str">
        <f t="shared" si="26"/>
        <v>Hildebrandt</v>
      </c>
    </row>
    <row r="545" spans="1:5" ht="15.75" x14ac:dyDescent="0.25">
      <c r="A545" s="1" t="s">
        <v>1827</v>
      </c>
      <c r="B545" s="1" t="s">
        <v>2928</v>
      </c>
      <c r="C545" s="14" t="str">
        <f t="shared" si="24"/>
        <v>Ms.</v>
      </c>
      <c r="D545" s="7" t="str">
        <f t="shared" si="25"/>
        <v>Brooke M.</v>
      </c>
      <c r="E545" s="7" t="str">
        <f t="shared" si="26"/>
        <v>Biggs</v>
      </c>
    </row>
    <row r="546" spans="1:5" ht="15.75" x14ac:dyDescent="0.25">
      <c r="A546" s="1" t="s">
        <v>1826</v>
      </c>
      <c r="B546" s="1" t="s">
        <v>2929</v>
      </c>
      <c r="C546" s="14" t="str">
        <f t="shared" si="24"/>
        <v>Mrs.</v>
      </c>
      <c r="D546" s="7" t="str">
        <f t="shared" si="25"/>
        <v>Teiko</v>
      </c>
      <c r="E546" s="7" t="str">
        <f t="shared" si="26"/>
        <v>Shigezumi</v>
      </c>
    </row>
    <row r="547" spans="1:5" ht="15.75" x14ac:dyDescent="0.25">
      <c r="A547" s="1" t="s">
        <v>1825</v>
      </c>
      <c r="B547" s="1" t="s">
        <v>2930</v>
      </c>
      <c r="C547" s="14" t="str">
        <f t="shared" si="24"/>
        <v>Mr.</v>
      </c>
      <c r="D547" s="7" t="str">
        <f t="shared" si="25"/>
        <v>Zachary</v>
      </c>
      <c r="E547" s="7" t="str">
        <f t="shared" si="26"/>
        <v>Meineke</v>
      </c>
    </row>
    <row r="548" spans="1:5" ht="15.75" x14ac:dyDescent="0.25">
      <c r="A548" s="1" t="s">
        <v>1824</v>
      </c>
      <c r="B548" s="1" t="s">
        <v>2931</v>
      </c>
      <c r="C548" s="14" t="str">
        <f t="shared" si="24"/>
        <v>Ms.</v>
      </c>
      <c r="D548" s="7" t="str">
        <f t="shared" si="25"/>
        <v>Johannah</v>
      </c>
      <c r="E548" s="7" t="str">
        <f t="shared" si="26"/>
        <v>Ludington</v>
      </c>
    </row>
    <row r="549" spans="1:5" ht="15.75" x14ac:dyDescent="0.25">
      <c r="A549" s="1" t="s">
        <v>1823</v>
      </c>
      <c r="B549" s="1" t="s">
        <v>2932</v>
      </c>
      <c r="C549" s="14" t="str">
        <f t="shared" si="24"/>
        <v>Mr.</v>
      </c>
      <c r="D549" s="7" t="str">
        <f t="shared" si="25"/>
        <v>Ryan A</v>
      </c>
      <c r="E549" s="7" t="str">
        <f t="shared" si="26"/>
        <v>Perrich</v>
      </c>
    </row>
    <row r="550" spans="1:5" ht="15.75" x14ac:dyDescent="0.25">
      <c r="A550" s="1" t="s">
        <v>1822</v>
      </c>
      <c r="B550" s="1" t="s">
        <v>2933</v>
      </c>
      <c r="C550" s="14" t="str">
        <f t="shared" si="24"/>
        <v>Mr.</v>
      </c>
      <c r="D550" s="7" t="str">
        <f t="shared" si="25"/>
        <v>Andres Sr.</v>
      </c>
      <c r="E550" s="7" t="str">
        <f t="shared" si="26"/>
        <v>Cervantes</v>
      </c>
    </row>
    <row r="551" spans="1:5" ht="15.75" x14ac:dyDescent="0.25">
      <c r="A551" s="1" t="s">
        <v>1821</v>
      </c>
      <c r="B551" s="1" t="s">
        <v>2934</v>
      </c>
      <c r="C551" s="14" t="str">
        <f t="shared" si="24"/>
        <v>Mr.</v>
      </c>
      <c r="D551" s="7" t="str">
        <f t="shared" si="25"/>
        <v>Bryan</v>
      </c>
      <c r="E551" s="7" t="str">
        <f t="shared" si="26"/>
        <v>Andrews</v>
      </c>
    </row>
    <row r="552" spans="1:5" ht="15.75" x14ac:dyDescent="0.25">
      <c r="A552" s="1" t="s">
        <v>1820</v>
      </c>
      <c r="B552" s="1" t="s">
        <v>2935</v>
      </c>
      <c r="C552" s="14" t="str">
        <f t="shared" si="24"/>
        <v>Ms.</v>
      </c>
      <c r="D552" s="7" t="str">
        <f t="shared" si="25"/>
        <v>Lizette</v>
      </c>
      <c r="E552" s="7" t="str">
        <f t="shared" si="26"/>
        <v>Ruvalcaba</v>
      </c>
    </row>
    <row r="553" spans="1:5" ht="15.75" x14ac:dyDescent="0.25">
      <c r="A553" s="1" t="s">
        <v>1819</v>
      </c>
      <c r="B553" s="1" t="s">
        <v>2936</v>
      </c>
      <c r="C553" s="14" t="str">
        <f t="shared" si="24"/>
        <v>Mr.</v>
      </c>
      <c r="D553" s="7" t="str">
        <f t="shared" si="25"/>
        <v>Don</v>
      </c>
      <c r="E553" s="7" t="str">
        <f t="shared" si="26"/>
        <v>King</v>
      </c>
    </row>
    <row r="554" spans="1:5" ht="15.75" x14ac:dyDescent="0.25">
      <c r="A554" s="1" t="s">
        <v>1818</v>
      </c>
      <c r="B554" s="1" t="s">
        <v>2937</v>
      </c>
      <c r="C554" s="14" t="str">
        <f t="shared" si="24"/>
        <v>Mr.</v>
      </c>
      <c r="D554" s="7" t="str">
        <f t="shared" si="25"/>
        <v>Jeb</v>
      </c>
      <c r="E554" s="7" t="str">
        <f t="shared" si="26"/>
        <v>Stone</v>
      </c>
    </row>
    <row r="555" spans="1:5" ht="15.75" x14ac:dyDescent="0.25">
      <c r="A555" s="1" t="s">
        <v>1817</v>
      </c>
      <c r="B555" s="1" t="s">
        <v>2938</v>
      </c>
      <c r="C555" s="14" t="str">
        <f t="shared" si="24"/>
        <v>Ms.</v>
      </c>
      <c r="D555" s="7" t="str">
        <f t="shared" si="25"/>
        <v>Amy R.</v>
      </c>
      <c r="E555" s="7" t="str">
        <f t="shared" si="26"/>
        <v>Campbell</v>
      </c>
    </row>
    <row r="556" spans="1:5" ht="15.75" x14ac:dyDescent="0.25">
      <c r="A556" s="1" t="s">
        <v>1816</v>
      </c>
      <c r="B556" s="1" t="s">
        <v>2939</v>
      </c>
      <c r="C556" s="14" t="str">
        <f t="shared" si="24"/>
        <v>Mr.</v>
      </c>
      <c r="D556" s="7" t="str">
        <f t="shared" si="25"/>
        <v>Brian</v>
      </c>
      <c r="E556" s="7" t="str">
        <f t="shared" si="26"/>
        <v>Asher</v>
      </c>
    </row>
    <row r="557" spans="1:5" ht="15.75" x14ac:dyDescent="0.25">
      <c r="A557" s="1" t="s">
        <v>1815</v>
      </c>
      <c r="B557" s="1" t="s">
        <v>2940</v>
      </c>
      <c r="C557" s="14" t="str">
        <f t="shared" si="24"/>
        <v>Mr.</v>
      </c>
      <c r="D557" s="7" t="str">
        <f t="shared" si="25"/>
        <v>Mike G</v>
      </c>
      <c r="E557" s="7" t="str">
        <f t="shared" si="26"/>
        <v>Mazzotta</v>
      </c>
    </row>
    <row r="558" spans="1:5" ht="15.75" x14ac:dyDescent="0.25">
      <c r="A558" s="1" t="s">
        <v>1814</v>
      </c>
      <c r="B558" s="1" t="s">
        <v>2941</v>
      </c>
      <c r="C558" s="14" t="str">
        <f t="shared" si="24"/>
        <v>Ms.</v>
      </c>
      <c r="D558" s="7" t="str">
        <f t="shared" si="25"/>
        <v>Simonezitrone Sr.</v>
      </c>
      <c r="E558" s="7" t="str">
        <f t="shared" si="26"/>
        <v>Huttl</v>
      </c>
    </row>
    <row r="559" spans="1:5" ht="15.75" x14ac:dyDescent="0.25">
      <c r="A559" s="1" t="s">
        <v>1813</v>
      </c>
      <c r="B559" s="1" t="s">
        <v>2942</v>
      </c>
      <c r="C559" s="14" t="str">
        <f t="shared" si="24"/>
        <v>Mr.</v>
      </c>
      <c r="D559" s="7" t="str">
        <f t="shared" si="25"/>
        <v>Nicholas</v>
      </c>
      <c r="E559" s="7" t="str">
        <f t="shared" si="26"/>
        <v>Ferron</v>
      </c>
    </row>
    <row r="560" spans="1:5" ht="15.75" x14ac:dyDescent="0.25">
      <c r="A560" s="1" t="s">
        <v>1812</v>
      </c>
      <c r="B560" s="1" t="s">
        <v>2943</v>
      </c>
      <c r="C560" s="14" t="str">
        <f t="shared" si="24"/>
        <v>Ms.</v>
      </c>
      <c r="D560" s="7" t="str">
        <f t="shared" si="25"/>
        <v>Angela M</v>
      </c>
      <c r="E560" s="7" t="str">
        <f t="shared" si="26"/>
        <v>Colarusso</v>
      </c>
    </row>
    <row r="561" spans="1:5" ht="15.75" x14ac:dyDescent="0.25">
      <c r="A561" s="1" t="s">
        <v>1811</v>
      </c>
      <c r="B561" s="1" t="s">
        <v>2944</v>
      </c>
      <c r="C561" s="14" t="str">
        <f t="shared" si="24"/>
        <v>Mr.</v>
      </c>
      <c r="D561" s="7" t="str">
        <f t="shared" si="25"/>
        <v>Oz</v>
      </c>
      <c r="E561" s="7" t="str">
        <f t="shared" si="26"/>
        <v>Pearlman</v>
      </c>
    </row>
    <row r="562" spans="1:5" ht="15.75" x14ac:dyDescent="0.25">
      <c r="A562" s="1" t="s">
        <v>1810</v>
      </c>
      <c r="B562" s="1" t="s">
        <v>2945</v>
      </c>
      <c r="C562" s="14" t="str">
        <f t="shared" si="24"/>
        <v>Ms.</v>
      </c>
      <c r="D562" s="7" t="str">
        <f t="shared" si="25"/>
        <v>Erin M.</v>
      </c>
      <c r="E562" s="7" t="str">
        <f t="shared" si="26"/>
        <v>O'Mara</v>
      </c>
    </row>
    <row r="563" spans="1:5" ht="15.75" x14ac:dyDescent="0.25">
      <c r="A563" s="1" t="s">
        <v>1809</v>
      </c>
      <c r="B563" s="1" t="s">
        <v>2946</v>
      </c>
      <c r="C563" s="14" t="str">
        <f t="shared" si="24"/>
        <v>Mr.</v>
      </c>
      <c r="D563" s="7" t="str">
        <f t="shared" si="25"/>
        <v>Bobby E.</v>
      </c>
      <c r="E563" s="7" t="str">
        <f t="shared" si="26"/>
        <v>Niska</v>
      </c>
    </row>
    <row r="564" spans="1:5" ht="15.75" x14ac:dyDescent="0.25">
      <c r="A564" s="1" t="s">
        <v>1808</v>
      </c>
      <c r="B564" s="1" t="s">
        <v>2947</v>
      </c>
      <c r="C564" s="14" t="str">
        <f t="shared" si="24"/>
        <v>Mr.</v>
      </c>
      <c r="D564" s="7" t="str">
        <f t="shared" si="25"/>
        <v>Daniel P.</v>
      </c>
      <c r="E564" s="7" t="str">
        <f t="shared" si="26"/>
        <v>Schlich</v>
      </c>
    </row>
    <row r="565" spans="1:5" ht="15.75" x14ac:dyDescent="0.25">
      <c r="A565" s="1" t="s">
        <v>1807</v>
      </c>
      <c r="B565" s="1" t="s">
        <v>2948</v>
      </c>
      <c r="C565" s="14" t="str">
        <f t="shared" si="24"/>
        <v>Ms.</v>
      </c>
      <c r="D565" s="7" t="str">
        <f t="shared" si="25"/>
        <v>Marie E.</v>
      </c>
      <c r="E565" s="7" t="str">
        <f t="shared" si="26"/>
        <v>Zidek</v>
      </c>
    </row>
    <row r="566" spans="1:5" ht="15.75" x14ac:dyDescent="0.25">
      <c r="A566" s="1" t="s">
        <v>1806</v>
      </c>
      <c r="B566" s="1" t="s">
        <v>2949</v>
      </c>
      <c r="C566" s="14" t="str">
        <f t="shared" si="24"/>
        <v>Mrs.</v>
      </c>
      <c r="D566" s="7" t="str">
        <f t="shared" si="25"/>
        <v>Katie</v>
      </c>
      <c r="E566" s="7" t="str">
        <f t="shared" si="26"/>
        <v>Ellgass</v>
      </c>
    </row>
    <row r="567" spans="1:5" ht="15.75" x14ac:dyDescent="0.25">
      <c r="A567" s="1" t="s">
        <v>1805</v>
      </c>
      <c r="B567" s="1" t="s">
        <v>2950</v>
      </c>
      <c r="C567" s="14" t="str">
        <f t="shared" si="24"/>
        <v>Mr.</v>
      </c>
      <c r="D567" s="7" t="str">
        <f t="shared" si="25"/>
        <v>Eric D</v>
      </c>
      <c r="E567" s="7" t="str">
        <f t="shared" si="26"/>
        <v>Lowe</v>
      </c>
    </row>
    <row r="568" spans="1:5" ht="15.75" x14ac:dyDescent="0.25">
      <c r="A568" s="1" t="s">
        <v>1804</v>
      </c>
      <c r="B568" s="1" t="s">
        <v>2951</v>
      </c>
      <c r="C568" s="14" t="str">
        <f t="shared" si="24"/>
        <v>Ms.</v>
      </c>
      <c r="D568" s="7" t="str">
        <f t="shared" si="25"/>
        <v>Tara</v>
      </c>
      <c r="E568" s="7" t="str">
        <f t="shared" si="26"/>
        <v>Malone</v>
      </c>
    </row>
    <row r="569" spans="1:5" ht="15.75" x14ac:dyDescent="0.25">
      <c r="A569" s="1" t="s">
        <v>1803</v>
      </c>
      <c r="B569" s="1" t="s">
        <v>2952</v>
      </c>
      <c r="C569" s="14" t="str">
        <f t="shared" si="24"/>
        <v>Ms.</v>
      </c>
      <c r="D569" s="7" t="str">
        <f t="shared" si="25"/>
        <v>Haley L</v>
      </c>
      <c r="E569" s="7" t="str">
        <f t="shared" si="26"/>
        <v>Dumke</v>
      </c>
    </row>
    <row r="570" spans="1:5" ht="15.75" x14ac:dyDescent="0.25">
      <c r="A570" s="1" t="s">
        <v>1802</v>
      </c>
      <c r="B570" s="1" t="s">
        <v>2953</v>
      </c>
      <c r="C570" s="14" t="str">
        <f t="shared" si="24"/>
        <v>Ms.</v>
      </c>
      <c r="D570" s="7" t="str">
        <f t="shared" si="25"/>
        <v>Kayla B.</v>
      </c>
      <c r="E570" s="7" t="str">
        <f t="shared" si="26"/>
        <v>Strong</v>
      </c>
    </row>
    <row r="571" spans="1:5" ht="15.75" x14ac:dyDescent="0.25">
      <c r="A571" s="1" t="s">
        <v>1801</v>
      </c>
      <c r="B571" s="1" t="s">
        <v>2954</v>
      </c>
      <c r="C571" s="14" t="str">
        <f t="shared" si="24"/>
        <v>Mr.</v>
      </c>
      <c r="D571" s="7" t="str">
        <f t="shared" si="25"/>
        <v>Mark D.</v>
      </c>
      <c r="E571" s="7" t="str">
        <f t="shared" si="26"/>
        <v>Ferguson</v>
      </c>
    </row>
    <row r="572" spans="1:5" ht="15.75" x14ac:dyDescent="0.25">
      <c r="A572" s="1" t="s">
        <v>1800</v>
      </c>
      <c r="B572" s="1" t="s">
        <v>2955</v>
      </c>
      <c r="C572" s="14" t="str">
        <f t="shared" si="24"/>
        <v>Mr.</v>
      </c>
      <c r="D572" s="7" t="str">
        <f t="shared" si="25"/>
        <v>Patrick J.</v>
      </c>
      <c r="E572" s="7" t="str">
        <f t="shared" si="26"/>
        <v>Klein</v>
      </c>
    </row>
    <row r="573" spans="1:5" ht="15.75" x14ac:dyDescent="0.25">
      <c r="A573" s="1" t="s">
        <v>1799</v>
      </c>
      <c r="B573" s="1" t="s">
        <v>2956</v>
      </c>
      <c r="C573" s="14" t="str">
        <f t="shared" si="24"/>
        <v>Mr.</v>
      </c>
      <c r="D573" s="7" t="str">
        <f t="shared" si="25"/>
        <v>Alejandro</v>
      </c>
      <c r="E573" s="7" t="str">
        <f t="shared" si="26"/>
        <v>Eusebio</v>
      </c>
    </row>
    <row r="574" spans="1:5" ht="15.75" x14ac:dyDescent="0.25">
      <c r="A574" s="1" t="s">
        <v>1798</v>
      </c>
      <c r="B574" s="1" t="s">
        <v>2957</v>
      </c>
      <c r="C574" s="14" t="str">
        <f t="shared" si="24"/>
        <v>Mrs.</v>
      </c>
      <c r="D574" s="7" t="str">
        <f t="shared" si="25"/>
        <v>Beth A</v>
      </c>
      <c r="E574" s="7" t="str">
        <f t="shared" si="26"/>
        <v>Szolosi</v>
      </c>
    </row>
    <row r="575" spans="1:5" ht="15.75" x14ac:dyDescent="0.25">
      <c r="A575" s="1" t="s">
        <v>1797</v>
      </c>
      <c r="B575" s="1" t="s">
        <v>2958</v>
      </c>
      <c r="C575" s="14" t="str">
        <f t="shared" si="24"/>
        <v>Mr.</v>
      </c>
      <c r="D575" s="7" t="str">
        <f t="shared" si="25"/>
        <v>Jason R</v>
      </c>
      <c r="E575" s="7" t="str">
        <f t="shared" si="26"/>
        <v>Butler</v>
      </c>
    </row>
    <row r="576" spans="1:5" ht="15.75" x14ac:dyDescent="0.25">
      <c r="A576" s="1" t="s">
        <v>1796</v>
      </c>
      <c r="B576" s="1" t="s">
        <v>2959</v>
      </c>
      <c r="C576" s="14" t="str">
        <f t="shared" si="24"/>
        <v>Mr.</v>
      </c>
      <c r="D576" s="7" t="str">
        <f t="shared" si="25"/>
        <v>Yoshinori</v>
      </c>
      <c r="E576" s="7" t="str">
        <f t="shared" si="26"/>
        <v>Fukuchi</v>
      </c>
    </row>
    <row r="577" spans="1:5" ht="15.75" x14ac:dyDescent="0.25">
      <c r="A577" s="1" t="s">
        <v>1795</v>
      </c>
      <c r="B577" s="1" t="s">
        <v>2960</v>
      </c>
      <c r="C577" s="14" t="str">
        <f t="shared" si="24"/>
        <v>Ms.</v>
      </c>
      <c r="D577" s="7" t="str">
        <f t="shared" si="25"/>
        <v>Adrienne G.</v>
      </c>
      <c r="E577" s="7" t="str">
        <f t="shared" si="26"/>
        <v>Drucker</v>
      </c>
    </row>
    <row r="578" spans="1:5" ht="15.75" x14ac:dyDescent="0.25">
      <c r="A578" s="1" t="s">
        <v>1794</v>
      </c>
      <c r="B578" s="1" t="s">
        <v>2961</v>
      </c>
      <c r="C578" s="14" t="str">
        <f t="shared" si="24"/>
        <v>Mrs.</v>
      </c>
      <c r="D578" s="7" t="str">
        <f t="shared" si="25"/>
        <v>Meredith</v>
      </c>
      <c r="E578" s="7" t="str">
        <f t="shared" si="26"/>
        <v>Aziz</v>
      </c>
    </row>
    <row r="579" spans="1:5" ht="15.75" x14ac:dyDescent="0.25">
      <c r="A579" s="1" t="s">
        <v>1793</v>
      </c>
      <c r="B579" s="1" t="s">
        <v>2962</v>
      </c>
      <c r="C579" s="14" t="str">
        <f t="shared" ref="C579:C642" si="27">LEFT(TRIM(MID(B579, FIND(",", B579)+1, 100)), FIND(" ", TRIM(MID(B579, FIND(",", B579)+1, 100)))-1)</f>
        <v>Mr.</v>
      </c>
      <c r="D579" s="7" t="str">
        <f t="shared" ref="D579:D642" si="28">TRIM(RIGHT(TRIM(MID(B579, FIND(",", B579)+1, 99)),
     LEN(TRIM(MID(B579, FIND(",", B579)+1, 99))) -
     FIND(" ", TRIM(MID(B579, FIND(",", B579)+1, 99)))))</f>
        <v>Junyong</v>
      </c>
      <c r="E579" s="7" t="str">
        <f t="shared" ref="E579:E642" si="29">LEFT(TRIM(B579), FIND(", ", TRIM(B579) &amp; " ") - 1)</f>
        <v>Pak</v>
      </c>
    </row>
    <row r="580" spans="1:5" ht="15.75" x14ac:dyDescent="0.25">
      <c r="A580" s="1" t="s">
        <v>1792</v>
      </c>
      <c r="B580" s="1" t="s">
        <v>2963</v>
      </c>
      <c r="C580" s="14" t="str">
        <f t="shared" si="27"/>
        <v>Ms.</v>
      </c>
      <c r="D580" s="7" t="str">
        <f t="shared" si="28"/>
        <v>Kristen A.</v>
      </c>
      <c r="E580" s="7" t="str">
        <f t="shared" si="29"/>
        <v>Kieta</v>
      </c>
    </row>
    <row r="581" spans="1:5" ht="15.75" x14ac:dyDescent="0.25">
      <c r="A581" s="1" t="s">
        <v>1791</v>
      </c>
      <c r="B581" s="1" t="s">
        <v>2964</v>
      </c>
      <c r="C581" s="14" t="str">
        <f t="shared" si="27"/>
        <v>Ms.</v>
      </c>
      <c r="D581" s="7" t="str">
        <f t="shared" si="28"/>
        <v>Maria I.</v>
      </c>
      <c r="E581" s="7" t="str">
        <f t="shared" si="29"/>
        <v>Velez</v>
      </c>
    </row>
    <row r="582" spans="1:5" ht="15.75" x14ac:dyDescent="0.25">
      <c r="A582" s="1" t="s">
        <v>1790</v>
      </c>
      <c r="B582" s="1" t="s">
        <v>2965</v>
      </c>
      <c r="C582" s="14" t="str">
        <f t="shared" si="27"/>
        <v>Mr.</v>
      </c>
      <c r="D582" s="7" t="str">
        <f t="shared" si="28"/>
        <v>Jonathan</v>
      </c>
      <c r="E582" s="7" t="str">
        <f t="shared" si="29"/>
        <v>Bussiere</v>
      </c>
    </row>
    <row r="583" spans="1:5" ht="15.75" x14ac:dyDescent="0.25">
      <c r="A583" s="1" t="s">
        <v>1789</v>
      </c>
      <c r="B583" s="1" t="s">
        <v>2966</v>
      </c>
      <c r="C583" s="14" t="str">
        <f t="shared" si="27"/>
        <v>Mr.</v>
      </c>
      <c r="D583" s="7" t="str">
        <f t="shared" si="28"/>
        <v>Phil</v>
      </c>
      <c r="E583" s="7" t="str">
        <f t="shared" si="29"/>
        <v>McCartney</v>
      </c>
    </row>
    <row r="584" spans="1:5" ht="15.75" x14ac:dyDescent="0.25">
      <c r="A584" s="1" t="s">
        <v>1788</v>
      </c>
      <c r="B584" s="1" t="s">
        <v>2967</v>
      </c>
      <c r="C584" s="14" t="str">
        <f t="shared" si="27"/>
        <v>Ms.</v>
      </c>
      <c r="D584" s="7" t="str">
        <f t="shared" si="28"/>
        <v>Benjamina C</v>
      </c>
      <c r="E584" s="7" t="str">
        <f t="shared" si="29"/>
        <v>Bambauer</v>
      </c>
    </row>
    <row r="585" spans="1:5" ht="15.75" x14ac:dyDescent="0.25">
      <c r="A585" s="1" t="s">
        <v>1787</v>
      </c>
      <c r="B585" s="1" t="s">
        <v>2968</v>
      </c>
      <c r="C585" s="14" t="str">
        <f t="shared" si="27"/>
        <v>Mr.</v>
      </c>
      <c r="D585" s="7" t="str">
        <f t="shared" si="28"/>
        <v>Christopher</v>
      </c>
      <c r="E585" s="7" t="str">
        <f t="shared" si="29"/>
        <v>Mertz</v>
      </c>
    </row>
    <row r="586" spans="1:5" ht="15.75" x14ac:dyDescent="0.25">
      <c r="A586" s="1" t="s">
        <v>1786</v>
      </c>
      <c r="B586" s="1" t="s">
        <v>2969</v>
      </c>
      <c r="C586" s="14" t="str">
        <f t="shared" si="27"/>
        <v>Ms.</v>
      </c>
      <c r="D586" s="7" t="str">
        <f t="shared" si="28"/>
        <v>Alison B</v>
      </c>
      <c r="E586" s="7" t="str">
        <f t="shared" si="29"/>
        <v>Mason</v>
      </c>
    </row>
    <row r="587" spans="1:5" ht="15.75" x14ac:dyDescent="0.25">
      <c r="A587" s="1" t="s">
        <v>1785</v>
      </c>
      <c r="B587" s="1" t="s">
        <v>2970</v>
      </c>
      <c r="C587" s="14" t="str">
        <f t="shared" si="27"/>
        <v>Ms.</v>
      </c>
      <c r="D587" s="7" t="str">
        <f t="shared" si="28"/>
        <v>Caroline</v>
      </c>
      <c r="E587" s="7" t="str">
        <f t="shared" si="29"/>
        <v>Rotich</v>
      </c>
    </row>
    <row r="588" spans="1:5" ht="15.75" x14ac:dyDescent="0.25">
      <c r="A588" s="1" t="s">
        <v>1784</v>
      </c>
      <c r="B588" s="1" t="s">
        <v>2971</v>
      </c>
      <c r="C588" s="14" t="str">
        <f t="shared" si="27"/>
        <v>Ms.</v>
      </c>
      <c r="D588" s="7" t="str">
        <f t="shared" si="28"/>
        <v>Alexis N</v>
      </c>
      <c r="E588" s="7" t="str">
        <f t="shared" si="29"/>
        <v>Fetzer</v>
      </c>
    </row>
    <row r="589" spans="1:5" ht="15.75" x14ac:dyDescent="0.25">
      <c r="A589" s="1" t="s">
        <v>1783</v>
      </c>
      <c r="B589" s="1" t="s">
        <v>2972</v>
      </c>
      <c r="C589" s="14" t="str">
        <f t="shared" si="27"/>
        <v>Ms.</v>
      </c>
      <c r="D589" s="7" t="str">
        <f t="shared" si="28"/>
        <v>Shanda L</v>
      </c>
      <c r="E589" s="7" t="str">
        <f t="shared" si="29"/>
        <v>Mattis</v>
      </c>
    </row>
    <row r="590" spans="1:5" ht="15.75" x14ac:dyDescent="0.25">
      <c r="A590" s="1" t="s">
        <v>1782</v>
      </c>
      <c r="B590" s="1" t="s">
        <v>2973</v>
      </c>
      <c r="C590" s="14" t="str">
        <f t="shared" si="27"/>
        <v>Mrs.</v>
      </c>
      <c r="D590" s="7" t="str">
        <f t="shared" si="28"/>
        <v>Lacey</v>
      </c>
      <c r="E590" s="7" t="str">
        <f t="shared" si="29"/>
        <v>Cochran</v>
      </c>
    </row>
    <row r="591" spans="1:5" ht="15.75" x14ac:dyDescent="0.25">
      <c r="A591" s="1" t="s">
        <v>1781</v>
      </c>
      <c r="B591" s="1" t="s">
        <v>2974</v>
      </c>
      <c r="C591" s="14" t="str">
        <f t="shared" si="27"/>
        <v>Ms.</v>
      </c>
      <c r="D591" s="7" t="str">
        <f t="shared" si="28"/>
        <v>Laurette</v>
      </c>
      <c r="E591" s="7" t="str">
        <f t="shared" si="29"/>
        <v>Balinsky</v>
      </c>
    </row>
    <row r="592" spans="1:5" ht="15.75" x14ac:dyDescent="0.25">
      <c r="A592" s="1" t="s">
        <v>1780</v>
      </c>
      <c r="B592" s="1" t="s">
        <v>2975</v>
      </c>
      <c r="C592" s="14" t="str">
        <f t="shared" si="27"/>
        <v>Mr.</v>
      </c>
      <c r="D592" s="7" t="str">
        <f t="shared" si="28"/>
        <v>Jason</v>
      </c>
      <c r="E592" s="7" t="str">
        <f t="shared" si="29"/>
        <v>Reilly</v>
      </c>
    </row>
    <row r="593" spans="1:5" ht="15.75" x14ac:dyDescent="0.25">
      <c r="A593" s="1" t="s">
        <v>1779</v>
      </c>
      <c r="B593" s="1" t="s">
        <v>2976</v>
      </c>
      <c r="C593" s="14" t="str">
        <f t="shared" si="27"/>
        <v>Ms.</v>
      </c>
      <c r="D593" s="7" t="str">
        <f t="shared" si="28"/>
        <v>Mary</v>
      </c>
      <c r="E593" s="7" t="str">
        <f t="shared" si="29"/>
        <v>Johnson</v>
      </c>
    </row>
    <row r="594" spans="1:5" ht="15.75" x14ac:dyDescent="0.25">
      <c r="A594" s="1" t="s">
        <v>1778</v>
      </c>
      <c r="B594" s="1" t="s">
        <v>2977</v>
      </c>
      <c r="C594" s="14" t="str">
        <f t="shared" si="27"/>
        <v>Ms.</v>
      </c>
      <c r="D594" s="7" t="str">
        <f t="shared" si="28"/>
        <v>Kati A</v>
      </c>
      <c r="E594" s="7" t="str">
        <f t="shared" si="29"/>
        <v>Petry</v>
      </c>
    </row>
    <row r="595" spans="1:5" ht="15.75" x14ac:dyDescent="0.25">
      <c r="A595" s="1" t="s">
        <v>1777</v>
      </c>
      <c r="B595" s="1" t="s">
        <v>2978</v>
      </c>
      <c r="C595" s="14" t="str">
        <f t="shared" si="27"/>
        <v>Mrs.</v>
      </c>
      <c r="D595" s="7" t="str">
        <f t="shared" si="28"/>
        <v>Kelly J</v>
      </c>
      <c r="E595" s="7" t="str">
        <f t="shared" si="29"/>
        <v>Laleman</v>
      </c>
    </row>
    <row r="596" spans="1:5" ht="15.75" x14ac:dyDescent="0.25">
      <c r="A596" s="1" t="s">
        <v>1776</v>
      </c>
      <c r="B596" s="1" t="s">
        <v>2979</v>
      </c>
      <c r="C596" s="14" t="str">
        <f t="shared" si="27"/>
        <v>Ms.</v>
      </c>
      <c r="D596" s="7" t="str">
        <f t="shared" si="28"/>
        <v>Greer D</v>
      </c>
      <c r="E596" s="7" t="str">
        <f t="shared" si="29"/>
        <v>Colby</v>
      </c>
    </row>
    <row r="597" spans="1:5" ht="15.75" x14ac:dyDescent="0.25">
      <c r="A597" s="1" t="s">
        <v>1775</v>
      </c>
      <c r="B597" s="1" t="s">
        <v>2980</v>
      </c>
      <c r="C597" s="14" t="str">
        <f t="shared" si="27"/>
        <v>Mr.</v>
      </c>
      <c r="D597" s="7" t="str">
        <f t="shared" si="28"/>
        <v>Brent</v>
      </c>
      <c r="E597" s="7" t="str">
        <f t="shared" si="29"/>
        <v>Wathke</v>
      </c>
    </row>
    <row r="598" spans="1:5" ht="15.75" x14ac:dyDescent="0.25">
      <c r="A598" s="1" t="s">
        <v>1774</v>
      </c>
      <c r="B598" s="1" t="s">
        <v>2981</v>
      </c>
      <c r="C598" s="14" t="str">
        <f t="shared" si="27"/>
        <v>Mr.</v>
      </c>
      <c r="D598" s="7" t="str">
        <f t="shared" si="28"/>
        <v>Eugene M</v>
      </c>
      <c r="E598" s="7" t="str">
        <f t="shared" si="29"/>
        <v>Daly</v>
      </c>
    </row>
    <row r="599" spans="1:5" ht="15.75" x14ac:dyDescent="0.25">
      <c r="A599" s="1" t="s">
        <v>1773</v>
      </c>
      <c r="B599" s="1" t="s">
        <v>2982</v>
      </c>
      <c r="C599" s="14" t="str">
        <f t="shared" si="27"/>
        <v>Ms.</v>
      </c>
      <c r="D599" s="7" t="str">
        <f t="shared" si="28"/>
        <v>Erin D</v>
      </c>
      <c r="E599" s="7" t="str">
        <f t="shared" si="29"/>
        <v>Dillon</v>
      </c>
    </row>
    <row r="600" spans="1:5" ht="15.75" x14ac:dyDescent="0.25">
      <c r="A600" s="1" t="s">
        <v>1772</v>
      </c>
      <c r="B600" s="1" t="s">
        <v>2983</v>
      </c>
      <c r="C600" s="14" t="str">
        <f t="shared" si="27"/>
        <v>Ms.</v>
      </c>
      <c r="D600" s="7" t="str">
        <f t="shared" si="28"/>
        <v>Kamilla</v>
      </c>
      <c r="E600" s="7" t="str">
        <f t="shared" si="29"/>
        <v>Pontes</v>
      </c>
    </row>
    <row r="601" spans="1:5" ht="15.75" x14ac:dyDescent="0.25">
      <c r="A601" s="1" t="s">
        <v>1771</v>
      </c>
      <c r="B601" s="1" t="s">
        <v>2984</v>
      </c>
      <c r="C601" s="14" t="str">
        <f t="shared" si="27"/>
        <v>Mr.</v>
      </c>
      <c r="D601" s="7" t="str">
        <f t="shared" si="28"/>
        <v>Wayne I.</v>
      </c>
      <c r="E601" s="7" t="str">
        <f t="shared" si="29"/>
        <v>Spies</v>
      </c>
    </row>
    <row r="602" spans="1:5" ht="15.75" x14ac:dyDescent="0.25">
      <c r="A602" s="1" t="s">
        <v>1770</v>
      </c>
      <c r="B602" s="1" t="s">
        <v>2985</v>
      </c>
      <c r="C602" s="14" t="str">
        <f t="shared" si="27"/>
        <v>Ms.</v>
      </c>
      <c r="D602" s="7" t="str">
        <f t="shared" si="28"/>
        <v>Tracy L</v>
      </c>
      <c r="E602" s="7" t="str">
        <f t="shared" si="29"/>
        <v>Greig</v>
      </c>
    </row>
    <row r="603" spans="1:5" ht="15.75" x14ac:dyDescent="0.25">
      <c r="A603" s="1" t="s">
        <v>1769</v>
      </c>
      <c r="B603" s="1" t="s">
        <v>2986</v>
      </c>
      <c r="C603" s="14" t="str">
        <f t="shared" si="27"/>
        <v>Mrs.</v>
      </c>
      <c r="D603" s="7" t="str">
        <f t="shared" si="28"/>
        <v>Heather</v>
      </c>
      <c r="E603" s="7" t="str">
        <f t="shared" si="29"/>
        <v>Scott</v>
      </c>
    </row>
    <row r="604" spans="1:5" ht="15.75" x14ac:dyDescent="0.25">
      <c r="A604" s="1" t="s">
        <v>1768</v>
      </c>
      <c r="B604" s="1" t="s">
        <v>2987</v>
      </c>
      <c r="C604" s="14" t="str">
        <f t="shared" si="27"/>
        <v>Mrs.</v>
      </c>
      <c r="D604" s="7" t="str">
        <f t="shared" si="28"/>
        <v>Megan C</v>
      </c>
      <c r="E604" s="7" t="str">
        <f t="shared" si="29"/>
        <v>Erlandson</v>
      </c>
    </row>
    <row r="605" spans="1:5" ht="15.75" x14ac:dyDescent="0.25">
      <c r="A605" s="1" t="s">
        <v>1767</v>
      </c>
      <c r="B605" s="1" t="s">
        <v>2988</v>
      </c>
      <c r="C605" s="14" t="str">
        <f t="shared" si="27"/>
        <v>Mr.</v>
      </c>
      <c r="D605" s="7" t="str">
        <f t="shared" si="28"/>
        <v>Jonathan</v>
      </c>
      <c r="E605" s="7" t="str">
        <f t="shared" si="29"/>
        <v>Autrey</v>
      </c>
    </row>
    <row r="606" spans="1:5" ht="15.75" x14ac:dyDescent="0.25">
      <c r="A606" s="1" t="s">
        <v>1766</v>
      </c>
      <c r="B606" s="1" t="s">
        <v>2989</v>
      </c>
      <c r="C606" s="14" t="str">
        <f t="shared" si="27"/>
        <v>Mr.</v>
      </c>
      <c r="D606" s="7" t="str">
        <f t="shared" si="28"/>
        <v>Greg D.</v>
      </c>
      <c r="E606" s="7" t="str">
        <f t="shared" si="29"/>
        <v>Alleman</v>
      </c>
    </row>
    <row r="607" spans="1:5" ht="15.75" x14ac:dyDescent="0.25">
      <c r="A607" s="1" t="s">
        <v>1765</v>
      </c>
      <c r="B607" s="1" t="s">
        <v>2990</v>
      </c>
      <c r="C607" s="14" t="str">
        <f t="shared" si="27"/>
        <v>Mr.</v>
      </c>
      <c r="D607" s="7" t="str">
        <f t="shared" si="28"/>
        <v>Steven L.</v>
      </c>
      <c r="E607" s="7" t="str">
        <f t="shared" si="29"/>
        <v>Michalski</v>
      </c>
    </row>
    <row r="608" spans="1:5" ht="15.75" x14ac:dyDescent="0.25">
      <c r="A608" s="1" t="s">
        <v>1764</v>
      </c>
      <c r="B608" s="1" t="s">
        <v>2991</v>
      </c>
      <c r="C608" s="14" t="str">
        <f t="shared" si="27"/>
        <v>Mr.</v>
      </c>
      <c r="D608" s="7" t="str">
        <f t="shared" si="28"/>
        <v>Gianfilippo</v>
      </c>
      <c r="E608" s="7" t="str">
        <f t="shared" si="29"/>
        <v>Grillo</v>
      </c>
    </row>
    <row r="609" spans="1:5" ht="15.75" x14ac:dyDescent="0.25">
      <c r="A609" s="1" t="s">
        <v>1763</v>
      </c>
      <c r="B609" s="1" t="s">
        <v>2992</v>
      </c>
      <c r="C609" s="14" t="str">
        <f t="shared" si="27"/>
        <v>Mr.</v>
      </c>
      <c r="D609" s="7" t="str">
        <f t="shared" si="28"/>
        <v>Hector</v>
      </c>
      <c r="E609" s="7" t="str">
        <f t="shared" si="29"/>
        <v>Coronado</v>
      </c>
    </row>
    <row r="610" spans="1:5" ht="15.75" x14ac:dyDescent="0.25">
      <c r="A610" s="1" t="s">
        <v>1762</v>
      </c>
      <c r="B610" s="1" t="s">
        <v>2993</v>
      </c>
      <c r="C610" s="14" t="str">
        <f t="shared" si="27"/>
        <v>Mr.</v>
      </c>
      <c r="D610" s="7" t="str">
        <f t="shared" si="28"/>
        <v>Mark W.</v>
      </c>
      <c r="E610" s="7" t="str">
        <f t="shared" si="29"/>
        <v>Dewine</v>
      </c>
    </row>
    <row r="611" spans="1:5" ht="15.75" x14ac:dyDescent="0.25">
      <c r="A611" s="1" t="s">
        <v>1761</v>
      </c>
      <c r="B611" s="1" t="s">
        <v>2994</v>
      </c>
      <c r="C611" s="14" t="str">
        <f t="shared" si="27"/>
        <v>Mrs.</v>
      </c>
      <c r="D611" s="7" t="str">
        <f t="shared" si="28"/>
        <v>Aubri</v>
      </c>
      <c r="E611" s="7" t="str">
        <f t="shared" si="29"/>
        <v>Carman</v>
      </c>
    </row>
    <row r="612" spans="1:5" ht="15.75" x14ac:dyDescent="0.25">
      <c r="A612" s="1" t="s">
        <v>1760</v>
      </c>
      <c r="B612" s="1" t="s">
        <v>2995</v>
      </c>
      <c r="C612" s="14" t="str">
        <f t="shared" si="27"/>
        <v>Mr.</v>
      </c>
      <c r="D612" s="7" t="str">
        <f t="shared" si="28"/>
        <v>Justin</v>
      </c>
      <c r="E612" s="7" t="str">
        <f t="shared" si="29"/>
        <v>Neems</v>
      </c>
    </row>
    <row r="613" spans="1:5" ht="15.75" x14ac:dyDescent="0.25">
      <c r="A613" s="1" t="s">
        <v>1759</v>
      </c>
      <c r="B613" s="1" t="s">
        <v>2996</v>
      </c>
      <c r="C613" s="14" t="str">
        <f t="shared" si="27"/>
        <v>Ms.</v>
      </c>
      <c r="D613" s="7" t="str">
        <f t="shared" si="28"/>
        <v>Megan A.</v>
      </c>
      <c r="E613" s="7" t="str">
        <f t="shared" si="29"/>
        <v>Pesyna</v>
      </c>
    </row>
    <row r="614" spans="1:5" ht="15.75" x14ac:dyDescent="0.25">
      <c r="A614" s="1" t="s">
        <v>1758</v>
      </c>
      <c r="B614" s="1" t="s">
        <v>2997</v>
      </c>
      <c r="C614" s="14" t="str">
        <f t="shared" si="27"/>
        <v>Ms.</v>
      </c>
      <c r="D614" s="7" t="str">
        <f t="shared" si="28"/>
        <v>Erika M.</v>
      </c>
      <c r="E614" s="7" t="str">
        <f t="shared" si="29"/>
        <v>Meling</v>
      </c>
    </row>
    <row r="615" spans="1:5" ht="15.75" x14ac:dyDescent="0.25">
      <c r="A615" s="1" t="s">
        <v>1757</v>
      </c>
      <c r="B615" s="1" t="s">
        <v>2998</v>
      </c>
      <c r="C615" s="14" t="str">
        <f t="shared" si="27"/>
        <v>Mr.</v>
      </c>
      <c r="D615" s="7" t="str">
        <f t="shared" si="28"/>
        <v>Daniel G.</v>
      </c>
      <c r="E615" s="7" t="str">
        <f t="shared" si="29"/>
        <v>Widlowski</v>
      </c>
    </row>
    <row r="616" spans="1:5" ht="15.75" x14ac:dyDescent="0.25">
      <c r="A616" s="1" t="s">
        <v>1756</v>
      </c>
      <c r="B616" s="1" t="s">
        <v>2999</v>
      </c>
      <c r="C616" s="14" t="str">
        <f t="shared" si="27"/>
        <v>Ms.</v>
      </c>
      <c r="D616" s="7" t="str">
        <f t="shared" si="28"/>
        <v>Devin C.</v>
      </c>
      <c r="E616" s="7" t="str">
        <f t="shared" si="29"/>
        <v>Nadar</v>
      </c>
    </row>
    <row r="617" spans="1:5" ht="15.75" x14ac:dyDescent="0.25">
      <c r="A617" s="1" t="s">
        <v>1755</v>
      </c>
      <c r="B617" s="1" t="s">
        <v>3000</v>
      </c>
      <c r="C617" s="14" t="str">
        <f t="shared" si="27"/>
        <v>Ms.</v>
      </c>
      <c r="D617" s="7" t="str">
        <f t="shared" si="28"/>
        <v>Louise A</v>
      </c>
      <c r="E617" s="7" t="str">
        <f t="shared" si="29"/>
        <v>Turner</v>
      </c>
    </row>
    <row r="618" spans="1:5" ht="15.75" x14ac:dyDescent="0.25">
      <c r="A618" s="1" t="s">
        <v>1754</v>
      </c>
      <c r="B618" s="1" t="s">
        <v>3001</v>
      </c>
      <c r="C618" s="14" t="str">
        <f t="shared" si="27"/>
        <v>Mrs.</v>
      </c>
      <c r="D618" s="7" t="str">
        <f t="shared" si="28"/>
        <v>Sarah</v>
      </c>
      <c r="E618" s="7" t="str">
        <f t="shared" si="29"/>
        <v>Walker</v>
      </c>
    </row>
    <row r="619" spans="1:5" ht="15.75" x14ac:dyDescent="0.25">
      <c r="A619" s="1" t="s">
        <v>1753</v>
      </c>
      <c r="B619" s="1" t="s">
        <v>3002</v>
      </c>
      <c r="C619" s="14" t="str">
        <f t="shared" si="27"/>
        <v>Ms.</v>
      </c>
      <c r="D619" s="7" t="str">
        <f t="shared" si="28"/>
        <v>Amy</v>
      </c>
      <c r="E619" s="7" t="str">
        <f t="shared" si="29"/>
        <v>Leedham</v>
      </c>
    </row>
    <row r="620" spans="1:5" ht="15.75" x14ac:dyDescent="0.25">
      <c r="A620" s="1" t="s">
        <v>1752</v>
      </c>
      <c r="B620" s="1" t="s">
        <v>3003</v>
      </c>
      <c r="C620" s="14" t="str">
        <f t="shared" si="27"/>
        <v>Ms.</v>
      </c>
      <c r="D620" s="7" t="str">
        <f t="shared" si="28"/>
        <v>Brittany L.</v>
      </c>
      <c r="E620" s="7" t="str">
        <f t="shared" si="29"/>
        <v>Haglund</v>
      </c>
    </row>
    <row r="621" spans="1:5" ht="15.75" x14ac:dyDescent="0.25">
      <c r="A621" s="1" t="s">
        <v>1751</v>
      </c>
      <c r="B621" s="1" t="s">
        <v>3004</v>
      </c>
      <c r="C621" s="14" t="str">
        <f t="shared" si="27"/>
        <v>Ms.</v>
      </c>
      <c r="D621" s="7" t="str">
        <f t="shared" si="28"/>
        <v>Jessica L</v>
      </c>
      <c r="E621" s="7" t="str">
        <f t="shared" si="29"/>
        <v>Mills</v>
      </c>
    </row>
    <row r="622" spans="1:5" ht="15.75" x14ac:dyDescent="0.25">
      <c r="A622" s="1" t="s">
        <v>1750</v>
      </c>
      <c r="B622" s="1" t="s">
        <v>3005</v>
      </c>
      <c r="C622" s="14" t="str">
        <f t="shared" si="27"/>
        <v>Mrs.</v>
      </c>
      <c r="D622" s="7" t="str">
        <f t="shared" si="28"/>
        <v>Kristina K</v>
      </c>
      <c r="E622" s="7" t="str">
        <f t="shared" si="29"/>
        <v>Drnjevich</v>
      </c>
    </row>
    <row r="623" spans="1:5" ht="15.75" x14ac:dyDescent="0.25">
      <c r="A623" s="1" t="s">
        <v>1749</v>
      </c>
      <c r="B623" s="1" t="s">
        <v>3006</v>
      </c>
      <c r="C623" s="14" t="str">
        <f t="shared" si="27"/>
        <v>Mr.</v>
      </c>
      <c r="D623" s="7" t="str">
        <f t="shared" si="28"/>
        <v>Brad</v>
      </c>
      <c r="E623" s="7" t="str">
        <f t="shared" si="29"/>
        <v>Clay</v>
      </c>
    </row>
    <row r="624" spans="1:5" ht="15.75" x14ac:dyDescent="0.25">
      <c r="A624" s="1" t="s">
        <v>1748</v>
      </c>
      <c r="B624" s="1" t="s">
        <v>3007</v>
      </c>
      <c r="C624" s="14" t="str">
        <f t="shared" si="27"/>
        <v>Ms.</v>
      </c>
      <c r="D624" s="7" t="str">
        <f t="shared" si="28"/>
        <v>Margaret O</v>
      </c>
      <c r="E624" s="7" t="str">
        <f t="shared" si="29"/>
        <v>Marbury</v>
      </c>
    </row>
    <row r="625" spans="1:5" ht="15.75" x14ac:dyDescent="0.25">
      <c r="A625" s="1" t="s">
        <v>1747</v>
      </c>
      <c r="B625" s="1" t="s">
        <v>3008</v>
      </c>
      <c r="C625" s="14" t="str">
        <f t="shared" si="27"/>
        <v>Mr.</v>
      </c>
      <c r="D625" s="7" t="str">
        <f t="shared" si="28"/>
        <v>Craig R.</v>
      </c>
      <c r="E625" s="7" t="str">
        <f t="shared" si="29"/>
        <v>Coon</v>
      </c>
    </row>
    <row r="626" spans="1:5" ht="15.75" x14ac:dyDescent="0.25">
      <c r="A626" s="1" t="s">
        <v>1746</v>
      </c>
      <c r="B626" s="1" t="s">
        <v>3009</v>
      </c>
      <c r="C626" s="14" t="str">
        <f t="shared" si="27"/>
        <v>Mr.</v>
      </c>
      <c r="D626" s="7" t="str">
        <f t="shared" si="28"/>
        <v>Simo</v>
      </c>
      <c r="E626" s="7" t="str">
        <f t="shared" si="29"/>
        <v>Vanttinen</v>
      </c>
    </row>
    <row r="627" spans="1:5" ht="15.75" x14ac:dyDescent="0.25">
      <c r="A627" s="1" t="s">
        <v>1745</v>
      </c>
      <c r="B627" s="1" t="s">
        <v>3010</v>
      </c>
      <c r="C627" s="14" t="str">
        <f t="shared" si="27"/>
        <v>Mr.</v>
      </c>
      <c r="D627" s="7" t="str">
        <f t="shared" si="28"/>
        <v>Christopher J</v>
      </c>
      <c r="E627" s="7" t="str">
        <f t="shared" si="29"/>
        <v>Garges</v>
      </c>
    </row>
    <row r="628" spans="1:5" ht="15.75" x14ac:dyDescent="0.25">
      <c r="A628" s="1" t="s">
        <v>1744</v>
      </c>
      <c r="B628" s="1" t="s">
        <v>3011</v>
      </c>
      <c r="C628" s="14" t="str">
        <f t="shared" si="27"/>
        <v>Mr.</v>
      </c>
      <c r="D628" s="7" t="str">
        <f t="shared" si="28"/>
        <v>Mario Sr.</v>
      </c>
      <c r="E628" s="7" t="str">
        <f t="shared" si="29"/>
        <v>Rivel</v>
      </c>
    </row>
    <row r="629" spans="1:5" ht="15.75" x14ac:dyDescent="0.25">
      <c r="A629" s="1" t="s">
        <v>1743</v>
      </c>
      <c r="B629" s="1" t="s">
        <v>3012</v>
      </c>
      <c r="C629" s="14" t="str">
        <f t="shared" si="27"/>
        <v>Mrs.</v>
      </c>
      <c r="D629" s="7" t="str">
        <f t="shared" si="28"/>
        <v>Meghann R.</v>
      </c>
      <c r="E629" s="7" t="str">
        <f t="shared" si="29"/>
        <v>Lawson</v>
      </c>
    </row>
    <row r="630" spans="1:5" ht="15.75" x14ac:dyDescent="0.25">
      <c r="A630" s="1" t="s">
        <v>1742</v>
      </c>
      <c r="B630" s="1" t="s">
        <v>3013</v>
      </c>
      <c r="C630" s="14" t="str">
        <f t="shared" si="27"/>
        <v>Mr.</v>
      </c>
      <c r="D630" s="7" t="str">
        <f t="shared" si="28"/>
        <v>Scott M</v>
      </c>
      <c r="E630" s="7" t="str">
        <f t="shared" si="29"/>
        <v>Cale</v>
      </c>
    </row>
    <row r="631" spans="1:5" ht="15.75" x14ac:dyDescent="0.25">
      <c r="A631" s="1" t="s">
        <v>1741</v>
      </c>
      <c r="B631" s="1" t="s">
        <v>3014</v>
      </c>
      <c r="C631" s="14" t="str">
        <f t="shared" si="27"/>
        <v>Ms.</v>
      </c>
      <c r="D631" s="7" t="str">
        <f t="shared" si="28"/>
        <v>Caitlin E.</v>
      </c>
      <c r="E631" s="7" t="str">
        <f t="shared" si="29"/>
        <v>Phillips</v>
      </c>
    </row>
    <row r="632" spans="1:5" ht="15.75" x14ac:dyDescent="0.25">
      <c r="A632" s="1" t="s">
        <v>1740</v>
      </c>
      <c r="B632" s="1" t="s">
        <v>3015</v>
      </c>
      <c r="C632" s="14" t="str">
        <f t="shared" si="27"/>
        <v>Mrs.</v>
      </c>
      <c r="D632" s="7" t="str">
        <f t="shared" si="28"/>
        <v>Samantha A.</v>
      </c>
      <c r="E632" s="7" t="str">
        <f t="shared" si="29"/>
        <v>Stewart</v>
      </c>
    </row>
    <row r="633" spans="1:5" ht="15.75" x14ac:dyDescent="0.25">
      <c r="A633" s="1" t="s">
        <v>1739</v>
      </c>
      <c r="B633" s="1" t="s">
        <v>3016</v>
      </c>
      <c r="C633" s="14" t="str">
        <f t="shared" si="27"/>
        <v>Mr.</v>
      </c>
      <c r="D633" s="7" t="str">
        <f t="shared" si="28"/>
        <v>Erik</v>
      </c>
      <c r="E633" s="7" t="str">
        <f t="shared" si="29"/>
        <v>Drotz</v>
      </c>
    </row>
    <row r="634" spans="1:5" ht="15.75" x14ac:dyDescent="0.25">
      <c r="A634" s="1" t="s">
        <v>1738</v>
      </c>
      <c r="B634" s="1" t="s">
        <v>3017</v>
      </c>
      <c r="C634" s="14" t="str">
        <f t="shared" si="27"/>
        <v>Mr.</v>
      </c>
      <c r="D634" s="7" t="str">
        <f t="shared" si="28"/>
        <v>Christopher</v>
      </c>
      <c r="E634" s="7" t="str">
        <f t="shared" si="29"/>
        <v>Mutai</v>
      </c>
    </row>
    <row r="635" spans="1:5" ht="15.75" x14ac:dyDescent="0.25">
      <c r="A635" s="1" t="s">
        <v>1737</v>
      </c>
      <c r="B635" s="1" t="s">
        <v>3018</v>
      </c>
      <c r="C635" s="14" t="str">
        <f t="shared" si="27"/>
        <v>Mrs.</v>
      </c>
      <c r="D635" s="7" t="str">
        <f t="shared" si="28"/>
        <v>Maya</v>
      </c>
      <c r="E635" s="7" t="str">
        <f t="shared" si="29"/>
        <v>Lovlien</v>
      </c>
    </row>
    <row r="636" spans="1:5" ht="15.75" x14ac:dyDescent="0.25">
      <c r="A636" s="1" t="s">
        <v>1736</v>
      </c>
      <c r="B636" s="1" t="s">
        <v>3019</v>
      </c>
      <c r="C636" s="14" t="str">
        <f t="shared" si="27"/>
        <v>Mr.</v>
      </c>
      <c r="D636" s="7" t="str">
        <f t="shared" si="28"/>
        <v>Zachary T</v>
      </c>
      <c r="E636" s="7" t="str">
        <f t="shared" si="29"/>
        <v>Bruns</v>
      </c>
    </row>
    <row r="637" spans="1:5" ht="15.75" x14ac:dyDescent="0.25">
      <c r="A637" s="1" t="s">
        <v>1735</v>
      </c>
      <c r="B637" s="1" t="s">
        <v>3020</v>
      </c>
      <c r="C637" s="14" t="str">
        <f t="shared" si="27"/>
        <v>Mrs.</v>
      </c>
      <c r="D637" s="7" t="str">
        <f t="shared" si="28"/>
        <v>Hilda</v>
      </c>
      <c r="E637" s="7" t="str">
        <f t="shared" si="29"/>
        <v>Stoney</v>
      </c>
    </row>
    <row r="638" spans="1:5" ht="15.75" x14ac:dyDescent="0.25">
      <c r="A638" s="1" t="s">
        <v>1734</v>
      </c>
      <c r="B638" s="1" t="s">
        <v>3021</v>
      </c>
      <c r="C638" s="14" t="str">
        <f t="shared" si="27"/>
        <v>Ms.</v>
      </c>
      <c r="D638" s="7" t="str">
        <f t="shared" si="28"/>
        <v>Stephanie</v>
      </c>
      <c r="E638" s="7" t="str">
        <f t="shared" si="29"/>
        <v>Markert</v>
      </c>
    </row>
    <row r="639" spans="1:5" ht="15.75" x14ac:dyDescent="0.25">
      <c r="A639" s="1" t="s">
        <v>1733</v>
      </c>
      <c r="B639" s="1" t="s">
        <v>3022</v>
      </c>
      <c r="C639" s="14" t="str">
        <f t="shared" si="27"/>
        <v>Mr.</v>
      </c>
      <c r="D639" s="7" t="str">
        <f t="shared" si="28"/>
        <v>Doug</v>
      </c>
      <c r="E639" s="7" t="str">
        <f t="shared" si="29"/>
        <v>McLucas</v>
      </c>
    </row>
    <row r="640" spans="1:5" ht="15.75" x14ac:dyDescent="0.25">
      <c r="A640" s="1" t="s">
        <v>1732</v>
      </c>
      <c r="B640" s="1" t="s">
        <v>3023</v>
      </c>
      <c r="C640" s="14" t="str">
        <f t="shared" si="27"/>
        <v>Ms.</v>
      </c>
      <c r="D640" s="7" t="str">
        <f t="shared" si="28"/>
        <v>Bethany N.</v>
      </c>
      <c r="E640" s="7" t="str">
        <f t="shared" si="29"/>
        <v>Erwin</v>
      </c>
    </row>
    <row r="641" spans="1:5" ht="15.75" x14ac:dyDescent="0.25">
      <c r="A641" s="1" t="s">
        <v>1731</v>
      </c>
      <c r="B641" s="1" t="s">
        <v>3024</v>
      </c>
      <c r="C641" s="14" t="str">
        <f t="shared" si="27"/>
        <v>Mrs.</v>
      </c>
      <c r="D641" s="7" t="str">
        <f t="shared" si="28"/>
        <v>Sandra H</v>
      </c>
      <c r="E641" s="7" t="str">
        <f t="shared" si="29"/>
        <v>Osborne</v>
      </c>
    </row>
    <row r="642" spans="1:5" ht="15.75" x14ac:dyDescent="0.25">
      <c r="A642" s="1" t="s">
        <v>1730</v>
      </c>
      <c r="B642" s="1" t="s">
        <v>3025</v>
      </c>
      <c r="C642" s="14" t="str">
        <f t="shared" si="27"/>
        <v>Mr.</v>
      </c>
      <c r="D642" s="7" t="str">
        <f t="shared" si="28"/>
        <v>Takuo</v>
      </c>
      <c r="E642" s="7" t="str">
        <f t="shared" si="29"/>
        <v>Otsuka</v>
      </c>
    </row>
    <row r="643" spans="1:5" ht="15.75" x14ac:dyDescent="0.25">
      <c r="A643" s="1" t="s">
        <v>1729</v>
      </c>
      <c r="B643" s="1" t="s">
        <v>3026</v>
      </c>
      <c r="C643" s="14" t="str">
        <f t="shared" ref="C643:C706" si="30">LEFT(TRIM(MID(B643, FIND(",", B643)+1, 100)), FIND(" ", TRIM(MID(B643, FIND(",", B643)+1, 100)))-1)</f>
        <v>Ms.</v>
      </c>
      <c r="D643" s="7" t="str">
        <f t="shared" ref="D643:D706" si="31">TRIM(RIGHT(TRIM(MID(B643, FIND(",", B643)+1, 99)),
     LEN(TRIM(MID(B643, FIND(",", B643)+1, 99))) -
     FIND(" ", TRIM(MID(B643, FIND(",", B643)+1, 99)))))</f>
        <v>Kelly A.</v>
      </c>
      <c r="E643" s="7" t="str">
        <f t="shared" ref="E643:E706" si="32">LEFT(TRIM(B643), FIND(", ", TRIM(B643) &amp; " ") - 1)</f>
        <v>Smith</v>
      </c>
    </row>
    <row r="644" spans="1:5" ht="15.75" x14ac:dyDescent="0.25">
      <c r="A644" s="1" t="s">
        <v>1728</v>
      </c>
      <c r="B644" s="1" t="s">
        <v>3027</v>
      </c>
      <c r="C644" s="14" t="str">
        <f t="shared" si="30"/>
        <v>Mr.</v>
      </c>
      <c r="D644" s="7" t="str">
        <f t="shared" si="31"/>
        <v>Scott</v>
      </c>
      <c r="E644" s="7" t="str">
        <f t="shared" si="32"/>
        <v>Myers</v>
      </c>
    </row>
    <row r="645" spans="1:5" ht="15.75" x14ac:dyDescent="0.25">
      <c r="A645" s="1" t="s">
        <v>1727</v>
      </c>
      <c r="B645" s="1" t="s">
        <v>3028</v>
      </c>
      <c r="C645" s="14" t="str">
        <f t="shared" si="30"/>
        <v>Mr.</v>
      </c>
      <c r="D645" s="7" t="str">
        <f t="shared" si="31"/>
        <v>Benoit</v>
      </c>
      <c r="E645" s="7" t="str">
        <f t="shared" si="32"/>
        <v>Cote</v>
      </c>
    </row>
    <row r="646" spans="1:5" ht="15.75" x14ac:dyDescent="0.25">
      <c r="A646" s="1" t="s">
        <v>1726</v>
      </c>
      <c r="B646" s="1" t="s">
        <v>3029</v>
      </c>
      <c r="C646" s="14" t="str">
        <f t="shared" si="30"/>
        <v>Ms.</v>
      </c>
      <c r="D646" s="7" t="str">
        <f t="shared" si="31"/>
        <v>Elizabeth M.</v>
      </c>
      <c r="E646" s="7" t="str">
        <f t="shared" si="32"/>
        <v>Ehrhardt</v>
      </c>
    </row>
    <row r="647" spans="1:5" ht="15.75" x14ac:dyDescent="0.25">
      <c r="A647" s="1" t="s">
        <v>1725</v>
      </c>
      <c r="B647" s="1" t="s">
        <v>3030</v>
      </c>
      <c r="C647" s="14" t="str">
        <f t="shared" si="30"/>
        <v>Ms.</v>
      </c>
      <c r="D647" s="7" t="str">
        <f t="shared" si="31"/>
        <v>Jessica A.</v>
      </c>
      <c r="E647" s="7" t="str">
        <f t="shared" si="32"/>
        <v>Petersen</v>
      </c>
    </row>
    <row r="648" spans="1:5" ht="15.75" x14ac:dyDescent="0.25">
      <c r="A648" s="1" t="s">
        <v>1724</v>
      </c>
      <c r="B648" s="1" t="s">
        <v>3031</v>
      </c>
      <c r="C648" s="14" t="str">
        <f t="shared" si="30"/>
        <v>Ms.</v>
      </c>
      <c r="D648" s="7" t="str">
        <f t="shared" si="31"/>
        <v>Monica K</v>
      </c>
      <c r="E648" s="7" t="str">
        <f t="shared" si="32"/>
        <v>Ertel</v>
      </c>
    </row>
    <row r="649" spans="1:5" ht="15.75" x14ac:dyDescent="0.25">
      <c r="A649" s="1" t="s">
        <v>1723</v>
      </c>
      <c r="B649" s="1" t="s">
        <v>3032</v>
      </c>
      <c r="C649" s="14" t="str">
        <f t="shared" si="30"/>
        <v>Mr.</v>
      </c>
      <c r="D649" s="7" t="str">
        <f t="shared" si="31"/>
        <v>Kevin L</v>
      </c>
      <c r="E649" s="7" t="str">
        <f t="shared" si="32"/>
        <v>Lanza</v>
      </c>
    </row>
    <row r="650" spans="1:5" ht="15.75" x14ac:dyDescent="0.25">
      <c r="A650" s="1" t="s">
        <v>1722</v>
      </c>
      <c r="B650" s="1" t="s">
        <v>3033</v>
      </c>
      <c r="C650" s="14" t="str">
        <f t="shared" si="30"/>
        <v>Mr.</v>
      </c>
      <c r="D650" s="7" t="str">
        <f t="shared" si="31"/>
        <v>Gregory</v>
      </c>
      <c r="E650" s="7" t="str">
        <f t="shared" si="32"/>
        <v>Picklesimer</v>
      </c>
    </row>
    <row r="651" spans="1:5" ht="15.75" x14ac:dyDescent="0.25">
      <c r="A651" s="1" t="s">
        <v>1721</v>
      </c>
      <c r="B651" s="1" t="s">
        <v>3034</v>
      </c>
      <c r="C651" s="14" t="str">
        <f t="shared" si="30"/>
        <v>Ms.</v>
      </c>
      <c r="D651" s="7" t="str">
        <f t="shared" si="31"/>
        <v>Della</v>
      </c>
      <c r="E651" s="7" t="str">
        <f t="shared" si="32"/>
        <v>Giles</v>
      </c>
    </row>
    <row r="652" spans="1:5" ht="15.75" x14ac:dyDescent="0.25">
      <c r="A652" s="1" t="s">
        <v>1720</v>
      </c>
      <c r="B652" s="1" t="s">
        <v>3035</v>
      </c>
      <c r="C652" s="14" t="str">
        <f t="shared" si="30"/>
        <v>Mr.</v>
      </c>
      <c r="D652" s="7" t="str">
        <f t="shared" si="31"/>
        <v>David</v>
      </c>
      <c r="E652" s="7" t="str">
        <f t="shared" si="32"/>
        <v>Harmon</v>
      </c>
    </row>
    <row r="653" spans="1:5" ht="15.75" x14ac:dyDescent="0.25">
      <c r="A653" s="1" t="s">
        <v>1719</v>
      </c>
      <c r="B653" s="1" t="s">
        <v>3036</v>
      </c>
      <c r="C653" s="14" t="str">
        <f t="shared" si="30"/>
        <v>Ms.</v>
      </c>
      <c r="D653" s="7" t="str">
        <f t="shared" si="31"/>
        <v>Victoria</v>
      </c>
      <c r="E653" s="7" t="str">
        <f t="shared" si="32"/>
        <v>Pennings</v>
      </c>
    </row>
    <row r="654" spans="1:5" ht="15.75" x14ac:dyDescent="0.25">
      <c r="A654" s="1" t="s">
        <v>1718</v>
      </c>
      <c r="B654" s="1" t="s">
        <v>3037</v>
      </c>
      <c r="C654" s="14" t="str">
        <f t="shared" si="30"/>
        <v>Mr.</v>
      </c>
      <c r="D654" s="7" t="str">
        <f t="shared" si="31"/>
        <v>Tasos</v>
      </c>
      <c r="E654" s="7" t="str">
        <f t="shared" si="32"/>
        <v>Tseronis</v>
      </c>
    </row>
    <row r="655" spans="1:5" ht="15.75" x14ac:dyDescent="0.25">
      <c r="A655" s="1" t="s">
        <v>1717</v>
      </c>
      <c r="B655" s="1" t="s">
        <v>3038</v>
      </c>
      <c r="C655" s="14" t="str">
        <f t="shared" si="30"/>
        <v>Mr.</v>
      </c>
      <c r="D655" s="7" t="str">
        <f t="shared" si="31"/>
        <v>Thomas</v>
      </c>
      <c r="E655" s="7" t="str">
        <f t="shared" si="32"/>
        <v>Aliff</v>
      </c>
    </row>
    <row r="656" spans="1:5" ht="15.75" x14ac:dyDescent="0.25">
      <c r="A656" s="1" t="s">
        <v>1716</v>
      </c>
      <c r="B656" s="1" t="s">
        <v>3039</v>
      </c>
      <c r="C656" s="14" t="str">
        <f t="shared" si="30"/>
        <v>Mr.</v>
      </c>
      <c r="D656" s="7" t="str">
        <f t="shared" si="31"/>
        <v>Lukasz</v>
      </c>
      <c r="E656" s="7" t="str">
        <f t="shared" si="32"/>
        <v>Willenberg</v>
      </c>
    </row>
    <row r="657" spans="1:5" ht="15.75" x14ac:dyDescent="0.25">
      <c r="A657" s="1" t="s">
        <v>1715</v>
      </c>
      <c r="B657" s="1" t="s">
        <v>3040</v>
      </c>
      <c r="C657" s="14" t="str">
        <f t="shared" si="30"/>
        <v>Mr.</v>
      </c>
      <c r="D657" s="7" t="str">
        <f t="shared" si="31"/>
        <v>Matthew A.</v>
      </c>
      <c r="E657" s="7" t="str">
        <f t="shared" si="32"/>
        <v>Millett</v>
      </c>
    </row>
    <row r="658" spans="1:5" ht="15.75" x14ac:dyDescent="0.25">
      <c r="A658" s="1" t="s">
        <v>1714</v>
      </c>
      <c r="B658" s="1" t="s">
        <v>3041</v>
      </c>
      <c r="C658" s="14" t="str">
        <f t="shared" si="30"/>
        <v>Ms.</v>
      </c>
      <c r="D658" s="7" t="str">
        <f t="shared" si="31"/>
        <v>Meta</v>
      </c>
      <c r="E658" s="7" t="str">
        <f t="shared" si="32"/>
        <v>Haley</v>
      </c>
    </row>
    <row r="659" spans="1:5" ht="15.75" x14ac:dyDescent="0.25">
      <c r="A659" s="1" t="s">
        <v>1713</v>
      </c>
      <c r="B659" s="1" t="s">
        <v>3042</v>
      </c>
      <c r="C659" s="14" t="str">
        <f t="shared" si="30"/>
        <v>Ms.</v>
      </c>
      <c r="D659" s="7" t="str">
        <f t="shared" si="31"/>
        <v>Rachel E</v>
      </c>
      <c r="E659" s="7" t="str">
        <f t="shared" si="32"/>
        <v>Ackerman</v>
      </c>
    </row>
    <row r="660" spans="1:5" ht="15.75" x14ac:dyDescent="0.25">
      <c r="A660" s="1" t="s">
        <v>1712</v>
      </c>
      <c r="B660" s="1" t="s">
        <v>3043</v>
      </c>
      <c r="C660" s="14" t="str">
        <f t="shared" si="30"/>
        <v>Ms.</v>
      </c>
      <c r="D660" s="7" t="str">
        <f t="shared" si="31"/>
        <v>Angelica</v>
      </c>
      <c r="E660" s="7" t="str">
        <f t="shared" si="32"/>
        <v>Valdez</v>
      </c>
    </row>
    <row r="661" spans="1:5" ht="15.75" x14ac:dyDescent="0.25">
      <c r="A661" s="1" t="s">
        <v>1711</v>
      </c>
      <c r="B661" s="1" t="s">
        <v>3044</v>
      </c>
      <c r="C661" s="14" t="str">
        <f t="shared" si="30"/>
        <v>Ms.</v>
      </c>
      <c r="D661" s="7" t="str">
        <f t="shared" si="31"/>
        <v>Kathleen</v>
      </c>
      <c r="E661" s="7" t="str">
        <f t="shared" si="32"/>
        <v>Michaud</v>
      </c>
    </row>
    <row r="662" spans="1:5" ht="15.75" x14ac:dyDescent="0.25">
      <c r="A662" s="1" t="s">
        <v>1710</v>
      </c>
      <c r="B662" s="1" t="s">
        <v>3045</v>
      </c>
      <c r="C662" s="14" t="str">
        <f t="shared" si="30"/>
        <v>Mr.</v>
      </c>
      <c r="D662" s="7" t="str">
        <f t="shared" si="31"/>
        <v>Gabriel D.</v>
      </c>
      <c r="E662" s="7" t="str">
        <f t="shared" si="32"/>
        <v>Gunnink</v>
      </c>
    </row>
    <row r="663" spans="1:5" ht="15.75" x14ac:dyDescent="0.25">
      <c r="A663" s="1" t="s">
        <v>1709</v>
      </c>
      <c r="B663" s="1" t="s">
        <v>3046</v>
      </c>
      <c r="C663" s="14" t="str">
        <f t="shared" si="30"/>
        <v>Mr.</v>
      </c>
      <c r="D663" s="7" t="str">
        <f t="shared" si="31"/>
        <v>Jeff T</v>
      </c>
      <c r="E663" s="7" t="str">
        <f t="shared" si="32"/>
        <v>Knight</v>
      </c>
    </row>
    <row r="664" spans="1:5" ht="15.75" x14ac:dyDescent="0.25">
      <c r="A664" s="1" t="s">
        <v>1708</v>
      </c>
      <c r="B664" s="1" t="s">
        <v>3047</v>
      </c>
      <c r="C664" s="14" t="str">
        <f t="shared" si="30"/>
        <v>Mr.</v>
      </c>
      <c r="D664" s="7" t="str">
        <f t="shared" si="31"/>
        <v>Neil D</v>
      </c>
      <c r="E664" s="7" t="str">
        <f t="shared" si="32"/>
        <v>Grosscup</v>
      </c>
    </row>
    <row r="665" spans="1:5" ht="15.75" x14ac:dyDescent="0.25">
      <c r="A665" s="1" t="s">
        <v>1707</v>
      </c>
      <c r="B665" s="1" t="s">
        <v>3048</v>
      </c>
      <c r="C665" s="14" t="str">
        <f t="shared" si="30"/>
        <v>Ms.</v>
      </c>
      <c r="D665" s="7" t="str">
        <f t="shared" si="31"/>
        <v>Katherine L.</v>
      </c>
      <c r="E665" s="7" t="str">
        <f t="shared" si="32"/>
        <v>Koniuch</v>
      </c>
    </row>
    <row r="666" spans="1:5" ht="15.75" x14ac:dyDescent="0.25">
      <c r="A666" s="1" t="s">
        <v>1706</v>
      </c>
      <c r="B666" s="1" t="s">
        <v>3049</v>
      </c>
      <c r="C666" s="14" t="str">
        <f t="shared" si="30"/>
        <v>Ms.</v>
      </c>
      <c r="D666" s="7" t="str">
        <f t="shared" si="31"/>
        <v>Ariel E</v>
      </c>
      <c r="E666" s="7" t="str">
        <f t="shared" si="32"/>
        <v>Heitzman</v>
      </c>
    </row>
    <row r="667" spans="1:5" ht="15.75" x14ac:dyDescent="0.25">
      <c r="A667" s="1" t="s">
        <v>1705</v>
      </c>
      <c r="B667" s="1" t="s">
        <v>3050</v>
      </c>
      <c r="C667" s="14" t="str">
        <f t="shared" si="30"/>
        <v>Mr.</v>
      </c>
      <c r="D667" s="7" t="str">
        <f t="shared" si="31"/>
        <v>Christopher P</v>
      </c>
      <c r="E667" s="7" t="str">
        <f t="shared" si="32"/>
        <v>Tatton</v>
      </c>
    </row>
    <row r="668" spans="1:5" ht="15.75" x14ac:dyDescent="0.25">
      <c r="A668" s="1" t="s">
        <v>1704</v>
      </c>
      <c r="B668" s="1" t="s">
        <v>3051</v>
      </c>
      <c r="C668" s="14" t="str">
        <f t="shared" si="30"/>
        <v>Mrs.</v>
      </c>
      <c r="D668" s="7" t="str">
        <f t="shared" si="31"/>
        <v>Erin M.</v>
      </c>
      <c r="E668" s="7" t="str">
        <f t="shared" si="32"/>
        <v>Flanagan</v>
      </c>
    </row>
    <row r="669" spans="1:5" ht="15.75" x14ac:dyDescent="0.25">
      <c r="A669" s="1" t="s">
        <v>1703</v>
      </c>
      <c r="B669" s="1" t="s">
        <v>3052</v>
      </c>
      <c r="C669" s="14" t="str">
        <f t="shared" si="30"/>
        <v>Mrs.</v>
      </c>
      <c r="D669" s="7" t="str">
        <f t="shared" si="31"/>
        <v>Molly K.</v>
      </c>
      <c r="E669" s="7" t="str">
        <f t="shared" si="32"/>
        <v>Funk</v>
      </c>
    </row>
    <row r="670" spans="1:5" ht="15.75" x14ac:dyDescent="0.25">
      <c r="A670" s="1" t="s">
        <v>1702</v>
      </c>
      <c r="B670" s="1" t="s">
        <v>3053</v>
      </c>
      <c r="C670" s="14" t="str">
        <f t="shared" si="30"/>
        <v>Mr.</v>
      </c>
      <c r="D670" s="7" t="str">
        <f t="shared" si="31"/>
        <v>Ryan J.</v>
      </c>
      <c r="E670" s="7" t="str">
        <f t="shared" si="32"/>
        <v>Davenport</v>
      </c>
    </row>
    <row r="671" spans="1:5" ht="15.75" x14ac:dyDescent="0.25">
      <c r="A671" s="1" t="s">
        <v>1701</v>
      </c>
      <c r="B671" s="1" t="s">
        <v>3054</v>
      </c>
      <c r="C671" s="14" t="str">
        <f t="shared" si="30"/>
        <v>Mrs.</v>
      </c>
      <c r="D671" s="7" t="str">
        <f t="shared" si="31"/>
        <v>Jennifer</v>
      </c>
      <c r="E671" s="7" t="str">
        <f t="shared" si="32"/>
        <v>Nicholson</v>
      </c>
    </row>
    <row r="672" spans="1:5" ht="15.75" x14ac:dyDescent="0.25">
      <c r="A672" s="1" t="s">
        <v>1700</v>
      </c>
      <c r="B672" s="1" t="s">
        <v>3055</v>
      </c>
      <c r="C672" s="14" t="str">
        <f t="shared" si="30"/>
        <v>Mr.</v>
      </c>
      <c r="D672" s="7" t="str">
        <f t="shared" si="31"/>
        <v>Daniel M</v>
      </c>
      <c r="E672" s="7" t="str">
        <f t="shared" si="32"/>
        <v>Lindbloom</v>
      </c>
    </row>
    <row r="673" spans="1:5" ht="15.75" x14ac:dyDescent="0.25">
      <c r="A673" s="1" t="s">
        <v>1699</v>
      </c>
      <c r="B673" s="1" t="s">
        <v>3056</v>
      </c>
      <c r="C673" s="14" t="str">
        <f t="shared" si="30"/>
        <v>Ms.</v>
      </c>
      <c r="D673" s="7" t="str">
        <f t="shared" si="31"/>
        <v>Hiruni</v>
      </c>
      <c r="E673" s="7" t="str">
        <f t="shared" si="32"/>
        <v>Wijayaratne</v>
      </c>
    </row>
    <row r="674" spans="1:5" ht="15.75" x14ac:dyDescent="0.25">
      <c r="A674" s="1" t="s">
        <v>1698</v>
      </c>
      <c r="B674" s="1" t="s">
        <v>3057</v>
      </c>
      <c r="C674" s="14" t="str">
        <f t="shared" si="30"/>
        <v>Ms.</v>
      </c>
      <c r="D674" s="7" t="str">
        <f t="shared" si="31"/>
        <v>Reina H.</v>
      </c>
      <c r="E674" s="7" t="str">
        <f t="shared" si="32"/>
        <v>Ainsworth</v>
      </c>
    </row>
    <row r="675" spans="1:5" ht="15.75" x14ac:dyDescent="0.25">
      <c r="A675" s="1" t="s">
        <v>1697</v>
      </c>
      <c r="B675" s="1" t="s">
        <v>3058</v>
      </c>
      <c r="C675" s="14" t="str">
        <f t="shared" si="30"/>
        <v>Ms.</v>
      </c>
      <c r="D675" s="7" t="str">
        <f t="shared" si="31"/>
        <v>Kristi</v>
      </c>
      <c r="E675" s="7" t="str">
        <f t="shared" si="32"/>
        <v>Gayagoy</v>
      </c>
    </row>
    <row r="676" spans="1:5" ht="15.75" x14ac:dyDescent="0.25">
      <c r="A676" s="1" t="s">
        <v>1696</v>
      </c>
      <c r="B676" s="1" t="s">
        <v>3059</v>
      </c>
      <c r="C676" s="14" t="str">
        <f t="shared" si="30"/>
        <v>Ms.</v>
      </c>
      <c r="D676" s="7" t="str">
        <f t="shared" si="31"/>
        <v>Meredith L.</v>
      </c>
      <c r="E676" s="7" t="str">
        <f t="shared" si="32"/>
        <v>Fitzmaurice</v>
      </c>
    </row>
    <row r="677" spans="1:5" ht="15.75" x14ac:dyDescent="0.25">
      <c r="A677" s="1" t="s">
        <v>1695</v>
      </c>
      <c r="B677" s="1" t="s">
        <v>3060</v>
      </c>
      <c r="C677" s="14" t="str">
        <f t="shared" si="30"/>
        <v>Ms.</v>
      </c>
      <c r="D677" s="7" t="str">
        <f t="shared" si="31"/>
        <v>Jocelyn</v>
      </c>
      <c r="E677" s="7" t="str">
        <f t="shared" si="32"/>
        <v>Rodriguez</v>
      </c>
    </row>
    <row r="678" spans="1:5" ht="15.75" x14ac:dyDescent="0.25">
      <c r="A678" s="1" t="s">
        <v>1694</v>
      </c>
      <c r="B678" s="1" t="s">
        <v>3061</v>
      </c>
      <c r="C678" s="14" t="str">
        <f t="shared" si="30"/>
        <v>Mrs.</v>
      </c>
      <c r="D678" s="7" t="str">
        <f t="shared" si="31"/>
        <v>Daphne</v>
      </c>
      <c r="E678" s="7" t="str">
        <f t="shared" si="32"/>
        <v>Tsoucas</v>
      </c>
    </row>
    <row r="679" spans="1:5" ht="15.75" x14ac:dyDescent="0.25">
      <c r="A679" s="1" t="s">
        <v>1693</v>
      </c>
      <c r="B679" s="1" t="s">
        <v>3062</v>
      </c>
      <c r="C679" s="14" t="str">
        <f t="shared" si="30"/>
        <v>Ms.</v>
      </c>
      <c r="D679" s="7" t="str">
        <f t="shared" si="31"/>
        <v>Margaret E</v>
      </c>
      <c r="E679" s="7" t="str">
        <f t="shared" si="32"/>
        <v>Muhly</v>
      </c>
    </row>
    <row r="680" spans="1:5" ht="15.75" x14ac:dyDescent="0.25">
      <c r="A680" s="1" t="s">
        <v>1692</v>
      </c>
      <c r="B680" s="1" t="s">
        <v>3063</v>
      </c>
      <c r="C680" s="14" t="str">
        <f t="shared" si="30"/>
        <v>Mr.</v>
      </c>
      <c r="D680" s="7" t="str">
        <f t="shared" si="31"/>
        <v>Mario J.</v>
      </c>
      <c r="E680" s="7" t="str">
        <f t="shared" si="32"/>
        <v>Lund</v>
      </c>
    </row>
    <row r="681" spans="1:5" ht="15.75" x14ac:dyDescent="0.25">
      <c r="A681" s="1" t="s">
        <v>1691</v>
      </c>
      <c r="B681" s="1" t="s">
        <v>3064</v>
      </c>
      <c r="C681" s="14" t="str">
        <f t="shared" si="30"/>
        <v>Mr.</v>
      </c>
      <c r="D681" s="7" t="str">
        <f t="shared" si="31"/>
        <v>Peter</v>
      </c>
      <c r="E681" s="7" t="str">
        <f t="shared" si="32"/>
        <v>Battaglino</v>
      </c>
    </row>
    <row r="682" spans="1:5" ht="15.75" x14ac:dyDescent="0.25">
      <c r="A682" s="1" t="s">
        <v>1690</v>
      </c>
      <c r="B682" s="1" t="s">
        <v>3065</v>
      </c>
      <c r="C682" s="14" t="str">
        <f t="shared" si="30"/>
        <v>Ms.</v>
      </c>
      <c r="D682" s="7" t="str">
        <f t="shared" si="31"/>
        <v>Carolina</v>
      </c>
      <c r="E682" s="7" t="str">
        <f t="shared" si="32"/>
        <v>Pena</v>
      </c>
    </row>
    <row r="683" spans="1:5" ht="15.75" x14ac:dyDescent="0.25">
      <c r="A683" s="1" t="s">
        <v>1689</v>
      </c>
      <c r="B683" s="1" t="s">
        <v>3066</v>
      </c>
      <c r="C683" s="14" t="str">
        <f t="shared" si="30"/>
        <v>Mrs.</v>
      </c>
      <c r="D683" s="7" t="str">
        <f t="shared" si="31"/>
        <v>Jenny K.</v>
      </c>
      <c r="E683" s="7" t="str">
        <f t="shared" si="32"/>
        <v>Thomason</v>
      </c>
    </row>
    <row r="684" spans="1:5" ht="15.75" x14ac:dyDescent="0.25">
      <c r="A684" s="1" t="s">
        <v>1688</v>
      </c>
      <c r="B684" s="1" t="s">
        <v>3067</v>
      </c>
      <c r="C684" s="14" t="str">
        <f t="shared" si="30"/>
        <v>Ms.</v>
      </c>
      <c r="D684" s="7" t="str">
        <f t="shared" si="31"/>
        <v>Jessica</v>
      </c>
      <c r="E684" s="7" t="str">
        <f t="shared" si="32"/>
        <v>Hancox</v>
      </c>
    </row>
    <row r="685" spans="1:5" ht="15.75" x14ac:dyDescent="0.25">
      <c r="A685" s="1" t="s">
        <v>1687</v>
      </c>
      <c r="B685" s="1" t="s">
        <v>3068</v>
      </c>
      <c r="C685" s="14" t="str">
        <f t="shared" si="30"/>
        <v>Ms.</v>
      </c>
      <c r="D685" s="7" t="str">
        <f t="shared" si="31"/>
        <v>Kimberly D</v>
      </c>
      <c r="E685" s="7" t="str">
        <f t="shared" si="32"/>
        <v>Canarecci</v>
      </c>
    </row>
    <row r="686" spans="1:5" ht="15.75" x14ac:dyDescent="0.25">
      <c r="A686" s="1" t="s">
        <v>1686</v>
      </c>
      <c r="B686" s="1" t="s">
        <v>3069</v>
      </c>
      <c r="C686" s="14" t="str">
        <f t="shared" si="30"/>
        <v>Mr.</v>
      </c>
      <c r="D686" s="7" t="str">
        <f t="shared" si="31"/>
        <v>Marc-Olivier</v>
      </c>
      <c r="E686" s="7" t="str">
        <f t="shared" si="32"/>
        <v>Toupin</v>
      </c>
    </row>
    <row r="687" spans="1:5" ht="15.75" x14ac:dyDescent="0.25">
      <c r="A687" s="1" t="s">
        <v>1685</v>
      </c>
      <c r="B687" s="1" t="s">
        <v>3070</v>
      </c>
      <c r="C687" s="14" t="str">
        <f t="shared" si="30"/>
        <v>Mr.</v>
      </c>
      <c r="D687" s="7" t="str">
        <f t="shared" si="31"/>
        <v>Russell J</v>
      </c>
      <c r="E687" s="7" t="str">
        <f t="shared" si="32"/>
        <v>Mulley</v>
      </c>
    </row>
    <row r="688" spans="1:5" ht="15.75" x14ac:dyDescent="0.25">
      <c r="A688" s="1" t="s">
        <v>1684</v>
      </c>
      <c r="B688" s="1" t="s">
        <v>3071</v>
      </c>
      <c r="C688" s="14" t="str">
        <f t="shared" si="30"/>
        <v>Ms.</v>
      </c>
      <c r="D688" s="7" t="str">
        <f t="shared" si="31"/>
        <v>Karine</v>
      </c>
      <c r="E688" s="7" t="str">
        <f t="shared" si="32"/>
        <v>Parry</v>
      </c>
    </row>
    <row r="689" spans="1:5" ht="15.75" x14ac:dyDescent="0.25">
      <c r="A689" s="1" t="s">
        <v>1683</v>
      </c>
      <c r="B689" s="1" t="s">
        <v>3072</v>
      </c>
      <c r="C689" s="14" t="str">
        <f t="shared" si="30"/>
        <v>Ms.</v>
      </c>
      <c r="D689" s="7" t="str">
        <f t="shared" si="31"/>
        <v>Cheryl</v>
      </c>
      <c r="E689" s="7" t="str">
        <f t="shared" si="32"/>
        <v>Mason Cox</v>
      </c>
    </row>
    <row r="690" spans="1:5" ht="15.75" x14ac:dyDescent="0.25">
      <c r="A690" s="1" t="s">
        <v>1682</v>
      </c>
      <c r="B690" s="1" t="s">
        <v>3073</v>
      </c>
      <c r="C690" s="14" t="str">
        <f t="shared" si="30"/>
        <v>Ms.</v>
      </c>
      <c r="D690" s="7" t="str">
        <f t="shared" si="31"/>
        <v>Allison M.</v>
      </c>
      <c r="E690" s="7" t="str">
        <f t="shared" si="32"/>
        <v>Thompson</v>
      </c>
    </row>
    <row r="691" spans="1:5" ht="15.75" x14ac:dyDescent="0.25">
      <c r="A691" s="1" t="s">
        <v>1681</v>
      </c>
      <c r="B691" s="1" t="s">
        <v>3074</v>
      </c>
      <c r="C691" s="14" t="str">
        <f t="shared" si="30"/>
        <v>Ms.</v>
      </c>
      <c r="D691" s="7" t="str">
        <f t="shared" si="31"/>
        <v>Adriana</v>
      </c>
      <c r="E691" s="7" t="str">
        <f t="shared" si="32"/>
        <v>Nelson</v>
      </c>
    </row>
    <row r="692" spans="1:5" ht="15.75" x14ac:dyDescent="0.25">
      <c r="A692" s="1" t="s">
        <v>1680</v>
      </c>
      <c r="B692" s="1" t="s">
        <v>3075</v>
      </c>
      <c r="C692" s="14" t="str">
        <f t="shared" si="30"/>
        <v>Ms.</v>
      </c>
      <c r="D692" s="7" t="str">
        <f t="shared" si="31"/>
        <v>Miranda J</v>
      </c>
      <c r="E692" s="7" t="str">
        <f t="shared" si="32"/>
        <v>Forte</v>
      </c>
    </row>
    <row r="693" spans="1:5" ht="15.75" x14ac:dyDescent="0.25">
      <c r="A693" s="1" t="s">
        <v>1679</v>
      </c>
      <c r="B693" s="1" t="s">
        <v>3076</v>
      </c>
      <c r="C693" s="14" t="str">
        <f t="shared" si="30"/>
        <v>Mr.</v>
      </c>
      <c r="D693" s="7" t="str">
        <f t="shared" si="31"/>
        <v>Roberto</v>
      </c>
      <c r="E693" s="7" t="str">
        <f t="shared" si="32"/>
        <v>Corona Iturriaga</v>
      </c>
    </row>
    <row r="694" spans="1:5" ht="15.75" x14ac:dyDescent="0.25">
      <c r="A694" s="1" t="s">
        <v>1678</v>
      </c>
      <c r="B694" s="1" t="s">
        <v>3077</v>
      </c>
      <c r="C694" s="14" t="str">
        <f t="shared" si="30"/>
        <v>Mrs.</v>
      </c>
      <c r="D694" s="7" t="str">
        <f t="shared" si="31"/>
        <v>Rebecca B.</v>
      </c>
      <c r="E694" s="7" t="str">
        <f t="shared" si="32"/>
        <v>McCollum</v>
      </c>
    </row>
    <row r="695" spans="1:5" ht="15.75" x14ac:dyDescent="0.25">
      <c r="A695" s="1" t="s">
        <v>1677</v>
      </c>
      <c r="B695" s="1" t="s">
        <v>3078</v>
      </c>
      <c r="C695" s="14" t="str">
        <f t="shared" si="30"/>
        <v>Ms.</v>
      </c>
      <c r="D695" s="7" t="str">
        <f t="shared" si="31"/>
        <v>Tiffany</v>
      </c>
      <c r="E695" s="7" t="str">
        <f t="shared" si="32"/>
        <v>Hevner</v>
      </c>
    </row>
    <row r="696" spans="1:5" ht="15.75" x14ac:dyDescent="0.25">
      <c r="A696" s="1" t="s">
        <v>1676</v>
      </c>
      <c r="B696" s="1" t="s">
        <v>3079</v>
      </c>
      <c r="C696" s="14" t="str">
        <f t="shared" si="30"/>
        <v>Mr.</v>
      </c>
      <c r="D696" s="7" t="str">
        <f t="shared" si="31"/>
        <v>Alexander</v>
      </c>
      <c r="E696" s="7" t="str">
        <f t="shared" si="32"/>
        <v>Looi</v>
      </c>
    </row>
    <row r="697" spans="1:5" ht="15.75" x14ac:dyDescent="0.25">
      <c r="A697" s="1" t="s">
        <v>1675</v>
      </c>
      <c r="B697" s="1" t="s">
        <v>3080</v>
      </c>
      <c r="C697" s="14" t="str">
        <f t="shared" si="30"/>
        <v>Mr.</v>
      </c>
      <c r="D697" s="7" t="str">
        <f t="shared" si="31"/>
        <v>Rich M</v>
      </c>
      <c r="E697" s="7" t="str">
        <f t="shared" si="32"/>
        <v>Power</v>
      </c>
    </row>
    <row r="698" spans="1:5" ht="15.75" x14ac:dyDescent="0.25">
      <c r="A698" s="1" t="s">
        <v>1674</v>
      </c>
      <c r="B698" s="1" t="s">
        <v>3081</v>
      </c>
      <c r="C698" s="14" t="str">
        <f t="shared" si="30"/>
        <v>Mr.</v>
      </c>
      <c r="D698" s="7" t="str">
        <f t="shared" si="31"/>
        <v>Aaron C</v>
      </c>
      <c r="E698" s="7" t="str">
        <f t="shared" si="32"/>
        <v>Routon</v>
      </c>
    </row>
    <row r="699" spans="1:5" ht="15.75" x14ac:dyDescent="0.25">
      <c r="A699" s="1" t="s">
        <v>1673</v>
      </c>
      <c r="B699" s="1" t="s">
        <v>3082</v>
      </c>
      <c r="C699" s="14" t="str">
        <f t="shared" si="30"/>
        <v>Ms.</v>
      </c>
      <c r="D699" s="7" t="str">
        <f t="shared" si="31"/>
        <v>Kate</v>
      </c>
      <c r="E699" s="7" t="str">
        <f t="shared" si="32"/>
        <v>Dochelli</v>
      </c>
    </row>
    <row r="700" spans="1:5" ht="15.75" x14ac:dyDescent="0.25">
      <c r="A700" s="1" t="s">
        <v>1672</v>
      </c>
      <c r="B700" s="1" t="s">
        <v>3083</v>
      </c>
      <c r="C700" s="14" t="str">
        <f t="shared" si="30"/>
        <v>Ms.</v>
      </c>
      <c r="D700" s="7" t="str">
        <f t="shared" si="31"/>
        <v>Maria M</v>
      </c>
      <c r="E700" s="7" t="str">
        <f t="shared" si="32"/>
        <v>Gillespie</v>
      </c>
    </row>
    <row r="701" spans="1:5" ht="15.75" x14ac:dyDescent="0.25">
      <c r="A701" s="1" t="s">
        <v>1671</v>
      </c>
      <c r="B701" s="1" t="s">
        <v>3084</v>
      </c>
      <c r="C701" s="14" t="str">
        <f t="shared" si="30"/>
        <v>Mr.</v>
      </c>
      <c r="D701" s="7" t="str">
        <f t="shared" si="31"/>
        <v>Daven W</v>
      </c>
      <c r="E701" s="7" t="str">
        <f t="shared" si="32"/>
        <v>Oskvig</v>
      </c>
    </row>
    <row r="702" spans="1:5" ht="15.75" x14ac:dyDescent="0.25">
      <c r="A702" s="1" t="s">
        <v>1670</v>
      </c>
      <c r="B702" s="1" t="s">
        <v>3085</v>
      </c>
      <c r="C702" s="14" t="str">
        <f t="shared" si="30"/>
        <v>Mrs.</v>
      </c>
      <c r="D702" s="7" t="str">
        <f t="shared" si="31"/>
        <v>Brianne</v>
      </c>
      <c r="E702" s="7" t="str">
        <f t="shared" si="32"/>
        <v>Holland-Stergar</v>
      </c>
    </row>
    <row r="703" spans="1:5" ht="15.75" x14ac:dyDescent="0.25">
      <c r="A703" s="1" t="s">
        <v>1669</v>
      </c>
      <c r="B703" s="1" t="s">
        <v>3086</v>
      </c>
      <c r="C703" s="14" t="str">
        <f t="shared" si="30"/>
        <v>Mr.</v>
      </c>
      <c r="D703" s="7" t="str">
        <f t="shared" si="31"/>
        <v>Hiroki</v>
      </c>
      <c r="E703" s="7" t="str">
        <f t="shared" si="32"/>
        <v>Arai</v>
      </c>
    </row>
    <row r="704" spans="1:5" ht="15.75" x14ac:dyDescent="0.25">
      <c r="A704" s="1" t="s">
        <v>1668</v>
      </c>
      <c r="B704" s="1" t="s">
        <v>3087</v>
      </c>
      <c r="C704" s="14" t="str">
        <f t="shared" si="30"/>
        <v>Mr.</v>
      </c>
      <c r="D704" s="7" t="str">
        <f t="shared" si="31"/>
        <v>Anders</v>
      </c>
      <c r="E704" s="7" t="str">
        <f t="shared" si="32"/>
        <v>Olausson</v>
      </c>
    </row>
    <row r="705" spans="1:5" ht="15.75" x14ac:dyDescent="0.25">
      <c r="A705" s="1" t="s">
        <v>1667</v>
      </c>
      <c r="B705" s="1" t="s">
        <v>3088</v>
      </c>
      <c r="C705" s="14" t="str">
        <f t="shared" si="30"/>
        <v>Ms.</v>
      </c>
      <c r="D705" s="7" t="str">
        <f t="shared" si="31"/>
        <v>Danielle</v>
      </c>
      <c r="E705" s="7" t="str">
        <f t="shared" si="32"/>
        <v>Wagner</v>
      </c>
    </row>
    <row r="706" spans="1:5" ht="15.75" x14ac:dyDescent="0.25">
      <c r="A706" s="1" t="s">
        <v>1666</v>
      </c>
      <c r="B706" s="1" t="s">
        <v>3089</v>
      </c>
      <c r="C706" s="14" t="str">
        <f t="shared" si="30"/>
        <v>Ms.</v>
      </c>
      <c r="D706" s="7" t="str">
        <f t="shared" si="31"/>
        <v>Candace N</v>
      </c>
      <c r="E706" s="7" t="str">
        <f t="shared" si="32"/>
        <v>Delong</v>
      </c>
    </row>
    <row r="707" spans="1:5" ht="15.75" x14ac:dyDescent="0.25">
      <c r="A707" s="1" t="s">
        <v>1665</v>
      </c>
      <c r="B707" s="1" t="s">
        <v>3090</v>
      </c>
      <c r="C707" s="14" t="str">
        <f t="shared" ref="C707:C770" si="33">LEFT(TRIM(MID(B707, FIND(",", B707)+1, 100)), FIND(" ", TRIM(MID(B707, FIND(",", B707)+1, 100)))-1)</f>
        <v>Mr.</v>
      </c>
      <c r="D707" s="7" t="str">
        <f t="shared" ref="D707:D770" si="34">TRIM(RIGHT(TRIM(MID(B707, FIND(",", B707)+1, 99)),
     LEN(TRIM(MID(B707, FIND(",", B707)+1, 99))) -
     FIND(" ", TRIM(MID(B707, FIND(",", B707)+1, 99)))))</f>
        <v>Bruno F.</v>
      </c>
      <c r="E707" s="7" t="str">
        <f t="shared" ref="E707:E770" si="35">LEFT(TRIM(B707), FIND(", ", TRIM(B707) &amp; " ") - 1)</f>
        <v>Mehech</v>
      </c>
    </row>
    <row r="708" spans="1:5" ht="15.75" x14ac:dyDescent="0.25">
      <c r="A708" s="1" t="s">
        <v>1664</v>
      </c>
      <c r="B708" s="1" t="s">
        <v>3091</v>
      </c>
      <c r="C708" s="14" t="str">
        <f t="shared" si="33"/>
        <v>Ms.</v>
      </c>
      <c r="D708" s="7" t="str">
        <f t="shared" si="34"/>
        <v>Emily</v>
      </c>
      <c r="E708" s="7" t="str">
        <f t="shared" si="35"/>
        <v>Machiela</v>
      </c>
    </row>
    <row r="709" spans="1:5" ht="15.75" x14ac:dyDescent="0.25">
      <c r="A709" s="1" t="s">
        <v>1663</v>
      </c>
      <c r="B709" s="1" t="s">
        <v>3092</v>
      </c>
      <c r="C709" s="14" t="str">
        <f t="shared" si="33"/>
        <v>Mrs.</v>
      </c>
      <c r="D709" s="7" t="str">
        <f t="shared" si="34"/>
        <v>Katie</v>
      </c>
      <c r="E709" s="7" t="str">
        <f t="shared" si="35"/>
        <v>Young</v>
      </c>
    </row>
    <row r="710" spans="1:5" ht="15.75" x14ac:dyDescent="0.25">
      <c r="A710" s="1" t="s">
        <v>1662</v>
      </c>
      <c r="B710" s="1" t="s">
        <v>3093</v>
      </c>
      <c r="C710" s="14" t="str">
        <f t="shared" si="33"/>
        <v>Mrs.</v>
      </c>
      <c r="D710" s="7" t="str">
        <f t="shared" si="34"/>
        <v>Sally</v>
      </c>
      <c r="E710" s="7" t="str">
        <f t="shared" si="35"/>
        <v>Dupere</v>
      </c>
    </row>
    <row r="711" spans="1:5" ht="15.75" x14ac:dyDescent="0.25">
      <c r="A711" s="1" t="s">
        <v>1661</v>
      </c>
      <c r="B711" s="1" t="s">
        <v>3094</v>
      </c>
      <c r="C711" s="14" t="str">
        <f t="shared" si="33"/>
        <v>Ms.</v>
      </c>
      <c r="D711" s="7" t="str">
        <f t="shared" si="34"/>
        <v>Meaghan J</v>
      </c>
      <c r="E711" s="7" t="str">
        <f t="shared" si="35"/>
        <v>Iandolo</v>
      </c>
    </row>
    <row r="712" spans="1:5" ht="15.75" x14ac:dyDescent="0.25">
      <c r="A712" s="1" t="s">
        <v>1660</v>
      </c>
      <c r="B712" s="1" t="s">
        <v>3095</v>
      </c>
      <c r="C712" s="14" t="str">
        <f t="shared" si="33"/>
        <v>Ms.</v>
      </c>
      <c r="D712" s="7" t="str">
        <f t="shared" si="34"/>
        <v>Rina</v>
      </c>
      <c r="E712" s="7" t="str">
        <f t="shared" si="35"/>
        <v>Ito</v>
      </c>
    </row>
    <row r="713" spans="1:5" ht="15.75" x14ac:dyDescent="0.25">
      <c r="A713" s="1" t="s">
        <v>1659</v>
      </c>
      <c r="B713" s="1" t="s">
        <v>3096</v>
      </c>
      <c r="C713" s="14" t="str">
        <f t="shared" si="33"/>
        <v>Ms.</v>
      </c>
      <c r="D713" s="7" t="str">
        <f t="shared" si="34"/>
        <v>Kristin P.</v>
      </c>
      <c r="E713" s="7" t="str">
        <f t="shared" si="35"/>
        <v>Barry</v>
      </c>
    </row>
    <row r="714" spans="1:5" ht="15.75" x14ac:dyDescent="0.25">
      <c r="A714" s="1" t="s">
        <v>1658</v>
      </c>
      <c r="B714" s="1" t="s">
        <v>3097</v>
      </c>
      <c r="C714" s="14" t="str">
        <f t="shared" si="33"/>
        <v>Mr.</v>
      </c>
      <c r="D714" s="7" t="str">
        <f t="shared" si="34"/>
        <v>Albert</v>
      </c>
      <c r="E714" s="7" t="str">
        <f t="shared" si="35"/>
        <v>Boyce</v>
      </c>
    </row>
    <row r="715" spans="1:5" ht="15.75" x14ac:dyDescent="0.25">
      <c r="A715" s="1" t="s">
        <v>1657</v>
      </c>
      <c r="B715" s="1" t="s">
        <v>3098</v>
      </c>
      <c r="C715" s="14" t="str">
        <f t="shared" si="33"/>
        <v>Mrs.</v>
      </c>
      <c r="D715" s="7" t="str">
        <f t="shared" si="34"/>
        <v>Ashley</v>
      </c>
      <c r="E715" s="7" t="str">
        <f t="shared" si="35"/>
        <v>Lin</v>
      </c>
    </row>
    <row r="716" spans="1:5" ht="15.75" x14ac:dyDescent="0.25">
      <c r="A716" s="1" t="s">
        <v>1656</v>
      </c>
      <c r="B716" s="1" t="s">
        <v>3099</v>
      </c>
      <c r="C716" s="14" t="str">
        <f t="shared" si="33"/>
        <v>Mrs.</v>
      </c>
      <c r="D716" s="7" t="str">
        <f t="shared" si="34"/>
        <v>Shannon L</v>
      </c>
      <c r="E716" s="7" t="str">
        <f t="shared" si="35"/>
        <v>Smith</v>
      </c>
    </row>
    <row r="717" spans="1:5" ht="15.75" x14ac:dyDescent="0.25">
      <c r="A717" s="1" t="s">
        <v>1655</v>
      </c>
      <c r="B717" s="1" t="s">
        <v>3100</v>
      </c>
      <c r="C717" s="14" t="str">
        <f t="shared" si="33"/>
        <v>Ms.</v>
      </c>
      <c r="D717" s="7" t="str">
        <f t="shared" si="34"/>
        <v>Amy B</v>
      </c>
      <c r="E717" s="7" t="str">
        <f t="shared" si="35"/>
        <v>Nalven</v>
      </c>
    </row>
    <row r="718" spans="1:5" ht="15.75" x14ac:dyDescent="0.25">
      <c r="A718" s="1" t="s">
        <v>1654</v>
      </c>
      <c r="B718" s="1" t="s">
        <v>3101</v>
      </c>
      <c r="C718" s="14" t="str">
        <f t="shared" si="33"/>
        <v>Ms.</v>
      </c>
      <c r="D718" s="7" t="str">
        <f t="shared" si="34"/>
        <v>A Danielle</v>
      </c>
      <c r="E718" s="7" t="str">
        <f t="shared" si="35"/>
        <v>Bourgeois</v>
      </c>
    </row>
    <row r="719" spans="1:5" ht="15.75" x14ac:dyDescent="0.25">
      <c r="A719" s="1" t="s">
        <v>1653</v>
      </c>
      <c r="B719" s="1" t="s">
        <v>3102</v>
      </c>
      <c r="C719" s="14" t="str">
        <f t="shared" si="33"/>
        <v>Mr.</v>
      </c>
      <c r="D719" s="7" t="str">
        <f t="shared" si="34"/>
        <v>Conrad F</v>
      </c>
      <c r="E719" s="7" t="str">
        <f t="shared" si="35"/>
        <v>Orloff</v>
      </c>
    </row>
    <row r="720" spans="1:5" ht="15.75" x14ac:dyDescent="0.25">
      <c r="A720" s="1" t="s">
        <v>1652</v>
      </c>
      <c r="B720" s="1" t="s">
        <v>3103</v>
      </c>
      <c r="C720" s="14" t="str">
        <f t="shared" si="33"/>
        <v>Mr.</v>
      </c>
      <c r="D720" s="7" t="str">
        <f t="shared" si="34"/>
        <v>Josh</v>
      </c>
      <c r="E720" s="7" t="str">
        <f t="shared" si="35"/>
        <v>Ramirez</v>
      </c>
    </row>
    <row r="721" spans="1:5" ht="15.75" x14ac:dyDescent="0.25">
      <c r="A721" s="1" t="s">
        <v>1651</v>
      </c>
      <c r="B721" s="1" t="s">
        <v>3104</v>
      </c>
      <c r="C721" s="14" t="str">
        <f t="shared" si="33"/>
        <v>Mr.</v>
      </c>
      <c r="D721" s="7" t="str">
        <f t="shared" si="34"/>
        <v>Maxime</v>
      </c>
      <c r="E721" s="7" t="str">
        <f t="shared" si="35"/>
        <v>Fouquet</v>
      </c>
    </row>
    <row r="722" spans="1:5" ht="15.75" x14ac:dyDescent="0.25">
      <c r="A722" s="1" t="s">
        <v>1650</v>
      </c>
      <c r="B722" s="1" t="s">
        <v>3105</v>
      </c>
      <c r="C722" s="14" t="str">
        <f t="shared" si="33"/>
        <v>Ms.</v>
      </c>
      <c r="D722" s="7" t="str">
        <f t="shared" si="34"/>
        <v>Natalie</v>
      </c>
      <c r="E722" s="7" t="str">
        <f t="shared" si="35"/>
        <v>McPhillips</v>
      </c>
    </row>
    <row r="723" spans="1:5" ht="15.75" x14ac:dyDescent="0.25">
      <c r="A723" s="1" t="s">
        <v>1649</v>
      </c>
      <c r="B723" s="1" t="s">
        <v>3106</v>
      </c>
      <c r="C723" s="14" t="str">
        <f t="shared" si="33"/>
        <v>Ms.</v>
      </c>
      <c r="D723" s="7" t="str">
        <f t="shared" si="34"/>
        <v>Melissa</v>
      </c>
      <c r="E723" s="7" t="str">
        <f t="shared" si="35"/>
        <v>Burgin</v>
      </c>
    </row>
    <row r="724" spans="1:5" ht="15.75" x14ac:dyDescent="0.25">
      <c r="A724" s="1" t="s">
        <v>1648</v>
      </c>
      <c r="B724" s="1" t="s">
        <v>3107</v>
      </c>
      <c r="C724" s="14" t="str">
        <f t="shared" si="33"/>
        <v>Ms.</v>
      </c>
      <c r="D724" s="7" t="str">
        <f t="shared" si="34"/>
        <v>Laura P.</v>
      </c>
      <c r="E724" s="7" t="str">
        <f t="shared" si="35"/>
        <v>Roberts</v>
      </c>
    </row>
    <row r="725" spans="1:5" ht="15.75" x14ac:dyDescent="0.25">
      <c r="A725" s="1" t="s">
        <v>1647</v>
      </c>
      <c r="B725" s="1" t="s">
        <v>3108</v>
      </c>
      <c r="C725" s="14" t="str">
        <f t="shared" si="33"/>
        <v>Mrs.</v>
      </c>
      <c r="D725" s="7" t="str">
        <f t="shared" si="34"/>
        <v>Lisa</v>
      </c>
      <c r="E725" s="7" t="str">
        <f t="shared" si="35"/>
        <v>Nemec</v>
      </c>
    </row>
    <row r="726" spans="1:5" ht="15.75" x14ac:dyDescent="0.25">
      <c r="A726" s="1" t="s">
        <v>1646</v>
      </c>
      <c r="B726" s="1" t="s">
        <v>3109</v>
      </c>
      <c r="C726" s="14" t="str">
        <f t="shared" si="33"/>
        <v>Mr.</v>
      </c>
      <c r="D726" s="7" t="str">
        <f t="shared" si="34"/>
        <v>William D. Jr.</v>
      </c>
      <c r="E726" s="7" t="str">
        <f t="shared" si="35"/>
        <v>Appman</v>
      </c>
    </row>
    <row r="727" spans="1:5" ht="15.75" x14ac:dyDescent="0.25">
      <c r="A727" s="1" t="s">
        <v>1645</v>
      </c>
      <c r="B727" s="1" t="s">
        <v>3110</v>
      </c>
      <c r="C727" s="14" t="str">
        <f t="shared" si="33"/>
        <v>Mr.</v>
      </c>
      <c r="D727" s="7" t="str">
        <f t="shared" si="34"/>
        <v>James</v>
      </c>
      <c r="E727" s="7" t="str">
        <f t="shared" si="35"/>
        <v>Driscoll</v>
      </c>
    </row>
    <row r="728" spans="1:5" ht="15.75" x14ac:dyDescent="0.25">
      <c r="A728" s="1" t="s">
        <v>1644</v>
      </c>
      <c r="B728" s="1" t="s">
        <v>3111</v>
      </c>
      <c r="C728" s="14" t="str">
        <f t="shared" si="33"/>
        <v>Mr.</v>
      </c>
      <c r="D728" s="7" t="str">
        <f t="shared" si="34"/>
        <v>John</v>
      </c>
      <c r="E728" s="7" t="str">
        <f t="shared" si="35"/>
        <v>Glotzbach</v>
      </c>
    </row>
    <row r="729" spans="1:5" ht="15.75" x14ac:dyDescent="0.25">
      <c r="A729" s="1" t="s">
        <v>1643</v>
      </c>
      <c r="B729" s="1" t="s">
        <v>3112</v>
      </c>
      <c r="C729" s="14" t="str">
        <f t="shared" si="33"/>
        <v>Mr.</v>
      </c>
      <c r="D729" s="7" t="str">
        <f t="shared" si="34"/>
        <v>Adam S</v>
      </c>
      <c r="E729" s="7" t="str">
        <f t="shared" si="35"/>
        <v>Tenforde</v>
      </c>
    </row>
    <row r="730" spans="1:5" ht="15.75" x14ac:dyDescent="0.25">
      <c r="A730" s="1" t="s">
        <v>1642</v>
      </c>
      <c r="B730" s="1" t="s">
        <v>3113</v>
      </c>
      <c r="C730" s="14" t="str">
        <f t="shared" si="33"/>
        <v>Mr.</v>
      </c>
      <c r="D730" s="7" t="str">
        <f t="shared" si="34"/>
        <v>Armando</v>
      </c>
      <c r="E730" s="7" t="str">
        <f t="shared" si="35"/>
        <v>Ramirez</v>
      </c>
    </row>
    <row r="731" spans="1:5" ht="15.75" x14ac:dyDescent="0.25">
      <c r="A731" s="1" t="s">
        <v>1641</v>
      </c>
      <c r="B731" s="1" t="s">
        <v>3114</v>
      </c>
      <c r="C731" s="14" t="str">
        <f t="shared" si="33"/>
        <v>Ms.</v>
      </c>
      <c r="D731" s="7" t="str">
        <f t="shared" si="34"/>
        <v>Dana</v>
      </c>
      <c r="E731" s="7" t="str">
        <f t="shared" si="35"/>
        <v>Stanley Torres</v>
      </c>
    </row>
    <row r="732" spans="1:5" ht="15.75" x14ac:dyDescent="0.25">
      <c r="A732" s="1" t="s">
        <v>1640</v>
      </c>
      <c r="B732" s="1" t="s">
        <v>3115</v>
      </c>
      <c r="C732" s="14" t="str">
        <f t="shared" si="33"/>
        <v>Ms.</v>
      </c>
      <c r="D732" s="7" t="str">
        <f t="shared" si="34"/>
        <v>Jennifer L</v>
      </c>
      <c r="E732" s="7" t="str">
        <f t="shared" si="35"/>
        <v>Vandongen</v>
      </c>
    </row>
    <row r="733" spans="1:5" ht="15.75" x14ac:dyDescent="0.25">
      <c r="A733" s="1" t="s">
        <v>1639</v>
      </c>
      <c r="B733" s="1" t="s">
        <v>3116</v>
      </c>
      <c r="C733" s="14" t="str">
        <f t="shared" si="33"/>
        <v>Mr.</v>
      </c>
      <c r="D733" s="7" t="str">
        <f t="shared" si="34"/>
        <v>Benjamin</v>
      </c>
      <c r="E733" s="7" t="str">
        <f t="shared" si="35"/>
        <v>Liebald</v>
      </c>
    </row>
    <row r="734" spans="1:5" ht="15.75" x14ac:dyDescent="0.25">
      <c r="A734" s="1" t="s">
        <v>1638</v>
      </c>
      <c r="B734" s="1" t="s">
        <v>3117</v>
      </c>
      <c r="C734" s="14" t="str">
        <f t="shared" si="33"/>
        <v>Ms.</v>
      </c>
      <c r="D734" s="7" t="str">
        <f t="shared" si="34"/>
        <v>Tanya</v>
      </c>
      <c r="E734" s="7" t="str">
        <f t="shared" si="35"/>
        <v>Holte</v>
      </c>
    </row>
    <row r="735" spans="1:5" ht="15.75" x14ac:dyDescent="0.25">
      <c r="A735" s="1" t="s">
        <v>1637</v>
      </c>
      <c r="B735" s="1" t="s">
        <v>3118</v>
      </c>
      <c r="C735" s="14" t="str">
        <f t="shared" si="33"/>
        <v>Ms.</v>
      </c>
      <c r="D735" s="7" t="str">
        <f t="shared" si="34"/>
        <v>Tracy</v>
      </c>
      <c r="E735" s="7" t="str">
        <f t="shared" si="35"/>
        <v>Johnson</v>
      </c>
    </row>
    <row r="736" spans="1:5" ht="15.75" x14ac:dyDescent="0.25">
      <c r="A736" s="1" t="s">
        <v>1636</v>
      </c>
      <c r="B736" s="1" t="s">
        <v>3119</v>
      </c>
      <c r="C736" s="14" t="str">
        <f t="shared" si="33"/>
        <v>Ms.</v>
      </c>
      <c r="D736" s="7" t="str">
        <f t="shared" si="34"/>
        <v>Emily S</v>
      </c>
      <c r="E736" s="7" t="str">
        <f t="shared" si="35"/>
        <v>Bartlett</v>
      </c>
    </row>
    <row r="737" spans="1:5" ht="15.75" x14ac:dyDescent="0.25">
      <c r="A737" s="1" t="s">
        <v>1635</v>
      </c>
      <c r="B737" s="1" t="s">
        <v>3120</v>
      </c>
      <c r="C737" s="14" t="str">
        <f t="shared" si="33"/>
        <v>Ms.</v>
      </c>
      <c r="D737" s="7" t="str">
        <f t="shared" si="34"/>
        <v>Kelly R</v>
      </c>
      <c r="E737" s="7" t="str">
        <f t="shared" si="35"/>
        <v>Bergman</v>
      </c>
    </row>
    <row r="738" spans="1:5" ht="15.75" x14ac:dyDescent="0.25">
      <c r="A738" s="1" t="s">
        <v>1634</v>
      </c>
      <c r="B738" s="1" t="s">
        <v>3121</v>
      </c>
      <c r="C738" s="14" t="str">
        <f t="shared" si="33"/>
        <v>Mr.</v>
      </c>
      <c r="D738" s="7" t="str">
        <f t="shared" si="34"/>
        <v>Kyle</v>
      </c>
      <c r="E738" s="7" t="str">
        <f t="shared" si="35"/>
        <v>Aitken</v>
      </c>
    </row>
    <row r="739" spans="1:5" ht="15.75" x14ac:dyDescent="0.25">
      <c r="A739" s="1" t="s">
        <v>1633</v>
      </c>
      <c r="B739" s="1" t="s">
        <v>3122</v>
      </c>
      <c r="C739" s="14" t="str">
        <f t="shared" si="33"/>
        <v>Mr.</v>
      </c>
      <c r="D739" s="7" t="str">
        <f t="shared" si="34"/>
        <v>Bruce A Jr.</v>
      </c>
      <c r="E739" s="7" t="str">
        <f t="shared" si="35"/>
        <v>Berger</v>
      </c>
    </row>
    <row r="740" spans="1:5" ht="15.75" x14ac:dyDescent="0.25">
      <c r="A740" s="1" t="s">
        <v>1632</v>
      </c>
      <c r="B740" s="1" t="s">
        <v>3123</v>
      </c>
      <c r="C740" s="14" t="str">
        <f t="shared" si="33"/>
        <v>Mr.</v>
      </c>
      <c r="D740" s="7" t="str">
        <f t="shared" si="34"/>
        <v>Cary J</v>
      </c>
      <c r="E740" s="7" t="str">
        <f t="shared" si="35"/>
        <v>Richey</v>
      </c>
    </row>
    <row r="741" spans="1:5" ht="15.75" x14ac:dyDescent="0.25">
      <c r="A741" s="1" t="s">
        <v>1631</v>
      </c>
      <c r="B741" s="1" t="s">
        <v>3124</v>
      </c>
      <c r="C741" s="14" t="str">
        <f t="shared" si="33"/>
        <v>Mrs.</v>
      </c>
      <c r="D741" s="7" t="str">
        <f t="shared" si="34"/>
        <v>Jill M</v>
      </c>
      <c r="E741" s="7" t="str">
        <f t="shared" si="35"/>
        <v>Trotter</v>
      </c>
    </row>
    <row r="742" spans="1:5" ht="15.75" x14ac:dyDescent="0.25">
      <c r="A742" s="1" t="s">
        <v>1630</v>
      </c>
      <c r="B742" s="1" t="s">
        <v>3125</v>
      </c>
      <c r="C742" s="14" t="str">
        <f t="shared" si="33"/>
        <v>Mr.</v>
      </c>
      <c r="D742" s="7" t="str">
        <f t="shared" si="34"/>
        <v>Chris</v>
      </c>
      <c r="E742" s="7" t="str">
        <f t="shared" si="35"/>
        <v>Chavez</v>
      </c>
    </row>
    <row r="743" spans="1:5" ht="15.75" x14ac:dyDescent="0.25">
      <c r="A743" s="1" t="s">
        <v>1629</v>
      </c>
      <c r="B743" s="1" t="s">
        <v>3126</v>
      </c>
      <c r="C743" s="14" t="str">
        <f t="shared" si="33"/>
        <v>Mr.</v>
      </c>
      <c r="D743" s="7" t="str">
        <f t="shared" si="34"/>
        <v>Michael E.</v>
      </c>
      <c r="E743" s="7" t="str">
        <f t="shared" si="35"/>
        <v>Orifice</v>
      </c>
    </row>
    <row r="744" spans="1:5" ht="15.75" x14ac:dyDescent="0.25">
      <c r="A744" s="1" t="s">
        <v>1628</v>
      </c>
      <c r="B744" s="1" t="s">
        <v>3127</v>
      </c>
      <c r="C744" s="14" t="str">
        <f t="shared" si="33"/>
        <v>Mrs.</v>
      </c>
      <c r="D744" s="7" t="str">
        <f t="shared" si="34"/>
        <v>Lauren</v>
      </c>
      <c r="E744" s="7" t="str">
        <f t="shared" si="35"/>
        <v>Farkash</v>
      </c>
    </row>
    <row r="745" spans="1:5" ht="15.75" x14ac:dyDescent="0.25">
      <c r="A745" s="1" t="s">
        <v>1627</v>
      </c>
      <c r="B745" s="1" t="s">
        <v>3128</v>
      </c>
      <c r="C745" s="14" t="str">
        <f t="shared" si="33"/>
        <v>Mrs.</v>
      </c>
      <c r="D745" s="7" t="str">
        <f t="shared" si="34"/>
        <v>Kathryn E</v>
      </c>
      <c r="E745" s="7" t="str">
        <f t="shared" si="35"/>
        <v>Hribar</v>
      </c>
    </row>
    <row r="746" spans="1:5" ht="15.75" x14ac:dyDescent="0.25">
      <c r="A746" s="1" t="s">
        <v>1626</v>
      </c>
      <c r="B746" s="1" t="s">
        <v>3129</v>
      </c>
      <c r="C746" s="14" t="str">
        <f t="shared" si="33"/>
        <v>Ms.</v>
      </c>
      <c r="D746" s="7" t="str">
        <f t="shared" si="34"/>
        <v>Polly</v>
      </c>
      <c r="E746" s="7" t="str">
        <f t="shared" si="35"/>
        <v>Crawford</v>
      </c>
    </row>
    <row r="747" spans="1:5" ht="15.75" x14ac:dyDescent="0.25">
      <c r="A747" s="1" t="s">
        <v>1625</v>
      </c>
      <c r="B747" s="1" t="s">
        <v>3130</v>
      </c>
      <c r="C747" s="14" t="str">
        <f t="shared" si="33"/>
        <v>Mr.</v>
      </c>
      <c r="D747" s="7" t="str">
        <f t="shared" si="34"/>
        <v>Mark H.</v>
      </c>
      <c r="E747" s="7" t="str">
        <f t="shared" si="35"/>
        <v>Sittlington</v>
      </c>
    </row>
    <row r="748" spans="1:5" ht="15.75" x14ac:dyDescent="0.25">
      <c r="A748" s="1" t="s">
        <v>1624</v>
      </c>
      <c r="B748" s="1" t="s">
        <v>3131</v>
      </c>
      <c r="C748" s="14" t="str">
        <f t="shared" si="33"/>
        <v>Mrs.</v>
      </c>
      <c r="D748" s="7" t="str">
        <f t="shared" si="34"/>
        <v>Jessie M.</v>
      </c>
      <c r="E748" s="7" t="str">
        <f t="shared" si="35"/>
        <v>Silbert</v>
      </c>
    </row>
    <row r="749" spans="1:5" ht="15.75" x14ac:dyDescent="0.25">
      <c r="A749" s="1" t="s">
        <v>1623</v>
      </c>
      <c r="B749" s="1" t="s">
        <v>3132</v>
      </c>
      <c r="C749" s="14" t="str">
        <f t="shared" si="33"/>
        <v>Mr.</v>
      </c>
      <c r="D749" s="7" t="str">
        <f t="shared" si="34"/>
        <v>Chris</v>
      </c>
      <c r="E749" s="7" t="str">
        <f t="shared" si="35"/>
        <v>Carrique</v>
      </c>
    </row>
    <row r="750" spans="1:5" ht="15.75" x14ac:dyDescent="0.25">
      <c r="A750" s="1" t="s">
        <v>1622</v>
      </c>
      <c r="B750" s="1" t="s">
        <v>3133</v>
      </c>
      <c r="C750" s="14" t="str">
        <f t="shared" si="33"/>
        <v>Mr.</v>
      </c>
      <c r="D750" s="7" t="str">
        <f t="shared" si="34"/>
        <v>Daniel</v>
      </c>
      <c r="E750" s="7" t="str">
        <f t="shared" si="35"/>
        <v>Kosla</v>
      </c>
    </row>
    <row r="751" spans="1:5" ht="15.75" x14ac:dyDescent="0.25">
      <c r="A751" s="1" t="s">
        <v>1621</v>
      </c>
      <c r="B751" s="1" t="s">
        <v>3134</v>
      </c>
      <c r="C751" s="14" t="str">
        <f t="shared" si="33"/>
        <v>Ms.</v>
      </c>
      <c r="D751" s="7" t="str">
        <f t="shared" si="34"/>
        <v>Megan</v>
      </c>
      <c r="E751" s="7" t="str">
        <f t="shared" si="35"/>
        <v>Parker</v>
      </c>
    </row>
    <row r="752" spans="1:5" ht="15.75" x14ac:dyDescent="0.25">
      <c r="A752" s="1" t="s">
        <v>1620</v>
      </c>
      <c r="B752" s="1" t="s">
        <v>3135</v>
      </c>
      <c r="C752" s="14" t="str">
        <f t="shared" si="33"/>
        <v>Mr.</v>
      </c>
      <c r="D752" s="7" t="str">
        <f t="shared" si="34"/>
        <v>Kevin</v>
      </c>
      <c r="E752" s="7" t="str">
        <f t="shared" si="35"/>
        <v>Horton</v>
      </c>
    </row>
    <row r="753" spans="1:5" ht="15.75" x14ac:dyDescent="0.25">
      <c r="A753" s="1" t="s">
        <v>1619</v>
      </c>
      <c r="B753" s="1" t="s">
        <v>3136</v>
      </c>
      <c r="C753" s="14" t="str">
        <f t="shared" si="33"/>
        <v>Ms.</v>
      </c>
      <c r="D753" s="7" t="str">
        <f t="shared" si="34"/>
        <v>Caroline S.</v>
      </c>
      <c r="E753" s="7" t="str">
        <f t="shared" si="35"/>
        <v>Boller</v>
      </c>
    </row>
    <row r="754" spans="1:5" ht="15.75" x14ac:dyDescent="0.25">
      <c r="A754" s="1" t="s">
        <v>1618</v>
      </c>
      <c r="B754" s="1" t="s">
        <v>3137</v>
      </c>
      <c r="C754" s="14" t="str">
        <f t="shared" si="33"/>
        <v>Ms.</v>
      </c>
      <c r="D754" s="7" t="str">
        <f t="shared" si="34"/>
        <v>Nuta</v>
      </c>
      <c r="E754" s="7" t="str">
        <f t="shared" si="35"/>
        <v>Olaru</v>
      </c>
    </row>
    <row r="755" spans="1:5" ht="15.75" x14ac:dyDescent="0.25">
      <c r="A755" s="1" t="s">
        <v>1617</v>
      </c>
      <c r="B755" s="1" t="s">
        <v>3138</v>
      </c>
      <c r="C755" s="14" t="str">
        <f t="shared" si="33"/>
        <v>Ms.</v>
      </c>
      <c r="D755" s="7" t="str">
        <f t="shared" si="34"/>
        <v>Margie</v>
      </c>
      <c r="E755" s="7" t="str">
        <f t="shared" si="35"/>
        <v>Prescott</v>
      </c>
    </row>
    <row r="756" spans="1:5" ht="15.75" x14ac:dyDescent="0.25">
      <c r="A756" s="1" t="s">
        <v>1616</v>
      </c>
      <c r="B756" s="1" t="s">
        <v>3139</v>
      </c>
      <c r="C756" s="14" t="str">
        <f t="shared" si="33"/>
        <v>Mrs.</v>
      </c>
      <c r="D756" s="7" t="str">
        <f t="shared" si="34"/>
        <v>Heidi</v>
      </c>
      <c r="E756" s="7" t="str">
        <f t="shared" si="35"/>
        <v>Hines</v>
      </c>
    </row>
    <row r="757" spans="1:5" ht="15.75" x14ac:dyDescent="0.25">
      <c r="A757" s="1" t="s">
        <v>1615</v>
      </c>
      <c r="B757" s="1" t="s">
        <v>3140</v>
      </c>
      <c r="C757" s="14" t="str">
        <f t="shared" si="33"/>
        <v>Mr.</v>
      </c>
      <c r="D757" s="7" t="str">
        <f t="shared" si="34"/>
        <v>Diego J</v>
      </c>
      <c r="E757" s="7" t="str">
        <f t="shared" si="35"/>
        <v>Blanton</v>
      </c>
    </row>
    <row r="758" spans="1:5" ht="15.75" x14ac:dyDescent="0.25">
      <c r="A758" s="1" t="s">
        <v>1614</v>
      </c>
      <c r="B758" s="1" t="s">
        <v>3141</v>
      </c>
      <c r="C758" s="14" t="str">
        <f t="shared" si="33"/>
        <v>Mr.</v>
      </c>
      <c r="D758" s="7" t="str">
        <f t="shared" si="34"/>
        <v>Enrique M Sr.</v>
      </c>
      <c r="E758" s="7" t="str">
        <f t="shared" si="35"/>
        <v>Bustamante</v>
      </c>
    </row>
    <row r="759" spans="1:5" ht="15.75" x14ac:dyDescent="0.25">
      <c r="A759" s="1" t="s">
        <v>1613</v>
      </c>
      <c r="B759" s="1" t="s">
        <v>3142</v>
      </c>
      <c r="C759" s="14" t="str">
        <f t="shared" si="33"/>
        <v>Mr.</v>
      </c>
      <c r="D759" s="7" t="str">
        <f t="shared" si="34"/>
        <v>Greg</v>
      </c>
      <c r="E759" s="7" t="str">
        <f t="shared" si="35"/>
        <v>McCann</v>
      </c>
    </row>
    <row r="760" spans="1:5" ht="15.75" x14ac:dyDescent="0.25">
      <c r="A760" s="1" t="s">
        <v>1612</v>
      </c>
      <c r="B760" s="1" t="s">
        <v>3143</v>
      </c>
      <c r="C760" s="14" t="str">
        <f t="shared" si="33"/>
        <v>Mr.</v>
      </c>
      <c r="D760" s="7" t="str">
        <f t="shared" si="34"/>
        <v>Filip</v>
      </c>
      <c r="E760" s="7" t="str">
        <f t="shared" si="35"/>
        <v>Schmole</v>
      </c>
    </row>
    <row r="761" spans="1:5" ht="15.75" x14ac:dyDescent="0.25">
      <c r="A761" s="1" t="s">
        <v>1611</v>
      </c>
      <c r="B761" s="1" t="s">
        <v>3144</v>
      </c>
      <c r="C761" s="14" t="str">
        <f t="shared" si="33"/>
        <v>Ms.</v>
      </c>
      <c r="D761" s="7" t="str">
        <f t="shared" si="34"/>
        <v>Rosemary E.</v>
      </c>
      <c r="E761" s="7" t="str">
        <f t="shared" si="35"/>
        <v>Barber</v>
      </c>
    </row>
    <row r="762" spans="1:5" ht="15.75" x14ac:dyDescent="0.25">
      <c r="A762" s="1" t="s">
        <v>1610</v>
      </c>
      <c r="B762" s="1" t="s">
        <v>3145</v>
      </c>
      <c r="C762" s="14" t="str">
        <f t="shared" si="33"/>
        <v>Ms.</v>
      </c>
      <c r="D762" s="7" t="str">
        <f t="shared" si="34"/>
        <v>Lisa</v>
      </c>
      <c r="E762" s="7" t="str">
        <f t="shared" si="35"/>
        <v>Reichmann</v>
      </c>
    </row>
    <row r="763" spans="1:5" ht="15.75" x14ac:dyDescent="0.25">
      <c r="A763" s="1" t="s">
        <v>1609</v>
      </c>
      <c r="B763" s="1" t="s">
        <v>3146</v>
      </c>
      <c r="C763" s="14" t="str">
        <f t="shared" si="33"/>
        <v>Mr.</v>
      </c>
      <c r="D763" s="7" t="str">
        <f t="shared" si="34"/>
        <v>Jason</v>
      </c>
      <c r="E763" s="7" t="str">
        <f t="shared" si="35"/>
        <v>Cavatorta</v>
      </c>
    </row>
    <row r="764" spans="1:5" ht="15.75" x14ac:dyDescent="0.25">
      <c r="A764" s="1" t="s">
        <v>1608</v>
      </c>
      <c r="B764" s="1" t="s">
        <v>3147</v>
      </c>
      <c r="C764" s="14" t="str">
        <f t="shared" si="33"/>
        <v>Ms.</v>
      </c>
      <c r="D764" s="7" t="str">
        <f t="shared" si="34"/>
        <v>Courtney</v>
      </c>
      <c r="E764" s="7" t="str">
        <f t="shared" si="35"/>
        <v>Yaeger</v>
      </c>
    </row>
    <row r="765" spans="1:5" ht="15.75" x14ac:dyDescent="0.25">
      <c r="A765" s="1" t="s">
        <v>1607</v>
      </c>
      <c r="B765" s="1" t="s">
        <v>3148</v>
      </c>
      <c r="C765" s="14" t="str">
        <f t="shared" si="33"/>
        <v>Ms.</v>
      </c>
      <c r="D765" s="7" t="str">
        <f t="shared" si="34"/>
        <v>Jennifer R.</v>
      </c>
      <c r="E765" s="7" t="str">
        <f t="shared" si="35"/>
        <v>Hughes</v>
      </c>
    </row>
    <row r="766" spans="1:5" ht="15.75" x14ac:dyDescent="0.25">
      <c r="A766" s="1" t="s">
        <v>1606</v>
      </c>
      <c r="B766" s="1" t="s">
        <v>3149</v>
      </c>
      <c r="C766" s="14" t="str">
        <f t="shared" si="33"/>
        <v>Ms.</v>
      </c>
      <c r="D766" s="7" t="str">
        <f t="shared" si="34"/>
        <v>Lauren E</v>
      </c>
      <c r="E766" s="7" t="str">
        <f t="shared" si="35"/>
        <v>Donahue</v>
      </c>
    </row>
    <row r="767" spans="1:5" ht="15.75" x14ac:dyDescent="0.25">
      <c r="A767" s="1" t="s">
        <v>1605</v>
      </c>
      <c r="B767" s="1" t="s">
        <v>3150</v>
      </c>
      <c r="C767" s="14" t="str">
        <f t="shared" si="33"/>
        <v>Ms.</v>
      </c>
      <c r="D767" s="7" t="str">
        <f t="shared" si="34"/>
        <v>Ashley M.</v>
      </c>
      <c r="E767" s="7" t="str">
        <f t="shared" si="35"/>
        <v>Greenwell</v>
      </c>
    </row>
    <row r="768" spans="1:5" ht="15.75" x14ac:dyDescent="0.25">
      <c r="A768" s="1" t="s">
        <v>1604</v>
      </c>
      <c r="B768" s="1" t="s">
        <v>3151</v>
      </c>
      <c r="C768" s="14" t="str">
        <f t="shared" si="33"/>
        <v>Ms.</v>
      </c>
      <c r="D768" s="7" t="str">
        <f t="shared" si="34"/>
        <v>Alison R.</v>
      </c>
      <c r="E768" s="7" t="str">
        <f t="shared" si="35"/>
        <v>Steele</v>
      </c>
    </row>
    <row r="769" spans="1:5" ht="15.75" x14ac:dyDescent="0.25">
      <c r="A769" s="1" t="s">
        <v>1603</v>
      </c>
      <c r="B769" s="1" t="s">
        <v>3152</v>
      </c>
      <c r="C769" s="14" t="str">
        <f t="shared" si="33"/>
        <v>Ms.</v>
      </c>
      <c r="D769" s="7" t="str">
        <f t="shared" si="34"/>
        <v>Madeleine</v>
      </c>
      <c r="E769" s="7" t="str">
        <f t="shared" si="35"/>
        <v>Gunter</v>
      </c>
    </row>
    <row r="770" spans="1:5" ht="15.75" x14ac:dyDescent="0.25">
      <c r="A770" s="1" t="s">
        <v>1602</v>
      </c>
      <c r="B770" s="1" t="s">
        <v>3153</v>
      </c>
      <c r="C770" s="14" t="str">
        <f t="shared" si="33"/>
        <v>Ms.</v>
      </c>
      <c r="D770" s="7" t="str">
        <f t="shared" si="34"/>
        <v>Stacey</v>
      </c>
      <c r="E770" s="7" t="str">
        <f t="shared" si="35"/>
        <v>McDonough</v>
      </c>
    </row>
    <row r="771" spans="1:5" ht="15.75" x14ac:dyDescent="0.25">
      <c r="A771" s="1" t="s">
        <v>1601</v>
      </c>
      <c r="B771" s="1" t="s">
        <v>3154</v>
      </c>
      <c r="C771" s="14" t="str">
        <f t="shared" ref="C771:C834" si="36">LEFT(TRIM(MID(B771, FIND(",", B771)+1, 100)), FIND(" ", TRIM(MID(B771, FIND(",", B771)+1, 100)))-1)</f>
        <v>Ms.</v>
      </c>
      <c r="D771" s="7" t="str">
        <f t="shared" ref="D771:D834" si="37">TRIM(RIGHT(TRIM(MID(B771, FIND(",", B771)+1, 99)),
     LEN(TRIM(MID(B771, FIND(",", B771)+1, 99))) -
     FIND(" ", TRIM(MID(B771, FIND(",", B771)+1, 99)))))</f>
        <v>Kimberly</v>
      </c>
      <c r="E771" s="7" t="str">
        <f t="shared" ref="E771:E834" si="38">LEFT(TRIM(B771), FIND(", ", TRIM(B771) &amp; " ") - 1)</f>
        <v>Sweetland</v>
      </c>
    </row>
    <row r="772" spans="1:5" ht="15.75" x14ac:dyDescent="0.25">
      <c r="A772" s="1" t="s">
        <v>1600</v>
      </c>
      <c r="B772" s="1" t="s">
        <v>3155</v>
      </c>
      <c r="C772" s="14" t="str">
        <f t="shared" si="36"/>
        <v>Mr.</v>
      </c>
      <c r="D772" s="7" t="str">
        <f t="shared" si="37"/>
        <v>Matthew D</v>
      </c>
      <c r="E772" s="7" t="str">
        <f t="shared" si="38"/>
        <v>Hammersmith</v>
      </c>
    </row>
    <row r="773" spans="1:5" ht="15.75" x14ac:dyDescent="0.25">
      <c r="A773" s="1" t="s">
        <v>1599</v>
      </c>
      <c r="B773" s="1" t="s">
        <v>3156</v>
      </c>
      <c r="C773" s="14" t="str">
        <f t="shared" si="36"/>
        <v>Mr.</v>
      </c>
      <c r="D773" s="7" t="str">
        <f t="shared" si="37"/>
        <v>Michael</v>
      </c>
      <c r="E773" s="7" t="str">
        <f t="shared" si="38"/>
        <v>French</v>
      </c>
    </row>
    <row r="774" spans="1:5" ht="15.75" x14ac:dyDescent="0.25">
      <c r="A774" s="1" t="s">
        <v>1598</v>
      </c>
      <c r="B774" s="1" t="s">
        <v>3157</v>
      </c>
      <c r="C774" s="14" t="str">
        <f t="shared" si="36"/>
        <v>Mr.</v>
      </c>
      <c r="D774" s="7" t="str">
        <f t="shared" si="37"/>
        <v>Ben</v>
      </c>
      <c r="E774" s="7" t="str">
        <f t="shared" si="38"/>
        <v>Garbe</v>
      </c>
    </row>
    <row r="775" spans="1:5" ht="15.75" x14ac:dyDescent="0.25">
      <c r="A775" s="1" t="s">
        <v>1597</v>
      </c>
      <c r="B775" s="1" t="s">
        <v>3158</v>
      </c>
      <c r="C775" s="14" t="str">
        <f t="shared" si="36"/>
        <v>Mr.</v>
      </c>
      <c r="D775" s="7" t="str">
        <f t="shared" si="37"/>
        <v>Chris</v>
      </c>
      <c r="E775" s="7" t="str">
        <f t="shared" si="38"/>
        <v>Duncan</v>
      </c>
    </row>
    <row r="776" spans="1:5" ht="15.75" x14ac:dyDescent="0.25">
      <c r="A776" s="1" t="s">
        <v>1596</v>
      </c>
      <c r="B776" s="1" t="s">
        <v>3159</v>
      </c>
      <c r="C776" s="14" t="str">
        <f t="shared" si="36"/>
        <v>Mr.</v>
      </c>
      <c r="D776" s="7" t="str">
        <f t="shared" si="37"/>
        <v>Jeremy J</v>
      </c>
      <c r="E776" s="7" t="str">
        <f t="shared" si="38"/>
        <v>Wallace</v>
      </c>
    </row>
    <row r="777" spans="1:5" ht="15.75" x14ac:dyDescent="0.25">
      <c r="A777" s="1" t="s">
        <v>1595</v>
      </c>
      <c r="B777" s="1" t="s">
        <v>3160</v>
      </c>
      <c r="C777" s="14" t="str">
        <f t="shared" si="36"/>
        <v>Mrs.</v>
      </c>
      <c r="D777" s="7" t="str">
        <f t="shared" si="37"/>
        <v>Amy L.</v>
      </c>
      <c r="E777" s="7" t="str">
        <f t="shared" si="38"/>
        <v>Tillman</v>
      </c>
    </row>
    <row r="778" spans="1:5" ht="15.75" x14ac:dyDescent="0.25">
      <c r="A778" s="1" t="s">
        <v>1594</v>
      </c>
      <c r="B778" s="1" t="s">
        <v>3161</v>
      </c>
      <c r="C778" s="14" t="str">
        <f t="shared" si="36"/>
        <v>Mrs.</v>
      </c>
      <c r="D778" s="7" t="str">
        <f t="shared" si="37"/>
        <v>Karen L.</v>
      </c>
      <c r="E778" s="7" t="str">
        <f t="shared" si="38"/>
        <v>Lee</v>
      </c>
    </row>
    <row r="779" spans="1:5" ht="15.75" x14ac:dyDescent="0.25">
      <c r="A779" s="1" t="s">
        <v>1593</v>
      </c>
      <c r="B779" s="1" t="s">
        <v>3162</v>
      </c>
      <c r="C779" s="14" t="str">
        <f t="shared" si="36"/>
        <v>Ms.</v>
      </c>
      <c r="D779" s="7" t="str">
        <f t="shared" si="37"/>
        <v>Tennille</v>
      </c>
      <c r="E779" s="7" t="str">
        <f t="shared" si="38"/>
        <v>Taylor</v>
      </c>
    </row>
    <row r="780" spans="1:5" ht="15.75" x14ac:dyDescent="0.25">
      <c r="A780" s="1" t="s">
        <v>1592</v>
      </c>
      <c r="B780" s="1" t="s">
        <v>3163</v>
      </c>
      <c r="C780" s="14" t="str">
        <f t="shared" si="36"/>
        <v>Mr.</v>
      </c>
      <c r="D780" s="7" t="str">
        <f t="shared" si="37"/>
        <v>Matt</v>
      </c>
      <c r="E780" s="7" t="str">
        <f t="shared" si="38"/>
        <v>McSween</v>
      </c>
    </row>
    <row r="781" spans="1:5" ht="15.75" x14ac:dyDescent="0.25">
      <c r="A781" s="1" t="s">
        <v>1591</v>
      </c>
      <c r="B781" s="1" t="s">
        <v>3164</v>
      </c>
      <c r="C781" s="14" t="str">
        <f t="shared" si="36"/>
        <v>Ms.</v>
      </c>
      <c r="D781" s="7" t="str">
        <f t="shared" si="37"/>
        <v>Emily</v>
      </c>
      <c r="E781" s="7" t="str">
        <f t="shared" si="38"/>
        <v>Schubert</v>
      </c>
    </row>
    <row r="782" spans="1:5" ht="15.75" x14ac:dyDescent="0.25">
      <c r="A782" s="1" t="s">
        <v>1590</v>
      </c>
      <c r="B782" s="1" t="s">
        <v>3165</v>
      </c>
      <c r="C782" s="14" t="str">
        <f t="shared" si="36"/>
        <v>Mr.</v>
      </c>
      <c r="D782" s="7" t="str">
        <f t="shared" si="37"/>
        <v>Justin E</v>
      </c>
      <c r="E782" s="7" t="str">
        <f t="shared" si="38"/>
        <v>Lalanne</v>
      </c>
    </row>
    <row r="783" spans="1:5" ht="15.75" x14ac:dyDescent="0.25">
      <c r="A783" s="1" t="s">
        <v>1589</v>
      </c>
      <c r="B783" s="1" t="s">
        <v>3166</v>
      </c>
      <c r="C783" s="14" t="str">
        <f t="shared" si="36"/>
        <v>Ms.</v>
      </c>
      <c r="D783" s="7" t="str">
        <f t="shared" si="37"/>
        <v>Shalane</v>
      </c>
      <c r="E783" s="7" t="str">
        <f t="shared" si="38"/>
        <v>Flanagan</v>
      </c>
    </row>
    <row r="784" spans="1:5" ht="15.75" x14ac:dyDescent="0.25">
      <c r="A784" s="1" t="s">
        <v>1588</v>
      </c>
      <c r="B784" s="1" t="s">
        <v>3167</v>
      </c>
      <c r="C784" s="14" t="str">
        <f t="shared" si="36"/>
        <v>Ms.</v>
      </c>
      <c r="D784" s="7" t="str">
        <f t="shared" si="37"/>
        <v>Jessica N.</v>
      </c>
      <c r="E784" s="7" t="str">
        <f t="shared" si="38"/>
        <v>Arellano</v>
      </c>
    </row>
    <row r="785" spans="1:5" ht="15.75" x14ac:dyDescent="0.25">
      <c r="A785" s="1" t="s">
        <v>1587</v>
      </c>
      <c r="B785" s="1" t="s">
        <v>3168</v>
      </c>
      <c r="C785" s="14" t="str">
        <f t="shared" si="36"/>
        <v>Ms.</v>
      </c>
      <c r="D785" s="7" t="str">
        <f t="shared" si="37"/>
        <v>Melanie</v>
      </c>
      <c r="E785" s="7" t="str">
        <f t="shared" si="38"/>
        <v>Charette</v>
      </c>
    </row>
    <row r="786" spans="1:5" ht="15.75" x14ac:dyDescent="0.25">
      <c r="A786" s="1" t="s">
        <v>1586</v>
      </c>
      <c r="B786" s="1" t="s">
        <v>3169</v>
      </c>
      <c r="C786" s="14" t="str">
        <f t="shared" si="36"/>
        <v>Ms.</v>
      </c>
      <c r="D786" s="7" t="str">
        <f t="shared" si="37"/>
        <v>Ruth Angelica</v>
      </c>
      <c r="E786" s="7" t="str">
        <f t="shared" si="38"/>
        <v>Pena Reyes</v>
      </c>
    </row>
    <row r="787" spans="1:5" ht="15.75" x14ac:dyDescent="0.25">
      <c r="A787" s="1" t="s">
        <v>1585</v>
      </c>
      <c r="B787" s="1" t="s">
        <v>3170</v>
      </c>
      <c r="C787" s="14" t="str">
        <f t="shared" si="36"/>
        <v>Ms.</v>
      </c>
      <c r="D787" s="7" t="str">
        <f t="shared" si="37"/>
        <v>Una M</v>
      </c>
      <c r="E787" s="7" t="str">
        <f t="shared" si="38"/>
        <v>Broderick</v>
      </c>
    </row>
    <row r="788" spans="1:5" ht="15.75" x14ac:dyDescent="0.25">
      <c r="A788" s="1" t="s">
        <v>1584</v>
      </c>
      <c r="B788" s="1" t="s">
        <v>3171</v>
      </c>
      <c r="C788" s="14" t="str">
        <f t="shared" si="36"/>
        <v>Ms.</v>
      </c>
      <c r="D788" s="7" t="str">
        <f t="shared" si="37"/>
        <v>Taralyn</v>
      </c>
      <c r="E788" s="7" t="str">
        <f t="shared" si="38"/>
        <v>Summers</v>
      </c>
    </row>
    <row r="789" spans="1:5" ht="15.75" x14ac:dyDescent="0.25">
      <c r="A789" s="1" t="s">
        <v>1583</v>
      </c>
      <c r="B789" s="1" t="s">
        <v>3172</v>
      </c>
      <c r="C789" s="14" t="str">
        <f t="shared" si="36"/>
        <v>Mr.</v>
      </c>
      <c r="D789" s="7" t="str">
        <f t="shared" si="37"/>
        <v>James A</v>
      </c>
      <c r="E789" s="7" t="str">
        <f t="shared" si="38"/>
        <v>Fisher</v>
      </c>
    </row>
    <row r="790" spans="1:5" ht="15.75" x14ac:dyDescent="0.25">
      <c r="A790" s="1" t="s">
        <v>1582</v>
      </c>
      <c r="B790" s="1" t="s">
        <v>3173</v>
      </c>
      <c r="C790" s="14" t="str">
        <f t="shared" si="36"/>
        <v>Mr.</v>
      </c>
      <c r="D790" s="7" t="str">
        <f t="shared" si="37"/>
        <v>Ning</v>
      </c>
      <c r="E790" s="7" t="str">
        <f t="shared" si="38"/>
        <v>Zhou</v>
      </c>
    </row>
    <row r="791" spans="1:5" ht="15.75" x14ac:dyDescent="0.25">
      <c r="A791" s="1" t="s">
        <v>1581</v>
      </c>
      <c r="B791" s="1" t="s">
        <v>3174</v>
      </c>
      <c r="C791" s="14" t="str">
        <f t="shared" si="36"/>
        <v>Mr.</v>
      </c>
      <c r="D791" s="7" t="str">
        <f t="shared" si="37"/>
        <v>Joel</v>
      </c>
      <c r="E791" s="7" t="str">
        <f t="shared" si="38"/>
        <v>Clarke-Ames</v>
      </c>
    </row>
    <row r="792" spans="1:5" ht="15.75" x14ac:dyDescent="0.25">
      <c r="A792" s="1" t="s">
        <v>1580</v>
      </c>
      <c r="B792" s="1" t="s">
        <v>3175</v>
      </c>
      <c r="C792" s="14" t="str">
        <f t="shared" si="36"/>
        <v>Ms.</v>
      </c>
      <c r="D792" s="7" t="str">
        <f t="shared" si="37"/>
        <v>Pamela J.</v>
      </c>
      <c r="E792" s="7" t="str">
        <f t="shared" si="38"/>
        <v>Staton</v>
      </c>
    </row>
    <row r="793" spans="1:5" ht="15.75" x14ac:dyDescent="0.25">
      <c r="A793" s="1" t="s">
        <v>1579</v>
      </c>
      <c r="B793" s="1" t="s">
        <v>3176</v>
      </c>
      <c r="C793" s="14" t="str">
        <f t="shared" si="36"/>
        <v>Ms.</v>
      </c>
      <c r="D793" s="7" t="str">
        <f t="shared" si="37"/>
        <v>Brittney</v>
      </c>
      <c r="E793" s="7" t="str">
        <f t="shared" si="38"/>
        <v>Forster</v>
      </c>
    </row>
    <row r="794" spans="1:5" ht="15.75" x14ac:dyDescent="0.25">
      <c r="A794" s="1" t="s">
        <v>1578</v>
      </c>
      <c r="B794" s="1" t="s">
        <v>3177</v>
      </c>
      <c r="C794" s="14" t="str">
        <f t="shared" si="36"/>
        <v>Mrs.</v>
      </c>
      <c r="D794" s="7" t="str">
        <f t="shared" si="37"/>
        <v>Sheila</v>
      </c>
      <c r="E794" s="7" t="str">
        <f t="shared" si="38"/>
        <v>Monaghan</v>
      </c>
    </row>
    <row r="795" spans="1:5" ht="15.75" x14ac:dyDescent="0.25">
      <c r="A795" s="1" t="s">
        <v>1577</v>
      </c>
      <c r="B795" s="1" t="s">
        <v>3178</v>
      </c>
      <c r="C795" s="14" t="str">
        <f t="shared" si="36"/>
        <v>Mr.</v>
      </c>
      <c r="D795" s="7" t="str">
        <f t="shared" si="37"/>
        <v>Koji</v>
      </c>
      <c r="E795" s="7" t="str">
        <f t="shared" si="38"/>
        <v>Kawamoto</v>
      </c>
    </row>
    <row r="796" spans="1:5" ht="15.75" x14ac:dyDescent="0.25">
      <c r="A796" s="1" t="s">
        <v>1576</v>
      </c>
      <c r="B796" s="1" t="s">
        <v>3179</v>
      </c>
      <c r="C796" s="14" t="str">
        <f t="shared" si="36"/>
        <v>Ms.</v>
      </c>
      <c r="D796" s="7" t="str">
        <f t="shared" si="37"/>
        <v>Sarah</v>
      </c>
      <c r="E796" s="7" t="str">
        <f t="shared" si="38"/>
        <v>Dicharry</v>
      </c>
    </row>
    <row r="797" spans="1:5" ht="15.75" x14ac:dyDescent="0.25">
      <c r="A797" s="1" t="s">
        <v>1575</v>
      </c>
      <c r="B797" s="1" t="s">
        <v>3180</v>
      </c>
      <c r="C797" s="14" t="str">
        <f t="shared" si="36"/>
        <v>Mrs.</v>
      </c>
      <c r="D797" s="7" t="str">
        <f t="shared" si="37"/>
        <v>Colleen M</v>
      </c>
      <c r="E797" s="7" t="str">
        <f t="shared" si="38"/>
        <v>Berry</v>
      </c>
    </row>
    <row r="798" spans="1:5" ht="15.75" x14ac:dyDescent="0.25">
      <c r="A798" s="1" t="s">
        <v>1574</v>
      </c>
      <c r="B798" s="1" t="s">
        <v>3181</v>
      </c>
      <c r="C798" s="14" t="str">
        <f t="shared" si="36"/>
        <v>Ms.</v>
      </c>
      <c r="D798" s="7" t="str">
        <f t="shared" si="37"/>
        <v>Deedra G.</v>
      </c>
      <c r="E798" s="7" t="str">
        <f t="shared" si="38"/>
        <v>Porfirio</v>
      </c>
    </row>
    <row r="799" spans="1:5" ht="15.75" x14ac:dyDescent="0.25">
      <c r="A799" s="1" t="s">
        <v>1573</v>
      </c>
      <c r="B799" s="1" t="s">
        <v>3182</v>
      </c>
      <c r="C799" s="14" t="str">
        <f t="shared" si="36"/>
        <v>Mrs.</v>
      </c>
      <c r="D799" s="7" t="str">
        <f t="shared" si="37"/>
        <v>Kulwinder</v>
      </c>
      <c r="E799" s="7" t="str">
        <f t="shared" si="38"/>
        <v>Thind</v>
      </c>
    </row>
    <row r="800" spans="1:5" ht="15.75" x14ac:dyDescent="0.25">
      <c r="A800" s="1" t="s">
        <v>1572</v>
      </c>
      <c r="B800" s="1" t="s">
        <v>3183</v>
      </c>
      <c r="C800" s="14" t="str">
        <f t="shared" si="36"/>
        <v>Ms.</v>
      </c>
      <c r="D800" s="7" t="str">
        <f t="shared" si="37"/>
        <v>Ann M.</v>
      </c>
      <c r="E800" s="7" t="str">
        <f t="shared" si="38"/>
        <v>Ryan</v>
      </c>
    </row>
    <row r="801" spans="1:5" ht="15.75" x14ac:dyDescent="0.25">
      <c r="A801" s="1" t="s">
        <v>1571</v>
      </c>
      <c r="B801" s="1" t="s">
        <v>3184</v>
      </c>
      <c r="C801" s="14" t="str">
        <f t="shared" si="36"/>
        <v>Ms.</v>
      </c>
      <c r="D801" s="7" t="str">
        <f t="shared" si="37"/>
        <v>Sarah E</v>
      </c>
      <c r="E801" s="7" t="str">
        <f t="shared" si="38"/>
        <v>Horn</v>
      </c>
    </row>
    <row r="802" spans="1:5" ht="15.75" x14ac:dyDescent="0.25">
      <c r="A802" s="1" t="s">
        <v>1570</v>
      </c>
      <c r="B802" s="1" t="s">
        <v>3185</v>
      </c>
      <c r="C802" s="14" t="str">
        <f t="shared" si="36"/>
        <v>Ms.</v>
      </c>
      <c r="D802" s="7" t="str">
        <f t="shared" si="37"/>
        <v>Apryl J.</v>
      </c>
      <c r="E802" s="7" t="str">
        <f t="shared" si="38"/>
        <v>Sabadosa</v>
      </c>
    </row>
    <row r="803" spans="1:5" ht="15.75" x14ac:dyDescent="0.25">
      <c r="A803" s="1" t="s">
        <v>1569</v>
      </c>
      <c r="B803" s="1" t="s">
        <v>3186</v>
      </c>
      <c r="C803" s="14" t="str">
        <f t="shared" si="36"/>
        <v>Mrs.</v>
      </c>
      <c r="D803" s="7" t="str">
        <f t="shared" si="37"/>
        <v>Ilana</v>
      </c>
      <c r="E803" s="7" t="str">
        <f t="shared" si="38"/>
        <v>Casady</v>
      </c>
    </row>
    <row r="804" spans="1:5" ht="15.75" x14ac:dyDescent="0.25">
      <c r="A804" s="1" t="s">
        <v>1568</v>
      </c>
      <c r="B804" s="1" t="s">
        <v>3187</v>
      </c>
      <c r="C804" s="14" t="str">
        <f t="shared" si="36"/>
        <v>Ms.</v>
      </c>
      <c r="D804" s="7" t="str">
        <f t="shared" si="37"/>
        <v>Katherine</v>
      </c>
      <c r="E804" s="7" t="str">
        <f t="shared" si="38"/>
        <v>Phillips</v>
      </c>
    </row>
    <row r="805" spans="1:5" ht="15.75" x14ac:dyDescent="0.25">
      <c r="A805" s="1" t="s">
        <v>1567</v>
      </c>
      <c r="B805" s="1" t="s">
        <v>3188</v>
      </c>
      <c r="C805" s="14" t="str">
        <f t="shared" si="36"/>
        <v>Ms.</v>
      </c>
      <c r="D805" s="7" t="str">
        <f t="shared" si="37"/>
        <v>Katherine</v>
      </c>
      <c r="E805" s="7" t="str">
        <f t="shared" si="38"/>
        <v>Ahokas</v>
      </c>
    </row>
    <row r="806" spans="1:5" ht="15.75" x14ac:dyDescent="0.25">
      <c r="A806" s="1" t="s">
        <v>1566</v>
      </c>
      <c r="B806" s="1" t="s">
        <v>3189</v>
      </c>
      <c r="C806" s="14" t="str">
        <f t="shared" si="36"/>
        <v>Mr.</v>
      </c>
      <c r="D806" s="7" t="str">
        <f t="shared" si="37"/>
        <v>Karl</v>
      </c>
      <c r="E806" s="7" t="str">
        <f t="shared" si="38"/>
        <v>Hebert</v>
      </c>
    </row>
    <row r="807" spans="1:5" ht="15.75" x14ac:dyDescent="0.25">
      <c r="A807" s="1" t="s">
        <v>1565</v>
      </c>
      <c r="B807" s="1" t="s">
        <v>3190</v>
      </c>
      <c r="C807" s="14" t="str">
        <f t="shared" si="36"/>
        <v>Mr.</v>
      </c>
      <c r="D807" s="7" t="str">
        <f t="shared" si="37"/>
        <v>Stephen</v>
      </c>
      <c r="E807" s="7" t="str">
        <f t="shared" si="38"/>
        <v>Fair</v>
      </c>
    </row>
    <row r="808" spans="1:5" ht="15.75" x14ac:dyDescent="0.25">
      <c r="A808" s="1" t="s">
        <v>1564</v>
      </c>
      <c r="B808" s="1" t="s">
        <v>3191</v>
      </c>
      <c r="C808" s="14" t="str">
        <f t="shared" si="36"/>
        <v>Mr.</v>
      </c>
      <c r="D808" s="7" t="str">
        <f t="shared" si="37"/>
        <v>Will</v>
      </c>
      <c r="E808" s="7" t="str">
        <f t="shared" si="38"/>
        <v>Swenson</v>
      </c>
    </row>
    <row r="809" spans="1:5" ht="15.75" x14ac:dyDescent="0.25">
      <c r="A809" s="1" t="s">
        <v>1563</v>
      </c>
      <c r="B809" s="1" t="s">
        <v>3192</v>
      </c>
      <c r="C809" s="14" t="str">
        <f t="shared" si="36"/>
        <v>Mr.</v>
      </c>
      <c r="D809" s="7" t="str">
        <f t="shared" si="37"/>
        <v>Bradley D</v>
      </c>
      <c r="E809" s="7" t="str">
        <f t="shared" si="38"/>
        <v>Revenis</v>
      </c>
    </row>
    <row r="810" spans="1:5" ht="15.75" x14ac:dyDescent="0.25">
      <c r="A810" s="1" t="s">
        <v>1562</v>
      </c>
      <c r="B810" s="1" t="s">
        <v>3193</v>
      </c>
      <c r="C810" s="14" t="str">
        <f t="shared" si="36"/>
        <v>Mrs.</v>
      </c>
      <c r="D810" s="7" t="str">
        <f t="shared" si="37"/>
        <v>Amy M</v>
      </c>
      <c r="E810" s="7" t="str">
        <f t="shared" si="38"/>
        <v>Engnes</v>
      </c>
    </row>
    <row r="811" spans="1:5" ht="15.75" x14ac:dyDescent="0.25">
      <c r="A811" s="1" t="s">
        <v>1561</v>
      </c>
      <c r="B811" s="1" t="s">
        <v>3194</v>
      </c>
      <c r="C811" s="14" t="str">
        <f t="shared" si="36"/>
        <v>Mr.</v>
      </c>
      <c r="D811" s="7" t="str">
        <f t="shared" si="37"/>
        <v>Matthew W.</v>
      </c>
      <c r="E811" s="7" t="str">
        <f t="shared" si="38"/>
        <v>Wiltse</v>
      </c>
    </row>
    <row r="812" spans="1:5" ht="15.75" x14ac:dyDescent="0.25">
      <c r="A812" s="1" t="s">
        <v>1560</v>
      </c>
      <c r="B812" s="1" t="s">
        <v>3195</v>
      </c>
      <c r="C812" s="14" t="str">
        <f t="shared" si="36"/>
        <v>Mr.</v>
      </c>
      <c r="D812" s="7" t="str">
        <f t="shared" si="37"/>
        <v>Doug</v>
      </c>
      <c r="E812" s="7" t="str">
        <f t="shared" si="38"/>
        <v>Fernandez</v>
      </c>
    </row>
    <row r="813" spans="1:5" ht="15.75" x14ac:dyDescent="0.25">
      <c r="A813" s="1" t="s">
        <v>1559</v>
      </c>
      <c r="B813" s="1" t="s">
        <v>3196</v>
      </c>
      <c r="C813" s="14" t="str">
        <f t="shared" si="36"/>
        <v>Mr.</v>
      </c>
      <c r="D813" s="7" t="str">
        <f t="shared" si="37"/>
        <v>Tom</v>
      </c>
      <c r="E813" s="7" t="str">
        <f t="shared" si="38"/>
        <v>Edwards</v>
      </c>
    </row>
    <row r="814" spans="1:5" ht="15.75" x14ac:dyDescent="0.25">
      <c r="A814" s="1" t="s">
        <v>1558</v>
      </c>
      <c r="B814" s="1" t="s">
        <v>3197</v>
      </c>
      <c r="C814" s="14" t="str">
        <f t="shared" si="36"/>
        <v>Mr.</v>
      </c>
      <c r="D814" s="7" t="str">
        <f t="shared" si="37"/>
        <v>Jonathan</v>
      </c>
      <c r="E814" s="7" t="str">
        <f t="shared" si="38"/>
        <v>Pinney</v>
      </c>
    </row>
    <row r="815" spans="1:5" ht="15.75" x14ac:dyDescent="0.25">
      <c r="A815" s="1" t="s">
        <v>1557</v>
      </c>
      <c r="B815" s="1" t="s">
        <v>3198</v>
      </c>
      <c r="C815" s="14" t="str">
        <f t="shared" si="36"/>
        <v>Mr.</v>
      </c>
      <c r="D815" s="7" t="str">
        <f t="shared" si="37"/>
        <v>Wayne A.</v>
      </c>
      <c r="E815" s="7" t="str">
        <f t="shared" si="38"/>
        <v>Levy</v>
      </c>
    </row>
    <row r="816" spans="1:5" ht="15.75" x14ac:dyDescent="0.25">
      <c r="A816" s="1" t="s">
        <v>1556</v>
      </c>
      <c r="B816" s="1" t="s">
        <v>3199</v>
      </c>
      <c r="C816" s="14" t="str">
        <f t="shared" si="36"/>
        <v>Mr.</v>
      </c>
      <c r="D816" s="7" t="str">
        <f t="shared" si="37"/>
        <v>Nobuyori</v>
      </c>
      <c r="E816" s="7" t="str">
        <f t="shared" si="38"/>
        <v>Takeda</v>
      </c>
    </row>
    <row r="817" spans="1:5" ht="15.75" x14ac:dyDescent="0.25">
      <c r="A817" s="1" t="s">
        <v>1555</v>
      </c>
      <c r="B817" s="1" t="s">
        <v>3200</v>
      </c>
      <c r="C817" s="14" t="str">
        <f t="shared" si="36"/>
        <v>Mr.</v>
      </c>
      <c r="D817" s="7" t="str">
        <f t="shared" si="37"/>
        <v>Rich</v>
      </c>
      <c r="E817" s="7" t="str">
        <f t="shared" si="38"/>
        <v>Burke</v>
      </c>
    </row>
    <row r="818" spans="1:5" ht="15.75" x14ac:dyDescent="0.25">
      <c r="A818" s="1" t="s">
        <v>1554</v>
      </c>
      <c r="B818" s="1" t="s">
        <v>3201</v>
      </c>
      <c r="C818" s="14" t="str">
        <f t="shared" si="36"/>
        <v>Mr.</v>
      </c>
      <c r="D818" s="7" t="str">
        <f t="shared" si="37"/>
        <v>Marcos S</v>
      </c>
      <c r="E818" s="7" t="str">
        <f t="shared" si="38"/>
        <v>Duarte</v>
      </c>
    </row>
    <row r="819" spans="1:5" ht="15.75" x14ac:dyDescent="0.25">
      <c r="A819" s="1" t="s">
        <v>1553</v>
      </c>
      <c r="B819" s="1" t="s">
        <v>3202</v>
      </c>
      <c r="C819" s="14" t="str">
        <f t="shared" si="36"/>
        <v>Mr.</v>
      </c>
      <c r="D819" s="7" t="str">
        <f t="shared" si="37"/>
        <v>Dave</v>
      </c>
      <c r="E819" s="7" t="str">
        <f t="shared" si="38"/>
        <v>Clark</v>
      </c>
    </row>
    <row r="820" spans="1:5" ht="15.75" x14ac:dyDescent="0.25">
      <c r="A820" s="1" t="s">
        <v>1552</v>
      </c>
      <c r="B820" s="1" t="s">
        <v>3203</v>
      </c>
      <c r="C820" s="14" t="str">
        <f t="shared" si="36"/>
        <v>Mr.</v>
      </c>
      <c r="D820" s="7" t="str">
        <f t="shared" si="37"/>
        <v>Andy</v>
      </c>
      <c r="E820" s="7" t="str">
        <f t="shared" si="38"/>
        <v>Nice</v>
      </c>
    </row>
    <row r="821" spans="1:5" ht="15.75" x14ac:dyDescent="0.25">
      <c r="A821" s="1" t="s">
        <v>1551</v>
      </c>
      <c r="B821" s="1" t="s">
        <v>3204</v>
      </c>
      <c r="C821" s="14" t="str">
        <f t="shared" si="36"/>
        <v>Ms.</v>
      </c>
      <c r="D821" s="7" t="str">
        <f t="shared" si="37"/>
        <v>Mary</v>
      </c>
      <c r="E821" s="7" t="str">
        <f t="shared" si="38"/>
        <v>Windler</v>
      </c>
    </row>
    <row r="822" spans="1:5" ht="15.75" x14ac:dyDescent="0.25">
      <c r="A822" s="1" t="s">
        <v>1550</v>
      </c>
      <c r="B822" s="1" t="s">
        <v>3205</v>
      </c>
      <c r="C822" s="14" t="str">
        <f t="shared" si="36"/>
        <v>Mr.</v>
      </c>
      <c r="D822" s="7" t="str">
        <f t="shared" si="37"/>
        <v>Marcus B</v>
      </c>
      <c r="E822" s="7" t="str">
        <f t="shared" si="38"/>
        <v>Jones</v>
      </c>
    </row>
    <row r="823" spans="1:5" ht="15.75" x14ac:dyDescent="0.25">
      <c r="A823" s="1" t="s">
        <v>1549</v>
      </c>
      <c r="B823" s="1" t="s">
        <v>3206</v>
      </c>
      <c r="C823" s="14" t="str">
        <f t="shared" si="36"/>
        <v>Mr.</v>
      </c>
      <c r="D823" s="7" t="str">
        <f t="shared" si="37"/>
        <v>Thomas K.</v>
      </c>
      <c r="E823" s="7" t="str">
        <f t="shared" si="38"/>
        <v>Stevenson</v>
      </c>
    </row>
    <row r="824" spans="1:5" ht="15.75" x14ac:dyDescent="0.25">
      <c r="A824" s="1" t="s">
        <v>1548</v>
      </c>
      <c r="B824" s="1" t="s">
        <v>3207</v>
      </c>
      <c r="C824" s="14" t="str">
        <f t="shared" si="36"/>
        <v>Mr.</v>
      </c>
      <c r="D824" s="7" t="str">
        <f t="shared" si="37"/>
        <v>Robert</v>
      </c>
      <c r="E824" s="7" t="str">
        <f t="shared" si="38"/>
        <v>Humphrey</v>
      </c>
    </row>
    <row r="825" spans="1:5" ht="15.75" x14ac:dyDescent="0.25">
      <c r="A825" s="1" t="s">
        <v>1547</v>
      </c>
      <c r="B825" s="1" t="s">
        <v>3208</v>
      </c>
      <c r="C825" s="14" t="str">
        <f t="shared" si="36"/>
        <v>Mr.</v>
      </c>
      <c r="D825" s="7" t="str">
        <f t="shared" si="37"/>
        <v>Geoff</v>
      </c>
      <c r="E825" s="7" t="str">
        <f t="shared" si="38"/>
        <v>Nelson</v>
      </c>
    </row>
    <row r="826" spans="1:5" ht="15.75" x14ac:dyDescent="0.25">
      <c r="A826" s="1" t="s">
        <v>1546</v>
      </c>
      <c r="B826" s="1" t="s">
        <v>3209</v>
      </c>
      <c r="C826" s="14" t="str">
        <f t="shared" si="36"/>
        <v>Mr.</v>
      </c>
      <c r="D826" s="7" t="str">
        <f t="shared" si="37"/>
        <v>Chris J.</v>
      </c>
      <c r="E826" s="7" t="str">
        <f t="shared" si="38"/>
        <v>Payne</v>
      </c>
    </row>
    <row r="827" spans="1:5" ht="15.75" x14ac:dyDescent="0.25">
      <c r="A827" s="1" t="s">
        <v>1545</v>
      </c>
      <c r="B827" s="1" t="s">
        <v>3210</v>
      </c>
      <c r="C827" s="14" t="str">
        <f t="shared" si="36"/>
        <v>Ms.</v>
      </c>
      <c r="D827" s="7" t="str">
        <f t="shared" si="37"/>
        <v>Kate A.</v>
      </c>
      <c r="E827" s="7" t="str">
        <f t="shared" si="38"/>
        <v>Hails</v>
      </c>
    </row>
    <row r="828" spans="1:5" ht="15.75" x14ac:dyDescent="0.25">
      <c r="A828" s="1" t="s">
        <v>1544</v>
      </c>
      <c r="B828" s="1" t="s">
        <v>3211</v>
      </c>
      <c r="C828" s="14" t="str">
        <f t="shared" si="36"/>
        <v>Ms.</v>
      </c>
      <c r="D828" s="7" t="str">
        <f t="shared" si="37"/>
        <v>Kelli</v>
      </c>
      <c r="E828" s="7" t="str">
        <f t="shared" si="38"/>
        <v>Proctor</v>
      </c>
    </row>
    <row r="829" spans="1:5" ht="15.75" x14ac:dyDescent="0.25">
      <c r="A829" s="1" t="s">
        <v>1543</v>
      </c>
      <c r="B829" s="1" t="s">
        <v>3212</v>
      </c>
      <c r="C829" s="14" t="str">
        <f t="shared" si="36"/>
        <v>Mrs.</v>
      </c>
      <c r="D829" s="7" t="str">
        <f t="shared" si="37"/>
        <v>Maggie M</v>
      </c>
      <c r="E829" s="7" t="str">
        <f t="shared" si="38"/>
        <v>Ryan</v>
      </c>
    </row>
    <row r="830" spans="1:5" ht="15.75" x14ac:dyDescent="0.25">
      <c r="A830" s="1" t="s">
        <v>1542</v>
      </c>
      <c r="B830" s="1" t="s">
        <v>3213</v>
      </c>
      <c r="C830" s="14" t="str">
        <f t="shared" si="36"/>
        <v>Mrs.</v>
      </c>
      <c r="D830" s="7" t="str">
        <f t="shared" si="37"/>
        <v>Michelle L.</v>
      </c>
      <c r="E830" s="7" t="str">
        <f t="shared" si="38"/>
        <v>Watson</v>
      </c>
    </row>
    <row r="831" spans="1:5" ht="15.75" x14ac:dyDescent="0.25">
      <c r="A831" s="1" t="s">
        <v>1541</v>
      </c>
      <c r="B831" s="1" t="s">
        <v>3214</v>
      </c>
      <c r="C831" s="14" t="str">
        <f t="shared" si="36"/>
        <v>Mrs.</v>
      </c>
      <c r="D831" s="7" t="str">
        <f t="shared" si="37"/>
        <v>Ashley K</v>
      </c>
      <c r="E831" s="7" t="str">
        <f t="shared" si="38"/>
        <v>Gresh</v>
      </c>
    </row>
    <row r="832" spans="1:5" ht="15.75" x14ac:dyDescent="0.25">
      <c r="A832" s="1" t="s">
        <v>1540</v>
      </c>
      <c r="B832" s="1" t="s">
        <v>3215</v>
      </c>
      <c r="C832" s="14" t="str">
        <f t="shared" si="36"/>
        <v>Mr.</v>
      </c>
      <c r="D832" s="7" t="str">
        <f t="shared" si="37"/>
        <v>Michael</v>
      </c>
      <c r="E832" s="7" t="str">
        <f t="shared" si="38"/>
        <v>Anis</v>
      </c>
    </row>
    <row r="833" spans="1:5" ht="15.75" x14ac:dyDescent="0.25">
      <c r="A833" s="1" t="s">
        <v>1539</v>
      </c>
      <c r="B833" s="1" t="s">
        <v>3216</v>
      </c>
      <c r="C833" s="14" t="str">
        <f t="shared" si="36"/>
        <v>Mr.</v>
      </c>
      <c r="D833" s="7" t="str">
        <f t="shared" si="37"/>
        <v>Ryan K.</v>
      </c>
      <c r="E833" s="7" t="str">
        <f t="shared" si="38"/>
        <v>Swartz</v>
      </c>
    </row>
    <row r="834" spans="1:5" ht="15.75" x14ac:dyDescent="0.25">
      <c r="A834" s="1" t="s">
        <v>1538</v>
      </c>
      <c r="B834" s="1" t="s">
        <v>3217</v>
      </c>
      <c r="C834" s="14" t="str">
        <f t="shared" si="36"/>
        <v>Mr.</v>
      </c>
      <c r="D834" s="7" t="str">
        <f t="shared" si="37"/>
        <v>Matthew J</v>
      </c>
      <c r="E834" s="7" t="str">
        <f t="shared" si="38"/>
        <v>Schluneker</v>
      </c>
    </row>
    <row r="835" spans="1:5" ht="15.75" x14ac:dyDescent="0.25">
      <c r="A835" s="1" t="s">
        <v>1537</v>
      </c>
      <c r="B835" s="1" t="s">
        <v>3218</v>
      </c>
      <c r="C835" s="14" t="str">
        <f t="shared" ref="C835:C898" si="39">LEFT(TRIM(MID(B835, FIND(",", B835)+1, 100)), FIND(" ", TRIM(MID(B835, FIND(",", B835)+1, 100)))-1)</f>
        <v>Mrs.</v>
      </c>
      <c r="D835" s="7" t="str">
        <f t="shared" ref="D835:D898" si="40">TRIM(RIGHT(TRIM(MID(B835, FIND(",", B835)+1, 99)),
     LEN(TRIM(MID(B835, FIND(",", B835)+1, 99))) -
     FIND(" ", TRIM(MID(B835, FIND(",", B835)+1, 99)))))</f>
        <v>Karine</v>
      </c>
      <c r="E835" s="7" t="str">
        <f t="shared" ref="E835:E898" si="41">LEFT(TRIM(B835), FIND(", ", TRIM(B835) &amp; " ") - 1)</f>
        <v>Bellemare</v>
      </c>
    </row>
    <row r="836" spans="1:5" ht="15.75" x14ac:dyDescent="0.25">
      <c r="A836" s="1" t="s">
        <v>1536</v>
      </c>
      <c r="B836" s="1" t="s">
        <v>3219</v>
      </c>
      <c r="C836" s="14" t="str">
        <f t="shared" si="39"/>
        <v>Ms.</v>
      </c>
      <c r="D836" s="7" t="str">
        <f t="shared" si="40"/>
        <v>Antonia G</v>
      </c>
      <c r="E836" s="7" t="str">
        <f t="shared" si="41"/>
        <v>Vitalo</v>
      </c>
    </row>
    <row r="837" spans="1:5" ht="15.75" x14ac:dyDescent="0.25">
      <c r="A837" s="1" t="s">
        <v>1535</v>
      </c>
      <c r="B837" s="1" t="s">
        <v>3220</v>
      </c>
      <c r="C837" s="14" t="str">
        <f t="shared" si="39"/>
        <v>Ms.</v>
      </c>
      <c r="D837" s="7" t="str">
        <f t="shared" si="40"/>
        <v>Casondra L</v>
      </c>
      <c r="E837" s="7" t="str">
        <f t="shared" si="41"/>
        <v>Hamilton</v>
      </c>
    </row>
    <row r="838" spans="1:5" ht="15.75" x14ac:dyDescent="0.25">
      <c r="A838" s="1" t="s">
        <v>1534</v>
      </c>
      <c r="B838" s="1" t="s">
        <v>3221</v>
      </c>
      <c r="C838" s="14" t="str">
        <f t="shared" si="39"/>
        <v>Ms.</v>
      </c>
      <c r="D838" s="7" t="str">
        <f t="shared" si="40"/>
        <v>Wendy</v>
      </c>
      <c r="E838" s="7" t="str">
        <f t="shared" si="41"/>
        <v>Marshall</v>
      </c>
    </row>
    <row r="839" spans="1:5" ht="15.75" x14ac:dyDescent="0.25">
      <c r="A839" s="1" t="s">
        <v>1533</v>
      </c>
      <c r="B839" s="1" t="s">
        <v>3222</v>
      </c>
      <c r="C839" s="14" t="str">
        <f t="shared" si="39"/>
        <v>Mr.</v>
      </c>
      <c r="D839" s="7" t="str">
        <f t="shared" si="40"/>
        <v>Eric D</v>
      </c>
      <c r="E839" s="7" t="str">
        <f t="shared" si="41"/>
        <v>Cale</v>
      </c>
    </row>
    <row r="840" spans="1:5" ht="15.75" x14ac:dyDescent="0.25">
      <c r="A840" s="1" t="s">
        <v>1532</v>
      </c>
      <c r="B840" s="1" t="s">
        <v>3223</v>
      </c>
      <c r="C840" s="14" t="str">
        <f t="shared" si="39"/>
        <v>Ms.</v>
      </c>
      <c r="D840" s="7" t="str">
        <f t="shared" si="40"/>
        <v>Elizabeth</v>
      </c>
      <c r="E840" s="7" t="str">
        <f t="shared" si="41"/>
        <v>Pittaway</v>
      </c>
    </row>
    <row r="841" spans="1:5" ht="15.75" x14ac:dyDescent="0.25">
      <c r="A841" s="1" t="s">
        <v>1531</v>
      </c>
      <c r="B841" s="1" t="s">
        <v>3224</v>
      </c>
      <c r="C841" s="14" t="str">
        <f t="shared" si="39"/>
        <v>Ms.</v>
      </c>
      <c r="D841" s="7" t="str">
        <f t="shared" si="40"/>
        <v>Laura F</v>
      </c>
      <c r="E841" s="7" t="str">
        <f t="shared" si="41"/>
        <v>Bill</v>
      </c>
    </row>
    <row r="842" spans="1:5" ht="15.75" x14ac:dyDescent="0.25">
      <c r="A842" s="1" t="s">
        <v>1530</v>
      </c>
      <c r="B842" s="1" t="s">
        <v>3225</v>
      </c>
      <c r="C842" s="14" t="str">
        <f t="shared" si="39"/>
        <v>Ms.</v>
      </c>
      <c r="D842" s="7" t="str">
        <f t="shared" si="40"/>
        <v>Amelia F.</v>
      </c>
      <c r="E842" s="7" t="str">
        <f t="shared" si="41"/>
        <v>Antrim</v>
      </c>
    </row>
    <row r="843" spans="1:5" ht="15.75" x14ac:dyDescent="0.25">
      <c r="A843" s="1" t="s">
        <v>1529</v>
      </c>
      <c r="B843" s="1" t="s">
        <v>3226</v>
      </c>
      <c r="C843" s="14" t="str">
        <f t="shared" si="39"/>
        <v>Ms.</v>
      </c>
      <c r="D843" s="7" t="str">
        <f t="shared" si="40"/>
        <v>Amy L.</v>
      </c>
      <c r="E843" s="7" t="str">
        <f t="shared" si="41"/>
        <v>Doolittle-Crider</v>
      </c>
    </row>
    <row r="844" spans="1:5" ht="15.75" x14ac:dyDescent="0.25">
      <c r="A844" s="1" t="s">
        <v>1528</v>
      </c>
      <c r="B844" s="1" t="s">
        <v>3227</v>
      </c>
      <c r="C844" s="14" t="str">
        <f t="shared" si="39"/>
        <v>Ms.</v>
      </c>
      <c r="D844" s="7" t="str">
        <f t="shared" si="40"/>
        <v>Katie J</v>
      </c>
      <c r="E844" s="7" t="str">
        <f t="shared" si="41"/>
        <v>Ruhlman</v>
      </c>
    </row>
    <row r="845" spans="1:5" ht="15.75" x14ac:dyDescent="0.25">
      <c r="A845" s="1" t="s">
        <v>1527</v>
      </c>
      <c r="B845" s="1" t="s">
        <v>3228</v>
      </c>
      <c r="C845" s="14" t="str">
        <f t="shared" si="39"/>
        <v>Ms.</v>
      </c>
      <c r="D845" s="7" t="str">
        <f t="shared" si="40"/>
        <v>Laura E.</v>
      </c>
      <c r="E845" s="7" t="str">
        <f t="shared" si="41"/>
        <v>Anderson</v>
      </c>
    </row>
    <row r="846" spans="1:5" ht="15.75" x14ac:dyDescent="0.25">
      <c r="A846" s="1" t="s">
        <v>1526</v>
      </c>
      <c r="B846" s="1" t="s">
        <v>3229</v>
      </c>
      <c r="C846" s="14" t="str">
        <f t="shared" si="39"/>
        <v>Mrs.</v>
      </c>
      <c r="D846" s="7" t="str">
        <f t="shared" si="40"/>
        <v>Mayumi</v>
      </c>
      <c r="E846" s="7" t="str">
        <f t="shared" si="41"/>
        <v>Uchiyama</v>
      </c>
    </row>
    <row r="847" spans="1:5" ht="15.75" x14ac:dyDescent="0.25">
      <c r="A847" s="1" t="s">
        <v>1525</v>
      </c>
      <c r="B847" s="1" t="s">
        <v>3230</v>
      </c>
      <c r="C847" s="14" t="str">
        <f t="shared" si="39"/>
        <v>Ms.</v>
      </c>
      <c r="D847" s="7" t="str">
        <f t="shared" si="40"/>
        <v>Vanessa</v>
      </c>
      <c r="E847" s="7" t="str">
        <f t="shared" si="41"/>
        <v>Desota</v>
      </c>
    </row>
    <row r="848" spans="1:5" ht="15.75" x14ac:dyDescent="0.25">
      <c r="A848" s="1" t="s">
        <v>1524</v>
      </c>
      <c r="B848" s="1" t="s">
        <v>3231</v>
      </c>
      <c r="C848" s="14" t="str">
        <f t="shared" si="39"/>
        <v>Ms.</v>
      </c>
      <c r="D848" s="7" t="str">
        <f t="shared" si="40"/>
        <v>Natali N</v>
      </c>
      <c r="E848" s="7" t="str">
        <f t="shared" si="41"/>
        <v>Edmonds</v>
      </c>
    </row>
    <row r="849" spans="1:5" ht="15.75" x14ac:dyDescent="0.25">
      <c r="A849" s="1" t="s">
        <v>1523</v>
      </c>
      <c r="B849" s="1" t="s">
        <v>3232</v>
      </c>
      <c r="C849" s="14" t="str">
        <f t="shared" si="39"/>
        <v>Ms.</v>
      </c>
      <c r="D849" s="7" t="str">
        <f t="shared" si="40"/>
        <v>Beth</v>
      </c>
      <c r="E849" s="7" t="str">
        <f t="shared" si="41"/>
        <v>Otto</v>
      </c>
    </row>
    <row r="850" spans="1:5" ht="15.75" x14ac:dyDescent="0.25">
      <c r="A850" s="1" t="s">
        <v>1522</v>
      </c>
      <c r="B850" s="1" t="s">
        <v>3233</v>
      </c>
      <c r="C850" s="14" t="str">
        <f t="shared" si="39"/>
        <v>Mr.</v>
      </c>
      <c r="D850" s="7" t="str">
        <f t="shared" si="40"/>
        <v>Alex</v>
      </c>
      <c r="E850" s="7" t="str">
        <f t="shared" si="41"/>
        <v>Kurt</v>
      </c>
    </row>
    <row r="851" spans="1:5" ht="15.75" x14ac:dyDescent="0.25">
      <c r="A851" s="1" t="s">
        <v>1521</v>
      </c>
      <c r="B851" s="1" t="s">
        <v>3234</v>
      </c>
      <c r="C851" s="14" t="str">
        <f t="shared" si="39"/>
        <v>Mr.</v>
      </c>
      <c r="D851" s="7" t="str">
        <f t="shared" si="40"/>
        <v>Spencer</v>
      </c>
      <c r="E851" s="7" t="str">
        <f t="shared" si="41"/>
        <v>Duhaime</v>
      </c>
    </row>
    <row r="852" spans="1:5" ht="15.75" x14ac:dyDescent="0.25">
      <c r="A852" s="1" t="s">
        <v>1520</v>
      </c>
      <c r="B852" s="1" t="s">
        <v>3235</v>
      </c>
      <c r="C852" s="14" t="str">
        <f t="shared" si="39"/>
        <v>Ms.</v>
      </c>
      <c r="D852" s="7" t="str">
        <f t="shared" si="40"/>
        <v>Andee W.</v>
      </c>
      <c r="E852" s="7" t="str">
        <f t="shared" si="41"/>
        <v>Swann</v>
      </c>
    </row>
    <row r="853" spans="1:5" ht="15.75" x14ac:dyDescent="0.25">
      <c r="A853" s="1" t="s">
        <v>1519</v>
      </c>
      <c r="B853" s="1" t="s">
        <v>3236</v>
      </c>
      <c r="C853" s="14" t="str">
        <f t="shared" si="39"/>
        <v>Mrs.</v>
      </c>
      <c r="D853" s="7" t="str">
        <f t="shared" si="40"/>
        <v>Amy</v>
      </c>
      <c r="E853" s="7" t="str">
        <f t="shared" si="41"/>
        <v>Burton</v>
      </c>
    </row>
    <row r="854" spans="1:5" ht="15.75" x14ac:dyDescent="0.25">
      <c r="A854" s="1" t="s">
        <v>1518</v>
      </c>
      <c r="B854" s="1" t="s">
        <v>3237</v>
      </c>
      <c r="C854" s="14" t="str">
        <f t="shared" si="39"/>
        <v>Mr.</v>
      </c>
      <c r="D854" s="7" t="str">
        <f t="shared" si="40"/>
        <v>Joshua</v>
      </c>
      <c r="E854" s="7" t="str">
        <f t="shared" si="41"/>
        <v>Ricardi</v>
      </c>
    </row>
    <row r="855" spans="1:5" ht="15.75" x14ac:dyDescent="0.25">
      <c r="A855" s="1" t="s">
        <v>1517</v>
      </c>
      <c r="B855" s="1" t="s">
        <v>3238</v>
      </c>
      <c r="C855" s="14" t="str">
        <f t="shared" si="39"/>
        <v>Mr.</v>
      </c>
      <c r="D855" s="7" t="str">
        <f t="shared" si="40"/>
        <v>C Fred</v>
      </c>
      <c r="E855" s="7" t="str">
        <f t="shared" si="41"/>
        <v>Joslyn</v>
      </c>
    </row>
    <row r="856" spans="1:5" ht="15.75" x14ac:dyDescent="0.25">
      <c r="A856" s="1" t="s">
        <v>1516</v>
      </c>
      <c r="B856" s="1" t="s">
        <v>3239</v>
      </c>
      <c r="C856" s="14" t="str">
        <f t="shared" si="39"/>
        <v>Mr.</v>
      </c>
      <c r="D856" s="7" t="str">
        <f t="shared" si="40"/>
        <v>Jeremy</v>
      </c>
      <c r="E856" s="7" t="str">
        <f t="shared" si="41"/>
        <v>Bennie</v>
      </c>
    </row>
    <row r="857" spans="1:5" ht="15.75" x14ac:dyDescent="0.25">
      <c r="A857" s="1" t="s">
        <v>1515</v>
      </c>
      <c r="B857" s="1" t="s">
        <v>3240</v>
      </c>
      <c r="C857" s="14" t="str">
        <f t="shared" si="39"/>
        <v>Mr.</v>
      </c>
      <c r="D857" s="7" t="str">
        <f t="shared" si="40"/>
        <v>Patrick Sr.</v>
      </c>
      <c r="E857" s="7" t="str">
        <f t="shared" si="41"/>
        <v>Kanyane</v>
      </c>
    </row>
    <row r="858" spans="1:5" ht="15.75" x14ac:dyDescent="0.25">
      <c r="A858" s="1" t="s">
        <v>1514</v>
      </c>
      <c r="B858" s="1" t="s">
        <v>3241</v>
      </c>
      <c r="C858" s="14" t="str">
        <f t="shared" si="39"/>
        <v>Ms.</v>
      </c>
      <c r="D858" s="7" t="str">
        <f t="shared" si="40"/>
        <v>Kelly M.</v>
      </c>
      <c r="E858" s="7" t="str">
        <f t="shared" si="41"/>
        <v>McFadden</v>
      </c>
    </row>
    <row r="859" spans="1:5" ht="15.75" x14ac:dyDescent="0.25">
      <c r="A859" s="1" t="s">
        <v>1513</v>
      </c>
      <c r="B859" s="1" t="s">
        <v>3242</v>
      </c>
      <c r="C859" s="14" t="str">
        <f t="shared" si="39"/>
        <v>Ms.</v>
      </c>
      <c r="D859" s="7" t="str">
        <f t="shared" si="40"/>
        <v>Katherine</v>
      </c>
      <c r="E859" s="7" t="str">
        <f t="shared" si="41"/>
        <v>Connolly</v>
      </c>
    </row>
    <row r="860" spans="1:5" ht="15.75" x14ac:dyDescent="0.25">
      <c r="A860" s="1" t="s">
        <v>1512</v>
      </c>
      <c r="B860" s="1" t="s">
        <v>3243</v>
      </c>
      <c r="C860" s="14" t="str">
        <f t="shared" si="39"/>
        <v>Ms.</v>
      </c>
      <c r="D860" s="7" t="str">
        <f t="shared" si="40"/>
        <v>Keila L</v>
      </c>
      <c r="E860" s="7" t="str">
        <f t="shared" si="41"/>
        <v>Merino</v>
      </c>
    </row>
    <row r="861" spans="1:5" ht="15.75" x14ac:dyDescent="0.25">
      <c r="A861" s="1" t="s">
        <v>1511</v>
      </c>
      <c r="B861" s="1" t="s">
        <v>3244</v>
      </c>
      <c r="C861" s="14" t="str">
        <f t="shared" si="39"/>
        <v>Ms.</v>
      </c>
      <c r="D861" s="7" t="str">
        <f t="shared" si="40"/>
        <v>Zanae E</v>
      </c>
      <c r="E861" s="7" t="str">
        <f t="shared" si="41"/>
        <v>Baird</v>
      </c>
    </row>
    <row r="862" spans="1:5" ht="15.75" x14ac:dyDescent="0.25">
      <c r="A862" s="1" t="s">
        <v>1510</v>
      </c>
      <c r="B862" s="1" t="s">
        <v>3245</v>
      </c>
      <c r="C862" s="14" t="str">
        <f t="shared" si="39"/>
        <v>Mr.</v>
      </c>
      <c r="D862" s="7" t="str">
        <f t="shared" si="40"/>
        <v>Alex</v>
      </c>
      <c r="E862" s="7" t="str">
        <f t="shared" si="41"/>
        <v>Locatelli</v>
      </c>
    </row>
    <row r="863" spans="1:5" ht="15.75" x14ac:dyDescent="0.25">
      <c r="A863" s="1" t="s">
        <v>1509</v>
      </c>
      <c r="B863" s="1" t="s">
        <v>3246</v>
      </c>
      <c r="C863" s="14" t="str">
        <f t="shared" si="39"/>
        <v>Ms.</v>
      </c>
      <c r="D863" s="7" t="str">
        <f t="shared" si="40"/>
        <v>Kathryn</v>
      </c>
      <c r="E863" s="7" t="str">
        <f t="shared" si="41"/>
        <v>Brake</v>
      </c>
    </row>
    <row r="864" spans="1:5" ht="15.75" x14ac:dyDescent="0.25">
      <c r="A864" s="1" t="s">
        <v>1508</v>
      </c>
      <c r="B864" s="1" t="s">
        <v>3247</v>
      </c>
      <c r="C864" s="14" t="str">
        <f t="shared" si="39"/>
        <v>Mr.</v>
      </c>
      <c r="D864" s="7" t="str">
        <f t="shared" si="40"/>
        <v>Jason L.</v>
      </c>
      <c r="E864" s="7" t="str">
        <f t="shared" si="41"/>
        <v>Jacobs</v>
      </c>
    </row>
    <row r="865" spans="1:5" ht="15.75" x14ac:dyDescent="0.25">
      <c r="A865" s="1" t="s">
        <v>1507</v>
      </c>
      <c r="B865" s="1" t="s">
        <v>3248</v>
      </c>
      <c r="C865" s="14" t="str">
        <f t="shared" si="39"/>
        <v>Mr.</v>
      </c>
      <c r="D865" s="7" t="str">
        <f t="shared" si="40"/>
        <v>Benjamin J.</v>
      </c>
      <c r="E865" s="7" t="str">
        <f t="shared" si="41"/>
        <v>Vaught</v>
      </c>
    </row>
    <row r="866" spans="1:5" ht="15.75" x14ac:dyDescent="0.25">
      <c r="A866" s="1" t="s">
        <v>1506</v>
      </c>
      <c r="B866" s="1" t="s">
        <v>3249</v>
      </c>
      <c r="C866" s="14" t="str">
        <f t="shared" si="39"/>
        <v>Mr.</v>
      </c>
      <c r="D866" s="7" t="str">
        <f t="shared" si="40"/>
        <v>Steven M.</v>
      </c>
      <c r="E866" s="7" t="str">
        <f t="shared" si="41"/>
        <v>Monteleone</v>
      </c>
    </row>
    <row r="867" spans="1:5" ht="15.75" x14ac:dyDescent="0.25">
      <c r="A867" s="1" t="s">
        <v>1505</v>
      </c>
      <c r="B867" s="1" t="s">
        <v>3250</v>
      </c>
      <c r="C867" s="14" t="str">
        <f t="shared" si="39"/>
        <v>Mrs.</v>
      </c>
      <c r="D867" s="7" t="str">
        <f t="shared" si="40"/>
        <v>Erika</v>
      </c>
      <c r="E867" s="7" t="str">
        <f t="shared" si="41"/>
        <v>Verdugo</v>
      </c>
    </row>
    <row r="868" spans="1:5" ht="15.75" x14ac:dyDescent="0.25">
      <c r="A868" s="1" t="s">
        <v>1504</v>
      </c>
      <c r="B868" s="1" t="s">
        <v>3251</v>
      </c>
      <c r="C868" s="14" t="str">
        <f t="shared" si="39"/>
        <v>Mr.</v>
      </c>
      <c r="D868" s="7" t="str">
        <f t="shared" si="40"/>
        <v>Chad</v>
      </c>
      <c r="E868" s="7" t="str">
        <f t="shared" si="41"/>
        <v>Sellers</v>
      </c>
    </row>
    <row r="869" spans="1:5" ht="15.75" x14ac:dyDescent="0.25">
      <c r="A869" s="1" t="s">
        <v>1503</v>
      </c>
      <c r="B869" s="1" t="s">
        <v>3252</v>
      </c>
      <c r="C869" s="14" t="str">
        <f t="shared" si="39"/>
        <v>Mr.</v>
      </c>
      <c r="D869" s="7" t="str">
        <f t="shared" si="40"/>
        <v>Mark</v>
      </c>
      <c r="E869" s="7" t="str">
        <f t="shared" si="41"/>
        <v>Bowman</v>
      </c>
    </row>
    <row r="870" spans="1:5" ht="15.75" x14ac:dyDescent="0.25">
      <c r="A870" s="1" t="s">
        <v>1502</v>
      </c>
      <c r="B870" s="1" t="s">
        <v>3253</v>
      </c>
      <c r="C870" s="14" t="str">
        <f t="shared" si="39"/>
        <v>Mr.</v>
      </c>
      <c r="D870" s="7" t="str">
        <f t="shared" si="40"/>
        <v>David</v>
      </c>
      <c r="E870" s="7" t="str">
        <f t="shared" si="41"/>
        <v>Marley</v>
      </c>
    </row>
    <row r="871" spans="1:5" ht="15.75" x14ac:dyDescent="0.25">
      <c r="A871" s="1" t="s">
        <v>1501</v>
      </c>
      <c r="B871" s="1" t="s">
        <v>3254</v>
      </c>
      <c r="C871" s="14" t="str">
        <f t="shared" si="39"/>
        <v>Mr.</v>
      </c>
      <c r="D871" s="7" t="str">
        <f t="shared" si="40"/>
        <v>Matthew R</v>
      </c>
      <c r="E871" s="7" t="str">
        <f t="shared" si="41"/>
        <v>Grey</v>
      </c>
    </row>
    <row r="872" spans="1:5" ht="15.75" x14ac:dyDescent="0.25">
      <c r="A872" s="1" t="s">
        <v>1500</v>
      </c>
      <c r="B872" s="1" t="s">
        <v>3255</v>
      </c>
      <c r="C872" s="14" t="str">
        <f t="shared" si="39"/>
        <v>Mrs.</v>
      </c>
      <c r="D872" s="7" t="str">
        <f t="shared" si="40"/>
        <v>Orla</v>
      </c>
      <c r="E872" s="7" t="str">
        <f t="shared" si="41"/>
        <v>O'Rourke</v>
      </c>
    </row>
    <row r="873" spans="1:5" ht="15.75" x14ac:dyDescent="0.25">
      <c r="A873" s="1" t="s">
        <v>1499</v>
      </c>
      <c r="B873" s="1" t="s">
        <v>3256</v>
      </c>
      <c r="C873" s="14" t="str">
        <f t="shared" si="39"/>
        <v>Ms.</v>
      </c>
      <c r="D873" s="7" t="str">
        <f t="shared" si="40"/>
        <v>Shaista S</v>
      </c>
      <c r="E873" s="7" t="str">
        <f t="shared" si="41"/>
        <v>Fatehali</v>
      </c>
    </row>
    <row r="874" spans="1:5" ht="15.75" x14ac:dyDescent="0.25">
      <c r="A874" s="1" t="s">
        <v>1498</v>
      </c>
      <c r="B874" s="1" t="s">
        <v>3257</v>
      </c>
      <c r="C874" s="14" t="str">
        <f t="shared" si="39"/>
        <v>Mrs.</v>
      </c>
      <c r="D874" s="7" t="str">
        <f t="shared" si="40"/>
        <v>Emily</v>
      </c>
      <c r="E874" s="7" t="str">
        <f t="shared" si="41"/>
        <v>Piza-Taylor</v>
      </c>
    </row>
    <row r="875" spans="1:5" ht="15.75" x14ac:dyDescent="0.25">
      <c r="A875" s="1" t="s">
        <v>1497</v>
      </c>
      <c r="B875" s="1" t="s">
        <v>3258</v>
      </c>
      <c r="C875" s="14" t="str">
        <f t="shared" si="39"/>
        <v>Ms.</v>
      </c>
      <c r="D875" s="7" t="str">
        <f t="shared" si="40"/>
        <v>Julie A.</v>
      </c>
      <c r="E875" s="7" t="str">
        <f t="shared" si="41"/>
        <v>Cavanaugh</v>
      </c>
    </row>
    <row r="876" spans="1:5" ht="15.75" x14ac:dyDescent="0.25">
      <c r="A876" s="1" t="s">
        <v>1496</v>
      </c>
      <c r="B876" s="1" t="s">
        <v>3259</v>
      </c>
      <c r="C876" s="14" t="str">
        <f t="shared" si="39"/>
        <v>Ms.</v>
      </c>
      <c r="D876" s="7" t="str">
        <f t="shared" si="40"/>
        <v>Megumi</v>
      </c>
      <c r="E876" s="7" t="str">
        <f t="shared" si="41"/>
        <v>Amako</v>
      </c>
    </row>
    <row r="877" spans="1:5" ht="15.75" x14ac:dyDescent="0.25">
      <c r="A877" s="1" t="s">
        <v>1495</v>
      </c>
      <c r="B877" s="1" t="s">
        <v>3260</v>
      </c>
      <c r="C877" s="14" t="str">
        <f t="shared" si="39"/>
        <v>Ms.</v>
      </c>
      <c r="D877" s="7" t="str">
        <f t="shared" si="40"/>
        <v>Skylar</v>
      </c>
      <c r="E877" s="7" t="str">
        <f t="shared" si="41"/>
        <v>Musa</v>
      </c>
    </row>
    <row r="878" spans="1:5" ht="15.75" x14ac:dyDescent="0.25">
      <c r="A878" s="1" t="s">
        <v>1494</v>
      </c>
      <c r="B878" s="1" t="s">
        <v>3261</v>
      </c>
      <c r="C878" s="14" t="str">
        <f t="shared" si="39"/>
        <v>Mrs.</v>
      </c>
      <c r="D878" s="7" t="str">
        <f t="shared" si="40"/>
        <v>Victoria</v>
      </c>
      <c r="E878" s="7" t="str">
        <f t="shared" si="41"/>
        <v>Phillippi</v>
      </c>
    </row>
    <row r="879" spans="1:5" ht="15.75" x14ac:dyDescent="0.25">
      <c r="A879" s="1" t="s">
        <v>1493</v>
      </c>
      <c r="B879" s="1" t="s">
        <v>3262</v>
      </c>
      <c r="C879" s="14" t="str">
        <f t="shared" si="39"/>
        <v>Mrs.</v>
      </c>
      <c r="D879" s="7" t="str">
        <f t="shared" si="40"/>
        <v>Amanda L</v>
      </c>
      <c r="E879" s="7" t="str">
        <f t="shared" si="41"/>
        <v>Hoskins</v>
      </c>
    </row>
    <row r="880" spans="1:5" ht="15.75" x14ac:dyDescent="0.25">
      <c r="A880" s="1" t="s">
        <v>1492</v>
      </c>
      <c r="B880" s="1" t="s">
        <v>3263</v>
      </c>
      <c r="C880" s="14" t="str">
        <f t="shared" si="39"/>
        <v>Ms.</v>
      </c>
      <c r="D880" s="7" t="str">
        <f t="shared" si="40"/>
        <v>Renee</v>
      </c>
      <c r="E880" s="7" t="str">
        <f t="shared" si="41"/>
        <v>Imbalzano Zegar</v>
      </c>
    </row>
    <row r="881" spans="1:5" ht="15.75" x14ac:dyDescent="0.25">
      <c r="A881" s="1" t="s">
        <v>1491</v>
      </c>
      <c r="B881" s="1" t="s">
        <v>3264</v>
      </c>
      <c r="C881" s="14" t="str">
        <f t="shared" si="39"/>
        <v>Ms.</v>
      </c>
      <c r="D881" s="7" t="str">
        <f t="shared" si="40"/>
        <v>Nellie A.</v>
      </c>
      <c r="E881" s="7" t="str">
        <f t="shared" si="41"/>
        <v>Triedman</v>
      </c>
    </row>
    <row r="882" spans="1:5" ht="15.75" x14ac:dyDescent="0.25">
      <c r="A882" s="1" t="s">
        <v>1490</v>
      </c>
      <c r="B882" s="1" t="s">
        <v>3265</v>
      </c>
      <c r="C882" s="14" t="str">
        <f t="shared" si="39"/>
        <v>Ms.</v>
      </c>
      <c r="D882" s="7" t="str">
        <f t="shared" si="40"/>
        <v>Tamara</v>
      </c>
      <c r="E882" s="7" t="str">
        <f t="shared" si="41"/>
        <v>Lovuolo</v>
      </c>
    </row>
    <row r="883" spans="1:5" ht="15.75" x14ac:dyDescent="0.25">
      <c r="A883" s="1" t="s">
        <v>1489</v>
      </c>
      <c r="B883" s="1" t="s">
        <v>3266</v>
      </c>
      <c r="C883" s="14" t="str">
        <f t="shared" si="39"/>
        <v>Ms.</v>
      </c>
      <c r="D883" s="7" t="str">
        <f t="shared" si="40"/>
        <v>Joan</v>
      </c>
      <c r="E883" s="7" t="str">
        <f t="shared" si="41"/>
        <v>Chung</v>
      </c>
    </row>
    <row r="884" spans="1:5" ht="15.75" x14ac:dyDescent="0.25">
      <c r="A884" s="1" t="s">
        <v>1488</v>
      </c>
      <c r="B884" s="1" t="s">
        <v>3267</v>
      </c>
      <c r="C884" s="14" t="str">
        <f t="shared" si="39"/>
        <v>Ms.</v>
      </c>
      <c r="D884" s="7" t="str">
        <f t="shared" si="40"/>
        <v>Aimee J.</v>
      </c>
      <c r="E884" s="7" t="str">
        <f t="shared" si="41"/>
        <v>Newsom</v>
      </c>
    </row>
    <row r="885" spans="1:5" ht="15.75" x14ac:dyDescent="0.25">
      <c r="A885" s="1" t="s">
        <v>1487</v>
      </c>
      <c r="B885" s="1" t="s">
        <v>3268</v>
      </c>
      <c r="C885" s="14" t="str">
        <f t="shared" si="39"/>
        <v>Ms.</v>
      </c>
      <c r="D885" s="7" t="str">
        <f t="shared" si="40"/>
        <v>Suzanne</v>
      </c>
      <c r="E885" s="7" t="str">
        <f t="shared" si="41"/>
        <v>Harrington</v>
      </c>
    </row>
    <row r="886" spans="1:5" ht="15.75" x14ac:dyDescent="0.25">
      <c r="A886" s="1" t="s">
        <v>1486</v>
      </c>
      <c r="B886" s="1" t="s">
        <v>3269</v>
      </c>
      <c r="C886" s="14" t="str">
        <f t="shared" si="39"/>
        <v>Ms.</v>
      </c>
      <c r="D886" s="7" t="str">
        <f t="shared" si="40"/>
        <v>Kristin A.</v>
      </c>
      <c r="E886" s="7" t="str">
        <f t="shared" si="41"/>
        <v>Hoffman</v>
      </c>
    </row>
    <row r="887" spans="1:5" ht="15.75" x14ac:dyDescent="0.25">
      <c r="A887" s="1" t="s">
        <v>1485</v>
      </c>
      <c r="B887" s="1" t="s">
        <v>3270</v>
      </c>
      <c r="C887" s="14" t="str">
        <f t="shared" si="39"/>
        <v>Ms.</v>
      </c>
      <c r="D887" s="7" t="str">
        <f t="shared" si="40"/>
        <v>Bronwyn</v>
      </c>
      <c r="E887" s="7" t="str">
        <f t="shared" si="41"/>
        <v>Van Vugt</v>
      </c>
    </row>
    <row r="888" spans="1:5" ht="15.75" x14ac:dyDescent="0.25">
      <c r="A888" s="1" t="s">
        <v>1484</v>
      </c>
      <c r="B888" s="1" t="s">
        <v>3271</v>
      </c>
      <c r="C888" s="14" t="str">
        <f t="shared" si="39"/>
        <v>Ms.</v>
      </c>
      <c r="D888" s="7" t="str">
        <f t="shared" si="40"/>
        <v>Taylor J</v>
      </c>
      <c r="E888" s="7" t="str">
        <f t="shared" si="41"/>
        <v>Feehley</v>
      </c>
    </row>
    <row r="889" spans="1:5" ht="15.75" x14ac:dyDescent="0.25">
      <c r="A889" s="1" t="s">
        <v>1483</v>
      </c>
      <c r="B889" s="1" t="s">
        <v>3272</v>
      </c>
      <c r="C889" s="14" t="str">
        <f t="shared" si="39"/>
        <v>Mrs.</v>
      </c>
      <c r="D889" s="7" t="str">
        <f t="shared" si="40"/>
        <v>Kimberly M.</v>
      </c>
      <c r="E889" s="7" t="str">
        <f t="shared" si="41"/>
        <v>Ashworth</v>
      </c>
    </row>
    <row r="890" spans="1:5" ht="15.75" x14ac:dyDescent="0.25">
      <c r="A890" s="1" t="s">
        <v>1482</v>
      </c>
      <c r="B890" s="1" t="s">
        <v>3273</v>
      </c>
      <c r="C890" s="14" t="str">
        <f t="shared" si="39"/>
        <v>Mr.</v>
      </c>
      <c r="D890" s="7" t="str">
        <f t="shared" si="40"/>
        <v>Joshua E.</v>
      </c>
      <c r="E890" s="7" t="str">
        <f t="shared" si="41"/>
        <v>Hansen</v>
      </c>
    </row>
    <row r="891" spans="1:5" ht="15.75" x14ac:dyDescent="0.25">
      <c r="A891" s="1" t="s">
        <v>1481</v>
      </c>
      <c r="B891" s="1" t="s">
        <v>3274</v>
      </c>
      <c r="C891" s="14" t="str">
        <f t="shared" si="39"/>
        <v>Mr.</v>
      </c>
      <c r="D891" s="7" t="str">
        <f t="shared" si="40"/>
        <v>Jeffrey</v>
      </c>
      <c r="E891" s="7" t="str">
        <f t="shared" si="41"/>
        <v>Czyz</v>
      </c>
    </row>
    <row r="892" spans="1:5" ht="15.75" x14ac:dyDescent="0.25">
      <c r="A892" s="1" t="s">
        <v>1480</v>
      </c>
      <c r="B892" s="1" t="s">
        <v>3275</v>
      </c>
      <c r="C892" s="14" t="str">
        <f t="shared" si="39"/>
        <v>Mr.</v>
      </c>
      <c r="D892" s="7" t="str">
        <f t="shared" si="40"/>
        <v>Andrew R</v>
      </c>
      <c r="E892" s="7" t="str">
        <f t="shared" si="41"/>
        <v>Bauder</v>
      </c>
    </row>
    <row r="893" spans="1:5" ht="15.75" x14ac:dyDescent="0.25">
      <c r="A893" s="1" t="s">
        <v>1479</v>
      </c>
      <c r="B893" s="1" t="s">
        <v>3276</v>
      </c>
      <c r="C893" s="14" t="str">
        <f t="shared" si="39"/>
        <v>Mr.</v>
      </c>
      <c r="D893" s="7" t="str">
        <f t="shared" si="40"/>
        <v>Francisco J. Sr.</v>
      </c>
      <c r="E893" s="7" t="str">
        <f t="shared" si="41"/>
        <v>Mendoza</v>
      </c>
    </row>
    <row r="894" spans="1:5" ht="15.75" x14ac:dyDescent="0.25">
      <c r="A894" s="1" t="s">
        <v>1478</v>
      </c>
      <c r="B894" s="1" t="s">
        <v>3277</v>
      </c>
      <c r="C894" s="14" t="str">
        <f t="shared" si="39"/>
        <v>Mrs.</v>
      </c>
      <c r="D894" s="7" t="str">
        <f t="shared" si="40"/>
        <v>Rhonda</v>
      </c>
      <c r="E894" s="7" t="str">
        <f t="shared" si="41"/>
        <v>Glass</v>
      </c>
    </row>
    <row r="895" spans="1:5" ht="15.75" x14ac:dyDescent="0.25">
      <c r="A895" s="1" t="s">
        <v>1477</v>
      </c>
      <c r="B895" s="1" t="s">
        <v>3278</v>
      </c>
      <c r="C895" s="14" t="str">
        <f t="shared" si="39"/>
        <v>Mr.</v>
      </c>
      <c r="D895" s="7" t="str">
        <f t="shared" si="40"/>
        <v>John</v>
      </c>
      <c r="E895" s="7" t="str">
        <f t="shared" si="41"/>
        <v>Butcher</v>
      </c>
    </row>
    <row r="896" spans="1:5" ht="15.75" x14ac:dyDescent="0.25">
      <c r="A896" s="1" t="s">
        <v>1476</v>
      </c>
      <c r="B896" s="1" t="s">
        <v>3279</v>
      </c>
      <c r="C896" s="14" t="str">
        <f t="shared" si="39"/>
        <v>Mr.</v>
      </c>
      <c r="D896" s="7" t="str">
        <f t="shared" si="40"/>
        <v>Miles J.</v>
      </c>
      <c r="E896" s="7" t="str">
        <f t="shared" si="41"/>
        <v>Traiser</v>
      </c>
    </row>
    <row r="897" spans="1:5" ht="15.75" x14ac:dyDescent="0.25">
      <c r="A897" s="1" t="s">
        <v>1475</v>
      </c>
      <c r="B897" s="1" t="s">
        <v>3280</v>
      </c>
      <c r="C897" s="14" t="str">
        <f t="shared" si="39"/>
        <v>Ms.</v>
      </c>
      <c r="D897" s="7" t="str">
        <f t="shared" si="40"/>
        <v>Justyna I.</v>
      </c>
      <c r="E897" s="7" t="str">
        <f t="shared" si="41"/>
        <v>Mudy-Mader</v>
      </c>
    </row>
    <row r="898" spans="1:5" ht="15.75" x14ac:dyDescent="0.25">
      <c r="A898" s="1" t="s">
        <v>1474</v>
      </c>
      <c r="B898" s="1" t="s">
        <v>3281</v>
      </c>
      <c r="C898" s="14" t="str">
        <f t="shared" si="39"/>
        <v>Ms.</v>
      </c>
      <c r="D898" s="7" t="str">
        <f t="shared" si="40"/>
        <v>Lucille</v>
      </c>
      <c r="E898" s="7" t="str">
        <f t="shared" si="41"/>
        <v>Rogers</v>
      </c>
    </row>
    <row r="899" spans="1:5" ht="15.75" x14ac:dyDescent="0.25">
      <c r="A899" s="1" t="s">
        <v>1473</v>
      </c>
      <c r="B899" s="1" t="s">
        <v>3282</v>
      </c>
      <c r="C899" s="14" t="str">
        <f t="shared" ref="C899:C962" si="42">LEFT(TRIM(MID(B899, FIND(",", B899)+1, 100)), FIND(" ", TRIM(MID(B899, FIND(",", B899)+1, 100)))-1)</f>
        <v>Ms.</v>
      </c>
      <c r="D899" s="7" t="str">
        <f t="shared" ref="D899:D962" si="43">TRIM(RIGHT(TRIM(MID(B899, FIND(",", B899)+1, 99)),
     LEN(TRIM(MID(B899, FIND(",", B899)+1, 99))) -
     FIND(" ", TRIM(MID(B899, FIND(",", B899)+1, 99)))))</f>
        <v>April</v>
      </c>
      <c r="E899" s="7" t="str">
        <f t="shared" ref="E899:E962" si="44">LEFT(TRIM(B899), FIND(", ", TRIM(B899) &amp; " ") - 1)</f>
        <v>Woo</v>
      </c>
    </row>
    <row r="900" spans="1:5" ht="15.75" x14ac:dyDescent="0.25">
      <c r="A900" s="1" t="s">
        <v>1472</v>
      </c>
      <c r="B900" s="1" t="s">
        <v>3283</v>
      </c>
      <c r="C900" s="14" t="str">
        <f t="shared" si="42"/>
        <v>Mr.</v>
      </c>
      <c r="D900" s="7" t="str">
        <f t="shared" si="43"/>
        <v>Robert</v>
      </c>
      <c r="E900" s="7" t="str">
        <f t="shared" si="44"/>
        <v>Walsh</v>
      </c>
    </row>
    <row r="901" spans="1:5" ht="15.75" x14ac:dyDescent="0.25">
      <c r="A901" s="1" t="s">
        <v>1471</v>
      </c>
      <c r="B901" s="1" t="s">
        <v>3284</v>
      </c>
      <c r="C901" s="14" t="str">
        <f t="shared" si="42"/>
        <v>Mrs.</v>
      </c>
      <c r="D901" s="7" t="str">
        <f t="shared" si="43"/>
        <v>Alyssa</v>
      </c>
      <c r="E901" s="7" t="str">
        <f t="shared" si="44"/>
        <v>White</v>
      </c>
    </row>
    <row r="902" spans="1:5" ht="15.75" x14ac:dyDescent="0.25">
      <c r="A902" s="1" t="s">
        <v>1470</v>
      </c>
      <c r="B902" s="1" t="s">
        <v>3285</v>
      </c>
      <c r="C902" s="14" t="str">
        <f t="shared" si="42"/>
        <v>Ms.</v>
      </c>
      <c r="D902" s="7" t="str">
        <f t="shared" si="43"/>
        <v>Jessica E.</v>
      </c>
      <c r="E902" s="7" t="str">
        <f t="shared" si="44"/>
        <v>Sheppard</v>
      </c>
    </row>
    <row r="903" spans="1:5" ht="15.75" x14ac:dyDescent="0.25">
      <c r="A903" s="1" t="s">
        <v>1469</v>
      </c>
      <c r="B903" s="1" t="s">
        <v>3286</v>
      </c>
      <c r="C903" s="14" t="str">
        <f t="shared" si="42"/>
        <v>Mr.</v>
      </c>
      <c r="D903" s="7" t="str">
        <f t="shared" si="43"/>
        <v>Patrick J.</v>
      </c>
      <c r="E903" s="7" t="str">
        <f t="shared" si="44"/>
        <v>Doran</v>
      </c>
    </row>
    <row r="904" spans="1:5" ht="15.75" x14ac:dyDescent="0.25">
      <c r="A904" s="1" t="s">
        <v>1468</v>
      </c>
      <c r="B904" s="1" t="s">
        <v>3287</v>
      </c>
      <c r="C904" s="14" t="str">
        <f t="shared" si="42"/>
        <v>Ms.</v>
      </c>
      <c r="D904" s="7" t="str">
        <f t="shared" si="43"/>
        <v>Emilie</v>
      </c>
      <c r="E904" s="7" t="str">
        <f t="shared" si="44"/>
        <v>Labrosse</v>
      </c>
    </row>
    <row r="905" spans="1:5" ht="15.75" x14ac:dyDescent="0.25">
      <c r="A905" s="1" t="s">
        <v>1467</v>
      </c>
      <c r="B905" s="1" t="s">
        <v>3288</v>
      </c>
      <c r="C905" s="14" t="str">
        <f t="shared" si="42"/>
        <v>Ms.</v>
      </c>
      <c r="D905" s="7" t="str">
        <f t="shared" si="43"/>
        <v>Caitlin B.</v>
      </c>
      <c r="E905" s="7" t="str">
        <f t="shared" si="44"/>
        <v>Thomas</v>
      </c>
    </row>
    <row r="906" spans="1:5" ht="15.75" x14ac:dyDescent="0.25">
      <c r="A906" s="1" t="s">
        <v>1466</v>
      </c>
      <c r="B906" s="1" t="s">
        <v>3289</v>
      </c>
      <c r="C906" s="14" t="str">
        <f t="shared" si="42"/>
        <v>Mr.</v>
      </c>
      <c r="D906" s="7" t="str">
        <f t="shared" si="43"/>
        <v>Joseph W</v>
      </c>
      <c r="E906" s="7" t="str">
        <f t="shared" si="44"/>
        <v>Lesniak</v>
      </c>
    </row>
    <row r="907" spans="1:5" ht="15.75" x14ac:dyDescent="0.25">
      <c r="A907" s="1" t="s">
        <v>1465</v>
      </c>
      <c r="B907" s="1" t="s">
        <v>3290</v>
      </c>
      <c r="C907" s="14" t="str">
        <f t="shared" si="42"/>
        <v>Ms.</v>
      </c>
      <c r="D907" s="7" t="str">
        <f t="shared" si="43"/>
        <v>Wendy</v>
      </c>
      <c r="E907" s="7" t="str">
        <f t="shared" si="44"/>
        <v>Prowse</v>
      </c>
    </row>
    <row r="908" spans="1:5" ht="15.75" x14ac:dyDescent="0.25">
      <c r="A908" s="1" t="s">
        <v>1464</v>
      </c>
      <c r="B908" s="1" t="s">
        <v>3291</v>
      </c>
      <c r="C908" s="14" t="str">
        <f t="shared" si="42"/>
        <v>Mrs.</v>
      </c>
      <c r="D908" s="7" t="str">
        <f t="shared" si="43"/>
        <v>Leah L.</v>
      </c>
      <c r="E908" s="7" t="str">
        <f t="shared" si="44"/>
        <v>Seigel</v>
      </c>
    </row>
    <row r="909" spans="1:5" ht="15.75" x14ac:dyDescent="0.25">
      <c r="A909" s="1" t="s">
        <v>1463</v>
      </c>
      <c r="B909" s="1" t="s">
        <v>3292</v>
      </c>
      <c r="C909" s="14" t="str">
        <f t="shared" si="42"/>
        <v>Mr.</v>
      </c>
      <c r="D909" s="7" t="str">
        <f t="shared" si="43"/>
        <v>Wayne L.</v>
      </c>
      <c r="E909" s="7" t="str">
        <f t="shared" si="44"/>
        <v>Blas</v>
      </c>
    </row>
    <row r="910" spans="1:5" ht="15.75" x14ac:dyDescent="0.25">
      <c r="A910" s="1" t="s">
        <v>1462</v>
      </c>
      <c r="B910" s="1" t="s">
        <v>3293</v>
      </c>
      <c r="C910" s="14" t="str">
        <f t="shared" si="42"/>
        <v>Mr.</v>
      </c>
      <c r="D910" s="7" t="str">
        <f t="shared" si="43"/>
        <v>Jason M.</v>
      </c>
      <c r="E910" s="7" t="str">
        <f t="shared" si="44"/>
        <v>Simpson</v>
      </c>
    </row>
    <row r="911" spans="1:5" ht="15.75" x14ac:dyDescent="0.25">
      <c r="A911" s="1" t="s">
        <v>1461</v>
      </c>
      <c r="B911" s="1" t="s">
        <v>3294</v>
      </c>
      <c r="C911" s="14" t="str">
        <f t="shared" si="42"/>
        <v>Mr.</v>
      </c>
      <c r="D911" s="7" t="str">
        <f t="shared" si="43"/>
        <v>Floris</v>
      </c>
      <c r="E911" s="7" t="str">
        <f t="shared" si="44"/>
        <v>Gierman</v>
      </c>
    </row>
    <row r="912" spans="1:5" ht="15.75" x14ac:dyDescent="0.25">
      <c r="A912" s="1" t="s">
        <v>1460</v>
      </c>
      <c r="B912" s="1" t="s">
        <v>3295</v>
      </c>
      <c r="C912" s="14" t="str">
        <f t="shared" si="42"/>
        <v>Mr.</v>
      </c>
      <c r="D912" s="7" t="str">
        <f t="shared" si="43"/>
        <v>Marc</v>
      </c>
      <c r="E912" s="7" t="str">
        <f t="shared" si="44"/>
        <v>Jeuland</v>
      </c>
    </row>
    <row r="913" spans="1:5" ht="15.75" x14ac:dyDescent="0.25">
      <c r="A913" s="1" t="s">
        <v>1459</v>
      </c>
      <c r="B913" s="1" t="s">
        <v>3296</v>
      </c>
      <c r="C913" s="14" t="str">
        <f t="shared" si="42"/>
        <v>Mr.</v>
      </c>
      <c r="D913" s="7" t="str">
        <f t="shared" si="43"/>
        <v>Christopher</v>
      </c>
      <c r="E913" s="7" t="str">
        <f t="shared" si="44"/>
        <v>Chorney</v>
      </c>
    </row>
    <row r="914" spans="1:5" ht="15.75" x14ac:dyDescent="0.25">
      <c r="A914" s="1" t="s">
        <v>1458</v>
      </c>
      <c r="B914" s="1" t="s">
        <v>3297</v>
      </c>
      <c r="C914" s="14" t="str">
        <f t="shared" si="42"/>
        <v>Mr.</v>
      </c>
      <c r="D914" s="7" t="str">
        <f t="shared" si="43"/>
        <v>Kevin</v>
      </c>
      <c r="E914" s="7" t="str">
        <f t="shared" si="44"/>
        <v>Rook</v>
      </c>
    </row>
    <row r="915" spans="1:5" ht="15.75" x14ac:dyDescent="0.25">
      <c r="A915" s="1" t="s">
        <v>1457</v>
      </c>
      <c r="B915" s="1" t="s">
        <v>3298</v>
      </c>
      <c r="C915" s="14" t="str">
        <f t="shared" si="42"/>
        <v>Mr.</v>
      </c>
      <c r="D915" s="7" t="str">
        <f t="shared" si="43"/>
        <v>Aharon N</v>
      </c>
      <c r="E915" s="7" t="str">
        <f t="shared" si="44"/>
        <v>Wright</v>
      </c>
    </row>
    <row r="916" spans="1:5" ht="15.75" x14ac:dyDescent="0.25">
      <c r="A916" s="1" t="s">
        <v>1456</v>
      </c>
      <c r="B916" s="1" t="s">
        <v>3299</v>
      </c>
      <c r="C916" s="14" t="str">
        <f t="shared" si="42"/>
        <v>Mr.</v>
      </c>
      <c r="D916" s="7" t="str">
        <f t="shared" si="43"/>
        <v>Lawrence D.</v>
      </c>
      <c r="E916" s="7" t="str">
        <f t="shared" si="44"/>
        <v>Chin</v>
      </c>
    </row>
    <row r="917" spans="1:5" ht="15.75" x14ac:dyDescent="0.25">
      <c r="A917" s="1" t="s">
        <v>1455</v>
      </c>
      <c r="B917" s="1" t="s">
        <v>3300</v>
      </c>
      <c r="C917" s="14" t="str">
        <f t="shared" si="42"/>
        <v>Mr.</v>
      </c>
      <c r="D917" s="7" t="str">
        <f t="shared" si="43"/>
        <v>Malcolm</v>
      </c>
      <c r="E917" s="7" t="str">
        <f t="shared" si="44"/>
        <v>White</v>
      </c>
    </row>
    <row r="918" spans="1:5" ht="15.75" x14ac:dyDescent="0.25">
      <c r="A918" s="1" t="s">
        <v>1454</v>
      </c>
      <c r="B918" s="1" t="s">
        <v>3301</v>
      </c>
      <c r="C918" s="14" t="str">
        <f t="shared" si="42"/>
        <v>Ms.</v>
      </c>
      <c r="D918" s="7" t="str">
        <f t="shared" si="43"/>
        <v>Anna E.</v>
      </c>
      <c r="E918" s="7" t="str">
        <f t="shared" si="44"/>
        <v>Savage</v>
      </c>
    </row>
    <row r="919" spans="1:5" ht="15.75" x14ac:dyDescent="0.25">
      <c r="A919" s="1" t="s">
        <v>1453</v>
      </c>
      <c r="B919" s="1" t="s">
        <v>3302</v>
      </c>
      <c r="C919" s="14" t="str">
        <f t="shared" si="42"/>
        <v>Ms.</v>
      </c>
      <c r="D919" s="7" t="str">
        <f t="shared" si="43"/>
        <v>Jenny</v>
      </c>
      <c r="E919" s="7" t="str">
        <f t="shared" si="44"/>
        <v>Hitchings</v>
      </c>
    </row>
    <row r="920" spans="1:5" ht="15.75" x14ac:dyDescent="0.25">
      <c r="A920" s="1" t="s">
        <v>1452</v>
      </c>
      <c r="B920" s="1" t="s">
        <v>3303</v>
      </c>
      <c r="C920" s="14" t="str">
        <f t="shared" si="42"/>
        <v>Ms.</v>
      </c>
      <c r="D920" s="7" t="str">
        <f t="shared" si="43"/>
        <v>Melissa L</v>
      </c>
      <c r="E920" s="7" t="str">
        <f t="shared" si="44"/>
        <v>Truitt</v>
      </c>
    </row>
    <row r="921" spans="1:5" ht="15.75" x14ac:dyDescent="0.25">
      <c r="A921" s="1" t="s">
        <v>1451</v>
      </c>
      <c r="B921" s="1" t="s">
        <v>3304</v>
      </c>
      <c r="C921" s="14" t="str">
        <f t="shared" si="42"/>
        <v>Ms.</v>
      </c>
      <c r="D921" s="7" t="str">
        <f t="shared" si="43"/>
        <v>Chia J.</v>
      </c>
      <c r="E921" s="7" t="str">
        <f t="shared" si="44"/>
        <v>Chang</v>
      </c>
    </row>
    <row r="922" spans="1:5" ht="15.75" x14ac:dyDescent="0.25">
      <c r="A922" s="1" t="s">
        <v>1450</v>
      </c>
      <c r="B922" s="1" t="s">
        <v>3305</v>
      </c>
      <c r="C922" s="14" t="str">
        <f t="shared" si="42"/>
        <v>Ms.</v>
      </c>
      <c r="D922" s="7" t="str">
        <f t="shared" si="43"/>
        <v>Laura A</v>
      </c>
      <c r="E922" s="7" t="str">
        <f t="shared" si="44"/>
        <v>Frey</v>
      </c>
    </row>
    <row r="923" spans="1:5" ht="15.75" x14ac:dyDescent="0.25">
      <c r="A923" s="1" t="s">
        <v>1449</v>
      </c>
      <c r="B923" s="1" t="s">
        <v>3306</v>
      </c>
      <c r="C923" s="14" t="str">
        <f t="shared" si="42"/>
        <v>Ms.</v>
      </c>
      <c r="D923" s="7" t="str">
        <f t="shared" si="43"/>
        <v>Aditi</v>
      </c>
      <c r="E923" s="7" t="str">
        <f t="shared" si="44"/>
        <v>Krishna</v>
      </c>
    </row>
    <row r="924" spans="1:5" ht="15.75" x14ac:dyDescent="0.25">
      <c r="A924" s="1" t="s">
        <v>1448</v>
      </c>
      <c r="B924" s="1" t="s">
        <v>3307</v>
      </c>
      <c r="C924" s="14" t="str">
        <f t="shared" si="42"/>
        <v>Ms.</v>
      </c>
      <c r="D924" s="7" t="str">
        <f t="shared" si="43"/>
        <v>Leah A.</v>
      </c>
      <c r="E924" s="7" t="str">
        <f t="shared" si="44"/>
        <v>Maher</v>
      </c>
    </row>
    <row r="925" spans="1:5" ht="15.75" x14ac:dyDescent="0.25">
      <c r="A925" s="1" t="s">
        <v>1447</v>
      </c>
      <c r="B925" s="1" t="s">
        <v>3308</v>
      </c>
      <c r="C925" s="14" t="str">
        <f t="shared" si="42"/>
        <v>Ms.</v>
      </c>
      <c r="D925" s="7" t="str">
        <f t="shared" si="43"/>
        <v>Marianne</v>
      </c>
      <c r="E925" s="7" t="str">
        <f t="shared" si="44"/>
        <v>Boivin</v>
      </c>
    </row>
    <row r="926" spans="1:5" ht="15.75" x14ac:dyDescent="0.25">
      <c r="A926" s="1" t="s">
        <v>1446</v>
      </c>
      <c r="B926" s="1" t="s">
        <v>3309</v>
      </c>
      <c r="C926" s="14" t="str">
        <f t="shared" si="42"/>
        <v>Ms.</v>
      </c>
      <c r="D926" s="7" t="str">
        <f t="shared" si="43"/>
        <v>Carla</v>
      </c>
      <c r="E926" s="7" t="str">
        <f t="shared" si="44"/>
        <v>McAlister</v>
      </c>
    </row>
    <row r="927" spans="1:5" ht="15.75" x14ac:dyDescent="0.25">
      <c r="A927" s="1" t="s">
        <v>1445</v>
      </c>
      <c r="B927" s="1" t="s">
        <v>3310</v>
      </c>
      <c r="C927" s="14" t="str">
        <f t="shared" si="42"/>
        <v>Ms.</v>
      </c>
      <c r="D927" s="7" t="str">
        <f t="shared" si="43"/>
        <v>Oksana</v>
      </c>
      <c r="E927" s="7" t="str">
        <f t="shared" si="44"/>
        <v>Akhmedova</v>
      </c>
    </row>
    <row r="928" spans="1:5" ht="15.75" x14ac:dyDescent="0.25">
      <c r="A928" s="1" t="s">
        <v>1444</v>
      </c>
      <c r="B928" s="1" t="s">
        <v>3311</v>
      </c>
      <c r="C928" s="14" t="str">
        <f t="shared" si="42"/>
        <v>Ms.</v>
      </c>
      <c r="D928" s="7" t="str">
        <f t="shared" si="43"/>
        <v>Rebecca B.</v>
      </c>
      <c r="E928" s="7" t="str">
        <f t="shared" si="44"/>
        <v>Tucker</v>
      </c>
    </row>
    <row r="929" spans="1:5" ht="15.75" x14ac:dyDescent="0.25">
      <c r="A929" s="1" t="s">
        <v>1443</v>
      </c>
      <c r="B929" s="1" t="s">
        <v>3312</v>
      </c>
      <c r="C929" s="14" t="str">
        <f t="shared" si="42"/>
        <v>Ms.</v>
      </c>
      <c r="D929" s="7" t="str">
        <f t="shared" si="43"/>
        <v>Maria A.</v>
      </c>
      <c r="E929" s="7" t="str">
        <f t="shared" si="44"/>
        <v>Gramelspacher</v>
      </c>
    </row>
    <row r="930" spans="1:5" ht="15.75" x14ac:dyDescent="0.25">
      <c r="A930" s="1" t="s">
        <v>1442</v>
      </c>
      <c r="B930" s="1" t="s">
        <v>3313</v>
      </c>
      <c r="C930" s="14" t="str">
        <f t="shared" si="42"/>
        <v>Mrs.</v>
      </c>
      <c r="D930" s="7" t="str">
        <f t="shared" si="43"/>
        <v>Lisa M</v>
      </c>
      <c r="E930" s="7" t="str">
        <f t="shared" si="44"/>
        <v>Goldsmith</v>
      </c>
    </row>
    <row r="931" spans="1:5" ht="15.75" x14ac:dyDescent="0.25">
      <c r="A931" s="1" t="s">
        <v>1441</v>
      </c>
      <c r="B931" s="1" t="s">
        <v>3314</v>
      </c>
      <c r="C931" s="14" t="str">
        <f t="shared" si="42"/>
        <v>Mr.</v>
      </c>
      <c r="D931" s="7" t="str">
        <f t="shared" si="43"/>
        <v>Steve Jr.</v>
      </c>
      <c r="E931" s="7" t="str">
        <f t="shared" si="44"/>
        <v>Tranter</v>
      </c>
    </row>
    <row r="932" spans="1:5" ht="15.75" x14ac:dyDescent="0.25">
      <c r="A932" s="1" t="s">
        <v>1440</v>
      </c>
      <c r="B932" s="1" t="s">
        <v>3315</v>
      </c>
      <c r="C932" s="14" t="str">
        <f t="shared" si="42"/>
        <v>Mrs.</v>
      </c>
      <c r="D932" s="7" t="str">
        <f t="shared" si="43"/>
        <v>Tiffany</v>
      </c>
      <c r="E932" s="7" t="str">
        <f t="shared" si="44"/>
        <v>Tu</v>
      </c>
    </row>
    <row r="933" spans="1:5" ht="15.75" x14ac:dyDescent="0.25">
      <c r="A933" s="1" t="s">
        <v>1439</v>
      </c>
      <c r="B933" s="1" t="s">
        <v>3316</v>
      </c>
      <c r="C933" s="14" t="str">
        <f t="shared" si="42"/>
        <v>Mr.</v>
      </c>
      <c r="D933" s="7" t="str">
        <f t="shared" si="43"/>
        <v>Greg</v>
      </c>
      <c r="E933" s="7" t="str">
        <f t="shared" si="44"/>
        <v>Kaczka</v>
      </c>
    </row>
    <row r="934" spans="1:5" ht="15.75" x14ac:dyDescent="0.25">
      <c r="A934" s="1" t="s">
        <v>1438</v>
      </c>
      <c r="B934" s="1" t="s">
        <v>3317</v>
      </c>
      <c r="C934" s="14" t="str">
        <f t="shared" si="42"/>
        <v>Mr.</v>
      </c>
      <c r="D934" s="7" t="str">
        <f t="shared" si="43"/>
        <v>Dale</v>
      </c>
      <c r="E934" s="7" t="str">
        <f t="shared" si="44"/>
        <v>Hunter</v>
      </c>
    </row>
    <row r="935" spans="1:5" ht="15.75" x14ac:dyDescent="0.25">
      <c r="A935" s="1" t="s">
        <v>1437</v>
      </c>
      <c r="B935" s="1" t="s">
        <v>3318</v>
      </c>
      <c r="C935" s="14" t="str">
        <f t="shared" si="42"/>
        <v>Ms.</v>
      </c>
      <c r="D935" s="7" t="str">
        <f t="shared" si="43"/>
        <v>Brittany A.</v>
      </c>
      <c r="E935" s="7" t="str">
        <f t="shared" si="44"/>
        <v>Moran</v>
      </c>
    </row>
    <row r="936" spans="1:5" ht="15.75" x14ac:dyDescent="0.25">
      <c r="A936" s="1" t="s">
        <v>1436</v>
      </c>
      <c r="B936" s="1" t="s">
        <v>3319</v>
      </c>
      <c r="C936" s="14" t="str">
        <f t="shared" si="42"/>
        <v>Mr.</v>
      </c>
      <c r="D936" s="7" t="str">
        <f t="shared" si="43"/>
        <v>Robert S</v>
      </c>
      <c r="E936" s="7" t="str">
        <f t="shared" si="44"/>
        <v>Ashby</v>
      </c>
    </row>
    <row r="937" spans="1:5" ht="15.75" x14ac:dyDescent="0.25">
      <c r="A937" s="1" t="s">
        <v>1435</v>
      </c>
      <c r="B937" s="1" t="s">
        <v>3320</v>
      </c>
      <c r="C937" s="14" t="str">
        <f t="shared" si="42"/>
        <v>Mr.</v>
      </c>
      <c r="D937" s="7" t="str">
        <f t="shared" si="43"/>
        <v>Cameron</v>
      </c>
      <c r="E937" s="7" t="str">
        <f t="shared" si="44"/>
        <v>Ausen</v>
      </c>
    </row>
    <row r="938" spans="1:5" ht="15.75" x14ac:dyDescent="0.25">
      <c r="A938" s="1" t="s">
        <v>1434</v>
      </c>
      <c r="B938" s="1" t="s">
        <v>3321</v>
      </c>
      <c r="C938" s="14" t="str">
        <f t="shared" si="42"/>
        <v>Mrs.</v>
      </c>
      <c r="D938" s="7" t="str">
        <f t="shared" si="43"/>
        <v>Ulrike</v>
      </c>
      <c r="E938" s="7" t="str">
        <f t="shared" si="44"/>
        <v>Savage</v>
      </c>
    </row>
    <row r="939" spans="1:5" ht="15.75" x14ac:dyDescent="0.25">
      <c r="A939" s="1" t="s">
        <v>1433</v>
      </c>
      <c r="B939" s="1" t="s">
        <v>3322</v>
      </c>
      <c r="C939" s="14" t="str">
        <f t="shared" si="42"/>
        <v>Ms.</v>
      </c>
      <c r="D939" s="7" t="str">
        <f t="shared" si="43"/>
        <v>Katlyn A.</v>
      </c>
      <c r="E939" s="7" t="str">
        <f t="shared" si="44"/>
        <v>O'Leary</v>
      </c>
    </row>
    <row r="940" spans="1:5" ht="15.75" x14ac:dyDescent="0.25">
      <c r="A940" s="1" t="s">
        <v>1432</v>
      </c>
      <c r="B940" s="1" t="s">
        <v>3323</v>
      </c>
      <c r="C940" s="14" t="str">
        <f t="shared" si="42"/>
        <v>Mr.</v>
      </c>
      <c r="D940" s="7" t="str">
        <f t="shared" si="43"/>
        <v>Morgan B.</v>
      </c>
      <c r="E940" s="7" t="str">
        <f t="shared" si="44"/>
        <v>Scoville</v>
      </c>
    </row>
    <row r="941" spans="1:5" ht="15.75" x14ac:dyDescent="0.25">
      <c r="A941" s="1" t="s">
        <v>1431</v>
      </c>
      <c r="B941" s="1" t="s">
        <v>3324</v>
      </c>
      <c r="C941" s="14" t="str">
        <f t="shared" si="42"/>
        <v>Mr.</v>
      </c>
      <c r="D941" s="7" t="str">
        <f t="shared" si="43"/>
        <v>Peter</v>
      </c>
      <c r="E941" s="7" t="str">
        <f t="shared" si="44"/>
        <v>Kaus</v>
      </c>
    </row>
    <row r="942" spans="1:5" ht="15.75" x14ac:dyDescent="0.25">
      <c r="A942" s="1" t="s">
        <v>1430</v>
      </c>
      <c r="B942" s="1" t="s">
        <v>3325</v>
      </c>
      <c r="C942" s="14" t="str">
        <f t="shared" si="42"/>
        <v>Ms.</v>
      </c>
      <c r="D942" s="7" t="str">
        <f t="shared" si="43"/>
        <v>Chandler</v>
      </c>
      <c r="E942" s="7" t="str">
        <f t="shared" si="44"/>
        <v>Rainey</v>
      </c>
    </row>
    <row r="943" spans="1:5" ht="15.75" x14ac:dyDescent="0.25">
      <c r="A943" s="1" t="s">
        <v>1429</v>
      </c>
      <c r="B943" s="1" t="s">
        <v>3326</v>
      </c>
      <c r="C943" s="14" t="str">
        <f t="shared" si="42"/>
        <v>Ms.</v>
      </c>
      <c r="D943" s="7" t="str">
        <f t="shared" si="43"/>
        <v>Silvana M.</v>
      </c>
      <c r="E943" s="7" t="str">
        <f t="shared" si="44"/>
        <v>Rasch</v>
      </c>
    </row>
    <row r="944" spans="1:5" ht="15.75" x14ac:dyDescent="0.25">
      <c r="A944" s="1" t="s">
        <v>1428</v>
      </c>
      <c r="B944" s="1" t="s">
        <v>3327</v>
      </c>
      <c r="C944" s="14" t="str">
        <f t="shared" si="42"/>
        <v>Ms.</v>
      </c>
      <c r="D944" s="7" t="str">
        <f t="shared" si="43"/>
        <v>Natty</v>
      </c>
      <c r="E944" s="7" t="str">
        <f t="shared" si="44"/>
        <v>Plunkett</v>
      </c>
    </row>
    <row r="945" spans="1:5" ht="15.75" x14ac:dyDescent="0.25">
      <c r="A945" s="1" t="s">
        <v>1427</v>
      </c>
      <c r="B945" s="1" t="s">
        <v>3328</v>
      </c>
      <c r="C945" s="14" t="str">
        <f t="shared" si="42"/>
        <v>Mr.</v>
      </c>
      <c r="D945" s="7" t="str">
        <f t="shared" si="43"/>
        <v>Nicholas T</v>
      </c>
      <c r="E945" s="7" t="str">
        <f t="shared" si="44"/>
        <v>Murphy</v>
      </c>
    </row>
    <row r="946" spans="1:5" ht="15.75" x14ac:dyDescent="0.25">
      <c r="A946" s="1" t="s">
        <v>1426</v>
      </c>
      <c r="B946" s="1" t="s">
        <v>3329</v>
      </c>
      <c r="C946" s="14" t="str">
        <f t="shared" si="42"/>
        <v>Ms.</v>
      </c>
      <c r="D946" s="7" t="str">
        <f t="shared" si="43"/>
        <v>Rebecca</v>
      </c>
      <c r="E946" s="7" t="str">
        <f t="shared" si="44"/>
        <v>Gusmer</v>
      </c>
    </row>
    <row r="947" spans="1:5" ht="15.75" x14ac:dyDescent="0.25">
      <c r="A947" s="1" t="s">
        <v>1425</v>
      </c>
      <c r="B947" s="1" t="s">
        <v>3330</v>
      </c>
      <c r="C947" s="14" t="str">
        <f t="shared" si="42"/>
        <v>Mr.</v>
      </c>
      <c r="D947" s="7" t="str">
        <f t="shared" si="43"/>
        <v>John</v>
      </c>
      <c r="E947" s="7" t="str">
        <f t="shared" si="44"/>
        <v>Loftus</v>
      </c>
    </row>
    <row r="948" spans="1:5" ht="15.75" x14ac:dyDescent="0.25">
      <c r="A948" s="1" t="s">
        <v>1424</v>
      </c>
      <c r="B948" s="1" t="s">
        <v>3331</v>
      </c>
      <c r="C948" s="14" t="str">
        <f t="shared" si="42"/>
        <v>Mr.</v>
      </c>
      <c r="D948" s="7" t="str">
        <f t="shared" si="43"/>
        <v>Antony G</v>
      </c>
      <c r="E948" s="7" t="str">
        <f t="shared" si="44"/>
        <v>Scott</v>
      </c>
    </row>
    <row r="949" spans="1:5" ht="15.75" x14ac:dyDescent="0.25">
      <c r="A949" s="1" t="s">
        <v>1423</v>
      </c>
      <c r="B949" s="1" t="s">
        <v>3332</v>
      </c>
      <c r="C949" s="14" t="str">
        <f t="shared" si="42"/>
        <v>Mr.</v>
      </c>
      <c r="D949" s="7" t="str">
        <f t="shared" si="43"/>
        <v>Eric</v>
      </c>
      <c r="E949" s="7" t="str">
        <f t="shared" si="44"/>
        <v>Alvarez</v>
      </c>
    </row>
    <row r="950" spans="1:5" ht="15.75" x14ac:dyDescent="0.25">
      <c r="A950" s="1" t="s">
        <v>1422</v>
      </c>
      <c r="B950" s="1" t="s">
        <v>3333</v>
      </c>
      <c r="C950" s="14" t="str">
        <f t="shared" si="42"/>
        <v>Mr.</v>
      </c>
      <c r="D950" s="7" t="str">
        <f t="shared" si="43"/>
        <v>Erik</v>
      </c>
      <c r="E950" s="7" t="str">
        <f t="shared" si="44"/>
        <v>Petersson</v>
      </c>
    </row>
    <row r="951" spans="1:5" ht="15.75" x14ac:dyDescent="0.25">
      <c r="A951" s="1" t="s">
        <v>1421</v>
      </c>
      <c r="B951" s="1" t="s">
        <v>3334</v>
      </c>
      <c r="C951" s="14" t="str">
        <f t="shared" si="42"/>
        <v>Mr.</v>
      </c>
      <c r="D951" s="7" t="str">
        <f t="shared" si="43"/>
        <v>Matthew T</v>
      </c>
      <c r="E951" s="7" t="str">
        <f t="shared" si="44"/>
        <v>Liaw</v>
      </c>
    </row>
    <row r="952" spans="1:5" ht="15.75" x14ac:dyDescent="0.25">
      <c r="A952" s="1" t="s">
        <v>1420</v>
      </c>
      <c r="B952" s="1" t="s">
        <v>3335</v>
      </c>
      <c r="C952" s="14" t="str">
        <f t="shared" si="42"/>
        <v>Ms.</v>
      </c>
      <c r="D952" s="7" t="str">
        <f t="shared" si="43"/>
        <v>Cassandra</v>
      </c>
      <c r="E952" s="7" t="str">
        <f t="shared" si="44"/>
        <v>Tripaldi</v>
      </c>
    </row>
    <row r="953" spans="1:5" ht="15.75" x14ac:dyDescent="0.25">
      <c r="A953" s="1" t="s">
        <v>1419</v>
      </c>
      <c r="B953" s="1" t="s">
        <v>3336</v>
      </c>
      <c r="C953" s="14" t="str">
        <f t="shared" si="42"/>
        <v>Ms.</v>
      </c>
      <c r="D953" s="7" t="str">
        <f t="shared" si="43"/>
        <v>Rosemary C</v>
      </c>
      <c r="E953" s="7" t="str">
        <f t="shared" si="44"/>
        <v>Kelley</v>
      </c>
    </row>
    <row r="954" spans="1:5" ht="15.75" x14ac:dyDescent="0.25">
      <c r="A954" s="1" t="s">
        <v>1418</v>
      </c>
      <c r="B954" s="1" t="s">
        <v>3337</v>
      </c>
      <c r="C954" s="14" t="str">
        <f t="shared" si="42"/>
        <v>Ms.</v>
      </c>
      <c r="D954" s="7" t="str">
        <f t="shared" si="43"/>
        <v>Carrie A.</v>
      </c>
      <c r="E954" s="7" t="str">
        <f t="shared" si="44"/>
        <v>Endara</v>
      </c>
    </row>
    <row r="955" spans="1:5" ht="15.75" x14ac:dyDescent="0.25">
      <c r="A955" s="1" t="s">
        <v>1417</v>
      </c>
      <c r="B955" s="1" t="s">
        <v>3338</v>
      </c>
      <c r="C955" s="14" t="str">
        <f t="shared" si="42"/>
        <v>Mr.</v>
      </c>
      <c r="D955" s="7" t="str">
        <f t="shared" si="43"/>
        <v>Gerardo Sr.</v>
      </c>
      <c r="E955" s="7" t="str">
        <f t="shared" si="44"/>
        <v>Valle</v>
      </c>
    </row>
    <row r="956" spans="1:5" ht="15.75" x14ac:dyDescent="0.25">
      <c r="A956" s="1" t="s">
        <v>1416</v>
      </c>
      <c r="B956" s="1" t="s">
        <v>3339</v>
      </c>
      <c r="C956" s="14" t="str">
        <f t="shared" si="42"/>
        <v>Mr.</v>
      </c>
      <c r="D956" s="7" t="str">
        <f t="shared" si="43"/>
        <v>Matthew R.</v>
      </c>
      <c r="E956" s="7" t="str">
        <f t="shared" si="44"/>
        <v>Germain</v>
      </c>
    </row>
    <row r="957" spans="1:5" ht="15.75" x14ac:dyDescent="0.25">
      <c r="A957" s="1" t="s">
        <v>1415</v>
      </c>
      <c r="B957" s="1" t="s">
        <v>3340</v>
      </c>
      <c r="C957" s="14" t="str">
        <f t="shared" si="42"/>
        <v>Mrs.</v>
      </c>
      <c r="D957" s="7" t="str">
        <f t="shared" si="43"/>
        <v>Meghan E</v>
      </c>
      <c r="E957" s="7" t="str">
        <f t="shared" si="44"/>
        <v>Finecey</v>
      </c>
    </row>
    <row r="958" spans="1:5" ht="15.75" x14ac:dyDescent="0.25">
      <c r="A958" s="1" t="s">
        <v>1414</v>
      </c>
      <c r="B958" s="1" t="s">
        <v>3341</v>
      </c>
      <c r="C958" s="14" t="str">
        <f t="shared" si="42"/>
        <v>Mr.</v>
      </c>
      <c r="D958" s="7" t="str">
        <f t="shared" si="43"/>
        <v>Eric</v>
      </c>
      <c r="E958" s="7" t="str">
        <f t="shared" si="44"/>
        <v>Mendoza</v>
      </c>
    </row>
    <row r="959" spans="1:5" ht="15.75" x14ac:dyDescent="0.25">
      <c r="A959" s="1" t="s">
        <v>1413</v>
      </c>
      <c r="B959" s="1" t="s">
        <v>3342</v>
      </c>
      <c r="C959" s="14" t="str">
        <f t="shared" si="42"/>
        <v>Ms.</v>
      </c>
      <c r="D959" s="7" t="str">
        <f t="shared" si="43"/>
        <v>Lisa B</v>
      </c>
      <c r="E959" s="7" t="str">
        <f t="shared" si="44"/>
        <v>Roe</v>
      </c>
    </row>
    <row r="960" spans="1:5" ht="15.75" x14ac:dyDescent="0.25">
      <c r="A960" s="1" t="s">
        <v>1412</v>
      </c>
      <c r="B960" s="1" t="s">
        <v>3343</v>
      </c>
      <c r="C960" s="14" t="str">
        <f t="shared" si="42"/>
        <v>Mrs.</v>
      </c>
      <c r="D960" s="7" t="str">
        <f t="shared" si="43"/>
        <v>Jane R.</v>
      </c>
      <c r="E960" s="7" t="str">
        <f t="shared" si="44"/>
        <v>Webb</v>
      </c>
    </row>
    <row r="961" spans="1:5" ht="15.75" x14ac:dyDescent="0.25">
      <c r="A961" s="1" t="s">
        <v>1411</v>
      </c>
      <c r="B961" s="1" t="s">
        <v>3344</v>
      </c>
      <c r="C961" s="14" t="str">
        <f t="shared" si="42"/>
        <v>Ms.</v>
      </c>
      <c r="D961" s="7" t="str">
        <f t="shared" si="43"/>
        <v>Allison M</v>
      </c>
      <c r="E961" s="7" t="str">
        <f t="shared" si="44"/>
        <v>Stocker</v>
      </c>
    </row>
    <row r="962" spans="1:5" ht="15.75" x14ac:dyDescent="0.25">
      <c r="A962" s="1" t="s">
        <v>1410</v>
      </c>
      <c r="B962" s="1" t="s">
        <v>3345</v>
      </c>
      <c r="C962" s="14" t="str">
        <f t="shared" si="42"/>
        <v>Mrs.</v>
      </c>
      <c r="D962" s="7" t="str">
        <f t="shared" si="43"/>
        <v>Sarah E.</v>
      </c>
      <c r="E962" s="7" t="str">
        <f t="shared" si="44"/>
        <v>Jacobson</v>
      </c>
    </row>
    <row r="963" spans="1:5" ht="15.75" x14ac:dyDescent="0.25">
      <c r="A963" s="1" t="s">
        <v>1409</v>
      </c>
      <c r="B963" s="1" t="s">
        <v>3346</v>
      </c>
      <c r="C963" s="14" t="str">
        <f t="shared" ref="C963:C1026" si="45">LEFT(TRIM(MID(B963, FIND(",", B963)+1, 100)), FIND(" ", TRIM(MID(B963, FIND(",", B963)+1, 100)))-1)</f>
        <v>Mr.</v>
      </c>
      <c r="D963" s="7" t="str">
        <f t="shared" ref="D963:D1026" si="46">TRIM(RIGHT(TRIM(MID(B963, FIND(",", B963)+1, 99)),
     LEN(TRIM(MID(B963, FIND(",", B963)+1, 99))) -
     FIND(" ", TRIM(MID(B963, FIND(",", B963)+1, 99)))))</f>
        <v>Philip J</v>
      </c>
      <c r="E963" s="7" t="str">
        <f t="shared" ref="E963:E1026" si="47">LEFT(TRIM(B963), FIND(", ", TRIM(B963) &amp; " ") - 1)</f>
        <v>Shaw</v>
      </c>
    </row>
    <row r="964" spans="1:5" ht="15.75" x14ac:dyDescent="0.25">
      <c r="A964" s="1" t="s">
        <v>1408</v>
      </c>
      <c r="B964" s="1" t="s">
        <v>3347</v>
      </c>
      <c r="C964" s="14" t="str">
        <f t="shared" si="45"/>
        <v>Ms.</v>
      </c>
      <c r="D964" s="7" t="str">
        <f t="shared" si="46"/>
        <v>Jillian A.</v>
      </c>
      <c r="E964" s="7" t="str">
        <f t="shared" si="47"/>
        <v>Goodwin</v>
      </c>
    </row>
    <row r="965" spans="1:5" ht="15.75" x14ac:dyDescent="0.25">
      <c r="A965" s="1" t="s">
        <v>1407</v>
      </c>
      <c r="B965" s="1" t="s">
        <v>3348</v>
      </c>
      <c r="C965" s="14" t="str">
        <f t="shared" si="45"/>
        <v>Mrs.</v>
      </c>
      <c r="D965" s="7" t="str">
        <f t="shared" si="46"/>
        <v>Laura D</v>
      </c>
      <c r="E965" s="7" t="str">
        <f t="shared" si="47"/>
        <v>Brock</v>
      </c>
    </row>
    <row r="966" spans="1:5" ht="15.75" x14ac:dyDescent="0.25">
      <c r="A966" s="1" t="s">
        <v>1406</v>
      </c>
      <c r="B966" s="1" t="s">
        <v>3349</v>
      </c>
      <c r="C966" s="14" t="str">
        <f t="shared" si="45"/>
        <v>Ms.</v>
      </c>
      <c r="D966" s="7" t="str">
        <f t="shared" si="46"/>
        <v>Megan E.</v>
      </c>
      <c r="E966" s="7" t="str">
        <f t="shared" si="47"/>
        <v>Papp</v>
      </c>
    </row>
    <row r="967" spans="1:5" ht="15.75" x14ac:dyDescent="0.25">
      <c r="A967" s="1" t="s">
        <v>1405</v>
      </c>
      <c r="B967" s="1" t="s">
        <v>3350</v>
      </c>
      <c r="C967" s="14" t="str">
        <f t="shared" si="45"/>
        <v>Ms.</v>
      </c>
      <c r="D967" s="7" t="str">
        <f t="shared" si="46"/>
        <v>Shannon J.</v>
      </c>
      <c r="E967" s="7" t="str">
        <f t="shared" si="47"/>
        <v>Siragusa</v>
      </c>
    </row>
    <row r="968" spans="1:5" ht="15.75" x14ac:dyDescent="0.25">
      <c r="A968" s="1" t="s">
        <v>1404</v>
      </c>
      <c r="B968" s="1" t="s">
        <v>3351</v>
      </c>
      <c r="C968" s="14" t="str">
        <f t="shared" si="45"/>
        <v>Ms.</v>
      </c>
      <c r="D968" s="7" t="str">
        <f t="shared" si="46"/>
        <v>Rachelle M</v>
      </c>
      <c r="E968" s="7" t="str">
        <f t="shared" si="47"/>
        <v>Pizarro</v>
      </c>
    </row>
    <row r="969" spans="1:5" ht="15.75" x14ac:dyDescent="0.25">
      <c r="A969" s="1" t="s">
        <v>1403</v>
      </c>
      <c r="B969" s="1" t="s">
        <v>3352</v>
      </c>
      <c r="C969" s="14" t="str">
        <f t="shared" si="45"/>
        <v>Mr.</v>
      </c>
      <c r="D969" s="7" t="str">
        <f t="shared" si="46"/>
        <v>Casey</v>
      </c>
      <c r="E969" s="7" t="str">
        <f t="shared" si="47"/>
        <v>Strange</v>
      </c>
    </row>
    <row r="970" spans="1:5" ht="15.75" x14ac:dyDescent="0.25">
      <c r="A970" s="1" t="s">
        <v>1402</v>
      </c>
      <c r="B970" s="1" t="s">
        <v>3353</v>
      </c>
      <c r="C970" s="14" t="str">
        <f t="shared" si="45"/>
        <v>Ms.</v>
      </c>
      <c r="D970" s="7" t="str">
        <f t="shared" si="46"/>
        <v>Jessica L</v>
      </c>
      <c r="E970" s="7" t="str">
        <f t="shared" si="47"/>
        <v>Eidinger</v>
      </c>
    </row>
    <row r="971" spans="1:5" ht="15.75" x14ac:dyDescent="0.25">
      <c r="A971" s="1" t="s">
        <v>1401</v>
      </c>
      <c r="B971" s="1" t="s">
        <v>3354</v>
      </c>
      <c r="C971" s="14" t="str">
        <f t="shared" si="45"/>
        <v>Mr.</v>
      </c>
      <c r="D971" s="7" t="str">
        <f t="shared" si="46"/>
        <v>Brandon F</v>
      </c>
      <c r="E971" s="7" t="str">
        <f t="shared" si="47"/>
        <v>Ginsburg</v>
      </c>
    </row>
    <row r="972" spans="1:5" ht="15.75" x14ac:dyDescent="0.25">
      <c r="A972" s="1" t="s">
        <v>1400</v>
      </c>
      <c r="B972" s="1" t="s">
        <v>3355</v>
      </c>
      <c r="C972" s="14" t="str">
        <f t="shared" si="45"/>
        <v>Ms.</v>
      </c>
      <c r="D972" s="7" t="str">
        <f t="shared" si="46"/>
        <v>Melissa</v>
      </c>
      <c r="E972" s="7" t="str">
        <f t="shared" si="47"/>
        <v>Truex</v>
      </c>
    </row>
    <row r="973" spans="1:5" ht="15.75" x14ac:dyDescent="0.25">
      <c r="A973" s="1" t="s">
        <v>1399</v>
      </c>
      <c r="B973" s="1" t="s">
        <v>3356</v>
      </c>
      <c r="C973" s="14" t="str">
        <f t="shared" si="45"/>
        <v>Ms.</v>
      </c>
      <c r="D973" s="7" t="str">
        <f t="shared" si="46"/>
        <v>Danielle N</v>
      </c>
      <c r="E973" s="7" t="str">
        <f t="shared" si="47"/>
        <v>Higgins</v>
      </c>
    </row>
    <row r="974" spans="1:5" ht="15.75" x14ac:dyDescent="0.25">
      <c r="A974" s="1" t="s">
        <v>1398</v>
      </c>
      <c r="B974" s="1" t="s">
        <v>3357</v>
      </c>
      <c r="C974" s="14" t="str">
        <f t="shared" si="45"/>
        <v>Mr.</v>
      </c>
      <c r="D974" s="7" t="str">
        <f t="shared" si="46"/>
        <v>Matthew</v>
      </c>
      <c r="E974" s="7" t="str">
        <f t="shared" si="47"/>
        <v>McCurdy</v>
      </c>
    </row>
    <row r="975" spans="1:5" ht="15.75" x14ac:dyDescent="0.25">
      <c r="A975" s="1" t="s">
        <v>1397</v>
      </c>
      <c r="B975" s="1" t="s">
        <v>3358</v>
      </c>
      <c r="C975" s="14" t="str">
        <f t="shared" si="45"/>
        <v>Mrs.</v>
      </c>
      <c r="D975" s="7" t="str">
        <f t="shared" si="46"/>
        <v>Bettina</v>
      </c>
      <c r="E975" s="7" t="str">
        <f t="shared" si="47"/>
        <v>Hughes</v>
      </c>
    </row>
    <row r="976" spans="1:5" ht="15.75" x14ac:dyDescent="0.25">
      <c r="A976" s="1" t="s">
        <v>1396</v>
      </c>
      <c r="B976" s="1" t="s">
        <v>3359</v>
      </c>
      <c r="C976" s="14" t="str">
        <f t="shared" si="45"/>
        <v>Mr.</v>
      </c>
      <c r="D976" s="7" t="str">
        <f t="shared" si="46"/>
        <v>Alexander</v>
      </c>
      <c r="E976" s="7" t="str">
        <f t="shared" si="47"/>
        <v>Varner</v>
      </c>
    </row>
    <row r="977" spans="1:5" ht="15.75" x14ac:dyDescent="0.25">
      <c r="A977" s="1" t="s">
        <v>1395</v>
      </c>
      <c r="B977" s="1" t="s">
        <v>3360</v>
      </c>
      <c r="C977" s="14" t="str">
        <f t="shared" si="45"/>
        <v>Mrs.</v>
      </c>
      <c r="D977" s="7" t="str">
        <f t="shared" si="46"/>
        <v>Holli</v>
      </c>
      <c r="E977" s="7" t="str">
        <f t="shared" si="47"/>
        <v>Dahmen</v>
      </c>
    </row>
    <row r="978" spans="1:5" ht="15.75" x14ac:dyDescent="0.25">
      <c r="A978" s="1" t="s">
        <v>1394</v>
      </c>
      <c r="B978" s="1" t="s">
        <v>3361</v>
      </c>
      <c r="C978" s="14" t="str">
        <f t="shared" si="45"/>
        <v>Mrs.</v>
      </c>
      <c r="D978" s="7" t="str">
        <f t="shared" si="46"/>
        <v>Heather C</v>
      </c>
      <c r="E978" s="7" t="str">
        <f t="shared" si="47"/>
        <v>Young</v>
      </c>
    </row>
    <row r="979" spans="1:5" ht="15.75" x14ac:dyDescent="0.25">
      <c r="A979" s="1" t="s">
        <v>1393</v>
      </c>
      <c r="B979" s="1" t="s">
        <v>3362</v>
      </c>
      <c r="C979" s="14" t="str">
        <f t="shared" si="45"/>
        <v>Mr.</v>
      </c>
      <c r="D979" s="7" t="str">
        <f t="shared" si="46"/>
        <v>Kyle</v>
      </c>
      <c r="E979" s="7" t="str">
        <f t="shared" si="47"/>
        <v>Fraser</v>
      </c>
    </row>
    <row r="980" spans="1:5" ht="15.75" x14ac:dyDescent="0.25">
      <c r="A980" s="1" t="s">
        <v>1392</v>
      </c>
      <c r="B980" s="1" t="s">
        <v>3363</v>
      </c>
      <c r="C980" s="14" t="str">
        <f t="shared" si="45"/>
        <v>Mr.</v>
      </c>
      <c r="D980" s="7" t="str">
        <f t="shared" si="46"/>
        <v>Thomas J</v>
      </c>
      <c r="E980" s="7" t="str">
        <f t="shared" si="47"/>
        <v>Deeg</v>
      </c>
    </row>
    <row r="981" spans="1:5" ht="15.75" x14ac:dyDescent="0.25">
      <c r="A981" s="1" t="s">
        <v>1391</v>
      </c>
      <c r="B981" s="1" t="s">
        <v>3364</v>
      </c>
      <c r="C981" s="14" t="str">
        <f t="shared" si="45"/>
        <v>Mr.</v>
      </c>
      <c r="D981" s="7" t="str">
        <f t="shared" si="46"/>
        <v>Chris</v>
      </c>
      <c r="E981" s="7" t="str">
        <f t="shared" si="47"/>
        <v>Robertson</v>
      </c>
    </row>
    <row r="982" spans="1:5" ht="15.75" x14ac:dyDescent="0.25">
      <c r="A982" s="1" t="s">
        <v>1390</v>
      </c>
      <c r="B982" s="1" t="s">
        <v>3365</v>
      </c>
      <c r="C982" s="14" t="str">
        <f t="shared" si="45"/>
        <v>Mr.</v>
      </c>
      <c r="D982" s="7" t="str">
        <f t="shared" si="46"/>
        <v>Graham</v>
      </c>
      <c r="E982" s="7" t="str">
        <f t="shared" si="47"/>
        <v>Peck</v>
      </c>
    </row>
    <row r="983" spans="1:5" ht="15.75" x14ac:dyDescent="0.25">
      <c r="A983" s="1" t="s">
        <v>1389</v>
      </c>
      <c r="B983" s="1" t="s">
        <v>3366</v>
      </c>
      <c r="C983" s="14" t="str">
        <f t="shared" si="45"/>
        <v>Mr.</v>
      </c>
      <c r="D983" s="7" t="str">
        <f t="shared" si="46"/>
        <v>Garrett</v>
      </c>
      <c r="E983" s="7" t="str">
        <f t="shared" si="47"/>
        <v>Burger</v>
      </c>
    </row>
    <row r="984" spans="1:5" ht="15.75" x14ac:dyDescent="0.25">
      <c r="A984" s="1" t="s">
        <v>1388</v>
      </c>
      <c r="B984" s="1" t="s">
        <v>3367</v>
      </c>
      <c r="C984" s="14" t="str">
        <f t="shared" si="45"/>
        <v>Mr.</v>
      </c>
      <c r="D984" s="7" t="str">
        <f t="shared" si="46"/>
        <v>Andrew</v>
      </c>
      <c r="E984" s="7" t="str">
        <f t="shared" si="47"/>
        <v>Blain</v>
      </c>
    </row>
    <row r="985" spans="1:5" ht="15.75" x14ac:dyDescent="0.25">
      <c r="A985" s="1" t="s">
        <v>1387</v>
      </c>
      <c r="B985" s="1" t="s">
        <v>3368</v>
      </c>
      <c r="C985" s="14" t="str">
        <f t="shared" si="45"/>
        <v>Mrs.</v>
      </c>
      <c r="D985" s="7" t="str">
        <f t="shared" si="46"/>
        <v>Annabelle M</v>
      </c>
      <c r="E985" s="7" t="str">
        <f t="shared" si="47"/>
        <v>Winters</v>
      </c>
    </row>
    <row r="986" spans="1:5" ht="15.75" x14ac:dyDescent="0.25">
      <c r="A986" s="1" t="s">
        <v>1386</v>
      </c>
      <c r="B986" s="1" t="s">
        <v>3369</v>
      </c>
      <c r="C986" s="14" t="str">
        <f t="shared" si="45"/>
        <v>Mr.</v>
      </c>
      <c r="D986" s="7" t="str">
        <f t="shared" si="46"/>
        <v>Daniel T.</v>
      </c>
      <c r="E986" s="7" t="str">
        <f t="shared" si="47"/>
        <v>McCue</v>
      </c>
    </row>
    <row r="987" spans="1:5" ht="15.75" x14ac:dyDescent="0.25">
      <c r="A987" s="1" t="s">
        <v>1385</v>
      </c>
      <c r="B987" s="1" t="s">
        <v>3370</v>
      </c>
      <c r="C987" s="14" t="str">
        <f t="shared" si="45"/>
        <v>Ms.</v>
      </c>
      <c r="D987" s="7" t="str">
        <f t="shared" si="46"/>
        <v>Deanne</v>
      </c>
      <c r="E987" s="7" t="str">
        <f t="shared" si="47"/>
        <v>Webster</v>
      </c>
    </row>
    <row r="988" spans="1:5" ht="15.75" x14ac:dyDescent="0.25">
      <c r="A988" s="1" t="s">
        <v>1384</v>
      </c>
      <c r="B988" s="1" t="s">
        <v>3371</v>
      </c>
      <c r="C988" s="14" t="str">
        <f t="shared" si="45"/>
        <v>Ms.</v>
      </c>
      <c r="D988" s="7" t="str">
        <f t="shared" si="46"/>
        <v>Carrie</v>
      </c>
      <c r="E988" s="7" t="str">
        <f t="shared" si="47"/>
        <v>Anderson</v>
      </c>
    </row>
    <row r="989" spans="1:5" ht="15.75" x14ac:dyDescent="0.25">
      <c r="A989" s="1" t="s">
        <v>1383</v>
      </c>
      <c r="B989" s="1" t="s">
        <v>3372</v>
      </c>
      <c r="C989" s="14" t="str">
        <f t="shared" si="45"/>
        <v>Mrs.</v>
      </c>
      <c r="D989" s="7" t="str">
        <f t="shared" si="46"/>
        <v>Suzanne</v>
      </c>
      <c r="E989" s="7" t="str">
        <f t="shared" si="47"/>
        <v>Chiappone</v>
      </c>
    </row>
    <row r="990" spans="1:5" ht="15.75" x14ac:dyDescent="0.25">
      <c r="A990" s="1" t="s">
        <v>1382</v>
      </c>
      <c r="B990" s="1" t="s">
        <v>3373</v>
      </c>
      <c r="C990" s="14" t="str">
        <f t="shared" si="45"/>
        <v>Ms.</v>
      </c>
      <c r="D990" s="7" t="str">
        <f t="shared" si="46"/>
        <v>Jasmine P.</v>
      </c>
      <c r="E990" s="7" t="str">
        <f t="shared" si="47"/>
        <v>Opie</v>
      </c>
    </row>
    <row r="991" spans="1:5" ht="15.75" x14ac:dyDescent="0.25">
      <c r="A991" s="1" t="s">
        <v>1381</v>
      </c>
      <c r="B991" s="1" t="s">
        <v>3374</v>
      </c>
      <c r="C991" s="14" t="str">
        <f t="shared" si="45"/>
        <v>Ms.</v>
      </c>
      <c r="D991" s="7" t="str">
        <f t="shared" si="46"/>
        <v>Jennifer</v>
      </c>
      <c r="E991" s="7" t="str">
        <f t="shared" si="47"/>
        <v>Donnelly</v>
      </c>
    </row>
    <row r="992" spans="1:5" ht="15.75" x14ac:dyDescent="0.25">
      <c r="A992" s="1" t="s">
        <v>1380</v>
      </c>
      <c r="B992" s="1" t="s">
        <v>3375</v>
      </c>
      <c r="C992" s="14" t="str">
        <f t="shared" si="45"/>
        <v>Ms.</v>
      </c>
      <c r="D992" s="7" t="str">
        <f t="shared" si="46"/>
        <v>Tracie</v>
      </c>
      <c r="E992" s="7" t="str">
        <f t="shared" si="47"/>
        <v>Rall</v>
      </c>
    </row>
    <row r="993" spans="1:5" ht="15.75" x14ac:dyDescent="0.25">
      <c r="A993" s="1" t="s">
        <v>1379</v>
      </c>
      <c r="B993" s="1" t="s">
        <v>3376</v>
      </c>
      <c r="C993" s="14" t="str">
        <f t="shared" si="45"/>
        <v>Mr.</v>
      </c>
      <c r="D993" s="7" t="str">
        <f t="shared" si="46"/>
        <v>Tristan D.</v>
      </c>
      <c r="E993" s="7" t="str">
        <f t="shared" si="47"/>
        <v>Mitchell</v>
      </c>
    </row>
    <row r="994" spans="1:5" ht="15.75" x14ac:dyDescent="0.25">
      <c r="A994" s="1" t="s">
        <v>1378</v>
      </c>
      <c r="B994" s="1" t="s">
        <v>3377</v>
      </c>
      <c r="C994" s="14" t="str">
        <f t="shared" si="45"/>
        <v>Mr.</v>
      </c>
      <c r="D994" s="7" t="str">
        <f t="shared" si="46"/>
        <v>Peiweng</v>
      </c>
      <c r="E994" s="7" t="str">
        <f t="shared" si="47"/>
        <v>Chen</v>
      </c>
    </row>
    <row r="995" spans="1:5" ht="15.75" x14ac:dyDescent="0.25">
      <c r="A995" s="1" t="s">
        <v>1377</v>
      </c>
      <c r="B995" s="1" t="s">
        <v>3378</v>
      </c>
      <c r="C995" s="14" t="str">
        <f t="shared" si="45"/>
        <v>Ms.</v>
      </c>
      <c r="D995" s="7" t="str">
        <f t="shared" si="46"/>
        <v>Theresa M.</v>
      </c>
      <c r="E995" s="7" t="str">
        <f t="shared" si="47"/>
        <v>Tufaro</v>
      </c>
    </row>
    <row r="996" spans="1:5" ht="15.75" x14ac:dyDescent="0.25">
      <c r="A996" s="1" t="s">
        <v>1376</v>
      </c>
      <c r="B996" s="1" t="s">
        <v>3379</v>
      </c>
      <c r="C996" s="14" t="str">
        <f t="shared" si="45"/>
        <v>Mr.</v>
      </c>
      <c r="D996" s="7" t="str">
        <f t="shared" si="46"/>
        <v>Daniel J</v>
      </c>
      <c r="E996" s="7" t="str">
        <f t="shared" si="47"/>
        <v>Peters</v>
      </c>
    </row>
    <row r="997" spans="1:5" ht="15.75" x14ac:dyDescent="0.25">
      <c r="A997" s="1" t="s">
        <v>1375</v>
      </c>
      <c r="B997" s="1" t="s">
        <v>3380</v>
      </c>
      <c r="C997" s="14" t="str">
        <f t="shared" si="45"/>
        <v>Mrs.</v>
      </c>
      <c r="D997" s="7" t="str">
        <f t="shared" si="46"/>
        <v>Courtney M.</v>
      </c>
      <c r="E997" s="7" t="str">
        <f t="shared" si="47"/>
        <v>Susedik</v>
      </c>
    </row>
    <row r="998" spans="1:5" ht="15.75" x14ac:dyDescent="0.25">
      <c r="A998" s="1" t="s">
        <v>1374</v>
      </c>
      <c r="B998" s="1" t="s">
        <v>3381</v>
      </c>
      <c r="C998" s="14" t="str">
        <f t="shared" si="45"/>
        <v>Mr.</v>
      </c>
      <c r="D998" s="7" t="str">
        <f t="shared" si="46"/>
        <v>Jose A.</v>
      </c>
      <c r="E998" s="7" t="str">
        <f t="shared" si="47"/>
        <v>Garcia</v>
      </c>
    </row>
    <row r="999" spans="1:5" ht="15.75" x14ac:dyDescent="0.25">
      <c r="A999" s="1" t="s">
        <v>1373</v>
      </c>
      <c r="B999" s="1" t="s">
        <v>3382</v>
      </c>
      <c r="C999" s="14" t="str">
        <f t="shared" si="45"/>
        <v>Mrs.</v>
      </c>
      <c r="D999" s="7" t="str">
        <f t="shared" si="46"/>
        <v>Lauren</v>
      </c>
      <c r="E999" s="7" t="str">
        <f t="shared" si="47"/>
        <v>Deady</v>
      </c>
    </row>
    <row r="1000" spans="1:5" ht="15.75" x14ac:dyDescent="0.25">
      <c r="A1000" s="1" t="s">
        <v>1372</v>
      </c>
      <c r="B1000" s="1" t="s">
        <v>3383</v>
      </c>
      <c r="C1000" s="14" t="str">
        <f t="shared" si="45"/>
        <v>Mr.</v>
      </c>
      <c r="D1000" s="7" t="str">
        <f t="shared" si="46"/>
        <v>Jonathon M.</v>
      </c>
      <c r="E1000" s="7" t="str">
        <f t="shared" si="47"/>
        <v>Campbell</v>
      </c>
    </row>
    <row r="1001" spans="1:5" ht="15.75" x14ac:dyDescent="0.25">
      <c r="A1001" s="1" t="s">
        <v>1371</v>
      </c>
      <c r="B1001" s="1" t="s">
        <v>3384</v>
      </c>
      <c r="C1001" s="14" t="str">
        <f t="shared" si="45"/>
        <v>Mrs.</v>
      </c>
      <c r="D1001" s="7" t="str">
        <f t="shared" si="46"/>
        <v>Stephanie A</v>
      </c>
      <c r="E1001" s="7" t="str">
        <f t="shared" si="47"/>
        <v>Schaefer</v>
      </c>
    </row>
    <row r="1002" spans="1:5" ht="15.75" x14ac:dyDescent="0.25">
      <c r="A1002" s="1" t="s">
        <v>1370</v>
      </c>
      <c r="B1002" s="1" t="s">
        <v>3385</v>
      </c>
      <c r="C1002" s="14" t="str">
        <f t="shared" si="45"/>
        <v>Mr.</v>
      </c>
      <c r="D1002" s="7" t="str">
        <f t="shared" si="46"/>
        <v>Patrick</v>
      </c>
      <c r="E1002" s="7" t="str">
        <f t="shared" si="47"/>
        <v>D'Alessandro</v>
      </c>
    </row>
    <row r="1003" spans="1:5" ht="15.75" x14ac:dyDescent="0.25">
      <c r="A1003" s="1" t="s">
        <v>1369</v>
      </c>
      <c r="B1003" s="1" t="s">
        <v>3386</v>
      </c>
      <c r="C1003" s="14" t="str">
        <f t="shared" si="45"/>
        <v>Mrs.</v>
      </c>
      <c r="D1003" s="7" t="str">
        <f t="shared" si="46"/>
        <v>Krista</v>
      </c>
      <c r="E1003" s="7" t="str">
        <f t="shared" si="47"/>
        <v>Wyss</v>
      </c>
    </row>
    <row r="1004" spans="1:5" ht="15.75" x14ac:dyDescent="0.25">
      <c r="A1004" s="1" t="s">
        <v>1368</v>
      </c>
      <c r="B1004" s="1" t="s">
        <v>3387</v>
      </c>
      <c r="C1004" s="14" t="str">
        <f t="shared" si="45"/>
        <v>Ms.</v>
      </c>
      <c r="D1004" s="7" t="str">
        <f t="shared" si="46"/>
        <v>Jenessa</v>
      </c>
      <c r="E1004" s="7" t="str">
        <f t="shared" si="47"/>
        <v>Rose</v>
      </c>
    </row>
    <row r="1005" spans="1:5" ht="15.75" x14ac:dyDescent="0.25">
      <c r="A1005" s="1" t="s">
        <v>1367</v>
      </c>
      <c r="B1005" s="1" t="s">
        <v>3388</v>
      </c>
      <c r="C1005" s="14" t="str">
        <f t="shared" si="45"/>
        <v>Mr.</v>
      </c>
      <c r="D1005" s="7" t="str">
        <f t="shared" si="46"/>
        <v>Ryan M.</v>
      </c>
      <c r="E1005" s="7" t="str">
        <f t="shared" si="47"/>
        <v>Hopper</v>
      </c>
    </row>
    <row r="1006" spans="1:5" ht="15.75" x14ac:dyDescent="0.25">
      <c r="A1006" s="1" t="s">
        <v>1366</v>
      </c>
      <c r="B1006" s="1" t="s">
        <v>3389</v>
      </c>
      <c r="C1006" s="14" t="str">
        <f t="shared" si="45"/>
        <v>Mr.</v>
      </c>
      <c r="D1006" s="7" t="str">
        <f t="shared" si="46"/>
        <v>Thomas</v>
      </c>
      <c r="E1006" s="7" t="str">
        <f t="shared" si="47"/>
        <v>Finneran</v>
      </c>
    </row>
    <row r="1007" spans="1:5" ht="15.75" x14ac:dyDescent="0.25">
      <c r="A1007" s="1" t="s">
        <v>1365</v>
      </c>
      <c r="B1007" s="1" t="s">
        <v>3390</v>
      </c>
      <c r="C1007" s="14" t="str">
        <f t="shared" si="45"/>
        <v>Ms.</v>
      </c>
      <c r="D1007" s="7" t="str">
        <f t="shared" si="46"/>
        <v>Amanda N.</v>
      </c>
      <c r="E1007" s="7" t="str">
        <f t="shared" si="47"/>
        <v>Basham</v>
      </c>
    </row>
    <row r="1008" spans="1:5" ht="15.75" x14ac:dyDescent="0.25">
      <c r="A1008" s="1" t="s">
        <v>1364</v>
      </c>
      <c r="B1008" s="1" t="s">
        <v>3391</v>
      </c>
      <c r="C1008" s="14" t="str">
        <f t="shared" si="45"/>
        <v>Ms.</v>
      </c>
      <c r="D1008" s="7" t="str">
        <f t="shared" si="46"/>
        <v>Teresa P.</v>
      </c>
      <c r="E1008" s="7" t="str">
        <f t="shared" si="47"/>
        <v>Inman</v>
      </c>
    </row>
    <row r="1009" spans="1:5" ht="15.75" x14ac:dyDescent="0.25">
      <c r="A1009" s="1" t="s">
        <v>1363</v>
      </c>
      <c r="B1009" s="1" t="s">
        <v>3392</v>
      </c>
      <c r="C1009" s="14" t="str">
        <f t="shared" si="45"/>
        <v>Mr.</v>
      </c>
      <c r="D1009" s="7" t="str">
        <f t="shared" si="46"/>
        <v>Dorian</v>
      </c>
      <c r="E1009" s="7" t="str">
        <f t="shared" si="47"/>
        <v>Oscal</v>
      </c>
    </row>
    <row r="1010" spans="1:5" ht="15.75" x14ac:dyDescent="0.25">
      <c r="A1010" s="1" t="s">
        <v>1362</v>
      </c>
      <c r="B1010" s="1" t="s">
        <v>3393</v>
      </c>
      <c r="C1010" s="14" t="str">
        <f t="shared" si="45"/>
        <v>Ms.</v>
      </c>
      <c r="D1010" s="7" t="str">
        <f t="shared" si="46"/>
        <v>Amy</v>
      </c>
      <c r="E1010" s="7" t="str">
        <f t="shared" si="47"/>
        <v>Craft</v>
      </c>
    </row>
    <row r="1011" spans="1:5" ht="15.75" x14ac:dyDescent="0.25">
      <c r="A1011" s="1" t="s">
        <v>1361</v>
      </c>
      <c r="B1011" s="1" t="s">
        <v>3394</v>
      </c>
      <c r="C1011" s="14" t="str">
        <f t="shared" si="45"/>
        <v>Ms.</v>
      </c>
      <c r="D1011" s="7" t="str">
        <f t="shared" si="46"/>
        <v>Aberu</v>
      </c>
      <c r="E1011" s="7" t="str">
        <f t="shared" si="47"/>
        <v>Kebede</v>
      </c>
    </row>
    <row r="1012" spans="1:5" ht="15.75" x14ac:dyDescent="0.25">
      <c r="A1012" s="1" t="s">
        <v>1360</v>
      </c>
      <c r="B1012" s="1" t="s">
        <v>3395</v>
      </c>
      <c r="C1012" s="14" t="str">
        <f t="shared" si="45"/>
        <v>Ms.</v>
      </c>
      <c r="D1012" s="7" t="str">
        <f t="shared" si="46"/>
        <v>Ashley</v>
      </c>
      <c r="E1012" s="7" t="str">
        <f t="shared" si="47"/>
        <v>Strobel</v>
      </c>
    </row>
    <row r="1013" spans="1:5" ht="15.75" x14ac:dyDescent="0.25">
      <c r="A1013" s="1" t="s">
        <v>1359</v>
      </c>
      <c r="B1013" s="1" t="s">
        <v>3396</v>
      </c>
      <c r="C1013" s="14" t="str">
        <f t="shared" si="45"/>
        <v>Ms.</v>
      </c>
      <c r="D1013" s="7" t="str">
        <f t="shared" si="46"/>
        <v>Anna E</v>
      </c>
      <c r="E1013" s="7" t="str">
        <f t="shared" si="47"/>
        <v>Dalton</v>
      </c>
    </row>
    <row r="1014" spans="1:5" ht="15.75" x14ac:dyDescent="0.25">
      <c r="A1014" s="1" t="s">
        <v>1358</v>
      </c>
      <c r="B1014" s="1" t="s">
        <v>3397</v>
      </c>
      <c r="C1014" s="14" t="str">
        <f t="shared" si="45"/>
        <v>Ms.</v>
      </c>
      <c r="D1014" s="7" t="str">
        <f t="shared" si="46"/>
        <v>Tania K.</v>
      </c>
      <c r="E1014" s="7" t="str">
        <f t="shared" si="47"/>
        <v>Morimoto</v>
      </c>
    </row>
    <row r="1015" spans="1:5" ht="15.75" x14ac:dyDescent="0.25">
      <c r="A1015" s="1" t="s">
        <v>1357</v>
      </c>
      <c r="B1015" s="1" t="s">
        <v>3398</v>
      </c>
      <c r="C1015" s="14" t="str">
        <f t="shared" si="45"/>
        <v>Ms.</v>
      </c>
      <c r="D1015" s="7" t="str">
        <f t="shared" si="46"/>
        <v>Ashley E</v>
      </c>
      <c r="E1015" s="7" t="str">
        <f t="shared" si="47"/>
        <v>Manlove</v>
      </c>
    </row>
    <row r="1016" spans="1:5" ht="15.75" x14ac:dyDescent="0.25">
      <c r="A1016" s="1" t="s">
        <v>1356</v>
      </c>
      <c r="B1016" s="1" t="s">
        <v>3399</v>
      </c>
      <c r="C1016" s="14" t="str">
        <f t="shared" si="45"/>
        <v>Ms.</v>
      </c>
      <c r="D1016" s="7" t="str">
        <f t="shared" si="46"/>
        <v>Aleksandra</v>
      </c>
      <c r="E1016" s="7" t="str">
        <f t="shared" si="47"/>
        <v>Madzik</v>
      </c>
    </row>
    <row r="1017" spans="1:5" ht="15.75" x14ac:dyDescent="0.25">
      <c r="A1017" s="1" t="s">
        <v>1355</v>
      </c>
      <c r="B1017" s="1" t="s">
        <v>3400</v>
      </c>
      <c r="C1017" s="14" t="str">
        <f t="shared" si="45"/>
        <v>Ms.</v>
      </c>
      <c r="D1017" s="7" t="str">
        <f t="shared" si="46"/>
        <v>Valery L</v>
      </c>
      <c r="E1017" s="7" t="str">
        <f t="shared" si="47"/>
        <v>Hobson</v>
      </c>
    </row>
    <row r="1018" spans="1:5" ht="15.75" x14ac:dyDescent="0.25">
      <c r="A1018" s="1" t="s">
        <v>1354</v>
      </c>
      <c r="B1018" s="1" t="s">
        <v>3401</v>
      </c>
      <c r="C1018" s="14" t="str">
        <f t="shared" si="45"/>
        <v>Mrs.</v>
      </c>
      <c r="D1018" s="7" t="str">
        <f t="shared" si="46"/>
        <v>Joanna G.</v>
      </c>
      <c r="E1018" s="7" t="str">
        <f t="shared" si="47"/>
        <v>Reyes</v>
      </c>
    </row>
    <row r="1019" spans="1:5" ht="15.75" x14ac:dyDescent="0.25">
      <c r="A1019" s="1" t="s">
        <v>1353</v>
      </c>
      <c r="B1019" s="1" t="s">
        <v>3402</v>
      </c>
      <c r="C1019" s="14" t="str">
        <f t="shared" si="45"/>
        <v>Mrs.</v>
      </c>
      <c r="D1019" s="7" t="str">
        <f t="shared" si="46"/>
        <v>Stefanie F.</v>
      </c>
      <c r="E1019" s="7" t="str">
        <f t="shared" si="47"/>
        <v>Tierney</v>
      </c>
    </row>
    <row r="1020" spans="1:5" ht="15.75" x14ac:dyDescent="0.25">
      <c r="A1020" s="1" t="s">
        <v>1352</v>
      </c>
      <c r="B1020" s="1" t="s">
        <v>3403</v>
      </c>
      <c r="C1020" s="14" t="str">
        <f t="shared" si="45"/>
        <v>Mr.</v>
      </c>
      <c r="D1020" s="7" t="str">
        <f t="shared" si="46"/>
        <v>Stephen</v>
      </c>
      <c r="E1020" s="7" t="str">
        <f t="shared" si="47"/>
        <v>Gabris</v>
      </c>
    </row>
    <row r="1021" spans="1:5" ht="15.75" x14ac:dyDescent="0.25">
      <c r="A1021" s="1" t="s">
        <v>1351</v>
      </c>
      <c r="B1021" s="1" t="s">
        <v>3404</v>
      </c>
      <c r="C1021" s="14" t="str">
        <f t="shared" si="45"/>
        <v>Ms.</v>
      </c>
      <c r="D1021" s="7" t="str">
        <f t="shared" si="46"/>
        <v>Liza J.</v>
      </c>
      <c r="E1021" s="7" t="str">
        <f t="shared" si="47"/>
        <v>Howard</v>
      </c>
    </row>
    <row r="1022" spans="1:5" ht="15.75" x14ac:dyDescent="0.25">
      <c r="A1022" s="1" t="s">
        <v>1350</v>
      </c>
      <c r="B1022" s="1" t="s">
        <v>3405</v>
      </c>
      <c r="C1022" s="14" t="str">
        <f t="shared" si="45"/>
        <v>Mr.</v>
      </c>
      <c r="D1022" s="7" t="str">
        <f t="shared" si="46"/>
        <v>Ian M.</v>
      </c>
      <c r="E1022" s="7" t="str">
        <f t="shared" si="47"/>
        <v>Kallay</v>
      </c>
    </row>
    <row r="1023" spans="1:5" ht="15.75" x14ac:dyDescent="0.25">
      <c r="A1023" s="1" t="s">
        <v>1349</v>
      </c>
      <c r="B1023" s="1" t="s">
        <v>3406</v>
      </c>
      <c r="C1023" s="14" t="str">
        <f t="shared" si="45"/>
        <v>Ms.</v>
      </c>
      <c r="D1023" s="7" t="str">
        <f t="shared" si="46"/>
        <v>Claudia L.</v>
      </c>
      <c r="E1023" s="7" t="str">
        <f t="shared" si="47"/>
        <v>Leguizamo</v>
      </c>
    </row>
    <row r="1024" spans="1:5" ht="15.75" x14ac:dyDescent="0.25">
      <c r="A1024" s="1" t="s">
        <v>1348</v>
      </c>
      <c r="B1024" s="1" t="s">
        <v>3407</v>
      </c>
      <c r="C1024" s="14" t="str">
        <f t="shared" si="45"/>
        <v>Ms.</v>
      </c>
      <c r="D1024" s="7" t="str">
        <f t="shared" si="46"/>
        <v>Jessica M</v>
      </c>
      <c r="E1024" s="7" t="str">
        <f t="shared" si="47"/>
        <v>Escartin</v>
      </c>
    </row>
    <row r="1025" spans="1:5" ht="15.75" x14ac:dyDescent="0.25">
      <c r="A1025" s="1" t="s">
        <v>1347</v>
      </c>
      <c r="B1025" s="1" t="s">
        <v>3408</v>
      </c>
      <c r="C1025" s="14" t="str">
        <f t="shared" si="45"/>
        <v>Mr.</v>
      </c>
      <c r="D1025" s="7" t="str">
        <f t="shared" si="46"/>
        <v>Billy Jr.</v>
      </c>
      <c r="E1025" s="7" t="str">
        <f t="shared" si="47"/>
        <v>Chorey</v>
      </c>
    </row>
    <row r="1026" spans="1:5" ht="15.75" x14ac:dyDescent="0.25">
      <c r="A1026" s="1" t="s">
        <v>1346</v>
      </c>
      <c r="B1026" s="1" t="s">
        <v>3409</v>
      </c>
      <c r="C1026" s="14" t="str">
        <f t="shared" si="45"/>
        <v>Mr.</v>
      </c>
      <c r="D1026" s="7" t="str">
        <f t="shared" si="46"/>
        <v>David</v>
      </c>
      <c r="E1026" s="7" t="str">
        <f t="shared" si="47"/>
        <v>McVay</v>
      </c>
    </row>
    <row r="1027" spans="1:5" ht="15.75" x14ac:dyDescent="0.25">
      <c r="A1027" s="1" t="s">
        <v>1345</v>
      </c>
      <c r="B1027" s="1" t="s">
        <v>3410</v>
      </c>
      <c r="C1027" s="14" t="str">
        <f t="shared" ref="C1027:C1090" si="48">LEFT(TRIM(MID(B1027, FIND(",", B1027)+1, 100)), FIND(" ", TRIM(MID(B1027, FIND(",", B1027)+1, 100)))-1)</f>
        <v>Mr.</v>
      </c>
      <c r="D1027" s="7" t="str">
        <f t="shared" ref="D1027:D1090" si="49">TRIM(RIGHT(TRIM(MID(B1027, FIND(",", B1027)+1, 99)),
     LEN(TRIM(MID(B1027, FIND(",", B1027)+1, 99))) -
     FIND(" ", TRIM(MID(B1027, FIND(",", B1027)+1, 99)))))</f>
        <v>Tim</v>
      </c>
      <c r="E1027" s="7" t="str">
        <f t="shared" ref="E1027:E1090" si="50">LEFT(TRIM(B1027), FIND(", ", TRIM(B1027) &amp; " ") - 1)</f>
        <v>Vinson</v>
      </c>
    </row>
    <row r="1028" spans="1:5" ht="15.75" x14ac:dyDescent="0.25">
      <c r="A1028" s="1" t="s">
        <v>1344</v>
      </c>
      <c r="B1028" s="1" t="s">
        <v>3411</v>
      </c>
      <c r="C1028" s="14" t="str">
        <f t="shared" si="48"/>
        <v>Ms.</v>
      </c>
      <c r="D1028" s="7" t="str">
        <f t="shared" si="49"/>
        <v>Emma M</v>
      </c>
      <c r="E1028" s="7" t="str">
        <f t="shared" si="50"/>
        <v>Astrike-Davis</v>
      </c>
    </row>
    <row r="1029" spans="1:5" ht="15.75" x14ac:dyDescent="0.25">
      <c r="A1029" s="1" t="s">
        <v>1343</v>
      </c>
      <c r="B1029" s="1" t="s">
        <v>3412</v>
      </c>
      <c r="C1029" s="14" t="str">
        <f t="shared" si="48"/>
        <v>Mr.</v>
      </c>
      <c r="D1029" s="7" t="str">
        <f t="shared" si="49"/>
        <v>Tim</v>
      </c>
      <c r="E1029" s="7" t="str">
        <f t="shared" si="50"/>
        <v>Harder</v>
      </c>
    </row>
    <row r="1030" spans="1:5" ht="15.75" x14ac:dyDescent="0.25">
      <c r="A1030" s="1" t="s">
        <v>1342</v>
      </c>
      <c r="B1030" s="1" t="s">
        <v>3413</v>
      </c>
      <c r="C1030" s="14" t="str">
        <f t="shared" si="48"/>
        <v>Mr.</v>
      </c>
      <c r="D1030" s="7" t="str">
        <f t="shared" si="49"/>
        <v>Patrick</v>
      </c>
      <c r="E1030" s="7" t="str">
        <f t="shared" si="50"/>
        <v>Bell</v>
      </c>
    </row>
    <row r="1031" spans="1:5" ht="15.75" x14ac:dyDescent="0.25">
      <c r="A1031" s="1" t="s">
        <v>1341</v>
      </c>
      <c r="B1031" s="1" t="s">
        <v>3414</v>
      </c>
      <c r="C1031" s="14" t="str">
        <f t="shared" si="48"/>
        <v>Ms.</v>
      </c>
      <c r="D1031" s="7" t="str">
        <f t="shared" si="49"/>
        <v>Bridget K.</v>
      </c>
      <c r="E1031" s="7" t="str">
        <f t="shared" si="50"/>
        <v>Dawes</v>
      </c>
    </row>
    <row r="1032" spans="1:5" ht="15.75" x14ac:dyDescent="0.25">
      <c r="A1032" s="1" t="s">
        <v>1340</v>
      </c>
      <c r="B1032" s="1" t="s">
        <v>3415</v>
      </c>
      <c r="C1032" s="14" t="str">
        <f t="shared" si="48"/>
        <v>Mr.</v>
      </c>
      <c r="D1032" s="7" t="str">
        <f t="shared" si="49"/>
        <v>Gabriel</v>
      </c>
      <c r="E1032" s="7" t="str">
        <f t="shared" si="50"/>
        <v>Larios</v>
      </c>
    </row>
    <row r="1033" spans="1:5" ht="15.75" x14ac:dyDescent="0.25">
      <c r="A1033" s="1" t="s">
        <v>1339</v>
      </c>
      <c r="B1033" s="1" t="s">
        <v>3416</v>
      </c>
      <c r="C1033" s="14" t="str">
        <f t="shared" si="48"/>
        <v>Ms.</v>
      </c>
      <c r="D1033" s="7" t="str">
        <f t="shared" si="49"/>
        <v>Natasha</v>
      </c>
      <c r="E1033" s="7" t="str">
        <f t="shared" si="50"/>
        <v>Yaremczuk</v>
      </c>
    </row>
    <row r="1034" spans="1:5" ht="15.75" x14ac:dyDescent="0.25">
      <c r="A1034" s="1" t="s">
        <v>1338</v>
      </c>
      <c r="B1034" s="1" t="s">
        <v>3417</v>
      </c>
      <c r="C1034" s="14" t="str">
        <f t="shared" si="48"/>
        <v>Ms.</v>
      </c>
      <c r="D1034" s="7" t="str">
        <f t="shared" si="49"/>
        <v>Abby A.</v>
      </c>
      <c r="E1034" s="7" t="str">
        <f t="shared" si="50"/>
        <v>Knight</v>
      </c>
    </row>
    <row r="1035" spans="1:5" ht="15.75" x14ac:dyDescent="0.25">
      <c r="A1035" s="1" t="s">
        <v>1337</v>
      </c>
      <c r="B1035" s="1" t="s">
        <v>3418</v>
      </c>
      <c r="C1035" s="14" t="str">
        <f t="shared" si="48"/>
        <v>Ms.</v>
      </c>
      <c r="D1035" s="7" t="str">
        <f t="shared" si="49"/>
        <v>Michelle</v>
      </c>
      <c r="E1035" s="7" t="str">
        <f t="shared" si="50"/>
        <v>Eversman</v>
      </c>
    </row>
    <row r="1036" spans="1:5" ht="15.75" x14ac:dyDescent="0.25">
      <c r="A1036" s="1" t="s">
        <v>1336</v>
      </c>
      <c r="B1036" s="1" t="s">
        <v>3419</v>
      </c>
      <c r="C1036" s="14" t="str">
        <f t="shared" si="48"/>
        <v>Ms.</v>
      </c>
      <c r="D1036" s="7" t="str">
        <f t="shared" si="49"/>
        <v>Mckendree</v>
      </c>
      <c r="E1036" s="7" t="str">
        <f t="shared" si="50"/>
        <v>Hickory</v>
      </c>
    </row>
    <row r="1037" spans="1:5" ht="15.75" x14ac:dyDescent="0.25">
      <c r="A1037" s="1" t="s">
        <v>1335</v>
      </c>
      <c r="B1037" s="1" t="s">
        <v>3420</v>
      </c>
      <c r="C1037" s="14" t="str">
        <f t="shared" si="48"/>
        <v>Ms.</v>
      </c>
      <c r="D1037" s="7" t="str">
        <f t="shared" si="49"/>
        <v>Tara</v>
      </c>
      <c r="E1037" s="7" t="str">
        <f t="shared" si="50"/>
        <v>Mooney</v>
      </c>
    </row>
    <row r="1038" spans="1:5" ht="15.75" x14ac:dyDescent="0.25">
      <c r="A1038" s="1" t="s">
        <v>1334</v>
      </c>
      <c r="B1038" s="1" t="s">
        <v>3421</v>
      </c>
      <c r="C1038" s="14" t="str">
        <f t="shared" si="48"/>
        <v>Mr.</v>
      </c>
      <c r="D1038" s="7" t="str">
        <f t="shared" si="49"/>
        <v>Daniel</v>
      </c>
      <c r="E1038" s="7" t="str">
        <f t="shared" si="50"/>
        <v>Craighead</v>
      </c>
    </row>
    <row r="1039" spans="1:5" ht="15.75" x14ac:dyDescent="0.25">
      <c r="A1039" s="1" t="s">
        <v>1333</v>
      </c>
      <c r="B1039" s="1" t="s">
        <v>3422</v>
      </c>
      <c r="C1039" s="14" t="str">
        <f t="shared" si="48"/>
        <v>Mr.</v>
      </c>
      <c r="D1039" s="7" t="str">
        <f t="shared" si="49"/>
        <v>Joshua P</v>
      </c>
      <c r="E1039" s="7" t="str">
        <f t="shared" si="50"/>
        <v>Gardner</v>
      </c>
    </row>
    <row r="1040" spans="1:5" ht="15.75" x14ac:dyDescent="0.25">
      <c r="A1040" s="1" t="s">
        <v>1332</v>
      </c>
      <c r="B1040" s="1" t="s">
        <v>3423</v>
      </c>
      <c r="C1040" s="14" t="str">
        <f t="shared" si="48"/>
        <v>Ms.</v>
      </c>
      <c r="D1040" s="7" t="str">
        <f t="shared" si="49"/>
        <v>Erin C</v>
      </c>
      <c r="E1040" s="7" t="str">
        <f t="shared" si="50"/>
        <v>Lohrenz</v>
      </c>
    </row>
    <row r="1041" spans="1:5" ht="15.75" x14ac:dyDescent="0.25">
      <c r="A1041" s="1" t="s">
        <v>1331</v>
      </c>
      <c r="B1041" s="1" t="s">
        <v>3424</v>
      </c>
      <c r="C1041" s="14" t="str">
        <f t="shared" si="48"/>
        <v>Ms.</v>
      </c>
      <c r="D1041" s="7" t="str">
        <f t="shared" si="49"/>
        <v>Shure</v>
      </c>
      <c r="E1041" s="7" t="str">
        <f t="shared" si="50"/>
        <v>Demise</v>
      </c>
    </row>
    <row r="1042" spans="1:5" ht="15.75" x14ac:dyDescent="0.25">
      <c r="A1042" s="1" t="s">
        <v>1330</v>
      </c>
      <c r="B1042" s="1" t="s">
        <v>3425</v>
      </c>
      <c r="C1042" s="14" t="str">
        <f t="shared" si="48"/>
        <v>Mr.</v>
      </c>
      <c r="D1042" s="7" t="str">
        <f t="shared" si="49"/>
        <v>Richard</v>
      </c>
      <c r="E1042" s="7" t="str">
        <f t="shared" si="50"/>
        <v>Nelson</v>
      </c>
    </row>
    <row r="1043" spans="1:5" ht="15.75" x14ac:dyDescent="0.25">
      <c r="A1043" s="1" t="s">
        <v>1329</v>
      </c>
      <c r="B1043" s="1" t="s">
        <v>3426</v>
      </c>
      <c r="C1043" s="14" t="str">
        <f t="shared" si="48"/>
        <v>Ms.</v>
      </c>
      <c r="D1043" s="7" t="str">
        <f t="shared" si="49"/>
        <v>Brenda</v>
      </c>
      <c r="E1043" s="7" t="str">
        <f t="shared" si="50"/>
        <v>Guitard</v>
      </c>
    </row>
    <row r="1044" spans="1:5" ht="15.75" x14ac:dyDescent="0.25">
      <c r="A1044" s="1" t="s">
        <v>1328</v>
      </c>
      <c r="B1044" s="1" t="s">
        <v>3427</v>
      </c>
      <c r="C1044" s="14" t="str">
        <f t="shared" si="48"/>
        <v>Mr.</v>
      </c>
      <c r="D1044" s="7" t="str">
        <f t="shared" si="49"/>
        <v>Joseph M</v>
      </c>
      <c r="E1044" s="7" t="str">
        <f t="shared" si="50"/>
        <v>Navas</v>
      </c>
    </row>
    <row r="1045" spans="1:5" ht="15.75" x14ac:dyDescent="0.25">
      <c r="A1045" s="1" t="s">
        <v>1327</v>
      </c>
      <c r="B1045" s="1" t="s">
        <v>3428</v>
      </c>
      <c r="C1045" s="14" t="str">
        <f t="shared" si="48"/>
        <v>Mr.</v>
      </c>
      <c r="D1045" s="7" t="str">
        <f t="shared" si="49"/>
        <v>Stephen J.</v>
      </c>
      <c r="E1045" s="7" t="str">
        <f t="shared" si="50"/>
        <v>Ptucha</v>
      </c>
    </row>
    <row r="1046" spans="1:5" ht="15.75" x14ac:dyDescent="0.25">
      <c r="A1046" s="1" t="s">
        <v>1326</v>
      </c>
      <c r="B1046" s="1" t="s">
        <v>3429</v>
      </c>
      <c r="C1046" s="14" t="str">
        <f t="shared" si="48"/>
        <v>Mrs.</v>
      </c>
      <c r="D1046" s="7" t="str">
        <f t="shared" si="49"/>
        <v>Kathya</v>
      </c>
      <c r="E1046" s="7" t="str">
        <f t="shared" si="50"/>
        <v>Kirouac</v>
      </c>
    </row>
    <row r="1047" spans="1:5" ht="15.75" x14ac:dyDescent="0.25">
      <c r="A1047" s="1" t="s">
        <v>1325</v>
      </c>
      <c r="B1047" s="1" t="s">
        <v>3430</v>
      </c>
      <c r="C1047" s="14" t="str">
        <f t="shared" si="48"/>
        <v>Mr.</v>
      </c>
      <c r="D1047" s="7" t="str">
        <f t="shared" si="49"/>
        <v>Wesley</v>
      </c>
      <c r="E1047" s="7" t="str">
        <f t="shared" si="50"/>
        <v>Toews</v>
      </c>
    </row>
    <row r="1048" spans="1:5" ht="15.75" x14ac:dyDescent="0.25">
      <c r="A1048" s="1" t="s">
        <v>1324</v>
      </c>
      <c r="B1048" s="1" t="s">
        <v>3431</v>
      </c>
      <c r="C1048" s="14" t="str">
        <f t="shared" si="48"/>
        <v>Mr.</v>
      </c>
      <c r="D1048" s="7" t="str">
        <f t="shared" si="49"/>
        <v>Tim</v>
      </c>
      <c r="E1048" s="7" t="str">
        <f t="shared" si="50"/>
        <v>Perry</v>
      </c>
    </row>
    <row r="1049" spans="1:5" ht="15.75" x14ac:dyDescent="0.25">
      <c r="A1049" s="1" t="s">
        <v>1323</v>
      </c>
      <c r="B1049" s="1" t="s">
        <v>3432</v>
      </c>
      <c r="C1049" s="14" t="str">
        <f t="shared" si="48"/>
        <v>Ms.</v>
      </c>
      <c r="D1049" s="7" t="str">
        <f t="shared" si="49"/>
        <v>Jamie L.</v>
      </c>
      <c r="E1049" s="7" t="str">
        <f t="shared" si="50"/>
        <v>Kretz</v>
      </c>
    </row>
    <row r="1050" spans="1:5" ht="15.75" x14ac:dyDescent="0.25">
      <c r="A1050" s="1" t="s">
        <v>1322</v>
      </c>
      <c r="B1050" s="1" t="s">
        <v>3433</v>
      </c>
      <c r="C1050" s="14" t="str">
        <f t="shared" si="48"/>
        <v>Ms.</v>
      </c>
      <c r="D1050" s="7" t="str">
        <f t="shared" si="49"/>
        <v>Alexandra</v>
      </c>
      <c r="E1050" s="7" t="str">
        <f t="shared" si="50"/>
        <v>Hempel</v>
      </c>
    </row>
    <row r="1051" spans="1:5" ht="15.75" x14ac:dyDescent="0.25">
      <c r="A1051" s="1" t="s">
        <v>1321</v>
      </c>
      <c r="B1051" s="1" t="s">
        <v>3434</v>
      </c>
      <c r="C1051" s="14" t="str">
        <f t="shared" si="48"/>
        <v>Ms.</v>
      </c>
      <c r="D1051" s="7" t="str">
        <f t="shared" si="49"/>
        <v>Tiffany</v>
      </c>
      <c r="E1051" s="7" t="str">
        <f t="shared" si="50"/>
        <v>McBroom</v>
      </c>
    </row>
    <row r="1052" spans="1:5" ht="15.75" x14ac:dyDescent="0.25">
      <c r="A1052" s="1" t="s">
        <v>1320</v>
      </c>
      <c r="B1052" s="1" t="s">
        <v>3435</v>
      </c>
      <c r="C1052" s="14" t="str">
        <f t="shared" si="48"/>
        <v>Mrs.</v>
      </c>
      <c r="D1052" s="7" t="str">
        <f t="shared" si="49"/>
        <v>Rebecca J</v>
      </c>
      <c r="E1052" s="7" t="str">
        <f t="shared" si="50"/>
        <v>Yoo</v>
      </c>
    </row>
    <row r="1053" spans="1:5" ht="15.75" x14ac:dyDescent="0.25">
      <c r="A1053" s="1" t="s">
        <v>1319</v>
      </c>
      <c r="B1053" s="1" t="s">
        <v>3436</v>
      </c>
      <c r="C1053" s="14" t="str">
        <f t="shared" si="48"/>
        <v>Mr.</v>
      </c>
      <c r="D1053" s="7" t="str">
        <f t="shared" si="49"/>
        <v>Austin T.</v>
      </c>
      <c r="E1053" s="7" t="str">
        <f t="shared" si="50"/>
        <v>Rand</v>
      </c>
    </row>
    <row r="1054" spans="1:5" ht="15.75" x14ac:dyDescent="0.25">
      <c r="A1054" s="1" t="s">
        <v>1318</v>
      </c>
      <c r="B1054" s="1" t="s">
        <v>3437</v>
      </c>
      <c r="C1054" s="14" t="str">
        <f t="shared" si="48"/>
        <v>Ms.</v>
      </c>
      <c r="D1054" s="7" t="str">
        <f t="shared" si="49"/>
        <v>Jamie T</v>
      </c>
      <c r="E1054" s="7" t="str">
        <f t="shared" si="50"/>
        <v>Wolfe</v>
      </c>
    </row>
    <row r="1055" spans="1:5" ht="15.75" x14ac:dyDescent="0.25">
      <c r="A1055" s="1" t="s">
        <v>1317</v>
      </c>
      <c r="B1055" s="1" t="s">
        <v>3438</v>
      </c>
      <c r="C1055" s="14" t="str">
        <f t="shared" si="48"/>
        <v>Mr.</v>
      </c>
      <c r="D1055" s="7" t="str">
        <f t="shared" si="49"/>
        <v>Matthew T.</v>
      </c>
      <c r="E1055" s="7" t="str">
        <f t="shared" si="50"/>
        <v>Vance</v>
      </c>
    </row>
    <row r="1056" spans="1:5" ht="15.75" x14ac:dyDescent="0.25">
      <c r="A1056" s="1" t="s">
        <v>1316</v>
      </c>
      <c r="B1056" s="1" t="s">
        <v>3439</v>
      </c>
      <c r="C1056" s="14" t="str">
        <f t="shared" si="48"/>
        <v>Mrs.</v>
      </c>
      <c r="D1056" s="7" t="str">
        <f t="shared" si="49"/>
        <v>Emily</v>
      </c>
      <c r="E1056" s="7" t="str">
        <f t="shared" si="50"/>
        <v>Burnett</v>
      </c>
    </row>
    <row r="1057" spans="1:5" ht="15.75" x14ac:dyDescent="0.25">
      <c r="A1057" s="1" t="s">
        <v>1315</v>
      </c>
      <c r="B1057" s="1" t="s">
        <v>3440</v>
      </c>
      <c r="C1057" s="14" t="str">
        <f t="shared" si="48"/>
        <v>Ms.</v>
      </c>
      <c r="D1057" s="7" t="str">
        <f t="shared" si="49"/>
        <v>Gillian</v>
      </c>
      <c r="E1057" s="7" t="str">
        <f t="shared" si="50"/>
        <v>Clason</v>
      </c>
    </row>
    <row r="1058" spans="1:5" ht="15.75" x14ac:dyDescent="0.25">
      <c r="A1058" s="1" t="s">
        <v>1314</v>
      </c>
      <c r="B1058" s="1" t="s">
        <v>3441</v>
      </c>
      <c r="C1058" s="14" t="str">
        <f t="shared" si="48"/>
        <v>Mrs.</v>
      </c>
      <c r="D1058" s="7" t="str">
        <f t="shared" si="49"/>
        <v>Brenn E.</v>
      </c>
      <c r="E1058" s="7" t="str">
        <f t="shared" si="50"/>
        <v>Donnelly</v>
      </c>
    </row>
    <row r="1059" spans="1:5" ht="15.75" x14ac:dyDescent="0.25">
      <c r="A1059" s="1" t="s">
        <v>1313</v>
      </c>
      <c r="B1059" s="1" t="s">
        <v>3442</v>
      </c>
      <c r="C1059" s="14" t="str">
        <f t="shared" si="48"/>
        <v>Ms.</v>
      </c>
      <c r="D1059" s="7" t="str">
        <f t="shared" si="49"/>
        <v>Lisa M</v>
      </c>
      <c r="E1059" s="7" t="str">
        <f t="shared" si="50"/>
        <v>Pietz</v>
      </c>
    </row>
    <row r="1060" spans="1:5" ht="15.75" x14ac:dyDescent="0.25">
      <c r="A1060" s="1" t="s">
        <v>1312</v>
      </c>
      <c r="B1060" s="1" t="s">
        <v>3443</v>
      </c>
      <c r="C1060" s="14" t="str">
        <f t="shared" si="48"/>
        <v>Mr.</v>
      </c>
      <c r="D1060" s="7" t="str">
        <f t="shared" si="49"/>
        <v>Matt</v>
      </c>
      <c r="E1060" s="7" t="str">
        <f t="shared" si="50"/>
        <v>Tegenkamp</v>
      </c>
    </row>
    <row r="1061" spans="1:5" ht="15.75" x14ac:dyDescent="0.25">
      <c r="A1061" s="1" t="s">
        <v>1311</v>
      </c>
      <c r="B1061" s="1" t="s">
        <v>3444</v>
      </c>
      <c r="C1061" s="14" t="str">
        <f t="shared" si="48"/>
        <v>Mr.</v>
      </c>
      <c r="D1061" s="7" t="str">
        <f t="shared" si="49"/>
        <v>Thomas A.</v>
      </c>
      <c r="E1061" s="7" t="str">
        <f t="shared" si="50"/>
        <v>Dover</v>
      </c>
    </row>
    <row r="1062" spans="1:5" ht="15.75" x14ac:dyDescent="0.25">
      <c r="A1062" s="1" t="s">
        <v>1310</v>
      </c>
      <c r="B1062" s="1" t="s">
        <v>3445</v>
      </c>
      <c r="C1062" s="14" t="str">
        <f t="shared" si="48"/>
        <v>Mr.</v>
      </c>
      <c r="D1062" s="7" t="str">
        <f t="shared" si="49"/>
        <v>Kevin J</v>
      </c>
      <c r="E1062" s="7" t="str">
        <f t="shared" si="50"/>
        <v>Dockemeyer</v>
      </c>
    </row>
    <row r="1063" spans="1:5" ht="15.75" x14ac:dyDescent="0.25">
      <c r="A1063" s="1" t="s">
        <v>1309</v>
      </c>
      <c r="B1063" s="1" t="s">
        <v>3446</v>
      </c>
      <c r="C1063" s="14" t="str">
        <f t="shared" si="48"/>
        <v>Mr.</v>
      </c>
      <c r="D1063" s="7" t="str">
        <f t="shared" si="49"/>
        <v>William H. III</v>
      </c>
      <c r="E1063" s="7" t="str">
        <f t="shared" si="50"/>
        <v>Steele</v>
      </c>
    </row>
    <row r="1064" spans="1:5" ht="15.75" x14ac:dyDescent="0.25">
      <c r="A1064" s="1" t="s">
        <v>1308</v>
      </c>
      <c r="B1064" s="1" t="s">
        <v>3447</v>
      </c>
      <c r="C1064" s="14" t="str">
        <f t="shared" si="48"/>
        <v>Mr.</v>
      </c>
      <c r="D1064" s="7" t="str">
        <f t="shared" si="49"/>
        <v>Gal</v>
      </c>
      <c r="E1064" s="7" t="str">
        <f t="shared" si="50"/>
        <v>Harel</v>
      </c>
    </row>
    <row r="1065" spans="1:5" ht="15.75" x14ac:dyDescent="0.25">
      <c r="A1065" s="1" t="s">
        <v>1307</v>
      </c>
      <c r="B1065" s="1" t="s">
        <v>3448</v>
      </c>
      <c r="C1065" s="14" t="str">
        <f t="shared" si="48"/>
        <v>Mr.</v>
      </c>
      <c r="D1065" s="7" t="str">
        <f t="shared" si="49"/>
        <v>Anton</v>
      </c>
      <c r="E1065" s="7" t="str">
        <f t="shared" si="50"/>
        <v>Aguila</v>
      </c>
    </row>
    <row r="1066" spans="1:5" ht="15.75" x14ac:dyDescent="0.25">
      <c r="A1066" s="1" t="s">
        <v>1306</v>
      </c>
      <c r="B1066" s="1" t="s">
        <v>3449</v>
      </c>
      <c r="C1066" s="14" t="str">
        <f t="shared" si="48"/>
        <v>Ms.</v>
      </c>
      <c r="D1066" s="7" t="str">
        <f t="shared" si="49"/>
        <v>Yazmin</v>
      </c>
      <c r="E1066" s="7" t="str">
        <f t="shared" si="50"/>
        <v>Vallejo Sarmiento</v>
      </c>
    </row>
    <row r="1067" spans="1:5" ht="15.75" x14ac:dyDescent="0.25">
      <c r="A1067" s="1" t="s">
        <v>1305</v>
      </c>
      <c r="B1067" s="1" t="s">
        <v>3450</v>
      </c>
      <c r="C1067" s="14" t="str">
        <f t="shared" si="48"/>
        <v>Mr.</v>
      </c>
      <c r="D1067" s="7" t="str">
        <f t="shared" si="49"/>
        <v>Florian</v>
      </c>
      <c r="E1067" s="7" t="str">
        <f t="shared" si="50"/>
        <v>Beisheim</v>
      </c>
    </row>
    <row r="1068" spans="1:5" ht="15.75" x14ac:dyDescent="0.25">
      <c r="A1068" s="1" t="s">
        <v>1304</v>
      </c>
      <c r="B1068" s="1" t="s">
        <v>3451</v>
      </c>
      <c r="C1068" s="14" t="str">
        <f t="shared" si="48"/>
        <v>Ms.</v>
      </c>
      <c r="D1068" s="7" t="str">
        <f t="shared" si="49"/>
        <v>Karen L</v>
      </c>
      <c r="E1068" s="7" t="str">
        <f t="shared" si="50"/>
        <v>Lenhoff</v>
      </c>
    </row>
    <row r="1069" spans="1:5" ht="15.75" x14ac:dyDescent="0.25">
      <c r="A1069" s="1" t="s">
        <v>1303</v>
      </c>
      <c r="B1069" s="1" t="s">
        <v>3452</v>
      </c>
      <c r="C1069" s="14" t="str">
        <f t="shared" si="48"/>
        <v>Mr.</v>
      </c>
      <c r="D1069" s="7" t="str">
        <f t="shared" si="49"/>
        <v>Scott</v>
      </c>
      <c r="E1069" s="7" t="str">
        <f t="shared" si="50"/>
        <v>Wehrwein</v>
      </c>
    </row>
    <row r="1070" spans="1:5" ht="15.75" x14ac:dyDescent="0.25">
      <c r="A1070" s="1" t="s">
        <v>1302</v>
      </c>
      <c r="B1070" s="1" t="s">
        <v>3453</v>
      </c>
      <c r="C1070" s="14" t="str">
        <f t="shared" si="48"/>
        <v>Ms.</v>
      </c>
      <c r="D1070" s="7" t="str">
        <f t="shared" si="49"/>
        <v>Claire</v>
      </c>
      <c r="E1070" s="7" t="str">
        <f t="shared" si="50"/>
        <v>Wallace</v>
      </c>
    </row>
    <row r="1071" spans="1:5" ht="15.75" x14ac:dyDescent="0.25">
      <c r="A1071" s="1" t="s">
        <v>1301</v>
      </c>
      <c r="B1071" s="1" t="s">
        <v>3454</v>
      </c>
      <c r="C1071" s="14" t="str">
        <f t="shared" si="48"/>
        <v>Ms.</v>
      </c>
      <c r="D1071" s="7" t="str">
        <f t="shared" si="49"/>
        <v>Lynn M.</v>
      </c>
      <c r="E1071" s="7" t="str">
        <f t="shared" si="50"/>
        <v>Markowitz</v>
      </c>
    </row>
    <row r="1072" spans="1:5" ht="15.75" x14ac:dyDescent="0.25">
      <c r="A1072" s="1" t="s">
        <v>1300</v>
      </c>
      <c r="B1072" s="1" t="s">
        <v>3455</v>
      </c>
      <c r="C1072" s="14" t="str">
        <f t="shared" si="48"/>
        <v>Ms.</v>
      </c>
      <c r="D1072" s="7" t="str">
        <f t="shared" si="49"/>
        <v>Sharon</v>
      </c>
      <c r="E1072" s="7" t="str">
        <f t="shared" si="50"/>
        <v>Vos</v>
      </c>
    </row>
    <row r="1073" spans="1:5" ht="15.75" x14ac:dyDescent="0.25">
      <c r="A1073" s="1" t="s">
        <v>1299</v>
      </c>
      <c r="B1073" s="1" t="s">
        <v>3456</v>
      </c>
      <c r="C1073" s="14" t="str">
        <f t="shared" si="48"/>
        <v>Mrs.</v>
      </c>
      <c r="D1073" s="7" t="str">
        <f t="shared" si="49"/>
        <v>Candice</v>
      </c>
      <c r="E1073" s="7" t="str">
        <f t="shared" si="50"/>
        <v>McLeod</v>
      </c>
    </row>
    <row r="1074" spans="1:5" ht="15.75" x14ac:dyDescent="0.25">
      <c r="A1074" s="1" t="s">
        <v>1298</v>
      </c>
      <c r="B1074" s="1" t="s">
        <v>3457</v>
      </c>
      <c r="C1074" s="14" t="str">
        <f t="shared" si="48"/>
        <v>Ms.</v>
      </c>
      <c r="D1074" s="7" t="str">
        <f t="shared" si="49"/>
        <v>Jennifer D</v>
      </c>
      <c r="E1074" s="7" t="str">
        <f t="shared" si="50"/>
        <v>Balcom</v>
      </c>
    </row>
    <row r="1075" spans="1:5" ht="15.75" x14ac:dyDescent="0.25">
      <c r="A1075" s="1" t="s">
        <v>1297</v>
      </c>
      <c r="B1075" s="1" t="s">
        <v>3458</v>
      </c>
      <c r="C1075" s="14" t="str">
        <f t="shared" si="48"/>
        <v>Mr.</v>
      </c>
      <c r="D1075" s="7" t="str">
        <f t="shared" si="49"/>
        <v>Eric</v>
      </c>
      <c r="E1075" s="7" t="str">
        <f t="shared" si="50"/>
        <v>Dirth</v>
      </c>
    </row>
    <row r="1076" spans="1:5" ht="15.75" x14ac:dyDescent="0.25">
      <c r="A1076" s="1" t="s">
        <v>1296</v>
      </c>
      <c r="B1076" s="1" t="s">
        <v>3459</v>
      </c>
      <c r="C1076" s="14" t="str">
        <f t="shared" si="48"/>
        <v>Mr.</v>
      </c>
      <c r="D1076" s="7" t="str">
        <f t="shared" si="49"/>
        <v>Bryan</v>
      </c>
      <c r="E1076" s="7" t="str">
        <f t="shared" si="50"/>
        <v>Inglish</v>
      </c>
    </row>
    <row r="1077" spans="1:5" ht="15.75" x14ac:dyDescent="0.25">
      <c r="A1077" s="1" t="s">
        <v>1295</v>
      </c>
      <c r="B1077" s="1" t="s">
        <v>3460</v>
      </c>
      <c r="C1077" s="14" t="str">
        <f t="shared" si="48"/>
        <v>Mr.</v>
      </c>
      <c r="D1077" s="7" t="str">
        <f t="shared" si="49"/>
        <v>Devon R.</v>
      </c>
      <c r="E1077" s="7" t="str">
        <f t="shared" si="50"/>
        <v>Matthews</v>
      </c>
    </row>
    <row r="1078" spans="1:5" ht="15.75" x14ac:dyDescent="0.25">
      <c r="A1078" s="1" t="s">
        <v>1294</v>
      </c>
      <c r="B1078" s="1" t="s">
        <v>3461</v>
      </c>
      <c r="C1078" s="14" t="str">
        <f t="shared" si="48"/>
        <v>Ms.</v>
      </c>
      <c r="D1078" s="7" t="str">
        <f t="shared" si="49"/>
        <v>Elena</v>
      </c>
      <c r="E1078" s="7" t="str">
        <f t="shared" si="50"/>
        <v>Massa-Musiak</v>
      </c>
    </row>
    <row r="1079" spans="1:5" ht="15.75" x14ac:dyDescent="0.25">
      <c r="A1079" s="1" t="s">
        <v>1293</v>
      </c>
      <c r="B1079" s="1" t="s">
        <v>3462</v>
      </c>
      <c r="C1079" s="14" t="str">
        <f t="shared" si="48"/>
        <v>Mr.</v>
      </c>
      <c r="D1079" s="7" t="str">
        <f t="shared" si="49"/>
        <v>Chris</v>
      </c>
      <c r="E1079" s="7" t="str">
        <f t="shared" si="50"/>
        <v>Bailey</v>
      </c>
    </row>
    <row r="1080" spans="1:5" ht="15.75" x14ac:dyDescent="0.25">
      <c r="A1080" s="1" t="s">
        <v>1292</v>
      </c>
      <c r="B1080" s="1" t="s">
        <v>3463</v>
      </c>
      <c r="C1080" s="14" t="str">
        <f t="shared" si="48"/>
        <v>Mr.</v>
      </c>
      <c r="D1080" s="7" t="str">
        <f t="shared" si="49"/>
        <v>Bert</v>
      </c>
      <c r="E1080" s="7" t="str">
        <f t="shared" si="50"/>
        <v>Jacoby</v>
      </c>
    </row>
    <row r="1081" spans="1:5" ht="15.75" x14ac:dyDescent="0.25">
      <c r="A1081" s="1" t="s">
        <v>1291</v>
      </c>
      <c r="B1081" s="1" t="s">
        <v>3464</v>
      </c>
      <c r="C1081" s="14" t="str">
        <f t="shared" si="48"/>
        <v>Mr.</v>
      </c>
      <c r="D1081" s="7" t="str">
        <f t="shared" si="49"/>
        <v>John P.</v>
      </c>
      <c r="E1081" s="7" t="str">
        <f t="shared" si="50"/>
        <v>Crimmings</v>
      </c>
    </row>
    <row r="1082" spans="1:5" ht="15.75" x14ac:dyDescent="0.25">
      <c r="A1082" s="1" t="s">
        <v>1290</v>
      </c>
      <c r="B1082" s="1" t="s">
        <v>3465</v>
      </c>
      <c r="C1082" s="14" t="str">
        <f t="shared" si="48"/>
        <v>Mr.</v>
      </c>
      <c r="D1082" s="7" t="str">
        <f t="shared" si="49"/>
        <v>Daniel P</v>
      </c>
      <c r="E1082" s="7" t="str">
        <f t="shared" si="50"/>
        <v>Crane</v>
      </c>
    </row>
    <row r="1083" spans="1:5" ht="15.75" x14ac:dyDescent="0.25">
      <c r="A1083" s="1" t="s">
        <v>1289</v>
      </c>
      <c r="B1083" s="1" t="s">
        <v>3466</v>
      </c>
      <c r="C1083" s="14" t="str">
        <f t="shared" si="48"/>
        <v>Mrs.</v>
      </c>
      <c r="D1083" s="7" t="str">
        <f t="shared" si="49"/>
        <v>Lisa K.</v>
      </c>
      <c r="E1083" s="7" t="str">
        <f t="shared" si="50"/>
        <v>Swartzfager</v>
      </c>
    </row>
    <row r="1084" spans="1:5" ht="15.75" x14ac:dyDescent="0.25">
      <c r="A1084" s="1" t="s">
        <v>1288</v>
      </c>
      <c r="B1084" s="1" t="s">
        <v>3467</v>
      </c>
      <c r="C1084" s="14" t="str">
        <f t="shared" si="48"/>
        <v>Mrs.</v>
      </c>
      <c r="D1084" s="7" t="str">
        <f t="shared" si="49"/>
        <v>Kristine</v>
      </c>
      <c r="E1084" s="7" t="str">
        <f t="shared" si="50"/>
        <v>Clevenger</v>
      </c>
    </row>
    <row r="1085" spans="1:5" ht="15.75" x14ac:dyDescent="0.25">
      <c r="A1085" s="1" t="s">
        <v>1287</v>
      </c>
      <c r="B1085" s="1" t="s">
        <v>3468</v>
      </c>
      <c r="C1085" s="14" t="str">
        <f t="shared" si="48"/>
        <v>Mr.</v>
      </c>
      <c r="D1085" s="7" t="str">
        <f t="shared" si="49"/>
        <v>Paul A</v>
      </c>
      <c r="E1085" s="7" t="str">
        <f t="shared" si="50"/>
        <v>Reichardt</v>
      </c>
    </row>
    <row r="1086" spans="1:5" ht="15.75" x14ac:dyDescent="0.25">
      <c r="A1086" s="1" t="s">
        <v>1286</v>
      </c>
      <c r="B1086" s="1" t="s">
        <v>3469</v>
      </c>
      <c r="C1086" s="14" t="str">
        <f t="shared" si="48"/>
        <v>Mr.</v>
      </c>
      <c r="D1086" s="7" t="str">
        <f t="shared" si="49"/>
        <v>Bryan</v>
      </c>
      <c r="E1086" s="7" t="str">
        <f t="shared" si="50"/>
        <v>Morton</v>
      </c>
    </row>
    <row r="1087" spans="1:5" ht="15.75" x14ac:dyDescent="0.25">
      <c r="A1087" s="1" t="s">
        <v>1285</v>
      </c>
      <c r="B1087" s="1" t="s">
        <v>3470</v>
      </c>
      <c r="C1087" s="14" t="str">
        <f t="shared" si="48"/>
        <v>Mr.</v>
      </c>
      <c r="D1087" s="7" t="str">
        <f t="shared" si="49"/>
        <v>Chris</v>
      </c>
      <c r="E1087" s="7" t="str">
        <f t="shared" si="50"/>
        <v>Sunstrum</v>
      </c>
    </row>
    <row r="1088" spans="1:5" ht="15.75" x14ac:dyDescent="0.25">
      <c r="A1088" s="1" t="s">
        <v>1284</v>
      </c>
      <c r="B1088" s="1" t="s">
        <v>3471</v>
      </c>
      <c r="C1088" s="14" t="str">
        <f t="shared" si="48"/>
        <v>Ms.</v>
      </c>
      <c r="D1088" s="7" t="str">
        <f t="shared" si="49"/>
        <v>Milah B</v>
      </c>
      <c r="E1088" s="7" t="str">
        <f t="shared" si="50"/>
        <v>Frownfelter</v>
      </c>
    </row>
    <row r="1089" spans="1:5" ht="15.75" x14ac:dyDescent="0.25">
      <c r="A1089" s="1" t="s">
        <v>1283</v>
      </c>
      <c r="B1089" s="1" t="s">
        <v>3472</v>
      </c>
      <c r="C1089" s="14" t="str">
        <f t="shared" si="48"/>
        <v>Ms.</v>
      </c>
      <c r="D1089" s="7" t="str">
        <f t="shared" si="49"/>
        <v>Annette M.</v>
      </c>
      <c r="E1089" s="7" t="str">
        <f t="shared" si="50"/>
        <v>Richter</v>
      </c>
    </row>
    <row r="1090" spans="1:5" ht="15.75" x14ac:dyDescent="0.25">
      <c r="A1090" s="1" t="s">
        <v>1282</v>
      </c>
      <c r="B1090" s="1" t="s">
        <v>3473</v>
      </c>
      <c r="C1090" s="14" t="str">
        <f t="shared" si="48"/>
        <v>Mrs.</v>
      </c>
      <c r="D1090" s="7" t="str">
        <f t="shared" si="49"/>
        <v>Yoko</v>
      </c>
      <c r="E1090" s="7" t="str">
        <f t="shared" si="50"/>
        <v>England</v>
      </c>
    </row>
    <row r="1091" spans="1:5" ht="15.75" x14ac:dyDescent="0.25">
      <c r="A1091" s="1" t="s">
        <v>1281</v>
      </c>
      <c r="B1091" s="1" t="s">
        <v>3474</v>
      </c>
      <c r="C1091" s="14" t="str">
        <f t="shared" ref="C1091:C1154" si="51">LEFT(TRIM(MID(B1091, FIND(",", B1091)+1, 100)), FIND(" ", TRIM(MID(B1091, FIND(",", B1091)+1, 100)))-1)</f>
        <v>Ms.</v>
      </c>
      <c r="D1091" s="7" t="str">
        <f t="shared" ref="D1091:D1154" si="52">TRIM(RIGHT(TRIM(MID(B1091, FIND(",", B1091)+1, 99)),
     LEN(TRIM(MID(B1091, FIND(",", B1091)+1, 99))) -
     FIND(" ", TRIM(MID(B1091, FIND(",", B1091)+1, 99)))))</f>
        <v>Laura</v>
      </c>
      <c r="E1091" s="7" t="str">
        <f t="shared" ref="E1091:E1154" si="53">LEFT(TRIM(B1091), FIND(", ", TRIM(B1091) &amp; " ") - 1)</f>
        <v>McLean</v>
      </c>
    </row>
    <row r="1092" spans="1:5" ht="15.75" x14ac:dyDescent="0.25">
      <c r="A1092" s="1" t="s">
        <v>1280</v>
      </c>
      <c r="B1092" s="1" t="s">
        <v>3475</v>
      </c>
      <c r="C1092" s="14" t="str">
        <f t="shared" si="51"/>
        <v>Ms.</v>
      </c>
      <c r="D1092" s="7" t="str">
        <f t="shared" si="52"/>
        <v>Tess A.</v>
      </c>
      <c r="E1092" s="7" t="str">
        <f t="shared" si="53"/>
        <v>Gardner</v>
      </c>
    </row>
    <row r="1093" spans="1:5" ht="15.75" x14ac:dyDescent="0.25">
      <c r="A1093" s="1" t="s">
        <v>1279</v>
      </c>
      <c r="B1093" s="1" t="s">
        <v>3476</v>
      </c>
      <c r="C1093" s="14" t="str">
        <f t="shared" si="51"/>
        <v>Mr.</v>
      </c>
      <c r="D1093" s="7" t="str">
        <f t="shared" si="52"/>
        <v>William G.</v>
      </c>
      <c r="E1093" s="7" t="str">
        <f t="shared" si="53"/>
        <v>Lane</v>
      </c>
    </row>
    <row r="1094" spans="1:5" ht="15.75" x14ac:dyDescent="0.25">
      <c r="A1094" s="1" t="s">
        <v>1278</v>
      </c>
      <c r="B1094" s="1" t="s">
        <v>3477</v>
      </c>
      <c r="C1094" s="14" t="str">
        <f t="shared" si="51"/>
        <v>Ms.</v>
      </c>
      <c r="D1094" s="7" t="str">
        <f t="shared" si="52"/>
        <v>Paige</v>
      </c>
      <c r="E1094" s="7" t="str">
        <f t="shared" si="53"/>
        <v>Vonachen</v>
      </c>
    </row>
    <row r="1095" spans="1:5" ht="15.75" x14ac:dyDescent="0.25">
      <c r="A1095" s="1" t="s">
        <v>1277</v>
      </c>
      <c r="B1095" s="1" t="s">
        <v>3478</v>
      </c>
      <c r="C1095" s="14" t="str">
        <f t="shared" si="51"/>
        <v>Mr.</v>
      </c>
      <c r="D1095" s="7" t="str">
        <f t="shared" si="52"/>
        <v>Matthew J</v>
      </c>
      <c r="E1095" s="7" t="str">
        <f t="shared" si="53"/>
        <v>Smith</v>
      </c>
    </row>
    <row r="1096" spans="1:5" ht="15.75" x14ac:dyDescent="0.25">
      <c r="A1096" s="1" t="s">
        <v>1276</v>
      </c>
      <c r="B1096" s="1" t="s">
        <v>3479</v>
      </c>
      <c r="C1096" s="14" t="str">
        <f t="shared" si="51"/>
        <v>Mr.</v>
      </c>
      <c r="D1096" s="7" t="str">
        <f t="shared" si="52"/>
        <v>Matthew</v>
      </c>
      <c r="E1096" s="7" t="str">
        <f t="shared" si="53"/>
        <v>Kidwell</v>
      </c>
    </row>
    <row r="1097" spans="1:5" ht="15.75" x14ac:dyDescent="0.25">
      <c r="A1097" s="1" t="s">
        <v>1275</v>
      </c>
      <c r="B1097" s="1" t="s">
        <v>3480</v>
      </c>
      <c r="C1097" s="14" t="str">
        <f t="shared" si="51"/>
        <v>Mrs.</v>
      </c>
      <c r="D1097" s="7" t="str">
        <f t="shared" si="52"/>
        <v>Maria</v>
      </c>
      <c r="E1097" s="7" t="str">
        <f t="shared" si="53"/>
        <v>Betancourth</v>
      </c>
    </row>
    <row r="1098" spans="1:5" ht="15.75" x14ac:dyDescent="0.25">
      <c r="A1098" s="1" t="s">
        <v>1274</v>
      </c>
      <c r="B1098" s="1" t="s">
        <v>3481</v>
      </c>
      <c r="C1098" s="14" t="str">
        <f t="shared" si="51"/>
        <v>Ms.</v>
      </c>
      <c r="D1098" s="7" t="str">
        <f t="shared" si="52"/>
        <v>Stephanie D</v>
      </c>
      <c r="E1098" s="7" t="str">
        <f t="shared" si="53"/>
        <v>Henstrom</v>
      </c>
    </row>
    <row r="1099" spans="1:5" ht="15.75" x14ac:dyDescent="0.25">
      <c r="A1099" s="1" t="s">
        <v>1273</v>
      </c>
      <c r="B1099" s="1" t="s">
        <v>3482</v>
      </c>
      <c r="C1099" s="14" t="str">
        <f t="shared" si="51"/>
        <v>Ms.</v>
      </c>
      <c r="D1099" s="7" t="str">
        <f t="shared" si="52"/>
        <v>Tiffany</v>
      </c>
      <c r="E1099" s="7" t="str">
        <f t="shared" si="53"/>
        <v>Pereira</v>
      </c>
    </row>
    <row r="1100" spans="1:5" ht="15.75" x14ac:dyDescent="0.25">
      <c r="A1100" s="1" t="s">
        <v>1272</v>
      </c>
      <c r="B1100" s="1" t="s">
        <v>3483</v>
      </c>
      <c r="C1100" s="14" t="str">
        <f t="shared" si="51"/>
        <v>Ms.</v>
      </c>
      <c r="D1100" s="7" t="str">
        <f t="shared" si="52"/>
        <v>Sara M.</v>
      </c>
      <c r="E1100" s="7" t="str">
        <f t="shared" si="53"/>
        <v>Black</v>
      </c>
    </row>
    <row r="1101" spans="1:5" ht="15.75" x14ac:dyDescent="0.25">
      <c r="A1101" s="1" t="s">
        <v>1271</v>
      </c>
      <c r="B1101" s="1" t="s">
        <v>3484</v>
      </c>
      <c r="C1101" s="14" t="str">
        <f t="shared" si="51"/>
        <v>Mr.</v>
      </c>
      <c r="D1101" s="7" t="str">
        <f t="shared" si="52"/>
        <v>Scott A.</v>
      </c>
      <c r="E1101" s="7" t="str">
        <f t="shared" si="53"/>
        <v>Brown</v>
      </c>
    </row>
    <row r="1102" spans="1:5" ht="15.75" x14ac:dyDescent="0.25">
      <c r="A1102" s="1" t="s">
        <v>1270</v>
      </c>
      <c r="B1102" s="1" t="s">
        <v>3485</v>
      </c>
      <c r="C1102" s="14" t="str">
        <f t="shared" si="51"/>
        <v>Mrs.</v>
      </c>
      <c r="D1102" s="7" t="str">
        <f t="shared" si="52"/>
        <v>Lauren</v>
      </c>
      <c r="E1102" s="7" t="str">
        <f t="shared" si="53"/>
        <v>Reasoner</v>
      </c>
    </row>
    <row r="1103" spans="1:5" ht="15.75" x14ac:dyDescent="0.25">
      <c r="A1103" s="1" t="s">
        <v>1269</v>
      </c>
      <c r="B1103" s="1" t="s">
        <v>3486</v>
      </c>
      <c r="C1103" s="14" t="str">
        <f t="shared" si="51"/>
        <v>Mr.</v>
      </c>
      <c r="D1103" s="7" t="str">
        <f t="shared" si="52"/>
        <v>Scott</v>
      </c>
      <c r="E1103" s="7" t="str">
        <f t="shared" si="53"/>
        <v>Wandzilak</v>
      </c>
    </row>
    <row r="1104" spans="1:5" ht="15.75" x14ac:dyDescent="0.25">
      <c r="A1104" s="1" t="s">
        <v>1268</v>
      </c>
      <c r="B1104" s="1" t="s">
        <v>3487</v>
      </c>
      <c r="C1104" s="14" t="str">
        <f t="shared" si="51"/>
        <v>Mr.</v>
      </c>
      <c r="D1104" s="7" t="str">
        <f t="shared" si="52"/>
        <v>Brian A.</v>
      </c>
      <c r="E1104" s="7" t="str">
        <f t="shared" si="53"/>
        <v>Carver</v>
      </c>
    </row>
    <row r="1105" spans="1:5" ht="15.75" x14ac:dyDescent="0.25">
      <c r="A1105" s="1" t="s">
        <v>1267</v>
      </c>
      <c r="B1105" s="1" t="s">
        <v>3488</v>
      </c>
      <c r="C1105" s="14" t="str">
        <f t="shared" si="51"/>
        <v>Ms.</v>
      </c>
      <c r="D1105" s="7" t="str">
        <f t="shared" si="52"/>
        <v>Kaitlin R.</v>
      </c>
      <c r="E1105" s="7" t="str">
        <f t="shared" si="53"/>
        <v>Borror</v>
      </c>
    </row>
    <row r="1106" spans="1:5" ht="15.75" x14ac:dyDescent="0.25">
      <c r="A1106" s="1" t="s">
        <v>1266</v>
      </c>
      <c r="B1106" s="1" t="s">
        <v>3489</v>
      </c>
      <c r="C1106" s="14" t="str">
        <f t="shared" si="51"/>
        <v>Mr.</v>
      </c>
      <c r="D1106" s="7" t="str">
        <f t="shared" si="52"/>
        <v>Mohammad</v>
      </c>
      <c r="E1106" s="7" t="str">
        <f t="shared" si="53"/>
        <v>Saad</v>
      </c>
    </row>
    <row r="1107" spans="1:5" ht="15.75" x14ac:dyDescent="0.25">
      <c r="A1107" s="1" t="s">
        <v>1265</v>
      </c>
      <c r="B1107" s="1" t="s">
        <v>3490</v>
      </c>
      <c r="C1107" s="14" t="str">
        <f t="shared" si="51"/>
        <v>Mr.</v>
      </c>
      <c r="D1107" s="7" t="str">
        <f t="shared" si="52"/>
        <v>Charlie</v>
      </c>
      <c r="E1107" s="7" t="str">
        <f t="shared" si="53"/>
        <v>Paul</v>
      </c>
    </row>
    <row r="1108" spans="1:5" ht="15.75" x14ac:dyDescent="0.25">
      <c r="A1108" s="1" t="s">
        <v>1264</v>
      </c>
      <c r="B1108" s="1" t="s">
        <v>3491</v>
      </c>
      <c r="C1108" s="14" t="str">
        <f t="shared" si="51"/>
        <v>Mr.</v>
      </c>
      <c r="D1108" s="7" t="str">
        <f t="shared" si="52"/>
        <v>Brent</v>
      </c>
      <c r="E1108" s="7" t="str">
        <f t="shared" si="53"/>
        <v>Trail</v>
      </c>
    </row>
    <row r="1109" spans="1:5" ht="15.75" x14ac:dyDescent="0.25">
      <c r="A1109" s="1" t="s">
        <v>1263</v>
      </c>
      <c r="B1109" s="1" t="s">
        <v>3492</v>
      </c>
      <c r="C1109" s="14" t="str">
        <f t="shared" si="51"/>
        <v>Ms.</v>
      </c>
      <c r="D1109" s="7" t="str">
        <f t="shared" si="52"/>
        <v>Kelli M</v>
      </c>
      <c r="E1109" s="7" t="str">
        <f t="shared" si="53"/>
        <v>Benton</v>
      </c>
    </row>
    <row r="1110" spans="1:5" ht="15.75" x14ac:dyDescent="0.25">
      <c r="A1110" s="1" t="s">
        <v>1262</v>
      </c>
      <c r="B1110" s="1" t="s">
        <v>3493</v>
      </c>
      <c r="C1110" s="14" t="str">
        <f t="shared" si="51"/>
        <v>Mrs.</v>
      </c>
      <c r="D1110" s="7" t="str">
        <f t="shared" si="52"/>
        <v>Sheridan H</v>
      </c>
      <c r="E1110" s="7" t="str">
        <f t="shared" si="53"/>
        <v>Bauman</v>
      </c>
    </row>
    <row r="1111" spans="1:5" ht="15.75" x14ac:dyDescent="0.25">
      <c r="A1111" s="1" t="s">
        <v>1261</v>
      </c>
      <c r="B1111" s="1" t="s">
        <v>3494</v>
      </c>
      <c r="C1111" s="14" t="str">
        <f t="shared" si="51"/>
        <v>Mrs.</v>
      </c>
      <c r="D1111" s="7" t="str">
        <f t="shared" si="52"/>
        <v>Sarah M.</v>
      </c>
      <c r="E1111" s="7" t="str">
        <f t="shared" si="53"/>
        <v>Bakula</v>
      </c>
    </row>
    <row r="1112" spans="1:5" ht="15.75" x14ac:dyDescent="0.25">
      <c r="A1112" s="1" t="s">
        <v>1260</v>
      </c>
      <c r="B1112" s="1" t="s">
        <v>3495</v>
      </c>
      <c r="C1112" s="14" t="str">
        <f t="shared" si="51"/>
        <v>Ms.</v>
      </c>
      <c r="D1112" s="7" t="str">
        <f t="shared" si="52"/>
        <v>Jennifer</v>
      </c>
      <c r="E1112" s="7" t="str">
        <f t="shared" si="53"/>
        <v>Edwards</v>
      </c>
    </row>
    <row r="1113" spans="1:5" ht="15.75" x14ac:dyDescent="0.25">
      <c r="A1113" s="1" t="s">
        <v>1259</v>
      </c>
      <c r="B1113" s="1" t="s">
        <v>3496</v>
      </c>
      <c r="C1113" s="14" t="str">
        <f t="shared" si="51"/>
        <v>Mrs.</v>
      </c>
      <c r="D1113" s="7" t="str">
        <f t="shared" si="52"/>
        <v>Laura J</v>
      </c>
      <c r="E1113" s="7" t="str">
        <f t="shared" si="53"/>
        <v>Davis</v>
      </c>
    </row>
    <row r="1114" spans="1:5" ht="15.75" x14ac:dyDescent="0.25">
      <c r="A1114" s="1" t="s">
        <v>1258</v>
      </c>
      <c r="B1114" s="1" t="s">
        <v>3497</v>
      </c>
      <c r="C1114" s="14" t="str">
        <f t="shared" si="51"/>
        <v>Mr.</v>
      </c>
      <c r="D1114" s="7" t="str">
        <f t="shared" si="52"/>
        <v>Thomas</v>
      </c>
      <c r="E1114" s="7" t="str">
        <f t="shared" si="53"/>
        <v>Weiler</v>
      </c>
    </row>
    <row r="1115" spans="1:5" ht="15.75" x14ac:dyDescent="0.25">
      <c r="A1115" s="1" t="s">
        <v>1257</v>
      </c>
      <c r="B1115" s="1" t="s">
        <v>3498</v>
      </c>
      <c r="C1115" s="14" t="str">
        <f t="shared" si="51"/>
        <v>Ms.</v>
      </c>
      <c r="D1115" s="7" t="str">
        <f t="shared" si="52"/>
        <v>Gisele</v>
      </c>
      <c r="E1115" s="7" t="str">
        <f t="shared" si="53"/>
        <v>Schaaf</v>
      </c>
    </row>
    <row r="1116" spans="1:5" ht="15.75" x14ac:dyDescent="0.25">
      <c r="A1116" s="1" t="s">
        <v>1256</v>
      </c>
      <c r="B1116" s="1" t="s">
        <v>3499</v>
      </c>
      <c r="C1116" s="14" t="str">
        <f t="shared" si="51"/>
        <v>Ms.</v>
      </c>
      <c r="D1116" s="7" t="str">
        <f t="shared" si="52"/>
        <v>Myra L</v>
      </c>
      <c r="E1116" s="7" t="str">
        <f t="shared" si="53"/>
        <v>Sack</v>
      </c>
    </row>
    <row r="1117" spans="1:5" ht="15.75" x14ac:dyDescent="0.25">
      <c r="A1117" s="1" t="s">
        <v>1255</v>
      </c>
      <c r="B1117" s="1" t="s">
        <v>3500</v>
      </c>
      <c r="C1117" s="14" t="str">
        <f t="shared" si="51"/>
        <v>Ms.</v>
      </c>
      <c r="D1117" s="7" t="str">
        <f t="shared" si="52"/>
        <v>Melissa M.</v>
      </c>
      <c r="E1117" s="7" t="str">
        <f t="shared" si="53"/>
        <v>Chenard</v>
      </c>
    </row>
    <row r="1118" spans="1:5" ht="15.75" x14ac:dyDescent="0.25">
      <c r="A1118" s="1" t="s">
        <v>1254</v>
      </c>
      <c r="B1118" s="1" t="s">
        <v>3501</v>
      </c>
      <c r="C1118" s="14" t="str">
        <f t="shared" si="51"/>
        <v>Ms.</v>
      </c>
      <c r="D1118" s="7" t="str">
        <f t="shared" si="52"/>
        <v>Eleanor F.</v>
      </c>
      <c r="E1118" s="7" t="str">
        <f t="shared" si="53"/>
        <v>Williamson</v>
      </c>
    </row>
    <row r="1119" spans="1:5" ht="15.75" x14ac:dyDescent="0.25">
      <c r="A1119" s="1" t="s">
        <v>1253</v>
      </c>
      <c r="B1119" s="1" t="s">
        <v>3502</v>
      </c>
      <c r="C1119" s="14" t="str">
        <f t="shared" si="51"/>
        <v>Ms.</v>
      </c>
      <c r="D1119" s="7" t="str">
        <f t="shared" si="52"/>
        <v>Elizabeth</v>
      </c>
      <c r="E1119" s="7" t="str">
        <f t="shared" si="53"/>
        <v>Dollas</v>
      </c>
    </row>
    <row r="1120" spans="1:5" ht="15.75" x14ac:dyDescent="0.25">
      <c r="A1120" s="1" t="s">
        <v>1252</v>
      </c>
      <c r="B1120" s="1" t="s">
        <v>3503</v>
      </c>
      <c r="C1120" s="14" t="str">
        <f t="shared" si="51"/>
        <v>Mr.</v>
      </c>
      <c r="D1120" s="7" t="str">
        <f t="shared" si="52"/>
        <v>Kenneth</v>
      </c>
      <c r="E1120" s="7" t="str">
        <f t="shared" si="53"/>
        <v>Sprague</v>
      </c>
    </row>
    <row r="1121" spans="1:5" ht="15.75" x14ac:dyDescent="0.25">
      <c r="A1121" s="1" t="s">
        <v>1251</v>
      </c>
      <c r="B1121" s="1" t="s">
        <v>3504</v>
      </c>
      <c r="C1121" s="14" t="str">
        <f t="shared" si="51"/>
        <v>Mr.</v>
      </c>
      <c r="D1121" s="7" t="str">
        <f t="shared" si="52"/>
        <v>Robert G.</v>
      </c>
      <c r="E1121" s="7" t="str">
        <f t="shared" si="53"/>
        <v>Michell</v>
      </c>
    </row>
    <row r="1122" spans="1:5" ht="15.75" x14ac:dyDescent="0.25">
      <c r="A1122" s="1" t="s">
        <v>1250</v>
      </c>
      <c r="B1122" s="1" t="s">
        <v>3505</v>
      </c>
      <c r="C1122" s="14" t="str">
        <f t="shared" si="51"/>
        <v>Mr.</v>
      </c>
      <c r="D1122" s="7" t="str">
        <f t="shared" si="52"/>
        <v>Thomas C.</v>
      </c>
      <c r="E1122" s="7" t="str">
        <f t="shared" si="53"/>
        <v>Datwyler</v>
      </c>
    </row>
    <row r="1123" spans="1:5" ht="15.75" x14ac:dyDescent="0.25">
      <c r="A1123" s="1" t="s">
        <v>1249</v>
      </c>
      <c r="B1123" s="1" t="s">
        <v>3506</v>
      </c>
      <c r="C1123" s="14" t="str">
        <f t="shared" si="51"/>
        <v>Mr.</v>
      </c>
      <c r="D1123" s="7" t="str">
        <f t="shared" si="52"/>
        <v>Matthew J.</v>
      </c>
      <c r="E1123" s="7" t="str">
        <f t="shared" si="53"/>
        <v>Mead</v>
      </c>
    </row>
    <row r="1124" spans="1:5" ht="15.75" x14ac:dyDescent="0.25">
      <c r="A1124" s="1" t="s">
        <v>1248</v>
      </c>
      <c r="B1124" s="1" t="s">
        <v>3507</v>
      </c>
      <c r="C1124" s="14" t="str">
        <f t="shared" si="51"/>
        <v>Ms.</v>
      </c>
      <c r="D1124" s="7" t="str">
        <f t="shared" si="52"/>
        <v>Mallory D.</v>
      </c>
      <c r="E1124" s="7" t="str">
        <f t="shared" si="53"/>
        <v>Kennedy</v>
      </c>
    </row>
    <row r="1125" spans="1:5" ht="15.75" x14ac:dyDescent="0.25">
      <c r="A1125" s="1" t="s">
        <v>1247</v>
      </c>
      <c r="B1125" s="1" t="s">
        <v>3508</v>
      </c>
      <c r="C1125" s="14" t="str">
        <f t="shared" si="51"/>
        <v>Mr.</v>
      </c>
      <c r="D1125" s="7" t="str">
        <f t="shared" si="52"/>
        <v>Christopher D.</v>
      </c>
      <c r="E1125" s="7" t="str">
        <f t="shared" si="53"/>
        <v>Czech</v>
      </c>
    </row>
    <row r="1126" spans="1:5" ht="15.75" x14ac:dyDescent="0.25">
      <c r="A1126" s="1" t="s">
        <v>1246</v>
      </c>
      <c r="B1126" s="1" t="s">
        <v>3509</v>
      </c>
      <c r="C1126" s="14" t="str">
        <f t="shared" si="51"/>
        <v>Mrs.</v>
      </c>
      <c r="D1126" s="7" t="str">
        <f t="shared" si="52"/>
        <v>Jamie</v>
      </c>
      <c r="E1126" s="7" t="str">
        <f t="shared" si="53"/>
        <v>O'Brien</v>
      </c>
    </row>
    <row r="1127" spans="1:5" ht="15.75" x14ac:dyDescent="0.25">
      <c r="A1127" s="1" t="s">
        <v>1245</v>
      </c>
      <c r="B1127" s="1" t="s">
        <v>3510</v>
      </c>
      <c r="C1127" s="14" t="str">
        <f t="shared" si="51"/>
        <v>Ms.</v>
      </c>
      <c r="D1127" s="7" t="str">
        <f t="shared" si="52"/>
        <v>Ariell</v>
      </c>
      <c r="E1127" s="7" t="str">
        <f t="shared" si="53"/>
        <v>Bachman</v>
      </c>
    </row>
    <row r="1128" spans="1:5" ht="15.75" x14ac:dyDescent="0.25">
      <c r="A1128" s="1" t="s">
        <v>1244</v>
      </c>
      <c r="B1128" s="1" t="s">
        <v>3511</v>
      </c>
      <c r="C1128" s="14" t="str">
        <f t="shared" si="51"/>
        <v>Mr.</v>
      </c>
      <c r="D1128" s="7" t="str">
        <f t="shared" si="52"/>
        <v>Christopher</v>
      </c>
      <c r="E1128" s="7" t="str">
        <f t="shared" si="53"/>
        <v>Bednar</v>
      </c>
    </row>
    <row r="1129" spans="1:5" ht="15.75" x14ac:dyDescent="0.25">
      <c r="A1129" s="1" t="s">
        <v>1243</v>
      </c>
      <c r="B1129" s="1" t="s">
        <v>3512</v>
      </c>
      <c r="C1129" s="14" t="str">
        <f t="shared" si="51"/>
        <v>Mr.</v>
      </c>
      <c r="D1129" s="7" t="str">
        <f t="shared" si="52"/>
        <v>Ryan</v>
      </c>
      <c r="E1129" s="7" t="str">
        <f t="shared" si="53"/>
        <v>Daye</v>
      </c>
    </row>
    <row r="1130" spans="1:5" ht="15.75" x14ac:dyDescent="0.25">
      <c r="A1130" s="1" t="s">
        <v>1242</v>
      </c>
      <c r="B1130" s="1" t="s">
        <v>3513</v>
      </c>
      <c r="C1130" s="14" t="str">
        <f t="shared" si="51"/>
        <v>Mr.</v>
      </c>
      <c r="D1130" s="7" t="str">
        <f t="shared" si="52"/>
        <v>Thomas B.</v>
      </c>
      <c r="E1130" s="7" t="str">
        <f t="shared" si="53"/>
        <v>Clarke</v>
      </c>
    </row>
    <row r="1131" spans="1:5" ht="15.75" x14ac:dyDescent="0.25">
      <c r="A1131" s="1" t="s">
        <v>1241</v>
      </c>
      <c r="B1131" s="1" t="s">
        <v>3514</v>
      </c>
      <c r="C1131" s="14" t="str">
        <f t="shared" si="51"/>
        <v>Ms.</v>
      </c>
      <c r="D1131" s="7" t="str">
        <f t="shared" si="52"/>
        <v>Katie</v>
      </c>
      <c r="E1131" s="7" t="str">
        <f t="shared" si="53"/>
        <v>Koren</v>
      </c>
    </row>
    <row r="1132" spans="1:5" ht="15.75" x14ac:dyDescent="0.25">
      <c r="A1132" s="1" t="s">
        <v>1240</v>
      </c>
      <c r="B1132" s="1" t="s">
        <v>3515</v>
      </c>
      <c r="C1132" s="14" t="str">
        <f t="shared" si="51"/>
        <v>Mrs.</v>
      </c>
      <c r="D1132" s="7" t="str">
        <f t="shared" si="52"/>
        <v>Rachelle L</v>
      </c>
      <c r="E1132" s="7" t="str">
        <f t="shared" si="53"/>
        <v>Kuramoto</v>
      </c>
    </row>
    <row r="1133" spans="1:5" ht="15.75" x14ac:dyDescent="0.25">
      <c r="A1133" s="1" t="s">
        <v>1239</v>
      </c>
      <c r="B1133" s="1" t="s">
        <v>3516</v>
      </c>
      <c r="C1133" s="14" t="str">
        <f t="shared" si="51"/>
        <v>Ms.</v>
      </c>
      <c r="D1133" s="7" t="str">
        <f t="shared" si="52"/>
        <v>Colleen</v>
      </c>
      <c r="E1133" s="7" t="str">
        <f t="shared" si="53"/>
        <v>Lynn</v>
      </c>
    </row>
    <row r="1134" spans="1:5" ht="15.75" x14ac:dyDescent="0.25">
      <c r="A1134" s="1" t="s">
        <v>1238</v>
      </c>
      <c r="B1134" s="1" t="s">
        <v>3517</v>
      </c>
      <c r="C1134" s="14" t="str">
        <f t="shared" si="51"/>
        <v>Mr.</v>
      </c>
      <c r="D1134" s="7" t="str">
        <f t="shared" si="52"/>
        <v>Gregory A</v>
      </c>
      <c r="E1134" s="7" t="str">
        <f t="shared" si="53"/>
        <v>Dierksen</v>
      </c>
    </row>
    <row r="1135" spans="1:5" ht="15.75" x14ac:dyDescent="0.25">
      <c r="A1135" s="1" t="s">
        <v>1237</v>
      </c>
      <c r="B1135" s="1" t="s">
        <v>3518</v>
      </c>
      <c r="C1135" s="14" t="str">
        <f t="shared" si="51"/>
        <v>Ms.</v>
      </c>
      <c r="D1135" s="7" t="str">
        <f t="shared" si="52"/>
        <v>Lara</v>
      </c>
      <c r="E1135" s="7" t="str">
        <f t="shared" si="53"/>
        <v>Zoeller</v>
      </c>
    </row>
    <row r="1136" spans="1:5" ht="15.75" x14ac:dyDescent="0.25">
      <c r="A1136" s="1" t="s">
        <v>1236</v>
      </c>
      <c r="B1136" s="1" t="s">
        <v>3519</v>
      </c>
      <c r="C1136" s="14" t="str">
        <f t="shared" si="51"/>
        <v>Ms.</v>
      </c>
      <c r="D1136" s="7" t="str">
        <f t="shared" si="52"/>
        <v>Megan</v>
      </c>
      <c r="E1136" s="7" t="str">
        <f t="shared" si="53"/>
        <v>Flesch</v>
      </c>
    </row>
    <row r="1137" spans="1:5" ht="15.75" x14ac:dyDescent="0.25">
      <c r="A1137" s="1" t="s">
        <v>1235</v>
      </c>
      <c r="B1137" s="1" t="s">
        <v>3520</v>
      </c>
      <c r="C1137" s="14" t="str">
        <f t="shared" si="51"/>
        <v>Ms.</v>
      </c>
      <c r="D1137" s="7" t="str">
        <f t="shared" si="52"/>
        <v>Sara</v>
      </c>
      <c r="E1137" s="7" t="str">
        <f t="shared" si="53"/>
        <v>Maltby</v>
      </c>
    </row>
    <row r="1138" spans="1:5" ht="15.75" x14ac:dyDescent="0.25">
      <c r="A1138" s="1" t="s">
        <v>1234</v>
      </c>
      <c r="B1138" s="1" t="s">
        <v>3521</v>
      </c>
      <c r="C1138" s="14" t="str">
        <f t="shared" si="51"/>
        <v>Ms.</v>
      </c>
      <c r="D1138" s="7" t="str">
        <f t="shared" si="52"/>
        <v>Lucie J.</v>
      </c>
      <c r="E1138" s="7" t="str">
        <f t="shared" si="53"/>
        <v>Custance</v>
      </c>
    </row>
    <row r="1139" spans="1:5" ht="15.75" x14ac:dyDescent="0.25">
      <c r="A1139" s="1" t="s">
        <v>1233</v>
      </c>
      <c r="B1139" s="1" t="s">
        <v>3522</v>
      </c>
      <c r="C1139" s="14" t="str">
        <f t="shared" si="51"/>
        <v>Ms.</v>
      </c>
      <c r="D1139" s="7" t="str">
        <f t="shared" si="52"/>
        <v>Elizabeth S.</v>
      </c>
      <c r="E1139" s="7" t="str">
        <f t="shared" si="53"/>
        <v>Choi</v>
      </c>
    </row>
    <row r="1140" spans="1:5" ht="15.75" x14ac:dyDescent="0.25">
      <c r="A1140" s="1" t="s">
        <v>1232</v>
      </c>
      <c r="B1140" s="1" t="s">
        <v>3523</v>
      </c>
      <c r="C1140" s="14" t="str">
        <f t="shared" si="51"/>
        <v>Ms.</v>
      </c>
      <c r="D1140" s="7" t="str">
        <f t="shared" si="52"/>
        <v>Carma S</v>
      </c>
      <c r="E1140" s="7" t="str">
        <f t="shared" si="53"/>
        <v>Barnett</v>
      </c>
    </row>
    <row r="1141" spans="1:5" ht="15.75" x14ac:dyDescent="0.25">
      <c r="A1141" s="1" t="s">
        <v>1231</v>
      </c>
      <c r="B1141" s="1" t="s">
        <v>3524</v>
      </c>
      <c r="C1141" s="14" t="str">
        <f t="shared" si="51"/>
        <v>Mr.</v>
      </c>
      <c r="D1141" s="7" t="str">
        <f t="shared" si="52"/>
        <v>Ryan</v>
      </c>
      <c r="E1141" s="7" t="str">
        <f t="shared" si="53"/>
        <v>Proulx</v>
      </c>
    </row>
    <row r="1142" spans="1:5" ht="15.75" x14ac:dyDescent="0.25">
      <c r="A1142" s="1" t="s">
        <v>1230</v>
      </c>
      <c r="B1142" s="1" t="s">
        <v>3525</v>
      </c>
      <c r="C1142" s="14" t="str">
        <f t="shared" si="51"/>
        <v>Mr.</v>
      </c>
      <c r="D1142" s="7" t="str">
        <f t="shared" si="52"/>
        <v>Daniel</v>
      </c>
      <c r="E1142" s="7" t="str">
        <f t="shared" si="53"/>
        <v>Hamilton</v>
      </c>
    </row>
    <row r="1143" spans="1:5" ht="15.75" x14ac:dyDescent="0.25">
      <c r="A1143" s="1" t="s">
        <v>1229</v>
      </c>
      <c r="B1143" s="1" t="s">
        <v>3526</v>
      </c>
      <c r="C1143" s="14" t="str">
        <f t="shared" si="51"/>
        <v>Ms.</v>
      </c>
      <c r="D1143" s="7" t="str">
        <f t="shared" si="52"/>
        <v>Sarah</v>
      </c>
      <c r="E1143" s="7" t="str">
        <f t="shared" si="53"/>
        <v>Lundine</v>
      </c>
    </row>
    <row r="1144" spans="1:5" ht="15.75" x14ac:dyDescent="0.25">
      <c r="A1144" s="1" t="s">
        <v>1228</v>
      </c>
      <c r="B1144" s="1" t="s">
        <v>3527</v>
      </c>
      <c r="C1144" s="14" t="str">
        <f t="shared" si="51"/>
        <v>Mr.</v>
      </c>
      <c r="D1144" s="7" t="str">
        <f t="shared" si="52"/>
        <v>Matthew J</v>
      </c>
      <c r="E1144" s="7" t="str">
        <f t="shared" si="53"/>
        <v>Paullin</v>
      </c>
    </row>
    <row r="1145" spans="1:5" ht="15.75" x14ac:dyDescent="0.25">
      <c r="A1145" s="1" t="s">
        <v>1227</v>
      </c>
      <c r="B1145" s="1" t="s">
        <v>3528</v>
      </c>
      <c r="C1145" s="14" t="str">
        <f t="shared" si="51"/>
        <v>Ms.</v>
      </c>
      <c r="D1145" s="7" t="str">
        <f t="shared" si="52"/>
        <v>Francesca</v>
      </c>
      <c r="E1145" s="7" t="str">
        <f t="shared" si="53"/>
        <v>Delucia</v>
      </c>
    </row>
    <row r="1146" spans="1:5" ht="15.75" x14ac:dyDescent="0.25">
      <c r="A1146" s="1" t="s">
        <v>1226</v>
      </c>
      <c r="B1146" s="1" t="s">
        <v>3529</v>
      </c>
      <c r="C1146" s="14" t="str">
        <f t="shared" si="51"/>
        <v>Ms.</v>
      </c>
      <c r="D1146" s="7" t="str">
        <f t="shared" si="52"/>
        <v>Nicole</v>
      </c>
      <c r="E1146" s="7" t="str">
        <f t="shared" si="53"/>
        <v>Valentine</v>
      </c>
    </row>
    <row r="1147" spans="1:5" ht="15.75" x14ac:dyDescent="0.25">
      <c r="A1147" s="1" t="s">
        <v>1225</v>
      </c>
      <c r="B1147" s="1" t="s">
        <v>3530</v>
      </c>
      <c r="C1147" s="14" t="str">
        <f t="shared" si="51"/>
        <v>Mr.</v>
      </c>
      <c r="D1147" s="7" t="str">
        <f t="shared" si="52"/>
        <v>Toshiyuki</v>
      </c>
      <c r="E1147" s="7" t="str">
        <f t="shared" si="53"/>
        <v>Mohara</v>
      </c>
    </row>
    <row r="1148" spans="1:5" ht="15.75" x14ac:dyDescent="0.25">
      <c r="A1148" s="1" t="s">
        <v>1224</v>
      </c>
      <c r="B1148" s="1" t="s">
        <v>3531</v>
      </c>
      <c r="C1148" s="14" t="str">
        <f t="shared" si="51"/>
        <v>Mr.</v>
      </c>
      <c r="D1148" s="7" t="str">
        <f t="shared" si="52"/>
        <v>Tom L.</v>
      </c>
      <c r="E1148" s="7" t="str">
        <f t="shared" si="53"/>
        <v>Fairbrother</v>
      </c>
    </row>
    <row r="1149" spans="1:5" ht="15.75" x14ac:dyDescent="0.25">
      <c r="A1149" s="1" t="s">
        <v>1223</v>
      </c>
      <c r="B1149" s="1" t="s">
        <v>3532</v>
      </c>
      <c r="C1149" s="14" t="str">
        <f t="shared" si="51"/>
        <v>Mr.</v>
      </c>
      <c r="D1149" s="7" t="str">
        <f t="shared" si="52"/>
        <v>Brian</v>
      </c>
      <c r="E1149" s="7" t="str">
        <f t="shared" si="53"/>
        <v>Fagan</v>
      </c>
    </row>
    <row r="1150" spans="1:5" ht="15.75" x14ac:dyDescent="0.25">
      <c r="A1150" s="1" t="s">
        <v>1222</v>
      </c>
      <c r="B1150" s="1" t="s">
        <v>3533</v>
      </c>
      <c r="C1150" s="14" t="str">
        <f t="shared" si="51"/>
        <v>Mr.</v>
      </c>
      <c r="D1150" s="7" t="str">
        <f t="shared" si="52"/>
        <v>Matthew</v>
      </c>
      <c r="E1150" s="7" t="str">
        <f t="shared" si="53"/>
        <v>Toth</v>
      </c>
    </row>
    <row r="1151" spans="1:5" ht="15.75" x14ac:dyDescent="0.25">
      <c r="A1151" s="1" t="s">
        <v>1221</v>
      </c>
      <c r="B1151" s="1" t="s">
        <v>3534</v>
      </c>
      <c r="C1151" s="14" t="str">
        <f t="shared" si="51"/>
        <v>Ms.</v>
      </c>
      <c r="D1151" s="7" t="str">
        <f t="shared" si="52"/>
        <v>Julee</v>
      </c>
      <c r="E1151" s="7" t="str">
        <f t="shared" si="53"/>
        <v>Guinn</v>
      </c>
    </row>
    <row r="1152" spans="1:5" ht="15.75" x14ac:dyDescent="0.25">
      <c r="A1152" s="1" t="s">
        <v>1220</v>
      </c>
      <c r="B1152" s="1" t="s">
        <v>3535</v>
      </c>
      <c r="C1152" s="14" t="str">
        <f t="shared" si="51"/>
        <v>Mr.</v>
      </c>
      <c r="D1152" s="7" t="str">
        <f t="shared" si="52"/>
        <v>Christopher M.</v>
      </c>
      <c r="E1152" s="7" t="str">
        <f t="shared" si="53"/>
        <v>Rogers</v>
      </c>
    </row>
    <row r="1153" spans="1:5" ht="15.75" x14ac:dyDescent="0.25">
      <c r="A1153" s="1" t="s">
        <v>1219</v>
      </c>
      <c r="B1153" s="1" t="s">
        <v>3536</v>
      </c>
      <c r="C1153" s="14" t="str">
        <f t="shared" si="51"/>
        <v>Mr.</v>
      </c>
      <c r="D1153" s="7" t="str">
        <f t="shared" si="52"/>
        <v>Ciaran</v>
      </c>
      <c r="E1153" s="7" t="str">
        <f t="shared" si="53"/>
        <v>Diviney</v>
      </c>
    </row>
    <row r="1154" spans="1:5" ht="15.75" x14ac:dyDescent="0.25">
      <c r="A1154" s="1" t="s">
        <v>1218</v>
      </c>
      <c r="B1154" s="1" t="s">
        <v>3537</v>
      </c>
      <c r="C1154" s="14" t="str">
        <f t="shared" si="51"/>
        <v>Ms.</v>
      </c>
      <c r="D1154" s="7" t="str">
        <f t="shared" si="52"/>
        <v>Kara</v>
      </c>
      <c r="E1154" s="7" t="str">
        <f t="shared" si="53"/>
        <v>Marlatt</v>
      </c>
    </row>
    <row r="1155" spans="1:5" ht="15.75" x14ac:dyDescent="0.25">
      <c r="A1155" s="1" t="s">
        <v>1217</v>
      </c>
      <c r="B1155" s="1" t="s">
        <v>3538</v>
      </c>
      <c r="C1155" s="14" t="str">
        <f t="shared" ref="C1155:C1218" si="54">LEFT(TRIM(MID(B1155, FIND(",", B1155)+1, 100)), FIND(" ", TRIM(MID(B1155, FIND(",", B1155)+1, 100)))-1)</f>
        <v>Ms.</v>
      </c>
      <c r="D1155" s="7" t="str">
        <f t="shared" ref="D1155:D1218" si="55">TRIM(RIGHT(TRIM(MID(B1155, FIND(",", B1155)+1, 99)),
     LEN(TRIM(MID(B1155, FIND(",", B1155)+1, 99))) -
     FIND(" ", TRIM(MID(B1155, FIND(",", B1155)+1, 99)))))</f>
        <v>Makie</v>
      </c>
      <c r="E1155" s="7" t="str">
        <f t="shared" ref="E1155:E1218" si="56">LEFT(TRIM(B1155), FIND(", ", TRIM(B1155) &amp; " ") - 1)</f>
        <v>Ohler</v>
      </c>
    </row>
    <row r="1156" spans="1:5" ht="15.75" x14ac:dyDescent="0.25">
      <c r="A1156" s="1" t="s">
        <v>1216</v>
      </c>
      <c r="B1156" s="1" t="s">
        <v>3539</v>
      </c>
      <c r="C1156" s="14" t="str">
        <f t="shared" si="54"/>
        <v>Ms.</v>
      </c>
      <c r="D1156" s="7" t="str">
        <f t="shared" si="55"/>
        <v>Emily E</v>
      </c>
      <c r="E1156" s="7" t="str">
        <f t="shared" si="56"/>
        <v>Mossler</v>
      </c>
    </row>
    <row r="1157" spans="1:5" ht="15.75" x14ac:dyDescent="0.25">
      <c r="A1157" s="1" t="s">
        <v>1215</v>
      </c>
      <c r="B1157" s="1" t="s">
        <v>3540</v>
      </c>
      <c r="C1157" s="14" t="str">
        <f t="shared" si="54"/>
        <v>Mr.</v>
      </c>
      <c r="D1157" s="7" t="str">
        <f t="shared" si="55"/>
        <v>Cary</v>
      </c>
      <c r="E1157" s="7" t="str">
        <f t="shared" si="56"/>
        <v>Segall</v>
      </c>
    </row>
    <row r="1158" spans="1:5" ht="15.75" x14ac:dyDescent="0.25">
      <c r="A1158" s="1" t="s">
        <v>1214</v>
      </c>
      <c r="B1158" s="1" t="s">
        <v>3541</v>
      </c>
      <c r="C1158" s="14" t="str">
        <f t="shared" si="54"/>
        <v>Mr.</v>
      </c>
      <c r="D1158" s="7" t="str">
        <f t="shared" si="55"/>
        <v>Steven</v>
      </c>
      <c r="E1158" s="7" t="str">
        <f t="shared" si="56"/>
        <v>Sprieser</v>
      </c>
    </row>
    <row r="1159" spans="1:5" ht="15.75" x14ac:dyDescent="0.25">
      <c r="A1159" s="1" t="s">
        <v>1213</v>
      </c>
      <c r="B1159" s="1" t="s">
        <v>3542</v>
      </c>
      <c r="C1159" s="14" t="str">
        <f t="shared" si="54"/>
        <v>Mr.</v>
      </c>
      <c r="D1159" s="7" t="str">
        <f t="shared" si="55"/>
        <v>Jose Antonio Sr.</v>
      </c>
      <c r="E1159" s="7" t="str">
        <f t="shared" si="56"/>
        <v>Blanco</v>
      </c>
    </row>
    <row r="1160" spans="1:5" ht="15.75" x14ac:dyDescent="0.25">
      <c r="A1160" s="1" t="s">
        <v>1212</v>
      </c>
      <c r="B1160" s="1" t="s">
        <v>3543</v>
      </c>
      <c r="C1160" s="14" t="str">
        <f t="shared" si="54"/>
        <v>Ms.</v>
      </c>
      <c r="D1160" s="7" t="str">
        <f t="shared" si="55"/>
        <v>Tatiana</v>
      </c>
      <c r="E1160" s="7" t="str">
        <f t="shared" si="56"/>
        <v>Sheptock</v>
      </c>
    </row>
    <row r="1161" spans="1:5" ht="15.75" x14ac:dyDescent="0.25">
      <c r="A1161" s="1" t="s">
        <v>1211</v>
      </c>
      <c r="B1161" s="1" t="s">
        <v>3544</v>
      </c>
      <c r="C1161" s="14" t="str">
        <f t="shared" si="54"/>
        <v>Mr.</v>
      </c>
      <c r="D1161" s="7" t="str">
        <f t="shared" si="55"/>
        <v>Dan T.</v>
      </c>
      <c r="E1161" s="7" t="str">
        <f t="shared" si="56"/>
        <v>Chruniak</v>
      </c>
    </row>
    <row r="1162" spans="1:5" ht="15.75" x14ac:dyDescent="0.25">
      <c r="A1162" s="1" t="s">
        <v>1210</v>
      </c>
      <c r="B1162" s="1" t="s">
        <v>3545</v>
      </c>
      <c r="C1162" s="14" t="str">
        <f t="shared" si="54"/>
        <v>Ms.</v>
      </c>
      <c r="D1162" s="7" t="str">
        <f t="shared" si="55"/>
        <v>Liisa A.</v>
      </c>
      <c r="E1162" s="7" t="str">
        <f t="shared" si="56"/>
        <v>Miller</v>
      </c>
    </row>
    <row r="1163" spans="1:5" ht="15.75" x14ac:dyDescent="0.25">
      <c r="A1163" s="1" t="s">
        <v>1209</v>
      </c>
      <c r="B1163" s="1" t="s">
        <v>3546</v>
      </c>
      <c r="C1163" s="14" t="str">
        <f t="shared" si="54"/>
        <v>Ms.</v>
      </c>
      <c r="D1163" s="7" t="str">
        <f t="shared" si="55"/>
        <v>Kathryn E.</v>
      </c>
      <c r="E1163" s="7" t="str">
        <f t="shared" si="56"/>
        <v>Theis</v>
      </c>
    </row>
    <row r="1164" spans="1:5" ht="15.75" x14ac:dyDescent="0.25">
      <c r="A1164" s="1" t="s">
        <v>1208</v>
      </c>
      <c r="B1164" s="1" t="s">
        <v>3547</v>
      </c>
      <c r="C1164" s="14" t="str">
        <f t="shared" si="54"/>
        <v>Mr.</v>
      </c>
      <c r="D1164" s="7" t="str">
        <f t="shared" si="55"/>
        <v>Maxwell</v>
      </c>
      <c r="E1164" s="7" t="str">
        <f t="shared" si="56"/>
        <v>Sadler</v>
      </c>
    </row>
    <row r="1165" spans="1:5" ht="15.75" x14ac:dyDescent="0.25">
      <c r="A1165" s="1" t="s">
        <v>1207</v>
      </c>
      <c r="B1165" s="1" t="s">
        <v>3548</v>
      </c>
      <c r="C1165" s="14" t="str">
        <f t="shared" si="54"/>
        <v>Ms.</v>
      </c>
      <c r="D1165" s="7" t="str">
        <f t="shared" si="55"/>
        <v>Pascale</v>
      </c>
      <c r="E1165" s="7" t="str">
        <f t="shared" si="56"/>
        <v>Auger</v>
      </c>
    </row>
    <row r="1166" spans="1:5" ht="15.75" x14ac:dyDescent="0.25">
      <c r="A1166" s="1" t="s">
        <v>1206</v>
      </c>
      <c r="B1166" s="1" t="s">
        <v>3549</v>
      </c>
      <c r="C1166" s="14" t="str">
        <f t="shared" si="54"/>
        <v>Ms.</v>
      </c>
      <c r="D1166" s="7" t="str">
        <f t="shared" si="55"/>
        <v>Becca</v>
      </c>
      <c r="E1166" s="7" t="str">
        <f t="shared" si="56"/>
        <v>Steadman</v>
      </c>
    </row>
    <row r="1167" spans="1:5" ht="15.75" x14ac:dyDescent="0.25">
      <c r="A1167" s="1" t="s">
        <v>1205</v>
      </c>
      <c r="B1167" s="1" t="s">
        <v>3550</v>
      </c>
      <c r="C1167" s="14" t="str">
        <f t="shared" si="54"/>
        <v>Ms.</v>
      </c>
      <c r="D1167" s="7" t="str">
        <f t="shared" si="55"/>
        <v>Grace</v>
      </c>
      <c r="E1167" s="7" t="str">
        <f t="shared" si="56"/>
        <v>McCarron</v>
      </c>
    </row>
    <row r="1168" spans="1:5" ht="15.75" x14ac:dyDescent="0.25">
      <c r="A1168" s="1" t="s">
        <v>1204</v>
      </c>
      <c r="B1168" s="1" t="s">
        <v>3551</v>
      </c>
      <c r="C1168" s="14" t="str">
        <f t="shared" si="54"/>
        <v>Ms.</v>
      </c>
      <c r="D1168" s="7" t="str">
        <f t="shared" si="55"/>
        <v>Samantha</v>
      </c>
      <c r="E1168" s="7" t="str">
        <f t="shared" si="56"/>
        <v>Roecker</v>
      </c>
    </row>
    <row r="1169" spans="1:5" ht="15.75" x14ac:dyDescent="0.25">
      <c r="A1169" s="1" t="s">
        <v>1203</v>
      </c>
      <c r="B1169" s="1" t="s">
        <v>3552</v>
      </c>
      <c r="C1169" s="14" t="str">
        <f t="shared" si="54"/>
        <v>Mrs.</v>
      </c>
      <c r="D1169" s="7" t="str">
        <f t="shared" si="55"/>
        <v>Nicole R.</v>
      </c>
      <c r="E1169" s="7" t="str">
        <f t="shared" si="56"/>
        <v>Giumarra</v>
      </c>
    </row>
    <row r="1170" spans="1:5" ht="15.75" x14ac:dyDescent="0.25">
      <c r="A1170" s="1" t="s">
        <v>1202</v>
      </c>
      <c r="B1170" s="1" t="s">
        <v>3553</v>
      </c>
      <c r="C1170" s="14" t="str">
        <f t="shared" si="54"/>
        <v>Mr.</v>
      </c>
      <c r="D1170" s="7" t="str">
        <f t="shared" si="55"/>
        <v>David W</v>
      </c>
      <c r="E1170" s="7" t="str">
        <f t="shared" si="56"/>
        <v>Peters</v>
      </c>
    </row>
    <row r="1171" spans="1:5" ht="15.75" x14ac:dyDescent="0.25">
      <c r="A1171" s="1" t="s">
        <v>1201</v>
      </c>
      <c r="B1171" s="1" t="s">
        <v>3554</v>
      </c>
      <c r="C1171" s="14" t="str">
        <f t="shared" si="54"/>
        <v>Mr.</v>
      </c>
      <c r="D1171" s="7" t="str">
        <f t="shared" si="55"/>
        <v>Grant</v>
      </c>
      <c r="E1171" s="7" t="str">
        <f t="shared" si="56"/>
        <v>Bower</v>
      </c>
    </row>
    <row r="1172" spans="1:5" ht="15.75" x14ac:dyDescent="0.25">
      <c r="A1172" s="1" t="s">
        <v>1200</v>
      </c>
      <c r="B1172" s="1" t="s">
        <v>3555</v>
      </c>
      <c r="C1172" s="14" t="str">
        <f t="shared" si="54"/>
        <v>Mrs.</v>
      </c>
      <c r="D1172" s="7" t="str">
        <f t="shared" si="55"/>
        <v>Sophia</v>
      </c>
      <c r="E1172" s="7" t="str">
        <f t="shared" si="56"/>
        <v>Chen</v>
      </c>
    </row>
    <row r="1173" spans="1:5" ht="15.75" x14ac:dyDescent="0.25">
      <c r="A1173" s="1" t="s">
        <v>1199</v>
      </c>
      <c r="B1173" s="1" t="s">
        <v>3556</v>
      </c>
      <c r="C1173" s="14" t="str">
        <f t="shared" si="54"/>
        <v>Ms.</v>
      </c>
      <c r="D1173" s="7" t="str">
        <f t="shared" si="55"/>
        <v>Christina</v>
      </c>
      <c r="E1173" s="7" t="str">
        <f t="shared" si="56"/>
        <v>Capriccioso</v>
      </c>
    </row>
    <row r="1174" spans="1:5" ht="15.75" x14ac:dyDescent="0.25">
      <c r="A1174" s="1" t="s">
        <v>1198</v>
      </c>
      <c r="B1174" s="1" t="s">
        <v>3557</v>
      </c>
      <c r="C1174" s="14" t="str">
        <f t="shared" si="54"/>
        <v>Mr.</v>
      </c>
      <c r="D1174" s="7" t="str">
        <f t="shared" si="55"/>
        <v>Sam L.</v>
      </c>
      <c r="E1174" s="7" t="str">
        <f t="shared" si="56"/>
        <v>Starbuck</v>
      </c>
    </row>
    <row r="1175" spans="1:5" ht="15.75" x14ac:dyDescent="0.25">
      <c r="A1175" s="1" t="s">
        <v>1197</v>
      </c>
      <c r="B1175" s="1" t="s">
        <v>3558</v>
      </c>
      <c r="C1175" s="14" t="str">
        <f t="shared" si="54"/>
        <v>Mrs.</v>
      </c>
      <c r="D1175" s="7" t="str">
        <f t="shared" si="55"/>
        <v>Haley R.</v>
      </c>
      <c r="E1175" s="7" t="str">
        <f t="shared" si="56"/>
        <v>McMahon</v>
      </c>
    </row>
    <row r="1176" spans="1:5" ht="15.75" x14ac:dyDescent="0.25">
      <c r="A1176" s="1" t="s">
        <v>1196</v>
      </c>
      <c r="B1176" s="1" t="s">
        <v>3559</v>
      </c>
      <c r="C1176" s="14" t="str">
        <f t="shared" si="54"/>
        <v>Mr.</v>
      </c>
      <c r="D1176" s="7" t="str">
        <f t="shared" si="55"/>
        <v>Ethan</v>
      </c>
      <c r="E1176" s="7" t="str">
        <f t="shared" si="56"/>
        <v>Rissell</v>
      </c>
    </row>
    <row r="1177" spans="1:5" ht="15.75" x14ac:dyDescent="0.25">
      <c r="A1177" s="1" t="s">
        <v>1195</v>
      </c>
      <c r="B1177" s="1" t="s">
        <v>3560</v>
      </c>
      <c r="C1177" s="14" t="str">
        <f t="shared" si="54"/>
        <v>Mr.</v>
      </c>
      <c r="D1177" s="7" t="str">
        <f t="shared" si="55"/>
        <v>Andrew W</v>
      </c>
      <c r="E1177" s="7" t="str">
        <f t="shared" si="56"/>
        <v>Kromroy</v>
      </c>
    </row>
    <row r="1178" spans="1:5" ht="15.75" x14ac:dyDescent="0.25">
      <c r="A1178" s="1" t="s">
        <v>1194</v>
      </c>
      <c r="B1178" s="1" t="s">
        <v>3561</v>
      </c>
      <c r="C1178" s="14" t="str">
        <f t="shared" si="54"/>
        <v>Mr.</v>
      </c>
      <c r="D1178" s="7" t="str">
        <f t="shared" si="55"/>
        <v>Mark G</v>
      </c>
      <c r="E1178" s="7" t="str">
        <f t="shared" si="56"/>
        <v>Manfredi</v>
      </c>
    </row>
    <row r="1179" spans="1:5" ht="15.75" x14ac:dyDescent="0.25">
      <c r="A1179" s="1" t="s">
        <v>1193</v>
      </c>
      <c r="B1179" s="1" t="s">
        <v>3562</v>
      </c>
      <c r="C1179" s="14" t="str">
        <f t="shared" si="54"/>
        <v>Ms.</v>
      </c>
      <c r="D1179" s="7" t="str">
        <f t="shared" si="55"/>
        <v>Kasey E.</v>
      </c>
      <c r="E1179" s="7" t="str">
        <f t="shared" si="56"/>
        <v>Manwaring</v>
      </c>
    </row>
    <row r="1180" spans="1:5" ht="15.75" x14ac:dyDescent="0.25">
      <c r="A1180" s="1" t="s">
        <v>1192</v>
      </c>
      <c r="B1180" s="1" t="s">
        <v>3563</v>
      </c>
      <c r="C1180" s="14" t="str">
        <f t="shared" si="54"/>
        <v>Mr.</v>
      </c>
      <c r="D1180" s="7" t="str">
        <f t="shared" si="55"/>
        <v>Jeff</v>
      </c>
      <c r="E1180" s="7" t="str">
        <f t="shared" si="56"/>
        <v>Tomaszewski</v>
      </c>
    </row>
    <row r="1181" spans="1:5" ht="15.75" x14ac:dyDescent="0.25">
      <c r="A1181" s="1" t="s">
        <v>1191</v>
      </c>
      <c r="B1181" s="1" t="s">
        <v>3564</v>
      </c>
      <c r="C1181" s="14" t="str">
        <f t="shared" si="54"/>
        <v>Ms.</v>
      </c>
      <c r="D1181" s="7" t="str">
        <f t="shared" si="55"/>
        <v>Amy</v>
      </c>
      <c r="E1181" s="7" t="str">
        <f t="shared" si="56"/>
        <v>Gannon</v>
      </c>
    </row>
    <row r="1182" spans="1:5" ht="15.75" x14ac:dyDescent="0.25">
      <c r="A1182" s="1" t="s">
        <v>1190</v>
      </c>
      <c r="B1182" s="1" t="s">
        <v>3565</v>
      </c>
      <c r="C1182" s="14" t="str">
        <f t="shared" si="54"/>
        <v>Mr.</v>
      </c>
      <c r="D1182" s="7" t="str">
        <f t="shared" si="55"/>
        <v>Adam</v>
      </c>
      <c r="E1182" s="7" t="str">
        <f t="shared" si="56"/>
        <v>Frye</v>
      </c>
    </row>
    <row r="1183" spans="1:5" ht="15.75" x14ac:dyDescent="0.25">
      <c r="A1183" s="1" t="s">
        <v>1189</v>
      </c>
      <c r="B1183" s="1" t="s">
        <v>3566</v>
      </c>
      <c r="C1183" s="14" t="str">
        <f t="shared" si="54"/>
        <v>Ms.</v>
      </c>
      <c r="D1183" s="7" t="str">
        <f t="shared" si="55"/>
        <v>Kristin M</v>
      </c>
      <c r="E1183" s="7" t="str">
        <f t="shared" si="56"/>
        <v>Jenkins</v>
      </c>
    </row>
    <row r="1184" spans="1:5" ht="15.75" x14ac:dyDescent="0.25">
      <c r="A1184" s="1" t="s">
        <v>1188</v>
      </c>
      <c r="B1184" s="1" t="s">
        <v>3567</v>
      </c>
      <c r="C1184" s="14" t="str">
        <f t="shared" si="54"/>
        <v>Ms.</v>
      </c>
      <c r="D1184" s="7" t="str">
        <f t="shared" si="55"/>
        <v>Mary-Lynn B.</v>
      </c>
      <c r="E1184" s="7" t="str">
        <f t="shared" si="56"/>
        <v>Currier</v>
      </c>
    </row>
    <row r="1185" spans="1:5" ht="15.75" x14ac:dyDescent="0.25">
      <c r="A1185" s="1" t="s">
        <v>1187</v>
      </c>
      <c r="B1185" s="1" t="s">
        <v>3568</v>
      </c>
      <c r="C1185" s="14" t="str">
        <f t="shared" si="54"/>
        <v>Mrs.</v>
      </c>
      <c r="D1185" s="7" t="str">
        <f t="shared" si="55"/>
        <v>Jamie A</v>
      </c>
      <c r="E1185" s="7" t="str">
        <f t="shared" si="56"/>
        <v>Whittendale</v>
      </c>
    </row>
    <row r="1186" spans="1:5" ht="15.75" x14ac:dyDescent="0.25">
      <c r="A1186" s="1" t="s">
        <v>1186</v>
      </c>
      <c r="B1186" s="1" t="s">
        <v>3569</v>
      </c>
      <c r="C1186" s="14" t="str">
        <f t="shared" si="54"/>
        <v>Mr.</v>
      </c>
      <c r="D1186" s="7" t="str">
        <f t="shared" si="55"/>
        <v>Jeffrey A.</v>
      </c>
      <c r="E1186" s="7" t="str">
        <f t="shared" si="56"/>
        <v>Rixe</v>
      </c>
    </row>
    <row r="1187" spans="1:5" ht="15.75" x14ac:dyDescent="0.25">
      <c r="A1187" s="1" t="s">
        <v>1185</v>
      </c>
      <c r="B1187" s="1" t="s">
        <v>3570</v>
      </c>
      <c r="C1187" s="14" t="str">
        <f t="shared" si="54"/>
        <v>Ms.</v>
      </c>
      <c r="D1187" s="7" t="str">
        <f t="shared" si="55"/>
        <v>Nicole</v>
      </c>
      <c r="E1187" s="7" t="str">
        <f t="shared" si="56"/>
        <v>Ballon-Landa</v>
      </c>
    </row>
    <row r="1188" spans="1:5" ht="15.75" x14ac:dyDescent="0.25">
      <c r="A1188" s="1" t="s">
        <v>1184</v>
      </c>
      <c r="B1188" s="1" t="s">
        <v>3571</v>
      </c>
      <c r="C1188" s="14" t="str">
        <f t="shared" si="54"/>
        <v>Ms.</v>
      </c>
      <c r="D1188" s="7" t="str">
        <f t="shared" si="55"/>
        <v>Audrey</v>
      </c>
      <c r="E1188" s="7" t="str">
        <f t="shared" si="56"/>
        <v>Zaferos</v>
      </c>
    </row>
    <row r="1189" spans="1:5" ht="15.75" x14ac:dyDescent="0.25">
      <c r="A1189" s="1" t="s">
        <v>1183</v>
      </c>
      <c r="B1189" s="1" t="s">
        <v>3572</v>
      </c>
      <c r="C1189" s="14" t="str">
        <f t="shared" si="54"/>
        <v>Mr.</v>
      </c>
      <c r="D1189" s="7" t="str">
        <f t="shared" si="55"/>
        <v>Jacob</v>
      </c>
      <c r="E1189" s="7" t="str">
        <f t="shared" si="56"/>
        <v>Jackson</v>
      </c>
    </row>
    <row r="1190" spans="1:5" ht="15.75" x14ac:dyDescent="0.25">
      <c r="A1190" s="1" t="s">
        <v>1182</v>
      </c>
      <c r="B1190" s="1" t="s">
        <v>3573</v>
      </c>
      <c r="C1190" s="14" t="str">
        <f t="shared" si="54"/>
        <v>Mr.</v>
      </c>
      <c r="D1190" s="7" t="str">
        <f t="shared" si="55"/>
        <v>Daniel S</v>
      </c>
      <c r="E1190" s="7" t="str">
        <f t="shared" si="56"/>
        <v>Evans Marke</v>
      </c>
    </row>
    <row r="1191" spans="1:5" ht="15.75" x14ac:dyDescent="0.25">
      <c r="A1191" s="1" t="s">
        <v>1181</v>
      </c>
      <c r="B1191" s="1" t="s">
        <v>3574</v>
      </c>
      <c r="C1191" s="14" t="str">
        <f t="shared" si="54"/>
        <v>Mr.</v>
      </c>
      <c r="D1191" s="7" t="str">
        <f t="shared" si="55"/>
        <v>Marc C.</v>
      </c>
      <c r="E1191" s="7" t="str">
        <f t="shared" si="56"/>
        <v>Samland</v>
      </c>
    </row>
    <row r="1192" spans="1:5" ht="15.75" x14ac:dyDescent="0.25">
      <c r="A1192" s="1" t="s">
        <v>1180</v>
      </c>
      <c r="B1192" s="1" t="s">
        <v>3575</v>
      </c>
      <c r="C1192" s="14" t="str">
        <f t="shared" si="54"/>
        <v>Mr.</v>
      </c>
      <c r="D1192" s="7" t="str">
        <f t="shared" si="55"/>
        <v>Mark S</v>
      </c>
      <c r="E1192" s="7" t="str">
        <f t="shared" si="56"/>
        <v>Shapiro</v>
      </c>
    </row>
    <row r="1193" spans="1:5" ht="15.75" x14ac:dyDescent="0.25">
      <c r="A1193" s="1" t="s">
        <v>1179</v>
      </c>
      <c r="B1193" s="1" t="s">
        <v>3576</v>
      </c>
      <c r="C1193" s="14" t="str">
        <f t="shared" si="54"/>
        <v>Mr.</v>
      </c>
      <c r="D1193" s="7" t="str">
        <f t="shared" si="55"/>
        <v>Dan</v>
      </c>
      <c r="E1193" s="7" t="str">
        <f t="shared" si="56"/>
        <v>Snitzer</v>
      </c>
    </row>
    <row r="1194" spans="1:5" ht="15.75" x14ac:dyDescent="0.25">
      <c r="A1194" s="1" t="s">
        <v>1178</v>
      </c>
      <c r="B1194" s="1" t="s">
        <v>3577</v>
      </c>
      <c r="C1194" s="14" t="str">
        <f t="shared" si="54"/>
        <v>Ms.</v>
      </c>
      <c r="D1194" s="7" t="str">
        <f t="shared" si="55"/>
        <v>Gabriela</v>
      </c>
      <c r="E1194" s="7" t="str">
        <f t="shared" si="56"/>
        <v>Herra Arroyo</v>
      </c>
    </row>
    <row r="1195" spans="1:5" ht="15.75" x14ac:dyDescent="0.25">
      <c r="A1195" s="1" t="s">
        <v>1177</v>
      </c>
      <c r="B1195" s="1" t="s">
        <v>3578</v>
      </c>
      <c r="C1195" s="14" t="str">
        <f t="shared" si="54"/>
        <v>Ms.</v>
      </c>
      <c r="D1195" s="7" t="str">
        <f t="shared" si="55"/>
        <v>Amanda</v>
      </c>
      <c r="E1195" s="7" t="str">
        <f t="shared" si="56"/>
        <v>Watters</v>
      </c>
    </row>
    <row r="1196" spans="1:5" ht="15.75" x14ac:dyDescent="0.25">
      <c r="A1196" s="1" t="s">
        <v>1176</v>
      </c>
      <c r="B1196" s="1" t="s">
        <v>3579</v>
      </c>
      <c r="C1196" s="14" t="str">
        <f t="shared" si="54"/>
        <v>Ms.</v>
      </c>
      <c r="D1196" s="7" t="str">
        <f t="shared" si="55"/>
        <v>Dara</v>
      </c>
      <c r="E1196" s="7" t="str">
        <f t="shared" si="56"/>
        <v>Steele-Belkin</v>
      </c>
    </row>
    <row r="1197" spans="1:5" ht="15.75" x14ac:dyDescent="0.25">
      <c r="A1197" s="1" t="s">
        <v>1175</v>
      </c>
      <c r="B1197" s="1" t="s">
        <v>3580</v>
      </c>
      <c r="C1197" s="14" t="str">
        <f t="shared" si="54"/>
        <v>Ms.</v>
      </c>
      <c r="D1197" s="7" t="str">
        <f t="shared" si="55"/>
        <v>Rachelle R</v>
      </c>
      <c r="E1197" s="7" t="str">
        <f t="shared" si="56"/>
        <v>Christensen</v>
      </c>
    </row>
    <row r="1198" spans="1:5" ht="15.75" x14ac:dyDescent="0.25">
      <c r="A1198" s="1" t="s">
        <v>1174</v>
      </c>
      <c r="B1198" s="1" t="s">
        <v>3581</v>
      </c>
      <c r="C1198" s="14" t="str">
        <f t="shared" si="54"/>
        <v>Ms.</v>
      </c>
      <c r="D1198" s="7" t="str">
        <f t="shared" si="55"/>
        <v>Brenda J</v>
      </c>
      <c r="E1198" s="7" t="str">
        <f t="shared" si="56"/>
        <v>Hodge</v>
      </c>
    </row>
    <row r="1199" spans="1:5" ht="15.75" x14ac:dyDescent="0.25">
      <c r="A1199" s="1" t="s">
        <v>1173</v>
      </c>
      <c r="B1199" s="1" t="s">
        <v>3582</v>
      </c>
      <c r="C1199" s="14" t="str">
        <f t="shared" si="54"/>
        <v>Mr.</v>
      </c>
      <c r="D1199" s="7" t="str">
        <f t="shared" si="55"/>
        <v>Tim</v>
      </c>
      <c r="E1199" s="7" t="str">
        <f t="shared" si="56"/>
        <v>Rusterholz</v>
      </c>
    </row>
    <row r="1200" spans="1:5" ht="15.75" x14ac:dyDescent="0.25">
      <c r="A1200" s="1" t="s">
        <v>1172</v>
      </c>
      <c r="B1200" s="1" t="s">
        <v>3583</v>
      </c>
      <c r="C1200" s="14" t="str">
        <f t="shared" si="54"/>
        <v>Mr.</v>
      </c>
      <c r="D1200" s="7" t="str">
        <f t="shared" si="55"/>
        <v>Sylvain</v>
      </c>
      <c r="E1200" s="7" t="str">
        <f t="shared" si="56"/>
        <v>Lafrance</v>
      </c>
    </row>
    <row r="1201" spans="1:5" ht="15.75" x14ac:dyDescent="0.25">
      <c r="A1201" s="1" t="s">
        <v>1171</v>
      </c>
      <c r="B1201" s="1" t="s">
        <v>3584</v>
      </c>
      <c r="C1201" s="14" t="str">
        <f t="shared" si="54"/>
        <v>Mrs.</v>
      </c>
      <c r="D1201" s="7" t="str">
        <f t="shared" si="55"/>
        <v>Lisa M</v>
      </c>
      <c r="E1201" s="7" t="str">
        <f t="shared" si="56"/>
        <v>Hallis</v>
      </c>
    </row>
    <row r="1202" spans="1:5" ht="15.75" x14ac:dyDescent="0.25">
      <c r="A1202" s="1" t="s">
        <v>1170</v>
      </c>
      <c r="B1202" s="1" t="s">
        <v>3585</v>
      </c>
      <c r="C1202" s="14" t="str">
        <f t="shared" si="54"/>
        <v>Mr.</v>
      </c>
      <c r="D1202" s="7" t="str">
        <f t="shared" si="55"/>
        <v>Ryan</v>
      </c>
      <c r="E1202" s="7" t="str">
        <f t="shared" si="56"/>
        <v>Marshall</v>
      </c>
    </row>
    <row r="1203" spans="1:5" ht="15.75" x14ac:dyDescent="0.25">
      <c r="A1203" s="1" t="s">
        <v>1169</v>
      </c>
      <c r="B1203" s="1" t="s">
        <v>3586</v>
      </c>
      <c r="C1203" s="14" t="str">
        <f t="shared" si="54"/>
        <v>Mrs.</v>
      </c>
      <c r="D1203" s="7" t="str">
        <f t="shared" si="55"/>
        <v>Kaitlin M</v>
      </c>
      <c r="E1203" s="7" t="str">
        <f t="shared" si="56"/>
        <v>Salowitz</v>
      </c>
    </row>
    <row r="1204" spans="1:5" ht="15.75" x14ac:dyDescent="0.25">
      <c r="A1204" s="1" t="s">
        <v>1168</v>
      </c>
      <c r="B1204" s="1" t="s">
        <v>3587</v>
      </c>
      <c r="C1204" s="14" t="str">
        <f t="shared" si="54"/>
        <v>Mr.</v>
      </c>
      <c r="D1204" s="7" t="str">
        <f t="shared" si="55"/>
        <v>William R.</v>
      </c>
      <c r="E1204" s="7" t="str">
        <f t="shared" si="56"/>
        <v>Blake</v>
      </c>
    </row>
    <row r="1205" spans="1:5" ht="15.75" x14ac:dyDescent="0.25">
      <c r="A1205" s="1" t="s">
        <v>1167</v>
      </c>
      <c r="B1205" s="1" t="s">
        <v>3588</v>
      </c>
      <c r="C1205" s="14" t="str">
        <f t="shared" si="54"/>
        <v>Mr.</v>
      </c>
      <c r="D1205" s="7" t="str">
        <f t="shared" si="55"/>
        <v>Bruce</v>
      </c>
      <c r="E1205" s="7" t="str">
        <f t="shared" si="56"/>
        <v>Langerak</v>
      </c>
    </row>
    <row r="1206" spans="1:5" ht="15.75" x14ac:dyDescent="0.25">
      <c r="A1206" s="1" t="s">
        <v>1166</v>
      </c>
      <c r="B1206" s="1" t="s">
        <v>3589</v>
      </c>
      <c r="C1206" s="14" t="str">
        <f t="shared" si="54"/>
        <v>Mrs.</v>
      </c>
      <c r="D1206" s="7" t="str">
        <f t="shared" si="55"/>
        <v>Veronica</v>
      </c>
      <c r="E1206" s="7" t="str">
        <f t="shared" si="56"/>
        <v>Bonilla</v>
      </c>
    </row>
    <row r="1207" spans="1:5" ht="15.75" x14ac:dyDescent="0.25">
      <c r="A1207" s="1" t="s">
        <v>1165</v>
      </c>
      <c r="B1207" s="1" t="s">
        <v>3590</v>
      </c>
      <c r="C1207" s="14" t="str">
        <f t="shared" si="54"/>
        <v>Mr.</v>
      </c>
      <c r="D1207" s="7" t="str">
        <f t="shared" si="55"/>
        <v>Warren</v>
      </c>
      <c r="E1207" s="7" t="str">
        <f t="shared" si="56"/>
        <v>Ciabattoni</v>
      </c>
    </row>
    <row r="1208" spans="1:5" ht="15.75" x14ac:dyDescent="0.25">
      <c r="A1208" s="1" t="s">
        <v>1164</v>
      </c>
      <c r="B1208" s="1" t="s">
        <v>3591</v>
      </c>
      <c r="C1208" s="14" t="str">
        <f t="shared" si="54"/>
        <v>Mrs.</v>
      </c>
      <c r="D1208" s="7" t="str">
        <f t="shared" si="55"/>
        <v>Daniela</v>
      </c>
      <c r="E1208" s="7" t="str">
        <f t="shared" si="56"/>
        <v>Escanero Palmer</v>
      </c>
    </row>
    <row r="1209" spans="1:5" ht="15.75" x14ac:dyDescent="0.25">
      <c r="A1209" s="1" t="s">
        <v>1163</v>
      </c>
      <c r="B1209" s="1" t="s">
        <v>3592</v>
      </c>
      <c r="C1209" s="14" t="str">
        <f t="shared" si="54"/>
        <v>Ms.</v>
      </c>
      <c r="D1209" s="7" t="str">
        <f t="shared" si="55"/>
        <v>Deirdre A</v>
      </c>
      <c r="E1209" s="7" t="str">
        <f t="shared" si="56"/>
        <v>Lowe</v>
      </c>
    </row>
    <row r="1210" spans="1:5" ht="15.75" x14ac:dyDescent="0.25">
      <c r="A1210" s="1" t="s">
        <v>1162</v>
      </c>
      <c r="B1210" s="1" t="s">
        <v>3593</v>
      </c>
      <c r="C1210" s="14" t="str">
        <f t="shared" si="54"/>
        <v>Mr.</v>
      </c>
      <c r="D1210" s="7" t="str">
        <f t="shared" si="55"/>
        <v>Mathias</v>
      </c>
      <c r="E1210" s="7" t="str">
        <f t="shared" si="56"/>
        <v>Osmark</v>
      </c>
    </row>
    <row r="1211" spans="1:5" ht="15.75" x14ac:dyDescent="0.25">
      <c r="A1211" s="1" t="s">
        <v>1161</v>
      </c>
      <c r="B1211" s="1" t="s">
        <v>3594</v>
      </c>
      <c r="C1211" s="14" t="str">
        <f t="shared" si="54"/>
        <v>Mr.</v>
      </c>
      <c r="D1211" s="7" t="str">
        <f t="shared" si="55"/>
        <v>Matthew</v>
      </c>
      <c r="E1211" s="7" t="str">
        <f t="shared" si="56"/>
        <v>Lawson</v>
      </c>
    </row>
    <row r="1212" spans="1:5" ht="15.75" x14ac:dyDescent="0.25">
      <c r="A1212" s="1" t="s">
        <v>1160</v>
      </c>
      <c r="B1212" s="1" t="s">
        <v>3595</v>
      </c>
      <c r="C1212" s="14" t="str">
        <f t="shared" si="54"/>
        <v>Mr.</v>
      </c>
      <c r="D1212" s="7" t="str">
        <f t="shared" si="55"/>
        <v>Kurt</v>
      </c>
      <c r="E1212" s="7" t="str">
        <f t="shared" si="56"/>
        <v>Warwick</v>
      </c>
    </row>
    <row r="1213" spans="1:5" ht="15.75" x14ac:dyDescent="0.25">
      <c r="A1213" s="1" t="s">
        <v>1159</v>
      </c>
      <c r="B1213" s="1" t="s">
        <v>3596</v>
      </c>
      <c r="C1213" s="14" t="str">
        <f t="shared" si="54"/>
        <v>Mr.</v>
      </c>
      <c r="D1213" s="7" t="str">
        <f t="shared" si="55"/>
        <v>Samuel</v>
      </c>
      <c r="E1213" s="7" t="str">
        <f t="shared" si="56"/>
        <v>Magnuson</v>
      </c>
    </row>
    <row r="1214" spans="1:5" ht="15.75" x14ac:dyDescent="0.25">
      <c r="A1214" s="1" t="s">
        <v>1158</v>
      </c>
      <c r="B1214" s="1" t="s">
        <v>3597</v>
      </c>
      <c r="C1214" s="14" t="str">
        <f t="shared" si="54"/>
        <v>Mrs.</v>
      </c>
      <c r="D1214" s="7" t="str">
        <f t="shared" si="55"/>
        <v>Emily</v>
      </c>
      <c r="E1214" s="7" t="str">
        <f t="shared" si="56"/>
        <v>Marsh</v>
      </c>
    </row>
    <row r="1215" spans="1:5" ht="15.75" x14ac:dyDescent="0.25">
      <c r="A1215" s="1" t="s">
        <v>1157</v>
      </c>
      <c r="B1215" s="1" t="s">
        <v>3598</v>
      </c>
      <c r="C1215" s="14" t="str">
        <f t="shared" si="54"/>
        <v>Ms.</v>
      </c>
      <c r="D1215" s="7" t="str">
        <f t="shared" si="55"/>
        <v>Tiffany</v>
      </c>
      <c r="E1215" s="7" t="str">
        <f t="shared" si="56"/>
        <v>Kari</v>
      </c>
    </row>
    <row r="1216" spans="1:5" ht="15.75" x14ac:dyDescent="0.25">
      <c r="A1216" s="1" t="s">
        <v>1156</v>
      </c>
      <c r="B1216" s="1" t="s">
        <v>3599</v>
      </c>
      <c r="C1216" s="14" t="str">
        <f t="shared" si="54"/>
        <v>Mr.</v>
      </c>
      <c r="D1216" s="7" t="str">
        <f t="shared" si="55"/>
        <v>Alex F</v>
      </c>
      <c r="E1216" s="7" t="str">
        <f t="shared" si="56"/>
        <v>Standiford</v>
      </c>
    </row>
    <row r="1217" spans="1:5" ht="15.75" x14ac:dyDescent="0.25">
      <c r="A1217" s="1" t="s">
        <v>1155</v>
      </c>
      <c r="B1217" s="1" t="s">
        <v>3600</v>
      </c>
      <c r="C1217" s="14" t="str">
        <f t="shared" si="54"/>
        <v>Ms.</v>
      </c>
      <c r="D1217" s="7" t="str">
        <f t="shared" si="55"/>
        <v>Alice</v>
      </c>
      <c r="E1217" s="7" t="str">
        <f t="shared" si="56"/>
        <v>Sherwin</v>
      </c>
    </row>
    <row r="1218" spans="1:5" ht="15.75" x14ac:dyDescent="0.25">
      <c r="A1218" s="1" t="s">
        <v>1154</v>
      </c>
      <c r="B1218" s="1" t="s">
        <v>3601</v>
      </c>
      <c r="C1218" s="14" t="str">
        <f t="shared" si="54"/>
        <v>Ms.</v>
      </c>
      <c r="D1218" s="7" t="str">
        <f t="shared" si="55"/>
        <v>Allison M.</v>
      </c>
      <c r="E1218" s="7" t="str">
        <f t="shared" si="56"/>
        <v>Parker</v>
      </c>
    </row>
    <row r="1219" spans="1:5" ht="15.75" x14ac:dyDescent="0.25">
      <c r="A1219" s="1" t="s">
        <v>1153</v>
      </c>
      <c r="B1219" s="1" t="s">
        <v>3602</v>
      </c>
      <c r="C1219" s="14" t="str">
        <f t="shared" ref="C1219:C1282" si="57">LEFT(TRIM(MID(B1219, FIND(",", B1219)+1, 100)), FIND(" ", TRIM(MID(B1219, FIND(",", B1219)+1, 100)))-1)</f>
        <v>Mr.</v>
      </c>
      <c r="D1219" s="7" t="str">
        <f t="shared" ref="D1219:D1282" si="58">TRIM(RIGHT(TRIM(MID(B1219, FIND(",", B1219)+1, 99)),
     LEN(TRIM(MID(B1219, FIND(",", B1219)+1, 99))) -
     FIND(" ", TRIM(MID(B1219, FIND(",", B1219)+1, 99)))))</f>
        <v>Johannes Fiskerstand</v>
      </c>
      <c r="E1219" s="7" t="str">
        <f t="shared" ref="E1219:E1282" si="59">LEFT(TRIM(B1219), FIND(", ", TRIM(B1219) &amp; " ") - 1)</f>
        <v>Blekeli</v>
      </c>
    </row>
    <row r="1220" spans="1:5" ht="15.75" x14ac:dyDescent="0.25">
      <c r="A1220" s="1" t="s">
        <v>1152</v>
      </c>
      <c r="B1220" s="1" t="s">
        <v>3603</v>
      </c>
      <c r="C1220" s="14" t="str">
        <f t="shared" si="57"/>
        <v>Mr.</v>
      </c>
      <c r="D1220" s="7" t="str">
        <f t="shared" si="58"/>
        <v>Stephen</v>
      </c>
      <c r="E1220" s="7" t="str">
        <f t="shared" si="59"/>
        <v>Vangampleare</v>
      </c>
    </row>
    <row r="1221" spans="1:5" ht="15.75" x14ac:dyDescent="0.25">
      <c r="A1221" s="1" t="s">
        <v>1151</v>
      </c>
      <c r="B1221" s="1" t="s">
        <v>3604</v>
      </c>
      <c r="C1221" s="14" t="str">
        <f t="shared" si="57"/>
        <v>Mr.</v>
      </c>
      <c r="D1221" s="7" t="str">
        <f t="shared" si="58"/>
        <v>Jon M</v>
      </c>
      <c r="E1221" s="7" t="str">
        <f t="shared" si="59"/>
        <v>Hiatt</v>
      </c>
    </row>
    <row r="1222" spans="1:5" ht="15.75" x14ac:dyDescent="0.25">
      <c r="A1222" s="1" t="s">
        <v>1150</v>
      </c>
      <c r="B1222" s="1" t="s">
        <v>3605</v>
      </c>
      <c r="C1222" s="14" t="str">
        <f t="shared" si="57"/>
        <v>Mr.</v>
      </c>
      <c r="D1222" s="7" t="str">
        <f t="shared" si="58"/>
        <v>Fasil</v>
      </c>
      <c r="E1222" s="7" t="str">
        <f t="shared" si="59"/>
        <v>Tadesse</v>
      </c>
    </row>
    <row r="1223" spans="1:5" ht="15.75" x14ac:dyDescent="0.25">
      <c r="A1223" s="1" t="s">
        <v>1149</v>
      </c>
      <c r="B1223" s="1" t="s">
        <v>3606</v>
      </c>
      <c r="C1223" s="14" t="str">
        <f t="shared" si="57"/>
        <v>Ms.</v>
      </c>
      <c r="D1223" s="7" t="str">
        <f t="shared" si="58"/>
        <v>Megan C.</v>
      </c>
      <c r="E1223" s="7" t="str">
        <f t="shared" si="59"/>
        <v>Jaswell</v>
      </c>
    </row>
    <row r="1224" spans="1:5" ht="15.75" x14ac:dyDescent="0.25">
      <c r="A1224" s="1" t="s">
        <v>1148</v>
      </c>
      <c r="B1224" s="1" t="s">
        <v>3607</v>
      </c>
      <c r="C1224" s="14" t="str">
        <f t="shared" si="57"/>
        <v>Ms.</v>
      </c>
      <c r="D1224" s="7" t="str">
        <f t="shared" si="58"/>
        <v>Lisa J.</v>
      </c>
      <c r="E1224" s="7" t="str">
        <f t="shared" si="59"/>
        <v>Phillips-Cook</v>
      </c>
    </row>
    <row r="1225" spans="1:5" ht="15.75" x14ac:dyDescent="0.25">
      <c r="A1225" s="1" t="s">
        <v>1147</v>
      </c>
      <c r="B1225" s="1" t="s">
        <v>3608</v>
      </c>
      <c r="C1225" s="14" t="str">
        <f t="shared" si="57"/>
        <v>Mr.</v>
      </c>
      <c r="D1225" s="7" t="str">
        <f t="shared" si="58"/>
        <v>Doron P</v>
      </c>
      <c r="E1225" s="7" t="str">
        <f t="shared" si="59"/>
        <v>Clark</v>
      </c>
    </row>
    <row r="1226" spans="1:5" ht="15.75" x14ac:dyDescent="0.25">
      <c r="A1226" s="1" t="s">
        <v>1146</v>
      </c>
      <c r="B1226" s="1" t="s">
        <v>3609</v>
      </c>
      <c r="C1226" s="14" t="str">
        <f t="shared" si="57"/>
        <v>Ms.</v>
      </c>
      <c r="D1226" s="7" t="str">
        <f t="shared" si="58"/>
        <v>Katharina</v>
      </c>
      <c r="E1226" s="7" t="str">
        <f t="shared" si="59"/>
        <v>Wang</v>
      </c>
    </row>
    <row r="1227" spans="1:5" ht="15.75" x14ac:dyDescent="0.25">
      <c r="A1227" s="1" t="s">
        <v>1145</v>
      </c>
      <c r="B1227" s="1" t="s">
        <v>3610</v>
      </c>
      <c r="C1227" s="14" t="str">
        <f t="shared" si="57"/>
        <v>Mr.</v>
      </c>
      <c r="D1227" s="7" t="str">
        <f t="shared" si="58"/>
        <v>Carl</v>
      </c>
      <c r="E1227" s="7" t="str">
        <f t="shared" si="59"/>
        <v>Desruisseaux</v>
      </c>
    </row>
    <row r="1228" spans="1:5" ht="15.75" x14ac:dyDescent="0.25">
      <c r="A1228" s="1" t="s">
        <v>1144</v>
      </c>
      <c r="B1228" s="1" t="s">
        <v>3611</v>
      </c>
      <c r="C1228" s="14" t="str">
        <f t="shared" si="57"/>
        <v>Ms.</v>
      </c>
      <c r="D1228" s="7" t="str">
        <f t="shared" si="58"/>
        <v>Kelsey J.</v>
      </c>
      <c r="E1228" s="7" t="str">
        <f t="shared" si="59"/>
        <v>Ripp</v>
      </c>
    </row>
    <row r="1229" spans="1:5" ht="15.75" x14ac:dyDescent="0.25">
      <c r="A1229" s="1" t="s">
        <v>1143</v>
      </c>
      <c r="B1229" s="1" t="s">
        <v>3612</v>
      </c>
      <c r="C1229" s="14" t="str">
        <f t="shared" si="57"/>
        <v>Mr.</v>
      </c>
      <c r="D1229" s="7" t="str">
        <f t="shared" si="58"/>
        <v>Stephen A.</v>
      </c>
      <c r="E1229" s="7" t="str">
        <f t="shared" si="59"/>
        <v>Harris</v>
      </c>
    </row>
    <row r="1230" spans="1:5" ht="15.75" x14ac:dyDescent="0.25">
      <c r="A1230" s="1" t="s">
        <v>1142</v>
      </c>
      <c r="B1230" s="1" t="s">
        <v>3613</v>
      </c>
      <c r="C1230" s="14" t="str">
        <f t="shared" si="57"/>
        <v>Mr.</v>
      </c>
      <c r="D1230" s="7" t="str">
        <f t="shared" si="58"/>
        <v>Dan</v>
      </c>
      <c r="E1230" s="7" t="str">
        <f t="shared" si="59"/>
        <v>Shafer</v>
      </c>
    </row>
    <row r="1231" spans="1:5" ht="15.75" x14ac:dyDescent="0.25">
      <c r="A1231" s="1" t="s">
        <v>1141</v>
      </c>
      <c r="B1231" s="1" t="s">
        <v>3614</v>
      </c>
      <c r="C1231" s="14" t="str">
        <f t="shared" si="57"/>
        <v>Ms.</v>
      </c>
      <c r="D1231" s="7" t="str">
        <f t="shared" si="58"/>
        <v>Katie C</v>
      </c>
      <c r="E1231" s="7" t="str">
        <f t="shared" si="59"/>
        <v>Hemesath</v>
      </c>
    </row>
    <row r="1232" spans="1:5" ht="15.75" x14ac:dyDescent="0.25">
      <c r="A1232" s="1" t="s">
        <v>1140</v>
      </c>
      <c r="B1232" s="1" t="s">
        <v>3615</v>
      </c>
      <c r="C1232" s="14" t="str">
        <f t="shared" si="57"/>
        <v>Ms.</v>
      </c>
      <c r="D1232" s="7" t="str">
        <f t="shared" si="58"/>
        <v>Melissa K</v>
      </c>
      <c r="E1232" s="7" t="str">
        <f t="shared" si="59"/>
        <v>Vinci</v>
      </c>
    </row>
    <row r="1233" spans="1:5" ht="15.75" x14ac:dyDescent="0.25">
      <c r="A1233" s="1" t="s">
        <v>1139</v>
      </c>
      <c r="B1233" s="1" t="s">
        <v>3616</v>
      </c>
      <c r="C1233" s="14" t="str">
        <f t="shared" si="57"/>
        <v>Ms.</v>
      </c>
      <c r="D1233" s="7" t="str">
        <f t="shared" si="58"/>
        <v>Kara H</v>
      </c>
      <c r="E1233" s="7" t="str">
        <f t="shared" si="59"/>
        <v>Diamond-Husmann</v>
      </c>
    </row>
    <row r="1234" spans="1:5" ht="15.75" x14ac:dyDescent="0.25">
      <c r="A1234" s="1" t="s">
        <v>1138</v>
      </c>
      <c r="B1234" s="1" t="s">
        <v>3617</v>
      </c>
      <c r="C1234" s="14" t="str">
        <f t="shared" si="57"/>
        <v>Mr.</v>
      </c>
      <c r="D1234" s="7" t="str">
        <f t="shared" si="58"/>
        <v>Juan Carlos</v>
      </c>
      <c r="E1234" s="7" t="str">
        <f t="shared" si="59"/>
        <v>Soto</v>
      </c>
    </row>
    <row r="1235" spans="1:5" ht="15.75" x14ac:dyDescent="0.25">
      <c r="A1235" s="1" t="s">
        <v>1137</v>
      </c>
      <c r="B1235" s="1" t="s">
        <v>3618</v>
      </c>
      <c r="C1235" s="14" t="str">
        <f t="shared" si="57"/>
        <v>Mr.</v>
      </c>
      <c r="D1235" s="7" t="str">
        <f t="shared" si="58"/>
        <v>John III</v>
      </c>
      <c r="E1235" s="7" t="str">
        <f t="shared" si="59"/>
        <v>Howard</v>
      </c>
    </row>
    <row r="1236" spans="1:5" ht="15.75" x14ac:dyDescent="0.25">
      <c r="A1236" s="1" t="s">
        <v>1136</v>
      </c>
      <c r="B1236" s="1" t="s">
        <v>3619</v>
      </c>
      <c r="C1236" s="14" t="str">
        <f t="shared" si="57"/>
        <v>Mrs.</v>
      </c>
      <c r="D1236" s="7" t="str">
        <f t="shared" si="58"/>
        <v>Sarah M</v>
      </c>
      <c r="E1236" s="7" t="str">
        <f t="shared" si="59"/>
        <v>Patrick</v>
      </c>
    </row>
    <row r="1237" spans="1:5" ht="15.75" x14ac:dyDescent="0.25">
      <c r="A1237" s="1" t="s">
        <v>1135</v>
      </c>
      <c r="B1237" s="1" t="s">
        <v>3620</v>
      </c>
      <c r="C1237" s="14" t="str">
        <f t="shared" si="57"/>
        <v>Mrs.</v>
      </c>
      <c r="D1237" s="7" t="str">
        <f t="shared" si="58"/>
        <v>Kristin C</v>
      </c>
      <c r="E1237" s="7" t="str">
        <f t="shared" si="59"/>
        <v>Dacko</v>
      </c>
    </row>
    <row r="1238" spans="1:5" ht="15.75" x14ac:dyDescent="0.25">
      <c r="A1238" s="1" t="s">
        <v>1134</v>
      </c>
      <c r="B1238" s="1" t="s">
        <v>3621</v>
      </c>
      <c r="C1238" s="14" t="str">
        <f t="shared" si="57"/>
        <v>Ms.</v>
      </c>
      <c r="D1238" s="7" t="str">
        <f t="shared" si="58"/>
        <v>Casey M.</v>
      </c>
      <c r="E1238" s="7" t="str">
        <f t="shared" si="59"/>
        <v>Glassey</v>
      </c>
    </row>
    <row r="1239" spans="1:5" ht="15.75" x14ac:dyDescent="0.25">
      <c r="A1239" s="1" t="s">
        <v>1133</v>
      </c>
      <c r="B1239" s="1" t="s">
        <v>3622</v>
      </c>
      <c r="C1239" s="14" t="str">
        <f t="shared" si="57"/>
        <v>Mr.</v>
      </c>
      <c r="D1239" s="7" t="str">
        <f t="shared" si="58"/>
        <v>Samuel</v>
      </c>
      <c r="E1239" s="7" t="str">
        <f t="shared" si="59"/>
        <v>Frechette</v>
      </c>
    </row>
    <row r="1240" spans="1:5" ht="15.75" x14ac:dyDescent="0.25">
      <c r="A1240" s="1" t="s">
        <v>1132</v>
      </c>
      <c r="B1240" s="1" t="s">
        <v>3623</v>
      </c>
      <c r="C1240" s="14" t="str">
        <f t="shared" si="57"/>
        <v>Mr.</v>
      </c>
      <c r="D1240" s="7" t="str">
        <f t="shared" si="58"/>
        <v>Braulio</v>
      </c>
      <c r="E1240" s="7" t="str">
        <f t="shared" si="59"/>
        <v>Benitez</v>
      </c>
    </row>
    <row r="1241" spans="1:5" ht="15.75" x14ac:dyDescent="0.25">
      <c r="A1241" s="1" t="s">
        <v>1131</v>
      </c>
      <c r="B1241" s="1" t="s">
        <v>3624</v>
      </c>
      <c r="C1241" s="14" t="str">
        <f t="shared" si="57"/>
        <v>Ms.</v>
      </c>
      <c r="D1241" s="7" t="str">
        <f t="shared" si="58"/>
        <v>Anne-Marie</v>
      </c>
      <c r="E1241" s="7" t="str">
        <f t="shared" si="59"/>
        <v>Gauthier</v>
      </c>
    </row>
    <row r="1242" spans="1:5" ht="15.75" x14ac:dyDescent="0.25">
      <c r="A1242" s="1" t="s">
        <v>1130</v>
      </c>
      <c r="B1242" s="1" t="s">
        <v>3625</v>
      </c>
      <c r="C1242" s="14" t="str">
        <f t="shared" si="57"/>
        <v>Mr.</v>
      </c>
      <c r="D1242" s="7" t="str">
        <f t="shared" si="58"/>
        <v>Samuel K.</v>
      </c>
      <c r="E1242" s="7" t="str">
        <f t="shared" si="59"/>
        <v>Fazioli</v>
      </c>
    </row>
    <row r="1243" spans="1:5" ht="15.75" x14ac:dyDescent="0.25">
      <c r="A1243" s="1" t="s">
        <v>1129</v>
      </c>
      <c r="B1243" s="1" t="s">
        <v>3626</v>
      </c>
      <c r="C1243" s="14" t="str">
        <f t="shared" si="57"/>
        <v>Mrs.</v>
      </c>
      <c r="D1243" s="7" t="str">
        <f t="shared" si="58"/>
        <v>Yuki</v>
      </c>
      <c r="E1243" s="7" t="str">
        <f t="shared" si="59"/>
        <v>Chorney</v>
      </c>
    </row>
    <row r="1244" spans="1:5" ht="15.75" x14ac:dyDescent="0.25">
      <c r="A1244" s="1" t="s">
        <v>1128</v>
      </c>
      <c r="B1244" s="1" t="s">
        <v>3627</v>
      </c>
      <c r="C1244" s="14" t="str">
        <f t="shared" si="57"/>
        <v>Mr.</v>
      </c>
      <c r="D1244" s="7" t="str">
        <f t="shared" si="58"/>
        <v>Rafer</v>
      </c>
      <c r="E1244" s="7" t="str">
        <f t="shared" si="59"/>
        <v>Dannenhauer</v>
      </c>
    </row>
    <row r="1245" spans="1:5" ht="15.75" x14ac:dyDescent="0.25">
      <c r="A1245" s="1" t="s">
        <v>1127</v>
      </c>
      <c r="B1245" s="1" t="s">
        <v>3628</v>
      </c>
      <c r="C1245" s="14" t="str">
        <f t="shared" si="57"/>
        <v>Ms.</v>
      </c>
      <c r="D1245" s="7" t="str">
        <f t="shared" si="58"/>
        <v>Claire</v>
      </c>
      <c r="E1245" s="7" t="str">
        <f t="shared" si="59"/>
        <v>McComb</v>
      </c>
    </row>
    <row r="1246" spans="1:5" ht="15.75" x14ac:dyDescent="0.25">
      <c r="A1246" s="1" t="s">
        <v>1126</v>
      </c>
      <c r="B1246" s="1" t="s">
        <v>3629</v>
      </c>
      <c r="C1246" s="14" t="str">
        <f t="shared" si="57"/>
        <v>Ms.</v>
      </c>
      <c r="D1246" s="7" t="str">
        <f t="shared" si="58"/>
        <v>Erynn J.</v>
      </c>
      <c r="E1246" s="7" t="str">
        <f t="shared" si="59"/>
        <v>Blake</v>
      </c>
    </row>
    <row r="1247" spans="1:5" ht="15.75" x14ac:dyDescent="0.25">
      <c r="A1247" s="1" t="s">
        <v>1125</v>
      </c>
      <c r="B1247" s="1" t="s">
        <v>3630</v>
      </c>
      <c r="C1247" s="14" t="str">
        <f t="shared" si="57"/>
        <v>Mr.</v>
      </c>
      <c r="D1247" s="7" t="str">
        <f t="shared" si="58"/>
        <v>Mahesh</v>
      </c>
      <c r="E1247" s="7" t="str">
        <f t="shared" si="59"/>
        <v>Sambasivam</v>
      </c>
    </row>
    <row r="1248" spans="1:5" ht="15.75" x14ac:dyDescent="0.25">
      <c r="A1248" s="1" t="s">
        <v>1124</v>
      </c>
      <c r="B1248" s="1" t="s">
        <v>3631</v>
      </c>
      <c r="C1248" s="14" t="str">
        <f t="shared" si="57"/>
        <v>Mr.</v>
      </c>
      <c r="D1248" s="7" t="str">
        <f t="shared" si="58"/>
        <v>Stanley</v>
      </c>
      <c r="E1248" s="7" t="str">
        <f t="shared" si="59"/>
        <v>Maina</v>
      </c>
    </row>
    <row r="1249" spans="1:5" ht="15.75" x14ac:dyDescent="0.25">
      <c r="A1249" s="1" t="s">
        <v>1123</v>
      </c>
      <c r="B1249" s="1" t="s">
        <v>3632</v>
      </c>
      <c r="C1249" s="14" t="str">
        <f t="shared" si="57"/>
        <v>Mr.</v>
      </c>
      <c r="D1249" s="7" t="str">
        <f t="shared" si="58"/>
        <v>Gregory</v>
      </c>
      <c r="E1249" s="7" t="str">
        <f t="shared" si="59"/>
        <v>Keshian</v>
      </c>
    </row>
    <row r="1250" spans="1:5" ht="15.75" x14ac:dyDescent="0.25">
      <c r="A1250" s="1" t="s">
        <v>1122</v>
      </c>
      <c r="B1250" s="1" t="s">
        <v>3633</v>
      </c>
      <c r="C1250" s="14" t="str">
        <f t="shared" si="57"/>
        <v>Mr.</v>
      </c>
      <c r="D1250" s="7" t="str">
        <f t="shared" si="58"/>
        <v>Eric</v>
      </c>
      <c r="E1250" s="7" t="str">
        <f t="shared" si="59"/>
        <v>Maas</v>
      </c>
    </row>
    <row r="1251" spans="1:5" ht="15.75" x14ac:dyDescent="0.25">
      <c r="A1251" s="1" t="s">
        <v>1121</v>
      </c>
      <c r="B1251" s="1" t="s">
        <v>3634</v>
      </c>
      <c r="C1251" s="14" t="str">
        <f t="shared" si="57"/>
        <v>Ms.</v>
      </c>
      <c r="D1251" s="7" t="str">
        <f t="shared" si="58"/>
        <v>Rachel M</v>
      </c>
      <c r="E1251" s="7" t="str">
        <f t="shared" si="59"/>
        <v>Sinasac</v>
      </c>
    </row>
    <row r="1252" spans="1:5" ht="15.75" x14ac:dyDescent="0.25">
      <c r="A1252" s="1" t="s">
        <v>1120</v>
      </c>
      <c r="B1252" s="1" t="s">
        <v>3635</v>
      </c>
      <c r="C1252" s="14" t="str">
        <f t="shared" si="57"/>
        <v>Mr.</v>
      </c>
      <c r="D1252" s="7" t="str">
        <f t="shared" si="58"/>
        <v>Fritz</v>
      </c>
      <c r="E1252" s="7" t="str">
        <f t="shared" si="59"/>
        <v>Van De Kamp</v>
      </c>
    </row>
    <row r="1253" spans="1:5" ht="15.75" x14ac:dyDescent="0.25">
      <c r="A1253" s="1" t="s">
        <v>1119</v>
      </c>
      <c r="B1253" s="1" t="s">
        <v>3636</v>
      </c>
      <c r="C1253" s="14" t="str">
        <f t="shared" si="57"/>
        <v>Mr.</v>
      </c>
      <c r="D1253" s="7" t="str">
        <f t="shared" si="58"/>
        <v>Brad</v>
      </c>
      <c r="E1253" s="7" t="str">
        <f t="shared" si="59"/>
        <v>Ruffo</v>
      </c>
    </row>
    <row r="1254" spans="1:5" ht="15.75" x14ac:dyDescent="0.25">
      <c r="A1254" s="1" t="s">
        <v>1118</v>
      </c>
      <c r="B1254" s="1" t="s">
        <v>3637</v>
      </c>
      <c r="C1254" s="14" t="str">
        <f t="shared" si="57"/>
        <v>Ms.</v>
      </c>
      <c r="D1254" s="7" t="str">
        <f t="shared" si="58"/>
        <v>Claire M</v>
      </c>
      <c r="E1254" s="7" t="str">
        <f t="shared" si="59"/>
        <v>Long</v>
      </c>
    </row>
    <row r="1255" spans="1:5" ht="15.75" x14ac:dyDescent="0.25">
      <c r="A1255" s="1" t="s">
        <v>1117</v>
      </c>
      <c r="B1255" s="1" t="s">
        <v>3638</v>
      </c>
      <c r="C1255" s="14" t="str">
        <f t="shared" si="57"/>
        <v>Mrs.</v>
      </c>
      <c r="D1255" s="7" t="str">
        <f t="shared" si="58"/>
        <v>Jennifer</v>
      </c>
      <c r="E1255" s="7" t="str">
        <f t="shared" si="59"/>
        <v>Rohde</v>
      </c>
    </row>
    <row r="1256" spans="1:5" ht="15.75" x14ac:dyDescent="0.25">
      <c r="A1256" s="1" t="s">
        <v>1116</v>
      </c>
      <c r="B1256" s="1" t="s">
        <v>3639</v>
      </c>
      <c r="C1256" s="14" t="str">
        <f t="shared" si="57"/>
        <v>Ms.</v>
      </c>
      <c r="D1256" s="7" t="str">
        <f t="shared" si="58"/>
        <v>Maria S.</v>
      </c>
      <c r="E1256" s="7" t="str">
        <f t="shared" si="59"/>
        <v>Bonzi</v>
      </c>
    </row>
    <row r="1257" spans="1:5" ht="15.75" x14ac:dyDescent="0.25">
      <c r="A1257" s="1" t="s">
        <v>1115</v>
      </c>
      <c r="B1257" s="1" t="s">
        <v>3640</v>
      </c>
      <c r="C1257" s="14" t="str">
        <f t="shared" si="57"/>
        <v>Ms.</v>
      </c>
      <c r="D1257" s="7" t="str">
        <f t="shared" si="58"/>
        <v>Katherine E</v>
      </c>
      <c r="E1257" s="7" t="str">
        <f t="shared" si="59"/>
        <v>Moore</v>
      </c>
    </row>
    <row r="1258" spans="1:5" ht="15.75" x14ac:dyDescent="0.25">
      <c r="A1258" s="1" t="s">
        <v>1114</v>
      </c>
      <c r="B1258" s="1" t="s">
        <v>3641</v>
      </c>
      <c r="C1258" s="14" t="str">
        <f t="shared" si="57"/>
        <v>Mr.</v>
      </c>
      <c r="D1258" s="7" t="str">
        <f t="shared" si="58"/>
        <v>Michael</v>
      </c>
      <c r="E1258" s="7" t="str">
        <f t="shared" si="59"/>
        <v>McGrane</v>
      </c>
    </row>
    <row r="1259" spans="1:5" ht="15.75" x14ac:dyDescent="0.25">
      <c r="A1259" s="1" t="s">
        <v>1113</v>
      </c>
      <c r="B1259" s="1" t="s">
        <v>3642</v>
      </c>
      <c r="C1259" s="14" t="str">
        <f t="shared" si="57"/>
        <v>Ms.</v>
      </c>
      <c r="D1259" s="7" t="str">
        <f t="shared" si="58"/>
        <v>Roxanne</v>
      </c>
      <c r="E1259" s="7" t="str">
        <f t="shared" si="59"/>
        <v>Stepnowski</v>
      </c>
    </row>
    <row r="1260" spans="1:5" ht="15.75" x14ac:dyDescent="0.25">
      <c r="A1260" s="1" t="s">
        <v>1112</v>
      </c>
      <c r="B1260" s="1" t="s">
        <v>3643</v>
      </c>
      <c r="C1260" s="14" t="str">
        <f t="shared" si="57"/>
        <v>Mr.</v>
      </c>
      <c r="D1260" s="7" t="str">
        <f t="shared" si="58"/>
        <v>Israel</v>
      </c>
      <c r="E1260" s="7" t="str">
        <f t="shared" si="59"/>
        <v>Merkle</v>
      </c>
    </row>
    <row r="1261" spans="1:5" ht="15.75" x14ac:dyDescent="0.25">
      <c r="A1261" s="1" t="s">
        <v>1111</v>
      </c>
      <c r="B1261" s="1" t="s">
        <v>3644</v>
      </c>
      <c r="C1261" s="14" t="str">
        <f t="shared" si="57"/>
        <v>Mr.</v>
      </c>
      <c r="D1261" s="7" t="str">
        <f t="shared" si="58"/>
        <v>Samalya</v>
      </c>
      <c r="E1261" s="7" t="str">
        <f t="shared" si="59"/>
        <v>Schaefer</v>
      </c>
    </row>
    <row r="1262" spans="1:5" ht="15.75" x14ac:dyDescent="0.25">
      <c r="A1262" s="1" t="s">
        <v>1110</v>
      </c>
      <c r="B1262" s="1" t="s">
        <v>3645</v>
      </c>
      <c r="C1262" s="14" t="str">
        <f t="shared" si="57"/>
        <v>Mr.</v>
      </c>
      <c r="D1262" s="7" t="str">
        <f t="shared" si="58"/>
        <v>Peter</v>
      </c>
      <c r="E1262" s="7" t="str">
        <f t="shared" si="59"/>
        <v>Vigneron</v>
      </c>
    </row>
    <row r="1263" spans="1:5" ht="15.75" x14ac:dyDescent="0.25">
      <c r="A1263" s="1" t="s">
        <v>1109</v>
      </c>
      <c r="B1263" s="1" t="s">
        <v>3646</v>
      </c>
      <c r="C1263" s="14" t="str">
        <f t="shared" si="57"/>
        <v>Ms.</v>
      </c>
      <c r="D1263" s="7" t="str">
        <f t="shared" si="58"/>
        <v>Alicia</v>
      </c>
      <c r="E1263" s="7" t="str">
        <f t="shared" si="59"/>
        <v>Mucci</v>
      </c>
    </row>
    <row r="1264" spans="1:5" ht="15.75" x14ac:dyDescent="0.25">
      <c r="A1264" s="1" t="s">
        <v>1108</v>
      </c>
      <c r="B1264" s="1" t="s">
        <v>3647</v>
      </c>
      <c r="C1264" s="14" t="str">
        <f t="shared" si="57"/>
        <v>Ms.</v>
      </c>
      <c r="D1264" s="7" t="str">
        <f t="shared" si="58"/>
        <v>Sarah K.</v>
      </c>
      <c r="E1264" s="7" t="str">
        <f t="shared" si="59"/>
        <v>MacDonald</v>
      </c>
    </row>
    <row r="1265" spans="1:5" ht="15.75" x14ac:dyDescent="0.25">
      <c r="A1265" s="1" t="s">
        <v>1107</v>
      </c>
      <c r="B1265" s="1" t="s">
        <v>3648</v>
      </c>
      <c r="C1265" s="14" t="str">
        <f t="shared" si="57"/>
        <v>Mr.</v>
      </c>
      <c r="D1265" s="7" t="str">
        <f t="shared" si="58"/>
        <v>Guomin</v>
      </c>
      <c r="E1265" s="7" t="str">
        <f t="shared" si="59"/>
        <v>Deng</v>
      </c>
    </row>
    <row r="1266" spans="1:5" ht="15.75" x14ac:dyDescent="0.25">
      <c r="A1266" s="1" t="s">
        <v>1106</v>
      </c>
      <c r="B1266" s="1" t="s">
        <v>3649</v>
      </c>
      <c r="C1266" s="14" t="str">
        <f t="shared" si="57"/>
        <v>Mr.</v>
      </c>
      <c r="D1266" s="7" t="str">
        <f t="shared" si="58"/>
        <v>Javier</v>
      </c>
      <c r="E1266" s="7" t="str">
        <f t="shared" si="59"/>
        <v>De Mata</v>
      </c>
    </row>
    <row r="1267" spans="1:5" ht="15.75" x14ac:dyDescent="0.25">
      <c r="A1267" s="1" t="s">
        <v>1105</v>
      </c>
      <c r="B1267" s="1" t="s">
        <v>3650</v>
      </c>
      <c r="C1267" s="14" t="str">
        <f t="shared" si="57"/>
        <v>Mr.</v>
      </c>
      <c r="D1267" s="7" t="str">
        <f t="shared" si="58"/>
        <v>Matt</v>
      </c>
      <c r="E1267" s="7" t="str">
        <f t="shared" si="59"/>
        <v>Strickland</v>
      </c>
    </row>
    <row r="1268" spans="1:5" ht="15.75" x14ac:dyDescent="0.25">
      <c r="A1268" s="1" t="s">
        <v>1104</v>
      </c>
      <c r="B1268" s="1" t="s">
        <v>3651</v>
      </c>
      <c r="C1268" s="14" t="str">
        <f t="shared" si="57"/>
        <v>Mr.</v>
      </c>
      <c r="D1268" s="7" t="str">
        <f t="shared" si="58"/>
        <v>Thomas S</v>
      </c>
      <c r="E1268" s="7" t="str">
        <f t="shared" si="59"/>
        <v>Cheney</v>
      </c>
    </row>
    <row r="1269" spans="1:5" ht="15.75" x14ac:dyDescent="0.25">
      <c r="A1269" s="1" t="s">
        <v>1103</v>
      </c>
      <c r="B1269" s="1" t="s">
        <v>3652</v>
      </c>
      <c r="C1269" s="14" t="str">
        <f t="shared" si="57"/>
        <v>Ms.</v>
      </c>
      <c r="D1269" s="7" t="str">
        <f t="shared" si="58"/>
        <v>Martha Patricia</v>
      </c>
      <c r="E1269" s="7" t="str">
        <f t="shared" si="59"/>
        <v>Godoy</v>
      </c>
    </row>
    <row r="1270" spans="1:5" ht="15.75" x14ac:dyDescent="0.25">
      <c r="A1270" s="1" t="s">
        <v>1102</v>
      </c>
      <c r="B1270" s="1" t="s">
        <v>3653</v>
      </c>
      <c r="C1270" s="14" t="str">
        <f t="shared" si="57"/>
        <v>Ms.</v>
      </c>
      <c r="D1270" s="7" t="str">
        <f t="shared" si="58"/>
        <v>Alicia</v>
      </c>
      <c r="E1270" s="7" t="str">
        <f t="shared" si="59"/>
        <v>Rider</v>
      </c>
    </row>
    <row r="1271" spans="1:5" ht="15.75" x14ac:dyDescent="0.25">
      <c r="A1271" s="1" t="s">
        <v>1101</v>
      </c>
      <c r="B1271" s="1" t="s">
        <v>3654</v>
      </c>
      <c r="C1271" s="14" t="str">
        <f t="shared" si="57"/>
        <v>Ms.</v>
      </c>
      <c r="D1271" s="7" t="str">
        <f t="shared" si="58"/>
        <v>Jennifer V.</v>
      </c>
      <c r="E1271" s="7" t="str">
        <f t="shared" si="59"/>
        <v>Evans</v>
      </c>
    </row>
    <row r="1272" spans="1:5" ht="15.75" x14ac:dyDescent="0.25">
      <c r="A1272" s="1" t="s">
        <v>1100</v>
      </c>
      <c r="B1272" s="1" t="s">
        <v>3655</v>
      </c>
      <c r="C1272" s="14" t="str">
        <f t="shared" si="57"/>
        <v>Mr.</v>
      </c>
      <c r="D1272" s="7" t="str">
        <f t="shared" si="58"/>
        <v>Michael W.</v>
      </c>
      <c r="E1272" s="7" t="str">
        <f t="shared" si="59"/>
        <v>Anderson</v>
      </c>
    </row>
    <row r="1273" spans="1:5" ht="15.75" x14ac:dyDescent="0.25">
      <c r="A1273" s="1" t="s">
        <v>1099</v>
      </c>
      <c r="B1273" s="1" t="s">
        <v>3656</v>
      </c>
      <c r="C1273" s="14" t="str">
        <f t="shared" si="57"/>
        <v>Mr.</v>
      </c>
      <c r="D1273" s="7" t="str">
        <f t="shared" si="58"/>
        <v>Eddie C</v>
      </c>
      <c r="E1273" s="7" t="str">
        <f t="shared" si="59"/>
        <v>Walters</v>
      </c>
    </row>
    <row r="1274" spans="1:5" ht="15.75" x14ac:dyDescent="0.25">
      <c r="A1274" s="1" t="s">
        <v>1098</v>
      </c>
      <c r="B1274" s="1" t="s">
        <v>3657</v>
      </c>
      <c r="C1274" s="14" t="str">
        <f t="shared" si="57"/>
        <v>Mr.</v>
      </c>
      <c r="D1274" s="7" t="str">
        <f t="shared" si="58"/>
        <v>Maxime M</v>
      </c>
      <c r="E1274" s="7" t="str">
        <f t="shared" si="59"/>
        <v>Leboeuf</v>
      </c>
    </row>
    <row r="1275" spans="1:5" ht="15.75" x14ac:dyDescent="0.25">
      <c r="A1275" s="1" t="s">
        <v>1097</v>
      </c>
      <c r="B1275" s="1" t="s">
        <v>3658</v>
      </c>
      <c r="C1275" s="14" t="str">
        <f t="shared" si="57"/>
        <v>Mr.</v>
      </c>
      <c r="D1275" s="7" t="str">
        <f t="shared" si="58"/>
        <v>Mark D</v>
      </c>
      <c r="E1275" s="7" t="str">
        <f t="shared" si="59"/>
        <v>Scheibel</v>
      </c>
    </row>
    <row r="1276" spans="1:5" ht="15.75" x14ac:dyDescent="0.25">
      <c r="A1276" s="1" t="s">
        <v>1096</v>
      </c>
      <c r="B1276" s="1" t="s">
        <v>3659</v>
      </c>
      <c r="C1276" s="14" t="str">
        <f t="shared" si="57"/>
        <v>Mr.</v>
      </c>
      <c r="D1276" s="7" t="str">
        <f t="shared" si="58"/>
        <v>Adam</v>
      </c>
      <c r="E1276" s="7" t="str">
        <f t="shared" si="59"/>
        <v>Ritter</v>
      </c>
    </row>
    <row r="1277" spans="1:5" ht="15.75" x14ac:dyDescent="0.25">
      <c r="A1277" s="1" t="s">
        <v>1095</v>
      </c>
      <c r="B1277" s="1" t="s">
        <v>3660</v>
      </c>
      <c r="C1277" s="14" t="str">
        <f t="shared" si="57"/>
        <v>Mr.</v>
      </c>
      <c r="D1277" s="7" t="str">
        <f t="shared" si="58"/>
        <v>Justin M</v>
      </c>
      <c r="E1277" s="7" t="str">
        <f t="shared" si="59"/>
        <v>Deeg</v>
      </c>
    </row>
    <row r="1278" spans="1:5" ht="15.75" x14ac:dyDescent="0.25">
      <c r="A1278" s="1" t="s">
        <v>1094</v>
      </c>
      <c r="B1278" s="1" t="s">
        <v>3661</v>
      </c>
      <c r="C1278" s="14" t="str">
        <f t="shared" si="57"/>
        <v>Ms.</v>
      </c>
      <c r="D1278" s="7" t="str">
        <f t="shared" si="58"/>
        <v>Svetlana V.</v>
      </c>
      <c r="E1278" s="7" t="str">
        <f t="shared" si="59"/>
        <v>Pretot</v>
      </c>
    </row>
    <row r="1279" spans="1:5" ht="15.75" x14ac:dyDescent="0.25">
      <c r="A1279" s="1" t="s">
        <v>1093</v>
      </c>
      <c r="B1279" s="1" t="s">
        <v>3662</v>
      </c>
      <c r="C1279" s="14" t="str">
        <f t="shared" si="57"/>
        <v>Ms.</v>
      </c>
      <c r="D1279" s="7" t="str">
        <f t="shared" si="58"/>
        <v>Jana L</v>
      </c>
      <c r="E1279" s="7" t="str">
        <f t="shared" si="59"/>
        <v>Willsey</v>
      </c>
    </row>
    <row r="1280" spans="1:5" ht="15.75" x14ac:dyDescent="0.25">
      <c r="A1280" s="1" t="s">
        <v>1092</v>
      </c>
      <c r="B1280" s="1" t="s">
        <v>3663</v>
      </c>
      <c r="C1280" s="14" t="str">
        <f t="shared" si="57"/>
        <v>Ms.</v>
      </c>
      <c r="D1280" s="7" t="str">
        <f t="shared" si="58"/>
        <v>Laura</v>
      </c>
      <c r="E1280" s="7" t="str">
        <f t="shared" si="59"/>
        <v>Roach</v>
      </c>
    </row>
    <row r="1281" spans="1:5" ht="15.75" x14ac:dyDescent="0.25">
      <c r="A1281" s="1" t="s">
        <v>1091</v>
      </c>
      <c r="B1281" s="1" t="s">
        <v>3664</v>
      </c>
      <c r="C1281" s="14" t="str">
        <f t="shared" si="57"/>
        <v>Mr.</v>
      </c>
      <c r="D1281" s="7" t="str">
        <f t="shared" si="58"/>
        <v>Torrey C III</v>
      </c>
      <c r="E1281" s="7" t="str">
        <f t="shared" si="59"/>
        <v>Jacobsen</v>
      </c>
    </row>
    <row r="1282" spans="1:5" ht="15.75" x14ac:dyDescent="0.25">
      <c r="A1282" s="1" t="s">
        <v>1090</v>
      </c>
      <c r="B1282" s="1" t="s">
        <v>3665</v>
      </c>
      <c r="C1282" s="14" t="str">
        <f t="shared" si="57"/>
        <v>Mr.</v>
      </c>
      <c r="D1282" s="7" t="str">
        <f t="shared" si="58"/>
        <v>Paul</v>
      </c>
      <c r="E1282" s="7" t="str">
        <f t="shared" si="59"/>
        <v>O'Hora</v>
      </c>
    </row>
    <row r="1283" spans="1:5" ht="15.75" x14ac:dyDescent="0.25">
      <c r="A1283" s="1" t="s">
        <v>1089</v>
      </c>
      <c r="B1283" s="1" t="s">
        <v>3666</v>
      </c>
      <c r="C1283" s="14" t="str">
        <f t="shared" ref="C1283:C1346" si="60">LEFT(TRIM(MID(B1283, FIND(",", B1283)+1, 100)), FIND(" ", TRIM(MID(B1283, FIND(",", B1283)+1, 100)))-1)</f>
        <v>Ms.</v>
      </c>
      <c r="D1283" s="7" t="str">
        <f t="shared" ref="D1283:D1346" si="61">TRIM(RIGHT(TRIM(MID(B1283, FIND(",", B1283)+1, 99)),
     LEN(TRIM(MID(B1283, FIND(",", B1283)+1, 99))) -
     FIND(" ", TRIM(MID(B1283, FIND(",", B1283)+1, 99)))))</f>
        <v>Jennifer D.</v>
      </c>
      <c r="E1283" s="7" t="str">
        <f t="shared" ref="E1283:E1346" si="62">LEFT(TRIM(B1283), FIND(", ", TRIM(B1283) &amp; " ") - 1)</f>
        <v>Amato</v>
      </c>
    </row>
    <row r="1284" spans="1:5" ht="15.75" x14ac:dyDescent="0.25">
      <c r="A1284" s="1" t="s">
        <v>1088</v>
      </c>
      <c r="B1284" s="1" t="s">
        <v>3667</v>
      </c>
      <c r="C1284" s="14" t="str">
        <f t="shared" si="60"/>
        <v>Mr.</v>
      </c>
      <c r="D1284" s="7" t="str">
        <f t="shared" si="61"/>
        <v>Erik</v>
      </c>
      <c r="E1284" s="7" t="str">
        <f t="shared" si="62"/>
        <v>Reed</v>
      </c>
    </row>
    <row r="1285" spans="1:5" ht="15.75" x14ac:dyDescent="0.25">
      <c r="A1285" s="1" t="s">
        <v>1087</v>
      </c>
      <c r="B1285" s="1" t="s">
        <v>3668</v>
      </c>
      <c r="C1285" s="14" t="str">
        <f t="shared" si="60"/>
        <v>Ms.</v>
      </c>
      <c r="D1285" s="7" t="str">
        <f t="shared" si="61"/>
        <v>Lana J</v>
      </c>
      <c r="E1285" s="7" t="str">
        <f t="shared" si="62"/>
        <v>Wegner</v>
      </c>
    </row>
    <row r="1286" spans="1:5" ht="15.75" x14ac:dyDescent="0.25">
      <c r="A1286" s="1" t="s">
        <v>1086</v>
      </c>
      <c r="B1286" s="1" t="s">
        <v>3669</v>
      </c>
      <c r="C1286" s="14" t="str">
        <f t="shared" si="60"/>
        <v>Ms.</v>
      </c>
      <c r="D1286" s="7" t="str">
        <f t="shared" si="61"/>
        <v>Rebecca E</v>
      </c>
      <c r="E1286" s="7" t="str">
        <f t="shared" si="62"/>
        <v>Bokun</v>
      </c>
    </row>
    <row r="1287" spans="1:5" ht="15.75" x14ac:dyDescent="0.25">
      <c r="A1287" s="1" t="s">
        <v>1085</v>
      </c>
      <c r="B1287" s="1" t="s">
        <v>3670</v>
      </c>
      <c r="C1287" s="14" t="str">
        <f t="shared" si="60"/>
        <v>Ms.</v>
      </c>
      <c r="D1287" s="7" t="str">
        <f t="shared" si="61"/>
        <v>Katie M.</v>
      </c>
      <c r="E1287" s="7" t="str">
        <f t="shared" si="62"/>
        <v>Ainsley</v>
      </c>
    </row>
    <row r="1288" spans="1:5" ht="15.75" x14ac:dyDescent="0.25">
      <c r="A1288" s="1" t="s">
        <v>1084</v>
      </c>
      <c r="B1288" s="1" t="s">
        <v>3671</v>
      </c>
      <c r="C1288" s="14" t="str">
        <f t="shared" si="60"/>
        <v>Ms.</v>
      </c>
      <c r="D1288" s="7" t="str">
        <f t="shared" si="61"/>
        <v>Elizabeth A.</v>
      </c>
      <c r="E1288" s="7" t="str">
        <f t="shared" si="62"/>
        <v>Foster</v>
      </c>
    </row>
    <row r="1289" spans="1:5" ht="15.75" x14ac:dyDescent="0.25">
      <c r="A1289" s="1" t="s">
        <v>1083</v>
      </c>
      <c r="B1289" s="1" t="s">
        <v>3672</v>
      </c>
      <c r="C1289" s="14" t="str">
        <f t="shared" si="60"/>
        <v>Ms.</v>
      </c>
      <c r="D1289" s="7" t="str">
        <f t="shared" si="61"/>
        <v>Sarah</v>
      </c>
      <c r="E1289" s="7" t="str">
        <f t="shared" si="62"/>
        <v>Overpeck</v>
      </c>
    </row>
    <row r="1290" spans="1:5" ht="15.75" x14ac:dyDescent="0.25">
      <c r="A1290" s="1" t="s">
        <v>1082</v>
      </c>
      <c r="B1290" s="1" t="s">
        <v>3673</v>
      </c>
      <c r="C1290" s="14" t="str">
        <f t="shared" si="60"/>
        <v>Ms.</v>
      </c>
      <c r="D1290" s="7" t="str">
        <f t="shared" si="61"/>
        <v>Annie J.</v>
      </c>
      <c r="E1290" s="7" t="str">
        <f t="shared" si="62"/>
        <v>Levine</v>
      </c>
    </row>
    <row r="1291" spans="1:5" ht="15.75" x14ac:dyDescent="0.25">
      <c r="A1291" s="1" t="s">
        <v>1081</v>
      </c>
      <c r="B1291" s="1" t="s">
        <v>3674</v>
      </c>
      <c r="C1291" s="14" t="str">
        <f t="shared" si="60"/>
        <v>Ms.</v>
      </c>
      <c r="D1291" s="7" t="str">
        <f t="shared" si="61"/>
        <v>Annie</v>
      </c>
      <c r="E1291" s="7" t="str">
        <f t="shared" si="62"/>
        <v>Jean</v>
      </c>
    </row>
    <row r="1292" spans="1:5" ht="15.75" x14ac:dyDescent="0.25">
      <c r="A1292" s="1" t="s">
        <v>1080</v>
      </c>
      <c r="B1292" s="1" t="s">
        <v>3675</v>
      </c>
      <c r="C1292" s="14" t="str">
        <f t="shared" si="60"/>
        <v>Ms.</v>
      </c>
      <c r="D1292" s="7" t="str">
        <f t="shared" si="61"/>
        <v>Lindsey</v>
      </c>
      <c r="E1292" s="7" t="str">
        <f t="shared" si="62"/>
        <v>Wild</v>
      </c>
    </row>
    <row r="1293" spans="1:5" ht="15.75" x14ac:dyDescent="0.25">
      <c r="A1293" s="1" t="s">
        <v>1079</v>
      </c>
      <c r="B1293" s="1" t="s">
        <v>3676</v>
      </c>
      <c r="C1293" s="14" t="str">
        <f t="shared" si="60"/>
        <v>Ms.</v>
      </c>
      <c r="D1293" s="7" t="str">
        <f t="shared" si="61"/>
        <v>Laura</v>
      </c>
      <c r="E1293" s="7" t="str">
        <f t="shared" si="62"/>
        <v>Tabor</v>
      </c>
    </row>
    <row r="1294" spans="1:5" ht="15.75" x14ac:dyDescent="0.25">
      <c r="A1294" s="1" t="s">
        <v>1078</v>
      </c>
      <c r="B1294" s="1" t="s">
        <v>3677</v>
      </c>
      <c r="C1294" s="14" t="str">
        <f t="shared" si="60"/>
        <v>Ms.</v>
      </c>
      <c r="D1294" s="7" t="str">
        <f t="shared" si="61"/>
        <v>Amy T</v>
      </c>
      <c r="E1294" s="7" t="str">
        <f t="shared" si="62"/>
        <v>Steffen</v>
      </c>
    </row>
    <row r="1295" spans="1:5" ht="15.75" x14ac:dyDescent="0.25">
      <c r="A1295" s="1" t="s">
        <v>1077</v>
      </c>
      <c r="B1295" s="1" t="s">
        <v>3678</v>
      </c>
      <c r="C1295" s="14" t="str">
        <f t="shared" si="60"/>
        <v>Ms.</v>
      </c>
      <c r="D1295" s="7" t="str">
        <f t="shared" si="61"/>
        <v>Katarina D</v>
      </c>
      <c r="E1295" s="7" t="str">
        <f t="shared" si="62"/>
        <v>Tadich</v>
      </c>
    </row>
    <row r="1296" spans="1:5" ht="15.75" x14ac:dyDescent="0.25">
      <c r="A1296" s="1" t="s">
        <v>1076</v>
      </c>
      <c r="B1296" s="1" t="s">
        <v>3679</v>
      </c>
      <c r="C1296" s="14" t="str">
        <f t="shared" si="60"/>
        <v>Mr.</v>
      </c>
      <c r="D1296" s="7" t="str">
        <f t="shared" si="61"/>
        <v>B.j.</v>
      </c>
      <c r="E1296" s="7" t="str">
        <f t="shared" si="62"/>
        <v>Christenson</v>
      </c>
    </row>
    <row r="1297" spans="1:5" ht="15.75" x14ac:dyDescent="0.25">
      <c r="A1297" s="1" t="s">
        <v>1075</v>
      </c>
      <c r="B1297" s="1" t="s">
        <v>3680</v>
      </c>
      <c r="C1297" s="14" t="str">
        <f t="shared" si="60"/>
        <v>Ms.</v>
      </c>
      <c r="D1297" s="7" t="str">
        <f t="shared" si="61"/>
        <v>Alison</v>
      </c>
      <c r="E1297" s="7" t="str">
        <f t="shared" si="62"/>
        <v>Shell</v>
      </c>
    </row>
    <row r="1298" spans="1:5" ht="15.75" x14ac:dyDescent="0.25">
      <c r="A1298" s="1" t="s">
        <v>1074</v>
      </c>
      <c r="B1298" s="1" t="s">
        <v>3681</v>
      </c>
      <c r="C1298" s="14" t="str">
        <f t="shared" si="60"/>
        <v>Mr.</v>
      </c>
      <c r="D1298" s="7" t="str">
        <f t="shared" si="61"/>
        <v>Neil K.</v>
      </c>
      <c r="E1298" s="7" t="str">
        <f t="shared" si="62"/>
        <v>Rao</v>
      </c>
    </row>
    <row r="1299" spans="1:5" ht="15.75" x14ac:dyDescent="0.25">
      <c r="A1299" s="1" t="s">
        <v>1073</v>
      </c>
      <c r="B1299" s="1" t="s">
        <v>3682</v>
      </c>
      <c r="C1299" s="14" t="str">
        <f t="shared" si="60"/>
        <v>Mrs.</v>
      </c>
      <c r="D1299" s="7" t="str">
        <f t="shared" si="61"/>
        <v>Anne Hunter</v>
      </c>
      <c r="E1299" s="7" t="str">
        <f t="shared" si="62"/>
        <v>Myers</v>
      </c>
    </row>
    <row r="1300" spans="1:5" ht="15.75" x14ac:dyDescent="0.25">
      <c r="A1300" s="1" t="s">
        <v>1072</v>
      </c>
      <c r="B1300" s="1" t="s">
        <v>3683</v>
      </c>
      <c r="C1300" s="14" t="str">
        <f t="shared" si="60"/>
        <v>Ms.</v>
      </c>
      <c r="D1300" s="7" t="str">
        <f t="shared" si="61"/>
        <v>Sandra</v>
      </c>
      <c r="E1300" s="7" t="str">
        <f t="shared" si="62"/>
        <v>McLean</v>
      </c>
    </row>
    <row r="1301" spans="1:5" ht="15.75" x14ac:dyDescent="0.25">
      <c r="A1301" s="1" t="s">
        <v>1071</v>
      </c>
      <c r="B1301" s="1" t="s">
        <v>3684</v>
      </c>
      <c r="C1301" s="14" t="str">
        <f t="shared" si="60"/>
        <v>Mr.</v>
      </c>
      <c r="D1301" s="7" t="str">
        <f t="shared" si="61"/>
        <v>Robert</v>
      </c>
      <c r="E1301" s="7" t="str">
        <f t="shared" si="62"/>
        <v>Gomez</v>
      </c>
    </row>
    <row r="1302" spans="1:5" ht="15.75" x14ac:dyDescent="0.25">
      <c r="A1302" s="1" t="s">
        <v>1070</v>
      </c>
      <c r="B1302" s="1" t="s">
        <v>3685</v>
      </c>
      <c r="C1302" s="14" t="str">
        <f t="shared" si="60"/>
        <v>Mr.</v>
      </c>
      <c r="D1302" s="7" t="str">
        <f t="shared" si="61"/>
        <v>Rodney</v>
      </c>
      <c r="E1302" s="7" t="str">
        <f t="shared" si="62"/>
        <v>Hemingway</v>
      </c>
    </row>
    <row r="1303" spans="1:5" ht="15.75" x14ac:dyDescent="0.25">
      <c r="A1303" s="1" t="s">
        <v>1069</v>
      </c>
      <c r="B1303" s="1" t="s">
        <v>3686</v>
      </c>
      <c r="C1303" s="14" t="str">
        <f t="shared" si="60"/>
        <v>Mr.</v>
      </c>
      <c r="D1303" s="7" t="str">
        <f t="shared" si="61"/>
        <v>Carl R</v>
      </c>
      <c r="E1303" s="7" t="str">
        <f t="shared" si="62"/>
        <v>Pett</v>
      </c>
    </row>
    <row r="1304" spans="1:5" ht="15.75" x14ac:dyDescent="0.25">
      <c r="A1304" s="1" t="s">
        <v>1068</v>
      </c>
      <c r="B1304" s="1" t="s">
        <v>3687</v>
      </c>
      <c r="C1304" s="14" t="str">
        <f t="shared" si="60"/>
        <v>Mr.</v>
      </c>
      <c r="D1304" s="7" t="str">
        <f t="shared" si="61"/>
        <v>Maximilian</v>
      </c>
      <c r="E1304" s="7" t="str">
        <f t="shared" si="62"/>
        <v>Meingast</v>
      </c>
    </row>
    <row r="1305" spans="1:5" ht="15.75" x14ac:dyDescent="0.25">
      <c r="A1305" s="1" t="s">
        <v>1067</v>
      </c>
      <c r="B1305" s="1" t="s">
        <v>3688</v>
      </c>
      <c r="C1305" s="14" t="str">
        <f t="shared" si="60"/>
        <v>Mr.</v>
      </c>
      <c r="D1305" s="7" t="str">
        <f t="shared" si="61"/>
        <v>Erik</v>
      </c>
      <c r="E1305" s="7" t="str">
        <f t="shared" si="62"/>
        <v>McCarthy</v>
      </c>
    </row>
    <row r="1306" spans="1:5" ht="15.75" x14ac:dyDescent="0.25">
      <c r="A1306" s="1" t="s">
        <v>1066</v>
      </c>
      <c r="B1306" s="1" t="s">
        <v>3689</v>
      </c>
      <c r="C1306" s="14" t="str">
        <f t="shared" si="60"/>
        <v>Mr.</v>
      </c>
      <c r="D1306" s="7" t="str">
        <f t="shared" si="61"/>
        <v>Christopher</v>
      </c>
      <c r="E1306" s="7" t="str">
        <f t="shared" si="62"/>
        <v>Boyle</v>
      </c>
    </row>
    <row r="1307" spans="1:5" ht="15.75" x14ac:dyDescent="0.25">
      <c r="A1307" s="1" t="s">
        <v>1065</v>
      </c>
      <c r="B1307" s="1" t="s">
        <v>3690</v>
      </c>
      <c r="C1307" s="14" t="str">
        <f t="shared" si="60"/>
        <v>Mr.</v>
      </c>
      <c r="D1307" s="7" t="str">
        <f t="shared" si="61"/>
        <v>Eirik</v>
      </c>
      <c r="E1307" s="7" t="str">
        <f t="shared" si="62"/>
        <v>Gundersen</v>
      </c>
    </row>
    <row r="1308" spans="1:5" ht="15.75" x14ac:dyDescent="0.25">
      <c r="A1308" s="1" t="s">
        <v>1064</v>
      </c>
      <c r="B1308" s="1" t="s">
        <v>3691</v>
      </c>
      <c r="C1308" s="14" t="str">
        <f t="shared" si="60"/>
        <v>Mr.</v>
      </c>
      <c r="D1308" s="7" t="str">
        <f t="shared" si="61"/>
        <v>Rik</v>
      </c>
      <c r="E1308" s="7" t="str">
        <f t="shared" si="62"/>
        <v>Wolswinkel</v>
      </c>
    </row>
    <row r="1309" spans="1:5" ht="15.75" x14ac:dyDescent="0.25">
      <c r="A1309" s="1" t="s">
        <v>1063</v>
      </c>
      <c r="B1309" s="1" t="s">
        <v>3692</v>
      </c>
      <c r="C1309" s="14" t="str">
        <f t="shared" si="60"/>
        <v>Mr.</v>
      </c>
      <c r="D1309" s="7" t="str">
        <f t="shared" si="61"/>
        <v>Matthew R</v>
      </c>
      <c r="E1309" s="7" t="str">
        <f t="shared" si="62"/>
        <v>Bomberger</v>
      </c>
    </row>
    <row r="1310" spans="1:5" ht="15.75" x14ac:dyDescent="0.25">
      <c r="A1310" s="1" t="s">
        <v>1062</v>
      </c>
      <c r="B1310" s="1" t="s">
        <v>3693</v>
      </c>
      <c r="C1310" s="14" t="str">
        <f t="shared" si="60"/>
        <v>Mr.</v>
      </c>
      <c r="D1310" s="7" t="str">
        <f t="shared" si="61"/>
        <v>Daniel G</v>
      </c>
      <c r="E1310" s="7" t="str">
        <f t="shared" si="62"/>
        <v>Roy</v>
      </c>
    </row>
    <row r="1311" spans="1:5" ht="15.75" x14ac:dyDescent="0.25">
      <c r="A1311" s="1" t="s">
        <v>1061</v>
      </c>
      <c r="B1311" s="1" t="s">
        <v>3694</v>
      </c>
      <c r="C1311" s="14" t="str">
        <f t="shared" si="60"/>
        <v>Mr.</v>
      </c>
      <c r="D1311" s="7" t="str">
        <f t="shared" si="61"/>
        <v>Yannick</v>
      </c>
      <c r="E1311" s="7" t="str">
        <f t="shared" si="62"/>
        <v>Lapierre</v>
      </c>
    </row>
    <row r="1312" spans="1:5" ht="15.75" x14ac:dyDescent="0.25">
      <c r="A1312" s="1" t="s">
        <v>1060</v>
      </c>
      <c r="B1312" s="1" t="s">
        <v>3695</v>
      </c>
      <c r="C1312" s="14" t="str">
        <f t="shared" si="60"/>
        <v>Mr.</v>
      </c>
      <c r="D1312" s="7" t="str">
        <f t="shared" si="61"/>
        <v>Sean R</v>
      </c>
      <c r="E1312" s="7" t="str">
        <f t="shared" si="62"/>
        <v>Beaty</v>
      </c>
    </row>
    <row r="1313" spans="1:5" ht="15.75" x14ac:dyDescent="0.25">
      <c r="A1313" s="1" t="s">
        <v>1059</v>
      </c>
      <c r="B1313" s="1" t="s">
        <v>3696</v>
      </c>
      <c r="C1313" s="14" t="str">
        <f t="shared" si="60"/>
        <v>Mr.</v>
      </c>
      <c r="D1313" s="7" t="str">
        <f t="shared" si="61"/>
        <v>Peter</v>
      </c>
      <c r="E1313" s="7" t="str">
        <f t="shared" si="62"/>
        <v>Hammer</v>
      </c>
    </row>
    <row r="1314" spans="1:5" ht="15.75" x14ac:dyDescent="0.25">
      <c r="A1314" s="1" t="s">
        <v>1058</v>
      </c>
      <c r="B1314" s="1" t="s">
        <v>3697</v>
      </c>
      <c r="C1314" s="14" t="str">
        <f t="shared" si="60"/>
        <v>Ms.</v>
      </c>
      <c r="D1314" s="7" t="str">
        <f t="shared" si="61"/>
        <v>Sara A.</v>
      </c>
      <c r="E1314" s="7" t="str">
        <f t="shared" si="62"/>
        <v>Randolph</v>
      </c>
    </row>
    <row r="1315" spans="1:5" ht="15.75" x14ac:dyDescent="0.25">
      <c r="A1315" s="1" t="s">
        <v>1057</v>
      </c>
      <c r="B1315" s="1" t="s">
        <v>3698</v>
      </c>
      <c r="C1315" s="14" t="str">
        <f t="shared" si="60"/>
        <v>Ms.</v>
      </c>
      <c r="D1315" s="7" t="str">
        <f t="shared" si="61"/>
        <v>Erin C.</v>
      </c>
      <c r="E1315" s="7" t="str">
        <f t="shared" si="62"/>
        <v>Masterson</v>
      </c>
    </row>
    <row r="1316" spans="1:5" ht="15.75" x14ac:dyDescent="0.25">
      <c r="A1316" s="1" t="s">
        <v>1056</v>
      </c>
      <c r="B1316" s="1" t="s">
        <v>3699</v>
      </c>
      <c r="C1316" s="14" t="str">
        <f t="shared" si="60"/>
        <v>Mr.</v>
      </c>
      <c r="D1316" s="7" t="str">
        <f t="shared" si="61"/>
        <v>Thibaud</v>
      </c>
      <c r="E1316" s="7" t="str">
        <f t="shared" si="62"/>
        <v>Friess</v>
      </c>
    </row>
    <row r="1317" spans="1:5" ht="15.75" x14ac:dyDescent="0.25">
      <c r="A1317" s="1" t="s">
        <v>1055</v>
      </c>
      <c r="B1317" s="1" t="s">
        <v>3700</v>
      </c>
      <c r="C1317" s="14" t="str">
        <f t="shared" si="60"/>
        <v>Ms.</v>
      </c>
      <c r="D1317" s="7" t="str">
        <f t="shared" si="61"/>
        <v>Lisa</v>
      </c>
      <c r="E1317" s="7" t="str">
        <f t="shared" si="62"/>
        <v>Mantoni</v>
      </c>
    </row>
    <row r="1318" spans="1:5" ht="15.75" x14ac:dyDescent="0.25">
      <c r="A1318" s="1" t="s">
        <v>1054</v>
      </c>
      <c r="B1318" s="1" t="s">
        <v>3701</v>
      </c>
      <c r="C1318" s="14" t="str">
        <f t="shared" si="60"/>
        <v>Ms.</v>
      </c>
      <c r="D1318" s="7" t="str">
        <f t="shared" si="61"/>
        <v>Gretchen K.</v>
      </c>
      <c r="E1318" s="7" t="str">
        <f t="shared" si="62"/>
        <v>Bodeen</v>
      </c>
    </row>
    <row r="1319" spans="1:5" ht="15.75" x14ac:dyDescent="0.25">
      <c r="A1319" s="1" t="s">
        <v>1053</v>
      </c>
      <c r="B1319" s="1" t="s">
        <v>3702</v>
      </c>
      <c r="C1319" s="14" t="str">
        <f t="shared" si="60"/>
        <v>Ms.</v>
      </c>
      <c r="D1319" s="7" t="str">
        <f t="shared" si="61"/>
        <v>Martina</v>
      </c>
      <c r="E1319" s="7" t="str">
        <f t="shared" si="62"/>
        <v>McPherson</v>
      </c>
    </row>
    <row r="1320" spans="1:5" ht="15.75" x14ac:dyDescent="0.25">
      <c r="A1320" s="1" t="s">
        <v>1052</v>
      </c>
      <c r="B1320" s="1" t="s">
        <v>3703</v>
      </c>
      <c r="C1320" s="14" t="str">
        <f t="shared" si="60"/>
        <v>Mr.</v>
      </c>
      <c r="D1320" s="7" t="str">
        <f t="shared" si="61"/>
        <v>Dustin J</v>
      </c>
      <c r="E1320" s="7" t="str">
        <f t="shared" si="62"/>
        <v>Palko</v>
      </c>
    </row>
    <row r="1321" spans="1:5" ht="15.75" x14ac:dyDescent="0.25">
      <c r="A1321" s="1" t="s">
        <v>1051</v>
      </c>
      <c r="B1321" s="1" t="s">
        <v>3704</v>
      </c>
      <c r="C1321" s="14" t="str">
        <f t="shared" si="60"/>
        <v>Ms.</v>
      </c>
      <c r="D1321" s="7" t="str">
        <f t="shared" si="61"/>
        <v>Kelsey</v>
      </c>
      <c r="E1321" s="7" t="str">
        <f t="shared" si="62"/>
        <v>Breathitt</v>
      </c>
    </row>
    <row r="1322" spans="1:5" ht="15.75" x14ac:dyDescent="0.25">
      <c r="A1322" s="1" t="s">
        <v>1050</v>
      </c>
      <c r="B1322" s="1" t="s">
        <v>3705</v>
      </c>
      <c r="C1322" s="14" t="str">
        <f t="shared" si="60"/>
        <v>Mr.</v>
      </c>
      <c r="D1322" s="7" t="str">
        <f t="shared" si="61"/>
        <v>Daniel V.</v>
      </c>
      <c r="E1322" s="7" t="str">
        <f t="shared" si="62"/>
        <v>Evora</v>
      </c>
    </row>
    <row r="1323" spans="1:5" ht="15.75" x14ac:dyDescent="0.25">
      <c r="A1323" s="1" t="s">
        <v>1049</v>
      </c>
      <c r="B1323" s="1" t="s">
        <v>3706</v>
      </c>
      <c r="C1323" s="14" t="str">
        <f t="shared" si="60"/>
        <v>Ms.</v>
      </c>
      <c r="D1323" s="7" t="str">
        <f t="shared" si="61"/>
        <v>Saeger</v>
      </c>
      <c r="E1323" s="7" t="str">
        <f t="shared" si="62"/>
        <v>Fischer</v>
      </c>
    </row>
    <row r="1324" spans="1:5" ht="15.75" x14ac:dyDescent="0.25">
      <c r="A1324" s="1" t="s">
        <v>1048</v>
      </c>
      <c r="B1324" s="1" t="s">
        <v>3707</v>
      </c>
      <c r="C1324" s="14" t="str">
        <f t="shared" si="60"/>
        <v>Ms.</v>
      </c>
      <c r="D1324" s="7" t="str">
        <f t="shared" si="61"/>
        <v>Buzunesh</v>
      </c>
      <c r="E1324" s="7" t="str">
        <f t="shared" si="62"/>
        <v>Deba</v>
      </c>
    </row>
    <row r="1325" spans="1:5" ht="15.75" x14ac:dyDescent="0.25">
      <c r="A1325" s="1" t="s">
        <v>1047</v>
      </c>
      <c r="B1325" s="1" t="s">
        <v>3708</v>
      </c>
      <c r="C1325" s="14" t="str">
        <f t="shared" si="60"/>
        <v>Ms.</v>
      </c>
      <c r="D1325" s="7" t="str">
        <f t="shared" si="61"/>
        <v>Mirte</v>
      </c>
      <c r="E1325" s="7" t="str">
        <f t="shared" si="62"/>
        <v>Leloup</v>
      </c>
    </row>
    <row r="1326" spans="1:5" ht="15.75" x14ac:dyDescent="0.25">
      <c r="A1326" s="1" t="s">
        <v>1046</v>
      </c>
      <c r="B1326" s="1" t="s">
        <v>3709</v>
      </c>
      <c r="C1326" s="14" t="str">
        <f t="shared" si="60"/>
        <v>Ms.</v>
      </c>
      <c r="D1326" s="7" t="str">
        <f t="shared" si="61"/>
        <v>Megan</v>
      </c>
      <c r="E1326" s="7" t="str">
        <f t="shared" si="62"/>
        <v>Labare</v>
      </c>
    </row>
    <row r="1327" spans="1:5" ht="15.75" x14ac:dyDescent="0.25">
      <c r="A1327" s="1" t="s">
        <v>1045</v>
      </c>
      <c r="B1327" s="1" t="s">
        <v>3710</v>
      </c>
      <c r="C1327" s="14" t="str">
        <f t="shared" si="60"/>
        <v>Ms.</v>
      </c>
      <c r="D1327" s="7" t="str">
        <f t="shared" si="61"/>
        <v>Kerry A.</v>
      </c>
      <c r="E1327" s="7" t="str">
        <f t="shared" si="62"/>
        <v>Arouca</v>
      </c>
    </row>
    <row r="1328" spans="1:5" ht="15.75" x14ac:dyDescent="0.25">
      <c r="A1328" s="1" t="s">
        <v>1044</v>
      </c>
      <c r="B1328" s="1" t="s">
        <v>3711</v>
      </c>
      <c r="C1328" s="14" t="str">
        <f t="shared" si="60"/>
        <v>Ms.</v>
      </c>
      <c r="D1328" s="7" t="str">
        <f t="shared" si="61"/>
        <v>Kristin</v>
      </c>
      <c r="E1328" s="7" t="str">
        <f t="shared" si="62"/>
        <v>Reese</v>
      </c>
    </row>
    <row r="1329" spans="1:5" ht="15.75" x14ac:dyDescent="0.25">
      <c r="A1329" s="1" t="s">
        <v>1043</v>
      </c>
      <c r="B1329" s="1" t="s">
        <v>3712</v>
      </c>
      <c r="C1329" s="14" t="str">
        <f t="shared" si="60"/>
        <v>Mr.</v>
      </c>
      <c r="D1329" s="7" t="str">
        <f t="shared" si="61"/>
        <v>Christopher R.</v>
      </c>
      <c r="E1329" s="7" t="str">
        <f t="shared" si="62"/>
        <v>McCloskey</v>
      </c>
    </row>
    <row r="1330" spans="1:5" ht="15.75" x14ac:dyDescent="0.25">
      <c r="A1330" s="1" t="s">
        <v>1042</v>
      </c>
      <c r="B1330" s="1" t="s">
        <v>3713</v>
      </c>
      <c r="C1330" s="14" t="str">
        <f t="shared" si="60"/>
        <v>Mrs.</v>
      </c>
      <c r="D1330" s="7" t="str">
        <f t="shared" si="61"/>
        <v>Elizabeth A</v>
      </c>
      <c r="E1330" s="7" t="str">
        <f t="shared" si="62"/>
        <v>Tedsen</v>
      </c>
    </row>
    <row r="1331" spans="1:5" ht="15.75" x14ac:dyDescent="0.25">
      <c r="A1331" s="1" t="s">
        <v>1041</v>
      </c>
      <c r="B1331" s="1" t="s">
        <v>3714</v>
      </c>
      <c r="C1331" s="14" t="str">
        <f t="shared" si="60"/>
        <v>Mr.</v>
      </c>
      <c r="D1331" s="7" t="str">
        <f t="shared" si="61"/>
        <v>Andrew</v>
      </c>
      <c r="E1331" s="7" t="str">
        <f t="shared" si="62"/>
        <v>Koehlinger</v>
      </c>
    </row>
    <row r="1332" spans="1:5" ht="15.75" x14ac:dyDescent="0.25">
      <c r="A1332" s="1" t="s">
        <v>1040</v>
      </c>
      <c r="B1332" s="1" t="s">
        <v>3715</v>
      </c>
      <c r="C1332" s="14" t="str">
        <f t="shared" si="60"/>
        <v>Ms.</v>
      </c>
      <c r="D1332" s="7" t="str">
        <f t="shared" si="61"/>
        <v>Dawn M.</v>
      </c>
      <c r="E1332" s="7" t="str">
        <f t="shared" si="62"/>
        <v>Pielechaty</v>
      </c>
    </row>
    <row r="1333" spans="1:5" ht="15.75" x14ac:dyDescent="0.25">
      <c r="A1333" s="1" t="s">
        <v>1039</v>
      </c>
      <c r="B1333" s="1" t="s">
        <v>3716</v>
      </c>
      <c r="C1333" s="14" t="str">
        <f t="shared" si="60"/>
        <v>Mr.</v>
      </c>
      <c r="D1333" s="7" t="str">
        <f t="shared" si="61"/>
        <v>Jonathan P</v>
      </c>
      <c r="E1333" s="7" t="str">
        <f t="shared" si="62"/>
        <v>Korhonen</v>
      </c>
    </row>
    <row r="1334" spans="1:5" ht="15.75" x14ac:dyDescent="0.25">
      <c r="A1334" s="1" t="s">
        <v>1038</v>
      </c>
      <c r="B1334" s="1" t="s">
        <v>3717</v>
      </c>
      <c r="C1334" s="14" t="str">
        <f t="shared" si="60"/>
        <v>Mrs.</v>
      </c>
      <c r="D1334" s="7" t="str">
        <f t="shared" si="61"/>
        <v>Gina</v>
      </c>
      <c r="E1334" s="7" t="str">
        <f t="shared" si="62"/>
        <v>Kehr</v>
      </c>
    </row>
    <row r="1335" spans="1:5" ht="15.75" x14ac:dyDescent="0.25">
      <c r="A1335" s="1" t="s">
        <v>1037</v>
      </c>
      <c r="B1335" s="1" t="s">
        <v>3718</v>
      </c>
      <c r="C1335" s="14" t="str">
        <f t="shared" si="60"/>
        <v>Mr.</v>
      </c>
      <c r="D1335" s="7" t="str">
        <f t="shared" si="61"/>
        <v>Dino</v>
      </c>
      <c r="E1335" s="7" t="str">
        <f t="shared" si="62"/>
        <v>Montagna</v>
      </c>
    </row>
    <row r="1336" spans="1:5" ht="15.75" x14ac:dyDescent="0.25">
      <c r="A1336" s="1" t="s">
        <v>1036</v>
      </c>
      <c r="B1336" s="1" t="s">
        <v>3719</v>
      </c>
      <c r="C1336" s="14" t="str">
        <f t="shared" si="60"/>
        <v>Mr.</v>
      </c>
      <c r="D1336" s="7" t="str">
        <f t="shared" si="61"/>
        <v>Jan</v>
      </c>
      <c r="E1336" s="7" t="str">
        <f t="shared" si="62"/>
        <v>M√ºller</v>
      </c>
    </row>
    <row r="1337" spans="1:5" ht="15.75" x14ac:dyDescent="0.25">
      <c r="A1337" s="1" t="s">
        <v>1035</v>
      </c>
      <c r="B1337" s="1" t="s">
        <v>3720</v>
      </c>
      <c r="C1337" s="14" t="str">
        <f t="shared" si="60"/>
        <v>Mr.</v>
      </c>
      <c r="D1337" s="7" t="str">
        <f t="shared" si="61"/>
        <v>Jonathan E.</v>
      </c>
      <c r="E1337" s="7" t="str">
        <f t="shared" si="62"/>
        <v>Baker</v>
      </c>
    </row>
    <row r="1338" spans="1:5" ht="15.75" x14ac:dyDescent="0.25">
      <c r="A1338" s="1" t="s">
        <v>1034</v>
      </c>
      <c r="B1338" s="1" t="s">
        <v>3721</v>
      </c>
      <c r="C1338" s="14" t="str">
        <f t="shared" si="60"/>
        <v>Mr.</v>
      </c>
      <c r="D1338" s="7" t="str">
        <f t="shared" si="61"/>
        <v>Mark A</v>
      </c>
      <c r="E1338" s="7" t="str">
        <f t="shared" si="62"/>
        <v>Sidebottom</v>
      </c>
    </row>
    <row r="1339" spans="1:5" ht="15.75" x14ac:dyDescent="0.25">
      <c r="A1339" s="1" t="s">
        <v>1033</v>
      </c>
      <c r="B1339" s="1" t="s">
        <v>3722</v>
      </c>
      <c r="C1339" s="14" t="str">
        <f t="shared" si="60"/>
        <v>Mrs.</v>
      </c>
      <c r="D1339" s="7" t="str">
        <f t="shared" si="61"/>
        <v>Mary</v>
      </c>
      <c r="E1339" s="7" t="str">
        <f t="shared" si="62"/>
        <v>Johnson</v>
      </c>
    </row>
    <row r="1340" spans="1:5" ht="15.75" x14ac:dyDescent="0.25">
      <c r="A1340" s="1" t="s">
        <v>1032</v>
      </c>
      <c r="B1340" s="1" t="s">
        <v>3723</v>
      </c>
      <c r="C1340" s="14" t="str">
        <f t="shared" si="60"/>
        <v>Mr.</v>
      </c>
      <c r="D1340" s="7" t="str">
        <f t="shared" si="61"/>
        <v>Samuel</v>
      </c>
      <c r="E1340" s="7" t="str">
        <f t="shared" si="62"/>
        <v>Morris</v>
      </c>
    </row>
    <row r="1341" spans="1:5" ht="15.75" x14ac:dyDescent="0.25">
      <c r="A1341" s="1" t="s">
        <v>1031</v>
      </c>
      <c r="B1341" s="1" t="s">
        <v>3724</v>
      </c>
      <c r="C1341" s="14" t="str">
        <f t="shared" si="60"/>
        <v>Mr.</v>
      </c>
      <c r="D1341" s="7" t="str">
        <f t="shared" si="61"/>
        <v>Stan J</v>
      </c>
      <c r="E1341" s="7" t="str">
        <f t="shared" si="62"/>
        <v>Chaisson</v>
      </c>
    </row>
    <row r="1342" spans="1:5" ht="15.75" x14ac:dyDescent="0.25">
      <c r="A1342" s="1" t="s">
        <v>1030</v>
      </c>
      <c r="B1342" s="1" t="s">
        <v>3725</v>
      </c>
      <c r="C1342" s="14" t="str">
        <f t="shared" si="60"/>
        <v>Mrs.</v>
      </c>
      <c r="D1342" s="7" t="str">
        <f t="shared" si="61"/>
        <v>Jessica L.</v>
      </c>
      <c r="E1342" s="7" t="str">
        <f t="shared" si="62"/>
        <v>Pigott</v>
      </c>
    </row>
    <row r="1343" spans="1:5" ht="15.75" x14ac:dyDescent="0.25">
      <c r="A1343" s="1" t="s">
        <v>1029</v>
      </c>
      <c r="B1343" s="1" t="s">
        <v>3726</v>
      </c>
      <c r="C1343" s="14" t="str">
        <f t="shared" si="60"/>
        <v>Ms.</v>
      </c>
      <c r="D1343" s="7" t="str">
        <f t="shared" si="61"/>
        <v>Krysta</v>
      </c>
      <c r="E1343" s="7" t="str">
        <f t="shared" si="62"/>
        <v>Cochrane</v>
      </c>
    </row>
    <row r="1344" spans="1:5" ht="15.75" x14ac:dyDescent="0.25">
      <c r="A1344" s="1" t="s">
        <v>1028</v>
      </c>
      <c r="B1344" s="1" t="s">
        <v>3727</v>
      </c>
      <c r="C1344" s="14" t="str">
        <f t="shared" si="60"/>
        <v>Mrs.</v>
      </c>
      <c r="D1344" s="7" t="str">
        <f t="shared" si="61"/>
        <v>Natascia</v>
      </c>
      <c r="E1344" s="7" t="str">
        <f t="shared" si="62"/>
        <v>Armitage</v>
      </c>
    </row>
    <row r="1345" spans="1:5" ht="15.75" x14ac:dyDescent="0.25">
      <c r="A1345" s="1" t="s">
        <v>1027</v>
      </c>
      <c r="B1345" s="1" t="s">
        <v>3728</v>
      </c>
      <c r="C1345" s="14" t="str">
        <f t="shared" si="60"/>
        <v>Ms.</v>
      </c>
      <c r="D1345" s="7" t="str">
        <f t="shared" si="61"/>
        <v>Jenny</v>
      </c>
      <c r="E1345" s="7" t="str">
        <f t="shared" si="62"/>
        <v>Shen</v>
      </c>
    </row>
    <row r="1346" spans="1:5" ht="15.75" x14ac:dyDescent="0.25">
      <c r="A1346" s="1" t="s">
        <v>1026</v>
      </c>
      <c r="B1346" s="1" t="s">
        <v>3729</v>
      </c>
      <c r="C1346" s="14" t="str">
        <f t="shared" si="60"/>
        <v>Mr.</v>
      </c>
      <c r="D1346" s="7" t="str">
        <f t="shared" si="61"/>
        <v>Brian</v>
      </c>
      <c r="E1346" s="7" t="str">
        <f t="shared" si="62"/>
        <v>O'Kelly</v>
      </c>
    </row>
    <row r="1347" spans="1:5" ht="15.75" x14ac:dyDescent="0.25">
      <c r="A1347" s="1" t="s">
        <v>1025</v>
      </c>
      <c r="B1347" s="1" t="s">
        <v>3730</v>
      </c>
      <c r="C1347" s="14" t="str">
        <f t="shared" ref="C1347:C1410" si="63">LEFT(TRIM(MID(B1347, FIND(",", B1347)+1, 100)), FIND(" ", TRIM(MID(B1347, FIND(",", B1347)+1, 100)))-1)</f>
        <v>Ms.</v>
      </c>
      <c r="D1347" s="7" t="str">
        <f t="shared" ref="D1347:D1410" si="64">TRIM(RIGHT(TRIM(MID(B1347, FIND(",", B1347)+1, 99)),
     LEN(TRIM(MID(B1347, FIND(",", B1347)+1, 99))) -
     FIND(" ", TRIM(MID(B1347, FIND(",", B1347)+1, 99)))))</f>
        <v>Monica</v>
      </c>
      <c r="E1347" s="7" t="str">
        <f t="shared" ref="E1347:E1410" si="65">LEFT(TRIM(B1347), FIND(", ", TRIM(B1347) &amp; " ") - 1)</f>
        <v>Huff</v>
      </c>
    </row>
    <row r="1348" spans="1:5" ht="15.75" x14ac:dyDescent="0.25">
      <c r="A1348" s="1" t="s">
        <v>1024</v>
      </c>
      <c r="B1348" s="1" t="s">
        <v>3731</v>
      </c>
      <c r="C1348" s="14" t="str">
        <f t="shared" si="63"/>
        <v>Mr.</v>
      </c>
      <c r="D1348" s="7" t="str">
        <f t="shared" si="64"/>
        <v>Tyler</v>
      </c>
      <c r="E1348" s="7" t="str">
        <f t="shared" si="65"/>
        <v>Dye</v>
      </c>
    </row>
    <row r="1349" spans="1:5" ht="15.75" x14ac:dyDescent="0.25">
      <c r="A1349" s="1" t="s">
        <v>1023</v>
      </c>
      <c r="B1349" s="1" t="s">
        <v>3732</v>
      </c>
      <c r="C1349" s="14" t="str">
        <f t="shared" si="63"/>
        <v>Ms.</v>
      </c>
      <c r="D1349" s="7" t="str">
        <f t="shared" si="64"/>
        <v>Kelly C</v>
      </c>
      <c r="E1349" s="7" t="str">
        <f t="shared" si="65"/>
        <v>Willard</v>
      </c>
    </row>
    <row r="1350" spans="1:5" ht="15.75" x14ac:dyDescent="0.25">
      <c r="A1350" s="1" t="s">
        <v>1022</v>
      </c>
      <c r="B1350" s="1" t="s">
        <v>3733</v>
      </c>
      <c r="C1350" s="14" t="str">
        <f t="shared" si="63"/>
        <v>Mrs.</v>
      </c>
      <c r="D1350" s="7" t="str">
        <f t="shared" si="64"/>
        <v>Emily</v>
      </c>
      <c r="E1350" s="7" t="str">
        <f t="shared" si="65"/>
        <v>D'Addario</v>
      </c>
    </row>
    <row r="1351" spans="1:5" ht="15.75" x14ac:dyDescent="0.25">
      <c r="A1351" s="1" t="s">
        <v>1021</v>
      </c>
      <c r="B1351" s="1" t="s">
        <v>3734</v>
      </c>
      <c r="C1351" s="14" t="str">
        <f t="shared" si="63"/>
        <v>Mr.</v>
      </c>
      <c r="D1351" s="7" t="str">
        <f t="shared" si="64"/>
        <v>James V</v>
      </c>
      <c r="E1351" s="7" t="str">
        <f t="shared" si="65"/>
        <v>Buchanan</v>
      </c>
    </row>
    <row r="1352" spans="1:5" ht="15.75" x14ac:dyDescent="0.25">
      <c r="A1352" s="1" t="s">
        <v>1020</v>
      </c>
      <c r="B1352" s="1" t="s">
        <v>3735</v>
      </c>
      <c r="C1352" s="14" t="str">
        <f t="shared" si="63"/>
        <v>Ms.</v>
      </c>
      <c r="D1352" s="7" t="str">
        <f t="shared" si="64"/>
        <v>Angie</v>
      </c>
      <c r="E1352" s="7" t="str">
        <f t="shared" si="65"/>
        <v>Clark</v>
      </c>
    </row>
    <row r="1353" spans="1:5" ht="15.75" x14ac:dyDescent="0.25">
      <c r="A1353" s="1" t="s">
        <v>1019</v>
      </c>
      <c r="B1353" s="1" t="s">
        <v>3736</v>
      </c>
      <c r="C1353" s="14" t="str">
        <f t="shared" si="63"/>
        <v>Mr.</v>
      </c>
      <c r="D1353" s="7" t="str">
        <f t="shared" si="64"/>
        <v>Michael J.</v>
      </c>
      <c r="E1353" s="7" t="str">
        <f t="shared" si="65"/>
        <v>Waterson</v>
      </c>
    </row>
    <row r="1354" spans="1:5" ht="15.75" x14ac:dyDescent="0.25">
      <c r="A1354" s="1" t="s">
        <v>1018</v>
      </c>
      <c r="B1354" s="1" t="s">
        <v>3737</v>
      </c>
      <c r="C1354" s="14" t="str">
        <f t="shared" si="63"/>
        <v>Ms.</v>
      </c>
      <c r="D1354" s="7" t="str">
        <f t="shared" si="64"/>
        <v>Sabina</v>
      </c>
      <c r="E1354" s="7" t="str">
        <f t="shared" si="65"/>
        <v>Piras</v>
      </c>
    </row>
    <row r="1355" spans="1:5" ht="15.75" x14ac:dyDescent="0.25">
      <c r="A1355" s="1" t="s">
        <v>1017</v>
      </c>
      <c r="B1355" s="1" t="s">
        <v>3738</v>
      </c>
      <c r="C1355" s="14" t="str">
        <f t="shared" si="63"/>
        <v>Ms.</v>
      </c>
      <c r="D1355" s="7" t="str">
        <f t="shared" si="64"/>
        <v>Amy C</v>
      </c>
      <c r="E1355" s="7" t="str">
        <f t="shared" si="65"/>
        <v>Olson</v>
      </c>
    </row>
    <row r="1356" spans="1:5" ht="15.75" x14ac:dyDescent="0.25">
      <c r="A1356" s="1" t="s">
        <v>1016</v>
      </c>
      <c r="B1356" s="1" t="s">
        <v>3739</v>
      </c>
      <c r="C1356" s="14" t="str">
        <f t="shared" si="63"/>
        <v>Ms.</v>
      </c>
      <c r="D1356" s="7" t="str">
        <f t="shared" si="64"/>
        <v>Victoria U</v>
      </c>
      <c r="E1356" s="7" t="str">
        <f t="shared" si="65"/>
        <v>Manfredi</v>
      </c>
    </row>
    <row r="1357" spans="1:5" ht="15.75" x14ac:dyDescent="0.25">
      <c r="A1357" s="1" t="s">
        <v>1015</v>
      </c>
      <c r="B1357" s="1" t="s">
        <v>3740</v>
      </c>
      <c r="C1357" s="14" t="str">
        <f t="shared" si="63"/>
        <v>Ms.</v>
      </c>
      <c r="D1357" s="7" t="str">
        <f t="shared" si="64"/>
        <v>Amelia B</v>
      </c>
      <c r="E1357" s="7" t="str">
        <f t="shared" si="65"/>
        <v>Landberg</v>
      </c>
    </row>
    <row r="1358" spans="1:5" ht="15.75" x14ac:dyDescent="0.25">
      <c r="A1358" s="1" t="s">
        <v>1014</v>
      </c>
      <c r="B1358" s="1" t="s">
        <v>3741</v>
      </c>
      <c r="C1358" s="14" t="str">
        <f t="shared" si="63"/>
        <v>Ms.</v>
      </c>
      <c r="D1358" s="7" t="str">
        <f t="shared" si="64"/>
        <v>Jackie J</v>
      </c>
      <c r="E1358" s="7" t="str">
        <f t="shared" si="65"/>
        <v>Flynn</v>
      </c>
    </row>
    <row r="1359" spans="1:5" ht="15.75" x14ac:dyDescent="0.25">
      <c r="A1359" s="1" t="s">
        <v>1013</v>
      </c>
      <c r="B1359" s="1" t="s">
        <v>3742</v>
      </c>
      <c r="C1359" s="14" t="str">
        <f t="shared" si="63"/>
        <v>Mr.</v>
      </c>
      <c r="D1359" s="7" t="str">
        <f t="shared" si="64"/>
        <v>Justin</v>
      </c>
      <c r="E1359" s="7" t="str">
        <f t="shared" si="65"/>
        <v>Bishop</v>
      </c>
    </row>
    <row r="1360" spans="1:5" ht="15.75" x14ac:dyDescent="0.25">
      <c r="A1360" s="1" t="s">
        <v>1012</v>
      </c>
      <c r="B1360" s="1" t="s">
        <v>3743</v>
      </c>
      <c r="C1360" s="14" t="str">
        <f t="shared" si="63"/>
        <v>Ms.</v>
      </c>
      <c r="D1360" s="7" t="str">
        <f t="shared" si="64"/>
        <v>Kerry</v>
      </c>
      <c r="E1360" s="7" t="str">
        <f t="shared" si="65"/>
        <v>Devitt</v>
      </c>
    </row>
    <row r="1361" spans="1:5" ht="15.75" x14ac:dyDescent="0.25">
      <c r="A1361" s="1" t="s">
        <v>1011</v>
      </c>
      <c r="B1361" s="1" t="s">
        <v>3744</v>
      </c>
      <c r="C1361" s="14" t="str">
        <f t="shared" si="63"/>
        <v>Ms.</v>
      </c>
      <c r="D1361" s="7" t="str">
        <f t="shared" si="64"/>
        <v>Cindy G.</v>
      </c>
      <c r="E1361" s="7" t="str">
        <f t="shared" si="65"/>
        <v>Lynch</v>
      </c>
    </row>
    <row r="1362" spans="1:5" ht="15.75" x14ac:dyDescent="0.25">
      <c r="A1362" s="1" t="s">
        <v>1010</v>
      </c>
      <c r="B1362" s="1" t="s">
        <v>3745</v>
      </c>
      <c r="C1362" s="14" t="str">
        <f t="shared" si="63"/>
        <v>Mr.</v>
      </c>
      <c r="D1362" s="7" t="str">
        <f t="shared" si="64"/>
        <v>Gennaro</v>
      </c>
      <c r="E1362" s="7" t="str">
        <f t="shared" si="65"/>
        <v>Tramontano</v>
      </c>
    </row>
    <row r="1363" spans="1:5" ht="15.75" x14ac:dyDescent="0.25">
      <c r="A1363" s="1" t="s">
        <v>1009</v>
      </c>
      <c r="B1363" s="1" t="s">
        <v>3746</v>
      </c>
      <c r="C1363" s="14" t="str">
        <f t="shared" si="63"/>
        <v>Mr.</v>
      </c>
      <c r="D1363" s="7" t="str">
        <f t="shared" si="64"/>
        <v>Terry</v>
      </c>
      <c r="E1363" s="7" t="str">
        <f t="shared" si="65"/>
        <v>Davidson</v>
      </c>
    </row>
    <row r="1364" spans="1:5" ht="15.75" x14ac:dyDescent="0.25">
      <c r="A1364" s="1" t="s">
        <v>1008</v>
      </c>
      <c r="B1364" s="1" t="s">
        <v>3747</v>
      </c>
      <c r="C1364" s="14" t="str">
        <f t="shared" si="63"/>
        <v>Mr.</v>
      </c>
      <c r="D1364" s="7" t="str">
        <f t="shared" si="64"/>
        <v>Patrick J</v>
      </c>
      <c r="E1364" s="7" t="str">
        <f t="shared" si="65"/>
        <v>Burke</v>
      </c>
    </row>
    <row r="1365" spans="1:5" ht="15.75" x14ac:dyDescent="0.25">
      <c r="A1365" s="1" t="s">
        <v>1007</v>
      </c>
      <c r="B1365" s="1" t="s">
        <v>3748</v>
      </c>
      <c r="C1365" s="14" t="str">
        <f t="shared" si="63"/>
        <v>Ms.</v>
      </c>
      <c r="D1365" s="7" t="str">
        <f t="shared" si="64"/>
        <v>Keara</v>
      </c>
      <c r="E1365" s="7" t="str">
        <f t="shared" si="65"/>
        <v>McGraw</v>
      </c>
    </row>
    <row r="1366" spans="1:5" ht="15.75" x14ac:dyDescent="0.25">
      <c r="A1366" s="1" t="s">
        <v>1006</v>
      </c>
      <c r="B1366" s="1" t="s">
        <v>3749</v>
      </c>
      <c r="C1366" s="14" t="str">
        <f t="shared" si="63"/>
        <v>Ms.</v>
      </c>
      <c r="D1366" s="7" t="str">
        <f t="shared" si="64"/>
        <v>Nicole</v>
      </c>
      <c r="E1366" s="7" t="str">
        <f t="shared" si="65"/>
        <v>Fellure</v>
      </c>
    </row>
    <row r="1367" spans="1:5" ht="15.75" x14ac:dyDescent="0.25">
      <c r="A1367" s="1" t="s">
        <v>1005</v>
      </c>
      <c r="B1367" s="1" t="s">
        <v>3750</v>
      </c>
      <c r="C1367" s="14" t="str">
        <f t="shared" si="63"/>
        <v>Mrs.</v>
      </c>
      <c r="D1367" s="7" t="str">
        <f t="shared" si="64"/>
        <v>Katena</v>
      </c>
      <c r="E1367" s="7" t="str">
        <f t="shared" si="65"/>
        <v>Sanford</v>
      </c>
    </row>
    <row r="1368" spans="1:5" ht="15.75" x14ac:dyDescent="0.25">
      <c r="A1368" s="1" t="s">
        <v>1004</v>
      </c>
      <c r="B1368" s="1" t="s">
        <v>3751</v>
      </c>
      <c r="C1368" s="14" t="str">
        <f t="shared" si="63"/>
        <v>Ms.</v>
      </c>
      <c r="D1368" s="7" t="str">
        <f t="shared" si="64"/>
        <v>Bean K.</v>
      </c>
      <c r="E1368" s="7" t="str">
        <f t="shared" si="65"/>
        <v>Wrenn</v>
      </c>
    </row>
    <row r="1369" spans="1:5" ht="15.75" x14ac:dyDescent="0.25">
      <c r="A1369" s="1" t="s">
        <v>1003</v>
      </c>
      <c r="B1369" s="1" t="s">
        <v>3752</v>
      </c>
      <c r="C1369" s="14" t="str">
        <f t="shared" si="63"/>
        <v>Mr.</v>
      </c>
      <c r="D1369" s="7" t="str">
        <f t="shared" si="64"/>
        <v>Brian</v>
      </c>
      <c r="E1369" s="7" t="str">
        <f t="shared" si="65"/>
        <v>Lindsey</v>
      </c>
    </row>
    <row r="1370" spans="1:5" ht="15.75" x14ac:dyDescent="0.25">
      <c r="A1370" s="1" t="s">
        <v>1002</v>
      </c>
      <c r="B1370" s="1" t="s">
        <v>3753</v>
      </c>
      <c r="C1370" s="14" t="str">
        <f t="shared" si="63"/>
        <v>Mr.</v>
      </c>
      <c r="D1370" s="7" t="str">
        <f t="shared" si="64"/>
        <v>Jan-Patrick</v>
      </c>
      <c r="E1370" s="7" t="str">
        <f t="shared" si="65"/>
        <v>Krueger</v>
      </c>
    </row>
    <row r="1371" spans="1:5" ht="15.75" x14ac:dyDescent="0.25">
      <c r="A1371" s="1" t="s">
        <v>1001</v>
      </c>
      <c r="B1371" s="1" t="s">
        <v>3754</v>
      </c>
      <c r="C1371" s="14" t="str">
        <f t="shared" si="63"/>
        <v>Mr.</v>
      </c>
      <c r="D1371" s="7" t="str">
        <f t="shared" si="64"/>
        <v>Jesse J</v>
      </c>
      <c r="E1371" s="7" t="str">
        <f t="shared" si="65"/>
        <v>Babler</v>
      </c>
    </row>
    <row r="1372" spans="1:5" ht="15.75" x14ac:dyDescent="0.25">
      <c r="A1372" s="1" t="s">
        <v>1000</v>
      </c>
      <c r="B1372" s="1" t="s">
        <v>3755</v>
      </c>
      <c r="C1372" s="14" t="str">
        <f t="shared" si="63"/>
        <v>Ms.</v>
      </c>
      <c r="D1372" s="7" t="str">
        <f t="shared" si="64"/>
        <v>Lindsey M</v>
      </c>
      <c r="E1372" s="7" t="str">
        <f t="shared" si="65"/>
        <v>Brezenski</v>
      </c>
    </row>
    <row r="1373" spans="1:5" ht="15.75" x14ac:dyDescent="0.25">
      <c r="A1373" s="1" t="s">
        <v>999</v>
      </c>
      <c r="B1373" s="1" t="s">
        <v>3756</v>
      </c>
      <c r="C1373" s="14" t="str">
        <f t="shared" si="63"/>
        <v>Ms.</v>
      </c>
      <c r="D1373" s="7" t="str">
        <f t="shared" si="64"/>
        <v>Marguerite K.</v>
      </c>
      <c r="E1373" s="7" t="str">
        <f t="shared" si="65"/>
        <v>Marschner</v>
      </c>
    </row>
    <row r="1374" spans="1:5" ht="15.75" x14ac:dyDescent="0.25">
      <c r="A1374" s="1" t="s">
        <v>998</v>
      </c>
      <c r="B1374" s="1" t="s">
        <v>3757</v>
      </c>
      <c r="C1374" s="14" t="str">
        <f t="shared" si="63"/>
        <v>Mr.</v>
      </c>
      <c r="D1374" s="7" t="str">
        <f t="shared" si="64"/>
        <v>Travis</v>
      </c>
      <c r="E1374" s="7" t="str">
        <f t="shared" si="65"/>
        <v>King</v>
      </c>
    </row>
    <row r="1375" spans="1:5" ht="15.75" x14ac:dyDescent="0.25">
      <c r="A1375" s="1" t="s">
        <v>997</v>
      </c>
      <c r="B1375" s="1" t="s">
        <v>3758</v>
      </c>
      <c r="C1375" s="14" t="str">
        <f t="shared" si="63"/>
        <v>Mr.</v>
      </c>
      <c r="D1375" s="7" t="str">
        <f t="shared" si="64"/>
        <v>Ricky</v>
      </c>
      <c r="E1375" s="7" t="str">
        <f t="shared" si="65"/>
        <v>Montez</v>
      </c>
    </row>
    <row r="1376" spans="1:5" ht="15.75" x14ac:dyDescent="0.25">
      <c r="A1376" s="1" t="s">
        <v>996</v>
      </c>
      <c r="B1376" s="1" t="s">
        <v>3759</v>
      </c>
      <c r="C1376" s="14" t="str">
        <f t="shared" si="63"/>
        <v>Mrs.</v>
      </c>
      <c r="D1376" s="7" t="str">
        <f t="shared" si="64"/>
        <v>Colleen L.</v>
      </c>
      <c r="E1376" s="7" t="str">
        <f t="shared" si="65"/>
        <v>Campbell</v>
      </c>
    </row>
    <row r="1377" spans="1:5" ht="15.75" x14ac:dyDescent="0.25">
      <c r="A1377" s="1" t="s">
        <v>995</v>
      </c>
      <c r="B1377" s="1" t="s">
        <v>3760</v>
      </c>
      <c r="C1377" s="14" t="str">
        <f t="shared" si="63"/>
        <v>Mr.</v>
      </c>
      <c r="D1377" s="7" t="str">
        <f t="shared" si="64"/>
        <v>Charlie A</v>
      </c>
      <c r="E1377" s="7" t="str">
        <f t="shared" si="65"/>
        <v>Hurt</v>
      </c>
    </row>
    <row r="1378" spans="1:5" ht="15.75" x14ac:dyDescent="0.25">
      <c r="A1378" s="1" t="s">
        <v>994</v>
      </c>
      <c r="B1378" s="1" t="s">
        <v>3761</v>
      </c>
      <c r="C1378" s="14" t="str">
        <f t="shared" si="63"/>
        <v>Mr.</v>
      </c>
      <c r="D1378" s="7" t="str">
        <f t="shared" si="64"/>
        <v>Rick</v>
      </c>
      <c r="E1378" s="7" t="str">
        <f t="shared" si="65"/>
        <v>Garey</v>
      </c>
    </row>
    <row r="1379" spans="1:5" ht="15.75" x14ac:dyDescent="0.25">
      <c r="A1379" s="1" t="s">
        <v>993</v>
      </c>
      <c r="B1379" s="1" t="s">
        <v>3762</v>
      </c>
      <c r="C1379" s="14" t="str">
        <f t="shared" si="63"/>
        <v>Ms.</v>
      </c>
      <c r="D1379" s="7" t="str">
        <f t="shared" si="64"/>
        <v>Lauren C</v>
      </c>
      <c r="E1379" s="7" t="str">
        <f t="shared" si="65"/>
        <v>Reddy</v>
      </c>
    </row>
    <row r="1380" spans="1:5" ht="15.75" x14ac:dyDescent="0.25">
      <c r="A1380" s="1" t="s">
        <v>992</v>
      </c>
      <c r="B1380" s="1" t="s">
        <v>3763</v>
      </c>
      <c r="C1380" s="14" t="str">
        <f t="shared" si="63"/>
        <v>Mr.</v>
      </c>
      <c r="D1380" s="7" t="str">
        <f t="shared" si="64"/>
        <v>Daniel</v>
      </c>
      <c r="E1380" s="7" t="str">
        <f t="shared" si="65"/>
        <v>Mueller</v>
      </c>
    </row>
    <row r="1381" spans="1:5" ht="15.75" x14ac:dyDescent="0.25">
      <c r="A1381" s="1" t="s">
        <v>991</v>
      </c>
      <c r="B1381" s="1" t="s">
        <v>3764</v>
      </c>
      <c r="C1381" s="14" t="str">
        <f t="shared" si="63"/>
        <v>Mr.</v>
      </c>
      <c r="D1381" s="7" t="str">
        <f t="shared" si="64"/>
        <v>Jaime</v>
      </c>
      <c r="E1381" s="7" t="str">
        <f t="shared" si="65"/>
        <v>Julia</v>
      </c>
    </row>
    <row r="1382" spans="1:5" ht="15.75" x14ac:dyDescent="0.25">
      <c r="A1382" s="1" t="s">
        <v>990</v>
      </c>
      <c r="B1382" s="1" t="s">
        <v>3765</v>
      </c>
      <c r="C1382" s="14" t="str">
        <f t="shared" si="63"/>
        <v>Mr.</v>
      </c>
      <c r="D1382" s="7" t="str">
        <f t="shared" si="64"/>
        <v>Erik R</v>
      </c>
      <c r="E1382" s="7" t="str">
        <f t="shared" si="65"/>
        <v>Uribe</v>
      </c>
    </row>
    <row r="1383" spans="1:5" ht="15.75" x14ac:dyDescent="0.25">
      <c r="A1383" s="1" t="s">
        <v>989</v>
      </c>
      <c r="B1383" s="1" t="s">
        <v>3766</v>
      </c>
      <c r="C1383" s="14" t="str">
        <f t="shared" si="63"/>
        <v>Ms.</v>
      </c>
      <c r="D1383" s="7" t="str">
        <f t="shared" si="64"/>
        <v>Katie</v>
      </c>
      <c r="E1383" s="7" t="str">
        <f t="shared" si="65"/>
        <v>Hand</v>
      </c>
    </row>
    <row r="1384" spans="1:5" ht="15.75" x14ac:dyDescent="0.25">
      <c r="A1384" s="1" t="s">
        <v>988</v>
      </c>
      <c r="B1384" s="1" t="s">
        <v>3767</v>
      </c>
      <c r="C1384" s="14" t="str">
        <f t="shared" si="63"/>
        <v>Mr.</v>
      </c>
      <c r="D1384" s="7" t="str">
        <f t="shared" si="64"/>
        <v>Thomas A</v>
      </c>
      <c r="E1384" s="7" t="str">
        <f t="shared" si="65"/>
        <v>Petersen</v>
      </c>
    </row>
    <row r="1385" spans="1:5" ht="15.75" x14ac:dyDescent="0.25">
      <c r="A1385" s="1" t="s">
        <v>987</v>
      </c>
      <c r="B1385" s="1" t="s">
        <v>3768</v>
      </c>
      <c r="C1385" s="14" t="str">
        <f t="shared" si="63"/>
        <v>Mr.</v>
      </c>
      <c r="D1385" s="7" t="str">
        <f t="shared" si="64"/>
        <v>Jean-Marc</v>
      </c>
      <c r="E1385" s="7" t="str">
        <f t="shared" si="65"/>
        <v>Mac-Thiong</v>
      </c>
    </row>
    <row r="1386" spans="1:5" ht="15.75" x14ac:dyDescent="0.25">
      <c r="A1386" s="1" t="s">
        <v>986</v>
      </c>
      <c r="B1386" s="1" t="s">
        <v>3769</v>
      </c>
      <c r="C1386" s="14" t="str">
        <f t="shared" si="63"/>
        <v>Ms.</v>
      </c>
      <c r="D1386" s="7" t="str">
        <f t="shared" si="64"/>
        <v>Kerry L</v>
      </c>
      <c r="E1386" s="7" t="str">
        <f t="shared" si="65"/>
        <v>Walker</v>
      </c>
    </row>
    <row r="1387" spans="1:5" ht="15.75" x14ac:dyDescent="0.25">
      <c r="A1387" s="1" t="s">
        <v>985</v>
      </c>
      <c r="B1387" s="1" t="s">
        <v>3770</v>
      </c>
      <c r="C1387" s="14" t="str">
        <f t="shared" si="63"/>
        <v>Mr.</v>
      </c>
      <c r="D1387" s="7" t="str">
        <f t="shared" si="64"/>
        <v>Ulrich</v>
      </c>
      <c r="E1387" s="7" t="str">
        <f t="shared" si="65"/>
        <v>Steidl</v>
      </c>
    </row>
    <row r="1388" spans="1:5" ht="15.75" x14ac:dyDescent="0.25">
      <c r="A1388" s="1" t="s">
        <v>984</v>
      </c>
      <c r="B1388" s="1" t="s">
        <v>3771</v>
      </c>
      <c r="C1388" s="14" t="str">
        <f t="shared" si="63"/>
        <v>Mr.</v>
      </c>
      <c r="D1388" s="7" t="str">
        <f t="shared" si="64"/>
        <v>Justin P</v>
      </c>
      <c r="E1388" s="7" t="str">
        <f t="shared" si="65"/>
        <v>Rose</v>
      </c>
    </row>
    <row r="1389" spans="1:5" ht="15.75" x14ac:dyDescent="0.25">
      <c r="A1389" s="1" t="s">
        <v>983</v>
      </c>
      <c r="B1389" s="1" t="s">
        <v>3772</v>
      </c>
      <c r="C1389" s="14" t="str">
        <f t="shared" si="63"/>
        <v>Ms.</v>
      </c>
      <c r="D1389" s="7" t="str">
        <f t="shared" si="64"/>
        <v>Hannah E.</v>
      </c>
      <c r="E1389" s="7" t="str">
        <f t="shared" si="65"/>
        <v>Alderfer</v>
      </c>
    </row>
    <row r="1390" spans="1:5" ht="15.75" x14ac:dyDescent="0.25">
      <c r="A1390" s="1" t="s">
        <v>982</v>
      </c>
      <c r="B1390" s="1" t="s">
        <v>3773</v>
      </c>
      <c r="C1390" s="14" t="str">
        <f t="shared" si="63"/>
        <v>Mr.</v>
      </c>
      <c r="D1390" s="7" t="str">
        <f t="shared" si="64"/>
        <v>David</v>
      </c>
      <c r="E1390" s="7" t="str">
        <f t="shared" si="65"/>
        <v>Ryland</v>
      </c>
    </row>
    <row r="1391" spans="1:5" ht="15.75" x14ac:dyDescent="0.25">
      <c r="A1391" s="1" t="s">
        <v>981</v>
      </c>
      <c r="B1391" s="1" t="s">
        <v>3774</v>
      </c>
      <c r="C1391" s="14" t="str">
        <f t="shared" si="63"/>
        <v>Mr.</v>
      </c>
      <c r="D1391" s="7" t="str">
        <f t="shared" si="64"/>
        <v>Jim</v>
      </c>
      <c r="E1391" s="7" t="str">
        <f t="shared" si="65"/>
        <v>Bethea</v>
      </c>
    </row>
    <row r="1392" spans="1:5" ht="15.75" x14ac:dyDescent="0.25">
      <c r="A1392" s="1" t="s">
        <v>980</v>
      </c>
      <c r="B1392" s="1" t="s">
        <v>3775</v>
      </c>
      <c r="C1392" s="14" t="str">
        <f t="shared" si="63"/>
        <v>Mr.</v>
      </c>
      <c r="D1392" s="7" t="str">
        <f t="shared" si="64"/>
        <v>Joseph P</v>
      </c>
      <c r="E1392" s="7" t="str">
        <f t="shared" si="65"/>
        <v>Kelly</v>
      </c>
    </row>
    <row r="1393" spans="1:5" ht="15.75" x14ac:dyDescent="0.25">
      <c r="A1393" s="1" t="s">
        <v>979</v>
      </c>
      <c r="B1393" s="1" t="s">
        <v>3776</v>
      </c>
      <c r="C1393" s="14" t="str">
        <f t="shared" si="63"/>
        <v>Mr.</v>
      </c>
      <c r="D1393" s="7" t="str">
        <f t="shared" si="64"/>
        <v>Michael</v>
      </c>
      <c r="E1393" s="7" t="str">
        <f t="shared" si="65"/>
        <v>Blois</v>
      </c>
    </row>
    <row r="1394" spans="1:5" ht="15.75" x14ac:dyDescent="0.25">
      <c r="A1394" s="1" t="s">
        <v>978</v>
      </c>
      <c r="B1394" s="1" t="s">
        <v>3777</v>
      </c>
      <c r="C1394" s="14" t="str">
        <f t="shared" si="63"/>
        <v>Ms.</v>
      </c>
      <c r="D1394" s="7" t="str">
        <f t="shared" si="64"/>
        <v>Gina M</v>
      </c>
      <c r="E1394" s="7" t="str">
        <f t="shared" si="65"/>
        <v>Dayton</v>
      </c>
    </row>
    <row r="1395" spans="1:5" ht="15.75" x14ac:dyDescent="0.25">
      <c r="A1395" s="1" t="s">
        <v>977</v>
      </c>
      <c r="B1395" s="1" t="s">
        <v>3778</v>
      </c>
      <c r="C1395" s="14" t="str">
        <f t="shared" si="63"/>
        <v>Ms.</v>
      </c>
      <c r="D1395" s="7" t="str">
        <f t="shared" si="64"/>
        <v>Shantel C.</v>
      </c>
      <c r="E1395" s="7" t="str">
        <f t="shared" si="65"/>
        <v>Cloud</v>
      </c>
    </row>
    <row r="1396" spans="1:5" ht="15.75" x14ac:dyDescent="0.25">
      <c r="A1396" s="1" t="s">
        <v>976</v>
      </c>
      <c r="B1396" s="1" t="s">
        <v>3779</v>
      </c>
      <c r="C1396" s="14" t="str">
        <f t="shared" si="63"/>
        <v>Mr.</v>
      </c>
      <c r="D1396" s="7" t="str">
        <f t="shared" si="64"/>
        <v>Brian</v>
      </c>
      <c r="E1396" s="7" t="str">
        <f t="shared" si="65"/>
        <v>Betournay</v>
      </c>
    </row>
    <row r="1397" spans="1:5" ht="15.75" x14ac:dyDescent="0.25">
      <c r="A1397" s="1" t="s">
        <v>975</v>
      </c>
      <c r="B1397" s="1" t="s">
        <v>3780</v>
      </c>
      <c r="C1397" s="14" t="str">
        <f t="shared" si="63"/>
        <v>Mr.</v>
      </c>
      <c r="D1397" s="7" t="str">
        <f t="shared" si="64"/>
        <v>Brian</v>
      </c>
      <c r="E1397" s="7" t="str">
        <f t="shared" si="65"/>
        <v>Temple</v>
      </c>
    </row>
    <row r="1398" spans="1:5" ht="15.75" x14ac:dyDescent="0.25">
      <c r="A1398" s="1" t="s">
        <v>974</v>
      </c>
      <c r="B1398" s="1" t="s">
        <v>3781</v>
      </c>
      <c r="C1398" s="14" t="str">
        <f t="shared" si="63"/>
        <v>Ms.</v>
      </c>
      <c r="D1398" s="7" t="str">
        <f t="shared" si="64"/>
        <v>Jessica R</v>
      </c>
      <c r="E1398" s="7" t="str">
        <f t="shared" si="65"/>
        <v>Rollie</v>
      </c>
    </row>
    <row r="1399" spans="1:5" ht="15.75" x14ac:dyDescent="0.25">
      <c r="A1399" s="1" t="s">
        <v>973</v>
      </c>
      <c r="B1399" s="1" t="s">
        <v>3782</v>
      </c>
      <c r="C1399" s="14" t="str">
        <f t="shared" si="63"/>
        <v>Mrs.</v>
      </c>
      <c r="D1399" s="7" t="str">
        <f t="shared" si="64"/>
        <v>Robyn</v>
      </c>
      <c r="E1399" s="7" t="str">
        <f t="shared" si="65"/>
        <v>Roybal</v>
      </c>
    </row>
    <row r="1400" spans="1:5" ht="15.75" x14ac:dyDescent="0.25">
      <c r="A1400" s="1" t="s">
        <v>972</v>
      </c>
      <c r="B1400" s="1" t="s">
        <v>3783</v>
      </c>
      <c r="C1400" s="14" t="str">
        <f t="shared" si="63"/>
        <v>Ms.</v>
      </c>
      <c r="D1400" s="7" t="str">
        <f t="shared" si="64"/>
        <v>Ashley</v>
      </c>
      <c r="E1400" s="7" t="str">
        <f t="shared" si="65"/>
        <v>Turgeon</v>
      </c>
    </row>
    <row r="1401" spans="1:5" ht="15.75" x14ac:dyDescent="0.25">
      <c r="A1401" s="1" t="s">
        <v>971</v>
      </c>
      <c r="B1401" s="1" t="s">
        <v>3784</v>
      </c>
      <c r="C1401" s="14" t="str">
        <f t="shared" si="63"/>
        <v>Ms.</v>
      </c>
      <c r="D1401" s="7" t="str">
        <f t="shared" si="64"/>
        <v>Dana</v>
      </c>
      <c r="E1401" s="7" t="str">
        <f t="shared" si="65"/>
        <v>Deingenis</v>
      </c>
    </row>
    <row r="1402" spans="1:5" ht="15.75" x14ac:dyDescent="0.25">
      <c r="A1402" s="1" t="s">
        <v>970</v>
      </c>
      <c r="B1402" s="1" t="s">
        <v>3785</v>
      </c>
      <c r="C1402" s="14" t="str">
        <f t="shared" si="63"/>
        <v>Ms.</v>
      </c>
      <c r="D1402" s="7" t="str">
        <f t="shared" si="64"/>
        <v>Jessica F.</v>
      </c>
      <c r="E1402" s="7" t="str">
        <f t="shared" si="65"/>
        <v>Hodge</v>
      </c>
    </row>
    <row r="1403" spans="1:5" ht="15.75" x14ac:dyDescent="0.25">
      <c r="A1403" s="1" t="s">
        <v>969</v>
      </c>
      <c r="B1403" s="1" t="s">
        <v>3786</v>
      </c>
      <c r="C1403" s="14" t="str">
        <f t="shared" si="63"/>
        <v>Ms.</v>
      </c>
      <c r="D1403" s="7" t="str">
        <f t="shared" si="64"/>
        <v>Lindsey</v>
      </c>
      <c r="E1403" s="7" t="str">
        <f t="shared" si="65"/>
        <v>Gibbs</v>
      </c>
    </row>
    <row r="1404" spans="1:5" ht="15.75" x14ac:dyDescent="0.25">
      <c r="A1404" s="1" t="s">
        <v>968</v>
      </c>
      <c r="B1404" s="1" t="s">
        <v>3787</v>
      </c>
      <c r="C1404" s="14" t="str">
        <f t="shared" si="63"/>
        <v>Ms.</v>
      </c>
      <c r="D1404" s="7" t="str">
        <f t="shared" si="64"/>
        <v>Kelly A</v>
      </c>
      <c r="E1404" s="7" t="str">
        <f t="shared" si="65"/>
        <v>Trom</v>
      </c>
    </row>
    <row r="1405" spans="1:5" ht="15.75" x14ac:dyDescent="0.25">
      <c r="A1405" s="1" t="s">
        <v>967</v>
      </c>
      <c r="B1405" s="1" t="s">
        <v>3788</v>
      </c>
      <c r="C1405" s="14" t="str">
        <f t="shared" si="63"/>
        <v>Ms.</v>
      </c>
      <c r="D1405" s="7" t="str">
        <f t="shared" si="64"/>
        <v>Brooke E</v>
      </c>
      <c r="E1405" s="7" t="str">
        <f t="shared" si="65"/>
        <v>Sizer</v>
      </c>
    </row>
    <row r="1406" spans="1:5" ht="15.75" x14ac:dyDescent="0.25">
      <c r="A1406" s="1" t="s">
        <v>966</v>
      </c>
      <c r="B1406" s="1" t="s">
        <v>3789</v>
      </c>
      <c r="C1406" s="14" t="str">
        <f t="shared" si="63"/>
        <v>Ms.</v>
      </c>
      <c r="D1406" s="7" t="str">
        <f t="shared" si="64"/>
        <v>Katelyn E.</v>
      </c>
      <c r="E1406" s="7" t="str">
        <f t="shared" si="65"/>
        <v>Ellison</v>
      </c>
    </row>
    <row r="1407" spans="1:5" ht="15.75" x14ac:dyDescent="0.25">
      <c r="A1407" s="1" t="s">
        <v>965</v>
      </c>
      <c r="B1407" s="1" t="s">
        <v>3790</v>
      </c>
      <c r="C1407" s="14" t="str">
        <f t="shared" si="63"/>
        <v>Mr.</v>
      </c>
      <c r="D1407" s="7" t="str">
        <f t="shared" si="64"/>
        <v>Adam</v>
      </c>
      <c r="E1407" s="7" t="str">
        <f t="shared" si="65"/>
        <v>Sulkowski</v>
      </c>
    </row>
    <row r="1408" spans="1:5" ht="15.75" x14ac:dyDescent="0.25">
      <c r="A1408" s="1" t="s">
        <v>964</v>
      </c>
      <c r="B1408" s="1" t="s">
        <v>3791</v>
      </c>
      <c r="C1408" s="14" t="str">
        <f t="shared" si="63"/>
        <v>Ms.</v>
      </c>
      <c r="D1408" s="7" t="str">
        <f t="shared" si="64"/>
        <v>Dana</v>
      </c>
      <c r="E1408" s="7" t="str">
        <f t="shared" si="65"/>
        <v>Maringo</v>
      </c>
    </row>
    <row r="1409" spans="1:5" ht="15.75" x14ac:dyDescent="0.25">
      <c r="A1409" s="1" t="s">
        <v>963</v>
      </c>
      <c r="B1409" s="1" t="s">
        <v>3792</v>
      </c>
      <c r="C1409" s="14" t="str">
        <f t="shared" si="63"/>
        <v>Mr.</v>
      </c>
      <c r="D1409" s="7" t="str">
        <f t="shared" si="64"/>
        <v>Eric W</v>
      </c>
      <c r="E1409" s="7" t="str">
        <f t="shared" si="65"/>
        <v>Lattin</v>
      </c>
    </row>
    <row r="1410" spans="1:5" ht="15.75" x14ac:dyDescent="0.25">
      <c r="A1410" s="1" t="s">
        <v>962</v>
      </c>
      <c r="B1410" s="1" t="s">
        <v>3793</v>
      </c>
      <c r="C1410" s="14" t="str">
        <f t="shared" si="63"/>
        <v>Mr.</v>
      </c>
      <c r="D1410" s="7" t="str">
        <f t="shared" si="64"/>
        <v>Matthew D</v>
      </c>
      <c r="E1410" s="7" t="str">
        <f t="shared" si="65"/>
        <v>Deblander</v>
      </c>
    </row>
    <row r="1411" spans="1:5" ht="15.75" x14ac:dyDescent="0.25">
      <c r="A1411" s="1" t="s">
        <v>961</v>
      </c>
      <c r="B1411" s="1" t="s">
        <v>3794</v>
      </c>
      <c r="C1411" s="14" t="str">
        <f t="shared" ref="C1411:C1474" si="66">LEFT(TRIM(MID(B1411, FIND(",", B1411)+1, 100)), FIND(" ", TRIM(MID(B1411, FIND(",", B1411)+1, 100)))-1)</f>
        <v>Mr.</v>
      </c>
      <c r="D1411" s="7" t="str">
        <f t="shared" ref="D1411:D1474" si="67">TRIM(RIGHT(TRIM(MID(B1411, FIND(",", B1411)+1, 99)),
     LEN(TRIM(MID(B1411, FIND(",", B1411)+1, 99))) -
     FIND(" ", TRIM(MID(B1411, FIND(",", B1411)+1, 99)))))</f>
        <v>Eoghan</v>
      </c>
      <c r="E1411" s="7" t="str">
        <f t="shared" ref="E1411:E1474" si="68">LEFT(TRIM(B1411), FIND(", ", TRIM(B1411) &amp; " ") - 1)</f>
        <v>O'Neill</v>
      </c>
    </row>
    <row r="1412" spans="1:5" ht="15.75" x14ac:dyDescent="0.25">
      <c r="A1412" s="1" t="s">
        <v>960</v>
      </c>
      <c r="B1412" s="1" t="s">
        <v>3795</v>
      </c>
      <c r="C1412" s="14" t="str">
        <f t="shared" si="66"/>
        <v>Ms.</v>
      </c>
      <c r="D1412" s="7" t="str">
        <f t="shared" si="67"/>
        <v>Pamela W</v>
      </c>
      <c r="E1412" s="7" t="str">
        <f t="shared" si="68"/>
        <v>Davis</v>
      </c>
    </row>
    <row r="1413" spans="1:5" ht="15.75" x14ac:dyDescent="0.25">
      <c r="A1413" s="1" t="s">
        <v>959</v>
      </c>
      <c r="B1413" s="1" t="s">
        <v>3796</v>
      </c>
      <c r="C1413" s="14" t="str">
        <f t="shared" si="66"/>
        <v>Ms.</v>
      </c>
      <c r="D1413" s="7" t="str">
        <f t="shared" si="67"/>
        <v>Lindsey M.</v>
      </c>
      <c r="E1413" s="7" t="str">
        <f t="shared" si="68"/>
        <v>Stanek</v>
      </c>
    </row>
    <row r="1414" spans="1:5" ht="15.75" x14ac:dyDescent="0.25">
      <c r="A1414" s="1" t="s">
        <v>958</v>
      </c>
      <c r="B1414" s="1" t="s">
        <v>3797</v>
      </c>
      <c r="C1414" s="14" t="str">
        <f t="shared" si="66"/>
        <v>Ms.</v>
      </c>
      <c r="D1414" s="7" t="str">
        <f t="shared" si="67"/>
        <v>Kassie</v>
      </c>
      <c r="E1414" s="7" t="str">
        <f t="shared" si="68"/>
        <v>Harris</v>
      </c>
    </row>
    <row r="1415" spans="1:5" ht="15.75" x14ac:dyDescent="0.25">
      <c r="A1415" s="1" t="s">
        <v>957</v>
      </c>
      <c r="B1415" s="1" t="s">
        <v>3798</v>
      </c>
      <c r="C1415" s="14" t="str">
        <f t="shared" si="66"/>
        <v>Mr.</v>
      </c>
      <c r="D1415" s="7" t="str">
        <f t="shared" si="67"/>
        <v>Matthew</v>
      </c>
      <c r="E1415" s="7" t="str">
        <f t="shared" si="68"/>
        <v>Manning</v>
      </c>
    </row>
    <row r="1416" spans="1:5" ht="15.75" x14ac:dyDescent="0.25">
      <c r="A1416" s="1" t="s">
        <v>956</v>
      </c>
      <c r="B1416" s="1" t="s">
        <v>3799</v>
      </c>
      <c r="C1416" s="14" t="str">
        <f t="shared" si="66"/>
        <v>Mr.</v>
      </c>
      <c r="D1416" s="7" t="str">
        <f t="shared" si="67"/>
        <v>Ruben Dario</v>
      </c>
      <c r="E1416" s="7" t="str">
        <f t="shared" si="68"/>
        <v>Barrera Munoz</v>
      </c>
    </row>
    <row r="1417" spans="1:5" ht="15.75" x14ac:dyDescent="0.25">
      <c r="A1417" s="1" t="s">
        <v>955</v>
      </c>
      <c r="B1417" s="1" t="s">
        <v>3800</v>
      </c>
      <c r="C1417" s="14" t="str">
        <f t="shared" si="66"/>
        <v>Mr.</v>
      </c>
      <c r="D1417" s="7" t="str">
        <f t="shared" si="67"/>
        <v>Kevin</v>
      </c>
      <c r="E1417" s="7" t="str">
        <f t="shared" si="68"/>
        <v>Schauwaers</v>
      </c>
    </row>
    <row r="1418" spans="1:5" ht="15.75" x14ac:dyDescent="0.25">
      <c r="A1418" s="1" t="s">
        <v>954</v>
      </c>
      <c r="B1418" s="1" t="s">
        <v>3801</v>
      </c>
      <c r="C1418" s="14" t="str">
        <f t="shared" si="66"/>
        <v>Ms.</v>
      </c>
      <c r="D1418" s="7" t="str">
        <f t="shared" si="67"/>
        <v>Lindsay M</v>
      </c>
      <c r="E1418" s="7" t="str">
        <f t="shared" si="68"/>
        <v>Hartman</v>
      </c>
    </row>
    <row r="1419" spans="1:5" ht="15.75" x14ac:dyDescent="0.25">
      <c r="A1419" s="1" t="s">
        <v>953</v>
      </c>
      <c r="B1419" s="1" t="s">
        <v>3802</v>
      </c>
      <c r="C1419" s="14" t="str">
        <f t="shared" si="66"/>
        <v>Mrs.</v>
      </c>
      <c r="D1419" s="7" t="str">
        <f t="shared" si="67"/>
        <v>Amanda</v>
      </c>
      <c r="E1419" s="7" t="str">
        <f t="shared" si="68"/>
        <v>Fire</v>
      </c>
    </row>
    <row r="1420" spans="1:5" ht="15.75" x14ac:dyDescent="0.25">
      <c r="A1420" s="1" t="s">
        <v>952</v>
      </c>
      <c r="B1420" s="1" t="s">
        <v>3803</v>
      </c>
      <c r="C1420" s="14" t="str">
        <f t="shared" si="66"/>
        <v>Mr.</v>
      </c>
      <c r="D1420" s="7" t="str">
        <f t="shared" si="67"/>
        <v>James</v>
      </c>
      <c r="E1420" s="7" t="str">
        <f t="shared" si="68"/>
        <v>Waliaula</v>
      </c>
    </row>
    <row r="1421" spans="1:5" ht="15.75" x14ac:dyDescent="0.25">
      <c r="A1421" s="1" t="s">
        <v>951</v>
      </c>
      <c r="B1421" s="1" t="s">
        <v>3804</v>
      </c>
      <c r="C1421" s="14" t="str">
        <f t="shared" si="66"/>
        <v>Mr.</v>
      </c>
      <c r="D1421" s="7" t="str">
        <f t="shared" si="67"/>
        <v>Samuel H.</v>
      </c>
      <c r="E1421" s="7" t="str">
        <f t="shared" si="68"/>
        <v>Blackshear</v>
      </c>
    </row>
    <row r="1422" spans="1:5" ht="15.75" x14ac:dyDescent="0.25">
      <c r="A1422" s="1" t="s">
        <v>950</v>
      </c>
      <c r="B1422" s="1" t="s">
        <v>3805</v>
      </c>
      <c r="C1422" s="14" t="str">
        <f t="shared" si="66"/>
        <v>Ms.</v>
      </c>
      <c r="D1422" s="7" t="str">
        <f t="shared" si="67"/>
        <v>Jenni</v>
      </c>
      <c r="E1422" s="7" t="str">
        <f t="shared" si="68"/>
        <v>Nettik</v>
      </c>
    </row>
    <row r="1423" spans="1:5" ht="15.75" x14ac:dyDescent="0.25">
      <c r="A1423" s="1" t="s">
        <v>949</v>
      </c>
      <c r="B1423" s="1" t="s">
        <v>3806</v>
      </c>
      <c r="C1423" s="14" t="str">
        <f t="shared" si="66"/>
        <v>Mr.</v>
      </c>
      <c r="D1423" s="7" t="str">
        <f t="shared" si="67"/>
        <v>Estuardo F</v>
      </c>
      <c r="E1423" s="7" t="str">
        <f t="shared" si="68"/>
        <v>Novales</v>
      </c>
    </row>
    <row r="1424" spans="1:5" ht="15.75" x14ac:dyDescent="0.25">
      <c r="A1424" s="1" t="s">
        <v>948</v>
      </c>
      <c r="B1424" s="1" t="s">
        <v>3807</v>
      </c>
      <c r="C1424" s="14" t="str">
        <f t="shared" si="66"/>
        <v>Mr.</v>
      </c>
      <c r="D1424" s="7" t="str">
        <f t="shared" si="67"/>
        <v>Brett</v>
      </c>
      <c r="E1424" s="7" t="str">
        <f t="shared" si="68"/>
        <v>Rosauer</v>
      </c>
    </row>
    <row r="1425" spans="1:5" ht="15.75" x14ac:dyDescent="0.25">
      <c r="A1425" s="1" t="s">
        <v>947</v>
      </c>
      <c r="B1425" s="1" t="s">
        <v>3808</v>
      </c>
      <c r="C1425" s="14" t="str">
        <f t="shared" si="66"/>
        <v>Ms.</v>
      </c>
      <c r="D1425" s="7" t="str">
        <f t="shared" si="67"/>
        <v>Sharon E.</v>
      </c>
      <c r="E1425" s="7" t="str">
        <f t="shared" si="68"/>
        <v>Ryder</v>
      </c>
    </row>
    <row r="1426" spans="1:5" ht="15.75" x14ac:dyDescent="0.25">
      <c r="A1426" s="1" t="s">
        <v>946</v>
      </c>
      <c r="B1426" s="1" t="s">
        <v>3809</v>
      </c>
      <c r="C1426" s="14" t="str">
        <f t="shared" si="66"/>
        <v>Mr.</v>
      </c>
      <c r="D1426" s="7" t="str">
        <f t="shared" si="67"/>
        <v>Jacob W√¶ver</v>
      </c>
      <c r="E1426" s="7" t="str">
        <f t="shared" si="68"/>
        <v>Larsen</v>
      </c>
    </row>
    <row r="1427" spans="1:5" ht="15.75" x14ac:dyDescent="0.25">
      <c r="A1427" s="1" t="s">
        <v>945</v>
      </c>
      <c r="B1427" s="1" t="s">
        <v>3810</v>
      </c>
      <c r="C1427" s="14" t="str">
        <f t="shared" si="66"/>
        <v>Mr.</v>
      </c>
      <c r="D1427" s="7" t="str">
        <f t="shared" si="67"/>
        <v>Scott</v>
      </c>
      <c r="E1427" s="7" t="str">
        <f t="shared" si="68"/>
        <v>Keate</v>
      </c>
    </row>
    <row r="1428" spans="1:5" ht="15.75" x14ac:dyDescent="0.25">
      <c r="A1428" s="1" t="s">
        <v>944</v>
      </c>
      <c r="B1428" s="1" t="s">
        <v>3811</v>
      </c>
      <c r="C1428" s="14" t="str">
        <f t="shared" si="66"/>
        <v>Ms.</v>
      </c>
      <c r="D1428" s="7" t="str">
        <f t="shared" si="67"/>
        <v>Brooke S.</v>
      </c>
      <c r="E1428" s="7" t="str">
        <f t="shared" si="68"/>
        <v>Williams</v>
      </c>
    </row>
    <row r="1429" spans="1:5" ht="15.75" x14ac:dyDescent="0.25">
      <c r="A1429" s="1" t="s">
        <v>943</v>
      </c>
      <c r="B1429" s="1" t="s">
        <v>3812</v>
      </c>
      <c r="C1429" s="14" t="str">
        <f t="shared" si="66"/>
        <v>Ms.</v>
      </c>
      <c r="D1429" s="7" t="str">
        <f t="shared" si="67"/>
        <v>Kaye A.</v>
      </c>
      <c r="E1429" s="7" t="str">
        <f t="shared" si="68"/>
        <v>Starosciak</v>
      </c>
    </row>
    <row r="1430" spans="1:5" ht="15.75" x14ac:dyDescent="0.25">
      <c r="A1430" s="1" t="s">
        <v>942</v>
      </c>
      <c r="B1430" s="1" t="s">
        <v>3813</v>
      </c>
      <c r="C1430" s="14" t="str">
        <f t="shared" si="66"/>
        <v>Ms.</v>
      </c>
      <c r="D1430" s="7" t="str">
        <f t="shared" si="67"/>
        <v>Carolyn</v>
      </c>
      <c r="E1430" s="7" t="str">
        <f t="shared" si="68"/>
        <v>Smith</v>
      </c>
    </row>
    <row r="1431" spans="1:5" ht="15.75" x14ac:dyDescent="0.25">
      <c r="A1431" s="1" t="s">
        <v>941</v>
      </c>
      <c r="B1431" s="1" t="s">
        <v>3814</v>
      </c>
      <c r="C1431" s="14" t="str">
        <f t="shared" si="66"/>
        <v>Mr.</v>
      </c>
      <c r="D1431" s="7" t="str">
        <f t="shared" si="67"/>
        <v>Daniel C.</v>
      </c>
      <c r="E1431" s="7" t="str">
        <f t="shared" si="68"/>
        <v>Henderson</v>
      </c>
    </row>
    <row r="1432" spans="1:5" ht="15.75" x14ac:dyDescent="0.25">
      <c r="A1432" s="1" t="s">
        <v>940</v>
      </c>
      <c r="B1432" s="1" t="s">
        <v>3815</v>
      </c>
      <c r="C1432" s="14" t="str">
        <f t="shared" si="66"/>
        <v>Mrs.</v>
      </c>
      <c r="D1432" s="7" t="str">
        <f t="shared" si="67"/>
        <v>Laurie A</v>
      </c>
      <c r="E1432" s="7" t="str">
        <f t="shared" si="68"/>
        <v>Winkelman</v>
      </c>
    </row>
    <row r="1433" spans="1:5" ht="15.75" x14ac:dyDescent="0.25">
      <c r="A1433" s="1" t="s">
        <v>939</v>
      </c>
      <c r="B1433" s="1" t="s">
        <v>3816</v>
      </c>
      <c r="C1433" s="14" t="str">
        <f t="shared" si="66"/>
        <v>Ms.</v>
      </c>
      <c r="D1433" s="7" t="str">
        <f t="shared" si="67"/>
        <v>Nicole</v>
      </c>
      <c r="E1433" s="7" t="str">
        <f t="shared" si="68"/>
        <v>Monette</v>
      </c>
    </row>
    <row r="1434" spans="1:5" ht="15.75" x14ac:dyDescent="0.25">
      <c r="A1434" s="1" t="s">
        <v>938</v>
      </c>
      <c r="B1434" s="1" t="s">
        <v>3817</v>
      </c>
      <c r="C1434" s="14" t="str">
        <f t="shared" si="66"/>
        <v>Ms.</v>
      </c>
      <c r="D1434" s="7" t="str">
        <f t="shared" si="67"/>
        <v>Shelby</v>
      </c>
      <c r="E1434" s="7" t="str">
        <f t="shared" si="68"/>
        <v>Kramer</v>
      </c>
    </row>
    <row r="1435" spans="1:5" ht="15.75" x14ac:dyDescent="0.25">
      <c r="A1435" s="1" t="s">
        <v>937</v>
      </c>
      <c r="B1435" s="1" t="s">
        <v>3818</v>
      </c>
      <c r="C1435" s="14" t="str">
        <f t="shared" si="66"/>
        <v>Ms.</v>
      </c>
      <c r="D1435" s="7" t="str">
        <f t="shared" si="67"/>
        <v>Allison</v>
      </c>
      <c r="E1435" s="7" t="str">
        <f t="shared" si="68"/>
        <v>Goldstein</v>
      </c>
    </row>
    <row r="1436" spans="1:5" ht="15.75" x14ac:dyDescent="0.25">
      <c r="A1436" s="1" t="s">
        <v>936</v>
      </c>
      <c r="B1436" s="1" t="s">
        <v>3819</v>
      </c>
      <c r="C1436" s="14" t="str">
        <f t="shared" si="66"/>
        <v>Ms.</v>
      </c>
      <c r="D1436" s="7" t="str">
        <f t="shared" si="67"/>
        <v>Leticia</v>
      </c>
      <c r="E1436" s="7" t="str">
        <f t="shared" si="68"/>
        <v>Gonzalez</v>
      </c>
    </row>
    <row r="1437" spans="1:5" ht="15.75" x14ac:dyDescent="0.25">
      <c r="A1437" s="1" t="s">
        <v>935</v>
      </c>
      <c r="B1437" s="1" t="s">
        <v>3820</v>
      </c>
      <c r="C1437" s="14" t="str">
        <f t="shared" si="66"/>
        <v>Mr.</v>
      </c>
      <c r="D1437" s="7" t="str">
        <f t="shared" si="67"/>
        <v>John S.</v>
      </c>
      <c r="E1437" s="7" t="str">
        <f t="shared" si="68"/>
        <v>Barrett</v>
      </c>
    </row>
    <row r="1438" spans="1:5" ht="15.75" x14ac:dyDescent="0.25">
      <c r="A1438" s="1" t="s">
        <v>934</v>
      </c>
      <c r="B1438" s="1" t="s">
        <v>3821</v>
      </c>
      <c r="C1438" s="14" t="str">
        <f t="shared" si="66"/>
        <v>Ms.</v>
      </c>
      <c r="D1438" s="7" t="str">
        <f t="shared" si="67"/>
        <v>April</v>
      </c>
      <c r="E1438" s="7" t="str">
        <f t="shared" si="68"/>
        <v>Irwin</v>
      </c>
    </row>
    <row r="1439" spans="1:5" ht="15.75" x14ac:dyDescent="0.25">
      <c r="A1439" s="1" t="s">
        <v>933</v>
      </c>
      <c r="B1439" s="1" t="s">
        <v>3822</v>
      </c>
      <c r="C1439" s="14" t="str">
        <f t="shared" si="66"/>
        <v>Ms.</v>
      </c>
      <c r="D1439" s="7" t="str">
        <f t="shared" si="67"/>
        <v>Ashley N.</v>
      </c>
      <c r="E1439" s="7" t="str">
        <f t="shared" si="68"/>
        <v>Glenn</v>
      </c>
    </row>
    <row r="1440" spans="1:5" ht="15.75" x14ac:dyDescent="0.25">
      <c r="A1440" s="1" t="s">
        <v>932</v>
      </c>
      <c r="B1440" s="1" t="s">
        <v>3823</v>
      </c>
      <c r="C1440" s="14" t="str">
        <f t="shared" si="66"/>
        <v>Ms.</v>
      </c>
      <c r="D1440" s="7" t="str">
        <f t="shared" si="67"/>
        <v>Madeleine</v>
      </c>
      <c r="E1440" s="7" t="str">
        <f t="shared" si="68"/>
        <v>O'Meara</v>
      </c>
    </row>
    <row r="1441" spans="1:5" ht="15.75" x14ac:dyDescent="0.25">
      <c r="A1441" s="1" t="s">
        <v>931</v>
      </c>
      <c r="B1441" s="1" t="s">
        <v>3824</v>
      </c>
      <c r="C1441" s="14" t="str">
        <f t="shared" si="66"/>
        <v>Ms.</v>
      </c>
      <c r="D1441" s="7" t="str">
        <f t="shared" si="67"/>
        <v>Nelly S</v>
      </c>
      <c r="E1441" s="7" t="str">
        <f t="shared" si="68"/>
        <v>Budrow</v>
      </c>
    </row>
    <row r="1442" spans="1:5" ht="15.75" x14ac:dyDescent="0.25">
      <c r="A1442" s="1" t="s">
        <v>930</v>
      </c>
      <c r="B1442" s="1" t="s">
        <v>3825</v>
      </c>
      <c r="C1442" s="14" t="str">
        <f t="shared" si="66"/>
        <v>Ms.</v>
      </c>
      <c r="D1442" s="7" t="str">
        <f t="shared" si="67"/>
        <v>Meredith S</v>
      </c>
      <c r="E1442" s="7" t="str">
        <f t="shared" si="68"/>
        <v>Anderson</v>
      </c>
    </row>
    <row r="1443" spans="1:5" ht="15.75" x14ac:dyDescent="0.25">
      <c r="A1443" s="1" t="s">
        <v>929</v>
      </c>
      <c r="B1443" s="1" t="s">
        <v>3826</v>
      </c>
      <c r="C1443" s="14" t="str">
        <f t="shared" si="66"/>
        <v>Mr.</v>
      </c>
      <c r="D1443" s="7" t="str">
        <f t="shared" si="67"/>
        <v>Kevin</v>
      </c>
      <c r="E1443" s="7" t="str">
        <f t="shared" si="68"/>
        <v>Douglas</v>
      </c>
    </row>
    <row r="1444" spans="1:5" ht="15.75" x14ac:dyDescent="0.25">
      <c r="A1444" s="1" t="s">
        <v>928</v>
      </c>
      <c r="B1444" s="1" t="s">
        <v>3827</v>
      </c>
      <c r="C1444" s="14" t="str">
        <f t="shared" si="66"/>
        <v>Ms.</v>
      </c>
      <c r="D1444" s="7" t="str">
        <f t="shared" si="67"/>
        <v>Lisa</v>
      </c>
      <c r="E1444" s="7" t="str">
        <f t="shared" si="68"/>
        <v>Tecklenburg</v>
      </c>
    </row>
    <row r="1445" spans="1:5" ht="15.75" x14ac:dyDescent="0.25">
      <c r="A1445" s="1" t="s">
        <v>927</v>
      </c>
      <c r="B1445" s="1" t="s">
        <v>3828</v>
      </c>
      <c r="C1445" s="14" t="str">
        <f t="shared" si="66"/>
        <v>Ms.</v>
      </c>
      <c r="D1445" s="7" t="str">
        <f t="shared" si="67"/>
        <v>Katherine A</v>
      </c>
      <c r="E1445" s="7" t="str">
        <f t="shared" si="68"/>
        <v>Baker</v>
      </c>
    </row>
    <row r="1446" spans="1:5" ht="15.75" x14ac:dyDescent="0.25">
      <c r="A1446" s="1" t="s">
        <v>926</v>
      </c>
      <c r="B1446" s="1" t="s">
        <v>3829</v>
      </c>
      <c r="C1446" s="14" t="str">
        <f t="shared" si="66"/>
        <v>Mr.</v>
      </c>
      <c r="D1446" s="7" t="str">
        <f t="shared" si="67"/>
        <v>Steve</v>
      </c>
      <c r="E1446" s="7" t="str">
        <f t="shared" si="68"/>
        <v>Schenck</v>
      </c>
    </row>
    <row r="1447" spans="1:5" ht="15.75" x14ac:dyDescent="0.25">
      <c r="A1447" s="1" t="s">
        <v>925</v>
      </c>
      <c r="B1447" s="1" t="s">
        <v>3830</v>
      </c>
      <c r="C1447" s="14" t="str">
        <f t="shared" si="66"/>
        <v>Ms.</v>
      </c>
      <c r="D1447" s="7" t="str">
        <f t="shared" si="67"/>
        <v>Kate L.</v>
      </c>
      <c r="E1447" s="7" t="str">
        <f t="shared" si="68"/>
        <v>Johnson</v>
      </c>
    </row>
    <row r="1448" spans="1:5" ht="15.75" x14ac:dyDescent="0.25">
      <c r="A1448" s="1" t="s">
        <v>924</v>
      </c>
      <c r="B1448" s="1" t="s">
        <v>3831</v>
      </c>
      <c r="C1448" s="14" t="str">
        <f t="shared" si="66"/>
        <v>Ms.</v>
      </c>
      <c r="D1448" s="7" t="str">
        <f t="shared" si="67"/>
        <v>Beth</v>
      </c>
      <c r="E1448" s="7" t="str">
        <f t="shared" si="68"/>
        <v>Blendell</v>
      </c>
    </row>
    <row r="1449" spans="1:5" ht="15.75" x14ac:dyDescent="0.25">
      <c r="A1449" s="1" t="s">
        <v>923</v>
      </c>
      <c r="B1449" s="1" t="s">
        <v>3832</v>
      </c>
      <c r="C1449" s="14" t="str">
        <f t="shared" si="66"/>
        <v>Ms.</v>
      </c>
      <c r="D1449" s="7" t="str">
        <f t="shared" si="67"/>
        <v>Katharine</v>
      </c>
      <c r="E1449" s="7" t="str">
        <f t="shared" si="68"/>
        <v>Parodi</v>
      </c>
    </row>
    <row r="1450" spans="1:5" ht="15.75" x14ac:dyDescent="0.25">
      <c r="A1450" s="1" t="s">
        <v>922</v>
      </c>
      <c r="B1450" s="1" t="s">
        <v>3833</v>
      </c>
      <c r="C1450" s="14" t="str">
        <f t="shared" si="66"/>
        <v>Ms.</v>
      </c>
      <c r="D1450" s="7" t="str">
        <f t="shared" si="67"/>
        <v>Heather L</v>
      </c>
      <c r="E1450" s="7" t="str">
        <f t="shared" si="68"/>
        <v>Morgan</v>
      </c>
    </row>
    <row r="1451" spans="1:5" ht="15.75" x14ac:dyDescent="0.25">
      <c r="A1451" s="1" t="s">
        <v>921</v>
      </c>
      <c r="B1451" s="1" t="s">
        <v>3834</v>
      </c>
      <c r="C1451" s="14" t="str">
        <f t="shared" si="66"/>
        <v>Ms.</v>
      </c>
      <c r="D1451" s="7" t="str">
        <f t="shared" si="67"/>
        <v>Desiree</v>
      </c>
      <c r="E1451" s="7" t="str">
        <f t="shared" si="68"/>
        <v>Linden</v>
      </c>
    </row>
    <row r="1452" spans="1:5" ht="15.75" x14ac:dyDescent="0.25">
      <c r="A1452" s="1" t="s">
        <v>920</v>
      </c>
      <c r="B1452" s="1" t="s">
        <v>3835</v>
      </c>
      <c r="C1452" s="14" t="str">
        <f t="shared" si="66"/>
        <v>Mr.</v>
      </c>
      <c r="D1452" s="7" t="str">
        <f t="shared" si="67"/>
        <v>Peter B.</v>
      </c>
      <c r="E1452" s="7" t="str">
        <f t="shared" si="68"/>
        <v>Horning</v>
      </c>
    </row>
    <row r="1453" spans="1:5" ht="15.75" x14ac:dyDescent="0.25">
      <c r="A1453" s="1" t="s">
        <v>919</v>
      </c>
      <c r="B1453" s="1" t="s">
        <v>3836</v>
      </c>
      <c r="C1453" s="14" t="str">
        <f t="shared" si="66"/>
        <v>Mr.</v>
      </c>
      <c r="D1453" s="7" t="str">
        <f t="shared" si="67"/>
        <v>Adam</v>
      </c>
      <c r="E1453" s="7" t="str">
        <f t="shared" si="68"/>
        <v>Goode</v>
      </c>
    </row>
    <row r="1454" spans="1:5" ht="15.75" x14ac:dyDescent="0.25">
      <c r="A1454" s="1" t="s">
        <v>918</v>
      </c>
      <c r="B1454" s="1" t="s">
        <v>3837</v>
      </c>
      <c r="C1454" s="14" t="str">
        <f t="shared" si="66"/>
        <v>Mr.</v>
      </c>
      <c r="D1454" s="7" t="str">
        <f t="shared" si="67"/>
        <v>Jeremy J</v>
      </c>
      <c r="E1454" s="7" t="str">
        <f t="shared" si="68"/>
        <v>Doden</v>
      </c>
    </row>
    <row r="1455" spans="1:5" ht="15.75" x14ac:dyDescent="0.25">
      <c r="A1455" s="1" t="s">
        <v>917</v>
      </c>
      <c r="B1455" s="1" t="s">
        <v>3838</v>
      </c>
      <c r="C1455" s="14" t="str">
        <f t="shared" si="66"/>
        <v>Mr.</v>
      </c>
      <c r="D1455" s="7" t="str">
        <f t="shared" si="67"/>
        <v>Adam C</v>
      </c>
      <c r="E1455" s="7" t="str">
        <f t="shared" si="68"/>
        <v>Groff</v>
      </c>
    </row>
    <row r="1456" spans="1:5" ht="15.75" x14ac:dyDescent="0.25">
      <c r="A1456" s="1" t="s">
        <v>916</v>
      </c>
      <c r="B1456" s="1" t="s">
        <v>3839</v>
      </c>
      <c r="C1456" s="14" t="str">
        <f t="shared" si="66"/>
        <v>Mr.</v>
      </c>
      <c r="D1456" s="7" t="str">
        <f t="shared" si="67"/>
        <v>Jon</v>
      </c>
      <c r="E1456" s="7" t="str">
        <f t="shared" si="68"/>
        <v>Kuehler</v>
      </c>
    </row>
    <row r="1457" spans="1:5" ht="15.75" x14ac:dyDescent="0.25">
      <c r="A1457" s="1" t="s">
        <v>915</v>
      </c>
      <c r="B1457" s="1" t="s">
        <v>3840</v>
      </c>
      <c r="C1457" s="14" t="str">
        <f t="shared" si="66"/>
        <v>Mr.</v>
      </c>
      <c r="D1457" s="7" t="str">
        <f t="shared" si="67"/>
        <v>Steven J</v>
      </c>
      <c r="E1457" s="7" t="str">
        <f t="shared" si="68"/>
        <v>Daniels</v>
      </c>
    </row>
    <row r="1458" spans="1:5" ht="15.75" x14ac:dyDescent="0.25">
      <c r="A1458" s="1" t="s">
        <v>914</v>
      </c>
      <c r="B1458" s="1" t="s">
        <v>3841</v>
      </c>
      <c r="C1458" s="14" t="str">
        <f t="shared" si="66"/>
        <v>Ms.</v>
      </c>
      <c r="D1458" s="7" t="str">
        <f t="shared" si="67"/>
        <v>Jessica P.</v>
      </c>
      <c r="E1458" s="7" t="str">
        <f t="shared" si="68"/>
        <v>Gibby</v>
      </c>
    </row>
    <row r="1459" spans="1:5" ht="15.75" x14ac:dyDescent="0.25">
      <c r="A1459" s="1" t="s">
        <v>913</v>
      </c>
      <c r="B1459" s="1" t="s">
        <v>3842</v>
      </c>
      <c r="C1459" s="14" t="str">
        <f t="shared" si="66"/>
        <v>Ms.</v>
      </c>
      <c r="D1459" s="7" t="str">
        <f t="shared" si="67"/>
        <v>Ashley</v>
      </c>
      <c r="E1459" s="7" t="str">
        <f t="shared" si="68"/>
        <v>Busa</v>
      </c>
    </row>
    <row r="1460" spans="1:5" ht="15.75" x14ac:dyDescent="0.25">
      <c r="A1460" s="1" t="s">
        <v>912</v>
      </c>
      <c r="B1460" s="1" t="s">
        <v>3843</v>
      </c>
      <c r="C1460" s="14" t="str">
        <f t="shared" si="66"/>
        <v>Mr.</v>
      </c>
      <c r="D1460" s="7" t="str">
        <f t="shared" si="67"/>
        <v>Arturo H.</v>
      </c>
      <c r="E1460" s="7" t="str">
        <f t="shared" si="68"/>
        <v>Moyo</v>
      </c>
    </row>
    <row r="1461" spans="1:5" ht="15.75" x14ac:dyDescent="0.25">
      <c r="A1461" s="1" t="s">
        <v>911</v>
      </c>
      <c r="B1461" s="1" t="s">
        <v>3844</v>
      </c>
      <c r="C1461" s="14" t="str">
        <f t="shared" si="66"/>
        <v>Mr.</v>
      </c>
      <c r="D1461" s="7" t="str">
        <f t="shared" si="67"/>
        <v>Ketil</v>
      </c>
      <c r="E1461" s="7" t="str">
        <f t="shared" si="68"/>
        <v>Horn</v>
      </c>
    </row>
    <row r="1462" spans="1:5" ht="15.75" x14ac:dyDescent="0.25">
      <c r="A1462" s="1" t="s">
        <v>910</v>
      </c>
      <c r="B1462" s="1" t="s">
        <v>3845</v>
      </c>
      <c r="C1462" s="14" t="str">
        <f t="shared" si="66"/>
        <v>Ms.</v>
      </c>
      <c r="D1462" s="7" t="str">
        <f t="shared" si="67"/>
        <v>Katie</v>
      </c>
      <c r="E1462" s="7" t="str">
        <f t="shared" si="68"/>
        <v>Bien</v>
      </c>
    </row>
    <row r="1463" spans="1:5" ht="15.75" x14ac:dyDescent="0.25">
      <c r="A1463" s="1" t="s">
        <v>909</v>
      </c>
      <c r="B1463" s="1" t="s">
        <v>3846</v>
      </c>
      <c r="C1463" s="14" t="str">
        <f t="shared" si="66"/>
        <v>Ms.</v>
      </c>
      <c r="D1463" s="7" t="str">
        <f t="shared" si="67"/>
        <v>Christi</v>
      </c>
      <c r="E1463" s="7" t="str">
        <f t="shared" si="68"/>
        <v>O'Connor</v>
      </c>
    </row>
    <row r="1464" spans="1:5" ht="15.75" x14ac:dyDescent="0.25">
      <c r="A1464" s="1" t="s">
        <v>908</v>
      </c>
      <c r="B1464" s="1" t="s">
        <v>3847</v>
      </c>
      <c r="C1464" s="14" t="str">
        <f t="shared" si="66"/>
        <v>Mr.</v>
      </c>
      <c r="D1464" s="7" t="str">
        <f t="shared" si="67"/>
        <v>Alan</v>
      </c>
      <c r="E1464" s="7" t="str">
        <f t="shared" si="68"/>
        <v>Ash</v>
      </c>
    </row>
    <row r="1465" spans="1:5" ht="15.75" x14ac:dyDescent="0.25">
      <c r="A1465" s="1" t="s">
        <v>907</v>
      </c>
      <c r="B1465" s="1" t="s">
        <v>3848</v>
      </c>
      <c r="C1465" s="14" t="str">
        <f t="shared" si="66"/>
        <v>Mr.</v>
      </c>
      <c r="D1465" s="7" t="str">
        <f t="shared" si="67"/>
        <v>Edivaldo B. Sr.</v>
      </c>
      <c r="E1465" s="7" t="str">
        <f t="shared" si="68"/>
        <v>Do Prado</v>
      </c>
    </row>
    <row r="1466" spans="1:5" ht="15.75" x14ac:dyDescent="0.25">
      <c r="A1466" s="1" t="s">
        <v>906</v>
      </c>
      <c r="B1466" s="1" t="s">
        <v>3849</v>
      </c>
      <c r="C1466" s="14" t="str">
        <f t="shared" si="66"/>
        <v>Ms.</v>
      </c>
      <c r="D1466" s="7" t="str">
        <f t="shared" si="67"/>
        <v>Eve</v>
      </c>
      <c r="E1466" s="7" t="str">
        <f t="shared" si="68"/>
        <v>Phillips</v>
      </c>
    </row>
    <row r="1467" spans="1:5" ht="15.75" x14ac:dyDescent="0.25">
      <c r="A1467" s="1" t="s">
        <v>905</v>
      </c>
      <c r="B1467" s="1" t="s">
        <v>3850</v>
      </c>
      <c r="C1467" s="14" t="str">
        <f t="shared" si="66"/>
        <v>Mr.</v>
      </c>
      <c r="D1467" s="7" t="str">
        <f t="shared" si="67"/>
        <v>Devin</v>
      </c>
      <c r="E1467" s="7" t="str">
        <f t="shared" si="68"/>
        <v>Kelly</v>
      </c>
    </row>
    <row r="1468" spans="1:5" ht="15.75" x14ac:dyDescent="0.25">
      <c r="A1468" s="1" t="s">
        <v>904</v>
      </c>
      <c r="B1468" s="1" t="s">
        <v>3851</v>
      </c>
      <c r="C1468" s="14" t="str">
        <f t="shared" si="66"/>
        <v>Mr.</v>
      </c>
      <c r="D1468" s="7" t="str">
        <f t="shared" si="67"/>
        <v>Shaun R</v>
      </c>
      <c r="E1468" s="7" t="str">
        <f t="shared" si="68"/>
        <v>Dever</v>
      </c>
    </row>
    <row r="1469" spans="1:5" ht="15.75" x14ac:dyDescent="0.25">
      <c r="A1469" s="1" t="s">
        <v>903</v>
      </c>
      <c r="B1469" s="1" t="s">
        <v>3852</v>
      </c>
      <c r="C1469" s="14" t="str">
        <f t="shared" si="66"/>
        <v>Mr.</v>
      </c>
      <c r="D1469" s="7" t="str">
        <f t="shared" si="67"/>
        <v>Adrian</v>
      </c>
      <c r="E1469" s="7" t="str">
        <f t="shared" si="68"/>
        <v>Horvath</v>
      </c>
    </row>
    <row r="1470" spans="1:5" ht="15.75" x14ac:dyDescent="0.25">
      <c r="A1470" s="1" t="s">
        <v>902</v>
      </c>
      <c r="B1470" s="1" t="s">
        <v>3853</v>
      </c>
      <c r="C1470" s="14" t="str">
        <f t="shared" si="66"/>
        <v>Mr.</v>
      </c>
      <c r="D1470" s="7" t="str">
        <f t="shared" si="67"/>
        <v>Andrew</v>
      </c>
      <c r="E1470" s="7" t="str">
        <f t="shared" si="68"/>
        <v>Danner</v>
      </c>
    </row>
    <row r="1471" spans="1:5" ht="15.75" x14ac:dyDescent="0.25">
      <c r="A1471" s="1" t="s">
        <v>901</v>
      </c>
      <c r="B1471" s="1" t="s">
        <v>3854</v>
      </c>
      <c r="C1471" s="14" t="str">
        <f t="shared" si="66"/>
        <v>Ms.</v>
      </c>
      <c r="D1471" s="7" t="str">
        <f t="shared" si="67"/>
        <v>Mallory</v>
      </c>
      <c r="E1471" s="7" t="str">
        <f t="shared" si="68"/>
        <v>Weiss</v>
      </c>
    </row>
    <row r="1472" spans="1:5" ht="15.75" x14ac:dyDescent="0.25">
      <c r="A1472" s="1" t="s">
        <v>900</v>
      </c>
      <c r="B1472" s="1" t="s">
        <v>3855</v>
      </c>
      <c r="C1472" s="14" t="str">
        <f t="shared" si="66"/>
        <v>Mr.</v>
      </c>
      <c r="D1472" s="7" t="str">
        <f t="shared" si="67"/>
        <v>Shawn E</v>
      </c>
      <c r="E1472" s="7" t="str">
        <f t="shared" si="68"/>
        <v>D'Andrea</v>
      </c>
    </row>
    <row r="1473" spans="1:5" ht="15.75" x14ac:dyDescent="0.25">
      <c r="A1473" s="1" t="s">
        <v>899</v>
      </c>
      <c r="B1473" s="1" t="s">
        <v>3856</v>
      </c>
      <c r="C1473" s="14" t="str">
        <f t="shared" si="66"/>
        <v>Ms.</v>
      </c>
      <c r="D1473" s="7" t="str">
        <f t="shared" si="67"/>
        <v>Sarah E</v>
      </c>
      <c r="E1473" s="7" t="str">
        <f t="shared" si="68"/>
        <v>Olesky</v>
      </c>
    </row>
    <row r="1474" spans="1:5" ht="15.75" x14ac:dyDescent="0.25">
      <c r="A1474" s="1" t="s">
        <v>898</v>
      </c>
      <c r="B1474" s="1" t="s">
        <v>3857</v>
      </c>
      <c r="C1474" s="14" t="str">
        <f t="shared" si="66"/>
        <v>Mr.</v>
      </c>
      <c r="D1474" s="7" t="str">
        <f t="shared" si="67"/>
        <v>Josh</v>
      </c>
      <c r="E1474" s="7" t="str">
        <f t="shared" si="68"/>
        <v>Whitcraft</v>
      </c>
    </row>
    <row r="1475" spans="1:5" ht="15.75" x14ac:dyDescent="0.25">
      <c r="A1475" s="1" t="s">
        <v>897</v>
      </c>
      <c r="B1475" s="1" t="s">
        <v>3858</v>
      </c>
      <c r="C1475" s="14" t="str">
        <f t="shared" ref="C1475:C1538" si="69">LEFT(TRIM(MID(B1475, FIND(",", B1475)+1, 100)), FIND(" ", TRIM(MID(B1475, FIND(",", B1475)+1, 100)))-1)</f>
        <v>Mr.</v>
      </c>
      <c r="D1475" s="7" t="str">
        <f t="shared" ref="D1475:D1538" si="70">TRIM(RIGHT(TRIM(MID(B1475, FIND(",", B1475)+1, 99)),
     LEN(TRIM(MID(B1475, FIND(",", B1475)+1, 99))) -
     FIND(" ", TRIM(MID(B1475, FIND(",", B1475)+1, 99)))))</f>
        <v>Johann A</v>
      </c>
      <c r="E1475" s="7" t="str">
        <f t="shared" ref="E1475:E1538" si="71">LEFT(TRIM(B1475), FIND(", ", TRIM(B1475) &amp; " ") - 1)</f>
        <v>Salazar</v>
      </c>
    </row>
    <row r="1476" spans="1:5" ht="15.75" x14ac:dyDescent="0.25">
      <c r="A1476" s="1" t="s">
        <v>896</v>
      </c>
      <c r="B1476" s="1" t="s">
        <v>3859</v>
      </c>
      <c r="C1476" s="14" t="str">
        <f t="shared" si="69"/>
        <v>Ms.</v>
      </c>
      <c r="D1476" s="7" t="str">
        <f t="shared" si="70"/>
        <v>Robin M.</v>
      </c>
      <c r="E1476" s="7" t="str">
        <f t="shared" si="71"/>
        <v>Todd</v>
      </c>
    </row>
    <row r="1477" spans="1:5" ht="15.75" x14ac:dyDescent="0.25">
      <c r="A1477" s="1" t="s">
        <v>895</v>
      </c>
      <c r="B1477" s="1" t="s">
        <v>3860</v>
      </c>
      <c r="C1477" s="14" t="str">
        <f t="shared" si="69"/>
        <v>Mr.</v>
      </c>
      <c r="D1477" s="7" t="str">
        <f t="shared" si="70"/>
        <v>Kyle K</v>
      </c>
      <c r="E1477" s="7" t="str">
        <f t="shared" si="71"/>
        <v>Pond</v>
      </c>
    </row>
    <row r="1478" spans="1:5" ht="15.75" x14ac:dyDescent="0.25">
      <c r="A1478" s="1" t="s">
        <v>894</v>
      </c>
      <c r="B1478" s="1" t="s">
        <v>3861</v>
      </c>
      <c r="C1478" s="14" t="str">
        <f t="shared" si="69"/>
        <v>Ms.</v>
      </c>
      <c r="D1478" s="7" t="str">
        <f t="shared" si="70"/>
        <v>Alison</v>
      </c>
      <c r="E1478" s="7" t="str">
        <f t="shared" si="71"/>
        <v>Egan</v>
      </c>
    </row>
    <row r="1479" spans="1:5" ht="15.75" x14ac:dyDescent="0.25">
      <c r="A1479" s="1" t="s">
        <v>893</v>
      </c>
      <c r="B1479" s="1" t="s">
        <v>3862</v>
      </c>
      <c r="C1479" s="14" t="str">
        <f t="shared" si="69"/>
        <v>Mr.</v>
      </c>
      <c r="D1479" s="7" t="str">
        <f t="shared" si="70"/>
        <v>Michael A.</v>
      </c>
      <c r="E1479" s="7" t="str">
        <f t="shared" si="71"/>
        <v>Bersani</v>
      </c>
    </row>
    <row r="1480" spans="1:5" ht="15.75" x14ac:dyDescent="0.25">
      <c r="A1480" s="1" t="s">
        <v>892</v>
      </c>
      <c r="B1480" s="1" t="s">
        <v>3863</v>
      </c>
      <c r="C1480" s="14" t="str">
        <f t="shared" si="69"/>
        <v>Mr.</v>
      </c>
      <c r="D1480" s="7" t="str">
        <f t="shared" si="70"/>
        <v>Byron A</v>
      </c>
      <c r="E1480" s="7" t="str">
        <f t="shared" si="71"/>
        <v>Creech</v>
      </c>
    </row>
    <row r="1481" spans="1:5" ht="15.75" x14ac:dyDescent="0.25">
      <c r="A1481" s="1" t="s">
        <v>891</v>
      </c>
      <c r="B1481" s="1" t="s">
        <v>3864</v>
      </c>
      <c r="C1481" s="14" t="str">
        <f t="shared" si="69"/>
        <v>Ms.</v>
      </c>
      <c r="D1481" s="7" t="str">
        <f t="shared" si="70"/>
        <v>Carine A</v>
      </c>
      <c r="E1481" s="7" t="str">
        <f t="shared" si="71"/>
        <v>Sudres</v>
      </c>
    </row>
    <row r="1482" spans="1:5" ht="15.75" x14ac:dyDescent="0.25">
      <c r="A1482" s="1" t="s">
        <v>890</v>
      </c>
      <c r="B1482" s="1" t="s">
        <v>3865</v>
      </c>
      <c r="C1482" s="14" t="str">
        <f t="shared" si="69"/>
        <v>Mr.</v>
      </c>
      <c r="D1482" s="7" t="str">
        <f t="shared" si="70"/>
        <v>Nathaniel</v>
      </c>
      <c r="E1482" s="7" t="str">
        <f t="shared" si="71"/>
        <v>Couture</v>
      </c>
    </row>
    <row r="1483" spans="1:5" ht="15.75" x14ac:dyDescent="0.25">
      <c r="A1483" s="1" t="s">
        <v>889</v>
      </c>
      <c r="B1483" s="1" t="s">
        <v>3866</v>
      </c>
      <c r="C1483" s="14" t="str">
        <f t="shared" si="69"/>
        <v>Ms.</v>
      </c>
      <c r="D1483" s="7" t="str">
        <f t="shared" si="70"/>
        <v>Lindsay A.</v>
      </c>
      <c r="E1483" s="7" t="str">
        <f t="shared" si="71"/>
        <v>Willard</v>
      </c>
    </row>
    <row r="1484" spans="1:5" ht="15.75" x14ac:dyDescent="0.25">
      <c r="A1484" s="1" t="s">
        <v>888</v>
      </c>
      <c r="B1484" s="1" t="s">
        <v>3867</v>
      </c>
      <c r="C1484" s="14" t="str">
        <f t="shared" si="69"/>
        <v>Mr.</v>
      </c>
      <c r="D1484" s="7" t="str">
        <f t="shared" si="70"/>
        <v>Justin R</v>
      </c>
      <c r="E1484" s="7" t="str">
        <f t="shared" si="71"/>
        <v>Patronick</v>
      </c>
    </row>
    <row r="1485" spans="1:5" ht="15.75" x14ac:dyDescent="0.25">
      <c r="A1485" s="1" t="s">
        <v>887</v>
      </c>
      <c r="B1485" s="1" t="s">
        <v>3868</v>
      </c>
      <c r="C1485" s="14" t="str">
        <f t="shared" si="69"/>
        <v>Ms.</v>
      </c>
      <c r="D1485" s="7" t="str">
        <f t="shared" si="70"/>
        <v>Casey</v>
      </c>
      <c r="E1485" s="7" t="str">
        <f t="shared" si="71"/>
        <v>Depasquale</v>
      </c>
    </row>
    <row r="1486" spans="1:5" ht="15.75" x14ac:dyDescent="0.25">
      <c r="A1486" s="1" t="s">
        <v>886</v>
      </c>
      <c r="B1486" s="1" t="s">
        <v>3869</v>
      </c>
      <c r="C1486" s="14" t="str">
        <f t="shared" si="69"/>
        <v>Ms.</v>
      </c>
      <c r="D1486" s="7" t="str">
        <f t="shared" si="70"/>
        <v>Amanda L</v>
      </c>
      <c r="E1486" s="7" t="str">
        <f t="shared" si="71"/>
        <v>Lavergne</v>
      </c>
    </row>
    <row r="1487" spans="1:5" ht="15.75" x14ac:dyDescent="0.25">
      <c r="A1487" s="1" t="s">
        <v>885</v>
      </c>
      <c r="B1487" s="1" t="s">
        <v>3870</v>
      </c>
      <c r="C1487" s="14" t="str">
        <f t="shared" si="69"/>
        <v>Ms.</v>
      </c>
      <c r="D1487" s="7" t="str">
        <f t="shared" si="70"/>
        <v>Ayako N.</v>
      </c>
      <c r="E1487" s="7" t="str">
        <f t="shared" si="71"/>
        <v>Kawakami</v>
      </c>
    </row>
    <row r="1488" spans="1:5" ht="15.75" x14ac:dyDescent="0.25">
      <c r="A1488" s="1" t="s">
        <v>884</v>
      </c>
      <c r="B1488" s="1" t="s">
        <v>3871</v>
      </c>
      <c r="C1488" s="14" t="str">
        <f t="shared" si="69"/>
        <v>Ms.</v>
      </c>
      <c r="D1488" s="7" t="str">
        <f t="shared" si="70"/>
        <v>Emilee</v>
      </c>
      <c r="E1488" s="7" t="str">
        <f t="shared" si="71"/>
        <v>Gonsalves</v>
      </c>
    </row>
    <row r="1489" spans="1:5" ht="15.75" x14ac:dyDescent="0.25">
      <c r="A1489" s="1" t="s">
        <v>883</v>
      </c>
      <c r="B1489" s="1" t="s">
        <v>3872</v>
      </c>
      <c r="C1489" s="14" t="str">
        <f t="shared" si="69"/>
        <v>Mr.</v>
      </c>
      <c r="D1489" s="7" t="str">
        <f t="shared" si="70"/>
        <v>Stephen M</v>
      </c>
      <c r="E1489" s="7" t="str">
        <f t="shared" si="71"/>
        <v>Peck</v>
      </c>
    </row>
    <row r="1490" spans="1:5" ht="15.75" x14ac:dyDescent="0.25">
      <c r="A1490" s="1" t="s">
        <v>882</v>
      </c>
      <c r="B1490" s="1" t="s">
        <v>3873</v>
      </c>
      <c r="C1490" s="14" t="str">
        <f t="shared" si="69"/>
        <v>Ms.</v>
      </c>
      <c r="D1490" s="7" t="str">
        <f t="shared" si="70"/>
        <v>Annemarie A</v>
      </c>
      <c r="E1490" s="7" t="str">
        <f t="shared" si="71"/>
        <v>Aure</v>
      </c>
    </row>
    <row r="1491" spans="1:5" ht="15.75" x14ac:dyDescent="0.25">
      <c r="A1491" s="1" t="s">
        <v>881</v>
      </c>
      <c r="B1491" s="1" t="s">
        <v>3874</v>
      </c>
      <c r="C1491" s="14" t="str">
        <f t="shared" si="69"/>
        <v>Ms.</v>
      </c>
      <c r="D1491" s="7" t="str">
        <f t="shared" si="70"/>
        <v>Ashley R</v>
      </c>
      <c r="E1491" s="7" t="str">
        <f t="shared" si="71"/>
        <v>Mattingly</v>
      </c>
    </row>
    <row r="1492" spans="1:5" ht="15.75" x14ac:dyDescent="0.25">
      <c r="A1492" s="1" t="s">
        <v>880</v>
      </c>
      <c r="B1492" s="1" t="s">
        <v>3875</v>
      </c>
      <c r="C1492" s="14" t="str">
        <f t="shared" si="69"/>
        <v>Ms.</v>
      </c>
      <c r="D1492" s="7" t="str">
        <f t="shared" si="70"/>
        <v>Leslie A</v>
      </c>
      <c r="E1492" s="7" t="str">
        <f t="shared" si="71"/>
        <v>Stelpflug</v>
      </c>
    </row>
    <row r="1493" spans="1:5" ht="15.75" x14ac:dyDescent="0.25">
      <c r="A1493" s="1" t="s">
        <v>879</v>
      </c>
      <c r="B1493" s="1" t="s">
        <v>3876</v>
      </c>
      <c r="C1493" s="14" t="str">
        <f t="shared" si="69"/>
        <v>Mr.</v>
      </c>
      <c r="D1493" s="7" t="str">
        <f t="shared" si="70"/>
        <v>Mauricio J. Sr.</v>
      </c>
      <c r="E1493" s="7" t="str">
        <f t="shared" si="71"/>
        <v>Sanchez Antognini</v>
      </c>
    </row>
    <row r="1494" spans="1:5" ht="15.75" x14ac:dyDescent="0.25">
      <c r="A1494" s="1" t="s">
        <v>878</v>
      </c>
      <c r="B1494" s="1" t="s">
        <v>3877</v>
      </c>
      <c r="C1494" s="14" t="str">
        <f t="shared" si="69"/>
        <v>Mr.</v>
      </c>
      <c r="D1494" s="7" t="str">
        <f t="shared" si="70"/>
        <v>Kieran</v>
      </c>
      <c r="E1494" s="7" t="str">
        <f t="shared" si="71"/>
        <v>Condon</v>
      </c>
    </row>
    <row r="1495" spans="1:5" ht="15.75" x14ac:dyDescent="0.25">
      <c r="A1495" s="1" t="s">
        <v>877</v>
      </c>
      <c r="B1495" s="1" t="s">
        <v>3878</v>
      </c>
      <c r="C1495" s="14" t="str">
        <f t="shared" si="69"/>
        <v>Ms.</v>
      </c>
      <c r="D1495" s="7" t="str">
        <f t="shared" si="70"/>
        <v>Elizabeth A</v>
      </c>
      <c r="E1495" s="7" t="str">
        <f t="shared" si="71"/>
        <v>Magato</v>
      </c>
    </row>
    <row r="1496" spans="1:5" ht="15.75" x14ac:dyDescent="0.25">
      <c r="A1496" s="1" t="s">
        <v>876</v>
      </c>
      <c r="B1496" s="1" t="s">
        <v>3879</v>
      </c>
      <c r="C1496" s="14" t="str">
        <f t="shared" si="69"/>
        <v>Mr.</v>
      </c>
      <c r="D1496" s="7" t="str">
        <f t="shared" si="70"/>
        <v>Zeke M.</v>
      </c>
      <c r="E1496" s="7" t="str">
        <f t="shared" si="71"/>
        <v>Dombrowski</v>
      </c>
    </row>
    <row r="1497" spans="1:5" ht="15.75" x14ac:dyDescent="0.25">
      <c r="A1497" s="1" t="s">
        <v>875</v>
      </c>
      <c r="B1497" s="1" t="s">
        <v>3880</v>
      </c>
      <c r="C1497" s="14" t="str">
        <f t="shared" si="69"/>
        <v>Mr.</v>
      </c>
      <c r="D1497" s="7" t="str">
        <f t="shared" si="70"/>
        <v>Chip</v>
      </c>
      <c r="E1497" s="7" t="str">
        <f t="shared" si="71"/>
        <v>Ohara</v>
      </c>
    </row>
    <row r="1498" spans="1:5" ht="15.75" x14ac:dyDescent="0.25">
      <c r="A1498" s="1" t="s">
        <v>874</v>
      </c>
      <c r="B1498" s="1" t="s">
        <v>3881</v>
      </c>
      <c r="C1498" s="14" t="str">
        <f t="shared" si="69"/>
        <v>Mr.</v>
      </c>
      <c r="D1498" s="7" t="str">
        <f t="shared" si="70"/>
        <v>Miguel Angel Sr.</v>
      </c>
      <c r="E1498" s="7" t="str">
        <f t="shared" si="71"/>
        <v>Cifuentes Fetiva</v>
      </c>
    </row>
    <row r="1499" spans="1:5" ht="15.75" x14ac:dyDescent="0.25">
      <c r="A1499" s="1" t="s">
        <v>873</v>
      </c>
      <c r="B1499" s="1" t="s">
        <v>3882</v>
      </c>
      <c r="C1499" s="14" t="str">
        <f t="shared" si="69"/>
        <v>Mr.</v>
      </c>
      <c r="D1499" s="7" t="str">
        <f t="shared" si="70"/>
        <v>Brian</v>
      </c>
      <c r="E1499" s="7" t="str">
        <f t="shared" si="71"/>
        <v>Keno</v>
      </c>
    </row>
    <row r="1500" spans="1:5" ht="15.75" x14ac:dyDescent="0.25">
      <c r="A1500" s="1" t="s">
        <v>872</v>
      </c>
      <c r="B1500" s="1" t="s">
        <v>3883</v>
      </c>
      <c r="C1500" s="14" t="str">
        <f t="shared" si="69"/>
        <v>Ms.</v>
      </c>
      <c r="D1500" s="7" t="str">
        <f t="shared" si="70"/>
        <v>Meghan</v>
      </c>
      <c r="E1500" s="7" t="str">
        <f t="shared" si="71"/>
        <v>Bruce</v>
      </c>
    </row>
    <row r="1501" spans="1:5" ht="15.75" x14ac:dyDescent="0.25">
      <c r="A1501" s="1" t="s">
        <v>871</v>
      </c>
      <c r="B1501" s="1" t="s">
        <v>3884</v>
      </c>
      <c r="C1501" s="14" t="str">
        <f t="shared" si="69"/>
        <v>Ms.</v>
      </c>
      <c r="D1501" s="7" t="str">
        <f t="shared" si="70"/>
        <v>Meredith L.</v>
      </c>
      <c r="E1501" s="7" t="str">
        <f t="shared" si="71"/>
        <v>Lorch</v>
      </c>
    </row>
    <row r="1502" spans="1:5" ht="15.75" x14ac:dyDescent="0.25">
      <c r="A1502" s="1" t="s">
        <v>870</v>
      </c>
      <c r="B1502" s="1" t="s">
        <v>3885</v>
      </c>
      <c r="C1502" s="14" t="str">
        <f t="shared" si="69"/>
        <v>Mrs.</v>
      </c>
      <c r="D1502" s="7" t="str">
        <f t="shared" si="70"/>
        <v>Millicent M</v>
      </c>
      <c r="E1502" s="7" t="str">
        <f t="shared" si="71"/>
        <v>Sullivan</v>
      </c>
    </row>
    <row r="1503" spans="1:5" ht="15.75" x14ac:dyDescent="0.25">
      <c r="A1503" s="1" t="s">
        <v>869</v>
      </c>
      <c r="B1503" s="1" t="s">
        <v>3886</v>
      </c>
      <c r="C1503" s="14" t="str">
        <f t="shared" si="69"/>
        <v>Ms.</v>
      </c>
      <c r="D1503" s="7" t="str">
        <f t="shared" si="70"/>
        <v>Kathleen</v>
      </c>
      <c r="E1503" s="7" t="str">
        <f t="shared" si="71"/>
        <v>Cave</v>
      </c>
    </row>
    <row r="1504" spans="1:5" ht="15.75" x14ac:dyDescent="0.25">
      <c r="A1504" s="1" t="s">
        <v>868</v>
      </c>
      <c r="B1504" s="1" t="s">
        <v>3887</v>
      </c>
      <c r="C1504" s="14" t="str">
        <f t="shared" si="69"/>
        <v>Ms.</v>
      </c>
      <c r="D1504" s="7" t="str">
        <f t="shared" si="70"/>
        <v>Kimberly K</v>
      </c>
      <c r="E1504" s="7" t="str">
        <f t="shared" si="71"/>
        <v>Gudenkauf</v>
      </c>
    </row>
    <row r="1505" spans="1:5" ht="15.75" x14ac:dyDescent="0.25">
      <c r="A1505" s="1" t="s">
        <v>867</v>
      </c>
      <c r="B1505" s="1" t="s">
        <v>3888</v>
      </c>
      <c r="C1505" s="14" t="str">
        <f t="shared" si="69"/>
        <v>Mr.</v>
      </c>
      <c r="D1505" s="7" t="str">
        <f t="shared" si="70"/>
        <v>Justin C</v>
      </c>
      <c r="E1505" s="7" t="str">
        <f t="shared" si="71"/>
        <v>Thomas</v>
      </c>
    </row>
    <row r="1506" spans="1:5" ht="15.75" x14ac:dyDescent="0.25">
      <c r="A1506" s="1" t="s">
        <v>866</v>
      </c>
      <c r="B1506" s="1" t="s">
        <v>3889</v>
      </c>
      <c r="C1506" s="14" t="str">
        <f t="shared" si="69"/>
        <v>Mr.</v>
      </c>
      <c r="D1506" s="7" t="str">
        <f t="shared" si="70"/>
        <v>Tristan P.</v>
      </c>
      <c r="E1506" s="7" t="str">
        <f t="shared" si="71"/>
        <v>Holley</v>
      </c>
    </row>
    <row r="1507" spans="1:5" ht="15.75" x14ac:dyDescent="0.25">
      <c r="A1507" s="1" t="s">
        <v>865</v>
      </c>
      <c r="B1507" s="1" t="s">
        <v>3890</v>
      </c>
      <c r="C1507" s="14" t="str">
        <f t="shared" si="69"/>
        <v>Ms.</v>
      </c>
      <c r="D1507" s="7" t="str">
        <f t="shared" si="70"/>
        <v>Traci A</v>
      </c>
      <c r="E1507" s="7" t="str">
        <f t="shared" si="71"/>
        <v>Kemble</v>
      </c>
    </row>
    <row r="1508" spans="1:5" ht="15.75" x14ac:dyDescent="0.25">
      <c r="A1508" s="1" t="s">
        <v>864</v>
      </c>
      <c r="B1508" s="1" t="s">
        <v>3891</v>
      </c>
      <c r="C1508" s="14" t="str">
        <f t="shared" si="69"/>
        <v>Mr.</v>
      </c>
      <c r="D1508" s="7" t="str">
        <f t="shared" si="70"/>
        <v>Justin P</v>
      </c>
      <c r="E1508" s="7" t="str">
        <f t="shared" si="71"/>
        <v>Bentley</v>
      </c>
    </row>
    <row r="1509" spans="1:5" ht="15.75" x14ac:dyDescent="0.25">
      <c r="A1509" s="1" t="s">
        <v>863</v>
      </c>
      <c r="B1509" s="1" t="s">
        <v>3892</v>
      </c>
      <c r="C1509" s="14" t="str">
        <f t="shared" si="69"/>
        <v>Mr.</v>
      </c>
      <c r="D1509" s="7" t="str">
        <f t="shared" si="70"/>
        <v>Logan M</v>
      </c>
      <c r="E1509" s="7" t="str">
        <f t="shared" si="71"/>
        <v>Jones</v>
      </c>
    </row>
    <row r="1510" spans="1:5" ht="15.75" x14ac:dyDescent="0.25">
      <c r="A1510" s="1" t="s">
        <v>862</v>
      </c>
      <c r="B1510" s="1" t="s">
        <v>3893</v>
      </c>
      <c r="C1510" s="14" t="str">
        <f t="shared" si="69"/>
        <v>Mr.</v>
      </c>
      <c r="D1510" s="7" t="str">
        <f t="shared" si="70"/>
        <v>Sebastien</v>
      </c>
      <c r="E1510" s="7" t="str">
        <f t="shared" si="71"/>
        <v>Tremblay</v>
      </c>
    </row>
    <row r="1511" spans="1:5" ht="15.75" x14ac:dyDescent="0.25">
      <c r="A1511" s="1" t="s">
        <v>861</v>
      </c>
      <c r="B1511" s="1" t="s">
        <v>3894</v>
      </c>
      <c r="C1511" s="14" t="str">
        <f t="shared" si="69"/>
        <v>Ms.</v>
      </c>
      <c r="D1511" s="7" t="str">
        <f t="shared" si="70"/>
        <v>Tiffany A</v>
      </c>
      <c r="E1511" s="7" t="str">
        <f t="shared" si="71"/>
        <v>Bellucci</v>
      </c>
    </row>
    <row r="1512" spans="1:5" ht="15.75" x14ac:dyDescent="0.25">
      <c r="A1512" s="1" t="s">
        <v>860</v>
      </c>
      <c r="B1512" s="1" t="s">
        <v>3895</v>
      </c>
      <c r="C1512" s="14" t="str">
        <f t="shared" si="69"/>
        <v>Mr.</v>
      </c>
      <c r="D1512" s="7" t="str">
        <f t="shared" si="70"/>
        <v>Matthew</v>
      </c>
      <c r="E1512" s="7" t="str">
        <f t="shared" si="71"/>
        <v>Collins</v>
      </c>
    </row>
    <row r="1513" spans="1:5" ht="15.75" x14ac:dyDescent="0.25">
      <c r="A1513" s="1" t="s">
        <v>859</v>
      </c>
      <c r="B1513" s="1" t="s">
        <v>3896</v>
      </c>
      <c r="C1513" s="14" t="str">
        <f t="shared" si="69"/>
        <v>Mr.</v>
      </c>
      <c r="D1513" s="7" t="str">
        <f t="shared" si="70"/>
        <v>Luke</v>
      </c>
      <c r="E1513" s="7" t="str">
        <f t="shared" si="71"/>
        <v>Gillman</v>
      </c>
    </row>
    <row r="1514" spans="1:5" ht="15.75" x14ac:dyDescent="0.25">
      <c r="A1514" s="1" t="s">
        <v>858</v>
      </c>
      <c r="B1514" s="1" t="s">
        <v>3897</v>
      </c>
      <c r="C1514" s="14" t="str">
        <f t="shared" si="69"/>
        <v>Ms.</v>
      </c>
      <c r="D1514" s="7" t="str">
        <f t="shared" si="70"/>
        <v>Leigh</v>
      </c>
      <c r="E1514" s="7" t="str">
        <f t="shared" si="71"/>
        <v>West</v>
      </c>
    </row>
    <row r="1515" spans="1:5" ht="15.75" x14ac:dyDescent="0.25">
      <c r="A1515" s="1" t="s">
        <v>857</v>
      </c>
      <c r="B1515" s="1" t="s">
        <v>3898</v>
      </c>
      <c r="C1515" s="14" t="str">
        <f t="shared" si="69"/>
        <v>Mr.</v>
      </c>
      <c r="D1515" s="7" t="str">
        <f t="shared" si="70"/>
        <v>Yosuke</v>
      </c>
      <c r="E1515" s="7" t="str">
        <f t="shared" si="71"/>
        <v>Chida</v>
      </c>
    </row>
    <row r="1516" spans="1:5" ht="15.75" x14ac:dyDescent="0.25">
      <c r="A1516" s="1" t="s">
        <v>856</v>
      </c>
      <c r="B1516" s="1" t="s">
        <v>3899</v>
      </c>
      <c r="C1516" s="14" t="str">
        <f t="shared" si="69"/>
        <v>Mr.</v>
      </c>
      <c r="D1516" s="7" t="str">
        <f t="shared" si="70"/>
        <v>Matthew</v>
      </c>
      <c r="E1516" s="7" t="str">
        <f t="shared" si="71"/>
        <v>Reisenauer</v>
      </c>
    </row>
    <row r="1517" spans="1:5" ht="15.75" x14ac:dyDescent="0.25">
      <c r="A1517" s="1" t="s">
        <v>855</v>
      </c>
      <c r="B1517" s="1" t="s">
        <v>3900</v>
      </c>
      <c r="C1517" s="14" t="str">
        <f t="shared" si="69"/>
        <v>Mr.</v>
      </c>
      <c r="D1517" s="7" t="str">
        <f t="shared" si="70"/>
        <v>Jacob</v>
      </c>
      <c r="E1517" s="7" t="str">
        <f t="shared" si="71"/>
        <v>Rosenberg-Wohl</v>
      </c>
    </row>
    <row r="1518" spans="1:5" ht="15.75" x14ac:dyDescent="0.25">
      <c r="A1518" s="1" t="s">
        <v>854</v>
      </c>
      <c r="B1518" s="1" t="s">
        <v>3901</v>
      </c>
      <c r="C1518" s="14" t="str">
        <f t="shared" si="69"/>
        <v>Ms.</v>
      </c>
      <c r="D1518" s="7" t="str">
        <f t="shared" si="70"/>
        <v>Jodi</v>
      </c>
      <c r="E1518" s="7" t="str">
        <f t="shared" si="71"/>
        <v>Theriault</v>
      </c>
    </row>
    <row r="1519" spans="1:5" ht="15.75" x14ac:dyDescent="0.25">
      <c r="A1519" s="1" t="s">
        <v>853</v>
      </c>
      <c r="B1519" s="1" t="s">
        <v>3902</v>
      </c>
      <c r="C1519" s="14" t="str">
        <f t="shared" si="69"/>
        <v>Ms.</v>
      </c>
      <c r="D1519" s="7" t="str">
        <f t="shared" si="70"/>
        <v>Lauren</v>
      </c>
      <c r="E1519" s="7" t="str">
        <f t="shared" si="71"/>
        <v>Manuel</v>
      </c>
    </row>
    <row r="1520" spans="1:5" ht="15.75" x14ac:dyDescent="0.25">
      <c r="A1520" s="1" t="s">
        <v>852</v>
      </c>
      <c r="B1520" s="1" t="s">
        <v>3903</v>
      </c>
      <c r="C1520" s="14" t="str">
        <f t="shared" si="69"/>
        <v>Ms.</v>
      </c>
      <c r="D1520" s="7" t="str">
        <f t="shared" si="70"/>
        <v>Misti C</v>
      </c>
      <c r="E1520" s="7" t="str">
        <f t="shared" si="71"/>
        <v>Demko</v>
      </c>
    </row>
    <row r="1521" spans="1:5" ht="15.75" x14ac:dyDescent="0.25">
      <c r="A1521" s="1" t="s">
        <v>851</v>
      </c>
      <c r="B1521" s="1" t="s">
        <v>3904</v>
      </c>
      <c r="C1521" s="14" t="str">
        <f t="shared" si="69"/>
        <v>Ms.</v>
      </c>
      <c r="D1521" s="7" t="str">
        <f t="shared" si="70"/>
        <v>Angela J</v>
      </c>
      <c r="E1521" s="7" t="str">
        <f t="shared" si="71"/>
        <v>Battaglia</v>
      </c>
    </row>
    <row r="1522" spans="1:5" ht="15.75" x14ac:dyDescent="0.25">
      <c r="A1522" s="1" t="s">
        <v>850</v>
      </c>
      <c r="B1522" s="1" t="s">
        <v>3905</v>
      </c>
      <c r="C1522" s="14" t="str">
        <f t="shared" si="69"/>
        <v>Mr.</v>
      </c>
      <c r="D1522" s="7" t="str">
        <f t="shared" si="70"/>
        <v>Jonathan D.</v>
      </c>
      <c r="E1522" s="7" t="str">
        <f t="shared" si="71"/>
        <v>Follo</v>
      </c>
    </row>
    <row r="1523" spans="1:5" ht="15.75" x14ac:dyDescent="0.25">
      <c r="A1523" s="1" t="s">
        <v>849</v>
      </c>
      <c r="B1523" s="1" t="s">
        <v>3906</v>
      </c>
      <c r="C1523" s="14" t="str">
        <f t="shared" si="69"/>
        <v>Ms.</v>
      </c>
      <c r="D1523" s="7" t="str">
        <f t="shared" si="70"/>
        <v>Victoria</v>
      </c>
      <c r="E1523" s="7" t="str">
        <f t="shared" si="71"/>
        <v>Barana</v>
      </c>
    </row>
    <row r="1524" spans="1:5" ht="15.75" x14ac:dyDescent="0.25">
      <c r="A1524" s="1" t="s">
        <v>848</v>
      </c>
      <c r="B1524" s="1" t="s">
        <v>3907</v>
      </c>
      <c r="C1524" s="14" t="str">
        <f t="shared" si="69"/>
        <v>Mr.</v>
      </c>
      <c r="D1524" s="7" t="str">
        <f t="shared" si="70"/>
        <v>Adrian R.</v>
      </c>
      <c r="E1524" s="7" t="str">
        <f t="shared" si="71"/>
        <v>Lysaght</v>
      </c>
    </row>
    <row r="1525" spans="1:5" ht="15.75" x14ac:dyDescent="0.25">
      <c r="A1525" s="1" t="s">
        <v>847</v>
      </c>
      <c r="B1525" s="1" t="s">
        <v>3908</v>
      </c>
      <c r="C1525" s="14" t="str">
        <f t="shared" si="69"/>
        <v>Mr.</v>
      </c>
      <c r="D1525" s="7" t="str">
        <f t="shared" si="70"/>
        <v>Andrew</v>
      </c>
      <c r="E1525" s="7" t="str">
        <f t="shared" si="71"/>
        <v>Chalmers</v>
      </c>
    </row>
    <row r="1526" spans="1:5" ht="15.75" x14ac:dyDescent="0.25">
      <c r="A1526" s="1" t="s">
        <v>846</v>
      </c>
      <c r="B1526" s="1" t="s">
        <v>3909</v>
      </c>
      <c r="C1526" s="14" t="str">
        <f t="shared" si="69"/>
        <v>Mr.</v>
      </c>
      <c r="D1526" s="7" t="str">
        <f t="shared" si="70"/>
        <v>Jason A.</v>
      </c>
      <c r="E1526" s="7" t="str">
        <f t="shared" si="71"/>
        <v>Phillippi</v>
      </c>
    </row>
    <row r="1527" spans="1:5" ht="15.75" x14ac:dyDescent="0.25">
      <c r="A1527" s="1" t="s">
        <v>845</v>
      </c>
      <c r="B1527" s="1" t="s">
        <v>3910</v>
      </c>
      <c r="C1527" s="14" t="str">
        <f t="shared" si="69"/>
        <v>Ms.</v>
      </c>
      <c r="D1527" s="7" t="str">
        <f t="shared" si="70"/>
        <v>Rachel</v>
      </c>
      <c r="E1527" s="7" t="str">
        <f t="shared" si="71"/>
        <v>MacPherson</v>
      </c>
    </row>
    <row r="1528" spans="1:5" ht="15.75" x14ac:dyDescent="0.25">
      <c r="A1528" s="1" t="s">
        <v>844</v>
      </c>
      <c r="B1528" s="1" t="s">
        <v>3911</v>
      </c>
      <c r="C1528" s="14" t="str">
        <f t="shared" si="69"/>
        <v>Ms.</v>
      </c>
      <c r="D1528" s="7" t="str">
        <f t="shared" si="70"/>
        <v>Susan</v>
      </c>
      <c r="E1528" s="7" t="str">
        <f t="shared" si="71"/>
        <v>Delfidio</v>
      </c>
    </row>
    <row r="1529" spans="1:5" ht="15.75" x14ac:dyDescent="0.25">
      <c r="A1529" s="1" t="s">
        <v>843</v>
      </c>
      <c r="B1529" s="1" t="s">
        <v>3912</v>
      </c>
      <c r="C1529" s="14" t="str">
        <f t="shared" si="69"/>
        <v>Mr.</v>
      </c>
      <c r="D1529" s="7" t="str">
        <f t="shared" si="70"/>
        <v>Cameron M.</v>
      </c>
      <c r="E1529" s="7" t="str">
        <f t="shared" si="71"/>
        <v>Cummings</v>
      </c>
    </row>
    <row r="1530" spans="1:5" ht="15.75" x14ac:dyDescent="0.25">
      <c r="A1530" s="1" t="s">
        <v>842</v>
      </c>
      <c r="B1530" s="1" t="s">
        <v>3913</v>
      </c>
      <c r="C1530" s="14" t="str">
        <f t="shared" si="69"/>
        <v>Ms.</v>
      </c>
      <c r="D1530" s="7" t="str">
        <f t="shared" si="70"/>
        <v>Claudia A.</v>
      </c>
      <c r="E1530" s="7" t="str">
        <f t="shared" si="71"/>
        <v>Schroegel</v>
      </c>
    </row>
    <row r="1531" spans="1:5" ht="15.75" x14ac:dyDescent="0.25">
      <c r="A1531" s="1" t="s">
        <v>841</v>
      </c>
      <c r="B1531" s="1" t="s">
        <v>3914</v>
      </c>
      <c r="C1531" s="14" t="str">
        <f t="shared" si="69"/>
        <v>Ms.</v>
      </c>
      <c r="D1531" s="7" t="str">
        <f t="shared" si="70"/>
        <v>Kate</v>
      </c>
      <c r="E1531" s="7" t="str">
        <f t="shared" si="71"/>
        <v>Williams</v>
      </c>
    </row>
    <row r="1532" spans="1:5" ht="15.75" x14ac:dyDescent="0.25">
      <c r="A1532" s="1" t="s">
        <v>840</v>
      </c>
      <c r="B1532" s="1" t="s">
        <v>3915</v>
      </c>
      <c r="C1532" s="14" t="str">
        <f t="shared" si="69"/>
        <v>Ms.</v>
      </c>
      <c r="D1532" s="7" t="str">
        <f t="shared" si="70"/>
        <v>Nicole M.</v>
      </c>
      <c r="E1532" s="7" t="str">
        <f t="shared" si="71"/>
        <v>Casey</v>
      </c>
    </row>
    <row r="1533" spans="1:5" ht="15.75" x14ac:dyDescent="0.25">
      <c r="A1533" s="1" t="s">
        <v>839</v>
      </c>
      <c r="B1533" s="1" t="s">
        <v>3916</v>
      </c>
      <c r="C1533" s="14" t="str">
        <f t="shared" si="69"/>
        <v>Mr.</v>
      </c>
      <c r="D1533" s="7" t="str">
        <f t="shared" si="70"/>
        <v>Jack</v>
      </c>
      <c r="E1533" s="7" t="str">
        <f t="shared" si="71"/>
        <v>Randall</v>
      </c>
    </row>
    <row r="1534" spans="1:5" ht="15.75" x14ac:dyDescent="0.25">
      <c r="A1534" s="1" t="s">
        <v>838</v>
      </c>
      <c r="B1534" s="1" t="s">
        <v>3917</v>
      </c>
      <c r="C1534" s="14" t="str">
        <f t="shared" si="69"/>
        <v>Mr.</v>
      </c>
      <c r="D1534" s="7" t="str">
        <f t="shared" si="70"/>
        <v>Gregory</v>
      </c>
      <c r="E1534" s="7" t="str">
        <f t="shared" si="71"/>
        <v>Doyon</v>
      </c>
    </row>
    <row r="1535" spans="1:5" ht="15.75" x14ac:dyDescent="0.25">
      <c r="A1535" s="1" t="s">
        <v>837</v>
      </c>
      <c r="B1535" s="1" t="s">
        <v>3918</v>
      </c>
      <c r="C1535" s="14" t="str">
        <f t="shared" si="69"/>
        <v>Ms.</v>
      </c>
      <c r="D1535" s="7" t="str">
        <f t="shared" si="70"/>
        <v>Rebecca</v>
      </c>
      <c r="E1535" s="7" t="str">
        <f t="shared" si="71"/>
        <v>Sankey</v>
      </c>
    </row>
    <row r="1536" spans="1:5" ht="15.75" x14ac:dyDescent="0.25">
      <c r="A1536" s="1" t="s">
        <v>836</v>
      </c>
      <c r="B1536" s="1" t="s">
        <v>3919</v>
      </c>
      <c r="C1536" s="14" t="str">
        <f t="shared" si="69"/>
        <v>Mr.</v>
      </c>
      <c r="D1536" s="7" t="str">
        <f t="shared" si="70"/>
        <v>Adam</v>
      </c>
      <c r="E1536" s="7" t="str">
        <f t="shared" si="71"/>
        <v>Stilgenbauer</v>
      </c>
    </row>
    <row r="1537" spans="1:5" ht="15.75" x14ac:dyDescent="0.25">
      <c r="A1537" s="1" t="s">
        <v>835</v>
      </c>
      <c r="B1537" s="1" t="s">
        <v>3920</v>
      </c>
      <c r="C1537" s="14" t="str">
        <f t="shared" si="69"/>
        <v>Mr.</v>
      </c>
      <c r="D1537" s="7" t="str">
        <f t="shared" si="70"/>
        <v>Ryan</v>
      </c>
      <c r="E1537" s="7" t="str">
        <f t="shared" si="71"/>
        <v>Jaskiewicz</v>
      </c>
    </row>
    <row r="1538" spans="1:5" ht="15.75" x14ac:dyDescent="0.25">
      <c r="A1538" s="1" t="s">
        <v>834</v>
      </c>
      <c r="B1538" s="1" t="s">
        <v>3921</v>
      </c>
      <c r="C1538" s="14" t="str">
        <f t="shared" si="69"/>
        <v>Ms.</v>
      </c>
      <c r="D1538" s="7" t="str">
        <f t="shared" si="70"/>
        <v>Jackie K.</v>
      </c>
      <c r="E1538" s="7" t="str">
        <f t="shared" si="71"/>
        <v>Deppen</v>
      </c>
    </row>
    <row r="1539" spans="1:5" ht="15.75" x14ac:dyDescent="0.25">
      <c r="A1539" s="1" t="s">
        <v>833</v>
      </c>
      <c r="B1539" s="1" t="s">
        <v>3922</v>
      </c>
      <c r="C1539" s="14" t="str">
        <f t="shared" ref="C1539:C1602" si="72">LEFT(TRIM(MID(B1539, FIND(",", B1539)+1, 100)), FIND(" ", TRIM(MID(B1539, FIND(",", B1539)+1, 100)))-1)</f>
        <v>Mr.</v>
      </c>
      <c r="D1539" s="7" t="str">
        <f t="shared" ref="D1539:D1602" si="73">TRIM(RIGHT(TRIM(MID(B1539, FIND(",", B1539)+1, 99)),
     LEN(TRIM(MID(B1539, FIND(",", B1539)+1, 99))) -
     FIND(" ", TRIM(MID(B1539, FIND(",", B1539)+1, 99)))))</f>
        <v>Chris</v>
      </c>
      <c r="E1539" s="7" t="str">
        <f t="shared" ref="E1539:E1602" si="74">LEFT(TRIM(B1539), FIND(", ", TRIM(B1539) &amp; " ") - 1)</f>
        <v>Hine</v>
      </c>
    </row>
    <row r="1540" spans="1:5" ht="15.75" x14ac:dyDescent="0.25">
      <c r="A1540" s="1" t="s">
        <v>832</v>
      </c>
      <c r="B1540" s="1" t="s">
        <v>3923</v>
      </c>
      <c r="C1540" s="14" t="str">
        <f t="shared" si="72"/>
        <v>Mr.</v>
      </c>
      <c r="D1540" s="7" t="str">
        <f t="shared" si="73"/>
        <v>Tyler C</v>
      </c>
      <c r="E1540" s="7" t="str">
        <f t="shared" si="74"/>
        <v>Mathews</v>
      </c>
    </row>
    <row r="1541" spans="1:5" ht="15.75" x14ac:dyDescent="0.25">
      <c r="A1541" s="1" t="s">
        <v>831</v>
      </c>
      <c r="B1541" s="1" t="s">
        <v>3924</v>
      </c>
      <c r="C1541" s="14" t="str">
        <f t="shared" si="72"/>
        <v>Ms.</v>
      </c>
      <c r="D1541" s="7" t="str">
        <f t="shared" si="73"/>
        <v>Yoshie</v>
      </c>
      <c r="E1541" s="7" t="str">
        <f t="shared" si="74"/>
        <v>Yabu</v>
      </c>
    </row>
    <row r="1542" spans="1:5" ht="15.75" x14ac:dyDescent="0.25">
      <c r="A1542" s="1" t="s">
        <v>830</v>
      </c>
      <c r="B1542" s="1" t="s">
        <v>3925</v>
      </c>
      <c r="C1542" s="14" t="str">
        <f t="shared" si="72"/>
        <v>Ms.</v>
      </c>
      <c r="D1542" s="7" t="str">
        <f t="shared" si="73"/>
        <v>Lauren A</v>
      </c>
      <c r="E1542" s="7" t="str">
        <f t="shared" si="74"/>
        <v>Strang</v>
      </c>
    </row>
    <row r="1543" spans="1:5" ht="15.75" x14ac:dyDescent="0.25">
      <c r="A1543" s="1" t="s">
        <v>829</v>
      </c>
      <c r="B1543" s="1" t="s">
        <v>3926</v>
      </c>
      <c r="C1543" s="14" t="str">
        <f t="shared" si="72"/>
        <v>Mr.</v>
      </c>
      <c r="D1543" s="7" t="str">
        <f t="shared" si="73"/>
        <v>Mason D.</v>
      </c>
      <c r="E1543" s="7" t="str">
        <f t="shared" si="74"/>
        <v>Frank</v>
      </c>
    </row>
    <row r="1544" spans="1:5" ht="15.75" x14ac:dyDescent="0.25">
      <c r="A1544" s="1" t="s">
        <v>828</v>
      </c>
      <c r="B1544" s="1" t="s">
        <v>3927</v>
      </c>
      <c r="C1544" s="14" t="str">
        <f t="shared" si="72"/>
        <v>Mr.</v>
      </c>
      <c r="D1544" s="7" t="str">
        <f t="shared" si="73"/>
        <v>Ryan</v>
      </c>
      <c r="E1544" s="7" t="str">
        <f t="shared" si="74"/>
        <v>Shanley</v>
      </c>
    </row>
    <row r="1545" spans="1:5" ht="15.75" x14ac:dyDescent="0.25">
      <c r="A1545" s="1" t="s">
        <v>827</v>
      </c>
      <c r="B1545" s="1" t="s">
        <v>3928</v>
      </c>
      <c r="C1545" s="14" t="str">
        <f t="shared" si="72"/>
        <v>Mr.</v>
      </c>
      <c r="D1545" s="7" t="str">
        <f t="shared" si="73"/>
        <v>Arturo</v>
      </c>
      <c r="E1545" s="7" t="str">
        <f t="shared" si="74"/>
        <v>Mancebo Garcia</v>
      </c>
    </row>
    <row r="1546" spans="1:5" ht="15.75" x14ac:dyDescent="0.25">
      <c r="A1546" s="1" t="s">
        <v>826</v>
      </c>
      <c r="B1546" s="1" t="s">
        <v>3929</v>
      </c>
      <c r="C1546" s="14" t="str">
        <f t="shared" si="72"/>
        <v>Mr.</v>
      </c>
      <c r="D1546" s="7" t="str">
        <f t="shared" si="73"/>
        <v>Jake</v>
      </c>
      <c r="E1546" s="7" t="str">
        <f t="shared" si="74"/>
        <v>Keehan</v>
      </c>
    </row>
    <row r="1547" spans="1:5" ht="15.75" x14ac:dyDescent="0.25">
      <c r="A1547" s="1" t="s">
        <v>825</v>
      </c>
      <c r="B1547" s="1" t="s">
        <v>3930</v>
      </c>
      <c r="C1547" s="14" t="str">
        <f t="shared" si="72"/>
        <v>Ms.</v>
      </c>
      <c r="D1547" s="7" t="str">
        <f t="shared" si="73"/>
        <v>Sarah E</v>
      </c>
      <c r="E1547" s="7" t="str">
        <f t="shared" si="74"/>
        <v>Mahaney</v>
      </c>
    </row>
    <row r="1548" spans="1:5" ht="15.75" x14ac:dyDescent="0.25">
      <c r="A1548" s="1" t="s">
        <v>824</v>
      </c>
      <c r="B1548" s="1" t="s">
        <v>3931</v>
      </c>
      <c r="C1548" s="14" t="str">
        <f t="shared" si="72"/>
        <v>Ms.</v>
      </c>
      <c r="D1548" s="7" t="str">
        <f t="shared" si="73"/>
        <v>Alison L.</v>
      </c>
      <c r="E1548" s="7" t="str">
        <f t="shared" si="74"/>
        <v>Nolan</v>
      </c>
    </row>
    <row r="1549" spans="1:5" ht="15.75" x14ac:dyDescent="0.25">
      <c r="A1549" s="1" t="s">
        <v>823</v>
      </c>
      <c r="B1549" s="1" t="s">
        <v>3932</v>
      </c>
      <c r="C1549" s="14" t="str">
        <f t="shared" si="72"/>
        <v>Ms.</v>
      </c>
      <c r="D1549" s="7" t="str">
        <f t="shared" si="73"/>
        <v>Karen A.</v>
      </c>
      <c r="E1549" s="7" t="str">
        <f t="shared" si="74"/>
        <v>Sobrino</v>
      </c>
    </row>
    <row r="1550" spans="1:5" ht="15.75" x14ac:dyDescent="0.25">
      <c r="A1550" s="1" t="s">
        <v>822</v>
      </c>
      <c r="B1550" s="1" t="s">
        <v>3933</v>
      </c>
      <c r="C1550" s="14" t="str">
        <f t="shared" si="72"/>
        <v>Mr.</v>
      </c>
      <c r="D1550" s="7" t="str">
        <f t="shared" si="73"/>
        <v>Thomas R. Jr.</v>
      </c>
      <c r="E1550" s="7" t="str">
        <f t="shared" si="74"/>
        <v>Gennaro</v>
      </c>
    </row>
    <row r="1551" spans="1:5" ht="15.75" x14ac:dyDescent="0.25">
      <c r="A1551" s="1" t="s">
        <v>821</v>
      </c>
      <c r="B1551" s="1" t="s">
        <v>3934</v>
      </c>
      <c r="C1551" s="14" t="str">
        <f t="shared" si="72"/>
        <v>Ms.</v>
      </c>
      <c r="D1551" s="7" t="str">
        <f t="shared" si="73"/>
        <v>Stephanie W.</v>
      </c>
      <c r="E1551" s="7" t="str">
        <f t="shared" si="74"/>
        <v>Mayer</v>
      </c>
    </row>
    <row r="1552" spans="1:5" ht="15.75" x14ac:dyDescent="0.25">
      <c r="A1552" s="1" t="s">
        <v>820</v>
      </c>
      <c r="B1552" s="1" t="s">
        <v>3935</v>
      </c>
      <c r="C1552" s="14" t="str">
        <f t="shared" si="72"/>
        <v>Mr.</v>
      </c>
      <c r="D1552" s="7" t="str">
        <f t="shared" si="73"/>
        <v>Ezra</v>
      </c>
      <c r="E1552" s="7" t="str">
        <f t="shared" si="74"/>
        <v>Becker</v>
      </c>
    </row>
    <row r="1553" spans="1:5" ht="15.75" x14ac:dyDescent="0.25">
      <c r="A1553" s="1" t="s">
        <v>819</v>
      </c>
      <c r="B1553" s="1" t="s">
        <v>3936</v>
      </c>
      <c r="C1553" s="14" t="str">
        <f t="shared" si="72"/>
        <v>Mr.</v>
      </c>
      <c r="D1553" s="7" t="str">
        <f t="shared" si="73"/>
        <v>Jim</v>
      </c>
      <c r="E1553" s="7" t="str">
        <f t="shared" si="74"/>
        <v>Moore</v>
      </c>
    </row>
    <row r="1554" spans="1:5" ht="15.75" x14ac:dyDescent="0.25">
      <c r="A1554" s="1" t="s">
        <v>818</v>
      </c>
      <c r="B1554" s="1" t="s">
        <v>3937</v>
      </c>
      <c r="C1554" s="14" t="str">
        <f t="shared" si="72"/>
        <v>Mr.</v>
      </c>
      <c r="D1554" s="7" t="str">
        <f t="shared" si="73"/>
        <v>Ari L.</v>
      </c>
      <c r="E1554" s="7" t="str">
        <f t="shared" si="74"/>
        <v>Platt</v>
      </c>
    </row>
    <row r="1555" spans="1:5" ht="15.75" x14ac:dyDescent="0.25">
      <c r="A1555" s="1" t="s">
        <v>817</v>
      </c>
      <c r="B1555" s="1" t="s">
        <v>3938</v>
      </c>
      <c r="C1555" s="14" t="str">
        <f t="shared" si="72"/>
        <v>Ms.</v>
      </c>
      <c r="D1555" s="7" t="str">
        <f t="shared" si="73"/>
        <v>Fanny</v>
      </c>
      <c r="E1555" s="7" t="str">
        <f t="shared" si="74"/>
        <v>Brodeur</v>
      </c>
    </row>
    <row r="1556" spans="1:5" ht="15.75" x14ac:dyDescent="0.25">
      <c r="A1556" s="1" t="s">
        <v>816</v>
      </c>
      <c r="B1556" s="1" t="s">
        <v>3939</v>
      </c>
      <c r="C1556" s="14" t="str">
        <f t="shared" si="72"/>
        <v>Ms.</v>
      </c>
      <c r="D1556" s="7" t="str">
        <f t="shared" si="73"/>
        <v>Heather</v>
      </c>
      <c r="E1556" s="7" t="str">
        <f t="shared" si="74"/>
        <v>Knight Pech</v>
      </c>
    </row>
    <row r="1557" spans="1:5" ht="15.75" x14ac:dyDescent="0.25">
      <c r="A1557" s="1" t="s">
        <v>815</v>
      </c>
      <c r="B1557" s="1" t="s">
        <v>3940</v>
      </c>
      <c r="C1557" s="14" t="str">
        <f t="shared" si="72"/>
        <v>Mr.</v>
      </c>
      <c r="D1557" s="7" t="str">
        <f t="shared" si="73"/>
        <v>Peter W. Sr.</v>
      </c>
      <c r="E1557" s="7" t="str">
        <f t="shared" si="74"/>
        <v>Richter</v>
      </c>
    </row>
    <row r="1558" spans="1:5" ht="15.75" x14ac:dyDescent="0.25">
      <c r="A1558" s="1" t="s">
        <v>814</v>
      </c>
      <c r="B1558" s="1" t="s">
        <v>3941</v>
      </c>
      <c r="C1558" s="14" t="str">
        <f t="shared" si="72"/>
        <v>Ms.</v>
      </c>
      <c r="D1558" s="7" t="str">
        <f t="shared" si="73"/>
        <v>Catherine A</v>
      </c>
      <c r="E1558" s="7" t="str">
        <f t="shared" si="74"/>
        <v>Jubinski</v>
      </c>
    </row>
    <row r="1559" spans="1:5" ht="15.75" x14ac:dyDescent="0.25">
      <c r="A1559" s="1" t="s">
        <v>813</v>
      </c>
      <c r="B1559" s="1" t="s">
        <v>3942</v>
      </c>
      <c r="C1559" s="14" t="str">
        <f t="shared" si="72"/>
        <v>Ms.</v>
      </c>
      <c r="D1559" s="7" t="str">
        <f t="shared" si="73"/>
        <v>Kelly A</v>
      </c>
      <c r="E1559" s="7" t="str">
        <f t="shared" si="74"/>
        <v>Wall</v>
      </c>
    </row>
    <row r="1560" spans="1:5" ht="15.75" x14ac:dyDescent="0.25">
      <c r="A1560" s="1" t="s">
        <v>812</v>
      </c>
      <c r="B1560" s="1" t="s">
        <v>3943</v>
      </c>
      <c r="C1560" s="14" t="str">
        <f t="shared" si="72"/>
        <v>Ms.</v>
      </c>
      <c r="D1560" s="7" t="str">
        <f t="shared" si="73"/>
        <v>Janel N.</v>
      </c>
      <c r="E1560" s="7" t="str">
        <f t="shared" si="74"/>
        <v>McKay</v>
      </c>
    </row>
    <row r="1561" spans="1:5" ht="15.75" x14ac:dyDescent="0.25">
      <c r="A1561" s="1" t="s">
        <v>811</v>
      </c>
      <c r="B1561" s="1" t="s">
        <v>3944</v>
      </c>
      <c r="C1561" s="14" t="str">
        <f t="shared" si="72"/>
        <v>Ms.</v>
      </c>
      <c r="D1561" s="7" t="str">
        <f t="shared" si="73"/>
        <v>Yann Kai</v>
      </c>
      <c r="E1561" s="7" t="str">
        <f t="shared" si="74"/>
        <v>Oh</v>
      </c>
    </row>
    <row r="1562" spans="1:5" ht="15.75" x14ac:dyDescent="0.25">
      <c r="A1562" s="1" t="s">
        <v>810</v>
      </c>
      <c r="B1562" s="1" t="s">
        <v>3945</v>
      </c>
      <c r="C1562" s="14" t="str">
        <f t="shared" si="72"/>
        <v>Mr.</v>
      </c>
      <c r="D1562" s="7" t="str">
        <f t="shared" si="73"/>
        <v>Zachary R.</v>
      </c>
      <c r="E1562" s="7" t="str">
        <f t="shared" si="74"/>
        <v>Kessell</v>
      </c>
    </row>
    <row r="1563" spans="1:5" ht="15.75" x14ac:dyDescent="0.25">
      <c r="A1563" s="1" t="s">
        <v>809</v>
      </c>
      <c r="B1563" s="1" t="s">
        <v>3946</v>
      </c>
      <c r="C1563" s="14" t="str">
        <f t="shared" si="72"/>
        <v>Mr.</v>
      </c>
      <c r="D1563" s="7" t="str">
        <f t="shared" si="73"/>
        <v>Alejandro Sr.</v>
      </c>
      <c r="E1563" s="7" t="str">
        <f t="shared" si="74"/>
        <v>Hidalgo Zambrano</v>
      </c>
    </row>
    <row r="1564" spans="1:5" ht="15.75" x14ac:dyDescent="0.25">
      <c r="A1564" s="1" t="s">
        <v>808</v>
      </c>
      <c r="B1564" s="1" t="s">
        <v>3947</v>
      </c>
      <c r="C1564" s="14" t="str">
        <f t="shared" si="72"/>
        <v>Mr.</v>
      </c>
      <c r="D1564" s="7" t="str">
        <f t="shared" si="73"/>
        <v>Nicholas R.</v>
      </c>
      <c r="E1564" s="7" t="str">
        <f t="shared" si="74"/>
        <v>Caprario</v>
      </c>
    </row>
    <row r="1565" spans="1:5" ht="15.75" x14ac:dyDescent="0.25">
      <c r="A1565" s="1" t="s">
        <v>807</v>
      </c>
      <c r="B1565" s="1" t="s">
        <v>3948</v>
      </c>
      <c r="C1565" s="14" t="str">
        <f t="shared" si="72"/>
        <v>Mr.</v>
      </c>
      <c r="D1565" s="7" t="str">
        <f t="shared" si="73"/>
        <v>Paul</v>
      </c>
      <c r="E1565" s="7" t="str">
        <f t="shared" si="74"/>
        <v>Ryan</v>
      </c>
    </row>
    <row r="1566" spans="1:5" ht="15.75" x14ac:dyDescent="0.25">
      <c r="A1566" s="1" t="s">
        <v>806</v>
      </c>
      <c r="B1566" s="1" t="s">
        <v>3949</v>
      </c>
      <c r="C1566" s="14" t="str">
        <f t="shared" si="72"/>
        <v>Mr.</v>
      </c>
      <c r="D1566" s="7" t="str">
        <f t="shared" si="73"/>
        <v>Michael D</v>
      </c>
      <c r="E1566" s="7" t="str">
        <f t="shared" si="74"/>
        <v>Hoffman</v>
      </c>
    </row>
    <row r="1567" spans="1:5" ht="15.75" x14ac:dyDescent="0.25">
      <c r="A1567" s="1" t="s">
        <v>805</v>
      </c>
      <c r="B1567" s="1" t="s">
        <v>3950</v>
      </c>
      <c r="C1567" s="14" t="str">
        <f t="shared" si="72"/>
        <v>Ms.</v>
      </c>
      <c r="D1567" s="7" t="str">
        <f t="shared" si="73"/>
        <v>Marina</v>
      </c>
      <c r="E1567" s="7" t="str">
        <f t="shared" si="74"/>
        <v>Wong</v>
      </c>
    </row>
    <row r="1568" spans="1:5" ht="15.75" x14ac:dyDescent="0.25">
      <c r="A1568" s="1" t="s">
        <v>804</v>
      </c>
      <c r="B1568" s="1" t="s">
        <v>3951</v>
      </c>
      <c r="C1568" s="14" t="str">
        <f t="shared" si="72"/>
        <v>Ms.</v>
      </c>
      <c r="D1568" s="7" t="str">
        <f t="shared" si="73"/>
        <v>Caroline</v>
      </c>
      <c r="E1568" s="7" t="str">
        <f t="shared" si="74"/>
        <v>Lea</v>
      </c>
    </row>
    <row r="1569" spans="1:5" ht="15.75" x14ac:dyDescent="0.25">
      <c r="A1569" s="1" t="s">
        <v>803</v>
      </c>
      <c r="B1569" s="1" t="s">
        <v>3952</v>
      </c>
      <c r="C1569" s="14" t="str">
        <f t="shared" si="72"/>
        <v>Mr.</v>
      </c>
      <c r="D1569" s="7" t="str">
        <f t="shared" si="73"/>
        <v>Ross P</v>
      </c>
      <c r="E1569" s="7" t="str">
        <f t="shared" si="74"/>
        <v>Patterson</v>
      </c>
    </row>
    <row r="1570" spans="1:5" ht="15.75" x14ac:dyDescent="0.25">
      <c r="A1570" s="1" t="s">
        <v>802</v>
      </c>
      <c r="B1570" s="1" t="s">
        <v>3953</v>
      </c>
      <c r="C1570" s="14" t="str">
        <f t="shared" si="72"/>
        <v>Ms.</v>
      </c>
      <c r="D1570" s="7" t="str">
        <f t="shared" si="73"/>
        <v>Aoife</v>
      </c>
      <c r="E1570" s="7" t="str">
        <f t="shared" si="74"/>
        <v>Quigley</v>
      </c>
    </row>
    <row r="1571" spans="1:5" ht="15.75" x14ac:dyDescent="0.25">
      <c r="A1571" s="1" t="s">
        <v>801</v>
      </c>
      <c r="B1571" s="1" t="s">
        <v>3954</v>
      </c>
      <c r="C1571" s="14" t="str">
        <f t="shared" si="72"/>
        <v>Mr.</v>
      </c>
      <c r="D1571" s="7" t="str">
        <f t="shared" si="73"/>
        <v>Wesley</v>
      </c>
      <c r="E1571" s="7" t="str">
        <f t="shared" si="74"/>
        <v>Korir</v>
      </c>
    </row>
    <row r="1572" spans="1:5" ht="15.75" x14ac:dyDescent="0.25">
      <c r="A1572" s="1" t="s">
        <v>800</v>
      </c>
      <c r="B1572" s="1" t="s">
        <v>3955</v>
      </c>
      <c r="C1572" s="14" t="str">
        <f t="shared" si="72"/>
        <v>Ms.</v>
      </c>
      <c r="D1572" s="7" t="str">
        <f t="shared" si="73"/>
        <v>Rebecca J</v>
      </c>
      <c r="E1572" s="7" t="str">
        <f t="shared" si="74"/>
        <v>Downs</v>
      </c>
    </row>
    <row r="1573" spans="1:5" ht="15.75" x14ac:dyDescent="0.25">
      <c r="A1573" s="1" t="s">
        <v>799</v>
      </c>
      <c r="B1573" s="1" t="s">
        <v>3956</v>
      </c>
      <c r="C1573" s="14" t="str">
        <f t="shared" si="72"/>
        <v>Mr.</v>
      </c>
      <c r="D1573" s="7" t="str">
        <f t="shared" si="73"/>
        <v>Barry P.</v>
      </c>
      <c r="E1573" s="7" t="str">
        <f t="shared" si="74"/>
        <v>Young</v>
      </c>
    </row>
    <row r="1574" spans="1:5" ht="15.75" x14ac:dyDescent="0.25">
      <c r="A1574" s="1" t="s">
        <v>798</v>
      </c>
      <c r="B1574" s="1" t="s">
        <v>3957</v>
      </c>
      <c r="C1574" s="14" t="str">
        <f t="shared" si="72"/>
        <v>Mr.</v>
      </c>
      <c r="D1574" s="7" t="str">
        <f t="shared" si="73"/>
        <v>Maciej</v>
      </c>
      <c r="E1574" s="7" t="str">
        <f t="shared" si="74"/>
        <v>Zywek</v>
      </c>
    </row>
    <row r="1575" spans="1:5" ht="15.75" x14ac:dyDescent="0.25">
      <c r="A1575" s="1" t="s">
        <v>797</v>
      </c>
      <c r="B1575" s="1" t="s">
        <v>3958</v>
      </c>
      <c r="C1575" s="14" t="str">
        <f t="shared" si="72"/>
        <v>Mr.</v>
      </c>
      <c r="D1575" s="7" t="str">
        <f t="shared" si="73"/>
        <v>Jerry D.</v>
      </c>
      <c r="E1575" s="7" t="str">
        <f t="shared" si="74"/>
        <v>Faulkner</v>
      </c>
    </row>
    <row r="1576" spans="1:5" ht="15.75" x14ac:dyDescent="0.25">
      <c r="A1576" s="1" t="s">
        <v>796</v>
      </c>
      <c r="B1576" s="1" t="s">
        <v>3959</v>
      </c>
      <c r="C1576" s="14" t="str">
        <f t="shared" si="72"/>
        <v>Mr.</v>
      </c>
      <c r="D1576" s="7" t="str">
        <f t="shared" si="73"/>
        <v>Eric A.</v>
      </c>
      <c r="E1576" s="7" t="str">
        <f t="shared" si="74"/>
        <v>Erspamer</v>
      </c>
    </row>
    <row r="1577" spans="1:5" ht="15.75" x14ac:dyDescent="0.25">
      <c r="A1577" s="1" t="s">
        <v>795</v>
      </c>
      <c r="B1577" s="1" t="s">
        <v>3960</v>
      </c>
      <c r="C1577" s="14" t="str">
        <f t="shared" si="72"/>
        <v>Ms.</v>
      </c>
      <c r="D1577" s="7" t="str">
        <f t="shared" si="73"/>
        <v>Cathi</v>
      </c>
      <c r="E1577" s="7" t="str">
        <f t="shared" si="74"/>
        <v>Campbell</v>
      </c>
    </row>
    <row r="1578" spans="1:5" ht="15.75" x14ac:dyDescent="0.25">
      <c r="A1578" s="1" t="s">
        <v>794</v>
      </c>
      <c r="B1578" s="1" t="s">
        <v>3961</v>
      </c>
      <c r="C1578" s="14" t="str">
        <f t="shared" si="72"/>
        <v>Mr.</v>
      </c>
      <c r="D1578" s="7" t="str">
        <f t="shared" si="73"/>
        <v>Alex M</v>
      </c>
      <c r="E1578" s="7" t="str">
        <f t="shared" si="74"/>
        <v>Addison</v>
      </c>
    </row>
    <row r="1579" spans="1:5" ht="15.75" x14ac:dyDescent="0.25">
      <c r="A1579" s="1" t="s">
        <v>793</v>
      </c>
      <c r="B1579" s="1" t="s">
        <v>3962</v>
      </c>
      <c r="C1579" s="14" t="str">
        <f t="shared" si="72"/>
        <v>Mr.</v>
      </c>
      <c r="D1579" s="7" t="str">
        <f t="shared" si="73"/>
        <v>Liang</v>
      </c>
      <c r="E1579" s="7" t="str">
        <f t="shared" si="74"/>
        <v>Wu</v>
      </c>
    </row>
    <row r="1580" spans="1:5" ht="15.75" x14ac:dyDescent="0.25">
      <c r="A1580" s="1" t="s">
        <v>792</v>
      </c>
      <c r="B1580" s="1" t="s">
        <v>3963</v>
      </c>
      <c r="C1580" s="14" t="str">
        <f t="shared" si="72"/>
        <v>Ms.</v>
      </c>
      <c r="D1580" s="7" t="str">
        <f t="shared" si="73"/>
        <v>Lexy</v>
      </c>
      <c r="E1580" s="7" t="str">
        <f t="shared" si="74"/>
        <v>Millett</v>
      </c>
    </row>
    <row r="1581" spans="1:5" ht="15.75" x14ac:dyDescent="0.25">
      <c r="A1581" s="1" t="s">
        <v>791</v>
      </c>
      <c r="B1581" s="1" t="s">
        <v>3964</v>
      </c>
      <c r="C1581" s="14" t="str">
        <f t="shared" si="72"/>
        <v>Mr.</v>
      </c>
      <c r="D1581" s="7" t="str">
        <f t="shared" si="73"/>
        <v>Michael</v>
      </c>
      <c r="E1581" s="7" t="str">
        <f t="shared" si="74"/>
        <v>Bosl</v>
      </c>
    </row>
    <row r="1582" spans="1:5" ht="15.75" x14ac:dyDescent="0.25">
      <c r="A1582" s="1" t="s">
        <v>790</v>
      </c>
      <c r="B1582" s="1" t="s">
        <v>3965</v>
      </c>
      <c r="C1582" s="14" t="str">
        <f t="shared" si="72"/>
        <v>Mr.</v>
      </c>
      <c r="D1582" s="7" t="str">
        <f t="shared" si="73"/>
        <v>Samuel L</v>
      </c>
      <c r="E1582" s="7" t="str">
        <f t="shared" si="74"/>
        <v>Goldberg</v>
      </c>
    </row>
    <row r="1583" spans="1:5" ht="15.75" x14ac:dyDescent="0.25">
      <c r="A1583" s="1" t="s">
        <v>789</v>
      </c>
      <c r="B1583" s="1" t="s">
        <v>3966</v>
      </c>
      <c r="C1583" s="14" t="str">
        <f t="shared" si="72"/>
        <v>Mr.</v>
      </c>
      <c r="D1583" s="7" t="str">
        <f t="shared" si="73"/>
        <v>Spencer A.</v>
      </c>
      <c r="E1583" s="7" t="str">
        <f t="shared" si="74"/>
        <v>Kelley</v>
      </c>
    </row>
    <row r="1584" spans="1:5" ht="15.75" x14ac:dyDescent="0.25">
      <c r="A1584" s="1" t="s">
        <v>788</v>
      </c>
      <c r="B1584" s="1" t="s">
        <v>3967</v>
      </c>
      <c r="C1584" s="14" t="str">
        <f t="shared" si="72"/>
        <v>Mrs.</v>
      </c>
      <c r="D1584" s="7" t="str">
        <f t="shared" si="73"/>
        <v>Rochelle</v>
      </c>
      <c r="E1584" s="7" t="str">
        <f t="shared" si="74"/>
        <v>Johnston</v>
      </c>
    </row>
    <row r="1585" spans="1:5" ht="15.75" x14ac:dyDescent="0.25">
      <c r="A1585" s="1" t="s">
        <v>787</v>
      </c>
      <c r="B1585" s="1" t="s">
        <v>3968</v>
      </c>
      <c r="C1585" s="14" t="str">
        <f t="shared" si="72"/>
        <v>Ms.</v>
      </c>
      <c r="D1585" s="7" t="str">
        <f t="shared" si="73"/>
        <v>Paula</v>
      </c>
      <c r="E1585" s="7" t="str">
        <f t="shared" si="74"/>
        <v>Keating</v>
      </c>
    </row>
    <row r="1586" spans="1:5" ht="15.75" x14ac:dyDescent="0.25">
      <c r="A1586" s="1" t="s">
        <v>786</v>
      </c>
      <c r="B1586" s="1" t="s">
        <v>3969</v>
      </c>
      <c r="C1586" s="14" t="str">
        <f t="shared" si="72"/>
        <v>Mrs.</v>
      </c>
      <c r="D1586" s="7" t="str">
        <f t="shared" si="73"/>
        <v>Madeline E.</v>
      </c>
      <c r="E1586" s="7" t="str">
        <f t="shared" si="74"/>
        <v>Duhon</v>
      </c>
    </row>
    <row r="1587" spans="1:5" ht="15.75" x14ac:dyDescent="0.25">
      <c r="A1587" s="1" t="s">
        <v>785</v>
      </c>
      <c r="B1587" s="1" t="s">
        <v>3970</v>
      </c>
      <c r="C1587" s="14" t="str">
        <f t="shared" si="72"/>
        <v>Ms.</v>
      </c>
      <c r="D1587" s="7" t="str">
        <f t="shared" si="73"/>
        <v>Maria Isabel</v>
      </c>
      <c r="E1587" s="7" t="str">
        <f t="shared" si="74"/>
        <v>Briseno</v>
      </c>
    </row>
    <row r="1588" spans="1:5" ht="15.75" x14ac:dyDescent="0.25">
      <c r="A1588" s="1" t="s">
        <v>784</v>
      </c>
      <c r="B1588" s="1" t="s">
        <v>3971</v>
      </c>
      <c r="C1588" s="14" t="str">
        <f t="shared" si="72"/>
        <v>Mr.</v>
      </c>
      <c r="D1588" s="7" t="str">
        <f t="shared" si="73"/>
        <v>Arthur M.</v>
      </c>
      <c r="E1588" s="7" t="str">
        <f t="shared" si="74"/>
        <v>Besse</v>
      </c>
    </row>
    <row r="1589" spans="1:5" ht="15.75" x14ac:dyDescent="0.25">
      <c r="A1589" s="1" t="s">
        <v>783</v>
      </c>
      <c r="B1589" s="1" t="s">
        <v>3972</v>
      </c>
      <c r="C1589" s="14" t="str">
        <f t="shared" si="72"/>
        <v>Mr.</v>
      </c>
      <c r="D1589" s="7" t="str">
        <f t="shared" si="73"/>
        <v>Joseph R.</v>
      </c>
      <c r="E1589" s="7" t="str">
        <f t="shared" si="74"/>
        <v>Shillings</v>
      </c>
    </row>
    <row r="1590" spans="1:5" ht="15.75" x14ac:dyDescent="0.25">
      <c r="A1590" s="1" t="s">
        <v>782</v>
      </c>
      <c r="B1590" s="1" t="s">
        <v>3973</v>
      </c>
      <c r="C1590" s="14" t="str">
        <f t="shared" si="72"/>
        <v>Ms.</v>
      </c>
      <c r="D1590" s="7" t="str">
        <f t="shared" si="73"/>
        <v>Sachiko</v>
      </c>
      <c r="E1590" s="7" t="str">
        <f t="shared" si="74"/>
        <v>Tate</v>
      </c>
    </row>
    <row r="1591" spans="1:5" ht="15.75" x14ac:dyDescent="0.25">
      <c r="A1591" s="1" t="s">
        <v>781</v>
      </c>
      <c r="B1591" s="1" t="s">
        <v>3974</v>
      </c>
      <c r="C1591" s="14" t="str">
        <f t="shared" si="72"/>
        <v>Mr.</v>
      </c>
      <c r="D1591" s="7" t="str">
        <f t="shared" si="73"/>
        <v>Christopher</v>
      </c>
      <c r="E1591" s="7" t="str">
        <f t="shared" si="74"/>
        <v>Arsenault</v>
      </c>
    </row>
    <row r="1592" spans="1:5" ht="15.75" x14ac:dyDescent="0.25">
      <c r="A1592" s="1" t="s">
        <v>780</v>
      </c>
      <c r="B1592" s="1" t="s">
        <v>3975</v>
      </c>
      <c r="C1592" s="14" t="str">
        <f t="shared" si="72"/>
        <v>Mr.</v>
      </c>
      <c r="D1592" s="7" t="str">
        <f t="shared" si="73"/>
        <v>Joseph</v>
      </c>
      <c r="E1592" s="7" t="str">
        <f t="shared" si="74"/>
        <v>Hengoed</v>
      </c>
    </row>
    <row r="1593" spans="1:5" ht="15.75" x14ac:dyDescent="0.25">
      <c r="A1593" s="1" t="s">
        <v>779</v>
      </c>
      <c r="B1593" s="1" t="s">
        <v>3976</v>
      </c>
      <c r="C1593" s="14" t="str">
        <f t="shared" si="72"/>
        <v>Mr.</v>
      </c>
      <c r="D1593" s="7" t="str">
        <f t="shared" si="73"/>
        <v>Lawrence</v>
      </c>
      <c r="E1593" s="7" t="str">
        <f t="shared" si="74"/>
        <v>Aller</v>
      </c>
    </row>
    <row r="1594" spans="1:5" ht="15.75" x14ac:dyDescent="0.25">
      <c r="A1594" s="1" t="s">
        <v>778</v>
      </c>
      <c r="B1594" s="1" t="s">
        <v>3977</v>
      </c>
      <c r="C1594" s="14" t="str">
        <f t="shared" si="72"/>
        <v>Mrs.</v>
      </c>
      <c r="D1594" s="7" t="str">
        <f t="shared" si="73"/>
        <v>Katie</v>
      </c>
      <c r="E1594" s="7" t="str">
        <f t="shared" si="74"/>
        <v>Pisano</v>
      </c>
    </row>
    <row r="1595" spans="1:5" ht="15.75" x14ac:dyDescent="0.25">
      <c r="A1595" s="1" t="s">
        <v>777</v>
      </c>
      <c r="B1595" s="1" t="s">
        <v>3978</v>
      </c>
      <c r="C1595" s="14" t="str">
        <f t="shared" si="72"/>
        <v>Mr.</v>
      </c>
      <c r="D1595" s="7" t="str">
        <f t="shared" si="73"/>
        <v>Ruben</v>
      </c>
      <c r="E1595" s="7" t="str">
        <f t="shared" si="74"/>
        <v>Sanca</v>
      </c>
    </row>
    <row r="1596" spans="1:5" ht="15.75" x14ac:dyDescent="0.25">
      <c r="A1596" s="1" t="s">
        <v>776</v>
      </c>
      <c r="B1596" s="1" t="s">
        <v>3979</v>
      </c>
      <c r="C1596" s="14" t="str">
        <f t="shared" si="72"/>
        <v>Ms.</v>
      </c>
      <c r="D1596" s="7" t="str">
        <f t="shared" si="73"/>
        <v>Sarah</v>
      </c>
      <c r="E1596" s="7" t="str">
        <f t="shared" si="74"/>
        <v>Bond</v>
      </c>
    </row>
    <row r="1597" spans="1:5" ht="15.75" x14ac:dyDescent="0.25">
      <c r="A1597" s="1" t="s">
        <v>775</v>
      </c>
      <c r="B1597" s="1" t="s">
        <v>3980</v>
      </c>
      <c r="C1597" s="14" t="str">
        <f t="shared" si="72"/>
        <v>Mrs.</v>
      </c>
      <c r="D1597" s="7" t="str">
        <f t="shared" si="73"/>
        <v>Angela R.</v>
      </c>
      <c r="E1597" s="7" t="str">
        <f t="shared" si="74"/>
        <v>Carron</v>
      </c>
    </row>
    <row r="1598" spans="1:5" ht="15.75" x14ac:dyDescent="0.25">
      <c r="A1598" s="1" t="s">
        <v>774</v>
      </c>
      <c r="B1598" s="1" t="s">
        <v>3981</v>
      </c>
      <c r="C1598" s="14" t="str">
        <f t="shared" si="72"/>
        <v>Mr.</v>
      </c>
      <c r="D1598" s="7" t="str">
        <f t="shared" si="73"/>
        <v>Chatham</v>
      </c>
      <c r="E1598" s="7" t="str">
        <f t="shared" si="74"/>
        <v>Ellwanger</v>
      </c>
    </row>
    <row r="1599" spans="1:5" ht="15.75" x14ac:dyDescent="0.25">
      <c r="A1599" s="1" t="s">
        <v>773</v>
      </c>
      <c r="B1599" s="1" t="s">
        <v>3982</v>
      </c>
      <c r="C1599" s="14" t="str">
        <f t="shared" si="72"/>
        <v>Mr.</v>
      </c>
      <c r="D1599" s="7" t="str">
        <f t="shared" si="73"/>
        <v>Derek</v>
      </c>
      <c r="E1599" s="7" t="str">
        <f t="shared" si="74"/>
        <v>Hanson</v>
      </c>
    </row>
    <row r="1600" spans="1:5" ht="15.75" x14ac:dyDescent="0.25">
      <c r="A1600" s="1" t="s">
        <v>772</v>
      </c>
      <c r="B1600" s="1" t="s">
        <v>3983</v>
      </c>
      <c r="C1600" s="14" t="str">
        <f t="shared" si="72"/>
        <v>Mr.</v>
      </c>
      <c r="D1600" s="7" t="str">
        <f t="shared" si="73"/>
        <v>Kalvin J.</v>
      </c>
      <c r="E1600" s="7" t="str">
        <f t="shared" si="74"/>
        <v>Tucker</v>
      </c>
    </row>
    <row r="1601" spans="1:5" ht="15.75" x14ac:dyDescent="0.25">
      <c r="A1601" s="1" t="s">
        <v>771</v>
      </c>
      <c r="B1601" s="1" t="s">
        <v>3984</v>
      </c>
      <c r="C1601" s="14" t="str">
        <f t="shared" si="72"/>
        <v>Mr.</v>
      </c>
      <c r="D1601" s="7" t="str">
        <f t="shared" si="73"/>
        <v>Dave</v>
      </c>
      <c r="E1601" s="7" t="str">
        <f t="shared" si="74"/>
        <v>Counts</v>
      </c>
    </row>
    <row r="1602" spans="1:5" ht="15.75" x14ac:dyDescent="0.25">
      <c r="A1602" s="1" t="s">
        <v>770</v>
      </c>
      <c r="B1602" s="1" t="s">
        <v>3985</v>
      </c>
      <c r="C1602" s="14" t="str">
        <f t="shared" si="72"/>
        <v>Ms.</v>
      </c>
      <c r="D1602" s="7" t="str">
        <f t="shared" si="73"/>
        <v>Barbara G.</v>
      </c>
      <c r="E1602" s="7" t="str">
        <f t="shared" si="74"/>
        <v>Carson</v>
      </c>
    </row>
    <row r="1603" spans="1:5" ht="15.75" x14ac:dyDescent="0.25">
      <c r="A1603" s="1" t="s">
        <v>769</v>
      </c>
      <c r="B1603" s="1" t="s">
        <v>3986</v>
      </c>
      <c r="C1603" s="14" t="str">
        <f t="shared" ref="C1603:C1666" si="75">LEFT(TRIM(MID(B1603, FIND(",", B1603)+1, 100)), FIND(" ", TRIM(MID(B1603, FIND(",", B1603)+1, 100)))-1)</f>
        <v>Mr.</v>
      </c>
      <c r="D1603" s="7" t="str">
        <f t="shared" ref="D1603:D1666" si="76">TRIM(RIGHT(TRIM(MID(B1603, FIND(",", B1603)+1, 99)),
     LEN(TRIM(MID(B1603, FIND(",", B1603)+1, 99))) -
     FIND(" ", TRIM(MID(B1603, FIND(",", B1603)+1, 99)))))</f>
        <v>Skylar</v>
      </c>
      <c r="E1603" s="7" t="str">
        <f t="shared" ref="E1603:E1666" si="77">LEFT(TRIM(B1603), FIND(", ", TRIM(B1603) &amp; " ") - 1)</f>
        <v>Haines</v>
      </c>
    </row>
    <row r="1604" spans="1:5" ht="15.75" x14ac:dyDescent="0.25">
      <c r="A1604" s="1" t="s">
        <v>768</v>
      </c>
      <c r="B1604" s="1" t="s">
        <v>3987</v>
      </c>
      <c r="C1604" s="14" t="str">
        <f t="shared" si="75"/>
        <v>Mr.</v>
      </c>
      <c r="D1604" s="7" t="str">
        <f t="shared" si="76"/>
        <v>Nick</v>
      </c>
      <c r="E1604" s="7" t="str">
        <f t="shared" si="77"/>
        <v>Schnabel</v>
      </c>
    </row>
    <row r="1605" spans="1:5" ht="15.75" x14ac:dyDescent="0.25">
      <c r="A1605" s="1" t="s">
        <v>767</v>
      </c>
      <c r="B1605" s="1" t="s">
        <v>3988</v>
      </c>
      <c r="C1605" s="14" t="str">
        <f t="shared" si="75"/>
        <v>Mr.</v>
      </c>
      <c r="D1605" s="7" t="str">
        <f t="shared" si="76"/>
        <v>Sunny S</v>
      </c>
      <c r="E1605" s="7" t="str">
        <f t="shared" si="77"/>
        <v>Thind</v>
      </c>
    </row>
    <row r="1606" spans="1:5" ht="15.75" x14ac:dyDescent="0.25">
      <c r="A1606" s="1" t="s">
        <v>766</v>
      </c>
      <c r="B1606" s="1" t="s">
        <v>3989</v>
      </c>
      <c r="C1606" s="14" t="str">
        <f t="shared" si="75"/>
        <v>Mrs.</v>
      </c>
      <c r="D1606" s="7" t="str">
        <f t="shared" si="76"/>
        <v>Anne-Marie</v>
      </c>
      <c r="E1606" s="7" t="str">
        <f t="shared" si="77"/>
        <v>Simon</v>
      </c>
    </row>
    <row r="1607" spans="1:5" ht="15.75" x14ac:dyDescent="0.25">
      <c r="A1607" s="1" t="s">
        <v>765</v>
      </c>
      <c r="B1607" s="1" t="s">
        <v>3990</v>
      </c>
      <c r="C1607" s="14" t="str">
        <f t="shared" si="75"/>
        <v>Mr.</v>
      </c>
      <c r="D1607" s="7" t="str">
        <f t="shared" si="76"/>
        <v>Nicholas</v>
      </c>
      <c r="E1607" s="7" t="str">
        <f t="shared" si="77"/>
        <v>Arciniaga</v>
      </c>
    </row>
    <row r="1608" spans="1:5" ht="15.75" x14ac:dyDescent="0.25">
      <c r="A1608" s="1" t="s">
        <v>764</v>
      </c>
      <c r="B1608" s="1" t="s">
        <v>3991</v>
      </c>
      <c r="C1608" s="14" t="str">
        <f t="shared" si="75"/>
        <v>Mr.</v>
      </c>
      <c r="D1608" s="7" t="str">
        <f t="shared" si="76"/>
        <v>Scott M.</v>
      </c>
      <c r="E1608" s="7" t="str">
        <f t="shared" si="77"/>
        <v>Ryan</v>
      </c>
    </row>
    <row r="1609" spans="1:5" ht="15.75" x14ac:dyDescent="0.25">
      <c r="A1609" s="1" t="s">
        <v>763</v>
      </c>
      <c r="B1609" s="1" t="s">
        <v>3992</v>
      </c>
      <c r="C1609" s="14" t="str">
        <f t="shared" si="75"/>
        <v>Ms.</v>
      </c>
      <c r="D1609" s="7" t="str">
        <f t="shared" si="76"/>
        <v>Marisa A</v>
      </c>
      <c r="E1609" s="7" t="str">
        <f t="shared" si="77"/>
        <v>Lizak</v>
      </c>
    </row>
    <row r="1610" spans="1:5" ht="15.75" x14ac:dyDescent="0.25">
      <c r="A1610" s="1" t="s">
        <v>762</v>
      </c>
      <c r="B1610" s="1" t="s">
        <v>3993</v>
      </c>
      <c r="C1610" s="14" t="str">
        <f t="shared" si="75"/>
        <v>Ms.</v>
      </c>
      <c r="D1610" s="7" t="str">
        <f t="shared" si="76"/>
        <v>Katie</v>
      </c>
      <c r="E1610" s="7" t="str">
        <f t="shared" si="77"/>
        <v>Howery</v>
      </c>
    </row>
    <row r="1611" spans="1:5" ht="15.75" x14ac:dyDescent="0.25">
      <c r="A1611" s="1" t="s">
        <v>761</v>
      </c>
      <c r="B1611" s="1" t="s">
        <v>3994</v>
      </c>
      <c r="C1611" s="14" t="str">
        <f t="shared" si="75"/>
        <v>Ms.</v>
      </c>
      <c r="D1611" s="7" t="str">
        <f t="shared" si="76"/>
        <v>Amy L</v>
      </c>
      <c r="E1611" s="7" t="str">
        <f t="shared" si="77"/>
        <v>Crain</v>
      </c>
    </row>
    <row r="1612" spans="1:5" ht="15.75" x14ac:dyDescent="0.25">
      <c r="A1612" s="1" t="s">
        <v>760</v>
      </c>
      <c r="B1612" s="1" t="s">
        <v>3995</v>
      </c>
      <c r="C1612" s="14" t="str">
        <f t="shared" si="75"/>
        <v>Ms.</v>
      </c>
      <c r="D1612" s="7" t="str">
        <f t="shared" si="76"/>
        <v>Jenna M</v>
      </c>
      <c r="E1612" s="7" t="str">
        <f t="shared" si="77"/>
        <v>Hotze</v>
      </c>
    </row>
    <row r="1613" spans="1:5" ht="15.75" x14ac:dyDescent="0.25">
      <c r="A1613" s="1" t="s">
        <v>759</v>
      </c>
      <c r="B1613" s="1" t="s">
        <v>3996</v>
      </c>
      <c r="C1613" s="14" t="str">
        <f t="shared" si="75"/>
        <v>Ms.</v>
      </c>
      <c r="D1613" s="7" t="str">
        <f t="shared" si="76"/>
        <v>Elizabeth M.</v>
      </c>
      <c r="E1613" s="7" t="str">
        <f t="shared" si="77"/>
        <v>Chauhan</v>
      </c>
    </row>
    <row r="1614" spans="1:5" ht="15.75" x14ac:dyDescent="0.25">
      <c r="A1614" s="1" t="s">
        <v>758</v>
      </c>
      <c r="B1614" s="1" t="s">
        <v>3997</v>
      </c>
      <c r="C1614" s="14" t="str">
        <f t="shared" si="75"/>
        <v>Mr.</v>
      </c>
      <c r="D1614" s="7" t="str">
        <f t="shared" si="76"/>
        <v>Lyazid</v>
      </c>
      <c r="E1614" s="7" t="str">
        <f t="shared" si="77"/>
        <v>Raab</v>
      </c>
    </row>
    <row r="1615" spans="1:5" ht="15.75" x14ac:dyDescent="0.25">
      <c r="A1615" s="1" t="s">
        <v>757</v>
      </c>
      <c r="B1615" s="1" t="s">
        <v>3998</v>
      </c>
      <c r="C1615" s="14" t="str">
        <f t="shared" si="75"/>
        <v>Ms.</v>
      </c>
      <c r="D1615" s="7" t="str">
        <f t="shared" si="76"/>
        <v>Lindsey A.</v>
      </c>
      <c r="E1615" s="7" t="str">
        <f t="shared" si="77"/>
        <v>McKown</v>
      </c>
    </row>
    <row r="1616" spans="1:5" ht="15.75" x14ac:dyDescent="0.25">
      <c r="A1616" s="1" t="s">
        <v>756</v>
      </c>
      <c r="B1616" s="1" t="s">
        <v>3999</v>
      </c>
      <c r="C1616" s="14" t="str">
        <f t="shared" si="75"/>
        <v>Mr.</v>
      </c>
      <c r="D1616" s="7" t="str">
        <f t="shared" si="76"/>
        <v>Chris</v>
      </c>
      <c r="E1616" s="7" t="str">
        <f t="shared" si="77"/>
        <v>Schiemann</v>
      </c>
    </row>
    <row r="1617" spans="1:5" ht="15.75" x14ac:dyDescent="0.25">
      <c r="A1617" s="1" t="s">
        <v>755</v>
      </c>
      <c r="B1617" s="1" t="s">
        <v>4000</v>
      </c>
      <c r="C1617" s="14" t="str">
        <f t="shared" si="75"/>
        <v>Ms.</v>
      </c>
      <c r="D1617" s="7" t="str">
        <f t="shared" si="76"/>
        <v>Jennifer A</v>
      </c>
      <c r="E1617" s="7" t="str">
        <f t="shared" si="77"/>
        <v>Cress</v>
      </c>
    </row>
    <row r="1618" spans="1:5" ht="15.75" x14ac:dyDescent="0.25">
      <c r="A1618" s="1" t="s">
        <v>754</v>
      </c>
      <c r="B1618" s="1" t="s">
        <v>4001</v>
      </c>
      <c r="C1618" s="14" t="str">
        <f t="shared" si="75"/>
        <v>Mr.</v>
      </c>
      <c r="D1618" s="7" t="str">
        <f t="shared" si="76"/>
        <v>Leif S.</v>
      </c>
      <c r="E1618" s="7" t="str">
        <f t="shared" si="77"/>
        <v>Mawson</v>
      </c>
    </row>
    <row r="1619" spans="1:5" ht="15.75" x14ac:dyDescent="0.25">
      <c r="A1619" s="1" t="s">
        <v>753</v>
      </c>
      <c r="B1619" s="1" t="s">
        <v>4002</v>
      </c>
      <c r="C1619" s="14" t="str">
        <f t="shared" si="75"/>
        <v>Ms.</v>
      </c>
      <c r="D1619" s="7" t="str">
        <f t="shared" si="76"/>
        <v>Stephanie A</v>
      </c>
      <c r="E1619" s="7" t="str">
        <f t="shared" si="77"/>
        <v>Wigginton</v>
      </c>
    </row>
    <row r="1620" spans="1:5" ht="15.75" x14ac:dyDescent="0.25">
      <c r="A1620" s="1" t="s">
        <v>752</v>
      </c>
      <c r="B1620" s="1" t="s">
        <v>4003</v>
      </c>
      <c r="C1620" s="14" t="str">
        <f t="shared" si="75"/>
        <v>Mr.</v>
      </c>
      <c r="D1620" s="7" t="str">
        <f t="shared" si="76"/>
        <v>Bo</v>
      </c>
      <c r="E1620" s="7" t="str">
        <f t="shared" si="77"/>
        <v>Wang</v>
      </c>
    </row>
    <row r="1621" spans="1:5" ht="15.75" x14ac:dyDescent="0.25">
      <c r="A1621" s="1" t="s">
        <v>751</v>
      </c>
      <c r="B1621" s="1" t="s">
        <v>4004</v>
      </c>
      <c r="C1621" s="14" t="str">
        <f t="shared" si="75"/>
        <v>Ms.</v>
      </c>
      <c r="D1621" s="7" t="str">
        <f t="shared" si="76"/>
        <v>Leah</v>
      </c>
      <c r="E1621" s="7" t="str">
        <f t="shared" si="77"/>
        <v>Schroeder</v>
      </c>
    </row>
    <row r="1622" spans="1:5" ht="15.75" x14ac:dyDescent="0.25">
      <c r="A1622" s="1" t="s">
        <v>750</v>
      </c>
      <c r="B1622" s="1" t="s">
        <v>4005</v>
      </c>
      <c r="C1622" s="14" t="str">
        <f t="shared" si="75"/>
        <v>Ms.</v>
      </c>
      <c r="D1622" s="7" t="str">
        <f t="shared" si="76"/>
        <v>Kara Lynne</v>
      </c>
      <c r="E1622" s="7" t="str">
        <f t="shared" si="77"/>
        <v>Leonard</v>
      </c>
    </row>
    <row r="1623" spans="1:5" ht="15.75" x14ac:dyDescent="0.25">
      <c r="A1623" s="1" t="s">
        <v>749</v>
      </c>
      <c r="B1623" s="1" t="s">
        <v>4006</v>
      </c>
      <c r="C1623" s="14" t="str">
        <f t="shared" si="75"/>
        <v>Mr.</v>
      </c>
      <c r="D1623" s="7" t="str">
        <f t="shared" si="76"/>
        <v>Jeffrey</v>
      </c>
      <c r="E1623" s="7" t="str">
        <f t="shared" si="77"/>
        <v>Tissue</v>
      </c>
    </row>
    <row r="1624" spans="1:5" ht="15.75" x14ac:dyDescent="0.25">
      <c r="A1624" s="1" t="s">
        <v>748</v>
      </c>
      <c r="B1624" s="1" t="s">
        <v>4007</v>
      </c>
      <c r="C1624" s="14" t="str">
        <f t="shared" si="75"/>
        <v>Mr.</v>
      </c>
      <c r="D1624" s="7" t="str">
        <f t="shared" si="76"/>
        <v>Justin</v>
      </c>
      <c r="E1624" s="7" t="str">
        <f t="shared" si="77"/>
        <v>Wood</v>
      </c>
    </row>
    <row r="1625" spans="1:5" ht="15.75" x14ac:dyDescent="0.25">
      <c r="A1625" s="1" t="s">
        <v>747</v>
      </c>
      <c r="B1625" s="1" t="s">
        <v>4008</v>
      </c>
      <c r="C1625" s="14" t="str">
        <f t="shared" si="75"/>
        <v>Ms.</v>
      </c>
      <c r="D1625" s="7" t="str">
        <f t="shared" si="76"/>
        <v>Emily</v>
      </c>
      <c r="E1625" s="7" t="str">
        <f t="shared" si="77"/>
        <v>Denny</v>
      </c>
    </row>
    <row r="1626" spans="1:5" ht="15.75" x14ac:dyDescent="0.25">
      <c r="A1626" s="1" t="s">
        <v>746</v>
      </c>
      <c r="B1626" s="1" t="s">
        <v>4009</v>
      </c>
      <c r="C1626" s="14" t="str">
        <f t="shared" si="75"/>
        <v>Ms.</v>
      </c>
      <c r="D1626" s="7" t="str">
        <f t="shared" si="76"/>
        <v>Rebecca</v>
      </c>
      <c r="E1626" s="7" t="str">
        <f t="shared" si="77"/>
        <v>Testa</v>
      </c>
    </row>
    <row r="1627" spans="1:5" ht="15.75" x14ac:dyDescent="0.25">
      <c r="A1627" s="1" t="s">
        <v>745</v>
      </c>
      <c r="B1627" s="1" t="s">
        <v>4010</v>
      </c>
      <c r="C1627" s="14" t="str">
        <f t="shared" si="75"/>
        <v>Mrs.</v>
      </c>
      <c r="D1627" s="7" t="str">
        <f t="shared" si="76"/>
        <v>Allie</v>
      </c>
      <c r="E1627" s="7" t="str">
        <f t="shared" si="77"/>
        <v>Mooney</v>
      </c>
    </row>
    <row r="1628" spans="1:5" ht="15.75" x14ac:dyDescent="0.25">
      <c r="A1628" s="1" t="s">
        <v>744</v>
      </c>
      <c r="B1628" s="1" t="s">
        <v>4011</v>
      </c>
      <c r="C1628" s="14" t="str">
        <f t="shared" si="75"/>
        <v>Ms.</v>
      </c>
      <c r="D1628" s="7" t="str">
        <f t="shared" si="76"/>
        <v>Trasi</v>
      </c>
      <c r="E1628" s="7" t="str">
        <f t="shared" si="77"/>
        <v>Buchholtz</v>
      </c>
    </row>
    <row r="1629" spans="1:5" ht="15.75" x14ac:dyDescent="0.25">
      <c r="A1629" s="1" t="s">
        <v>743</v>
      </c>
      <c r="B1629" s="1" t="s">
        <v>4012</v>
      </c>
      <c r="C1629" s="14" t="str">
        <f t="shared" si="75"/>
        <v>Mr.</v>
      </c>
      <c r="D1629" s="7" t="str">
        <f t="shared" si="76"/>
        <v>Kevin</v>
      </c>
      <c r="E1629" s="7" t="str">
        <f t="shared" si="77"/>
        <v>Hoyt</v>
      </c>
    </row>
    <row r="1630" spans="1:5" ht="15.75" x14ac:dyDescent="0.25">
      <c r="A1630" s="1" t="s">
        <v>742</v>
      </c>
      <c r="B1630" s="1" t="s">
        <v>4013</v>
      </c>
      <c r="C1630" s="14" t="str">
        <f t="shared" si="75"/>
        <v>Mr.</v>
      </c>
      <c r="D1630" s="7" t="str">
        <f t="shared" si="76"/>
        <v>Fernando</v>
      </c>
      <c r="E1630" s="7" t="str">
        <f t="shared" si="77"/>
        <v>Cabada</v>
      </c>
    </row>
    <row r="1631" spans="1:5" ht="15.75" x14ac:dyDescent="0.25">
      <c r="A1631" s="1" t="s">
        <v>741</v>
      </c>
      <c r="B1631" s="1" t="s">
        <v>4014</v>
      </c>
      <c r="C1631" s="14" t="str">
        <f t="shared" si="75"/>
        <v>Ms.</v>
      </c>
      <c r="D1631" s="7" t="str">
        <f t="shared" si="76"/>
        <v>Ieva</v>
      </c>
      <c r="E1631" s="7" t="str">
        <f t="shared" si="77"/>
        <v>Lobaciute</v>
      </c>
    </row>
    <row r="1632" spans="1:5" ht="15.75" x14ac:dyDescent="0.25">
      <c r="A1632" s="1" t="s">
        <v>740</v>
      </c>
      <c r="B1632" s="1" t="s">
        <v>4015</v>
      </c>
      <c r="C1632" s="14" t="str">
        <f t="shared" si="75"/>
        <v>Mr.</v>
      </c>
      <c r="D1632" s="7" t="str">
        <f t="shared" si="76"/>
        <v>Chris</v>
      </c>
      <c r="E1632" s="7" t="str">
        <f t="shared" si="77"/>
        <v>Dawes</v>
      </c>
    </row>
    <row r="1633" spans="1:5" ht="15.75" x14ac:dyDescent="0.25">
      <c r="A1633" s="1" t="s">
        <v>739</v>
      </c>
      <c r="B1633" s="1" t="s">
        <v>4016</v>
      </c>
      <c r="C1633" s="14" t="str">
        <f t="shared" si="75"/>
        <v>Mr.</v>
      </c>
      <c r="D1633" s="7" t="str">
        <f t="shared" si="76"/>
        <v>Drew L.</v>
      </c>
      <c r="E1633" s="7" t="str">
        <f t="shared" si="77"/>
        <v>Deppen</v>
      </c>
    </row>
    <row r="1634" spans="1:5" ht="15.75" x14ac:dyDescent="0.25">
      <c r="A1634" s="1" t="s">
        <v>738</v>
      </c>
      <c r="B1634" s="1" t="s">
        <v>4017</v>
      </c>
      <c r="C1634" s="14" t="str">
        <f t="shared" si="75"/>
        <v>Ms.</v>
      </c>
      <c r="D1634" s="7" t="str">
        <f t="shared" si="76"/>
        <v>Christina</v>
      </c>
      <c r="E1634" s="7" t="str">
        <f t="shared" si="77"/>
        <v>Oberndorfer</v>
      </c>
    </row>
    <row r="1635" spans="1:5" ht="15.75" x14ac:dyDescent="0.25">
      <c r="A1635" s="1" t="s">
        <v>737</v>
      </c>
      <c r="B1635" s="1" t="s">
        <v>4018</v>
      </c>
      <c r="C1635" s="14" t="str">
        <f t="shared" si="75"/>
        <v>Mr.</v>
      </c>
      <c r="D1635" s="7" t="str">
        <f t="shared" si="76"/>
        <v>Alexander G</v>
      </c>
      <c r="E1635" s="7" t="str">
        <f t="shared" si="77"/>
        <v>Hetherington</v>
      </c>
    </row>
    <row r="1636" spans="1:5" ht="15.75" x14ac:dyDescent="0.25">
      <c r="A1636" s="1" t="s">
        <v>736</v>
      </c>
      <c r="B1636" s="1" t="s">
        <v>4019</v>
      </c>
      <c r="C1636" s="14" t="str">
        <f t="shared" si="75"/>
        <v>Ms.</v>
      </c>
      <c r="D1636" s="7" t="str">
        <f t="shared" si="76"/>
        <v>Meaghan</v>
      </c>
      <c r="E1636" s="7" t="str">
        <f t="shared" si="77"/>
        <v>Murray</v>
      </c>
    </row>
    <row r="1637" spans="1:5" ht="15.75" x14ac:dyDescent="0.25">
      <c r="A1637" s="1" t="s">
        <v>735</v>
      </c>
      <c r="B1637" s="1" t="s">
        <v>4020</v>
      </c>
      <c r="C1637" s="14" t="str">
        <f t="shared" si="75"/>
        <v>Ms.</v>
      </c>
      <c r="D1637" s="7" t="str">
        <f t="shared" si="76"/>
        <v>Kristin</v>
      </c>
      <c r="E1637" s="7" t="str">
        <f t="shared" si="77"/>
        <v>Higden</v>
      </c>
    </row>
    <row r="1638" spans="1:5" ht="15.75" x14ac:dyDescent="0.25">
      <c r="A1638" s="1" t="s">
        <v>734</v>
      </c>
      <c r="B1638" s="1" t="s">
        <v>4021</v>
      </c>
      <c r="C1638" s="14" t="str">
        <f t="shared" si="75"/>
        <v>Ms.</v>
      </c>
      <c r="D1638" s="7" t="str">
        <f t="shared" si="76"/>
        <v>Andrea K.</v>
      </c>
      <c r="E1638" s="7" t="str">
        <f t="shared" si="77"/>
        <v>Rediger</v>
      </c>
    </row>
    <row r="1639" spans="1:5" ht="15.75" x14ac:dyDescent="0.25">
      <c r="A1639" s="1" t="s">
        <v>733</v>
      </c>
      <c r="B1639" s="1" t="s">
        <v>4022</v>
      </c>
      <c r="C1639" s="14" t="str">
        <f t="shared" si="75"/>
        <v>Ms.</v>
      </c>
      <c r="D1639" s="7" t="str">
        <f t="shared" si="76"/>
        <v>Kris</v>
      </c>
      <c r="E1639" s="7" t="str">
        <f t="shared" si="77"/>
        <v>Huff</v>
      </c>
    </row>
    <row r="1640" spans="1:5" ht="15.75" x14ac:dyDescent="0.25">
      <c r="A1640" s="1" t="s">
        <v>732</v>
      </c>
      <c r="B1640" s="1" t="s">
        <v>4023</v>
      </c>
      <c r="C1640" s="14" t="str">
        <f t="shared" si="75"/>
        <v>Mr.</v>
      </c>
      <c r="D1640" s="7" t="str">
        <f t="shared" si="76"/>
        <v>Alden W</v>
      </c>
      <c r="E1640" s="7" t="str">
        <f t="shared" si="77"/>
        <v>Hall</v>
      </c>
    </row>
    <row r="1641" spans="1:5" ht="15.75" x14ac:dyDescent="0.25">
      <c r="A1641" s="1" t="s">
        <v>731</v>
      </c>
      <c r="B1641" s="1" t="s">
        <v>4024</v>
      </c>
      <c r="C1641" s="14" t="str">
        <f t="shared" si="75"/>
        <v>Ms.</v>
      </c>
      <c r="D1641" s="7" t="str">
        <f t="shared" si="76"/>
        <v>Suzanne M</v>
      </c>
      <c r="E1641" s="7" t="str">
        <f t="shared" si="77"/>
        <v>Grise</v>
      </c>
    </row>
    <row r="1642" spans="1:5" ht="15.75" x14ac:dyDescent="0.25">
      <c r="A1642" s="1" t="s">
        <v>730</v>
      </c>
      <c r="B1642" s="1" t="s">
        <v>4025</v>
      </c>
      <c r="C1642" s="14" t="str">
        <f t="shared" si="75"/>
        <v>Ms.</v>
      </c>
      <c r="D1642" s="7" t="str">
        <f t="shared" si="76"/>
        <v>Heidi Z.</v>
      </c>
      <c r="E1642" s="7" t="str">
        <f t="shared" si="77"/>
        <v>Skildum</v>
      </c>
    </row>
    <row r="1643" spans="1:5" ht="15.75" x14ac:dyDescent="0.25">
      <c r="A1643" s="1" t="s">
        <v>729</v>
      </c>
      <c r="B1643" s="1" t="s">
        <v>4026</v>
      </c>
      <c r="C1643" s="14" t="str">
        <f t="shared" si="75"/>
        <v>Ms.</v>
      </c>
      <c r="D1643" s="7" t="str">
        <f t="shared" si="76"/>
        <v>Carolyn</v>
      </c>
      <c r="E1643" s="7" t="str">
        <f t="shared" si="77"/>
        <v>Yang</v>
      </c>
    </row>
    <row r="1644" spans="1:5" ht="15.75" x14ac:dyDescent="0.25">
      <c r="A1644" s="1" t="s">
        <v>728</v>
      </c>
      <c r="B1644" s="1" t="s">
        <v>4027</v>
      </c>
      <c r="C1644" s="14" t="str">
        <f t="shared" si="75"/>
        <v>Ms.</v>
      </c>
      <c r="D1644" s="7" t="str">
        <f t="shared" si="76"/>
        <v>Sabine</v>
      </c>
      <c r="E1644" s="7" t="str">
        <f t="shared" si="77"/>
        <v>Fischer-Daly</v>
      </c>
    </row>
    <row r="1645" spans="1:5" ht="15.75" x14ac:dyDescent="0.25">
      <c r="A1645" s="1" t="s">
        <v>727</v>
      </c>
      <c r="B1645" s="1" t="s">
        <v>4028</v>
      </c>
      <c r="C1645" s="14" t="str">
        <f t="shared" si="75"/>
        <v>Mr.</v>
      </c>
      <c r="D1645" s="7" t="str">
        <f t="shared" si="76"/>
        <v>Bobby</v>
      </c>
      <c r="E1645" s="7" t="str">
        <f t="shared" si="77"/>
        <v>Asher</v>
      </c>
    </row>
    <row r="1646" spans="1:5" ht="15.75" x14ac:dyDescent="0.25">
      <c r="A1646" s="1" t="s">
        <v>726</v>
      </c>
      <c r="B1646" s="1" t="s">
        <v>4029</v>
      </c>
      <c r="C1646" s="14" t="str">
        <f t="shared" si="75"/>
        <v>Mr.</v>
      </c>
      <c r="D1646" s="7" t="str">
        <f t="shared" si="76"/>
        <v>Fan</v>
      </c>
      <c r="E1646" s="7" t="str">
        <f t="shared" si="77"/>
        <v>Zhou</v>
      </c>
    </row>
    <row r="1647" spans="1:5" ht="15.75" x14ac:dyDescent="0.25">
      <c r="A1647" s="1" t="s">
        <v>725</v>
      </c>
      <c r="B1647" s="1" t="s">
        <v>4030</v>
      </c>
      <c r="C1647" s="14" t="str">
        <f t="shared" si="75"/>
        <v>Mrs.</v>
      </c>
      <c r="D1647" s="7" t="str">
        <f t="shared" si="76"/>
        <v>Rachel M</v>
      </c>
      <c r="E1647" s="7" t="str">
        <f t="shared" si="77"/>
        <v>Rudder</v>
      </c>
    </row>
    <row r="1648" spans="1:5" ht="15.75" x14ac:dyDescent="0.25">
      <c r="A1648" s="1" t="s">
        <v>724</v>
      </c>
      <c r="B1648" s="1" t="s">
        <v>4031</v>
      </c>
      <c r="C1648" s="14" t="str">
        <f t="shared" si="75"/>
        <v>Mr.</v>
      </c>
      <c r="D1648" s="7" t="str">
        <f t="shared" si="76"/>
        <v>Greg</v>
      </c>
      <c r="E1648" s="7" t="str">
        <f t="shared" si="77"/>
        <v>Cartmell</v>
      </c>
    </row>
    <row r="1649" spans="1:5" ht="15.75" x14ac:dyDescent="0.25">
      <c r="A1649" s="1" t="s">
        <v>723</v>
      </c>
      <c r="B1649" s="1" t="s">
        <v>4032</v>
      </c>
      <c r="C1649" s="14" t="str">
        <f t="shared" si="75"/>
        <v>Mr.</v>
      </c>
      <c r="D1649" s="7" t="str">
        <f t="shared" si="76"/>
        <v>Dan</v>
      </c>
      <c r="E1649" s="7" t="str">
        <f t="shared" si="77"/>
        <v>Troland</v>
      </c>
    </row>
    <row r="1650" spans="1:5" ht="15.75" x14ac:dyDescent="0.25">
      <c r="A1650" s="1" t="s">
        <v>722</v>
      </c>
      <c r="B1650" s="1" t="s">
        <v>4033</v>
      </c>
      <c r="C1650" s="14" t="str">
        <f t="shared" si="75"/>
        <v>Ms.</v>
      </c>
      <c r="D1650" s="7" t="str">
        <f t="shared" si="76"/>
        <v>Jennifer A</v>
      </c>
      <c r="E1650" s="7" t="str">
        <f t="shared" si="77"/>
        <v>Hall</v>
      </c>
    </row>
    <row r="1651" spans="1:5" ht="15.75" x14ac:dyDescent="0.25">
      <c r="A1651" s="1" t="s">
        <v>721</v>
      </c>
      <c r="B1651" s="1" t="s">
        <v>4034</v>
      </c>
      <c r="C1651" s="14" t="str">
        <f t="shared" si="75"/>
        <v>Mrs.</v>
      </c>
      <c r="D1651" s="7" t="str">
        <f t="shared" si="76"/>
        <v>Jessica</v>
      </c>
      <c r="E1651" s="7" t="str">
        <f t="shared" si="77"/>
        <v>Berg</v>
      </c>
    </row>
    <row r="1652" spans="1:5" ht="15.75" x14ac:dyDescent="0.25">
      <c r="A1652" s="1" t="s">
        <v>720</v>
      </c>
      <c r="B1652" s="1" t="s">
        <v>4035</v>
      </c>
      <c r="C1652" s="14" t="str">
        <f t="shared" si="75"/>
        <v>Mr.</v>
      </c>
      <c r="D1652" s="7" t="str">
        <f t="shared" si="76"/>
        <v>Chaiwat</v>
      </c>
      <c r="E1652" s="7" t="str">
        <f t="shared" si="77"/>
        <v>Engtrakul</v>
      </c>
    </row>
    <row r="1653" spans="1:5" ht="15.75" x14ac:dyDescent="0.25">
      <c r="A1653" s="1" t="s">
        <v>719</v>
      </c>
      <c r="B1653" s="1" t="s">
        <v>4036</v>
      </c>
      <c r="C1653" s="14" t="str">
        <f t="shared" si="75"/>
        <v>Ms.</v>
      </c>
      <c r="D1653" s="7" t="str">
        <f t="shared" si="76"/>
        <v>Kerri</v>
      </c>
      <c r="E1653" s="7" t="str">
        <f t="shared" si="77"/>
        <v>Leonhardt</v>
      </c>
    </row>
    <row r="1654" spans="1:5" ht="15.75" x14ac:dyDescent="0.25">
      <c r="A1654" s="1" t="s">
        <v>718</v>
      </c>
      <c r="B1654" s="1" t="s">
        <v>4037</v>
      </c>
      <c r="C1654" s="14" t="str">
        <f t="shared" si="75"/>
        <v>Ms.</v>
      </c>
      <c r="D1654" s="7" t="str">
        <f t="shared" si="76"/>
        <v>Lisa</v>
      </c>
      <c r="E1654" s="7" t="str">
        <f t="shared" si="77"/>
        <v>Goetz</v>
      </c>
    </row>
    <row r="1655" spans="1:5" ht="15.75" x14ac:dyDescent="0.25">
      <c r="A1655" s="1" t="s">
        <v>717</v>
      </c>
      <c r="B1655" s="1" t="s">
        <v>4038</v>
      </c>
      <c r="C1655" s="14" t="str">
        <f t="shared" si="75"/>
        <v>Mr.</v>
      </c>
      <c r="D1655" s="7" t="str">
        <f t="shared" si="76"/>
        <v>Nicholas G</v>
      </c>
      <c r="E1655" s="7" t="str">
        <f t="shared" si="77"/>
        <v>Cacharelis</v>
      </c>
    </row>
    <row r="1656" spans="1:5" ht="15.75" x14ac:dyDescent="0.25">
      <c r="A1656" s="1" t="s">
        <v>716</v>
      </c>
      <c r="B1656" s="1" t="s">
        <v>4039</v>
      </c>
      <c r="C1656" s="14" t="str">
        <f t="shared" si="75"/>
        <v>Mr.</v>
      </c>
      <c r="D1656" s="7" t="str">
        <f t="shared" si="76"/>
        <v>Vasilis S</v>
      </c>
      <c r="E1656" s="7" t="str">
        <f t="shared" si="77"/>
        <v>Kariolis</v>
      </c>
    </row>
    <row r="1657" spans="1:5" ht="15.75" x14ac:dyDescent="0.25">
      <c r="A1657" s="1" t="s">
        <v>715</v>
      </c>
      <c r="B1657" s="1" t="s">
        <v>4040</v>
      </c>
      <c r="C1657" s="14" t="str">
        <f t="shared" si="75"/>
        <v>Mr.</v>
      </c>
      <c r="D1657" s="7" t="str">
        <f t="shared" si="76"/>
        <v>Michael P</v>
      </c>
      <c r="E1657" s="7" t="str">
        <f t="shared" si="77"/>
        <v>Zelwin</v>
      </c>
    </row>
    <row r="1658" spans="1:5" ht="15.75" x14ac:dyDescent="0.25">
      <c r="A1658" s="1" t="s">
        <v>714</v>
      </c>
      <c r="B1658" s="1" t="s">
        <v>4041</v>
      </c>
      <c r="C1658" s="14" t="str">
        <f t="shared" si="75"/>
        <v>Ms.</v>
      </c>
      <c r="D1658" s="7" t="str">
        <f t="shared" si="76"/>
        <v>Colleen C.</v>
      </c>
      <c r="E1658" s="7" t="str">
        <f t="shared" si="77"/>
        <v>Barry</v>
      </c>
    </row>
    <row r="1659" spans="1:5" ht="15.75" x14ac:dyDescent="0.25">
      <c r="A1659" s="1" t="s">
        <v>713</v>
      </c>
      <c r="B1659" s="1" t="s">
        <v>4042</v>
      </c>
      <c r="C1659" s="14" t="str">
        <f t="shared" si="75"/>
        <v>Mrs.</v>
      </c>
      <c r="D1659" s="7" t="str">
        <f t="shared" si="76"/>
        <v>Annika</v>
      </c>
      <c r="E1659" s="7" t="str">
        <f t="shared" si="77"/>
        <v>Bannon</v>
      </c>
    </row>
    <row r="1660" spans="1:5" ht="15.75" x14ac:dyDescent="0.25">
      <c r="A1660" s="1" t="s">
        <v>712</v>
      </c>
      <c r="B1660" s="1" t="s">
        <v>4043</v>
      </c>
      <c r="C1660" s="14" t="str">
        <f t="shared" si="75"/>
        <v>Ms.</v>
      </c>
      <c r="D1660" s="7" t="str">
        <f t="shared" si="76"/>
        <v>Kelly</v>
      </c>
      <c r="E1660" s="7" t="str">
        <f t="shared" si="77"/>
        <v>Chang</v>
      </c>
    </row>
    <row r="1661" spans="1:5" ht="15.75" x14ac:dyDescent="0.25">
      <c r="A1661" s="1" t="s">
        <v>711</v>
      </c>
      <c r="B1661" s="1" t="s">
        <v>4044</v>
      </c>
      <c r="C1661" s="14" t="str">
        <f t="shared" si="75"/>
        <v>Mr.</v>
      </c>
      <c r="D1661" s="7" t="str">
        <f t="shared" si="76"/>
        <v>Nicholas C.</v>
      </c>
      <c r="E1661" s="7" t="str">
        <f t="shared" si="77"/>
        <v>Vetter</v>
      </c>
    </row>
    <row r="1662" spans="1:5" ht="15.75" x14ac:dyDescent="0.25">
      <c r="A1662" s="1" t="s">
        <v>710</v>
      </c>
      <c r="B1662" s="1" t="s">
        <v>4045</v>
      </c>
      <c r="C1662" s="14" t="str">
        <f t="shared" si="75"/>
        <v>Mrs.</v>
      </c>
      <c r="D1662" s="7" t="str">
        <f t="shared" si="76"/>
        <v>Kelly K</v>
      </c>
      <c r="E1662" s="7" t="str">
        <f t="shared" si="77"/>
        <v>Jablonski</v>
      </c>
    </row>
    <row r="1663" spans="1:5" ht="15.75" x14ac:dyDescent="0.25">
      <c r="A1663" s="1" t="s">
        <v>709</v>
      </c>
      <c r="B1663" s="1" t="s">
        <v>4046</v>
      </c>
      <c r="C1663" s="14" t="str">
        <f t="shared" si="75"/>
        <v>Mr.</v>
      </c>
      <c r="D1663" s="7" t="str">
        <f t="shared" si="76"/>
        <v>Andrew</v>
      </c>
      <c r="E1663" s="7" t="str">
        <f t="shared" si="77"/>
        <v>Jakubowitch</v>
      </c>
    </row>
    <row r="1664" spans="1:5" ht="15.75" x14ac:dyDescent="0.25">
      <c r="A1664" s="1" t="s">
        <v>708</v>
      </c>
      <c r="B1664" s="1" t="s">
        <v>4047</v>
      </c>
      <c r="C1664" s="14" t="str">
        <f t="shared" si="75"/>
        <v>Ms.</v>
      </c>
      <c r="D1664" s="7" t="str">
        <f t="shared" si="76"/>
        <v>Hannah</v>
      </c>
      <c r="E1664" s="7" t="str">
        <f t="shared" si="77"/>
        <v>Altshuler</v>
      </c>
    </row>
    <row r="1665" spans="1:5" ht="15.75" x14ac:dyDescent="0.25">
      <c r="A1665" s="1" t="s">
        <v>707</v>
      </c>
      <c r="B1665" s="1" t="s">
        <v>4048</v>
      </c>
      <c r="C1665" s="14" t="str">
        <f t="shared" si="75"/>
        <v>Mr.</v>
      </c>
      <c r="D1665" s="7" t="str">
        <f t="shared" si="76"/>
        <v>Patricio Sr.</v>
      </c>
      <c r="E1665" s="7" t="str">
        <f t="shared" si="77"/>
        <v>Ugarte</v>
      </c>
    </row>
    <row r="1666" spans="1:5" ht="15.75" x14ac:dyDescent="0.25">
      <c r="A1666" s="1" t="s">
        <v>706</v>
      </c>
      <c r="B1666" s="1" t="s">
        <v>4049</v>
      </c>
      <c r="C1666" s="14" t="str">
        <f t="shared" si="75"/>
        <v>Mr.</v>
      </c>
      <c r="D1666" s="7" t="str">
        <f t="shared" si="76"/>
        <v>Robert B</v>
      </c>
      <c r="E1666" s="7" t="str">
        <f t="shared" si="77"/>
        <v>Tusso</v>
      </c>
    </row>
    <row r="1667" spans="1:5" ht="15.75" x14ac:dyDescent="0.25">
      <c r="A1667" s="1" t="s">
        <v>705</v>
      </c>
      <c r="B1667" s="1" t="s">
        <v>4050</v>
      </c>
      <c r="C1667" s="14" t="str">
        <f t="shared" ref="C1667:C1730" si="78">LEFT(TRIM(MID(B1667, FIND(",", B1667)+1, 100)), FIND(" ", TRIM(MID(B1667, FIND(",", B1667)+1, 100)))-1)</f>
        <v>Mr.</v>
      </c>
      <c r="D1667" s="7" t="str">
        <f t="shared" ref="D1667:D1730" si="79">TRIM(RIGHT(TRIM(MID(B1667, FIND(",", B1667)+1, 99)),
     LEN(TRIM(MID(B1667, FIND(",", B1667)+1, 99))) -
     FIND(" ", TRIM(MID(B1667, FIND(",", B1667)+1, 99)))))</f>
        <v>Benjamin M</v>
      </c>
      <c r="E1667" s="7" t="str">
        <f t="shared" ref="E1667:E1730" si="80">LEFT(TRIM(B1667), FIND(", ", TRIM(B1667) &amp; " ") - 1)</f>
        <v>Johnson</v>
      </c>
    </row>
    <row r="1668" spans="1:5" ht="15.75" x14ac:dyDescent="0.25">
      <c r="A1668" s="1" t="s">
        <v>704</v>
      </c>
      <c r="B1668" s="1" t="s">
        <v>4051</v>
      </c>
      <c r="C1668" s="14" t="str">
        <f t="shared" si="78"/>
        <v>Mr.</v>
      </c>
      <c r="D1668" s="7" t="str">
        <f t="shared" si="79"/>
        <v>Robert</v>
      </c>
      <c r="E1668" s="7" t="str">
        <f t="shared" si="80"/>
        <v>Landry</v>
      </c>
    </row>
    <row r="1669" spans="1:5" ht="15.75" x14ac:dyDescent="0.25">
      <c r="A1669" s="1" t="s">
        <v>703</v>
      </c>
      <c r="B1669" s="1" t="s">
        <v>4052</v>
      </c>
      <c r="C1669" s="14" t="str">
        <f t="shared" si="78"/>
        <v>Mr.</v>
      </c>
      <c r="D1669" s="7" t="str">
        <f t="shared" si="79"/>
        <v>Eric R.</v>
      </c>
      <c r="E1669" s="7" t="str">
        <f t="shared" si="80"/>
        <v>McDonald</v>
      </c>
    </row>
    <row r="1670" spans="1:5" ht="15.75" x14ac:dyDescent="0.25">
      <c r="A1670" s="1" t="s">
        <v>702</v>
      </c>
      <c r="B1670" s="1" t="s">
        <v>4053</v>
      </c>
      <c r="C1670" s="14" t="str">
        <f t="shared" si="78"/>
        <v>Mr.</v>
      </c>
      <c r="D1670" s="7" t="str">
        <f t="shared" si="79"/>
        <v>Matthew</v>
      </c>
      <c r="E1670" s="7" t="str">
        <f t="shared" si="80"/>
        <v>Dunlap</v>
      </c>
    </row>
    <row r="1671" spans="1:5" ht="15.75" x14ac:dyDescent="0.25">
      <c r="A1671" s="1" t="s">
        <v>701</v>
      </c>
      <c r="B1671" s="1" t="s">
        <v>4054</v>
      </c>
      <c r="C1671" s="14" t="str">
        <f t="shared" si="78"/>
        <v>Mr.</v>
      </c>
      <c r="D1671" s="7" t="str">
        <f t="shared" si="79"/>
        <v>Bob R</v>
      </c>
      <c r="E1671" s="7" t="str">
        <f t="shared" si="80"/>
        <v>Larue</v>
      </c>
    </row>
    <row r="1672" spans="1:5" ht="15.75" x14ac:dyDescent="0.25">
      <c r="A1672" s="1" t="s">
        <v>700</v>
      </c>
      <c r="B1672" s="1" t="s">
        <v>4055</v>
      </c>
      <c r="C1672" s="14" t="str">
        <f t="shared" si="78"/>
        <v>Ms.</v>
      </c>
      <c r="D1672" s="7" t="str">
        <f t="shared" si="79"/>
        <v>Stephanie J.</v>
      </c>
      <c r="E1672" s="7" t="str">
        <f t="shared" si="80"/>
        <v>Hodge</v>
      </c>
    </row>
    <row r="1673" spans="1:5" ht="15.75" x14ac:dyDescent="0.25">
      <c r="A1673" s="1" t="s">
        <v>699</v>
      </c>
      <c r="B1673" s="1" t="s">
        <v>4056</v>
      </c>
      <c r="C1673" s="14" t="str">
        <f t="shared" si="78"/>
        <v>Mr.</v>
      </c>
      <c r="D1673" s="7" t="str">
        <f t="shared" si="79"/>
        <v>Jake</v>
      </c>
      <c r="E1673" s="7" t="str">
        <f t="shared" si="80"/>
        <v>Marcus</v>
      </c>
    </row>
    <row r="1674" spans="1:5" ht="15.75" x14ac:dyDescent="0.25">
      <c r="A1674" s="1" t="s">
        <v>698</v>
      </c>
      <c r="B1674" s="1" t="s">
        <v>4057</v>
      </c>
      <c r="C1674" s="14" t="str">
        <f t="shared" si="78"/>
        <v>Ms.</v>
      </c>
      <c r="D1674" s="7" t="str">
        <f t="shared" si="79"/>
        <v>Alison L.</v>
      </c>
      <c r="E1674" s="7" t="str">
        <f t="shared" si="80"/>
        <v>Daubert</v>
      </c>
    </row>
    <row r="1675" spans="1:5" ht="15.75" x14ac:dyDescent="0.25">
      <c r="A1675" s="1" t="s">
        <v>697</v>
      </c>
      <c r="B1675" s="1" t="s">
        <v>4058</v>
      </c>
      <c r="C1675" s="14" t="str">
        <f t="shared" si="78"/>
        <v>Ms.</v>
      </c>
      <c r="D1675" s="7" t="str">
        <f t="shared" si="79"/>
        <v>Lindsay M</v>
      </c>
      <c r="E1675" s="7" t="str">
        <f t="shared" si="80"/>
        <v>Close</v>
      </c>
    </row>
    <row r="1676" spans="1:5" ht="15.75" x14ac:dyDescent="0.25">
      <c r="A1676" s="1" t="s">
        <v>696</v>
      </c>
      <c r="B1676" s="1" t="s">
        <v>4059</v>
      </c>
      <c r="C1676" s="14" t="str">
        <f t="shared" si="78"/>
        <v>Mr.</v>
      </c>
      <c r="D1676" s="7" t="str">
        <f t="shared" si="79"/>
        <v>Guillaume</v>
      </c>
      <c r="E1676" s="7" t="str">
        <f t="shared" si="80"/>
        <v>Roels</v>
      </c>
    </row>
    <row r="1677" spans="1:5" ht="15.75" x14ac:dyDescent="0.25">
      <c r="A1677" s="1" t="s">
        <v>695</v>
      </c>
      <c r="B1677" s="1" t="s">
        <v>4060</v>
      </c>
      <c r="C1677" s="14" t="str">
        <f t="shared" si="78"/>
        <v>Ms.</v>
      </c>
      <c r="D1677" s="7" t="str">
        <f t="shared" si="79"/>
        <v>Kaylee</v>
      </c>
      <c r="E1677" s="7" t="str">
        <f t="shared" si="80"/>
        <v>Venosky</v>
      </c>
    </row>
    <row r="1678" spans="1:5" ht="15.75" x14ac:dyDescent="0.25">
      <c r="A1678" s="1" t="s">
        <v>694</v>
      </c>
      <c r="B1678" s="1" t="s">
        <v>4061</v>
      </c>
      <c r="C1678" s="14" t="str">
        <f t="shared" si="78"/>
        <v>Ms.</v>
      </c>
      <c r="D1678" s="7" t="str">
        <f t="shared" si="79"/>
        <v>Theresa</v>
      </c>
      <c r="E1678" s="7" t="str">
        <f t="shared" si="80"/>
        <v>Gosnell</v>
      </c>
    </row>
    <row r="1679" spans="1:5" ht="15.75" x14ac:dyDescent="0.25">
      <c r="A1679" s="1" t="s">
        <v>693</v>
      </c>
      <c r="B1679" s="1" t="s">
        <v>4062</v>
      </c>
      <c r="C1679" s="14" t="str">
        <f t="shared" si="78"/>
        <v>Mr.</v>
      </c>
      <c r="D1679" s="7" t="str">
        <f t="shared" si="79"/>
        <v>Travis G.</v>
      </c>
      <c r="E1679" s="7" t="str">
        <f t="shared" si="80"/>
        <v>Chewning-Kulick</v>
      </c>
    </row>
    <row r="1680" spans="1:5" ht="15.75" x14ac:dyDescent="0.25">
      <c r="A1680" s="1" t="s">
        <v>692</v>
      </c>
      <c r="B1680" s="1" t="s">
        <v>4063</v>
      </c>
      <c r="C1680" s="14" t="str">
        <f t="shared" si="78"/>
        <v>Ms.</v>
      </c>
      <c r="D1680" s="7" t="str">
        <f t="shared" si="79"/>
        <v>Emma L.</v>
      </c>
      <c r="E1680" s="7" t="str">
        <f t="shared" si="80"/>
        <v>McCarron</v>
      </c>
    </row>
    <row r="1681" spans="1:5" ht="15.75" x14ac:dyDescent="0.25">
      <c r="A1681" s="1" t="s">
        <v>691</v>
      </c>
      <c r="B1681" s="1" t="s">
        <v>4064</v>
      </c>
      <c r="C1681" s="14" t="str">
        <f t="shared" si="78"/>
        <v>Ms.</v>
      </c>
      <c r="D1681" s="7" t="str">
        <f t="shared" si="79"/>
        <v>Linda</v>
      </c>
      <c r="E1681" s="7" t="str">
        <f t="shared" si="80"/>
        <v>Manion</v>
      </c>
    </row>
    <row r="1682" spans="1:5" ht="15.75" x14ac:dyDescent="0.25">
      <c r="A1682" s="1" t="s">
        <v>690</v>
      </c>
      <c r="B1682" s="1" t="s">
        <v>4065</v>
      </c>
      <c r="C1682" s="14" t="str">
        <f t="shared" si="78"/>
        <v>Mr.</v>
      </c>
      <c r="D1682" s="7" t="str">
        <f t="shared" si="79"/>
        <v>Owen R</v>
      </c>
      <c r="E1682" s="7" t="str">
        <f t="shared" si="80"/>
        <v>Strong</v>
      </c>
    </row>
    <row r="1683" spans="1:5" ht="15.75" x14ac:dyDescent="0.25">
      <c r="A1683" s="1" t="s">
        <v>689</v>
      </c>
      <c r="B1683" s="1" t="s">
        <v>4066</v>
      </c>
      <c r="C1683" s="14" t="str">
        <f t="shared" si="78"/>
        <v>Mr.</v>
      </c>
      <c r="D1683" s="7" t="str">
        <f t="shared" si="79"/>
        <v>Jacob</v>
      </c>
      <c r="E1683" s="7" t="str">
        <f t="shared" si="80"/>
        <v>Leblanc</v>
      </c>
    </row>
    <row r="1684" spans="1:5" ht="15.75" x14ac:dyDescent="0.25">
      <c r="A1684" s="1" t="s">
        <v>688</v>
      </c>
      <c r="B1684" s="1" t="s">
        <v>4067</v>
      </c>
      <c r="C1684" s="14" t="str">
        <f t="shared" si="78"/>
        <v>Ms.</v>
      </c>
      <c r="D1684" s="7" t="str">
        <f t="shared" si="79"/>
        <v>Jacqueline</v>
      </c>
      <c r="E1684" s="7" t="str">
        <f t="shared" si="80"/>
        <v>Palmer</v>
      </c>
    </row>
    <row r="1685" spans="1:5" ht="15.75" x14ac:dyDescent="0.25">
      <c r="A1685" s="1" t="s">
        <v>687</v>
      </c>
      <c r="B1685" s="1" t="s">
        <v>4068</v>
      </c>
      <c r="C1685" s="14" t="str">
        <f t="shared" si="78"/>
        <v>Mr.</v>
      </c>
      <c r="D1685" s="7" t="str">
        <f t="shared" si="79"/>
        <v>Yefeng</v>
      </c>
      <c r="E1685" s="7" t="str">
        <f t="shared" si="80"/>
        <v>Shen</v>
      </c>
    </row>
    <row r="1686" spans="1:5" ht="15.75" x14ac:dyDescent="0.25">
      <c r="A1686" s="1" t="s">
        <v>686</v>
      </c>
      <c r="B1686" s="1" t="s">
        <v>4069</v>
      </c>
      <c r="C1686" s="14" t="str">
        <f t="shared" si="78"/>
        <v>Mr.</v>
      </c>
      <c r="D1686" s="7" t="str">
        <f t="shared" si="79"/>
        <v>Thomas J</v>
      </c>
      <c r="E1686" s="7" t="str">
        <f t="shared" si="80"/>
        <v>Goldsby</v>
      </c>
    </row>
    <row r="1687" spans="1:5" ht="15.75" x14ac:dyDescent="0.25">
      <c r="A1687" s="1" t="s">
        <v>685</v>
      </c>
      <c r="B1687" s="1" t="s">
        <v>4070</v>
      </c>
      <c r="C1687" s="14" t="str">
        <f t="shared" si="78"/>
        <v>Mr.</v>
      </c>
      <c r="D1687" s="7" t="str">
        <f t="shared" si="79"/>
        <v>Ken</v>
      </c>
      <c r="E1687" s="7" t="str">
        <f t="shared" si="80"/>
        <v>Whitney</v>
      </c>
    </row>
    <row r="1688" spans="1:5" ht="15.75" x14ac:dyDescent="0.25">
      <c r="A1688" s="1" t="s">
        <v>684</v>
      </c>
      <c r="B1688" s="1" t="s">
        <v>4071</v>
      </c>
      <c r="C1688" s="14" t="str">
        <f t="shared" si="78"/>
        <v>Ms.</v>
      </c>
      <c r="D1688" s="7" t="str">
        <f t="shared" si="79"/>
        <v>Annie E</v>
      </c>
      <c r="E1688" s="7" t="str">
        <f t="shared" si="80"/>
        <v>Mahoney</v>
      </c>
    </row>
    <row r="1689" spans="1:5" ht="15.75" x14ac:dyDescent="0.25">
      <c r="A1689" s="1" t="s">
        <v>683</v>
      </c>
      <c r="B1689" s="1" t="s">
        <v>4072</v>
      </c>
      <c r="C1689" s="14" t="str">
        <f t="shared" si="78"/>
        <v>Mrs.</v>
      </c>
      <c r="D1689" s="7" t="str">
        <f t="shared" si="79"/>
        <v>Noel K.</v>
      </c>
      <c r="E1689" s="7" t="str">
        <f t="shared" si="80"/>
        <v>McCracken</v>
      </c>
    </row>
    <row r="1690" spans="1:5" ht="15.75" x14ac:dyDescent="0.25">
      <c r="A1690" s="1" t="s">
        <v>682</v>
      </c>
      <c r="B1690" s="1" t="s">
        <v>4073</v>
      </c>
      <c r="C1690" s="14" t="str">
        <f t="shared" si="78"/>
        <v>Mr.</v>
      </c>
      <c r="D1690" s="7" t="str">
        <f t="shared" si="79"/>
        <v>Mark S</v>
      </c>
      <c r="E1690" s="7" t="str">
        <f t="shared" si="80"/>
        <v>Spewak</v>
      </c>
    </row>
    <row r="1691" spans="1:5" ht="15.75" x14ac:dyDescent="0.25">
      <c r="A1691" s="1" t="s">
        <v>681</v>
      </c>
      <c r="B1691" s="1" t="s">
        <v>4074</v>
      </c>
      <c r="C1691" s="14" t="str">
        <f t="shared" si="78"/>
        <v>Ms.</v>
      </c>
      <c r="D1691" s="7" t="str">
        <f t="shared" si="79"/>
        <v>Federica</v>
      </c>
      <c r="E1691" s="7" t="str">
        <f t="shared" si="80"/>
        <v>Cottini</v>
      </c>
    </row>
    <row r="1692" spans="1:5" ht="15.75" x14ac:dyDescent="0.25">
      <c r="A1692" s="1" t="s">
        <v>680</v>
      </c>
      <c r="B1692" s="1" t="s">
        <v>4075</v>
      </c>
      <c r="C1692" s="14" t="str">
        <f t="shared" si="78"/>
        <v>Ms.</v>
      </c>
      <c r="D1692" s="7" t="str">
        <f t="shared" si="79"/>
        <v>Pamela L</v>
      </c>
      <c r="E1692" s="7" t="str">
        <f t="shared" si="80"/>
        <v>Findlay</v>
      </c>
    </row>
    <row r="1693" spans="1:5" ht="15.75" x14ac:dyDescent="0.25">
      <c r="A1693" s="1" t="s">
        <v>679</v>
      </c>
      <c r="B1693" s="1" t="s">
        <v>4076</v>
      </c>
      <c r="C1693" s="14" t="str">
        <f t="shared" si="78"/>
        <v>Mr.</v>
      </c>
      <c r="D1693" s="7" t="str">
        <f t="shared" si="79"/>
        <v>Andrew W.</v>
      </c>
      <c r="E1693" s="7" t="str">
        <f t="shared" si="80"/>
        <v>Strasburg</v>
      </c>
    </row>
    <row r="1694" spans="1:5" ht="15.75" x14ac:dyDescent="0.25">
      <c r="A1694" s="1" t="s">
        <v>678</v>
      </c>
      <c r="B1694" s="1" t="s">
        <v>4077</v>
      </c>
      <c r="C1694" s="14" t="str">
        <f t="shared" si="78"/>
        <v>Mr.</v>
      </c>
      <c r="D1694" s="7" t="str">
        <f t="shared" si="79"/>
        <v>Randall</v>
      </c>
      <c r="E1694" s="7" t="str">
        <f t="shared" si="80"/>
        <v>Adams</v>
      </c>
    </row>
    <row r="1695" spans="1:5" ht="15.75" x14ac:dyDescent="0.25">
      <c r="A1695" s="1" t="s">
        <v>677</v>
      </c>
      <c r="B1695" s="1" t="s">
        <v>4078</v>
      </c>
      <c r="C1695" s="14" t="str">
        <f t="shared" si="78"/>
        <v>Ms.</v>
      </c>
      <c r="D1695" s="7" t="str">
        <f t="shared" si="79"/>
        <v>Tracy L</v>
      </c>
      <c r="E1695" s="7" t="str">
        <f t="shared" si="80"/>
        <v>Deeter</v>
      </c>
    </row>
    <row r="1696" spans="1:5" ht="15.75" x14ac:dyDescent="0.25">
      <c r="A1696" s="1" t="s">
        <v>676</v>
      </c>
      <c r="B1696" s="1" t="s">
        <v>4079</v>
      </c>
      <c r="C1696" s="14" t="str">
        <f t="shared" si="78"/>
        <v>Ms.</v>
      </c>
      <c r="D1696" s="7" t="str">
        <f t="shared" si="79"/>
        <v>Azelie</v>
      </c>
      <c r="E1696" s="7" t="str">
        <f t="shared" si="80"/>
        <v>Arpin</v>
      </c>
    </row>
    <row r="1697" spans="1:5" ht="15.75" x14ac:dyDescent="0.25">
      <c r="A1697" s="1" t="s">
        <v>675</v>
      </c>
      <c r="B1697" s="1" t="s">
        <v>4080</v>
      </c>
      <c r="C1697" s="14" t="str">
        <f t="shared" si="78"/>
        <v>Ms.</v>
      </c>
      <c r="D1697" s="7" t="str">
        <f t="shared" si="79"/>
        <v>Monica M.</v>
      </c>
      <c r="E1697" s="7" t="str">
        <f t="shared" si="80"/>
        <v>Schoeneck</v>
      </c>
    </row>
    <row r="1698" spans="1:5" ht="15.75" x14ac:dyDescent="0.25">
      <c r="A1698" s="1" t="s">
        <v>674</v>
      </c>
      <c r="B1698" s="1" t="s">
        <v>4081</v>
      </c>
      <c r="C1698" s="14" t="str">
        <f t="shared" si="78"/>
        <v>Ms.</v>
      </c>
      <c r="D1698" s="7" t="str">
        <f t="shared" si="79"/>
        <v>Katarina K.</v>
      </c>
      <c r="E1698" s="7" t="str">
        <f t="shared" si="80"/>
        <v>Mueller</v>
      </c>
    </row>
    <row r="1699" spans="1:5" ht="15.75" x14ac:dyDescent="0.25">
      <c r="A1699" s="1" t="s">
        <v>673</v>
      </c>
      <c r="B1699" s="1" t="s">
        <v>4082</v>
      </c>
      <c r="C1699" s="14" t="str">
        <f t="shared" si="78"/>
        <v>Ms.</v>
      </c>
      <c r="D1699" s="7" t="str">
        <f t="shared" si="79"/>
        <v>Jamie L.</v>
      </c>
      <c r="E1699" s="7" t="str">
        <f t="shared" si="80"/>
        <v>Willits</v>
      </c>
    </row>
    <row r="1700" spans="1:5" ht="15.75" x14ac:dyDescent="0.25">
      <c r="A1700" s="1" t="s">
        <v>672</v>
      </c>
      <c r="B1700" s="1" t="s">
        <v>4083</v>
      </c>
      <c r="C1700" s="14" t="str">
        <f t="shared" si="78"/>
        <v>Mr.</v>
      </c>
      <c r="D1700" s="7" t="str">
        <f t="shared" si="79"/>
        <v>Brian</v>
      </c>
      <c r="E1700" s="7" t="str">
        <f t="shared" si="80"/>
        <v>Syring</v>
      </c>
    </row>
    <row r="1701" spans="1:5" ht="15.75" x14ac:dyDescent="0.25">
      <c r="A1701" s="1" t="s">
        <v>671</v>
      </c>
      <c r="B1701" s="1" t="s">
        <v>4084</v>
      </c>
      <c r="C1701" s="14" t="str">
        <f t="shared" si="78"/>
        <v>Ms.</v>
      </c>
      <c r="D1701" s="7" t="str">
        <f t="shared" si="79"/>
        <v>Stacey L.</v>
      </c>
      <c r="E1701" s="7" t="str">
        <f t="shared" si="80"/>
        <v>Strike</v>
      </c>
    </row>
    <row r="1702" spans="1:5" ht="15.75" x14ac:dyDescent="0.25">
      <c r="A1702" s="1" t="s">
        <v>670</v>
      </c>
      <c r="B1702" s="1" t="s">
        <v>4085</v>
      </c>
      <c r="C1702" s="14" t="str">
        <f t="shared" si="78"/>
        <v>Mr.</v>
      </c>
      <c r="D1702" s="7" t="str">
        <f t="shared" si="79"/>
        <v>Stephen</v>
      </c>
      <c r="E1702" s="7" t="str">
        <f t="shared" si="80"/>
        <v>Hennigar</v>
      </c>
    </row>
    <row r="1703" spans="1:5" ht="15.75" x14ac:dyDescent="0.25">
      <c r="A1703" s="1" t="s">
        <v>669</v>
      </c>
      <c r="B1703" s="1" t="s">
        <v>4086</v>
      </c>
      <c r="C1703" s="14" t="str">
        <f t="shared" si="78"/>
        <v>Mr.</v>
      </c>
      <c r="D1703" s="7" t="str">
        <f t="shared" si="79"/>
        <v>Joshua</v>
      </c>
      <c r="E1703" s="7" t="str">
        <f t="shared" si="80"/>
        <v>May</v>
      </c>
    </row>
    <row r="1704" spans="1:5" ht="15.75" x14ac:dyDescent="0.25">
      <c r="A1704" s="1" t="s">
        <v>668</v>
      </c>
      <c r="B1704" s="1" t="s">
        <v>4087</v>
      </c>
      <c r="C1704" s="14" t="str">
        <f t="shared" si="78"/>
        <v>Mr.</v>
      </c>
      <c r="D1704" s="7" t="str">
        <f t="shared" si="79"/>
        <v>Josh</v>
      </c>
      <c r="E1704" s="7" t="str">
        <f t="shared" si="80"/>
        <v>Metcalf</v>
      </c>
    </row>
    <row r="1705" spans="1:5" ht="15.75" x14ac:dyDescent="0.25">
      <c r="A1705" s="1" t="s">
        <v>667</v>
      </c>
      <c r="B1705" s="1" t="s">
        <v>4088</v>
      </c>
      <c r="C1705" s="14" t="str">
        <f t="shared" si="78"/>
        <v>Ms.</v>
      </c>
      <c r="D1705" s="7" t="str">
        <f t="shared" si="79"/>
        <v>Heather</v>
      </c>
      <c r="E1705" s="7" t="str">
        <f t="shared" si="80"/>
        <v>Tiska</v>
      </c>
    </row>
    <row r="1706" spans="1:5" ht="15.75" x14ac:dyDescent="0.25">
      <c r="A1706" s="1" t="s">
        <v>666</v>
      </c>
      <c r="B1706" s="1" t="s">
        <v>4089</v>
      </c>
      <c r="C1706" s="14" t="str">
        <f t="shared" si="78"/>
        <v>Mr.</v>
      </c>
      <c r="D1706" s="7" t="str">
        <f t="shared" si="79"/>
        <v>James C.</v>
      </c>
      <c r="E1706" s="7" t="str">
        <f t="shared" si="80"/>
        <v>McDonough</v>
      </c>
    </row>
    <row r="1707" spans="1:5" ht="15.75" x14ac:dyDescent="0.25">
      <c r="A1707" s="1" t="s">
        <v>665</v>
      </c>
      <c r="B1707" s="1" t="s">
        <v>4090</v>
      </c>
      <c r="C1707" s="14" t="str">
        <f t="shared" si="78"/>
        <v>Ms.</v>
      </c>
      <c r="D1707" s="7" t="str">
        <f t="shared" si="79"/>
        <v>Kim</v>
      </c>
      <c r="E1707" s="7" t="str">
        <f t="shared" si="80"/>
        <v>Fairley</v>
      </c>
    </row>
    <row r="1708" spans="1:5" ht="15.75" x14ac:dyDescent="0.25">
      <c r="A1708" s="1" t="s">
        <v>664</v>
      </c>
      <c r="B1708" s="1" t="s">
        <v>4091</v>
      </c>
      <c r="C1708" s="14" t="str">
        <f t="shared" si="78"/>
        <v>Ms.</v>
      </c>
      <c r="D1708" s="7" t="str">
        <f t="shared" si="79"/>
        <v>Marie E.</v>
      </c>
      <c r="E1708" s="7" t="str">
        <f t="shared" si="80"/>
        <v>Barnett</v>
      </c>
    </row>
    <row r="1709" spans="1:5" ht="15.75" x14ac:dyDescent="0.25">
      <c r="A1709" s="1" t="s">
        <v>663</v>
      </c>
      <c r="B1709" s="1" t="s">
        <v>4092</v>
      </c>
      <c r="C1709" s="14" t="str">
        <f t="shared" si="78"/>
        <v>Mr.</v>
      </c>
      <c r="D1709" s="7" t="str">
        <f t="shared" si="79"/>
        <v>Dariusz</v>
      </c>
      <c r="E1709" s="7" t="str">
        <f t="shared" si="80"/>
        <v>Piasta</v>
      </c>
    </row>
    <row r="1710" spans="1:5" ht="15.75" x14ac:dyDescent="0.25">
      <c r="A1710" s="1" t="s">
        <v>662</v>
      </c>
      <c r="B1710" s="1" t="s">
        <v>4093</v>
      </c>
      <c r="C1710" s="14" t="str">
        <f t="shared" si="78"/>
        <v>Ms.</v>
      </c>
      <c r="D1710" s="7" t="str">
        <f t="shared" si="79"/>
        <v>Jessica E.</v>
      </c>
      <c r="E1710" s="7" t="str">
        <f t="shared" si="80"/>
        <v>Mueller</v>
      </c>
    </row>
    <row r="1711" spans="1:5" ht="15.75" x14ac:dyDescent="0.25">
      <c r="A1711" s="1" t="s">
        <v>661</v>
      </c>
      <c r="B1711" s="1" t="s">
        <v>4094</v>
      </c>
      <c r="C1711" s="14" t="str">
        <f t="shared" si="78"/>
        <v>Ms.</v>
      </c>
      <c r="D1711" s="7" t="str">
        <f t="shared" si="79"/>
        <v>Kristen</v>
      </c>
      <c r="E1711" s="7" t="str">
        <f t="shared" si="80"/>
        <v>Olsen</v>
      </c>
    </row>
    <row r="1712" spans="1:5" ht="15.75" x14ac:dyDescent="0.25">
      <c r="A1712" s="1" t="s">
        <v>660</v>
      </c>
      <c r="B1712" s="1" t="s">
        <v>4095</v>
      </c>
      <c r="C1712" s="14" t="str">
        <f t="shared" si="78"/>
        <v>Mr.</v>
      </c>
      <c r="D1712" s="7" t="str">
        <f t="shared" si="79"/>
        <v>Jose Guadalupe P. Sr.</v>
      </c>
      <c r="E1712" s="7" t="str">
        <f t="shared" si="80"/>
        <v>De Jesus</v>
      </c>
    </row>
    <row r="1713" spans="1:5" ht="15.75" x14ac:dyDescent="0.25">
      <c r="A1713" s="1" t="s">
        <v>659</v>
      </c>
      <c r="B1713" s="1" t="s">
        <v>4096</v>
      </c>
      <c r="C1713" s="14" t="str">
        <f t="shared" si="78"/>
        <v>Ms.</v>
      </c>
      <c r="D1713" s="7" t="str">
        <f t="shared" si="79"/>
        <v>Cynthia</v>
      </c>
      <c r="E1713" s="7" t="str">
        <f t="shared" si="80"/>
        <v>Bartus</v>
      </c>
    </row>
    <row r="1714" spans="1:5" ht="15.75" x14ac:dyDescent="0.25">
      <c r="A1714" s="1" t="s">
        <v>658</v>
      </c>
      <c r="B1714" s="1" t="s">
        <v>4097</v>
      </c>
      <c r="C1714" s="14" t="str">
        <f t="shared" si="78"/>
        <v>Mr.</v>
      </c>
      <c r="D1714" s="7" t="str">
        <f t="shared" si="79"/>
        <v>Tyler</v>
      </c>
      <c r="E1714" s="7" t="str">
        <f t="shared" si="80"/>
        <v>Stevens</v>
      </c>
    </row>
    <row r="1715" spans="1:5" ht="15.75" x14ac:dyDescent="0.25">
      <c r="A1715" s="1" t="s">
        <v>657</v>
      </c>
      <c r="B1715" s="1" t="s">
        <v>4098</v>
      </c>
      <c r="C1715" s="14" t="str">
        <f t="shared" si="78"/>
        <v>Ms.</v>
      </c>
      <c r="D1715" s="7" t="str">
        <f t="shared" si="79"/>
        <v>Holly J</v>
      </c>
      <c r="E1715" s="7" t="str">
        <f t="shared" si="80"/>
        <v>Rich</v>
      </c>
    </row>
    <row r="1716" spans="1:5" ht="15.75" x14ac:dyDescent="0.25">
      <c r="A1716" s="1" t="s">
        <v>656</v>
      </c>
      <c r="B1716" s="1" t="s">
        <v>4099</v>
      </c>
      <c r="C1716" s="14" t="str">
        <f t="shared" si="78"/>
        <v>Ms.</v>
      </c>
      <c r="D1716" s="7" t="str">
        <f t="shared" si="79"/>
        <v>Kristen</v>
      </c>
      <c r="E1716" s="7" t="str">
        <f t="shared" si="80"/>
        <v>Fayter</v>
      </c>
    </row>
    <row r="1717" spans="1:5" ht="15.75" x14ac:dyDescent="0.25">
      <c r="A1717" s="1" t="s">
        <v>655</v>
      </c>
      <c r="B1717" s="1" t="s">
        <v>4100</v>
      </c>
      <c r="C1717" s="14" t="str">
        <f t="shared" si="78"/>
        <v>Mr.</v>
      </c>
      <c r="D1717" s="7" t="str">
        <f t="shared" si="79"/>
        <v>Thomas</v>
      </c>
      <c r="E1717" s="7" t="str">
        <f t="shared" si="80"/>
        <v>Parise</v>
      </c>
    </row>
    <row r="1718" spans="1:5" ht="15.75" x14ac:dyDescent="0.25">
      <c r="A1718" s="1" t="s">
        <v>654</v>
      </c>
      <c r="B1718" s="1" t="s">
        <v>4101</v>
      </c>
      <c r="C1718" s="14" t="str">
        <f t="shared" si="78"/>
        <v>Ms.</v>
      </c>
      <c r="D1718" s="7" t="str">
        <f t="shared" si="79"/>
        <v>Tricity M</v>
      </c>
      <c r="E1718" s="7" t="str">
        <f t="shared" si="80"/>
        <v>Andrew</v>
      </c>
    </row>
    <row r="1719" spans="1:5" ht="15.75" x14ac:dyDescent="0.25">
      <c r="A1719" s="1" t="s">
        <v>653</v>
      </c>
      <c r="B1719" s="1" t="s">
        <v>4102</v>
      </c>
      <c r="C1719" s="14" t="str">
        <f t="shared" si="78"/>
        <v>Ms.</v>
      </c>
      <c r="D1719" s="7" t="str">
        <f t="shared" si="79"/>
        <v>Sarah A</v>
      </c>
      <c r="E1719" s="7" t="str">
        <f t="shared" si="80"/>
        <v>Gryniewicz</v>
      </c>
    </row>
    <row r="1720" spans="1:5" ht="15.75" x14ac:dyDescent="0.25">
      <c r="A1720" s="1" t="s">
        <v>652</v>
      </c>
      <c r="B1720" s="1" t="s">
        <v>4103</v>
      </c>
      <c r="C1720" s="14" t="str">
        <f t="shared" si="78"/>
        <v>Ms.</v>
      </c>
      <c r="D1720" s="7" t="str">
        <f t="shared" si="79"/>
        <v>Lisa M.</v>
      </c>
      <c r="E1720" s="7" t="str">
        <f t="shared" si="80"/>
        <v>Panora</v>
      </c>
    </row>
    <row r="1721" spans="1:5" ht="15.75" x14ac:dyDescent="0.25">
      <c r="A1721" s="1" t="s">
        <v>651</v>
      </c>
      <c r="B1721" s="1" t="s">
        <v>4104</v>
      </c>
      <c r="C1721" s="14" t="str">
        <f t="shared" si="78"/>
        <v>Ms.</v>
      </c>
      <c r="D1721" s="7" t="str">
        <f t="shared" si="79"/>
        <v>Tracy A.</v>
      </c>
      <c r="E1721" s="7" t="str">
        <f t="shared" si="80"/>
        <v>Woodward</v>
      </c>
    </row>
    <row r="1722" spans="1:5" ht="15.75" x14ac:dyDescent="0.25">
      <c r="A1722" s="1" t="s">
        <v>650</v>
      </c>
      <c r="B1722" s="1" t="s">
        <v>4105</v>
      </c>
      <c r="C1722" s="14" t="str">
        <f t="shared" si="78"/>
        <v>Mr.</v>
      </c>
      <c r="D1722" s="7" t="str">
        <f t="shared" si="79"/>
        <v>Patrick</v>
      </c>
      <c r="E1722" s="7" t="str">
        <f t="shared" si="80"/>
        <v>Lambe</v>
      </c>
    </row>
    <row r="1723" spans="1:5" ht="15.75" x14ac:dyDescent="0.25">
      <c r="A1723" s="1" t="s">
        <v>649</v>
      </c>
      <c r="B1723" s="1" t="s">
        <v>4106</v>
      </c>
      <c r="C1723" s="14" t="str">
        <f t="shared" si="78"/>
        <v>Mr.</v>
      </c>
      <c r="D1723" s="7" t="str">
        <f t="shared" si="79"/>
        <v>Trent</v>
      </c>
      <c r="E1723" s="7" t="str">
        <f t="shared" si="80"/>
        <v>Casto</v>
      </c>
    </row>
    <row r="1724" spans="1:5" ht="15.75" x14ac:dyDescent="0.25">
      <c r="A1724" s="1" t="s">
        <v>648</v>
      </c>
      <c r="B1724" s="1" t="s">
        <v>4107</v>
      </c>
      <c r="C1724" s="14" t="str">
        <f t="shared" si="78"/>
        <v>Ms.</v>
      </c>
      <c r="D1724" s="7" t="str">
        <f t="shared" si="79"/>
        <v>Julie</v>
      </c>
      <c r="E1724" s="7" t="str">
        <f t="shared" si="80"/>
        <v>Martelli</v>
      </c>
    </row>
    <row r="1725" spans="1:5" ht="15.75" x14ac:dyDescent="0.25">
      <c r="A1725" s="1" t="s">
        <v>647</v>
      </c>
      <c r="B1725" s="1" t="s">
        <v>4108</v>
      </c>
      <c r="C1725" s="14" t="str">
        <f t="shared" si="78"/>
        <v>Mr.</v>
      </c>
      <c r="D1725" s="7" t="str">
        <f t="shared" si="79"/>
        <v>Sawomir</v>
      </c>
      <c r="E1725" s="7" t="str">
        <f t="shared" si="80"/>
        <v>Naskret</v>
      </c>
    </row>
    <row r="1726" spans="1:5" ht="15.75" x14ac:dyDescent="0.25">
      <c r="A1726" s="1" t="s">
        <v>646</v>
      </c>
      <c r="B1726" s="1" t="s">
        <v>4109</v>
      </c>
      <c r="C1726" s="14" t="str">
        <f t="shared" si="78"/>
        <v>Ms.</v>
      </c>
      <c r="D1726" s="7" t="str">
        <f t="shared" si="79"/>
        <v>Micah</v>
      </c>
      <c r="E1726" s="7" t="str">
        <f t="shared" si="80"/>
        <v>Morgan</v>
      </c>
    </row>
    <row r="1727" spans="1:5" ht="15.75" x14ac:dyDescent="0.25">
      <c r="A1727" s="1" t="s">
        <v>645</v>
      </c>
      <c r="B1727" s="1" t="s">
        <v>4110</v>
      </c>
      <c r="C1727" s="14" t="str">
        <f t="shared" si="78"/>
        <v>Ms.</v>
      </c>
      <c r="D1727" s="7" t="str">
        <f t="shared" si="79"/>
        <v>Kelly H.</v>
      </c>
      <c r="E1727" s="7" t="str">
        <f t="shared" si="80"/>
        <v>Maloney</v>
      </c>
    </row>
    <row r="1728" spans="1:5" ht="15.75" x14ac:dyDescent="0.25">
      <c r="A1728" s="1" t="s">
        <v>644</v>
      </c>
      <c r="B1728" s="1" t="s">
        <v>4111</v>
      </c>
      <c r="C1728" s="14" t="str">
        <f t="shared" si="78"/>
        <v>Ms.</v>
      </c>
      <c r="D1728" s="7" t="str">
        <f t="shared" si="79"/>
        <v>Lindsay M.</v>
      </c>
      <c r="E1728" s="7" t="str">
        <f t="shared" si="80"/>
        <v>Amherst</v>
      </c>
    </row>
    <row r="1729" spans="1:5" ht="15.75" x14ac:dyDescent="0.25">
      <c r="A1729" s="1" t="s">
        <v>643</v>
      </c>
      <c r="B1729" s="1" t="s">
        <v>4112</v>
      </c>
      <c r="C1729" s="14" t="str">
        <f t="shared" si="78"/>
        <v>Mr.</v>
      </c>
      <c r="D1729" s="7" t="str">
        <f t="shared" si="79"/>
        <v>Austen G</v>
      </c>
      <c r="E1729" s="7" t="str">
        <f t="shared" si="80"/>
        <v>Davenport</v>
      </c>
    </row>
    <row r="1730" spans="1:5" ht="15.75" x14ac:dyDescent="0.25">
      <c r="A1730" s="1" t="s">
        <v>642</v>
      </c>
      <c r="B1730" s="1" t="s">
        <v>4113</v>
      </c>
      <c r="C1730" s="14" t="str">
        <f t="shared" si="78"/>
        <v>Mr.</v>
      </c>
      <c r="D1730" s="7" t="str">
        <f t="shared" si="79"/>
        <v>Tory J.</v>
      </c>
      <c r="E1730" s="7" t="str">
        <f t="shared" si="80"/>
        <v>Johansen</v>
      </c>
    </row>
    <row r="1731" spans="1:5" ht="15.75" x14ac:dyDescent="0.25">
      <c r="A1731" s="1" t="s">
        <v>641</v>
      </c>
      <c r="B1731" s="1" t="s">
        <v>4114</v>
      </c>
      <c r="C1731" s="14" t="str">
        <f t="shared" ref="C1731:C1794" si="81">LEFT(TRIM(MID(B1731, FIND(",", B1731)+1, 100)), FIND(" ", TRIM(MID(B1731, FIND(",", B1731)+1, 100)))-1)</f>
        <v>Mr.</v>
      </c>
      <c r="D1731" s="7" t="str">
        <f t="shared" ref="D1731:D1794" si="82">TRIM(RIGHT(TRIM(MID(B1731, FIND(",", B1731)+1, 99)),
     LEN(TRIM(MID(B1731, FIND(",", B1731)+1, 99))) -
     FIND(" ", TRIM(MID(B1731, FIND(",", B1731)+1, 99)))))</f>
        <v>Robert J.</v>
      </c>
      <c r="E1731" s="7" t="str">
        <f t="shared" ref="E1731:E1794" si="83">LEFT(TRIM(B1731), FIND(", ", TRIM(B1731) &amp; " ") - 1)</f>
        <v>Bond</v>
      </c>
    </row>
    <row r="1732" spans="1:5" ht="15.75" x14ac:dyDescent="0.25">
      <c r="A1732" s="1" t="s">
        <v>640</v>
      </c>
      <c r="B1732" s="1" t="s">
        <v>4115</v>
      </c>
      <c r="C1732" s="14" t="str">
        <f t="shared" si="81"/>
        <v>Ms.</v>
      </c>
      <c r="D1732" s="7" t="str">
        <f t="shared" si="82"/>
        <v>Steph</v>
      </c>
      <c r="E1732" s="7" t="str">
        <f t="shared" si="83"/>
        <v>Reilly</v>
      </c>
    </row>
    <row r="1733" spans="1:5" ht="15.75" x14ac:dyDescent="0.25">
      <c r="A1733" s="1" t="s">
        <v>639</v>
      </c>
      <c r="B1733" s="1" t="s">
        <v>4116</v>
      </c>
      <c r="C1733" s="14" t="str">
        <f t="shared" si="81"/>
        <v>Ms.</v>
      </c>
      <c r="D1733" s="7" t="str">
        <f t="shared" si="82"/>
        <v>Kate</v>
      </c>
      <c r="E1733" s="7" t="str">
        <f t="shared" si="83"/>
        <v>Chandler</v>
      </c>
    </row>
    <row r="1734" spans="1:5" ht="15.75" x14ac:dyDescent="0.25">
      <c r="A1734" s="1" t="s">
        <v>638</v>
      </c>
      <c r="B1734" s="1" t="s">
        <v>4117</v>
      </c>
      <c r="C1734" s="14" t="str">
        <f t="shared" si="81"/>
        <v>Ms.</v>
      </c>
      <c r="D1734" s="7" t="str">
        <f t="shared" si="82"/>
        <v>Kristina</v>
      </c>
      <c r="E1734" s="7" t="str">
        <f t="shared" si="83"/>
        <v>Kaufmann</v>
      </c>
    </row>
    <row r="1735" spans="1:5" ht="15.75" x14ac:dyDescent="0.25">
      <c r="A1735" s="1" t="s">
        <v>637</v>
      </c>
      <c r="B1735" s="1" t="s">
        <v>4118</v>
      </c>
      <c r="C1735" s="14" t="str">
        <f t="shared" si="81"/>
        <v>Ms.</v>
      </c>
      <c r="D1735" s="7" t="str">
        <f t="shared" si="82"/>
        <v>Flo</v>
      </c>
      <c r="E1735" s="7" t="str">
        <f t="shared" si="83"/>
        <v>Barnes-Zurkinden</v>
      </c>
    </row>
    <row r="1736" spans="1:5" ht="15.75" x14ac:dyDescent="0.25">
      <c r="A1736" s="1" t="s">
        <v>636</v>
      </c>
      <c r="B1736" s="1" t="s">
        <v>4119</v>
      </c>
      <c r="C1736" s="14" t="str">
        <f t="shared" si="81"/>
        <v>Mrs.</v>
      </c>
      <c r="D1736" s="7" t="str">
        <f t="shared" si="82"/>
        <v>Sarah P.</v>
      </c>
      <c r="E1736" s="7" t="str">
        <f t="shared" si="83"/>
        <v>Wolter</v>
      </c>
    </row>
    <row r="1737" spans="1:5" ht="15.75" x14ac:dyDescent="0.25">
      <c r="A1737" s="1" t="s">
        <v>635</v>
      </c>
      <c r="B1737" s="1" t="s">
        <v>4120</v>
      </c>
      <c r="C1737" s="14" t="str">
        <f t="shared" si="81"/>
        <v>Ms.</v>
      </c>
      <c r="D1737" s="7" t="str">
        <f t="shared" si="82"/>
        <v>Anabel</v>
      </c>
      <c r="E1737" s="7" t="str">
        <f t="shared" si="83"/>
        <v>Pearson</v>
      </c>
    </row>
    <row r="1738" spans="1:5" ht="15.75" x14ac:dyDescent="0.25">
      <c r="A1738" s="1" t="s">
        <v>634</v>
      </c>
      <c r="B1738" s="1" t="s">
        <v>4121</v>
      </c>
      <c r="C1738" s="14" t="str">
        <f t="shared" si="81"/>
        <v>Mr.</v>
      </c>
      <c r="D1738" s="7" t="str">
        <f t="shared" si="82"/>
        <v>Ian</v>
      </c>
      <c r="E1738" s="7" t="str">
        <f t="shared" si="83"/>
        <v>Thomas</v>
      </c>
    </row>
    <row r="1739" spans="1:5" ht="15.75" x14ac:dyDescent="0.25">
      <c r="A1739" s="1" t="s">
        <v>633</v>
      </c>
      <c r="B1739" s="1" t="s">
        <v>4122</v>
      </c>
      <c r="C1739" s="14" t="str">
        <f t="shared" si="81"/>
        <v>Mr.</v>
      </c>
      <c r="D1739" s="7" t="str">
        <f t="shared" si="82"/>
        <v>Alex</v>
      </c>
      <c r="E1739" s="7" t="str">
        <f t="shared" si="83"/>
        <v>Leon</v>
      </c>
    </row>
    <row r="1740" spans="1:5" ht="15.75" x14ac:dyDescent="0.25">
      <c r="A1740" s="1" t="s">
        <v>631</v>
      </c>
      <c r="B1740" s="1" t="s">
        <v>4123</v>
      </c>
      <c r="C1740" s="14" t="str">
        <f t="shared" si="81"/>
        <v>Mr.</v>
      </c>
      <c r="D1740" s="7" t="str">
        <f t="shared" si="82"/>
        <v>Richard J</v>
      </c>
      <c r="E1740" s="7" t="str">
        <f t="shared" si="83"/>
        <v>Marriott</v>
      </c>
    </row>
    <row r="1741" spans="1:5" ht="15.75" x14ac:dyDescent="0.25">
      <c r="A1741" s="1" t="s">
        <v>630</v>
      </c>
      <c r="B1741" s="1" t="s">
        <v>4124</v>
      </c>
      <c r="C1741" s="14" t="str">
        <f t="shared" si="81"/>
        <v>Ms.</v>
      </c>
      <c r="D1741" s="7" t="str">
        <f t="shared" si="82"/>
        <v>Jacqueline N.</v>
      </c>
      <c r="E1741" s="7" t="str">
        <f t="shared" si="83"/>
        <v>Wilkins</v>
      </c>
    </row>
    <row r="1742" spans="1:5" ht="15.75" x14ac:dyDescent="0.25">
      <c r="A1742" s="1" t="s">
        <v>629</v>
      </c>
      <c r="B1742" s="1" t="s">
        <v>4125</v>
      </c>
      <c r="C1742" s="14" t="str">
        <f t="shared" si="81"/>
        <v>Ms.</v>
      </c>
      <c r="D1742" s="7" t="str">
        <f t="shared" si="82"/>
        <v>Cindy</v>
      </c>
      <c r="E1742" s="7" t="str">
        <f t="shared" si="83"/>
        <v>Saiter</v>
      </c>
    </row>
    <row r="1743" spans="1:5" ht="15.75" x14ac:dyDescent="0.25">
      <c r="A1743" s="1" t="s">
        <v>628</v>
      </c>
      <c r="B1743" s="1" t="s">
        <v>4126</v>
      </c>
      <c r="C1743" s="14" t="str">
        <f t="shared" si="81"/>
        <v>Ms.</v>
      </c>
      <c r="D1743" s="7" t="str">
        <f t="shared" si="82"/>
        <v>Marcia</v>
      </c>
      <c r="E1743" s="7" t="str">
        <f t="shared" si="83"/>
        <v>Winrow</v>
      </c>
    </row>
    <row r="1744" spans="1:5" ht="15.75" x14ac:dyDescent="0.25">
      <c r="A1744" s="1" t="s">
        <v>627</v>
      </c>
      <c r="B1744" s="1" t="s">
        <v>4127</v>
      </c>
      <c r="C1744" s="14" t="str">
        <f t="shared" si="81"/>
        <v>Ms.</v>
      </c>
      <c r="D1744" s="7" t="str">
        <f t="shared" si="82"/>
        <v>Samantha R.</v>
      </c>
      <c r="E1744" s="7" t="str">
        <f t="shared" si="83"/>
        <v>Gries</v>
      </c>
    </row>
    <row r="1745" spans="1:5" ht="15.75" x14ac:dyDescent="0.25">
      <c r="A1745" s="1" t="s">
        <v>626</v>
      </c>
      <c r="B1745" s="1" t="s">
        <v>4128</v>
      </c>
      <c r="C1745" s="14" t="str">
        <f t="shared" si="81"/>
        <v>Ms.</v>
      </c>
      <c r="D1745" s="7" t="str">
        <f t="shared" si="82"/>
        <v>Katie</v>
      </c>
      <c r="E1745" s="7" t="str">
        <f t="shared" si="83"/>
        <v>Strohschein</v>
      </c>
    </row>
    <row r="1746" spans="1:5" ht="15.75" x14ac:dyDescent="0.25">
      <c r="A1746" s="1" t="s">
        <v>625</v>
      </c>
      <c r="B1746" s="1" t="s">
        <v>4129</v>
      </c>
      <c r="C1746" s="14" t="str">
        <f t="shared" si="81"/>
        <v>Mr.</v>
      </c>
      <c r="D1746" s="7" t="str">
        <f t="shared" si="82"/>
        <v>John P</v>
      </c>
      <c r="E1746" s="7" t="str">
        <f t="shared" si="83"/>
        <v>Berger</v>
      </c>
    </row>
    <row r="1747" spans="1:5" ht="15.75" x14ac:dyDescent="0.25">
      <c r="A1747" s="1" t="s">
        <v>624</v>
      </c>
      <c r="B1747" s="1" t="s">
        <v>4130</v>
      </c>
      <c r="C1747" s="14" t="str">
        <f t="shared" si="81"/>
        <v>Ms.</v>
      </c>
      <c r="D1747" s="7" t="str">
        <f t="shared" si="82"/>
        <v>Rachel</v>
      </c>
      <c r="E1747" s="7" t="str">
        <f t="shared" si="83"/>
        <v>Coogan</v>
      </c>
    </row>
    <row r="1748" spans="1:5" ht="15.75" x14ac:dyDescent="0.25">
      <c r="A1748" s="1" t="s">
        <v>623</v>
      </c>
      <c r="B1748" s="1" t="s">
        <v>4131</v>
      </c>
      <c r="C1748" s="14" t="str">
        <f t="shared" si="81"/>
        <v>Ms.</v>
      </c>
      <c r="D1748" s="7" t="str">
        <f t="shared" si="82"/>
        <v>Isabelle</v>
      </c>
      <c r="E1748" s="7" t="str">
        <f t="shared" si="83"/>
        <v>Gagnon</v>
      </c>
    </row>
    <row r="1749" spans="1:5" ht="15.75" x14ac:dyDescent="0.25">
      <c r="A1749" s="1" t="s">
        <v>622</v>
      </c>
      <c r="B1749" s="1" t="s">
        <v>4132</v>
      </c>
      <c r="C1749" s="14" t="str">
        <f t="shared" si="81"/>
        <v>Mr.</v>
      </c>
      <c r="D1749" s="7" t="str">
        <f t="shared" si="82"/>
        <v>Neil</v>
      </c>
      <c r="E1749" s="7" t="str">
        <f t="shared" si="83"/>
        <v>Pearson</v>
      </c>
    </row>
    <row r="1750" spans="1:5" ht="15.75" x14ac:dyDescent="0.25">
      <c r="A1750" s="1" t="s">
        <v>621</v>
      </c>
      <c r="B1750" s="1" t="s">
        <v>4133</v>
      </c>
      <c r="C1750" s="14" t="str">
        <f t="shared" si="81"/>
        <v>Mr.</v>
      </c>
      <c r="D1750" s="7" t="str">
        <f t="shared" si="82"/>
        <v>Tom</v>
      </c>
      <c r="E1750" s="7" t="str">
        <f t="shared" si="83"/>
        <v>Brian</v>
      </c>
    </row>
    <row r="1751" spans="1:5" ht="15.75" x14ac:dyDescent="0.25">
      <c r="A1751" s="1" t="s">
        <v>620</v>
      </c>
      <c r="B1751" s="1" t="s">
        <v>4134</v>
      </c>
      <c r="C1751" s="14" t="str">
        <f t="shared" si="81"/>
        <v>Mr.</v>
      </c>
      <c r="D1751" s="7" t="str">
        <f t="shared" si="82"/>
        <v>Nathan</v>
      </c>
      <c r="E1751" s="7" t="str">
        <f t="shared" si="83"/>
        <v>Brown</v>
      </c>
    </row>
    <row r="1752" spans="1:5" ht="15.75" x14ac:dyDescent="0.25">
      <c r="A1752" s="1" t="s">
        <v>619</v>
      </c>
      <c r="B1752" s="1" t="s">
        <v>4135</v>
      </c>
      <c r="C1752" s="14" t="str">
        <f t="shared" si="81"/>
        <v>Mrs.</v>
      </c>
      <c r="D1752" s="7" t="str">
        <f t="shared" si="82"/>
        <v>Kelli N</v>
      </c>
      <c r="E1752" s="7" t="str">
        <f t="shared" si="83"/>
        <v>Fox</v>
      </c>
    </row>
    <row r="1753" spans="1:5" ht="15.75" x14ac:dyDescent="0.25">
      <c r="A1753" s="1" t="s">
        <v>618</v>
      </c>
      <c r="B1753" s="1" t="s">
        <v>4136</v>
      </c>
      <c r="C1753" s="14" t="str">
        <f t="shared" si="81"/>
        <v>Mr.</v>
      </c>
      <c r="D1753" s="7" t="str">
        <f t="shared" si="82"/>
        <v>Scott M.</v>
      </c>
      <c r="E1753" s="7" t="str">
        <f t="shared" si="83"/>
        <v>Traver</v>
      </c>
    </row>
    <row r="1754" spans="1:5" ht="15.75" x14ac:dyDescent="0.25">
      <c r="A1754" s="1" t="s">
        <v>617</v>
      </c>
      <c r="B1754" s="1" t="s">
        <v>4137</v>
      </c>
      <c r="C1754" s="14" t="str">
        <f t="shared" si="81"/>
        <v>Mr.</v>
      </c>
      <c r="D1754" s="7" t="str">
        <f t="shared" si="82"/>
        <v>Grant A</v>
      </c>
      <c r="E1754" s="7" t="str">
        <f t="shared" si="83"/>
        <v>Quick</v>
      </c>
    </row>
    <row r="1755" spans="1:5" ht="15.75" x14ac:dyDescent="0.25">
      <c r="A1755" s="1" t="s">
        <v>616</v>
      </c>
      <c r="B1755" s="1" t="s">
        <v>4138</v>
      </c>
      <c r="C1755" s="14" t="str">
        <f t="shared" si="81"/>
        <v>Mr.</v>
      </c>
      <c r="D1755" s="7" t="str">
        <f t="shared" si="82"/>
        <v>Jonathan C</v>
      </c>
      <c r="E1755" s="7" t="str">
        <f t="shared" si="83"/>
        <v>Scott</v>
      </c>
    </row>
    <row r="1756" spans="1:5" ht="15.75" x14ac:dyDescent="0.25">
      <c r="A1756" s="1" t="s">
        <v>615</v>
      </c>
      <c r="B1756" s="1" t="s">
        <v>4139</v>
      </c>
      <c r="C1756" s="14" t="str">
        <f t="shared" si="81"/>
        <v>Ms.</v>
      </c>
      <c r="D1756" s="7" t="str">
        <f t="shared" si="82"/>
        <v>Rachael M.</v>
      </c>
      <c r="E1756" s="7" t="str">
        <f t="shared" si="83"/>
        <v>Theriot</v>
      </c>
    </row>
    <row r="1757" spans="1:5" ht="15.75" x14ac:dyDescent="0.25">
      <c r="A1757" s="1" t="s">
        <v>614</v>
      </c>
      <c r="B1757" s="1" t="s">
        <v>4140</v>
      </c>
      <c r="C1757" s="14" t="str">
        <f t="shared" si="81"/>
        <v>Ms.</v>
      </c>
      <c r="D1757" s="7" t="str">
        <f t="shared" si="82"/>
        <v>Pilar</v>
      </c>
      <c r="E1757" s="7" t="str">
        <f t="shared" si="83"/>
        <v>Michalis</v>
      </c>
    </row>
    <row r="1758" spans="1:5" ht="15.75" x14ac:dyDescent="0.25">
      <c r="A1758" s="1" t="s">
        <v>613</v>
      </c>
      <c r="B1758" s="1" t="s">
        <v>4141</v>
      </c>
      <c r="C1758" s="14" t="str">
        <f t="shared" si="81"/>
        <v>Mr.</v>
      </c>
      <c r="D1758" s="7" t="str">
        <f t="shared" si="82"/>
        <v>Kyle M</v>
      </c>
      <c r="E1758" s="7" t="str">
        <f t="shared" si="83"/>
        <v>Hall</v>
      </c>
    </row>
    <row r="1759" spans="1:5" ht="15.75" x14ac:dyDescent="0.25">
      <c r="A1759" s="1" t="s">
        <v>612</v>
      </c>
      <c r="B1759" s="1" t="s">
        <v>4142</v>
      </c>
      <c r="C1759" s="14" t="str">
        <f t="shared" si="81"/>
        <v>Mrs.</v>
      </c>
      <c r="D1759" s="7" t="str">
        <f t="shared" si="82"/>
        <v>Christie</v>
      </c>
      <c r="E1759" s="7" t="str">
        <f t="shared" si="83"/>
        <v>Tjong Clemons</v>
      </c>
    </row>
    <row r="1760" spans="1:5" ht="15.75" x14ac:dyDescent="0.25">
      <c r="A1760" s="1" t="s">
        <v>611</v>
      </c>
      <c r="B1760" s="1" t="s">
        <v>4143</v>
      </c>
      <c r="C1760" s="14" t="str">
        <f t="shared" si="81"/>
        <v>Mr.</v>
      </c>
      <c r="D1760" s="7" t="str">
        <f t="shared" si="82"/>
        <v>David A.</v>
      </c>
      <c r="E1760" s="7" t="str">
        <f t="shared" si="83"/>
        <v>Palma</v>
      </c>
    </row>
    <row r="1761" spans="1:5" ht="15.75" x14ac:dyDescent="0.25">
      <c r="A1761" s="1" t="s">
        <v>610</v>
      </c>
      <c r="B1761" s="1" t="s">
        <v>4144</v>
      </c>
      <c r="C1761" s="14" t="str">
        <f t="shared" si="81"/>
        <v>Mr.</v>
      </c>
      <c r="D1761" s="7" t="str">
        <f t="shared" si="82"/>
        <v>Masahiro</v>
      </c>
      <c r="E1761" s="7" t="str">
        <f t="shared" si="83"/>
        <v>Takaoka</v>
      </c>
    </row>
    <row r="1762" spans="1:5" ht="15.75" x14ac:dyDescent="0.25">
      <c r="A1762" s="1" t="s">
        <v>609</v>
      </c>
      <c r="B1762" s="1" t="s">
        <v>4145</v>
      </c>
      <c r="C1762" s="14" t="str">
        <f t="shared" si="81"/>
        <v>Mr.</v>
      </c>
      <c r="D1762" s="7" t="str">
        <f t="shared" si="82"/>
        <v>Logan B.</v>
      </c>
      <c r="E1762" s="7" t="str">
        <f t="shared" si="83"/>
        <v>Sherman</v>
      </c>
    </row>
    <row r="1763" spans="1:5" ht="15.75" x14ac:dyDescent="0.25">
      <c r="A1763" s="1" t="s">
        <v>608</v>
      </c>
      <c r="B1763" s="1" t="s">
        <v>4146</v>
      </c>
      <c r="C1763" s="14" t="str">
        <f t="shared" si="81"/>
        <v>Ms.</v>
      </c>
      <c r="D1763" s="7" t="str">
        <f t="shared" si="82"/>
        <v>Stephanie L.</v>
      </c>
      <c r="E1763" s="7" t="str">
        <f t="shared" si="83"/>
        <v>Andre</v>
      </c>
    </row>
    <row r="1764" spans="1:5" ht="15.75" x14ac:dyDescent="0.25">
      <c r="A1764" s="1" t="s">
        <v>607</v>
      </c>
      <c r="B1764" s="1" t="s">
        <v>4147</v>
      </c>
      <c r="C1764" s="14" t="str">
        <f t="shared" si="81"/>
        <v>Ms.</v>
      </c>
      <c r="D1764" s="7" t="str">
        <f t="shared" si="82"/>
        <v>Angela H</v>
      </c>
      <c r="E1764" s="7" t="str">
        <f t="shared" si="83"/>
        <v>Switt</v>
      </c>
    </row>
    <row r="1765" spans="1:5" ht="15.75" x14ac:dyDescent="0.25">
      <c r="A1765" s="1" t="s">
        <v>606</v>
      </c>
      <c r="B1765" s="1" t="s">
        <v>4148</v>
      </c>
      <c r="C1765" s="14" t="str">
        <f t="shared" si="81"/>
        <v>Ms.</v>
      </c>
      <c r="D1765" s="7" t="str">
        <f t="shared" si="82"/>
        <v>Britt K</v>
      </c>
      <c r="E1765" s="7" t="str">
        <f t="shared" si="83"/>
        <v>Erickson</v>
      </c>
    </row>
    <row r="1766" spans="1:5" ht="15.75" x14ac:dyDescent="0.25">
      <c r="A1766" s="1" t="s">
        <v>605</v>
      </c>
      <c r="B1766" s="1" t="s">
        <v>4149</v>
      </c>
      <c r="C1766" s="14" t="str">
        <f t="shared" si="81"/>
        <v>Ms.</v>
      </c>
      <c r="D1766" s="7" t="str">
        <f t="shared" si="82"/>
        <v>Joyce R.</v>
      </c>
      <c r="E1766" s="7" t="str">
        <f t="shared" si="83"/>
        <v>Miller</v>
      </c>
    </row>
    <row r="1767" spans="1:5" ht="15.75" x14ac:dyDescent="0.25">
      <c r="A1767" s="1" t="s">
        <v>604</v>
      </c>
      <c r="B1767" s="1" t="s">
        <v>4150</v>
      </c>
      <c r="C1767" s="14" t="str">
        <f t="shared" si="81"/>
        <v>Mr.</v>
      </c>
      <c r="D1767" s="7" t="str">
        <f t="shared" si="82"/>
        <v>Ben</v>
      </c>
      <c r="E1767" s="7" t="str">
        <f t="shared" si="83"/>
        <v>Whitbeck</v>
      </c>
    </row>
    <row r="1768" spans="1:5" ht="15.75" x14ac:dyDescent="0.25">
      <c r="A1768" s="1" t="s">
        <v>603</v>
      </c>
      <c r="B1768" s="1" t="s">
        <v>4151</v>
      </c>
      <c r="C1768" s="14" t="str">
        <f t="shared" si="81"/>
        <v>Ms.</v>
      </c>
      <c r="D1768" s="7" t="str">
        <f t="shared" si="82"/>
        <v>Sarah M.</v>
      </c>
      <c r="E1768" s="7" t="str">
        <f t="shared" si="83"/>
        <v>Auer</v>
      </c>
    </row>
    <row r="1769" spans="1:5" ht="15.75" x14ac:dyDescent="0.25">
      <c r="A1769" s="1" t="s">
        <v>602</v>
      </c>
      <c r="B1769" s="1" t="s">
        <v>4152</v>
      </c>
      <c r="C1769" s="14" t="str">
        <f t="shared" si="81"/>
        <v>Ms.</v>
      </c>
      <c r="D1769" s="7" t="str">
        <f t="shared" si="82"/>
        <v>Sarah</v>
      </c>
      <c r="E1769" s="7" t="str">
        <f t="shared" si="83"/>
        <v>Attar</v>
      </c>
    </row>
    <row r="1770" spans="1:5" ht="15.75" x14ac:dyDescent="0.25">
      <c r="A1770" s="1" t="s">
        <v>601</v>
      </c>
      <c r="B1770" s="1" t="s">
        <v>4153</v>
      </c>
      <c r="C1770" s="14" t="str">
        <f t="shared" si="81"/>
        <v>Ms.</v>
      </c>
      <c r="D1770" s="7" t="str">
        <f t="shared" si="82"/>
        <v>Katie</v>
      </c>
      <c r="E1770" s="7" t="str">
        <f t="shared" si="83"/>
        <v>Misuraca</v>
      </c>
    </row>
    <row r="1771" spans="1:5" ht="15.75" x14ac:dyDescent="0.25">
      <c r="A1771" s="1" t="s">
        <v>600</v>
      </c>
      <c r="B1771" s="1" t="s">
        <v>4154</v>
      </c>
      <c r="C1771" s="14" t="str">
        <f t="shared" si="81"/>
        <v>Ms.</v>
      </c>
      <c r="D1771" s="7" t="str">
        <f t="shared" si="82"/>
        <v>Michaela L</v>
      </c>
      <c r="E1771" s="7" t="str">
        <f t="shared" si="83"/>
        <v>Spannaus</v>
      </c>
    </row>
    <row r="1772" spans="1:5" ht="15.75" x14ac:dyDescent="0.25">
      <c r="A1772" s="1" t="s">
        <v>599</v>
      </c>
      <c r="B1772" s="1" t="s">
        <v>4155</v>
      </c>
      <c r="C1772" s="14" t="str">
        <f t="shared" si="81"/>
        <v>Ms.</v>
      </c>
      <c r="D1772" s="7" t="str">
        <f t="shared" si="82"/>
        <v>Shalaleh</v>
      </c>
      <c r="E1772" s="7" t="str">
        <f t="shared" si="83"/>
        <v>Tarbiat</v>
      </c>
    </row>
    <row r="1773" spans="1:5" ht="15.75" x14ac:dyDescent="0.25">
      <c r="A1773" s="1" t="s">
        <v>598</v>
      </c>
      <c r="B1773" s="1" t="s">
        <v>4156</v>
      </c>
      <c r="C1773" s="14" t="str">
        <f t="shared" si="81"/>
        <v>Ms.</v>
      </c>
      <c r="D1773" s="7" t="str">
        <f t="shared" si="82"/>
        <v>Karen</v>
      </c>
      <c r="E1773" s="7" t="str">
        <f t="shared" si="83"/>
        <v>Pulkkinen</v>
      </c>
    </row>
    <row r="1774" spans="1:5" ht="15.75" x14ac:dyDescent="0.25">
      <c r="A1774" s="1" t="s">
        <v>597</v>
      </c>
      <c r="B1774" s="1" t="s">
        <v>4157</v>
      </c>
      <c r="C1774" s="14" t="str">
        <f t="shared" si="81"/>
        <v>Ms.</v>
      </c>
      <c r="D1774" s="7" t="str">
        <f t="shared" si="82"/>
        <v>Zuzana</v>
      </c>
      <c r="E1774" s="7" t="str">
        <f t="shared" si="83"/>
        <v>Trnovcova</v>
      </c>
    </row>
    <row r="1775" spans="1:5" ht="15.75" x14ac:dyDescent="0.25">
      <c r="A1775" s="1" t="s">
        <v>596</v>
      </c>
      <c r="B1775" s="1" t="s">
        <v>4158</v>
      </c>
      <c r="C1775" s="14" t="str">
        <f t="shared" si="81"/>
        <v>Mr.</v>
      </c>
      <c r="D1775" s="7" t="str">
        <f t="shared" si="82"/>
        <v>Daniel J.</v>
      </c>
      <c r="E1775" s="7" t="str">
        <f t="shared" si="83"/>
        <v>Anthony</v>
      </c>
    </row>
    <row r="1776" spans="1:5" ht="15.75" x14ac:dyDescent="0.25">
      <c r="A1776" s="1" t="s">
        <v>595</v>
      </c>
      <c r="B1776" s="1" t="s">
        <v>4159</v>
      </c>
      <c r="C1776" s="14" t="str">
        <f t="shared" si="81"/>
        <v>Ms.</v>
      </c>
      <c r="D1776" s="7" t="str">
        <f t="shared" si="82"/>
        <v>Alexandra</v>
      </c>
      <c r="E1776" s="7" t="str">
        <f t="shared" si="83"/>
        <v>Hetrick</v>
      </c>
    </row>
    <row r="1777" spans="1:5" ht="15.75" x14ac:dyDescent="0.25">
      <c r="A1777" s="1" t="s">
        <v>594</v>
      </c>
      <c r="B1777" s="1" t="s">
        <v>4160</v>
      </c>
      <c r="C1777" s="14" t="str">
        <f t="shared" si="81"/>
        <v>Ms.</v>
      </c>
      <c r="D1777" s="7" t="str">
        <f t="shared" si="82"/>
        <v>Jessica</v>
      </c>
      <c r="E1777" s="7" t="str">
        <f t="shared" si="83"/>
        <v>Stern</v>
      </c>
    </row>
    <row r="1778" spans="1:5" ht="15.75" x14ac:dyDescent="0.25">
      <c r="A1778" s="1" t="s">
        <v>593</v>
      </c>
      <c r="B1778" s="1" t="s">
        <v>4161</v>
      </c>
      <c r="C1778" s="14" t="str">
        <f t="shared" si="81"/>
        <v>Mr.</v>
      </c>
      <c r="D1778" s="7" t="str">
        <f t="shared" si="82"/>
        <v>Matthew M</v>
      </c>
      <c r="E1778" s="7" t="str">
        <f t="shared" si="83"/>
        <v>Newman</v>
      </c>
    </row>
    <row r="1779" spans="1:5" ht="15.75" x14ac:dyDescent="0.25">
      <c r="A1779" s="1" t="s">
        <v>592</v>
      </c>
      <c r="B1779" s="1" t="s">
        <v>4162</v>
      </c>
      <c r="C1779" s="14" t="str">
        <f t="shared" si="81"/>
        <v>Ms.</v>
      </c>
      <c r="D1779" s="7" t="str">
        <f t="shared" si="82"/>
        <v>Nadine A.</v>
      </c>
      <c r="E1779" s="7" t="str">
        <f t="shared" si="83"/>
        <v>Reasoner</v>
      </c>
    </row>
    <row r="1780" spans="1:5" ht="15.75" x14ac:dyDescent="0.25">
      <c r="A1780" s="1" t="s">
        <v>591</v>
      </c>
      <c r="B1780" s="1" t="s">
        <v>4163</v>
      </c>
      <c r="C1780" s="14" t="str">
        <f t="shared" si="81"/>
        <v>Mr.</v>
      </c>
      <c r="D1780" s="7" t="str">
        <f t="shared" si="82"/>
        <v>Peter J. Jr.</v>
      </c>
      <c r="E1780" s="7" t="str">
        <f t="shared" si="83"/>
        <v>Mone</v>
      </c>
    </row>
    <row r="1781" spans="1:5" ht="15.75" x14ac:dyDescent="0.25">
      <c r="A1781" s="1" t="s">
        <v>590</v>
      </c>
      <c r="B1781" s="1" t="s">
        <v>4164</v>
      </c>
      <c r="C1781" s="14" t="str">
        <f t="shared" si="81"/>
        <v>Ms.</v>
      </c>
      <c r="D1781" s="7" t="str">
        <f t="shared" si="82"/>
        <v>Colleen M</v>
      </c>
      <c r="E1781" s="7" t="str">
        <f t="shared" si="83"/>
        <v>Powers</v>
      </c>
    </row>
    <row r="1782" spans="1:5" ht="15.75" x14ac:dyDescent="0.25">
      <c r="A1782" s="1" t="s">
        <v>589</v>
      </c>
      <c r="B1782" s="1" t="s">
        <v>4165</v>
      </c>
      <c r="C1782" s="14" t="str">
        <f t="shared" si="81"/>
        <v>Ms.</v>
      </c>
      <c r="D1782" s="7" t="str">
        <f t="shared" si="82"/>
        <v>Julie A.</v>
      </c>
      <c r="E1782" s="7" t="str">
        <f t="shared" si="83"/>
        <v>Ulery</v>
      </c>
    </row>
    <row r="1783" spans="1:5" ht="15.75" x14ac:dyDescent="0.25">
      <c r="A1783" s="1" t="s">
        <v>588</v>
      </c>
      <c r="B1783" s="1" t="s">
        <v>4166</v>
      </c>
      <c r="C1783" s="14" t="str">
        <f t="shared" si="81"/>
        <v>Mr.</v>
      </c>
      <c r="D1783" s="7" t="str">
        <f t="shared" si="82"/>
        <v>Douglas W</v>
      </c>
      <c r="E1783" s="7" t="str">
        <f t="shared" si="83"/>
        <v>Haines</v>
      </c>
    </row>
    <row r="1784" spans="1:5" ht="15.75" x14ac:dyDescent="0.25">
      <c r="A1784" s="1" t="s">
        <v>587</v>
      </c>
      <c r="B1784" s="1" t="s">
        <v>4167</v>
      </c>
      <c r="C1784" s="14" t="str">
        <f t="shared" si="81"/>
        <v>Ms.</v>
      </c>
      <c r="D1784" s="7" t="str">
        <f t="shared" si="82"/>
        <v>Catherine</v>
      </c>
      <c r="E1784" s="7" t="str">
        <f t="shared" si="83"/>
        <v>Airoldi</v>
      </c>
    </row>
    <row r="1785" spans="1:5" ht="15.75" x14ac:dyDescent="0.25">
      <c r="A1785" s="1" t="s">
        <v>586</v>
      </c>
      <c r="B1785" s="1" t="s">
        <v>4168</v>
      </c>
      <c r="C1785" s="14" t="str">
        <f t="shared" si="81"/>
        <v>Mr.</v>
      </c>
      <c r="D1785" s="7" t="str">
        <f t="shared" si="82"/>
        <v>James A</v>
      </c>
      <c r="E1785" s="7" t="str">
        <f t="shared" si="83"/>
        <v>Mattis</v>
      </c>
    </row>
    <row r="1786" spans="1:5" ht="15.75" x14ac:dyDescent="0.25">
      <c r="A1786" s="1" t="s">
        <v>585</v>
      </c>
      <c r="B1786" s="1" t="s">
        <v>4169</v>
      </c>
      <c r="C1786" s="14" t="str">
        <f t="shared" si="81"/>
        <v>Mr.</v>
      </c>
      <c r="D1786" s="7" t="str">
        <f t="shared" si="82"/>
        <v>Youngseong</v>
      </c>
      <c r="E1786" s="7" t="str">
        <f t="shared" si="83"/>
        <v>Cho</v>
      </c>
    </row>
    <row r="1787" spans="1:5" ht="15.75" x14ac:dyDescent="0.25">
      <c r="A1787" s="1" t="s">
        <v>584</v>
      </c>
      <c r="B1787" s="1" t="s">
        <v>4170</v>
      </c>
      <c r="C1787" s="14" t="str">
        <f t="shared" si="81"/>
        <v>Mr.</v>
      </c>
      <c r="D1787" s="7" t="str">
        <f t="shared" si="82"/>
        <v>John</v>
      </c>
      <c r="E1787" s="7" t="str">
        <f t="shared" si="83"/>
        <v>Reumann</v>
      </c>
    </row>
    <row r="1788" spans="1:5" ht="15.75" x14ac:dyDescent="0.25">
      <c r="A1788" s="1" t="s">
        <v>583</v>
      </c>
      <c r="B1788" s="1" t="s">
        <v>4171</v>
      </c>
      <c r="C1788" s="14" t="str">
        <f t="shared" si="81"/>
        <v>Mr.</v>
      </c>
      <c r="D1788" s="7" t="str">
        <f t="shared" si="82"/>
        <v>Brandon S.</v>
      </c>
      <c r="E1788" s="7" t="str">
        <f t="shared" si="83"/>
        <v>Cooper</v>
      </c>
    </row>
    <row r="1789" spans="1:5" ht="15.75" x14ac:dyDescent="0.25">
      <c r="A1789" s="1" t="s">
        <v>582</v>
      </c>
      <c r="B1789" s="1" t="s">
        <v>4172</v>
      </c>
      <c r="C1789" s="14" t="str">
        <f t="shared" si="81"/>
        <v>Mr.</v>
      </c>
      <c r="D1789" s="7" t="str">
        <f t="shared" si="82"/>
        <v>Sean P</v>
      </c>
      <c r="E1789" s="7" t="str">
        <f t="shared" si="83"/>
        <v>Kennedy</v>
      </c>
    </row>
    <row r="1790" spans="1:5" ht="15.75" x14ac:dyDescent="0.25">
      <c r="A1790" s="1" t="s">
        <v>581</v>
      </c>
      <c r="B1790" s="1" t="s">
        <v>4173</v>
      </c>
      <c r="C1790" s="14" t="str">
        <f t="shared" si="81"/>
        <v>Mr.</v>
      </c>
      <c r="D1790" s="7" t="str">
        <f t="shared" si="82"/>
        <v>Scott</v>
      </c>
      <c r="E1790" s="7" t="str">
        <f t="shared" si="83"/>
        <v>Cichon</v>
      </c>
    </row>
    <row r="1791" spans="1:5" ht="15.75" x14ac:dyDescent="0.25">
      <c r="A1791" s="1" t="s">
        <v>580</v>
      </c>
      <c r="B1791" s="1" t="s">
        <v>4174</v>
      </c>
      <c r="C1791" s="14" t="str">
        <f t="shared" si="81"/>
        <v>Mr.</v>
      </c>
      <c r="D1791" s="7" t="str">
        <f t="shared" si="82"/>
        <v>Janez</v>
      </c>
      <c r="E1791" s="7" t="str">
        <f t="shared" si="83"/>
        <v>Maroevic</v>
      </c>
    </row>
    <row r="1792" spans="1:5" ht="15.75" x14ac:dyDescent="0.25">
      <c r="A1792" s="1" t="s">
        <v>579</v>
      </c>
      <c r="B1792" s="1" t="s">
        <v>4175</v>
      </c>
      <c r="C1792" s="14" t="str">
        <f t="shared" si="81"/>
        <v>Mr.</v>
      </c>
      <c r="D1792" s="7" t="str">
        <f t="shared" si="82"/>
        <v>John I. Jr.</v>
      </c>
      <c r="E1792" s="7" t="str">
        <f t="shared" si="83"/>
        <v>Martin</v>
      </c>
    </row>
    <row r="1793" spans="1:5" ht="15.75" x14ac:dyDescent="0.25">
      <c r="A1793" s="1" t="s">
        <v>578</v>
      </c>
      <c r="B1793" s="1" t="s">
        <v>4176</v>
      </c>
      <c r="C1793" s="14" t="str">
        <f t="shared" si="81"/>
        <v>Ms.</v>
      </c>
      <c r="D1793" s="7" t="str">
        <f t="shared" si="82"/>
        <v>Heather</v>
      </c>
      <c r="E1793" s="7" t="str">
        <f t="shared" si="83"/>
        <v>Schulz</v>
      </c>
    </row>
    <row r="1794" spans="1:5" ht="15.75" x14ac:dyDescent="0.25">
      <c r="A1794" s="1" t="s">
        <v>577</v>
      </c>
      <c r="B1794" s="1" t="s">
        <v>4177</v>
      </c>
      <c r="C1794" s="14" t="str">
        <f t="shared" si="81"/>
        <v>Mr.</v>
      </c>
      <c r="D1794" s="7" t="str">
        <f t="shared" si="82"/>
        <v>Michael</v>
      </c>
      <c r="E1794" s="7" t="str">
        <f t="shared" si="83"/>
        <v>Capriolo</v>
      </c>
    </row>
    <row r="1795" spans="1:5" ht="15.75" x14ac:dyDescent="0.25">
      <c r="A1795" s="1" t="s">
        <v>576</v>
      </c>
      <c r="B1795" s="1" t="s">
        <v>4178</v>
      </c>
      <c r="C1795" s="14" t="str">
        <f t="shared" ref="C1795:C1858" si="84">LEFT(TRIM(MID(B1795, FIND(",", B1795)+1, 100)), FIND(" ", TRIM(MID(B1795, FIND(",", B1795)+1, 100)))-1)</f>
        <v>Ms.</v>
      </c>
      <c r="D1795" s="7" t="str">
        <f t="shared" ref="D1795:D1858" si="85">TRIM(RIGHT(TRIM(MID(B1795, FIND(",", B1795)+1, 99)),
     LEN(TRIM(MID(B1795, FIND(",", B1795)+1, 99))) -
     FIND(" ", TRIM(MID(B1795, FIND(",", B1795)+1, 99)))))</f>
        <v>Kathleen</v>
      </c>
      <c r="E1795" s="7" t="str">
        <f t="shared" ref="E1795:E1858" si="86">LEFT(TRIM(B1795), FIND(", ", TRIM(B1795) &amp; " ") - 1)</f>
        <v>Borleis</v>
      </c>
    </row>
    <row r="1796" spans="1:5" ht="15.75" x14ac:dyDescent="0.25">
      <c r="A1796" s="1" t="s">
        <v>575</v>
      </c>
      <c r="B1796" s="1" t="s">
        <v>4179</v>
      </c>
      <c r="C1796" s="14" t="str">
        <f t="shared" si="84"/>
        <v>Mr.</v>
      </c>
      <c r="D1796" s="7" t="str">
        <f t="shared" si="85"/>
        <v>Ryan M</v>
      </c>
      <c r="E1796" s="7" t="str">
        <f t="shared" si="86"/>
        <v>Kramer</v>
      </c>
    </row>
    <row r="1797" spans="1:5" ht="15.75" x14ac:dyDescent="0.25">
      <c r="A1797" s="1" t="s">
        <v>574</v>
      </c>
      <c r="B1797" s="1" t="s">
        <v>4180</v>
      </c>
      <c r="C1797" s="14" t="str">
        <f t="shared" si="84"/>
        <v>Ms.</v>
      </c>
      <c r="D1797" s="7" t="str">
        <f t="shared" si="85"/>
        <v>Sara</v>
      </c>
      <c r="E1797" s="7" t="str">
        <f t="shared" si="86"/>
        <v>Conrad</v>
      </c>
    </row>
    <row r="1798" spans="1:5" ht="15.75" x14ac:dyDescent="0.25">
      <c r="A1798" s="1" t="s">
        <v>573</v>
      </c>
      <c r="B1798" s="1" t="s">
        <v>4181</v>
      </c>
      <c r="C1798" s="14" t="str">
        <f t="shared" si="84"/>
        <v>Mr.</v>
      </c>
      <c r="D1798" s="7" t="str">
        <f t="shared" si="85"/>
        <v>Deniz</v>
      </c>
      <c r="E1798" s="7" t="str">
        <f t="shared" si="86"/>
        <v>Karakoyunlu</v>
      </c>
    </row>
    <row r="1799" spans="1:5" ht="15.75" x14ac:dyDescent="0.25">
      <c r="A1799" s="1" t="s">
        <v>572</v>
      </c>
      <c r="B1799" s="1" t="s">
        <v>4182</v>
      </c>
      <c r="C1799" s="14" t="str">
        <f t="shared" si="84"/>
        <v>Ms.</v>
      </c>
      <c r="D1799" s="7" t="str">
        <f t="shared" si="85"/>
        <v>Shannon L.</v>
      </c>
      <c r="E1799" s="7" t="str">
        <f t="shared" si="86"/>
        <v>Desrosiers</v>
      </c>
    </row>
    <row r="1800" spans="1:5" ht="15.75" x14ac:dyDescent="0.25">
      <c r="A1800" s="1" t="s">
        <v>571</v>
      </c>
      <c r="B1800" s="1" t="s">
        <v>4183</v>
      </c>
      <c r="C1800" s="14" t="str">
        <f t="shared" si="84"/>
        <v>Ms.</v>
      </c>
      <c r="D1800" s="7" t="str">
        <f t="shared" si="85"/>
        <v>Kaitlin M.</v>
      </c>
      <c r="E1800" s="7" t="str">
        <f t="shared" si="86"/>
        <v>O'Mara</v>
      </c>
    </row>
    <row r="1801" spans="1:5" ht="15.75" x14ac:dyDescent="0.25">
      <c r="A1801" s="1" t="s">
        <v>570</v>
      </c>
      <c r="B1801" s="1" t="s">
        <v>4184</v>
      </c>
      <c r="C1801" s="14" t="str">
        <f t="shared" si="84"/>
        <v>Mr.</v>
      </c>
      <c r="D1801" s="7" t="str">
        <f t="shared" si="85"/>
        <v>Alfredo</v>
      </c>
      <c r="E1801" s="7" t="str">
        <f t="shared" si="86"/>
        <v>Shabot Marcos</v>
      </c>
    </row>
    <row r="1802" spans="1:5" ht="15.75" x14ac:dyDescent="0.25">
      <c r="A1802" s="1" t="s">
        <v>569</v>
      </c>
      <c r="B1802" s="1" t="s">
        <v>4185</v>
      </c>
      <c r="C1802" s="14" t="str">
        <f t="shared" si="84"/>
        <v>Ms.</v>
      </c>
      <c r="D1802" s="7" t="str">
        <f t="shared" si="85"/>
        <v>Kristen</v>
      </c>
      <c r="E1802" s="7" t="str">
        <f t="shared" si="86"/>
        <v>Comment</v>
      </c>
    </row>
    <row r="1803" spans="1:5" ht="15.75" x14ac:dyDescent="0.25">
      <c r="A1803" s="1" t="s">
        <v>568</v>
      </c>
      <c r="B1803" s="1" t="s">
        <v>4186</v>
      </c>
      <c r="C1803" s="14" t="str">
        <f t="shared" si="84"/>
        <v>Mr.</v>
      </c>
      <c r="D1803" s="7" t="str">
        <f t="shared" si="85"/>
        <v>Daniel</v>
      </c>
      <c r="E1803" s="7" t="str">
        <f t="shared" si="86"/>
        <v>Moss</v>
      </c>
    </row>
    <row r="1804" spans="1:5" ht="15.75" x14ac:dyDescent="0.25">
      <c r="A1804" s="1" t="s">
        <v>567</v>
      </c>
      <c r="B1804" s="1" t="s">
        <v>4187</v>
      </c>
      <c r="C1804" s="14" t="str">
        <f t="shared" si="84"/>
        <v>Mr.</v>
      </c>
      <c r="D1804" s="7" t="str">
        <f t="shared" si="85"/>
        <v>Jonathan</v>
      </c>
      <c r="E1804" s="7" t="str">
        <f t="shared" si="86"/>
        <v>Guzman</v>
      </c>
    </row>
    <row r="1805" spans="1:5" ht="15.75" x14ac:dyDescent="0.25">
      <c r="A1805" s="1" t="s">
        <v>566</v>
      </c>
      <c r="B1805" s="1" t="s">
        <v>4188</v>
      </c>
      <c r="C1805" s="14" t="str">
        <f t="shared" si="84"/>
        <v>Mr.</v>
      </c>
      <c r="D1805" s="7" t="str">
        <f t="shared" si="85"/>
        <v>Troy</v>
      </c>
      <c r="E1805" s="7" t="str">
        <f t="shared" si="86"/>
        <v>Cox</v>
      </c>
    </row>
    <row r="1806" spans="1:5" ht="15.75" x14ac:dyDescent="0.25">
      <c r="A1806" s="1" t="s">
        <v>565</v>
      </c>
      <c r="B1806" s="1" t="s">
        <v>4189</v>
      </c>
      <c r="C1806" s="14" t="str">
        <f t="shared" si="84"/>
        <v>Mr.</v>
      </c>
      <c r="D1806" s="7" t="str">
        <f t="shared" si="85"/>
        <v>Daniel C</v>
      </c>
      <c r="E1806" s="7" t="str">
        <f t="shared" si="86"/>
        <v>Clash</v>
      </c>
    </row>
    <row r="1807" spans="1:5" ht="15.75" x14ac:dyDescent="0.25">
      <c r="A1807" s="1" t="s">
        <v>564</v>
      </c>
      <c r="B1807" s="1" t="s">
        <v>4190</v>
      </c>
      <c r="C1807" s="14" t="str">
        <f t="shared" si="84"/>
        <v>Ms.</v>
      </c>
      <c r="D1807" s="7" t="str">
        <f t="shared" si="85"/>
        <v>Lauren</v>
      </c>
      <c r="E1807" s="7" t="str">
        <f t="shared" si="86"/>
        <v>Blankenship</v>
      </c>
    </row>
    <row r="1808" spans="1:5" ht="15.75" x14ac:dyDescent="0.25">
      <c r="A1808" s="1" t="s">
        <v>563</v>
      </c>
      <c r="B1808" s="1" t="s">
        <v>4191</v>
      </c>
      <c r="C1808" s="14" t="str">
        <f t="shared" si="84"/>
        <v>Ms.</v>
      </c>
      <c r="D1808" s="7" t="str">
        <f t="shared" si="85"/>
        <v>Jennefer</v>
      </c>
      <c r="E1808" s="7" t="str">
        <f t="shared" si="86"/>
        <v>Lloyd</v>
      </c>
    </row>
    <row r="1809" spans="1:5" ht="15.75" x14ac:dyDescent="0.25">
      <c r="A1809" s="1" t="s">
        <v>562</v>
      </c>
      <c r="B1809" s="1" t="s">
        <v>4192</v>
      </c>
      <c r="C1809" s="14" t="str">
        <f t="shared" si="84"/>
        <v>Ms.</v>
      </c>
      <c r="D1809" s="7" t="str">
        <f t="shared" si="85"/>
        <v>Tracey L.</v>
      </c>
      <c r="E1809" s="7" t="str">
        <f t="shared" si="86"/>
        <v>Kong</v>
      </c>
    </row>
    <row r="1810" spans="1:5" ht="15.75" x14ac:dyDescent="0.25">
      <c r="A1810" s="1" t="s">
        <v>561</v>
      </c>
      <c r="B1810" s="1" t="s">
        <v>4193</v>
      </c>
      <c r="C1810" s="14" t="str">
        <f t="shared" si="84"/>
        <v>Ms.</v>
      </c>
      <c r="D1810" s="7" t="str">
        <f t="shared" si="85"/>
        <v>Ashley</v>
      </c>
      <c r="E1810" s="7" t="str">
        <f t="shared" si="86"/>
        <v>Benson</v>
      </c>
    </row>
    <row r="1811" spans="1:5" ht="15.75" x14ac:dyDescent="0.25">
      <c r="A1811" s="1" t="s">
        <v>560</v>
      </c>
      <c r="B1811" s="1" t="s">
        <v>4194</v>
      </c>
      <c r="C1811" s="14" t="str">
        <f t="shared" si="84"/>
        <v>Ms.</v>
      </c>
      <c r="D1811" s="7" t="str">
        <f t="shared" si="85"/>
        <v>Cindy</v>
      </c>
      <c r="E1811" s="7" t="str">
        <f t="shared" si="86"/>
        <v>Huntington</v>
      </c>
    </row>
    <row r="1812" spans="1:5" ht="15.75" x14ac:dyDescent="0.25">
      <c r="A1812" s="1" t="s">
        <v>559</v>
      </c>
      <c r="B1812" s="1" t="s">
        <v>4195</v>
      </c>
      <c r="C1812" s="14" t="str">
        <f t="shared" si="84"/>
        <v>Ms.</v>
      </c>
      <c r="D1812" s="7" t="str">
        <f t="shared" si="85"/>
        <v>Esther</v>
      </c>
      <c r="E1812" s="7" t="str">
        <f t="shared" si="86"/>
        <v>Kendall</v>
      </c>
    </row>
    <row r="1813" spans="1:5" ht="15.75" x14ac:dyDescent="0.25">
      <c r="A1813" s="1" t="s">
        <v>558</v>
      </c>
      <c r="B1813" s="1" t="s">
        <v>4196</v>
      </c>
      <c r="C1813" s="14" t="str">
        <f t="shared" si="84"/>
        <v>Ms.</v>
      </c>
      <c r="D1813" s="7" t="str">
        <f t="shared" si="85"/>
        <v>Jackie</v>
      </c>
      <c r="E1813" s="7" t="str">
        <f t="shared" si="86"/>
        <v>Gast</v>
      </c>
    </row>
    <row r="1814" spans="1:5" ht="15.75" x14ac:dyDescent="0.25">
      <c r="A1814" s="1" t="s">
        <v>557</v>
      </c>
      <c r="B1814" s="1" t="s">
        <v>4197</v>
      </c>
      <c r="C1814" s="14" t="str">
        <f t="shared" si="84"/>
        <v>Mr.</v>
      </c>
      <c r="D1814" s="7" t="str">
        <f t="shared" si="85"/>
        <v>Timothy P.</v>
      </c>
      <c r="E1814" s="7" t="str">
        <f t="shared" si="86"/>
        <v>Scanlin</v>
      </c>
    </row>
    <row r="1815" spans="1:5" ht="15.75" x14ac:dyDescent="0.25">
      <c r="A1815" s="1" t="s">
        <v>556</v>
      </c>
      <c r="B1815" s="1" t="s">
        <v>4198</v>
      </c>
      <c r="C1815" s="14" t="str">
        <f t="shared" si="84"/>
        <v>Ms.</v>
      </c>
      <c r="D1815" s="7" t="str">
        <f t="shared" si="85"/>
        <v>Lauren</v>
      </c>
      <c r="E1815" s="7" t="str">
        <f t="shared" si="86"/>
        <v>Philbrook</v>
      </c>
    </row>
    <row r="1816" spans="1:5" ht="15.75" x14ac:dyDescent="0.25">
      <c r="A1816" s="1" t="s">
        <v>555</v>
      </c>
      <c r="B1816" s="1" t="s">
        <v>4199</v>
      </c>
      <c r="C1816" s="14" t="str">
        <f t="shared" si="84"/>
        <v>Mr.</v>
      </c>
      <c r="D1816" s="7" t="str">
        <f t="shared" si="85"/>
        <v>Benjamin</v>
      </c>
      <c r="E1816" s="7" t="str">
        <f t="shared" si="86"/>
        <v>Cowan</v>
      </c>
    </row>
    <row r="1817" spans="1:5" ht="15.75" x14ac:dyDescent="0.25">
      <c r="A1817" s="1" t="s">
        <v>554</v>
      </c>
      <c r="B1817" s="1" t="s">
        <v>4200</v>
      </c>
      <c r="C1817" s="14" t="str">
        <f t="shared" si="84"/>
        <v>Mr.</v>
      </c>
      <c r="D1817" s="7" t="str">
        <f t="shared" si="85"/>
        <v>Hugo M</v>
      </c>
      <c r="E1817" s="7" t="str">
        <f t="shared" si="86"/>
        <v>Sousa</v>
      </c>
    </row>
    <row r="1818" spans="1:5" ht="15.75" x14ac:dyDescent="0.25">
      <c r="A1818" s="1" t="s">
        <v>553</v>
      </c>
      <c r="B1818" s="1" t="s">
        <v>4201</v>
      </c>
      <c r="C1818" s="14" t="str">
        <f t="shared" si="84"/>
        <v>Mr.</v>
      </c>
      <c r="D1818" s="7" t="str">
        <f t="shared" si="85"/>
        <v>Daniel J. Jr.</v>
      </c>
      <c r="E1818" s="7" t="str">
        <f t="shared" si="86"/>
        <v>Stanton</v>
      </c>
    </row>
    <row r="1819" spans="1:5" ht="15.75" x14ac:dyDescent="0.25">
      <c r="A1819" s="1" t="s">
        <v>552</v>
      </c>
      <c r="B1819" s="1" t="s">
        <v>4202</v>
      </c>
      <c r="C1819" s="14" t="str">
        <f t="shared" si="84"/>
        <v>Mr.</v>
      </c>
      <c r="D1819" s="7" t="str">
        <f t="shared" si="85"/>
        <v>Justin R</v>
      </c>
      <c r="E1819" s="7" t="str">
        <f t="shared" si="86"/>
        <v>Mollak</v>
      </c>
    </row>
    <row r="1820" spans="1:5" ht="15.75" x14ac:dyDescent="0.25">
      <c r="A1820" s="1" t="s">
        <v>551</v>
      </c>
      <c r="B1820" s="1" t="s">
        <v>4203</v>
      </c>
      <c r="C1820" s="14" t="str">
        <f t="shared" si="84"/>
        <v>Mr.</v>
      </c>
      <c r="D1820" s="7" t="str">
        <f t="shared" si="85"/>
        <v>Colin</v>
      </c>
      <c r="E1820" s="7" t="str">
        <f t="shared" si="86"/>
        <v>Bell</v>
      </c>
    </row>
    <row r="1821" spans="1:5" ht="15.75" x14ac:dyDescent="0.25">
      <c r="A1821" s="1" t="s">
        <v>550</v>
      </c>
      <c r="B1821" s="1" t="s">
        <v>4204</v>
      </c>
      <c r="C1821" s="14" t="str">
        <f t="shared" si="84"/>
        <v>Mr.</v>
      </c>
      <c r="D1821" s="7" t="str">
        <f t="shared" si="85"/>
        <v>Rob</v>
      </c>
      <c r="E1821" s="7" t="str">
        <f t="shared" si="86"/>
        <v>Weston</v>
      </c>
    </row>
    <row r="1822" spans="1:5" ht="15.75" x14ac:dyDescent="0.25">
      <c r="A1822" s="1" t="s">
        <v>549</v>
      </c>
      <c r="B1822" s="1" t="s">
        <v>4205</v>
      </c>
      <c r="C1822" s="14" t="str">
        <f t="shared" si="84"/>
        <v>Mr.</v>
      </c>
      <c r="D1822" s="7" t="str">
        <f t="shared" si="85"/>
        <v>Patrick</v>
      </c>
      <c r="E1822" s="7" t="str">
        <f t="shared" si="86"/>
        <v>Rabuzzi</v>
      </c>
    </row>
    <row r="1823" spans="1:5" ht="15.75" x14ac:dyDescent="0.25">
      <c r="A1823" s="1" t="s">
        <v>548</v>
      </c>
      <c r="B1823" s="1" t="s">
        <v>4206</v>
      </c>
      <c r="C1823" s="14" t="str">
        <f t="shared" si="84"/>
        <v>Mr.</v>
      </c>
      <c r="D1823" s="7" t="str">
        <f t="shared" si="85"/>
        <v>Austin D</v>
      </c>
      <c r="E1823" s="7" t="str">
        <f t="shared" si="86"/>
        <v>Hendrix</v>
      </c>
    </row>
    <row r="1824" spans="1:5" ht="15.75" x14ac:dyDescent="0.25">
      <c r="A1824" s="1" t="s">
        <v>547</v>
      </c>
      <c r="B1824" s="1" t="s">
        <v>4207</v>
      </c>
      <c r="C1824" s="14" t="str">
        <f t="shared" si="84"/>
        <v>Ms.</v>
      </c>
      <c r="D1824" s="7" t="str">
        <f t="shared" si="85"/>
        <v>Brittany</v>
      </c>
      <c r="E1824" s="7" t="str">
        <f t="shared" si="86"/>
        <v>Van Nielen</v>
      </c>
    </row>
    <row r="1825" spans="1:5" ht="15.75" x14ac:dyDescent="0.25">
      <c r="A1825" s="1" t="s">
        <v>546</v>
      </c>
      <c r="B1825" s="1" t="s">
        <v>4208</v>
      </c>
      <c r="C1825" s="14" t="str">
        <f t="shared" si="84"/>
        <v>Mr.</v>
      </c>
      <c r="D1825" s="7" t="str">
        <f t="shared" si="85"/>
        <v>Matthew T</v>
      </c>
      <c r="E1825" s="7" t="str">
        <f t="shared" si="86"/>
        <v>Blanton</v>
      </c>
    </row>
    <row r="1826" spans="1:5" ht="15.75" x14ac:dyDescent="0.25">
      <c r="A1826" s="1" t="s">
        <v>545</v>
      </c>
      <c r="B1826" s="1" t="s">
        <v>4209</v>
      </c>
      <c r="C1826" s="14" t="str">
        <f t="shared" si="84"/>
        <v>Ms.</v>
      </c>
      <c r="D1826" s="7" t="str">
        <f t="shared" si="85"/>
        <v>Becky G.</v>
      </c>
      <c r="E1826" s="7" t="str">
        <f t="shared" si="86"/>
        <v>Schout</v>
      </c>
    </row>
    <row r="1827" spans="1:5" ht="15.75" x14ac:dyDescent="0.25">
      <c r="A1827" s="1" t="s">
        <v>544</v>
      </c>
      <c r="B1827" s="1" t="s">
        <v>4210</v>
      </c>
      <c r="C1827" s="14" t="str">
        <f t="shared" si="84"/>
        <v>Ms.</v>
      </c>
      <c r="D1827" s="7" t="str">
        <f t="shared" si="85"/>
        <v>Virginie</v>
      </c>
      <c r="E1827" s="7" t="str">
        <f t="shared" si="86"/>
        <v>Schmaltz</v>
      </c>
    </row>
    <row r="1828" spans="1:5" ht="15.75" x14ac:dyDescent="0.25">
      <c r="A1828" s="1" t="s">
        <v>543</v>
      </c>
      <c r="B1828" s="1" t="s">
        <v>4211</v>
      </c>
      <c r="C1828" s="14" t="str">
        <f t="shared" si="84"/>
        <v>Ms.</v>
      </c>
      <c r="D1828" s="7" t="str">
        <f t="shared" si="85"/>
        <v>Allison A</v>
      </c>
      <c r="E1828" s="7" t="str">
        <f t="shared" si="86"/>
        <v>Eagen</v>
      </c>
    </row>
    <row r="1829" spans="1:5" ht="15.75" x14ac:dyDescent="0.25">
      <c r="A1829" s="1" t="s">
        <v>542</v>
      </c>
      <c r="B1829" s="1" t="s">
        <v>4212</v>
      </c>
      <c r="C1829" s="14" t="str">
        <f t="shared" si="84"/>
        <v>Ms.</v>
      </c>
      <c r="D1829" s="7" t="str">
        <f t="shared" si="85"/>
        <v>Julie</v>
      </c>
      <c r="E1829" s="7" t="str">
        <f t="shared" si="86"/>
        <v>Rotramel</v>
      </c>
    </row>
    <row r="1830" spans="1:5" ht="15.75" x14ac:dyDescent="0.25">
      <c r="A1830" s="1" t="s">
        <v>541</v>
      </c>
      <c r="B1830" s="1" t="s">
        <v>4213</v>
      </c>
      <c r="C1830" s="14" t="str">
        <f t="shared" si="84"/>
        <v>Ms.</v>
      </c>
      <c r="D1830" s="7" t="str">
        <f t="shared" si="85"/>
        <v>Katherine</v>
      </c>
      <c r="E1830" s="7" t="str">
        <f t="shared" si="86"/>
        <v>Prevost</v>
      </c>
    </row>
    <row r="1831" spans="1:5" ht="15.75" x14ac:dyDescent="0.25">
      <c r="A1831" s="1" t="s">
        <v>540</v>
      </c>
      <c r="B1831" s="1" t="s">
        <v>4214</v>
      </c>
      <c r="C1831" s="14" t="str">
        <f t="shared" si="84"/>
        <v>Mr.</v>
      </c>
      <c r="D1831" s="7" t="str">
        <f t="shared" si="85"/>
        <v>Caleb</v>
      </c>
      <c r="E1831" s="7" t="str">
        <f t="shared" si="86"/>
        <v>Boyd</v>
      </c>
    </row>
    <row r="1832" spans="1:5" ht="15.75" x14ac:dyDescent="0.25">
      <c r="A1832" s="1" t="s">
        <v>539</v>
      </c>
      <c r="B1832" s="1" t="s">
        <v>4215</v>
      </c>
      <c r="C1832" s="14" t="str">
        <f t="shared" si="84"/>
        <v>Ms.</v>
      </c>
      <c r="D1832" s="7" t="str">
        <f t="shared" si="85"/>
        <v>Jaime</v>
      </c>
      <c r="E1832" s="7" t="str">
        <f t="shared" si="86"/>
        <v>Dawes</v>
      </c>
    </row>
    <row r="1833" spans="1:5" ht="15.75" x14ac:dyDescent="0.25">
      <c r="A1833" s="1" t="s">
        <v>538</v>
      </c>
      <c r="B1833" s="1" t="s">
        <v>4216</v>
      </c>
      <c r="C1833" s="14" t="str">
        <f t="shared" si="84"/>
        <v>Ms.</v>
      </c>
      <c r="D1833" s="7" t="str">
        <f t="shared" si="85"/>
        <v>Hannah</v>
      </c>
      <c r="E1833" s="7" t="str">
        <f t="shared" si="86"/>
        <v>Jennings</v>
      </c>
    </row>
    <row r="1834" spans="1:5" ht="15.75" x14ac:dyDescent="0.25">
      <c r="A1834" s="1" t="s">
        <v>537</v>
      </c>
      <c r="B1834" s="1" t="s">
        <v>4217</v>
      </c>
      <c r="C1834" s="14" t="str">
        <f t="shared" si="84"/>
        <v>Mr.</v>
      </c>
      <c r="D1834" s="7" t="str">
        <f t="shared" si="85"/>
        <v>Zachariah</v>
      </c>
      <c r="E1834" s="7" t="str">
        <f t="shared" si="86"/>
        <v>Nyambaso</v>
      </c>
    </row>
    <row r="1835" spans="1:5" ht="15.75" x14ac:dyDescent="0.25">
      <c r="A1835" s="1" t="s">
        <v>536</v>
      </c>
      <c r="B1835" s="1" t="s">
        <v>4218</v>
      </c>
      <c r="C1835" s="14" t="str">
        <f t="shared" si="84"/>
        <v>Ms.</v>
      </c>
      <c r="D1835" s="7" t="str">
        <f t="shared" si="85"/>
        <v>Patricia A</v>
      </c>
      <c r="E1835" s="7" t="str">
        <f t="shared" si="86"/>
        <v>Shaffer</v>
      </c>
    </row>
    <row r="1836" spans="1:5" ht="15.75" x14ac:dyDescent="0.25">
      <c r="A1836" s="1" t="s">
        <v>534</v>
      </c>
      <c r="B1836" s="1" t="s">
        <v>4219</v>
      </c>
      <c r="C1836" s="14" t="str">
        <f t="shared" si="84"/>
        <v>Mrs.</v>
      </c>
      <c r="D1836" s="7" t="str">
        <f t="shared" si="85"/>
        <v>Elizabeth A.</v>
      </c>
      <c r="E1836" s="7" t="str">
        <f t="shared" si="86"/>
        <v>Corkum</v>
      </c>
    </row>
    <row r="1837" spans="1:5" ht="15.75" x14ac:dyDescent="0.25">
      <c r="A1837" s="1" t="s">
        <v>533</v>
      </c>
      <c r="B1837" s="1" t="s">
        <v>4220</v>
      </c>
      <c r="C1837" s="14" t="str">
        <f t="shared" si="84"/>
        <v>Mr.</v>
      </c>
      <c r="D1837" s="7" t="str">
        <f t="shared" si="85"/>
        <v>Benjamin</v>
      </c>
      <c r="E1837" s="7" t="str">
        <f t="shared" si="86"/>
        <v>Pedersen</v>
      </c>
    </row>
    <row r="1838" spans="1:5" ht="15.75" x14ac:dyDescent="0.25">
      <c r="A1838" s="1" t="s">
        <v>532</v>
      </c>
      <c r="B1838" s="1" t="s">
        <v>4221</v>
      </c>
      <c r="C1838" s="14" t="str">
        <f t="shared" si="84"/>
        <v>Mr.</v>
      </c>
      <c r="D1838" s="7" t="str">
        <f t="shared" si="85"/>
        <v>Breno</v>
      </c>
      <c r="E1838" s="7" t="str">
        <f t="shared" si="86"/>
        <v>Melo</v>
      </c>
    </row>
    <row r="1839" spans="1:5" ht="15.75" x14ac:dyDescent="0.25">
      <c r="A1839" s="1" t="s">
        <v>531</v>
      </c>
      <c r="B1839" s="1" t="s">
        <v>4222</v>
      </c>
      <c r="C1839" s="14" t="str">
        <f t="shared" si="84"/>
        <v>Mr.</v>
      </c>
      <c r="D1839" s="7" t="str">
        <f t="shared" si="85"/>
        <v>Takaya</v>
      </c>
      <c r="E1839" s="7" t="str">
        <f t="shared" si="86"/>
        <v>Sakamoto</v>
      </c>
    </row>
    <row r="1840" spans="1:5" ht="15.75" x14ac:dyDescent="0.25">
      <c r="A1840" s="1" t="s">
        <v>530</v>
      </c>
      <c r="B1840" s="1" t="s">
        <v>4223</v>
      </c>
      <c r="C1840" s="14" t="str">
        <f t="shared" si="84"/>
        <v>Mr.</v>
      </c>
      <c r="D1840" s="7" t="str">
        <f t="shared" si="85"/>
        <v>Thomas IV</v>
      </c>
      <c r="E1840" s="7" t="str">
        <f t="shared" si="86"/>
        <v>McMahon</v>
      </c>
    </row>
    <row r="1841" spans="1:5" ht="15.75" x14ac:dyDescent="0.25">
      <c r="A1841" s="1" t="s">
        <v>529</v>
      </c>
      <c r="B1841" s="1" t="s">
        <v>4224</v>
      </c>
      <c r="C1841" s="14" t="str">
        <f t="shared" si="84"/>
        <v>Mr.</v>
      </c>
      <c r="D1841" s="7" t="str">
        <f t="shared" si="85"/>
        <v>Bradley E</v>
      </c>
      <c r="E1841" s="7" t="str">
        <f t="shared" si="86"/>
        <v>Harris</v>
      </c>
    </row>
    <row r="1842" spans="1:5" ht="15.75" x14ac:dyDescent="0.25">
      <c r="A1842" s="1" t="s">
        <v>528</v>
      </c>
      <c r="B1842" s="1" t="s">
        <v>4225</v>
      </c>
      <c r="C1842" s="14" t="str">
        <f t="shared" si="84"/>
        <v>Ms.</v>
      </c>
      <c r="D1842" s="7" t="str">
        <f t="shared" si="85"/>
        <v>Megan</v>
      </c>
      <c r="E1842" s="7" t="str">
        <f t="shared" si="86"/>
        <v>Lombardo</v>
      </c>
    </row>
    <row r="1843" spans="1:5" ht="15.75" x14ac:dyDescent="0.25">
      <c r="A1843" s="1" t="s">
        <v>527</v>
      </c>
      <c r="B1843" s="1" t="s">
        <v>4226</v>
      </c>
      <c r="C1843" s="14" t="str">
        <f t="shared" si="84"/>
        <v>Ms.</v>
      </c>
      <c r="D1843" s="7" t="str">
        <f t="shared" si="85"/>
        <v>Ruby J</v>
      </c>
      <c r="E1843" s="7" t="str">
        <f t="shared" si="86"/>
        <v>Bode</v>
      </c>
    </row>
    <row r="1844" spans="1:5" ht="15.75" x14ac:dyDescent="0.25">
      <c r="A1844" s="1" t="s">
        <v>526</v>
      </c>
      <c r="B1844" s="1" t="s">
        <v>4227</v>
      </c>
      <c r="C1844" s="14" t="str">
        <f t="shared" si="84"/>
        <v>Mr.</v>
      </c>
      <c r="D1844" s="7" t="str">
        <f t="shared" si="85"/>
        <v>Bart</v>
      </c>
      <c r="E1844" s="7" t="str">
        <f t="shared" si="86"/>
        <v>Johnson</v>
      </c>
    </row>
    <row r="1845" spans="1:5" ht="15.75" x14ac:dyDescent="0.25">
      <c r="A1845" s="1" t="s">
        <v>525</v>
      </c>
      <c r="B1845" s="1" t="s">
        <v>4228</v>
      </c>
      <c r="C1845" s="14" t="str">
        <f t="shared" si="84"/>
        <v>Mr.</v>
      </c>
      <c r="D1845" s="7" t="str">
        <f t="shared" si="85"/>
        <v>Robert A.</v>
      </c>
      <c r="E1845" s="7" t="str">
        <f t="shared" si="86"/>
        <v>Norcross</v>
      </c>
    </row>
    <row r="1846" spans="1:5" ht="15.75" x14ac:dyDescent="0.25">
      <c r="A1846" s="1" t="s">
        <v>524</v>
      </c>
      <c r="B1846" s="1" t="s">
        <v>4229</v>
      </c>
      <c r="C1846" s="14" t="str">
        <f t="shared" si="84"/>
        <v>Mr.</v>
      </c>
      <c r="D1846" s="7" t="str">
        <f t="shared" si="85"/>
        <v>Adam</v>
      </c>
      <c r="E1846" s="7" t="str">
        <f t="shared" si="86"/>
        <v>Lazrus</v>
      </c>
    </row>
    <row r="1847" spans="1:5" ht="15.75" x14ac:dyDescent="0.25">
      <c r="A1847" s="1" t="s">
        <v>523</v>
      </c>
      <c r="B1847" s="1" t="s">
        <v>4230</v>
      </c>
      <c r="C1847" s="14" t="str">
        <f t="shared" si="84"/>
        <v>Mr.</v>
      </c>
      <c r="D1847" s="7" t="str">
        <f t="shared" si="85"/>
        <v>Yemane Adhane</v>
      </c>
      <c r="E1847" s="7" t="str">
        <f t="shared" si="86"/>
        <v>Tsegay</v>
      </c>
    </row>
    <row r="1848" spans="1:5" ht="15.75" x14ac:dyDescent="0.25">
      <c r="A1848" s="1" t="s">
        <v>522</v>
      </c>
      <c r="B1848" s="1" t="s">
        <v>4231</v>
      </c>
      <c r="C1848" s="14" t="str">
        <f t="shared" si="84"/>
        <v>Mr.</v>
      </c>
      <c r="D1848" s="7" t="str">
        <f t="shared" si="85"/>
        <v>Jesse A.</v>
      </c>
      <c r="E1848" s="7" t="str">
        <f t="shared" si="86"/>
        <v>Schneider</v>
      </c>
    </row>
    <row r="1849" spans="1:5" ht="15.75" x14ac:dyDescent="0.25">
      <c r="A1849" s="1" t="s">
        <v>521</v>
      </c>
      <c r="B1849" s="1" t="s">
        <v>4232</v>
      </c>
      <c r="C1849" s="14" t="str">
        <f t="shared" si="84"/>
        <v>Mr.</v>
      </c>
      <c r="D1849" s="7" t="str">
        <f t="shared" si="85"/>
        <v>Bird</v>
      </c>
      <c r="E1849" s="7" t="str">
        <f t="shared" si="86"/>
        <v>Loreto</v>
      </c>
    </row>
    <row r="1850" spans="1:5" ht="15.75" x14ac:dyDescent="0.25">
      <c r="A1850" s="1" t="s">
        <v>520</v>
      </c>
      <c r="B1850" s="1" t="s">
        <v>4233</v>
      </c>
      <c r="C1850" s="14" t="str">
        <f t="shared" si="84"/>
        <v>Mr.</v>
      </c>
      <c r="D1850" s="7" t="str">
        <f t="shared" si="85"/>
        <v>Patrick M.</v>
      </c>
      <c r="E1850" s="7" t="str">
        <f t="shared" si="86"/>
        <v>Callahan</v>
      </c>
    </row>
    <row r="1851" spans="1:5" ht="15.75" x14ac:dyDescent="0.25">
      <c r="A1851" s="1" t="s">
        <v>519</v>
      </c>
      <c r="B1851" s="1" t="s">
        <v>4234</v>
      </c>
      <c r="C1851" s="14" t="str">
        <f t="shared" si="84"/>
        <v>Mr.</v>
      </c>
      <c r="D1851" s="7" t="str">
        <f t="shared" si="85"/>
        <v>Kyle</v>
      </c>
      <c r="E1851" s="7" t="str">
        <f t="shared" si="86"/>
        <v>Timko</v>
      </c>
    </row>
    <row r="1852" spans="1:5" ht="15.75" x14ac:dyDescent="0.25">
      <c r="A1852" s="1" t="s">
        <v>518</v>
      </c>
      <c r="B1852" s="1" t="s">
        <v>4235</v>
      </c>
      <c r="C1852" s="14" t="str">
        <f t="shared" si="84"/>
        <v>Mr.</v>
      </c>
      <c r="D1852" s="7" t="str">
        <f t="shared" si="85"/>
        <v>Ryan</v>
      </c>
      <c r="E1852" s="7" t="str">
        <f t="shared" si="86"/>
        <v>Achatz</v>
      </c>
    </row>
    <row r="1853" spans="1:5" ht="15.75" x14ac:dyDescent="0.25">
      <c r="A1853" s="1" t="s">
        <v>517</v>
      </c>
      <c r="B1853" s="1" t="s">
        <v>4236</v>
      </c>
      <c r="C1853" s="14" t="str">
        <f t="shared" si="84"/>
        <v>Mr.</v>
      </c>
      <c r="D1853" s="7" t="str">
        <f t="shared" si="85"/>
        <v>Yuri</v>
      </c>
      <c r="E1853" s="7" t="str">
        <f t="shared" si="86"/>
        <v>Horwitz</v>
      </c>
    </row>
    <row r="1854" spans="1:5" ht="15.75" x14ac:dyDescent="0.25">
      <c r="A1854" s="1" t="s">
        <v>515</v>
      </c>
      <c r="B1854" s="1" t="s">
        <v>4237</v>
      </c>
      <c r="C1854" s="14" t="str">
        <f t="shared" si="84"/>
        <v>Mr.</v>
      </c>
      <c r="D1854" s="7" t="str">
        <f t="shared" si="85"/>
        <v>Ryan</v>
      </c>
      <c r="E1854" s="7" t="str">
        <f t="shared" si="86"/>
        <v>Gordyan</v>
      </c>
    </row>
    <row r="1855" spans="1:5" ht="15.75" x14ac:dyDescent="0.25">
      <c r="A1855" s="1" t="s">
        <v>514</v>
      </c>
      <c r="B1855" s="1" t="s">
        <v>4238</v>
      </c>
      <c r="C1855" s="14" t="str">
        <f t="shared" si="84"/>
        <v>Ms.</v>
      </c>
      <c r="D1855" s="7" t="str">
        <f t="shared" si="85"/>
        <v>Debbie</v>
      </c>
      <c r="E1855" s="7" t="str">
        <f t="shared" si="86"/>
        <v>Hetherington</v>
      </c>
    </row>
    <row r="1856" spans="1:5" ht="15.75" x14ac:dyDescent="0.25">
      <c r="A1856" s="1" t="s">
        <v>513</v>
      </c>
      <c r="B1856" s="1" t="s">
        <v>4239</v>
      </c>
      <c r="C1856" s="14" t="str">
        <f t="shared" si="84"/>
        <v>Mr.</v>
      </c>
      <c r="D1856" s="7" t="str">
        <f t="shared" si="85"/>
        <v>Mark D</v>
      </c>
      <c r="E1856" s="7" t="str">
        <f t="shared" si="86"/>
        <v>Thompson</v>
      </c>
    </row>
    <row r="1857" spans="1:5" ht="15.75" x14ac:dyDescent="0.25">
      <c r="A1857" s="1" t="s">
        <v>512</v>
      </c>
      <c r="B1857" s="1" t="s">
        <v>4240</v>
      </c>
      <c r="C1857" s="14" t="str">
        <f t="shared" si="84"/>
        <v>Mr.</v>
      </c>
      <c r="D1857" s="7" t="str">
        <f t="shared" si="85"/>
        <v>Christopher</v>
      </c>
      <c r="E1857" s="7" t="str">
        <f t="shared" si="86"/>
        <v>Battoo</v>
      </c>
    </row>
    <row r="1858" spans="1:5" ht="15.75" x14ac:dyDescent="0.25">
      <c r="A1858" s="1" t="s">
        <v>511</v>
      </c>
      <c r="B1858" s="1" t="s">
        <v>4241</v>
      </c>
      <c r="C1858" s="14" t="str">
        <f t="shared" si="84"/>
        <v>Ms.</v>
      </c>
      <c r="D1858" s="7" t="str">
        <f t="shared" si="85"/>
        <v>Daniell L</v>
      </c>
      <c r="E1858" s="7" t="str">
        <f t="shared" si="86"/>
        <v>Barker</v>
      </c>
    </row>
    <row r="1859" spans="1:5" ht="15.75" x14ac:dyDescent="0.25">
      <c r="A1859" s="1" t="s">
        <v>510</v>
      </c>
      <c r="B1859" s="1" t="s">
        <v>4242</v>
      </c>
      <c r="C1859" s="14" t="str">
        <f t="shared" ref="C1859:C1922" si="87">LEFT(TRIM(MID(B1859, FIND(",", B1859)+1, 100)), FIND(" ", TRIM(MID(B1859, FIND(",", B1859)+1, 100)))-1)</f>
        <v>Mr.</v>
      </c>
      <c r="D1859" s="7" t="str">
        <f t="shared" ref="D1859:D1922" si="88">TRIM(RIGHT(TRIM(MID(B1859, FIND(",", B1859)+1, 99)),
     LEN(TRIM(MID(B1859, FIND(",", B1859)+1, 99))) -
     FIND(" ", TRIM(MID(B1859, FIND(",", B1859)+1, 99)))))</f>
        <v>Janne</v>
      </c>
      <c r="E1859" s="7" t="str">
        <f t="shared" ref="E1859:E1922" si="89">LEFT(TRIM(B1859), FIND(", ", TRIM(B1859) &amp; " ") - 1)</f>
        <v>Saarnilehto</v>
      </c>
    </row>
    <row r="1860" spans="1:5" ht="15.75" x14ac:dyDescent="0.25">
      <c r="A1860" s="1" t="s">
        <v>509</v>
      </c>
      <c r="B1860" s="1" t="s">
        <v>4243</v>
      </c>
      <c r="C1860" s="14" t="str">
        <f t="shared" si="87"/>
        <v>Ms.</v>
      </c>
      <c r="D1860" s="7" t="str">
        <f t="shared" si="88"/>
        <v>Martina</v>
      </c>
      <c r="E1860" s="7" t="str">
        <f t="shared" si="89"/>
        <v>Morton</v>
      </c>
    </row>
    <row r="1861" spans="1:5" ht="15.75" x14ac:dyDescent="0.25">
      <c r="A1861" s="1" t="s">
        <v>508</v>
      </c>
      <c r="B1861" s="1" t="s">
        <v>4244</v>
      </c>
      <c r="C1861" s="14" t="str">
        <f t="shared" si="87"/>
        <v>Ms.</v>
      </c>
      <c r="D1861" s="7" t="str">
        <f t="shared" si="88"/>
        <v>Elizabeth L</v>
      </c>
      <c r="E1861" s="7" t="str">
        <f t="shared" si="89"/>
        <v>Thomas</v>
      </c>
    </row>
    <row r="1862" spans="1:5" ht="15.75" x14ac:dyDescent="0.25">
      <c r="A1862" s="1" t="s">
        <v>507</v>
      </c>
      <c r="B1862" s="1" t="s">
        <v>4245</v>
      </c>
      <c r="C1862" s="14" t="str">
        <f t="shared" si="87"/>
        <v>Ms.</v>
      </c>
      <c r="D1862" s="7" t="str">
        <f t="shared" si="88"/>
        <v>Stephanie C.</v>
      </c>
      <c r="E1862" s="7" t="str">
        <f t="shared" si="89"/>
        <v>Hillman</v>
      </c>
    </row>
    <row r="1863" spans="1:5" ht="15.75" x14ac:dyDescent="0.25">
      <c r="A1863" s="1" t="s">
        <v>506</v>
      </c>
      <c r="B1863" s="1" t="s">
        <v>4246</v>
      </c>
      <c r="C1863" s="14" t="str">
        <f t="shared" si="87"/>
        <v>Ms.</v>
      </c>
      <c r="D1863" s="7" t="str">
        <f t="shared" si="88"/>
        <v>Katie</v>
      </c>
      <c r="E1863" s="7" t="str">
        <f t="shared" si="89"/>
        <v>Edwards</v>
      </c>
    </row>
    <row r="1864" spans="1:5" ht="15.75" x14ac:dyDescent="0.25">
      <c r="A1864" s="1" t="s">
        <v>505</v>
      </c>
      <c r="B1864" s="1" t="s">
        <v>4247</v>
      </c>
      <c r="C1864" s="14" t="str">
        <f t="shared" si="87"/>
        <v>Ms.</v>
      </c>
      <c r="D1864" s="7" t="str">
        <f t="shared" si="88"/>
        <v>Callie</v>
      </c>
      <c r="E1864" s="7" t="str">
        <f t="shared" si="89"/>
        <v>Bartel</v>
      </c>
    </row>
    <row r="1865" spans="1:5" ht="15.75" x14ac:dyDescent="0.25">
      <c r="A1865" s="1" t="s">
        <v>504</v>
      </c>
      <c r="B1865" s="1" t="s">
        <v>4248</v>
      </c>
      <c r="C1865" s="14" t="str">
        <f t="shared" si="87"/>
        <v>Ms.</v>
      </c>
      <c r="D1865" s="7" t="str">
        <f t="shared" si="88"/>
        <v>Inna</v>
      </c>
      <c r="E1865" s="7" t="str">
        <f t="shared" si="89"/>
        <v>Potekhina</v>
      </c>
    </row>
    <row r="1866" spans="1:5" ht="15.75" x14ac:dyDescent="0.25">
      <c r="A1866" s="1" t="s">
        <v>503</v>
      </c>
      <c r="B1866" s="1" t="s">
        <v>4249</v>
      </c>
      <c r="C1866" s="14" t="str">
        <f t="shared" si="87"/>
        <v>Ms.</v>
      </c>
      <c r="D1866" s="7" t="str">
        <f t="shared" si="88"/>
        <v>Mary K.</v>
      </c>
      <c r="E1866" s="7" t="str">
        <f t="shared" si="89"/>
        <v>Kelly</v>
      </c>
    </row>
    <row r="1867" spans="1:5" ht="15.75" x14ac:dyDescent="0.25">
      <c r="A1867" s="1" t="s">
        <v>502</v>
      </c>
      <c r="B1867" s="1" t="s">
        <v>4250</v>
      </c>
      <c r="C1867" s="14" t="str">
        <f t="shared" si="87"/>
        <v>Mr.</v>
      </c>
      <c r="D1867" s="7" t="str">
        <f t="shared" si="88"/>
        <v>Samuel M.</v>
      </c>
      <c r="E1867" s="7" t="str">
        <f t="shared" si="89"/>
        <v>Lapp</v>
      </c>
    </row>
    <row r="1868" spans="1:5" ht="15.75" x14ac:dyDescent="0.25">
      <c r="A1868" s="1" t="s">
        <v>501</v>
      </c>
      <c r="B1868" s="1" t="s">
        <v>4251</v>
      </c>
      <c r="C1868" s="14" t="str">
        <f t="shared" si="87"/>
        <v>Ms.</v>
      </c>
      <c r="D1868" s="7" t="str">
        <f t="shared" si="88"/>
        <v>Kimberly</v>
      </c>
      <c r="E1868" s="7" t="str">
        <f t="shared" si="89"/>
        <v>Burke</v>
      </c>
    </row>
    <row r="1869" spans="1:5" ht="15.75" x14ac:dyDescent="0.25">
      <c r="A1869" s="1" t="s">
        <v>500</v>
      </c>
      <c r="B1869" s="1" t="s">
        <v>4252</v>
      </c>
      <c r="C1869" s="14" t="str">
        <f t="shared" si="87"/>
        <v>Mr.</v>
      </c>
      <c r="D1869" s="7" t="str">
        <f t="shared" si="88"/>
        <v>Tom J.</v>
      </c>
      <c r="E1869" s="7" t="str">
        <f t="shared" si="89"/>
        <v>Barry</v>
      </c>
    </row>
    <row r="1870" spans="1:5" ht="15.75" x14ac:dyDescent="0.25">
      <c r="A1870" s="1" t="s">
        <v>499</v>
      </c>
      <c r="B1870" s="1" t="s">
        <v>4253</v>
      </c>
      <c r="C1870" s="14" t="str">
        <f t="shared" si="87"/>
        <v>Mr.</v>
      </c>
      <c r="D1870" s="7" t="str">
        <f t="shared" si="88"/>
        <v>Zachary</v>
      </c>
      <c r="E1870" s="7" t="str">
        <f t="shared" si="89"/>
        <v>McCormick</v>
      </c>
    </row>
    <row r="1871" spans="1:5" ht="15.75" x14ac:dyDescent="0.25">
      <c r="A1871" s="1" t="s">
        <v>498</v>
      </c>
      <c r="B1871" s="1" t="s">
        <v>4254</v>
      </c>
      <c r="C1871" s="14" t="str">
        <f t="shared" si="87"/>
        <v>Mr.</v>
      </c>
      <c r="D1871" s="7" t="str">
        <f t="shared" si="88"/>
        <v>Dane</v>
      </c>
      <c r="E1871" s="7" t="str">
        <f t="shared" si="89"/>
        <v>McElroy</v>
      </c>
    </row>
    <row r="1872" spans="1:5" ht="15.75" x14ac:dyDescent="0.25">
      <c r="A1872" s="1" t="s">
        <v>497</v>
      </c>
      <c r="B1872" s="1" t="s">
        <v>4255</v>
      </c>
      <c r="C1872" s="14" t="str">
        <f t="shared" si="87"/>
        <v>Mr.</v>
      </c>
      <c r="D1872" s="7" t="str">
        <f t="shared" si="88"/>
        <v>Dougie J</v>
      </c>
      <c r="E1872" s="7" t="str">
        <f t="shared" si="89"/>
        <v>Coffed</v>
      </c>
    </row>
    <row r="1873" spans="1:5" ht="15.75" x14ac:dyDescent="0.25">
      <c r="A1873" s="1" t="s">
        <v>496</v>
      </c>
      <c r="B1873" s="1" t="s">
        <v>4256</v>
      </c>
      <c r="C1873" s="14" t="str">
        <f t="shared" si="87"/>
        <v>Mr.</v>
      </c>
      <c r="D1873" s="7" t="str">
        <f t="shared" si="88"/>
        <v>Jeremiah H</v>
      </c>
      <c r="E1873" s="7" t="str">
        <f t="shared" si="89"/>
        <v>Estes</v>
      </c>
    </row>
    <row r="1874" spans="1:5" ht="15.75" x14ac:dyDescent="0.25">
      <c r="A1874" s="1" t="s">
        <v>495</v>
      </c>
      <c r="B1874" s="1" t="s">
        <v>4257</v>
      </c>
      <c r="C1874" s="14" t="str">
        <f t="shared" si="87"/>
        <v>Mr.</v>
      </c>
      <c r="D1874" s="7" t="str">
        <f t="shared" si="88"/>
        <v>Ashley J.</v>
      </c>
      <c r="E1874" s="7" t="str">
        <f t="shared" si="89"/>
        <v>Miles</v>
      </c>
    </row>
    <row r="1875" spans="1:5" ht="15.75" x14ac:dyDescent="0.25">
      <c r="A1875" s="1" t="s">
        <v>494</v>
      </c>
      <c r="B1875" s="1" t="s">
        <v>4258</v>
      </c>
      <c r="C1875" s="14" t="str">
        <f t="shared" si="87"/>
        <v>Mr.</v>
      </c>
      <c r="D1875" s="7" t="str">
        <f t="shared" si="88"/>
        <v>Turner J.</v>
      </c>
      <c r="E1875" s="7" t="str">
        <f t="shared" si="89"/>
        <v>Zamore</v>
      </c>
    </row>
    <row r="1876" spans="1:5" ht="15.75" x14ac:dyDescent="0.25">
      <c r="A1876" s="1" t="s">
        <v>493</v>
      </c>
      <c r="B1876" s="1" t="s">
        <v>4259</v>
      </c>
      <c r="C1876" s="14" t="str">
        <f t="shared" si="87"/>
        <v>Mr.</v>
      </c>
      <c r="D1876" s="7" t="str">
        <f t="shared" si="88"/>
        <v>Roger</v>
      </c>
      <c r="E1876" s="7" t="str">
        <f t="shared" si="89"/>
        <v>Donaghy</v>
      </c>
    </row>
    <row r="1877" spans="1:5" ht="15.75" x14ac:dyDescent="0.25">
      <c r="A1877" s="1" t="s">
        <v>492</v>
      </c>
      <c r="B1877" s="1" t="s">
        <v>4260</v>
      </c>
      <c r="C1877" s="14" t="str">
        <f t="shared" si="87"/>
        <v>Ms.</v>
      </c>
      <c r="D1877" s="7" t="str">
        <f t="shared" si="88"/>
        <v>Pamela</v>
      </c>
      <c r="E1877" s="7" t="str">
        <f t="shared" si="89"/>
        <v>Kennedy</v>
      </c>
    </row>
    <row r="1878" spans="1:5" ht="15.75" x14ac:dyDescent="0.25">
      <c r="A1878" s="1" t="s">
        <v>491</v>
      </c>
      <c r="B1878" s="1" t="s">
        <v>4261</v>
      </c>
      <c r="C1878" s="14" t="str">
        <f t="shared" si="87"/>
        <v>Ms.</v>
      </c>
      <c r="D1878" s="7" t="str">
        <f t="shared" si="88"/>
        <v>Allison M.</v>
      </c>
      <c r="E1878" s="7" t="str">
        <f t="shared" si="89"/>
        <v>Fiorini</v>
      </c>
    </row>
    <row r="1879" spans="1:5" ht="15.75" x14ac:dyDescent="0.25">
      <c r="A1879" s="1" t="s">
        <v>490</v>
      </c>
      <c r="B1879" s="1" t="s">
        <v>4262</v>
      </c>
      <c r="C1879" s="14" t="str">
        <f t="shared" si="87"/>
        <v>Mrs.</v>
      </c>
      <c r="D1879" s="7" t="str">
        <f t="shared" si="88"/>
        <v>Katherine H.</v>
      </c>
      <c r="E1879" s="7" t="str">
        <f t="shared" si="89"/>
        <v>Alexander</v>
      </c>
    </row>
    <row r="1880" spans="1:5" ht="15.75" x14ac:dyDescent="0.25">
      <c r="A1880" s="1" t="s">
        <v>489</v>
      </c>
      <c r="B1880" s="1" t="s">
        <v>4263</v>
      </c>
      <c r="C1880" s="14" t="str">
        <f t="shared" si="87"/>
        <v>Ms.</v>
      </c>
      <c r="D1880" s="7" t="str">
        <f t="shared" si="88"/>
        <v>Robin</v>
      </c>
      <c r="E1880" s="7" t="str">
        <f t="shared" si="89"/>
        <v>Watkins</v>
      </c>
    </row>
    <row r="1881" spans="1:5" ht="15.75" x14ac:dyDescent="0.25">
      <c r="A1881" s="1" t="s">
        <v>488</v>
      </c>
      <c r="B1881" s="1" t="s">
        <v>4264</v>
      </c>
      <c r="C1881" s="14" t="str">
        <f t="shared" si="87"/>
        <v>Ms.</v>
      </c>
      <c r="D1881" s="7" t="str">
        <f t="shared" si="88"/>
        <v>Terri</v>
      </c>
      <c r="E1881" s="7" t="str">
        <f t="shared" si="89"/>
        <v>Cassel</v>
      </c>
    </row>
    <row r="1882" spans="1:5" ht="15.75" x14ac:dyDescent="0.25">
      <c r="A1882" s="1" t="s">
        <v>487</v>
      </c>
      <c r="B1882" s="1" t="s">
        <v>4265</v>
      </c>
      <c r="C1882" s="14" t="str">
        <f t="shared" si="87"/>
        <v>Mr.</v>
      </c>
      <c r="D1882" s="7" t="str">
        <f t="shared" si="88"/>
        <v>Eddie</v>
      </c>
      <c r="E1882" s="7" t="str">
        <f t="shared" si="89"/>
        <v>Ferguson</v>
      </c>
    </row>
    <row r="1883" spans="1:5" ht="15.75" x14ac:dyDescent="0.25">
      <c r="A1883" s="1" t="s">
        <v>486</v>
      </c>
      <c r="B1883" s="1" t="s">
        <v>4266</v>
      </c>
      <c r="C1883" s="14" t="str">
        <f t="shared" si="87"/>
        <v>Ms.</v>
      </c>
      <c r="D1883" s="7" t="str">
        <f t="shared" si="88"/>
        <v>Pamela</v>
      </c>
      <c r="E1883" s="7" t="str">
        <f t="shared" si="89"/>
        <v>O'Sullivan</v>
      </c>
    </row>
    <row r="1884" spans="1:5" ht="15.75" x14ac:dyDescent="0.25">
      <c r="A1884" s="1" t="s">
        <v>485</v>
      </c>
      <c r="B1884" s="1" t="s">
        <v>4267</v>
      </c>
      <c r="C1884" s="14" t="str">
        <f t="shared" si="87"/>
        <v>Ms.</v>
      </c>
      <c r="D1884" s="7" t="str">
        <f t="shared" si="88"/>
        <v>Joyce</v>
      </c>
      <c r="E1884" s="7" t="str">
        <f t="shared" si="89"/>
        <v>Chepkirui</v>
      </c>
    </row>
    <row r="1885" spans="1:5" ht="15.75" x14ac:dyDescent="0.25">
      <c r="A1885" s="1" t="s">
        <v>484</v>
      </c>
      <c r="B1885" s="1" t="s">
        <v>4268</v>
      </c>
      <c r="C1885" s="14" t="str">
        <f t="shared" si="87"/>
        <v>Ms.</v>
      </c>
      <c r="D1885" s="7" t="str">
        <f t="shared" si="88"/>
        <v>Alison W.</v>
      </c>
      <c r="E1885" s="7" t="str">
        <f t="shared" si="89"/>
        <v>Gurney</v>
      </c>
    </row>
    <row r="1886" spans="1:5" ht="15.75" x14ac:dyDescent="0.25">
      <c r="A1886" s="1" t="s">
        <v>483</v>
      </c>
      <c r="B1886" s="1" t="s">
        <v>4269</v>
      </c>
      <c r="C1886" s="14" t="str">
        <f t="shared" si="87"/>
        <v>Ms.</v>
      </c>
      <c r="D1886" s="7" t="str">
        <f t="shared" si="88"/>
        <v>Tammara C</v>
      </c>
      <c r="E1886" s="7" t="str">
        <f t="shared" si="89"/>
        <v>Francis</v>
      </c>
    </row>
    <row r="1887" spans="1:5" ht="15.75" x14ac:dyDescent="0.25">
      <c r="A1887" s="1" t="s">
        <v>482</v>
      </c>
      <c r="B1887" s="1" t="s">
        <v>4270</v>
      </c>
      <c r="C1887" s="14" t="str">
        <f t="shared" si="87"/>
        <v>Ms.</v>
      </c>
      <c r="D1887" s="7" t="str">
        <f t="shared" si="88"/>
        <v>Dorota</v>
      </c>
      <c r="E1887" s="7" t="str">
        <f t="shared" si="89"/>
        <v>Gruca</v>
      </c>
    </row>
    <row r="1888" spans="1:5" ht="15.75" x14ac:dyDescent="0.25">
      <c r="A1888" s="1" t="s">
        <v>481</v>
      </c>
      <c r="B1888" s="1" t="s">
        <v>4271</v>
      </c>
      <c r="C1888" s="14" t="str">
        <f t="shared" si="87"/>
        <v>Mr.</v>
      </c>
      <c r="D1888" s="7" t="str">
        <f t="shared" si="88"/>
        <v>Jose Norberto Sr.</v>
      </c>
      <c r="E1888" s="7" t="str">
        <f t="shared" si="89"/>
        <v>Rojas Alvarez</v>
      </c>
    </row>
    <row r="1889" spans="1:5" ht="15.75" x14ac:dyDescent="0.25">
      <c r="A1889" s="1" t="s">
        <v>480</v>
      </c>
      <c r="B1889" s="1" t="s">
        <v>4272</v>
      </c>
      <c r="C1889" s="14" t="str">
        <f t="shared" si="87"/>
        <v>Mr.</v>
      </c>
      <c r="D1889" s="7" t="str">
        <f t="shared" si="88"/>
        <v>Peter</v>
      </c>
      <c r="E1889" s="7" t="str">
        <f t="shared" si="89"/>
        <v>Denton</v>
      </c>
    </row>
    <row r="1890" spans="1:5" ht="15.75" x14ac:dyDescent="0.25">
      <c r="A1890" s="1" t="s">
        <v>479</v>
      </c>
      <c r="B1890" s="1" t="s">
        <v>4273</v>
      </c>
      <c r="C1890" s="14" t="str">
        <f t="shared" si="87"/>
        <v>Mr.</v>
      </c>
      <c r="D1890" s="7" t="str">
        <f t="shared" si="88"/>
        <v>Bryant</v>
      </c>
      <c r="E1890" s="7" t="str">
        <f t="shared" si="89"/>
        <v>Mason</v>
      </c>
    </row>
    <row r="1891" spans="1:5" ht="15.75" x14ac:dyDescent="0.25">
      <c r="A1891" s="1" t="s">
        <v>478</v>
      </c>
      <c r="B1891" s="1" t="s">
        <v>4274</v>
      </c>
      <c r="C1891" s="14" t="str">
        <f t="shared" si="87"/>
        <v>Ms.</v>
      </c>
      <c r="D1891" s="7" t="str">
        <f t="shared" si="88"/>
        <v>Christina</v>
      </c>
      <c r="E1891" s="7" t="str">
        <f t="shared" si="89"/>
        <v>Trout</v>
      </c>
    </row>
    <row r="1892" spans="1:5" ht="15.75" x14ac:dyDescent="0.25">
      <c r="A1892" s="1" t="s">
        <v>477</v>
      </c>
      <c r="B1892" s="1" t="s">
        <v>4275</v>
      </c>
      <c r="C1892" s="14" t="str">
        <f t="shared" si="87"/>
        <v>Mr.</v>
      </c>
      <c r="D1892" s="7" t="str">
        <f t="shared" si="88"/>
        <v>John</v>
      </c>
      <c r="E1892" s="7" t="str">
        <f t="shared" si="89"/>
        <v>Gilbert</v>
      </c>
    </row>
    <row r="1893" spans="1:5" ht="15.75" x14ac:dyDescent="0.25">
      <c r="A1893" s="1" t="s">
        <v>476</v>
      </c>
      <c r="B1893" s="1" t="s">
        <v>4276</v>
      </c>
      <c r="C1893" s="14" t="str">
        <f t="shared" si="87"/>
        <v>Mr.</v>
      </c>
      <c r="D1893" s="7" t="str">
        <f t="shared" si="88"/>
        <v>Eduardo</v>
      </c>
      <c r="E1893" s="7" t="str">
        <f t="shared" si="89"/>
        <v>Chong</v>
      </c>
    </row>
    <row r="1894" spans="1:5" ht="15.75" x14ac:dyDescent="0.25">
      <c r="A1894" s="1" t="s">
        <v>475</v>
      </c>
      <c r="B1894" s="1" t="s">
        <v>4277</v>
      </c>
      <c r="C1894" s="14" t="str">
        <f t="shared" si="87"/>
        <v>Ms.</v>
      </c>
      <c r="D1894" s="7" t="str">
        <f t="shared" si="88"/>
        <v>Laura M.</v>
      </c>
      <c r="E1894" s="7" t="str">
        <f t="shared" si="89"/>
        <v>Henry</v>
      </c>
    </row>
    <row r="1895" spans="1:5" ht="15.75" x14ac:dyDescent="0.25">
      <c r="A1895" s="1" t="s">
        <v>474</v>
      </c>
      <c r="B1895" s="1" t="s">
        <v>4278</v>
      </c>
      <c r="C1895" s="14" t="str">
        <f t="shared" si="87"/>
        <v>Mr.</v>
      </c>
      <c r="D1895" s="7" t="str">
        <f t="shared" si="88"/>
        <v>Charlie</v>
      </c>
      <c r="E1895" s="7" t="str">
        <f t="shared" si="89"/>
        <v>Brenneman</v>
      </c>
    </row>
    <row r="1896" spans="1:5" ht="15.75" x14ac:dyDescent="0.25">
      <c r="A1896" s="1" t="s">
        <v>473</v>
      </c>
      <c r="B1896" s="1" t="s">
        <v>4279</v>
      </c>
      <c r="C1896" s="14" t="str">
        <f t="shared" si="87"/>
        <v>Ms.</v>
      </c>
      <c r="D1896" s="7" t="str">
        <f t="shared" si="88"/>
        <v>Melissa D.</v>
      </c>
      <c r="E1896" s="7" t="str">
        <f t="shared" si="89"/>
        <v>Kemp</v>
      </c>
    </row>
    <row r="1897" spans="1:5" ht="15.75" x14ac:dyDescent="0.25">
      <c r="A1897" s="1" t="s">
        <v>472</v>
      </c>
      <c r="B1897" s="1" t="s">
        <v>4280</v>
      </c>
      <c r="C1897" s="14" t="str">
        <f t="shared" si="87"/>
        <v>Mr.</v>
      </c>
      <c r="D1897" s="7" t="str">
        <f t="shared" si="88"/>
        <v>Dan C. Jr.</v>
      </c>
      <c r="E1897" s="7" t="str">
        <f t="shared" si="89"/>
        <v>Wilson</v>
      </c>
    </row>
    <row r="1898" spans="1:5" ht="15.75" x14ac:dyDescent="0.25">
      <c r="A1898" s="1" t="s">
        <v>471</v>
      </c>
      <c r="B1898" s="1" t="s">
        <v>4281</v>
      </c>
      <c r="C1898" s="14" t="str">
        <f t="shared" si="87"/>
        <v>Mr.</v>
      </c>
      <c r="D1898" s="7" t="str">
        <f t="shared" si="88"/>
        <v>Matthew</v>
      </c>
      <c r="E1898" s="7" t="str">
        <f t="shared" si="89"/>
        <v>Hillyard</v>
      </c>
    </row>
    <row r="1899" spans="1:5" ht="15.75" x14ac:dyDescent="0.25">
      <c r="A1899" s="1" t="s">
        <v>470</v>
      </c>
      <c r="B1899" s="1" t="s">
        <v>4282</v>
      </c>
      <c r="C1899" s="14" t="str">
        <f t="shared" si="87"/>
        <v>Mr.</v>
      </c>
      <c r="D1899" s="7" t="str">
        <f t="shared" si="88"/>
        <v>Wesley C.</v>
      </c>
      <c r="E1899" s="7" t="str">
        <f t="shared" si="89"/>
        <v>Turner</v>
      </c>
    </row>
    <row r="1900" spans="1:5" ht="15.75" x14ac:dyDescent="0.25">
      <c r="A1900" s="1" t="s">
        <v>469</v>
      </c>
      <c r="B1900" s="1" t="s">
        <v>4283</v>
      </c>
      <c r="C1900" s="14" t="str">
        <f t="shared" si="87"/>
        <v>Mr.</v>
      </c>
      <c r="D1900" s="7" t="str">
        <f t="shared" si="88"/>
        <v>Christopher</v>
      </c>
      <c r="E1900" s="7" t="str">
        <f t="shared" si="89"/>
        <v>Benestad</v>
      </c>
    </row>
    <row r="1901" spans="1:5" ht="15.75" x14ac:dyDescent="0.25">
      <c r="A1901" s="1" t="s">
        <v>468</v>
      </c>
      <c r="B1901" s="1" t="s">
        <v>4284</v>
      </c>
      <c r="C1901" s="14" t="str">
        <f t="shared" si="87"/>
        <v>Ms.</v>
      </c>
      <c r="D1901" s="7" t="str">
        <f t="shared" si="88"/>
        <v>Jessica</v>
      </c>
      <c r="E1901" s="7" t="str">
        <f t="shared" si="89"/>
        <v>Gonzales</v>
      </c>
    </row>
    <row r="1902" spans="1:5" ht="15.75" x14ac:dyDescent="0.25">
      <c r="A1902" s="1" t="s">
        <v>467</v>
      </c>
      <c r="B1902" s="1" t="s">
        <v>4285</v>
      </c>
      <c r="C1902" s="14" t="str">
        <f t="shared" si="87"/>
        <v>Ms.</v>
      </c>
      <c r="D1902" s="7" t="str">
        <f t="shared" si="88"/>
        <v>Christin</v>
      </c>
      <c r="E1902" s="7" t="str">
        <f t="shared" si="89"/>
        <v>Newman</v>
      </c>
    </row>
    <row r="1903" spans="1:5" ht="15.75" x14ac:dyDescent="0.25">
      <c r="A1903" s="1" t="s">
        <v>466</v>
      </c>
      <c r="B1903" s="1" t="s">
        <v>4286</v>
      </c>
      <c r="C1903" s="14" t="str">
        <f t="shared" si="87"/>
        <v>Ms.</v>
      </c>
      <c r="D1903" s="7" t="str">
        <f t="shared" si="88"/>
        <v>Sara</v>
      </c>
      <c r="E1903" s="7" t="str">
        <f t="shared" si="89"/>
        <v>Sayre</v>
      </c>
    </row>
    <row r="1904" spans="1:5" ht="15.75" x14ac:dyDescent="0.25">
      <c r="A1904" s="1" t="s">
        <v>465</v>
      </c>
      <c r="B1904" s="1" t="s">
        <v>4287</v>
      </c>
      <c r="C1904" s="14" t="str">
        <f t="shared" si="87"/>
        <v>Ms.</v>
      </c>
      <c r="D1904" s="7" t="str">
        <f t="shared" si="88"/>
        <v>Elizabeth</v>
      </c>
      <c r="E1904" s="7" t="str">
        <f t="shared" si="89"/>
        <v>Panke</v>
      </c>
    </row>
    <row r="1905" spans="1:5" ht="15.75" x14ac:dyDescent="0.25">
      <c r="A1905" s="1" t="s">
        <v>464</v>
      </c>
      <c r="B1905" s="1" t="s">
        <v>4288</v>
      </c>
      <c r="C1905" s="14" t="str">
        <f t="shared" si="87"/>
        <v>Ms.</v>
      </c>
      <c r="D1905" s="7" t="str">
        <f t="shared" si="88"/>
        <v>Margaret P.</v>
      </c>
      <c r="E1905" s="7" t="str">
        <f t="shared" si="89"/>
        <v>Brennan</v>
      </c>
    </row>
    <row r="1906" spans="1:5" ht="15.75" x14ac:dyDescent="0.25">
      <c r="A1906" s="1" t="s">
        <v>463</v>
      </c>
      <c r="B1906" s="1" t="s">
        <v>4289</v>
      </c>
      <c r="C1906" s="14" t="str">
        <f t="shared" si="87"/>
        <v>Ms.</v>
      </c>
      <c r="D1906" s="7" t="str">
        <f t="shared" si="88"/>
        <v>Tiffany K</v>
      </c>
      <c r="E1906" s="7" t="str">
        <f t="shared" si="89"/>
        <v>Ngo</v>
      </c>
    </row>
    <row r="1907" spans="1:5" ht="15.75" x14ac:dyDescent="0.25">
      <c r="A1907" s="1" t="s">
        <v>462</v>
      </c>
      <c r="B1907" s="1" t="s">
        <v>4290</v>
      </c>
      <c r="C1907" s="14" t="str">
        <f t="shared" si="87"/>
        <v>Mr.</v>
      </c>
      <c r="D1907" s="7" t="str">
        <f t="shared" si="88"/>
        <v>David M.</v>
      </c>
      <c r="E1907" s="7" t="str">
        <f t="shared" si="89"/>
        <v>Guerdan</v>
      </c>
    </row>
    <row r="1908" spans="1:5" ht="15.75" x14ac:dyDescent="0.25">
      <c r="A1908" s="1" t="s">
        <v>461</v>
      </c>
      <c r="B1908" s="1" t="s">
        <v>4291</v>
      </c>
      <c r="C1908" s="14" t="str">
        <f t="shared" si="87"/>
        <v>Ms.</v>
      </c>
      <c r="D1908" s="7" t="str">
        <f t="shared" si="88"/>
        <v>Christine E</v>
      </c>
      <c r="E1908" s="7" t="str">
        <f t="shared" si="89"/>
        <v>Shaw</v>
      </c>
    </row>
    <row r="1909" spans="1:5" ht="15.75" x14ac:dyDescent="0.25">
      <c r="A1909" s="1" t="s">
        <v>460</v>
      </c>
      <c r="B1909" s="1" t="s">
        <v>4292</v>
      </c>
      <c r="C1909" s="14" t="str">
        <f t="shared" si="87"/>
        <v>Ms.</v>
      </c>
      <c r="D1909" s="7" t="str">
        <f t="shared" si="88"/>
        <v>Donna</v>
      </c>
      <c r="E1909" s="7" t="str">
        <f t="shared" si="89"/>
        <v>Mills-Honarvar</v>
      </c>
    </row>
    <row r="1910" spans="1:5" ht="15.75" x14ac:dyDescent="0.25">
      <c r="A1910" s="1" t="s">
        <v>459</v>
      </c>
      <c r="B1910" s="1" t="s">
        <v>4293</v>
      </c>
      <c r="C1910" s="14" t="str">
        <f t="shared" si="87"/>
        <v>Mr.</v>
      </c>
      <c r="D1910" s="7" t="str">
        <f t="shared" si="88"/>
        <v>Rod</v>
      </c>
      <c r="E1910" s="7" t="str">
        <f t="shared" si="89"/>
        <v>Farvard</v>
      </c>
    </row>
    <row r="1911" spans="1:5" ht="15.75" x14ac:dyDescent="0.25">
      <c r="A1911" s="1" t="s">
        <v>458</v>
      </c>
      <c r="B1911" s="1" t="s">
        <v>4294</v>
      </c>
      <c r="C1911" s="14" t="str">
        <f t="shared" si="87"/>
        <v>Mr.</v>
      </c>
      <c r="D1911" s="7" t="str">
        <f t="shared" si="88"/>
        <v>Joe</v>
      </c>
      <c r="E1911" s="7" t="str">
        <f t="shared" si="89"/>
        <v>Kelly</v>
      </c>
    </row>
    <row r="1912" spans="1:5" ht="15.75" x14ac:dyDescent="0.25">
      <c r="A1912" s="1" t="s">
        <v>457</v>
      </c>
      <c r="B1912" s="1" t="s">
        <v>4295</v>
      </c>
      <c r="C1912" s="14" t="str">
        <f t="shared" si="87"/>
        <v>Ms.</v>
      </c>
      <c r="D1912" s="7" t="str">
        <f t="shared" si="88"/>
        <v>Kayleigh</v>
      </c>
      <c r="E1912" s="7" t="str">
        <f t="shared" si="89"/>
        <v>Skinner</v>
      </c>
    </row>
    <row r="1913" spans="1:5" ht="15.75" x14ac:dyDescent="0.25">
      <c r="A1913" s="1" t="s">
        <v>456</v>
      </c>
      <c r="B1913" s="1" t="s">
        <v>4296</v>
      </c>
      <c r="C1913" s="14" t="str">
        <f t="shared" si="87"/>
        <v>Mr.</v>
      </c>
      <c r="D1913" s="7" t="str">
        <f t="shared" si="88"/>
        <v>Lorcan A.</v>
      </c>
      <c r="E1913" s="7" t="str">
        <f t="shared" si="89"/>
        <v>Murphy</v>
      </c>
    </row>
    <row r="1914" spans="1:5" ht="15.75" x14ac:dyDescent="0.25">
      <c r="A1914" s="1" t="s">
        <v>455</v>
      </c>
      <c r="B1914" s="1" t="s">
        <v>4297</v>
      </c>
      <c r="C1914" s="14" t="str">
        <f t="shared" si="87"/>
        <v>Mr.</v>
      </c>
      <c r="D1914" s="7" t="str">
        <f t="shared" si="88"/>
        <v>Billy</v>
      </c>
      <c r="E1914" s="7" t="str">
        <f t="shared" si="89"/>
        <v>Shue</v>
      </c>
    </row>
    <row r="1915" spans="1:5" ht="15.75" x14ac:dyDescent="0.25">
      <c r="A1915" s="1" t="s">
        <v>454</v>
      </c>
      <c r="B1915" s="1" t="s">
        <v>4298</v>
      </c>
      <c r="C1915" s="14" t="str">
        <f t="shared" si="87"/>
        <v>Mr.</v>
      </c>
      <c r="D1915" s="7" t="str">
        <f t="shared" si="88"/>
        <v>Paul M.</v>
      </c>
      <c r="E1915" s="7" t="str">
        <f t="shared" si="89"/>
        <v>Reilly</v>
      </c>
    </row>
    <row r="1916" spans="1:5" ht="15.75" x14ac:dyDescent="0.25">
      <c r="A1916" s="1" t="s">
        <v>453</v>
      </c>
      <c r="B1916" s="1" t="s">
        <v>4299</v>
      </c>
      <c r="C1916" s="14" t="str">
        <f t="shared" si="87"/>
        <v>Ms.</v>
      </c>
      <c r="D1916" s="7" t="str">
        <f t="shared" si="88"/>
        <v>Brenda M.</v>
      </c>
      <c r="E1916" s="7" t="str">
        <f t="shared" si="89"/>
        <v>Blinn</v>
      </c>
    </row>
    <row r="1917" spans="1:5" ht="15.75" x14ac:dyDescent="0.25">
      <c r="A1917" s="1" t="s">
        <v>452</v>
      </c>
      <c r="B1917" s="1" t="s">
        <v>4300</v>
      </c>
      <c r="C1917" s="14" t="str">
        <f t="shared" si="87"/>
        <v>Mr.</v>
      </c>
      <c r="D1917" s="7" t="str">
        <f t="shared" si="88"/>
        <v>Jeff H</v>
      </c>
      <c r="E1917" s="7" t="str">
        <f t="shared" si="89"/>
        <v>Duyn</v>
      </c>
    </row>
    <row r="1918" spans="1:5" ht="15.75" x14ac:dyDescent="0.25">
      <c r="A1918" s="1" t="s">
        <v>451</v>
      </c>
      <c r="B1918" s="1" t="s">
        <v>4301</v>
      </c>
      <c r="C1918" s="14" t="str">
        <f t="shared" si="87"/>
        <v>Mr.</v>
      </c>
      <c r="D1918" s="7" t="str">
        <f t="shared" si="88"/>
        <v>Michael</v>
      </c>
      <c r="E1918" s="7" t="str">
        <f t="shared" si="89"/>
        <v>Wardian</v>
      </c>
    </row>
    <row r="1919" spans="1:5" ht="15.75" x14ac:dyDescent="0.25">
      <c r="A1919" s="1" t="s">
        <v>450</v>
      </c>
      <c r="B1919" s="1" t="s">
        <v>4302</v>
      </c>
      <c r="C1919" s="14" t="str">
        <f t="shared" si="87"/>
        <v>Mr.</v>
      </c>
      <c r="D1919" s="7" t="str">
        <f t="shared" si="88"/>
        <v>Jan</v>
      </c>
      <c r="E1919" s="7" t="str">
        <f t="shared" si="89"/>
        <v>Heuninck</v>
      </c>
    </row>
    <row r="1920" spans="1:5" ht="15.75" x14ac:dyDescent="0.25">
      <c r="A1920" s="1" t="s">
        <v>449</v>
      </c>
      <c r="B1920" s="1" t="s">
        <v>4303</v>
      </c>
      <c r="C1920" s="14" t="str">
        <f t="shared" si="87"/>
        <v>Mr.</v>
      </c>
      <c r="D1920" s="7" t="str">
        <f t="shared" si="88"/>
        <v>Bernard</v>
      </c>
      <c r="E1920" s="7" t="str">
        <f t="shared" si="89"/>
        <v>Kipyego</v>
      </c>
    </row>
    <row r="1921" spans="1:5" ht="15.75" x14ac:dyDescent="0.25">
      <c r="A1921" s="1" t="s">
        <v>448</v>
      </c>
      <c r="B1921" s="1" t="s">
        <v>4304</v>
      </c>
      <c r="C1921" s="14" t="str">
        <f t="shared" si="87"/>
        <v>Mr.</v>
      </c>
      <c r="D1921" s="7" t="str">
        <f t="shared" si="88"/>
        <v>Craig</v>
      </c>
      <c r="E1921" s="7" t="str">
        <f t="shared" si="89"/>
        <v>Kuehl</v>
      </c>
    </row>
    <row r="1922" spans="1:5" ht="15.75" x14ac:dyDescent="0.25">
      <c r="A1922" s="1" t="s">
        <v>447</v>
      </c>
      <c r="B1922" s="1" t="s">
        <v>4305</v>
      </c>
      <c r="C1922" s="14" t="str">
        <f t="shared" si="87"/>
        <v>Mrs.</v>
      </c>
      <c r="D1922" s="7" t="str">
        <f t="shared" si="88"/>
        <v>Bryn</v>
      </c>
      <c r="E1922" s="7" t="str">
        <f t="shared" si="89"/>
        <v>Burkholder</v>
      </c>
    </row>
    <row r="1923" spans="1:5" ht="15.75" x14ac:dyDescent="0.25">
      <c r="A1923" s="1" t="s">
        <v>446</v>
      </c>
      <c r="B1923" s="1" t="s">
        <v>4306</v>
      </c>
      <c r="C1923" s="14" t="str">
        <f t="shared" ref="C1923:C1986" si="90">LEFT(TRIM(MID(B1923, FIND(",", B1923)+1, 100)), FIND(" ", TRIM(MID(B1923, FIND(",", B1923)+1, 100)))-1)</f>
        <v>Mr.</v>
      </c>
      <c r="D1923" s="7" t="str">
        <f t="shared" ref="D1923:D1986" si="91">TRIM(RIGHT(TRIM(MID(B1923, FIND(",", B1923)+1, 99)),
     LEN(TRIM(MID(B1923, FIND(",", B1923)+1, 99))) -
     FIND(" ", TRIM(MID(B1923, FIND(",", B1923)+1, 99)))))</f>
        <v>Michael</v>
      </c>
      <c r="E1923" s="7" t="str">
        <f t="shared" ref="E1923:E1986" si="92">LEFT(TRIM(B1923), FIND(", ", TRIM(B1923) &amp; " ") - 1)</f>
        <v>Stadolnik</v>
      </c>
    </row>
    <row r="1924" spans="1:5" ht="15.75" x14ac:dyDescent="0.25">
      <c r="A1924" s="1" t="s">
        <v>445</v>
      </c>
      <c r="B1924" s="1" t="s">
        <v>4307</v>
      </c>
      <c r="C1924" s="14" t="str">
        <f t="shared" si="90"/>
        <v>Mr.</v>
      </c>
      <c r="D1924" s="7" t="str">
        <f t="shared" si="91"/>
        <v>Benjamin</v>
      </c>
      <c r="E1924" s="7" t="str">
        <f t="shared" si="92"/>
        <v>Shields</v>
      </c>
    </row>
    <row r="1925" spans="1:5" ht="15.75" x14ac:dyDescent="0.25">
      <c r="A1925" s="1" t="s">
        <v>444</v>
      </c>
      <c r="B1925" s="1" t="s">
        <v>4308</v>
      </c>
      <c r="C1925" s="14" t="str">
        <f t="shared" si="90"/>
        <v>Mr.</v>
      </c>
      <c r="D1925" s="7" t="str">
        <f t="shared" si="91"/>
        <v>Jay</v>
      </c>
      <c r="E1925" s="7" t="str">
        <f t="shared" si="92"/>
        <v>Margolis</v>
      </c>
    </row>
    <row r="1926" spans="1:5" ht="15.75" x14ac:dyDescent="0.25">
      <c r="A1926" s="1" t="s">
        <v>443</v>
      </c>
      <c r="B1926" s="1" t="s">
        <v>4309</v>
      </c>
      <c r="C1926" s="14" t="str">
        <f t="shared" si="90"/>
        <v>Mr.</v>
      </c>
      <c r="D1926" s="7" t="str">
        <f t="shared" si="91"/>
        <v>William</v>
      </c>
      <c r="E1926" s="7" t="str">
        <f t="shared" si="92"/>
        <v>Uffenbeck</v>
      </c>
    </row>
    <row r="1927" spans="1:5" ht="15.75" x14ac:dyDescent="0.25">
      <c r="A1927" s="1" t="s">
        <v>442</v>
      </c>
      <c r="B1927" s="1" t="s">
        <v>4310</v>
      </c>
      <c r="C1927" s="14" t="str">
        <f t="shared" si="90"/>
        <v>Ms.</v>
      </c>
      <c r="D1927" s="7" t="str">
        <f t="shared" si="91"/>
        <v>Shelley</v>
      </c>
      <c r="E1927" s="7" t="str">
        <f t="shared" si="92"/>
        <v>Brake</v>
      </c>
    </row>
    <row r="1928" spans="1:5" ht="15.75" x14ac:dyDescent="0.25">
      <c r="A1928" s="1" t="s">
        <v>441</v>
      </c>
      <c r="B1928" s="1" t="s">
        <v>4311</v>
      </c>
      <c r="C1928" s="14" t="str">
        <f t="shared" si="90"/>
        <v>Ms.</v>
      </c>
      <c r="D1928" s="7" t="str">
        <f t="shared" si="91"/>
        <v>Jekaterina</v>
      </c>
      <c r="E1928" s="7" t="str">
        <f t="shared" si="92"/>
        <v>Stepanova</v>
      </c>
    </row>
    <row r="1929" spans="1:5" ht="15.75" x14ac:dyDescent="0.25">
      <c r="A1929" s="1" t="s">
        <v>440</v>
      </c>
      <c r="B1929" s="1" t="s">
        <v>4312</v>
      </c>
      <c r="C1929" s="14" t="str">
        <f t="shared" si="90"/>
        <v>Mr.</v>
      </c>
      <c r="D1929" s="7" t="str">
        <f t="shared" si="91"/>
        <v>Daniel</v>
      </c>
      <c r="E1929" s="7" t="str">
        <f t="shared" si="92"/>
        <v>Verdi</v>
      </c>
    </row>
    <row r="1930" spans="1:5" ht="15.75" x14ac:dyDescent="0.25">
      <c r="A1930" s="1" t="s">
        <v>439</v>
      </c>
      <c r="B1930" s="1" t="s">
        <v>4313</v>
      </c>
      <c r="C1930" s="14" t="str">
        <f t="shared" si="90"/>
        <v>Ms.</v>
      </c>
      <c r="D1930" s="7" t="str">
        <f t="shared" si="91"/>
        <v>Pauline</v>
      </c>
      <c r="E1930" s="7" t="str">
        <f t="shared" si="92"/>
        <v>McLean</v>
      </c>
    </row>
    <row r="1931" spans="1:5" ht="15.75" x14ac:dyDescent="0.25">
      <c r="A1931" s="1" t="s">
        <v>438</v>
      </c>
      <c r="B1931" s="1" t="s">
        <v>4314</v>
      </c>
      <c r="C1931" s="14" t="str">
        <f t="shared" si="90"/>
        <v>Ms.</v>
      </c>
      <c r="D1931" s="7" t="str">
        <f t="shared" si="91"/>
        <v>Colleen</v>
      </c>
      <c r="E1931" s="7" t="str">
        <f t="shared" si="92"/>
        <v>Ryan</v>
      </c>
    </row>
    <row r="1932" spans="1:5" ht="15.75" x14ac:dyDescent="0.25">
      <c r="A1932" s="1" t="s">
        <v>437</v>
      </c>
      <c r="B1932" s="1" t="s">
        <v>4315</v>
      </c>
      <c r="C1932" s="14" t="str">
        <f t="shared" si="90"/>
        <v>Ms.</v>
      </c>
      <c r="D1932" s="7" t="str">
        <f t="shared" si="91"/>
        <v>Aleah K</v>
      </c>
      <c r="E1932" s="7" t="str">
        <f t="shared" si="92"/>
        <v>Mickelson</v>
      </c>
    </row>
    <row r="1933" spans="1:5" ht="15.75" x14ac:dyDescent="0.25">
      <c r="A1933" s="1" t="s">
        <v>436</v>
      </c>
      <c r="B1933" s="1" t="s">
        <v>4316</v>
      </c>
      <c r="C1933" s="14" t="str">
        <f t="shared" si="90"/>
        <v>Ms.</v>
      </c>
      <c r="D1933" s="7" t="str">
        <f t="shared" si="91"/>
        <v>Mare</v>
      </c>
      <c r="E1933" s="7" t="str">
        <f t="shared" si="92"/>
        <v>Dibaba</v>
      </c>
    </row>
    <row r="1934" spans="1:5" ht="15.75" x14ac:dyDescent="0.25">
      <c r="A1934" s="1" t="s">
        <v>435</v>
      </c>
      <c r="B1934" s="1" t="s">
        <v>4317</v>
      </c>
      <c r="C1934" s="14" t="str">
        <f t="shared" si="90"/>
        <v>Mr.</v>
      </c>
      <c r="D1934" s="7" t="str">
        <f t="shared" si="91"/>
        <v>Kevin</v>
      </c>
      <c r="E1934" s="7" t="str">
        <f t="shared" si="92"/>
        <v>Shilling</v>
      </c>
    </row>
    <row r="1935" spans="1:5" ht="15.75" x14ac:dyDescent="0.25">
      <c r="A1935" s="1" t="s">
        <v>434</v>
      </c>
      <c r="B1935" s="1" t="s">
        <v>4318</v>
      </c>
      <c r="C1935" s="14" t="str">
        <f t="shared" si="90"/>
        <v>Ms.</v>
      </c>
      <c r="D1935" s="7" t="str">
        <f t="shared" si="91"/>
        <v>Jessica</v>
      </c>
      <c r="E1935" s="7" t="str">
        <f t="shared" si="92"/>
        <v>Bashaw</v>
      </c>
    </row>
    <row r="1936" spans="1:5" ht="15.75" x14ac:dyDescent="0.25">
      <c r="A1936" s="1" t="s">
        <v>433</v>
      </c>
      <c r="B1936" s="1" t="s">
        <v>4319</v>
      </c>
      <c r="C1936" s="14" t="str">
        <f t="shared" si="90"/>
        <v>Ms.</v>
      </c>
      <c r="D1936" s="7" t="str">
        <f t="shared" si="91"/>
        <v>Amanda R</v>
      </c>
      <c r="E1936" s="7" t="str">
        <f t="shared" si="92"/>
        <v>Jacob</v>
      </c>
    </row>
    <row r="1937" spans="1:5" ht="15.75" x14ac:dyDescent="0.25">
      <c r="A1937" s="1" t="s">
        <v>432</v>
      </c>
      <c r="B1937" s="1" t="s">
        <v>4320</v>
      </c>
      <c r="C1937" s="14" t="str">
        <f t="shared" si="90"/>
        <v>Mr.</v>
      </c>
      <c r="D1937" s="7" t="str">
        <f t="shared" si="91"/>
        <v>Murray W.</v>
      </c>
      <c r="E1937" s="7" t="str">
        <f t="shared" si="92"/>
        <v>McCutcheon</v>
      </c>
    </row>
    <row r="1938" spans="1:5" ht="15.75" x14ac:dyDescent="0.25">
      <c r="A1938" s="1" t="s">
        <v>431</v>
      </c>
      <c r="B1938" s="1" t="s">
        <v>4321</v>
      </c>
      <c r="C1938" s="14" t="str">
        <f t="shared" si="90"/>
        <v>Mrs.</v>
      </c>
      <c r="D1938" s="7" t="str">
        <f t="shared" si="91"/>
        <v>Meghan P.</v>
      </c>
      <c r="E1938" s="7" t="str">
        <f t="shared" si="92"/>
        <v>Connor</v>
      </c>
    </row>
    <row r="1939" spans="1:5" ht="15.75" x14ac:dyDescent="0.25">
      <c r="A1939" s="1" t="s">
        <v>430</v>
      </c>
      <c r="B1939" s="1" t="s">
        <v>4322</v>
      </c>
      <c r="C1939" s="14" t="str">
        <f t="shared" si="90"/>
        <v>Mr.</v>
      </c>
      <c r="D1939" s="7" t="str">
        <f t="shared" si="91"/>
        <v>David</v>
      </c>
      <c r="E1939" s="7" t="str">
        <f t="shared" si="92"/>
        <v>May</v>
      </c>
    </row>
    <row r="1940" spans="1:5" ht="15.75" x14ac:dyDescent="0.25">
      <c r="A1940" s="1" t="s">
        <v>429</v>
      </c>
      <c r="B1940" s="1" t="s">
        <v>4323</v>
      </c>
      <c r="C1940" s="14" t="str">
        <f t="shared" si="90"/>
        <v>Mr.</v>
      </c>
      <c r="D1940" s="7" t="str">
        <f t="shared" si="91"/>
        <v>Seth</v>
      </c>
      <c r="E1940" s="7" t="str">
        <f t="shared" si="92"/>
        <v>Geoghegan</v>
      </c>
    </row>
    <row r="1941" spans="1:5" ht="15.75" x14ac:dyDescent="0.25">
      <c r="A1941" s="1" t="s">
        <v>428</v>
      </c>
      <c r="B1941" s="1" t="s">
        <v>4324</v>
      </c>
      <c r="C1941" s="14" t="str">
        <f t="shared" si="90"/>
        <v>Mr.</v>
      </c>
      <c r="D1941" s="7" t="str">
        <f t="shared" si="91"/>
        <v>Michael P.</v>
      </c>
      <c r="E1941" s="7" t="str">
        <f t="shared" si="92"/>
        <v>McGinn</v>
      </c>
    </row>
    <row r="1942" spans="1:5" ht="15.75" x14ac:dyDescent="0.25">
      <c r="A1942" s="1" t="s">
        <v>427</v>
      </c>
      <c r="B1942" s="1" t="s">
        <v>4325</v>
      </c>
      <c r="C1942" s="14" t="str">
        <f t="shared" si="90"/>
        <v>Mr.</v>
      </c>
      <c r="D1942" s="7" t="str">
        <f t="shared" si="91"/>
        <v>Russell M</v>
      </c>
      <c r="E1942" s="7" t="str">
        <f t="shared" si="92"/>
        <v>Jones</v>
      </c>
    </row>
    <row r="1943" spans="1:5" ht="15.75" x14ac:dyDescent="0.25">
      <c r="A1943" s="1" t="s">
        <v>426</v>
      </c>
      <c r="B1943" s="1" t="s">
        <v>4326</v>
      </c>
      <c r="C1943" s="14" t="str">
        <f t="shared" si="90"/>
        <v>Mr.</v>
      </c>
      <c r="D1943" s="7" t="str">
        <f t="shared" si="91"/>
        <v>Martin</v>
      </c>
      <c r="E1943" s="7" t="str">
        <f t="shared" si="92"/>
        <v>Quinteros</v>
      </c>
    </row>
    <row r="1944" spans="1:5" ht="15.75" x14ac:dyDescent="0.25">
      <c r="A1944" s="1" t="s">
        <v>425</v>
      </c>
      <c r="B1944" s="1" t="s">
        <v>4327</v>
      </c>
      <c r="C1944" s="14" t="str">
        <f t="shared" si="90"/>
        <v>Mr.</v>
      </c>
      <c r="D1944" s="7" t="str">
        <f t="shared" si="91"/>
        <v>Michael</v>
      </c>
      <c r="E1944" s="7" t="str">
        <f t="shared" si="92"/>
        <v>Loenser</v>
      </c>
    </row>
    <row r="1945" spans="1:5" ht="15.75" x14ac:dyDescent="0.25">
      <c r="A1945" s="1" t="s">
        <v>424</v>
      </c>
      <c r="B1945" s="1" t="s">
        <v>4328</v>
      </c>
      <c r="C1945" s="14" t="str">
        <f t="shared" si="90"/>
        <v>Mr.</v>
      </c>
      <c r="D1945" s="7" t="str">
        <f t="shared" si="91"/>
        <v>Miles</v>
      </c>
      <c r="E1945" s="7" t="str">
        <f t="shared" si="92"/>
        <v>Aitken</v>
      </c>
    </row>
    <row r="1946" spans="1:5" ht="15.75" x14ac:dyDescent="0.25">
      <c r="A1946" s="1" t="s">
        <v>423</v>
      </c>
      <c r="B1946" s="1" t="s">
        <v>4329</v>
      </c>
      <c r="C1946" s="14" t="str">
        <f t="shared" si="90"/>
        <v>Ms.</v>
      </c>
      <c r="D1946" s="7" t="str">
        <f t="shared" si="91"/>
        <v>Amanda</v>
      </c>
      <c r="E1946" s="7" t="str">
        <f t="shared" si="92"/>
        <v>Furrer</v>
      </c>
    </row>
    <row r="1947" spans="1:5" ht="15.75" x14ac:dyDescent="0.25">
      <c r="A1947" s="1" t="s">
        <v>422</v>
      </c>
      <c r="B1947" s="1" t="s">
        <v>4330</v>
      </c>
      <c r="C1947" s="14" t="str">
        <f t="shared" si="90"/>
        <v>Mr.</v>
      </c>
      <c r="D1947" s="7" t="str">
        <f t="shared" si="91"/>
        <v>Roger</v>
      </c>
      <c r="E1947" s="7" t="str">
        <f t="shared" si="92"/>
        <v>Konigs</v>
      </c>
    </row>
    <row r="1948" spans="1:5" ht="15.75" x14ac:dyDescent="0.25">
      <c r="A1948" s="1" t="s">
        <v>421</v>
      </c>
      <c r="B1948" s="1" t="s">
        <v>4331</v>
      </c>
      <c r="C1948" s="14" t="str">
        <f t="shared" si="90"/>
        <v>Mr.</v>
      </c>
      <c r="D1948" s="7" t="str">
        <f t="shared" si="91"/>
        <v>Brock J</v>
      </c>
      <c r="E1948" s="7" t="str">
        <f t="shared" si="92"/>
        <v>Tesdahl</v>
      </c>
    </row>
    <row r="1949" spans="1:5" ht="15.75" x14ac:dyDescent="0.25">
      <c r="A1949" s="1" t="s">
        <v>420</v>
      </c>
      <c r="B1949" s="1" t="s">
        <v>4332</v>
      </c>
      <c r="C1949" s="14" t="str">
        <f t="shared" si="90"/>
        <v>Mr.</v>
      </c>
      <c r="D1949" s="7" t="str">
        <f t="shared" si="91"/>
        <v>Stephen F.</v>
      </c>
      <c r="E1949" s="7" t="str">
        <f t="shared" si="92"/>
        <v>Engel</v>
      </c>
    </row>
    <row r="1950" spans="1:5" ht="15.75" x14ac:dyDescent="0.25">
      <c r="A1950" s="1" t="s">
        <v>419</v>
      </c>
      <c r="B1950" s="1" t="s">
        <v>4333</v>
      </c>
      <c r="C1950" s="14" t="str">
        <f t="shared" si="90"/>
        <v>Ms.</v>
      </c>
      <c r="D1950" s="7" t="str">
        <f t="shared" si="91"/>
        <v>Missy</v>
      </c>
      <c r="E1950" s="7" t="str">
        <f t="shared" si="92"/>
        <v>Kuck</v>
      </c>
    </row>
    <row r="1951" spans="1:5" ht="15.75" x14ac:dyDescent="0.25">
      <c r="A1951" s="1" t="s">
        <v>418</v>
      </c>
      <c r="B1951" s="1" t="s">
        <v>4334</v>
      </c>
      <c r="C1951" s="14" t="str">
        <f t="shared" si="90"/>
        <v>Mr.</v>
      </c>
      <c r="D1951" s="7" t="str">
        <f t="shared" si="91"/>
        <v>William</v>
      </c>
      <c r="E1951" s="7" t="str">
        <f t="shared" si="92"/>
        <v>Dillon</v>
      </c>
    </row>
    <row r="1952" spans="1:5" ht="15.75" x14ac:dyDescent="0.25">
      <c r="A1952" s="1" t="s">
        <v>417</v>
      </c>
      <c r="B1952" s="1" t="s">
        <v>4335</v>
      </c>
      <c r="C1952" s="14" t="str">
        <f t="shared" si="90"/>
        <v>Ms.</v>
      </c>
      <c r="D1952" s="7" t="str">
        <f t="shared" si="91"/>
        <v>Lauren M</v>
      </c>
      <c r="E1952" s="7" t="str">
        <f t="shared" si="92"/>
        <v>Neuschel</v>
      </c>
    </row>
    <row r="1953" spans="1:5" ht="15.75" x14ac:dyDescent="0.25">
      <c r="A1953" s="1" t="s">
        <v>416</v>
      </c>
      <c r="B1953" s="1" t="s">
        <v>4336</v>
      </c>
      <c r="C1953" s="14" t="str">
        <f t="shared" si="90"/>
        <v>Mr.</v>
      </c>
      <c r="D1953" s="7" t="str">
        <f t="shared" si="91"/>
        <v>Apolo U.</v>
      </c>
      <c r="E1953" s="7" t="str">
        <f t="shared" si="92"/>
        <v>Rosales Ramirez</v>
      </c>
    </row>
    <row r="1954" spans="1:5" ht="15.75" x14ac:dyDescent="0.25">
      <c r="A1954" s="1" t="s">
        <v>415</v>
      </c>
      <c r="B1954" s="1" t="s">
        <v>4337</v>
      </c>
      <c r="C1954" s="14" t="str">
        <f t="shared" si="90"/>
        <v>Mr.</v>
      </c>
      <c r="D1954" s="7" t="str">
        <f t="shared" si="91"/>
        <v>Alfons</v>
      </c>
      <c r="E1954" s="7" t="str">
        <f t="shared" si="92"/>
        <v>Marquez</v>
      </c>
    </row>
    <row r="1955" spans="1:5" ht="15.75" x14ac:dyDescent="0.25">
      <c r="A1955" s="1" t="s">
        <v>414</v>
      </c>
      <c r="B1955" s="1" t="s">
        <v>4338</v>
      </c>
      <c r="C1955" s="14" t="str">
        <f t="shared" si="90"/>
        <v>Ms.</v>
      </c>
      <c r="D1955" s="7" t="str">
        <f t="shared" si="91"/>
        <v>Amber</v>
      </c>
      <c r="E1955" s="7" t="str">
        <f t="shared" si="92"/>
        <v>Green</v>
      </c>
    </row>
    <row r="1956" spans="1:5" ht="15.75" x14ac:dyDescent="0.25">
      <c r="A1956" s="1" t="s">
        <v>413</v>
      </c>
      <c r="B1956" s="1" t="s">
        <v>4339</v>
      </c>
      <c r="C1956" s="14" t="str">
        <f t="shared" si="90"/>
        <v>Ms.</v>
      </c>
      <c r="D1956" s="7" t="str">
        <f t="shared" si="91"/>
        <v>Leah C.</v>
      </c>
      <c r="E1956" s="7" t="str">
        <f t="shared" si="92"/>
        <v>Schubel</v>
      </c>
    </row>
    <row r="1957" spans="1:5" ht="15.75" x14ac:dyDescent="0.25">
      <c r="A1957" s="1" t="s">
        <v>412</v>
      </c>
      <c r="B1957" s="1" t="s">
        <v>4340</v>
      </c>
      <c r="C1957" s="14" t="str">
        <f t="shared" si="90"/>
        <v>Ms.</v>
      </c>
      <c r="D1957" s="7" t="str">
        <f t="shared" si="91"/>
        <v>Lilia</v>
      </c>
      <c r="E1957" s="7" t="str">
        <f t="shared" si="92"/>
        <v>Jimenez</v>
      </c>
    </row>
    <row r="1958" spans="1:5" ht="15.75" x14ac:dyDescent="0.25">
      <c r="A1958" s="1" t="s">
        <v>411</v>
      </c>
      <c r="B1958" s="1" t="s">
        <v>4341</v>
      </c>
      <c r="C1958" s="14" t="str">
        <f t="shared" si="90"/>
        <v>Mr.</v>
      </c>
      <c r="D1958" s="7" t="str">
        <f t="shared" si="91"/>
        <v>Danny</v>
      </c>
      <c r="E1958" s="7" t="str">
        <f t="shared" si="92"/>
        <v>Zimny-Schmitt</v>
      </c>
    </row>
    <row r="1959" spans="1:5" ht="15.75" x14ac:dyDescent="0.25">
      <c r="A1959" s="1" t="s">
        <v>410</v>
      </c>
      <c r="B1959" s="1" t="s">
        <v>4342</v>
      </c>
      <c r="C1959" s="14" t="str">
        <f t="shared" si="90"/>
        <v>Ms.</v>
      </c>
      <c r="D1959" s="7" t="str">
        <f t="shared" si="91"/>
        <v>Lauren</v>
      </c>
      <c r="E1959" s="7" t="str">
        <f t="shared" si="92"/>
        <v>Hill</v>
      </c>
    </row>
    <row r="1960" spans="1:5" ht="15.75" x14ac:dyDescent="0.25">
      <c r="A1960" s="1" t="s">
        <v>409</v>
      </c>
      <c r="B1960" s="1" t="s">
        <v>4343</v>
      </c>
      <c r="C1960" s="14" t="str">
        <f t="shared" si="90"/>
        <v>Ms.</v>
      </c>
      <c r="D1960" s="7" t="str">
        <f t="shared" si="91"/>
        <v>Courtney</v>
      </c>
      <c r="E1960" s="7" t="str">
        <f t="shared" si="92"/>
        <v>Brohart</v>
      </c>
    </row>
    <row r="1961" spans="1:5" ht="15.75" x14ac:dyDescent="0.25">
      <c r="A1961" s="1" t="s">
        <v>408</v>
      </c>
      <c r="B1961" s="1" t="s">
        <v>4344</v>
      </c>
      <c r="C1961" s="14" t="str">
        <f t="shared" si="90"/>
        <v>Ms.</v>
      </c>
      <c r="D1961" s="7" t="str">
        <f t="shared" si="91"/>
        <v>Elizabeth</v>
      </c>
      <c r="E1961" s="7" t="str">
        <f t="shared" si="92"/>
        <v>Ryan</v>
      </c>
    </row>
    <row r="1962" spans="1:5" ht="15.75" x14ac:dyDescent="0.25">
      <c r="A1962" s="1" t="s">
        <v>407</v>
      </c>
      <c r="B1962" s="1" t="s">
        <v>4345</v>
      </c>
      <c r="C1962" s="14" t="str">
        <f t="shared" si="90"/>
        <v>Ms.</v>
      </c>
      <c r="D1962" s="7" t="str">
        <f t="shared" si="91"/>
        <v>Satomi</v>
      </c>
      <c r="E1962" s="7" t="str">
        <f t="shared" si="92"/>
        <v>Oka</v>
      </c>
    </row>
    <row r="1963" spans="1:5" ht="15.75" x14ac:dyDescent="0.25">
      <c r="A1963" s="1" t="s">
        <v>406</v>
      </c>
      <c r="B1963" s="1" t="s">
        <v>4346</v>
      </c>
      <c r="C1963" s="14" t="str">
        <f t="shared" si="90"/>
        <v>Mr.</v>
      </c>
      <c r="D1963" s="7" t="str">
        <f t="shared" si="91"/>
        <v>Matthew D</v>
      </c>
      <c r="E1963" s="7" t="str">
        <f t="shared" si="92"/>
        <v>Newman</v>
      </c>
    </row>
    <row r="1964" spans="1:5" ht="15.75" x14ac:dyDescent="0.25">
      <c r="A1964" s="1" t="s">
        <v>405</v>
      </c>
      <c r="B1964" s="1" t="s">
        <v>4347</v>
      </c>
      <c r="C1964" s="14" t="str">
        <f t="shared" si="90"/>
        <v>Mr.</v>
      </c>
      <c r="D1964" s="7" t="str">
        <f t="shared" si="91"/>
        <v>Peter T II</v>
      </c>
      <c r="E1964" s="7" t="str">
        <f t="shared" si="92"/>
        <v>Metzger</v>
      </c>
    </row>
    <row r="1965" spans="1:5" ht="15.75" x14ac:dyDescent="0.25">
      <c r="A1965" s="1" t="s">
        <v>404</v>
      </c>
      <c r="B1965" s="1" t="s">
        <v>4348</v>
      </c>
      <c r="C1965" s="14" t="str">
        <f t="shared" si="90"/>
        <v>Mr.</v>
      </c>
      <c r="D1965" s="7" t="str">
        <f t="shared" si="91"/>
        <v>Manuel</v>
      </c>
      <c r="E1965" s="7" t="str">
        <f t="shared" si="92"/>
        <v>Gonzalez</v>
      </c>
    </row>
    <row r="1966" spans="1:5" ht="15.75" x14ac:dyDescent="0.25">
      <c r="A1966" s="1" t="s">
        <v>403</v>
      </c>
      <c r="B1966" s="1" t="s">
        <v>4349</v>
      </c>
      <c r="C1966" s="14" t="str">
        <f t="shared" si="90"/>
        <v>Ms.</v>
      </c>
      <c r="D1966" s="7" t="str">
        <f t="shared" si="91"/>
        <v>Kindsey P.</v>
      </c>
      <c r="E1966" s="7" t="str">
        <f t="shared" si="92"/>
        <v>Vaughn</v>
      </c>
    </row>
    <row r="1967" spans="1:5" ht="15.75" x14ac:dyDescent="0.25">
      <c r="A1967" s="1" t="s">
        <v>402</v>
      </c>
      <c r="B1967" s="1" t="s">
        <v>4350</v>
      </c>
      <c r="C1967" s="14" t="str">
        <f t="shared" si="90"/>
        <v>Mr.</v>
      </c>
      <c r="D1967" s="7" t="str">
        <f t="shared" si="91"/>
        <v>Thomas G.</v>
      </c>
      <c r="E1967" s="7" t="str">
        <f t="shared" si="92"/>
        <v>Clifford</v>
      </c>
    </row>
    <row r="1968" spans="1:5" ht="15.75" x14ac:dyDescent="0.25">
      <c r="A1968" s="1" t="s">
        <v>401</v>
      </c>
      <c r="B1968" s="1" t="s">
        <v>4351</v>
      </c>
      <c r="C1968" s="14" t="str">
        <f t="shared" si="90"/>
        <v>Mr.</v>
      </c>
      <c r="D1968" s="7" t="str">
        <f t="shared" si="91"/>
        <v>Kyle S</v>
      </c>
      <c r="E1968" s="7" t="str">
        <f t="shared" si="92"/>
        <v>Petty</v>
      </c>
    </row>
    <row r="1969" spans="1:5" ht="15.75" x14ac:dyDescent="0.25">
      <c r="A1969" s="1" t="s">
        <v>400</v>
      </c>
      <c r="B1969" s="1" t="s">
        <v>4352</v>
      </c>
      <c r="C1969" s="14" t="str">
        <f t="shared" si="90"/>
        <v>Mr.</v>
      </c>
      <c r="D1969" s="7" t="str">
        <f t="shared" si="91"/>
        <v>Alexander J.</v>
      </c>
      <c r="E1969" s="7" t="str">
        <f t="shared" si="92"/>
        <v>Sanford</v>
      </c>
    </row>
    <row r="1970" spans="1:5" ht="15.75" x14ac:dyDescent="0.25">
      <c r="A1970" s="1" t="s">
        <v>399</v>
      </c>
      <c r="B1970" s="1" t="s">
        <v>4353</v>
      </c>
      <c r="C1970" s="14" t="str">
        <f t="shared" si="90"/>
        <v>Mr.</v>
      </c>
      <c r="D1970" s="7" t="str">
        <f t="shared" si="91"/>
        <v>Dustin L</v>
      </c>
      <c r="E1970" s="7" t="str">
        <f t="shared" si="92"/>
        <v>Sprague</v>
      </c>
    </row>
    <row r="1971" spans="1:5" ht="15.75" x14ac:dyDescent="0.25">
      <c r="A1971" s="1" t="s">
        <v>398</v>
      </c>
      <c r="B1971" s="1" t="s">
        <v>4354</v>
      </c>
      <c r="C1971" s="14" t="str">
        <f t="shared" si="90"/>
        <v>Mrs.</v>
      </c>
      <c r="D1971" s="7" t="str">
        <f t="shared" si="91"/>
        <v>Chloe</v>
      </c>
      <c r="E1971" s="7" t="str">
        <f t="shared" si="92"/>
        <v>Lasseron</v>
      </c>
    </row>
    <row r="1972" spans="1:5" ht="15.75" x14ac:dyDescent="0.25">
      <c r="A1972" s="1" t="s">
        <v>397</v>
      </c>
      <c r="B1972" s="1" t="s">
        <v>4355</v>
      </c>
      <c r="C1972" s="14" t="str">
        <f t="shared" si="90"/>
        <v>Ms.</v>
      </c>
      <c r="D1972" s="7" t="str">
        <f t="shared" si="91"/>
        <v>Cailtlin</v>
      </c>
      <c r="E1972" s="7" t="str">
        <f t="shared" si="92"/>
        <v>Bushong</v>
      </c>
    </row>
    <row r="1973" spans="1:5" ht="15.75" x14ac:dyDescent="0.25">
      <c r="A1973" s="1" t="s">
        <v>396</v>
      </c>
      <c r="B1973" s="1" t="s">
        <v>4356</v>
      </c>
      <c r="C1973" s="14" t="str">
        <f t="shared" si="90"/>
        <v>Mr.</v>
      </c>
      <c r="D1973" s="7" t="str">
        <f t="shared" si="91"/>
        <v>Joshua</v>
      </c>
      <c r="E1973" s="7" t="str">
        <f t="shared" si="92"/>
        <v>Dennison</v>
      </c>
    </row>
    <row r="1974" spans="1:5" ht="15.75" x14ac:dyDescent="0.25">
      <c r="A1974" s="1" t="s">
        <v>395</v>
      </c>
      <c r="B1974" s="1" t="s">
        <v>4357</v>
      </c>
      <c r="C1974" s="14" t="str">
        <f t="shared" si="90"/>
        <v>Mr.</v>
      </c>
      <c r="D1974" s="7" t="str">
        <f t="shared" si="91"/>
        <v>Chuy</v>
      </c>
      <c r="E1974" s="7" t="str">
        <f t="shared" si="92"/>
        <v>Lira</v>
      </c>
    </row>
    <row r="1975" spans="1:5" ht="15.75" x14ac:dyDescent="0.25">
      <c r="A1975" s="1" t="s">
        <v>394</v>
      </c>
      <c r="B1975" s="1" t="s">
        <v>4358</v>
      </c>
      <c r="C1975" s="14" t="str">
        <f t="shared" si="90"/>
        <v>Ms.</v>
      </c>
      <c r="D1975" s="7" t="str">
        <f t="shared" si="91"/>
        <v>Laurie B</v>
      </c>
      <c r="E1975" s="7" t="str">
        <f t="shared" si="92"/>
        <v>Nahigian</v>
      </c>
    </row>
    <row r="1976" spans="1:5" ht="15.75" x14ac:dyDescent="0.25">
      <c r="A1976" s="1" t="s">
        <v>393</v>
      </c>
      <c r="B1976" s="1" t="s">
        <v>4359</v>
      </c>
      <c r="C1976" s="14" t="str">
        <f t="shared" si="90"/>
        <v>Ms.</v>
      </c>
      <c r="D1976" s="7" t="str">
        <f t="shared" si="91"/>
        <v>Rachel B.</v>
      </c>
      <c r="E1976" s="7" t="str">
        <f t="shared" si="92"/>
        <v>Cackett</v>
      </c>
    </row>
    <row r="1977" spans="1:5" ht="15.75" x14ac:dyDescent="0.25">
      <c r="A1977" s="1" t="s">
        <v>392</v>
      </c>
      <c r="B1977" s="1" t="s">
        <v>4360</v>
      </c>
      <c r="C1977" s="14" t="str">
        <f t="shared" si="90"/>
        <v>Ms.</v>
      </c>
      <c r="D1977" s="7" t="str">
        <f t="shared" si="91"/>
        <v>Liza</v>
      </c>
      <c r="E1977" s="7" t="str">
        <f t="shared" si="92"/>
        <v>Hunter-Galvan</v>
      </c>
    </row>
    <row r="1978" spans="1:5" ht="15.75" x14ac:dyDescent="0.25">
      <c r="A1978" s="1" t="s">
        <v>391</v>
      </c>
      <c r="B1978" s="1" t="s">
        <v>4361</v>
      </c>
      <c r="C1978" s="14" t="str">
        <f t="shared" si="90"/>
        <v>Ms.</v>
      </c>
      <c r="D1978" s="7" t="str">
        <f t="shared" si="91"/>
        <v>Lindsey</v>
      </c>
      <c r="E1978" s="7" t="str">
        <f t="shared" si="92"/>
        <v>Pierret</v>
      </c>
    </row>
    <row r="1979" spans="1:5" ht="15.75" x14ac:dyDescent="0.25">
      <c r="A1979" s="1" t="s">
        <v>390</v>
      </c>
      <c r="B1979" s="1" t="s">
        <v>4362</v>
      </c>
      <c r="C1979" s="14" t="str">
        <f t="shared" si="90"/>
        <v>Ms.</v>
      </c>
      <c r="D1979" s="7" t="str">
        <f t="shared" si="91"/>
        <v>Lindsay E.</v>
      </c>
      <c r="E1979" s="7" t="str">
        <f t="shared" si="92"/>
        <v>White</v>
      </c>
    </row>
    <row r="1980" spans="1:5" ht="15.75" x14ac:dyDescent="0.25">
      <c r="A1980" s="1" t="s">
        <v>389</v>
      </c>
      <c r="B1980" s="1" t="s">
        <v>4363</v>
      </c>
      <c r="C1980" s="14" t="str">
        <f t="shared" si="90"/>
        <v>Ms.</v>
      </c>
      <c r="D1980" s="7" t="str">
        <f t="shared" si="91"/>
        <v>Kathleen M.</v>
      </c>
      <c r="E1980" s="7" t="str">
        <f t="shared" si="92"/>
        <v>O'Neil</v>
      </c>
    </row>
    <row r="1981" spans="1:5" ht="15.75" x14ac:dyDescent="0.25">
      <c r="A1981" s="1" t="s">
        <v>388</v>
      </c>
      <c r="B1981" s="1" t="s">
        <v>4364</v>
      </c>
      <c r="C1981" s="14" t="str">
        <f t="shared" si="90"/>
        <v>Ms.</v>
      </c>
      <c r="D1981" s="7" t="str">
        <f t="shared" si="91"/>
        <v>Aya</v>
      </c>
      <c r="E1981" s="7" t="str">
        <f t="shared" si="92"/>
        <v>Leitz</v>
      </c>
    </row>
    <row r="1982" spans="1:5" ht="15.75" x14ac:dyDescent="0.25">
      <c r="A1982" s="1" t="s">
        <v>387</v>
      </c>
      <c r="B1982" s="1" t="s">
        <v>4365</v>
      </c>
      <c r="C1982" s="14" t="str">
        <f t="shared" si="90"/>
        <v>Ms.</v>
      </c>
      <c r="D1982" s="7" t="str">
        <f t="shared" si="91"/>
        <v>Carolyn R</v>
      </c>
      <c r="E1982" s="7" t="str">
        <f t="shared" si="92"/>
        <v>Durfee</v>
      </c>
    </row>
    <row r="1983" spans="1:5" ht="15.75" x14ac:dyDescent="0.25">
      <c r="A1983" s="1" t="s">
        <v>386</v>
      </c>
      <c r="B1983" s="1" t="s">
        <v>4366</v>
      </c>
      <c r="C1983" s="14" t="str">
        <f t="shared" si="90"/>
        <v>Ms.</v>
      </c>
      <c r="D1983" s="7" t="str">
        <f t="shared" si="91"/>
        <v>Bethany</v>
      </c>
      <c r="E1983" s="7" t="str">
        <f t="shared" si="92"/>
        <v>Maylone</v>
      </c>
    </row>
    <row r="1984" spans="1:5" ht="15.75" x14ac:dyDescent="0.25">
      <c r="A1984" s="1" t="s">
        <v>385</v>
      </c>
      <c r="B1984" s="1" t="s">
        <v>4367</v>
      </c>
      <c r="C1984" s="14" t="str">
        <f t="shared" si="90"/>
        <v>Ms.</v>
      </c>
      <c r="D1984" s="7" t="str">
        <f t="shared" si="91"/>
        <v>Holly A</v>
      </c>
      <c r="E1984" s="7" t="str">
        <f t="shared" si="92"/>
        <v>Reiland</v>
      </c>
    </row>
    <row r="1985" spans="1:5" ht="15.75" x14ac:dyDescent="0.25">
      <c r="A1985" s="1" t="s">
        <v>384</v>
      </c>
      <c r="B1985" s="1" t="s">
        <v>4368</v>
      </c>
      <c r="C1985" s="14" t="str">
        <f t="shared" si="90"/>
        <v>Mr.</v>
      </c>
      <c r="D1985" s="7" t="str">
        <f t="shared" si="91"/>
        <v>Ping</v>
      </c>
      <c r="E1985" s="7" t="str">
        <f t="shared" si="92"/>
        <v>Hu</v>
      </c>
    </row>
    <row r="1986" spans="1:5" ht="15.75" x14ac:dyDescent="0.25">
      <c r="A1986" s="1" t="s">
        <v>383</v>
      </c>
      <c r="B1986" s="1" t="s">
        <v>4369</v>
      </c>
      <c r="C1986" s="14" t="str">
        <f t="shared" si="90"/>
        <v>Mr.</v>
      </c>
      <c r="D1986" s="7" t="str">
        <f t="shared" si="91"/>
        <v>Tim</v>
      </c>
      <c r="E1986" s="7" t="str">
        <f t="shared" si="92"/>
        <v>Lessek</v>
      </c>
    </row>
    <row r="1987" spans="1:5" ht="15.75" x14ac:dyDescent="0.25">
      <c r="A1987" s="1" t="s">
        <v>382</v>
      </c>
      <c r="B1987" s="1" t="s">
        <v>4370</v>
      </c>
      <c r="C1987" s="14" t="str">
        <f t="shared" ref="C1987:C2050" si="93">LEFT(TRIM(MID(B1987, FIND(",", B1987)+1, 100)), FIND(" ", TRIM(MID(B1987, FIND(",", B1987)+1, 100)))-1)</f>
        <v>Mr.</v>
      </c>
      <c r="D1987" s="7" t="str">
        <f t="shared" ref="D1987:D2050" si="94">TRIM(RIGHT(TRIM(MID(B1987, FIND(",", B1987)+1, 99)),
     LEN(TRIM(MID(B1987, FIND(",", B1987)+1, 99))) -
     FIND(" ", TRIM(MID(B1987, FIND(",", B1987)+1, 99)))))</f>
        <v>John</v>
      </c>
      <c r="E1987" s="7" t="str">
        <f t="shared" ref="E1987:E2050" si="95">LEFT(TRIM(B1987), FIND(", ", TRIM(B1987) &amp; " ") - 1)</f>
        <v>Colavincenzo</v>
      </c>
    </row>
    <row r="1988" spans="1:5" ht="15.75" x14ac:dyDescent="0.25">
      <c r="A1988" s="1" t="s">
        <v>381</v>
      </c>
      <c r="B1988" s="1" t="s">
        <v>4371</v>
      </c>
      <c r="C1988" s="14" t="str">
        <f t="shared" si="93"/>
        <v>Mrs.</v>
      </c>
      <c r="D1988" s="7" t="str">
        <f t="shared" si="94"/>
        <v>Cynthia</v>
      </c>
      <c r="E1988" s="7" t="str">
        <f t="shared" si="95"/>
        <v>Mendez-Karr</v>
      </c>
    </row>
    <row r="1989" spans="1:5" ht="15.75" x14ac:dyDescent="0.25">
      <c r="A1989" s="1" t="s">
        <v>380</v>
      </c>
      <c r="B1989" s="1" t="s">
        <v>4372</v>
      </c>
      <c r="C1989" s="14" t="str">
        <f t="shared" si="93"/>
        <v>Mr.</v>
      </c>
      <c r="D1989" s="7" t="str">
        <f t="shared" si="94"/>
        <v>Emmett</v>
      </c>
      <c r="E1989" s="7" t="str">
        <f t="shared" si="95"/>
        <v>Saulnier</v>
      </c>
    </row>
    <row r="1990" spans="1:5" ht="15.75" x14ac:dyDescent="0.25">
      <c r="A1990" s="1" t="s">
        <v>379</v>
      </c>
      <c r="B1990" s="1" t="s">
        <v>4373</v>
      </c>
      <c r="C1990" s="14" t="str">
        <f t="shared" si="93"/>
        <v>Ms.</v>
      </c>
      <c r="D1990" s="7" t="str">
        <f t="shared" si="94"/>
        <v>Kate</v>
      </c>
      <c r="E1990" s="7" t="str">
        <f t="shared" si="95"/>
        <v>Schoonover</v>
      </c>
    </row>
    <row r="1991" spans="1:5" ht="15.75" x14ac:dyDescent="0.25">
      <c r="A1991" s="1" t="s">
        <v>378</v>
      </c>
      <c r="B1991" s="1" t="s">
        <v>4374</v>
      </c>
      <c r="C1991" s="14" t="str">
        <f t="shared" si="93"/>
        <v>Mr.</v>
      </c>
      <c r="D1991" s="7" t="str">
        <f t="shared" si="94"/>
        <v>Christopher L.</v>
      </c>
      <c r="E1991" s="7" t="str">
        <f t="shared" si="95"/>
        <v>Hass</v>
      </c>
    </row>
    <row r="1992" spans="1:5" ht="15.75" x14ac:dyDescent="0.25">
      <c r="A1992" s="1" t="s">
        <v>377</v>
      </c>
      <c r="B1992" s="1" t="s">
        <v>4375</v>
      </c>
      <c r="C1992" s="14" t="str">
        <f t="shared" si="93"/>
        <v>Mr.</v>
      </c>
      <c r="D1992" s="7" t="str">
        <f t="shared" si="94"/>
        <v>Christopher P.</v>
      </c>
      <c r="E1992" s="7" t="str">
        <f t="shared" si="95"/>
        <v>Cadotte</v>
      </c>
    </row>
    <row r="1993" spans="1:5" ht="15.75" x14ac:dyDescent="0.25">
      <c r="A1993" s="1" t="s">
        <v>376</v>
      </c>
      <c r="B1993" s="1" t="s">
        <v>4376</v>
      </c>
      <c r="C1993" s="14" t="str">
        <f t="shared" si="93"/>
        <v>Mr.</v>
      </c>
      <c r="D1993" s="7" t="str">
        <f t="shared" si="94"/>
        <v>Christopher W</v>
      </c>
      <c r="E1993" s="7" t="str">
        <f t="shared" si="95"/>
        <v>Cacciapaglia</v>
      </c>
    </row>
    <row r="1994" spans="1:5" ht="15.75" x14ac:dyDescent="0.25">
      <c r="A1994" s="1" t="s">
        <v>375</v>
      </c>
      <c r="B1994" s="1" t="s">
        <v>4377</v>
      </c>
      <c r="C1994" s="14" t="str">
        <f t="shared" si="93"/>
        <v>Mr.</v>
      </c>
      <c r="D1994" s="7" t="str">
        <f t="shared" si="94"/>
        <v>Norman H.</v>
      </c>
      <c r="E1994" s="7" t="str">
        <f t="shared" si="95"/>
        <v>Mininger</v>
      </c>
    </row>
    <row r="1995" spans="1:5" ht="15.75" x14ac:dyDescent="0.25">
      <c r="A1995" s="1" t="s">
        <v>374</v>
      </c>
      <c r="B1995" s="1" t="s">
        <v>4378</v>
      </c>
      <c r="C1995" s="14" t="str">
        <f t="shared" si="93"/>
        <v>Ms.</v>
      </c>
      <c r="D1995" s="7" t="str">
        <f t="shared" si="94"/>
        <v>Susan</v>
      </c>
      <c r="E1995" s="7" t="str">
        <f t="shared" si="95"/>
        <v>Mayo</v>
      </c>
    </row>
    <row r="1996" spans="1:5" ht="15.75" x14ac:dyDescent="0.25">
      <c r="A1996" s="1" t="s">
        <v>373</v>
      </c>
      <c r="B1996" s="1" t="s">
        <v>4379</v>
      </c>
      <c r="C1996" s="14" t="str">
        <f t="shared" si="93"/>
        <v>Ms.</v>
      </c>
      <c r="D1996" s="7" t="str">
        <f t="shared" si="94"/>
        <v>Tatyana K</v>
      </c>
      <c r="E1996" s="7" t="str">
        <f t="shared" si="95"/>
        <v>Zicko</v>
      </c>
    </row>
    <row r="1997" spans="1:5" ht="15.75" x14ac:dyDescent="0.25">
      <c r="A1997" s="1" t="s">
        <v>372</v>
      </c>
      <c r="B1997" s="1" t="s">
        <v>4380</v>
      </c>
      <c r="C1997" s="14" t="str">
        <f t="shared" si="93"/>
        <v>Ms.</v>
      </c>
      <c r="D1997" s="7" t="str">
        <f t="shared" si="94"/>
        <v>Chrissy</v>
      </c>
      <c r="E1997" s="7" t="str">
        <f t="shared" si="95"/>
        <v>Graham</v>
      </c>
    </row>
    <row r="1998" spans="1:5" ht="15.75" x14ac:dyDescent="0.25">
      <c r="A1998" s="1" t="s">
        <v>371</v>
      </c>
      <c r="B1998" s="1" t="s">
        <v>4381</v>
      </c>
      <c r="C1998" s="14" t="str">
        <f t="shared" si="93"/>
        <v>Ms.</v>
      </c>
      <c r="D1998" s="7" t="str">
        <f t="shared" si="94"/>
        <v>Carrie</v>
      </c>
      <c r="E1998" s="7" t="str">
        <f t="shared" si="95"/>
        <v>Boland</v>
      </c>
    </row>
    <row r="1999" spans="1:5" ht="15.75" x14ac:dyDescent="0.25">
      <c r="A1999" s="1" t="s">
        <v>370</v>
      </c>
      <c r="B1999" s="1" t="s">
        <v>4382</v>
      </c>
      <c r="C1999" s="14" t="str">
        <f t="shared" si="93"/>
        <v>Ms.</v>
      </c>
      <c r="D1999" s="7" t="str">
        <f t="shared" si="94"/>
        <v>Halle</v>
      </c>
      <c r="E1999" s="7" t="str">
        <f t="shared" si="95"/>
        <v>Cupp</v>
      </c>
    </row>
    <row r="2000" spans="1:5" ht="15.75" x14ac:dyDescent="0.25">
      <c r="A2000" s="1" t="s">
        <v>369</v>
      </c>
      <c r="B2000" s="1" t="s">
        <v>4383</v>
      </c>
      <c r="C2000" s="14" t="str">
        <f t="shared" si="93"/>
        <v>Ms.</v>
      </c>
      <c r="D2000" s="7" t="str">
        <f t="shared" si="94"/>
        <v>Carolyn</v>
      </c>
      <c r="E2000" s="7" t="str">
        <f t="shared" si="95"/>
        <v>Shaw</v>
      </c>
    </row>
    <row r="2001" spans="1:5" ht="15.75" x14ac:dyDescent="0.25">
      <c r="A2001" s="1" t="s">
        <v>368</v>
      </c>
      <c r="B2001" s="1" t="s">
        <v>4384</v>
      </c>
      <c r="C2001" s="14" t="str">
        <f t="shared" si="93"/>
        <v>Ms.</v>
      </c>
      <c r="D2001" s="7" t="str">
        <f t="shared" si="94"/>
        <v>Tara D.</v>
      </c>
      <c r="E2001" s="7" t="str">
        <f t="shared" si="95"/>
        <v>Klassen</v>
      </c>
    </row>
    <row r="2002" spans="1:5" ht="15.75" x14ac:dyDescent="0.25">
      <c r="A2002" s="1" t="s">
        <v>367</v>
      </c>
      <c r="B2002" s="1" t="s">
        <v>4385</v>
      </c>
      <c r="C2002" s="14" t="str">
        <f t="shared" si="93"/>
        <v>Mr.</v>
      </c>
      <c r="D2002" s="7" t="str">
        <f t="shared" si="94"/>
        <v>Rasim M</v>
      </c>
      <c r="E2002" s="7" t="str">
        <f t="shared" si="95"/>
        <v>Musal</v>
      </c>
    </row>
    <row r="2003" spans="1:5" ht="15.75" x14ac:dyDescent="0.25">
      <c r="A2003" s="1" t="s">
        <v>366</v>
      </c>
      <c r="B2003" s="1" t="s">
        <v>4386</v>
      </c>
      <c r="C2003" s="14" t="str">
        <f t="shared" si="93"/>
        <v>Ms.</v>
      </c>
      <c r="D2003" s="7" t="str">
        <f t="shared" si="94"/>
        <v>Dina</v>
      </c>
      <c r="E2003" s="7" t="str">
        <f t="shared" si="95"/>
        <v>Kitayama</v>
      </c>
    </row>
    <row r="2004" spans="1:5" ht="15.75" x14ac:dyDescent="0.25">
      <c r="A2004" s="1" t="s">
        <v>365</v>
      </c>
      <c r="B2004" s="1" t="s">
        <v>4387</v>
      </c>
      <c r="C2004" s="14" t="str">
        <f t="shared" si="93"/>
        <v>Ms.</v>
      </c>
      <c r="D2004" s="7" t="str">
        <f t="shared" si="94"/>
        <v>Lisa</v>
      </c>
      <c r="E2004" s="7" t="str">
        <f t="shared" si="95"/>
        <v>Altman</v>
      </c>
    </row>
    <row r="2005" spans="1:5" ht="15.75" x14ac:dyDescent="0.25">
      <c r="A2005" s="1" t="s">
        <v>364</v>
      </c>
      <c r="B2005" s="1" t="s">
        <v>4388</v>
      </c>
      <c r="C2005" s="14" t="str">
        <f t="shared" si="93"/>
        <v>Ms.</v>
      </c>
      <c r="D2005" s="7" t="str">
        <f t="shared" si="94"/>
        <v>Caitrin</v>
      </c>
      <c r="E2005" s="7" t="str">
        <f t="shared" si="95"/>
        <v>Demchko</v>
      </c>
    </row>
    <row r="2006" spans="1:5" ht="15.75" x14ac:dyDescent="0.25">
      <c r="A2006" s="1" t="s">
        <v>363</v>
      </c>
      <c r="B2006" s="1" t="s">
        <v>4389</v>
      </c>
      <c r="C2006" s="14" t="str">
        <f t="shared" si="93"/>
        <v>Ms.</v>
      </c>
      <c r="D2006" s="7" t="str">
        <f t="shared" si="94"/>
        <v>Adriana S</v>
      </c>
      <c r="E2006" s="7" t="str">
        <f t="shared" si="95"/>
        <v>Wild</v>
      </c>
    </row>
    <row r="2007" spans="1:5" ht="15.75" x14ac:dyDescent="0.25">
      <c r="A2007" s="1" t="s">
        <v>362</v>
      </c>
      <c r="B2007" s="1" t="s">
        <v>4390</v>
      </c>
      <c r="C2007" s="14" t="str">
        <f t="shared" si="93"/>
        <v>Ms.</v>
      </c>
      <c r="D2007" s="7" t="str">
        <f t="shared" si="94"/>
        <v>Megan</v>
      </c>
      <c r="E2007" s="7" t="str">
        <f t="shared" si="95"/>
        <v>Betts</v>
      </c>
    </row>
    <row r="2008" spans="1:5" ht="15.75" x14ac:dyDescent="0.25">
      <c r="A2008" s="1" t="s">
        <v>361</v>
      </c>
      <c r="B2008" s="1" t="s">
        <v>4391</v>
      </c>
      <c r="C2008" s="14" t="str">
        <f t="shared" si="93"/>
        <v>Mrs.</v>
      </c>
      <c r="D2008" s="7" t="str">
        <f t="shared" si="94"/>
        <v>Kristen M</v>
      </c>
      <c r="E2008" s="7" t="str">
        <f t="shared" si="95"/>
        <v>Martin</v>
      </c>
    </row>
    <row r="2009" spans="1:5" ht="15.75" x14ac:dyDescent="0.25">
      <c r="A2009" s="1" t="s">
        <v>360</v>
      </c>
      <c r="B2009" s="1" t="s">
        <v>4392</v>
      </c>
      <c r="C2009" s="14" t="str">
        <f t="shared" si="93"/>
        <v>Ms.</v>
      </c>
      <c r="D2009" s="7" t="str">
        <f t="shared" si="94"/>
        <v>Alix</v>
      </c>
      <c r="E2009" s="7" t="str">
        <f t="shared" si="95"/>
        <v>Vandeventer</v>
      </c>
    </row>
    <row r="2010" spans="1:5" ht="15.75" x14ac:dyDescent="0.25">
      <c r="A2010" s="1" t="s">
        <v>359</v>
      </c>
      <c r="B2010" s="1" t="s">
        <v>4393</v>
      </c>
      <c r="C2010" s="14" t="str">
        <f t="shared" si="93"/>
        <v>Mr.</v>
      </c>
      <c r="D2010" s="7" t="str">
        <f t="shared" si="94"/>
        <v>Kakushin</v>
      </c>
      <c r="E2010" s="7" t="str">
        <f t="shared" si="95"/>
        <v>Hirano</v>
      </c>
    </row>
    <row r="2011" spans="1:5" ht="15.75" x14ac:dyDescent="0.25">
      <c r="A2011" s="1" t="s">
        <v>358</v>
      </c>
      <c r="B2011" s="1" t="s">
        <v>4394</v>
      </c>
      <c r="C2011" s="14" t="str">
        <f t="shared" si="93"/>
        <v>Mr.</v>
      </c>
      <c r="D2011" s="7" t="str">
        <f t="shared" si="94"/>
        <v>Michael J</v>
      </c>
      <c r="E2011" s="7" t="str">
        <f t="shared" si="95"/>
        <v>Davi</v>
      </c>
    </row>
    <row r="2012" spans="1:5" ht="15.75" x14ac:dyDescent="0.25">
      <c r="A2012" s="1" t="s">
        <v>357</v>
      </c>
      <c r="B2012" s="1" t="s">
        <v>4395</v>
      </c>
      <c r="C2012" s="14" t="str">
        <f t="shared" si="93"/>
        <v>Mr.</v>
      </c>
      <c r="D2012" s="7" t="str">
        <f t="shared" si="94"/>
        <v>Bradley</v>
      </c>
      <c r="E2012" s="7" t="str">
        <f t="shared" si="95"/>
        <v>Sloan</v>
      </c>
    </row>
    <row r="2013" spans="1:5" ht="15.75" x14ac:dyDescent="0.25">
      <c r="A2013" s="1" t="s">
        <v>355</v>
      </c>
      <c r="B2013" s="1" t="s">
        <v>4396</v>
      </c>
      <c r="C2013" s="14" t="str">
        <f t="shared" si="93"/>
        <v>Mr.</v>
      </c>
      <c r="D2013" s="7" t="str">
        <f t="shared" si="94"/>
        <v>Matt</v>
      </c>
      <c r="E2013" s="7" t="str">
        <f t="shared" si="95"/>
        <v>Homich</v>
      </c>
    </row>
    <row r="2014" spans="1:5" ht="15.75" x14ac:dyDescent="0.25">
      <c r="A2014" s="1" t="s">
        <v>354</v>
      </c>
      <c r="B2014" s="1" t="s">
        <v>4397</v>
      </c>
      <c r="C2014" s="14" t="str">
        <f t="shared" si="93"/>
        <v>Ms.</v>
      </c>
      <c r="D2014" s="7" t="str">
        <f t="shared" si="94"/>
        <v>Amanda C.</v>
      </c>
      <c r="E2014" s="7" t="str">
        <f t="shared" si="95"/>
        <v>Bell</v>
      </c>
    </row>
    <row r="2015" spans="1:5" ht="15.75" x14ac:dyDescent="0.25">
      <c r="A2015" s="1" t="s">
        <v>353</v>
      </c>
      <c r="B2015" s="1" t="s">
        <v>4398</v>
      </c>
      <c r="C2015" s="14" t="str">
        <f t="shared" si="93"/>
        <v>Mr.</v>
      </c>
      <c r="D2015" s="7" t="str">
        <f t="shared" si="94"/>
        <v>Valur</v>
      </c>
      <c r="E2015" s="7" t="str">
        <f t="shared" si="95"/>
        <v>Kristjansson</v>
      </c>
    </row>
    <row r="2016" spans="1:5" ht="15.75" x14ac:dyDescent="0.25">
      <c r="A2016" s="1" t="s">
        <v>352</v>
      </c>
      <c r="B2016" s="1" t="s">
        <v>4399</v>
      </c>
      <c r="C2016" s="14" t="str">
        <f t="shared" si="93"/>
        <v>Ms.</v>
      </c>
      <c r="D2016" s="7" t="str">
        <f t="shared" si="94"/>
        <v>Erica J</v>
      </c>
      <c r="E2016" s="7" t="str">
        <f t="shared" si="95"/>
        <v>Pitman</v>
      </c>
    </row>
    <row r="2017" spans="1:5" ht="15.75" x14ac:dyDescent="0.25">
      <c r="A2017" s="1" t="s">
        <v>351</v>
      </c>
      <c r="B2017" s="1" t="s">
        <v>4400</v>
      </c>
      <c r="C2017" s="14" t="str">
        <f t="shared" si="93"/>
        <v>Mr.</v>
      </c>
      <c r="D2017" s="7" t="str">
        <f t="shared" si="94"/>
        <v>Stephen F.</v>
      </c>
      <c r="E2017" s="7" t="str">
        <f t="shared" si="95"/>
        <v>Curley</v>
      </c>
    </row>
    <row r="2018" spans="1:5" ht="15.75" x14ac:dyDescent="0.25">
      <c r="A2018" s="1" t="s">
        <v>350</v>
      </c>
      <c r="B2018" s="1" t="s">
        <v>4401</v>
      </c>
      <c r="C2018" s="14" t="str">
        <f t="shared" si="93"/>
        <v>Ms.</v>
      </c>
      <c r="D2018" s="7" t="str">
        <f t="shared" si="94"/>
        <v>Lissa</v>
      </c>
      <c r="E2018" s="7" t="str">
        <f t="shared" si="95"/>
        <v>Zimmer</v>
      </c>
    </row>
    <row r="2019" spans="1:5" ht="15.75" x14ac:dyDescent="0.25">
      <c r="A2019" s="1" t="s">
        <v>349</v>
      </c>
      <c r="B2019" s="1" t="s">
        <v>4402</v>
      </c>
      <c r="C2019" s="14" t="str">
        <f t="shared" si="93"/>
        <v>Ms.</v>
      </c>
      <c r="D2019" s="7" t="str">
        <f t="shared" si="94"/>
        <v>Megan</v>
      </c>
      <c r="E2019" s="7" t="str">
        <f t="shared" si="95"/>
        <v>Granski</v>
      </c>
    </row>
    <row r="2020" spans="1:5" ht="15.75" x14ac:dyDescent="0.25">
      <c r="A2020" s="1" t="s">
        <v>348</v>
      </c>
      <c r="B2020" s="1" t="s">
        <v>4403</v>
      </c>
      <c r="C2020" s="14" t="str">
        <f t="shared" si="93"/>
        <v>Ms.</v>
      </c>
      <c r="D2020" s="7" t="str">
        <f t="shared" si="94"/>
        <v>Alyson</v>
      </c>
      <c r="E2020" s="7" t="str">
        <f t="shared" si="95"/>
        <v>Dunn</v>
      </c>
    </row>
    <row r="2021" spans="1:5" ht="15.75" x14ac:dyDescent="0.25">
      <c r="A2021" s="1" t="s">
        <v>347</v>
      </c>
      <c r="B2021" s="1" t="s">
        <v>4404</v>
      </c>
      <c r="C2021" s="14" t="str">
        <f t="shared" si="93"/>
        <v>Mr.</v>
      </c>
      <c r="D2021" s="7" t="str">
        <f t="shared" si="94"/>
        <v>Chance B</v>
      </c>
      <c r="E2021" s="7" t="str">
        <f t="shared" si="95"/>
        <v>Regina</v>
      </c>
    </row>
    <row r="2022" spans="1:5" ht="15.75" x14ac:dyDescent="0.25">
      <c r="A2022" s="1" t="s">
        <v>346</v>
      </c>
      <c r="B2022" s="1" t="s">
        <v>4405</v>
      </c>
      <c r="C2022" s="14" t="str">
        <f t="shared" si="93"/>
        <v>Mr.</v>
      </c>
      <c r="D2022" s="7" t="str">
        <f t="shared" si="94"/>
        <v>Sean P</v>
      </c>
      <c r="E2022" s="7" t="str">
        <f t="shared" si="95"/>
        <v>O'Connor</v>
      </c>
    </row>
    <row r="2023" spans="1:5" ht="15.75" x14ac:dyDescent="0.25">
      <c r="A2023" s="1" t="s">
        <v>345</v>
      </c>
      <c r="B2023" s="1" t="s">
        <v>4406</v>
      </c>
      <c r="C2023" s="14" t="str">
        <f t="shared" si="93"/>
        <v>Ms.</v>
      </c>
      <c r="D2023" s="7" t="str">
        <f t="shared" si="94"/>
        <v>Therese</v>
      </c>
      <c r="E2023" s="7" t="str">
        <f t="shared" si="95"/>
        <v>Howe</v>
      </c>
    </row>
    <row r="2024" spans="1:5" ht="15.75" x14ac:dyDescent="0.25">
      <c r="A2024" s="1" t="s">
        <v>344</v>
      </c>
      <c r="B2024" s="1" t="s">
        <v>4407</v>
      </c>
      <c r="C2024" s="14" t="str">
        <f t="shared" si="93"/>
        <v>Mr.</v>
      </c>
      <c r="D2024" s="7" t="str">
        <f t="shared" si="94"/>
        <v>Beau</v>
      </c>
      <c r="E2024" s="7" t="str">
        <f t="shared" si="95"/>
        <v>Atwater</v>
      </c>
    </row>
    <row r="2025" spans="1:5" ht="15.75" x14ac:dyDescent="0.25">
      <c r="A2025" s="1" t="s">
        <v>343</v>
      </c>
      <c r="B2025" s="1" t="s">
        <v>4408</v>
      </c>
      <c r="C2025" s="14" t="str">
        <f t="shared" si="93"/>
        <v>Ms.</v>
      </c>
      <c r="D2025" s="7" t="str">
        <f t="shared" si="94"/>
        <v>Kelsey M</v>
      </c>
      <c r="E2025" s="7" t="str">
        <f t="shared" si="95"/>
        <v>Gurganus</v>
      </c>
    </row>
    <row r="2026" spans="1:5" ht="15.75" x14ac:dyDescent="0.25">
      <c r="A2026" s="1" t="s">
        <v>342</v>
      </c>
      <c r="B2026" s="1" t="s">
        <v>4409</v>
      </c>
      <c r="C2026" s="14" t="str">
        <f t="shared" si="93"/>
        <v>Ms.</v>
      </c>
      <c r="D2026" s="7" t="str">
        <f t="shared" si="94"/>
        <v>Gretchen</v>
      </c>
      <c r="E2026" s="7" t="str">
        <f t="shared" si="95"/>
        <v>Holden</v>
      </c>
    </row>
    <row r="2027" spans="1:5" ht="15.75" x14ac:dyDescent="0.25">
      <c r="A2027" s="1" t="s">
        <v>341</v>
      </c>
      <c r="B2027" s="1" t="s">
        <v>4410</v>
      </c>
      <c r="C2027" s="14" t="str">
        <f t="shared" si="93"/>
        <v>Mr.</v>
      </c>
      <c r="D2027" s="7" t="str">
        <f t="shared" si="94"/>
        <v>Nicholas E.</v>
      </c>
      <c r="E2027" s="7" t="str">
        <f t="shared" si="95"/>
        <v>Parton</v>
      </c>
    </row>
    <row r="2028" spans="1:5" ht="15.75" x14ac:dyDescent="0.25">
      <c r="A2028" s="1" t="s">
        <v>340</v>
      </c>
      <c r="B2028" s="1" t="s">
        <v>4411</v>
      </c>
      <c r="C2028" s="14" t="str">
        <f t="shared" si="93"/>
        <v>Ms.</v>
      </c>
      <c r="D2028" s="7" t="str">
        <f t="shared" si="94"/>
        <v>Deborah</v>
      </c>
      <c r="E2028" s="7" t="str">
        <f t="shared" si="95"/>
        <v>Downs</v>
      </c>
    </row>
    <row r="2029" spans="1:5" ht="15.75" x14ac:dyDescent="0.25">
      <c r="A2029" s="1" t="s">
        <v>339</v>
      </c>
      <c r="B2029" s="1" t="s">
        <v>4412</v>
      </c>
      <c r="C2029" s="14" t="str">
        <f t="shared" si="93"/>
        <v>Mr.</v>
      </c>
      <c r="D2029" s="7" t="str">
        <f t="shared" si="94"/>
        <v>Chuck W. Jr.</v>
      </c>
      <c r="E2029" s="7" t="str">
        <f t="shared" si="95"/>
        <v>Dent</v>
      </c>
    </row>
    <row r="2030" spans="1:5" ht="15.75" x14ac:dyDescent="0.25">
      <c r="A2030" s="1" t="s">
        <v>338</v>
      </c>
      <c r="B2030" s="1" t="s">
        <v>4413</v>
      </c>
      <c r="C2030" s="14" t="str">
        <f t="shared" si="93"/>
        <v>Mr.</v>
      </c>
      <c r="D2030" s="7" t="str">
        <f t="shared" si="94"/>
        <v>Daniel</v>
      </c>
      <c r="E2030" s="7" t="str">
        <f t="shared" si="95"/>
        <v>Ranti</v>
      </c>
    </row>
    <row r="2031" spans="1:5" ht="15.75" x14ac:dyDescent="0.25">
      <c r="A2031" s="1" t="s">
        <v>337</v>
      </c>
      <c r="B2031" s="1" t="s">
        <v>4414</v>
      </c>
      <c r="C2031" s="14" t="str">
        <f t="shared" si="93"/>
        <v>Ms.</v>
      </c>
      <c r="D2031" s="7" t="str">
        <f t="shared" si="94"/>
        <v>Amany</v>
      </c>
      <c r="E2031" s="7" t="str">
        <f t="shared" si="95"/>
        <v>Ishaq</v>
      </c>
    </row>
    <row r="2032" spans="1:5" ht="15.75" x14ac:dyDescent="0.25">
      <c r="A2032" s="1" t="s">
        <v>336</v>
      </c>
      <c r="B2032" s="1" t="s">
        <v>4415</v>
      </c>
      <c r="C2032" s="14" t="str">
        <f t="shared" si="93"/>
        <v>Ms.</v>
      </c>
      <c r="D2032" s="7" t="str">
        <f t="shared" si="94"/>
        <v>Kipling</v>
      </c>
      <c r="E2032" s="7" t="str">
        <f t="shared" si="95"/>
        <v>Wiles</v>
      </c>
    </row>
    <row r="2033" spans="1:5" ht="15.75" x14ac:dyDescent="0.25">
      <c r="A2033" s="1" t="s">
        <v>335</v>
      </c>
      <c r="B2033" s="1" t="s">
        <v>4416</v>
      </c>
      <c r="C2033" s="14" t="str">
        <f t="shared" si="93"/>
        <v>Mr.</v>
      </c>
      <c r="D2033" s="7" t="str">
        <f t="shared" si="94"/>
        <v>Duncan</v>
      </c>
      <c r="E2033" s="7" t="str">
        <f t="shared" si="95"/>
        <v>Roberts</v>
      </c>
    </row>
    <row r="2034" spans="1:5" ht="15.75" x14ac:dyDescent="0.25">
      <c r="A2034" s="1" t="s">
        <v>334</v>
      </c>
      <c r="B2034" s="1" t="s">
        <v>4417</v>
      </c>
      <c r="C2034" s="14" t="str">
        <f t="shared" si="93"/>
        <v>Mr.</v>
      </c>
      <c r="D2034" s="7" t="str">
        <f t="shared" si="94"/>
        <v>Louis C.</v>
      </c>
      <c r="E2034" s="7" t="str">
        <f t="shared" si="95"/>
        <v>Serafini</v>
      </c>
    </row>
    <row r="2035" spans="1:5" ht="15.75" x14ac:dyDescent="0.25">
      <c r="A2035" s="1" t="s">
        <v>333</v>
      </c>
      <c r="B2035" s="1" t="s">
        <v>4418</v>
      </c>
      <c r="C2035" s="14" t="str">
        <f t="shared" si="93"/>
        <v>Mr.</v>
      </c>
      <c r="D2035" s="7" t="str">
        <f t="shared" si="94"/>
        <v>Daniel J</v>
      </c>
      <c r="E2035" s="7" t="str">
        <f t="shared" si="95"/>
        <v>Button</v>
      </c>
    </row>
    <row r="2036" spans="1:5" ht="15.75" x14ac:dyDescent="0.25">
      <c r="A2036" s="1" t="s">
        <v>332</v>
      </c>
      <c r="B2036" s="1" t="s">
        <v>4419</v>
      </c>
      <c r="C2036" s="14" t="str">
        <f t="shared" si="93"/>
        <v>Ms.</v>
      </c>
      <c r="D2036" s="7" t="str">
        <f t="shared" si="94"/>
        <v>Ildiko M.</v>
      </c>
      <c r="E2036" s="7" t="str">
        <f t="shared" si="95"/>
        <v>Gaal</v>
      </c>
    </row>
    <row r="2037" spans="1:5" ht="15.75" x14ac:dyDescent="0.25">
      <c r="A2037" s="1" t="s">
        <v>331</v>
      </c>
      <c r="B2037" s="1" t="s">
        <v>4420</v>
      </c>
      <c r="C2037" s="14" t="str">
        <f t="shared" si="93"/>
        <v>Ms.</v>
      </c>
      <c r="D2037" s="7" t="str">
        <f t="shared" si="94"/>
        <v>Melinda E.</v>
      </c>
      <c r="E2037" s="7" t="str">
        <f t="shared" si="95"/>
        <v>Liptak</v>
      </c>
    </row>
    <row r="2038" spans="1:5" ht="15.75" x14ac:dyDescent="0.25">
      <c r="A2038" s="1" t="s">
        <v>330</v>
      </c>
      <c r="B2038" s="1" t="s">
        <v>4421</v>
      </c>
      <c r="C2038" s="14" t="str">
        <f t="shared" si="93"/>
        <v>Ms.</v>
      </c>
      <c r="D2038" s="7" t="str">
        <f t="shared" si="94"/>
        <v>Ashley M</v>
      </c>
      <c r="E2038" s="7" t="str">
        <f t="shared" si="95"/>
        <v>Kellam</v>
      </c>
    </row>
    <row r="2039" spans="1:5" ht="15.75" x14ac:dyDescent="0.25">
      <c r="A2039" s="1" t="s">
        <v>329</v>
      </c>
      <c r="B2039" s="1" t="s">
        <v>4422</v>
      </c>
      <c r="C2039" s="14" t="str">
        <f t="shared" si="93"/>
        <v>Ms.</v>
      </c>
      <c r="D2039" s="7" t="str">
        <f t="shared" si="94"/>
        <v>Stephanie</v>
      </c>
      <c r="E2039" s="7" t="str">
        <f t="shared" si="95"/>
        <v>Gordon</v>
      </c>
    </row>
    <row r="2040" spans="1:5" ht="15.75" x14ac:dyDescent="0.25">
      <c r="A2040" s="1" t="s">
        <v>328</v>
      </c>
      <c r="B2040" s="1" t="s">
        <v>4423</v>
      </c>
      <c r="C2040" s="14" t="str">
        <f t="shared" si="93"/>
        <v>Mr.</v>
      </c>
      <c r="D2040" s="7" t="str">
        <f t="shared" si="94"/>
        <v>Sean P.</v>
      </c>
      <c r="E2040" s="7" t="str">
        <f t="shared" si="95"/>
        <v>Hyland</v>
      </c>
    </row>
    <row r="2041" spans="1:5" ht="15.75" x14ac:dyDescent="0.25">
      <c r="A2041" s="1" t="s">
        <v>327</v>
      </c>
      <c r="B2041" s="1" t="s">
        <v>4424</v>
      </c>
      <c r="C2041" s="14" t="str">
        <f t="shared" si="93"/>
        <v>Ms.</v>
      </c>
      <c r="D2041" s="7" t="str">
        <f t="shared" si="94"/>
        <v>Emily G</v>
      </c>
      <c r="E2041" s="7" t="str">
        <f t="shared" si="95"/>
        <v>Wagoner</v>
      </c>
    </row>
    <row r="2042" spans="1:5" ht="15.75" x14ac:dyDescent="0.25">
      <c r="A2042" s="1" t="s">
        <v>326</v>
      </c>
      <c r="B2042" s="1" t="s">
        <v>4425</v>
      </c>
      <c r="C2042" s="14" t="str">
        <f t="shared" si="93"/>
        <v>Mr.</v>
      </c>
      <c r="D2042" s="7" t="str">
        <f t="shared" si="94"/>
        <v>Malcolm</v>
      </c>
      <c r="E2042" s="7" t="str">
        <f t="shared" si="95"/>
        <v>Thomas</v>
      </c>
    </row>
    <row r="2043" spans="1:5" ht="15.75" x14ac:dyDescent="0.25">
      <c r="A2043" s="1" t="s">
        <v>325</v>
      </c>
      <c r="B2043" s="1" t="s">
        <v>4426</v>
      </c>
      <c r="C2043" s="14" t="str">
        <f t="shared" si="93"/>
        <v>Mr.</v>
      </c>
      <c r="D2043" s="7" t="str">
        <f t="shared" si="94"/>
        <v>Danilo</v>
      </c>
      <c r="E2043" s="7" t="str">
        <f t="shared" si="95"/>
        <v>Goffi</v>
      </c>
    </row>
    <row r="2044" spans="1:5" ht="15.75" x14ac:dyDescent="0.25">
      <c r="A2044" s="1" t="s">
        <v>324</v>
      </c>
      <c r="B2044" s="1" t="s">
        <v>4427</v>
      </c>
      <c r="C2044" s="14" t="str">
        <f t="shared" si="93"/>
        <v>Mr.</v>
      </c>
      <c r="D2044" s="7" t="str">
        <f t="shared" si="94"/>
        <v>Mikko</v>
      </c>
      <c r="E2044" s="7" t="str">
        <f t="shared" si="95"/>
        <v>Salovaara</v>
      </c>
    </row>
    <row r="2045" spans="1:5" ht="15.75" x14ac:dyDescent="0.25">
      <c r="A2045" s="1" t="s">
        <v>323</v>
      </c>
      <c r="B2045" s="1" t="s">
        <v>4428</v>
      </c>
      <c r="C2045" s="14" t="str">
        <f t="shared" si="93"/>
        <v>Ms.</v>
      </c>
      <c r="D2045" s="7" t="str">
        <f t="shared" si="94"/>
        <v>Paula C.</v>
      </c>
      <c r="E2045" s="7" t="str">
        <f t="shared" si="95"/>
        <v>Reid</v>
      </c>
    </row>
    <row r="2046" spans="1:5" ht="15.75" x14ac:dyDescent="0.25">
      <c r="A2046" s="1" t="s">
        <v>322</v>
      </c>
      <c r="B2046" s="1" t="s">
        <v>4429</v>
      </c>
      <c r="C2046" s="14" t="str">
        <f t="shared" si="93"/>
        <v>Ms.</v>
      </c>
      <c r="D2046" s="7" t="str">
        <f t="shared" si="94"/>
        <v>Kirsten N.</v>
      </c>
      <c r="E2046" s="7" t="str">
        <f t="shared" si="95"/>
        <v>Allan</v>
      </c>
    </row>
    <row r="2047" spans="1:5" ht="15.75" x14ac:dyDescent="0.25">
      <c r="A2047" s="1" t="s">
        <v>321</v>
      </c>
      <c r="B2047" s="1" t="s">
        <v>4430</v>
      </c>
      <c r="C2047" s="14" t="str">
        <f t="shared" si="93"/>
        <v>Ms.</v>
      </c>
      <c r="D2047" s="7" t="str">
        <f t="shared" si="94"/>
        <v>Christy</v>
      </c>
      <c r="E2047" s="7" t="str">
        <f t="shared" si="95"/>
        <v>McLaughlin</v>
      </c>
    </row>
    <row r="2048" spans="1:5" ht="15.75" x14ac:dyDescent="0.25">
      <c r="A2048" s="1" t="s">
        <v>320</v>
      </c>
      <c r="B2048" s="1" t="s">
        <v>4431</v>
      </c>
      <c r="C2048" s="14" t="str">
        <f t="shared" si="93"/>
        <v>Ms.</v>
      </c>
      <c r="D2048" s="7" t="str">
        <f t="shared" si="94"/>
        <v>Jennifer</v>
      </c>
      <c r="E2048" s="7" t="str">
        <f t="shared" si="95"/>
        <v>Lee</v>
      </c>
    </row>
    <row r="2049" spans="1:5" ht="15.75" x14ac:dyDescent="0.25">
      <c r="A2049" s="1" t="s">
        <v>319</v>
      </c>
      <c r="B2049" s="1" t="s">
        <v>4432</v>
      </c>
      <c r="C2049" s="14" t="str">
        <f t="shared" si="93"/>
        <v>Ms.</v>
      </c>
      <c r="D2049" s="7" t="str">
        <f t="shared" si="94"/>
        <v>Jingjing</v>
      </c>
      <c r="E2049" s="7" t="str">
        <f t="shared" si="95"/>
        <v>Tang</v>
      </c>
    </row>
    <row r="2050" spans="1:5" ht="15.75" x14ac:dyDescent="0.25">
      <c r="A2050" s="1" t="s">
        <v>318</v>
      </c>
      <c r="B2050" s="1" t="s">
        <v>4433</v>
      </c>
      <c r="C2050" s="14" t="str">
        <f t="shared" si="93"/>
        <v>Mr.</v>
      </c>
      <c r="D2050" s="7" t="str">
        <f t="shared" si="94"/>
        <v>Morgan</v>
      </c>
      <c r="E2050" s="7" t="str">
        <f t="shared" si="95"/>
        <v>Kennedy</v>
      </c>
    </row>
    <row r="2051" spans="1:5" ht="15.75" x14ac:dyDescent="0.25">
      <c r="A2051" s="1" t="s">
        <v>317</v>
      </c>
      <c r="B2051" s="1" t="s">
        <v>4434</v>
      </c>
      <c r="C2051" s="14" t="str">
        <f t="shared" ref="C2051:C2114" si="96">LEFT(TRIM(MID(B2051, FIND(",", B2051)+1, 100)), FIND(" ", TRIM(MID(B2051, FIND(",", B2051)+1, 100)))-1)</f>
        <v>Mr.</v>
      </c>
      <c r="D2051" s="7" t="str">
        <f t="shared" ref="D2051:D2114" si="97">TRIM(RIGHT(TRIM(MID(B2051, FIND(",", B2051)+1, 99)),
     LEN(TRIM(MID(B2051, FIND(",", B2051)+1, 99))) -
     FIND(" ", TRIM(MID(B2051, FIND(",", B2051)+1, 99)))))</f>
        <v>Patrick J.</v>
      </c>
      <c r="E2051" s="7" t="str">
        <f t="shared" ref="E2051:E2114" si="98">LEFT(TRIM(B2051), FIND(", ", TRIM(B2051) &amp; " ") - 1)</f>
        <v>Condon</v>
      </c>
    </row>
    <row r="2052" spans="1:5" ht="15.75" x14ac:dyDescent="0.25">
      <c r="A2052" s="1" t="s">
        <v>316</v>
      </c>
      <c r="B2052" s="1" t="s">
        <v>4435</v>
      </c>
      <c r="C2052" s="14" t="str">
        <f t="shared" si="96"/>
        <v>Mr.</v>
      </c>
      <c r="D2052" s="7" t="str">
        <f t="shared" si="97"/>
        <v>Frankline</v>
      </c>
      <c r="E2052" s="7" t="str">
        <f t="shared" si="98"/>
        <v>Chepkwony</v>
      </c>
    </row>
    <row r="2053" spans="1:5" ht="15.75" x14ac:dyDescent="0.25">
      <c r="A2053" s="1" t="s">
        <v>315</v>
      </c>
      <c r="B2053" s="1" t="s">
        <v>4436</v>
      </c>
      <c r="C2053" s="14" t="str">
        <f t="shared" si="96"/>
        <v>Ms.</v>
      </c>
      <c r="D2053" s="7" t="str">
        <f t="shared" si="97"/>
        <v>Laura T.</v>
      </c>
      <c r="E2053" s="7" t="str">
        <f t="shared" si="98"/>
        <v>Rodriguez</v>
      </c>
    </row>
    <row r="2054" spans="1:5" ht="15.75" x14ac:dyDescent="0.25">
      <c r="A2054" s="1" t="s">
        <v>314</v>
      </c>
      <c r="B2054" s="1" t="s">
        <v>4437</v>
      </c>
      <c r="C2054" s="14" t="str">
        <f t="shared" si="96"/>
        <v>Ms.</v>
      </c>
      <c r="D2054" s="7" t="str">
        <f t="shared" si="97"/>
        <v>Natalia</v>
      </c>
      <c r="E2054" s="7" t="str">
        <f t="shared" si="98"/>
        <v>Szynkarczuk</v>
      </c>
    </row>
    <row r="2055" spans="1:5" ht="15.75" x14ac:dyDescent="0.25">
      <c r="A2055" s="1" t="s">
        <v>313</v>
      </c>
      <c r="B2055" s="1" t="s">
        <v>4438</v>
      </c>
      <c r="C2055" s="14" t="str">
        <f t="shared" si="96"/>
        <v>Ms.</v>
      </c>
      <c r="D2055" s="7" t="str">
        <f t="shared" si="97"/>
        <v>Jennifer L.</v>
      </c>
      <c r="E2055" s="7" t="str">
        <f t="shared" si="98"/>
        <v>Brill</v>
      </c>
    </row>
    <row r="2056" spans="1:5" ht="15.75" x14ac:dyDescent="0.25">
      <c r="A2056" s="1" t="s">
        <v>312</v>
      </c>
      <c r="B2056" s="1" t="s">
        <v>4439</v>
      </c>
      <c r="C2056" s="14" t="str">
        <f t="shared" si="96"/>
        <v>Ms.</v>
      </c>
      <c r="D2056" s="7" t="str">
        <f t="shared" si="97"/>
        <v>Brooke</v>
      </c>
      <c r="E2056" s="7" t="str">
        <f t="shared" si="98"/>
        <v>Adams</v>
      </c>
    </row>
    <row r="2057" spans="1:5" ht="15.75" x14ac:dyDescent="0.25">
      <c r="A2057" s="1" t="s">
        <v>311</v>
      </c>
      <c r="B2057" s="1" t="s">
        <v>4440</v>
      </c>
      <c r="C2057" s="14" t="str">
        <f t="shared" si="96"/>
        <v>Mr.</v>
      </c>
      <c r="D2057" s="7" t="str">
        <f t="shared" si="97"/>
        <v>Jeremy M</v>
      </c>
      <c r="E2057" s="7" t="str">
        <f t="shared" si="98"/>
        <v>Nunn</v>
      </c>
    </row>
    <row r="2058" spans="1:5" ht="15.75" x14ac:dyDescent="0.25">
      <c r="A2058" s="1" t="s">
        <v>310</v>
      </c>
      <c r="B2058" s="1" t="s">
        <v>4441</v>
      </c>
      <c r="C2058" s="14" t="str">
        <f t="shared" si="96"/>
        <v>Ms.</v>
      </c>
      <c r="D2058" s="7" t="str">
        <f t="shared" si="97"/>
        <v>Megan L.</v>
      </c>
      <c r="E2058" s="7" t="str">
        <f t="shared" si="98"/>
        <v>Blair</v>
      </c>
    </row>
    <row r="2059" spans="1:5" ht="15.75" x14ac:dyDescent="0.25">
      <c r="A2059" s="1" t="s">
        <v>309</v>
      </c>
      <c r="B2059" s="1" t="s">
        <v>4442</v>
      </c>
      <c r="C2059" s="14" t="str">
        <f t="shared" si="96"/>
        <v>Mr.</v>
      </c>
      <c r="D2059" s="7" t="str">
        <f t="shared" si="97"/>
        <v>Bryan</v>
      </c>
      <c r="E2059" s="7" t="str">
        <f t="shared" si="98"/>
        <v>Sharkey</v>
      </c>
    </row>
    <row r="2060" spans="1:5" ht="15.75" x14ac:dyDescent="0.25">
      <c r="A2060" s="1" t="s">
        <v>308</v>
      </c>
      <c r="B2060" s="1" t="s">
        <v>4443</v>
      </c>
      <c r="C2060" s="14" t="str">
        <f t="shared" si="96"/>
        <v>Ms.</v>
      </c>
      <c r="D2060" s="7" t="str">
        <f t="shared" si="97"/>
        <v>Marny</v>
      </c>
      <c r="E2060" s="7" t="str">
        <f t="shared" si="98"/>
        <v>Scalard</v>
      </c>
    </row>
    <row r="2061" spans="1:5" ht="15.75" x14ac:dyDescent="0.25">
      <c r="A2061" s="1" t="s">
        <v>307</v>
      </c>
      <c r="B2061" s="1" t="s">
        <v>4444</v>
      </c>
      <c r="C2061" s="14" t="str">
        <f t="shared" si="96"/>
        <v>Mr.</v>
      </c>
      <c r="D2061" s="7" t="str">
        <f t="shared" si="97"/>
        <v>Marc</v>
      </c>
      <c r="E2061" s="7" t="str">
        <f t="shared" si="98"/>
        <v>Burget</v>
      </c>
    </row>
    <row r="2062" spans="1:5" ht="15.75" x14ac:dyDescent="0.25">
      <c r="A2062" s="1" t="s">
        <v>306</v>
      </c>
      <c r="B2062" s="1" t="s">
        <v>4445</v>
      </c>
      <c r="C2062" s="14" t="str">
        <f t="shared" si="96"/>
        <v>Mr.</v>
      </c>
      <c r="D2062" s="7" t="str">
        <f t="shared" si="97"/>
        <v>Benjamin L</v>
      </c>
      <c r="E2062" s="7" t="str">
        <f t="shared" si="98"/>
        <v>English</v>
      </c>
    </row>
    <row r="2063" spans="1:5" ht="15.75" x14ac:dyDescent="0.25">
      <c r="A2063" s="1" t="s">
        <v>305</v>
      </c>
      <c r="B2063" s="1" t="s">
        <v>4446</v>
      </c>
      <c r="C2063" s="14" t="str">
        <f t="shared" si="96"/>
        <v>Mr.</v>
      </c>
      <c r="D2063" s="7" t="str">
        <f t="shared" si="97"/>
        <v>Rob G</v>
      </c>
      <c r="E2063" s="7" t="str">
        <f t="shared" si="98"/>
        <v>Hampton</v>
      </c>
    </row>
    <row r="2064" spans="1:5" ht="15.75" x14ac:dyDescent="0.25">
      <c r="A2064" s="1" t="s">
        <v>304</v>
      </c>
      <c r="B2064" s="1" t="s">
        <v>4447</v>
      </c>
      <c r="C2064" s="14" t="str">
        <f t="shared" si="96"/>
        <v>Ms.</v>
      </c>
      <c r="D2064" s="7" t="str">
        <f t="shared" si="97"/>
        <v>Stefanie A</v>
      </c>
      <c r="E2064" s="7" t="str">
        <f t="shared" si="98"/>
        <v>Flynn</v>
      </c>
    </row>
    <row r="2065" spans="1:5" ht="15.75" x14ac:dyDescent="0.25">
      <c r="A2065" s="1" t="s">
        <v>303</v>
      </c>
      <c r="B2065" s="1" t="s">
        <v>4448</v>
      </c>
      <c r="C2065" s="14" t="str">
        <f t="shared" si="96"/>
        <v>Ms.</v>
      </c>
      <c r="D2065" s="7" t="str">
        <f t="shared" si="97"/>
        <v>Stephanie</v>
      </c>
      <c r="E2065" s="7" t="str">
        <f t="shared" si="98"/>
        <v>Knast</v>
      </c>
    </row>
    <row r="2066" spans="1:5" ht="15.75" x14ac:dyDescent="0.25">
      <c r="A2066" s="1" t="s">
        <v>302</v>
      </c>
      <c r="B2066" s="1" t="s">
        <v>4449</v>
      </c>
      <c r="C2066" s="14" t="str">
        <f t="shared" si="96"/>
        <v>Ms.</v>
      </c>
      <c r="D2066" s="7" t="str">
        <f t="shared" si="97"/>
        <v>Caroline F.</v>
      </c>
      <c r="E2066" s="7" t="str">
        <f t="shared" si="98"/>
        <v>Lucas</v>
      </c>
    </row>
    <row r="2067" spans="1:5" ht="15.75" x14ac:dyDescent="0.25">
      <c r="A2067" s="1" t="s">
        <v>301</v>
      </c>
      <c r="B2067" s="1" t="s">
        <v>4450</v>
      </c>
      <c r="C2067" s="14" t="str">
        <f t="shared" si="96"/>
        <v>Ms.</v>
      </c>
      <c r="D2067" s="7" t="str">
        <f t="shared" si="97"/>
        <v>Julia J.</v>
      </c>
      <c r="E2067" s="7" t="str">
        <f t="shared" si="98"/>
        <v>Thomas</v>
      </c>
    </row>
    <row r="2068" spans="1:5" ht="15.75" x14ac:dyDescent="0.25">
      <c r="A2068" s="1" t="s">
        <v>299</v>
      </c>
      <c r="B2068" s="1" t="s">
        <v>4451</v>
      </c>
      <c r="C2068" s="14" t="str">
        <f t="shared" si="96"/>
        <v>Mr.</v>
      </c>
      <c r="D2068" s="7" t="str">
        <f t="shared" si="97"/>
        <v>Jack</v>
      </c>
      <c r="E2068" s="7" t="str">
        <f t="shared" si="98"/>
        <v>Cherewatti</v>
      </c>
    </row>
    <row r="2069" spans="1:5" ht="15.75" x14ac:dyDescent="0.25">
      <c r="A2069" s="1" t="s">
        <v>298</v>
      </c>
      <c r="B2069" s="1" t="s">
        <v>4452</v>
      </c>
      <c r="C2069" s="14" t="str">
        <f t="shared" si="96"/>
        <v>Mr.</v>
      </c>
      <c r="D2069" s="7" t="str">
        <f t="shared" si="97"/>
        <v>Bernat</v>
      </c>
      <c r="E2069" s="7" t="str">
        <f t="shared" si="98"/>
        <v>Olle</v>
      </c>
    </row>
    <row r="2070" spans="1:5" ht="15.75" x14ac:dyDescent="0.25">
      <c r="A2070" s="1" t="s">
        <v>297</v>
      </c>
      <c r="B2070" s="1" t="s">
        <v>4453</v>
      </c>
      <c r="C2070" s="14" t="str">
        <f t="shared" si="96"/>
        <v>Mr.</v>
      </c>
      <c r="D2070" s="7" t="str">
        <f t="shared" si="97"/>
        <v>Hicham</v>
      </c>
      <c r="E2070" s="7" t="str">
        <f t="shared" si="98"/>
        <v>Hamsi</v>
      </c>
    </row>
    <row r="2071" spans="1:5" ht="15.75" x14ac:dyDescent="0.25">
      <c r="A2071" s="1" t="s">
        <v>296</v>
      </c>
      <c r="B2071" s="1" t="s">
        <v>4454</v>
      </c>
      <c r="C2071" s="14" t="str">
        <f t="shared" si="96"/>
        <v>Ms.</v>
      </c>
      <c r="D2071" s="7" t="str">
        <f t="shared" si="97"/>
        <v>Sarah</v>
      </c>
      <c r="E2071" s="7" t="str">
        <f t="shared" si="98"/>
        <v>Finnegan</v>
      </c>
    </row>
    <row r="2072" spans="1:5" ht="15.75" x14ac:dyDescent="0.25">
      <c r="A2072" s="1" t="s">
        <v>295</v>
      </c>
      <c r="B2072" s="1" t="s">
        <v>4455</v>
      </c>
      <c r="C2072" s="14" t="str">
        <f t="shared" si="96"/>
        <v>Mr.</v>
      </c>
      <c r="D2072" s="7" t="str">
        <f t="shared" si="97"/>
        <v>Anthony S</v>
      </c>
      <c r="E2072" s="7" t="str">
        <f t="shared" si="98"/>
        <v>Walsh</v>
      </c>
    </row>
    <row r="2073" spans="1:5" ht="15.75" x14ac:dyDescent="0.25">
      <c r="A2073" s="1" t="s">
        <v>294</v>
      </c>
      <c r="B2073" s="1" t="s">
        <v>4456</v>
      </c>
      <c r="C2073" s="14" t="str">
        <f t="shared" si="96"/>
        <v>Ms.</v>
      </c>
      <c r="D2073" s="7" t="str">
        <f t="shared" si="97"/>
        <v>Elisabetta</v>
      </c>
      <c r="E2073" s="7" t="str">
        <f t="shared" si="98"/>
        <v>Villa</v>
      </c>
    </row>
    <row r="2074" spans="1:5" ht="15.75" x14ac:dyDescent="0.25">
      <c r="A2074" s="1" t="s">
        <v>293</v>
      </c>
      <c r="B2074" s="1" t="s">
        <v>4457</v>
      </c>
      <c r="C2074" s="14" t="str">
        <f t="shared" si="96"/>
        <v>Mr.</v>
      </c>
      <c r="D2074" s="7" t="str">
        <f t="shared" si="97"/>
        <v>Trevor N.</v>
      </c>
      <c r="E2074" s="7" t="str">
        <f t="shared" si="98"/>
        <v>Cable</v>
      </c>
    </row>
    <row r="2075" spans="1:5" ht="15.75" x14ac:dyDescent="0.25">
      <c r="A2075" s="1" t="s">
        <v>292</v>
      </c>
      <c r="B2075" s="1" t="s">
        <v>4458</v>
      </c>
      <c r="C2075" s="14" t="str">
        <f t="shared" si="96"/>
        <v>Ms.</v>
      </c>
      <c r="D2075" s="7" t="str">
        <f t="shared" si="97"/>
        <v>Nancy</v>
      </c>
      <c r="E2075" s="7" t="str">
        <f t="shared" si="98"/>
        <v>Eiring</v>
      </c>
    </row>
    <row r="2076" spans="1:5" ht="15.75" x14ac:dyDescent="0.25">
      <c r="A2076" s="1" t="s">
        <v>291</v>
      </c>
      <c r="B2076" s="1" t="s">
        <v>4459</v>
      </c>
      <c r="C2076" s="14" t="str">
        <f t="shared" si="96"/>
        <v>Ms.</v>
      </c>
      <c r="D2076" s="7" t="str">
        <f t="shared" si="97"/>
        <v>Allison R.</v>
      </c>
      <c r="E2076" s="7" t="str">
        <f t="shared" si="98"/>
        <v>Connor</v>
      </c>
    </row>
    <row r="2077" spans="1:5" ht="15.75" x14ac:dyDescent="0.25">
      <c r="A2077" s="1" t="s">
        <v>290</v>
      </c>
      <c r="B2077" s="1" t="s">
        <v>4460</v>
      </c>
      <c r="C2077" s="14" t="str">
        <f t="shared" si="96"/>
        <v>Mr.</v>
      </c>
      <c r="D2077" s="7" t="str">
        <f t="shared" si="97"/>
        <v>Robert J.</v>
      </c>
      <c r="E2077" s="7" t="str">
        <f t="shared" si="98"/>
        <v>Friedman</v>
      </c>
    </row>
    <row r="2078" spans="1:5" ht="15.75" x14ac:dyDescent="0.25">
      <c r="A2078" s="1" t="s">
        <v>289</v>
      </c>
      <c r="B2078" s="1" t="s">
        <v>4461</v>
      </c>
      <c r="C2078" s="14" t="str">
        <f t="shared" si="96"/>
        <v>Mr.</v>
      </c>
      <c r="D2078" s="7" t="str">
        <f t="shared" si="97"/>
        <v>Nicholas</v>
      </c>
      <c r="E2078" s="7" t="str">
        <f t="shared" si="98"/>
        <v>Croker</v>
      </c>
    </row>
    <row r="2079" spans="1:5" ht="15.75" x14ac:dyDescent="0.25">
      <c r="A2079" s="1" t="s">
        <v>288</v>
      </c>
      <c r="B2079" s="1" t="s">
        <v>4462</v>
      </c>
      <c r="C2079" s="14" t="str">
        <f t="shared" si="96"/>
        <v>Mr.</v>
      </c>
      <c r="D2079" s="7" t="str">
        <f t="shared" si="97"/>
        <v>Kevin L</v>
      </c>
      <c r="E2079" s="7" t="str">
        <f t="shared" si="98"/>
        <v>Beganics</v>
      </c>
    </row>
    <row r="2080" spans="1:5" ht="15.75" x14ac:dyDescent="0.25">
      <c r="A2080" s="1" t="s">
        <v>287</v>
      </c>
      <c r="B2080" s="1" t="s">
        <v>4463</v>
      </c>
      <c r="C2080" s="14" t="str">
        <f t="shared" si="96"/>
        <v>Mr.</v>
      </c>
      <c r="D2080" s="7" t="str">
        <f t="shared" si="97"/>
        <v>Bryan</v>
      </c>
      <c r="E2080" s="7" t="str">
        <f t="shared" si="98"/>
        <v>Huberty</v>
      </c>
    </row>
    <row r="2081" spans="1:5" ht="15.75" x14ac:dyDescent="0.25">
      <c r="A2081" s="1" t="s">
        <v>286</v>
      </c>
      <c r="B2081" s="1" t="s">
        <v>4464</v>
      </c>
      <c r="C2081" s="14" t="str">
        <f t="shared" si="96"/>
        <v>Ms.</v>
      </c>
      <c r="D2081" s="7" t="str">
        <f t="shared" si="97"/>
        <v>Janae N.</v>
      </c>
      <c r="E2081" s="7" t="str">
        <f t="shared" si="98"/>
        <v>Jacobs</v>
      </c>
    </row>
    <row r="2082" spans="1:5" ht="15.75" x14ac:dyDescent="0.25">
      <c r="A2082" s="1" t="s">
        <v>285</v>
      </c>
      <c r="B2082" s="1" t="s">
        <v>4465</v>
      </c>
      <c r="C2082" s="14" t="str">
        <f t="shared" si="96"/>
        <v>Ms.</v>
      </c>
      <c r="D2082" s="7" t="str">
        <f t="shared" si="97"/>
        <v>Audrey</v>
      </c>
      <c r="E2082" s="7" t="str">
        <f t="shared" si="98"/>
        <v>Hazlehurst</v>
      </c>
    </row>
    <row r="2083" spans="1:5" ht="15.75" x14ac:dyDescent="0.25">
      <c r="A2083" s="1" t="s">
        <v>284</v>
      </c>
      <c r="B2083" s="1" t="s">
        <v>4466</v>
      </c>
      <c r="C2083" s="14" t="str">
        <f t="shared" si="96"/>
        <v>Ms.</v>
      </c>
      <c r="D2083" s="7" t="str">
        <f t="shared" si="97"/>
        <v>Laura</v>
      </c>
      <c r="E2083" s="7" t="str">
        <f t="shared" si="98"/>
        <v>Marin</v>
      </c>
    </row>
    <row r="2084" spans="1:5" ht="15.75" x14ac:dyDescent="0.25">
      <c r="A2084" s="1" t="s">
        <v>283</v>
      </c>
      <c r="B2084" s="1" t="s">
        <v>4467</v>
      </c>
      <c r="C2084" s="14" t="str">
        <f t="shared" si="96"/>
        <v>Ms.</v>
      </c>
      <c r="D2084" s="7" t="str">
        <f t="shared" si="97"/>
        <v>Nicole F</v>
      </c>
      <c r="E2084" s="7" t="str">
        <f t="shared" si="98"/>
        <v>Dear</v>
      </c>
    </row>
    <row r="2085" spans="1:5" ht="15.75" x14ac:dyDescent="0.25">
      <c r="A2085" s="1" t="s">
        <v>282</v>
      </c>
      <c r="B2085" s="1" t="s">
        <v>4468</v>
      </c>
      <c r="C2085" s="14" t="str">
        <f t="shared" si="96"/>
        <v>Ms.</v>
      </c>
      <c r="D2085" s="7" t="str">
        <f t="shared" si="97"/>
        <v>Krista L</v>
      </c>
      <c r="E2085" s="7" t="str">
        <f t="shared" si="98"/>
        <v>Lederer</v>
      </c>
    </row>
    <row r="2086" spans="1:5" ht="15.75" x14ac:dyDescent="0.25">
      <c r="A2086" s="1" t="s">
        <v>281</v>
      </c>
      <c r="B2086" s="1" t="s">
        <v>4469</v>
      </c>
      <c r="C2086" s="14" t="str">
        <f t="shared" si="96"/>
        <v>Ms.</v>
      </c>
      <c r="D2086" s="7" t="str">
        <f t="shared" si="97"/>
        <v>Denise</v>
      </c>
      <c r="E2086" s="7" t="str">
        <f t="shared" si="98"/>
        <v>Robson</v>
      </c>
    </row>
    <row r="2087" spans="1:5" ht="15.75" x14ac:dyDescent="0.25">
      <c r="A2087" s="1" t="s">
        <v>280</v>
      </c>
      <c r="B2087" s="1" t="s">
        <v>4470</v>
      </c>
      <c r="C2087" s="14" t="str">
        <f t="shared" si="96"/>
        <v>Mr.</v>
      </c>
      <c r="D2087" s="7" t="str">
        <f t="shared" si="97"/>
        <v>Ariel</v>
      </c>
      <c r="E2087" s="7" t="str">
        <f t="shared" si="98"/>
        <v>Galvan</v>
      </c>
    </row>
    <row r="2088" spans="1:5" ht="15.75" x14ac:dyDescent="0.25">
      <c r="A2088" s="1" t="s">
        <v>279</v>
      </c>
      <c r="B2088" s="1" t="s">
        <v>4471</v>
      </c>
      <c r="C2088" s="14" t="str">
        <f t="shared" si="96"/>
        <v>Mr.</v>
      </c>
      <c r="D2088" s="7" t="str">
        <f t="shared" si="97"/>
        <v>Jeremy</v>
      </c>
      <c r="E2088" s="7" t="str">
        <f t="shared" si="98"/>
        <v>Walsh</v>
      </c>
    </row>
    <row r="2089" spans="1:5" ht="15.75" x14ac:dyDescent="0.25">
      <c r="A2089" s="1" t="s">
        <v>278</v>
      </c>
      <c r="B2089" s="1" t="s">
        <v>4472</v>
      </c>
      <c r="C2089" s="14" t="str">
        <f t="shared" si="96"/>
        <v>Ms.</v>
      </c>
      <c r="D2089" s="7" t="str">
        <f t="shared" si="97"/>
        <v>Rosalie</v>
      </c>
      <c r="E2089" s="7" t="str">
        <f t="shared" si="98"/>
        <v>Teeuwen</v>
      </c>
    </row>
    <row r="2090" spans="1:5" ht="15.75" x14ac:dyDescent="0.25">
      <c r="A2090" s="1" t="s">
        <v>277</v>
      </c>
      <c r="B2090" s="1" t="s">
        <v>4473</v>
      </c>
      <c r="C2090" s="14" t="str">
        <f t="shared" si="96"/>
        <v>Mr.</v>
      </c>
      <c r="D2090" s="7" t="str">
        <f t="shared" si="97"/>
        <v>Jay</v>
      </c>
      <c r="E2090" s="7" t="str">
        <f t="shared" si="98"/>
        <v>List</v>
      </c>
    </row>
    <row r="2091" spans="1:5" ht="15.75" x14ac:dyDescent="0.25">
      <c r="A2091" s="1" t="s">
        <v>275</v>
      </c>
      <c r="B2091" s="1" t="s">
        <v>4474</v>
      </c>
      <c r="C2091" s="14" t="str">
        <f t="shared" si="96"/>
        <v>Mr.</v>
      </c>
      <c r="D2091" s="7" t="str">
        <f t="shared" si="97"/>
        <v>Vitaliy</v>
      </c>
      <c r="E2091" s="7" t="str">
        <f t="shared" si="98"/>
        <v>Shafar</v>
      </c>
    </row>
    <row r="2092" spans="1:5" ht="15.75" x14ac:dyDescent="0.25">
      <c r="A2092" s="1" t="s">
        <v>274</v>
      </c>
      <c r="B2092" s="1" t="s">
        <v>4475</v>
      </c>
      <c r="C2092" s="14" t="str">
        <f t="shared" si="96"/>
        <v>Mr.</v>
      </c>
      <c r="D2092" s="7" t="str">
        <f t="shared" si="97"/>
        <v>Benjamin W.</v>
      </c>
      <c r="E2092" s="7" t="str">
        <f t="shared" si="98"/>
        <v>Copenhaver</v>
      </c>
    </row>
    <row r="2093" spans="1:5" ht="15.75" x14ac:dyDescent="0.25">
      <c r="A2093" s="1" t="s">
        <v>273</v>
      </c>
      <c r="B2093" s="1" t="s">
        <v>4476</v>
      </c>
      <c r="C2093" s="14" t="str">
        <f t="shared" si="96"/>
        <v>Mr.</v>
      </c>
      <c r="D2093" s="7" t="str">
        <f t="shared" si="97"/>
        <v>Jesse</v>
      </c>
      <c r="E2093" s="7" t="str">
        <f t="shared" si="98"/>
        <v>Stump</v>
      </c>
    </row>
    <row r="2094" spans="1:5" ht="15.75" x14ac:dyDescent="0.25">
      <c r="A2094" s="1" t="s">
        <v>272</v>
      </c>
      <c r="B2094" s="1" t="s">
        <v>4477</v>
      </c>
      <c r="C2094" s="14" t="str">
        <f t="shared" si="96"/>
        <v>Mr.</v>
      </c>
      <c r="D2094" s="7" t="str">
        <f t="shared" si="97"/>
        <v>Mark</v>
      </c>
      <c r="E2094" s="7" t="str">
        <f t="shared" si="98"/>
        <v>Wehrman</v>
      </c>
    </row>
    <row r="2095" spans="1:5" ht="15.75" x14ac:dyDescent="0.25">
      <c r="A2095" s="1" t="s">
        <v>271</v>
      </c>
      <c r="B2095" s="1" t="s">
        <v>4478</v>
      </c>
      <c r="C2095" s="14" t="str">
        <f t="shared" si="96"/>
        <v>Ms.</v>
      </c>
      <c r="D2095" s="7" t="str">
        <f t="shared" si="97"/>
        <v>Lauren</v>
      </c>
      <c r="E2095" s="7" t="str">
        <f t="shared" si="98"/>
        <v>Sischo</v>
      </c>
    </row>
    <row r="2096" spans="1:5" ht="15.75" x14ac:dyDescent="0.25">
      <c r="A2096" s="1" t="s">
        <v>270</v>
      </c>
      <c r="B2096" s="1" t="s">
        <v>4479</v>
      </c>
      <c r="C2096" s="14" t="str">
        <f t="shared" si="96"/>
        <v>Mr.</v>
      </c>
      <c r="D2096" s="7" t="str">
        <f t="shared" si="97"/>
        <v>Massimiliano</v>
      </c>
      <c r="E2096" s="7" t="str">
        <f t="shared" si="98"/>
        <v>Fonti</v>
      </c>
    </row>
    <row r="2097" spans="1:5" ht="15.75" x14ac:dyDescent="0.25">
      <c r="A2097" s="1" t="s">
        <v>269</v>
      </c>
      <c r="B2097" s="1" t="s">
        <v>4480</v>
      </c>
      <c r="C2097" s="14" t="str">
        <f t="shared" si="96"/>
        <v>Mr.</v>
      </c>
      <c r="D2097" s="7" t="str">
        <f t="shared" si="97"/>
        <v>Josh</v>
      </c>
      <c r="E2097" s="7" t="str">
        <f t="shared" si="98"/>
        <v>Merlis</v>
      </c>
    </row>
    <row r="2098" spans="1:5" ht="15.75" x14ac:dyDescent="0.25">
      <c r="A2098" s="1" t="s">
        <v>268</v>
      </c>
      <c r="B2098" s="1" t="s">
        <v>4481</v>
      </c>
      <c r="C2098" s="14" t="str">
        <f t="shared" si="96"/>
        <v>Mr.</v>
      </c>
      <c r="D2098" s="7" t="str">
        <f t="shared" si="97"/>
        <v>Kiyokatsu</v>
      </c>
      <c r="E2098" s="7" t="str">
        <f t="shared" si="98"/>
        <v>Hasegawa</v>
      </c>
    </row>
    <row r="2099" spans="1:5" ht="15.75" x14ac:dyDescent="0.25">
      <c r="A2099" s="1" t="s">
        <v>267</v>
      </c>
      <c r="B2099" s="1" t="s">
        <v>4482</v>
      </c>
      <c r="C2099" s="14" t="str">
        <f t="shared" si="96"/>
        <v>Ms.</v>
      </c>
      <c r="D2099" s="7" t="str">
        <f t="shared" si="97"/>
        <v>Amanda L</v>
      </c>
      <c r="E2099" s="7" t="str">
        <f t="shared" si="98"/>
        <v>Haselden</v>
      </c>
    </row>
    <row r="2100" spans="1:5" ht="15.75" x14ac:dyDescent="0.25">
      <c r="A2100" s="1" t="s">
        <v>266</v>
      </c>
      <c r="B2100" s="1" t="s">
        <v>4483</v>
      </c>
      <c r="C2100" s="14" t="str">
        <f t="shared" si="96"/>
        <v>Mr.</v>
      </c>
      <c r="D2100" s="7" t="str">
        <f t="shared" si="97"/>
        <v>Matthew</v>
      </c>
      <c r="E2100" s="7" t="str">
        <f t="shared" si="98"/>
        <v>Simonson</v>
      </c>
    </row>
    <row r="2101" spans="1:5" ht="15.75" x14ac:dyDescent="0.25">
      <c r="A2101" s="1" t="s">
        <v>265</v>
      </c>
      <c r="B2101" s="1" t="s">
        <v>4484</v>
      </c>
      <c r="C2101" s="14" t="str">
        <f t="shared" si="96"/>
        <v>Ms.</v>
      </c>
      <c r="D2101" s="7" t="str">
        <f t="shared" si="97"/>
        <v>Julia M</v>
      </c>
      <c r="E2101" s="7" t="str">
        <f t="shared" si="98"/>
        <v>Montag</v>
      </c>
    </row>
    <row r="2102" spans="1:5" ht="15.75" x14ac:dyDescent="0.25">
      <c r="A2102" s="1" t="s">
        <v>264</v>
      </c>
      <c r="B2102" s="1" t="s">
        <v>4485</v>
      </c>
      <c r="C2102" s="14" t="str">
        <f t="shared" si="96"/>
        <v>Ms.</v>
      </c>
      <c r="D2102" s="7" t="str">
        <f t="shared" si="97"/>
        <v>Rhea</v>
      </c>
      <c r="E2102" s="7" t="str">
        <f t="shared" si="98"/>
        <v>Deroian</v>
      </c>
    </row>
    <row r="2103" spans="1:5" ht="15.75" x14ac:dyDescent="0.25">
      <c r="A2103" s="1" t="s">
        <v>263</v>
      </c>
      <c r="B2103" s="1" t="s">
        <v>4486</v>
      </c>
      <c r="C2103" s="14" t="str">
        <f t="shared" si="96"/>
        <v>Mr.</v>
      </c>
      <c r="D2103" s="7" t="str">
        <f t="shared" si="97"/>
        <v>Justin</v>
      </c>
      <c r="E2103" s="7" t="str">
        <f t="shared" si="98"/>
        <v>Goetz</v>
      </c>
    </row>
    <row r="2104" spans="1:5" ht="15.75" x14ac:dyDescent="0.25">
      <c r="A2104" s="1" t="s">
        <v>262</v>
      </c>
      <c r="B2104" s="1" t="s">
        <v>4487</v>
      </c>
      <c r="C2104" s="14" t="str">
        <f t="shared" si="96"/>
        <v>Mr.</v>
      </c>
      <c r="D2104" s="7" t="str">
        <f t="shared" si="97"/>
        <v>Shamus M.</v>
      </c>
      <c r="E2104" s="7" t="str">
        <f t="shared" si="98"/>
        <v>Brady</v>
      </c>
    </row>
    <row r="2105" spans="1:5" ht="15.75" x14ac:dyDescent="0.25">
      <c r="A2105" s="1" t="s">
        <v>261</v>
      </c>
      <c r="B2105" s="1" t="s">
        <v>4488</v>
      </c>
      <c r="C2105" s="14" t="str">
        <f t="shared" si="96"/>
        <v>Mr.</v>
      </c>
      <c r="D2105" s="7" t="str">
        <f t="shared" si="97"/>
        <v>Mike</v>
      </c>
      <c r="E2105" s="7" t="str">
        <f t="shared" si="98"/>
        <v>Moran</v>
      </c>
    </row>
    <row r="2106" spans="1:5" ht="15.75" x14ac:dyDescent="0.25">
      <c r="A2106" s="1" t="s">
        <v>260</v>
      </c>
      <c r="B2106" s="1" t="s">
        <v>4489</v>
      </c>
      <c r="C2106" s="14" t="str">
        <f t="shared" si="96"/>
        <v>Ms.</v>
      </c>
      <c r="D2106" s="7" t="str">
        <f t="shared" si="97"/>
        <v>Mary Beth</v>
      </c>
      <c r="E2106" s="7" t="str">
        <f t="shared" si="98"/>
        <v>Strickler</v>
      </c>
    </row>
    <row r="2107" spans="1:5" ht="15.75" x14ac:dyDescent="0.25">
      <c r="A2107" s="1" t="s">
        <v>259</v>
      </c>
      <c r="B2107" s="1" t="s">
        <v>4490</v>
      </c>
      <c r="C2107" s="14" t="str">
        <f t="shared" si="96"/>
        <v>Ms.</v>
      </c>
      <c r="D2107" s="7" t="str">
        <f t="shared" si="97"/>
        <v>Erin</v>
      </c>
      <c r="E2107" s="7" t="str">
        <f t="shared" si="98"/>
        <v>Simone</v>
      </c>
    </row>
    <row r="2108" spans="1:5" ht="15.75" x14ac:dyDescent="0.25">
      <c r="A2108" s="1" t="s">
        <v>258</v>
      </c>
      <c r="B2108" s="1" t="s">
        <v>4491</v>
      </c>
      <c r="C2108" s="14" t="str">
        <f t="shared" si="96"/>
        <v>Ms.</v>
      </c>
      <c r="D2108" s="7" t="str">
        <f t="shared" si="97"/>
        <v>Hallie</v>
      </c>
      <c r="E2108" s="7" t="str">
        <f t="shared" si="98"/>
        <v>Von Rock</v>
      </c>
    </row>
    <row r="2109" spans="1:5" ht="15.75" x14ac:dyDescent="0.25">
      <c r="A2109" s="1" t="s">
        <v>257</v>
      </c>
      <c r="B2109" s="1" t="s">
        <v>4492</v>
      </c>
      <c r="C2109" s="14" t="str">
        <f t="shared" si="96"/>
        <v>Ms.</v>
      </c>
      <c r="D2109" s="7" t="str">
        <f t="shared" si="97"/>
        <v>Paige P</v>
      </c>
      <c r="E2109" s="7" t="str">
        <f t="shared" si="98"/>
        <v>Woodard</v>
      </c>
    </row>
    <row r="2110" spans="1:5" ht="15.75" x14ac:dyDescent="0.25">
      <c r="A2110" s="1" t="s">
        <v>256</v>
      </c>
      <c r="B2110" s="1" t="s">
        <v>4493</v>
      </c>
      <c r="C2110" s="14" t="str">
        <f t="shared" si="96"/>
        <v>Ms.</v>
      </c>
      <c r="D2110" s="7" t="str">
        <f t="shared" si="97"/>
        <v>Ji</v>
      </c>
      <c r="E2110" s="7" t="str">
        <f t="shared" si="98"/>
        <v>Li</v>
      </c>
    </row>
    <row r="2111" spans="1:5" ht="15.75" x14ac:dyDescent="0.25">
      <c r="A2111" s="1" t="s">
        <v>255</v>
      </c>
      <c r="B2111" s="1" t="s">
        <v>4494</v>
      </c>
      <c r="C2111" s="14" t="str">
        <f t="shared" si="96"/>
        <v>Ms.</v>
      </c>
      <c r="D2111" s="7" t="str">
        <f t="shared" si="97"/>
        <v>Carissa A</v>
      </c>
      <c r="E2111" s="7" t="str">
        <f t="shared" si="98"/>
        <v>Sinda</v>
      </c>
    </row>
    <row r="2112" spans="1:5" ht="15.75" x14ac:dyDescent="0.25">
      <c r="A2112" s="1" t="s">
        <v>254</v>
      </c>
      <c r="B2112" s="1" t="s">
        <v>4495</v>
      </c>
      <c r="C2112" s="14" t="str">
        <f t="shared" si="96"/>
        <v>Ms.</v>
      </c>
      <c r="D2112" s="7" t="str">
        <f t="shared" si="97"/>
        <v>Mona</v>
      </c>
      <c r="E2112" s="7" t="str">
        <f t="shared" si="98"/>
        <v>Rydland</v>
      </c>
    </row>
    <row r="2113" spans="1:5" ht="15.75" x14ac:dyDescent="0.25">
      <c r="A2113" s="1" t="s">
        <v>253</v>
      </c>
      <c r="B2113" s="1" t="s">
        <v>4496</v>
      </c>
      <c r="C2113" s="14" t="str">
        <f t="shared" si="96"/>
        <v>Ms.</v>
      </c>
      <c r="D2113" s="7" t="str">
        <f t="shared" si="97"/>
        <v>Kristin R.</v>
      </c>
      <c r="E2113" s="7" t="str">
        <f t="shared" si="98"/>
        <v>Vespa</v>
      </c>
    </row>
    <row r="2114" spans="1:5" ht="15.75" x14ac:dyDescent="0.25">
      <c r="A2114" s="1" t="s">
        <v>252</v>
      </c>
      <c r="B2114" s="1" t="s">
        <v>4497</v>
      </c>
      <c r="C2114" s="14" t="str">
        <f t="shared" si="96"/>
        <v>Ms.</v>
      </c>
      <c r="D2114" s="7" t="str">
        <f t="shared" si="97"/>
        <v>Beth</v>
      </c>
      <c r="E2114" s="7" t="str">
        <f t="shared" si="98"/>
        <v>Meadows</v>
      </c>
    </row>
    <row r="2115" spans="1:5" ht="15.75" x14ac:dyDescent="0.25">
      <c r="A2115" s="1" t="s">
        <v>251</v>
      </c>
      <c r="B2115" s="1" t="s">
        <v>4498</v>
      </c>
      <c r="C2115" s="14" t="str">
        <f t="shared" ref="C2115:C2178" si="99">LEFT(TRIM(MID(B2115, FIND(",", B2115)+1, 100)), FIND(" ", TRIM(MID(B2115, FIND(",", B2115)+1, 100)))-1)</f>
        <v>Ms.</v>
      </c>
      <c r="D2115" s="7" t="str">
        <f t="shared" ref="D2115:D2178" si="100">TRIM(RIGHT(TRIM(MID(B2115, FIND(",", B2115)+1, 99)),
     LEN(TRIM(MID(B2115, FIND(",", B2115)+1, 99))) -
     FIND(" ", TRIM(MID(B2115, FIND(",", B2115)+1, 99)))))</f>
        <v>Allison</v>
      </c>
      <c r="E2115" s="7" t="str">
        <f t="shared" ref="E2115:E2178" si="101">LEFT(TRIM(B2115), FIND(", ", TRIM(B2115) &amp; " ") - 1)</f>
        <v>Toppen</v>
      </c>
    </row>
    <row r="2116" spans="1:5" ht="15.75" x14ac:dyDescent="0.25">
      <c r="A2116" s="1" t="s">
        <v>250</v>
      </c>
      <c r="B2116" s="1" t="s">
        <v>4499</v>
      </c>
      <c r="C2116" s="14" t="str">
        <f t="shared" si="99"/>
        <v>Ms.</v>
      </c>
      <c r="D2116" s="7" t="str">
        <f t="shared" si="100"/>
        <v>Ashley E</v>
      </c>
      <c r="E2116" s="7" t="str">
        <f t="shared" si="101"/>
        <v>Ermer</v>
      </c>
    </row>
    <row r="2117" spans="1:5" ht="15.75" x14ac:dyDescent="0.25">
      <c r="A2117" s="1" t="s">
        <v>248</v>
      </c>
      <c r="B2117" s="1" t="s">
        <v>4500</v>
      </c>
      <c r="C2117" s="14" t="str">
        <f t="shared" si="99"/>
        <v>Ms.</v>
      </c>
      <c r="D2117" s="7" t="str">
        <f t="shared" si="100"/>
        <v>Hilary K.</v>
      </c>
      <c r="E2117" s="7" t="str">
        <f t="shared" si="101"/>
        <v>Dionne</v>
      </c>
    </row>
    <row r="2118" spans="1:5" ht="15.75" x14ac:dyDescent="0.25">
      <c r="A2118" s="1" t="s">
        <v>246</v>
      </c>
      <c r="B2118" s="1" t="s">
        <v>4501</v>
      </c>
      <c r="C2118" s="14" t="str">
        <f t="shared" si="99"/>
        <v>Ms.</v>
      </c>
      <c r="D2118" s="7" t="str">
        <f t="shared" si="100"/>
        <v>Dominique</v>
      </c>
      <c r="E2118" s="7" t="str">
        <f t="shared" si="101"/>
        <v>Stasulli</v>
      </c>
    </row>
    <row r="2119" spans="1:5" ht="15.75" x14ac:dyDescent="0.25">
      <c r="A2119" s="1" t="s">
        <v>245</v>
      </c>
      <c r="B2119" s="1" t="s">
        <v>4502</v>
      </c>
      <c r="C2119" s="14" t="str">
        <f t="shared" si="99"/>
        <v>Mr.</v>
      </c>
      <c r="D2119" s="7" t="str">
        <f t="shared" si="100"/>
        <v>Carlos I</v>
      </c>
      <c r="E2119" s="7" t="str">
        <f t="shared" si="101"/>
        <v>Duran</v>
      </c>
    </row>
    <row r="2120" spans="1:5" ht="15.75" x14ac:dyDescent="0.25">
      <c r="A2120" s="1" t="s">
        <v>244</v>
      </c>
      <c r="B2120" s="1" t="s">
        <v>4503</v>
      </c>
      <c r="C2120" s="14" t="str">
        <f t="shared" si="99"/>
        <v>Mr.</v>
      </c>
      <c r="D2120" s="7" t="str">
        <f t="shared" si="100"/>
        <v>Matthew</v>
      </c>
      <c r="E2120" s="7" t="str">
        <f t="shared" si="101"/>
        <v>Klundt</v>
      </c>
    </row>
    <row r="2121" spans="1:5" ht="15.75" x14ac:dyDescent="0.25">
      <c r="A2121" s="1" t="s">
        <v>243</v>
      </c>
      <c r="B2121" s="1" t="s">
        <v>4504</v>
      </c>
      <c r="C2121" s="14" t="str">
        <f t="shared" si="99"/>
        <v>Ms.</v>
      </c>
      <c r="D2121" s="7" t="str">
        <f t="shared" si="100"/>
        <v>Kara</v>
      </c>
      <c r="E2121" s="7" t="str">
        <f t="shared" si="101"/>
        <v>Waters</v>
      </c>
    </row>
    <row r="2122" spans="1:5" ht="15.75" x14ac:dyDescent="0.25">
      <c r="A2122" s="1" t="s">
        <v>242</v>
      </c>
      <c r="B2122" s="1" t="s">
        <v>4505</v>
      </c>
      <c r="C2122" s="14" t="str">
        <f t="shared" si="99"/>
        <v>Ms.</v>
      </c>
      <c r="D2122" s="7" t="str">
        <f t="shared" si="100"/>
        <v>Sarah S</v>
      </c>
      <c r="E2122" s="7" t="str">
        <f t="shared" si="101"/>
        <v>Rusk</v>
      </c>
    </row>
    <row r="2123" spans="1:5" ht="15.75" x14ac:dyDescent="0.25">
      <c r="A2123" s="1" t="s">
        <v>241</v>
      </c>
      <c r="B2123" s="1" t="s">
        <v>4506</v>
      </c>
      <c r="C2123" s="14" t="str">
        <f t="shared" si="99"/>
        <v>Ms.</v>
      </c>
      <c r="D2123" s="7" t="str">
        <f t="shared" si="100"/>
        <v>Shauna R.</v>
      </c>
      <c r="E2123" s="7" t="str">
        <f t="shared" si="101"/>
        <v>Gersbach</v>
      </c>
    </row>
    <row r="2124" spans="1:5" ht="15.75" x14ac:dyDescent="0.25">
      <c r="A2124" s="1" t="s">
        <v>240</v>
      </c>
      <c r="B2124" s="1" t="s">
        <v>4507</v>
      </c>
      <c r="C2124" s="14" t="str">
        <f t="shared" si="99"/>
        <v>Ms.</v>
      </c>
      <c r="D2124" s="7" t="str">
        <f t="shared" si="100"/>
        <v>Lindsay J.</v>
      </c>
      <c r="E2124" s="7" t="str">
        <f t="shared" si="101"/>
        <v>Taylor-Watson</v>
      </c>
    </row>
    <row r="2125" spans="1:5" ht="15.75" x14ac:dyDescent="0.25">
      <c r="A2125" s="1" t="s">
        <v>239</v>
      </c>
      <c r="B2125" s="1" t="s">
        <v>4508</v>
      </c>
      <c r="C2125" s="14" t="str">
        <f t="shared" si="99"/>
        <v>Ms.</v>
      </c>
      <c r="D2125" s="7" t="str">
        <f t="shared" si="100"/>
        <v>Danya A.</v>
      </c>
      <c r="E2125" s="7" t="str">
        <f t="shared" si="101"/>
        <v>Crawford</v>
      </c>
    </row>
    <row r="2126" spans="1:5" ht="15.75" x14ac:dyDescent="0.25">
      <c r="A2126" s="1" t="s">
        <v>238</v>
      </c>
      <c r="B2126" s="1" t="s">
        <v>4509</v>
      </c>
      <c r="C2126" s="14" t="str">
        <f t="shared" si="99"/>
        <v>Ms.</v>
      </c>
      <c r="D2126" s="7" t="str">
        <f t="shared" si="100"/>
        <v>Lorraine</v>
      </c>
      <c r="E2126" s="7" t="str">
        <f t="shared" si="101"/>
        <v>Levitsky</v>
      </c>
    </row>
    <row r="2127" spans="1:5" ht="15.75" x14ac:dyDescent="0.25">
      <c r="A2127" s="1" t="s">
        <v>237</v>
      </c>
      <c r="B2127" s="1" t="s">
        <v>4510</v>
      </c>
      <c r="C2127" s="14" t="str">
        <f t="shared" si="99"/>
        <v>Ms.</v>
      </c>
      <c r="D2127" s="7" t="str">
        <f t="shared" si="100"/>
        <v>Jennifer L.</v>
      </c>
      <c r="E2127" s="7" t="str">
        <f t="shared" si="101"/>
        <v>Carroll</v>
      </c>
    </row>
    <row r="2128" spans="1:5" ht="15.75" x14ac:dyDescent="0.25">
      <c r="A2128" s="1" t="s">
        <v>236</v>
      </c>
      <c r="B2128" s="1" t="s">
        <v>4511</v>
      </c>
      <c r="C2128" s="14" t="str">
        <f t="shared" si="99"/>
        <v>Mr.</v>
      </c>
      <c r="D2128" s="7" t="str">
        <f t="shared" si="100"/>
        <v>Jesus Sr.</v>
      </c>
      <c r="E2128" s="7" t="str">
        <f t="shared" si="101"/>
        <v>Campos</v>
      </c>
    </row>
    <row r="2129" spans="1:5" ht="15.75" x14ac:dyDescent="0.25">
      <c r="A2129" s="1" t="s">
        <v>235</v>
      </c>
      <c r="B2129" s="1" t="s">
        <v>4512</v>
      </c>
      <c r="C2129" s="14" t="str">
        <f t="shared" si="99"/>
        <v>Ms.</v>
      </c>
      <c r="D2129" s="7" t="str">
        <f t="shared" si="100"/>
        <v>Kristen</v>
      </c>
      <c r="E2129" s="7" t="str">
        <f t="shared" si="101"/>
        <v>Flajslik</v>
      </c>
    </row>
    <row r="2130" spans="1:5" ht="15.75" x14ac:dyDescent="0.25">
      <c r="A2130" s="1" t="s">
        <v>234</v>
      </c>
      <c r="B2130" s="1" t="s">
        <v>4513</v>
      </c>
      <c r="C2130" s="14" t="str">
        <f t="shared" si="99"/>
        <v>Ms.</v>
      </c>
      <c r="D2130" s="7" t="str">
        <f t="shared" si="100"/>
        <v>Catherine C.</v>
      </c>
      <c r="E2130" s="7" t="str">
        <f t="shared" si="101"/>
        <v>Chua</v>
      </c>
    </row>
    <row r="2131" spans="1:5" ht="15.75" x14ac:dyDescent="0.25">
      <c r="A2131" s="1" t="s">
        <v>233</v>
      </c>
      <c r="B2131" s="1" t="s">
        <v>4514</v>
      </c>
      <c r="C2131" s="14" t="str">
        <f t="shared" si="99"/>
        <v>Ms.</v>
      </c>
      <c r="D2131" s="7" t="str">
        <f t="shared" si="100"/>
        <v>Paula</v>
      </c>
      <c r="E2131" s="7" t="str">
        <f t="shared" si="101"/>
        <v>Wiltse</v>
      </c>
    </row>
    <row r="2132" spans="1:5" ht="15.75" x14ac:dyDescent="0.25">
      <c r="A2132" s="1" t="s">
        <v>232</v>
      </c>
      <c r="B2132" s="1" t="s">
        <v>4515</v>
      </c>
      <c r="C2132" s="14" t="str">
        <f t="shared" si="99"/>
        <v>Ms.</v>
      </c>
      <c r="D2132" s="7" t="str">
        <f t="shared" si="100"/>
        <v>Evan</v>
      </c>
      <c r="E2132" s="7" t="str">
        <f t="shared" si="101"/>
        <v>Fisher</v>
      </c>
    </row>
    <row r="2133" spans="1:5" ht="15.75" x14ac:dyDescent="0.25">
      <c r="A2133" s="1" t="s">
        <v>231</v>
      </c>
      <c r="B2133" s="1" t="s">
        <v>4516</v>
      </c>
      <c r="C2133" s="14" t="str">
        <f t="shared" si="99"/>
        <v>Mr.</v>
      </c>
      <c r="D2133" s="7" t="str">
        <f t="shared" si="100"/>
        <v>Nathan J</v>
      </c>
      <c r="E2133" s="7" t="str">
        <f t="shared" si="101"/>
        <v>Wilzbacher</v>
      </c>
    </row>
    <row r="2134" spans="1:5" ht="15.75" x14ac:dyDescent="0.25">
      <c r="A2134" s="1" t="s">
        <v>230</v>
      </c>
      <c r="B2134" s="1" t="s">
        <v>4517</v>
      </c>
      <c r="C2134" s="14" t="str">
        <f t="shared" si="99"/>
        <v>Ms.</v>
      </c>
      <c r="D2134" s="7" t="str">
        <f t="shared" si="100"/>
        <v>Ashley M</v>
      </c>
      <c r="E2134" s="7" t="str">
        <f t="shared" si="101"/>
        <v>Thayer</v>
      </c>
    </row>
    <row r="2135" spans="1:5" ht="15.75" x14ac:dyDescent="0.25">
      <c r="A2135" s="1" t="s">
        <v>229</v>
      </c>
      <c r="B2135" s="1" t="s">
        <v>4518</v>
      </c>
      <c r="C2135" s="14" t="str">
        <f t="shared" si="99"/>
        <v>Mr.</v>
      </c>
      <c r="D2135" s="7" t="str">
        <f t="shared" si="100"/>
        <v>Jason</v>
      </c>
      <c r="E2135" s="7" t="str">
        <f t="shared" si="101"/>
        <v>Brosseau</v>
      </c>
    </row>
    <row r="2136" spans="1:5" ht="15.75" x14ac:dyDescent="0.25">
      <c r="A2136" s="1" t="s">
        <v>228</v>
      </c>
      <c r="B2136" s="1" t="s">
        <v>4519</v>
      </c>
      <c r="C2136" s="14" t="str">
        <f t="shared" si="99"/>
        <v>Mr.</v>
      </c>
      <c r="D2136" s="7" t="str">
        <f t="shared" si="100"/>
        <v>Marshall</v>
      </c>
      <c r="E2136" s="7" t="str">
        <f t="shared" si="101"/>
        <v>Phares</v>
      </c>
    </row>
    <row r="2137" spans="1:5" ht="15.75" x14ac:dyDescent="0.25">
      <c r="A2137" s="1" t="s">
        <v>227</v>
      </c>
      <c r="B2137" s="1" t="s">
        <v>4520</v>
      </c>
      <c r="C2137" s="14" t="str">
        <f t="shared" si="99"/>
        <v>Mr.</v>
      </c>
      <c r="D2137" s="7" t="str">
        <f t="shared" si="100"/>
        <v>Lavar</v>
      </c>
      <c r="E2137" s="7" t="str">
        <f t="shared" si="101"/>
        <v>Curley</v>
      </c>
    </row>
    <row r="2138" spans="1:5" ht="15.75" x14ac:dyDescent="0.25">
      <c r="A2138" s="1" t="s">
        <v>226</v>
      </c>
      <c r="B2138" s="1" t="s">
        <v>4521</v>
      </c>
      <c r="C2138" s="14" t="str">
        <f t="shared" si="99"/>
        <v>Mr.</v>
      </c>
      <c r="D2138" s="7" t="str">
        <f t="shared" si="100"/>
        <v>Charlie T.</v>
      </c>
      <c r="E2138" s="7" t="str">
        <f t="shared" si="101"/>
        <v>Johnston</v>
      </c>
    </row>
    <row r="2139" spans="1:5" ht="15.75" x14ac:dyDescent="0.25">
      <c r="A2139" s="1" t="s">
        <v>225</v>
      </c>
      <c r="B2139" s="1" t="s">
        <v>4522</v>
      </c>
      <c r="C2139" s="14" t="str">
        <f t="shared" si="99"/>
        <v>Mrs.</v>
      </c>
      <c r="D2139" s="7" t="str">
        <f t="shared" si="100"/>
        <v>Lauren</v>
      </c>
      <c r="E2139" s="7" t="str">
        <f t="shared" si="101"/>
        <v>Padula</v>
      </c>
    </row>
    <row r="2140" spans="1:5" ht="15.75" x14ac:dyDescent="0.25">
      <c r="A2140" s="1" t="s">
        <v>224</v>
      </c>
      <c r="B2140" s="1" t="s">
        <v>4523</v>
      </c>
      <c r="C2140" s="14" t="str">
        <f t="shared" si="99"/>
        <v>Mr.</v>
      </c>
      <c r="D2140" s="7" t="str">
        <f t="shared" si="100"/>
        <v>Arthur</v>
      </c>
      <c r="E2140" s="7" t="str">
        <f t="shared" si="101"/>
        <v>Gamirov</v>
      </c>
    </row>
    <row r="2141" spans="1:5" ht="15.75" x14ac:dyDescent="0.25">
      <c r="A2141" s="1" t="s">
        <v>223</v>
      </c>
      <c r="B2141" s="1" t="s">
        <v>4524</v>
      </c>
      <c r="C2141" s="14" t="str">
        <f t="shared" si="99"/>
        <v>Mr.</v>
      </c>
      <c r="D2141" s="7" t="str">
        <f t="shared" si="100"/>
        <v>Thomas</v>
      </c>
      <c r="E2141" s="7" t="str">
        <f t="shared" si="101"/>
        <v>Briot</v>
      </c>
    </row>
    <row r="2142" spans="1:5" ht="15.75" x14ac:dyDescent="0.25">
      <c r="A2142" s="1" t="s">
        <v>222</v>
      </c>
      <c r="B2142" s="1" t="s">
        <v>4525</v>
      </c>
      <c r="C2142" s="14" t="str">
        <f t="shared" si="99"/>
        <v>Ms.</v>
      </c>
      <c r="D2142" s="7" t="str">
        <f t="shared" si="100"/>
        <v>Jennifer</v>
      </c>
      <c r="E2142" s="7" t="str">
        <f t="shared" si="101"/>
        <v>De Hueck</v>
      </c>
    </row>
    <row r="2143" spans="1:5" ht="15.75" x14ac:dyDescent="0.25">
      <c r="A2143" s="1" t="s">
        <v>221</v>
      </c>
      <c r="B2143" s="1" t="s">
        <v>4526</v>
      </c>
      <c r="C2143" s="14" t="str">
        <f t="shared" si="99"/>
        <v>Ms.</v>
      </c>
      <c r="D2143" s="7" t="str">
        <f t="shared" si="100"/>
        <v>Tammy</v>
      </c>
      <c r="E2143" s="7" t="str">
        <f t="shared" si="101"/>
        <v>Putt</v>
      </c>
    </row>
    <row r="2144" spans="1:5" ht="15.75" x14ac:dyDescent="0.25">
      <c r="A2144" s="1" t="s">
        <v>220</v>
      </c>
      <c r="B2144" s="1" t="s">
        <v>4527</v>
      </c>
      <c r="C2144" s="14" t="str">
        <f t="shared" si="99"/>
        <v>Ms.</v>
      </c>
      <c r="D2144" s="7" t="str">
        <f t="shared" si="100"/>
        <v>Lena</v>
      </c>
      <c r="E2144" s="7" t="str">
        <f t="shared" si="101"/>
        <v>Deiman</v>
      </c>
    </row>
    <row r="2145" spans="1:5" ht="15.75" x14ac:dyDescent="0.25">
      <c r="A2145" s="1" t="s">
        <v>219</v>
      </c>
      <c r="B2145" s="1" t="s">
        <v>4528</v>
      </c>
      <c r="C2145" s="14" t="str">
        <f t="shared" si="99"/>
        <v>Ms.</v>
      </c>
      <c r="D2145" s="7" t="str">
        <f t="shared" si="100"/>
        <v>Valentina</v>
      </c>
      <c r="E2145" s="7" t="str">
        <f t="shared" si="101"/>
        <v>Bonanni</v>
      </c>
    </row>
    <row r="2146" spans="1:5" ht="15.75" x14ac:dyDescent="0.25">
      <c r="A2146" s="1" t="s">
        <v>218</v>
      </c>
      <c r="B2146" s="1" t="s">
        <v>4529</v>
      </c>
      <c r="C2146" s="14" t="str">
        <f t="shared" si="99"/>
        <v>Mr.</v>
      </c>
      <c r="D2146" s="7" t="str">
        <f t="shared" si="100"/>
        <v>Russell N.</v>
      </c>
      <c r="E2146" s="7" t="str">
        <f t="shared" si="101"/>
        <v>Stein</v>
      </c>
    </row>
    <row r="2147" spans="1:5" ht="15.75" x14ac:dyDescent="0.25">
      <c r="A2147" s="1" t="s">
        <v>217</v>
      </c>
      <c r="B2147" s="1" t="s">
        <v>4530</v>
      </c>
      <c r="C2147" s="14" t="str">
        <f t="shared" si="99"/>
        <v>Mr.</v>
      </c>
      <c r="D2147" s="7" t="str">
        <f t="shared" si="100"/>
        <v>Scott R.</v>
      </c>
      <c r="E2147" s="7" t="str">
        <f t="shared" si="101"/>
        <v>Laumann</v>
      </c>
    </row>
    <row r="2148" spans="1:5" ht="15.75" x14ac:dyDescent="0.25">
      <c r="A2148" s="1" t="s">
        <v>216</v>
      </c>
      <c r="B2148" s="1" t="s">
        <v>4531</v>
      </c>
      <c r="C2148" s="14" t="str">
        <f t="shared" si="99"/>
        <v>Mr.</v>
      </c>
      <c r="D2148" s="7" t="str">
        <f t="shared" si="100"/>
        <v>Jose Francisco Sr.</v>
      </c>
      <c r="E2148" s="7" t="str">
        <f t="shared" si="101"/>
        <v>Galaviz</v>
      </c>
    </row>
    <row r="2149" spans="1:5" ht="15.75" x14ac:dyDescent="0.25">
      <c r="A2149" s="1" t="s">
        <v>215</v>
      </c>
      <c r="B2149" s="1" t="s">
        <v>4532</v>
      </c>
      <c r="C2149" s="14" t="str">
        <f t="shared" si="99"/>
        <v>Mr.</v>
      </c>
      <c r="D2149" s="7" t="str">
        <f t="shared" si="100"/>
        <v>Paul J</v>
      </c>
      <c r="E2149" s="7" t="str">
        <f t="shared" si="101"/>
        <v>Piper</v>
      </c>
    </row>
    <row r="2150" spans="1:5" ht="15.75" x14ac:dyDescent="0.25">
      <c r="A2150" s="1" t="s">
        <v>214</v>
      </c>
      <c r="B2150" s="1" t="s">
        <v>4533</v>
      </c>
      <c r="C2150" s="14" t="str">
        <f t="shared" si="99"/>
        <v>Mr.</v>
      </c>
      <c r="D2150" s="7" t="str">
        <f t="shared" si="100"/>
        <v>Adam</v>
      </c>
      <c r="E2150" s="7" t="str">
        <f t="shared" si="101"/>
        <v>Cantini</v>
      </c>
    </row>
    <row r="2151" spans="1:5" ht="15.75" x14ac:dyDescent="0.25">
      <c r="A2151" s="1" t="s">
        <v>213</v>
      </c>
      <c r="B2151" s="1" t="s">
        <v>4534</v>
      </c>
      <c r="C2151" s="14" t="str">
        <f t="shared" si="99"/>
        <v>Mr.</v>
      </c>
      <c r="D2151" s="7" t="str">
        <f t="shared" si="100"/>
        <v>Edward J.</v>
      </c>
      <c r="E2151" s="7" t="str">
        <f t="shared" si="101"/>
        <v>Hartman</v>
      </c>
    </row>
    <row r="2152" spans="1:5" ht="15.75" x14ac:dyDescent="0.25">
      <c r="A2152" s="1" t="s">
        <v>212</v>
      </c>
      <c r="B2152" s="1" t="s">
        <v>4535</v>
      </c>
      <c r="C2152" s="14" t="str">
        <f t="shared" si="99"/>
        <v>Mr.</v>
      </c>
      <c r="D2152" s="7" t="str">
        <f t="shared" si="100"/>
        <v>Patrick A.</v>
      </c>
      <c r="E2152" s="7" t="str">
        <f t="shared" si="101"/>
        <v>Werhane</v>
      </c>
    </row>
    <row r="2153" spans="1:5" ht="15.75" x14ac:dyDescent="0.25">
      <c r="A2153" s="1" t="s">
        <v>211</v>
      </c>
      <c r="B2153" s="1" t="s">
        <v>4536</v>
      </c>
      <c r="C2153" s="14" t="str">
        <f t="shared" si="99"/>
        <v>Mr.</v>
      </c>
      <c r="D2153" s="7" t="str">
        <f t="shared" si="100"/>
        <v>Geraint H</v>
      </c>
      <c r="E2153" s="7" t="str">
        <f t="shared" si="101"/>
        <v>Davies</v>
      </c>
    </row>
    <row r="2154" spans="1:5" ht="15.75" x14ac:dyDescent="0.25">
      <c r="A2154" s="1" t="s">
        <v>210</v>
      </c>
      <c r="B2154" s="1" t="s">
        <v>4537</v>
      </c>
      <c r="C2154" s="14" t="str">
        <f t="shared" si="99"/>
        <v>Mr.</v>
      </c>
      <c r="D2154" s="7" t="str">
        <f t="shared" si="100"/>
        <v>Dj</v>
      </c>
      <c r="E2154" s="7" t="str">
        <f t="shared" si="101"/>
        <v>Hummel</v>
      </c>
    </row>
    <row r="2155" spans="1:5" ht="15.75" x14ac:dyDescent="0.25">
      <c r="A2155" s="1" t="s">
        <v>209</v>
      </c>
      <c r="B2155" s="1" t="s">
        <v>4538</v>
      </c>
      <c r="C2155" s="14" t="str">
        <f t="shared" si="99"/>
        <v>Mr.</v>
      </c>
      <c r="D2155" s="7" t="str">
        <f t="shared" si="100"/>
        <v>Zachary A</v>
      </c>
      <c r="E2155" s="7" t="str">
        <f t="shared" si="101"/>
        <v>Lutz</v>
      </c>
    </row>
    <row r="2156" spans="1:5" ht="15.75" x14ac:dyDescent="0.25">
      <c r="A2156" s="1" t="s">
        <v>208</v>
      </c>
      <c r="B2156" s="1" t="s">
        <v>4539</v>
      </c>
      <c r="C2156" s="14" t="str">
        <f t="shared" si="99"/>
        <v>Mr.</v>
      </c>
      <c r="D2156" s="7" t="str">
        <f t="shared" si="100"/>
        <v>Brian W.</v>
      </c>
      <c r="E2156" s="7" t="str">
        <f t="shared" si="101"/>
        <v>Waters</v>
      </c>
    </row>
    <row r="2157" spans="1:5" ht="15.75" x14ac:dyDescent="0.25">
      <c r="A2157" s="1" t="s">
        <v>207</v>
      </c>
      <c r="B2157" s="1" t="s">
        <v>4540</v>
      </c>
      <c r="C2157" s="14" t="str">
        <f t="shared" si="99"/>
        <v>Mr.</v>
      </c>
      <c r="D2157" s="7" t="str">
        <f t="shared" si="100"/>
        <v>Joe</v>
      </c>
      <c r="E2157" s="7" t="str">
        <f t="shared" si="101"/>
        <v>Viglienzoni</v>
      </c>
    </row>
    <row r="2158" spans="1:5" ht="15.75" x14ac:dyDescent="0.25">
      <c r="A2158" s="1" t="s">
        <v>206</v>
      </c>
      <c r="B2158" s="1" t="s">
        <v>4541</v>
      </c>
      <c r="C2158" s="14" t="str">
        <f t="shared" si="99"/>
        <v>Mr.</v>
      </c>
      <c r="D2158" s="7" t="str">
        <f t="shared" si="100"/>
        <v>Stephen</v>
      </c>
      <c r="E2158" s="7" t="str">
        <f t="shared" si="101"/>
        <v>Rathbun</v>
      </c>
    </row>
    <row r="2159" spans="1:5" ht="15.75" x14ac:dyDescent="0.25">
      <c r="A2159" s="1" t="s">
        <v>205</v>
      </c>
      <c r="B2159" s="1" t="s">
        <v>4542</v>
      </c>
      <c r="C2159" s="14" t="str">
        <f t="shared" si="99"/>
        <v>Ms.</v>
      </c>
      <c r="D2159" s="7" t="str">
        <f t="shared" si="100"/>
        <v>Ellen L.</v>
      </c>
      <c r="E2159" s="7" t="str">
        <f t="shared" si="101"/>
        <v>crane</v>
      </c>
    </row>
    <row r="2160" spans="1:5" ht="15.75" x14ac:dyDescent="0.25">
      <c r="A2160" s="1" t="s">
        <v>204</v>
      </c>
      <c r="B2160" s="1" t="s">
        <v>4543</v>
      </c>
      <c r="C2160" s="14" t="str">
        <f t="shared" si="99"/>
        <v>Ms.</v>
      </c>
      <c r="D2160" s="7" t="str">
        <f t="shared" si="100"/>
        <v>Cindy</v>
      </c>
      <c r="E2160" s="7" t="str">
        <f t="shared" si="101"/>
        <v>Conant</v>
      </c>
    </row>
    <row r="2161" spans="1:5" ht="15.75" x14ac:dyDescent="0.25">
      <c r="A2161" s="1" t="s">
        <v>203</v>
      </c>
      <c r="B2161" s="1" t="s">
        <v>4544</v>
      </c>
      <c r="C2161" s="14" t="str">
        <f t="shared" si="99"/>
        <v>Ms.</v>
      </c>
      <c r="D2161" s="7" t="str">
        <f t="shared" si="100"/>
        <v>Abigail R.</v>
      </c>
      <c r="E2161" s="7" t="str">
        <f t="shared" si="101"/>
        <v>Huyser-Wierenga</v>
      </c>
    </row>
    <row r="2162" spans="1:5" ht="15.75" x14ac:dyDescent="0.25">
      <c r="A2162" s="1" t="s">
        <v>202</v>
      </c>
      <c r="B2162" s="1" t="s">
        <v>4545</v>
      </c>
      <c r="C2162" s="14" t="str">
        <f t="shared" si="99"/>
        <v>Ms.</v>
      </c>
      <c r="D2162" s="7" t="str">
        <f t="shared" si="100"/>
        <v>Amy L.</v>
      </c>
      <c r="E2162" s="7" t="str">
        <f t="shared" si="101"/>
        <v>Natalini</v>
      </c>
    </row>
    <row r="2163" spans="1:5" ht="15.75" x14ac:dyDescent="0.25">
      <c r="A2163" s="1" t="s">
        <v>201</v>
      </c>
      <c r="B2163" s="1" t="s">
        <v>4546</v>
      </c>
      <c r="C2163" s="14" t="str">
        <f t="shared" si="99"/>
        <v>Ms.</v>
      </c>
      <c r="D2163" s="7" t="str">
        <f t="shared" si="100"/>
        <v>Amy</v>
      </c>
      <c r="E2163" s="7" t="str">
        <f t="shared" si="101"/>
        <v>Robbins</v>
      </c>
    </row>
    <row r="2164" spans="1:5" ht="15.75" x14ac:dyDescent="0.25">
      <c r="A2164" s="1" t="s">
        <v>199</v>
      </c>
      <c r="B2164" s="1" t="s">
        <v>4547</v>
      </c>
      <c r="C2164" s="14" t="str">
        <f t="shared" si="99"/>
        <v>Mrs.</v>
      </c>
      <c r="D2164" s="7" t="str">
        <f t="shared" si="100"/>
        <v>Grace H</v>
      </c>
      <c r="E2164" s="7" t="str">
        <f t="shared" si="101"/>
        <v>Stanislav</v>
      </c>
    </row>
    <row r="2165" spans="1:5" ht="15.75" x14ac:dyDescent="0.25">
      <c r="A2165" s="1" t="s">
        <v>198</v>
      </c>
      <c r="B2165" s="1" t="s">
        <v>4548</v>
      </c>
      <c r="C2165" s="14" t="str">
        <f t="shared" si="99"/>
        <v>Ms.</v>
      </c>
      <c r="D2165" s="7" t="str">
        <f t="shared" si="100"/>
        <v>Caitie J.</v>
      </c>
      <c r="E2165" s="7" t="str">
        <f t="shared" si="101"/>
        <v>Meyer</v>
      </c>
    </row>
    <row r="2166" spans="1:5" ht="15.75" x14ac:dyDescent="0.25">
      <c r="A2166" s="1" t="s">
        <v>197</v>
      </c>
      <c r="B2166" s="1" t="s">
        <v>4549</v>
      </c>
      <c r="C2166" s="14" t="str">
        <f t="shared" si="99"/>
        <v>Mr.</v>
      </c>
      <c r="D2166" s="7" t="str">
        <f t="shared" si="100"/>
        <v>Benjamin</v>
      </c>
      <c r="E2166" s="7" t="str">
        <f t="shared" si="101"/>
        <v>Mears</v>
      </c>
    </row>
    <row r="2167" spans="1:5" ht="15.75" x14ac:dyDescent="0.25">
      <c r="A2167" s="1" t="s">
        <v>196</v>
      </c>
      <c r="B2167" s="1" t="s">
        <v>4550</v>
      </c>
      <c r="C2167" s="14" t="str">
        <f t="shared" si="99"/>
        <v>Mr.</v>
      </c>
      <c r="D2167" s="7" t="str">
        <f t="shared" si="100"/>
        <v>Ian T</v>
      </c>
      <c r="E2167" s="7" t="str">
        <f t="shared" si="101"/>
        <v>Neill</v>
      </c>
    </row>
    <row r="2168" spans="1:5" ht="15.75" x14ac:dyDescent="0.25">
      <c r="A2168" s="1" t="s">
        <v>195</v>
      </c>
      <c r="B2168" s="1" t="s">
        <v>4551</v>
      </c>
      <c r="C2168" s="14" t="str">
        <f t="shared" si="99"/>
        <v>Mr.</v>
      </c>
      <c r="D2168" s="7" t="str">
        <f t="shared" si="100"/>
        <v>Tadese</v>
      </c>
      <c r="E2168" s="7" t="str">
        <f t="shared" si="101"/>
        <v>Tola</v>
      </c>
    </row>
    <row r="2169" spans="1:5" ht="15.75" x14ac:dyDescent="0.25">
      <c r="A2169" s="1" t="s">
        <v>194</v>
      </c>
      <c r="B2169" s="1" t="s">
        <v>4552</v>
      </c>
      <c r="C2169" s="14" t="str">
        <f t="shared" si="99"/>
        <v>Mr.</v>
      </c>
      <c r="D2169" s="7" t="str">
        <f t="shared" si="100"/>
        <v>Jonathan</v>
      </c>
      <c r="E2169" s="7" t="str">
        <f t="shared" si="101"/>
        <v>Briskman</v>
      </c>
    </row>
    <row r="2170" spans="1:5" ht="15.75" x14ac:dyDescent="0.25">
      <c r="A2170" s="1" t="s">
        <v>193</v>
      </c>
      <c r="B2170" s="1" t="s">
        <v>4553</v>
      </c>
      <c r="C2170" s="14" t="str">
        <f t="shared" si="99"/>
        <v>Mr.</v>
      </c>
      <c r="D2170" s="7" t="str">
        <f t="shared" si="100"/>
        <v>Dathan</v>
      </c>
      <c r="E2170" s="7" t="str">
        <f t="shared" si="101"/>
        <v>Ritzenhein</v>
      </c>
    </row>
    <row r="2171" spans="1:5" ht="15.75" x14ac:dyDescent="0.25">
      <c r="A2171" s="1" t="s">
        <v>192</v>
      </c>
      <c r="B2171" s="1" t="s">
        <v>4554</v>
      </c>
      <c r="C2171" s="14" t="str">
        <f t="shared" si="99"/>
        <v>Mr.</v>
      </c>
      <c r="D2171" s="7" t="str">
        <f t="shared" si="100"/>
        <v>Eric</v>
      </c>
      <c r="E2171" s="7" t="str">
        <f t="shared" si="101"/>
        <v>Malkowski</v>
      </c>
    </row>
    <row r="2172" spans="1:5" ht="15.75" x14ac:dyDescent="0.25">
      <c r="A2172" s="1" t="s">
        <v>191</v>
      </c>
      <c r="B2172" s="1" t="s">
        <v>4555</v>
      </c>
      <c r="C2172" s="14" t="str">
        <f t="shared" si="99"/>
        <v>Ms.</v>
      </c>
      <c r="D2172" s="7" t="str">
        <f t="shared" si="100"/>
        <v>Allison M</v>
      </c>
      <c r="E2172" s="7" t="str">
        <f t="shared" si="101"/>
        <v>Andreyko</v>
      </c>
    </row>
    <row r="2173" spans="1:5" ht="15.75" x14ac:dyDescent="0.25">
      <c r="A2173" s="1" t="s">
        <v>190</v>
      </c>
      <c r="B2173" s="1" t="s">
        <v>4556</v>
      </c>
      <c r="C2173" s="14" t="str">
        <f t="shared" si="99"/>
        <v>Mr.</v>
      </c>
      <c r="D2173" s="7" t="str">
        <f t="shared" si="100"/>
        <v>Paul</v>
      </c>
      <c r="E2173" s="7" t="str">
        <f t="shared" si="101"/>
        <v>Landry</v>
      </c>
    </row>
    <row r="2174" spans="1:5" ht="15.75" x14ac:dyDescent="0.25">
      <c r="A2174" s="1" t="s">
        <v>189</v>
      </c>
      <c r="B2174" s="1" t="s">
        <v>4557</v>
      </c>
      <c r="C2174" s="14" t="str">
        <f t="shared" si="99"/>
        <v>Mr.</v>
      </c>
      <c r="D2174" s="7" t="str">
        <f t="shared" si="100"/>
        <v>Aaron R</v>
      </c>
      <c r="E2174" s="7" t="str">
        <f t="shared" si="101"/>
        <v>Lozier</v>
      </c>
    </row>
    <row r="2175" spans="1:5" ht="15.75" x14ac:dyDescent="0.25">
      <c r="A2175" s="1" t="s">
        <v>188</v>
      </c>
      <c r="B2175" s="1" t="s">
        <v>4558</v>
      </c>
      <c r="C2175" s="14" t="str">
        <f t="shared" si="99"/>
        <v>Ms.</v>
      </c>
      <c r="D2175" s="7" t="str">
        <f t="shared" si="100"/>
        <v>Caitlin H.</v>
      </c>
      <c r="E2175" s="7" t="str">
        <f t="shared" si="101"/>
        <v>O'Brien</v>
      </c>
    </row>
    <row r="2176" spans="1:5" ht="15.75" x14ac:dyDescent="0.25">
      <c r="A2176" s="1" t="s">
        <v>187</v>
      </c>
      <c r="B2176" s="1" t="s">
        <v>4559</v>
      </c>
      <c r="C2176" s="14" t="str">
        <f t="shared" si="99"/>
        <v>Mr.</v>
      </c>
      <c r="D2176" s="7" t="str">
        <f t="shared" si="100"/>
        <v>Harald E.</v>
      </c>
      <c r="E2176" s="7" t="str">
        <f t="shared" si="101"/>
        <v>Rodas</v>
      </c>
    </row>
    <row r="2177" spans="1:5" ht="15.75" x14ac:dyDescent="0.25">
      <c r="A2177" s="1" t="s">
        <v>186</v>
      </c>
      <c r="B2177" s="1" t="s">
        <v>4560</v>
      </c>
      <c r="C2177" s="14" t="str">
        <f t="shared" si="99"/>
        <v>Ms.</v>
      </c>
      <c r="D2177" s="7" t="str">
        <f t="shared" si="100"/>
        <v>Siobhan A.</v>
      </c>
      <c r="E2177" s="7" t="str">
        <f t="shared" si="101"/>
        <v>O'Connor</v>
      </c>
    </row>
    <row r="2178" spans="1:5" ht="15.75" x14ac:dyDescent="0.25">
      <c r="A2178" s="1" t="s">
        <v>185</v>
      </c>
      <c r="B2178" s="1" t="s">
        <v>4561</v>
      </c>
      <c r="C2178" s="14" t="str">
        <f t="shared" si="99"/>
        <v>Ms.</v>
      </c>
      <c r="D2178" s="7" t="str">
        <f t="shared" si="100"/>
        <v>Andrea J.</v>
      </c>
      <c r="E2178" s="7" t="str">
        <f t="shared" si="101"/>
        <v>White</v>
      </c>
    </row>
    <row r="2179" spans="1:5" ht="15.75" x14ac:dyDescent="0.25">
      <c r="A2179" s="1" t="s">
        <v>184</v>
      </c>
      <c r="B2179" s="1" t="s">
        <v>4562</v>
      </c>
      <c r="C2179" s="14" t="str">
        <f t="shared" ref="C2179:C2242" si="102">LEFT(TRIM(MID(B2179, FIND(",", B2179)+1, 100)), FIND(" ", TRIM(MID(B2179, FIND(",", B2179)+1, 100)))-1)</f>
        <v>Ms.</v>
      </c>
      <c r="D2179" s="7" t="str">
        <f t="shared" ref="D2179:D2242" si="103">TRIM(RIGHT(TRIM(MID(B2179, FIND(",", B2179)+1, 99)),
     LEN(TRIM(MID(B2179, FIND(",", B2179)+1, 99))) -
     FIND(" ", TRIM(MID(B2179, FIND(",", B2179)+1, 99)))))</f>
        <v>Marie</v>
      </c>
      <c r="E2179" s="7" t="str">
        <f t="shared" ref="E2179:E2242" si="104">LEFT(TRIM(B2179), FIND(", ", TRIM(B2179) &amp; " ") - 1)</f>
        <v>Davenport</v>
      </c>
    </row>
    <row r="2180" spans="1:5" ht="15.75" x14ac:dyDescent="0.25">
      <c r="A2180" s="1" t="s">
        <v>183</v>
      </c>
      <c r="B2180" s="1" t="s">
        <v>4563</v>
      </c>
      <c r="C2180" s="14" t="str">
        <f t="shared" si="102"/>
        <v>Ms.</v>
      </c>
      <c r="D2180" s="7" t="str">
        <f t="shared" si="103"/>
        <v>Rachel A.</v>
      </c>
      <c r="E2180" s="7" t="str">
        <f t="shared" si="104"/>
        <v>Karmen</v>
      </c>
    </row>
    <row r="2181" spans="1:5" ht="15.75" x14ac:dyDescent="0.25">
      <c r="A2181" s="1" t="s">
        <v>182</v>
      </c>
      <c r="B2181" s="1" t="s">
        <v>4564</v>
      </c>
      <c r="C2181" s="14" t="str">
        <f t="shared" si="102"/>
        <v>Ms.</v>
      </c>
      <c r="D2181" s="7" t="str">
        <f t="shared" si="103"/>
        <v>Emma</v>
      </c>
      <c r="E2181" s="7" t="str">
        <f t="shared" si="104"/>
        <v>Miller</v>
      </c>
    </row>
    <row r="2182" spans="1:5" ht="15.75" x14ac:dyDescent="0.25">
      <c r="A2182" s="1" t="s">
        <v>181</v>
      </c>
      <c r="B2182" s="1" t="s">
        <v>4565</v>
      </c>
      <c r="C2182" s="14" t="str">
        <f t="shared" si="102"/>
        <v>Ms.</v>
      </c>
      <c r="D2182" s="7" t="str">
        <f t="shared" si="103"/>
        <v>Kiersten</v>
      </c>
      <c r="E2182" s="7" t="str">
        <f t="shared" si="104"/>
        <v>Lippmann</v>
      </c>
    </row>
    <row r="2183" spans="1:5" ht="15.75" x14ac:dyDescent="0.25">
      <c r="A2183" s="1" t="s">
        <v>180</v>
      </c>
      <c r="B2183" s="1" t="s">
        <v>4566</v>
      </c>
      <c r="C2183" s="14" t="str">
        <f t="shared" si="102"/>
        <v>Ms.</v>
      </c>
      <c r="D2183" s="7" t="str">
        <f t="shared" si="103"/>
        <v>Rachael</v>
      </c>
      <c r="E2183" s="7" t="str">
        <f t="shared" si="104"/>
        <v>Klehm</v>
      </c>
    </row>
    <row r="2184" spans="1:5" ht="15.75" x14ac:dyDescent="0.25">
      <c r="A2184" s="1" t="s">
        <v>179</v>
      </c>
      <c r="B2184" s="1" t="s">
        <v>4567</v>
      </c>
      <c r="C2184" s="14" t="str">
        <f t="shared" si="102"/>
        <v>Mr.</v>
      </c>
      <c r="D2184" s="7" t="str">
        <f t="shared" si="103"/>
        <v>Timothy P.</v>
      </c>
      <c r="E2184" s="7" t="str">
        <f t="shared" si="104"/>
        <v>Murphy</v>
      </c>
    </row>
    <row r="2185" spans="1:5" ht="15.75" x14ac:dyDescent="0.25">
      <c r="A2185" s="1" t="s">
        <v>178</v>
      </c>
      <c r="B2185" s="1" t="s">
        <v>4568</v>
      </c>
      <c r="C2185" s="14" t="str">
        <f t="shared" si="102"/>
        <v>Mr.</v>
      </c>
      <c r="D2185" s="7" t="str">
        <f t="shared" si="103"/>
        <v>Lelisa</v>
      </c>
      <c r="E2185" s="7" t="str">
        <f t="shared" si="104"/>
        <v>Desisa</v>
      </c>
    </row>
    <row r="2186" spans="1:5" ht="15.75" x14ac:dyDescent="0.25">
      <c r="A2186" s="1" t="s">
        <v>177</v>
      </c>
      <c r="B2186" s="1" t="s">
        <v>4569</v>
      </c>
      <c r="C2186" s="14" t="str">
        <f t="shared" si="102"/>
        <v>Mr.</v>
      </c>
      <c r="D2186" s="7" t="str">
        <f t="shared" si="103"/>
        <v>Nate</v>
      </c>
      <c r="E2186" s="7" t="str">
        <f t="shared" si="104"/>
        <v>Brooks</v>
      </c>
    </row>
    <row r="2187" spans="1:5" ht="15.75" x14ac:dyDescent="0.25">
      <c r="A2187" s="1" t="s">
        <v>176</v>
      </c>
      <c r="B2187" s="1" t="s">
        <v>4570</v>
      </c>
      <c r="C2187" s="14" t="str">
        <f t="shared" si="102"/>
        <v>Mr.</v>
      </c>
      <c r="D2187" s="7" t="str">
        <f t="shared" si="103"/>
        <v>Chris C.</v>
      </c>
      <c r="E2187" s="7" t="str">
        <f t="shared" si="104"/>
        <v>Stone</v>
      </c>
    </row>
    <row r="2188" spans="1:5" ht="15.75" x14ac:dyDescent="0.25">
      <c r="A2188" s="1" t="s">
        <v>175</v>
      </c>
      <c r="B2188" s="1" t="s">
        <v>4571</v>
      </c>
      <c r="C2188" s="14" t="str">
        <f t="shared" si="102"/>
        <v>Mr.</v>
      </c>
      <c r="D2188" s="7" t="str">
        <f t="shared" si="103"/>
        <v>Scott</v>
      </c>
      <c r="E2188" s="7" t="str">
        <f t="shared" si="104"/>
        <v>Weispfennig</v>
      </c>
    </row>
    <row r="2189" spans="1:5" ht="15.75" x14ac:dyDescent="0.25">
      <c r="A2189" s="1" t="s">
        <v>174</v>
      </c>
      <c r="B2189" s="1" t="s">
        <v>4572</v>
      </c>
      <c r="C2189" s="14" t="str">
        <f t="shared" si="102"/>
        <v>Mr.</v>
      </c>
      <c r="D2189" s="7" t="str">
        <f t="shared" si="103"/>
        <v>Kevin</v>
      </c>
      <c r="E2189" s="7" t="str">
        <f t="shared" si="104"/>
        <v>Sorrell</v>
      </c>
    </row>
    <row r="2190" spans="1:5" ht="15.75" x14ac:dyDescent="0.25">
      <c r="A2190" s="1" t="s">
        <v>173</v>
      </c>
      <c r="B2190" s="1" t="s">
        <v>4573</v>
      </c>
      <c r="C2190" s="14" t="str">
        <f t="shared" si="102"/>
        <v>Mr.</v>
      </c>
      <c r="D2190" s="7" t="str">
        <f t="shared" si="103"/>
        <v>Erik C.</v>
      </c>
      <c r="E2190" s="7" t="str">
        <f t="shared" si="104"/>
        <v>Morris</v>
      </c>
    </row>
    <row r="2191" spans="1:5" ht="15.75" x14ac:dyDescent="0.25">
      <c r="A2191" s="1" t="s">
        <v>172</v>
      </c>
      <c r="B2191" s="1" t="s">
        <v>4574</v>
      </c>
      <c r="C2191" s="14" t="str">
        <f t="shared" si="102"/>
        <v>Mr.</v>
      </c>
      <c r="D2191" s="7" t="str">
        <f t="shared" si="103"/>
        <v>Shawn C</v>
      </c>
      <c r="E2191" s="7" t="str">
        <f t="shared" si="104"/>
        <v>Marek</v>
      </c>
    </row>
    <row r="2192" spans="1:5" ht="15.75" x14ac:dyDescent="0.25">
      <c r="A2192" s="1" t="s">
        <v>171</v>
      </c>
      <c r="B2192" s="1" t="s">
        <v>4575</v>
      </c>
      <c r="C2192" s="14" t="str">
        <f t="shared" si="102"/>
        <v>Mr.</v>
      </c>
      <c r="D2192" s="7" t="str">
        <f t="shared" si="103"/>
        <v>Vajin L.</v>
      </c>
      <c r="E2192" s="7" t="str">
        <f t="shared" si="104"/>
        <v>Armstrong</v>
      </c>
    </row>
    <row r="2193" spans="1:5" ht="15.75" x14ac:dyDescent="0.25">
      <c r="A2193" s="1" t="s">
        <v>169</v>
      </c>
      <c r="B2193" s="1" t="s">
        <v>4576</v>
      </c>
      <c r="C2193" s="14" t="str">
        <f t="shared" si="102"/>
        <v>Mr.</v>
      </c>
      <c r="D2193" s="7" t="str">
        <f t="shared" si="103"/>
        <v>John K. Jr.</v>
      </c>
      <c r="E2193" s="7" t="str">
        <f t="shared" si="104"/>
        <v>Werner</v>
      </c>
    </row>
    <row r="2194" spans="1:5" ht="15.75" x14ac:dyDescent="0.25">
      <c r="A2194" s="1" t="s">
        <v>167</v>
      </c>
      <c r="B2194" s="1" t="s">
        <v>4577</v>
      </c>
      <c r="C2194" s="14" t="str">
        <f t="shared" si="102"/>
        <v>Mr.</v>
      </c>
      <c r="D2194" s="7" t="str">
        <f t="shared" si="103"/>
        <v>Kevin J.</v>
      </c>
      <c r="E2194" s="7" t="str">
        <f t="shared" si="104"/>
        <v>Gries</v>
      </c>
    </row>
    <row r="2195" spans="1:5" ht="15.75" x14ac:dyDescent="0.25">
      <c r="A2195" s="1" t="s">
        <v>165</v>
      </c>
      <c r="B2195" s="1" t="s">
        <v>4578</v>
      </c>
      <c r="C2195" s="14" t="str">
        <f t="shared" si="102"/>
        <v>Mr.</v>
      </c>
      <c r="D2195" s="7" t="str">
        <f t="shared" si="103"/>
        <v>Kirby W.</v>
      </c>
      <c r="E2195" s="7" t="str">
        <f t="shared" si="104"/>
        <v>Mills</v>
      </c>
    </row>
    <row r="2196" spans="1:5" ht="15.75" x14ac:dyDescent="0.25">
      <c r="A2196" s="1" t="s">
        <v>163</v>
      </c>
      <c r="B2196" s="1" t="s">
        <v>4579</v>
      </c>
      <c r="C2196" s="14" t="str">
        <f t="shared" si="102"/>
        <v>Mr.</v>
      </c>
      <c r="D2196" s="7" t="str">
        <f t="shared" si="103"/>
        <v>J A</v>
      </c>
      <c r="E2196" s="7" t="str">
        <f t="shared" si="104"/>
        <v>Penny</v>
      </c>
    </row>
    <row r="2197" spans="1:5" ht="15.75" x14ac:dyDescent="0.25">
      <c r="A2197" s="1" t="s">
        <v>162</v>
      </c>
      <c r="B2197" s="1" t="s">
        <v>4580</v>
      </c>
      <c r="C2197" s="14" t="str">
        <f t="shared" si="102"/>
        <v>Mr.</v>
      </c>
      <c r="D2197" s="7" t="str">
        <f t="shared" si="103"/>
        <v>Dustin G.</v>
      </c>
      <c r="E2197" s="7" t="str">
        <f t="shared" si="104"/>
        <v>Hicks</v>
      </c>
    </row>
    <row r="2198" spans="1:5" ht="15.75" x14ac:dyDescent="0.25">
      <c r="A2198" s="1" t="s">
        <v>161</v>
      </c>
      <c r="B2198" s="1" t="s">
        <v>4581</v>
      </c>
      <c r="C2198" s="14" t="str">
        <f t="shared" si="102"/>
        <v>Mr.</v>
      </c>
      <c r="D2198" s="7" t="str">
        <f t="shared" si="103"/>
        <v>Anthony G</v>
      </c>
      <c r="E2198" s="7" t="str">
        <f t="shared" si="104"/>
        <v>Masayesva</v>
      </c>
    </row>
    <row r="2199" spans="1:5" ht="15.75" x14ac:dyDescent="0.25">
      <c r="A2199" s="1" t="s">
        <v>160</v>
      </c>
      <c r="B2199" s="1" t="s">
        <v>4582</v>
      </c>
      <c r="C2199" s="14" t="str">
        <f t="shared" si="102"/>
        <v>Mr.</v>
      </c>
      <c r="D2199" s="7" t="str">
        <f t="shared" si="103"/>
        <v>Ryan</v>
      </c>
      <c r="E2199" s="7" t="str">
        <f t="shared" si="104"/>
        <v>Paavola</v>
      </c>
    </row>
    <row r="2200" spans="1:5" ht="15.75" x14ac:dyDescent="0.25">
      <c r="A2200" s="1" t="s">
        <v>159</v>
      </c>
      <c r="B2200" s="1" t="s">
        <v>4583</v>
      </c>
      <c r="C2200" s="14" t="str">
        <f t="shared" si="102"/>
        <v>Mr.</v>
      </c>
      <c r="D2200" s="7" t="str">
        <f t="shared" si="103"/>
        <v>Eric N</v>
      </c>
      <c r="E2200" s="7" t="str">
        <f t="shared" si="104"/>
        <v>Gehlsen</v>
      </c>
    </row>
    <row r="2201" spans="1:5" ht="15.75" x14ac:dyDescent="0.25">
      <c r="A2201" s="1" t="s">
        <v>158</v>
      </c>
      <c r="B2201" s="1" t="s">
        <v>4584</v>
      </c>
      <c r="C2201" s="14" t="str">
        <f t="shared" si="102"/>
        <v>Mr.</v>
      </c>
      <c r="D2201" s="7" t="str">
        <f t="shared" si="103"/>
        <v>Connor</v>
      </c>
      <c r="E2201" s="7" t="str">
        <f t="shared" si="104"/>
        <v>Roche</v>
      </c>
    </row>
    <row r="2202" spans="1:5" ht="15.75" x14ac:dyDescent="0.25">
      <c r="A2202" s="1" t="s">
        <v>157</v>
      </c>
      <c r="B2202" s="1" t="s">
        <v>4585</v>
      </c>
      <c r="C2202" s="14" t="str">
        <f t="shared" si="102"/>
        <v>Mr.</v>
      </c>
      <c r="D2202" s="7" t="str">
        <f t="shared" si="103"/>
        <v>Patrick H.</v>
      </c>
      <c r="E2202" s="7" t="str">
        <f t="shared" si="104"/>
        <v>Hearn</v>
      </c>
    </row>
    <row r="2203" spans="1:5" ht="15.75" x14ac:dyDescent="0.25">
      <c r="A2203" s="1" t="s">
        <v>156</v>
      </c>
      <c r="B2203" s="1" t="s">
        <v>4586</v>
      </c>
      <c r="C2203" s="14" t="str">
        <f t="shared" si="102"/>
        <v>Mr.</v>
      </c>
      <c r="D2203" s="7" t="str">
        <f t="shared" si="103"/>
        <v>Tyler</v>
      </c>
      <c r="E2203" s="7" t="str">
        <f t="shared" si="104"/>
        <v>Dimson</v>
      </c>
    </row>
    <row r="2204" spans="1:5" ht="15.75" x14ac:dyDescent="0.25">
      <c r="A2204" s="1" t="s">
        <v>155</v>
      </c>
      <c r="B2204" s="1" t="s">
        <v>4587</v>
      </c>
      <c r="C2204" s="14" t="str">
        <f t="shared" si="102"/>
        <v>Ms.</v>
      </c>
      <c r="D2204" s="7" t="str">
        <f t="shared" si="103"/>
        <v>Deborah L.</v>
      </c>
      <c r="E2204" s="7" t="str">
        <f t="shared" si="104"/>
        <v>Slason</v>
      </c>
    </row>
    <row r="2205" spans="1:5" ht="15.75" x14ac:dyDescent="0.25">
      <c r="A2205" s="1" t="s">
        <v>154</v>
      </c>
      <c r="B2205" s="1" t="s">
        <v>4588</v>
      </c>
      <c r="C2205" s="14" t="str">
        <f t="shared" si="102"/>
        <v>Ms.</v>
      </c>
      <c r="D2205" s="7" t="str">
        <f t="shared" si="103"/>
        <v>Andrea K</v>
      </c>
      <c r="E2205" s="7" t="str">
        <f t="shared" si="104"/>
        <v>Gibson</v>
      </c>
    </row>
    <row r="2206" spans="1:5" ht="15.75" x14ac:dyDescent="0.25">
      <c r="A2206" s="1" t="s">
        <v>153</v>
      </c>
      <c r="B2206" s="1" t="s">
        <v>4589</v>
      </c>
      <c r="C2206" s="14" t="str">
        <f t="shared" si="102"/>
        <v>Ms.</v>
      </c>
      <c r="D2206" s="7" t="str">
        <f t="shared" si="103"/>
        <v>Elleree</v>
      </c>
      <c r="E2206" s="7" t="str">
        <f t="shared" si="104"/>
        <v>Erdos</v>
      </c>
    </row>
    <row r="2207" spans="1:5" ht="15.75" x14ac:dyDescent="0.25">
      <c r="A2207" s="1" t="s">
        <v>152</v>
      </c>
      <c r="B2207" s="1" t="s">
        <v>4590</v>
      </c>
      <c r="C2207" s="14" t="str">
        <f t="shared" si="102"/>
        <v>Mr.</v>
      </c>
      <c r="D2207" s="7" t="str">
        <f t="shared" si="103"/>
        <v>Brandon J</v>
      </c>
      <c r="E2207" s="7" t="str">
        <f t="shared" si="104"/>
        <v>Cushman</v>
      </c>
    </row>
    <row r="2208" spans="1:5" ht="15.75" x14ac:dyDescent="0.25">
      <c r="A2208" s="1" t="s">
        <v>151</v>
      </c>
      <c r="B2208" s="1" t="s">
        <v>4591</v>
      </c>
      <c r="C2208" s="14" t="str">
        <f t="shared" si="102"/>
        <v>Mr.</v>
      </c>
      <c r="D2208" s="7" t="str">
        <f t="shared" si="103"/>
        <v>Steve</v>
      </c>
      <c r="E2208" s="7" t="str">
        <f t="shared" si="104"/>
        <v>Hammel</v>
      </c>
    </row>
    <row r="2209" spans="1:5" ht="15.75" x14ac:dyDescent="0.25">
      <c r="A2209" s="1" t="s">
        <v>150</v>
      </c>
      <c r="B2209" s="1" t="s">
        <v>4592</v>
      </c>
      <c r="C2209" s="14" t="str">
        <f t="shared" si="102"/>
        <v>Ms.</v>
      </c>
      <c r="D2209" s="7" t="str">
        <f t="shared" si="103"/>
        <v>Nina Wavik Sr.</v>
      </c>
      <c r="E2209" s="7" t="str">
        <f t="shared" si="104"/>
        <v>Ytterstad</v>
      </c>
    </row>
    <row r="2210" spans="1:5" ht="15.75" x14ac:dyDescent="0.25">
      <c r="A2210" s="1" t="s">
        <v>149</v>
      </c>
      <c r="B2210" s="1" t="s">
        <v>4593</v>
      </c>
      <c r="C2210" s="14" t="str">
        <f t="shared" si="102"/>
        <v>Ms.</v>
      </c>
      <c r="D2210" s="7" t="str">
        <f t="shared" si="103"/>
        <v>Dani</v>
      </c>
      <c r="E2210" s="7" t="str">
        <f t="shared" si="104"/>
        <v>Prince</v>
      </c>
    </row>
    <row r="2211" spans="1:5" ht="15.75" x14ac:dyDescent="0.25">
      <c r="A2211" s="1" t="s">
        <v>148</v>
      </c>
      <c r="B2211" s="1" t="s">
        <v>4594</v>
      </c>
      <c r="C2211" s="14" t="str">
        <f t="shared" si="102"/>
        <v>Ms.</v>
      </c>
      <c r="D2211" s="7" t="str">
        <f t="shared" si="103"/>
        <v>Jennifer A.</v>
      </c>
      <c r="E2211" s="7" t="str">
        <f t="shared" si="104"/>
        <v>Freeman</v>
      </c>
    </row>
    <row r="2212" spans="1:5" ht="15.75" x14ac:dyDescent="0.25">
      <c r="A2212" s="1" t="s">
        <v>147</v>
      </c>
      <c r="B2212" s="1" t="s">
        <v>4595</v>
      </c>
      <c r="C2212" s="14" t="str">
        <f t="shared" si="102"/>
        <v>Mr.</v>
      </c>
      <c r="D2212" s="7" t="str">
        <f t="shared" si="103"/>
        <v>Martin</v>
      </c>
      <c r="E2212" s="7" t="str">
        <f t="shared" si="104"/>
        <v>Petrulak</v>
      </c>
    </row>
    <row r="2213" spans="1:5" ht="15.75" x14ac:dyDescent="0.25">
      <c r="A2213" s="1" t="s">
        <v>146</v>
      </c>
      <c r="B2213" s="1" t="s">
        <v>4596</v>
      </c>
      <c r="C2213" s="14" t="str">
        <f t="shared" si="102"/>
        <v>Mr.</v>
      </c>
      <c r="D2213" s="7" t="str">
        <f t="shared" si="103"/>
        <v>Steve</v>
      </c>
      <c r="E2213" s="7" t="str">
        <f t="shared" si="104"/>
        <v>Lloyd</v>
      </c>
    </row>
    <row r="2214" spans="1:5" ht="15.75" x14ac:dyDescent="0.25">
      <c r="A2214" s="1" t="s">
        <v>145</v>
      </c>
      <c r="B2214" s="1" t="s">
        <v>4597</v>
      </c>
      <c r="C2214" s="14" t="str">
        <f t="shared" si="102"/>
        <v>Mr.</v>
      </c>
      <c r="D2214" s="7" t="str">
        <f t="shared" si="103"/>
        <v>Christopher</v>
      </c>
      <c r="E2214" s="7" t="str">
        <f t="shared" si="104"/>
        <v>Zablocki</v>
      </c>
    </row>
    <row r="2215" spans="1:5" ht="15.75" x14ac:dyDescent="0.25">
      <c r="A2215" s="1" t="s">
        <v>144</v>
      </c>
      <c r="B2215" s="1" t="s">
        <v>4598</v>
      </c>
      <c r="C2215" s="14" t="str">
        <f t="shared" si="102"/>
        <v>Ms.</v>
      </c>
      <c r="D2215" s="7" t="str">
        <f t="shared" si="103"/>
        <v>Kathryn M.</v>
      </c>
      <c r="E2215" s="7" t="str">
        <f t="shared" si="104"/>
        <v>Van Meter</v>
      </c>
    </row>
    <row r="2216" spans="1:5" ht="15.75" x14ac:dyDescent="0.25">
      <c r="A2216" s="1" t="s">
        <v>143</v>
      </c>
      <c r="B2216" s="1" t="s">
        <v>4599</v>
      </c>
      <c r="C2216" s="14" t="str">
        <f t="shared" si="102"/>
        <v>Ms.</v>
      </c>
      <c r="D2216" s="7" t="str">
        <f t="shared" si="103"/>
        <v>Emily</v>
      </c>
      <c r="E2216" s="7" t="str">
        <f t="shared" si="104"/>
        <v>Babay</v>
      </c>
    </row>
    <row r="2217" spans="1:5" ht="15.75" x14ac:dyDescent="0.25">
      <c r="A2217" s="1" t="s">
        <v>142</v>
      </c>
      <c r="B2217" s="1" t="s">
        <v>4600</v>
      </c>
      <c r="C2217" s="14" t="str">
        <f t="shared" si="102"/>
        <v>Mr.</v>
      </c>
      <c r="D2217" s="7" t="str">
        <f t="shared" si="103"/>
        <v>Trent A</v>
      </c>
      <c r="E2217" s="7" t="str">
        <f t="shared" si="104"/>
        <v>Taylor</v>
      </c>
    </row>
    <row r="2218" spans="1:5" ht="15.75" x14ac:dyDescent="0.25">
      <c r="A2218" s="1" t="s">
        <v>141</v>
      </c>
      <c r="B2218" s="1" t="s">
        <v>4601</v>
      </c>
      <c r="C2218" s="14" t="str">
        <f t="shared" si="102"/>
        <v>Ms.</v>
      </c>
      <c r="D2218" s="7" t="str">
        <f t="shared" si="103"/>
        <v>Jennifer E</v>
      </c>
      <c r="E2218" s="7" t="str">
        <f t="shared" si="104"/>
        <v>Smith</v>
      </c>
    </row>
    <row r="2219" spans="1:5" ht="15.75" x14ac:dyDescent="0.25">
      <c r="A2219" s="1" t="s">
        <v>140</v>
      </c>
      <c r="B2219" s="1" t="s">
        <v>4602</v>
      </c>
      <c r="C2219" s="14" t="str">
        <f t="shared" si="102"/>
        <v>Ms.</v>
      </c>
      <c r="D2219" s="7" t="str">
        <f t="shared" si="103"/>
        <v>Polly</v>
      </c>
      <c r="E2219" s="7" t="str">
        <f t="shared" si="104"/>
        <v>Moody</v>
      </c>
    </row>
    <row r="2220" spans="1:5" ht="15.75" x14ac:dyDescent="0.25">
      <c r="A2220" s="1" t="s">
        <v>139</v>
      </c>
      <c r="B2220" s="1" t="s">
        <v>4603</v>
      </c>
      <c r="C2220" s="14" t="str">
        <f t="shared" si="102"/>
        <v>Ms.</v>
      </c>
      <c r="D2220" s="7" t="str">
        <f t="shared" si="103"/>
        <v>Elizabeth</v>
      </c>
      <c r="E2220" s="7" t="str">
        <f t="shared" si="104"/>
        <v>Swierzbinski</v>
      </c>
    </row>
    <row r="2221" spans="1:5" ht="15.75" x14ac:dyDescent="0.25">
      <c r="A2221" s="1" t="s">
        <v>138</v>
      </c>
      <c r="B2221" s="1" t="s">
        <v>4604</v>
      </c>
      <c r="C2221" s="14" t="str">
        <f t="shared" si="102"/>
        <v>Ms.</v>
      </c>
      <c r="D2221" s="7" t="str">
        <f t="shared" si="103"/>
        <v>Tiffany A.</v>
      </c>
      <c r="E2221" s="7" t="str">
        <f t="shared" si="104"/>
        <v>Schwartz</v>
      </c>
    </row>
    <row r="2222" spans="1:5" ht="15.75" x14ac:dyDescent="0.25">
      <c r="A2222" s="1" t="s">
        <v>137</v>
      </c>
      <c r="B2222" s="1" t="s">
        <v>4605</v>
      </c>
      <c r="C2222" s="14" t="str">
        <f t="shared" si="102"/>
        <v>Mr.</v>
      </c>
      <c r="D2222" s="7" t="str">
        <f t="shared" si="103"/>
        <v>Cole</v>
      </c>
      <c r="E2222" s="7" t="str">
        <f t="shared" si="104"/>
        <v>Sanseverino</v>
      </c>
    </row>
    <row r="2223" spans="1:5" ht="15.75" x14ac:dyDescent="0.25">
      <c r="A2223" s="1" t="s">
        <v>136</v>
      </c>
      <c r="B2223" s="1" t="s">
        <v>4606</v>
      </c>
      <c r="C2223" s="14" t="str">
        <f t="shared" si="102"/>
        <v>Mr.</v>
      </c>
      <c r="D2223" s="7" t="str">
        <f t="shared" si="103"/>
        <v>Matthew T.</v>
      </c>
      <c r="E2223" s="7" t="str">
        <f t="shared" si="104"/>
        <v>Lawder</v>
      </c>
    </row>
    <row r="2224" spans="1:5" ht="15.75" x14ac:dyDescent="0.25">
      <c r="A2224" s="1" t="s">
        <v>135</v>
      </c>
      <c r="B2224" s="1" t="s">
        <v>4607</v>
      </c>
      <c r="C2224" s="14" t="str">
        <f t="shared" si="102"/>
        <v>Mr.</v>
      </c>
      <c r="D2224" s="7" t="str">
        <f t="shared" si="103"/>
        <v>Zachary</v>
      </c>
      <c r="E2224" s="7" t="str">
        <f t="shared" si="104"/>
        <v>Young</v>
      </c>
    </row>
    <row r="2225" spans="1:5" ht="15.75" x14ac:dyDescent="0.25">
      <c r="A2225" s="1" t="s">
        <v>134</v>
      </c>
      <c r="B2225" s="1" t="s">
        <v>4608</v>
      </c>
      <c r="C2225" s="14" t="str">
        <f t="shared" si="102"/>
        <v>Mr.</v>
      </c>
      <c r="D2225" s="7" t="str">
        <f t="shared" si="103"/>
        <v>Matthew T.</v>
      </c>
      <c r="E2225" s="7" t="str">
        <f t="shared" si="104"/>
        <v>Hoerner</v>
      </c>
    </row>
    <row r="2226" spans="1:5" ht="15.75" x14ac:dyDescent="0.25">
      <c r="A2226" s="1" t="s">
        <v>133</v>
      </c>
      <c r="B2226" s="1" t="s">
        <v>4609</v>
      </c>
      <c r="C2226" s="14" t="str">
        <f t="shared" si="102"/>
        <v>Mr.</v>
      </c>
      <c r="D2226" s="7" t="str">
        <f t="shared" si="103"/>
        <v>Pat</v>
      </c>
      <c r="E2226" s="7" t="str">
        <f t="shared" si="104"/>
        <v>Benson</v>
      </c>
    </row>
    <row r="2227" spans="1:5" ht="15.75" x14ac:dyDescent="0.25">
      <c r="A2227" s="1" t="s">
        <v>132</v>
      </c>
      <c r="B2227" s="1" t="s">
        <v>4610</v>
      </c>
      <c r="C2227" s="14" t="str">
        <f t="shared" si="102"/>
        <v>Ms.</v>
      </c>
      <c r="D2227" s="7" t="str">
        <f t="shared" si="103"/>
        <v>Ashley</v>
      </c>
      <c r="E2227" s="7" t="str">
        <f t="shared" si="104"/>
        <v>Horton</v>
      </c>
    </row>
    <row r="2228" spans="1:5" ht="15.75" x14ac:dyDescent="0.25">
      <c r="A2228" s="1" t="s">
        <v>131</v>
      </c>
      <c r="B2228" s="1" t="s">
        <v>4611</v>
      </c>
      <c r="C2228" s="14" t="str">
        <f t="shared" si="102"/>
        <v>Ms.</v>
      </c>
      <c r="D2228" s="7" t="str">
        <f t="shared" si="103"/>
        <v>Elizabeth A.</v>
      </c>
      <c r="E2228" s="7" t="str">
        <f t="shared" si="104"/>
        <v>McGraw</v>
      </c>
    </row>
    <row r="2229" spans="1:5" ht="15.75" x14ac:dyDescent="0.25">
      <c r="A2229" s="1" t="s">
        <v>130</v>
      </c>
      <c r="B2229" s="1" t="s">
        <v>4612</v>
      </c>
      <c r="C2229" s="14" t="str">
        <f t="shared" si="102"/>
        <v>Ms.</v>
      </c>
      <c r="D2229" s="7" t="str">
        <f t="shared" si="103"/>
        <v>Rebecca M.</v>
      </c>
      <c r="E2229" s="7" t="str">
        <f t="shared" si="104"/>
        <v>Beaulne</v>
      </c>
    </row>
    <row r="2230" spans="1:5" ht="15.75" x14ac:dyDescent="0.25">
      <c r="A2230" s="1" t="s">
        <v>129</v>
      </c>
      <c r="B2230" s="1" t="s">
        <v>4613</v>
      </c>
      <c r="C2230" s="14" t="str">
        <f t="shared" si="102"/>
        <v>Ms.</v>
      </c>
      <c r="D2230" s="7" t="str">
        <f t="shared" si="103"/>
        <v>Ruth</v>
      </c>
      <c r="E2230" s="7" t="str">
        <f t="shared" si="104"/>
        <v>Lunz</v>
      </c>
    </row>
    <row r="2231" spans="1:5" ht="15.75" x14ac:dyDescent="0.25">
      <c r="A2231" s="1" t="s">
        <v>128</v>
      </c>
      <c r="B2231" s="1" t="s">
        <v>4614</v>
      </c>
      <c r="C2231" s="14" t="str">
        <f t="shared" si="102"/>
        <v>Mr.</v>
      </c>
      <c r="D2231" s="7" t="str">
        <f t="shared" si="103"/>
        <v>Gregory S</v>
      </c>
      <c r="E2231" s="7" t="str">
        <f t="shared" si="104"/>
        <v>Kyle</v>
      </c>
    </row>
    <row r="2232" spans="1:5" ht="15.75" x14ac:dyDescent="0.25">
      <c r="A2232" s="1" t="s">
        <v>127</v>
      </c>
      <c r="B2232" s="1" t="s">
        <v>4615</v>
      </c>
      <c r="C2232" s="14" t="str">
        <f t="shared" si="102"/>
        <v>Ms.</v>
      </c>
      <c r="D2232" s="7" t="str">
        <f t="shared" si="103"/>
        <v>Alexandra S</v>
      </c>
      <c r="E2232" s="7" t="str">
        <f t="shared" si="104"/>
        <v>Brackenwagen</v>
      </c>
    </row>
    <row r="2233" spans="1:5" ht="15.75" x14ac:dyDescent="0.25">
      <c r="A2233" s="1" t="s">
        <v>126</v>
      </c>
      <c r="B2233" s="1" t="s">
        <v>4616</v>
      </c>
      <c r="C2233" s="14" t="str">
        <f t="shared" si="102"/>
        <v>Ms.</v>
      </c>
      <c r="D2233" s="7" t="str">
        <f t="shared" si="103"/>
        <v>Hillary</v>
      </c>
      <c r="E2233" s="7" t="str">
        <f t="shared" si="104"/>
        <v>Schmitt</v>
      </c>
    </row>
    <row r="2234" spans="1:5" ht="15.75" x14ac:dyDescent="0.25">
      <c r="A2234" s="1" t="s">
        <v>125</v>
      </c>
      <c r="B2234" s="1" t="s">
        <v>4617</v>
      </c>
      <c r="C2234" s="14" t="str">
        <f t="shared" si="102"/>
        <v>Ms.</v>
      </c>
      <c r="D2234" s="7" t="str">
        <f t="shared" si="103"/>
        <v>Amy K.</v>
      </c>
      <c r="E2234" s="7" t="str">
        <f t="shared" si="104"/>
        <v>Borden</v>
      </c>
    </row>
    <row r="2235" spans="1:5" ht="15.75" x14ac:dyDescent="0.25">
      <c r="A2235" s="1" t="s">
        <v>124</v>
      </c>
      <c r="B2235" s="1" t="s">
        <v>4618</v>
      </c>
      <c r="C2235" s="14" t="str">
        <f t="shared" si="102"/>
        <v>Mr.</v>
      </c>
      <c r="D2235" s="7" t="str">
        <f t="shared" si="103"/>
        <v>Scott</v>
      </c>
      <c r="E2235" s="7" t="str">
        <f t="shared" si="104"/>
        <v>McLean</v>
      </c>
    </row>
    <row r="2236" spans="1:5" ht="15.75" x14ac:dyDescent="0.25">
      <c r="A2236" s="1" t="s">
        <v>123</v>
      </c>
      <c r="B2236" s="1" t="s">
        <v>4619</v>
      </c>
      <c r="C2236" s="14" t="str">
        <f t="shared" si="102"/>
        <v>Mr.</v>
      </c>
      <c r="D2236" s="7" t="str">
        <f t="shared" si="103"/>
        <v>John</v>
      </c>
      <c r="E2236" s="7" t="str">
        <f t="shared" si="104"/>
        <v>Regan</v>
      </c>
    </row>
    <row r="2237" spans="1:5" ht="15.75" x14ac:dyDescent="0.25">
      <c r="A2237" s="1" t="s">
        <v>122</v>
      </c>
      <c r="B2237" s="1" t="s">
        <v>4620</v>
      </c>
      <c r="C2237" s="14" t="str">
        <f t="shared" si="102"/>
        <v>Mr.</v>
      </c>
      <c r="D2237" s="7" t="str">
        <f t="shared" si="103"/>
        <v>Maaikel</v>
      </c>
      <c r="E2237" s="7" t="str">
        <f t="shared" si="104"/>
        <v>Koenis</v>
      </c>
    </row>
    <row r="2238" spans="1:5" ht="15.75" x14ac:dyDescent="0.25">
      <c r="A2238" s="1" t="s">
        <v>121</v>
      </c>
      <c r="B2238" s="1" t="s">
        <v>4621</v>
      </c>
      <c r="C2238" s="14" t="str">
        <f t="shared" si="102"/>
        <v>Mr.</v>
      </c>
      <c r="D2238" s="7" t="str">
        <f t="shared" si="103"/>
        <v>Daniel C</v>
      </c>
      <c r="E2238" s="7" t="str">
        <f t="shared" si="104"/>
        <v>Kittaka</v>
      </c>
    </row>
    <row r="2239" spans="1:5" ht="15.75" x14ac:dyDescent="0.25">
      <c r="A2239" s="1" t="s">
        <v>120</v>
      </c>
      <c r="B2239" s="1" t="s">
        <v>4622</v>
      </c>
      <c r="C2239" s="14" t="str">
        <f t="shared" si="102"/>
        <v>Mr.</v>
      </c>
      <c r="D2239" s="7" t="str">
        <f t="shared" si="103"/>
        <v>Christopher S.</v>
      </c>
      <c r="E2239" s="7" t="str">
        <f t="shared" si="104"/>
        <v>Concannon</v>
      </c>
    </row>
    <row r="2240" spans="1:5" ht="15.75" x14ac:dyDescent="0.25">
      <c r="A2240" s="1" t="s">
        <v>119</v>
      </c>
      <c r="B2240" s="1" t="s">
        <v>4623</v>
      </c>
      <c r="C2240" s="14" t="str">
        <f t="shared" si="102"/>
        <v>Mr.</v>
      </c>
      <c r="D2240" s="7" t="str">
        <f t="shared" si="103"/>
        <v>William R</v>
      </c>
      <c r="E2240" s="7" t="str">
        <f t="shared" si="104"/>
        <v>Johnson</v>
      </c>
    </row>
    <row r="2241" spans="1:5" ht="15.75" x14ac:dyDescent="0.25">
      <c r="A2241" s="1" t="s">
        <v>118</v>
      </c>
      <c r="B2241" s="1" t="s">
        <v>4624</v>
      </c>
      <c r="C2241" s="14" t="str">
        <f t="shared" si="102"/>
        <v>Ms.</v>
      </c>
      <c r="D2241" s="7" t="str">
        <f t="shared" si="103"/>
        <v>Lyndsy</v>
      </c>
      <c r="E2241" s="7" t="str">
        <f t="shared" si="104"/>
        <v>Schultz</v>
      </c>
    </row>
    <row r="2242" spans="1:5" ht="15.75" x14ac:dyDescent="0.25">
      <c r="A2242" s="1" t="s">
        <v>117</v>
      </c>
      <c r="B2242" s="1" t="s">
        <v>4625</v>
      </c>
      <c r="C2242" s="14" t="str">
        <f t="shared" si="102"/>
        <v>Ms.</v>
      </c>
      <c r="D2242" s="7" t="str">
        <f t="shared" si="103"/>
        <v>Jessica</v>
      </c>
      <c r="E2242" s="7" t="str">
        <f t="shared" si="104"/>
        <v>Brannigan</v>
      </c>
    </row>
    <row r="2243" spans="1:5" ht="15.75" x14ac:dyDescent="0.25">
      <c r="A2243" s="1" t="s">
        <v>116</v>
      </c>
      <c r="B2243" s="1" t="s">
        <v>4626</v>
      </c>
      <c r="C2243" s="14" t="str">
        <f t="shared" ref="C2243:C2306" si="105">LEFT(TRIM(MID(B2243, FIND(",", B2243)+1, 100)), FIND(" ", TRIM(MID(B2243, FIND(",", B2243)+1, 100)))-1)</f>
        <v>Ms.</v>
      </c>
      <c r="D2243" s="7" t="str">
        <f t="shared" ref="D2243:D2306" si="106">TRIM(RIGHT(TRIM(MID(B2243, FIND(",", B2243)+1, 99)),
     LEN(TRIM(MID(B2243, FIND(",", B2243)+1, 99))) -
     FIND(" ", TRIM(MID(B2243, FIND(",", B2243)+1, 99)))))</f>
        <v>Anna</v>
      </c>
      <c r="E2243" s="7" t="str">
        <f t="shared" ref="E2243:E2306" si="107">LEFT(TRIM(B2243), FIND(", ", TRIM(B2243) &amp; " ") - 1)</f>
        <v>Cavallo</v>
      </c>
    </row>
    <row r="2244" spans="1:5" ht="15.75" x14ac:dyDescent="0.25">
      <c r="A2244" s="1" t="s">
        <v>115</v>
      </c>
      <c r="B2244" s="1" t="s">
        <v>4627</v>
      </c>
      <c r="C2244" s="14" t="str">
        <f t="shared" si="105"/>
        <v>Mr.</v>
      </c>
      <c r="D2244" s="7" t="str">
        <f t="shared" si="106"/>
        <v>Jordan</v>
      </c>
      <c r="E2244" s="7" t="str">
        <f t="shared" si="107"/>
        <v>Chang</v>
      </c>
    </row>
    <row r="2245" spans="1:5" ht="15.75" x14ac:dyDescent="0.25">
      <c r="A2245" s="1" t="s">
        <v>114</v>
      </c>
      <c r="B2245" s="1" t="s">
        <v>4628</v>
      </c>
      <c r="C2245" s="14" t="str">
        <f t="shared" si="105"/>
        <v>Mr.</v>
      </c>
      <c r="D2245" s="7" t="str">
        <f t="shared" si="106"/>
        <v>Brian</v>
      </c>
      <c r="E2245" s="7" t="str">
        <f t="shared" si="107"/>
        <v>Axelrod</v>
      </c>
    </row>
    <row r="2246" spans="1:5" ht="15.75" x14ac:dyDescent="0.25">
      <c r="A2246" s="1" t="s">
        <v>113</v>
      </c>
      <c r="B2246" s="1" t="s">
        <v>4629</v>
      </c>
      <c r="C2246" s="14" t="str">
        <f t="shared" si="105"/>
        <v>Ms.</v>
      </c>
      <c r="D2246" s="7" t="str">
        <f t="shared" si="106"/>
        <v>Katherine A</v>
      </c>
      <c r="E2246" s="7" t="str">
        <f t="shared" si="107"/>
        <v>Davenport</v>
      </c>
    </row>
    <row r="2247" spans="1:5" ht="15.75" x14ac:dyDescent="0.25">
      <c r="A2247" s="1" t="s">
        <v>112</v>
      </c>
      <c r="B2247" s="1" t="s">
        <v>4630</v>
      </c>
      <c r="C2247" s="14" t="str">
        <f t="shared" si="105"/>
        <v>Ms.</v>
      </c>
      <c r="D2247" s="7" t="str">
        <f t="shared" si="106"/>
        <v>Melanie</v>
      </c>
      <c r="E2247" s="7" t="str">
        <f t="shared" si="107"/>
        <v>Roberge</v>
      </c>
    </row>
    <row r="2248" spans="1:5" ht="15.75" x14ac:dyDescent="0.25">
      <c r="A2248" s="1" t="s">
        <v>111</v>
      </c>
      <c r="B2248" s="1" t="s">
        <v>4631</v>
      </c>
      <c r="C2248" s="14" t="str">
        <f t="shared" si="105"/>
        <v>Ms.</v>
      </c>
      <c r="D2248" s="7" t="str">
        <f t="shared" si="106"/>
        <v>Jessica</v>
      </c>
      <c r="E2248" s="7" t="str">
        <f t="shared" si="107"/>
        <v>Schmidt</v>
      </c>
    </row>
    <row r="2249" spans="1:5" ht="15.75" x14ac:dyDescent="0.25">
      <c r="A2249" s="1" t="s">
        <v>110</v>
      </c>
      <c r="B2249" s="1" t="s">
        <v>4632</v>
      </c>
      <c r="C2249" s="14" t="str">
        <f t="shared" si="105"/>
        <v>Mr.</v>
      </c>
      <c r="D2249" s="7" t="str">
        <f t="shared" si="106"/>
        <v>Eric S</v>
      </c>
      <c r="E2249" s="7" t="str">
        <f t="shared" si="107"/>
        <v>Kosters</v>
      </c>
    </row>
    <row r="2250" spans="1:5" ht="15.75" x14ac:dyDescent="0.25">
      <c r="A2250" s="1" t="s">
        <v>109</v>
      </c>
      <c r="B2250" s="1" t="s">
        <v>4633</v>
      </c>
      <c r="C2250" s="14" t="str">
        <f t="shared" si="105"/>
        <v>Mr.</v>
      </c>
      <c r="D2250" s="7" t="str">
        <f t="shared" si="106"/>
        <v>Joseph</v>
      </c>
      <c r="E2250" s="7" t="str">
        <f t="shared" si="107"/>
        <v>Dykes</v>
      </c>
    </row>
    <row r="2251" spans="1:5" ht="15.75" x14ac:dyDescent="0.25">
      <c r="A2251" s="1" t="s">
        <v>108</v>
      </c>
      <c r="B2251" s="1" t="s">
        <v>4634</v>
      </c>
      <c r="C2251" s="14" t="str">
        <f t="shared" si="105"/>
        <v>Ms.</v>
      </c>
      <c r="D2251" s="7" t="str">
        <f t="shared" si="106"/>
        <v>Mary</v>
      </c>
      <c r="E2251" s="7" t="str">
        <f t="shared" si="107"/>
        <v>Velan</v>
      </c>
    </row>
    <row r="2252" spans="1:5" ht="15.75" x14ac:dyDescent="0.25">
      <c r="A2252" s="1" t="s">
        <v>107</v>
      </c>
      <c r="B2252" s="1" t="s">
        <v>4635</v>
      </c>
      <c r="C2252" s="14" t="str">
        <f t="shared" si="105"/>
        <v>Ms.</v>
      </c>
      <c r="D2252" s="7" t="str">
        <f t="shared" si="106"/>
        <v>Natalie</v>
      </c>
      <c r="E2252" s="7" t="str">
        <f t="shared" si="107"/>
        <v>Goolik</v>
      </c>
    </row>
    <row r="2253" spans="1:5" ht="15.75" x14ac:dyDescent="0.25">
      <c r="A2253" s="1" t="s">
        <v>106</v>
      </c>
      <c r="B2253" s="1" t="s">
        <v>4636</v>
      </c>
      <c r="C2253" s="14" t="str">
        <f t="shared" si="105"/>
        <v>Mr.</v>
      </c>
      <c r="D2253" s="7" t="str">
        <f t="shared" si="106"/>
        <v>Christopher</v>
      </c>
      <c r="E2253" s="7" t="str">
        <f t="shared" si="107"/>
        <v>Bain</v>
      </c>
    </row>
    <row r="2254" spans="1:5" ht="15.75" x14ac:dyDescent="0.25">
      <c r="A2254" s="1" t="s">
        <v>105</v>
      </c>
      <c r="B2254" s="1" t="s">
        <v>4637</v>
      </c>
      <c r="C2254" s="14" t="str">
        <f t="shared" si="105"/>
        <v>Ms.</v>
      </c>
      <c r="D2254" s="7" t="str">
        <f t="shared" si="106"/>
        <v>Sonja</v>
      </c>
      <c r="E2254" s="7" t="str">
        <f t="shared" si="107"/>
        <v>Wieck</v>
      </c>
    </row>
    <row r="2255" spans="1:5" ht="15.75" x14ac:dyDescent="0.25">
      <c r="A2255" s="1" t="s">
        <v>104</v>
      </c>
      <c r="B2255" s="1" t="s">
        <v>4638</v>
      </c>
      <c r="C2255" s="14" t="str">
        <f t="shared" si="105"/>
        <v>Ms.</v>
      </c>
      <c r="D2255" s="7" t="str">
        <f t="shared" si="106"/>
        <v>Alexandra</v>
      </c>
      <c r="E2255" s="7" t="str">
        <f t="shared" si="107"/>
        <v>Friel</v>
      </c>
    </row>
    <row r="2256" spans="1:5" ht="15.75" x14ac:dyDescent="0.25">
      <c r="A2256" s="1" t="s">
        <v>103</v>
      </c>
      <c r="B2256" s="1" t="s">
        <v>4639</v>
      </c>
      <c r="C2256" s="14" t="str">
        <f t="shared" si="105"/>
        <v>Ms.</v>
      </c>
      <c r="D2256" s="7" t="str">
        <f t="shared" si="106"/>
        <v>Martha L.</v>
      </c>
      <c r="E2256" s="7" t="str">
        <f t="shared" si="107"/>
        <v>Santandreu</v>
      </c>
    </row>
    <row r="2257" spans="1:5" ht="15.75" x14ac:dyDescent="0.25">
      <c r="A2257" s="1" t="s">
        <v>102</v>
      </c>
      <c r="B2257" s="1" t="s">
        <v>4640</v>
      </c>
      <c r="C2257" s="14" t="str">
        <f t="shared" si="105"/>
        <v>Mr.</v>
      </c>
      <c r="D2257" s="7" t="str">
        <f t="shared" si="106"/>
        <v>Ryan C.</v>
      </c>
      <c r="E2257" s="7" t="str">
        <f t="shared" si="107"/>
        <v>Johnson</v>
      </c>
    </row>
    <row r="2258" spans="1:5" ht="15.75" x14ac:dyDescent="0.25">
      <c r="A2258" s="1" t="s">
        <v>101</v>
      </c>
      <c r="B2258" s="1" t="s">
        <v>4641</v>
      </c>
      <c r="C2258" s="14" t="str">
        <f t="shared" si="105"/>
        <v>Mr.</v>
      </c>
      <c r="D2258" s="7" t="str">
        <f t="shared" si="106"/>
        <v>Cliff</v>
      </c>
      <c r="E2258" s="7" t="str">
        <f t="shared" si="107"/>
        <v>Gerber</v>
      </c>
    </row>
    <row r="2259" spans="1:5" ht="15.75" x14ac:dyDescent="0.25">
      <c r="A2259" s="1" t="s">
        <v>100</v>
      </c>
      <c r="B2259" s="1" t="s">
        <v>4642</v>
      </c>
      <c r="C2259" s="14" t="str">
        <f t="shared" si="105"/>
        <v>Mr.</v>
      </c>
      <c r="D2259" s="7" t="str">
        <f t="shared" si="106"/>
        <v>Blue</v>
      </c>
      <c r="E2259" s="7" t="str">
        <f t="shared" si="107"/>
        <v>Benadum</v>
      </c>
    </row>
    <row r="2260" spans="1:5" ht="15.75" x14ac:dyDescent="0.25">
      <c r="A2260" s="1" t="s">
        <v>99</v>
      </c>
      <c r="B2260" s="1" t="s">
        <v>4643</v>
      </c>
      <c r="C2260" s="14" t="str">
        <f t="shared" si="105"/>
        <v>Mr.</v>
      </c>
      <c r="D2260" s="7" t="str">
        <f t="shared" si="106"/>
        <v>Jeffrey M</v>
      </c>
      <c r="E2260" s="7" t="str">
        <f t="shared" si="107"/>
        <v>Ragazzini</v>
      </c>
    </row>
    <row r="2261" spans="1:5" ht="15.75" x14ac:dyDescent="0.25">
      <c r="A2261" s="1" t="s">
        <v>98</v>
      </c>
      <c r="B2261" s="1" t="s">
        <v>4644</v>
      </c>
      <c r="C2261" s="14" t="str">
        <f t="shared" si="105"/>
        <v>Mr.</v>
      </c>
      <c r="D2261" s="7" t="str">
        <f t="shared" si="106"/>
        <v>Andrew</v>
      </c>
      <c r="E2261" s="7" t="str">
        <f t="shared" si="107"/>
        <v>Kessinger</v>
      </c>
    </row>
    <row r="2262" spans="1:5" ht="15.75" x14ac:dyDescent="0.25">
      <c r="A2262" s="1" t="s">
        <v>97</v>
      </c>
      <c r="B2262" s="1" t="s">
        <v>4645</v>
      </c>
      <c r="C2262" s="14" t="str">
        <f t="shared" si="105"/>
        <v>Ms.</v>
      </c>
      <c r="D2262" s="7" t="str">
        <f t="shared" si="106"/>
        <v>Julia</v>
      </c>
      <c r="E2262" s="7" t="str">
        <f t="shared" si="107"/>
        <v>Bezgin</v>
      </c>
    </row>
    <row r="2263" spans="1:5" ht="15.75" x14ac:dyDescent="0.25">
      <c r="A2263" s="1" t="s">
        <v>96</v>
      </c>
      <c r="B2263" s="1" t="s">
        <v>4646</v>
      </c>
      <c r="C2263" s="14" t="str">
        <f t="shared" si="105"/>
        <v>Mr.</v>
      </c>
      <c r="D2263" s="7" t="str">
        <f t="shared" si="106"/>
        <v>Daniel</v>
      </c>
      <c r="E2263" s="7" t="str">
        <f t="shared" si="107"/>
        <v>Woldesilassie</v>
      </c>
    </row>
    <row r="2264" spans="1:5" ht="15.75" x14ac:dyDescent="0.25">
      <c r="A2264" s="1" t="s">
        <v>95</v>
      </c>
      <c r="B2264" s="1" t="s">
        <v>4647</v>
      </c>
      <c r="C2264" s="14" t="str">
        <f t="shared" si="105"/>
        <v>Mr.</v>
      </c>
      <c r="D2264" s="7" t="str">
        <f t="shared" si="106"/>
        <v>Jaime</v>
      </c>
      <c r="E2264" s="7" t="str">
        <f t="shared" si="107"/>
        <v>Ruiz Herrero</v>
      </c>
    </row>
    <row r="2265" spans="1:5" ht="15.75" x14ac:dyDescent="0.25">
      <c r="A2265" s="1" t="s">
        <v>94</v>
      </c>
      <c r="B2265" s="1" t="s">
        <v>4648</v>
      </c>
      <c r="C2265" s="14" t="str">
        <f t="shared" si="105"/>
        <v>Mr.</v>
      </c>
      <c r="D2265" s="7" t="str">
        <f t="shared" si="106"/>
        <v>Mohd Syahidan</v>
      </c>
      <c r="E2265" s="7" t="str">
        <f t="shared" si="107"/>
        <v>Bin Alias</v>
      </c>
    </row>
    <row r="2266" spans="1:5" ht="15.75" x14ac:dyDescent="0.25">
      <c r="A2266" s="1" t="s">
        <v>93</v>
      </c>
      <c r="B2266" s="1" t="s">
        <v>4649</v>
      </c>
      <c r="C2266" s="14" t="str">
        <f t="shared" si="105"/>
        <v>Mr.</v>
      </c>
      <c r="D2266" s="7" t="str">
        <f t="shared" si="106"/>
        <v>Matthew</v>
      </c>
      <c r="E2266" s="7" t="str">
        <f t="shared" si="107"/>
        <v>Fischer-Daly</v>
      </c>
    </row>
    <row r="2267" spans="1:5" ht="15.75" x14ac:dyDescent="0.25">
      <c r="A2267" s="1" t="s">
        <v>92</v>
      </c>
      <c r="B2267" s="1" t="s">
        <v>4650</v>
      </c>
      <c r="C2267" s="14" t="str">
        <f t="shared" si="105"/>
        <v>Ms.</v>
      </c>
      <c r="D2267" s="7" t="str">
        <f t="shared" si="106"/>
        <v>Elizabeth S.</v>
      </c>
      <c r="E2267" s="7" t="str">
        <f t="shared" si="107"/>
        <v>Pulliam</v>
      </c>
    </row>
    <row r="2268" spans="1:5" ht="15.75" x14ac:dyDescent="0.25">
      <c r="A2268" s="1" t="s">
        <v>91</v>
      </c>
      <c r="B2268" s="1" t="s">
        <v>4651</v>
      </c>
      <c r="C2268" s="14" t="str">
        <f t="shared" si="105"/>
        <v>Ms.</v>
      </c>
      <c r="D2268" s="7" t="str">
        <f t="shared" si="106"/>
        <v>Katie</v>
      </c>
      <c r="E2268" s="7" t="str">
        <f t="shared" si="107"/>
        <v>Guisinger</v>
      </c>
    </row>
    <row r="2269" spans="1:5" ht="15.75" x14ac:dyDescent="0.25">
      <c r="A2269" s="1" t="s">
        <v>90</v>
      </c>
      <c r="B2269" s="1" t="s">
        <v>4652</v>
      </c>
      <c r="C2269" s="14" t="str">
        <f t="shared" si="105"/>
        <v>Ms.</v>
      </c>
      <c r="D2269" s="7" t="str">
        <f t="shared" si="106"/>
        <v>Christi A.</v>
      </c>
      <c r="E2269" s="7" t="str">
        <f t="shared" si="107"/>
        <v>Arnerich</v>
      </c>
    </row>
    <row r="2270" spans="1:5" ht="15.75" x14ac:dyDescent="0.25">
      <c r="A2270" s="1" t="s">
        <v>89</v>
      </c>
      <c r="B2270" s="1" t="s">
        <v>4653</v>
      </c>
      <c r="C2270" s="14" t="str">
        <f t="shared" si="105"/>
        <v>Ms.</v>
      </c>
      <c r="D2270" s="7" t="str">
        <f t="shared" si="106"/>
        <v>Sandra K.</v>
      </c>
      <c r="E2270" s="7" t="str">
        <f t="shared" si="107"/>
        <v>Lynch</v>
      </c>
    </row>
    <row r="2271" spans="1:5" ht="15.75" x14ac:dyDescent="0.25">
      <c r="A2271" s="1" t="s">
        <v>88</v>
      </c>
      <c r="B2271" s="1" t="s">
        <v>4654</v>
      </c>
      <c r="C2271" s="14" t="str">
        <f t="shared" si="105"/>
        <v>Ms.</v>
      </c>
      <c r="D2271" s="7" t="str">
        <f t="shared" si="106"/>
        <v>Katharine</v>
      </c>
      <c r="E2271" s="7" t="str">
        <f t="shared" si="107"/>
        <v>Reilly</v>
      </c>
    </row>
    <row r="2272" spans="1:5" ht="15.75" x14ac:dyDescent="0.25">
      <c r="A2272" s="1" t="s">
        <v>87</v>
      </c>
      <c r="B2272" s="1" t="s">
        <v>4655</v>
      </c>
      <c r="C2272" s="14" t="str">
        <f t="shared" si="105"/>
        <v>Mr.</v>
      </c>
      <c r="D2272" s="7" t="str">
        <f t="shared" si="106"/>
        <v>Jerome</v>
      </c>
      <c r="E2272" s="7" t="str">
        <f t="shared" si="107"/>
        <v>Nolette</v>
      </c>
    </row>
    <row r="2273" spans="1:5" ht="15.75" x14ac:dyDescent="0.25">
      <c r="A2273" s="1" t="s">
        <v>86</v>
      </c>
      <c r="B2273" s="1" t="s">
        <v>4656</v>
      </c>
      <c r="C2273" s="14" t="str">
        <f t="shared" si="105"/>
        <v>Ms.</v>
      </c>
      <c r="D2273" s="7" t="str">
        <f t="shared" si="106"/>
        <v>Julia R</v>
      </c>
      <c r="E2273" s="7" t="str">
        <f t="shared" si="107"/>
        <v>Chabrier</v>
      </c>
    </row>
    <row r="2274" spans="1:5" ht="15.75" x14ac:dyDescent="0.25">
      <c r="A2274" s="1" t="s">
        <v>85</v>
      </c>
      <c r="B2274" s="1" t="s">
        <v>4657</v>
      </c>
      <c r="C2274" s="14" t="str">
        <f t="shared" si="105"/>
        <v>Mr.</v>
      </c>
      <c r="D2274" s="7" t="str">
        <f t="shared" si="106"/>
        <v>Sean Henry</v>
      </c>
      <c r="E2274" s="7" t="str">
        <f t="shared" si="107"/>
        <v>Lee</v>
      </c>
    </row>
    <row r="2275" spans="1:5" ht="15.75" x14ac:dyDescent="0.25">
      <c r="A2275" s="1" t="s">
        <v>84</v>
      </c>
      <c r="B2275" s="1" t="s">
        <v>4658</v>
      </c>
      <c r="C2275" s="14" t="str">
        <f t="shared" si="105"/>
        <v>Ms.</v>
      </c>
      <c r="D2275" s="7" t="str">
        <f t="shared" si="106"/>
        <v>Rachel A.</v>
      </c>
      <c r="E2275" s="7" t="str">
        <f t="shared" si="107"/>
        <v>Knotts</v>
      </c>
    </row>
    <row r="2276" spans="1:5" ht="15.75" x14ac:dyDescent="0.25">
      <c r="A2276" s="1" t="s">
        <v>83</v>
      </c>
      <c r="B2276" s="1" t="s">
        <v>4659</v>
      </c>
      <c r="C2276" s="14" t="str">
        <f t="shared" si="105"/>
        <v>Mr.</v>
      </c>
      <c r="D2276" s="7" t="str">
        <f t="shared" si="106"/>
        <v>Jim</v>
      </c>
      <c r="E2276" s="7" t="str">
        <f t="shared" si="107"/>
        <v>Pultorak</v>
      </c>
    </row>
    <row r="2277" spans="1:5" ht="15.75" x14ac:dyDescent="0.25">
      <c r="A2277" s="1" t="s">
        <v>82</v>
      </c>
      <c r="B2277" s="1" t="s">
        <v>4660</v>
      </c>
      <c r="C2277" s="14" t="str">
        <f t="shared" si="105"/>
        <v>Mr.</v>
      </c>
      <c r="D2277" s="7" t="str">
        <f t="shared" si="106"/>
        <v>Tim</v>
      </c>
      <c r="E2277" s="7" t="str">
        <f t="shared" si="107"/>
        <v>Maxon</v>
      </c>
    </row>
    <row r="2278" spans="1:5" ht="15.75" x14ac:dyDescent="0.25">
      <c r="A2278" s="1" t="s">
        <v>81</v>
      </c>
      <c r="B2278" s="1" t="s">
        <v>4661</v>
      </c>
      <c r="C2278" s="14" t="str">
        <f t="shared" si="105"/>
        <v>Ms.</v>
      </c>
      <c r="D2278" s="7" t="str">
        <f t="shared" si="106"/>
        <v>Abby L.</v>
      </c>
      <c r="E2278" s="7" t="str">
        <f t="shared" si="107"/>
        <v>Kraai</v>
      </c>
    </row>
    <row r="2279" spans="1:5" ht="15.75" x14ac:dyDescent="0.25">
      <c r="A2279" s="1" t="s">
        <v>80</v>
      </c>
      <c r="B2279" s="1" t="s">
        <v>4662</v>
      </c>
      <c r="C2279" s="14" t="str">
        <f t="shared" si="105"/>
        <v>Mr.</v>
      </c>
      <c r="D2279" s="7" t="str">
        <f t="shared" si="106"/>
        <v>Mark</v>
      </c>
      <c r="E2279" s="7" t="str">
        <f t="shared" si="107"/>
        <v>Larosa</v>
      </c>
    </row>
    <row r="2280" spans="1:5" ht="15.75" x14ac:dyDescent="0.25">
      <c r="A2280" s="1" t="s">
        <v>79</v>
      </c>
      <c r="B2280" s="1" t="s">
        <v>4663</v>
      </c>
      <c r="C2280" s="14" t="str">
        <f t="shared" si="105"/>
        <v>Mr.</v>
      </c>
      <c r="D2280" s="7" t="str">
        <f t="shared" si="106"/>
        <v>Ali</v>
      </c>
      <c r="E2280" s="7" t="str">
        <f t="shared" si="107"/>
        <v>King</v>
      </c>
    </row>
    <row r="2281" spans="1:5" ht="15.75" x14ac:dyDescent="0.25">
      <c r="A2281" s="1" t="s">
        <v>78</v>
      </c>
      <c r="B2281" s="1" t="s">
        <v>4664</v>
      </c>
      <c r="C2281" s="14" t="str">
        <f t="shared" si="105"/>
        <v>Mr.</v>
      </c>
      <c r="D2281" s="7" t="str">
        <f t="shared" si="106"/>
        <v>Joshua</v>
      </c>
      <c r="E2281" s="7" t="str">
        <f t="shared" si="107"/>
        <v>Haney</v>
      </c>
    </row>
    <row r="2282" spans="1:5" ht="15.75" x14ac:dyDescent="0.25">
      <c r="A2282" s="1" t="s">
        <v>77</v>
      </c>
      <c r="B2282" s="1" t="s">
        <v>4665</v>
      </c>
      <c r="C2282" s="14" t="str">
        <f t="shared" si="105"/>
        <v>Mr.</v>
      </c>
      <c r="D2282" s="7" t="str">
        <f t="shared" si="106"/>
        <v>Pierre</v>
      </c>
      <c r="E2282" s="7" t="str">
        <f t="shared" si="107"/>
        <v>Boulay</v>
      </c>
    </row>
    <row r="2283" spans="1:5" ht="15.75" x14ac:dyDescent="0.25">
      <c r="A2283" s="1" t="s">
        <v>76</v>
      </c>
      <c r="B2283" s="1" t="s">
        <v>4666</v>
      </c>
      <c r="C2283" s="14" t="str">
        <f t="shared" si="105"/>
        <v>Ms.</v>
      </c>
      <c r="D2283" s="7" t="str">
        <f t="shared" si="106"/>
        <v>Kate</v>
      </c>
      <c r="E2283" s="7" t="str">
        <f t="shared" si="107"/>
        <v>Peters</v>
      </c>
    </row>
    <row r="2284" spans="1:5" ht="15.75" x14ac:dyDescent="0.25">
      <c r="A2284" s="1" t="s">
        <v>75</v>
      </c>
      <c r="B2284" s="1" t="s">
        <v>4667</v>
      </c>
      <c r="C2284" s="14" t="str">
        <f t="shared" si="105"/>
        <v>Mr.</v>
      </c>
      <c r="D2284" s="7" t="str">
        <f t="shared" si="106"/>
        <v>David</v>
      </c>
      <c r="E2284" s="7" t="str">
        <f t="shared" si="107"/>
        <v>Luy</v>
      </c>
    </row>
    <row r="2285" spans="1:5" ht="15.75" x14ac:dyDescent="0.25">
      <c r="A2285" s="1" t="s">
        <v>74</v>
      </c>
      <c r="B2285" s="1" t="s">
        <v>4668</v>
      </c>
      <c r="C2285" s="14" t="str">
        <f t="shared" si="105"/>
        <v>Ms.</v>
      </c>
      <c r="D2285" s="7" t="str">
        <f t="shared" si="106"/>
        <v>Carla</v>
      </c>
      <c r="E2285" s="7" t="str">
        <f t="shared" si="107"/>
        <v>Fava</v>
      </c>
    </row>
    <row r="2286" spans="1:5" ht="15.75" x14ac:dyDescent="0.25">
      <c r="A2286" s="1" t="s">
        <v>73</v>
      </c>
      <c r="B2286" s="1" t="s">
        <v>4669</v>
      </c>
      <c r="C2286" s="14" t="str">
        <f t="shared" si="105"/>
        <v>Mr.</v>
      </c>
      <c r="D2286" s="7" t="str">
        <f t="shared" si="106"/>
        <v>Alvaro Sr.</v>
      </c>
      <c r="E2286" s="7" t="str">
        <f t="shared" si="107"/>
        <v>Montoya</v>
      </c>
    </row>
    <row r="2287" spans="1:5" ht="15.75" x14ac:dyDescent="0.25">
      <c r="A2287" s="1" t="s">
        <v>72</v>
      </c>
      <c r="B2287" s="1" t="s">
        <v>4670</v>
      </c>
      <c r="C2287" s="14" t="str">
        <f t="shared" si="105"/>
        <v>Ms.</v>
      </c>
      <c r="D2287" s="7" t="str">
        <f t="shared" si="106"/>
        <v>Hope</v>
      </c>
      <c r="E2287" s="7" t="str">
        <f t="shared" si="107"/>
        <v>Bain</v>
      </c>
    </row>
    <row r="2288" spans="1:5" ht="15.75" x14ac:dyDescent="0.25">
      <c r="A2288" s="1" t="s">
        <v>71</v>
      </c>
      <c r="B2288" s="1" t="s">
        <v>4671</v>
      </c>
      <c r="C2288" s="14" t="str">
        <f t="shared" si="105"/>
        <v>Mr.</v>
      </c>
      <c r="D2288" s="7" t="str">
        <f t="shared" si="106"/>
        <v>Mark P.</v>
      </c>
      <c r="E2288" s="7" t="str">
        <f t="shared" si="107"/>
        <v>Albertson</v>
      </c>
    </row>
    <row r="2289" spans="1:5" ht="15.75" x14ac:dyDescent="0.25">
      <c r="A2289" s="1" t="s">
        <v>70</v>
      </c>
      <c r="B2289" s="1" t="s">
        <v>4672</v>
      </c>
      <c r="C2289" s="14" t="str">
        <f t="shared" si="105"/>
        <v>Ms.</v>
      </c>
      <c r="D2289" s="7" t="str">
        <f t="shared" si="106"/>
        <v>Desiree</v>
      </c>
      <c r="E2289" s="7" t="str">
        <f t="shared" si="107"/>
        <v>Barger</v>
      </c>
    </row>
    <row r="2290" spans="1:5" ht="15.75" x14ac:dyDescent="0.25">
      <c r="A2290" s="1" t="s">
        <v>69</v>
      </c>
      <c r="B2290" s="1" t="s">
        <v>4673</v>
      </c>
      <c r="C2290" s="14" t="str">
        <f t="shared" si="105"/>
        <v>Mr.</v>
      </c>
      <c r="D2290" s="7" t="str">
        <f t="shared" si="106"/>
        <v>Mario Jr.</v>
      </c>
      <c r="E2290" s="7" t="str">
        <f t="shared" si="107"/>
        <v>Fraioli</v>
      </c>
    </row>
    <row r="2291" spans="1:5" ht="15.75" x14ac:dyDescent="0.25">
      <c r="A2291" s="1" t="s">
        <v>68</v>
      </c>
      <c r="B2291" s="1" t="s">
        <v>4674</v>
      </c>
      <c r="C2291" s="14" t="str">
        <f t="shared" si="105"/>
        <v>Mr.</v>
      </c>
      <c r="D2291" s="7" t="str">
        <f t="shared" si="106"/>
        <v>Lusapho</v>
      </c>
      <c r="E2291" s="7" t="str">
        <f t="shared" si="107"/>
        <v>April</v>
      </c>
    </row>
    <row r="2292" spans="1:5" ht="15.75" x14ac:dyDescent="0.25">
      <c r="A2292" s="1" t="s">
        <v>67</v>
      </c>
      <c r="B2292" s="1" t="s">
        <v>4675</v>
      </c>
      <c r="C2292" s="14" t="str">
        <f t="shared" si="105"/>
        <v>Ms.</v>
      </c>
      <c r="D2292" s="7" t="str">
        <f t="shared" si="106"/>
        <v>Erin C.</v>
      </c>
      <c r="E2292" s="7" t="str">
        <f t="shared" si="107"/>
        <v>King</v>
      </c>
    </row>
    <row r="2293" spans="1:5" ht="15.75" x14ac:dyDescent="0.25">
      <c r="A2293" s="1" t="s">
        <v>66</v>
      </c>
      <c r="B2293" s="1" t="s">
        <v>4676</v>
      </c>
      <c r="C2293" s="14" t="str">
        <f t="shared" si="105"/>
        <v>Mr.</v>
      </c>
      <c r="D2293" s="7" t="str">
        <f t="shared" si="106"/>
        <v>Alan F</v>
      </c>
      <c r="E2293" s="7" t="str">
        <f t="shared" si="107"/>
        <v>Talhelm</v>
      </c>
    </row>
    <row r="2294" spans="1:5" ht="15.75" x14ac:dyDescent="0.25">
      <c r="A2294" s="1" t="s">
        <v>65</v>
      </c>
      <c r="B2294" s="1" t="s">
        <v>4677</v>
      </c>
      <c r="C2294" s="14" t="str">
        <f t="shared" si="105"/>
        <v>Mr.</v>
      </c>
      <c r="D2294" s="7" t="str">
        <f t="shared" si="106"/>
        <v>Ryan</v>
      </c>
      <c r="E2294" s="7" t="str">
        <f t="shared" si="107"/>
        <v>Regnier</v>
      </c>
    </row>
    <row r="2295" spans="1:5" ht="15.75" x14ac:dyDescent="0.25">
      <c r="A2295" s="1" t="s">
        <v>64</v>
      </c>
      <c r="B2295" s="1" t="s">
        <v>4678</v>
      </c>
      <c r="C2295" s="14" t="str">
        <f t="shared" si="105"/>
        <v>Ms.</v>
      </c>
      <c r="D2295" s="7" t="str">
        <f t="shared" si="106"/>
        <v>Hope</v>
      </c>
      <c r="E2295" s="7" t="str">
        <f t="shared" si="107"/>
        <v>Treece</v>
      </c>
    </row>
    <row r="2296" spans="1:5" ht="15.75" x14ac:dyDescent="0.25">
      <c r="A2296" s="1" t="s">
        <v>63</v>
      </c>
      <c r="B2296" s="1" t="s">
        <v>4679</v>
      </c>
      <c r="C2296" s="14" t="str">
        <f t="shared" si="105"/>
        <v>Mr.</v>
      </c>
      <c r="D2296" s="7" t="str">
        <f t="shared" si="106"/>
        <v>Josh</v>
      </c>
      <c r="E2296" s="7" t="str">
        <f t="shared" si="107"/>
        <v>Beisel</v>
      </c>
    </row>
    <row r="2297" spans="1:5" ht="15.75" x14ac:dyDescent="0.25">
      <c r="A2297" s="1" t="s">
        <v>62</v>
      </c>
      <c r="B2297" s="1" t="s">
        <v>4680</v>
      </c>
      <c r="C2297" s="14" t="str">
        <f t="shared" si="105"/>
        <v>Mr.</v>
      </c>
      <c r="D2297" s="7" t="str">
        <f t="shared" si="106"/>
        <v>Jacob J</v>
      </c>
      <c r="E2297" s="7" t="str">
        <f t="shared" si="107"/>
        <v>Enke</v>
      </c>
    </row>
    <row r="2298" spans="1:5" ht="15.75" x14ac:dyDescent="0.25">
      <c r="A2298" s="1" t="s">
        <v>61</v>
      </c>
      <c r="B2298" s="1" t="s">
        <v>4681</v>
      </c>
      <c r="C2298" s="14" t="str">
        <f t="shared" si="105"/>
        <v>Mr.</v>
      </c>
      <c r="D2298" s="7" t="str">
        <f t="shared" si="106"/>
        <v>Jose Tomas</v>
      </c>
      <c r="E2298" s="7" t="str">
        <f t="shared" si="107"/>
        <v>Ruiz-Tagle Barros</v>
      </c>
    </row>
    <row r="2299" spans="1:5" ht="15.75" x14ac:dyDescent="0.25">
      <c r="A2299" s="1" t="s">
        <v>60</v>
      </c>
      <c r="B2299" s="1" t="s">
        <v>4682</v>
      </c>
      <c r="C2299" s="14" t="str">
        <f t="shared" si="105"/>
        <v>Ms.</v>
      </c>
      <c r="D2299" s="7" t="str">
        <f t="shared" si="106"/>
        <v>Mary Evan</v>
      </c>
      <c r="E2299" s="7" t="str">
        <f t="shared" si="107"/>
        <v>Ferrell</v>
      </c>
    </row>
    <row r="2300" spans="1:5" ht="15.75" x14ac:dyDescent="0.25">
      <c r="A2300" s="1" t="s">
        <v>59</v>
      </c>
      <c r="B2300" s="1" t="s">
        <v>4683</v>
      </c>
      <c r="C2300" s="14" t="str">
        <f t="shared" si="105"/>
        <v>Mr.</v>
      </c>
      <c r="D2300" s="7" t="str">
        <f t="shared" si="106"/>
        <v>Justin K.</v>
      </c>
      <c r="E2300" s="7" t="str">
        <f t="shared" si="107"/>
        <v>Gates</v>
      </c>
    </row>
    <row r="2301" spans="1:5" ht="15.75" x14ac:dyDescent="0.25">
      <c r="A2301" s="1" t="s">
        <v>58</v>
      </c>
      <c r="B2301" s="1" t="s">
        <v>4684</v>
      </c>
      <c r="C2301" s="14" t="str">
        <f t="shared" si="105"/>
        <v>Mr.</v>
      </c>
      <c r="D2301" s="7" t="str">
        <f t="shared" si="106"/>
        <v>Patrick</v>
      </c>
      <c r="E2301" s="7" t="str">
        <f t="shared" si="107"/>
        <v>Jeffers</v>
      </c>
    </row>
    <row r="2302" spans="1:5" ht="15.75" x14ac:dyDescent="0.25">
      <c r="A2302" s="1" t="s">
        <v>57</v>
      </c>
      <c r="B2302" s="1" t="s">
        <v>4685</v>
      </c>
      <c r="C2302" s="14" t="str">
        <f t="shared" si="105"/>
        <v>Mr.</v>
      </c>
      <c r="D2302" s="7" t="str">
        <f t="shared" si="106"/>
        <v>Roman</v>
      </c>
      <c r="E2302" s="7" t="str">
        <f t="shared" si="107"/>
        <v>Sulhanek</v>
      </c>
    </row>
    <row r="2303" spans="1:5" ht="15.75" x14ac:dyDescent="0.25">
      <c r="A2303" s="1" t="s">
        <v>56</v>
      </c>
      <c r="B2303" s="1" t="s">
        <v>4686</v>
      </c>
      <c r="C2303" s="14" t="str">
        <f t="shared" si="105"/>
        <v>Mr.</v>
      </c>
      <c r="D2303" s="7" t="str">
        <f t="shared" si="106"/>
        <v>David</v>
      </c>
      <c r="E2303" s="7" t="str">
        <f t="shared" si="107"/>
        <v>Ozahowski</v>
      </c>
    </row>
    <row r="2304" spans="1:5" ht="15.75" x14ac:dyDescent="0.25">
      <c r="A2304" s="1" t="s">
        <v>55</v>
      </c>
      <c r="B2304" s="1" t="s">
        <v>4687</v>
      </c>
      <c r="C2304" s="14" t="str">
        <f t="shared" si="105"/>
        <v>Ms.</v>
      </c>
      <c r="D2304" s="7" t="str">
        <f t="shared" si="106"/>
        <v>Evelyn L</v>
      </c>
      <c r="E2304" s="7" t="str">
        <f t="shared" si="107"/>
        <v>Caron</v>
      </c>
    </row>
    <row r="2305" spans="1:5" ht="15.75" x14ac:dyDescent="0.25">
      <c r="A2305" s="1" t="s">
        <v>54</v>
      </c>
      <c r="B2305" s="1" t="s">
        <v>4688</v>
      </c>
      <c r="C2305" s="14" t="str">
        <f t="shared" si="105"/>
        <v>Mr.</v>
      </c>
      <c r="D2305" s="7" t="str">
        <f t="shared" si="106"/>
        <v>Jim</v>
      </c>
      <c r="E2305" s="7" t="str">
        <f t="shared" si="107"/>
        <v>Fullarton</v>
      </c>
    </row>
    <row r="2306" spans="1:5" ht="15.75" x14ac:dyDescent="0.25">
      <c r="A2306" s="1" t="s">
        <v>53</v>
      </c>
      <c r="B2306" s="1" t="s">
        <v>4689</v>
      </c>
      <c r="C2306" s="14" t="str">
        <f t="shared" si="105"/>
        <v>Mr.</v>
      </c>
      <c r="D2306" s="7" t="str">
        <f t="shared" si="106"/>
        <v>Matthew S</v>
      </c>
      <c r="E2306" s="7" t="str">
        <f t="shared" si="107"/>
        <v>Lindgren</v>
      </c>
    </row>
    <row r="2307" spans="1:5" ht="15.75" x14ac:dyDescent="0.25">
      <c r="A2307" s="1" t="s">
        <v>52</v>
      </c>
      <c r="B2307" s="1" t="s">
        <v>4690</v>
      </c>
      <c r="C2307" s="14" t="str">
        <f t="shared" ref="C2307:C2336" si="108">LEFT(TRIM(MID(B2307, FIND(",", B2307)+1, 100)), FIND(" ", TRIM(MID(B2307, FIND(",", B2307)+1, 100)))-1)</f>
        <v>Mr.</v>
      </c>
      <c r="D2307" s="7" t="str">
        <f t="shared" ref="D2307:D2336" si="109">TRIM(RIGHT(TRIM(MID(B2307, FIND(",", B2307)+1, 99)),
     LEN(TRIM(MID(B2307, FIND(",", B2307)+1, 99))) -
     FIND(" ", TRIM(MID(B2307, FIND(",", B2307)+1, 99)))))</f>
        <v>Kenneth</v>
      </c>
      <c r="E2307" s="7" t="str">
        <f t="shared" ref="E2307:E2336" si="110">LEFT(TRIM(B2307), FIND(", ", TRIM(B2307) &amp; " ") - 1)</f>
        <v>Akiha</v>
      </c>
    </row>
    <row r="2308" spans="1:5" ht="15.75" x14ac:dyDescent="0.25">
      <c r="A2308" s="1" t="s">
        <v>51</v>
      </c>
      <c r="B2308" s="1" t="s">
        <v>4691</v>
      </c>
      <c r="C2308" s="14" t="str">
        <f t="shared" si="108"/>
        <v>Ms.</v>
      </c>
      <c r="D2308" s="7" t="str">
        <f t="shared" si="109"/>
        <v>Andrea</v>
      </c>
      <c r="E2308" s="7" t="str">
        <f t="shared" si="110"/>
        <v>Sweny</v>
      </c>
    </row>
    <row r="2309" spans="1:5" ht="15.75" x14ac:dyDescent="0.25">
      <c r="A2309" s="1" t="s">
        <v>50</v>
      </c>
      <c r="B2309" s="1" t="s">
        <v>4692</v>
      </c>
      <c r="C2309" s="14" t="str">
        <f t="shared" si="108"/>
        <v>Ms.</v>
      </c>
      <c r="D2309" s="7" t="str">
        <f t="shared" si="109"/>
        <v>Kristina</v>
      </c>
      <c r="E2309" s="7" t="str">
        <f t="shared" si="110"/>
        <v>Tobin</v>
      </c>
    </row>
    <row r="2310" spans="1:5" ht="15.75" x14ac:dyDescent="0.25">
      <c r="A2310" s="1" t="s">
        <v>49</v>
      </c>
      <c r="B2310" s="1" t="s">
        <v>4693</v>
      </c>
      <c r="C2310" s="14" t="str">
        <f t="shared" si="108"/>
        <v>Ms.</v>
      </c>
      <c r="D2310" s="7" t="str">
        <f t="shared" si="109"/>
        <v>Kristen</v>
      </c>
      <c r="E2310" s="7" t="str">
        <f t="shared" si="110"/>
        <v>Pedersen</v>
      </c>
    </row>
    <row r="2311" spans="1:5" ht="15.75" x14ac:dyDescent="0.25">
      <c r="A2311" s="1" t="s">
        <v>48</v>
      </c>
      <c r="B2311" s="1" t="s">
        <v>4694</v>
      </c>
      <c r="C2311" s="14" t="str">
        <f t="shared" si="108"/>
        <v>Mr.</v>
      </c>
      <c r="D2311" s="7" t="str">
        <f t="shared" si="109"/>
        <v>Matthew</v>
      </c>
      <c r="E2311" s="7" t="str">
        <f t="shared" si="110"/>
        <v>Lynch</v>
      </c>
    </row>
    <row r="2312" spans="1:5" ht="15.75" x14ac:dyDescent="0.25">
      <c r="A2312" s="1" t="s">
        <v>47</v>
      </c>
      <c r="B2312" s="1" t="s">
        <v>4695</v>
      </c>
      <c r="C2312" s="14" t="str">
        <f t="shared" si="108"/>
        <v>Mrs.</v>
      </c>
      <c r="D2312" s="7" t="str">
        <f t="shared" si="109"/>
        <v>Kathleen</v>
      </c>
      <c r="E2312" s="7" t="str">
        <f t="shared" si="110"/>
        <v>Keys</v>
      </c>
    </row>
    <row r="2313" spans="1:5" ht="15.75" x14ac:dyDescent="0.25">
      <c r="A2313" s="1" t="s">
        <v>46</v>
      </c>
      <c r="B2313" s="1" t="s">
        <v>4696</v>
      </c>
      <c r="C2313" s="14" t="str">
        <f t="shared" si="108"/>
        <v>Ms.</v>
      </c>
      <c r="D2313" s="7" t="str">
        <f t="shared" si="109"/>
        <v>Lindsey</v>
      </c>
      <c r="E2313" s="7" t="str">
        <f t="shared" si="110"/>
        <v>Wilbur</v>
      </c>
    </row>
    <row r="2314" spans="1:5" ht="15.75" x14ac:dyDescent="0.25">
      <c r="A2314" s="1" t="s">
        <v>45</v>
      </c>
      <c r="B2314" s="1" t="s">
        <v>4697</v>
      </c>
      <c r="C2314" s="14" t="str">
        <f t="shared" si="108"/>
        <v>Mr.</v>
      </c>
      <c r="D2314" s="7" t="str">
        <f t="shared" si="109"/>
        <v>Robert</v>
      </c>
      <c r="E2314" s="7" t="str">
        <f t="shared" si="110"/>
        <v>Ditota</v>
      </c>
    </row>
    <row r="2315" spans="1:5" ht="15.75" x14ac:dyDescent="0.25">
      <c r="A2315" s="1" t="s">
        <v>44</v>
      </c>
      <c r="B2315" s="1" t="s">
        <v>4698</v>
      </c>
      <c r="C2315" s="14" t="str">
        <f t="shared" si="108"/>
        <v>Ms.</v>
      </c>
      <c r="D2315" s="7" t="str">
        <f t="shared" si="109"/>
        <v>Sarah E.</v>
      </c>
      <c r="E2315" s="7" t="str">
        <f t="shared" si="110"/>
        <v>Horbol</v>
      </c>
    </row>
    <row r="2316" spans="1:5" ht="15.75" x14ac:dyDescent="0.25">
      <c r="A2316" s="1" t="s">
        <v>43</v>
      </c>
      <c r="B2316" s="1" t="s">
        <v>4699</v>
      </c>
      <c r="C2316" s="14" t="str">
        <f t="shared" si="108"/>
        <v>Ms.</v>
      </c>
      <c r="D2316" s="7" t="str">
        <f t="shared" si="109"/>
        <v>Flannery</v>
      </c>
      <c r="E2316" s="7" t="str">
        <f t="shared" si="110"/>
        <v>O'Rourke</v>
      </c>
    </row>
    <row r="2317" spans="1:5" ht="15.75" x14ac:dyDescent="0.25">
      <c r="A2317" s="1" t="s">
        <v>41</v>
      </c>
      <c r="B2317" s="1" t="s">
        <v>4700</v>
      </c>
      <c r="C2317" s="14" t="str">
        <f t="shared" si="108"/>
        <v>Mr.</v>
      </c>
      <c r="D2317" s="7" t="str">
        <f t="shared" si="109"/>
        <v>John T</v>
      </c>
      <c r="E2317" s="7" t="str">
        <f t="shared" si="110"/>
        <v>Williams</v>
      </c>
    </row>
    <row r="2318" spans="1:5" ht="15.75" x14ac:dyDescent="0.25">
      <c r="A2318" s="1" t="s">
        <v>40</v>
      </c>
      <c r="B2318" s="1" t="s">
        <v>4701</v>
      </c>
      <c r="C2318" s="14" t="str">
        <f t="shared" si="108"/>
        <v>Mr.</v>
      </c>
      <c r="D2318" s="7" t="str">
        <f t="shared" si="109"/>
        <v>Koji</v>
      </c>
      <c r="E2318" s="7" t="str">
        <f t="shared" si="110"/>
        <v>Murakami</v>
      </c>
    </row>
    <row r="2319" spans="1:5" ht="15.75" x14ac:dyDescent="0.25">
      <c r="A2319" s="1" t="s">
        <v>39</v>
      </c>
      <c r="B2319" s="1" t="s">
        <v>4702</v>
      </c>
      <c r="C2319" s="14" t="str">
        <f t="shared" si="108"/>
        <v>Ms.</v>
      </c>
      <c r="D2319" s="7" t="str">
        <f t="shared" si="109"/>
        <v>Candice M</v>
      </c>
      <c r="E2319" s="7" t="str">
        <f t="shared" si="110"/>
        <v>Gagnon</v>
      </c>
    </row>
    <row r="2320" spans="1:5" ht="15.75" x14ac:dyDescent="0.25">
      <c r="A2320" s="1" t="s">
        <v>38</v>
      </c>
      <c r="B2320" s="1" t="s">
        <v>4703</v>
      </c>
      <c r="C2320" s="14" t="str">
        <f t="shared" si="108"/>
        <v>Mr.</v>
      </c>
      <c r="D2320" s="7" t="str">
        <f t="shared" si="109"/>
        <v>Theodore A.</v>
      </c>
      <c r="E2320" s="7" t="str">
        <f t="shared" si="110"/>
        <v>Petermann</v>
      </c>
    </row>
    <row r="2321" spans="1:5" ht="15.75" x14ac:dyDescent="0.25">
      <c r="A2321" s="1" t="s">
        <v>36</v>
      </c>
      <c r="B2321" s="1" t="s">
        <v>4704</v>
      </c>
      <c r="C2321" s="14" t="str">
        <f t="shared" si="108"/>
        <v>Ms.</v>
      </c>
      <c r="D2321" s="7" t="str">
        <f t="shared" si="109"/>
        <v>Lindy</v>
      </c>
      <c r="E2321" s="7" t="str">
        <f t="shared" si="110"/>
        <v>Graves - Rostro</v>
      </c>
    </row>
    <row r="2322" spans="1:5" ht="15.75" x14ac:dyDescent="0.25">
      <c r="A2322" s="1" t="s">
        <v>34</v>
      </c>
      <c r="B2322" s="1" t="s">
        <v>4705</v>
      </c>
      <c r="C2322" s="14" t="str">
        <f t="shared" si="108"/>
        <v>Mr.</v>
      </c>
      <c r="D2322" s="7" t="str">
        <f t="shared" si="109"/>
        <v>Thomas</v>
      </c>
      <c r="E2322" s="7" t="str">
        <f t="shared" si="110"/>
        <v>Danielson</v>
      </c>
    </row>
    <row r="2323" spans="1:5" ht="15.75" x14ac:dyDescent="0.25">
      <c r="A2323" s="1" t="s">
        <v>33</v>
      </c>
      <c r="B2323" s="1" t="s">
        <v>4706</v>
      </c>
      <c r="C2323" s="14" t="str">
        <f t="shared" si="108"/>
        <v>Ms.</v>
      </c>
      <c r="D2323" s="7" t="str">
        <f t="shared" si="109"/>
        <v>Holly</v>
      </c>
      <c r="E2323" s="7" t="str">
        <f t="shared" si="110"/>
        <v>Street</v>
      </c>
    </row>
    <row r="2324" spans="1:5" ht="15.75" x14ac:dyDescent="0.25">
      <c r="A2324" s="1" t="s">
        <v>32</v>
      </c>
      <c r="B2324" s="1" t="s">
        <v>4707</v>
      </c>
      <c r="C2324" s="14" t="str">
        <f t="shared" si="108"/>
        <v>Mr.</v>
      </c>
      <c r="D2324" s="7" t="str">
        <f t="shared" si="109"/>
        <v>Matthew</v>
      </c>
      <c r="E2324" s="7" t="str">
        <f t="shared" si="110"/>
        <v>Buss</v>
      </c>
    </row>
    <row r="2325" spans="1:5" ht="15.75" x14ac:dyDescent="0.25">
      <c r="A2325" s="1" t="s">
        <v>29</v>
      </c>
      <c r="B2325" s="1" t="s">
        <v>4708</v>
      </c>
      <c r="C2325" s="14" t="str">
        <f t="shared" si="108"/>
        <v>Ms.</v>
      </c>
      <c r="D2325" s="7" t="str">
        <f t="shared" si="109"/>
        <v>Meghan K</v>
      </c>
      <c r="E2325" s="7" t="str">
        <f t="shared" si="110"/>
        <v>Duffy</v>
      </c>
    </row>
    <row r="2326" spans="1:5" ht="15.75" x14ac:dyDescent="0.25">
      <c r="A2326" s="1" t="s">
        <v>28</v>
      </c>
      <c r="B2326" s="1" t="s">
        <v>4709</v>
      </c>
      <c r="C2326" s="14" t="str">
        <f t="shared" si="108"/>
        <v>Mr.</v>
      </c>
      <c r="D2326" s="7" t="str">
        <f t="shared" si="109"/>
        <v>Fred</v>
      </c>
      <c r="E2326" s="7" t="str">
        <f t="shared" si="110"/>
        <v>Hines</v>
      </c>
    </row>
    <row r="2327" spans="1:5" ht="15.75" x14ac:dyDescent="0.25">
      <c r="A2327" s="1" t="s">
        <v>27</v>
      </c>
      <c r="B2327" s="1" t="s">
        <v>4710</v>
      </c>
      <c r="C2327" s="14" t="str">
        <f t="shared" si="108"/>
        <v>Mr.</v>
      </c>
      <c r="D2327" s="7" t="str">
        <f t="shared" si="109"/>
        <v>Sebastian</v>
      </c>
      <c r="E2327" s="7" t="str">
        <f t="shared" si="110"/>
        <v>Castro</v>
      </c>
    </row>
    <row r="2328" spans="1:5" ht="15.75" x14ac:dyDescent="0.25">
      <c r="A2328" s="1" t="s">
        <v>26</v>
      </c>
      <c r="B2328" s="1" t="s">
        <v>4711</v>
      </c>
      <c r="C2328" s="14" t="str">
        <f t="shared" si="108"/>
        <v>Ms.</v>
      </c>
      <c r="D2328" s="7" t="str">
        <f t="shared" si="109"/>
        <v>Laura</v>
      </c>
      <c r="E2328" s="7" t="str">
        <f t="shared" si="110"/>
        <v>Howell</v>
      </c>
    </row>
    <row r="2329" spans="1:5" ht="15.75" x14ac:dyDescent="0.25">
      <c r="A2329" s="1" t="s">
        <v>25</v>
      </c>
      <c r="B2329" s="1" t="s">
        <v>4712</v>
      </c>
      <c r="C2329" s="14" t="str">
        <f t="shared" si="108"/>
        <v>Ms.</v>
      </c>
      <c r="D2329" s="7" t="str">
        <f t="shared" si="109"/>
        <v>Nicole</v>
      </c>
      <c r="E2329" s="7" t="str">
        <f t="shared" si="110"/>
        <v>Avery</v>
      </c>
    </row>
    <row r="2330" spans="1:5" ht="15.75" x14ac:dyDescent="0.25">
      <c r="A2330" s="1" t="s">
        <v>24</v>
      </c>
      <c r="B2330" s="1" t="s">
        <v>4713</v>
      </c>
      <c r="C2330" s="14" t="str">
        <f t="shared" si="108"/>
        <v>Ms.</v>
      </c>
      <c r="D2330" s="7" t="str">
        <f t="shared" si="109"/>
        <v>Susan E</v>
      </c>
      <c r="E2330" s="7" t="str">
        <f t="shared" si="110"/>
        <v>Bohinski</v>
      </c>
    </row>
    <row r="2331" spans="1:5" ht="15.75" x14ac:dyDescent="0.25">
      <c r="A2331" s="1" t="s">
        <v>22</v>
      </c>
      <c r="B2331" s="1" t="s">
        <v>4714</v>
      </c>
      <c r="C2331" s="14" t="str">
        <f t="shared" si="108"/>
        <v>Ms.</v>
      </c>
      <c r="D2331" s="7" t="str">
        <f t="shared" si="109"/>
        <v>Katy</v>
      </c>
      <c r="E2331" s="7" t="str">
        <f t="shared" si="110"/>
        <v>Kohls</v>
      </c>
    </row>
    <row r="2332" spans="1:5" ht="15.75" x14ac:dyDescent="0.25">
      <c r="A2332" s="1" t="s">
        <v>21</v>
      </c>
      <c r="B2332" s="1" t="s">
        <v>4715</v>
      </c>
      <c r="C2332" s="14" t="str">
        <f t="shared" si="108"/>
        <v>Mr.</v>
      </c>
      <c r="D2332" s="7" t="str">
        <f t="shared" si="109"/>
        <v>Jordan</v>
      </c>
      <c r="E2332" s="7" t="str">
        <f t="shared" si="110"/>
        <v>Brietzke</v>
      </c>
    </row>
    <row r="2333" spans="1:5" ht="15.75" x14ac:dyDescent="0.25">
      <c r="A2333" s="1" t="s">
        <v>19</v>
      </c>
      <c r="B2333" s="1" t="s">
        <v>4716</v>
      </c>
      <c r="C2333" s="14" t="str">
        <f t="shared" si="108"/>
        <v>Mr.</v>
      </c>
      <c r="D2333" s="7" t="str">
        <f t="shared" si="109"/>
        <v>Juan D. Sr.</v>
      </c>
      <c r="E2333" s="7" t="str">
        <f t="shared" si="110"/>
        <v>Riveros Gonzalez</v>
      </c>
    </row>
    <row r="2334" spans="1:5" ht="15.75" x14ac:dyDescent="0.25">
      <c r="A2334" s="1" t="s">
        <v>17</v>
      </c>
      <c r="B2334" s="1" t="s">
        <v>4717</v>
      </c>
      <c r="C2334" s="14" t="str">
        <f t="shared" si="108"/>
        <v>Ms.</v>
      </c>
      <c r="D2334" s="7" t="str">
        <f t="shared" si="109"/>
        <v>Julie</v>
      </c>
      <c r="E2334" s="7" t="str">
        <f t="shared" si="110"/>
        <v>Albano</v>
      </c>
    </row>
    <row r="2335" spans="1:5" ht="15.75" x14ac:dyDescent="0.25">
      <c r="A2335" s="1" t="s">
        <v>14</v>
      </c>
      <c r="B2335" s="1" t="s">
        <v>4718</v>
      </c>
      <c r="C2335" s="14" t="str">
        <f t="shared" si="108"/>
        <v>Mr.</v>
      </c>
      <c r="D2335" s="7" t="str">
        <f t="shared" si="109"/>
        <v>Evan P</v>
      </c>
      <c r="E2335" s="7" t="str">
        <f t="shared" si="110"/>
        <v>Rosendahl</v>
      </c>
    </row>
    <row r="2336" spans="1:5" ht="15.75" x14ac:dyDescent="0.25">
      <c r="A2336" s="1" t="s">
        <v>9</v>
      </c>
      <c r="B2336" s="1" t="s">
        <v>4719</v>
      </c>
      <c r="C2336" s="14" t="str">
        <f t="shared" si="108"/>
        <v>Mr.</v>
      </c>
      <c r="D2336" s="7" t="str">
        <f t="shared" si="109"/>
        <v>Aaron K</v>
      </c>
      <c r="E2336" s="7" t="str">
        <f t="shared" si="110"/>
        <v>German</v>
      </c>
    </row>
  </sheetData>
  <autoFilter ref="A1:E2336"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336"/>
  <sheetViews>
    <sheetView workbookViewId="0">
      <selection activeCell="K3" sqref="K3"/>
    </sheetView>
  </sheetViews>
  <sheetFormatPr defaultRowHeight="15" x14ac:dyDescent="0.25"/>
  <cols>
    <col min="1" max="1" width="14" customWidth="1"/>
    <col min="4" max="4" width="13.85546875" customWidth="1"/>
    <col min="5" max="5" width="17.140625" customWidth="1"/>
    <col min="6" max="6" width="15.7109375" customWidth="1"/>
    <col min="7" max="7" width="26.140625" style="7" customWidth="1"/>
    <col min="8" max="8" width="14.28515625" customWidth="1"/>
    <col min="9" max="9" width="14" style="7" customWidth="1"/>
    <col min="10" max="10" width="15.42578125" style="12" customWidth="1"/>
    <col min="11" max="11" width="15.28515625" customWidth="1"/>
    <col min="12" max="12" width="18.85546875" customWidth="1"/>
  </cols>
  <sheetData>
    <row r="1" spans="1:12" ht="18.95" customHeight="1" x14ac:dyDescent="0.25">
      <c r="A1" s="30" t="s">
        <v>0</v>
      </c>
      <c r="B1" s="30" t="s">
        <v>2373</v>
      </c>
      <c r="C1" s="30" t="s">
        <v>2374</v>
      </c>
      <c r="D1" s="30" t="s">
        <v>2375</v>
      </c>
      <c r="E1" s="30" t="s">
        <v>2376</v>
      </c>
      <c r="F1" s="30" t="s">
        <v>2377</v>
      </c>
      <c r="G1" s="16" t="s">
        <v>2378</v>
      </c>
      <c r="H1" s="30" t="s">
        <v>2379</v>
      </c>
      <c r="I1" s="16" t="s">
        <v>4720</v>
      </c>
      <c r="J1" s="31" t="s">
        <v>4727</v>
      </c>
      <c r="K1" s="32" t="s">
        <v>4728</v>
      </c>
      <c r="L1" s="32" t="s">
        <v>4745</v>
      </c>
    </row>
    <row r="2" spans="1:12" x14ac:dyDescent="0.25">
      <c r="A2" s="20" t="s">
        <v>2372</v>
      </c>
      <c r="B2" s="20">
        <v>47.41</v>
      </c>
      <c r="C2" s="20">
        <v>7.47</v>
      </c>
      <c r="D2" s="20" t="s">
        <v>2380</v>
      </c>
      <c r="E2" s="20" t="s">
        <v>2380</v>
      </c>
      <c r="F2" s="20" t="s">
        <v>2380</v>
      </c>
      <c r="G2" s="21" t="s">
        <v>2381</v>
      </c>
      <c r="H2" s="20" t="s">
        <v>2382</v>
      </c>
      <c r="I2" s="22">
        <f>COUNTIF(A2:H2, "?")</f>
        <v>0</v>
      </c>
      <c r="J2" s="23">
        <f>IF(OR(G2="No major surgery"),0,G2)</f>
        <v>0</v>
      </c>
      <c r="K2" s="24" t="str">
        <f>IF(B7&lt;18.5,"Underweight",
IF(B7&lt;25,"Normal Weight",
IF(B7&lt;30,"Overweight",
"Obesity")))</f>
        <v>Obesity</v>
      </c>
      <c r="L2" s="24" t="str" cm="1">
        <f t="array" ref="L2">IF(H2="?",INDEX($H$2:$H$2336,MODE(MATCH($H$2:$H$2336,$H$2:$H$2336,0))),H2)</f>
        <v>yes</v>
      </c>
    </row>
    <row r="3" spans="1:12" x14ac:dyDescent="0.25">
      <c r="A3" s="18" t="s">
        <v>2371</v>
      </c>
      <c r="B3" s="18">
        <v>30.36</v>
      </c>
      <c r="C3" s="18">
        <v>5.77</v>
      </c>
      <c r="D3" s="18" t="s">
        <v>2380</v>
      </c>
      <c r="E3" s="18" t="s">
        <v>2380</v>
      </c>
      <c r="F3" s="18" t="s">
        <v>2380</v>
      </c>
      <c r="G3" s="25" t="s">
        <v>2381</v>
      </c>
      <c r="H3" s="18" t="s">
        <v>2382</v>
      </c>
      <c r="I3" s="25">
        <f t="shared" ref="I3:I66" si="0">COUNTIF(A3:H3, "?")</f>
        <v>0</v>
      </c>
      <c r="J3" s="26">
        <f t="shared" ref="J3:J66" si="1">IF(OR(G3="No major surgery"),0,G3)</f>
        <v>0</v>
      </c>
      <c r="K3" s="18" t="str">
        <f t="shared" ref="K3:K66" si="2">IF(B3&lt;18.5,"Underweight",
IF(B3&lt;25,"Normal Weight",
IF(B3&lt;30,"Overweight",
"Obesity")))</f>
        <v>Obesity</v>
      </c>
      <c r="L3" s="24" t="str" cm="1">
        <f t="array" ref="L3">IF(H3="?",INDEX($H$2:$H$2336,MODE(MATCH($H$2:$H$2336,$H$2:$H$2336,0))),H3)</f>
        <v>yes</v>
      </c>
    </row>
    <row r="4" spans="1:12" x14ac:dyDescent="0.25">
      <c r="A4" s="17" t="s">
        <v>2370</v>
      </c>
      <c r="B4" s="17">
        <v>34.484999999999999</v>
      </c>
      <c r="C4" s="17">
        <v>11.87</v>
      </c>
      <c r="D4" s="17" t="s">
        <v>2382</v>
      </c>
      <c r="E4" s="17" t="s">
        <v>2380</v>
      </c>
      <c r="F4" s="17" t="s">
        <v>2380</v>
      </c>
      <c r="G4" s="27">
        <v>2</v>
      </c>
      <c r="H4" s="17" t="s">
        <v>2382</v>
      </c>
      <c r="I4" s="27">
        <f t="shared" si="0"/>
        <v>0</v>
      </c>
      <c r="J4" s="26">
        <f t="shared" si="1"/>
        <v>2</v>
      </c>
      <c r="K4" s="17" t="str">
        <f t="shared" si="2"/>
        <v>Obesity</v>
      </c>
      <c r="L4" s="24" t="str" cm="1">
        <f t="array" ref="L4">IF(H4="?",INDEX($H$2:$H$2336,MODE(MATCH($H$2:$H$2336,$H$2:$H$2336,0))),H4)</f>
        <v>yes</v>
      </c>
    </row>
    <row r="5" spans="1:12" x14ac:dyDescent="0.25">
      <c r="A5" s="18" t="s">
        <v>2369</v>
      </c>
      <c r="B5" s="18">
        <v>38.094999999999999</v>
      </c>
      <c r="C5" s="18">
        <v>6.05</v>
      </c>
      <c r="D5" s="18" t="s">
        <v>2380</v>
      </c>
      <c r="E5" s="18" t="s">
        <v>2380</v>
      </c>
      <c r="F5" s="18" t="s">
        <v>2380</v>
      </c>
      <c r="G5" s="25" t="s">
        <v>2381</v>
      </c>
      <c r="H5" s="18" t="s">
        <v>2382</v>
      </c>
      <c r="I5" s="25">
        <f t="shared" si="0"/>
        <v>0</v>
      </c>
      <c r="J5" s="26">
        <f t="shared" si="1"/>
        <v>0</v>
      </c>
      <c r="K5" s="18" t="str">
        <f t="shared" si="2"/>
        <v>Obesity</v>
      </c>
      <c r="L5" s="24" t="str" cm="1">
        <f t="array" ref="L5">IF(H5="?",INDEX($H$2:$H$2336,MODE(MATCH($H$2:$H$2336,$H$2:$H$2336,0))),H5)</f>
        <v>yes</v>
      </c>
    </row>
    <row r="6" spans="1:12" x14ac:dyDescent="0.25">
      <c r="A6" s="17" t="s">
        <v>2368</v>
      </c>
      <c r="B6" s="17">
        <v>35.53</v>
      </c>
      <c r="C6" s="17">
        <v>5.45</v>
      </c>
      <c r="D6" s="17" t="s">
        <v>2380</v>
      </c>
      <c r="E6" s="17" t="s">
        <v>2380</v>
      </c>
      <c r="F6" s="17" t="s">
        <v>2380</v>
      </c>
      <c r="G6" s="27" t="s">
        <v>2381</v>
      </c>
      <c r="H6" s="17" t="s">
        <v>2382</v>
      </c>
      <c r="I6" s="27">
        <f t="shared" si="0"/>
        <v>0</v>
      </c>
      <c r="J6" s="26">
        <f t="shared" si="1"/>
        <v>0</v>
      </c>
      <c r="K6" s="17" t="str">
        <f t="shared" si="2"/>
        <v>Obesity</v>
      </c>
      <c r="L6" s="24" t="str" cm="1">
        <f t="array" ref="L6">IF(H6="?",INDEX($H$2:$H$2336,MODE(MATCH($H$2:$H$2336,$H$2:$H$2336,0))),H6)</f>
        <v>yes</v>
      </c>
    </row>
    <row r="7" spans="1:12" x14ac:dyDescent="0.25">
      <c r="A7" s="18" t="s">
        <v>2367</v>
      </c>
      <c r="B7" s="18">
        <v>32.799999999999997</v>
      </c>
      <c r="C7" s="18">
        <v>6.59</v>
      </c>
      <c r="D7" s="18" t="s">
        <v>2380</v>
      </c>
      <c r="E7" s="18" t="s">
        <v>2380</v>
      </c>
      <c r="F7" s="18" t="s">
        <v>2380</v>
      </c>
      <c r="G7" s="25" t="s">
        <v>2381</v>
      </c>
      <c r="H7" s="18" t="s">
        <v>2382</v>
      </c>
      <c r="I7" s="25">
        <f t="shared" si="0"/>
        <v>0</v>
      </c>
      <c r="J7" s="26">
        <f t="shared" si="1"/>
        <v>0</v>
      </c>
      <c r="K7" s="18" t="str">
        <f>IF(B7&lt;18.5,"Underweight",
IF(B7&lt;25,"Normal Weight",
IF(B7&lt;30,"Overweight",
"Obesity")))</f>
        <v>Obesity</v>
      </c>
      <c r="L7" s="24" t="str" cm="1">
        <f t="array" ref="L7">IF(H7="?",INDEX($H$2:$H$2336,MODE(MATCH($H$2:$H$2336,$H$2:$H$2336,0))),H7)</f>
        <v>yes</v>
      </c>
    </row>
    <row r="8" spans="1:12" x14ac:dyDescent="0.25">
      <c r="A8" s="17" t="s">
        <v>2366</v>
      </c>
      <c r="B8" s="17">
        <v>36.4</v>
      </c>
      <c r="C8" s="17">
        <v>6.07</v>
      </c>
      <c r="D8" s="17" t="s">
        <v>2380</v>
      </c>
      <c r="E8" s="17" t="s">
        <v>2380</v>
      </c>
      <c r="F8" s="17" t="s">
        <v>2380</v>
      </c>
      <c r="G8" s="27" t="s">
        <v>2381</v>
      </c>
      <c r="H8" s="17" t="s">
        <v>2382</v>
      </c>
      <c r="I8" s="27">
        <f t="shared" si="0"/>
        <v>0</v>
      </c>
      <c r="J8" s="26">
        <f t="shared" si="1"/>
        <v>0</v>
      </c>
      <c r="K8" s="17" t="str">
        <f t="shared" si="2"/>
        <v>Obesity</v>
      </c>
      <c r="L8" s="24" t="str" cm="1">
        <f t="array" ref="L8">IF(H8="?",INDEX($H$2:$H$2336,MODE(MATCH($H$2:$H$2336,$H$2:$H$2336,0))),H8)</f>
        <v>yes</v>
      </c>
    </row>
    <row r="9" spans="1:12" x14ac:dyDescent="0.25">
      <c r="A9" s="18" t="s">
        <v>2365</v>
      </c>
      <c r="B9" s="18">
        <v>36.96</v>
      </c>
      <c r="C9" s="18">
        <v>7.93</v>
      </c>
      <c r="D9" s="18" t="s">
        <v>2380</v>
      </c>
      <c r="E9" s="18" t="s">
        <v>2380</v>
      </c>
      <c r="F9" s="18" t="s">
        <v>2380</v>
      </c>
      <c r="G9" s="25">
        <v>3</v>
      </c>
      <c r="H9" s="18" t="s">
        <v>2382</v>
      </c>
      <c r="I9" s="25">
        <f t="shared" si="0"/>
        <v>0</v>
      </c>
      <c r="J9" s="26">
        <f t="shared" si="1"/>
        <v>3</v>
      </c>
      <c r="K9" s="18" t="str">
        <f t="shared" si="2"/>
        <v>Obesity</v>
      </c>
      <c r="L9" s="24" t="str" cm="1">
        <f t="array" ref="L9">IF(H9="?",INDEX($H$2:$H$2336,MODE(MATCH($H$2:$H$2336,$H$2:$H$2336,0))),H9)</f>
        <v>yes</v>
      </c>
    </row>
    <row r="10" spans="1:12" x14ac:dyDescent="0.25">
      <c r="A10" s="17" t="s">
        <v>2364</v>
      </c>
      <c r="B10" s="17">
        <v>41.14</v>
      </c>
      <c r="C10" s="17">
        <v>9.58</v>
      </c>
      <c r="D10" s="17" t="s">
        <v>2382</v>
      </c>
      <c r="E10" s="17" t="s">
        <v>2380</v>
      </c>
      <c r="F10" s="17" t="s">
        <v>2383</v>
      </c>
      <c r="G10" s="27">
        <v>1</v>
      </c>
      <c r="H10" s="17" t="s">
        <v>2382</v>
      </c>
      <c r="I10" s="27">
        <f t="shared" si="0"/>
        <v>0</v>
      </c>
      <c r="J10" s="26">
        <f t="shared" si="1"/>
        <v>1</v>
      </c>
      <c r="K10" s="17" t="str">
        <f t="shared" si="2"/>
        <v>Obesity</v>
      </c>
      <c r="L10" s="24" t="str" cm="1">
        <f t="array" ref="L10">IF(H10="?",INDEX($H$2:$H$2336,MODE(MATCH($H$2:$H$2336,$H$2:$H$2336,0))),H10)</f>
        <v>yes</v>
      </c>
    </row>
    <row r="11" spans="1:12" x14ac:dyDescent="0.25">
      <c r="A11" s="18" t="s">
        <v>2363</v>
      </c>
      <c r="B11" s="18">
        <v>38.06</v>
      </c>
      <c r="C11" s="18">
        <v>10.79</v>
      </c>
      <c r="D11" s="18" t="s">
        <v>2380</v>
      </c>
      <c r="E11" s="18" t="s">
        <v>2380</v>
      </c>
      <c r="F11" s="18" t="s">
        <v>2380</v>
      </c>
      <c r="G11" s="25" t="s">
        <v>2381</v>
      </c>
      <c r="H11" s="18" t="s">
        <v>2382</v>
      </c>
      <c r="I11" s="25">
        <f t="shared" si="0"/>
        <v>0</v>
      </c>
      <c r="J11" s="26">
        <f t="shared" si="1"/>
        <v>0</v>
      </c>
      <c r="K11" s="18" t="str">
        <f t="shared" si="2"/>
        <v>Obesity</v>
      </c>
      <c r="L11" s="24" t="str" cm="1">
        <f t="array" ref="L11">IF(H11="?",INDEX($H$2:$H$2336,MODE(MATCH($H$2:$H$2336,$H$2:$H$2336,0))),H11)</f>
        <v>yes</v>
      </c>
    </row>
    <row r="12" spans="1:12" x14ac:dyDescent="0.25">
      <c r="A12" s="17" t="s">
        <v>2362</v>
      </c>
      <c r="B12" s="17">
        <v>37.700000000000003</v>
      </c>
      <c r="C12" s="17">
        <v>5.96</v>
      </c>
      <c r="D12" s="17" t="s">
        <v>2382</v>
      </c>
      <c r="E12" s="17" t="s">
        <v>2380</v>
      </c>
      <c r="F12" s="17" t="s">
        <v>2380</v>
      </c>
      <c r="G12" s="27">
        <v>2</v>
      </c>
      <c r="H12" s="17" t="s">
        <v>2382</v>
      </c>
      <c r="I12" s="27">
        <f t="shared" si="0"/>
        <v>0</v>
      </c>
      <c r="J12" s="26">
        <f t="shared" si="1"/>
        <v>2</v>
      </c>
      <c r="K12" s="17" t="str">
        <f t="shared" si="2"/>
        <v>Obesity</v>
      </c>
      <c r="L12" s="24" t="str" cm="1">
        <f t="array" ref="L12">IF(H12="?",INDEX($H$2:$H$2336,MODE(MATCH($H$2:$H$2336,$H$2:$H$2336,0))),H12)</f>
        <v>yes</v>
      </c>
    </row>
    <row r="13" spans="1:12" x14ac:dyDescent="0.25">
      <c r="A13" s="18" t="s">
        <v>2361</v>
      </c>
      <c r="B13" s="18">
        <v>42.13</v>
      </c>
      <c r="C13" s="18">
        <v>11.9</v>
      </c>
      <c r="D13" s="18" t="s">
        <v>2380</v>
      </c>
      <c r="E13" s="18" t="s">
        <v>2380</v>
      </c>
      <c r="F13" s="18" t="s">
        <v>2380</v>
      </c>
      <c r="G13" s="25" t="s">
        <v>2381</v>
      </c>
      <c r="H13" s="18" t="s">
        <v>2382</v>
      </c>
      <c r="I13" s="25">
        <f t="shared" si="0"/>
        <v>0</v>
      </c>
      <c r="J13" s="26">
        <f t="shared" si="1"/>
        <v>0</v>
      </c>
      <c r="K13" s="18" t="str">
        <f t="shared" si="2"/>
        <v>Obesity</v>
      </c>
      <c r="L13" s="24" t="str" cm="1">
        <f t="array" ref="L13">IF(H13="?",INDEX($H$2:$H$2336,MODE(MATCH($H$2:$H$2336,$H$2:$H$2336,0))),H13)</f>
        <v>yes</v>
      </c>
    </row>
    <row r="14" spans="1:12" x14ac:dyDescent="0.25">
      <c r="A14" s="17" t="s">
        <v>2360</v>
      </c>
      <c r="B14" s="17">
        <v>40.92</v>
      </c>
      <c r="C14" s="17">
        <v>8.41</v>
      </c>
      <c r="D14" s="17" t="s">
        <v>2380</v>
      </c>
      <c r="E14" s="17" t="s">
        <v>2380</v>
      </c>
      <c r="F14" s="17" t="s">
        <v>2380</v>
      </c>
      <c r="G14" s="27" t="s">
        <v>2381</v>
      </c>
      <c r="H14" s="17" t="s">
        <v>2382</v>
      </c>
      <c r="I14" s="27">
        <f t="shared" si="0"/>
        <v>0</v>
      </c>
      <c r="J14" s="26">
        <f t="shared" si="1"/>
        <v>0</v>
      </c>
      <c r="K14" s="17" t="str">
        <f t="shared" si="2"/>
        <v>Obesity</v>
      </c>
      <c r="L14" s="24" t="str" cm="1">
        <f t="array" ref="L14">IF(H14="?",INDEX($H$2:$H$2336,MODE(MATCH($H$2:$H$2336,$H$2:$H$2336,0))),H14)</f>
        <v>yes</v>
      </c>
    </row>
    <row r="15" spans="1:12" x14ac:dyDescent="0.25">
      <c r="A15" s="18" t="s">
        <v>2359</v>
      </c>
      <c r="B15" s="18">
        <v>40.564999999999998</v>
      </c>
      <c r="C15" s="18">
        <v>7.02</v>
      </c>
      <c r="D15" s="18" t="s">
        <v>2380</v>
      </c>
      <c r="E15" s="18" t="s">
        <v>2380</v>
      </c>
      <c r="F15" s="18" t="s">
        <v>2380</v>
      </c>
      <c r="G15" s="25" t="s">
        <v>2381</v>
      </c>
      <c r="H15" s="18" t="s">
        <v>2382</v>
      </c>
      <c r="I15" s="25">
        <f t="shared" si="0"/>
        <v>0</v>
      </c>
      <c r="J15" s="26">
        <f t="shared" si="1"/>
        <v>0</v>
      </c>
      <c r="K15" s="18" t="str">
        <f t="shared" si="2"/>
        <v>Obesity</v>
      </c>
      <c r="L15" s="24" t="str" cm="1">
        <f t="array" ref="L15">IF(H15="?",INDEX($H$2:$H$2336,MODE(MATCH($H$2:$H$2336,$H$2:$H$2336,0))),H15)</f>
        <v>yes</v>
      </c>
    </row>
    <row r="16" spans="1:12" x14ac:dyDescent="0.25">
      <c r="A16" s="17" t="s">
        <v>2358</v>
      </c>
      <c r="B16" s="17">
        <v>36.384999999999998</v>
      </c>
      <c r="C16" s="17">
        <v>7.59</v>
      </c>
      <c r="D16" s="17" t="s">
        <v>2382</v>
      </c>
      <c r="E16" s="17" t="s">
        <v>2380</v>
      </c>
      <c r="F16" s="17" t="s">
        <v>2380</v>
      </c>
      <c r="G16" s="27">
        <v>2</v>
      </c>
      <c r="H16" s="17" t="s">
        <v>2382</v>
      </c>
      <c r="I16" s="27">
        <f t="shared" si="0"/>
        <v>0</v>
      </c>
      <c r="J16" s="26">
        <f t="shared" si="1"/>
        <v>2</v>
      </c>
      <c r="K16" s="17" t="str">
        <f t="shared" si="2"/>
        <v>Obesity</v>
      </c>
      <c r="L16" s="24" t="str" cm="1">
        <f t="array" ref="L16">IF(H16="?",INDEX($H$2:$H$2336,MODE(MATCH($H$2:$H$2336,$H$2:$H$2336,0))),H16)</f>
        <v>yes</v>
      </c>
    </row>
    <row r="17" spans="1:12" x14ac:dyDescent="0.25">
      <c r="A17" s="18" t="s">
        <v>2357</v>
      </c>
      <c r="B17" s="18">
        <v>39.9</v>
      </c>
      <c r="C17" s="18">
        <v>11.32</v>
      </c>
      <c r="D17" s="18" t="s">
        <v>2380</v>
      </c>
      <c r="E17" s="18" t="s">
        <v>2380</v>
      </c>
      <c r="F17" s="18" t="s">
        <v>2380</v>
      </c>
      <c r="G17" s="25" t="s">
        <v>2381</v>
      </c>
      <c r="H17" s="18" t="s">
        <v>2382</v>
      </c>
      <c r="I17" s="25">
        <f t="shared" si="0"/>
        <v>0</v>
      </c>
      <c r="J17" s="26">
        <f t="shared" si="1"/>
        <v>0</v>
      </c>
      <c r="K17" s="18" t="str">
        <f t="shared" si="2"/>
        <v>Obesity</v>
      </c>
      <c r="L17" s="24" t="str" cm="1">
        <f t="array" ref="L17">IF(H17="?",INDEX($H$2:$H$2336,MODE(MATCH($H$2:$H$2336,$H$2:$H$2336,0))),H17)</f>
        <v>yes</v>
      </c>
    </row>
    <row r="18" spans="1:12" x14ac:dyDescent="0.25">
      <c r="A18" s="17" t="s">
        <v>2356</v>
      </c>
      <c r="B18" s="17">
        <v>33.799999999999997</v>
      </c>
      <c r="C18" s="17">
        <v>7.67</v>
      </c>
      <c r="D18" s="17" t="s">
        <v>2380</v>
      </c>
      <c r="E18" s="17" t="s">
        <v>2380</v>
      </c>
      <c r="F18" s="17" t="s">
        <v>2380</v>
      </c>
      <c r="G18" s="27">
        <v>3</v>
      </c>
      <c r="H18" s="17" t="s">
        <v>2382</v>
      </c>
      <c r="I18" s="27">
        <f t="shared" si="0"/>
        <v>0</v>
      </c>
      <c r="J18" s="26">
        <f t="shared" si="1"/>
        <v>3</v>
      </c>
      <c r="K18" s="17" t="str">
        <f t="shared" si="2"/>
        <v>Obesity</v>
      </c>
      <c r="L18" s="24" t="str" cm="1">
        <f t="array" ref="L18">IF(H18="?",INDEX($H$2:$H$2336,MODE(MATCH($H$2:$H$2336,$H$2:$H$2336,0))),H18)</f>
        <v>yes</v>
      </c>
    </row>
    <row r="19" spans="1:12" x14ac:dyDescent="0.25">
      <c r="A19" s="18" t="s">
        <v>2355</v>
      </c>
      <c r="B19" s="18">
        <v>36.765000000000001</v>
      </c>
      <c r="C19" s="18">
        <v>7.29</v>
      </c>
      <c r="D19" s="18" t="s">
        <v>2382</v>
      </c>
      <c r="E19" s="18" t="s">
        <v>2380</v>
      </c>
      <c r="F19" s="18" t="s">
        <v>2383</v>
      </c>
      <c r="G19" s="25">
        <v>1</v>
      </c>
      <c r="H19" s="18" t="s">
        <v>2382</v>
      </c>
      <c r="I19" s="25">
        <f t="shared" si="0"/>
        <v>0</v>
      </c>
      <c r="J19" s="26">
        <f t="shared" si="1"/>
        <v>1</v>
      </c>
      <c r="K19" s="18" t="str">
        <f t="shared" si="2"/>
        <v>Obesity</v>
      </c>
      <c r="L19" s="24" t="str" cm="1">
        <f t="array" ref="L19">IF(H19="?",INDEX($H$2:$H$2336,MODE(MATCH($H$2:$H$2336,$H$2:$H$2336,0))),H19)</f>
        <v>yes</v>
      </c>
    </row>
    <row r="20" spans="1:12" x14ac:dyDescent="0.25">
      <c r="A20" s="17" t="s">
        <v>2354</v>
      </c>
      <c r="B20" s="17">
        <v>36.954999999999998</v>
      </c>
      <c r="C20" s="17">
        <v>4.72</v>
      </c>
      <c r="D20" s="17" t="s">
        <v>2382</v>
      </c>
      <c r="E20" s="17" t="s">
        <v>2380</v>
      </c>
      <c r="F20" s="17" t="s">
        <v>2380</v>
      </c>
      <c r="G20" s="27">
        <v>1</v>
      </c>
      <c r="H20" s="17" t="s">
        <v>2382</v>
      </c>
      <c r="I20" s="27">
        <f t="shared" si="0"/>
        <v>0</v>
      </c>
      <c r="J20" s="26">
        <f t="shared" si="1"/>
        <v>1</v>
      </c>
      <c r="K20" s="17" t="str">
        <f t="shared" si="2"/>
        <v>Obesity</v>
      </c>
      <c r="L20" s="24" t="str" cm="1">
        <f t="array" ref="L20">IF(H20="?",INDEX($H$2:$H$2336,MODE(MATCH($H$2:$H$2336,$H$2:$H$2336,0))),H20)</f>
        <v>yes</v>
      </c>
    </row>
    <row r="21" spans="1:12" x14ac:dyDescent="0.25">
      <c r="A21" s="18" t="s">
        <v>2353</v>
      </c>
      <c r="B21" s="18">
        <v>42.9</v>
      </c>
      <c r="C21" s="18">
        <v>11.41</v>
      </c>
      <c r="D21" s="18" t="s">
        <v>2380</v>
      </c>
      <c r="E21" s="18" t="s">
        <v>2380</v>
      </c>
      <c r="F21" s="18" t="s">
        <v>2380</v>
      </c>
      <c r="G21" s="25" t="s">
        <v>2381</v>
      </c>
      <c r="H21" s="18" t="s">
        <v>2382</v>
      </c>
      <c r="I21" s="25">
        <f t="shared" si="0"/>
        <v>0</v>
      </c>
      <c r="J21" s="26">
        <f t="shared" si="1"/>
        <v>0</v>
      </c>
      <c r="K21" s="18" t="str">
        <f t="shared" si="2"/>
        <v>Obesity</v>
      </c>
      <c r="L21" s="24" t="str" cm="1">
        <f t="array" ref="L21">IF(H21="?",INDEX($H$2:$H$2336,MODE(MATCH($H$2:$H$2336,$H$2:$H$2336,0))),H21)</f>
        <v>yes</v>
      </c>
    </row>
    <row r="22" spans="1:12" x14ac:dyDescent="0.25">
      <c r="A22" s="17" t="s">
        <v>2352</v>
      </c>
      <c r="B22" s="17">
        <v>36.299999999999997</v>
      </c>
      <c r="C22" s="17">
        <v>11.5</v>
      </c>
      <c r="D22" s="17" t="s">
        <v>2382</v>
      </c>
      <c r="E22" s="17" t="s">
        <v>2380</v>
      </c>
      <c r="F22" s="17" t="s">
        <v>2380</v>
      </c>
      <c r="G22" s="27">
        <v>2</v>
      </c>
      <c r="H22" s="17" t="s">
        <v>2382</v>
      </c>
      <c r="I22" s="27">
        <f t="shared" si="0"/>
        <v>0</v>
      </c>
      <c r="J22" s="26">
        <f t="shared" si="1"/>
        <v>2</v>
      </c>
      <c r="K22" s="17" t="str">
        <f t="shared" si="2"/>
        <v>Obesity</v>
      </c>
      <c r="L22" s="24" t="str" cm="1">
        <f t="array" ref="L22">IF(H22="?",INDEX($H$2:$H$2336,MODE(MATCH($H$2:$H$2336,$H$2:$H$2336,0))),H22)</f>
        <v>yes</v>
      </c>
    </row>
    <row r="23" spans="1:12" x14ac:dyDescent="0.25">
      <c r="A23" s="18" t="s">
        <v>2351</v>
      </c>
      <c r="B23" s="18">
        <v>32.200000000000003</v>
      </c>
      <c r="C23" s="18">
        <v>6.22</v>
      </c>
      <c r="D23" s="18" t="s">
        <v>2382</v>
      </c>
      <c r="E23" s="18" t="s">
        <v>2380</v>
      </c>
      <c r="F23" s="18" t="s">
        <v>2380</v>
      </c>
      <c r="G23" s="25">
        <v>2</v>
      </c>
      <c r="H23" s="18" t="s">
        <v>2382</v>
      </c>
      <c r="I23" s="25">
        <f t="shared" si="0"/>
        <v>0</v>
      </c>
      <c r="J23" s="26">
        <f t="shared" si="1"/>
        <v>2</v>
      </c>
      <c r="K23" s="18" t="str">
        <f t="shared" si="2"/>
        <v>Obesity</v>
      </c>
      <c r="L23" s="24" t="str" cm="1">
        <f t="array" ref="L23">IF(H23="?",INDEX($H$2:$H$2336,MODE(MATCH($H$2:$H$2336,$H$2:$H$2336,0))),H23)</f>
        <v>yes</v>
      </c>
    </row>
    <row r="24" spans="1:12" x14ac:dyDescent="0.25">
      <c r="A24" s="17" t="s">
        <v>2350</v>
      </c>
      <c r="B24" s="17">
        <v>31.3</v>
      </c>
      <c r="C24" s="17">
        <v>11.38</v>
      </c>
      <c r="D24" s="17" t="s">
        <v>2380</v>
      </c>
      <c r="E24" s="17" t="s">
        <v>2380</v>
      </c>
      <c r="F24" s="17" t="s">
        <v>2380</v>
      </c>
      <c r="G24" s="27">
        <v>3</v>
      </c>
      <c r="H24" s="17" t="s">
        <v>2382</v>
      </c>
      <c r="I24" s="27">
        <f t="shared" si="0"/>
        <v>0</v>
      </c>
      <c r="J24" s="26">
        <f t="shared" si="1"/>
        <v>3</v>
      </c>
      <c r="K24" s="17" t="str">
        <f t="shared" si="2"/>
        <v>Obesity</v>
      </c>
      <c r="L24" s="24" t="str" cm="1">
        <f t="array" ref="L24">IF(H24="?",INDEX($H$2:$H$2336,MODE(MATCH($H$2:$H$2336,$H$2:$H$2336,0))),H24)</f>
        <v>yes</v>
      </c>
    </row>
    <row r="25" spans="1:12" x14ac:dyDescent="0.25">
      <c r="A25" s="18" t="s">
        <v>2349</v>
      </c>
      <c r="B25" s="18">
        <v>41.8</v>
      </c>
      <c r="C25" s="18">
        <v>7.89</v>
      </c>
      <c r="D25" s="18" t="s">
        <v>2382</v>
      </c>
      <c r="E25" s="18" t="s">
        <v>2380</v>
      </c>
      <c r="F25" s="18" t="s">
        <v>2380</v>
      </c>
      <c r="G25" s="25">
        <v>2</v>
      </c>
      <c r="H25" s="18" t="s">
        <v>2382</v>
      </c>
      <c r="I25" s="25">
        <f t="shared" si="0"/>
        <v>0</v>
      </c>
      <c r="J25" s="26">
        <f t="shared" si="1"/>
        <v>2</v>
      </c>
      <c r="K25" s="18" t="str">
        <f t="shared" si="2"/>
        <v>Obesity</v>
      </c>
      <c r="L25" s="24" t="str" cm="1">
        <f t="array" ref="L25">IF(H25="?",INDEX($H$2:$H$2336,MODE(MATCH($H$2:$H$2336,$H$2:$H$2336,0))),H25)</f>
        <v>yes</v>
      </c>
    </row>
    <row r="26" spans="1:12" x14ac:dyDescent="0.25">
      <c r="A26" s="17" t="s">
        <v>2348</v>
      </c>
      <c r="B26" s="17">
        <v>35.090000000000003</v>
      </c>
      <c r="C26" s="17">
        <v>4.38</v>
      </c>
      <c r="D26" s="17" t="s">
        <v>2382</v>
      </c>
      <c r="E26" s="17" t="s">
        <v>2380</v>
      </c>
      <c r="F26" s="17" t="s">
        <v>2380</v>
      </c>
      <c r="G26" s="27">
        <v>2</v>
      </c>
      <c r="H26" s="17" t="s">
        <v>2382</v>
      </c>
      <c r="I26" s="27">
        <f t="shared" si="0"/>
        <v>0</v>
      </c>
      <c r="J26" s="26">
        <f t="shared" si="1"/>
        <v>2</v>
      </c>
      <c r="K26" s="17" t="str">
        <f t="shared" si="2"/>
        <v>Obesity</v>
      </c>
      <c r="L26" s="24" t="str" cm="1">
        <f t="array" ref="L26">IF(H26="?",INDEX($H$2:$H$2336,MODE(MATCH($H$2:$H$2336,$H$2:$H$2336,0))),H26)</f>
        <v>yes</v>
      </c>
    </row>
    <row r="27" spans="1:12" x14ac:dyDescent="0.25">
      <c r="A27" s="18" t="s">
        <v>2347</v>
      </c>
      <c r="B27" s="18">
        <v>33.880000000000003</v>
      </c>
      <c r="C27" s="18">
        <v>7.01</v>
      </c>
      <c r="D27" s="18" t="s">
        <v>2380</v>
      </c>
      <c r="E27" s="18" t="s">
        <v>2380</v>
      </c>
      <c r="F27" s="18" t="s">
        <v>2380</v>
      </c>
      <c r="G27" s="25">
        <v>3</v>
      </c>
      <c r="H27" s="18" t="s">
        <v>2382</v>
      </c>
      <c r="I27" s="25">
        <f t="shared" si="0"/>
        <v>0</v>
      </c>
      <c r="J27" s="26">
        <f t="shared" si="1"/>
        <v>3</v>
      </c>
      <c r="K27" s="18" t="str">
        <f t="shared" si="2"/>
        <v>Obesity</v>
      </c>
      <c r="L27" s="24" t="str" cm="1">
        <f t="array" ref="L27">IF(H27="?",INDEX($H$2:$H$2336,MODE(MATCH($H$2:$H$2336,$H$2:$H$2336,0))),H27)</f>
        <v>yes</v>
      </c>
    </row>
    <row r="28" spans="1:12" x14ac:dyDescent="0.25">
      <c r="A28" s="17" t="s">
        <v>2346</v>
      </c>
      <c r="B28" s="17">
        <v>30.875</v>
      </c>
      <c r="C28" s="17">
        <v>11.88</v>
      </c>
      <c r="D28" s="17" t="s">
        <v>2380</v>
      </c>
      <c r="E28" s="17" t="s">
        <v>2380</v>
      </c>
      <c r="F28" s="17" t="s">
        <v>2380</v>
      </c>
      <c r="G28" s="27" t="s">
        <v>2381</v>
      </c>
      <c r="H28" s="17" t="s">
        <v>2382</v>
      </c>
      <c r="I28" s="27">
        <f t="shared" si="0"/>
        <v>0</v>
      </c>
      <c r="J28" s="26">
        <f t="shared" si="1"/>
        <v>0</v>
      </c>
      <c r="K28" s="17" t="str">
        <f t="shared" si="2"/>
        <v>Obesity</v>
      </c>
      <c r="L28" s="24" t="str" cm="1">
        <f t="array" ref="L28">IF(H28="?",INDEX($H$2:$H$2336,MODE(MATCH($H$2:$H$2336,$H$2:$H$2336,0))),H28)</f>
        <v>yes</v>
      </c>
    </row>
    <row r="29" spans="1:12" x14ac:dyDescent="0.25">
      <c r="A29" s="18" t="s">
        <v>2345</v>
      </c>
      <c r="B29" s="18">
        <v>36.86</v>
      </c>
      <c r="C29" s="18">
        <v>5.19</v>
      </c>
      <c r="D29" s="18" t="s">
        <v>2382</v>
      </c>
      <c r="E29" s="18" t="s">
        <v>2380</v>
      </c>
      <c r="F29" s="18" t="s">
        <v>2383</v>
      </c>
      <c r="G29" s="25">
        <v>1</v>
      </c>
      <c r="H29" s="18" t="s">
        <v>2382</v>
      </c>
      <c r="I29" s="25">
        <f t="shared" si="0"/>
        <v>0</v>
      </c>
      <c r="J29" s="26">
        <f t="shared" si="1"/>
        <v>1</v>
      </c>
      <c r="K29" s="18" t="str">
        <f t="shared" si="2"/>
        <v>Obesity</v>
      </c>
      <c r="L29" s="24" t="str" cm="1">
        <f t="array" ref="L29">IF(H29="?",INDEX($H$2:$H$2336,MODE(MATCH($H$2:$H$2336,$H$2:$H$2336,0))),H29)</f>
        <v>yes</v>
      </c>
    </row>
    <row r="30" spans="1:12" x14ac:dyDescent="0.25">
      <c r="A30" s="17" t="s">
        <v>2344</v>
      </c>
      <c r="B30" s="17">
        <v>35.86</v>
      </c>
      <c r="C30" s="17">
        <v>6.74</v>
      </c>
      <c r="D30" s="17" t="s">
        <v>2382</v>
      </c>
      <c r="E30" s="17" t="s">
        <v>2380</v>
      </c>
      <c r="F30" s="17" t="s">
        <v>2380</v>
      </c>
      <c r="G30" s="27">
        <v>2</v>
      </c>
      <c r="H30" s="17" t="s">
        <v>2382</v>
      </c>
      <c r="I30" s="27">
        <f t="shared" si="0"/>
        <v>0</v>
      </c>
      <c r="J30" s="26">
        <f t="shared" si="1"/>
        <v>2</v>
      </c>
      <c r="K30" s="17" t="str">
        <f t="shared" si="2"/>
        <v>Obesity</v>
      </c>
      <c r="L30" s="24" t="str" cm="1">
        <f t="array" ref="L30">IF(H30="?",INDEX($H$2:$H$2336,MODE(MATCH($H$2:$H$2336,$H$2:$H$2336,0))),H30)</f>
        <v>yes</v>
      </c>
    </row>
    <row r="31" spans="1:12" x14ac:dyDescent="0.25">
      <c r="A31" s="18" t="s">
        <v>2343</v>
      </c>
      <c r="B31" s="18">
        <v>37.049999999999997</v>
      </c>
      <c r="C31" s="18">
        <v>8.44</v>
      </c>
      <c r="D31" s="18" t="s">
        <v>2380</v>
      </c>
      <c r="E31" s="18" t="s">
        <v>2380</v>
      </c>
      <c r="F31" s="18" t="s">
        <v>2380</v>
      </c>
      <c r="G31" s="25" t="s">
        <v>2381</v>
      </c>
      <c r="H31" s="18" t="s">
        <v>2382</v>
      </c>
      <c r="I31" s="25">
        <f t="shared" si="0"/>
        <v>0</v>
      </c>
      <c r="J31" s="26">
        <f t="shared" si="1"/>
        <v>0</v>
      </c>
      <c r="K31" s="18" t="str">
        <f t="shared" si="2"/>
        <v>Obesity</v>
      </c>
      <c r="L31" s="24" t="str" cm="1">
        <f t="array" ref="L31">IF(H31="?",INDEX($H$2:$H$2336,MODE(MATCH($H$2:$H$2336,$H$2:$H$2336,0))),H31)</f>
        <v>yes</v>
      </c>
    </row>
    <row r="32" spans="1:12" x14ac:dyDescent="0.25">
      <c r="A32" s="17" t="s">
        <v>2342</v>
      </c>
      <c r="B32" s="17">
        <v>43.89</v>
      </c>
      <c r="C32" s="17">
        <v>8.7100000000000009</v>
      </c>
      <c r="D32" s="17" t="s">
        <v>2380</v>
      </c>
      <c r="E32" s="17" t="s">
        <v>2380</v>
      </c>
      <c r="F32" s="17" t="s">
        <v>2380</v>
      </c>
      <c r="G32" s="27" t="s">
        <v>2381</v>
      </c>
      <c r="H32" s="17" t="s">
        <v>2382</v>
      </c>
      <c r="I32" s="27">
        <f t="shared" si="0"/>
        <v>0</v>
      </c>
      <c r="J32" s="26">
        <f t="shared" si="1"/>
        <v>0</v>
      </c>
      <c r="K32" s="17" t="str">
        <f t="shared" si="2"/>
        <v>Obesity</v>
      </c>
      <c r="L32" s="24" t="str" cm="1">
        <f t="array" ref="L32">IF(H32="?",INDEX($H$2:$H$2336,MODE(MATCH($H$2:$H$2336,$H$2:$H$2336,0))),H32)</f>
        <v>yes</v>
      </c>
    </row>
    <row r="33" spans="1:12" x14ac:dyDescent="0.25">
      <c r="A33" s="18" t="s">
        <v>2341</v>
      </c>
      <c r="B33" s="18">
        <v>42.35</v>
      </c>
      <c r="C33" s="18">
        <v>5.08</v>
      </c>
      <c r="D33" s="18" t="s">
        <v>2382</v>
      </c>
      <c r="E33" s="18" t="s">
        <v>2380</v>
      </c>
      <c r="F33" s="18" t="s">
        <v>2380</v>
      </c>
      <c r="G33" s="25" t="s">
        <v>2381</v>
      </c>
      <c r="H33" s="18" t="s">
        <v>2382</v>
      </c>
      <c r="I33" s="25">
        <f t="shared" si="0"/>
        <v>0</v>
      </c>
      <c r="J33" s="26">
        <f t="shared" si="1"/>
        <v>0</v>
      </c>
      <c r="K33" s="18" t="str">
        <f t="shared" si="2"/>
        <v>Obesity</v>
      </c>
      <c r="L33" s="24" t="str" cm="1">
        <f t="array" ref="L33">IF(H33="?",INDEX($H$2:$H$2336,MODE(MATCH($H$2:$H$2336,$H$2:$H$2336,0))),H33)</f>
        <v>yes</v>
      </c>
    </row>
    <row r="34" spans="1:12" x14ac:dyDescent="0.25">
      <c r="A34" s="17" t="s">
        <v>2340</v>
      </c>
      <c r="B34" s="17">
        <v>31.35</v>
      </c>
      <c r="C34" s="17">
        <v>6.86</v>
      </c>
      <c r="D34" s="17" t="s">
        <v>2380</v>
      </c>
      <c r="E34" s="17" t="s">
        <v>2380</v>
      </c>
      <c r="F34" s="17" t="s">
        <v>2380</v>
      </c>
      <c r="G34" s="27" t="s">
        <v>2381</v>
      </c>
      <c r="H34" s="17" t="s">
        <v>2382</v>
      </c>
      <c r="I34" s="27">
        <f t="shared" si="0"/>
        <v>0</v>
      </c>
      <c r="J34" s="26">
        <f t="shared" si="1"/>
        <v>0</v>
      </c>
      <c r="K34" s="17" t="str">
        <f t="shared" si="2"/>
        <v>Obesity</v>
      </c>
      <c r="L34" s="24" t="str" cm="1">
        <f t="array" ref="L34">IF(H34="?",INDEX($H$2:$H$2336,MODE(MATCH($H$2:$H$2336,$H$2:$H$2336,0))),H34)</f>
        <v>yes</v>
      </c>
    </row>
    <row r="35" spans="1:12" x14ac:dyDescent="0.25">
      <c r="A35" s="18" t="s">
        <v>2339</v>
      </c>
      <c r="B35" s="18">
        <v>47.6</v>
      </c>
      <c r="C35" s="18">
        <v>5.95</v>
      </c>
      <c r="D35" s="18" t="s">
        <v>2382</v>
      </c>
      <c r="E35" s="18" t="s">
        <v>2380</v>
      </c>
      <c r="F35" s="18" t="s">
        <v>2380</v>
      </c>
      <c r="G35" s="25" t="s">
        <v>2381</v>
      </c>
      <c r="H35" s="18" t="s">
        <v>2382</v>
      </c>
      <c r="I35" s="25">
        <f t="shared" si="0"/>
        <v>0</v>
      </c>
      <c r="J35" s="26">
        <f t="shared" si="1"/>
        <v>0</v>
      </c>
      <c r="K35" s="18" t="str">
        <f t="shared" si="2"/>
        <v>Obesity</v>
      </c>
      <c r="L35" s="24" t="str" cm="1">
        <f t="array" ref="L35">IF(H35="?",INDEX($H$2:$H$2336,MODE(MATCH($H$2:$H$2336,$H$2:$H$2336,0))),H35)</f>
        <v>yes</v>
      </c>
    </row>
    <row r="36" spans="1:12" x14ac:dyDescent="0.25">
      <c r="A36" s="17" t="s">
        <v>2338</v>
      </c>
      <c r="B36" s="17">
        <v>46.2</v>
      </c>
      <c r="C36" s="17">
        <v>6.09</v>
      </c>
      <c r="D36" s="17" t="s">
        <v>2380</v>
      </c>
      <c r="E36" s="17" t="s">
        <v>2380</v>
      </c>
      <c r="F36" s="17" t="s">
        <v>2383</v>
      </c>
      <c r="G36" s="27">
        <v>1</v>
      </c>
      <c r="H36" s="17" t="s">
        <v>2382</v>
      </c>
      <c r="I36" s="27">
        <f t="shared" si="0"/>
        <v>0</v>
      </c>
      <c r="J36" s="26">
        <f t="shared" si="1"/>
        <v>1</v>
      </c>
      <c r="K36" s="17" t="str">
        <f t="shared" si="2"/>
        <v>Obesity</v>
      </c>
      <c r="L36" s="24" t="str" cm="1">
        <f t="array" ref="L36">IF(H36="?",INDEX($H$2:$H$2336,MODE(MATCH($H$2:$H$2336,$H$2:$H$2336,0))),H36)</f>
        <v>yes</v>
      </c>
    </row>
    <row r="37" spans="1:12" x14ac:dyDescent="0.25">
      <c r="A37" s="18" t="s">
        <v>2337</v>
      </c>
      <c r="B37" s="18">
        <v>32.015000000000001</v>
      </c>
      <c r="C37" s="18">
        <v>11.75</v>
      </c>
      <c r="D37" s="18" t="s">
        <v>2380</v>
      </c>
      <c r="E37" s="18" t="s">
        <v>2380</v>
      </c>
      <c r="F37" s="18" t="s">
        <v>2380</v>
      </c>
      <c r="G37" s="25" t="s">
        <v>2381</v>
      </c>
      <c r="H37" s="18" t="s">
        <v>2382</v>
      </c>
      <c r="I37" s="25">
        <f t="shared" si="0"/>
        <v>0</v>
      </c>
      <c r="J37" s="26">
        <f t="shared" si="1"/>
        <v>0</v>
      </c>
      <c r="K37" s="18" t="str">
        <f t="shared" si="2"/>
        <v>Obesity</v>
      </c>
      <c r="L37" s="24" t="str" cm="1">
        <f t="array" ref="L37">IF(H37="?",INDEX($H$2:$H$2336,MODE(MATCH($H$2:$H$2336,$H$2:$H$2336,0))),H37)</f>
        <v>yes</v>
      </c>
    </row>
    <row r="38" spans="1:12" x14ac:dyDescent="0.25">
      <c r="A38" s="17" t="s">
        <v>2336</v>
      </c>
      <c r="B38" s="17">
        <v>40.564999999999998</v>
      </c>
      <c r="C38" s="17">
        <v>7.37</v>
      </c>
      <c r="D38" s="17" t="s">
        <v>2380</v>
      </c>
      <c r="E38" s="17" t="s">
        <v>2380</v>
      </c>
      <c r="F38" s="17" t="s">
        <v>2380</v>
      </c>
      <c r="G38" s="27" t="s">
        <v>2381</v>
      </c>
      <c r="H38" s="17" t="s">
        <v>2382</v>
      </c>
      <c r="I38" s="27">
        <f t="shared" si="0"/>
        <v>0</v>
      </c>
      <c r="J38" s="26">
        <f t="shared" si="1"/>
        <v>0</v>
      </c>
      <c r="K38" s="17" t="str">
        <f t="shared" si="2"/>
        <v>Obesity</v>
      </c>
      <c r="L38" s="24" t="str" cm="1">
        <f t="array" ref="L38">IF(H38="?",INDEX($H$2:$H$2336,MODE(MATCH($H$2:$H$2336,$H$2:$H$2336,0))),H38)</f>
        <v>yes</v>
      </c>
    </row>
    <row r="39" spans="1:12" x14ac:dyDescent="0.25">
      <c r="A39" s="18" t="s">
        <v>2335</v>
      </c>
      <c r="B39" s="18">
        <v>32.450000000000003</v>
      </c>
      <c r="C39" s="18">
        <v>11.91</v>
      </c>
      <c r="D39" s="18" t="s">
        <v>2380</v>
      </c>
      <c r="E39" s="18" t="s">
        <v>2380</v>
      </c>
      <c r="F39" s="18" t="s">
        <v>2380</v>
      </c>
      <c r="G39" s="25" t="s">
        <v>2381</v>
      </c>
      <c r="H39" s="18" t="s">
        <v>2382</v>
      </c>
      <c r="I39" s="25">
        <f t="shared" si="0"/>
        <v>0</v>
      </c>
      <c r="J39" s="26">
        <f t="shared" si="1"/>
        <v>0</v>
      </c>
      <c r="K39" s="18" t="str">
        <f t="shared" si="2"/>
        <v>Obesity</v>
      </c>
      <c r="L39" s="24" t="str" cm="1">
        <f t="array" ref="L39">IF(H39="?",INDEX($H$2:$H$2336,MODE(MATCH($H$2:$H$2336,$H$2:$H$2336,0))),H39)</f>
        <v>yes</v>
      </c>
    </row>
    <row r="40" spans="1:12" x14ac:dyDescent="0.25">
      <c r="A40" s="17" t="s">
        <v>2334</v>
      </c>
      <c r="B40" s="17">
        <v>34.96</v>
      </c>
      <c r="C40" s="17">
        <v>6.52</v>
      </c>
      <c r="D40" s="17" t="s">
        <v>2380</v>
      </c>
      <c r="E40" s="17" t="s">
        <v>2380</v>
      </c>
      <c r="F40" s="17" t="s">
        <v>2380</v>
      </c>
      <c r="G40" s="27" t="s">
        <v>2381</v>
      </c>
      <c r="H40" s="17" t="s">
        <v>2382</v>
      </c>
      <c r="I40" s="27">
        <f t="shared" si="0"/>
        <v>0</v>
      </c>
      <c r="J40" s="26">
        <f t="shared" si="1"/>
        <v>0</v>
      </c>
      <c r="K40" s="17" t="str">
        <f t="shared" si="2"/>
        <v>Obesity</v>
      </c>
      <c r="L40" s="24" t="str" cm="1">
        <f t="array" ref="L40">IF(H40="?",INDEX($H$2:$H$2336,MODE(MATCH($H$2:$H$2336,$H$2:$H$2336,0))),H40)</f>
        <v>yes</v>
      </c>
    </row>
    <row r="41" spans="1:12" x14ac:dyDescent="0.25">
      <c r="A41" s="18" t="s">
        <v>2333</v>
      </c>
      <c r="B41" s="18">
        <v>35.5</v>
      </c>
      <c r="C41" s="18">
        <v>5.14</v>
      </c>
      <c r="D41" s="18" t="s">
        <v>2380</v>
      </c>
      <c r="E41" s="18" t="s">
        <v>2380</v>
      </c>
      <c r="F41" s="18" t="s">
        <v>2383</v>
      </c>
      <c r="G41" s="25">
        <v>1</v>
      </c>
      <c r="H41" s="18" t="s">
        <v>2382</v>
      </c>
      <c r="I41" s="25">
        <f t="shared" si="0"/>
        <v>0</v>
      </c>
      <c r="J41" s="26">
        <f t="shared" si="1"/>
        <v>1</v>
      </c>
      <c r="K41" s="18" t="str">
        <f t="shared" si="2"/>
        <v>Obesity</v>
      </c>
      <c r="L41" s="24" t="str" cm="1">
        <f t="array" ref="L41">IF(H41="?",INDEX($H$2:$H$2336,MODE(MATCH($H$2:$H$2336,$H$2:$H$2336,0))),H41)</f>
        <v>yes</v>
      </c>
    </row>
    <row r="42" spans="1:12" x14ac:dyDescent="0.25">
      <c r="A42" s="17" t="s">
        <v>2332</v>
      </c>
      <c r="B42" s="17">
        <v>52.58</v>
      </c>
      <c r="C42" s="17">
        <v>4.1900000000000004</v>
      </c>
      <c r="D42" s="17" t="s">
        <v>2380</v>
      </c>
      <c r="E42" s="17" t="s">
        <v>2382</v>
      </c>
      <c r="F42" s="17" t="s">
        <v>2380</v>
      </c>
      <c r="G42" s="27">
        <v>1</v>
      </c>
      <c r="H42" s="17" t="s">
        <v>2382</v>
      </c>
      <c r="I42" s="27">
        <f t="shared" si="0"/>
        <v>0</v>
      </c>
      <c r="J42" s="26">
        <f t="shared" si="1"/>
        <v>1</v>
      </c>
      <c r="K42" s="17" t="str">
        <f t="shared" si="2"/>
        <v>Obesity</v>
      </c>
      <c r="L42" s="24" t="str" cm="1">
        <f t="array" ref="L42">IF(H42="?",INDEX($H$2:$H$2336,MODE(MATCH($H$2:$H$2336,$H$2:$H$2336,0))),H42)</f>
        <v>yes</v>
      </c>
    </row>
    <row r="43" spans="1:12" x14ac:dyDescent="0.25">
      <c r="A43" s="18" t="s">
        <v>2331</v>
      </c>
      <c r="B43" s="18">
        <v>35.200000000000003</v>
      </c>
      <c r="C43" s="18">
        <v>11.68</v>
      </c>
      <c r="D43" s="18" t="s">
        <v>2382</v>
      </c>
      <c r="E43" s="18" t="s">
        <v>2380</v>
      </c>
      <c r="F43" s="18" t="s">
        <v>2380</v>
      </c>
      <c r="G43" s="25" t="s">
        <v>2381</v>
      </c>
      <c r="H43" s="18" t="s">
        <v>2382</v>
      </c>
      <c r="I43" s="25">
        <f t="shared" si="0"/>
        <v>0</v>
      </c>
      <c r="J43" s="26">
        <f t="shared" si="1"/>
        <v>0</v>
      </c>
      <c r="K43" s="18" t="str">
        <f t="shared" si="2"/>
        <v>Obesity</v>
      </c>
      <c r="L43" s="24" t="str" cm="1">
        <f t="array" ref="L43">IF(H43="?",INDEX($H$2:$H$2336,MODE(MATCH($H$2:$H$2336,$H$2:$H$2336,0))),H43)</f>
        <v>yes</v>
      </c>
    </row>
    <row r="44" spans="1:12" x14ac:dyDescent="0.25">
      <c r="A44" s="17" t="s">
        <v>2330</v>
      </c>
      <c r="B44" s="17">
        <v>38.06</v>
      </c>
      <c r="C44" s="17">
        <v>6.98</v>
      </c>
      <c r="D44" s="17" t="s">
        <v>2380</v>
      </c>
      <c r="E44" s="17" t="s">
        <v>2380</v>
      </c>
      <c r="F44" s="17" t="s">
        <v>2380</v>
      </c>
      <c r="G44" s="27" t="s">
        <v>2381</v>
      </c>
      <c r="H44" s="17" t="s">
        <v>2382</v>
      </c>
      <c r="I44" s="27">
        <f t="shared" si="0"/>
        <v>0</v>
      </c>
      <c r="J44" s="26">
        <f t="shared" si="1"/>
        <v>0</v>
      </c>
      <c r="K44" s="17" t="str">
        <f t="shared" si="2"/>
        <v>Obesity</v>
      </c>
      <c r="L44" s="24" t="str" cm="1">
        <f t="array" ref="L44">IF(H44="?",INDEX($H$2:$H$2336,MODE(MATCH($H$2:$H$2336,$H$2:$H$2336,0))),H44)</f>
        <v>yes</v>
      </c>
    </row>
    <row r="45" spans="1:12" x14ac:dyDescent="0.25">
      <c r="A45" s="18" t="s">
        <v>2329</v>
      </c>
      <c r="B45" s="18">
        <v>34.21</v>
      </c>
      <c r="C45" s="18">
        <v>8.34</v>
      </c>
      <c r="D45" s="18" t="s">
        <v>2380</v>
      </c>
      <c r="E45" s="18" t="s">
        <v>2380</v>
      </c>
      <c r="F45" s="18" t="s">
        <v>2380</v>
      </c>
      <c r="G45" s="25" t="s">
        <v>2381</v>
      </c>
      <c r="H45" s="18" t="s">
        <v>2382</v>
      </c>
      <c r="I45" s="25">
        <f t="shared" si="0"/>
        <v>0</v>
      </c>
      <c r="J45" s="26">
        <f t="shared" si="1"/>
        <v>0</v>
      </c>
      <c r="K45" s="18" t="str">
        <f t="shared" si="2"/>
        <v>Obesity</v>
      </c>
      <c r="L45" s="24" t="str" cm="1">
        <f t="array" ref="L45">IF(H45="?",INDEX($H$2:$H$2336,MODE(MATCH($H$2:$H$2336,$H$2:$H$2336,0))),H45)</f>
        <v>yes</v>
      </c>
    </row>
    <row r="46" spans="1:12" x14ac:dyDescent="0.25">
      <c r="A46" s="17" t="s">
        <v>2328</v>
      </c>
      <c r="B46" s="17">
        <v>38.94</v>
      </c>
      <c r="C46" s="17">
        <v>8.49</v>
      </c>
      <c r="D46" s="17" t="s">
        <v>2382</v>
      </c>
      <c r="E46" s="17" t="s">
        <v>2380</v>
      </c>
      <c r="F46" s="17" t="s">
        <v>2380</v>
      </c>
      <c r="G46" s="27">
        <v>1</v>
      </c>
      <c r="H46" s="17" t="s">
        <v>2382</v>
      </c>
      <c r="I46" s="27">
        <f t="shared" si="0"/>
        <v>0</v>
      </c>
      <c r="J46" s="26">
        <f t="shared" si="1"/>
        <v>1</v>
      </c>
      <c r="K46" s="17" t="str">
        <f t="shared" si="2"/>
        <v>Obesity</v>
      </c>
      <c r="L46" s="24" t="str" cm="1">
        <f t="array" ref="L46">IF(H46="?",INDEX($H$2:$H$2336,MODE(MATCH($H$2:$H$2336,$H$2:$H$2336,0))),H46)</f>
        <v>yes</v>
      </c>
    </row>
    <row r="47" spans="1:12" x14ac:dyDescent="0.25">
      <c r="A47" s="18" t="s">
        <v>2327</v>
      </c>
      <c r="B47" s="18">
        <v>30.21</v>
      </c>
      <c r="C47" s="18">
        <v>5.34</v>
      </c>
      <c r="D47" s="18" t="s">
        <v>2382</v>
      </c>
      <c r="E47" s="18" t="s">
        <v>2380</v>
      </c>
      <c r="F47" s="18" t="s">
        <v>2380</v>
      </c>
      <c r="G47" s="25">
        <v>1</v>
      </c>
      <c r="H47" s="18" t="s">
        <v>2382</v>
      </c>
      <c r="I47" s="25">
        <f t="shared" si="0"/>
        <v>0</v>
      </c>
      <c r="J47" s="26">
        <f t="shared" si="1"/>
        <v>1</v>
      </c>
      <c r="K47" s="18" t="str">
        <f t="shared" si="2"/>
        <v>Obesity</v>
      </c>
      <c r="L47" s="24" t="str" cm="1">
        <f t="array" ref="L47">IF(H47="?",INDEX($H$2:$H$2336,MODE(MATCH($H$2:$H$2336,$H$2:$H$2336,0))),H47)</f>
        <v>yes</v>
      </c>
    </row>
    <row r="48" spans="1:12" x14ac:dyDescent="0.25">
      <c r="A48" s="17" t="s">
        <v>2326</v>
      </c>
      <c r="B48" s="17">
        <v>33.630000000000003</v>
      </c>
      <c r="C48" s="17">
        <v>4.43</v>
      </c>
      <c r="D48" s="17" t="s">
        <v>2382</v>
      </c>
      <c r="E48" s="17" t="s">
        <v>2380</v>
      </c>
      <c r="F48" s="17" t="s">
        <v>2380</v>
      </c>
      <c r="G48" s="27">
        <v>2</v>
      </c>
      <c r="H48" s="17" t="s">
        <v>2382</v>
      </c>
      <c r="I48" s="27">
        <f t="shared" si="0"/>
        <v>0</v>
      </c>
      <c r="J48" s="26">
        <f t="shared" si="1"/>
        <v>2</v>
      </c>
      <c r="K48" s="17" t="str">
        <f t="shared" si="2"/>
        <v>Obesity</v>
      </c>
      <c r="L48" s="24" t="str" cm="1">
        <f t="array" ref="L48">IF(H48="?",INDEX($H$2:$H$2336,MODE(MATCH($H$2:$H$2336,$H$2:$H$2336,0))),H48)</f>
        <v>yes</v>
      </c>
    </row>
    <row r="49" spans="1:12" x14ac:dyDescent="0.25">
      <c r="A49" s="18" t="s">
        <v>2325</v>
      </c>
      <c r="B49" s="18">
        <v>40.369999999999997</v>
      </c>
      <c r="C49" s="18">
        <v>4.47</v>
      </c>
      <c r="D49" s="18" t="s">
        <v>2380</v>
      </c>
      <c r="E49" s="18" t="s">
        <v>2380</v>
      </c>
      <c r="F49" s="18" t="s">
        <v>2380</v>
      </c>
      <c r="G49" s="25" t="s">
        <v>2381</v>
      </c>
      <c r="H49" s="18" t="s">
        <v>2382</v>
      </c>
      <c r="I49" s="25">
        <f t="shared" si="0"/>
        <v>0</v>
      </c>
      <c r="J49" s="26">
        <f t="shared" si="1"/>
        <v>0</v>
      </c>
      <c r="K49" s="18" t="str">
        <f t="shared" si="2"/>
        <v>Obesity</v>
      </c>
      <c r="L49" s="24" t="str" cm="1">
        <f t="array" ref="L49">IF(H49="?",INDEX($H$2:$H$2336,MODE(MATCH($H$2:$H$2336,$H$2:$H$2336,0))),H49)</f>
        <v>yes</v>
      </c>
    </row>
    <row r="50" spans="1:12" x14ac:dyDescent="0.25">
      <c r="A50" s="17" t="s">
        <v>2324</v>
      </c>
      <c r="B50" s="17">
        <v>53.09</v>
      </c>
      <c r="C50" s="17">
        <v>4.82</v>
      </c>
      <c r="D50" s="17" t="s">
        <v>2382</v>
      </c>
      <c r="E50" s="17" t="s">
        <v>2380</v>
      </c>
      <c r="F50" s="17" t="s">
        <v>2380</v>
      </c>
      <c r="G50" s="27">
        <v>2</v>
      </c>
      <c r="H50" s="17" t="s">
        <v>2382</v>
      </c>
      <c r="I50" s="27">
        <f t="shared" si="0"/>
        <v>0</v>
      </c>
      <c r="J50" s="26">
        <f t="shared" si="1"/>
        <v>2</v>
      </c>
      <c r="K50" s="17" t="str">
        <f t="shared" si="2"/>
        <v>Obesity</v>
      </c>
      <c r="L50" s="24" t="str" cm="1">
        <f t="array" ref="L50">IF(H50="?",INDEX($H$2:$H$2336,MODE(MATCH($H$2:$H$2336,$H$2:$H$2336,0))),H50)</f>
        <v>yes</v>
      </c>
    </row>
    <row r="51" spans="1:12" x14ac:dyDescent="0.25">
      <c r="A51" s="18" t="s">
        <v>2323</v>
      </c>
      <c r="B51" s="18">
        <v>31.79</v>
      </c>
      <c r="C51" s="18">
        <v>5.51</v>
      </c>
      <c r="D51" s="18" t="s">
        <v>2382</v>
      </c>
      <c r="E51" s="18" t="s">
        <v>2380</v>
      </c>
      <c r="F51" s="18" t="s">
        <v>2380</v>
      </c>
      <c r="G51" s="25">
        <v>2</v>
      </c>
      <c r="H51" s="18" t="s">
        <v>2382</v>
      </c>
      <c r="I51" s="25">
        <f t="shared" si="0"/>
        <v>0</v>
      </c>
      <c r="J51" s="26">
        <f t="shared" si="1"/>
        <v>2</v>
      </c>
      <c r="K51" s="18" t="str">
        <f t="shared" si="2"/>
        <v>Obesity</v>
      </c>
      <c r="L51" s="24" t="str" cm="1">
        <f t="array" ref="L51">IF(H51="?",INDEX($H$2:$H$2336,MODE(MATCH($H$2:$H$2336,$H$2:$H$2336,0))),H51)</f>
        <v>yes</v>
      </c>
    </row>
    <row r="52" spans="1:12" x14ac:dyDescent="0.25">
      <c r="A52" s="17" t="s">
        <v>2322</v>
      </c>
      <c r="B52" s="17">
        <v>41.895000000000003</v>
      </c>
      <c r="C52" s="17">
        <v>10.87</v>
      </c>
      <c r="D52" s="17" t="s">
        <v>2382</v>
      </c>
      <c r="E52" s="17" t="s">
        <v>2380</v>
      </c>
      <c r="F52" s="17" t="s">
        <v>2380</v>
      </c>
      <c r="G52" s="27">
        <v>1</v>
      </c>
      <c r="H52" s="17" t="s">
        <v>2382</v>
      </c>
      <c r="I52" s="27">
        <f t="shared" si="0"/>
        <v>0</v>
      </c>
      <c r="J52" s="26">
        <f t="shared" si="1"/>
        <v>1</v>
      </c>
      <c r="K52" s="17" t="str">
        <f t="shared" si="2"/>
        <v>Obesity</v>
      </c>
      <c r="L52" s="24" t="str" cm="1">
        <f t="array" ref="L52">IF(H52="?",INDEX($H$2:$H$2336,MODE(MATCH($H$2:$H$2336,$H$2:$H$2336,0))),H52)</f>
        <v>yes</v>
      </c>
    </row>
    <row r="53" spans="1:12" x14ac:dyDescent="0.25">
      <c r="A53" s="18" t="s">
        <v>2321</v>
      </c>
      <c r="B53" s="18">
        <v>31.16</v>
      </c>
      <c r="C53" s="18">
        <v>9.34</v>
      </c>
      <c r="D53" s="18" t="s">
        <v>2380</v>
      </c>
      <c r="E53" s="18" t="s">
        <v>2380</v>
      </c>
      <c r="F53" s="18" t="s">
        <v>2380</v>
      </c>
      <c r="G53" s="25" t="s">
        <v>2381</v>
      </c>
      <c r="H53" s="18" t="s">
        <v>2382</v>
      </c>
      <c r="I53" s="25">
        <f t="shared" si="0"/>
        <v>0</v>
      </c>
      <c r="J53" s="26">
        <f t="shared" si="1"/>
        <v>0</v>
      </c>
      <c r="K53" s="18" t="str">
        <f t="shared" si="2"/>
        <v>Obesity</v>
      </c>
      <c r="L53" s="24" t="str" cm="1">
        <f t="array" ref="L53">IF(H53="?",INDEX($H$2:$H$2336,MODE(MATCH($H$2:$H$2336,$H$2:$H$2336,0))),H53)</f>
        <v>yes</v>
      </c>
    </row>
    <row r="54" spans="1:12" x14ac:dyDescent="0.25">
      <c r="A54" s="17" t="s">
        <v>2320</v>
      </c>
      <c r="B54" s="17">
        <v>34.104999999999997</v>
      </c>
      <c r="C54" s="17">
        <v>5.03</v>
      </c>
      <c r="D54" s="17" t="s">
        <v>2382</v>
      </c>
      <c r="E54" s="17" t="s">
        <v>2380</v>
      </c>
      <c r="F54" s="17" t="s">
        <v>2383</v>
      </c>
      <c r="G54" s="27">
        <v>1</v>
      </c>
      <c r="H54" s="17" t="s">
        <v>2382</v>
      </c>
      <c r="I54" s="27">
        <f t="shared" si="0"/>
        <v>0</v>
      </c>
      <c r="J54" s="26">
        <f t="shared" si="1"/>
        <v>1</v>
      </c>
      <c r="K54" s="17" t="str">
        <f t="shared" si="2"/>
        <v>Obesity</v>
      </c>
      <c r="L54" s="24" t="str" cm="1">
        <f t="array" ref="L54">IF(H54="?",INDEX($H$2:$H$2336,MODE(MATCH($H$2:$H$2336,$H$2:$H$2336,0))),H54)</f>
        <v>yes</v>
      </c>
    </row>
    <row r="55" spans="1:12" x14ac:dyDescent="0.25">
      <c r="A55" s="18" t="s">
        <v>2319</v>
      </c>
      <c r="B55" s="18">
        <v>51.93</v>
      </c>
      <c r="C55" s="18">
        <v>11.05</v>
      </c>
      <c r="D55" s="18" t="s">
        <v>2380</v>
      </c>
      <c r="E55" s="18" t="s">
        <v>2380</v>
      </c>
      <c r="F55" s="18" t="s">
        <v>2380</v>
      </c>
      <c r="G55" s="25" t="s">
        <v>2381</v>
      </c>
      <c r="H55" s="18" t="s">
        <v>2382</v>
      </c>
      <c r="I55" s="25">
        <f t="shared" si="0"/>
        <v>0</v>
      </c>
      <c r="J55" s="26">
        <f t="shared" si="1"/>
        <v>0</v>
      </c>
      <c r="K55" s="18" t="str">
        <f t="shared" si="2"/>
        <v>Obesity</v>
      </c>
      <c r="L55" s="24" t="str" cm="1">
        <f t="array" ref="L55">IF(H55="?",INDEX($H$2:$H$2336,MODE(MATCH($H$2:$H$2336,$H$2:$H$2336,0))),H55)</f>
        <v>yes</v>
      </c>
    </row>
    <row r="56" spans="1:12" x14ac:dyDescent="0.25">
      <c r="A56" s="17" t="s">
        <v>2318</v>
      </c>
      <c r="B56" s="17">
        <v>38.950000000000003</v>
      </c>
      <c r="C56" s="17">
        <v>11.95</v>
      </c>
      <c r="D56" s="17" t="s">
        <v>2380</v>
      </c>
      <c r="E56" s="17" t="s">
        <v>2380</v>
      </c>
      <c r="F56" s="17" t="s">
        <v>2380</v>
      </c>
      <c r="G56" s="27" t="s">
        <v>2381</v>
      </c>
      <c r="H56" s="17" t="s">
        <v>2382</v>
      </c>
      <c r="I56" s="27">
        <f t="shared" si="0"/>
        <v>0</v>
      </c>
      <c r="J56" s="26">
        <f t="shared" si="1"/>
        <v>0</v>
      </c>
      <c r="K56" s="17" t="str">
        <f t="shared" si="2"/>
        <v>Obesity</v>
      </c>
      <c r="L56" s="24" t="str" cm="1">
        <f t="array" ref="L56">IF(H56="?",INDEX($H$2:$H$2336,MODE(MATCH($H$2:$H$2336,$H$2:$H$2336,0))),H56)</f>
        <v>yes</v>
      </c>
    </row>
    <row r="57" spans="1:12" x14ac:dyDescent="0.25">
      <c r="A57" s="18" t="s">
        <v>2317</v>
      </c>
      <c r="B57" s="18">
        <v>36.630000000000003</v>
      </c>
      <c r="C57" s="18">
        <v>7.72</v>
      </c>
      <c r="D57" s="18" t="s">
        <v>2382</v>
      </c>
      <c r="E57" s="18" t="s">
        <v>2380</v>
      </c>
      <c r="F57" s="18" t="s">
        <v>2380</v>
      </c>
      <c r="G57" s="25">
        <v>1</v>
      </c>
      <c r="H57" s="18" t="s">
        <v>2382</v>
      </c>
      <c r="I57" s="25">
        <f t="shared" si="0"/>
        <v>0</v>
      </c>
      <c r="J57" s="26">
        <f t="shared" si="1"/>
        <v>1</v>
      </c>
      <c r="K57" s="18" t="str">
        <f t="shared" si="2"/>
        <v>Obesity</v>
      </c>
      <c r="L57" s="24" t="str" cm="1">
        <f t="array" ref="L57">IF(H57="?",INDEX($H$2:$H$2336,MODE(MATCH($H$2:$H$2336,$H$2:$H$2336,0))),H57)</f>
        <v>yes</v>
      </c>
    </row>
    <row r="58" spans="1:12" x14ac:dyDescent="0.25">
      <c r="A58" s="17" t="s">
        <v>2316</v>
      </c>
      <c r="B58" s="17">
        <v>34.200000000000003</v>
      </c>
      <c r="C58" s="17">
        <v>5.75</v>
      </c>
      <c r="D58" s="17" t="s">
        <v>2380</v>
      </c>
      <c r="E58" s="17" t="s">
        <v>2380</v>
      </c>
      <c r="F58" s="17" t="s">
        <v>2380</v>
      </c>
      <c r="G58" s="27">
        <v>2</v>
      </c>
      <c r="H58" s="17" t="s">
        <v>2382</v>
      </c>
      <c r="I58" s="27">
        <f t="shared" si="0"/>
        <v>0</v>
      </c>
      <c r="J58" s="26">
        <f t="shared" si="1"/>
        <v>2</v>
      </c>
      <c r="K58" s="17" t="str">
        <f t="shared" si="2"/>
        <v>Obesity</v>
      </c>
      <c r="L58" s="24" t="str" cm="1">
        <f t="array" ref="L58">IF(H58="?",INDEX($H$2:$H$2336,MODE(MATCH($H$2:$H$2336,$H$2:$H$2336,0))),H58)</f>
        <v>yes</v>
      </c>
    </row>
    <row r="59" spans="1:12" x14ac:dyDescent="0.25">
      <c r="A59" s="18" t="s">
        <v>2315</v>
      </c>
      <c r="B59" s="18">
        <v>50.63</v>
      </c>
      <c r="C59" s="18">
        <v>11.89</v>
      </c>
      <c r="D59" s="18" t="s">
        <v>2380</v>
      </c>
      <c r="E59" s="18" t="s">
        <v>2380</v>
      </c>
      <c r="F59" s="18" t="s">
        <v>2380</v>
      </c>
      <c r="G59" s="25" t="s">
        <v>2381</v>
      </c>
      <c r="H59" s="18" t="s">
        <v>2382</v>
      </c>
      <c r="I59" s="25">
        <f t="shared" si="0"/>
        <v>0</v>
      </c>
      <c r="J59" s="26">
        <f t="shared" si="1"/>
        <v>0</v>
      </c>
      <c r="K59" s="18" t="str">
        <f t="shared" si="2"/>
        <v>Obesity</v>
      </c>
      <c r="L59" s="24" t="str" cm="1">
        <f t="array" ref="L59">IF(H59="?",INDEX($H$2:$H$2336,MODE(MATCH($H$2:$H$2336,$H$2:$H$2336,0))),H59)</f>
        <v>yes</v>
      </c>
    </row>
    <row r="60" spans="1:12" x14ac:dyDescent="0.25">
      <c r="A60" s="17" t="s">
        <v>2314</v>
      </c>
      <c r="B60" s="17">
        <v>36.479999999999997</v>
      </c>
      <c r="C60" s="17">
        <v>6.2</v>
      </c>
      <c r="D60" s="17" t="s">
        <v>2380</v>
      </c>
      <c r="E60" s="17" t="s">
        <v>2380</v>
      </c>
      <c r="F60" s="17" t="s">
        <v>2380</v>
      </c>
      <c r="G60" s="27" t="s">
        <v>2381</v>
      </c>
      <c r="H60" s="17" t="s">
        <v>2382</v>
      </c>
      <c r="I60" s="27">
        <f t="shared" si="0"/>
        <v>0</v>
      </c>
      <c r="J60" s="26">
        <f t="shared" si="1"/>
        <v>0</v>
      </c>
      <c r="K60" s="17" t="str">
        <f t="shared" si="2"/>
        <v>Obesity</v>
      </c>
      <c r="L60" s="24" t="str" cm="1">
        <f t="array" ref="L60">IF(H60="?",INDEX($H$2:$H$2336,MODE(MATCH($H$2:$H$2336,$H$2:$H$2336,0))),H60)</f>
        <v>yes</v>
      </c>
    </row>
    <row r="61" spans="1:12" x14ac:dyDescent="0.25">
      <c r="A61" s="18" t="s">
        <v>2313</v>
      </c>
      <c r="B61" s="18">
        <v>54.82</v>
      </c>
      <c r="C61" s="18">
        <v>10.61</v>
      </c>
      <c r="D61" s="18" t="s">
        <v>2380</v>
      </c>
      <c r="E61" s="18" t="s">
        <v>2380</v>
      </c>
      <c r="F61" s="18" t="s">
        <v>2380</v>
      </c>
      <c r="G61" s="25" t="s">
        <v>2381</v>
      </c>
      <c r="H61" s="18" t="s">
        <v>2382</v>
      </c>
      <c r="I61" s="25">
        <f t="shared" si="0"/>
        <v>0</v>
      </c>
      <c r="J61" s="26">
        <f t="shared" si="1"/>
        <v>0</v>
      </c>
      <c r="K61" s="18" t="str">
        <f t="shared" si="2"/>
        <v>Obesity</v>
      </c>
      <c r="L61" s="24" t="str" cm="1">
        <f t="array" ref="L61">IF(H61="?",INDEX($H$2:$H$2336,MODE(MATCH($H$2:$H$2336,$H$2:$H$2336,0))),H61)</f>
        <v>yes</v>
      </c>
    </row>
    <row r="62" spans="1:12" x14ac:dyDescent="0.25">
      <c r="A62" s="17" t="s">
        <v>2312</v>
      </c>
      <c r="B62" s="17">
        <v>38.06</v>
      </c>
      <c r="C62" s="17">
        <v>6.04</v>
      </c>
      <c r="D62" s="17" t="s">
        <v>2380</v>
      </c>
      <c r="E62" s="17" t="s">
        <v>2380</v>
      </c>
      <c r="F62" s="17" t="s">
        <v>2383</v>
      </c>
      <c r="G62" s="27">
        <v>1</v>
      </c>
      <c r="H62" s="17" t="s">
        <v>2382</v>
      </c>
      <c r="I62" s="27">
        <f t="shared" si="0"/>
        <v>0</v>
      </c>
      <c r="J62" s="26">
        <f t="shared" si="1"/>
        <v>1</v>
      </c>
      <c r="K62" s="17" t="str">
        <f t="shared" si="2"/>
        <v>Obesity</v>
      </c>
      <c r="L62" s="24" t="str" cm="1">
        <f t="array" ref="L62">IF(H62="?",INDEX($H$2:$H$2336,MODE(MATCH($H$2:$H$2336,$H$2:$H$2336,0))),H62)</f>
        <v>yes</v>
      </c>
    </row>
    <row r="63" spans="1:12" x14ac:dyDescent="0.25">
      <c r="A63" s="18" t="s">
        <v>2311</v>
      </c>
      <c r="B63" s="18">
        <v>51.48</v>
      </c>
      <c r="C63" s="18">
        <v>9.33</v>
      </c>
      <c r="D63" s="18" t="s">
        <v>2382</v>
      </c>
      <c r="E63" s="18" t="s">
        <v>2380</v>
      </c>
      <c r="F63" s="18" t="s">
        <v>2380</v>
      </c>
      <c r="G63" s="25" t="s">
        <v>2381</v>
      </c>
      <c r="H63" s="18" t="s">
        <v>2382</v>
      </c>
      <c r="I63" s="25">
        <f t="shared" si="0"/>
        <v>0</v>
      </c>
      <c r="J63" s="26">
        <f t="shared" si="1"/>
        <v>0</v>
      </c>
      <c r="K63" s="18" t="str">
        <f t="shared" si="2"/>
        <v>Obesity</v>
      </c>
      <c r="L63" s="24" t="str" cm="1">
        <f t="array" ref="L63">IF(H63="?",INDEX($H$2:$H$2336,MODE(MATCH($H$2:$H$2336,$H$2:$H$2336,0))),H63)</f>
        <v>yes</v>
      </c>
    </row>
    <row r="64" spans="1:12" x14ac:dyDescent="0.25">
      <c r="A64" s="17" t="s">
        <v>2310</v>
      </c>
      <c r="B64" s="17">
        <v>52.06</v>
      </c>
      <c r="C64" s="17">
        <v>11.47</v>
      </c>
      <c r="D64" s="17" t="s">
        <v>2380</v>
      </c>
      <c r="E64" s="17" t="s">
        <v>2380</v>
      </c>
      <c r="F64" s="17" t="s">
        <v>2380</v>
      </c>
      <c r="G64" s="27" t="s">
        <v>2381</v>
      </c>
      <c r="H64" s="17" t="s">
        <v>2382</v>
      </c>
      <c r="I64" s="27">
        <f t="shared" si="0"/>
        <v>0</v>
      </c>
      <c r="J64" s="26">
        <f t="shared" si="1"/>
        <v>0</v>
      </c>
      <c r="K64" s="17" t="str">
        <f t="shared" si="2"/>
        <v>Obesity</v>
      </c>
      <c r="L64" s="24" t="str" cm="1">
        <f t="array" ref="L64">IF(H64="?",INDEX($H$2:$H$2336,MODE(MATCH($H$2:$H$2336,$H$2:$H$2336,0))),H64)</f>
        <v>yes</v>
      </c>
    </row>
    <row r="65" spans="1:12" x14ac:dyDescent="0.25">
      <c r="A65" s="18" t="s">
        <v>2309</v>
      </c>
      <c r="B65" s="18">
        <v>30.684999999999999</v>
      </c>
      <c r="C65" s="18">
        <v>7.02</v>
      </c>
      <c r="D65" s="18" t="s">
        <v>2382</v>
      </c>
      <c r="E65" s="18" t="s">
        <v>2380</v>
      </c>
      <c r="F65" s="18" t="s">
        <v>2380</v>
      </c>
      <c r="G65" s="25" t="s">
        <v>2381</v>
      </c>
      <c r="H65" s="18" t="s">
        <v>2382</v>
      </c>
      <c r="I65" s="25">
        <f t="shared" si="0"/>
        <v>0</v>
      </c>
      <c r="J65" s="26">
        <f t="shared" si="1"/>
        <v>0</v>
      </c>
      <c r="K65" s="18" t="str">
        <f t="shared" si="2"/>
        <v>Obesity</v>
      </c>
      <c r="L65" s="24" t="str" cm="1">
        <f t="array" ref="L65">IF(H65="?",INDEX($H$2:$H$2336,MODE(MATCH($H$2:$H$2336,$H$2:$H$2336,0))),H65)</f>
        <v>yes</v>
      </c>
    </row>
    <row r="66" spans="1:12" x14ac:dyDescent="0.25">
      <c r="A66" s="17" t="s">
        <v>2308</v>
      </c>
      <c r="B66" s="17">
        <v>36.08</v>
      </c>
      <c r="C66" s="17">
        <v>8.8000000000000007</v>
      </c>
      <c r="D66" s="17" t="s">
        <v>2382</v>
      </c>
      <c r="E66" s="17" t="s">
        <v>2380</v>
      </c>
      <c r="F66" s="17" t="s">
        <v>2380</v>
      </c>
      <c r="G66" s="27">
        <v>1</v>
      </c>
      <c r="H66" s="17" t="s">
        <v>2382</v>
      </c>
      <c r="I66" s="27">
        <f t="shared" si="0"/>
        <v>0</v>
      </c>
      <c r="J66" s="26">
        <f t="shared" si="1"/>
        <v>1</v>
      </c>
      <c r="K66" s="17" t="str">
        <f t="shared" si="2"/>
        <v>Obesity</v>
      </c>
      <c r="L66" s="24" t="str" cm="1">
        <f t="array" ref="L66">IF(H66="?",INDEX($H$2:$H$2336,MODE(MATCH($H$2:$H$2336,$H$2:$H$2336,0))),H66)</f>
        <v>yes</v>
      </c>
    </row>
    <row r="67" spans="1:12" x14ac:dyDescent="0.25">
      <c r="A67" s="18" t="s">
        <v>2307</v>
      </c>
      <c r="B67" s="18">
        <v>54.99</v>
      </c>
      <c r="C67" s="18">
        <v>8.68</v>
      </c>
      <c r="D67" s="18" t="s">
        <v>2380</v>
      </c>
      <c r="E67" s="18" t="s">
        <v>2380</v>
      </c>
      <c r="F67" s="18" t="s">
        <v>2380</v>
      </c>
      <c r="G67" s="25">
        <v>2</v>
      </c>
      <c r="H67" s="18" t="s">
        <v>2382</v>
      </c>
      <c r="I67" s="25">
        <f t="shared" ref="I67:I130" si="3">COUNTIF(A67:H67, "?")</f>
        <v>0</v>
      </c>
      <c r="J67" s="26">
        <f t="shared" ref="J67:J130" si="4">IF(OR(G67="No major surgery"),0,G67)</f>
        <v>2</v>
      </c>
      <c r="K67" s="18" t="str">
        <f t="shared" ref="K67:K130" si="5">IF(B67&lt;18.5,"Underweight",
IF(B67&lt;25,"Normal Weight",
IF(B67&lt;30,"Overweight",
"Obesity")))</f>
        <v>Obesity</v>
      </c>
      <c r="L67" s="24" t="str" cm="1">
        <f t="array" ref="L67">IF(H67="?",INDEX($H$2:$H$2336,MODE(MATCH($H$2:$H$2336,$H$2:$H$2336,0))),H67)</f>
        <v>yes</v>
      </c>
    </row>
    <row r="68" spans="1:12" x14ac:dyDescent="0.25">
      <c r="A68" s="17" t="s">
        <v>2306</v>
      </c>
      <c r="B68" s="17">
        <v>35.97</v>
      </c>
      <c r="C68" s="17">
        <v>6.12</v>
      </c>
      <c r="D68" s="17" t="s">
        <v>2380</v>
      </c>
      <c r="E68" s="17" t="s">
        <v>2380</v>
      </c>
      <c r="F68" s="17" t="s">
        <v>2383</v>
      </c>
      <c r="G68" s="27">
        <v>1</v>
      </c>
      <c r="H68" s="17" t="s">
        <v>2382</v>
      </c>
      <c r="I68" s="27">
        <f t="shared" si="3"/>
        <v>0</v>
      </c>
      <c r="J68" s="26">
        <f t="shared" si="4"/>
        <v>1</v>
      </c>
      <c r="K68" s="17" t="str">
        <f t="shared" si="5"/>
        <v>Obesity</v>
      </c>
      <c r="L68" s="24" t="str" cm="1">
        <f t="array" ref="L68">IF(H68="?",INDEX($H$2:$H$2336,MODE(MATCH($H$2:$H$2336,$H$2:$H$2336,0))),H68)</f>
        <v>yes</v>
      </c>
    </row>
    <row r="69" spans="1:12" x14ac:dyDescent="0.25">
      <c r="A69" s="18" t="s">
        <v>2305</v>
      </c>
      <c r="B69" s="18">
        <v>45.54</v>
      </c>
      <c r="C69" s="18">
        <v>5.4</v>
      </c>
      <c r="D69" s="18" t="s">
        <v>2382</v>
      </c>
      <c r="E69" s="18" t="s">
        <v>2380</v>
      </c>
      <c r="F69" s="18" t="s">
        <v>2383</v>
      </c>
      <c r="G69" s="25">
        <v>1</v>
      </c>
      <c r="H69" s="18" t="s">
        <v>2382</v>
      </c>
      <c r="I69" s="25">
        <f t="shared" si="3"/>
        <v>0</v>
      </c>
      <c r="J69" s="26">
        <f t="shared" si="4"/>
        <v>1</v>
      </c>
      <c r="K69" s="18" t="str">
        <f t="shared" si="5"/>
        <v>Obesity</v>
      </c>
      <c r="L69" s="24" t="str" cm="1">
        <f t="array" ref="L69">IF(H69="?",INDEX($H$2:$H$2336,MODE(MATCH($H$2:$H$2336,$H$2:$H$2336,0))),H69)</f>
        <v>yes</v>
      </c>
    </row>
    <row r="70" spans="1:12" x14ac:dyDescent="0.25">
      <c r="A70" s="17" t="s">
        <v>2304</v>
      </c>
      <c r="B70" s="17">
        <v>35.53</v>
      </c>
      <c r="C70" s="17">
        <v>4.3600000000000003</v>
      </c>
      <c r="D70" s="17" t="s">
        <v>2382</v>
      </c>
      <c r="E70" s="17" t="s">
        <v>2380</v>
      </c>
      <c r="F70" s="17" t="s">
        <v>2380</v>
      </c>
      <c r="G70" s="27" t="s">
        <v>2381</v>
      </c>
      <c r="H70" s="17" t="s">
        <v>2382</v>
      </c>
      <c r="I70" s="27">
        <f t="shared" si="3"/>
        <v>0</v>
      </c>
      <c r="J70" s="26">
        <f t="shared" si="4"/>
        <v>0</v>
      </c>
      <c r="K70" s="17" t="str">
        <f t="shared" si="5"/>
        <v>Obesity</v>
      </c>
      <c r="L70" s="24" t="str" cm="1">
        <f t="array" ref="L70">IF(H70="?",INDEX($H$2:$H$2336,MODE(MATCH($H$2:$H$2336,$H$2:$H$2336,0))),H70)</f>
        <v>yes</v>
      </c>
    </row>
    <row r="71" spans="1:12" x14ac:dyDescent="0.25">
      <c r="A71" s="18" t="s">
        <v>2303</v>
      </c>
      <c r="B71" s="18">
        <v>30.8</v>
      </c>
      <c r="C71" s="18">
        <v>9.77</v>
      </c>
      <c r="D71" s="18" t="s">
        <v>2380</v>
      </c>
      <c r="E71" s="18" t="s">
        <v>2380</v>
      </c>
      <c r="F71" s="18" t="s">
        <v>2380</v>
      </c>
      <c r="G71" s="25" t="s">
        <v>2381</v>
      </c>
      <c r="H71" s="18" t="s">
        <v>2382</v>
      </c>
      <c r="I71" s="25">
        <f t="shared" si="3"/>
        <v>0</v>
      </c>
      <c r="J71" s="26">
        <f t="shared" si="4"/>
        <v>0</v>
      </c>
      <c r="K71" s="18" t="str">
        <f t="shared" si="5"/>
        <v>Obesity</v>
      </c>
      <c r="L71" s="24" t="str" cm="1">
        <f t="array" ref="L71">IF(H71="?",INDEX($H$2:$H$2336,MODE(MATCH($H$2:$H$2336,$H$2:$H$2336,0))),H71)</f>
        <v>yes</v>
      </c>
    </row>
    <row r="72" spans="1:12" x14ac:dyDescent="0.25">
      <c r="A72" s="17" t="s">
        <v>2302</v>
      </c>
      <c r="B72" s="17">
        <v>38.39</v>
      </c>
      <c r="C72" s="17">
        <v>4.25</v>
      </c>
      <c r="D72" s="17" t="s">
        <v>2380</v>
      </c>
      <c r="E72" s="17" t="s">
        <v>2380</v>
      </c>
      <c r="F72" s="17" t="s">
        <v>2380</v>
      </c>
      <c r="G72" s="27">
        <v>1</v>
      </c>
      <c r="H72" s="17" t="s">
        <v>2382</v>
      </c>
      <c r="I72" s="27">
        <f t="shared" si="3"/>
        <v>0</v>
      </c>
      <c r="J72" s="26">
        <f t="shared" si="4"/>
        <v>1</v>
      </c>
      <c r="K72" s="17" t="str">
        <f t="shared" si="5"/>
        <v>Obesity</v>
      </c>
      <c r="L72" s="24" t="str" cm="1">
        <f t="array" ref="L72">IF(H72="?",INDEX($H$2:$H$2336,MODE(MATCH($H$2:$H$2336,$H$2:$H$2336,0))),H72)</f>
        <v>yes</v>
      </c>
    </row>
    <row r="73" spans="1:12" x14ac:dyDescent="0.25">
      <c r="A73" s="18" t="s">
        <v>2301</v>
      </c>
      <c r="B73" s="18">
        <v>32.299999999999997</v>
      </c>
      <c r="C73" s="18">
        <v>4.76</v>
      </c>
      <c r="D73" s="18" t="s">
        <v>2380</v>
      </c>
      <c r="E73" s="18" t="s">
        <v>2380</v>
      </c>
      <c r="F73" s="18" t="s">
        <v>2380</v>
      </c>
      <c r="G73" s="25">
        <v>2</v>
      </c>
      <c r="H73" s="18" t="s">
        <v>2382</v>
      </c>
      <c r="I73" s="25">
        <f t="shared" si="3"/>
        <v>0</v>
      </c>
      <c r="J73" s="26">
        <f t="shared" si="4"/>
        <v>2</v>
      </c>
      <c r="K73" s="18" t="str">
        <f t="shared" si="5"/>
        <v>Obesity</v>
      </c>
      <c r="L73" s="24" t="str" cm="1">
        <f t="array" ref="L73">IF(H73="?",INDEX($H$2:$H$2336,MODE(MATCH($H$2:$H$2336,$H$2:$H$2336,0))),H73)</f>
        <v>yes</v>
      </c>
    </row>
    <row r="74" spans="1:12" x14ac:dyDescent="0.25">
      <c r="A74" s="17" t="s">
        <v>2300</v>
      </c>
      <c r="B74" s="17">
        <v>48.8</v>
      </c>
      <c r="C74" s="17">
        <v>6.22</v>
      </c>
      <c r="D74" s="17" t="s">
        <v>2382</v>
      </c>
      <c r="E74" s="17" t="s">
        <v>2380</v>
      </c>
      <c r="F74" s="17" t="s">
        <v>2380</v>
      </c>
      <c r="G74" s="27">
        <v>2</v>
      </c>
      <c r="H74" s="17" t="s">
        <v>2382</v>
      </c>
      <c r="I74" s="27">
        <f t="shared" si="3"/>
        <v>0</v>
      </c>
      <c r="J74" s="26">
        <f t="shared" si="4"/>
        <v>2</v>
      </c>
      <c r="K74" s="17" t="str">
        <f t="shared" si="5"/>
        <v>Obesity</v>
      </c>
      <c r="L74" s="24" t="str" cm="1">
        <f t="array" ref="L74">IF(H74="?",INDEX($H$2:$H$2336,MODE(MATCH($H$2:$H$2336,$H$2:$H$2336,0))),H74)</f>
        <v>yes</v>
      </c>
    </row>
    <row r="75" spans="1:12" x14ac:dyDescent="0.25">
      <c r="A75" s="18" t="s">
        <v>2299</v>
      </c>
      <c r="B75" s="18">
        <v>45.5</v>
      </c>
      <c r="C75" s="18">
        <v>7.96</v>
      </c>
      <c r="D75" s="18" t="s">
        <v>2380</v>
      </c>
      <c r="E75" s="18" t="s">
        <v>2380</v>
      </c>
      <c r="F75" s="18" t="s">
        <v>2380</v>
      </c>
      <c r="G75" s="25" t="s">
        <v>2381</v>
      </c>
      <c r="H75" s="18" t="s">
        <v>2382</v>
      </c>
      <c r="I75" s="25">
        <f t="shared" si="3"/>
        <v>0</v>
      </c>
      <c r="J75" s="26">
        <f t="shared" si="4"/>
        <v>0</v>
      </c>
      <c r="K75" s="18" t="str">
        <f t="shared" si="5"/>
        <v>Obesity</v>
      </c>
      <c r="L75" s="24" t="str" cm="1">
        <f t="array" ref="L75">IF(H75="?",INDEX($H$2:$H$2336,MODE(MATCH($H$2:$H$2336,$H$2:$H$2336,0))),H75)</f>
        <v>yes</v>
      </c>
    </row>
    <row r="76" spans="1:12" x14ac:dyDescent="0.25">
      <c r="A76" s="17" t="s">
        <v>2298</v>
      </c>
      <c r="B76" s="17">
        <v>53.61</v>
      </c>
      <c r="C76" s="17">
        <v>10.92</v>
      </c>
      <c r="D76" s="17" t="s">
        <v>2382</v>
      </c>
      <c r="E76" s="17" t="s">
        <v>2380</v>
      </c>
      <c r="F76" s="17" t="s">
        <v>2380</v>
      </c>
      <c r="G76" s="27">
        <v>1</v>
      </c>
      <c r="H76" s="17" t="s">
        <v>2382</v>
      </c>
      <c r="I76" s="27">
        <f t="shared" si="3"/>
        <v>0</v>
      </c>
      <c r="J76" s="26">
        <f t="shared" si="4"/>
        <v>1</v>
      </c>
      <c r="K76" s="17" t="str">
        <f t="shared" si="5"/>
        <v>Obesity</v>
      </c>
      <c r="L76" s="24" t="str" cm="1">
        <f t="array" ref="L76">IF(H76="?",INDEX($H$2:$H$2336,MODE(MATCH($H$2:$H$2336,$H$2:$H$2336,0))),H76)</f>
        <v>yes</v>
      </c>
    </row>
    <row r="77" spans="1:12" x14ac:dyDescent="0.25">
      <c r="A77" s="18" t="s">
        <v>2297</v>
      </c>
      <c r="B77" s="18">
        <v>36.19</v>
      </c>
      <c r="C77" s="18">
        <v>11.51</v>
      </c>
      <c r="D77" s="18" t="s">
        <v>2382</v>
      </c>
      <c r="E77" s="18" t="s">
        <v>2380</v>
      </c>
      <c r="F77" s="18" t="s">
        <v>2380</v>
      </c>
      <c r="G77" s="25">
        <v>1</v>
      </c>
      <c r="H77" s="18" t="s">
        <v>2382</v>
      </c>
      <c r="I77" s="25">
        <f t="shared" si="3"/>
        <v>0</v>
      </c>
      <c r="J77" s="26">
        <f t="shared" si="4"/>
        <v>1</v>
      </c>
      <c r="K77" s="18" t="str">
        <f t="shared" si="5"/>
        <v>Obesity</v>
      </c>
      <c r="L77" s="24" t="str" cm="1">
        <f t="array" ref="L77">IF(H77="?",INDEX($H$2:$H$2336,MODE(MATCH($H$2:$H$2336,$H$2:$H$2336,0))),H77)</f>
        <v>yes</v>
      </c>
    </row>
    <row r="78" spans="1:12" x14ac:dyDescent="0.25">
      <c r="A78" s="17" t="s">
        <v>2296</v>
      </c>
      <c r="B78" s="17">
        <v>34.6</v>
      </c>
      <c r="C78" s="17">
        <v>5.99</v>
      </c>
      <c r="D78" s="17" t="s">
        <v>2382</v>
      </c>
      <c r="E78" s="17" t="s">
        <v>2380</v>
      </c>
      <c r="F78" s="17" t="s">
        <v>2380</v>
      </c>
      <c r="G78" s="27" t="s">
        <v>2381</v>
      </c>
      <c r="H78" s="17" t="s">
        <v>2382</v>
      </c>
      <c r="I78" s="27">
        <f t="shared" si="3"/>
        <v>0</v>
      </c>
      <c r="J78" s="26">
        <f t="shared" si="4"/>
        <v>0</v>
      </c>
      <c r="K78" s="17" t="str">
        <f t="shared" si="5"/>
        <v>Obesity</v>
      </c>
      <c r="L78" s="24" t="str" cm="1">
        <f t="array" ref="L78">IF(H78="?",INDEX($H$2:$H$2336,MODE(MATCH($H$2:$H$2336,$H$2:$H$2336,0))),H78)</f>
        <v>yes</v>
      </c>
    </row>
    <row r="79" spans="1:12" x14ac:dyDescent="0.25">
      <c r="A79" s="18" t="s">
        <v>2295</v>
      </c>
      <c r="B79" s="18">
        <v>54.12</v>
      </c>
      <c r="C79" s="18">
        <v>11.57</v>
      </c>
      <c r="D79" s="18" t="s">
        <v>2380</v>
      </c>
      <c r="E79" s="18" t="s">
        <v>2380</v>
      </c>
      <c r="F79" s="18" t="s">
        <v>2380</v>
      </c>
      <c r="G79" s="25" t="s">
        <v>2381</v>
      </c>
      <c r="H79" s="18" t="s">
        <v>2382</v>
      </c>
      <c r="I79" s="25">
        <f t="shared" si="3"/>
        <v>0</v>
      </c>
      <c r="J79" s="26">
        <f t="shared" si="4"/>
        <v>0</v>
      </c>
      <c r="K79" s="18" t="str">
        <f t="shared" si="5"/>
        <v>Obesity</v>
      </c>
      <c r="L79" s="24" t="str" cm="1">
        <f t="array" ref="L79">IF(H79="?",INDEX($H$2:$H$2336,MODE(MATCH($H$2:$H$2336,$H$2:$H$2336,0))),H79)</f>
        <v>yes</v>
      </c>
    </row>
    <row r="80" spans="1:12" x14ac:dyDescent="0.25">
      <c r="A80" s="17" t="s">
        <v>2294</v>
      </c>
      <c r="B80" s="17">
        <v>48.82</v>
      </c>
      <c r="C80" s="17">
        <v>6.67</v>
      </c>
      <c r="D80" s="17" t="s">
        <v>2382</v>
      </c>
      <c r="E80" s="17" t="s">
        <v>2380</v>
      </c>
      <c r="F80" s="17" t="s">
        <v>2380</v>
      </c>
      <c r="G80" s="27" t="s">
        <v>2381</v>
      </c>
      <c r="H80" s="17" t="s">
        <v>2382</v>
      </c>
      <c r="I80" s="27">
        <f t="shared" si="3"/>
        <v>0</v>
      </c>
      <c r="J80" s="26">
        <f t="shared" si="4"/>
        <v>0</v>
      </c>
      <c r="K80" s="17" t="str">
        <f t="shared" si="5"/>
        <v>Obesity</v>
      </c>
      <c r="L80" s="24" t="str" cm="1">
        <f t="array" ref="L80">IF(H80="?",INDEX($H$2:$H$2336,MODE(MATCH($H$2:$H$2336,$H$2:$H$2336,0))),H80)</f>
        <v>yes</v>
      </c>
    </row>
    <row r="81" spans="1:12" x14ac:dyDescent="0.25">
      <c r="A81" s="18" t="s">
        <v>2293</v>
      </c>
      <c r="B81" s="18">
        <v>51.01</v>
      </c>
      <c r="C81" s="18">
        <v>9.1999999999999993</v>
      </c>
      <c r="D81" s="18" t="s">
        <v>2380</v>
      </c>
      <c r="E81" s="18" t="s">
        <v>2380</v>
      </c>
      <c r="F81" s="18" t="s">
        <v>2380</v>
      </c>
      <c r="G81" s="25" t="s">
        <v>2381</v>
      </c>
      <c r="H81" s="18" t="s">
        <v>2382</v>
      </c>
      <c r="I81" s="25">
        <f t="shared" si="3"/>
        <v>0</v>
      </c>
      <c r="J81" s="26">
        <f t="shared" si="4"/>
        <v>0</v>
      </c>
      <c r="K81" s="18" t="str">
        <f t="shared" si="5"/>
        <v>Obesity</v>
      </c>
      <c r="L81" s="24" t="str" cm="1">
        <f t="array" ref="L81">IF(H81="?",INDEX($H$2:$H$2336,MODE(MATCH($H$2:$H$2336,$H$2:$H$2336,0))),H81)</f>
        <v>yes</v>
      </c>
    </row>
    <row r="82" spans="1:12" x14ac:dyDescent="0.25">
      <c r="A82" s="17" t="s">
        <v>2292</v>
      </c>
      <c r="B82" s="17">
        <v>45.65</v>
      </c>
      <c r="C82" s="17">
        <v>5.1100000000000003</v>
      </c>
      <c r="D82" s="17" t="s">
        <v>2382</v>
      </c>
      <c r="E82" s="17" t="s">
        <v>2380</v>
      </c>
      <c r="F82" s="17" t="s">
        <v>2380</v>
      </c>
      <c r="G82" s="27">
        <v>1</v>
      </c>
      <c r="H82" s="17" t="s">
        <v>2382</v>
      </c>
      <c r="I82" s="27">
        <f t="shared" si="3"/>
        <v>0</v>
      </c>
      <c r="J82" s="26">
        <f t="shared" si="4"/>
        <v>1</v>
      </c>
      <c r="K82" s="17" t="str">
        <f t="shared" si="5"/>
        <v>Obesity</v>
      </c>
      <c r="L82" s="24" t="str" cm="1">
        <f t="array" ref="L82">IF(H82="?",INDEX($H$2:$H$2336,MODE(MATCH($H$2:$H$2336,$H$2:$H$2336,0))),H82)</f>
        <v>yes</v>
      </c>
    </row>
    <row r="83" spans="1:12" x14ac:dyDescent="0.25">
      <c r="A83" s="18" t="s">
        <v>2291</v>
      </c>
      <c r="B83" s="18">
        <v>52.9</v>
      </c>
      <c r="C83" s="18">
        <v>5.34</v>
      </c>
      <c r="D83" s="18" t="s">
        <v>2380</v>
      </c>
      <c r="E83" s="18" t="s">
        <v>2380</v>
      </c>
      <c r="F83" s="18" t="s">
        <v>2380</v>
      </c>
      <c r="G83" s="25" t="s">
        <v>2381</v>
      </c>
      <c r="H83" s="18" t="s">
        <v>2382</v>
      </c>
      <c r="I83" s="25">
        <f t="shared" si="3"/>
        <v>0</v>
      </c>
      <c r="J83" s="26">
        <f t="shared" si="4"/>
        <v>0</v>
      </c>
      <c r="K83" s="18" t="str">
        <f t="shared" si="5"/>
        <v>Obesity</v>
      </c>
      <c r="L83" s="24" t="str" cm="1">
        <f t="array" ref="L83">IF(H83="?",INDEX($H$2:$H$2336,MODE(MATCH($H$2:$H$2336,$H$2:$H$2336,0))),H83)</f>
        <v>yes</v>
      </c>
    </row>
    <row r="84" spans="1:12" x14ac:dyDescent="0.25">
      <c r="A84" s="17" t="s">
        <v>2290</v>
      </c>
      <c r="B84" s="17">
        <v>45.41</v>
      </c>
      <c r="C84" s="17">
        <v>4.03</v>
      </c>
      <c r="D84" s="17" t="s">
        <v>2382</v>
      </c>
      <c r="E84" s="17" t="s">
        <v>2380</v>
      </c>
      <c r="F84" s="17" t="s">
        <v>2380</v>
      </c>
      <c r="G84" s="27">
        <v>1</v>
      </c>
      <c r="H84" s="17" t="s">
        <v>2382</v>
      </c>
      <c r="I84" s="27">
        <f t="shared" si="3"/>
        <v>0</v>
      </c>
      <c r="J84" s="26">
        <f t="shared" si="4"/>
        <v>1</v>
      </c>
      <c r="K84" s="17" t="str">
        <f t="shared" si="5"/>
        <v>Obesity</v>
      </c>
      <c r="L84" s="24" t="str" cm="1">
        <f t="array" ref="L84">IF(H84="?",INDEX($H$2:$H$2336,MODE(MATCH($H$2:$H$2336,$H$2:$H$2336,0))),H84)</f>
        <v>yes</v>
      </c>
    </row>
    <row r="85" spans="1:12" x14ac:dyDescent="0.25">
      <c r="A85" s="18" t="s">
        <v>2289</v>
      </c>
      <c r="B85" s="18">
        <v>49.41</v>
      </c>
      <c r="C85" s="18">
        <v>4.2300000000000004</v>
      </c>
      <c r="D85" s="18" t="s">
        <v>2382</v>
      </c>
      <c r="E85" s="18" t="s">
        <v>2380</v>
      </c>
      <c r="F85" s="18" t="s">
        <v>2383</v>
      </c>
      <c r="G85" s="25">
        <v>1</v>
      </c>
      <c r="H85" s="18" t="s">
        <v>2382</v>
      </c>
      <c r="I85" s="25">
        <f t="shared" si="3"/>
        <v>0</v>
      </c>
      <c r="J85" s="26">
        <f t="shared" si="4"/>
        <v>1</v>
      </c>
      <c r="K85" s="18" t="str">
        <f t="shared" si="5"/>
        <v>Obesity</v>
      </c>
      <c r="L85" s="24" t="str" cm="1">
        <f t="array" ref="L85">IF(H85="?",INDEX($H$2:$H$2336,MODE(MATCH($H$2:$H$2336,$H$2:$H$2336,0))),H85)</f>
        <v>yes</v>
      </c>
    </row>
    <row r="86" spans="1:12" x14ac:dyDescent="0.25">
      <c r="A86" s="17" t="s">
        <v>2288</v>
      </c>
      <c r="B86" s="17">
        <v>31.824999999999999</v>
      </c>
      <c r="C86" s="17">
        <v>4.0599999999999996</v>
      </c>
      <c r="D86" s="17" t="s">
        <v>2380</v>
      </c>
      <c r="E86" s="17" t="s">
        <v>2380</v>
      </c>
      <c r="F86" s="17" t="s">
        <v>2380</v>
      </c>
      <c r="G86" s="27">
        <v>2</v>
      </c>
      <c r="H86" s="17" t="s">
        <v>2382</v>
      </c>
      <c r="I86" s="27">
        <f t="shared" si="3"/>
        <v>0</v>
      </c>
      <c r="J86" s="26">
        <f t="shared" si="4"/>
        <v>2</v>
      </c>
      <c r="K86" s="17" t="str">
        <f t="shared" si="5"/>
        <v>Obesity</v>
      </c>
      <c r="L86" s="24" t="str" cm="1">
        <f t="array" ref="L86">IF(H86="?",INDEX($H$2:$H$2336,MODE(MATCH($H$2:$H$2336,$H$2:$H$2336,0))),H86)</f>
        <v>yes</v>
      </c>
    </row>
    <row r="87" spans="1:12" x14ac:dyDescent="0.25">
      <c r="A87" s="18" t="s">
        <v>2287</v>
      </c>
      <c r="B87" s="18">
        <v>51.28</v>
      </c>
      <c r="C87" s="18">
        <v>4.68</v>
      </c>
      <c r="D87" s="18" t="s">
        <v>2380</v>
      </c>
      <c r="E87" s="18" t="s">
        <v>2380</v>
      </c>
      <c r="F87" s="18" t="s">
        <v>2380</v>
      </c>
      <c r="G87" s="25">
        <v>2</v>
      </c>
      <c r="H87" s="18" t="s">
        <v>2382</v>
      </c>
      <c r="I87" s="25">
        <f t="shared" si="3"/>
        <v>0</v>
      </c>
      <c r="J87" s="26">
        <f t="shared" si="4"/>
        <v>2</v>
      </c>
      <c r="K87" s="18" t="str">
        <f t="shared" si="5"/>
        <v>Obesity</v>
      </c>
      <c r="L87" s="24" t="str" cm="1">
        <f t="array" ref="L87">IF(H87="?",INDEX($H$2:$H$2336,MODE(MATCH($H$2:$H$2336,$H$2:$H$2336,0))),H87)</f>
        <v>yes</v>
      </c>
    </row>
    <row r="88" spans="1:12" x14ac:dyDescent="0.25">
      <c r="A88" s="17" t="s">
        <v>2286</v>
      </c>
      <c r="B88" s="17">
        <v>34.96</v>
      </c>
      <c r="C88" s="17">
        <v>4.34</v>
      </c>
      <c r="D88" s="17" t="s">
        <v>2380</v>
      </c>
      <c r="E88" s="17" t="s">
        <v>2380</v>
      </c>
      <c r="F88" s="17" t="s">
        <v>2383</v>
      </c>
      <c r="G88" s="27">
        <v>1</v>
      </c>
      <c r="H88" s="17" t="s">
        <v>2382</v>
      </c>
      <c r="I88" s="27">
        <f t="shared" si="3"/>
        <v>0</v>
      </c>
      <c r="J88" s="26">
        <f t="shared" si="4"/>
        <v>1</v>
      </c>
      <c r="K88" s="17" t="str">
        <f t="shared" si="5"/>
        <v>Obesity</v>
      </c>
      <c r="L88" s="24" t="str" cm="1">
        <f t="array" ref="L88">IF(H88="?",INDEX($H$2:$H$2336,MODE(MATCH($H$2:$H$2336,$H$2:$H$2336,0))),H88)</f>
        <v>yes</v>
      </c>
    </row>
    <row r="89" spans="1:12" x14ac:dyDescent="0.25">
      <c r="A89" s="18" t="s">
        <v>2285</v>
      </c>
      <c r="B89" s="18">
        <v>33.11</v>
      </c>
      <c r="C89" s="18">
        <v>10.51</v>
      </c>
      <c r="D89" s="18" t="s">
        <v>2380</v>
      </c>
      <c r="E89" s="18" t="s">
        <v>2380</v>
      </c>
      <c r="F89" s="18" t="s">
        <v>2380</v>
      </c>
      <c r="G89" s="25" t="s">
        <v>2381</v>
      </c>
      <c r="H89" s="18" t="s">
        <v>2382</v>
      </c>
      <c r="I89" s="25">
        <f t="shared" si="3"/>
        <v>0</v>
      </c>
      <c r="J89" s="26">
        <f t="shared" si="4"/>
        <v>0</v>
      </c>
      <c r="K89" s="18" t="str">
        <f t="shared" si="5"/>
        <v>Obesity</v>
      </c>
      <c r="L89" s="24" t="str" cm="1">
        <f t="array" ref="L89">IF(H89="?",INDEX($H$2:$H$2336,MODE(MATCH($H$2:$H$2336,$H$2:$H$2336,0))),H89)</f>
        <v>yes</v>
      </c>
    </row>
    <row r="90" spans="1:12" x14ac:dyDescent="0.25">
      <c r="A90" s="17" t="s">
        <v>2284</v>
      </c>
      <c r="B90" s="17">
        <v>54.74</v>
      </c>
      <c r="C90" s="17">
        <v>5.84</v>
      </c>
      <c r="D90" s="17" t="s">
        <v>2382</v>
      </c>
      <c r="E90" s="17" t="s">
        <v>2380</v>
      </c>
      <c r="F90" s="17" t="s">
        <v>2383</v>
      </c>
      <c r="G90" s="27">
        <v>1</v>
      </c>
      <c r="H90" s="17" t="s">
        <v>2382</v>
      </c>
      <c r="I90" s="27">
        <f t="shared" si="3"/>
        <v>0</v>
      </c>
      <c r="J90" s="26">
        <f t="shared" si="4"/>
        <v>1</v>
      </c>
      <c r="K90" s="17" t="str">
        <f t="shared" si="5"/>
        <v>Obesity</v>
      </c>
      <c r="L90" s="24" t="str" cm="1">
        <f t="array" ref="L90">IF(H90="?",INDEX($H$2:$H$2336,MODE(MATCH($H$2:$H$2336,$H$2:$H$2336,0))),H90)</f>
        <v>yes</v>
      </c>
    </row>
    <row r="91" spans="1:12" x14ac:dyDescent="0.25">
      <c r="A91" s="18" t="s">
        <v>2283</v>
      </c>
      <c r="B91" s="18">
        <v>32.56</v>
      </c>
      <c r="C91" s="18">
        <v>5.41</v>
      </c>
      <c r="D91" s="18" t="s">
        <v>2380</v>
      </c>
      <c r="E91" s="18" t="s">
        <v>2380</v>
      </c>
      <c r="F91" s="18" t="s">
        <v>2383</v>
      </c>
      <c r="G91" s="25">
        <v>1</v>
      </c>
      <c r="H91" s="18" t="s">
        <v>2382</v>
      </c>
      <c r="I91" s="25">
        <f t="shared" si="3"/>
        <v>0</v>
      </c>
      <c r="J91" s="26">
        <f t="shared" si="4"/>
        <v>1</v>
      </c>
      <c r="K91" s="18" t="str">
        <f t="shared" si="5"/>
        <v>Obesity</v>
      </c>
      <c r="L91" s="24" t="str" cm="1">
        <f t="array" ref="L91">IF(H91="?",INDEX($H$2:$H$2336,MODE(MATCH($H$2:$H$2336,$H$2:$H$2336,0))),H91)</f>
        <v>yes</v>
      </c>
    </row>
    <row r="92" spans="1:12" x14ac:dyDescent="0.25">
      <c r="A92" s="17" t="s">
        <v>2282</v>
      </c>
      <c r="B92" s="17">
        <v>39.049999999999997</v>
      </c>
      <c r="C92" s="17">
        <v>6.06</v>
      </c>
      <c r="D92" s="17" t="s">
        <v>2380</v>
      </c>
      <c r="E92" s="17" t="s">
        <v>2380</v>
      </c>
      <c r="F92" s="17" t="s">
        <v>2380</v>
      </c>
      <c r="G92" s="27">
        <v>1</v>
      </c>
      <c r="H92" s="17" t="s">
        <v>2382</v>
      </c>
      <c r="I92" s="27">
        <f t="shared" si="3"/>
        <v>0</v>
      </c>
      <c r="J92" s="26">
        <f t="shared" si="4"/>
        <v>1</v>
      </c>
      <c r="K92" s="17" t="str">
        <f t="shared" si="5"/>
        <v>Obesity</v>
      </c>
      <c r="L92" s="24" t="str" cm="1">
        <f t="array" ref="L92">IF(H92="?",INDEX($H$2:$H$2336,MODE(MATCH($H$2:$H$2336,$H$2:$H$2336,0))),H92)</f>
        <v>yes</v>
      </c>
    </row>
    <row r="93" spans="1:12" x14ac:dyDescent="0.25">
      <c r="A93" s="18" t="s">
        <v>2281</v>
      </c>
      <c r="B93" s="18">
        <v>42.75</v>
      </c>
      <c r="C93" s="18">
        <v>4.22</v>
      </c>
      <c r="D93" s="18" t="s">
        <v>2380</v>
      </c>
      <c r="E93" s="18" t="s">
        <v>2380</v>
      </c>
      <c r="F93" s="18" t="s">
        <v>2380</v>
      </c>
      <c r="G93" s="25" t="s">
        <v>2381</v>
      </c>
      <c r="H93" s="18" t="s">
        <v>2382</v>
      </c>
      <c r="I93" s="25">
        <f t="shared" si="3"/>
        <v>0</v>
      </c>
      <c r="J93" s="26">
        <f t="shared" si="4"/>
        <v>0</v>
      </c>
      <c r="K93" s="18" t="str">
        <f t="shared" si="5"/>
        <v>Obesity</v>
      </c>
      <c r="L93" s="24" t="str" cm="1">
        <f t="array" ref="L93">IF(H93="?",INDEX($H$2:$H$2336,MODE(MATCH($H$2:$H$2336,$H$2:$H$2336,0))),H93)</f>
        <v>yes</v>
      </c>
    </row>
    <row r="94" spans="1:12" x14ac:dyDescent="0.25">
      <c r="A94" s="17" t="s">
        <v>2280</v>
      </c>
      <c r="B94" s="17">
        <v>50.58</v>
      </c>
      <c r="C94" s="17">
        <v>5.12</v>
      </c>
      <c r="D94" s="17" t="s">
        <v>2380</v>
      </c>
      <c r="E94" s="17" t="s">
        <v>2380</v>
      </c>
      <c r="F94" s="17" t="s">
        <v>2380</v>
      </c>
      <c r="G94" s="27">
        <v>2</v>
      </c>
      <c r="H94" s="17" t="s">
        <v>2382</v>
      </c>
      <c r="I94" s="27">
        <f t="shared" si="3"/>
        <v>0</v>
      </c>
      <c r="J94" s="26">
        <f t="shared" si="4"/>
        <v>2</v>
      </c>
      <c r="K94" s="17" t="str">
        <f t="shared" si="5"/>
        <v>Obesity</v>
      </c>
      <c r="L94" s="24" t="str" cm="1">
        <f t="array" ref="L94">IF(H94="?",INDEX($H$2:$H$2336,MODE(MATCH($H$2:$H$2336,$H$2:$H$2336,0))),H94)</f>
        <v>yes</v>
      </c>
    </row>
    <row r="95" spans="1:12" x14ac:dyDescent="0.25">
      <c r="A95" s="18" t="s">
        <v>2279</v>
      </c>
      <c r="B95" s="18">
        <v>30.495000000000001</v>
      </c>
      <c r="C95" s="18">
        <v>4.57</v>
      </c>
      <c r="D95" s="18" t="s">
        <v>2382</v>
      </c>
      <c r="E95" s="18" t="s">
        <v>2380</v>
      </c>
      <c r="F95" s="18" t="s">
        <v>2380</v>
      </c>
      <c r="G95" s="25" t="s">
        <v>2381</v>
      </c>
      <c r="H95" s="18" t="s">
        <v>2382</v>
      </c>
      <c r="I95" s="25">
        <f t="shared" si="3"/>
        <v>0</v>
      </c>
      <c r="J95" s="26">
        <f t="shared" si="4"/>
        <v>0</v>
      </c>
      <c r="K95" s="18" t="str">
        <f t="shared" si="5"/>
        <v>Obesity</v>
      </c>
      <c r="L95" s="24" t="str" cm="1">
        <f t="array" ref="L95">IF(H95="?",INDEX($H$2:$H$2336,MODE(MATCH($H$2:$H$2336,$H$2:$H$2336,0))),H95)</f>
        <v>yes</v>
      </c>
    </row>
    <row r="96" spans="1:12" x14ac:dyDescent="0.25">
      <c r="A96" s="17" t="s">
        <v>2278</v>
      </c>
      <c r="B96" s="17">
        <v>48.31</v>
      </c>
      <c r="C96" s="17">
        <v>9.58</v>
      </c>
      <c r="D96" s="17" t="s">
        <v>2382</v>
      </c>
      <c r="E96" s="17" t="s">
        <v>2380</v>
      </c>
      <c r="F96" s="17" t="s">
        <v>2380</v>
      </c>
      <c r="G96" s="27">
        <v>2</v>
      </c>
      <c r="H96" s="17" t="s">
        <v>2382</v>
      </c>
      <c r="I96" s="27">
        <f t="shared" si="3"/>
        <v>0</v>
      </c>
      <c r="J96" s="26">
        <f t="shared" si="4"/>
        <v>2</v>
      </c>
      <c r="K96" s="17" t="str">
        <f t="shared" si="5"/>
        <v>Obesity</v>
      </c>
      <c r="L96" s="24" t="str" cm="1">
        <f t="array" ref="L96">IF(H96="?",INDEX($H$2:$H$2336,MODE(MATCH($H$2:$H$2336,$H$2:$H$2336,0))),H96)</f>
        <v>yes</v>
      </c>
    </row>
    <row r="97" spans="1:12" x14ac:dyDescent="0.25">
      <c r="A97" s="18" t="s">
        <v>2277</v>
      </c>
      <c r="B97" s="18">
        <v>48.99</v>
      </c>
      <c r="C97" s="18">
        <v>9.7799999999999994</v>
      </c>
      <c r="D97" s="18" t="s">
        <v>2382</v>
      </c>
      <c r="E97" s="18" t="s">
        <v>2380</v>
      </c>
      <c r="F97" s="18" t="s">
        <v>2380</v>
      </c>
      <c r="G97" s="25">
        <v>1</v>
      </c>
      <c r="H97" s="18" t="s">
        <v>2382</v>
      </c>
      <c r="I97" s="25">
        <f t="shared" si="3"/>
        <v>0</v>
      </c>
      <c r="J97" s="26">
        <f t="shared" si="4"/>
        <v>1</v>
      </c>
      <c r="K97" s="18" t="str">
        <f t="shared" si="5"/>
        <v>Obesity</v>
      </c>
      <c r="L97" s="24" t="str" cm="1">
        <f t="array" ref="L97">IF(H97="?",INDEX($H$2:$H$2336,MODE(MATCH($H$2:$H$2336,$H$2:$H$2336,0))),H97)</f>
        <v>yes</v>
      </c>
    </row>
    <row r="98" spans="1:12" x14ac:dyDescent="0.25">
      <c r="A98" s="17" t="s">
        <v>2276</v>
      </c>
      <c r="B98" s="17">
        <v>38.39</v>
      </c>
      <c r="C98" s="17">
        <v>4.1100000000000003</v>
      </c>
      <c r="D98" s="17" t="s">
        <v>2382</v>
      </c>
      <c r="E98" s="17" t="s">
        <v>2380</v>
      </c>
      <c r="F98" s="17" t="s">
        <v>2380</v>
      </c>
      <c r="G98" s="27" t="s">
        <v>2381</v>
      </c>
      <c r="H98" s="17" t="s">
        <v>2382</v>
      </c>
      <c r="I98" s="27">
        <f t="shared" si="3"/>
        <v>0</v>
      </c>
      <c r="J98" s="26">
        <f t="shared" si="4"/>
        <v>0</v>
      </c>
      <c r="K98" s="17" t="str">
        <f t="shared" si="5"/>
        <v>Obesity</v>
      </c>
      <c r="L98" s="24" t="str" cm="1">
        <f t="array" ref="L98">IF(H98="?",INDEX($H$2:$H$2336,MODE(MATCH($H$2:$H$2336,$H$2:$H$2336,0))),H98)</f>
        <v>yes</v>
      </c>
    </row>
    <row r="99" spans="1:12" x14ac:dyDescent="0.25">
      <c r="A99" s="18" t="s">
        <v>2275</v>
      </c>
      <c r="B99" s="18">
        <v>44.34</v>
      </c>
      <c r="C99" s="18">
        <v>4.0199999999999996</v>
      </c>
      <c r="D99" s="18" t="s">
        <v>2382</v>
      </c>
      <c r="E99" s="18" t="s">
        <v>2380</v>
      </c>
      <c r="F99" s="18" t="s">
        <v>2380</v>
      </c>
      <c r="G99" s="25">
        <v>2</v>
      </c>
      <c r="H99" s="18" t="s">
        <v>2382</v>
      </c>
      <c r="I99" s="25">
        <f t="shared" si="3"/>
        <v>0</v>
      </c>
      <c r="J99" s="26">
        <f t="shared" si="4"/>
        <v>2</v>
      </c>
      <c r="K99" s="18" t="str">
        <f t="shared" si="5"/>
        <v>Obesity</v>
      </c>
      <c r="L99" s="24" t="str" cm="1">
        <f t="array" ref="L99">IF(H99="?",INDEX($H$2:$H$2336,MODE(MATCH($H$2:$H$2336,$H$2:$H$2336,0))),H99)</f>
        <v>yes</v>
      </c>
    </row>
    <row r="100" spans="1:12" x14ac:dyDescent="0.25">
      <c r="A100" s="17" t="s">
        <v>2274</v>
      </c>
      <c r="B100" s="17">
        <v>41.51</v>
      </c>
      <c r="C100" s="17">
        <v>6.92</v>
      </c>
      <c r="D100" s="17" t="s">
        <v>2380</v>
      </c>
      <c r="E100" s="17" t="s">
        <v>2380</v>
      </c>
      <c r="F100" s="17" t="s">
        <v>2380</v>
      </c>
      <c r="G100" s="27" t="s">
        <v>2381</v>
      </c>
      <c r="H100" s="17" t="s">
        <v>2382</v>
      </c>
      <c r="I100" s="27">
        <f t="shared" si="3"/>
        <v>0</v>
      </c>
      <c r="J100" s="26">
        <f t="shared" si="4"/>
        <v>0</v>
      </c>
      <c r="K100" s="17" t="str">
        <f t="shared" si="5"/>
        <v>Obesity</v>
      </c>
      <c r="L100" s="24" t="str" cm="1">
        <f t="array" ref="L100">IF(H100="?",INDEX($H$2:$H$2336,MODE(MATCH($H$2:$H$2336,$H$2:$H$2336,0))),H100)</f>
        <v>yes</v>
      </c>
    </row>
    <row r="101" spans="1:12" x14ac:dyDescent="0.25">
      <c r="A101" s="18" t="s">
        <v>2273</v>
      </c>
      <c r="B101" s="18">
        <v>48.2</v>
      </c>
      <c r="C101" s="18">
        <v>4.84</v>
      </c>
      <c r="D101" s="18" t="s">
        <v>2380</v>
      </c>
      <c r="E101" s="18" t="s">
        <v>2380</v>
      </c>
      <c r="F101" s="18" t="s">
        <v>2380</v>
      </c>
      <c r="G101" s="25" t="s">
        <v>2381</v>
      </c>
      <c r="H101" s="18" t="s">
        <v>2382</v>
      </c>
      <c r="I101" s="25">
        <f t="shared" si="3"/>
        <v>0</v>
      </c>
      <c r="J101" s="26">
        <f t="shared" si="4"/>
        <v>0</v>
      </c>
      <c r="K101" s="18" t="str">
        <f t="shared" si="5"/>
        <v>Obesity</v>
      </c>
      <c r="L101" s="24" t="str" cm="1">
        <f t="array" ref="L101">IF(H101="?",INDEX($H$2:$H$2336,MODE(MATCH($H$2:$H$2336,$H$2:$H$2336,0))),H101)</f>
        <v>yes</v>
      </c>
    </row>
    <row r="102" spans="1:12" x14ac:dyDescent="0.25">
      <c r="A102" s="17" t="s">
        <v>2272</v>
      </c>
      <c r="B102" s="17">
        <v>35.75</v>
      </c>
      <c r="C102" s="17">
        <v>8</v>
      </c>
      <c r="D102" s="17" t="s">
        <v>2382</v>
      </c>
      <c r="E102" s="17" t="s">
        <v>2380</v>
      </c>
      <c r="F102" s="17" t="s">
        <v>2380</v>
      </c>
      <c r="G102" s="27" t="s">
        <v>2381</v>
      </c>
      <c r="H102" s="17" t="s">
        <v>2382</v>
      </c>
      <c r="I102" s="27">
        <f t="shared" si="3"/>
        <v>0</v>
      </c>
      <c r="J102" s="26">
        <f t="shared" si="4"/>
        <v>0</v>
      </c>
      <c r="K102" s="17" t="str">
        <f t="shared" si="5"/>
        <v>Obesity</v>
      </c>
      <c r="L102" s="24" t="str" cm="1">
        <f t="array" ref="L102">IF(H102="?",INDEX($H$2:$H$2336,MODE(MATCH($H$2:$H$2336,$H$2:$H$2336,0))),H102)</f>
        <v>yes</v>
      </c>
    </row>
    <row r="103" spans="1:12" x14ac:dyDescent="0.25">
      <c r="A103" s="18" t="s">
        <v>2271</v>
      </c>
      <c r="B103" s="18">
        <v>53.81</v>
      </c>
      <c r="C103" s="18">
        <v>8.77</v>
      </c>
      <c r="D103" s="18" t="s">
        <v>2382</v>
      </c>
      <c r="E103" s="18" t="s">
        <v>2380</v>
      </c>
      <c r="F103" s="18" t="s">
        <v>2380</v>
      </c>
      <c r="G103" s="25" t="s">
        <v>2381</v>
      </c>
      <c r="H103" s="18" t="s">
        <v>2382</v>
      </c>
      <c r="I103" s="25">
        <f t="shared" si="3"/>
        <v>0</v>
      </c>
      <c r="J103" s="26">
        <f t="shared" si="4"/>
        <v>0</v>
      </c>
      <c r="K103" s="18" t="str">
        <f t="shared" si="5"/>
        <v>Obesity</v>
      </c>
      <c r="L103" s="24" t="str" cm="1">
        <f t="array" ref="L103">IF(H103="?",INDEX($H$2:$H$2336,MODE(MATCH($H$2:$H$2336,$H$2:$H$2336,0))),H103)</f>
        <v>yes</v>
      </c>
    </row>
    <row r="104" spans="1:12" x14ac:dyDescent="0.25">
      <c r="A104" s="17" t="s">
        <v>2270</v>
      </c>
      <c r="B104" s="17">
        <v>49.48</v>
      </c>
      <c r="C104" s="17">
        <v>4.96</v>
      </c>
      <c r="D104" s="17" t="s">
        <v>2380</v>
      </c>
      <c r="E104" s="17" t="s">
        <v>2380</v>
      </c>
      <c r="F104" s="17" t="s">
        <v>2383</v>
      </c>
      <c r="G104" s="27">
        <v>1</v>
      </c>
      <c r="H104" s="17" t="s">
        <v>2382</v>
      </c>
      <c r="I104" s="27">
        <f t="shared" si="3"/>
        <v>0</v>
      </c>
      <c r="J104" s="26">
        <f t="shared" si="4"/>
        <v>1</v>
      </c>
      <c r="K104" s="17" t="str">
        <f t="shared" si="5"/>
        <v>Obesity</v>
      </c>
      <c r="L104" s="24" t="str" cm="1">
        <f t="array" ref="L104">IF(H104="?",INDEX($H$2:$H$2336,MODE(MATCH($H$2:$H$2336,$H$2:$H$2336,0))),H104)</f>
        <v>yes</v>
      </c>
    </row>
    <row r="105" spans="1:12" x14ac:dyDescent="0.25">
      <c r="A105" s="18" t="s">
        <v>2269</v>
      </c>
      <c r="B105" s="18">
        <v>34.1</v>
      </c>
      <c r="C105" s="18">
        <v>4.43</v>
      </c>
      <c r="D105" s="18" t="s">
        <v>2382</v>
      </c>
      <c r="E105" s="18" t="s">
        <v>2380</v>
      </c>
      <c r="F105" s="18" t="s">
        <v>2380</v>
      </c>
      <c r="G105" s="25" t="s">
        <v>2381</v>
      </c>
      <c r="H105" s="18" t="s">
        <v>2382</v>
      </c>
      <c r="I105" s="25">
        <f t="shared" si="3"/>
        <v>0</v>
      </c>
      <c r="J105" s="26">
        <f t="shared" si="4"/>
        <v>0</v>
      </c>
      <c r="K105" s="18" t="str">
        <f t="shared" si="5"/>
        <v>Obesity</v>
      </c>
      <c r="L105" s="24" t="str" cm="1">
        <f t="array" ref="L105">IF(H105="?",INDEX($H$2:$H$2336,MODE(MATCH($H$2:$H$2336,$H$2:$H$2336,0))),H105)</f>
        <v>yes</v>
      </c>
    </row>
    <row r="106" spans="1:12" x14ac:dyDescent="0.25">
      <c r="A106" s="17" t="s">
        <v>2268</v>
      </c>
      <c r="B106" s="17">
        <v>35.299999999999997</v>
      </c>
      <c r="C106" s="17">
        <v>5.82</v>
      </c>
      <c r="D106" s="17" t="s">
        <v>2382</v>
      </c>
      <c r="E106" s="17" t="s">
        <v>2380</v>
      </c>
      <c r="F106" s="17" t="s">
        <v>2383</v>
      </c>
      <c r="G106" s="27">
        <v>1</v>
      </c>
      <c r="H106" s="17" t="s">
        <v>2382</v>
      </c>
      <c r="I106" s="27">
        <f t="shared" si="3"/>
        <v>0</v>
      </c>
      <c r="J106" s="26">
        <f t="shared" si="4"/>
        <v>1</v>
      </c>
      <c r="K106" s="17" t="str">
        <f t="shared" si="5"/>
        <v>Obesity</v>
      </c>
      <c r="L106" s="24" t="str" cm="1">
        <f t="array" ref="L106">IF(H106="?",INDEX($H$2:$H$2336,MODE(MATCH($H$2:$H$2336,$H$2:$H$2336,0))),H106)</f>
        <v>yes</v>
      </c>
    </row>
    <row r="107" spans="1:12" x14ac:dyDescent="0.25">
      <c r="A107" s="18" t="s">
        <v>2267</v>
      </c>
      <c r="B107" s="18">
        <v>43.83</v>
      </c>
      <c r="C107" s="18">
        <v>6.03</v>
      </c>
      <c r="D107" s="18" t="s">
        <v>2382</v>
      </c>
      <c r="E107" s="18" t="s">
        <v>2380</v>
      </c>
      <c r="F107" s="18" t="s">
        <v>2380</v>
      </c>
      <c r="G107" s="25">
        <v>2</v>
      </c>
      <c r="H107" s="18" t="s">
        <v>2382</v>
      </c>
      <c r="I107" s="25">
        <f t="shared" si="3"/>
        <v>0</v>
      </c>
      <c r="J107" s="26">
        <f t="shared" si="4"/>
        <v>2</v>
      </c>
      <c r="K107" s="18" t="str">
        <f t="shared" si="5"/>
        <v>Obesity</v>
      </c>
      <c r="L107" s="24" t="str" cm="1">
        <f t="array" ref="L107">IF(H107="?",INDEX($H$2:$H$2336,MODE(MATCH($H$2:$H$2336,$H$2:$H$2336,0))),H107)</f>
        <v>yes</v>
      </c>
    </row>
    <row r="108" spans="1:12" x14ac:dyDescent="0.25">
      <c r="A108" s="17" t="s">
        <v>2266</v>
      </c>
      <c r="B108" s="17">
        <v>50.07</v>
      </c>
      <c r="C108" s="17">
        <v>9.27</v>
      </c>
      <c r="D108" s="17" t="s">
        <v>2380</v>
      </c>
      <c r="E108" s="17" t="s">
        <v>2380</v>
      </c>
      <c r="F108" s="17" t="s">
        <v>2380</v>
      </c>
      <c r="G108" s="27" t="s">
        <v>2381</v>
      </c>
      <c r="H108" s="17" t="s">
        <v>2382</v>
      </c>
      <c r="I108" s="27">
        <f t="shared" si="3"/>
        <v>0</v>
      </c>
      <c r="J108" s="26">
        <f t="shared" si="4"/>
        <v>0</v>
      </c>
      <c r="K108" s="17" t="str">
        <f t="shared" si="5"/>
        <v>Obesity</v>
      </c>
      <c r="L108" s="24" t="str" cm="1">
        <f t="array" ref="L108">IF(H108="?",INDEX($H$2:$H$2336,MODE(MATCH($H$2:$H$2336,$H$2:$H$2336,0))),H108)</f>
        <v>yes</v>
      </c>
    </row>
    <row r="109" spans="1:12" x14ac:dyDescent="0.25">
      <c r="A109" s="18" t="s">
        <v>2265</v>
      </c>
      <c r="B109" s="18">
        <v>32.774999999999999</v>
      </c>
      <c r="C109" s="18">
        <v>5.53</v>
      </c>
      <c r="D109" s="18" t="s">
        <v>2380</v>
      </c>
      <c r="E109" s="18" t="s">
        <v>2380</v>
      </c>
      <c r="F109" s="18" t="s">
        <v>2380</v>
      </c>
      <c r="G109" s="25" t="s">
        <v>2381</v>
      </c>
      <c r="H109" s="18" t="s">
        <v>2382</v>
      </c>
      <c r="I109" s="25">
        <f t="shared" si="3"/>
        <v>0</v>
      </c>
      <c r="J109" s="26">
        <f t="shared" si="4"/>
        <v>0</v>
      </c>
      <c r="K109" s="18" t="str">
        <f t="shared" si="5"/>
        <v>Obesity</v>
      </c>
      <c r="L109" s="24" t="str" cm="1">
        <f t="array" ref="L109">IF(H109="?",INDEX($H$2:$H$2336,MODE(MATCH($H$2:$H$2336,$H$2:$H$2336,0))),H109)</f>
        <v>yes</v>
      </c>
    </row>
    <row r="110" spans="1:12" x14ac:dyDescent="0.25">
      <c r="A110" s="17" t="s">
        <v>2264</v>
      </c>
      <c r="B110" s="17">
        <v>34.104999999999997</v>
      </c>
      <c r="C110" s="17">
        <v>5.07</v>
      </c>
      <c r="D110" s="17" t="s">
        <v>2380</v>
      </c>
      <c r="E110" s="17" t="s">
        <v>2380</v>
      </c>
      <c r="F110" s="17" t="s">
        <v>2380</v>
      </c>
      <c r="G110" s="27">
        <v>1</v>
      </c>
      <c r="H110" s="17" t="s">
        <v>2382</v>
      </c>
      <c r="I110" s="27">
        <f t="shared" si="3"/>
        <v>0</v>
      </c>
      <c r="J110" s="26">
        <f t="shared" si="4"/>
        <v>1</v>
      </c>
      <c r="K110" s="17" t="str">
        <f t="shared" si="5"/>
        <v>Obesity</v>
      </c>
      <c r="L110" s="24" t="str" cm="1">
        <f t="array" ref="L110">IF(H110="?",INDEX($H$2:$H$2336,MODE(MATCH($H$2:$H$2336,$H$2:$H$2336,0))),H110)</f>
        <v>yes</v>
      </c>
    </row>
    <row r="111" spans="1:12" x14ac:dyDescent="0.25">
      <c r="A111" s="18" t="s">
        <v>2263</v>
      </c>
      <c r="B111" s="18">
        <v>48.93</v>
      </c>
      <c r="C111" s="18">
        <v>11.17</v>
      </c>
      <c r="D111" s="18" t="s">
        <v>2382</v>
      </c>
      <c r="E111" s="18" t="s">
        <v>2380</v>
      </c>
      <c r="F111" s="18" t="s">
        <v>2380</v>
      </c>
      <c r="G111" s="25">
        <v>1</v>
      </c>
      <c r="H111" s="18" t="s">
        <v>2382</v>
      </c>
      <c r="I111" s="25">
        <f t="shared" si="3"/>
        <v>0</v>
      </c>
      <c r="J111" s="26">
        <f t="shared" si="4"/>
        <v>1</v>
      </c>
      <c r="K111" s="18" t="str">
        <f t="shared" si="5"/>
        <v>Obesity</v>
      </c>
      <c r="L111" s="24" t="str" cm="1">
        <f t="array" ref="L111">IF(H111="?",INDEX($H$2:$H$2336,MODE(MATCH($H$2:$H$2336,$H$2:$H$2336,0))),H111)</f>
        <v>yes</v>
      </c>
    </row>
    <row r="112" spans="1:12" x14ac:dyDescent="0.25">
      <c r="A112" s="17" t="s">
        <v>2262</v>
      </c>
      <c r="B112" s="17">
        <v>37.07</v>
      </c>
      <c r="C112" s="17">
        <v>6.14</v>
      </c>
      <c r="D112" s="17" t="s">
        <v>2382</v>
      </c>
      <c r="E112" s="17" t="s">
        <v>2380</v>
      </c>
      <c r="F112" s="17" t="s">
        <v>2380</v>
      </c>
      <c r="G112" s="27" t="s">
        <v>2381</v>
      </c>
      <c r="H112" s="17" t="s">
        <v>2382</v>
      </c>
      <c r="I112" s="27">
        <f t="shared" si="3"/>
        <v>0</v>
      </c>
      <c r="J112" s="26">
        <f t="shared" si="4"/>
        <v>0</v>
      </c>
      <c r="K112" s="17" t="str">
        <f t="shared" si="5"/>
        <v>Obesity</v>
      </c>
      <c r="L112" s="24" t="str" cm="1">
        <f t="array" ref="L112">IF(H112="?",INDEX($H$2:$H$2336,MODE(MATCH($H$2:$H$2336,$H$2:$H$2336,0))),H112)</f>
        <v>yes</v>
      </c>
    </row>
    <row r="113" spans="1:12" x14ac:dyDescent="0.25">
      <c r="A113" s="18" t="s">
        <v>2261</v>
      </c>
      <c r="B113" s="18">
        <v>51.51</v>
      </c>
      <c r="C113" s="18">
        <v>6.26</v>
      </c>
      <c r="D113" s="18" t="s">
        <v>2382</v>
      </c>
      <c r="E113" s="18" t="s">
        <v>2380</v>
      </c>
      <c r="F113" s="18" t="s">
        <v>2383</v>
      </c>
      <c r="G113" s="25">
        <v>1</v>
      </c>
      <c r="H113" s="18" t="s">
        <v>2382</v>
      </c>
      <c r="I113" s="25">
        <f t="shared" si="3"/>
        <v>0</v>
      </c>
      <c r="J113" s="26">
        <f t="shared" si="4"/>
        <v>1</v>
      </c>
      <c r="K113" s="18" t="str">
        <f t="shared" si="5"/>
        <v>Obesity</v>
      </c>
      <c r="L113" s="24" t="str" cm="1">
        <f t="array" ref="L113">IF(H113="?",INDEX($H$2:$H$2336,MODE(MATCH($H$2:$H$2336,$H$2:$H$2336,0))),H113)</f>
        <v>yes</v>
      </c>
    </row>
    <row r="114" spans="1:12" x14ac:dyDescent="0.25">
      <c r="A114" s="17" t="s">
        <v>2260</v>
      </c>
      <c r="B114" s="17">
        <v>34.799999999999997</v>
      </c>
      <c r="C114" s="17">
        <v>4.72</v>
      </c>
      <c r="D114" s="17" t="s">
        <v>2382</v>
      </c>
      <c r="E114" s="17" t="s">
        <v>2380</v>
      </c>
      <c r="F114" s="17" t="s">
        <v>2380</v>
      </c>
      <c r="G114" s="27" t="s">
        <v>2381</v>
      </c>
      <c r="H114" s="17" t="s">
        <v>2382</v>
      </c>
      <c r="I114" s="27">
        <f t="shared" si="3"/>
        <v>0</v>
      </c>
      <c r="J114" s="26">
        <f t="shared" si="4"/>
        <v>0</v>
      </c>
      <c r="K114" s="17" t="str">
        <f t="shared" si="5"/>
        <v>Obesity</v>
      </c>
      <c r="L114" s="24" t="str" cm="1">
        <f t="array" ref="L114">IF(H114="?",INDEX($H$2:$H$2336,MODE(MATCH($H$2:$H$2336,$H$2:$H$2336,0))),H114)</f>
        <v>yes</v>
      </c>
    </row>
    <row r="115" spans="1:12" x14ac:dyDescent="0.25">
      <c r="A115" s="18" t="s">
        <v>2259</v>
      </c>
      <c r="B115" s="18">
        <v>36.67</v>
      </c>
      <c r="C115" s="18">
        <v>5.18</v>
      </c>
      <c r="D115" s="18" t="s">
        <v>2380</v>
      </c>
      <c r="E115" s="18" t="s">
        <v>2380</v>
      </c>
      <c r="F115" s="18" t="s">
        <v>2380</v>
      </c>
      <c r="G115" s="25">
        <v>1</v>
      </c>
      <c r="H115" s="18" t="s">
        <v>2382</v>
      </c>
      <c r="I115" s="25">
        <f t="shared" si="3"/>
        <v>0</v>
      </c>
      <c r="J115" s="26">
        <f t="shared" si="4"/>
        <v>1</v>
      </c>
      <c r="K115" s="18" t="str">
        <f t="shared" si="5"/>
        <v>Obesity</v>
      </c>
      <c r="L115" s="24" t="str" cm="1">
        <f t="array" ref="L115">IF(H115="?",INDEX($H$2:$H$2336,MODE(MATCH($H$2:$H$2336,$H$2:$H$2336,0))),H115)</f>
        <v>yes</v>
      </c>
    </row>
    <row r="116" spans="1:12" x14ac:dyDescent="0.25">
      <c r="A116" s="17" t="s">
        <v>2258</v>
      </c>
      <c r="B116" s="17">
        <v>30.9</v>
      </c>
      <c r="C116" s="17">
        <v>9.4</v>
      </c>
      <c r="D116" s="17" t="s">
        <v>2380</v>
      </c>
      <c r="E116" s="17" t="s">
        <v>2380</v>
      </c>
      <c r="F116" s="17" t="s">
        <v>2380</v>
      </c>
      <c r="G116" s="27">
        <v>2</v>
      </c>
      <c r="H116" s="17" t="s">
        <v>2382</v>
      </c>
      <c r="I116" s="27">
        <f t="shared" si="3"/>
        <v>0</v>
      </c>
      <c r="J116" s="26">
        <f t="shared" si="4"/>
        <v>2</v>
      </c>
      <c r="K116" s="17" t="str">
        <f t="shared" si="5"/>
        <v>Obesity</v>
      </c>
      <c r="L116" s="24" t="str" cm="1">
        <f t="array" ref="L116">IF(H116="?",INDEX($H$2:$H$2336,MODE(MATCH($H$2:$H$2336,$H$2:$H$2336,0))),H116)</f>
        <v>yes</v>
      </c>
    </row>
    <row r="117" spans="1:12" x14ac:dyDescent="0.25">
      <c r="A117" s="18" t="s">
        <v>2257</v>
      </c>
      <c r="B117" s="18">
        <v>30.495000000000001</v>
      </c>
      <c r="C117" s="18">
        <v>6.29</v>
      </c>
      <c r="D117" s="18" t="s">
        <v>2380</v>
      </c>
      <c r="E117" s="18" t="s">
        <v>2380</v>
      </c>
      <c r="F117" s="18" t="s">
        <v>2380</v>
      </c>
      <c r="G117" s="25" t="s">
        <v>2381</v>
      </c>
      <c r="H117" s="18" t="s">
        <v>2382</v>
      </c>
      <c r="I117" s="25">
        <f t="shared" si="3"/>
        <v>0</v>
      </c>
      <c r="J117" s="26">
        <f t="shared" si="4"/>
        <v>0</v>
      </c>
      <c r="K117" s="18" t="str">
        <f t="shared" si="5"/>
        <v>Obesity</v>
      </c>
      <c r="L117" s="24" t="str" cm="1">
        <f t="array" ref="L117">IF(H117="?",INDEX($H$2:$H$2336,MODE(MATCH($H$2:$H$2336,$H$2:$H$2336,0))),H117)</f>
        <v>yes</v>
      </c>
    </row>
    <row r="118" spans="1:12" x14ac:dyDescent="0.25">
      <c r="A118" s="17" t="s">
        <v>2256</v>
      </c>
      <c r="B118" s="17">
        <v>44.88</v>
      </c>
      <c r="C118" s="17">
        <v>6.04</v>
      </c>
      <c r="D118" s="17" t="s">
        <v>2380</v>
      </c>
      <c r="E118" s="17" t="s">
        <v>2380</v>
      </c>
      <c r="F118" s="17" t="s">
        <v>2383</v>
      </c>
      <c r="G118" s="27">
        <v>1</v>
      </c>
      <c r="H118" s="17" t="s">
        <v>2382</v>
      </c>
      <c r="I118" s="27">
        <f t="shared" si="3"/>
        <v>0</v>
      </c>
      <c r="J118" s="26">
        <f t="shared" si="4"/>
        <v>1</v>
      </c>
      <c r="K118" s="17" t="str">
        <f t="shared" si="5"/>
        <v>Obesity</v>
      </c>
      <c r="L118" s="24" t="str" cm="1">
        <f t="array" ref="L118">IF(H118="?",INDEX($H$2:$H$2336,MODE(MATCH($H$2:$H$2336,$H$2:$H$2336,0))),H118)</f>
        <v>yes</v>
      </c>
    </row>
    <row r="119" spans="1:12" x14ac:dyDescent="0.25">
      <c r="A119" s="18" t="s">
        <v>2255</v>
      </c>
      <c r="B119" s="18">
        <v>44.32</v>
      </c>
      <c r="C119" s="18">
        <v>10.55</v>
      </c>
      <c r="D119" s="18" t="s">
        <v>2380</v>
      </c>
      <c r="E119" s="18" t="s">
        <v>2380</v>
      </c>
      <c r="F119" s="18" t="s">
        <v>2380</v>
      </c>
      <c r="G119" s="25" t="s">
        <v>2381</v>
      </c>
      <c r="H119" s="18" t="s">
        <v>2382</v>
      </c>
      <c r="I119" s="25">
        <f t="shared" si="3"/>
        <v>0</v>
      </c>
      <c r="J119" s="26">
        <f t="shared" si="4"/>
        <v>0</v>
      </c>
      <c r="K119" s="18" t="str">
        <f t="shared" si="5"/>
        <v>Obesity</v>
      </c>
      <c r="L119" s="24" t="str" cm="1">
        <f t="array" ref="L119">IF(H119="?",INDEX($H$2:$H$2336,MODE(MATCH($H$2:$H$2336,$H$2:$H$2336,0))),H119)</f>
        <v>yes</v>
      </c>
    </row>
    <row r="120" spans="1:12" x14ac:dyDescent="0.25">
      <c r="A120" s="17" t="s">
        <v>2254</v>
      </c>
      <c r="B120" s="17">
        <v>46.39</v>
      </c>
      <c r="C120" s="17">
        <v>5.09</v>
      </c>
      <c r="D120" s="17" t="s">
        <v>2380</v>
      </c>
      <c r="E120" s="17" t="s">
        <v>2380</v>
      </c>
      <c r="F120" s="17" t="s">
        <v>2380</v>
      </c>
      <c r="G120" s="27" t="s">
        <v>2381</v>
      </c>
      <c r="H120" s="17" t="s">
        <v>2382</v>
      </c>
      <c r="I120" s="27">
        <f t="shared" si="3"/>
        <v>0</v>
      </c>
      <c r="J120" s="26">
        <f t="shared" si="4"/>
        <v>0</v>
      </c>
      <c r="K120" s="17" t="str">
        <f t="shared" si="5"/>
        <v>Obesity</v>
      </c>
      <c r="L120" s="24" t="str" cm="1">
        <f t="array" ref="L120">IF(H120="?",INDEX($H$2:$H$2336,MODE(MATCH($H$2:$H$2336,$H$2:$H$2336,0))),H120)</f>
        <v>yes</v>
      </c>
    </row>
    <row r="121" spans="1:12" x14ac:dyDescent="0.25">
      <c r="A121" s="18" t="s">
        <v>2253</v>
      </c>
      <c r="B121" s="18">
        <v>42.13</v>
      </c>
      <c r="C121" s="18">
        <v>5.2</v>
      </c>
      <c r="D121" s="18" t="s">
        <v>2382</v>
      </c>
      <c r="E121" s="18" t="s">
        <v>2380</v>
      </c>
      <c r="F121" s="18" t="s">
        <v>2380</v>
      </c>
      <c r="G121" s="25">
        <v>1</v>
      </c>
      <c r="H121" s="18" t="s">
        <v>2382</v>
      </c>
      <c r="I121" s="25">
        <f t="shared" si="3"/>
        <v>0</v>
      </c>
      <c r="J121" s="26">
        <f t="shared" si="4"/>
        <v>1</v>
      </c>
      <c r="K121" s="18" t="str">
        <f t="shared" si="5"/>
        <v>Obesity</v>
      </c>
      <c r="L121" s="24" t="str" cm="1">
        <f t="array" ref="L121">IF(H121="?",INDEX($H$2:$H$2336,MODE(MATCH($H$2:$H$2336,$H$2:$H$2336,0))),H121)</f>
        <v>yes</v>
      </c>
    </row>
    <row r="122" spans="1:12" x14ac:dyDescent="0.25">
      <c r="A122" s="17" t="s">
        <v>2252</v>
      </c>
      <c r="B122" s="17">
        <v>30.78</v>
      </c>
      <c r="C122" s="17">
        <v>8.4499999999999993</v>
      </c>
      <c r="D122" s="17" t="s">
        <v>2382</v>
      </c>
      <c r="E122" s="17" t="s">
        <v>2380</v>
      </c>
      <c r="F122" s="17" t="s">
        <v>2380</v>
      </c>
      <c r="G122" s="27" t="s">
        <v>2381</v>
      </c>
      <c r="H122" s="17" t="s">
        <v>2382</v>
      </c>
      <c r="I122" s="27">
        <f t="shared" si="3"/>
        <v>0</v>
      </c>
      <c r="J122" s="26">
        <f t="shared" si="4"/>
        <v>0</v>
      </c>
      <c r="K122" s="17" t="str">
        <f t="shared" si="5"/>
        <v>Obesity</v>
      </c>
      <c r="L122" s="24" t="str" cm="1">
        <f t="array" ref="L122">IF(H122="?",INDEX($H$2:$H$2336,MODE(MATCH($H$2:$H$2336,$H$2:$H$2336,0))),H122)</f>
        <v>yes</v>
      </c>
    </row>
    <row r="123" spans="1:12" x14ac:dyDescent="0.25">
      <c r="A123" s="18" t="s">
        <v>2251</v>
      </c>
      <c r="B123" s="18">
        <v>31.35</v>
      </c>
      <c r="C123" s="18">
        <v>9.5399999999999991</v>
      </c>
      <c r="D123" s="18" t="s">
        <v>2380</v>
      </c>
      <c r="E123" s="18" t="s">
        <v>2380</v>
      </c>
      <c r="F123" s="18" t="s">
        <v>2380</v>
      </c>
      <c r="G123" s="25" t="s">
        <v>2381</v>
      </c>
      <c r="H123" s="18" t="s">
        <v>2382</v>
      </c>
      <c r="I123" s="25">
        <f t="shared" si="3"/>
        <v>0</v>
      </c>
      <c r="J123" s="26">
        <f t="shared" si="4"/>
        <v>0</v>
      </c>
      <c r="K123" s="18" t="str">
        <f t="shared" si="5"/>
        <v>Obesity</v>
      </c>
      <c r="L123" s="24" t="str" cm="1">
        <f t="array" ref="L123">IF(H123="?",INDEX($H$2:$H$2336,MODE(MATCH($H$2:$H$2336,$H$2:$H$2336,0))),H123)</f>
        <v>yes</v>
      </c>
    </row>
    <row r="124" spans="1:12" x14ac:dyDescent="0.25">
      <c r="A124" s="17" t="s">
        <v>2250</v>
      </c>
      <c r="B124" s="17">
        <v>41.46</v>
      </c>
      <c r="C124" s="17">
        <v>4.99</v>
      </c>
      <c r="D124" s="17" t="s">
        <v>2382</v>
      </c>
      <c r="E124" s="17" t="s">
        <v>2380</v>
      </c>
      <c r="F124" s="17" t="s">
        <v>2380</v>
      </c>
      <c r="G124" s="27">
        <v>2</v>
      </c>
      <c r="H124" s="17" t="s">
        <v>2382</v>
      </c>
      <c r="I124" s="27">
        <f t="shared" si="3"/>
        <v>0</v>
      </c>
      <c r="J124" s="26">
        <f t="shared" si="4"/>
        <v>2</v>
      </c>
      <c r="K124" s="17" t="str">
        <f t="shared" si="5"/>
        <v>Obesity</v>
      </c>
      <c r="L124" s="24" t="str" cm="1">
        <f t="array" ref="L124">IF(H124="?",INDEX($H$2:$H$2336,MODE(MATCH($H$2:$H$2336,$H$2:$H$2336,0))),H124)</f>
        <v>yes</v>
      </c>
    </row>
    <row r="125" spans="1:12" x14ac:dyDescent="0.25">
      <c r="A125" s="18" t="s">
        <v>2249</v>
      </c>
      <c r="B125" s="18">
        <v>48</v>
      </c>
      <c r="C125" s="18">
        <v>10.54</v>
      </c>
      <c r="D125" s="18" t="s">
        <v>2380</v>
      </c>
      <c r="E125" s="18" t="s">
        <v>2380</v>
      </c>
      <c r="F125" s="18" t="s">
        <v>2380</v>
      </c>
      <c r="G125" s="25" t="s">
        <v>2381</v>
      </c>
      <c r="H125" s="18" t="s">
        <v>2382</v>
      </c>
      <c r="I125" s="25">
        <f t="shared" si="3"/>
        <v>0</v>
      </c>
      <c r="J125" s="26">
        <f t="shared" si="4"/>
        <v>0</v>
      </c>
      <c r="K125" s="18" t="str">
        <f t="shared" si="5"/>
        <v>Obesity</v>
      </c>
      <c r="L125" s="24" t="str" cm="1">
        <f t="array" ref="L125">IF(H125="?",INDEX($H$2:$H$2336,MODE(MATCH($H$2:$H$2336,$H$2:$H$2336,0))),H125)</f>
        <v>yes</v>
      </c>
    </row>
    <row r="126" spans="1:12" x14ac:dyDescent="0.25">
      <c r="A126" s="17" t="s">
        <v>2248</v>
      </c>
      <c r="B126" s="17">
        <v>49.13</v>
      </c>
      <c r="C126" s="17">
        <v>4.54</v>
      </c>
      <c r="D126" s="17" t="s">
        <v>2380</v>
      </c>
      <c r="E126" s="17" t="s">
        <v>2380</v>
      </c>
      <c r="F126" s="17" t="s">
        <v>2380</v>
      </c>
      <c r="G126" s="27" t="s">
        <v>2381</v>
      </c>
      <c r="H126" s="17" t="s">
        <v>2382</v>
      </c>
      <c r="I126" s="27">
        <f t="shared" si="3"/>
        <v>0</v>
      </c>
      <c r="J126" s="26">
        <f t="shared" si="4"/>
        <v>0</v>
      </c>
      <c r="K126" s="17" t="str">
        <f t="shared" si="5"/>
        <v>Obesity</v>
      </c>
      <c r="L126" s="24" t="str" cm="1">
        <f t="array" ref="L126">IF(H126="?",INDEX($H$2:$H$2336,MODE(MATCH($H$2:$H$2336,$H$2:$H$2336,0))),H126)</f>
        <v>yes</v>
      </c>
    </row>
    <row r="127" spans="1:12" x14ac:dyDescent="0.25">
      <c r="A127" s="18" t="s">
        <v>2247</v>
      </c>
      <c r="B127" s="18">
        <v>37.799999999999997</v>
      </c>
      <c r="C127" s="18">
        <v>6.29</v>
      </c>
      <c r="D127" s="18" t="s">
        <v>2380</v>
      </c>
      <c r="E127" s="18" t="s">
        <v>2380</v>
      </c>
      <c r="F127" s="18" t="s">
        <v>2380</v>
      </c>
      <c r="G127" s="25">
        <v>1</v>
      </c>
      <c r="H127" s="18" t="s">
        <v>2382</v>
      </c>
      <c r="I127" s="25">
        <f t="shared" si="3"/>
        <v>0</v>
      </c>
      <c r="J127" s="26">
        <f t="shared" si="4"/>
        <v>1</v>
      </c>
      <c r="K127" s="18" t="str">
        <f t="shared" si="5"/>
        <v>Obesity</v>
      </c>
      <c r="L127" s="24" t="str" cm="1">
        <f t="array" ref="L127">IF(H127="?",INDEX($H$2:$H$2336,MODE(MATCH($H$2:$H$2336,$H$2:$H$2336,0))),H127)</f>
        <v>yes</v>
      </c>
    </row>
    <row r="128" spans="1:12" x14ac:dyDescent="0.25">
      <c r="A128" s="17" t="s">
        <v>2246</v>
      </c>
      <c r="B128" s="17">
        <v>38.299999999999997</v>
      </c>
      <c r="C128" s="17">
        <v>9.51</v>
      </c>
      <c r="D128" s="17" t="s">
        <v>2380</v>
      </c>
      <c r="E128" s="17" t="s">
        <v>2380</v>
      </c>
      <c r="F128" s="17" t="s">
        <v>2380</v>
      </c>
      <c r="G128" s="27" t="s">
        <v>2381</v>
      </c>
      <c r="H128" s="17" t="s">
        <v>2382</v>
      </c>
      <c r="I128" s="27">
        <f t="shared" si="3"/>
        <v>0</v>
      </c>
      <c r="J128" s="26">
        <f t="shared" si="4"/>
        <v>0</v>
      </c>
      <c r="K128" s="17" t="str">
        <f t="shared" si="5"/>
        <v>Obesity</v>
      </c>
      <c r="L128" s="24" t="str" cm="1">
        <f t="array" ref="L128">IF(H128="?",INDEX($H$2:$H$2336,MODE(MATCH($H$2:$H$2336,$H$2:$H$2336,0))),H128)</f>
        <v>yes</v>
      </c>
    </row>
    <row r="129" spans="1:12" x14ac:dyDescent="0.25">
      <c r="A129" s="18" t="s">
        <v>2245</v>
      </c>
      <c r="B129" s="18">
        <v>32.774999999999999</v>
      </c>
      <c r="C129" s="18">
        <v>4.72</v>
      </c>
      <c r="D129" s="18" t="s">
        <v>2380</v>
      </c>
      <c r="E129" s="18" t="s">
        <v>2380</v>
      </c>
      <c r="F129" s="18" t="s">
        <v>2380</v>
      </c>
      <c r="G129" s="25" t="s">
        <v>2381</v>
      </c>
      <c r="H129" s="18" t="s">
        <v>2382</v>
      </c>
      <c r="I129" s="25">
        <f t="shared" si="3"/>
        <v>0</v>
      </c>
      <c r="J129" s="26">
        <f t="shared" si="4"/>
        <v>0</v>
      </c>
      <c r="K129" s="18" t="str">
        <f t="shared" si="5"/>
        <v>Obesity</v>
      </c>
      <c r="L129" s="24" t="str" cm="1">
        <f t="array" ref="L129">IF(H129="?",INDEX($H$2:$H$2336,MODE(MATCH($H$2:$H$2336,$H$2:$H$2336,0))),H129)</f>
        <v>yes</v>
      </c>
    </row>
    <row r="130" spans="1:12" x14ac:dyDescent="0.25">
      <c r="A130" s="17" t="s">
        <v>2244</v>
      </c>
      <c r="B130" s="17">
        <v>34.200000000000003</v>
      </c>
      <c r="C130" s="17">
        <v>5.91</v>
      </c>
      <c r="D130" s="17" t="s">
        <v>2382</v>
      </c>
      <c r="E130" s="17" t="s">
        <v>2380</v>
      </c>
      <c r="F130" s="17" t="s">
        <v>2380</v>
      </c>
      <c r="G130" s="27" t="s">
        <v>2381</v>
      </c>
      <c r="H130" s="17" t="s">
        <v>2382</v>
      </c>
      <c r="I130" s="27">
        <f t="shared" si="3"/>
        <v>0</v>
      </c>
      <c r="J130" s="26">
        <f t="shared" si="4"/>
        <v>0</v>
      </c>
      <c r="K130" s="17" t="str">
        <f t="shared" si="5"/>
        <v>Obesity</v>
      </c>
      <c r="L130" s="24" t="str" cm="1">
        <f t="array" ref="L130">IF(H130="?",INDEX($H$2:$H$2336,MODE(MATCH($H$2:$H$2336,$H$2:$H$2336,0))),H130)</f>
        <v>yes</v>
      </c>
    </row>
    <row r="131" spans="1:12" x14ac:dyDescent="0.25">
      <c r="A131" s="18" t="s">
        <v>2243</v>
      </c>
      <c r="B131" s="18">
        <v>30.2</v>
      </c>
      <c r="C131" s="18">
        <v>9.58</v>
      </c>
      <c r="D131" s="18" t="s">
        <v>2380</v>
      </c>
      <c r="E131" s="18" t="s">
        <v>2380</v>
      </c>
      <c r="F131" s="18" t="s">
        <v>2380</v>
      </c>
      <c r="G131" s="25" t="s">
        <v>2381</v>
      </c>
      <c r="H131" s="18" t="s">
        <v>2382</v>
      </c>
      <c r="I131" s="25">
        <f t="shared" ref="I131:I194" si="6">COUNTIF(A131:H131, "?")</f>
        <v>0</v>
      </c>
      <c r="J131" s="26">
        <f t="shared" ref="J131:J194" si="7">IF(OR(G131="No major surgery"),0,G131)</f>
        <v>0</v>
      </c>
      <c r="K131" s="18" t="str">
        <f t="shared" ref="K131:K194" si="8">IF(B131&lt;18.5,"Underweight",
IF(B131&lt;25,"Normal Weight",
IF(B131&lt;30,"Overweight",
"Obesity")))</f>
        <v>Obesity</v>
      </c>
      <c r="L131" s="24" t="str" cm="1">
        <f t="array" ref="L131">IF(H131="?",INDEX($H$2:$H$2336,MODE(MATCH($H$2:$H$2336,$H$2:$H$2336,0))),H131)</f>
        <v>yes</v>
      </c>
    </row>
    <row r="132" spans="1:12" x14ac:dyDescent="0.25">
      <c r="A132" s="17" t="s">
        <v>2242</v>
      </c>
      <c r="B132" s="17">
        <v>48.32</v>
      </c>
      <c r="C132" s="17">
        <v>5.77</v>
      </c>
      <c r="D132" s="17" t="s">
        <v>2380</v>
      </c>
      <c r="E132" s="17" t="s">
        <v>2380</v>
      </c>
      <c r="F132" s="17" t="s">
        <v>2380</v>
      </c>
      <c r="G132" s="27" t="s">
        <v>2381</v>
      </c>
      <c r="H132" s="17" t="s">
        <v>2382</v>
      </c>
      <c r="I132" s="27">
        <f t="shared" si="6"/>
        <v>0</v>
      </c>
      <c r="J132" s="26">
        <f t="shared" si="7"/>
        <v>0</v>
      </c>
      <c r="K132" s="17" t="str">
        <f t="shared" si="8"/>
        <v>Obesity</v>
      </c>
      <c r="L132" s="24" t="str" cm="1">
        <f t="array" ref="L132">IF(H132="?",INDEX($H$2:$H$2336,MODE(MATCH($H$2:$H$2336,$H$2:$H$2336,0))),H132)</f>
        <v>yes</v>
      </c>
    </row>
    <row r="133" spans="1:12" x14ac:dyDescent="0.25">
      <c r="A133" s="18" t="s">
        <v>2241</v>
      </c>
      <c r="B133" s="18">
        <v>44.86</v>
      </c>
      <c r="C133" s="18">
        <v>4.38</v>
      </c>
      <c r="D133" s="18" t="s">
        <v>2382</v>
      </c>
      <c r="E133" s="18" t="s">
        <v>2380</v>
      </c>
      <c r="F133" s="18" t="s">
        <v>2380</v>
      </c>
      <c r="G133" s="25" t="s">
        <v>2381</v>
      </c>
      <c r="H133" s="18" t="s">
        <v>2382</v>
      </c>
      <c r="I133" s="25">
        <f t="shared" si="6"/>
        <v>0</v>
      </c>
      <c r="J133" s="26">
        <f t="shared" si="7"/>
        <v>0</v>
      </c>
      <c r="K133" s="18" t="str">
        <f t="shared" si="8"/>
        <v>Obesity</v>
      </c>
      <c r="L133" s="24" t="str" cm="1">
        <f t="array" ref="L133">IF(H133="?",INDEX($H$2:$H$2336,MODE(MATCH($H$2:$H$2336,$H$2:$H$2336,0))),H133)</f>
        <v>yes</v>
      </c>
    </row>
    <row r="134" spans="1:12" x14ac:dyDescent="0.25">
      <c r="A134" s="17" t="s">
        <v>2240</v>
      </c>
      <c r="B134" s="17">
        <v>52.15</v>
      </c>
      <c r="C134" s="17">
        <v>5.65</v>
      </c>
      <c r="D134" s="17" t="s">
        <v>2380</v>
      </c>
      <c r="E134" s="17" t="s">
        <v>2380</v>
      </c>
      <c r="F134" s="17" t="s">
        <v>2380</v>
      </c>
      <c r="G134" s="27">
        <v>1</v>
      </c>
      <c r="H134" s="17" t="s">
        <v>2382</v>
      </c>
      <c r="I134" s="27">
        <f t="shared" si="6"/>
        <v>0</v>
      </c>
      <c r="J134" s="26">
        <f t="shared" si="7"/>
        <v>1</v>
      </c>
      <c r="K134" s="17" t="str">
        <f t="shared" si="8"/>
        <v>Obesity</v>
      </c>
      <c r="L134" s="24" t="str" cm="1">
        <f t="array" ref="L134">IF(H134="?",INDEX($H$2:$H$2336,MODE(MATCH($H$2:$H$2336,$H$2:$H$2336,0))),H134)</f>
        <v>yes</v>
      </c>
    </row>
    <row r="135" spans="1:12" x14ac:dyDescent="0.25">
      <c r="A135" s="18" t="s">
        <v>2239</v>
      </c>
      <c r="B135" s="18">
        <v>41.12</v>
      </c>
      <c r="C135" s="18">
        <v>7.54</v>
      </c>
      <c r="D135" s="18" t="s">
        <v>2382</v>
      </c>
      <c r="E135" s="18" t="s">
        <v>2380</v>
      </c>
      <c r="F135" s="18" t="s">
        <v>2380</v>
      </c>
      <c r="G135" s="25" t="s">
        <v>2381</v>
      </c>
      <c r="H135" s="18" t="s">
        <v>2382</v>
      </c>
      <c r="I135" s="25">
        <f t="shared" si="6"/>
        <v>0</v>
      </c>
      <c r="J135" s="26">
        <f t="shared" si="7"/>
        <v>0</v>
      </c>
      <c r="K135" s="18" t="str">
        <f t="shared" si="8"/>
        <v>Obesity</v>
      </c>
      <c r="L135" s="24" t="str" cm="1">
        <f t="array" ref="L135">IF(H135="?",INDEX($H$2:$H$2336,MODE(MATCH($H$2:$H$2336,$H$2:$H$2336,0))),H135)</f>
        <v>yes</v>
      </c>
    </row>
    <row r="136" spans="1:12" x14ac:dyDescent="0.25">
      <c r="A136" s="17" t="s">
        <v>2238</v>
      </c>
      <c r="B136" s="17">
        <v>38.39</v>
      </c>
      <c r="C136" s="17">
        <v>5.1100000000000003</v>
      </c>
      <c r="D136" s="17" t="s">
        <v>2382</v>
      </c>
      <c r="E136" s="17" t="s">
        <v>2380</v>
      </c>
      <c r="F136" s="17" t="s">
        <v>2380</v>
      </c>
      <c r="G136" s="27">
        <v>1</v>
      </c>
      <c r="H136" s="17" t="s">
        <v>2382</v>
      </c>
      <c r="I136" s="27">
        <f t="shared" si="6"/>
        <v>0</v>
      </c>
      <c r="J136" s="26">
        <f t="shared" si="7"/>
        <v>1</v>
      </c>
      <c r="K136" s="17" t="str">
        <f t="shared" si="8"/>
        <v>Obesity</v>
      </c>
      <c r="L136" s="24" t="str" cm="1">
        <f t="array" ref="L136">IF(H136="?",INDEX($H$2:$H$2336,MODE(MATCH($H$2:$H$2336,$H$2:$H$2336,0))),H136)</f>
        <v>yes</v>
      </c>
    </row>
    <row r="137" spans="1:12" x14ac:dyDescent="0.25">
      <c r="A137" s="18" t="s">
        <v>2237</v>
      </c>
      <c r="B137" s="18">
        <v>46.85</v>
      </c>
      <c r="C137" s="18">
        <v>4.25</v>
      </c>
      <c r="D137" s="18" t="s">
        <v>2380</v>
      </c>
      <c r="E137" s="18" t="s">
        <v>2380</v>
      </c>
      <c r="F137" s="18" t="s">
        <v>2383</v>
      </c>
      <c r="G137" s="25">
        <v>1</v>
      </c>
      <c r="H137" s="18" t="s">
        <v>2382</v>
      </c>
      <c r="I137" s="25">
        <f t="shared" si="6"/>
        <v>0</v>
      </c>
      <c r="J137" s="26">
        <f t="shared" si="7"/>
        <v>1</v>
      </c>
      <c r="K137" s="18" t="str">
        <f t="shared" si="8"/>
        <v>Obesity</v>
      </c>
      <c r="L137" s="24" t="str" cm="1">
        <f t="array" ref="L137">IF(H137="?",INDEX($H$2:$H$2336,MODE(MATCH($H$2:$H$2336,$H$2:$H$2336,0))),H137)</f>
        <v>yes</v>
      </c>
    </row>
    <row r="138" spans="1:12" x14ac:dyDescent="0.25">
      <c r="A138" s="17" t="s">
        <v>2236</v>
      </c>
      <c r="B138" s="17">
        <v>42.24</v>
      </c>
      <c r="C138" s="17">
        <v>5.55</v>
      </c>
      <c r="D138" s="17" t="s">
        <v>2380</v>
      </c>
      <c r="E138" s="17" t="s">
        <v>2382</v>
      </c>
      <c r="F138" s="17" t="s">
        <v>2380</v>
      </c>
      <c r="G138" s="27">
        <v>1</v>
      </c>
      <c r="H138" s="17" t="s">
        <v>2382</v>
      </c>
      <c r="I138" s="27">
        <f t="shared" si="6"/>
        <v>0</v>
      </c>
      <c r="J138" s="26">
        <f t="shared" si="7"/>
        <v>1</v>
      </c>
      <c r="K138" s="17" t="str">
        <f t="shared" si="8"/>
        <v>Obesity</v>
      </c>
      <c r="L138" s="24" t="str" cm="1">
        <f t="array" ref="L138">IF(H138="?",INDEX($H$2:$H$2336,MODE(MATCH($H$2:$H$2336,$H$2:$H$2336,0))),H138)</f>
        <v>yes</v>
      </c>
    </row>
    <row r="139" spans="1:12" x14ac:dyDescent="0.25">
      <c r="A139" s="18" t="s">
        <v>2235</v>
      </c>
      <c r="B139" s="18">
        <v>34.39</v>
      </c>
      <c r="C139" s="18">
        <v>5.78</v>
      </c>
      <c r="D139" s="18" t="s">
        <v>2380</v>
      </c>
      <c r="E139" s="18" t="s">
        <v>2380</v>
      </c>
      <c r="F139" s="18" t="s">
        <v>2380</v>
      </c>
      <c r="G139" s="25" t="s">
        <v>2381</v>
      </c>
      <c r="H139" s="18" t="s">
        <v>2382</v>
      </c>
      <c r="I139" s="25">
        <f t="shared" si="6"/>
        <v>0</v>
      </c>
      <c r="J139" s="26">
        <f t="shared" si="7"/>
        <v>0</v>
      </c>
      <c r="K139" s="18" t="str">
        <f t="shared" si="8"/>
        <v>Obesity</v>
      </c>
      <c r="L139" s="24" t="str" cm="1">
        <f t="array" ref="L139">IF(H139="?",INDEX($H$2:$H$2336,MODE(MATCH($H$2:$H$2336,$H$2:$H$2336,0))),H139)</f>
        <v>yes</v>
      </c>
    </row>
    <row r="140" spans="1:12" x14ac:dyDescent="0.25">
      <c r="A140" s="17" t="s">
        <v>2234</v>
      </c>
      <c r="B140" s="17">
        <v>42.89</v>
      </c>
      <c r="C140" s="17">
        <v>5.28</v>
      </c>
      <c r="D140" s="17" t="s">
        <v>2382</v>
      </c>
      <c r="E140" s="17" t="s">
        <v>2380</v>
      </c>
      <c r="F140" s="17" t="s">
        <v>2380</v>
      </c>
      <c r="G140" s="27" t="s">
        <v>2381</v>
      </c>
      <c r="H140" s="17" t="s">
        <v>2382</v>
      </c>
      <c r="I140" s="27">
        <f t="shared" si="6"/>
        <v>0</v>
      </c>
      <c r="J140" s="26">
        <f t="shared" si="7"/>
        <v>0</v>
      </c>
      <c r="K140" s="17" t="str">
        <f t="shared" si="8"/>
        <v>Obesity</v>
      </c>
      <c r="L140" s="24" t="str" cm="1">
        <f t="array" ref="L140">IF(H140="?",INDEX($H$2:$H$2336,MODE(MATCH($H$2:$H$2336,$H$2:$H$2336,0))),H140)</f>
        <v>yes</v>
      </c>
    </row>
    <row r="141" spans="1:12" x14ac:dyDescent="0.25">
      <c r="A141" s="18" t="s">
        <v>2233</v>
      </c>
      <c r="B141" s="18">
        <v>36.299999999999997</v>
      </c>
      <c r="C141" s="18">
        <v>5.39</v>
      </c>
      <c r="D141" s="18" t="s">
        <v>2380</v>
      </c>
      <c r="E141" s="18" t="s">
        <v>2380</v>
      </c>
      <c r="F141" s="18" t="s">
        <v>2380</v>
      </c>
      <c r="G141" s="25" t="s">
        <v>2381</v>
      </c>
      <c r="H141" s="18" t="s">
        <v>2382</v>
      </c>
      <c r="I141" s="25">
        <f t="shared" si="6"/>
        <v>0</v>
      </c>
      <c r="J141" s="26">
        <f t="shared" si="7"/>
        <v>0</v>
      </c>
      <c r="K141" s="18" t="str">
        <f t="shared" si="8"/>
        <v>Obesity</v>
      </c>
      <c r="L141" s="24" t="str" cm="1">
        <f t="array" ref="L141">IF(H141="?",INDEX($H$2:$H$2336,MODE(MATCH($H$2:$H$2336,$H$2:$H$2336,0))),H141)</f>
        <v>yes</v>
      </c>
    </row>
    <row r="142" spans="1:12" x14ac:dyDescent="0.25">
      <c r="A142" s="17" t="s">
        <v>2232</v>
      </c>
      <c r="B142" s="17">
        <v>35.200000000000003</v>
      </c>
      <c r="C142" s="17">
        <v>8.01</v>
      </c>
      <c r="D142" s="17" t="s">
        <v>2382</v>
      </c>
      <c r="E142" s="17" t="s">
        <v>2380</v>
      </c>
      <c r="F142" s="17" t="s">
        <v>2380</v>
      </c>
      <c r="G142" s="27">
        <v>1</v>
      </c>
      <c r="H142" s="17" t="s">
        <v>2382</v>
      </c>
      <c r="I142" s="27">
        <f t="shared" si="6"/>
        <v>0</v>
      </c>
      <c r="J142" s="26">
        <f t="shared" si="7"/>
        <v>1</v>
      </c>
      <c r="K142" s="17" t="str">
        <f t="shared" si="8"/>
        <v>Obesity</v>
      </c>
      <c r="L142" s="24" t="str" cm="1">
        <f t="array" ref="L142">IF(H142="?",INDEX($H$2:$H$2336,MODE(MATCH($H$2:$H$2336,$H$2:$H$2336,0))),H142)</f>
        <v>yes</v>
      </c>
    </row>
    <row r="143" spans="1:12" x14ac:dyDescent="0.25">
      <c r="A143" s="18" t="s">
        <v>2231</v>
      </c>
      <c r="B143" s="18">
        <v>53.62</v>
      </c>
      <c r="C143" s="18">
        <v>5.21</v>
      </c>
      <c r="D143" s="18" t="s">
        <v>2380</v>
      </c>
      <c r="E143" s="18" t="s">
        <v>2380</v>
      </c>
      <c r="F143" s="18" t="s">
        <v>2380</v>
      </c>
      <c r="G143" s="25" t="s">
        <v>2381</v>
      </c>
      <c r="H143" s="18" t="s">
        <v>2382</v>
      </c>
      <c r="I143" s="25">
        <f t="shared" si="6"/>
        <v>0</v>
      </c>
      <c r="J143" s="26">
        <f t="shared" si="7"/>
        <v>0</v>
      </c>
      <c r="K143" s="18" t="str">
        <f t="shared" si="8"/>
        <v>Obesity</v>
      </c>
      <c r="L143" s="24" t="str" cm="1">
        <f t="array" ref="L143">IF(H143="?",INDEX($H$2:$H$2336,MODE(MATCH($H$2:$H$2336,$H$2:$H$2336,0))),H143)</f>
        <v>yes</v>
      </c>
    </row>
    <row r="144" spans="1:12" x14ac:dyDescent="0.25">
      <c r="A144" s="17" t="s">
        <v>2230</v>
      </c>
      <c r="B144" s="17">
        <v>36.67</v>
      </c>
      <c r="C144" s="17">
        <v>6.27</v>
      </c>
      <c r="D144" s="17" t="s">
        <v>2380</v>
      </c>
      <c r="E144" s="17" t="s">
        <v>2380</v>
      </c>
      <c r="F144" s="17" t="s">
        <v>2380</v>
      </c>
      <c r="G144" s="27" t="s">
        <v>2381</v>
      </c>
      <c r="H144" s="17" t="s">
        <v>2382</v>
      </c>
      <c r="I144" s="27">
        <f t="shared" si="6"/>
        <v>0</v>
      </c>
      <c r="J144" s="26">
        <f t="shared" si="7"/>
        <v>0</v>
      </c>
      <c r="K144" s="17" t="str">
        <f t="shared" si="8"/>
        <v>Obesity</v>
      </c>
      <c r="L144" s="24" t="str" cm="1">
        <f t="array" ref="L144">IF(H144="?",INDEX($H$2:$H$2336,MODE(MATCH($H$2:$H$2336,$H$2:$H$2336,0))),H144)</f>
        <v>yes</v>
      </c>
    </row>
    <row r="145" spans="1:12" x14ac:dyDescent="0.25">
      <c r="A145" s="18" t="s">
        <v>2229</v>
      </c>
      <c r="B145" s="18">
        <v>33.4</v>
      </c>
      <c r="C145" s="18">
        <v>10.73</v>
      </c>
      <c r="D145" s="18" t="s">
        <v>2382</v>
      </c>
      <c r="E145" s="18" t="s">
        <v>2380</v>
      </c>
      <c r="F145" s="18" t="s">
        <v>2380</v>
      </c>
      <c r="G145" s="25">
        <v>1</v>
      </c>
      <c r="H145" s="18" t="s">
        <v>2382</v>
      </c>
      <c r="I145" s="25">
        <f t="shared" si="6"/>
        <v>0</v>
      </c>
      <c r="J145" s="26">
        <f t="shared" si="7"/>
        <v>1</v>
      </c>
      <c r="K145" s="18" t="str">
        <f t="shared" si="8"/>
        <v>Obesity</v>
      </c>
      <c r="L145" s="24" t="str" cm="1">
        <f t="array" ref="L145">IF(H145="?",INDEX($H$2:$H$2336,MODE(MATCH($H$2:$H$2336,$H$2:$H$2336,0))),H145)</f>
        <v>yes</v>
      </c>
    </row>
    <row r="146" spans="1:12" x14ac:dyDescent="0.25">
      <c r="A146" s="17" t="s">
        <v>2228</v>
      </c>
      <c r="B146" s="17">
        <v>42.71</v>
      </c>
      <c r="C146" s="17">
        <v>10.52</v>
      </c>
      <c r="D146" s="17" t="s">
        <v>2380</v>
      </c>
      <c r="E146" s="17" t="s">
        <v>2380</v>
      </c>
      <c r="F146" s="17" t="s">
        <v>2380</v>
      </c>
      <c r="G146" s="27" t="s">
        <v>2381</v>
      </c>
      <c r="H146" s="17" t="s">
        <v>2382</v>
      </c>
      <c r="I146" s="27">
        <f t="shared" si="6"/>
        <v>0</v>
      </c>
      <c r="J146" s="26">
        <f t="shared" si="7"/>
        <v>0</v>
      </c>
      <c r="K146" s="17" t="str">
        <f t="shared" si="8"/>
        <v>Obesity</v>
      </c>
      <c r="L146" s="24" t="str" cm="1">
        <f t="array" ref="L146">IF(H146="?",INDEX($H$2:$H$2336,MODE(MATCH($H$2:$H$2336,$H$2:$H$2336,0))),H146)</f>
        <v>yes</v>
      </c>
    </row>
    <row r="147" spans="1:12" x14ac:dyDescent="0.25">
      <c r="A147" s="18" t="s">
        <v>2227</v>
      </c>
      <c r="B147" s="18">
        <v>41.52</v>
      </c>
      <c r="C147" s="18">
        <v>11.82</v>
      </c>
      <c r="D147" s="18" t="s">
        <v>2382</v>
      </c>
      <c r="E147" s="18" t="s">
        <v>2380</v>
      </c>
      <c r="F147" s="18" t="s">
        <v>2380</v>
      </c>
      <c r="G147" s="25">
        <v>2</v>
      </c>
      <c r="H147" s="18" t="s">
        <v>2382</v>
      </c>
      <c r="I147" s="25">
        <f t="shared" si="6"/>
        <v>0</v>
      </c>
      <c r="J147" s="26">
        <f t="shared" si="7"/>
        <v>2</v>
      </c>
      <c r="K147" s="18" t="str">
        <f t="shared" si="8"/>
        <v>Obesity</v>
      </c>
      <c r="L147" s="24" t="str" cm="1">
        <f t="array" ref="L147">IF(H147="?",INDEX($H$2:$H$2336,MODE(MATCH($H$2:$H$2336,$H$2:$H$2336,0))),H147)</f>
        <v>yes</v>
      </c>
    </row>
    <row r="148" spans="1:12" x14ac:dyDescent="0.25">
      <c r="A148" s="17" t="s">
        <v>2226</v>
      </c>
      <c r="B148" s="17">
        <v>39.4</v>
      </c>
      <c r="C148" s="17">
        <v>6.76</v>
      </c>
      <c r="D148" s="17" t="s">
        <v>2380</v>
      </c>
      <c r="E148" s="17" t="s">
        <v>2380</v>
      </c>
      <c r="F148" s="17" t="s">
        <v>2380</v>
      </c>
      <c r="G148" s="27" t="s">
        <v>2381</v>
      </c>
      <c r="H148" s="17" t="s">
        <v>2382</v>
      </c>
      <c r="I148" s="27">
        <f t="shared" si="6"/>
        <v>0</v>
      </c>
      <c r="J148" s="26">
        <f t="shared" si="7"/>
        <v>0</v>
      </c>
      <c r="K148" s="17" t="str">
        <f t="shared" si="8"/>
        <v>Obesity</v>
      </c>
      <c r="L148" s="24" t="str" cm="1">
        <f t="array" ref="L148">IF(H148="?",INDEX($H$2:$H$2336,MODE(MATCH($H$2:$H$2336,$H$2:$H$2336,0))),H148)</f>
        <v>yes</v>
      </c>
    </row>
    <row r="149" spans="1:12" x14ac:dyDescent="0.25">
      <c r="A149" s="18" t="s">
        <v>2225</v>
      </c>
      <c r="B149" s="18">
        <v>46.45</v>
      </c>
      <c r="C149" s="18">
        <v>5.62</v>
      </c>
      <c r="D149" s="18" t="s">
        <v>2380</v>
      </c>
      <c r="E149" s="18" t="s">
        <v>2380</v>
      </c>
      <c r="F149" s="18" t="s">
        <v>2380</v>
      </c>
      <c r="G149" s="25" t="s">
        <v>2381</v>
      </c>
      <c r="H149" s="18" t="s">
        <v>2382</v>
      </c>
      <c r="I149" s="25">
        <f t="shared" si="6"/>
        <v>0</v>
      </c>
      <c r="J149" s="26">
        <f t="shared" si="7"/>
        <v>0</v>
      </c>
      <c r="K149" s="18" t="str">
        <f t="shared" si="8"/>
        <v>Obesity</v>
      </c>
      <c r="L149" s="24" t="str" cm="1">
        <f t="array" ref="L149">IF(H149="?",INDEX($H$2:$H$2336,MODE(MATCH($H$2:$H$2336,$H$2:$H$2336,0))),H149)</f>
        <v>yes</v>
      </c>
    </row>
    <row r="150" spans="1:12" x14ac:dyDescent="0.25">
      <c r="A150" s="17" t="s">
        <v>2224</v>
      </c>
      <c r="B150" s="17">
        <v>35.75</v>
      </c>
      <c r="C150" s="17">
        <v>4.1900000000000004</v>
      </c>
      <c r="D150" s="17" t="s">
        <v>2380</v>
      </c>
      <c r="E150" s="17" t="s">
        <v>2380</v>
      </c>
      <c r="F150" s="17" t="s">
        <v>2380</v>
      </c>
      <c r="G150" s="27" t="s">
        <v>2381</v>
      </c>
      <c r="H150" s="17" t="s">
        <v>2382</v>
      </c>
      <c r="I150" s="27">
        <f t="shared" si="6"/>
        <v>0</v>
      </c>
      <c r="J150" s="26">
        <f t="shared" si="7"/>
        <v>0</v>
      </c>
      <c r="K150" s="17" t="str">
        <f t="shared" si="8"/>
        <v>Obesity</v>
      </c>
      <c r="L150" s="24" t="str" cm="1">
        <f t="array" ref="L150">IF(H150="?",INDEX($H$2:$H$2336,MODE(MATCH($H$2:$H$2336,$H$2:$H$2336,0))),H150)</f>
        <v>yes</v>
      </c>
    </row>
    <row r="151" spans="1:12" x14ac:dyDescent="0.25">
      <c r="A151" s="18" t="s">
        <v>2223</v>
      </c>
      <c r="B151" s="18">
        <v>26.07</v>
      </c>
      <c r="C151" s="18">
        <v>5.32</v>
      </c>
      <c r="D151" s="18" t="s">
        <v>2380</v>
      </c>
      <c r="E151" s="18" t="s">
        <v>2380</v>
      </c>
      <c r="F151" s="18" t="s">
        <v>2380</v>
      </c>
      <c r="G151" s="25" t="s">
        <v>2381</v>
      </c>
      <c r="H151" s="18" t="s">
        <v>2382</v>
      </c>
      <c r="I151" s="25">
        <f t="shared" si="6"/>
        <v>0</v>
      </c>
      <c r="J151" s="26">
        <f t="shared" si="7"/>
        <v>0</v>
      </c>
      <c r="K151" s="18" t="str">
        <f t="shared" si="8"/>
        <v>Overweight</v>
      </c>
      <c r="L151" s="24" t="str" cm="1">
        <f t="array" ref="L151">IF(H151="?",INDEX($H$2:$H$2336,MODE(MATCH($H$2:$H$2336,$H$2:$H$2336,0))),H151)</f>
        <v>yes</v>
      </c>
    </row>
    <row r="152" spans="1:12" x14ac:dyDescent="0.25">
      <c r="A152" s="17" t="s">
        <v>2222</v>
      </c>
      <c r="B152" s="17">
        <v>36.54</v>
      </c>
      <c r="C152" s="17">
        <v>4.46</v>
      </c>
      <c r="D152" s="17" t="s">
        <v>2382</v>
      </c>
      <c r="E152" s="17" t="s">
        <v>2380</v>
      </c>
      <c r="F152" s="17" t="s">
        <v>2380</v>
      </c>
      <c r="G152" s="27">
        <v>1</v>
      </c>
      <c r="H152" s="17" t="s">
        <v>2382</v>
      </c>
      <c r="I152" s="27">
        <f t="shared" si="6"/>
        <v>0</v>
      </c>
      <c r="J152" s="26">
        <f t="shared" si="7"/>
        <v>1</v>
      </c>
      <c r="K152" s="17" t="str">
        <f t="shared" si="8"/>
        <v>Obesity</v>
      </c>
      <c r="L152" s="24" t="str" cm="1">
        <f t="array" ref="L152">IF(H152="?",INDEX($H$2:$H$2336,MODE(MATCH($H$2:$H$2336,$H$2:$H$2336,0))),H152)</f>
        <v>yes</v>
      </c>
    </row>
    <row r="153" spans="1:12" x14ac:dyDescent="0.25">
      <c r="A153" s="18" t="s">
        <v>2221</v>
      </c>
      <c r="B153" s="18">
        <v>51.64</v>
      </c>
      <c r="C153" s="18">
        <v>5.65</v>
      </c>
      <c r="D153" s="18" t="s">
        <v>2380</v>
      </c>
      <c r="E153" s="18" t="s">
        <v>2380</v>
      </c>
      <c r="F153" s="18" t="s">
        <v>2380</v>
      </c>
      <c r="G153" s="25" t="s">
        <v>2381</v>
      </c>
      <c r="H153" s="18" t="s">
        <v>2382</v>
      </c>
      <c r="I153" s="25">
        <f t="shared" si="6"/>
        <v>0</v>
      </c>
      <c r="J153" s="26">
        <f t="shared" si="7"/>
        <v>0</v>
      </c>
      <c r="K153" s="18" t="str">
        <f t="shared" si="8"/>
        <v>Obesity</v>
      </c>
      <c r="L153" s="24" t="str" cm="1">
        <f t="array" ref="L153">IF(H153="?",INDEX($H$2:$H$2336,MODE(MATCH($H$2:$H$2336,$H$2:$H$2336,0))),H153)</f>
        <v>yes</v>
      </c>
    </row>
    <row r="154" spans="1:12" x14ac:dyDescent="0.25">
      <c r="A154" s="17" t="s">
        <v>2220</v>
      </c>
      <c r="B154" s="17">
        <v>42.83</v>
      </c>
      <c r="C154" s="17">
        <v>6.04</v>
      </c>
      <c r="D154" s="17" t="s">
        <v>2380</v>
      </c>
      <c r="E154" s="17" t="s">
        <v>2380</v>
      </c>
      <c r="F154" s="17" t="s">
        <v>2380</v>
      </c>
      <c r="G154" s="27">
        <v>2</v>
      </c>
      <c r="H154" s="17" t="s">
        <v>2382</v>
      </c>
      <c r="I154" s="27">
        <f t="shared" si="6"/>
        <v>0</v>
      </c>
      <c r="J154" s="26">
        <f t="shared" si="7"/>
        <v>2</v>
      </c>
      <c r="K154" s="17" t="str">
        <f t="shared" si="8"/>
        <v>Obesity</v>
      </c>
      <c r="L154" s="24" t="str" cm="1">
        <f t="array" ref="L154">IF(H154="?",INDEX($H$2:$H$2336,MODE(MATCH($H$2:$H$2336,$H$2:$H$2336,0))),H154)</f>
        <v>yes</v>
      </c>
    </row>
    <row r="155" spans="1:12" x14ac:dyDescent="0.25">
      <c r="A155" s="18" t="s">
        <v>2219</v>
      </c>
      <c r="B155" s="18">
        <v>40.15</v>
      </c>
      <c r="C155" s="18">
        <v>5.76</v>
      </c>
      <c r="D155" s="18" t="s">
        <v>2380</v>
      </c>
      <c r="E155" s="18" t="s">
        <v>2380</v>
      </c>
      <c r="F155" s="18" t="s">
        <v>2380</v>
      </c>
      <c r="G155" s="25">
        <v>1</v>
      </c>
      <c r="H155" s="18" t="s">
        <v>2382</v>
      </c>
      <c r="I155" s="25">
        <f t="shared" si="6"/>
        <v>0</v>
      </c>
      <c r="J155" s="26">
        <f t="shared" si="7"/>
        <v>1</v>
      </c>
      <c r="K155" s="18" t="str">
        <f t="shared" si="8"/>
        <v>Obesity</v>
      </c>
      <c r="L155" s="24" t="str" cm="1">
        <f t="array" ref="L155">IF(H155="?",INDEX($H$2:$H$2336,MODE(MATCH($H$2:$H$2336,$H$2:$H$2336,0))),H155)</f>
        <v>yes</v>
      </c>
    </row>
    <row r="156" spans="1:12" x14ac:dyDescent="0.25">
      <c r="A156" s="17" t="s">
        <v>2218</v>
      </c>
      <c r="B156" s="17">
        <v>27.8</v>
      </c>
      <c r="C156" s="17">
        <v>4.3600000000000003</v>
      </c>
      <c r="D156" s="17" t="s">
        <v>2380</v>
      </c>
      <c r="E156" s="17" t="s">
        <v>2380</v>
      </c>
      <c r="F156" s="17" t="s">
        <v>2383</v>
      </c>
      <c r="G156" s="27">
        <v>1</v>
      </c>
      <c r="H156" s="17" t="s">
        <v>2382</v>
      </c>
      <c r="I156" s="27">
        <f t="shared" si="6"/>
        <v>0</v>
      </c>
      <c r="J156" s="26">
        <f t="shared" si="7"/>
        <v>1</v>
      </c>
      <c r="K156" s="17" t="str">
        <f t="shared" si="8"/>
        <v>Overweight</v>
      </c>
      <c r="L156" s="24" t="str" cm="1">
        <f t="array" ref="L156">IF(H156="?",INDEX($H$2:$H$2336,MODE(MATCH($H$2:$H$2336,$H$2:$H$2336,0))),H156)</f>
        <v>yes</v>
      </c>
    </row>
    <row r="157" spans="1:12" x14ac:dyDescent="0.25">
      <c r="A157" s="18" t="s">
        <v>2217</v>
      </c>
      <c r="B157" s="18">
        <v>45.81</v>
      </c>
      <c r="C157" s="18">
        <v>4.76</v>
      </c>
      <c r="D157" s="18" t="s">
        <v>2382</v>
      </c>
      <c r="E157" s="18" t="s">
        <v>2380</v>
      </c>
      <c r="F157" s="18" t="s">
        <v>2383</v>
      </c>
      <c r="G157" s="25">
        <v>1</v>
      </c>
      <c r="H157" s="18" t="s">
        <v>2382</v>
      </c>
      <c r="I157" s="25">
        <f t="shared" si="6"/>
        <v>0</v>
      </c>
      <c r="J157" s="26">
        <f t="shared" si="7"/>
        <v>1</v>
      </c>
      <c r="K157" s="18" t="str">
        <f t="shared" si="8"/>
        <v>Obesity</v>
      </c>
      <c r="L157" s="24" t="str" cm="1">
        <f t="array" ref="L157">IF(H157="?",INDEX($H$2:$H$2336,MODE(MATCH($H$2:$H$2336,$H$2:$H$2336,0))),H157)</f>
        <v>yes</v>
      </c>
    </row>
    <row r="158" spans="1:12" x14ac:dyDescent="0.25">
      <c r="A158" s="17" t="s">
        <v>2216</v>
      </c>
      <c r="B158" s="17">
        <v>34.43</v>
      </c>
      <c r="C158" s="17">
        <v>10.82</v>
      </c>
      <c r="D158" s="17" t="s">
        <v>2382</v>
      </c>
      <c r="E158" s="17" t="s">
        <v>2380</v>
      </c>
      <c r="F158" s="17" t="s">
        <v>2380</v>
      </c>
      <c r="G158" s="27">
        <v>1</v>
      </c>
      <c r="H158" s="17" t="s">
        <v>2382</v>
      </c>
      <c r="I158" s="27">
        <f t="shared" si="6"/>
        <v>0</v>
      </c>
      <c r="J158" s="26">
        <f t="shared" si="7"/>
        <v>1</v>
      </c>
      <c r="K158" s="17" t="str">
        <f t="shared" si="8"/>
        <v>Obesity</v>
      </c>
      <c r="L158" s="24" t="str" cm="1">
        <f t="array" ref="L158">IF(H158="?",INDEX($H$2:$H$2336,MODE(MATCH($H$2:$H$2336,$H$2:$H$2336,0))),H158)</f>
        <v>yes</v>
      </c>
    </row>
    <row r="159" spans="1:12" x14ac:dyDescent="0.25">
      <c r="A159" s="18" t="s">
        <v>2215</v>
      </c>
      <c r="B159" s="18">
        <v>41.33</v>
      </c>
      <c r="C159" s="18">
        <v>4.01</v>
      </c>
      <c r="D159" s="18" t="s">
        <v>2382</v>
      </c>
      <c r="E159" s="18" t="s">
        <v>2380</v>
      </c>
      <c r="F159" s="18" t="s">
        <v>2380</v>
      </c>
      <c r="G159" s="25" t="s">
        <v>2381</v>
      </c>
      <c r="H159" s="18" t="s">
        <v>2382</v>
      </c>
      <c r="I159" s="25">
        <f t="shared" si="6"/>
        <v>0</v>
      </c>
      <c r="J159" s="26">
        <f t="shared" si="7"/>
        <v>0</v>
      </c>
      <c r="K159" s="18" t="str">
        <f t="shared" si="8"/>
        <v>Obesity</v>
      </c>
      <c r="L159" s="24" t="str" cm="1">
        <f t="array" ref="L159">IF(H159="?",INDEX($H$2:$H$2336,MODE(MATCH($H$2:$H$2336,$H$2:$H$2336,0))),H159)</f>
        <v>yes</v>
      </c>
    </row>
    <row r="160" spans="1:12" x14ac:dyDescent="0.25">
      <c r="A160" s="17" t="s">
        <v>2214</v>
      </c>
      <c r="B160" s="17">
        <v>31.92</v>
      </c>
      <c r="C160" s="17">
        <v>5.12</v>
      </c>
      <c r="D160" s="17" t="s">
        <v>2382</v>
      </c>
      <c r="E160" s="17" t="s">
        <v>2380</v>
      </c>
      <c r="F160" s="17" t="s">
        <v>2380</v>
      </c>
      <c r="G160" s="27">
        <v>1</v>
      </c>
      <c r="H160" s="17" t="s">
        <v>2382</v>
      </c>
      <c r="I160" s="27">
        <f t="shared" si="6"/>
        <v>0</v>
      </c>
      <c r="J160" s="26">
        <f t="shared" si="7"/>
        <v>1</v>
      </c>
      <c r="K160" s="17" t="str">
        <f t="shared" si="8"/>
        <v>Obesity</v>
      </c>
      <c r="L160" s="24" t="str" cm="1">
        <f t="array" ref="L160">IF(H160="?",INDEX($H$2:$H$2336,MODE(MATCH($H$2:$H$2336,$H$2:$H$2336,0))),H160)</f>
        <v>yes</v>
      </c>
    </row>
    <row r="161" spans="1:12" x14ac:dyDescent="0.25">
      <c r="A161" s="18" t="s">
        <v>2213</v>
      </c>
      <c r="B161" s="18">
        <v>39.799999999999997</v>
      </c>
      <c r="C161" s="18">
        <v>10.54</v>
      </c>
      <c r="D161" s="18" t="s">
        <v>2382</v>
      </c>
      <c r="E161" s="18" t="s">
        <v>2380</v>
      </c>
      <c r="F161" s="18" t="s">
        <v>2380</v>
      </c>
      <c r="G161" s="25">
        <v>2</v>
      </c>
      <c r="H161" s="18" t="s">
        <v>2382</v>
      </c>
      <c r="I161" s="25">
        <f t="shared" si="6"/>
        <v>0</v>
      </c>
      <c r="J161" s="26">
        <f t="shared" si="7"/>
        <v>2</v>
      </c>
      <c r="K161" s="18" t="str">
        <f t="shared" si="8"/>
        <v>Obesity</v>
      </c>
      <c r="L161" s="24" t="str" cm="1">
        <f t="array" ref="L161">IF(H161="?",INDEX($H$2:$H$2336,MODE(MATCH($H$2:$H$2336,$H$2:$H$2336,0))),H161)</f>
        <v>yes</v>
      </c>
    </row>
    <row r="162" spans="1:12" x14ac:dyDescent="0.25">
      <c r="A162" s="17" t="s">
        <v>2212</v>
      </c>
      <c r="B162" s="17">
        <v>42.82</v>
      </c>
      <c r="C162" s="17">
        <v>4.21</v>
      </c>
      <c r="D162" s="17" t="s">
        <v>2380</v>
      </c>
      <c r="E162" s="17" t="s">
        <v>2380</v>
      </c>
      <c r="F162" s="17" t="s">
        <v>2380</v>
      </c>
      <c r="G162" s="27" t="s">
        <v>2381</v>
      </c>
      <c r="H162" s="17" t="s">
        <v>2382</v>
      </c>
      <c r="I162" s="27">
        <f t="shared" si="6"/>
        <v>0</v>
      </c>
      <c r="J162" s="26">
        <f t="shared" si="7"/>
        <v>0</v>
      </c>
      <c r="K162" s="17" t="str">
        <f t="shared" si="8"/>
        <v>Obesity</v>
      </c>
      <c r="L162" s="24" t="str" cm="1">
        <f t="array" ref="L162">IF(H162="?",INDEX($H$2:$H$2336,MODE(MATCH($H$2:$H$2336,$H$2:$H$2336,0))),H162)</f>
        <v>yes</v>
      </c>
    </row>
    <row r="163" spans="1:12" x14ac:dyDescent="0.25">
      <c r="A163" s="18" t="s">
        <v>2211</v>
      </c>
      <c r="B163" s="18">
        <v>33.630000000000003</v>
      </c>
      <c r="C163" s="18">
        <v>5.42</v>
      </c>
      <c r="D163" s="18" t="s">
        <v>2380</v>
      </c>
      <c r="E163" s="18" t="s">
        <v>2380</v>
      </c>
      <c r="F163" s="18" t="s">
        <v>2380</v>
      </c>
      <c r="G163" s="25" t="s">
        <v>2381</v>
      </c>
      <c r="H163" s="18" t="s">
        <v>2382</v>
      </c>
      <c r="I163" s="25">
        <f t="shared" si="6"/>
        <v>0</v>
      </c>
      <c r="J163" s="26">
        <f t="shared" si="7"/>
        <v>0</v>
      </c>
      <c r="K163" s="18" t="str">
        <f t="shared" si="8"/>
        <v>Obesity</v>
      </c>
      <c r="L163" s="24" t="str" cm="1">
        <f t="array" ref="L163">IF(H163="?",INDEX($H$2:$H$2336,MODE(MATCH($H$2:$H$2336,$H$2:$H$2336,0))),H163)</f>
        <v>yes</v>
      </c>
    </row>
    <row r="164" spans="1:12" x14ac:dyDescent="0.25">
      <c r="A164" s="17" t="s">
        <v>2210</v>
      </c>
      <c r="B164" s="17">
        <v>37.07</v>
      </c>
      <c r="C164" s="17">
        <v>4.28</v>
      </c>
      <c r="D164" s="17" t="s">
        <v>2380</v>
      </c>
      <c r="E164" s="17" t="s">
        <v>2382</v>
      </c>
      <c r="F164" s="17" t="s">
        <v>2380</v>
      </c>
      <c r="G164" s="27">
        <v>1</v>
      </c>
      <c r="H164" s="17" t="s">
        <v>2382</v>
      </c>
      <c r="I164" s="27">
        <f t="shared" si="6"/>
        <v>0</v>
      </c>
      <c r="J164" s="26">
        <f t="shared" si="7"/>
        <v>1</v>
      </c>
      <c r="K164" s="17" t="str">
        <f t="shared" si="8"/>
        <v>Obesity</v>
      </c>
      <c r="L164" s="24" t="str" cm="1">
        <f t="array" ref="L164">IF(H164="?",INDEX($H$2:$H$2336,MODE(MATCH($H$2:$H$2336,$H$2:$H$2336,0))),H164)</f>
        <v>yes</v>
      </c>
    </row>
    <row r="165" spans="1:12" x14ac:dyDescent="0.25">
      <c r="A165" s="18" t="s">
        <v>2209</v>
      </c>
      <c r="B165" s="18">
        <v>35.625</v>
      </c>
      <c r="C165" s="18">
        <v>8.9</v>
      </c>
      <c r="D165" s="18" t="s">
        <v>2380</v>
      </c>
      <c r="E165" s="18" t="s">
        <v>2380</v>
      </c>
      <c r="F165" s="18" t="s">
        <v>2380</v>
      </c>
      <c r="G165" s="25" t="s">
        <v>2381</v>
      </c>
      <c r="H165" s="18" t="s">
        <v>2382</v>
      </c>
      <c r="I165" s="25">
        <f t="shared" si="6"/>
        <v>0</v>
      </c>
      <c r="J165" s="26">
        <f t="shared" si="7"/>
        <v>0</v>
      </c>
      <c r="K165" s="18" t="str">
        <f t="shared" si="8"/>
        <v>Obesity</v>
      </c>
      <c r="L165" s="24" t="str" cm="1">
        <f t="array" ref="L165">IF(H165="?",INDEX($H$2:$H$2336,MODE(MATCH($H$2:$H$2336,$H$2:$H$2336,0))),H165)</f>
        <v>yes</v>
      </c>
    </row>
    <row r="166" spans="1:12" x14ac:dyDescent="0.25">
      <c r="A166" s="17" t="s">
        <v>2208</v>
      </c>
      <c r="B166" s="17">
        <v>42.69</v>
      </c>
      <c r="C166" s="17">
        <v>4.8899999999999997</v>
      </c>
      <c r="D166" s="17" t="s">
        <v>2380</v>
      </c>
      <c r="E166" s="17" t="s">
        <v>2380</v>
      </c>
      <c r="F166" s="17" t="s">
        <v>2383</v>
      </c>
      <c r="G166" s="27">
        <v>1</v>
      </c>
      <c r="H166" s="17" t="s">
        <v>2382</v>
      </c>
      <c r="I166" s="27">
        <f t="shared" si="6"/>
        <v>0</v>
      </c>
      <c r="J166" s="26">
        <f t="shared" si="7"/>
        <v>1</v>
      </c>
      <c r="K166" s="17" t="str">
        <f t="shared" si="8"/>
        <v>Obesity</v>
      </c>
      <c r="L166" s="24" t="str" cm="1">
        <f t="array" ref="L166">IF(H166="?",INDEX($H$2:$H$2336,MODE(MATCH($H$2:$H$2336,$H$2:$H$2336,0))),H166)</f>
        <v>yes</v>
      </c>
    </row>
    <row r="167" spans="1:12" x14ac:dyDescent="0.25">
      <c r="A167" s="18" t="s">
        <v>2207</v>
      </c>
      <c r="B167" s="18">
        <v>37.869999999999997</v>
      </c>
      <c r="C167" s="18">
        <v>4.29</v>
      </c>
      <c r="D167" s="18" t="s">
        <v>2382</v>
      </c>
      <c r="E167" s="18" t="s">
        <v>2380</v>
      </c>
      <c r="F167" s="18" t="s">
        <v>2383</v>
      </c>
      <c r="G167" s="25">
        <v>1</v>
      </c>
      <c r="H167" s="18" t="s">
        <v>2382</v>
      </c>
      <c r="I167" s="25">
        <f t="shared" si="6"/>
        <v>0</v>
      </c>
      <c r="J167" s="26">
        <f t="shared" si="7"/>
        <v>1</v>
      </c>
      <c r="K167" s="18" t="str">
        <f t="shared" si="8"/>
        <v>Obesity</v>
      </c>
      <c r="L167" s="24" t="str" cm="1">
        <f t="array" ref="L167">IF(H167="?",INDEX($H$2:$H$2336,MODE(MATCH($H$2:$H$2336,$H$2:$H$2336,0))),H167)</f>
        <v>yes</v>
      </c>
    </row>
    <row r="168" spans="1:12" x14ac:dyDescent="0.25">
      <c r="A168" s="17" t="s">
        <v>2206</v>
      </c>
      <c r="B168" s="17">
        <v>40.61</v>
      </c>
      <c r="C168" s="17">
        <v>8</v>
      </c>
      <c r="D168" s="17" t="s">
        <v>2382</v>
      </c>
      <c r="E168" s="17" t="s">
        <v>2380</v>
      </c>
      <c r="F168" s="17" t="s">
        <v>2380</v>
      </c>
      <c r="G168" s="27">
        <v>1</v>
      </c>
      <c r="H168" s="17" t="s">
        <v>2382</v>
      </c>
      <c r="I168" s="27">
        <f t="shared" si="6"/>
        <v>0</v>
      </c>
      <c r="J168" s="26">
        <f t="shared" si="7"/>
        <v>1</v>
      </c>
      <c r="K168" s="17" t="str">
        <f t="shared" si="8"/>
        <v>Obesity</v>
      </c>
      <c r="L168" s="24" t="str" cm="1">
        <f t="array" ref="L168">IF(H168="?",INDEX($H$2:$H$2336,MODE(MATCH($H$2:$H$2336,$H$2:$H$2336,0))),H168)</f>
        <v>yes</v>
      </c>
    </row>
    <row r="169" spans="1:12" x14ac:dyDescent="0.25">
      <c r="A169" s="18" t="s">
        <v>2205</v>
      </c>
      <c r="B169" s="18">
        <v>30.78</v>
      </c>
      <c r="C169" s="18">
        <v>4.67</v>
      </c>
      <c r="D169" s="18" t="s">
        <v>2382</v>
      </c>
      <c r="E169" s="18" t="s">
        <v>2380</v>
      </c>
      <c r="F169" s="18" t="s">
        <v>2380</v>
      </c>
      <c r="G169" s="25" t="s">
        <v>2381</v>
      </c>
      <c r="H169" s="18" t="s">
        <v>2382</v>
      </c>
      <c r="I169" s="25">
        <f t="shared" si="6"/>
        <v>0</v>
      </c>
      <c r="J169" s="26">
        <f t="shared" si="7"/>
        <v>0</v>
      </c>
      <c r="K169" s="18" t="str">
        <f t="shared" si="8"/>
        <v>Obesity</v>
      </c>
      <c r="L169" s="24" t="str" cm="1">
        <f t="array" ref="L169">IF(H169="?",INDEX($H$2:$H$2336,MODE(MATCH($H$2:$H$2336,$H$2:$H$2336,0))),H169)</f>
        <v>yes</v>
      </c>
    </row>
    <row r="170" spans="1:12" x14ac:dyDescent="0.25">
      <c r="A170" s="17" t="s">
        <v>2204</v>
      </c>
      <c r="B170" s="17">
        <v>49.49</v>
      </c>
      <c r="C170" s="17">
        <v>4.5</v>
      </c>
      <c r="D170" s="17" t="s">
        <v>2380</v>
      </c>
      <c r="E170" s="17" t="s">
        <v>2380</v>
      </c>
      <c r="F170" s="17" t="s">
        <v>2380</v>
      </c>
      <c r="G170" s="27" t="s">
        <v>2381</v>
      </c>
      <c r="H170" s="17" t="s">
        <v>2382</v>
      </c>
      <c r="I170" s="27">
        <f t="shared" si="6"/>
        <v>0</v>
      </c>
      <c r="J170" s="26">
        <f t="shared" si="7"/>
        <v>0</v>
      </c>
      <c r="K170" s="17" t="str">
        <f t="shared" si="8"/>
        <v>Obesity</v>
      </c>
      <c r="L170" s="24" t="str" cm="1">
        <f t="array" ref="L170">IF(H170="?",INDEX($H$2:$H$2336,MODE(MATCH($H$2:$H$2336,$H$2:$H$2336,0))),H170)</f>
        <v>yes</v>
      </c>
    </row>
    <row r="171" spans="1:12" x14ac:dyDescent="0.25">
      <c r="A171" s="18" t="s">
        <v>2203</v>
      </c>
      <c r="B171" s="18">
        <v>37.619999999999997</v>
      </c>
      <c r="C171" s="18">
        <v>6.32</v>
      </c>
      <c r="D171" s="18" t="s">
        <v>2382</v>
      </c>
      <c r="E171" s="18" t="s">
        <v>2382</v>
      </c>
      <c r="F171" s="18" t="s">
        <v>2380</v>
      </c>
      <c r="G171" s="25">
        <v>2</v>
      </c>
      <c r="H171" s="18" t="s">
        <v>2382</v>
      </c>
      <c r="I171" s="25">
        <f t="shared" si="6"/>
        <v>0</v>
      </c>
      <c r="J171" s="26">
        <f t="shared" si="7"/>
        <v>2</v>
      </c>
      <c r="K171" s="18" t="str">
        <f t="shared" si="8"/>
        <v>Obesity</v>
      </c>
      <c r="L171" s="24" t="str" cm="1">
        <f t="array" ref="L171">IF(H171="?",INDEX($H$2:$H$2336,MODE(MATCH($H$2:$H$2336,$H$2:$H$2336,0))),H171)</f>
        <v>yes</v>
      </c>
    </row>
    <row r="172" spans="1:12" x14ac:dyDescent="0.25">
      <c r="A172" s="17" t="s">
        <v>2202</v>
      </c>
      <c r="B172" s="17">
        <v>36.08</v>
      </c>
      <c r="C172" s="17">
        <v>6.1</v>
      </c>
      <c r="D172" s="17" t="s">
        <v>2382</v>
      </c>
      <c r="E172" s="17" t="s">
        <v>2380</v>
      </c>
      <c r="F172" s="17" t="s">
        <v>2380</v>
      </c>
      <c r="G172" s="27">
        <v>1</v>
      </c>
      <c r="H172" s="17" t="s">
        <v>2382</v>
      </c>
      <c r="I172" s="27">
        <f t="shared" si="6"/>
        <v>0</v>
      </c>
      <c r="J172" s="26">
        <f t="shared" si="7"/>
        <v>1</v>
      </c>
      <c r="K172" s="17" t="str">
        <f t="shared" si="8"/>
        <v>Obesity</v>
      </c>
      <c r="L172" s="24" t="str" cm="1">
        <f t="array" ref="L172">IF(H172="?",INDEX($H$2:$H$2336,MODE(MATCH($H$2:$H$2336,$H$2:$H$2336,0))),H172)</f>
        <v>yes</v>
      </c>
    </row>
    <row r="173" spans="1:12" x14ac:dyDescent="0.25">
      <c r="A173" s="18" t="s">
        <v>2201</v>
      </c>
      <c r="B173" s="18">
        <v>33.5</v>
      </c>
      <c r="C173" s="18">
        <v>5.4</v>
      </c>
      <c r="D173" s="18" t="s">
        <v>2380</v>
      </c>
      <c r="E173" s="18" t="s">
        <v>2380</v>
      </c>
      <c r="F173" s="18" t="s">
        <v>2380</v>
      </c>
      <c r="G173" s="25" t="s">
        <v>2381</v>
      </c>
      <c r="H173" s="18" t="s">
        <v>2382</v>
      </c>
      <c r="I173" s="25">
        <f t="shared" si="6"/>
        <v>0</v>
      </c>
      <c r="J173" s="26">
        <f t="shared" si="7"/>
        <v>0</v>
      </c>
      <c r="K173" s="18" t="str">
        <f t="shared" si="8"/>
        <v>Obesity</v>
      </c>
      <c r="L173" s="24" t="str" cm="1">
        <f t="array" ref="L173">IF(H173="?",INDEX($H$2:$H$2336,MODE(MATCH($H$2:$H$2336,$H$2:$H$2336,0))),H173)</f>
        <v>yes</v>
      </c>
    </row>
    <row r="174" spans="1:12" x14ac:dyDescent="0.25">
      <c r="A174" s="17" t="s">
        <v>2200</v>
      </c>
      <c r="B174" s="17">
        <v>47.46</v>
      </c>
      <c r="C174" s="17">
        <v>6.24</v>
      </c>
      <c r="D174" s="17" t="s">
        <v>2382</v>
      </c>
      <c r="E174" s="17" t="s">
        <v>2380</v>
      </c>
      <c r="F174" s="17" t="s">
        <v>2380</v>
      </c>
      <c r="G174" s="27">
        <v>1</v>
      </c>
      <c r="H174" s="17" t="s">
        <v>2382</v>
      </c>
      <c r="I174" s="27">
        <f t="shared" si="6"/>
        <v>0</v>
      </c>
      <c r="J174" s="26">
        <f t="shared" si="7"/>
        <v>1</v>
      </c>
      <c r="K174" s="17" t="str">
        <f t="shared" si="8"/>
        <v>Obesity</v>
      </c>
      <c r="L174" s="24" t="str" cm="1">
        <f t="array" ref="L174">IF(H174="?",INDEX($H$2:$H$2336,MODE(MATCH($H$2:$H$2336,$H$2:$H$2336,0))),H174)</f>
        <v>yes</v>
      </c>
    </row>
    <row r="175" spans="1:12" x14ac:dyDescent="0.25">
      <c r="A175" s="18" t="s">
        <v>2199</v>
      </c>
      <c r="B175" s="18">
        <v>49.24</v>
      </c>
      <c r="C175" s="18">
        <v>4.45</v>
      </c>
      <c r="D175" s="18" t="s">
        <v>2380</v>
      </c>
      <c r="E175" s="18" t="s">
        <v>2380</v>
      </c>
      <c r="F175" s="18" t="s">
        <v>2380</v>
      </c>
      <c r="G175" s="25" t="s">
        <v>2381</v>
      </c>
      <c r="H175" s="18" t="s">
        <v>2382</v>
      </c>
      <c r="I175" s="25">
        <f t="shared" si="6"/>
        <v>0</v>
      </c>
      <c r="J175" s="26">
        <f t="shared" si="7"/>
        <v>0</v>
      </c>
      <c r="K175" s="18" t="str">
        <f t="shared" si="8"/>
        <v>Obesity</v>
      </c>
      <c r="L175" s="24" t="str" cm="1">
        <f t="array" ref="L175">IF(H175="?",INDEX($H$2:$H$2336,MODE(MATCH($H$2:$H$2336,$H$2:$H$2336,0))),H175)</f>
        <v>yes</v>
      </c>
    </row>
    <row r="176" spans="1:12" x14ac:dyDescent="0.25">
      <c r="A176" s="17" t="s">
        <v>2198</v>
      </c>
      <c r="B176" s="17">
        <v>54.4</v>
      </c>
      <c r="C176" s="17">
        <v>5.22</v>
      </c>
      <c r="D176" s="17" t="s">
        <v>2380</v>
      </c>
      <c r="E176" s="17" t="s">
        <v>2380</v>
      </c>
      <c r="F176" s="17" t="s">
        <v>2380</v>
      </c>
      <c r="G176" s="27">
        <v>1</v>
      </c>
      <c r="H176" s="17" t="s">
        <v>2382</v>
      </c>
      <c r="I176" s="27">
        <f t="shared" si="6"/>
        <v>0</v>
      </c>
      <c r="J176" s="26">
        <f t="shared" si="7"/>
        <v>1</v>
      </c>
      <c r="K176" s="17" t="str">
        <f t="shared" si="8"/>
        <v>Obesity</v>
      </c>
      <c r="L176" s="24" t="str" cm="1">
        <f t="array" ref="L176">IF(H176="?",INDEX($H$2:$H$2336,MODE(MATCH($H$2:$H$2336,$H$2:$H$2336,0))),H176)</f>
        <v>yes</v>
      </c>
    </row>
    <row r="177" spans="1:12" x14ac:dyDescent="0.25">
      <c r="A177" s="18" t="s">
        <v>2197</v>
      </c>
      <c r="B177" s="18">
        <v>35.53</v>
      </c>
      <c r="C177" s="18">
        <v>4.6100000000000003</v>
      </c>
      <c r="D177" s="18" t="s">
        <v>2380</v>
      </c>
      <c r="E177" s="18" t="s">
        <v>2380</v>
      </c>
      <c r="F177" s="18" t="s">
        <v>2380</v>
      </c>
      <c r="G177" s="25">
        <v>1</v>
      </c>
      <c r="H177" s="18" t="s">
        <v>2382</v>
      </c>
      <c r="I177" s="25">
        <f t="shared" si="6"/>
        <v>0</v>
      </c>
      <c r="J177" s="26">
        <f t="shared" si="7"/>
        <v>1</v>
      </c>
      <c r="K177" s="18" t="str">
        <f t="shared" si="8"/>
        <v>Obesity</v>
      </c>
      <c r="L177" s="24" t="str" cm="1">
        <f t="array" ref="L177">IF(H177="?",INDEX($H$2:$H$2336,MODE(MATCH($H$2:$H$2336,$H$2:$H$2336,0))),H177)</f>
        <v>yes</v>
      </c>
    </row>
    <row r="178" spans="1:12" x14ac:dyDescent="0.25">
      <c r="A178" s="17" t="s">
        <v>2196</v>
      </c>
      <c r="B178" s="17">
        <v>39.729999999999997</v>
      </c>
      <c r="C178" s="17">
        <v>6.24</v>
      </c>
      <c r="D178" s="17" t="s">
        <v>2380</v>
      </c>
      <c r="E178" s="17" t="s">
        <v>2380</v>
      </c>
      <c r="F178" s="17" t="s">
        <v>2380</v>
      </c>
      <c r="G178" s="27" t="s">
        <v>2381</v>
      </c>
      <c r="H178" s="17" t="s">
        <v>2382</v>
      </c>
      <c r="I178" s="27">
        <f t="shared" si="6"/>
        <v>0</v>
      </c>
      <c r="J178" s="26">
        <f t="shared" si="7"/>
        <v>0</v>
      </c>
      <c r="K178" s="17" t="str">
        <f t="shared" si="8"/>
        <v>Obesity</v>
      </c>
      <c r="L178" s="24" t="str" cm="1">
        <f t="array" ref="L178">IF(H178="?",INDEX($H$2:$H$2336,MODE(MATCH($H$2:$H$2336,$H$2:$H$2336,0))),H178)</f>
        <v>yes</v>
      </c>
    </row>
    <row r="179" spans="1:12" x14ac:dyDescent="0.25">
      <c r="A179" s="18" t="s">
        <v>2195</v>
      </c>
      <c r="B179" s="18">
        <v>35.68</v>
      </c>
      <c r="C179" s="18">
        <v>10.039999999999999</v>
      </c>
      <c r="D179" s="18" t="s">
        <v>2380</v>
      </c>
      <c r="E179" s="18" t="s">
        <v>2380</v>
      </c>
      <c r="F179" s="18" t="s">
        <v>2380</v>
      </c>
      <c r="G179" s="25" t="s">
        <v>2381</v>
      </c>
      <c r="H179" s="18" t="s">
        <v>2382</v>
      </c>
      <c r="I179" s="25">
        <f t="shared" si="6"/>
        <v>0</v>
      </c>
      <c r="J179" s="26">
        <f t="shared" si="7"/>
        <v>0</v>
      </c>
      <c r="K179" s="18" t="str">
        <f t="shared" si="8"/>
        <v>Obesity</v>
      </c>
      <c r="L179" s="24" t="str" cm="1">
        <f t="array" ref="L179">IF(H179="?",INDEX($H$2:$H$2336,MODE(MATCH($H$2:$H$2336,$H$2:$H$2336,0))),H179)</f>
        <v>yes</v>
      </c>
    </row>
    <row r="180" spans="1:12" x14ac:dyDescent="0.25">
      <c r="A180" s="17" t="s">
        <v>2194</v>
      </c>
      <c r="B180" s="17">
        <v>48.86</v>
      </c>
      <c r="C180" s="17">
        <v>6.09</v>
      </c>
      <c r="D180" s="17" t="s">
        <v>2380</v>
      </c>
      <c r="E180" s="17" t="s">
        <v>2380</v>
      </c>
      <c r="F180" s="17" t="s">
        <v>2380</v>
      </c>
      <c r="G180" s="27" t="s">
        <v>2381</v>
      </c>
      <c r="H180" s="17" t="s">
        <v>2382</v>
      </c>
      <c r="I180" s="27">
        <f t="shared" si="6"/>
        <v>0</v>
      </c>
      <c r="J180" s="26">
        <f t="shared" si="7"/>
        <v>0</v>
      </c>
      <c r="K180" s="17" t="str">
        <f t="shared" si="8"/>
        <v>Obesity</v>
      </c>
      <c r="L180" s="24" t="str" cm="1">
        <f t="array" ref="L180">IF(H180="?",INDEX($H$2:$H$2336,MODE(MATCH($H$2:$H$2336,$H$2:$H$2336,0))),H180)</f>
        <v>yes</v>
      </c>
    </row>
    <row r="181" spans="1:12" x14ac:dyDescent="0.25">
      <c r="A181" s="18" t="s">
        <v>2193</v>
      </c>
      <c r="B181" s="18">
        <v>34.799999999999997</v>
      </c>
      <c r="C181" s="18">
        <v>11.4</v>
      </c>
      <c r="D181" s="18" t="s">
        <v>2382</v>
      </c>
      <c r="E181" s="18" t="s">
        <v>2380</v>
      </c>
      <c r="F181" s="18" t="s">
        <v>2383</v>
      </c>
      <c r="G181" s="25">
        <v>1</v>
      </c>
      <c r="H181" s="18" t="s">
        <v>2380</v>
      </c>
      <c r="I181" s="25">
        <f t="shared" si="6"/>
        <v>0</v>
      </c>
      <c r="J181" s="26">
        <f t="shared" si="7"/>
        <v>1</v>
      </c>
      <c r="K181" s="18" t="str">
        <f t="shared" si="8"/>
        <v>Obesity</v>
      </c>
      <c r="L181" s="24" t="str" cm="1">
        <f t="array" ref="L181">IF(H181="?",INDEX($H$2:$H$2336,MODE(MATCH($H$2:$H$2336,$H$2:$H$2336,0))),H181)</f>
        <v>No</v>
      </c>
    </row>
    <row r="182" spans="1:12" x14ac:dyDescent="0.25">
      <c r="A182" s="17" t="s">
        <v>2192</v>
      </c>
      <c r="B182" s="17">
        <v>32.49</v>
      </c>
      <c r="C182" s="17">
        <v>4.29</v>
      </c>
      <c r="D182" s="17" t="s">
        <v>2380</v>
      </c>
      <c r="E182" s="17" t="s">
        <v>2380</v>
      </c>
      <c r="F182" s="17" t="s">
        <v>2383</v>
      </c>
      <c r="G182" s="27">
        <v>1</v>
      </c>
      <c r="H182" s="17" t="s">
        <v>2382</v>
      </c>
      <c r="I182" s="27">
        <f t="shared" si="6"/>
        <v>0</v>
      </c>
      <c r="J182" s="26">
        <f t="shared" si="7"/>
        <v>1</v>
      </c>
      <c r="K182" s="17" t="str">
        <f t="shared" si="8"/>
        <v>Obesity</v>
      </c>
      <c r="L182" s="24" t="str" cm="1">
        <f t="array" ref="L182">IF(H182="?",INDEX($H$2:$H$2336,MODE(MATCH($H$2:$H$2336,$H$2:$H$2336,0))),H182)</f>
        <v>yes</v>
      </c>
    </row>
    <row r="183" spans="1:12" x14ac:dyDescent="0.25">
      <c r="A183" s="18" t="s">
        <v>2191</v>
      </c>
      <c r="B183" s="18">
        <v>39</v>
      </c>
      <c r="C183" s="18">
        <v>5.7</v>
      </c>
      <c r="D183" s="18" t="s">
        <v>2380</v>
      </c>
      <c r="E183" s="18" t="s">
        <v>2380</v>
      </c>
      <c r="F183" s="18" t="s">
        <v>2380</v>
      </c>
      <c r="G183" s="25">
        <v>2</v>
      </c>
      <c r="H183" s="18" t="s">
        <v>2382</v>
      </c>
      <c r="I183" s="25">
        <f t="shared" si="6"/>
        <v>0</v>
      </c>
      <c r="J183" s="26">
        <f t="shared" si="7"/>
        <v>2</v>
      </c>
      <c r="K183" s="18" t="str">
        <f t="shared" si="8"/>
        <v>Obesity</v>
      </c>
      <c r="L183" s="24" t="str" cm="1">
        <f t="array" ref="L183">IF(H183="?",INDEX($H$2:$H$2336,MODE(MATCH($H$2:$H$2336,$H$2:$H$2336,0))),H183)</f>
        <v>yes</v>
      </c>
    </row>
    <row r="184" spans="1:12" x14ac:dyDescent="0.25">
      <c r="A184" s="17" t="s">
        <v>2190</v>
      </c>
      <c r="B184" s="17">
        <v>35.299999999999997</v>
      </c>
      <c r="C184" s="17">
        <v>6.09</v>
      </c>
      <c r="D184" s="17" t="s">
        <v>2380</v>
      </c>
      <c r="E184" s="17" t="s">
        <v>2380</v>
      </c>
      <c r="F184" s="17" t="s">
        <v>2380</v>
      </c>
      <c r="G184" s="27">
        <v>1</v>
      </c>
      <c r="H184" s="17" t="s">
        <v>2382</v>
      </c>
      <c r="I184" s="27">
        <f t="shared" si="6"/>
        <v>0</v>
      </c>
      <c r="J184" s="26">
        <f t="shared" si="7"/>
        <v>1</v>
      </c>
      <c r="K184" s="17" t="str">
        <f t="shared" si="8"/>
        <v>Obesity</v>
      </c>
      <c r="L184" s="24" t="str" cm="1">
        <f t="array" ref="L184">IF(H184="?",INDEX($H$2:$H$2336,MODE(MATCH($H$2:$H$2336,$H$2:$H$2336,0))),H184)</f>
        <v>yes</v>
      </c>
    </row>
    <row r="185" spans="1:12" x14ac:dyDescent="0.25">
      <c r="A185" s="18" t="s">
        <v>2189</v>
      </c>
      <c r="B185" s="18">
        <v>33.42</v>
      </c>
      <c r="C185" s="18">
        <v>10.67</v>
      </c>
      <c r="D185" s="18" t="s">
        <v>2380</v>
      </c>
      <c r="E185" s="18" t="s">
        <v>2380</v>
      </c>
      <c r="F185" s="18" t="s">
        <v>2380</v>
      </c>
      <c r="G185" s="25" t="s">
        <v>2381</v>
      </c>
      <c r="H185" s="18" t="s">
        <v>2382</v>
      </c>
      <c r="I185" s="25">
        <f t="shared" si="6"/>
        <v>0</v>
      </c>
      <c r="J185" s="26">
        <f t="shared" si="7"/>
        <v>0</v>
      </c>
      <c r="K185" s="18" t="str">
        <f t="shared" si="8"/>
        <v>Obesity</v>
      </c>
      <c r="L185" s="24" t="str" cm="1">
        <f t="array" ref="L185">IF(H185="?",INDEX($H$2:$H$2336,MODE(MATCH($H$2:$H$2336,$H$2:$H$2336,0))),H185)</f>
        <v>yes</v>
      </c>
    </row>
    <row r="186" spans="1:12" x14ac:dyDescent="0.25">
      <c r="A186" s="17" t="s">
        <v>2188</v>
      </c>
      <c r="B186" s="17">
        <v>37.18</v>
      </c>
      <c r="C186" s="17">
        <v>6.75</v>
      </c>
      <c r="D186" s="17" t="s">
        <v>2382</v>
      </c>
      <c r="E186" s="17" t="s">
        <v>2380</v>
      </c>
      <c r="F186" s="17" t="s">
        <v>2380</v>
      </c>
      <c r="G186" s="27">
        <v>2</v>
      </c>
      <c r="H186" s="17" t="s">
        <v>2382</v>
      </c>
      <c r="I186" s="27">
        <f t="shared" si="6"/>
        <v>0</v>
      </c>
      <c r="J186" s="26">
        <f t="shared" si="7"/>
        <v>2</v>
      </c>
      <c r="K186" s="17" t="str">
        <f t="shared" si="8"/>
        <v>Obesity</v>
      </c>
      <c r="L186" s="24" t="str" cm="1">
        <f t="array" ref="L186">IF(H186="?",INDEX($H$2:$H$2336,MODE(MATCH($H$2:$H$2336,$H$2:$H$2336,0))),H186)</f>
        <v>yes</v>
      </c>
    </row>
    <row r="187" spans="1:12" x14ac:dyDescent="0.25">
      <c r="A187" s="18" t="s">
        <v>2187</v>
      </c>
      <c r="B187" s="18">
        <v>33.33</v>
      </c>
      <c r="C187" s="18">
        <v>9.26</v>
      </c>
      <c r="D187" s="18" t="s">
        <v>2382</v>
      </c>
      <c r="E187" s="18" t="s">
        <v>2380</v>
      </c>
      <c r="F187" s="18" t="s">
        <v>2380</v>
      </c>
      <c r="G187" s="25">
        <v>2</v>
      </c>
      <c r="H187" s="18" t="s">
        <v>2380</v>
      </c>
      <c r="I187" s="25">
        <f t="shared" si="6"/>
        <v>0</v>
      </c>
      <c r="J187" s="26">
        <f t="shared" si="7"/>
        <v>2</v>
      </c>
      <c r="K187" s="18" t="str">
        <f t="shared" si="8"/>
        <v>Obesity</v>
      </c>
      <c r="L187" s="24" t="str" cm="1">
        <f t="array" ref="L187">IF(H187="?",INDEX($H$2:$H$2336,MODE(MATCH($H$2:$H$2336,$H$2:$H$2336,0))),H187)</f>
        <v>No</v>
      </c>
    </row>
    <row r="188" spans="1:12" x14ac:dyDescent="0.25">
      <c r="A188" s="17" t="s">
        <v>2186</v>
      </c>
      <c r="B188" s="17">
        <v>53.21</v>
      </c>
      <c r="C188" s="17">
        <v>4.2699999999999996</v>
      </c>
      <c r="D188" s="17" t="s">
        <v>2380</v>
      </c>
      <c r="E188" s="17" t="s">
        <v>2380</v>
      </c>
      <c r="F188" s="17" t="s">
        <v>2380</v>
      </c>
      <c r="G188" s="27">
        <v>1</v>
      </c>
      <c r="H188" s="17" t="s">
        <v>2382</v>
      </c>
      <c r="I188" s="27">
        <f t="shared" si="6"/>
        <v>0</v>
      </c>
      <c r="J188" s="26">
        <f t="shared" si="7"/>
        <v>1</v>
      </c>
      <c r="K188" s="17" t="str">
        <f t="shared" si="8"/>
        <v>Obesity</v>
      </c>
      <c r="L188" s="24" t="str" cm="1">
        <f t="array" ref="L188">IF(H188="?",INDEX($H$2:$H$2336,MODE(MATCH($H$2:$H$2336,$H$2:$H$2336,0))),H188)</f>
        <v>yes</v>
      </c>
    </row>
    <row r="189" spans="1:12" x14ac:dyDescent="0.25">
      <c r="A189" s="18" t="s">
        <v>2185</v>
      </c>
      <c r="B189" s="18">
        <v>38.729999999999997</v>
      </c>
      <c r="C189" s="18">
        <v>11.51</v>
      </c>
      <c r="D189" s="18" t="s">
        <v>2380</v>
      </c>
      <c r="E189" s="18" t="s">
        <v>2380</v>
      </c>
      <c r="F189" s="18" t="s">
        <v>2380</v>
      </c>
      <c r="G189" s="25">
        <v>2</v>
      </c>
      <c r="H189" s="18" t="s">
        <v>2382</v>
      </c>
      <c r="I189" s="25">
        <f t="shared" si="6"/>
        <v>0</v>
      </c>
      <c r="J189" s="26">
        <f t="shared" si="7"/>
        <v>2</v>
      </c>
      <c r="K189" s="18" t="str">
        <f t="shared" si="8"/>
        <v>Obesity</v>
      </c>
      <c r="L189" s="24" t="str" cm="1">
        <f t="array" ref="L189">IF(H189="?",INDEX($H$2:$H$2336,MODE(MATCH($H$2:$H$2336,$H$2:$H$2336,0))),H189)</f>
        <v>yes</v>
      </c>
    </row>
    <row r="190" spans="1:12" x14ac:dyDescent="0.25">
      <c r="A190" s="17" t="s">
        <v>2184</v>
      </c>
      <c r="B190" s="17">
        <v>29.73</v>
      </c>
      <c r="C190" s="17">
        <v>7.22</v>
      </c>
      <c r="D190" s="17" t="s">
        <v>2380</v>
      </c>
      <c r="E190" s="17" t="s">
        <v>2380</v>
      </c>
      <c r="F190" s="17" t="s">
        <v>2380</v>
      </c>
      <c r="G190" s="27" t="s">
        <v>2381</v>
      </c>
      <c r="H190" s="17" t="s">
        <v>2382</v>
      </c>
      <c r="I190" s="27">
        <f t="shared" si="6"/>
        <v>0</v>
      </c>
      <c r="J190" s="26">
        <f t="shared" si="7"/>
        <v>0</v>
      </c>
      <c r="K190" s="17" t="str">
        <f t="shared" si="8"/>
        <v>Overweight</v>
      </c>
      <c r="L190" s="24" t="str" cm="1">
        <f t="array" ref="L190">IF(H190="?",INDEX($H$2:$H$2336,MODE(MATCH($H$2:$H$2336,$H$2:$H$2336,0))),H190)</f>
        <v>yes</v>
      </c>
    </row>
    <row r="191" spans="1:12" x14ac:dyDescent="0.25">
      <c r="A191" s="18" t="s">
        <v>2183</v>
      </c>
      <c r="B191" s="18">
        <v>34.700000000000003</v>
      </c>
      <c r="C191" s="18">
        <v>4.37</v>
      </c>
      <c r="D191" s="18" t="s">
        <v>2380</v>
      </c>
      <c r="E191" s="18" t="s">
        <v>2380</v>
      </c>
      <c r="F191" s="18" t="s">
        <v>2383</v>
      </c>
      <c r="G191" s="25">
        <v>1</v>
      </c>
      <c r="H191" s="18" t="s">
        <v>2382</v>
      </c>
      <c r="I191" s="25">
        <f t="shared" si="6"/>
        <v>0</v>
      </c>
      <c r="J191" s="26">
        <f t="shared" si="7"/>
        <v>1</v>
      </c>
      <c r="K191" s="18" t="str">
        <f t="shared" si="8"/>
        <v>Obesity</v>
      </c>
      <c r="L191" s="24" t="str" cm="1">
        <f t="array" ref="L191">IF(H191="?",INDEX($H$2:$H$2336,MODE(MATCH($H$2:$H$2336,$H$2:$H$2336,0))),H191)</f>
        <v>yes</v>
      </c>
    </row>
    <row r="192" spans="1:12" x14ac:dyDescent="0.25">
      <c r="A192" s="17" t="s">
        <v>2182</v>
      </c>
      <c r="B192" s="17">
        <v>38.28</v>
      </c>
      <c r="C192" s="17">
        <v>11.56</v>
      </c>
      <c r="D192" s="17" t="s">
        <v>2382</v>
      </c>
      <c r="E192" s="17" t="s">
        <v>2380</v>
      </c>
      <c r="F192" s="17" t="s">
        <v>2380</v>
      </c>
      <c r="G192" s="27">
        <v>1</v>
      </c>
      <c r="H192" s="17" t="s">
        <v>2382</v>
      </c>
      <c r="I192" s="27">
        <f t="shared" si="6"/>
        <v>0</v>
      </c>
      <c r="J192" s="26">
        <f t="shared" si="7"/>
        <v>1</v>
      </c>
      <c r="K192" s="17" t="str">
        <f t="shared" si="8"/>
        <v>Obesity</v>
      </c>
      <c r="L192" s="24" t="str" cm="1">
        <f t="array" ref="L192">IF(H192="?",INDEX($H$2:$H$2336,MODE(MATCH($H$2:$H$2336,$H$2:$H$2336,0))),H192)</f>
        <v>yes</v>
      </c>
    </row>
    <row r="193" spans="1:12" x14ac:dyDescent="0.25">
      <c r="A193" s="18" t="s">
        <v>2181</v>
      </c>
      <c r="B193" s="18">
        <v>33.57</v>
      </c>
      <c r="C193" s="18">
        <v>8.82</v>
      </c>
      <c r="D193" s="18" t="s">
        <v>2382</v>
      </c>
      <c r="E193" s="18" t="s">
        <v>2380</v>
      </c>
      <c r="F193" s="18" t="s">
        <v>2380</v>
      </c>
      <c r="G193" s="25" t="s">
        <v>2381</v>
      </c>
      <c r="H193" s="18" t="s">
        <v>2382</v>
      </c>
      <c r="I193" s="25">
        <f t="shared" si="6"/>
        <v>0</v>
      </c>
      <c r="J193" s="26">
        <f t="shared" si="7"/>
        <v>0</v>
      </c>
      <c r="K193" s="18" t="str">
        <f t="shared" si="8"/>
        <v>Obesity</v>
      </c>
      <c r="L193" s="24" t="str" cm="1">
        <f t="array" ref="L193">IF(H193="?",INDEX($H$2:$H$2336,MODE(MATCH($H$2:$H$2336,$H$2:$H$2336,0))),H193)</f>
        <v>yes</v>
      </c>
    </row>
    <row r="194" spans="1:12" x14ac:dyDescent="0.25">
      <c r="A194" s="17" t="s">
        <v>2180</v>
      </c>
      <c r="B194" s="17">
        <v>52.06</v>
      </c>
      <c r="C194" s="17">
        <v>4.6900000000000004</v>
      </c>
      <c r="D194" s="17" t="s">
        <v>2380</v>
      </c>
      <c r="E194" s="17" t="s">
        <v>2380</v>
      </c>
      <c r="F194" s="17" t="s">
        <v>2380</v>
      </c>
      <c r="G194" s="27">
        <v>1</v>
      </c>
      <c r="H194" s="17" t="s">
        <v>2382</v>
      </c>
      <c r="I194" s="27">
        <f t="shared" si="6"/>
        <v>0</v>
      </c>
      <c r="J194" s="26">
        <f t="shared" si="7"/>
        <v>1</v>
      </c>
      <c r="K194" s="17" t="str">
        <f t="shared" si="8"/>
        <v>Obesity</v>
      </c>
      <c r="L194" s="24" t="str" cm="1">
        <f t="array" ref="L194">IF(H194="?",INDEX($H$2:$H$2336,MODE(MATCH($H$2:$H$2336,$H$2:$H$2336,0))),H194)</f>
        <v>yes</v>
      </c>
    </row>
    <row r="195" spans="1:12" x14ac:dyDescent="0.25">
      <c r="A195" s="18" t="s">
        <v>2179</v>
      </c>
      <c r="B195" s="18">
        <v>38.17</v>
      </c>
      <c r="C195" s="18">
        <v>4.53</v>
      </c>
      <c r="D195" s="18" t="s">
        <v>2380</v>
      </c>
      <c r="E195" s="18" t="s">
        <v>2382</v>
      </c>
      <c r="F195" s="18" t="s">
        <v>2380</v>
      </c>
      <c r="G195" s="25">
        <v>1</v>
      </c>
      <c r="H195" s="18" t="s">
        <v>2382</v>
      </c>
      <c r="I195" s="25">
        <f t="shared" ref="I195:I258" si="9">COUNTIF(A195:H195, "?")</f>
        <v>0</v>
      </c>
      <c r="J195" s="26">
        <f t="shared" ref="J195:J258" si="10">IF(OR(G195="No major surgery"),0,G195)</f>
        <v>1</v>
      </c>
      <c r="K195" s="18" t="str">
        <f t="shared" ref="K195:K258" si="11">IF(B195&lt;18.5,"Underweight",
IF(B195&lt;25,"Normal Weight",
IF(B195&lt;30,"Overweight",
"Obesity")))</f>
        <v>Obesity</v>
      </c>
      <c r="L195" s="24" t="str" cm="1">
        <f t="array" ref="L195">IF(H195="?",INDEX($H$2:$H$2336,MODE(MATCH($H$2:$H$2336,$H$2:$H$2336,0))),H195)</f>
        <v>yes</v>
      </c>
    </row>
    <row r="196" spans="1:12" x14ac:dyDescent="0.25">
      <c r="A196" s="17" t="s">
        <v>2178</v>
      </c>
      <c r="B196" s="17">
        <v>36.954999999999998</v>
      </c>
      <c r="C196" s="17">
        <v>5.84</v>
      </c>
      <c r="D196" s="17" t="s">
        <v>2380</v>
      </c>
      <c r="E196" s="17" t="s">
        <v>2380</v>
      </c>
      <c r="F196" s="17" t="s">
        <v>2383</v>
      </c>
      <c r="G196" s="27">
        <v>1</v>
      </c>
      <c r="H196" s="17" t="s">
        <v>2382</v>
      </c>
      <c r="I196" s="27">
        <f t="shared" si="9"/>
        <v>0</v>
      </c>
      <c r="J196" s="26">
        <f t="shared" si="10"/>
        <v>1</v>
      </c>
      <c r="K196" s="17" t="str">
        <f t="shared" si="11"/>
        <v>Obesity</v>
      </c>
      <c r="L196" s="24" t="str" cm="1">
        <f t="array" ref="L196">IF(H196="?",INDEX($H$2:$H$2336,MODE(MATCH($H$2:$H$2336,$H$2:$H$2336,0))),H196)</f>
        <v>yes</v>
      </c>
    </row>
    <row r="197" spans="1:12" x14ac:dyDescent="0.25">
      <c r="A197" s="18" t="s">
        <v>2177</v>
      </c>
      <c r="B197" s="18">
        <v>34.4</v>
      </c>
      <c r="C197" s="18">
        <v>4.9000000000000004</v>
      </c>
      <c r="D197" s="18" t="s">
        <v>2380</v>
      </c>
      <c r="E197" s="18" t="s">
        <v>2380</v>
      </c>
      <c r="F197" s="18" t="s">
        <v>2383</v>
      </c>
      <c r="G197" s="25">
        <v>1</v>
      </c>
      <c r="H197" s="18" t="s">
        <v>2382</v>
      </c>
      <c r="I197" s="25">
        <f t="shared" si="9"/>
        <v>0</v>
      </c>
      <c r="J197" s="26">
        <f t="shared" si="10"/>
        <v>1</v>
      </c>
      <c r="K197" s="18" t="str">
        <f t="shared" si="11"/>
        <v>Obesity</v>
      </c>
      <c r="L197" s="24" t="str" cm="1">
        <f t="array" ref="L197">IF(H197="?",INDEX($H$2:$H$2336,MODE(MATCH($H$2:$H$2336,$H$2:$H$2336,0))),H197)</f>
        <v>yes</v>
      </c>
    </row>
    <row r="198" spans="1:12" x14ac:dyDescent="0.25">
      <c r="A198" s="17" t="s">
        <v>2176</v>
      </c>
      <c r="B198" s="17">
        <v>31.73</v>
      </c>
      <c r="C198" s="17">
        <v>4.3</v>
      </c>
      <c r="D198" s="17" t="s">
        <v>2380</v>
      </c>
      <c r="E198" s="17" t="s">
        <v>2380</v>
      </c>
      <c r="F198" s="17" t="s">
        <v>2380</v>
      </c>
      <c r="G198" s="27" t="s">
        <v>2381</v>
      </c>
      <c r="H198" s="17" t="s">
        <v>2382</v>
      </c>
      <c r="I198" s="27">
        <f t="shared" si="9"/>
        <v>0</v>
      </c>
      <c r="J198" s="26">
        <f t="shared" si="10"/>
        <v>0</v>
      </c>
      <c r="K198" s="17" t="str">
        <f t="shared" si="11"/>
        <v>Obesity</v>
      </c>
      <c r="L198" s="24" t="str" cm="1">
        <f t="array" ref="L198">IF(H198="?",INDEX($H$2:$H$2336,MODE(MATCH($H$2:$H$2336,$H$2:$H$2336,0))),H198)</f>
        <v>yes</v>
      </c>
    </row>
    <row r="199" spans="1:12" x14ac:dyDescent="0.25">
      <c r="A199" s="18" t="s">
        <v>2175</v>
      </c>
      <c r="B199" s="18">
        <v>36.64</v>
      </c>
      <c r="C199" s="18">
        <v>11.34</v>
      </c>
      <c r="D199" s="18" t="s">
        <v>2380</v>
      </c>
      <c r="E199" s="18" t="s">
        <v>2380</v>
      </c>
      <c r="F199" s="18" t="s">
        <v>2380</v>
      </c>
      <c r="G199" s="25" t="s">
        <v>2381</v>
      </c>
      <c r="H199" s="18" t="s">
        <v>2382</v>
      </c>
      <c r="I199" s="25">
        <f t="shared" si="9"/>
        <v>0</v>
      </c>
      <c r="J199" s="26">
        <f t="shared" si="10"/>
        <v>0</v>
      </c>
      <c r="K199" s="18" t="str">
        <f t="shared" si="11"/>
        <v>Obesity</v>
      </c>
      <c r="L199" s="24" t="str" cm="1">
        <f t="array" ref="L199">IF(H199="?",INDEX($H$2:$H$2336,MODE(MATCH($H$2:$H$2336,$H$2:$H$2336,0))),H199)</f>
        <v>yes</v>
      </c>
    </row>
    <row r="200" spans="1:12" x14ac:dyDescent="0.25">
      <c r="A200" s="17" t="s">
        <v>2174</v>
      </c>
      <c r="B200" s="17">
        <v>36.85</v>
      </c>
      <c r="C200" s="17">
        <v>5.88</v>
      </c>
      <c r="D200" s="17" t="s">
        <v>2380</v>
      </c>
      <c r="E200" s="17" t="s">
        <v>2382</v>
      </c>
      <c r="F200" s="17" t="s">
        <v>2380</v>
      </c>
      <c r="G200" s="27">
        <v>1</v>
      </c>
      <c r="H200" s="17" t="s">
        <v>2382</v>
      </c>
      <c r="I200" s="27">
        <f t="shared" si="9"/>
        <v>0</v>
      </c>
      <c r="J200" s="26">
        <f t="shared" si="10"/>
        <v>1</v>
      </c>
      <c r="K200" s="17" t="str">
        <f t="shared" si="11"/>
        <v>Obesity</v>
      </c>
      <c r="L200" s="24" t="str" cm="1">
        <f t="array" ref="L200">IF(H200="?",INDEX($H$2:$H$2336,MODE(MATCH($H$2:$H$2336,$H$2:$H$2336,0))),H200)</f>
        <v>yes</v>
      </c>
    </row>
    <row r="201" spans="1:12" x14ac:dyDescent="0.25">
      <c r="A201" s="18" t="s">
        <v>2173</v>
      </c>
      <c r="B201" s="18">
        <v>33.33</v>
      </c>
      <c r="C201" s="18">
        <v>5.01</v>
      </c>
      <c r="D201" s="18" t="s">
        <v>2382</v>
      </c>
      <c r="E201" s="18" t="s">
        <v>2380</v>
      </c>
      <c r="F201" s="18" t="s">
        <v>2383</v>
      </c>
      <c r="G201" s="25">
        <v>1</v>
      </c>
      <c r="H201" s="18" t="s">
        <v>2382</v>
      </c>
      <c r="I201" s="25">
        <f t="shared" si="9"/>
        <v>0</v>
      </c>
      <c r="J201" s="26">
        <f t="shared" si="10"/>
        <v>1</v>
      </c>
      <c r="K201" s="18" t="str">
        <f t="shared" si="11"/>
        <v>Obesity</v>
      </c>
      <c r="L201" s="24" t="str" cm="1">
        <f t="array" ref="L201">IF(H201="?",INDEX($H$2:$H$2336,MODE(MATCH($H$2:$H$2336,$H$2:$H$2336,0))),H201)</f>
        <v>yes</v>
      </c>
    </row>
    <row r="202" spans="1:12" x14ac:dyDescent="0.25">
      <c r="A202" s="17" t="s">
        <v>2172</v>
      </c>
      <c r="B202" s="17">
        <v>39.14</v>
      </c>
      <c r="C202" s="17">
        <v>4.4000000000000004</v>
      </c>
      <c r="D202" s="17" t="s">
        <v>2380</v>
      </c>
      <c r="E202" s="17" t="s">
        <v>2380</v>
      </c>
      <c r="F202" s="17" t="s">
        <v>2383</v>
      </c>
      <c r="G202" s="27">
        <v>1</v>
      </c>
      <c r="H202" s="17" t="s">
        <v>2382</v>
      </c>
      <c r="I202" s="27">
        <f t="shared" si="9"/>
        <v>0</v>
      </c>
      <c r="J202" s="26">
        <f t="shared" si="10"/>
        <v>1</v>
      </c>
      <c r="K202" s="17" t="str">
        <f t="shared" si="11"/>
        <v>Obesity</v>
      </c>
      <c r="L202" s="24" t="str" cm="1">
        <f t="array" ref="L202">IF(H202="?",INDEX($H$2:$H$2336,MODE(MATCH($H$2:$H$2336,$H$2:$H$2336,0))),H202)</f>
        <v>yes</v>
      </c>
    </row>
    <row r="203" spans="1:12" x14ac:dyDescent="0.25">
      <c r="A203" s="18" t="s">
        <v>2171</v>
      </c>
      <c r="B203" s="18">
        <v>32.9</v>
      </c>
      <c r="C203" s="18">
        <v>6.26</v>
      </c>
      <c r="D203" s="18" t="s">
        <v>2382</v>
      </c>
      <c r="E203" s="18" t="s">
        <v>2380</v>
      </c>
      <c r="F203" s="18" t="s">
        <v>2380</v>
      </c>
      <c r="G203" s="25" t="s">
        <v>2381</v>
      </c>
      <c r="H203" s="18" t="s">
        <v>2382</v>
      </c>
      <c r="I203" s="25">
        <f t="shared" si="9"/>
        <v>0</v>
      </c>
      <c r="J203" s="26">
        <f t="shared" si="10"/>
        <v>0</v>
      </c>
      <c r="K203" s="18" t="str">
        <f t="shared" si="11"/>
        <v>Obesity</v>
      </c>
      <c r="L203" s="24" t="str" cm="1">
        <f t="array" ref="L203">IF(H203="?",INDEX($H$2:$H$2336,MODE(MATCH($H$2:$H$2336,$H$2:$H$2336,0))),H203)</f>
        <v>yes</v>
      </c>
    </row>
    <row r="204" spans="1:12" x14ac:dyDescent="0.25">
      <c r="A204" s="17" t="s">
        <v>2170</v>
      </c>
      <c r="B204" s="17">
        <v>29.78</v>
      </c>
      <c r="C204" s="17">
        <v>10.27</v>
      </c>
      <c r="D204" s="17" t="s">
        <v>2382</v>
      </c>
      <c r="E204" s="17" t="s">
        <v>2380</v>
      </c>
      <c r="F204" s="17" t="s">
        <v>2383</v>
      </c>
      <c r="G204" s="27">
        <v>1</v>
      </c>
      <c r="H204" s="17" t="s">
        <v>2382</v>
      </c>
      <c r="I204" s="27">
        <f t="shared" si="9"/>
        <v>0</v>
      </c>
      <c r="J204" s="26">
        <f t="shared" si="10"/>
        <v>1</v>
      </c>
      <c r="K204" s="17" t="str">
        <f t="shared" si="11"/>
        <v>Overweight</v>
      </c>
      <c r="L204" s="24" t="str" cm="1">
        <f t="array" ref="L204">IF(H204="?",INDEX($H$2:$H$2336,MODE(MATCH($H$2:$H$2336,$H$2:$H$2336,0))),H204)</f>
        <v>yes</v>
      </c>
    </row>
    <row r="205" spans="1:12" x14ac:dyDescent="0.25">
      <c r="A205" s="18" t="s">
        <v>2169</v>
      </c>
      <c r="B205" s="18">
        <v>32.78</v>
      </c>
      <c r="C205" s="18">
        <v>5.27</v>
      </c>
      <c r="D205" s="18" t="s">
        <v>2380</v>
      </c>
      <c r="E205" s="18" t="s">
        <v>2380</v>
      </c>
      <c r="F205" s="18" t="s">
        <v>2380</v>
      </c>
      <c r="G205" s="25" t="s">
        <v>2381</v>
      </c>
      <c r="H205" s="18" t="s">
        <v>2382</v>
      </c>
      <c r="I205" s="25">
        <f t="shared" si="9"/>
        <v>0</v>
      </c>
      <c r="J205" s="26">
        <f t="shared" si="10"/>
        <v>0</v>
      </c>
      <c r="K205" s="18" t="str">
        <f t="shared" si="11"/>
        <v>Obesity</v>
      </c>
      <c r="L205" s="24" t="str" cm="1">
        <f t="array" ref="L205">IF(H205="?",INDEX($H$2:$H$2336,MODE(MATCH($H$2:$H$2336,$H$2:$H$2336,0))),H205)</f>
        <v>yes</v>
      </c>
    </row>
    <row r="206" spans="1:12" x14ac:dyDescent="0.25">
      <c r="A206" s="17" t="s">
        <v>2168</v>
      </c>
      <c r="B206" s="17">
        <v>41.65</v>
      </c>
      <c r="C206" s="17">
        <v>10.73</v>
      </c>
      <c r="D206" s="17" t="s">
        <v>2382</v>
      </c>
      <c r="E206" s="17" t="s">
        <v>2380</v>
      </c>
      <c r="F206" s="17" t="s">
        <v>2380</v>
      </c>
      <c r="G206" s="27" t="s">
        <v>2381</v>
      </c>
      <c r="H206" s="17" t="s">
        <v>2382</v>
      </c>
      <c r="I206" s="27">
        <f t="shared" si="9"/>
        <v>0</v>
      </c>
      <c r="J206" s="26">
        <f t="shared" si="10"/>
        <v>0</v>
      </c>
      <c r="K206" s="17" t="str">
        <f t="shared" si="11"/>
        <v>Obesity</v>
      </c>
      <c r="L206" s="24" t="str" cm="1">
        <f t="array" ref="L206">IF(H206="?",INDEX($H$2:$H$2336,MODE(MATCH($H$2:$H$2336,$H$2:$H$2336,0))),H206)</f>
        <v>yes</v>
      </c>
    </row>
    <row r="207" spans="1:12" x14ac:dyDescent="0.25">
      <c r="A207" s="18" t="s">
        <v>2167</v>
      </c>
      <c r="B207" s="18">
        <v>50.79</v>
      </c>
      <c r="C207" s="18">
        <v>4.45</v>
      </c>
      <c r="D207" s="18" t="s">
        <v>2380</v>
      </c>
      <c r="E207" s="18" t="s">
        <v>2380</v>
      </c>
      <c r="F207" s="18" t="s">
        <v>2380</v>
      </c>
      <c r="G207" s="25">
        <v>1</v>
      </c>
      <c r="H207" s="18" t="s">
        <v>2382</v>
      </c>
      <c r="I207" s="25">
        <f t="shared" si="9"/>
        <v>0</v>
      </c>
      <c r="J207" s="26">
        <f t="shared" si="10"/>
        <v>1</v>
      </c>
      <c r="K207" s="18" t="str">
        <f t="shared" si="11"/>
        <v>Obesity</v>
      </c>
      <c r="L207" s="24" t="str" cm="1">
        <f t="array" ref="L207">IF(H207="?",INDEX($H$2:$H$2336,MODE(MATCH($H$2:$H$2336,$H$2:$H$2336,0))),H207)</f>
        <v>yes</v>
      </c>
    </row>
    <row r="208" spans="1:12" x14ac:dyDescent="0.25">
      <c r="A208" s="17" t="s">
        <v>2166</v>
      </c>
      <c r="B208" s="17">
        <v>35.43</v>
      </c>
      <c r="C208" s="17">
        <v>5.25</v>
      </c>
      <c r="D208" s="17" t="s">
        <v>2382</v>
      </c>
      <c r="E208" s="17" t="s">
        <v>2380</v>
      </c>
      <c r="F208" s="17" t="s">
        <v>2380</v>
      </c>
      <c r="G208" s="27" t="s">
        <v>2381</v>
      </c>
      <c r="H208" s="17" t="s">
        <v>2382</v>
      </c>
      <c r="I208" s="27">
        <f t="shared" si="9"/>
        <v>0</v>
      </c>
      <c r="J208" s="26">
        <f t="shared" si="10"/>
        <v>0</v>
      </c>
      <c r="K208" s="17" t="str">
        <f t="shared" si="11"/>
        <v>Obesity</v>
      </c>
      <c r="L208" s="24" t="str" cm="1">
        <f t="array" ref="L208">IF(H208="?",INDEX($H$2:$H$2336,MODE(MATCH($H$2:$H$2336,$H$2:$H$2336,0))),H208)</f>
        <v>yes</v>
      </c>
    </row>
    <row r="209" spans="1:12" x14ac:dyDescent="0.25">
      <c r="A209" s="18" t="s">
        <v>2165</v>
      </c>
      <c r="B209" s="18">
        <v>35.25</v>
      </c>
      <c r="C209" s="18">
        <v>9.51</v>
      </c>
      <c r="D209" s="18" t="s">
        <v>2380</v>
      </c>
      <c r="E209" s="18" t="s">
        <v>2380</v>
      </c>
      <c r="F209" s="18" t="s">
        <v>2380</v>
      </c>
      <c r="G209" s="25" t="s">
        <v>2381</v>
      </c>
      <c r="H209" s="18" t="s">
        <v>2382</v>
      </c>
      <c r="I209" s="25">
        <f t="shared" si="9"/>
        <v>0</v>
      </c>
      <c r="J209" s="26">
        <f t="shared" si="10"/>
        <v>0</v>
      </c>
      <c r="K209" s="18" t="str">
        <f t="shared" si="11"/>
        <v>Obesity</v>
      </c>
      <c r="L209" s="24" t="str" cm="1">
        <f t="array" ref="L209">IF(H209="?",INDEX($H$2:$H$2336,MODE(MATCH($H$2:$H$2336,$H$2:$H$2336,0))),H209)</f>
        <v>yes</v>
      </c>
    </row>
    <row r="210" spans="1:12" x14ac:dyDescent="0.25">
      <c r="A210" s="17" t="s">
        <v>2164</v>
      </c>
      <c r="B210" s="17">
        <v>36.85</v>
      </c>
      <c r="C210" s="17">
        <v>11.12</v>
      </c>
      <c r="D210" s="17" t="s">
        <v>2380</v>
      </c>
      <c r="E210" s="17" t="s">
        <v>2380</v>
      </c>
      <c r="F210" s="17" t="s">
        <v>2380</v>
      </c>
      <c r="G210" s="27" t="s">
        <v>2381</v>
      </c>
      <c r="H210" s="17" t="s">
        <v>2382</v>
      </c>
      <c r="I210" s="27">
        <f t="shared" si="9"/>
        <v>0</v>
      </c>
      <c r="J210" s="26">
        <f t="shared" si="10"/>
        <v>0</v>
      </c>
      <c r="K210" s="17" t="str">
        <f t="shared" si="11"/>
        <v>Obesity</v>
      </c>
      <c r="L210" s="24" t="str" cm="1">
        <f t="array" ref="L210">IF(H210="?",INDEX($H$2:$H$2336,MODE(MATCH($H$2:$H$2336,$H$2:$H$2336,0))),H210)</f>
        <v>yes</v>
      </c>
    </row>
    <row r="211" spans="1:12" x14ac:dyDescent="0.25">
      <c r="A211" s="18" t="s">
        <v>2163</v>
      </c>
      <c r="B211" s="18">
        <v>31.02</v>
      </c>
      <c r="C211" s="18">
        <v>4.5599999999999996</v>
      </c>
      <c r="D211" s="18" t="s">
        <v>2380</v>
      </c>
      <c r="E211" s="18" t="s">
        <v>2382</v>
      </c>
      <c r="F211" s="18" t="s">
        <v>2380</v>
      </c>
      <c r="G211" s="25">
        <v>1</v>
      </c>
      <c r="H211" s="18" t="s">
        <v>2382</v>
      </c>
      <c r="I211" s="25">
        <f t="shared" si="9"/>
        <v>0</v>
      </c>
      <c r="J211" s="26">
        <f t="shared" si="10"/>
        <v>1</v>
      </c>
      <c r="K211" s="18" t="str">
        <f t="shared" si="11"/>
        <v>Obesity</v>
      </c>
      <c r="L211" s="24" t="str" cm="1">
        <f t="array" ref="L211">IF(H211="?",INDEX($H$2:$H$2336,MODE(MATCH($H$2:$H$2336,$H$2:$H$2336,0))),H211)</f>
        <v>yes</v>
      </c>
    </row>
    <row r="212" spans="1:12" x14ac:dyDescent="0.25">
      <c r="A212" s="17" t="s">
        <v>2162</v>
      </c>
      <c r="B212" s="17">
        <v>35.6</v>
      </c>
      <c r="C212" s="17">
        <v>4.0199999999999996</v>
      </c>
      <c r="D212" s="17" t="s">
        <v>2382</v>
      </c>
      <c r="E212" s="17" t="s">
        <v>2382</v>
      </c>
      <c r="F212" s="17" t="s">
        <v>2380</v>
      </c>
      <c r="G212" s="27">
        <v>2</v>
      </c>
      <c r="H212" s="17" t="s">
        <v>2382</v>
      </c>
      <c r="I212" s="27">
        <f t="shared" si="9"/>
        <v>0</v>
      </c>
      <c r="J212" s="26">
        <f t="shared" si="10"/>
        <v>2</v>
      </c>
      <c r="K212" s="17" t="str">
        <f t="shared" si="11"/>
        <v>Obesity</v>
      </c>
      <c r="L212" s="24" t="str" cm="1">
        <f t="array" ref="L212">IF(H212="?",INDEX($H$2:$H$2336,MODE(MATCH($H$2:$H$2336,$H$2:$H$2336,0))),H212)</f>
        <v>yes</v>
      </c>
    </row>
    <row r="213" spans="1:12" x14ac:dyDescent="0.25">
      <c r="A213" s="18" t="s">
        <v>2161</v>
      </c>
      <c r="B213" s="18">
        <v>34.39</v>
      </c>
      <c r="C213" s="18">
        <v>8.7200000000000006</v>
      </c>
      <c r="D213" s="18" t="s">
        <v>2380</v>
      </c>
      <c r="E213" s="18" t="s">
        <v>2380</v>
      </c>
      <c r="F213" s="18" t="s">
        <v>2380</v>
      </c>
      <c r="G213" s="25" t="s">
        <v>2381</v>
      </c>
      <c r="H213" s="18" t="s">
        <v>2382</v>
      </c>
      <c r="I213" s="25">
        <f t="shared" si="9"/>
        <v>0</v>
      </c>
      <c r="J213" s="26">
        <f t="shared" si="10"/>
        <v>0</v>
      </c>
      <c r="K213" s="18" t="str">
        <f t="shared" si="11"/>
        <v>Obesity</v>
      </c>
      <c r="L213" s="24" t="str" cm="1">
        <f t="array" ref="L213">IF(H213="?",INDEX($H$2:$H$2336,MODE(MATCH($H$2:$H$2336,$H$2:$H$2336,0))),H213)</f>
        <v>yes</v>
      </c>
    </row>
    <row r="214" spans="1:12" x14ac:dyDescent="0.25">
      <c r="A214" s="17" t="s">
        <v>2160</v>
      </c>
      <c r="B214" s="17">
        <v>29.06</v>
      </c>
      <c r="C214" s="17">
        <v>6.25</v>
      </c>
      <c r="D214" s="17" t="s">
        <v>2382</v>
      </c>
      <c r="E214" s="17" t="s">
        <v>2380</v>
      </c>
      <c r="F214" s="17" t="s">
        <v>2380</v>
      </c>
      <c r="G214" s="27">
        <v>1</v>
      </c>
      <c r="H214" s="17" t="s">
        <v>2382</v>
      </c>
      <c r="I214" s="27">
        <f t="shared" si="9"/>
        <v>0</v>
      </c>
      <c r="J214" s="26">
        <f t="shared" si="10"/>
        <v>1</v>
      </c>
      <c r="K214" s="17" t="str">
        <f t="shared" si="11"/>
        <v>Overweight</v>
      </c>
      <c r="L214" s="24" t="str" cm="1">
        <f t="array" ref="L214">IF(H214="?",INDEX($H$2:$H$2336,MODE(MATCH($H$2:$H$2336,$H$2:$H$2336,0))),H214)</f>
        <v>yes</v>
      </c>
    </row>
    <row r="215" spans="1:12" x14ac:dyDescent="0.25">
      <c r="A215" s="18" t="s">
        <v>2159</v>
      </c>
      <c r="B215" s="18">
        <v>35.799999999999997</v>
      </c>
      <c r="C215" s="18">
        <v>7.32</v>
      </c>
      <c r="D215" s="18" t="s">
        <v>2380</v>
      </c>
      <c r="E215" s="18" t="s">
        <v>2380</v>
      </c>
      <c r="F215" s="18" t="s">
        <v>2380</v>
      </c>
      <c r="G215" s="25">
        <v>2</v>
      </c>
      <c r="H215" s="18" t="s">
        <v>2382</v>
      </c>
      <c r="I215" s="25">
        <f t="shared" si="9"/>
        <v>0</v>
      </c>
      <c r="J215" s="26">
        <f t="shared" si="10"/>
        <v>2</v>
      </c>
      <c r="K215" s="18" t="str">
        <f t="shared" si="11"/>
        <v>Obesity</v>
      </c>
      <c r="L215" s="24" t="str" cm="1">
        <f t="array" ref="L215">IF(H215="?",INDEX($H$2:$H$2336,MODE(MATCH($H$2:$H$2336,$H$2:$H$2336,0))),H215)</f>
        <v>yes</v>
      </c>
    </row>
    <row r="216" spans="1:12" x14ac:dyDescent="0.25">
      <c r="A216" s="17" t="s">
        <v>2158</v>
      </c>
      <c r="B216" s="17">
        <v>49.8</v>
      </c>
      <c r="C216" s="17">
        <v>4.24</v>
      </c>
      <c r="D216" s="17" t="s">
        <v>2380</v>
      </c>
      <c r="E216" s="17" t="s">
        <v>2380</v>
      </c>
      <c r="F216" s="17" t="s">
        <v>2380</v>
      </c>
      <c r="G216" s="27">
        <v>1</v>
      </c>
      <c r="H216" s="17" t="s">
        <v>2382</v>
      </c>
      <c r="I216" s="27">
        <f t="shared" si="9"/>
        <v>0</v>
      </c>
      <c r="J216" s="26">
        <f t="shared" si="10"/>
        <v>1</v>
      </c>
      <c r="K216" s="17" t="str">
        <f t="shared" si="11"/>
        <v>Obesity</v>
      </c>
      <c r="L216" s="24" t="str" cm="1">
        <f t="array" ref="L216">IF(H216="?",INDEX($H$2:$H$2336,MODE(MATCH($H$2:$H$2336,$H$2:$H$2336,0))),H216)</f>
        <v>yes</v>
      </c>
    </row>
    <row r="217" spans="1:12" x14ac:dyDescent="0.25">
      <c r="A217" s="18" t="s">
        <v>2157</v>
      </c>
      <c r="B217" s="18">
        <v>35.71</v>
      </c>
      <c r="C217" s="18">
        <v>6.84</v>
      </c>
      <c r="D217" s="18" t="s">
        <v>2380</v>
      </c>
      <c r="E217" s="18" t="s">
        <v>2380</v>
      </c>
      <c r="F217" s="18" t="s">
        <v>2380</v>
      </c>
      <c r="G217" s="25">
        <v>2</v>
      </c>
      <c r="H217" s="18" t="s">
        <v>2382</v>
      </c>
      <c r="I217" s="25">
        <f t="shared" si="9"/>
        <v>0</v>
      </c>
      <c r="J217" s="26">
        <f t="shared" si="10"/>
        <v>2</v>
      </c>
      <c r="K217" s="18" t="str">
        <f t="shared" si="11"/>
        <v>Obesity</v>
      </c>
      <c r="L217" s="24" t="str" cm="1">
        <f t="array" ref="L217">IF(H217="?",INDEX($H$2:$H$2336,MODE(MATCH($H$2:$H$2336,$H$2:$H$2336,0))),H217)</f>
        <v>yes</v>
      </c>
    </row>
    <row r="218" spans="1:12" x14ac:dyDescent="0.25">
      <c r="A218" s="17" t="s">
        <v>2156</v>
      </c>
      <c r="B218" s="17">
        <v>30.8</v>
      </c>
      <c r="C218" s="17">
        <v>5.23</v>
      </c>
      <c r="D218" s="17" t="s">
        <v>2382</v>
      </c>
      <c r="E218" s="17" t="s">
        <v>2380</v>
      </c>
      <c r="F218" s="17" t="s">
        <v>2380</v>
      </c>
      <c r="G218" s="27">
        <v>1</v>
      </c>
      <c r="H218" s="17" t="s">
        <v>2382</v>
      </c>
      <c r="I218" s="27">
        <f t="shared" si="9"/>
        <v>0</v>
      </c>
      <c r="J218" s="26">
        <f t="shared" si="10"/>
        <v>1</v>
      </c>
      <c r="K218" s="17" t="str">
        <f t="shared" si="11"/>
        <v>Obesity</v>
      </c>
      <c r="L218" s="24" t="str" cm="1">
        <f t="array" ref="L218">IF(H218="?",INDEX($H$2:$H$2336,MODE(MATCH($H$2:$H$2336,$H$2:$H$2336,0))),H218)</f>
        <v>yes</v>
      </c>
    </row>
    <row r="219" spans="1:12" x14ac:dyDescent="0.25">
      <c r="A219" s="18" t="s">
        <v>2155</v>
      </c>
      <c r="B219" s="18">
        <v>33.69</v>
      </c>
      <c r="C219" s="18">
        <v>9.68</v>
      </c>
      <c r="D219" s="18" t="s">
        <v>2380</v>
      </c>
      <c r="E219" s="18" t="s">
        <v>2380</v>
      </c>
      <c r="F219" s="18" t="s">
        <v>2380</v>
      </c>
      <c r="G219" s="25" t="s">
        <v>2381</v>
      </c>
      <c r="H219" s="18" t="s">
        <v>2382</v>
      </c>
      <c r="I219" s="25">
        <f t="shared" si="9"/>
        <v>0</v>
      </c>
      <c r="J219" s="26">
        <f t="shared" si="10"/>
        <v>0</v>
      </c>
      <c r="K219" s="18" t="str">
        <f t="shared" si="11"/>
        <v>Obesity</v>
      </c>
      <c r="L219" s="24" t="str" cm="1">
        <f t="array" ref="L219">IF(H219="?",INDEX($H$2:$H$2336,MODE(MATCH($H$2:$H$2336,$H$2:$H$2336,0))),H219)</f>
        <v>yes</v>
      </c>
    </row>
    <row r="220" spans="1:12" x14ac:dyDescent="0.25">
      <c r="A220" s="17" t="s">
        <v>2154</v>
      </c>
      <c r="B220" s="17">
        <v>42.27</v>
      </c>
      <c r="C220" s="17">
        <v>6.05</v>
      </c>
      <c r="D220" s="17" t="s">
        <v>2382</v>
      </c>
      <c r="E220" s="17" t="s">
        <v>2380</v>
      </c>
      <c r="F220" s="17" t="s">
        <v>2380</v>
      </c>
      <c r="G220" s="27">
        <v>1</v>
      </c>
      <c r="H220" s="17" t="s">
        <v>2382</v>
      </c>
      <c r="I220" s="27">
        <f t="shared" si="9"/>
        <v>0</v>
      </c>
      <c r="J220" s="26">
        <f t="shared" si="10"/>
        <v>1</v>
      </c>
      <c r="K220" s="17" t="str">
        <f t="shared" si="11"/>
        <v>Obesity</v>
      </c>
      <c r="L220" s="24" t="str" cm="1">
        <f t="array" ref="L220">IF(H220="?",INDEX($H$2:$H$2336,MODE(MATCH($H$2:$H$2336,$H$2:$H$2336,0))),H220)</f>
        <v>yes</v>
      </c>
    </row>
    <row r="221" spans="1:12" x14ac:dyDescent="0.25">
      <c r="A221" s="18" t="s">
        <v>2153</v>
      </c>
      <c r="B221" s="18">
        <v>53.25</v>
      </c>
      <c r="C221" s="18">
        <v>6.11</v>
      </c>
      <c r="D221" s="18" t="s">
        <v>2382</v>
      </c>
      <c r="E221" s="18" t="s">
        <v>2380</v>
      </c>
      <c r="F221" s="18" t="s">
        <v>2383</v>
      </c>
      <c r="G221" s="25">
        <v>1</v>
      </c>
      <c r="H221" s="18" t="s">
        <v>2382</v>
      </c>
      <c r="I221" s="25">
        <f t="shared" si="9"/>
        <v>0</v>
      </c>
      <c r="J221" s="26">
        <f t="shared" si="10"/>
        <v>1</v>
      </c>
      <c r="K221" s="18" t="str">
        <f t="shared" si="11"/>
        <v>Obesity</v>
      </c>
      <c r="L221" s="24" t="str" cm="1">
        <f t="array" ref="L221">IF(H221="?",INDEX($H$2:$H$2336,MODE(MATCH($H$2:$H$2336,$H$2:$H$2336,0))),H221)</f>
        <v>yes</v>
      </c>
    </row>
    <row r="222" spans="1:12" x14ac:dyDescent="0.25">
      <c r="A222" s="17" t="s">
        <v>2152</v>
      </c>
      <c r="B222" s="17">
        <v>26.8</v>
      </c>
      <c r="C222" s="17">
        <v>10.93</v>
      </c>
      <c r="D222" s="17" t="s">
        <v>2382</v>
      </c>
      <c r="E222" s="17" t="s">
        <v>2380</v>
      </c>
      <c r="F222" s="17" t="s">
        <v>2380</v>
      </c>
      <c r="G222" s="27" t="s">
        <v>2381</v>
      </c>
      <c r="H222" s="17" t="s">
        <v>2380</v>
      </c>
      <c r="I222" s="27">
        <f t="shared" si="9"/>
        <v>0</v>
      </c>
      <c r="J222" s="26">
        <f t="shared" si="10"/>
        <v>0</v>
      </c>
      <c r="K222" s="17" t="str">
        <f t="shared" si="11"/>
        <v>Overweight</v>
      </c>
      <c r="L222" s="24" t="str" cm="1">
        <f t="array" ref="L222">IF(H222="?",INDEX($H$2:$H$2336,MODE(MATCH($H$2:$H$2336,$H$2:$H$2336,0))),H222)</f>
        <v>No</v>
      </c>
    </row>
    <row r="223" spans="1:12" x14ac:dyDescent="0.25">
      <c r="A223" s="18" t="s">
        <v>2151</v>
      </c>
      <c r="B223" s="18">
        <v>28.5</v>
      </c>
      <c r="C223" s="18">
        <v>5.12</v>
      </c>
      <c r="D223" s="18" t="s">
        <v>2380</v>
      </c>
      <c r="E223" s="18" t="s">
        <v>2380</v>
      </c>
      <c r="F223" s="18" t="s">
        <v>2380</v>
      </c>
      <c r="G223" s="25">
        <v>1</v>
      </c>
      <c r="H223" s="18" t="s">
        <v>2382</v>
      </c>
      <c r="I223" s="25">
        <f t="shared" si="9"/>
        <v>0</v>
      </c>
      <c r="J223" s="26">
        <f t="shared" si="10"/>
        <v>1</v>
      </c>
      <c r="K223" s="18" t="str">
        <f t="shared" si="11"/>
        <v>Overweight</v>
      </c>
      <c r="L223" s="24" t="str" cm="1">
        <f t="array" ref="L223">IF(H223="?",INDEX($H$2:$H$2336,MODE(MATCH($H$2:$H$2336,$H$2:$H$2336,0))),H223)</f>
        <v>yes</v>
      </c>
    </row>
    <row r="224" spans="1:12" x14ac:dyDescent="0.25">
      <c r="A224" s="17" t="s">
        <v>2150</v>
      </c>
      <c r="B224" s="17">
        <v>22.895</v>
      </c>
      <c r="C224" s="17">
        <v>5.72</v>
      </c>
      <c r="D224" s="17" t="s">
        <v>2380</v>
      </c>
      <c r="E224" s="17" t="s">
        <v>2380</v>
      </c>
      <c r="F224" s="17" t="s">
        <v>2380</v>
      </c>
      <c r="G224" s="27" t="s">
        <v>2381</v>
      </c>
      <c r="H224" s="17" t="s">
        <v>2382</v>
      </c>
      <c r="I224" s="27">
        <f t="shared" si="9"/>
        <v>0</v>
      </c>
      <c r="J224" s="26">
        <f t="shared" si="10"/>
        <v>0</v>
      </c>
      <c r="K224" s="17" t="str">
        <f t="shared" si="11"/>
        <v>Normal Weight</v>
      </c>
      <c r="L224" s="24" t="str" cm="1">
        <f t="array" ref="L224">IF(H224="?",INDEX($H$2:$H$2336,MODE(MATCH($H$2:$H$2336,$H$2:$H$2336,0))),H224)</f>
        <v>yes</v>
      </c>
    </row>
    <row r="225" spans="1:12" x14ac:dyDescent="0.25">
      <c r="A225" s="18" t="s">
        <v>2149</v>
      </c>
      <c r="B225" s="18">
        <v>34.06</v>
      </c>
      <c r="C225" s="18">
        <v>11.83</v>
      </c>
      <c r="D225" s="18" t="s">
        <v>2382</v>
      </c>
      <c r="E225" s="18" t="s">
        <v>2380</v>
      </c>
      <c r="F225" s="18" t="s">
        <v>2380</v>
      </c>
      <c r="G225" s="25">
        <v>1</v>
      </c>
      <c r="H225" s="18" t="s">
        <v>2382</v>
      </c>
      <c r="I225" s="25">
        <f t="shared" si="9"/>
        <v>0</v>
      </c>
      <c r="J225" s="26">
        <f t="shared" si="10"/>
        <v>1</v>
      </c>
      <c r="K225" s="18" t="str">
        <f t="shared" si="11"/>
        <v>Obesity</v>
      </c>
      <c r="L225" s="24" t="str" cm="1">
        <f t="array" ref="L225">IF(H225="?",INDEX($H$2:$H$2336,MODE(MATCH($H$2:$H$2336,$H$2:$H$2336,0))),H225)</f>
        <v>yes</v>
      </c>
    </row>
    <row r="226" spans="1:12" x14ac:dyDescent="0.25">
      <c r="A226" s="17" t="s">
        <v>2148</v>
      </c>
      <c r="B226" s="17">
        <v>36.409999999999997</v>
      </c>
      <c r="C226" s="17">
        <v>4.55</v>
      </c>
      <c r="D226" s="17" t="s">
        <v>2380</v>
      </c>
      <c r="E226" s="17" t="s">
        <v>2380</v>
      </c>
      <c r="F226" s="17" t="s">
        <v>2380</v>
      </c>
      <c r="G226" s="27" t="s">
        <v>2381</v>
      </c>
      <c r="H226" s="17" t="s">
        <v>2382</v>
      </c>
      <c r="I226" s="27">
        <f t="shared" si="9"/>
        <v>0</v>
      </c>
      <c r="J226" s="26">
        <f t="shared" si="10"/>
        <v>0</v>
      </c>
      <c r="K226" s="17" t="str">
        <f t="shared" si="11"/>
        <v>Obesity</v>
      </c>
      <c r="L226" s="24" t="str" cm="1">
        <f t="array" ref="L226">IF(H226="?",INDEX($H$2:$H$2336,MODE(MATCH($H$2:$H$2336,$H$2:$H$2336,0))),H226)</f>
        <v>yes</v>
      </c>
    </row>
    <row r="227" spans="1:12" x14ac:dyDescent="0.25">
      <c r="A227" s="18" t="s">
        <v>2147</v>
      </c>
      <c r="B227" s="18">
        <v>52.3</v>
      </c>
      <c r="C227" s="18">
        <v>4.87</v>
      </c>
      <c r="D227" s="18" t="s">
        <v>2382</v>
      </c>
      <c r="E227" s="18" t="s">
        <v>2380</v>
      </c>
      <c r="F227" s="18" t="s">
        <v>2383</v>
      </c>
      <c r="G227" s="25">
        <v>1</v>
      </c>
      <c r="H227" s="18" t="s">
        <v>2382</v>
      </c>
      <c r="I227" s="25">
        <f t="shared" si="9"/>
        <v>0</v>
      </c>
      <c r="J227" s="26">
        <f t="shared" si="10"/>
        <v>1</v>
      </c>
      <c r="K227" s="18" t="str">
        <f t="shared" si="11"/>
        <v>Obesity</v>
      </c>
      <c r="L227" s="24" t="str" cm="1">
        <f t="array" ref="L227">IF(H227="?",INDEX($H$2:$H$2336,MODE(MATCH($H$2:$H$2336,$H$2:$H$2336,0))),H227)</f>
        <v>yes</v>
      </c>
    </row>
    <row r="228" spans="1:12" x14ac:dyDescent="0.25">
      <c r="A228" s="17" t="s">
        <v>2146</v>
      </c>
      <c r="B228" s="17">
        <v>52.66</v>
      </c>
      <c r="C228" s="17">
        <v>4.45</v>
      </c>
      <c r="D228" s="17" t="s">
        <v>2380</v>
      </c>
      <c r="E228" s="17" t="s">
        <v>2380</v>
      </c>
      <c r="F228" s="17" t="s">
        <v>2380</v>
      </c>
      <c r="G228" s="27">
        <v>1</v>
      </c>
      <c r="H228" s="17" t="s">
        <v>2382</v>
      </c>
      <c r="I228" s="27">
        <f t="shared" si="9"/>
        <v>0</v>
      </c>
      <c r="J228" s="26">
        <f t="shared" si="10"/>
        <v>1</v>
      </c>
      <c r="K228" s="17" t="str">
        <f t="shared" si="11"/>
        <v>Obesity</v>
      </c>
      <c r="L228" s="24" t="str" cm="1">
        <f t="array" ref="L228">IF(H228="?",INDEX($H$2:$H$2336,MODE(MATCH($H$2:$H$2336,$H$2:$H$2336,0))),H228)</f>
        <v>yes</v>
      </c>
    </row>
    <row r="229" spans="1:12" x14ac:dyDescent="0.25">
      <c r="A229" s="18" t="s">
        <v>2145</v>
      </c>
      <c r="B229" s="18">
        <v>29.57</v>
      </c>
      <c r="C229" s="18">
        <v>9.42</v>
      </c>
      <c r="D229" s="18" t="s">
        <v>2382</v>
      </c>
      <c r="E229" s="18" t="s">
        <v>2380</v>
      </c>
      <c r="F229" s="18" t="s">
        <v>2380</v>
      </c>
      <c r="G229" s="25" t="s">
        <v>2381</v>
      </c>
      <c r="H229" s="18" t="s">
        <v>2382</v>
      </c>
      <c r="I229" s="25">
        <f t="shared" si="9"/>
        <v>0</v>
      </c>
      <c r="J229" s="26">
        <f t="shared" si="10"/>
        <v>0</v>
      </c>
      <c r="K229" s="18" t="str">
        <f t="shared" si="11"/>
        <v>Overweight</v>
      </c>
      <c r="L229" s="24" t="str" cm="1">
        <f t="array" ref="L229">IF(H229="?",INDEX($H$2:$H$2336,MODE(MATCH($H$2:$H$2336,$H$2:$H$2336,0))),H229)</f>
        <v>yes</v>
      </c>
    </row>
    <row r="230" spans="1:12" x14ac:dyDescent="0.25">
      <c r="A230" s="17" t="s">
        <v>2144</v>
      </c>
      <c r="B230" s="17">
        <v>36.99</v>
      </c>
      <c r="C230" s="17">
        <v>5.37</v>
      </c>
      <c r="D230" s="17" t="s">
        <v>2382</v>
      </c>
      <c r="E230" s="17" t="s">
        <v>2380</v>
      </c>
      <c r="F230" s="17" t="s">
        <v>2383</v>
      </c>
      <c r="G230" s="27">
        <v>1</v>
      </c>
      <c r="H230" s="17" t="s">
        <v>2382</v>
      </c>
      <c r="I230" s="27">
        <f t="shared" si="9"/>
        <v>0</v>
      </c>
      <c r="J230" s="26">
        <f t="shared" si="10"/>
        <v>1</v>
      </c>
      <c r="K230" s="17" t="str">
        <f t="shared" si="11"/>
        <v>Obesity</v>
      </c>
      <c r="L230" s="24" t="str" cm="1">
        <f t="array" ref="L230">IF(H230="?",INDEX($H$2:$H$2336,MODE(MATCH($H$2:$H$2336,$H$2:$H$2336,0))),H230)</f>
        <v>yes</v>
      </c>
    </row>
    <row r="231" spans="1:12" x14ac:dyDescent="0.25">
      <c r="A231" s="18" t="s">
        <v>2143</v>
      </c>
      <c r="B231" s="18">
        <v>31.4</v>
      </c>
      <c r="C231" s="18">
        <v>4.5999999999999996</v>
      </c>
      <c r="D231" s="18" t="s">
        <v>2382</v>
      </c>
      <c r="E231" s="18" t="s">
        <v>2380</v>
      </c>
      <c r="F231" s="18" t="s">
        <v>2380</v>
      </c>
      <c r="G231" s="25">
        <v>1</v>
      </c>
      <c r="H231" s="18" t="s">
        <v>2382</v>
      </c>
      <c r="I231" s="25">
        <f t="shared" si="9"/>
        <v>0</v>
      </c>
      <c r="J231" s="26">
        <f t="shared" si="10"/>
        <v>1</v>
      </c>
      <c r="K231" s="18" t="str">
        <f t="shared" si="11"/>
        <v>Obesity</v>
      </c>
      <c r="L231" s="24" t="str" cm="1">
        <f t="array" ref="L231">IF(H231="?",INDEX($H$2:$H$2336,MODE(MATCH($H$2:$H$2336,$H$2:$H$2336,0))),H231)</f>
        <v>yes</v>
      </c>
    </row>
    <row r="232" spans="1:12" x14ac:dyDescent="0.25">
      <c r="A232" s="17" t="s">
        <v>2142</v>
      </c>
      <c r="B232" s="17">
        <v>34.9</v>
      </c>
      <c r="C232" s="17">
        <v>6.22</v>
      </c>
      <c r="D232" s="17" t="s">
        <v>2380</v>
      </c>
      <c r="E232" s="17" t="s">
        <v>2380</v>
      </c>
      <c r="F232" s="17" t="s">
        <v>2383</v>
      </c>
      <c r="G232" s="27">
        <v>1</v>
      </c>
      <c r="H232" s="17" t="s">
        <v>2382</v>
      </c>
      <c r="I232" s="27">
        <f t="shared" si="9"/>
        <v>0</v>
      </c>
      <c r="J232" s="26">
        <f t="shared" si="10"/>
        <v>1</v>
      </c>
      <c r="K232" s="17" t="str">
        <f t="shared" si="11"/>
        <v>Obesity</v>
      </c>
      <c r="L232" s="24" t="str" cm="1">
        <f t="array" ref="L232">IF(H232="?",INDEX($H$2:$H$2336,MODE(MATCH($H$2:$H$2336,$H$2:$H$2336,0))),H232)</f>
        <v>yes</v>
      </c>
    </row>
    <row r="233" spans="1:12" x14ac:dyDescent="0.25">
      <c r="A233" s="18" t="s">
        <v>2141</v>
      </c>
      <c r="B233" s="18">
        <v>31.13</v>
      </c>
      <c r="C233" s="18">
        <v>4.5199999999999996</v>
      </c>
      <c r="D233" s="18" t="s">
        <v>2382</v>
      </c>
      <c r="E233" s="18" t="s">
        <v>2380</v>
      </c>
      <c r="F233" s="18" t="s">
        <v>2380</v>
      </c>
      <c r="G233" s="25">
        <v>1</v>
      </c>
      <c r="H233" s="18" t="s">
        <v>2382</v>
      </c>
      <c r="I233" s="25">
        <f t="shared" si="9"/>
        <v>0</v>
      </c>
      <c r="J233" s="26">
        <f t="shared" si="10"/>
        <v>1</v>
      </c>
      <c r="K233" s="18" t="str">
        <f t="shared" si="11"/>
        <v>Obesity</v>
      </c>
      <c r="L233" s="24" t="str" cm="1">
        <f t="array" ref="L233">IF(H233="?",INDEX($H$2:$H$2336,MODE(MATCH($H$2:$H$2336,$H$2:$H$2336,0))),H233)</f>
        <v>yes</v>
      </c>
    </row>
    <row r="234" spans="1:12" x14ac:dyDescent="0.25">
      <c r="A234" s="17" t="s">
        <v>2140</v>
      </c>
      <c r="B234" s="17">
        <v>34.799999999999997</v>
      </c>
      <c r="C234" s="17">
        <v>6.18</v>
      </c>
      <c r="D234" s="17" t="s">
        <v>2380</v>
      </c>
      <c r="E234" s="17" t="s">
        <v>2380</v>
      </c>
      <c r="F234" s="17" t="s">
        <v>2383</v>
      </c>
      <c r="G234" s="27">
        <v>1</v>
      </c>
      <c r="H234" s="17" t="s">
        <v>2382</v>
      </c>
      <c r="I234" s="27">
        <f t="shared" si="9"/>
        <v>0</v>
      </c>
      <c r="J234" s="26">
        <f t="shared" si="10"/>
        <v>1</v>
      </c>
      <c r="K234" s="17" t="str">
        <f t="shared" si="11"/>
        <v>Obesity</v>
      </c>
      <c r="L234" s="24" t="str" cm="1">
        <f t="array" ref="L234">IF(H234="?",INDEX($H$2:$H$2336,MODE(MATCH($H$2:$H$2336,$H$2:$H$2336,0))),H234)</f>
        <v>yes</v>
      </c>
    </row>
    <row r="235" spans="1:12" x14ac:dyDescent="0.25">
      <c r="A235" s="18" t="s">
        <v>2139</v>
      </c>
      <c r="B235" s="18">
        <v>31.68</v>
      </c>
      <c r="C235" s="18">
        <v>4.4000000000000004</v>
      </c>
      <c r="D235" s="18" t="s">
        <v>2380</v>
      </c>
      <c r="E235" s="18" t="s">
        <v>2380</v>
      </c>
      <c r="F235" s="18" t="s">
        <v>2380</v>
      </c>
      <c r="G235" s="25" t="s">
        <v>2381</v>
      </c>
      <c r="H235" s="18" t="s">
        <v>2382</v>
      </c>
      <c r="I235" s="25">
        <f t="shared" si="9"/>
        <v>0</v>
      </c>
      <c r="J235" s="26">
        <f t="shared" si="10"/>
        <v>0</v>
      </c>
      <c r="K235" s="18" t="str">
        <f t="shared" si="11"/>
        <v>Obesity</v>
      </c>
      <c r="L235" s="24" t="str" cm="1">
        <f t="array" ref="L235">IF(H235="?",INDEX($H$2:$H$2336,MODE(MATCH($H$2:$H$2336,$H$2:$H$2336,0))),H235)</f>
        <v>yes</v>
      </c>
    </row>
    <row r="236" spans="1:12" x14ac:dyDescent="0.25">
      <c r="A236" s="17" t="s">
        <v>2138</v>
      </c>
      <c r="B236" s="17">
        <v>33.534999999999997</v>
      </c>
      <c r="C236" s="17">
        <v>6.23</v>
      </c>
      <c r="D236" s="17" t="s">
        <v>2380</v>
      </c>
      <c r="E236" s="17" t="s">
        <v>2382</v>
      </c>
      <c r="F236" s="17" t="s">
        <v>2380</v>
      </c>
      <c r="G236" s="27">
        <v>1</v>
      </c>
      <c r="H236" s="17" t="s">
        <v>2382</v>
      </c>
      <c r="I236" s="27">
        <f t="shared" si="9"/>
        <v>0</v>
      </c>
      <c r="J236" s="26">
        <f t="shared" si="10"/>
        <v>1</v>
      </c>
      <c r="K236" s="17" t="str">
        <f t="shared" si="11"/>
        <v>Obesity</v>
      </c>
      <c r="L236" s="24" t="str" cm="1">
        <f t="array" ref="L236">IF(H236="?",INDEX($H$2:$H$2336,MODE(MATCH($H$2:$H$2336,$H$2:$H$2336,0))),H236)</f>
        <v>yes</v>
      </c>
    </row>
    <row r="237" spans="1:12" x14ac:dyDescent="0.25">
      <c r="A237" s="18" t="s">
        <v>2137</v>
      </c>
      <c r="B237" s="18">
        <v>31.92</v>
      </c>
      <c r="C237" s="18">
        <v>5.33</v>
      </c>
      <c r="D237" s="18" t="s">
        <v>2382</v>
      </c>
      <c r="E237" s="18" t="s">
        <v>2380</v>
      </c>
      <c r="F237" s="18" t="s">
        <v>2380</v>
      </c>
      <c r="G237" s="25" t="s">
        <v>2381</v>
      </c>
      <c r="H237" s="18" t="s">
        <v>2382</v>
      </c>
      <c r="I237" s="25">
        <f t="shared" si="9"/>
        <v>0</v>
      </c>
      <c r="J237" s="26">
        <f t="shared" si="10"/>
        <v>0</v>
      </c>
      <c r="K237" s="18" t="str">
        <f t="shared" si="11"/>
        <v>Obesity</v>
      </c>
      <c r="L237" s="24" t="str" cm="1">
        <f t="array" ref="L237">IF(H237="?",INDEX($H$2:$H$2336,MODE(MATCH($H$2:$H$2336,$H$2:$H$2336,0))),H237)</f>
        <v>yes</v>
      </c>
    </row>
    <row r="238" spans="1:12" x14ac:dyDescent="0.25">
      <c r="A238" s="17" t="s">
        <v>2136</v>
      </c>
      <c r="B238" s="17">
        <v>32.700000000000003</v>
      </c>
      <c r="C238" s="17">
        <v>4.09</v>
      </c>
      <c r="D238" s="17" t="s">
        <v>2380</v>
      </c>
      <c r="E238" s="17" t="s">
        <v>2380</v>
      </c>
      <c r="F238" s="17" t="s">
        <v>2380</v>
      </c>
      <c r="G238" s="27">
        <v>1</v>
      </c>
      <c r="H238" s="17" t="s">
        <v>2382</v>
      </c>
      <c r="I238" s="27">
        <f t="shared" si="9"/>
        <v>0</v>
      </c>
      <c r="J238" s="26">
        <f t="shared" si="10"/>
        <v>1</v>
      </c>
      <c r="K238" s="17" t="str">
        <f t="shared" si="11"/>
        <v>Obesity</v>
      </c>
      <c r="L238" s="24" t="str" cm="1">
        <f t="array" ref="L238">IF(H238="?",INDEX($H$2:$H$2336,MODE(MATCH($H$2:$H$2336,$H$2:$H$2336,0))),H238)</f>
        <v>yes</v>
      </c>
    </row>
    <row r="239" spans="1:12" x14ac:dyDescent="0.25">
      <c r="A239" s="18" t="s">
        <v>2135</v>
      </c>
      <c r="B239" s="18">
        <v>41.25</v>
      </c>
      <c r="C239" s="18">
        <v>5.19</v>
      </c>
      <c r="D239" s="18" t="s">
        <v>2380</v>
      </c>
      <c r="E239" s="18" t="s">
        <v>2380</v>
      </c>
      <c r="F239" s="18" t="s">
        <v>2380</v>
      </c>
      <c r="G239" s="25" t="s">
        <v>2381</v>
      </c>
      <c r="H239" s="18" t="s">
        <v>2382</v>
      </c>
      <c r="I239" s="25">
        <f t="shared" si="9"/>
        <v>0</v>
      </c>
      <c r="J239" s="26">
        <f t="shared" si="10"/>
        <v>0</v>
      </c>
      <c r="K239" s="18" t="str">
        <f t="shared" si="11"/>
        <v>Obesity</v>
      </c>
      <c r="L239" s="24" t="str" cm="1">
        <f t="array" ref="L239">IF(H239="?",INDEX($H$2:$H$2336,MODE(MATCH($H$2:$H$2336,$H$2:$H$2336,0))),H239)</f>
        <v>yes</v>
      </c>
    </row>
    <row r="240" spans="1:12" x14ac:dyDescent="0.25">
      <c r="A240" s="17" t="s">
        <v>2134</v>
      </c>
      <c r="B240" s="17">
        <v>33.11</v>
      </c>
      <c r="C240" s="17">
        <v>4.12</v>
      </c>
      <c r="D240" s="17" t="s">
        <v>2380</v>
      </c>
      <c r="E240" s="17" t="s">
        <v>2380</v>
      </c>
      <c r="F240" s="17" t="s">
        <v>2383</v>
      </c>
      <c r="G240" s="27">
        <v>1</v>
      </c>
      <c r="H240" s="17" t="s">
        <v>2382</v>
      </c>
      <c r="I240" s="27">
        <f t="shared" si="9"/>
        <v>0</v>
      </c>
      <c r="J240" s="26">
        <f t="shared" si="10"/>
        <v>1</v>
      </c>
      <c r="K240" s="17" t="str">
        <f t="shared" si="11"/>
        <v>Obesity</v>
      </c>
      <c r="L240" s="24" t="str" cm="1">
        <f t="array" ref="L240">IF(H240="?",INDEX($H$2:$H$2336,MODE(MATCH($H$2:$H$2336,$H$2:$H$2336,0))),H240)</f>
        <v>yes</v>
      </c>
    </row>
    <row r="241" spans="1:12" x14ac:dyDescent="0.25">
      <c r="A241" s="18" t="s">
        <v>2133</v>
      </c>
      <c r="B241" s="18">
        <v>36.159999999999997</v>
      </c>
      <c r="C241" s="18">
        <v>5.0999999999999996</v>
      </c>
      <c r="D241" s="18" t="s">
        <v>2380</v>
      </c>
      <c r="E241" s="18" t="s">
        <v>2380</v>
      </c>
      <c r="F241" s="18" t="s">
        <v>2380</v>
      </c>
      <c r="G241" s="25">
        <v>1</v>
      </c>
      <c r="H241" s="18" t="s">
        <v>2382</v>
      </c>
      <c r="I241" s="25">
        <f t="shared" si="9"/>
        <v>0</v>
      </c>
      <c r="J241" s="26">
        <f t="shared" si="10"/>
        <v>1</v>
      </c>
      <c r="K241" s="18" t="str">
        <f t="shared" si="11"/>
        <v>Obesity</v>
      </c>
      <c r="L241" s="24" t="str" cm="1">
        <f t="array" ref="L241">IF(H241="?",INDEX($H$2:$H$2336,MODE(MATCH($H$2:$H$2336,$H$2:$H$2336,0))),H241)</f>
        <v>yes</v>
      </c>
    </row>
    <row r="242" spans="1:12" x14ac:dyDescent="0.25">
      <c r="A242" s="17" t="s">
        <v>2132</v>
      </c>
      <c r="B242" s="17">
        <v>33.72</v>
      </c>
      <c r="C242" s="17">
        <v>6.21</v>
      </c>
      <c r="D242" s="17" t="s">
        <v>2382</v>
      </c>
      <c r="E242" s="17" t="s">
        <v>2380</v>
      </c>
      <c r="F242" s="17" t="s">
        <v>2383</v>
      </c>
      <c r="G242" s="27">
        <v>1</v>
      </c>
      <c r="H242" s="17" t="s">
        <v>2382</v>
      </c>
      <c r="I242" s="27">
        <f t="shared" si="9"/>
        <v>0</v>
      </c>
      <c r="J242" s="26">
        <f t="shared" si="10"/>
        <v>1</v>
      </c>
      <c r="K242" s="17" t="str">
        <f t="shared" si="11"/>
        <v>Obesity</v>
      </c>
      <c r="L242" s="24" t="str" cm="1">
        <f t="array" ref="L242">IF(H242="?",INDEX($H$2:$H$2336,MODE(MATCH($H$2:$H$2336,$H$2:$H$2336,0))),H242)</f>
        <v>yes</v>
      </c>
    </row>
    <row r="243" spans="1:12" x14ac:dyDescent="0.25">
      <c r="A243" s="18" t="s">
        <v>2130</v>
      </c>
      <c r="B243" s="18">
        <v>37.74</v>
      </c>
      <c r="C243" s="18">
        <v>9.5299999999999994</v>
      </c>
      <c r="D243" s="18" t="s">
        <v>2382</v>
      </c>
      <c r="E243" s="18" t="s">
        <v>2380</v>
      </c>
      <c r="F243" s="18" t="s">
        <v>2380</v>
      </c>
      <c r="G243" s="25">
        <v>1</v>
      </c>
      <c r="H243" s="18" t="s">
        <v>2382</v>
      </c>
      <c r="I243" s="25">
        <f t="shared" si="9"/>
        <v>0</v>
      </c>
      <c r="J243" s="26">
        <f t="shared" si="10"/>
        <v>1</v>
      </c>
      <c r="K243" s="18" t="str">
        <f t="shared" si="11"/>
        <v>Obesity</v>
      </c>
      <c r="L243" s="24" t="str" cm="1">
        <f t="array" ref="L243">IF(H243="?",INDEX($H$2:$H$2336,MODE(MATCH($H$2:$H$2336,$H$2:$H$2336,0))),H243)</f>
        <v>yes</v>
      </c>
    </row>
    <row r="244" spans="1:12" x14ac:dyDescent="0.25">
      <c r="A244" s="17" t="s">
        <v>2129</v>
      </c>
      <c r="B244" s="17">
        <v>48.75</v>
      </c>
      <c r="C244" s="17">
        <v>4.6399999999999997</v>
      </c>
      <c r="D244" s="17" t="s">
        <v>2382</v>
      </c>
      <c r="E244" s="17" t="s">
        <v>2380</v>
      </c>
      <c r="F244" s="17" t="s">
        <v>2380</v>
      </c>
      <c r="G244" s="27">
        <v>1</v>
      </c>
      <c r="H244" s="17" t="s">
        <v>2382</v>
      </c>
      <c r="I244" s="27">
        <f t="shared" si="9"/>
        <v>0</v>
      </c>
      <c r="J244" s="26">
        <f t="shared" si="10"/>
        <v>1</v>
      </c>
      <c r="K244" s="17" t="str">
        <f t="shared" si="11"/>
        <v>Obesity</v>
      </c>
      <c r="L244" s="24" t="str" cm="1">
        <f t="array" ref="L244">IF(H244="?",INDEX($H$2:$H$2336,MODE(MATCH($H$2:$H$2336,$H$2:$H$2336,0))),H244)</f>
        <v>yes</v>
      </c>
    </row>
    <row r="245" spans="1:12" x14ac:dyDescent="0.25">
      <c r="A245" s="18" t="s">
        <v>2128</v>
      </c>
      <c r="B245" s="18">
        <v>31.065000000000001</v>
      </c>
      <c r="C245" s="18">
        <v>5.05</v>
      </c>
      <c r="D245" s="18" t="s">
        <v>2380</v>
      </c>
      <c r="E245" s="18" t="s">
        <v>2380</v>
      </c>
      <c r="F245" s="18" t="s">
        <v>2380</v>
      </c>
      <c r="G245" s="25">
        <v>1</v>
      </c>
      <c r="H245" s="18" t="s">
        <v>2382</v>
      </c>
      <c r="I245" s="25">
        <f t="shared" si="9"/>
        <v>0</v>
      </c>
      <c r="J245" s="26">
        <f t="shared" si="10"/>
        <v>1</v>
      </c>
      <c r="K245" s="18" t="str">
        <f t="shared" si="11"/>
        <v>Obesity</v>
      </c>
      <c r="L245" s="24" t="str" cm="1">
        <f t="array" ref="L245">IF(H245="?",INDEX($H$2:$H$2336,MODE(MATCH($H$2:$H$2336,$H$2:$H$2336,0))),H245)</f>
        <v>yes</v>
      </c>
    </row>
    <row r="246" spans="1:12" x14ac:dyDescent="0.25">
      <c r="A246" s="17" t="s">
        <v>2127</v>
      </c>
      <c r="B246" s="17">
        <v>23.55</v>
      </c>
      <c r="C246" s="17">
        <v>10.38</v>
      </c>
      <c r="D246" s="17" t="s">
        <v>2380</v>
      </c>
      <c r="E246" s="17" t="s">
        <v>2380</v>
      </c>
      <c r="F246" s="17" t="s">
        <v>2380</v>
      </c>
      <c r="G246" s="27" t="s">
        <v>2381</v>
      </c>
      <c r="H246" s="17" t="s">
        <v>2382</v>
      </c>
      <c r="I246" s="27">
        <f t="shared" si="9"/>
        <v>0</v>
      </c>
      <c r="J246" s="26">
        <f t="shared" si="10"/>
        <v>0</v>
      </c>
      <c r="K246" s="17" t="str">
        <f t="shared" si="11"/>
        <v>Normal Weight</v>
      </c>
      <c r="L246" s="24" t="str" cm="1">
        <f t="array" ref="L246">IF(H246="?",INDEX($H$2:$H$2336,MODE(MATCH($H$2:$H$2336,$H$2:$H$2336,0))),H246)</f>
        <v>yes</v>
      </c>
    </row>
    <row r="247" spans="1:12" x14ac:dyDescent="0.25">
      <c r="A247" s="18" t="s">
        <v>2126</v>
      </c>
      <c r="B247" s="18">
        <v>30.18</v>
      </c>
      <c r="C247" s="18">
        <v>8.31</v>
      </c>
      <c r="D247" s="18" t="s">
        <v>2382</v>
      </c>
      <c r="E247" s="18" t="s">
        <v>2380</v>
      </c>
      <c r="F247" s="18" t="s">
        <v>2380</v>
      </c>
      <c r="G247" s="25">
        <v>1</v>
      </c>
      <c r="H247" s="18" t="s">
        <v>2382</v>
      </c>
      <c r="I247" s="25">
        <f t="shared" si="9"/>
        <v>0</v>
      </c>
      <c r="J247" s="26">
        <f t="shared" si="10"/>
        <v>1</v>
      </c>
      <c r="K247" s="18" t="str">
        <f t="shared" si="11"/>
        <v>Obesity</v>
      </c>
      <c r="L247" s="24" t="str" cm="1">
        <f t="array" ref="L247">IF(H247="?",INDEX($H$2:$H$2336,MODE(MATCH($H$2:$H$2336,$H$2:$H$2336,0))),H247)</f>
        <v>yes</v>
      </c>
    </row>
    <row r="248" spans="1:12" x14ac:dyDescent="0.25">
      <c r="A248" s="17" t="s">
        <v>2125</v>
      </c>
      <c r="B248" s="17">
        <v>29.94</v>
      </c>
      <c r="C248" s="17">
        <v>7.59</v>
      </c>
      <c r="D248" s="17" t="s">
        <v>2380</v>
      </c>
      <c r="E248" s="17" t="s">
        <v>2380</v>
      </c>
      <c r="F248" s="17" t="s">
        <v>2380</v>
      </c>
      <c r="G248" s="27" t="s">
        <v>2381</v>
      </c>
      <c r="H248" s="17" t="s">
        <v>2382</v>
      </c>
      <c r="I248" s="27">
        <f t="shared" si="9"/>
        <v>0</v>
      </c>
      <c r="J248" s="26">
        <f t="shared" si="10"/>
        <v>0</v>
      </c>
      <c r="K248" s="17" t="str">
        <f t="shared" si="11"/>
        <v>Overweight</v>
      </c>
      <c r="L248" s="24" t="str" cm="1">
        <f t="array" ref="L248">IF(H248="?",INDEX($H$2:$H$2336,MODE(MATCH($H$2:$H$2336,$H$2:$H$2336,0))),H248)</f>
        <v>yes</v>
      </c>
    </row>
    <row r="249" spans="1:12" x14ac:dyDescent="0.25">
      <c r="A249" s="18" t="s">
        <v>2124</v>
      </c>
      <c r="B249" s="18">
        <v>31.4</v>
      </c>
      <c r="C249" s="18">
        <v>5.49</v>
      </c>
      <c r="D249" s="18" t="s">
        <v>2380</v>
      </c>
      <c r="E249" s="18" t="s">
        <v>2380</v>
      </c>
      <c r="F249" s="18" t="s">
        <v>2380</v>
      </c>
      <c r="G249" s="25" t="s">
        <v>2381</v>
      </c>
      <c r="H249" s="18" t="s">
        <v>2382</v>
      </c>
      <c r="I249" s="25">
        <f t="shared" si="9"/>
        <v>0</v>
      </c>
      <c r="J249" s="26">
        <f t="shared" si="10"/>
        <v>0</v>
      </c>
      <c r="K249" s="18" t="str">
        <f t="shared" si="11"/>
        <v>Obesity</v>
      </c>
      <c r="L249" s="24" t="str" cm="1">
        <f t="array" ref="L249">IF(H249="?",INDEX($H$2:$H$2336,MODE(MATCH($H$2:$H$2336,$H$2:$H$2336,0))),H249)</f>
        <v>yes</v>
      </c>
    </row>
    <row r="250" spans="1:12" x14ac:dyDescent="0.25">
      <c r="A250" s="17" t="s">
        <v>2123</v>
      </c>
      <c r="B250" s="17">
        <v>53.06</v>
      </c>
      <c r="C250" s="17">
        <v>11.68</v>
      </c>
      <c r="D250" s="17" t="s">
        <v>2380</v>
      </c>
      <c r="E250" s="17" t="s">
        <v>2380</v>
      </c>
      <c r="F250" s="17" t="s">
        <v>2380</v>
      </c>
      <c r="G250" s="27" t="s">
        <v>2381</v>
      </c>
      <c r="H250" s="17" t="s">
        <v>2382</v>
      </c>
      <c r="I250" s="27">
        <f t="shared" si="9"/>
        <v>0</v>
      </c>
      <c r="J250" s="26">
        <f t="shared" si="10"/>
        <v>0</v>
      </c>
      <c r="K250" s="17" t="str">
        <f t="shared" si="11"/>
        <v>Obesity</v>
      </c>
      <c r="L250" s="24" t="str" cm="1">
        <f t="array" ref="L250">IF(H250="?",INDEX($H$2:$H$2336,MODE(MATCH($H$2:$H$2336,$H$2:$H$2336,0))),H250)</f>
        <v>yes</v>
      </c>
    </row>
    <row r="251" spans="1:12" x14ac:dyDescent="0.25">
      <c r="A251" s="18" t="s">
        <v>2122</v>
      </c>
      <c r="B251" s="18">
        <v>30.25</v>
      </c>
      <c r="C251" s="18">
        <v>4.1900000000000004</v>
      </c>
      <c r="D251" s="18" t="s">
        <v>2380</v>
      </c>
      <c r="E251" s="18" t="s">
        <v>2380</v>
      </c>
      <c r="F251" s="18" t="s">
        <v>2380</v>
      </c>
      <c r="G251" s="25">
        <v>2</v>
      </c>
      <c r="H251" s="18" t="s">
        <v>2382</v>
      </c>
      <c r="I251" s="25">
        <f t="shared" si="9"/>
        <v>0</v>
      </c>
      <c r="J251" s="26">
        <f t="shared" si="10"/>
        <v>2</v>
      </c>
      <c r="K251" s="18" t="str">
        <f t="shared" si="11"/>
        <v>Obesity</v>
      </c>
      <c r="L251" s="24" t="str" cm="1">
        <f t="array" ref="L251">IF(H251="?",INDEX($H$2:$H$2336,MODE(MATCH($H$2:$H$2336,$H$2:$H$2336,0))),H251)</f>
        <v>yes</v>
      </c>
    </row>
    <row r="252" spans="1:12" x14ac:dyDescent="0.25">
      <c r="A252" s="17" t="s">
        <v>2121</v>
      </c>
      <c r="B252" s="17">
        <v>46.68</v>
      </c>
      <c r="C252" s="17">
        <v>4.01</v>
      </c>
      <c r="D252" s="17" t="s">
        <v>2380</v>
      </c>
      <c r="E252" s="17" t="s">
        <v>2380</v>
      </c>
      <c r="F252" s="17" t="s">
        <v>2380</v>
      </c>
      <c r="G252" s="27" t="s">
        <v>2381</v>
      </c>
      <c r="H252" s="17" t="s">
        <v>2382</v>
      </c>
      <c r="I252" s="27">
        <f t="shared" si="9"/>
        <v>0</v>
      </c>
      <c r="J252" s="26">
        <f t="shared" si="10"/>
        <v>0</v>
      </c>
      <c r="K252" s="17" t="str">
        <f t="shared" si="11"/>
        <v>Obesity</v>
      </c>
      <c r="L252" s="24" t="str" cm="1">
        <f t="array" ref="L252">IF(H252="?",INDEX($H$2:$H$2336,MODE(MATCH($H$2:$H$2336,$H$2:$H$2336,0))),H252)</f>
        <v>yes</v>
      </c>
    </row>
    <row r="253" spans="1:12" x14ac:dyDescent="0.25">
      <c r="A253" s="18" t="s">
        <v>2120</v>
      </c>
      <c r="B253" s="18">
        <v>30.4</v>
      </c>
      <c r="C253" s="18">
        <v>5.91</v>
      </c>
      <c r="D253" s="18" t="s">
        <v>2380</v>
      </c>
      <c r="E253" s="18" t="s">
        <v>2382</v>
      </c>
      <c r="F253" s="18" t="s">
        <v>2380</v>
      </c>
      <c r="G253" s="25">
        <v>2</v>
      </c>
      <c r="H253" s="18" t="s">
        <v>2382</v>
      </c>
      <c r="I253" s="25">
        <f t="shared" si="9"/>
        <v>0</v>
      </c>
      <c r="J253" s="26">
        <f t="shared" si="10"/>
        <v>2</v>
      </c>
      <c r="K253" s="18" t="str">
        <f t="shared" si="11"/>
        <v>Obesity</v>
      </c>
      <c r="L253" s="24" t="str" cm="1">
        <f t="array" ref="L253">IF(H253="?",INDEX($H$2:$H$2336,MODE(MATCH($H$2:$H$2336,$H$2:$H$2336,0))),H253)</f>
        <v>yes</v>
      </c>
    </row>
    <row r="254" spans="1:12" x14ac:dyDescent="0.25">
      <c r="A254" s="17" t="s">
        <v>2119</v>
      </c>
      <c r="B254" s="17">
        <v>30.2</v>
      </c>
      <c r="C254" s="17">
        <v>4.47</v>
      </c>
      <c r="D254" s="17" t="s">
        <v>2382</v>
      </c>
      <c r="E254" s="17" t="s">
        <v>2380</v>
      </c>
      <c r="F254" s="17" t="s">
        <v>2383</v>
      </c>
      <c r="G254" s="27">
        <v>1</v>
      </c>
      <c r="H254" s="17" t="s">
        <v>2382</v>
      </c>
      <c r="I254" s="27">
        <f t="shared" si="9"/>
        <v>0</v>
      </c>
      <c r="J254" s="26">
        <f t="shared" si="10"/>
        <v>1</v>
      </c>
      <c r="K254" s="17" t="str">
        <f t="shared" si="11"/>
        <v>Obesity</v>
      </c>
      <c r="L254" s="24" t="str" cm="1">
        <f t="array" ref="L254">IF(H254="?",INDEX($H$2:$H$2336,MODE(MATCH($H$2:$H$2336,$H$2:$H$2336,0))),H254)</f>
        <v>yes</v>
      </c>
    </row>
    <row r="255" spans="1:12" x14ac:dyDescent="0.25">
      <c r="A255" s="18" t="s">
        <v>2118</v>
      </c>
      <c r="B255" s="18">
        <v>51.18</v>
      </c>
      <c r="C255" s="18">
        <v>4.5599999999999996</v>
      </c>
      <c r="D255" s="18" t="s">
        <v>2382</v>
      </c>
      <c r="E255" s="18" t="s">
        <v>2382</v>
      </c>
      <c r="F255" s="18" t="s">
        <v>2380</v>
      </c>
      <c r="G255" s="25">
        <v>2</v>
      </c>
      <c r="H255" s="18" t="s">
        <v>2382</v>
      </c>
      <c r="I255" s="25">
        <f t="shared" si="9"/>
        <v>0</v>
      </c>
      <c r="J255" s="26">
        <f t="shared" si="10"/>
        <v>2</v>
      </c>
      <c r="K255" s="18" t="str">
        <f t="shared" si="11"/>
        <v>Obesity</v>
      </c>
      <c r="L255" s="24" t="str" cm="1">
        <f t="array" ref="L255">IF(H255="?",INDEX($H$2:$H$2336,MODE(MATCH($H$2:$H$2336,$H$2:$H$2336,0))),H255)</f>
        <v>yes</v>
      </c>
    </row>
    <row r="256" spans="1:12" x14ac:dyDescent="0.25">
      <c r="A256" s="17" t="s">
        <v>2117</v>
      </c>
      <c r="B256" s="17">
        <v>22.18</v>
      </c>
      <c r="C256" s="17">
        <v>9.9</v>
      </c>
      <c r="D256" s="17" t="s">
        <v>2380</v>
      </c>
      <c r="E256" s="17" t="s">
        <v>2380</v>
      </c>
      <c r="F256" s="17" t="s">
        <v>2380</v>
      </c>
      <c r="G256" s="27" t="s">
        <v>2381</v>
      </c>
      <c r="H256" s="17" t="s">
        <v>2382</v>
      </c>
      <c r="I256" s="27">
        <f t="shared" si="9"/>
        <v>0</v>
      </c>
      <c r="J256" s="26">
        <f t="shared" si="10"/>
        <v>0</v>
      </c>
      <c r="K256" s="17" t="str">
        <f t="shared" si="11"/>
        <v>Normal Weight</v>
      </c>
      <c r="L256" s="24" t="str" cm="1">
        <f t="array" ref="L256">IF(H256="?",INDEX($H$2:$H$2336,MODE(MATCH($H$2:$H$2336,$H$2:$H$2336,0))),H256)</f>
        <v>yes</v>
      </c>
    </row>
    <row r="257" spans="1:12" x14ac:dyDescent="0.25">
      <c r="A257" s="18" t="s">
        <v>2116</v>
      </c>
      <c r="B257" s="18">
        <v>31.92</v>
      </c>
      <c r="C257" s="18">
        <v>5.1100000000000003</v>
      </c>
      <c r="D257" s="18" t="s">
        <v>2380</v>
      </c>
      <c r="E257" s="18" t="s">
        <v>2380</v>
      </c>
      <c r="F257" s="18" t="s">
        <v>2383</v>
      </c>
      <c r="G257" s="25">
        <v>1</v>
      </c>
      <c r="H257" s="18" t="s">
        <v>2382</v>
      </c>
      <c r="I257" s="25">
        <f t="shared" si="9"/>
        <v>0</v>
      </c>
      <c r="J257" s="26">
        <f t="shared" si="10"/>
        <v>1</v>
      </c>
      <c r="K257" s="18" t="str">
        <f t="shared" si="11"/>
        <v>Obesity</v>
      </c>
      <c r="L257" s="24" t="str" cm="1">
        <f t="array" ref="L257">IF(H257="?",INDEX($H$2:$H$2336,MODE(MATCH($H$2:$H$2336,$H$2:$H$2336,0))),H257)</f>
        <v>yes</v>
      </c>
    </row>
    <row r="258" spans="1:12" x14ac:dyDescent="0.25">
      <c r="A258" s="17" t="s">
        <v>2115</v>
      </c>
      <c r="B258" s="17">
        <v>31.73</v>
      </c>
      <c r="C258" s="17">
        <v>5.73</v>
      </c>
      <c r="D258" s="17" t="s">
        <v>2380</v>
      </c>
      <c r="E258" s="17" t="s">
        <v>2382</v>
      </c>
      <c r="F258" s="17" t="s">
        <v>2380</v>
      </c>
      <c r="G258" s="27">
        <v>1</v>
      </c>
      <c r="H258" s="17" t="s">
        <v>2382</v>
      </c>
      <c r="I258" s="27">
        <f t="shared" si="9"/>
        <v>0</v>
      </c>
      <c r="J258" s="26">
        <f t="shared" si="10"/>
        <v>1</v>
      </c>
      <c r="K258" s="17" t="str">
        <f t="shared" si="11"/>
        <v>Obesity</v>
      </c>
      <c r="L258" s="24" t="str" cm="1">
        <f t="array" ref="L258">IF(H258="?",INDEX($H$2:$H$2336,MODE(MATCH($H$2:$H$2336,$H$2:$H$2336,0))),H258)</f>
        <v>yes</v>
      </c>
    </row>
    <row r="259" spans="1:12" x14ac:dyDescent="0.25">
      <c r="A259" s="18" t="s">
        <v>2114</v>
      </c>
      <c r="B259" s="18">
        <v>45.52</v>
      </c>
      <c r="C259" s="18">
        <v>6.04</v>
      </c>
      <c r="D259" s="18" t="s">
        <v>2380</v>
      </c>
      <c r="E259" s="18" t="s">
        <v>2380</v>
      </c>
      <c r="F259" s="18" t="s">
        <v>2383</v>
      </c>
      <c r="G259" s="25">
        <v>1</v>
      </c>
      <c r="H259" s="18" t="s">
        <v>2382</v>
      </c>
      <c r="I259" s="25">
        <f t="shared" ref="I259:I322" si="12">COUNTIF(A259:H259, "?")</f>
        <v>0</v>
      </c>
      <c r="J259" s="26">
        <f t="shared" ref="J259:J322" si="13">IF(OR(G259="No major surgery"),0,G259)</f>
        <v>1</v>
      </c>
      <c r="K259" s="18" t="str">
        <f t="shared" ref="K259:K322" si="14">IF(B259&lt;18.5,"Underweight",
IF(B259&lt;25,"Normal Weight",
IF(B259&lt;30,"Overweight",
"Obesity")))</f>
        <v>Obesity</v>
      </c>
      <c r="L259" s="24" t="str" cm="1">
        <f t="array" ref="L259">IF(H259="?",INDEX($H$2:$H$2336,MODE(MATCH($H$2:$H$2336,$H$2:$H$2336,0))),H259)</f>
        <v>yes</v>
      </c>
    </row>
    <row r="260" spans="1:12" x14ac:dyDescent="0.25">
      <c r="A260" s="17" t="s">
        <v>2113</v>
      </c>
      <c r="B260" s="17">
        <v>52.81</v>
      </c>
      <c r="C260" s="17">
        <v>5.19</v>
      </c>
      <c r="D260" s="17" t="s">
        <v>2380</v>
      </c>
      <c r="E260" s="17" t="s">
        <v>2380</v>
      </c>
      <c r="F260" s="17" t="s">
        <v>2383</v>
      </c>
      <c r="G260" s="27">
        <v>1</v>
      </c>
      <c r="H260" s="17" t="s">
        <v>2382</v>
      </c>
      <c r="I260" s="27">
        <f t="shared" si="12"/>
        <v>0</v>
      </c>
      <c r="J260" s="26">
        <f t="shared" si="13"/>
        <v>1</v>
      </c>
      <c r="K260" s="17" t="str">
        <f t="shared" si="14"/>
        <v>Obesity</v>
      </c>
      <c r="L260" s="24" t="str" cm="1">
        <f t="array" ref="L260">IF(H260="?",INDEX($H$2:$H$2336,MODE(MATCH($H$2:$H$2336,$H$2:$H$2336,0))),H260)</f>
        <v>yes</v>
      </c>
    </row>
    <row r="261" spans="1:12" x14ac:dyDescent="0.25">
      <c r="A261" s="18" t="s">
        <v>2112</v>
      </c>
      <c r="B261" s="18">
        <v>33.58</v>
      </c>
      <c r="C261" s="18">
        <v>5.56</v>
      </c>
      <c r="D261" s="18" t="s">
        <v>2380</v>
      </c>
      <c r="E261" s="18" t="s">
        <v>2380</v>
      </c>
      <c r="F261" s="18" t="s">
        <v>2380</v>
      </c>
      <c r="G261" s="25">
        <v>1</v>
      </c>
      <c r="H261" s="18" t="s">
        <v>2382</v>
      </c>
      <c r="I261" s="25">
        <f t="shared" si="12"/>
        <v>0</v>
      </c>
      <c r="J261" s="26">
        <f t="shared" si="13"/>
        <v>1</v>
      </c>
      <c r="K261" s="18" t="str">
        <f t="shared" si="14"/>
        <v>Obesity</v>
      </c>
      <c r="L261" s="24" t="str" cm="1">
        <f t="array" ref="L261">IF(H261="?",INDEX($H$2:$H$2336,MODE(MATCH($H$2:$H$2336,$H$2:$H$2336,0))),H261)</f>
        <v>yes</v>
      </c>
    </row>
    <row r="262" spans="1:12" x14ac:dyDescent="0.25">
      <c r="A262" s="17" t="s">
        <v>2111</v>
      </c>
      <c r="B262" s="17">
        <v>30.684999999999999</v>
      </c>
      <c r="C262" s="17">
        <v>8.23</v>
      </c>
      <c r="D262" s="17" t="s">
        <v>2380</v>
      </c>
      <c r="E262" s="17" t="s">
        <v>2380</v>
      </c>
      <c r="F262" s="17" t="s">
        <v>2380</v>
      </c>
      <c r="G262" s="27" t="s">
        <v>2381</v>
      </c>
      <c r="H262" s="17" t="s">
        <v>2382</v>
      </c>
      <c r="I262" s="27">
        <f t="shared" si="12"/>
        <v>0</v>
      </c>
      <c r="J262" s="26">
        <f t="shared" si="13"/>
        <v>0</v>
      </c>
      <c r="K262" s="17" t="str">
        <f t="shared" si="14"/>
        <v>Obesity</v>
      </c>
      <c r="L262" s="24" t="str" cm="1">
        <f t="array" ref="L262">IF(H262="?",INDEX($H$2:$H$2336,MODE(MATCH($H$2:$H$2336,$H$2:$H$2336,0))),H262)</f>
        <v>yes</v>
      </c>
    </row>
    <row r="263" spans="1:12" x14ac:dyDescent="0.25">
      <c r="A263" s="18" t="s">
        <v>2110</v>
      </c>
      <c r="B263" s="18">
        <v>37.524999999999999</v>
      </c>
      <c r="C263" s="18">
        <v>9.0299999999999994</v>
      </c>
      <c r="D263" s="18" t="s">
        <v>2382</v>
      </c>
      <c r="E263" s="18" t="s">
        <v>2380</v>
      </c>
      <c r="F263" s="18" t="s">
        <v>2380</v>
      </c>
      <c r="G263" s="25">
        <v>2</v>
      </c>
      <c r="H263" s="18" t="s">
        <v>2380</v>
      </c>
      <c r="I263" s="25">
        <f t="shared" si="12"/>
        <v>0</v>
      </c>
      <c r="J263" s="26">
        <f t="shared" si="13"/>
        <v>2</v>
      </c>
      <c r="K263" s="18" t="str">
        <f t="shared" si="14"/>
        <v>Obesity</v>
      </c>
      <c r="L263" s="24" t="str" cm="1">
        <f t="array" ref="L263">IF(H263="?",INDEX($H$2:$H$2336,MODE(MATCH($H$2:$H$2336,$H$2:$H$2336,0))),H263)</f>
        <v>No</v>
      </c>
    </row>
    <row r="264" spans="1:12" x14ac:dyDescent="0.25">
      <c r="A264" s="17" t="s">
        <v>2109</v>
      </c>
      <c r="B264" s="17">
        <v>34.5</v>
      </c>
      <c r="C264" s="17">
        <v>4.07</v>
      </c>
      <c r="D264" s="17" t="s">
        <v>2382</v>
      </c>
      <c r="E264" s="17" t="s">
        <v>2380</v>
      </c>
      <c r="F264" s="17" t="s">
        <v>2380</v>
      </c>
      <c r="G264" s="27" t="s">
        <v>2381</v>
      </c>
      <c r="H264" s="17" t="s">
        <v>2382</v>
      </c>
      <c r="I264" s="27">
        <f t="shared" si="12"/>
        <v>0</v>
      </c>
      <c r="J264" s="26">
        <f t="shared" si="13"/>
        <v>0</v>
      </c>
      <c r="K264" s="17" t="str">
        <f t="shared" si="14"/>
        <v>Obesity</v>
      </c>
      <c r="L264" s="24" t="str" cm="1">
        <f t="array" ref="L264">IF(H264="?",INDEX($H$2:$H$2336,MODE(MATCH($H$2:$H$2336,$H$2:$H$2336,0))),H264)</f>
        <v>yes</v>
      </c>
    </row>
    <row r="265" spans="1:12" x14ac:dyDescent="0.25">
      <c r="A265" s="18" t="s">
        <v>2108</v>
      </c>
      <c r="B265" s="18">
        <v>28.16</v>
      </c>
      <c r="C265" s="18">
        <v>5.77</v>
      </c>
      <c r="D265" s="18" t="s">
        <v>2380</v>
      </c>
      <c r="E265" s="18" t="s">
        <v>2380</v>
      </c>
      <c r="F265" s="18" t="s">
        <v>2380</v>
      </c>
      <c r="G265" s="25">
        <v>2</v>
      </c>
      <c r="H265" s="18" t="s">
        <v>2382</v>
      </c>
      <c r="I265" s="25">
        <f t="shared" si="12"/>
        <v>0</v>
      </c>
      <c r="J265" s="26">
        <f t="shared" si="13"/>
        <v>2</v>
      </c>
      <c r="K265" s="18" t="str">
        <f t="shared" si="14"/>
        <v>Overweight</v>
      </c>
      <c r="L265" s="24" t="str" cm="1">
        <f t="array" ref="L265">IF(H265="?",INDEX($H$2:$H$2336,MODE(MATCH($H$2:$H$2336,$H$2:$H$2336,0))),H265)</f>
        <v>yes</v>
      </c>
    </row>
    <row r="266" spans="1:12" x14ac:dyDescent="0.25">
      <c r="A266" s="17" t="s">
        <v>2107</v>
      </c>
      <c r="B266" s="17">
        <v>30.02</v>
      </c>
      <c r="C266" s="17">
        <v>5.98</v>
      </c>
      <c r="D266" s="17" t="s">
        <v>2380</v>
      </c>
      <c r="E266" s="17" t="s">
        <v>2380</v>
      </c>
      <c r="F266" s="17" t="s">
        <v>2383</v>
      </c>
      <c r="G266" s="27">
        <v>1</v>
      </c>
      <c r="H266" s="17" t="s">
        <v>2382</v>
      </c>
      <c r="I266" s="27">
        <f t="shared" si="12"/>
        <v>0</v>
      </c>
      <c r="J266" s="26">
        <f t="shared" si="13"/>
        <v>1</v>
      </c>
      <c r="K266" s="17" t="str">
        <f t="shared" si="14"/>
        <v>Obesity</v>
      </c>
      <c r="L266" s="24" t="str" cm="1">
        <f t="array" ref="L266">IF(H266="?",INDEX($H$2:$H$2336,MODE(MATCH($H$2:$H$2336,$H$2:$H$2336,0))),H266)</f>
        <v>yes</v>
      </c>
    </row>
    <row r="267" spans="1:12" x14ac:dyDescent="0.25">
      <c r="A267" s="18" t="s">
        <v>2106</v>
      </c>
      <c r="B267" s="18">
        <v>37.82</v>
      </c>
      <c r="C267" s="18">
        <v>6.01</v>
      </c>
      <c r="D267" s="18" t="s">
        <v>2380</v>
      </c>
      <c r="E267" s="18" t="s">
        <v>2380</v>
      </c>
      <c r="F267" s="18" t="s">
        <v>2380</v>
      </c>
      <c r="G267" s="25" t="s">
        <v>2381</v>
      </c>
      <c r="H267" s="18" t="s">
        <v>2382</v>
      </c>
      <c r="I267" s="25">
        <f t="shared" si="12"/>
        <v>0</v>
      </c>
      <c r="J267" s="26">
        <f t="shared" si="13"/>
        <v>0</v>
      </c>
      <c r="K267" s="18" t="str">
        <f t="shared" si="14"/>
        <v>Obesity</v>
      </c>
      <c r="L267" s="24" t="str" cm="1">
        <f t="array" ref="L267">IF(H267="?",INDEX($H$2:$H$2336,MODE(MATCH($H$2:$H$2336,$H$2:$H$2336,0))),H267)</f>
        <v>yes</v>
      </c>
    </row>
    <row r="268" spans="1:12" x14ac:dyDescent="0.25">
      <c r="A268" s="17" t="s">
        <v>2105</v>
      </c>
      <c r="B268" s="17">
        <v>33.14</v>
      </c>
      <c r="C268" s="17">
        <v>5.67</v>
      </c>
      <c r="D268" s="17" t="s">
        <v>2382</v>
      </c>
      <c r="E268" s="17" t="s">
        <v>2380</v>
      </c>
      <c r="F268" s="17" t="s">
        <v>2380</v>
      </c>
      <c r="G268" s="27" t="s">
        <v>2381</v>
      </c>
      <c r="H268" s="17" t="s">
        <v>2382</v>
      </c>
      <c r="I268" s="27">
        <f t="shared" si="12"/>
        <v>0</v>
      </c>
      <c r="J268" s="26">
        <f t="shared" si="13"/>
        <v>0</v>
      </c>
      <c r="K268" s="17" t="str">
        <f t="shared" si="14"/>
        <v>Obesity</v>
      </c>
      <c r="L268" s="24" t="str" cm="1">
        <f t="array" ref="L268">IF(H268="?",INDEX($H$2:$H$2336,MODE(MATCH($H$2:$H$2336,$H$2:$H$2336,0))),H268)</f>
        <v>yes</v>
      </c>
    </row>
    <row r="269" spans="1:12" x14ac:dyDescent="0.25">
      <c r="A269" s="18" t="s">
        <v>2104</v>
      </c>
      <c r="B269" s="18">
        <v>25.14</v>
      </c>
      <c r="C269" s="18">
        <v>6.02</v>
      </c>
      <c r="D269" s="18" t="s">
        <v>2382</v>
      </c>
      <c r="E269" s="18" t="s">
        <v>2380</v>
      </c>
      <c r="F269" s="18" t="s">
        <v>2383</v>
      </c>
      <c r="G269" s="25">
        <v>1</v>
      </c>
      <c r="H269" s="18" t="s">
        <v>2382</v>
      </c>
      <c r="I269" s="25">
        <f t="shared" si="12"/>
        <v>0</v>
      </c>
      <c r="J269" s="26">
        <f t="shared" si="13"/>
        <v>1</v>
      </c>
      <c r="K269" s="18" t="str">
        <f t="shared" si="14"/>
        <v>Overweight</v>
      </c>
      <c r="L269" s="24" t="str" cm="1">
        <f t="array" ref="L269">IF(H269="?",INDEX($H$2:$H$2336,MODE(MATCH($H$2:$H$2336,$H$2:$H$2336,0))),H269)</f>
        <v>yes</v>
      </c>
    </row>
    <row r="270" spans="1:12" x14ac:dyDescent="0.25">
      <c r="A270" s="17" t="s">
        <v>2103</v>
      </c>
      <c r="B270" s="17">
        <v>20.18</v>
      </c>
      <c r="C270" s="17">
        <v>11.19</v>
      </c>
      <c r="D270" s="17" t="s">
        <v>2380</v>
      </c>
      <c r="E270" s="17" t="s">
        <v>2380</v>
      </c>
      <c r="F270" s="17" t="s">
        <v>2380</v>
      </c>
      <c r="G270" s="27" t="s">
        <v>2381</v>
      </c>
      <c r="H270" s="17" t="s">
        <v>2382</v>
      </c>
      <c r="I270" s="27">
        <f t="shared" si="12"/>
        <v>0</v>
      </c>
      <c r="J270" s="26">
        <f t="shared" si="13"/>
        <v>0</v>
      </c>
      <c r="K270" s="17" t="str">
        <f t="shared" si="14"/>
        <v>Normal Weight</v>
      </c>
      <c r="L270" s="24" t="str" cm="1">
        <f t="array" ref="L270">IF(H270="?",INDEX($H$2:$H$2336,MODE(MATCH($H$2:$H$2336,$H$2:$H$2336,0))),H270)</f>
        <v>yes</v>
      </c>
    </row>
    <row r="271" spans="1:12" x14ac:dyDescent="0.25">
      <c r="A271" s="18" t="s">
        <v>2102</v>
      </c>
      <c r="B271" s="18">
        <v>44.36</v>
      </c>
      <c r="C271" s="18">
        <v>5.1100000000000003</v>
      </c>
      <c r="D271" s="18" t="s">
        <v>2380</v>
      </c>
      <c r="E271" s="18" t="s">
        <v>2380</v>
      </c>
      <c r="F271" s="18" t="s">
        <v>2380</v>
      </c>
      <c r="G271" s="25" t="s">
        <v>2381</v>
      </c>
      <c r="H271" s="18" t="s">
        <v>2382</v>
      </c>
      <c r="I271" s="25">
        <f t="shared" si="12"/>
        <v>0</v>
      </c>
      <c r="J271" s="26">
        <f t="shared" si="13"/>
        <v>0</v>
      </c>
      <c r="K271" s="18" t="str">
        <f t="shared" si="14"/>
        <v>Obesity</v>
      </c>
      <c r="L271" s="24" t="str" cm="1">
        <f t="array" ref="L271">IF(H271="?",INDEX($H$2:$H$2336,MODE(MATCH($H$2:$H$2336,$H$2:$H$2336,0))),H271)</f>
        <v>yes</v>
      </c>
    </row>
    <row r="272" spans="1:12" x14ac:dyDescent="0.25">
      <c r="A272" s="17" t="s">
        <v>2101</v>
      </c>
      <c r="B272" s="17">
        <v>23.82</v>
      </c>
      <c r="C272" s="17">
        <v>10.85</v>
      </c>
      <c r="D272" s="17" t="s">
        <v>2382</v>
      </c>
      <c r="E272" s="17" t="s">
        <v>2380</v>
      </c>
      <c r="F272" s="17" t="s">
        <v>2380</v>
      </c>
      <c r="G272" s="27" t="s">
        <v>2381</v>
      </c>
      <c r="H272" s="17" t="s">
        <v>2382</v>
      </c>
      <c r="I272" s="27">
        <f t="shared" si="12"/>
        <v>0</v>
      </c>
      <c r="J272" s="26">
        <f t="shared" si="13"/>
        <v>0</v>
      </c>
      <c r="K272" s="17" t="str">
        <f t="shared" si="14"/>
        <v>Normal Weight</v>
      </c>
      <c r="L272" s="24" t="str" cm="1">
        <f t="array" ref="L272">IF(H272="?",INDEX($H$2:$H$2336,MODE(MATCH($H$2:$H$2336,$H$2:$H$2336,0))),H272)</f>
        <v>yes</v>
      </c>
    </row>
    <row r="273" spans="1:12" x14ac:dyDescent="0.25">
      <c r="A273" s="18" t="s">
        <v>2100</v>
      </c>
      <c r="B273" s="18">
        <v>45</v>
      </c>
      <c r="C273" s="18">
        <v>5.24</v>
      </c>
      <c r="D273" s="18" t="s">
        <v>2382</v>
      </c>
      <c r="E273" s="18" t="s">
        <v>2380</v>
      </c>
      <c r="F273" s="18" t="s">
        <v>2380</v>
      </c>
      <c r="G273" s="25">
        <v>1</v>
      </c>
      <c r="H273" s="18" t="s">
        <v>2382</v>
      </c>
      <c r="I273" s="25">
        <f t="shared" si="12"/>
        <v>0</v>
      </c>
      <c r="J273" s="26">
        <f t="shared" si="13"/>
        <v>1</v>
      </c>
      <c r="K273" s="18" t="str">
        <f t="shared" si="14"/>
        <v>Obesity</v>
      </c>
      <c r="L273" s="24" t="str" cm="1">
        <f t="array" ref="L273">IF(H273="?",INDEX($H$2:$H$2336,MODE(MATCH($H$2:$H$2336,$H$2:$H$2336,0))),H273)</f>
        <v>yes</v>
      </c>
    </row>
    <row r="274" spans="1:12" x14ac:dyDescent="0.25">
      <c r="A274" s="17" t="s">
        <v>2099</v>
      </c>
      <c r="B274" s="17">
        <v>26.62</v>
      </c>
      <c r="C274" s="17">
        <v>10.08</v>
      </c>
      <c r="D274" s="17" t="s">
        <v>2380</v>
      </c>
      <c r="E274" s="17" t="s">
        <v>2380</v>
      </c>
      <c r="F274" s="17" t="s">
        <v>2380</v>
      </c>
      <c r="G274" s="27" t="s">
        <v>2381</v>
      </c>
      <c r="H274" s="17" t="s">
        <v>2382</v>
      </c>
      <c r="I274" s="27">
        <f t="shared" si="12"/>
        <v>0</v>
      </c>
      <c r="J274" s="26">
        <f t="shared" si="13"/>
        <v>0</v>
      </c>
      <c r="K274" s="17" t="str">
        <f t="shared" si="14"/>
        <v>Overweight</v>
      </c>
      <c r="L274" s="24" t="str" cm="1">
        <f t="array" ref="L274">IF(H274="?",INDEX($H$2:$H$2336,MODE(MATCH($H$2:$H$2336,$H$2:$H$2336,0))),H274)</f>
        <v>yes</v>
      </c>
    </row>
    <row r="275" spans="1:12" x14ac:dyDescent="0.25">
      <c r="A275" s="18" t="s">
        <v>2098</v>
      </c>
      <c r="B275" s="18">
        <v>32.67</v>
      </c>
      <c r="C275" s="18">
        <v>10.97</v>
      </c>
      <c r="D275" s="18" t="s">
        <v>2382</v>
      </c>
      <c r="E275" s="18" t="s">
        <v>2380</v>
      </c>
      <c r="F275" s="18" t="s">
        <v>2380</v>
      </c>
      <c r="G275" s="25" t="s">
        <v>2381</v>
      </c>
      <c r="H275" s="18" t="s">
        <v>2382</v>
      </c>
      <c r="I275" s="25">
        <f t="shared" si="12"/>
        <v>0</v>
      </c>
      <c r="J275" s="26">
        <f t="shared" si="13"/>
        <v>0</v>
      </c>
      <c r="K275" s="18" t="str">
        <f t="shared" si="14"/>
        <v>Obesity</v>
      </c>
      <c r="L275" s="24" t="str" cm="1">
        <f t="array" ref="L275">IF(H275="?",INDEX($H$2:$H$2336,MODE(MATCH($H$2:$H$2336,$H$2:$H$2336,0))),H275)</f>
        <v>yes</v>
      </c>
    </row>
    <row r="276" spans="1:12" x14ac:dyDescent="0.25">
      <c r="A276" s="17" t="s">
        <v>2097</v>
      </c>
      <c r="B276" s="17">
        <v>44.44</v>
      </c>
      <c r="C276" s="17">
        <v>4.9000000000000004</v>
      </c>
      <c r="D276" s="17" t="s">
        <v>2382</v>
      </c>
      <c r="E276" s="17" t="s">
        <v>2380</v>
      </c>
      <c r="F276" s="17" t="s">
        <v>2380</v>
      </c>
      <c r="G276" s="27">
        <v>1</v>
      </c>
      <c r="H276" s="17" t="s">
        <v>2382</v>
      </c>
      <c r="I276" s="27">
        <f t="shared" si="12"/>
        <v>0</v>
      </c>
      <c r="J276" s="26">
        <f t="shared" si="13"/>
        <v>1</v>
      </c>
      <c r="K276" s="17" t="str">
        <f t="shared" si="14"/>
        <v>Obesity</v>
      </c>
      <c r="L276" s="24" t="str" cm="1">
        <f t="array" ref="L276">IF(H276="?",INDEX($H$2:$H$2336,MODE(MATCH($H$2:$H$2336,$H$2:$H$2336,0))),H276)</f>
        <v>yes</v>
      </c>
    </row>
    <row r="277" spans="1:12" x14ac:dyDescent="0.25">
      <c r="A277" s="18" t="s">
        <v>2096</v>
      </c>
      <c r="B277" s="18">
        <v>28.31</v>
      </c>
      <c r="C277" s="18">
        <v>5.33</v>
      </c>
      <c r="D277" s="18" t="s">
        <v>2380</v>
      </c>
      <c r="E277" s="18" t="s">
        <v>2380</v>
      </c>
      <c r="F277" s="18" t="s">
        <v>2380</v>
      </c>
      <c r="G277" s="25" t="s">
        <v>2381</v>
      </c>
      <c r="H277" s="18" t="s">
        <v>2382</v>
      </c>
      <c r="I277" s="25">
        <f t="shared" si="12"/>
        <v>0</v>
      </c>
      <c r="J277" s="26">
        <f t="shared" si="13"/>
        <v>0</v>
      </c>
      <c r="K277" s="18" t="str">
        <f t="shared" si="14"/>
        <v>Overweight</v>
      </c>
      <c r="L277" s="24" t="str" cm="1">
        <f t="array" ref="L277">IF(H277="?",INDEX($H$2:$H$2336,MODE(MATCH($H$2:$H$2336,$H$2:$H$2336,0))),H277)</f>
        <v>yes</v>
      </c>
    </row>
    <row r="278" spans="1:12" x14ac:dyDescent="0.25">
      <c r="A278" s="17" t="s">
        <v>2095</v>
      </c>
      <c r="B278" s="17">
        <v>25.05</v>
      </c>
      <c r="C278" s="17">
        <v>4.6100000000000003</v>
      </c>
      <c r="D278" s="17" t="s">
        <v>2380</v>
      </c>
      <c r="E278" s="17" t="s">
        <v>2380</v>
      </c>
      <c r="F278" s="17" t="s">
        <v>2380</v>
      </c>
      <c r="G278" s="27">
        <v>2</v>
      </c>
      <c r="H278" s="17" t="s">
        <v>2382</v>
      </c>
      <c r="I278" s="27">
        <f t="shared" si="12"/>
        <v>0</v>
      </c>
      <c r="J278" s="26">
        <f t="shared" si="13"/>
        <v>2</v>
      </c>
      <c r="K278" s="17" t="str">
        <f t="shared" si="14"/>
        <v>Overweight</v>
      </c>
      <c r="L278" s="24" t="str" cm="1">
        <f t="array" ref="L278">IF(H278="?",INDEX($H$2:$H$2336,MODE(MATCH($H$2:$H$2336,$H$2:$H$2336,0))),H278)</f>
        <v>yes</v>
      </c>
    </row>
    <row r="279" spans="1:12" x14ac:dyDescent="0.25">
      <c r="A279" s="18" t="s">
        <v>2094</v>
      </c>
      <c r="B279" s="18">
        <v>28.34</v>
      </c>
      <c r="C279" s="18">
        <v>8.18</v>
      </c>
      <c r="D279" s="18" t="s">
        <v>2380</v>
      </c>
      <c r="E279" s="18" t="s">
        <v>2380</v>
      </c>
      <c r="F279" s="18" t="s">
        <v>2380</v>
      </c>
      <c r="G279" s="25" t="s">
        <v>2381</v>
      </c>
      <c r="H279" s="18" t="s">
        <v>2382</v>
      </c>
      <c r="I279" s="25">
        <f t="shared" si="12"/>
        <v>0</v>
      </c>
      <c r="J279" s="26">
        <f t="shared" si="13"/>
        <v>0</v>
      </c>
      <c r="K279" s="18" t="str">
        <f t="shared" si="14"/>
        <v>Overweight</v>
      </c>
      <c r="L279" s="24" t="str" cm="1">
        <f t="array" ref="L279">IF(H279="?",INDEX($H$2:$H$2336,MODE(MATCH($H$2:$H$2336,$H$2:$H$2336,0))),H279)</f>
        <v>yes</v>
      </c>
    </row>
    <row r="280" spans="1:12" x14ac:dyDescent="0.25">
      <c r="A280" s="17" t="s">
        <v>2093</v>
      </c>
      <c r="B280" s="17">
        <v>17.765000000000001</v>
      </c>
      <c r="C280" s="17">
        <v>5.62</v>
      </c>
      <c r="D280" s="17" t="s">
        <v>2380</v>
      </c>
      <c r="E280" s="17" t="s">
        <v>2380</v>
      </c>
      <c r="F280" s="17" t="s">
        <v>2380</v>
      </c>
      <c r="G280" s="27" t="s">
        <v>2381</v>
      </c>
      <c r="H280" s="17" t="s">
        <v>2382</v>
      </c>
      <c r="I280" s="27">
        <f t="shared" si="12"/>
        <v>0</v>
      </c>
      <c r="J280" s="26">
        <f t="shared" si="13"/>
        <v>0</v>
      </c>
      <c r="K280" s="17" t="str">
        <f t="shared" si="14"/>
        <v>Underweight</v>
      </c>
      <c r="L280" s="24" t="str" cm="1">
        <f t="array" ref="L280">IF(H280="?",INDEX($H$2:$H$2336,MODE(MATCH($H$2:$H$2336,$H$2:$H$2336,0))),H280)</f>
        <v>yes</v>
      </c>
    </row>
    <row r="281" spans="1:12" x14ac:dyDescent="0.25">
      <c r="A281" s="18" t="s">
        <v>2092</v>
      </c>
      <c r="B281" s="18">
        <v>36.119999999999997</v>
      </c>
      <c r="C281" s="18">
        <v>5.82</v>
      </c>
      <c r="D281" s="18" t="s">
        <v>2380</v>
      </c>
      <c r="E281" s="18" t="s">
        <v>2380</v>
      </c>
      <c r="F281" s="18" t="s">
        <v>2380</v>
      </c>
      <c r="G281" s="25" t="s">
        <v>2381</v>
      </c>
      <c r="H281" s="18" t="s">
        <v>2382</v>
      </c>
      <c r="I281" s="25">
        <f t="shared" si="12"/>
        <v>0</v>
      </c>
      <c r="J281" s="26">
        <f t="shared" si="13"/>
        <v>0</v>
      </c>
      <c r="K281" s="18" t="str">
        <f t="shared" si="14"/>
        <v>Obesity</v>
      </c>
      <c r="L281" s="24" t="str" cm="1">
        <f t="array" ref="L281">IF(H281="?",INDEX($H$2:$H$2336,MODE(MATCH($H$2:$H$2336,$H$2:$H$2336,0))),H281)</f>
        <v>yes</v>
      </c>
    </row>
    <row r="282" spans="1:12" x14ac:dyDescent="0.25">
      <c r="A282" s="17" t="s">
        <v>2091</v>
      </c>
      <c r="B282" s="17">
        <v>23.19</v>
      </c>
      <c r="C282" s="17">
        <v>7.66</v>
      </c>
      <c r="D282" s="17" t="s">
        <v>2380</v>
      </c>
      <c r="E282" s="17" t="s">
        <v>2380</v>
      </c>
      <c r="F282" s="17" t="s">
        <v>2380</v>
      </c>
      <c r="G282" s="27" t="s">
        <v>2381</v>
      </c>
      <c r="H282" s="17" t="s">
        <v>2382</v>
      </c>
      <c r="I282" s="27">
        <f t="shared" si="12"/>
        <v>0</v>
      </c>
      <c r="J282" s="26">
        <f t="shared" si="13"/>
        <v>0</v>
      </c>
      <c r="K282" s="17" t="str">
        <f t="shared" si="14"/>
        <v>Normal Weight</v>
      </c>
      <c r="L282" s="24" t="str" cm="1">
        <f t="array" ref="L282">IF(H282="?",INDEX($H$2:$H$2336,MODE(MATCH($H$2:$H$2336,$H$2:$H$2336,0))),H282)</f>
        <v>yes</v>
      </c>
    </row>
    <row r="283" spans="1:12" x14ac:dyDescent="0.25">
      <c r="A283" s="18" t="s">
        <v>2090</v>
      </c>
      <c r="B283" s="18">
        <v>35.99</v>
      </c>
      <c r="C283" s="18">
        <v>4.2300000000000004</v>
      </c>
      <c r="D283" s="18" t="s">
        <v>2380</v>
      </c>
      <c r="E283" s="18" t="s">
        <v>2380</v>
      </c>
      <c r="F283" s="18" t="s">
        <v>2380</v>
      </c>
      <c r="G283" s="25" t="s">
        <v>2381</v>
      </c>
      <c r="H283" s="18" t="s">
        <v>2382</v>
      </c>
      <c r="I283" s="25">
        <f t="shared" si="12"/>
        <v>0</v>
      </c>
      <c r="J283" s="26">
        <f t="shared" si="13"/>
        <v>0</v>
      </c>
      <c r="K283" s="18" t="str">
        <f t="shared" si="14"/>
        <v>Obesity</v>
      </c>
      <c r="L283" s="24" t="str" cm="1">
        <f t="array" ref="L283">IF(H283="?",INDEX($H$2:$H$2336,MODE(MATCH($H$2:$H$2336,$H$2:$H$2336,0))),H283)</f>
        <v>yes</v>
      </c>
    </row>
    <row r="284" spans="1:12" x14ac:dyDescent="0.25">
      <c r="A284" s="17" t="s">
        <v>2089</v>
      </c>
      <c r="B284" s="17">
        <v>30.25</v>
      </c>
      <c r="C284" s="17">
        <v>5.58</v>
      </c>
      <c r="D284" s="17" t="s">
        <v>2380</v>
      </c>
      <c r="E284" s="17" t="s">
        <v>2380</v>
      </c>
      <c r="F284" s="17" t="s">
        <v>2383</v>
      </c>
      <c r="G284" s="27">
        <v>1</v>
      </c>
      <c r="H284" s="17" t="s">
        <v>2382</v>
      </c>
      <c r="I284" s="27">
        <f t="shared" si="12"/>
        <v>0</v>
      </c>
      <c r="J284" s="26">
        <f t="shared" si="13"/>
        <v>1</v>
      </c>
      <c r="K284" s="17" t="str">
        <f t="shared" si="14"/>
        <v>Obesity</v>
      </c>
      <c r="L284" s="24" t="str" cm="1">
        <f t="array" ref="L284">IF(H284="?",INDEX($H$2:$H$2336,MODE(MATCH($H$2:$H$2336,$H$2:$H$2336,0))),H284)</f>
        <v>yes</v>
      </c>
    </row>
    <row r="285" spans="1:12" x14ac:dyDescent="0.25">
      <c r="A285" s="18" t="s">
        <v>2088</v>
      </c>
      <c r="B285" s="18">
        <v>26.24</v>
      </c>
      <c r="C285" s="18">
        <v>6.26</v>
      </c>
      <c r="D285" s="18" t="s">
        <v>2382</v>
      </c>
      <c r="E285" s="18" t="s">
        <v>2380</v>
      </c>
      <c r="F285" s="18" t="s">
        <v>2380</v>
      </c>
      <c r="G285" s="25" t="s">
        <v>2381</v>
      </c>
      <c r="H285" s="18" t="s">
        <v>2382</v>
      </c>
      <c r="I285" s="25">
        <f t="shared" si="12"/>
        <v>0</v>
      </c>
      <c r="J285" s="26">
        <f t="shared" si="13"/>
        <v>0</v>
      </c>
      <c r="K285" s="18" t="str">
        <f t="shared" si="14"/>
        <v>Overweight</v>
      </c>
      <c r="L285" s="24" t="str" cm="1">
        <f t="array" ref="L285">IF(H285="?",INDEX($H$2:$H$2336,MODE(MATCH($H$2:$H$2336,$H$2:$H$2336,0))),H285)</f>
        <v>yes</v>
      </c>
    </row>
    <row r="286" spans="1:12" x14ac:dyDescent="0.25">
      <c r="A286" s="17" t="s">
        <v>2087</v>
      </c>
      <c r="B286" s="17">
        <v>31.36</v>
      </c>
      <c r="C286" s="17">
        <v>10.6</v>
      </c>
      <c r="D286" s="17" t="s">
        <v>2382</v>
      </c>
      <c r="E286" s="17" t="s">
        <v>2380</v>
      </c>
      <c r="F286" s="17" t="s">
        <v>2380</v>
      </c>
      <c r="G286" s="27" t="s">
        <v>2381</v>
      </c>
      <c r="H286" s="17" t="s">
        <v>2382</v>
      </c>
      <c r="I286" s="27">
        <f t="shared" si="12"/>
        <v>0</v>
      </c>
      <c r="J286" s="26">
        <f t="shared" si="13"/>
        <v>0</v>
      </c>
      <c r="K286" s="17" t="str">
        <f t="shared" si="14"/>
        <v>Obesity</v>
      </c>
      <c r="L286" s="24" t="str" cm="1">
        <f t="array" ref="L286">IF(H286="?",INDEX($H$2:$H$2336,MODE(MATCH($H$2:$H$2336,$H$2:$H$2336,0))),H286)</f>
        <v>yes</v>
      </c>
    </row>
    <row r="287" spans="1:12" x14ac:dyDescent="0.25">
      <c r="A287" s="18" t="s">
        <v>2086</v>
      </c>
      <c r="B287" s="18">
        <v>25.69</v>
      </c>
      <c r="C287" s="18">
        <v>4.78</v>
      </c>
      <c r="D287" s="18" t="s">
        <v>2382</v>
      </c>
      <c r="E287" s="18" t="s">
        <v>2380</v>
      </c>
      <c r="F287" s="18" t="s">
        <v>2380</v>
      </c>
      <c r="G287" s="25" t="s">
        <v>2381</v>
      </c>
      <c r="H287" s="18" t="s">
        <v>2382</v>
      </c>
      <c r="I287" s="25">
        <f t="shared" si="12"/>
        <v>0</v>
      </c>
      <c r="J287" s="26">
        <f t="shared" si="13"/>
        <v>0</v>
      </c>
      <c r="K287" s="18" t="str">
        <f t="shared" si="14"/>
        <v>Overweight</v>
      </c>
      <c r="L287" s="24" t="str" cm="1">
        <f t="array" ref="L287">IF(H287="?",INDEX($H$2:$H$2336,MODE(MATCH($H$2:$H$2336,$H$2:$H$2336,0))),H287)</f>
        <v>yes</v>
      </c>
    </row>
    <row r="288" spans="1:12" x14ac:dyDescent="0.25">
      <c r="A288" s="17" t="s">
        <v>2085</v>
      </c>
      <c r="B288" s="17">
        <v>25.46</v>
      </c>
      <c r="C288" s="17">
        <v>6.03</v>
      </c>
      <c r="D288" s="17" t="s">
        <v>2380</v>
      </c>
      <c r="E288" s="17" t="s">
        <v>2380</v>
      </c>
      <c r="F288" s="17" t="s">
        <v>2380</v>
      </c>
      <c r="G288" s="27">
        <v>2</v>
      </c>
      <c r="H288" s="17" t="s">
        <v>2382</v>
      </c>
      <c r="I288" s="27">
        <f t="shared" si="12"/>
        <v>0</v>
      </c>
      <c r="J288" s="26">
        <f t="shared" si="13"/>
        <v>2</v>
      </c>
      <c r="K288" s="17" t="str">
        <f t="shared" si="14"/>
        <v>Overweight</v>
      </c>
      <c r="L288" s="24" t="str" cm="1">
        <f t="array" ref="L288">IF(H288="?",INDEX($H$2:$H$2336,MODE(MATCH($H$2:$H$2336,$H$2:$H$2336,0))),H288)</f>
        <v>yes</v>
      </c>
    </row>
    <row r="289" spans="1:12" x14ac:dyDescent="0.25">
      <c r="A289" s="18" t="s">
        <v>2084</v>
      </c>
      <c r="B289" s="18">
        <v>31.83</v>
      </c>
      <c r="C289" s="18">
        <v>11.55</v>
      </c>
      <c r="D289" s="18" t="s">
        <v>2382</v>
      </c>
      <c r="E289" s="18" t="s">
        <v>2380</v>
      </c>
      <c r="F289" s="18" t="s">
        <v>2380</v>
      </c>
      <c r="G289" s="25">
        <v>1</v>
      </c>
      <c r="H289" s="18" t="s">
        <v>2382</v>
      </c>
      <c r="I289" s="25">
        <f t="shared" si="12"/>
        <v>0</v>
      </c>
      <c r="J289" s="26">
        <f t="shared" si="13"/>
        <v>1</v>
      </c>
      <c r="K289" s="18" t="str">
        <f t="shared" si="14"/>
        <v>Obesity</v>
      </c>
      <c r="L289" s="24" t="str" cm="1">
        <f t="array" ref="L289">IF(H289="?",INDEX($H$2:$H$2336,MODE(MATCH($H$2:$H$2336,$H$2:$H$2336,0))),H289)</f>
        <v>yes</v>
      </c>
    </row>
    <row r="290" spans="1:12" x14ac:dyDescent="0.25">
      <c r="A290" s="17" t="s">
        <v>2083</v>
      </c>
      <c r="B290" s="17">
        <v>24.43</v>
      </c>
      <c r="C290" s="17">
        <v>7.59</v>
      </c>
      <c r="D290" s="17" t="s">
        <v>2382</v>
      </c>
      <c r="E290" s="17" t="s">
        <v>2380</v>
      </c>
      <c r="F290" s="17" t="s">
        <v>2380</v>
      </c>
      <c r="G290" s="27">
        <v>1</v>
      </c>
      <c r="H290" s="17" t="s">
        <v>2382</v>
      </c>
      <c r="I290" s="27">
        <f t="shared" si="12"/>
        <v>0</v>
      </c>
      <c r="J290" s="26">
        <f t="shared" si="13"/>
        <v>1</v>
      </c>
      <c r="K290" s="17" t="str">
        <f t="shared" si="14"/>
        <v>Normal Weight</v>
      </c>
      <c r="L290" s="24" t="str" cm="1">
        <f t="array" ref="L290">IF(H290="?",INDEX($H$2:$H$2336,MODE(MATCH($H$2:$H$2336,$H$2:$H$2336,0))),H290)</f>
        <v>yes</v>
      </c>
    </row>
    <row r="291" spans="1:12" x14ac:dyDescent="0.25">
      <c r="A291" s="18" t="s">
        <v>2082</v>
      </c>
      <c r="B291" s="18">
        <v>41.9</v>
      </c>
      <c r="C291" s="18">
        <v>4.26</v>
      </c>
      <c r="D291" s="18" t="s">
        <v>2380</v>
      </c>
      <c r="E291" s="18" t="s">
        <v>2380</v>
      </c>
      <c r="F291" s="18" t="s">
        <v>2380</v>
      </c>
      <c r="G291" s="25" t="s">
        <v>2381</v>
      </c>
      <c r="H291" s="18" t="s">
        <v>2382</v>
      </c>
      <c r="I291" s="25">
        <f t="shared" si="12"/>
        <v>0</v>
      </c>
      <c r="J291" s="26">
        <f t="shared" si="13"/>
        <v>0</v>
      </c>
      <c r="K291" s="18" t="str">
        <f t="shared" si="14"/>
        <v>Obesity</v>
      </c>
      <c r="L291" s="24" t="str" cm="1">
        <f t="array" ref="L291">IF(H291="?",INDEX($H$2:$H$2336,MODE(MATCH($H$2:$H$2336,$H$2:$H$2336,0))),H291)</f>
        <v>yes</v>
      </c>
    </row>
    <row r="292" spans="1:12" x14ac:dyDescent="0.25">
      <c r="A292" s="17" t="s">
        <v>2081</v>
      </c>
      <c r="B292" s="17">
        <v>22.88</v>
      </c>
      <c r="C292" s="17">
        <v>5.9</v>
      </c>
      <c r="D292" s="17" t="s">
        <v>2382</v>
      </c>
      <c r="E292" s="17" t="s">
        <v>2380</v>
      </c>
      <c r="F292" s="17" t="s">
        <v>2383</v>
      </c>
      <c r="G292" s="27">
        <v>1</v>
      </c>
      <c r="H292" s="17" t="s">
        <v>2382</v>
      </c>
      <c r="I292" s="27">
        <f t="shared" si="12"/>
        <v>0</v>
      </c>
      <c r="J292" s="26">
        <f t="shared" si="13"/>
        <v>1</v>
      </c>
      <c r="K292" s="17" t="str">
        <f t="shared" si="14"/>
        <v>Normal Weight</v>
      </c>
      <c r="L292" s="24" t="str" cm="1">
        <f t="array" ref="L292">IF(H292="?",INDEX($H$2:$H$2336,MODE(MATCH($H$2:$H$2336,$H$2:$H$2336,0))),H292)</f>
        <v>yes</v>
      </c>
    </row>
    <row r="293" spans="1:12" x14ac:dyDescent="0.25">
      <c r="A293" s="18" t="s">
        <v>2080</v>
      </c>
      <c r="B293" s="18">
        <v>29.734999999999999</v>
      </c>
      <c r="C293" s="18">
        <v>7.79</v>
      </c>
      <c r="D293" s="18" t="s">
        <v>2380</v>
      </c>
      <c r="E293" s="18" t="s">
        <v>2380</v>
      </c>
      <c r="F293" s="18" t="s">
        <v>2380</v>
      </c>
      <c r="G293" s="25" t="s">
        <v>2381</v>
      </c>
      <c r="H293" s="18" t="s">
        <v>2380</v>
      </c>
      <c r="I293" s="25">
        <f t="shared" si="12"/>
        <v>0</v>
      </c>
      <c r="J293" s="26">
        <f t="shared" si="13"/>
        <v>0</v>
      </c>
      <c r="K293" s="18" t="str">
        <f t="shared" si="14"/>
        <v>Overweight</v>
      </c>
      <c r="L293" s="24" t="str" cm="1">
        <f t="array" ref="L293">IF(H293="?",INDEX($H$2:$H$2336,MODE(MATCH($H$2:$H$2336,$H$2:$H$2336,0))),H293)</f>
        <v>No</v>
      </c>
    </row>
    <row r="294" spans="1:12" x14ac:dyDescent="0.25">
      <c r="A294" s="17" t="s">
        <v>2079</v>
      </c>
      <c r="B294" s="17">
        <v>40.74</v>
      </c>
      <c r="C294" s="17">
        <v>5.28</v>
      </c>
      <c r="D294" s="17" t="s">
        <v>2380</v>
      </c>
      <c r="E294" s="17" t="s">
        <v>2380</v>
      </c>
      <c r="F294" s="17" t="s">
        <v>2383</v>
      </c>
      <c r="G294" s="27">
        <v>1</v>
      </c>
      <c r="H294" s="17" t="s">
        <v>2382</v>
      </c>
      <c r="I294" s="27">
        <f t="shared" si="12"/>
        <v>0</v>
      </c>
      <c r="J294" s="26">
        <f t="shared" si="13"/>
        <v>1</v>
      </c>
      <c r="K294" s="17" t="str">
        <f t="shared" si="14"/>
        <v>Obesity</v>
      </c>
      <c r="L294" s="24" t="str" cm="1">
        <f t="array" ref="L294">IF(H294="?",INDEX($H$2:$H$2336,MODE(MATCH($H$2:$H$2336,$H$2:$H$2336,0))),H294)</f>
        <v>yes</v>
      </c>
    </row>
    <row r="295" spans="1:12" x14ac:dyDescent="0.25">
      <c r="A295" s="18" t="s">
        <v>2078</v>
      </c>
      <c r="B295" s="18">
        <v>24.14</v>
      </c>
      <c r="C295" s="18">
        <v>5.87</v>
      </c>
      <c r="D295" s="18" t="s">
        <v>2380</v>
      </c>
      <c r="E295" s="18" t="s">
        <v>2380</v>
      </c>
      <c r="F295" s="18" t="s">
        <v>2380</v>
      </c>
      <c r="G295" s="25">
        <v>2</v>
      </c>
      <c r="H295" s="18" t="s">
        <v>2382</v>
      </c>
      <c r="I295" s="25">
        <f t="shared" si="12"/>
        <v>0</v>
      </c>
      <c r="J295" s="26">
        <f t="shared" si="13"/>
        <v>2</v>
      </c>
      <c r="K295" s="18" t="str">
        <f t="shared" si="14"/>
        <v>Normal Weight</v>
      </c>
      <c r="L295" s="24" t="str" cm="1">
        <f t="array" ref="L295">IF(H295="?",INDEX($H$2:$H$2336,MODE(MATCH($H$2:$H$2336,$H$2:$H$2336,0))),H295)</f>
        <v>yes</v>
      </c>
    </row>
    <row r="296" spans="1:12" x14ac:dyDescent="0.25">
      <c r="A296" s="17" t="s">
        <v>2077</v>
      </c>
      <c r="B296" s="17">
        <v>25.15</v>
      </c>
      <c r="C296" s="17">
        <v>9.08</v>
      </c>
      <c r="D296" s="17" t="s">
        <v>2382</v>
      </c>
      <c r="E296" s="17" t="s">
        <v>2380</v>
      </c>
      <c r="F296" s="17" t="s">
        <v>2380</v>
      </c>
      <c r="G296" s="27">
        <v>1</v>
      </c>
      <c r="H296" s="17" t="s">
        <v>2382</v>
      </c>
      <c r="I296" s="27">
        <f t="shared" si="12"/>
        <v>0</v>
      </c>
      <c r="J296" s="26">
        <f t="shared" si="13"/>
        <v>1</v>
      </c>
      <c r="K296" s="17" t="str">
        <f t="shared" si="14"/>
        <v>Overweight</v>
      </c>
      <c r="L296" s="24" t="str" cm="1">
        <f t="array" ref="L296">IF(H296="?",INDEX($H$2:$H$2336,MODE(MATCH($H$2:$H$2336,$H$2:$H$2336,0))),H296)</f>
        <v>yes</v>
      </c>
    </row>
    <row r="297" spans="1:12" x14ac:dyDescent="0.25">
      <c r="A297" s="18" t="s">
        <v>2076</v>
      </c>
      <c r="B297" s="18">
        <v>28.71</v>
      </c>
      <c r="C297" s="18">
        <v>5.2</v>
      </c>
      <c r="D297" s="18" t="s">
        <v>2380</v>
      </c>
      <c r="E297" s="18" t="s">
        <v>2380</v>
      </c>
      <c r="F297" s="18" t="s">
        <v>2380</v>
      </c>
      <c r="G297" s="25">
        <v>1</v>
      </c>
      <c r="H297" s="18" t="s">
        <v>2382</v>
      </c>
      <c r="I297" s="25">
        <f t="shared" si="12"/>
        <v>0</v>
      </c>
      <c r="J297" s="26">
        <f t="shared" si="13"/>
        <v>1</v>
      </c>
      <c r="K297" s="18" t="str">
        <f t="shared" si="14"/>
        <v>Overweight</v>
      </c>
      <c r="L297" s="24" t="str" cm="1">
        <f t="array" ref="L297">IF(H297="?",INDEX($H$2:$H$2336,MODE(MATCH($H$2:$H$2336,$H$2:$H$2336,0))),H297)</f>
        <v>yes</v>
      </c>
    </row>
    <row r="298" spans="1:12" x14ac:dyDescent="0.25">
      <c r="A298" s="17" t="s">
        <v>2075</v>
      </c>
      <c r="B298" s="17">
        <v>23</v>
      </c>
      <c r="C298" s="17">
        <v>5.48</v>
      </c>
      <c r="D298" s="17" t="s">
        <v>2380</v>
      </c>
      <c r="E298" s="17" t="s">
        <v>2380</v>
      </c>
      <c r="F298" s="17" t="s">
        <v>2380</v>
      </c>
      <c r="G298" s="27" t="s">
        <v>2381</v>
      </c>
      <c r="H298" s="17" t="s">
        <v>2382</v>
      </c>
      <c r="I298" s="27">
        <f t="shared" si="12"/>
        <v>0</v>
      </c>
      <c r="J298" s="26">
        <f t="shared" si="13"/>
        <v>0</v>
      </c>
      <c r="K298" s="17" t="str">
        <f t="shared" si="14"/>
        <v>Normal Weight</v>
      </c>
      <c r="L298" s="24" t="str" cm="1">
        <f t="array" ref="L298">IF(H298="?",INDEX($H$2:$H$2336,MODE(MATCH($H$2:$H$2336,$H$2:$H$2336,0))),H298)</f>
        <v>yes</v>
      </c>
    </row>
    <row r="299" spans="1:12" x14ac:dyDescent="0.25">
      <c r="A299" s="18" t="s">
        <v>2074</v>
      </c>
      <c r="B299" s="18">
        <v>36.86</v>
      </c>
      <c r="C299" s="18">
        <v>11.95</v>
      </c>
      <c r="D299" s="18" t="s">
        <v>2380</v>
      </c>
      <c r="E299" s="18" t="s">
        <v>2380</v>
      </c>
      <c r="F299" s="18" t="s">
        <v>2380</v>
      </c>
      <c r="G299" s="25" t="s">
        <v>2381</v>
      </c>
      <c r="H299" s="18" t="s">
        <v>2380</v>
      </c>
      <c r="I299" s="25">
        <f t="shared" si="12"/>
        <v>0</v>
      </c>
      <c r="J299" s="26">
        <f t="shared" si="13"/>
        <v>0</v>
      </c>
      <c r="K299" s="18" t="str">
        <f t="shared" si="14"/>
        <v>Obesity</v>
      </c>
      <c r="L299" s="24" t="str" cm="1">
        <f t="array" ref="L299">IF(H299="?",INDEX($H$2:$H$2336,MODE(MATCH($H$2:$H$2336,$H$2:$H$2336,0))),H299)</f>
        <v>No</v>
      </c>
    </row>
    <row r="300" spans="1:12" x14ac:dyDescent="0.25">
      <c r="A300" s="17" t="s">
        <v>2073</v>
      </c>
      <c r="B300" s="17">
        <v>24.25</v>
      </c>
      <c r="C300" s="17">
        <v>8.6999999999999993</v>
      </c>
      <c r="D300" s="17" t="s">
        <v>2382</v>
      </c>
      <c r="E300" s="17" t="s">
        <v>2380</v>
      </c>
      <c r="F300" s="17" t="s">
        <v>2380</v>
      </c>
      <c r="G300" s="27">
        <v>1</v>
      </c>
      <c r="H300" s="17" t="s">
        <v>2382</v>
      </c>
      <c r="I300" s="27">
        <f t="shared" si="12"/>
        <v>0</v>
      </c>
      <c r="J300" s="26">
        <f t="shared" si="13"/>
        <v>1</v>
      </c>
      <c r="K300" s="17" t="str">
        <f t="shared" si="14"/>
        <v>Normal Weight</v>
      </c>
      <c r="L300" s="24" t="str" cm="1">
        <f t="array" ref="L300">IF(H300="?",INDEX($H$2:$H$2336,MODE(MATCH($H$2:$H$2336,$H$2:$H$2336,0))),H300)</f>
        <v>yes</v>
      </c>
    </row>
    <row r="301" spans="1:12" x14ac:dyDescent="0.25">
      <c r="A301" s="18" t="s">
        <v>2072</v>
      </c>
      <c r="B301" s="18">
        <v>23.85</v>
      </c>
      <c r="C301" s="18">
        <v>7.84</v>
      </c>
      <c r="D301" s="18" t="s">
        <v>2380</v>
      </c>
      <c r="E301" s="18" t="s">
        <v>2380</v>
      </c>
      <c r="F301" s="18" t="s">
        <v>2380</v>
      </c>
      <c r="G301" s="25" t="s">
        <v>2381</v>
      </c>
      <c r="H301" s="18" t="s">
        <v>2382</v>
      </c>
      <c r="I301" s="25">
        <f t="shared" si="12"/>
        <v>0</v>
      </c>
      <c r="J301" s="26">
        <f t="shared" si="13"/>
        <v>0</v>
      </c>
      <c r="K301" s="18" t="str">
        <f t="shared" si="14"/>
        <v>Normal Weight</v>
      </c>
      <c r="L301" s="24" t="str" cm="1">
        <f t="array" ref="L301">IF(H301="?",INDEX($H$2:$H$2336,MODE(MATCH($H$2:$H$2336,$H$2:$H$2336,0))),H301)</f>
        <v>yes</v>
      </c>
    </row>
    <row r="302" spans="1:12" x14ac:dyDescent="0.25">
      <c r="A302" s="17" t="s">
        <v>2071</v>
      </c>
      <c r="B302" s="17">
        <v>40.020000000000003</v>
      </c>
      <c r="C302" s="17">
        <v>5.19</v>
      </c>
      <c r="D302" s="17" t="s">
        <v>2382</v>
      </c>
      <c r="E302" s="17" t="s">
        <v>2380</v>
      </c>
      <c r="F302" s="17" t="s">
        <v>2380</v>
      </c>
      <c r="G302" s="27">
        <v>1</v>
      </c>
      <c r="H302" s="17" t="s">
        <v>2382</v>
      </c>
      <c r="I302" s="27">
        <f t="shared" si="12"/>
        <v>0</v>
      </c>
      <c r="J302" s="26">
        <f t="shared" si="13"/>
        <v>1</v>
      </c>
      <c r="K302" s="17" t="str">
        <f t="shared" si="14"/>
        <v>Obesity</v>
      </c>
      <c r="L302" s="24" t="str" cm="1">
        <f t="array" ref="L302">IF(H302="?",INDEX($H$2:$H$2336,MODE(MATCH($H$2:$H$2336,$H$2:$H$2336,0))),H302)</f>
        <v>yes</v>
      </c>
    </row>
    <row r="303" spans="1:12" x14ac:dyDescent="0.25">
      <c r="A303" s="18" t="s">
        <v>2070</v>
      </c>
      <c r="B303" s="18">
        <v>19.170000000000002</v>
      </c>
      <c r="C303" s="18">
        <v>8.41</v>
      </c>
      <c r="D303" s="18" t="s">
        <v>2380</v>
      </c>
      <c r="E303" s="18" t="s">
        <v>2380</v>
      </c>
      <c r="F303" s="18" t="s">
        <v>2380</v>
      </c>
      <c r="G303" s="25" t="s">
        <v>2381</v>
      </c>
      <c r="H303" s="18" t="s">
        <v>2382</v>
      </c>
      <c r="I303" s="25">
        <f t="shared" si="12"/>
        <v>0</v>
      </c>
      <c r="J303" s="26">
        <f t="shared" si="13"/>
        <v>0</v>
      </c>
      <c r="K303" s="18" t="str">
        <f t="shared" si="14"/>
        <v>Normal Weight</v>
      </c>
      <c r="L303" s="24" t="str" cm="1">
        <f t="array" ref="L303">IF(H303="?",INDEX($H$2:$H$2336,MODE(MATCH($H$2:$H$2336,$H$2:$H$2336,0))),H303)</f>
        <v>yes</v>
      </c>
    </row>
    <row r="304" spans="1:12" x14ac:dyDescent="0.25">
      <c r="A304" s="17" t="s">
        <v>2069</v>
      </c>
      <c r="B304" s="17">
        <v>43.53</v>
      </c>
      <c r="C304" s="17">
        <v>5.86</v>
      </c>
      <c r="D304" s="17" t="s">
        <v>2382</v>
      </c>
      <c r="E304" s="17" t="s">
        <v>2382</v>
      </c>
      <c r="F304" s="17" t="s">
        <v>2380</v>
      </c>
      <c r="G304" s="27">
        <v>2</v>
      </c>
      <c r="H304" s="17" t="s">
        <v>2382</v>
      </c>
      <c r="I304" s="27">
        <f t="shared" si="12"/>
        <v>0</v>
      </c>
      <c r="J304" s="26">
        <f t="shared" si="13"/>
        <v>2</v>
      </c>
      <c r="K304" s="17" t="str">
        <f t="shared" si="14"/>
        <v>Obesity</v>
      </c>
      <c r="L304" s="24" t="str" cm="1">
        <f t="array" ref="L304">IF(H304="?",INDEX($H$2:$H$2336,MODE(MATCH($H$2:$H$2336,$H$2:$H$2336,0))),H304)</f>
        <v>yes</v>
      </c>
    </row>
    <row r="305" spans="1:12" x14ac:dyDescent="0.25">
      <c r="A305" s="18" t="s">
        <v>2068</v>
      </c>
      <c r="B305" s="18">
        <v>46.06</v>
      </c>
      <c r="C305" s="18">
        <v>4.18</v>
      </c>
      <c r="D305" s="18" t="s">
        <v>2380</v>
      </c>
      <c r="E305" s="18" t="s">
        <v>2382</v>
      </c>
      <c r="F305" s="18" t="s">
        <v>2380</v>
      </c>
      <c r="G305" s="25">
        <v>1</v>
      </c>
      <c r="H305" s="18" t="s">
        <v>2382</v>
      </c>
      <c r="I305" s="25">
        <f t="shared" si="12"/>
        <v>0</v>
      </c>
      <c r="J305" s="26">
        <f t="shared" si="13"/>
        <v>1</v>
      </c>
      <c r="K305" s="18" t="str">
        <f t="shared" si="14"/>
        <v>Obesity</v>
      </c>
      <c r="L305" s="24" t="str" cm="1">
        <f t="array" ref="L305">IF(H305="?",INDEX($H$2:$H$2336,MODE(MATCH($H$2:$H$2336,$H$2:$H$2336,0))),H305)</f>
        <v>yes</v>
      </c>
    </row>
    <row r="306" spans="1:12" x14ac:dyDescent="0.25">
      <c r="A306" s="17" t="s">
        <v>2067</v>
      </c>
      <c r="B306" s="17">
        <v>29.92</v>
      </c>
      <c r="C306" s="17">
        <v>11.99</v>
      </c>
      <c r="D306" s="17" t="s">
        <v>2382</v>
      </c>
      <c r="E306" s="17" t="s">
        <v>2380</v>
      </c>
      <c r="F306" s="17" t="s">
        <v>2380</v>
      </c>
      <c r="G306" s="27">
        <v>2</v>
      </c>
      <c r="H306" s="17" t="s">
        <v>2382</v>
      </c>
      <c r="I306" s="27">
        <f t="shared" si="12"/>
        <v>0</v>
      </c>
      <c r="J306" s="26">
        <f t="shared" si="13"/>
        <v>2</v>
      </c>
      <c r="K306" s="17" t="str">
        <f t="shared" si="14"/>
        <v>Overweight</v>
      </c>
      <c r="L306" s="24" t="str" cm="1">
        <f t="array" ref="L306">IF(H306="?",INDEX($H$2:$H$2336,MODE(MATCH($H$2:$H$2336,$H$2:$H$2336,0))),H306)</f>
        <v>yes</v>
      </c>
    </row>
    <row r="307" spans="1:12" x14ac:dyDescent="0.25">
      <c r="A307" s="18" t="s">
        <v>2066</v>
      </c>
      <c r="B307" s="18">
        <v>28.46</v>
      </c>
      <c r="C307" s="18">
        <v>4.8499999999999996</v>
      </c>
      <c r="D307" s="18" t="s">
        <v>2382</v>
      </c>
      <c r="E307" s="18" t="s">
        <v>2380</v>
      </c>
      <c r="F307" s="18" t="s">
        <v>2380</v>
      </c>
      <c r="G307" s="25">
        <v>1</v>
      </c>
      <c r="H307" s="18" t="s">
        <v>2382</v>
      </c>
      <c r="I307" s="25">
        <f t="shared" si="12"/>
        <v>0</v>
      </c>
      <c r="J307" s="26">
        <f t="shared" si="13"/>
        <v>1</v>
      </c>
      <c r="K307" s="18" t="str">
        <f t="shared" si="14"/>
        <v>Overweight</v>
      </c>
      <c r="L307" s="24" t="str" cm="1">
        <f t="array" ref="L307">IF(H307="?",INDEX($H$2:$H$2336,MODE(MATCH($H$2:$H$2336,$H$2:$H$2336,0))),H307)</f>
        <v>yes</v>
      </c>
    </row>
    <row r="308" spans="1:12" x14ac:dyDescent="0.25">
      <c r="A308" s="17" t="s">
        <v>2065</v>
      </c>
      <c r="B308" s="17">
        <v>24.56</v>
      </c>
      <c r="C308" s="17">
        <v>6.18</v>
      </c>
      <c r="D308" s="17" t="s">
        <v>2382</v>
      </c>
      <c r="E308" s="17" t="s">
        <v>2380</v>
      </c>
      <c r="F308" s="17" t="s">
        <v>2383</v>
      </c>
      <c r="G308" s="27">
        <v>1</v>
      </c>
      <c r="H308" s="17" t="s">
        <v>2382</v>
      </c>
      <c r="I308" s="27">
        <f t="shared" si="12"/>
        <v>0</v>
      </c>
      <c r="J308" s="26">
        <f t="shared" si="13"/>
        <v>1</v>
      </c>
      <c r="K308" s="17" t="str">
        <f t="shared" si="14"/>
        <v>Normal Weight</v>
      </c>
      <c r="L308" s="24" t="str" cm="1">
        <f t="array" ref="L308">IF(H308="?",INDEX($H$2:$H$2336,MODE(MATCH($H$2:$H$2336,$H$2:$H$2336,0))),H308)</f>
        <v>yes</v>
      </c>
    </row>
    <row r="309" spans="1:12" x14ac:dyDescent="0.25">
      <c r="A309" s="18" t="s">
        <v>2064</v>
      </c>
      <c r="B309" s="18">
        <v>41.19</v>
      </c>
      <c r="C309" s="18">
        <v>6.37</v>
      </c>
      <c r="D309" s="18" t="s">
        <v>2380</v>
      </c>
      <c r="E309" s="18" t="s">
        <v>2380</v>
      </c>
      <c r="F309" s="18" t="s">
        <v>2380</v>
      </c>
      <c r="G309" s="25" t="s">
        <v>2381</v>
      </c>
      <c r="H309" s="18" t="s">
        <v>2382</v>
      </c>
      <c r="I309" s="25">
        <f t="shared" si="12"/>
        <v>0</v>
      </c>
      <c r="J309" s="26">
        <f t="shared" si="13"/>
        <v>0</v>
      </c>
      <c r="K309" s="18" t="str">
        <f t="shared" si="14"/>
        <v>Obesity</v>
      </c>
      <c r="L309" s="24" t="str" cm="1">
        <f t="array" ref="L309">IF(H309="?",INDEX($H$2:$H$2336,MODE(MATCH($H$2:$H$2336,$H$2:$H$2336,0))),H309)</f>
        <v>yes</v>
      </c>
    </row>
    <row r="310" spans="1:12" x14ac:dyDescent="0.25">
      <c r="A310" s="17" t="s">
        <v>2063</v>
      </c>
      <c r="B310" s="17">
        <v>18.63</v>
      </c>
      <c r="C310" s="17">
        <v>9.81</v>
      </c>
      <c r="D310" s="17" t="s">
        <v>2382</v>
      </c>
      <c r="E310" s="17" t="s">
        <v>2380</v>
      </c>
      <c r="F310" s="17" t="s">
        <v>2380</v>
      </c>
      <c r="G310" s="27">
        <v>2</v>
      </c>
      <c r="H310" s="17" t="s">
        <v>2382</v>
      </c>
      <c r="I310" s="27">
        <f t="shared" si="12"/>
        <v>0</v>
      </c>
      <c r="J310" s="26">
        <f t="shared" si="13"/>
        <v>2</v>
      </c>
      <c r="K310" s="17" t="str">
        <f t="shared" si="14"/>
        <v>Normal Weight</v>
      </c>
      <c r="L310" s="24" t="str" cm="1">
        <f t="array" ref="L310">IF(H310="?",INDEX($H$2:$H$2336,MODE(MATCH($H$2:$H$2336,$H$2:$H$2336,0))),H310)</f>
        <v>yes</v>
      </c>
    </row>
    <row r="311" spans="1:12" x14ac:dyDescent="0.25">
      <c r="A311" s="18" t="s">
        <v>2062</v>
      </c>
      <c r="B311" s="18">
        <v>26.26</v>
      </c>
      <c r="C311" s="18">
        <v>11.8</v>
      </c>
      <c r="D311" s="18" t="s">
        <v>2382</v>
      </c>
      <c r="E311" s="18" t="s">
        <v>2380</v>
      </c>
      <c r="F311" s="18" t="s">
        <v>2380</v>
      </c>
      <c r="G311" s="25">
        <v>1</v>
      </c>
      <c r="H311" s="18" t="s">
        <v>2382</v>
      </c>
      <c r="I311" s="25">
        <f t="shared" si="12"/>
        <v>0</v>
      </c>
      <c r="J311" s="26">
        <f t="shared" si="13"/>
        <v>1</v>
      </c>
      <c r="K311" s="18" t="str">
        <f t="shared" si="14"/>
        <v>Overweight</v>
      </c>
      <c r="L311" s="24" t="str" cm="1">
        <f t="array" ref="L311">IF(H311="?",INDEX($H$2:$H$2336,MODE(MATCH($H$2:$H$2336,$H$2:$H$2336,0))),H311)</f>
        <v>yes</v>
      </c>
    </row>
    <row r="312" spans="1:12" x14ac:dyDescent="0.25">
      <c r="A312" s="17" t="s">
        <v>2061</v>
      </c>
      <c r="B312" s="17">
        <v>22.37</v>
      </c>
      <c r="C312" s="17">
        <v>5.86</v>
      </c>
      <c r="D312" s="17" t="s">
        <v>2382</v>
      </c>
      <c r="E312" s="17" t="s">
        <v>2380</v>
      </c>
      <c r="F312" s="17" t="s">
        <v>2383</v>
      </c>
      <c r="G312" s="27">
        <v>1</v>
      </c>
      <c r="H312" s="17" t="s">
        <v>2382</v>
      </c>
      <c r="I312" s="27">
        <f t="shared" si="12"/>
        <v>0</v>
      </c>
      <c r="J312" s="26">
        <f t="shared" si="13"/>
        <v>1</v>
      </c>
      <c r="K312" s="17" t="str">
        <f t="shared" si="14"/>
        <v>Normal Weight</v>
      </c>
      <c r="L312" s="24" t="str" cm="1">
        <f t="array" ref="L312">IF(H312="?",INDEX($H$2:$H$2336,MODE(MATCH($H$2:$H$2336,$H$2:$H$2336,0))),H312)</f>
        <v>yes</v>
      </c>
    </row>
    <row r="313" spans="1:12" x14ac:dyDescent="0.25">
      <c r="A313" s="18" t="s">
        <v>2060</v>
      </c>
      <c r="B313" s="18">
        <v>39.619999999999997</v>
      </c>
      <c r="C313" s="18">
        <v>4.28</v>
      </c>
      <c r="D313" s="18" t="s">
        <v>2380</v>
      </c>
      <c r="E313" s="18" t="s">
        <v>2380</v>
      </c>
      <c r="F313" s="18" t="s">
        <v>2380</v>
      </c>
      <c r="G313" s="25">
        <v>1</v>
      </c>
      <c r="H313" s="18" t="s">
        <v>2382</v>
      </c>
      <c r="I313" s="25">
        <f t="shared" si="12"/>
        <v>0</v>
      </c>
      <c r="J313" s="26">
        <f t="shared" si="13"/>
        <v>1</v>
      </c>
      <c r="K313" s="18" t="str">
        <f t="shared" si="14"/>
        <v>Obesity</v>
      </c>
      <c r="L313" s="24" t="str" cm="1">
        <f t="array" ref="L313">IF(H313="?",INDEX($H$2:$H$2336,MODE(MATCH($H$2:$H$2336,$H$2:$H$2336,0))),H313)</f>
        <v>yes</v>
      </c>
    </row>
    <row r="314" spans="1:12" x14ac:dyDescent="0.25">
      <c r="A314" s="17" t="s">
        <v>2059</v>
      </c>
      <c r="B314" s="17">
        <v>18.329999999999998</v>
      </c>
      <c r="C314" s="17">
        <v>4.16</v>
      </c>
      <c r="D314" s="17" t="s">
        <v>2382</v>
      </c>
      <c r="E314" s="17" t="s">
        <v>2380</v>
      </c>
      <c r="F314" s="17" t="s">
        <v>2380</v>
      </c>
      <c r="G314" s="27" t="s">
        <v>2381</v>
      </c>
      <c r="H314" s="17" t="s">
        <v>2382</v>
      </c>
      <c r="I314" s="27">
        <f t="shared" si="12"/>
        <v>0</v>
      </c>
      <c r="J314" s="26">
        <f t="shared" si="13"/>
        <v>0</v>
      </c>
      <c r="K314" s="17" t="str">
        <f t="shared" si="14"/>
        <v>Underweight</v>
      </c>
      <c r="L314" s="24" t="str" cm="1">
        <f t="array" ref="L314">IF(H314="?",INDEX($H$2:$H$2336,MODE(MATCH($H$2:$H$2336,$H$2:$H$2336,0))),H314)</f>
        <v>yes</v>
      </c>
    </row>
    <row r="315" spans="1:12" x14ac:dyDescent="0.25">
      <c r="A315" s="18" t="s">
        <v>2058</v>
      </c>
      <c r="B315" s="18">
        <v>17.11</v>
      </c>
      <c r="C315" s="18">
        <v>4.9800000000000004</v>
      </c>
      <c r="D315" s="18" t="s">
        <v>2382</v>
      </c>
      <c r="E315" s="18" t="s">
        <v>2380</v>
      </c>
      <c r="F315" s="18" t="s">
        <v>2383</v>
      </c>
      <c r="G315" s="25">
        <v>1</v>
      </c>
      <c r="H315" s="18" t="s">
        <v>2382</v>
      </c>
      <c r="I315" s="25">
        <f t="shared" si="12"/>
        <v>0</v>
      </c>
      <c r="J315" s="26">
        <f t="shared" si="13"/>
        <v>1</v>
      </c>
      <c r="K315" s="18" t="str">
        <f t="shared" si="14"/>
        <v>Underweight</v>
      </c>
      <c r="L315" s="24" t="str" cm="1">
        <f t="array" ref="L315">IF(H315="?",INDEX($H$2:$H$2336,MODE(MATCH($H$2:$H$2336,$H$2:$H$2336,0))),H315)</f>
        <v>yes</v>
      </c>
    </row>
    <row r="316" spans="1:12" x14ac:dyDescent="0.25">
      <c r="A316" s="17" t="s">
        <v>2057</v>
      </c>
      <c r="B316" s="17">
        <v>43.5</v>
      </c>
      <c r="C316" s="17">
        <v>6.38</v>
      </c>
      <c r="D316" s="17" t="s">
        <v>2380</v>
      </c>
      <c r="E316" s="17" t="s">
        <v>2382</v>
      </c>
      <c r="F316" s="17" t="s">
        <v>2380</v>
      </c>
      <c r="G316" s="27">
        <v>1</v>
      </c>
      <c r="H316" s="17" t="s">
        <v>2382</v>
      </c>
      <c r="I316" s="27">
        <f t="shared" si="12"/>
        <v>0</v>
      </c>
      <c r="J316" s="26">
        <f t="shared" si="13"/>
        <v>1</v>
      </c>
      <c r="K316" s="17" t="str">
        <f t="shared" si="14"/>
        <v>Obesity</v>
      </c>
      <c r="L316" s="24" t="str" cm="1">
        <f t="array" ref="L316">IF(H316="?",INDEX($H$2:$H$2336,MODE(MATCH($H$2:$H$2336,$H$2:$H$2336,0))),H316)</f>
        <v>yes</v>
      </c>
    </row>
    <row r="317" spans="1:12" x14ac:dyDescent="0.25">
      <c r="A317" s="18" t="s">
        <v>2056</v>
      </c>
      <c r="B317" s="18">
        <v>25.364999999999998</v>
      </c>
      <c r="C317" s="18">
        <v>5.19</v>
      </c>
      <c r="D317" s="18" t="s">
        <v>2380</v>
      </c>
      <c r="E317" s="18" t="s">
        <v>2380</v>
      </c>
      <c r="F317" s="18" t="s">
        <v>2380</v>
      </c>
      <c r="G317" s="25">
        <v>2</v>
      </c>
      <c r="H317" s="18" t="s">
        <v>2380</v>
      </c>
      <c r="I317" s="25">
        <f t="shared" si="12"/>
        <v>0</v>
      </c>
      <c r="J317" s="26">
        <f t="shared" si="13"/>
        <v>2</v>
      </c>
      <c r="K317" s="18" t="str">
        <f t="shared" si="14"/>
        <v>Overweight</v>
      </c>
      <c r="L317" s="24" t="str" cm="1">
        <f t="array" ref="L317">IF(H317="?",INDEX($H$2:$H$2336,MODE(MATCH($H$2:$H$2336,$H$2:$H$2336,0))),H317)</f>
        <v>No</v>
      </c>
    </row>
    <row r="318" spans="1:12" x14ac:dyDescent="0.25">
      <c r="A318" s="17" t="s">
        <v>2055</v>
      </c>
      <c r="B318" s="17">
        <v>28.594999999999999</v>
      </c>
      <c r="C318" s="17">
        <v>10.210000000000001</v>
      </c>
      <c r="D318" s="17" t="s">
        <v>2380</v>
      </c>
      <c r="E318" s="17" t="s">
        <v>2380</v>
      </c>
      <c r="F318" s="17" t="s">
        <v>2380</v>
      </c>
      <c r="G318" s="27" t="s">
        <v>2381</v>
      </c>
      <c r="H318" s="17" t="s">
        <v>2380</v>
      </c>
      <c r="I318" s="27">
        <f t="shared" si="12"/>
        <v>0</v>
      </c>
      <c r="J318" s="26">
        <f t="shared" si="13"/>
        <v>0</v>
      </c>
      <c r="K318" s="17" t="str">
        <f t="shared" si="14"/>
        <v>Overweight</v>
      </c>
      <c r="L318" s="24" t="str" cm="1">
        <f t="array" ref="L318">IF(H318="?",INDEX($H$2:$H$2336,MODE(MATCH($H$2:$H$2336,$H$2:$H$2336,0))),H318)</f>
        <v>No</v>
      </c>
    </row>
    <row r="319" spans="1:12" x14ac:dyDescent="0.25">
      <c r="A319" s="18" t="s">
        <v>2054</v>
      </c>
      <c r="B319" s="18">
        <v>29.83</v>
      </c>
      <c r="C319" s="18">
        <v>9.6999999999999993</v>
      </c>
      <c r="D319" s="18" t="s">
        <v>2382</v>
      </c>
      <c r="E319" s="18" t="s">
        <v>2380</v>
      </c>
      <c r="F319" s="18" t="s">
        <v>2383</v>
      </c>
      <c r="G319" s="25">
        <v>1</v>
      </c>
      <c r="H319" s="18" t="s">
        <v>2382</v>
      </c>
      <c r="I319" s="25">
        <f t="shared" si="12"/>
        <v>0</v>
      </c>
      <c r="J319" s="26">
        <f t="shared" si="13"/>
        <v>1</v>
      </c>
      <c r="K319" s="18" t="str">
        <f t="shared" si="14"/>
        <v>Overweight</v>
      </c>
      <c r="L319" s="24" t="str" cm="1">
        <f t="array" ref="L319">IF(H319="?",INDEX($H$2:$H$2336,MODE(MATCH($H$2:$H$2336,$H$2:$H$2336,0))),H319)</f>
        <v>yes</v>
      </c>
    </row>
    <row r="320" spans="1:12" x14ac:dyDescent="0.25">
      <c r="A320" s="17" t="s">
        <v>2053</v>
      </c>
      <c r="B320" s="17">
        <v>24.7</v>
      </c>
      <c r="C320" s="17">
        <v>10.25</v>
      </c>
      <c r="D320" s="17" t="s">
        <v>2380</v>
      </c>
      <c r="E320" s="17" t="s">
        <v>2380</v>
      </c>
      <c r="F320" s="17" t="s">
        <v>2380</v>
      </c>
      <c r="G320" s="27">
        <v>3</v>
      </c>
      <c r="H320" s="17" t="s">
        <v>2380</v>
      </c>
      <c r="I320" s="27">
        <f t="shared" si="12"/>
        <v>0</v>
      </c>
      <c r="J320" s="26">
        <f t="shared" si="13"/>
        <v>3</v>
      </c>
      <c r="K320" s="17" t="str">
        <f t="shared" si="14"/>
        <v>Normal Weight</v>
      </c>
      <c r="L320" s="24" t="str" cm="1">
        <f t="array" ref="L320">IF(H320="?",INDEX($H$2:$H$2336,MODE(MATCH($H$2:$H$2336,$H$2:$H$2336,0))),H320)</f>
        <v>No</v>
      </c>
    </row>
    <row r="321" spans="1:12" x14ac:dyDescent="0.25">
      <c r="A321" s="18" t="s">
        <v>2052</v>
      </c>
      <c r="B321" s="18">
        <v>17.940000000000001</v>
      </c>
      <c r="C321" s="18">
        <v>9.77</v>
      </c>
      <c r="D321" s="18" t="s">
        <v>2380</v>
      </c>
      <c r="E321" s="18" t="s">
        <v>2380</v>
      </c>
      <c r="F321" s="18" t="s">
        <v>2380</v>
      </c>
      <c r="G321" s="25" t="s">
        <v>2381</v>
      </c>
      <c r="H321" s="18" t="s">
        <v>2382</v>
      </c>
      <c r="I321" s="25">
        <f t="shared" si="12"/>
        <v>0</v>
      </c>
      <c r="J321" s="26">
        <f t="shared" si="13"/>
        <v>0</v>
      </c>
      <c r="K321" s="18" t="str">
        <f t="shared" si="14"/>
        <v>Underweight</v>
      </c>
      <c r="L321" s="24" t="str" cm="1">
        <f t="array" ref="L321">IF(H321="?",INDEX($H$2:$H$2336,MODE(MATCH($H$2:$H$2336,$H$2:$H$2336,0))),H321)</f>
        <v>yes</v>
      </c>
    </row>
    <row r="322" spans="1:12" x14ac:dyDescent="0.25">
      <c r="A322" s="17" t="s">
        <v>2051</v>
      </c>
      <c r="B322" s="17">
        <v>21.08</v>
      </c>
      <c r="C322" s="17">
        <v>4.83</v>
      </c>
      <c r="D322" s="17" t="s">
        <v>2380</v>
      </c>
      <c r="E322" s="17" t="s">
        <v>2380</v>
      </c>
      <c r="F322" s="17" t="s">
        <v>2383</v>
      </c>
      <c r="G322" s="27">
        <v>1</v>
      </c>
      <c r="H322" s="17" t="s">
        <v>2382</v>
      </c>
      <c r="I322" s="27">
        <f t="shared" si="12"/>
        <v>0</v>
      </c>
      <c r="J322" s="26">
        <f t="shared" si="13"/>
        <v>1</v>
      </c>
      <c r="K322" s="17" t="str">
        <f t="shared" si="14"/>
        <v>Normal Weight</v>
      </c>
      <c r="L322" s="24" t="str" cm="1">
        <f t="array" ref="L322">IF(H322="?",INDEX($H$2:$H$2336,MODE(MATCH($H$2:$H$2336,$H$2:$H$2336,0))),H322)</f>
        <v>yes</v>
      </c>
    </row>
    <row r="323" spans="1:12" x14ac:dyDescent="0.25">
      <c r="A323" s="18" t="s">
        <v>2050</v>
      </c>
      <c r="B323" s="18">
        <v>37.715000000000003</v>
      </c>
      <c r="C323" s="18">
        <v>10.86</v>
      </c>
      <c r="D323" s="18" t="s">
        <v>2382</v>
      </c>
      <c r="E323" s="18" t="s">
        <v>2380</v>
      </c>
      <c r="F323" s="18" t="s">
        <v>2380</v>
      </c>
      <c r="G323" s="25" t="s">
        <v>2381</v>
      </c>
      <c r="H323" s="18" t="s">
        <v>2380</v>
      </c>
      <c r="I323" s="25">
        <f t="shared" ref="I323:I386" si="15">COUNTIF(A323:H323, "?")</f>
        <v>0</v>
      </c>
      <c r="J323" s="26">
        <f t="shared" ref="J323:J386" si="16">IF(OR(G323="No major surgery"),0,G323)</f>
        <v>0</v>
      </c>
      <c r="K323" s="18" t="str">
        <f t="shared" ref="K323:K386" si="17">IF(B323&lt;18.5,"Underweight",
IF(B323&lt;25,"Normal Weight",
IF(B323&lt;30,"Overweight",
"Obesity")))</f>
        <v>Obesity</v>
      </c>
      <c r="L323" s="24" t="str" cm="1">
        <f t="array" ref="L323">IF(H323="?",INDEX($H$2:$H$2336,MODE(MATCH($H$2:$H$2336,$H$2:$H$2336,0))),H323)</f>
        <v>No</v>
      </c>
    </row>
    <row r="324" spans="1:12" x14ac:dyDescent="0.25">
      <c r="A324" s="17" t="s">
        <v>2049</v>
      </c>
      <c r="B324" s="17">
        <v>22.39</v>
      </c>
      <c r="C324" s="17">
        <v>9.5299999999999994</v>
      </c>
      <c r="D324" s="17" t="s">
        <v>2382</v>
      </c>
      <c r="E324" s="17" t="s">
        <v>2380</v>
      </c>
      <c r="F324" s="17" t="s">
        <v>2380</v>
      </c>
      <c r="G324" s="27" t="s">
        <v>2381</v>
      </c>
      <c r="H324" s="17" t="s">
        <v>2382</v>
      </c>
      <c r="I324" s="27">
        <f t="shared" si="15"/>
        <v>0</v>
      </c>
      <c r="J324" s="26">
        <f t="shared" si="16"/>
        <v>0</v>
      </c>
      <c r="K324" s="17" t="str">
        <f t="shared" si="17"/>
        <v>Normal Weight</v>
      </c>
      <c r="L324" s="24" t="str" cm="1">
        <f t="array" ref="L324">IF(H324="?",INDEX($H$2:$H$2336,MODE(MATCH($H$2:$H$2336,$H$2:$H$2336,0))),H324)</f>
        <v>yes</v>
      </c>
    </row>
    <row r="325" spans="1:12" x14ac:dyDescent="0.25">
      <c r="A325" s="18" t="s">
        <v>2048</v>
      </c>
      <c r="B325" s="18">
        <v>28.78</v>
      </c>
      <c r="C325" s="18">
        <v>5.68</v>
      </c>
      <c r="D325" s="18" t="s">
        <v>2380</v>
      </c>
      <c r="E325" s="18" t="s">
        <v>2380</v>
      </c>
      <c r="F325" s="18" t="s">
        <v>2380</v>
      </c>
      <c r="G325" s="25" t="s">
        <v>2381</v>
      </c>
      <c r="H325" s="18" t="s">
        <v>2382</v>
      </c>
      <c r="I325" s="25">
        <f t="shared" si="15"/>
        <v>0</v>
      </c>
      <c r="J325" s="26">
        <f t="shared" si="16"/>
        <v>0</v>
      </c>
      <c r="K325" s="18" t="str">
        <f t="shared" si="17"/>
        <v>Overweight</v>
      </c>
      <c r="L325" s="24" t="str" cm="1">
        <f t="array" ref="L325">IF(H325="?",INDEX($H$2:$H$2336,MODE(MATCH($H$2:$H$2336,$H$2:$H$2336,0))),H325)</f>
        <v>yes</v>
      </c>
    </row>
    <row r="326" spans="1:12" x14ac:dyDescent="0.25">
      <c r="A326" s="17" t="s">
        <v>2047</v>
      </c>
      <c r="B326" s="17">
        <v>18.329999999999998</v>
      </c>
      <c r="C326" s="17">
        <v>5.57</v>
      </c>
      <c r="D326" s="17" t="s">
        <v>2382</v>
      </c>
      <c r="E326" s="17" t="s">
        <v>2380</v>
      </c>
      <c r="F326" s="17" t="s">
        <v>2380</v>
      </c>
      <c r="G326" s="27" t="s">
        <v>2381</v>
      </c>
      <c r="H326" s="17" t="s">
        <v>2382</v>
      </c>
      <c r="I326" s="27">
        <f t="shared" si="15"/>
        <v>0</v>
      </c>
      <c r="J326" s="26">
        <f t="shared" si="16"/>
        <v>0</v>
      </c>
      <c r="K326" s="17" t="str">
        <f t="shared" si="17"/>
        <v>Underweight</v>
      </c>
      <c r="L326" s="24" t="str" cm="1">
        <f t="array" ref="L326">IF(H326="?",INDEX($H$2:$H$2336,MODE(MATCH($H$2:$H$2336,$H$2:$H$2336,0))),H326)</f>
        <v>yes</v>
      </c>
    </row>
    <row r="327" spans="1:12" x14ac:dyDescent="0.25">
      <c r="A327" s="18" t="s">
        <v>2046</v>
      </c>
      <c r="B327" s="18">
        <v>26.39</v>
      </c>
      <c r="C327" s="18">
        <v>4.58</v>
      </c>
      <c r="D327" s="18" t="s">
        <v>2382</v>
      </c>
      <c r="E327" s="18" t="s">
        <v>2380</v>
      </c>
      <c r="F327" s="18" t="s">
        <v>2380</v>
      </c>
      <c r="G327" s="25">
        <v>1</v>
      </c>
      <c r="H327" s="18" t="s">
        <v>2382</v>
      </c>
      <c r="I327" s="25">
        <f t="shared" si="15"/>
        <v>0</v>
      </c>
      <c r="J327" s="26">
        <f t="shared" si="16"/>
        <v>1</v>
      </c>
      <c r="K327" s="18" t="str">
        <f t="shared" si="17"/>
        <v>Overweight</v>
      </c>
      <c r="L327" s="24" t="str" cm="1">
        <f t="array" ref="L327">IF(H327="?",INDEX($H$2:$H$2336,MODE(MATCH($H$2:$H$2336,$H$2:$H$2336,0))),H327)</f>
        <v>yes</v>
      </c>
    </row>
    <row r="328" spans="1:12" x14ac:dyDescent="0.25">
      <c r="A328" s="17" t="s">
        <v>2045</v>
      </c>
      <c r="B328" s="17">
        <v>19.260000000000002</v>
      </c>
      <c r="C328" s="17">
        <v>8.9600000000000009</v>
      </c>
      <c r="D328" s="17" t="s">
        <v>2382</v>
      </c>
      <c r="E328" s="17" t="s">
        <v>2380</v>
      </c>
      <c r="F328" s="17" t="s">
        <v>2380</v>
      </c>
      <c r="G328" s="27">
        <v>1</v>
      </c>
      <c r="H328" s="17" t="s">
        <v>2382</v>
      </c>
      <c r="I328" s="27">
        <f t="shared" si="15"/>
        <v>0</v>
      </c>
      <c r="J328" s="26">
        <f t="shared" si="16"/>
        <v>1</v>
      </c>
      <c r="K328" s="17" t="str">
        <f t="shared" si="17"/>
        <v>Normal Weight</v>
      </c>
      <c r="L328" s="24" t="str" cm="1">
        <f t="array" ref="L328">IF(H328="?",INDEX($H$2:$H$2336,MODE(MATCH($H$2:$H$2336,$H$2:$H$2336,0))),H328)</f>
        <v>yes</v>
      </c>
    </row>
    <row r="329" spans="1:12" x14ac:dyDescent="0.25">
      <c r="A329" s="18" t="s">
        <v>2044</v>
      </c>
      <c r="B329" s="18">
        <v>26.92</v>
      </c>
      <c r="C329" s="18">
        <v>6.09</v>
      </c>
      <c r="D329" s="18" t="s">
        <v>2380</v>
      </c>
      <c r="E329" s="18" t="s">
        <v>2380</v>
      </c>
      <c r="F329" s="18" t="s">
        <v>2380</v>
      </c>
      <c r="G329" s="25" t="s">
        <v>2381</v>
      </c>
      <c r="H329" s="18" t="s">
        <v>2382</v>
      </c>
      <c r="I329" s="25">
        <f t="shared" si="15"/>
        <v>0</v>
      </c>
      <c r="J329" s="26">
        <f t="shared" si="16"/>
        <v>0</v>
      </c>
      <c r="K329" s="18" t="str">
        <f t="shared" si="17"/>
        <v>Overweight</v>
      </c>
      <c r="L329" s="24" t="str" cm="1">
        <f t="array" ref="L329">IF(H329="?",INDEX($H$2:$H$2336,MODE(MATCH($H$2:$H$2336,$H$2:$H$2336,0))),H329)</f>
        <v>yes</v>
      </c>
    </row>
    <row r="330" spans="1:12" x14ac:dyDescent="0.25">
      <c r="A330" s="17" t="s">
        <v>2043</v>
      </c>
      <c r="B330" s="17">
        <v>19.73</v>
      </c>
      <c r="C330" s="17">
        <v>4.3600000000000003</v>
      </c>
      <c r="D330" s="17" t="s">
        <v>2380</v>
      </c>
      <c r="E330" s="17" t="s">
        <v>2380</v>
      </c>
      <c r="F330" s="17" t="s">
        <v>2380</v>
      </c>
      <c r="G330" s="27" t="s">
        <v>2381</v>
      </c>
      <c r="H330" s="17" t="s">
        <v>2382</v>
      </c>
      <c r="I330" s="27">
        <f t="shared" si="15"/>
        <v>0</v>
      </c>
      <c r="J330" s="26">
        <f t="shared" si="16"/>
        <v>0</v>
      </c>
      <c r="K330" s="17" t="str">
        <f t="shared" si="17"/>
        <v>Normal Weight</v>
      </c>
      <c r="L330" s="24" t="str" cm="1">
        <f t="array" ref="L330">IF(H330="?",INDEX($H$2:$H$2336,MODE(MATCH($H$2:$H$2336,$H$2:$H$2336,0))),H330)</f>
        <v>yes</v>
      </c>
    </row>
    <row r="331" spans="1:12" x14ac:dyDescent="0.25">
      <c r="A331" s="18" t="s">
        <v>2042</v>
      </c>
      <c r="B331" s="18">
        <v>23.56</v>
      </c>
      <c r="C331" s="18">
        <v>11.74</v>
      </c>
      <c r="D331" s="18" t="s">
        <v>2382</v>
      </c>
      <c r="E331" s="18" t="s">
        <v>2380</v>
      </c>
      <c r="F331" s="18" t="s">
        <v>2380</v>
      </c>
      <c r="G331" s="25" t="s">
        <v>2381</v>
      </c>
      <c r="H331" s="18" t="s">
        <v>2382</v>
      </c>
      <c r="I331" s="25">
        <f t="shared" si="15"/>
        <v>0</v>
      </c>
      <c r="J331" s="26">
        <f t="shared" si="16"/>
        <v>0</v>
      </c>
      <c r="K331" s="18" t="str">
        <f t="shared" si="17"/>
        <v>Normal Weight</v>
      </c>
      <c r="L331" s="24" t="str" cm="1">
        <f t="array" ref="L331">IF(H331="?",INDEX($H$2:$H$2336,MODE(MATCH($H$2:$H$2336,$H$2:$H$2336,0))),H331)</f>
        <v>yes</v>
      </c>
    </row>
    <row r="332" spans="1:12" x14ac:dyDescent="0.25">
      <c r="A332" s="17" t="s">
        <v>2041</v>
      </c>
      <c r="B332" s="17">
        <v>37.67</v>
      </c>
      <c r="C332" s="17">
        <v>5.89</v>
      </c>
      <c r="D332" s="17" t="s">
        <v>2380</v>
      </c>
      <c r="E332" s="17" t="s">
        <v>2380</v>
      </c>
      <c r="F332" s="17" t="s">
        <v>2380</v>
      </c>
      <c r="G332" s="27">
        <v>1</v>
      </c>
      <c r="H332" s="17" t="s">
        <v>2382</v>
      </c>
      <c r="I332" s="27">
        <f t="shared" si="15"/>
        <v>0</v>
      </c>
      <c r="J332" s="26">
        <f t="shared" si="16"/>
        <v>1</v>
      </c>
      <c r="K332" s="17" t="str">
        <f t="shared" si="17"/>
        <v>Obesity</v>
      </c>
      <c r="L332" s="24" t="str" cm="1">
        <f t="array" ref="L332">IF(H332="?",INDEX($H$2:$H$2336,MODE(MATCH($H$2:$H$2336,$H$2:$H$2336,0))),H332)</f>
        <v>yes</v>
      </c>
    </row>
    <row r="333" spans="1:12" x14ac:dyDescent="0.25">
      <c r="A333" s="18" t="s">
        <v>2040</v>
      </c>
      <c r="B333" s="18">
        <v>18.73</v>
      </c>
      <c r="C333" s="18">
        <v>10.64</v>
      </c>
      <c r="D333" s="18" t="s">
        <v>2380</v>
      </c>
      <c r="E333" s="18" t="s">
        <v>2380</v>
      </c>
      <c r="F333" s="18" t="s">
        <v>2380</v>
      </c>
      <c r="G333" s="25">
        <v>2</v>
      </c>
      <c r="H333" s="18" t="s">
        <v>2382</v>
      </c>
      <c r="I333" s="25">
        <f t="shared" si="15"/>
        <v>0</v>
      </c>
      <c r="J333" s="26">
        <f t="shared" si="16"/>
        <v>2</v>
      </c>
      <c r="K333" s="18" t="str">
        <f t="shared" si="17"/>
        <v>Normal Weight</v>
      </c>
      <c r="L333" s="24" t="str" cm="1">
        <f t="array" ref="L333">IF(H333="?",INDEX($H$2:$H$2336,MODE(MATCH($H$2:$H$2336,$H$2:$H$2336,0))),H333)</f>
        <v>yes</v>
      </c>
    </row>
    <row r="334" spans="1:12" x14ac:dyDescent="0.25">
      <c r="A334" s="17" t="s">
        <v>2039</v>
      </c>
      <c r="B334" s="17">
        <v>33.090000000000003</v>
      </c>
      <c r="C334" s="17">
        <v>6.06</v>
      </c>
      <c r="D334" s="17" t="s">
        <v>2380</v>
      </c>
      <c r="E334" s="17" t="s">
        <v>2380</v>
      </c>
      <c r="F334" s="17" t="s">
        <v>2383</v>
      </c>
      <c r="G334" s="27">
        <v>1</v>
      </c>
      <c r="H334" s="17" t="s">
        <v>2382</v>
      </c>
      <c r="I334" s="27">
        <f t="shared" si="15"/>
        <v>0</v>
      </c>
      <c r="J334" s="26">
        <f t="shared" si="16"/>
        <v>1</v>
      </c>
      <c r="K334" s="17" t="str">
        <f t="shared" si="17"/>
        <v>Obesity</v>
      </c>
      <c r="L334" s="24" t="str" cm="1">
        <f t="array" ref="L334">IF(H334="?",INDEX($H$2:$H$2336,MODE(MATCH($H$2:$H$2336,$H$2:$H$2336,0))),H334)</f>
        <v>yes</v>
      </c>
    </row>
    <row r="335" spans="1:12" x14ac:dyDescent="0.25">
      <c r="A335" s="18" t="s">
        <v>2038</v>
      </c>
      <c r="B335" s="18">
        <v>18.329999999999998</v>
      </c>
      <c r="C335" s="18">
        <v>7.46</v>
      </c>
      <c r="D335" s="18" t="s">
        <v>2382</v>
      </c>
      <c r="E335" s="18" t="s">
        <v>2380</v>
      </c>
      <c r="F335" s="18" t="s">
        <v>2380</v>
      </c>
      <c r="G335" s="25">
        <v>1</v>
      </c>
      <c r="H335" s="18" t="s">
        <v>2382</v>
      </c>
      <c r="I335" s="25">
        <f t="shared" si="15"/>
        <v>0</v>
      </c>
      <c r="J335" s="26">
        <f t="shared" si="16"/>
        <v>1</v>
      </c>
      <c r="K335" s="18" t="str">
        <f t="shared" si="17"/>
        <v>Underweight</v>
      </c>
      <c r="L335" s="24" t="str" cm="1">
        <f t="array" ref="L335">IF(H335="?",INDEX($H$2:$H$2336,MODE(MATCH($H$2:$H$2336,$H$2:$H$2336,0))),H335)</f>
        <v>yes</v>
      </c>
    </row>
    <row r="336" spans="1:12" x14ac:dyDescent="0.25">
      <c r="A336" s="17" t="s">
        <v>2037</v>
      </c>
      <c r="B336" s="17">
        <v>27.74</v>
      </c>
      <c r="C336" s="17">
        <v>4.68</v>
      </c>
      <c r="D336" s="17" t="s">
        <v>2382</v>
      </c>
      <c r="E336" s="17" t="s">
        <v>2380</v>
      </c>
      <c r="F336" s="17" t="s">
        <v>2380</v>
      </c>
      <c r="G336" s="27">
        <v>2</v>
      </c>
      <c r="H336" s="17" t="s">
        <v>2382</v>
      </c>
      <c r="I336" s="27">
        <f t="shared" si="15"/>
        <v>0</v>
      </c>
      <c r="J336" s="26">
        <f t="shared" si="16"/>
        <v>2</v>
      </c>
      <c r="K336" s="17" t="str">
        <f t="shared" si="17"/>
        <v>Overweight</v>
      </c>
      <c r="L336" s="24" t="str" cm="1">
        <f t="array" ref="L336">IF(H336="?",INDEX($H$2:$H$2336,MODE(MATCH($H$2:$H$2336,$H$2:$H$2336,0))),H336)</f>
        <v>yes</v>
      </c>
    </row>
    <row r="337" spans="1:12" x14ac:dyDescent="0.25">
      <c r="A337" s="18" t="s">
        <v>2036</v>
      </c>
      <c r="B337" s="18">
        <v>24.2</v>
      </c>
      <c r="C337" s="18">
        <v>6.15</v>
      </c>
      <c r="D337" s="18" t="s">
        <v>2380</v>
      </c>
      <c r="E337" s="18" t="s">
        <v>2380</v>
      </c>
      <c r="F337" s="18" t="s">
        <v>2380</v>
      </c>
      <c r="G337" s="25">
        <v>1</v>
      </c>
      <c r="H337" s="18" t="s">
        <v>2382</v>
      </c>
      <c r="I337" s="25">
        <f t="shared" si="15"/>
        <v>0</v>
      </c>
      <c r="J337" s="26">
        <f t="shared" si="16"/>
        <v>1</v>
      </c>
      <c r="K337" s="18" t="str">
        <f t="shared" si="17"/>
        <v>Normal Weight</v>
      </c>
      <c r="L337" s="24" t="str" cm="1">
        <f t="array" ref="L337">IF(H337="?",INDEX($H$2:$H$2336,MODE(MATCH($H$2:$H$2336,$H$2:$H$2336,0))),H337)</f>
        <v>yes</v>
      </c>
    </row>
    <row r="338" spans="1:12" x14ac:dyDescent="0.25">
      <c r="A338" s="17" t="s">
        <v>2035</v>
      </c>
      <c r="B338" s="17">
        <v>22.03</v>
      </c>
      <c r="C338" s="17">
        <v>4.28</v>
      </c>
      <c r="D338" s="17" t="s">
        <v>2382</v>
      </c>
      <c r="E338" s="17" t="s">
        <v>2380</v>
      </c>
      <c r="F338" s="17" t="s">
        <v>2380</v>
      </c>
      <c r="G338" s="27" t="s">
        <v>2381</v>
      </c>
      <c r="H338" s="17" t="s">
        <v>2382</v>
      </c>
      <c r="I338" s="27">
        <f t="shared" si="15"/>
        <v>0</v>
      </c>
      <c r="J338" s="26">
        <f t="shared" si="16"/>
        <v>0</v>
      </c>
      <c r="K338" s="17" t="str">
        <f t="shared" si="17"/>
        <v>Normal Weight</v>
      </c>
      <c r="L338" s="24" t="str" cm="1">
        <f t="array" ref="L338">IF(H338="?",INDEX($H$2:$H$2336,MODE(MATCH($H$2:$H$2336,$H$2:$H$2336,0))),H338)</f>
        <v>yes</v>
      </c>
    </row>
    <row r="339" spans="1:12" x14ac:dyDescent="0.25">
      <c r="A339" s="18" t="s">
        <v>2034</v>
      </c>
      <c r="B339" s="18">
        <v>26.885000000000002</v>
      </c>
      <c r="C339" s="18">
        <v>9.86</v>
      </c>
      <c r="D339" s="18" t="s">
        <v>2380</v>
      </c>
      <c r="E339" s="18" t="s">
        <v>2380</v>
      </c>
      <c r="F339" s="18" t="s">
        <v>2380</v>
      </c>
      <c r="G339" s="25">
        <v>3</v>
      </c>
      <c r="H339" s="18" t="s">
        <v>2382</v>
      </c>
      <c r="I339" s="25">
        <f t="shared" si="15"/>
        <v>0</v>
      </c>
      <c r="J339" s="26">
        <f t="shared" si="16"/>
        <v>3</v>
      </c>
      <c r="K339" s="18" t="str">
        <f t="shared" si="17"/>
        <v>Overweight</v>
      </c>
      <c r="L339" s="24" t="str" cm="1">
        <f t="array" ref="L339">IF(H339="?",INDEX($H$2:$H$2336,MODE(MATCH($H$2:$H$2336,$H$2:$H$2336,0))),H339)</f>
        <v>yes</v>
      </c>
    </row>
    <row r="340" spans="1:12" x14ac:dyDescent="0.25">
      <c r="A340" s="17" t="s">
        <v>2033</v>
      </c>
      <c r="B340" s="17">
        <v>16.36</v>
      </c>
      <c r="C340" s="17">
        <v>11.19</v>
      </c>
      <c r="D340" s="17" t="s">
        <v>2380</v>
      </c>
      <c r="E340" s="17" t="s">
        <v>2380</v>
      </c>
      <c r="F340" s="17" t="s">
        <v>2380</v>
      </c>
      <c r="G340" s="27" t="s">
        <v>2381</v>
      </c>
      <c r="H340" s="17" t="s">
        <v>2382</v>
      </c>
      <c r="I340" s="27">
        <f t="shared" si="15"/>
        <v>0</v>
      </c>
      <c r="J340" s="26">
        <f t="shared" si="16"/>
        <v>0</v>
      </c>
      <c r="K340" s="17" t="str">
        <f t="shared" si="17"/>
        <v>Underweight</v>
      </c>
      <c r="L340" s="24" t="str" cm="1">
        <f t="array" ref="L340">IF(H340="?",INDEX($H$2:$H$2336,MODE(MATCH($H$2:$H$2336,$H$2:$H$2336,0))),H340)</f>
        <v>yes</v>
      </c>
    </row>
    <row r="341" spans="1:12" x14ac:dyDescent="0.25">
      <c r="A341" s="18" t="s">
        <v>2032</v>
      </c>
      <c r="B341" s="18">
        <v>32.299999999999997</v>
      </c>
      <c r="C341" s="18">
        <v>4.8899999999999997</v>
      </c>
      <c r="D341" s="18" t="s">
        <v>2382</v>
      </c>
      <c r="E341" s="18" t="s">
        <v>2380</v>
      </c>
      <c r="F341" s="18" t="s">
        <v>2383</v>
      </c>
      <c r="G341" s="25">
        <v>1</v>
      </c>
      <c r="H341" s="18" t="s">
        <v>2380</v>
      </c>
      <c r="I341" s="25">
        <f t="shared" si="15"/>
        <v>0</v>
      </c>
      <c r="J341" s="26">
        <f t="shared" si="16"/>
        <v>1</v>
      </c>
      <c r="K341" s="18" t="str">
        <f t="shared" si="17"/>
        <v>Obesity</v>
      </c>
      <c r="L341" s="24" t="str" cm="1">
        <f t="array" ref="L341">IF(H341="?",INDEX($H$2:$H$2336,MODE(MATCH($H$2:$H$2336,$H$2:$H$2336,0))),H341)</f>
        <v>No</v>
      </c>
    </row>
    <row r="342" spans="1:12" x14ac:dyDescent="0.25">
      <c r="A342" s="17" t="s">
        <v>2031</v>
      </c>
      <c r="B342" s="17">
        <v>16.05</v>
      </c>
      <c r="C342" s="17">
        <v>4.3499999999999996</v>
      </c>
      <c r="D342" s="17" t="s">
        <v>2382</v>
      </c>
      <c r="E342" s="17" t="s">
        <v>2380</v>
      </c>
      <c r="F342" s="17" t="s">
        <v>2380</v>
      </c>
      <c r="G342" s="27" t="s">
        <v>2381</v>
      </c>
      <c r="H342" s="17" t="s">
        <v>2382</v>
      </c>
      <c r="I342" s="27">
        <f t="shared" si="15"/>
        <v>0</v>
      </c>
      <c r="J342" s="26">
        <f t="shared" si="16"/>
        <v>0</v>
      </c>
      <c r="K342" s="17" t="str">
        <f t="shared" si="17"/>
        <v>Underweight</v>
      </c>
      <c r="L342" s="24" t="str" cm="1">
        <f t="array" ref="L342">IF(H342="?",INDEX($H$2:$H$2336,MODE(MATCH($H$2:$H$2336,$H$2:$H$2336,0))),H342)</f>
        <v>yes</v>
      </c>
    </row>
    <row r="343" spans="1:12" x14ac:dyDescent="0.25">
      <c r="A343" s="18" t="s">
        <v>2030</v>
      </c>
      <c r="B343" s="18">
        <v>29.07</v>
      </c>
      <c r="C343" s="18">
        <v>8.66</v>
      </c>
      <c r="D343" s="18" t="s">
        <v>2382</v>
      </c>
      <c r="E343" s="18" t="s">
        <v>2380</v>
      </c>
      <c r="F343" s="18" t="s">
        <v>2380</v>
      </c>
      <c r="G343" s="25">
        <v>2</v>
      </c>
      <c r="H343" s="18" t="s">
        <v>2382</v>
      </c>
      <c r="I343" s="25">
        <f t="shared" si="15"/>
        <v>0</v>
      </c>
      <c r="J343" s="26">
        <f t="shared" si="16"/>
        <v>2</v>
      </c>
      <c r="K343" s="18" t="str">
        <f t="shared" si="17"/>
        <v>Overweight</v>
      </c>
      <c r="L343" s="24" t="str" cm="1">
        <f t="array" ref="L343">IF(H343="?",INDEX($H$2:$H$2336,MODE(MATCH($H$2:$H$2336,$H$2:$H$2336,0))),H343)</f>
        <v>yes</v>
      </c>
    </row>
    <row r="344" spans="1:12" x14ac:dyDescent="0.25">
      <c r="A344" s="17" t="s">
        <v>2029</v>
      </c>
      <c r="B344" s="17">
        <v>17.43</v>
      </c>
      <c r="C344" s="17">
        <v>8.64</v>
      </c>
      <c r="D344" s="17" t="s">
        <v>2380</v>
      </c>
      <c r="E344" s="17" t="s">
        <v>2380</v>
      </c>
      <c r="F344" s="17" t="s">
        <v>2380</v>
      </c>
      <c r="G344" s="27" t="s">
        <v>2381</v>
      </c>
      <c r="H344" s="17" t="s">
        <v>2382</v>
      </c>
      <c r="I344" s="27">
        <f t="shared" si="15"/>
        <v>0</v>
      </c>
      <c r="J344" s="26">
        <f t="shared" si="16"/>
        <v>0</v>
      </c>
      <c r="K344" s="17" t="str">
        <f t="shared" si="17"/>
        <v>Underweight</v>
      </c>
      <c r="L344" s="24" t="str" cm="1">
        <f t="array" ref="L344">IF(H344="?",INDEX($H$2:$H$2336,MODE(MATCH($H$2:$H$2336,$H$2:$H$2336,0))),H344)</f>
        <v>yes</v>
      </c>
    </row>
    <row r="345" spans="1:12" x14ac:dyDescent="0.25">
      <c r="A345" s="18" t="s">
        <v>2028</v>
      </c>
      <c r="B345" s="18">
        <v>19.329999999999998</v>
      </c>
      <c r="C345" s="18">
        <v>4.2699999999999996</v>
      </c>
      <c r="D345" s="18" t="s">
        <v>2380</v>
      </c>
      <c r="E345" s="18" t="s">
        <v>2380</v>
      </c>
      <c r="F345" s="18" t="s">
        <v>2380</v>
      </c>
      <c r="G345" s="25" t="s">
        <v>2381</v>
      </c>
      <c r="H345" s="18" t="s">
        <v>2382</v>
      </c>
      <c r="I345" s="25">
        <f t="shared" si="15"/>
        <v>0</v>
      </c>
      <c r="J345" s="26">
        <f t="shared" si="16"/>
        <v>0</v>
      </c>
      <c r="K345" s="18" t="str">
        <f t="shared" si="17"/>
        <v>Normal Weight</v>
      </c>
      <c r="L345" s="24" t="str" cm="1">
        <f t="array" ref="L345">IF(H345="?",INDEX($H$2:$H$2336,MODE(MATCH($H$2:$H$2336,$H$2:$H$2336,0))),H345)</f>
        <v>yes</v>
      </c>
    </row>
    <row r="346" spans="1:12" x14ac:dyDescent="0.25">
      <c r="A346" s="17" t="s">
        <v>2027</v>
      </c>
      <c r="B346" s="17">
        <v>30.52</v>
      </c>
      <c r="C346" s="17">
        <v>4.21</v>
      </c>
      <c r="D346" s="17" t="s">
        <v>2380</v>
      </c>
      <c r="E346" s="17" t="s">
        <v>2380</v>
      </c>
      <c r="F346" s="17" t="s">
        <v>2380</v>
      </c>
      <c r="G346" s="27">
        <v>1</v>
      </c>
      <c r="H346" s="17" t="s">
        <v>2382</v>
      </c>
      <c r="I346" s="27">
        <f t="shared" si="15"/>
        <v>0</v>
      </c>
      <c r="J346" s="26">
        <f t="shared" si="16"/>
        <v>1</v>
      </c>
      <c r="K346" s="17" t="str">
        <f t="shared" si="17"/>
        <v>Obesity</v>
      </c>
      <c r="L346" s="24" t="str" cm="1">
        <f t="array" ref="L346">IF(H346="?",INDEX($H$2:$H$2336,MODE(MATCH($H$2:$H$2336,$H$2:$H$2336,0))),H346)</f>
        <v>yes</v>
      </c>
    </row>
    <row r="347" spans="1:12" x14ac:dyDescent="0.25">
      <c r="A347" s="18" t="s">
        <v>2026</v>
      </c>
      <c r="B347" s="18">
        <v>39.21</v>
      </c>
      <c r="C347" s="18">
        <v>5.04</v>
      </c>
      <c r="D347" s="18" t="s">
        <v>2380</v>
      </c>
      <c r="E347" s="18" t="s">
        <v>2380</v>
      </c>
      <c r="F347" s="18" t="s">
        <v>2383</v>
      </c>
      <c r="G347" s="25">
        <v>1</v>
      </c>
      <c r="H347" s="18" t="s">
        <v>2382</v>
      </c>
      <c r="I347" s="25">
        <f t="shared" si="15"/>
        <v>0</v>
      </c>
      <c r="J347" s="26">
        <f t="shared" si="16"/>
        <v>1</v>
      </c>
      <c r="K347" s="18" t="str">
        <f t="shared" si="17"/>
        <v>Obesity</v>
      </c>
      <c r="L347" s="24" t="str" cm="1">
        <f t="array" ref="L347">IF(H347="?",INDEX($H$2:$H$2336,MODE(MATCH($H$2:$H$2336,$H$2:$H$2336,0))),H347)</f>
        <v>yes</v>
      </c>
    </row>
    <row r="348" spans="1:12" x14ac:dyDescent="0.25">
      <c r="A348" s="17" t="s">
        <v>2025</v>
      </c>
      <c r="B348" s="17">
        <v>26.98</v>
      </c>
      <c r="C348" s="17">
        <v>5.21</v>
      </c>
      <c r="D348" s="17" t="s">
        <v>2382</v>
      </c>
      <c r="E348" s="17" t="s">
        <v>2380</v>
      </c>
      <c r="F348" s="17" t="s">
        <v>2380</v>
      </c>
      <c r="G348" s="27">
        <v>2</v>
      </c>
      <c r="H348" s="17" t="s">
        <v>2382</v>
      </c>
      <c r="I348" s="27">
        <f t="shared" si="15"/>
        <v>0</v>
      </c>
      <c r="J348" s="26">
        <f t="shared" si="16"/>
        <v>2</v>
      </c>
      <c r="K348" s="17" t="str">
        <f t="shared" si="17"/>
        <v>Overweight</v>
      </c>
      <c r="L348" s="24" t="str" cm="1">
        <f t="array" ref="L348">IF(H348="?",INDEX($H$2:$H$2336,MODE(MATCH($H$2:$H$2336,$H$2:$H$2336,0))),H348)</f>
        <v>yes</v>
      </c>
    </row>
    <row r="349" spans="1:12" x14ac:dyDescent="0.25">
      <c r="A349" s="18" t="s">
        <v>2024</v>
      </c>
      <c r="B349" s="18">
        <v>25.84</v>
      </c>
      <c r="C349" s="18">
        <v>8.83</v>
      </c>
      <c r="D349" s="18" t="s">
        <v>2380</v>
      </c>
      <c r="E349" s="18" t="s">
        <v>2380</v>
      </c>
      <c r="F349" s="18" t="s">
        <v>2380</v>
      </c>
      <c r="G349" s="25" t="s">
        <v>2381</v>
      </c>
      <c r="H349" s="18" t="s">
        <v>2380</v>
      </c>
      <c r="I349" s="25">
        <f t="shared" si="15"/>
        <v>0</v>
      </c>
      <c r="J349" s="26">
        <f t="shared" si="16"/>
        <v>0</v>
      </c>
      <c r="K349" s="18" t="str">
        <f t="shared" si="17"/>
        <v>Overweight</v>
      </c>
      <c r="L349" s="24" t="str" cm="1">
        <f t="array" ref="L349">IF(H349="?",INDEX($H$2:$H$2336,MODE(MATCH($H$2:$H$2336,$H$2:$H$2336,0))),H349)</f>
        <v>No</v>
      </c>
    </row>
    <row r="350" spans="1:12" x14ac:dyDescent="0.25">
      <c r="A350" s="17" t="s">
        <v>2023</v>
      </c>
      <c r="B350" s="17">
        <v>28.31</v>
      </c>
      <c r="C350" s="17">
        <v>8.4700000000000006</v>
      </c>
      <c r="D350" s="17" t="s">
        <v>2382</v>
      </c>
      <c r="E350" s="17" t="s">
        <v>2380</v>
      </c>
      <c r="F350" s="17" t="s">
        <v>2380</v>
      </c>
      <c r="G350" s="27">
        <v>2</v>
      </c>
      <c r="H350" s="17" t="s">
        <v>2382</v>
      </c>
      <c r="I350" s="27">
        <f t="shared" si="15"/>
        <v>0</v>
      </c>
      <c r="J350" s="26">
        <f t="shared" si="16"/>
        <v>2</v>
      </c>
      <c r="K350" s="17" t="str">
        <f t="shared" si="17"/>
        <v>Overweight</v>
      </c>
      <c r="L350" s="24" t="str" cm="1">
        <f t="array" ref="L350">IF(H350="?",INDEX($H$2:$H$2336,MODE(MATCH($H$2:$H$2336,$H$2:$H$2336,0))),H350)</f>
        <v>yes</v>
      </c>
    </row>
    <row r="351" spans="1:12" x14ac:dyDescent="0.25">
      <c r="A351" s="18" t="s">
        <v>2022</v>
      </c>
      <c r="B351" s="18">
        <v>23.94</v>
      </c>
      <c r="C351" s="18">
        <v>4.2</v>
      </c>
      <c r="D351" s="18" t="s">
        <v>2380</v>
      </c>
      <c r="E351" s="18" t="s">
        <v>2380</v>
      </c>
      <c r="F351" s="18" t="s">
        <v>2380</v>
      </c>
      <c r="G351" s="25" t="s">
        <v>2381</v>
      </c>
      <c r="H351" s="18" t="s">
        <v>2382</v>
      </c>
      <c r="I351" s="25">
        <f t="shared" si="15"/>
        <v>0</v>
      </c>
      <c r="J351" s="26">
        <f t="shared" si="16"/>
        <v>0</v>
      </c>
      <c r="K351" s="18" t="str">
        <f t="shared" si="17"/>
        <v>Normal Weight</v>
      </c>
      <c r="L351" s="24" t="str" cm="1">
        <f t="array" ref="L351">IF(H351="?",INDEX($H$2:$H$2336,MODE(MATCH($H$2:$H$2336,$H$2:$H$2336,0))),H351)</f>
        <v>yes</v>
      </c>
    </row>
    <row r="352" spans="1:12" x14ac:dyDescent="0.25">
      <c r="A352" s="17" t="s">
        <v>2021</v>
      </c>
      <c r="B352" s="17">
        <v>20.03</v>
      </c>
      <c r="C352" s="17">
        <v>6.14</v>
      </c>
      <c r="D352" s="17" t="s">
        <v>2382</v>
      </c>
      <c r="E352" s="17" t="s">
        <v>2380</v>
      </c>
      <c r="F352" s="17" t="s">
        <v>2380</v>
      </c>
      <c r="G352" s="27" t="s">
        <v>2381</v>
      </c>
      <c r="H352" s="17" t="s">
        <v>2382</v>
      </c>
      <c r="I352" s="27">
        <f t="shared" si="15"/>
        <v>0</v>
      </c>
      <c r="J352" s="26">
        <f t="shared" si="16"/>
        <v>0</v>
      </c>
      <c r="K352" s="17" t="str">
        <f t="shared" si="17"/>
        <v>Normal Weight</v>
      </c>
      <c r="L352" s="24" t="str" cm="1">
        <f t="array" ref="L352">IF(H352="?",INDEX($H$2:$H$2336,MODE(MATCH($H$2:$H$2336,$H$2:$H$2336,0))),H352)</f>
        <v>yes</v>
      </c>
    </row>
    <row r="353" spans="1:12" x14ac:dyDescent="0.25">
      <c r="A353" s="18" t="s">
        <v>2020</v>
      </c>
      <c r="B353" s="18">
        <v>41.42</v>
      </c>
      <c r="C353" s="18">
        <v>6.07</v>
      </c>
      <c r="D353" s="18" t="s">
        <v>2380</v>
      </c>
      <c r="E353" s="18" t="s">
        <v>2380</v>
      </c>
      <c r="F353" s="18" t="s">
        <v>2380</v>
      </c>
      <c r="G353" s="25" t="s">
        <v>2381</v>
      </c>
      <c r="H353" s="18" t="s">
        <v>2380</v>
      </c>
      <c r="I353" s="25">
        <f t="shared" si="15"/>
        <v>0</v>
      </c>
      <c r="J353" s="26">
        <f t="shared" si="16"/>
        <v>0</v>
      </c>
      <c r="K353" s="18" t="str">
        <f t="shared" si="17"/>
        <v>Obesity</v>
      </c>
      <c r="L353" s="24" t="str" cm="1">
        <f t="array" ref="L353">IF(H353="?",INDEX($H$2:$H$2336,MODE(MATCH($H$2:$H$2336,$H$2:$H$2336,0))),H353)</f>
        <v>No</v>
      </c>
    </row>
    <row r="354" spans="1:12" x14ac:dyDescent="0.25">
      <c r="A354" s="17" t="s">
        <v>2019</v>
      </c>
      <c r="B354" s="17">
        <v>36.67</v>
      </c>
      <c r="C354" s="17">
        <v>10.210000000000001</v>
      </c>
      <c r="D354" s="17" t="s">
        <v>2380</v>
      </c>
      <c r="E354" s="17" t="s">
        <v>2380</v>
      </c>
      <c r="F354" s="17" t="s">
        <v>2380</v>
      </c>
      <c r="G354" s="27" t="s">
        <v>2381</v>
      </c>
      <c r="H354" s="17" t="s">
        <v>2380</v>
      </c>
      <c r="I354" s="27">
        <f t="shared" si="15"/>
        <v>0</v>
      </c>
      <c r="J354" s="26">
        <f t="shared" si="16"/>
        <v>0</v>
      </c>
      <c r="K354" s="17" t="str">
        <f t="shared" si="17"/>
        <v>Obesity</v>
      </c>
      <c r="L354" s="24" t="str" cm="1">
        <f t="array" ref="L354">IF(H354="?",INDEX($H$2:$H$2336,MODE(MATCH($H$2:$H$2336,$H$2:$H$2336,0))),H354)</f>
        <v>No</v>
      </c>
    </row>
    <row r="355" spans="1:12" x14ac:dyDescent="0.25">
      <c r="A355" s="18" t="s">
        <v>2018</v>
      </c>
      <c r="B355" s="18">
        <v>27.645</v>
      </c>
      <c r="C355" s="18">
        <v>4.6900000000000004</v>
      </c>
      <c r="D355" s="18" t="s">
        <v>2380</v>
      </c>
      <c r="E355" s="18" t="s">
        <v>2380</v>
      </c>
      <c r="F355" s="18" t="s">
        <v>2380</v>
      </c>
      <c r="G355" s="25" t="s">
        <v>2381</v>
      </c>
      <c r="H355" s="18" t="s">
        <v>2380</v>
      </c>
      <c r="I355" s="25">
        <f t="shared" si="15"/>
        <v>0</v>
      </c>
      <c r="J355" s="26">
        <f t="shared" si="16"/>
        <v>0</v>
      </c>
      <c r="K355" s="18" t="str">
        <f t="shared" si="17"/>
        <v>Overweight</v>
      </c>
      <c r="L355" s="24" t="str" cm="1">
        <f t="array" ref="L355">IF(H355="?",INDEX($H$2:$H$2336,MODE(MATCH($H$2:$H$2336,$H$2:$H$2336,0))),H355)</f>
        <v>No</v>
      </c>
    </row>
    <row r="356" spans="1:12" x14ac:dyDescent="0.25">
      <c r="A356" s="17" t="s">
        <v>2017</v>
      </c>
      <c r="B356" s="17">
        <v>22.72</v>
      </c>
      <c r="C356" s="17">
        <v>5.71</v>
      </c>
      <c r="D356" s="17" t="s">
        <v>2380</v>
      </c>
      <c r="E356" s="17" t="s">
        <v>2380</v>
      </c>
      <c r="F356" s="17" t="s">
        <v>2380</v>
      </c>
      <c r="G356" s="27" t="s">
        <v>2381</v>
      </c>
      <c r="H356" s="17" t="s">
        <v>2382</v>
      </c>
      <c r="I356" s="27">
        <f t="shared" si="15"/>
        <v>0</v>
      </c>
      <c r="J356" s="26">
        <f t="shared" si="16"/>
        <v>0</v>
      </c>
      <c r="K356" s="17" t="str">
        <f t="shared" si="17"/>
        <v>Normal Weight</v>
      </c>
      <c r="L356" s="24" t="str" cm="1">
        <f t="array" ref="L356">IF(H356="?",INDEX($H$2:$H$2336,MODE(MATCH($H$2:$H$2336,$H$2:$H$2336,0))),H356)</f>
        <v>yes</v>
      </c>
    </row>
    <row r="357" spans="1:12" x14ac:dyDescent="0.25">
      <c r="A357" s="18" t="s">
        <v>2016</v>
      </c>
      <c r="B357" s="18">
        <v>36.520000000000003</v>
      </c>
      <c r="C357" s="18">
        <v>9.07</v>
      </c>
      <c r="D357" s="18" t="s">
        <v>2382</v>
      </c>
      <c r="E357" s="18" t="s">
        <v>2380</v>
      </c>
      <c r="F357" s="18" t="s">
        <v>2383</v>
      </c>
      <c r="G357" s="25">
        <v>1</v>
      </c>
      <c r="H357" s="18" t="s">
        <v>2380</v>
      </c>
      <c r="I357" s="25">
        <f t="shared" si="15"/>
        <v>0</v>
      </c>
      <c r="J357" s="26">
        <f t="shared" si="16"/>
        <v>1</v>
      </c>
      <c r="K357" s="18" t="str">
        <f t="shared" si="17"/>
        <v>Obesity</v>
      </c>
      <c r="L357" s="24" t="str" cm="1">
        <f t="array" ref="L357">IF(H357="?",INDEX($H$2:$H$2336,MODE(MATCH($H$2:$H$2336,$H$2:$H$2336,0))),H357)</f>
        <v>No</v>
      </c>
    </row>
    <row r="358" spans="1:12" x14ac:dyDescent="0.25">
      <c r="A358" s="17" t="s">
        <v>2015</v>
      </c>
      <c r="B358" s="17">
        <v>33.96</v>
      </c>
      <c r="C358" s="17">
        <v>4.99</v>
      </c>
      <c r="D358" s="17" t="s">
        <v>2380</v>
      </c>
      <c r="E358" s="17" t="s">
        <v>2380</v>
      </c>
      <c r="F358" s="17" t="s">
        <v>2380</v>
      </c>
      <c r="G358" s="27" t="s">
        <v>2381</v>
      </c>
      <c r="H358" s="17" t="s">
        <v>2382</v>
      </c>
      <c r="I358" s="27">
        <f t="shared" si="15"/>
        <v>0</v>
      </c>
      <c r="J358" s="26">
        <f t="shared" si="16"/>
        <v>0</v>
      </c>
      <c r="K358" s="17" t="str">
        <f t="shared" si="17"/>
        <v>Obesity</v>
      </c>
      <c r="L358" s="24" t="str" cm="1">
        <f t="array" ref="L358">IF(H358="?",INDEX($H$2:$H$2336,MODE(MATCH($H$2:$H$2336,$H$2:$H$2336,0))),H358)</f>
        <v>yes</v>
      </c>
    </row>
    <row r="359" spans="1:12" x14ac:dyDescent="0.25">
      <c r="A359" s="18" t="s">
        <v>2014</v>
      </c>
      <c r="B359" s="18">
        <v>26.695</v>
      </c>
      <c r="C359" s="18">
        <v>8.31</v>
      </c>
      <c r="D359" s="18" t="s">
        <v>2380</v>
      </c>
      <c r="E359" s="18" t="s">
        <v>2380</v>
      </c>
      <c r="F359" s="18" t="s">
        <v>2380</v>
      </c>
      <c r="G359" s="25" t="s">
        <v>2381</v>
      </c>
      <c r="H359" s="18" t="s">
        <v>2382</v>
      </c>
      <c r="I359" s="25">
        <f t="shared" si="15"/>
        <v>0</v>
      </c>
      <c r="J359" s="26">
        <f t="shared" si="16"/>
        <v>0</v>
      </c>
      <c r="K359" s="18" t="str">
        <f t="shared" si="17"/>
        <v>Overweight</v>
      </c>
      <c r="L359" s="24" t="str" cm="1">
        <f t="array" ref="L359">IF(H359="?",INDEX($H$2:$H$2336,MODE(MATCH($H$2:$H$2336,$H$2:$H$2336,0))),H359)</f>
        <v>yes</v>
      </c>
    </row>
    <row r="360" spans="1:12" x14ac:dyDescent="0.25">
      <c r="A360" s="17" t="s">
        <v>2013</v>
      </c>
      <c r="B360" s="17">
        <v>18.45</v>
      </c>
      <c r="C360" s="17">
        <v>5.07</v>
      </c>
      <c r="D360" s="17" t="s">
        <v>2382</v>
      </c>
      <c r="E360" s="17" t="s">
        <v>2380</v>
      </c>
      <c r="F360" s="17" t="s">
        <v>2380</v>
      </c>
      <c r="G360" s="27" t="s">
        <v>2381</v>
      </c>
      <c r="H360" s="17" t="s">
        <v>2382</v>
      </c>
      <c r="I360" s="27">
        <f t="shared" si="15"/>
        <v>0</v>
      </c>
      <c r="J360" s="26">
        <f t="shared" si="16"/>
        <v>0</v>
      </c>
      <c r="K360" s="17" t="str">
        <f t="shared" si="17"/>
        <v>Underweight</v>
      </c>
      <c r="L360" s="24" t="str" cm="1">
        <f t="array" ref="L360">IF(H360="?",INDEX($H$2:$H$2336,MODE(MATCH($H$2:$H$2336,$H$2:$H$2336,0))),H360)</f>
        <v>yes</v>
      </c>
    </row>
    <row r="361" spans="1:12" x14ac:dyDescent="0.25">
      <c r="A361" s="18" t="s">
        <v>2012</v>
      </c>
      <c r="B361" s="18">
        <v>33.18</v>
      </c>
      <c r="C361" s="18">
        <v>4.79</v>
      </c>
      <c r="D361" s="18" t="s">
        <v>2380</v>
      </c>
      <c r="E361" s="18" t="s">
        <v>2380</v>
      </c>
      <c r="F361" s="18" t="s">
        <v>2380</v>
      </c>
      <c r="G361" s="25" t="s">
        <v>2381</v>
      </c>
      <c r="H361" s="18" t="s">
        <v>2382</v>
      </c>
      <c r="I361" s="25">
        <f t="shared" si="15"/>
        <v>0</v>
      </c>
      <c r="J361" s="26">
        <f t="shared" si="16"/>
        <v>0</v>
      </c>
      <c r="K361" s="18" t="str">
        <f t="shared" si="17"/>
        <v>Obesity</v>
      </c>
      <c r="L361" s="24" t="str" cm="1">
        <f t="array" ref="L361">IF(H361="?",INDEX($H$2:$H$2336,MODE(MATCH($H$2:$H$2336,$H$2:$H$2336,0))),H361)</f>
        <v>yes</v>
      </c>
    </row>
    <row r="362" spans="1:12" x14ac:dyDescent="0.25">
      <c r="A362" s="17" t="s">
        <v>2011</v>
      </c>
      <c r="B362" s="17">
        <v>36.1</v>
      </c>
      <c r="C362" s="17">
        <v>11.39</v>
      </c>
      <c r="D362" s="17" t="s">
        <v>2382</v>
      </c>
      <c r="E362" s="17" t="s">
        <v>2380</v>
      </c>
      <c r="F362" s="17" t="s">
        <v>2380</v>
      </c>
      <c r="G362" s="27">
        <v>2</v>
      </c>
      <c r="H362" s="17" t="s">
        <v>2380</v>
      </c>
      <c r="I362" s="27">
        <f t="shared" si="15"/>
        <v>0</v>
      </c>
      <c r="J362" s="26">
        <f t="shared" si="16"/>
        <v>2</v>
      </c>
      <c r="K362" s="17" t="str">
        <f t="shared" si="17"/>
        <v>Obesity</v>
      </c>
      <c r="L362" s="24" t="str" cm="1">
        <f t="array" ref="L362">IF(H362="?",INDEX($H$2:$H$2336,MODE(MATCH($H$2:$H$2336,$H$2:$H$2336,0))),H362)</f>
        <v>No</v>
      </c>
    </row>
    <row r="363" spans="1:12" x14ac:dyDescent="0.25">
      <c r="A363" s="18" t="s">
        <v>2010</v>
      </c>
      <c r="B363" s="18">
        <v>22.77</v>
      </c>
      <c r="C363" s="18">
        <v>6</v>
      </c>
      <c r="D363" s="18" t="s">
        <v>2380</v>
      </c>
      <c r="E363" s="18" t="s">
        <v>2380</v>
      </c>
      <c r="F363" s="18" t="s">
        <v>2380</v>
      </c>
      <c r="G363" s="25" t="s">
        <v>2381</v>
      </c>
      <c r="H363" s="18" t="s">
        <v>2382</v>
      </c>
      <c r="I363" s="25">
        <f t="shared" si="15"/>
        <v>0</v>
      </c>
      <c r="J363" s="26">
        <f t="shared" si="16"/>
        <v>0</v>
      </c>
      <c r="K363" s="18" t="str">
        <f t="shared" si="17"/>
        <v>Normal Weight</v>
      </c>
      <c r="L363" s="24" t="str" cm="1">
        <f t="array" ref="L363">IF(H363="?",INDEX($H$2:$H$2336,MODE(MATCH($H$2:$H$2336,$H$2:$H$2336,0))),H363)</f>
        <v>yes</v>
      </c>
    </row>
    <row r="364" spans="1:12" x14ac:dyDescent="0.25">
      <c r="A364" s="17" t="s">
        <v>2009</v>
      </c>
      <c r="B364" s="17">
        <v>21.24</v>
      </c>
      <c r="C364" s="17">
        <v>5.13</v>
      </c>
      <c r="D364" s="17" t="s">
        <v>2380</v>
      </c>
      <c r="E364" s="17" t="s">
        <v>2380</v>
      </c>
      <c r="F364" s="17" t="s">
        <v>2380</v>
      </c>
      <c r="G364" s="27" t="s">
        <v>2381</v>
      </c>
      <c r="H364" s="17" t="s">
        <v>2382</v>
      </c>
      <c r="I364" s="27">
        <f t="shared" si="15"/>
        <v>0</v>
      </c>
      <c r="J364" s="26">
        <f t="shared" si="16"/>
        <v>0</v>
      </c>
      <c r="K364" s="17" t="str">
        <f t="shared" si="17"/>
        <v>Normal Weight</v>
      </c>
      <c r="L364" s="24" t="str" cm="1">
        <f t="array" ref="L364">IF(H364="?",INDEX($H$2:$H$2336,MODE(MATCH($H$2:$H$2336,$H$2:$H$2336,0))),H364)</f>
        <v>yes</v>
      </c>
    </row>
    <row r="365" spans="1:12" x14ac:dyDescent="0.25">
      <c r="A365" s="18" t="s">
        <v>2008</v>
      </c>
      <c r="B365" s="18">
        <v>17.600000000000001</v>
      </c>
      <c r="C365" s="18">
        <v>5.26</v>
      </c>
      <c r="D365" s="18" t="s">
        <v>2382</v>
      </c>
      <c r="E365" s="18" t="s">
        <v>2380</v>
      </c>
      <c r="F365" s="18" t="s">
        <v>2380</v>
      </c>
      <c r="G365" s="25" t="s">
        <v>2381</v>
      </c>
      <c r="H365" s="18" t="s">
        <v>2382</v>
      </c>
      <c r="I365" s="25">
        <f t="shared" si="15"/>
        <v>0</v>
      </c>
      <c r="J365" s="26">
        <f t="shared" si="16"/>
        <v>0</v>
      </c>
      <c r="K365" s="18" t="str">
        <f t="shared" si="17"/>
        <v>Underweight</v>
      </c>
      <c r="L365" s="24" t="str" cm="1">
        <f t="array" ref="L365">IF(H365="?",INDEX($H$2:$H$2336,MODE(MATCH($H$2:$H$2336,$H$2:$H$2336,0))),H365)</f>
        <v>yes</v>
      </c>
    </row>
    <row r="366" spans="1:12" x14ac:dyDescent="0.25">
      <c r="A366" s="17" t="s">
        <v>2007</v>
      </c>
      <c r="B366" s="17">
        <v>26.29</v>
      </c>
      <c r="C366" s="17">
        <v>6.84</v>
      </c>
      <c r="D366" s="17" t="s">
        <v>2380</v>
      </c>
      <c r="E366" s="17" t="s">
        <v>2380</v>
      </c>
      <c r="F366" s="17" t="s">
        <v>2380</v>
      </c>
      <c r="G366" s="27" t="s">
        <v>2381</v>
      </c>
      <c r="H366" s="17" t="s">
        <v>2382</v>
      </c>
      <c r="I366" s="27">
        <f t="shared" si="15"/>
        <v>0</v>
      </c>
      <c r="J366" s="26">
        <f t="shared" si="16"/>
        <v>0</v>
      </c>
      <c r="K366" s="17" t="str">
        <f t="shared" si="17"/>
        <v>Overweight</v>
      </c>
      <c r="L366" s="24" t="str" cm="1">
        <f t="array" ref="L366">IF(H366="?",INDEX($H$2:$H$2336,MODE(MATCH($H$2:$H$2336,$H$2:$H$2336,0))),H366)</f>
        <v>yes</v>
      </c>
    </row>
    <row r="367" spans="1:12" x14ac:dyDescent="0.25">
      <c r="A367" s="18" t="s">
        <v>2006</v>
      </c>
      <c r="B367" s="18">
        <v>35.31</v>
      </c>
      <c r="C367" s="18">
        <v>9.0399999999999991</v>
      </c>
      <c r="D367" s="18" t="s">
        <v>2380</v>
      </c>
      <c r="E367" s="18" t="s">
        <v>2380</v>
      </c>
      <c r="F367" s="18" t="s">
        <v>2380</v>
      </c>
      <c r="G367" s="25" t="s">
        <v>2381</v>
      </c>
      <c r="H367" s="18" t="s">
        <v>2380</v>
      </c>
      <c r="I367" s="25">
        <f t="shared" si="15"/>
        <v>0</v>
      </c>
      <c r="J367" s="26">
        <f t="shared" si="16"/>
        <v>0</v>
      </c>
      <c r="K367" s="18" t="str">
        <f t="shared" si="17"/>
        <v>Obesity</v>
      </c>
      <c r="L367" s="24" t="str" cm="1">
        <f t="array" ref="L367">IF(H367="?",INDEX($H$2:$H$2336,MODE(MATCH($H$2:$H$2336,$H$2:$H$2336,0))),H367)</f>
        <v>No</v>
      </c>
    </row>
    <row r="368" spans="1:12" x14ac:dyDescent="0.25">
      <c r="A368" s="17" t="s">
        <v>2005</v>
      </c>
      <c r="B368" s="17">
        <v>27.04</v>
      </c>
      <c r="C368" s="17">
        <v>4.0999999999999996</v>
      </c>
      <c r="D368" s="17" t="s">
        <v>2380</v>
      </c>
      <c r="E368" s="17" t="s">
        <v>2380</v>
      </c>
      <c r="F368" s="17" t="s">
        <v>2380</v>
      </c>
      <c r="G368" s="27">
        <v>1</v>
      </c>
      <c r="H368" s="17" t="s">
        <v>2382</v>
      </c>
      <c r="I368" s="27">
        <f t="shared" si="15"/>
        <v>0</v>
      </c>
      <c r="J368" s="26">
        <f t="shared" si="16"/>
        <v>1</v>
      </c>
      <c r="K368" s="17" t="str">
        <f t="shared" si="17"/>
        <v>Overweight</v>
      </c>
      <c r="L368" s="24" t="str" cm="1">
        <f t="array" ref="L368">IF(H368="?",INDEX($H$2:$H$2336,MODE(MATCH($H$2:$H$2336,$H$2:$H$2336,0))),H368)</f>
        <v>yes</v>
      </c>
    </row>
    <row r="369" spans="1:12" x14ac:dyDescent="0.25">
      <c r="A369" s="18" t="s">
        <v>2004</v>
      </c>
      <c r="B369" s="18">
        <v>30.23</v>
      </c>
      <c r="C369" s="18">
        <v>4.2300000000000004</v>
      </c>
      <c r="D369" s="18" t="s">
        <v>2382</v>
      </c>
      <c r="E369" s="18" t="s">
        <v>2380</v>
      </c>
      <c r="F369" s="18" t="s">
        <v>2383</v>
      </c>
      <c r="G369" s="25">
        <v>1</v>
      </c>
      <c r="H369" s="18" t="s">
        <v>2382</v>
      </c>
      <c r="I369" s="25">
        <f t="shared" si="15"/>
        <v>0</v>
      </c>
      <c r="J369" s="26">
        <f t="shared" si="16"/>
        <v>1</v>
      </c>
      <c r="K369" s="18" t="str">
        <f t="shared" si="17"/>
        <v>Obesity</v>
      </c>
      <c r="L369" s="24" t="str" cm="1">
        <f t="array" ref="L369">IF(H369="?",INDEX($H$2:$H$2336,MODE(MATCH($H$2:$H$2336,$H$2:$H$2336,0))),H369)</f>
        <v>yes</v>
      </c>
    </row>
    <row r="370" spans="1:12" x14ac:dyDescent="0.25">
      <c r="A370" s="17" t="s">
        <v>2003</v>
      </c>
      <c r="B370" s="17">
        <v>30.6</v>
      </c>
      <c r="C370" s="17">
        <v>6.48</v>
      </c>
      <c r="D370" s="17" t="s">
        <v>2382</v>
      </c>
      <c r="E370" s="17" t="s">
        <v>2380</v>
      </c>
      <c r="F370" s="17" t="s">
        <v>2383</v>
      </c>
      <c r="G370" s="27">
        <v>1</v>
      </c>
      <c r="H370" s="17" t="s">
        <v>2382</v>
      </c>
      <c r="I370" s="27">
        <f t="shared" si="15"/>
        <v>0</v>
      </c>
      <c r="J370" s="26">
        <f t="shared" si="16"/>
        <v>1</v>
      </c>
      <c r="K370" s="17" t="str">
        <f t="shared" si="17"/>
        <v>Obesity</v>
      </c>
      <c r="L370" s="24" t="str" cm="1">
        <f t="array" ref="L370">IF(H370="?",INDEX($H$2:$H$2336,MODE(MATCH($H$2:$H$2336,$H$2:$H$2336,0))),H370)</f>
        <v>yes</v>
      </c>
    </row>
    <row r="371" spans="1:12" x14ac:dyDescent="0.25">
      <c r="A371" s="18" t="s">
        <v>2002</v>
      </c>
      <c r="B371" s="18">
        <v>26.8</v>
      </c>
      <c r="C371" s="18">
        <v>5.53</v>
      </c>
      <c r="D371" s="18" t="s">
        <v>2380</v>
      </c>
      <c r="E371" s="18" t="s">
        <v>2380</v>
      </c>
      <c r="F371" s="18" t="s">
        <v>2380</v>
      </c>
      <c r="G371" s="25">
        <v>1</v>
      </c>
      <c r="H371" s="18" t="s">
        <v>2382</v>
      </c>
      <c r="I371" s="25">
        <f t="shared" si="15"/>
        <v>0</v>
      </c>
      <c r="J371" s="26">
        <f t="shared" si="16"/>
        <v>1</v>
      </c>
      <c r="K371" s="18" t="str">
        <f t="shared" si="17"/>
        <v>Overweight</v>
      </c>
      <c r="L371" s="24" t="str" cm="1">
        <f t="array" ref="L371">IF(H371="?",INDEX($H$2:$H$2336,MODE(MATCH($H$2:$H$2336,$H$2:$H$2336,0))),H371)</f>
        <v>yes</v>
      </c>
    </row>
    <row r="372" spans="1:12" x14ac:dyDescent="0.25">
      <c r="A372" s="17" t="s">
        <v>2001</v>
      </c>
      <c r="B372" s="17">
        <v>16.86</v>
      </c>
      <c r="C372" s="17">
        <v>4.07</v>
      </c>
      <c r="D372" s="17" t="s">
        <v>2382</v>
      </c>
      <c r="E372" s="17" t="s">
        <v>2380</v>
      </c>
      <c r="F372" s="17" t="s">
        <v>2380</v>
      </c>
      <c r="G372" s="27" t="s">
        <v>2381</v>
      </c>
      <c r="H372" s="17" t="s">
        <v>2382</v>
      </c>
      <c r="I372" s="27">
        <f t="shared" si="15"/>
        <v>0</v>
      </c>
      <c r="J372" s="26">
        <f t="shared" si="16"/>
        <v>0</v>
      </c>
      <c r="K372" s="17" t="str">
        <f t="shared" si="17"/>
        <v>Underweight</v>
      </c>
      <c r="L372" s="24" t="str" cm="1">
        <f t="array" ref="L372">IF(H372="?",INDEX($H$2:$H$2336,MODE(MATCH($H$2:$H$2336,$H$2:$H$2336,0))),H372)</f>
        <v>yes</v>
      </c>
    </row>
    <row r="373" spans="1:12" x14ac:dyDescent="0.25">
      <c r="A373" s="18" t="s">
        <v>2000</v>
      </c>
      <c r="B373" s="18">
        <v>16.3</v>
      </c>
      <c r="C373" s="18">
        <v>5.51</v>
      </c>
      <c r="D373" s="18" t="s">
        <v>2380</v>
      </c>
      <c r="E373" s="18" t="s">
        <v>2380</v>
      </c>
      <c r="F373" s="18" t="s">
        <v>2380</v>
      </c>
      <c r="G373" s="25">
        <v>1</v>
      </c>
      <c r="H373" s="18" t="s">
        <v>2382</v>
      </c>
      <c r="I373" s="25">
        <f t="shared" si="15"/>
        <v>0</v>
      </c>
      <c r="J373" s="26">
        <f t="shared" si="16"/>
        <v>1</v>
      </c>
      <c r="K373" s="18" t="str">
        <f t="shared" si="17"/>
        <v>Underweight</v>
      </c>
      <c r="L373" s="24" t="str" cm="1">
        <f t="array" ref="L373">IF(H373="?",INDEX($H$2:$H$2336,MODE(MATCH($H$2:$H$2336,$H$2:$H$2336,0))),H373)</f>
        <v>yes</v>
      </c>
    </row>
    <row r="374" spans="1:12" x14ac:dyDescent="0.25">
      <c r="A374" s="17" t="s">
        <v>1999</v>
      </c>
      <c r="B374" s="17">
        <v>29.81</v>
      </c>
      <c r="C374" s="17">
        <v>11.66</v>
      </c>
      <c r="D374" s="17" t="s">
        <v>2380</v>
      </c>
      <c r="E374" s="17" t="s">
        <v>2380</v>
      </c>
      <c r="F374" s="17" t="s">
        <v>2380</v>
      </c>
      <c r="G374" s="27" t="s">
        <v>2381</v>
      </c>
      <c r="H374" s="17" t="s">
        <v>2382</v>
      </c>
      <c r="I374" s="27">
        <f t="shared" si="15"/>
        <v>0</v>
      </c>
      <c r="J374" s="26">
        <f t="shared" si="16"/>
        <v>0</v>
      </c>
      <c r="K374" s="17" t="str">
        <f t="shared" si="17"/>
        <v>Overweight</v>
      </c>
      <c r="L374" s="24" t="str" cm="1">
        <f t="array" ref="L374">IF(H374="?",INDEX($H$2:$H$2336,MODE(MATCH($H$2:$H$2336,$H$2:$H$2336,0))),H374)</f>
        <v>yes</v>
      </c>
    </row>
    <row r="375" spans="1:12" x14ac:dyDescent="0.25">
      <c r="A375" s="18" t="s">
        <v>1998</v>
      </c>
      <c r="B375" s="18">
        <v>16.329999999999998</v>
      </c>
      <c r="C375" s="18">
        <v>7.26</v>
      </c>
      <c r="D375" s="18" t="s">
        <v>2382</v>
      </c>
      <c r="E375" s="18" t="s">
        <v>2380</v>
      </c>
      <c r="F375" s="18" t="s">
        <v>2380</v>
      </c>
      <c r="G375" s="25" t="s">
        <v>2381</v>
      </c>
      <c r="H375" s="18" t="s">
        <v>2382</v>
      </c>
      <c r="I375" s="25">
        <f t="shared" si="15"/>
        <v>0</v>
      </c>
      <c r="J375" s="26">
        <f t="shared" si="16"/>
        <v>0</v>
      </c>
      <c r="K375" s="18" t="str">
        <f t="shared" si="17"/>
        <v>Underweight</v>
      </c>
      <c r="L375" s="24" t="str" cm="1">
        <f t="array" ref="L375">IF(H375="?",INDEX($H$2:$H$2336,MODE(MATCH($H$2:$H$2336,$H$2:$H$2336,0))),H375)</f>
        <v>yes</v>
      </c>
    </row>
    <row r="376" spans="1:12" x14ac:dyDescent="0.25">
      <c r="A376" s="17" t="s">
        <v>1997</v>
      </c>
      <c r="B376" s="17">
        <v>16.37</v>
      </c>
      <c r="C376" s="17">
        <v>4.79</v>
      </c>
      <c r="D376" s="17" t="s">
        <v>2382</v>
      </c>
      <c r="E376" s="17" t="s">
        <v>2380</v>
      </c>
      <c r="F376" s="17" t="s">
        <v>2380</v>
      </c>
      <c r="G376" s="27" t="s">
        <v>2381</v>
      </c>
      <c r="H376" s="17" t="s">
        <v>2382</v>
      </c>
      <c r="I376" s="27">
        <f t="shared" si="15"/>
        <v>0</v>
      </c>
      <c r="J376" s="26">
        <f t="shared" si="16"/>
        <v>0</v>
      </c>
      <c r="K376" s="17" t="str">
        <f t="shared" si="17"/>
        <v>Underweight</v>
      </c>
      <c r="L376" s="24" t="str" cm="1">
        <f t="array" ref="L376">IF(H376="?",INDEX($H$2:$H$2336,MODE(MATCH($H$2:$H$2336,$H$2:$H$2336,0))),H376)</f>
        <v>yes</v>
      </c>
    </row>
    <row r="377" spans="1:12" x14ac:dyDescent="0.25">
      <c r="A377" s="18" t="s">
        <v>1996</v>
      </c>
      <c r="B377" s="18">
        <v>22.42</v>
      </c>
      <c r="C377" s="18">
        <v>4.68</v>
      </c>
      <c r="D377" s="18" t="s">
        <v>2382</v>
      </c>
      <c r="E377" s="18" t="s">
        <v>2380</v>
      </c>
      <c r="F377" s="18" t="s">
        <v>2380</v>
      </c>
      <c r="G377" s="25">
        <v>1</v>
      </c>
      <c r="H377" s="18" t="s">
        <v>2380</v>
      </c>
      <c r="I377" s="25">
        <f t="shared" si="15"/>
        <v>0</v>
      </c>
      <c r="J377" s="26">
        <f t="shared" si="16"/>
        <v>1</v>
      </c>
      <c r="K377" s="18" t="str">
        <f t="shared" si="17"/>
        <v>Normal Weight</v>
      </c>
      <c r="L377" s="24" t="str" cm="1">
        <f t="array" ref="L377">IF(H377="?",INDEX($H$2:$H$2336,MODE(MATCH($H$2:$H$2336,$H$2:$H$2336,0))),H377)</f>
        <v>No</v>
      </c>
    </row>
    <row r="378" spans="1:12" x14ac:dyDescent="0.25">
      <c r="A378" s="17" t="s">
        <v>1995</v>
      </c>
      <c r="B378" s="17">
        <v>31.35</v>
      </c>
      <c r="C378" s="17">
        <v>4.33</v>
      </c>
      <c r="D378" s="17" t="s">
        <v>2382</v>
      </c>
      <c r="E378" s="17" t="s">
        <v>2380</v>
      </c>
      <c r="F378" s="17" t="s">
        <v>2383</v>
      </c>
      <c r="G378" s="27">
        <v>1</v>
      </c>
      <c r="H378" s="17" t="s">
        <v>2380</v>
      </c>
      <c r="I378" s="27">
        <f t="shared" si="15"/>
        <v>0</v>
      </c>
      <c r="J378" s="26">
        <f t="shared" si="16"/>
        <v>1</v>
      </c>
      <c r="K378" s="17" t="str">
        <f t="shared" si="17"/>
        <v>Obesity</v>
      </c>
      <c r="L378" s="24" t="str" cm="1">
        <f t="array" ref="L378">IF(H378="?",INDEX($H$2:$H$2336,MODE(MATCH($H$2:$H$2336,$H$2:$H$2336,0))),H378)</f>
        <v>No</v>
      </c>
    </row>
    <row r="379" spans="1:12" x14ac:dyDescent="0.25">
      <c r="A379" s="18" t="s">
        <v>1994</v>
      </c>
      <c r="B379" s="18">
        <v>31.9</v>
      </c>
      <c r="C379" s="18">
        <v>11.89</v>
      </c>
      <c r="D379" s="18" t="s">
        <v>2380</v>
      </c>
      <c r="E379" s="18" t="s">
        <v>2380</v>
      </c>
      <c r="F379" s="18" t="s">
        <v>2380</v>
      </c>
      <c r="G379" s="25" t="s">
        <v>2381</v>
      </c>
      <c r="H379" s="18" t="s">
        <v>2380</v>
      </c>
      <c r="I379" s="25">
        <f t="shared" si="15"/>
        <v>0</v>
      </c>
      <c r="J379" s="26">
        <f t="shared" si="16"/>
        <v>0</v>
      </c>
      <c r="K379" s="18" t="str">
        <f t="shared" si="17"/>
        <v>Obesity</v>
      </c>
      <c r="L379" s="24" t="str" cm="1">
        <f t="array" ref="L379">IF(H379="?",INDEX($H$2:$H$2336,MODE(MATCH($H$2:$H$2336,$H$2:$H$2336,0))),H379)</f>
        <v>No</v>
      </c>
    </row>
    <row r="380" spans="1:12" x14ac:dyDescent="0.25">
      <c r="A380" s="17" t="s">
        <v>1993</v>
      </c>
      <c r="B380" s="17">
        <v>30.6</v>
      </c>
      <c r="C380" s="17">
        <v>5.24</v>
      </c>
      <c r="D380" s="17" t="s">
        <v>2380</v>
      </c>
      <c r="E380" s="17" t="s">
        <v>2380</v>
      </c>
      <c r="F380" s="17" t="s">
        <v>2380</v>
      </c>
      <c r="G380" s="27" t="s">
        <v>2381</v>
      </c>
      <c r="H380" s="17" t="s">
        <v>2382</v>
      </c>
      <c r="I380" s="27">
        <f t="shared" si="15"/>
        <v>0</v>
      </c>
      <c r="J380" s="26">
        <f t="shared" si="16"/>
        <v>0</v>
      </c>
      <c r="K380" s="17" t="str">
        <f t="shared" si="17"/>
        <v>Obesity</v>
      </c>
      <c r="L380" s="24" t="str" cm="1">
        <f t="array" ref="L380">IF(H380="?",INDEX($H$2:$H$2336,MODE(MATCH($H$2:$H$2336,$H$2:$H$2336,0))),H380)</f>
        <v>yes</v>
      </c>
    </row>
    <row r="381" spans="1:12" x14ac:dyDescent="0.25">
      <c r="A381" s="18" t="s">
        <v>1992</v>
      </c>
      <c r="B381" s="18">
        <v>28.975000000000001</v>
      </c>
      <c r="C381" s="18">
        <v>7.63</v>
      </c>
      <c r="D381" s="18" t="s">
        <v>2380</v>
      </c>
      <c r="E381" s="18" t="s">
        <v>2380</v>
      </c>
      <c r="F381" s="18" t="s">
        <v>2380</v>
      </c>
      <c r="G381" s="25" t="s">
        <v>2381</v>
      </c>
      <c r="H381" s="18" t="s">
        <v>2382</v>
      </c>
      <c r="I381" s="25">
        <f t="shared" si="15"/>
        <v>0</v>
      </c>
      <c r="J381" s="26">
        <f t="shared" si="16"/>
        <v>0</v>
      </c>
      <c r="K381" s="18" t="str">
        <f t="shared" si="17"/>
        <v>Overweight</v>
      </c>
      <c r="L381" s="24" t="str" cm="1">
        <f t="array" ref="L381">IF(H381="?",INDEX($H$2:$H$2336,MODE(MATCH($H$2:$H$2336,$H$2:$H$2336,0))),H381)</f>
        <v>yes</v>
      </c>
    </row>
    <row r="382" spans="1:12" x14ac:dyDescent="0.25">
      <c r="A382" s="17" t="s">
        <v>1991</v>
      </c>
      <c r="B382" s="17">
        <v>24.86</v>
      </c>
      <c r="C382" s="17">
        <v>8.92</v>
      </c>
      <c r="D382" s="17" t="s">
        <v>2382</v>
      </c>
      <c r="E382" s="17" t="s">
        <v>2380</v>
      </c>
      <c r="F382" s="17" t="s">
        <v>2380</v>
      </c>
      <c r="G382" s="27">
        <v>2</v>
      </c>
      <c r="H382" s="17" t="s">
        <v>2380</v>
      </c>
      <c r="I382" s="27">
        <f t="shared" si="15"/>
        <v>0</v>
      </c>
      <c r="J382" s="26">
        <f t="shared" si="16"/>
        <v>2</v>
      </c>
      <c r="K382" s="17" t="str">
        <f t="shared" si="17"/>
        <v>Normal Weight</v>
      </c>
      <c r="L382" s="24" t="str" cm="1">
        <f t="array" ref="L382">IF(H382="?",INDEX($H$2:$H$2336,MODE(MATCH($H$2:$H$2336,$H$2:$H$2336,0))),H382)</f>
        <v>No</v>
      </c>
    </row>
    <row r="383" spans="1:12" x14ac:dyDescent="0.25">
      <c r="A383" s="18" t="s">
        <v>1990</v>
      </c>
      <c r="B383" s="18">
        <v>19.54</v>
      </c>
      <c r="C383" s="18">
        <v>5.37</v>
      </c>
      <c r="D383" s="18" t="s">
        <v>2380</v>
      </c>
      <c r="E383" s="18" t="s">
        <v>2380</v>
      </c>
      <c r="F383" s="18" t="s">
        <v>2380</v>
      </c>
      <c r="G383" s="25" t="s">
        <v>2381</v>
      </c>
      <c r="H383" s="18" t="s">
        <v>2382</v>
      </c>
      <c r="I383" s="25">
        <f t="shared" si="15"/>
        <v>0</v>
      </c>
      <c r="J383" s="26">
        <f t="shared" si="16"/>
        <v>0</v>
      </c>
      <c r="K383" s="18" t="str">
        <f t="shared" si="17"/>
        <v>Normal Weight</v>
      </c>
      <c r="L383" s="24" t="str" cm="1">
        <f t="array" ref="L383">IF(H383="?",INDEX($H$2:$H$2336,MODE(MATCH($H$2:$H$2336,$H$2:$H$2336,0))),H383)</f>
        <v>yes</v>
      </c>
    </row>
    <row r="384" spans="1:12" x14ac:dyDescent="0.25">
      <c r="A384" s="17" t="s">
        <v>1989</v>
      </c>
      <c r="B384" s="17">
        <v>26.74</v>
      </c>
      <c r="C384" s="17">
        <v>4.3099999999999996</v>
      </c>
      <c r="D384" s="17" t="s">
        <v>2380</v>
      </c>
      <c r="E384" s="17" t="s">
        <v>2380</v>
      </c>
      <c r="F384" s="17" t="s">
        <v>2380</v>
      </c>
      <c r="G384" s="27" t="s">
        <v>2381</v>
      </c>
      <c r="H384" s="17" t="s">
        <v>2382</v>
      </c>
      <c r="I384" s="27">
        <f t="shared" si="15"/>
        <v>0</v>
      </c>
      <c r="J384" s="26">
        <f t="shared" si="16"/>
        <v>0</v>
      </c>
      <c r="K384" s="17" t="str">
        <f t="shared" si="17"/>
        <v>Overweight</v>
      </c>
      <c r="L384" s="24" t="str" cm="1">
        <f t="array" ref="L384">IF(H384="?",INDEX($H$2:$H$2336,MODE(MATCH($H$2:$H$2336,$H$2:$H$2336,0))),H384)</f>
        <v>yes</v>
      </c>
    </row>
    <row r="385" spans="1:12" x14ac:dyDescent="0.25">
      <c r="A385" s="18" t="s">
        <v>1988</v>
      </c>
      <c r="B385" s="18">
        <v>22.99</v>
      </c>
      <c r="C385" s="18">
        <v>10.46</v>
      </c>
      <c r="D385" s="18" t="s">
        <v>2380</v>
      </c>
      <c r="E385" s="18" t="s">
        <v>2380</v>
      </c>
      <c r="F385" s="18" t="s">
        <v>2380</v>
      </c>
      <c r="G385" s="25">
        <v>3</v>
      </c>
      <c r="H385" s="18" t="s">
        <v>2382</v>
      </c>
      <c r="I385" s="25">
        <f t="shared" si="15"/>
        <v>0</v>
      </c>
      <c r="J385" s="26">
        <f t="shared" si="16"/>
        <v>3</v>
      </c>
      <c r="K385" s="18" t="str">
        <f t="shared" si="17"/>
        <v>Normal Weight</v>
      </c>
      <c r="L385" s="24" t="str" cm="1">
        <f t="array" ref="L385">IF(H385="?",INDEX($H$2:$H$2336,MODE(MATCH($H$2:$H$2336,$H$2:$H$2336,0))),H385)</f>
        <v>yes</v>
      </c>
    </row>
    <row r="386" spans="1:12" x14ac:dyDescent="0.25">
      <c r="A386" s="17" t="s">
        <v>1987</v>
      </c>
      <c r="B386" s="17">
        <v>31.46</v>
      </c>
      <c r="C386" s="17">
        <v>7.39</v>
      </c>
      <c r="D386" s="17" t="s">
        <v>2380</v>
      </c>
      <c r="E386" s="17" t="s">
        <v>2380</v>
      </c>
      <c r="F386" s="17" t="s">
        <v>2380</v>
      </c>
      <c r="G386" s="27" t="s">
        <v>2381</v>
      </c>
      <c r="H386" s="17" t="s">
        <v>2380</v>
      </c>
      <c r="I386" s="27">
        <f t="shared" si="15"/>
        <v>0</v>
      </c>
      <c r="J386" s="26">
        <f t="shared" si="16"/>
        <v>0</v>
      </c>
      <c r="K386" s="17" t="str">
        <f t="shared" si="17"/>
        <v>Obesity</v>
      </c>
      <c r="L386" s="24" t="str" cm="1">
        <f t="array" ref="L386">IF(H386="?",INDEX($H$2:$H$2336,MODE(MATCH($H$2:$H$2336,$H$2:$H$2336,0))),H386)</f>
        <v>No</v>
      </c>
    </row>
    <row r="387" spans="1:12" x14ac:dyDescent="0.25">
      <c r="A387" s="18" t="s">
        <v>1986</v>
      </c>
      <c r="B387" s="18">
        <v>30.86</v>
      </c>
      <c r="C387" s="18">
        <v>6.18</v>
      </c>
      <c r="D387" s="18" t="s">
        <v>2380</v>
      </c>
      <c r="E387" s="18" t="s">
        <v>2382</v>
      </c>
      <c r="F387" s="18" t="s">
        <v>2380</v>
      </c>
      <c r="G387" s="25">
        <v>2</v>
      </c>
      <c r="H387" s="18" t="s">
        <v>2382</v>
      </c>
      <c r="I387" s="25">
        <f t="shared" ref="I387:I450" si="18">COUNTIF(A387:H387, "?")</f>
        <v>0</v>
      </c>
      <c r="J387" s="26">
        <f t="shared" ref="J387:J450" si="19">IF(OR(G387="No major surgery"),0,G387)</f>
        <v>2</v>
      </c>
      <c r="K387" s="18" t="str">
        <f t="shared" ref="K387:K450" si="20">IF(B387&lt;18.5,"Underweight",
IF(B387&lt;25,"Normal Weight",
IF(B387&lt;30,"Overweight",
"Obesity")))</f>
        <v>Obesity</v>
      </c>
      <c r="L387" s="24" t="str" cm="1">
        <f t="array" ref="L387">IF(H387="?",INDEX($H$2:$H$2336,MODE(MATCH($H$2:$H$2336,$H$2:$H$2336,0))),H387)</f>
        <v>yes</v>
      </c>
    </row>
    <row r="388" spans="1:12" x14ac:dyDescent="0.25">
      <c r="A388" s="17" t="s">
        <v>1985</v>
      </c>
      <c r="B388" s="17">
        <v>31.96</v>
      </c>
      <c r="C388" s="17">
        <v>8.86</v>
      </c>
      <c r="D388" s="17" t="s">
        <v>2380</v>
      </c>
      <c r="E388" s="17" t="s">
        <v>2380</v>
      </c>
      <c r="F388" s="17" t="s">
        <v>2380</v>
      </c>
      <c r="G388" s="27" t="s">
        <v>2381</v>
      </c>
      <c r="H388" s="17" t="s">
        <v>2382</v>
      </c>
      <c r="I388" s="27">
        <f t="shared" si="18"/>
        <v>0</v>
      </c>
      <c r="J388" s="26">
        <f t="shared" si="19"/>
        <v>0</v>
      </c>
      <c r="K388" s="17" t="str">
        <f t="shared" si="20"/>
        <v>Obesity</v>
      </c>
      <c r="L388" s="24" t="str" cm="1">
        <f t="array" ref="L388">IF(H388="?",INDEX($H$2:$H$2336,MODE(MATCH($H$2:$H$2336,$H$2:$H$2336,0))),H388)</f>
        <v>yes</v>
      </c>
    </row>
    <row r="389" spans="1:12" x14ac:dyDescent="0.25">
      <c r="A389" s="18" t="s">
        <v>1984</v>
      </c>
      <c r="B389" s="18">
        <v>23.76</v>
      </c>
      <c r="C389" s="18">
        <v>10.96</v>
      </c>
      <c r="D389" s="18" t="s">
        <v>2380</v>
      </c>
      <c r="E389" s="18" t="s">
        <v>2380</v>
      </c>
      <c r="F389" s="18" t="s">
        <v>2380</v>
      </c>
      <c r="G389" s="25">
        <v>3</v>
      </c>
      <c r="H389" s="18" t="s">
        <v>2382</v>
      </c>
      <c r="I389" s="25">
        <f t="shared" si="18"/>
        <v>0</v>
      </c>
      <c r="J389" s="26">
        <f t="shared" si="19"/>
        <v>3</v>
      </c>
      <c r="K389" s="18" t="str">
        <f t="shared" si="20"/>
        <v>Normal Weight</v>
      </c>
      <c r="L389" s="24" t="str" cm="1">
        <f t="array" ref="L389">IF(H389="?",INDEX($H$2:$H$2336,MODE(MATCH($H$2:$H$2336,$H$2:$H$2336,0))),H389)</f>
        <v>yes</v>
      </c>
    </row>
    <row r="390" spans="1:12" x14ac:dyDescent="0.25">
      <c r="A390" s="17" t="s">
        <v>1983</v>
      </c>
      <c r="B390" s="17">
        <v>19.38</v>
      </c>
      <c r="C390" s="17">
        <v>6.28</v>
      </c>
      <c r="D390" s="17" t="s">
        <v>2380</v>
      </c>
      <c r="E390" s="17" t="s">
        <v>2380</v>
      </c>
      <c r="F390" s="17" t="s">
        <v>2380</v>
      </c>
      <c r="G390" s="27" t="s">
        <v>2381</v>
      </c>
      <c r="H390" s="17" t="s">
        <v>2382</v>
      </c>
      <c r="I390" s="27">
        <f t="shared" si="18"/>
        <v>0</v>
      </c>
      <c r="J390" s="26">
        <f t="shared" si="19"/>
        <v>0</v>
      </c>
      <c r="K390" s="17" t="str">
        <f t="shared" si="20"/>
        <v>Normal Weight</v>
      </c>
      <c r="L390" s="24" t="str" cm="1">
        <f t="array" ref="L390">IF(H390="?",INDEX($H$2:$H$2336,MODE(MATCH($H$2:$H$2336,$H$2:$H$2336,0))),H390)</f>
        <v>yes</v>
      </c>
    </row>
    <row r="391" spans="1:12" x14ac:dyDescent="0.25">
      <c r="A391" s="18" t="s">
        <v>1982</v>
      </c>
      <c r="B391" s="18">
        <v>16.21</v>
      </c>
      <c r="C391" s="18">
        <v>6.29</v>
      </c>
      <c r="D391" s="18" t="s">
        <v>2382</v>
      </c>
      <c r="E391" s="18" t="s">
        <v>2380</v>
      </c>
      <c r="F391" s="18" t="s">
        <v>2380</v>
      </c>
      <c r="G391" s="25">
        <v>1</v>
      </c>
      <c r="H391" s="18" t="s">
        <v>2382</v>
      </c>
      <c r="I391" s="25">
        <f t="shared" si="18"/>
        <v>0</v>
      </c>
      <c r="J391" s="26">
        <f t="shared" si="19"/>
        <v>1</v>
      </c>
      <c r="K391" s="18" t="str">
        <f t="shared" si="20"/>
        <v>Underweight</v>
      </c>
      <c r="L391" s="24" t="str" cm="1">
        <f t="array" ref="L391">IF(H391="?",INDEX($H$2:$H$2336,MODE(MATCH($H$2:$H$2336,$H$2:$H$2336,0))),H391)</f>
        <v>yes</v>
      </c>
    </row>
    <row r="392" spans="1:12" x14ac:dyDescent="0.25">
      <c r="A392" s="17" t="s">
        <v>1981</v>
      </c>
      <c r="B392" s="17">
        <v>32.54</v>
      </c>
      <c r="C392" s="17">
        <v>4.0199999999999996</v>
      </c>
      <c r="D392" s="17" t="s">
        <v>2380</v>
      </c>
      <c r="E392" s="17" t="s">
        <v>2382</v>
      </c>
      <c r="F392" s="17" t="s">
        <v>2380</v>
      </c>
      <c r="G392" s="27">
        <v>1</v>
      </c>
      <c r="H392" s="17" t="s">
        <v>2382</v>
      </c>
      <c r="I392" s="27">
        <f t="shared" si="18"/>
        <v>0</v>
      </c>
      <c r="J392" s="26">
        <f t="shared" si="19"/>
        <v>1</v>
      </c>
      <c r="K392" s="17" t="str">
        <f t="shared" si="20"/>
        <v>Obesity</v>
      </c>
      <c r="L392" s="24" t="str" cm="1">
        <f t="array" ref="L392">IF(H392="?",INDEX($H$2:$H$2336,MODE(MATCH($H$2:$H$2336,$H$2:$H$2336,0))),H392)</f>
        <v>yes</v>
      </c>
    </row>
    <row r="393" spans="1:12" x14ac:dyDescent="0.25">
      <c r="A393" s="18" t="s">
        <v>1980</v>
      </c>
      <c r="B393" s="18">
        <v>36.765000000000001</v>
      </c>
      <c r="C393" s="18">
        <v>11.95</v>
      </c>
      <c r="D393" s="18" t="s">
        <v>2382</v>
      </c>
      <c r="E393" s="18" t="s">
        <v>2380</v>
      </c>
      <c r="F393" s="18" t="s">
        <v>2380</v>
      </c>
      <c r="G393" s="25">
        <v>2</v>
      </c>
      <c r="H393" s="18" t="s">
        <v>2380</v>
      </c>
      <c r="I393" s="25">
        <f t="shared" si="18"/>
        <v>0</v>
      </c>
      <c r="J393" s="26">
        <f t="shared" si="19"/>
        <v>2</v>
      </c>
      <c r="K393" s="18" t="str">
        <f t="shared" si="20"/>
        <v>Obesity</v>
      </c>
      <c r="L393" s="24" t="str" cm="1">
        <f t="array" ref="L393">IF(H393="?",INDEX($H$2:$H$2336,MODE(MATCH($H$2:$H$2336,$H$2:$H$2336,0))),H393)</f>
        <v>No</v>
      </c>
    </row>
    <row r="394" spans="1:12" x14ac:dyDescent="0.25">
      <c r="A394" s="17" t="s">
        <v>1979</v>
      </c>
      <c r="B394" s="17">
        <v>35.909999999999997</v>
      </c>
      <c r="C394" s="17">
        <v>8.7100000000000009</v>
      </c>
      <c r="D394" s="17" t="s">
        <v>2380</v>
      </c>
      <c r="E394" s="17" t="s">
        <v>2380</v>
      </c>
      <c r="F394" s="17" t="s">
        <v>2380</v>
      </c>
      <c r="G394" s="27" t="s">
        <v>2381</v>
      </c>
      <c r="H394" s="17" t="s">
        <v>2380</v>
      </c>
      <c r="I394" s="27">
        <f t="shared" si="18"/>
        <v>0</v>
      </c>
      <c r="J394" s="26">
        <f t="shared" si="19"/>
        <v>0</v>
      </c>
      <c r="K394" s="17" t="str">
        <f t="shared" si="20"/>
        <v>Obesity</v>
      </c>
      <c r="L394" s="24" t="str" cm="1">
        <f t="array" ref="L394">IF(H394="?",INDEX($H$2:$H$2336,MODE(MATCH($H$2:$H$2336,$H$2:$H$2336,0))),H394)</f>
        <v>No</v>
      </c>
    </row>
    <row r="395" spans="1:12" x14ac:dyDescent="0.25">
      <c r="A395" s="18" t="s">
        <v>1978</v>
      </c>
      <c r="B395" s="18">
        <v>32.06</v>
      </c>
      <c r="C395" s="18">
        <v>4.67</v>
      </c>
      <c r="D395" s="18" t="s">
        <v>2380</v>
      </c>
      <c r="E395" s="18" t="s">
        <v>2382</v>
      </c>
      <c r="F395" s="18" t="s">
        <v>2380</v>
      </c>
      <c r="G395" s="25">
        <v>1</v>
      </c>
      <c r="H395" s="18" t="s">
        <v>2382</v>
      </c>
      <c r="I395" s="25">
        <f t="shared" si="18"/>
        <v>0</v>
      </c>
      <c r="J395" s="26">
        <f t="shared" si="19"/>
        <v>1</v>
      </c>
      <c r="K395" s="18" t="str">
        <f t="shared" si="20"/>
        <v>Obesity</v>
      </c>
      <c r="L395" s="24" t="str" cm="1">
        <f t="array" ref="L395">IF(H395="?",INDEX($H$2:$H$2336,MODE(MATCH($H$2:$H$2336,$H$2:$H$2336,0))),H395)</f>
        <v>yes</v>
      </c>
    </row>
    <row r="396" spans="1:12" x14ac:dyDescent="0.25">
      <c r="A396" s="17" t="s">
        <v>1977</v>
      </c>
      <c r="B396" s="17">
        <v>24.1</v>
      </c>
      <c r="C396" s="17">
        <v>11.14</v>
      </c>
      <c r="D396" s="17" t="s">
        <v>2382</v>
      </c>
      <c r="E396" s="17" t="s">
        <v>2380</v>
      </c>
      <c r="F396" s="17" t="s">
        <v>2380</v>
      </c>
      <c r="G396" s="27">
        <v>1</v>
      </c>
      <c r="H396" s="17" t="s">
        <v>2380</v>
      </c>
      <c r="I396" s="27">
        <f t="shared" si="18"/>
        <v>0</v>
      </c>
      <c r="J396" s="26">
        <f t="shared" si="19"/>
        <v>1</v>
      </c>
      <c r="K396" s="17" t="str">
        <f t="shared" si="20"/>
        <v>Normal Weight</v>
      </c>
      <c r="L396" s="24" t="str" cm="1">
        <f t="array" ref="L396">IF(H396="?",INDEX($H$2:$H$2336,MODE(MATCH($H$2:$H$2336,$H$2:$H$2336,0))),H396)</f>
        <v>No</v>
      </c>
    </row>
    <row r="397" spans="1:12" x14ac:dyDescent="0.25">
      <c r="A397" s="18" t="s">
        <v>1976</v>
      </c>
      <c r="B397" s="18">
        <v>27.1</v>
      </c>
      <c r="C397" s="18">
        <v>9.0500000000000007</v>
      </c>
      <c r="D397" s="18" t="s">
        <v>2380</v>
      </c>
      <c r="E397" s="18" t="s">
        <v>2380</v>
      </c>
      <c r="F397" s="18" t="s">
        <v>2380</v>
      </c>
      <c r="G397" s="25">
        <v>2</v>
      </c>
      <c r="H397" s="18" t="s">
        <v>2380</v>
      </c>
      <c r="I397" s="25">
        <f t="shared" si="18"/>
        <v>0</v>
      </c>
      <c r="J397" s="26">
        <f t="shared" si="19"/>
        <v>2</v>
      </c>
      <c r="K397" s="18" t="str">
        <f t="shared" si="20"/>
        <v>Overweight</v>
      </c>
      <c r="L397" s="24" t="str" cm="1">
        <f t="array" ref="L397">IF(H397="?",INDEX($H$2:$H$2336,MODE(MATCH($H$2:$H$2336,$H$2:$H$2336,0))),H397)</f>
        <v>No</v>
      </c>
    </row>
    <row r="398" spans="1:12" x14ac:dyDescent="0.25">
      <c r="A398" s="17" t="s">
        <v>1975</v>
      </c>
      <c r="B398" s="17">
        <v>24.42</v>
      </c>
      <c r="C398" s="17">
        <v>11.31</v>
      </c>
      <c r="D398" s="17" t="s">
        <v>2380</v>
      </c>
      <c r="E398" s="17" t="s">
        <v>2380</v>
      </c>
      <c r="F398" s="17" t="s">
        <v>2380</v>
      </c>
      <c r="G398" s="27" t="s">
        <v>2381</v>
      </c>
      <c r="H398" s="17" t="s">
        <v>2382</v>
      </c>
      <c r="I398" s="27">
        <f t="shared" si="18"/>
        <v>0</v>
      </c>
      <c r="J398" s="26">
        <f t="shared" si="19"/>
        <v>0</v>
      </c>
      <c r="K398" s="17" t="str">
        <f t="shared" si="20"/>
        <v>Normal Weight</v>
      </c>
      <c r="L398" s="24" t="str" cm="1">
        <f t="array" ref="L398">IF(H398="?",INDEX($H$2:$H$2336,MODE(MATCH($H$2:$H$2336,$H$2:$H$2336,0))),H398)</f>
        <v>yes</v>
      </c>
    </row>
    <row r="399" spans="1:12" x14ac:dyDescent="0.25">
      <c r="A399" s="18" t="s">
        <v>1974</v>
      </c>
      <c r="B399" s="18">
        <v>26.695</v>
      </c>
      <c r="C399" s="18">
        <v>4.68</v>
      </c>
      <c r="D399" s="18" t="s">
        <v>2382</v>
      </c>
      <c r="E399" s="18" t="s">
        <v>2380</v>
      </c>
      <c r="F399" s="18" t="s">
        <v>2380</v>
      </c>
      <c r="G399" s="25">
        <v>2</v>
      </c>
      <c r="H399" s="18" t="s">
        <v>2382</v>
      </c>
      <c r="I399" s="25">
        <f t="shared" si="18"/>
        <v>0</v>
      </c>
      <c r="J399" s="26">
        <f t="shared" si="19"/>
        <v>2</v>
      </c>
      <c r="K399" s="18" t="str">
        <f t="shared" si="20"/>
        <v>Overweight</v>
      </c>
      <c r="L399" s="24" t="str" cm="1">
        <f t="array" ref="L399">IF(H399="?",INDEX($H$2:$H$2336,MODE(MATCH($H$2:$H$2336,$H$2:$H$2336,0))),H399)</f>
        <v>yes</v>
      </c>
    </row>
    <row r="400" spans="1:12" x14ac:dyDescent="0.25">
      <c r="A400" s="17" t="s">
        <v>1973</v>
      </c>
      <c r="B400" s="17">
        <v>27.79</v>
      </c>
      <c r="C400" s="17">
        <v>6.05</v>
      </c>
      <c r="D400" s="17" t="s">
        <v>2382</v>
      </c>
      <c r="E400" s="17" t="s">
        <v>2382</v>
      </c>
      <c r="F400" s="17" t="s">
        <v>2380</v>
      </c>
      <c r="G400" s="27">
        <v>1</v>
      </c>
      <c r="H400" s="17" t="s">
        <v>2382</v>
      </c>
      <c r="I400" s="27">
        <f t="shared" si="18"/>
        <v>0</v>
      </c>
      <c r="J400" s="26">
        <f t="shared" si="19"/>
        <v>1</v>
      </c>
      <c r="K400" s="17" t="str">
        <f t="shared" si="20"/>
        <v>Overweight</v>
      </c>
      <c r="L400" s="24" t="str" cm="1">
        <f t="array" ref="L400">IF(H400="?",INDEX($H$2:$H$2336,MODE(MATCH($H$2:$H$2336,$H$2:$H$2336,0))),H400)</f>
        <v>yes</v>
      </c>
    </row>
    <row r="401" spans="1:12" x14ac:dyDescent="0.25">
      <c r="A401" s="18" t="s">
        <v>1972</v>
      </c>
      <c r="B401" s="18">
        <v>32.68</v>
      </c>
      <c r="C401" s="18">
        <v>4.68</v>
      </c>
      <c r="D401" s="18" t="s">
        <v>2382</v>
      </c>
      <c r="E401" s="18" t="s">
        <v>2380</v>
      </c>
      <c r="F401" s="18" t="s">
        <v>2380</v>
      </c>
      <c r="G401" s="25" t="s">
        <v>2381</v>
      </c>
      <c r="H401" s="18" t="s">
        <v>2380</v>
      </c>
      <c r="I401" s="25">
        <f t="shared" si="18"/>
        <v>0</v>
      </c>
      <c r="J401" s="26">
        <f t="shared" si="19"/>
        <v>0</v>
      </c>
      <c r="K401" s="18" t="str">
        <f t="shared" si="20"/>
        <v>Obesity</v>
      </c>
      <c r="L401" s="24" t="str" cm="1">
        <f t="array" ref="L401">IF(H401="?",INDEX($H$2:$H$2336,MODE(MATCH($H$2:$H$2336,$H$2:$H$2336,0))),H401)</f>
        <v>No</v>
      </c>
    </row>
    <row r="402" spans="1:12" x14ac:dyDescent="0.25">
      <c r="A402" s="17" t="s">
        <v>1971</v>
      </c>
      <c r="B402" s="17">
        <v>26.4</v>
      </c>
      <c r="C402" s="17">
        <v>9.5</v>
      </c>
      <c r="D402" s="17" t="s">
        <v>2382</v>
      </c>
      <c r="E402" s="17" t="s">
        <v>2380</v>
      </c>
      <c r="F402" s="17" t="s">
        <v>2380</v>
      </c>
      <c r="G402" s="27">
        <v>2</v>
      </c>
      <c r="H402" s="17" t="s">
        <v>2380</v>
      </c>
      <c r="I402" s="27">
        <f t="shared" si="18"/>
        <v>0</v>
      </c>
      <c r="J402" s="26">
        <f t="shared" si="19"/>
        <v>2</v>
      </c>
      <c r="K402" s="17" t="str">
        <f t="shared" si="20"/>
        <v>Overweight</v>
      </c>
      <c r="L402" s="24" t="str" cm="1">
        <f t="array" ref="L402">IF(H402="?",INDEX($H$2:$H$2336,MODE(MATCH($H$2:$H$2336,$H$2:$H$2336,0))),H402)</f>
        <v>No</v>
      </c>
    </row>
    <row r="403" spans="1:12" x14ac:dyDescent="0.25">
      <c r="A403" s="18" t="s">
        <v>1970</v>
      </c>
      <c r="B403" s="18">
        <v>23.655000000000001</v>
      </c>
      <c r="C403" s="18">
        <v>10.84</v>
      </c>
      <c r="D403" s="18" t="s">
        <v>2382</v>
      </c>
      <c r="E403" s="18" t="s">
        <v>2380</v>
      </c>
      <c r="F403" s="18" t="s">
        <v>2383</v>
      </c>
      <c r="G403" s="25">
        <v>1</v>
      </c>
      <c r="H403" s="18" t="s">
        <v>2382</v>
      </c>
      <c r="I403" s="25">
        <f t="shared" si="18"/>
        <v>0</v>
      </c>
      <c r="J403" s="26">
        <f t="shared" si="19"/>
        <v>1</v>
      </c>
      <c r="K403" s="18" t="str">
        <f t="shared" si="20"/>
        <v>Normal Weight</v>
      </c>
      <c r="L403" s="24" t="str" cm="1">
        <f t="array" ref="L403">IF(H403="?",INDEX($H$2:$H$2336,MODE(MATCH($H$2:$H$2336,$H$2:$H$2336,0))),H403)</f>
        <v>yes</v>
      </c>
    </row>
    <row r="404" spans="1:12" x14ac:dyDescent="0.25">
      <c r="A404" s="17" t="s">
        <v>1969</v>
      </c>
      <c r="B404" s="17">
        <v>27.36</v>
      </c>
      <c r="C404" s="17">
        <v>5.88</v>
      </c>
      <c r="D404" s="17" t="s">
        <v>2380</v>
      </c>
      <c r="E404" s="17" t="s">
        <v>2380</v>
      </c>
      <c r="F404" s="17" t="s">
        <v>2380</v>
      </c>
      <c r="G404" s="27">
        <v>2</v>
      </c>
      <c r="H404" s="17" t="s">
        <v>2380</v>
      </c>
      <c r="I404" s="27">
        <f t="shared" si="18"/>
        <v>0</v>
      </c>
      <c r="J404" s="26">
        <f t="shared" si="19"/>
        <v>2</v>
      </c>
      <c r="K404" s="17" t="str">
        <f t="shared" si="20"/>
        <v>Overweight</v>
      </c>
      <c r="L404" s="24" t="str" cm="1">
        <f t="array" ref="L404">IF(H404="?",INDEX($H$2:$H$2336,MODE(MATCH($H$2:$H$2336,$H$2:$H$2336,0))),H404)</f>
        <v>No</v>
      </c>
    </row>
    <row r="405" spans="1:12" x14ac:dyDescent="0.25">
      <c r="A405" s="18" t="s">
        <v>1968</v>
      </c>
      <c r="B405" s="18">
        <v>27.82</v>
      </c>
      <c r="C405" s="18">
        <v>5.24</v>
      </c>
      <c r="D405" s="18" t="s">
        <v>2382</v>
      </c>
      <c r="E405" s="18" t="s">
        <v>2380</v>
      </c>
      <c r="F405" s="18" t="s">
        <v>2380</v>
      </c>
      <c r="G405" s="25" t="s">
        <v>2381</v>
      </c>
      <c r="H405" s="18" t="s">
        <v>2382</v>
      </c>
      <c r="I405" s="25">
        <f t="shared" si="18"/>
        <v>0</v>
      </c>
      <c r="J405" s="26">
        <f t="shared" si="19"/>
        <v>0</v>
      </c>
      <c r="K405" s="18" t="str">
        <f t="shared" si="20"/>
        <v>Overweight</v>
      </c>
      <c r="L405" s="24" t="str" cm="1">
        <f t="array" ref="L405">IF(H405="?",INDEX($H$2:$H$2336,MODE(MATCH($H$2:$H$2336,$H$2:$H$2336,0))),H405)</f>
        <v>yes</v>
      </c>
    </row>
    <row r="406" spans="1:12" x14ac:dyDescent="0.25">
      <c r="A406" s="17" t="s">
        <v>1967</v>
      </c>
      <c r="B406" s="17">
        <v>25.46</v>
      </c>
      <c r="C406" s="17">
        <v>11.75</v>
      </c>
      <c r="D406" s="17" t="s">
        <v>2380</v>
      </c>
      <c r="E406" s="17" t="s">
        <v>2380</v>
      </c>
      <c r="F406" s="17" t="s">
        <v>2380</v>
      </c>
      <c r="G406" s="27" t="s">
        <v>2381</v>
      </c>
      <c r="H406" s="17" t="s">
        <v>2380</v>
      </c>
      <c r="I406" s="27">
        <f t="shared" si="18"/>
        <v>0</v>
      </c>
      <c r="J406" s="26">
        <f t="shared" si="19"/>
        <v>0</v>
      </c>
      <c r="K406" s="17" t="str">
        <f t="shared" si="20"/>
        <v>Overweight</v>
      </c>
      <c r="L406" s="24" t="str" cm="1">
        <f t="array" ref="L406">IF(H406="?",INDEX($H$2:$H$2336,MODE(MATCH($H$2:$H$2336,$H$2:$H$2336,0))),H406)</f>
        <v>No</v>
      </c>
    </row>
    <row r="407" spans="1:12" x14ac:dyDescent="0.25">
      <c r="A407" s="18" t="s">
        <v>1966</v>
      </c>
      <c r="B407" s="18">
        <v>25.1</v>
      </c>
      <c r="C407" s="18">
        <v>6.97</v>
      </c>
      <c r="D407" s="18" t="s">
        <v>2380</v>
      </c>
      <c r="E407" s="18" t="s">
        <v>2380</v>
      </c>
      <c r="F407" s="18" t="s">
        <v>2380</v>
      </c>
      <c r="G407" s="25" t="s">
        <v>2381</v>
      </c>
      <c r="H407" s="18" t="s">
        <v>2382</v>
      </c>
      <c r="I407" s="25">
        <f t="shared" si="18"/>
        <v>0</v>
      </c>
      <c r="J407" s="26">
        <f t="shared" si="19"/>
        <v>0</v>
      </c>
      <c r="K407" s="18" t="str">
        <f t="shared" si="20"/>
        <v>Overweight</v>
      </c>
      <c r="L407" s="24" t="str" cm="1">
        <f t="array" ref="L407">IF(H407="?",INDEX($H$2:$H$2336,MODE(MATCH($H$2:$H$2336,$H$2:$H$2336,0))),H407)</f>
        <v>yes</v>
      </c>
    </row>
    <row r="408" spans="1:12" x14ac:dyDescent="0.25">
      <c r="A408" s="17" t="s">
        <v>1965</v>
      </c>
      <c r="B408" s="17">
        <v>32.11</v>
      </c>
      <c r="C408" s="17">
        <v>4.76</v>
      </c>
      <c r="D408" s="17" t="s">
        <v>2380</v>
      </c>
      <c r="E408" s="17" t="s">
        <v>2380</v>
      </c>
      <c r="F408" s="17" t="s">
        <v>2380</v>
      </c>
      <c r="G408" s="27">
        <v>2</v>
      </c>
      <c r="H408" s="17" t="s">
        <v>2380</v>
      </c>
      <c r="I408" s="27">
        <f t="shared" si="18"/>
        <v>0</v>
      </c>
      <c r="J408" s="26">
        <f t="shared" si="19"/>
        <v>2</v>
      </c>
      <c r="K408" s="17" t="str">
        <f t="shared" si="20"/>
        <v>Obesity</v>
      </c>
      <c r="L408" s="24" t="str" cm="1">
        <f t="array" ref="L408">IF(H408="?",INDEX($H$2:$H$2336,MODE(MATCH($H$2:$H$2336,$H$2:$H$2336,0))),H408)</f>
        <v>No</v>
      </c>
    </row>
    <row r="409" spans="1:12" x14ac:dyDescent="0.25">
      <c r="A409" s="18" t="s">
        <v>1964</v>
      </c>
      <c r="B409" s="18">
        <v>29.8</v>
      </c>
      <c r="C409" s="18">
        <v>8.24</v>
      </c>
      <c r="D409" s="18" t="s">
        <v>2382</v>
      </c>
      <c r="E409" s="18" t="s">
        <v>2380</v>
      </c>
      <c r="F409" s="18" t="s">
        <v>2380</v>
      </c>
      <c r="G409" s="25">
        <v>1</v>
      </c>
      <c r="H409" s="18" t="s">
        <v>2382</v>
      </c>
      <c r="I409" s="25">
        <f t="shared" si="18"/>
        <v>0</v>
      </c>
      <c r="J409" s="26">
        <f t="shared" si="19"/>
        <v>1</v>
      </c>
      <c r="K409" s="18" t="str">
        <f t="shared" si="20"/>
        <v>Overweight</v>
      </c>
      <c r="L409" s="24" t="str" cm="1">
        <f t="array" ref="L409">IF(H409="?",INDEX($H$2:$H$2336,MODE(MATCH($H$2:$H$2336,$H$2:$H$2336,0))),H409)</f>
        <v>yes</v>
      </c>
    </row>
    <row r="410" spans="1:12" x14ac:dyDescent="0.25">
      <c r="A410" s="17" t="s">
        <v>1963</v>
      </c>
      <c r="B410" s="17">
        <v>24.01</v>
      </c>
      <c r="C410" s="17">
        <v>4.76</v>
      </c>
      <c r="D410" s="17" t="s">
        <v>2380</v>
      </c>
      <c r="E410" s="17" t="s">
        <v>2380</v>
      </c>
      <c r="F410" s="17" t="s">
        <v>2380</v>
      </c>
      <c r="G410" s="27">
        <v>1</v>
      </c>
      <c r="H410" s="17" t="s">
        <v>2382</v>
      </c>
      <c r="I410" s="27">
        <f t="shared" si="18"/>
        <v>0</v>
      </c>
      <c r="J410" s="26">
        <f t="shared" si="19"/>
        <v>1</v>
      </c>
      <c r="K410" s="17" t="str">
        <f t="shared" si="20"/>
        <v>Normal Weight</v>
      </c>
      <c r="L410" s="24" t="str" cm="1">
        <f t="array" ref="L410">IF(H410="?",INDEX($H$2:$H$2336,MODE(MATCH($H$2:$H$2336,$H$2:$H$2336,0))),H410)</f>
        <v>yes</v>
      </c>
    </row>
    <row r="411" spans="1:12" x14ac:dyDescent="0.25">
      <c r="A411" s="18" t="s">
        <v>1962</v>
      </c>
      <c r="B411" s="18">
        <v>23.21</v>
      </c>
      <c r="C411" s="18">
        <v>6.03</v>
      </c>
      <c r="D411" s="18" t="s">
        <v>2380</v>
      </c>
      <c r="E411" s="18" t="s">
        <v>2380</v>
      </c>
      <c r="F411" s="18" t="s">
        <v>2380</v>
      </c>
      <c r="G411" s="25">
        <v>1</v>
      </c>
      <c r="H411" s="18" t="s">
        <v>2380</v>
      </c>
      <c r="I411" s="25">
        <f t="shared" si="18"/>
        <v>0</v>
      </c>
      <c r="J411" s="26">
        <f t="shared" si="19"/>
        <v>1</v>
      </c>
      <c r="K411" s="18" t="str">
        <f t="shared" si="20"/>
        <v>Normal Weight</v>
      </c>
      <c r="L411" s="24" t="str" cm="1">
        <f t="array" ref="L411">IF(H411="?",INDEX($H$2:$H$2336,MODE(MATCH($H$2:$H$2336,$H$2:$H$2336,0))),H411)</f>
        <v>No</v>
      </c>
    </row>
    <row r="412" spans="1:12" x14ac:dyDescent="0.25">
      <c r="A412" s="17" t="s">
        <v>1961</v>
      </c>
      <c r="B412" s="17">
        <v>21.2</v>
      </c>
      <c r="C412" s="17">
        <v>4.07</v>
      </c>
      <c r="D412" s="17" t="s">
        <v>2382</v>
      </c>
      <c r="E412" s="17" t="s">
        <v>2380</v>
      </c>
      <c r="F412" s="17" t="s">
        <v>2380</v>
      </c>
      <c r="G412" s="27">
        <v>1</v>
      </c>
      <c r="H412" s="17" t="s">
        <v>2382</v>
      </c>
      <c r="I412" s="27">
        <f t="shared" si="18"/>
        <v>0</v>
      </c>
      <c r="J412" s="26">
        <f t="shared" si="19"/>
        <v>1</v>
      </c>
      <c r="K412" s="17" t="str">
        <f t="shared" si="20"/>
        <v>Normal Weight</v>
      </c>
      <c r="L412" s="24" t="str" cm="1">
        <f t="array" ref="L412">IF(H412="?",INDEX($H$2:$H$2336,MODE(MATCH($H$2:$H$2336,$H$2:$H$2336,0))),H412)</f>
        <v>yes</v>
      </c>
    </row>
    <row r="413" spans="1:12" x14ac:dyDescent="0.25">
      <c r="A413" s="18" t="s">
        <v>1960</v>
      </c>
      <c r="B413" s="18">
        <v>28.215</v>
      </c>
      <c r="C413" s="18">
        <v>8.26</v>
      </c>
      <c r="D413" s="18" t="s">
        <v>2382</v>
      </c>
      <c r="E413" s="18" t="s">
        <v>2380</v>
      </c>
      <c r="F413" s="18" t="s">
        <v>2380</v>
      </c>
      <c r="G413" s="25">
        <v>1</v>
      </c>
      <c r="H413" s="18" t="s">
        <v>2382</v>
      </c>
      <c r="I413" s="25">
        <f t="shared" si="18"/>
        <v>0</v>
      </c>
      <c r="J413" s="26">
        <f t="shared" si="19"/>
        <v>1</v>
      </c>
      <c r="K413" s="18" t="str">
        <f t="shared" si="20"/>
        <v>Overweight</v>
      </c>
      <c r="L413" s="24" t="str" cm="1">
        <f t="array" ref="L413">IF(H413="?",INDEX($H$2:$H$2336,MODE(MATCH($H$2:$H$2336,$H$2:$H$2336,0))),H413)</f>
        <v>yes</v>
      </c>
    </row>
    <row r="414" spans="1:12" x14ac:dyDescent="0.25">
      <c r="A414" s="17" t="s">
        <v>1959</v>
      </c>
      <c r="B414" s="17">
        <v>38.094999999999999</v>
      </c>
      <c r="C414" s="17">
        <v>4.76</v>
      </c>
      <c r="D414" s="17" t="s">
        <v>2380</v>
      </c>
      <c r="E414" s="17" t="s">
        <v>2380</v>
      </c>
      <c r="F414" s="17" t="s">
        <v>2380</v>
      </c>
      <c r="G414" s="27">
        <v>1</v>
      </c>
      <c r="H414" s="17" t="s">
        <v>2380</v>
      </c>
      <c r="I414" s="27">
        <f t="shared" si="18"/>
        <v>0</v>
      </c>
      <c r="J414" s="26">
        <f t="shared" si="19"/>
        <v>1</v>
      </c>
      <c r="K414" s="17" t="str">
        <f t="shared" si="20"/>
        <v>Obesity</v>
      </c>
      <c r="L414" s="24" t="str" cm="1">
        <f t="array" ref="L414">IF(H414="?",INDEX($H$2:$H$2336,MODE(MATCH($H$2:$H$2336,$H$2:$H$2336,0))),H414)</f>
        <v>No</v>
      </c>
    </row>
    <row r="415" spans="1:12" x14ac:dyDescent="0.25">
      <c r="A415" s="18" t="s">
        <v>1958</v>
      </c>
      <c r="B415" s="18">
        <v>22.61</v>
      </c>
      <c r="C415" s="18">
        <v>6.13</v>
      </c>
      <c r="D415" s="18" t="s">
        <v>2382</v>
      </c>
      <c r="E415" s="18" t="s">
        <v>2380</v>
      </c>
      <c r="F415" s="18" t="s">
        <v>2383</v>
      </c>
      <c r="G415" s="25">
        <v>1</v>
      </c>
      <c r="H415" s="18" t="s">
        <v>2382</v>
      </c>
      <c r="I415" s="25">
        <f t="shared" si="18"/>
        <v>0</v>
      </c>
      <c r="J415" s="26">
        <f t="shared" si="19"/>
        <v>1</v>
      </c>
      <c r="K415" s="18" t="str">
        <f t="shared" si="20"/>
        <v>Normal Weight</v>
      </c>
      <c r="L415" s="24" t="str" cm="1">
        <f t="array" ref="L415">IF(H415="?",INDEX($H$2:$H$2336,MODE(MATCH($H$2:$H$2336,$H$2:$H$2336,0))),H415)</f>
        <v>yes</v>
      </c>
    </row>
    <row r="416" spans="1:12" x14ac:dyDescent="0.25">
      <c r="A416" s="17" t="s">
        <v>1957</v>
      </c>
      <c r="B416" s="17">
        <v>24.32</v>
      </c>
      <c r="C416" s="17">
        <v>10.47</v>
      </c>
      <c r="D416" s="17" t="s">
        <v>2382</v>
      </c>
      <c r="E416" s="17" t="s">
        <v>2380</v>
      </c>
      <c r="F416" s="17" t="s">
        <v>2380</v>
      </c>
      <c r="G416" s="27">
        <v>2</v>
      </c>
      <c r="H416" s="17" t="s">
        <v>2382</v>
      </c>
      <c r="I416" s="27">
        <f t="shared" si="18"/>
        <v>0</v>
      </c>
      <c r="J416" s="26">
        <f t="shared" si="19"/>
        <v>2</v>
      </c>
      <c r="K416" s="17" t="str">
        <f t="shared" si="20"/>
        <v>Normal Weight</v>
      </c>
      <c r="L416" s="24" t="str" cm="1">
        <f t="array" ref="L416">IF(H416="?",INDEX($H$2:$H$2336,MODE(MATCH($H$2:$H$2336,$H$2:$H$2336,0))),H416)</f>
        <v>yes</v>
      </c>
    </row>
    <row r="417" spans="1:12" x14ac:dyDescent="0.25">
      <c r="A417" s="18" t="s">
        <v>1956</v>
      </c>
      <c r="B417" s="18">
        <v>20.96</v>
      </c>
      <c r="C417" s="18">
        <v>4.04</v>
      </c>
      <c r="D417" s="18" t="s">
        <v>2382</v>
      </c>
      <c r="E417" s="18" t="s">
        <v>2380</v>
      </c>
      <c r="F417" s="18" t="s">
        <v>2380</v>
      </c>
      <c r="G417" s="25">
        <v>1</v>
      </c>
      <c r="H417" s="18" t="s">
        <v>2382</v>
      </c>
      <c r="I417" s="25">
        <f t="shared" si="18"/>
        <v>0</v>
      </c>
      <c r="J417" s="26">
        <f t="shared" si="19"/>
        <v>1</v>
      </c>
      <c r="K417" s="18" t="str">
        <f t="shared" si="20"/>
        <v>Normal Weight</v>
      </c>
      <c r="L417" s="24" t="str" cm="1">
        <f t="array" ref="L417">IF(H417="?",INDEX($H$2:$H$2336,MODE(MATCH($H$2:$H$2336,$H$2:$H$2336,0))),H417)</f>
        <v>yes</v>
      </c>
    </row>
    <row r="418" spans="1:12" x14ac:dyDescent="0.25">
      <c r="A418" s="17" t="s">
        <v>1955</v>
      </c>
      <c r="B418" s="17">
        <v>19.68</v>
      </c>
      <c r="C418" s="17">
        <v>5.74</v>
      </c>
      <c r="D418" s="17" t="s">
        <v>2380</v>
      </c>
      <c r="E418" s="17" t="s">
        <v>2380</v>
      </c>
      <c r="F418" s="17" t="s">
        <v>2380</v>
      </c>
      <c r="G418" s="27" t="s">
        <v>2381</v>
      </c>
      <c r="H418" s="17" t="s">
        <v>2382</v>
      </c>
      <c r="I418" s="27">
        <f t="shared" si="18"/>
        <v>0</v>
      </c>
      <c r="J418" s="26">
        <f t="shared" si="19"/>
        <v>0</v>
      </c>
      <c r="K418" s="17" t="str">
        <f t="shared" si="20"/>
        <v>Normal Weight</v>
      </c>
      <c r="L418" s="24" t="str" cm="1">
        <f t="array" ref="L418">IF(H418="?",INDEX($H$2:$H$2336,MODE(MATCH($H$2:$H$2336,$H$2:$H$2336,0))),H418)</f>
        <v>yes</v>
      </c>
    </row>
    <row r="419" spans="1:12" x14ac:dyDescent="0.25">
      <c r="A419" s="18" t="s">
        <v>1954</v>
      </c>
      <c r="B419" s="18">
        <v>18.100000000000001</v>
      </c>
      <c r="C419" s="18">
        <v>6.33</v>
      </c>
      <c r="D419" s="18" t="s">
        <v>2380</v>
      </c>
      <c r="E419" s="18" t="s">
        <v>2380</v>
      </c>
      <c r="F419" s="18" t="s">
        <v>2380</v>
      </c>
      <c r="G419" s="25">
        <v>1</v>
      </c>
      <c r="H419" s="18" t="s">
        <v>2382</v>
      </c>
      <c r="I419" s="25">
        <f t="shared" si="18"/>
        <v>0</v>
      </c>
      <c r="J419" s="26">
        <f t="shared" si="19"/>
        <v>1</v>
      </c>
      <c r="K419" s="18" t="str">
        <f t="shared" si="20"/>
        <v>Underweight</v>
      </c>
      <c r="L419" s="24" t="str" cm="1">
        <f t="array" ref="L419">IF(H419="?",INDEX($H$2:$H$2336,MODE(MATCH($H$2:$H$2336,$H$2:$H$2336,0))),H419)</f>
        <v>yes</v>
      </c>
    </row>
    <row r="420" spans="1:12" x14ac:dyDescent="0.25">
      <c r="A420" s="17" t="s">
        <v>1953</v>
      </c>
      <c r="B420" s="17">
        <v>29.64</v>
      </c>
      <c r="C420" s="17">
        <v>4.28</v>
      </c>
      <c r="D420" s="17" t="s">
        <v>2382</v>
      </c>
      <c r="E420" s="17" t="s">
        <v>2380</v>
      </c>
      <c r="F420" s="17" t="s">
        <v>2380</v>
      </c>
      <c r="G420" s="27" t="s">
        <v>2381</v>
      </c>
      <c r="H420" s="17" t="s">
        <v>2380</v>
      </c>
      <c r="I420" s="27">
        <f t="shared" si="18"/>
        <v>0</v>
      </c>
      <c r="J420" s="26">
        <f t="shared" si="19"/>
        <v>0</v>
      </c>
      <c r="K420" s="17" t="str">
        <f t="shared" si="20"/>
        <v>Overweight</v>
      </c>
      <c r="L420" s="24" t="str" cm="1">
        <f t="array" ref="L420">IF(H420="?",INDEX($H$2:$H$2336,MODE(MATCH($H$2:$H$2336,$H$2:$H$2336,0))),H420)</f>
        <v>No</v>
      </c>
    </row>
    <row r="421" spans="1:12" x14ac:dyDescent="0.25">
      <c r="A421" s="18" t="s">
        <v>1952</v>
      </c>
      <c r="B421" s="18">
        <v>25.3</v>
      </c>
      <c r="C421" s="18">
        <v>9.4700000000000006</v>
      </c>
      <c r="D421" s="18" t="s">
        <v>2382</v>
      </c>
      <c r="E421" s="18" t="s">
        <v>2380</v>
      </c>
      <c r="F421" s="18" t="s">
        <v>2380</v>
      </c>
      <c r="G421" s="25">
        <v>2</v>
      </c>
      <c r="H421" s="18" t="s">
        <v>2382</v>
      </c>
      <c r="I421" s="25">
        <f t="shared" si="18"/>
        <v>0</v>
      </c>
      <c r="J421" s="26">
        <f t="shared" si="19"/>
        <v>2</v>
      </c>
      <c r="K421" s="18" t="str">
        <f t="shared" si="20"/>
        <v>Overweight</v>
      </c>
      <c r="L421" s="24" t="str" cm="1">
        <f t="array" ref="L421">IF(H421="?",INDEX($H$2:$H$2336,MODE(MATCH($H$2:$H$2336,$H$2:$H$2336,0))),H421)</f>
        <v>yes</v>
      </c>
    </row>
    <row r="422" spans="1:12" x14ac:dyDescent="0.25">
      <c r="A422" s="17" t="s">
        <v>1951</v>
      </c>
      <c r="B422" s="17">
        <v>27.6</v>
      </c>
      <c r="C422" s="17">
        <v>4.8499999999999996</v>
      </c>
      <c r="D422" s="17" t="s">
        <v>2382</v>
      </c>
      <c r="E422" s="17" t="s">
        <v>2380</v>
      </c>
      <c r="F422" s="17" t="s">
        <v>2380</v>
      </c>
      <c r="G422" s="27" t="s">
        <v>2381</v>
      </c>
      <c r="H422" s="17" t="s">
        <v>2380</v>
      </c>
      <c r="I422" s="27">
        <f t="shared" si="18"/>
        <v>0</v>
      </c>
      <c r="J422" s="26">
        <f t="shared" si="19"/>
        <v>0</v>
      </c>
      <c r="K422" s="17" t="str">
        <f t="shared" si="20"/>
        <v>Overweight</v>
      </c>
      <c r="L422" s="24" t="str" cm="1">
        <f t="array" ref="L422">IF(H422="?",INDEX($H$2:$H$2336,MODE(MATCH($H$2:$H$2336,$H$2:$H$2336,0))),H422)</f>
        <v>No</v>
      </c>
    </row>
    <row r="423" spans="1:12" x14ac:dyDescent="0.25">
      <c r="A423" s="18" t="s">
        <v>1950</v>
      </c>
      <c r="B423" s="18">
        <v>27.645</v>
      </c>
      <c r="C423" s="18">
        <v>11.03</v>
      </c>
      <c r="D423" s="18" t="s">
        <v>2382</v>
      </c>
      <c r="E423" s="18" t="s">
        <v>2380</v>
      </c>
      <c r="F423" s="18" t="s">
        <v>2380</v>
      </c>
      <c r="G423" s="25">
        <v>1</v>
      </c>
      <c r="H423" s="18" t="s">
        <v>2382</v>
      </c>
      <c r="I423" s="25">
        <f t="shared" si="18"/>
        <v>0</v>
      </c>
      <c r="J423" s="26">
        <f t="shared" si="19"/>
        <v>1</v>
      </c>
      <c r="K423" s="18" t="str">
        <f t="shared" si="20"/>
        <v>Overweight</v>
      </c>
      <c r="L423" s="24" t="str" cm="1">
        <f t="array" ref="L423">IF(H423="?",INDEX($H$2:$H$2336,MODE(MATCH($H$2:$H$2336,$H$2:$H$2336,0))),H423)</f>
        <v>yes</v>
      </c>
    </row>
    <row r="424" spans="1:12" x14ac:dyDescent="0.25">
      <c r="A424" s="17" t="s">
        <v>1949</v>
      </c>
      <c r="B424" s="17">
        <v>27.6</v>
      </c>
      <c r="C424" s="17">
        <v>5.22</v>
      </c>
      <c r="D424" s="17" t="s">
        <v>2380</v>
      </c>
      <c r="E424" s="17" t="s">
        <v>2380</v>
      </c>
      <c r="F424" s="17" t="s">
        <v>2380</v>
      </c>
      <c r="G424" s="27">
        <v>2</v>
      </c>
      <c r="H424" s="17" t="s">
        <v>2382</v>
      </c>
      <c r="I424" s="27">
        <f t="shared" si="18"/>
        <v>0</v>
      </c>
      <c r="J424" s="26">
        <f t="shared" si="19"/>
        <v>2</v>
      </c>
      <c r="K424" s="17" t="str">
        <f t="shared" si="20"/>
        <v>Overweight</v>
      </c>
      <c r="L424" s="24" t="str" cm="1">
        <f t="array" ref="L424">IF(H424="?",INDEX($H$2:$H$2336,MODE(MATCH($H$2:$H$2336,$H$2:$H$2336,0))),H424)</f>
        <v>yes</v>
      </c>
    </row>
    <row r="425" spans="1:12" x14ac:dyDescent="0.25">
      <c r="A425" s="18" t="s">
        <v>1948</v>
      </c>
      <c r="B425" s="18">
        <v>25.08</v>
      </c>
      <c r="C425" s="18">
        <v>9.52</v>
      </c>
      <c r="D425" s="18" t="s">
        <v>2382</v>
      </c>
      <c r="E425" s="18" t="s">
        <v>2380</v>
      </c>
      <c r="F425" s="18" t="s">
        <v>2380</v>
      </c>
      <c r="G425" s="25">
        <v>2</v>
      </c>
      <c r="H425" s="18" t="s">
        <v>2380</v>
      </c>
      <c r="I425" s="25">
        <f t="shared" si="18"/>
        <v>0</v>
      </c>
      <c r="J425" s="26">
        <f t="shared" si="19"/>
        <v>2</v>
      </c>
      <c r="K425" s="18" t="str">
        <f t="shared" si="20"/>
        <v>Overweight</v>
      </c>
      <c r="L425" s="24" t="str" cm="1">
        <f t="array" ref="L425">IF(H425="?",INDEX($H$2:$H$2336,MODE(MATCH($H$2:$H$2336,$H$2:$H$2336,0))),H425)</f>
        <v>No</v>
      </c>
    </row>
    <row r="426" spans="1:12" x14ac:dyDescent="0.25">
      <c r="A426" s="17" t="s">
        <v>1947</v>
      </c>
      <c r="B426" s="17">
        <v>30.02</v>
      </c>
      <c r="C426" s="17">
        <v>11.09</v>
      </c>
      <c r="D426" s="17" t="s">
        <v>2380</v>
      </c>
      <c r="E426" s="17" t="s">
        <v>2380</v>
      </c>
      <c r="F426" s="17" t="s">
        <v>2380</v>
      </c>
      <c r="G426" s="27" t="s">
        <v>2381</v>
      </c>
      <c r="H426" s="17" t="s">
        <v>2380</v>
      </c>
      <c r="I426" s="27">
        <f t="shared" si="18"/>
        <v>0</v>
      </c>
      <c r="J426" s="26">
        <f t="shared" si="19"/>
        <v>0</v>
      </c>
      <c r="K426" s="17" t="str">
        <f t="shared" si="20"/>
        <v>Obesity</v>
      </c>
      <c r="L426" s="24" t="str" cm="1">
        <f t="array" ref="L426">IF(H426="?",INDEX($H$2:$H$2336,MODE(MATCH($H$2:$H$2336,$H$2:$H$2336,0))),H426)</f>
        <v>No</v>
      </c>
    </row>
    <row r="427" spans="1:12" x14ac:dyDescent="0.25">
      <c r="A427" s="18" t="s">
        <v>1946</v>
      </c>
      <c r="B427" s="18">
        <v>27.36</v>
      </c>
      <c r="C427" s="18">
        <v>9.4499999999999993</v>
      </c>
      <c r="D427" s="18" t="s">
        <v>2382</v>
      </c>
      <c r="E427" s="18" t="s">
        <v>2380</v>
      </c>
      <c r="F427" s="18" t="s">
        <v>2380</v>
      </c>
      <c r="G427" s="25">
        <v>2</v>
      </c>
      <c r="H427" s="18" t="s">
        <v>2382</v>
      </c>
      <c r="I427" s="25">
        <f t="shared" si="18"/>
        <v>0</v>
      </c>
      <c r="J427" s="26">
        <f t="shared" si="19"/>
        <v>2</v>
      </c>
      <c r="K427" s="18" t="str">
        <f t="shared" si="20"/>
        <v>Overweight</v>
      </c>
      <c r="L427" s="24" t="str" cm="1">
        <f t="array" ref="L427">IF(H427="?",INDEX($H$2:$H$2336,MODE(MATCH($H$2:$H$2336,$H$2:$H$2336,0))),H427)</f>
        <v>yes</v>
      </c>
    </row>
    <row r="428" spans="1:12" x14ac:dyDescent="0.25">
      <c r="A428" s="17" t="s">
        <v>1945</v>
      </c>
      <c r="B428" s="17">
        <v>22.2</v>
      </c>
      <c r="C428" s="17">
        <v>5.51</v>
      </c>
      <c r="D428" s="17" t="s">
        <v>2380</v>
      </c>
      <c r="E428" s="17" t="s">
        <v>2380</v>
      </c>
      <c r="F428" s="17" t="s">
        <v>2380</v>
      </c>
      <c r="G428" s="27" t="s">
        <v>2381</v>
      </c>
      <c r="H428" s="17" t="s">
        <v>2382</v>
      </c>
      <c r="I428" s="27">
        <f t="shared" si="18"/>
        <v>0</v>
      </c>
      <c r="J428" s="26">
        <f t="shared" si="19"/>
        <v>0</v>
      </c>
      <c r="K428" s="17" t="str">
        <f t="shared" si="20"/>
        <v>Normal Weight</v>
      </c>
      <c r="L428" s="24" t="str" cm="1">
        <f t="array" ref="L428">IF(H428="?",INDEX($H$2:$H$2336,MODE(MATCH($H$2:$H$2336,$H$2:$H$2336,0))),H428)</f>
        <v>yes</v>
      </c>
    </row>
    <row r="429" spans="1:12" x14ac:dyDescent="0.25">
      <c r="A429" s="18" t="s">
        <v>1944</v>
      </c>
      <c r="B429" s="18">
        <v>25.71</v>
      </c>
      <c r="C429" s="18">
        <v>4.18</v>
      </c>
      <c r="D429" s="18" t="s">
        <v>2380</v>
      </c>
      <c r="E429" s="18" t="s">
        <v>2382</v>
      </c>
      <c r="F429" s="18" t="s">
        <v>2380</v>
      </c>
      <c r="G429" s="25">
        <v>1</v>
      </c>
      <c r="H429" s="18" t="s">
        <v>2382</v>
      </c>
      <c r="I429" s="25">
        <f t="shared" si="18"/>
        <v>0</v>
      </c>
      <c r="J429" s="26">
        <f t="shared" si="19"/>
        <v>1</v>
      </c>
      <c r="K429" s="18" t="str">
        <f t="shared" si="20"/>
        <v>Overweight</v>
      </c>
      <c r="L429" s="24" t="str" cm="1">
        <f t="array" ref="L429">IF(H429="?",INDEX($H$2:$H$2336,MODE(MATCH($H$2:$H$2336,$H$2:$H$2336,0))),H429)</f>
        <v>yes</v>
      </c>
    </row>
    <row r="430" spans="1:12" x14ac:dyDescent="0.25">
      <c r="A430" s="17" t="s">
        <v>1943</v>
      </c>
      <c r="B430" s="17">
        <v>41.91</v>
      </c>
      <c r="C430" s="17">
        <v>5.98</v>
      </c>
      <c r="D430" s="17" t="s">
        <v>2382</v>
      </c>
      <c r="E430" s="17" t="s">
        <v>2380</v>
      </c>
      <c r="F430" s="17" t="s">
        <v>2380</v>
      </c>
      <c r="G430" s="27">
        <v>1</v>
      </c>
      <c r="H430" s="17" t="s">
        <v>2380</v>
      </c>
      <c r="I430" s="27">
        <f t="shared" si="18"/>
        <v>0</v>
      </c>
      <c r="J430" s="26">
        <f t="shared" si="19"/>
        <v>1</v>
      </c>
      <c r="K430" s="17" t="str">
        <f t="shared" si="20"/>
        <v>Obesity</v>
      </c>
      <c r="L430" s="24" t="str" cm="1">
        <f t="array" ref="L430">IF(H430="?",INDEX($H$2:$H$2336,MODE(MATCH($H$2:$H$2336,$H$2:$H$2336,0))),H430)</f>
        <v>No</v>
      </c>
    </row>
    <row r="431" spans="1:12" x14ac:dyDescent="0.25">
      <c r="A431" s="18" t="s">
        <v>1942</v>
      </c>
      <c r="B431" s="18">
        <v>25.85</v>
      </c>
      <c r="C431" s="18">
        <v>10.16</v>
      </c>
      <c r="D431" s="18" t="s">
        <v>2380</v>
      </c>
      <c r="E431" s="18" t="s">
        <v>2380</v>
      </c>
      <c r="F431" s="18" t="s">
        <v>2380</v>
      </c>
      <c r="G431" s="25" t="s">
        <v>2381</v>
      </c>
      <c r="H431" s="18" t="s">
        <v>2382</v>
      </c>
      <c r="I431" s="25">
        <f t="shared" si="18"/>
        <v>0</v>
      </c>
      <c r="J431" s="26">
        <f t="shared" si="19"/>
        <v>0</v>
      </c>
      <c r="K431" s="18" t="str">
        <f t="shared" si="20"/>
        <v>Overweight</v>
      </c>
      <c r="L431" s="24" t="str" cm="1">
        <f t="array" ref="L431">IF(H431="?",INDEX($H$2:$H$2336,MODE(MATCH($H$2:$H$2336,$H$2:$H$2336,0))),H431)</f>
        <v>yes</v>
      </c>
    </row>
    <row r="432" spans="1:12" x14ac:dyDescent="0.25">
      <c r="A432" s="17" t="s">
        <v>1941</v>
      </c>
      <c r="B432" s="17">
        <v>23.844999999999999</v>
      </c>
      <c r="C432" s="17">
        <v>11.71</v>
      </c>
      <c r="D432" s="17" t="s">
        <v>2380</v>
      </c>
      <c r="E432" s="17" t="s">
        <v>2380</v>
      </c>
      <c r="F432" s="17" t="s">
        <v>2380</v>
      </c>
      <c r="G432" s="27">
        <v>2</v>
      </c>
      <c r="H432" s="17" t="s">
        <v>2382</v>
      </c>
      <c r="I432" s="27">
        <f t="shared" si="18"/>
        <v>0</v>
      </c>
      <c r="J432" s="26">
        <f t="shared" si="19"/>
        <v>2</v>
      </c>
      <c r="K432" s="17" t="str">
        <f t="shared" si="20"/>
        <v>Normal Weight</v>
      </c>
      <c r="L432" s="24" t="str" cm="1">
        <f t="array" ref="L432">IF(H432="?",INDEX($H$2:$H$2336,MODE(MATCH($H$2:$H$2336,$H$2:$H$2336,0))),H432)</f>
        <v>yes</v>
      </c>
    </row>
    <row r="433" spans="1:12" x14ac:dyDescent="0.25">
      <c r="A433" s="18" t="s">
        <v>1940</v>
      </c>
      <c r="B433" s="18">
        <v>30.59</v>
      </c>
      <c r="C433" s="18">
        <v>5.23</v>
      </c>
      <c r="D433" s="18" t="s">
        <v>2380</v>
      </c>
      <c r="E433" s="18" t="s">
        <v>2380</v>
      </c>
      <c r="F433" s="18" t="s">
        <v>2383</v>
      </c>
      <c r="G433" s="25">
        <v>1</v>
      </c>
      <c r="H433" s="18" t="s">
        <v>2380</v>
      </c>
      <c r="I433" s="25">
        <f t="shared" si="18"/>
        <v>0</v>
      </c>
      <c r="J433" s="26">
        <f t="shared" si="19"/>
        <v>1</v>
      </c>
      <c r="K433" s="18" t="str">
        <f t="shared" si="20"/>
        <v>Obesity</v>
      </c>
      <c r="L433" s="24" t="str" cm="1">
        <f t="array" ref="L433">IF(H433="?",INDEX($H$2:$H$2336,MODE(MATCH($H$2:$H$2336,$H$2:$H$2336,0))),H433)</f>
        <v>No</v>
      </c>
    </row>
    <row r="434" spans="1:12" x14ac:dyDescent="0.25">
      <c r="A434" s="17" t="s">
        <v>1939</v>
      </c>
      <c r="B434" s="17">
        <v>24.795000000000002</v>
      </c>
      <c r="C434" s="17">
        <v>6.85</v>
      </c>
      <c r="D434" s="17" t="s">
        <v>2380</v>
      </c>
      <c r="E434" s="17" t="s">
        <v>2380</v>
      </c>
      <c r="F434" s="17" t="s">
        <v>2380</v>
      </c>
      <c r="G434" s="27" t="s">
        <v>2381</v>
      </c>
      <c r="H434" s="17" t="s">
        <v>2382</v>
      </c>
      <c r="I434" s="27">
        <f t="shared" si="18"/>
        <v>0</v>
      </c>
      <c r="J434" s="26">
        <f t="shared" si="19"/>
        <v>0</v>
      </c>
      <c r="K434" s="17" t="str">
        <f t="shared" si="20"/>
        <v>Normal Weight</v>
      </c>
      <c r="L434" s="24" t="str" cm="1">
        <f t="array" ref="L434">IF(H434="?",INDEX($H$2:$H$2336,MODE(MATCH($H$2:$H$2336,$H$2:$H$2336,0))),H434)</f>
        <v>yes</v>
      </c>
    </row>
    <row r="435" spans="1:12" x14ac:dyDescent="0.25">
      <c r="A435" s="18" t="s">
        <v>1938</v>
      </c>
      <c r="B435" s="18">
        <v>24.13</v>
      </c>
      <c r="C435" s="18">
        <v>7.05</v>
      </c>
      <c r="D435" s="18" t="s">
        <v>2382</v>
      </c>
      <c r="E435" s="18" t="s">
        <v>2380</v>
      </c>
      <c r="F435" s="18" t="s">
        <v>2380</v>
      </c>
      <c r="G435" s="25">
        <v>2</v>
      </c>
      <c r="H435" s="18" t="s">
        <v>2382</v>
      </c>
      <c r="I435" s="25">
        <f t="shared" si="18"/>
        <v>0</v>
      </c>
      <c r="J435" s="26">
        <f t="shared" si="19"/>
        <v>2</v>
      </c>
      <c r="K435" s="18" t="str">
        <f t="shared" si="20"/>
        <v>Normal Weight</v>
      </c>
      <c r="L435" s="24" t="str" cm="1">
        <f t="array" ref="L435">IF(H435="?",INDEX($H$2:$H$2336,MODE(MATCH($H$2:$H$2336,$H$2:$H$2336,0))),H435)</f>
        <v>yes</v>
      </c>
    </row>
    <row r="436" spans="1:12" x14ac:dyDescent="0.25">
      <c r="A436" s="17" t="s">
        <v>1937</v>
      </c>
      <c r="B436" s="17">
        <v>25.84</v>
      </c>
      <c r="C436" s="17">
        <v>11.64</v>
      </c>
      <c r="D436" s="17" t="s">
        <v>2380</v>
      </c>
      <c r="E436" s="17" t="s">
        <v>2380</v>
      </c>
      <c r="F436" s="17" t="s">
        <v>2380</v>
      </c>
      <c r="G436" s="27">
        <v>2</v>
      </c>
      <c r="H436" s="17" t="s">
        <v>2382</v>
      </c>
      <c r="I436" s="27">
        <f t="shared" si="18"/>
        <v>0</v>
      </c>
      <c r="J436" s="26">
        <f t="shared" si="19"/>
        <v>2</v>
      </c>
      <c r="K436" s="17" t="str">
        <f t="shared" si="20"/>
        <v>Overweight</v>
      </c>
      <c r="L436" s="24" t="str" cm="1">
        <f t="array" ref="L436">IF(H436="?",INDEX($H$2:$H$2336,MODE(MATCH($H$2:$H$2336,$H$2:$H$2336,0))),H436)</f>
        <v>yes</v>
      </c>
    </row>
    <row r="437" spans="1:12" x14ac:dyDescent="0.25">
      <c r="A437" s="18" t="s">
        <v>1936</v>
      </c>
      <c r="B437" s="18">
        <v>28</v>
      </c>
      <c r="C437" s="18">
        <v>10.52</v>
      </c>
      <c r="D437" s="18" t="s">
        <v>2380</v>
      </c>
      <c r="E437" s="18" t="s">
        <v>2380</v>
      </c>
      <c r="F437" s="18" t="s">
        <v>2380</v>
      </c>
      <c r="G437" s="25" t="s">
        <v>2381</v>
      </c>
      <c r="H437" s="18" t="s">
        <v>2382</v>
      </c>
      <c r="I437" s="25">
        <f t="shared" si="18"/>
        <v>0</v>
      </c>
      <c r="J437" s="26">
        <f t="shared" si="19"/>
        <v>0</v>
      </c>
      <c r="K437" s="18" t="str">
        <f t="shared" si="20"/>
        <v>Overweight</v>
      </c>
      <c r="L437" s="24" t="str" cm="1">
        <f t="array" ref="L437">IF(H437="?",INDEX($H$2:$H$2336,MODE(MATCH($H$2:$H$2336,$H$2:$H$2336,0))),H437)</f>
        <v>yes</v>
      </c>
    </row>
    <row r="438" spans="1:12" x14ac:dyDescent="0.25">
      <c r="A438" s="17" t="s">
        <v>1935</v>
      </c>
      <c r="B438" s="17">
        <v>34.1</v>
      </c>
      <c r="C438" s="17">
        <v>4.01</v>
      </c>
      <c r="D438" s="17" t="s">
        <v>2382</v>
      </c>
      <c r="E438" s="17" t="s">
        <v>2380</v>
      </c>
      <c r="F438" s="17" t="s">
        <v>2383</v>
      </c>
      <c r="G438" s="27">
        <v>1</v>
      </c>
      <c r="H438" s="17" t="s">
        <v>2380</v>
      </c>
      <c r="I438" s="27">
        <f t="shared" si="18"/>
        <v>0</v>
      </c>
      <c r="J438" s="26">
        <f t="shared" si="19"/>
        <v>1</v>
      </c>
      <c r="K438" s="17" t="str">
        <f t="shared" si="20"/>
        <v>Obesity</v>
      </c>
      <c r="L438" s="24" t="str" cm="1">
        <f t="array" ref="L438">IF(H438="?",INDEX($H$2:$H$2336,MODE(MATCH($H$2:$H$2336,$H$2:$H$2336,0))),H438)</f>
        <v>No</v>
      </c>
    </row>
    <row r="439" spans="1:12" x14ac:dyDescent="0.25">
      <c r="A439" s="18" t="s">
        <v>1934</v>
      </c>
      <c r="B439" s="18">
        <v>26.125</v>
      </c>
      <c r="C439" s="18">
        <v>8.56</v>
      </c>
      <c r="D439" s="18" t="s">
        <v>2382</v>
      </c>
      <c r="E439" s="18" t="s">
        <v>2380</v>
      </c>
      <c r="F439" s="18" t="s">
        <v>2380</v>
      </c>
      <c r="G439" s="25">
        <v>1</v>
      </c>
      <c r="H439" s="18" t="s">
        <v>2382</v>
      </c>
      <c r="I439" s="25">
        <f t="shared" si="18"/>
        <v>0</v>
      </c>
      <c r="J439" s="26">
        <f t="shared" si="19"/>
        <v>1</v>
      </c>
      <c r="K439" s="18" t="str">
        <f t="shared" si="20"/>
        <v>Overweight</v>
      </c>
      <c r="L439" s="24" t="str" cm="1">
        <f t="array" ref="L439">IF(H439="?",INDEX($H$2:$H$2336,MODE(MATCH($H$2:$H$2336,$H$2:$H$2336,0))),H439)</f>
        <v>yes</v>
      </c>
    </row>
    <row r="440" spans="1:12" x14ac:dyDescent="0.25">
      <c r="A440" s="17" t="s">
        <v>1933</v>
      </c>
      <c r="B440" s="17">
        <v>25.6</v>
      </c>
      <c r="C440" s="17">
        <v>10.5</v>
      </c>
      <c r="D440" s="17" t="s">
        <v>2380</v>
      </c>
      <c r="E440" s="17" t="s">
        <v>2380</v>
      </c>
      <c r="F440" s="17" t="s">
        <v>2380</v>
      </c>
      <c r="G440" s="27">
        <v>2</v>
      </c>
      <c r="H440" s="17" t="s">
        <v>2382</v>
      </c>
      <c r="I440" s="27">
        <f t="shared" si="18"/>
        <v>0</v>
      </c>
      <c r="J440" s="26">
        <f t="shared" si="19"/>
        <v>2</v>
      </c>
      <c r="K440" s="17" t="str">
        <f t="shared" si="20"/>
        <v>Overweight</v>
      </c>
      <c r="L440" s="24" t="str" cm="1">
        <f t="array" ref="L440">IF(H440="?",INDEX($H$2:$H$2336,MODE(MATCH($H$2:$H$2336,$H$2:$H$2336,0))),H440)</f>
        <v>yes</v>
      </c>
    </row>
    <row r="441" spans="1:12" x14ac:dyDescent="0.25">
      <c r="A441" s="18" t="s">
        <v>1932</v>
      </c>
      <c r="B441" s="18">
        <v>24.32</v>
      </c>
      <c r="C441" s="18">
        <v>6.39</v>
      </c>
      <c r="D441" s="18" t="s">
        <v>2380</v>
      </c>
      <c r="E441" s="18" t="s">
        <v>2380</v>
      </c>
      <c r="F441" s="18" t="s">
        <v>2380</v>
      </c>
      <c r="G441" s="25" t="s">
        <v>2381</v>
      </c>
      <c r="H441" s="18" t="s">
        <v>2380</v>
      </c>
      <c r="I441" s="25">
        <f t="shared" si="18"/>
        <v>0</v>
      </c>
      <c r="J441" s="26">
        <f t="shared" si="19"/>
        <v>0</v>
      </c>
      <c r="K441" s="18" t="str">
        <f t="shared" si="20"/>
        <v>Normal Weight</v>
      </c>
      <c r="L441" s="24" t="str" cm="1">
        <f t="array" ref="L441">IF(H441="?",INDEX($H$2:$H$2336,MODE(MATCH($H$2:$H$2336,$H$2:$H$2336,0))),H441)</f>
        <v>No</v>
      </c>
    </row>
    <row r="442" spans="1:12" x14ac:dyDescent="0.25">
      <c r="A442" s="17" t="s">
        <v>1931</v>
      </c>
      <c r="B442" s="17">
        <v>22.88</v>
      </c>
      <c r="C442" s="17">
        <v>5.71</v>
      </c>
      <c r="D442" s="17" t="s">
        <v>2382</v>
      </c>
      <c r="E442" s="17" t="s">
        <v>2380</v>
      </c>
      <c r="F442" s="17" t="s">
        <v>2383</v>
      </c>
      <c r="G442" s="27">
        <v>1</v>
      </c>
      <c r="H442" s="17" t="s">
        <v>2382</v>
      </c>
      <c r="I442" s="27">
        <f t="shared" si="18"/>
        <v>0</v>
      </c>
      <c r="J442" s="26">
        <f t="shared" si="19"/>
        <v>1</v>
      </c>
      <c r="K442" s="17" t="str">
        <f t="shared" si="20"/>
        <v>Normal Weight</v>
      </c>
      <c r="L442" s="24" t="str" cm="1">
        <f t="array" ref="L442">IF(H442="?",INDEX($H$2:$H$2336,MODE(MATCH($H$2:$H$2336,$H$2:$H$2336,0))),H442)</f>
        <v>yes</v>
      </c>
    </row>
    <row r="443" spans="1:12" x14ac:dyDescent="0.25">
      <c r="A443" s="18" t="s">
        <v>1930</v>
      </c>
      <c r="B443" s="18">
        <v>24.984999999999999</v>
      </c>
      <c r="C443" s="18">
        <v>4.43</v>
      </c>
      <c r="D443" s="18" t="s">
        <v>2382</v>
      </c>
      <c r="E443" s="18" t="s">
        <v>2380</v>
      </c>
      <c r="F443" s="18" t="s">
        <v>2383</v>
      </c>
      <c r="G443" s="25">
        <v>1</v>
      </c>
      <c r="H443" s="18" t="s">
        <v>2380</v>
      </c>
      <c r="I443" s="25">
        <f t="shared" si="18"/>
        <v>0</v>
      </c>
      <c r="J443" s="26">
        <f t="shared" si="19"/>
        <v>1</v>
      </c>
      <c r="K443" s="18" t="str">
        <f t="shared" si="20"/>
        <v>Normal Weight</v>
      </c>
      <c r="L443" s="24" t="str" cm="1">
        <f t="array" ref="L443">IF(H443="?",INDEX($H$2:$H$2336,MODE(MATCH($H$2:$H$2336,$H$2:$H$2336,0))),H443)</f>
        <v>No</v>
      </c>
    </row>
    <row r="444" spans="1:12" x14ac:dyDescent="0.25">
      <c r="A444" s="17" t="s">
        <v>1929</v>
      </c>
      <c r="B444" s="17">
        <v>33.1</v>
      </c>
      <c r="C444" s="17">
        <v>5.52</v>
      </c>
      <c r="D444" s="17" t="s">
        <v>2380</v>
      </c>
      <c r="E444" s="17" t="s">
        <v>2380</v>
      </c>
      <c r="F444" s="17" t="s">
        <v>2383</v>
      </c>
      <c r="G444" s="27">
        <v>1</v>
      </c>
      <c r="H444" s="17" t="s">
        <v>2380</v>
      </c>
      <c r="I444" s="27">
        <f t="shared" si="18"/>
        <v>0</v>
      </c>
      <c r="J444" s="26">
        <f t="shared" si="19"/>
        <v>1</v>
      </c>
      <c r="K444" s="17" t="str">
        <f t="shared" si="20"/>
        <v>Obesity</v>
      </c>
      <c r="L444" s="24" t="str" cm="1">
        <f t="array" ref="L444">IF(H444="?",INDEX($H$2:$H$2336,MODE(MATCH($H$2:$H$2336,$H$2:$H$2336,0))),H444)</f>
        <v>No</v>
      </c>
    </row>
    <row r="445" spans="1:12" x14ac:dyDescent="0.25">
      <c r="A445" s="18" t="s">
        <v>1928</v>
      </c>
      <c r="B445" s="18">
        <v>27.83</v>
      </c>
      <c r="C445" s="18">
        <v>9.1999999999999993</v>
      </c>
      <c r="D445" s="18" t="s">
        <v>2382</v>
      </c>
      <c r="E445" s="18" t="s">
        <v>2380</v>
      </c>
      <c r="F445" s="18" t="s">
        <v>2380</v>
      </c>
      <c r="G445" s="25">
        <v>1</v>
      </c>
      <c r="H445" s="18" t="s">
        <v>2382</v>
      </c>
      <c r="I445" s="25">
        <f t="shared" si="18"/>
        <v>0</v>
      </c>
      <c r="J445" s="26">
        <f t="shared" si="19"/>
        <v>1</v>
      </c>
      <c r="K445" s="18" t="str">
        <f t="shared" si="20"/>
        <v>Overweight</v>
      </c>
      <c r="L445" s="24" t="str" cm="1">
        <f t="array" ref="L445">IF(H445="?",INDEX($H$2:$H$2336,MODE(MATCH($H$2:$H$2336,$H$2:$H$2336,0))),H445)</f>
        <v>yes</v>
      </c>
    </row>
    <row r="446" spans="1:12" x14ac:dyDescent="0.25">
      <c r="A446" s="17" t="s">
        <v>1927</v>
      </c>
      <c r="B446" s="17">
        <v>30.875</v>
      </c>
      <c r="C446" s="17">
        <v>10.97</v>
      </c>
      <c r="D446" s="17" t="s">
        <v>2382</v>
      </c>
      <c r="E446" s="17" t="s">
        <v>2380</v>
      </c>
      <c r="F446" s="17" t="s">
        <v>2380</v>
      </c>
      <c r="G446" s="27">
        <v>2</v>
      </c>
      <c r="H446" s="17" t="s">
        <v>2380</v>
      </c>
      <c r="I446" s="27">
        <f t="shared" si="18"/>
        <v>0</v>
      </c>
      <c r="J446" s="26">
        <f t="shared" si="19"/>
        <v>2</v>
      </c>
      <c r="K446" s="17" t="str">
        <f t="shared" si="20"/>
        <v>Obesity</v>
      </c>
      <c r="L446" s="24" t="str" cm="1">
        <f t="array" ref="L446">IF(H446="?",INDEX($H$2:$H$2336,MODE(MATCH($H$2:$H$2336,$H$2:$H$2336,0))),H446)</f>
        <v>No</v>
      </c>
    </row>
    <row r="447" spans="1:12" x14ac:dyDescent="0.25">
      <c r="A447" s="18" t="s">
        <v>1926</v>
      </c>
      <c r="B447" s="18">
        <v>27.265000000000001</v>
      </c>
      <c r="C447" s="18">
        <v>4.25</v>
      </c>
      <c r="D447" s="18" t="s">
        <v>2380</v>
      </c>
      <c r="E447" s="18" t="s">
        <v>2380</v>
      </c>
      <c r="F447" s="18" t="s">
        <v>2383</v>
      </c>
      <c r="G447" s="25">
        <v>1</v>
      </c>
      <c r="H447" s="18" t="s">
        <v>2380</v>
      </c>
      <c r="I447" s="25">
        <f t="shared" si="18"/>
        <v>0</v>
      </c>
      <c r="J447" s="26">
        <f t="shared" si="19"/>
        <v>1</v>
      </c>
      <c r="K447" s="18" t="str">
        <f t="shared" si="20"/>
        <v>Overweight</v>
      </c>
      <c r="L447" s="24" t="str" cm="1">
        <f t="array" ref="L447">IF(H447="?",INDEX($H$2:$H$2336,MODE(MATCH($H$2:$H$2336,$H$2:$H$2336,0))),H447)</f>
        <v>No</v>
      </c>
    </row>
    <row r="448" spans="1:12" x14ac:dyDescent="0.25">
      <c r="A448" s="17" t="s">
        <v>1925</v>
      </c>
      <c r="B448" s="17">
        <v>26.7</v>
      </c>
      <c r="C448" s="17">
        <v>5.23</v>
      </c>
      <c r="D448" s="17" t="s">
        <v>2380</v>
      </c>
      <c r="E448" s="17" t="s">
        <v>2380</v>
      </c>
      <c r="F448" s="17" t="s">
        <v>2383</v>
      </c>
      <c r="G448" s="27">
        <v>1</v>
      </c>
      <c r="H448" s="17" t="s">
        <v>2382</v>
      </c>
      <c r="I448" s="27">
        <f t="shared" si="18"/>
        <v>0</v>
      </c>
      <c r="J448" s="26">
        <f t="shared" si="19"/>
        <v>1</v>
      </c>
      <c r="K448" s="17" t="str">
        <f t="shared" si="20"/>
        <v>Overweight</v>
      </c>
      <c r="L448" s="24" t="str" cm="1">
        <f t="array" ref="L448">IF(H448="?",INDEX($H$2:$H$2336,MODE(MATCH($H$2:$H$2336,$H$2:$H$2336,0))),H448)</f>
        <v>yes</v>
      </c>
    </row>
    <row r="449" spans="1:12" x14ac:dyDescent="0.25">
      <c r="A449" s="18" t="s">
        <v>1924</v>
      </c>
      <c r="B449" s="18">
        <v>29.925000000000001</v>
      </c>
      <c r="C449" s="18">
        <v>5.96</v>
      </c>
      <c r="D449" s="18" t="s">
        <v>2382</v>
      </c>
      <c r="E449" s="18" t="s">
        <v>2380</v>
      </c>
      <c r="F449" s="18" t="s">
        <v>2383</v>
      </c>
      <c r="G449" s="25">
        <v>1</v>
      </c>
      <c r="H449" s="18" t="s">
        <v>2382</v>
      </c>
      <c r="I449" s="25">
        <f t="shared" si="18"/>
        <v>0</v>
      </c>
      <c r="J449" s="26">
        <f t="shared" si="19"/>
        <v>1</v>
      </c>
      <c r="K449" s="18" t="str">
        <f t="shared" si="20"/>
        <v>Overweight</v>
      </c>
      <c r="L449" s="24" t="str" cm="1">
        <f t="array" ref="L449">IF(H449="?",INDEX($H$2:$H$2336,MODE(MATCH($H$2:$H$2336,$H$2:$H$2336,0))),H449)</f>
        <v>yes</v>
      </c>
    </row>
    <row r="450" spans="1:12" x14ac:dyDescent="0.25">
      <c r="A450" s="17" t="s">
        <v>1923</v>
      </c>
      <c r="B450" s="17">
        <v>19.95</v>
      </c>
      <c r="C450" s="17">
        <v>4.29</v>
      </c>
      <c r="D450" s="17" t="s">
        <v>2382</v>
      </c>
      <c r="E450" s="17" t="s">
        <v>2380</v>
      </c>
      <c r="F450" s="17" t="s">
        <v>2380</v>
      </c>
      <c r="G450" s="27">
        <v>2</v>
      </c>
      <c r="H450" s="17" t="s">
        <v>2382</v>
      </c>
      <c r="I450" s="27">
        <f t="shared" si="18"/>
        <v>0</v>
      </c>
      <c r="J450" s="26">
        <f t="shared" si="19"/>
        <v>2</v>
      </c>
      <c r="K450" s="17" t="str">
        <f t="shared" si="20"/>
        <v>Normal Weight</v>
      </c>
      <c r="L450" s="24" t="str" cm="1">
        <f t="array" ref="L450">IF(H450="?",INDEX($H$2:$H$2336,MODE(MATCH($H$2:$H$2336,$H$2:$H$2336,0))),H450)</f>
        <v>yes</v>
      </c>
    </row>
    <row r="451" spans="1:12" x14ac:dyDescent="0.25">
      <c r="A451" s="18" t="s">
        <v>1922</v>
      </c>
      <c r="B451" s="18">
        <v>24.225000000000001</v>
      </c>
      <c r="C451" s="18">
        <v>4.09</v>
      </c>
      <c r="D451" s="18" t="s">
        <v>2380</v>
      </c>
      <c r="E451" s="18" t="s">
        <v>2380</v>
      </c>
      <c r="F451" s="18" t="s">
        <v>2380</v>
      </c>
      <c r="G451" s="25" t="s">
        <v>2381</v>
      </c>
      <c r="H451" s="18" t="s">
        <v>2380</v>
      </c>
      <c r="I451" s="25">
        <f t="shared" ref="I451:I514" si="21">COUNTIF(A451:H451, "?")</f>
        <v>0</v>
      </c>
      <c r="J451" s="26">
        <f t="shared" ref="J451:J514" si="22">IF(OR(G451="No major surgery"),0,G451)</f>
        <v>0</v>
      </c>
      <c r="K451" s="18" t="str">
        <f t="shared" ref="K451:K514" si="23">IF(B451&lt;18.5,"Underweight",
IF(B451&lt;25,"Normal Weight",
IF(B451&lt;30,"Overweight",
"Obesity")))</f>
        <v>Normal Weight</v>
      </c>
      <c r="L451" s="24" t="str" cm="1">
        <f t="array" ref="L451">IF(H451="?",INDEX($H$2:$H$2336,MODE(MATCH($H$2:$H$2336,$H$2:$H$2336,0))),H451)</f>
        <v>No</v>
      </c>
    </row>
    <row r="452" spans="1:12" x14ac:dyDescent="0.25">
      <c r="A452" s="17" t="s">
        <v>1921</v>
      </c>
      <c r="B452" s="17">
        <v>28.12</v>
      </c>
      <c r="C452" s="17">
        <v>4.88</v>
      </c>
      <c r="D452" s="17" t="s">
        <v>2380</v>
      </c>
      <c r="E452" s="17" t="s">
        <v>2380</v>
      </c>
      <c r="F452" s="17" t="s">
        <v>2380</v>
      </c>
      <c r="G452" s="27" t="s">
        <v>2381</v>
      </c>
      <c r="H452" s="17" t="s">
        <v>2382</v>
      </c>
      <c r="I452" s="27">
        <f t="shared" si="21"/>
        <v>0</v>
      </c>
      <c r="J452" s="26">
        <f t="shared" si="22"/>
        <v>0</v>
      </c>
      <c r="K452" s="17" t="str">
        <f t="shared" si="23"/>
        <v>Overweight</v>
      </c>
      <c r="L452" s="24" t="str" cm="1">
        <f t="array" ref="L452">IF(H452="?",INDEX($H$2:$H$2336,MODE(MATCH($H$2:$H$2336,$H$2:$H$2336,0))),H452)</f>
        <v>yes</v>
      </c>
    </row>
    <row r="453" spans="1:12" x14ac:dyDescent="0.25">
      <c r="A453" s="18" t="s">
        <v>1920</v>
      </c>
      <c r="B453" s="18">
        <v>23.21</v>
      </c>
      <c r="C453" s="18">
        <v>6.76</v>
      </c>
      <c r="D453" s="18" t="s">
        <v>2380</v>
      </c>
      <c r="E453" s="18" t="s">
        <v>2380</v>
      </c>
      <c r="F453" s="18" t="s">
        <v>2380</v>
      </c>
      <c r="G453" s="25" t="s">
        <v>2381</v>
      </c>
      <c r="H453" s="18" t="s">
        <v>2382</v>
      </c>
      <c r="I453" s="25">
        <f t="shared" si="21"/>
        <v>0</v>
      </c>
      <c r="J453" s="26">
        <f t="shared" si="22"/>
        <v>0</v>
      </c>
      <c r="K453" s="18" t="str">
        <f t="shared" si="23"/>
        <v>Normal Weight</v>
      </c>
      <c r="L453" s="24" t="str" cm="1">
        <f t="array" ref="L453">IF(H453="?",INDEX($H$2:$H$2336,MODE(MATCH($H$2:$H$2336,$H$2:$H$2336,0))),H453)</f>
        <v>yes</v>
      </c>
    </row>
    <row r="454" spans="1:12" x14ac:dyDescent="0.25">
      <c r="A454" s="17" t="s">
        <v>1919</v>
      </c>
      <c r="B454" s="17">
        <v>23.98</v>
      </c>
      <c r="C454" s="17">
        <v>10.67</v>
      </c>
      <c r="D454" s="17" t="s">
        <v>2380</v>
      </c>
      <c r="E454" s="17" t="s">
        <v>2380</v>
      </c>
      <c r="F454" s="17" t="s">
        <v>2380</v>
      </c>
      <c r="G454" s="27" t="s">
        <v>2381</v>
      </c>
      <c r="H454" s="17" t="s">
        <v>2380</v>
      </c>
      <c r="I454" s="27">
        <f t="shared" si="21"/>
        <v>0</v>
      </c>
      <c r="J454" s="26">
        <f t="shared" si="22"/>
        <v>0</v>
      </c>
      <c r="K454" s="17" t="str">
        <f t="shared" si="23"/>
        <v>Normal Weight</v>
      </c>
      <c r="L454" s="24" t="str" cm="1">
        <f t="array" ref="L454">IF(H454="?",INDEX($H$2:$H$2336,MODE(MATCH($H$2:$H$2336,$H$2:$H$2336,0))),H454)</f>
        <v>No</v>
      </c>
    </row>
    <row r="455" spans="1:12" x14ac:dyDescent="0.25">
      <c r="A455" s="18" t="s">
        <v>1918</v>
      </c>
      <c r="B455" s="18">
        <v>30</v>
      </c>
      <c r="C455" s="18">
        <v>6.21</v>
      </c>
      <c r="D455" s="18" t="s">
        <v>2380</v>
      </c>
      <c r="E455" s="18" t="s">
        <v>2380</v>
      </c>
      <c r="F455" s="18" t="s">
        <v>2380</v>
      </c>
      <c r="G455" s="25" t="s">
        <v>2381</v>
      </c>
      <c r="H455" s="18" t="s">
        <v>2382</v>
      </c>
      <c r="I455" s="25">
        <f t="shared" si="21"/>
        <v>0</v>
      </c>
      <c r="J455" s="26">
        <f t="shared" si="22"/>
        <v>0</v>
      </c>
      <c r="K455" s="18" t="str">
        <f t="shared" si="23"/>
        <v>Obesity</v>
      </c>
      <c r="L455" s="24" t="str" cm="1">
        <f t="array" ref="L455">IF(H455="?",INDEX($H$2:$H$2336,MODE(MATCH($H$2:$H$2336,$H$2:$H$2336,0))),H455)</f>
        <v>yes</v>
      </c>
    </row>
    <row r="456" spans="1:12" x14ac:dyDescent="0.25">
      <c r="A456" s="17" t="s">
        <v>1917</v>
      </c>
      <c r="B456" s="17">
        <v>17.350000000000001</v>
      </c>
      <c r="C456" s="17">
        <v>5.03</v>
      </c>
      <c r="D456" s="17" t="s">
        <v>2382</v>
      </c>
      <c r="E456" s="17" t="s">
        <v>2380</v>
      </c>
      <c r="F456" s="17" t="s">
        <v>2380</v>
      </c>
      <c r="G456" s="27" t="s">
        <v>2381</v>
      </c>
      <c r="H456" s="17" t="s">
        <v>2382</v>
      </c>
      <c r="I456" s="27">
        <f t="shared" si="21"/>
        <v>0</v>
      </c>
      <c r="J456" s="26">
        <f t="shared" si="22"/>
        <v>0</v>
      </c>
      <c r="K456" s="17" t="str">
        <f t="shared" si="23"/>
        <v>Underweight</v>
      </c>
      <c r="L456" s="24" t="str" cm="1">
        <f t="array" ref="L456">IF(H456="?",INDEX($H$2:$H$2336,MODE(MATCH($H$2:$H$2336,$H$2:$H$2336,0))),H456)</f>
        <v>yes</v>
      </c>
    </row>
    <row r="457" spans="1:12" x14ac:dyDescent="0.25">
      <c r="A457" s="18" t="s">
        <v>1916</v>
      </c>
      <c r="B457" s="18">
        <v>22.704999999999998</v>
      </c>
      <c r="C457" s="18">
        <v>5.27</v>
      </c>
      <c r="D457" s="18" t="s">
        <v>2380</v>
      </c>
      <c r="E457" s="18" t="s">
        <v>2380</v>
      </c>
      <c r="F457" s="18" t="s">
        <v>2380</v>
      </c>
      <c r="G457" s="25" t="s">
        <v>2381</v>
      </c>
      <c r="H457" s="18" t="s">
        <v>2380</v>
      </c>
      <c r="I457" s="25">
        <f t="shared" si="21"/>
        <v>0</v>
      </c>
      <c r="J457" s="26">
        <f t="shared" si="22"/>
        <v>0</v>
      </c>
      <c r="K457" s="18" t="str">
        <f t="shared" si="23"/>
        <v>Normal Weight</v>
      </c>
      <c r="L457" s="24" t="str" cm="1">
        <f t="array" ref="L457">IF(H457="?",INDEX($H$2:$H$2336,MODE(MATCH($H$2:$H$2336,$H$2:$H$2336,0))),H457)</f>
        <v>No</v>
      </c>
    </row>
    <row r="458" spans="1:12" x14ac:dyDescent="0.25">
      <c r="A458" s="17" t="s">
        <v>1915</v>
      </c>
      <c r="B458" s="17">
        <v>25.41</v>
      </c>
      <c r="C458" s="17">
        <v>10.53</v>
      </c>
      <c r="D458" s="17" t="s">
        <v>2382</v>
      </c>
      <c r="E458" s="17" t="s">
        <v>2380</v>
      </c>
      <c r="F458" s="17" t="s">
        <v>2380</v>
      </c>
      <c r="G458" s="27">
        <v>1</v>
      </c>
      <c r="H458" s="17" t="s">
        <v>2382</v>
      </c>
      <c r="I458" s="27">
        <f t="shared" si="21"/>
        <v>0</v>
      </c>
      <c r="J458" s="26">
        <f t="shared" si="22"/>
        <v>1</v>
      </c>
      <c r="K458" s="17" t="str">
        <f t="shared" si="23"/>
        <v>Overweight</v>
      </c>
      <c r="L458" s="24" t="str" cm="1">
        <f t="array" ref="L458">IF(H458="?",INDEX($H$2:$H$2336,MODE(MATCH($H$2:$H$2336,$H$2:$H$2336,0))),H458)</f>
        <v>yes</v>
      </c>
    </row>
    <row r="459" spans="1:12" x14ac:dyDescent="0.25">
      <c r="A459" s="18" t="s">
        <v>1914</v>
      </c>
      <c r="B459" s="18">
        <v>18.23</v>
      </c>
      <c r="C459" s="18">
        <v>5.78</v>
      </c>
      <c r="D459" s="18" t="s">
        <v>2380</v>
      </c>
      <c r="E459" s="18" t="s">
        <v>2380</v>
      </c>
      <c r="F459" s="18" t="s">
        <v>2383</v>
      </c>
      <c r="G459" s="25">
        <v>1</v>
      </c>
      <c r="H459" s="18" t="s">
        <v>2382</v>
      </c>
      <c r="I459" s="25">
        <f t="shared" si="21"/>
        <v>0</v>
      </c>
      <c r="J459" s="26">
        <f t="shared" si="22"/>
        <v>1</v>
      </c>
      <c r="K459" s="18" t="str">
        <f t="shared" si="23"/>
        <v>Underweight</v>
      </c>
      <c r="L459" s="24" t="str" cm="1">
        <f t="array" ref="L459">IF(H459="?",INDEX($H$2:$H$2336,MODE(MATCH($H$2:$H$2336,$H$2:$H$2336,0))),H459)</f>
        <v>yes</v>
      </c>
    </row>
    <row r="460" spans="1:12" x14ac:dyDescent="0.25">
      <c r="A460" s="17" t="s">
        <v>1913</v>
      </c>
      <c r="B460" s="17">
        <v>24.7</v>
      </c>
      <c r="C460" s="17">
        <v>4.3600000000000003</v>
      </c>
      <c r="D460" s="17" t="s">
        <v>2380</v>
      </c>
      <c r="E460" s="17" t="s">
        <v>2380</v>
      </c>
      <c r="F460" s="17" t="s">
        <v>2383</v>
      </c>
      <c r="G460" s="27">
        <v>1</v>
      </c>
      <c r="H460" s="17" t="s">
        <v>2382</v>
      </c>
      <c r="I460" s="27">
        <f t="shared" si="21"/>
        <v>0</v>
      </c>
      <c r="J460" s="26">
        <f t="shared" si="22"/>
        <v>1</v>
      </c>
      <c r="K460" s="17" t="str">
        <f t="shared" si="23"/>
        <v>Normal Weight</v>
      </c>
      <c r="L460" s="24" t="str" cm="1">
        <f t="array" ref="L460">IF(H460="?",INDEX($H$2:$H$2336,MODE(MATCH($H$2:$H$2336,$H$2:$H$2336,0))),H460)</f>
        <v>yes</v>
      </c>
    </row>
    <row r="461" spans="1:12" x14ac:dyDescent="0.25">
      <c r="A461" s="18" t="s">
        <v>1912</v>
      </c>
      <c r="B461" s="18">
        <v>37.4</v>
      </c>
      <c r="C461" s="18">
        <v>9.7200000000000006</v>
      </c>
      <c r="D461" s="18" t="s">
        <v>2382</v>
      </c>
      <c r="E461" s="18" t="s">
        <v>2380</v>
      </c>
      <c r="F461" s="18" t="s">
        <v>2383</v>
      </c>
      <c r="G461" s="25">
        <v>1</v>
      </c>
      <c r="H461" s="18" t="s">
        <v>2380</v>
      </c>
      <c r="I461" s="25">
        <f t="shared" si="21"/>
        <v>0</v>
      </c>
      <c r="J461" s="26">
        <f t="shared" si="22"/>
        <v>1</v>
      </c>
      <c r="K461" s="18" t="str">
        <f t="shared" si="23"/>
        <v>Obesity</v>
      </c>
      <c r="L461" s="24" t="str" cm="1">
        <f t="array" ref="L461">IF(H461="?",INDEX($H$2:$H$2336,MODE(MATCH($H$2:$H$2336,$H$2:$H$2336,0))),H461)</f>
        <v>No</v>
      </c>
    </row>
    <row r="462" spans="1:12" x14ac:dyDescent="0.25">
      <c r="A462" s="17" t="s">
        <v>1911</v>
      </c>
      <c r="B462" s="17">
        <v>26.885000000000002</v>
      </c>
      <c r="C462" s="17">
        <v>5.18</v>
      </c>
      <c r="D462" s="17" t="s">
        <v>2380</v>
      </c>
      <c r="E462" s="17" t="s">
        <v>2380</v>
      </c>
      <c r="F462" s="17" t="s">
        <v>2383</v>
      </c>
      <c r="G462" s="27">
        <v>1</v>
      </c>
      <c r="H462" s="17" t="s">
        <v>2382</v>
      </c>
      <c r="I462" s="27">
        <f t="shared" si="21"/>
        <v>0</v>
      </c>
      <c r="J462" s="26">
        <f t="shared" si="22"/>
        <v>1</v>
      </c>
      <c r="K462" s="17" t="str">
        <f t="shared" si="23"/>
        <v>Overweight</v>
      </c>
      <c r="L462" s="24" t="str" cm="1">
        <f t="array" ref="L462">IF(H462="?",INDEX($H$2:$H$2336,MODE(MATCH($H$2:$H$2336,$H$2:$H$2336,0))),H462)</f>
        <v>yes</v>
      </c>
    </row>
    <row r="463" spans="1:12" x14ac:dyDescent="0.25">
      <c r="A463" s="18" t="s">
        <v>1910</v>
      </c>
      <c r="B463" s="18">
        <v>25.27</v>
      </c>
      <c r="C463" s="18">
        <v>5.29</v>
      </c>
      <c r="D463" s="18" t="s">
        <v>2380</v>
      </c>
      <c r="E463" s="18" t="s">
        <v>2380</v>
      </c>
      <c r="F463" s="18" t="s">
        <v>2383</v>
      </c>
      <c r="G463" s="25">
        <v>1</v>
      </c>
      <c r="H463" s="18" t="s">
        <v>2382</v>
      </c>
      <c r="I463" s="25">
        <f t="shared" si="21"/>
        <v>0</v>
      </c>
      <c r="J463" s="26">
        <f t="shared" si="22"/>
        <v>1</v>
      </c>
      <c r="K463" s="18" t="str">
        <f t="shared" si="23"/>
        <v>Overweight</v>
      </c>
      <c r="L463" s="24" t="str" cm="1">
        <f t="array" ref="L463">IF(H463="?",INDEX($H$2:$H$2336,MODE(MATCH($H$2:$H$2336,$H$2:$H$2336,0))),H463)</f>
        <v>yes</v>
      </c>
    </row>
    <row r="464" spans="1:12" x14ac:dyDescent="0.25">
      <c r="A464" s="17" t="s">
        <v>1909</v>
      </c>
      <c r="B464" s="17">
        <v>23.655000000000001</v>
      </c>
      <c r="C464" s="17">
        <v>4.8600000000000003</v>
      </c>
      <c r="D464" s="17" t="s">
        <v>2382</v>
      </c>
      <c r="E464" s="17" t="s">
        <v>2380</v>
      </c>
      <c r="F464" s="17" t="s">
        <v>2380</v>
      </c>
      <c r="G464" s="27" t="s">
        <v>2381</v>
      </c>
      <c r="H464" s="17" t="s">
        <v>2382</v>
      </c>
      <c r="I464" s="27">
        <f t="shared" si="21"/>
        <v>0</v>
      </c>
      <c r="J464" s="26">
        <f t="shared" si="22"/>
        <v>0</v>
      </c>
      <c r="K464" s="17" t="str">
        <f t="shared" si="23"/>
        <v>Normal Weight</v>
      </c>
      <c r="L464" s="24" t="str" cm="1">
        <f t="array" ref="L464">IF(H464="?",INDEX($H$2:$H$2336,MODE(MATCH($H$2:$H$2336,$H$2:$H$2336,0))),H464)</f>
        <v>yes</v>
      </c>
    </row>
    <row r="465" spans="1:12" x14ac:dyDescent="0.25">
      <c r="A465" s="18" t="s">
        <v>1908</v>
      </c>
      <c r="B465" s="18">
        <v>55.05</v>
      </c>
      <c r="C465" s="18">
        <v>7.66</v>
      </c>
      <c r="D465" s="18" t="s">
        <v>2380</v>
      </c>
      <c r="E465" s="18" t="s">
        <v>2380</v>
      </c>
      <c r="F465" s="18" t="s">
        <v>2380</v>
      </c>
      <c r="G465" s="25" t="s">
        <v>2381</v>
      </c>
      <c r="H465" s="18" t="s">
        <v>2380</v>
      </c>
      <c r="I465" s="25">
        <f t="shared" si="21"/>
        <v>0</v>
      </c>
      <c r="J465" s="26">
        <f t="shared" si="22"/>
        <v>0</v>
      </c>
      <c r="K465" s="18" t="str">
        <f t="shared" si="23"/>
        <v>Obesity</v>
      </c>
      <c r="L465" s="24" t="str" cm="1">
        <f t="array" ref="L465">IF(H465="?",INDEX($H$2:$H$2336,MODE(MATCH($H$2:$H$2336,$H$2:$H$2336,0))),H465)</f>
        <v>No</v>
      </c>
    </row>
    <row r="466" spans="1:12" x14ac:dyDescent="0.25">
      <c r="A466" s="17" t="s">
        <v>1907</v>
      </c>
      <c r="B466" s="17">
        <v>24.89</v>
      </c>
      <c r="C466" s="17">
        <v>6.1</v>
      </c>
      <c r="D466" s="17" t="s">
        <v>2382</v>
      </c>
      <c r="E466" s="17" t="s">
        <v>2380</v>
      </c>
      <c r="F466" s="17" t="s">
        <v>2383</v>
      </c>
      <c r="G466" s="27">
        <v>1</v>
      </c>
      <c r="H466" s="17" t="s">
        <v>2382</v>
      </c>
      <c r="I466" s="27">
        <f t="shared" si="21"/>
        <v>0</v>
      </c>
      <c r="J466" s="26">
        <f t="shared" si="22"/>
        <v>1</v>
      </c>
      <c r="K466" s="17" t="str">
        <f t="shared" si="23"/>
        <v>Normal Weight</v>
      </c>
      <c r="L466" s="24" t="str" cm="1">
        <f t="array" ref="L466">IF(H466="?",INDEX($H$2:$H$2336,MODE(MATCH($H$2:$H$2336,$H$2:$H$2336,0))),H466)</f>
        <v>yes</v>
      </c>
    </row>
    <row r="467" spans="1:12" x14ac:dyDescent="0.25">
      <c r="A467" s="18" t="s">
        <v>1906</v>
      </c>
      <c r="B467" s="18">
        <v>18.715</v>
      </c>
      <c r="C467" s="18">
        <v>4.4400000000000004</v>
      </c>
      <c r="D467" s="18" t="s">
        <v>2380</v>
      </c>
      <c r="E467" s="18" t="s">
        <v>2380</v>
      </c>
      <c r="F467" s="18" t="s">
        <v>2380</v>
      </c>
      <c r="G467" s="25" t="s">
        <v>2381</v>
      </c>
      <c r="H467" s="18" t="s">
        <v>2380</v>
      </c>
      <c r="I467" s="25">
        <f t="shared" si="21"/>
        <v>0</v>
      </c>
      <c r="J467" s="26">
        <f t="shared" si="22"/>
        <v>0</v>
      </c>
      <c r="K467" s="18" t="str">
        <f t="shared" si="23"/>
        <v>Normal Weight</v>
      </c>
      <c r="L467" s="24" t="str" cm="1">
        <f t="array" ref="L467">IF(H467="?",INDEX($H$2:$H$2336,MODE(MATCH($H$2:$H$2336,$H$2:$H$2336,0))),H467)</f>
        <v>No</v>
      </c>
    </row>
    <row r="468" spans="1:12" x14ac:dyDescent="0.25">
      <c r="A468" s="17" t="s">
        <v>1905</v>
      </c>
      <c r="B468" s="17">
        <v>28.12</v>
      </c>
      <c r="C468" s="17">
        <v>6.15</v>
      </c>
      <c r="D468" s="17" t="s">
        <v>2380</v>
      </c>
      <c r="E468" s="17" t="s">
        <v>2380</v>
      </c>
      <c r="F468" s="17" t="s">
        <v>2380</v>
      </c>
      <c r="G468" s="27" t="s">
        <v>2381</v>
      </c>
      <c r="H468" s="17" t="s">
        <v>2382</v>
      </c>
      <c r="I468" s="27">
        <f t="shared" si="21"/>
        <v>0</v>
      </c>
      <c r="J468" s="26">
        <f t="shared" si="22"/>
        <v>0</v>
      </c>
      <c r="K468" s="17" t="str">
        <f t="shared" si="23"/>
        <v>Overweight</v>
      </c>
      <c r="L468" s="24" t="str" cm="1">
        <f t="array" ref="L468">IF(H468="?",INDEX($H$2:$H$2336,MODE(MATCH($H$2:$H$2336,$H$2:$H$2336,0))),H468)</f>
        <v>yes</v>
      </c>
    </row>
    <row r="469" spans="1:12" x14ac:dyDescent="0.25">
      <c r="A469" s="18" t="s">
        <v>1904</v>
      </c>
      <c r="B469" s="18">
        <v>26.6</v>
      </c>
      <c r="C469" s="18">
        <v>4.53</v>
      </c>
      <c r="D469" s="18" t="s">
        <v>2380</v>
      </c>
      <c r="E469" s="18" t="s">
        <v>2380</v>
      </c>
      <c r="F469" s="18" t="s">
        <v>2380</v>
      </c>
      <c r="G469" s="25" t="s">
        <v>2381</v>
      </c>
      <c r="H469" s="18" t="s">
        <v>2382</v>
      </c>
      <c r="I469" s="25">
        <f t="shared" si="21"/>
        <v>0</v>
      </c>
      <c r="J469" s="26">
        <f t="shared" si="22"/>
        <v>0</v>
      </c>
      <c r="K469" s="18" t="str">
        <f t="shared" si="23"/>
        <v>Overweight</v>
      </c>
      <c r="L469" s="24" t="str" cm="1">
        <f t="array" ref="L469">IF(H469="?",INDEX($H$2:$H$2336,MODE(MATCH($H$2:$H$2336,$H$2:$H$2336,0))),H469)</f>
        <v>yes</v>
      </c>
    </row>
    <row r="470" spans="1:12" x14ac:dyDescent="0.25">
      <c r="A470" s="17" t="s">
        <v>1903</v>
      </c>
      <c r="B470" s="17">
        <v>30.114999999999998</v>
      </c>
      <c r="C470" s="17">
        <v>5.48</v>
      </c>
      <c r="D470" s="17" t="s">
        <v>2380</v>
      </c>
      <c r="E470" s="17" t="s">
        <v>2382</v>
      </c>
      <c r="F470" s="17" t="s">
        <v>2380</v>
      </c>
      <c r="G470" s="27">
        <v>1</v>
      </c>
      <c r="H470" s="17" t="s">
        <v>2380</v>
      </c>
      <c r="I470" s="27">
        <f t="shared" si="21"/>
        <v>0</v>
      </c>
      <c r="J470" s="26">
        <f t="shared" si="22"/>
        <v>1</v>
      </c>
      <c r="K470" s="17" t="str">
        <f t="shared" si="23"/>
        <v>Obesity</v>
      </c>
      <c r="L470" s="24" t="str" cm="1">
        <f t="array" ref="L470">IF(H470="?",INDEX($H$2:$H$2336,MODE(MATCH($H$2:$H$2336,$H$2:$H$2336,0))),H470)</f>
        <v>No</v>
      </c>
    </row>
    <row r="471" spans="1:12" x14ac:dyDescent="0.25">
      <c r="A471" s="18" t="s">
        <v>1902</v>
      </c>
      <c r="B471" s="18">
        <v>24.605</v>
      </c>
      <c r="C471" s="18">
        <v>5.48</v>
      </c>
      <c r="D471" s="18" t="s">
        <v>2380</v>
      </c>
      <c r="E471" s="18" t="s">
        <v>2380</v>
      </c>
      <c r="F471" s="18" t="s">
        <v>2380</v>
      </c>
      <c r="G471" s="25" t="s">
        <v>2381</v>
      </c>
      <c r="H471" s="18" t="s">
        <v>2382</v>
      </c>
      <c r="I471" s="25">
        <f t="shared" si="21"/>
        <v>0</v>
      </c>
      <c r="J471" s="26">
        <f t="shared" si="22"/>
        <v>0</v>
      </c>
      <c r="K471" s="18" t="str">
        <f t="shared" si="23"/>
        <v>Normal Weight</v>
      </c>
      <c r="L471" s="24" t="str" cm="1">
        <f t="array" ref="L471">IF(H471="?",INDEX($H$2:$H$2336,MODE(MATCH($H$2:$H$2336,$H$2:$H$2336,0))),H471)</f>
        <v>yes</v>
      </c>
    </row>
    <row r="472" spans="1:12" x14ac:dyDescent="0.25">
      <c r="A472" s="17" t="s">
        <v>1901</v>
      </c>
      <c r="B472" s="17">
        <v>29.6</v>
      </c>
      <c r="C472" s="17">
        <v>8.1</v>
      </c>
      <c r="D472" s="17" t="s">
        <v>2380</v>
      </c>
      <c r="E472" s="17" t="s">
        <v>2380</v>
      </c>
      <c r="F472" s="17" t="s">
        <v>2380</v>
      </c>
      <c r="G472" s="27" t="s">
        <v>2381</v>
      </c>
      <c r="H472" s="17" t="s">
        <v>2380</v>
      </c>
      <c r="I472" s="27">
        <f t="shared" si="21"/>
        <v>0</v>
      </c>
      <c r="J472" s="26">
        <f t="shared" si="22"/>
        <v>0</v>
      </c>
      <c r="K472" s="17" t="str">
        <f t="shared" si="23"/>
        <v>Overweight</v>
      </c>
      <c r="L472" s="24" t="str" cm="1">
        <f t="array" ref="L472">IF(H472="?",INDEX($H$2:$H$2336,MODE(MATCH($H$2:$H$2336,$H$2:$H$2336,0))),H472)</f>
        <v>No</v>
      </c>
    </row>
    <row r="473" spans="1:12" x14ac:dyDescent="0.25">
      <c r="A473" s="18" t="s">
        <v>1900</v>
      </c>
      <c r="B473" s="18">
        <v>24.42</v>
      </c>
      <c r="C473" s="18">
        <v>7.16</v>
      </c>
      <c r="D473" s="18" t="s">
        <v>2380</v>
      </c>
      <c r="E473" s="18" t="s">
        <v>2380</v>
      </c>
      <c r="F473" s="18" t="s">
        <v>2380</v>
      </c>
      <c r="G473" s="25" t="s">
        <v>2381</v>
      </c>
      <c r="H473" s="18" t="s">
        <v>2382</v>
      </c>
      <c r="I473" s="25">
        <f t="shared" si="21"/>
        <v>0</v>
      </c>
      <c r="J473" s="26">
        <f t="shared" si="22"/>
        <v>0</v>
      </c>
      <c r="K473" s="18" t="str">
        <f t="shared" si="23"/>
        <v>Normal Weight</v>
      </c>
      <c r="L473" s="24" t="str" cm="1">
        <f t="array" ref="L473">IF(H473="?",INDEX($H$2:$H$2336,MODE(MATCH($H$2:$H$2336,$H$2:$H$2336,0))),H473)</f>
        <v>yes</v>
      </c>
    </row>
    <row r="474" spans="1:12" x14ac:dyDescent="0.25">
      <c r="A474" s="17" t="s">
        <v>1899</v>
      </c>
      <c r="B474" s="17">
        <v>20.9</v>
      </c>
      <c r="C474" s="17">
        <v>4.55</v>
      </c>
      <c r="D474" s="17" t="s">
        <v>2382</v>
      </c>
      <c r="E474" s="17" t="s">
        <v>2380</v>
      </c>
      <c r="F474" s="17" t="s">
        <v>2383</v>
      </c>
      <c r="G474" s="27">
        <v>1</v>
      </c>
      <c r="H474" s="17" t="s">
        <v>2382</v>
      </c>
      <c r="I474" s="27">
        <f t="shared" si="21"/>
        <v>0</v>
      </c>
      <c r="J474" s="26">
        <f t="shared" si="22"/>
        <v>1</v>
      </c>
      <c r="K474" s="17" t="str">
        <f t="shared" si="23"/>
        <v>Normal Weight</v>
      </c>
      <c r="L474" s="24" t="str" cm="1">
        <f t="array" ref="L474">IF(H474="?",INDEX($H$2:$H$2336,MODE(MATCH($H$2:$H$2336,$H$2:$H$2336,0))),H474)</f>
        <v>yes</v>
      </c>
    </row>
    <row r="475" spans="1:12" x14ac:dyDescent="0.25">
      <c r="A475" s="18" t="s">
        <v>1898</v>
      </c>
      <c r="B475" s="18">
        <v>22.895</v>
      </c>
      <c r="C475" s="18">
        <v>6.03</v>
      </c>
      <c r="D475" s="18" t="s">
        <v>2380</v>
      </c>
      <c r="E475" s="18" t="s">
        <v>2380</v>
      </c>
      <c r="F475" s="18" t="s">
        <v>2380</v>
      </c>
      <c r="G475" s="25" t="s">
        <v>2381</v>
      </c>
      <c r="H475" s="18" t="s">
        <v>2382</v>
      </c>
      <c r="I475" s="25">
        <f t="shared" si="21"/>
        <v>0</v>
      </c>
      <c r="J475" s="26">
        <f t="shared" si="22"/>
        <v>0</v>
      </c>
      <c r="K475" s="18" t="str">
        <f t="shared" si="23"/>
        <v>Normal Weight</v>
      </c>
      <c r="L475" s="24" t="str" cm="1">
        <f t="array" ref="L475">IF(H475="?",INDEX($H$2:$H$2336,MODE(MATCH($H$2:$H$2336,$H$2:$H$2336,0))),H475)</f>
        <v>yes</v>
      </c>
    </row>
    <row r="476" spans="1:12" x14ac:dyDescent="0.25">
      <c r="A476" s="17" t="s">
        <v>1897</v>
      </c>
      <c r="B476" s="17">
        <v>28.3</v>
      </c>
      <c r="C476" s="17">
        <v>5.47</v>
      </c>
      <c r="D476" s="17" t="s">
        <v>2382</v>
      </c>
      <c r="E476" s="17" t="s">
        <v>2380</v>
      </c>
      <c r="F476" s="17" t="s">
        <v>2383</v>
      </c>
      <c r="G476" s="27">
        <v>1</v>
      </c>
      <c r="H476" s="17" t="s">
        <v>2382</v>
      </c>
      <c r="I476" s="27">
        <f t="shared" si="21"/>
        <v>0</v>
      </c>
      <c r="J476" s="26">
        <f t="shared" si="22"/>
        <v>1</v>
      </c>
      <c r="K476" s="17" t="str">
        <f t="shared" si="23"/>
        <v>Overweight</v>
      </c>
      <c r="L476" s="24" t="str" cm="1">
        <f t="array" ref="L476">IF(H476="?",INDEX($H$2:$H$2336,MODE(MATCH($H$2:$H$2336,$H$2:$H$2336,0))),H476)</f>
        <v>yes</v>
      </c>
    </row>
    <row r="477" spans="1:12" x14ac:dyDescent="0.25">
      <c r="A477" s="18" t="s">
        <v>1895</v>
      </c>
      <c r="B477" s="18">
        <v>54.3</v>
      </c>
      <c r="C477" s="18">
        <v>4.1500000000000004</v>
      </c>
      <c r="D477" s="18" t="s">
        <v>2382</v>
      </c>
      <c r="E477" s="18" t="s">
        <v>2380</v>
      </c>
      <c r="F477" s="18" t="s">
        <v>2380</v>
      </c>
      <c r="G477" s="25">
        <v>1</v>
      </c>
      <c r="H477" s="18" t="s">
        <v>2380</v>
      </c>
      <c r="I477" s="25">
        <f t="shared" si="21"/>
        <v>0</v>
      </c>
      <c r="J477" s="26">
        <f t="shared" si="22"/>
        <v>1</v>
      </c>
      <c r="K477" s="18" t="str">
        <f t="shared" si="23"/>
        <v>Obesity</v>
      </c>
      <c r="L477" s="24" t="str" cm="1">
        <f t="array" ref="L477">IF(H477="?",INDEX($H$2:$H$2336,MODE(MATCH($H$2:$H$2336,$H$2:$H$2336,0))),H477)</f>
        <v>No</v>
      </c>
    </row>
    <row r="478" spans="1:12" x14ac:dyDescent="0.25">
      <c r="A478" s="17" t="s">
        <v>1894</v>
      </c>
      <c r="B478" s="17">
        <v>33.344999999999999</v>
      </c>
      <c r="C478" s="17">
        <v>11.32</v>
      </c>
      <c r="D478" s="17" t="s">
        <v>2382</v>
      </c>
      <c r="E478" s="17" t="s">
        <v>2380</v>
      </c>
      <c r="F478" s="17" t="s">
        <v>2380</v>
      </c>
      <c r="G478" s="27">
        <v>1</v>
      </c>
      <c r="H478" s="17" t="s">
        <v>2380</v>
      </c>
      <c r="I478" s="27">
        <f t="shared" si="21"/>
        <v>0</v>
      </c>
      <c r="J478" s="26">
        <f t="shared" si="22"/>
        <v>1</v>
      </c>
      <c r="K478" s="17" t="str">
        <f t="shared" si="23"/>
        <v>Obesity</v>
      </c>
      <c r="L478" s="24" t="str" cm="1">
        <f t="array" ref="L478">IF(H478="?",INDEX($H$2:$H$2336,MODE(MATCH($H$2:$H$2336,$H$2:$H$2336,0))),H478)</f>
        <v>No</v>
      </c>
    </row>
    <row r="479" spans="1:12" x14ac:dyDescent="0.25">
      <c r="A479" s="18" t="s">
        <v>1893</v>
      </c>
      <c r="B479" s="18">
        <v>33</v>
      </c>
      <c r="C479" s="18">
        <v>9.51</v>
      </c>
      <c r="D479" s="18" t="s">
        <v>2382</v>
      </c>
      <c r="E479" s="18" t="s">
        <v>2380</v>
      </c>
      <c r="F479" s="18" t="s">
        <v>2380</v>
      </c>
      <c r="G479" s="25" t="s">
        <v>2381</v>
      </c>
      <c r="H479" s="18" t="s">
        <v>2380</v>
      </c>
      <c r="I479" s="25">
        <f t="shared" si="21"/>
        <v>0</v>
      </c>
      <c r="J479" s="26">
        <f t="shared" si="22"/>
        <v>0</v>
      </c>
      <c r="K479" s="18" t="str">
        <f t="shared" si="23"/>
        <v>Obesity</v>
      </c>
      <c r="L479" s="24" t="str" cm="1">
        <f t="array" ref="L479">IF(H479="?",INDEX($H$2:$H$2336,MODE(MATCH($H$2:$H$2336,$H$2:$H$2336,0))),H479)</f>
        <v>No</v>
      </c>
    </row>
    <row r="480" spans="1:12" x14ac:dyDescent="0.25">
      <c r="A480" s="17" t="s">
        <v>1892</v>
      </c>
      <c r="B480" s="17">
        <v>28.024999999999999</v>
      </c>
      <c r="C480" s="17">
        <v>7.67</v>
      </c>
      <c r="D480" s="17" t="s">
        <v>2382</v>
      </c>
      <c r="E480" s="17" t="s">
        <v>2380</v>
      </c>
      <c r="F480" s="17" t="s">
        <v>2380</v>
      </c>
      <c r="G480" s="27">
        <v>1</v>
      </c>
      <c r="H480" s="17" t="s">
        <v>2382</v>
      </c>
      <c r="I480" s="27">
        <f t="shared" si="21"/>
        <v>0</v>
      </c>
      <c r="J480" s="26">
        <f t="shared" si="22"/>
        <v>1</v>
      </c>
      <c r="K480" s="17" t="str">
        <f t="shared" si="23"/>
        <v>Overweight</v>
      </c>
      <c r="L480" s="24" t="str" cm="1">
        <f t="array" ref="L480">IF(H480="?",INDEX($H$2:$H$2336,MODE(MATCH($H$2:$H$2336,$H$2:$H$2336,0))),H480)</f>
        <v>yes</v>
      </c>
    </row>
    <row r="481" spans="1:12" x14ac:dyDescent="0.25">
      <c r="A481" s="18" t="s">
        <v>1891</v>
      </c>
      <c r="B481" s="18">
        <v>28.69</v>
      </c>
      <c r="C481" s="18">
        <v>6.23</v>
      </c>
      <c r="D481" s="18" t="s">
        <v>2380</v>
      </c>
      <c r="E481" s="18" t="s">
        <v>2380</v>
      </c>
      <c r="F481" s="18" t="s">
        <v>2380</v>
      </c>
      <c r="G481" s="25">
        <v>1</v>
      </c>
      <c r="H481" s="18" t="s">
        <v>2382</v>
      </c>
      <c r="I481" s="25">
        <f t="shared" si="21"/>
        <v>0</v>
      </c>
      <c r="J481" s="26">
        <f t="shared" si="22"/>
        <v>1</v>
      </c>
      <c r="K481" s="18" t="str">
        <f t="shared" si="23"/>
        <v>Overweight</v>
      </c>
      <c r="L481" s="24" t="str" cm="1">
        <f t="array" ref="L481">IF(H481="?",INDEX($H$2:$H$2336,MODE(MATCH($H$2:$H$2336,$H$2:$H$2336,0))),H481)</f>
        <v>yes</v>
      </c>
    </row>
    <row r="482" spans="1:12" x14ac:dyDescent="0.25">
      <c r="A482" s="17" t="s">
        <v>1890</v>
      </c>
      <c r="B482" s="17">
        <v>40.28</v>
      </c>
      <c r="C482" s="17">
        <v>8.9</v>
      </c>
      <c r="D482" s="17" t="s">
        <v>2380</v>
      </c>
      <c r="E482" s="17" t="s">
        <v>2380</v>
      </c>
      <c r="F482" s="17" t="s">
        <v>2380</v>
      </c>
      <c r="G482" s="27" t="s">
        <v>2381</v>
      </c>
      <c r="H482" s="17" t="s">
        <v>2380</v>
      </c>
      <c r="I482" s="27">
        <f t="shared" si="21"/>
        <v>0</v>
      </c>
      <c r="J482" s="26">
        <f t="shared" si="22"/>
        <v>0</v>
      </c>
      <c r="K482" s="17" t="str">
        <f t="shared" si="23"/>
        <v>Obesity</v>
      </c>
      <c r="L482" s="24" t="str" cm="1">
        <f t="array" ref="L482">IF(H482="?",INDEX($H$2:$H$2336,MODE(MATCH($H$2:$H$2336,$H$2:$H$2336,0))),H482)</f>
        <v>No</v>
      </c>
    </row>
    <row r="483" spans="1:12" x14ac:dyDescent="0.25">
      <c r="A483" s="18" t="s">
        <v>1889</v>
      </c>
      <c r="B483" s="18">
        <v>37.299999999999997</v>
      </c>
      <c r="C483" s="18">
        <v>7.79</v>
      </c>
      <c r="D483" s="18" t="s">
        <v>2382</v>
      </c>
      <c r="E483" s="18" t="s">
        <v>2380</v>
      </c>
      <c r="F483" s="18" t="s">
        <v>2380</v>
      </c>
      <c r="G483" s="25" t="s">
        <v>2381</v>
      </c>
      <c r="H483" s="18" t="s">
        <v>2380</v>
      </c>
      <c r="I483" s="25">
        <f t="shared" si="21"/>
        <v>0</v>
      </c>
      <c r="J483" s="26">
        <f t="shared" si="22"/>
        <v>0</v>
      </c>
      <c r="K483" s="18" t="str">
        <f t="shared" si="23"/>
        <v>Obesity</v>
      </c>
      <c r="L483" s="24" t="str" cm="1">
        <f t="array" ref="L483">IF(H483="?",INDEX($H$2:$H$2336,MODE(MATCH($H$2:$H$2336,$H$2:$H$2336,0))),H483)</f>
        <v>No</v>
      </c>
    </row>
    <row r="484" spans="1:12" x14ac:dyDescent="0.25">
      <c r="A484" s="17" t="s">
        <v>1888</v>
      </c>
      <c r="B484" s="17">
        <v>54.47</v>
      </c>
      <c r="C484" s="17">
        <v>4.49</v>
      </c>
      <c r="D484" s="17" t="s">
        <v>2382</v>
      </c>
      <c r="E484" s="17" t="s">
        <v>2380</v>
      </c>
      <c r="F484" s="17" t="s">
        <v>2380</v>
      </c>
      <c r="G484" s="27">
        <v>2</v>
      </c>
      <c r="H484" s="17" t="s">
        <v>2380</v>
      </c>
      <c r="I484" s="27">
        <f t="shared" si="21"/>
        <v>0</v>
      </c>
      <c r="J484" s="26">
        <f t="shared" si="22"/>
        <v>2</v>
      </c>
      <c r="K484" s="17" t="str">
        <f t="shared" si="23"/>
        <v>Obesity</v>
      </c>
      <c r="L484" s="24" t="str" cm="1">
        <f t="array" ref="L484">IF(H484="?",INDEX($H$2:$H$2336,MODE(MATCH($H$2:$H$2336,$H$2:$H$2336,0))),H484)</f>
        <v>No</v>
      </c>
    </row>
    <row r="485" spans="1:12" x14ac:dyDescent="0.25">
      <c r="A485" s="18" t="s">
        <v>1887</v>
      </c>
      <c r="B485" s="18">
        <v>38.06</v>
      </c>
      <c r="C485" s="18">
        <v>5.24</v>
      </c>
      <c r="D485" s="18" t="s">
        <v>2382</v>
      </c>
      <c r="E485" s="18" t="s">
        <v>2380</v>
      </c>
      <c r="F485" s="18" t="s">
        <v>2383</v>
      </c>
      <c r="G485" s="25">
        <v>1</v>
      </c>
      <c r="H485" s="18" t="s">
        <v>2380</v>
      </c>
      <c r="I485" s="25">
        <f t="shared" si="21"/>
        <v>0</v>
      </c>
      <c r="J485" s="26">
        <f t="shared" si="22"/>
        <v>1</v>
      </c>
      <c r="K485" s="18" t="str">
        <f t="shared" si="23"/>
        <v>Obesity</v>
      </c>
      <c r="L485" s="24" t="str" cm="1">
        <f t="array" ref="L485">IF(H485="?",INDEX($H$2:$H$2336,MODE(MATCH($H$2:$H$2336,$H$2:$H$2336,0))),H485)</f>
        <v>No</v>
      </c>
    </row>
    <row r="486" spans="1:12" x14ac:dyDescent="0.25">
      <c r="A486" s="17" t="s">
        <v>1886</v>
      </c>
      <c r="B486" s="17">
        <v>51.47</v>
      </c>
      <c r="C486" s="17">
        <v>9.6</v>
      </c>
      <c r="D486" s="17" t="s">
        <v>2380</v>
      </c>
      <c r="E486" s="17" t="s">
        <v>2380</v>
      </c>
      <c r="F486" s="17" t="s">
        <v>2380</v>
      </c>
      <c r="G486" s="27" t="s">
        <v>2381</v>
      </c>
      <c r="H486" s="17" t="s">
        <v>2380</v>
      </c>
      <c r="I486" s="27">
        <f t="shared" si="21"/>
        <v>0</v>
      </c>
      <c r="J486" s="26">
        <f t="shared" si="22"/>
        <v>0</v>
      </c>
      <c r="K486" s="17" t="str">
        <f t="shared" si="23"/>
        <v>Obesity</v>
      </c>
      <c r="L486" s="24" t="str" cm="1">
        <f t="array" ref="L486">IF(H486="?",INDEX($H$2:$H$2336,MODE(MATCH($H$2:$H$2336,$H$2:$H$2336,0))),H486)</f>
        <v>No</v>
      </c>
    </row>
    <row r="487" spans="1:12" x14ac:dyDescent="0.25">
      <c r="A487" s="18" t="s">
        <v>1885</v>
      </c>
      <c r="B487" s="18">
        <v>29.8</v>
      </c>
      <c r="C487" s="18">
        <v>5.78</v>
      </c>
      <c r="D487" s="18" t="s">
        <v>2382</v>
      </c>
      <c r="E487" s="18" t="s">
        <v>2380</v>
      </c>
      <c r="F487" s="18" t="s">
        <v>2380</v>
      </c>
      <c r="G487" s="25" t="s">
        <v>2381</v>
      </c>
      <c r="H487" s="18" t="s">
        <v>2380</v>
      </c>
      <c r="I487" s="25">
        <f t="shared" si="21"/>
        <v>0</v>
      </c>
      <c r="J487" s="26">
        <f t="shared" si="22"/>
        <v>0</v>
      </c>
      <c r="K487" s="18" t="str">
        <f t="shared" si="23"/>
        <v>Overweight</v>
      </c>
      <c r="L487" s="24" t="str" cm="1">
        <f t="array" ref="L487">IF(H487="?",INDEX($H$2:$H$2336,MODE(MATCH($H$2:$H$2336,$H$2:$H$2336,0))),H487)</f>
        <v>No</v>
      </c>
    </row>
    <row r="488" spans="1:12" x14ac:dyDescent="0.25">
      <c r="A488" s="17" t="s">
        <v>1884</v>
      </c>
      <c r="B488" s="17">
        <v>49.77</v>
      </c>
      <c r="C488" s="17">
        <v>7.02</v>
      </c>
      <c r="D488" s="17" t="s">
        <v>2380</v>
      </c>
      <c r="E488" s="17" t="s">
        <v>2380</v>
      </c>
      <c r="F488" s="17" t="s">
        <v>2380</v>
      </c>
      <c r="G488" s="27" t="s">
        <v>2381</v>
      </c>
      <c r="H488" s="17" t="s">
        <v>2380</v>
      </c>
      <c r="I488" s="27">
        <f t="shared" si="21"/>
        <v>0</v>
      </c>
      <c r="J488" s="26">
        <f t="shared" si="22"/>
        <v>0</v>
      </c>
      <c r="K488" s="17" t="str">
        <f t="shared" si="23"/>
        <v>Obesity</v>
      </c>
      <c r="L488" s="24" t="str" cm="1">
        <f t="array" ref="L488">IF(H488="?",INDEX($H$2:$H$2336,MODE(MATCH($H$2:$H$2336,$H$2:$H$2336,0))),H488)</f>
        <v>No</v>
      </c>
    </row>
    <row r="489" spans="1:12" x14ac:dyDescent="0.25">
      <c r="A489" s="18" t="s">
        <v>1883</v>
      </c>
      <c r="B489" s="18">
        <v>25.555</v>
      </c>
      <c r="C489" s="18">
        <v>4.09</v>
      </c>
      <c r="D489" s="18" t="s">
        <v>2382</v>
      </c>
      <c r="E489" s="18" t="s">
        <v>2380</v>
      </c>
      <c r="F489" s="18" t="s">
        <v>2380</v>
      </c>
      <c r="G489" s="25" t="s">
        <v>2381</v>
      </c>
      <c r="H489" s="18" t="s">
        <v>2382</v>
      </c>
      <c r="I489" s="25">
        <f t="shared" si="21"/>
        <v>0</v>
      </c>
      <c r="J489" s="26">
        <f t="shared" si="22"/>
        <v>0</v>
      </c>
      <c r="K489" s="18" t="str">
        <f t="shared" si="23"/>
        <v>Overweight</v>
      </c>
      <c r="L489" s="24" t="str" cm="1">
        <f t="array" ref="L489">IF(H489="?",INDEX($H$2:$H$2336,MODE(MATCH($H$2:$H$2336,$H$2:$H$2336,0))),H489)</f>
        <v>yes</v>
      </c>
    </row>
    <row r="490" spans="1:12" x14ac:dyDescent="0.25">
      <c r="A490" s="17" t="s">
        <v>1882</v>
      </c>
      <c r="B490" s="17">
        <v>29.64</v>
      </c>
      <c r="C490" s="17">
        <v>4.93</v>
      </c>
      <c r="D490" s="17" t="s">
        <v>2380</v>
      </c>
      <c r="E490" s="17" t="s">
        <v>2380</v>
      </c>
      <c r="F490" s="17" t="s">
        <v>2383</v>
      </c>
      <c r="G490" s="27">
        <v>1</v>
      </c>
      <c r="H490" s="17" t="s">
        <v>2380</v>
      </c>
      <c r="I490" s="27">
        <f t="shared" si="21"/>
        <v>0</v>
      </c>
      <c r="J490" s="26">
        <f t="shared" si="22"/>
        <v>1</v>
      </c>
      <c r="K490" s="17" t="str">
        <f t="shared" si="23"/>
        <v>Overweight</v>
      </c>
      <c r="L490" s="24" t="str" cm="1">
        <f t="array" ref="L490">IF(H490="?",INDEX($H$2:$H$2336,MODE(MATCH($H$2:$H$2336,$H$2:$H$2336,0))),H490)</f>
        <v>No</v>
      </c>
    </row>
    <row r="491" spans="1:12" x14ac:dyDescent="0.25">
      <c r="A491" s="18" t="s">
        <v>1881</v>
      </c>
      <c r="B491" s="18">
        <v>53.93</v>
      </c>
      <c r="C491" s="18">
        <v>5.34</v>
      </c>
      <c r="D491" s="18" t="s">
        <v>2382</v>
      </c>
      <c r="E491" s="18" t="s">
        <v>2380</v>
      </c>
      <c r="F491" s="18" t="s">
        <v>2380</v>
      </c>
      <c r="G491" s="25">
        <v>2</v>
      </c>
      <c r="H491" s="18" t="s">
        <v>2380</v>
      </c>
      <c r="I491" s="25">
        <f t="shared" si="21"/>
        <v>0</v>
      </c>
      <c r="J491" s="26">
        <f t="shared" si="22"/>
        <v>2</v>
      </c>
      <c r="K491" s="18" t="str">
        <f t="shared" si="23"/>
        <v>Obesity</v>
      </c>
      <c r="L491" s="24" t="str" cm="1">
        <f t="array" ref="L491">IF(H491="?",INDEX($H$2:$H$2336,MODE(MATCH($H$2:$H$2336,$H$2:$H$2336,0))),H491)</f>
        <v>No</v>
      </c>
    </row>
    <row r="492" spans="1:12" x14ac:dyDescent="0.25">
      <c r="A492" s="17" t="s">
        <v>1880</v>
      </c>
      <c r="B492" s="17">
        <v>28.024999999999999</v>
      </c>
      <c r="C492" s="17">
        <v>5.65</v>
      </c>
      <c r="D492" s="17" t="s">
        <v>2380</v>
      </c>
      <c r="E492" s="17" t="s">
        <v>2380</v>
      </c>
      <c r="F492" s="17" t="s">
        <v>2380</v>
      </c>
      <c r="G492" s="27">
        <v>1</v>
      </c>
      <c r="H492" s="17" t="s">
        <v>2382</v>
      </c>
      <c r="I492" s="27">
        <f t="shared" si="21"/>
        <v>0</v>
      </c>
      <c r="J492" s="26">
        <f t="shared" si="22"/>
        <v>1</v>
      </c>
      <c r="K492" s="17" t="str">
        <f t="shared" si="23"/>
        <v>Overweight</v>
      </c>
      <c r="L492" s="24" t="str" cm="1">
        <f t="array" ref="L492">IF(H492="?",INDEX($H$2:$H$2336,MODE(MATCH($H$2:$H$2336,$H$2:$H$2336,0))),H492)</f>
        <v>yes</v>
      </c>
    </row>
    <row r="493" spans="1:12" x14ac:dyDescent="0.25">
      <c r="A493" s="18" t="s">
        <v>1879</v>
      </c>
      <c r="B493" s="18">
        <v>27.5</v>
      </c>
      <c r="C493" s="18">
        <v>4.49</v>
      </c>
      <c r="D493" s="18" t="s">
        <v>2380</v>
      </c>
      <c r="E493" s="18" t="s">
        <v>2380</v>
      </c>
      <c r="F493" s="18" t="s">
        <v>2380</v>
      </c>
      <c r="G493" s="25" t="s">
        <v>2381</v>
      </c>
      <c r="H493" s="18" t="s">
        <v>2380</v>
      </c>
      <c r="I493" s="25">
        <f t="shared" si="21"/>
        <v>0</v>
      </c>
      <c r="J493" s="26">
        <f t="shared" si="22"/>
        <v>0</v>
      </c>
      <c r="K493" s="18" t="str">
        <f t="shared" si="23"/>
        <v>Overweight</v>
      </c>
      <c r="L493" s="24" t="str" cm="1">
        <f t="array" ref="L493">IF(H493="?",INDEX($H$2:$H$2336,MODE(MATCH($H$2:$H$2336,$H$2:$H$2336,0))),H493)</f>
        <v>No</v>
      </c>
    </row>
    <row r="494" spans="1:12" x14ac:dyDescent="0.25">
      <c r="A494" s="17" t="s">
        <v>1878</v>
      </c>
      <c r="B494" s="17">
        <v>21.8</v>
      </c>
      <c r="C494" s="17">
        <v>10.55</v>
      </c>
      <c r="D494" s="17" t="s">
        <v>2380</v>
      </c>
      <c r="E494" s="17" t="s">
        <v>2380</v>
      </c>
      <c r="F494" s="17" t="s">
        <v>2380</v>
      </c>
      <c r="G494" s="27" t="s">
        <v>2381</v>
      </c>
      <c r="H494" s="17" t="s">
        <v>2382</v>
      </c>
      <c r="I494" s="27">
        <f t="shared" si="21"/>
        <v>0</v>
      </c>
      <c r="J494" s="26">
        <f t="shared" si="22"/>
        <v>0</v>
      </c>
      <c r="K494" s="17" t="str">
        <f t="shared" si="23"/>
        <v>Normal Weight</v>
      </c>
      <c r="L494" s="24" t="str" cm="1">
        <f t="array" ref="L494">IF(H494="?",INDEX($H$2:$H$2336,MODE(MATCH($H$2:$H$2336,$H$2:$H$2336,0))),H494)</f>
        <v>yes</v>
      </c>
    </row>
    <row r="495" spans="1:12" x14ac:dyDescent="0.25">
      <c r="A495" s="18" t="s">
        <v>1877</v>
      </c>
      <c r="B495" s="18">
        <v>26.41</v>
      </c>
      <c r="C495" s="18">
        <v>4.92</v>
      </c>
      <c r="D495" s="18" t="s">
        <v>2382</v>
      </c>
      <c r="E495" s="18" t="s">
        <v>2380</v>
      </c>
      <c r="F495" s="18" t="s">
        <v>2383</v>
      </c>
      <c r="G495" s="25">
        <v>1</v>
      </c>
      <c r="H495" s="18" t="s">
        <v>2382</v>
      </c>
      <c r="I495" s="25">
        <f t="shared" si="21"/>
        <v>0</v>
      </c>
      <c r="J495" s="26">
        <f t="shared" si="22"/>
        <v>1</v>
      </c>
      <c r="K495" s="18" t="str">
        <f t="shared" si="23"/>
        <v>Overweight</v>
      </c>
      <c r="L495" s="24" t="str" cm="1">
        <f t="array" ref="L495">IF(H495="?",INDEX($H$2:$H$2336,MODE(MATCH($H$2:$H$2336,$H$2:$H$2336,0))),H495)</f>
        <v>yes</v>
      </c>
    </row>
    <row r="496" spans="1:12" x14ac:dyDescent="0.25">
      <c r="A496" s="17" t="s">
        <v>1876</v>
      </c>
      <c r="B496" s="17">
        <v>27.835000000000001</v>
      </c>
      <c r="C496" s="17">
        <v>5.9</v>
      </c>
      <c r="D496" s="17" t="s">
        <v>2382</v>
      </c>
      <c r="E496" s="17" t="s">
        <v>2380</v>
      </c>
      <c r="F496" s="17" t="s">
        <v>2380</v>
      </c>
      <c r="G496" s="27">
        <v>1</v>
      </c>
      <c r="H496" s="17" t="s">
        <v>2382</v>
      </c>
      <c r="I496" s="27">
        <f t="shared" si="21"/>
        <v>0</v>
      </c>
      <c r="J496" s="26">
        <f t="shared" si="22"/>
        <v>1</v>
      </c>
      <c r="K496" s="17" t="str">
        <f t="shared" si="23"/>
        <v>Overweight</v>
      </c>
      <c r="L496" s="24" t="str" cm="1">
        <f t="array" ref="L496">IF(H496="?",INDEX($H$2:$H$2336,MODE(MATCH($H$2:$H$2336,$H$2:$H$2336,0))),H496)</f>
        <v>yes</v>
      </c>
    </row>
    <row r="497" spans="1:12" x14ac:dyDescent="0.25">
      <c r="A497" s="18" t="s">
        <v>1875</v>
      </c>
      <c r="B497" s="18">
        <v>51.74</v>
      </c>
      <c r="C497" s="18">
        <v>4.9800000000000004</v>
      </c>
      <c r="D497" s="18" t="s">
        <v>2382</v>
      </c>
      <c r="E497" s="18" t="s">
        <v>2380</v>
      </c>
      <c r="F497" s="18" t="s">
        <v>2380</v>
      </c>
      <c r="G497" s="25">
        <v>2</v>
      </c>
      <c r="H497" s="18" t="s">
        <v>2380</v>
      </c>
      <c r="I497" s="25">
        <f t="shared" si="21"/>
        <v>0</v>
      </c>
      <c r="J497" s="26">
        <f t="shared" si="22"/>
        <v>2</v>
      </c>
      <c r="K497" s="18" t="str">
        <f t="shared" si="23"/>
        <v>Obesity</v>
      </c>
      <c r="L497" s="24" t="str" cm="1">
        <f t="array" ref="L497">IF(H497="?",INDEX($H$2:$H$2336,MODE(MATCH($H$2:$H$2336,$H$2:$H$2336,0))),H497)</f>
        <v>No</v>
      </c>
    </row>
    <row r="498" spans="1:12" x14ac:dyDescent="0.25">
      <c r="A498" s="17" t="s">
        <v>1874</v>
      </c>
      <c r="B498" s="17">
        <v>23.37</v>
      </c>
      <c r="C498" s="17">
        <v>5.8</v>
      </c>
      <c r="D498" s="17" t="s">
        <v>2380</v>
      </c>
      <c r="E498" s="17" t="s">
        <v>2380</v>
      </c>
      <c r="F498" s="17" t="s">
        <v>2380</v>
      </c>
      <c r="G498" s="27" t="s">
        <v>2381</v>
      </c>
      <c r="H498" s="17" t="s">
        <v>2382</v>
      </c>
      <c r="I498" s="27">
        <f t="shared" si="21"/>
        <v>0</v>
      </c>
      <c r="J498" s="26">
        <f t="shared" si="22"/>
        <v>0</v>
      </c>
      <c r="K498" s="17" t="str">
        <f t="shared" si="23"/>
        <v>Normal Weight</v>
      </c>
      <c r="L498" s="24" t="str" cm="1">
        <f t="array" ref="L498">IF(H498="?",INDEX($H$2:$H$2336,MODE(MATCH($H$2:$H$2336,$H$2:$H$2336,0))),H498)</f>
        <v>yes</v>
      </c>
    </row>
    <row r="499" spans="1:12" x14ac:dyDescent="0.25">
      <c r="A499" s="18" t="s">
        <v>1873</v>
      </c>
      <c r="B499" s="18">
        <v>29.7</v>
      </c>
      <c r="C499" s="18">
        <v>6.21</v>
      </c>
      <c r="D499" s="18" t="s">
        <v>2382</v>
      </c>
      <c r="E499" s="18" t="s">
        <v>2380</v>
      </c>
      <c r="F499" s="18" t="s">
        <v>2383</v>
      </c>
      <c r="G499" s="25">
        <v>1</v>
      </c>
      <c r="H499" s="18" t="s">
        <v>2382</v>
      </c>
      <c r="I499" s="25">
        <f t="shared" si="21"/>
        <v>0</v>
      </c>
      <c r="J499" s="26">
        <f t="shared" si="22"/>
        <v>1</v>
      </c>
      <c r="K499" s="18" t="str">
        <f t="shared" si="23"/>
        <v>Overweight</v>
      </c>
      <c r="L499" s="24" t="str" cm="1">
        <f t="array" ref="L499">IF(H499="?",INDEX($H$2:$H$2336,MODE(MATCH($H$2:$H$2336,$H$2:$H$2336,0))),H499)</f>
        <v>yes</v>
      </c>
    </row>
    <row r="500" spans="1:12" x14ac:dyDescent="0.25">
      <c r="A500" s="17" t="s">
        <v>1872</v>
      </c>
      <c r="B500" s="17">
        <v>20.045000000000002</v>
      </c>
      <c r="C500" s="17">
        <v>6.17</v>
      </c>
      <c r="D500" s="17" t="s">
        <v>2380</v>
      </c>
      <c r="E500" s="17" t="s">
        <v>2380</v>
      </c>
      <c r="F500" s="17" t="s">
        <v>2383</v>
      </c>
      <c r="G500" s="27">
        <v>1</v>
      </c>
      <c r="H500" s="17" t="s">
        <v>2382</v>
      </c>
      <c r="I500" s="27">
        <f t="shared" si="21"/>
        <v>0</v>
      </c>
      <c r="J500" s="26">
        <f t="shared" si="22"/>
        <v>1</v>
      </c>
      <c r="K500" s="17" t="str">
        <f t="shared" si="23"/>
        <v>Normal Weight</v>
      </c>
      <c r="L500" s="24" t="str" cm="1">
        <f t="array" ref="L500">IF(H500="?",INDEX($H$2:$H$2336,MODE(MATCH($H$2:$H$2336,$H$2:$H$2336,0))),H500)</f>
        <v>yes</v>
      </c>
    </row>
    <row r="501" spans="1:12" x14ac:dyDescent="0.25">
      <c r="A501" s="18" t="s">
        <v>1871</v>
      </c>
      <c r="B501" s="18">
        <v>27.83</v>
      </c>
      <c r="C501" s="18">
        <v>5.36</v>
      </c>
      <c r="D501" s="18" t="s">
        <v>2380</v>
      </c>
      <c r="E501" s="18" t="s">
        <v>2380</v>
      </c>
      <c r="F501" s="18" t="s">
        <v>2380</v>
      </c>
      <c r="G501" s="25">
        <v>2</v>
      </c>
      <c r="H501" s="18" t="s">
        <v>2380</v>
      </c>
      <c r="I501" s="25">
        <f t="shared" si="21"/>
        <v>0</v>
      </c>
      <c r="J501" s="26">
        <f t="shared" si="22"/>
        <v>2</v>
      </c>
      <c r="K501" s="18" t="str">
        <f t="shared" si="23"/>
        <v>Overweight</v>
      </c>
      <c r="L501" s="24" t="str" cm="1">
        <f t="array" ref="L501">IF(H501="?",INDEX($H$2:$H$2336,MODE(MATCH($H$2:$H$2336,$H$2:$H$2336,0))),H501)</f>
        <v>No</v>
      </c>
    </row>
    <row r="502" spans="1:12" x14ac:dyDescent="0.25">
      <c r="A502" s="17" t="s">
        <v>1870</v>
      </c>
      <c r="B502" s="17">
        <v>28.93</v>
      </c>
      <c r="C502" s="17">
        <v>5.2</v>
      </c>
      <c r="D502" s="17" t="s">
        <v>2380</v>
      </c>
      <c r="E502" s="17" t="s">
        <v>2380</v>
      </c>
      <c r="F502" s="17" t="s">
        <v>2380</v>
      </c>
      <c r="G502" s="27" t="s">
        <v>2381</v>
      </c>
      <c r="H502" s="17" t="s">
        <v>2382</v>
      </c>
      <c r="I502" s="27">
        <f t="shared" si="21"/>
        <v>0</v>
      </c>
      <c r="J502" s="26">
        <f t="shared" si="22"/>
        <v>0</v>
      </c>
      <c r="K502" s="17" t="str">
        <f t="shared" si="23"/>
        <v>Overweight</v>
      </c>
      <c r="L502" s="24" t="str" cm="1">
        <f t="array" ref="L502">IF(H502="?",INDEX($H$2:$H$2336,MODE(MATCH($H$2:$H$2336,$H$2:$H$2336,0))),H502)</f>
        <v>yes</v>
      </c>
    </row>
    <row r="503" spans="1:12" x14ac:dyDescent="0.25">
      <c r="A503" s="18" t="s">
        <v>1869</v>
      </c>
      <c r="B503" s="18">
        <v>33.82</v>
      </c>
      <c r="C503" s="18">
        <v>5.42</v>
      </c>
      <c r="D503" s="18" t="s">
        <v>2380</v>
      </c>
      <c r="E503" s="18" t="s">
        <v>2380</v>
      </c>
      <c r="F503" s="18" t="s">
        <v>2380</v>
      </c>
      <c r="G503" s="25" t="s">
        <v>2381</v>
      </c>
      <c r="H503" s="18" t="s">
        <v>2380</v>
      </c>
      <c r="I503" s="25">
        <f t="shared" si="21"/>
        <v>0</v>
      </c>
      <c r="J503" s="26">
        <f t="shared" si="22"/>
        <v>0</v>
      </c>
      <c r="K503" s="18" t="str">
        <f t="shared" si="23"/>
        <v>Obesity</v>
      </c>
      <c r="L503" s="24" t="str" cm="1">
        <f t="array" ref="L503">IF(H503="?",INDEX($H$2:$H$2336,MODE(MATCH($H$2:$H$2336,$H$2:$H$2336,0))),H503)</f>
        <v>No</v>
      </c>
    </row>
    <row r="504" spans="1:12" x14ac:dyDescent="0.25">
      <c r="A504" s="17" t="s">
        <v>1868</v>
      </c>
      <c r="B504" s="17">
        <v>20.234999999999999</v>
      </c>
      <c r="C504" s="17">
        <v>6.84</v>
      </c>
      <c r="D504" s="17" t="s">
        <v>2380</v>
      </c>
      <c r="E504" s="17" t="s">
        <v>2380</v>
      </c>
      <c r="F504" s="17" t="s">
        <v>2380</v>
      </c>
      <c r="G504" s="27" t="s">
        <v>2381</v>
      </c>
      <c r="H504" s="17" t="s">
        <v>2382</v>
      </c>
      <c r="I504" s="27">
        <f t="shared" si="21"/>
        <v>0</v>
      </c>
      <c r="J504" s="26">
        <f t="shared" si="22"/>
        <v>0</v>
      </c>
      <c r="K504" s="17" t="str">
        <f t="shared" si="23"/>
        <v>Normal Weight</v>
      </c>
      <c r="L504" s="24" t="str" cm="1">
        <f t="array" ref="L504">IF(H504="?",INDEX($H$2:$H$2336,MODE(MATCH($H$2:$H$2336,$H$2:$H$2336,0))),H504)</f>
        <v>yes</v>
      </c>
    </row>
    <row r="505" spans="1:12" x14ac:dyDescent="0.25">
      <c r="A505" s="18" t="s">
        <v>1867</v>
      </c>
      <c r="B505" s="18">
        <v>49.2</v>
      </c>
      <c r="C505" s="18">
        <v>10.9</v>
      </c>
      <c r="D505" s="18" t="s">
        <v>2382</v>
      </c>
      <c r="E505" s="18" t="s">
        <v>2380</v>
      </c>
      <c r="F505" s="18" t="s">
        <v>2383</v>
      </c>
      <c r="G505" s="25">
        <v>1</v>
      </c>
      <c r="H505" s="18" t="s">
        <v>2380</v>
      </c>
      <c r="I505" s="25">
        <f t="shared" si="21"/>
        <v>0</v>
      </c>
      <c r="J505" s="26">
        <f t="shared" si="22"/>
        <v>1</v>
      </c>
      <c r="K505" s="18" t="str">
        <f t="shared" si="23"/>
        <v>Obesity</v>
      </c>
      <c r="L505" s="24" t="str" cm="1">
        <f t="array" ref="L505">IF(H505="?",INDEX($H$2:$H$2336,MODE(MATCH($H$2:$H$2336,$H$2:$H$2336,0))),H505)</f>
        <v>No</v>
      </c>
    </row>
    <row r="506" spans="1:12" x14ac:dyDescent="0.25">
      <c r="A506" s="17" t="s">
        <v>1866</v>
      </c>
      <c r="B506" s="17">
        <v>26.4</v>
      </c>
      <c r="C506" s="17">
        <v>4.87</v>
      </c>
      <c r="D506" s="17" t="s">
        <v>2382</v>
      </c>
      <c r="E506" s="17" t="s">
        <v>2380</v>
      </c>
      <c r="F506" s="17" t="s">
        <v>2380</v>
      </c>
      <c r="G506" s="27" t="s">
        <v>2381</v>
      </c>
      <c r="H506" s="17" t="s">
        <v>2382</v>
      </c>
      <c r="I506" s="27">
        <f t="shared" si="21"/>
        <v>0</v>
      </c>
      <c r="J506" s="26">
        <f t="shared" si="22"/>
        <v>0</v>
      </c>
      <c r="K506" s="17" t="str">
        <f t="shared" si="23"/>
        <v>Overweight</v>
      </c>
      <c r="L506" s="24" t="str" cm="1">
        <f t="array" ref="L506">IF(H506="?",INDEX($H$2:$H$2336,MODE(MATCH($H$2:$H$2336,$H$2:$H$2336,0))),H506)</f>
        <v>yes</v>
      </c>
    </row>
    <row r="507" spans="1:12" x14ac:dyDescent="0.25">
      <c r="A507" s="18" t="s">
        <v>1865</v>
      </c>
      <c r="B507" s="18">
        <v>28.38</v>
      </c>
      <c r="C507" s="18">
        <v>6.07</v>
      </c>
      <c r="D507" s="18" t="s">
        <v>2380</v>
      </c>
      <c r="E507" s="18" t="s">
        <v>2380</v>
      </c>
      <c r="F507" s="18" t="s">
        <v>2380</v>
      </c>
      <c r="G507" s="25">
        <v>1</v>
      </c>
      <c r="H507" s="18" t="s">
        <v>2382</v>
      </c>
      <c r="I507" s="25">
        <f t="shared" si="21"/>
        <v>0</v>
      </c>
      <c r="J507" s="26">
        <f t="shared" si="22"/>
        <v>1</v>
      </c>
      <c r="K507" s="18" t="str">
        <f t="shared" si="23"/>
        <v>Overweight</v>
      </c>
      <c r="L507" s="24" t="str" cm="1">
        <f t="array" ref="L507">IF(H507="?",INDEX($H$2:$H$2336,MODE(MATCH($H$2:$H$2336,$H$2:$H$2336,0))),H507)</f>
        <v>yes</v>
      </c>
    </row>
    <row r="508" spans="1:12" x14ac:dyDescent="0.25">
      <c r="A508" s="17" t="s">
        <v>1864</v>
      </c>
      <c r="B508" s="17">
        <v>24.64</v>
      </c>
      <c r="C508" s="17">
        <v>4.33</v>
      </c>
      <c r="D508" s="17" t="s">
        <v>2380</v>
      </c>
      <c r="E508" s="17" t="s">
        <v>2380</v>
      </c>
      <c r="F508" s="17" t="s">
        <v>2380</v>
      </c>
      <c r="G508" s="27" t="s">
        <v>2381</v>
      </c>
      <c r="H508" s="17" t="s">
        <v>2382</v>
      </c>
      <c r="I508" s="27">
        <f t="shared" si="21"/>
        <v>0</v>
      </c>
      <c r="J508" s="26">
        <f t="shared" si="22"/>
        <v>0</v>
      </c>
      <c r="K508" s="17" t="str">
        <f t="shared" si="23"/>
        <v>Normal Weight</v>
      </c>
      <c r="L508" s="24" t="str" cm="1">
        <f t="array" ref="L508">IF(H508="?",INDEX($H$2:$H$2336,MODE(MATCH($H$2:$H$2336,$H$2:$H$2336,0))),H508)</f>
        <v>yes</v>
      </c>
    </row>
    <row r="509" spans="1:12" x14ac:dyDescent="0.25">
      <c r="A509" s="18" t="s">
        <v>1863</v>
      </c>
      <c r="B509" s="18">
        <v>39.71</v>
      </c>
      <c r="C509" s="18">
        <v>5.83</v>
      </c>
      <c r="D509" s="18" t="s">
        <v>2380</v>
      </c>
      <c r="E509" s="18" t="s">
        <v>2380</v>
      </c>
      <c r="F509" s="18" t="s">
        <v>2380</v>
      </c>
      <c r="G509" s="25">
        <v>1</v>
      </c>
      <c r="H509" s="18" t="s">
        <v>2380</v>
      </c>
      <c r="I509" s="25">
        <f t="shared" si="21"/>
        <v>0</v>
      </c>
      <c r="J509" s="26">
        <f t="shared" si="22"/>
        <v>1</v>
      </c>
      <c r="K509" s="18" t="str">
        <f t="shared" si="23"/>
        <v>Obesity</v>
      </c>
      <c r="L509" s="24" t="str" cm="1">
        <f t="array" ref="L509">IF(H509="?",INDEX($H$2:$H$2336,MODE(MATCH($H$2:$H$2336,$H$2:$H$2336,0))),H509)</f>
        <v>No</v>
      </c>
    </row>
    <row r="510" spans="1:12" x14ac:dyDescent="0.25">
      <c r="A510" s="17" t="s">
        <v>1862</v>
      </c>
      <c r="B510" s="17">
        <v>22.22</v>
      </c>
      <c r="C510" s="17">
        <v>5.5</v>
      </c>
      <c r="D510" s="17" t="s">
        <v>2380</v>
      </c>
      <c r="E510" s="17" t="s">
        <v>2380</v>
      </c>
      <c r="F510" s="17" t="s">
        <v>2380</v>
      </c>
      <c r="G510" s="27" t="s">
        <v>2381</v>
      </c>
      <c r="H510" s="17" t="s">
        <v>2382</v>
      </c>
      <c r="I510" s="27">
        <f t="shared" si="21"/>
        <v>0</v>
      </c>
      <c r="J510" s="26">
        <f t="shared" si="22"/>
        <v>0</v>
      </c>
      <c r="K510" s="17" t="str">
        <f t="shared" si="23"/>
        <v>Normal Weight</v>
      </c>
      <c r="L510" s="24" t="str" cm="1">
        <f t="array" ref="L510">IF(H510="?",INDEX($H$2:$H$2336,MODE(MATCH($H$2:$H$2336,$H$2:$H$2336,0))),H510)</f>
        <v>yes</v>
      </c>
    </row>
    <row r="511" spans="1:12" x14ac:dyDescent="0.25">
      <c r="A511" s="18" t="s">
        <v>1861</v>
      </c>
      <c r="B511" s="18">
        <v>33.344999999999999</v>
      </c>
      <c r="C511" s="18">
        <v>4.79</v>
      </c>
      <c r="D511" s="18" t="s">
        <v>2380</v>
      </c>
      <c r="E511" s="18" t="s">
        <v>2380</v>
      </c>
      <c r="F511" s="18" t="s">
        <v>2383</v>
      </c>
      <c r="G511" s="25">
        <v>1</v>
      </c>
      <c r="H511" s="18" t="s">
        <v>2380</v>
      </c>
      <c r="I511" s="25">
        <f t="shared" si="21"/>
        <v>0</v>
      </c>
      <c r="J511" s="26">
        <f t="shared" si="22"/>
        <v>1</v>
      </c>
      <c r="K511" s="18" t="str">
        <f t="shared" si="23"/>
        <v>Obesity</v>
      </c>
      <c r="L511" s="24" t="str" cm="1">
        <f t="array" ref="L511">IF(H511="?",INDEX($H$2:$H$2336,MODE(MATCH($H$2:$H$2336,$H$2:$H$2336,0))),H511)</f>
        <v>No</v>
      </c>
    </row>
    <row r="512" spans="1:12" x14ac:dyDescent="0.25">
      <c r="A512" s="17" t="s">
        <v>1860</v>
      </c>
      <c r="B512" s="17">
        <v>24.42</v>
      </c>
      <c r="C512" s="17">
        <v>5.81</v>
      </c>
      <c r="D512" s="17" t="s">
        <v>2380</v>
      </c>
      <c r="E512" s="17" t="s">
        <v>2380</v>
      </c>
      <c r="F512" s="17" t="s">
        <v>2380</v>
      </c>
      <c r="G512" s="27">
        <v>1</v>
      </c>
      <c r="H512" s="17" t="s">
        <v>2382</v>
      </c>
      <c r="I512" s="27">
        <f t="shared" si="21"/>
        <v>0</v>
      </c>
      <c r="J512" s="26">
        <f t="shared" si="22"/>
        <v>1</v>
      </c>
      <c r="K512" s="17" t="str">
        <f t="shared" si="23"/>
        <v>Normal Weight</v>
      </c>
      <c r="L512" s="24" t="str" cm="1">
        <f t="array" ref="L512">IF(H512="?",INDEX($H$2:$H$2336,MODE(MATCH($H$2:$H$2336,$H$2:$H$2336,0))),H512)</f>
        <v>yes</v>
      </c>
    </row>
    <row r="513" spans="1:12" x14ac:dyDescent="0.25">
      <c r="A513" s="18" t="s">
        <v>1859</v>
      </c>
      <c r="B513" s="18">
        <v>29.81</v>
      </c>
      <c r="C513" s="18">
        <v>5.58</v>
      </c>
      <c r="D513" s="18" t="s">
        <v>2380</v>
      </c>
      <c r="E513" s="18" t="s">
        <v>2380</v>
      </c>
      <c r="F513" s="18" t="s">
        <v>2380</v>
      </c>
      <c r="G513" s="25" t="s">
        <v>2381</v>
      </c>
      <c r="H513" s="18" t="s">
        <v>2382</v>
      </c>
      <c r="I513" s="25">
        <f t="shared" si="21"/>
        <v>0</v>
      </c>
      <c r="J513" s="26">
        <f t="shared" si="22"/>
        <v>0</v>
      </c>
      <c r="K513" s="18" t="str">
        <f t="shared" si="23"/>
        <v>Overweight</v>
      </c>
      <c r="L513" s="24" t="str" cm="1">
        <f t="array" ref="L513">IF(H513="?",INDEX($H$2:$H$2336,MODE(MATCH($H$2:$H$2336,$H$2:$H$2336,0))),H513)</f>
        <v>yes</v>
      </c>
    </row>
    <row r="514" spans="1:12" x14ac:dyDescent="0.25">
      <c r="A514" s="17" t="s">
        <v>1858</v>
      </c>
      <c r="B514" s="17">
        <v>51.18</v>
      </c>
      <c r="C514" s="17">
        <v>4.4000000000000004</v>
      </c>
      <c r="D514" s="17" t="s">
        <v>2382</v>
      </c>
      <c r="E514" s="17" t="s">
        <v>2380</v>
      </c>
      <c r="F514" s="17" t="s">
        <v>2380</v>
      </c>
      <c r="G514" s="27">
        <v>2</v>
      </c>
      <c r="H514" s="17" t="s">
        <v>2380</v>
      </c>
      <c r="I514" s="27">
        <f t="shared" si="21"/>
        <v>0</v>
      </c>
      <c r="J514" s="26">
        <f t="shared" si="22"/>
        <v>2</v>
      </c>
      <c r="K514" s="17" t="str">
        <f t="shared" si="23"/>
        <v>Obesity</v>
      </c>
      <c r="L514" s="24" t="str" cm="1">
        <f t="array" ref="L514">IF(H514="?",INDEX($H$2:$H$2336,MODE(MATCH($H$2:$H$2336,$H$2:$H$2336,0))),H514)</f>
        <v>No</v>
      </c>
    </row>
    <row r="515" spans="1:12" x14ac:dyDescent="0.25">
      <c r="A515" s="18" t="s">
        <v>1857</v>
      </c>
      <c r="B515" s="18">
        <v>51.37</v>
      </c>
      <c r="C515" s="18">
        <v>8.18</v>
      </c>
      <c r="D515" s="18" t="s">
        <v>2382</v>
      </c>
      <c r="E515" s="18" t="s">
        <v>2380</v>
      </c>
      <c r="F515" s="18" t="s">
        <v>2380</v>
      </c>
      <c r="G515" s="25" t="s">
        <v>2381</v>
      </c>
      <c r="H515" s="18" t="s">
        <v>2380</v>
      </c>
      <c r="I515" s="25">
        <f t="shared" ref="I515:I578" si="24">COUNTIF(A515:H515, "?")</f>
        <v>0</v>
      </c>
      <c r="J515" s="26">
        <f t="shared" ref="J515:J578" si="25">IF(OR(G515="No major surgery"),0,G515)</f>
        <v>0</v>
      </c>
      <c r="K515" s="18" t="str">
        <f t="shared" ref="K515:K578" si="26">IF(B515&lt;18.5,"Underweight",
IF(B515&lt;25,"Normal Weight",
IF(B515&lt;30,"Overweight",
"Obesity")))</f>
        <v>Obesity</v>
      </c>
      <c r="L515" s="24" t="str" cm="1">
        <f t="array" ref="L515">IF(H515="?",INDEX($H$2:$H$2336,MODE(MATCH($H$2:$H$2336,$H$2:$H$2336,0))),H515)</f>
        <v>No</v>
      </c>
    </row>
    <row r="516" spans="1:12" x14ac:dyDescent="0.25">
      <c r="A516" s="17" t="s">
        <v>1856</v>
      </c>
      <c r="B516" s="17">
        <v>36.19</v>
      </c>
      <c r="C516" s="17">
        <v>5.52</v>
      </c>
      <c r="D516" s="17" t="s">
        <v>2382</v>
      </c>
      <c r="E516" s="17" t="s">
        <v>2380</v>
      </c>
      <c r="F516" s="17" t="s">
        <v>2380</v>
      </c>
      <c r="G516" s="27" t="s">
        <v>2381</v>
      </c>
      <c r="H516" s="17" t="s">
        <v>2380</v>
      </c>
      <c r="I516" s="27">
        <f t="shared" si="24"/>
        <v>0</v>
      </c>
      <c r="J516" s="26">
        <f t="shared" si="25"/>
        <v>0</v>
      </c>
      <c r="K516" s="17" t="str">
        <f t="shared" si="26"/>
        <v>Obesity</v>
      </c>
      <c r="L516" s="24" t="str" cm="1">
        <f t="array" ref="L516">IF(H516="?",INDEX($H$2:$H$2336,MODE(MATCH($H$2:$H$2336,$H$2:$H$2336,0))),H516)</f>
        <v>No</v>
      </c>
    </row>
    <row r="517" spans="1:12" x14ac:dyDescent="0.25">
      <c r="A517" s="18" t="s">
        <v>1855</v>
      </c>
      <c r="B517" s="18">
        <v>25.9</v>
      </c>
      <c r="C517" s="18">
        <v>4.84</v>
      </c>
      <c r="D517" s="18" t="s">
        <v>2380</v>
      </c>
      <c r="E517" s="18" t="s">
        <v>2380</v>
      </c>
      <c r="F517" s="18" t="s">
        <v>2380</v>
      </c>
      <c r="G517" s="25" t="s">
        <v>2381</v>
      </c>
      <c r="H517" s="18" t="s">
        <v>2382</v>
      </c>
      <c r="I517" s="25">
        <f t="shared" si="24"/>
        <v>0</v>
      </c>
      <c r="J517" s="26">
        <f t="shared" si="25"/>
        <v>0</v>
      </c>
      <c r="K517" s="18" t="str">
        <f t="shared" si="26"/>
        <v>Overweight</v>
      </c>
      <c r="L517" s="24" t="str" cm="1">
        <f t="array" ref="L517">IF(H517="?",INDEX($H$2:$H$2336,MODE(MATCH($H$2:$H$2336,$H$2:$H$2336,0))),H517)</f>
        <v>yes</v>
      </c>
    </row>
    <row r="518" spans="1:12" x14ac:dyDescent="0.25">
      <c r="A518" s="17" t="s">
        <v>1854</v>
      </c>
      <c r="B518" s="17">
        <v>35.72</v>
      </c>
      <c r="C518" s="17">
        <v>4.08</v>
      </c>
      <c r="D518" s="17" t="s">
        <v>2380</v>
      </c>
      <c r="E518" s="17" t="s">
        <v>2380</v>
      </c>
      <c r="F518" s="17" t="s">
        <v>2383</v>
      </c>
      <c r="G518" s="27">
        <v>1</v>
      </c>
      <c r="H518" s="17" t="s">
        <v>2380</v>
      </c>
      <c r="I518" s="27">
        <f t="shared" si="24"/>
        <v>0</v>
      </c>
      <c r="J518" s="26">
        <f t="shared" si="25"/>
        <v>1</v>
      </c>
      <c r="K518" s="17" t="str">
        <f t="shared" si="26"/>
        <v>Obesity</v>
      </c>
      <c r="L518" s="24" t="str" cm="1">
        <f t="array" ref="L518">IF(H518="?",INDEX($H$2:$H$2336,MODE(MATCH($H$2:$H$2336,$H$2:$H$2336,0))),H518)</f>
        <v>No</v>
      </c>
    </row>
    <row r="519" spans="1:12" x14ac:dyDescent="0.25">
      <c r="A519" s="18" t="s">
        <v>1853</v>
      </c>
      <c r="B519" s="18">
        <v>27.94</v>
      </c>
      <c r="C519" s="18">
        <v>4.4800000000000004</v>
      </c>
      <c r="D519" s="18" t="s">
        <v>2380</v>
      </c>
      <c r="E519" s="18" t="s">
        <v>2380</v>
      </c>
      <c r="F519" s="18" t="s">
        <v>2383</v>
      </c>
      <c r="G519" s="25">
        <v>1</v>
      </c>
      <c r="H519" s="18" t="s">
        <v>2382</v>
      </c>
      <c r="I519" s="25">
        <f t="shared" si="24"/>
        <v>0</v>
      </c>
      <c r="J519" s="26">
        <f t="shared" si="25"/>
        <v>1</v>
      </c>
      <c r="K519" s="18" t="str">
        <f t="shared" si="26"/>
        <v>Overweight</v>
      </c>
      <c r="L519" s="24" t="str" cm="1">
        <f t="array" ref="L519">IF(H519="?",INDEX($H$2:$H$2336,MODE(MATCH($H$2:$H$2336,$H$2:$H$2336,0))),H519)</f>
        <v>yes</v>
      </c>
    </row>
    <row r="520" spans="1:12" x14ac:dyDescent="0.25">
      <c r="A520" s="17" t="s">
        <v>1852</v>
      </c>
      <c r="B520" s="17">
        <v>27.1</v>
      </c>
      <c r="C520" s="17">
        <v>5.73</v>
      </c>
      <c r="D520" s="17" t="s">
        <v>2380</v>
      </c>
      <c r="E520" s="17" t="s">
        <v>2380</v>
      </c>
      <c r="F520" s="17" t="s">
        <v>2380</v>
      </c>
      <c r="G520" s="27" t="s">
        <v>2381</v>
      </c>
      <c r="H520" s="17" t="s">
        <v>2382</v>
      </c>
      <c r="I520" s="27">
        <f t="shared" si="24"/>
        <v>0</v>
      </c>
      <c r="J520" s="26">
        <f t="shared" si="25"/>
        <v>0</v>
      </c>
      <c r="K520" s="17" t="str">
        <f t="shared" si="26"/>
        <v>Overweight</v>
      </c>
      <c r="L520" s="24" t="str" cm="1">
        <f t="array" ref="L520">IF(H520="?",INDEX($H$2:$H$2336,MODE(MATCH($H$2:$H$2336,$H$2:$H$2336,0))),H520)</f>
        <v>yes</v>
      </c>
    </row>
    <row r="521" spans="1:12" x14ac:dyDescent="0.25">
      <c r="A521" s="18" t="s">
        <v>1851</v>
      </c>
      <c r="B521" s="18">
        <v>18.3</v>
      </c>
      <c r="C521" s="18">
        <v>5.46</v>
      </c>
      <c r="D521" s="18" t="s">
        <v>2382</v>
      </c>
      <c r="E521" s="18" t="s">
        <v>2380</v>
      </c>
      <c r="F521" s="18" t="s">
        <v>2383</v>
      </c>
      <c r="G521" s="25">
        <v>1</v>
      </c>
      <c r="H521" s="18" t="s">
        <v>2382</v>
      </c>
      <c r="I521" s="25">
        <f t="shared" si="24"/>
        <v>0</v>
      </c>
      <c r="J521" s="26">
        <f t="shared" si="25"/>
        <v>1</v>
      </c>
      <c r="K521" s="18" t="str">
        <f t="shared" si="26"/>
        <v>Underweight</v>
      </c>
      <c r="L521" s="24" t="str" cm="1">
        <f t="array" ref="L521">IF(H521="?",INDEX($H$2:$H$2336,MODE(MATCH($H$2:$H$2336,$H$2:$H$2336,0))),H521)</f>
        <v>yes</v>
      </c>
    </row>
    <row r="522" spans="1:12" x14ac:dyDescent="0.25">
      <c r="A522" s="17" t="s">
        <v>1850</v>
      </c>
      <c r="B522" s="17">
        <v>25.3</v>
      </c>
      <c r="C522" s="17">
        <v>5.0199999999999996</v>
      </c>
      <c r="D522" s="17" t="s">
        <v>2382</v>
      </c>
      <c r="E522" s="17" t="s">
        <v>2380</v>
      </c>
      <c r="F522" s="17" t="s">
        <v>2380</v>
      </c>
      <c r="G522" s="27">
        <v>1</v>
      </c>
      <c r="H522" s="17" t="s">
        <v>2382</v>
      </c>
      <c r="I522" s="27">
        <f t="shared" si="24"/>
        <v>0</v>
      </c>
      <c r="J522" s="26">
        <f t="shared" si="25"/>
        <v>1</v>
      </c>
      <c r="K522" s="17" t="str">
        <f t="shared" si="26"/>
        <v>Overweight</v>
      </c>
      <c r="L522" s="24" t="str" cm="1">
        <f t="array" ref="L522">IF(H522="?",INDEX($H$2:$H$2336,MODE(MATCH($H$2:$H$2336,$H$2:$H$2336,0))),H522)</f>
        <v>yes</v>
      </c>
    </row>
    <row r="523" spans="1:12" x14ac:dyDescent="0.25">
      <c r="A523" s="18" t="s">
        <v>1849</v>
      </c>
      <c r="B523" s="18">
        <v>38.83</v>
      </c>
      <c r="C523" s="18">
        <v>6.36</v>
      </c>
      <c r="D523" s="18" t="s">
        <v>2380</v>
      </c>
      <c r="E523" s="18" t="s">
        <v>2380</v>
      </c>
      <c r="F523" s="18" t="s">
        <v>2380</v>
      </c>
      <c r="G523" s="25">
        <v>1</v>
      </c>
      <c r="H523" s="18" t="s">
        <v>2380</v>
      </c>
      <c r="I523" s="25">
        <f t="shared" si="24"/>
        <v>0</v>
      </c>
      <c r="J523" s="26">
        <f t="shared" si="25"/>
        <v>1</v>
      </c>
      <c r="K523" s="18" t="str">
        <f t="shared" si="26"/>
        <v>Obesity</v>
      </c>
      <c r="L523" s="24" t="str" cm="1">
        <f t="array" ref="L523">IF(H523="?",INDEX($H$2:$H$2336,MODE(MATCH($H$2:$H$2336,$H$2:$H$2336,0))),H523)</f>
        <v>No</v>
      </c>
    </row>
    <row r="524" spans="1:12" x14ac:dyDescent="0.25">
      <c r="A524" s="17" t="s">
        <v>1848</v>
      </c>
      <c r="B524" s="17">
        <v>27.6</v>
      </c>
      <c r="C524" s="17">
        <v>5.36</v>
      </c>
      <c r="D524" s="17" t="s">
        <v>2380</v>
      </c>
      <c r="E524" s="17" t="s">
        <v>2380</v>
      </c>
      <c r="F524" s="17" t="s">
        <v>2380</v>
      </c>
      <c r="G524" s="27">
        <v>1</v>
      </c>
      <c r="H524" s="17" t="s">
        <v>2380</v>
      </c>
      <c r="I524" s="27">
        <f t="shared" si="24"/>
        <v>0</v>
      </c>
      <c r="J524" s="26">
        <f t="shared" si="25"/>
        <v>1</v>
      </c>
      <c r="K524" s="17" t="str">
        <f t="shared" si="26"/>
        <v>Overweight</v>
      </c>
      <c r="L524" s="24" t="str" cm="1">
        <f t="array" ref="L524">IF(H524="?",INDEX($H$2:$H$2336,MODE(MATCH($H$2:$H$2336,$H$2:$H$2336,0))),H524)</f>
        <v>No</v>
      </c>
    </row>
    <row r="525" spans="1:12" x14ac:dyDescent="0.25">
      <c r="A525" s="18" t="s">
        <v>1847</v>
      </c>
      <c r="B525" s="18">
        <v>46.4</v>
      </c>
      <c r="C525" s="18">
        <v>8.3699999999999992</v>
      </c>
      <c r="D525" s="18" t="s">
        <v>2382</v>
      </c>
      <c r="E525" s="18" t="s">
        <v>2380</v>
      </c>
      <c r="F525" s="18" t="s">
        <v>2383</v>
      </c>
      <c r="G525" s="25">
        <v>1</v>
      </c>
      <c r="H525" s="18" t="s">
        <v>2380</v>
      </c>
      <c r="I525" s="25">
        <f t="shared" si="24"/>
        <v>0</v>
      </c>
      <c r="J525" s="26">
        <f t="shared" si="25"/>
        <v>1</v>
      </c>
      <c r="K525" s="18" t="str">
        <f t="shared" si="26"/>
        <v>Obesity</v>
      </c>
      <c r="L525" s="24" t="str" cm="1">
        <f t="array" ref="L525">IF(H525="?",INDEX($H$2:$H$2336,MODE(MATCH($H$2:$H$2336,$H$2:$H$2336,0))),H525)</f>
        <v>No</v>
      </c>
    </row>
    <row r="526" spans="1:12" x14ac:dyDescent="0.25">
      <c r="A526" s="17" t="s">
        <v>1846</v>
      </c>
      <c r="B526" s="17">
        <v>51.92</v>
      </c>
      <c r="C526" s="17">
        <v>5.18</v>
      </c>
      <c r="D526" s="17" t="s">
        <v>2382</v>
      </c>
      <c r="E526" s="17" t="s">
        <v>2380</v>
      </c>
      <c r="F526" s="17" t="s">
        <v>2383</v>
      </c>
      <c r="G526" s="27">
        <v>1</v>
      </c>
      <c r="H526" s="17" t="s">
        <v>2380</v>
      </c>
      <c r="I526" s="27">
        <f t="shared" si="24"/>
        <v>0</v>
      </c>
      <c r="J526" s="26">
        <f t="shared" si="25"/>
        <v>1</v>
      </c>
      <c r="K526" s="17" t="str">
        <f t="shared" si="26"/>
        <v>Obesity</v>
      </c>
      <c r="L526" s="24" t="str" cm="1">
        <f t="array" ref="L526">IF(H526="?",INDEX($H$2:$H$2336,MODE(MATCH($H$2:$H$2336,$H$2:$H$2336,0))),H526)</f>
        <v>No</v>
      </c>
    </row>
    <row r="527" spans="1:12" x14ac:dyDescent="0.25">
      <c r="A527" s="18" t="s">
        <v>1845</v>
      </c>
      <c r="B527" s="18">
        <v>32.395000000000003</v>
      </c>
      <c r="C527" s="18">
        <v>5.68</v>
      </c>
      <c r="D527" s="18" t="s">
        <v>2382</v>
      </c>
      <c r="E527" s="18" t="s">
        <v>2380</v>
      </c>
      <c r="F527" s="18" t="s">
        <v>2380</v>
      </c>
      <c r="G527" s="25">
        <v>1</v>
      </c>
      <c r="H527" s="18" t="s">
        <v>2380</v>
      </c>
      <c r="I527" s="25">
        <f t="shared" si="24"/>
        <v>0</v>
      </c>
      <c r="J527" s="26">
        <f t="shared" si="25"/>
        <v>1</v>
      </c>
      <c r="K527" s="18" t="str">
        <f t="shared" si="26"/>
        <v>Obesity</v>
      </c>
      <c r="L527" s="24" t="str" cm="1">
        <f t="array" ref="L527">IF(H527="?",INDEX($H$2:$H$2336,MODE(MATCH($H$2:$H$2336,$H$2:$H$2336,0))),H527)</f>
        <v>No</v>
      </c>
    </row>
    <row r="528" spans="1:12" x14ac:dyDescent="0.25">
      <c r="A528" s="17" t="s">
        <v>1844</v>
      </c>
      <c r="B528" s="17">
        <v>46.19</v>
      </c>
      <c r="C528" s="17">
        <v>7.31</v>
      </c>
      <c r="D528" s="17" t="s">
        <v>2382</v>
      </c>
      <c r="E528" s="17" t="s">
        <v>2380</v>
      </c>
      <c r="F528" s="17" t="s">
        <v>2383</v>
      </c>
      <c r="G528" s="27">
        <v>1</v>
      </c>
      <c r="H528" s="17" t="s">
        <v>2380</v>
      </c>
      <c r="I528" s="27">
        <f t="shared" si="24"/>
        <v>0</v>
      </c>
      <c r="J528" s="26">
        <f t="shared" si="25"/>
        <v>1</v>
      </c>
      <c r="K528" s="17" t="str">
        <f t="shared" si="26"/>
        <v>Obesity</v>
      </c>
      <c r="L528" s="24" t="str" cm="1">
        <f t="array" ref="L528">IF(H528="?",INDEX($H$2:$H$2336,MODE(MATCH($H$2:$H$2336,$H$2:$H$2336,0))),H528)</f>
        <v>No</v>
      </c>
    </row>
    <row r="529" spans="1:12" x14ac:dyDescent="0.25">
      <c r="A529" s="18" t="s">
        <v>1843</v>
      </c>
      <c r="B529" s="18">
        <v>27.93</v>
      </c>
      <c r="C529" s="18">
        <v>4.67</v>
      </c>
      <c r="D529" s="18" t="s">
        <v>2380</v>
      </c>
      <c r="E529" s="18" t="s">
        <v>2380</v>
      </c>
      <c r="F529" s="18" t="s">
        <v>2383</v>
      </c>
      <c r="G529" s="25">
        <v>1</v>
      </c>
      <c r="H529" s="18" t="s">
        <v>2380</v>
      </c>
      <c r="I529" s="25">
        <f t="shared" si="24"/>
        <v>0</v>
      </c>
      <c r="J529" s="26">
        <f t="shared" si="25"/>
        <v>1</v>
      </c>
      <c r="K529" s="18" t="str">
        <f t="shared" si="26"/>
        <v>Overweight</v>
      </c>
      <c r="L529" s="24" t="str" cm="1">
        <f t="array" ref="L529">IF(H529="?",INDEX($H$2:$H$2336,MODE(MATCH($H$2:$H$2336,$H$2:$H$2336,0))),H529)</f>
        <v>No</v>
      </c>
    </row>
    <row r="530" spans="1:12" x14ac:dyDescent="0.25">
      <c r="A530" s="17" t="s">
        <v>1842</v>
      </c>
      <c r="B530" s="17">
        <v>45.62</v>
      </c>
      <c r="C530" s="17">
        <v>6.87</v>
      </c>
      <c r="D530" s="17" t="s">
        <v>2380</v>
      </c>
      <c r="E530" s="17" t="s">
        <v>2380</v>
      </c>
      <c r="F530" s="17" t="s">
        <v>2380</v>
      </c>
      <c r="G530" s="27" t="s">
        <v>2381</v>
      </c>
      <c r="H530" s="17" t="s">
        <v>2380</v>
      </c>
      <c r="I530" s="27">
        <f t="shared" si="24"/>
        <v>0</v>
      </c>
      <c r="J530" s="26">
        <f t="shared" si="25"/>
        <v>0</v>
      </c>
      <c r="K530" s="17" t="str">
        <f t="shared" si="26"/>
        <v>Obesity</v>
      </c>
      <c r="L530" s="24" t="str" cm="1">
        <f t="array" ref="L530">IF(H530="?",INDEX($H$2:$H$2336,MODE(MATCH($H$2:$H$2336,$H$2:$H$2336,0))),H530)</f>
        <v>No</v>
      </c>
    </row>
    <row r="531" spans="1:12" x14ac:dyDescent="0.25">
      <c r="A531" s="18" t="s">
        <v>1841</v>
      </c>
      <c r="B531" s="18">
        <v>35.31</v>
      </c>
      <c r="C531" s="18">
        <v>5.87</v>
      </c>
      <c r="D531" s="18" t="s">
        <v>2380</v>
      </c>
      <c r="E531" s="18" t="s">
        <v>2380</v>
      </c>
      <c r="F531" s="18" t="s">
        <v>2383</v>
      </c>
      <c r="G531" s="25">
        <v>1</v>
      </c>
      <c r="H531" s="18" t="s">
        <v>2380</v>
      </c>
      <c r="I531" s="25">
        <f t="shared" si="24"/>
        <v>0</v>
      </c>
      <c r="J531" s="26">
        <f t="shared" si="25"/>
        <v>1</v>
      </c>
      <c r="K531" s="18" t="str">
        <f t="shared" si="26"/>
        <v>Obesity</v>
      </c>
      <c r="L531" s="24" t="str" cm="1">
        <f t="array" ref="L531">IF(H531="?",INDEX($H$2:$H$2336,MODE(MATCH($H$2:$H$2336,$H$2:$H$2336,0))),H531)</f>
        <v>No</v>
      </c>
    </row>
    <row r="532" spans="1:12" x14ac:dyDescent="0.25">
      <c r="A532" s="17" t="s">
        <v>1840</v>
      </c>
      <c r="B532" s="17">
        <v>30.4</v>
      </c>
      <c r="C532" s="17">
        <v>4.07</v>
      </c>
      <c r="D532" s="17" t="s">
        <v>2382</v>
      </c>
      <c r="E532" s="17" t="s">
        <v>2380</v>
      </c>
      <c r="F532" s="17" t="s">
        <v>2380</v>
      </c>
      <c r="G532" s="27">
        <v>1</v>
      </c>
      <c r="H532" s="17" t="s">
        <v>2380</v>
      </c>
      <c r="I532" s="27">
        <f t="shared" si="24"/>
        <v>0</v>
      </c>
      <c r="J532" s="26">
        <f t="shared" si="25"/>
        <v>1</v>
      </c>
      <c r="K532" s="17" t="str">
        <f t="shared" si="26"/>
        <v>Obesity</v>
      </c>
      <c r="L532" s="24" t="str" cm="1">
        <f t="array" ref="L532">IF(H532="?",INDEX($H$2:$H$2336,MODE(MATCH($H$2:$H$2336,$H$2:$H$2336,0))),H532)</f>
        <v>No</v>
      </c>
    </row>
    <row r="533" spans="1:12" x14ac:dyDescent="0.25">
      <c r="A533" s="18" t="s">
        <v>1839</v>
      </c>
      <c r="B533" s="18">
        <v>20.13</v>
      </c>
      <c r="C533" s="18">
        <v>6.47</v>
      </c>
      <c r="D533" s="18" t="s">
        <v>2380</v>
      </c>
      <c r="E533" s="18" t="s">
        <v>2380</v>
      </c>
      <c r="F533" s="18" t="s">
        <v>2383</v>
      </c>
      <c r="G533" s="25">
        <v>1</v>
      </c>
      <c r="H533" s="18" t="s">
        <v>2382</v>
      </c>
      <c r="I533" s="25">
        <f t="shared" si="24"/>
        <v>0</v>
      </c>
      <c r="J533" s="26">
        <f t="shared" si="25"/>
        <v>1</v>
      </c>
      <c r="K533" s="18" t="str">
        <f t="shared" si="26"/>
        <v>Normal Weight</v>
      </c>
      <c r="L533" s="24" t="str" cm="1">
        <f t="array" ref="L533">IF(H533="?",INDEX($H$2:$H$2336,MODE(MATCH($H$2:$H$2336,$H$2:$H$2336,0))),H533)</f>
        <v>yes</v>
      </c>
    </row>
    <row r="534" spans="1:12" x14ac:dyDescent="0.25">
      <c r="A534" s="17" t="s">
        <v>1838</v>
      </c>
      <c r="B534" s="17">
        <v>23.655000000000001</v>
      </c>
      <c r="C534" s="17">
        <v>5.14</v>
      </c>
      <c r="D534" s="17" t="s">
        <v>2380</v>
      </c>
      <c r="E534" s="17" t="s">
        <v>2380</v>
      </c>
      <c r="F534" s="17" t="s">
        <v>2380</v>
      </c>
      <c r="G534" s="27">
        <v>1</v>
      </c>
      <c r="H534" s="17" t="s">
        <v>2382</v>
      </c>
      <c r="I534" s="27">
        <f t="shared" si="24"/>
        <v>0</v>
      </c>
      <c r="J534" s="26">
        <f t="shared" si="25"/>
        <v>1</v>
      </c>
      <c r="K534" s="17" t="str">
        <f t="shared" si="26"/>
        <v>Normal Weight</v>
      </c>
      <c r="L534" s="24" t="str" cm="1">
        <f t="array" ref="L534">IF(H534="?",INDEX($H$2:$H$2336,MODE(MATCH($H$2:$H$2336,$H$2:$H$2336,0))),H534)</f>
        <v>yes</v>
      </c>
    </row>
    <row r="535" spans="1:12" x14ac:dyDescent="0.25">
      <c r="A535" s="18" t="s">
        <v>1837</v>
      </c>
      <c r="B535" s="18">
        <v>49.05</v>
      </c>
      <c r="C535" s="18">
        <v>9.77</v>
      </c>
      <c r="D535" s="18" t="s">
        <v>2382</v>
      </c>
      <c r="E535" s="18" t="s">
        <v>2380</v>
      </c>
      <c r="F535" s="18" t="s">
        <v>2380</v>
      </c>
      <c r="G535" s="25" t="s">
        <v>2381</v>
      </c>
      <c r="H535" s="18" t="s">
        <v>2380</v>
      </c>
      <c r="I535" s="25">
        <f t="shared" si="24"/>
        <v>0</v>
      </c>
      <c r="J535" s="26">
        <f t="shared" si="25"/>
        <v>0</v>
      </c>
      <c r="K535" s="18" t="str">
        <f t="shared" si="26"/>
        <v>Obesity</v>
      </c>
      <c r="L535" s="24" t="str" cm="1">
        <f t="array" ref="L535">IF(H535="?",INDEX($H$2:$H$2336,MODE(MATCH($H$2:$H$2336,$H$2:$H$2336,0))),H535)</f>
        <v>No</v>
      </c>
    </row>
    <row r="536" spans="1:12" x14ac:dyDescent="0.25">
      <c r="A536" s="17" t="s">
        <v>1836</v>
      </c>
      <c r="B536" s="17">
        <v>51.94</v>
      </c>
      <c r="C536" s="17">
        <v>8.8000000000000007</v>
      </c>
      <c r="D536" s="17" t="s">
        <v>2382</v>
      </c>
      <c r="E536" s="17" t="s">
        <v>2380</v>
      </c>
      <c r="F536" s="17" t="s">
        <v>2380</v>
      </c>
      <c r="G536" s="27">
        <v>2</v>
      </c>
      <c r="H536" s="17" t="s">
        <v>2380</v>
      </c>
      <c r="I536" s="27">
        <f t="shared" si="24"/>
        <v>0</v>
      </c>
      <c r="J536" s="26">
        <f t="shared" si="25"/>
        <v>2</v>
      </c>
      <c r="K536" s="17" t="str">
        <f t="shared" si="26"/>
        <v>Obesity</v>
      </c>
      <c r="L536" s="24" t="str" cm="1">
        <f t="array" ref="L536">IF(H536="?",INDEX($H$2:$H$2336,MODE(MATCH($H$2:$H$2336,$H$2:$H$2336,0))),H536)</f>
        <v>No</v>
      </c>
    </row>
    <row r="537" spans="1:12" x14ac:dyDescent="0.25">
      <c r="A537" s="18" t="s">
        <v>1835</v>
      </c>
      <c r="B537" s="18">
        <v>29.83</v>
      </c>
      <c r="C537" s="18">
        <v>5.84</v>
      </c>
      <c r="D537" s="18" t="s">
        <v>2380</v>
      </c>
      <c r="E537" s="18" t="s">
        <v>2380</v>
      </c>
      <c r="F537" s="18" t="s">
        <v>2380</v>
      </c>
      <c r="G537" s="25">
        <v>1</v>
      </c>
      <c r="H537" s="18" t="s">
        <v>2382</v>
      </c>
      <c r="I537" s="25">
        <f t="shared" si="24"/>
        <v>0</v>
      </c>
      <c r="J537" s="26">
        <f t="shared" si="25"/>
        <v>1</v>
      </c>
      <c r="K537" s="18" t="str">
        <f t="shared" si="26"/>
        <v>Overweight</v>
      </c>
      <c r="L537" s="24" t="str" cm="1">
        <f t="array" ref="L537">IF(H537="?",INDEX($H$2:$H$2336,MODE(MATCH($H$2:$H$2336,$H$2:$H$2336,0))),H537)</f>
        <v>yes</v>
      </c>
    </row>
    <row r="538" spans="1:12" x14ac:dyDescent="0.25">
      <c r="A538" s="17" t="s">
        <v>1834</v>
      </c>
      <c r="B538" s="17">
        <v>22.6</v>
      </c>
      <c r="C538" s="17">
        <v>10.43</v>
      </c>
      <c r="D538" s="17" t="s">
        <v>2382</v>
      </c>
      <c r="E538" s="17" t="s">
        <v>2380</v>
      </c>
      <c r="F538" s="17" t="s">
        <v>2380</v>
      </c>
      <c r="G538" s="27">
        <v>1</v>
      </c>
      <c r="H538" s="17" t="s">
        <v>2382</v>
      </c>
      <c r="I538" s="27">
        <f t="shared" si="24"/>
        <v>0</v>
      </c>
      <c r="J538" s="26">
        <f t="shared" si="25"/>
        <v>1</v>
      </c>
      <c r="K538" s="17" t="str">
        <f t="shared" si="26"/>
        <v>Normal Weight</v>
      </c>
      <c r="L538" s="24" t="str" cm="1">
        <f t="array" ref="L538">IF(H538="?",INDEX($H$2:$H$2336,MODE(MATCH($H$2:$H$2336,$H$2:$H$2336,0))),H538)</f>
        <v>yes</v>
      </c>
    </row>
    <row r="539" spans="1:12" x14ac:dyDescent="0.25">
      <c r="A539" s="18" t="s">
        <v>1833</v>
      </c>
      <c r="B539" s="18">
        <v>46.69</v>
      </c>
      <c r="C539" s="18">
        <v>4.25</v>
      </c>
      <c r="D539" s="18" t="s">
        <v>2382</v>
      </c>
      <c r="E539" s="18" t="s">
        <v>2380</v>
      </c>
      <c r="F539" s="18" t="s">
        <v>2380</v>
      </c>
      <c r="G539" s="25">
        <v>1</v>
      </c>
      <c r="H539" s="18" t="s">
        <v>2380</v>
      </c>
      <c r="I539" s="25">
        <f t="shared" si="24"/>
        <v>0</v>
      </c>
      <c r="J539" s="26">
        <f t="shared" si="25"/>
        <v>1</v>
      </c>
      <c r="K539" s="18" t="str">
        <f t="shared" si="26"/>
        <v>Obesity</v>
      </c>
      <c r="L539" s="24" t="str" cm="1">
        <f t="array" ref="L539">IF(H539="?",INDEX($H$2:$H$2336,MODE(MATCH($H$2:$H$2336,$H$2:$H$2336,0))),H539)</f>
        <v>No</v>
      </c>
    </row>
    <row r="540" spans="1:12" x14ac:dyDescent="0.25">
      <c r="A540" s="17" t="s">
        <v>1832</v>
      </c>
      <c r="B540" s="17">
        <v>28.49</v>
      </c>
      <c r="C540" s="17">
        <v>4.8899999999999997</v>
      </c>
      <c r="D540" s="17" t="s">
        <v>2380</v>
      </c>
      <c r="E540" s="17" t="s">
        <v>2380</v>
      </c>
      <c r="F540" s="17" t="s">
        <v>2380</v>
      </c>
      <c r="G540" s="27" t="s">
        <v>2381</v>
      </c>
      <c r="H540" s="17" t="s">
        <v>2382</v>
      </c>
      <c r="I540" s="27">
        <f t="shared" si="24"/>
        <v>0</v>
      </c>
      <c r="J540" s="26">
        <f t="shared" si="25"/>
        <v>0</v>
      </c>
      <c r="K540" s="17" t="str">
        <f t="shared" si="26"/>
        <v>Overweight</v>
      </c>
      <c r="L540" s="24" t="str" cm="1">
        <f t="array" ref="L540">IF(H540="?",INDEX($H$2:$H$2336,MODE(MATCH($H$2:$H$2336,$H$2:$H$2336,0))),H540)</f>
        <v>yes</v>
      </c>
    </row>
    <row r="541" spans="1:12" x14ac:dyDescent="0.25">
      <c r="A541" s="18" t="s">
        <v>1831</v>
      </c>
      <c r="B541" s="18">
        <v>28.5</v>
      </c>
      <c r="C541" s="18">
        <v>5.55</v>
      </c>
      <c r="D541" s="18" t="s">
        <v>2382</v>
      </c>
      <c r="E541" s="18" t="s">
        <v>2380</v>
      </c>
      <c r="F541" s="18" t="s">
        <v>2380</v>
      </c>
      <c r="G541" s="25">
        <v>1</v>
      </c>
      <c r="H541" s="18" t="s">
        <v>2382</v>
      </c>
      <c r="I541" s="25">
        <f t="shared" si="24"/>
        <v>0</v>
      </c>
      <c r="J541" s="26">
        <f t="shared" si="25"/>
        <v>1</v>
      </c>
      <c r="K541" s="18" t="str">
        <f t="shared" si="26"/>
        <v>Overweight</v>
      </c>
      <c r="L541" s="24" t="str" cm="1">
        <f t="array" ref="L541">IF(H541="?",INDEX($H$2:$H$2336,MODE(MATCH($H$2:$H$2336,$H$2:$H$2336,0))),H541)</f>
        <v>yes</v>
      </c>
    </row>
    <row r="542" spans="1:12" x14ac:dyDescent="0.25">
      <c r="A542" s="17" t="s">
        <v>1830</v>
      </c>
      <c r="B542" s="17">
        <v>24.4</v>
      </c>
      <c r="C542" s="17">
        <v>4.5199999999999996</v>
      </c>
      <c r="D542" s="17" t="s">
        <v>2380</v>
      </c>
      <c r="E542" s="17" t="s">
        <v>2380</v>
      </c>
      <c r="F542" s="17" t="s">
        <v>2380</v>
      </c>
      <c r="G542" s="27">
        <v>1</v>
      </c>
      <c r="H542" s="17" t="s">
        <v>2382</v>
      </c>
      <c r="I542" s="27">
        <f t="shared" si="24"/>
        <v>0</v>
      </c>
      <c r="J542" s="26">
        <f t="shared" si="25"/>
        <v>1</v>
      </c>
      <c r="K542" s="17" t="str">
        <f t="shared" si="26"/>
        <v>Normal Weight</v>
      </c>
      <c r="L542" s="24" t="str" cm="1">
        <f t="array" ref="L542">IF(H542="?",INDEX($H$2:$H$2336,MODE(MATCH($H$2:$H$2336,$H$2:$H$2336,0))),H542)</f>
        <v>yes</v>
      </c>
    </row>
    <row r="543" spans="1:12" x14ac:dyDescent="0.25">
      <c r="A543" s="18" t="s">
        <v>1829</v>
      </c>
      <c r="B543" s="18">
        <v>29.15</v>
      </c>
      <c r="C543" s="18">
        <v>4.45</v>
      </c>
      <c r="D543" s="18" t="s">
        <v>2382</v>
      </c>
      <c r="E543" s="18" t="s">
        <v>2380</v>
      </c>
      <c r="F543" s="18" t="s">
        <v>2380</v>
      </c>
      <c r="G543" s="25">
        <v>1</v>
      </c>
      <c r="H543" s="18" t="s">
        <v>2382</v>
      </c>
      <c r="I543" s="25">
        <f t="shared" si="24"/>
        <v>0</v>
      </c>
      <c r="J543" s="26">
        <f t="shared" si="25"/>
        <v>1</v>
      </c>
      <c r="K543" s="18" t="str">
        <f t="shared" si="26"/>
        <v>Overweight</v>
      </c>
      <c r="L543" s="24" t="str" cm="1">
        <f t="array" ref="L543">IF(H543="?",INDEX($H$2:$H$2336,MODE(MATCH($H$2:$H$2336,$H$2:$H$2336,0))),H543)</f>
        <v>yes</v>
      </c>
    </row>
    <row r="544" spans="1:12" x14ac:dyDescent="0.25">
      <c r="A544" s="17" t="s">
        <v>1828</v>
      </c>
      <c r="B544" s="17">
        <v>27.28</v>
      </c>
      <c r="C544" s="17">
        <v>4.72</v>
      </c>
      <c r="D544" s="17" t="s">
        <v>2380</v>
      </c>
      <c r="E544" s="17" t="s">
        <v>2382</v>
      </c>
      <c r="F544" s="17" t="s">
        <v>2380</v>
      </c>
      <c r="G544" s="27">
        <v>1</v>
      </c>
      <c r="H544" s="17" t="s">
        <v>2382</v>
      </c>
      <c r="I544" s="27">
        <f t="shared" si="24"/>
        <v>0</v>
      </c>
      <c r="J544" s="26">
        <f t="shared" si="25"/>
        <v>1</v>
      </c>
      <c r="K544" s="17" t="str">
        <f t="shared" si="26"/>
        <v>Overweight</v>
      </c>
      <c r="L544" s="24" t="str" cm="1">
        <f t="array" ref="L544">IF(H544="?",INDEX($H$2:$H$2336,MODE(MATCH($H$2:$H$2336,$H$2:$H$2336,0))),H544)</f>
        <v>yes</v>
      </c>
    </row>
    <row r="545" spans="1:12" x14ac:dyDescent="0.25">
      <c r="A545" s="18" t="s">
        <v>1827</v>
      </c>
      <c r="B545" s="18">
        <v>32.229999999999997</v>
      </c>
      <c r="C545" s="18">
        <v>4.6500000000000004</v>
      </c>
      <c r="D545" s="18" t="s">
        <v>2382</v>
      </c>
      <c r="E545" s="18" t="s">
        <v>2380</v>
      </c>
      <c r="F545" s="18" t="s">
        <v>2383</v>
      </c>
      <c r="G545" s="25">
        <v>1</v>
      </c>
      <c r="H545" s="18" t="s">
        <v>2380</v>
      </c>
      <c r="I545" s="25">
        <f t="shared" si="24"/>
        <v>0</v>
      </c>
      <c r="J545" s="26">
        <f t="shared" si="25"/>
        <v>1</v>
      </c>
      <c r="K545" s="18" t="str">
        <f t="shared" si="26"/>
        <v>Obesity</v>
      </c>
      <c r="L545" s="24" t="str" cm="1">
        <f t="array" ref="L545">IF(H545="?",INDEX($H$2:$H$2336,MODE(MATCH($H$2:$H$2336,$H$2:$H$2336,0))),H545)</f>
        <v>No</v>
      </c>
    </row>
    <row r="546" spans="1:12" x14ac:dyDescent="0.25">
      <c r="A546" s="17" t="s">
        <v>1826</v>
      </c>
      <c r="B546" s="17">
        <v>44.2</v>
      </c>
      <c r="C546" s="17">
        <v>11.34</v>
      </c>
      <c r="D546" s="17" t="s">
        <v>2382</v>
      </c>
      <c r="E546" s="17" t="s">
        <v>2380</v>
      </c>
      <c r="F546" s="17" t="s">
        <v>2383</v>
      </c>
      <c r="G546" s="27">
        <v>1</v>
      </c>
      <c r="H546" s="17" t="s">
        <v>2380</v>
      </c>
      <c r="I546" s="27">
        <f t="shared" si="24"/>
        <v>0</v>
      </c>
      <c r="J546" s="26">
        <f t="shared" si="25"/>
        <v>1</v>
      </c>
      <c r="K546" s="17" t="str">
        <f t="shared" si="26"/>
        <v>Obesity</v>
      </c>
      <c r="L546" s="24" t="str" cm="1">
        <f t="array" ref="L546">IF(H546="?",INDEX($H$2:$H$2336,MODE(MATCH($H$2:$H$2336,$H$2:$H$2336,0))),H546)</f>
        <v>No</v>
      </c>
    </row>
    <row r="547" spans="1:12" x14ac:dyDescent="0.25">
      <c r="A547" s="18" t="s">
        <v>1825</v>
      </c>
      <c r="B547" s="18">
        <v>29.734999999999999</v>
      </c>
      <c r="C547" s="18">
        <v>4.53</v>
      </c>
      <c r="D547" s="18" t="s">
        <v>2380</v>
      </c>
      <c r="E547" s="18" t="s">
        <v>2380</v>
      </c>
      <c r="F547" s="18" t="s">
        <v>2383</v>
      </c>
      <c r="G547" s="25">
        <v>1</v>
      </c>
      <c r="H547" s="18" t="s">
        <v>2380</v>
      </c>
      <c r="I547" s="25">
        <f t="shared" si="24"/>
        <v>0</v>
      </c>
      <c r="J547" s="26">
        <f t="shared" si="25"/>
        <v>1</v>
      </c>
      <c r="K547" s="18" t="str">
        <f t="shared" si="26"/>
        <v>Overweight</v>
      </c>
      <c r="L547" s="24" t="str" cm="1">
        <f t="array" ref="L547">IF(H547="?",INDEX($H$2:$H$2336,MODE(MATCH($H$2:$H$2336,$H$2:$H$2336,0))),H547)</f>
        <v>No</v>
      </c>
    </row>
    <row r="548" spans="1:12" x14ac:dyDescent="0.25">
      <c r="A548" s="17" t="s">
        <v>1824</v>
      </c>
      <c r="B548" s="17">
        <v>28.31</v>
      </c>
      <c r="C548" s="17">
        <v>6.35</v>
      </c>
      <c r="D548" s="17" t="s">
        <v>2380</v>
      </c>
      <c r="E548" s="17" t="s">
        <v>2380</v>
      </c>
      <c r="F548" s="17" t="s">
        <v>2380</v>
      </c>
      <c r="G548" s="27" t="s">
        <v>2381</v>
      </c>
      <c r="H548" s="17" t="s">
        <v>2382</v>
      </c>
      <c r="I548" s="27">
        <f t="shared" si="24"/>
        <v>0</v>
      </c>
      <c r="J548" s="26">
        <f t="shared" si="25"/>
        <v>0</v>
      </c>
      <c r="K548" s="17" t="str">
        <f t="shared" si="26"/>
        <v>Overweight</v>
      </c>
      <c r="L548" s="24" t="str" cm="1">
        <f t="array" ref="L548">IF(H548="?",INDEX($H$2:$H$2336,MODE(MATCH($H$2:$H$2336,$H$2:$H$2336,0))),H548)</f>
        <v>yes</v>
      </c>
    </row>
    <row r="549" spans="1:12" x14ac:dyDescent="0.25">
      <c r="A549" s="18" t="s">
        <v>1823</v>
      </c>
      <c r="B549" s="18">
        <v>46.62</v>
      </c>
      <c r="C549" s="18">
        <v>8.51</v>
      </c>
      <c r="D549" s="18" t="s">
        <v>2380</v>
      </c>
      <c r="E549" s="18" t="s">
        <v>2380</v>
      </c>
      <c r="F549" s="18" t="s">
        <v>2380</v>
      </c>
      <c r="G549" s="25" t="s">
        <v>2381</v>
      </c>
      <c r="H549" s="18" t="s">
        <v>2380</v>
      </c>
      <c r="I549" s="25">
        <f t="shared" si="24"/>
        <v>0</v>
      </c>
      <c r="J549" s="26">
        <f t="shared" si="25"/>
        <v>0</v>
      </c>
      <c r="K549" s="18" t="str">
        <f t="shared" si="26"/>
        <v>Obesity</v>
      </c>
      <c r="L549" s="24" t="str" cm="1">
        <f t="array" ref="L549">IF(H549="?",INDEX($H$2:$H$2336,MODE(MATCH($H$2:$H$2336,$H$2:$H$2336,0))),H549)</f>
        <v>No</v>
      </c>
    </row>
    <row r="550" spans="1:12" x14ac:dyDescent="0.25">
      <c r="A550" s="17" t="s">
        <v>1822</v>
      </c>
      <c r="B550" s="17">
        <v>51.75</v>
      </c>
      <c r="C550" s="17">
        <v>8.59</v>
      </c>
      <c r="D550" s="17" t="s">
        <v>2382</v>
      </c>
      <c r="E550" s="17" t="s">
        <v>2380</v>
      </c>
      <c r="F550" s="17" t="s">
        <v>2380</v>
      </c>
      <c r="G550" s="27">
        <v>1</v>
      </c>
      <c r="H550" s="17" t="s">
        <v>2380</v>
      </c>
      <c r="I550" s="27">
        <f t="shared" si="24"/>
        <v>0</v>
      </c>
      <c r="J550" s="26">
        <f t="shared" si="25"/>
        <v>1</v>
      </c>
      <c r="K550" s="17" t="str">
        <f t="shared" si="26"/>
        <v>Obesity</v>
      </c>
      <c r="L550" s="24" t="str" cm="1">
        <f t="array" ref="L550">IF(H550="?",INDEX($H$2:$H$2336,MODE(MATCH($H$2:$H$2336,$H$2:$H$2336,0))),H550)</f>
        <v>No</v>
      </c>
    </row>
    <row r="551" spans="1:12" x14ac:dyDescent="0.25">
      <c r="A551" s="18" t="s">
        <v>1821</v>
      </c>
      <c r="B551" s="18">
        <v>25.7</v>
      </c>
      <c r="C551" s="18">
        <v>4.13</v>
      </c>
      <c r="D551" s="18" t="s">
        <v>2382</v>
      </c>
      <c r="E551" s="18" t="s">
        <v>2380</v>
      </c>
      <c r="F551" s="18" t="s">
        <v>2380</v>
      </c>
      <c r="G551" s="25" t="s">
        <v>2381</v>
      </c>
      <c r="H551" s="18" t="s">
        <v>2382</v>
      </c>
      <c r="I551" s="25">
        <f t="shared" si="24"/>
        <v>0</v>
      </c>
      <c r="J551" s="26">
        <f t="shared" si="25"/>
        <v>0</v>
      </c>
      <c r="K551" s="18" t="str">
        <f t="shared" si="26"/>
        <v>Overweight</v>
      </c>
      <c r="L551" s="24" t="str" cm="1">
        <f t="array" ref="L551">IF(H551="?",INDEX($H$2:$H$2336,MODE(MATCH($H$2:$H$2336,$H$2:$H$2336,0))),H551)</f>
        <v>yes</v>
      </c>
    </row>
    <row r="552" spans="1:12" x14ac:dyDescent="0.25">
      <c r="A552" s="17" t="s">
        <v>1820</v>
      </c>
      <c r="B552" s="17">
        <v>31.79</v>
      </c>
      <c r="C552" s="17">
        <v>4.55</v>
      </c>
      <c r="D552" s="17" t="s">
        <v>2380</v>
      </c>
      <c r="E552" s="17" t="s">
        <v>2380</v>
      </c>
      <c r="F552" s="17" t="s">
        <v>2380</v>
      </c>
      <c r="G552" s="27" t="s">
        <v>2381</v>
      </c>
      <c r="H552" s="17" t="s">
        <v>2380</v>
      </c>
      <c r="I552" s="27">
        <f t="shared" si="24"/>
        <v>0</v>
      </c>
      <c r="J552" s="26">
        <f t="shared" si="25"/>
        <v>0</v>
      </c>
      <c r="K552" s="17" t="str">
        <f t="shared" si="26"/>
        <v>Obesity</v>
      </c>
      <c r="L552" s="24" t="str" cm="1">
        <f t="array" ref="L552">IF(H552="?",INDEX($H$2:$H$2336,MODE(MATCH($H$2:$H$2336,$H$2:$H$2336,0))),H552)</f>
        <v>No</v>
      </c>
    </row>
    <row r="553" spans="1:12" x14ac:dyDescent="0.25">
      <c r="A553" s="18" t="s">
        <v>1819</v>
      </c>
      <c r="B553" s="18">
        <v>24.795000000000002</v>
      </c>
      <c r="C553" s="18">
        <v>4.5199999999999996</v>
      </c>
      <c r="D553" s="18" t="s">
        <v>2380</v>
      </c>
      <c r="E553" s="18" t="s">
        <v>2380</v>
      </c>
      <c r="F553" s="18" t="s">
        <v>2380</v>
      </c>
      <c r="G553" s="25" t="s">
        <v>2381</v>
      </c>
      <c r="H553" s="18" t="s">
        <v>2382</v>
      </c>
      <c r="I553" s="25">
        <f t="shared" si="24"/>
        <v>0</v>
      </c>
      <c r="J553" s="26">
        <f t="shared" si="25"/>
        <v>0</v>
      </c>
      <c r="K553" s="18" t="str">
        <f t="shared" si="26"/>
        <v>Normal Weight</v>
      </c>
      <c r="L553" s="24" t="str" cm="1">
        <f t="array" ref="L553">IF(H553="?",INDEX($H$2:$H$2336,MODE(MATCH($H$2:$H$2336,$H$2:$H$2336,0))),H553)</f>
        <v>yes</v>
      </c>
    </row>
    <row r="554" spans="1:12" x14ac:dyDescent="0.25">
      <c r="A554" s="17" t="s">
        <v>1818</v>
      </c>
      <c r="B554" s="17">
        <v>53.98</v>
      </c>
      <c r="C554" s="17">
        <v>5.07</v>
      </c>
      <c r="D554" s="17" t="s">
        <v>2380</v>
      </c>
      <c r="E554" s="17" t="s">
        <v>2380</v>
      </c>
      <c r="F554" s="17" t="s">
        <v>2383</v>
      </c>
      <c r="G554" s="27">
        <v>1</v>
      </c>
      <c r="H554" s="17" t="s">
        <v>2380</v>
      </c>
      <c r="I554" s="27">
        <f t="shared" si="24"/>
        <v>0</v>
      </c>
      <c r="J554" s="26">
        <f t="shared" si="25"/>
        <v>1</v>
      </c>
      <c r="K554" s="17" t="str">
        <f t="shared" si="26"/>
        <v>Obesity</v>
      </c>
      <c r="L554" s="24" t="str" cm="1">
        <f t="array" ref="L554">IF(H554="?",INDEX($H$2:$H$2336,MODE(MATCH($H$2:$H$2336,$H$2:$H$2336,0))),H554)</f>
        <v>No</v>
      </c>
    </row>
    <row r="555" spans="1:12" x14ac:dyDescent="0.25">
      <c r="A555" s="18" t="s">
        <v>1817</v>
      </c>
      <c r="B555" s="18">
        <v>41.325000000000003</v>
      </c>
      <c r="C555" s="18">
        <v>4.04</v>
      </c>
      <c r="D555" s="18" t="s">
        <v>2382</v>
      </c>
      <c r="E555" s="18" t="s">
        <v>2380</v>
      </c>
      <c r="F555" s="18" t="s">
        <v>2383</v>
      </c>
      <c r="G555" s="25">
        <v>1</v>
      </c>
      <c r="H555" s="18" t="s">
        <v>2380</v>
      </c>
      <c r="I555" s="25">
        <f t="shared" si="24"/>
        <v>0</v>
      </c>
      <c r="J555" s="26">
        <f t="shared" si="25"/>
        <v>1</v>
      </c>
      <c r="K555" s="18" t="str">
        <f t="shared" si="26"/>
        <v>Obesity</v>
      </c>
      <c r="L555" s="24" t="str" cm="1">
        <f t="array" ref="L555">IF(H555="?",INDEX($H$2:$H$2336,MODE(MATCH($H$2:$H$2336,$H$2:$H$2336,0))),H555)</f>
        <v>No</v>
      </c>
    </row>
    <row r="556" spans="1:12" x14ac:dyDescent="0.25">
      <c r="A556" s="17" t="s">
        <v>1816</v>
      </c>
      <c r="B556" s="17">
        <v>51.65</v>
      </c>
      <c r="C556" s="17">
        <v>5.3</v>
      </c>
      <c r="D556" s="17" t="s">
        <v>2382</v>
      </c>
      <c r="E556" s="17" t="s">
        <v>2380</v>
      </c>
      <c r="F556" s="17" t="s">
        <v>2380</v>
      </c>
      <c r="G556" s="27" t="s">
        <v>2381</v>
      </c>
      <c r="H556" s="17" t="s">
        <v>2380</v>
      </c>
      <c r="I556" s="27">
        <f t="shared" si="24"/>
        <v>0</v>
      </c>
      <c r="J556" s="26">
        <f t="shared" si="25"/>
        <v>0</v>
      </c>
      <c r="K556" s="17" t="str">
        <f t="shared" si="26"/>
        <v>Obesity</v>
      </c>
      <c r="L556" s="24" t="str" cm="1">
        <f t="array" ref="L556">IF(H556="?",INDEX($H$2:$H$2336,MODE(MATCH($H$2:$H$2336,$H$2:$H$2336,0))),H556)</f>
        <v>No</v>
      </c>
    </row>
    <row r="557" spans="1:12" x14ac:dyDescent="0.25">
      <c r="A557" s="18" t="s">
        <v>1815</v>
      </c>
      <c r="B557" s="18">
        <v>44.52</v>
      </c>
      <c r="C557" s="18">
        <v>8.64</v>
      </c>
      <c r="D557" s="18" t="s">
        <v>2382</v>
      </c>
      <c r="E557" s="18" t="s">
        <v>2380</v>
      </c>
      <c r="F557" s="18" t="s">
        <v>2383</v>
      </c>
      <c r="G557" s="25">
        <v>1</v>
      </c>
      <c r="H557" s="18" t="s">
        <v>2380</v>
      </c>
      <c r="I557" s="25">
        <f t="shared" si="24"/>
        <v>0</v>
      </c>
      <c r="J557" s="26">
        <f t="shared" si="25"/>
        <v>1</v>
      </c>
      <c r="K557" s="18" t="str">
        <f t="shared" si="26"/>
        <v>Obesity</v>
      </c>
      <c r="L557" s="24" t="str" cm="1">
        <f t="array" ref="L557">IF(H557="?",INDEX($H$2:$H$2336,MODE(MATCH($H$2:$H$2336,$H$2:$H$2336,0))),H557)</f>
        <v>No</v>
      </c>
    </row>
    <row r="558" spans="1:12" x14ac:dyDescent="0.25">
      <c r="A558" s="17" t="s">
        <v>1814</v>
      </c>
      <c r="B558" s="17">
        <v>53.29</v>
      </c>
      <c r="C558" s="17">
        <v>4.03</v>
      </c>
      <c r="D558" s="17" t="s">
        <v>2380</v>
      </c>
      <c r="E558" s="17" t="s">
        <v>2380</v>
      </c>
      <c r="F558" s="17" t="s">
        <v>2383</v>
      </c>
      <c r="G558" s="27">
        <v>1</v>
      </c>
      <c r="H558" s="17" t="s">
        <v>2380</v>
      </c>
      <c r="I558" s="27">
        <f t="shared" si="24"/>
        <v>0</v>
      </c>
      <c r="J558" s="26">
        <f t="shared" si="25"/>
        <v>1</v>
      </c>
      <c r="K558" s="17" t="str">
        <f t="shared" si="26"/>
        <v>Obesity</v>
      </c>
      <c r="L558" s="24" t="str" cm="1">
        <f t="array" ref="L558">IF(H558="?",INDEX($H$2:$H$2336,MODE(MATCH($H$2:$H$2336,$H$2:$H$2336,0))),H558)</f>
        <v>No</v>
      </c>
    </row>
    <row r="559" spans="1:12" x14ac:dyDescent="0.25">
      <c r="A559" s="18" t="s">
        <v>1813</v>
      </c>
      <c r="B559" s="18">
        <v>46.63</v>
      </c>
      <c r="C559" s="18">
        <v>4.26</v>
      </c>
      <c r="D559" s="18" t="s">
        <v>2382</v>
      </c>
      <c r="E559" s="18" t="s">
        <v>2380</v>
      </c>
      <c r="F559" s="18" t="s">
        <v>2380</v>
      </c>
      <c r="G559" s="25">
        <v>2</v>
      </c>
      <c r="H559" s="18" t="s">
        <v>2380</v>
      </c>
      <c r="I559" s="25">
        <f t="shared" si="24"/>
        <v>0</v>
      </c>
      <c r="J559" s="26">
        <f t="shared" si="25"/>
        <v>2</v>
      </c>
      <c r="K559" s="18" t="str">
        <f t="shared" si="26"/>
        <v>Obesity</v>
      </c>
      <c r="L559" s="24" t="str" cm="1">
        <f t="array" ref="L559">IF(H559="?",INDEX($H$2:$H$2336,MODE(MATCH($H$2:$H$2336,$H$2:$H$2336,0))),H559)</f>
        <v>No</v>
      </c>
    </row>
    <row r="560" spans="1:12" x14ac:dyDescent="0.25">
      <c r="A560" s="17" t="s">
        <v>1812</v>
      </c>
      <c r="B560" s="17">
        <v>28.88</v>
      </c>
      <c r="C560" s="17">
        <v>5.35</v>
      </c>
      <c r="D560" s="17" t="s">
        <v>2380</v>
      </c>
      <c r="E560" s="17" t="s">
        <v>2380</v>
      </c>
      <c r="F560" s="17" t="s">
        <v>2383</v>
      </c>
      <c r="G560" s="27">
        <v>1</v>
      </c>
      <c r="H560" s="17" t="s">
        <v>2382</v>
      </c>
      <c r="I560" s="27">
        <f t="shared" si="24"/>
        <v>0</v>
      </c>
      <c r="J560" s="26">
        <f t="shared" si="25"/>
        <v>1</v>
      </c>
      <c r="K560" s="17" t="str">
        <f t="shared" si="26"/>
        <v>Overweight</v>
      </c>
      <c r="L560" s="24" t="str" cm="1">
        <f t="array" ref="L560">IF(H560="?",INDEX($H$2:$H$2336,MODE(MATCH($H$2:$H$2336,$H$2:$H$2336,0))),H560)</f>
        <v>yes</v>
      </c>
    </row>
    <row r="561" spans="1:12" x14ac:dyDescent="0.25">
      <c r="A561" s="18" t="s">
        <v>1811</v>
      </c>
      <c r="B561" s="18">
        <v>23.98</v>
      </c>
      <c r="C561" s="18">
        <v>4.9000000000000004</v>
      </c>
      <c r="D561" s="18" t="s">
        <v>2380</v>
      </c>
      <c r="E561" s="18" t="s">
        <v>2380</v>
      </c>
      <c r="F561" s="18" t="s">
        <v>2380</v>
      </c>
      <c r="G561" s="25" t="s">
        <v>2381</v>
      </c>
      <c r="H561" s="18" t="s">
        <v>31</v>
      </c>
      <c r="I561" s="25">
        <f t="shared" si="24"/>
        <v>1</v>
      </c>
      <c r="J561" s="26">
        <f t="shared" si="25"/>
        <v>0</v>
      </c>
      <c r="K561" s="18" t="str">
        <f t="shared" si="26"/>
        <v>Normal Weight</v>
      </c>
      <c r="L561" s="24" t="str" cm="1">
        <f t="array" ref="L561">IF(H561="?",INDEX($H$2:$H$2336,MODE(MATCH($H$2:$H$2336,$H$2:$H$2336,0))),H561)</f>
        <v>No</v>
      </c>
    </row>
    <row r="562" spans="1:12" x14ac:dyDescent="0.25">
      <c r="A562" s="17" t="s">
        <v>1810</v>
      </c>
      <c r="B562" s="17">
        <v>23.65</v>
      </c>
      <c r="C562" s="17">
        <v>4.5</v>
      </c>
      <c r="D562" s="17" t="s">
        <v>2380</v>
      </c>
      <c r="E562" s="17" t="s">
        <v>2380</v>
      </c>
      <c r="F562" s="17" t="s">
        <v>2380</v>
      </c>
      <c r="G562" s="27" t="s">
        <v>2381</v>
      </c>
      <c r="H562" s="17" t="s">
        <v>2380</v>
      </c>
      <c r="I562" s="27">
        <f t="shared" si="24"/>
        <v>0</v>
      </c>
      <c r="J562" s="26">
        <f t="shared" si="25"/>
        <v>0</v>
      </c>
      <c r="K562" s="17" t="str">
        <f t="shared" si="26"/>
        <v>Normal Weight</v>
      </c>
      <c r="L562" s="24" t="str" cm="1">
        <f t="array" ref="L562">IF(H562="?",INDEX($H$2:$H$2336,MODE(MATCH($H$2:$H$2336,$H$2:$H$2336,0))),H562)</f>
        <v>No</v>
      </c>
    </row>
    <row r="563" spans="1:12" x14ac:dyDescent="0.25">
      <c r="A563" s="18" t="s">
        <v>1809</v>
      </c>
      <c r="B563" s="18">
        <v>49.09</v>
      </c>
      <c r="C563" s="18">
        <v>8.3800000000000008</v>
      </c>
      <c r="D563" s="18" t="s">
        <v>2382</v>
      </c>
      <c r="E563" s="18" t="s">
        <v>2380</v>
      </c>
      <c r="F563" s="18" t="s">
        <v>2380</v>
      </c>
      <c r="G563" s="25">
        <v>2</v>
      </c>
      <c r="H563" s="18" t="s">
        <v>2380</v>
      </c>
      <c r="I563" s="25">
        <f t="shared" si="24"/>
        <v>0</v>
      </c>
      <c r="J563" s="26">
        <f t="shared" si="25"/>
        <v>2</v>
      </c>
      <c r="K563" s="18" t="str">
        <f t="shared" si="26"/>
        <v>Obesity</v>
      </c>
      <c r="L563" s="24" t="str" cm="1">
        <f t="array" ref="L563">IF(H563="?",INDEX($H$2:$H$2336,MODE(MATCH($H$2:$H$2336,$H$2:$H$2336,0))),H563)</f>
        <v>No</v>
      </c>
    </row>
    <row r="564" spans="1:12" x14ac:dyDescent="0.25">
      <c r="A564" s="17" t="s">
        <v>1808</v>
      </c>
      <c r="B564" s="17">
        <v>28.024999999999999</v>
      </c>
      <c r="C564" s="17">
        <v>7.03</v>
      </c>
      <c r="D564" s="17" t="s">
        <v>2380</v>
      </c>
      <c r="E564" s="17" t="s">
        <v>2380</v>
      </c>
      <c r="F564" s="17" t="s">
        <v>2380</v>
      </c>
      <c r="G564" s="27" t="s">
        <v>2381</v>
      </c>
      <c r="H564" s="17" t="s">
        <v>2382</v>
      </c>
      <c r="I564" s="27">
        <f t="shared" si="24"/>
        <v>0</v>
      </c>
      <c r="J564" s="26">
        <f t="shared" si="25"/>
        <v>0</v>
      </c>
      <c r="K564" s="17" t="str">
        <f t="shared" si="26"/>
        <v>Overweight</v>
      </c>
      <c r="L564" s="24" t="str" cm="1">
        <f t="array" ref="L564">IF(H564="?",INDEX($H$2:$H$2336,MODE(MATCH($H$2:$H$2336,$H$2:$H$2336,0))),H564)</f>
        <v>yes</v>
      </c>
    </row>
    <row r="565" spans="1:12" x14ac:dyDescent="0.25">
      <c r="A565" s="18" t="s">
        <v>1807</v>
      </c>
      <c r="B565" s="18">
        <v>43.32</v>
      </c>
      <c r="C565" s="18">
        <v>8.75</v>
      </c>
      <c r="D565" s="18" t="s">
        <v>2382</v>
      </c>
      <c r="E565" s="18" t="s">
        <v>2380</v>
      </c>
      <c r="F565" s="18" t="s">
        <v>2383</v>
      </c>
      <c r="G565" s="25">
        <v>1</v>
      </c>
      <c r="H565" s="18" t="s">
        <v>2380</v>
      </c>
      <c r="I565" s="25">
        <f t="shared" si="24"/>
        <v>0</v>
      </c>
      <c r="J565" s="26">
        <f t="shared" si="25"/>
        <v>1</v>
      </c>
      <c r="K565" s="18" t="str">
        <f t="shared" si="26"/>
        <v>Obesity</v>
      </c>
      <c r="L565" s="24" t="str" cm="1">
        <f t="array" ref="L565">IF(H565="?",INDEX($H$2:$H$2336,MODE(MATCH($H$2:$H$2336,$H$2:$H$2336,0))),H565)</f>
        <v>No</v>
      </c>
    </row>
    <row r="566" spans="1:12" x14ac:dyDescent="0.25">
      <c r="A566" s="17" t="s">
        <v>1806</v>
      </c>
      <c r="B566" s="17">
        <v>45.92</v>
      </c>
      <c r="C566" s="17">
        <v>9.51</v>
      </c>
      <c r="D566" s="17" t="s">
        <v>2380</v>
      </c>
      <c r="E566" s="17" t="s">
        <v>2380</v>
      </c>
      <c r="F566" s="17" t="s">
        <v>2380</v>
      </c>
      <c r="G566" s="27" t="s">
        <v>2381</v>
      </c>
      <c r="H566" s="17" t="s">
        <v>2380</v>
      </c>
      <c r="I566" s="27">
        <f t="shared" si="24"/>
        <v>0</v>
      </c>
      <c r="J566" s="26">
        <f t="shared" si="25"/>
        <v>0</v>
      </c>
      <c r="K566" s="17" t="str">
        <f t="shared" si="26"/>
        <v>Obesity</v>
      </c>
      <c r="L566" s="24" t="str" cm="1">
        <f t="array" ref="L566">IF(H566="?",INDEX($H$2:$H$2336,MODE(MATCH($H$2:$H$2336,$H$2:$H$2336,0))),H566)</f>
        <v>No</v>
      </c>
    </row>
    <row r="567" spans="1:12" x14ac:dyDescent="0.25">
      <c r="A567" s="18" t="s">
        <v>1805</v>
      </c>
      <c r="B567" s="18">
        <v>44.03</v>
      </c>
      <c r="C567" s="18">
        <v>9.36</v>
      </c>
      <c r="D567" s="18" t="s">
        <v>2380</v>
      </c>
      <c r="E567" s="18" t="s">
        <v>2380</v>
      </c>
      <c r="F567" s="18" t="s">
        <v>2380</v>
      </c>
      <c r="G567" s="25" t="s">
        <v>2381</v>
      </c>
      <c r="H567" s="18" t="s">
        <v>2380</v>
      </c>
      <c r="I567" s="25">
        <f t="shared" si="24"/>
        <v>0</v>
      </c>
      <c r="J567" s="26">
        <f t="shared" si="25"/>
        <v>0</v>
      </c>
      <c r="K567" s="18" t="str">
        <f t="shared" si="26"/>
        <v>Obesity</v>
      </c>
      <c r="L567" s="24" t="str" cm="1">
        <f t="array" ref="L567">IF(H567="?",INDEX($H$2:$H$2336,MODE(MATCH($H$2:$H$2336,$H$2:$H$2336,0))),H567)</f>
        <v>No</v>
      </c>
    </row>
    <row r="568" spans="1:12" x14ac:dyDescent="0.25">
      <c r="A568" s="17" t="s">
        <v>1804</v>
      </c>
      <c r="B568" s="17">
        <v>24.6</v>
      </c>
      <c r="C568" s="17">
        <v>4.8099999999999996</v>
      </c>
      <c r="D568" s="17" t="s">
        <v>2380</v>
      </c>
      <c r="E568" s="17" t="s">
        <v>2380</v>
      </c>
      <c r="F568" s="17" t="s">
        <v>2380</v>
      </c>
      <c r="G568" s="27" t="s">
        <v>2381</v>
      </c>
      <c r="H568" s="17" t="s">
        <v>2382</v>
      </c>
      <c r="I568" s="27">
        <f t="shared" si="24"/>
        <v>0</v>
      </c>
      <c r="J568" s="26">
        <f t="shared" si="25"/>
        <v>0</v>
      </c>
      <c r="K568" s="17" t="str">
        <f t="shared" si="26"/>
        <v>Normal Weight</v>
      </c>
      <c r="L568" s="24" t="str" cm="1">
        <f t="array" ref="L568">IF(H568="?",INDEX($H$2:$H$2336,MODE(MATCH($H$2:$H$2336,$H$2:$H$2336,0))),H568)</f>
        <v>yes</v>
      </c>
    </row>
    <row r="569" spans="1:12" x14ac:dyDescent="0.25">
      <c r="A569" s="18" t="s">
        <v>1803</v>
      </c>
      <c r="B569" s="18">
        <v>49.15</v>
      </c>
      <c r="C569" s="18">
        <v>8.08</v>
      </c>
      <c r="D569" s="18" t="s">
        <v>2380</v>
      </c>
      <c r="E569" s="18" t="s">
        <v>2380</v>
      </c>
      <c r="F569" s="18" t="s">
        <v>2380</v>
      </c>
      <c r="G569" s="25" t="s">
        <v>2381</v>
      </c>
      <c r="H569" s="18" t="s">
        <v>2380</v>
      </c>
      <c r="I569" s="25">
        <f t="shared" si="24"/>
        <v>0</v>
      </c>
      <c r="J569" s="26">
        <f t="shared" si="25"/>
        <v>0</v>
      </c>
      <c r="K569" s="18" t="str">
        <f t="shared" si="26"/>
        <v>Obesity</v>
      </c>
      <c r="L569" s="24" t="str" cm="1">
        <f t="array" ref="L569">IF(H569="?",INDEX($H$2:$H$2336,MODE(MATCH($H$2:$H$2336,$H$2:$H$2336,0))),H569)</f>
        <v>No</v>
      </c>
    </row>
    <row r="570" spans="1:12" x14ac:dyDescent="0.25">
      <c r="A570" s="17" t="s">
        <v>1802</v>
      </c>
      <c r="B570" s="17">
        <v>28.31</v>
      </c>
      <c r="C570" s="17">
        <v>6.29</v>
      </c>
      <c r="D570" s="17" t="s">
        <v>2380</v>
      </c>
      <c r="E570" s="17" t="s">
        <v>2380</v>
      </c>
      <c r="F570" s="17" t="s">
        <v>2383</v>
      </c>
      <c r="G570" s="27">
        <v>1</v>
      </c>
      <c r="H570" s="17" t="s">
        <v>2382</v>
      </c>
      <c r="I570" s="27">
        <f t="shared" si="24"/>
        <v>0</v>
      </c>
      <c r="J570" s="26">
        <f t="shared" si="25"/>
        <v>1</v>
      </c>
      <c r="K570" s="17" t="str">
        <f t="shared" si="26"/>
        <v>Overweight</v>
      </c>
      <c r="L570" s="24" t="str" cm="1">
        <f t="array" ref="L570">IF(H570="?",INDEX($H$2:$H$2336,MODE(MATCH($H$2:$H$2336,$H$2:$H$2336,0))),H570)</f>
        <v>yes</v>
      </c>
    </row>
    <row r="571" spans="1:12" x14ac:dyDescent="0.25">
      <c r="A571" s="18" t="s">
        <v>1801</v>
      </c>
      <c r="B571" s="18">
        <v>22.99</v>
      </c>
      <c r="C571" s="18">
        <v>6.29</v>
      </c>
      <c r="D571" s="18" t="s">
        <v>2380</v>
      </c>
      <c r="E571" s="18" t="s">
        <v>2380</v>
      </c>
      <c r="F571" s="18" t="s">
        <v>2380</v>
      </c>
      <c r="G571" s="25">
        <v>1</v>
      </c>
      <c r="H571" s="18" t="s">
        <v>2382</v>
      </c>
      <c r="I571" s="25">
        <f t="shared" si="24"/>
        <v>0</v>
      </c>
      <c r="J571" s="26">
        <f t="shared" si="25"/>
        <v>1</v>
      </c>
      <c r="K571" s="18" t="str">
        <f t="shared" si="26"/>
        <v>Normal Weight</v>
      </c>
      <c r="L571" s="24" t="str" cm="1">
        <f t="array" ref="L571">IF(H571="?",INDEX($H$2:$H$2336,MODE(MATCH($H$2:$H$2336,$H$2:$H$2336,0))),H571)</f>
        <v>yes</v>
      </c>
    </row>
    <row r="572" spans="1:12" x14ac:dyDescent="0.25">
      <c r="A572" s="17" t="s">
        <v>1800</v>
      </c>
      <c r="B572" s="17">
        <v>29.07</v>
      </c>
      <c r="C572" s="17">
        <v>5.12</v>
      </c>
      <c r="D572" s="17" t="s">
        <v>2380</v>
      </c>
      <c r="E572" s="17" t="s">
        <v>2380</v>
      </c>
      <c r="F572" s="17" t="s">
        <v>2383</v>
      </c>
      <c r="G572" s="27">
        <v>1</v>
      </c>
      <c r="H572" s="17" t="s">
        <v>2382</v>
      </c>
      <c r="I572" s="27">
        <f t="shared" si="24"/>
        <v>0</v>
      </c>
      <c r="J572" s="26">
        <f t="shared" si="25"/>
        <v>1</v>
      </c>
      <c r="K572" s="17" t="str">
        <f t="shared" si="26"/>
        <v>Overweight</v>
      </c>
      <c r="L572" s="24" t="str" cm="1">
        <f t="array" ref="L572">IF(H572="?",INDEX($H$2:$H$2336,MODE(MATCH($H$2:$H$2336,$H$2:$H$2336,0))),H572)</f>
        <v>yes</v>
      </c>
    </row>
    <row r="573" spans="1:12" x14ac:dyDescent="0.25">
      <c r="A573" s="18" t="s">
        <v>1799</v>
      </c>
      <c r="B573" s="18">
        <v>42.02</v>
      </c>
      <c r="C573" s="18">
        <v>9.9499999999999993</v>
      </c>
      <c r="D573" s="18" t="s">
        <v>2382</v>
      </c>
      <c r="E573" s="18" t="s">
        <v>2380</v>
      </c>
      <c r="F573" s="18" t="s">
        <v>2383</v>
      </c>
      <c r="G573" s="25">
        <v>1</v>
      </c>
      <c r="H573" s="18" t="s">
        <v>2380</v>
      </c>
      <c r="I573" s="25">
        <f t="shared" si="24"/>
        <v>0</v>
      </c>
      <c r="J573" s="26">
        <f t="shared" si="25"/>
        <v>1</v>
      </c>
      <c r="K573" s="18" t="str">
        <f t="shared" si="26"/>
        <v>Obesity</v>
      </c>
      <c r="L573" s="24" t="str" cm="1">
        <f t="array" ref="L573">IF(H573="?",INDEX($H$2:$H$2336,MODE(MATCH($H$2:$H$2336,$H$2:$H$2336,0))),H573)</f>
        <v>No</v>
      </c>
    </row>
    <row r="574" spans="1:12" x14ac:dyDescent="0.25">
      <c r="A574" s="17" t="s">
        <v>1798</v>
      </c>
      <c r="B574" s="17">
        <v>49.07</v>
      </c>
      <c r="C574" s="17">
        <v>9.08</v>
      </c>
      <c r="D574" s="17" t="s">
        <v>2382</v>
      </c>
      <c r="E574" s="17" t="s">
        <v>2380</v>
      </c>
      <c r="F574" s="17" t="s">
        <v>2380</v>
      </c>
      <c r="G574" s="27">
        <v>1</v>
      </c>
      <c r="H574" s="17" t="s">
        <v>2380</v>
      </c>
      <c r="I574" s="27">
        <f t="shared" si="24"/>
        <v>0</v>
      </c>
      <c r="J574" s="26">
        <f t="shared" si="25"/>
        <v>1</v>
      </c>
      <c r="K574" s="17" t="str">
        <f t="shared" si="26"/>
        <v>Obesity</v>
      </c>
      <c r="L574" s="24" t="str" cm="1">
        <f t="array" ref="L574">IF(H574="?",INDEX($H$2:$H$2336,MODE(MATCH($H$2:$H$2336,$H$2:$H$2336,0))),H574)</f>
        <v>No</v>
      </c>
    </row>
    <row r="575" spans="1:12" x14ac:dyDescent="0.25">
      <c r="A575" s="18" t="s">
        <v>1797</v>
      </c>
      <c r="B575" s="18">
        <v>19.8</v>
      </c>
      <c r="C575" s="18">
        <v>4.82</v>
      </c>
      <c r="D575" s="18" t="s">
        <v>2380</v>
      </c>
      <c r="E575" s="18" t="s">
        <v>2380</v>
      </c>
      <c r="F575" s="18" t="s">
        <v>2380</v>
      </c>
      <c r="G575" s="25" t="s">
        <v>2381</v>
      </c>
      <c r="H575" s="18" t="s">
        <v>2382</v>
      </c>
      <c r="I575" s="25">
        <f t="shared" si="24"/>
        <v>0</v>
      </c>
      <c r="J575" s="26">
        <f t="shared" si="25"/>
        <v>0</v>
      </c>
      <c r="K575" s="18" t="str">
        <f t="shared" si="26"/>
        <v>Normal Weight</v>
      </c>
      <c r="L575" s="24" t="str" cm="1">
        <f t="array" ref="L575">IF(H575="?",INDEX($H$2:$H$2336,MODE(MATCH($H$2:$H$2336,$H$2:$H$2336,0))),H575)</f>
        <v>yes</v>
      </c>
    </row>
    <row r="576" spans="1:12" x14ac:dyDescent="0.25">
      <c r="A576" s="17" t="s">
        <v>1796</v>
      </c>
      <c r="B576" s="17">
        <v>27.36</v>
      </c>
      <c r="C576" s="17">
        <v>4.6500000000000004</v>
      </c>
      <c r="D576" s="17" t="s">
        <v>2380</v>
      </c>
      <c r="E576" s="17" t="s">
        <v>2382</v>
      </c>
      <c r="F576" s="17" t="s">
        <v>2380</v>
      </c>
      <c r="G576" s="27">
        <v>1</v>
      </c>
      <c r="H576" s="17" t="s">
        <v>2382</v>
      </c>
      <c r="I576" s="27">
        <f t="shared" si="24"/>
        <v>0</v>
      </c>
      <c r="J576" s="26">
        <f t="shared" si="25"/>
        <v>1</v>
      </c>
      <c r="K576" s="17" t="str">
        <f t="shared" si="26"/>
        <v>Overweight</v>
      </c>
      <c r="L576" s="24" t="str" cm="1">
        <f t="array" ref="L576">IF(H576="?",INDEX($H$2:$H$2336,MODE(MATCH($H$2:$H$2336,$H$2:$H$2336,0))),H576)</f>
        <v>yes</v>
      </c>
    </row>
    <row r="577" spans="1:12" x14ac:dyDescent="0.25">
      <c r="A577" s="18" t="s">
        <v>1795</v>
      </c>
      <c r="B577" s="18">
        <v>42.95</v>
      </c>
      <c r="C577" s="18">
        <v>5.16</v>
      </c>
      <c r="D577" s="18" t="s">
        <v>2382</v>
      </c>
      <c r="E577" s="18" t="s">
        <v>2380</v>
      </c>
      <c r="F577" s="18" t="s">
        <v>2380</v>
      </c>
      <c r="G577" s="25">
        <v>1</v>
      </c>
      <c r="H577" s="18" t="s">
        <v>2380</v>
      </c>
      <c r="I577" s="25">
        <f t="shared" si="24"/>
        <v>0</v>
      </c>
      <c r="J577" s="26">
        <f t="shared" si="25"/>
        <v>1</v>
      </c>
      <c r="K577" s="18" t="str">
        <f t="shared" si="26"/>
        <v>Obesity</v>
      </c>
      <c r="L577" s="24" t="str" cm="1">
        <f t="array" ref="L577">IF(H577="?",INDEX($H$2:$H$2336,MODE(MATCH($H$2:$H$2336,$H$2:$H$2336,0))),H577)</f>
        <v>No</v>
      </c>
    </row>
    <row r="578" spans="1:12" x14ac:dyDescent="0.25">
      <c r="A578" s="17" t="s">
        <v>1794</v>
      </c>
      <c r="B578" s="17">
        <v>42.66</v>
      </c>
      <c r="C578" s="17">
        <v>10.44</v>
      </c>
      <c r="D578" s="17" t="s">
        <v>2380</v>
      </c>
      <c r="E578" s="17" t="s">
        <v>2380</v>
      </c>
      <c r="F578" s="17" t="s">
        <v>2380</v>
      </c>
      <c r="G578" s="27" t="s">
        <v>2381</v>
      </c>
      <c r="H578" s="17" t="s">
        <v>2380</v>
      </c>
      <c r="I578" s="27">
        <f t="shared" si="24"/>
        <v>0</v>
      </c>
      <c r="J578" s="26">
        <f t="shared" si="25"/>
        <v>0</v>
      </c>
      <c r="K578" s="17" t="str">
        <f t="shared" si="26"/>
        <v>Obesity</v>
      </c>
      <c r="L578" s="24" t="str" cm="1">
        <f t="array" ref="L578">IF(H578="?",INDEX($H$2:$H$2336,MODE(MATCH($H$2:$H$2336,$H$2:$H$2336,0))),H578)</f>
        <v>No</v>
      </c>
    </row>
    <row r="579" spans="1:12" x14ac:dyDescent="0.25">
      <c r="A579" s="18" t="s">
        <v>1793</v>
      </c>
      <c r="B579" s="18">
        <v>33.630000000000003</v>
      </c>
      <c r="C579" s="18">
        <v>5.69</v>
      </c>
      <c r="D579" s="18" t="s">
        <v>2380</v>
      </c>
      <c r="E579" s="18" t="s">
        <v>2380</v>
      </c>
      <c r="F579" s="18" t="s">
        <v>2380</v>
      </c>
      <c r="G579" s="25">
        <v>1</v>
      </c>
      <c r="H579" s="18" t="s">
        <v>2380</v>
      </c>
      <c r="I579" s="25">
        <f t="shared" ref="I579:I642" si="27">COUNTIF(A579:H579, "?")</f>
        <v>0</v>
      </c>
      <c r="J579" s="26">
        <f t="shared" ref="J579:J642" si="28">IF(OR(G579="No major surgery"),0,G579)</f>
        <v>1</v>
      </c>
      <c r="K579" s="18" t="str">
        <f t="shared" ref="K579:K642" si="29">IF(B579&lt;18.5,"Underweight",
IF(B579&lt;25,"Normal Weight",
IF(B579&lt;30,"Overweight",
"Obesity")))</f>
        <v>Obesity</v>
      </c>
      <c r="L579" s="24" t="str" cm="1">
        <f t="array" ref="L579">IF(H579="?",INDEX($H$2:$H$2336,MODE(MATCH($H$2:$H$2336,$H$2:$H$2336,0))),H579)</f>
        <v>No</v>
      </c>
    </row>
    <row r="580" spans="1:12" x14ac:dyDescent="0.25">
      <c r="A580" s="17" t="s">
        <v>1792</v>
      </c>
      <c r="B580" s="17">
        <v>26.84</v>
      </c>
      <c r="C580" s="17">
        <v>6.5</v>
      </c>
      <c r="D580" s="17" t="s">
        <v>2380</v>
      </c>
      <c r="E580" s="17" t="s">
        <v>2380</v>
      </c>
      <c r="F580" s="17" t="s">
        <v>2380</v>
      </c>
      <c r="G580" s="27" t="s">
        <v>2381</v>
      </c>
      <c r="H580" s="17" t="s">
        <v>2382</v>
      </c>
      <c r="I580" s="27">
        <f t="shared" si="27"/>
        <v>0</v>
      </c>
      <c r="J580" s="26">
        <f t="shared" si="28"/>
        <v>0</v>
      </c>
      <c r="K580" s="17" t="str">
        <f t="shared" si="29"/>
        <v>Overweight</v>
      </c>
      <c r="L580" s="24" t="str" cm="1">
        <f t="array" ref="L580">IF(H580="?",INDEX($H$2:$H$2336,MODE(MATCH($H$2:$H$2336,$H$2:$H$2336,0))),H580)</f>
        <v>yes</v>
      </c>
    </row>
    <row r="581" spans="1:12" x14ac:dyDescent="0.25">
      <c r="A581" s="18" t="s">
        <v>1791</v>
      </c>
      <c r="B581" s="18">
        <v>28.3</v>
      </c>
      <c r="C581" s="18">
        <v>5.73</v>
      </c>
      <c r="D581" s="18" t="s">
        <v>2380</v>
      </c>
      <c r="E581" s="18" t="s">
        <v>2380</v>
      </c>
      <c r="F581" s="18" t="s">
        <v>2383</v>
      </c>
      <c r="G581" s="25">
        <v>1</v>
      </c>
      <c r="H581" s="18" t="s">
        <v>2382</v>
      </c>
      <c r="I581" s="25">
        <f t="shared" si="27"/>
        <v>0</v>
      </c>
      <c r="J581" s="26">
        <f t="shared" si="28"/>
        <v>1</v>
      </c>
      <c r="K581" s="18" t="str">
        <f t="shared" si="29"/>
        <v>Overweight</v>
      </c>
      <c r="L581" s="24" t="str" cm="1">
        <f t="array" ref="L581">IF(H581="?",INDEX($H$2:$H$2336,MODE(MATCH($H$2:$H$2336,$H$2:$H$2336,0))),H581)</f>
        <v>yes</v>
      </c>
    </row>
    <row r="582" spans="1:12" x14ac:dyDescent="0.25">
      <c r="A582" s="17" t="s">
        <v>1790</v>
      </c>
      <c r="B582" s="17">
        <v>27.06</v>
      </c>
      <c r="C582" s="17">
        <v>5.74</v>
      </c>
      <c r="D582" s="17" t="s">
        <v>2382</v>
      </c>
      <c r="E582" s="17" t="s">
        <v>2380</v>
      </c>
      <c r="F582" s="17" t="s">
        <v>2380</v>
      </c>
      <c r="G582" s="27" t="s">
        <v>2381</v>
      </c>
      <c r="H582" s="17" t="s">
        <v>2382</v>
      </c>
      <c r="I582" s="27">
        <f t="shared" si="27"/>
        <v>0</v>
      </c>
      <c r="J582" s="26">
        <f t="shared" si="28"/>
        <v>0</v>
      </c>
      <c r="K582" s="17" t="str">
        <f t="shared" si="29"/>
        <v>Overweight</v>
      </c>
      <c r="L582" s="24" t="str" cm="1">
        <f t="array" ref="L582">IF(H582="?",INDEX($H$2:$H$2336,MODE(MATCH($H$2:$H$2336,$H$2:$H$2336,0))),H582)</f>
        <v>yes</v>
      </c>
    </row>
    <row r="583" spans="1:12" x14ac:dyDescent="0.25">
      <c r="A583" s="18" t="s">
        <v>1789</v>
      </c>
      <c r="B583" s="18">
        <v>47.13</v>
      </c>
      <c r="C583" s="18">
        <v>8.6999999999999993</v>
      </c>
      <c r="D583" s="18" t="s">
        <v>2380</v>
      </c>
      <c r="E583" s="18" t="s">
        <v>2380</v>
      </c>
      <c r="F583" s="18" t="s">
        <v>2380</v>
      </c>
      <c r="G583" s="25" t="s">
        <v>2381</v>
      </c>
      <c r="H583" s="18" t="s">
        <v>2380</v>
      </c>
      <c r="I583" s="25">
        <f t="shared" si="27"/>
        <v>0</v>
      </c>
      <c r="J583" s="26">
        <f t="shared" si="28"/>
        <v>0</v>
      </c>
      <c r="K583" s="18" t="str">
        <f t="shared" si="29"/>
        <v>Obesity</v>
      </c>
      <c r="L583" s="24" t="str" cm="1">
        <f t="array" ref="L583">IF(H583="?",INDEX($H$2:$H$2336,MODE(MATCH($H$2:$H$2336,$H$2:$H$2336,0))),H583)</f>
        <v>No</v>
      </c>
    </row>
    <row r="584" spans="1:12" x14ac:dyDescent="0.25">
      <c r="A584" s="17" t="s">
        <v>1788</v>
      </c>
      <c r="B584" s="17">
        <v>51.72</v>
      </c>
      <c r="C584" s="17">
        <v>5.09</v>
      </c>
      <c r="D584" s="17" t="s">
        <v>2380</v>
      </c>
      <c r="E584" s="17" t="s">
        <v>2380</v>
      </c>
      <c r="F584" s="17" t="s">
        <v>2380</v>
      </c>
      <c r="G584" s="27" t="s">
        <v>2381</v>
      </c>
      <c r="H584" s="17" t="s">
        <v>2380</v>
      </c>
      <c r="I584" s="27">
        <f t="shared" si="27"/>
        <v>0</v>
      </c>
      <c r="J584" s="26">
        <f t="shared" si="28"/>
        <v>0</v>
      </c>
      <c r="K584" s="17" t="str">
        <f t="shared" si="29"/>
        <v>Obesity</v>
      </c>
      <c r="L584" s="24" t="str" cm="1">
        <f t="array" ref="L584">IF(H584="?",INDEX($H$2:$H$2336,MODE(MATCH($H$2:$H$2336,$H$2:$H$2336,0))),H584)</f>
        <v>No</v>
      </c>
    </row>
    <row r="585" spans="1:12" x14ac:dyDescent="0.25">
      <c r="A585" s="18" t="s">
        <v>1787</v>
      </c>
      <c r="B585" s="18">
        <v>48.59</v>
      </c>
      <c r="C585" s="18">
        <v>5.57</v>
      </c>
      <c r="D585" s="18" t="s">
        <v>2380</v>
      </c>
      <c r="E585" s="18" t="s">
        <v>2380</v>
      </c>
      <c r="F585" s="18" t="s">
        <v>2380</v>
      </c>
      <c r="G585" s="25" t="s">
        <v>2381</v>
      </c>
      <c r="H585" s="18" t="s">
        <v>2380</v>
      </c>
      <c r="I585" s="25">
        <f t="shared" si="27"/>
        <v>0</v>
      </c>
      <c r="J585" s="26">
        <f t="shared" si="28"/>
        <v>0</v>
      </c>
      <c r="K585" s="18" t="str">
        <f t="shared" si="29"/>
        <v>Obesity</v>
      </c>
      <c r="L585" s="24" t="str" cm="1">
        <f t="array" ref="L585">IF(H585="?",INDEX($H$2:$H$2336,MODE(MATCH($H$2:$H$2336,$H$2:$H$2336,0))),H585)</f>
        <v>No</v>
      </c>
    </row>
    <row r="586" spans="1:12" x14ac:dyDescent="0.25">
      <c r="A586" s="17" t="s">
        <v>1786</v>
      </c>
      <c r="B586" s="17">
        <v>45.18</v>
      </c>
      <c r="C586" s="17">
        <v>10.87</v>
      </c>
      <c r="D586" s="17" t="s">
        <v>2380</v>
      </c>
      <c r="E586" s="17" t="s">
        <v>2380</v>
      </c>
      <c r="F586" s="17" t="s">
        <v>2380</v>
      </c>
      <c r="G586" s="27" t="s">
        <v>2381</v>
      </c>
      <c r="H586" s="17" t="s">
        <v>2380</v>
      </c>
      <c r="I586" s="27">
        <f t="shared" si="27"/>
        <v>0</v>
      </c>
      <c r="J586" s="26">
        <f t="shared" si="28"/>
        <v>0</v>
      </c>
      <c r="K586" s="17" t="str">
        <f t="shared" si="29"/>
        <v>Obesity</v>
      </c>
      <c r="L586" s="24" t="str" cm="1">
        <f t="array" ref="L586">IF(H586="?",INDEX($H$2:$H$2336,MODE(MATCH($H$2:$H$2336,$H$2:$H$2336,0))),H586)</f>
        <v>No</v>
      </c>
    </row>
    <row r="587" spans="1:12" x14ac:dyDescent="0.25">
      <c r="A587" s="18" t="s">
        <v>1785</v>
      </c>
      <c r="B587" s="18">
        <v>27.9</v>
      </c>
      <c r="C587" s="18">
        <v>6.02</v>
      </c>
      <c r="D587" s="18" t="s">
        <v>2380</v>
      </c>
      <c r="E587" s="18" t="s">
        <v>2380</v>
      </c>
      <c r="F587" s="18" t="s">
        <v>2383</v>
      </c>
      <c r="G587" s="25">
        <v>1</v>
      </c>
      <c r="H587" s="18" t="s">
        <v>2382</v>
      </c>
      <c r="I587" s="25">
        <f t="shared" si="27"/>
        <v>0</v>
      </c>
      <c r="J587" s="26">
        <f t="shared" si="28"/>
        <v>1</v>
      </c>
      <c r="K587" s="18" t="str">
        <f t="shared" si="29"/>
        <v>Overweight</v>
      </c>
      <c r="L587" s="24" t="str" cm="1">
        <f t="array" ref="L587">IF(H587="?",INDEX($H$2:$H$2336,MODE(MATCH($H$2:$H$2336,$H$2:$H$2336,0))),H587)</f>
        <v>yes</v>
      </c>
    </row>
    <row r="588" spans="1:12" x14ac:dyDescent="0.25">
      <c r="A588" s="17" t="s">
        <v>1784</v>
      </c>
      <c r="B588" s="17">
        <v>51.33</v>
      </c>
      <c r="C588" s="17">
        <v>7</v>
      </c>
      <c r="D588" s="17" t="s">
        <v>2380</v>
      </c>
      <c r="E588" s="17" t="s">
        <v>2380</v>
      </c>
      <c r="F588" s="17" t="s">
        <v>2380</v>
      </c>
      <c r="G588" s="27" t="s">
        <v>2381</v>
      </c>
      <c r="H588" s="17" t="s">
        <v>2380</v>
      </c>
      <c r="I588" s="27">
        <f t="shared" si="27"/>
        <v>0</v>
      </c>
      <c r="J588" s="26">
        <f t="shared" si="28"/>
        <v>0</v>
      </c>
      <c r="K588" s="17" t="str">
        <f t="shared" si="29"/>
        <v>Obesity</v>
      </c>
      <c r="L588" s="24" t="str" cm="1">
        <f t="array" ref="L588">IF(H588="?",INDEX($H$2:$H$2336,MODE(MATCH($H$2:$H$2336,$H$2:$H$2336,0))),H588)</f>
        <v>No</v>
      </c>
    </row>
    <row r="589" spans="1:12" x14ac:dyDescent="0.25">
      <c r="A589" s="18" t="s">
        <v>1783</v>
      </c>
      <c r="B589" s="18">
        <v>30.59</v>
      </c>
      <c r="C589" s="18">
        <v>5.56</v>
      </c>
      <c r="D589" s="18" t="s">
        <v>2382</v>
      </c>
      <c r="E589" s="18" t="s">
        <v>2380</v>
      </c>
      <c r="F589" s="18" t="s">
        <v>2380</v>
      </c>
      <c r="G589" s="25">
        <v>1</v>
      </c>
      <c r="H589" s="18" t="s">
        <v>2380</v>
      </c>
      <c r="I589" s="25">
        <f t="shared" si="27"/>
        <v>0</v>
      </c>
      <c r="J589" s="26">
        <f t="shared" si="28"/>
        <v>1</v>
      </c>
      <c r="K589" s="18" t="str">
        <f t="shared" si="29"/>
        <v>Obesity</v>
      </c>
      <c r="L589" s="24" t="str" cm="1">
        <f t="array" ref="L589">IF(H589="?",INDEX($H$2:$H$2336,MODE(MATCH($H$2:$H$2336,$H$2:$H$2336,0))),H589)</f>
        <v>No</v>
      </c>
    </row>
    <row r="590" spans="1:12" x14ac:dyDescent="0.25">
      <c r="A590" s="17" t="s">
        <v>1782</v>
      </c>
      <c r="B590" s="17">
        <v>39.229999999999997</v>
      </c>
      <c r="C590" s="17">
        <v>8.4499999999999993</v>
      </c>
      <c r="D590" s="17" t="s">
        <v>2380</v>
      </c>
      <c r="E590" s="17" t="s">
        <v>2380</v>
      </c>
      <c r="F590" s="17" t="s">
        <v>2380</v>
      </c>
      <c r="G590" s="27" t="s">
        <v>2381</v>
      </c>
      <c r="H590" s="17" t="s">
        <v>2380</v>
      </c>
      <c r="I590" s="27">
        <f t="shared" si="27"/>
        <v>0</v>
      </c>
      <c r="J590" s="26">
        <f t="shared" si="28"/>
        <v>0</v>
      </c>
      <c r="K590" s="17" t="str">
        <f t="shared" si="29"/>
        <v>Obesity</v>
      </c>
      <c r="L590" s="24" t="str" cm="1">
        <f t="array" ref="L590">IF(H590="?",INDEX($H$2:$H$2336,MODE(MATCH($H$2:$H$2336,$H$2:$H$2336,0))),H590)</f>
        <v>No</v>
      </c>
    </row>
    <row r="591" spans="1:12" x14ac:dyDescent="0.25">
      <c r="A591" s="18" t="s">
        <v>1781</v>
      </c>
      <c r="B591" s="18">
        <v>19.094999999999999</v>
      </c>
      <c r="C591" s="18">
        <v>6.19</v>
      </c>
      <c r="D591" s="18" t="s">
        <v>2380</v>
      </c>
      <c r="E591" s="18" t="s">
        <v>2380</v>
      </c>
      <c r="F591" s="18" t="s">
        <v>2380</v>
      </c>
      <c r="G591" s="25" t="s">
        <v>2381</v>
      </c>
      <c r="H591" s="18" t="s">
        <v>2382</v>
      </c>
      <c r="I591" s="25">
        <f t="shared" si="27"/>
        <v>0</v>
      </c>
      <c r="J591" s="26">
        <f t="shared" si="28"/>
        <v>0</v>
      </c>
      <c r="K591" s="18" t="str">
        <f t="shared" si="29"/>
        <v>Normal Weight</v>
      </c>
      <c r="L591" s="24" t="str" cm="1">
        <f t="array" ref="L591">IF(H591="?",INDEX($H$2:$H$2336,MODE(MATCH($H$2:$H$2336,$H$2:$H$2336,0))),H591)</f>
        <v>yes</v>
      </c>
    </row>
    <row r="592" spans="1:12" x14ac:dyDescent="0.25">
      <c r="A592" s="17" t="s">
        <v>1780</v>
      </c>
      <c r="B592" s="17">
        <v>49.72</v>
      </c>
      <c r="C592" s="17">
        <v>7.71</v>
      </c>
      <c r="D592" s="17" t="s">
        <v>2380</v>
      </c>
      <c r="E592" s="17" t="s">
        <v>2380</v>
      </c>
      <c r="F592" s="17" t="s">
        <v>2380</v>
      </c>
      <c r="G592" s="27" t="s">
        <v>2381</v>
      </c>
      <c r="H592" s="17" t="s">
        <v>2380</v>
      </c>
      <c r="I592" s="27">
        <f t="shared" si="27"/>
        <v>0</v>
      </c>
      <c r="J592" s="26">
        <f t="shared" si="28"/>
        <v>0</v>
      </c>
      <c r="K592" s="17" t="str">
        <f t="shared" si="29"/>
        <v>Obesity</v>
      </c>
      <c r="L592" s="24" t="str" cm="1">
        <f t="array" ref="L592">IF(H592="?",INDEX($H$2:$H$2336,MODE(MATCH($H$2:$H$2336,$H$2:$H$2336,0))),H592)</f>
        <v>No</v>
      </c>
    </row>
    <row r="593" spans="1:12" x14ac:dyDescent="0.25">
      <c r="A593" s="18" t="s">
        <v>1779</v>
      </c>
      <c r="B593" s="18">
        <v>21.754999999999999</v>
      </c>
      <c r="C593" s="18">
        <v>4.63</v>
      </c>
      <c r="D593" s="18" t="s">
        <v>2380</v>
      </c>
      <c r="E593" s="18" t="s">
        <v>2380</v>
      </c>
      <c r="F593" s="18" t="s">
        <v>2383</v>
      </c>
      <c r="G593" s="25">
        <v>1</v>
      </c>
      <c r="H593" s="18" t="s">
        <v>2382</v>
      </c>
      <c r="I593" s="25">
        <f t="shared" si="27"/>
        <v>0</v>
      </c>
      <c r="J593" s="26">
        <f t="shared" si="28"/>
        <v>1</v>
      </c>
      <c r="K593" s="18" t="str">
        <f t="shared" si="29"/>
        <v>Normal Weight</v>
      </c>
      <c r="L593" s="24" t="str" cm="1">
        <f t="array" ref="L593">IF(H593="?",INDEX($H$2:$H$2336,MODE(MATCH($H$2:$H$2336,$H$2:$H$2336,0))),H593)</f>
        <v>yes</v>
      </c>
    </row>
    <row r="594" spans="1:12" x14ac:dyDescent="0.25">
      <c r="A594" s="17" t="s">
        <v>1778</v>
      </c>
      <c r="B594" s="17">
        <v>48.39</v>
      </c>
      <c r="C594" s="17">
        <v>4.6100000000000003</v>
      </c>
      <c r="D594" s="17" t="s">
        <v>2380</v>
      </c>
      <c r="E594" s="17" t="s">
        <v>2380</v>
      </c>
      <c r="F594" s="17" t="s">
        <v>2380</v>
      </c>
      <c r="G594" s="27" t="s">
        <v>2381</v>
      </c>
      <c r="H594" s="17" t="s">
        <v>2380</v>
      </c>
      <c r="I594" s="27">
        <f t="shared" si="27"/>
        <v>0</v>
      </c>
      <c r="J594" s="26">
        <f t="shared" si="28"/>
        <v>0</v>
      </c>
      <c r="K594" s="17" t="str">
        <f t="shared" si="29"/>
        <v>Obesity</v>
      </c>
      <c r="L594" s="24" t="str" cm="1">
        <f t="array" ref="L594">IF(H594="?",INDEX($H$2:$H$2336,MODE(MATCH($H$2:$H$2336,$H$2:$H$2336,0))),H594)</f>
        <v>No</v>
      </c>
    </row>
    <row r="595" spans="1:12" x14ac:dyDescent="0.25">
      <c r="A595" s="18" t="s">
        <v>1777</v>
      </c>
      <c r="B595" s="18">
        <v>47.15</v>
      </c>
      <c r="C595" s="18">
        <v>9.5299999999999994</v>
      </c>
      <c r="D595" s="18" t="s">
        <v>2382</v>
      </c>
      <c r="E595" s="18" t="s">
        <v>2380</v>
      </c>
      <c r="F595" s="18" t="s">
        <v>2380</v>
      </c>
      <c r="G595" s="25">
        <v>1</v>
      </c>
      <c r="H595" s="18" t="s">
        <v>2380</v>
      </c>
      <c r="I595" s="25">
        <f t="shared" si="27"/>
        <v>0</v>
      </c>
      <c r="J595" s="26">
        <f t="shared" si="28"/>
        <v>1</v>
      </c>
      <c r="K595" s="18" t="str">
        <f t="shared" si="29"/>
        <v>Obesity</v>
      </c>
      <c r="L595" s="24" t="str" cm="1">
        <f t="array" ref="L595">IF(H595="?",INDEX($H$2:$H$2336,MODE(MATCH($H$2:$H$2336,$H$2:$H$2336,0))),H595)</f>
        <v>No</v>
      </c>
    </row>
    <row r="596" spans="1:12" x14ac:dyDescent="0.25">
      <c r="A596" s="17" t="s">
        <v>1776</v>
      </c>
      <c r="B596" s="17">
        <v>47.59</v>
      </c>
      <c r="C596" s="17">
        <v>11.43</v>
      </c>
      <c r="D596" s="17" t="s">
        <v>2382</v>
      </c>
      <c r="E596" s="17" t="s">
        <v>2380</v>
      </c>
      <c r="F596" s="17" t="s">
        <v>2380</v>
      </c>
      <c r="G596" s="27">
        <v>2</v>
      </c>
      <c r="H596" s="17" t="s">
        <v>2380</v>
      </c>
      <c r="I596" s="27">
        <f t="shared" si="27"/>
        <v>0</v>
      </c>
      <c r="J596" s="26">
        <f t="shared" si="28"/>
        <v>2</v>
      </c>
      <c r="K596" s="17" t="str">
        <f t="shared" si="29"/>
        <v>Obesity</v>
      </c>
      <c r="L596" s="24" t="str" cm="1">
        <f t="array" ref="L596">IF(H596="?",INDEX($H$2:$H$2336,MODE(MATCH($H$2:$H$2336,$H$2:$H$2336,0))),H596)</f>
        <v>No</v>
      </c>
    </row>
    <row r="597" spans="1:12" x14ac:dyDescent="0.25">
      <c r="A597" s="18" t="s">
        <v>1775</v>
      </c>
      <c r="B597" s="18">
        <v>39.81</v>
      </c>
      <c r="C597" s="18">
        <v>7.65</v>
      </c>
      <c r="D597" s="18" t="s">
        <v>2382</v>
      </c>
      <c r="E597" s="18" t="s">
        <v>2380</v>
      </c>
      <c r="F597" s="18" t="s">
        <v>2383</v>
      </c>
      <c r="G597" s="25">
        <v>1</v>
      </c>
      <c r="H597" s="18" t="s">
        <v>2380</v>
      </c>
      <c r="I597" s="25">
        <f t="shared" si="27"/>
        <v>0</v>
      </c>
      <c r="J597" s="26">
        <f t="shared" si="28"/>
        <v>1</v>
      </c>
      <c r="K597" s="18" t="str">
        <f t="shared" si="29"/>
        <v>Obesity</v>
      </c>
      <c r="L597" s="24" t="str" cm="1">
        <f t="array" ref="L597">IF(H597="?",INDEX($H$2:$H$2336,MODE(MATCH($H$2:$H$2336,$H$2:$H$2336,0))),H597)</f>
        <v>No</v>
      </c>
    </row>
    <row r="598" spans="1:12" x14ac:dyDescent="0.25">
      <c r="A598" s="17" t="s">
        <v>1774</v>
      </c>
      <c r="B598" s="17">
        <v>31.02</v>
      </c>
      <c r="C598" s="17">
        <v>5.87</v>
      </c>
      <c r="D598" s="17" t="s">
        <v>2382</v>
      </c>
      <c r="E598" s="17" t="s">
        <v>2380</v>
      </c>
      <c r="F598" s="17" t="s">
        <v>2380</v>
      </c>
      <c r="G598" s="27" t="s">
        <v>2381</v>
      </c>
      <c r="H598" s="17" t="s">
        <v>2380</v>
      </c>
      <c r="I598" s="27">
        <f t="shared" si="27"/>
        <v>0</v>
      </c>
      <c r="J598" s="26">
        <f t="shared" si="28"/>
        <v>0</v>
      </c>
      <c r="K598" s="17" t="str">
        <f t="shared" si="29"/>
        <v>Obesity</v>
      </c>
      <c r="L598" s="24" t="str" cm="1">
        <f t="array" ref="L598">IF(H598="?",INDEX($H$2:$H$2336,MODE(MATCH($H$2:$H$2336,$H$2:$H$2336,0))),H598)</f>
        <v>No</v>
      </c>
    </row>
    <row r="599" spans="1:12" x14ac:dyDescent="0.25">
      <c r="A599" s="18" t="s">
        <v>1773</v>
      </c>
      <c r="B599" s="18">
        <v>24.75</v>
      </c>
      <c r="C599" s="18">
        <v>4.3600000000000003</v>
      </c>
      <c r="D599" s="18" t="s">
        <v>2382</v>
      </c>
      <c r="E599" s="18" t="s">
        <v>2380</v>
      </c>
      <c r="F599" s="18" t="s">
        <v>2380</v>
      </c>
      <c r="G599" s="25">
        <v>1</v>
      </c>
      <c r="H599" s="18" t="s">
        <v>2382</v>
      </c>
      <c r="I599" s="25">
        <f t="shared" si="27"/>
        <v>0</v>
      </c>
      <c r="J599" s="26">
        <f t="shared" si="28"/>
        <v>1</v>
      </c>
      <c r="K599" s="18" t="str">
        <f t="shared" si="29"/>
        <v>Normal Weight</v>
      </c>
      <c r="L599" s="24" t="str" cm="1">
        <f t="array" ref="L599">IF(H599="?",INDEX($H$2:$H$2336,MODE(MATCH($H$2:$H$2336,$H$2:$H$2336,0))),H599)</f>
        <v>yes</v>
      </c>
    </row>
    <row r="600" spans="1:12" x14ac:dyDescent="0.25">
      <c r="A600" s="17" t="s">
        <v>1772</v>
      </c>
      <c r="B600" s="17">
        <v>30.114999999999998</v>
      </c>
      <c r="C600" s="17">
        <v>10.119999999999999</v>
      </c>
      <c r="D600" s="17" t="s">
        <v>2380</v>
      </c>
      <c r="E600" s="17" t="s">
        <v>2380</v>
      </c>
      <c r="F600" s="17" t="s">
        <v>2380</v>
      </c>
      <c r="G600" s="27">
        <v>3</v>
      </c>
      <c r="H600" s="17" t="s">
        <v>2380</v>
      </c>
      <c r="I600" s="27">
        <f t="shared" si="27"/>
        <v>0</v>
      </c>
      <c r="J600" s="26">
        <f t="shared" si="28"/>
        <v>3</v>
      </c>
      <c r="K600" s="17" t="str">
        <f t="shared" si="29"/>
        <v>Obesity</v>
      </c>
      <c r="L600" s="24" t="str" cm="1">
        <f t="array" ref="L600">IF(H600="?",INDEX($H$2:$H$2336,MODE(MATCH($H$2:$H$2336,$H$2:$H$2336,0))),H600)</f>
        <v>No</v>
      </c>
    </row>
    <row r="601" spans="1:12" x14ac:dyDescent="0.25">
      <c r="A601" s="18" t="s">
        <v>1771</v>
      </c>
      <c r="B601" s="18">
        <v>26.03</v>
      </c>
      <c r="C601" s="18">
        <v>4.01</v>
      </c>
      <c r="D601" s="18" t="s">
        <v>2380</v>
      </c>
      <c r="E601" s="18" t="s">
        <v>2380</v>
      </c>
      <c r="F601" s="18" t="s">
        <v>2383</v>
      </c>
      <c r="G601" s="25">
        <v>1</v>
      </c>
      <c r="H601" s="18" t="s">
        <v>2382</v>
      </c>
      <c r="I601" s="25">
        <f t="shared" si="27"/>
        <v>0</v>
      </c>
      <c r="J601" s="26">
        <f t="shared" si="28"/>
        <v>1</v>
      </c>
      <c r="K601" s="18" t="str">
        <f t="shared" si="29"/>
        <v>Overweight</v>
      </c>
      <c r="L601" s="24" t="str" cm="1">
        <f t="array" ref="L601">IF(H601="?",INDEX($H$2:$H$2336,MODE(MATCH($H$2:$H$2336,$H$2:$H$2336,0))),H601)</f>
        <v>yes</v>
      </c>
    </row>
    <row r="602" spans="1:12" x14ac:dyDescent="0.25">
      <c r="A602" s="17" t="s">
        <v>1770</v>
      </c>
      <c r="B602" s="17">
        <v>20.045000000000002</v>
      </c>
      <c r="C602" s="17">
        <v>4.7699999999999996</v>
      </c>
      <c r="D602" s="17" t="s">
        <v>2382</v>
      </c>
      <c r="E602" s="17" t="s">
        <v>2380</v>
      </c>
      <c r="F602" s="17" t="s">
        <v>2380</v>
      </c>
      <c r="G602" s="27">
        <v>1</v>
      </c>
      <c r="H602" s="17" t="s">
        <v>2382</v>
      </c>
      <c r="I602" s="27">
        <f t="shared" si="27"/>
        <v>0</v>
      </c>
      <c r="J602" s="26">
        <f t="shared" si="28"/>
        <v>1</v>
      </c>
      <c r="K602" s="17" t="str">
        <f t="shared" si="29"/>
        <v>Normal Weight</v>
      </c>
      <c r="L602" s="24" t="str" cm="1">
        <f t="array" ref="L602">IF(H602="?",INDEX($H$2:$H$2336,MODE(MATCH($H$2:$H$2336,$H$2:$H$2336,0))),H602)</f>
        <v>yes</v>
      </c>
    </row>
    <row r="603" spans="1:12" x14ac:dyDescent="0.25">
      <c r="A603" s="18" t="s">
        <v>1769</v>
      </c>
      <c r="B603" s="18">
        <v>40.24</v>
      </c>
      <c r="C603" s="18">
        <v>6.83</v>
      </c>
      <c r="D603" s="18" t="s">
        <v>2380</v>
      </c>
      <c r="E603" s="18" t="s">
        <v>2380</v>
      </c>
      <c r="F603" s="18" t="s">
        <v>2380</v>
      </c>
      <c r="G603" s="25" t="s">
        <v>2381</v>
      </c>
      <c r="H603" s="18" t="s">
        <v>2380</v>
      </c>
      <c r="I603" s="25">
        <f t="shared" si="27"/>
        <v>0</v>
      </c>
      <c r="J603" s="26">
        <f t="shared" si="28"/>
        <v>0</v>
      </c>
      <c r="K603" s="18" t="str">
        <f t="shared" si="29"/>
        <v>Obesity</v>
      </c>
      <c r="L603" s="24" t="str" cm="1">
        <f t="array" ref="L603">IF(H603="?",INDEX($H$2:$H$2336,MODE(MATCH($H$2:$H$2336,$H$2:$H$2336,0))),H603)</f>
        <v>No</v>
      </c>
    </row>
    <row r="604" spans="1:12" x14ac:dyDescent="0.25">
      <c r="A604" s="17" t="s">
        <v>1768</v>
      </c>
      <c r="B604" s="17">
        <v>43.15</v>
      </c>
      <c r="C604" s="17">
        <v>6.14</v>
      </c>
      <c r="D604" s="17" t="s">
        <v>2382</v>
      </c>
      <c r="E604" s="17" t="s">
        <v>2380</v>
      </c>
      <c r="F604" s="17" t="s">
        <v>2383</v>
      </c>
      <c r="G604" s="27">
        <v>1</v>
      </c>
      <c r="H604" s="17" t="s">
        <v>2380</v>
      </c>
      <c r="I604" s="27">
        <f t="shared" si="27"/>
        <v>0</v>
      </c>
      <c r="J604" s="26">
        <f t="shared" si="28"/>
        <v>1</v>
      </c>
      <c r="K604" s="17" t="str">
        <f t="shared" si="29"/>
        <v>Obesity</v>
      </c>
      <c r="L604" s="24" t="str" cm="1">
        <f t="array" ref="L604">IF(H604="?",INDEX($H$2:$H$2336,MODE(MATCH($H$2:$H$2336,$H$2:$H$2336,0))),H604)</f>
        <v>No</v>
      </c>
    </row>
    <row r="605" spans="1:12" x14ac:dyDescent="0.25">
      <c r="A605" s="18" t="s">
        <v>1767</v>
      </c>
      <c r="B605" s="18">
        <v>27.7</v>
      </c>
      <c r="C605" s="18">
        <v>5.6</v>
      </c>
      <c r="D605" s="18" t="s">
        <v>2380</v>
      </c>
      <c r="E605" s="18" t="s">
        <v>2380</v>
      </c>
      <c r="F605" s="18" t="s">
        <v>2383</v>
      </c>
      <c r="G605" s="25">
        <v>1</v>
      </c>
      <c r="H605" s="18" t="s">
        <v>2382</v>
      </c>
      <c r="I605" s="25">
        <f t="shared" si="27"/>
        <v>0</v>
      </c>
      <c r="J605" s="26">
        <f t="shared" si="28"/>
        <v>1</v>
      </c>
      <c r="K605" s="18" t="str">
        <f t="shared" si="29"/>
        <v>Overweight</v>
      </c>
      <c r="L605" s="24" t="str" cm="1">
        <f t="array" ref="L605">IF(H605="?",INDEX($H$2:$H$2336,MODE(MATCH($H$2:$H$2336,$H$2:$H$2336,0))),H605)</f>
        <v>yes</v>
      </c>
    </row>
    <row r="606" spans="1:12" x14ac:dyDescent="0.25">
      <c r="A606" s="17" t="s">
        <v>1766</v>
      </c>
      <c r="B606" s="17">
        <v>45.68</v>
      </c>
      <c r="C606" s="17">
        <v>4.8</v>
      </c>
      <c r="D606" s="17" t="s">
        <v>2380</v>
      </c>
      <c r="E606" s="17" t="s">
        <v>2380</v>
      </c>
      <c r="F606" s="17" t="s">
        <v>2380</v>
      </c>
      <c r="G606" s="27">
        <v>2</v>
      </c>
      <c r="H606" s="17" t="s">
        <v>2380</v>
      </c>
      <c r="I606" s="27">
        <f t="shared" si="27"/>
        <v>0</v>
      </c>
      <c r="J606" s="26">
        <f t="shared" si="28"/>
        <v>2</v>
      </c>
      <c r="K606" s="17" t="str">
        <f t="shared" si="29"/>
        <v>Obesity</v>
      </c>
      <c r="L606" s="24" t="str" cm="1">
        <f t="array" ref="L606">IF(H606="?",INDEX($H$2:$H$2336,MODE(MATCH($H$2:$H$2336,$H$2:$H$2336,0))),H606)</f>
        <v>No</v>
      </c>
    </row>
    <row r="607" spans="1:12" x14ac:dyDescent="0.25">
      <c r="A607" s="18" t="s">
        <v>1765</v>
      </c>
      <c r="B607" s="18">
        <v>27.3</v>
      </c>
      <c r="C607" s="18">
        <v>11.89</v>
      </c>
      <c r="D607" s="18" t="s">
        <v>2380</v>
      </c>
      <c r="E607" s="18" t="s">
        <v>2380</v>
      </c>
      <c r="F607" s="18" t="s">
        <v>2380</v>
      </c>
      <c r="G607" s="25" t="s">
        <v>2381</v>
      </c>
      <c r="H607" s="18" t="s">
        <v>2382</v>
      </c>
      <c r="I607" s="25">
        <f t="shared" si="27"/>
        <v>0</v>
      </c>
      <c r="J607" s="26">
        <f t="shared" si="28"/>
        <v>0</v>
      </c>
      <c r="K607" s="18" t="str">
        <f t="shared" si="29"/>
        <v>Overweight</v>
      </c>
      <c r="L607" s="24" t="str" cm="1">
        <f t="array" ref="L607">IF(H607="?",INDEX($H$2:$H$2336,MODE(MATCH($H$2:$H$2336,$H$2:$H$2336,0))),H607)</f>
        <v>yes</v>
      </c>
    </row>
    <row r="608" spans="1:12" x14ac:dyDescent="0.25">
      <c r="A608" s="17" t="s">
        <v>1764</v>
      </c>
      <c r="B608" s="17">
        <v>54.45</v>
      </c>
      <c r="C608" s="17">
        <v>4.7300000000000004</v>
      </c>
      <c r="D608" s="17" t="s">
        <v>2382</v>
      </c>
      <c r="E608" s="17" t="s">
        <v>2380</v>
      </c>
      <c r="F608" s="17" t="s">
        <v>2380</v>
      </c>
      <c r="G608" s="27">
        <v>1</v>
      </c>
      <c r="H608" s="17" t="s">
        <v>2380</v>
      </c>
      <c r="I608" s="27">
        <f t="shared" si="27"/>
        <v>0</v>
      </c>
      <c r="J608" s="26">
        <f t="shared" si="28"/>
        <v>1</v>
      </c>
      <c r="K608" s="17" t="str">
        <f t="shared" si="29"/>
        <v>Obesity</v>
      </c>
      <c r="L608" s="24" t="str" cm="1">
        <f t="array" ref="L608">IF(H608="?",INDEX($H$2:$H$2336,MODE(MATCH($H$2:$H$2336,$H$2:$H$2336,0))),H608)</f>
        <v>No</v>
      </c>
    </row>
    <row r="609" spans="1:12" x14ac:dyDescent="0.25">
      <c r="A609" s="18" t="s">
        <v>1763</v>
      </c>
      <c r="B609" s="18">
        <v>54.43</v>
      </c>
      <c r="C609" s="18">
        <v>4.6100000000000003</v>
      </c>
      <c r="D609" s="18" t="s">
        <v>2382</v>
      </c>
      <c r="E609" s="18" t="s">
        <v>2380</v>
      </c>
      <c r="F609" s="18" t="s">
        <v>2380</v>
      </c>
      <c r="G609" s="25">
        <v>1</v>
      </c>
      <c r="H609" s="18" t="s">
        <v>2380</v>
      </c>
      <c r="I609" s="25">
        <f t="shared" si="27"/>
        <v>0</v>
      </c>
      <c r="J609" s="26">
        <f t="shared" si="28"/>
        <v>1</v>
      </c>
      <c r="K609" s="18" t="str">
        <f t="shared" si="29"/>
        <v>Obesity</v>
      </c>
      <c r="L609" s="24" t="str" cm="1">
        <f t="array" ref="L609">IF(H609="?",INDEX($H$2:$H$2336,MODE(MATCH($H$2:$H$2336,$H$2:$H$2336,0))),H609)</f>
        <v>No</v>
      </c>
    </row>
    <row r="610" spans="1:12" x14ac:dyDescent="0.25">
      <c r="A610" s="17" t="s">
        <v>1762</v>
      </c>
      <c r="B610" s="17">
        <v>48.01</v>
      </c>
      <c r="C610" s="17">
        <v>7.3</v>
      </c>
      <c r="D610" s="17" t="s">
        <v>2380</v>
      </c>
      <c r="E610" s="17" t="s">
        <v>2380</v>
      </c>
      <c r="F610" s="17" t="s">
        <v>2380</v>
      </c>
      <c r="G610" s="27" t="s">
        <v>2381</v>
      </c>
      <c r="H610" s="17" t="s">
        <v>2380</v>
      </c>
      <c r="I610" s="27">
        <f t="shared" si="27"/>
        <v>0</v>
      </c>
      <c r="J610" s="26">
        <f t="shared" si="28"/>
        <v>0</v>
      </c>
      <c r="K610" s="17" t="str">
        <f t="shared" si="29"/>
        <v>Obesity</v>
      </c>
      <c r="L610" s="24" t="str" cm="1">
        <f t="array" ref="L610">IF(H610="?",INDEX($H$2:$H$2336,MODE(MATCH($H$2:$H$2336,$H$2:$H$2336,0))),H610)</f>
        <v>No</v>
      </c>
    </row>
    <row r="611" spans="1:12" x14ac:dyDescent="0.25">
      <c r="A611" s="18" t="s">
        <v>1761</v>
      </c>
      <c r="B611" s="18">
        <v>48.32</v>
      </c>
      <c r="C611" s="18">
        <v>5.88</v>
      </c>
      <c r="D611" s="18" t="s">
        <v>2380</v>
      </c>
      <c r="E611" s="18" t="s">
        <v>2380</v>
      </c>
      <c r="F611" s="18" t="s">
        <v>2380</v>
      </c>
      <c r="G611" s="25" t="s">
        <v>2381</v>
      </c>
      <c r="H611" s="18" t="s">
        <v>2380</v>
      </c>
      <c r="I611" s="25">
        <f t="shared" si="27"/>
        <v>0</v>
      </c>
      <c r="J611" s="26">
        <f t="shared" si="28"/>
        <v>0</v>
      </c>
      <c r="K611" s="18" t="str">
        <f t="shared" si="29"/>
        <v>Obesity</v>
      </c>
      <c r="L611" s="24" t="str" cm="1">
        <f t="array" ref="L611">IF(H611="?",INDEX($H$2:$H$2336,MODE(MATCH($H$2:$H$2336,$H$2:$H$2336,0))),H611)</f>
        <v>No</v>
      </c>
    </row>
    <row r="612" spans="1:12" x14ac:dyDescent="0.25">
      <c r="A612" s="17" t="s">
        <v>1760</v>
      </c>
      <c r="B612" s="17">
        <v>22.895</v>
      </c>
      <c r="C612" s="17">
        <v>4.0599999999999996</v>
      </c>
      <c r="D612" s="17" t="s">
        <v>2380</v>
      </c>
      <c r="E612" s="17" t="s">
        <v>2380</v>
      </c>
      <c r="F612" s="17" t="s">
        <v>2383</v>
      </c>
      <c r="G612" s="27">
        <v>1</v>
      </c>
      <c r="H612" s="17" t="s">
        <v>2382</v>
      </c>
      <c r="I612" s="27">
        <f t="shared" si="27"/>
        <v>0</v>
      </c>
      <c r="J612" s="26">
        <f t="shared" si="28"/>
        <v>1</v>
      </c>
      <c r="K612" s="17" t="str">
        <f t="shared" si="29"/>
        <v>Normal Weight</v>
      </c>
      <c r="L612" s="24" t="str" cm="1">
        <f t="array" ref="L612">IF(H612="?",INDEX($H$2:$H$2336,MODE(MATCH($H$2:$H$2336,$H$2:$H$2336,0))),H612)</f>
        <v>yes</v>
      </c>
    </row>
    <row r="613" spans="1:12" x14ac:dyDescent="0.25">
      <c r="A613" s="18" t="s">
        <v>1759</v>
      </c>
      <c r="B613" s="18">
        <v>54.85</v>
      </c>
      <c r="C613" s="18">
        <v>4.9000000000000004</v>
      </c>
      <c r="D613" s="18" t="s">
        <v>2380</v>
      </c>
      <c r="E613" s="18" t="s">
        <v>2380</v>
      </c>
      <c r="F613" s="18" t="s">
        <v>2380</v>
      </c>
      <c r="G613" s="25">
        <v>1</v>
      </c>
      <c r="H613" s="18" t="s">
        <v>2380</v>
      </c>
      <c r="I613" s="25">
        <f t="shared" si="27"/>
        <v>0</v>
      </c>
      <c r="J613" s="26">
        <f t="shared" si="28"/>
        <v>1</v>
      </c>
      <c r="K613" s="18" t="str">
        <f t="shared" si="29"/>
        <v>Obesity</v>
      </c>
      <c r="L613" s="24" t="str" cm="1">
        <f t="array" ref="L613">IF(H613="?",INDEX($H$2:$H$2336,MODE(MATCH($H$2:$H$2336,$H$2:$H$2336,0))),H613)</f>
        <v>No</v>
      </c>
    </row>
    <row r="614" spans="1:12" x14ac:dyDescent="0.25">
      <c r="A614" s="17" t="s">
        <v>1758</v>
      </c>
      <c r="B614" s="17">
        <v>21.85</v>
      </c>
      <c r="C614" s="17">
        <v>5.52</v>
      </c>
      <c r="D614" s="17" t="s">
        <v>2380</v>
      </c>
      <c r="E614" s="17" t="s">
        <v>2380</v>
      </c>
      <c r="F614" s="17" t="s">
        <v>2383</v>
      </c>
      <c r="G614" s="27">
        <v>1</v>
      </c>
      <c r="H614" s="17" t="s">
        <v>2382</v>
      </c>
      <c r="I614" s="27">
        <f t="shared" si="27"/>
        <v>0</v>
      </c>
      <c r="J614" s="26">
        <f t="shared" si="28"/>
        <v>1</v>
      </c>
      <c r="K614" s="17" t="str">
        <f t="shared" si="29"/>
        <v>Normal Weight</v>
      </c>
      <c r="L614" s="24" t="str" cm="1">
        <f t="array" ref="L614">IF(H614="?",INDEX($H$2:$H$2336,MODE(MATCH($H$2:$H$2336,$H$2:$H$2336,0))),H614)</f>
        <v>yes</v>
      </c>
    </row>
    <row r="615" spans="1:12" x14ac:dyDescent="0.25">
      <c r="A615" s="18" t="s">
        <v>1757</v>
      </c>
      <c r="B615" s="18">
        <v>51.86</v>
      </c>
      <c r="C615" s="18">
        <v>5.2</v>
      </c>
      <c r="D615" s="18" t="s">
        <v>2382</v>
      </c>
      <c r="E615" s="18" t="s">
        <v>2380</v>
      </c>
      <c r="F615" s="18" t="s">
        <v>2380</v>
      </c>
      <c r="G615" s="25" t="s">
        <v>2381</v>
      </c>
      <c r="H615" s="18" t="s">
        <v>2380</v>
      </c>
      <c r="I615" s="25">
        <f t="shared" si="27"/>
        <v>0</v>
      </c>
      <c r="J615" s="26">
        <f t="shared" si="28"/>
        <v>0</v>
      </c>
      <c r="K615" s="18" t="str">
        <f t="shared" si="29"/>
        <v>Obesity</v>
      </c>
      <c r="L615" s="24" t="str" cm="1">
        <f t="array" ref="L615">IF(H615="?",INDEX($H$2:$H$2336,MODE(MATCH($H$2:$H$2336,$H$2:$H$2336,0))),H615)</f>
        <v>No</v>
      </c>
    </row>
    <row r="616" spans="1:12" x14ac:dyDescent="0.25">
      <c r="A616" s="17" t="s">
        <v>1756</v>
      </c>
      <c r="B616" s="17">
        <v>39.049999999999997</v>
      </c>
      <c r="C616" s="17">
        <v>7.59</v>
      </c>
      <c r="D616" s="17" t="s">
        <v>2380</v>
      </c>
      <c r="E616" s="17" t="s">
        <v>2380</v>
      </c>
      <c r="F616" s="17" t="s">
        <v>2380</v>
      </c>
      <c r="G616" s="27">
        <v>3</v>
      </c>
      <c r="H616" s="17" t="s">
        <v>2380</v>
      </c>
      <c r="I616" s="27">
        <f t="shared" si="27"/>
        <v>0</v>
      </c>
      <c r="J616" s="26">
        <f t="shared" si="28"/>
        <v>3</v>
      </c>
      <c r="K616" s="17" t="str">
        <f t="shared" si="29"/>
        <v>Obesity</v>
      </c>
      <c r="L616" s="24" t="str" cm="1">
        <f t="array" ref="L616">IF(H616="?",INDEX($H$2:$H$2336,MODE(MATCH($H$2:$H$2336,$H$2:$H$2336,0))),H616)</f>
        <v>No</v>
      </c>
    </row>
    <row r="617" spans="1:12" x14ac:dyDescent="0.25">
      <c r="A617" s="18" t="s">
        <v>1755</v>
      </c>
      <c r="B617" s="18">
        <v>31.824999999999999</v>
      </c>
      <c r="C617" s="18">
        <v>8.2799999999999994</v>
      </c>
      <c r="D617" s="18" t="s">
        <v>2380</v>
      </c>
      <c r="E617" s="18" t="s">
        <v>2380</v>
      </c>
      <c r="F617" s="18" t="s">
        <v>2380</v>
      </c>
      <c r="G617" s="25">
        <v>3</v>
      </c>
      <c r="H617" s="18" t="s">
        <v>2380</v>
      </c>
      <c r="I617" s="25">
        <f t="shared" si="27"/>
        <v>0</v>
      </c>
      <c r="J617" s="26">
        <f t="shared" si="28"/>
        <v>3</v>
      </c>
      <c r="K617" s="18" t="str">
        <f t="shared" si="29"/>
        <v>Obesity</v>
      </c>
      <c r="L617" s="24" t="str" cm="1">
        <f t="array" ref="L617">IF(H617="?",INDEX($H$2:$H$2336,MODE(MATCH($H$2:$H$2336,$H$2:$H$2336,0))),H617)</f>
        <v>No</v>
      </c>
    </row>
    <row r="618" spans="1:12" x14ac:dyDescent="0.25">
      <c r="A618" s="17" t="s">
        <v>1754</v>
      </c>
      <c r="B618" s="17">
        <v>46.43</v>
      </c>
      <c r="C618" s="17">
        <v>6.72</v>
      </c>
      <c r="D618" s="17" t="s">
        <v>2380</v>
      </c>
      <c r="E618" s="17" t="s">
        <v>2380</v>
      </c>
      <c r="F618" s="17" t="s">
        <v>2380</v>
      </c>
      <c r="G618" s="27" t="s">
        <v>2381</v>
      </c>
      <c r="H618" s="17" t="s">
        <v>2380</v>
      </c>
      <c r="I618" s="27">
        <f t="shared" si="27"/>
        <v>0</v>
      </c>
      <c r="J618" s="26">
        <f t="shared" si="28"/>
        <v>0</v>
      </c>
      <c r="K618" s="17" t="str">
        <f t="shared" si="29"/>
        <v>Obesity</v>
      </c>
      <c r="L618" s="24" t="str" cm="1">
        <f t="array" ref="L618">IF(H618="?",INDEX($H$2:$H$2336,MODE(MATCH($H$2:$H$2336,$H$2:$H$2336,0))),H618)</f>
        <v>No</v>
      </c>
    </row>
    <row r="619" spans="1:12" x14ac:dyDescent="0.25">
      <c r="A619" s="18" t="s">
        <v>1753</v>
      </c>
      <c r="B619" s="18">
        <v>53.63</v>
      </c>
      <c r="C619" s="18">
        <v>5.47</v>
      </c>
      <c r="D619" s="18" t="s">
        <v>2382</v>
      </c>
      <c r="E619" s="18" t="s">
        <v>2380</v>
      </c>
      <c r="F619" s="18" t="s">
        <v>2380</v>
      </c>
      <c r="G619" s="25">
        <v>1</v>
      </c>
      <c r="H619" s="18" t="s">
        <v>2380</v>
      </c>
      <c r="I619" s="25">
        <f t="shared" si="27"/>
        <v>0</v>
      </c>
      <c r="J619" s="26">
        <f t="shared" si="28"/>
        <v>1</v>
      </c>
      <c r="K619" s="18" t="str">
        <f t="shared" si="29"/>
        <v>Obesity</v>
      </c>
      <c r="L619" s="24" t="str" cm="1">
        <f t="array" ref="L619">IF(H619="?",INDEX($H$2:$H$2336,MODE(MATCH($H$2:$H$2336,$H$2:$H$2336,0))),H619)</f>
        <v>No</v>
      </c>
    </row>
    <row r="620" spans="1:12" x14ac:dyDescent="0.25">
      <c r="A620" s="17" t="s">
        <v>1752</v>
      </c>
      <c r="B620" s="17">
        <v>48.7</v>
      </c>
      <c r="C620" s="17">
        <v>4.71</v>
      </c>
      <c r="D620" s="17" t="s">
        <v>2380</v>
      </c>
      <c r="E620" s="17" t="s">
        <v>2380</v>
      </c>
      <c r="F620" s="17" t="s">
        <v>2380</v>
      </c>
      <c r="G620" s="27" t="s">
        <v>2381</v>
      </c>
      <c r="H620" s="17" t="s">
        <v>2380</v>
      </c>
      <c r="I620" s="27">
        <f t="shared" si="27"/>
        <v>0</v>
      </c>
      <c r="J620" s="26">
        <f t="shared" si="28"/>
        <v>0</v>
      </c>
      <c r="K620" s="17" t="str">
        <f t="shared" si="29"/>
        <v>Obesity</v>
      </c>
      <c r="L620" s="24" t="str" cm="1">
        <f t="array" ref="L620">IF(H620="?",INDEX($H$2:$H$2336,MODE(MATCH($H$2:$H$2336,$H$2:$H$2336,0))),H620)</f>
        <v>No</v>
      </c>
    </row>
    <row r="621" spans="1:12" x14ac:dyDescent="0.25">
      <c r="A621" s="18" t="s">
        <v>1751</v>
      </c>
      <c r="B621" s="18">
        <v>48.81</v>
      </c>
      <c r="C621" s="18">
        <v>5.49</v>
      </c>
      <c r="D621" s="18" t="s">
        <v>2380</v>
      </c>
      <c r="E621" s="18" t="s">
        <v>2380</v>
      </c>
      <c r="F621" s="18" t="s">
        <v>2380</v>
      </c>
      <c r="G621" s="25" t="s">
        <v>2381</v>
      </c>
      <c r="H621" s="18" t="s">
        <v>2380</v>
      </c>
      <c r="I621" s="25">
        <f t="shared" si="27"/>
        <v>0</v>
      </c>
      <c r="J621" s="26">
        <f t="shared" si="28"/>
        <v>0</v>
      </c>
      <c r="K621" s="18" t="str">
        <f t="shared" si="29"/>
        <v>Obesity</v>
      </c>
      <c r="L621" s="24" t="str" cm="1">
        <f t="array" ref="L621">IF(H621="?",INDEX($H$2:$H$2336,MODE(MATCH($H$2:$H$2336,$H$2:$H$2336,0))),H621)</f>
        <v>No</v>
      </c>
    </row>
    <row r="622" spans="1:12" x14ac:dyDescent="0.25">
      <c r="A622" s="17" t="s">
        <v>1750</v>
      </c>
      <c r="B622" s="17">
        <v>47.53</v>
      </c>
      <c r="C622" s="17">
        <v>4.72</v>
      </c>
      <c r="D622" s="17" t="s">
        <v>2380</v>
      </c>
      <c r="E622" s="17" t="s">
        <v>2380</v>
      </c>
      <c r="F622" s="17" t="s">
        <v>2380</v>
      </c>
      <c r="G622" s="27" t="s">
        <v>2381</v>
      </c>
      <c r="H622" s="17" t="s">
        <v>2380</v>
      </c>
      <c r="I622" s="27">
        <f t="shared" si="27"/>
        <v>0</v>
      </c>
      <c r="J622" s="26">
        <f t="shared" si="28"/>
        <v>0</v>
      </c>
      <c r="K622" s="17" t="str">
        <f t="shared" si="29"/>
        <v>Obesity</v>
      </c>
      <c r="L622" s="24" t="str" cm="1">
        <f t="array" ref="L622">IF(H622="?",INDEX($H$2:$H$2336,MODE(MATCH($H$2:$H$2336,$H$2:$H$2336,0))),H622)</f>
        <v>No</v>
      </c>
    </row>
    <row r="623" spans="1:12" x14ac:dyDescent="0.25">
      <c r="A623" s="18" t="s">
        <v>1749</v>
      </c>
      <c r="B623" s="18">
        <v>36.85</v>
      </c>
      <c r="C623" s="18">
        <v>6.7</v>
      </c>
      <c r="D623" s="18" t="s">
        <v>2380</v>
      </c>
      <c r="E623" s="18" t="s">
        <v>2380</v>
      </c>
      <c r="F623" s="18" t="s">
        <v>2380</v>
      </c>
      <c r="G623" s="25" t="s">
        <v>2381</v>
      </c>
      <c r="H623" s="18" t="s">
        <v>2380</v>
      </c>
      <c r="I623" s="25">
        <f t="shared" si="27"/>
        <v>0</v>
      </c>
      <c r="J623" s="26">
        <f t="shared" si="28"/>
        <v>0</v>
      </c>
      <c r="K623" s="18" t="str">
        <f t="shared" si="29"/>
        <v>Obesity</v>
      </c>
      <c r="L623" s="24" t="str" cm="1">
        <f t="array" ref="L623">IF(H623="?",INDEX($H$2:$H$2336,MODE(MATCH($H$2:$H$2336,$H$2:$H$2336,0))),H623)</f>
        <v>No</v>
      </c>
    </row>
    <row r="624" spans="1:12" x14ac:dyDescent="0.25">
      <c r="A624" s="17" t="s">
        <v>1748</v>
      </c>
      <c r="B624" s="17">
        <v>29.3</v>
      </c>
      <c r="C624" s="17">
        <v>5.5</v>
      </c>
      <c r="D624" s="17" t="s">
        <v>2380</v>
      </c>
      <c r="E624" s="17" t="s">
        <v>2380</v>
      </c>
      <c r="F624" s="17" t="s">
        <v>2380</v>
      </c>
      <c r="G624" s="27" t="s">
        <v>2381</v>
      </c>
      <c r="H624" s="17" t="s">
        <v>2380</v>
      </c>
      <c r="I624" s="27">
        <f t="shared" si="27"/>
        <v>0</v>
      </c>
      <c r="J624" s="26">
        <f t="shared" si="28"/>
        <v>0</v>
      </c>
      <c r="K624" s="17" t="str">
        <f t="shared" si="29"/>
        <v>Overweight</v>
      </c>
      <c r="L624" s="24" t="str" cm="1">
        <f t="array" ref="L624">IF(H624="?",INDEX($H$2:$H$2336,MODE(MATCH($H$2:$H$2336,$H$2:$H$2336,0))),H624)</f>
        <v>No</v>
      </c>
    </row>
    <row r="625" spans="1:12" x14ac:dyDescent="0.25">
      <c r="A625" s="18" t="s">
        <v>1747</v>
      </c>
      <c r="B625" s="18">
        <v>19.3</v>
      </c>
      <c r="C625" s="18">
        <v>4.46</v>
      </c>
      <c r="D625" s="18" t="s">
        <v>2380</v>
      </c>
      <c r="E625" s="18" t="s">
        <v>2380</v>
      </c>
      <c r="F625" s="18" t="s">
        <v>2380</v>
      </c>
      <c r="G625" s="25">
        <v>1</v>
      </c>
      <c r="H625" s="18" t="s">
        <v>2382</v>
      </c>
      <c r="I625" s="25">
        <f t="shared" si="27"/>
        <v>0</v>
      </c>
      <c r="J625" s="26">
        <f t="shared" si="28"/>
        <v>1</v>
      </c>
      <c r="K625" s="18" t="str">
        <f t="shared" si="29"/>
        <v>Normal Weight</v>
      </c>
      <c r="L625" s="24" t="str" cm="1">
        <f t="array" ref="L625">IF(H625="?",INDEX($H$2:$H$2336,MODE(MATCH($H$2:$H$2336,$H$2:$H$2336,0))),H625)</f>
        <v>yes</v>
      </c>
    </row>
    <row r="626" spans="1:12" x14ac:dyDescent="0.25">
      <c r="A626" s="17" t="s">
        <v>1746</v>
      </c>
      <c r="B626" s="17">
        <v>24.13</v>
      </c>
      <c r="C626" s="17">
        <v>5.29</v>
      </c>
      <c r="D626" s="17" t="s">
        <v>2382</v>
      </c>
      <c r="E626" s="17" t="s">
        <v>2380</v>
      </c>
      <c r="F626" s="17" t="s">
        <v>2383</v>
      </c>
      <c r="G626" s="27">
        <v>1</v>
      </c>
      <c r="H626" s="17" t="s">
        <v>2382</v>
      </c>
      <c r="I626" s="27">
        <f t="shared" si="27"/>
        <v>0</v>
      </c>
      <c r="J626" s="26">
        <f t="shared" si="28"/>
        <v>1</v>
      </c>
      <c r="K626" s="17" t="str">
        <f t="shared" si="29"/>
        <v>Normal Weight</v>
      </c>
      <c r="L626" s="24" t="str" cm="1">
        <f t="array" ref="L626">IF(H626="?",INDEX($H$2:$H$2336,MODE(MATCH($H$2:$H$2336,$H$2:$H$2336,0))),H626)</f>
        <v>yes</v>
      </c>
    </row>
    <row r="627" spans="1:12" x14ac:dyDescent="0.25">
      <c r="A627" s="18" t="s">
        <v>1745</v>
      </c>
      <c r="B627" s="18">
        <v>46.7</v>
      </c>
      <c r="C627" s="18">
        <v>10.99</v>
      </c>
      <c r="D627" s="18" t="s">
        <v>2380</v>
      </c>
      <c r="E627" s="18" t="s">
        <v>2380</v>
      </c>
      <c r="F627" s="18" t="s">
        <v>2380</v>
      </c>
      <c r="G627" s="25" t="s">
        <v>2381</v>
      </c>
      <c r="H627" s="18" t="s">
        <v>2380</v>
      </c>
      <c r="I627" s="25">
        <f t="shared" si="27"/>
        <v>0</v>
      </c>
      <c r="J627" s="26">
        <f t="shared" si="28"/>
        <v>0</v>
      </c>
      <c r="K627" s="18" t="str">
        <f t="shared" si="29"/>
        <v>Obesity</v>
      </c>
      <c r="L627" s="24" t="str" cm="1">
        <f t="array" ref="L627">IF(H627="?",INDEX($H$2:$H$2336,MODE(MATCH($H$2:$H$2336,$H$2:$H$2336,0))),H627)</f>
        <v>No</v>
      </c>
    </row>
    <row r="628" spans="1:12" x14ac:dyDescent="0.25">
      <c r="A628" s="17" t="s">
        <v>1744</v>
      </c>
      <c r="B628" s="17">
        <v>45.27</v>
      </c>
      <c r="C628" s="17">
        <v>5.2</v>
      </c>
      <c r="D628" s="17" t="s">
        <v>2382</v>
      </c>
      <c r="E628" s="17" t="s">
        <v>2380</v>
      </c>
      <c r="F628" s="17" t="s">
        <v>2380</v>
      </c>
      <c r="G628" s="27" t="s">
        <v>2381</v>
      </c>
      <c r="H628" s="17" t="s">
        <v>2380</v>
      </c>
      <c r="I628" s="27">
        <f t="shared" si="27"/>
        <v>0</v>
      </c>
      <c r="J628" s="26">
        <f t="shared" si="28"/>
        <v>0</v>
      </c>
      <c r="K628" s="17" t="str">
        <f t="shared" si="29"/>
        <v>Obesity</v>
      </c>
      <c r="L628" s="24" t="str" cm="1">
        <f t="array" ref="L628">IF(H628="?",INDEX($H$2:$H$2336,MODE(MATCH($H$2:$H$2336,$H$2:$H$2336,0))),H628)</f>
        <v>No</v>
      </c>
    </row>
    <row r="629" spans="1:12" x14ac:dyDescent="0.25">
      <c r="A629" s="18" t="s">
        <v>1743</v>
      </c>
      <c r="B629" s="18">
        <v>44.29</v>
      </c>
      <c r="C629" s="18">
        <v>9.66</v>
      </c>
      <c r="D629" s="18" t="s">
        <v>2380</v>
      </c>
      <c r="E629" s="18" t="s">
        <v>2380</v>
      </c>
      <c r="F629" s="18" t="s">
        <v>2380</v>
      </c>
      <c r="G629" s="25">
        <v>2</v>
      </c>
      <c r="H629" s="18" t="s">
        <v>2380</v>
      </c>
      <c r="I629" s="25">
        <f t="shared" si="27"/>
        <v>0</v>
      </c>
      <c r="J629" s="26">
        <f t="shared" si="28"/>
        <v>2</v>
      </c>
      <c r="K629" s="18" t="str">
        <f t="shared" si="29"/>
        <v>Obesity</v>
      </c>
      <c r="L629" s="24" t="str" cm="1">
        <f t="array" ref="L629">IF(H629="?",INDEX($H$2:$H$2336,MODE(MATCH($H$2:$H$2336,$H$2:$H$2336,0))),H629)</f>
        <v>No</v>
      </c>
    </row>
    <row r="630" spans="1:12" x14ac:dyDescent="0.25">
      <c r="A630" s="17" t="s">
        <v>1742</v>
      </c>
      <c r="B630" s="17">
        <v>54.59</v>
      </c>
      <c r="C630" s="17">
        <v>4.22</v>
      </c>
      <c r="D630" s="17" t="s">
        <v>2382</v>
      </c>
      <c r="E630" s="17" t="s">
        <v>2380</v>
      </c>
      <c r="F630" s="17" t="s">
        <v>2380</v>
      </c>
      <c r="G630" s="27">
        <v>1</v>
      </c>
      <c r="H630" s="17" t="s">
        <v>2380</v>
      </c>
      <c r="I630" s="27">
        <f t="shared" si="27"/>
        <v>0</v>
      </c>
      <c r="J630" s="26">
        <f t="shared" si="28"/>
        <v>1</v>
      </c>
      <c r="K630" s="17" t="str">
        <f t="shared" si="29"/>
        <v>Obesity</v>
      </c>
      <c r="L630" s="24" t="str" cm="1">
        <f t="array" ref="L630">IF(H630="?",INDEX($H$2:$H$2336,MODE(MATCH($H$2:$H$2336,$H$2:$H$2336,0))),H630)</f>
        <v>No</v>
      </c>
    </row>
    <row r="631" spans="1:12" x14ac:dyDescent="0.25">
      <c r="A631" s="18" t="s">
        <v>1741</v>
      </c>
      <c r="B631" s="18">
        <v>32.965000000000003</v>
      </c>
      <c r="C631" s="18">
        <v>11.78</v>
      </c>
      <c r="D631" s="18" t="s">
        <v>2380</v>
      </c>
      <c r="E631" s="18" t="s">
        <v>2380</v>
      </c>
      <c r="F631" s="18" t="s">
        <v>2380</v>
      </c>
      <c r="G631" s="25" t="s">
        <v>2381</v>
      </c>
      <c r="H631" s="18" t="s">
        <v>2380</v>
      </c>
      <c r="I631" s="25">
        <f t="shared" si="27"/>
        <v>0</v>
      </c>
      <c r="J631" s="26">
        <f t="shared" si="28"/>
        <v>0</v>
      </c>
      <c r="K631" s="18" t="str">
        <f t="shared" si="29"/>
        <v>Obesity</v>
      </c>
      <c r="L631" s="24" t="str" cm="1">
        <f t="array" ref="L631">IF(H631="?",INDEX($H$2:$H$2336,MODE(MATCH($H$2:$H$2336,$H$2:$H$2336,0))),H631)</f>
        <v>No</v>
      </c>
    </row>
    <row r="632" spans="1:12" x14ac:dyDescent="0.25">
      <c r="A632" s="17" t="s">
        <v>1740</v>
      </c>
      <c r="B632" s="17">
        <v>38.049999999999997</v>
      </c>
      <c r="C632" s="17">
        <v>9.6199999999999992</v>
      </c>
      <c r="D632" s="17" t="s">
        <v>2380</v>
      </c>
      <c r="E632" s="17" t="s">
        <v>2380</v>
      </c>
      <c r="F632" s="17" t="s">
        <v>2380</v>
      </c>
      <c r="G632" s="27" t="s">
        <v>2381</v>
      </c>
      <c r="H632" s="17" t="s">
        <v>2380</v>
      </c>
      <c r="I632" s="27">
        <f t="shared" si="27"/>
        <v>0</v>
      </c>
      <c r="J632" s="26">
        <f t="shared" si="28"/>
        <v>0</v>
      </c>
      <c r="K632" s="17" t="str">
        <f t="shared" si="29"/>
        <v>Obesity</v>
      </c>
      <c r="L632" s="24" t="str" cm="1">
        <f t="array" ref="L632">IF(H632="?",INDEX($H$2:$H$2336,MODE(MATCH($H$2:$H$2336,$H$2:$H$2336,0))),H632)</f>
        <v>No</v>
      </c>
    </row>
    <row r="633" spans="1:12" x14ac:dyDescent="0.25">
      <c r="A633" s="18" t="s">
        <v>1739</v>
      </c>
      <c r="B633" s="18">
        <v>46.14</v>
      </c>
      <c r="C633" s="18">
        <v>10.78</v>
      </c>
      <c r="D633" s="18" t="s">
        <v>2380</v>
      </c>
      <c r="E633" s="18" t="s">
        <v>2380</v>
      </c>
      <c r="F633" s="18" t="s">
        <v>2380</v>
      </c>
      <c r="G633" s="25" t="s">
        <v>2381</v>
      </c>
      <c r="H633" s="18" t="s">
        <v>2380</v>
      </c>
      <c r="I633" s="25">
        <f t="shared" si="27"/>
        <v>0</v>
      </c>
      <c r="J633" s="26">
        <f t="shared" si="28"/>
        <v>0</v>
      </c>
      <c r="K633" s="18" t="str">
        <f t="shared" si="29"/>
        <v>Obesity</v>
      </c>
      <c r="L633" s="24" t="str" cm="1">
        <f t="array" ref="L633">IF(H633="?",INDEX($H$2:$H$2336,MODE(MATCH($H$2:$H$2336,$H$2:$H$2336,0))),H633)</f>
        <v>No</v>
      </c>
    </row>
    <row r="634" spans="1:12" x14ac:dyDescent="0.25">
      <c r="A634" s="17" t="s">
        <v>1738</v>
      </c>
      <c r="B634" s="17">
        <v>41.325000000000003</v>
      </c>
      <c r="C634" s="17">
        <v>5.1100000000000003</v>
      </c>
      <c r="D634" s="17" t="s">
        <v>2382</v>
      </c>
      <c r="E634" s="17" t="s">
        <v>2380</v>
      </c>
      <c r="F634" s="17" t="s">
        <v>2380</v>
      </c>
      <c r="G634" s="27">
        <v>2</v>
      </c>
      <c r="H634" s="17" t="s">
        <v>2380</v>
      </c>
      <c r="I634" s="27">
        <f t="shared" si="27"/>
        <v>0</v>
      </c>
      <c r="J634" s="26">
        <f t="shared" si="28"/>
        <v>2</v>
      </c>
      <c r="K634" s="17" t="str">
        <f t="shared" si="29"/>
        <v>Obesity</v>
      </c>
      <c r="L634" s="24" t="str" cm="1">
        <f t="array" ref="L634">IF(H634="?",INDEX($H$2:$H$2336,MODE(MATCH($H$2:$H$2336,$H$2:$H$2336,0))),H634)</f>
        <v>No</v>
      </c>
    </row>
    <row r="635" spans="1:12" x14ac:dyDescent="0.25">
      <c r="A635" s="18" t="s">
        <v>1737</v>
      </c>
      <c r="B635" s="18">
        <v>44.64</v>
      </c>
      <c r="C635" s="18">
        <v>7.18</v>
      </c>
      <c r="D635" s="18" t="s">
        <v>2380</v>
      </c>
      <c r="E635" s="18" t="s">
        <v>2380</v>
      </c>
      <c r="F635" s="18" t="s">
        <v>2380</v>
      </c>
      <c r="G635" s="25" t="s">
        <v>2381</v>
      </c>
      <c r="H635" s="18" t="s">
        <v>2380</v>
      </c>
      <c r="I635" s="25">
        <f t="shared" si="27"/>
        <v>0</v>
      </c>
      <c r="J635" s="26">
        <f t="shared" si="28"/>
        <v>0</v>
      </c>
      <c r="K635" s="18" t="str">
        <f t="shared" si="29"/>
        <v>Obesity</v>
      </c>
      <c r="L635" s="24" t="str" cm="1">
        <f t="array" ref="L635">IF(H635="?",INDEX($H$2:$H$2336,MODE(MATCH($H$2:$H$2336,$H$2:$H$2336,0))),H635)</f>
        <v>No</v>
      </c>
    </row>
    <row r="636" spans="1:12" x14ac:dyDescent="0.25">
      <c r="A636" s="17" t="s">
        <v>1736</v>
      </c>
      <c r="B636" s="17">
        <v>25.175000000000001</v>
      </c>
      <c r="C636" s="17">
        <v>4.96</v>
      </c>
      <c r="D636" s="17" t="s">
        <v>2380</v>
      </c>
      <c r="E636" s="17" t="s">
        <v>2382</v>
      </c>
      <c r="F636" s="17" t="s">
        <v>2380</v>
      </c>
      <c r="G636" s="27">
        <v>1</v>
      </c>
      <c r="H636" s="17" t="s">
        <v>31</v>
      </c>
      <c r="I636" s="27">
        <f t="shared" si="27"/>
        <v>1</v>
      </c>
      <c r="J636" s="26">
        <f t="shared" si="28"/>
        <v>1</v>
      </c>
      <c r="K636" s="17" t="str">
        <f t="shared" si="29"/>
        <v>Overweight</v>
      </c>
      <c r="L636" s="24" t="str" cm="1">
        <f t="array" ref="L636">IF(H636="?",INDEX($H$2:$H$2336,MODE(MATCH($H$2:$H$2336,$H$2:$H$2336,0))),H636)</f>
        <v>No</v>
      </c>
    </row>
    <row r="637" spans="1:12" x14ac:dyDescent="0.25">
      <c r="A637" s="18" t="s">
        <v>1735</v>
      </c>
      <c r="B637" s="18">
        <v>43.11</v>
      </c>
      <c r="C637" s="18">
        <v>4.67</v>
      </c>
      <c r="D637" s="18" t="s">
        <v>2382</v>
      </c>
      <c r="E637" s="18" t="s">
        <v>2380</v>
      </c>
      <c r="F637" s="18" t="s">
        <v>2380</v>
      </c>
      <c r="G637" s="25" t="s">
        <v>2381</v>
      </c>
      <c r="H637" s="18" t="s">
        <v>2380</v>
      </c>
      <c r="I637" s="25">
        <f t="shared" si="27"/>
        <v>0</v>
      </c>
      <c r="J637" s="26">
        <f t="shared" si="28"/>
        <v>0</v>
      </c>
      <c r="K637" s="18" t="str">
        <f t="shared" si="29"/>
        <v>Obesity</v>
      </c>
      <c r="L637" s="24" t="str" cm="1">
        <f t="array" ref="L637">IF(H637="?",INDEX($H$2:$H$2336,MODE(MATCH($H$2:$H$2336,$H$2:$H$2336,0))),H637)</f>
        <v>No</v>
      </c>
    </row>
    <row r="638" spans="1:12" x14ac:dyDescent="0.25">
      <c r="A638" s="17" t="s">
        <v>1734</v>
      </c>
      <c r="B638" s="17">
        <v>53.32</v>
      </c>
      <c r="C638" s="17">
        <v>5.0599999999999996</v>
      </c>
      <c r="D638" s="17" t="s">
        <v>2380</v>
      </c>
      <c r="E638" s="17" t="s">
        <v>2380</v>
      </c>
      <c r="F638" s="17" t="s">
        <v>2380</v>
      </c>
      <c r="G638" s="27" t="s">
        <v>2381</v>
      </c>
      <c r="H638" s="17" t="s">
        <v>2380</v>
      </c>
      <c r="I638" s="27">
        <f t="shared" si="27"/>
        <v>0</v>
      </c>
      <c r="J638" s="26">
        <f t="shared" si="28"/>
        <v>0</v>
      </c>
      <c r="K638" s="17" t="str">
        <f t="shared" si="29"/>
        <v>Obesity</v>
      </c>
      <c r="L638" s="24" t="str" cm="1">
        <f t="array" ref="L638">IF(H638="?",INDEX($H$2:$H$2336,MODE(MATCH($H$2:$H$2336,$H$2:$H$2336,0))),H638)</f>
        <v>No</v>
      </c>
    </row>
    <row r="639" spans="1:12" x14ac:dyDescent="0.25">
      <c r="A639" s="18" t="s">
        <v>1733</v>
      </c>
      <c r="B639" s="18">
        <v>38.04</v>
      </c>
      <c r="C639" s="18">
        <v>5.0199999999999996</v>
      </c>
      <c r="D639" s="18" t="s">
        <v>2382</v>
      </c>
      <c r="E639" s="18" t="s">
        <v>2380</v>
      </c>
      <c r="F639" s="18" t="s">
        <v>2380</v>
      </c>
      <c r="G639" s="25">
        <v>1</v>
      </c>
      <c r="H639" s="18" t="s">
        <v>2380</v>
      </c>
      <c r="I639" s="25">
        <f t="shared" si="27"/>
        <v>0</v>
      </c>
      <c r="J639" s="26">
        <f t="shared" si="28"/>
        <v>1</v>
      </c>
      <c r="K639" s="18" t="str">
        <f t="shared" si="29"/>
        <v>Obesity</v>
      </c>
      <c r="L639" s="24" t="str" cm="1">
        <f t="array" ref="L639">IF(H639="?",INDEX($H$2:$H$2336,MODE(MATCH($H$2:$H$2336,$H$2:$H$2336,0))),H639)</f>
        <v>No</v>
      </c>
    </row>
    <row r="640" spans="1:12" x14ac:dyDescent="0.25">
      <c r="A640" s="17" t="s">
        <v>1732</v>
      </c>
      <c r="B640" s="17">
        <v>37.9</v>
      </c>
      <c r="C640" s="17">
        <v>7.76</v>
      </c>
      <c r="D640" s="17" t="s">
        <v>2380</v>
      </c>
      <c r="E640" s="17" t="s">
        <v>2380</v>
      </c>
      <c r="F640" s="17" t="s">
        <v>2380</v>
      </c>
      <c r="G640" s="27" t="s">
        <v>2381</v>
      </c>
      <c r="H640" s="17" t="s">
        <v>2380</v>
      </c>
      <c r="I640" s="27">
        <f t="shared" si="27"/>
        <v>0</v>
      </c>
      <c r="J640" s="26">
        <f t="shared" si="28"/>
        <v>0</v>
      </c>
      <c r="K640" s="17" t="str">
        <f t="shared" si="29"/>
        <v>Obesity</v>
      </c>
      <c r="L640" s="24" t="str" cm="1">
        <f t="array" ref="L640">IF(H640="?",INDEX($H$2:$H$2336,MODE(MATCH($H$2:$H$2336,$H$2:$H$2336,0))),H640)</f>
        <v>No</v>
      </c>
    </row>
    <row r="641" spans="1:12" x14ac:dyDescent="0.25">
      <c r="A641" s="18" t="s">
        <v>1731</v>
      </c>
      <c r="B641" s="18">
        <v>39.6</v>
      </c>
      <c r="C641" s="18">
        <v>9.32</v>
      </c>
      <c r="D641" s="18" t="s">
        <v>2380</v>
      </c>
      <c r="E641" s="18" t="s">
        <v>2380</v>
      </c>
      <c r="F641" s="18" t="s">
        <v>2380</v>
      </c>
      <c r="G641" s="25" t="s">
        <v>2381</v>
      </c>
      <c r="H641" s="18" t="s">
        <v>2380</v>
      </c>
      <c r="I641" s="25">
        <f t="shared" si="27"/>
        <v>0</v>
      </c>
      <c r="J641" s="26">
        <f t="shared" si="28"/>
        <v>0</v>
      </c>
      <c r="K641" s="18" t="str">
        <f t="shared" si="29"/>
        <v>Obesity</v>
      </c>
      <c r="L641" s="24" t="str" cm="1">
        <f t="array" ref="L641">IF(H641="?",INDEX($H$2:$H$2336,MODE(MATCH($H$2:$H$2336,$H$2:$H$2336,0))),H641)</f>
        <v>No</v>
      </c>
    </row>
    <row r="642" spans="1:12" x14ac:dyDescent="0.25">
      <c r="A642" s="17" t="s">
        <v>1730</v>
      </c>
      <c r="B642" s="17">
        <v>50.92</v>
      </c>
      <c r="C642" s="17">
        <v>5.31</v>
      </c>
      <c r="D642" s="17" t="s">
        <v>2382</v>
      </c>
      <c r="E642" s="17" t="s">
        <v>2380</v>
      </c>
      <c r="F642" s="17" t="s">
        <v>2380</v>
      </c>
      <c r="G642" s="27">
        <v>1</v>
      </c>
      <c r="H642" s="17" t="s">
        <v>2380</v>
      </c>
      <c r="I642" s="27">
        <f t="shared" si="27"/>
        <v>0</v>
      </c>
      <c r="J642" s="26">
        <f t="shared" si="28"/>
        <v>1</v>
      </c>
      <c r="K642" s="17" t="str">
        <f t="shared" si="29"/>
        <v>Obesity</v>
      </c>
      <c r="L642" s="24" t="str" cm="1">
        <f t="array" ref="L642">IF(H642="?",INDEX($H$2:$H$2336,MODE(MATCH($H$2:$H$2336,$H$2:$H$2336,0))),H642)</f>
        <v>No</v>
      </c>
    </row>
    <row r="643" spans="1:12" x14ac:dyDescent="0.25">
      <c r="A643" s="18" t="s">
        <v>1729</v>
      </c>
      <c r="B643" s="18">
        <v>21.85</v>
      </c>
      <c r="C643" s="18">
        <v>5.56</v>
      </c>
      <c r="D643" s="18" t="s">
        <v>2382</v>
      </c>
      <c r="E643" s="18" t="s">
        <v>2380</v>
      </c>
      <c r="F643" s="18" t="s">
        <v>2380</v>
      </c>
      <c r="G643" s="25" t="s">
        <v>2381</v>
      </c>
      <c r="H643" s="18" t="s">
        <v>2382</v>
      </c>
      <c r="I643" s="25">
        <f t="shared" ref="I643:I706" si="30">COUNTIF(A643:H643, "?")</f>
        <v>0</v>
      </c>
      <c r="J643" s="26">
        <f t="shared" ref="J643:J706" si="31">IF(OR(G643="No major surgery"),0,G643)</f>
        <v>0</v>
      </c>
      <c r="K643" s="18" t="str">
        <f t="shared" ref="K643:K706" si="32">IF(B643&lt;18.5,"Underweight",
IF(B643&lt;25,"Normal Weight",
IF(B643&lt;30,"Overweight",
"Obesity")))</f>
        <v>Normal Weight</v>
      </c>
      <c r="L643" s="24" t="str" cm="1">
        <f t="array" ref="L643">IF(H643="?",INDEX($H$2:$H$2336,MODE(MATCH($H$2:$H$2336,$H$2:$H$2336,0))),H643)</f>
        <v>yes</v>
      </c>
    </row>
    <row r="644" spans="1:12" x14ac:dyDescent="0.25">
      <c r="A644" s="17" t="s">
        <v>1728</v>
      </c>
      <c r="B644" s="17">
        <v>36.08</v>
      </c>
      <c r="C644" s="17">
        <v>7.11</v>
      </c>
      <c r="D644" s="17" t="s">
        <v>2382</v>
      </c>
      <c r="E644" s="17" t="s">
        <v>2380</v>
      </c>
      <c r="F644" s="17" t="s">
        <v>2383</v>
      </c>
      <c r="G644" s="27">
        <v>1</v>
      </c>
      <c r="H644" s="17" t="s">
        <v>2380</v>
      </c>
      <c r="I644" s="27">
        <f t="shared" si="30"/>
        <v>0</v>
      </c>
      <c r="J644" s="26">
        <f t="shared" si="31"/>
        <v>1</v>
      </c>
      <c r="K644" s="17" t="str">
        <f t="shared" si="32"/>
        <v>Obesity</v>
      </c>
      <c r="L644" s="24" t="str" cm="1">
        <f t="array" ref="L644">IF(H644="?",INDEX($H$2:$H$2336,MODE(MATCH($H$2:$H$2336,$H$2:$H$2336,0))),H644)</f>
        <v>No</v>
      </c>
    </row>
    <row r="645" spans="1:12" x14ac:dyDescent="0.25">
      <c r="A645" s="18" t="s">
        <v>1727</v>
      </c>
      <c r="B645" s="18">
        <v>40.44</v>
      </c>
      <c r="C645" s="18">
        <v>5.13</v>
      </c>
      <c r="D645" s="18" t="s">
        <v>2382</v>
      </c>
      <c r="E645" s="18" t="s">
        <v>2380</v>
      </c>
      <c r="F645" s="18" t="s">
        <v>2383</v>
      </c>
      <c r="G645" s="25">
        <v>1</v>
      </c>
      <c r="H645" s="18" t="s">
        <v>2380</v>
      </c>
      <c r="I645" s="25">
        <f t="shared" si="30"/>
        <v>0</v>
      </c>
      <c r="J645" s="26">
        <f t="shared" si="31"/>
        <v>1</v>
      </c>
      <c r="K645" s="18" t="str">
        <f t="shared" si="32"/>
        <v>Obesity</v>
      </c>
      <c r="L645" s="24" t="str" cm="1">
        <f t="array" ref="L645">IF(H645="?",INDEX($H$2:$H$2336,MODE(MATCH($H$2:$H$2336,$H$2:$H$2336,0))),H645)</f>
        <v>No</v>
      </c>
    </row>
    <row r="646" spans="1:12" x14ac:dyDescent="0.25">
      <c r="A646" s="17" t="s">
        <v>1726</v>
      </c>
      <c r="B646" s="17">
        <v>38.094999999999999</v>
      </c>
      <c r="C646" s="17">
        <v>10.199999999999999</v>
      </c>
      <c r="D646" s="17" t="s">
        <v>2380</v>
      </c>
      <c r="E646" s="17" t="s">
        <v>2380</v>
      </c>
      <c r="F646" s="17" t="s">
        <v>2380</v>
      </c>
      <c r="G646" s="27" t="s">
        <v>2381</v>
      </c>
      <c r="H646" s="17" t="s">
        <v>2380</v>
      </c>
      <c r="I646" s="27">
        <f t="shared" si="30"/>
        <v>0</v>
      </c>
      <c r="J646" s="26">
        <f t="shared" si="31"/>
        <v>0</v>
      </c>
      <c r="K646" s="17" t="str">
        <f t="shared" si="32"/>
        <v>Obesity</v>
      </c>
      <c r="L646" s="24" t="str" cm="1">
        <f t="array" ref="L646">IF(H646="?",INDEX($H$2:$H$2336,MODE(MATCH($H$2:$H$2336,$H$2:$H$2336,0))),H646)</f>
        <v>No</v>
      </c>
    </row>
    <row r="647" spans="1:12" x14ac:dyDescent="0.25">
      <c r="A647" s="18" t="s">
        <v>1725</v>
      </c>
      <c r="B647" s="18">
        <v>44.95</v>
      </c>
      <c r="C647" s="18">
        <v>10.4</v>
      </c>
      <c r="D647" s="18" t="s">
        <v>2380</v>
      </c>
      <c r="E647" s="18" t="s">
        <v>2380</v>
      </c>
      <c r="F647" s="18" t="s">
        <v>2380</v>
      </c>
      <c r="G647" s="25" t="s">
        <v>2381</v>
      </c>
      <c r="H647" s="18" t="s">
        <v>2380</v>
      </c>
      <c r="I647" s="25">
        <f t="shared" si="30"/>
        <v>0</v>
      </c>
      <c r="J647" s="26">
        <f t="shared" si="31"/>
        <v>0</v>
      </c>
      <c r="K647" s="18" t="str">
        <f t="shared" si="32"/>
        <v>Obesity</v>
      </c>
      <c r="L647" s="24" t="str" cm="1">
        <f t="array" ref="L647">IF(H647="?",INDEX($H$2:$H$2336,MODE(MATCH($H$2:$H$2336,$H$2:$H$2336,0))),H647)</f>
        <v>No</v>
      </c>
    </row>
    <row r="648" spans="1:12" x14ac:dyDescent="0.25">
      <c r="A648" s="17" t="s">
        <v>1724</v>
      </c>
      <c r="B648" s="17">
        <v>35.54</v>
      </c>
      <c r="C648" s="17">
        <v>10.67</v>
      </c>
      <c r="D648" s="17" t="s">
        <v>2380</v>
      </c>
      <c r="E648" s="17" t="s">
        <v>2380</v>
      </c>
      <c r="F648" s="17" t="s">
        <v>2380</v>
      </c>
      <c r="G648" s="27" t="s">
        <v>2381</v>
      </c>
      <c r="H648" s="17" t="s">
        <v>2380</v>
      </c>
      <c r="I648" s="27">
        <f t="shared" si="30"/>
        <v>0</v>
      </c>
      <c r="J648" s="26">
        <f t="shared" si="31"/>
        <v>0</v>
      </c>
      <c r="K648" s="17" t="str">
        <f t="shared" si="32"/>
        <v>Obesity</v>
      </c>
      <c r="L648" s="24" t="str" cm="1">
        <f t="array" ref="L648">IF(H648="?",INDEX($H$2:$H$2336,MODE(MATCH($H$2:$H$2336,$H$2:$H$2336,0))),H648)</f>
        <v>No</v>
      </c>
    </row>
    <row r="649" spans="1:12" x14ac:dyDescent="0.25">
      <c r="A649" s="18" t="s">
        <v>1723</v>
      </c>
      <c r="B649" s="18">
        <v>39.799999999999997</v>
      </c>
      <c r="C649" s="18">
        <v>4.6500000000000004</v>
      </c>
      <c r="D649" s="18" t="s">
        <v>2382</v>
      </c>
      <c r="E649" s="18" t="s">
        <v>2380</v>
      </c>
      <c r="F649" s="18" t="s">
        <v>2380</v>
      </c>
      <c r="G649" s="25">
        <v>2</v>
      </c>
      <c r="H649" s="18" t="s">
        <v>2380</v>
      </c>
      <c r="I649" s="25">
        <f t="shared" si="30"/>
        <v>0</v>
      </c>
      <c r="J649" s="26">
        <f t="shared" si="31"/>
        <v>2</v>
      </c>
      <c r="K649" s="18" t="str">
        <f t="shared" si="32"/>
        <v>Obesity</v>
      </c>
      <c r="L649" s="24" t="str" cm="1">
        <f t="array" ref="L649">IF(H649="?",INDEX($H$2:$H$2336,MODE(MATCH($H$2:$H$2336,$H$2:$H$2336,0))),H649)</f>
        <v>No</v>
      </c>
    </row>
    <row r="650" spans="1:12" x14ac:dyDescent="0.25">
      <c r="A650" s="17" t="s">
        <v>1722</v>
      </c>
      <c r="B650" s="17">
        <v>33.659999999999997</v>
      </c>
      <c r="C650" s="17">
        <v>5.65</v>
      </c>
      <c r="D650" s="17" t="s">
        <v>2382</v>
      </c>
      <c r="E650" s="17" t="s">
        <v>2380</v>
      </c>
      <c r="F650" s="17" t="s">
        <v>2380</v>
      </c>
      <c r="G650" s="27">
        <v>2</v>
      </c>
      <c r="H650" s="17" t="s">
        <v>2380</v>
      </c>
      <c r="I650" s="27">
        <f t="shared" si="30"/>
        <v>0</v>
      </c>
      <c r="J650" s="26">
        <f t="shared" si="31"/>
        <v>2</v>
      </c>
      <c r="K650" s="17" t="str">
        <f t="shared" si="32"/>
        <v>Obesity</v>
      </c>
      <c r="L650" s="24" t="str" cm="1">
        <f t="array" ref="L650">IF(H650="?",INDEX($H$2:$H$2336,MODE(MATCH($H$2:$H$2336,$H$2:$H$2336,0))),H650)</f>
        <v>No</v>
      </c>
    </row>
    <row r="651" spans="1:12" x14ac:dyDescent="0.25">
      <c r="A651" s="18" t="s">
        <v>1721</v>
      </c>
      <c r="B651" s="18">
        <v>35.5</v>
      </c>
      <c r="C651" s="18">
        <v>11.97</v>
      </c>
      <c r="D651" s="18" t="s">
        <v>2380</v>
      </c>
      <c r="E651" s="18" t="s">
        <v>2380</v>
      </c>
      <c r="F651" s="18" t="s">
        <v>2380</v>
      </c>
      <c r="G651" s="25" t="s">
        <v>2381</v>
      </c>
      <c r="H651" s="18" t="s">
        <v>2380</v>
      </c>
      <c r="I651" s="25">
        <f t="shared" si="30"/>
        <v>0</v>
      </c>
      <c r="J651" s="26">
        <f t="shared" si="31"/>
        <v>0</v>
      </c>
      <c r="K651" s="18" t="str">
        <f t="shared" si="32"/>
        <v>Obesity</v>
      </c>
      <c r="L651" s="24" t="str" cm="1">
        <f t="array" ref="L651">IF(H651="?",INDEX($H$2:$H$2336,MODE(MATCH($H$2:$H$2336,$H$2:$H$2336,0))),H651)</f>
        <v>No</v>
      </c>
    </row>
    <row r="652" spans="1:12" x14ac:dyDescent="0.25">
      <c r="A652" s="17" t="s">
        <v>1720</v>
      </c>
      <c r="B652" s="17">
        <v>41.63</v>
      </c>
      <c r="C652" s="17">
        <v>6.71</v>
      </c>
      <c r="D652" s="17" t="s">
        <v>2380</v>
      </c>
      <c r="E652" s="17" t="s">
        <v>2380</v>
      </c>
      <c r="F652" s="17" t="s">
        <v>2380</v>
      </c>
      <c r="G652" s="27" t="s">
        <v>2381</v>
      </c>
      <c r="H652" s="17" t="s">
        <v>2380</v>
      </c>
      <c r="I652" s="27">
        <f t="shared" si="30"/>
        <v>0</v>
      </c>
      <c r="J652" s="26">
        <f t="shared" si="31"/>
        <v>0</v>
      </c>
      <c r="K652" s="17" t="str">
        <f t="shared" si="32"/>
        <v>Obesity</v>
      </c>
      <c r="L652" s="24" t="str" cm="1">
        <f t="array" ref="L652">IF(H652="?",INDEX($H$2:$H$2336,MODE(MATCH($H$2:$H$2336,$H$2:$H$2336,0))),H652)</f>
        <v>No</v>
      </c>
    </row>
    <row r="653" spans="1:12" x14ac:dyDescent="0.25">
      <c r="A653" s="18" t="s">
        <v>1719</v>
      </c>
      <c r="B653" s="18">
        <v>46.49</v>
      </c>
      <c r="C653" s="18">
        <v>11.92</v>
      </c>
      <c r="D653" s="18" t="s">
        <v>2380</v>
      </c>
      <c r="E653" s="18" t="s">
        <v>2380</v>
      </c>
      <c r="F653" s="18" t="s">
        <v>2380</v>
      </c>
      <c r="G653" s="25" t="s">
        <v>2381</v>
      </c>
      <c r="H653" s="18" t="s">
        <v>2380</v>
      </c>
      <c r="I653" s="25">
        <f t="shared" si="30"/>
        <v>0</v>
      </c>
      <c r="J653" s="26">
        <f t="shared" si="31"/>
        <v>0</v>
      </c>
      <c r="K653" s="18" t="str">
        <f t="shared" si="32"/>
        <v>Obesity</v>
      </c>
      <c r="L653" s="24" t="str" cm="1">
        <f t="array" ref="L653">IF(H653="?",INDEX($H$2:$H$2336,MODE(MATCH($H$2:$H$2336,$H$2:$H$2336,0))),H653)</f>
        <v>No</v>
      </c>
    </row>
    <row r="654" spans="1:12" x14ac:dyDescent="0.25">
      <c r="A654" s="17" t="s">
        <v>1718</v>
      </c>
      <c r="B654" s="17">
        <v>43.29</v>
      </c>
      <c r="C654" s="17">
        <v>5.35</v>
      </c>
      <c r="D654" s="17" t="s">
        <v>2380</v>
      </c>
      <c r="E654" s="17" t="s">
        <v>2380</v>
      </c>
      <c r="F654" s="17" t="s">
        <v>2380</v>
      </c>
      <c r="G654" s="27">
        <v>2</v>
      </c>
      <c r="H654" s="17" t="s">
        <v>2380</v>
      </c>
      <c r="I654" s="27">
        <f t="shared" si="30"/>
        <v>0</v>
      </c>
      <c r="J654" s="26">
        <f t="shared" si="31"/>
        <v>2</v>
      </c>
      <c r="K654" s="17" t="str">
        <f t="shared" si="32"/>
        <v>Obesity</v>
      </c>
      <c r="L654" s="24" t="str" cm="1">
        <f t="array" ref="L654">IF(H654="?",INDEX($H$2:$H$2336,MODE(MATCH($H$2:$H$2336,$H$2:$H$2336,0))),H654)</f>
        <v>No</v>
      </c>
    </row>
    <row r="655" spans="1:12" x14ac:dyDescent="0.25">
      <c r="A655" s="18" t="s">
        <v>1717</v>
      </c>
      <c r="B655" s="18">
        <v>43.08</v>
      </c>
      <c r="C655" s="18">
        <v>8.9600000000000009</v>
      </c>
      <c r="D655" s="18" t="s">
        <v>2382</v>
      </c>
      <c r="E655" s="18" t="s">
        <v>2380</v>
      </c>
      <c r="F655" s="18" t="s">
        <v>2380</v>
      </c>
      <c r="G655" s="25">
        <v>1</v>
      </c>
      <c r="H655" s="18" t="s">
        <v>2380</v>
      </c>
      <c r="I655" s="25">
        <f t="shared" si="30"/>
        <v>0</v>
      </c>
      <c r="J655" s="26">
        <f t="shared" si="31"/>
        <v>1</v>
      </c>
      <c r="K655" s="18" t="str">
        <f t="shared" si="32"/>
        <v>Obesity</v>
      </c>
      <c r="L655" s="24" t="str" cm="1">
        <f t="array" ref="L655">IF(H655="?",INDEX($H$2:$H$2336,MODE(MATCH($H$2:$H$2336,$H$2:$H$2336,0))),H655)</f>
        <v>No</v>
      </c>
    </row>
    <row r="656" spans="1:12" x14ac:dyDescent="0.25">
      <c r="A656" s="17" t="s">
        <v>1716</v>
      </c>
      <c r="B656" s="17">
        <v>39.07</v>
      </c>
      <c r="C656" s="17">
        <v>11.93</v>
      </c>
      <c r="D656" s="17" t="s">
        <v>2380</v>
      </c>
      <c r="E656" s="17" t="s">
        <v>2380</v>
      </c>
      <c r="F656" s="17" t="s">
        <v>2380</v>
      </c>
      <c r="G656" s="27" t="s">
        <v>2381</v>
      </c>
      <c r="H656" s="17" t="s">
        <v>2380</v>
      </c>
      <c r="I656" s="27">
        <f t="shared" si="30"/>
        <v>0</v>
      </c>
      <c r="J656" s="26">
        <f t="shared" si="31"/>
        <v>0</v>
      </c>
      <c r="K656" s="17" t="str">
        <f t="shared" si="32"/>
        <v>Obesity</v>
      </c>
      <c r="L656" s="24" t="str" cm="1">
        <f t="array" ref="L656">IF(H656="?",INDEX($H$2:$H$2336,MODE(MATCH($H$2:$H$2336,$H$2:$H$2336,0))),H656)</f>
        <v>No</v>
      </c>
    </row>
    <row r="657" spans="1:12" x14ac:dyDescent="0.25">
      <c r="A657" s="18" t="s">
        <v>1715</v>
      </c>
      <c r="B657" s="18">
        <v>41.3</v>
      </c>
      <c r="C657" s="18">
        <v>9.59</v>
      </c>
      <c r="D657" s="18" t="s">
        <v>2380</v>
      </c>
      <c r="E657" s="18" t="s">
        <v>2380</v>
      </c>
      <c r="F657" s="18" t="s">
        <v>2380</v>
      </c>
      <c r="G657" s="25" t="s">
        <v>2381</v>
      </c>
      <c r="H657" s="18" t="s">
        <v>2380</v>
      </c>
      <c r="I657" s="25">
        <f t="shared" si="30"/>
        <v>0</v>
      </c>
      <c r="J657" s="26">
        <f t="shared" si="31"/>
        <v>0</v>
      </c>
      <c r="K657" s="18" t="str">
        <f t="shared" si="32"/>
        <v>Obesity</v>
      </c>
      <c r="L657" s="24" t="str" cm="1">
        <f t="array" ref="L657">IF(H657="?",INDEX($H$2:$H$2336,MODE(MATCH($H$2:$H$2336,$H$2:$H$2336,0))),H657)</f>
        <v>No</v>
      </c>
    </row>
    <row r="658" spans="1:12" x14ac:dyDescent="0.25">
      <c r="A658" s="17" t="s">
        <v>1714</v>
      </c>
      <c r="B658" s="17">
        <v>42.95</v>
      </c>
      <c r="C658" s="17">
        <v>11.88</v>
      </c>
      <c r="D658" s="17" t="s">
        <v>2382</v>
      </c>
      <c r="E658" s="17" t="s">
        <v>2380</v>
      </c>
      <c r="F658" s="17" t="s">
        <v>2380</v>
      </c>
      <c r="G658" s="27">
        <v>2</v>
      </c>
      <c r="H658" s="17" t="s">
        <v>2380</v>
      </c>
      <c r="I658" s="27">
        <f t="shared" si="30"/>
        <v>0</v>
      </c>
      <c r="J658" s="26">
        <f t="shared" si="31"/>
        <v>2</v>
      </c>
      <c r="K658" s="17" t="str">
        <f t="shared" si="32"/>
        <v>Obesity</v>
      </c>
      <c r="L658" s="24" t="str" cm="1">
        <f t="array" ref="L658">IF(H658="?",INDEX($H$2:$H$2336,MODE(MATCH($H$2:$H$2336,$H$2:$H$2336,0))),H658)</f>
        <v>No</v>
      </c>
    </row>
    <row r="659" spans="1:12" x14ac:dyDescent="0.25">
      <c r="A659" s="18" t="s">
        <v>1713</v>
      </c>
      <c r="B659" s="18">
        <v>46.96</v>
      </c>
      <c r="C659" s="18">
        <v>4.6399999999999997</v>
      </c>
      <c r="D659" s="18" t="s">
        <v>2380</v>
      </c>
      <c r="E659" s="18" t="s">
        <v>2380</v>
      </c>
      <c r="F659" s="18" t="s">
        <v>2383</v>
      </c>
      <c r="G659" s="25">
        <v>1</v>
      </c>
      <c r="H659" s="18" t="s">
        <v>2380</v>
      </c>
      <c r="I659" s="25">
        <f t="shared" si="30"/>
        <v>0</v>
      </c>
      <c r="J659" s="26">
        <f t="shared" si="31"/>
        <v>1</v>
      </c>
      <c r="K659" s="18" t="str">
        <f t="shared" si="32"/>
        <v>Obesity</v>
      </c>
      <c r="L659" s="24" t="str" cm="1">
        <f t="array" ref="L659">IF(H659="?",INDEX($H$2:$H$2336,MODE(MATCH($H$2:$H$2336,$H$2:$H$2336,0))),H659)</f>
        <v>No</v>
      </c>
    </row>
    <row r="660" spans="1:12" x14ac:dyDescent="0.25">
      <c r="A660" s="17" t="s">
        <v>1712</v>
      </c>
      <c r="B660" s="17">
        <v>30.495000000000001</v>
      </c>
      <c r="C660" s="17">
        <v>9.5299999999999994</v>
      </c>
      <c r="D660" s="17" t="s">
        <v>2380</v>
      </c>
      <c r="E660" s="17" t="s">
        <v>2380</v>
      </c>
      <c r="F660" s="17" t="s">
        <v>2380</v>
      </c>
      <c r="G660" s="27" t="s">
        <v>2381</v>
      </c>
      <c r="H660" s="17" t="s">
        <v>2380</v>
      </c>
      <c r="I660" s="27">
        <f t="shared" si="30"/>
        <v>0</v>
      </c>
      <c r="J660" s="26">
        <f t="shared" si="31"/>
        <v>0</v>
      </c>
      <c r="K660" s="17" t="str">
        <f t="shared" si="32"/>
        <v>Obesity</v>
      </c>
      <c r="L660" s="24" t="str" cm="1">
        <f t="array" ref="L660">IF(H660="?",INDEX($H$2:$H$2336,MODE(MATCH($H$2:$H$2336,$H$2:$H$2336,0))),H660)</f>
        <v>No</v>
      </c>
    </row>
    <row r="661" spans="1:12" x14ac:dyDescent="0.25">
      <c r="A661" s="18" t="s">
        <v>1711</v>
      </c>
      <c r="B661" s="18">
        <v>17.954999999999998</v>
      </c>
      <c r="C661" s="18">
        <v>5.29</v>
      </c>
      <c r="D661" s="18" t="s">
        <v>2382</v>
      </c>
      <c r="E661" s="18" t="s">
        <v>2380</v>
      </c>
      <c r="F661" s="18" t="s">
        <v>2380</v>
      </c>
      <c r="G661" s="25">
        <v>1</v>
      </c>
      <c r="H661" s="18" t="s">
        <v>2382</v>
      </c>
      <c r="I661" s="25">
        <f t="shared" si="30"/>
        <v>0</v>
      </c>
      <c r="J661" s="26">
        <f t="shared" si="31"/>
        <v>1</v>
      </c>
      <c r="K661" s="18" t="str">
        <f t="shared" si="32"/>
        <v>Underweight</v>
      </c>
      <c r="L661" s="24" t="str" cm="1">
        <f t="array" ref="L661">IF(H661="?",INDEX($H$2:$H$2336,MODE(MATCH($H$2:$H$2336,$H$2:$H$2336,0))),H661)</f>
        <v>yes</v>
      </c>
    </row>
    <row r="662" spans="1:12" x14ac:dyDescent="0.25">
      <c r="A662" s="17" t="s">
        <v>1710</v>
      </c>
      <c r="B662" s="17">
        <v>25.6</v>
      </c>
      <c r="C662" s="17">
        <v>10.95</v>
      </c>
      <c r="D662" s="17" t="s">
        <v>2380</v>
      </c>
      <c r="E662" s="17" t="s">
        <v>2380</v>
      </c>
      <c r="F662" s="17" t="s">
        <v>2380</v>
      </c>
      <c r="G662" s="27">
        <v>3</v>
      </c>
      <c r="H662" s="17" t="s">
        <v>2380</v>
      </c>
      <c r="I662" s="27">
        <f t="shared" si="30"/>
        <v>0</v>
      </c>
      <c r="J662" s="26">
        <f t="shared" si="31"/>
        <v>3</v>
      </c>
      <c r="K662" s="17" t="str">
        <f t="shared" si="32"/>
        <v>Overweight</v>
      </c>
      <c r="L662" s="24" t="str" cm="1">
        <f t="array" ref="L662">IF(H662="?",INDEX($H$2:$H$2336,MODE(MATCH($H$2:$H$2336,$H$2:$H$2336,0))),H662)</f>
        <v>No</v>
      </c>
    </row>
    <row r="663" spans="1:12" x14ac:dyDescent="0.25">
      <c r="A663" s="18" t="s">
        <v>1709</v>
      </c>
      <c r="B663" s="18">
        <v>34.21</v>
      </c>
      <c r="C663" s="18">
        <v>9.17</v>
      </c>
      <c r="D663" s="18" t="s">
        <v>2380</v>
      </c>
      <c r="E663" s="18" t="s">
        <v>2380</v>
      </c>
      <c r="F663" s="18" t="s">
        <v>2380</v>
      </c>
      <c r="G663" s="25" t="s">
        <v>2381</v>
      </c>
      <c r="H663" s="18" t="s">
        <v>2380</v>
      </c>
      <c r="I663" s="25">
        <f t="shared" si="30"/>
        <v>0</v>
      </c>
      <c r="J663" s="26">
        <f t="shared" si="31"/>
        <v>0</v>
      </c>
      <c r="K663" s="18" t="str">
        <f t="shared" si="32"/>
        <v>Obesity</v>
      </c>
      <c r="L663" s="24" t="str" cm="1">
        <f t="array" ref="L663">IF(H663="?",INDEX($H$2:$H$2336,MODE(MATCH($H$2:$H$2336,$H$2:$H$2336,0))),H663)</f>
        <v>No</v>
      </c>
    </row>
    <row r="664" spans="1:12" x14ac:dyDescent="0.25">
      <c r="A664" s="17" t="s">
        <v>1708</v>
      </c>
      <c r="B664" s="17">
        <v>39.74</v>
      </c>
      <c r="C664" s="17">
        <v>7.39</v>
      </c>
      <c r="D664" s="17" t="s">
        <v>2380</v>
      </c>
      <c r="E664" s="17" t="s">
        <v>2380</v>
      </c>
      <c r="F664" s="17" t="s">
        <v>2380</v>
      </c>
      <c r="G664" s="27" t="s">
        <v>2381</v>
      </c>
      <c r="H664" s="17" t="s">
        <v>2380</v>
      </c>
      <c r="I664" s="27">
        <f t="shared" si="30"/>
        <v>0</v>
      </c>
      <c r="J664" s="26">
        <f t="shared" si="31"/>
        <v>0</v>
      </c>
      <c r="K664" s="17" t="str">
        <f t="shared" si="32"/>
        <v>Obesity</v>
      </c>
      <c r="L664" s="24" t="str" cm="1">
        <f t="array" ref="L664">IF(H664="?",INDEX($H$2:$H$2336,MODE(MATCH($H$2:$H$2336,$H$2:$H$2336,0))),H664)</f>
        <v>No</v>
      </c>
    </row>
    <row r="665" spans="1:12" x14ac:dyDescent="0.25">
      <c r="A665" s="18" t="s">
        <v>1707</v>
      </c>
      <c r="B665" s="18">
        <v>49.53</v>
      </c>
      <c r="C665" s="18">
        <v>9.1300000000000008</v>
      </c>
      <c r="D665" s="18" t="s">
        <v>2382</v>
      </c>
      <c r="E665" s="18" t="s">
        <v>2380</v>
      </c>
      <c r="F665" s="18" t="s">
        <v>2380</v>
      </c>
      <c r="G665" s="25" t="s">
        <v>2381</v>
      </c>
      <c r="H665" s="18" t="s">
        <v>2380</v>
      </c>
      <c r="I665" s="25">
        <f t="shared" si="30"/>
        <v>0</v>
      </c>
      <c r="J665" s="26">
        <f t="shared" si="31"/>
        <v>0</v>
      </c>
      <c r="K665" s="18" t="str">
        <f t="shared" si="32"/>
        <v>Obesity</v>
      </c>
      <c r="L665" s="24" t="str" cm="1">
        <f t="array" ref="L665">IF(H665="?",INDEX($H$2:$H$2336,MODE(MATCH($H$2:$H$2336,$H$2:$H$2336,0))),H665)</f>
        <v>No</v>
      </c>
    </row>
    <row r="666" spans="1:12" x14ac:dyDescent="0.25">
      <c r="A666" s="17" t="s">
        <v>1706</v>
      </c>
      <c r="B666" s="17">
        <v>39.33</v>
      </c>
      <c r="C666" s="17">
        <v>10.4</v>
      </c>
      <c r="D666" s="17" t="s">
        <v>2380</v>
      </c>
      <c r="E666" s="17" t="s">
        <v>2380</v>
      </c>
      <c r="F666" s="17" t="s">
        <v>2380</v>
      </c>
      <c r="G666" s="27">
        <v>3</v>
      </c>
      <c r="H666" s="17" t="s">
        <v>2380</v>
      </c>
      <c r="I666" s="27">
        <f t="shared" si="30"/>
        <v>0</v>
      </c>
      <c r="J666" s="26">
        <f t="shared" si="31"/>
        <v>3</v>
      </c>
      <c r="K666" s="17" t="str">
        <f t="shared" si="32"/>
        <v>Obesity</v>
      </c>
      <c r="L666" s="24" t="str" cm="1">
        <f t="array" ref="L666">IF(H666="?",INDEX($H$2:$H$2336,MODE(MATCH($H$2:$H$2336,$H$2:$H$2336,0))),H666)</f>
        <v>No</v>
      </c>
    </row>
    <row r="667" spans="1:12" x14ac:dyDescent="0.25">
      <c r="A667" s="18" t="s">
        <v>1705</v>
      </c>
      <c r="B667" s="18">
        <v>39.979999999999997</v>
      </c>
      <c r="C667" s="18">
        <v>9.4600000000000009</v>
      </c>
      <c r="D667" s="18" t="s">
        <v>2382</v>
      </c>
      <c r="E667" s="18" t="s">
        <v>2380</v>
      </c>
      <c r="F667" s="18" t="s">
        <v>2380</v>
      </c>
      <c r="G667" s="25">
        <v>2</v>
      </c>
      <c r="H667" s="18" t="s">
        <v>2380</v>
      </c>
      <c r="I667" s="25">
        <f t="shared" si="30"/>
        <v>0</v>
      </c>
      <c r="J667" s="26">
        <f t="shared" si="31"/>
        <v>2</v>
      </c>
      <c r="K667" s="18" t="str">
        <f t="shared" si="32"/>
        <v>Obesity</v>
      </c>
      <c r="L667" s="24" t="str" cm="1">
        <f t="array" ref="L667">IF(H667="?",INDEX($H$2:$H$2336,MODE(MATCH($H$2:$H$2336,$H$2:$H$2336,0))),H667)</f>
        <v>No</v>
      </c>
    </row>
    <row r="668" spans="1:12" x14ac:dyDescent="0.25">
      <c r="A668" s="17" t="s">
        <v>1704</v>
      </c>
      <c r="B668" s="17">
        <v>46.51</v>
      </c>
      <c r="C668" s="17">
        <v>8.69</v>
      </c>
      <c r="D668" s="17" t="s">
        <v>2382</v>
      </c>
      <c r="E668" s="17" t="s">
        <v>2380</v>
      </c>
      <c r="F668" s="17" t="s">
        <v>2380</v>
      </c>
      <c r="G668" s="27" t="s">
        <v>2381</v>
      </c>
      <c r="H668" s="17" t="s">
        <v>2380</v>
      </c>
      <c r="I668" s="27">
        <f t="shared" si="30"/>
        <v>0</v>
      </c>
      <c r="J668" s="26">
        <f t="shared" si="31"/>
        <v>0</v>
      </c>
      <c r="K668" s="17" t="str">
        <f t="shared" si="32"/>
        <v>Obesity</v>
      </c>
      <c r="L668" s="24" t="str" cm="1">
        <f t="array" ref="L668">IF(H668="?",INDEX($H$2:$H$2336,MODE(MATCH($H$2:$H$2336,$H$2:$H$2336,0))),H668)</f>
        <v>No</v>
      </c>
    </row>
    <row r="669" spans="1:12" x14ac:dyDescent="0.25">
      <c r="A669" s="18" t="s">
        <v>1703</v>
      </c>
      <c r="B669" s="18">
        <v>43.58</v>
      </c>
      <c r="C669" s="18">
        <v>4.2300000000000004</v>
      </c>
      <c r="D669" s="18" t="s">
        <v>2380</v>
      </c>
      <c r="E669" s="18" t="s">
        <v>2380</v>
      </c>
      <c r="F669" s="18" t="s">
        <v>2383</v>
      </c>
      <c r="G669" s="25">
        <v>1</v>
      </c>
      <c r="H669" s="18" t="s">
        <v>2380</v>
      </c>
      <c r="I669" s="25">
        <f t="shared" si="30"/>
        <v>0</v>
      </c>
      <c r="J669" s="26">
        <f t="shared" si="31"/>
        <v>1</v>
      </c>
      <c r="K669" s="18" t="str">
        <f t="shared" si="32"/>
        <v>Obesity</v>
      </c>
      <c r="L669" s="24" t="str" cm="1">
        <f t="array" ref="L669">IF(H669="?",INDEX($H$2:$H$2336,MODE(MATCH($H$2:$H$2336,$H$2:$H$2336,0))),H669)</f>
        <v>No</v>
      </c>
    </row>
    <row r="670" spans="1:12" x14ac:dyDescent="0.25">
      <c r="A670" s="17" t="s">
        <v>1702</v>
      </c>
      <c r="B670" s="17">
        <v>42.28</v>
      </c>
      <c r="C670" s="17">
        <v>9.16</v>
      </c>
      <c r="D670" s="17" t="s">
        <v>2382</v>
      </c>
      <c r="E670" s="17" t="s">
        <v>2380</v>
      </c>
      <c r="F670" s="17" t="s">
        <v>2380</v>
      </c>
      <c r="G670" s="27">
        <v>1</v>
      </c>
      <c r="H670" s="17" t="s">
        <v>2380</v>
      </c>
      <c r="I670" s="27">
        <f t="shared" si="30"/>
        <v>0</v>
      </c>
      <c r="J670" s="26">
        <f t="shared" si="31"/>
        <v>1</v>
      </c>
      <c r="K670" s="17" t="str">
        <f t="shared" si="32"/>
        <v>Obesity</v>
      </c>
      <c r="L670" s="24" t="str" cm="1">
        <f t="array" ref="L670">IF(H670="?",INDEX($H$2:$H$2336,MODE(MATCH($H$2:$H$2336,$H$2:$H$2336,0))),H670)</f>
        <v>No</v>
      </c>
    </row>
    <row r="671" spans="1:12" x14ac:dyDescent="0.25">
      <c r="A671" s="18" t="s">
        <v>1701</v>
      </c>
      <c r="B671" s="18">
        <v>35.520000000000003</v>
      </c>
      <c r="C671" s="18">
        <v>8.26</v>
      </c>
      <c r="D671" s="18" t="s">
        <v>2380</v>
      </c>
      <c r="E671" s="18" t="s">
        <v>2380</v>
      </c>
      <c r="F671" s="18" t="s">
        <v>2380</v>
      </c>
      <c r="G671" s="25" t="s">
        <v>2381</v>
      </c>
      <c r="H671" s="18" t="s">
        <v>2380</v>
      </c>
      <c r="I671" s="25">
        <f t="shared" si="30"/>
        <v>0</v>
      </c>
      <c r="J671" s="26">
        <f t="shared" si="31"/>
        <v>0</v>
      </c>
      <c r="K671" s="18" t="str">
        <f t="shared" si="32"/>
        <v>Obesity</v>
      </c>
      <c r="L671" s="24" t="str" cm="1">
        <f t="array" ref="L671">IF(H671="?",INDEX($H$2:$H$2336,MODE(MATCH($H$2:$H$2336,$H$2:$H$2336,0))),H671)</f>
        <v>No</v>
      </c>
    </row>
    <row r="672" spans="1:12" x14ac:dyDescent="0.25">
      <c r="A672" s="17" t="s">
        <v>1700</v>
      </c>
      <c r="B672" s="17">
        <v>33.6</v>
      </c>
      <c r="C672" s="17">
        <v>11.25</v>
      </c>
      <c r="D672" s="17" t="s">
        <v>2380</v>
      </c>
      <c r="E672" s="17" t="s">
        <v>2380</v>
      </c>
      <c r="F672" s="17" t="s">
        <v>2380</v>
      </c>
      <c r="G672" s="27" t="s">
        <v>2381</v>
      </c>
      <c r="H672" s="17" t="s">
        <v>2380</v>
      </c>
      <c r="I672" s="27">
        <f t="shared" si="30"/>
        <v>0</v>
      </c>
      <c r="J672" s="26">
        <f t="shared" si="31"/>
        <v>0</v>
      </c>
      <c r="K672" s="17" t="str">
        <f t="shared" si="32"/>
        <v>Obesity</v>
      </c>
      <c r="L672" s="24" t="str" cm="1">
        <f t="array" ref="L672">IF(H672="?",INDEX($H$2:$H$2336,MODE(MATCH($H$2:$H$2336,$H$2:$H$2336,0))),H672)</f>
        <v>No</v>
      </c>
    </row>
    <row r="673" spans="1:12" x14ac:dyDescent="0.25">
      <c r="A673" s="18" t="s">
        <v>1699</v>
      </c>
      <c r="B673" s="18">
        <v>22.42</v>
      </c>
      <c r="C673" s="18">
        <v>6.74</v>
      </c>
      <c r="D673" s="18" t="s">
        <v>2380</v>
      </c>
      <c r="E673" s="18" t="s">
        <v>2380</v>
      </c>
      <c r="F673" s="18" t="s">
        <v>2380</v>
      </c>
      <c r="G673" s="25" t="s">
        <v>2381</v>
      </c>
      <c r="H673" s="18" t="s">
        <v>2382</v>
      </c>
      <c r="I673" s="25">
        <f t="shared" si="30"/>
        <v>0</v>
      </c>
      <c r="J673" s="26">
        <f t="shared" si="31"/>
        <v>0</v>
      </c>
      <c r="K673" s="18" t="str">
        <f t="shared" si="32"/>
        <v>Normal Weight</v>
      </c>
      <c r="L673" s="24" t="str" cm="1">
        <f t="array" ref="L673">IF(H673="?",INDEX($H$2:$H$2336,MODE(MATCH($H$2:$H$2336,$H$2:$H$2336,0))),H673)</f>
        <v>yes</v>
      </c>
    </row>
    <row r="674" spans="1:12" x14ac:dyDescent="0.25">
      <c r="A674" s="17" t="s">
        <v>1698</v>
      </c>
      <c r="B674" s="17">
        <v>46.86</v>
      </c>
      <c r="C674" s="17">
        <v>4.87</v>
      </c>
      <c r="D674" s="17" t="s">
        <v>2380</v>
      </c>
      <c r="E674" s="17" t="s">
        <v>2380</v>
      </c>
      <c r="F674" s="17" t="s">
        <v>2380</v>
      </c>
      <c r="G674" s="27" t="s">
        <v>2381</v>
      </c>
      <c r="H674" s="17" t="s">
        <v>2380</v>
      </c>
      <c r="I674" s="27">
        <f t="shared" si="30"/>
        <v>0</v>
      </c>
      <c r="J674" s="26">
        <f t="shared" si="31"/>
        <v>0</v>
      </c>
      <c r="K674" s="17" t="str">
        <f t="shared" si="32"/>
        <v>Obesity</v>
      </c>
      <c r="L674" s="24" t="str" cm="1">
        <f t="array" ref="L674">IF(H674="?",INDEX($H$2:$H$2336,MODE(MATCH($H$2:$H$2336,$H$2:$H$2336,0))),H674)</f>
        <v>No</v>
      </c>
    </row>
    <row r="675" spans="1:12" x14ac:dyDescent="0.25">
      <c r="A675" s="18" t="s">
        <v>1697</v>
      </c>
      <c r="B675" s="18">
        <v>32.965000000000003</v>
      </c>
      <c r="C675" s="18">
        <v>6.68</v>
      </c>
      <c r="D675" s="18" t="s">
        <v>2380</v>
      </c>
      <c r="E675" s="18" t="s">
        <v>2380</v>
      </c>
      <c r="F675" s="18" t="s">
        <v>2380</v>
      </c>
      <c r="G675" s="25">
        <v>3</v>
      </c>
      <c r="H675" s="18" t="s">
        <v>2380</v>
      </c>
      <c r="I675" s="25">
        <f t="shared" si="30"/>
        <v>0</v>
      </c>
      <c r="J675" s="26">
        <f t="shared" si="31"/>
        <v>3</v>
      </c>
      <c r="K675" s="18" t="str">
        <f t="shared" si="32"/>
        <v>Obesity</v>
      </c>
      <c r="L675" s="24" t="str" cm="1">
        <f t="array" ref="L675">IF(H675="?",INDEX($H$2:$H$2336,MODE(MATCH($H$2:$H$2336,$H$2:$H$2336,0))),H675)</f>
        <v>No</v>
      </c>
    </row>
    <row r="676" spans="1:12" x14ac:dyDescent="0.25">
      <c r="A676" s="17" t="s">
        <v>1696</v>
      </c>
      <c r="B676" s="17">
        <v>39.340000000000003</v>
      </c>
      <c r="C676" s="17">
        <v>5.0199999999999996</v>
      </c>
      <c r="D676" s="17" t="s">
        <v>2382</v>
      </c>
      <c r="E676" s="17" t="s">
        <v>2380</v>
      </c>
      <c r="F676" s="17" t="s">
        <v>2383</v>
      </c>
      <c r="G676" s="27">
        <v>1</v>
      </c>
      <c r="H676" s="17" t="s">
        <v>2380</v>
      </c>
      <c r="I676" s="27">
        <f t="shared" si="30"/>
        <v>0</v>
      </c>
      <c r="J676" s="26">
        <f t="shared" si="31"/>
        <v>1</v>
      </c>
      <c r="K676" s="17" t="str">
        <f t="shared" si="32"/>
        <v>Obesity</v>
      </c>
      <c r="L676" s="24" t="str" cm="1">
        <f t="array" ref="L676">IF(H676="?",INDEX($H$2:$H$2336,MODE(MATCH($H$2:$H$2336,$H$2:$H$2336,0))),H676)</f>
        <v>No</v>
      </c>
    </row>
    <row r="677" spans="1:12" x14ac:dyDescent="0.25">
      <c r="A677" s="18" t="s">
        <v>1695</v>
      </c>
      <c r="B677" s="18">
        <v>47</v>
      </c>
      <c r="C677" s="18">
        <v>10.64</v>
      </c>
      <c r="D677" s="18" t="s">
        <v>2382</v>
      </c>
      <c r="E677" s="18" t="s">
        <v>2380</v>
      </c>
      <c r="F677" s="18" t="s">
        <v>2380</v>
      </c>
      <c r="G677" s="25" t="s">
        <v>2381</v>
      </c>
      <c r="H677" s="18" t="s">
        <v>2380</v>
      </c>
      <c r="I677" s="25">
        <f t="shared" si="30"/>
        <v>0</v>
      </c>
      <c r="J677" s="26">
        <f t="shared" si="31"/>
        <v>0</v>
      </c>
      <c r="K677" s="18" t="str">
        <f t="shared" si="32"/>
        <v>Obesity</v>
      </c>
      <c r="L677" s="24" t="str" cm="1">
        <f t="array" ref="L677">IF(H677="?",INDEX($H$2:$H$2336,MODE(MATCH($H$2:$H$2336,$H$2:$H$2336,0))),H677)</f>
        <v>No</v>
      </c>
    </row>
    <row r="678" spans="1:12" x14ac:dyDescent="0.25">
      <c r="A678" s="17" t="s">
        <v>1694</v>
      </c>
      <c r="B678" s="17">
        <v>36.71</v>
      </c>
      <c r="C678" s="17">
        <v>8.74</v>
      </c>
      <c r="D678" s="17" t="s">
        <v>2382</v>
      </c>
      <c r="E678" s="17" t="s">
        <v>2380</v>
      </c>
      <c r="F678" s="17" t="s">
        <v>2380</v>
      </c>
      <c r="G678" s="27" t="s">
        <v>2381</v>
      </c>
      <c r="H678" s="17" t="s">
        <v>2380</v>
      </c>
      <c r="I678" s="27">
        <f t="shared" si="30"/>
        <v>0</v>
      </c>
      <c r="J678" s="26">
        <f t="shared" si="31"/>
        <v>0</v>
      </c>
      <c r="K678" s="17" t="str">
        <f t="shared" si="32"/>
        <v>Obesity</v>
      </c>
      <c r="L678" s="24" t="str" cm="1">
        <f t="array" ref="L678">IF(H678="?",INDEX($H$2:$H$2336,MODE(MATCH($H$2:$H$2336,$H$2:$H$2336,0))),H678)</f>
        <v>No</v>
      </c>
    </row>
    <row r="679" spans="1:12" x14ac:dyDescent="0.25">
      <c r="A679" s="18" t="s">
        <v>1693</v>
      </c>
      <c r="B679" s="18">
        <v>53.48</v>
      </c>
      <c r="C679" s="18">
        <v>5.64</v>
      </c>
      <c r="D679" s="18" t="s">
        <v>2380</v>
      </c>
      <c r="E679" s="18" t="s">
        <v>2380</v>
      </c>
      <c r="F679" s="18" t="s">
        <v>2380</v>
      </c>
      <c r="G679" s="25" t="s">
        <v>2381</v>
      </c>
      <c r="H679" s="18" t="s">
        <v>2380</v>
      </c>
      <c r="I679" s="25">
        <f t="shared" si="30"/>
        <v>0</v>
      </c>
      <c r="J679" s="26">
        <f t="shared" si="31"/>
        <v>0</v>
      </c>
      <c r="K679" s="18" t="str">
        <f t="shared" si="32"/>
        <v>Obesity</v>
      </c>
      <c r="L679" s="24" t="str" cm="1">
        <f t="array" ref="L679">IF(H679="?",INDEX($H$2:$H$2336,MODE(MATCH($H$2:$H$2336,$H$2:$H$2336,0))),H679)</f>
        <v>No</v>
      </c>
    </row>
    <row r="680" spans="1:12" x14ac:dyDescent="0.25">
      <c r="A680" s="17" t="s">
        <v>1692</v>
      </c>
      <c r="B680" s="17">
        <v>35.5</v>
      </c>
      <c r="C680" s="17">
        <v>10.37</v>
      </c>
      <c r="D680" s="17" t="s">
        <v>2380</v>
      </c>
      <c r="E680" s="17" t="s">
        <v>2380</v>
      </c>
      <c r="F680" s="17" t="s">
        <v>2380</v>
      </c>
      <c r="G680" s="27" t="s">
        <v>2381</v>
      </c>
      <c r="H680" s="17" t="s">
        <v>2380</v>
      </c>
      <c r="I680" s="27">
        <f t="shared" si="30"/>
        <v>0</v>
      </c>
      <c r="J680" s="26">
        <f t="shared" si="31"/>
        <v>0</v>
      </c>
      <c r="K680" s="17" t="str">
        <f t="shared" si="32"/>
        <v>Obesity</v>
      </c>
      <c r="L680" s="24" t="str" cm="1">
        <f t="array" ref="L680">IF(H680="?",INDEX($H$2:$H$2336,MODE(MATCH($H$2:$H$2336,$H$2:$H$2336,0))),H680)</f>
        <v>No</v>
      </c>
    </row>
    <row r="681" spans="1:12" x14ac:dyDescent="0.25">
      <c r="A681" s="18" t="s">
        <v>1691</v>
      </c>
      <c r="B681" s="18">
        <v>36.979999999999997</v>
      </c>
      <c r="C681" s="18">
        <v>9.56</v>
      </c>
      <c r="D681" s="18" t="s">
        <v>2382</v>
      </c>
      <c r="E681" s="18" t="s">
        <v>2380</v>
      </c>
      <c r="F681" s="18" t="s">
        <v>2380</v>
      </c>
      <c r="G681" s="25" t="s">
        <v>2381</v>
      </c>
      <c r="H681" s="18" t="s">
        <v>2380</v>
      </c>
      <c r="I681" s="25">
        <f t="shared" si="30"/>
        <v>0</v>
      </c>
      <c r="J681" s="26">
        <f t="shared" si="31"/>
        <v>0</v>
      </c>
      <c r="K681" s="18" t="str">
        <f t="shared" si="32"/>
        <v>Obesity</v>
      </c>
      <c r="L681" s="24" t="str" cm="1">
        <f t="array" ref="L681">IF(H681="?",INDEX($H$2:$H$2336,MODE(MATCH($H$2:$H$2336,$H$2:$H$2336,0))),H681)</f>
        <v>No</v>
      </c>
    </row>
    <row r="682" spans="1:12" x14ac:dyDescent="0.25">
      <c r="A682" s="17" t="s">
        <v>1690</v>
      </c>
      <c r="B682" s="17">
        <v>32.395000000000003</v>
      </c>
      <c r="C682" s="17">
        <v>8.23</v>
      </c>
      <c r="D682" s="17" t="s">
        <v>2382</v>
      </c>
      <c r="E682" s="17" t="s">
        <v>2380</v>
      </c>
      <c r="F682" s="17" t="s">
        <v>2383</v>
      </c>
      <c r="G682" s="27">
        <v>1</v>
      </c>
      <c r="H682" s="17" t="s">
        <v>2380</v>
      </c>
      <c r="I682" s="27">
        <f t="shared" si="30"/>
        <v>0</v>
      </c>
      <c r="J682" s="26">
        <f t="shared" si="31"/>
        <v>1</v>
      </c>
      <c r="K682" s="17" t="str">
        <f t="shared" si="32"/>
        <v>Obesity</v>
      </c>
      <c r="L682" s="24" t="str" cm="1">
        <f t="array" ref="L682">IF(H682="?",INDEX($H$2:$H$2336,MODE(MATCH($H$2:$H$2336,$H$2:$H$2336,0))),H682)</f>
        <v>No</v>
      </c>
    </row>
    <row r="683" spans="1:12" x14ac:dyDescent="0.25">
      <c r="A683" s="18" t="s">
        <v>1689</v>
      </c>
      <c r="B683" s="18">
        <v>32.729999999999997</v>
      </c>
      <c r="C683" s="18">
        <v>7.03</v>
      </c>
      <c r="D683" s="18" t="s">
        <v>2380</v>
      </c>
      <c r="E683" s="18" t="s">
        <v>2380</v>
      </c>
      <c r="F683" s="18" t="s">
        <v>2380</v>
      </c>
      <c r="G683" s="25" t="s">
        <v>2381</v>
      </c>
      <c r="H683" s="18" t="s">
        <v>2380</v>
      </c>
      <c r="I683" s="25">
        <f t="shared" si="30"/>
        <v>0</v>
      </c>
      <c r="J683" s="26">
        <f t="shared" si="31"/>
        <v>0</v>
      </c>
      <c r="K683" s="18" t="str">
        <f t="shared" si="32"/>
        <v>Obesity</v>
      </c>
      <c r="L683" s="24" t="str" cm="1">
        <f t="array" ref="L683">IF(H683="?",INDEX($H$2:$H$2336,MODE(MATCH($H$2:$H$2336,$H$2:$H$2336,0))),H683)</f>
        <v>No</v>
      </c>
    </row>
    <row r="684" spans="1:12" x14ac:dyDescent="0.25">
      <c r="A684" s="17" t="s">
        <v>1688</v>
      </c>
      <c r="B684" s="17">
        <v>20.52</v>
      </c>
      <c r="C684" s="17">
        <v>5.45</v>
      </c>
      <c r="D684" s="17" t="s">
        <v>2380</v>
      </c>
      <c r="E684" s="17" t="s">
        <v>2380</v>
      </c>
      <c r="F684" s="17" t="s">
        <v>2380</v>
      </c>
      <c r="G684" s="27">
        <v>1</v>
      </c>
      <c r="H684" s="17" t="s">
        <v>2382</v>
      </c>
      <c r="I684" s="27">
        <f t="shared" si="30"/>
        <v>0</v>
      </c>
      <c r="J684" s="26">
        <f t="shared" si="31"/>
        <v>1</v>
      </c>
      <c r="K684" s="17" t="str">
        <f t="shared" si="32"/>
        <v>Normal Weight</v>
      </c>
      <c r="L684" s="24" t="str" cm="1">
        <f t="array" ref="L684">IF(H684="?",INDEX($H$2:$H$2336,MODE(MATCH($H$2:$H$2336,$H$2:$H$2336,0))),H684)</f>
        <v>yes</v>
      </c>
    </row>
    <row r="685" spans="1:12" x14ac:dyDescent="0.25">
      <c r="A685" s="18" t="s">
        <v>1687</v>
      </c>
      <c r="B685" s="18">
        <v>51.72</v>
      </c>
      <c r="C685" s="18">
        <v>5.76</v>
      </c>
      <c r="D685" s="18" t="s">
        <v>2380</v>
      </c>
      <c r="E685" s="18" t="s">
        <v>2380</v>
      </c>
      <c r="F685" s="18" t="s">
        <v>2380</v>
      </c>
      <c r="G685" s="25" t="s">
        <v>2381</v>
      </c>
      <c r="H685" s="18" t="s">
        <v>2380</v>
      </c>
      <c r="I685" s="25">
        <f t="shared" si="30"/>
        <v>0</v>
      </c>
      <c r="J685" s="26">
        <f t="shared" si="31"/>
        <v>0</v>
      </c>
      <c r="K685" s="18" t="str">
        <f t="shared" si="32"/>
        <v>Obesity</v>
      </c>
      <c r="L685" s="24" t="str" cm="1">
        <f t="array" ref="L685">IF(H685="?",INDEX($H$2:$H$2336,MODE(MATCH($H$2:$H$2336,$H$2:$H$2336,0))),H685)</f>
        <v>No</v>
      </c>
    </row>
    <row r="686" spans="1:12" x14ac:dyDescent="0.25">
      <c r="A686" s="17" t="s">
        <v>1686</v>
      </c>
      <c r="B686" s="17">
        <v>50.2</v>
      </c>
      <c r="C686" s="17">
        <v>5.4</v>
      </c>
      <c r="D686" s="17" t="s">
        <v>2380</v>
      </c>
      <c r="E686" s="17" t="s">
        <v>2380</v>
      </c>
      <c r="F686" s="17" t="s">
        <v>2380</v>
      </c>
      <c r="G686" s="27" t="s">
        <v>2381</v>
      </c>
      <c r="H686" s="17" t="s">
        <v>2380</v>
      </c>
      <c r="I686" s="27">
        <f t="shared" si="30"/>
        <v>0</v>
      </c>
      <c r="J686" s="26">
        <f t="shared" si="31"/>
        <v>0</v>
      </c>
      <c r="K686" s="17" t="str">
        <f t="shared" si="32"/>
        <v>Obesity</v>
      </c>
      <c r="L686" s="24" t="str" cm="1">
        <f t="array" ref="L686">IF(H686="?",INDEX($H$2:$H$2336,MODE(MATCH($H$2:$H$2336,$H$2:$H$2336,0))),H686)</f>
        <v>No</v>
      </c>
    </row>
    <row r="687" spans="1:12" x14ac:dyDescent="0.25">
      <c r="A687" s="18" t="s">
        <v>1685</v>
      </c>
      <c r="B687" s="18">
        <v>25.52</v>
      </c>
      <c r="C687" s="18">
        <v>6.35</v>
      </c>
      <c r="D687" s="18" t="s">
        <v>2380</v>
      </c>
      <c r="E687" s="18" t="s">
        <v>2380</v>
      </c>
      <c r="F687" s="18" t="s">
        <v>2383</v>
      </c>
      <c r="G687" s="25">
        <v>1</v>
      </c>
      <c r="H687" s="18" t="s">
        <v>2380</v>
      </c>
      <c r="I687" s="25">
        <f t="shared" si="30"/>
        <v>0</v>
      </c>
      <c r="J687" s="26">
        <f t="shared" si="31"/>
        <v>1</v>
      </c>
      <c r="K687" s="18" t="str">
        <f t="shared" si="32"/>
        <v>Overweight</v>
      </c>
      <c r="L687" s="24" t="str" cm="1">
        <f t="array" ref="L687">IF(H687="?",INDEX($H$2:$H$2336,MODE(MATCH($H$2:$H$2336,$H$2:$H$2336,0))),H687)</f>
        <v>No</v>
      </c>
    </row>
    <row r="688" spans="1:12" x14ac:dyDescent="0.25">
      <c r="A688" s="17" t="s">
        <v>1684</v>
      </c>
      <c r="B688" s="17">
        <v>35.200000000000003</v>
      </c>
      <c r="C688" s="17">
        <v>6.26</v>
      </c>
      <c r="D688" s="17" t="s">
        <v>2382</v>
      </c>
      <c r="E688" s="17" t="s">
        <v>2380</v>
      </c>
      <c r="F688" s="17" t="s">
        <v>2380</v>
      </c>
      <c r="G688" s="27">
        <v>2</v>
      </c>
      <c r="H688" s="17" t="s">
        <v>2380</v>
      </c>
      <c r="I688" s="27">
        <f t="shared" si="30"/>
        <v>0</v>
      </c>
      <c r="J688" s="26">
        <f t="shared" si="31"/>
        <v>2</v>
      </c>
      <c r="K688" s="17" t="str">
        <f t="shared" si="32"/>
        <v>Obesity</v>
      </c>
      <c r="L688" s="24" t="str" cm="1">
        <f t="array" ref="L688">IF(H688="?",INDEX($H$2:$H$2336,MODE(MATCH($H$2:$H$2336,$H$2:$H$2336,0))),H688)</f>
        <v>No</v>
      </c>
    </row>
    <row r="689" spans="1:12" x14ac:dyDescent="0.25">
      <c r="A689" s="18" t="s">
        <v>1683</v>
      </c>
      <c r="B689" s="18">
        <v>41.26</v>
      </c>
      <c r="C689" s="18">
        <v>5.97</v>
      </c>
      <c r="D689" s="18" t="s">
        <v>2382</v>
      </c>
      <c r="E689" s="18" t="s">
        <v>2380</v>
      </c>
      <c r="F689" s="18" t="s">
        <v>2380</v>
      </c>
      <c r="G689" s="25" t="s">
        <v>2381</v>
      </c>
      <c r="H689" s="18" t="s">
        <v>2380</v>
      </c>
      <c r="I689" s="25">
        <f t="shared" si="30"/>
        <v>0</v>
      </c>
      <c r="J689" s="26">
        <f t="shared" si="31"/>
        <v>0</v>
      </c>
      <c r="K689" s="18" t="str">
        <f t="shared" si="32"/>
        <v>Obesity</v>
      </c>
      <c r="L689" s="24" t="str" cm="1">
        <f t="array" ref="L689">IF(H689="?",INDEX($H$2:$H$2336,MODE(MATCH($H$2:$H$2336,$H$2:$H$2336,0))),H689)</f>
        <v>No</v>
      </c>
    </row>
    <row r="690" spans="1:12" x14ac:dyDescent="0.25">
      <c r="A690" s="17" t="s">
        <v>1682</v>
      </c>
      <c r="B690" s="17">
        <v>17.195</v>
      </c>
      <c r="C690" s="17">
        <v>5.29</v>
      </c>
      <c r="D690" s="17" t="s">
        <v>2382</v>
      </c>
      <c r="E690" s="17" t="s">
        <v>2380</v>
      </c>
      <c r="F690" s="17" t="s">
        <v>2380</v>
      </c>
      <c r="G690" s="27" t="s">
        <v>2381</v>
      </c>
      <c r="H690" s="17" t="s">
        <v>2382</v>
      </c>
      <c r="I690" s="27">
        <f t="shared" si="30"/>
        <v>0</v>
      </c>
      <c r="J690" s="26">
        <f t="shared" si="31"/>
        <v>0</v>
      </c>
      <c r="K690" s="17" t="str">
        <f t="shared" si="32"/>
        <v>Underweight</v>
      </c>
      <c r="L690" s="24" t="str" cm="1">
        <f t="array" ref="L690">IF(H690="?",INDEX($H$2:$H$2336,MODE(MATCH($H$2:$H$2336,$H$2:$H$2336,0))),H690)</f>
        <v>yes</v>
      </c>
    </row>
    <row r="691" spans="1:12" x14ac:dyDescent="0.25">
      <c r="A691" s="18" t="s">
        <v>1681</v>
      </c>
      <c r="B691" s="18">
        <v>23.085000000000001</v>
      </c>
      <c r="C691" s="18">
        <v>4.2699999999999996</v>
      </c>
      <c r="D691" s="18" t="s">
        <v>2382</v>
      </c>
      <c r="E691" s="18" t="s">
        <v>2380</v>
      </c>
      <c r="F691" s="18" t="s">
        <v>2380</v>
      </c>
      <c r="G691" s="25">
        <v>2</v>
      </c>
      <c r="H691" s="18" t="s">
        <v>2380</v>
      </c>
      <c r="I691" s="25">
        <f t="shared" si="30"/>
        <v>0</v>
      </c>
      <c r="J691" s="26">
        <f t="shared" si="31"/>
        <v>2</v>
      </c>
      <c r="K691" s="18" t="str">
        <f t="shared" si="32"/>
        <v>Normal Weight</v>
      </c>
      <c r="L691" s="24" t="str" cm="1">
        <f t="array" ref="L691">IF(H691="?",INDEX($H$2:$H$2336,MODE(MATCH($H$2:$H$2336,$H$2:$H$2336,0))),H691)</f>
        <v>No</v>
      </c>
    </row>
    <row r="692" spans="1:12" x14ac:dyDescent="0.25">
      <c r="A692" s="17" t="s">
        <v>1680</v>
      </c>
      <c r="B692" s="17">
        <v>21.66</v>
      </c>
      <c r="C692" s="17">
        <v>5.2</v>
      </c>
      <c r="D692" s="17" t="s">
        <v>2382</v>
      </c>
      <c r="E692" s="17" t="s">
        <v>2380</v>
      </c>
      <c r="F692" s="17" t="s">
        <v>2380</v>
      </c>
      <c r="G692" s="27">
        <v>2</v>
      </c>
      <c r="H692" s="17" t="s">
        <v>2380</v>
      </c>
      <c r="I692" s="27">
        <f t="shared" si="30"/>
        <v>0</v>
      </c>
      <c r="J692" s="26">
        <f t="shared" si="31"/>
        <v>2</v>
      </c>
      <c r="K692" s="17" t="str">
        <f t="shared" si="32"/>
        <v>Normal Weight</v>
      </c>
      <c r="L692" s="24" t="str" cm="1">
        <f t="array" ref="L692">IF(H692="?",INDEX($H$2:$H$2336,MODE(MATCH($H$2:$H$2336,$H$2:$H$2336,0))),H692)</f>
        <v>No</v>
      </c>
    </row>
    <row r="693" spans="1:12" x14ac:dyDescent="0.25">
      <c r="A693" s="18" t="s">
        <v>1679</v>
      </c>
      <c r="B693" s="18">
        <v>36.47</v>
      </c>
      <c r="C693" s="18">
        <v>8.23</v>
      </c>
      <c r="D693" s="18" t="s">
        <v>2382</v>
      </c>
      <c r="E693" s="18" t="s">
        <v>2380</v>
      </c>
      <c r="F693" s="18" t="s">
        <v>2380</v>
      </c>
      <c r="G693" s="25" t="s">
        <v>2381</v>
      </c>
      <c r="H693" s="18" t="s">
        <v>2380</v>
      </c>
      <c r="I693" s="25">
        <f t="shared" si="30"/>
        <v>0</v>
      </c>
      <c r="J693" s="26">
        <f t="shared" si="31"/>
        <v>0</v>
      </c>
      <c r="K693" s="18" t="str">
        <f t="shared" si="32"/>
        <v>Obesity</v>
      </c>
      <c r="L693" s="24" t="str" cm="1">
        <f t="array" ref="L693">IF(H693="?",INDEX($H$2:$H$2336,MODE(MATCH($H$2:$H$2336,$H$2:$H$2336,0))),H693)</f>
        <v>No</v>
      </c>
    </row>
    <row r="694" spans="1:12" x14ac:dyDescent="0.25">
      <c r="A694" s="17" t="s">
        <v>1678</v>
      </c>
      <c r="B694" s="17">
        <v>36.08</v>
      </c>
      <c r="C694" s="17">
        <v>10.33</v>
      </c>
      <c r="D694" s="17" t="s">
        <v>2382</v>
      </c>
      <c r="E694" s="17" t="s">
        <v>2380</v>
      </c>
      <c r="F694" s="17" t="s">
        <v>2380</v>
      </c>
      <c r="G694" s="27" t="s">
        <v>2381</v>
      </c>
      <c r="H694" s="17" t="s">
        <v>2380</v>
      </c>
      <c r="I694" s="27">
        <f t="shared" si="30"/>
        <v>0</v>
      </c>
      <c r="J694" s="26">
        <f t="shared" si="31"/>
        <v>0</v>
      </c>
      <c r="K694" s="17" t="str">
        <f t="shared" si="32"/>
        <v>Obesity</v>
      </c>
      <c r="L694" s="24" t="str" cm="1">
        <f t="array" ref="L694">IF(H694="?",INDEX($H$2:$H$2336,MODE(MATCH($H$2:$H$2336,$H$2:$H$2336,0))),H694)</f>
        <v>No</v>
      </c>
    </row>
    <row r="695" spans="1:12" x14ac:dyDescent="0.25">
      <c r="A695" s="18" t="s">
        <v>1677</v>
      </c>
      <c r="B695" s="18">
        <v>23.18</v>
      </c>
      <c r="C695" s="18">
        <v>6.13</v>
      </c>
      <c r="D695" s="18" t="s">
        <v>2380</v>
      </c>
      <c r="E695" s="18" t="s">
        <v>2380</v>
      </c>
      <c r="F695" s="18" t="s">
        <v>2380</v>
      </c>
      <c r="G695" s="25" t="s">
        <v>2381</v>
      </c>
      <c r="H695" s="18" t="s">
        <v>2380</v>
      </c>
      <c r="I695" s="25">
        <f t="shared" si="30"/>
        <v>0</v>
      </c>
      <c r="J695" s="26">
        <f t="shared" si="31"/>
        <v>0</v>
      </c>
      <c r="K695" s="18" t="str">
        <f t="shared" si="32"/>
        <v>Normal Weight</v>
      </c>
      <c r="L695" s="24" t="str" cm="1">
        <f t="array" ref="L695">IF(H695="?",INDEX($H$2:$H$2336,MODE(MATCH($H$2:$H$2336,$H$2:$H$2336,0))),H695)</f>
        <v>No</v>
      </c>
    </row>
    <row r="696" spans="1:12" x14ac:dyDescent="0.25">
      <c r="A696" s="17" t="s">
        <v>1676</v>
      </c>
      <c r="B696" s="17">
        <v>39.159999999999997</v>
      </c>
      <c r="C696" s="17">
        <v>8.08</v>
      </c>
      <c r="D696" s="17" t="s">
        <v>2380</v>
      </c>
      <c r="E696" s="17" t="s">
        <v>2380</v>
      </c>
      <c r="F696" s="17" t="s">
        <v>2380</v>
      </c>
      <c r="G696" s="27">
        <v>3</v>
      </c>
      <c r="H696" s="17" t="s">
        <v>2380</v>
      </c>
      <c r="I696" s="27">
        <f t="shared" si="30"/>
        <v>0</v>
      </c>
      <c r="J696" s="26">
        <f t="shared" si="31"/>
        <v>3</v>
      </c>
      <c r="K696" s="17" t="str">
        <f t="shared" si="32"/>
        <v>Obesity</v>
      </c>
      <c r="L696" s="24" t="str" cm="1">
        <f t="array" ref="L696">IF(H696="?",INDEX($H$2:$H$2336,MODE(MATCH($H$2:$H$2336,$H$2:$H$2336,0))),H696)</f>
        <v>No</v>
      </c>
    </row>
    <row r="697" spans="1:12" x14ac:dyDescent="0.25">
      <c r="A697" s="18" t="s">
        <v>1675</v>
      </c>
      <c r="B697" s="18">
        <v>38.19</v>
      </c>
      <c r="C697" s="18">
        <v>10.49</v>
      </c>
      <c r="D697" s="18" t="s">
        <v>2380</v>
      </c>
      <c r="E697" s="18" t="s">
        <v>2380</v>
      </c>
      <c r="F697" s="18" t="s">
        <v>2380</v>
      </c>
      <c r="G697" s="25">
        <v>3</v>
      </c>
      <c r="H697" s="18" t="s">
        <v>2380</v>
      </c>
      <c r="I697" s="25">
        <f t="shared" si="30"/>
        <v>0</v>
      </c>
      <c r="J697" s="26">
        <f t="shared" si="31"/>
        <v>3</v>
      </c>
      <c r="K697" s="18" t="str">
        <f t="shared" si="32"/>
        <v>Obesity</v>
      </c>
      <c r="L697" s="24" t="str" cm="1">
        <f t="array" ref="L697">IF(H697="?",INDEX($H$2:$H$2336,MODE(MATCH($H$2:$H$2336,$H$2:$H$2336,0))),H697)</f>
        <v>No</v>
      </c>
    </row>
    <row r="698" spans="1:12" x14ac:dyDescent="0.25">
      <c r="A698" s="17" t="s">
        <v>1674</v>
      </c>
      <c r="B698" s="17">
        <v>26.41</v>
      </c>
      <c r="C698" s="17">
        <v>8.11</v>
      </c>
      <c r="D698" s="17" t="s">
        <v>2380</v>
      </c>
      <c r="E698" s="17" t="s">
        <v>2380</v>
      </c>
      <c r="F698" s="17" t="s">
        <v>2380</v>
      </c>
      <c r="G698" s="27">
        <v>3</v>
      </c>
      <c r="H698" s="17" t="s">
        <v>2380</v>
      </c>
      <c r="I698" s="27">
        <f t="shared" si="30"/>
        <v>0</v>
      </c>
      <c r="J698" s="26">
        <f t="shared" si="31"/>
        <v>3</v>
      </c>
      <c r="K698" s="17" t="str">
        <f t="shared" si="32"/>
        <v>Overweight</v>
      </c>
      <c r="L698" s="24" t="str" cm="1">
        <f t="array" ref="L698">IF(H698="?",INDEX($H$2:$H$2336,MODE(MATCH($H$2:$H$2336,$H$2:$H$2336,0))),H698)</f>
        <v>No</v>
      </c>
    </row>
    <row r="699" spans="1:12" x14ac:dyDescent="0.25">
      <c r="A699" s="18" t="s">
        <v>1673</v>
      </c>
      <c r="B699" s="18">
        <v>28.785</v>
      </c>
      <c r="C699" s="18">
        <v>6.6</v>
      </c>
      <c r="D699" s="18" t="s">
        <v>2380</v>
      </c>
      <c r="E699" s="18" t="s">
        <v>2380</v>
      </c>
      <c r="F699" s="18" t="s">
        <v>2380</v>
      </c>
      <c r="G699" s="25" t="s">
        <v>2381</v>
      </c>
      <c r="H699" s="18" t="s">
        <v>2380</v>
      </c>
      <c r="I699" s="25">
        <f t="shared" si="30"/>
        <v>0</v>
      </c>
      <c r="J699" s="26">
        <f t="shared" si="31"/>
        <v>0</v>
      </c>
      <c r="K699" s="18" t="str">
        <f t="shared" si="32"/>
        <v>Overweight</v>
      </c>
      <c r="L699" s="24" t="str" cm="1">
        <f t="array" ref="L699">IF(H699="?",INDEX($H$2:$H$2336,MODE(MATCH($H$2:$H$2336,$H$2:$H$2336,0))),H699)</f>
        <v>No</v>
      </c>
    </row>
    <row r="700" spans="1:12" x14ac:dyDescent="0.25">
      <c r="A700" s="17" t="s">
        <v>1672</v>
      </c>
      <c r="B700" s="17">
        <v>26.695</v>
      </c>
      <c r="C700" s="17">
        <v>10.14</v>
      </c>
      <c r="D700" s="17" t="s">
        <v>2382</v>
      </c>
      <c r="E700" s="17" t="s">
        <v>2380</v>
      </c>
      <c r="F700" s="17" t="s">
        <v>2383</v>
      </c>
      <c r="G700" s="27">
        <v>1</v>
      </c>
      <c r="H700" s="17" t="s">
        <v>2380</v>
      </c>
      <c r="I700" s="27">
        <f t="shared" si="30"/>
        <v>0</v>
      </c>
      <c r="J700" s="26">
        <f t="shared" si="31"/>
        <v>1</v>
      </c>
      <c r="K700" s="17" t="str">
        <f t="shared" si="32"/>
        <v>Overweight</v>
      </c>
      <c r="L700" s="24" t="str" cm="1">
        <f t="array" ref="L700">IF(H700="?",INDEX($H$2:$H$2336,MODE(MATCH($H$2:$H$2336,$H$2:$H$2336,0))),H700)</f>
        <v>No</v>
      </c>
    </row>
    <row r="701" spans="1:12" x14ac:dyDescent="0.25">
      <c r="A701" s="18" t="s">
        <v>1671</v>
      </c>
      <c r="B701" s="18">
        <v>32.799999999999997</v>
      </c>
      <c r="C701" s="18">
        <v>6.06</v>
      </c>
      <c r="D701" s="18" t="s">
        <v>2382</v>
      </c>
      <c r="E701" s="18" t="s">
        <v>2380</v>
      </c>
      <c r="F701" s="18" t="s">
        <v>2380</v>
      </c>
      <c r="G701" s="25">
        <v>1</v>
      </c>
      <c r="H701" s="18" t="s">
        <v>2380</v>
      </c>
      <c r="I701" s="25">
        <f t="shared" si="30"/>
        <v>0</v>
      </c>
      <c r="J701" s="26">
        <f t="shared" si="31"/>
        <v>1</v>
      </c>
      <c r="K701" s="18" t="str">
        <f t="shared" si="32"/>
        <v>Obesity</v>
      </c>
      <c r="L701" s="24" t="str" cm="1">
        <f t="array" ref="L701">IF(H701="?",INDEX($H$2:$H$2336,MODE(MATCH($H$2:$H$2336,$H$2:$H$2336,0))),H701)</f>
        <v>No</v>
      </c>
    </row>
    <row r="702" spans="1:12" x14ac:dyDescent="0.25">
      <c r="A702" s="17" t="s">
        <v>1670</v>
      </c>
      <c r="B702" s="17">
        <v>35.869999999999997</v>
      </c>
      <c r="C702" s="17">
        <v>9.91</v>
      </c>
      <c r="D702" s="17" t="s">
        <v>2382</v>
      </c>
      <c r="E702" s="17" t="s">
        <v>2380</v>
      </c>
      <c r="F702" s="17" t="s">
        <v>2380</v>
      </c>
      <c r="G702" s="27" t="s">
        <v>2381</v>
      </c>
      <c r="H702" s="17" t="s">
        <v>2380</v>
      </c>
      <c r="I702" s="27">
        <f t="shared" si="30"/>
        <v>0</v>
      </c>
      <c r="J702" s="26">
        <f t="shared" si="31"/>
        <v>0</v>
      </c>
      <c r="K702" s="17" t="str">
        <f t="shared" si="32"/>
        <v>Obesity</v>
      </c>
      <c r="L702" s="24" t="str" cm="1">
        <f t="array" ref="L702">IF(H702="?",INDEX($H$2:$H$2336,MODE(MATCH($H$2:$H$2336,$H$2:$H$2336,0))),H702)</f>
        <v>No</v>
      </c>
    </row>
    <row r="703" spans="1:12" x14ac:dyDescent="0.25">
      <c r="A703" s="18" t="s">
        <v>1669</v>
      </c>
      <c r="B703" s="18">
        <v>21.66</v>
      </c>
      <c r="C703" s="18">
        <v>4.1399999999999997</v>
      </c>
      <c r="D703" s="18" t="s">
        <v>2382</v>
      </c>
      <c r="E703" s="18" t="s">
        <v>2380</v>
      </c>
      <c r="F703" s="18" t="s">
        <v>2380</v>
      </c>
      <c r="G703" s="25">
        <v>2</v>
      </c>
      <c r="H703" s="18" t="s">
        <v>2380</v>
      </c>
      <c r="I703" s="25">
        <f t="shared" si="30"/>
        <v>0</v>
      </c>
      <c r="J703" s="26">
        <f t="shared" si="31"/>
        <v>2</v>
      </c>
      <c r="K703" s="18" t="str">
        <f t="shared" si="32"/>
        <v>Normal Weight</v>
      </c>
      <c r="L703" s="24" t="str" cm="1">
        <f t="array" ref="L703">IF(H703="?",INDEX($H$2:$H$2336,MODE(MATCH($H$2:$H$2336,$H$2:$H$2336,0))),H703)</f>
        <v>No</v>
      </c>
    </row>
    <row r="704" spans="1:12" x14ac:dyDescent="0.25">
      <c r="A704" s="17" t="s">
        <v>1668</v>
      </c>
      <c r="B704" s="17">
        <v>37.72</v>
      </c>
      <c r="C704" s="17">
        <v>4.38</v>
      </c>
      <c r="D704" s="17" t="s">
        <v>2382</v>
      </c>
      <c r="E704" s="17" t="s">
        <v>2380</v>
      </c>
      <c r="F704" s="17" t="s">
        <v>2383</v>
      </c>
      <c r="G704" s="27">
        <v>1</v>
      </c>
      <c r="H704" s="17" t="s">
        <v>2380</v>
      </c>
      <c r="I704" s="27">
        <f t="shared" si="30"/>
        <v>0</v>
      </c>
      <c r="J704" s="26">
        <f t="shared" si="31"/>
        <v>1</v>
      </c>
      <c r="K704" s="17" t="str">
        <f t="shared" si="32"/>
        <v>Obesity</v>
      </c>
      <c r="L704" s="24" t="str" cm="1">
        <f t="array" ref="L704">IF(H704="?",INDEX($H$2:$H$2336,MODE(MATCH($H$2:$H$2336,$H$2:$H$2336,0))),H704)</f>
        <v>No</v>
      </c>
    </row>
    <row r="705" spans="1:12" x14ac:dyDescent="0.25">
      <c r="A705" s="18" t="s">
        <v>1667</v>
      </c>
      <c r="B705" s="18">
        <v>39.700000000000003</v>
      </c>
      <c r="C705" s="18">
        <v>9.83</v>
      </c>
      <c r="D705" s="18" t="s">
        <v>2380</v>
      </c>
      <c r="E705" s="18" t="s">
        <v>2380</v>
      </c>
      <c r="F705" s="18" t="s">
        <v>2380</v>
      </c>
      <c r="G705" s="25">
        <v>3</v>
      </c>
      <c r="H705" s="18" t="s">
        <v>2380</v>
      </c>
      <c r="I705" s="25">
        <f t="shared" si="30"/>
        <v>0</v>
      </c>
      <c r="J705" s="26">
        <f t="shared" si="31"/>
        <v>3</v>
      </c>
      <c r="K705" s="18" t="str">
        <f t="shared" si="32"/>
        <v>Obesity</v>
      </c>
      <c r="L705" s="24" t="str" cm="1">
        <f t="array" ref="L705">IF(H705="?",INDEX($H$2:$H$2336,MODE(MATCH($H$2:$H$2336,$H$2:$H$2336,0))),H705)</f>
        <v>No</v>
      </c>
    </row>
    <row r="706" spans="1:12" x14ac:dyDescent="0.25">
      <c r="A706" s="17" t="s">
        <v>1666</v>
      </c>
      <c r="B706" s="17">
        <v>35.97</v>
      </c>
      <c r="C706" s="17">
        <v>11.08</v>
      </c>
      <c r="D706" s="17" t="s">
        <v>2380</v>
      </c>
      <c r="E706" s="17" t="s">
        <v>2380</v>
      </c>
      <c r="F706" s="17" t="s">
        <v>2380</v>
      </c>
      <c r="G706" s="27">
        <v>3</v>
      </c>
      <c r="H706" s="17" t="s">
        <v>2380</v>
      </c>
      <c r="I706" s="27">
        <f t="shared" si="30"/>
        <v>0</v>
      </c>
      <c r="J706" s="26">
        <f t="shared" si="31"/>
        <v>3</v>
      </c>
      <c r="K706" s="17" t="str">
        <f t="shared" si="32"/>
        <v>Obesity</v>
      </c>
      <c r="L706" s="24" t="str" cm="1">
        <f t="array" ref="L706">IF(H706="?",INDEX($H$2:$H$2336,MODE(MATCH($H$2:$H$2336,$H$2:$H$2336,0))),H706)</f>
        <v>No</v>
      </c>
    </row>
    <row r="707" spans="1:12" x14ac:dyDescent="0.25">
      <c r="A707" s="18" t="s">
        <v>1665</v>
      </c>
      <c r="B707" s="18">
        <v>37.85</v>
      </c>
      <c r="C707" s="18">
        <v>11.01</v>
      </c>
      <c r="D707" s="18" t="s">
        <v>2380</v>
      </c>
      <c r="E707" s="18" t="s">
        <v>2380</v>
      </c>
      <c r="F707" s="18" t="s">
        <v>2380</v>
      </c>
      <c r="G707" s="25" t="s">
        <v>2381</v>
      </c>
      <c r="H707" s="18" t="s">
        <v>2380</v>
      </c>
      <c r="I707" s="25">
        <f t="shared" ref="I707:I770" si="33">COUNTIF(A707:H707, "?")</f>
        <v>0</v>
      </c>
      <c r="J707" s="26">
        <f t="shared" ref="J707:J770" si="34">IF(OR(G707="No major surgery"),0,G707)</f>
        <v>0</v>
      </c>
      <c r="K707" s="18" t="str">
        <f t="shared" ref="K707:K770" si="35">IF(B707&lt;18.5,"Underweight",
IF(B707&lt;25,"Normal Weight",
IF(B707&lt;30,"Overweight",
"Obesity")))</f>
        <v>Obesity</v>
      </c>
      <c r="L707" s="24" t="str" cm="1">
        <f t="array" ref="L707">IF(H707="?",INDEX($H$2:$H$2336,MODE(MATCH($H$2:$H$2336,$H$2:$H$2336,0))),H707)</f>
        <v>No</v>
      </c>
    </row>
    <row r="708" spans="1:12" x14ac:dyDescent="0.25">
      <c r="A708" s="17" t="s">
        <v>1664</v>
      </c>
      <c r="B708" s="17">
        <v>21.66</v>
      </c>
      <c r="C708" s="17">
        <v>4.37</v>
      </c>
      <c r="D708" s="17" t="s">
        <v>2380</v>
      </c>
      <c r="E708" s="17" t="s">
        <v>2382</v>
      </c>
      <c r="F708" s="17" t="s">
        <v>2380</v>
      </c>
      <c r="G708" s="27">
        <v>1</v>
      </c>
      <c r="H708" s="17" t="s">
        <v>2382</v>
      </c>
      <c r="I708" s="27">
        <f t="shared" si="33"/>
        <v>0</v>
      </c>
      <c r="J708" s="26">
        <f t="shared" si="34"/>
        <v>1</v>
      </c>
      <c r="K708" s="17" t="str">
        <f t="shared" si="35"/>
        <v>Normal Weight</v>
      </c>
      <c r="L708" s="24" t="str" cm="1">
        <f t="array" ref="L708">IF(H708="?",INDEX($H$2:$H$2336,MODE(MATCH($H$2:$H$2336,$H$2:$H$2336,0))),H708)</f>
        <v>yes</v>
      </c>
    </row>
    <row r="709" spans="1:12" x14ac:dyDescent="0.25">
      <c r="A709" s="18" t="s">
        <v>1663</v>
      </c>
      <c r="B709" s="18">
        <v>39.369999999999997</v>
      </c>
      <c r="C709" s="18">
        <v>5.91</v>
      </c>
      <c r="D709" s="18" t="s">
        <v>2380</v>
      </c>
      <c r="E709" s="18" t="s">
        <v>2380</v>
      </c>
      <c r="F709" s="18" t="s">
        <v>2380</v>
      </c>
      <c r="G709" s="25">
        <v>2</v>
      </c>
      <c r="H709" s="18" t="s">
        <v>2380</v>
      </c>
      <c r="I709" s="25">
        <f t="shared" si="33"/>
        <v>0</v>
      </c>
      <c r="J709" s="26">
        <f t="shared" si="34"/>
        <v>2</v>
      </c>
      <c r="K709" s="18" t="str">
        <f t="shared" si="35"/>
        <v>Obesity</v>
      </c>
      <c r="L709" s="24" t="str" cm="1">
        <f t="array" ref="L709">IF(H709="?",INDEX($H$2:$H$2336,MODE(MATCH($H$2:$H$2336,$H$2:$H$2336,0))),H709)</f>
        <v>No</v>
      </c>
    </row>
    <row r="710" spans="1:12" x14ac:dyDescent="0.25">
      <c r="A710" s="17" t="s">
        <v>1662</v>
      </c>
      <c r="B710" s="17">
        <v>40.880000000000003</v>
      </c>
      <c r="C710" s="17">
        <v>7.65</v>
      </c>
      <c r="D710" s="17" t="s">
        <v>2380</v>
      </c>
      <c r="E710" s="17" t="s">
        <v>2380</v>
      </c>
      <c r="F710" s="17" t="s">
        <v>2380</v>
      </c>
      <c r="G710" s="27" t="s">
        <v>2381</v>
      </c>
      <c r="H710" s="17" t="s">
        <v>2380</v>
      </c>
      <c r="I710" s="27">
        <f t="shared" si="33"/>
        <v>0</v>
      </c>
      <c r="J710" s="26">
        <f t="shared" si="34"/>
        <v>0</v>
      </c>
      <c r="K710" s="17" t="str">
        <f t="shared" si="35"/>
        <v>Obesity</v>
      </c>
      <c r="L710" s="24" t="str" cm="1">
        <f t="array" ref="L710">IF(H710="?",INDEX($H$2:$H$2336,MODE(MATCH($H$2:$H$2336,$H$2:$H$2336,0))),H710)</f>
        <v>No</v>
      </c>
    </row>
    <row r="711" spans="1:12" x14ac:dyDescent="0.25">
      <c r="A711" s="18" t="s">
        <v>1661</v>
      </c>
      <c r="B711" s="18">
        <v>26.22</v>
      </c>
      <c r="C711" s="18">
        <v>5.37</v>
      </c>
      <c r="D711" s="18" t="s">
        <v>2382</v>
      </c>
      <c r="E711" s="18" t="s">
        <v>2380</v>
      </c>
      <c r="F711" s="18" t="s">
        <v>2380</v>
      </c>
      <c r="G711" s="25">
        <v>2</v>
      </c>
      <c r="H711" s="18" t="s">
        <v>2380</v>
      </c>
      <c r="I711" s="25">
        <f t="shared" si="33"/>
        <v>0</v>
      </c>
      <c r="J711" s="26">
        <f t="shared" si="34"/>
        <v>2</v>
      </c>
      <c r="K711" s="18" t="str">
        <f t="shared" si="35"/>
        <v>Overweight</v>
      </c>
      <c r="L711" s="24" t="str" cm="1">
        <f t="array" ref="L711">IF(H711="?",INDEX($H$2:$H$2336,MODE(MATCH($H$2:$H$2336,$H$2:$H$2336,0))),H711)</f>
        <v>No</v>
      </c>
    </row>
    <row r="712" spans="1:12" x14ac:dyDescent="0.25">
      <c r="A712" s="17" t="s">
        <v>1660</v>
      </c>
      <c r="B712" s="17">
        <v>25.08</v>
      </c>
      <c r="C712" s="17">
        <v>5.75</v>
      </c>
      <c r="D712" s="17" t="s">
        <v>2382</v>
      </c>
      <c r="E712" s="17" t="s">
        <v>2380</v>
      </c>
      <c r="F712" s="17" t="s">
        <v>2380</v>
      </c>
      <c r="G712" s="27">
        <v>2</v>
      </c>
      <c r="H712" s="17" t="s">
        <v>2380</v>
      </c>
      <c r="I712" s="27">
        <f t="shared" si="33"/>
        <v>0</v>
      </c>
      <c r="J712" s="26">
        <f t="shared" si="34"/>
        <v>2</v>
      </c>
      <c r="K712" s="17" t="str">
        <f t="shared" si="35"/>
        <v>Overweight</v>
      </c>
      <c r="L712" s="24" t="str" cm="1">
        <f t="array" ref="L712">IF(H712="?",INDEX($H$2:$H$2336,MODE(MATCH($H$2:$H$2336,$H$2:$H$2336,0))),H712)</f>
        <v>No</v>
      </c>
    </row>
    <row r="713" spans="1:12" x14ac:dyDescent="0.25">
      <c r="A713" s="18" t="s">
        <v>1659</v>
      </c>
      <c r="B713" s="18">
        <v>39.1</v>
      </c>
      <c r="C713" s="18">
        <v>6.79</v>
      </c>
      <c r="D713" s="18" t="s">
        <v>2382</v>
      </c>
      <c r="E713" s="18" t="s">
        <v>2380</v>
      </c>
      <c r="F713" s="18" t="s">
        <v>2380</v>
      </c>
      <c r="G713" s="25">
        <v>2</v>
      </c>
      <c r="H713" s="18" t="s">
        <v>2380</v>
      </c>
      <c r="I713" s="25">
        <f t="shared" si="33"/>
        <v>0</v>
      </c>
      <c r="J713" s="26">
        <f t="shared" si="34"/>
        <v>2</v>
      </c>
      <c r="K713" s="18" t="str">
        <f t="shared" si="35"/>
        <v>Obesity</v>
      </c>
      <c r="L713" s="24" t="str" cm="1">
        <f t="array" ref="L713">IF(H713="?",INDEX($H$2:$H$2336,MODE(MATCH($H$2:$H$2336,$H$2:$H$2336,0))),H713)</f>
        <v>No</v>
      </c>
    </row>
    <row r="714" spans="1:12" x14ac:dyDescent="0.25">
      <c r="A714" s="17" t="s">
        <v>1658</v>
      </c>
      <c r="B714" s="17">
        <v>37.905000000000001</v>
      </c>
      <c r="C714" s="17">
        <v>7.03</v>
      </c>
      <c r="D714" s="17" t="s">
        <v>2380</v>
      </c>
      <c r="E714" s="17" t="s">
        <v>2380</v>
      </c>
      <c r="F714" s="17" t="s">
        <v>2380</v>
      </c>
      <c r="G714" s="27">
        <v>3</v>
      </c>
      <c r="H714" s="17" t="s">
        <v>2380</v>
      </c>
      <c r="I714" s="27">
        <f t="shared" si="33"/>
        <v>0</v>
      </c>
      <c r="J714" s="26">
        <f t="shared" si="34"/>
        <v>3</v>
      </c>
      <c r="K714" s="17" t="str">
        <f t="shared" si="35"/>
        <v>Obesity</v>
      </c>
      <c r="L714" s="24" t="str" cm="1">
        <f t="array" ref="L714">IF(H714="?",INDEX($H$2:$H$2336,MODE(MATCH($H$2:$H$2336,$H$2:$H$2336,0))),H714)</f>
        <v>No</v>
      </c>
    </row>
    <row r="715" spans="1:12" x14ac:dyDescent="0.25">
      <c r="A715" s="18" t="s">
        <v>1657</v>
      </c>
      <c r="B715" s="18">
        <v>43.35</v>
      </c>
      <c r="C715" s="18">
        <v>5.41</v>
      </c>
      <c r="D715" s="18" t="s">
        <v>2382</v>
      </c>
      <c r="E715" s="18" t="s">
        <v>2380</v>
      </c>
      <c r="F715" s="18" t="s">
        <v>2383</v>
      </c>
      <c r="G715" s="25">
        <v>1</v>
      </c>
      <c r="H715" s="18" t="s">
        <v>2380</v>
      </c>
      <c r="I715" s="25">
        <f t="shared" si="33"/>
        <v>0</v>
      </c>
      <c r="J715" s="26">
        <f t="shared" si="34"/>
        <v>1</v>
      </c>
      <c r="K715" s="18" t="str">
        <f t="shared" si="35"/>
        <v>Obesity</v>
      </c>
      <c r="L715" s="24" t="str" cm="1">
        <f t="array" ref="L715">IF(H715="?",INDEX($H$2:$H$2336,MODE(MATCH($H$2:$H$2336,$H$2:$H$2336,0))),H715)</f>
        <v>No</v>
      </c>
    </row>
    <row r="716" spans="1:12" x14ac:dyDescent="0.25">
      <c r="A716" s="17" t="s">
        <v>1656</v>
      </c>
      <c r="B716" s="17">
        <v>36.15</v>
      </c>
      <c r="C716" s="17">
        <v>8.0500000000000007</v>
      </c>
      <c r="D716" s="17" t="s">
        <v>2380</v>
      </c>
      <c r="E716" s="17" t="s">
        <v>2380</v>
      </c>
      <c r="F716" s="17" t="s">
        <v>2380</v>
      </c>
      <c r="G716" s="27" t="s">
        <v>2381</v>
      </c>
      <c r="H716" s="17" t="s">
        <v>2380</v>
      </c>
      <c r="I716" s="27">
        <f t="shared" si="33"/>
        <v>0</v>
      </c>
      <c r="J716" s="26">
        <f t="shared" si="34"/>
        <v>0</v>
      </c>
      <c r="K716" s="17" t="str">
        <f t="shared" si="35"/>
        <v>Obesity</v>
      </c>
      <c r="L716" s="24" t="str" cm="1">
        <f t="array" ref="L716">IF(H716="?",INDEX($H$2:$H$2336,MODE(MATCH($H$2:$H$2336,$H$2:$H$2336,0))),H716)</f>
        <v>No</v>
      </c>
    </row>
    <row r="717" spans="1:12" x14ac:dyDescent="0.25">
      <c r="A717" s="18" t="s">
        <v>1655</v>
      </c>
      <c r="B717" s="18">
        <v>44.98</v>
      </c>
      <c r="C717" s="18">
        <v>5.94</v>
      </c>
      <c r="D717" s="18" t="s">
        <v>2380</v>
      </c>
      <c r="E717" s="18" t="s">
        <v>2380</v>
      </c>
      <c r="F717" s="18" t="s">
        <v>2380</v>
      </c>
      <c r="G717" s="25">
        <v>1</v>
      </c>
      <c r="H717" s="18" t="s">
        <v>2380</v>
      </c>
      <c r="I717" s="25">
        <f t="shared" si="33"/>
        <v>0</v>
      </c>
      <c r="J717" s="26">
        <f t="shared" si="34"/>
        <v>1</v>
      </c>
      <c r="K717" s="18" t="str">
        <f t="shared" si="35"/>
        <v>Obesity</v>
      </c>
      <c r="L717" s="24" t="str" cm="1">
        <f t="array" ref="L717">IF(H717="?",INDEX($H$2:$H$2336,MODE(MATCH($H$2:$H$2336,$H$2:$H$2336,0))),H717)</f>
        <v>No</v>
      </c>
    </row>
    <row r="718" spans="1:12" x14ac:dyDescent="0.25">
      <c r="A718" s="17" t="s">
        <v>1654</v>
      </c>
      <c r="B718" s="17">
        <v>38.28</v>
      </c>
      <c r="C718" s="17">
        <v>5.51</v>
      </c>
      <c r="D718" s="17" t="s">
        <v>2380</v>
      </c>
      <c r="E718" s="17" t="s">
        <v>2382</v>
      </c>
      <c r="F718" s="17" t="s">
        <v>2380</v>
      </c>
      <c r="G718" s="27">
        <v>1</v>
      </c>
      <c r="H718" s="17" t="s">
        <v>2380</v>
      </c>
      <c r="I718" s="27">
        <f t="shared" si="33"/>
        <v>0</v>
      </c>
      <c r="J718" s="26">
        <f t="shared" si="34"/>
        <v>1</v>
      </c>
      <c r="K718" s="17" t="str">
        <f t="shared" si="35"/>
        <v>Obesity</v>
      </c>
      <c r="L718" s="24" t="str" cm="1">
        <f t="array" ref="L718">IF(H718="?",INDEX($H$2:$H$2336,MODE(MATCH($H$2:$H$2336,$H$2:$H$2336,0))),H718)</f>
        <v>No</v>
      </c>
    </row>
    <row r="719" spans="1:12" x14ac:dyDescent="0.25">
      <c r="A719" s="18" t="s">
        <v>1653</v>
      </c>
      <c r="B719" s="18">
        <v>32.299999999999997</v>
      </c>
      <c r="C719" s="18">
        <v>6.55</v>
      </c>
      <c r="D719" s="18" t="s">
        <v>2382</v>
      </c>
      <c r="E719" s="18" t="s">
        <v>2380</v>
      </c>
      <c r="F719" s="18" t="s">
        <v>2380</v>
      </c>
      <c r="G719" s="25">
        <v>2</v>
      </c>
      <c r="H719" s="18" t="s">
        <v>2380</v>
      </c>
      <c r="I719" s="25">
        <f t="shared" si="33"/>
        <v>0</v>
      </c>
      <c r="J719" s="26">
        <f t="shared" si="34"/>
        <v>2</v>
      </c>
      <c r="K719" s="18" t="str">
        <f t="shared" si="35"/>
        <v>Obesity</v>
      </c>
      <c r="L719" s="24" t="str" cm="1">
        <f t="array" ref="L719">IF(H719="?",INDEX($H$2:$H$2336,MODE(MATCH($H$2:$H$2336,$H$2:$H$2336,0))),H719)</f>
        <v>No</v>
      </c>
    </row>
    <row r="720" spans="1:12" x14ac:dyDescent="0.25">
      <c r="A720" s="17" t="s">
        <v>1652</v>
      </c>
      <c r="B720" s="17">
        <v>39.51</v>
      </c>
      <c r="C720" s="17">
        <v>5.79</v>
      </c>
      <c r="D720" s="17" t="s">
        <v>2382</v>
      </c>
      <c r="E720" s="17" t="s">
        <v>2380</v>
      </c>
      <c r="F720" s="17" t="s">
        <v>2380</v>
      </c>
      <c r="G720" s="27" t="s">
        <v>2381</v>
      </c>
      <c r="H720" s="17" t="s">
        <v>2380</v>
      </c>
      <c r="I720" s="27">
        <f t="shared" si="33"/>
        <v>0</v>
      </c>
      <c r="J720" s="26">
        <f t="shared" si="34"/>
        <v>0</v>
      </c>
      <c r="K720" s="17" t="str">
        <f t="shared" si="35"/>
        <v>Obesity</v>
      </c>
      <c r="L720" s="24" t="str" cm="1">
        <f t="array" ref="L720">IF(H720="?",INDEX($H$2:$H$2336,MODE(MATCH($H$2:$H$2336,$H$2:$H$2336,0))),H720)</f>
        <v>No</v>
      </c>
    </row>
    <row r="721" spans="1:12" x14ac:dyDescent="0.25">
      <c r="A721" s="18" t="s">
        <v>1651</v>
      </c>
      <c r="B721" s="18">
        <v>50.46</v>
      </c>
      <c r="C721" s="18">
        <v>4.5599999999999996</v>
      </c>
      <c r="D721" s="18" t="s">
        <v>2380</v>
      </c>
      <c r="E721" s="18" t="s">
        <v>2380</v>
      </c>
      <c r="F721" s="18" t="s">
        <v>2380</v>
      </c>
      <c r="G721" s="25" t="s">
        <v>2381</v>
      </c>
      <c r="H721" s="18" t="s">
        <v>2380</v>
      </c>
      <c r="I721" s="25">
        <f t="shared" si="33"/>
        <v>0</v>
      </c>
      <c r="J721" s="26">
        <f t="shared" si="34"/>
        <v>0</v>
      </c>
      <c r="K721" s="18" t="str">
        <f t="shared" si="35"/>
        <v>Obesity</v>
      </c>
      <c r="L721" s="24" t="str" cm="1">
        <f t="array" ref="L721">IF(H721="?",INDEX($H$2:$H$2336,MODE(MATCH($H$2:$H$2336,$H$2:$H$2336,0))),H721)</f>
        <v>No</v>
      </c>
    </row>
    <row r="722" spans="1:12" x14ac:dyDescent="0.25">
      <c r="A722" s="17" t="s">
        <v>1650</v>
      </c>
      <c r="B722" s="17">
        <v>31.73</v>
      </c>
      <c r="C722" s="17">
        <v>7</v>
      </c>
      <c r="D722" s="17" t="s">
        <v>2380</v>
      </c>
      <c r="E722" s="17" t="s">
        <v>2380</v>
      </c>
      <c r="F722" s="17" t="s">
        <v>2380</v>
      </c>
      <c r="G722" s="27" t="s">
        <v>2381</v>
      </c>
      <c r="H722" s="17" t="s">
        <v>2380</v>
      </c>
      <c r="I722" s="27">
        <f t="shared" si="33"/>
        <v>0</v>
      </c>
      <c r="J722" s="26">
        <f t="shared" si="34"/>
        <v>0</v>
      </c>
      <c r="K722" s="17" t="str">
        <f t="shared" si="35"/>
        <v>Obesity</v>
      </c>
      <c r="L722" s="24" t="str" cm="1">
        <f t="array" ref="L722">IF(H722="?",INDEX($H$2:$H$2336,MODE(MATCH($H$2:$H$2336,$H$2:$H$2336,0))),H722)</f>
        <v>No</v>
      </c>
    </row>
    <row r="723" spans="1:12" x14ac:dyDescent="0.25">
      <c r="A723" s="18" t="s">
        <v>1649</v>
      </c>
      <c r="B723" s="18">
        <v>32.1</v>
      </c>
      <c r="C723" s="18">
        <v>6.57</v>
      </c>
      <c r="D723" s="18" t="s">
        <v>2382</v>
      </c>
      <c r="E723" s="18" t="s">
        <v>2380</v>
      </c>
      <c r="F723" s="18" t="s">
        <v>2383</v>
      </c>
      <c r="G723" s="25">
        <v>1</v>
      </c>
      <c r="H723" s="18" t="s">
        <v>2380</v>
      </c>
      <c r="I723" s="25">
        <f t="shared" si="33"/>
        <v>0</v>
      </c>
      <c r="J723" s="26">
        <f t="shared" si="34"/>
        <v>1</v>
      </c>
      <c r="K723" s="18" t="str">
        <f t="shared" si="35"/>
        <v>Obesity</v>
      </c>
      <c r="L723" s="24" t="str" cm="1">
        <f t="array" ref="L723">IF(H723="?",INDEX($H$2:$H$2336,MODE(MATCH($H$2:$H$2336,$H$2:$H$2336,0))),H723)</f>
        <v>No</v>
      </c>
    </row>
    <row r="724" spans="1:12" x14ac:dyDescent="0.25">
      <c r="A724" s="17" t="s">
        <v>1648</v>
      </c>
      <c r="B724" s="17">
        <v>27.83</v>
      </c>
      <c r="C724" s="17">
        <v>11.61</v>
      </c>
      <c r="D724" s="17" t="s">
        <v>2382</v>
      </c>
      <c r="E724" s="17" t="s">
        <v>2380</v>
      </c>
      <c r="F724" s="17" t="s">
        <v>2383</v>
      </c>
      <c r="G724" s="27">
        <v>1</v>
      </c>
      <c r="H724" s="17" t="s">
        <v>2380</v>
      </c>
      <c r="I724" s="27">
        <f t="shared" si="33"/>
        <v>0</v>
      </c>
      <c r="J724" s="26">
        <f t="shared" si="34"/>
        <v>1</v>
      </c>
      <c r="K724" s="17" t="str">
        <f t="shared" si="35"/>
        <v>Overweight</v>
      </c>
      <c r="L724" s="24" t="str" cm="1">
        <f t="array" ref="L724">IF(H724="?",INDEX($H$2:$H$2336,MODE(MATCH($H$2:$H$2336,$H$2:$H$2336,0))),H724)</f>
        <v>No</v>
      </c>
    </row>
    <row r="725" spans="1:12" x14ac:dyDescent="0.25">
      <c r="A725" s="18" t="s">
        <v>1647</v>
      </c>
      <c r="B725" s="18">
        <v>27.72</v>
      </c>
      <c r="C725" s="18">
        <v>8.16</v>
      </c>
      <c r="D725" s="18" t="s">
        <v>2382</v>
      </c>
      <c r="E725" s="18" t="s">
        <v>2380</v>
      </c>
      <c r="F725" s="18" t="s">
        <v>2383</v>
      </c>
      <c r="G725" s="25">
        <v>1</v>
      </c>
      <c r="H725" s="18" t="s">
        <v>2380</v>
      </c>
      <c r="I725" s="25">
        <f t="shared" si="33"/>
        <v>0</v>
      </c>
      <c r="J725" s="26">
        <f t="shared" si="34"/>
        <v>1</v>
      </c>
      <c r="K725" s="18" t="str">
        <f t="shared" si="35"/>
        <v>Overweight</v>
      </c>
      <c r="L725" s="24" t="str" cm="1">
        <f t="array" ref="L725">IF(H725="?",INDEX($H$2:$H$2336,MODE(MATCH($H$2:$H$2336,$H$2:$H$2336,0))),H725)</f>
        <v>No</v>
      </c>
    </row>
    <row r="726" spans="1:12" x14ac:dyDescent="0.25">
      <c r="A726" s="17" t="s">
        <v>1646</v>
      </c>
      <c r="B726" s="17">
        <v>36.765000000000001</v>
      </c>
      <c r="C726" s="17">
        <v>4.4800000000000004</v>
      </c>
      <c r="D726" s="17" t="s">
        <v>2382</v>
      </c>
      <c r="E726" s="17" t="s">
        <v>2380</v>
      </c>
      <c r="F726" s="17" t="s">
        <v>2380</v>
      </c>
      <c r="G726" s="27">
        <v>2</v>
      </c>
      <c r="H726" s="17" t="s">
        <v>2380</v>
      </c>
      <c r="I726" s="27">
        <f t="shared" si="33"/>
        <v>0</v>
      </c>
      <c r="J726" s="26">
        <f t="shared" si="34"/>
        <v>2</v>
      </c>
      <c r="K726" s="17" t="str">
        <f t="shared" si="35"/>
        <v>Obesity</v>
      </c>
      <c r="L726" s="24" t="str" cm="1">
        <f t="array" ref="L726">IF(H726="?",INDEX($H$2:$H$2336,MODE(MATCH($H$2:$H$2336,$H$2:$H$2336,0))),H726)</f>
        <v>No</v>
      </c>
    </row>
    <row r="727" spans="1:12" x14ac:dyDescent="0.25">
      <c r="A727" s="18" t="s">
        <v>1645</v>
      </c>
      <c r="B727" s="18">
        <v>48.36</v>
      </c>
      <c r="C727" s="18">
        <v>4.08</v>
      </c>
      <c r="D727" s="18" t="s">
        <v>2380</v>
      </c>
      <c r="E727" s="18" t="s">
        <v>2380</v>
      </c>
      <c r="F727" s="18" t="s">
        <v>2380</v>
      </c>
      <c r="G727" s="25" t="s">
        <v>2381</v>
      </c>
      <c r="H727" s="18" t="s">
        <v>2380</v>
      </c>
      <c r="I727" s="25">
        <f t="shared" si="33"/>
        <v>0</v>
      </c>
      <c r="J727" s="26">
        <f t="shared" si="34"/>
        <v>0</v>
      </c>
      <c r="K727" s="18" t="str">
        <f t="shared" si="35"/>
        <v>Obesity</v>
      </c>
      <c r="L727" s="24" t="str" cm="1">
        <f t="array" ref="L727">IF(H727="?",INDEX($H$2:$H$2336,MODE(MATCH($H$2:$H$2336,$H$2:$H$2336,0))),H727)</f>
        <v>No</v>
      </c>
    </row>
    <row r="728" spans="1:12" x14ac:dyDescent="0.25">
      <c r="A728" s="17" t="s">
        <v>1644</v>
      </c>
      <c r="B728" s="17">
        <v>31.445</v>
      </c>
      <c r="C728" s="17">
        <v>4.4000000000000004</v>
      </c>
      <c r="D728" s="17" t="s">
        <v>2382</v>
      </c>
      <c r="E728" s="17" t="s">
        <v>2380</v>
      </c>
      <c r="F728" s="17" t="s">
        <v>2380</v>
      </c>
      <c r="G728" s="27">
        <v>2</v>
      </c>
      <c r="H728" s="17" t="s">
        <v>2380</v>
      </c>
      <c r="I728" s="27">
        <f t="shared" si="33"/>
        <v>0</v>
      </c>
      <c r="J728" s="26">
        <f t="shared" si="34"/>
        <v>2</v>
      </c>
      <c r="K728" s="17" t="str">
        <f t="shared" si="35"/>
        <v>Obesity</v>
      </c>
      <c r="L728" s="24" t="str" cm="1">
        <f t="array" ref="L728">IF(H728="?",INDEX($H$2:$H$2336,MODE(MATCH($H$2:$H$2336,$H$2:$H$2336,0))),H728)</f>
        <v>No</v>
      </c>
    </row>
    <row r="729" spans="1:12" x14ac:dyDescent="0.25">
      <c r="A729" s="18" t="s">
        <v>1643</v>
      </c>
      <c r="B729" s="18">
        <v>27.55</v>
      </c>
      <c r="C729" s="18">
        <v>9.02</v>
      </c>
      <c r="D729" s="18" t="s">
        <v>2380</v>
      </c>
      <c r="E729" s="18" t="s">
        <v>2380</v>
      </c>
      <c r="F729" s="18" t="s">
        <v>2380</v>
      </c>
      <c r="G729" s="25" t="s">
        <v>2381</v>
      </c>
      <c r="H729" s="18" t="s">
        <v>2380</v>
      </c>
      <c r="I729" s="25">
        <f t="shared" si="33"/>
        <v>0</v>
      </c>
      <c r="J729" s="26">
        <f t="shared" si="34"/>
        <v>0</v>
      </c>
      <c r="K729" s="18" t="str">
        <f t="shared" si="35"/>
        <v>Overweight</v>
      </c>
      <c r="L729" s="24" t="str" cm="1">
        <f t="array" ref="L729">IF(H729="?",INDEX($H$2:$H$2336,MODE(MATCH($H$2:$H$2336,$H$2:$H$2336,0))),H729)</f>
        <v>No</v>
      </c>
    </row>
    <row r="730" spans="1:12" x14ac:dyDescent="0.25">
      <c r="A730" s="17" t="s">
        <v>1642</v>
      </c>
      <c r="B730" s="17">
        <v>33.11</v>
      </c>
      <c r="C730" s="17">
        <v>8.06</v>
      </c>
      <c r="D730" s="17" t="s">
        <v>2380</v>
      </c>
      <c r="E730" s="17" t="s">
        <v>2380</v>
      </c>
      <c r="F730" s="17" t="s">
        <v>2380</v>
      </c>
      <c r="G730" s="27" t="s">
        <v>2381</v>
      </c>
      <c r="H730" s="17" t="s">
        <v>2380</v>
      </c>
      <c r="I730" s="27">
        <f t="shared" si="33"/>
        <v>0</v>
      </c>
      <c r="J730" s="26">
        <f t="shared" si="34"/>
        <v>0</v>
      </c>
      <c r="K730" s="17" t="str">
        <f t="shared" si="35"/>
        <v>Obesity</v>
      </c>
      <c r="L730" s="24" t="str" cm="1">
        <f t="array" ref="L730">IF(H730="?",INDEX($H$2:$H$2336,MODE(MATCH($H$2:$H$2336,$H$2:$H$2336,0))),H730)</f>
        <v>No</v>
      </c>
    </row>
    <row r="731" spans="1:12" x14ac:dyDescent="0.25">
      <c r="A731" s="18" t="s">
        <v>1641</v>
      </c>
      <c r="B731" s="18">
        <v>36.85</v>
      </c>
      <c r="C731" s="18">
        <v>6.21</v>
      </c>
      <c r="D731" s="18" t="s">
        <v>2382</v>
      </c>
      <c r="E731" s="18" t="s">
        <v>2380</v>
      </c>
      <c r="F731" s="18" t="s">
        <v>2380</v>
      </c>
      <c r="G731" s="25">
        <v>2</v>
      </c>
      <c r="H731" s="18" t="s">
        <v>2380</v>
      </c>
      <c r="I731" s="25">
        <f t="shared" si="33"/>
        <v>0</v>
      </c>
      <c r="J731" s="26">
        <f t="shared" si="34"/>
        <v>2</v>
      </c>
      <c r="K731" s="18" t="str">
        <f t="shared" si="35"/>
        <v>Obesity</v>
      </c>
      <c r="L731" s="24" t="str" cm="1">
        <f t="array" ref="L731">IF(H731="?",INDEX($H$2:$H$2336,MODE(MATCH($H$2:$H$2336,$H$2:$H$2336,0))),H731)</f>
        <v>No</v>
      </c>
    </row>
    <row r="732" spans="1:12" x14ac:dyDescent="0.25">
      <c r="A732" s="17" t="s">
        <v>1640</v>
      </c>
      <c r="B732" s="17">
        <v>36.299999999999997</v>
      </c>
      <c r="C732" s="17">
        <v>5.79</v>
      </c>
      <c r="D732" s="17" t="s">
        <v>2382</v>
      </c>
      <c r="E732" s="17" t="s">
        <v>2380</v>
      </c>
      <c r="F732" s="17" t="s">
        <v>2380</v>
      </c>
      <c r="G732" s="27">
        <v>2</v>
      </c>
      <c r="H732" s="17" t="s">
        <v>2380</v>
      </c>
      <c r="I732" s="27">
        <f t="shared" si="33"/>
        <v>0</v>
      </c>
      <c r="J732" s="26">
        <f t="shared" si="34"/>
        <v>2</v>
      </c>
      <c r="K732" s="17" t="str">
        <f t="shared" si="35"/>
        <v>Obesity</v>
      </c>
      <c r="L732" s="24" t="str" cm="1">
        <f t="array" ref="L732">IF(H732="?",INDEX($H$2:$H$2336,MODE(MATCH($H$2:$H$2336,$H$2:$H$2336,0))),H732)</f>
        <v>No</v>
      </c>
    </row>
    <row r="733" spans="1:12" x14ac:dyDescent="0.25">
      <c r="A733" s="18" t="s">
        <v>1639</v>
      </c>
      <c r="B733" s="18">
        <v>45.34</v>
      </c>
      <c r="C733" s="18">
        <v>5.69</v>
      </c>
      <c r="D733" s="18" t="s">
        <v>2382</v>
      </c>
      <c r="E733" s="18" t="s">
        <v>2380</v>
      </c>
      <c r="F733" s="18" t="s">
        <v>2380</v>
      </c>
      <c r="G733" s="25" t="s">
        <v>2381</v>
      </c>
      <c r="H733" s="18" t="s">
        <v>2380</v>
      </c>
      <c r="I733" s="25">
        <f t="shared" si="33"/>
        <v>0</v>
      </c>
      <c r="J733" s="26">
        <f t="shared" si="34"/>
        <v>0</v>
      </c>
      <c r="K733" s="18" t="str">
        <f t="shared" si="35"/>
        <v>Obesity</v>
      </c>
      <c r="L733" s="24" t="str" cm="1">
        <f t="array" ref="L733">IF(H733="?",INDEX($H$2:$H$2336,MODE(MATCH($H$2:$H$2336,$H$2:$H$2336,0))),H733)</f>
        <v>No</v>
      </c>
    </row>
    <row r="734" spans="1:12" x14ac:dyDescent="0.25">
      <c r="A734" s="17" t="s">
        <v>1638</v>
      </c>
      <c r="B734" s="17">
        <v>31.8</v>
      </c>
      <c r="C734" s="17">
        <v>5.36</v>
      </c>
      <c r="D734" s="17" t="s">
        <v>2382</v>
      </c>
      <c r="E734" s="17" t="s">
        <v>2380</v>
      </c>
      <c r="F734" s="17" t="s">
        <v>2380</v>
      </c>
      <c r="G734" s="27">
        <v>2</v>
      </c>
      <c r="H734" s="17" t="s">
        <v>2380</v>
      </c>
      <c r="I734" s="27">
        <f t="shared" si="33"/>
        <v>0</v>
      </c>
      <c r="J734" s="26">
        <f t="shared" si="34"/>
        <v>2</v>
      </c>
      <c r="K734" s="17" t="str">
        <f t="shared" si="35"/>
        <v>Obesity</v>
      </c>
      <c r="L734" s="24" t="str" cm="1">
        <f t="array" ref="L734">IF(H734="?",INDEX($H$2:$H$2336,MODE(MATCH($H$2:$H$2336,$H$2:$H$2336,0))),H734)</f>
        <v>No</v>
      </c>
    </row>
    <row r="735" spans="1:12" x14ac:dyDescent="0.25">
      <c r="A735" s="18" t="s">
        <v>1637</v>
      </c>
      <c r="B735" s="18">
        <v>41.02</v>
      </c>
      <c r="C735" s="18">
        <v>11.37</v>
      </c>
      <c r="D735" s="18" t="s">
        <v>2380</v>
      </c>
      <c r="E735" s="18" t="s">
        <v>2380</v>
      </c>
      <c r="F735" s="18" t="s">
        <v>2380</v>
      </c>
      <c r="G735" s="25" t="s">
        <v>2381</v>
      </c>
      <c r="H735" s="18" t="s">
        <v>2380</v>
      </c>
      <c r="I735" s="25">
        <f t="shared" si="33"/>
        <v>0</v>
      </c>
      <c r="J735" s="26">
        <f t="shared" si="34"/>
        <v>0</v>
      </c>
      <c r="K735" s="18" t="str">
        <f t="shared" si="35"/>
        <v>Obesity</v>
      </c>
      <c r="L735" s="24" t="str" cm="1">
        <f t="array" ref="L735">IF(H735="?",INDEX($H$2:$H$2336,MODE(MATCH($H$2:$H$2336,$H$2:$H$2336,0))),H735)</f>
        <v>No</v>
      </c>
    </row>
    <row r="736" spans="1:12" x14ac:dyDescent="0.25">
      <c r="A736" s="17" t="s">
        <v>1636</v>
      </c>
      <c r="B736" s="17">
        <v>32.68</v>
      </c>
      <c r="C736" s="17">
        <v>11.87</v>
      </c>
      <c r="D736" s="17" t="s">
        <v>2380</v>
      </c>
      <c r="E736" s="17" t="s">
        <v>2380</v>
      </c>
      <c r="F736" s="17" t="s">
        <v>2380</v>
      </c>
      <c r="G736" s="27" t="s">
        <v>2381</v>
      </c>
      <c r="H736" s="17" t="s">
        <v>2380</v>
      </c>
      <c r="I736" s="27">
        <f t="shared" si="33"/>
        <v>0</v>
      </c>
      <c r="J736" s="26">
        <f t="shared" si="34"/>
        <v>0</v>
      </c>
      <c r="K736" s="17" t="str">
        <f t="shared" si="35"/>
        <v>Obesity</v>
      </c>
      <c r="L736" s="24" t="str" cm="1">
        <f t="array" ref="L736">IF(H736="?",INDEX($H$2:$H$2336,MODE(MATCH($H$2:$H$2336,$H$2:$H$2336,0))),H736)</f>
        <v>No</v>
      </c>
    </row>
    <row r="737" spans="1:12" x14ac:dyDescent="0.25">
      <c r="A737" s="18" t="s">
        <v>1635</v>
      </c>
      <c r="B737" s="18">
        <v>21.7</v>
      </c>
      <c r="C737" s="18">
        <v>4.9000000000000004</v>
      </c>
      <c r="D737" s="18" t="s">
        <v>2380</v>
      </c>
      <c r="E737" s="18" t="s">
        <v>2380</v>
      </c>
      <c r="F737" s="18" t="s">
        <v>2383</v>
      </c>
      <c r="G737" s="25">
        <v>1</v>
      </c>
      <c r="H737" s="18" t="s">
        <v>2382</v>
      </c>
      <c r="I737" s="25">
        <f t="shared" si="33"/>
        <v>0</v>
      </c>
      <c r="J737" s="26">
        <f t="shared" si="34"/>
        <v>1</v>
      </c>
      <c r="K737" s="18" t="str">
        <f t="shared" si="35"/>
        <v>Normal Weight</v>
      </c>
      <c r="L737" s="24" t="str" cm="1">
        <f t="array" ref="L737">IF(H737="?",INDEX($H$2:$H$2336,MODE(MATCH($H$2:$H$2336,$H$2:$H$2336,0))),H737)</f>
        <v>yes</v>
      </c>
    </row>
    <row r="738" spans="1:12" x14ac:dyDescent="0.25">
      <c r="A738" s="17" t="s">
        <v>1634</v>
      </c>
      <c r="B738" s="17">
        <v>40.479999999999997</v>
      </c>
      <c r="C738" s="17">
        <v>6.7</v>
      </c>
      <c r="D738" s="17" t="s">
        <v>2380</v>
      </c>
      <c r="E738" s="17" t="s">
        <v>2380</v>
      </c>
      <c r="F738" s="17" t="s">
        <v>2380</v>
      </c>
      <c r="G738" s="27">
        <v>3</v>
      </c>
      <c r="H738" s="17" t="s">
        <v>2380</v>
      </c>
      <c r="I738" s="27">
        <f t="shared" si="33"/>
        <v>0</v>
      </c>
      <c r="J738" s="26">
        <f t="shared" si="34"/>
        <v>3</v>
      </c>
      <c r="K738" s="17" t="str">
        <f t="shared" si="35"/>
        <v>Obesity</v>
      </c>
      <c r="L738" s="24" t="str" cm="1">
        <f t="array" ref="L738">IF(H738="?",INDEX($H$2:$H$2336,MODE(MATCH($H$2:$H$2336,$H$2:$H$2336,0))),H738)</f>
        <v>No</v>
      </c>
    </row>
    <row r="739" spans="1:12" x14ac:dyDescent="0.25">
      <c r="A739" s="18" t="s">
        <v>1633</v>
      </c>
      <c r="B739" s="18">
        <v>34.5</v>
      </c>
      <c r="C739" s="18">
        <v>10.3</v>
      </c>
      <c r="D739" s="18" t="s">
        <v>2380</v>
      </c>
      <c r="E739" s="18" t="s">
        <v>2380</v>
      </c>
      <c r="F739" s="18" t="s">
        <v>2380</v>
      </c>
      <c r="G739" s="25">
        <v>3</v>
      </c>
      <c r="H739" s="18" t="s">
        <v>2380</v>
      </c>
      <c r="I739" s="25">
        <f t="shared" si="33"/>
        <v>0</v>
      </c>
      <c r="J739" s="26">
        <f t="shared" si="34"/>
        <v>3</v>
      </c>
      <c r="K739" s="18" t="str">
        <f t="shared" si="35"/>
        <v>Obesity</v>
      </c>
      <c r="L739" s="24" t="str" cm="1">
        <f t="array" ref="L739">IF(H739="?",INDEX($H$2:$H$2336,MODE(MATCH($H$2:$H$2336,$H$2:$H$2336,0))),H739)</f>
        <v>No</v>
      </c>
    </row>
    <row r="740" spans="1:12" x14ac:dyDescent="0.25">
      <c r="A740" s="17" t="s">
        <v>1632</v>
      </c>
      <c r="B740" s="17">
        <v>45.9</v>
      </c>
      <c r="C740" s="17">
        <v>11.14</v>
      </c>
      <c r="D740" s="17" t="s">
        <v>2382</v>
      </c>
      <c r="E740" s="17" t="s">
        <v>2380</v>
      </c>
      <c r="F740" s="17" t="s">
        <v>2380</v>
      </c>
      <c r="G740" s="27">
        <v>1</v>
      </c>
      <c r="H740" s="17" t="s">
        <v>2380</v>
      </c>
      <c r="I740" s="27">
        <f t="shared" si="33"/>
        <v>0</v>
      </c>
      <c r="J740" s="26">
        <f t="shared" si="34"/>
        <v>1</v>
      </c>
      <c r="K740" s="17" t="str">
        <f t="shared" si="35"/>
        <v>Obesity</v>
      </c>
      <c r="L740" s="24" t="str" cm="1">
        <f t="array" ref="L740">IF(H740="?",INDEX($H$2:$H$2336,MODE(MATCH($H$2:$H$2336,$H$2:$H$2336,0))),H740)</f>
        <v>No</v>
      </c>
    </row>
    <row r="741" spans="1:12" x14ac:dyDescent="0.25">
      <c r="A741" s="18" t="s">
        <v>1631</v>
      </c>
      <c r="B741" s="18">
        <v>33.479999999999997</v>
      </c>
      <c r="C741" s="18">
        <v>4.74</v>
      </c>
      <c r="D741" s="18" t="s">
        <v>2382</v>
      </c>
      <c r="E741" s="18" t="s">
        <v>2380</v>
      </c>
      <c r="F741" s="18" t="s">
        <v>2380</v>
      </c>
      <c r="G741" s="25">
        <v>2</v>
      </c>
      <c r="H741" s="18" t="s">
        <v>2380</v>
      </c>
      <c r="I741" s="25">
        <f t="shared" si="33"/>
        <v>0</v>
      </c>
      <c r="J741" s="26">
        <f t="shared" si="34"/>
        <v>2</v>
      </c>
      <c r="K741" s="18" t="str">
        <f t="shared" si="35"/>
        <v>Obesity</v>
      </c>
      <c r="L741" s="24" t="str" cm="1">
        <f t="array" ref="L741">IF(H741="?",INDEX($H$2:$H$2336,MODE(MATCH($H$2:$H$2336,$H$2:$H$2336,0))),H741)</f>
        <v>No</v>
      </c>
    </row>
    <row r="742" spans="1:12" x14ac:dyDescent="0.25">
      <c r="A742" s="17" t="s">
        <v>1630</v>
      </c>
      <c r="B742" s="17">
        <v>28.31</v>
      </c>
      <c r="C742" s="17">
        <v>5.96</v>
      </c>
      <c r="D742" s="17" t="s">
        <v>2382</v>
      </c>
      <c r="E742" s="17" t="s">
        <v>2380</v>
      </c>
      <c r="F742" s="17" t="s">
        <v>2380</v>
      </c>
      <c r="G742" s="27">
        <v>2</v>
      </c>
      <c r="H742" s="17" t="s">
        <v>2380</v>
      </c>
      <c r="I742" s="27">
        <f t="shared" si="33"/>
        <v>0</v>
      </c>
      <c r="J742" s="26">
        <f t="shared" si="34"/>
        <v>2</v>
      </c>
      <c r="K742" s="17" t="str">
        <f t="shared" si="35"/>
        <v>Overweight</v>
      </c>
      <c r="L742" s="24" t="str" cm="1">
        <f t="array" ref="L742">IF(H742="?",INDEX($H$2:$H$2336,MODE(MATCH($H$2:$H$2336,$H$2:$H$2336,0))),H742)</f>
        <v>No</v>
      </c>
    </row>
    <row r="743" spans="1:12" x14ac:dyDescent="0.25">
      <c r="A743" s="18" t="s">
        <v>1629</v>
      </c>
      <c r="B743" s="18">
        <v>21.565000000000001</v>
      </c>
      <c r="C743" s="18">
        <v>4.95</v>
      </c>
      <c r="D743" s="18" t="s">
        <v>2380</v>
      </c>
      <c r="E743" s="18" t="s">
        <v>2382</v>
      </c>
      <c r="F743" s="18" t="s">
        <v>2380</v>
      </c>
      <c r="G743" s="25">
        <v>1</v>
      </c>
      <c r="H743" s="18" t="s">
        <v>2382</v>
      </c>
      <c r="I743" s="25">
        <f t="shared" si="33"/>
        <v>0</v>
      </c>
      <c r="J743" s="26">
        <f t="shared" si="34"/>
        <v>1</v>
      </c>
      <c r="K743" s="18" t="str">
        <f t="shared" si="35"/>
        <v>Normal Weight</v>
      </c>
      <c r="L743" s="24" t="str" cm="1">
        <f t="array" ref="L743">IF(H743="?",INDEX($H$2:$H$2336,MODE(MATCH($H$2:$H$2336,$H$2:$H$2336,0))),H743)</f>
        <v>yes</v>
      </c>
    </row>
    <row r="744" spans="1:12" x14ac:dyDescent="0.25">
      <c r="A744" s="17" t="s">
        <v>1628</v>
      </c>
      <c r="B744" s="17">
        <v>35.590000000000003</v>
      </c>
      <c r="C744" s="17">
        <v>5.21</v>
      </c>
      <c r="D744" s="17" t="s">
        <v>2382</v>
      </c>
      <c r="E744" s="17" t="s">
        <v>2380</v>
      </c>
      <c r="F744" s="17" t="s">
        <v>2383</v>
      </c>
      <c r="G744" s="27">
        <v>1</v>
      </c>
      <c r="H744" s="17" t="s">
        <v>2380</v>
      </c>
      <c r="I744" s="27">
        <f t="shared" si="33"/>
        <v>0</v>
      </c>
      <c r="J744" s="26">
        <f t="shared" si="34"/>
        <v>1</v>
      </c>
      <c r="K744" s="17" t="str">
        <f t="shared" si="35"/>
        <v>Obesity</v>
      </c>
      <c r="L744" s="24" t="str" cm="1">
        <f t="array" ref="L744">IF(H744="?",INDEX($H$2:$H$2336,MODE(MATCH($H$2:$H$2336,$H$2:$H$2336,0))),H744)</f>
        <v>No</v>
      </c>
    </row>
    <row r="745" spans="1:12" x14ac:dyDescent="0.25">
      <c r="A745" s="18" t="s">
        <v>1627</v>
      </c>
      <c r="B745" s="18">
        <v>43.44</v>
      </c>
      <c r="C745" s="18">
        <v>4.8600000000000003</v>
      </c>
      <c r="D745" s="18" t="s">
        <v>2382</v>
      </c>
      <c r="E745" s="18" t="s">
        <v>2380</v>
      </c>
      <c r="F745" s="18" t="s">
        <v>2380</v>
      </c>
      <c r="G745" s="25" t="s">
        <v>2381</v>
      </c>
      <c r="H745" s="18" t="s">
        <v>2380</v>
      </c>
      <c r="I745" s="25">
        <f t="shared" si="33"/>
        <v>0</v>
      </c>
      <c r="J745" s="26">
        <f t="shared" si="34"/>
        <v>0</v>
      </c>
      <c r="K745" s="18" t="str">
        <f t="shared" si="35"/>
        <v>Obesity</v>
      </c>
      <c r="L745" s="24" t="str" cm="1">
        <f t="array" ref="L745">IF(H745="?",INDEX($H$2:$H$2336,MODE(MATCH($H$2:$H$2336,$H$2:$H$2336,0))),H745)</f>
        <v>No</v>
      </c>
    </row>
    <row r="746" spans="1:12" x14ac:dyDescent="0.25">
      <c r="A746" s="17" t="s">
        <v>1626</v>
      </c>
      <c r="B746" s="17">
        <v>21.754999999999999</v>
      </c>
      <c r="C746" s="17">
        <v>7.79</v>
      </c>
      <c r="D746" s="17" t="s">
        <v>2382</v>
      </c>
      <c r="E746" s="17" t="s">
        <v>2380</v>
      </c>
      <c r="F746" s="17" t="s">
        <v>2380</v>
      </c>
      <c r="G746" s="27" t="s">
        <v>2381</v>
      </c>
      <c r="H746" s="17" t="s">
        <v>2380</v>
      </c>
      <c r="I746" s="27">
        <f t="shared" si="33"/>
        <v>0</v>
      </c>
      <c r="J746" s="26">
        <f t="shared" si="34"/>
        <v>0</v>
      </c>
      <c r="K746" s="17" t="str">
        <f t="shared" si="35"/>
        <v>Normal Weight</v>
      </c>
      <c r="L746" s="24" t="str" cm="1">
        <f t="array" ref="L746">IF(H746="?",INDEX($H$2:$H$2336,MODE(MATCH($H$2:$H$2336,$H$2:$H$2336,0))),H746)</f>
        <v>No</v>
      </c>
    </row>
    <row r="747" spans="1:12" x14ac:dyDescent="0.25">
      <c r="A747" s="18" t="s">
        <v>1625</v>
      </c>
      <c r="B747" s="18">
        <v>44.55</v>
      </c>
      <c r="C747" s="18">
        <v>7.12</v>
      </c>
      <c r="D747" s="18" t="s">
        <v>2382</v>
      </c>
      <c r="E747" s="18" t="s">
        <v>2380</v>
      </c>
      <c r="F747" s="18" t="s">
        <v>2380</v>
      </c>
      <c r="G747" s="25">
        <v>1</v>
      </c>
      <c r="H747" s="18" t="s">
        <v>2380</v>
      </c>
      <c r="I747" s="25">
        <f t="shared" si="33"/>
        <v>0</v>
      </c>
      <c r="J747" s="26">
        <f t="shared" si="34"/>
        <v>1</v>
      </c>
      <c r="K747" s="18" t="str">
        <f t="shared" si="35"/>
        <v>Obesity</v>
      </c>
      <c r="L747" s="24" t="str" cm="1">
        <f t="array" ref="L747">IF(H747="?",INDEX($H$2:$H$2336,MODE(MATCH($H$2:$H$2336,$H$2:$H$2336,0))),H747)</f>
        <v>No</v>
      </c>
    </row>
    <row r="748" spans="1:12" x14ac:dyDescent="0.25">
      <c r="A748" s="17" t="s">
        <v>1624</v>
      </c>
      <c r="B748" s="17">
        <v>43.32</v>
      </c>
      <c r="C748" s="17">
        <v>4.67</v>
      </c>
      <c r="D748" s="17" t="s">
        <v>2382</v>
      </c>
      <c r="E748" s="17" t="s">
        <v>2380</v>
      </c>
      <c r="F748" s="17" t="s">
        <v>2380</v>
      </c>
      <c r="G748" s="27" t="s">
        <v>2381</v>
      </c>
      <c r="H748" s="17" t="s">
        <v>2380</v>
      </c>
      <c r="I748" s="27">
        <f t="shared" si="33"/>
        <v>0</v>
      </c>
      <c r="J748" s="26">
        <f t="shared" si="34"/>
        <v>0</v>
      </c>
      <c r="K748" s="17" t="str">
        <f t="shared" si="35"/>
        <v>Obesity</v>
      </c>
      <c r="L748" s="24" t="str" cm="1">
        <f t="array" ref="L748">IF(H748="?",INDEX($H$2:$H$2336,MODE(MATCH($H$2:$H$2336,$H$2:$H$2336,0))),H748)</f>
        <v>No</v>
      </c>
    </row>
    <row r="749" spans="1:12" x14ac:dyDescent="0.25">
      <c r="A749" s="18" t="s">
        <v>1623</v>
      </c>
      <c r="B749" s="18">
        <v>31.23</v>
      </c>
      <c r="C749" s="18">
        <v>9.1199999999999992</v>
      </c>
      <c r="D749" s="18" t="s">
        <v>2382</v>
      </c>
      <c r="E749" s="18" t="s">
        <v>2380</v>
      </c>
      <c r="F749" s="18" t="s">
        <v>2383</v>
      </c>
      <c r="G749" s="25">
        <v>1</v>
      </c>
      <c r="H749" s="18" t="s">
        <v>2380</v>
      </c>
      <c r="I749" s="25">
        <f t="shared" si="33"/>
        <v>0</v>
      </c>
      <c r="J749" s="26">
        <f t="shared" si="34"/>
        <v>1</v>
      </c>
      <c r="K749" s="18" t="str">
        <f t="shared" si="35"/>
        <v>Obesity</v>
      </c>
      <c r="L749" s="24" t="str" cm="1">
        <f t="array" ref="L749">IF(H749="?",INDEX($H$2:$H$2336,MODE(MATCH($H$2:$H$2336,$H$2:$H$2336,0))),H749)</f>
        <v>No</v>
      </c>
    </row>
    <row r="750" spans="1:12" x14ac:dyDescent="0.25">
      <c r="A750" s="17" t="s">
        <v>1622</v>
      </c>
      <c r="B750" s="17">
        <v>42.81</v>
      </c>
      <c r="C750" s="17">
        <v>4.1500000000000004</v>
      </c>
      <c r="D750" s="17" t="s">
        <v>2380</v>
      </c>
      <c r="E750" s="17" t="s">
        <v>2380</v>
      </c>
      <c r="F750" s="17" t="s">
        <v>2380</v>
      </c>
      <c r="G750" s="27">
        <v>1</v>
      </c>
      <c r="H750" s="17" t="s">
        <v>2380</v>
      </c>
      <c r="I750" s="27">
        <f t="shared" si="33"/>
        <v>0</v>
      </c>
      <c r="J750" s="26">
        <f t="shared" si="34"/>
        <v>1</v>
      </c>
      <c r="K750" s="17" t="str">
        <f t="shared" si="35"/>
        <v>Obesity</v>
      </c>
      <c r="L750" s="24" t="str" cm="1">
        <f t="array" ref="L750">IF(H750="?",INDEX($H$2:$H$2336,MODE(MATCH($H$2:$H$2336,$H$2:$H$2336,0))),H750)</f>
        <v>No</v>
      </c>
    </row>
    <row r="751" spans="1:12" x14ac:dyDescent="0.25">
      <c r="A751" s="18" t="s">
        <v>1621</v>
      </c>
      <c r="B751" s="18">
        <v>35.909999999999997</v>
      </c>
      <c r="C751" s="18">
        <v>6.72</v>
      </c>
      <c r="D751" s="18" t="s">
        <v>2382</v>
      </c>
      <c r="E751" s="18" t="s">
        <v>2380</v>
      </c>
      <c r="F751" s="18" t="s">
        <v>2380</v>
      </c>
      <c r="G751" s="25">
        <v>2</v>
      </c>
      <c r="H751" s="18" t="s">
        <v>2380</v>
      </c>
      <c r="I751" s="25">
        <f t="shared" si="33"/>
        <v>0</v>
      </c>
      <c r="J751" s="26">
        <f t="shared" si="34"/>
        <v>2</v>
      </c>
      <c r="K751" s="18" t="str">
        <f t="shared" si="35"/>
        <v>Obesity</v>
      </c>
      <c r="L751" s="24" t="str" cm="1">
        <f t="array" ref="L751">IF(H751="?",INDEX($H$2:$H$2336,MODE(MATCH($H$2:$H$2336,$H$2:$H$2336,0))),H751)</f>
        <v>No</v>
      </c>
    </row>
    <row r="752" spans="1:12" x14ac:dyDescent="0.25">
      <c r="A752" s="17" t="s">
        <v>1620</v>
      </c>
      <c r="B752" s="17">
        <v>36.65</v>
      </c>
      <c r="C752" s="17">
        <v>5.01</v>
      </c>
      <c r="D752" s="17" t="s">
        <v>2382</v>
      </c>
      <c r="E752" s="17" t="s">
        <v>2380</v>
      </c>
      <c r="F752" s="17" t="s">
        <v>2383</v>
      </c>
      <c r="G752" s="27">
        <v>1</v>
      </c>
      <c r="H752" s="17" t="s">
        <v>2380</v>
      </c>
      <c r="I752" s="27">
        <f t="shared" si="33"/>
        <v>0</v>
      </c>
      <c r="J752" s="26">
        <f t="shared" si="34"/>
        <v>1</v>
      </c>
      <c r="K752" s="17" t="str">
        <f t="shared" si="35"/>
        <v>Obesity</v>
      </c>
      <c r="L752" s="24" t="str" cm="1">
        <f t="array" ref="L752">IF(H752="?",INDEX($H$2:$H$2336,MODE(MATCH($H$2:$H$2336,$H$2:$H$2336,0))),H752)</f>
        <v>No</v>
      </c>
    </row>
    <row r="753" spans="1:12" x14ac:dyDescent="0.25">
      <c r="A753" s="18" t="s">
        <v>1619</v>
      </c>
      <c r="B753" s="18">
        <v>22.04</v>
      </c>
      <c r="C753" s="18">
        <v>10.9</v>
      </c>
      <c r="D753" s="18" t="s">
        <v>2382</v>
      </c>
      <c r="E753" s="18" t="s">
        <v>2380</v>
      </c>
      <c r="F753" s="18" t="s">
        <v>2380</v>
      </c>
      <c r="G753" s="25">
        <v>2</v>
      </c>
      <c r="H753" s="18" t="s">
        <v>2380</v>
      </c>
      <c r="I753" s="25">
        <f t="shared" si="33"/>
        <v>0</v>
      </c>
      <c r="J753" s="26">
        <f t="shared" si="34"/>
        <v>2</v>
      </c>
      <c r="K753" s="18" t="str">
        <f t="shared" si="35"/>
        <v>Normal Weight</v>
      </c>
      <c r="L753" s="24" t="str" cm="1">
        <f t="array" ref="L753">IF(H753="?",INDEX($H$2:$H$2336,MODE(MATCH($H$2:$H$2336,$H$2:$H$2336,0))),H753)</f>
        <v>No</v>
      </c>
    </row>
    <row r="754" spans="1:12" x14ac:dyDescent="0.25">
      <c r="A754" s="17" t="s">
        <v>1618</v>
      </c>
      <c r="B754" s="17">
        <v>31.824999999999999</v>
      </c>
      <c r="C754" s="17">
        <v>5.52</v>
      </c>
      <c r="D754" s="17" t="s">
        <v>2382</v>
      </c>
      <c r="E754" s="17" t="s">
        <v>2380</v>
      </c>
      <c r="F754" s="17" t="s">
        <v>2380</v>
      </c>
      <c r="G754" s="27">
        <v>1</v>
      </c>
      <c r="H754" s="17" t="s">
        <v>2380</v>
      </c>
      <c r="I754" s="27">
        <f t="shared" si="33"/>
        <v>0</v>
      </c>
      <c r="J754" s="26">
        <f t="shared" si="34"/>
        <v>1</v>
      </c>
      <c r="K754" s="17" t="str">
        <f t="shared" si="35"/>
        <v>Obesity</v>
      </c>
      <c r="L754" s="24" t="str" cm="1">
        <f t="array" ref="L754">IF(H754="?",INDEX($H$2:$H$2336,MODE(MATCH($H$2:$H$2336,$H$2:$H$2336,0))),H754)</f>
        <v>No</v>
      </c>
    </row>
    <row r="755" spans="1:12" x14ac:dyDescent="0.25">
      <c r="A755" s="18" t="s">
        <v>1617</v>
      </c>
      <c r="B755" s="18">
        <v>53.58</v>
      </c>
      <c r="C755" s="18">
        <v>4.55</v>
      </c>
      <c r="D755" s="18" t="s">
        <v>2380</v>
      </c>
      <c r="E755" s="18" t="s">
        <v>2380</v>
      </c>
      <c r="F755" s="18" t="s">
        <v>2380</v>
      </c>
      <c r="G755" s="25">
        <v>1</v>
      </c>
      <c r="H755" s="18" t="s">
        <v>2380</v>
      </c>
      <c r="I755" s="25">
        <f t="shared" si="33"/>
        <v>0</v>
      </c>
      <c r="J755" s="26">
        <f t="shared" si="34"/>
        <v>1</v>
      </c>
      <c r="K755" s="18" t="str">
        <f t="shared" si="35"/>
        <v>Obesity</v>
      </c>
      <c r="L755" s="24" t="str" cm="1">
        <f t="array" ref="L755">IF(H755="?",INDEX($H$2:$H$2336,MODE(MATCH($H$2:$H$2336,$H$2:$H$2336,0))),H755)</f>
        <v>No</v>
      </c>
    </row>
    <row r="756" spans="1:12" x14ac:dyDescent="0.25">
      <c r="A756" s="17" t="s">
        <v>1616</v>
      </c>
      <c r="B756" s="17">
        <v>34.299999999999997</v>
      </c>
      <c r="C756" s="17">
        <v>11.76</v>
      </c>
      <c r="D756" s="17" t="s">
        <v>2380</v>
      </c>
      <c r="E756" s="17" t="s">
        <v>2380</v>
      </c>
      <c r="F756" s="17" t="s">
        <v>2380</v>
      </c>
      <c r="G756" s="27" t="s">
        <v>2381</v>
      </c>
      <c r="H756" s="17" t="s">
        <v>2380</v>
      </c>
      <c r="I756" s="27">
        <f t="shared" si="33"/>
        <v>0</v>
      </c>
      <c r="J756" s="26">
        <f t="shared" si="34"/>
        <v>0</v>
      </c>
      <c r="K756" s="17" t="str">
        <f t="shared" si="35"/>
        <v>Obesity</v>
      </c>
      <c r="L756" s="24" t="str" cm="1">
        <f t="array" ref="L756">IF(H756="?",INDEX($H$2:$H$2336,MODE(MATCH($H$2:$H$2336,$H$2:$H$2336,0))),H756)</f>
        <v>No</v>
      </c>
    </row>
    <row r="757" spans="1:12" x14ac:dyDescent="0.25">
      <c r="A757" s="18" t="s">
        <v>1615</v>
      </c>
      <c r="B757" s="18">
        <v>32.11</v>
      </c>
      <c r="C757" s="18">
        <v>7.06</v>
      </c>
      <c r="D757" s="18" t="s">
        <v>2380</v>
      </c>
      <c r="E757" s="18" t="s">
        <v>2380</v>
      </c>
      <c r="F757" s="18" t="s">
        <v>2380</v>
      </c>
      <c r="G757" s="25" t="s">
        <v>2381</v>
      </c>
      <c r="H757" s="18" t="s">
        <v>2380</v>
      </c>
      <c r="I757" s="25">
        <f t="shared" si="33"/>
        <v>0</v>
      </c>
      <c r="J757" s="26">
        <f t="shared" si="34"/>
        <v>0</v>
      </c>
      <c r="K757" s="18" t="str">
        <f t="shared" si="35"/>
        <v>Obesity</v>
      </c>
      <c r="L757" s="24" t="str" cm="1">
        <f t="array" ref="L757">IF(H757="?",INDEX($H$2:$H$2336,MODE(MATCH($H$2:$H$2336,$H$2:$H$2336,0))),H757)</f>
        <v>No</v>
      </c>
    </row>
    <row r="758" spans="1:12" x14ac:dyDescent="0.25">
      <c r="A758" s="17" t="s">
        <v>1614</v>
      </c>
      <c r="B758" s="17">
        <v>31.78</v>
      </c>
      <c r="C758" s="17">
        <v>11.35</v>
      </c>
      <c r="D758" s="17" t="s">
        <v>2382</v>
      </c>
      <c r="E758" s="17" t="s">
        <v>2380</v>
      </c>
      <c r="F758" s="17" t="s">
        <v>2383</v>
      </c>
      <c r="G758" s="27">
        <v>1</v>
      </c>
      <c r="H758" s="17" t="s">
        <v>2380</v>
      </c>
      <c r="I758" s="27">
        <f t="shared" si="33"/>
        <v>0</v>
      </c>
      <c r="J758" s="26">
        <f t="shared" si="34"/>
        <v>1</v>
      </c>
      <c r="K758" s="17" t="str">
        <f t="shared" si="35"/>
        <v>Obesity</v>
      </c>
      <c r="L758" s="24" t="str" cm="1">
        <f t="array" ref="L758">IF(H758="?",INDEX($H$2:$H$2336,MODE(MATCH($H$2:$H$2336,$H$2:$H$2336,0))),H758)</f>
        <v>No</v>
      </c>
    </row>
    <row r="759" spans="1:12" x14ac:dyDescent="0.25">
      <c r="A759" s="18" t="s">
        <v>1613</v>
      </c>
      <c r="B759" s="18">
        <v>46.89</v>
      </c>
      <c r="C759" s="18">
        <v>5.52</v>
      </c>
      <c r="D759" s="18" t="s">
        <v>2380</v>
      </c>
      <c r="E759" s="18" t="s">
        <v>2380</v>
      </c>
      <c r="F759" s="18" t="s">
        <v>2380</v>
      </c>
      <c r="G759" s="25" t="s">
        <v>2381</v>
      </c>
      <c r="H759" s="18" t="s">
        <v>2380</v>
      </c>
      <c r="I759" s="25">
        <f t="shared" si="33"/>
        <v>0</v>
      </c>
      <c r="J759" s="26">
        <f t="shared" si="34"/>
        <v>0</v>
      </c>
      <c r="K759" s="18" t="str">
        <f t="shared" si="35"/>
        <v>Obesity</v>
      </c>
      <c r="L759" s="24" t="str" cm="1">
        <f t="array" ref="L759">IF(H759="?",INDEX($H$2:$H$2336,MODE(MATCH($H$2:$H$2336,$H$2:$H$2336,0))),H759)</f>
        <v>No</v>
      </c>
    </row>
    <row r="760" spans="1:12" x14ac:dyDescent="0.25">
      <c r="A760" s="17" t="s">
        <v>1612</v>
      </c>
      <c r="B760" s="17">
        <v>39.35</v>
      </c>
      <c r="C760" s="17">
        <v>7.86</v>
      </c>
      <c r="D760" s="17" t="s">
        <v>2382</v>
      </c>
      <c r="E760" s="17" t="s">
        <v>2380</v>
      </c>
      <c r="F760" s="17" t="s">
        <v>2380</v>
      </c>
      <c r="G760" s="27">
        <v>1</v>
      </c>
      <c r="H760" s="17" t="s">
        <v>2380</v>
      </c>
      <c r="I760" s="27">
        <f t="shared" si="33"/>
        <v>0</v>
      </c>
      <c r="J760" s="26">
        <f t="shared" si="34"/>
        <v>1</v>
      </c>
      <c r="K760" s="17" t="str">
        <f t="shared" si="35"/>
        <v>Obesity</v>
      </c>
      <c r="L760" s="24" t="str" cm="1">
        <f t="array" ref="L760">IF(H760="?",INDEX($H$2:$H$2336,MODE(MATCH($H$2:$H$2336,$H$2:$H$2336,0))),H760)</f>
        <v>No</v>
      </c>
    </row>
    <row r="761" spans="1:12" x14ac:dyDescent="0.25">
      <c r="A761" s="18" t="s">
        <v>1611</v>
      </c>
      <c r="B761" s="18">
        <v>39.200000000000003</v>
      </c>
      <c r="C761" s="18">
        <v>11.38</v>
      </c>
      <c r="D761" s="18" t="s">
        <v>2380</v>
      </c>
      <c r="E761" s="18" t="s">
        <v>2380</v>
      </c>
      <c r="F761" s="18" t="s">
        <v>2380</v>
      </c>
      <c r="G761" s="25" t="s">
        <v>2381</v>
      </c>
      <c r="H761" s="18" t="s">
        <v>2380</v>
      </c>
      <c r="I761" s="25">
        <f t="shared" si="33"/>
        <v>0</v>
      </c>
      <c r="J761" s="26">
        <f t="shared" si="34"/>
        <v>0</v>
      </c>
      <c r="K761" s="18" t="str">
        <f t="shared" si="35"/>
        <v>Obesity</v>
      </c>
      <c r="L761" s="24" t="str" cm="1">
        <f t="array" ref="L761">IF(H761="?",INDEX($H$2:$H$2336,MODE(MATCH($H$2:$H$2336,$H$2:$H$2336,0))),H761)</f>
        <v>No</v>
      </c>
    </row>
    <row r="762" spans="1:12" x14ac:dyDescent="0.25">
      <c r="A762" s="17" t="s">
        <v>1610</v>
      </c>
      <c r="B762" s="17">
        <v>39.159999999999997</v>
      </c>
      <c r="C762" s="17">
        <v>10.48</v>
      </c>
      <c r="D762" s="17" t="s">
        <v>2380</v>
      </c>
      <c r="E762" s="17" t="s">
        <v>2380</v>
      </c>
      <c r="F762" s="17" t="s">
        <v>2380</v>
      </c>
      <c r="G762" s="27" t="s">
        <v>2381</v>
      </c>
      <c r="H762" s="17" t="s">
        <v>2380</v>
      </c>
      <c r="I762" s="27">
        <f t="shared" si="33"/>
        <v>0</v>
      </c>
      <c r="J762" s="26">
        <f t="shared" si="34"/>
        <v>0</v>
      </c>
      <c r="K762" s="17" t="str">
        <f t="shared" si="35"/>
        <v>Obesity</v>
      </c>
      <c r="L762" s="24" t="str" cm="1">
        <f t="array" ref="L762">IF(H762="?",INDEX($H$2:$H$2336,MODE(MATCH($H$2:$H$2336,$H$2:$H$2336,0))),H762)</f>
        <v>No</v>
      </c>
    </row>
    <row r="763" spans="1:12" x14ac:dyDescent="0.25">
      <c r="A763" s="18" t="s">
        <v>1609</v>
      </c>
      <c r="B763" s="18">
        <v>44.1</v>
      </c>
      <c r="C763" s="18">
        <v>5.04</v>
      </c>
      <c r="D763" s="18" t="s">
        <v>2382</v>
      </c>
      <c r="E763" s="18" t="s">
        <v>2380</v>
      </c>
      <c r="F763" s="18" t="s">
        <v>2380</v>
      </c>
      <c r="G763" s="25" t="s">
        <v>2381</v>
      </c>
      <c r="H763" s="18" t="s">
        <v>2380</v>
      </c>
      <c r="I763" s="25">
        <f t="shared" si="33"/>
        <v>0</v>
      </c>
      <c r="J763" s="26">
        <f t="shared" si="34"/>
        <v>0</v>
      </c>
      <c r="K763" s="18" t="str">
        <f t="shared" si="35"/>
        <v>Obesity</v>
      </c>
      <c r="L763" s="24" t="str" cm="1">
        <f t="array" ref="L763">IF(H763="?",INDEX($H$2:$H$2336,MODE(MATCH($H$2:$H$2336,$H$2:$H$2336,0))),H763)</f>
        <v>No</v>
      </c>
    </row>
    <row r="764" spans="1:12" x14ac:dyDescent="0.25">
      <c r="A764" s="17" t="s">
        <v>1608</v>
      </c>
      <c r="B764" s="17">
        <v>33.200000000000003</v>
      </c>
      <c r="C764" s="17">
        <v>9.06</v>
      </c>
      <c r="D764" s="17" t="s">
        <v>2380</v>
      </c>
      <c r="E764" s="17" t="s">
        <v>2380</v>
      </c>
      <c r="F764" s="17" t="s">
        <v>2380</v>
      </c>
      <c r="G764" s="27" t="s">
        <v>2381</v>
      </c>
      <c r="H764" s="17" t="s">
        <v>2380</v>
      </c>
      <c r="I764" s="27">
        <f t="shared" si="33"/>
        <v>0</v>
      </c>
      <c r="J764" s="26">
        <f t="shared" si="34"/>
        <v>0</v>
      </c>
      <c r="K764" s="17" t="str">
        <f t="shared" si="35"/>
        <v>Obesity</v>
      </c>
      <c r="L764" s="24" t="str" cm="1">
        <f t="array" ref="L764">IF(H764="?",INDEX($H$2:$H$2336,MODE(MATCH($H$2:$H$2336,$H$2:$H$2336,0))),H764)</f>
        <v>No</v>
      </c>
    </row>
    <row r="765" spans="1:12" x14ac:dyDescent="0.25">
      <c r="A765" s="18" t="s">
        <v>1607</v>
      </c>
      <c r="B765" s="18">
        <v>29.92</v>
      </c>
      <c r="C765" s="18">
        <v>11.07</v>
      </c>
      <c r="D765" s="18" t="s">
        <v>2380</v>
      </c>
      <c r="E765" s="18" t="s">
        <v>2380</v>
      </c>
      <c r="F765" s="18" t="s">
        <v>2380</v>
      </c>
      <c r="G765" s="25" t="s">
        <v>2381</v>
      </c>
      <c r="H765" s="18" t="s">
        <v>2380</v>
      </c>
      <c r="I765" s="25">
        <f t="shared" si="33"/>
        <v>0</v>
      </c>
      <c r="J765" s="26">
        <f t="shared" si="34"/>
        <v>0</v>
      </c>
      <c r="K765" s="18" t="str">
        <f t="shared" si="35"/>
        <v>Overweight</v>
      </c>
      <c r="L765" s="24" t="str" cm="1">
        <f t="array" ref="L765">IF(H765="?",INDEX($H$2:$H$2336,MODE(MATCH($H$2:$H$2336,$H$2:$H$2336,0))),H765)</f>
        <v>No</v>
      </c>
    </row>
    <row r="766" spans="1:12" x14ac:dyDescent="0.25">
      <c r="A766" s="17" t="s">
        <v>1606</v>
      </c>
      <c r="B766" s="17">
        <v>25</v>
      </c>
      <c r="C766" s="17">
        <v>10.45</v>
      </c>
      <c r="D766" s="17" t="s">
        <v>2380</v>
      </c>
      <c r="E766" s="17" t="s">
        <v>2380</v>
      </c>
      <c r="F766" s="17" t="s">
        <v>2380</v>
      </c>
      <c r="G766" s="27" t="s">
        <v>2381</v>
      </c>
      <c r="H766" s="17" t="s">
        <v>2380</v>
      </c>
      <c r="I766" s="27">
        <f t="shared" si="33"/>
        <v>0</v>
      </c>
      <c r="J766" s="26">
        <f t="shared" si="34"/>
        <v>0</v>
      </c>
      <c r="K766" s="17" t="str">
        <f t="shared" si="35"/>
        <v>Overweight</v>
      </c>
      <c r="L766" s="24" t="str" cm="1">
        <f t="array" ref="L766">IF(H766="?",INDEX($H$2:$H$2336,MODE(MATCH($H$2:$H$2336,$H$2:$H$2336,0))),H766)</f>
        <v>No</v>
      </c>
    </row>
    <row r="767" spans="1:12" x14ac:dyDescent="0.25">
      <c r="A767" s="18" t="s">
        <v>1605</v>
      </c>
      <c r="B767" s="18">
        <v>38.869999999999997</v>
      </c>
      <c r="C767" s="18">
        <v>8.6300000000000008</v>
      </c>
      <c r="D767" s="18" t="s">
        <v>2382</v>
      </c>
      <c r="E767" s="18" t="s">
        <v>2380</v>
      </c>
      <c r="F767" s="18" t="s">
        <v>2380</v>
      </c>
      <c r="G767" s="25">
        <v>1</v>
      </c>
      <c r="H767" s="18" t="s">
        <v>2380</v>
      </c>
      <c r="I767" s="25">
        <f t="shared" si="33"/>
        <v>0</v>
      </c>
      <c r="J767" s="26">
        <f t="shared" si="34"/>
        <v>1</v>
      </c>
      <c r="K767" s="18" t="str">
        <f t="shared" si="35"/>
        <v>Obesity</v>
      </c>
      <c r="L767" s="24" t="str" cm="1">
        <f t="array" ref="L767">IF(H767="?",INDEX($H$2:$H$2336,MODE(MATCH($H$2:$H$2336,$H$2:$H$2336,0))),H767)</f>
        <v>No</v>
      </c>
    </row>
    <row r="768" spans="1:12" x14ac:dyDescent="0.25">
      <c r="A768" s="17" t="s">
        <v>1604</v>
      </c>
      <c r="B768" s="17">
        <v>32.299999999999997</v>
      </c>
      <c r="C768" s="17">
        <v>5.28</v>
      </c>
      <c r="D768" s="17" t="s">
        <v>2382</v>
      </c>
      <c r="E768" s="17" t="s">
        <v>2380</v>
      </c>
      <c r="F768" s="17" t="s">
        <v>2380</v>
      </c>
      <c r="G768" s="27">
        <v>2</v>
      </c>
      <c r="H768" s="17" t="s">
        <v>2380</v>
      </c>
      <c r="I768" s="27">
        <f t="shared" si="33"/>
        <v>0</v>
      </c>
      <c r="J768" s="26">
        <f t="shared" si="34"/>
        <v>2</v>
      </c>
      <c r="K768" s="17" t="str">
        <f t="shared" si="35"/>
        <v>Obesity</v>
      </c>
      <c r="L768" s="24" t="str" cm="1">
        <f t="array" ref="L768">IF(H768="?",INDEX($H$2:$H$2336,MODE(MATCH($H$2:$H$2336,$H$2:$H$2336,0))),H768)</f>
        <v>No</v>
      </c>
    </row>
    <row r="769" spans="1:12" x14ac:dyDescent="0.25">
      <c r="A769" s="18" t="s">
        <v>1603</v>
      </c>
      <c r="B769" s="18">
        <v>31.16</v>
      </c>
      <c r="C769" s="18">
        <v>7.49</v>
      </c>
      <c r="D769" s="18" t="s">
        <v>2382</v>
      </c>
      <c r="E769" s="18" t="s">
        <v>2380</v>
      </c>
      <c r="F769" s="18" t="s">
        <v>2380</v>
      </c>
      <c r="G769" s="25">
        <v>2</v>
      </c>
      <c r="H769" s="18" t="s">
        <v>2380</v>
      </c>
      <c r="I769" s="25">
        <f t="shared" si="33"/>
        <v>0</v>
      </c>
      <c r="J769" s="26">
        <f t="shared" si="34"/>
        <v>2</v>
      </c>
      <c r="K769" s="18" t="str">
        <f t="shared" si="35"/>
        <v>Obesity</v>
      </c>
      <c r="L769" s="24" t="str" cm="1">
        <f t="array" ref="L769">IF(H769="?",INDEX($H$2:$H$2336,MODE(MATCH($H$2:$H$2336,$H$2:$H$2336,0))),H769)</f>
        <v>No</v>
      </c>
    </row>
    <row r="770" spans="1:12" x14ac:dyDescent="0.25">
      <c r="A770" s="17" t="s">
        <v>1602</v>
      </c>
      <c r="B770" s="17">
        <v>54.59</v>
      </c>
      <c r="C770" s="17">
        <v>4.2699999999999996</v>
      </c>
      <c r="D770" s="17" t="s">
        <v>2380</v>
      </c>
      <c r="E770" s="17" t="s">
        <v>2380</v>
      </c>
      <c r="F770" s="17" t="s">
        <v>2380</v>
      </c>
      <c r="G770" s="27" t="s">
        <v>2381</v>
      </c>
      <c r="H770" s="17" t="s">
        <v>2380</v>
      </c>
      <c r="I770" s="27">
        <f t="shared" si="33"/>
        <v>0</v>
      </c>
      <c r="J770" s="26">
        <f t="shared" si="34"/>
        <v>0</v>
      </c>
      <c r="K770" s="17" t="str">
        <f t="shared" si="35"/>
        <v>Obesity</v>
      </c>
      <c r="L770" s="24" t="str" cm="1">
        <f t="array" ref="L770">IF(H770="?",INDEX($H$2:$H$2336,MODE(MATCH($H$2:$H$2336,$H$2:$H$2336,0))),H770)</f>
        <v>No</v>
      </c>
    </row>
    <row r="771" spans="1:12" x14ac:dyDescent="0.25">
      <c r="A771" s="18" t="s">
        <v>1601</v>
      </c>
      <c r="B771" s="18">
        <v>21.09</v>
      </c>
      <c r="C771" s="18">
        <v>9.2200000000000006</v>
      </c>
      <c r="D771" s="18" t="s">
        <v>2382</v>
      </c>
      <c r="E771" s="18" t="s">
        <v>2380</v>
      </c>
      <c r="F771" s="18" t="s">
        <v>2380</v>
      </c>
      <c r="G771" s="25">
        <v>2</v>
      </c>
      <c r="H771" s="18" t="s">
        <v>2380</v>
      </c>
      <c r="I771" s="25">
        <f t="shared" ref="I771:I834" si="36">COUNTIF(A771:H771, "?")</f>
        <v>0</v>
      </c>
      <c r="J771" s="26">
        <f t="shared" ref="J771:J834" si="37">IF(OR(G771="No major surgery"),0,G771)</f>
        <v>2</v>
      </c>
      <c r="K771" s="18" t="str">
        <f t="shared" ref="K771:K834" si="38">IF(B771&lt;18.5,"Underweight",
IF(B771&lt;25,"Normal Weight",
IF(B771&lt;30,"Overweight",
"Obesity")))</f>
        <v>Normal Weight</v>
      </c>
      <c r="L771" s="24" t="str" cm="1">
        <f t="array" ref="L771">IF(H771="?",INDEX($H$2:$H$2336,MODE(MATCH($H$2:$H$2336,$H$2:$H$2336,0))),H771)</f>
        <v>No</v>
      </c>
    </row>
    <row r="772" spans="1:12" x14ac:dyDescent="0.25">
      <c r="A772" s="17" t="s">
        <v>1600</v>
      </c>
      <c r="B772" s="17">
        <v>52.41</v>
      </c>
      <c r="C772" s="17">
        <v>5.99</v>
      </c>
      <c r="D772" s="17" t="s">
        <v>2380</v>
      </c>
      <c r="E772" s="17" t="s">
        <v>2380</v>
      </c>
      <c r="F772" s="17" t="s">
        <v>2380</v>
      </c>
      <c r="G772" s="27">
        <v>1</v>
      </c>
      <c r="H772" s="17" t="s">
        <v>2380</v>
      </c>
      <c r="I772" s="27">
        <f t="shared" si="36"/>
        <v>0</v>
      </c>
      <c r="J772" s="26">
        <f t="shared" si="37"/>
        <v>1</v>
      </c>
      <c r="K772" s="17" t="str">
        <f t="shared" si="38"/>
        <v>Obesity</v>
      </c>
      <c r="L772" s="24" t="str" cm="1">
        <f t="array" ref="L772">IF(H772="?",INDEX($H$2:$H$2336,MODE(MATCH($H$2:$H$2336,$H$2:$H$2336,0))),H772)</f>
        <v>No</v>
      </c>
    </row>
    <row r="773" spans="1:12" x14ac:dyDescent="0.25">
      <c r="A773" s="18" t="s">
        <v>1599</v>
      </c>
      <c r="B773" s="18">
        <v>41.47</v>
      </c>
      <c r="C773" s="18">
        <v>5.86</v>
      </c>
      <c r="D773" s="18" t="s">
        <v>2382</v>
      </c>
      <c r="E773" s="18" t="s">
        <v>2380</v>
      </c>
      <c r="F773" s="18" t="s">
        <v>2380</v>
      </c>
      <c r="G773" s="25">
        <v>2</v>
      </c>
      <c r="H773" s="18" t="s">
        <v>2380</v>
      </c>
      <c r="I773" s="25">
        <f t="shared" si="36"/>
        <v>0</v>
      </c>
      <c r="J773" s="26">
        <f t="shared" si="37"/>
        <v>2</v>
      </c>
      <c r="K773" s="18" t="str">
        <f t="shared" si="38"/>
        <v>Obesity</v>
      </c>
      <c r="L773" s="24" t="str" cm="1">
        <f t="array" ref="L773">IF(H773="?",INDEX($H$2:$H$2336,MODE(MATCH($H$2:$H$2336,$H$2:$H$2336,0))),H773)</f>
        <v>No</v>
      </c>
    </row>
    <row r="774" spans="1:12" x14ac:dyDescent="0.25">
      <c r="A774" s="17" t="s">
        <v>1598</v>
      </c>
      <c r="B774" s="17">
        <v>33.1</v>
      </c>
      <c r="C774" s="17">
        <v>5.19</v>
      </c>
      <c r="D774" s="17" t="s">
        <v>2382</v>
      </c>
      <c r="E774" s="17" t="s">
        <v>2380</v>
      </c>
      <c r="F774" s="17" t="s">
        <v>2380</v>
      </c>
      <c r="G774" s="27">
        <v>2</v>
      </c>
      <c r="H774" s="17" t="s">
        <v>2380</v>
      </c>
      <c r="I774" s="27">
        <f t="shared" si="36"/>
        <v>0</v>
      </c>
      <c r="J774" s="26">
        <f t="shared" si="37"/>
        <v>2</v>
      </c>
      <c r="K774" s="17" t="str">
        <f t="shared" si="38"/>
        <v>Obesity</v>
      </c>
      <c r="L774" s="24" t="str" cm="1">
        <f t="array" ref="L774">IF(H774="?",INDEX($H$2:$H$2336,MODE(MATCH($H$2:$H$2336,$H$2:$H$2336,0))),H774)</f>
        <v>No</v>
      </c>
    </row>
    <row r="775" spans="1:12" x14ac:dyDescent="0.25">
      <c r="A775" s="18" t="s">
        <v>1597</v>
      </c>
      <c r="B775" s="18">
        <v>30.8</v>
      </c>
      <c r="C775" s="18">
        <v>4.37</v>
      </c>
      <c r="D775" s="18" t="s">
        <v>2382</v>
      </c>
      <c r="E775" s="18" t="s">
        <v>2380</v>
      </c>
      <c r="F775" s="18" t="s">
        <v>2380</v>
      </c>
      <c r="G775" s="25">
        <v>2</v>
      </c>
      <c r="H775" s="18" t="s">
        <v>2380</v>
      </c>
      <c r="I775" s="25">
        <f t="shared" si="36"/>
        <v>0</v>
      </c>
      <c r="J775" s="26">
        <f t="shared" si="37"/>
        <v>2</v>
      </c>
      <c r="K775" s="18" t="str">
        <f t="shared" si="38"/>
        <v>Obesity</v>
      </c>
      <c r="L775" s="24" t="str" cm="1">
        <f t="array" ref="L775">IF(H775="?",INDEX($H$2:$H$2336,MODE(MATCH($H$2:$H$2336,$H$2:$H$2336,0))),H775)</f>
        <v>No</v>
      </c>
    </row>
    <row r="776" spans="1:12" x14ac:dyDescent="0.25">
      <c r="A776" s="17" t="s">
        <v>1596</v>
      </c>
      <c r="B776" s="17">
        <v>42.06</v>
      </c>
      <c r="C776" s="17">
        <v>5.32</v>
      </c>
      <c r="D776" s="17" t="s">
        <v>2380</v>
      </c>
      <c r="E776" s="17" t="s">
        <v>2380</v>
      </c>
      <c r="F776" s="17" t="s">
        <v>2380</v>
      </c>
      <c r="G776" s="27">
        <v>1</v>
      </c>
      <c r="H776" s="17" t="s">
        <v>2380</v>
      </c>
      <c r="I776" s="27">
        <f t="shared" si="36"/>
        <v>0</v>
      </c>
      <c r="J776" s="26">
        <f t="shared" si="37"/>
        <v>1</v>
      </c>
      <c r="K776" s="17" t="str">
        <f t="shared" si="38"/>
        <v>Obesity</v>
      </c>
      <c r="L776" s="24" t="str" cm="1">
        <f t="array" ref="L776">IF(H776="?",INDEX($H$2:$H$2336,MODE(MATCH($H$2:$H$2336,$H$2:$H$2336,0))),H776)</f>
        <v>No</v>
      </c>
    </row>
    <row r="777" spans="1:12" x14ac:dyDescent="0.25">
      <c r="A777" s="18" t="s">
        <v>1595</v>
      </c>
      <c r="B777" s="18">
        <v>39.270000000000003</v>
      </c>
      <c r="C777" s="18">
        <v>5.64</v>
      </c>
      <c r="D777" s="18" t="s">
        <v>2380</v>
      </c>
      <c r="E777" s="18" t="s">
        <v>2380</v>
      </c>
      <c r="F777" s="18" t="s">
        <v>2383</v>
      </c>
      <c r="G777" s="25">
        <v>1</v>
      </c>
      <c r="H777" s="18" t="s">
        <v>2380</v>
      </c>
      <c r="I777" s="25">
        <f t="shared" si="36"/>
        <v>0</v>
      </c>
      <c r="J777" s="26">
        <f t="shared" si="37"/>
        <v>1</v>
      </c>
      <c r="K777" s="18" t="str">
        <f t="shared" si="38"/>
        <v>Obesity</v>
      </c>
      <c r="L777" s="24" t="str" cm="1">
        <f t="array" ref="L777">IF(H777="?",INDEX($H$2:$H$2336,MODE(MATCH($H$2:$H$2336,$H$2:$H$2336,0))),H777)</f>
        <v>No</v>
      </c>
    </row>
    <row r="778" spans="1:12" x14ac:dyDescent="0.25">
      <c r="A778" s="17" t="s">
        <v>1594</v>
      </c>
      <c r="B778" s="17">
        <v>30.71</v>
      </c>
      <c r="C778" s="17">
        <v>5.59</v>
      </c>
      <c r="D778" s="17" t="s">
        <v>2382</v>
      </c>
      <c r="E778" s="17" t="s">
        <v>2380</v>
      </c>
      <c r="F778" s="17" t="s">
        <v>2380</v>
      </c>
      <c r="G778" s="27">
        <v>1</v>
      </c>
      <c r="H778" s="17" t="s">
        <v>2380</v>
      </c>
      <c r="I778" s="27">
        <f t="shared" si="36"/>
        <v>0</v>
      </c>
      <c r="J778" s="26">
        <f t="shared" si="37"/>
        <v>1</v>
      </c>
      <c r="K778" s="17" t="str">
        <f t="shared" si="38"/>
        <v>Obesity</v>
      </c>
      <c r="L778" s="24" t="str" cm="1">
        <f t="array" ref="L778">IF(H778="?",INDEX($H$2:$H$2336,MODE(MATCH($H$2:$H$2336,$H$2:$H$2336,0))),H778)</f>
        <v>No</v>
      </c>
    </row>
    <row r="779" spans="1:12" x14ac:dyDescent="0.25">
      <c r="A779" s="18" t="s">
        <v>1593</v>
      </c>
      <c r="B779" s="18">
        <v>47.19</v>
      </c>
      <c r="C779" s="18">
        <v>5.29</v>
      </c>
      <c r="D779" s="18" t="s">
        <v>2380</v>
      </c>
      <c r="E779" s="18" t="s">
        <v>2380</v>
      </c>
      <c r="F779" s="18" t="s">
        <v>2380</v>
      </c>
      <c r="G779" s="25" t="s">
        <v>2381</v>
      </c>
      <c r="H779" s="18" t="s">
        <v>2380</v>
      </c>
      <c r="I779" s="25">
        <f t="shared" si="36"/>
        <v>0</v>
      </c>
      <c r="J779" s="26">
        <f t="shared" si="37"/>
        <v>0</v>
      </c>
      <c r="K779" s="18" t="str">
        <f t="shared" si="38"/>
        <v>Obesity</v>
      </c>
      <c r="L779" s="24" t="str" cm="1">
        <f t="array" ref="L779">IF(H779="?",INDEX($H$2:$H$2336,MODE(MATCH($H$2:$H$2336,$H$2:$H$2336,0))),H779)</f>
        <v>No</v>
      </c>
    </row>
    <row r="780" spans="1:12" x14ac:dyDescent="0.25">
      <c r="A780" s="17" t="s">
        <v>1592</v>
      </c>
      <c r="B780" s="17">
        <v>30.02</v>
      </c>
      <c r="C780" s="17">
        <v>6.65</v>
      </c>
      <c r="D780" s="17" t="s">
        <v>2380</v>
      </c>
      <c r="E780" s="17" t="s">
        <v>2380</v>
      </c>
      <c r="F780" s="17" t="s">
        <v>2380</v>
      </c>
      <c r="G780" s="27" t="s">
        <v>2381</v>
      </c>
      <c r="H780" s="17" t="s">
        <v>2380</v>
      </c>
      <c r="I780" s="27">
        <f t="shared" si="36"/>
        <v>0</v>
      </c>
      <c r="J780" s="26">
        <f t="shared" si="37"/>
        <v>0</v>
      </c>
      <c r="K780" s="17" t="str">
        <f t="shared" si="38"/>
        <v>Obesity</v>
      </c>
      <c r="L780" s="24" t="str" cm="1">
        <f t="array" ref="L780">IF(H780="?",INDEX($H$2:$H$2336,MODE(MATCH($H$2:$H$2336,$H$2:$H$2336,0))),H780)</f>
        <v>No</v>
      </c>
    </row>
    <row r="781" spans="1:12" x14ac:dyDescent="0.25">
      <c r="A781" s="18" t="s">
        <v>1591</v>
      </c>
      <c r="B781" s="18">
        <v>37.909999999999997</v>
      </c>
      <c r="C781" s="18">
        <v>5.68</v>
      </c>
      <c r="D781" s="18" t="s">
        <v>2382</v>
      </c>
      <c r="E781" s="18" t="s">
        <v>2380</v>
      </c>
      <c r="F781" s="18" t="s">
        <v>2380</v>
      </c>
      <c r="G781" s="25" t="s">
        <v>2381</v>
      </c>
      <c r="H781" s="18" t="s">
        <v>2380</v>
      </c>
      <c r="I781" s="25">
        <f t="shared" si="36"/>
        <v>0</v>
      </c>
      <c r="J781" s="26">
        <f t="shared" si="37"/>
        <v>0</v>
      </c>
      <c r="K781" s="18" t="str">
        <f t="shared" si="38"/>
        <v>Obesity</v>
      </c>
      <c r="L781" s="24" t="str" cm="1">
        <f t="array" ref="L781">IF(H781="?",INDEX($H$2:$H$2336,MODE(MATCH($H$2:$H$2336,$H$2:$H$2336,0))),H781)</f>
        <v>No</v>
      </c>
    </row>
    <row r="782" spans="1:12" x14ac:dyDescent="0.25">
      <c r="A782" s="17" t="s">
        <v>1590</v>
      </c>
      <c r="B782" s="17">
        <v>54.61</v>
      </c>
      <c r="C782" s="17">
        <v>4.49</v>
      </c>
      <c r="D782" s="17" t="s">
        <v>2380</v>
      </c>
      <c r="E782" s="17" t="s">
        <v>2380</v>
      </c>
      <c r="F782" s="17" t="s">
        <v>2380</v>
      </c>
      <c r="G782" s="27" t="s">
        <v>2381</v>
      </c>
      <c r="H782" s="17" t="s">
        <v>2380</v>
      </c>
      <c r="I782" s="27">
        <f t="shared" si="36"/>
        <v>0</v>
      </c>
      <c r="J782" s="26">
        <f t="shared" si="37"/>
        <v>0</v>
      </c>
      <c r="K782" s="17" t="str">
        <f t="shared" si="38"/>
        <v>Obesity</v>
      </c>
      <c r="L782" s="24" t="str" cm="1">
        <f t="array" ref="L782">IF(H782="?",INDEX($H$2:$H$2336,MODE(MATCH($H$2:$H$2336,$H$2:$H$2336,0))),H782)</f>
        <v>No</v>
      </c>
    </row>
    <row r="783" spans="1:12" x14ac:dyDescent="0.25">
      <c r="A783" s="18" t="s">
        <v>1589</v>
      </c>
      <c r="B783" s="18">
        <v>36.005000000000003</v>
      </c>
      <c r="C783" s="18">
        <v>6.9</v>
      </c>
      <c r="D783" s="18" t="s">
        <v>2380</v>
      </c>
      <c r="E783" s="18" t="s">
        <v>2380</v>
      </c>
      <c r="F783" s="18" t="s">
        <v>2380</v>
      </c>
      <c r="G783" s="25" t="s">
        <v>2381</v>
      </c>
      <c r="H783" s="18" t="s">
        <v>2380</v>
      </c>
      <c r="I783" s="25">
        <f t="shared" si="36"/>
        <v>0</v>
      </c>
      <c r="J783" s="26">
        <f t="shared" si="37"/>
        <v>0</v>
      </c>
      <c r="K783" s="18" t="str">
        <f t="shared" si="38"/>
        <v>Obesity</v>
      </c>
      <c r="L783" s="24" t="str" cm="1">
        <f t="array" ref="L783">IF(H783="?",INDEX($H$2:$H$2336,MODE(MATCH($H$2:$H$2336,$H$2:$H$2336,0))),H783)</f>
        <v>No</v>
      </c>
    </row>
    <row r="784" spans="1:12" x14ac:dyDescent="0.25">
      <c r="A784" s="17" t="s">
        <v>1588</v>
      </c>
      <c r="B784" s="17">
        <v>28.7</v>
      </c>
      <c r="C784" s="17">
        <v>11.52</v>
      </c>
      <c r="D784" s="17" t="s">
        <v>2380</v>
      </c>
      <c r="E784" s="17" t="s">
        <v>2380</v>
      </c>
      <c r="F784" s="17" t="s">
        <v>2380</v>
      </c>
      <c r="G784" s="27" t="s">
        <v>2381</v>
      </c>
      <c r="H784" s="17" t="s">
        <v>2380</v>
      </c>
      <c r="I784" s="27">
        <f t="shared" si="36"/>
        <v>0</v>
      </c>
      <c r="J784" s="26">
        <f t="shared" si="37"/>
        <v>0</v>
      </c>
      <c r="K784" s="17" t="str">
        <f t="shared" si="38"/>
        <v>Overweight</v>
      </c>
      <c r="L784" s="24" t="str" cm="1">
        <f t="array" ref="L784">IF(H784="?",INDEX($H$2:$H$2336,MODE(MATCH($H$2:$H$2336,$H$2:$H$2336,0))),H784)</f>
        <v>No</v>
      </c>
    </row>
    <row r="785" spans="1:12" x14ac:dyDescent="0.25">
      <c r="A785" s="18" t="s">
        <v>1587</v>
      </c>
      <c r="B785" s="18">
        <v>34.295000000000002</v>
      </c>
      <c r="C785" s="18">
        <v>11.24</v>
      </c>
      <c r="D785" s="18" t="s">
        <v>2380</v>
      </c>
      <c r="E785" s="18" t="s">
        <v>2380</v>
      </c>
      <c r="F785" s="18" t="s">
        <v>2380</v>
      </c>
      <c r="G785" s="25" t="s">
        <v>2381</v>
      </c>
      <c r="H785" s="18" t="s">
        <v>2380</v>
      </c>
      <c r="I785" s="25">
        <f t="shared" si="36"/>
        <v>0</v>
      </c>
      <c r="J785" s="26">
        <f t="shared" si="37"/>
        <v>0</v>
      </c>
      <c r="K785" s="18" t="str">
        <f t="shared" si="38"/>
        <v>Obesity</v>
      </c>
      <c r="L785" s="24" t="str" cm="1">
        <f t="array" ref="L785">IF(H785="?",INDEX($H$2:$H$2336,MODE(MATCH($H$2:$H$2336,$H$2:$H$2336,0))),H785)</f>
        <v>No</v>
      </c>
    </row>
    <row r="786" spans="1:12" x14ac:dyDescent="0.25">
      <c r="A786" s="17" t="s">
        <v>1586</v>
      </c>
      <c r="B786" s="17">
        <v>27.55</v>
      </c>
      <c r="C786" s="17">
        <v>10.98</v>
      </c>
      <c r="D786" s="17" t="s">
        <v>2380</v>
      </c>
      <c r="E786" s="17" t="s">
        <v>2380</v>
      </c>
      <c r="F786" s="17" t="s">
        <v>2380</v>
      </c>
      <c r="G786" s="27" t="s">
        <v>2381</v>
      </c>
      <c r="H786" s="17" t="s">
        <v>2380</v>
      </c>
      <c r="I786" s="27">
        <f t="shared" si="36"/>
        <v>0</v>
      </c>
      <c r="J786" s="26">
        <f t="shared" si="37"/>
        <v>0</v>
      </c>
      <c r="K786" s="17" t="str">
        <f t="shared" si="38"/>
        <v>Overweight</v>
      </c>
      <c r="L786" s="24" t="str" cm="1">
        <f t="array" ref="L786">IF(H786="?",INDEX($H$2:$H$2336,MODE(MATCH($H$2:$H$2336,$H$2:$H$2336,0))),H786)</f>
        <v>No</v>
      </c>
    </row>
    <row r="787" spans="1:12" x14ac:dyDescent="0.25">
      <c r="A787" s="18" t="s">
        <v>1585</v>
      </c>
      <c r="B787" s="18">
        <v>40.700000000000003</v>
      </c>
      <c r="C787" s="18">
        <v>5.42</v>
      </c>
      <c r="D787" s="18" t="s">
        <v>2380</v>
      </c>
      <c r="E787" s="18" t="s">
        <v>2380</v>
      </c>
      <c r="F787" s="18" t="s">
        <v>2380</v>
      </c>
      <c r="G787" s="25" t="s">
        <v>2381</v>
      </c>
      <c r="H787" s="18" t="s">
        <v>2380</v>
      </c>
      <c r="I787" s="25">
        <f t="shared" si="36"/>
        <v>0</v>
      </c>
      <c r="J787" s="26">
        <f t="shared" si="37"/>
        <v>0</v>
      </c>
      <c r="K787" s="18" t="str">
        <f t="shared" si="38"/>
        <v>Obesity</v>
      </c>
      <c r="L787" s="24" t="str" cm="1">
        <f t="array" ref="L787">IF(H787="?",INDEX($H$2:$H$2336,MODE(MATCH($H$2:$H$2336,$H$2:$H$2336,0))),H787)</f>
        <v>No</v>
      </c>
    </row>
    <row r="788" spans="1:12" x14ac:dyDescent="0.25">
      <c r="A788" s="17" t="s">
        <v>1584</v>
      </c>
      <c r="B788" s="17">
        <v>18.335000000000001</v>
      </c>
      <c r="C788" s="17">
        <v>10.97</v>
      </c>
      <c r="D788" s="17" t="s">
        <v>2380</v>
      </c>
      <c r="E788" s="17" t="s">
        <v>2380</v>
      </c>
      <c r="F788" s="17" t="s">
        <v>2380</v>
      </c>
      <c r="G788" s="27" t="s">
        <v>2381</v>
      </c>
      <c r="H788" s="17" t="s">
        <v>2380</v>
      </c>
      <c r="I788" s="27">
        <f t="shared" si="36"/>
        <v>0</v>
      </c>
      <c r="J788" s="26">
        <f t="shared" si="37"/>
        <v>0</v>
      </c>
      <c r="K788" s="17" t="str">
        <f t="shared" si="38"/>
        <v>Underweight</v>
      </c>
      <c r="L788" s="24" t="str" cm="1">
        <f t="array" ref="L788">IF(H788="?",INDEX($H$2:$H$2336,MODE(MATCH($H$2:$H$2336,$H$2:$H$2336,0))),H788)</f>
        <v>No</v>
      </c>
    </row>
    <row r="789" spans="1:12" x14ac:dyDescent="0.25">
      <c r="A789" s="18" t="s">
        <v>1583</v>
      </c>
      <c r="B789" s="18">
        <v>33.914999999999999</v>
      </c>
      <c r="C789" s="18">
        <v>9.56</v>
      </c>
      <c r="D789" s="18" t="s">
        <v>2382</v>
      </c>
      <c r="E789" s="18" t="s">
        <v>2380</v>
      </c>
      <c r="F789" s="18" t="s">
        <v>2380</v>
      </c>
      <c r="G789" s="25">
        <v>2</v>
      </c>
      <c r="H789" s="18" t="s">
        <v>2380</v>
      </c>
      <c r="I789" s="25">
        <f t="shared" si="36"/>
        <v>0</v>
      </c>
      <c r="J789" s="26">
        <f t="shared" si="37"/>
        <v>2</v>
      </c>
      <c r="K789" s="18" t="str">
        <f t="shared" si="38"/>
        <v>Obesity</v>
      </c>
      <c r="L789" s="24" t="str" cm="1">
        <f t="array" ref="L789">IF(H789="?",INDEX($H$2:$H$2336,MODE(MATCH($H$2:$H$2336,$H$2:$H$2336,0))),H789)</f>
        <v>No</v>
      </c>
    </row>
    <row r="790" spans="1:12" x14ac:dyDescent="0.25">
      <c r="A790" s="17" t="s">
        <v>1582</v>
      </c>
      <c r="B790" s="17">
        <v>33.534999999999997</v>
      </c>
      <c r="C790" s="17">
        <v>9.4</v>
      </c>
      <c r="D790" s="17" t="s">
        <v>2382</v>
      </c>
      <c r="E790" s="17" t="s">
        <v>2380</v>
      </c>
      <c r="F790" s="17" t="s">
        <v>2380</v>
      </c>
      <c r="G790" s="27">
        <v>2</v>
      </c>
      <c r="H790" s="17" t="s">
        <v>2380</v>
      </c>
      <c r="I790" s="27">
        <f t="shared" si="36"/>
        <v>0</v>
      </c>
      <c r="J790" s="26">
        <f t="shared" si="37"/>
        <v>2</v>
      </c>
      <c r="K790" s="17" t="str">
        <f t="shared" si="38"/>
        <v>Obesity</v>
      </c>
      <c r="L790" s="24" t="str" cm="1">
        <f t="array" ref="L790">IF(H790="?",INDEX($H$2:$H$2336,MODE(MATCH($H$2:$H$2336,$H$2:$H$2336,0))),H790)</f>
        <v>No</v>
      </c>
    </row>
    <row r="791" spans="1:12" x14ac:dyDescent="0.25">
      <c r="A791" s="18" t="s">
        <v>1581</v>
      </c>
      <c r="B791" s="18">
        <v>23.655000000000001</v>
      </c>
      <c r="C791" s="18">
        <v>8.48</v>
      </c>
      <c r="D791" s="18" t="s">
        <v>2382</v>
      </c>
      <c r="E791" s="18" t="s">
        <v>2380</v>
      </c>
      <c r="F791" s="18" t="s">
        <v>2380</v>
      </c>
      <c r="G791" s="25">
        <v>2</v>
      </c>
      <c r="H791" s="18" t="s">
        <v>2380</v>
      </c>
      <c r="I791" s="25">
        <f t="shared" si="36"/>
        <v>0</v>
      </c>
      <c r="J791" s="26">
        <f t="shared" si="37"/>
        <v>2</v>
      </c>
      <c r="K791" s="18" t="str">
        <f t="shared" si="38"/>
        <v>Normal Weight</v>
      </c>
      <c r="L791" s="24" t="str" cm="1">
        <f t="array" ref="L791">IF(H791="?",INDEX($H$2:$H$2336,MODE(MATCH($H$2:$H$2336,$H$2:$H$2336,0))),H791)</f>
        <v>No</v>
      </c>
    </row>
    <row r="792" spans="1:12" x14ac:dyDescent="0.25">
      <c r="A792" s="17" t="s">
        <v>1580</v>
      </c>
      <c r="B792" s="17">
        <v>28</v>
      </c>
      <c r="C792" s="17">
        <v>5.57</v>
      </c>
      <c r="D792" s="17" t="s">
        <v>2380</v>
      </c>
      <c r="E792" s="17" t="s">
        <v>2380</v>
      </c>
      <c r="F792" s="17" t="s">
        <v>2380</v>
      </c>
      <c r="G792" s="27" t="s">
        <v>2381</v>
      </c>
      <c r="H792" s="17" t="s">
        <v>2380</v>
      </c>
      <c r="I792" s="27">
        <f t="shared" si="36"/>
        <v>0</v>
      </c>
      <c r="J792" s="26">
        <f t="shared" si="37"/>
        <v>0</v>
      </c>
      <c r="K792" s="17" t="str">
        <f t="shared" si="38"/>
        <v>Overweight</v>
      </c>
      <c r="L792" s="24" t="str" cm="1">
        <f t="array" ref="L792">IF(H792="?",INDEX($H$2:$H$2336,MODE(MATCH($H$2:$H$2336,$H$2:$H$2336,0))),H792)</f>
        <v>No</v>
      </c>
    </row>
    <row r="793" spans="1:12" x14ac:dyDescent="0.25">
      <c r="A793" s="18" t="s">
        <v>1579</v>
      </c>
      <c r="B793" s="18">
        <v>30.23</v>
      </c>
      <c r="C793" s="18">
        <v>6.94</v>
      </c>
      <c r="D793" s="18" t="s">
        <v>2382</v>
      </c>
      <c r="E793" s="18" t="s">
        <v>2380</v>
      </c>
      <c r="F793" s="18" t="s">
        <v>2383</v>
      </c>
      <c r="G793" s="25">
        <v>1</v>
      </c>
      <c r="H793" s="18" t="s">
        <v>2380</v>
      </c>
      <c r="I793" s="25">
        <f t="shared" si="36"/>
        <v>0</v>
      </c>
      <c r="J793" s="26">
        <f t="shared" si="37"/>
        <v>1</v>
      </c>
      <c r="K793" s="18" t="str">
        <f t="shared" si="38"/>
        <v>Obesity</v>
      </c>
      <c r="L793" s="24" t="str" cm="1">
        <f t="array" ref="L793">IF(H793="?",INDEX($H$2:$H$2336,MODE(MATCH($H$2:$H$2336,$H$2:$H$2336,0))),H793)</f>
        <v>No</v>
      </c>
    </row>
    <row r="794" spans="1:12" x14ac:dyDescent="0.25">
      <c r="A794" s="17" t="s">
        <v>1578</v>
      </c>
      <c r="B794" s="17">
        <v>51.14</v>
      </c>
      <c r="C794" s="17">
        <v>4.05</v>
      </c>
      <c r="D794" s="17" t="s">
        <v>2380</v>
      </c>
      <c r="E794" s="17" t="s">
        <v>2380</v>
      </c>
      <c r="F794" s="17" t="s">
        <v>2380</v>
      </c>
      <c r="G794" s="27">
        <v>1</v>
      </c>
      <c r="H794" s="17" t="s">
        <v>2380</v>
      </c>
      <c r="I794" s="27">
        <f t="shared" si="36"/>
        <v>0</v>
      </c>
      <c r="J794" s="26">
        <f t="shared" si="37"/>
        <v>1</v>
      </c>
      <c r="K794" s="17" t="str">
        <f t="shared" si="38"/>
        <v>Obesity</v>
      </c>
      <c r="L794" s="24" t="str" cm="1">
        <f t="array" ref="L794">IF(H794="?",INDEX($H$2:$H$2336,MODE(MATCH($H$2:$H$2336,$H$2:$H$2336,0))),H794)</f>
        <v>No</v>
      </c>
    </row>
    <row r="795" spans="1:12" x14ac:dyDescent="0.25">
      <c r="A795" s="18" t="s">
        <v>1577</v>
      </c>
      <c r="B795" s="18">
        <v>24.32</v>
      </c>
      <c r="C795" s="18">
        <v>10.220000000000001</v>
      </c>
      <c r="D795" s="18" t="s">
        <v>2380</v>
      </c>
      <c r="E795" s="18" t="s">
        <v>2380</v>
      </c>
      <c r="F795" s="18" t="s">
        <v>2380</v>
      </c>
      <c r="G795" s="25" t="s">
        <v>2381</v>
      </c>
      <c r="H795" s="18" t="s">
        <v>2380</v>
      </c>
      <c r="I795" s="25">
        <f t="shared" si="36"/>
        <v>0</v>
      </c>
      <c r="J795" s="26">
        <f t="shared" si="37"/>
        <v>0</v>
      </c>
      <c r="K795" s="18" t="str">
        <f t="shared" si="38"/>
        <v>Normal Weight</v>
      </c>
      <c r="L795" s="24" t="str" cm="1">
        <f t="array" ref="L795">IF(H795="?",INDEX($H$2:$H$2336,MODE(MATCH($H$2:$H$2336,$H$2:$H$2336,0))),H795)</f>
        <v>No</v>
      </c>
    </row>
    <row r="796" spans="1:12" x14ac:dyDescent="0.25">
      <c r="A796" s="17" t="s">
        <v>1576</v>
      </c>
      <c r="B796" s="17">
        <v>38.06</v>
      </c>
      <c r="C796" s="17">
        <v>9.24</v>
      </c>
      <c r="D796" s="17" t="s">
        <v>2380</v>
      </c>
      <c r="E796" s="17" t="s">
        <v>2380</v>
      </c>
      <c r="F796" s="17" t="s">
        <v>2380</v>
      </c>
      <c r="G796" s="27" t="s">
        <v>2381</v>
      </c>
      <c r="H796" s="17" t="s">
        <v>2380</v>
      </c>
      <c r="I796" s="27">
        <f t="shared" si="36"/>
        <v>0</v>
      </c>
      <c r="J796" s="26">
        <f t="shared" si="37"/>
        <v>0</v>
      </c>
      <c r="K796" s="17" t="str">
        <f t="shared" si="38"/>
        <v>Obesity</v>
      </c>
      <c r="L796" s="24" t="str" cm="1">
        <f t="array" ref="L796">IF(H796="?",INDEX($H$2:$H$2336,MODE(MATCH($H$2:$H$2336,$H$2:$H$2336,0))),H796)</f>
        <v>No</v>
      </c>
    </row>
    <row r="797" spans="1:12" x14ac:dyDescent="0.25">
      <c r="A797" s="18" t="s">
        <v>1575</v>
      </c>
      <c r="B797" s="18">
        <v>37.700000000000003</v>
      </c>
      <c r="C797" s="18">
        <v>8.6</v>
      </c>
      <c r="D797" s="18" t="s">
        <v>2380</v>
      </c>
      <c r="E797" s="18" t="s">
        <v>2380</v>
      </c>
      <c r="F797" s="18" t="s">
        <v>2380</v>
      </c>
      <c r="G797" s="25" t="s">
        <v>2381</v>
      </c>
      <c r="H797" s="18" t="s">
        <v>2380</v>
      </c>
      <c r="I797" s="25">
        <f t="shared" si="36"/>
        <v>0</v>
      </c>
      <c r="J797" s="26">
        <f t="shared" si="37"/>
        <v>0</v>
      </c>
      <c r="K797" s="18" t="str">
        <f t="shared" si="38"/>
        <v>Obesity</v>
      </c>
      <c r="L797" s="24" t="str" cm="1">
        <f t="array" ref="L797">IF(H797="?",INDEX($H$2:$H$2336,MODE(MATCH($H$2:$H$2336,$H$2:$H$2336,0))),H797)</f>
        <v>No</v>
      </c>
    </row>
    <row r="798" spans="1:12" x14ac:dyDescent="0.25">
      <c r="A798" s="17" t="s">
        <v>1574</v>
      </c>
      <c r="B798" s="17">
        <v>44</v>
      </c>
      <c r="C798" s="17">
        <v>9.32</v>
      </c>
      <c r="D798" s="17" t="s">
        <v>2382</v>
      </c>
      <c r="E798" s="17" t="s">
        <v>2380</v>
      </c>
      <c r="F798" s="17" t="s">
        <v>2380</v>
      </c>
      <c r="G798" s="27">
        <v>2</v>
      </c>
      <c r="H798" s="17" t="s">
        <v>2380</v>
      </c>
      <c r="I798" s="27">
        <f t="shared" si="36"/>
        <v>0</v>
      </c>
      <c r="J798" s="26">
        <f t="shared" si="37"/>
        <v>2</v>
      </c>
      <c r="K798" s="17" t="str">
        <f t="shared" si="38"/>
        <v>Obesity</v>
      </c>
      <c r="L798" s="24" t="str" cm="1">
        <f t="array" ref="L798">IF(H798="?",INDEX($H$2:$H$2336,MODE(MATCH($H$2:$H$2336,$H$2:$H$2336,0))),H798)</f>
        <v>No</v>
      </c>
    </row>
    <row r="799" spans="1:12" x14ac:dyDescent="0.25">
      <c r="A799" s="18" t="s">
        <v>1573</v>
      </c>
      <c r="B799" s="18">
        <v>41.45</v>
      </c>
      <c r="C799" s="18">
        <v>6.12</v>
      </c>
      <c r="D799" s="18" t="s">
        <v>2382</v>
      </c>
      <c r="E799" s="18" t="s">
        <v>2380</v>
      </c>
      <c r="F799" s="18" t="s">
        <v>2380</v>
      </c>
      <c r="G799" s="25" t="s">
        <v>2381</v>
      </c>
      <c r="H799" s="18" t="s">
        <v>2380</v>
      </c>
      <c r="I799" s="25">
        <f t="shared" si="36"/>
        <v>0</v>
      </c>
      <c r="J799" s="26">
        <f t="shared" si="37"/>
        <v>0</v>
      </c>
      <c r="K799" s="18" t="str">
        <f t="shared" si="38"/>
        <v>Obesity</v>
      </c>
      <c r="L799" s="24" t="str" cm="1">
        <f t="array" ref="L799">IF(H799="?",INDEX($H$2:$H$2336,MODE(MATCH($H$2:$H$2336,$H$2:$H$2336,0))),H799)</f>
        <v>No</v>
      </c>
    </row>
    <row r="800" spans="1:12" x14ac:dyDescent="0.25">
      <c r="A800" s="17" t="s">
        <v>1572</v>
      </c>
      <c r="B800" s="17">
        <v>25.364999999999998</v>
      </c>
      <c r="C800" s="17">
        <v>9.19</v>
      </c>
      <c r="D800" s="17" t="s">
        <v>2382</v>
      </c>
      <c r="E800" s="17" t="s">
        <v>2380</v>
      </c>
      <c r="F800" s="17" t="s">
        <v>2380</v>
      </c>
      <c r="G800" s="27" t="s">
        <v>2381</v>
      </c>
      <c r="H800" s="17" t="s">
        <v>2380</v>
      </c>
      <c r="I800" s="27">
        <f t="shared" si="36"/>
        <v>0</v>
      </c>
      <c r="J800" s="26">
        <f t="shared" si="37"/>
        <v>0</v>
      </c>
      <c r="K800" s="17" t="str">
        <f t="shared" si="38"/>
        <v>Overweight</v>
      </c>
      <c r="L800" s="24" t="str" cm="1">
        <f t="array" ref="L800">IF(H800="?",INDEX($H$2:$H$2336,MODE(MATCH($H$2:$H$2336,$H$2:$H$2336,0))),H800)</f>
        <v>No</v>
      </c>
    </row>
    <row r="801" spans="1:12" x14ac:dyDescent="0.25">
      <c r="A801" s="18" t="s">
        <v>1571</v>
      </c>
      <c r="B801" s="18">
        <v>34.56</v>
      </c>
      <c r="C801" s="18">
        <v>5.84</v>
      </c>
      <c r="D801" s="18" t="s">
        <v>2382</v>
      </c>
      <c r="E801" s="18" t="s">
        <v>2380</v>
      </c>
      <c r="F801" s="18" t="s">
        <v>2383</v>
      </c>
      <c r="G801" s="25">
        <v>1</v>
      </c>
      <c r="H801" s="18" t="s">
        <v>2380</v>
      </c>
      <c r="I801" s="25">
        <f t="shared" si="36"/>
        <v>0</v>
      </c>
      <c r="J801" s="26">
        <f t="shared" si="37"/>
        <v>1</v>
      </c>
      <c r="K801" s="18" t="str">
        <f t="shared" si="38"/>
        <v>Obesity</v>
      </c>
      <c r="L801" s="24" t="str" cm="1">
        <f t="array" ref="L801">IF(H801="?",INDEX($H$2:$H$2336,MODE(MATCH($H$2:$H$2336,$H$2:$H$2336,0))),H801)</f>
        <v>No</v>
      </c>
    </row>
    <row r="802" spans="1:12" x14ac:dyDescent="0.25">
      <c r="A802" s="17" t="s">
        <v>1570</v>
      </c>
      <c r="B802" s="17">
        <v>28.2</v>
      </c>
      <c r="C802" s="17">
        <v>7.19</v>
      </c>
      <c r="D802" s="17" t="s">
        <v>2382</v>
      </c>
      <c r="E802" s="17" t="s">
        <v>2380</v>
      </c>
      <c r="F802" s="17" t="s">
        <v>2380</v>
      </c>
      <c r="G802" s="27">
        <v>2</v>
      </c>
      <c r="H802" s="17" t="s">
        <v>2380</v>
      </c>
      <c r="I802" s="27">
        <f t="shared" si="36"/>
        <v>0</v>
      </c>
      <c r="J802" s="26">
        <f t="shared" si="37"/>
        <v>2</v>
      </c>
      <c r="K802" s="17" t="str">
        <f t="shared" si="38"/>
        <v>Overweight</v>
      </c>
      <c r="L802" s="24" t="str" cm="1">
        <f t="array" ref="L802">IF(H802="?",INDEX($H$2:$H$2336,MODE(MATCH($H$2:$H$2336,$H$2:$H$2336,0))),H802)</f>
        <v>No</v>
      </c>
    </row>
    <row r="803" spans="1:12" x14ac:dyDescent="0.25">
      <c r="A803" s="18" t="s">
        <v>1569</v>
      </c>
      <c r="B803" s="18">
        <v>30.43</v>
      </c>
      <c r="C803" s="18">
        <v>9.39</v>
      </c>
      <c r="D803" s="18" t="s">
        <v>2380</v>
      </c>
      <c r="E803" s="18" t="s">
        <v>2380</v>
      </c>
      <c r="F803" s="18" t="s">
        <v>2380</v>
      </c>
      <c r="G803" s="25" t="s">
        <v>2381</v>
      </c>
      <c r="H803" s="18" t="s">
        <v>2380</v>
      </c>
      <c r="I803" s="25">
        <f t="shared" si="36"/>
        <v>0</v>
      </c>
      <c r="J803" s="26">
        <f t="shared" si="37"/>
        <v>0</v>
      </c>
      <c r="K803" s="18" t="str">
        <f t="shared" si="38"/>
        <v>Obesity</v>
      </c>
      <c r="L803" s="24" t="str" cm="1">
        <f t="array" ref="L803">IF(H803="?",INDEX($H$2:$H$2336,MODE(MATCH($H$2:$H$2336,$H$2:$H$2336,0))),H803)</f>
        <v>No</v>
      </c>
    </row>
    <row r="804" spans="1:12" x14ac:dyDescent="0.25">
      <c r="A804" s="17" t="s">
        <v>1568</v>
      </c>
      <c r="B804" s="17">
        <v>32.395000000000003</v>
      </c>
      <c r="C804" s="17">
        <v>4.2699999999999996</v>
      </c>
      <c r="D804" s="17" t="s">
        <v>2382</v>
      </c>
      <c r="E804" s="17" t="s">
        <v>2380</v>
      </c>
      <c r="F804" s="17" t="s">
        <v>2380</v>
      </c>
      <c r="G804" s="27">
        <v>1</v>
      </c>
      <c r="H804" s="17" t="s">
        <v>2380</v>
      </c>
      <c r="I804" s="27">
        <f t="shared" si="36"/>
        <v>0</v>
      </c>
      <c r="J804" s="26">
        <f t="shared" si="37"/>
        <v>1</v>
      </c>
      <c r="K804" s="17" t="str">
        <f t="shared" si="38"/>
        <v>Obesity</v>
      </c>
      <c r="L804" s="24" t="str" cm="1">
        <f t="array" ref="L804">IF(H804="?",INDEX($H$2:$H$2336,MODE(MATCH($H$2:$H$2336,$H$2:$H$2336,0))),H804)</f>
        <v>No</v>
      </c>
    </row>
    <row r="805" spans="1:12" x14ac:dyDescent="0.25">
      <c r="A805" s="18" t="s">
        <v>1567</v>
      </c>
      <c r="B805" s="18">
        <v>24.035</v>
      </c>
      <c r="C805" s="18">
        <v>11.71</v>
      </c>
      <c r="D805" s="18" t="s">
        <v>2380</v>
      </c>
      <c r="E805" s="18" t="s">
        <v>2380</v>
      </c>
      <c r="F805" s="18" t="s">
        <v>2380</v>
      </c>
      <c r="G805" s="25" t="s">
        <v>2381</v>
      </c>
      <c r="H805" s="18" t="s">
        <v>2380</v>
      </c>
      <c r="I805" s="25">
        <f t="shared" si="36"/>
        <v>0</v>
      </c>
      <c r="J805" s="26">
        <f t="shared" si="37"/>
        <v>0</v>
      </c>
      <c r="K805" s="18" t="str">
        <f t="shared" si="38"/>
        <v>Normal Weight</v>
      </c>
      <c r="L805" s="24" t="str" cm="1">
        <f t="array" ref="L805">IF(H805="?",INDEX($H$2:$H$2336,MODE(MATCH($H$2:$H$2336,$H$2:$H$2336,0))),H805)</f>
        <v>No</v>
      </c>
    </row>
    <row r="806" spans="1:12" x14ac:dyDescent="0.25">
      <c r="A806" s="17" t="s">
        <v>1566</v>
      </c>
      <c r="B806" s="17">
        <v>37.119999999999997</v>
      </c>
      <c r="C806" s="17">
        <v>5.29</v>
      </c>
      <c r="D806" s="17" t="s">
        <v>2380</v>
      </c>
      <c r="E806" s="17" t="s">
        <v>2380</v>
      </c>
      <c r="F806" s="17" t="s">
        <v>2380</v>
      </c>
      <c r="G806" s="27">
        <v>2</v>
      </c>
      <c r="H806" s="17" t="s">
        <v>2380</v>
      </c>
      <c r="I806" s="27">
        <f t="shared" si="36"/>
        <v>0</v>
      </c>
      <c r="J806" s="26">
        <f t="shared" si="37"/>
        <v>2</v>
      </c>
      <c r="K806" s="17" t="str">
        <f t="shared" si="38"/>
        <v>Obesity</v>
      </c>
      <c r="L806" s="24" t="str" cm="1">
        <f t="array" ref="L806">IF(H806="?",INDEX($H$2:$H$2336,MODE(MATCH($H$2:$H$2336,$H$2:$H$2336,0))),H806)</f>
        <v>No</v>
      </c>
    </row>
    <row r="807" spans="1:12" x14ac:dyDescent="0.25">
      <c r="A807" s="18" t="s">
        <v>1565</v>
      </c>
      <c r="B807" s="18">
        <v>34.840000000000003</v>
      </c>
      <c r="C807" s="18">
        <v>6</v>
      </c>
      <c r="D807" s="18" t="s">
        <v>2382</v>
      </c>
      <c r="E807" s="18" t="s">
        <v>2380</v>
      </c>
      <c r="F807" s="18" t="s">
        <v>2383</v>
      </c>
      <c r="G807" s="25">
        <v>1</v>
      </c>
      <c r="H807" s="18" t="s">
        <v>2380</v>
      </c>
      <c r="I807" s="25">
        <f t="shared" si="36"/>
        <v>0</v>
      </c>
      <c r="J807" s="26">
        <f t="shared" si="37"/>
        <v>1</v>
      </c>
      <c r="K807" s="18" t="str">
        <f t="shared" si="38"/>
        <v>Obesity</v>
      </c>
      <c r="L807" s="24" t="str" cm="1">
        <f t="array" ref="L807">IF(H807="?",INDEX($H$2:$H$2336,MODE(MATCH($H$2:$H$2336,$H$2:$H$2336,0))),H807)</f>
        <v>No</v>
      </c>
    </row>
    <row r="808" spans="1:12" x14ac:dyDescent="0.25">
      <c r="A808" s="17" t="s">
        <v>1564</v>
      </c>
      <c r="B808" s="17">
        <v>29.53</v>
      </c>
      <c r="C808" s="17">
        <v>10.64</v>
      </c>
      <c r="D808" s="17" t="s">
        <v>2380</v>
      </c>
      <c r="E808" s="17" t="s">
        <v>2380</v>
      </c>
      <c r="F808" s="17" t="s">
        <v>2380</v>
      </c>
      <c r="G808" s="27" t="s">
        <v>2381</v>
      </c>
      <c r="H808" s="17" t="s">
        <v>2380</v>
      </c>
      <c r="I808" s="27">
        <f t="shared" si="36"/>
        <v>0</v>
      </c>
      <c r="J808" s="26">
        <f t="shared" si="37"/>
        <v>0</v>
      </c>
      <c r="K808" s="17" t="str">
        <f t="shared" si="38"/>
        <v>Overweight</v>
      </c>
      <c r="L808" s="24" t="str" cm="1">
        <f t="array" ref="L808">IF(H808="?",INDEX($H$2:$H$2336,MODE(MATCH($H$2:$H$2336,$H$2:$H$2336,0))),H808)</f>
        <v>No</v>
      </c>
    </row>
    <row r="809" spans="1:12" x14ac:dyDescent="0.25">
      <c r="A809" s="18" t="s">
        <v>1563</v>
      </c>
      <c r="B809" s="18">
        <v>42.51</v>
      </c>
      <c r="C809" s="18">
        <v>8.2100000000000009</v>
      </c>
      <c r="D809" s="18" t="s">
        <v>2382</v>
      </c>
      <c r="E809" s="18" t="s">
        <v>2380</v>
      </c>
      <c r="F809" s="18" t="s">
        <v>2380</v>
      </c>
      <c r="G809" s="25" t="s">
        <v>2381</v>
      </c>
      <c r="H809" s="18" t="s">
        <v>2380</v>
      </c>
      <c r="I809" s="25">
        <f t="shared" si="36"/>
        <v>0</v>
      </c>
      <c r="J809" s="26">
        <f t="shared" si="37"/>
        <v>0</v>
      </c>
      <c r="K809" s="18" t="str">
        <f t="shared" si="38"/>
        <v>Obesity</v>
      </c>
      <c r="L809" s="24" t="str" cm="1">
        <f t="array" ref="L809">IF(H809="?",INDEX($H$2:$H$2336,MODE(MATCH($H$2:$H$2336,$H$2:$H$2336,0))),H809)</f>
        <v>No</v>
      </c>
    </row>
    <row r="810" spans="1:12" x14ac:dyDescent="0.25">
      <c r="A810" s="17" t="s">
        <v>1562</v>
      </c>
      <c r="B810" s="17">
        <v>38.14</v>
      </c>
      <c r="C810" s="17">
        <v>5.58</v>
      </c>
      <c r="D810" s="17" t="s">
        <v>2380</v>
      </c>
      <c r="E810" s="17" t="s">
        <v>2380</v>
      </c>
      <c r="F810" s="17" t="s">
        <v>2383</v>
      </c>
      <c r="G810" s="27">
        <v>1</v>
      </c>
      <c r="H810" s="17" t="s">
        <v>2380</v>
      </c>
      <c r="I810" s="27">
        <f t="shared" si="36"/>
        <v>0</v>
      </c>
      <c r="J810" s="26">
        <f t="shared" si="37"/>
        <v>1</v>
      </c>
      <c r="K810" s="17" t="str">
        <f t="shared" si="38"/>
        <v>Obesity</v>
      </c>
      <c r="L810" s="24" t="str" cm="1">
        <f t="array" ref="L810">IF(H810="?",INDEX($H$2:$H$2336,MODE(MATCH($H$2:$H$2336,$H$2:$H$2336,0))),H810)</f>
        <v>No</v>
      </c>
    </row>
    <row r="811" spans="1:12" x14ac:dyDescent="0.25">
      <c r="A811" s="18" t="s">
        <v>1561</v>
      </c>
      <c r="B811" s="18">
        <v>39.93</v>
      </c>
      <c r="C811" s="18">
        <v>8.75</v>
      </c>
      <c r="D811" s="18" t="s">
        <v>2380</v>
      </c>
      <c r="E811" s="18" t="s">
        <v>2380</v>
      </c>
      <c r="F811" s="18" t="s">
        <v>2380</v>
      </c>
      <c r="G811" s="25" t="s">
        <v>2381</v>
      </c>
      <c r="H811" s="18" t="s">
        <v>2380</v>
      </c>
      <c r="I811" s="25">
        <f t="shared" si="36"/>
        <v>0</v>
      </c>
      <c r="J811" s="26">
        <f t="shared" si="37"/>
        <v>0</v>
      </c>
      <c r="K811" s="18" t="str">
        <f t="shared" si="38"/>
        <v>Obesity</v>
      </c>
      <c r="L811" s="24" t="str" cm="1">
        <f t="array" ref="L811">IF(H811="?",INDEX($H$2:$H$2336,MODE(MATCH($H$2:$H$2336,$H$2:$H$2336,0))),H811)</f>
        <v>No</v>
      </c>
    </row>
    <row r="812" spans="1:12" x14ac:dyDescent="0.25">
      <c r="A812" s="17" t="s">
        <v>1560</v>
      </c>
      <c r="B812" s="17">
        <v>38.83</v>
      </c>
      <c r="C812" s="17">
        <v>11.86</v>
      </c>
      <c r="D812" s="17" t="s">
        <v>2380</v>
      </c>
      <c r="E812" s="17" t="s">
        <v>2380</v>
      </c>
      <c r="F812" s="17" t="s">
        <v>2380</v>
      </c>
      <c r="G812" s="27" t="s">
        <v>2381</v>
      </c>
      <c r="H812" s="17" t="s">
        <v>2380</v>
      </c>
      <c r="I812" s="27">
        <f t="shared" si="36"/>
        <v>0</v>
      </c>
      <c r="J812" s="26">
        <f t="shared" si="37"/>
        <v>0</v>
      </c>
      <c r="K812" s="17" t="str">
        <f t="shared" si="38"/>
        <v>Obesity</v>
      </c>
      <c r="L812" s="24" t="str" cm="1">
        <f t="array" ref="L812">IF(H812="?",INDEX($H$2:$H$2336,MODE(MATCH($H$2:$H$2336,$H$2:$H$2336,0))),H812)</f>
        <v>No</v>
      </c>
    </row>
    <row r="813" spans="1:12" x14ac:dyDescent="0.25">
      <c r="A813" s="18" t="s">
        <v>1559</v>
      </c>
      <c r="B813" s="18">
        <v>37.4</v>
      </c>
      <c r="C813" s="18">
        <v>11.46</v>
      </c>
      <c r="D813" s="18" t="s">
        <v>2380</v>
      </c>
      <c r="E813" s="18" t="s">
        <v>2380</v>
      </c>
      <c r="F813" s="18" t="s">
        <v>2380</v>
      </c>
      <c r="G813" s="25" t="s">
        <v>2381</v>
      </c>
      <c r="H813" s="18" t="s">
        <v>2380</v>
      </c>
      <c r="I813" s="25">
        <f t="shared" si="36"/>
        <v>0</v>
      </c>
      <c r="J813" s="26">
        <f t="shared" si="37"/>
        <v>0</v>
      </c>
      <c r="K813" s="18" t="str">
        <f t="shared" si="38"/>
        <v>Obesity</v>
      </c>
      <c r="L813" s="24" t="str" cm="1">
        <f t="array" ref="L813">IF(H813="?",INDEX($H$2:$H$2336,MODE(MATCH($H$2:$H$2336,$H$2:$H$2336,0))),H813)</f>
        <v>No</v>
      </c>
    </row>
    <row r="814" spans="1:12" x14ac:dyDescent="0.25">
      <c r="A814" s="17" t="s">
        <v>1558</v>
      </c>
      <c r="B814" s="17">
        <v>21.4</v>
      </c>
      <c r="C814" s="17">
        <v>9.0299999999999994</v>
      </c>
      <c r="D814" s="17" t="s">
        <v>2380</v>
      </c>
      <c r="E814" s="17" t="s">
        <v>2380</v>
      </c>
      <c r="F814" s="17" t="s">
        <v>2380</v>
      </c>
      <c r="G814" s="27" t="s">
        <v>2381</v>
      </c>
      <c r="H814" s="17" t="s">
        <v>2380</v>
      </c>
      <c r="I814" s="27">
        <f t="shared" si="36"/>
        <v>0</v>
      </c>
      <c r="J814" s="26">
        <f t="shared" si="37"/>
        <v>0</v>
      </c>
      <c r="K814" s="17" t="str">
        <f t="shared" si="38"/>
        <v>Normal Weight</v>
      </c>
      <c r="L814" s="24" t="str" cm="1">
        <f t="array" ref="L814">IF(H814="?",INDEX($H$2:$H$2336,MODE(MATCH($H$2:$H$2336,$H$2:$H$2336,0))),H814)</f>
        <v>No</v>
      </c>
    </row>
    <row r="815" spans="1:12" x14ac:dyDescent="0.25">
      <c r="A815" s="18" t="s">
        <v>1557</v>
      </c>
      <c r="B815" s="18">
        <v>38.380000000000003</v>
      </c>
      <c r="C815" s="18">
        <v>8.26</v>
      </c>
      <c r="D815" s="18" t="s">
        <v>2382</v>
      </c>
      <c r="E815" s="18" t="s">
        <v>2380</v>
      </c>
      <c r="F815" s="18" t="s">
        <v>2380</v>
      </c>
      <c r="G815" s="25">
        <v>2</v>
      </c>
      <c r="H815" s="18" t="s">
        <v>2380</v>
      </c>
      <c r="I815" s="25">
        <f t="shared" si="36"/>
        <v>0</v>
      </c>
      <c r="J815" s="26">
        <f t="shared" si="37"/>
        <v>2</v>
      </c>
      <c r="K815" s="18" t="str">
        <f t="shared" si="38"/>
        <v>Obesity</v>
      </c>
      <c r="L815" s="24" t="str" cm="1">
        <f t="array" ref="L815">IF(H815="?",INDEX($H$2:$H$2336,MODE(MATCH($H$2:$H$2336,$H$2:$H$2336,0))),H815)</f>
        <v>No</v>
      </c>
    </row>
    <row r="816" spans="1:12" x14ac:dyDescent="0.25">
      <c r="A816" s="17" t="s">
        <v>1556</v>
      </c>
      <c r="B816" s="17">
        <v>33.659999999999997</v>
      </c>
      <c r="C816" s="17">
        <v>5.42</v>
      </c>
      <c r="D816" s="17" t="s">
        <v>2382</v>
      </c>
      <c r="E816" s="17" t="s">
        <v>2380</v>
      </c>
      <c r="F816" s="17" t="s">
        <v>2380</v>
      </c>
      <c r="G816" s="27">
        <v>2</v>
      </c>
      <c r="H816" s="17" t="s">
        <v>2380</v>
      </c>
      <c r="I816" s="27">
        <f t="shared" si="36"/>
        <v>0</v>
      </c>
      <c r="J816" s="26">
        <f t="shared" si="37"/>
        <v>2</v>
      </c>
      <c r="K816" s="17" t="str">
        <f t="shared" si="38"/>
        <v>Obesity</v>
      </c>
      <c r="L816" s="24" t="str" cm="1">
        <f t="array" ref="L816">IF(H816="?",INDEX($H$2:$H$2336,MODE(MATCH($H$2:$H$2336,$H$2:$H$2336,0))),H816)</f>
        <v>No</v>
      </c>
    </row>
    <row r="817" spans="1:12" x14ac:dyDescent="0.25">
      <c r="A817" s="18" t="s">
        <v>1555</v>
      </c>
      <c r="B817" s="18">
        <v>31.79</v>
      </c>
      <c r="C817" s="18">
        <v>11.33</v>
      </c>
      <c r="D817" s="18" t="s">
        <v>2382</v>
      </c>
      <c r="E817" s="18" t="s">
        <v>2380</v>
      </c>
      <c r="F817" s="18" t="s">
        <v>2383</v>
      </c>
      <c r="G817" s="25">
        <v>1</v>
      </c>
      <c r="H817" s="18" t="s">
        <v>2380</v>
      </c>
      <c r="I817" s="25">
        <f t="shared" si="36"/>
        <v>0</v>
      </c>
      <c r="J817" s="26">
        <f t="shared" si="37"/>
        <v>1</v>
      </c>
      <c r="K817" s="18" t="str">
        <f t="shared" si="38"/>
        <v>Obesity</v>
      </c>
      <c r="L817" s="24" t="str" cm="1">
        <f t="array" ref="L817">IF(H817="?",INDEX($H$2:$H$2336,MODE(MATCH($H$2:$H$2336,$H$2:$H$2336,0))),H817)</f>
        <v>No</v>
      </c>
    </row>
    <row r="818" spans="1:12" x14ac:dyDescent="0.25">
      <c r="A818" s="17" t="s">
        <v>1554</v>
      </c>
      <c r="B818" s="17">
        <v>29.7</v>
      </c>
      <c r="C818" s="17">
        <v>7.69</v>
      </c>
      <c r="D818" s="17" t="s">
        <v>2382</v>
      </c>
      <c r="E818" s="17" t="s">
        <v>2380</v>
      </c>
      <c r="F818" s="17" t="s">
        <v>2383</v>
      </c>
      <c r="G818" s="27">
        <v>1</v>
      </c>
      <c r="H818" s="17" t="s">
        <v>2380</v>
      </c>
      <c r="I818" s="27">
        <f t="shared" si="36"/>
        <v>0</v>
      </c>
      <c r="J818" s="26">
        <f t="shared" si="37"/>
        <v>1</v>
      </c>
      <c r="K818" s="17" t="str">
        <f t="shared" si="38"/>
        <v>Overweight</v>
      </c>
      <c r="L818" s="24" t="str" cm="1">
        <f t="array" ref="L818">IF(H818="?",INDEX($H$2:$H$2336,MODE(MATCH($H$2:$H$2336,$H$2:$H$2336,0))),H818)</f>
        <v>No</v>
      </c>
    </row>
    <row r="819" spans="1:12" x14ac:dyDescent="0.25">
      <c r="A819" s="18" t="s">
        <v>1553</v>
      </c>
      <c r="B819" s="18">
        <v>25.46</v>
      </c>
      <c r="C819" s="18">
        <v>8.77</v>
      </c>
      <c r="D819" s="18" t="s">
        <v>2382</v>
      </c>
      <c r="E819" s="18" t="s">
        <v>2380</v>
      </c>
      <c r="F819" s="18" t="s">
        <v>2383</v>
      </c>
      <c r="G819" s="25">
        <v>1</v>
      </c>
      <c r="H819" s="18" t="s">
        <v>2380</v>
      </c>
      <c r="I819" s="25">
        <f t="shared" si="36"/>
        <v>0</v>
      </c>
      <c r="J819" s="26">
        <f t="shared" si="37"/>
        <v>1</v>
      </c>
      <c r="K819" s="18" t="str">
        <f t="shared" si="38"/>
        <v>Overweight</v>
      </c>
      <c r="L819" s="24" t="str" cm="1">
        <f t="array" ref="L819">IF(H819="?",INDEX($H$2:$H$2336,MODE(MATCH($H$2:$H$2336,$H$2:$H$2336,0))),H819)</f>
        <v>No</v>
      </c>
    </row>
    <row r="820" spans="1:12" x14ac:dyDescent="0.25">
      <c r="A820" s="17" t="s">
        <v>1552</v>
      </c>
      <c r="B820" s="17">
        <v>39.14</v>
      </c>
      <c r="C820" s="17">
        <v>4.91</v>
      </c>
      <c r="D820" s="17" t="s">
        <v>2380</v>
      </c>
      <c r="E820" s="17" t="s">
        <v>2382</v>
      </c>
      <c r="F820" s="17" t="s">
        <v>2380</v>
      </c>
      <c r="G820" s="27">
        <v>1</v>
      </c>
      <c r="H820" s="17" t="s">
        <v>2380</v>
      </c>
      <c r="I820" s="27">
        <f t="shared" si="36"/>
        <v>0</v>
      </c>
      <c r="J820" s="26">
        <f t="shared" si="37"/>
        <v>1</v>
      </c>
      <c r="K820" s="17" t="str">
        <f t="shared" si="38"/>
        <v>Obesity</v>
      </c>
      <c r="L820" s="24" t="str" cm="1">
        <f t="array" ref="L820">IF(H820="?",INDEX($H$2:$H$2336,MODE(MATCH($H$2:$H$2336,$H$2:$H$2336,0))),H820)</f>
        <v>No</v>
      </c>
    </row>
    <row r="821" spans="1:12" x14ac:dyDescent="0.25">
      <c r="A821" s="18" t="s">
        <v>1551</v>
      </c>
      <c r="B821" s="18">
        <v>41.2</v>
      </c>
      <c r="C821" s="18">
        <v>4.95</v>
      </c>
      <c r="D821" s="18" t="s">
        <v>2380</v>
      </c>
      <c r="E821" s="18" t="s">
        <v>2380</v>
      </c>
      <c r="F821" s="18" t="s">
        <v>2380</v>
      </c>
      <c r="G821" s="25">
        <v>1</v>
      </c>
      <c r="H821" s="18" t="s">
        <v>2380</v>
      </c>
      <c r="I821" s="25">
        <f t="shared" si="36"/>
        <v>0</v>
      </c>
      <c r="J821" s="26">
        <f t="shared" si="37"/>
        <v>1</v>
      </c>
      <c r="K821" s="18" t="str">
        <f t="shared" si="38"/>
        <v>Obesity</v>
      </c>
      <c r="L821" s="24" t="str" cm="1">
        <f t="array" ref="L821">IF(H821="?",INDEX($H$2:$H$2336,MODE(MATCH($H$2:$H$2336,$H$2:$H$2336,0))),H821)</f>
        <v>No</v>
      </c>
    </row>
    <row r="822" spans="1:12" x14ac:dyDescent="0.25">
      <c r="A822" s="17" t="s">
        <v>1550</v>
      </c>
      <c r="B822" s="17">
        <v>28.81</v>
      </c>
      <c r="C822" s="17">
        <v>10.8</v>
      </c>
      <c r="D822" s="17" t="s">
        <v>2382</v>
      </c>
      <c r="E822" s="17" t="s">
        <v>2380</v>
      </c>
      <c r="F822" s="17" t="s">
        <v>2383</v>
      </c>
      <c r="G822" s="27">
        <v>1</v>
      </c>
      <c r="H822" s="17" t="s">
        <v>2380</v>
      </c>
      <c r="I822" s="27">
        <f t="shared" si="36"/>
        <v>0</v>
      </c>
      <c r="J822" s="26">
        <f t="shared" si="37"/>
        <v>1</v>
      </c>
      <c r="K822" s="17" t="str">
        <f t="shared" si="38"/>
        <v>Overweight</v>
      </c>
      <c r="L822" s="24" t="str" cm="1">
        <f t="array" ref="L822">IF(H822="?",INDEX($H$2:$H$2336,MODE(MATCH($H$2:$H$2336,$H$2:$H$2336,0))),H822)</f>
        <v>No</v>
      </c>
    </row>
    <row r="823" spans="1:12" x14ac:dyDescent="0.25">
      <c r="A823" s="18" t="s">
        <v>1549</v>
      </c>
      <c r="B823" s="18">
        <v>37.409999999999997</v>
      </c>
      <c r="C823" s="18">
        <v>7.21</v>
      </c>
      <c r="D823" s="18" t="s">
        <v>2380</v>
      </c>
      <c r="E823" s="18" t="s">
        <v>2380</v>
      </c>
      <c r="F823" s="18" t="s">
        <v>2380</v>
      </c>
      <c r="G823" s="25">
        <v>2</v>
      </c>
      <c r="H823" s="18" t="s">
        <v>2380</v>
      </c>
      <c r="I823" s="25">
        <f t="shared" si="36"/>
        <v>0</v>
      </c>
      <c r="J823" s="26">
        <f t="shared" si="37"/>
        <v>2</v>
      </c>
      <c r="K823" s="18" t="str">
        <f t="shared" si="38"/>
        <v>Obesity</v>
      </c>
      <c r="L823" s="24" t="str" cm="1">
        <f t="array" ref="L823">IF(H823="?",INDEX($H$2:$H$2336,MODE(MATCH($H$2:$H$2336,$H$2:$H$2336,0))),H823)</f>
        <v>No</v>
      </c>
    </row>
    <row r="824" spans="1:12" x14ac:dyDescent="0.25">
      <c r="A824" s="17" t="s">
        <v>1548</v>
      </c>
      <c r="B824" s="17">
        <v>52.54</v>
      </c>
      <c r="C824" s="17">
        <v>5.12</v>
      </c>
      <c r="D824" s="17" t="s">
        <v>2380</v>
      </c>
      <c r="E824" s="17" t="s">
        <v>2380</v>
      </c>
      <c r="F824" s="17" t="s">
        <v>2383</v>
      </c>
      <c r="G824" s="27">
        <v>1</v>
      </c>
      <c r="H824" s="17" t="s">
        <v>2380</v>
      </c>
      <c r="I824" s="27">
        <f t="shared" si="36"/>
        <v>0</v>
      </c>
      <c r="J824" s="26">
        <f t="shared" si="37"/>
        <v>1</v>
      </c>
      <c r="K824" s="17" t="str">
        <f t="shared" si="38"/>
        <v>Obesity</v>
      </c>
      <c r="L824" s="24" t="str" cm="1">
        <f t="array" ref="L824">IF(H824="?",INDEX($H$2:$H$2336,MODE(MATCH($H$2:$H$2336,$H$2:$H$2336,0))),H824)</f>
        <v>No</v>
      </c>
    </row>
    <row r="825" spans="1:12" x14ac:dyDescent="0.25">
      <c r="A825" s="18" t="s">
        <v>1547</v>
      </c>
      <c r="B825" s="18">
        <v>17.29</v>
      </c>
      <c r="C825" s="18">
        <v>4.62</v>
      </c>
      <c r="D825" s="18" t="s">
        <v>2380</v>
      </c>
      <c r="E825" s="18" t="s">
        <v>2382</v>
      </c>
      <c r="F825" s="18" t="s">
        <v>2380</v>
      </c>
      <c r="G825" s="25">
        <v>1</v>
      </c>
      <c r="H825" s="18" t="s">
        <v>2382</v>
      </c>
      <c r="I825" s="25">
        <f t="shared" si="36"/>
        <v>0</v>
      </c>
      <c r="J825" s="26">
        <f t="shared" si="37"/>
        <v>1</v>
      </c>
      <c r="K825" s="18" t="str">
        <f t="shared" si="38"/>
        <v>Underweight</v>
      </c>
      <c r="L825" s="24" t="str" cm="1">
        <f t="array" ref="L825">IF(H825="?",INDEX($H$2:$H$2336,MODE(MATCH($H$2:$H$2336,$H$2:$H$2336,0))),H825)</f>
        <v>yes</v>
      </c>
    </row>
    <row r="826" spans="1:12" x14ac:dyDescent="0.25">
      <c r="A826" s="17" t="s">
        <v>1546</v>
      </c>
      <c r="B826" s="17">
        <v>31.74</v>
      </c>
      <c r="C826" s="17">
        <v>7.68</v>
      </c>
      <c r="D826" s="17" t="s">
        <v>2382</v>
      </c>
      <c r="E826" s="17" t="s">
        <v>2380</v>
      </c>
      <c r="F826" s="17" t="s">
        <v>2380</v>
      </c>
      <c r="G826" s="27" t="s">
        <v>2381</v>
      </c>
      <c r="H826" s="17" t="s">
        <v>2380</v>
      </c>
      <c r="I826" s="27">
        <f t="shared" si="36"/>
        <v>0</v>
      </c>
      <c r="J826" s="26">
        <f t="shared" si="37"/>
        <v>0</v>
      </c>
      <c r="K826" s="17" t="str">
        <f t="shared" si="38"/>
        <v>Obesity</v>
      </c>
      <c r="L826" s="24" t="str" cm="1">
        <f t="array" ref="L826">IF(H826="?",INDEX($H$2:$H$2336,MODE(MATCH($H$2:$H$2336,$H$2:$H$2336,0))),H826)</f>
        <v>No</v>
      </c>
    </row>
    <row r="827" spans="1:12" x14ac:dyDescent="0.25">
      <c r="A827" s="18" t="s">
        <v>1545</v>
      </c>
      <c r="B827" s="18">
        <v>26.504999999999999</v>
      </c>
      <c r="C827" s="18">
        <v>6.79</v>
      </c>
      <c r="D827" s="18" t="s">
        <v>2382</v>
      </c>
      <c r="E827" s="18" t="s">
        <v>2380</v>
      </c>
      <c r="F827" s="18" t="s">
        <v>2383</v>
      </c>
      <c r="G827" s="25">
        <v>1</v>
      </c>
      <c r="H827" s="18" t="s">
        <v>2380</v>
      </c>
      <c r="I827" s="25">
        <f t="shared" si="36"/>
        <v>0</v>
      </c>
      <c r="J827" s="26">
        <f t="shared" si="37"/>
        <v>1</v>
      </c>
      <c r="K827" s="18" t="str">
        <f t="shared" si="38"/>
        <v>Overweight</v>
      </c>
      <c r="L827" s="24" t="str" cm="1">
        <f t="array" ref="L827">IF(H827="?",INDEX($H$2:$H$2336,MODE(MATCH($H$2:$H$2336,$H$2:$H$2336,0))),H827)</f>
        <v>No</v>
      </c>
    </row>
    <row r="828" spans="1:12" x14ac:dyDescent="0.25">
      <c r="A828" s="17" t="s">
        <v>1544</v>
      </c>
      <c r="B828" s="17">
        <v>36.479999999999997</v>
      </c>
      <c r="C828" s="17">
        <v>11.09</v>
      </c>
      <c r="D828" s="17" t="s">
        <v>2380</v>
      </c>
      <c r="E828" s="17" t="s">
        <v>2380</v>
      </c>
      <c r="F828" s="17" t="s">
        <v>2380</v>
      </c>
      <c r="G828" s="27" t="s">
        <v>2381</v>
      </c>
      <c r="H828" s="17" t="s">
        <v>2380</v>
      </c>
      <c r="I828" s="27">
        <f t="shared" si="36"/>
        <v>0</v>
      </c>
      <c r="J828" s="26">
        <f t="shared" si="37"/>
        <v>0</v>
      </c>
      <c r="K828" s="17" t="str">
        <f t="shared" si="38"/>
        <v>Obesity</v>
      </c>
      <c r="L828" s="24" t="str" cm="1">
        <f t="array" ref="L828">IF(H828="?",INDEX($H$2:$H$2336,MODE(MATCH($H$2:$H$2336,$H$2:$H$2336,0))),H828)</f>
        <v>No</v>
      </c>
    </row>
    <row r="829" spans="1:12" x14ac:dyDescent="0.25">
      <c r="A829" s="18" t="s">
        <v>1543</v>
      </c>
      <c r="B829" s="18">
        <v>39.159999999999997</v>
      </c>
      <c r="C829" s="18">
        <v>5.24</v>
      </c>
      <c r="D829" s="18" t="s">
        <v>2382</v>
      </c>
      <c r="E829" s="18" t="s">
        <v>2380</v>
      </c>
      <c r="F829" s="18" t="s">
        <v>2383</v>
      </c>
      <c r="G829" s="25">
        <v>1</v>
      </c>
      <c r="H829" s="18" t="s">
        <v>2380</v>
      </c>
      <c r="I829" s="25">
        <f t="shared" si="36"/>
        <v>0</v>
      </c>
      <c r="J829" s="26">
        <f t="shared" si="37"/>
        <v>1</v>
      </c>
      <c r="K829" s="18" t="str">
        <f t="shared" si="38"/>
        <v>Obesity</v>
      </c>
      <c r="L829" s="24" t="str" cm="1">
        <f t="array" ref="L829">IF(H829="?",INDEX($H$2:$H$2336,MODE(MATCH($H$2:$H$2336,$H$2:$H$2336,0))),H829)</f>
        <v>No</v>
      </c>
    </row>
    <row r="830" spans="1:12" x14ac:dyDescent="0.25">
      <c r="A830" s="17" t="s">
        <v>1542</v>
      </c>
      <c r="B830" s="17">
        <v>28.22</v>
      </c>
      <c r="C830" s="17">
        <v>7.51</v>
      </c>
      <c r="D830" s="17" t="s">
        <v>2382</v>
      </c>
      <c r="E830" s="17" t="s">
        <v>2380</v>
      </c>
      <c r="F830" s="17" t="s">
        <v>2383</v>
      </c>
      <c r="G830" s="27">
        <v>1</v>
      </c>
      <c r="H830" s="17" t="s">
        <v>2380</v>
      </c>
      <c r="I830" s="27">
        <f t="shared" si="36"/>
        <v>0</v>
      </c>
      <c r="J830" s="26">
        <f t="shared" si="37"/>
        <v>1</v>
      </c>
      <c r="K830" s="17" t="str">
        <f t="shared" si="38"/>
        <v>Overweight</v>
      </c>
      <c r="L830" s="24" t="str" cm="1">
        <f t="array" ref="L830">IF(H830="?",INDEX($H$2:$H$2336,MODE(MATCH($H$2:$H$2336,$H$2:$H$2336,0))),H830)</f>
        <v>No</v>
      </c>
    </row>
    <row r="831" spans="1:12" x14ac:dyDescent="0.25">
      <c r="A831" s="18" t="s">
        <v>1541</v>
      </c>
      <c r="B831" s="18">
        <v>35</v>
      </c>
      <c r="C831" s="18">
        <v>4.13</v>
      </c>
      <c r="D831" s="18" t="s">
        <v>2380</v>
      </c>
      <c r="E831" s="18" t="s">
        <v>2380</v>
      </c>
      <c r="F831" s="18" t="s">
        <v>2380</v>
      </c>
      <c r="G831" s="25">
        <v>2</v>
      </c>
      <c r="H831" s="18" t="s">
        <v>2380</v>
      </c>
      <c r="I831" s="25">
        <f t="shared" si="36"/>
        <v>0</v>
      </c>
      <c r="J831" s="26">
        <f t="shared" si="37"/>
        <v>2</v>
      </c>
      <c r="K831" s="18" t="str">
        <f t="shared" si="38"/>
        <v>Obesity</v>
      </c>
      <c r="L831" s="24" t="str" cm="1">
        <f t="array" ref="L831">IF(H831="?",INDEX($H$2:$H$2336,MODE(MATCH($H$2:$H$2336,$H$2:$H$2336,0))),H831)</f>
        <v>No</v>
      </c>
    </row>
    <row r="832" spans="1:12" x14ac:dyDescent="0.25">
      <c r="A832" s="17" t="s">
        <v>1540</v>
      </c>
      <c r="B832" s="17">
        <v>36.24</v>
      </c>
      <c r="C832" s="17">
        <v>8.3800000000000008</v>
      </c>
      <c r="D832" s="17" t="s">
        <v>2382</v>
      </c>
      <c r="E832" s="17" t="s">
        <v>2380</v>
      </c>
      <c r="F832" s="17" t="s">
        <v>2380</v>
      </c>
      <c r="G832" s="27">
        <v>1</v>
      </c>
      <c r="H832" s="17" t="s">
        <v>2380</v>
      </c>
      <c r="I832" s="27">
        <f t="shared" si="36"/>
        <v>0</v>
      </c>
      <c r="J832" s="26">
        <f t="shared" si="37"/>
        <v>1</v>
      </c>
      <c r="K832" s="17" t="str">
        <f t="shared" si="38"/>
        <v>Obesity</v>
      </c>
      <c r="L832" s="24" t="str" cm="1">
        <f t="array" ref="L832">IF(H832="?",INDEX($H$2:$H$2336,MODE(MATCH($H$2:$H$2336,$H$2:$H$2336,0))),H832)</f>
        <v>No</v>
      </c>
    </row>
    <row r="833" spans="1:12" x14ac:dyDescent="0.25">
      <c r="A833" s="18" t="s">
        <v>1539</v>
      </c>
      <c r="B833" s="18">
        <v>36.954999999999998</v>
      </c>
      <c r="C833" s="18">
        <v>8.07</v>
      </c>
      <c r="D833" s="18" t="s">
        <v>2380</v>
      </c>
      <c r="E833" s="18" t="s">
        <v>2380</v>
      </c>
      <c r="F833" s="18" t="s">
        <v>2380</v>
      </c>
      <c r="G833" s="25" t="s">
        <v>2381</v>
      </c>
      <c r="H833" s="18" t="s">
        <v>2380</v>
      </c>
      <c r="I833" s="25">
        <f t="shared" si="36"/>
        <v>0</v>
      </c>
      <c r="J833" s="26">
        <f t="shared" si="37"/>
        <v>0</v>
      </c>
      <c r="K833" s="18" t="str">
        <f t="shared" si="38"/>
        <v>Obesity</v>
      </c>
      <c r="L833" s="24" t="str" cm="1">
        <f t="array" ref="L833">IF(H833="?",INDEX($H$2:$H$2336,MODE(MATCH($H$2:$H$2336,$H$2:$H$2336,0))),H833)</f>
        <v>No</v>
      </c>
    </row>
    <row r="834" spans="1:12" x14ac:dyDescent="0.25">
      <c r="A834" s="17" t="s">
        <v>1538</v>
      </c>
      <c r="B834" s="17">
        <v>29.64</v>
      </c>
      <c r="C834" s="17">
        <v>8.9499999999999993</v>
      </c>
      <c r="D834" s="17" t="s">
        <v>2380</v>
      </c>
      <c r="E834" s="17" t="s">
        <v>2380</v>
      </c>
      <c r="F834" s="17" t="s">
        <v>2380</v>
      </c>
      <c r="G834" s="27" t="s">
        <v>2381</v>
      </c>
      <c r="H834" s="17" t="s">
        <v>2380</v>
      </c>
      <c r="I834" s="27">
        <f t="shared" si="36"/>
        <v>0</v>
      </c>
      <c r="J834" s="26">
        <f t="shared" si="37"/>
        <v>0</v>
      </c>
      <c r="K834" s="17" t="str">
        <f t="shared" si="38"/>
        <v>Overweight</v>
      </c>
      <c r="L834" s="24" t="str" cm="1">
        <f t="array" ref="L834">IF(H834="?",INDEX($H$2:$H$2336,MODE(MATCH($H$2:$H$2336,$H$2:$H$2336,0))),H834)</f>
        <v>No</v>
      </c>
    </row>
    <row r="835" spans="1:12" x14ac:dyDescent="0.25">
      <c r="A835" s="18" t="s">
        <v>1537</v>
      </c>
      <c r="B835" s="18">
        <v>42.74</v>
      </c>
      <c r="C835" s="18">
        <v>6.31</v>
      </c>
      <c r="D835" s="18" t="s">
        <v>2382</v>
      </c>
      <c r="E835" s="18" t="s">
        <v>2380</v>
      </c>
      <c r="F835" s="18" t="s">
        <v>2380</v>
      </c>
      <c r="G835" s="25">
        <v>1</v>
      </c>
      <c r="H835" s="18" t="s">
        <v>2380</v>
      </c>
      <c r="I835" s="25">
        <f t="shared" ref="I835:I898" si="39">COUNTIF(A835:H835, "?")</f>
        <v>0</v>
      </c>
      <c r="J835" s="26">
        <f t="shared" ref="J835:J898" si="40">IF(OR(G835="No major surgery"),0,G835)</f>
        <v>1</v>
      </c>
      <c r="K835" s="18" t="str">
        <f t="shared" ref="K835:K898" si="41">IF(B835&lt;18.5,"Underweight",
IF(B835&lt;25,"Normal Weight",
IF(B835&lt;30,"Overweight",
"Obesity")))</f>
        <v>Obesity</v>
      </c>
      <c r="L835" s="24" t="str" cm="1">
        <f t="array" ref="L835">IF(H835="?",INDEX($H$2:$H$2336,MODE(MATCH($H$2:$H$2336,$H$2:$H$2336,0))),H835)</f>
        <v>No</v>
      </c>
    </row>
    <row r="836" spans="1:12" x14ac:dyDescent="0.25">
      <c r="A836" s="17" t="s">
        <v>1536</v>
      </c>
      <c r="B836" s="17">
        <v>36.130000000000003</v>
      </c>
      <c r="C836" s="17">
        <v>7.19</v>
      </c>
      <c r="D836" s="17" t="s">
        <v>2382</v>
      </c>
      <c r="E836" s="17" t="s">
        <v>2380</v>
      </c>
      <c r="F836" s="17" t="s">
        <v>2380</v>
      </c>
      <c r="G836" s="27">
        <v>2</v>
      </c>
      <c r="H836" s="17" t="s">
        <v>2380</v>
      </c>
      <c r="I836" s="27">
        <f t="shared" si="39"/>
        <v>0</v>
      </c>
      <c r="J836" s="26">
        <f t="shared" si="40"/>
        <v>2</v>
      </c>
      <c r="K836" s="17" t="str">
        <f t="shared" si="41"/>
        <v>Obesity</v>
      </c>
      <c r="L836" s="24" t="str" cm="1">
        <f t="array" ref="L836">IF(H836="?",INDEX($H$2:$H$2336,MODE(MATCH($H$2:$H$2336,$H$2:$H$2336,0))),H836)</f>
        <v>No</v>
      </c>
    </row>
    <row r="837" spans="1:12" x14ac:dyDescent="0.25">
      <c r="A837" s="18" t="s">
        <v>1535</v>
      </c>
      <c r="B837" s="18">
        <v>31.55</v>
      </c>
      <c r="C837" s="18">
        <v>6.11</v>
      </c>
      <c r="D837" s="18" t="s">
        <v>2382</v>
      </c>
      <c r="E837" s="18" t="s">
        <v>2380</v>
      </c>
      <c r="F837" s="18" t="s">
        <v>2380</v>
      </c>
      <c r="G837" s="25">
        <v>1</v>
      </c>
      <c r="H837" s="18" t="s">
        <v>2380</v>
      </c>
      <c r="I837" s="25">
        <f t="shared" si="39"/>
        <v>0</v>
      </c>
      <c r="J837" s="26">
        <f t="shared" si="40"/>
        <v>1</v>
      </c>
      <c r="K837" s="18" t="str">
        <f t="shared" si="41"/>
        <v>Obesity</v>
      </c>
      <c r="L837" s="24" t="str" cm="1">
        <f t="array" ref="L837">IF(H837="?",INDEX($H$2:$H$2336,MODE(MATCH($H$2:$H$2336,$H$2:$H$2336,0))),H837)</f>
        <v>No</v>
      </c>
    </row>
    <row r="838" spans="1:12" x14ac:dyDescent="0.25">
      <c r="A838" s="17" t="s">
        <v>1534</v>
      </c>
      <c r="B838" s="17">
        <v>52.75</v>
      </c>
      <c r="C838" s="17">
        <v>6.02</v>
      </c>
      <c r="D838" s="17" t="s">
        <v>2380</v>
      </c>
      <c r="E838" s="17" t="s">
        <v>2380</v>
      </c>
      <c r="F838" s="17" t="s">
        <v>2380</v>
      </c>
      <c r="G838" s="27">
        <v>1</v>
      </c>
      <c r="H838" s="17" t="s">
        <v>2380</v>
      </c>
      <c r="I838" s="27">
        <f t="shared" si="39"/>
        <v>0</v>
      </c>
      <c r="J838" s="26">
        <f t="shared" si="40"/>
        <v>1</v>
      </c>
      <c r="K838" s="17" t="str">
        <f t="shared" si="41"/>
        <v>Obesity</v>
      </c>
      <c r="L838" s="24" t="str" cm="1">
        <f t="array" ref="L838">IF(H838="?",INDEX($H$2:$H$2336,MODE(MATCH($H$2:$H$2336,$H$2:$H$2336,0))),H838)</f>
        <v>No</v>
      </c>
    </row>
    <row r="839" spans="1:12" x14ac:dyDescent="0.25">
      <c r="A839" s="18" t="s">
        <v>1533</v>
      </c>
      <c r="B839" s="18">
        <v>36.67</v>
      </c>
      <c r="C839" s="18">
        <v>11.86</v>
      </c>
      <c r="D839" s="18" t="s">
        <v>2380</v>
      </c>
      <c r="E839" s="18" t="s">
        <v>2380</v>
      </c>
      <c r="F839" s="18" t="s">
        <v>2380</v>
      </c>
      <c r="G839" s="25" t="s">
        <v>2381</v>
      </c>
      <c r="H839" s="18" t="s">
        <v>2380</v>
      </c>
      <c r="I839" s="25">
        <f t="shared" si="39"/>
        <v>0</v>
      </c>
      <c r="J839" s="26">
        <f t="shared" si="40"/>
        <v>0</v>
      </c>
      <c r="K839" s="18" t="str">
        <f t="shared" si="41"/>
        <v>Obesity</v>
      </c>
      <c r="L839" s="24" t="str" cm="1">
        <f t="array" ref="L839">IF(H839="?",INDEX($H$2:$H$2336,MODE(MATCH($H$2:$H$2336,$H$2:$H$2336,0))),H839)</f>
        <v>No</v>
      </c>
    </row>
    <row r="840" spans="1:12" x14ac:dyDescent="0.25">
      <c r="A840" s="17" t="s">
        <v>1532</v>
      </c>
      <c r="B840" s="17">
        <v>38.06</v>
      </c>
      <c r="C840" s="17">
        <v>8.25</v>
      </c>
      <c r="D840" s="17" t="s">
        <v>2380</v>
      </c>
      <c r="E840" s="17" t="s">
        <v>2380</v>
      </c>
      <c r="F840" s="17" t="s">
        <v>2380</v>
      </c>
      <c r="G840" s="27" t="s">
        <v>2381</v>
      </c>
      <c r="H840" s="17" t="s">
        <v>2380</v>
      </c>
      <c r="I840" s="27">
        <f t="shared" si="39"/>
        <v>0</v>
      </c>
      <c r="J840" s="26">
        <f t="shared" si="40"/>
        <v>0</v>
      </c>
      <c r="K840" s="17" t="str">
        <f t="shared" si="41"/>
        <v>Obesity</v>
      </c>
      <c r="L840" s="24" t="str" cm="1">
        <f t="array" ref="L840">IF(H840="?",INDEX($H$2:$H$2336,MODE(MATCH($H$2:$H$2336,$H$2:$H$2336,0))),H840)</f>
        <v>No</v>
      </c>
    </row>
    <row r="841" spans="1:12" x14ac:dyDescent="0.25">
      <c r="A841" s="18" t="s">
        <v>1531</v>
      </c>
      <c r="B841" s="18">
        <v>38</v>
      </c>
      <c r="C841" s="18">
        <v>8.1300000000000008</v>
      </c>
      <c r="D841" s="18" t="s">
        <v>2380</v>
      </c>
      <c r="E841" s="18" t="s">
        <v>2380</v>
      </c>
      <c r="F841" s="18" t="s">
        <v>2380</v>
      </c>
      <c r="G841" s="25" t="s">
        <v>2381</v>
      </c>
      <c r="H841" s="18" t="s">
        <v>2380</v>
      </c>
      <c r="I841" s="25">
        <f t="shared" si="39"/>
        <v>0</v>
      </c>
      <c r="J841" s="26">
        <f t="shared" si="40"/>
        <v>0</v>
      </c>
      <c r="K841" s="18" t="str">
        <f t="shared" si="41"/>
        <v>Obesity</v>
      </c>
      <c r="L841" s="24" t="str" cm="1">
        <f t="array" ref="L841">IF(H841="?",INDEX($H$2:$H$2336,MODE(MATCH($H$2:$H$2336,$H$2:$H$2336,0))),H841)</f>
        <v>No</v>
      </c>
    </row>
    <row r="842" spans="1:12" x14ac:dyDescent="0.25">
      <c r="A842" s="17" t="s">
        <v>1530</v>
      </c>
      <c r="B842" s="17">
        <v>35.1</v>
      </c>
      <c r="C842" s="17">
        <v>10.1</v>
      </c>
      <c r="D842" s="17" t="s">
        <v>2380</v>
      </c>
      <c r="E842" s="17" t="s">
        <v>2380</v>
      </c>
      <c r="F842" s="17" t="s">
        <v>2380</v>
      </c>
      <c r="G842" s="27" t="s">
        <v>2381</v>
      </c>
      <c r="H842" s="17" t="s">
        <v>2380</v>
      </c>
      <c r="I842" s="27">
        <f t="shared" si="39"/>
        <v>0</v>
      </c>
      <c r="J842" s="26">
        <f t="shared" si="40"/>
        <v>0</v>
      </c>
      <c r="K842" s="17" t="str">
        <f t="shared" si="41"/>
        <v>Obesity</v>
      </c>
      <c r="L842" s="24" t="str" cm="1">
        <f t="array" ref="L842">IF(H842="?",INDEX($H$2:$H$2336,MODE(MATCH($H$2:$H$2336,$H$2:$H$2336,0))),H842)</f>
        <v>No</v>
      </c>
    </row>
    <row r="843" spans="1:12" x14ac:dyDescent="0.25">
      <c r="A843" s="18" t="s">
        <v>1529</v>
      </c>
      <c r="B843" s="18">
        <v>33.82</v>
      </c>
      <c r="C843" s="18">
        <v>5.89</v>
      </c>
      <c r="D843" s="18" t="s">
        <v>2382</v>
      </c>
      <c r="E843" s="18" t="s">
        <v>2380</v>
      </c>
      <c r="F843" s="18" t="s">
        <v>2380</v>
      </c>
      <c r="G843" s="25">
        <v>2</v>
      </c>
      <c r="H843" s="18" t="s">
        <v>2380</v>
      </c>
      <c r="I843" s="25">
        <f t="shared" si="39"/>
        <v>0</v>
      </c>
      <c r="J843" s="26">
        <f t="shared" si="40"/>
        <v>2</v>
      </c>
      <c r="K843" s="18" t="str">
        <f t="shared" si="41"/>
        <v>Obesity</v>
      </c>
      <c r="L843" s="24" t="str" cm="1">
        <f t="array" ref="L843">IF(H843="?",INDEX($H$2:$H$2336,MODE(MATCH($H$2:$H$2336,$H$2:$H$2336,0))),H843)</f>
        <v>No</v>
      </c>
    </row>
    <row r="844" spans="1:12" x14ac:dyDescent="0.25">
      <c r="A844" s="17" t="s">
        <v>1528</v>
      </c>
      <c r="B844" s="17">
        <v>37.43</v>
      </c>
      <c r="C844" s="17">
        <v>4.97</v>
      </c>
      <c r="D844" s="17" t="s">
        <v>2380</v>
      </c>
      <c r="E844" s="17" t="s">
        <v>2380</v>
      </c>
      <c r="F844" s="17" t="s">
        <v>2380</v>
      </c>
      <c r="G844" s="27">
        <v>2</v>
      </c>
      <c r="H844" s="17" t="s">
        <v>2380</v>
      </c>
      <c r="I844" s="27">
        <f t="shared" si="39"/>
        <v>0</v>
      </c>
      <c r="J844" s="26">
        <f t="shared" si="40"/>
        <v>2</v>
      </c>
      <c r="K844" s="17" t="str">
        <f t="shared" si="41"/>
        <v>Obesity</v>
      </c>
      <c r="L844" s="24" t="str" cm="1">
        <f t="array" ref="L844">IF(H844="?",INDEX($H$2:$H$2336,MODE(MATCH($H$2:$H$2336,$H$2:$H$2336,0))),H844)</f>
        <v>No</v>
      </c>
    </row>
    <row r="845" spans="1:12" x14ac:dyDescent="0.25">
      <c r="A845" s="18" t="s">
        <v>1527</v>
      </c>
      <c r="B845" s="18">
        <v>30.5</v>
      </c>
      <c r="C845" s="18">
        <v>9.9</v>
      </c>
      <c r="D845" s="18" t="s">
        <v>2380</v>
      </c>
      <c r="E845" s="18" t="s">
        <v>2380</v>
      </c>
      <c r="F845" s="18" t="s">
        <v>2380</v>
      </c>
      <c r="G845" s="25" t="s">
        <v>2381</v>
      </c>
      <c r="H845" s="18" t="s">
        <v>2380</v>
      </c>
      <c r="I845" s="25">
        <f t="shared" si="39"/>
        <v>0</v>
      </c>
      <c r="J845" s="26">
        <f t="shared" si="40"/>
        <v>0</v>
      </c>
      <c r="K845" s="18" t="str">
        <f t="shared" si="41"/>
        <v>Obesity</v>
      </c>
      <c r="L845" s="24" t="str" cm="1">
        <f t="array" ref="L845">IF(H845="?",INDEX($H$2:$H$2336,MODE(MATCH($H$2:$H$2336,$H$2:$H$2336,0))),H845)</f>
        <v>No</v>
      </c>
    </row>
    <row r="846" spans="1:12" x14ac:dyDescent="0.25">
      <c r="A846" s="17" t="s">
        <v>1526</v>
      </c>
      <c r="B846" s="17">
        <v>24.53</v>
      </c>
      <c r="C846" s="17">
        <v>9.0500000000000007</v>
      </c>
      <c r="D846" s="17" t="s">
        <v>2380</v>
      </c>
      <c r="E846" s="17" t="s">
        <v>2380</v>
      </c>
      <c r="F846" s="17" t="s">
        <v>2380</v>
      </c>
      <c r="G846" s="27" t="s">
        <v>2381</v>
      </c>
      <c r="H846" s="17" t="s">
        <v>2380</v>
      </c>
      <c r="I846" s="27">
        <f t="shared" si="39"/>
        <v>0</v>
      </c>
      <c r="J846" s="26">
        <f t="shared" si="40"/>
        <v>0</v>
      </c>
      <c r="K846" s="17" t="str">
        <f t="shared" si="41"/>
        <v>Normal Weight</v>
      </c>
      <c r="L846" s="24" t="str" cm="1">
        <f t="array" ref="L846">IF(H846="?",INDEX($H$2:$H$2336,MODE(MATCH($H$2:$H$2336,$H$2:$H$2336,0))),H846)</f>
        <v>No</v>
      </c>
    </row>
    <row r="847" spans="1:12" x14ac:dyDescent="0.25">
      <c r="A847" s="18" t="s">
        <v>1525</v>
      </c>
      <c r="B847" s="18">
        <v>25.74</v>
      </c>
      <c r="C847" s="18">
        <v>10.93</v>
      </c>
      <c r="D847" s="18" t="s">
        <v>2380</v>
      </c>
      <c r="E847" s="18" t="s">
        <v>2380</v>
      </c>
      <c r="F847" s="18" t="s">
        <v>2380</v>
      </c>
      <c r="G847" s="25" t="s">
        <v>2381</v>
      </c>
      <c r="H847" s="18" t="s">
        <v>2380</v>
      </c>
      <c r="I847" s="25">
        <f t="shared" si="39"/>
        <v>0</v>
      </c>
      <c r="J847" s="26">
        <f t="shared" si="40"/>
        <v>0</v>
      </c>
      <c r="K847" s="18" t="str">
        <f t="shared" si="41"/>
        <v>Overweight</v>
      </c>
      <c r="L847" s="24" t="str" cm="1">
        <f t="array" ref="L847">IF(H847="?",INDEX($H$2:$H$2336,MODE(MATCH($H$2:$H$2336,$H$2:$H$2336,0))),H847)</f>
        <v>No</v>
      </c>
    </row>
    <row r="848" spans="1:12" x14ac:dyDescent="0.25">
      <c r="A848" s="17" t="s">
        <v>1524</v>
      </c>
      <c r="B848" s="17">
        <v>34.08</v>
      </c>
      <c r="C848" s="17">
        <v>7.58</v>
      </c>
      <c r="D848" s="17" t="s">
        <v>2382</v>
      </c>
      <c r="E848" s="17" t="s">
        <v>2380</v>
      </c>
      <c r="F848" s="17" t="s">
        <v>2380</v>
      </c>
      <c r="G848" s="27">
        <v>2</v>
      </c>
      <c r="H848" s="17" t="s">
        <v>2380</v>
      </c>
      <c r="I848" s="27">
        <f t="shared" si="39"/>
        <v>0</v>
      </c>
      <c r="J848" s="26">
        <f t="shared" si="40"/>
        <v>2</v>
      </c>
      <c r="K848" s="17" t="str">
        <f t="shared" si="41"/>
        <v>Obesity</v>
      </c>
      <c r="L848" s="24" t="str" cm="1">
        <f t="array" ref="L848">IF(H848="?",INDEX($H$2:$H$2336,MODE(MATCH($H$2:$H$2336,$H$2:$H$2336,0))),H848)</f>
        <v>No</v>
      </c>
    </row>
    <row r="849" spans="1:12" x14ac:dyDescent="0.25">
      <c r="A849" s="18" t="s">
        <v>1523</v>
      </c>
      <c r="B849" s="18">
        <v>31.35</v>
      </c>
      <c r="C849" s="18">
        <v>11</v>
      </c>
      <c r="D849" s="18" t="s">
        <v>2382</v>
      </c>
      <c r="E849" s="18" t="s">
        <v>2380</v>
      </c>
      <c r="F849" s="18" t="s">
        <v>2383</v>
      </c>
      <c r="G849" s="25">
        <v>1</v>
      </c>
      <c r="H849" s="18" t="s">
        <v>2380</v>
      </c>
      <c r="I849" s="25">
        <f t="shared" si="39"/>
        <v>0</v>
      </c>
      <c r="J849" s="26">
        <f t="shared" si="40"/>
        <v>1</v>
      </c>
      <c r="K849" s="18" t="str">
        <f t="shared" si="41"/>
        <v>Obesity</v>
      </c>
      <c r="L849" s="24" t="str" cm="1">
        <f t="array" ref="L849">IF(H849="?",INDEX($H$2:$H$2336,MODE(MATCH($H$2:$H$2336,$H$2:$H$2336,0))),H849)</f>
        <v>No</v>
      </c>
    </row>
    <row r="850" spans="1:12" x14ac:dyDescent="0.25">
      <c r="A850" s="17" t="s">
        <v>1522</v>
      </c>
      <c r="B850" s="17">
        <v>26.79</v>
      </c>
      <c r="C850" s="17">
        <v>5.0599999999999996</v>
      </c>
      <c r="D850" s="17" t="s">
        <v>2380</v>
      </c>
      <c r="E850" s="17" t="s">
        <v>2380</v>
      </c>
      <c r="F850" s="17" t="s">
        <v>2380</v>
      </c>
      <c r="G850" s="27">
        <v>1</v>
      </c>
      <c r="H850" s="17" t="s">
        <v>2380</v>
      </c>
      <c r="I850" s="27">
        <f t="shared" si="39"/>
        <v>0</v>
      </c>
      <c r="J850" s="26">
        <f t="shared" si="40"/>
        <v>1</v>
      </c>
      <c r="K850" s="17" t="str">
        <f t="shared" si="41"/>
        <v>Overweight</v>
      </c>
      <c r="L850" s="24" t="str" cm="1">
        <f t="array" ref="L850">IF(H850="?",INDEX($H$2:$H$2336,MODE(MATCH($H$2:$H$2336,$H$2:$H$2336,0))),H850)</f>
        <v>No</v>
      </c>
    </row>
    <row r="851" spans="1:12" x14ac:dyDescent="0.25">
      <c r="A851" s="18" t="s">
        <v>1521</v>
      </c>
      <c r="B851" s="18">
        <v>42.78</v>
      </c>
      <c r="C851" s="18">
        <v>6.11</v>
      </c>
      <c r="D851" s="18" t="s">
        <v>2382</v>
      </c>
      <c r="E851" s="18" t="s">
        <v>2380</v>
      </c>
      <c r="F851" s="18" t="s">
        <v>2380</v>
      </c>
      <c r="G851" s="25">
        <v>1</v>
      </c>
      <c r="H851" s="18" t="s">
        <v>2380</v>
      </c>
      <c r="I851" s="25">
        <f t="shared" si="39"/>
        <v>0</v>
      </c>
      <c r="J851" s="26">
        <f t="shared" si="40"/>
        <v>1</v>
      </c>
      <c r="K851" s="18" t="str">
        <f t="shared" si="41"/>
        <v>Obesity</v>
      </c>
      <c r="L851" s="24" t="str" cm="1">
        <f t="array" ref="L851">IF(H851="?",INDEX($H$2:$H$2336,MODE(MATCH($H$2:$H$2336,$H$2:$H$2336,0))),H851)</f>
        <v>No</v>
      </c>
    </row>
    <row r="852" spans="1:12" x14ac:dyDescent="0.25">
      <c r="A852" s="17" t="s">
        <v>1520</v>
      </c>
      <c r="B852" s="17">
        <v>46.75</v>
      </c>
      <c r="C852" s="17">
        <v>6.66</v>
      </c>
      <c r="D852" s="17" t="s">
        <v>2382</v>
      </c>
      <c r="E852" s="17" t="s">
        <v>2380</v>
      </c>
      <c r="F852" s="17" t="s">
        <v>2380</v>
      </c>
      <c r="G852" s="27">
        <v>2</v>
      </c>
      <c r="H852" s="17" t="s">
        <v>2380</v>
      </c>
      <c r="I852" s="27">
        <f t="shared" si="39"/>
        <v>0</v>
      </c>
      <c r="J852" s="26">
        <f t="shared" si="40"/>
        <v>2</v>
      </c>
      <c r="K852" s="17" t="str">
        <f t="shared" si="41"/>
        <v>Obesity</v>
      </c>
      <c r="L852" s="24" t="str" cm="1">
        <f t="array" ref="L852">IF(H852="?",INDEX($H$2:$H$2336,MODE(MATCH($H$2:$H$2336,$H$2:$H$2336,0))),H852)</f>
        <v>No</v>
      </c>
    </row>
    <row r="853" spans="1:12" x14ac:dyDescent="0.25">
      <c r="A853" s="18" t="s">
        <v>1519</v>
      </c>
      <c r="B853" s="18">
        <v>32.15</v>
      </c>
      <c r="C853" s="18">
        <v>4.0199999999999996</v>
      </c>
      <c r="D853" s="18" t="s">
        <v>2382</v>
      </c>
      <c r="E853" s="18" t="s">
        <v>2380</v>
      </c>
      <c r="F853" s="18" t="s">
        <v>2383</v>
      </c>
      <c r="G853" s="25">
        <v>1</v>
      </c>
      <c r="H853" s="18" t="s">
        <v>2380</v>
      </c>
      <c r="I853" s="25">
        <f t="shared" si="39"/>
        <v>0</v>
      </c>
      <c r="J853" s="26">
        <f t="shared" si="40"/>
        <v>1</v>
      </c>
      <c r="K853" s="18" t="str">
        <f t="shared" si="41"/>
        <v>Obesity</v>
      </c>
      <c r="L853" s="24" t="str" cm="1">
        <f t="array" ref="L853">IF(H853="?",INDEX($H$2:$H$2336,MODE(MATCH($H$2:$H$2336,$H$2:$H$2336,0))),H853)</f>
        <v>No</v>
      </c>
    </row>
    <row r="854" spans="1:12" x14ac:dyDescent="0.25">
      <c r="A854" s="17" t="s">
        <v>1518</v>
      </c>
      <c r="B854" s="17">
        <v>43.4</v>
      </c>
      <c r="C854" s="17">
        <v>8.81</v>
      </c>
      <c r="D854" s="17" t="s">
        <v>2382</v>
      </c>
      <c r="E854" s="17" t="s">
        <v>2380</v>
      </c>
      <c r="F854" s="17" t="s">
        <v>2380</v>
      </c>
      <c r="G854" s="27">
        <v>2</v>
      </c>
      <c r="H854" s="17" t="s">
        <v>2380</v>
      </c>
      <c r="I854" s="27">
        <f t="shared" si="39"/>
        <v>0</v>
      </c>
      <c r="J854" s="26">
        <f t="shared" si="40"/>
        <v>2</v>
      </c>
      <c r="K854" s="17" t="str">
        <f t="shared" si="41"/>
        <v>Obesity</v>
      </c>
      <c r="L854" s="24" t="str" cm="1">
        <f t="array" ref="L854">IF(H854="?",INDEX($H$2:$H$2336,MODE(MATCH($H$2:$H$2336,$H$2:$H$2336,0))),H854)</f>
        <v>No</v>
      </c>
    </row>
    <row r="855" spans="1:12" x14ac:dyDescent="0.25">
      <c r="A855" s="18" t="s">
        <v>1517</v>
      </c>
      <c r="B855" s="18">
        <v>31.57</v>
      </c>
      <c r="C855" s="18">
        <v>7.92</v>
      </c>
      <c r="D855" s="18" t="s">
        <v>2382</v>
      </c>
      <c r="E855" s="18" t="s">
        <v>2380</v>
      </c>
      <c r="F855" s="18" t="s">
        <v>2380</v>
      </c>
      <c r="G855" s="25">
        <v>2</v>
      </c>
      <c r="H855" s="18" t="s">
        <v>2380</v>
      </c>
      <c r="I855" s="25">
        <f t="shared" si="39"/>
        <v>0</v>
      </c>
      <c r="J855" s="26">
        <f t="shared" si="40"/>
        <v>2</v>
      </c>
      <c r="K855" s="18" t="str">
        <f t="shared" si="41"/>
        <v>Obesity</v>
      </c>
      <c r="L855" s="24" t="str" cm="1">
        <f t="array" ref="L855">IF(H855="?",INDEX($H$2:$H$2336,MODE(MATCH($H$2:$H$2336,$H$2:$H$2336,0))),H855)</f>
        <v>No</v>
      </c>
    </row>
    <row r="856" spans="1:12" x14ac:dyDescent="0.25">
      <c r="A856" s="17" t="s">
        <v>1516</v>
      </c>
      <c r="B856" s="17">
        <v>24.32</v>
      </c>
      <c r="C856" s="17">
        <v>7.48</v>
      </c>
      <c r="D856" s="17" t="s">
        <v>2380</v>
      </c>
      <c r="E856" s="17" t="s">
        <v>2380</v>
      </c>
      <c r="F856" s="17" t="s">
        <v>2380</v>
      </c>
      <c r="G856" s="27" t="s">
        <v>2381</v>
      </c>
      <c r="H856" s="17" t="s">
        <v>2380</v>
      </c>
      <c r="I856" s="27">
        <f t="shared" si="39"/>
        <v>0</v>
      </c>
      <c r="J856" s="26">
        <f t="shared" si="40"/>
        <v>0</v>
      </c>
      <c r="K856" s="17" t="str">
        <f t="shared" si="41"/>
        <v>Normal Weight</v>
      </c>
      <c r="L856" s="24" t="str" cm="1">
        <f t="array" ref="L856">IF(H856="?",INDEX($H$2:$H$2336,MODE(MATCH($H$2:$H$2336,$H$2:$H$2336,0))),H856)</f>
        <v>No</v>
      </c>
    </row>
    <row r="857" spans="1:12" x14ac:dyDescent="0.25">
      <c r="A857" s="18" t="s">
        <v>1515</v>
      </c>
      <c r="B857" s="18">
        <v>31.07</v>
      </c>
      <c r="C857" s="18">
        <v>4.62</v>
      </c>
      <c r="D857" s="18" t="s">
        <v>2382</v>
      </c>
      <c r="E857" s="18" t="s">
        <v>2380</v>
      </c>
      <c r="F857" s="18" t="s">
        <v>2380</v>
      </c>
      <c r="G857" s="25">
        <v>2</v>
      </c>
      <c r="H857" s="18" t="s">
        <v>2380</v>
      </c>
      <c r="I857" s="25">
        <f t="shared" si="39"/>
        <v>0</v>
      </c>
      <c r="J857" s="26">
        <f t="shared" si="40"/>
        <v>2</v>
      </c>
      <c r="K857" s="18" t="str">
        <f t="shared" si="41"/>
        <v>Obesity</v>
      </c>
      <c r="L857" s="24" t="str" cm="1">
        <f t="array" ref="L857">IF(H857="?",INDEX($H$2:$H$2336,MODE(MATCH($H$2:$H$2336,$H$2:$H$2336,0))),H857)</f>
        <v>No</v>
      </c>
    </row>
    <row r="858" spans="1:12" x14ac:dyDescent="0.25">
      <c r="A858" s="17" t="s">
        <v>1514</v>
      </c>
      <c r="B858" s="17">
        <v>35.814999999999998</v>
      </c>
      <c r="C858" s="17">
        <v>8.4700000000000006</v>
      </c>
      <c r="D858" s="17" t="s">
        <v>2380</v>
      </c>
      <c r="E858" s="17" t="s">
        <v>2380</v>
      </c>
      <c r="F858" s="17" t="s">
        <v>2380</v>
      </c>
      <c r="G858" s="27" t="s">
        <v>2381</v>
      </c>
      <c r="H858" s="17" t="s">
        <v>2380</v>
      </c>
      <c r="I858" s="27">
        <f t="shared" si="39"/>
        <v>0</v>
      </c>
      <c r="J858" s="26">
        <f t="shared" si="40"/>
        <v>0</v>
      </c>
      <c r="K858" s="17" t="str">
        <f t="shared" si="41"/>
        <v>Obesity</v>
      </c>
      <c r="L858" s="24" t="str" cm="1">
        <f t="array" ref="L858">IF(H858="?",INDEX($H$2:$H$2336,MODE(MATCH($H$2:$H$2336,$H$2:$H$2336,0))),H858)</f>
        <v>No</v>
      </c>
    </row>
    <row r="859" spans="1:12" x14ac:dyDescent="0.25">
      <c r="A859" s="18" t="s">
        <v>1513</v>
      </c>
      <c r="B859" s="18">
        <v>40.81</v>
      </c>
      <c r="C859" s="18">
        <v>10.58</v>
      </c>
      <c r="D859" s="18" t="s">
        <v>2382</v>
      </c>
      <c r="E859" s="18" t="s">
        <v>2380</v>
      </c>
      <c r="F859" s="18" t="s">
        <v>2380</v>
      </c>
      <c r="G859" s="25" t="s">
        <v>2381</v>
      </c>
      <c r="H859" s="18" t="s">
        <v>2380</v>
      </c>
      <c r="I859" s="25">
        <f t="shared" si="39"/>
        <v>0</v>
      </c>
      <c r="J859" s="26">
        <f t="shared" si="40"/>
        <v>0</v>
      </c>
      <c r="K859" s="18" t="str">
        <f t="shared" si="41"/>
        <v>Obesity</v>
      </c>
      <c r="L859" s="24" t="str" cm="1">
        <f t="array" ref="L859">IF(H859="?",INDEX($H$2:$H$2336,MODE(MATCH($H$2:$H$2336,$H$2:$H$2336,0))),H859)</f>
        <v>No</v>
      </c>
    </row>
    <row r="860" spans="1:12" x14ac:dyDescent="0.25">
      <c r="A860" s="17" t="s">
        <v>1512</v>
      </c>
      <c r="B860" s="17">
        <v>24.605</v>
      </c>
      <c r="C860" s="17">
        <v>7.48</v>
      </c>
      <c r="D860" s="17" t="s">
        <v>2380</v>
      </c>
      <c r="E860" s="17" t="s">
        <v>2380</v>
      </c>
      <c r="F860" s="17" t="s">
        <v>2380</v>
      </c>
      <c r="G860" s="27" t="s">
        <v>2381</v>
      </c>
      <c r="H860" s="17" t="s">
        <v>2380</v>
      </c>
      <c r="I860" s="27">
        <f t="shared" si="39"/>
        <v>0</v>
      </c>
      <c r="J860" s="26">
        <f t="shared" si="40"/>
        <v>0</v>
      </c>
      <c r="K860" s="17" t="str">
        <f t="shared" si="41"/>
        <v>Normal Weight</v>
      </c>
      <c r="L860" s="24" t="str" cm="1">
        <f t="array" ref="L860">IF(H860="?",INDEX($H$2:$H$2336,MODE(MATCH($H$2:$H$2336,$H$2:$H$2336,0))),H860)</f>
        <v>No</v>
      </c>
    </row>
    <row r="861" spans="1:12" x14ac:dyDescent="0.25">
      <c r="A861" s="18" t="s">
        <v>1511</v>
      </c>
      <c r="B861" s="18">
        <v>21.47</v>
      </c>
      <c r="C861" s="18">
        <v>7.82</v>
      </c>
      <c r="D861" s="18" t="s">
        <v>2380</v>
      </c>
      <c r="E861" s="18" t="s">
        <v>2380</v>
      </c>
      <c r="F861" s="18" t="s">
        <v>2380</v>
      </c>
      <c r="G861" s="25" t="s">
        <v>2381</v>
      </c>
      <c r="H861" s="18" t="s">
        <v>2380</v>
      </c>
      <c r="I861" s="25">
        <f t="shared" si="39"/>
        <v>0</v>
      </c>
      <c r="J861" s="26">
        <f t="shared" si="40"/>
        <v>0</v>
      </c>
      <c r="K861" s="18" t="str">
        <f t="shared" si="41"/>
        <v>Normal Weight</v>
      </c>
      <c r="L861" s="24" t="str" cm="1">
        <f t="array" ref="L861">IF(H861="?",INDEX($H$2:$H$2336,MODE(MATCH($H$2:$H$2336,$H$2:$H$2336,0))),H861)</f>
        <v>No</v>
      </c>
    </row>
    <row r="862" spans="1:12" x14ac:dyDescent="0.25">
      <c r="A862" s="17" t="s">
        <v>1510</v>
      </c>
      <c r="B862" s="17">
        <v>52.89</v>
      </c>
      <c r="C862" s="17">
        <v>4.96</v>
      </c>
      <c r="D862" s="17" t="s">
        <v>2382</v>
      </c>
      <c r="E862" s="17" t="s">
        <v>2380</v>
      </c>
      <c r="F862" s="17" t="s">
        <v>2380</v>
      </c>
      <c r="G862" s="27">
        <v>1</v>
      </c>
      <c r="H862" s="17" t="s">
        <v>2380</v>
      </c>
      <c r="I862" s="27">
        <f t="shared" si="39"/>
        <v>0</v>
      </c>
      <c r="J862" s="26">
        <f t="shared" si="40"/>
        <v>1</v>
      </c>
      <c r="K862" s="17" t="str">
        <f t="shared" si="41"/>
        <v>Obesity</v>
      </c>
      <c r="L862" s="24" t="str" cm="1">
        <f t="array" ref="L862">IF(H862="?",INDEX($H$2:$H$2336,MODE(MATCH($H$2:$H$2336,$H$2:$H$2336,0))),H862)</f>
        <v>No</v>
      </c>
    </row>
    <row r="863" spans="1:12" x14ac:dyDescent="0.25">
      <c r="A863" s="18" t="s">
        <v>1509</v>
      </c>
      <c r="B863" s="18">
        <v>32.965000000000003</v>
      </c>
      <c r="C863" s="18">
        <v>6.15</v>
      </c>
      <c r="D863" s="18" t="s">
        <v>2382</v>
      </c>
      <c r="E863" s="18" t="s">
        <v>2380</v>
      </c>
      <c r="F863" s="18" t="s">
        <v>2380</v>
      </c>
      <c r="G863" s="25">
        <v>1</v>
      </c>
      <c r="H863" s="18" t="s">
        <v>2380</v>
      </c>
      <c r="I863" s="25">
        <f t="shared" si="39"/>
        <v>0</v>
      </c>
      <c r="J863" s="26">
        <f t="shared" si="40"/>
        <v>1</v>
      </c>
      <c r="K863" s="18" t="str">
        <f t="shared" si="41"/>
        <v>Obesity</v>
      </c>
      <c r="L863" s="24" t="str" cm="1">
        <f t="array" ref="L863">IF(H863="?",INDEX($H$2:$H$2336,MODE(MATCH($H$2:$H$2336,$H$2:$H$2336,0))),H863)</f>
        <v>No</v>
      </c>
    </row>
    <row r="864" spans="1:12" x14ac:dyDescent="0.25">
      <c r="A864" s="17" t="s">
        <v>1508</v>
      </c>
      <c r="B864" s="17">
        <v>36.799999999999997</v>
      </c>
      <c r="C864" s="17">
        <v>4.62</v>
      </c>
      <c r="D864" s="17" t="s">
        <v>2380</v>
      </c>
      <c r="E864" s="17" t="s">
        <v>2380</v>
      </c>
      <c r="F864" s="17" t="s">
        <v>2383</v>
      </c>
      <c r="G864" s="27">
        <v>1</v>
      </c>
      <c r="H864" s="17" t="s">
        <v>2380</v>
      </c>
      <c r="I864" s="27">
        <f t="shared" si="39"/>
        <v>0</v>
      </c>
      <c r="J864" s="26">
        <f t="shared" si="40"/>
        <v>1</v>
      </c>
      <c r="K864" s="17" t="str">
        <f t="shared" si="41"/>
        <v>Obesity</v>
      </c>
      <c r="L864" s="24" t="str" cm="1">
        <f t="array" ref="L864">IF(H864="?",INDEX($H$2:$H$2336,MODE(MATCH($H$2:$H$2336,$H$2:$H$2336,0))),H864)</f>
        <v>No</v>
      </c>
    </row>
    <row r="865" spans="1:12" x14ac:dyDescent="0.25">
      <c r="A865" s="18" t="s">
        <v>1507</v>
      </c>
      <c r="B865" s="18">
        <v>34.299999999999997</v>
      </c>
      <c r="C865" s="18">
        <v>4.87</v>
      </c>
      <c r="D865" s="18" t="s">
        <v>2380</v>
      </c>
      <c r="E865" s="18" t="s">
        <v>2380</v>
      </c>
      <c r="F865" s="18" t="s">
        <v>2380</v>
      </c>
      <c r="G865" s="25">
        <v>2</v>
      </c>
      <c r="H865" s="18" t="s">
        <v>2380</v>
      </c>
      <c r="I865" s="25">
        <f t="shared" si="39"/>
        <v>0</v>
      </c>
      <c r="J865" s="26">
        <f t="shared" si="40"/>
        <v>2</v>
      </c>
      <c r="K865" s="18" t="str">
        <f t="shared" si="41"/>
        <v>Obesity</v>
      </c>
      <c r="L865" s="24" t="str" cm="1">
        <f t="array" ref="L865">IF(H865="?",INDEX($H$2:$H$2336,MODE(MATCH($H$2:$H$2336,$H$2:$H$2336,0))),H865)</f>
        <v>No</v>
      </c>
    </row>
    <row r="866" spans="1:12" x14ac:dyDescent="0.25">
      <c r="A866" s="17" t="s">
        <v>1506</v>
      </c>
      <c r="B866" s="17">
        <v>35.244999999999997</v>
      </c>
      <c r="C866" s="17">
        <v>4.63</v>
      </c>
      <c r="D866" s="17" t="s">
        <v>2380</v>
      </c>
      <c r="E866" s="17" t="s">
        <v>2380</v>
      </c>
      <c r="F866" s="17" t="s">
        <v>2380</v>
      </c>
      <c r="G866" s="27" t="s">
        <v>2381</v>
      </c>
      <c r="H866" s="17" t="s">
        <v>2380</v>
      </c>
      <c r="I866" s="27">
        <f t="shared" si="39"/>
        <v>0</v>
      </c>
      <c r="J866" s="26">
        <f t="shared" si="40"/>
        <v>0</v>
      </c>
      <c r="K866" s="17" t="str">
        <f t="shared" si="41"/>
        <v>Obesity</v>
      </c>
      <c r="L866" s="24" t="str" cm="1">
        <f t="array" ref="L866">IF(H866="?",INDEX($H$2:$H$2336,MODE(MATCH($H$2:$H$2336,$H$2:$H$2336,0))),H866)</f>
        <v>No</v>
      </c>
    </row>
    <row r="867" spans="1:12" x14ac:dyDescent="0.25">
      <c r="A867" s="18" t="s">
        <v>1505</v>
      </c>
      <c r="B867" s="18">
        <v>26.23</v>
      </c>
      <c r="C867" s="18">
        <v>11.93</v>
      </c>
      <c r="D867" s="18" t="s">
        <v>2380</v>
      </c>
      <c r="E867" s="18" t="s">
        <v>2380</v>
      </c>
      <c r="F867" s="18" t="s">
        <v>2380</v>
      </c>
      <c r="G867" s="25" t="s">
        <v>2381</v>
      </c>
      <c r="H867" s="18" t="s">
        <v>2380</v>
      </c>
      <c r="I867" s="25">
        <f t="shared" si="39"/>
        <v>0</v>
      </c>
      <c r="J867" s="26">
        <f t="shared" si="40"/>
        <v>0</v>
      </c>
      <c r="K867" s="18" t="str">
        <f t="shared" si="41"/>
        <v>Overweight</v>
      </c>
      <c r="L867" s="24" t="str" cm="1">
        <f t="array" ref="L867">IF(H867="?",INDEX($H$2:$H$2336,MODE(MATCH($H$2:$H$2336,$H$2:$H$2336,0))),H867)</f>
        <v>No</v>
      </c>
    </row>
    <row r="868" spans="1:12" x14ac:dyDescent="0.25">
      <c r="A868" s="17" t="s">
        <v>1504</v>
      </c>
      <c r="B868" s="17">
        <v>36.1</v>
      </c>
      <c r="C868" s="17">
        <v>5.65</v>
      </c>
      <c r="D868" s="17" t="s">
        <v>2382</v>
      </c>
      <c r="E868" s="17" t="s">
        <v>2380</v>
      </c>
      <c r="F868" s="17" t="s">
        <v>2380</v>
      </c>
      <c r="G868" s="27">
        <v>2</v>
      </c>
      <c r="H868" s="17" t="s">
        <v>2380</v>
      </c>
      <c r="I868" s="27">
        <f t="shared" si="39"/>
        <v>0</v>
      </c>
      <c r="J868" s="26">
        <f t="shared" si="40"/>
        <v>2</v>
      </c>
      <c r="K868" s="17" t="str">
        <f t="shared" si="41"/>
        <v>Obesity</v>
      </c>
      <c r="L868" s="24" t="str" cm="1">
        <f t="array" ref="L868">IF(H868="?",INDEX($H$2:$H$2336,MODE(MATCH($H$2:$H$2336,$H$2:$H$2336,0))),H868)</f>
        <v>No</v>
      </c>
    </row>
    <row r="869" spans="1:12" x14ac:dyDescent="0.25">
      <c r="A869" s="18" t="s">
        <v>1503</v>
      </c>
      <c r="B869" s="18">
        <v>37.1</v>
      </c>
      <c r="C869" s="18">
        <v>11.21</v>
      </c>
      <c r="D869" s="18" t="s">
        <v>2382</v>
      </c>
      <c r="E869" s="18" t="s">
        <v>2380</v>
      </c>
      <c r="F869" s="18" t="s">
        <v>2383</v>
      </c>
      <c r="G869" s="25">
        <v>1</v>
      </c>
      <c r="H869" s="18" t="s">
        <v>2380</v>
      </c>
      <c r="I869" s="25">
        <f t="shared" si="39"/>
        <v>0</v>
      </c>
      <c r="J869" s="26">
        <f t="shared" si="40"/>
        <v>1</v>
      </c>
      <c r="K869" s="18" t="str">
        <f t="shared" si="41"/>
        <v>Obesity</v>
      </c>
      <c r="L869" s="24" t="str" cm="1">
        <f t="array" ref="L869">IF(H869="?",INDEX($H$2:$H$2336,MODE(MATCH($H$2:$H$2336,$H$2:$H$2336,0))),H869)</f>
        <v>No</v>
      </c>
    </row>
    <row r="870" spans="1:12" x14ac:dyDescent="0.25">
      <c r="A870" s="17" t="s">
        <v>1502</v>
      </c>
      <c r="B870" s="17">
        <v>27.5</v>
      </c>
      <c r="C870" s="17">
        <v>10.62</v>
      </c>
      <c r="D870" s="17" t="s">
        <v>2382</v>
      </c>
      <c r="E870" s="17" t="s">
        <v>2380</v>
      </c>
      <c r="F870" s="17" t="s">
        <v>2383</v>
      </c>
      <c r="G870" s="27">
        <v>1</v>
      </c>
      <c r="H870" s="17" t="s">
        <v>2380</v>
      </c>
      <c r="I870" s="27">
        <f t="shared" si="39"/>
        <v>0</v>
      </c>
      <c r="J870" s="26">
        <f t="shared" si="40"/>
        <v>1</v>
      </c>
      <c r="K870" s="17" t="str">
        <f t="shared" si="41"/>
        <v>Overweight</v>
      </c>
      <c r="L870" s="24" t="str" cm="1">
        <f t="array" ref="L870">IF(H870="?",INDEX($H$2:$H$2336,MODE(MATCH($H$2:$H$2336,$H$2:$H$2336,0))),H870)</f>
        <v>No</v>
      </c>
    </row>
    <row r="871" spans="1:12" x14ac:dyDescent="0.25">
      <c r="A871" s="18" t="s">
        <v>1501</v>
      </c>
      <c r="B871" s="18">
        <v>24.7</v>
      </c>
      <c r="C871" s="18">
        <v>10.7</v>
      </c>
      <c r="D871" s="18" t="s">
        <v>2382</v>
      </c>
      <c r="E871" s="18" t="s">
        <v>2380</v>
      </c>
      <c r="F871" s="18" t="s">
        <v>2383</v>
      </c>
      <c r="G871" s="25">
        <v>1</v>
      </c>
      <c r="H871" s="18" t="s">
        <v>2380</v>
      </c>
      <c r="I871" s="25">
        <f t="shared" si="39"/>
        <v>0</v>
      </c>
      <c r="J871" s="26">
        <f t="shared" si="40"/>
        <v>1</v>
      </c>
      <c r="K871" s="18" t="str">
        <f t="shared" si="41"/>
        <v>Normal Weight</v>
      </c>
      <c r="L871" s="24" t="str" cm="1">
        <f t="array" ref="L871">IF(H871="?",INDEX($H$2:$H$2336,MODE(MATCH($H$2:$H$2336,$H$2:$H$2336,0))),H871)</f>
        <v>No</v>
      </c>
    </row>
    <row r="872" spans="1:12" x14ac:dyDescent="0.25">
      <c r="A872" s="17" t="s">
        <v>1500</v>
      </c>
      <c r="B872" s="17">
        <v>26.78</v>
      </c>
      <c r="C872" s="17">
        <v>10.02</v>
      </c>
      <c r="D872" s="17" t="s">
        <v>2382</v>
      </c>
      <c r="E872" s="17" t="s">
        <v>2380</v>
      </c>
      <c r="F872" s="17" t="s">
        <v>2383</v>
      </c>
      <c r="G872" s="27">
        <v>1</v>
      </c>
      <c r="H872" s="17" t="s">
        <v>2380</v>
      </c>
      <c r="I872" s="27">
        <f t="shared" si="39"/>
        <v>0</v>
      </c>
      <c r="J872" s="26">
        <f t="shared" si="40"/>
        <v>1</v>
      </c>
      <c r="K872" s="17" t="str">
        <f t="shared" si="41"/>
        <v>Overweight</v>
      </c>
      <c r="L872" s="24" t="str" cm="1">
        <f t="array" ref="L872">IF(H872="?",INDEX($H$2:$H$2336,MODE(MATCH($H$2:$H$2336,$H$2:$H$2336,0))),H872)</f>
        <v>No</v>
      </c>
    </row>
    <row r="873" spans="1:12" x14ac:dyDescent="0.25">
      <c r="A873" s="18" t="s">
        <v>1499</v>
      </c>
      <c r="B873" s="18">
        <v>45.8</v>
      </c>
      <c r="C873" s="18">
        <v>4.8499999999999996</v>
      </c>
      <c r="D873" s="18" t="s">
        <v>2380</v>
      </c>
      <c r="E873" s="18" t="s">
        <v>2380</v>
      </c>
      <c r="F873" s="18" t="s">
        <v>2380</v>
      </c>
      <c r="G873" s="25" t="s">
        <v>2381</v>
      </c>
      <c r="H873" s="18" t="s">
        <v>2380</v>
      </c>
      <c r="I873" s="25">
        <f t="shared" si="39"/>
        <v>0</v>
      </c>
      <c r="J873" s="26">
        <f t="shared" si="40"/>
        <v>0</v>
      </c>
      <c r="K873" s="18" t="str">
        <f t="shared" si="41"/>
        <v>Obesity</v>
      </c>
      <c r="L873" s="24" t="str" cm="1">
        <f t="array" ref="L873">IF(H873="?",INDEX($H$2:$H$2336,MODE(MATCH($H$2:$H$2336,$H$2:$H$2336,0))),H873)</f>
        <v>No</v>
      </c>
    </row>
    <row r="874" spans="1:12" x14ac:dyDescent="0.25">
      <c r="A874" s="17" t="s">
        <v>1498</v>
      </c>
      <c r="B874" s="17">
        <v>29</v>
      </c>
      <c r="C874" s="17">
        <v>4.3899999999999997</v>
      </c>
      <c r="D874" s="17" t="s">
        <v>2382</v>
      </c>
      <c r="E874" s="17" t="s">
        <v>2380</v>
      </c>
      <c r="F874" s="17" t="s">
        <v>2380</v>
      </c>
      <c r="G874" s="27">
        <v>2</v>
      </c>
      <c r="H874" s="17" t="s">
        <v>2380</v>
      </c>
      <c r="I874" s="27">
        <f t="shared" si="39"/>
        <v>0</v>
      </c>
      <c r="J874" s="26">
        <f t="shared" si="40"/>
        <v>2</v>
      </c>
      <c r="K874" s="17" t="str">
        <f t="shared" si="41"/>
        <v>Overweight</v>
      </c>
      <c r="L874" s="24" t="str" cm="1">
        <f t="array" ref="L874">IF(H874="?",INDEX($H$2:$H$2336,MODE(MATCH($H$2:$H$2336,$H$2:$H$2336,0))),H874)</f>
        <v>No</v>
      </c>
    </row>
    <row r="875" spans="1:12" x14ac:dyDescent="0.25">
      <c r="A875" s="18" t="s">
        <v>1497</v>
      </c>
      <c r="B875" s="18">
        <v>33.534999999999997</v>
      </c>
      <c r="C875" s="18">
        <v>8.24</v>
      </c>
      <c r="D875" s="18" t="s">
        <v>2382</v>
      </c>
      <c r="E875" s="18" t="s">
        <v>2380</v>
      </c>
      <c r="F875" s="18" t="s">
        <v>2380</v>
      </c>
      <c r="G875" s="25" t="s">
        <v>2381</v>
      </c>
      <c r="H875" s="18" t="s">
        <v>2380</v>
      </c>
      <c r="I875" s="25">
        <f t="shared" si="39"/>
        <v>0</v>
      </c>
      <c r="J875" s="26">
        <f t="shared" si="40"/>
        <v>0</v>
      </c>
      <c r="K875" s="18" t="str">
        <f t="shared" si="41"/>
        <v>Obesity</v>
      </c>
      <c r="L875" s="24" t="str" cm="1">
        <f t="array" ref="L875">IF(H875="?",INDEX($H$2:$H$2336,MODE(MATCH($H$2:$H$2336,$H$2:$H$2336,0))),H875)</f>
        <v>No</v>
      </c>
    </row>
    <row r="876" spans="1:12" x14ac:dyDescent="0.25">
      <c r="A876" s="17" t="s">
        <v>1496</v>
      </c>
      <c r="B876" s="17">
        <v>32.774999999999999</v>
      </c>
      <c r="C876" s="17">
        <v>9.77</v>
      </c>
      <c r="D876" s="17" t="s">
        <v>2382</v>
      </c>
      <c r="E876" s="17" t="s">
        <v>2380</v>
      </c>
      <c r="F876" s="17" t="s">
        <v>2380</v>
      </c>
      <c r="G876" s="27" t="s">
        <v>2381</v>
      </c>
      <c r="H876" s="17" t="s">
        <v>2380</v>
      </c>
      <c r="I876" s="27">
        <f t="shared" si="39"/>
        <v>0</v>
      </c>
      <c r="J876" s="26">
        <f t="shared" si="40"/>
        <v>0</v>
      </c>
      <c r="K876" s="17" t="str">
        <f t="shared" si="41"/>
        <v>Obesity</v>
      </c>
      <c r="L876" s="24" t="str" cm="1">
        <f t="array" ref="L876">IF(H876="?",INDEX($H$2:$H$2336,MODE(MATCH($H$2:$H$2336,$H$2:$H$2336,0))),H876)</f>
        <v>No</v>
      </c>
    </row>
    <row r="877" spans="1:12" x14ac:dyDescent="0.25">
      <c r="A877" s="18" t="s">
        <v>1495</v>
      </c>
      <c r="B877" s="18">
        <v>37.51</v>
      </c>
      <c r="C877" s="18">
        <v>5.5</v>
      </c>
      <c r="D877" s="18" t="s">
        <v>2382</v>
      </c>
      <c r="E877" s="18" t="s">
        <v>2380</v>
      </c>
      <c r="F877" s="18" t="s">
        <v>2380</v>
      </c>
      <c r="G877" s="25">
        <v>2</v>
      </c>
      <c r="H877" s="18" t="s">
        <v>2380</v>
      </c>
      <c r="I877" s="25">
        <f t="shared" si="39"/>
        <v>0</v>
      </c>
      <c r="J877" s="26">
        <f t="shared" si="40"/>
        <v>2</v>
      </c>
      <c r="K877" s="18" t="str">
        <f t="shared" si="41"/>
        <v>Obesity</v>
      </c>
      <c r="L877" s="24" t="str" cm="1">
        <f t="array" ref="L877">IF(H877="?",INDEX($H$2:$H$2336,MODE(MATCH($H$2:$H$2336,$H$2:$H$2336,0))),H877)</f>
        <v>No</v>
      </c>
    </row>
    <row r="878" spans="1:12" x14ac:dyDescent="0.25">
      <c r="A878" s="17" t="s">
        <v>1494</v>
      </c>
      <c r="B878" s="17">
        <v>39.86</v>
      </c>
      <c r="C878" s="17">
        <v>11.84</v>
      </c>
      <c r="D878" s="17" t="s">
        <v>2382</v>
      </c>
      <c r="E878" s="17" t="s">
        <v>2380</v>
      </c>
      <c r="F878" s="17" t="s">
        <v>2380</v>
      </c>
      <c r="G878" s="27">
        <v>1</v>
      </c>
      <c r="H878" s="17" t="s">
        <v>2380</v>
      </c>
      <c r="I878" s="27">
        <f t="shared" si="39"/>
        <v>0</v>
      </c>
      <c r="J878" s="26">
        <f t="shared" si="40"/>
        <v>1</v>
      </c>
      <c r="K878" s="17" t="str">
        <f t="shared" si="41"/>
        <v>Obesity</v>
      </c>
      <c r="L878" s="24" t="str" cm="1">
        <f t="array" ref="L878">IF(H878="?",INDEX($H$2:$H$2336,MODE(MATCH($H$2:$H$2336,$H$2:$H$2336,0))),H878)</f>
        <v>No</v>
      </c>
    </row>
    <row r="879" spans="1:12" x14ac:dyDescent="0.25">
      <c r="A879" s="18" t="s">
        <v>1493</v>
      </c>
      <c r="B879" s="18">
        <v>42.13</v>
      </c>
      <c r="C879" s="18">
        <v>4.66</v>
      </c>
      <c r="D879" s="18" t="s">
        <v>2380</v>
      </c>
      <c r="E879" s="18" t="s">
        <v>2380</v>
      </c>
      <c r="F879" s="18" t="s">
        <v>2380</v>
      </c>
      <c r="G879" s="25" t="s">
        <v>2381</v>
      </c>
      <c r="H879" s="18" t="s">
        <v>2380</v>
      </c>
      <c r="I879" s="25">
        <f t="shared" si="39"/>
        <v>0</v>
      </c>
      <c r="J879" s="26">
        <f t="shared" si="40"/>
        <v>0</v>
      </c>
      <c r="K879" s="18" t="str">
        <f t="shared" si="41"/>
        <v>Obesity</v>
      </c>
      <c r="L879" s="24" t="str" cm="1">
        <f t="array" ref="L879">IF(H879="?",INDEX($H$2:$H$2336,MODE(MATCH($H$2:$H$2336,$H$2:$H$2336,0))),H879)</f>
        <v>No</v>
      </c>
    </row>
    <row r="880" spans="1:12" x14ac:dyDescent="0.25">
      <c r="A880" s="17" t="s">
        <v>1492</v>
      </c>
      <c r="B880" s="17">
        <v>35.99</v>
      </c>
      <c r="C880" s="17">
        <v>11.11</v>
      </c>
      <c r="D880" s="17" t="s">
        <v>2380</v>
      </c>
      <c r="E880" s="17" t="s">
        <v>2380</v>
      </c>
      <c r="F880" s="17" t="s">
        <v>2380</v>
      </c>
      <c r="G880" s="27" t="s">
        <v>2381</v>
      </c>
      <c r="H880" s="17" t="s">
        <v>2380</v>
      </c>
      <c r="I880" s="27">
        <f t="shared" si="39"/>
        <v>0</v>
      </c>
      <c r="J880" s="26">
        <f t="shared" si="40"/>
        <v>0</v>
      </c>
      <c r="K880" s="17" t="str">
        <f t="shared" si="41"/>
        <v>Obesity</v>
      </c>
      <c r="L880" s="24" t="str" cm="1">
        <f t="array" ref="L880">IF(H880="?",INDEX($H$2:$H$2336,MODE(MATCH($H$2:$H$2336,$H$2:$H$2336,0))),H880)</f>
        <v>No</v>
      </c>
    </row>
    <row r="881" spans="1:12" x14ac:dyDescent="0.25">
      <c r="A881" s="18" t="s">
        <v>1491</v>
      </c>
      <c r="B881" s="18">
        <v>35.200000000000003</v>
      </c>
      <c r="C881" s="18">
        <v>7.72</v>
      </c>
      <c r="D881" s="18" t="s">
        <v>2382</v>
      </c>
      <c r="E881" s="18" t="s">
        <v>2380</v>
      </c>
      <c r="F881" s="18" t="s">
        <v>2383</v>
      </c>
      <c r="G881" s="25">
        <v>1</v>
      </c>
      <c r="H881" s="18" t="s">
        <v>2380</v>
      </c>
      <c r="I881" s="25">
        <f t="shared" si="39"/>
        <v>0</v>
      </c>
      <c r="J881" s="26">
        <f t="shared" si="40"/>
        <v>1</v>
      </c>
      <c r="K881" s="18" t="str">
        <f t="shared" si="41"/>
        <v>Obesity</v>
      </c>
      <c r="L881" s="24" t="str" cm="1">
        <f t="array" ref="L881">IF(H881="?",INDEX($H$2:$H$2336,MODE(MATCH($H$2:$H$2336,$H$2:$H$2336,0))),H881)</f>
        <v>No</v>
      </c>
    </row>
    <row r="882" spans="1:12" x14ac:dyDescent="0.25">
      <c r="A882" s="17" t="s">
        <v>1490</v>
      </c>
      <c r="B882" s="17">
        <v>29.91</v>
      </c>
      <c r="C882" s="17">
        <v>5.55</v>
      </c>
      <c r="D882" s="17" t="s">
        <v>2382</v>
      </c>
      <c r="E882" s="17" t="s">
        <v>2380</v>
      </c>
      <c r="F882" s="17" t="s">
        <v>2380</v>
      </c>
      <c r="G882" s="27">
        <v>2</v>
      </c>
      <c r="H882" s="17" t="s">
        <v>2380</v>
      </c>
      <c r="I882" s="27">
        <f t="shared" si="39"/>
        <v>0</v>
      </c>
      <c r="J882" s="26">
        <f t="shared" si="40"/>
        <v>2</v>
      </c>
      <c r="K882" s="17" t="str">
        <f t="shared" si="41"/>
        <v>Overweight</v>
      </c>
      <c r="L882" s="24" t="str" cm="1">
        <f t="array" ref="L882">IF(H882="?",INDEX($H$2:$H$2336,MODE(MATCH($H$2:$H$2336,$H$2:$H$2336,0))),H882)</f>
        <v>No</v>
      </c>
    </row>
    <row r="883" spans="1:12" x14ac:dyDescent="0.25">
      <c r="A883" s="18" t="s">
        <v>1489</v>
      </c>
      <c r="B883" s="18">
        <v>36.479999999999997</v>
      </c>
      <c r="C883" s="18">
        <v>5.05</v>
      </c>
      <c r="D883" s="18" t="s">
        <v>2382</v>
      </c>
      <c r="E883" s="18" t="s">
        <v>2380</v>
      </c>
      <c r="F883" s="18" t="s">
        <v>2380</v>
      </c>
      <c r="G883" s="25">
        <v>1</v>
      </c>
      <c r="H883" s="18" t="s">
        <v>2380</v>
      </c>
      <c r="I883" s="25">
        <f t="shared" si="39"/>
        <v>0</v>
      </c>
      <c r="J883" s="26">
        <f t="shared" si="40"/>
        <v>1</v>
      </c>
      <c r="K883" s="18" t="str">
        <f t="shared" si="41"/>
        <v>Obesity</v>
      </c>
      <c r="L883" s="24" t="str" cm="1">
        <f t="array" ref="L883">IF(H883="?",INDEX($H$2:$H$2336,MODE(MATCH($H$2:$H$2336,$H$2:$H$2336,0))),H883)</f>
        <v>No</v>
      </c>
    </row>
    <row r="884" spans="1:12" x14ac:dyDescent="0.25">
      <c r="A884" s="17" t="s">
        <v>1488</v>
      </c>
      <c r="B884" s="17">
        <v>27.5</v>
      </c>
      <c r="C884" s="17">
        <v>8.69</v>
      </c>
      <c r="D884" s="17" t="s">
        <v>2382</v>
      </c>
      <c r="E884" s="17" t="s">
        <v>2380</v>
      </c>
      <c r="F884" s="17" t="s">
        <v>2383</v>
      </c>
      <c r="G884" s="27">
        <v>1</v>
      </c>
      <c r="H884" s="17" t="s">
        <v>2380</v>
      </c>
      <c r="I884" s="27">
        <f t="shared" si="39"/>
        <v>0</v>
      </c>
      <c r="J884" s="26">
        <f t="shared" si="40"/>
        <v>1</v>
      </c>
      <c r="K884" s="17" t="str">
        <f t="shared" si="41"/>
        <v>Overweight</v>
      </c>
      <c r="L884" s="24" t="str" cm="1">
        <f t="array" ref="L884">IF(H884="?",INDEX($H$2:$H$2336,MODE(MATCH($H$2:$H$2336,$H$2:$H$2336,0))),H884)</f>
        <v>No</v>
      </c>
    </row>
    <row r="885" spans="1:12" x14ac:dyDescent="0.25">
      <c r="A885" s="18" t="s">
        <v>1487</v>
      </c>
      <c r="B885" s="18">
        <v>33.44</v>
      </c>
      <c r="C885" s="18">
        <v>5.9</v>
      </c>
      <c r="D885" s="18" t="s">
        <v>2382</v>
      </c>
      <c r="E885" s="18" t="s">
        <v>2380</v>
      </c>
      <c r="F885" s="18" t="s">
        <v>2380</v>
      </c>
      <c r="G885" s="25">
        <v>1</v>
      </c>
      <c r="H885" s="18" t="s">
        <v>2380</v>
      </c>
      <c r="I885" s="25">
        <f t="shared" si="39"/>
        <v>0</v>
      </c>
      <c r="J885" s="26">
        <f t="shared" si="40"/>
        <v>1</v>
      </c>
      <c r="K885" s="18" t="str">
        <f t="shared" si="41"/>
        <v>Obesity</v>
      </c>
      <c r="L885" s="24" t="str" cm="1">
        <f t="array" ref="L885">IF(H885="?",INDEX($H$2:$H$2336,MODE(MATCH($H$2:$H$2336,$H$2:$H$2336,0))),H885)</f>
        <v>No</v>
      </c>
    </row>
    <row r="886" spans="1:12" x14ac:dyDescent="0.25">
      <c r="A886" s="17" t="s">
        <v>1486</v>
      </c>
      <c r="B886" s="17">
        <v>28.215</v>
      </c>
      <c r="C886" s="17">
        <v>6.29</v>
      </c>
      <c r="D886" s="17" t="s">
        <v>2382</v>
      </c>
      <c r="E886" s="17" t="s">
        <v>2380</v>
      </c>
      <c r="F886" s="17" t="s">
        <v>2380</v>
      </c>
      <c r="G886" s="27">
        <v>1</v>
      </c>
      <c r="H886" s="17" t="s">
        <v>2380</v>
      </c>
      <c r="I886" s="27">
        <f t="shared" si="39"/>
        <v>0</v>
      </c>
      <c r="J886" s="26">
        <f t="shared" si="40"/>
        <v>1</v>
      </c>
      <c r="K886" s="17" t="str">
        <f t="shared" si="41"/>
        <v>Overweight</v>
      </c>
      <c r="L886" s="24" t="str" cm="1">
        <f t="array" ref="L886">IF(H886="?",INDEX($H$2:$H$2336,MODE(MATCH($H$2:$H$2336,$H$2:$H$2336,0))),H886)</f>
        <v>No</v>
      </c>
    </row>
    <row r="887" spans="1:12" x14ac:dyDescent="0.25">
      <c r="A887" s="18" t="s">
        <v>1485</v>
      </c>
      <c r="B887" s="18">
        <v>27.17</v>
      </c>
      <c r="C887" s="18">
        <v>5.84</v>
      </c>
      <c r="D887" s="18" t="s">
        <v>2382</v>
      </c>
      <c r="E887" s="18" t="s">
        <v>2380</v>
      </c>
      <c r="F887" s="18" t="s">
        <v>2380</v>
      </c>
      <c r="G887" s="25">
        <v>1</v>
      </c>
      <c r="H887" s="18" t="s">
        <v>2380</v>
      </c>
      <c r="I887" s="25">
        <f t="shared" si="39"/>
        <v>0</v>
      </c>
      <c r="J887" s="26">
        <f t="shared" si="40"/>
        <v>1</v>
      </c>
      <c r="K887" s="18" t="str">
        <f t="shared" si="41"/>
        <v>Overweight</v>
      </c>
      <c r="L887" s="24" t="str" cm="1">
        <f t="array" ref="L887">IF(H887="?",INDEX($H$2:$H$2336,MODE(MATCH($H$2:$H$2336,$H$2:$H$2336,0))),H887)</f>
        <v>No</v>
      </c>
    </row>
    <row r="888" spans="1:12" x14ac:dyDescent="0.25">
      <c r="A888" s="17" t="s">
        <v>1484</v>
      </c>
      <c r="B888" s="17">
        <v>35.380000000000003</v>
      </c>
      <c r="C888" s="17">
        <v>6.12</v>
      </c>
      <c r="D888" s="17" t="s">
        <v>2380</v>
      </c>
      <c r="E888" s="17" t="s">
        <v>2380</v>
      </c>
      <c r="F888" s="17" t="s">
        <v>2380</v>
      </c>
      <c r="G888" s="27" t="s">
        <v>2381</v>
      </c>
      <c r="H888" s="17" t="s">
        <v>2380</v>
      </c>
      <c r="I888" s="27">
        <f t="shared" si="39"/>
        <v>0</v>
      </c>
      <c r="J888" s="26">
        <f t="shared" si="40"/>
        <v>0</v>
      </c>
      <c r="K888" s="17" t="str">
        <f t="shared" si="41"/>
        <v>Obesity</v>
      </c>
      <c r="L888" s="24" t="str" cm="1">
        <f t="array" ref="L888">IF(H888="?",INDEX($H$2:$H$2336,MODE(MATCH($H$2:$H$2336,$H$2:$H$2336,0))),H888)</f>
        <v>No</v>
      </c>
    </row>
    <row r="889" spans="1:12" x14ac:dyDescent="0.25">
      <c r="A889" s="18" t="s">
        <v>1483</v>
      </c>
      <c r="B889" s="18">
        <v>43.48</v>
      </c>
      <c r="C889" s="18">
        <v>6.24</v>
      </c>
      <c r="D889" s="18" t="s">
        <v>2380</v>
      </c>
      <c r="E889" s="18" t="s">
        <v>2380</v>
      </c>
      <c r="F889" s="18" t="s">
        <v>2380</v>
      </c>
      <c r="G889" s="25" t="s">
        <v>2381</v>
      </c>
      <c r="H889" s="18" t="s">
        <v>2380</v>
      </c>
      <c r="I889" s="25">
        <f t="shared" si="39"/>
        <v>0</v>
      </c>
      <c r="J889" s="26">
        <f t="shared" si="40"/>
        <v>0</v>
      </c>
      <c r="K889" s="18" t="str">
        <f t="shared" si="41"/>
        <v>Obesity</v>
      </c>
      <c r="L889" s="24" t="str" cm="1">
        <f t="array" ref="L889">IF(H889="?",INDEX($H$2:$H$2336,MODE(MATCH($H$2:$H$2336,$H$2:$H$2336,0))),H889)</f>
        <v>No</v>
      </c>
    </row>
    <row r="890" spans="1:12" x14ac:dyDescent="0.25">
      <c r="A890" s="17" t="s">
        <v>1482</v>
      </c>
      <c r="B890" s="17">
        <v>41.73</v>
      </c>
      <c r="C890" s="17">
        <v>6.25</v>
      </c>
      <c r="D890" s="17" t="s">
        <v>2380</v>
      </c>
      <c r="E890" s="17" t="s">
        <v>2380</v>
      </c>
      <c r="F890" s="17" t="s">
        <v>2380</v>
      </c>
      <c r="G890" s="27">
        <v>1</v>
      </c>
      <c r="H890" s="17" t="s">
        <v>2380</v>
      </c>
      <c r="I890" s="27">
        <f t="shared" si="39"/>
        <v>0</v>
      </c>
      <c r="J890" s="26">
        <f t="shared" si="40"/>
        <v>1</v>
      </c>
      <c r="K890" s="17" t="str">
        <f t="shared" si="41"/>
        <v>Obesity</v>
      </c>
      <c r="L890" s="24" t="str" cm="1">
        <f t="array" ref="L890">IF(H890="?",INDEX($H$2:$H$2336,MODE(MATCH($H$2:$H$2336,$H$2:$H$2336,0))),H890)</f>
        <v>No</v>
      </c>
    </row>
    <row r="891" spans="1:12" x14ac:dyDescent="0.25">
      <c r="A891" s="18" t="s">
        <v>1481</v>
      </c>
      <c r="B891" s="18">
        <v>28.9</v>
      </c>
      <c r="C891" s="18">
        <v>11.96</v>
      </c>
      <c r="D891" s="18" t="s">
        <v>2380</v>
      </c>
      <c r="E891" s="18" t="s">
        <v>2380</v>
      </c>
      <c r="F891" s="18" t="s">
        <v>2380</v>
      </c>
      <c r="G891" s="25" t="s">
        <v>2381</v>
      </c>
      <c r="H891" s="18" t="s">
        <v>2380</v>
      </c>
      <c r="I891" s="25">
        <f t="shared" si="39"/>
        <v>0</v>
      </c>
      <c r="J891" s="26">
        <f t="shared" si="40"/>
        <v>0</v>
      </c>
      <c r="K891" s="18" t="str">
        <f t="shared" si="41"/>
        <v>Overweight</v>
      </c>
      <c r="L891" s="24" t="str" cm="1">
        <f t="array" ref="L891">IF(H891="?",INDEX($H$2:$H$2336,MODE(MATCH($H$2:$H$2336,$H$2:$H$2336,0))),H891)</f>
        <v>No</v>
      </c>
    </row>
    <row r="892" spans="1:12" x14ac:dyDescent="0.25">
      <c r="A892" s="17" t="s">
        <v>1480</v>
      </c>
      <c r="B892" s="17">
        <v>25.74</v>
      </c>
      <c r="C892" s="17">
        <v>7.69</v>
      </c>
      <c r="D892" s="17" t="s">
        <v>2380</v>
      </c>
      <c r="E892" s="17" t="s">
        <v>2380</v>
      </c>
      <c r="F892" s="17" t="s">
        <v>2380</v>
      </c>
      <c r="G892" s="27" t="s">
        <v>2381</v>
      </c>
      <c r="H892" s="17" t="s">
        <v>2380</v>
      </c>
      <c r="I892" s="27">
        <f t="shared" si="39"/>
        <v>0</v>
      </c>
      <c r="J892" s="26">
        <f t="shared" si="40"/>
        <v>0</v>
      </c>
      <c r="K892" s="17" t="str">
        <f t="shared" si="41"/>
        <v>Overweight</v>
      </c>
      <c r="L892" s="24" t="str" cm="1">
        <f t="array" ref="L892">IF(H892="?",INDEX($H$2:$H$2336,MODE(MATCH($H$2:$H$2336,$H$2:$H$2336,0))),H892)</f>
        <v>No</v>
      </c>
    </row>
    <row r="893" spans="1:12" x14ac:dyDescent="0.25">
      <c r="A893" s="18" t="s">
        <v>1479</v>
      </c>
      <c r="B893" s="18">
        <v>36.06</v>
      </c>
      <c r="C893" s="18">
        <v>8.83</v>
      </c>
      <c r="D893" s="18" t="s">
        <v>2380</v>
      </c>
      <c r="E893" s="18" t="s">
        <v>2380</v>
      </c>
      <c r="F893" s="18" t="s">
        <v>2380</v>
      </c>
      <c r="G893" s="25" t="s">
        <v>2381</v>
      </c>
      <c r="H893" s="18" t="s">
        <v>2380</v>
      </c>
      <c r="I893" s="25">
        <f t="shared" si="39"/>
        <v>0</v>
      </c>
      <c r="J893" s="26">
        <f t="shared" si="40"/>
        <v>0</v>
      </c>
      <c r="K893" s="18" t="str">
        <f t="shared" si="41"/>
        <v>Obesity</v>
      </c>
      <c r="L893" s="24" t="str" cm="1">
        <f t="array" ref="L893">IF(H893="?",INDEX($H$2:$H$2336,MODE(MATCH($H$2:$H$2336,$H$2:$H$2336,0))),H893)</f>
        <v>No</v>
      </c>
    </row>
    <row r="894" spans="1:12" x14ac:dyDescent="0.25">
      <c r="A894" s="17" t="s">
        <v>1478</v>
      </c>
      <c r="B894" s="17">
        <v>43.28</v>
      </c>
      <c r="C894" s="17">
        <v>4.41</v>
      </c>
      <c r="D894" s="17" t="s">
        <v>2380</v>
      </c>
      <c r="E894" s="17" t="s">
        <v>2380</v>
      </c>
      <c r="F894" s="17" t="s">
        <v>2380</v>
      </c>
      <c r="G894" s="27" t="s">
        <v>2381</v>
      </c>
      <c r="H894" s="17" t="s">
        <v>2380</v>
      </c>
      <c r="I894" s="27">
        <f t="shared" si="39"/>
        <v>0</v>
      </c>
      <c r="J894" s="26">
        <f t="shared" si="40"/>
        <v>0</v>
      </c>
      <c r="K894" s="17" t="str">
        <f t="shared" si="41"/>
        <v>Obesity</v>
      </c>
      <c r="L894" s="24" t="str" cm="1">
        <f t="array" ref="L894">IF(H894="?",INDEX($H$2:$H$2336,MODE(MATCH($H$2:$H$2336,$H$2:$H$2336,0))),H894)</f>
        <v>No</v>
      </c>
    </row>
    <row r="895" spans="1:12" x14ac:dyDescent="0.25">
      <c r="A895" s="18" t="s">
        <v>1477</v>
      </c>
      <c r="B895" s="18">
        <v>28.785</v>
      </c>
      <c r="C895" s="18">
        <v>9.1</v>
      </c>
      <c r="D895" s="18" t="s">
        <v>2382</v>
      </c>
      <c r="E895" s="18" t="s">
        <v>2380</v>
      </c>
      <c r="F895" s="18" t="s">
        <v>2383</v>
      </c>
      <c r="G895" s="25">
        <v>1</v>
      </c>
      <c r="H895" s="18" t="s">
        <v>2380</v>
      </c>
      <c r="I895" s="25">
        <f t="shared" si="39"/>
        <v>0</v>
      </c>
      <c r="J895" s="26">
        <f t="shared" si="40"/>
        <v>1</v>
      </c>
      <c r="K895" s="18" t="str">
        <f t="shared" si="41"/>
        <v>Overweight</v>
      </c>
      <c r="L895" s="24" t="str" cm="1">
        <f t="array" ref="L895">IF(H895="?",INDEX($H$2:$H$2336,MODE(MATCH($H$2:$H$2336,$H$2:$H$2336,0))),H895)</f>
        <v>No</v>
      </c>
    </row>
    <row r="896" spans="1:12" x14ac:dyDescent="0.25">
      <c r="A896" s="17" t="s">
        <v>1476</v>
      </c>
      <c r="B896" s="17">
        <v>25.46</v>
      </c>
      <c r="C896" s="17">
        <v>11.52</v>
      </c>
      <c r="D896" s="17" t="s">
        <v>2382</v>
      </c>
      <c r="E896" s="17" t="s">
        <v>2380</v>
      </c>
      <c r="F896" s="17" t="s">
        <v>2383</v>
      </c>
      <c r="G896" s="27">
        <v>1</v>
      </c>
      <c r="H896" s="17" t="s">
        <v>2380</v>
      </c>
      <c r="I896" s="27">
        <f t="shared" si="39"/>
        <v>0</v>
      </c>
      <c r="J896" s="26">
        <f t="shared" si="40"/>
        <v>1</v>
      </c>
      <c r="K896" s="17" t="str">
        <f t="shared" si="41"/>
        <v>Overweight</v>
      </c>
      <c r="L896" s="24" t="str" cm="1">
        <f t="array" ref="L896">IF(H896="?",INDEX($H$2:$H$2336,MODE(MATCH($H$2:$H$2336,$H$2:$H$2336,0))),H896)</f>
        <v>No</v>
      </c>
    </row>
    <row r="897" spans="1:12" x14ac:dyDescent="0.25">
      <c r="A897" s="18" t="s">
        <v>1475</v>
      </c>
      <c r="B897" s="18">
        <v>30.8</v>
      </c>
      <c r="C897" s="18">
        <v>10.95</v>
      </c>
      <c r="D897" s="18" t="s">
        <v>2380</v>
      </c>
      <c r="E897" s="18" t="s">
        <v>2380</v>
      </c>
      <c r="F897" s="18" t="s">
        <v>2380</v>
      </c>
      <c r="G897" s="25" t="s">
        <v>2381</v>
      </c>
      <c r="H897" s="18" t="s">
        <v>2380</v>
      </c>
      <c r="I897" s="25">
        <f t="shared" si="39"/>
        <v>0</v>
      </c>
      <c r="J897" s="26">
        <f t="shared" si="40"/>
        <v>0</v>
      </c>
      <c r="K897" s="18" t="str">
        <f t="shared" si="41"/>
        <v>Obesity</v>
      </c>
      <c r="L897" s="24" t="str" cm="1">
        <f t="array" ref="L897">IF(H897="?",INDEX($H$2:$H$2336,MODE(MATCH($H$2:$H$2336,$H$2:$H$2336,0))),H897)</f>
        <v>No</v>
      </c>
    </row>
    <row r="898" spans="1:12" x14ac:dyDescent="0.25">
      <c r="A898" s="17" t="s">
        <v>1474</v>
      </c>
      <c r="B898" s="17">
        <v>28.88</v>
      </c>
      <c r="C898" s="17">
        <v>11.5</v>
      </c>
      <c r="D898" s="17" t="s">
        <v>2380</v>
      </c>
      <c r="E898" s="17" t="s">
        <v>2380</v>
      </c>
      <c r="F898" s="17" t="s">
        <v>2380</v>
      </c>
      <c r="G898" s="27" t="s">
        <v>2381</v>
      </c>
      <c r="H898" s="17" t="s">
        <v>2380</v>
      </c>
      <c r="I898" s="27">
        <f t="shared" si="39"/>
        <v>0</v>
      </c>
      <c r="J898" s="26">
        <f t="shared" si="40"/>
        <v>0</v>
      </c>
      <c r="K898" s="17" t="str">
        <f t="shared" si="41"/>
        <v>Overweight</v>
      </c>
      <c r="L898" s="24" t="str" cm="1">
        <f t="array" ref="L898">IF(H898="?",INDEX($H$2:$H$2336,MODE(MATCH($H$2:$H$2336,$H$2:$H$2336,0))),H898)</f>
        <v>No</v>
      </c>
    </row>
    <row r="899" spans="1:12" x14ac:dyDescent="0.25">
      <c r="A899" s="18" t="s">
        <v>1473</v>
      </c>
      <c r="B899" s="18">
        <v>23</v>
      </c>
      <c r="C899" s="18">
        <v>9.8800000000000008</v>
      </c>
      <c r="D899" s="18" t="s">
        <v>2380</v>
      </c>
      <c r="E899" s="18" t="s">
        <v>2380</v>
      </c>
      <c r="F899" s="18" t="s">
        <v>2380</v>
      </c>
      <c r="G899" s="25" t="s">
        <v>2381</v>
      </c>
      <c r="H899" s="18" t="s">
        <v>2380</v>
      </c>
      <c r="I899" s="25">
        <f t="shared" ref="I899:I962" si="42">COUNTIF(A899:H899, "?")</f>
        <v>0</v>
      </c>
      <c r="J899" s="26">
        <f t="shared" ref="J899:J962" si="43">IF(OR(G899="No major surgery"),0,G899)</f>
        <v>0</v>
      </c>
      <c r="K899" s="18" t="str">
        <f t="shared" ref="K899:K962" si="44">IF(B899&lt;18.5,"Underweight",
IF(B899&lt;25,"Normal Weight",
IF(B899&lt;30,"Overweight",
"Obesity")))</f>
        <v>Normal Weight</v>
      </c>
      <c r="L899" s="24" t="str" cm="1">
        <f t="array" ref="L899">IF(H899="?",INDEX($H$2:$H$2336,MODE(MATCH($H$2:$H$2336,$H$2:$H$2336,0))),H899)</f>
        <v>No</v>
      </c>
    </row>
    <row r="900" spans="1:12" x14ac:dyDescent="0.25">
      <c r="A900" s="17" t="s">
        <v>1472</v>
      </c>
      <c r="B900" s="17">
        <v>38.25</v>
      </c>
      <c r="C900" s="17">
        <v>6.2</v>
      </c>
      <c r="D900" s="17" t="s">
        <v>2380</v>
      </c>
      <c r="E900" s="17" t="s">
        <v>2380</v>
      </c>
      <c r="F900" s="17" t="s">
        <v>2380</v>
      </c>
      <c r="G900" s="27">
        <v>1</v>
      </c>
      <c r="H900" s="17" t="s">
        <v>2380</v>
      </c>
      <c r="I900" s="27">
        <f t="shared" si="42"/>
        <v>0</v>
      </c>
      <c r="J900" s="26">
        <f t="shared" si="43"/>
        <v>1</v>
      </c>
      <c r="K900" s="17" t="str">
        <f t="shared" si="44"/>
        <v>Obesity</v>
      </c>
      <c r="L900" s="24" t="str" cm="1">
        <f t="array" ref="L900">IF(H900="?",INDEX($H$2:$H$2336,MODE(MATCH($H$2:$H$2336,$H$2:$H$2336,0))),H900)</f>
        <v>No</v>
      </c>
    </row>
    <row r="901" spans="1:12" x14ac:dyDescent="0.25">
      <c r="A901" s="18" t="s">
        <v>1471</v>
      </c>
      <c r="B901" s="18">
        <v>39.25</v>
      </c>
      <c r="C901" s="18">
        <v>8.41</v>
      </c>
      <c r="D901" s="18" t="s">
        <v>2382</v>
      </c>
      <c r="E901" s="18" t="s">
        <v>2380</v>
      </c>
      <c r="F901" s="18" t="s">
        <v>2380</v>
      </c>
      <c r="G901" s="25">
        <v>1</v>
      </c>
      <c r="H901" s="18" t="s">
        <v>2380</v>
      </c>
      <c r="I901" s="25">
        <f t="shared" si="42"/>
        <v>0</v>
      </c>
      <c r="J901" s="26">
        <f t="shared" si="43"/>
        <v>1</v>
      </c>
      <c r="K901" s="18" t="str">
        <f t="shared" si="44"/>
        <v>Obesity</v>
      </c>
      <c r="L901" s="24" t="str" cm="1">
        <f t="array" ref="L901">IF(H901="?",INDEX($H$2:$H$2336,MODE(MATCH($H$2:$H$2336,$H$2:$H$2336,0))),H901)</f>
        <v>No</v>
      </c>
    </row>
    <row r="902" spans="1:12" x14ac:dyDescent="0.25">
      <c r="A902" s="17" t="s">
        <v>1470</v>
      </c>
      <c r="B902" s="17">
        <v>26.6</v>
      </c>
      <c r="C902" s="17">
        <v>5.07</v>
      </c>
      <c r="D902" s="17" t="s">
        <v>2382</v>
      </c>
      <c r="E902" s="17" t="s">
        <v>2380</v>
      </c>
      <c r="F902" s="17" t="s">
        <v>2380</v>
      </c>
      <c r="G902" s="27">
        <v>2</v>
      </c>
      <c r="H902" s="17" t="s">
        <v>2380</v>
      </c>
      <c r="I902" s="27">
        <f t="shared" si="42"/>
        <v>0</v>
      </c>
      <c r="J902" s="26">
        <f t="shared" si="43"/>
        <v>2</v>
      </c>
      <c r="K902" s="17" t="str">
        <f t="shared" si="44"/>
        <v>Overweight</v>
      </c>
      <c r="L902" s="24" t="str" cm="1">
        <f t="array" ref="L902">IF(H902="?",INDEX($H$2:$H$2336,MODE(MATCH($H$2:$H$2336,$H$2:$H$2336,0))),H902)</f>
        <v>No</v>
      </c>
    </row>
    <row r="903" spans="1:12" x14ac:dyDescent="0.25">
      <c r="A903" s="18" t="s">
        <v>1469</v>
      </c>
      <c r="B903" s="18">
        <v>35.700000000000003</v>
      </c>
      <c r="C903" s="18">
        <v>4.0599999999999996</v>
      </c>
      <c r="D903" s="18" t="s">
        <v>2380</v>
      </c>
      <c r="E903" s="18" t="s">
        <v>2380</v>
      </c>
      <c r="F903" s="18" t="s">
        <v>2383</v>
      </c>
      <c r="G903" s="25">
        <v>1</v>
      </c>
      <c r="H903" s="18" t="s">
        <v>2380</v>
      </c>
      <c r="I903" s="25">
        <f t="shared" si="42"/>
        <v>0</v>
      </c>
      <c r="J903" s="26">
        <f t="shared" si="43"/>
        <v>1</v>
      </c>
      <c r="K903" s="18" t="str">
        <f t="shared" si="44"/>
        <v>Obesity</v>
      </c>
      <c r="L903" s="24" t="str" cm="1">
        <f t="array" ref="L903">IF(H903="?",INDEX($H$2:$H$2336,MODE(MATCH($H$2:$H$2336,$H$2:$H$2336,0))),H903)</f>
        <v>No</v>
      </c>
    </row>
    <row r="904" spans="1:12" x14ac:dyDescent="0.25">
      <c r="A904" s="17" t="s">
        <v>1468</v>
      </c>
      <c r="B904" s="17">
        <v>20.100000000000001</v>
      </c>
      <c r="C904" s="17">
        <v>10.52</v>
      </c>
      <c r="D904" s="17" t="s">
        <v>2380</v>
      </c>
      <c r="E904" s="17" t="s">
        <v>2380</v>
      </c>
      <c r="F904" s="17" t="s">
        <v>2380</v>
      </c>
      <c r="G904" s="27" t="s">
        <v>2381</v>
      </c>
      <c r="H904" s="17" t="s">
        <v>2380</v>
      </c>
      <c r="I904" s="27">
        <f t="shared" si="42"/>
        <v>0</v>
      </c>
      <c r="J904" s="26">
        <f t="shared" si="43"/>
        <v>0</v>
      </c>
      <c r="K904" s="17" t="str">
        <f t="shared" si="44"/>
        <v>Normal Weight</v>
      </c>
      <c r="L904" s="24" t="str" cm="1">
        <f t="array" ref="L904">IF(H904="?",INDEX($H$2:$H$2336,MODE(MATCH($H$2:$H$2336,$H$2:$H$2336,0))),H904)</f>
        <v>No</v>
      </c>
    </row>
    <row r="905" spans="1:12" x14ac:dyDescent="0.25">
      <c r="A905" s="18" t="s">
        <v>1467</v>
      </c>
      <c r="B905" s="18">
        <v>22.23</v>
      </c>
      <c r="C905" s="18">
        <v>9.65</v>
      </c>
      <c r="D905" s="18" t="s">
        <v>2380</v>
      </c>
      <c r="E905" s="18" t="s">
        <v>2380</v>
      </c>
      <c r="F905" s="18" t="s">
        <v>2380</v>
      </c>
      <c r="G905" s="25" t="s">
        <v>2381</v>
      </c>
      <c r="H905" s="18" t="s">
        <v>2380</v>
      </c>
      <c r="I905" s="25">
        <f t="shared" si="42"/>
        <v>0</v>
      </c>
      <c r="J905" s="26">
        <f t="shared" si="43"/>
        <v>0</v>
      </c>
      <c r="K905" s="18" t="str">
        <f t="shared" si="44"/>
        <v>Normal Weight</v>
      </c>
      <c r="L905" s="24" t="str" cm="1">
        <f t="array" ref="L905">IF(H905="?",INDEX($H$2:$H$2336,MODE(MATCH($H$2:$H$2336,$H$2:$H$2336,0))),H905)</f>
        <v>No</v>
      </c>
    </row>
    <row r="906" spans="1:12" x14ac:dyDescent="0.25">
      <c r="A906" s="17" t="s">
        <v>1466</v>
      </c>
      <c r="B906" s="17">
        <v>36.47</v>
      </c>
      <c r="C906" s="17">
        <v>6.21</v>
      </c>
      <c r="D906" s="17" t="s">
        <v>2380</v>
      </c>
      <c r="E906" s="17" t="s">
        <v>2380</v>
      </c>
      <c r="F906" s="17" t="s">
        <v>2380</v>
      </c>
      <c r="G906" s="27" t="s">
        <v>2381</v>
      </c>
      <c r="H906" s="17" t="s">
        <v>2380</v>
      </c>
      <c r="I906" s="27">
        <f t="shared" si="42"/>
        <v>0</v>
      </c>
      <c r="J906" s="26">
        <f t="shared" si="43"/>
        <v>0</v>
      </c>
      <c r="K906" s="17" t="str">
        <f t="shared" si="44"/>
        <v>Obesity</v>
      </c>
      <c r="L906" s="24" t="str" cm="1">
        <f t="array" ref="L906">IF(H906="?",INDEX($H$2:$H$2336,MODE(MATCH($H$2:$H$2336,$H$2:$H$2336,0))),H906)</f>
        <v>No</v>
      </c>
    </row>
    <row r="907" spans="1:12" x14ac:dyDescent="0.25">
      <c r="A907" s="18" t="s">
        <v>1465</v>
      </c>
      <c r="B907" s="18">
        <v>49.64</v>
      </c>
      <c r="C907" s="18">
        <v>4.76</v>
      </c>
      <c r="D907" s="18" t="s">
        <v>2380</v>
      </c>
      <c r="E907" s="18" t="s">
        <v>2380</v>
      </c>
      <c r="F907" s="18" t="s">
        <v>2383</v>
      </c>
      <c r="G907" s="25">
        <v>1</v>
      </c>
      <c r="H907" s="18" t="s">
        <v>2380</v>
      </c>
      <c r="I907" s="25">
        <f t="shared" si="42"/>
        <v>0</v>
      </c>
      <c r="J907" s="26">
        <f t="shared" si="43"/>
        <v>1</v>
      </c>
      <c r="K907" s="18" t="str">
        <f t="shared" si="44"/>
        <v>Obesity</v>
      </c>
      <c r="L907" s="24" t="str" cm="1">
        <f t="array" ref="L907">IF(H907="?",INDEX($H$2:$H$2336,MODE(MATCH($H$2:$H$2336,$H$2:$H$2336,0))),H907)</f>
        <v>No</v>
      </c>
    </row>
    <row r="908" spans="1:12" x14ac:dyDescent="0.25">
      <c r="A908" s="17" t="s">
        <v>1464</v>
      </c>
      <c r="B908" s="17">
        <v>36.799999999999997</v>
      </c>
      <c r="C908" s="17">
        <v>5.73</v>
      </c>
      <c r="D908" s="17" t="s">
        <v>2382</v>
      </c>
      <c r="E908" s="17" t="s">
        <v>2380</v>
      </c>
      <c r="F908" s="17" t="s">
        <v>2383</v>
      </c>
      <c r="G908" s="27">
        <v>1</v>
      </c>
      <c r="H908" s="17" t="s">
        <v>2380</v>
      </c>
      <c r="I908" s="27">
        <f t="shared" si="42"/>
        <v>0</v>
      </c>
      <c r="J908" s="26">
        <f t="shared" si="43"/>
        <v>1</v>
      </c>
      <c r="K908" s="17" t="str">
        <f t="shared" si="44"/>
        <v>Obesity</v>
      </c>
      <c r="L908" s="24" t="str" cm="1">
        <f t="array" ref="L908">IF(H908="?",INDEX($H$2:$H$2336,MODE(MATCH($H$2:$H$2336,$H$2:$H$2336,0))),H908)</f>
        <v>No</v>
      </c>
    </row>
    <row r="909" spans="1:12" x14ac:dyDescent="0.25">
      <c r="A909" s="18" t="s">
        <v>1463</v>
      </c>
      <c r="B909" s="18">
        <v>33.880000000000003</v>
      </c>
      <c r="C909" s="18">
        <v>10.78</v>
      </c>
      <c r="D909" s="18" t="s">
        <v>2382</v>
      </c>
      <c r="E909" s="18" t="s">
        <v>2380</v>
      </c>
      <c r="F909" s="18" t="s">
        <v>2380</v>
      </c>
      <c r="G909" s="25" t="s">
        <v>2381</v>
      </c>
      <c r="H909" s="18" t="s">
        <v>2380</v>
      </c>
      <c r="I909" s="25">
        <f t="shared" si="42"/>
        <v>0</v>
      </c>
      <c r="J909" s="26">
        <f t="shared" si="43"/>
        <v>0</v>
      </c>
      <c r="K909" s="18" t="str">
        <f t="shared" si="44"/>
        <v>Obesity</v>
      </c>
      <c r="L909" s="24" t="str" cm="1">
        <f t="array" ref="L909">IF(H909="?",INDEX($H$2:$H$2336,MODE(MATCH($H$2:$H$2336,$H$2:$H$2336,0))),H909)</f>
        <v>No</v>
      </c>
    </row>
    <row r="910" spans="1:12" x14ac:dyDescent="0.25">
      <c r="A910" s="17" t="s">
        <v>1462</v>
      </c>
      <c r="B910" s="17">
        <v>32.01</v>
      </c>
      <c r="C910" s="17">
        <v>5.08</v>
      </c>
      <c r="D910" s="17" t="s">
        <v>2382</v>
      </c>
      <c r="E910" s="17" t="s">
        <v>2380</v>
      </c>
      <c r="F910" s="17" t="s">
        <v>2380</v>
      </c>
      <c r="G910" s="27">
        <v>1</v>
      </c>
      <c r="H910" s="17" t="s">
        <v>2380</v>
      </c>
      <c r="I910" s="27">
        <f t="shared" si="42"/>
        <v>0</v>
      </c>
      <c r="J910" s="26">
        <f t="shared" si="43"/>
        <v>1</v>
      </c>
      <c r="K910" s="17" t="str">
        <f t="shared" si="44"/>
        <v>Obesity</v>
      </c>
      <c r="L910" s="24" t="str" cm="1">
        <f t="array" ref="L910">IF(H910="?",INDEX($H$2:$H$2336,MODE(MATCH($H$2:$H$2336,$H$2:$H$2336,0))),H910)</f>
        <v>No</v>
      </c>
    </row>
    <row r="911" spans="1:12" x14ac:dyDescent="0.25">
      <c r="A911" s="18" t="s">
        <v>1461</v>
      </c>
      <c r="B911" s="18">
        <v>33.630000000000003</v>
      </c>
      <c r="C911" s="18">
        <v>11.39</v>
      </c>
      <c r="D911" s="18" t="s">
        <v>2380</v>
      </c>
      <c r="E911" s="18" t="s">
        <v>2380</v>
      </c>
      <c r="F911" s="18" t="s">
        <v>2380</v>
      </c>
      <c r="G911" s="25" t="s">
        <v>2381</v>
      </c>
      <c r="H911" s="18" t="s">
        <v>2380</v>
      </c>
      <c r="I911" s="25">
        <f t="shared" si="42"/>
        <v>0</v>
      </c>
      <c r="J911" s="26">
        <f t="shared" si="43"/>
        <v>0</v>
      </c>
      <c r="K911" s="18" t="str">
        <f t="shared" si="44"/>
        <v>Obesity</v>
      </c>
      <c r="L911" s="24" t="str" cm="1">
        <f t="array" ref="L911">IF(H911="?",INDEX($H$2:$H$2336,MODE(MATCH($H$2:$H$2336,$H$2:$H$2336,0))),H911)</f>
        <v>No</v>
      </c>
    </row>
    <row r="912" spans="1:12" x14ac:dyDescent="0.25">
      <c r="A912" s="17" t="s">
        <v>1460</v>
      </c>
      <c r="B912" s="17">
        <v>34.865000000000002</v>
      </c>
      <c r="C912" s="17">
        <v>5.35</v>
      </c>
      <c r="D912" s="17" t="s">
        <v>2382</v>
      </c>
      <c r="E912" s="17" t="s">
        <v>2380</v>
      </c>
      <c r="F912" s="17" t="s">
        <v>2380</v>
      </c>
      <c r="G912" s="27">
        <v>1</v>
      </c>
      <c r="H912" s="17" t="s">
        <v>2380</v>
      </c>
      <c r="I912" s="27">
        <f t="shared" si="42"/>
        <v>0</v>
      </c>
      <c r="J912" s="26">
        <f t="shared" si="43"/>
        <v>1</v>
      </c>
      <c r="K912" s="17" t="str">
        <f t="shared" si="44"/>
        <v>Obesity</v>
      </c>
      <c r="L912" s="24" t="str" cm="1">
        <f t="array" ref="L912">IF(H912="?",INDEX($H$2:$H$2336,MODE(MATCH($H$2:$H$2336,$H$2:$H$2336,0))),H912)</f>
        <v>No</v>
      </c>
    </row>
    <row r="913" spans="1:12" x14ac:dyDescent="0.25">
      <c r="A913" s="18" t="s">
        <v>1459</v>
      </c>
      <c r="B913" s="18">
        <v>43.11</v>
      </c>
      <c r="C913" s="18">
        <v>5.6</v>
      </c>
      <c r="D913" s="18" t="s">
        <v>2380</v>
      </c>
      <c r="E913" s="18" t="s">
        <v>2380</v>
      </c>
      <c r="F913" s="18" t="s">
        <v>2380</v>
      </c>
      <c r="G913" s="25" t="s">
        <v>2381</v>
      </c>
      <c r="H913" s="18" t="s">
        <v>2380</v>
      </c>
      <c r="I913" s="25">
        <f t="shared" si="42"/>
        <v>0</v>
      </c>
      <c r="J913" s="26">
        <f t="shared" si="43"/>
        <v>0</v>
      </c>
      <c r="K913" s="18" t="str">
        <f t="shared" si="44"/>
        <v>Obesity</v>
      </c>
      <c r="L913" s="24" t="str" cm="1">
        <f t="array" ref="L913">IF(H913="?",INDEX($H$2:$H$2336,MODE(MATCH($H$2:$H$2336,$H$2:$H$2336,0))),H913)</f>
        <v>No</v>
      </c>
    </row>
    <row r="914" spans="1:12" x14ac:dyDescent="0.25">
      <c r="A914" s="17" t="s">
        <v>1458</v>
      </c>
      <c r="B914" s="17">
        <v>30.305</v>
      </c>
      <c r="C914" s="17">
        <v>4.2699999999999996</v>
      </c>
      <c r="D914" s="17" t="s">
        <v>2382</v>
      </c>
      <c r="E914" s="17" t="s">
        <v>2380</v>
      </c>
      <c r="F914" s="17" t="s">
        <v>2380</v>
      </c>
      <c r="G914" s="27">
        <v>1</v>
      </c>
      <c r="H914" s="17" t="s">
        <v>2380</v>
      </c>
      <c r="I914" s="27">
        <f t="shared" si="42"/>
        <v>0</v>
      </c>
      <c r="J914" s="26">
        <f t="shared" si="43"/>
        <v>1</v>
      </c>
      <c r="K914" s="17" t="str">
        <f t="shared" si="44"/>
        <v>Obesity</v>
      </c>
      <c r="L914" s="24" t="str" cm="1">
        <f t="array" ref="L914">IF(H914="?",INDEX($H$2:$H$2336,MODE(MATCH($H$2:$H$2336,$H$2:$H$2336,0))),H914)</f>
        <v>No</v>
      </c>
    </row>
    <row r="915" spans="1:12" x14ac:dyDescent="0.25">
      <c r="A915" s="18" t="s">
        <v>1457</v>
      </c>
      <c r="B915" s="18">
        <v>25.175000000000001</v>
      </c>
      <c r="C915" s="18">
        <v>5.57</v>
      </c>
      <c r="D915" s="18" t="s">
        <v>2382</v>
      </c>
      <c r="E915" s="18" t="s">
        <v>2380</v>
      </c>
      <c r="F915" s="18" t="s">
        <v>2380</v>
      </c>
      <c r="G915" s="25">
        <v>1</v>
      </c>
      <c r="H915" s="18" t="s">
        <v>2380</v>
      </c>
      <c r="I915" s="25">
        <f t="shared" si="42"/>
        <v>0</v>
      </c>
      <c r="J915" s="26">
        <f t="shared" si="43"/>
        <v>1</v>
      </c>
      <c r="K915" s="18" t="str">
        <f t="shared" si="44"/>
        <v>Overweight</v>
      </c>
      <c r="L915" s="24" t="str" cm="1">
        <f t="array" ref="L915">IF(H915="?",INDEX($H$2:$H$2336,MODE(MATCH($H$2:$H$2336,$H$2:$H$2336,0))),H915)</f>
        <v>No</v>
      </c>
    </row>
    <row r="916" spans="1:12" x14ac:dyDescent="0.25">
      <c r="A916" s="17" t="s">
        <v>1456</v>
      </c>
      <c r="B916" s="17">
        <v>26.8</v>
      </c>
      <c r="C916" s="17">
        <v>5.68</v>
      </c>
      <c r="D916" s="17" t="s">
        <v>2382</v>
      </c>
      <c r="E916" s="17" t="s">
        <v>2380</v>
      </c>
      <c r="F916" s="17" t="s">
        <v>2380</v>
      </c>
      <c r="G916" s="27">
        <v>1</v>
      </c>
      <c r="H916" s="17" t="s">
        <v>2380</v>
      </c>
      <c r="I916" s="27">
        <f t="shared" si="42"/>
        <v>0</v>
      </c>
      <c r="J916" s="26">
        <f t="shared" si="43"/>
        <v>1</v>
      </c>
      <c r="K916" s="17" t="str">
        <f t="shared" si="44"/>
        <v>Overweight</v>
      </c>
      <c r="L916" s="24" t="str" cm="1">
        <f t="array" ref="L916">IF(H916="?",INDEX($H$2:$H$2336,MODE(MATCH($H$2:$H$2336,$H$2:$H$2336,0))),H916)</f>
        <v>No</v>
      </c>
    </row>
    <row r="917" spans="1:12" x14ac:dyDescent="0.25">
      <c r="A917" s="18" t="s">
        <v>1455</v>
      </c>
      <c r="B917" s="18">
        <v>21.78</v>
      </c>
      <c r="C917" s="18">
        <v>5.3</v>
      </c>
      <c r="D917" s="18" t="s">
        <v>2380</v>
      </c>
      <c r="E917" s="18" t="s">
        <v>2382</v>
      </c>
      <c r="F917" s="18" t="s">
        <v>2380</v>
      </c>
      <c r="G917" s="25">
        <v>1</v>
      </c>
      <c r="H917" s="18" t="s">
        <v>2380</v>
      </c>
      <c r="I917" s="25">
        <f t="shared" si="42"/>
        <v>0</v>
      </c>
      <c r="J917" s="26">
        <f t="shared" si="43"/>
        <v>1</v>
      </c>
      <c r="K917" s="18" t="str">
        <f t="shared" si="44"/>
        <v>Normal Weight</v>
      </c>
      <c r="L917" s="24" t="str" cm="1">
        <f t="array" ref="L917">IF(H917="?",INDEX($H$2:$H$2336,MODE(MATCH($H$2:$H$2336,$H$2:$H$2336,0))),H917)</f>
        <v>No</v>
      </c>
    </row>
    <row r="918" spans="1:12" x14ac:dyDescent="0.25">
      <c r="A918" s="17" t="s">
        <v>1454</v>
      </c>
      <c r="B918" s="17">
        <v>30.14</v>
      </c>
      <c r="C918" s="17">
        <v>9.4499999999999993</v>
      </c>
      <c r="D918" s="17" t="s">
        <v>2382</v>
      </c>
      <c r="E918" s="17" t="s">
        <v>2380</v>
      </c>
      <c r="F918" s="17" t="s">
        <v>2380</v>
      </c>
      <c r="G918" s="27" t="s">
        <v>2381</v>
      </c>
      <c r="H918" s="17" t="s">
        <v>2380</v>
      </c>
      <c r="I918" s="27">
        <f t="shared" si="42"/>
        <v>0</v>
      </c>
      <c r="J918" s="26">
        <f t="shared" si="43"/>
        <v>0</v>
      </c>
      <c r="K918" s="17" t="str">
        <f t="shared" si="44"/>
        <v>Obesity</v>
      </c>
      <c r="L918" s="24" t="str" cm="1">
        <f t="array" ref="L918">IF(H918="?",INDEX($H$2:$H$2336,MODE(MATCH($H$2:$H$2336,$H$2:$H$2336,0))),H918)</f>
        <v>No</v>
      </c>
    </row>
    <row r="919" spans="1:12" x14ac:dyDescent="0.25">
      <c r="A919" s="18" t="s">
        <v>1453</v>
      </c>
      <c r="B919" s="18">
        <v>29.7</v>
      </c>
      <c r="C919" s="18">
        <v>6.79</v>
      </c>
      <c r="D919" s="18" t="s">
        <v>2382</v>
      </c>
      <c r="E919" s="18" t="s">
        <v>2380</v>
      </c>
      <c r="F919" s="18" t="s">
        <v>2380</v>
      </c>
      <c r="G919" s="25" t="s">
        <v>2381</v>
      </c>
      <c r="H919" s="18" t="s">
        <v>2380</v>
      </c>
      <c r="I919" s="25">
        <f t="shared" si="42"/>
        <v>0</v>
      </c>
      <c r="J919" s="26">
        <f t="shared" si="43"/>
        <v>0</v>
      </c>
      <c r="K919" s="18" t="str">
        <f t="shared" si="44"/>
        <v>Overweight</v>
      </c>
      <c r="L919" s="24" t="str" cm="1">
        <f t="array" ref="L919">IF(H919="?",INDEX($H$2:$H$2336,MODE(MATCH($H$2:$H$2336,$H$2:$H$2336,0))),H919)</f>
        <v>No</v>
      </c>
    </row>
    <row r="920" spans="1:12" x14ac:dyDescent="0.25">
      <c r="A920" s="17" t="s">
        <v>1452</v>
      </c>
      <c r="B920" s="17">
        <v>32.395000000000003</v>
      </c>
      <c r="C920" s="17">
        <v>11.1</v>
      </c>
      <c r="D920" s="17" t="s">
        <v>2382</v>
      </c>
      <c r="E920" s="17" t="s">
        <v>2380</v>
      </c>
      <c r="F920" s="17" t="s">
        <v>2380</v>
      </c>
      <c r="G920" s="27" t="s">
        <v>2381</v>
      </c>
      <c r="H920" s="17" t="s">
        <v>2380</v>
      </c>
      <c r="I920" s="27">
        <f t="shared" si="42"/>
        <v>0</v>
      </c>
      <c r="J920" s="26">
        <f t="shared" si="43"/>
        <v>0</v>
      </c>
      <c r="K920" s="17" t="str">
        <f t="shared" si="44"/>
        <v>Obesity</v>
      </c>
      <c r="L920" s="24" t="str" cm="1">
        <f t="array" ref="L920">IF(H920="?",INDEX($H$2:$H$2336,MODE(MATCH($H$2:$H$2336,$H$2:$H$2336,0))),H920)</f>
        <v>No</v>
      </c>
    </row>
    <row r="921" spans="1:12" x14ac:dyDescent="0.25">
      <c r="A921" s="18" t="s">
        <v>1451</v>
      </c>
      <c r="B921" s="18">
        <v>36.64</v>
      </c>
      <c r="C921" s="18">
        <v>7.26</v>
      </c>
      <c r="D921" s="18" t="s">
        <v>2380</v>
      </c>
      <c r="E921" s="18" t="s">
        <v>2380</v>
      </c>
      <c r="F921" s="18" t="s">
        <v>2380</v>
      </c>
      <c r="G921" s="25" t="s">
        <v>2381</v>
      </c>
      <c r="H921" s="18" t="s">
        <v>2380</v>
      </c>
      <c r="I921" s="25">
        <f t="shared" si="42"/>
        <v>0</v>
      </c>
      <c r="J921" s="26">
        <f t="shared" si="43"/>
        <v>0</v>
      </c>
      <c r="K921" s="18" t="str">
        <f t="shared" si="44"/>
        <v>Obesity</v>
      </c>
      <c r="L921" s="24" t="str" cm="1">
        <f t="array" ref="L921">IF(H921="?",INDEX($H$2:$H$2336,MODE(MATCH($H$2:$H$2336,$H$2:$H$2336,0))),H921)</f>
        <v>No</v>
      </c>
    </row>
    <row r="922" spans="1:12" x14ac:dyDescent="0.25">
      <c r="A922" s="17" t="s">
        <v>1450</v>
      </c>
      <c r="B922" s="17">
        <v>39.049999999999997</v>
      </c>
      <c r="C922" s="17">
        <v>5.27</v>
      </c>
      <c r="D922" s="17" t="s">
        <v>2382</v>
      </c>
      <c r="E922" s="17" t="s">
        <v>2380</v>
      </c>
      <c r="F922" s="17" t="s">
        <v>2380</v>
      </c>
      <c r="G922" s="27">
        <v>1</v>
      </c>
      <c r="H922" s="17" t="s">
        <v>2380</v>
      </c>
      <c r="I922" s="27">
        <f t="shared" si="42"/>
        <v>0</v>
      </c>
      <c r="J922" s="26">
        <f t="shared" si="43"/>
        <v>1</v>
      </c>
      <c r="K922" s="17" t="str">
        <f t="shared" si="44"/>
        <v>Obesity</v>
      </c>
      <c r="L922" s="24" t="str" cm="1">
        <f t="array" ref="L922">IF(H922="?",INDEX($H$2:$H$2336,MODE(MATCH($H$2:$H$2336,$H$2:$H$2336,0))),H922)</f>
        <v>No</v>
      </c>
    </row>
    <row r="923" spans="1:12" x14ac:dyDescent="0.25">
      <c r="A923" s="18" t="s">
        <v>1449</v>
      </c>
      <c r="B923" s="18">
        <v>33.1</v>
      </c>
      <c r="C923" s="18">
        <v>5.46</v>
      </c>
      <c r="D923" s="18" t="s">
        <v>2382</v>
      </c>
      <c r="E923" s="18" t="s">
        <v>2380</v>
      </c>
      <c r="F923" s="18" t="s">
        <v>2380</v>
      </c>
      <c r="G923" s="25">
        <v>1</v>
      </c>
      <c r="H923" s="18" t="s">
        <v>2380</v>
      </c>
      <c r="I923" s="25">
        <f t="shared" si="42"/>
        <v>0</v>
      </c>
      <c r="J923" s="26">
        <f t="shared" si="43"/>
        <v>1</v>
      </c>
      <c r="K923" s="18" t="str">
        <f t="shared" si="44"/>
        <v>Obesity</v>
      </c>
      <c r="L923" s="24" t="str" cm="1">
        <f t="array" ref="L923">IF(H923="?",INDEX($H$2:$H$2336,MODE(MATCH($H$2:$H$2336,$H$2:$H$2336,0))),H923)</f>
        <v>No</v>
      </c>
    </row>
    <row r="924" spans="1:12" x14ac:dyDescent="0.25">
      <c r="A924" s="17" t="s">
        <v>1448</v>
      </c>
      <c r="B924" s="17">
        <v>31.824999999999999</v>
      </c>
      <c r="C924" s="17">
        <v>8.1300000000000008</v>
      </c>
      <c r="D924" s="17" t="s">
        <v>2380</v>
      </c>
      <c r="E924" s="17" t="s">
        <v>2380</v>
      </c>
      <c r="F924" s="17" t="s">
        <v>2380</v>
      </c>
      <c r="G924" s="27" t="s">
        <v>2381</v>
      </c>
      <c r="H924" s="17" t="s">
        <v>2380</v>
      </c>
      <c r="I924" s="27">
        <f t="shared" si="42"/>
        <v>0</v>
      </c>
      <c r="J924" s="26">
        <f t="shared" si="43"/>
        <v>0</v>
      </c>
      <c r="K924" s="17" t="str">
        <f t="shared" si="44"/>
        <v>Obesity</v>
      </c>
      <c r="L924" s="24" t="str" cm="1">
        <f t="array" ref="L924">IF(H924="?",INDEX($H$2:$H$2336,MODE(MATCH($H$2:$H$2336,$H$2:$H$2336,0))),H924)</f>
        <v>No</v>
      </c>
    </row>
    <row r="925" spans="1:12" x14ac:dyDescent="0.25">
      <c r="A925" s="18" t="s">
        <v>1447</v>
      </c>
      <c r="B925" s="18">
        <v>29</v>
      </c>
      <c r="C925" s="18">
        <v>4.25</v>
      </c>
      <c r="D925" s="18" t="s">
        <v>2382</v>
      </c>
      <c r="E925" s="18" t="s">
        <v>2380</v>
      </c>
      <c r="F925" s="18" t="s">
        <v>2380</v>
      </c>
      <c r="G925" s="25">
        <v>1</v>
      </c>
      <c r="H925" s="18" t="s">
        <v>2380</v>
      </c>
      <c r="I925" s="25">
        <f t="shared" si="42"/>
        <v>0</v>
      </c>
      <c r="J925" s="26">
        <f t="shared" si="43"/>
        <v>1</v>
      </c>
      <c r="K925" s="18" t="str">
        <f t="shared" si="44"/>
        <v>Overweight</v>
      </c>
      <c r="L925" s="24" t="str" cm="1">
        <f t="array" ref="L925">IF(H925="?",INDEX($H$2:$H$2336,MODE(MATCH($H$2:$H$2336,$H$2:$H$2336,0))),H925)</f>
        <v>No</v>
      </c>
    </row>
    <row r="926" spans="1:12" x14ac:dyDescent="0.25">
      <c r="A926" s="17" t="s">
        <v>1446</v>
      </c>
      <c r="B926" s="17">
        <v>30.495000000000001</v>
      </c>
      <c r="C926" s="17">
        <v>8.68</v>
      </c>
      <c r="D926" s="17" t="s">
        <v>2380</v>
      </c>
      <c r="E926" s="17" t="s">
        <v>2380</v>
      </c>
      <c r="F926" s="17" t="s">
        <v>2380</v>
      </c>
      <c r="G926" s="27" t="s">
        <v>2381</v>
      </c>
      <c r="H926" s="17" t="s">
        <v>2380</v>
      </c>
      <c r="I926" s="27">
        <f t="shared" si="42"/>
        <v>0</v>
      </c>
      <c r="J926" s="26">
        <f t="shared" si="43"/>
        <v>0</v>
      </c>
      <c r="K926" s="17" t="str">
        <f t="shared" si="44"/>
        <v>Obesity</v>
      </c>
      <c r="L926" s="24" t="str" cm="1">
        <f t="array" ref="L926">IF(H926="?",INDEX($H$2:$H$2336,MODE(MATCH($H$2:$H$2336,$H$2:$H$2336,0))),H926)</f>
        <v>No</v>
      </c>
    </row>
    <row r="927" spans="1:12" x14ac:dyDescent="0.25">
      <c r="A927" s="18" t="s">
        <v>1445</v>
      </c>
      <c r="B927" s="18">
        <v>25.2</v>
      </c>
      <c r="C927" s="18">
        <v>6.25</v>
      </c>
      <c r="D927" s="18" t="s">
        <v>2382</v>
      </c>
      <c r="E927" s="18" t="s">
        <v>2380</v>
      </c>
      <c r="F927" s="18" t="s">
        <v>2380</v>
      </c>
      <c r="G927" s="25">
        <v>1</v>
      </c>
      <c r="H927" s="18" t="s">
        <v>2380</v>
      </c>
      <c r="I927" s="25">
        <f t="shared" si="42"/>
        <v>0</v>
      </c>
      <c r="J927" s="26">
        <f t="shared" si="43"/>
        <v>1</v>
      </c>
      <c r="K927" s="18" t="str">
        <f t="shared" si="44"/>
        <v>Overweight</v>
      </c>
      <c r="L927" s="24" t="str" cm="1">
        <f t="array" ref="L927">IF(H927="?",INDEX($H$2:$H$2336,MODE(MATCH($H$2:$H$2336,$H$2:$H$2336,0))),H927)</f>
        <v>No</v>
      </c>
    </row>
    <row r="928" spans="1:12" x14ac:dyDescent="0.25">
      <c r="A928" s="17" t="s">
        <v>1444</v>
      </c>
      <c r="B928" s="17">
        <v>22.77</v>
      </c>
      <c r="C928" s="17">
        <v>4.47</v>
      </c>
      <c r="D928" s="17" t="s">
        <v>2382</v>
      </c>
      <c r="E928" s="17" t="s">
        <v>2380</v>
      </c>
      <c r="F928" s="17" t="s">
        <v>2380</v>
      </c>
      <c r="G928" s="27">
        <v>1</v>
      </c>
      <c r="H928" s="17" t="s">
        <v>2380</v>
      </c>
      <c r="I928" s="27">
        <f t="shared" si="42"/>
        <v>0</v>
      </c>
      <c r="J928" s="26">
        <f t="shared" si="43"/>
        <v>1</v>
      </c>
      <c r="K928" s="17" t="str">
        <f t="shared" si="44"/>
        <v>Normal Weight</v>
      </c>
      <c r="L928" s="24" t="str" cm="1">
        <f t="array" ref="L928">IF(H928="?",INDEX($H$2:$H$2336,MODE(MATCH($H$2:$H$2336,$H$2:$H$2336,0))),H928)</f>
        <v>No</v>
      </c>
    </row>
    <row r="929" spans="1:12" x14ac:dyDescent="0.25">
      <c r="A929" s="18" t="s">
        <v>1443</v>
      </c>
      <c r="B929" s="18">
        <v>23.18</v>
      </c>
      <c r="C929" s="18">
        <v>8.31</v>
      </c>
      <c r="D929" s="18" t="s">
        <v>2380</v>
      </c>
      <c r="E929" s="18" t="s">
        <v>2380</v>
      </c>
      <c r="F929" s="18" t="s">
        <v>2380</v>
      </c>
      <c r="G929" s="25" t="s">
        <v>2381</v>
      </c>
      <c r="H929" s="18" t="s">
        <v>2380</v>
      </c>
      <c r="I929" s="25">
        <f t="shared" si="42"/>
        <v>0</v>
      </c>
      <c r="J929" s="26">
        <f t="shared" si="43"/>
        <v>0</v>
      </c>
      <c r="K929" s="18" t="str">
        <f t="shared" si="44"/>
        <v>Normal Weight</v>
      </c>
      <c r="L929" s="24" t="str" cm="1">
        <f t="array" ref="L929">IF(H929="?",INDEX($H$2:$H$2336,MODE(MATCH($H$2:$H$2336,$H$2:$H$2336,0))),H929)</f>
        <v>No</v>
      </c>
    </row>
    <row r="930" spans="1:12" x14ac:dyDescent="0.25">
      <c r="A930" s="17" t="s">
        <v>1442</v>
      </c>
      <c r="B930" s="17">
        <v>35.409999999999997</v>
      </c>
      <c r="C930" s="17">
        <v>5.68</v>
      </c>
      <c r="D930" s="17" t="s">
        <v>2380</v>
      </c>
      <c r="E930" s="17" t="s">
        <v>2380</v>
      </c>
      <c r="F930" s="17" t="s">
        <v>2380</v>
      </c>
      <c r="G930" s="27" t="s">
        <v>2381</v>
      </c>
      <c r="H930" s="17" t="s">
        <v>2380</v>
      </c>
      <c r="I930" s="27">
        <f t="shared" si="42"/>
        <v>0</v>
      </c>
      <c r="J930" s="26">
        <f t="shared" si="43"/>
        <v>0</v>
      </c>
      <c r="K930" s="17" t="str">
        <f t="shared" si="44"/>
        <v>Obesity</v>
      </c>
      <c r="L930" s="24" t="str" cm="1">
        <f t="array" ref="L930">IF(H930="?",INDEX($H$2:$H$2336,MODE(MATCH($H$2:$H$2336,$H$2:$H$2336,0))),H930)</f>
        <v>No</v>
      </c>
    </row>
    <row r="931" spans="1:12" x14ac:dyDescent="0.25">
      <c r="A931" s="18" t="s">
        <v>1441</v>
      </c>
      <c r="B931" s="18">
        <v>32.11</v>
      </c>
      <c r="C931" s="18">
        <v>4.75</v>
      </c>
      <c r="D931" s="18" t="s">
        <v>2382</v>
      </c>
      <c r="E931" s="18" t="s">
        <v>2380</v>
      </c>
      <c r="F931" s="18" t="s">
        <v>2380</v>
      </c>
      <c r="G931" s="25">
        <v>2</v>
      </c>
      <c r="H931" s="18" t="s">
        <v>2380</v>
      </c>
      <c r="I931" s="25">
        <f t="shared" si="42"/>
        <v>0</v>
      </c>
      <c r="J931" s="26">
        <f t="shared" si="43"/>
        <v>2</v>
      </c>
      <c r="K931" s="18" t="str">
        <f t="shared" si="44"/>
        <v>Obesity</v>
      </c>
      <c r="L931" s="24" t="str" cm="1">
        <f t="array" ref="L931">IF(H931="?",INDEX($H$2:$H$2336,MODE(MATCH($H$2:$H$2336,$H$2:$H$2336,0))),H931)</f>
        <v>No</v>
      </c>
    </row>
    <row r="932" spans="1:12" x14ac:dyDescent="0.25">
      <c r="A932" s="17" t="s">
        <v>1440</v>
      </c>
      <c r="B932" s="17">
        <v>34.479999999999997</v>
      </c>
      <c r="C932" s="17">
        <v>6.31</v>
      </c>
      <c r="D932" s="17" t="s">
        <v>2380</v>
      </c>
      <c r="E932" s="17" t="s">
        <v>2380</v>
      </c>
      <c r="F932" s="17" t="s">
        <v>2383</v>
      </c>
      <c r="G932" s="27">
        <v>1</v>
      </c>
      <c r="H932" s="17" t="s">
        <v>2380</v>
      </c>
      <c r="I932" s="27">
        <f t="shared" si="42"/>
        <v>0</v>
      </c>
      <c r="J932" s="26">
        <f t="shared" si="43"/>
        <v>1</v>
      </c>
      <c r="K932" s="17" t="str">
        <f t="shared" si="44"/>
        <v>Obesity</v>
      </c>
      <c r="L932" s="24" t="str" cm="1">
        <f t="array" ref="L932">IF(H932="?",INDEX($H$2:$H$2336,MODE(MATCH($H$2:$H$2336,$H$2:$H$2336,0))),H932)</f>
        <v>No</v>
      </c>
    </row>
    <row r="933" spans="1:12" x14ac:dyDescent="0.25">
      <c r="A933" s="18" t="s">
        <v>1439</v>
      </c>
      <c r="B933" s="18">
        <v>34.39</v>
      </c>
      <c r="C933" s="18">
        <v>6.28</v>
      </c>
      <c r="D933" s="18" t="s">
        <v>2382</v>
      </c>
      <c r="E933" s="18" t="s">
        <v>2380</v>
      </c>
      <c r="F933" s="18" t="s">
        <v>2380</v>
      </c>
      <c r="G933" s="25">
        <v>1</v>
      </c>
      <c r="H933" s="18" t="s">
        <v>2380</v>
      </c>
      <c r="I933" s="25">
        <f t="shared" si="42"/>
        <v>0</v>
      </c>
      <c r="J933" s="26">
        <f t="shared" si="43"/>
        <v>1</v>
      </c>
      <c r="K933" s="18" t="str">
        <f t="shared" si="44"/>
        <v>Obesity</v>
      </c>
      <c r="L933" s="24" t="str" cm="1">
        <f t="array" ref="L933">IF(H933="?",INDEX($H$2:$H$2336,MODE(MATCH($H$2:$H$2336,$H$2:$H$2336,0))),H933)</f>
        <v>No</v>
      </c>
    </row>
    <row r="934" spans="1:12" x14ac:dyDescent="0.25">
      <c r="A934" s="17" t="s">
        <v>1438</v>
      </c>
      <c r="B934" s="17">
        <v>26.4</v>
      </c>
      <c r="C934" s="17">
        <v>9.2899999999999991</v>
      </c>
      <c r="D934" s="17" t="s">
        <v>2382</v>
      </c>
      <c r="E934" s="17" t="s">
        <v>2380</v>
      </c>
      <c r="F934" s="17" t="s">
        <v>2383</v>
      </c>
      <c r="G934" s="27">
        <v>1</v>
      </c>
      <c r="H934" s="17" t="s">
        <v>2380</v>
      </c>
      <c r="I934" s="27">
        <f t="shared" si="42"/>
        <v>0</v>
      </c>
      <c r="J934" s="26">
        <f t="shared" si="43"/>
        <v>1</v>
      </c>
      <c r="K934" s="17" t="str">
        <f t="shared" si="44"/>
        <v>Overweight</v>
      </c>
      <c r="L934" s="24" t="str" cm="1">
        <f t="array" ref="L934">IF(H934="?",INDEX($H$2:$H$2336,MODE(MATCH($H$2:$H$2336,$H$2:$H$2336,0))),H934)</f>
        <v>No</v>
      </c>
    </row>
    <row r="935" spans="1:12" x14ac:dyDescent="0.25">
      <c r="A935" s="18" t="s">
        <v>1437</v>
      </c>
      <c r="B935" s="18">
        <v>28.1</v>
      </c>
      <c r="C935" s="18">
        <v>5.79</v>
      </c>
      <c r="D935" s="18" t="s">
        <v>2382</v>
      </c>
      <c r="E935" s="18" t="s">
        <v>2380</v>
      </c>
      <c r="F935" s="18" t="s">
        <v>2383</v>
      </c>
      <c r="G935" s="25">
        <v>1</v>
      </c>
      <c r="H935" s="18" t="s">
        <v>2380</v>
      </c>
      <c r="I935" s="25">
        <f t="shared" si="42"/>
        <v>0</v>
      </c>
      <c r="J935" s="26">
        <f t="shared" si="43"/>
        <v>1</v>
      </c>
      <c r="K935" s="18" t="str">
        <f t="shared" si="44"/>
        <v>Overweight</v>
      </c>
      <c r="L935" s="24" t="str" cm="1">
        <f t="array" ref="L935">IF(H935="?",INDEX($H$2:$H$2336,MODE(MATCH($H$2:$H$2336,$H$2:$H$2336,0))),H935)</f>
        <v>No</v>
      </c>
    </row>
    <row r="936" spans="1:12" x14ac:dyDescent="0.25">
      <c r="A936" s="17" t="s">
        <v>1436</v>
      </c>
      <c r="B936" s="17">
        <v>27</v>
      </c>
      <c r="C936" s="17">
        <v>4.54</v>
      </c>
      <c r="D936" s="17" t="s">
        <v>2382</v>
      </c>
      <c r="E936" s="17" t="s">
        <v>2380</v>
      </c>
      <c r="F936" s="17" t="s">
        <v>2380</v>
      </c>
      <c r="G936" s="27">
        <v>1</v>
      </c>
      <c r="H936" s="17" t="s">
        <v>2380</v>
      </c>
      <c r="I936" s="27">
        <f t="shared" si="42"/>
        <v>0</v>
      </c>
      <c r="J936" s="26">
        <f t="shared" si="43"/>
        <v>1</v>
      </c>
      <c r="K936" s="17" t="str">
        <f t="shared" si="44"/>
        <v>Overweight</v>
      </c>
      <c r="L936" s="24" t="str" cm="1">
        <f t="array" ref="L936">IF(H936="?",INDEX($H$2:$H$2336,MODE(MATCH($H$2:$H$2336,$H$2:$H$2336,0))),H936)</f>
        <v>No</v>
      </c>
    </row>
    <row r="937" spans="1:12" x14ac:dyDescent="0.25">
      <c r="A937" s="18" t="s">
        <v>1435</v>
      </c>
      <c r="B937" s="18">
        <v>28.594999999999999</v>
      </c>
      <c r="C937" s="18">
        <v>4.68</v>
      </c>
      <c r="D937" s="18" t="s">
        <v>2382</v>
      </c>
      <c r="E937" s="18" t="s">
        <v>2380</v>
      </c>
      <c r="F937" s="18" t="s">
        <v>2380</v>
      </c>
      <c r="G937" s="25">
        <v>1</v>
      </c>
      <c r="H937" s="18" t="s">
        <v>2380</v>
      </c>
      <c r="I937" s="25">
        <f t="shared" si="42"/>
        <v>0</v>
      </c>
      <c r="J937" s="26">
        <f t="shared" si="43"/>
        <v>1</v>
      </c>
      <c r="K937" s="18" t="str">
        <f t="shared" si="44"/>
        <v>Overweight</v>
      </c>
      <c r="L937" s="24" t="str" cm="1">
        <f t="array" ref="L937">IF(H937="?",INDEX($H$2:$H$2336,MODE(MATCH($H$2:$H$2336,$H$2:$H$2336,0))),H937)</f>
        <v>No</v>
      </c>
    </row>
    <row r="938" spans="1:12" x14ac:dyDescent="0.25">
      <c r="A938" s="17" t="s">
        <v>1434</v>
      </c>
      <c r="B938" s="17">
        <v>36.799999999999997</v>
      </c>
      <c r="C938" s="17">
        <v>5.88</v>
      </c>
      <c r="D938" s="17" t="s">
        <v>2380</v>
      </c>
      <c r="E938" s="17" t="s">
        <v>2380</v>
      </c>
      <c r="F938" s="17" t="s">
        <v>2380</v>
      </c>
      <c r="G938" s="27">
        <v>1</v>
      </c>
      <c r="H938" s="17" t="s">
        <v>2380</v>
      </c>
      <c r="I938" s="27">
        <f t="shared" si="42"/>
        <v>0</v>
      </c>
      <c r="J938" s="26">
        <f t="shared" si="43"/>
        <v>1</v>
      </c>
      <c r="K938" s="17" t="str">
        <f t="shared" si="44"/>
        <v>Obesity</v>
      </c>
      <c r="L938" s="24" t="str" cm="1">
        <f t="array" ref="L938">IF(H938="?",INDEX($H$2:$H$2336,MODE(MATCH($H$2:$H$2336,$H$2:$H$2336,0))),H938)</f>
        <v>No</v>
      </c>
    </row>
    <row r="939" spans="1:12" x14ac:dyDescent="0.25">
      <c r="A939" s="18" t="s">
        <v>1433</v>
      </c>
      <c r="B939" s="18">
        <v>23.75</v>
      </c>
      <c r="C939" s="18">
        <v>5.42</v>
      </c>
      <c r="D939" s="18" t="s">
        <v>2382</v>
      </c>
      <c r="E939" s="18" t="s">
        <v>2380</v>
      </c>
      <c r="F939" s="18" t="s">
        <v>2383</v>
      </c>
      <c r="G939" s="25">
        <v>1</v>
      </c>
      <c r="H939" s="18" t="s">
        <v>2380</v>
      </c>
      <c r="I939" s="25">
        <f t="shared" si="42"/>
        <v>0</v>
      </c>
      <c r="J939" s="26">
        <f t="shared" si="43"/>
        <v>1</v>
      </c>
      <c r="K939" s="18" t="str">
        <f t="shared" si="44"/>
        <v>Normal Weight</v>
      </c>
      <c r="L939" s="24" t="str" cm="1">
        <f t="array" ref="L939">IF(H939="?",INDEX($H$2:$H$2336,MODE(MATCH($H$2:$H$2336,$H$2:$H$2336,0))),H939)</f>
        <v>No</v>
      </c>
    </row>
    <row r="940" spans="1:12" x14ac:dyDescent="0.25">
      <c r="A940" s="17" t="s">
        <v>1432</v>
      </c>
      <c r="B940" s="17">
        <v>35.619999999999997</v>
      </c>
      <c r="C940" s="17">
        <v>4.16</v>
      </c>
      <c r="D940" s="17" t="s">
        <v>2380</v>
      </c>
      <c r="E940" s="17" t="s">
        <v>2380</v>
      </c>
      <c r="F940" s="17" t="s">
        <v>2380</v>
      </c>
      <c r="G940" s="27" t="s">
        <v>2381</v>
      </c>
      <c r="H940" s="17" t="s">
        <v>2380</v>
      </c>
      <c r="I940" s="27">
        <f t="shared" si="42"/>
        <v>0</v>
      </c>
      <c r="J940" s="26">
        <f t="shared" si="43"/>
        <v>0</v>
      </c>
      <c r="K940" s="17" t="str">
        <f t="shared" si="44"/>
        <v>Obesity</v>
      </c>
      <c r="L940" s="24" t="str" cm="1">
        <f t="array" ref="L940">IF(H940="?",INDEX($H$2:$H$2336,MODE(MATCH($H$2:$H$2336,$H$2:$H$2336,0))),H940)</f>
        <v>No</v>
      </c>
    </row>
    <row r="941" spans="1:12" x14ac:dyDescent="0.25">
      <c r="A941" s="18" t="s">
        <v>1431</v>
      </c>
      <c r="B941" s="18">
        <v>30.69</v>
      </c>
      <c r="C941" s="18">
        <v>7.05</v>
      </c>
      <c r="D941" s="18" t="s">
        <v>2382</v>
      </c>
      <c r="E941" s="18" t="s">
        <v>2380</v>
      </c>
      <c r="F941" s="18" t="s">
        <v>2380</v>
      </c>
      <c r="G941" s="25">
        <v>2</v>
      </c>
      <c r="H941" s="18" t="s">
        <v>2380</v>
      </c>
      <c r="I941" s="25">
        <f t="shared" si="42"/>
        <v>0</v>
      </c>
      <c r="J941" s="26">
        <f t="shared" si="43"/>
        <v>2</v>
      </c>
      <c r="K941" s="18" t="str">
        <f t="shared" si="44"/>
        <v>Obesity</v>
      </c>
      <c r="L941" s="24" t="str" cm="1">
        <f t="array" ref="L941">IF(H941="?",INDEX($H$2:$H$2336,MODE(MATCH($H$2:$H$2336,$H$2:$H$2336,0))),H941)</f>
        <v>No</v>
      </c>
    </row>
    <row r="942" spans="1:12" x14ac:dyDescent="0.25">
      <c r="A942" s="17" t="s">
        <v>1430</v>
      </c>
      <c r="B942" s="17">
        <v>35.799999999999997</v>
      </c>
      <c r="C942" s="17">
        <v>5.63</v>
      </c>
      <c r="D942" s="17" t="s">
        <v>2382</v>
      </c>
      <c r="E942" s="17" t="s">
        <v>2380</v>
      </c>
      <c r="F942" s="17" t="s">
        <v>2380</v>
      </c>
      <c r="G942" s="27">
        <v>2</v>
      </c>
      <c r="H942" s="17" t="s">
        <v>2380</v>
      </c>
      <c r="I942" s="27">
        <f t="shared" si="42"/>
        <v>0</v>
      </c>
      <c r="J942" s="26">
        <f t="shared" si="43"/>
        <v>2</v>
      </c>
      <c r="K942" s="17" t="str">
        <f t="shared" si="44"/>
        <v>Obesity</v>
      </c>
      <c r="L942" s="24" t="str" cm="1">
        <f t="array" ref="L942">IF(H942="?",INDEX($H$2:$H$2336,MODE(MATCH($H$2:$H$2336,$H$2:$H$2336,0))),H942)</f>
        <v>No</v>
      </c>
    </row>
    <row r="943" spans="1:12" x14ac:dyDescent="0.25">
      <c r="A943" s="18" t="s">
        <v>1429</v>
      </c>
      <c r="B943" s="18">
        <v>28.785</v>
      </c>
      <c r="C943" s="18">
        <v>4.24</v>
      </c>
      <c r="D943" s="18" t="s">
        <v>2382</v>
      </c>
      <c r="E943" s="18" t="s">
        <v>2380</v>
      </c>
      <c r="F943" s="18" t="s">
        <v>2380</v>
      </c>
      <c r="G943" s="25">
        <v>2</v>
      </c>
      <c r="H943" s="18" t="s">
        <v>2380</v>
      </c>
      <c r="I943" s="25">
        <f t="shared" si="42"/>
        <v>0</v>
      </c>
      <c r="J943" s="26">
        <f t="shared" si="43"/>
        <v>2</v>
      </c>
      <c r="K943" s="18" t="str">
        <f t="shared" si="44"/>
        <v>Overweight</v>
      </c>
      <c r="L943" s="24" t="str" cm="1">
        <f t="array" ref="L943">IF(H943="?",INDEX($H$2:$H$2336,MODE(MATCH($H$2:$H$2336,$H$2:$H$2336,0))),H943)</f>
        <v>No</v>
      </c>
    </row>
    <row r="944" spans="1:12" x14ac:dyDescent="0.25">
      <c r="A944" s="17" t="s">
        <v>1428</v>
      </c>
      <c r="B944" s="17">
        <v>28.594999999999999</v>
      </c>
      <c r="C944" s="17">
        <v>4.96</v>
      </c>
      <c r="D944" s="17" t="s">
        <v>2382</v>
      </c>
      <c r="E944" s="17" t="s">
        <v>2380</v>
      </c>
      <c r="F944" s="17" t="s">
        <v>2380</v>
      </c>
      <c r="G944" s="27">
        <v>2</v>
      </c>
      <c r="H944" s="17" t="s">
        <v>2380</v>
      </c>
      <c r="I944" s="27">
        <f t="shared" si="42"/>
        <v>0</v>
      </c>
      <c r="J944" s="26">
        <f t="shared" si="43"/>
        <v>2</v>
      </c>
      <c r="K944" s="17" t="str">
        <f t="shared" si="44"/>
        <v>Overweight</v>
      </c>
      <c r="L944" s="24" t="str" cm="1">
        <f t="array" ref="L944">IF(H944="?",INDEX($H$2:$H$2336,MODE(MATCH($H$2:$H$2336,$H$2:$H$2336,0))),H944)</f>
        <v>No</v>
      </c>
    </row>
    <row r="945" spans="1:12" x14ac:dyDescent="0.25">
      <c r="A945" s="18" t="s">
        <v>1427</v>
      </c>
      <c r="B945" s="18">
        <v>48.75</v>
      </c>
      <c r="C945" s="18">
        <v>4.34</v>
      </c>
      <c r="D945" s="18" t="s">
        <v>2380</v>
      </c>
      <c r="E945" s="18" t="s">
        <v>2380</v>
      </c>
      <c r="F945" s="18" t="s">
        <v>2380</v>
      </c>
      <c r="G945" s="25" t="s">
        <v>2381</v>
      </c>
      <c r="H945" s="18" t="s">
        <v>2380</v>
      </c>
      <c r="I945" s="25">
        <f t="shared" si="42"/>
        <v>0</v>
      </c>
      <c r="J945" s="26">
        <f t="shared" si="43"/>
        <v>0</v>
      </c>
      <c r="K945" s="18" t="str">
        <f t="shared" si="44"/>
        <v>Obesity</v>
      </c>
      <c r="L945" s="24" t="str" cm="1">
        <f t="array" ref="L945">IF(H945="?",INDEX($H$2:$H$2336,MODE(MATCH($H$2:$H$2336,$H$2:$H$2336,0))),H945)</f>
        <v>No</v>
      </c>
    </row>
    <row r="946" spans="1:12" x14ac:dyDescent="0.25">
      <c r="A946" s="17" t="s">
        <v>1426</v>
      </c>
      <c r="B946" s="17">
        <v>28.31</v>
      </c>
      <c r="C946" s="17">
        <v>5.43</v>
      </c>
      <c r="D946" s="17" t="s">
        <v>2382</v>
      </c>
      <c r="E946" s="17" t="s">
        <v>2380</v>
      </c>
      <c r="F946" s="17" t="s">
        <v>2380</v>
      </c>
      <c r="G946" s="27">
        <v>2</v>
      </c>
      <c r="H946" s="17" t="s">
        <v>2380</v>
      </c>
      <c r="I946" s="27">
        <f t="shared" si="42"/>
        <v>0</v>
      </c>
      <c r="J946" s="26">
        <f t="shared" si="43"/>
        <v>2</v>
      </c>
      <c r="K946" s="17" t="str">
        <f t="shared" si="44"/>
        <v>Overweight</v>
      </c>
      <c r="L946" s="24" t="str" cm="1">
        <f t="array" ref="L946">IF(H946="?",INDEX($H$2:$H$2336,MODE(MATCH($H$2:$H$2336,$H$2:$H$2336,0))),H946)</f>
        <v>No</v>
      </c>
    </row>
    <row r="947" spans="1:12" x14ac:dyDescent="0.25">
      <c r="A947" s="18" t="s">
        <v>1425</v>
      </c>
      <c r="B947" s="18">
        <v>38.39</v>
      </c>
      <c r="C947" s="18">
        <v>8.33</v>
      </c>
      <c r="D947" s="18" t="s">
        <v>2382</v>
      </c>
      <c r="E947" s="18" t="s">
        <v>2380</v>
      </c>
      <c r="F947" s="18" t="s">
        <v>2380</v>
      </c>
      <c r="G947" s="25">
        <v>1</v>
      </c>
      <c r="H947" s="18" t="s">
        <v>2380</v>
      </c>
      <c r="I947" s="25">
        <f t="shared" si="42"/>
        <v>0</v>
      </c>
      <c r="J947" s="26">
        <f t="shared" si="43"/>
        <v>1</v>
      </c>
      <c r="K947" s="18" t="str">
        <f t="shared" si="44"/>
        <v>Obesity</v>
      </c>
      <c r="L947" s="24" t="str" cm="1">
        <f t="array" ref="L947">IF(H947="?",INDEX($H$2:$H$2336,MODE(MATCH($H$2:$H$2336,$H$2:$H$2336,0))),H947)</f>
        <v>No</v>
      </c>
    </row>
    <row r="948" spans="1:12" x14ac:dyDescent="0.25">
      <c r="A948" s="17" t="s">
        <v>1424</v>
      </c>
      <c r="B948" s="17">
        <v>25.87</v>
      </c>
      <c r="C948" s="17">
        <v>5.63</v>
      </c>
      <c r="D948" s="17" t="s">
        <v>2382</v>
      </c>
      <c r="E948" s="17" t="s">
        <v>2380</v>
      </c>
      <c r="F948" s="17" t="s">
        <v>2380</v>
      </c>
      <c r="G948" s="27">
        <v>1</v>
      </c>
      <c r="H948" s="17" t="s">
        <v>2380</v>
      </c>
      <c r="I948" s="27">
        <f t="shared" si="42"/>
        <v>0</v>
      </c>
      <c r="J948" s="26">
        <f t="shared" si="43"/>
        <v>1</v>
      </c>
      <c r="K948" s="17" t="str">
        <f t="shared" si="44"/>
        <v>Overweight</v>
      </c>
      <c r="L948" s="24" t="str" cm="1">
        <f t="array" ref="L948">IF(H948="?",INDEX($H$2:$H$2336,MODE(MATCH($H$2:$H$2336,$H$2:$H$2336,0))),H948)</f>
        <v>No</v>
      </c>
    </row>
    <row r="949" spans="1:12" x14ac:dyDescent="0.25">
      <c r="A949" s="18" t="s">
        <v>1423</v>
      </c>
      <c r="B949" s="18">
        <v>43.7</v>
      </c>
      <c r="C949" s="18">
        <v>7.23</v>
      </c>
      <c r="D949" s="18" t="s">
        <v>2380</v>
      </c>
      <c r="E949" s="18" t="s">
        <v>2380</v>
      </c>
      <c r="F949" s="18" t="s">
        <v>2380</v>
      </c>
      <c r="G949" s="25" t="s">
        <v>2381</v>
      </c>
      <c r="H949" s="18" t="s">
        <v>2380</v>
      </c>
      <c r="I949" s="25">
        <f t="shared" si="42"/>
        <v>0</v>
      </c>
      <c r="J949" s="26">
        <f t="shared" si="43"/>
        <v>0</v>
      </c>
      <c r="K949" s="18" t="str">
        <f t="shared" si="44"/>
        <v>Obesity</v>
      </c>
      <c r="L949" s="24" t="str" cm="1">
        <f t="array" ref="L949">IF(H949="?",INDEX($H$2:$H$2336,MODE(MATCH($H$2:$H$2336,$H$2:$H$2336,0))),H949)</f>
        <v>No</v>
      </c>
    </row>
    <row r="950" spans="1:12" x14ac:dyDescent="0.25">
      <c r="A950" s="17" t="s">
        <v>1422</v>
      </c>
      <c r="B950" s="17">
        <v>40.945</v>
      </c>
      <c r="C950" s="17">
        <v>10.57</v>
      </c>
      <c r="D950" s="17" t="s">
        <v>2380</v>
      </c>
      <c r="E950" s="17" t="s">
        <v>2380</v>
      </c>
      <c r="F950" s="17" t="s">
        <v>2380</v>
      </c>
      <c r="G950" s="27" t="s">
        <v>2381</v>
      </c>
      <c r="H950" s="17" t="s">
        <v>2380</v>
      </c>
      <c r="I950" s="27">
        <f t="shared" si="42"/>
        <v>0</v>
      </c>
      <c r="J950" s="26">
        <f t="shared" si="43"/>
        <v>0</v>
      </c>
      <c r="K950" s="17" t="str">
        <f t="shared" si="44"/>
        <v>Obesity</v>
      </c>
      <c r="L950" s="24" t="str" cm="1">
        <f t="array" ref="L950">IF(H950="?",INDEX($H$2:$H$2336,MODE(MATCH($H$2:$H$2336,$H$2:$H$2336,0))),H950)</f>
        <v>No</v>
      </c>
    </row>
    <row r="951" spans="1:12" x14ac:dyDescent="0.25">
      <c r="A951" s="18" t="s">
        <v>1421</v>
      </c>
      <c r="B951" s="18">
        <v>27.94</v>
      </c>
      <c r="C951" s="18">
        <v>7.92</v>
      </c>
      <c r="D951" s="18" t="s">
        <v>2380</v>
      </c>
      <c r="E951" s="18" t="s">
        <v>2380</v>
      </c>
      <c r="F951" s="18" t="s">
        <v>2380</v>
      </c>
      <c r="G951" s="25" t="s">
        <v>2381</v>
      </c>
      <c r="H951" s="18" t="s">
        <v>2380</v>
      </c>
      <c r="I951" s="25">
        <f t="shared" si="42"/>
        <v>0</v>
      </c>
      <c r="J951" s="26">
        <f t="shared" si="43"/>
        <v>0</v>
      </c>
      <c r="K951" s="18" t="str">
        <f t="shared" si="44"/>
        <v>Overweight</v>
      </c>
      <c r="L951" s="24" t="str" cm="1">
        <f t="array" ref="L951">IF(H951="?",INDEX($H$2:$H$2336,MODE(MATCH($H$2:$H$2336,$H$2:$H$2336,0))),H951)</f>
        <v>No</v>
      </c>
    </row>
    <row r="952" spans="1:12" x14ac:dyDescent="0.25">
      <c r="A952" s="17" t="s">
        <v>1420</v>
      </c>
      <c r="B952" s="17">
        <v>31.9</v>
      </c>
      <c r="C952" s="17">
        <v>10.119999999999999</v>
      </c>
      <c r="D952" s="17" t="s">
        <v>2380</v>
      </c>
      <c r="E952" s="17" t="s">
        <v>2380</v>
      </c>
      <c r="F952" s="17" t="s">
        <v>2380</v>
      </c>
      <c r="G952" s="27">
        <v>2</v>
      </c>
      <c r="H952" s="17" t="s">
        <v>2380</v>
      </c>
      <c r="I952" s="27">
        <f t="shared" si="42"/>
        <v>0</v>
      </c>
      <c r="J952" s="26">
        <f t="shared" si="43"/>
        <v>2</v>
      </c>
      <c r="K952" s="17" t="str">
        <f t="shared" si="44"/>
        <v>Obesity</v>
      </c>
      <c r="L952" s="24" t="str" cm="1">
        <f t="array" ref="L952">IF(H952="?",INDEX($H$2:$H$2336,MODE(MATCH($H$2:$H$2336,$H$2:$H$2336,0))),H952)</f>
        <v>No</v>
      </c>
    </row>
    <row r="953" spans="1:12" x14ac:dyDescent="0.25">
      <c r="A953" s="18" t="s">
        <v>1419</v>
      </c>
      <c r="B953" s="18">
        <v>31.64</v>
      </c>
      <c r="C953" s="18">
        <v>7.91</v>
      </c>
      <c r="D953" s="18" t="s">
        <v>2380</v>
      </c>
      <c r="E953" s="18" t="s">
        <v>2380</v>
      </c>
      <c r="F953" s="18" t="s">
        <v>2380</v>
      </c>
      <c r="G953" s="25" t="s">
        <v>2381</v>
      </c>
      <c r="H953" s="18" t="s">
        <v>2380</v>
      </c>
      <c r="I953" s="25">
        <f t="shared" si="42"/>
        <v>0</v>
      </c>
      <c r="J953" s="26">
        <f t="shared" si="43"/>
        <v>0</v>
      </c>
      <c r="K953" s="18" t="str">
        <f t="shared" si="44"/>
        <v>Obesity</v>
      </c>
      <c r="L953" s="24" t="str" cm="1">
        <f t="array" ref="L953">IF(H953="?",INDEX($H$2:$H$2336,MODE(MATCH($H$2:$H$2336,$H$2:$H$2336,0))),H953)</f>
        <v>No</v>
      </c>
    </row>
    <row r="954" spans="1:12" x14ac:dyDescent="0.25">
      <c r="A954" s="17" t="s">
        <v>1418</v>
      </c>
      <c r="B954" s="17">
        <v>46.7</v>
      </c>
      <c r="C954" s="17">
        <v>10.9</v>
      </c>
      <c r="D954" s="17" t="s">
        <v>2380</v>
      </c>
      <c r="E954" s="17" t="s">
        <v>2380</v>
      </c>
      <c r="F954" s="17" t="s">
        <v>2380</v>
      </c>
      <c r="G954" s="27" t="s">
        <v>2381</v>
      </c>
      <c r="H954" s="17" t="s">
        <v>2380</v>
      </c>
      <c r="I954" s="27">
        <f t="shared" si="42"/>
        <v>0</v>
      </c>
      <c r="J954" s="26">
        <f t="shared" si="43"/>
        <v>0</v>
      </c>
      <c r="K954" s="17" t="str">
        <f t="shared" si="44"/>
        <v>Obesity</v>
      </c>
      <c r="L954" s="24" t="str" cm="1">
        <f t="array" ref="L954">IF(H954="?",INDEX($H$2:$H$2336,MODE(MATCH($H$2:$H$2336,$H$2:$H$2336,0))),H954)</f>
        <v>No</v>
      </c>
    </row>
    <row r="955" spans="1:12" x14ac:dyDescent="0.25">
      <c r="A955" s="18" t="s">
        <v>1417</v>
      </c>
      <c r="B955" s="18">
        <v>18.335000000000001</v>
      </c>
      <c r="C955" s="18">
        <v>11.83</v>
      </c>
      <c r="D955" s="18" t="s">
        <v>2380</v>
      </c>
      <c r="E955" s="18" t="s">
        <v>2380</v>
      </c>
      <c r="F955" s="18" t="s">
        <v>2380</v>
      </c>
      <c r="G955" s="25" t="s">
        <v>2381</v>
      </c>
      <c r="H955" s="18" t="s">
        <v>2380</v>
      </c>
      <c r="I955" s="25">
        <f t="shared" si="42"/>
        <v>0</v>
      </c>
      <c r="J955" s="26">
        <f t="shared" si="43"/>
        <v>0</v>
      </c>
      <c r="K955" s="18" t="str">
        <f t="shared" si="44"/>
        <v>Underweight</v>
      </c>
      <c r="L955" s="24" t="str" cm="1">
        <f t="array" ref="L955">IF(H955="?",INDEX($H$2:$H$2336,MODE(MATCH($H$2:$H$2336,$H$2:$H$2336,0))),H955)</f>
        <v>No</v>
      </c>
    </row>
    <row r="956" spans="1:12" x14ac:dyDescent="0.25">
      <c r="A956" s="17" t="s">
        <v>1416</v>
      </c>
      <c r="B956" s="17">
        <v>31.24</v>
      </c>
      <c r="C956" s="17">
        <v>7.42</v>
      </c>
      <c r="D956" s="17" t="s">
        <v>2382</v>
      </c>
      <c r="E956" s="17" t="s">
        <v>2380</v>
      </c>
      <c r="F956" s="17" t="s">
        <v>2380</v>
      </c>
      <c r="G956" s="27">
        <v>2</v>
      </c>
      <c r="H956" s="17" t="s">
        <v>2380</v>
      </c>
      <c r="I956" s="27">
        <f t="shared" si="42"/>
        <v>0</v>
      </c>
      <c r="J956" s="26">
        <f t="shared" si="43"/>
        <v>2</v>
      </c>
      <c r="K956" s="17" t="str">
        <f t="shared" si="44"/>
        <v>Obesity</v>
      </c>
      <c r="L956" s="24" t="str" cm="1">
        <f t="array" ref="L956">IF(H956="?",INDEX($H$2:$H$2336,MODE(MATCH($H$2:$H$2336,$H$2:$H$2336,0))),H956)</f>
        <v>No</v>
      </c>
    </row>
    <row r="957" spans="1:12" x14ac:dyDescent="0.25">
      <c r="A957" s="18" t="s">
        <v>1415</v>
      </c>
      <c r="B957" s="18">
        <v>39.22</v>
      </c>
      <c r="C957" s="18">
        <v>5.62</v>
      </c>
      <c r="D957" s="18" t="s">
        <v>2382</v>
      </c>
      <c r="E957" s="18" t="s">
        <v>2380</v>
      </c>
      <c r="F957" s="18" t="s">
        <v>2380</v>
      </c>
      <c r="G957" s="25">
        <v>1</v>
      </c>
      <c r="H957" s="18" t="s">
        <v>2380</v>
      </c>
      <c r="I957" s="25">
        <f t="shared" si="42"/>
        <v>0</v>
      </c>
      <c r="J957" s="26">
        <f t="shared" si="43"/>
        <v>1</v>
      </c>
      <c r="K957" s="18" t="str">
        <f t="shared" si="44"/>
        <v>Obesity</v>
      </c>
      <c r="L957" s="24" t="str" cm="1">
        <f t="array" ref="L957">IF(H957="?",INDEX($H$2:$H$2336,MODE(MATCH($H$2:$H$2336,$H$2:$H$2336,0))),H957)</f>
        <v>No</v>
      </c>
    </row>
    <row r="958" spans="1:12" x14ac:dyDescent="0.25">
      <c r="A958" s="17" t="s">
        <v>1414</v>
      </c>
      <c r="B958" s="17">
        <v>24.414999999999999</v>
      </c>
      <c r="C958" s="17">
        <v>7.16</v>
      </c>
      <c r="D958" s="17" t="s">
        <v>2380</v>
      </c>
      <c r="E958" s="17" t="s">
        <v>2380</v>
      </c>
      <c r="F958" s="17" t="s">
        <v>2380</v>
      </c>
      <c r="G958" s="27" t="s">
        <v>2381</v>
      </c>
      <c r="H958" s="17" t="s">
        <v>2380</v>
      </c>
      <c r="I958" s="27">
        <f t="shared" si="42"/>
        <v>0</v>
      </c>
      <c r="J958" s="26">
        <f t="shared" si="43"/>
        <v>0</v>
      </c>
      <c r="K958" s="17" t="str">
        <f t="shared" si="44"/>
        <v>Normal Weight</v>
      </c>
      <c r="L958" s="24" t="str" cm="1">
        <f t="array" ref="L958">IF(H958="?",INDEX($H$2:$H$2336,MODE(MATCH($H$2:$H$2336,$H$2:$H$2336,0))),H958)</f>
        <v>No</v>
      </c>
    </row>
    <row r="959" spans="1:12" x14ac:dyDescent="0.25">
      <c r="A959" s="18" t="s">
        <v>1413</v>
      </c>
      <c r="B959" s="18">
        <v>32.299999999999997</v>
      </c>
      <c r="C959" s="18">
        <v>9.89</v>
      </c>
      <c r="D959" s="18" t="s">
        <v>2380</v>
      </c>
      <c r="E959" s="18" t="s">
        <v>2380</v>
      </c>
      <c r="F959" s="18" t="s">
        <v>2380</v>
      </c>
      <c r="G959" s="25" t="s">
        <v>2381</v>
      </c>
      <c r="H959" s="18" t="s">
        <v>2380</v>
      </c>
      <c r="I959" s="25">
        <f t="shared" si="42"/>
        <v>0</v>
      </c>
      <c r="J959" s="26">
        <f t="shared" si="43"/>
        <v>0</v>
      </c>
      <c r="K959" s="18" t="str">
        <f t="shared" si="44"/>
        <v>Obesity</v>
      </c>
      <c r="L959" s="24" t="str" cm="1">
        <f t="array" ref="L959">IF(H959="?",INDEX($H$2:$H$2336,MODE(MATCH($H$2:$H$2336,$H$2:$H$2336,0))),H959)</f>
        <v>No</v>
      </c>
    </row>
    <row r="960" spans="1:12" x14ac:dyDescent="0.25">
      <c r="A960" s="17" t="s">
        <v>1412</v>
      </c>
      <c r="B960" s="17">
        <v>39.94</v>
      </c>
      <c r="C960" s="17">
        <v>5.14</v>
      </c>
      <c r="D960" s="17" t="s">
        <v>2380</v>
      </c>
      <c r="E960" s="17" t="s">
        <v>2380</v>
      </c>
      <c r="F960" s="17" t="s">
        <v>2380</v>
      </c>
      <c r="G960" s="27" t="s">
        <v>2381</v>
      </c>
      <c r="H960" s="17" t="s">
        <v>2380</v>
      </c>
      <c r="I960" s="27">
        <f t="shared" si="42"/>
        <v>0</v>
      </c>
      <c r="J960" s="26">
        <f t="shared" si="43"/>
        <v>0</v>
      </c>
      <c r="K960" s="17" t="str">
        <f t="shared" si="44"/>
        <v>Obesity</v>
      </c>
      <c r="L960" s="24" t="str" cm="1">
        <f t="array" ref="L960">IF(H960="?",INDEX($H$2:$H$2336,MODE(MATCH($H$2:$H$2336,$H$2:$H$2336,0))),H960)</f>
        <v>No</v>
      </c>
    </row>
    <row r="961" spans="1:12" x14ac:dyDescent="0.25">
      <c r="A961" s="18" t="s">
        <v>1411</v>
      </c>
      <c r="B961" s="18">
        <v>30</v>
      </c>
      <c r="C961" s="18">
        <v>5.61</v>
      </c>
      <c r="D961" s="18" t="s">
        <v>2382</v>
      </c>
      <c r="E961" s="18" t="s">
        <v>2380</v>
      </c>
      <c r="F961" s="18" t="s">
        <v>2383</v>
      </c>
      <c r="G961" s="25">
        <v>1</v>
      </c>
      <c r="H961" s="18" t="s">
        <v>2380</v>
      </c>
      <c r="I961" s="25">
        <f t="shared" si="42"/>
        <v>0</v>
      </c>
      <c r="J961" s="26">
        <f t="shared" si="43"/>
        <v>1</v>
      </c>
      <c r="K961" s="18" t="str">
        <f t="shared" si="44"/>
        <v>Obesity</v>
      </c>
      <c r="L961" s="24" t="str" cm="1">
        <f t="array" ref="L961">IF(H961="?",INDEX($H$2:$H$2336,MODE(MATCH($H$2:$H$2336,$H$2:$H$2336,0))),H961)</f>
        <v>No</v>
      </c>
    </row>
    <row r="962" spans="1:12" x14ac:dyDescent="0.25">
      <c r="A962" s="17" t="s">
        <v>1410</v>
      </c>
      <c r="B962" s="17">
        <v>35.340000000000003</v>
      </c>
      <c r="C962" s="17">
        <v>5.51</v>
      </c>
      <c r="D962" s="17" t="s">
        <v>2382</v>
      </c>
      <c r="E962" s="17" t="s">
        <v>2380</v>
      </c>
      <c r="F962" s="17" t="s">
        <v>2383</v>
      </c>
      <c r="G962" s="27">
        <v>1</v>
      </c>
      <c r="H962" s="17" t="s">
        <v>2380</v>
      </c>
      <c r="I962" s="27">
        <f t="shared" si="42"/>
        <v>0</v>
      </c>
      <c r="J962" s="26">
        <f t="shared" si="43"/>
        <v>1</v>
      </c>
      <c r="K962" s="17" t="str">
        <f t="shared" si="44"/>
        <v>Obesity</v>
      </c>
      <c r="L962" s="24" t="str" cm="1">
        <f t="array" ref="L962">IF(H962="?",INDEX($H$2:$H$2336,MODE(MATCH($H$2:$H$2336,$H$2:$H$2336,0))),H962)</f>
        <v>No</v>
      </c>
    </row>
    <row r="963" spans="1:12" x14ac:dyDescent="0.25">
      <c r="A963" s="18" t="s">
        <v>1409</v>
      </c>
      <c r="B963" s="18">
        <v>32.204999999999998</v>
      </c>
      <c r="C963" s="18">
        <v>8.3800000000000008</v>
      </c>
      <c r="D963" s="18" t="s">
        <v>2382</v>
      </c>
      <c r="E963" s="18" t="s">
        <v>2380</v>
      </c>
      <c r="F963" s="18" t="s">
        <v>2380</v>
      </c>
      <c r="G963" s="25">
        <v>2</v>
      </c>
      <c r="H963" s="18" t="s">
        <v>2380</v>
      </c>
      <c r="I963" s="25">
        <f t="shared" ref="I963:I1026" si="45">COUNTIF(A963:H963, "?")</f>
        <v>0</v>
      </c>
      <c r="J963" s="26">
        <f t="shared" ref="J963:J1026" si="46">IF(OR(G963="No major surgery"),0,G963)</f>
        <v>2</v>
      </c>
      <c r="K963" s="18" t="str">
        <f t="shared" ref="K963:K1026" si="47">IF(B963&lt;18.5,"Underweight",
IF(B963&lt;25,"Normal Weight",
IF(B963&lt;30,"Overweight",
"Obesity")))</f>
        <v>Obesity</v>
      </c>
      <c r="L963" s="24" t="str" cm="1">
        <f t="array" ref="L963">IF(H963="?",INDEX($H$2:$H$2336,MODE(MATCH($H$2:$H$2336,$H$2:$H$2336,0))),H963)</f>
        <v>No</v>
      </c>
    </row>
    <row r="964" spans="1:12" x14ac:dyDescent="0.25">
      <c r="A964" s="17" t="s">
        <v>1408</v>
      </c>
      <c r="B964" s="17">
        <v>33.880000000000003</v>
      </c>
      <c r="C964" s="17">
        <v>4.68</v>
      </c>
      <c r="D964" s="17" t="s">
        <v>2380</v>
      </c>
      <c r="E964" s="17" t="s">
        <v>2382</v>
      </c>
      <c r="F964" s="17" t="s">
        <v>2380</v>
      </c>
      <c r="G964" s="27">
        <v>1</v>
      </c>
      <c r="H964" s="17" t="s">
        <v>2380</v>
      </c>
      <c r="I964" s="27">
        <f t="shared" si="45"/>
        <v>0</v>
      </c>
      <c r="J964" s="26">
        <f t="shared" si="46"/>
        <v>1</v>
      </c>
      <c r="K964" s="17" t="str">
        <f t="shared" si="47"/>
        <v>Obesity</v>
      </c>
      <c r="L964" s="24" t="str" cm="1">
        <f t="array" ref="L964">IF(H964="?",INDEX($H$2:$H$2336,MODE(MATCH($H$2:$H$2336,$H$2:$H$2336,0))),H964)</f>
        <v>No</v>
      </c>
    </row>
    <row r="965" spans="1:12" x14ac:dyDescent="0.25">
      <c r="A965" s="18" t="s">
        <v>1407</v>
      </c>
      <c r="B965" s="18">
        <v>26.63</v>
      </c>
      <c r="C965" s="18">
        <v>4.3600000000000003</v>
      </c>
      <c r="D965" s="18" t="s">
        <v>2382</v>
      </c>
      <c r="E965" s="18" t="s">
        <v>2380</v>
      </c>
      <c r="F965" s="18" t="s">
        <v>2380</v>
      </c>
      <c r="G965" s="25">
        <v>2</v>
      </c>
      <c r="H965" s="18" t="s">
        <v>2380</v>
      </c>
      <c r="I965" s="25">
        <f t="shared" si="45"/>
        <v>0</v>
      </c>
      <c r="J965" s="26">
        <f t="shared" si="46"/>
        <v>2</v>
      </c>
      <c r="K965" s="18" t="str">
        <f t="shared" si="47"/>
        <v>Overweight</v>
      </c>
      <c r="L965" s="24" t="str" cm="1">
        <f t="array" ref="L965">IF(H965="?",INDEX($H$2:$H$2336,MODE(MATCH($H$2:$H$2336,$H$2:$H$2336,0))),H965)</f>
        <v>No</v>
      </c>
    </row>
    <row r="966" spans="1:12" x14ac:dyDescent="0.25">
      <c r="A966" s="17" t="s">
        <v>1406</v>
      </c>
      <c r="B966" s="17">
        <v>28.7</v>
      </c>
      <c r="C966" s="17">
        <v>7.74</v>
      </c>
      <c r="D966" s="17" t="s">
        <v>2380</v>
      </c>
      <c r="E966" s="17" t="s">
        <v>2380</v>
      </c>
      <c r="F966" s="17" t="s">
        <v>2380</v>
      </c>
      <c r="G966" s="27" t="s">
        <v>2381</v>
      </c>
      <c r="H966" s="17" t="s">
        <v>2380</v>
      </c>
      <c r="I966" s="27">
        <f t="shared" si="45"/>
        <v>0</v>
      </c>
      <c r="J966" s="26">
        <f t="shared" si="46"/>
        <v>0</v>
      </c>
      <c r="K966" s="17" t="str">
        <f t="shared" si="47"/>
        <v>Overweight</v>
      </c>
      <c r="L966" s="24" t="str" cm="1">
        <f t="array" ref="L966">IF(H966="?",INDEX($H$2:$H$2336,MODE(MATCH($H$2:$H$2336,$H$2:$H$2336,0))),H966)</f>
        <v>No</v>
      </c>
    </row>
    <row r="967" spans="1:12" x14ac:dyDescent="0.25">
      <c r="A967" s="18" t="s">
        <v>1405</v>
      </c>
      <c r="B967" s="18">
        <v>25.65</v>
      </c>
      <c r="C967" s="18">
        <v>4.05</v>
      </c>
      <c r="D967" s="18" t="s">
        <v>2382</v>
      </c>
      <c r="E967" s="18" t="s">
        <v>2380</v>
      </c>
      <c r="F967" s="18" t="s">
        <v>2380</v>
      </c>
      <c r="G967" s="25">
        <v>2</v>
      </c>
      <c r="H967" s="18" t="s">
        <v>2380</v>
      </c>
      <c r="I967" s="25">
        <f t="shared" si="45"/>
        <v>0</v>
      </c>
      <c r="J967" s="26">
        <f t="shared" si="46"/>
        <v>2</v>
      </c>
      <c r="K967" s="18" t="str">
        <f t="shared" si="47"/>
        <v>Overweight</v>
      </c>
      <c r="L967" s="24" t="str" cm="1">
        <f t="array" ref="L967">IF(H967="?",INDEX($H$2:$H$2336,MODE(MATCH($H$2:$H$2336,$H$2:$H$2336,0))),H967)</f>
        <v>No</v>
      </c>
    </row>
    <row r="968" spans="1:12" x14ac:dyDescent="0.25">
      <c r="A968" s="17" t="s">
        <v>1404</v>
      </c>
      <c r="B968" s="17">
        <v>36.384999999999998</v>
      </c>
      <c r="C968" s="17">
        <v>11.49</v>
      </c>
      <c r="D968" s="17" t="s">
        <v>2380</v>
      </c>
      <c r="E968" s="17" t="s">
        <v>2380</v>
      </c>
      <c r="F968" s="17" t="s">
        <v>2380</v>
      </c>
      <c r="G968" s="27" t="s">
        <v>2381</v>
      </c>
      <c r="H968" s="17" t="s">
        <v>2380</v>
      </c>
      <c r="I968" s="27">
        <f t="shared" si="45"/>
        <v>0</v>
      </c>
      <c r="J968" s="26">
        <f t="shared" si="46"/>
        <v>0</v>
      </c>
      <c r="K968" s="17" t="str">
        <f t="shared" si="47"/>
        <v>Obesity</v>
      </c>
      <c r="L968" s="24" t="str" cm="1">
        <f t="array" ref="L968">IF(H968="?",INDEX($H$2:$H$2336,MODE(MATCH($H$2:$H$2336,$H$2:$H$2336,0))),H968)</f>
        <v>No</v>
      </c>
    </row>
    <row r="969" spans="1:12" x14ac:dyDescent="0.25">
      <c r="A969" s="18" t="s">
        <v>1403</v>
      </c>
      <c r="B969" s="18">
        <v>34.69</v>
      </c>
      <c r="C969" s="18">
        <v>5.65</v>
      </c>
      <c r="D969" s="18" t="s">
        <v>2380</v>
      </c>
      <c r="E969" s="18" t="s">
        <v>2380</v>
      </c>
      <c r="F969" s="18" t="s">
        <v>2380</v>
      </c>
      <c r="G969" s="25" t="s">
        <v>2381</v>
      </c>
      <c r="H969" s="18" t="s">
        <v>2380</v>
      </c>
      <c r="I969" s="25">
        <f t="shared" si="45"/>
        <v>0</v>
      </c>
      <c r="J969" s="26">
        <f t="shared" si="46"/>
        <v>0</v>
      </c>
      <c r="K969" s="18" t="str">
        <f t="shared" si="47"/>
        <v>Obesity</v>
      </c>
      <c r="L969" s="24" t="str" cm="1">
        <f t="array" ref="L969">IF(H969="?",INDEX($H$2:$H$2336,MODE(MATCH($H$2:$H$2336,$H$2:$H$2336,0))),H969)</f>
        <v>No</v>
      </c>
    </row>
    <row r="970" spans="1:12" x14ac:dyDescent="0.25">
      <c r="A970" s="17" t="s">
        <v>1402</v>
      </c>
      <c r="B970" s="17">
        <v>37.68</v>
      </c>
      <c r="C970" s="17">
        <v>4.29</v>
      </c>
      <c r="D970" s="17" t="s">
        <v>2382</v>
      </c>
      <c r="E970" s="17" t="s">
        <v>2380</v>
      </c>
      <c r="F970" s="17" t="s">
        <v>2380</v>
      </c>
      <c r="G970" s="27" t="s">
        <v>2381</v>
      </c>
      <c r="H970" s="17" t="s">
        <v>2380</v>
      </c>
      <c r="I970" s="27">
        <f t="shared" si="45"/>
        <v>0</v>
      </c>
      <c r="J970" s="26">
        <f t="shared" si="46"/>
        <v>0</v>
      </c>
      <c r="K970" s="17" t="str">
        <f t="shared" si="47"/>
        <v>Obesity</v>
      </c>
      <c r="L970" s="24" t="str" cm="1">
        <f t="array" ref="L970">IF(H970="?",INDEX($H$2:$H$2336,MODE(MATCH($H$2:$H$2336,$H$2:$H$2336,0))),H970)</f>
        <v>No</v>
      </c>
    </row>
    <row r="971" spans="1:12" x14ac:dyDescent="0.25">
      <c r="A971" s="18" t="s">
        <v>1401</v>
      </c>
      <c r="B971" s="18">
        <v>35.49</v>
      </c>
      <c r="C971" s="18">
        <v>4.74</v>
      </c>
      <c r="D971" s="18" t="s">
        <v>2382</v>
      </c>
      <c r="E971" s="18" t="s">
        <v>2380</v>
      </c>
      <c r="F971" s="18" t="s">
        <v>2383</v>
      </c>
      <c r="G971" s="25">
        <v>1</v>
      </c>
      <c r="H971" s="18" t="s">
        <v>2380</v>
      </c>
      <c r="I971" s="25">
        <f t="shared" si="45"/>
        <v>0</v>
      </c>
      <c r="J971" s="26">
        <f t="shared" si="46"/>
        <v>1</v>
      </c>
      <c r="K971" s="18" t="str">
        <f t="shared" si="47"/>
        <v>Obesity</v>
      </c>
      <c r="L971" s="24" t="str" cm="1">
        <f t="array" ref="L971">IF(H971="?",INDEX($H$2:$H$2336,MODE(MATCH($H$2:$H$2336,$H$2:$H$2336,0))),H971)</f>
        <v>No</v>
      </c>
    </row>
    <row r="972" spans="1:12" x14ac:dyDescent="0.25">
      <c r="A972" s="17" t="s">
        <v>1400</v>
      </c>
      <c r="B972" s="17">
        <v>44.7</v>
      </c>
      <c r="C972" s="17">
        <v>7.6</v>
      </c>
      <c r="D972" s="17" t="s">
        <v>2382</v>
      </c>
      <c r="E972" s="17" t="s">
        <v>2380</v>
      </c>
      <c r="F972" s="17" t="s">
        <v>2380</v>
      </c>
      <c r="G972" s="27">
        <v>2</v>
      </c>
      <c r="H972" s="17" t="s">
        <v>2380</v>
      </c>
      <c r="I972" s="27">
        <f t="shared" si="45"/>
        <v>0</v>
      </c>
      <c r="J972" s="26">
        <f t="shared" si="46"/>
        <v>2</v>
      </c>
      <c r="K972" s="17" t="str">
        <f t="shared" si="47"/>
        <v>Obesity</v>
      </c>
      <c r="L972" s="24" t="str" cm="1">
        <f t="array" ref="L972">IF(H972="?",INDEX($H$2:$H$2336,MODE(MATCH($H$2:$H$2336,$H$2:$H$2336,0))),H972)</f>
        <v>No</v>
      </c>
    </row>
    <row r="973" spans="1:12" x14ac:dyDescent="0.25">
      <c r="A973" s="18" t="s">
        <v>1399</v>
      </c>
      <c r="B973" s="18">
        <v>38.380000000000003</v>
      </c>
      <c r="C973" s="18">
        <v>8.5</v>
      </c>
      <c r="D973" s="18" t="s">
        <v>2382</v>
      </c>
      <c r="E973" s="18" t="s">
        <v>2380</v>
      </c>
      <c r="F973" s="18" t="s">
        <v>2380</v>
      </c>
      <c r="G973" s="25">
        <v>2</v>
      </c>
      <c r="H973" s="18" t="s">
        <v>2380</v>
      </c>
      <c r="I973" s="25">
        <f t="shared" si="45"/>
        <v>0</v>
      </c>
      <c r="J973" s="26">
        <f t="shared" si="46"/>
        <v>2</v>
      </c>
      <c r="K973" s="18" t="str">
        <f t="shared" si="47"/>
        <v>Obesity</v>
      </c>
      <c r="L973" s="24" t="str" cm="1">
        <f t="array" ref="L973">IF(H973="?",INDEX($H$2:$H$2336,MODE(MATCH($H$2:$H$2336,$H$2:$H$2336,0))),H973)</f>
        <v>No</v>
      </c>
    </row>
    <row r="974" spans="1:12" x14ac:dyDescent="0.25">
      <c r="A974" s="17" t="s">
        <v>1398</v>
      </c>
      <c r="B974" s="17">
        <v>35.244999999999997</v>
      </c>
      <c r="C974" s="17">
        <v>11.22</v>
      </c>
      <c r="D974" s="17" t="s">
        <v>2382</v>
      </c>
      <c r="E974" s="17" t="s">
        <v>2380</v>
      </c>
      <c r="F974" s="17" t="s">
        <v>2380</v>
      </c>
      <c r="G974" s="27" t="s">
        <v>2381</v>
      </c>
      <c r="H974" s="17" t="s">
        <v>2380</v>
      </c>
      <c r="I974" s="27">
        <f t="shared" si="45"/>
        <v>0</v>
      </c>
      <c r="J974" s="26">
        <f t="shared" si="46"/>
        <v>0</v>
      </c>
      <c r="K974" s="17" t="str">
        <f t="shared" si="47"/>
        <v>Obesity</v>
      </c>
      <c r="L974" s="24" t="str" cm="1">
        <f t="array" ref="L974">IF(H974="?",INDEX($H$2:$H$2336,MODE(MATCH($H$2:$H$2336,$H$2:$H$2336,0))),H974)</f>
        <v>No</v>
      </c>
    </row>
    <row r="975" spans="1:12" x14ac:dyDescent="0.25">
      <c r="A975" s="18" t="s">
        <v>1397</v>
      </c>
      <c r="B975" s="18">
        <v>49.84</v>
      </c>
      <c r="C975" s="18">
        <v>5.0999999999999996</v>
      </c>
      <c r="D975" s="18" t="s">
        <v>2382</v>
      </c>
      <c r="E975" s="18" t="s">
        <v>2380</v>
      </c>
      <c r="F975" s="18" t="s">
        <v>2383</v>
      </c>
      <c r="G975" s="25">
        <v>1</v>
      </c>
      <c r="H975" s="18" t="s">
        <v>2380</v>
      </c>
      <c r="I975" s="25">
        <f t="shared" si="45"/>
        <v>0</v>
      </c>
      <c r="J975" s="26">
        <f t="shared" si="46"/>
        <v>1</v>
      </c>
      <c r="K975" s="18" t="str">
        <f t="shared" si="47"/>
        <v>Obesity</v>
      </c>
      <c r="L975" s="24" t="str" cm="1">
        <f t="array" ref="L975">IF(H975="?",INDEX($H$2:$H$2336,MODE(MATCH($H$2:$H$2336,$H$2:$H$2336,0))),H975)</f>
        <v>No</v>
      </c>
    </row>
    <row r="976" spans="1:12" x14ac:dyDescent="0.25">
      <c r="A976" s="17" t="s">
        <v>1396</v>
      </c>
      <c r="B976" s="17">
        <v>49.06</v>
      </c>
      <c r="C976" s="17">
        <v>5.43</v>
      </c>
      <c r="D976" s="17" t="s">
        <v>2382</v>
      </c>
      <c r="E976" s="17" t="s">
        <v>2380</v>
      </c>
      <c r="F976" s="17" t="s">
        <v>2380</v>
      </c>
      <c r="G976" s="27">
        <v>1</v>
      </c>
      <c r="H976" s="17" t="s">
        <v>2380</v>
      </c>
      <c r="I976" s="27">
        <f t="shared" si="45"/>
        <v>0</v>
      </c>
      <c r="J976" s="26">
        <f t="shared" si="46"/>
        <v>1</v>
      </c>
      <c r="K976" s="17" t="str">
        <f t="shared" si="47"/>
        <v>Obesity</v>
      </c>
      <c r="L976" s="24" t="str" cm="1">
        <f t="array" ref="L976">IF(H976="?",INDEX($H$2:$H$2336,MODE(MATCH($H$2:$H$2336,$H$2:$H$2336,0))),H976)</f>
        <v>No</v>
      </c>
    </row>
    <row r="977" spans="1:12" x14ac:dyDescent="0.25">
      <c r="A977" s="18" t="s">
        <v>1395</v>
      </c>
      <c r="B977" s="18">
        <v>30.88</v>
      </c>
      <c r="C977" s="18">
        <v>5.82</v>
      </c>
      <c r="D977" s="18" t="s">
        <v>2380</v>
      </c>
      <c r="E977" s="18" t="s">
        <v>2380</v>
      </c>
      <c r="F977" s="18" t="s">
        <v>2380</v>
      </c>
      <c r="G977" s="25">
        <v>2</v>
      </c>
      <c r="H977" s="18" t="s">
        <v>2380</v>
      </c>
      <c r="I977" s="25">
        <f t="shared" si="45"/>
        <v>0</v>
      </c>
      <c r="J977" s="26">
        <f t="shared" si="46"/>
        <v>2</v>
      </c>
      <c r="K977" s="18" t="str">
        <f t="shared" si="47"/>
        <v>Obesity</v>
      </c>
      <c r="L977" s="24" t="str" cm="1">
        <f t="array" ref="L977">IF(H977="?",INDEX($H$2:$H$2336,MODE(MATCH($H$2:$H$2336,$H$2:$H$2336,0))),H977)</f>
        <v>No</v>
      </c>
    </row>
    <row r="978" spans="1:12" x14ac:dyDescent="0.25">
      <c r="A978" s="17" t="s">
        <v>1394</v>
      </c>
      <c r="B978" s="17">
        <v>33.35</v>
      </c>
      <c r="C978" s="17">
        <v>6.05</v>
      </c>
      <c r="D978" s="17" t="s">
        <v>2380</v>
      </c>
      <c r="E978" s="17" t="s">
        <v>2380</v>
      </c>
      <c r="F978" s="17" t="s">
        <v>2383</v>
      </c>
      <c r="G978" s="27">
        <v>1</v>
      </c>
      <c r="H978" s="17" t="s">
        <v>2380</v>
      </c>
      <c r="I978" s="27">
        <f t="shared" si="45"/>
        <v>0</v>
      </c>
      <c r="J978" s="26">
        <f t="shared" si="46"/>
        <v>1</v>
      </c>
      <c r="K978" s="17" t="str">
        <f t="shared" si="47"/>
        <v>Obesity</v>
      </c>
      <c r="L978" s="24" t="str" cm="1">
        <f t="array" ref="L978">IF(H978="?",INDEX($H$2:$H$2336,MODE(MATCH($H$2:$H$2336,$H$2:$H$2336,0))),H978)</f>
        <v>No</v>
      </c>
    </row>
    <row r="979" spans="1:12" x14ac:dyDescent="0.25">
      <c r="A979" s="18" t="s">
        <v>1393</v>
      </c>
      <c r="B979" s="18">
        <v>38</v>
      </c>
      <c r="C979" s="18">
        <v>6.38</v>
      </c>
      <c r="D979" s="18" t="s">
        <v>2382</v>
      </c>
      <c r="E979" s="18" t="s">
        <v>2380</v>
      </c>
      <c r="F979" s="18" t="s">
        <v>2380</v>
      </c>
      <c r="G979" s="25">
        <v>1</v>
      </c>
      <c r="H979" s="18" t="s">
        <v>2380</v>
      </c>
      <c r="I979" s="25">
        <f t="shared" si="45"/>
        <v>0</v>
      </c>
      <c r="J979" s="26">
        <f t="shared" si="46"/>
        <v>1</v>
      </c>
      <c r="K979" s="18" t="str">
        <f t="shared" si="47"/>
        <v>Obesity</v>
      </c>
      <c r="L979" s="24" t="str" cm="1">
        <f t="array" ref="L979">IF(H979="?",INDEX($H$2:$H$2336,MODE(MATCH($H$2:$H$2336,$H$2:$H$2336,0))),H979)</f>
        <v>No</v>
      </c>
    </row>
    <row r="980" spans="1:12" x14ac:dyDescent="0.25">
      <c r="A980" s="17" t="s">
        <v>1392</v>
      </c>
      <c r="B980" s="17">
        <v>36.08</v>
      </c>
      <c r="C980" s="17">
        <v>5.73</v>
      </c>
      <c r="D980" s="17" t="s">
        <v>2382</v>
      </c>
      <c r="E980" s="17" t="s">
        <v>2380</v>
      </c>
      <c r="F980" s="17" t="s">
        <v>2380</v>
      </c>
      <c r="G980" s="27">
        <v>1</v>
      </c>
      <c r="H980" s="17" t="s">
        <v>2380</v>
      </c>
      <c r="I980" s="27">
        <f t="shared" si="45"/>
        <v>0</v>
      </c>
      <c r="J980" s="26">
        <f t="shared" si="46"/>
        <v>1</v>
      </c>
      <c r="K980" s="17" t="str">
        <f t="shared" si="47"/>
        <v>Obesity</v>
      </c>
      <c r="L980" s="24" t="str" cm="1">
        <f t="array" ref="L980">IF(H980="?",INDEX($H$2:$H$2336,MODE(MATCH($H$2:$H$2336,$H$2:$H$2336,0))),H980)</f>
        <v>No</v>
      </c>
    </row>
    <row r="981" spans="1:12" x14ac:dyDescent="0.25">
      <c r="A981" s="18" t="s">
        <v>1391</v>
      </c>
      <c r="B981" s="18">
        <v>35.700000000000003</v>
      </c>
      <c r="C981" s="18">
        <v>5.47</v>
      </c>
      <c r="D981" s="18" t="s">
        <v>2382</v>
      </c>
      <c r="E981" s="18" t="s">
        <v>2380</v>
      </c>
      <c r="F981" s="18" t="s">
        <v>2380</v>
      </c>
      <c r="G981" s="25">
        <v>1</v>
      </c>
      <c r="H981" s="18" t="s">
        <v>2380</v>
      </c>
      <c r="I981" s="25">
        <f t="shared" si="45"/>
        <v>0</v>
      </c>
      <c r="J981" s="26">
        <f t="shared" si="46"/>
        <v>1</v>
      </c>
      <c r="K981" s="18" t="str">
        <f t="shared" si="47"/>
        <v>Obesity</v>
      </c>
      <c r="L981" s="24" t="str" cm="1">
        <f t="array" ref="L981">IF(H981="?",INDEX($H$2:$H$2336,MODE(MATCH($H$2:$H$2336,$H$2:$H$2336,0))),H981)</f>
        <v>No</v>
      </c>
    </row>
    <row r="982" spans="1:12" x14ac:dyDescent="0.25">
      <c r="A982" s="17" t="s">
        <v>1390</v>
      </c>
      <c r="B982" s="17">
        <v>34.01</v>
      </c>
      <c r="C982" s="17">
        <v>11.3</v>
      </c>
      <c r="D982" s="17" t="s">
        <v>2380</v>
      </c>
      <c r="E982" s="17" t="s">
        <v>2380</v>
      </c>
      <c r="F982" s="17" t="s">
        <v>2380</v>
      </c>
      <c r="G982" s="27" t="s">
        <v>2381</v>
      </c>
      <c r="H982" s="17" t="s">
        <v>2380</v>
      </c>
      <c r="I982" s="27">
        <f t="shared" si="45"/>
        <v>0</v>
      </c>
      <c r="J982" s="26">
        <f t="shared" si="46"/>
        <v>0</v>
      </c>
      <c r="K982" s="17" t="str">
        <f t="shared" si="47"/>
        <v>Obesity</v>
      </c>
      <c r="L982" s="24" t="str" cm="1">
        <f t="array" ref="L982">IF(H982="?",INDEX($H$2:$H$2336,MODE(MATCH($H$2:$H$2336,$H$2:$H$2336,0))),H982)</f>
        <v>No</v>
      </c>
    </row>
    <row r="983" spans="1:12" x14ac:dyDescent="0.25">
      <c r="A983" s="18" t="s">
        <v>1389</v>
      </c>
      <c r="B983" s="18">
        <v>31.54</v>
      </c>
      <c r="C983" s="18">
        <v>6.72</v>
      </c>
      <c r="D983" s="18" t="s">
        <v>2380</v>
      </c>
      <c r="E983" s="18" t="s">
        <v>2380</v>
      </c>
      <c r="F983" s="18" t="s">
        <v>2380</v>
      </c>
      <c r="G983" s="25" t="s">
        <v>2381</v>
      </c>
      <c r="H983" s="18" t="s">
        <v>2380</v>
      </c>
      <c r="I983" s="25">
        <f t="shared" si="45"/>
        <v>0</v>
      </c>
      <c r="J983" s="26">
        <f t="shared" si="46"/>
        <v>0</v>
      </c>
      <c r="K983" s="18" t="str">
        <f t="shared" si="47"/>
        <v>Obesity</v>
      </c>
      <c r="L983" s="24" t="str" cm="1">
        <f t="array" ref="L983">IF(H983="?",INDEX($H$2:$H$2336,MODE(MATCH($H$2:$H$2336,$H$2:$H$2336,0))),H983)</f>
        <v>No</v>
      </c>
    </row>
    <row r="984" spans="1:12" x14ac:dyDescent="0.25">
      <c r="A984" s="17" t="s">
        <v>1388</v>
      </c>
      <c r="B984" s="17">
        <v>23.3</v>
      </c>
      <c r="C984" s="17">
        <v>5.36</v>
      </c>
      <c r="D984" s="17" t="s">
        <v>2382</v>
      </c>
      <c r="E984" s="17" t="s">
        <v>2380</v>
      </c>
      <c r="F984" s="17" t="s">
        <v>2380</v>
      </c>
      <c r="G984" s="27">
        <v>1</v>
      </c>
      <c r="H984" s="17" t="s">
        <v>2380</v>
      </c>
      <c r="I984" s="27">
        <f t="shared" si="45"/>
        <v>0</v>
      </c>
      <c r="J984" s="26">
        <f t="shared" si="46"/>
        <v>1</v>
      </c>
      <c r="K984" s="17" t="str">
        <f t="shared" si="47"/>
        <v>Normal Weight</v>
      </c>
      <c r="L984" s="24" t="str" cm="1">
        <f t="array" ref="L984">IF(H984="?",INDEX($H$2:$H$2336,MODE(MATCH($H$2:$H$2336,$H$2:$H$2336,0))),H984)</f>
        <v>No</v>
      </c>
    </row>
    <row r="985" spans="1:12" x14ac:dyDescent="0.25">
      <c r="A985" s="18" t="s">
        <v>1387</v>
      </c>
      <c r="B985" s="18">
        <v>27.75</v>
      </c>
      <c r="C985" s="18">
        <v>9.8800000000000008</v>
      </c>
      <c r="D985" s="18" t="s">
        <v>2380</v>
      </c>
      <c r="E985" s="18" t="s">
        <v>2380</v>
      </c>
      <c r="F985" s="18" t="s">
        <v>2380</v>
      </c>
      <c r="G985" s="25" t="s">
        <v>2381</v>
      </c>
      <c r="H985" s="18" t="s">
        <v>2380</v>
      </c>
      <c r="I985" s="25">
        <f t="shared" si="45"/>
        <v>0</v>
      </c>
      <c r="J985" s="26">
        <f t="shared" si="46"/>
        <v>0</v>
      </c>
      <c r="K985" s="18" t="str">
        <f t="shared" si="47"/>
        <v>Overweight</v>
      </c>
      <c r="L985" s="24" t="str" cm="1">
        <f t="array" ref="L985">IF(H985="?",INDEX($H$2:$H$2336,MODE(MATCH($H$2:$H$2336,$H$2:$H$2336,0))),H985)</f>
        <v>No</v>
      </c>
    </row>
    <row r="986" spans="1:12" x14ac:dyDescent="0.25">
      <c r="A986" s="17" t="s">
        <v>1386</v>
      </c>
      <c r="B986" s="17">
        <v>42.46</v>
      </c>
      <c r="C986" s="17">
        <v>4.1100000000000003</v>
      </c>
      <c r="D986" s="17" t="s">
        <v>2380</v>
      </c>
      <c r="E986" s="17" t="s">
        <v>2380</v>
      </c>
      <c r="F986" s="17" t="s">
        <v>2380</v>
      </c>
      <c r="G986" s="27" t="s">
        <v>2381</v>
      </c>
      <c r="H986" s="17" t="s">
        <v>2380</v>
      </c>
      <c r="I986" s="27">
        <f t="shared" si="45"/>
        <v>0</v>
      </c>
      <c r="J986" s="26">
        <f t="shared" si="46"/>
        <v>0</v>
      </c>
      <c r="K986" s="17" t="str">
        <f t="shared" si="47"/>
        <v>Obesity</v>
      </c>
      <c r="L986" s="24" t="str" cm="1">
        <f t="array" ref="L986">IF(H986="?",INDEX($H$2:$H$2336,MODE(MATCH($H$2:$H$2336,$H$2:$H$2336,0))),H986)</f>
        <v>No</v>
      </c>
    </row>
    <row r="987" spans="1:12" x14ac:dyDescent="0.25">
      <c r="A987" s="18" t="s">
        <v>1385</v>
      </c>
      <c r="B987" s="18">
        <v>54.47</v>
      </c>
      <c r="C987" s="18">
        <v>7.48</v>
      </c>
      <c r="D987" s="18" t="s">
        <v>2380</v>
      </c>
      <c r="E987" s="18" t="s">
        <v>2380</v>
      </c>
      <c r="F987" s="18" t="s">
        <v>2380</v>
      </c>
      <c r="G987" s="25" t="s">
        <v>2381</v>
      </c>
      <c r="H987" s="18" t="s">
        <v>2380</v>
      </c>
      <c r="I987" s="25">
        <f t="shared" si="45"/>
        <v>0</v>
      </c>
      <c r="J987" s="26">
        <f t="shared" si="46"/>
        <v>0</v>
      </c>
      <c r="K987" s="18" t="str">
        <f t="shared" si="47"/>
        <v>Obesity</v>
      </c>
      <c r="L987" s="24" t="str" cm="1">
        <f t="array" ref="L987">IF(H987="?",INDEX($H$2:$H$2336,MODE(MATCH($H$2:$H$2336,$H$2:$H$2336,0))),H987)</f>
        <v>No</v>
      </c>
    </row>
    <row r="988" spans="1:12" x14ac:dyDescent="0.25">
      <c r="A988" s="17" t="s">
        <v>1384</v>
      </c>
      <c r="B988" s="17">
        <v>24.93</v>
      </c>
      <c r="C988" s="17">
        <v>9.18</v>
      </c>
      <c r="D988" s="17" t="s">
        <v>2382</v>
      </c>
      <c r="E988" s="17" t="s">
        <v>2380</v>
      </c>
      <c r="F988" s="17" t="s">
        <v>2383</v>
      </c>
      <c r="G988" s="27">
        <v>1</v>
      </c>
      <c r="H988" s="17" t="s">
        <v>2380</v>
      </c>
      <c r="I988" s="27">
        <f t="shared" si="45"/>
        <v>0</v>
      </c>
      <c r="J988" s="26">
        <f t="shared" si="46"/>
        <v>1</v>
      </c>
      <c r="K988" s="17" t="str">
        <f t="shared" si="47"/>
        <v>Normal Weight</v>
      </c>
      <c r="L988" s="24" t="str" cm="1">
        <f t="array" ref="L988">IF(H988="?",INDEX($H$2:$H$2336,MODE(MATCH($H$2:$H$2336,$H$2:$H$2336,0))),H988)</f>
        <v>No</v>
      </c>
    </row>
    <row r="989" spans="1:12" x14ac:dyDescent="0.25">
      <c r="A989" s="18" t="s">
        <v>1383</v>
      </c>
      <c r="B989" s="18">
        <v>48.12</v>
      </c>
      <c r="C989" s="18">
        <v>4.51</v>
      </c>
      <c r="D989" s="18" t="s">
        <v>2382</v>
      </c>
      <c r="E989" s="18" t="s">
        <v>2380</v>
      </c>
      <c r="F989" s="18" t="s">
        <v>2380</v>
      </c>
      <c r="G989" s="25">
        <v>1</v>
      </c>
      <c r="H989" s="18" t="s">
        <v>2380</v>
      </c>
      <c r="I989" s="25">
        <f t="shared" si="45"/>
        <v>0</v>
      </c>
      <c r="J989" s="26">
        <f t="shared" si="46"/>
        <v>1</v>
      </c>
      <c r="K989" s="18" t="str">
        <f t="shared" si="47"/>
        <v>Obesity</v>
      </c>
      <c r="L989" s="24" t="str" cm="1">
        <f t="array" ref="L989">IF(H989="?",INDEX($H$2:$H$2336,MODE(MATCH($H$2:$H$2336,$H$2:$H$2336,0))),H989)</f>
        <v>No</v>
      </c>
    </row>
    <row r="990" spans="1:12" x14ac:dyDescent="0.25">
      <c r="A990" s="17" t="s">
        <v>1382</v>
      </c>
      <c r="B990" s="17">
        <v>24.91</v>
      </c>
      <c r="C990" s="17">
        <v>7.33</v>
      </c>
      <c r="D990" s="17" t="s">
        <v>2382</v>
      </c>
      <c r="E990" s="17" t="s">
        <v>2380</v>
      </c>
      <c r="F990" s="17" t="s">
        <v>2383</v>
      </c>
      <c r="G990" s="27">
        <v>1</v>
      </c>
      <c r="H990" s="17" t="s">
        <v>2380</v>
      </c>
      <c r="I990" s="27">
        <f t="shared" si="45"/>
        <v>0</v>
      </c>
      <c r="J990" s="26">
        <f t="shared" si="46"/>
        <v>1</v>
      </c>
      <c r="K990" s="17" t="str">
        <f t="shared" si="47"/>
        <v>Normal Weight</v>
      </c>
      <c r="L990" s="24" t="str" cm="1">
        <f t="array" ref="L990">IF(H990="?",INDEX($H$2:$H$2336,MODE(MATCH($H$2:$H$2336,$H$2:$H$2336,0))),H990)</f>
        <v>No</v>
      </c>
    </row>
    <row r="991" spans="1:12" x14ac:dyDescent="0.25">
      <c r="A991" s="18" t="s">
        <v>1381</v>
      </c>
      <c r="B991" s="18">
        <v>27.645</v>
      </c>
      <c r="C991" s="18">
        <v>10.56</v>
      </c>
      <c r="D991" s="18" t="s">
        <v>2380</v>
      </c>
      <c r="E991" s="18" t="s">
        <v>2380</v>
      </c>
      <c r="F991" s="18" t="s">
        <v>2380</v>
      </c>
      <c r="G991" s="25" t="s">
        <v>2381</v>
      </c>
      <c r="H991" s="18" t="s">
        <v>2380</v>
      </c>
      <c r="I991" s="25">
        <f t="shared" si="45"/>
        <v>0</v>
      </c>
      <c r="J991" s="26">
        <f t="shared" si="46"/>
        <v>0</v>
      </c>
      <c r="K991" s="18" t="str">
        <f t="shared" si="47"/>
        <v>Overweight</v>
      </c>
      <c r="L991" s="24" t="str" cm="1">
        <f t="array" ref="L991">IF(H991="?",INDEX($H$2:$H$2336,MODE(MATCH($H$2:$H$2336,$H$2:$H$2336,0))),H991)</f>
        <v>No</v>
      </c>
    </row>
    <row r="992" spans="1:12" x14ac:dyDescent="0.25">
      <c r="A992" s="17" t="s">
        <v>1380</v>
      </c>
      <c r="B992" s="17">
        <v>33.700000000000003</v>
      </c>
      <c r="C992" s="17">
        <v>4.01</v>
      </c>
      <c r="D992" s="17" t="s">
        <v>2380</v>
      </c>
      <c r="E992" s="17" t="s">
        <v>2380</v>
      </c>
      <c r="F992" s="17" t="s">
        <v>2380</v>
      </c>
      <c r="G992" s="27">
        <v>2</v>
      </c>
      <c r="H992" s="17" t="s">
        <v>2380</v>
      </c>
      <c r="I992" s="27">
        <f t="shared" si="45"/>
        <v>0</v>
      </c>
      <c r="J992" s="26">
        <f t="shared" si="46"/>
        <v>2</v>
      </c>
      <c r="K992" s="17" t="str">
        <f t="shared" si="47"/>
        <v>Obesity</v>
      </c>
      <c r="L992" s="24" t="str" cm="1">
        <f t="array" ref="L992">IF(H992="?",INDEX($H$2:$H$2336,MODE(MATCH($H$2:$H$2336,$H$2:$H$2336,0))),H992)</f>
        <v>No</v>
      </c>
    </row>
    <row r="993" spans="1:12" x14ac:dyDescent="0.25">
      <c r="A993" s="18" t="s">
        <v>1379</v>
      </c>
      <c r="B993" s="18">
        <v>38.93</v>
      </c>
      <c r="C993" s="18">
        <v>5.64</v>
      </c>
      <c r="D993" s="18" t="s">
        <v>2382</v>
      </c>
      <c r="E993" s="18" t="s">
        <v>2380</v>
      </c>
      <c r="F993" s="18" t="s">
        <v>2380</v>
      </c>
      <c r="G993" s="25">
        <v>1</v>
      </c>
      <c r="H993" s="18" t="s">
        <v>2380</v>
      </c>
      <c r="I993" s="25">
        <f t="shared" si="45"/>
        <v>0</v>
      </c>
      <c r="J993" s="26">
        <f t="shared" si="46"/>
        <v>1</v>
      </c>
      <c r="K993" s="18" t="str">
        <f t="shared" si="47"/>
        <v>Obesity</v>
      </c>
      <c r="L993" s="24" t="str" cm="1">
        <f t="array" ref="L993">IF(H993="?",INDEX($H$2:$H$2336,MODE(MATCH($H$2:$H$2336,$H$2:$H$2336,0))),H993)</f>
        <v>No</v>
      </c>
    </row>
    <row r="994" spans="1:12" x14ac:dyDescent="0.25">
      <c r="A994" s="17" t="s">
        <v>1378</v>
      </c>
      <c r="B994" s="17">
        <v>32.774999999999999</v>
      </c>
      <c r="C994" s="17">
        <v>8.02</v>
      </c>
      <c r="D994" s="17" t="s">
        <v>2382</v>
      </c>
      <c r="E994" s="17" t="s">
        <v>2380</v>
      </c>
      <c r="F994" s="17" t="s">
        <v>2380</v>
      </c>
      <c r="G994" s="27">
        <v>2</v>
      </c>
      <c r="H994" s="17" t="s">
        <v>2380</v>
      </c>
      <c r="I994" s="27">
        <f t="shared" si="45"/>
        <v>0</v>
      </c>
      <c r="J994" s="26">
        <f t="shared" si="46"/>
        <v>2</v>
      </c>
      <c r="K994" s="17" t="str">
        <f t="shared" si="47"/>
        <v>Obesity</v>
      </c>
      <c r="L994" s="24" t="str" cm="1">
        <f t="array" ref="L994">IF(H994="?",INDEX($H$2:$H$2336,MODE(MATCH($H$2:$H$2336,$H$2:$H$2336,0))),H994)</f>
        <v>No</v>
      </c>
    </row>
    <row r="995" spans="1:12" x14ac:dyDescent="0.25">
      <c r="A995" s="18" t="s">
        <v>1377</v>
      </c>
      <c r="B995" s="18">
        <v>29.83</v>
      </c>
      <c r="C995" s="18">
        <v>7.2</v>
      </c>
      <c r="D995" s="18" t="s">
        <v>2382</v>
      </c>
      <c r="E995" s="18" t="s">
        <v>2380</v>
      </c>
      <c r="F995" s="18" t="s">
        <v>2380</v>
      </c>
      <c r="G995" s="25" t="s">
        <v>2381</v>
      </c>
      <c r="H995" s="18" t="s">
        <v>2380</v>
      </c>
      <c r="I995" s="25">
        <f t="shared" si="45"/>
        <v>0</v>
      </c>
      <c r="J995" s="26">
        <f t="shared" si="46"/>
        <v>0</v>
      </c>
      <c r="K995" s="18" t="str">
        <f t="shared" si="47"/>
        <v>Overweight</v>
      </c>
      <c r="L995" s="24" t="str" cm="1">
        <f t="array" ref="L995">IF(H995="?",INDEX($H$2:$H$2336,MODE(MATCH($H$2:$H$2336,$H$2:$H$2336,0))),H995)</f>
        <v>No</v>
      </c>
    </row>
    <row r="996" spans="1:12" x14ac:dyDescent="0.25">
      <c r="A996" s="17" t="s">
        <v>1376</v>
      </c>
      <c r="B996" s="17">
        <v>28.31</v>
      </c>
      <c r="C996" s="17">
        <v>4.55</v>
      </c>
      <c r="D996" s="17" t="s">
        <v>2380</v>
      </c>
      <c r="E996" s="17" t="s">
        <v>2382</v>
      </c>
      <c r="F996" s="17" t="s">
        <v>2380</v>
      </c>
      <c r="G996" s="27">
        <v>1</v>
      </c>
      <c r="H996" s="17" t="s">
        <v>2380</v>
      </c>
      <c r="I996" s="27">
        <f t="shared" si="45"/>
        <v>0</v>
      </c>
      <c r="J996" s="26">
        <f t="shared" si="46"/>
        <v>1</v>
      </c>
      <c r="K996" s="17" t="str">
        <f t="shared" si="47"/>
        <v>Overweight</v>
      </c>
      <c r="L996" s="24" t="str" cm="1">
        <f t="array" ref="L996">IF(H996="?",INDEX($H$2:$H$2336,MODE(MATCH($H$2:$H$2336,$H$2:$H$2336,0))),H996)</f>
        <v>No</v>
      </c>
    </row>
    <row r="997" spans="1:12" x14ac:dyDescent="0.25">
      <c r="A997" s="18" t="s">
        <v>1375</v>
      </c>
      <c r="B997" s="18">
        <v>29.79</v>
      </c>
      <c r="C997" s="18">
        <v>9.0299999999999994</v>
      </c>
      <c r="D997" s="18" t="s">
        <v>2380</v>
      </c>
      <c r="E997" s="18" t="s">
        <v>2380</v>
      </c>
      <c r="F997" s="18" t="s">
        <v>2380</v>
      </c>
      <c r="G997" s="25" t="s">
        <v>2381</v>
      </c>
      <c r="H997" s="18" t="s">
        <v>2380</v>
      </c>
      <c r="I997" s="25">
        <f t="shared" si="45"/>
        <v>0</v>
      </c>
      <c r="J997" s="26">
        <f t="shared" si="46"/>
        <v>0</v>
      </c>
      <c r="K997" s="18" t="str">
        <f t="shared" si="47"/>
        <v>Overweight</v>
      </c>
      <c r="L997" s="24" t="str" cm="1">
        <f t="array" ref="L997">IF(H997="?",INDEX($H$2:$H$2336,MODE(MATCH($H$2:$H$2336,$H$2:$H$2336,0))),H997)</f>
        <v>No</v>
      </c>
    </row>
    <row r="998" spans="1:12" x14ac:dyDescent="0.25">
      <c r="A998" s="17" t="s">
        <v>1374</v>
      </c>
      <c r="B998" s="17">
        <v>36.6</v>
      </c>
      <c r="C998" s="17">
        <v>5.2</v>
      </c>
      <c r="D998" s="17" t="s">
        <v>2382</v>
      </c>
      <c r="E998" s="17" t="s">
        <v>2380</v>
      </c>
      <c r="F998" s="17" t="s">
        <v>2383</v>
      </c>
      <c r="G998" s="27">
        <v>1</v>
      </c>
      <c r="H998" s="17" t="s">
        <v>2380</v>
      </c>
      <c r="I998" s="27">
        <f t="shared" si="45"/>
        <v>0</v>
      </c>
      <c r="J998" s="26">
        <f t="shared" si="46"/>
        <v>1</v>
      </c>
      <c r="K998" s="17" t="str">
        <f t="shared" si="47"/>
        <v>Obesity</v>
      </c>
      <c r="L998" s="24" t="str" cm="1">
        <f t="array" ref="L998">IF(H998="?",INDEX($H$2:$H$2336,MODE(MATCH($H$2:$H$2336,$H$2:$H$2336,0))),H998)</f>
        <v>No</v>
      </c>
    </row>
    <row r="999" spans="1:12" x14ac:dyDescent="0.25">
      <c r="A999" s="18" t="s">
        <v>1373</v>
      </c>
      <c r="B999" s="18">
        <v>35.93</v>
      </c>
      <c r="C999" s="18">
        <v>8.3000000000000007</v>
      </c>
      <c r="D999" s="18" t="s">
        <v>2382</v>
      </c>
      <c r="E999" s="18" t="s">
        <v>2380</v>
      </c>
      <c r="F999" s="18" t="s">
        <v>2380</v>
      </c>
      <c r="G999" s="25" t="s">
        <v>2381</v>
      </c>
      <c r="H999" s="18" t="s">
        <v>2380</v>
      </c>
      <c r="I999" s="25">
        <f t="shared" si="45"/>
        <v>0</v>
      </c>
      <c r="J999" s="26">
        <f t="shared" si="46"/>
        <v>0</v>
      </c>
      <c r="K999" s="18" t="str">
        <f t="shared" si="47"/>
        <v>Obesity</v>
      </c>
      <c r="L999" s="24" t="str" cm="1">
        <f t="array" ref="L999">IF(H999="?",INDEX($H$2:$H$2336,MODE(MATCH($H$2:$H$2336,$H$2:$H$2336,0))),H999)</f>
        <v>No</v>
      </c>
    </row>
    <row r="1000" spans="1:12" x14ac:dyDescent="0.25">
      <c r="A1000" s="17" t="s">
        <v>1372</v>
      </c>
      <c r="B1000" s="17">
        <v>28.6</v>
      </c>
      <c r="C1000" s="17">
        <v>5.56</v>
      </c>
      <c r="D1000" s="17" t="s">
        <v>2382</v>
      </c>
      <c r="E1000" s="17" t="s">
        <v>2380</v>
      </c>
      <c r="F1000" s="17" t="s">
        <v>2383</v>
      </c>
      <c r="G1000" s="27">
        <v>1</v>
      </c>
      <c r="H1000" s="17" t="s">
        <v>2380</v>
      </c>
      <c r="I1000" s="27">
        <f t="shared" si="45"/>
        <v>0</v>
      </c>
      <c r="J1000" s="26">
        <f t="shared" si="46"/>
        <v>1</v>
      </c>
      <c r="K1000" s="17" t="str">
        <f t="shared" si="47"/>
        <v>Overweight</v>
      </c>
      <c r="L1000" s="24" t="str" cm="1">
        <f t="array" ref="L1000">IF(H1000="?",INDEX($H$2:$H$2336,MODE(MATCH($H$2:$H$2336,$H$2:$H$2336,0))),H1000)</f>
        <v>No</v>
      </c>
    </row>
    <row r="1001" spans="1:12" x14ac:dyDescent="0.25">
      <c r="A1001" s="18" t="s">
        <v>1371</v>
      </c>
      <c r="B1001" s="18">
        <v>39.17</v>
      </c>
      <c r="C1001" s="18">
        <v>4.1500000000000004</v>
      </c>
      <c r="D1001" s="18" t="s">
        <v>2380</v>
      </c>
      <c r="E1001" s="18" t="s">
        <v>2380</v>
      </c>
      <c r="F1001" s="18" t="s">
        <v>2380</v>
      </c>
      <c r="G1001" s="25" t="s">
        <v>2381</v>
      </c>
      <c r="H1001" s="18" t="s">
        <v>2380</v>
      </c>
      <c r="I1001" s="25">
        <f t="shared" si="45"/>
        <v>0</v>
      </c>
      <c r="J1001" s="26">
        <f t="shared" si="46"/>
        <v>0</v>
      </c>
      <c r="K1001" s="18" t="str">
        <f t="shared" si="47"/>
        <v>Obesity</v>
      </c>
      <c r="L1001" s="24" t="str" cm="1">
        <f t="array" ref="L1001">IF(H1001="?",INDEX($H$2:$H$2336,MODE(MATCH($H$2:$H$2336,$H$2:$H$2336,0))),H1001)</f>
        <v>No</v>
      </c>
    </row>
    <row r="1002" spans="1:12" x14ac:dyDescent="0.25">
      <c r="A1002" s="17" t="s">
        <v>1370</v>
      </c>
      <c r="B1002" s="17">
        <v>26.41</v>
      </c>
      <c r="C1002" s="17">
        <v>5.99</v>
      </c>
      <c r="D1002" s="17" t="s">
        <v>2382</v>
      </c>
      <c r="E1002" s="17" t="s">
        <v>2380</v>
      </c>
      <c r="F1002" s="17" t="s">
        <v>2383</v>
      </c>
      <c r="G1002" s="27">
        <v>1</v>
      </c>
      <c r="H1002" s="17" t="s">
        <v>2380</v>
      </c>
      <c r="I1002" s="27">
        <f t="shared" si="45"/>
        <v>0</v>
      </c>
      <c r="J1002" s="26">
        <f t="shared" si="46"/>
        <v>1</v>
      </c>
      <c r="K1002" s="17" t="str">
        <f t="shared" si="47"/>
        <v>Overweight</v>
      </c>
      <c r="L1002" s="24" t="str" cm="1">
        <f t="array" ref="L1002">IF(H1002="?",INDEX($H$2:$H$2336,MODE(MATCH($H$2:$H$2336,$H$2:$H$2336,0))),H1002)</f>
        <v>No</v>
      </c>
    </row>
    <row r="1003" spans="1:12" x14ac:dyDescent="0.25">
      <c r="A1003" s="18" t="s">
        <v>1369</v>
      </c>
      <c r="B1003" s="18">
        <v>30.63</v>
      </c>
      <c r="C1003" s="18">
        <v>5.8</v>
      </c>
      <c r="D1003" s="18" t="s">
        <v>2382</v>
      </c>
      <c r="E1003" s="18" t="s">
        <v>2380</v>
      </c>
      <c r="F1003" s="18" t="s">
        <v>2380</v>
      </c>
      <c r="G1003" s="25" t="s">
        <v>2381</v>
      </c>
      <c r="H1003" s="18" t="s">
        <v>2380</v>
      </c>
      <c r="I1003" s="25">
        <f t="shared" si="45"/>
        <v>0</v>
      </c>
      <c r="J1003" s="26">
        <f t="shared" si="46"/>
        <v>0</v>
      </c>
      <c r="K1003" s="18" t="str">
        <f t="shared" si="47"/>
        <v>Obesity</v>
      </c>
      <c r="L1003" s="24" t="str" cm="1">
        <f t="array" ref="L1003">IF(H1003="?",INDEX($H$2:$H$2336,MODE(MATCH($H$2:$H$2336,$H$2:$H$2336,0))),H1003)</f>
        <v>No</v>
      </c>
    </row>
    <row r="1004" spans="1:12" x14ac:dyDescent="0.25">
      <c r="A1004" s="17" t="s">
        <v>1368</v>
      </c>
      <c r="B1004" s="17">
        <v>31.73</v>
      </c>
      <c r="C1004" s="17">
        <v>7.32</v>
      </c>
      <c r="D1004" s="17" t="s">
        <v>2382</v>
      </c>
      <c r="E1004" s="17" t="s">
        <v>2380</v>
      </c>
      <c r="F1004" s="17" t="s">
        <v>2380</v>
      </c>
      <c r="G1004" s="27">
        <v>2</v>
      </c>
      <c r="H1004" s="17" t="s">
        <v>2380</v>
      </c>
      <c r="I1004" s="27">
        <f t="shared" si="45"/>
        <v>0</v>
      </c>
      <c r="J1004" s="26">
        <f t="shared" si="46"/>
        <v>2</v>
      </c>
      <c r="K1004" s="17" t="str">
        <f t="shared" si="47"/>
        <v>Obesity</v>
      </c>
      <c r="L1004" s="24" t="str" cm="1">
        <f t="array" ref="L1004">IF(H1004="?",INDEX($H$2:$H$2336,MODE(MATCH($H$2:$H$2336,$H$2:$H$2336,0))),H1004)</f>
        <v>No</v>
      </c>
    </row>
    <row r="1005" spans="1:12" x14ac:dyDescent="0.25">
      <c r="A1005" s="18" t="s">
        <v>1367</v>
      </c>
      <c r="B1005" s="18">
        <v>30.7</v>
      </c>
      <c r="C1005" s="18">
        <v>5.16</v>
      </c>
      <c r="D1005" s="18" t="s">
        <v>2380</v>
      </c>
      <c r="E1005" s="18" t="s">
        <v>2380</v>
      </c>
      <c r="F1005" s="18" t="s">
        <v>2380</v>
      </c>
      <c r="G1005" s="25">
        <v>2</v>
      </c>
      <c r="H1005" s="18" t="s">
        <v>2380</v>
      </c>
      <c r="I1005" s="25">
        <f t="shared" si="45"/>
        <v>0</v>
      </c>
      <c r="J1005" s="26">
        <f t="shared" si="46"/>
        <v>2</v>
      </c>
      <c r="K1005" s="18" t="str">
        <f t="shared" si="47"/>
        <v>Obesity</v>
      </c>
      <c r="L1005" s="24" t="str" cm="1">
        <f t="array" ref="L1005">IF(H1005="?",INDEX($H$2:$H$2336,MODE(MATCH($H$2:$H$2336,$H$2:$H$2336,0))),H1005)</f>
        <v>No</v>
      </c>
    </row>
    <row r="1006" spans="1:12" x14ac:dyDescent="0.25">
      <c r="A1006" s="17" t="s">
        <v>1366</v>
      </c>
      <c r="B1006" s="17">
        <v>25.934999999999999</v>
      </c>
      <c r="C1006" s="17">
        <v>5.96</v>
      </c>
      <c r="D1006" s="17" t="s">
        <v>2382</v>
      </c>
      <c r="E1006" s="17" t="s">
        <v>2380</v>
      </c>
      <c r="F1006" s="17" t="s">
        <v>2380</v>
      </c>
      <c r="G1006" s="27">
        <v>2</v>
      </c>
      <c r="H1006" s="17" t="s">
        <v>2380</v>
      </c>
      <c r="I1006" s="27">
        <f t="shared" si="45"/>
        <v>0</v>
      </c>
      <c r="J1006" s="26">
        <f t="shared" si="46"/>
        <v>2</v>
      </c>
      <c r="K1006" s="17" t="str">
        <f t="shared" si="47"/>
        <v>Overweight</v>
      </c>
      <c r="L1006" s="24" t="str" cm="1">
        <f t="array" ref="L1006">IF(H1006="?",INDEX($H$2:$H$2336,MODE(MATCH($H$2:$H$2336,$H$2:$H$2336,0))),H1006)</f>
        <v>No</v>
      </c>
    </row>
    <row r="1007" spans="1:12" x14ac:dyDescent="0.25">
      <c r="A1007" s="18" t="s">
        <v>1365</v>
      </c>
      <c r="B1007" s="18">
        <v>35.9</v>
      </c>
      <c r="C1007" s="18">
        <v>4.8499999999999996</v>
      </c>
      <c r="D1007" s="18" t="s">
        <v>2382</v>
      </c>
      <c r="E1007" s="18" t="s">
        <v>2380</v>
      </c>
      <c r="F1007" s="18" t="s">
        <v>2383</v>
      </c>
      <c r="G1007" s="25">
        <v>1</v>
      </c>
      <c r="H1007" s="18" t="s">
        <v>2380</v>
      </c>
      <c r="I1007" s="25">
        <f t="shared" si="45"/>
        <v>0</v>
      </c>
      <c r="J1007" s="26">
        <f t="shared" si="46"/>
        <v>1</v>
      </c>
      <c r="K1007" s="18" t="str">
        <f t="shared" si="47"/>
        <v>Obesity</v>
      </c>
      <c r="L1007" s="24" t="str" cm="1">
        <f t="array" ref="L1007">IF(H1007="?",INDEX($H$2:$H$2336,MODE(MATCH($H$2:$H$2336,$H$2:$H$2336,0))),H1007)</f>
        <v>No</v>
      </c>
    </row>
    <row r="1008" spans="1:12" x14ac:dyDescent="0.25">
      <c r="A1008" s="17" t="s">
        <v>1364</v>
      </c>
      <c r="B1008" s="17">
        <v>26.7</v>
      </c>
      <c r="C1008" s="17">
        <v>5.09</v>
      </c>
      <c r="D1008" s="17" t="s">
        <v>2382</v>
      </c>
      <c r="E1008" s="17" t="s">
        <v>2380</v>
      </c>
      <c r="F1008" s="17" t="s">
        <v>2383</v>
      </c>
      <c r="G1008" s="27">
        <v>1</v>
      </c>
      <c r="H1008" s="17" t="s">
        <v>2380</v>
      </c>
      <c r="I1008" s="27">
        <f t="shared" si="45"/>
        <v>0</v>
      </c>
      <c r="J1008" s="26">
        <f t="shared" si="46"/>
        <v>1</v>
      </c>
      <c r="K1008" s="17" t="str">
        <f t="shared" si="47"/>
        <v>Overweight</v>
      </c>
      <c r="L1008" s="24" t="str" cm="1">
        <f t="array" ref="L1008">IF(H1008="?",INDEX($H$2:$H$2336,MODE(MATCH($H$2:$H$2336,$H$2:$H$2336,0))),H1008)</f>
        <v>No</v>
      </c>
    </row>
    <row r="1009" spans="1:12" x14ac:dyDescent="0.25">
      <c r="A1009" s="18" t="s">
        <v>1363</v>
      </c>
      <c r="B1009" s="18">
        <v>33.71</v>
      </c>
      <c r="C1009" s="18">
        <v>4.9400000000000004</v>
      </c>
      <c r="D1009" s="18" t="s">
        <v>2380</v>
      </c>
      <c r="E1009" s="18" t="s">
        <v>2380</v>
      </c>
      <c r="F1009" s="18" t="s">
        <v>2380</v>
      </c>
      <c r="G1009" s="25" t="s">
        <v>2381</v>
      </c>
      <c r="H1009" s="18" t="s">
        <v>2380</v>
      </c>
      <c r="I1009" s="25">
        <f t="shared" si="45"/>
        <v>0</v>
      </c>
      <c r="J1009" s="26">
        <f t="shared" si="46"/>
        <v>0</v>
      </c>
      <c r="K1009" s="18" t="str">
        <f t="shared" si="47"/>
        <v>Obesity</v>
      </c>
      <c r="L1009" s="24" t="str" cm="1">
        <f t="array" ref="L1009">IF(H1009="?",INDEX($H$2:$H$2336,MODE(MATCH($H$2:$H$2336,$H$2:$H$2336,0))),H1009)</f>
        <v>No</v>
      </c>
    </row>
    <row r="1010" spans="1:12" x14ac:dyDescent="0.25">
      <c r="A1010" s="17" t="s">
        <v>1362</v>
      </c>
      <c r="B1010" s="17">
        <v>41.91</v>
      </c>
      <c r="C1010" s="17">
        <v>4.92</v>
      </c>
      <c r="D1010" s="17" t="s">
        <v>2382</v>
      </c>
      <c r="E1010" s="17" t="s">
        <v>2380</v>
      </c>
      <c r="F1010" s="17" t="s">
        <v>2380</v>
      </c>
      <c r="G1010" s="27">
        <v>2</v>
      </c>
      <c r="H1010" s="17" t="s">
        <v>2380</v>
      </c>
      <c r="I1010" s="27">
        <f t="shared" si="45"/>
        <v>0</v>
      </c>
      <c r="J1010" s="26">
        <f t="shared" si="46"/>
        <v>2</v>
      </c>
      <c r="K1010" s="17" t="str">
        <f t="shared" si="47"/>
        <v>Obesity</v>
      </c>
      <c r="L1010" s="24" t="str" cm="1">
        <f t="array" ref="L1010">IF(H1010="?",INDEX($H$2:$H$2336,MODE(MATCH($H$2:$H$2336,$H$2:$H$2336,0))),H1010)</f>
        <v>No</v>
      </c>
    </row>
    <row r="1011" spans="1:12" x14ac:dyDescent="0.25">
      <c r="A1011" s="18" t="s">
        <v>1361</v>
      </c>
      <c r="B1011" s="18">
        <v>39.82</v>
      </c>
      <c r="C1011" s="18">
        <v>6.05</v>
      </c>
      <c r="D1011" s="18" t="s">
        <v>2382</v>
      </c>
      <c r="E1011" s="18" t="s">
        <v>2380</v>
      </c>
      <c r="F1011" s="18" t="s">
        <v>2380</v>
      </c>
      <c r="G1011" s="25">
        <v>2</v>
      </c>
      <c r="H1011" s="18" t="s">
        <v>2380</v>
      </c>
      <c r="I1011" s="25">
        <f t="shared" si="45"/>
        <v>0</v>
      </c>
      <c r="J1011" s="26">
        <f t="shared" si="46"/>
        <v>2</v>
      </c>
      <c r="K1011" s="18" t="str">
        <f t="shared" si="47"/>
        <v>Obesity</v>
      </c>
      <c r="L1011" s="24" t="str" cm="1">
        <f t="array" ref="L1011">IF(H1011="?",INDEX($H$2:$H$2336,MODE(MATCH($H$2:$H$2336,$H$2:$H$2336,0))),H1011)</f>
        <v>No</v>
      </c>
    </row>
    <row r="1012" spans="1:12" x14ac:dyDescent="0.25">
      <c r="A1012" s="17" t="s">
        <v>1360</v>
      </c>
      <c r="B1012" s="17">
        <v>28.12</v>
      </c>
      <c r="C1012" s="17">
        <v>4.67</v>
      </c>
      <c r="D1012" s="17" t="s">
        <v>2380</v>
      </c>
      <c r="E1012" s="17" t="s">
        <v>2380</v>
      </c>
      <c r="F1012" s="17" t="s">
        <v>2380</v>
      </c>
      <c r="G1012" s="27">
        <v>2</v>
      </c>
      <c r="H1012" s="17" t="s">
        <v>2380</v>
      </c>
      <c r="I1012" s="27">
        <f t="shared" si="45"/>
        <v>0</v>
      </c>
      <c r="J1012" s="26">
        <f t="shared" si="46"/>
        <v>2</v>
      </c>
      <c r="K1012" s="17" t="str">
        <f t="shared" si="47"/>
        <v>Overweight</v>
      </c>
      <c r="L1012" s="24" t="str" cm="1">
        <f t="array" ref="L1012">IF(H1012="?",INDEX($H$2:$H$2336,MODE(MATCH($H$2:$H$2336,$H$2:$H$2336,0))),H1012)</f>
        <v>No</v>
      </c>
    </row>
    <row r="1013" spans="1:12" x14ac:dyDescent="0.25">
      <c r="A1013" s="18" t="s">
        <v>1359</v>
      </c>
      <c r="B1013" s="18">
        <v>26.98</v>
      </c>
      <c r="C1013" s="18">
        <v>9.81</v>
      </c>
      <c r="D1013" s="18" t="s">
        <v>2382</v>
      </c>
      <c r="E1013" s="18" t="s">
        <v>2380</v>
      </c>
      <c r="F1013" s="18" t="s">
        <v>2380</v>
      </c>
      <c r="G1013" s="25" t="s">
        <v>2381</v>
      </c>
      <c r="H1013" s="18" t="s">
        <v>2380</v>
      </c>
      <c r="I1013" s="25">
        <f t="shared" si="45"/>
        <v>0</v>
      </c>
      <c r="J1013" s="26">
        <f t="shared" si="46"/>
        <v>0</v>
      </c>
      <c r="K1013" s="18" t="str">
        <f t="shared" si="47"/>
        <v>Overweight</v>
      </c>
      <c r="L1013" s="24" t="str" cm="1">
        <f t="array" ref="L1013">IF(H1013="?",INDEX($H$2:$H$2336,MODE(MATCH($H$2:$H$2336,$H$2:$H$2336,0))),H1013)</f>
        <v>No</v>
      </c>
    </row>
    <row r="1014" spans="1:12" x14ac:dyDescent="0.25">
      <c r="A1014" s="17" t="s">
        <v>1358</v>
      </c>
      <c r="B1014" s="17">
        <v>27.2</v>
      </c>
      <c r="C1014" s="17">
        <v>6.06</v>
      </c>
      <c r="D1014" s="17" t="s">
        <v>2382</v>
      </c>
      <c r="E1014" s="17" t="s">
        <v>2380</v>
      </c>
      <c r="F1014" s="17" t="s">
        <v>2380</v>
      </c>
      <c r="G1014" s="27">
        <v>2</v>
      </c>
      <c r="H1014" s="17" t="s">
        <v>2380</v>
      </c>
      <c r="I1014" s="27">
        <f t="shared" si="45"/>
        <v>0</v>
      </c>
      <c r="J1014" s="26">
        <f t="shared" si="46"/>
        <v>2</v>
      </c>
      <c r="K1014" s="17" t="str">
        <f t="shared" si="47"/>
        <v>Overweight</v>
      </c>
      <c r="L1014" s="24" t="str" cm="1">
        <f t="array" ref="L1014">IF(H1014="?",INDEX($H$2:$H$2336,MODE(MATCH($H$2:$H$2336,$H$2:$H$2336,0))),H1014)</f>
        <v>No</v>
      </c>
    </row>
    <row r="1015" spans="1:12" x14ac:dyDescent="0.25">
      <c r="A1015" s="18" t="s">
        <v>1357</v>
      </c>
      <c r="B1015" s="18">
        <v>25.3</v>
      </c>
      <c r="C1015" s="18">
        <v>5.19</v>
      </c>
      <c r="D1015" s="18" t="s">
        <v>2382</v>
      </c>
      <c r="E1015" s="18" t="s">
        <v>2380</v>
      </c>
      <c r="F1015" s="18" t="s">
        <v>2380</v>
      </c>
      <c r="G1015" s="25">
        <v>2</v>
      </c>
      <c r="H1015" s="18" t="s">
        <v>2380</v>
      </c>
      <c r="I1015" s="25">
        <f t="shared" si="45"/>
        <v>0</v>
      </c>
      <c r="J1015" s="26">
        <f t="shared" si="46"/>
        <v>2</v>
      </c>
      <c r="K1015" s="18" t="str">
        <f t="shared" si="47"/>
        <v>Overweight</v>
      </c>
      <c r="L1015" s="24" t="str" cm="1">
        <f t="array" ref="L1015">IF(H1015="?",INDEX($H$2:$H$2336,MODE(MATCH($H$2:$H$2336,$H$2:$H$2336,0))),H1015)</f>
        <v>No</v>
      </c>
    </row>
    <row r="1016" spans="1:12" x14ac:dyDescent="0.25">
      <c r="A1016" s="17" t="s">
        <v>1356</v>
      </c>
      <c r="B1016" s="17">
        <v>30.25</v>
      </c>
      <c r="C1016" s="17">
        <v>10.16</v>
      </c>
      <c r="D1016" s="17" t="s">
        <v>2380</v>
      </c>
      <c r="E1016" s="17" t="s">
        <v>2380</v>
      </c>
      <c r="F1016" s="17" t="s">
        <v>2380</v>
      </c>
      <c r="G1016" s="27" t="s">
        <v>2381</v>
      </c>
      <c r="H1016" s="17" t="s">
        <v>2380</v>
      </c>
      <c r="I1016" s="27">
        <f t="shared" si="45"/>
        <v>0</v>
      </c>
      <c r="J1016" s="26">
        <f t="shared" si="46"/>
        <v>0</v>
      </c>
      <c r="K1016" s="17" t="str">
        <f t="shared" si="47"/>
        <v>Obesity</v>
      </c>
      <c r="L1016" s="24" t="str" cm="1">
        <f t="array" ref="L1016">IF(H1016="?",INDEX($H$2:$H$2336,MODE(MATCH($H$2:$H$2336,$H$2:$H$2336,0))),H1016)</f>
        <v>No</v>
      </c>
    </row>
    <row r="1017" spans="1:12" x14ac:dyDescent="0.25">
      <c r="A1017" s="18" t="s">
        <v>1355</v>
      </c>
      <c r="B1017" s="18">
        <v>54</v>
      </c>
      <c r="C1017" s="18">
        <v>4.68</v>
      </c>
      <c r="D1017" s="18" t="s">
        <v>2382</v>
      </c>
      <c r="E1017" s="18" t="s">
        <v>2382</v>
      </c>
      <c r="F1017" s="18" t="s">
        <v>2380</v>
      </c>
      <c r="G1017" s="25">
        <v>2</v>
      </c>
      <c r="H1017" s="18" t="s">
        <v>2380</v>
      </c>
      <c r="I1017" s="25">
        <f t="shared" si="45"/>
        <v>0</v>
      </c>
      <c r="J1017" s="26">
        <f t="shared" si="46"/>
        <v>2</v>
      </c>
      <c r="K1017" s="18" t="str">
        <f t="shared" si="47"/>
        <v>Obesity</v>
      </c>
      <c r="L1017" s="24" t="str" cm="1">
        <f t="array" ref="L1017">IF(H1017="?",INDEX($H$2:$H$2336,MODE(MATCH($H$2:$H$2336,$H$2:$H$2336,0))),H1017)</f>
        <v>No</v>
      </c>
    </row>
    <row r="1018" spans="1:12" x14ac:dyDescent="0.25">
      <c r="A1018" s="17" t="s">
        <v>1354</v>
      </c>
      <c r="B1018" s="17">
        <v>51.86</v>
      </c>
      <c r="C1018" s="17">
        <v>5.32</v>
      </c>
      <c r="D1018" s="17" t="s">
        <v>2382</v>
      </c>
      <c r="E1018" s="17" t="s">
        <v>2380</v>
      </c>
      <c r="F1018" s="17" t="s">
        <v>2380</v>
      </c>
      <c r="G1018" s="27" t="s">
        <v>2381</v>
      </c>
      <c r="H1018" s="17" t="s">
        <v>2380</v>
      </c>
      <c r="I1018" s="27">
        <f t="shared" si="45"/>
        <v>0</v>
      </c>
      <c r="J1018" s="26">
        <f t="shared" si="46"/>
        <v>0</v>
      </c>
      <c r="K1018" s="17" t="str">
        <f t="shared" si="47"/>
        <v>Obesity</v>
      </c>
      <c r="L1018" s="24" t="str" cm="1">
        <f t="array" ref="L1018">IF(H1018="?",INDEX($H$2:$H$2336,MODE(MATCH($H$2:$H$2336,$H$2:$H$2336,0))),H1018)</f>
        <v>No</v>
      </c>
    </row>
    <row r="1019" spans="1:12" x14ac:dyDescent="0.25">
      <c r="A1019" s="18" t="s">
        <v>1353</v>
      </c>
      <c r="B1019" s="18">
        <v>31.39</v>
      </c>
      <c r="C1019" s="18">
        <v>6.99</v>
      </c>
      <c r="D1019" s="18" t="s">
        <v>2380</v>
      </c>
      <c r="E1019" s="18" t="s">
        <v>2380</v>
      </c>
      <c r="F1019" s="18" t="s">
        <v>2380</v>
      </c>
      <c r="G1019" s="25" t="s">
        <v>2381</v>
      </c>
      <c r="H1019" s="18" t="s">
        <v>2380</v>
      </c>
      <c r="I1019" s="25">
        <f t="shared" si="45"/>
        <v>0</v>
      </c>
      <c r="J1019" s="26">
        <f t="shared" si="46"/>
        <v>0</v>
      </c>
      <c r="K1019" s="18" t="str">
        <f t="shared" si="47"/>
        <v>Obesity</v>
      </c>
      <c r="L1019" s="24" t="str" cm="1">
        <f t="array" ref="L1019">IF(H1019="?",INDEX($H$2:$H$2336,MODE(MATCH($H$2:$H$2336,$H$2:$H$2336,0))),H1019)</f>
        <v>No</v>
      </c>
    </row>
    <row r="1020" spans="1:12" x14ac:dyDescent="0.25">
      <c r="A1020" s="17" t="s">
        <v>1352</v>
      </c>
      <c r="B1020" s="17">
        <v>39.97</v>
      </c>
      <c r="C1020" s="17">
        <v>5.55</v>
      </c>
      <c r="D1020" s="17" t="s">
        <v>2380</v>
      </c>
      <c r="E1020" s="17" t="s">
        <v>2380</v>
      </c>
      <c r="F1020" s="17" t="s">
        <v>2380</v>
      </c>
      <c r="G1020" s="27" t="s">
        <v>2381</v>
      </c>
      <c r="H1020" s="17" t="s">
        <v>2380</v>
      </c>
      <c r="I1020" s="27">
        <f t="shared" si="45"/>
        <v>0</v>
      </c>
      <c r="J1020" s="26">
        <f t="shared" si="46"/>
        <v>0</v>
      </c>
      <c r="K1020" s="17" t="str">
        <f t="shared" si="47"/>
        <v>Obesity</v>
      </c>
      <c r="L1020" s="24" t="str" cm="1">
        <f t="array" ref="L1020">IF(H1020="?",INDEX($H$2:$H$2336,MODE(MATCH($H$2:$H$2336,$H$2:$H$2336,0))),H1020)</f>
        <v>No</v>
      </c>
    </row>
    <row r="1021" spans="1:12" x14ac:dyDescent="0.25">
      <c r="A1021" s="18" t="s">
        <v>1351</v>
      </c>
      <c r="B1021" s="18">
        <v>41.23</v>
      </c>
      <c r="C1021" s="18">
        <v>6.94</v>
      </c>
      <c r="D1021" s="18" t="s">
        <v>2380</v>
      </c>
      <c r="E1021" s="18" t="s">
        <v>2380</v>
      </c>
      <c r="F1021" s="18" t="s">
        <v>2380</v>
      </c>
      <c r="G1021" s="25" t="s">
        <v>2381</v>
      </c>
      <c r="H1021" s="18" t="s">
        <v>2380</v>
      </c>
      <c r="I1021" s="25">
        <f t="shared" si="45"/>
        <v>0</v>
      </c>
      <c r="J1021" s="26">
        <f t="shared" si="46"/>
        <v>0</v>
      </c>
      <c r="K1021" s="18" t="str">
        <f t="shared" si="47"/>
        <v>Obesity</v>
      </c>
      <c r="L1021" s="24" t="str" cm="1">
        <f t="array" ref="L1021">IF(H1021="?",INDEX($H$2:$H$2336,MODE(MATCH($H$2:$H$2336,$H$2:$H$2336,0))),H1021)</f>
        <v>No</v>
      </c>
    </row>
    <row r="1022" spans="1:12" x14ac:dyDescent="0.25">
      <c r="A1022" s="17" t="s">
        <v>1350</v>
      </c>
      <c r="B1022" s="17">
        <v>49.45</v>
      </c>
      <c r="C1022" s="17">
        <v>4.2</v>
      </c>
      <c r="D1022" s="17" t="s">
        <v>2382</v>
      </c>
      <c r="E1022" s="17" t="s">
        <v>2380</v>
      </c>
      <c r="F1022" s="17" t="s">
        <v>2380</v>
      </c>
      <c r="G1022" s="27" t="s">
        <v>2381</v>
      </c>
      <c r="H1022" s="17" t="s">
        <v>2380</v>
      </c>
      <c r="I1022" s="27">
        <f t="shared" si="45"/>
        <v>0</v>
      </c>
      <c r="J1022" s="26">
        <f t="shared" si="46"/>
        <v>0</v>
      </c>
      <c r="K1022" s="17" t="str">
        <f t="shared" si="47"/>
        <v>Obesity</v>
      </c>
      <c r="L1022" s="24" t="str" cm="1">
        <f t="array" ref="L1022">IF(H1022="?",INDEX($H$2:$H$2336,MODE(MATCH($H$2:$H$2336,$H$2:$H$2336,0))),H1022)</f>
        <v>No</v>
      </c>
    </row>
    <row r="1023" spans="1:12" x14ac:dyDescent="0.25">
      <c r="A1023" s="18" t="s">
        <v>1349</v>
      </c>
      <c r="B1023" s="18">
        <v>41.04</v>
      </c>
      <c r="C1023" s="18">
        <v>5.59</v>
      </c>
      <c r="D1023" s="18" t="s">
        <v>2380</v>
      </c>
      <c r="E1023" s="18" t="s">
        <v>2380</v>
      </c>
      <c r="F1023" s="18" t="s">
        <v>2380</v>
      </c>
      <c r="G1023" s="25" t="s">
        <v>2381</v>
      </c>
      <c r="H1023" s="18" t="s">
        <v>2380</v>
      </c>
      <c r="I1023" s="25">
        <f t="shared" si="45"/>
        <v>0</v>
      </c>
      <c r="J1023" s="26">
        <f t="shared" si="46"/>
        <v>0</v>
      </c>
      <c r="K1023" s="18" t="str">
        <f t="shared" si="47"/>
        <v>Obesity</v>
      </c>
      <c r="L1023" s="24" t="str" cm="1">
        <f t="array" ref="L1023">IF(H1023="?",INDEX($H$2:$H$2336,MODE(MATCH($H$2:$H$2336,$H$2:$H$2336,0))),H1023)</f>
        <v>No</v>
      </c>
    </row>
    <row r="1024" spans="1:12" x14ac:dyDescent="0.25">
      <c r="A1024" s="17" t="s">
        <v>1348</v>
      </c>
      <c r="B1024" s="17">
        <v>27.93</v>
      </c>
      <c r="C1024" s="17">
        <v>9.9600000000000009</v>
      </c>
      <c r="D1024" s="17" t="s">
        <v>2380</v>
      </c>
      <c r="E1024" s="17" t="s">
        <v>2380</v>
      </c>
      <c r="F1024" s="17" t="s">
        <v>2380</v>
      </c>
      <c r="G1024" s="27" t="s">
        <v>2381</v>
      </c>
      <c r="H1024" s="17" t="s">
        <v>2380</v>
      </c>
      <c r="I1024" s="27">
        <f t="shared" si="45"/>
        <v>0</v>
      </c>
      <c r="J1024" s="26">
        <f t="shared" si="46"/>
        <v>0</v>
      </c>
      <c r="K1024" s="17" t="str">
        <f t="shared" si="47"/>
        <v>Overweight</v>
      </c>
      <c r="L1024" s="24" t="str" cm="1">
        <f t="array" ref="L1024">IF(H1024="?",INDEX($H$2:$H$2336,MODE(MATCH($H$2:$H$2336,$H$2:$H$2336,0))),H1024)</f>
        <v>No</v>
      </c>
    </row>
    <row r="1025" spans="1:12" x14ac:dyDescent="0.25">
      <c r="A1025" s="18" t="s">
        <v>1347</v>
      </c>
      <c r="B1025" s="18">
        <v>21.01</v>
      </c>
      <c r="C1025" s="18">
        <v>7.37</v>
      </c>
      <c r="D1025" s="18" t="s">
        <v>2380</v>
      </c>
      <c r="E1025" s="18" t="s">
        <v>2380</v>
      </c>
      <c r="F1025" s="18" t="s">
        <v>2380</v>
      </c>
      <c r="G1025" s="25" t="s">
        <v>2381</v>
      </c>
      <c r="H1025" s="18" t="s">
        <v>2380</v>
      </c>
      <c r="I1025" s="25">
        <f t="shared" si="45"/>
        <v>0</v>
      </c>
      <c r="J1025" s="26">
        <f t="shared" si="46"/>
        <v>0</v>
      </c>
      <c r="K1025" s="18" t="str">
        <f t="shared" si="47"/>
        <v>Normal Weight</v>
      </c>
      <c r="L1025" s="24" t="str" cm="1">
        <f t="array" ref="L1025">IF(H1025="?",INDEX($H$2:$H$2336,MODE(MATCH($H$2:$H$2336,$H$2:$H$2336,0))),H1025)</f>
        <v>No</v>
      </c>
    </row>
    <row r="1026" spans="1:12" x14ac:dyDescent="0.25">
      <c r="A1026" s="17" t="s">
        <v>1346</v>
      </c>
      <c r="B1026" s="17">
        <v>52.37</v>
      </c>
      <c r="C1026" s="17">
        <v>5.0599999999999996</v>
      </c>
      <c r="D1026" s="17" t="s">
        <v>2382</v>
      </c>
      <c r="E1026" s="17" t="s">
        <v>2382</v>
      </c>
      <c r="F1026" s="17" t="s">
        <v>2380</v>
      </c>
      <c r="G1026" s="27">
        <v>2</v>
      </c>
      <c r="H1026" s="17" t="s">
        <v>2380</v>
      </c>
      <c r="I1026" s="27">
        <f t="shared" si="45"/>
        <v>0</v>
      </c>
      <c r="J1026" s="26">
        <f t="shared" si="46"/>
        <v>2</v>
      </c>
      <c r="K1026" s="17" t="str">
        <f t="shared" si="47"/>
        <v>Obesity</v>
      </c>
      <c r="L1026" s="24" t="str" cm="1">
        <f t="array" ref="L1026">IF(H1026="?",INDEX($H$2:$H$2336,MODE(MATCH($H$2:$H$2336,$H$2:$H$2336,0))),H1026)</f>
        <v>No</v>
      </c>
    </row>
    <row r="1027" spans="1:12" x14ac:dyDescent="0.25">
      <c r="A1027" s="18" t="s">
        <v>1345</v>
      </c>
      <c r="B1027" s="18">
        <v>40.369999999999997</v>
      </c>
      <c r="C1027" s="18">
        <v>8.2100000000000009</v>
      </c>
      <c r="D1027" s="18" t="s">
        <v>2380</v>
      </c>
      <c r="E1027" s="18" t="s">
        <v>2380</v>
      </c>
      <c r="F1027" s="18" t="s">
        <v>2380</v>
      </c>
      <c r="G1027" s="25" t="s">
        <v>2381</v>
      </c>
      <c r="H1027" s="18" t="s">
        <v>2380</v>
      </c>
      <c r="I1027" s="25">
        <f t="shared" ref="I1027:I1090" si="48">COUNTIF(A1027:H1027, "?")</f>
        <v>0</v>
      </c>
      <c r="J1027" s="26">
        <f t="shared" ref="J1027:J1090" si="49">IF(OR(G1027="No major surgery"),0,G1027)</f>
        <v>0</v>
      </c>
      <c r="K1027" s="18" t="str">
        <f t="shared" ref="K1027:K1090" si="50">IF(B1027&lt;18.5,"Underweight",
IF(B1027&lt;25,"Normal Weight",
IF(B1027&lt;30,"Overweight",
"Obesity")))</f>
        <v>Obesity</v>
      </c>
      <c r="L1027" s="24" t="str" cm="1">
        <f t="array" ref="L1027">IF(H1027="?",INDEX($H$2:$H$2336,MODE(MATCH($H$2:$H$2336,$H$2:$H$2336,0))),H1027)</f>
        <v>No</v>
      </c>
    </row>
    <row r="1028" spans="1:12" x14ac:dyDescent="0.25">
      <c r="A1028" s="17" t="s">
        <v>1344</v>
      </c>
      <c r="B1028" s="17">
        <v>41.47</v>
      </c>
      <c r="C1028" s="17">
        <v>10.34</v>
      </c>
      <c r="D1028" s="17" t="s">
        <v>2380</v>
      </c>
      <c r="E1028" s="17" t="s">
        <v>2380</v>
      </c>
      <c r="F1028" s="17" t="s">
        <v>2380</v>
      </c>
      <c r="G1028" s="27">
        <v>2</v>
      </c>
      <c r="H1028" s="17" t="s">
        <v>2380</v>
      </c>
      <c r="I1028" s="27">
        <f t="shared" si="48"/>
        <v>0</v>
      </c>
      <c r="J1028" s="26">
        <f t="shared" si="49"/>
        <v>2</v>
      </c>
      <c r="K1028" s="17" t="str">
        <f t="shared" si="50"/>
        <v>Obesity</v>
      </c>
      <c r="L1028" s="24" t="str" cm="1">
        <f t="array" ref="L1028">IF(H1028="?",INDEX($H$2:$H$2336,MODE(MATCH($H$2:$H$2336,$H$2:$H$2336,0))),H1028)</f>
        <v>No</v>
      </c>
    </row>
    <row r="1029" spans="1:12" x14ac:dyDescent="0.25">
      <c r="A1029" s="18" t="s">
        <v>1343</v>
      </c>
      <c r="B1029" s="18">
        <v>33.725000000000001</v>
      </c>
      <c r="C1029" s="18">
        <v>5.51</v>
      </c>
      <c r="D1029" s="18" t="s">
        <v>2382</v>
      </c>
      <c r="E1029" s="18" t="s">
        <v>2380</v>
      </c>
      <c r="F1029" s="18" t="s">
        <v>2380</v>
      </c>
      <c r="G1029" s="25">
        <v>2</v>
      </c>
      <c r="H1029" s="18" t="s">
        <v>2380</v>
      </c>
      <c r="I1029" s="25">
        <f t="shared" si="48"/>
        <v>0</v>
      </c>
      <c r="J1029" s="26">
        <f t="shared" si="49"/>
        <v>2</v>
      </c>
      <c r="K1029" s="18" t="str">
        <f t="shared" si="50"/>
        <v>Obesity</v>
      </c>
      <c r="L1029" s="24" t="str" cm="1">
        <f t="array" ref="L1029">IF(H1029="?",INDEX($H$2:$H$2336,MODE(MATCH($H$2:$H$2336,$H$2:$H$2336,0))),H1029)</f>
        <v>No</v>
      </c>
    </row>
    <row r="1030" spans="1:12" x14ac:dyDescent="0.25">
      <c r="A1030" s="17" t="s">
        <v>1342</v>
      </c>
      <c r="B1030" s="17">
        <v>28.1</v>
      </c>
      <c r="C1030" s="17">
        <v>11.2</v>
      </c>
      <c r="D1030" s="17" t="s">
        <v>2380</v>
      </c>
      <c r="E1030" s="17" t="s">
        <v>2380</v>
      </c>
      <c r="F1030" s="17" t="s">
        <v>2380</v>
      </c>
      <c r="G1030" s="27" t="s">
        <v>2381</v>
      </c>
      <c r="H1030" s="17" t="s">
        <v>2380</v>
      </c>
      <c r="I1030" s="27">
        <f t="shared" si="48"/>
        <v>0</v>
      </c>
      <c r="J1030" s="26">
        <f t="shared" si="49"/>
        <v>0</v>
      </c>
      <c r="K1030" s="17" t="str">
        <f t="shared" si="50"/>
        <v>Overweight</v>
      </c>
      <c r="L1030" s="24" t="str" cm="1">
        <f t="array" ref="L1030">IF(H1030="?",INDEX($H$2:$H$2336,MODE(MATCH($H$2:$H$2336,$H$2:$H$2336,0))),H1030)</f>
        <v>No</v>
      </c>
    </row>
    <row r="1031" spans="1:12" x14ac:dyDescent="0.25">
      <c r="A1031" s="18" t="s">
        <v>1341</v>
      </c>
      <c r="B1031" s="18">
        <v>37.43</v>
      </c>
      <c r="C1031" s="18">
        <v>4.3499999999999996</v>
      </c>
      <c r="D1031" s="18" t="s">
        <v>2382</v>
      </c>
      <c r="E1031" s="18" t="s">
        <v>2380</v>
      </c>
      <c r="F1031" s="18" t="s">
        <v>2383</v>
      </c>
      <c r="G1031" s="25">
        <v>1</v>
      </c>
      <c r="H1031" s="18" t="s">
        <v>2380</v>
      </c>
      <c r="I1031" s="25">
        <f t="shared" si="48"/>
        <v>0</v>
      </c>
      <c r="J1031" s="26">
        <f t="shared" si="49"/>
        <v>1</v>
      </c>
      <c r="K1031" s="18" t="str">
        <f t="shared" si="50"/>
        <v>Obesity</v>
      </c>
      <c r="L1031" s="24" t="str" cm="1">
        <f t="array" ref="L1031">IF(H1031="?",INDEX($H$2:$H$2336,MODE(MATCH($H$2:$H$2336,$H$2:$H$2336,0))),H1031)</f>
        <v>No</v>
      </c>
    </row>
    <row r="1032" spans="1:12" x14ac:dyDescent="0.25">
      <c r="A1032" s="17" t="s">
        <v>1340</v>
      </c>
      <c r="B1032" s="17">
        <v>23.7</v>
      </c>
      <c r="C1032" s="17">
        <v>10.45</v>
      </c>
      <c r="D1032" s="17" t="s">
        <v>2380</v>
      </c>
      <c r="E1032" s="17" t="s">
        <v>2380</v>
      </c>
      <c r="F1032" s="17" t="s">
        <v>2380</v>
      </c>
      <c r="G1032" s="27" t="s">
        <v>2381</v>
      </c>
      <c r="H1032" s="17" t="s">
        <v>2380</v>
      </c>
      <c r="I1032" s="27">
        <f t="shared" si="48"/>
        <v>0</v>
      </c>
      <c r="J1032" s="26">
        <f t="shared" si="49"/>
        <v>0</v>
      </c>
      <c r="K1032" s="17" t="str">
        <f t="shared" si="50"/>
        <v>Normal Weight</v>
      </c>
      <c r="L1032" s="24" t="str" cm="1">
        <f t="array" ref="L1032">IF(H1032="?",INDEX($H$2:$H$2336,MODE(MATCH($H$2:$H$2336,$H$2:$H$2336,0))),H1032)</f>
        <v>No</v>
      </c>
    </row>
    <row r="1033" spans="1:12" x14ac:dyDescent="0.25">
      <c r="A1033" s="18" t="s">
        <v>1339</v>
      </c>
      <c r="B1033" s="18">
        <v>24.795000000000002</v>
      </c>
      <c r="C1033" s="18">
        <v>4.07</v>
      </c>
      <c r="D1033" s="18" t="s">
        <v>2382</v>
      </c>
      <c r="E1033" s="18" t="s">
        <v>2380</v>
      </c>
      <c r="F1033" s="18" t="s">
        <v>2383</v>
      </c>
      <c r="G1033" s="25">
        <v>1</v>
      </c>
      <c r="H1033" s="18" t="s">
        <v>2380</v>
      </c>
      <c r="I1033" s="25">
        <f t="shared" si="48"/>
        <v>0</v>
      </c>
      <c r="J1033" s="26">
        <f t="shared" si="49"/>
        <v>1</v>
      </c>
      <c r="K1033" s="18" t="str">
        <f t="shared" si="50"/>
        <v>Normal Weight</v>
      </c>
      <c r="L1033" s="24" t="str" cm="1">
        <f t="array" ref="L1033">IF(H1033="?",INDEX($H$2:$H$2336,MODE(MATCH($H$2:$H$2336,$H$2:$H$2336,0))),H1033)</f>
        <v>No</v>
      </c>
    </row>
    <row r="1034" spans="1:12" x14ac:dyDescent="0.25">
      <c r="A1034" s="17" t="s">
        <v>1338</v>
      </c>
      <c r="B1034" s="17">
        <v>31.9</v>
      </c>
      <c r="C1034" s="17">
        <v>8.34</v>
      </c>
      <c r="D1034" s="17" t="s">
        <v>2380</v>
      </c>
      <c r="E1034" s="17" t="s">
        <v>2380</v>
      </c>
      <c r="F1034" s="17" t="s">
        <v>2380</v>
      </c>
      <c r="G1034" s="27" t="s">
        <v>2381</v>
      </c>
      <c r="H1034" s="17" t="s">
        <v>2380</v>
      </c>
      <c r="I1034" s="27">
        <f t="shared" si="48"/>
        <v>0</v>
      </c>
      <c r="J1034" s="26">
        <f t="shared" si="49"/>
        <v>0</v>
      </c>
      <c r="K1034" s="17" t="str">
        <f t="shared" si="50"/>
        <v>Obesity</v>
      </c>
      <c r="L1034" s="24" t="str" cm="1">
        <f t="array" ref="L1034">IF(H1034="?",INDEX($H$2:$H$2336,MODE(MATCH($H$2:$H$2336,$H$2:$H$2336,0))),H1034)</f>
        <v>No</v>
      </c>
    </row>
    <row r="1035" spans="1:12" x14ac:dyDescent="0.25">
      <c r="A1035" s="18" t="s">
        <v>1337</v>
      </c>
      <c r="B1035" s="18">
        <v>32.68</v>
      </c>
      <c r="C1035" s="18">
        <v>7.41</v>
      </c>
      <c r="D1035" s="18" t="s">
        <v>2380</v>
      </c>
      <c r="E1035" s="18" t="s">
        <v>2380</v>
      </c>
      <c r="F1035" s="18" t="s">
        <v>2380</v>
      </c>
      <c r="G1035" s="25" t="s">
        <v>2381</v>
      </c>
      <c r="H1035" s="18" t="s">
        <v>2380</v>
      </c>
      <c r="I1035" s="25">
        <f t="shared" si="48"/>
        <v>0</v>
      </c>
      <c r="J1035" s="26">
        <f t="shared" si="49"/>
        <v>0</v>
      </c>
      <c r="K1035" s="18" t="str">
        <f t="shared" si="50"/>
        <v>Obesity</v>
      </c>
      <c r="L1035" s="24" t="str" cm="1">
        <f t="array" ref="L1035">IF(H1035="?",INDEX($H$2:$H$2336,MODE(MATCH($H$2:$H$2336,$H$2:$H$2336,0))),H1035)</f>
        <v>No</v>
      </c>
    </row>
    <row r="1036" spans="1:12" x14ac:dyDescent="0.25">
      <c r="A1036" s="17" t="s">
        <v>1336</v>
      </c>
      <c r="B1036" s="17">
        <v>47.13</v>
      </c>
      <c r="C1036" s="17">
        <v>4.3099999999999996</v>
      </c>
      <c r="D1036" s="17" t="s">
        <v>2380</v>
      </c>
      <c r="E1036" s="17" t="s">
        <v>2380</v>
      </c>
      <c r="F1036" s="17" t="s">
        <v>2380</v>
      </c>
      <c r="G1036" s="27" t="s">
        <v>2381</v>
      </c>
      <c r="H1036" s="17" t="s">
        <v>2380</v>
      </c>
      <c r="I1036" s="27">
        <f t="shared" si="48"/>
        <v>0</v>
      </c>
      <c r="J1036" s="26">
        <f t="shared" si="49"/>
        <v>0</v>
      </c>
      <c r="K1036" s="17" t="str">
        <f t="shared" si="50"/>
        <v>Obesity</v>
      </c>
      <c r="L1036" s="24" t="str" cm="1">
        <f t="array" ref="L1036">IF(H1036="?",INDEX($H$2:$H$2336,MODE(MATCH($H$2:$H$2336,$H$2:$H$2336,0))),H1036)</f>
        <v>No</v>
      </c>
    </row>
    <row r="1037" spans="1:12" x14ac:dyDescent="0.25">
      <c r="A1037" s="18" t="s">
        <v>1335</v>
      </c>
      <c r="B1037" s="18">
        <v>36.67</v>
      </c>
      <c r="C1037" s="18">
        <v>10.83</v>
      </c>
      <c r="D1037" s="18" t="s">
        <v>2380</v>
      </c>
      <c r="E1037" s="18" t="s">
        <v>2380</v>
      </c>
      <c r="F1037" s="18" t="s">
        <v>2380</v>
      </c>
      <c r="G1037" s="25" t="s">
        <v>2381</v>
      </c>
      <c r="H1037" s="18" t="s">
        <v>2380</v>
      </c>
      <c r="I1037" s="25">
        <f t="shared" si="48"/>
        <v>0</v>
      </c>
      <c r="J1037" s="26">
        <f t="shared" si="49"/>
        <v>0</v>
      </c>
      <c r="K1037" s="18" t="str">
        <f t="shared" si="50"/>
        <v>Obesity</v>
      </c>
      <c r="L1037" s="24" t="str" cm="1">
        <f t="array" ref="L1037">IF(H1037="?",INDEX($H$2:$H$2336,MODE(MATCH($H$2:$H$2336,$H$2:$H$2336,0))),H1037)</f>
        <v>No</v>
      </c>
    </row>
    <row r="1038" spans="1:12" x14ac:dyDescent="0.25">
      <c r="A1038" s="17" t="s">
        <v>1334</v>
      </c>
      <c r="B1038" s="17">
        <v>33.630000000000003</v>
      </c>
      <c r="C1038" s="17">
        <v>11.31</v>
      </c>
      <c r="D1038" s="17" t="s">
        <v>2380</v>
      </c>
      <c r="E1038" s="17" t="s">
        <v>2380</v>
      </c>
      <c r="F1038" s="17" t="s">
        <v>2380</v>
      </c>
      <c r="G1038" s="27" t="s">
        <v>2381</v>
      </c>
      <c r="H1038" s="17" t="s">
        <v>2380</v>
      </c>
      <c r="I1038" s="27">
        <f t="shared" si="48"/>
        <v>0</v>
      </c>
      <c r="J1038" s="26">
        <f t="shared" si="49"/>
        <v>0</v>
      </c>
      <c r="K1038" s="17" t="str">
        <f t="shared" si="50"/>
        <v>Obesity</v>
      </c>
      <c r="L1038" s="24" t="str" cm="1">
        <f t="array" ref="L1038">IF(H1038="?",INDEX($H$2:$H$2336,MODE(MATCH($H$2:$H$2336,$H$2:$H$2336,0))),H1038)</f>
        <v>No</v>
      </c>
    </row>
    <row r="1039" spans="1:12" x14ac:dyDescent="0.25">
      <c r="A1039" s="18" t="s">
        <v>1333</v>
      </c>
      <c r="B1039" s="18">
        <v>32.67</v>
      </c>
      <c r="C1039" s="18">
        <v>11.81</v>
      </c>
      <c r="D1039" s="18" t="s">
        <v>2382</v>
      </c>
      <c r="E1039" s="18" t="s">
        <v>2380</v>
      </c>
      <c r="F1039" s="18" t="s">
        <v>2380</v>
      </c>
      <c r="G1039" s="25" t="s">
        <v>2381</v>
      </c>
      <c r="H1039" s="18" t="s">
        <v>2380</v>
      </c>
      <c r="I1039" s="25">
        <f t="shared" si="48"/>
        <v>0</v>
      </c>
      <c r="J1039" s="26">
        <f t="shared" si="49"/>
        <v>0</v>
      </c>
      <c r="K1039" s="18" t="str">
        <f t="shared" si="50"/>
        <v>Obesity</v>
      </c>
      <c r="L1039" s="24" t="str" cm="1">
        <f t="array" ref="L1039">IF(H1039="?",INDEX($H$2:$H$2336,MODE(MATCH($H$2:$H$2336,$H$2:$H$2336,0))),H1039)</f>
        <v>No</v>
      </c>
    </row>
    <row r="1040" spans="1:12" x14ac:dyDescent="0.25">
      <c r="A1040" s="17" t="s">
        <v>1332</v>
      </c>
      <c r="B1040" s="17">
        <v>33.299999999999997</v>
      </c>
      <c r="C1040" s="17">
        <v>8.26</v>
      </c>
      <c r="D1040" s="17" t="s">
        <v>2382</v>
      </c>
      <c r="E1040" s="17" t="s">
        <v>2380</v>
      </c>
      <c r="F1040" s="17" t="s">
        <v>2380</v>
      </c>
      <c r="G1040" s="27">
        <v>2</v>
      </c>
      <c r="H1040" s="17" t="s">
        <v>2380</v>
      </c>
      <c r="I1040" s="27">
        <f t="shared" si="48"/>
        <v>0</v>
      </c>
      <c r="J1040" s="26">
        <f t="shared" si="49"/>
        <v>2</v>
      </c>
      <c r="K1040" s="17" t="str">
        <f t="shared" si="50"/>
        <v>Obesity</v>
      </c>
      <c r="L1040" s="24" t="str" cm="1">
        <f t="array" ref="L1040">IF(H1040="?",INDEX($H$2:$H$2336,MODE(MATCH($H$2:$H$2336,$H$2:$H$2336,0))),H1040)</f>
        <v>No</v>
      </c>
    </row>
    <row r="1041" spans="1:12" x14ac:dyDescent="0.25">
      <c r="A1041" s="18" t="s">
        <v>1331</v>
      </c>
      <c r="B1041" s="18">
        <v>30.78</v>
      </c>
      <c r="C1041" s="18">
        <v>10.74</v>
      </c>
      <c r="D1041" s="18" t="s">
        <v>2382</v>
      </c>
      <c r="E1041" s="18" t="s">
        <v>2380</v>
      </c>
      <c r="F1041" s="18" t="s">
        <v>2380</v>
      </c>
      <c r="G1041" s="25">
        <v>2</v>
      </c>
      <c r="H1041" s="18" t="s">
        <v>2380</v>
      </c>
      <c r="I1041" s="25">
        <f t="shared" si="48"/>
        <v>0</v>
      </c>
      <c r="J1041" s="26">
        <f t="shared" si="49"/>
        <v>2</v>
      </c>
      <c r="K1041" s="18" t="str">
        <f t="shared" si="50"/>
        <v>Obesity</v>
      </c>
      <c r="L1041" s="24" t="str" cm="1">
        <f t="array" ref="L1041">IF(H1041="?",INDEX($H$2:$H$2336,MODE(MATCH($H$2:$H$2336,$H$2:$H$2336,0))),H1041)</f>
        <v>No</v>
      </c>
    </row>
    <row r="1042" spans="1:12" x14ac:dyDescent="0.25">
      <c r="A1042" s="17" t="s">
        <v>1330</v>
      </c>
      <c r="B1042" s="17">
        <v>28.975000000000001</v>
      </c>
      <c r="C1042" s="17">
        <v>7.69</v>
      </c>
      <c r="D1042" s="17" t="s">
        <v>2382</v>
      </c>
      <c r="E1042" s="17" t="s">
        <v>2380</v>
      </c>
      <c r="F1042" s="17" t="s">
        <v>2380</v>
      </c>
      <c r="G1042" s="27" t="s">
        <v>2381</v>
      </c>
      <c r="H1042" s="17" t="s">
        <v>2380</v>
      </c>
      <c r="I1042" s="27">
        <f t="shared" si="48"/>
        <v>0</v>
      </c>
      <c r="J1042" s="26">
        <f t="shared" si="49"/>
        <v>0</v>
      </c>
      <c r="K1042" s="17" t="str">
        <f t="shared" si="50"/>
        <v>Overweight</v>
      </c>
      <c r="L1042" s="24" t="str" cm="1">
        <f t="array" ref="L1042">IF(H1042="?",INDEX($H$2:$H$2336,MODE(MATCH($H$2:$H$2336,$H$2:$H$2336,0))),H1042)</f>
        <v>No</v>
      </c>
    </row>
    <row r="1043" spans="1:12" x14ac:dyDescent="0.25">
      <c r="A1043" s="18" t="s">
        <v>1329</v>
      </c>
      <c r="B1043" s="18">
        <v>33.4</v>
      </c>
      <c r="C1043" s="18">
        <v>4.84</v>
      </c>
      <c r="D1043" s="18" t="s">
        <v>2380</v>
      </c>
      <c r="E1043" s="18" t="s">
        <v>2380</v>
      </c>
      <c r="F1043" s="18" t="s">
        <v>2380</v>
      </c>
      <c r="G1043" s="25" t="s">
        <v>2381</v>
      </c>
      <c r="H1043" s="18" t="s">
        <v>2380</v>
      </c>
      <c r="I1043" s="25">
        <f t="shared" si="48"/>
        <v>0</v>
      </c>
      <c r="J1043" s="26">
        <f t="shared" si="49"/>
        <v>0</v>
      </c>
      <c r="K1043" s="18" t="str">
        <f t="shared" si="50"/>
        <v>Obesity</v>
      </c>
      <c r="L1043" s="24" t="str" cm="1">
        <f t="array" ref="L1043">IF(H1043="?",INDEX($H$2:$H$2336,MODE(MATCH($H$2:$H$2336,$H$2:$H$2336,0))),H1043)</f>
        <v>No</v>
      </c>
    </row>
    <row r="1044" spans="1:12" x14ac:dyDescent="0.25">
      <c r="A1044" s="17" t="s">
        <v>1328</v>
      </c>
      <c r="B1044" s="17">
        <v>21.5</v>
      </c>
      <c r="C1044" s="17">
        <v>9.77</v>
      </c>
      <c r="D1044" s="17" t="s">
        <v>2382</v>
      </c>
      <c r="E1044" s="17" t="s">
        <v>2380</v>
      </c>
      <c r="F1044" s="17" t="s">
        <v>2380</v>
      </c>
      <c r="G1044" s="27" t="s">
        <v>2381</v>
      </c>
      <c r="H1044" s="17" t="s">
        <v>2380</v>
      </c>
      <c r="I1044" s="27">
        <f t="shared" si="48"/>
        <v>0</v>
      </c>
      <c r="J1044" s="26">
        <f t="shared" si="49"/>
        <v>0</v>
      </c>
      <c r="K1044" s="17" t="str">
        <f t="shared" si="50"/>
        <v>Normal Weight</v>
      </c>
      <c r="L1044" s="24" t="str" cm="1">
        <f t="array" ref="L1044">IF(H1044="?",INDEX($H$2:$H$2336,MODE(MATCH($H$2:$H$2336,$H$2:$H$2336,0))),H1044)</f>
        <v>No</v>
      </c>
    </row>
    <row r="1045" spans="1:12" x14ac:dyDescent="0.25">
      <c r="A1045" s="18" t="s">
        <v>1327</v>
      </c>
      <c r="B1045" s="18">
        <v>38.14</v>
      </c>
      <c r="C1045" s="18">
        <v>5.84</v>
      </c>
      <c r="D1045" s="18" t="s">
        <v>2380</v>
      </c>
      <c r="E1045" s="18" t="s">
        <v>2380</v>
      </c>
      <c r="F1045" s="18" t="s">
        <v>2380</v>
      </c>
      <c r="G1045" s="25" t="s">
        <v>2381</v>
      </c>
      <c r="H1045" s="18" t="s">
        <v>2380</v>
      </c>
      <c r="I1045" s="25">
        <f t="shared" si="48"/>
        <v>0</v>
      </c>
      <c r="J1045" s="26">
        <f t="shared" si="49"/>
        <v>0</v>
      </c>
      <c r="K1045" s="18" t="str">
        <f t="shared" si="50"/>
        <v>Obesity</v>
      </c>
      <c r="L1045" s="24" t="str" cm="1">
        <f t="array" ref="L1045">IF(H1045="?",INDEX($H$2:$H$2336,MODE(MATCH($H$2:$H$2336,$H$2:$H$2336,0))),H1045)</f>
        <v>No</v>
      </c>
    </row>
    <row r="1046" spans="1:12" x14ac:dyDescent="0.25">
      <c r="A1046" s="17" t="s">
        <v>1326</v>
      </c>
      <c r="B1046" s="17">
        <v>35.42</v>
      </c>
      <c r="C1046" s="17">
        <v>8.6999999999999993</v>
      </c>
      <c r="D1046" s="17" t="s">
        <v>2382</v>
      </c>
      <c r="E1046" s="17" t="s">
        <v>2380</v>
      </c>
      <c r="F1046" s="17" t="s">
        <v>2380</v>
      </c>
      <c r="G1046" s="27">
        <v>1</v>
      </c>
      <c r="H1046" s="17" t="s">
        <v>2380</v>
      </c>
      <c r="I1046" s="27">
        <f t="shared" si="48"/>
        <v>0</v>
      </c>
      <c r="J1046" s="26">
        <f t="shared" si="49"/>
        <v>1</v>
      </c>
      <c r="K1046" s="17" t="str">
        <f t="shared" si="50"/>
        <v>Obesity</v>
      </c>
      <c r="L1046" s="24" t="str" cm="1">
        <f t="array" ref="L1046">IF(H1046="?",INDEX($H$2:$H$2336,MODE(MATCH($H$2:$H$2336,$H$2:$H$2336,0))),H1046)</f>
        <v>No</v>
      </c>
    </row>
    <row r="1047" spans="1:12" x14ac:dyDescent="0.25">
      <c r="A1047" s="18" t="s">
        <v>1325</v>
      </c>
      <c r="B1047" s="18">
        <v>35.625</v>
      </c>
      <c r="C1047" s="18">
        <v>10.79</v>
      </c>
      <c r="D1047" s="18" t="s">
        <v>2380</v>
      </c>
      <c r="E1047" s="18" t="s">
        <v>2380</v>
      </c>
      <c r="F1047" s="18" t="s">
        <v>2380</v>
      </c>
      <c r="G1047" s="25" t="s">
        <v>2381</v>
      </c>
      <c r="H1047" s="18" t="s">
        <v>2380</v>
      </c>
      <c r="I1047" s="25">
        <f t="shared" si="48"/>
        <v>0</v>
      </c>
      <c r="J1047" s="26">
        <f t="shared" si="49"/>
        <v>0</v>
      </c>
      <c r="K1047" s="18" t="str">
        <f t="shared" si="50"/>
        <v>Obesity</v>
      </c>
      <c r="L1047" s="24" t="str" cm="1">
        <f t="array" ref="L1047">IF(H1047="?",INDEX($H$2:$H$2336,MODE(MATCH($H$2:$H$2336,$H$2:$H$2336,0))),H1047)</f>
        <v>No</v>
      </c>
    </row>
    <row r="1048" spans="1:12" x14ac:dyDescent="0.25">
      <c r="A1048" s="17" t="s">
        <v>1324</v>
      </c>
      <c r="B1048" s="17">
        <v>45.51</v>
      </c>
      <c r="C1048" s="17">
        <v>4.32</v>
      </c>
      <c r="D1048" s="17" t="s">
        <v>2380</v>
      </c>
      <c r="E1048" s="17" t="s">
        <v>2380</v>
      </c>
      <c r="F1048" s="17" t="s">
        <v>2380</v>
      </c>
      <c r="G1048" s="27">
        <v>1</v>
      </c>
      <c r="H1048" s="17" t="s">
        <v>2380</v>
      </c>
      <c r="I1048" s="27">
        <f t="shared" si="48"/>
        <v>0</v>
      </c>
      <c r="J1048" s="26">
        <f t="shared" si="49"/>
        <v>1</v>
      </c>
      <c r="K1048" s="17" t="str">
        <f t="shared" si="50"/>
        <v>Obesity</v>
      </c>
      <c r="L1048" s="24" t="str" cm="1">
        <f t="array" ref="L1048">IF(H1048="?",INDEX($H$2:$H$2336,MODE(MATCH($H$2:$H$2336,$H$2:$H$2336,0))),H1048)</f>
        <v>No</v>
      </c>
    </row>
    <row r="1049" spans="1:12" x14ac:dyDescent="0.25">
      <c r="A1049" s="18" t="s">
        <v>1323</v>
      </c>
      <c r="B1049" s="18">
        <v>37.1</v>
      </c>
      <c r="C1049" s="18">
        <v>7.19</v>
      </c>
      <c r="D1049" s="18" t="s">
        <v>2382</v>
      </c>
      <c r="E1049" s="18" t="s">
        <v>2380</v>
      </c>
      <c r="F1049" s="18" t="s">
        <v>2380</v>
      </c>
      <c r="G1049" s="25" t="s">
        <v>2381</v>
      </c>
      <c r="H1049" s="18" t="s">
        <v>2380</v>
      </c>
      <c r="I1049" s="25">
        <f t="shared" si="48"/>
        <v>0</v>
      </c>
      <c r="J1049" s="26">
        <f t="shared" si="49"/>
        <v>0</v>
      </c>
      <c r="K1049" s="18" t="str">
        <f t="shared" si="50"/>
        <v>Obesity</v>
      </c>
      <c r="L1049" s="24" t="str" cm="1">
        <f t="array" ref="L1049">IF(H1049="?",INDEX($H$2:$H$2336,MODE(MATCH($H$2:$H$2336,$H$2:$H$2336,0))),H1049)</f>
        <v>No</v>
      </c>
    </row>
    <row r="1050" spans="1:12" x14ac:dyDescent="0.25">
      <c r="A1050" s="17" t="s">
        <v>1322</v>
      </c>
      <c r="B1050" s="17">
        <v>30.5</v>
      </c>
      <c r="C1050" s="17">
        <v>11.94</v>
      </c>
      <c r="D1050" s="17" t="s">
        <v>2382</v>
      </c>
      <c r="E1050" s="17" t="s">
        <v>2380</v>
      </c>
      <c r="F1050" s="17" t="s">
        <v>2380</v>
      </c>
      <c r="G1050" s="27" t="s">
        <v>2381</v>
      </c>
      <c r="H1050" s="17" t="s">
        <v>2380</v>
      </c>
      <c r="I1050" s="27">
        <f t="shared" si="48"/>
        <v>0</v>
      </c>
      <c r="J1050" s="26">
        <f t="shared" si="49"/>
        <v>0</v>
      </c>
      <c r="K1050" s="17" t="str">
        <f t="shared" si="50"/>
        <v>Obesity</v>
      </c>
      <c r="L1050" s="24" t="str" cm="1">
        <f t="array" ref="L1050">IF(H1050="?",INDEX($H$2:$H$2336,MODE(MATCH($H$2:$H$2336,$H$2:$H$2336,0))),H1050)</f>
        <v>No</v>
      </c>
    </row>
    <row r="1051" spans="1:12" x14ac:dyDescent="0.25">
      <c r="A1051" s="18" t="s">
        <v>1321</v>
      </c>
      <c r="B1051" s="18">
        <v>28.16</v>
      </c>
      <c r="C1051" s="18">
        <v>5.56</v>
      </c>
      <c r="D1051" s="18" t="s">
        <v>2380</v>
      </c>
      <c r="E1051" s="18" t="s">
        <v>2380</v>
      </c>
      <c r="F1051" s="18" t="s">
        <v>2380</v>
      </c>
      <c r="G1051" s="25">
        <v>2</v>
      </c>
      <c r="H1051" s="18" t="s">
        <v>2380</v>
      </c>
      <c r="I1051" s="25">
        <f t="shared" si="48"/>
        <v>0</v>
      </c>
      <c r="J1051" s="26">
        <f t="shared" si="49"/>
        <v>2</v>
      </c>
      <c r="K1051" s="18" t="str">
        <f t="shared" si="50"/>
        <v>Overweight</v>
      </c>
      <c r="L1051" s="24" t="str" cm="1">
        <f t="array" ref="L1051">IF(H1051="?",INDEX($H$2:$H$2336,MODE(MATCH($H$2:$H$2336,$H$2:$H$2336,0))),H1051)</f>
        <v>No</v>
      </c>
    </row>
    <row r="1052" spans="1:12" x14ac:dyDescent="0.25">
      <c r="A1052" s="17" t="s">
        <v>1320</v>
      </c>
      <c r="B1052" s="17">
        <v>29.1</v>
      </c>
      <c r="C1052" s="17">
        <v>5.64</v>
      </c>
      <c r="D1052" s="17" t="s">
        <v>2382</v>
      </c>
      <c r="E1052" s="17" t="s">
        <v>2380</v>
      </c>
      <c r="F1052" s="17" t="s">
        <v>2380</v>
      </c>
      <c r="G1052" s="27" t="s">
        <v>2381</v>
      </c>
      <c r="H1052" s="17" t="s">
        <v>2380</v>
      </c>
      <c r="I1052" s="27">
        <f t="shared" si="48"/>
        <v>0</v>
      </c>
      <c r="J1052" s="26">
        <f t="shared" si="49"/>
        <v>0</v>
      </c>
      <c r="K1052" s="17" t="str">
        <f t="shared" si="50"/>
        <v>Overweight</v>
      </c>
      <c r="L1052" s="24" t="str" cm="1">
        <f t="array" ref="L1052">IF(H1052="?",INDEX($H$2:$H$2336,MODE(MATCH($H$2:$H$2336,$H$2:$H$2336,0))),H1052)</f>
        <v>No</v>
      </c>
    </row>
    <row r="1053" spans="1:12" x14ac:dyDescent="0.25">
      <c r="A1053" s="18" t="s">
        <v>1319</v>
      </c>
      <c r="B1053" s="18">
        <v>30.22</v>
      </c>
      <c r="C1053" s="18">
        <v>4.6500000000000004</v>
      </c>
      <c r="D1053" s="18" t="s">
        <v>2380</v>
      </c>
      <c r="E1053" s="18" t="s">
        <v>2380</v>
      </c>
      <c r="F1053" s="18" t="s">
        <v>2380</v>
      </c>
      <c r="G1053" s="25" t="s">
        <v>2381</v>
      </c>
      <c r="H1053" s="18" t="s">
        <v>2380</v>
      </c>
      <c r="I1053" s="25">
        <f t="shared" si="48"/>
        <v>0</v>
      </c>
      <c r="J1053" s="26">
        <f t="shared" si="49"/>
        <v>0</v>
      </c>
      <c r="K1053" s="18" t="str">
        <f t="shared" si="50"/>
        <v>Obesity</v>
      </c>
      <c r="L1053" s="24" t="str" cm="1">
        <f t="array" ref="L1053">IF(H1053="?",INDEX($H$2:$H$2336,MODE(MATCH($H$2:$H$2336,$H$2:$H$2336,0))),H1053)</f>
        <v>No</v>
      </c>
    </row>
    <row r="1054" spans="1:12" x14ac:dyDescent="0.25">
      <c r="A1054" s="17" t="s">
        <v>1318</v>
      </c>
      <c r="B1054" s="17">
        <v>24.29</v>
      </c>
      <c r="C1054" s="17">
        <v>9.0500000000000007</v>
      </c>
      <c r="D1054" s="17" t="s">
        <v>2380</v>
      </c>
      <c r="E1054" s="17" t="s">
        <v>2380</v>
      </c>
      <c r="F1054" s="17" t="s">
        <v>2380</v>
      </c>
      <c r="G1054" s="27" t="s">
        <v>2381</v>
      </c>
      <c r="H1054" s="17" t="s">
        <v>2380</v>
      </c>
      <c r="I1054" s="27">
        <f t="shared" si="48"/>
        <v>0</v>
      </c>
      <c r="J1054" s="26">
        <f t="shared" si="49"/>
        <v>0</v>
      </c>
      <c r="K1054" s="17" t="str">
        <f t="shared" si="50"/>
        <v>Normal Weight</v>
      </c>
      <c r="L1054" s="24" t="str" cm="1">
        <f t="array" ref="L1054">IF(H1054="?",INDEX($H$2:$H$2336,MODE(MATCH($H$2:$H$2336,$H$2:$H$2336,0))),H1054)</f>
        <v>No</v>
      </c>
    </row>
    <row r="1055" spans="1:12" x14ac:dyDescent="0.25">
      <c r="A1055" s="18" t="s">
        <v>1317</v>
      </c>
      <c r="B1055" s="18">
        <v>29.39</v>
      </c>
      <c r="C1055" s="18">
        <v>4.5199999999999996</v>
      </c>
      <c r="D1055" s="18" t="s">
        <v>2382</v>
      </c>
      <c r="E1055" s="18" t="s">
        <v>2380</v>
      </c>
      <c r="F1055" s="18" t="s">
        <v>2380</v>
      </c>
      <c r="G1055" s="25" t="s">
        <v>2381</v>
      </c>
      <c r="H1055" s="18" t="s">
        <v>2380</v>
      </c>
      <c r="I1055" s="25">
        <f t="shared" si="48"/>
        <v>0</v>
      </c>
      <c r="J1055" s="26">
        <f t="shared" si="49"/>
        <v>0</v>
      </c>
      <c r="K1055" s="18" t="str">
        <f t="shared" si="50"/>
        <v>Overweight</v>
      </c>
      <c r="L1055" s="24" t="str" cm="1">
        <f t="array" ref="L1055">IF(H1055="?",INDEX($H$2:$H$2336,MODE(MATCH($H$2:$H$2336,$H$2:$H$2336,0))),H1055)</f>
        <v>No</v>
      </c>
    </row>
    <row r="1056" spans="1:12" x14ac:dyDescent="0.25">
      <c r="A1056" s="17" t="s">
        <v>1316</v>
      </c>
      <c r="B1056" s="17">
        <v>25.66</v>
      </c>
      <c r="C1056" s="17">
        <v>4.62</v>
      </c>
      <c r="D1056" s="17" t="s">
        <v>2382</v>
      </c>
      <c r="E1056" s="17" t="s">
        <v>2380</v>
      </c>
      <c r="F1056" s="17" t="s">
        <v>2380</v>
      </c>
      <c r="G1056" s="27">
        <v>1</v>
      </c>
      <c r="H1056" s="17" t="s">
        <v>2380</v>
      </c>
      <c r="I1056" s="27">
        <f t="shared" si="48"/>
        <v>0</v>
      </c>
      <c r="J1056" s="26">
        <f t="shared" si="49"/>
        <v>1</v>
      </c>
      <c r="K1056" s="17" t="str">
        <f t="shared" si="50"/>
        <v>Overweight</v>
      </c>
      <c r="L1056" s="24" t="str" cm="1">
        <f t="array" ref="L1056">IF(H1056="?",INDEX($H$2:$H$2336,MODE(MATCH($H$2:$H$2336,$H$2:$H$2336,0))),H1056)</f>
        <v>No</v>
      </c>
    </row>
    <row r="1057" spans="1:12" x14ac:dyDescent="0.25">
      <c r="A1057" s="18" t="s">
        <v>1315</v>
      </c>
      <c r="B1057" s="18">
        <v>39.11</v>
      </c>
      <c r="C1057" s="18">
        <v>5.87</v>
      </c>
      <c r="D1057" s="18" t="s">
        <v>2380</v>
      </c>
      <c r="E1057" s="18" t="s">
        <v>2380</v>
      </c>
      <c r="F1057" s="18" t="s">
        <v>2380</v>
      </c>
      <c r="G1057" s="25" t="s">
        <v>2381</v>
      </c>
      <c r="H1057" s="18" t="s">
        <v>2380</v>
      </c>
      <c r="I1057" s="25">
        <f t="shared" si="48"/>
        <v>0</v>
      </c>
      <c r="J1057" s="26">
        <f t="shared" si="49"/>
        <v>0</v>
      </c>
      <c r="K1057" s="18" t="str">
        <f t="shared" si="50"/>
        <v>Obesity</v>
      </c>
      <c r="L1057" s="24" t="str" cm="1">
        <f t="array" ref="L1057">IF(H1057="?",INDEX($H$2:$H$2336,MODE(MATCH($H$2:$H$2336,$H$2:$H$2336,0))),H1057)</f>
        <v>No</v>
      </c>
    </row>
    <row r="1058" spans="1:12" x14ac:dyDescent="0.25">
      <c r="A1058" s="17" t="s">
        <v>1314</v>
      </c>
      <c r="B1058" s="17">
        <v>43.78</v>
      </c>
      <c r="C1058" s="17">
        <v>5.71</v>
      </c>
      <c r="D1058" s="17" t="s">
        <v>2380</v>
      </c>
      <c r="E1058" s="17" t="s">
        <v>2380</v>
      </c>
      <c r="F1058" s="17" t="s">
        <v>2380</v>
      </c>
      <c r="G1058" s="27">
        <v>1</v>
      </c>
      <c r="H1058" s="17" t="s">
        <v>2380</v>
      </c>
      <c r="I1058" s="27">
        <f t="shared" si="48"/>
        <v>0</v>
      </c>
      <c r="J1058" s="26">
        <f t="shared" si="49"/>
        <v>1</v>
      </c>
      <c r="K1058" s="17" t="str">
        <f t="shared" si="50"/>
        <v>Obesity</v>
      </c>
      <c r="L1058" s="24" t="str" cm="1">
        <f t="array" ref="L1058">IF(H1058="?",INDEX($H$2:$H$2336,MODE(MATCH($H$2:$H$2336,$H$2:$H$2336,0))),H1058)</f>
        <v>No</v>
      </c>
    </row>
    <row r="1059" spans="1:12" x14ac:dyDescent="0.25">
      <c r="A1059" s="18" t="s">
        <v>1313</v>
      </c>
      <c r="B1059" s="18">
        <v>24.35</v>
      </c>
      <c r="C1059" s="18">
        <v>9.08</v>
      </c>
      <c r="D1059" s="18" t="s">
        <v>2380</v>
      </c>
      <c r="E1059" s="18" t="s">
        <v>2380</v>
      </c>
      <c r="F1059" s="18" t="s">
        <v>2380</v>
      </c>
      <c r="G1059" s="25" t="s">
        <v>2381</v>
      </c>
      <c r="H1059" s="18" t="s">
        <v>2380</v>
      </c>
      <c r="I1059" s="25">
        <f t="shared" si="48"/>
        <v>0</v>
      </c>
      <c r="J1059" s="26">
        <f t="shared" si="49"/>
        <v>0</v>
      </c>
      <c r="K1059" s="18" t="str">
        <f t="shared" si="50"/>
        <v>Normal Weight</v>
      </c>
      <c r="L1059" s="24" t="str" cm="1">
        <f t="array" ref="L1059">IF(H1059="?",INDEX($H$2:$H$2336,MODE(MATCH($H$2:$H$2336,$H$2:$H$2336,0))),H1059)</f>
        <v>No</v>
      </c>
    </row>
    <row r="1060" spans="1:12" x14ac:dyDescent="0.25">
      <c r="A1060" s="17" t="s">
        <v>1312</v>
      </c>
      <c r="B1060" s="17">
        <v>40.299999999999997</v>
      </c>
      <c r="C1060" s="17">
        <v>5.3</v>
      </c>
      <c r="D1060" s="17" t="s">
        <v>2382</v>
      </c>
      <c r="E1060" s="17" t="s">
        <v>2380</v>
      </c>
      <c r="F1060" s="17" t="s">
        <v>2380</v>
      </c>
      <c r="G1060" s="27">
        <v>2</v>
      </c>
      <c r="H1060" s="17" t="s">
        <v>2380</v>
      </c>
      <c r="I1060" s="27">
        <f t="shared" si="48"/>
        <v>0</v>
      </c>
      <c r="J1060" s="26">
        <f t="shared" si="49"/>
        <v>2</v>
      </c>
      <c r="K1060" s="17" t="str">
        <f t="shared" si="50"/>
        <v>Obesity</v>
      </c>
      <c r="L1060" s="24" t="str" cm="1">
        <f t="array" ref="L1060">IF(H1060="?",INDEX($H$2:$H$2336,MODE(MATCH($H$2:$H$2336,$H$2:$H$2336,0))),H1060)</f>
        <v>No</v>
      </c>
    </row>
    <row r="1061" spans="1:12" x14ac:dyDescent="0.25">
      <c r="A1061" s="18" t="s">
        <v>1311</v>
      </c>
      <c r="B1061" s="18">
        <v>32.774999999999999</v>
      </c>
      <c r="C1061" s="18">
        <v>11.76</v>
      </c>
      <c r="D1061" s="18" t="s">
        <v>2382</v>
      </c>
      <c r="E1061" s="18" t="s">
        <v>2380</v>
      </c>
      <c r="F1061" s="18" t="s">
        <v>2380</v>
      </c>
      <c r="G1061" s="25" t="s">
        <v>2381</v>
      </c>
      <c r="H1061" s="18" t="s">
        <v>2380</v>
      </c>
      <c r="I1061" s="25">
        <f t="shared" si="48"/>
        <v>0</v>
      </c>
      <c r="J1061" s="26">
        <f t="shared" si="49"/>
        <v>0</v>
      </c>
      <c r="K1061" s="18" t="str">
        <f t="shared" si="50"/>
        <v>Obesity</v>
      </c>
      <c r="L1061" s="24" t="str" cm="1">
        <f t="array" ref="L1061">IF(H1061="?",INDEX($H$2:$H$2336,MODE(MATCH($H$2:$H$2336,$H$2:$H$2336,0))),H1061)</f>
        <v>No</v>
      </c>
    </row>
    <row r="1062" spans="1:12" x14ac:dyDescent="0.25">
      <c r="A1062" s="17" t="s">
        <v>1310</v>
      </c>
      <c r="B1062" s="17">
        <v>39.6</v>
      </c>
      <c r="C1062" s="17">
        <v>5.1100000000000003</v>
      </c>
      <c r="D1062" s="17" t="s">
        <v>2382</v>
      </c>
      <c r="E1062" s="17" t="s">
        <v>2380</v>
      </c>
      <c r="F1062" s="17" t="s">
        <v>2380</v>
      </c>
      <c r="G1062" s="27">
        <v>2</v>
      </c>
      <c r="H1062" s="17" t="s">
        <v>2380</v>
      </c>
      <c r="I1062" s="27">
        <f t="shared" si="48"/>
        <v>0</v>
      </c>
      <c r="J1062" s="26">
        <f t="shared" si="49"/>
        <v>2</v>
      </c>
      <c r="K1062" s="17" t="str">
        <f t="shared" si="50"/>
        <v>Obesity</v>
      </c>
      <c r="L1062" s="24" t="str" cm="1">
        <f t="array" ref="L1062">IF(H1062="?",INDEX($H$2:$H$2336,MODE(MATCH($H$2:$H$2336,$H$2:$H$2336,0))),H1062)</f>
        <v>No</v>
      </c>
    </row>
    <row r="1063" spans="1:12" x14ac:dyDescent="0.25">
      <c r="A1063" s="18" t="s">
        <v>1309</v>
      </c>
      <c r="B1063" s="18">
        <v>30.97</v>
      </c>
      <c r="C1063" s="18">
        <v>5.54</v>
      </c>
      <c r="D1063" s="18" t="s">
        <v>2380</v>
      </c>
      <c r="E1063" s="18" t="s">
        <v>2380</v>
      </c>
      <c r="F1063" s="18" t="s">
        <v>2380</v>
      </c>
      <c r="G1063" s="25">
        <v>2</v>
      </c>
      <c r="H1063" s="18" t="s">
        <v>2380</v>
      </c>
      <c r="I1063" s="25">
        <f t="shared" si="48"/>
        <v>0</v>
      </c>
      <c r="J1063" s="26">
        <f t="shared" si="49"/>
        <v>2</v>
      </c>
      <c r="K1063" s="18" t="str">
        <f t="shared" si="50"/>
        <v>Obesity</v>
      </c>
      <c r="L1063" s="24" t="str" cm="1">
        <f t="array" ref="L1063">IF(H1063="?",INDEX($H$2:$H$2336,MODE(MATCH($H$2:$H$2336,$H$2:$H$2336,0))),H1063)</f>
        <v>No</v>
      </c>
    </row>
    <row r="1064" spans="1:12" x14ac:dyDescent="0.25">
      <c r="A1064" s="17" t="s">
        <v>1308</v>
      </c>
      <c r="B1064" s="17">
        <v>27.645</v>
      </c>
      <c r="C1064" s="17">
        <v>8.8699999999999992</v>
      </c>
      <c r="D1064" s="17" t="s">
        <v>2382</v>
      </c>
      <c r="E1064" s="17" t="s">
        <v>2380</v>
      </c>
      <c r="F1064" s="17" t="s">
        <v>2380</v>
      </c>
      <c r="G1064" s="27" t="s">
        <v>2381</v>
      </c>
      <c r="H1064" s="17" t="s">
        <v>2380</v>
      </c>
      <c r="I1064" s="27">
        <f t="shared" si="48"/>
        <v>0</v>
      </c>
      <c r="J1064" s="26">
        <f t="shared" si="49"/>
        <v>0</v>
      </c>
      <c r="K1064" s="17" t="str">
        <f t="shared" si="50"/>
        <v>Overweight</v>
      </c>
      <c r="L1064" s="24" t="str" cm="1">
        <f t="array" ref="L1064">IF(H1064="?",INDEX($H$2:$H$2336,MODE(MATCH($H$2:$H$2336,$H$2:$H$2336,0))),H1064)</f>
        <v>No</v>
      </c>
    </row>
    <row r="1065" spans="1:12" x14ac:dyDescent="0.25">
      <c r="A1065" s="18" t="s">
        <v>1307</v>
      </c>
      <c r="B1065" s="18">
        <v>34.43</v>
      </c>
      <c r="C1065" s="18">
        <v>5.96</v>
      </c>
      <c r="D1065" s="18" t="s">
        <v>2382</v>
      </c>
      <c r="E1065" s="18" t="s">
        <v>2380</v>
      </c>
      <c r="F1065" s="18" t="s">
        <v>2380</v>
      </c>
      <c r="G1065" s="25">
        <v>2</v>
      </c>
      <c r="H1065" s="18" t="s">
        <v>2380</v>
      </c>
      <c r="I1065" s="25">
        <f t="shared" si="48"/>
        <v>0</v>
      </c>
      <c r="J1065" s="26">
        <f t="shared" si="49"/>
        <v>2</v>
      </c>
      <c r="K1065" s="18" t="str">
        <f t="shared" si="50"/>
        <v>Obesity</v>
      </c>
      <c r="L1065" s="24" t="str" cm="1">
        <f t="array" ref="L1065">IF(H1065="?",INDEX($H$2:$H$2336,MODE(MATCH($H$2:$H$2336,$H$2:$H$2336,0))),H1065)</f>
        <v>No</v>
      </c>
    </row>
    <row r="1066" spans="1:12" x14ac:dyDescent="0.25">
      <c r="A1066" s="17" t="s">
        <v>1306</v>
      </c>
      <c r="B1066" s="17">
        <v>39.6</v>
      </c>
      <c r="C1066" s="17">
        <v>4.4400000000000004</v>
      </c>
      <c r="D1066" s="17" t="s">
        <v>2382</v>
      </c>
      <c r="E1066" s="17" t="s">
        <v>2380</v>
      </c>
      <c r="F1066" s="17" t="s">
        <v>2383</v>
      </c>
      <c r="G1066" s="27">
        <v>1</v>
      </c>
      <c r="H1066" s="17" t="s">
        <v>2380</v>
      </c>
      <c r="I1066" s="27">
        <f t="shared" si="48"/>
        <v>0</v>
      </c>
      <c r="J1066" s="26">
        <f t="shared" si="49"/>
        <v>1</v>
      </c>
      <c r="K1066" s="17" t="str">
        <f t="shared" si="50"/>
        <v>Obesity</v>
      </c>
      <c r="L1066" s="24" t="str" cm="1">
        <f t="array" ref="L1066">IF(H1066="?",INDEX($H$2:$H$2336,MODE(MATCH($H$2:$H$2336,$H$2:$H$2336,0))),H1066)</f>
        <v>No</v>
      </c>
    </row>
    <row r="1067" spans="1:12" x14ac:dyDescent="0.25">
      <c r="A1067" s="18" t="s">
        <v>1305</v>
      </c>
      <c r="B1067" s="18">
        <v>22.1</v>
      </c>
      <c r="C1067" s="18">
        <v>4.6500000000000004</v>
      </c>
      <c r="D1067" s="18" t="s">
        <v>2382</v>
      </c>
      <c r="E1067" s="18" t="s">
        <v>2380</v>
      </c>
      <c r="F1067" s="18" t="s">
        <v>2380</v>
      </c>
      <c r="G1067" s="25">
        <v>2</v>
      </c>
      <c r="H1067" s="18" t="s">
        <v>2380</v>
      </c>
      <c r="I1067" s="25">
        <f t="shared" si="48"/>
        <v>0</v>
      </c>
      <c r="J1067" s="26">
        <f t="shared" si="49"/>
        <v>2</v>
      </c>
      <c r="K1067" s="18" t="str">
        <f t="shared" si="50"/>
        <v>Normal Weight</v>
      </c>
      <c r="L1067" s="24" t="str" cm="1">
        <f t="array" ref="L1067">IF(H1067="?",INDEX($H$2:$H$2336,MODE(MATCH($H$2:$H$2336,$H$2:$H$2336,0))),H1067)</f>
        <v>No</v>
      </c>
    </row>
    <row r="1068" spans="1:12" x14ac:dyDescent="0.25">
      <c r="A1068" s="17" t="s">
        <v>1304</v>
      </c>
      <c r="B1068" s="17">
        <v>33.25</v>
      </c>
      <c r="C1068" s="17">
        <v>5.64</v>
      </c>
      <c r="D1068" s="17" t="s">
        <v>2382</v>
      </c>
      <c r="E1068" s="17" t="s">
        <v>2380</v>
      </c>
      <c r="F1068" s="17" t="s">
        <v>2383</v>
      </c>
      <c r="G1068" s="27">
        <v>1</v>
      </c>
      <c r="H1068" s="17" t="s">
        <v>2380</v>
      </c>
      <c r="I1068" s="27">
        <f t="shared" si="48"/>
        <v>0</v>
      </c>
      <c r="J1068" s="26">
        <f t="shared" si="49"/>
        <v>1</v>
      </c>
      <c r="K1068" s="17" t="str">
        <f t="shared" si="50"/>
        <v>Obesity</v>
      </c>
      <c r="L1068" s="24" t="str" cm="1">
        <f t="array" ref="L1068">IF(H1068="?",INDEX($H$2:$H$2336,MODE(MATCH($H$2:$H$2336,$H$2:$H$2336,0))),H1068)</f>
        <v>No</v>
      </c>
    </row>
    <row r="1069" spans="1:12" x14ac:dyDescent="0.25">
      <c r="A1069" s="18" t="s">
        <v>1303</v>
      </c>
      <c r="B1069" s="18">
        <v>33.33</v>
      </c>
      <c r="C1069" s="18">
        <v>10.19</v>
      </c>
      <c r="D1069" s="18" t="s">
        <v>2380</v>
      </c>
      <c r="E1069" s="18" t="s">
        <v>2380</v>
      </c>
      <c r="F1069" s="18" t="s">
        <v>2380</v>
      </c>
      <c r="G1069" s="25" t="s">
        <v>2381</v>
      </c>
      <c r="H1069" s="18" t="s">
        <v>2380</v>
      </c>
      <c r="I1069" s="25">
        <f t="shared" si="48"/>
        <v>0</v>
      </c>
      <c r="J1069" s="26">
        <f t="shared" si="49"/>
        <v>0</v>
      </c>
      <c r="K1069" s="18" t="str">
        <f t="shared" si="50"/>
        <v>Obesity</v>
      </c>
      <c r="L1069" s="24" t="str" cm="1">
        <f t="array" ref="L1069">IF(H1069="?",INDEX($H$2:$H$2336,MODE(MATCH($H$2:$H$2336,$H$2:$H$2336,0))),H1069)</f>
        <v>No</v>
      </c>
    </row>
    <row r="1070" spans="1:12" x14ac:dyDescent="0.25">
      <c r="A1070" s="17" t="s">
        <v>1302</v>
      </c>
      <c r="B1070" s="17">
        <v>30.5</v>
      </c>
      <c r="C1070" s="17">
        <v>10.79</v>
      </c>
      <c r="D1070" s="17" t="s">
        <v>2380</v>
      </c>
      <c r="E1070" s="17" t="s">
        <v>2380</v>
      </c>
      <c r="F1070" s="17" t="s">
        <v>2380</v>
      </c>
      <c r="G1070" s="27" t="s">
        <v>2381</v>
      </c>
      <c r="H1070" s="17" t="s">
        <v>2380</v>
      </c>
      <c r="I1070" s="27">
        <f t="shared" si="48"/>
        <v>0</v>
      </c>
      <c r="J1070" s="26">
        <f t="shared" si="49"/>
        <v>0</v>
      </c>
      <c r="K1070" s="17" t="str">
        <f t="shared" si="50"/>
        <v>Obesity</v>
      </c>
      <c r="L1070" s="24" t="str" cm="1">
        <f t="array" ref="L1070">IF(H1070="?",INDEX($H$2:$H$2336,MODE(MATCH($H$2:$H$2336,$H$2:$H$2336,0))),H1070)</f>
        <v>No</v>
      </c>
    </row>
    <row r="1071" spans="1:12" x14ac:dyDescent="0.25">
      <c r="A1071" s="18" t="s">
        <v>1301</v>
      </c>
      <c r="B1071" s="18">
        <v>30.3</v>
      </c>
      <c r="C1071" s="18">
        <v>4.24</v>
      </c>
      <c r="D1071" s="18" t="s">
        <v>2380</v>
      </c>
      <c r="E1071" s="18" t="s">
        <v>2380</v>
      </c>
      <c r="F1071" s="18" t="s">
        <v>2380</v>
      </c>
      <c r="G1071" s="25" t="s">
        <v>2381</v>
      </c>
      <c r="H1071" s="18" t="s">
        <v>2380</v>
      </c>
      <c r="I1071" s="25">
        <f t="shared" si="48"/>
        <v>0</v>
      </c>
      <c r="J1071" s="26">
        <f t="shared" si="49"/>
        <v>0</v>
      </c>
      <c r="K1071" s="18" t="str">
        <f t="shared" si="50"/>
        <v>Obesity</v>
      </c>
      <c r="L1071" s="24" t="str" cm="1">
        <f t="array" ref="L1071">IF(H1071="?",INDEX($H$2:$H$2336,MODE(MATCH($H$2:$H$2336,$H$2:$H$2336,0))),H1071)</f>
        <v>No</v>
      </c>
    </row>
    <row r="1072" spans="1:12" x14ac:dyDescent="0.25">
      <c r="A1072" s="17" t="s">
        <v>1300</v>
      </c>
      <c r="B1072" s="17">
        <v>26.22</v>
      </c>
      <c r="C1072" s="17">
        <v>5.83</v>
      </c>
      <c r="D1072" s="17" t="s">
        <v>2380</v>
      </c>
      <c r="E1072" s="17" t="s">
        <v>2380</v>
      </c>
      <c r="F1072" s="17" t="s">
        <v>2380</v>
      </c>
      <c r="G1072" s="27">
        <v>2</v>
      </c>
      <c r="H1072" s="17" t="s">
        <v>2380</v>
      </c>
      <c r="I1072" s="27">
        <f t="shared" si="48"/>
        <v>0</v>
      </c>
      <c r="J1072" s="26">
        <f t="shared" si="49"/>
        <v>2</v>
      </c>
      <c r="K1072" s="17" t="str">
        <f t="shared" si="50"/>
        <v>Overweight</v>
      </c>
      <c r="L1072" s="24" t="str" cm="1">
        <f t="array" ref="L1072">IF(H1072="?",INDEX($H$2:$H$2336,MODE(MATCH($H$2:$H$2336,$H$2:$H$2336,0))),H1072)</f>
        <v>No</v>
      </c>
    </row>
    <row r="1073" spans="1:12" x14ac:dyDescent="0.25">
      <c r="A1073" s="18" t="s">
        <v>1299</v>
      </c>
      <c r="B1073" s="18">
        <v>29.99</v>
      </c>
      <c r="C1073" s="18">
        <v>11.85</v>
      </c>
      <c r="D1073" s="18" t="s">
        <v>2380</v>
      </c>
      <c r="E1073" s="18" t="s">
        <v>2380</v>
      </c>
      <c r="F1073" s="18" t="s">
        <v>2380</v>
      </c>
      <c r="G1073" s="25" t="s">
        <v>2381</v>
      </c>
      <c r="H1073" s="18" t="s">
        <v>2380</v>
      </c>
      <c r="I1073" s="25">
        <f t="shared" si="48"/>
        <v>0</v>
      </c>
      <c r="J1073" s="26">
        <f t="shared" si="49"/>
        <v>0</v>
      </c>
      <c r="K1073" s="18" t="str">
        <f t="shared" si="50"/>
        <v>Overweight</v>
      </c>
      <c r="L1073" s="24" t="str" cm="1">
        <f t="array" ref="L1073">IF(H1073="?",INDEX($H$2:$H$2336,MODE(MATCH($H$2:$H$2336,$H$2:$H$2336,0))),H1073)</f>
        <v>No</v>
      </c>
    </row>
    <row r="1074" spans="1:12" x14ac:dyDescent="0.25">
      <c r="A1074" s="17" t="s">
        <v>1298</v>
      </c>
      <c r="B1074" s="17">
        <v>36.380000000000003</v>
      </c>
      <c r="C1074" s="17">
        <v>5.98</v>
      </c>
      <c r="D1074" s="17" t="s">
        <v>2380</v>
      </c>
      <c r="E1074" s="17" t="s">
        <v>2380</v>
      </c>
      <c r="F1074" s="17" t="s">
        <v>2380</v>
      </c>
      <c r="G1074" s="27">
        <v>1</v>
      </c>
      <c r="H1074" s="17" t="s">
        <v>2380</v>
      </c>
      <c r="I1074" s="27">
        <f t="shared" si="48"/>
        <v>0</v>
      </c>
      <c r="J1074" s="26">
        <f t="shared" si="49"/>
        <v>1</v>
      </c>
      <c r="K1074" s="17" t="str">
        <f t="shared" si="50"/>
        <v>Obesity</v>
      </c>
      <c r="L1074" s="24" t="str" cm="1">
        <f t="array" ref="L1074">IF(H1074="?",INDEX($H$2:$H$2336,MODE(MATCH($H$2:$H$2336,$H$2:$H$2336,0))),H1074)</f>
        <v>No</v>
      </c>
    </row>
    <row r="1075" spans="1:12" x14ac:dyDescent="0.25">
      <c r="A1075" s="18" t="s">
        <v>1297</v>
      </c>
      <c r="B1075" s="18">
        <v>31.16</v>
      </c>
      <c r="C1075" s="18">
        <v>4.26</v>
      </c>
      <c r="D1075" s="18" t="s">
        <v>2382</v>
      </c>
      <c r="E1075" s="18" t="s">
        <v>2380</v>
      </c>
      <c r="F1075" s="18" t="s">
        <v>2383</v>
      </c>
      <c r="G1075" s="25">
        <v>1</v>
      </c>
      <c r="H1075" s="18" t="s">
        <v>2380</v>
      </c>
      <c r="I1075" s="25">
        <f t="shared" si="48"/>
        <v>0</v>
      </c>
      <c r="J1075" s="26">
        <f t="shared" si="49"/>
        <v>1</v>
      </c>
      <c r="K1075" s="18" t="str">
        <f t="shared" si="50"/>
        <v>Obesity</v>
      </c>
      <c r="L1075" s="24" t="str" cm="1">
        <f t="array" ref="L1075">IF(H1075="?",INDEX($H$2:$H$2336,MODE(MATCH($H$2:$H$2336,$H$2:$H$2336,0))),H1075)</f>
        <v>No</v>
      </c>
    </row>
    <row r="1076" spans="1:12" x14ac:dyDescent="0.25">
      <c r="A1076" s="17" t="s">
        <v>1296</v>
      </c>
      <c r="B1076" s="17">
        <v>25.55</v>
      </c>
      <c r="C1076" s="17">
        <v>4.96</v>
      </c>
      <c r="D1076" s="17" t="s">
        <v>2382</v>
      </c>
      <c r="E1076" s="17" t="s">
        <v>2380</v>
      </c>
      <c r="F1076" s="17" t="s">
        <v>2380</v>
      </c>
      <c r="G1076" s="27">
        <v>1</v>
      </c>
      <c r="H1076" s="17" t="s">
        <v>2380</v>
      </c>
      <c r="I1076" s="27">
        <f t="shared" si="48"/>
        <v>0</v>
      </c>
      <c r="J1076" s="26">
        <f t="shared" si="49"/>
        <v>1</v>
      </c>
      <c r="K1076" s="17" t="str">
        <f t="shared" si="50"/>
        <v>Overweight</v>
      </c>
      <c r="L1076" s="24" t="str" cm="1">
        <f t="array" ref="L1076">IF(H1076="?",INDEX($H$2:$H$2336,MODE(MATCH($H$2:$H$2336,$H$2:$H$2336,0))),H1076)</f>
        <v>No</v>
      </c>
    </row>
    <row r="1077" spans="1:12" x14ac:dyDescent="0.25">
      <c r="A1077" s="18" t="s">
        <v>1295</v>
      </c>
      <c r="B1077" s="18">
        <v>28.77</v>
      </c>
      <c r="C1077" s="18">
        <v>4</v>
      </c>
      <c r="D1077" s="18" t="s">
        <v>2382</v>
      </c>
      <c r="E1077" s="18" t="s">
        <v>2380</v>
      </c>
      <c r="F1077" s="18" t="s">
        <v>2380</v>
      </c>
      <c r="G1077" s="25" t="s">
        <v>2381</v>
      </c>
      <c r="H1077" s="18" t="s">
        <v>2380</v>
      </c>
      <c r="I1077" s="25">
        <f t="shared" si="48"/>
        <v>0</v>
      </c>
      <c r="J1077" s="26">
        <f t="shared" si="49"/>
        <v>0</v>
      </c>
      <c r="K1077" s="18" t="str">
        <f t="shared" si="50"/>
        <v>Overweight</v>
      </c>
      <c r="L1077" s="24" t="str" cm="1">
        <f t="array" ref="L1077">IF(H1077="?",INDEX($H$2:$H$2336,MODE(MATCH($H$2:$H$2336,$H$2:$H$2336,0))),H1077)</f>
        <v>No</v>
      </c>
    </row>
    <row r="1078" spans="1:12" x14ac:dyDescent="0.25">
      <c r="A1078" s="17" t="s">
        <v>1294</v>
      </c>
      <c r="B1078" s="17">
        <v>23.14</v>
      </c>
      <c r="C1078" s="17">
        <v>4.1500000000000004</v>
      </c>
      <c r="D1078" s="17" t="s">
        <v>2382</v>
      </c>
      <c r="E1078" s="17" t="s">
        <v>2380</v>
      </c>
      <c r="F1078" s="17" t="s">
        <v>2380</v>
      </c>
      <c r="G1078" s="27">
        <v>1</v>
      </c>
      <c r="H1078" s="17" t="s">
        <v>2380</v>
      </c>
      <c r="I1078" s="27">
        <f t="shared" si="48"/>
        <v>0</v>
      </c>
      <c r="J1078" s="26">
        <f t="shared" si="49"/>
        <v>1</v>
      </c>
      <c r="K1078" s="17" t="str">
        <f t="shared" si="50"/>
        <v>Normal Weight</v>
      </c>
      <c r="L1078" s="24" t="str" cm="1">
        <f t="array" ref="L1078">IF(H1078="?",INDEX($H$2:$H$2336,MODE(MATCH($H$2:$H$2336,$H$2:$H$2336,0))),H1078)</f>
        <v>No</v>
      </c>
    </row>
    <row r="1079" spans="1:12" x14ac:dyDescent="0.25">
      <c r="A1079" s="18" t="s">
        <v>1293</v>
      </c>
      <c r="B1079" s="18">
        <v>39.6</v>
      </c>
      <c r="C1079" s="18">
        <v>11.36</v>
      </c>
      <c r="D1079" s="18" t="s">
        <v>2380</v>
      </c>
      <c r="E1079" s="18" t="s">
        <v>2380</v>
      </c>
      <c r="F1079" s="18" t="s">
        <v>2380</v>
      </c>
      <c r="G1079" s="25" t="s">
        <v>2381</v>
      </c>
      <c r="H1079" s="18" t="s">
        <v>2380</v>
      </c>
      <c r="I1079" s="25">
        <f t="shared" si="48"/>
        <v>0</v>
      </c>
      <c r="J1079" s="26">
        <f t="shared" si="49"/>
        <v>0</v>
      </c>
      <c r="K1079" s="18" t="str">
        <f t="shared" si="50"/>
        <v>Obesity</v>
      </c>
      <c r="L1079" s="24" t="str" cm="1">
        <f t="array" ref="L1079">IF(H1079="?",INDEX($H$2:$H$2336,MODE(MATCH($H$2:$H$2336,$H$2:$H$2336,0))),H1079)</f>
        <v>No</v>
      </c>
    </row>
    <row r="1080" spans="1:12" x14ac:dyDescent="0.25">
      <c r="A1080" s="17" t="s">
        <v>1292</v>
      </c>
      <c r="B1080" s="17">
        <v>29.2</v>
      </c>
      <c r="C1080" s="17">
        <v>7.53</v>
      </c>
      <c r="D1080" s="17" t="s">
        <v>2380</v>
      </c>
      <c r="E1080" s="17" t="s">
        <v>2380</v>
      </c>
      <c r="F1080" s="17" t="s">
        <v>2380</v>
      </c>
      <c r="G1080" s="27" t="s">
        <v>2381</v>
      </c>
      <c r="H1080" s="17" t="s">
        <v>2380</v>
      </c>
      <c r="I1080" s="27">
        <f t="shared" si="48"/>
        <v>0</v>
      </c>
      <c r="J1080" s="26">
        <f t="shared" si="49"/>
        <v>0</v>
      </c>
      <c r="K1080" s="17" t="str">
        <f t="shared" si="50"/>
        <v>Overweight</v>
      </c>
      <c r="L1080" s="24" t="str" cm="1">
        <f t="array" ref="L1080">IF(H1080="?",INDEX($H$2:$H$2336,MODE(MATCH($H$2:$H$2336,$H$2:$H$2336,0))),H1080)</f>
        <v>No</v>
      </c>
    </row>
    <row r="1081" spans="1:12" x14ac:dyDescent="0.25">
      <c r="A1081" s="18" t="s">
        <v>1291</v>
      </c>
      <c r="B1081" s="18">
        <v>32.774999999999999</v>
      </c>
      <c r="C1081" s="18">
        <v>7.95</v>
      </c>
      <c r="D1081" s="18" t="s">
        <v>2380</v>
      </c>
      <c r="E1081" s="18" t="s">
        <v>2380</v>
      </c>
      <c r="F1081" s="18" t="s">
        <v>2380</v>
      </c>
      <c r="G1081" s="25" t="s">
        <v>2381</v>
      </c>
      <c r="H1081" s="18" t="s">
        <v>2380</v>
      </c>
      <c r="I1081" s="25">
        <f t="shared" si="48"/>
        <v>0</v>
      </c>
      <c r="J1081" s="26">
        <f t="shared" si="49"/>
        <v>0</v>
      </c>
      <c r="K1081" s="18" t="str">
        <f t="shared" si="50"/>
        <v>Obesity</v>
      </c>
      <c r="L1081" s="24" t="str" cm="1">
        <f t="array" ref="L1081">IF(H1081="?",INDEX($H$2:$H$2336,MODE(MATCH($H$2:$H$2336,$H$2:$H$2336,0))),H1081)</f>
        <v>No</v>
      </c>
    </row>
    <row r="1082" spans="1:12" x14ac:dyDescent="0.25">
      <c r="A1082" s="17" t="s">
        <v>1290</v>
      </c>
      <c r="B1082" s="17">
        <v>24.035</v>
      </c>
      <c r="C1082" s="17">
        <v>8.5</v>
      </c>
      <c r="D1082" s="17" t="s">
        <v>2380</v>
      </c>
      <c r="E1082" s="17" t="s">
        <v>2380</v>
      </c>
      <c r="F1082" s="17" t="s">
        <v>2380</v>
      </c>
      <c r="G1082" s="27" t="s">
        <v>2381</v>
      </c>
      <c r="H1082" s="17" t="s">
        <v>2380</v>
      </c>
      <c r="I1082" s="27">
        <f t="shared" si="48"/>
        <v>0</v>
      </c>
      <c r="J1082" s="26">
        <f t="shared" si="49"/>
        <v>0</v>
      </c>
      <c r="K1082" s="17" t="str">
        <f t="shared" si="50"/>
        <v>Normal Weight</v>
      </c>
      <c r="L1082" s="24" t="str" cm="1">
        <f t="array" ref="L1082">IF(H1082="?",INDEX($H$2:$H$2336,MODE(MATCH($H$2:$H$2336,$H$2:$H$2336,0))),H1082)</f>
        <v>No</v>
      </c>
    </row>
    <row r="1083" spans="1:12" x14ac:dyDescent="0.25">
      <c r="A1083" s="18" t="s">
        <v>1289</v>
      </c>
      <c r="B1083" s="18">
        <v>30.55</v>
      </c>
      <c r="C1083" s="18">
        <v>5.89</v>
      </c>
      <c r="D1083" s="18" t="s">
        <v>2380</v>
      </c>
      <c r="E1083" s="18" t="s">
        <v>2380</v>
      </c>
      <c r="F1083" s="18" t="s">
        <v>2383</v>
      </c>
      <c r="G1083" s="25">
        <v>1</v>
      </c>
      <c r="H1083" s="18" t="s">
        <v>2380</v>
      </c>
      <c r="I1083" s="25">
        <f t="shared" si="48"/>
        <v>0</v>
      </c>
      <c r="J1083" s="26">
        <f t="shared" si="49"/>
        <v>1</v>
      </c>
      <c r="K1083" s="18" t="str">
        <f t="shared" si="50"/>
        <v>Obesity</v>
      </c>
      <c r="L1083" s="24" t="str" cm="1">
        <f t="array" ref="L1083">IF(H1083="?",INDEX($H$2:$H$2336,MODE(MATCH($H$2:$H$2336,$H$2:$H$2336,0))),H1083)</f>
        <v>No</v>
      </c>
    </row>
    <row r="1084" spans="1:12" x14ac:dyDescent="0.25">
      <c r="A1084" s="17" t="s">
        <v>1288</v>
      </c>
      <c r="B1084" s="17">
        <v>28.81</v>
      </c>
      <c r="C1084" s="17">
        <v>8.76</v>
      </c>
      <c r="D1084" s="17" t="s">
        <v>2380</v>
      </c>
      <c r="E1084" s="17" t="s">
        <v>2380</v>
      </c>
      <c r="F1084" s="17" t="s">
        <v>2380</v>
      </c>
      <c r="G1084" s="27">
        <v>2</v>
      </c>
      <c r="H1084" s="17" t="s">
        <v>2380</v>
      </c>
      <c r="I1084" s="27">
        <f t="shared" si="48"/>
        <v>0</v>
      </c>
      <c r="J1084" s="26">
        <f t="shared" si="49"/>
        <v>2</v>
      </c>
      <c r="K1084" s="17" t="str">
        <f t="shared" si="50"/>
        <v>Overweight</v>
      </c>
      <c r="L1084" s="24" t="str" cm="1">
        <f t="array" ref="L1084">IF(H1084="?",INDEX($H$2:$H$2336,MODE(MATCH($H$2:$H$2336,$H$2:$H$2336,0))),H1084)</f>
        <v>No</v>
      </c>
    </row>
    <row r="1085" spans="1:12" x14ac:dyDescent="0.25">
      <c r="A1085" s="18" t="s">
        <v>1287</v>
      </c>
      <c r="B1085" s="18">
        <v>31.66</v>
      </c>
      <c r="C1085" s="18">
        <v>4.1100000000000003</v>
      </c>
      <c r="D1085" s="18" t="s">
        <v>2380</v>
      </c>
      <c r="E1085" s="18" t="s">
        <v>2380</v>
      </c>
      <c r="F1085" s="18" t="s">
        <v>2380</v>
      </c>
      <c r="G1085" s="25" t="s">
        <v>2381</v>
      </c>
      <c r="H1085" s="18" t="s">
        <v>2380</v>
      </c>
      <c r="I1085" s="25">
        <f t="shared" si="48"/>
        <v>0</v>
      </c>
      <c r="J1085" s="26">
        <f t="shared" si="49"/>
        <v>0</v>
      </c>
      <c r="K1085" s="18" t="str">
        <f t="shared" si="50"/>
        <v>Obesity</v>
      </c>
      <c r="L1085" s="24" t="str" cm="1">
        <f t="array" ref="L1085">IF(H1085="?",INDEX($H$2:$H$2336,MODE(MATCH($H$2:$H$2336,$H$2:$H$2336,0))),H1085)</f>
        <v>No</v>
      </c>
    </row>
    <row r="1086" spans="1:12" x14ac:dyDescent="0.25">
      <c r="A1086" s="17" t="s">
        <v>1286</v>
      </c>
      <c r="B1086" s="17">
        <v>28.215</v>
      </c>
      <c r="C1086" s="17">
        <v>7.56</v>
      </c>
      <c r="D1086" s="17" t="s">
        <v>2382</v>
      </c>
      <c r="E1086" s="17" t="s">
        <v>2380</v>
      </c>
      <c r="F1086" s="17" t="s">
        <v>2380</v>
      </c>
      <c r="G1086" s="27">
        <v>1</v>
      </c>
      <c r="H1086" s="17" t="s">
        <v>2380</v>
      </c>
      <c r="I1086" s="27">
        <f t="shared" si="48"/>
        <v>0</v>
      </c>
      <c r="J1086" s="26">
        <f t="shared" si="49"/>
        <v>1</v>
      </c>
      <c r="K1086" s="17" t="str">
        <f t="shared" si="50"/>
        <v>Overweight</v>
      </c>
      <c r="L1086" s="24" t="str" cm="1">
        <f t="array" ref="L1086">IF(H1086="?",INDEX($H$2:$H$2336,MODE(MATCH($H$2:$H$2336,$H$2:$H$2336,0))),H1086)</f>
        <v>No</v>
      </c>
    </row>
    <row r="1087" spans="1:12" x14ac:dyDescent="0.25">
      <c r="A1087" s="18" t="s">
        <v>1285</v>
      </c>
      <c r="B1087" s="18">
        <v>26.12</v>
      </c>
      <c r="C1087" s="18">
        <v>4.17</v>
      </c>
      <c r="D1087" s="18" t="s">
        <v>2382</v>
      </c>
      <c r="E1087" s="18" t="s">
        <v>2380</v>
      </c>
      <c r="F1087" s="18" t="s">
        <v>2383</v>
      </c>
      <c r="G1087" s="25">
        <v>1</v>
      </c>
      <c r="H1087" s="18" t="s">
        <v>2380</v>
      </c>
      <c r="I1087" s="25">
        <f t="shared" si="48"/>
        <v>0</v>
      </c>
      <c r="J1087" s="26">
        <f t="shared" si="49"/>
        <v>1</v>
      </c>
      <c r="K1087" s="18" t="str">
        <f t="shared" si="50"/>
        <v>Overweight</v>
      </c>
      <c r="L1087" s="24" t="str" cm="1">
        <f t="array" ref="L1087">IF(H1087="?",INDEX($H$2:$H$2336,MODE(MATCH($H$2:$H$2336,$H$2:$H$2336,0))),H1087)</f>
        <v>No</v>
      </c>
    </row>
    <row r="1088" spans="1:12" x14ac:dyDescent="0.25">
      <c r="A1088" s="17" t="s">
        <v>1284</v>
      </c>
      <c r="B1088" s="17">
        <v>36.630000000000003</v>
      </c>
      <c r="C1088" s="17">
        <v>11.42</v>
      </c>
      <c r="D1088" s="17" t="s">
        <v>2380</v>
      </c>
      <c r="E1088" s="17" t="s">
        <v>2380</v>
      </c>
      <c r="F1088" s="17" t="s">
        <v>2380</v>
      </c>
      <c r="G1088" s="27">
        <v>2</v>
      </c>
      <c r="H1088" s="17" t="s">
        <v>2380</v>
      </c>
      <c r="I1088" s="27">
        <f t="shared" si="48"/>
        <v>0</v>
      </c>
      <c r="J1088" s="26">
        <f t="shared" si="49"/>
        <v>2</v>
      </c>
      <c r="K1088" s="17" t="str">
        <f t="shared" si="50"/>
        <v>Obesity</v>
      </c>
      <c r="L1088" s="24" t="str" cm="1">
        <f t="array" ref="L1088">IF(H1088="?",INDEX($H$2:$H$2336,MODE(MATCH($H$2:$H$2336,$H$2:$H$2336,0))),H1088)</f>
        <v>No</v>
      </c>
    </row>
    <row r="1089" spans="1:12" x14ac:dyDescent="0.25">
      <c r="A1089" s="18" t="s">
        <v>1283</v>
      </c>
      <c r="B1089" s="18">
        <v>33.344999999999999</v>
      </c>
      <c r="C1089" s="18">
        <v>7.33</v>
      </c>
      <c r="D1089" s="18" t="s">
        <v>2380</v>
      </c>
      <c r="E1089" s="18" t="s">
        <v>2380</v>
      </c>
      <c r="F1089" s="18" t="s">
        <v>2380</v>
      </c>
      <c r="G1089" s="25">
        <v>2</v>
      </c>
      <c r="H1089" s="18" t="s">
        <v>2380</v>
      </c>
      <c r="I1089" s="25">
        <f t="shared" si="48"/>
        <v>0</v>
      </c>
      <c r="J1089" s="26">
        <f t="shared" si="49"/>
        <v>2</v>
      </c>
      <c r="K1089" s="18" t="str">
        <f t="shared" si="50"/>
        <v>Obesity</v>
      </c>
      <c r="L1089" s="24" t="str" cm="1">
        <f t="array" ref="L1089">IF(H1089="?",INDEX($H$2:$H$2336,MODE(MATCH($H$2:$H$2336,$H$2:$H$2336,0))),H1089)</f>
        <v>No</v>
      </c>
    </row>
    <row r="1090" spans="1:12" x14ac:dyDescent="0.25">
      <c r="A1090" s="17" t="s">
        <v>1282</v>
      </c>
      <c r="B1090" s="17">
        <v>27.11</v>
      </c>
      <c r="C1090" s="17">
        <v>6.7</v>
      </c>
      <c r="D1090" s="17" t="s">
        <v>2380</v>
      </c>
      <c r="E1090" s="17" t="s">
        <v>2380</v>
      </c>
      <c r="F1090" s="17" t="s">
        <v>2380</v>
      </c>
      <c r="G1090" s="27" t="s">
        <v>2381</v>
      </c>
      <c r="H1090" s="17" t="s">
        <v>2380</v>
      </c>
      <c r="I1090" s="27">
        <f t="shared" si="48"/>
        <v>0</v>
      </c>
      <c r="J1090" s="26">
        <f t="shared" si="49"/>
        <v>0</v>
      </c>
      <c r="K1090" s="17" t="str">
        <f t="shared" si="50"/>
        <v>Overweight</v>
      </c>
      <c r="L1090" s="24" t="str" cm="1">
        <f t="array" ref="L1090">IF(H1090="?",INDEX($H$2:$H$2336,MODE(MATCH($H$2:$H$2336,$H$2:$H$2336,0))),H1090)</f>
        <v>No</v>
      </c>
    </row>
    <row r="1091" spans="1:12" x14ac:dyDescent="0.25">
      <c r="A1091" s="18" t="s">
        <v>1281</v>
      </c>
      <c r="B1091" s="18">
        <v>26.6</v>
      </c>
      <c r="C1091" s="18">
        <v>5.27</v>
      </c>
      <c r="D1091" s="18" t="s">
        <v>2382</v>
      </c>
      <c r="E1091" s="18" t="s">
        <v>2380</v>
      </c>
      <c r="F1091" s="18" t="s">
        <v>2383</v>
      </c>
      <c r="G1091" s="25">
        <v>1</v>
      </c>
      <c r="H1091" s="18" t="s">
        <v>2380</v>
      </c>
      <c r="I1091" s="25">
        <f t="shared" ref="I1091:I1154" si="51">COUNTIF(A1091:H1091, "?")</f>
        <v>0</v>
      </c>
      <c r="J1091" s="26">
        <f t="shared" ref="J1091:J1154" si="52">IF(OR(G1091="No major surgery"),0,G1091)</f>
        <v>1</v>
      </c>
      <c r="K1091" s="18" t="str">
        <f t="shared" ref="K1091:K1154" si="53">IF(B1091&lt;18.5,"Underweight",
IF(B1091&lt;25,"Normal Weight",
IF(B1091&lt;30,"Overweight",
"Obesity")))</f>
        <v>Overweight</v>
      </c>
      <c r="L1091" s="24" t="str" cm="1">
        <f t="array" ref="L1091">IF(H1091="?",INDEX($H$2:$H$2336,MODE(MATCH($H$2:$H$2336,$H$2:$H$2336,0))),H1091)</f>
        <v>No</v>
      </c>
    </row>
    <row r="1092" spans="1:12" x14ac:dyDescent="0.25">
      <c r="A1092" s="17" t="s">
        <v>1280</v>
      </c>
      <c r="B1092" s="17">
        <v>30.41</v>
      </c>
      <c r="C1092" s="17">
        <v>7.72</v>
      </c>
      <c r="D1092" s="17" t="s">
        <v>2380</v>
      </c>
      <c r="E1092" s="17" t="s">
        <v>2380</v>
      </c>
      <c r="F1092" s="17" t="s">
        <v>2380</v>
      </c>
      <c r="G1092" s="27" t="s">
        <v>2381</v>
      </c>
      <c r="H1092" s="17" t="s">
        <v>2380</v>
      </c>
      <c r="I1092" s="27">
        <f t="shared" si="51"/>
        <v>0</v>
      </c>
      <c r="J1092" s="26">
        <f t="shared" si="52"/>
        <v>0</v>
      </c>
      <c r="K1092" s="17" t="str">
        <f t="shared" si="53"/>
        <v>Obesity</v>
      </c>
      <c r="L1092" s="24" t="str" cm="1">
        <f t="array" ref="L1092">IF(H1092="?",INDEX($H$2:$H$2336,MODE(MATCH($H$2:$H$2336,$H$2:$H$2336,0))),H1092)</f>
        <v>No</v>
      </c>
    </row>
    <row r="1093" spans="1:12" x14ac:dyDescent="0.25">
      <c r="A1093" s="18" t="s">
        <v>1279</v>
      </c>
      <c r="B1093" s="18">
        <v>28.98</v>
      </c>
      <c r="C1093" s="18">
        <v>8.68</v>
      </c>
      <c r="D1093" s="18" t="s">
        <v>2380</v>
      </c>
      <c r="E1093" s="18" t="s">
        <v>2380</v>
      </c>
      <c r="F1093" s="18" t="s">
        <v>2380</v>
      </c>
      <c r="G1093" s="25">
        <v>2</v>
      </c>
      <c r="H1093" s="18" t="s">
        <v>2380</v>
      </c>
      <c r="I1093" s="25">
        <f t="shared" si="51"/>
        <v>0</v>
      </c>
      <c r="J1093" s="26">
        <f t="shared" si="52"/>
        <v>2</v>
      </c>
      <c r="K1093" s="18" t="str">
        <f t="shared" si="53"/>
        <v>Overweight</v>
      </c>
      <c r="L1093" s="24" t="str" cm="1">
        <f t="array" ref="L1093">IF(H1093="?",INDEX($H$2:$H$2336,MODE(MATCH($H$2:$H$2336,$H$2:$H$2336,0))),H1093)</f>
        <v>No</v>
      </c>
    </row>
    <row r="1094" spans="1:12" x14ac:dyDescent="0.25">
      <c r="A1094" s="17" t="s">
        <v>1278</v>
      </c>
      <c r="B1094" s="17">
        <v>31.24</v>
      </c>
      <c r="C1094" s="17">
        <v>9.8000000000000007</v>
      </c>
      <c r="D1094" s="17" t="s">
        <v>2380</v>
      </c>
      <c r="E1094" s="17" t="s">
        <v>2380</v>
      </c>
      <c r="F1094" s="17" t="s">
        <v>2380</v>
      </c>
      <c r="G1094" s="27" t="s">
        <v>2381</v>
      </c>
      <c r="H1094" s="17" t="s">
        <v>2380</v>
      </c>
      <c r="I1094" s="27">
        <f t="shared" si="51"/>
        <v>0</v>
      </c>
      <c r="J1094" s="26">
        <f t="shared" si="52"/>
        <v>0</v>
      </c>
      <c r="K1094" s="17" t="str">
        <f t="shared" si="53"/>
        <v>Obesity</v>
      </c>
      <c r="L1094" s="24" t="str" cm="1">
        <f t="array" ref="L1094">IF(H1094="?",INDEX($H$2:$H$2336,MODE(MATCH($H$2:$H$2336,$H$2:$H$2336,0))),H1094)</f>
        <v>No</v>
      </c>
    </row>
    <row r="1095" spans="1:12" x14ac:dyDescent="0.25">
      <c r="A1095" s="18" t="s">
        <v>1277</v>
      </c>
      <c r="B1095" s="18">
        <v>31.54</v>
      </c>
      <c r="C1095" s="18">
        <v>4.4400000000000004</v>
      </c>
      <c r="D1095" s="18" t="s">
        <v>2380</v>
      </c>
      <c r="E1095" s="18" t="s">
        <v>2380</v>
      </c>
      <c r="F1095" s="18" t="s">
        <v>2380</v>
      </c>
      <c r="G1095" s="25" t="s">
        <v>2381</v>
      </c>
      <c r="H1095" s="18" t="s">
        <v>2380</v>
      </c>
      <c r="I1095" s="25">
        <f t="shared" si="51"/>
        <v>0</v>
      </c>
      <c r="J1095" s="26">
        <f t="shared" si="52"/>
        <v>0</v>
      </c>
      <c r="K1095" s="18" t="str">
        <f t="shared" si="53"/>
        <v>Obesity</v>
      </c>
      <c r="L1095" s="24" t="str" cm="1">
        <f t="array" ref="L1095">IF(H1095="?",INDEX($H$2:$H$2336,MODE(MATCH($H$2:$H$2336,$H$2:$H$2336,0))),H1095)</f>
        <v>No</v>
      </c>
    </row>
    <row r="1096" spans="1:12" x14ac:dyDescent="0.25">
      <c r="A1096" s="17" t="s">
        <v>1276</v>
      </c>
      <c r="B1096" s="17">
        <v>38.6</v>
      </c>
      <c r="C1096" s="17">
        <v>7.19</v>
      </c>
      <c r="D1096" s="17" t="s">
        <v>2382</v>
      </c>
      <c r="E1096" s="17" t="s">
        <v>2380</v>
      </c>
      <c r="F1096" s="17" t="s">
        <v>2380</v>
      </c>
      <c r="G1096" s="27">
        <v>2</v>
      </c>
      <c r="H1096" s="17" t="s">
        <v>2380</v>
      </c>
      <c r="I1096" s="27">
        <f t="shared" si="51"/>
        <v>0</v>
      </c>
      <c r="J1096" s="26">
        <f t="shared" si="52"/>
        <v>2</v>
      </c>
      <c r="K1096" s="17" t="str">
        <f t="shared" si="53"/>
        <v>Obesity</v>
      </c>
      <c r="L1096" s="24" t="str" cm="1">
        <f t="array" ref="L1096">IF(H1096="?",INDEX($H$2:$H$2336,MODE(MATCH($H$2:$H$2336,$H$2:$H$2336,0))),H1096)</f>
        <v>No</v>
      </c>
    </row>
    <row r="1097" spans="1:12" x14ac:dyDescent="0.25">
      <c r="A1097" s="18" t="s">
        <v>1275</v>
      </c>
      <c r="B1097" s="18">
        <v>37.950000000000003</v>
      </c>
      <c r="C1097" s="18">
        <v>6.06</v>
      </c>
      <c r="D1097" s="18" t="s">
        <v>2380</v>
      </c>
      <c r="E1097" s="18" t="s">
        <v>2380</v>
      </c>
      <c r="F1097" s="18" t="s">
        <v>2380</v>
      </c>
      <c r="G1097" s="25" t="s">
        <v>2381</v>
      </c>
      <c r="H1097" s="18" t="s">
        <v>2380</v>
      </c>
      <c r="I1097" s="25">
        <f t="shared" si="51"/>
        <v>0</v>
      </c>
      <c r="J1097" s="26">
        <f t="shared" si="52"/>
        <v>0</v>
      </c>
      <c r="K1097" s="18" t="str">
        <f t="shared" si="53"/>
        <v>Obesity</v>
      </c>
      <c r="L1097" s="24" t="str" cm="1">
        <f t="array" ref="L1097">IF(H1097="?",INDEX($H$2:$H$2336,MODE(MATCH($H$2:$H$2336,$H$2:$H$2336,0))),H1097)</f>
        <v>No</v>
      </c>
    </row>
    <row r="1098" spans="1:12" x14ac:dyDescent="0.25">
      <c r="A1098" s="17" t="s">
        <v>1274</v>
      </c>
      <c r="B1098" s="17">
        <v>38.97</v>
      </c>
      <c r="C1098" s="17">
        <v>5.12</v>
      </c>
      <c r="D1098" s="17" t="s">
        <v>2380</v>
      </c>
      <c r="E1098" s="17" t="s">
        <v>2380</v>
      </c>
      <c r="F1098" s="17" t="s">
        <v>2380</v>
      </c>
      <c r="G1098" s="27" t="s">
        <v>2381</v>
      </c>
      <c r="H1098" s="17" t="s">
        <v>2380</v>
      </c>
      <c r="I1098" s="27">
        <f t="shared" si="51"/>
        <v>0</v>
      </c>
      <c r="J1098" s="26">
        <f t="shared" si="52"/>
        <v>0</v>
      </c>
      <c r="K1098" s="17" t="str">
        <f t="shared" si="53"/>
        <v>Obesity</v>
      </c>
      <c r="L1098" s="24" t="str" cm="1">
        <f t="array" ref="L1098">IF(H1098="?",INDEX($H$2:$H$2336,MODE(MATCH($H$2:$H$2336,$H$2:$H$2336,0))),H1098)</f>
        <v>No</v>
      </c>
    </row>
    <row r="1099" spans="1:12" x14ac:dyDescent="0.25">
      <c r="A1099" s="18" t="s">
        <v>1273</v>
      </c>
      <c r="B1099" s="18">
        <v>21.2</v>
      </c>
      <c r="C1099" s="18">
        <v>10.72</v>
      </c>
      <c r="D1099" s="18" t="s">
        <v>2380</v>
      </c>
      <c r="E1099" s="18" t="s">
        <v>2380</v>
      </c>
      <c r="F1099" s="18" t="s">
        <v>2380</v>
      </c>
      <c r="G1099" s="25" t="s">
        <v>2381</v>
      </c>
      <c r="H1099" s="18" t="s">
        <v>2380</v>
      </c>
      <c r="I1099" s="25">
        <f t="shared" si="51"/>
        <v>0</v>
      </c>
      <c r="J1099" s="26">
        <f t="shared" si="52"/>
        <v>0</v>
      </c>
      <c r="K1099" s="18" t="str">
        <f t="shared" si="53"/>
        <v>Normal Weight</v>
      </c>
      <c r="L1099" s="24" t="str" cm="1">
        <f t="array" ref="L1099">IF(H1099="?",INDEX($H$2:$H$2336,MODE(MATCH($H$2:$H$2336,$H$2:$H$2336,0))),H1099)</f>
        <v>No</v>
      </c>
    </row>
    <row r="1100" spans="1:12" x14ac:dyDescent="0.25">
      <c r="A1100" s="17" t="s">
        <v>1272</v>
      </c>
      <c r="B1100" s="17">
        <v>23.96</v>
      </c>
      <c r="C1100" s="17">
        <v>9.58</v>
      </c>
      <c r="D1100" s="17" t="s">
        <v>2382</v>
      </c>
      <c r="E1100" s="17" t="s">
        <v>2380</v>
      </c>
      <c r="F1100" s="17" t="s">
        <v>2383</v>
      </c>
      <c r="G1100" s="27">
        <v>1</v>
      </c>
      <c r="H1100" s="17" t="s">
        <v>2380</v>
      </c>
      <c r="I1100" s="27">
        <f t="shared" si="51"/>
        <v>0</v>
      </c>
      <c r="J1100" s="26">
        <f t="shared" si="52"/>
        <v>1</v>
      </c>
      <c r="K1100" s="17" t="str">
        <f t="shared" si="53"/>
        <v>Normal Weight</v>
      </c>
      <c r="L1100" s="24" t="str" cm="1">
        <f t="array" ref="L1100">IF(H1100="?",INDEX($H$2:$H$2336,MODE(MATCH($H$2:$H$2336,$H$2:$H$2336,0))),H1100)</f>
        <v>No</v>
      </c>
    </row>
    <row r="1101" spans="1:12" x14ac:dyDescent="0.25">
      <c r="A1101" s="18" t="s">
        <v>1271</v>
      </c>
      <c r="B1101" s="18">
        <v>35.93</v>
      </c>
      <c r="C1101" s="18">
        <v>6.4</v>
      </c>
      <c r="D1101" s="18" t="s">
        <v>2382</v>
      </c>
      <c r="E1101" s="18" t="s">
        <v>2380</v>
      </c>
      <c r="F1101" s="18" t="s">
        <v>2380</v>
      </c>
      <c r="G1101" s="25">
        <v>1</v>
      </c>
      <c r="H1101" s="18" t="s">
        <v>2380</v>
      </c>
      <c r="I1101" s="25">
        <f t="shared" si="51"/>
        <v>0</v>
      </c>
      <c r="J1101" s="26">
        <f t="shared" si="52"/>
        <v>1</v>
      </c>
      <c r="K1101" s="18" t="str">
        <f t="shared" si="53"/>
        <v>Obesity</v>
      </c>
      <c r="L1101" s="24" t="str" cm="1">
        <f t="array" ref="L1101">IF(H1101="?",INDEX($H$2:$H$2336,MODE(MATCH($H$2:$H$2336,$H$2:$H$2336,0))),H1101)</f>
        <v>No</v>
      </c>
    </row>
    <row r="1102" spans="1:12" x14ac:dyDescent="0.25">
      <c r="A1102" s="17" t="s">
        <v>1270</v>
      </c>
      <c r="B1102" s="17">
        <v>26.11</v>
      </c>
      <c r="C1102" s="17">
        <v>6.8</v>
      </c>
      <c r="D1102" s="17" t="s">
        <v>2382</v>
      </c>
      <c r="E1102" s="17" t="s">
        <v>2380</v>
      </c>
      <c r="F1102" s="17" t="s">
        <v>2380</v>
      </c>
      <c r="G1102" s="27">
        <v>2</v>
      </c>
      <c r="H1102" s="17" t="s">
        <v>2380</v>
      </c>
      <c r="I1102" s="27">
        <f t="shared" si="51"/>
        <v>0</v>
      </c>
      <c r="J1102" s="26">
        <f t="shared" si="52"/>
        <v>2</v>
      </c>
      <c r="K1102" s="17" t="str">
        <f t="shared" si="53"/>
        <v>Overweight</v>
      </c>
      <c r="L1102" s="24" t="str" cm="1">
        <f t="array" ref="L1102">IF(H1102="?",INDEX($H$2:$H$2336,MODE(MATCH($H$2:$H$2336,$H$2:$H$2336,0))),H1102)</f>
        <v>No</v>
      </c>
    </row>
    <row r="1103" spans="1:12" x14ac:dyDescent="0.25">
      <c r="A1103" s="18" t="s">
        <v>1269</v>
      </c>
      <c r="B1103" s="18">
        <v>32.299999999999997</v>
      </c>
      <c r="C1103" s="18">
        <v>9.48</v>
      </c>
      <c r="D1103" s="18" t="s">
        <v>2380</v>
      </c>
      <c r="E1103" s="18" t="s">
        <v>2380</v>
      </c>
      <c r="F1103" s="18" t="s">
        <v>2380</v>
      </c>
      <c r="G1103" s="25">
        <v>2</v>
      </c>
      <c r="H1103" s="18" t="s">
        <v>2380</v>
      </c>
      <c r="I1103" s="25">
        <f t="shared" si="51"/>
        <v>0</v>
      </c>
      <c r="J1103" s="26">
        <f t="shared" si="52"/>
        <v>2</v>
      </c>
      <c r="K1103" s="18" t="str">
        <f t="shared" si="53"/>
        <v>Obesity</v>
      </c>
      <c r="L1103" s="24" t="str" cm="1">
        <f t="array" ref="L1103">IF(H1103="?",INDEX($H$2:$H$2336,MODE(MATCH($H$2:$H$2336,$H$2:$H$2336,0))),H1103)</f>
        <v>No</v>
      </c>
    </row>
    <row r="1104" spans="1:12" x14ac:dyDescent="0.25">
      <c r="A1104" s="17" t="s">
        <v>1268</v>
      </c>
      <c r="B1104" s="17">
        <v>28.69</v>
      </c>
      <c r="C1104" s="17">
        <v>7.45</v>
      </c>
      <c r="D1104" s="17" t="s">
        <v>2380</v>
      </c>
      <c r="E1104" s="17" t="s">
        <v>2380</v>
      </c>
      <c r="F1104" s="17" t="s">
        <v>2380</v>
      </c>
      <c r="G1104" s="27">
        <v>2</v>
      </c>
      <c r="H1104" s="17" t="s">
        <v>2380</v>
      </c>
      <c r="I1104" s="27">
        <f t="shared" si="51"/>
        <v>0</v>
      </c>
      <c r="J1104" s="26">
        <f t="shared" si="52"/>
        <v>2</v>
      </c>
      <c r="K1104" s="17" t="str">
        <f t="shared" si="53"/>
        <v>Overweight</v>
      </c>
      <c r="L1104" s="24" t="str" cm="1">
        <f t="array" ref="L1104">IF(H1104="?",INDEX($H$2:$H$2336,MODE(MATCH($H$2:$H$2336,$H$2:$H$2336,0))),H1104)</f>
        <v>No</v>
      </c>
    </row>
    <row r="1105" spans="1:12" x14ac:dyDescent="0.25">
      <c r="A1105" s="18" t="s">
        <v>1267</v>
      </c>
      <c r="B1105" s="18">
        <v>31.28</v>
      </c>
      <c r="C1105" s="18">
        <v>6.94</v>
      </c>
      <c r="D1105" s="18" t="s">
        <v>2382</v>
      </c>
      <c r="E1105" s="18" t="s">
        <v>2380</v>
      </c>
      <c r="F1105" s="18" t="s">
        <v>2380</v>
      </c>
      <c r="G1105" s="25">
        <v>1</v>
      </c>
      <c r="H1105" s="18" t="s">
        <v>2380</v>
      </c>
      <c r="I1105" s="25">
        <f t="shared" si="51"/>
        <v>0</v>
      </c>
      <c r="J1105" s="26">
        <f t="shared" si="52"/>
        <v>1</v>
      </c>
      <c r="K1105" s="18" t="str">
        <f t="shared" si="53"/>
        <v>Obesity</v>
      </c>
      <c r="L1105" s="24" t="str" cm="1">
        <f t="array" ref="L1105">IF(H1105="?",INDEX($H$2:$H$2336,MODE(MATCH($H$2:$H$2336,$H$2:$H$2336,0))),H1105)</f>
        <v>No</v>
      </c>
    </row>
    <row r="1106" spans="1:12" x14ac:dyDescent="0.25">
      <c r="A1106" s="17" t="s">
        <v>1266</v>
      </c>
      <c r="B1106" s="17">
        <v>30.21</v>
      </c>
      <c r="C1106" s="17">
        <v>7.83</v>
      </c>
      <c r="D1106" s="17" t="s">
        <v>2380</v>
      </c>
      <c r="E1106" s="17" t="s">
        <v>2380</v>
      </c>
      <c r="F1106" s="17" t="s">
        <v>2380</v>
      </c>
      <c r="G1106" s="27" t="s">
        <v>2381</v>
      </c>
      <c r="H1106" s="17" t="s">
        <v>2380</v>
      </c>
      <c r="I1106" s="27">
        <f t="shared" si="51"/>
        <v>0</v>
      </c>
      <c r="J1106" s="26">
        <f t="shared" si="52"/>
        <v>0</v>
      </c>
      <c r="K1106" s="17" t="str">
        <f t="shared" si="53"/>
        <v>Obesity</v>
      </c>
      <c r="L1106" s="24" t="str" cm="1">
        <f t="array" ref="L1106">IF(H1106="?",INDEX($H$2:$H$2336,MODE(MATCH($H$2:$H$2336,$H$2:$H$2336,0))),H1106)</f>
        <v>No</v>
      </c>
    </row>
    <row r="1107" spans="1:12" x14ac:dyDescent="0.25">
      <c r="A1107" s="18" t="s">
        <v>1265</v>
      </c>
      <c r="B1107" s="18">
        <v>38.28</v>
      </c>
      <c r="C1107" s="18">
        <v>10.17</v>
      </c>
      <c r="D1107" s="18" t="s">
        <v>2382</v>
      </c>
      <c r="E1107" s="18" t="s">
        <v>2380</v>
      </c>
      <c r="F1107" s="18" t="s">
        <v>2380</v>
      </c>
      <c r="G1107" s="25" t="s">
        <v>2381</v>
      </c>
      <c r="H1107" s="18" t="s">
        <v>2380</v>
      </c>
      <c r="I1107" s="25">
        <f t="shared" si="51"/>
        <v>0</v>
      </c>
      <c r="J1107" s="26">
        <f t="shared" si="52"/>
        <v>0</v>
      </c>
      <c r="K1107" s="18" t="str">
        <f t="shared" si="53"/>
        <v>Obesity</v>
      </c>
      <c r="L1107" s="24" t="str" cm="1">
        <f t="array" ref="L1107">IF(H1107="?",INDEX($H$2:$H$2336,MODE(MATCH($H$2:$H$2336,$H$2:$H$2336,0))),H1107)</f>
        <v>No</v>
      </c>
    </row>
    <row r="1108" spans="1:12" x14ac:dyDescent="0.25">
      <c r="A1108" s="17" t="s">
        <v>1264</v>
      </c>
      <c r="B1108" s="17">
        <v>29.9</v>
      </c>
      <c r="C1108" s="17">
        <v>8.9600000000000009</v>
      </c>
      <c r="D1108" s="17" t="s">
        <v>2382</v>
      </c>
      <c r="E1108" s="17" t="s">
        <v>2380</v>
      </c>
      <c r="F1108" s="17" t="s">
        <v>2380</v>
      </c>
      <c r="G1108" s="27" t="s">
        <v>2381</v>
      </c>
      <c r="H1108" s="17" t="s">
        <v>2380</v>
      </c>
      <c r="I1108" s="27">
        <f t="shared" si="51"/>
        <v>0</v>
      </c>
      <c r="J1108" s="26">
        <f t="shared" si="52"/>
        <v>0</v>
      </c>
      <c r="K1108" s="17" t="str">
        <f t="shared" si="53"/>
        <v>Overweight</v>
      </c>
      <c r="L1108" s="24" t="str" cm="1">
        <f t="array" ref="L1108">IF(H1108="?",INDEX($H$2:$H$2336,MODE(MATCH($H$2:$H$2336,$H$2:$H$2336,0))),H1108)</f>
        <v>No</v>
      </c>
    </row>
    <row r="1109" spans="1:12" x14ac:dyDescent="0.25">
      <c r="A1109" s="18" t="s">
        <v>1263</v>
      </c>
      <c r="B1109" s="18">
        <v>23.18</v>
      </c>
      <c r="C1109" s="18">
        <v>6.96</v>
      </c>
      <c r="D1109" s="18" t="s">
        <v>2382</v>
      </c>
      <c r="E1109" s="18" t="s">
        <v>2380</v>
      </c>
      <c r="F1109" s="18" t="s">
        <v>2380</v>
      </c>
      <c r="G1109" s="25">
        <v>2</v>
      </c>
      <c r="H1109" s="18" t="s">
        <v>2380</v>
      </c>
      <c r="I1109" s="25">
        <f t="shared" si="51"/>
        <v>0</v>
      </c>
      <c r="J1109" s="26">
        <f t="shared" si="52"/>
        <v>2</v>
      </c>
      <c r="K1109" s="18" t="str">
        <f t="shared" si="53"/>
        <v>Normal Weight</v>
      </c>
      <c r="L1109" s="24" t="str" cm="1">
        <f t="array" ref="L1109">IF(H1109="?",INDEX($H$2:$H$2336,MODE(MATCH($H$2:$H$2336,$H$2:$H$2336,0))),H1109)</f>
        <v>No</v>
      </c>
    </row>
    <row r="1110" spans="1:12" x14ac:dyDescent="0.25">
      <c r="A1110" s="17" t="s">
        <v>1262</v>
      </c>
      <c r="B1110" s="17">
        <v>33.020000000000003</v>
      </c>
      <c r="C1110" s="17">
        <v>5.07</v>
      </c>
      <c r="D1110" s="17" t="s">
        <v>2382</v>
      </c>
      <c r="E1110" s="17" t="s">
        <v>2380</v>
      </c>
      <c r="F1110" s="17" t="s">
        <v>2380</v>
      </c>
      <c r="G1110" s="27" t="s">
        <v>2381</v>
      </c>
      <c r="H1110" s="17" t="s">
        <v>2380</v>
      </c>
      <c r="I1110" s="27">
        <f t="shared" si="51"/>
        <v>0</v>
      </c>
      <c r="J1110" s="26">
        <f t="shared" si="52"/>
        <v>0</v>
      </c>
      <c r="K1110" s="17" t="str">
        <f t="shared" si="53"/>
        <v>Obesity</v>
      </c>
      <c r="L1110" s="24" t="str" cm="1">
        <f t="array" ref="L1110">IF(H1110="?",INDEX($H$2:$H$2336,MODE(MATCH($H$2:$H$2336,$H$2:$H$2336,0))),H1110)</f>
        <v>No</v>
      </c>
    </row>
    <row r="1111" spans="1:12" x14ac:dyDescent="0.25">
      <c r="A1111" s="18" t="s">
        <v>1261</v>
      </c>
      <c r="B1111" s="18">
        <v>27.29</v>
      </c>
      <c r="C1111" s="18">
        <v>5.85</v>
      </c>
      <c r="D1111" s="18" t="s">
        <v>2380</v>
      </c>
      <c r="E1111" s="18" t="s">
        <v>2380</v>
      </c>
      <c r="F1111" s="18" t="s">
        <v>2380</v>
      </c>
      <c r="G1111" s="25">
        <v>2</v>
      </c>
      <c r="H1111" s="18" t="s">
        <v>2380</v>
      </c>
      <c r="I1111" s="25">
        <f t="shared" si="51"/>
        <v>0</v>
      </c>
      <c r="J1111" s="26">
        <f t="shared" si="52"/>
        <v>2</v>
      </c>
      <c r="K1111" s="18" t="str">
        <f t="shared" si="53"/>
        <v>Overweight</v>
      </c>
      <c r="L1111" s="24" t="str" cm="1">
        <f t="array" ref="L1111">IF(H1111="?",INDEX($H$2:$H$2336,MODE(MATCH($H$2:$H$2336,$H$2:$H$2336,0))),H1111)</f>
        <v>No</v>
      </c>
    </row>
    <row r="1112" spans="1:12" x14ac:dyDescent="0.25">
      <c r="A1112" s="17" t="s">
        <v>1260</v>
      </c>
      <c r="B1112" s="17">
        <v>23.18</v>
      </c>
      <c r="C1112" s="17">
        <v>10.56</v>
      </c>
      <c r="D1112" s="17" t="s">
        <v>2380</v>
      </c>
      <c r="E1112" s="17" t="s">
        <v>2380</v>
      </c>
      <c r="F1112" s="17" t="s">
        <v>2380</v>
      </c>
      <c r="G1112" s="27">
        <v>2</v>
      </c>
      <c r="H1112" s="17" t="s">
        <v>2380</v>
      </c>
      <c r="I1112" s="27">
        <f t="shared" si="51"/>
        <v>0</v>
      </c>
      <c r="J1112" s="26">
        <f t="shared" si="52"/>
        <v>2</v>
      </c>
      <c r="K1112" s="17" t="str">
        <f t="shared" si="53"/>
        <v>Normal Weight</v>
      </c>
      <c r="L1112" s="24" t="str" cm="1">
        <f t="array" ref="L1112">IF(H1112="?",INDEX($H$2:$H$2336,MODE(MATCH($H$2:$H$2336,$H$2:$H$2336,0))),H1112)</f>
        <v>No</v>
      </c>
    </row>
    <row r="1113" spans="1:12" x14ac:dyDescent="0.25">
      <c r="A1113" s="18" t="s">
        <v>1259</v>
      </c>
      <c r="B1113" s="18">
        <v>32.659999999999997</v>
      </c>
      <c r="C1113" s="18">
        <v>8.92</v>
      </c>
      <c r="D1113" s="18" t="s">
        <v>2382</v>
      </c>
      <c r="E1113" s="18" t="s">
        <v>2380</v>
      </c>
      <c r="F1113" s="18" t="s">
        <v>2380</v>
      </c>
      <c r="G1113" s="25" t="s">
        <v>2381</v>
      </c>
      <c r="H1113" s="18" t="s">
        <v>2380</v>
      </c>
      <c r="I1113" s="25">
        <f t="shared" si="51"/>
        <v>0</v>
      </c>
      <c r="J1113" s="26">
        <f t="shared" si="52"/>
        <v>0</v>
      </c>
      <c r="K1113" s="18" t="str">
        <f t="shared" si="53"/>
        <v>Obesity</v>
      </c>
      <c r="L1113" s="24" t="str" cm="1">
        <f t="array" ref="L1113">IF(H1113="?",INDEX($H$2:$H$2336,MODE(MATCH($H$2:$H$2336,$H$2:$H$2336,0))),H1113)</f>
        <v>No</v>
      </c>
    </row>
    <row r="1114" spans="1:12" x14ac:dyDescent="0.25">
      <c r="A1114" s="17" t="s">
        <v>1258</v>
      </c>
      <c r="B1114" s="17">
        <v>30.78</v>
      </c>
      <c r="C1114" s="17">
        <v>8.6300000000000008</v>
      </c>
      <c r="D1114" s="17" t="s">
        <v>2380</v>
      </c>
      <c r="E1114" s="17" t="s">
        <v>2380</v>
      </c>
      <c r="F1114" s="17" t="s">
        <v>2380</v>
      </c>
      <c r="G1114" s="27" t="s">
        <v>2381</v>
      </c>
      <c r="H1114" s="17" t="s">
        <v>2380</v>
      </c>
      <c r="I1114" s="27">
        <f t="shared" si="51"/>
        <v>0</v>
      </c>
      <c r="J1114" s="26">
        <f t="shared" si="52"/>
        <v>0</v>
      </c>
      <c r="K1114" s="17" t="str">
        <f t="shared" si="53"/>
        <v>Obesity</v>
      </c>
      <c r="L1114" s="24" t="str" cm="1">
        <f t="array" ref="L1114">IF(H1114="?",INDEX($H$2:$H$2336,MODE(MATCH($H$2:$H$2336,$H$2:$H$2336,0))),H1114)</f>
        <v>No</v>
      </c>
    </row>
    <row r="1115" spans="1:12" x14ac:dyDescent="0.25">
      <c r="A1115" s="18" t="s">
        <v>1257</v>
      </c>
      <c r="B1115" s="18">
        <v>47.2</v>
      </c>
      <c r="C1115" s="18">
        <v>6.29</v>
      </c>
      <c r="D1115" s="18" t="s">
        <v>2382</v>
      </c>
      <c r="E1115" s="18" t="s">
        <v>2380</v>
      </c>
      <c r="F1115" s="18" t="s">
        <v>2383</v>
      </c>
      <c r="G1115" s="25">
        <v>1</v>
      </c>
      <c r="H1115" s="18" t="s">
        <v>2380</v>
      </c>
      <c r="I1115" s="25">
        <f t="shared" si="51"/>
        <v>0</v>
      </c>
      <c r="J1115" s="26">
        <f t="shared" si="52"/>
        <v>1</v>
      </c>
      <c r="K1115" s="18" t="str">
        <f t="shared" si="53"/>
        <v>Obesity</v>
      </c>
      <c r="L1115" s="24" t="str" cm="1">
        <f t="array" ref="L1115">IF(H1115="?",INDEX($H$2:$H$2336,MODE(MATCH($H$2:$H$2336,$H$2:$H$2336,0))),H1115)</f>
        <v>No</v>
      </c>
    </row>
    <row r="1116" spans="1:12" x14ac:dyDescent="0.25">
      <c r="A1116" s="17" t="s">
        <v>1256</v>
      </c>
      <c r="B1116" s="17">
        <v>31.6</v>
      </c>
      <c r="C1116" s="17">
        <v>5.75</v>
      </c>
      <c r="D1116" s="17" t="s">
        <v>2380</v>
      </c>
      <c r="E1116" s="17" t="s">
        <v>2380</v>
      </c>
      <c r="F1116" s="17" t="s">
        <v>2380</v>
      </c>
      <c r="G1116" s="27">
        <v>2</v>
      </c>
      <c r="H1116" s="17" t="s">
        <v>2380</v>
      </c>
      <c r="I1116" s="27">
        <f t="shared" si="51"/>
        <v>0</v>
      </c>
      <c r="J1116" s="26">
        <f t="shared" si="52"/>
        <v>2</v>
      </c>
      <c r="K1116" s="17" t="str">
        <f t="shared" si="53"/>
        <v>Obesity</v>
      </c>
      <c r="L1116" s="24" t="str" cm="1">
        <f t="array" ref="L1116">IF(H1116="?",INDEX($H$2:$H$2336,MODE(MATCH($H$2:$H$2336,$H$2:$H$2336,0))),H1116)</f>
        <v>No</v>
      </c>
    </row>
    <row r="1117" spans="1:12" x14ac:dyDescent="0.25">
      <c r="A1117" s="18" t="s">
        <v>1255</v>
      </c>
      <c r="B1117" s="18">
        <v>33.914999999999999</v>
      </c>
      <c r="C1117" s="18">
        <v>6.66</v>
      </c>
      <c r="D1117" s="18" t="s">
        <v>2382</v>
      </c>
      <c r="E1117" s="18" t="s">
        <v>2380</v>
      </c>
      <c r="F1117" s="18" t="s">
        <v>2380</v>
      </c>
      <c r="G1117" s="25">
        <v>1</v>
      </c>
      <c r="H1117" s="18" t="s">
        <v>2380</v>
      </c>
      <c r="I1117" s="25">
        <f t="shared" si="51"/>
        <v>0</v>
      </c>
      <c r="J1117" s="26">
        <f t="shared" si="52"/>
        <v>1</v>
      </c>
      <c r="K1117" s="18" t="str">
        <f t="shared" si="53"/>
        <v>Obesity</v>
      </c>
      <c r="L1117" s="24" t="str" cm="1">
        <f t="array" ref="L1117">IF(H1117="?",INDEX($H$2:$H$2336,MODE(MATCH($H$2:$H$2336,$H$2:$H$2336,0))),H1117)</f>
        <v>No</v>
      </c>
    </row>
    <row r="1118" spans="1:12" x14ac:dyDescent="0.25">
      <c r="A1118" s="17" t="s">
        <v>1254</v>
      </c>
      <c r="B1118" s="17">
        <v>23.54</v>
      </c>
      <c r="C1118" s="17">
        <v>5.0999999999999996</v>
      </c>
      <c r="D1118" s="17" t="s">
        <v>2380</v>
      </c>
      <c r="E1118" s="17" t="s">
        <v>2380</v>
      </c>
      <c r="F1118" s="17" t="s">
        <v>2380</v>
      </c>
      <c r="G1118" s="27">
        <v>2</v>
      </c>
      <c r="H1118" s="17" t="s">
        <v>2380</v>
      </c>
      <c r="I1118" s="27">
        <f t="shared" si="51"/>
        <v>0</v>
      </c>
      <c r="J1118" s="26">
        <f t="shared" si="52"/>
        <v>2</v>
      </c>
      <c r="K1118" s="17" t="str">
        <f t="shared" si="53"/>
        <v>Normal Weight</v>
      </c>
      <c r="L1118" s="24" t="str" cm="1">
        <f t="array" ref="L1118">IF(H1118="?",INDEX($H$2:$H$2336,MODE(MATCH($H$2:$H$2336,$H$2:$H$2336,0))),H1118)</f>
        <v>No</v>
      </c>
    </row>
    <row r="1119" spans="1:12" x14ac:dyDescent="0.25">
      <c r="A1119" s="18" t="s">
        <v>1253</v>
      </c>
      <c r="B1119" s="18">
        <v>27.074999999999999</v>
      </c>
      <c r="C1119" s="18">
        <v>4.41</v>
      </c>
      <c r="D1119" s="18" t="s">
        <v>2380</v>
      </c>
      <c r="E1119" s="18" t="s">
        <v>2380</v>
      </c>
      <c r="F1119" s="18" t="s">
        <v>2380</v>
      </c>
      <c r="G1119" s="25">
        <v>2</v>
      </c>
      <c r="H1119" s="18" t="s">
        <v>2380</v>
      </c>
      <c r="I1119" s="25">
        <f t="shared" si="51"/>
        <v>0</v>
      </c>
      <c r="J1119" s="26">
        <f t="shared" si="52"/>
        <v>2</v>
      </c>
      <c r="K1119" s="18" t="str">
        <f t="shared" si="53"/>
        <v>Overweight</v>
      </c>
      <c r="L1119" s="24" t="str" cm="1">
        <f t="array" ref="L1119">IF(H1119="?",INDEX($H$2:$H$2336,MODE(MATCH($H$2:$H$2336,$H$2:$H$2336,0))),H1119)</f>
        <v>No</v>
      </c>
    </row>
    <row r="1120" spans="1:12" x14ac:dyDescent="0.25">
      <c r="A1120" s="17" t="s">
        <v>1252</v>
      </c>
      <c r="B1120" s="17">
        <v>25.8</v>
      </c>
      <c r="C1120" s="17">
        <v>5.52</v>
      </c>
      <c r="D1120" s="17" t="s">
        <v>2382</v>
      </c>
      <c r="E1120" s="17" t="s">
        <v>2380</v>
      </c>
      <c r="F1120" s="17" t="s">
        <v>2380</v>
      </c>
      <c r="G1120" s="27" t="s">
        <v>2381</v>
      </c>
      <c r="H1120" s="17" t="s">
        <v>2380</v>
      </c>
      <c r="I1120" s="27">
        <f t="shared" si="51"/>
        <v>0</v>
      </c>
      <c r="J1120" s="26">
        <f t="shared" si="52"/>
        <v>0</v>
      </c>
      <c r="K1120" s="17" t="str">
        <f t="shared" si="53"/>
        <v>Overweight</v>
      </c>
      <c r="L1120" s="24" t="str" cm="1">
        <f t="array" ref="L1120">IF(H1120="?",INDEX($H$2:$H$2336,MODE(MATCH($H$2:$H$2336,$H$2:$H$2336,0))),H1120)</f>
        <v>No</v>
      </c>
    </row>
    <row r="1121" spans="1:12" x14ac:dyDescent="0.25">
      <c r="A1121" s="18" t="s">
        <v>1251</v>
      </c>
      <c r="B1121" s="18">
        <v>36.1</v>
      </c>
      <c r="C1121" s="18">
        <v>4.62</v>
      </c>
      <c r="D1121" s="18" t="s">
        <v>2382</v>
      </c>
      <c r="E1121" s="18" t="s">
        <v>2380</v>
      </c>
      <c r="F1121" s="18" t="s">
        <v>2383</v>
      </c>
      <c r="G1121" s="25">
        <v>1</v>
      </c>
      <c r="H1121" s="18" t="s">
        <v>2380</v>
      </c>
      <c r="I1121" s="25">
        <f t="shared" si="51"/>
        <v>0</v>
      </c>
      <c r="J1121" s="26">
        <f t="shared" si="52"/>
        <v>1</v>
      </c>
      <c r="K1121" s="18" t="str">
        <f t="shared" si="53"/>
        <v>Obesity</v>
      </c>
      <c r="L1121" s="24" t="str" cm="1">
        <f t="array" ref="L1121">IF(H1121="?",INDEX($H$2:$H$2336,MODE(MATCH($H$2:$H$2336,$H$2:$H$2336,0))),H1121)</f>
        <v>No</v>
      </c>
    </row>
    <row r="1122" spans="1:12" x14ac:dyDescent="0.25">
      <c r="A1122" s="17" t="s">
        <v>1250</v>
      </c>
      <c r="B1122" s="17">
        <v>30.495000000000001</v>
      </c>
      <c r="C1122" s="17">
        <v>5.74</v>
      </c>
      <c r="D1122" s="17" t="s">
        <v>2382</v>
      </c>
      <c r="E1122" s="17" t="s">
        <v>2380</v>
      </c>
      <c r="F1122" s="17" t="s">
        <v>2383</v>
      </c>
      <c r="G1122" s="27">
        <v>1</v>
      </c>
      <c r="H1122" s="17" t="s">
        <v>2380</v>
      </c>
      <c r="I1122" s="27">
        <f t="shared" si="51"/>
        <v>0</v>
      </c>
      <c r="J1122" s="26">
        <f t="shared" si="52"/>
        <v>1</v>
      </c>
      <c r="K1122" s="17" t="str">
        <f t="shared" si="53"/>
        <v>Obesity</v>
      </c>
      <c r="L1122" s="24" t="str" cm="1">
        <f t="array" ref="L1122">IF(H1122="?",INDEX($H$2:$H$2336,MODE(MATCH($H$2:$H$2336,$H$2:$H$2336,0))),H1122)</f>
        <v>No</v>
      </c>
    </row>
    <row r="1123" spans="1:12" x14ac:dyDescent="0.25">
      <c r="A1123" s="18" t="s">
        <v>1249</v>
      </c>
      <c r="B1123" s="18">
        <v>21.4</v>
      </c>
      <c r="C1123" s="18">
        <v>6.3</v>
      </c>
      <c r="D1123" s="18" t="s">
        <v>2382</v>
      </c>
      <c r="E1123" s="18" t="s">
        <v>2380</v>
      </c>
      <c r="F1123" s="18" t="s">
        <v>2383</v>
      </c>
      <c r="G1123" s="25">
        <v>1</v>
      </c>
      <c r="H1123" s="18" t="s">
        <v>2380</v>
      </c>
      <c r="I1123" s="25">
        <f t="shared" si="51"/>
        <v>0</v>
      </c>
      <c r="J1123" s="26">
        <f t="shared" si="52"/>
        <v>1</v>
      </c>
      <c r="K1123" s="18" t="str">
        <f t="shared" si="53"/>
        <v>Normal Weight</v>
      </c>
      <c r="L1123" s="24" t="str" cm="1">
        <f t="array" ref="L1123">IF(H1123="?",INDEX($H$2:$H$2336,MODE(MATCH($H$2:$H$2336,$H$2:$H$2336,0))),H1123)</f>
        <v>No</v>
      </c>
    </row>
    <row r="1124" spans="1:12" x14ac:dyDescent="0.25">
      <c r="A1124" s="17" t="s">
        <v>1248</v>
      </c>
      <c r="B1124" s="17">
        <v>32.299999999999997</v>
      </c>
      <c r="C1124" s="17">
        <v>10.27</v>
      </c>
      <c r="D1124" s="17" t="s">
        <v>2380</v>
      </c>
      <c r="E1124" s="17" t="s">
        <v>2380</v>
      </c>
      <c r="F1124" s="17" t="s">
        <v>2380</v>
      </c>
      <c r="G1124" s="27" t="s">
        <v>2381</v>
      </c>
      <c r="H1124" s="17" t="s">
        <v>2380</v>
      </c>
      <c r="I1124" s="27">
        <f t="shared" si="51"/>
        <v>0</v>
      </c>
      <c r="J1124" s="26">
        <f t="shared" si="52"/>
        <v>0</v>
      </c>
      <c r="K1124" s="17" t="str">
        <f t="shared" si="53"/>
        <v>Obesity</v>
      </c>
      <c r="L1124" s="24" t="str" cm="1">
        <f t="array" ref="L1124">IF(H1124="?",INDEX($H$2:$H$2336,MODE(MATCH($H$2:$H$2336,$H$2:$H$2336,0))),H1124)</f>
        <v>No</v>
      </c>
    </row>
    <row r="1125" spans="1:12" x14ac:dyDescent="0.25">
      <c r="A1125" s="18" t="s">
        <v>1247</v>
      </c>
      <c r="B1125" s="18">
        <v>29.78</v>
      </c>
      <c r="C1125" s="18">
        <v>5.85</v>
      </c>
      <c r="D1125" s="18" t="s">
        <v>2380</v>
      </c>
      <c r="E1125" s="18" t="s">
        <v>2380</v>
      </c>
      <c r="F1125" s="18" t="s">
        <v>2383</v>
      </c>
      <c r="G1125" s="25">
        <v>1</v>
      </c>
      <c r="H1125" s="18" t="s">
        <v>2380</v>
      </c>
      <c r="I1125" s="25">
        <f t="shared" si="51"/>
        <v>0</v>
      </c>
      <c r="J1125" s="26">
        <f t="shared" si="52"/>
        <v>1</v>
      </c>
      <c r="K1125" s="18" t="str">
        <f t="shared" si="53"/>
        <v>Overweight</v>
      </c>
      <c r="L1125" s="24" t="str" cm="1">
        <f t="array" ref="L1125">IF(H1125="?",INDEX($H$2:$H$2336,MODE(MATCH($H$2:$H$2336,$H$2:$H$2336,0))),H1125)</f>
        <v>No</v>
      </c>
    </row>
    <row r="1126" spans="1:12" x14ac:dyDescent="0.25">
      <c r="A1126" s="17" t="s">
        <v>1246</v>
      </c>
      <c r="B1126" s="17">
        <v>34.76</v>
      </c>
      <c r="C1126" s="17">
        <v>5.92</v>
      </c>
      <c r="D1126" s="17" t="s">
        <v>2382</v>
      </c>
      <c r="E1126" s="17" t="s">
        <v>2380</v>
      </c>
      <c r="F1126" s="17" t="s">
        <v>2380</v>
      </c>
      <c r="G1126" s="27">
        <v>1</v>
      </c>
      <c r="H1126" s="17" t="s">
        <v>2380</v>
      </c>
      <c r="I1126" s="27">
        <f t="shared" si="51"/>
        <v>0</v>
      </c>
      <c r="J1126" s="26">
        <f t="shared" si="52"/>
        <v>1</v>
      </c>
      <c r="K1126" s="17" t="str">
        <f t="shared" si="53"/>
        <v>Obesity</v>
      </c>
      <c r="L1126" s="24" t="str" cm="1">
        <f t="array" ref="L1126">IF(H1126="?",INDEX($H$2:$H$2336,MODE(MATCH($H$2:$H$2336,$H$2:$H$2336,0))),H1126)</f>
        <v>No</v>
      </c>
    </row>
    <row r="1127" spans="1:12" x14ac:dyDescent="0.25">
      <c r="A1127" s="18" t="s">
        <v>1245</v>
      </c>
      <c r="B1127" s="18">
        <v>18.335000000000001</v>
      </c>
      <c r="C1127" s="18">
        <v>10.01</v>
      </c>
      <c r="D1127" s="18" t="s">
        <v>2382</v>
      </c>
      <c r="E1127" s="18" t="s">
        <v>2380</v>
      </c>
      <c r="F1127" s="18" t="s">
        <v>2380</v>
      </c>
      <c r="G1127" s="25">
        <v>2</v>
      </c>
      <c r="H1127" s="18" t="s">
        <v>2380</v>
      </c>
      <c r="I1127" s="25">
        <f t="shared" si="51"/>
        <v>0</v>
      </c>
      <c r="J1127" s="26">
        <f t="shared" si="52"/>
        <v>2</v>
      </c>
      <c r="K1127" s="18" t="str">
        <f t="shared" si="53"/>
        <v>Underweight</v>
      </c>
      <c r="L1127" s="24" t="str" cm="1">
        <f t="array" ref="L1127">IF(H1127="?",INDEX($H$2:$H$2336,MODE(MATCH($H$2:$H$2336,$H$2:$H$2336,0))),H1127)</f>
        <v>No</v>
      </c>
    </row>
    <row r="1128" spans="1:12" x14ac:dyDescent="0.25">
      <c r="A1128" s="17" t="s">
        <v>1244</v>
      </c>
      <c r="B1128" s="17">
        <v>32.299999999999997</v>
      </c>
      <c r="C1128" s="17">
        <v>9.59</v>
      </c>
      <c r="D1128" s="17" t="s">
        <v>2380</v>
      </c>
      <c r="E1128" s="17" t="s">
        <v>2380</v>
      </c>
      <c r="F1128" s="17" t="s">
        <v>2380</v>
      </c>
      <c r="G1128" s="27" t="s">
        <v>2381</v>
      </c>
      <c r="H1128" s="17" t="s">
        <v>2380</v>
      </c>
      <c r="I1128" s="27">
        <f t="shared" si="51"/>
        <v>0</v>
      </c>
      <c r="J1128" s="26">
        <f t="shared" si="52"/>
        <v>0</v>
      </c>
      <c r="K1128" s="17" t="str">
        <f t="shared" si="53"/>
        <v>Obesity</v>
      </c>
      <c r="L1128" s="24" t="str" cm="1">
        <f t="array" ref="L1128">IF(H1128="?",INDEX($H$2:$H$2336,MODE(MATCH($H$2:$H$2336,$H$2:$H$2336,0))),H1128)</f>
        <v>No</v>
      </c>
    </row>
    <row r="1129" spans="1:12" x14ac:dyDescent="0.25">
      <c r="A1129" s="18" t="s">
        <v>1243</v>
      </c>
      <c r="B1129" s="18">
        <v>27.74</v>
      </c>
      <c r="C1129" s="18">
        <v>10.37</v>
      </c>
      <c r="D1129" s="18" t="s">
        <v>2380</v>
      </c>
      <c r="E1129" s="18" t="s">
        <v>2380</v>
      </c>
      <c r="F1129" s="18" t="s">
        <v>2380</v>
      </c>
      <c r="G1129" s="25" t="s">
        <v>2381</v>
      </c>
      <c r="H1129" s="18" t="s">
        <v>2380</v>
      </c>
      <c r="I1129" s="25">
        <f t="shared" si="51"/>
        <v>0</v>
      </c>
      <c r="J1129" s="26">
        <f t="shared" si="52"/>
        <v>0</v>
      </c>
      <c r="K1129" s="18" t="str">
        <f t="shared" si="53"/>
        <v>Overweight</v>
      </c>
      <c r="L1129" s="24" t="str" cm="1">
        <f t="array" ref="L1129">IF(H1129="?",INDEX($H$2:$H$2336,MODE(MATCH($H$2:$H$2336,$H$2:$H$2336,0))),H1129)</f>
        <v>No</v>
      </c>
    </row>
    <row r="1130" spans="1:12" x14ac:dyDescent="0.25">
      <c r="A1130" s="17" t="s">
        <v>1242</v>
      </c>
      <c r="B1130" s="17">
        <v>24</v>
      </c>
      <c r="C1130" s="17">
        <v>4.01</v>
      </c>
      <c r="D1130" s="17" t="s">
        <v>2382</v>
      </c>
      <c r="E1130" s="17" t="s">
        <v>2380</v>
      </c>
      <c r="F1130" s="17" t="s">
        <v>2380</v>
      </c>
      <c r="G1130" s="27">
        <v>1</v>
      </c>
      <c r="H1130" s="17" t="s">
        <v>2380</v>
      </c>
      <c r="I1130" s="27">
        <f t="shared" si="51"/>
        <v>0</v>
      </c>
      <c r="J1130" s="26">
        <f t="shared" si="52"/>
        <v>1</v>
      </c>
      <c r="K1130" s="17" t="str">
        <f t="shared" si="53"/>
        <v>Normal Weight</v>
      </c>
      <c r="L1130" s="24" t="str" cm="1">
        <f t="array" ref="L1130">IF(H1130="?",INDEX($H$2:$H$2336,MODE(MATCH($H$2:$H$2336,$H$2:$H$2336,0))),H1130)</f>
        <v>No</v>
      </c>
    </row>
    <row r="1131" spans="1:12" x14ac:dyDescent="0.25">
      <c r="A1131" s="18" t="s">
        <v>1241</v>
      </c>
      <c r="B1131" s="18">
        <v>31.78</v>
      </c>
      <c r="C1131" s="18">
        <v>4.24</v>
      </c>
      <c r="D1131" s="18" t="s">
        <v>2382</v>
      </c>
      <c r="E1131" s="18" t="s">
        <v>2380</v>
      </c>
      <c r="F1131" s="18" t="s">
        <v>2383</v>
      </c>
      <c r="G1131" s="25">
        <v>1</v>
      </c>
      <c r="H1131" s="18" t="s">
        <v>2380</v>
      </c>
      <c r="I1131" s="25">
        <f t="shared" si="51"/>
        <v>0</v>
      </c>
      <c r="J1131" s="26">
        <f t="shared" si="52"/>
        <v>1</v>
      </c>
      <c r="K1131" s="18" t="str">
        <f t="shared" si="53"/>
        <v>Obesity</v>
      </c>
      <c r="L1131" s="24" t="str" cm="1">
        <f t="array" ref="L1131">IF(H1131="?",INDEX($H$2:$H$2336,MODE(MATCH($H$2:$H$2336,$H$2:$H$2336,0))),H1131)</f>
        <v>No</v>
      </c>
    </row>
    <row r="1132" spans="1:12" x14ac:dyDescent="0.25">
      <c r="A1132" s="17" t="s">
        <v>1240</v>
      </c>
      <c r="B1132" s="17">
        <v>32.25</v>
      </c>
      <c r="C1132" s="17">
        <v>5.36</v>
      </c>
      <c r="D1132" s="17" t="s">
        <v>2382</v>
      </c>
      <c r="E1132" s="17" t="s">
        <v>2380</v>
      </c>
      <c r="F1132" s="17" t="s">
        <v>2380</v>
      </c>
      <c r="G1132" s="27" t="s">
        <v>2381</v>
      </c>
      <c r="H1132" s="17" t="s">
        <v>2380</v>
      </c>
      <c r="I1132" s="27">
        <f t="shared" si="51"/>
        <v>0</v>
      </c>
      <c r="J1132" s="26">
        <f t="shared" si="52"/>
        <v>0</v>
      </c>
      <c r="K1132" s="17" t="str">
        <f t="shared" si="53"/>
        <v>Obesity</v>
      </c>
      <c r="L1132" s="24" t="str" cm="1">
        <f t="array" ref="L1132">IF(H1132="?",INDEX($H$2:$H$2336,MODE(MATCH($H$2:$H$2336,$H$2:$H$2336,0))),H1132)</f>
        <v>No</v>
      </c>
    </row>
    <row r="1133" spans="1:12" x14ac:dyDescent="0.25">
      <c r="A1133" s="18" t="s">
        <v>1239</v>
      </c>
      <c r="B1133" s="18">
        <v>30.114999999999998</v>
      </c>
      <c r="C1133" s="18">
        <v>4.99</v>
      </c>
      <c r="D1133" s="18" t="s">
        <v>2380</v>
      </c>
      <c r="E1133" s="18" t="s">
        <v>2380</v>
      </c>
      <c r="F1133" s="18" t="s">
        <v>2380</v>
      </c>
      <c r="G1133" s="25">
        <v>2</v>
      </c>
      <c r="H1133" s="18" t="s">
        <v>2380</v>
      </c>
      <c r="I1133" s="25">
        <f t="shared" si="51"/>
        <v>0</v>
      </c>
      <c r="J1133" s="26">
        <f t="shared" si="52"/>
        <v>2</v>
      </c>
      <c r="K1133" s="18" t="str">
        <f t="shared" si="53"/>
        <v>Obesity</v>
      </c>
      <c r="L1133" s="24" t="str" cm="1">
        <f t="array" ref="L1133">IF(H1133="?",INDEX($H$2:$H$2336,MODE(MATCH($H$2:$H$2336,$H$2:$H$2336,0))),H1133)</f>
        <v>No</v>
      </c>
    </row>
    <row r="1134" spans="1:12" x14ac:dyDescent="0.25">
      <c r="A1134" s="17" t="s">
        <v>1238</v>
      </c>
      <c r="B1134" s="17">
        <v>22.41</v>
      </c>
      <c r="C1134" s="17">
        <v>8.68</v>
      </c>
      <c r="D1134" s="17" t="s">
        <v>2380</v>
      </c>
      <c r="E1134" s="17" t="s">
        <v>2380</v>
      </c>
      <c r="F1134" s="17" t="s">
        <v>2380</v>
      </c>
      <c r="G1134" s="27" t="s">
        <v>2381</v>
      </c>
      <c r="H1134" s="17" t="s">
        <v>2380</v>
      </c>
      <c r="I1134" s="27">
        <f t="shared" si="51"/>
        <v>0</v>
      </c>
      <c r="J1134" s="26">
        <f t="shared" si="52"/>
        <v>0</v>
      </c>
      <c r="K1134" s="17" t="str">
        <f t="shared" si="53"/>
        <v>Normal Weight</v>
      </c>
      <c r="L1134" s="24" t="str" cm="1">
        <f t="array" ref="L1134">IF(H1134="?",INDEX($H$2:$H$2336,MODE(MATCH($H$2:$H$2336,$H$2:$H$2336,0))),H1134)</f>
        <v>No</v>
      </c>
    </row>
    <row r="1135" spans="1:12" x14ac:dyDescent="0.25">
      <c r="A1135" s="18" t="s">
        <v>1237</v>
      </c>
      <c r="B1135" s="18">
        <v>45.72</v>
      </c>
      <c r="C1135" s="18">
        <v>4.2300000000000004</v>
      </c>
      <c r="D1135" s="18" t="s">
        <v>2382</v>
      </c>
      <c r="E1135" s="18" t="s">
        <v>2380</v>
      </c>
      <c r="F1135" s="18" t="s">
        <v>2380</v>
      </c>
      <c r="G1135" s="25" t="s">
        <v>2381</v>
      </c>
      <c r="H1135" s="18" t="s">
        <v>2380</v>
      </c>
      <c r="I1135" s="25">
        <f t="shared" si="51"/>
        <v>0</v>
      </c>
      <c r="J1135" s="26">
        <f t="shared" si="52"/>
        <v>0</v>
      </c>
      <c r="K1135" s="18" t="str">
        <f t="shared" si="53"/>
        <v>Obesity</v>
      </c>
      <c r="L1135" s="24" t="str" cm="1">
        <f t="array" ref="L1135">IF(H1135="?",INDEX($H$2:$H$2336,MODE(MATCH($H$2:$H$2336,$H$2:$H$2336,0))),H1135)</f>
        <v>No</v>
      </c>
    </row>
    <row r="1136" spans="1:12" x14ac:dyDescent="0.25">
      <c r="A1136" s="17" t="s">
        <v>1236</v>
      </c>
      <c r="B1136" s="17">
        <v>25</v>
      </c>
      <c r="C1136" s="17">
        <v>5.32</v>
      </c>
      <c r="D1136" s="17" t="s">
        <v>2382</v>
      </c>
      <c r="E1136" s="17" t="s">
        <v>2380</v>
      </c>
      <c r="F1136" s="17" t="s">
        <v>2380</v>
      </c>
      <c r="G1136" s="27">
        <v>2</v>
      </c>
      <c r="H1136" s="17" t="s">
        <v>2380</v>
      </c>
      <c r="I1136" s="27">
        <f t="shared" si="51"/>
        <v>0</v>
      </c>
      <c r="J1136" s="26">
        <f t="shared" si="52"/>
        <v>2</v>
      </c>
      <c r="K1136" s="17" t="str">
        <f t="shared" si="53"/>
        <v>Overweight</v>
      </c>
      <c r="L1136" s="24" t="str" cm="1">
        <f t="array" ref="L1136">IF(H1136="?",INDEX($H$2:$H$2336,MODE(MATCH($H$2:$H$2336,$H$2:$H$2336,0))),H1136)</f>
        <v>No</v>
      </c>
    </row>
    <row r="1137" spans="1:12" x14ac:dyDescent="0.25">
      <c r="A1137" s="18" t="s">
        <v>1235</v>
      </c>
      <c r="B1137" s="18">
        <v>39.5</v>
      </c>
      <c r="C1137" s="18">
        <v>6.66</v>
      </c>
      <c r="D1137" s="18" t="s">
        <v>2380</v>
      </c>
      <c r="E1137" s="18" t="s">
        <v>2380</v>
      </c>
      <c r="F1137" s="18" t="s">
        <v>2380</v>
      </c>
      <c r="G1137" s="25" t="s">
        <v>2381</v>
      </c>
      <c r="H1137" s="18" t="s">
        <v>2380</v>
      </c>
      <c r="I1137" s="25">
        <f t="shared" si="51"/>
        <v>0</v>
      </c>
      <c r="J1137" s="26">
        <f t="shared" si="52"/>
        <v>0</v>
      </c>
      <c r="K1137" s="18" t="str">
        <f t="shared" si="53"/>
        <v>Obesity</v>
      </c>
      <c r="L1137" s="24" t="str" cm="1">
        <f t="array" ref="L1137">IF(H1137="?",INDEX($H$2:$H$2336,MODE(MATCH($H$2:$H$2336,$H$2:$H$2336,0))),H1137)</f>
        <v>No</v>
      </c>
    </row>
    <row r="1138" spans="1:12" x14ac:dyDescent="0.25">
      <c r="A1138" s="17" t="s">
        <v>1234</v>
      </c>
      <c r="B1138" s="17">
        <v>37.729999999999997</v>
      </c>
      <c r="C1138" s="17">
        <v>7.4</v>
      </c>
      <c r="D1138" s="17" t="s">
        <v>2380</v>
      </c>
      <c r="E1138" s="17" t="s">
        <v>2380</v>
      </c>
      <c r="F1138" s="17" t="s">
        <v>2380</v>
      </c>
      <c r="G1138" s="27" t="s">
        <v>2381</v>
      </c>
      <c r="H1138" s="17" t="s">
        <v>2380</v>
      </c>
      <c r="I1138" s="27">
        <f t="shared" si="51"/>
        <v>0</v>
      </c>
      <c r="J1138" s="26">
        <f t="shared" si="52"/>
        <v>0</v>
      </c>
      <c r="K1138" s="17" t="str">
        <f t="shared" si="53"/>
        <v>Obesity</v>
      </c>
      <c r="L1138" s="24" t="str" cm="1">
        <f t="array" ref="L1138">IF(H1138="?",INDEX($H$2:$H$2336,MODE(MATCH($H$2:$H$2336,$H$2:$H$2336,0))),H1138)</f>
        <v>No</v>
      </c>
    </row>
    <row r="1139" spans="1:12" x14ac:dyDescent="0.25">
      <c r="A1139" s="18" t="s">
        <v>1233</v>
      </c>
      <c r="B1139" s="18">
        <v>40.659999999999997</v>
      </c>
      <c r="C1139" s="18">
        <v>10.08</v>
      </c>
      <c r="D1139" s="18" t="s">
        <v>2380</v>
      </c>
      <c r="E1139" s="18" t="s">
        <v>2380</v>
      </c>
      <c r="F1139" s="18" t="s">
        <v>2380</v>
      </c>
      <c r="G1139" s="25" t="s">
        <v>2381</v>
      </c>
      <c r="H1139" s="18" t="s">
        <v>2380</v>
      </c>
      <c r="I1139" s="25">
        <f t="shared" si="51"/>
        <v>0</v>
      </c>
      <c r="J1139" s="26">
        <f t="shared" si="52"/>
        <v>0</v>
      </c>
      <c r="K1139" s="18" t="str">
        <f t="shared" si="53"/>
        <v>Obesity</v>
      </c>
      <c r="L1139" s="24" t="str" cm="1">
        <f t="array" ref="L1139">IF(H1139="?",INDEX($H$2:$H$2336,MODE(MATCH($H$2:$H$2336,$H$2:$H$2336,0))),H1139)</f>
        <v>No</v>
      </c>
    </row>
    <row r="1140" spans="1:12" x14ac:dyDescent="0.25">
      <c r="A1140" s="17" t="s">
        <v>1232</v>
      </c>
      <c r="B1140" s="17">
        <v>34.200000000000003</v>
      </c>
      <c r="C1140" s="17">
        <v>8.58</v>
      </c>
      <c r="D1140" s="17" t="s">
        <v>2380</v>
      </c>
      <c r="E1140" s="17" t="s">
        <v>2380</v>
      </c>
      <c r="F1140" s="17" t="s">
        <v>2380</v>
      </c>
      <c r="G1140" s="27" t="s">
        <v>2381</v>
      </c>
      <c r="H1140" s="17" t="s">
        <v>2380</v>
      </c>
      <c r="I1140" s="27">
        <f t="shared" si="51"/>
        <v>0</v>
      </c>
      <c r="J1140" s="26">
        <f t="shared" si="52"/>
        <v>0</v>
      </c>
      <c r="K1140" s="17" t="str">
        <f t="shared" si="53"/>
        <v>Obesity</v>
      </c>
      <c r="L1140" s="24" t="str" cm="1">
        <f t="array" ref="L1140">IF(H1140="?",INDEX($H$2:$H$2336,MODE(MATCH($H$2:$H$2336,$H$2:$H$2336,0))),H1140)</f>
        <v>No</v>
      </c>
    </row>
    <row r="1141" spans="1:12" x14ac:dyDescent="0.25">
      <c r="A1141" s="18" t="s">
        <v>1231</v>
      </c>
      <c r="B1141" s="18">
        <v>46.51</v>
      </c>
      <c r="C1141" s="18">
        <v>5.84</v>
      </c>
      <c r="D1141" s="18" t="s">
        <v>2380</v>
      </c>
      <c r="E1141" s="18" t="s">
        <v>2380</v>
      </c>
      <c r="F1141" s="18" t="s">
        <v>2380</v>
      </c>
      <c r="G1141" s="25">
        <v>1</v>
      </c>
      <c r="H1141" s="18" t="s">
        <v>2380</v>
      </c>
      <c r="I1141" s="25">
        <f t="shared" si="51"/>
        <v>0</v>
      </c>
      <c r="J1141" s="26">
        <f t="shared" si="52"/>
        <v>1</v>
      </c>
      <c r="K1141" s="18" t="str">
        <f t="shared" si="53"/>
        <v>Obesity</v>
      </c>
      <c r="L1141" s="24" t="str" cm="1">
        <f t="array" ref="L1141">IF(H1141="?",INDEX($H$2:$H$2336,MODE(MATCH($H$2:$H$2336,$H$2:$H$2336,0))),H1141)</f>
        <v>No</v>
      </c>
    </row>
    <row r="1142" spans="1:12" x14ac:dyDescent="0.25">
      <c r="A1142" s="17" t="s">
        <v>1230</v>
      </c>
      <c r="B1142" s="17">
        <v>28.88</v>
      </c>
      <c r="C1142" s="17">
        <v>4.8600000000000003</v>
      </c>
      <c r="D1142" s="17" t="s">
        <v>2382</v>
      </c>
      <c r="E1142" s="17" t="s">
        <v>2380</v>
      </c>
      <c r="F1142" s="17" t="s">
        <v>2383</v>
      </c>
      <c r="G1142" s="27">
        <v>1</v>
      </c>
      <c r="H1142" s="17" t="s">
        <v>2380</v>
      </c>
      <c r="I1142" s="27">
        <f t="shared" si="51"/>
        <v>0</v>
      </c>
      <c r="J1142" s="26">
        <f t="shared" si="52"/>
        <v>1</v>
      </c>
      <c r="K1142" s="17" t="str">
        <f t="shared" si="53"/>
        <v>Overweight</v>
      </c>
      <c r="L1142" s="24" t="str" cm="1">
        <f t="array" ref="L1142">IF(H1142="?",INDEX($H$2:$H$2336,MODE(MATCH($H$2:$H$2336,$H$2:$H$2336,0))),H1142)</f>
        <v>No</v>
      </c>
    </row>
    <row r="1143" spans="1:12" x14ac:dyDescent="0.25">
      <c r="A1143" s="18" t="s">
        <v>1229</v>
      </c>
      <c r="B1143" s="18">
        <v>33.914999999999999</v>
      </c>
      <c r="C1143" s="18">
        <v>11.52</v>
      </c>
      <c r="D1143" s="18" t="s">
        <v>2380</v>
      </c>
      <c r="E1143" s="18" t="s">
        <v>2380</v>
      </c>
      <c r="F1143" s="18" t="s">
        <v>2380</v>
      </c>
      <c r="G1143" s="25" t="s">
        <v>2381</v>
      </c>
      <c r="H1143" s="18" t="s">
        <v>2380</v>
      </c>
      <c r="I1143" s="25">
        <f t="shared" si="51"/>
        <v>0</v>
      </c>
      <c r="J1143" s="26">
        <f t="shared" si="52"/>
        <v>0</v>
      </c>
      <c r="K1143" s="18" t="str">
        <f t="shared" si="53"/>
        <v>Obesity</v>
      </c>
      <c r="L1143" s="24" t="str" cm="1">
        <f t="array" ref="L1143">IF(H1143="?",INDEX($H$2:$H$2336,MODE(MATCH($H$2:$H$2336,$H$2:$H$2336,0))),H1143)</f>
        <v>No</v>
      </c>
    </row>
    <row r="1144" spans="1:12" x14ac:dyDescent="0.25">
      <c r="A1144" s="17" t="s">
        <v>1228</v>
      </c>
      <c r="B1144" s="17">
        <v>24.32</v>
      </c>
      <c r="C1144" s="17">
        <v>6.15</v>
      </c>
      <c r="D1144" s="17" t="s">
        <v>2382</v>
      </c>
      <c r="E1144" s="17" t="s">
        <v>2380</v>
      </c>
      <c r="F1144" s="17" t="s">
        <v>2383</v>
      </c>
      <c r="G1144" s="27">
        <v>1</v>
      </c>
      <c r="H1144" s="17" t="s">
        <v>2380</v>
      </c>
      <c r="I1144" s="27">
        <f t="shared" si="51"/>
        <v>0</v>
      </c>
      <c r="J1144" s="26">
        <f t="shared" si="52"/>
        <v>1</v>
      </c>
      <c r="K1144" s="17" t="str">
        <f t="shared" si="53"/>
        <v>Normal Weight</v>
      </c>
      <c r="L1144" s="24" t="str" cm="1">
        <f t="array" ref="L1144">IF(H1144="?",INDEX($H$2:$H$2336,MODE(MATCH($H$2:$H$2336,$H$2:$H$2336,0))),H1144)</f>
        <v>No</v>
      </c>
    </row>
    <row r="1145" spans="1:12" x14ac:dyDescent="0.25">
      <c r="A1145" s="18" t="s">
        <v>1227</v>
      </c>
      <c r="B1145" s="18">
        <v>25.8</v>
      </c>
      <c r="C1145" s="18">
        <v>9.94</v>
      </c>
      <c r="D1145" s="18" t="s">
        <v>2380</v>
      </c>
      <c r="E1145" s="18" t="s">
        <v>2380</v>
      </c>
      <c r="F1145" s="18" t="s">
        <v>2380</v>
      </c>
      <c r="G1145" s="25" t="s">
        <v>2381</v>
      </c>
      <c r="H1145" s="18" t="s">
        <v>2380</v>
      </c>
      <c r="I1145" s="25">
        <f t="shared" si="51"/>
        <v>0</v>
      </c>
      <c r="J1145" s="26">
        <f t="shared" si="52"/>
        <v>0</v>
      </c>
      <c r="K1145" s="18" t="str">
        <f t="shared" si="53"/>
        <v>Overweight</v>
      </c>
      <c r="L1145" s="24" t="str" cm="1">
        <f t="array" ref="L1145">IF(H1145="?",INDEX($H$2:$H$2336,MODE(MATCH($H$2:$H$2336,$H$2:$H$2336,0))),H1145)</f>
        <v>No</v>
      </c>
    </row>
    <row r="1146" spans="1:12" x14ac:dyDescent="0.25">
      <c r="A1146" s="17" t="s">
        <v>1226</v>
      </c>
      <c r="B1146" s="17">
        <v>21.56</v>
      </c>
      <c r="C1146" s="17">
        <v>10.56</v>
      </c>
      <c r="D1146" s="17" t="s">
        <v>2380</v>
      </c>
      <c r="E1146" s="17" t="s">
        <v>2380</v>
      </c>
      <c r="F1146" s="17" t="s">
        <v>2380</v>
      </c>
      <c r="G1146" s="27" t="s">
        <v>2381</v>
      </c>
      <c r="H1146" s="17" t="s">
        <v>2380</v>
      </c>
      <c r="I1146" s="27">
        <f t="shared" si="51"/>
        <v>0</v>
      </c>
      <c r="J1146" s="26">
        <f t="shared" si="52"/>
        <v>0</v>
      </c>
      <c r="K1146" s="17" t="str">
        <f t="shared" si="53"/>
        <v>Normal Weight</v>
      </c>
      <c r="L1146" s="24" t="str" cm="1">
        <f t="array" ref="L1146">IF(H1146="?",INDEX($H$2:$H$2336,MODE(MATCH($H$2:$H$2336,$H$2:$H$2336,0))),H1146)</f>
        <v>No</v>
      </c>
    </row>
    <row r="1147" spans="1:12" x14ac:dyDescent="0.25">
      <c r="A1147" s="18" t="s">
        <v>1225</v>
      </c>
      <c r="B1147" s="18">
        <v>31.6</v>
      </c>
      <c r="C1147" s="18">
        <v>6.79</v>
      </c>
      <c r="D1147" s="18" t="s">
        <v>2380</v>
      </c>
      <c r="E1147" s="18" t="s">
        <v>2380</v>
      </c>
      <c r="F1147" s="18" t="s">
        <v>2380</v>
      </c>
      <c r="G1147" s="25" t="s">
        <v>2381</v>
      </c>
      <c r="H1147" s="18" t="s">
        <v>2380</v>
      </c>
      <c r="I1147" s="25">
        <f t="shared" si="51"/>
        <v>0</v>
      </c>
      <c r="J1147" s="26">
        <f t="shared" si="52"/>
        <v>0</v>
      </c>
      <c r="K1147" s="18" t="str">
        <f t="shared" si="53"/>
        <v>Obesity</v>
      </c>
      <c r="L1147" s="24" t="str" cm="1">
        <f t="array" ref="L1147">IF(H1147="?",INDEX($H$2:$H$2336,MODE(MATCH($H$2:$H$2336,$H$2:$H$2336,0))),H1147)</f>
        <v>No</v>
      </c>
    </row>
    <row r="1148" spans="1:12" x14ac:dyDescent="0.25">
      <c r="A1148" s="17" t="s">
        <v>1224</v>
      </c>
      <c r="B1148" s="17">
        <v>42.93</v>
      </c>
      <c r="C1148" s="17">
        <v>4.8</v>
      </c>
      <c r="D1148" s="17" t="s">
        <v>2380</v>
      </c>
      <c r="E1148" s="17" t="s">
        <v>2380</v>
      </c>
      <c r="F1148" s="17" t="s">
        <v>2380</v>
      </c>
      <c r="G1148" s="27">
        <v>1</v>
      </c>
      <c r="H1148" s="17" t="s">
        <v>2380</v>
      </c>
      <c r="I1148" s="27">
        <f t="shared" si="51"/>
        <v>0</v>
      </c>
      <c r="J1148" s="26">
        <f t="shared" si="52"/>
        <v>1</v>
      </c>
      <c r="K1148" s="17" t="str">
        <f t="shared" si="53"/>
        <v>Obesity</v>
      </c>
      <c r="L1148" s="24" t="str" cm="1">
        <f t="array" ref="L1148">IF(H1148="?",INDEX($H$2:$H$2336,MODE(MATCH($H$2:$H$2336,$H$2:$H$2336,0))),H1148)</f>
        <v>No</v>
      </c>
    </row>
    <row r="1149" spans="1:12" x14ac:dyDescent="0.25">
      <c r="A1149" s="18" t="s">
        <v>1223</v>
      </c>
      <c r="B1149" s="18">
        <v>26.72</v>
      </c>
      <c r="C1149" s="18">
        <v>5.75</v>
      </c>
      <c r="D1149" s="18" t="s">
        <v>2380</v>
      </c>
      <c r="E1149" s="18" t="s">
        <v>2380</v>
      </c>
      <c r="F1149" s="18" t="s">
        <v>2380</v>
      </c>
      <c r="G1149" s="25">
        <v>2</v>
      </c>
      <c r="H1149" s="18" t="s">
        <v>2380</v>
      </c>
      <c r="I1149" s="25">
        <f t="shared" si="51"/>
        <v>0</v>
      </c>
      <c r="J1149" s="26">
        <f t="shared" si="52"/>
        <v>2</v>
      </c>
      <c r="K1149" s="18" t="str">
        <f t="shared" si="53"/>
        <v>Overweight</v>
      </c>
      <c r="L1149" s="24" t="str" cm="1">
        <f t="array" ref="L1149">IF(H1149="?",INDEX($H$2:$H$2336,MODE(MATCH($H$2:$H$2336,$H$2:$H$2336,0))),H1149)</f>
        <v>No</v>
      </c>
    </row>
    <row r="1150" spans="1:12" x14ac:dyDescent="0.25">
      <c r="A1150" s="17" t="s">
        <v>1222</v>
      </c>
      <c r="B1150" s="17">
        <v>26.67</v>
      </c>
      <c r="C1150" s="17">
        <v>5.81</v>
      </c>
      <c r="D1150" s="17" t="s">
        <v>2380</v>
      </c>
      <c r="E1150" s="17" t="s">
        <v>2380</v>
      </c>
      <c r="F1150" s="17" t="s">
        <v>2380</v>
      </c>
      <c r="G1150" s="27">
        <v>2</v>
      </c>
      <c r="H1150" s="17" t="s">
        <v>2380</v>
      </c>
      <c r="I1150" s="27">
        <f t="shared" si="51"/>
        <v>0</v>
      </c>
      <c r="J1150" s="26">
        <f t="shared" si="52"/>
        <v>2</v>
      </c>
      <c r="K1150" s="17" t="str">
        <f t="shared" si="53"/>
        <v>Overweight</v>
      </c>
      <c r="L1150" s="24" t="str" cm="1">
        <f t="array" ref="L1150">IF(H1150="?",INDEX($H$2:$H$2336,MODE(MATCH($H$2:$H$2336,$H$2:$H$2336,0))),H1150)</f>
        <v>No</v>
      </c>
    </row>
    <row r="1151" spans="1:12" x14ac:dyDescent="0.25">
      <c r="A1151" s="18" t="s">
        <v>1221</v>
      </c>
      <c r="B1151" s="18">
        <v>42.68</v>
      </c>
      <c r="C1151" s="18">
        <v>9.2799999999999994</v>
      </c>
      <c r="D1151" s="18" t="s">
        <v>2380</v>
      </c>
      <c r="E1151" s="18" t="s">
        <v>2380</v>
      </c>
      <c r="F1151" s="18" t="s">
        <v>2380</v>
      </c>
      <c r="G1151" s="25">
        <v>2</v>
      </c>
      <c r="H1151" s="18" t="s">
        <v>2380</v>
      </c>
      <c r="I1151" s="25">
        <f t="shared" si="51"/>
        <v>0</v>
      </c>
      <c r="J1151" s="26">
        <f t="shared" si="52"/>
        <v>2</v>
      </c>
      <c r="K1151" s="18" t="str">
        <f t="shared" si="53"/>
        <v>Obesity</v>
      </c>
      <c r="L1151" s="24" t="str" cm="1">
        <f t="array" ref="L1151">IF(H1151="?",INDEX($H$2:$H$2336,MODE(MATCH($H$2:$H$2336,$H$2:$H$2336,0))),H1151)</f>
        <v>No</v>
      </c>
    </row>
    <row r="1152" spans="1:12" x14ac:dyDescent="0.25">
      <c r="A1152" s="17" t="s">
        <v>1220</v>
      </c>
      <c r="B1152" s="17">
        <v>24.31</v>
      </c>
      <c r="C1152" s="17">
        <v>6.37</v>
      </c>
      <c r="D1152" s="17" t="s">
        <v>2380</v>
      </c>
      <c r="E1152" s="17" t="s">
        <v>2380</v>
      </c>
      <c r="F1152" s="17" t="s">
        <v>2380</v>
      </c>
      <c r="G1152" s="27" t="s">
        <v>2381</v>
      </c>
      <c r="H1152" s="17" t="s">
        <v>2380</v>
      </c>
      <c r="I1152" s="27">
        <f t="shared" si="51"/>
        <v>0</v>
      </c>
      <c r="J1152" s="26">
        <f t="shared" si="52"/>
        <v>0</v>
      </c>
      <c r="K1152" s="17" t="str">
        <f t="shared" si="53"/>
        <v>Normal Weight</v>
      </c>
      <c r="L1152" s="24" t="str" cm="1">
        <f t="array" ref="L1152">IF(H1152="?",INDEX($H$2:$H$2336,MODE(MATCH($H$2:$H$2336,$H$2:$H$2336,0))),H1152)</f>
        <v>No</v>
      </c>
    </row>
    <row r="1153" spans="1:12" x14ac:dyDescent="0.25">
      <c r="A1153" s="18" t="s">
        <v>1219</v>
      </c>
      <c r="B1153" s="18">
        <v>44.75</v>
      </c>
      <c r="C1153" s="18">
        <v>5.09</v>
      </c>
      <c r="D1153" s="18" t="s">
        <v>2382</v>
      </c>
      <c r="E1153" s="18" t="s">
        <v>2380</v>
      </c>
      <c r="F1153" s="18" t="s">
        <v>2380</v>
      </c>
      <c r="G1153" s="25" t="s">
        <v>2381</v>
      </c>
      <c r="H1153" s="18" t="s">
        <v>2380</v>
      </c>
      <c r="I1153" s="25">
        <f t="shared" si="51"/>
        <v>0</v>
      </c>
      <c r="J1153" s="26">
        <f t="shared" si="52"/>
        <v>0</v>
      </c>
      <c r="K1153" s="18" t="str">
        <f t="shared" si="53"/>
        <v>Obesity</v>
      </c>
      <c r="L1153" s="24" t="str" cm="1">
        <f t="array" ref="L1153">IF(H1153="?",INDEX($H$2:$H$2336,MODE(MATCH($H$2:$H$2336,$H$2:$H$2336,0))),H1153)</f>
        <v>No</v>
      </c>
    </row>
    <row r="1154" spans="1:12" x14ac:dyDescent="0.25">
      <c r="A1154" s="17" t="s">
        <v>1218</v>
      </c>
      <c r="B1154" s="17">
        <v>30.78</v>
      </c>
      <c r="C1154" s="17">
        <v>7.94</v>
      </c>
      <c r="D1154" s="17" t="s">
        <v>2380</v>
      </c>
      <c r="E1154" s="17" t="s">
        <v>2380</v>
      </c>
      <c r="F1154" s="17" t="s">
        <v>2380</v>
      </c>
      <c r="G1154" s="27">
        <v>2</v>
      </c>
      <c r="H1154" s="17" t="s">
        <v>2380</v>
      </c>
      <c r="I1154" s="27">
        <f t="shared" si="51"/>
        <v>0</v>
      </c>
      <c r="J1154" s="26">
        <f t="shared" si="52"/>
        <v>2</v>
      </c>
      <c r="K1154" s="17" t="str">
        <f t="shared" si="53"/>
        <v>Obesity</v>
      </c>
      <c r="L1154" s="24" t="str" cm="1">
        <f t="array" ref="L1154">IF(H1154="?",INDEX($H$2:$H$2336,MODE(MATCH($H$2:$H$2336,$H$2:$H$2336,0))),H1154)</f>
        <v>No</v>
      </c>
    </row>
    <row r="1155" spans="1:12" x14ac:dyDescent="0.25">
      <c r="A1155" s="18" t="s">
        <v>1217</v>
      </c>
      <c r="B1155" s="18">
        <v>21.86</v>
      </c>
      <c r="C1155" s="18">
        <v>10.95</v>
      </c>
      <c r="D1155" s="18" t="s">
        <v>2380</v>
      </c>
      <c r="E1155" s="18" t="s">
        <v>2380</v>
      </c>
      <c r="F1155" s="18" t="s">
        <v>2380</v>
      </c>
      <c r="G1155" s="25" t="s">
        <v>2381</v>
      </c>
      <c r="H1155" s="18" t="s">
        <v>2380</v>
      </c>
      <c r="I1155" s="25">
        <f t="shared" ref="I1155:I1218" si="54">COUNTIF(A1155:H1155, "?")</f>
        <v>0</v>
      </c>
      <c r="J1155" s="26">
        <f t="shared" ref="J1155:J1218" si="55">IF(OR(G1155="No major surgery"),0,G1155)</f>
        <v>0</v>
      </c>
      <c r="K1155" s="18" t="str">
        <f t="shared" ref="K1155:K1218" si="56">IF(B1155&lt;18.5,"Underweight",
IF(B1155&lt;25,"Normal Weight",
IF(B1155&lt;30,"Overweight",
"Obesity")))</f>
        <v>Normal Weight</v>
      </c>
      <c r="L1155" s="24" t="str" cm="1">
        <f t="array" ref="L1155">IF(H1155="?",INDEX($H$2:$H$2336,MODE(MATCH($H$2:$H$2336,$H$2:$H$2336,0))),H1155)</f>
        <v>No</v>
      </c>
    </row>
    <row r="1156" spans="1:12" x14ac:dyDescent="0.25">
      <c r="A1156" s="17" t="s">
        <v>1216</v>
      </c>
      <c r="B1156" s="17">
        <v>49.09</v>
      </c>
      <c r="C1156" s="17">
        <v>6.3</v>
      </c>
      <c r="D1156" s="17" t="s">
        <v>2382</v>
      </c>
      <c r="E1156" s="17" t="s">
        <v>2380</v>
      </c>
      <c r="F1156" s="17" t="s">
        <v>2380</v>
      </c>
      <c r="G1156" s="27" t="s">
        <v>2381</v>
      </c>
      <c r="H1156" s="17" t="s">
        <v>2380</v>
      </c>
      <c r="I1156" s="27">
        <f t="shared" si="54"/>
        <v>0</v>
      </c>
      <c r="J1156" s="26">
        <f t="shared" si="55"/>
        <v>0</v>
      </c>
      <c r="K1156" s="17" t="str">
        <f t="shared" si="56"/>
        <v>Obesity</v>
      </c>
      <c r="L1156" s="24" t="str" cm="1">
        <f t="array" ref="L1156">IF(H1156="?",INDEX($H$2:$H$2336,MODE(MATCH($H$2:$H$2336,$H$2:$H$2336,0))),H1156)</f>
        <v>No</v>
      </c>
    </row>
    <row r="1157" spans="1:12" x14ac:dyDescent="0.25">
      <c r="A1157" s="18" t="s">
        <v>1215</v>
      </c>
      <c r="B1157" s="18">
        <v>47.74</v>
      </c>
      <c r="C1157" s="18">
        <v>8.0500000000000007</v>
      </c>
      <c r="D1157" s="18" t="s">
        <v>2382</v>
      </c>
      <c r="E1157" s="18" t="s">
        <v>2380</v>
      </c>
      <c r="F1157" s="18" t="s">
        <v>2380</v>
      </c>
      <c r="G1157" s="25">
        <v>2</v>
      </c>
      <c r="H1157" s="18" t="s">
        <v>2380</v>
      </c>
      <c r="I1157" s="25">
        <f t="shared" si="54"/>
        <v>0</v>
      </c>
      <c r="J1157" s="26">
        <f t="shared" si="55"/>
        <v>2</v>
      </c>
      <c r="K1157" s="18" t="str">
        <f t="shared" si="56"/>
        <v>Obesity</v>
      </c>
      <c r="L1157" s="24" t="str" cm="1">
        <f t="array" ref="L1157">IF(H1157="?",INDEX($H$2:$H$2336,MODE(MATCH($H$2:$H$2336,$H$2:$H$2336,0))),H1157)</f>
        <v>No</v>
      </c>
    </row>
    <row r="1158" spans="1:12" x14ac:dyDescent="0.25">
      <c r="A1158" s="17" t="s">
        <v>1214</v>
      </c>
      <c r="B1158" s="17">
        <v>30.2</v>
      </c>
      <c r="C1158" s="17">
        <v>9.8800000000000008</v>
      </c>
      <c r="D1158" s="17" t="s">
        <v>2382</v>
      </c>
      <c r="E1158" s="17" t="s">
        <v>2380</v>
      </c>
      <c r="F1158" s="17" t="s">
        <v>2380</v>
      </c>
      <c r="G1158" s="27">
        <v>2</v>
      </c>
      <c r="H1158" s="17" t="s">
        <v>2380</v>
      </c>
      <c r="I1158" s="27">
        <f t="shared" si="54"/>
        <v>0</v>
      </c>
      <c r="J1158" s="26">
        <f t="shared" si="55"/>
        <v>2</v>
      </c>
      <c r="K1158" s="17" t="str">
        <f t="shared" si="56"/>
        <v>Obesity</v>
      </c>
      <c r="L1158" s="24" t="str" cm="1">
        <f t="array" ref="L1158">IF(H1158="?",INDEX($H$2:$H$2336,MODE(MATCH($H$2:$H$2336,$H$2:$H$2336,0))),H1158)</f>
        <v>No</v>
      </c>
    </row>
    <row r="1159" spans="1:12" x14ac:dyDescent="0.25">
      <c r="A1159" s="18" t="s">
        <v>1213</v>
      </c>
      <c r="B1159" s="18">
        <v>33.25</v>
      </c>
      <c r="C1159" s="18">
        <v>7.42</v>
      </c>
      <c r="D1159" s="18" t="s">
        <v>2382</v>
      </c>
      <c r="E1159" s="18" t="s">
        <v>2380</v>
      </c>
      <c r="F1159" s="18" t="s">
        <v>2380</v>
      </c>
      <c r="G1159" s="25">
        <v>2</v>
      </c>
      <c r="H1159" s="18" t="s">
        <v>2380</v>
      </c>
      <c r="I1159" s="25">
        <f t="shared" si="54"/>
        <v>0</v>
      </c>
      <c r="J1159" s="26">
        <f t="shared" si="55"/>
        <v>2</v>
      </c>
      <c r="K1159" s="18" t="str">
        <f t="shared" si="56"/>
        <v>Obesity</v>
      </c>
      <c r="L1159" s="24" t="str" cm="1">
        <f t="array" ref="L1159">IF(H1159="?",INDEX($H$2:$H$2336,MODE(MATCH($H$2:$H$2336,$H$2:$H$2336,0))),H1159)</f>
        <v>No</v>
      </c>
    </row>
    <row r="1160" spans="1:12" x14ac:dyDescent="0.25">
      <c r="A1160" s="17" t="s">
        <v>1212</v>
      </c>
      <c r="B1160" s="17">
        <v>26.6</v>
      </c>
      <c r="C1160" s="17">
        <v>8.4499999999999993</v>
      </c>
      <c r="D1160" s="17" t="s">
        <v>2382</v>
      </c>
      <c r="E1160" s="17" t="s">
        <v>2380</v>
      </c>
      <c r="F1160" s="17" t="s">
        <v>2380</v>
      </c>
      <c r="G1160" s="27">
        <v>1</v>
      </c>
      <c r="H1160" s="17" t="s">
        <v>2380</v>
      </c>
      <c r="I1160" s="27">
        <f t="shared" si="54"/>
        <v>0</v>
      </c>
      <c r="J1160" s="26">
        <f t="shared" si="55"/>
        <v>1</v>
      </c>
      <c r="K1160" s="17" t="str">
        <f t="shared" si="56"/>
        <v>Overweight</v>
      </c>
      <c r="L1160" s="24" t="str" cm="1">
        <f t="array" ref="L1160">IF(H1160="?",INDEX($H$2:$H$2336,MODE(MATCH($H$2:$H$2336,$H$2:$H$2336,0))),H1160)</f>
        <v>No</v>
      </c>
    </row>
    <row r="1161" spans="1:12" x14ac:dyDescent="0.25">
      <c r="A1161" s="18" t="s">
        <v>1211</v>
      </c>
      <c r="B1161" s="18">
        <v>26.35</v>
      </c>
      <c r="C1161" s="18">
        <v>6.21</v>
      </c>
      <c r="D1161" s="18" t="s">
        <v>2380</v>
      </c>
      <c r="E1161" s="18" t="s">
        <v>2380</v>
      </c>
      <c r="F1161" s="18" t="s">
        <v>2380</v>
      </c>
      <c r="G1161" s="25">
        <v>2</v>
      </c>
      <c r="H1161" s="18" t="s">
        <v>2380</v>
      </c>
      <c r="I1161" s="25">
        <f t="shared" si="54"/>
        <v>0</v>
      </c>
      <c r="J1161" s="26">
        <f t="shared" si="55"/>
        <v>2</v>
      </c>
      <c r="K1161" s="18" t="str">
        <f t="shared" si="56"/>
        <v>Overweight</v>
      </c>
      <c r="L1161" s="24" t="str" cm="1">
        <f t="array" ref="L1161">IF(H1161="?",INDEX($H$2:$H$2336,MODE(MATCH($H$2:$H$2336,$H$2:$H$2336,0))),H1161)</f>
        <v>No</v>
      </c>
    </row>
    <row r="1162" spans="1:12" x14ac:dyDescent="0.25">
      <c r="A1162" s="17" t="s">
        <v>1210</v>
      </c>
      <c r="B1162" s="17">
        <v>39.994999999999997</v>
      </c>
      <c r="C1162" s="17">
        <v>4.6500000000000004</v>
      </c>
      <c r="D1162" s="17" t="s">
        <v>2380</v>
      </c>
      <c r="E1162" s="17" t="s">
        <v>2380</v>
      </c>
      <c r="F1162" s="17" t="s">
        <v>2380</v>
      </c>
      <c r="G1162" s="27" t="s">
        <v>2381</v>
      </c>
      <c r="H1162" s="17" t="s">
        <v>2380</v>
      </c>
      <c r="I1162" s="27">
        <f t="shared" si="54"/>
        <v>0</v>
      </c>
      <c r="J1162" s="26">
        <f t="shared" si="55"/>
        <v>0</v>
      </c>
      <c r="K1162" s="17" t="str">
        <f t="shared" si="56"/>
        <v>Obesity</v>
      </c>
      <c r="L1162" s="24" t="str" cm="1">
        <f t="array" ref="L1162">IF(H1162="?",INDEX($H$2:$H$2336,MODE(MATCH($H$2:$H$2336,$H$2:$H$2336,0))),H1162)</f>
        <v>No</v>
      </c>
    </row>
    <row r="1163" spans="1:12" x14ac:dyDescent="0.25">
      <c r="A1163" s="18" t="s">
        <v>1209</v>
      </c>
      <c r="B1163" s="18">
        <v>22.92</v>
      </c>
      <c r="C1163" s="18">
        <v>5.87</v>
      </c>
      <c r="D1163" s="18" t="s">
        <v>2382</v>
      </c>
      <c r="E1163" s="18" t="s">
        <v>2380</v>
      </c>
      <c r="F1163" s="18" t="s">
        <v>2380</v>
      </c>
      <c r="G1163" s="25">
        <v>1</v>
      </c>
      <c r="H1163" s="18" t="s">
        <v>2380</v>
      </c>
      <c r="I1163" s="25">
        <f t="shared" si="54"/>
        <v>0</v>
      </c>
      <c r="J1163" s="26">
        <f t="shared" si="55"/>
        <v>1</v>
      </c>
      <c r="K1163" s="18" t="str">
        <f t="shared" si="56"/>
        <v>Normal Weight</v>
      </c>
      <c r="L1163" s="24" t="str" cm="1">
        <f t="array" ref="L1163">IF(H1163="?",INDEX($H$2:$H$2336,MODE(MATCH($H$2:$H$2336,$H$2:$H$2336,0))),H1163)</f>
        <v>No</v>
      </c>
    </row>
    <row r="1164" spans="1:12" x14ac:dyDescent="0.25">
      <c r="A1164" s="17" t="s">
        <v>1208</v>
      </c>
      <c r="B1164" s="17">
        <v>24.78</v>
      </c>
      <c r="C1164" s="17">
        <v>4.24</v>
      </c>
      <c r="D1164" s="17" t="s">
        <v>2382</v>
      </c>
      <c r="E1164" s="17" t="s">
        <v>2380</v>
      </c>
      <c r="F1164" s="17" t="s">
        <v>2380</v>
      </c>
      <c r="G1164" s="27">
        <v>2</v>
      </c>
      <c r="H1164" s="17" t="s">
        <v>2380</v>
      </c>
      <c r="I1164" s="27">
        <f t="shared" si="54"/>
        <v>0</v>
      </c>
      <c r="J1164" s="26">
        <f t="shared" si="55"/>
        <v>2</v>
      </c>
      <c r="K1164" s="17" t="str">
        <f t="shared" si="56"/>
        <v>Normal Weight</v>
      </c>
      <c r="L1164" s="24" t="str" cm="1">
        <f t="array" ref="L1164">IF(H1164="?",INDEX($H$2:$H$2336,MODE(MATCH($H$2:$H$2336,$H$2:$H$2336,0))),H1164)</f>
        <v>No</v>
      </c>
    </row>
    <row r="1165" spans="1:12" x14ac:dyDescent="0.25">
      <c r="A1165" s="18" t="s">
        <v>1207</v>
      </c>
      <c r="B1165" s="18">
        <v>34.07</v>
      </c>
      <c r="C1165" s="18">
        <v>7.81</v>
      </c>
      <c r="D1165" s="18" t="s">
        <v>2382</v>
      </c>
      <c r="E1165" s="18" t="s">
        <v>2380</v>
      </c>
      <c r="F1165" s="18" t="s">
        <v>2380</v>
      </c>
      <c r="G1165" s="25" t="s">
        <v>2381</v>
      </c>
      <c r="H1165" s="18" t="s">
        <v>2380</v>
      </c>
      <c r="I1165" s="25">
        <f t="shared" si="54"/>
        <v>0</v>
      </c>
      <c r="J1165" s="26">
        <f t="shared" si="55"/>
        <v>0</v>
      </c>
      <c r="K1165" s="18" t="str">
        <f t="shared" si="56"/>
        <v>Obesity</v>
      </c>
      <c r="L1165" s="24" t="str" cm="1">
        <f t="array" ref="L1165">IF(H1165="?",INDEX($H$2:$H$2336,MODE(MATCH($H$2:$H$2336,$H$2:$H$2336,0))),H1165)</f>
        <v>No</v>
      </c>
    </row>
    <row r="1166" spans="1:12" x14ac:dyDescent="0.25">
      <c r="A1166" s="17" t="s">
        <v>1206</v>
      </c>
      <c r="B1166" s="17">
        <v>30.14</v>
      </c>
      <c r="C1166" s="17">
        <v>9.85</v>
      </c>
      <c r="D1166" s="17" t="s">
        <v>2380</v>
      </c>
      <c r="E1166" s="17" t="s">
        <v>2380</v>
      </c>
      <c r="F1166" s="17" t="s">
        <v>2380</v>
      </c>
      <c r="G1166" s="27" t="s">
        <v>2381</v>
      </c>
      <c r="H1166" s="17" t="s">
        <v>2380</v>
      </c>
      <c r="I1166" s="27">
        <f t="shared" si="54"/>
        <v>0</v>
      </c>
      <c r="J1166" s="26">
        <f t="shared" si="55"/>
        <v>0</v>
      </c>
      <c r="K1166" s="17" t="str">
        <f t="shared" si="56"/>
        <v>Obesity</v>
      </c>
      <c r="L1166" s="24" t="str" cm="1">
        <f t="array" ref="L1166">IF(H1166="?",INDEX($H$2:$H$2336,MODE(MATCH($H$2:$H$2336,$H$2:$H$2336,0))),H1166)</f>
        <v>No</v>
      </c>
    </row>
    <row r="1167" spans="1:12" x14ac:dyDescent="0.25">
      <c r="A1167" s="18" t="s">
        <v>1205</v>
      </c>
      <c r="B1167" s="18">
        <v>18.05</v>
      </c>
      <c r="C1167" s="18">
        <v>6.94</v>
      </c>
      <c r="D1167" s="18" t="s">
        <v>2380</v>
      </c>
      <c r="E1167" s="18" t="s">
        <v>2380</v>
      </c>
      <c r="F1167" s="18" t="s">
        <v>2380</v>
      </c>
      <c r="G1167" s="25" t="s">
        <v>2381</v>
      </c>
      <c r="H1167" s="18" t="s">
        <v>2380</v>
      </c>
      <c r="I1167" s="25">
        <f t="shared" si="54"/>
        <v>0</v>
      </c>
      <c r="J1167" s="26">
        <f t="shared" si="55"/>
        <v>0</v>
      </c>
      <c r="K1167" s="18" t="str">
        <f t="shared" si="56"/>
        <v>Underweight</v>
      </c>
      <c r="L1167" s="24" t="str" cm="1">
        <f t="array" ref="L1167">IF(H1167="?",INDEX($H$2:$H$2336,MODE(MATCH($H$2:$H$2336,$H$2:$H$2336,0))),H1167)</f>
        <v>No</v>
      </c>
    </row>
    <row r="1168" spans="1:12" x14ac:dyDescent="0.25">
      <c r="A1168" s="17" t="s">
        <v>1204</v>
      </c>
      <c r="B1168" s="17">
        <v>37.4</v>
      </c>
      <c r="C1168" s="17">
        <v>11.3</v>
      </c>
      <c r="D1168" s="17" t="s">
        <v>2382</v>
      </c>
      <c r="E1168" s="17" t="s">
        <v>2380</v>
      </c>
      <c r="F1168" s="17" t="s">
        <v>2380</v>
      </c>
      <c r="G1168" s="27">
        <v>2</v>
      </c>
      <c r="H1168" s="17" t="s">
        <v>2380</v>
      </c>
      <c r="I1168" s="27">
        <f t="shared" si="54"/>
        <v>0</v>
      </c>
      <c r="J1168" s="26">
        <f t="shared" si="55"/>
        <v>2</v>
      </c>
      <c r="K1168" s="17" t="str">
        <f t="shared" si="56"/>
        <v>Obesity</v>
      </c>
      <c r="L1168" s="24" t="str" cm="1">
        <f t="array" ref="L1168">IF(H1168="?",INDEX($H$2:$H$2336,MODE(MATCH($H$2:$H$2336,$H$2:$H$2336,0))),H1168)</f>
        <v>No</v>
      </c>
    </row>
    <row r="1169" spans="1:12" x14ac:dyDescent="0.25">
      <c r="A1169" s="18" t="s">
        <v>1203</v>
      </c>
      <c r="B1169" s="18">
        <v>25.75</v>
      </c>
      <c r="C1169" s="18">
        <v>9.23</v>
      </c>
      <c r="D1169" s="18" t="s">
        <v>2380</v>
      </c>
      <c r="E1169" s="18" t="s">
        <v>2380</v>
      </c>
      <c r="F1169" s="18" t="s">
        <v>2380</v>
      </c>
      <c r="G1169" s="25" t="s">
        <v>2381</v>
      </c>
      <c r="H1169" s="18" t="s">
        <v>2380</v>
      </c>
      <c r="I1169" s="25">
        <f t="shared" si="54"/>
        <v>0</v>
      </c>
      <c r="J1169" s="26">
        <f t="shared" si="55"/>
        <v>0</v>
      </c>
      <c r="K1169" s="18" t="str">
        <f t="shared" si="56"/>
        <v>Overweight</v>
      </c>
      <c r="L1169" s="24" t="str" cm="1">
        <f t="array" ref="L1169">IF(H1169="?",INDEX($H$2:$H$2336,MODE(MATCH($H$2:$H$2336,$H$2:$H$2336,0))),H1169)</f>
        <v>No</v>
      </c>
    </row>
    <row r="1170" spans="1:12" x14ac:dyDescent="0.25">
      <c r="A1170" s="17" t="s">
        <v>1202</v>
      </c>
      <c r="B1170" s="17">
        <v>32.299999999999997</v>
      </c>
      <c r="C1170" s="17">
        <v>4.37</v>
      </c>
      <c r="D1170" s="17" t="s">
        <v>2380</v>
      </c>
      <c r="E1170" s="17" t="s">
        <v>2380</v>
      </c>
      <c r="F1170" s="17" t="s">
        <v>2380</v>
      </c>
      <c r="G1170" s="27">
        <v>2</v>
      </c>
      <c r="H1170" s="17" t="s">
        <v>2380</v>
      </c>
      <c r="I1170" s="27">
        <f t="shared" si="54"/>
        <v>0</v>
      </c>
      <c r="J1170" s="26">
        <f t="shared" si="55"/>
        <v>2</v>
      </c>
      <c r="K1170" s="17" t="str">
        <f t="shared" si="56"/>
        <v>Obesity</v>
      </c>
      <c r="L1170" s="24" t="str" cm="1">
        <f t="array" ref="L1170">IF(H1170="?",INDEX($H$2:$H$2336,MODE(MATCH($H$2:$H$2336,$H$2:$H$2336,0))),H1170)</f>
        <v>No</v>
      </c>
    </row>
    <row r="1171" spans="1:12" x14ac:dyDescent="0.25">
      <c r="A1171" s="18" t="s">
        <v>1201</v>
      </c>
      <c r="B1171" s="18">
        <v>28.61</v>
      </c>
      <c r="C1171" s="18">
        <v>5.76</v>
      </c>
      <c r="D1171" s="18" t="s">
        <v>2380</v>
      </c>
      <c r="E1171" s="18" t="s">
        <v>2380</v>
      </c>
      <c r="F1171" s="18" t="s">
        <v>2383</v>
      </c>
      <c r="G1171" s="25">
        <v>1</v>
      </c>
      <c r="H1171" s="18" t="s">
        <v>2380</v>
      </c>
      <c r="I1171" s="25">
        <f t="shared" si="54"/>
        <v>0</v>
      </c>
      <c r="J1171" s="26">
        <f t="shared" si="55"/>
        <v>1</v>
      </c>
      <c r="K1171" s="18" t="str">
        <f t="shared" si="56"/>
        <v>Overweight</v>
      </c>
      <c r="L1171" s="24" t="str" cm="1">
        <f t="array" ref="L1171">IF(H1171="?",INDEX($H$2:$H$2336,MODE(MATCH($H$2:$H$2336,$H$2:$H$2336,0))),H1171)</f>
        <v>No</v>
      </c>
    </row>
    <row r="1172" spans="1:12" x14ac:dyDescent="0.25">
      <c r="A1172" s="17" t="s">
        <v>1200</v>
      </c>
      <c r="B1172" s="17">
        <v>45.41</v>
      </c>
      <c r="C1172" s="17">
        <v>4.96</v>
      </c>
      <c r="D1172" s="17" t="s">
        <v>2380</v>
      </c>
      <c r="E1172" s="17" t="s">
        <v>2380</v>
      </c>
      <c r="F1172" s="17" t="s">
        <v>2380</v>
      </c>
      <c r="G1172" s="27">
        <v>1</v>
      </c>
      <c r="H1172" s="17" t="s">
        <v>2380</v>
      </c>
      <c r="I1172" s="27">
        <f t="shared" si="54"/>
        <v>0</v>
      </c>
      <c r="J1172" s="26">
        <f t="shared" si="55"/>
        <v>1</v>
      </c>
      <c r="K1172" s="17" t="str">
        <f t="shared" si="56"/>
        <v>Obesity</v>
      </c>
      <c r="L1172" s="24" t="str" cm="1">
        <f t="array" ref="L1172">IF(H1172="?",INDEX($H$2:$H$2336,MODE(MATCH($H$2:$H$2336,$H$2:$H$2336,0))),H1172)</f>
        <v>No</v>
      </c>
    </row>
    <row r="1173" spans="1:12" x14ac:dyDescent="0.25">
      <c r="A1173" s="18" t="s">
        <v>1199</v>
      </c>
      <c r="B1173" s="18">
        <v>31.2</v>
      </c>
      <c r="C1173" s="18">
        <v>11.04</v>
      </c>
      <c r="D1173" s="18" t="s">
        <v>2382</v>
      </c>
      <c r="E1173" s="18" t="s">
        <v>2380</v>
      </c>
      <c r="F1173" s="18" t="s">
        <v>2380</v>
      </c>
      <c r="G1173" s="25">
        <v>2</v>
      </c>
      <c r="H1173" s="18" t="s">
        <v>2380</v>
      </c>
      <c r="I1173" s="25">
        <f t="shared" si="54"/>
        <v>0</v>
      </c>
      <c r="J1173" s="26">
        <f t="shared" si="55"/>
        <v>2</v>
      </c>
      <c r="K1173" s="18" t="str">
        <f t="shared" si="56"/>
        <v>Obesity</v>
      </c>
      <c r="L1173" s="24" t="str" cm="1">
        <f t="array" ref="L1173">IF(H1173="?",INDEX($H$2:$H$2336,MODE(MATCH($H$2:$H$2336,$H$2:$H$2336,0))),H1173)</f>
        <v>No</v>
      </c>
    </row>
    <row r="1174" spans="1:12" x14ac:dyDescent="0.25">
      <c r="A1174" s="17" t="s">
        <v>1198</v>
      </c>
      <c r="B1174" s="17">
        <v>29.83</v>
      </c>
      <c r="C1174" s="17">
        <v>7.81</v>
      </c>
      <c r="D1174" s="17" t="s">
        <v>2382</v>
      </c>
      <c r="E1174" s="17" t="s">
        <v>2380</v>
      </c>
      <c r="F1174" s="17" t="s">
        <v>2380</v>
      </c>
      <c r="G1174" s="27">
        <v>1</v>
      </c>
      <c r="H1174" s="17" t="s">
        <v>2380</v>
      </c>
      <c r="I1174" s="27">
        <f t="shared" si="54"/>
        <v>0</v>
      </c>
      <c r="J1174" s="26">
        <f t="shared" si="55"/>
        <v>1</v>
      </c>
      <c r="K1174" s="17" t="str">
        <f t="shared" si="56"/>
        <v>Overweight</v>
      </c>
      <c r="L1174" s="24" t="str" cm="1">
        <f t="array" ref="L1174">IF(H1174="?",INDEX($H$2:$H$2336,MODE(MATCH($H$2:$H$2336,$H$2:$H$2336,0))),H1174)</f>
        <v>No</v>
      </c>
    </row>
    <row r="1175" spans="1:12" x14ac:dyDescent="0.25">
      <c r="A1175" s="18" t="s">
        <v>1197</v>
      </c>
      <c r="B1175" s="18">
        <v>29.06</v>
      </c>
      <c r="C1175" s="18">
        <v>4.55</v>
      </c>
      <c r="D1175" s="18" t="s">
        <v>2380</v>
      </c>
      <c r="E1175" s="18" t="s">
        <v>2380</v>
      </c>
      <c r="F1175" s="18" t="s">
        <v>2380</v>
      </c>
      <c r="G1175" s="25" t="s">
        <v>2381</v>
      </c>
      <c r="H1175" s="18" t="s">
        <v>2380</v>
      </c>
      <c r="I1175" s="25">
        <f t="shared" si="54"/>
        <v>0</v>
      </c>
      <c r="J1175" s="26">
        <f t="shared" si="55"/>
        <v>0</v>
      </c>
      <c r="K1175" s="18" t="str">
        <f t="shared" si="56"/>
        <v>Overweight</v>
      </c>
      <c r="L1175" s="24" t="str" cm="1">
        <f t="array" ref="L1175">IF(H1175="?",INDEX($H$2:$H$2336,MODE(MATCH($H$2:$H$2336,$H$2:$H$2336,0))),H1175)</f>
        <v>No</v>
      </c>
    </row>
    <row r="1176" spans="1:12" x14ac:dyDescent="0.25">
      <c r="A1176" s="17" t="s">
        <v>1196</v>
      </c>
      <c r="B1176" s="17">
        <v>27.454999999999998</v>
      </c>
      <c r="C1176" s="17">
        <v>6.13</v>
      </c>
      <c r="D1176" s="17" t="s">
        <v>2380</v>
      </c>
      <c r="E1176" s="17" t="s">
        <v>2380</v>
      </c>
      <c r="F1176" s="17" t="s">
        <v>2380</v>
      </c>
      <c r="G1176" s="27">
        <v>2</v>
      </c>
      <c r="H1176" s="17" t="s">
        <v>2380</v>
      </c>
      <c r="I1176" s="27">
        <f t="shared" si="54"/>
        <v>0</v>
      </c>
      <c r="J1176" s="26">
        <f t="shared" si="55"/>
        <v>2</v>
      </c>
      <c r="K1176" s="17" t="str">
        <f t="shared" si="56"/>
        <v>Overweight</v>
      </c>
      <c r="L1176" s="24" t="str" cm="1">
        <f t="array" ref="L1176">IF(H1176="?",INDEX($H$2:$H$2336,MODE(MATCH($H$2:$H$2336,$H$2:$H$2336,0))),H1176)</f>
        <v>No</v>
      </c>
    </row>
    <row r="1177" spans="1:12" x14ac:dyDescent="0.25">
      <c r="A1177" s="18" t="s">
        <v>1195</v>
      </c>
      <c r="B1177" s="18">
        <v>23.01</v>
      </c>
      <c r="C1177" s="18">
        <v>6.04</v>
      </c>
      <c r="D1177" s="18" t="s">
        <v>2382</v>
      </c>
      <c r="E1177" s="18" t="s">
        <v>2380</v>
      </c>
      <c r="F1177" s="18" t="s">
        <v>2380</v>
      </c>
      <c r="G1177" s="25">
        <v>1</v>
      </c>
      <c r="H1177" s="18" t="s">
        <v>2380</v>
      </c>
      <c r="I1177" s="25">
        <f t="shared" si="54"/>
        <v>0</v>
      </c>
      <c r="J1177" s="26">
        <f t="shared" si="55"/>
        <v>1</v>
      </c>
      <c r="K1177" s="18" t="str">
        <f t="shared" si="56"/>
        <v>Normal Weight</v>
      </c>
      <c r="L1177" s="24" t="str" cm="1">
        <f t="array" ref="L1177">IF(H1177="?",INDEX($H$2:$H$2336,MODE(MATCH($H$2:$H$2336,$H$2:$H$2336,0))),H1177)</f>
        <v>No</v>
      </c>
    </row>
    <row r="1178" spans="1:12" x14ac:dyDescent="0.25">
      <c r="A1178" s="17" t="s">
        <v>1194</v>
      </c>
      <c r="B1178" s="17">
        <v>31.39</v>
      </c>
      <c r="C1178" s="17">
        <v>8.85</v>
      </c>
      <c r="D1178" s="17" t="s">
        <v>2382</v>
      </c>
      <c r="E1178" s="17" t="s">
        <v>2380</v>
      </c>
      <c r="F1178" s="17" t="s">
        <v>2380</v>
      </c>
      <c r="G1178" s="27" t="s">
        <v>2381</v>
      </c>
      <c r="H1178" s="17" t="s">
        <v>2380</v>
      </c>
      <c r="I1178" s="27">
        <f t="shared" si="54"/>
        <v>0</v>
      </c>
      <c r="J1178" s="26">
        <f t="shared" si="55"/>
        <v>0</v>
      </c>
      <c r="K1178" s="17" t="str">
        <f t="shared" si="56"/>
        <v>Obesity</v>
      </c>
      <c r="L1178" s="24" t="str" cm="1">
        <f t="array" ref="L1178">IF(H1178="?",INDEX($H$2:$H$2336,MODE(MATCH($H$2:$H$2336,$H$2:$H$2336,0))),H1178)</f>
        <v>No</v>
      </c>
    </row>
    <row r="1179" spans="1:12" x14ac:dyDescent="0.25">
      <c r="A1179" s="18" t="s">
        <v>1193</v>
      </c>
      <c r="B1179" s="18">
        <v>34.770000000000003</v>
      </c>
      <c r="C1179" s="18">
        <v>10.54</v>
      </c>
      <c r="D1179" s="18" t="s">
        <v>2380</v>
      </c>
      <c r="E1179" s="18" t="s">
        <v>2380</v>
      </c>
      <c r="F1179" s="18" t="s">
        <v>2380</v>
      </c>
      <c r="G1179" s="25">
        <v>2</v>
      </c>
      <c r="H1179" s="18" t="s">
        <v>2380</v>
      </c>
      <c r="I1179" s="25">
        <f t="shared" si="54"/>
        <v>0</v>
      </c>
      <c r="J1179" s="26">
        <f t="shared" si="55"/>
        <v>2</v>
      </c>
      <c r="K1179" s="18" t="str">
        <f t="shared" si="56"/>
        <v>Obesity</v>
      </c>
      <c r="L1179" s="24" t="str" cm="1">
        <f t="array" ref="L1179">IF(H1179="?",INDEX($H$2:$H$2336,MODE(MATCH($H$2:$H$2336,$H$2:$H$2336,0))),H1179)</f>
        <v>No</v>
      </c>
    </row>
    <row r="1180" spans="1:12" x14ac:dyDescent="0.25">
      <c r="A1180" s="17" t="s">
        <v>1192</v>
      </c>
      <c r="B1180" s="17">
        <v>24.48</v>
      </c>
      <c r="C1180" s="17">
        <v>4.37</v>
      </c>
      <c r="D1180" s="17" t="s">
        <v>2382</v>
      </c>
      <c r="E1180" s="17" t="s">
        <v>2380</v>
      </c>
      <c r="F1180" s="17" t="s">
        <v>2380</v>
      </c>
      <c r="G1180" s="27">
        <v>2</v>
      </c>
      <c r="H1180" s="17" t="s">
        <v>2380</v>
      </c>
      <c r="I1180" s="27">
        <f t="shared" si="54"/>
        <v>0</v>
      </c>
      <c r="J1180" s="26">
        <f t="shared" si="55"/>
        <v>2</v>
      </c>
      <c r="K1180" s="17" t="str">
        <f t="shared" si="56"/>
        <v>Normal Weight</v>
      </c>
      <c r="L1180" s="24" t="str" cm="1">
        <f t="array" ref="L1180">IF(H1180="?",INDEX($H$2:$H$2336,MODE(MATCH($H$2:$H$2336,$H$2:$H$2336,0))),H1180)</f>
        <v>No</v>
      </c>
    </row>
    <row r="1181" spans="1:12" x14ac:dyDescent="0.25">
      <c r="A1181" s="18" t="s">
        <v>1191</v>
      </c>
      <c r="B1181" s="18">
        <v>22.61</v>
      </c>
      <c r="C1181" s="18">
        <v>9.6300000000000008</v>
      </c>
      <c r="D1181" s="18" t="s">
        <v>2380</v>
      </c>
      <c r="E1181" s="18" t="s">
        <v>2380</v>
      </c>
      <c r="F1181" s="18" t="s">
        <v>2380</v>
      </c>
      <c r="G1181" s="25">
        <v>2</v>
      </c>
      <c r="H1181" s="18" t="s">
        <v>2380</v>
      </c>
      <c r="I1181" s="25">
        <f t="shared" si="54"/>
        <v>0</v>
      </c>
      <c r="J1181" s="26">
        <f t="shared" si="55"/>
        <v>2</v>
      </c>
      <c r="K1181" s="18" t="str">
        <f t="shared" si="56"/>
        <v>Normal Weight</v>
      </c>
      <c r="L1181" s="24" t="str" cm="1">
        <f t="array" ref="L1181">IF(H1181="?",INDEX($H$2:$H$2336,MODE(MATCH($H$2:$H$2336,$H$2:$H$2336,0))),H1181)</f>
        <v>No</v>
      </c>
    </row>
    <row r="1182" spans="1:12" x14ac:dyDescent="0.25">
      <c r="A1182" s="17" t="s">
        <v>1190</v>
      </c>
      <c r="B1182" s="17">
        <v>34.299999999999997</v>
      </c>
      <c r="C1182" s="17">
        <v>10.37</v>
      </c>
      <c r="D1182" s="17" t="s">
        <v>2380</v>
      </c>
      <c r="E1182" s="17" t="s">
        <v>2380</v>
      </c>
      <c r="F1182" s="17" t="s">
        <v>2380</v>
      </c>
      <c r="G1182" s="27" t="s">
        <v>2381</v>
      </c>
      <c r="H1182" s="17" t="s">
        <v>2380</v>
      </c>
      <c r="I1182" s="27">
        <f t="shared" si="54"/>
        <v>0</v>
      </c>
      <c r="J1182" s="26">
        <f t="shared" si="55"/>
        <v>0</v>
      </c>
      <c r="K1182" s="17" t="str">
        <f t="shared" si="56"/>
        <v>Obesity</v>
      </c>
      <c r="L1182" s="24" t="str" cm="1">
        <f t="array" ref="L1182">IF(H1182="?",INDEX($H$2:$H$2336,MODE(MATCH($H$2:$H$2336,$H$2:$H$2336,0))),H1182)</f>
        <v>No</v>
      </c>
    </row>
    <row r="1183" spans="1:12" x14ac:dyDescent="0.25">
      <c r="A1183" s="18" t="s">
        <v>1189</v>
      </c>
      <c r="B1183" s="18">
        <v>46.09</v>
      </c>
      <c r="C1183" s="18">
        <v>5.44</v>
      </c>
      <c r="D1183" s="18" t="s">
        <v>2380</v>
      </c>
      <c r="E1183" s="18" t="s">
        <v>2380</v>
      </c>
      <c r="F1183" s="18" t="s">
        <v>2380</v>
      </c>
      <c r="G1183" s="25">
        <v>2</v>
      </c>
      <c r="H1183" s="18" t="s">
        <v>2380</v>
      </c>
      <c r="I1183" s="25">
        <f t="shared" si="54"/>
        <v>0</v>
      </c>
      <c r="J1183" s="26">
        <f t="shared" si="55"/>
        <v>2</v>
      </c>
      <c r="K1183" s="18" t="str">
        <f t="shared" si="56"/>
        <v>Obesity</v>
      </c>
      <c r="L1183" s="24" t="str" cm="1">
        <f t="array" ref="L1183">IF(H1183="?",INDEX($H$2:$H$2336,MODE(MATCH($H$2:$H$2336,$H$2:$H$2336,0))),H1183)</f>
        <v>No</v>
      </c>
    </row>
    <row r="1184" spans="1:12" x14ac:dyDescent="0.25">
      <c r="A1184" s="17" t="s">
        <v>1188</v>
      </c>
      <c r="B1184" s="17">
        <v>44.744999999999997</v>
      </c>
      <c r="C1184" s="17">
        <v>5.19</v>
      </c>
      <c r="D1184" s="17" t="s">
        <v>2380</v>
      </c>
      <c r="E1184" s="17" t="s">
        <v>2380</v>
      </c>
      <c r="F1184" s="17" t="s">
        <v>2380</v>
      </c>
      <c r="G1184" s="27">
        <v>2</v>
      </c>
      <c r="H1184" s="17" t="s">
        <v>2380</v>
      </c>
      <c r="I1184" s="27">
        <f t="shared" si="54"/>
        <v>0</v>
      </c>
      <c r="J1184" s="26">
        <f t="shared" si="55"/>
        <v>2</v>
      </c>
      <c r="K1184" s="17" t="str">
        <f t="shared" si="56"/>
        <v>Obesity</v>
      </c>
      <c r="L1184" s="24" t="str" cm="1">
        <f t="array" ref="L1184">IF(H1184="?",INDEX($H$2:$H$2336,MODE(MATCH($H$2:$H$2336,$H$2:$H$2336,0))),H1184)</f>
        <v>No</v>
      </c>
    </row>
    <row r="1185" spans="1:12" x14ac:dyDescent="0.25">
      <c r="A1185" s="18" t="s">
        <v>1187</v>
      </c>
      <c r="B1185" s="18">
        <v>26.33</v>
      </c>
      <c r="C1185" s="18">
        <v>11.8</v>
      </c>
      <c r="D1185" s="18" t="s">
        <v>2382</v>
      </c>
      <c r="E1185" s="18" t="s">
        <v>2380</v>
      </c>
      <c r="F1185" s="18" t="s">
        <v>2380</v>
      </c>
      <c r="G1185" s="25">
        <v>1</v>
      </c>
      <c r="H1185" s="18" t="s">
        <v>2380</v>
      </c>
      <c r="I1185" s="25">
        <f t="shared" si="54"/>
        <v>0</v>
      </c>
      <c r="J1185" s="26">
        <f t="shared" si="55"/>
        <v>1</v>
      </c>
      <c r="K1185" s="18" t="str">
        <f t="shared" si="56"/>
        <v>Overweight</v>
      </c>
      <c r="L1185" s="24" t="str" cm="1">
        <f t="array" ref="L1185">IF(H1185="?",INDEX($H$2:$H$2336,MODE(MATCH($H$2:$H$2336,$H$2:$H$2336,0))),H1185)</f>
        <v>No</v>
      </c>
    </row>
    <row r="1186" spans="1:12" x14ac:dyDescent="0.25">
      <c r="A1186" s="17" t="s">
        <v>1186</v>
      </c>
      <c r="B1186" s="17">
        <v>26.6</v>
      </c>
      <c r="C1186" s="17">
        <v>8.3800000000000008</v>
      </c>
      <c r="D1186" s="17" t="s">
        <v>2380</v>
      </c>
      <c r="E1186" s="17" t="s">
        <v>2380</v>
      </c>
      <c r="F1186" s="17" t="s">
        <v>2380</v>
      </c>
      <c r="G1186" s="27">
        <v>2</v>
      </c>
      <c r="H1186" s="17" t="s">
        <v>2380</v>
      </c>
      <c r="I1186" s="27">
        <f t="shared" si="54"/>
        <v>0</v>
      </c>
      <c r="J1186" s="26">
        <f t="shared" si="55"/>
        <v>2</v>
      </c>
      <c r="K1186" s="17" t="str">
        <f t="shared" si="56"/>
        <v>Overweight</v>
      </c>
      <c r="L1186" s="24" t="str" cm="1">
        <f t="array" ref="L1186">IF(H1186="?",INDEX($H$2:$H$2336,MODE(MATCH($H$2:$H$2336,$H$2:$H$2336,0))),H1186)</f>
        <v>No</v>
      </c>
    </row>
    <row r="1187" spans="1:12" x14ac:dyDescent="0.25">
      <c r="A1187" s="18" t="s">
        <v>1185</v>
      </c>
      <c r="B1187" s="18">
        <v>27.5</v>
      </c>
      <c r="C1187" s="18">
        <v>7.58</v>
      </c>
      <c r="D1187" s="18" t="s">
        <v>2380</v>
      </c>
      <c r="E1187" s="18" t="s">
        <v>2380</v>
      </c>
      <c r="F1187" s="18" t="s">
        <v>2380</v>
      </c>
      <c r="G1187" s="25" t="s">
        <v>2381</v>
      </c>
      <c r="H1187" s="18" t="s">
        <v>2380</v>
      </c>
      <c r="I1187" s="25">
        <f t="shared" si="54"/>
        <v>0</v>
      </c>
      <c r="J1187" s="26">
        <f t="shared" si="55"/>
        <v>0</v>
      </c>
      <c r="K1187" s="18" t="str">
        <f t="shared" si="56"/>
        <v>Overweight</v>
      </c>
      <c r="L1187" s="24" t="str" cm="1">
        <f t="array" ref="L1187">IF(H1187="?",INDEX($H$2:$H$2336,MODE(MATCH($H$2:$H$2336,$H$2:$H$2336,0))),H1187)</f>
        <v>No</v>
      </c>
    </row>
    <row r="1188" spans="1:12" x14ac:dyDescent="0.25">
      <c r="A1188" s="17" t="s">
        <v>1184</v>
      </c>
      <c r="B1188" s="17">
        <v>41.55</v>
      </c>
      <c r="C1188" s="17">
        <v>4.6100000000000003</v>
      </c>
      <c r="D1188" s="17" t="s">
        <v>2380</v>
      </c>
      <c r="E1188" s="17" t="s">
        <v>2380</v>
      </c>
      <c r="F1188" s="17" t="s">
        <v>2380</v>
      </c>
      <c r="G1188" s="27">
        <v>1</v>
      </c>
      <c r="H1188" s="17" t="s">
        <v>2380</v>
      </c>
      <c r="I1188" s="27">
        <f t="shared" si="54"/>
        <v>0</v>
      </c>
      <c r="J1188" s="26">
        <f t="shared" si="55"/>
        <v>1</v>
      </c>
      <c r="K1188" s="17" t="str">
        <f t="shared" si="56"/>
        <v>Obesity</v>
      </c>
      <c r="L1188" s="24" t="str" cm="1">
        <f t="array" ref="L1188">IF(H1188="?",INDEX($H$2:$H$2336,MODE(MATCH($H$2:$H$2336,$H$2:$H$2336,0))),H1188)</f>
        <v>No</v>
      </c>
    </row>
    <row r="1189" spans="1:12" x14ac:dyDescent="0.25">
      <c r="A1189" s="18" t="s">
        <v>1183</v>
      </c>
      <c r="B1189" s="18">
        <v>41.47</v>
      </c>
      <c r="C1189" s="18">
        <v>4.7</v>
      </c>
      <c r="D1189" s="18" t="s">
        <v>2382</v>
      </c>
      <c r="E1189" s="18" t="s">
        <v>2380</v>
      </c>
      <c r="F1189" s="18" t="s">
        <v>2383</v>
      </c>
      <c r="G1189" s="25">
        <v>1</v>
      </c>
      <c r="H1189" s="18" t="s">
        <v>2380</v>
      </c>
      <c r="I1189" s="25">
        <f t="shared" si="54"/>
        <v>0</v>
      </c>
      <c r="J1189" s="26">
        <f t="shared" si="55"/>
        <v>1</v>
      </c>
      <c r="K1189" s="18" t="str">
        <f t="shared" si="56"/>
        <v>Obesity</v>
      </c>
      <c r="L1189" s="24" t="str" cm="1">
        <f t="array" ref="L1189">IF(H1189="?",INDEX($H$2:$H$2336,MODE(MATCH($H$2:$H$2336,$H$2:$H$2336,0))),H1189)</f>
        <v>No</v>
      </c>
    </row>
    <row r="1190" spans="1:12" x14ac:dyDescent="0.25">
      <c r="A1190" s="17" t="s">
        <v>1182</v>
      </c>
      <c r="B1190" s="17">
        <v>24.795000000000002</v>
      </c>
      <c r="C1190" s="17">
        <v>6.05</v>
      </c>
      <c r="D1190" s="17" t="s">
        <v>2382</v>
      </c>
      <c r="E1190" s="17" t="s">
        <v>2380</v>
      </c>
      <c r="F1190" s="17" t="s">
        <v>2380</v>
      </c>
      <c r="G1190" s="27" t="s">
        <v>2381</v>
      </c>
      <c r="H1190" s="17" t="s">
        <v>2380</v>
      </c>
      <c r="I1190" s="27">
        <f t="shared" si="54"/>
        <v>0</v>
      </c>
      <c r="J1190" s="26">
        <f t="shared" si="55"/>
        <v>0</v>
      </c>
      <c r="K1190" s="17" t="str">
        <f t="shared" si="56"/>
        <v>Normal Weight</v>
      </c>
      <c r="L1190" s="24" t="str" cm="1">
        <f t="array" ref="L1190">IF(H1190="?",INDEX($H$2:$H$2336,MODE(MATCH($H$2:$H$2336,$H$2:$H$2336,0))),H1190)</f>
        <v>No</v>
      </c>
    </row>
    <row r="1191" spans="1:12" x14ac:dyDescent="0.25">
      <c r="A1191" s="18" t="s">
        <v>1181</v>
      </c>
      <c r="B1191" s="18">
        <v>29.48</v>
      </c>
      <c r="C1191" s="18">
        <v>5.63</v>
      </c>
      <c r="D1191" s="18" t="s">
        <v>2382</v>
      </c>
      <c r="E1191" s="18" t="s">
        <v>2380</v>
      </c>
      <c r="F1191" s="18" t="s">
        <v>2383</v>
      </c>
      <c r="G1191" s="25">
        <v>1</v>
      </c>
      <c r="H1191" s="18" t="s">
        <v>2380</v>
      </c>
      <c r="I1191" s="25">
        <f t="shared" si="54"/>
        <v>0</v>
      </c>
      <c r="J1191" s="26">
        <f t="shared" si="55"/>
        <v>1</v>
      </c>
      <c r="K1191" s="18" t="str">
        <f t="shared" si="56"/>
        <v>Overweight</v>
      </c>
      <c r="L1191" s="24" t="str" cm="1">
        <f t="array" ref="L1191">IF(H1191="?",INDEX($H$2:$H$2336,MODE(MATCH($H$2:$H$2336,$H$2:$H$2336,0))),H1191)</f>
        <v>No</v>
      </c>
    </row>
    <row r="1192" spans="1:12" x14ac:dyDescent="0.25">
      <c r="A1192" s="17" t="s">
        <v>1180</v>
      </c>
      <c r="B1192" s="17">
        <v>28.09</v>
      </c>
      <c r="C1192" s="17">
        <v>6.06</v>
      </c>
      <c r="D1192" s="17" t="s">
        <v>2380</v>
      </c>
      <c r="E1192" s="17" t="s">
        <v>2380</v>
      </c>
      <c r="F1192" s="17" t="s">
        <v>2383</v>
      </c>
      <c r="G1192" s="27">
        <v>1</v>
      </c>
      <c r="H1192" s="17" t="s">
        <v>2380</v>
      </c>
      <c r="I1192" s="27">
        <f t="shared" si="54"/>
        <v>0</v>
      </c>
      <c r="J1192" s="26">
        <f t="shared" si="55"/>
        <v>1</v>
      </c>
      <c r="K1192" s="17" t="str">
        <f t="shared" si="56"/>
        <v>Overweight</v>
      </c>
      <c r="L1192" s="24" t="str" cm="1">
        <f t="array" ref="L1192">IF(H1192="?",INDEX($H$2:$H$2336,MODE(MATCH($H$2:$H$2336,$H$2:$H$2336,0))),H1192)</f>
        <v>No</v>
      </c>
    </row>
    <row r="1193" spans="1:12" x14ac:dyDescent="0.25">
      <c r="A1193" s="18" t="s">
        <v>1179</v>
      </c>
      <c r="B1193" s="18">
        <v>32.729999999999997</v>
      </c>
      <c r="C1193" s="18">
        <v>5.19</v>
      </c>
      <c r="D1193" s="18" t="s">
        <v>2380</v>
      </c>
      <c r="E1193" s="18" t="s">
        <v>2380</v>
      </c>
      <c r="F1193" s="18" t="s">
        <v>2380</v>
      </c>
      <c r="G1193" s="25">
        <v>1</v>
      </c>
      <c r="H1193" s="18" t="s">
        <v>2380</v>
      </c>
      <c r="I1193" s="25">
        <f t="shared" si="54"/>
        <v>0</v>
      </c>
      <c r="J1193" s="26">
        <f t="shared" si="55"/>
        <v>1</v>
      </c>
      <c r="K1193" s="18" t="str">
        <f t="shared" si="56"/>
        <v>Obesity</v>
      </c>
      <c r="L1193" s="24" t="str" cm="1">
        <f t="array" ref="L1193">IF(H1193="?",INDEX($H$2:$H$2336,MODE(MATCH($H$2:$H$2336,$H$2:$H$2336,0))),H1193)</f>
        <v>No</v>
      </c>
    </row>
    <row r="1194" spans="1:12" x14ac:dyDescent="0.25">
      <c r="A1194" s="17" t="s">
        <v>1178</v>
      </c>
      <c r="B1194" s="17">
        <v>27.36</v>
      </c>
      <c r="C1194" s="17">
        <v>8.9600000000000009</v>
      </c>
      <c r="D1194" s="17" t="s">
        <v>2380</v>
      </c>
      <c r="E1194" s="17" t="s">
        <v>2380</v>
      </c>
      <c r="F1194" s="17" t="s">
        <v>2380</v>
      </c>
      <c r="G1194" s="27" t="s">
        <v>2381</v>
      </c>
      <c r="H1194" s="17" t="s">
        <v>2380</v>
      </c>
      <c r="I1194" s="27">
        <f t="shared" si="54"/>
        <v>0</v>
      </c>
      <c r="J1194" s="26">
        <f t="shared" si="55"/>
        <v>0</v>
      </c>
      <c r="K1194" s="17" t="str">
        <f t="shared" si="56"/>
        <v>Overweight</v>
      </c>
      <c r="L1194" s="24" t="str" cm="1">
        <f t="array" ref="L1194">IF(H1194="?",INDEX($H$2:$H$2336,MODE(MATCH($H$2:$H$2336,$H$2:$H$2336,0))),H1194)</f>
        <v>No</v>
      </c>
    </row>
    <row r="1195" spans="1:12" x14ac:dyDescent="0.25">
      <c r="A1195" s="18" t="s">
        <v>1177</v>
      </c>
      <c r="B1195" s="18">
        <v>27.265000000000001</v>
      </c>
      <c r="C1195" s="18">
        <v>11.39</v>
      </c>
      <c r="D1195" s="18" t="s">
        <v>2380</v>
      </c>
      <c r="E1195" s="18" t="s">
        <v>2380</v>
      </c>
      <c r="F1195" s="18" t="s">
        <v>2380</v>
      </c>
      <c r="G1195" s="25" t="s">
        <v>2381</v>
      </c>
      <c r="H1195" s="18" t="s">
        <v>2380</v>
      </c>
      <c r="I1195" s="25">
        <f t="shared" si="54"/>
        <v>0</v>
      </c>
      <c r="J1195" s="26">
        <f t="shared" si="55"/>
        <v>0</v>
      </c>
      <c r="K1195" s="18" t="str">
        <f t="shared" si="56"/>
        <v>Overweight</v>
      </c>
      <c r="L1195" s="24" t="str" cm="1">
        <f t="array" ref="L1195">IF(H1195="?",INDEX($H$2:$H$2336,MODE(MATCH($H$2:$H$2336,$H$2:$H$2336,0))),H1195)</f>
        <v>No</v>
      </c>
    </row>
    <row r="1196" spans="1:12" x14ac:dyDescent="0.25">
      <c r="A1196" s="17" t="s">
        <v>1176</v>
      </c>
      <c r="B1196" s="17">
        <v>48.07</v>
      </c>
      <c r="C1196" s="17">
        <v>4.0599999999999996</v>
      </c>
      <c r="D1196" s="17" t="s">
        <v>2382</v>
      </c>
      <c r="E1196" s="17" t="s">
        <v>2380</v>
      </c>
      <c r="F1196" s="17" t="s">
        <v>2380</v>
      </c>
      <c r="G1196" s="27" t="s">
        <v>2381</v>
      </c>
      <c r="H1196" s="17" t="s">
        <v>2380</v>
      </c>
      <c r="I1196" s="27">
        <f t="shared" si="54"/>
        <v>0</v>
      </c>
      <c r="J1196" s="26">
        <f t="shared" si="55"/>
        <v>0</v>
      </c>
      <c r="K1196" s="17" t="str">
        <f t="shared" si="56"/>
        <v>Obesity</v>
      </c>
      <c r="L1196" s="24" t="str" cm="1">
        <f t="array" ref="L1196">IF(H1196="?",INDEX($H$2:$H$2336,MODE(MATCH($H$2:$H$2336,$H$2:$H$2336,0))),H1196)</f>
        <v>No</v>
      </c>
    </row>
    <row r="1197" spans="1:12" x14ac:dyDescent="0.25">
      <c r="A1197" s="18" t="s">
        <v>1175</v>
      </c>
      <c r="B1197" s="18">
        <v>30.8</v>
      </c>
      <c r="C1197" s="18">
        <v>5.23</v>
      </c>
      <c r="D1197" s="18" t="s">
        <v>2382</v>
      </c>
      <c r="E1197" s="18" t="s">
        <v>2380</v>
      </c>
      <c r="F1197" s="18" t="s">
        <v>2380</v>
      </c>
      <c r="G1197" s="25" t="s">
        <v>2381</v>
      </c>
      <c r="H1197" s="18" t="s">
        <v>2380</v>
      </c>
      <c r="I1197" s="25">
        <f t="shared" si="54"/>
        <v>0</v>
      </c>
      <c r="J1197" s="26">
        <f t="shared" si="55"/>
        <v>0</v>
      </c>
      <c r="K1197" s="18" t="str">
        <f t="shared" si="56"/>
        <v>Obesity</v>
      </c>
      <c r="L1197" s="24" t="str" cm="1">
        <f t="array" ref="L1197">IF(H1197="?",INDEX($H$2:$H$2336,MODE(MATCH($H$2:$H$2336,$H$2:$H$2336,0))),H1197)</f>
        <v>No</v>
      </c>
    </row>
    <row r="1198" spans="1:12" x14ac:dyDescent="0.25">
      <c r="A1198" s="17" t="s">
        <v>1174</v>
      </c>
      <c r="B1198" s="17">
        <v>32.299999999999997</v>
      </c>
      <c r="C1198" s="17">
        <v>5.05</v>
      </c>
      <c r="D1198" s="17" t="s">
        <v>2382</v>
      </c>
      <c r="E1198" s="17" t="s">
        <v>2380</v>
      </c>
      <c r="F1198" s="17" t="s">
        <v>2380</v>
      </c>
      <c r="G1198" s="27" t="s">
        <v>2381</v>
      </c>
      <c r="H1198" s="17" t="s">
        <v>2380</v>
      </c>
      <c r="I1198" s="27">
        <f t="shared" si="54"/>
        <v>0</v>
      </c>
      <c r="J1198" s="26">
        <f t="shared" si="55"/>
        <v>0</v>
      </c>
      <c r="K1198" s="17" t="str">
        <f t="shared" si="56"/>
        <v>Obesity</v>
      </c>
      <c r="L1198" s="24" t="str" cm="1">
        <f t="array" ref="L1198">IF(H1198="?",INDEX($H$2:$H$2336,MODE(MATCH($H$2:$H$2336,$H$2:$H$2336,0))),H1198)</f>
        <v>No</v>
      </c>
    </row>
    <row r="1199" spans="1:12" x14ac:dyDescent="0.25">
      <c r="A1199" s="18" t="s">
        <v>1173</v>
      </c>
      <c r="B1199" s="18">
        <v>39.700000000000003</v>
      </c>
      <c r="C1199" s="18">
        <v>7.34</v>
      </c>
      <c r="D1199" s="18" t="s">
        <v>2380</v>
      </c>
      <c r="E1199" s="18" t="s">
        <v>2380</v>
      </c>
      <c r="F1199" s="18" t="s">
        <v>2380</v>
      </c>
      <c r="G1199" s="25" t="s">
        <v>2381</v>
      </c>
      <c r="H1199" s="18" t="s">
        <v>2380</v>
      </c>
      <c r="I1199" s="25">
        <f t="shared" si="54"/>
        <v>0</v>
      </c>
      <c r="J1199" s="26">
        <f t="shared" si="55"/>
        <v>0</v>
      </c>
      <c r="K1199" s="18" t="str">
        <f t="shared" si="56"/>
        <v>Obesity</v>
      </c>
      <c r="L1199" s="24" t="str" cm="1">
        <f t="array" ref="L1199">IF(H1199="?",INDEX($H$2:$H$2336,MODE(MATCH($H$2:$H$2336,$H$2:$H$2336,0))),H1199)</f>
        <v>No</v>
      </c>
    </row>
    <row r="1200" spans="1:12" x14ac:dyDescent="0.25">
      <c r="A1200" s="17" t="s">
        <v>1172</v>
      </c>
      <c r="B1200" s="17">
        <v>35.97</v>
      </c>
      <c r="C1200" s="17">
        <v>8.1300000000000008</v>
      </c>
      <c r="D1200" s="17" t="s">
        <v>2380</v>
      </c>
      <c r="E1200" s="17" t="s">
        <v>2380</v>
      </c>
      <c r="F1200" s="17" t="s">
        <v>2380</v>
      </c>
      <c r="G1200" s="27" t="s">
        <v>2381</v>
      </c>
      <c r="H1200" s="17" t="s">
        <v>2380</v>
      </c>
      <c r="I1200" s="27">
        <f t="shared" si="54"/>
        <v>0</v>
      </c>
      <c r="J1200" s="26">
        <f t="shared" si="55"/>
        <v>0</v>
      </c>
      <c r="K1200" s="17" t="str">
        <f t="shared" si="56"/>
        <v>Obesity</v>
      </c>
      <c r="L1200" s="24" t="str" cm="1">
        <f t="array" ref="L1200">IF(H1200="?",INDEX($H$2:$H$2336,MODE(MATCH($H$2:$H$2336,$H$2:$H$2336,0))),H1200)</f>
        <v>No</v>
      </c>
    </row>
    <row r="1201" spans="1:12" x14ac:dyDescent="0.25">
      <c r="A1201" s="18" t="s">
        <v>1171</v>
      </c>
      <c r="B1201" s="18">
        <v>25.86</v>
      </c>
      <c r="C1201" s="18">
        <v>6.68</v>
      </c>
      <c r="D1201" s="18" t="s">
        <v>2382</v>
      </c>
      <c r="E1201" s="18" t="s">
        <v>2380</v>
      </c>
      <c r="F1201" s="18" t="s">
        <v>2380</v>
      </c>
      <c r="G1201" s="25">
        <v>1</v>
      </c>
      <c r="H1201" s="18" t="s">
        <v>2380</v>
      </c>
      <c r="I1201" s="25">
        <f t="shared" si="54"/>
        <v>0</v>
      </c>
      <c r="J1201" s="26">
        <f t="shared" si="55"/>
        <v>1</v>
      </c>
      <c r="K1201" s="18" t="str">
        <f t="shared" si="56"/>
        <v>Overweight</v>
      </c>
      <c r="L1201" s="24" t="str" cm="1">
        <f t="array" ref="L1201">IF(H1201="?",INDEX($H$2:$H$2336,MODE(MATCH($H$2:$H$2336,$H$2:$H$2336,0))),H1201)</f>
        <v>No</v>
      </c>
    </row>
    <row r="1202" spans="1:12" x14ac:dyDescent="0.25">
      <c r="A1202" s="17" t="s">
        <v>1170</v>
      </c>
      <c r="B1202" s="17">
        <v>30.03</v>
      </c>
      <c r="C1202" s="17">
        <v>11.51</v>
      </c>
      <c r="D1202" s="17" t="s">
        <v>2380</v>
      </c>
      <c r="E1202" s="17" t="s">
        <v>2380</v>
      </c>
      <c r="F1202" s="17" t="s">
        <v>2380</v>
      </c>
      <c r="G1202" s="27" t="s">
        <v>2381</v>
      </c>
      <c r="H1202" s="17" t="s">
        <v>2380</v>
      </c>
      <c r="I1202" s="27">
        <f t="shared" si="54"/>
        <v>0</v>
      </c>
      <c r="J1202" s="26">
        <f t="shared" si="55"/>
        <v>0</v>
      </c>
      <c r="K1202" s="17" t="str">
        <f t="shared" si="56"/>
        <v>Obesity</v>
      </c>
      <c r="L1202" s="24" t="str" cm="1">
        <f t="array" ref="L1202">IF(H1202="?",INDEX($H$2:$H$2336,MODE(MATCH($H$2:$H$2336,$H$2:$H$2336,0))),H1202)</f>
        <v>No</v>
      </c>
    </row>
    <row r="1203" spans="1:12" x14ac:dyDescent="0.25">
      <c r="A1203" s="18" t="s">
        <v>1169</v>
      </c>
      <c r="B1203" s="18">
        <v>25.76</v>
      </c>
      <c r="C1203" s="18">
        <v>6.02</v>
      </c>
      <c r="D1203" s="18" t="s">
        <v>2382</v>
      </c>
      <c r="E1203" s="18" t="s">
        <v>2380</v>
      </c>
      <c r="F1203" s="18" t="s">
        <v>2383</v>
      </c>
      <c r="G1203" s="25">
        <v>1</v>
      </c>
      <c r="H1203" s="18" t="s">
        <v>2380</v>
      </c>
      <c r="I1203" s="25">
        <f t="shared" si="54"/>
        <v>0</v>
      </c>
      <c r="J1203" s="26">
        <f t="shared" si="55"/>
        <v>1</v>
      </c>
      <c r="K1203" s="18" t="str">
        <f t="shared" si="56"/>
        <v>Overweight</v>
      </c>
      <c r="L1203" s="24" t="str" cm="1">
        <f t="array" ref="L1203">IF(H1203="?",INDEX($H$2:$H$2336,MODE(MATCH($H$2:$H$2336,$H$2:$H$2336,0))),H1203)</f>
        <v>No</v>
      </c>
    </row>
    <row r="1204" spans="1:12" x14ac:dyDescent="0.25">
      <c r="A1204" s="17" t="s">
        <v>1168</v>
      </c>
      <c r="B1204" s="17">
        <v>22.42</v>
      </c>
      <c r="C1204" s="17">
        <v>7.96</v>
      </c>
      <c r="D1204" s="17" t="s">
        <v>2380</v>
      </c>
      <c r="E1204" s="17" t="s">
        <v>2380</v>
      </c>
      <c r="F1204" s="17" t="s">
        <v>2380</v>
      </c>
      <c r="G1204" s="27" t="s">
        <v>2381</v>
      </c>
      <c r="H1204" s="17" t="s">
        <v>2380</v>
      </c>
      <c r="I1204" s="27">
        <f t="shared" si="54"/>
        <v>0</v>
      </c>
      <c r="J1204" s="26">
        <f t="shared" si="55"/>
        <v>0</v>
      </c>
      <c r="K1204" s="17" t="str">
        <f t="shared" si="56"/>
        <v>Normal Weight</v>
      </c>
      <c r="L1204" s="24" t="str" cm="1">
        <f t="array" ref="L1204">IF(H1204="?",INDEX($H$2:$H$2336,MODE(MATCH($H$2:$H$2336,$H$2:$H$2336,0))),H1204)</f>
        <v>No</v>
      </c>
    </row>
    <row r="1205" spans="1:12" x14ac:dyDescent="0.25">
      <c r="A1205" s="18" t="s">
        <v>1167</v>
      </c>
      <c r="B1205" s="18">
        <v>33.18</v>
      </c>
      <c r="C1205" s="18">
        <v>6.01</v>
      </c>
      <c r="D1205" s="18" t="s">
        <v>2382</v>
      </c>
      <c r="E1205" s="18" t="s">
        <v>2380</v>
      </c>
      <c r="F1205" s="18" t="s">
        <v>2380</v>
      </c>
      <c r="G1205" s="25">
        <v>1</v>
      </c>
      <c r="H1205" s="18" t="s">
        <v>2380</v>
      </c>
      <c r="I1205" s="25">
        <f t="shared" si="54"/>
        <v>0</v>
      </c>
      <c r="J1205" s="26">
        <f t="shared" si="55"/>
        <v>1</v>
      </c>
      <c r="K1205" s="18" t="str">
        <f t="shared" si="56"/>
        <v>Obesity</v>
      </c>
      <c r="L1205" s="24" t="str" cm="1">
        <f t="array" ref="L1205">IF(H1205="?",INDEX($H$2:$H$2336,MODE(MATCH($H$2:$H$2336,$H$2:$H$2336,0))),H1205)</f>
        <v>No</v>
      </c>
    </row>
    <row r="1206" spans="1:12" x14ac:dyDescent="0.25">
      <c r="A1206" s="17" t="s">
        <v>1166</v>
      </c>
      <c r="B1206" s="17">
        <v>43.04</v>
      </c>
      <c r="C1206" s="17">
        <v>5.9</v>
      </c>
      <c r="D1206" s="17" t="s">
        <v>2382</v>
      </c>
      <c r="E1206" s="17" t="s">
        <v>2380</v>
      </c>
      <c r="F1206" s="17" t="s">
        <v>2380</v>
      </c>
      <c r="G1206" s="27" t="s">
        <v>2381</v>
      </c>
      <c r="H1206" s="17" t="s">
        <v>2380</v>
      </c>
      <c r="I1206" s="27">
        <f t="shared" si="54"/>
        <v>0</v>
      </c>
      <c r="J1206" s="26">
        <f t="shared" si="55"/>
        <v>0</v>
      </c>
      <c r="K1206" s="17" t="str">
        <f t="shared" si="56"/>
        <v>Obesity</v>
      </c>
      <c r="L1206" s="24" t="str" cm="1">
        <f t="array" ref="L1206">IF(H1206="?",INDEX($H$2:$H$2336,MODE(MATCH($H$2:$H$2336,$H$2:$H$2336,0))),H1206)</f>
        <v>No</v>
      </c>
    </row>
    <row r="1207" spans="1:12" x14ac:dyDescent="0.25">
      <c r="A1207" s="18" t="s">
        <v>1165</v>
      </c>
      <c r="B1207" s="18">
        <v>34.15</v>
      </c>
      <c r="C1207" s="18">
        <v>4.49</v>
      </c>
      <c r="D1207" s="18" t="s">
        <v>2382</v>
      </c>
      <c r="E1207" s="18" t="s">
        <v>2380</v>
      </c>
      <c r="F1207" s="18" t="s">
        <v>2380</v>
      </c>
      <c r="G1207" s="25">
        <v>1</v>
      </c>
      <c r="H1207" s="18" t="s">
        <v>2380</v>
      </c>
      <c r="I1207" s="25">
        <f t="shared" si="54"/>
        <v>0</v>
      </c>
      <c r="J1207" s="26">
        <f t="shared" si="55"/>
        <v>1</v>
      </c>
      <c r="K1207" s="18" t="str">
        <f t="shared" si="56"/>
        <v>Obesity</v>
      </c>
      <c r="L1207" s="24" t="str" cm="1">
        <f t="array" ref="L1207">IF(H1207="?",INDEX($H$2:$H$2336,MODE(MATCH($H$2:$H$2336,$H$2:$H$2336,0))),H1207)</f>
        <v>No</v>
      </c>
    </row>
    <row r="1208" spans="1:12" x14ac:dyDescent="0.25">
      <c r="A1208" s="17" t="s">
        <v>1164</v>
      </c>
      <c r="B1208" s="17">
        <v>25.78</v>
      </c>
      <c r="C1208" s="17">
        <v>6.25</v>
      </c>
      <c r="D1208" s="17" t="s">
        <v>2380</v>
      </c>
      <c r="E1208" s="17" t="s">
        <v>2380</v>
      </c>
      <c r="F1208" s="17" t="s">
        <v>2380</v>
      </c>
      <c r="G1208" s="27" t="s">
        <v>2381</v>
      </c>
      <c r="H1208" s="17" t="s">
        <v>2380</v>
      </c>
      <c r="I1208" s="27">
        <f t="shared" si="54"/>
        <v>0</v>
      </c>
      <c r="J1208" s="26">
        <f t="shared" si="55"/>
        <v>0</v>
      </c>
      <c r="K1208" s="17" t="str">
        <f t="shared" si="56"/>
        <v>Overweight</v>
      </c>
      <c r="L1208" s="24" t="str" cm="1">
        <f t="array" ref="L1208">IF(H1208="?",INDEX($H$2:$H$2336,MODE(MATCH($H$2:$H$2336,$H$2:$H$2336,0))),H1208)</f>
        <v>No</v>
      </c>
    </row>
    <row r="1209" spans="1:12" x14ac:dyDescent="0.25">
      <c r="A1209" s="18" t="s">
        <v>1163</v>
      </c>
      <c r="B1209" s="18">
        <v>21.02</v>
      </c>
      <c r="C1209" s="18">
        <v>9.6199999999999992</v>
      </c>
      <c r="D1209" s="18" t="s">
        <v>2382</v>
      </c>
      <c r="E1209" s="18" t="s">
        <v>2380</v>
      </c>
      <c r="F1209" s="18" t="s">
        <v>2383</v>
      </c>
      <c r="G1209" s="25">
        <v>1</v>
      </c>
      <c r="H1209" s="18" t="s">
        <v>2380</v>
      </c>
      <c r="I1209" s="25">
        <f t="shared" si="54"/>
        <v>0</v>
      </c>
      <c r="J1209" s="26">
        <f t="shared" si="55"/>
        <v>1</v>
      </c>
      <c r="K1209" s="18" t="str">
        <f t="shared" si="56"/>
        <v>Normal Weight</v>
      </c>
      <c r="L1209" s="24" t="str" cm="1">
        <f t="array" ref="L1209">IF(H1209="?",INDEX($H$2:$H$2336,MODE(MATCH($H$2:$H$2336,$H$2:$H$2336,0))),H1209)</f>
        <v>No</v>
      </c>
    </row>
    <row r="1210" spans="1:12" x14ac:dyDescent="0.25">
      <c r="A1210" s="17" t="s">
        <v>1162</v>
      </c>
      <c r="B1210" s="17">
        <v>37.51</v>
      </c>
      <c r="C1210" s="17">
        <v>11.06</v>
      </c>
      <c r="D1210" s="17" t="s">
        <v>2380</v>
      </c>
      <c r="E1210" s="17" t="s">
        <v>2380</v>
      </c>
      <c r="F1210" s="17" t="s">
        <v>2380</v>
      </c>
      <c r="G1210" s="27">
        <v>2</v>
      </c>
      <c r="H1210" s="17" t="s">
        <v>2380</v>
      </c>
      <c r="I1210" s="27">
        <f t="shared" si="54"/>
        <v>0</v>
      </c>
      <c r="J1210" s="26">
        <f t="shared" si="55"/>
        <v>2</v>
      </c>
      <c r="K1210" s="17" t="str">
        <f t="shared" si="56"/>
        <v>Obesity</v>
      </c>
      <c r="L1210" s="24" t="str" cm="1">
        <f t="array" ref="L1210">IF(H1210="?",INDEX($H$2:$H$2336,MODE(MATCH($H$2:$H$2336,$H$2:$H$2336,0))),H1210)</f>
        <v>No</v>
      </c>
    </row>
    <row r="1211" spans="1:12" x14ac:dyDescent="0.25">
      <c r="A1211" s="18" t="s">
        <v>1161</v>
      </c>
      <c r="B1211" s="18">
        <v>25.745000000000001</v>
      </c>
      <c r="C1211" s="18">
        <v>6.11</v>
      </c>
      <c r="D1211" s="18" t="s">
        <v>2382</v>
      </c>
      <c r="E1211" s="18" t="s">
        <v>2380</v>
      </c>
      <c r="F1211" s="18" t="s">
        <v>2380</v>
      </c>
      <c r="G1211" s="25" t="s">
        <v>2381</v>
      </c>
      <c r="H1211" s="18" t="s">
        <v>2380</v>
      </c>
      <c r="I1211" s="25">
        <f t="shared" si="54"/>
        <v>0</v>
      </c>
      <c r="J1211" s="26">
        <f t="shared" si="55"/>
        <v>0</v>
      </c>
      <c r="K1211" s="18" t="str">
        <f t="shared" si="56"/>
        <v>Overweight</v>
      </c>
      <c r="L1211" s="24" t="str" cm="1">
        <f t="array" ref="L1211">IF(H1211="?",INDEX($H$2:$H$2336,MODE(MATCH($H$2:$H$2336,$H$2:$H$2336,0))),H1211)</f>
        <v>No</v>
      </c>
    </row>
    <row r="1212" spans="1:12" x14ac:dyDescent="0.25">
      <c r="A1212" s="17" t="s">
        <v>1160</v>
      </c>
      <c r="B1212" s="17">
        <v>31.35</v>
      </c>
      <c r="C1212" s="17">
        <v>11.49</v>
      </c>
      <c r="D1212" s="17" t="s">
        <v>2380</v>
      </c>
      <c r="E1212" s="17" t="s">
        <v>2380</v>
      </c>
      <c r="F1212" s="17" t="s">
        <v>2380</v>
      </c>
      <c r="G1212" s="27">
        <v>2</v>
      </c>
      <c r="H1212" s="17" t="s">
        <v>2380</v>
      </c>
      <c r="I1212" s="27">
        <f t="shared" si="54"/>
        <v>0</v>
      </c>
      <c r="J1212" s="26">
        <f t="shared" si="55"/>
        <v>2</v>
      </c>
      <c r="K1212" s="17" t="str">
        <f t="shared" si="56"/>
        <v>Obesity</v>
      </c>
      <c r="L1212" s="24" t="str" cm="1">
        <f t="array" ref="L1212">IF(H1212="?",INDEX($H$2:$H$2336,MODE(MATCH($H$2:$H$2336,$H$2:$H$2336,0))),H1212)</f>
        <v>No</v>
      </c>
    </row>
    <row r="1213" spans="1:12" x14ac:dyDescent="0.25">
      <c r="A1213" s="18" t="s">
        <v>1159</v>
      </c>
      <c r="B1213" s="18">
        <v>29.83</v>
      </c>
      <c r="C1213" s="18">
        <v>8.68</v>
      </c>
      <c r="D1213" s="18" t="s">
        <v>2380</v>
      </c>
      <c r="E1213" s="18" t="s">
        <v>2380</v>
      </c>
      <c r="F1213" s="18" t="s">
        <v>2380</v>
      </c>
      <c r="G1213" s="25">
        <v>2</v>
      </c>
      <c r="H1213" s="18" t="s">
        <v>2380</v>
      </c>
      <c r="I1213" s="25">
        <f t="shared" si="54"/>
        <v>0</v>
      </c>
      <c r="J1213" s="26">
        <f t="shared" si="55"/>
        <v>2</v>
      </c>
      <c r="K1213" s="18" t="str">
        <f t="shared" si="56"/>
        <v>Overweight</v>
      </c>
      <c r="L1213" s="24" t="str" cm="1">
        <f t="array" ref="L1213">IF(H1213="?",INDEX($H$2:$H$2336,MODE(MATCH($H$2:$H$2336,$H$2:$H$2336,0))),H1213)</f>
        <v>No</v>
      </c>
    </row>
    <row r="1214" spans="1:12" x14ac:dyDescent="0.25">
      <c r="A1214" s="17" t="s">
        <v>1158</v>
      </c>
      <c r="B1214" s="17">
        <v>25.49</v>
      </c>
      <c r="C1214" s="17">
        <v>5.68</v>
      </c>
      <c r="D1214" s="17" t="s">
        <v>2382</v>
      </c>
      <c r="E1214" s="17" t="s">
        <v>2380</v>
      </c>
      <c r="F1214" s="17" t="s">
        <v>2383</v>
      </c>
      <c r="G1214" s="27">
        <v>1</v>
      </c>
      <c r="H1214" s="17" t="s">
        <v>2380</v>
      </c>
      <c r="I1214" s="27">
        <f t="shared" si="54"/>
        <v>0</v>
      </c>
      <c r="J1214" s="26">
        <f t="shared" si="55"/>
        <v>1</v>
      </c>
      <c r="K1214" s="17" t="str">
        <f t="shared" si="56"/>
        <v>Overweight</v>
      </c>
      <c r="L1214" s="24" t="str" cm="1">
        <f t="array" ref="L1214">IF(H1214="?",INDEX($H$2:$H$2336,MODE(MATCH($H$2:$H$2336,$H$2:$H$2336,0))),H1214)</f>
        <v>No</v>
      </c>
    </row>
    <row r="1215" spans="1:12" x14ac:dyDescent="0.25">
      <c r="A1215" s="18" t="s">
        <v>1157</v>
      </c>
      <c r="B1215" s="18">
        <v>34.1</v>
      </c>
      <c r="C1215" s="18">
        <v>8.4499999999999993</v>
      </c>
      <c r="D1215" s="18" t="s">
        <v>2380</v>
      </c>
      <c r="E1215" s="18" t="s">
        <v>2380</v>
      </c>
      <c r="F1215" s="18" t="s">
        <v>2380</v>
      </c>
      <c r="G1215" s="25" t="s">
        <v>2381</v>
      </c>
      <c r="H1215" s="18" t="s">
        <v>2380</v>
      </c>
      <c r="I1215" s="25">
        <f t="shared" si="54"/>
        <v>0</v>
      </c>
      <c r="J1215" s="26">
        <f t="shared" si="55"/>
        <v>0</v>
      </c>
      <c r="K1215" s="18" t="str">
        <f t="shared" si="56"/>
        <v>Obesity</v>
      </c>
      <c r="L1215" s="24" t="str" cm="1">
        <f t="array" ref="L1215">IF(H1215="?",INDEX($H$2:$H$2336,MODE(MATCH($H$2:$H$2336,$H$2:$H$2336,0))),H1215)</f>
        <v>No</v>
      </c>
    </row>
    <row r="1216" spans="1:12" x14ac:dyDescent="0.25">
      <c r="A1216" s="17" t="s">
        <v>1156</v>
      </c>
      <c r="B1216" s="17">
        <v>25.84</v>
      </c>
      <c r="C1216" s="17">
        <v>8.51</v>
      </c>
      <c r="D1216" s="17" t="s">
        <v>2380</v>
      </c>
      <c r="E1216" s="17" t="s">
        <v>2380</v>
      </c>
      <c r="F1216" s="17" t="s">
        <v>2380</v>
      </c>
      <c r="G1216" s="27">
        <v>2</v>
      </c>
      <c r="H1216" s="17" t="s">
        <v>2380</v>
      </c>
      <c r="I1216" s="27">
        <f t="shared" si="54"/>
        <v>0</v>
      </c>
      <c r="J1216" s="26">
        <f t="shared" si="55"/>
        <v>2</v>
      </c>
      <c r="K1216" s="17" t="str">
        <f t="shared" si="56"/>
        <v>Overweight</v>
      </c>
      <c r="L1216" s="24" t="str" cm="1">
        <f t="array" ref="L1216">IF(H1216="?",INDEX($H$2:$H$2336,MODE(MATCH($H$2:$H$2336,$H$2:$H$2336,0))),H1216)</f>
        <v>No</v>
      </c>
    </row>
    <row r="1217" spans="1:12" x14ac:dyDescent="0.25">
      <c r="A1217" s="18" t="s">
        <v>1155</v>
      </c>
      <c r="B1217" s="18">
        <v>20.6</v>
      </c>
      <c r="C1217" s="18">
        <v>7.62</v>
      </c>
      <c r="D1217" s="18" t="s">
        <v>2380</v>
      </c>
      <c r="E1217" s="18" t="s">
        <v>2380</v>
      </c>
      <c r="F1217" s="18" t="s">
        <v>2380</v>
      </c>
      <c r="G1217" s="25" t="s">
        <v>2381</v>
      </c>
      <c r="H1217" s="18" t="s">
        <v>2380</v>
      </c>
      <c r="I1217" s="25">
        <f t="shared" si="54"/>
        <v>0</v>
      </c>
      <c r="J1217" s="26">
        <f t="shared" si="55"/>
        <v>0</v>
      </c>
      <c r="K1217" s="18" t="str">
        <f t="shared" si="56"/>
        <v>Normal Weight</v>
      </c>
      <c r="L1217" s="24" t="str" cm="1">
        <f t="array" ref="L1217">IF(H1217="?",INDEX($H$2:$H$2336,MODE(MATCH($H$2:$H$2336,$H$2:$H$2336,0))),H1217)</f>
        <v>No</v>
      </c>
    </row>
    <row r="1218" spans="1:12" x14ac:dyDescent="0.25">
      <c r="A1218" s="17" t="s">
        <v>1154</v>
      </c>
      <c r="B1218" s="17">
        <v>28.88</v>
      </c>
      <c r="C1218" s="17">
        <v>10.18</v>
      </c>
      <c r="D1218" s="17" t="s">
        <v>2380</v>
      </c>
      <c r="E1218" s="17" t="s">
        <v>2380</v>
      </c>
      <c r="F1218" s="17" t="s">
        <v>2380</v>
      </c>
      <c r="G1218" s="27" t="s">
        <v>2381</v>
      </c>
      <c r="H1218" s="17" t="s">
        <v>2380</v>
      </c>
      <c r="I1218" s="27">
        <f t="shared" si="54"/>
        <v>0</v>
      </c>
      <c r="J1218" s="26">
        <f t="shared" si="55"/>
        <v>0</v>
      </c>
      <c r="K1218" s="17" t="str">
        <f t="shared" si="56"/>
        <v>Overweight</v>
      </c>
      <c r="L1218" s="24" t="str" cm="1">
        <f t="array" ref="L1218">IF(H1218="?",INDEX($H$2:$H$2336,MODE(MATCH($H$2:$H$2336,$H$2:$H$2336,0))),H1218)</f>
        <v>No</v>
      </c>
    </row>
    <row r="1219" spans="1:12" x14ac:dyDescent="0.25">
      <c r="A1219" s="18" t="s">
        <v>1153</v>
      </c>
      <c r="B1219" s="18">
        <v>28.24</v>
      </c>
      <c r="C1219" s="18">
        <v>5.36</v>
      </c>
      <c r="D1219" s="18" t="s">
        <v>2380</v>
      </c>
      <c r="E1219" s="18" t="s">
        <v>2380</v>
      </c>
      <c r="F1219" s="18" t="s">
        <v>2380</v>
      </c>
      <c r="G1219" s="25" t="s">
        <v>2381</v>
      </c>
      <c r="H1219" s="18" t="s">
        <v>2380</v>
      </c>
      <c r="I1219" s="25">
        <f t="shared" ref="I1219:I1282" si="57">COUNTIF(A1219:H1219, "?")</f>
        <v>0</v>
      </c>
      <c r="J1219" s="26">
        <f t="shared" ref="J1219:J1282" si="58">IF(OR(G1219="No major surgery"),0,G1219)</f>
        <v>0</v>
      </c>
      <c r="K1219" s="18" t="str">
        <f t="shared" ref="K1219:K1282" si="59">IF(B1219&lt;18.5,"Underweight",
IF(B1219&lt;25,"Normal Weight",
IF(B1219&lt;30,"Overweight",
"Obesity")))</f>
        <v>Overweight</v>
      </c>
      <c r="L1219" s="24" t="str" cm="1">
        <f t="array" ref="L1219">IF(H1219="?",INDEX($H$2:$H$2336,MODE(MATCH($H$2:$H$2336,$H$2:$H$2336,0))),H1219)</f>
        <v>No</v>
      </c>
    </row>
    <row r="1220" spans="1:12" x14ac:dyDescent="0.25">
      <c r="A1220" s="17" t="s">
        <v>1152</v>
      </c>
      <c r="B1220" s="17">
        <v>25.46</v>
      </c>
      <c r="C1220" s="17">
        <v>11.78</v>
      </c>
      <c r="D1220" s="17" t="s">
        <v>2382</v>
      </c>
      <c r="E1220" s="17" t="s">
        <v>2380</v>
      </c>
      <c r="F1220" s="17" t="s">
        <v>2380</v>
      </c>
      <c r="G1220" s="27">
        <v>1</v>
      </c>
      <c r="H1220" s="17" t="s">
        <v>2380</v>
      </c>
      <c r="I1220" s="27">
        <f t="shared" si="57"/>
        <v>0</v>
      </c>
      <c r="J1220" s="26">
        <f t="shared" si="58"/>
        <v>1</v>
      </c>
      <c r="K1220" s="17" t="str">
        <f t="shared" si="59"/>
        <v>Overweight</v>
      </c>
      <c r="L1220" s="24" t="str" cm="1">
        <f t="array" ref="L1220">IF(H1220="?",INDEX($H$2:$H$2336,MODE(MATCH($H$2:$H$2336,$H$2:$H$2336,0))),H1220)</f>
        <v>No</v>
      </c>
    </row>
    <row r="1221" spans="1:12" x14ac:dyDescent="0.25">
      <c r="A1221" s="18" t="s">
        <v>1151</v>
      </c>
      <c r="B1221" s="18">
        <v>29.64</v>
      </c>
      <c r="C1221" s="18">
        <v>10.82</v>
      </c>
      <c r="D1221" s="18" t="s">
        <v>2382</v>
      </c>
      <c r="E1221" s="18" t="s">
        <v>2380</v>
      </c>
      <c r="F1221" s="18" t="s">
        <v>2380</v>
      </c>
      <c r="G1221" s="25" t="s">
        <v>2381</v>
      </c>
      <c r="H1221" s="18" t="s">
        <v>2380</v>
      </c>
      <c r="I1221" s="25">
        <f t="shared" si="57"/>
        <v>0</v>
      </c>
      <c r="J1221" s="26">
        <f t="shared" si="58"/>
        <v>0</v>
      </c>
      <c r="K1221" s="18" t="str">
        <f t="shared" si="59"/>
        <v>Overweight</v>
      </c>
      <c r="L1221" s="24" t="str" cm="1">
        <f t="array" ref="L1221">IF(H1221="?",INDEX($H$2:$H$2336,MODE(MATCH($H$2:$H$2336,$H$2:$H$2336,0))),H1221)</f>
        <v>No</v>
      </c>
    </row>
    <row r="1222" spans="1:12" x14ac:dyDescent="0.25">
      <c r="A1222" s="17" t="s">
        <v>1150</v>
      </c>
      <c r="B1222" s="17">
        <v>31.27</v>
      </c>
      <c r="C1222" s="17">
        <v>7.73</v>
      </c>
      <c r="D1222" s="17" t="s">
        <v>2382</v>
      </c>
      <c r="E1222" s="17" t="s">
        <v>2380</v>
      </c>
      <c r="F1222" s="17" t="s">
        <v>2380</v>
      </c>
      <c r="G1222" s="27">
        <v>1</v>
      </c>
      <c r="H1222" s="17" t="s">
        <v>2380</v>
      </c>
      <c r="I1222" s="27">
        <f t="shared" si="57"/>
        <v>0</v>
      </c>
      <c r="J1222" s="26">
        <f t="shared" si="58"/>
        <v>1</v>
      </c>
      <c r="K1222" s="17" t="str">
        <f t="shared" si="59"/>
        <v>Obesity</v>
      </c>
      <c r="L1222" s="24" t="str" cm="1">
        <f t="array" ref="L1222">IF(H1222="?",INDEX($H$2:$H$2336,MODE(MATCH($H$2:$H$2336,$H$2:$H$2336,0))),H1222)</f>
        <v>No</v>
      </c>
    </row>
    <row r="1223" spans="1:12" x14ac:dyDescent="0.25">
      <c r="A1223" s="18" t="s">
        <v>1149</v>
      </c>
      <c r="B1223" s="18">
        <v>19.95</v>
      </c>
      <c r="C1223" s="18">
        <v>6.24</v>
      </c>
      <c r="D1223" s="18" t="s">
        <v>2382</v>
      </c>
      <c r="E1223" s="18" t="s">
        <v>2380</v>
      </c>
      <c r="F1223" s="18" t="s">
        <v>2380</v>
      </c>
      <c r="G1223" s="25" t="s">
        <v>2381</v>
      </c>
      <c r="H1223" s="18" t="s">
        <v>2380</v>
      </c>
      <c r="I1223" s="25">
        <f t="shared" si="57"/>
        <v>0</v>
      </c>
      <c r="J1223" s="26">
        <f t="shared" si="58"/>
        <v>0</v>
      </c>
      <c r="K1223" s="18" t="str">
        <f t="shared" si="59"/>
        <v>Normal Weight</v>
      </c>
      <c r="L1223" s="24" t="str" cm="1">
        <f t="array" ref="L1223">IF(H1223="?",INDEX($H$2:$H$2336,MODE(MATCH($H$2:$H$2336,$H$2:$H$2336,0))),H1223)</f>
        <v>No</v>
      </c>
    </row>
    <row r="1224" spans="1:12" x14ac:dyDescent="0.25">
      <c r="A1224" s="17" t="s">
        <v>1148</v>
      </c>
      <c r="B1224" s="17">
        <v>21.3</v>
      </c>
      <c r="C1224" s="17">
        <v>10.42</v>
      </c>
      <c r="D1224" s="17" t="s">
        <v>2380</v>
      </c>
      <c r="E1224" s="17" t="s">
        <v>2380</v>
      </c>
      <c r="F1224" s="17" t="s">
        <v>2380</v>
      </c>
      <c r="G1224" s="27">
        <v>2</v>
      </c>
      <c r="H1224" s="17" t="s">
        <v>2380</v>
      </c>
      <c r="I1224" s="27">
        <f t="shared" si="57"/>
        <v>0</v>
      </c>
      <c r="J1224" s="26">
        <f t="shared" si="58"/>
        <v>2</v>
      </c>
      <c r="K1224" s="17" t="str">
        <f t="shared" si="59"/>
        <v>Normal Weight</v>
      </c>
      <c r="L1224" s="24" t="str" cm="1">
        <f t="array" ref="L1224">IF(H1224="?",INDEX($H$2:$H$2336,MODE(MATCH($H$2:$H$2336,$H$2:$H$2336,0))),H1224)</f>
        <v>No</v>
      </c>
    </row>
    <row r="1225" spans="1:12" x14ac:dyDescent="0.25">
      <c r="A1225" s="18" t="s">
        <v>1147</v>
      </c>
      <c r="B1225" s="18">
        <v>31.635000000000002</v>
      </c>
      <c r="C1225" s="18">
        <v>11.11</v>
      </c>
      <c r="D1225" s="18" t="s">
        <v>2380</v>
      </c>
      <c r="E1225" s="18" t="s">
        <v>2380</v>
      </c>
      <c r="F1225" s="18" t="s">
        <v>2380</v>
      </c>
      <c r="G1225" s="25" t="s">
        <v>2381</v>
      </c>
      <c r="H1225" s="18" t="s">
        <v>2380</v>
      </c>
      <c r="I1225" s="25">
        <f t="shared" si="57"/>
        <v>0</v>
      </c>
      <c r="J1225" s="26">
        <f t="shared" si="58"/>
        <v>0</v>
      </c>
      <c r="K1225" s="18" t="str">
        <f t="shared" si="59"/>
        <v>Obesity</v>
      </c>
      <c r="L1225" s="24" t="str" cm="1">
        <f t="array" ref="L1225">IF(H1225="?",INDEX($H$2:$H$2336,MODE(MATCH($H$2:$H$2336,$H$2:$H$2336,0))),H1225)</f>
        <v>No</v>
      </c>
    </row>
    <row r="1226" spans="1:12" x14ac:dyDescent="0.25">
      <c r="A1226" s="17" t="s">
        <v>1146</v>
      </c>
      <c r="B1226" s="17">
        <v>23.9</v>
      </c>
      <c r="C1226" s="17">
        <v>7.67</v>
      </c>
      <c r="D1226" s="17" t="s">
        <v>2382</v>
      </c>
      <c r="E1226" s="17" t="s">
        <v>2380</v>
      </c>
      <c r="F1226" s="17" t="s">
        <v>2380</v>
      </c>
      <c r="G1226" s="27">
        <v>2</v>
      </c>
      <c r="H1226" s="17" t="s">
        <v>2380</v>
      </c>
      <c r="I1226" s="27">
        <f t="shared" si="57"/>
        <v>0</v>
      </c>
      <c r="J1226" s="26">
        <f t="shared" si="58"/>
        <v>2</v>
      </c>
      <c r="K1226" s="17" t="str">
        <f t="shared" si="59"/>
        <v>Normal Weight</v>
      </c>
      <c r="L1226" s="24" t="str" cm="1">
        <f t="array" ref="L1226">IF(H1226="?",INDEX($H$2:$H$2336,MODE(MATCH($H$2:$H$2336,$H$2:$H$2336,0))),H1226)</f>
        <v>No</v>
      </c>
    </row>
    <row r="1227" spans="1:12" x14ac:dyDescent="0.25">
      <c r="A1227" s="18" t="s">
        <v>1145</v>
      </c>
      <c r="B1227" s="18">
        <v>34.15</v>
      </c>
      <c r="C1227" s="18">
        <v>6.15</v>
      </c>
      <c r="D1227" s="18" t="s">
        <v>2380</v>
      </c>
      <c r="E1227" s="18" t="s">
        <v>2380</v>
      </c>
      <c r="F1227" s="18" t="s">
        <v>2380</v>
      </c>
      <c r="G1227" s="25" t="s">
        <v>2381</v>
      </c>
      <c r="H1227" s="18" t="s">
        <v>2380</v>
      </c>
      <c r="I1227" s="25">
        <f t="shared" si="57"/>
        <v>0</v>
      </c>
      <c r="J1227" s="26">
        <f t="shared" si="58"/>
        <v>0</v>
      </c>
      <c r="K1227" s="18" t="str">
        <f t="shared" si="59"/>
        <v>Obesity</v>
      </c>
      <c r="L1227" s="24" t="str" cm="1">
        <f t="array" ref="L1227">IF(H1227="?",INDEX($H$2:$H$2336,MODE(MATCH($H$2:$H$2336,$H$2:$H$2336,0))),H1227)</f>
        <v>No</v>
      </c>
    </row>
    <row r="1228" spans="1:12" x14ac:dyDescent="0.25">
      <c r="A1228" s="17" t="s">
        <v>1144</v>
      </c>
      <c r="B1228" s="17">
        <v>28.71</v>
      </c>
      <c r="C1228" s="17">
        <v>5.71</v>
      </c>
      <c r="D1228" s="17" t="s">
        <v>2380</v>
      </c>
      <c r="E1228" s="17" t="s">
        <v>2380</v>
      </c>
      <c r="F1228" s="17" t="s">
        <v>2380</v>
      </c>
      <c r="G1228" s="27" t="s">
        <v>2381</v>
      </c>
      <c r="H1228" s="17" t="s">
        <v>2380</v>
      </c>
      <c r="I1228" s="27">
        <f t="shared" si="57"/>
        <v>0</v>
      </c>
      <c r="J1228" s="26">
        <f t="shared" si="58"/>
        <v>0</v>
      </c>
      <c r="K1228" s="17" t="str">
        <f t="shared" si="59"/>
        <v>Overweight</v>
      </c>
      <c r="L1228" s="24" t="str" cm="1">
        <f t="array" ref="L1228">IF(H1228="?",INDEX($H$2:$H$2336,MODE(MATCH($H$2:$H$2336,$H$2:$H$2336,0))),H1228)</f>
        <v>No</v>
      </c>
    </row>
    <row r="1229" spans="1:12" x14ac:dyDescent="0.25">
      <c r="A1229" s="18" t="s">
        <v>1143</v>
      </c>
      <c r="B1229" s="18">
        <v>36.700000000000003</v>
      </c>
      <c r="C1229" s="18">
        <v>8.6999999999999993</v>
      </c>
      <c r="D1229" s="18" t="s">
        <v>2382</v>
      </c>
      <c r="E1229" s="18" t="s">
        <v>2380</v>
      </c>
      <c r="F1229" s="18" t="s">
        <v>2380</v>
      </c>
      <c r="G1229" s="25">
        <v>2</v>
      </c>
      <c r="H1229" s="18" t="s">
        <v>2380</v>
      </c>
      <c r="I1229" s="25">
        <f t="shared" si="57"/>
        <v>0</v>
      </c>
      <c r="J1229" s="26">
        <f t="shared" si="58"/>
        <v>2</v>
      </c>
      <c r="K1229" s="18" t="str">
        <f t="shared" si="59"/>
        <v>Obesity</v>
      </c>
      <c r="L1229" s="24" t="str" cm="1">
        <f t="array" ref="L1229">IF(H1229="?",INDEX($H$2:$H$2336,MODE(MATCH($H$2:$H$2336,$H$2:$H$2336,0))),H1229)</f>
        <v>No</v>
      </c>
    </row>
    <row r="1230" spans="1:12" x14ac:dyDescent="0.25">
      <c r="A1230" s="17" t="s">
        <v>1142</v>
      </c>
      <c r="B1230" s="17">
        <v>34.1</v>
      </c>
      <c r="C1230" s="17">
        <v>9.0399999999999991</v>
      </c>
      <c r="D1230" s="17" t="s">
        <v>2382</v>
      </c>
      <c r="E1230" s="17" t="s">
        <v>2380</v>
      </c>
      <c r="F1230" s="17" t="s">
        <v>2380</v>
      </c>
      <c r="G1230" s="27">
        <v>2</v>
      </c>
      <c r="H1230" s="17" t="s">
        <v>2380</v>
      </c>
      <c r="I1230" s="27">
        <f t="shared" si="57"/>
        <v>0</v>
      </c>
      <c r="J1230" s="26">
        <f t="shared" si="58"/>
        <v>2</v>
      </c>
      <c r="K1230" s="17" t="str">
        <f t="shared" si="59"/>
        <v>Obesity</v>
      </c>
      <c r="L1230" s="24" t="str" cm="1">
        <f t="array" ref="L1230">IF(H1230="?",INDEX($H$2:$H$2336,MODE(MATCH($H$2:$H$2336,$H$2:$H$2336,0))),H1230)</f>
        <v>No</v>
      </c>
    </row>
    <row r="1231" spans="1:12" x14ac:dyDescent="0.25">
      <c r="A1231" s="18" t="s">
        <v>1141</v>
      </c>
      <c r="B1231" s="18">
        <v>25.7</v>
      </c>
      <c r="C1231" s="18">
        <v>5.61</v>
      </c>
      <c r="D1231" s="18" t="s">
        <v>2380</v>
      </c>
      <c r="E1231" s="18" t="s">
        <v>2380</v>
      </c>
      <c r="F1231" s="18" t="s">
        <v>2380</v>
      </c>
      <c r="G1231" s="25" t="s">
        <v>2381</v>
      </c>
      <c r="H1231" s="18" t="s">
        <v>2380</v>
      </c>
      <c r="I1231" s="25">
        <f t="shared" si="57"/>
        <v>0</v>
      </c>
      <c r="J1231" s="26">
        <f t="shared" si="58"/>
        <v>0</v>
      </c>
      <c r="K1231" s="18" t="str">
        <f t="shared" si="59"/>
        <v>Overweight</v>
      </c>
      <c r="L1231" s="24" t="str" cm="1">
        <f t="array" ref="L1231">IF(H1231="?",INDEX($H$2:$H$2336,MODE(MATCH($H$2:$H$2336,$H$2:$H$2336,0))),H1231)</f>
        <v>No</v>
      </c>
    </row>
    <row r="1232" spans="1:12" x14ac:dyDescent="0.25">
      <c r="A1232" s="17" t="s">
        <v>1140</v>
      </c>
      <c r="B1232" s="17">
        <v>21.68</v>
      </c>
      <c r="C1232" s="17">
        <v>8.1199999999999992</v>
      </c>
      <c r="D1232" s="17" t="s">
        <v>2380</v>
      </c>
      <c r="E1232" s="17" t="s">
        <v>2380</v>
      </c>
      <c r="F1232" s="17" t="s">
        <v>2380</v>
      </c>
      <c r="G1232" s="27" t="s">
        <v>2381</v>
      </c>
      <c r="H1232" s="17" t="s">
        <v>2380</v>
      </c>
      <c r="I1232" s="27">
        <f t="shared" si="57"/>
        <v>0</v>
      </c>
      <c r="J1232" s="26">
        <f t="shared" si="58"/>
        <v>0</v>
      </c>
      <c r="K1232" s="17" t="str">
        <f t="shared" si="59"/>
        <v>Normal Weight</v>
      </c>
      <c r="L1232" s="24" t="str" cm="1">
        <f t="array" ref="L1232">IF(H1232="?",INDEX($H$2:$H$2336,MODE(MATCH($H$2:$H$2336,$H$2:$H$2336,0))),H1232)</f>
        <v>No</v>
      </c>
    </row>
    <row r="1233" spans="1:12" x14ac:dyDescent="0.25">
      <c r="A1233" s="18" t="s">
        <v>1139</v>
      </c>
      <c r="B1233" s="18">
        <v>25.175000000000001</v>
      </c>
      <c r="C1233" s="18">
        <v>4.74</v>
      </c>
      <c r="D1233" s="18" t="s">
        <v>2380</v>
      </c>
      <c r="E1233" s="18" t="s">
        <v>2380</v>
      </c>
      <c r="F1233" s="18" t="s">
        <v>2380</v>
      </c>
      <c r="G1233" s="25" t="s">
        <v>2381</v>
      </c>
      <c r="H1233" s="18" t="s">
        <v>2380</v>
      </c>
      <c r="I1233" s="25">
        <f t="shared" si="57"/>
        <v>0</v>
      </c>
      <c r="J1233" s="26">
        <f t="shared" si="58"/>
        <v>0</v>
      </c>
      <c r="K1233" s="18" t="str">
        <f t="shared" si="59"/>
        <v>Overweight</v>
      </c>
      <c r="L1233" s="24" t="str" cm="1">
        <f t="array" ref="L1233">IF(H1233="?",INDEX($H$2:$H$2336,MODE(MATCH($H$2:$H$2336,$H$2:$H$2336,0))),H1233)</f>
        <v>No</v>
      </c>
    </row>
    <row r="1234" spans="1:12" x14ac:dyDescent="0.25">
      <c r="A1234" s="17" t="s">
        <v>1138</v>
      </c>
      <c r="B1234" s="17">
        <v>44.77</v>
      </c>
      <c r="C1234" s="17">
        <v>4.0599999999999996</v>
      </c>
      <c r="D1234" s="17" t="s">
        <v>2380</v>
      </c>
      <c r="E1234" s="17" t="s">
        <v>2380</v>
      </c>
      <c r="F1234" s="17" t="s">
        <v>2380</v>
      </c>
      <c r="G1234" s="27">
        <v>2</v>
      </c>
      <c r="H1234" s="17" t="s">
        <v>2380</v>
      </c>
      <c r="I1234" s="27">
        <f t="shared" si="57"/>
        <v>0</v>
      </c>
      <c r="J1234" s="26">
        <f t="shared" si="58"/>
        <v>2</v>
      </c>
      <c r="K1234" s="17" t="str">
        <f t="shared" si="59"/>
        <v>Obesity</v>
      </c>
      <c r="L1234" s="24" t="str" cm="1">
        <f t="array" ref="L1234">IF(H1234="?",INDEX($H$2:$H$2336,MODE(MATCH($H$2:$H$2336,$H$2:$H$2336,0))),H1234)</f>
        <v>No</v>
      </c>
    </row>
    <row r="1235" spans="1:12" x14ac:dyDescent="0.25">
      <c r="A1235" s="18" t="s">
        <v>1137</v>
      </c>
      <c r="B1235" s="18">
        <v>37.07</v>
      </c>
      <c r="C1235" s="18">
        <v>5.69</v>
      </c>
      <c r="D1235" s="18" t="s">
        <v>2380</v>
      </c>
      <c r="E1235" s="18" t="s">
        <v>2380</v>
      </c>
      <c r="F1235" s="18" t="s">
        <v>2380</v>
      </c>
      <c r="G1235" s="25">
        <v>2</v>
      </c>
      <c r="H1235" s="18" t="s">
        <v>2380</v>
      </c>
      <c r="I1235" s="25">
        <f t="shared" si="57"/>
        <v>0</v>
      </c>
      <c r="J1235" s="26">
        <f t="shared" si="58"/>
        <v>2</v>
      </c>
      <c r="K1235" s="18" t="str">
        <f t="shared" si="59"/>
        <v>Obesity</v>
      </c>
      <c r="L1235" s="24" t="str" cm="1">
        <f t="array" ref="L1235">IF(H1235="?",INDEX($H$2:$H$2336,MODE(MATCH($H$2:$H$2336,$H$2:$H$2336,0))),H1235)</f>
        <v>No</v>
      </c>
    </row>
    <row r="1236" spans="1:12" x14ac:dyDescent="0.25">
      <c r="A1236" s="17" t="s">
        <v>1136</v>
      </c>
      <c r="B1236" s="17">
        <v>39.799999999999997</v>
      </c>
      <c r="C1236" s="17">
        <v>5.66</v>
      </c>
      <c r="D1236" s="17" t="s">
        <v>2380</v>
      </c>
      <c r="E1236" s="17" t="s">
        <v>2380</v>
      </c>
      <c r="F1236" s="17" t="s">
        <v>2383</v>
      </c>
      <c r="G1236" s="27">
        <v>1</v>
      </c>
      <c r="H1236" s="17" t="s">
        <v>2380</v>
      </c>
      <c r="I1236" s="27">
        <f t="shared" si="57"/>
        <v>0</v>
      </c>
      <c r="J1236" s="26">
        <f t="shared" si="58"/>
        <v>1</v>
      </c>
      <c r="K1236" s="17" t="str">
        <f t="shared" si="59"/>
        <v>Obesity</v>
      </c>
      <c r="L1236" s="24" t="str" cm="1">
        <f t="array" ref="L1236">IF(H1236="?",INDEX($H$2:$H$2336,MODE(MATCH($H$2:$H$2336,$H$2:$H$2336,0))),H1236)</f>
        <v>No</v>
      </c>
    </row>
    <row r="1237" spans="1:12" x14ac:dyDescent="0.25">
      <c r="A1237" s="18" t="s">
        <v>1135</v>
      </c>
      <c r="B1237" s="18">
        <v>26.36</v>
      </c>
      <c r="C1237" s="18">
        <v>4.32</v>
      </c>
      <c r="D1237" s="18" t="s">
        <v>2380</v>
      </c>
      <c r="E1237" s="18" t="s">
        <v>2380</v>
      </c>
      <c r="F1237" s="18" t="s">
        <v>2383</v>
      </c>
      <c r="G1237" s="25">
        <v>1</v>
      </c>
      <c r="H1237" s="18" t="s">
        <v>2380</v>
      </c>
      <c r="I1237" s="25">
        <f t="shared" si="57"/>
        <v>0</v>
      </c>
      <c r="J1237" s="26">
        <f t="shared" si="58"/>
        <v>1</v>
      </c>
      <c r="K1237" s="18" t="str">
        <f t="shared" si="59"/>
        <v>Overweight</v>
      </c>
      <c r="L1237" s="24" t="str" cm="1">
        <f t="array" ref="L1237">IF(H1237="?",INDEX($H$2:$H$2336,MODE(MATCH($H$2:$H$2336,$H$2:$H$2336,0))),H1237)</f>
        <v>No</v>
      </c>
    </row>
    <row r="1238" spans="1:12" x14ac:dyDescent="0.25">
      <c r="A1238" s="17" t="s">
        <v>1134</v>
      </c>
      <c r="B1238" s="17">
        <v>29.925000000000001</v>
      </c>
      <c r="C1238" s="17">
        <v>8.2899999999999991</v>
      </c>
      <c r="D1238" s="17" t="s">
        <v>2380</v>
      </c>
      <c r="E1238" s="17" t="s">
        <v>2380</v>
      </c>
      <c r="F1238" s="17" t="s">
        <v>2380</v>
      </c>
      <c r="G1238" s="27">
        <v>2</v>
      </c>
      <c r="H1238" s="17" t="s">
        <v>2380</v>
      </c>
      <c r="I1238" s="27">
        <f t="shared" si="57"/>
        <v>0</v>
      </c>
      <c r="J1238" s="26">
        <f t="shared" si="58"/>
        <v>2</v>
      </c>
      <c r="K1238" s="17" t="str">
        <f t="shared" si="59"/>
        <v>Overweight</v>
      </c>
      <c r="L1238" s="24" t="str" cm="1">
        <f t="array" ref="L1238">IF(H1238="?",INDEX($H$2:$H$2336,MODE(MATCH($H$2:$H$2336,$H$2:$H$2336,0))),H1238)</f>
        <v>No</v>
      </c>
    </row>
    <row r="1239" spans="1:12" x14ac:dyDescent="0.25">
      <c r="A1239" s="18" t="s">
        <v>1133</v>
      </c>
      <c r="B1239" s="18">
        <v>37.29</v>
      </c>
      <c r="C1239" s="18">
        <v>10.46</v>
      </c>
      <c r="D1239" s="18" t="s">
        <v>2380</v>
      </c>
      <c r="E1239" s="18" t="s">
        <v>2380</v>
      </c>
      <c r="F1239" s="18" t="s">
        <v>2380</v>
      </c>
      <c r="G1239" s="25" t="s">
        <v>2381</v>
      </c>
      <c r="H1239" s="18" t="s">
        <v>2380</v>
      </c>
      <c r="I1239" s="25">
        <f t="shared" si="57"/>
        <v>0</v>
      </c>
      <c r="J1239" s="26">
        <f t="shared" si="58"/>
        <v>0</v>
      </c>
      <c r="K1239" s="18" t="str">
        <f t="shared" si="59"/>
        <v>Obesity</v>
      </c>
      <c r="L1239" s="24" t="str" cm="1">
        <f t="array" ref="L1239">IF(H1239="?",INDEX($H$2:$H$2336,MODE(MATCH($H$2:$H$2336,$H$2:$H$2336,0))),H1239)</f>
        <v>No</v>
      </c>
    </row>
    <row r="1240" spans="1:12" x14ac:dyDescent="0.25">
      <c r="A1240" s="17" t="s">
        <v>1132</v>
      </c>
      <c r="B1240" s="17">
        <v>30.2</v>
      </c>
      <c r="C1240" s="17">
        <v>11.96</v>
      </c>
      <c r="D1240" s="17" t="s">
        <v>2380</v>
      </c>
      <c r="E1240" s="17" t="s">
        <v>2380</v>
      </c>
      <c r="F1240" s="17" t="s">
        <v>2380</v>
      </c>
      <c r="G1240" s="27" t="s">
        <v>2381</v>
      </c>
      <c r="H1240" s="17" t="s">
        <v>2380</v>
      </c>
      <c r="I1240" s="27">
        <f t="shared" si="57"/>
        <v>0</v>
      </c>
      <c r="J1240" s="26">
        <f t="shared" si="58"/>
        <v>0</v>
      </c>
      <c r="K1240" s="17" t="str">
        <f t="shared" si="59"/>
        <v>Obesity</v>
      </c>
      <c r="L1240" s="24" t="str" cm="1">
        <f t="array" ref="L1240">IF(H1240="?",INDEX($H$2:$H$2336,MODE(MATCH($H$2:$H$2336,$H$2:$H$2336,0))),H1240)</f>
        <v>No</v>
      </c>
    </row>
    <row r="1241" spans="1:12" x14ac:dyDescent="0.25">
      <c r="A1241" s="18" t="s">
        <v>1131</v>
      </c>
      <c r="B1241" s="18">
        <v>24.225000000000001</v>
      </c>
      <c r="C1241" s="18">
        <v>4.25</v>
      </c>
      <c r="D1241" s="18" t="s">
        <v>2382</v>
      </c>
      <c r="E1241" s="18" t="s">
        <v>2380</v>
      </c>
      <c r="F1241" s="18" t="s">
        <v>2383</v>
      </c>
      <c r="G1241" s="25">
        <v>1</v>
      </c>
      <c r="H1241" s="18" t="s">
        <v>2380</v>
      </c>
      <c r="I1241" s="25">
        <f t="shared" si="57"/>
        <v>0</v>
      </c>
      <c r="J1241" s="26">
        <f t="shared" si="58"/>
        <v>1</v>
      </c>
      <c r="K1241" s="18" t="str">
        <f t="shared" si="59"/>
        <v>Normal Weight</v>
      </c>
      <c r="L1241" s="24" t="str" cm="1">
        <f t="array" ref="L1241">IF(H1241="?",INDEX($H$2:$H$2336,MODE(MATCH($H$2:$H$2336,$H$2:$H$2336,0))),H1241)</f>
        <v>No</v>
      </c>
    </row>
    <row r="1242" spans="1:12" x14ac:dyDescent="0.25">
      <c r="A1242" s="17" t="s">
        <v>1130</v>
      </c>
      <c r="B1242" s="17">
        <v>31.445</v>
      </c>
      <c r="C1242" s="17">
        <v>8.33</v>
      </c>
      <c r="D1242" s="17" t="s">
        <v>2380</v>
      </c>
      <c r="E1242" s="17" t="s">
        <v>2380</v>
      </c>
      <c r="F1242" s="17" t="s">
        <v>2380</v>
      </c>
      <c r="G1242" s="27" t="s">
        <v>2381</v>
      </c>
      <c r="H1242" s="17" t="s">
        <v>2380</v>
      </c>
      <c r="I1242" s="27">
        <f t="shared" si="57"/>
        <v>0</v>
      </c>
      <c r="J1242" s="26">
        <f t="shared" si="58"/>
        <v>0</v>
      </c>
      <c r="K1242" s="17" t="str">
        <f t="shared" si="59"/>
        <v>Obesity</v>
      </c>
      <c r="L1242" s="24" t="str" cm="1">
        <f t="array" ref="L1242">IF(H1242="?",INDEX($H$2:$H$2336,MODE(MATCH($H$2:$H$2336,$H$2:$H$2336,0))),H1242)</f>
        <v>No</v>
      </c>
    </row>
    <row r="1243" spans="1:12" x14ac:dyDescent="0.25">
      <c r="A1243" s="18" t="s">
        <v>1129</v>
      </c>
      <c r="B1243" s="18">
        <v>38.880000000000003</v>
      </c>
      <c r="C1243" s="18">
        <v>4.29</v>
      </c>
      <c r="D1243" s="18" t="s">
        <v>2380</v>
      </c>
      <c r="E1243" s="18" t="s">
        <v>2380</v>
      </c>
      <c r="F1243" s="18" t="s">
        <v>2380</v>
      </c>
      <c r="G1243" s="25">
        <v>1</v>
      </c>
      <c r="H1243" s="18" t="s">
        <v>2380</v>
      </c>
      <c r="I1243" s="25">
        <f t="shared" si="57"/>
        <v>0</v>
      </c>
      <c r="J1243" s="26">
        <f t="shared" si="58"/>
        <v>1</v>
      </c>
      <c r="K1243" s="18" t="str">
        <f t="shared" si="59"/>
        <v>Obesity</v>
      </c>
      <c r="L1243" s="24" t="str" cm="1">
        <f t="array" ref="L1243">IF(H1243="?",INDEX($H$2:$H$2336,MODE(MATCH($H$2:$H$2336,$H$2:$H$2336,0))),H1243)</f>
        <v>No</v>
      </c>
    </row>
    <row r="1244" spans="1:12" x14ac:dyDescent="0.25">
      <c r="A1244" s="17" t="s">
        <v>1128</v>
      </c>
      <c r="B1244" s="17">
        <v>43.89</v>
      </c>
      <c r="C1244" s="17">
        <v>6.32</v>
      </c>
      <c r="D1244" s="17" t="s">
        <v>2382</v>
      </c>
      <c r="E1244" s="17" t="s">
        <v>2380</v>
      </c>
      <c r="F1244" s="17" t="s">
        <v>2380</v>
      </c>
      <c r="G1244" s="27" t="s">
        <v>2381</v>
      </c>
      <c r="H1244" s="17" t="s">
        <v>2380</v>
      </c>
      <c r="I1244" s="27">
        <f t="shared" si="57"/>
        <v>0</v>
      </c>
      <c r="J1244" s="26">
        <f t="shared" si="58"/>
        <v>0</v>
      </c>
      <c r="K1244" s="17" t="str">
        <f t="shared" si="59"/>
        <v>Obesity</v>
      </c>
      <c r="L1244" s="24" t="str" cm="1">
        <f t="array" ref="L1244">IF(H1244="?",INDEX($H$2:$H$2336,MODE(MATCH($H$2:$H$2336,$H$2:$H$2336,0))),H1244)</f>
        <v>No</v>
      </c>
    </row>
    <row r="1245" spans="1:12" x14ac:dyDescent="0.25">
      <c r="A1245" s="18" t="s">
        <v>1127</v>
      </c>
      <c r="B1245" s="18">
        <v>25.6</v>
      </c>
      <c r="C1245" s="18">
        <v>5.65</v>
      </c>
      <c r="D1245" s="18" t="s">
        <v>2380</v>
      </c>
      <c r="E1245" s="18" t="s">
        <v>2380</v>
      </c>
      <c r="F1245" s="18" t="s">
        <v>2380</v>
      </c>
      <c r="G1245" s="25">
        <v>2</v>
      </c>
      <c r="H1245" s="18" t="s">
        <v>2380</v>
      </c>
      <c r="I1245" s="25">
        <f t="shared" si="57"/>
        <v>0</v>
      </c>
      <c r="J1245" s="26">
        <f t="shared" si="58"/>
        <v>2</v>
      </c>
      <c r="K1245" s="18" t="str">
        <f t="shared" si="59"/>
        <v>Overweight</v>
      </c>
      <c r="L1245" s="24" t="str" cm="1">
        <f t="array" ref="L1245">IF(H1245="?",INDEX($H$2:$H$2336,MODE(MATCH($H$2:$H$2336,$H$2:$H$2336,0))),H1245)</f>
        <v>No</v>
      </c>
    </row>
    <row r="1246" spans="1:12" x14ac:dyDescent="0.25">
      <c r="A1246" s="17" t="s">
        <v>1126</v>
      </c>
      <c r="B1246" s="17">
        <v>29.545000000000002</v>
      </c>
      <c r="C1246" s="17">
        <v>8.41</v>
      </c>
      <c r="D1246" s="17" t="s">
        <v>2382</v>
      </c>
      <c r="E1246" s="17" t="s">
        <v>2380</v>
      </c>
      <c r="F1246" s="17" t="s">
        <v>2380</v>
      </c>
      <c r="G1246" s="27">
        <v>1</v>
      </c>
      <c r="H1246" s="17" t="s">
        <v>2380</v>
      </c>
      <c r="I1246" s="27">
        <f t="shared" si="57"/>
        <v>0</v>
      </c>
      <c r="J1246" s="26">
        <f t="shared" si="58"/>
        <v>1</v>
      </c>
      <c r="K1246" s="17" t="str">
        <f t="shared" si="59"/>
        <v>Overweight</v>
      </c>
      <c r="L1246" s="24" t="str" cm="1">
        <f t="array" ref="L1246">IF(H1246="?",INDEX($H$2:$H$2336,MODE(MATCH($H$2:$H$2336,$H$2:$H$2336,0))),H1246)</f>
        <v>No</v>
      </c>
    </row>
    <row r="1247" spans="1:12" x14ac:dyDescent="0.25">
      <c r="A1247" s="18" t="s">
        <v>1125</v>
      </c>
      <c r="B1247" s="18">
        <v>23.25</v>
      </c>
      <c r="C1247" s="18">
        <v>11.96</v>
      </c>
      <c r="D1247" s="18" t="s">
        <v>2382</v>
      </c>
      <c r="E1247" s="18" t="s">
        <v>2380</v>
      </c>
      <c r="F1247" s="18" t="s">
        <v>2380</v>
      </c>
      <c r="G1247" s="25" t="s">
        <v>2381</v>
      </c>
      <c r="H1247" s="18" t="s">
        <v>2380</v>
      </c>
      <c r="I1247" s="25">
        <f t="shared" si="57"/>
        <v>0</v>
      </c>
      <c r="J1247" s="26">
        <f t="shared" si="58"/>
        <v>0</v>
      </c>
      <c r="K1247" s="18" t="str">
        <f t="shared" si="59"/>
        <v>Normal Weight</v>
      </c>
      <c r="L1247" s="24" t="str" cm="1">
        <f t="array" ref="L1247">IF(H1247="?",INDEX($H$2:$H$2336,MODE(MATCH($H$2:$H$2336,$H$2:$H$2336,0))),H1247)</f>
        <v>No</v>
      </c>
    </row>
    <row r="1248" spans="1:12" x14ac:dyDescent="0.25">
      <c r="A1248" s="17" t="s">
        <v>1124</v>
      </c>
      <c r="B1248" s="17">
        <v>43.95</v>
      </c>
      <c r="C1248" s="17">
        <v>5.17</v>
      </c>
      <c r="D1248" s="17" t="s">
        <v>2382</v>
      </c>
      <c r="E1248" s="17" t="s">
        <v>2380</v>
      </c>
      <c r="F1248" s="17" t="s">
        <v>2383</v>
      </c>
      <c r="G1248" s="27">
        <v>1</v>
      </c>
      <c r="H1248" s="17" t="s">
        <v>2380</v>
      </c>
      <c r="I1248" s="27">
        <f t="shared" si="57"/>
        <v>0</v>
      </c>
      <c r="J1248" s="26">
        <f t="shared" si="58"/>
        <v>1</v>
      </c>
      <c r="K1248" s="17" t="str">
        <f t="shared" si="59"/>
        <v>Obesity</v>
      </c>
      <c r="L1248" s="24" t="str" cm="1">
        <f t="array" ref="L1248">IF(H1248="?",INDEX($H$2:$H$2336,MODE(MATCH($H$2:$H$2336,$H$2:$H$2336,0))),H1248)</f>
        <v>No</v>
      </c>
    </row>
    <row r="1249" spans="1:12" x14ac:dyDescent="0.25">
      <c r="A1249" s="18" t="s">
        <v>1123</v>
      </c>
      <c r="B1249" s="18">
        <v>21.85</v>
      </c>
      <c r="C1249" s="18">
        <v>8.76</v>
      </c>
      <c r="D1249" s="18" t="s">
        <v>2380</v>
      </c>
      <c r="E1249" s="18" t="s">
        <v>2380</v>
      </c>
      <c r="F1249" s="18" t="s">
        <v>2380</v>
      </c>
      <c r="G1249" s="25" t="s">
        <v>2381</v>
      </c>
      <c r="H1249" s="18" t="s">
        <v>2380</v>
      </c>
      <c r="I1249" s="25">
        <f t="shared" si="57"/>
        <v>0</v>
      </c>
      <c r="J1249" s="26">
        <f t="shared" si="58"/>
        <v>0</v>
      </c>
      <c r="K1249" s="18" t="str">
        <f t="shared" si="59"/>
        <v>Normal Weight</v>
      </c>
      <c r="L1249" s="24" t="str" cm="1">
        <f t="array" ref="L1249">IF(H1249="?",INDEX($H$2:$H$2336,MODE(MATCH($H$2:$H$2336,$H$2:$H$2336,0))),H1249)</f>
        <v>No</v>
      </c>
    </row>
    <row r="1250" spans="1:12" x14ac:dyDescent="0.25">
      <c r="A1250" s="17" t="s">
        <v>1122</v>
      </c>
      <c r="B1250" s="17">
        <v>25.73</v>
      </c>
      <c r="C1250" s="17">
        <v>7.99</v>
      </c>
      <c r="D1250" s="17" t="s">
        <v>2380</v>
      </c>
      <c r="E1250" s="17" t="s">
        <v>2380</v>
      </c>
      <c r="F1250" s="17" t="s">
        <v>2380</v>
      </c>
      <c r="G1250" s="27">
        <v>2</v>
      </c>
      <c r="H1250" s="17" t="s">
        <v>2380</v>
      </c>
      <c r="I1250" s="27">
        <f t="shared" si="57"/>
        <v>0</v>
      </c>
      <c r="J1250" s="26">
        <f t="shared" si="58"/>
        <v>2</v>
      </c>
      <c r="K1250" s="17" t="str">
        <f t="shared" si="59"/>
        <v>Overweight</v>
      </c>
      <c r="L1250" s="24" t="str" cm="1">
        <f t="array" ref="L1250">IF(H1250="?",INDEX($H$2:$H$2336,MODE(MATCH($H$2:$H$2336,$H$2:$H$2336,0))),H1250)</f>
        <v>No</v>
      </c>
    </row>
    <row r="1251" spans="1:12" x14ac:dyDescent="0.25">
      <c r="A1251" s="18" t="s">
        <v>1121</v>
      </c>
      <c r="B1251" s="18">
        <v>32.229999999999997</v>
      </c>
      <c r="C1251" s="18">
        <v>8.59</v>
      </c>
      <c r="D1251" s="18" t="s">
        <v>2380</v>
      </c>
      <c r="E1251" s="18" t="s">
        <v>2380</v>
      </c>
      <c r="F1251" s="18" t="s">
        <v>2380</v>
      </c>
      <c r="G1251" s="25" t="s">
        <v>2381</v>
      </c>
      <c r="H1251" s="18" t="s">
        <v>2380</v>
      </c>
      <c r="I1251" s="25">
        <f t="shared" si="57"/>
        <v>0</v>
      </c>
      <c r="J1251" s="26">
        <f t="shared" si="58"/>
        <v>0</v>
      </c>
      <c r="K1251" s="18" t="str">
        <f t="shared" si="59"/>
        <v>Obesity</v>
      </c>
      <c r="L1251" s="24" t="str" cm="1">
        <f t="array" ref="L1251">IF(H1251="?",INDEX($H$2:$H$2336,MODE(MATCH($H$2:$H$2336,$H$2:$H$2336,0))),H1251)</f>
        <v>No</v>
      </c>
    </row>
    <row r="1252" spans="1:12" x14ac:dyDescent="0.25">
      <c r="A1252" s="17" t="s">
        <v>1120</v>
      </c>
      <c r="B1252" s="17">
        <v>32.204999999999998</v>
      </c>
      <c r="C1252" s="17">
        <v>6.14</v>
      </c>
      <c r="D1252" s="17" t="s">
        <v>2380</v>
      </c>
      <c r="E1252" s="17" t="s">
        <v>2380</v>
      </c>
      <c r="F1252" s="17" t="s">
        <v>2380</v>
      </c>
      <c r="G1252" s="27">
        <v>2</v>
      </c>
      <c r="H1252" s="17" t="s">
        <v>2380</v>
      </c>
      <c r="I1252" s="27">
        <f t="shared" si="57"/>
        <v>0</v>
      </c>
      <c r="J1252" s="26">
        <f t="shared" si="58"/>
        <v>2</v>
      </c>
      <c r="K1252" s="17" t="str">
        <f t="shared" si="59"/>
        <v>Obesity</v>
      </c>
      <c r="L1252" s="24" t="str" cm="1">
        <f t="array" ref="L1252">IF(H1252="?",INDEX($H$2:$H$2336,MODE(MATCH($H$2:$H$2336,$H$2:$H$2336,0))),H1252)</f>
        <v>No</v>
      </c>
    </row>
    <row r="1253" spans="1:12" x14ac:dyDescent="0.25">
      <c r="A1253" s="18" t="s">
        <v>1119</v>
      </c>
      <c r="B1253" s="18">
        <v>26.41</v>
      </c>
      <c r="C1253" s="18">
        <v>4.08</v>
      </c>
      <c r="D1253" s="18" t="s">
        <v>2380</v>
      </c>
      <c r="E1253" s="18" t="s">
        <v>2380</v>
      </c>
      <c r="F1253" s="18" t="s">
        <v>2380</v>
      </c>
      <c r="G1253" s="25">
        <v>2</v>
      </c>
      <c r="H1253" s="18" t="s">
        <v>2380</v>
      </c>
      <c r="I1253" s="25">
        <f t="shared" si="57"/>
        <v>0</v>
      </c>
      <c r="J1253" s="26">
        <f t="shared" si="58"/>
        <v>2</v>
      </c>
      <c r="K1253" s="18" t="str">
        <f t="shared" si="59"/>
        <v>Overweight</v>
      </c>
      <c r="L1253" s="24" t="str" cm="1">
        <f t="array" ref="L1253">IF(H1253="?",INDEX($H$2:$H$2336,MODE(MATCH($H$2:$H$2336,$H$2:$H$2336,0))),H1253)</f>
        <v>No</v>
      </c>
    </row>
    <row r="1254" spans="1:12" x14ac:dyDescent="0.25">
      <c r="A1254" s="17" t="s">
        <v>1118</v>
      </c>
      <c r="B1254" s="17">
        <v>30.2</v>
      </c>
      <c r="C1254" s="17">
        <v>6.25</v>
      </c>
      <c r="D1254" s="17" t="s">
        <v>2382</v>
      </c>
      <c r="E1254" s="17" t="s">
        <v>2380</v>
      </c>
      <c r="F1254" s="17" t="s">
        <v>2380</v>
      </c>
      <c r="G1254" s="27" t="s">
        <v>2381</v>
      </c>
      <c r="H1254" s="17" t="s">
        <v>2380</v>
      </c>
      <c r="I1254" s="27">
        <f t="shared" si="57"/>
        <v>0</v>
      </c>
      <c r="J1254" s="26">
        <f t="shared" si="58"/>
        <v>0</v>
      </c>
      <c r="K1254" s="17" t="str">
        <f t="shared" si="59"/>
        <v>Obesity</v>
      </c>
      <c r="L1254" s="24" t="str" cm="1">
        <f t="array" ref="L1254">IF(H1254="?",INDEX($H$2:$H$2336,MODE(MATCH($H$2:$H$2336,$H$2:$H$2336,0))),H1254)</f>
        <v>No</v>
      </c>
    </row>
    <row r="1255" spans="1:12" x14ac:dyDescent="0.25">
      <c r="A1255" s="18" t="s">
        <v>1117</v>
      </c>
      <c r="B1255" s="18">
        <v>31.26</v>
      </c>
      <c r="C1255" s="18">
        <v>5.94</v>
      </c>
      <c r="D1255" s="18" t="s">
        <v>2382</v>
      </c>
      <c r="E1255" s="18" t="s">
        <v>2380</v>
      </c>
      <c r="F1255" s="18" t="s">
        <v>2380</v>
      </c>
      <c r="G1255" s="25">
        <v>1</v>
      </c>
      <c r="H1255" s="18" t="s">
        <v>2380</v>
      </c>
      <c r="I1255" s="25">
        <f t="shared" si="57"/>
        <v>0</v>
      </c>
      <c r="J1255" s="26">
        <f t="shared" si="58"/>
        <v>1</v>
      </c>
      <c r="K1255" s="18" t="str">
        <f t="shared" si="59"/>
        <v>Obesity</v>
      </c>
      <c r="L1255" s="24" t="str" cm="1">
        <f t="array" ref="L1255">IF(H1255="?",INDEX($H$2:$H$2336,MODE(MATCH($H$2:$H$2336,$H$2:$H$2336,0))),H1255)</f>
        <v>No</v>
      </c>
    </row>
    <row r="1256" spans="1:12" x14ac:dyDescent="0.25">
      <c r="A1256" s="17" t="s">
        <v>1116</v>
      </c>
      <c r="B1256" s="17">
        <v>33.725000000000001</v>
      </c>
      <c r="C1256" s="17">
        <v>6.45</v>
      </c>
      <c r="D1256" s="17" t="s">
        <v>2382</v>
      </c>
      <c r="E1256" s="17" t="s">
        <v>2380</v>
      </c>
      <c r="F1256" s="17" t="s">
        <v>2380</v>
      </c>
      <c r="G1256" s="27" t="s">
        <v>2381</v>
      </c>
      <c r="H1256" s="17" t="s">
        <v>2380</v>
      </c>
      <c r="I1256" s="27">
        <f t="shared" si="57"/>
        <v>0</v>
      </c>
      <c r="J1256" s="26">
        <f t="shared" si="58"/>
        <v>0</v>
      </c>
      <c r="K1256" s="17" t="str">
        <f t="shared" si="59"/>
        <v>Obesity</v>
      </c>
      <c r="L1256" s="24" t="str" cm="1">
        <f t="array" ref="L1256">IF(H1256="?",INDEX($H$2:$H$2336,MODE(MATCH($H$2:$H$2336,$H$2:$H$2336,0))),H1256)</f>
        <v>No</v>
      </c>
    </row>
    <row r="1257" spans="1:12" x14ac:dyDescent="0.25">
      <c r="A1257" s="18" t="s">
        <v>1115</v>
      </c>
      <c r="B1257" s="18">
        <v>28.9</v>
      </c>
      <c r="C1257" s="18">
        <v>5.74</v>
      </c>
      <c r="D1257" s="18" t="s">
        <v>2382</v>
      </c>
      <c r="E1257" s="18" t="s">
        <v>2380</v>
      </c>
      <c r="F1257" s="18" t="s">
        <v>2380</v>
      </c>
      <c r="G1257" s="25" t="s">
        <v>2381</v>
      </c>
      <c r="H1257" s="18" t="s">
        <v>2380</v>
      </c>
      <c r="I1257" s="25">
        <f t="shared" si="57"/>
        <v>0</v>
      </c>
      <c r="J1257" s="26">
        <f t="shared" si="58"/>
        <v>0</v>
      </c>
      <c r="K1257" s="18" t="str">
        <f t="shared" si="59"/>
        <v>Overweight</v>
      </c>
      <c r="L1257" s="24" t="str" cm="1">
        <f t="array" ref="L1257">IF(H1257="?",INDEX($H$2:$H$2336,MODE(MATCH($H$2:$H$2336,$H$2:$H$2336,0))),H1257)</f>
        <v>No</v>
      </c>
    </row>
    <row r="1258" spans="1:12" x14ac:dyDescent="0.25">
      <c r="A1258" s="17" t="s">
        <v>1114</v>
      </c>
      <c r="B1258" s="17">
        <v>45.69</v>
      </c>
      <c r="C1258" s="17">
        <v>4.43</v>
      </c>
      <c r="D1258" s="17" t="s">
        <v>2382</v>
      </c>
      <c r="E1258" s="17" t="s">
        <v>2380</v>
      </c>
      <c r="F1258" s="17" t="s">
        <v>2380</v>
      </c>
      <c r="G1258" s="27" t="s">
        <v>2381</v>
      </c>
      <c r="H1258" s="17" t="s">
        <v>2380</v>
      </c>
      <c r="I1258" s="27">
        <f t="shared" si="57"/>
        <v>0</v>
      </c>
      <c r="J1258" s="26">
        <f t="shared" si="58"/>
        <v>0</v>
      </c>
      <c r="K1258" s="17" t="str">
        <f t="shared" si="59"/>
        <v>Obesity</v>
      </c>
      <c r="L1258" s="24" t="str" cm="1">
        <f t="array" ref="L1258">IF(H1258="?",INDEX($H$2:$H$2336,MODE(MATCH($H$2:$H$2336,$H$2:$H$2336,0))),H1258)</f>
        <v>No</v>
      </c>
    </row>
    <row r="1259" spans="1:12" x14ac:dyDescent="0.25">
      <c r="A1259" s="18" t="s">
        <v>1113</v>
      </c>
      <c r="B1259" s="18">
        <v>21.03</v>
      </c>
      <c r="C1259" s="18">
        <v>6.5</v>
      </c>
      <c r="D1259" s="18" t="s">
        <v>2380</v>
      </c>
      <c r="E1259" s="18" t="s">
        <v>2380</v>
      </c>
      <c r="F1259" s="18" t="s">
        <v>2380</v>
      </c>
      <c r="G1259" s="25" t="s">
        <v>2381</v>
      </c>
      <c r="H1259" s="18" t="s">
        <v>2380</v>
      </c>
      <c r="I1259" s="25">
        <f t="shared" si="57"/>
        <v>0</v>
      </c>
      <c r="J1259" s="26">
        <f t="shared" si="58"/>
        <v>0</v>
      </c>
      <c r="K1259" s="18" t="str">
        <f t="shared" si="59"/>
        <v>Normal Weight</v>
      </c>
      <c r="L1259" s="24" t="str" cm="1">
        <f t="array" ref="L1259">IF(H1259="?",INDEX($H$2:$H$2336,MODE(MATCH($H$2:$H$2336,$H$2:$H$2336,0))),H1259)</f>
        <v>No</v>
      </c>
    </row>
    <row r="1260" spans="1:12" x14ac:dyDescent="0.25">
      <c r="A1260" s="17" t="s">
        <v>1112</v>
      </c>
      <c r="B1260" s="17">
        <v>37</v>
      </c>
      <c r="C1260" s="17">
        <v>8.75</v>
      </c>
      <c r="D1260" s="17" t="s">
        <v>2380</v>
      </c>
      <c r="E1260" s="17" t="s">
        <v>2380</v>
      </c>
      <c r="F1260" s="17" t="s">
        <v>2380</v>
      </c>
      <c r="G1260" s="27" t="s">
        <v>2381</v>
      </c>
      <c r="H1260" s="17" t="s">
        <v>2380</v>
      </c>
      <c r="I1260" s="27">
        <f t="shared" si="57"/>
        <v>0</v>
      </c>
      <c r="J1260" s="26">
        <f t="shared" si="58"/>
        <v>0</v>
      </c>
      <c r="K1260" s="17" t="str">
        <f t="shared" si="59"/>
        <v>Obesity</v>
      </c>
      <c r="L1260" s="24" t="str" cm="1">
        <f t="array" ref="L1260">IF(H1260="?",INDEX($H$2:$H$2336,MODE(MATCH($H$2:$H$2336,$H$2:$H$2336,0))),H1260)</f>
        <v>No</v>
      </c>
    </row>
    <row r="1261" spans="1:12" x14ac:dyDescent="0.25">
      <c r="A1261" s="18" t="s">
        <v>1111</v>
      </c>
      <c r="B1261" s="18">
        <v>25.4</v>
      </c>
      <c r="C1261" s="18">
        <v>11.96</v>
      </c>
      <c r="D1261" s="18" t="s">
        <v>2380</v>
      </c>
      <c r="E1261" s="18" t="s">
        <v>2380</v>
      </c>
      <c r="F1261" s="18" t="s">
        <v>2380</v>
      </c>
      <c r="G1261" s="25" t="s">
        <v>2381</v>
      </c>
      <c r="H1261" s="18" t="s">
        <v>2380</v>
      </c>
      <c r="I1261" s="25">
        <f t="shared" si="57"/>
        <v>0</v>
      </c>
      <c r="J1261" s="26">
        <f t="shared" si="58"/>
        <v>0</v>
      </c>
      <c r="K1261" s="18" t="str">
        <f t="shared" si="59"/>
        <v>Overweight</v>
      </c>
      <c r="L1261" s="24" t="str" cm="1">
        <f t="array" ref="L1261">IF(H1261="?",INDEX($H$2:$H$2336,MODE(MATCH($H$2:$H$2336,$H$2:$H$2336,0))),H1261)</f>
        <v>No</v>
      </c>
    </row>
    <row r="1262" spans="1:12" x14ac:dyDescent="0.25">
      <c r="A1262" s="17" t="s">
        <v>1110</v>
      </c>
      <c r="B1262" s="17">
        <v>32.299999999999997</v>
      </c>
      <c r="C1262" s="17">
        <v>10.54</v>
      </c>
      <c r="D1262" s="17" t="s">
        <v>2380</v>
      </c>
      <c r="E1262" s="17" t="s">
        <v>2380</v>
      </c>
      <c r="F1262" s="17" t="s">
        <v>2380</v>
      </c>
      <c r="G1262" s="27" t="s">
        <v>2381</v>
      </c>
      <c r="H1262" s="17" t="s">
        <v>2380</v>
      </c>
      <c r="I1262" s="27">
        <f t="shared" si="57"/>
        <v>0</v>
      </c>
      <c r="J1262" s="26">
        <f t="shared" si="58"/>
        <v>0</v>
      </c>
      <c r="K1262" s="17" t="str">
        <f t="shared" si="59"/>
        <v>Obesity</v>
      </c>
      <c r="L1262" s="24" t="str" cm="1">
        <f t="array" ref="L1262">IF(H1262="?",INDEX($H$2:$H$2336,MODE(MATCH($H$2:$H$2336,$H$2:$H$2336,0))),H1262)</f>
        <v>No</v>
      </c>
    </row>
    <row r="1263" spans="1:12" x14ac:dyDescent="0.25">
      <c r="A1263" s="18" t="s">
        <v>1109</v>
      </c>
      <c r="B1263" s="18">
        <v>23.94</v>
      </c>
      <c r="C1263" s="18">
        <v>4.54</v>
      </c>
      <c r="D1263" s="18" t="s">
        <v>2382</v>
      </c>
      <c r="E1263" s="18" t="s">
        <v>2380</v>
      </c>
      <c r="F1263" s="18" t="s">
        <v>2383</v>
      </c>
      <c r="G1263" s="25">
        <v>1</v>
      </c>
      <c r="H1263" s="18" t="s">
        <v>2380</v>
      </c>
      <c r="I1263" s="25">
        <f t="shared" si="57"/>
        <v>0</v>
      </c>
      <c r="J1263" s="26">
        <f t="shared" si="58"/>
        <v>1</v>
      </c>
      <c r="K1263" s="18" t="str">
        <f t="shared" si="59"/>
        <v>Normal Weight</v>
      </c>
      <c r="L1263" s="24" t="str" cm="1">
        <f t="array" ref="L1263">IF(H1263="?",INDEX($H$2:$H$2336,MODE(MATCH($H$2:$H$2336,$H$2:$H$2336,0))),H1263)</f>
        <v>No</v>
      </c>
    </row>
    <row r="1264" spans="1:12" x14ac:dyDescent="0.25">
      <c r="A1264" s="17" t="s">
        <v>1108</v>
      </c>
      <c r="B1264" s="17">
        <v>46.4</v>
      </c>
      <c r="C1264" s="17">
        <v>5.71</v>
      </c>
      <c r="D1264" s="17" t="s">
        <v>2380</v>
      </c>
      <c r="E1264" s="17" t="s">
        <v>2380</v>
      </c>
      <c r="F1264" s="17" t="s">
        <v>2380</v>
      </c>
      <c r="G1264" s="27" t="s">
        <v>2381</v>
      </c>
      <c r="H1264" s="17" t="s">
        <v>2380</v>
      </c>
      <c r="I1264" s="27">
        <f t="shared" si="57"/>
        <v>0</v>
      </c>
      <c r="J1264" s="26">
        <f t="shared" si="58"/>
        <v>0</v>
      </c>
      <c r="K1264" s="17" t="str">
        <f t="shared" si="59"/>
        <v>Obesity</v>
      </c>
      <c r="L1264" s="24" t="str" cm="1">
        <f t="array" ref="L1264">IF(H1264="?",INDEX($H$2:$H$2336,MODE(MATCH($H$2:$H$2336,$H$2:$H$2336,0))),H1264)</f>
        <v>No</v>
      </c>
    </row>
    <row r="1265" spans="1:12" x14ac:dyDescent="0.25">
      <c r="A1265" s="18" t="s">
        <v>1107</v>
      </c>
      <c r="B1265" s="18">
        <v>40.375</v>
      </c>
      <c r="C1265" s="18">
        <v>6.25</v>
      </c>
      <c r="D1265" s="18" t="s">
        <v>2382</v>
      </c>
      <c r="E1265" s="18" t="s">
        <v>2380</v>
      </c>
      <c r="F1265" s="18" t="s">
        <v>2380</v>
      </c>
      <c r="G1265" s="25" t="s">
        <v>2381</v>
      </c>
      <c r="H1265" s="18" t="s">
        <v>2380</v>
      </c>
      <c r="I1265" s="25">
        <f t="shared" si="57"/>
        <v>0</v>
      </c>
      <c r="J1265" s="26">
        <f t="shared" si="58"/>
        <v>0</v>
      </c>
      <c r="K1265" s="18" t="str">
        <f t="shared" si="59"/>
        <v>Obesity</v>
      </c>
      <c r="L1265" s="24" t="str" cm="1">
        <f t="array" ref="L1265">IF(H1265="?",INDEX($H$2:$H$2336,MODE(MATCH($H$2:$H$2336,$H$2:$H$2336,0))),H1265)</f>
        <v>No</v>
      </c>
    </row>
    <row r="1266" spans="1:12" x14ac:dyDescent="0.25">
      <c r="A1266" s="17" t="s">
        <v>1106</v>
      </c>
      <c r="B1266" s="17">
        <v>28.7</v>
      </c>
      <c r="C1266" s="17">
        <v>9.4700000000000006</v>
      </c>
      <c r="D1266" s="17" t="s">
        <v>2380</v>
      </c>
      <c r="E1266" s="17" t="s">
        <v>2380</v>
      </c>
      <c r="F1266" s="17" t="s">
        <v>2380</v>
      </c>
      <c r="G1266" s="27">
        <v>2</v>
      </c>
      <c r="H1266" s="17" t="s">
        <v>2380</v>
      </c>
      <c r="I1266" s="27">
        <f t="shared" si="57"/>
        <v>0</v>
      </c>
      <c r="J1266" s="26">
        <f t="shared" si="58"/>
        <v>2</v>
      </c>
      <c r="K1266" s="17" t="str">
        <f t="shared" si="59"/>
        <v>Overweight</v>
      </c>
      <c r="L1266" s="24" t="str" cm="1">
        <f t="array" ref="L1266">IF(H1266="?",INDEX($H$2:$H$2336,MODE(MATCH($H$2:$H$2336,$H$2:$H$2336,0))),H1266)</f>
        <v>No</v>
      </c>
    </row>
    <row r="1267" spans="1:12" x14ac:dyDescent="0.25">
      <c r="A1267" s="18" t="s">
        <v>1105</v>
      </c>
      <c r="B1267" s="18">
        <v>26.63</v>
      </c>
      <c r="C1267" s="18">
        <v>5.7</v>
      </c>
      <c r="D1267" s="18" t="s">
        <v>2380</v>
      </c>
      <c r="E1267" s="18" t="s">
        <v>2380</v>
      </c>
      <c r="F1267" s="18" t="s">
        <v>2380</v>
      </c>
      <c r="G1267" s="25" t="s">
        <v>2381</v>
      </c>
      <c r="H1267" s="18" t="s">
        <v>2380</v>
      </c>
      <c r="I1267" s="25">
        <f t="shared" si="57"/>
        <v>0</v>
      </c>
      <c r="J1267" s="26">
        <f t="shared" si="58"/>
        <v>0</v>
      </c>
      <c r="K1267" s="18" t="str">
        <f t="shared" si="59"/>
        <v>Overweight</v>
      </c>
      <c r="L1267" s="24" t="str" cm="1">
        <f t="array" ref="L1267">IF(H1267="?",INDEX($H$2:$H$2336,MODE(MATCH($H$2:$H$2336,$H$2:$H$2336,0))),H1267)</f>
        <v>No</v>
      </c>
    </row>
    <row r="1268" spans="1:12" x14ac:dyDescent="0.25">
      <c r="A1268" s="17" t="s">
        <v>1104</v>
      </c>
      <c r="B1268" s="17">
        <v>22.515000000000001</v>
      </c>
      <c r="C1268" s="17">
        <v>11.18</v>
      </c>
      <c r="D1268" s="17" t="s">
        <v>2380</v>
      </c>
      <c r="E1268" s="17" t="s">
        <v>2380</v>
      </c>
      <c r="F1268" s="17" t="s">
        <v>2380</v>
      </c>
      <c r="G1268" s="27">
        <v>2</v>
      </c>
      <c r="H1268" s="17" t="s">
        <v>2380</v>
      </c>
      <c r="I1268" s="27">
        <f t="shared" si="57"/>
        <v>0</v>
      </c>
      <c r="J1268" s="26">
        <f t="shared" si="58"/>
        <v>2</v>
      </c>
      <c r="K1268" s="17" t="str">
        <f t="shared" si="59"/>
        <v>Normal Weight</v>
      </c>
      <c r="L1268" s="24" t="str" cm="1">
        <f t="array" ref="L1268">IF(H1268="?",INDEX($H$2:$H$2336,MODE(MATCH($H$2:$H$2336,$H$2:$H$2336,0))),H1268)</f>
        <v>No</v>
      </c>
    </row>
    <row r="1269" spans="1:12" x14ac:dyDescent="0.25">
      <c r="A1269" s="18" t="s">
        <v>1103</v>
      </c>
      <c r="B1269" s="18">
        <v>36.575000000000003</v>
      </c>
      <c r="C1269" s="18">
        <v>10.98</v>
      </c>
      <c r="D1269" s="18" t="s">
        <v>2380</v>
      </c>
      <c r="E1269" s="18" t="s">
        <v>2380</v>
      </c>
      <c r="F1269" s="18" t="s">
        <v>2380</v>
      </c>
      <c r="G1269" s="25" t="s">
        <v>2381</v>
      </c>
      <c r="H1269" s="18" t="s">
        <v>2380</v>
      </c>
      <c r="I1269" s="25">
        <f t="shared" si="57"/>
        <v>0</v>
      </c>
      <c r="J1269" s="26">
        <f t="shared" si="58"/>
        <v>0</v>
      </c>
      <c r="K1269" s="18" t="str">
        <f t="shared" si="59"/>
        <v>Obesity</v>
      </c>
      <c r="L1269" s="24" t="str" cm="1">
        <f t="array" ref="L1269">IF(H1269="?",INDEX($H$2:$H$2336,MODE(MATCH($H$2:$H$2336,$H$2:$H$2336,0))),H1269)</f>
        <v>No</v>
      </c>
    </row>
    <row r="1270" spans="1:12" x14ac:dyDescent="0.25">
      <c r="A1270" s="17" t="s">
        <v>1102</v>
      </c>
      <c r="B1270" s="17">
        <v>23.66</v>
      </c>
      <c r="C1270" s="17">
        <v>5.1100000000000003</v>
      </c>
      <c r="D1270" s="17" t="s">
        <v>2382</v>
      </c>
      <c r="E1270" s="17" t="s">
        <v>2380</v>
      </c>
      <c r="F1270" s="17" t="s">
        <v>2383</v>
      </c>
      <c r="G1270" s="27">
        <v>1</v>
      </c>
      <c r="H1270" s="17" t="s">
        <v>2380</v>
      </c>
      <c r="I1270" s="27">
        <f t="shared" si="57"/>
        <v>0</v>
      </c>
      <c r="J1270" s="26">
        <f t="shared" si="58"/>
        <v>1</v>
      </c>
      <c r="K1270" s="17" t="str">
        <f t="shared" si="59"/>
        <v>Normal Weight</v>
      </c>
      <c r="L1270" s="24" t="str" cm="1">
        <f t="array" ref="L1270">IF(H1270="?",INDEX($H$2:$H$2336,MODE(MATCH($H$2:$H$2336,$H$2:$H$2336,0))),H1270)</f>
        <v>No</v>
      </c>
    </row>
    <row r="1271" spans="1:12" x14ac:dyDescent="0.25">
      <c r="A1271" s="18" t="s">
        <v>1101</v>
      </c>
      <c r="B1271" s="18">
        <v>18.62</v>
      </c>
      <c r="C1271" s="18">
        <v>10.24</v>
      </c>
      <c r="D1271" s="18" t="s">
        <v>2380</v>
      </c>
      <c r="E1271" s="18" t="s">
        <v>2380</v>
      </c>
      <c r="F1271" s="18" t="s">
        <v>2380</v>
      </c>
      <c r="G1271" s="25" t="s">
        <v>2381</v>
      </c>
      <c r="H1271" s="18" t="s">
        <v>2380</v>
      </c>
      <c r="I1271" s="25">
        <f t="shared" si="57"/>
        <v>0</v>
      </c>
      <c r="J1271" s="26">
        <f t="shared" si="58"/>
        <v>0</v>
      </c>
      <c r="K1271" s="18" t="str">
        <f t="shared" si="59"/>
        <v>Normal Weight</v>
      </c>
      <c r="L1271" s="24" t="str" cm="1">
        <f t="array" ref="L1271">IF(H1271="?",INDEX($H$2:$H$2336,MODE(MATCH($H$2:$H$2336,$H$2:$H$2336,0))),H1271)</f>
        <v>No</v>
      </c>
    </row>
    <row r="1272" spans="1:12" x14ac:dyDescent="0.25">
      <c r="A1272" s="17" t="s">
        <v>1100</v>
      </c>
      <c r="B1272" s="17">
        <v>19.190000000000001</v>
      </c>
      <c r="C1272" s="17">
        <v>7.71</v>
      </c>
      <c r="D1272" s="17" t="s">
        <v>2382</v>
      </c>
      <c r="E1272" s="17" t="s">
        <v>2380</v>
      </c>
      <c r="F1272" s="17" t="s">
        <v>2380</v>
      </c>
      <c r="G1272" s="27">
        <v>1</v>
      </c>
      <c r="H1272" s="17" t="s">
        <v>2380</v>
      </c>
      <c r="I1272" s="27">
        <f t="shared" si="57"/>
        <v>0</v>
      </c>
      <c r="J1272" s="26">
        <f t="shared" si="58"/>
        <v>1</v>
      </c>
      <c r="K1272" s="17" t="str">
        <f t="shared" si="59"/>
        <v>Normal Weight</v>
      </c>
      <c r="L1272" s="24" t="str" cm="1">
        <f t="array" ref="L1272">IF(H1272="?",INDEX($H$2:$H$2336,MODE(MATCH($H$2:$H$2336,$H$2:$H$2336,0))),H1272)</f>
        <v>No</v>
      </c>
    </row>
    <row r="1273" spans="1:12" x14ac:dyDescent="0.25">
      <c r="A1273" s="18" t="s">
        <v>1099</v>
      </c>
      <c r="B1273" s="18">
        <v>27.5</v>
      </c>
      <c r="C1273" s="18">
        <v>6.03</v>
      </c>
      <c r="D1273" s="18" t="s">
        <v>2380</v>
      </c>
      <c r="E1273" s="18" t="s">
        <v>2380</v>
      </c>
      <c r="F1273" s="18" t="s">
        <v>2380</v>
      </c>
      <c r="G1273" s="25" t="s">
        <v>2381</v>
      </c>
      <c r="H1273" s="18" t="s">
        <v>2380</v>
      </c>
      <c r="I1273" s="25">
        <f t="shared" si="57"/>
        <v>0</v>
      </c>
      <c r="J1273" s="26">
        <f t="shared" si="58"/>
        <v>0</v>
      </c>
      <c r="K1273" s="18" t="str">
        <f t="shared" si="59"/>
        <v>Overweight</v>
      </c>
      <c r="L1273" s="24" t="str" cm="1">
        <f t="array" ref="L1273">IF(H1273="?",INDEX($H$2:$H$2336,MODE(MATCH($H$2:$H$2336,$H$2:$H$2336,0))),H1273)</f>
        <v>No</v>
      </c>
    </row>
    <row r="1274" spans="1:12" x14ac:dyDescent="0.25">
      <c r="A1274" s="17" t="s">
        <v>1098</v>
      </c>
      <c r="B1274" s="17">
        <v>27.36</v>
      </c>
      <c r="C1274" s="17">
        <v>5.96</v>
      </c>
      <c r="D1274" s="17" t="s">
        <v>2380</v>
      </c>
      <c r="E1274" s="17" t="s">
        <v>2380</v>
      </c>
      <c r="F1274" s="17" t="s">
        <v>2383</v>
      </c>
      <c r="G1274" s="27">
        <v>1</v>
      </c>
      <c r="H1274" s="17" t="s">
        <v>2380</v>
      </c>
      <c r="I1274" s="27">
        <f t="shared" si="57"/>
        <v>0</v>
      </c>
      <c r="J1274" s="26">
        <f t="shared" si="58"/>
        <v>1</v>
      </c>
      <c r="K1274" s="17" t="str">
        <f t="shared" si="59"/>
        <v>Overweight</v>
      </c>
      <c r="L1274" s="24" t="str" cm="1">
        <f t="array" ref="L1274">IF(H1274="?",INDEX($H$2:$H$2336,MODE(MATCH($H$2:$H$2336,$H$2:$H$2336,0))),H1274)</f>
        <v>No</v>
      </c>
    </row>
    <row r="1275" spans="1:12" x14ac:dyDescent="0.25">
      <c r="A1275" s="18" t="s">
        <v>1097</v>
      </c>
      <c r="B1275" s="18">
        <v>20.350000000000001</v>
      </c>
      <c r="C1275" s="18">
        <v>4.16</v>
      </c>
      <c r="D1275" s="18" t="s">
        <v>2380</v>
      </c>
      <c r="E1275" s="18" t="s">
        <v>2380</v>
      </c>
      <c r="F1275" s="18" t="s">
        <v>2380</v>
      </c>
      <c r="G1275" s="25" t="s">
        <v>2381</v>
      </c>
      <c r="H1275" s="18" t="s">
        <v>2380</v>
      </c>
      <c r="I1275" s="25">
        <f t="shared" si="57"/>
        <v>0</v>
      </c>
      <c r="J1275" s="26">
        <f t="shared" si="58"/>
        <v>0</v>
      </c>
      <c r="K1275" s="18" t="str">
        <f t="shared" si="59"/>
        <v>Normal Weight</v>
      </c>
      <c r="L1275" s="24" t="str" cm="1">
        <f t="array" ref="L1275">IF(H1275="?",INDEX($H$2:$H$2336,MODE(MATCH($H$2:$H$2336,$H$2:$H$2336,0))),H1275)</f>
        <v>No</v>
      </c>
    </row>
    <row r="1276" spans="1:12" x14ac:dyDescent="0.25">
      <c r="A1276" s="17" t="s">
        <v>1096</v>
      </c>
      <c r="B1276" s="17">
        <v>24.035</v>
      </c>
      <c r="C1276" s="17">
        <v>6.11</v>
      </c>
      <c r="D1276" s="17" t="s">
        <v>2380</v>
      </c>
      <c r="E1276" s="17" t="s">
        <v>2380</v>
      </c>
      <c r="F1276" s="17" t="s">
        <v>2380</v>
      </c>
      <c r="G1276" s="27" t="s">
        <v>2381</v>
      </c>
      <c r="H1276" s="17" t="s">
        <v>2380</v>
      </c>
      <c r="I1276" s="27">
        <f t="shared" si="57"/>
        <v>0</v>
      </c>
      <c r="J1276" s="26">
        <f t="shared" si="58"/>
        <v>0</v>
      </c>
      <c r="K1276" s="17" t="str">
        <f t="shared" si="59"/>
        <v>Normal Weight</v>
      </c>
      <c r="L1276" s="24" t="str" cm="1">
        <f t="array" ref="L1276">IF(H1276="?",INDEX($H$2:$H$2336,MODE(MATCH($H$2:$H$2336,$H$2:$H$2336,0))),H1276)</f>
        <v>No</v>
      </c>
    </row>
    <row r="1277" spans="1:12" x14ac:dyDescent="0.25">
      <c r="A1277" s="18" t="s">
        <v>1095</v>
      </c>
      <c r="B1277" s="18">
        <v>23.56</v>
      </c>
      <c r="C1277" s="18">
        <v>5.97</v>
      </c>
      <c r="D1277" s="18" t="s">
        <v>2380</v>
      </c>
      <c r="E1277" s="18" t="s">
        <v>2380</v>
      </c>
      <c r="F1277" s="18" t="s">
        <v>2380</v>
      </c>
      <c r="G1277" s="25" t="s">
        <v>2381</v>
      </c>
      <c r="H1277" s="18" t="s">
        <v>2380</v>
      </c>
      <c r="I1277" s="25">
        <f t="shared" si="57"/>
        <v>0</v>
      </c>
      <c r="J1277" s="26">
        <f t="shared" si="58"/>
        <v>0</v>
      </c>
      <c r="K1277" s="18" t="str">
        <f t="shared" si="59"/>
        <v>Normal Weight</v>
      </c>
      <c r="L1277" s="24" t="str" cm="1">
        <f t="array" ref="L1277">IF(H1277="?",INDEX($H$2:$H$2336,MODE(MATCH($H$2:$H$2336,$H$2:$H$2336,0))),H1277)</f>
        <v>No</v>
      </c>
    </row>
    <row r="1278" spans="1:12" x14ac:dyDescent="0.25">
      <c r="A1278" s="17" t="s">
        <v>1094</v>
      </c>
      <c r="B1278" s="17">
        <v>27.17</v>
      </c>
      <c r="C1278" s="17">
        <v>10.81</v>
      </c>
      <c r="D1278" s="17" t="s">
        <v>2380</v>
      </c>
      <c r="E1278" s="17" t="s">
        <v>2380</v>
      </c>
      <c r="F1278" s="17" t="s">
        <v>2380</v>
      </c>
      <c r="G1278" s="27">
        <v>2</v>
      </c>
      <c r="H1278" s="17" t="s">
        <v>2380</v>
      </c>
      <c r="I1278" s="27">
        <f t="shared" si="57"/>
        <v>0</v>
      </c>
      <c r="J1278" s="26">
        <f t="shared" si="58"/>
        <v>2</v>
      </c>
      <c r="K1278" s="17" t="str">
        <f t="shared" si="59"/>
        <v>Overweight</v>
      </c>
      <c r="L1278" s="24" t="str" cm="1">
        <f t="array" ref="L1278">IF(H1278="?",INDEX($H$2:$H$2336,MODE(MATCH($H$2:$H$2336,$H$2:$H$2336,0))),H1278)</f>
        <v>No</v>
      </c>
    </row>
    <row r="1279" spans="1:12" x14ac:dyDescent="0.25">
      <c r="A1279" s="18" t="s">
        <v>1093</v>
      </c>
      <c r="B1279" s="18">
        <v>34.32</v>
      </c>
      <c r="C1279" s="18">
        <v>5.7</v>
      </c>
      <c r="D1279" s="18" t="s">
        <v>2382</v>
      </c>
      <c r="E1279" s="18" t="s">
        <v>2380</v>
      </c>
      <c r="F1279" s="18" t="s">
        <v>2383</v>
      </c>
      <c r="G1279" s="25">
        <v>1</v>
      </c>
      <c r="H1279" s="18" t="s">
        <v>2380</v>
      </c>
      <c r="I1279" s="25">
        <f t="shared" si="57"/>
        <v>0</v>
      </c>
      <c r="J1279" s="26">
        <f t="shared" si="58"/>
        <v>1</v>
      </c>
      <c r="K1279" s="18" t="str">
        <f t="shared" si="59"/>
        <v>Obesity</v>
      </c>
      <c r="L1279" s="24" t="str" cm="1">
        <f t="array" ref="L1279">IF(H1279="?",INDEX($H$2:$H$2336,MODE(MATCH($H$2:$H$2336,$H$2:$H$2336,0))),H1279)</f>
        <v>No</v>
      </c>
    </row>
    <row r="1280" spans="1:12" x14ac:dyDescent="0.25">
      <c r="A1280" s="17" t="s">
        <v>1092</v>
      </c>
      <c r="B1280" s="17">
        <v>23.87</v>
      </c>
      <c r="C1280" s="17">
        <v>4.7699999999999996</v>
      </c>
      <c r="D1280" s="17" t="s">
        <v>2382</v>
      </c>
      <c r="E1280" s="17" t="s">
        <v>2380</v>
      </c>
      <c r="F1280" s="17" t="s">
        <v>2383</v>
      </c>
      <c r="G1280" s="27">
        <v>1</v>
      </c>
      <c r="H1280" s="17" t="s">
        <v>2380</v>
      </c>
      <c r="I1280" s="27">
        <f t="shared" si="57"/>
        <v>0</v>
      </c>
      <c r="J1280" s="26">
        <f t="shared" si="58"/>
        <v>1</v>
      </c>
      <c r="K1280" s="17" t="str">
        <f t="shared" si="59"/>
        <v>Normal Weight</v>
      </c>
      <c r="L1280" s="24" t="str" cm="1">
        <f t="array" ref="L1280">IF(H1280="?",INDEX($H$2:$H$2336,MODE(MATCH($H$2:$H$2336,$H$2:$H$2336,0))),H1280)</f>
        <v>No</v>
      </c>
    </row>
    <row r="1281" spans="1:12" x14ac:dyDescent="0.25">
      <c r="A1281" s="18" t="s">
        <v>1091</v>
      </c>
      <c r="B1281" s="18">
        <v>30.15</v>
      </c>
      <c r="C1281" s="18">
        <v>4.25</v>
      </c>
      <c r="D1281" s="18" t="s">
        <v>2380</v>
      </c>
      <c r="E1281" s="18" t="s">
        <v>2380</v>
      </c>
      <c r="F1281" s="18" t="s">
        <v>2380</v>
      </c>
      <c r="G1281" s="25">
        <v>1</v>
      </c>
      <c r="H1281" s="18" t="s">
        <v>2380</v>
      </c>
      <c r="I1281" s="25">
        <f t="shared" si="57"/>
        <v>0</v>
      </c>
      <c r="J1281" s="26">
        <f t="shared" si="58"/>
        <v>1</v>
      </c>
      <c r="K1281" s="18" t="str">
        <f t="shared" si="59"/>
        <v>Obesity</v>
      </c>
      <c r="L1281" s="24" t="str" cm="1">
        <f t="array" ref="L1281">IF(H1281="?",INDEX($H$2:$H$2336,MODE(MATCH($H$2:$H$2336,$H$2:$H$2336,0))),H1281)</f>
        <v>No</v>
      </c>
    </row>
    <row r="1282" spans="1:12" x14ac:dyDescent="0.25">
      <c r="A1282" s="17" t="s">
        <v>1090</v>
      </c>
      <c r="B1282" s="17">
        <v>26.36</v>
      </c>
      <c r="C1282" s="17">
        <v>5.52</v>
      </c>
      <c r="D1282" s="17" t="s">
        <v>2380</v>
      </c>
      <c r="E1282" s="17" t="s">
        <v>2380</v>
      </c>
      <c r="F1282" s="17" t="s">
        <v>2380</v>
      </c>
      <c r="G1282" s="27" t="s">
        <v>2381</v>
      </c>
      <c r="H1282" s="17" t="s">
        <v>2380</v>
      </c>
      <c r="I1282" s="27">
        <f t="shared" si="57"/>
        <v>0</v>
      </c>
      <c r="J1282" s="26">
        <f t="shared" si="58"/>
        <v>0</v>
      </c>
      <c r="K1282" s="17" t="str">
        <f t="shared" si="59"/>
        <v>Overweight</v>
      </c>
      <c r="L1282" s="24" t="str" cm="1">
        <f t="array" ref="L1282">IF(H1282="?",INDEX($H$2:$H$2336,MODE(MATCH($H$2:$H$2336,$H$2:$H$2336,0))),H1282)</f>
        <v>No</v>
      </c>
    </row>
    <row r="1283" spans="1:12" x14ac:dyDescent="0.25">
      <c r="A1283" s="18" t="s">
        <v>1089</v>
      </c>
      <c r="B1283" s="18">
        <v>45.32</v>
      </c>
      <c r="C1283" s="18">
        <v>6.53</v>
      </c>
      <c r="D1283" s="18" t="s">
        <v>2382</v>
      </c>
      <c r="E1283" s="18" t="s">
        <v>2380</v>
      </c>
      <c r="F1283" s="18" t="s">
        <v>2380</v>
      </c>
      <c r="G1283" s="25">
        <v>1</v>
      </c>
      <c r="H1283" s="18" t="s">
        <v>2380</v>
      </c>
      <c r="I1283" s="25">
        <f t="shared" ref="I1283:I1346" si="60">COUNTIF(A1283:H1283, "?")</f>
        <v>0</v>
      </c>
      <c r="J1283" s="26">
        <f t="shared" ref="J1283:J1346" si="61">IF(OR(G1283="No major surgery"),0,G1283)</f>
        <v>1</v>
      </c>
      <c r="K1283" s="18" t="str">
        <f t="shared" ref="K1283:K1346" si="62">IF(B1283&lt;18.5,"Underweight",
IF(B1283&lt;25,"Normal Weight",
IF(B1283&lt;30,"Overweight",
"Obesity")))</f>
        <v>Obesity</v>
      </c>
      <c r="L1283" s="24" t="str" cm="1">
        <f t="array" ref="L1283">IF(H1283="?",INDEX($H$2:$H$2336,MODE(MATCH($H$2:$H$2336,$H$2:$H$2336,0))),H1283)</f>
        <v>No</v>
      </c>
    </row>
    <row r="1284" spans="1:12" x14ac:dyDescent="0.25">
      <c r="A1284" s="17" t="s">
        <v>1088</v>
      </c>
      <c r="B1284" s="17">
        <v>31.93</v>
      </c>
      <c r="C1284" s="17">
        <v>4.82</v>
      </c>
      <c r="D1284" s="17" t="s">
        <v>2382</v>
      </c>
      <c r="E1284" s="17" t="s">
        <v>2380</v>
      </c>
      <c r="F1284" s="17" t="s">
        <v>2380</v>
      </c>
      <c r="G1284" s="27">
        <v>1</v>
      </c>
      <c r="H1284" s="17" t="s">
        <v>2380</v>
      </c>
      <c r="I1284" s="27">
        <f t="shared" si="60"/>
        <v>0</v>
      </c>
      <c r="J1284" s="26">
        <f t="shared" si="61"/>
        <v>1</v>
      </c>
      <c r="K1284" s="17" t="str">
        <f t="shared" si="62"/>
        <v>Obesity</v>
      </c>
      <c r="L1284" s="24" t="str" cm="1">
        <f t="array" ref="L1284">IF(H1284="?",INDEX($H$2:$H$2336,MODE(MATCH($H$2:$H$2336,$H$2:$H$2336,0))),H1284)</f>
        <v>No</v>
      </c>
    </row>
    <row r="1285" spans="1:12" x14ac:dyDescent="0.25">
      <c r="A1285" s="18" t="s">
        <v>1087</v>
      </c>
      <c r="B1285" s="18">
        <v>36</v>
      </c>
      <c r="C1285" s="18">
        <v>11.94</v>
      </c>
      <c r="D1285" s="18" t="s">
        <v>2382</v>
      </c>
      <c r="E1285" s="18" t="s">
        <v>2380</v>
      </c>
      <c r="F1285" s="18" t="s">
        <v>2380</v>
      </c>
      <c r="G1285" s="25">
        <v>1</v>
      </c>
      <c r="H1285" s="18" t="s">
        <v>2380</v>
      </c>
      <c r="I1285" s="25">
        <f t="shared" si="60"/>
        <v>0</v>
      </c>
      <c r="J1285" s="26">
        <f t="shared" si="61"/>
        <v>1</v>
      </c>
      <c r="K1285" s="18" t="str">
        <f t="shared" si="62"/>
        <v>Obesity</v>
      </c>
      <c r="L1285" s="24" t="str" cm="1">
        <f t="array" ref="L1285">IF(H1285="?",INDEX($H$2:$H$2336,MODE(MATCH($H$2:$H$2336,$H$2:$H$2336,0))),H1285)</f>
        <v>No</v>
      </c>
    </row>
    <row r="1286" spans="1:12" x14ac:dyDescent="0.25">
      <c r="A1286" s="17" t="s">
        <v>1086</v>
      </c>
      <c r="B1286" s="17">
        <v>32</v>
      </c>
      <c r="C1286" s="17">
        <v>7.85</v>
      </c>
      <c r="D1286" s="17" t="s">
        <v>2382</v>
      </c>
      <c r="E1286" s="17" t="s">
        <v>2380</v>
      </c>
      <c r="F1286" s="17" t="s">
        <v>2380</v>
      </c>
      <c r="G1286" s="27">
        <v>1</v>
      </c>
      <c r="H1286" s="17" t="s">
        <v>2380</v>
      </c>
      <c r="I1286" s="27">
        <f t="shared" si="60"/>
        <v>0</v>
      </c>
      <c r="J1286" s="26">
        <f t="shared" si="61"/>
        <v>1</v>
      </c>
      <c r="K1286" s="17" t="str">
        <f t="shared" si="62"/>
        <v>Obesity</v>
      </c>
      <c r="L1286" s="24" t="str" cm="1">
        <f t="array" ref="L1286">IF(H1286="?",INDEX($H$2:$H$2336,MODE(MATCH($H$2:$H$2336,$H$2:$H$2336,0))),H1286)</f>
        <v>No</v>
      </c>
    </row>
    <row r="1287" spans="1:12" x14ac:dyDescent="0.25">
      <c r="A1287" s="18" t="s">
        <v>1085</v>
      </c>
      <c r="B1287" s="18">
        <v>29.37</v>
      </c>
      <c r="C1287" s="18">
        <v>8.01</v>
      </c>
      <c r="D1287" s="18" t="s">
        <v>2382</v>
      </c>
      <c r="E1287" s="18" t="s">
        <v>2380</v>
      </c>
      <c r="F1287" s="18" t="s">
        <v>2380</v>
      </c>
      <c r="G1287" s="25">
        <v>1</v>
      </c>
      <c r="H1287" s="18" t="s">
        <v>2380</v>
      </c>
      <c r="I1287" s="25">
        <f t="shared" si="60"/>
        <v>0</v>
      </c>
      <c r="J1287" s="26">
        <f t="shared" si="61"/>
        <v>1</v>
      </c>
      <c r="K1287" s="18" t="str">
        <f t="shared" si="62"/>
        <v>Overweight</v>
      </c>
      <c r="L1287" s="24" t="str" cm="1">
        <f t="array" ref="L1287">IF(H1287="?",INDEX($H$2:$H$2336,MODE(MATCH($H$2:$H$2336,$H$2:$H$2336,0))),H1287)</f>
        <v>No</v>
      </c>
    </row>
    <row r="1288" spans="1:12" x14ac:dyDescent="0.25">
      <c r="A1288" s="17" t="s">
        <v>1084</v>
      </c>
      <c r="B1288" s="17">
        <v>23.6</v>
      </c>
      <c r="C1288" s="17">
        <v>7.4</v>
      </c>
      <c r="D1288" s="17" t="s">
        <v>2382</v>
      </c>
      <c r="E1288" s="17" t="s">
        <v>2380</v>
      </c>
      <c r="F1288" s="17" t="s">
        <v>2380</v>
      </c>
      <c r="G1288" s="27">
        <v>1</v>
      </c>
      <c r="H1288" s="17" t="s">
        <v>2380</v>
      </c>
      <c r="I1288" s="27">
        <f t="shared" si="60"/>
        <v>0</v>
      </c>
      <c r="J1288" s="26">
        <f t="shared" si="61"/>
        <v>1</v>
      </c>
      <c r="K1288" s="17" t="str">
        <f t="shared" si="62"/>
        <v>Normal Weight</v>
      </c>
      <c r="L1288" s="24" t="str" cm="1">
        <f t="array" ref="L1288">IF(H1288="?",INDEX($H$2:$H$2336,MODE(MATCH($H$2:$H$2336,$H$2:$H$2336,0))),H1288)</f>
        <v>No</v>
      </c>
    </row>
    <row r="1289" spans="1:12" x14ac:dyDescent="0.25">
      <c r="A1289" s="18" t="s">
        <v>1083</v>
      </c>
      <c r="B1289" s="18">
        <v>33.155000000000001</v>
      </c>
      <c r="C1289" s="18">
        <v>8.3800000000000008</v>
      </c>
      <c r="D1289" s="18" t="s">
        <v>2382</v>
      </c>
      <c r="E1289" s="18" t="s">
        <v>2380</v>
      </c>
      <c r="F1289" s="18" t="s">
        <v>2380</v>
      </c>
      <c r="G1289" s="25" t="s">
        <v>2381</v>
      </c>
      <c r="H1289" s="18" t="s">
        <v>2380</v>
      </c>
      <c r="I1289" s="25">
        <f t="shared" si="60"/>
        <v>0</v>
      </c>
      <c r="J1289" s="26">
        <f t="shared" si="61"/>
        <v>0</v>
      </c>
      <c r="K1289" s="18" t="str">
        <f t="shared" si="62"/>
        <v>Obesity</v>
      </c>
      <c r="L1289" s="24" t="str" cm="1">
        <f t="array" ref="L1289">IF(H1289="?",INDEX($H$2:$H$2336,MODE(MATCH($H$2:$H$2336,$H$2:$H$2336,0))),H1289)</f>
        <v>No</v>
      </c>
    </row>
    <row r="1290" spans="1:12" x14ac:dyDescent="0.25">
      <c r="A1290" s="17" t="s">
        <v>1082</v>
      </c>
      <c r="B1290" s="17">
        <v>24.32</v>
      </c>
      <c r="C1290" s="17">
        <v>11.56</v>
      </c>
      <c r="D1290" s="17" t="s">
        <v>2382</v>
      </c>
      <c r="E1290" s="17" t="s">
        <v>2380</v>
      </c>
      <c r="F1290" s="17" t="s">
        <v>2380</v>
      </c>
      <c r="G1290" s="27">
        <v>1</v>
      </c>
      <c r="H1290" s="17" t="s">
        <v>2380</v>
      </c>
      <c r="I1290" s="27">
        <f t="shared" si="60"/>
        <v>0</v>
      </c>
      <c r="J1290" s="26">
        <f t="shared" si="61"/>
        <v>1</v>
      </c>
      <c r="K1290" s="17" t="str">
        <f t="shared" si="62"/>
        <v>Normal Weight</v>
      </c>
      <c r="L1290" s="24" t="str" cm="1">
        <f t="array" ref="L1290">IF(H1290="?",INDEX($H$2:$H$2336,MODE(MATCH($H$2:$H$2336,$H$2:$H$2336,0))),H1290)</f>
        <v>No</v>
      </c>
    </row>
    <row r="1291" spans="1:12" x14ac:dyDescent="0.25">
      <c r="A1291" s="18" t="s">
        <v>1081</v>
      </c>
      <c r="B1291" s="18">
        <v>36.299999999999997</v>
      </c>
      <c r="C1291" s="18">
        <v>4.6100000000000003</v>
      </c>
      <c r="D1291" s="18" t="s">
        <v>2380</v>
      </c>
      <c r="E1291" s="18" t="s">
        <v>2380</v>
      </c>
      <c r="F1291" s="18" t="s">
        <v>2380</v>
      </c>
      <c r="G1291" s="25" t="s">
        <v>2381</v>
      </c>
      <c r="H1291" s="18" t="s">
        <v>2380</v>
      </c>
      <c r="I1291" s="25">
        <f t="shared" si="60"/>
        <v>0</v>
      </c>
      <c r="J1291" s="26">
        <f t="shared" si="61"/>
        <v>0</v>
      </c>
      <c r="K1291" s="18" t="str">
        <f t="shared" si="62"/>
        <v>Obesity</v>
      </c>
      <c r="L1291" s="24" t="str" cm="1">
        <f t="array" ref="L1291">IF(H1291="?",INDEX($H$2:$H$2336,MODE(MATCH($H$2:$H$2336,$H$2:$H$2336,0))),H1291)</f>
        <v>No</v>
      </c>
    </row>
    <row r="1292" spans="1:12" x14ac:dyDescent="0.25">
      <c r="A1292" s="17" t="s">
        <v>1080</v>
      </c>
      <c r="B1292" s="17">
        <v>34.4</v>
      </c>
      <c r="C1292" s="17">
        <v>4.95</v>
      </c>
      <c r="D1292" s="17" t="s">
        <v>2380</v>
      </c>
      <c r="E1292" s="17" t="s">
        <v>2380</v>
      </c>
      <c r="F1292" s="17" t="s">
        <v>2383</v>
      </c>
      <c r="G1292" s="27">
        <v>1</v>
      </c>
      <c r="H1292" s="17" t="s">
        <v>2380</v>
      </c>
      <c r="I1292" s="27">
        <f t="shared" si="60"/>
        <v>0</v>
      </c>
      <c r="J1292" s="26">
        <f t="shared" si="61"/>
        <v>1</v>
      </c>
      <c r="K1292" s="17" t="str">
        <f t="shared" si="62"/>
        <v>Obesity</v>
      </c>
      <c r="L1292" s="24" t="str" cm="1">
        <f t="array" ref="L1292">IF(H1292="?",INDEX($H$2:$H$2336,MODE(MATCH($H$2:$H$2336,$H$2:$H$2336,0))),H1292)</f>
        <v>No</v>
      </c>
    </row>
    <row r="1293" spans="1:12" x14ac:dyDescent="0.25">
      <c r="A1293" s="18" t="s">
        <v>1079</v>
      </c>
      <c r="B1293" s="18">
        <v>30.9</v>
      </c>
      <c r="C1293" s="18">
        <v>5.04</v>
      </c>
      <c r="D1293" s="18" t="s">
        <v>2380</v>
      </c>
      <c r="E1293" s="18" t="s">
        <v>2380</v>
      </c>
      <c r="F1293" s="18" t="s">
        <v>2380</v>
      </c>
      <c r="G1293" s="25" t="s">
        <v>2381</v>
      </c>
      <c r="H1293" s="18" t="s">
        <v>2380</v>
      </c>
      <c r="I1293" s="25">
        <f t="shared" si="60"/>
        <v>0</v>
      </c>
      <c r="J1293" s="26">
        <f t="shared" si="61"/>
        <v>0</v>
      </c>
      <c r="K1293" s="18" t="str">
        <f t="shared" si="62"/>
        <v>Obesity</v>
      </c>
      <c r="L1293" s="24" t="str" cm="1">
        <f t="array" ref="L1293">IF(H1293="?",INDEX($H$2:$H$2336,MODE(MATCH($H$2:$H$2336,$H$2:$H$2336,0))),H1293)</f>
        <v>No</v>
      </c>
    </row>
    <row r="1294" spans="1:12" x14ac:dyDescent="0.25">
      <c r="A1294" s="17" t="s">
        <v>1078</v>
      </c>
      <c r="B1294" s="17">
        <v>28.6</v>
      </c>
      <c r="C1294" s="17">
        <v>5.42</v>
      </c>
      <c r="D1294" s="17" t="s">
        <v>2380</v>
      </c>
      <c r="E1294" s="17" t="s">
        <v>2380</v>
      </c>
      <c r="F1294" s="17" t="s">
        <v>2380</v>
      </c>
      <c r="G1294" s="27" t="s">
        <v>2381</v>
      </c>
      <c r="H1294" s="17" t="s">
        <v>2380</v>
      </c>
      <c r="I1294" s="27">
        <f t="shared" si="60"/>
        <v>0</v>
      </c>
      <c r="J1294" s="26">
        <f t="shared" si="61"/>
        <v>0</v>
      </c>
      <c r="K1294" s="17" t="str">
        <f t="shared" si="62"/>
        <v>Overweight</v>
      </c>
      <c r="L1294" s="24" t="str" cm="1">
        <f t="array" ref="L1294">IF(H1294="?",INDEX($H$2:$H$2336,MODE(MATCH($H$2:$H$2336,$H$2:$H$2336,0))),H1294)</f>
        <v>No</v>
      </c>
    </row>
    <row r="1295" spans="1:12" x14ac:dyDescent="0.25">
      <c r="A1295" s="18" t="s">
        <v>1077</v>
      </c>
      <c r="B1295" s="18">
        <v>27.83</v>
      </c>
      <c r="C1295" s="18">
        <v>5.39</v>
      </c>
      <c r="D1295" s="18" t="s">
        <v>2380</v>
      </c>
      <c r="E1295" s="18" t="s">
        <v>2380</v>
      </c>
      <c r="F1295" s="18" t="s">
        <v>2380</v>
      </c>
      <c r="G1295" s="25" t="s">
        <v>2381</v>
      </c>
      <c r="H1295" s="18" t="s">
        <v>2380</v>
      </c>
      <c r="I1295" s="25">
        <f t="shared" si="60"/>
        <v>0</v>
      </c>
      <c r="J1295" s="26">
        <f t="shared" si="61"/>
        <v>0</v>
      </c>
      <c r="K1295" s="18" t="str">
        <f t="shared" si="62"/>
        <v>Overweight</v>
      </c>
      <c r="L1295" s="24" t="str" cm="1">
        <f t="array" ref="L1295">IF(H1295="?",INDEX($H$2:$H$2336,MODE(MATCH($H$2:$H$2336,$H$2:$H$2336,0))),H1295)</f>
        <v>No</v>
      </c>
    </row>
    <row r="1296" spans="1:12" x14ac:dyDescent="0.25">
      <c r="A1296" s="17" t="s">
        <v>1076</v>
      </c>
      <c r="B1296" s="17">
        <v>39.64</v>
      </c>
      <c r="C1296" s="17">
        <v>6</v>
      </c>
      <c r="D1296" s="17" t="s">
        <v>2380</v>
      </c>
      <c r="E1296" s="17" t="s">
        <v>2380</v>
      </c>
      <c r="F1296" s="17" t="s">
        <v>2383</v>
      </c>
      <c r="G1296" s="27">
        <v>1</v>
      </c>
      <c r="H1296" s="17" t="s">
        <v>2380</v>
      </c>
      <c r="I1296" s="27">
        <f t="shared" si="60"/>
        <v>0</v>
      </c>
      <c r="J1296" s="26">
        <f t="shared" si="61"/>
        <v>1</v>
      </c>
      <c r="K1296" s="17" t="str">
        <f t="shared" si="62"/>
        <v>Obesity</v>
      </c>
      <c r="L1296" s="24" t="str" cm="1">
        <f t="array" ref="L1296">IF(H1296="?",INDEX($H$2:$H$2336,MODE(MATCH($H$2:$H$2336,$H$2:$H$2336,0))),H1296)</f>
        <v>No</v>
      </c>
    </row>
    <row r="1297" spans="1:12" x14ac:dyDescent="0.25">
      <c r="A1297" s="18" t="s">
        <v>1075</v>
      </c>
      <c r="B1297" s="18">
        <v>38.479999999999997</v>
      </c>
      <c r="C1297" s="18">
        <v>6.02</v>
      </c>
      <c r="D1297" s="18" t="s">
        <v>2380</v>
      </c>
      <c r="E1297" s="18" t="s">
        <v>2380</v>
      </c>
      <c r="F1297" s="18" t="s">
        <v>2380</v>
      </c>
      <c r="G1297" s="25">
        <v>1</v>
      </c>
      <c r="H1297" s="18" t="s">
        <v>2380</v>
      </c>
      <c r="I1297" s="25">
        <f t="shared" si="60"/>
        <v>0</v>
      </c>
      <c r="J1297" s="26">
        <f t="shared" si="61"/>
        <v>1</v>
      </c>
      <c r="K1297" s="18" t="str">
        <f t="shared" si="62"/>
        <v>Obesity</v>
      </c>
      <c r="L1297" s="24" t="str" cm="1">
        <f t="array" ref="L1297">IF(H1297="?",INDEX($H$2:$H$2336,MODE(MATCH($H$2:$H$2336,$H$2:$H$2336,0))),H1297)</f>
        <v>No</v>
      </c>
    </row>
    <row r="1298" spans="1:12" x14ac:dyDescent="0.25">
      <c r="A1298" s="17" t="s">
        <v>1074</v>
      </c>
      <c r="B1298" s="17">
        <v>36.200000000000003</v>
      </c>
      <c r="C1298" s="17">
        <v>4.62</v>
      </c>
      <c r="D1298" s="17" t="s">
        <v>2380</v>
      </c>
      <c r="E1298" s="17" t="s">
        <v>2380</v>
      </c>
      <c r="F1298" s="17" t="s">
        <v>2380</v>
      </c>
      <c r="G1298" s="27">
        <v>2</v>
      </c>
      <c r="H1298" s="17" t="s">
        <v>2380</v>
      </c>
      <c r="I1298" s="27">
        <f t="shared" si="60"/>
        <v>0</v>
      </c>
      <c r="J1298" s="26">
        <f t="shared" si="61"/>
        <v>2</v>
      </c>
      <c r="K1298" s="17" t="str">
        <f t="shared" si="62"/>
        <v>Obesity</v>
      </c>
      <c r="L1298" s="24" t="str" cm="1">
        <f t="array" ref="L1298">IF(H1298="?",INDEX($H$2:$H$2336,MODE(MATCH($H$2:$H$2336,$H$2:$H$2336,0))),H1298)</f>
        <v>No</v>
      </c>
    </row>
    <row r="1299" spans="1:12" x14ac:dyDescent="0.25">
      <c r="A1299" s="18" t="s">
        <v>1073</v>
      </c>
      <c r="B1299" s="18">
        <v>27.13</v>
      </c>
      <c r="C1299" s="18">
        <v>5.59</v>
      </c>
      <c r="D1299" s="18" t="s">
        <v>2380</v>
      </c>
      <c r="E1299" s="18" t="s">
        <v>2380</v>
      </c>
      <c r="F1299" s="18" t="s">
        <v>2380</v>
      </c>
      <c r="G1299" s="25">
        <v>1</v>
      </c>
      <c r="H1299" s="18" t="s">
        <v>2380</v>
      </c>
      <c r="I1299" s="25">
        <f t="shared" si="60"/>
        <v>0</v>
      </c>
      <c r="J1299" s="26">
        <f t="shared" si="61"/>
        <v>1</v>
      </c>
      <c r="K1299" s="18" t="str">
        <f t="shared" si="62"/>
        <v>Overweight</v>
      </c>
      <c r="L1299" s="24" t="str" cm="1">
        <f t="array" ref="L1299">IF(H1299="?",INDEX($H$2:$H$2336,MODE(MATCH($H$2:$H$2336,$H$2:$H$2336,0))),H1299)</f>
        <v>No</v>
      </c>
    </row>
    <row r="1300" spans="1:12" x14ac:dyDescent="0.25">
      <c r="A1300" s="17" t="s">
        <v>1072</v>
      </c>
      <c r="B1300" s="17">
        <v>20.75</v>
      </c>
      <c r="C1300" s="17">
        <v>5.18</v>
      </c>
      <c r="D1300" s="17" t="s">
        <v>2382</v>
      </c>
      <c r="E1300" s="17" t="s">
        <v>2380</v>
      </c>
      <c r="F1300" s="17" t="s">
        <v>2380</v>
      </c>
      <c r="G1300" s="27">
        <v>2</v>
      </c>
      <c r="H1300" s="17" t="s">
        <v>2380</v>
      </c>
      <c r="I1300" s="27">
        <f t="shared" si="60"/>
        <v>0</v>
      </c>
      <c r="J1300" s="26">
        <f t="shared" si="61"/>
        <v>2</v>
      </c>
      <c r="K1300" s="17" t="str">
        <f t="shared" si="62"/>
        <v>Normal Weight</v>
      </c>
      <c r="L1300" s="24" t="str" cm="1">
        <f t="array" ref="L1300">IF(H1300="?",INDEX($H$2:$H$2336,MODE(MATCH($H$2:$H$2336,$H$2:$H$2336,0))),H1300)</f>
        <v>No</v>
      </c>
    </row>
    <row r="1301" spans="1:12" x14ac:dyDescent="0.25">
      <c r="A1301" s="18" t="s">
        <v>1071</v>
      </c>
      <c r="B1301" s="18">
        <v>26.6</v>
      </c>
      <c r="C1301" s="18">
        <v>6.29</v>
      </c>
      <c r="D1301" s="18" t="s">
        <v>2380</v>
      </c>
      <c r="E1301" s="18" t="s">
        <v>2380</v>
      </c>
      <c r="F1301" s="18" t="s">
        <v>2380</v>
      </c>
      <c r="G1301" s="25">
        <v>2</v>
      </c>
      <c r="H1301" s="18" t="s">
        <v>2380</v>
      </c>
      <c r="I1301" s="25">
        <f t="shared" si="60"/>
        <v>0</v>
      </c>
      <c r="J1301" s="26">
        <f t="shared" si="61"/>
        <v>2</v>
      </c>
      <c r="K1301" s="18" t="str">
        <f t="shared" si="62"/>
        <v>Overweight</v>
      </c>
      <c r="L1301" s="24" t="str" cm="1">
        <f t="array" ref="L1301">IF(H1301="?",INDEX($H$2:$H$2336,MODE(MATCH($H$2:$H$2336,$H$2:$H$2336,0))),H1301)</f>
        <v>No</v>
      </c>
    </row>
    <row r="1302" spans="1:12" x14ac:dyDescent="0.25">
      <c r="A1302" s="17" t="s">
        <v>1070</v>
      </c>
      <c r="B1302" s="17">
        <v>25.3</v>
      </c>
      <c r="C1302" s="17">
        <v>4.49</v>
      </c>
      <c r="D1302" s="17" t="s">
        <v>2380</v>
      </c>
      <c r="E1302" s="17" t="s">
        <v>2380</v>
      </c>
      <c r="F1302" s="17" t="s">
        <v>2380</v>
      </c>
      <c r="G1302" s="27">
        <v>2</v>
      </c>
      <c r="H1302" s="17" t="s">
        <v>2380</v>
      </c>
      <c r="I1302" s="27">
        <f t="shared" si="60"/>
        <v>0</v>
      </c>
      <c r="J1302" s="26">
        <f t="shared" si="61"/>
        <v>2</v>
      </c>
      <c r="K1302" s="17" t="str">
        <f t="shared" si="62"/>
        <v>Overweight</v>
      </c>
      <c r="L1302" s="24" t="str" cm="1">
        <f t="array" ref="L1302">IF(H1302="?",INDEX($H$2:$H$2336,MODE(MATCH($H$2:$H$2336,$H$2:$H$2336,0))),H1302)</f>
        <v>No</v>
      </c>
    </row>
    <row r="1303" spans="1:12" x14ac:dyDescent="0.25">
      <c r="A1303" s="18" t="s">
        <v>1069</v>
      </c>
      <c r="B1303" s="18">
        <v>18.84</v>
      </c>
      <c r="C1303" s="18">
        <v>11.82</v>
      </c>
      <c r="D1303" s="18" t="s">
        <v>2382</v>
      </c>
      <c r="E1303" s="18" t="s">
        <v>2380</v>
      </c>
      <c r="F1303" s="18" t="s">
        <v>2383</v>
      </c>
      <c r="G1303" s="25">
        <v>1</v>
      </c>
      <c r="H1303" s="18" t="s">
        <v>2380</v>
      </c>
      <c r="I1303" s="25">
        <f t="shared" si="60"/>
        <v>0</v>
      </c>
      <c r="J1303" s="26">
        <f t="shared" si="61"/>
        <v>1</v>
      </c>
      <c r="K1303" s="18" t="str">
        <f t="shared" si="62"/>
        <v>Normal Weight</v>
      </c>
      <c r="L1303" s="24" t="str" cm="1">
        <f t="array" ref="L1303">IF(H1303="?",INDEX($H$2:$H$2336,MODE(MATCH($H$2:$H$2336,$H$2:$H$2336,0))),H1303)</f>
        <v>No</v>
      </c>
    </row>
    <row r="1304" spans="1:12" x14ac:dyDescent="0.25">
      <c r="A1304" s="17" t="s">
        <v>1068</v>
      </c>
      <c r="B1304" s="17">
        <v>19.57</v>
      </c>
      <c r="C1304" s="17">
        <v>7.41</v>
      </c>
      <c r="D1304" s="17" t="s">
        <v>2382</v>
      </c>
      <c r="E1304" s="17" t="s">
        <v>2380</v>
      </c>
      <c r="F1304" s="17" t="s">
        <v>2380</v>
      </c>
      <c r="G1304" s="27">
        <v>1</v>
      </c>
      <c r="H1304" s="17" t="s">
        <v>2380</v>
      </c>
      <c r="I1304" s="27">
        <f t="shared" si="60"/>
        <v>0</v>
      </c>
      <c r="J1304" s="26">
        <f t="shared" si="61"/>
        <v>1</v>
      </c>
      <c r="K1304" s="17" t="str">
        <f t="shared" si="62"/>
        <v>Normal Weight</v>
      </c>
      <c r="L1304" s="24" t="str" cm="1">
        <f t="array" ref="L1304">IF(H1304="?",INDEX($H$2:$H$2336,MODE(MATCH($H$2:$H$2336,$H$2:$H$2336,0))),H1304)</f>
        <v>No</v>
      </c>
    </row>
    <row r="1305" spans="1:12" x14ac:dyDescent="0.25">
      <c r="A1305" s="18" t="s">
        <v>1067</v>
      </c>
      <c r="B1305" s="18">
        <v>30.495000000000001</v>
      </c>
      <c r="C1305" s="18">
        <v>5.97</v>
      </c>
      <c r="D1305" s="18" t="s">
        <v>2380</v>
      </c>
      <c r="E1305" s="18" t="s">
        <v>2380</v>
      </c>
      <c r="F1305" s="18" t="s">
        <v>2380</v>
      </c>
      <c r="G1305" s="25" t="s">
        <v>2381</v>
      </c>
      <c r="H1305" s="18" t="s">
        <v>2380</v>
      </c>
      <c r="I1305" s="25">
        <f t="shared" si="60"/>
        <v>0</v>
      </c>
      <c r="J1305" s="26">
        <f t="shared" si="61"/>
        <v>0</v>
      </c>
      <c r="K1305" s="18" t="str">
        <f t="shared" si="62"/>
        <v>Obesity</v>
      </c>
      <c r="L1305" s="24" t="str" cm="1">
        <f t="array" ref="L1305">IF(H1305="?",INDEX($H$2:$H$2336,MODE(MATCH($H$2:$H$2336,$H$2:$H$2336,0))),H1305)</f>
        <v>No</v>
      </c>
    </row>
    <row r="1306" spans="1:12" x14ac:dyDescent="0.25">
      <c r="A1306" s="17" t="s">
        <v>1066</v>
      </c>
      <c r="B1306" s="17">
        <v>30.114999999999998</v>
      </c>
      <c r="C1306" s="17">
        <v>5.74</v>
      </c>
      <c r="D1306" s="17" t="s">
        <v>2380</v>
      </c>
      <c r="E1306" s="17" t="s">
        <v>2380</v>
      </c>
      <c r="F1306" s="17" t="s">
        <v>2383</v>
      </c>
      <c r="G1306" s="27">
        <v>1</v>
      </c>
      <c r="H1306" s="17" t="s">
        <v>2380</v>
      </c>
      <c r="I1306" s="27">
        <f t="shared" si="60"/>
        <v>0</v>
      </c>
      <c r="J1306" s="26">
        <f t="shared" si="61"/>
        <v>1</v>
      </c>
      <c r="K1306" s="17" t="str">
        <f t="shared" si="62"/>
        <v>Obesity</v>
      </c>
      <c r="L1306" s="24" t="str" cm="1">
        <f t="array" ref="L1306">IF(H1306="?",INDEX($H$2:$H$2336,MODE(MATCH($H$2:$H$2336,$H$2:$H$2336,0))),H1306)</f>
        <v>No</v>
      </c>
    </row>
    <row r="1307" spans="1:12" x14ac:dyDescent="0.25">
      <c r="A1307" s="18" t="s">
        <v>1065</v>
      </c>
      <c r="B1307" s="18">
        <v>24.78</v>
      </c>
      <c r="C1307" s="18">
        <v>9.85</v>
      </c>
      <c r="D1307" s="18" t="s">
        <v>2380</v>
      </c>
      <c r="E1307" s="18" t="s">
        <v>2380</v>
      </c>
      <c r="F1307" s="18" t="s">
        <v>2380</v>
      </c>
      <c r="G1307" s="25" t="s">
        <v>2381</v>
      </c>
      <c r="H1307" s="18" t="s">
        <v>2380</v>
      </c>
      <c r="I1307" s="25">
        <f t="shared" si="60"/>
        <v>0</v>
      </c>
      <c r="J1307" s="26">
        <f t="shared" si="61"/>
        <v>0</v>
      </c>
      <c r="K1307" s="18" t="str">
        <f t="shared" si="62"/>
        <v>Normal Weight</v>
      </c>
      <c r="L1307" s="24" t="str" cm="1">
        <f t="array" ref="L1307">IF(H1307="?",INDEX($H$2:$H$2336,MODE(MATCH($H$2:$H$2336,$H$2:$H$2336,0))),H1307)</f>
        <v>No</v>
      </c>
    </row>
    <row r="1308" spans="1:12" x14ac:dyDescent="0.25">
      <c r="A1308" s="17" t="s">
        <v>1064</v>
      </c>
      <c r="B1308" s="17">
        <v>24.77</v>
      </c>
      <c r="C1308" s="17">
        <v>7.59</v>
      </c>
      <c r="D1308" s="17" t="s">
        <v>2380</v>
      </c>
      <c r="E1308" s="17" t="s">
        <v>2380</v>
      </c>
      <c r="F1308" s="17" t="s">
        <v>2380</v>
      </c>
      <c r="G1308" s="27" t="s">
        <v>2381</v>
      </c>
      <c r="H1308" s="17" t="s">
        <v>2380</v>
      </c>
      <c r="I1308" s="27">
        <f t="shared" si="60"/>
        <v>0</v>
      </c>
      <c r="J1308" s="26">
        <f t="shared" si="61"/>
        <v>0</v>
      </c>
      <c r="K1308" s="17" t="str">
        <f t="shared" si="62"/>
        <v>Normal Weight</v>
      </c>
      <c r="L1308" s="24" t="str" cm="1">
        <f t="array" ref="L1308">IF(H1308="?",INDEX($H$2:$H$2336,MODE(MATCH($H$2:$H$2336,$H$2:$H$2336,0))),H1308)</f>
        <v>No</v>
      </c>
    </row>
    <row r="1309" spans="1:12" x14ac:dyDescent="0.25">
      <c r="A1309" s="18" t="s">
        <v>1063</v>
      </c>
      <c r="B1309" s="18">
        <v>16.579999999999998</v>
      </c>
      <c r="C1309" s="18">
        <v>6.98</v>
      </c>
      <c r="D1309" s="18" t="s">
        <v>2382</v>
      </c>
      <c r="E1309" s="18" t="s">
        <v>2380</v>
      </c>
      <c r="F1309" s="18" t="s">
        <v>2383</v>
      </c>
      <c r="G1309" s="25">
        <v>1</v>
      </c>
      <c r="H1309" s="18" t="s">
        <v>2380</v>
      </c>
      <c r="I1309" s="25">
        <f t="shared" si="60"/>
        <v>0</v>
      </c>
      <c r="J1309" s="26">
        <f t="shared" si="61"/>
        <v>1</v>
      </c>
      <c r="K1309" s="18" t="str">
        <f t="shared" si="62"/>
        <v>Underweight</v>
      </c>
      <c r="L1309" s="24" t="str" cm="1">
        <f t="array" ref="L1309">IF(H1309="?",INDEX($H$2:$H$2336,MODE(MATCH($H$2:$H$2336,$H$2:$H$2336,0))),H1309)</f>
        <v>No</v>
      </c>
    </row>
    <row r="1310" spans="1:12" x14ac:dyDescent="0.25">
      <c r="A1310" s="17" t="s">
        <v>1062</v>
      </c>
      <c r="B1310" s="17">
        <v>38.17</v>
      </c>
      <c r="C1310" s="17">
        <v>4.7300000000000004</v>
      </c>
      <c r="D1310" s="17" t="s">
        <v>2382</v>
      </c>
      <c r="E1310" s="17" t="s">
        <v>2380</v>
      </c>
      <c r="F1310" s="17" t="s">
        <v>2380</v>
      </c>
      <c r="G1310" s="27" t="s">
        <v>2381</v>
      </c>
      <c r="H1310" s="17" t="s">
        <v>2380</v>
      </c>
      <c r="I1310" s="27">
        <f t="shared" si="60"/>
        <v>0</v>
      </c>
      <c r="J1310" s="26">
        <f t="shared" si="61"/>
        <v>0</v>
      </c>
      <c r="K1310" s="17" t="str">
        <f t="shared" si="62"/>
        <v>Obesity</v>
      </c>
      <c r="L1310" s="24" t="str" cm="1">
        <f t="array" ref="L1310">IF(H1310="?",INDEX($H$2:$H$2336,MODE(MATCH($H$2:$H$2336,$H$2:$H$2336,0))),H1310)</f>
        <v>No</v>
      </c>
    </row>
    <row r="1311" spans="1:12" x14ac:dyDescent="0.25">
      <c r="A1311" s="18" t="s">
        <v>1061</v>
      </c>
      <c r="B1311" s="18">
        <v>39.424999999999997</v>
      </c>
      <c r="C1311" s="18">
        <v>4.76</v>
      </c>
      <c r="D1311" s="18" t="s">
        <v>2382</v>
      </c>
      <c r="E1311" s="18" t="s">
        <v>2380</v>
      </c>
      <c r="F1311" s="18" t="s">
        <v>2380</v>
      </c>
      <c r="G1311" s="25" t="s">
        <v>2381</v>
      </c>
      <c r="H1311" s="18" t="s">
        <v>2380</v>
      </c>
      <c r="I1311" s="25">
        <f t="shared" si="60"/>
        <v>0</v>
      </c>
      <c r="J1311" s="26">
        <f t="shared" si="61"/>
        <v>0</v>
      </c>
      <c r="K1311" s="18" t="str">
        <f t="shared" si="62"/>
        <v>Obesity</v>
      </c>
      <c r="L1311" s="24" t="str" cm="1">
        <f t="array" ref="L1311">IF(H1311="?",INDEX($H$2:$H$2336,MODE(MATCH($H$2:$H$2336,$H$2:$H$2336,0))),H1311)</f>
        <v>No</v>
      </c>
    </row>
    <row r="1312" spans="1:12" x14ac:dyDescent="0.25">
      <c r="A1312" s="17" t="s">
        <v>1060</v>
      </c>
      <c r="B1312" s="17">
        <v>33.44</v>
      </c>
      <c r="C1312" s="17">
        <v>6.24</v>
      </c>
      <c r="D1312" s="17" t="s">
        <v>2382</v>
      </c>
      <c r="E1312" s="17" t="s">
        <v>2380</v>
      </c>
      <c r="F1312" s="17" t="s">
        <v>2380</v>
      </c>
      <c r="G1312" s="27" t="s">
        <v>2381</v>
      </c>
      <c r="H1312" s="17" t="s">
        <v>2380</v>
      </c>
      <c r="I1312" s="27">
        <f t="shared" si="60"/>
        <v>0</v>
      </c>
      <c r="J1312" s="26">
        <f t="shared" si="61"/>
        <v>0</v>
      </c>
      <c r="K1312" s="17" t="str">
        <f t="shared" si="62"/>
        <v>Obesity</v>
      </c>
      <c r="L1312" s="24" t="str" cm="1">
        <f t="array" ref="L1312">IF(H1312="?",INDEX($H$2:$H$2336,MODE(MATCH($H$2:$H$2336,$H$2:$H$2336,0))),H1312)</f>
        <v>No</v>
      </c>
    </row>
    <row r="1313" spans="1:12" x14ac:dyDescent="0.25">
      <c r="A1313" s="18" t="s">
        <v>1059</v>
      </c>
      <c r="B1313" s="18">
        <v>33.344999999999999</v>
      </c>
      <c r="C1313" s="18">
        <v>5.44</v>
      </c>
      <c r="D1313" s="18" t="s">
        <v>2382</v>
      </c>
      <c r="E1313" s="18" t="s">
        <v>2380</v>
      </c>
      <c r="F1313" s="18" t="s">
        <v>2380</v>
      </c>
      <c r="G1313" s="25" t="s">
        <v>2381</v>
      </c>
      <c r="H1313" s="18" t="s">
        <v>2380</v>
      </c>
      <c r="I1313" s="25">
        <f t="shared" si="60"/>
        <v>0</v>
      </c>
      <c r="J1313" s="26">
        <f t="shared" si="61"/>
        <v>0</v>
      </c>
      <c r="K1313" s="18" t="str">
        <f t="shared" si="62"/>
        <v>Obesity</v>
      </c>
      <c r="L1313" s="24" t="str" cm="1">
        <f t="array" ref="L1313">IF(H1313="?",INDEX($H$2:$H$2336,MODE(MATCH($H$2:$H$2336,$H$2:$H$2336,0))),H1313)</f>
        <v>No</v>
      </c>
    </row>
    <row r="1314" spans="1:12" x14ac:dyDescent="0.25">
      <c r="A1314" s="17" t="s">
        <v>1058</v>
      </c>
      <c r="B1314" s="17">
        <v>38.79</v>
      </c>
      <c r="C1314" s="17">
        <v>5.08</v>
      </c>
      <c r="D1314" s="17" t="s">
        <v>2380</v>
      </c>
      <c r="E1314" s="17" t="s">
        <v>2380</v>
      </c>
      <c r="F1314" s="17" t="s">
        <v>2383</v>
      </c>
      <c r="G1314" s="27">
        <v>1</v>
      </c>
      <c r="H1314" s="17" t="s">
        <v>2380</v>
      </c>
      <c r="I1314" s="27">
        <f t="shared" si="60"/>
        <v>0</v>
      </c>
      <c r="J1314" s="26">
        <f t="shared" si="61"/>
        <v>1</v>
      </c>
      <c r="K1314" s="17" t="str">
        <f t="shared" si="62"/>
        <v>Obesity</v>
      </c>
      <c r="L1314" s="24" t="str" cm="1">
        <f t="array" ref="L1314">IF(H1314="?",INDEX($H$2:$H$2336,MODE(MATCH($H$2:$H$2336,$H$2:$H$2336,0))),H1314)</f>
        <v>No</v>
      </c>
    </row>
    <row r="1315" spans="1:12" x14ac:dyDescent="0.25">
      <c r="A1315" s="18" t="s">
        <v>1057</v>
      </c>
      <c r="B1315" s="18">
        <v>30.684999999999999</v>
      </c>
      <c r="C1315" s="18">
        <v>4.87</v>
      </c>
      <c r="D1315" s="18" t="s">
        <v>2380</v>
      </c>
      <c r="E1315" s="18" t="s">
        <v>2380</v>
      </c>
      <c r="F1315" s="18" t="s">
        <v>2383</v>
      </c>
      <c r="G1315" s="25">
        <v>1</v>
      </c>
      <c r="H1315" s="18" t="s">
        <v>2380</v>
      </c>
      <c r="I1315" s="25">
        <f t="shared" si="60"/>
        <v>0</v>
      </c>
      <c r="J1315" s="26">
        <f t="shared" si="61"/>
        <v>1</v>
      </c>
      <c r="K1315" s="18" t="str">
        <f t="shared" si="62"/>
        <v>Obesity</v>
      </c>
      <c r="L1315" s="24" t="str" cm="1">
        <f t="array" ref="L1315">IF(H1315="?",INDEX($H$2:$H$2336,MODE(MATCH($H$2:$H$2336,$H$2:$H$2336,0))),H1315)</f>
        <v>No</v>
      </c>
    </row>
    <row r="1316" spans="1:12" x14ac:dyDescent="0.25">
      <c r="A1316" s="17" t="s">
        <v>1056</v>
      </c>
      <c r="B1316" s="17">
        <v>22.135000000000002</v>
      </c>
      <c r="C1316" s="17">
        <v>8.17</v>
      </c>
      <c r="D1316" s="17" t="s">
        <v>2380</v>
      </c>
      <c r="E1316" s="17" t="s">
        <v>2380</v>
      </c>
      <c r="F1316" s="17" t="s">
        <v>2380</v>
      </c>
      <c r="G1316" s="27" t="s">
        <v>2381</v>
      </c>
      <c r="H1316" s="17" t="s">
        <v>2380</v>
      </c>
      <c r="I1316" s="27">
        <f t="shared" si="60"/>
        <v>0</v>
      </c>
      <c r="J1316" s="26">
        <f t="shared" si="61"/>
        <v>0</v>
      </c>
      <c r="K1316" s="17" t="str">
        <f t="shared" si="62"/>
        <v>Normal Weight</v>
      </c>
      <c r="L1316" s="24" t="str" cm="1">
        <f t="array" ref="L1316">IF(H1316="?",INDEX($H$2:$H$2336,MODE(MATCH($H$2:$H$2336,$H$2:$H$2336,0))),H1316)</f>
        <v>No</v>
      </c>
    </row>
    <row r="1317" spans="1:12" x14ac:dyDescent="0.25">
      <c r="A1317" s="18" t="s">
        <v>1055</v>
      </c>
      <c r="B1317" s="18">
        <v>33.33</v>
      </c>
      <c r="C1317" s="18">
        <v>7.61</v>
      </c>
      <c r="D1317" s="18" t="s">
        <v>2380</v>
      </c>
      <c r="E1317" s="18" t="s">
        <v>2380</v>
      </c>
      <c r="F1317" s="18" t="s">
        <v>2380</v>
      </c>
      <c r="G1317" s="25" t="s">
        <v>2381</v>
      </c>
      <c r="H1317" s="18" t="s">
        <v>2380</v>
      </c>
      <c r="I1317" s="25">
        <f t="shared" si="60"/>
        <v>0</v>
      </c>
      <c r="J1317" s="26">
        <f t="shared" si="61"/>
        <v>0</v>
      </c>
      <c r="K1317" s="18" t="str">
        <f t="shared" si="62"/>
        <v>Obesity</v>
      </c>
      <c r="L1317" s="24" t="str" cm="1">
        <f t="array" ref="L1317">IF(H1317="?",INDEX($H$2:$H$2336,MODE(MATCH($H$2:$H$2336,$H$2:$H$2336,0))),H1317)</f>
        <v>No</v>
      </c>
    </row>
    <row r="1318" spans="1:12" x14ac:dyDescent="0.25">
      <c r="A1318" s="17" t="s">
        <v>1054</v>
      </c>
      <c r="B1318" s="17">
        <v>31.13</v>
      </c>
      <c r="C1318" s="17">
        <v>10.1</v>
      </c>
      <c r="D1318" s="17" t="s">
        <v>2380</v>
      </c>
      <c r="E1318" s="17" t="s">
        <v>2380</v>
      </c>
      <c r="F1318" s="17" t="s">
        <v>2380</v>
      </c>
      <c r="G1318" s="27" t="s">
        <v>2381</v>
      </c>
      <c r="H1318" s="17" t="s">
        <v>2380</v>
      </c>
      <c r="I1318" s="27">
        <f t="shared" si="60"/>
        <v>0</v>
      </c>
      <c r="J1318" s="26">
        <f t="shared" si="61"/>
        <v>0</v>
      </c>
      <c r="K1318" s="17" t="str">
        <f t="shared" si="62"/>
        <v>Obesity</v>
      </c>
      <c r="L1318" s="24" t="str" cm="1">
        <f t="array" ref="L1318">IF(H1318="?",INDEX($H$2:$H$2336,MODE(MATCH($H$2:$H$2336,$H$2:$H$2336,0))),H1318)</f>
        <v>No</v>
      </c>
    </row>
    <row r="1319" spans="1:12" x14ac:dyDescent="0.25">
      <c r="A1319" s="18" t="s">
        <v>1053</v>
      </c>
      <c r="B1319" s="18">
        <v>28.9</v>
      </c>
      <c r="C1319" s="18">
        <v>11.24</v>
      </c>
      <c r="D1319" s="18" t="s">
        <v>2380</v>
      </c>
      <c r="E1319" s="18" t="s">
        <v>2380</v>
      </c>
      <c r="F1319" s="18" t="s">
        <v>2380</v>
      </c>
      <c r="G1319" s="25" t="s">
        <v>2381</v>
      </c>
      <c r="H1319" s="18" t="s">
        <v>2380</v>
      </c>
      <c r="I1319" s="25">
        <f t="shared" si="60"/>
        <v>0</v>
      </c>
      <c r="J1319" s="26">
        <f t="shared" si="61"/>
        <v>0</v>
      </c>
      <c r="K1319" s="18" t="str">
        <f t="shared" si="62"/>
        <v>Overweight</v>
      </c>
      <c r="L1319" s="24" t="str" cm="1">
        <f t="array" ref="L1319">IF(H1319="?",INDEX($H$2:$H$2336,MODE(MATCH($H$2:$H$2336,$H$2:$H$2336,0))),H1319)</f>
        <v>No</v>
      </c>
    </row>
    <row r="1320" spans="1:12" x14ac:dyDescent="0.25">
      <c r="A1320" s="17" t="s">
        <v>1052</v>
      </c>
      <c r="B1320" s="17">
        <v>43.31</v>
      </c>
      <c r="C1320" s="17">
        <v>6.1</v>
      </c>
      <c r="D1320" s="17" t="s">
        <v>2382</v>
      </c>
      <c r="E1320" s="17" t="s">
        <v>2382</v>
      </c>
      <c r="F1320" s="17" t="s">
        <v>2380</v>
      </c>
      <c r="G1320" s="27">
        <v>1</v>
      </c>
      <c r="H1320" s="17" t="s">
        <v>2380</v>
      </c>
      <c r="I1320" s="27">
        <f t="shared" si="60"/>
        <v>0</v>
      </c>
      <c r="J1320" s="26">
        <f t="shared" si="61"/>
        <v>1</v>
      </c>
      <c r="K1320" s="17" t="str">
        <f t="shared" si="62"/>
        <v>Obesity</v>
      </c>
      <c r="L1320" s="24" t="str" cm="1">
        <f t="array" ref="L1320">IF(H1320="?",INDEX($H$2:$H$2336,MODE(MATCH($H$2:$H$2336,$H$2:$H$2336,0))),H1320)</f>
        <v>No</v>
      </c>
    </row>
    <row r="1321" spans="1:12" x14ac:dyDescent="0.25">
      <c r="A1321" s="18" t="s">
        <v>1051</v>
      </c>
      <c r="B1321" s="18">
        <v>22.8</v>
      </c>
      <c r="C1321" s="18">
        <v>6.98</v>
      </c>
      <c r="D1321" s="18" t="s">
        <v>2380</v>
      </c>
      <c r="E1321" s="18" t="s">
        <v>2380</v>
      </c>
      <c r="F1321" s="18" t="s">
        <v>2380</v>
      </c>
      <c r="G1321" s="25" t="s">
        <v>2381</v>
      </c>
      <c r="H1321" s="18" t="s">
        <v>2380</v>
      </c>
      <c r="I1321" s="25">
        <f t="shared" si="60"/>
        <v>0</v>
      </c>
      <c r="J1321" s="26">
        <f t="shared" si="61"/>
        <v>0</v>
      </c>
      <c r="K1321" s="18" t="str">
        <f t="shared" si="62"/>
        <v>Normal Weight</v>
      </c>
      <c r="L1321" s="24" t="str" cm="1">
        <f t="array" ref="L1321">IF(H1321="?",INDEX($H$2:$H$2336,MODE(MATCH($H$2:$H$2336,$H$2:$H$2336,0))),H1321)</f>
        <v>No</v>
      </c>
    </row>
    <row r="1322" spans="1:12" x14ac:dyDescent="0.25">
      <c r="A1322" s="17" t="s">
        <v>1050</v>
      </c>
      <c r="B1322" s="17">
        <v>19.09</v>
      </c>
      <c r="C1322" s="17">
        <v>4</v>
      </c>
      <c r="D1322" s="17" t="s">
        <v>2382</v>
      </c>
      <c r="E1322" s="17" t="s">
        <v>2380</v>
      </c>
      <c r="F1322" s="17" t="s">
        <v>2380</v>
      </c>
      <c r="G1322" s="27">
        <v>1</v>
      </c>
      <c r="H1322" s="17" t="s">
        <v>2380</v>
      </c>
      <c r="I1322" s="27">
        <f t="shared" si="60"/>
        <v>0</v>
      </c>
      <c r="J1322" s="26">
        <f t="shared" si="61"/>
        <v>1</v>
      </c>
      <c r="K1322" s="17" t="str">
        <f t="shared" si="62"/>
        <v>Normal Weight</v>
      </c>
      <c r="L1322" s="24" t="str" cm="1">
        <f t="array" ref="L1322">IF(H1322="?",INDEX($H$2:$H$2336,MODE(MATCH($H$2:$H$2336,$H$2:$H$2336,0))),H1322)</f>
        <v>No</v>
      </c>
    </row>
    <row r="1323" spans="1:12" x14ac:dyDescent="0.25">
      <c r="A1323" s="18" t="s">
        <v>1049</v>
      </c>
      <c r="B1323" s="18">
        <v>23.37</v>
      </c>
      <c r="C1323" s="18">
        <v>4.2300000000000004</v>
      </c>
      <c r="D1323" s="18" t="s">
        <v>2380</v>
      </c>
      <c r="E1323" s="18" t="s">
        <v>2380</v>
      </c>
      <c r="F1323" s="18" t="s">
        <v>2380</v>
      </c>
      <c r="G1323" s="25" t="s">
        <v>2381</v>
      </c>
      <c r="H1323" s="18" t="s">
        <v>2380</v>
      </c>
      <c r="I1323" s="25">
        <f t="shared" si="60"/>
        <v>0</v>
      </c>
      <c r="J1323" s="26">
        <f t="shared" si="61"/>
        <v>0</v>
      </c>
      <c r="K1323" s="18" t="str">
        <f t="shared" si="62"/>
        <v>Normal Weight</v>
      </c>
      <c r="L1323" s="24" t="str" cm="1">
        <f t="array" ref="L1323">IF(H1323="?",INDEX($H$2:$H$2336,MODE(MATCH($H$2:$H$2336,$H$2:$H$2336,0))),H1323)</f>
        <v>No</v>
      </c>
    </row>
    <row r="1324" spans="1:12" x14ac:dyDescent="0.25">
      <c r="A1324" s="17" t="s">
        <v>1048</v>
      </c>
      <c r="B1324" s="17">
        <v>33.44</v>
      </c>
      <c r="C1324" s="17">
        <v>4.72</v>
      </c>
      <c r="D1324" s="17" t="s">
        <v>2382</v>
      </c>
      <c r="E1324" s="17" t="s">
        <v>2380</v>
      </c>
      <c r="F1324" s="17" t="s">
        <v>2380</v>
      </c>
      <c r="G1324" s="27" t="s">
        <v>2381</v>
      </c>
      <c r="H1324" s="17" t="s">
        <v>2380</v>
      </c>
      <c r="I1324" s="27">
        <f t="shared" si="60"/>
        <v>0</v>
      </c>
      <c r="J1324" s="26">
        <f t="shared" si="61"/>
        <v>0</v>
      </c>
      <c r="K1324" s="17" t="str">
        <f t="shared" si="62"/>
        <v>Obesity</v>
      </c>
      <c r="L1324" s="24" t="str" cm="1">
        <f t="array" ref="L1324">IF(H1324="?",INDEX($H$2:$H$2336,MODE(MATCH($H$2:$H$2336,$H$2:$H$2336,0))),H1324)</f>
        <v>No</v>
      </c>
    </row>
    <row r="1325" spans="1:12" x14ac:dyDescent="0.25">
      <c r="A1325" s="18" t="s">
        <v>1047</v>
      </c>
      <c r="B1325" s="18">
        <v>28.05</v>
      </c>
      <c r="C1325" s="18">
        <v>5.63</v>
      </c>
      <c r="D1325" s="18" t="s">
        <v>2382</v>
      </c>
      <c r="E1325" s="18" t="s">
        <v>2380</v>
      </c>
      <c r="F1325" s="18" t="s">
        <v>2380</v>
      </c>
      <c r="G1325" s="25" t="s">
        <v>2381</v>
      </c>
      <c r="H1325" s="18" t="s">
        <v>2380</v>
      </c>
      <c r="I1325" s="25">
        <f t="shared" si="60"/>
        <v>0</v>
      </c>
      <c r="J1325" s="26">
        <f t="shared" si="61"/>
        <v>0</v>
      </c>
      <c r="K1325" s="18" t="str">
        <f t="shared" si="62"/>
        <v>Overweight</v>
      </c>
      <c r="L1325" s="24" t="str" cm="1">
        <f t="array" ref="L1325">IF(H1325="?",INDEX($H$2:$H$2336,MODE(MATCH($H$2:$H$2336,$H$2:$H$2336,0))),H1325)</f>
        <v>No</v>
      </c>
    </row>
    <row r="1326" spans="1:12" x14ac:dyDescent="0.25">
      <c r="A1326" s="17" t="s">
        <v>1046</v>
      </c>
      <c r="B1326" s="17">
        <v>27.72</v>
      </c>
      <c r="C1326" s="17">
        <v>5.83</v>
      </c>
      <c r="D1326" s="17" t="s">
        <v>2382</v>
      </c>
      <c r="E1326" s="17" t="s">
        <v>2380</v>
      </c>
      <c r="F1326" s="17" t="s">
        <v>2380</v>
      </c>
      <c r="G1326" s="27" t="s">
        <v>2381</v>
      </c>
      <c r="H1326" s="17" t="s">
        <v>2380</v>
      </c>
      <c r="I1326" s="27">
        <f t="shared" si="60"/>
        <v>0</v>
      </c>
      <c r="J1326" s="26">
        <f t="shared" si="61"/>
        <v>0</v>
      </c>
      <c r="K1326" s="17" t="str">
        <f t="shared" si="62"/>
        <v>Overweight</v>
      </c>
      <c r="L1326" s="24" t="str" cm="1">
        <f t="array" ref="L1326">IF(H1326="?",INDEX($H$2:$H$2336,MODE(MATCH($H$2:$H$2336,$H$2:$H$2336,0))),H1326)</f>
        <v>No</v>
      </c>
    </row>
    <row r="1327" spans="1:12" x14ac:dyDescent="0.25">
      <c r="A1327" s="18" t="s">
        <v>1045</v>
      </c>
      <c r="B1327" s="18">
        <v>29.81</v>
      </c>
      <c r="C1327" s="18">
        <v>9.23</v>
      </c>
      <c r="D1327" s="18" t="s">
        <v>2380</v>
      </c>
      <c r="E1327" s="18" t="s">
        <v>2380</v>
      </c>
      <c r="F1327" s="18" t="s">
        <v>2380</v>
      </c>
      <c r="G1327" s="25" t="s">
        <v>2381</v>
      </c>
      <c r="H1327" s="18" t="s">
        <v>2380</v>
      </c>
      <c r="I1327" s="25">
        <f t="shared" si="60"/>
        <v>0</v>
      </c>
      <c r="J1327" s="26">
        <f t="shared" si="61"/>
        <v>0</v>
      </c>
      <c r="K1327" s="18" t="str">
        <f t="shared" si="62"/>
        <v>Overweight</v>
      </c>
      <c r="L1327" s="24" t="str" cm="1">
        <f t="array" ref="L1327">IF(H1327="?",INDEX($H$2:$H$2336,MODE(MATCH($H$2:$H$2336,$H$2:$H$2336,0))),H1327)</f>
        <v>No</v>
      </c>
    </row>
    <row r="1328" spans="1:12" x14ac:dyDescent="0.25">
      <c r="A1328" s="17" t="s">
        <v>1044</v>
      </c>
      <c r="B1328" s="17">
        <v>23.98</v>
      </c>
      <c r="C1328" s="17">
        <v>9.89</v>
      </c>
      <c r="D1328" s="17" t="s">
        <v>2380</v>
      </c>
      <c r="E1328" s="17" t="s">
        <v>2380</v>
      </c>
      <c r="F1328" s="17" t="s">
        <v>2380</v>
      </c>
      <c r="G1328" s="27" t="s">
        <v>2381</v>
      </c>
      <c r="H1328" s="17" t="s">
        <v>2380</v>
      </c>
      <c r="I1328" s="27">
        <f t="shared" si="60"/>
        <v>0</v>
      </c>
      <c r="J1328" s="26">
        <f t="shared" si="61"/>
        <v>0</v>
      </c>
      <c r="K1328" s="17" t="str">
        <f t="shared" si="62"/>
        <v>Normal Weight</v>
      </c>
      <c r="L1328" s="24" t="str" cm="1">
        <f t="array" ref="L1328">IF(H1328="?",INDEX($H$2:$H$2336,MODE(MATCH($H$2:$H$2336,$H$2:$H$2336,0))),H1328)</f>
        <v>No</v>
      </c>
    </row>
    <row r="1329" spans="1:12" x14ac:dyDescent="0.25">
      <c r="A1329" s="18" t="s">
        <v>1043</v>
      </c>
      <c r="B1329" s="18">
        <v>17.34</v>
      </c>
      <c r="C1329" s="18">
        <v>12</v>
      </c>
      <c r="D1329" s="18" t="s">
        <v>2380</v>
      </c>
      <c r="E1329" s="18" t="s">
        <v>2380</v>
      </c>
      <c r="F1329" s="18" t="s">
        <v>2380</v>
      </c>
      <c r="G1329" s="25" t="s">
        <v>2381</v>
      </c>
      <c r="H1329" s="18" t="s">
        <v>2380</v>
      </c>
      <c r="I1329" s="25">
        <f t="shared" si="60"/>
        <v>0</v>
      </c>
      <c r="J1329" s="26">
        <f t="shared" si="61"/>
        <v>0</v>
      </c>
      <c r="K1329" s="18" t="str">
        <f t="shared" si="62"/>
        <v>Underweight</v>
      </c>
      <c r="L1329" s="24" t="str" cm="1">
        <f t="array" ref="L1329">IF(H1329="?",INDEX($H$2:$H$2336,MODE(MATCH($H$2:$H$2336,$H$2:$H$2336,0))),H1329)</f>
        <v>No</v>
      </c>
    </row>
    <row r="1330" spans="1:12" x14ac:dyDescent="0.25">
      <c r="A1330" s="17" t="s">
        <v>1042</v>
      </c>
      <c r="B1330" s="17">
        <v>40.39</v>
      </c>
      <c r="C1330" s="17">
        <v>4.24</v>
      </c>
      <c r="D1330" s="17" t="s">
        <v>2382</v>
      </c>
      <c r="E1330" s="17" t="s">
        <v>2380</v>
      </c>
      <c r="F1330" s="17" t="s">
        <v>2383</v>
      </c>
      <c r="G1330" s="27">
        <v>1</v>
      </c>
      <c r="H1330" s="17" t="s">
        <v>2380</v>
      </c>
      <c r="I1330" s="27">
        <f t="shared" si="60"/>
        <v>0</v>
      </c>
      <c r="J1330" s="26">
        <f t="shared" si="61"/>
        <v>1</v>
      </c>
      <c r="K1330" s="17" t="str">
        <f t="shared" si="62"/>
        <v>Obesity</v>
      </c>
      <c r="L1330" s="24" t="str" cm="1">
        <f t="array" ref="L1330">IF(H1330="?",INDEX($H$2:$H$2336,MODE(MATCH($H$2:$H$2336,$H$2:$H$2336,0))),H1330)</f>
        <v>No</v>
      </c>
    </row>
    <row r="1331" spans="1:12" x14ac:dyDescent="0.25">
      <c r="A1331" s="18" t="s">
        <v>1041</v>
      </c>
      <c r="B1331" s="18">
        <v>25.96</v>
      </c>
      <c r="C1331" s="18">
        <v>4.68</v>
      </c>
      <c r="D1331" s="18" t="s">
        <v>2382</v>
      </c>
      <c r="E1331" s="18" t="s">
        <v>2380</v>
      </c>
      <c r="F1331" s="18" t="s">
        <v>2383</v>
      </c>
      <c r="G1331" s="25">
        <v>1</v>
      </c>
      <c r="H1331" s="18" t="s">
        <v>2380</v>
      </c>
      <c r="I1331" s="25">
        <f t="shared" si="60"/>
        <v>0</v>
      </c>
      <c r="J1331" s="26">
        <f t="shared" si="61"/>
        <v>1</v>
      </c>
      <c r="K1331" s="18" t="str">
        <f t="shared" si="62"/>
        <v>Overweight</v>
      </c>
      <c r="L1331" s="24" t="str" cm="1">
        <f t="array" ref="L1331">IF(H1331="?",INDEX($H$2:$H$2336,MODE(MATCH($H$2:$H$2336,$H$2:$H$2336,0))),H1331)</f>
        <v>No</v>
      </c>
    </row>
    <row r="1332" spans="1:12" x14ac:dyDescent="0.25">
      <c r="A1332" s="17" t="s">
        <v>1040</v>
      </c>
      <c r="B1332" s="17">
        <v>17.68</v>
      </c>
      <c r="C1332" s="17">
        <v>8.57</v>
      </c>
      <c r="D1332" s="17" t="s">
        <v>2382</v>
      </c>
      <c r="E1332" s="17" t="s">
        <v>2380</v>
      </c>
      <c r="F1332" s="17" t="s">
        <v>2383</v>
      </c>
      <c r="G1332" s="27">
        <v>1</v>
      </c>
      <c r="H1332" s="17" t="s">
        <v>2380</v>
      </c>
      <c r="I1332" s="27">
        <f t="shared" si="60"/>
        <v>0</v>
      </c>
      <c r="J1332" s="26">
        <f t="shared" si="61"/>
        <v>1</v>
      </c>
      <c r="K1332" s="17" t="str">
        <f t="shared" si="62"/>
        <v>Underweight</v>
      </c>
      <c r="L1332" s="24" t="str" cm="1">
        <f t="array" ref="L1332">IF(H1332="?",INDEX($H$2:$H$2336,MODE(MATCH($H$2:$H$2336,$H$2:$H$2336,0))),H1332)</f>
        <v>No</v>
      </c>
    </row>
    <row r="1333" spans="1:12" x14ac:dyDescent="0.25">
      <c r="A1333" s="18" t="s">
        <v>1039</v>
      </c>
      <c r="B1333" s="18">
        <v>30.875</v>
      </c>
      <c r="C1333" s="18">
        <v>4.0999999999999996</v>
      </c>
      <c r="D1333" s="18" t="s">
        <v>2380</v>
      </c>
      <c r="E1333" s="18" t="s">
        <v>2380</v>
      </c>
      <c r="F1333" s="18" t="s">
        <v>2380</v>
      </c>
      <c r="G1333" s="25" t="s">
        <v>2381</v>
      </c>
      <c r="H1333" s="18" t="s">
        <v>2380</v>
      </c>
      <c r="I1333" s="25">
        <f t="shared" si="60"/>
        <v>0</v>
      </c>
      <c r="J1333" s="26">
        <f t="shared" si="61"/>
        <v>0</v>
      </c>
      <c r="K1333" s="18" t="str">
        <f t="shared" si="62"/>
        <v>Obesity</v>
      </c>
      <c r="L1333" s="24" t="str" cm="1">
        <f t="array" ref="L1333">IF(H1333="?",INDEX($H$2:$H$2336,MODE(MATCH($H$2:$H$2336,$H$2:$H$2336,0))),H1333)</f>
        <v>No</v>
      </c>
    </row>
    <row r="1334" spans="1:12" x14ac:dyDescent="0.25">
      <c r="A1334" s="17" t="s">
        <v>1038</v>
      </c>
      <c r="B1334" s="17">
        <v>30.81</v>
      </c>
      <c r="C1334" s="17">
        <v>4.49</v>
      </c>
      <c r="D1334" s="17" t="s">
        <v>2380</v>
      </c>
      <c r="E1334" s="17" t="s">
        <v>2380</v>
      </c>
      <c r="F1334" s="17" t="s">
        <v>2380</v>
      </c>
      <c r="G1334" s="27" t="s">
        <v>2381</v>
      </c>
      <c r="H1334" s="17" t="s">
        <v>2380</v>
      </c>
      <c r="I1334" s="27">
        <f t="shared" si="60"/>
        <v>0</v>
      </c>
      <c r="J1334" s="26">
        <f t="shared" si="61"/>
        <v>0</v>
      </c>
      <c r="K1334" s="17" t="str">
        <f t="shared" si="62"/>
        <v>Obesity</v>
      </c>
      <c r="L1334" s="24" t="str" cm="1">
        <f t="array" ref="L1334">IF(H1334="?",INDEX($H$2:$H$2336,MODE(MATCH($H$2:$H$2336,$H$2:$H$2336,0))),H1334)</f>
        <v>No</v>
      </c>
    </row>
    <row r="1335" spans="1:12" x14ac:dyDescent="0.25">
      <c r="A1335" s="18" t="s">
        <v>1037</v>
      </c>
      <c r="B1335" s="18">
        <v>36.85</v>
      </c>
      <c r="C1335" s="18">
        <v>8.8000000000000007</v>
      </c>
      <c r="D1335" s="18" t="s">
        <v>2380</v>
      </c>
      <c r="E1335" s="18" t="s">
        <v>2380</v>
      </c>
      <c r="F1335" s="18" t="s">
        <v>2380</v>
      </c>
      <c r="G1335" s="25">
        <v>2</v>
      </c>
      <c r="H1335" s="18" t="s">
        <v>2380</v>
      </c>
      <c r="I1335" s="25">
        <f t="shared" si="60"/>
        <v>0</v>
      </c>
      <c r="J1335" s="26">
        <f t="shared" si="61"/>
        <v>2</v>
      </c>
      <c r="K1335" s="18" t="str">
        <f t="shared" si="62"/>
        <v>Obesity</v>
      </c>
      <c r="L1335" s="24" t="str" cm="1">
        <f t="array" ref="L1335">IF(H1335="?",INDEX($H$2:$H$2336,MODE(MATCH($H$2:$H$2336,$H$2:$H$2336,0))),H1335)</f>
        <v>No</v>
      </c>
    </row>
    <row r="1336" spans="1:12" x14ac:dyDescent="0.25">
      <c r="A1336" s="17" t="s">
        <v>1036</v>
      </c>
      <c r="B1336" s="17">
        <v>35.86</v>
      </c>
      <c r="C1336" s="17">
        <v>7.93</v>
      </c>
      <c r="D1336" s="17" t="s">
        <v>2380</v>
      </c>
      <c r="E1336" s="17" t="s">
        <v>2380</v>
      </c>
      <c r="F1336" s="17" t="s">
        <v>2380</v>
      </c>
      <c r="G1336" s="27">
        <v>2</v>
      </c>
      <c r="H1336" s="17" t="s">
        <v>2380</v>
      </c>
      <c r="I1336" s="27">
        <f t="shared" si="60"/>
        <v>0</v>
      </c>
      <c r="J1336" s="26">
        <f t="shared" si="61"/>
        <v>2</v>
      </c>
      <c r="K1336" s="17" t="str">
        <f t="shared" si="62"/>
        <v>Obesity</v>
      </c>
      <c r="L1336" s="24" t="str" cm="1">
        <f t="array" ref="L1336">IF(H1336="?",INDEX($H$2:$H$2336,MODE(MATCH($H$2:$H$2336,$H$2:$H$2336,0))),H1336)</f>
        <v>No</v>
      </c>
    </row>
    <row r="1337" spans="1:12" x14ac:dyDescent="0.25">
      <c r="A1337" s="18" t="s">
        <v>1035</v>
      </c>
      <c r="B1337" s="18">
        <v>30.3</v>
      </c>
      <c r="C1337" s="18">
        <v>9.4499999999999993</v>
      </c>
      <c r="D1337" s="18" t="s">
        <v>2380</v>
      </c>
      <c r="E1337" s="18" t="s">
        <v>2380</v>
      </c>
      <c r="F1337" s="18" t="s">
        <v>2380</v>
      </c>
      <c r="G1337" s="25">
        <v>2</v>
      </c>
      <c r="H1337" s="18" t="s">
        <v>2380</v>
      </c>
      <c r="I1337" s="25">
        <f t="shared" si="60"/>
        <v>0</v>
      </c>
      <c r="J1337" s="26">
        <f t="shared" si="61"/>
        <v>2</v>
      </c>
      <c r="K1337" s="18" t="str">
        <f t="shared" si="62"/>
        <v>Obesity</v>
      </c>
      <c r="L1337" s="24" t="str" cm="1">
        <f t="array" ref="L1337">IF(H1337="?",INDEX($H$2:$H$2336,MODE(MATCH($H$2:$H$2336,$H$2:$H$2336,0))),H1337)</f>
        <v>No</v>
      </c>
    </row>
    <row r="1338" spans="1:12" x14ac:dyDescent="0.25">
      <c r="A1338" s="17" t="s">
        <v>1034</v>
      </c>
      <c r="B1338" s="17">
        <v>32.015000000000001</v>
      </c>
      <c r="C1338" s="17">
        <v>7.67</v>
      </c>
      <c r="D1338" s="17" t="s">
        <v>2380</v>
      </c>
      <c r="E1338" s="17" t="s">
        <v>2380</v>
      </c>
      <c r="F1338" s="17" t="s">
        <v>2380</v>
      </c>
      <c r="G1338" s="27" t="s">
        <v>2381</v>
      </c>
      <c r="H1338" s="17" t="s">
        <v>2380</v>
      </c>
      <c r="I1338" s="27">
        <f t="shared" si="60"/>
        <v>0</v>
      </c>
      <c r="J1338" s="26">
        <f t="shared" si="61"/>
        <v>0</v>
      </c>
      <c r="K1338" s="17" t="str">
        <f t="shared" si="62"/>
        <v>Obesity</v>
      </c>
      <c r="L1338" s="24" t="str" cm="1">
        <f t="array" ref="L1338">IF(H1338="?",INDEX($H$2:$H$2336,MODE(MATCH($H$2:$H$2336,$H$2:$H$2336,0))),H1338)</f>
        <v>No</v>
      </c>
    </row>
    <row r="1339" spans="1:12" x14ac:dyDescent="0.25">
      <c r="A1339" s="18" t="s">
        <v>1033</v>
      </c>
      <c r="B1339" s="18">
        <v>25.06</v>
      </c>
      <c r="C1339" s="18">
        <v>10.53</v>
      </c>
      <c r="D1339" s="18" t="s">
        <v>2380</v>
      </c>
      <c r="E1339" s="18" t="s">
        <v>2380</v>
      </c>
      <c r="F1339" s="18" t="s">
        <v>2380</v>
      </c>
      <c r="G1339" s="25">
        <v>2</v>
      </c>
      <c r="H1339" s="18" t="s">
        <v>2380</v>
      </c>
      <c r="I1339" s="25">
        <f t="shared" si="60"/>
        <v>0</v>
      </c>
      <c r="J1339" s="26">
        <f t="shared" si="61"/>
        <v>2</v>
      </c>
      <c r="K1339" s="18" t="str">
        <f t="shared" si="62"/>
        <v>Overweight</v>
      </c>
      <c r="L1339" s="24" t="str" cm="1">
        <f t="array" ref="L1339">IF(H1339="?",INDEX($H$2:$H$2336,MODE(MATCH($H$2:$H$2336,$H$2:$H$2336,0))),H1339)</f>
        <v>No</v>
      </c>
    </row>
    <row r="1340" spans="1:12" x14ac:dyDescent="0.25">
      <c r="A1340" s="17" t="s">
        <v>1032</v>
      </c>
      <c r="B1340" s="17">
        <v>18.829999999999998</v>
      </c>
      <c r="C1340" s="17">
        <v>10.08</v>
      </c>
      <c r="D1340" s="17" t="s">
        <v>2382</v>
      </c>
      <c r="E1340" s="17" t="s">
        <v>2380</v>
      </c>
      <c r="F1340" s="17" t="s">
        <v>2380</v>
      </c>
      <c r="G1340" s="27" t="s">
        <v>2381</v>
      </c>
      <c r="H1340" s="17" t="s">
        <v>2380</v>
      </c>
      <c r="I1340" s="27">
        <f t="shared" si="60"/>
        <v>0</v>
      </c>
      <c r="J1340" s="26">
        <f t="shared" si="61"/>
        <v>0</v>
      </c>
      <c r="K1340" s="17" t="str">
        <f t="shared" si="62"/>
        <v>Normal Weight</v>
      </c>
      <c r="L1340" s="24" t="str" cm="1">
        <f t="array" ref="L1340">IF(H1340="?",INDEX($H$2:$H$2336,MODE(MATCH($H$2:$H$2336,$H$2:$H$2336,0))),H1340)</f>
        <v>No</v>
      </c>
    </row>
    <row r="1341" spans="1:12" x14ac:dyDescent="0.25">
      <c r="A1341" s="18" t="s">
        <v>1031</v>
      </c>
      <c r="B1341" s="18">
        <v>47.52</v>
      </c>
      <c r="C1341" s="18">
        <v>11.39</v>
      </c>
      <c r="D1341" s="18" t="s">
        <v>2382</v>
      </c>
      <c r="E1341" s="18" t="s">
        <v>2380</v>
      </c>
      <c r="F1341" s="18" t="s">
        <v>2380</v>
      </c>
      <c r="G1341" s="25">
        <v>1</v>
      </c>
      <c r="H1341" s="18" t="s">
        <v>2380</v>
      </c>
      <c r="I1341" s="25">
        <f t="shared" si="60"/>
        <v>0</v>
      </c>
      <c r="J1341" s="26">
        <f t="shared" si="61"/>
        <v>1</v>
      </c>
      <c r="K1341" s="18" t="str">
        <f t="shared" si="62"/>
        <v>Obesity</v>
      </c>
      <c r="L1341" s="24" t="str" cm="1">
        <f t="array" ref="L1341">IF(H1341="?",INDEX($H$2:$H$2336,MODE(MATCH($H$2:$H$2336,$H$2:$H$2336,0))),H1341)</f>
        <v>No</v>
      </c>
    </row>
    <row r="1342" spans="1:12" x14ac:dyDescent="0.25">
      <c r="A1342" s="17" t="s">
        <v>1030</v>
      </c>
      <c r="B1342" s="17">
        <v>37.82</v>
      </c>
      <c r="C1342" s="17">
        <v>6.36</v>
      </c>
      <c r="D1342" s="17" t="s">
        <v>2380</v>
      </c>
      <c r="E1342" s="17" t="s">
        <v>2380</v>
      </c>
      <c r="F1342" s="17" t="s">
        <v>2380</v>
      </c>
      <c r="G1342" s="27" t="s">
        <v>2381</v>
      </c>
      <c r="H1342" s="17" t="s">
        <v>2380</v>
      </c>
      <c r="I1342" s="27">
        <f t="shared" si="60"/>
        <v>0</v>
      </c>
      <c r="J1342" s="26">
        <f t="shared" si="61"/>
        <v>0</v>
      </c>
      <c r="K1342" s="17" t="str">
        <f t="shared" si="62"/>
        <v>Obesity</v>
      </c>
      <c r="L1342" s="24" t="str" cm="1">
        <f t="array" ref="L1342">IF(H1342="?",INDEX($H$2:$H$2336,MODE(MATCH($H$2:$H$2336,$H$2:$H$2336,0))),H1342)</f>
        <v>No</v>
      </c>
    </row>
    <row r="1343" spans="1:12" x14ac:dyDescent="0.25">
      <c r="A1343" s="18" t="s">
        <v>1029</v>
      </c>
      <c r="B1343" s="18">
        <v>44.16</v>
      </c>
      <c r="C1343" s="18">
        <v>5.31</v>
      </c>
      <c r="D1343" s="18" t="s">
        <v>2382</v>
      </c>
      <c r="E1343" s="18" t="s">
        <v>2380</v>
      </c>
      <c r="F1343" s="18" t="s">
        <v>2380</v>
      </c>
      <c r="G1343" s="25" t="s">
        <v>2381</v>
      </c>
      <c r="H1343" s="18" t="s">
        <v>2380</v>
      </c>
      <c r="I1343" s="25">
        <f t="shared" si="60"/>
        <v>0</v>
      </c>
      <c r="J1343" s="26">
        <f t="shared" si="61"/>
        <v>0</v>
      </c>
      <c r="K1343" s="18" t="str">
        <f t="shared" si="62"/>
        <v>Obesity</v>
      </c>
      <c r="L1343" s="24" t="str" cm="1">
        <f t="array" ref="L1343">IF(H1343="?",INDEX($H$2:$H$2336,MODE(MATCH($H$2:$H$2336,$H$2:$H$2336,0))),H1343)</f>
        <v>No</v>
      </c>
    </row>
    <row r="1344" spans="1:12" x14ac:dyDescent="0.25">
      <c r="A1344" s="17" t="s">
        <v>1028</v>
      </c>
      <c r="B1344" s="17">
        <v>37.049999999999997</v>
      </c>
      <c r="C1344" s="17">
        <v>4.74</v>
      </c>
      <c r="D1344" s="17" t="s">
        <v>2380</v>
      </c>
      <c r="E1344" s="17" t="s">
        <v>2380</v>
      </c>
      <c r="F1344" s="17" t="s">
        <v>2383</v>
      </c>
      <c r="G1344" s="27">
        <v>1</v>
      </c>
      <c r="H1344" s="17" t="s">
        <v>2380</v>
      </c>
      <c r="I1344" s="27">
        <f t="shared" si="60"/>
        <v>0</v>
      </c>
      <c r="J1344" s="26">
        <f t="shared" si="61"/>
        <v>1</v>
      </c>
      <c r="K1344" s="17" t="str">
        <f t="shared" si="62"/>
        <v>Obesity</v>
      </c>
      <c r="L1344" s="24" t="str" cm="1">
        <f t="array" ref="L1344">IF(H1344="?",INDEX($H$2:$H$2336,MODE(MATCH($H$2:$H$2336,$H$2:$H$2336,0))),H1344)</f>
        <v>No</v>
      </c>
    </row>
    <row r="1345" spans="1:12" x14ac:dyDescent="0.25">
      <c r="A1345" s="18" t="s">
        <v>1027</v>
      </c>
      <c r="B1345" s="18">
        <v>18.66</v>
      </c>
      <c r="C1345" s="18">
        <v>11.35</v>
      </c>
      <c r="D1345" s="18" t="s">
        <v>2380</v>
      </c>
      <c r="E1345" s="18" t="s">
        <v>2380</v>
      </c>
      <c r="F1345" s="18" t="s">
        <v>2380</v>
      </c>
      <c r="G1345" s="25" t="s">
        <v>2381</v>
      </c>
      <c r="H1345" s="18" t="s">
        <v>2380</v>
      </c>
      <c r="I1345" s="25">
        <f t="shared" si="60"/>
        <v>0</v>
      </c>
      <c r="J1345" s="26">
        <f t="shared" si="61"/>
        <v>0</v>
      </c>
      <c r="K1345" s="18" t="str">
        <f t="shared" si="62"/>
        <v>Normal Weight</v>
      </c>
      <c r="L1345" s="24" t="str" cm="1">
        <f t="array" ref="L1345">IF(H1345="?",INDEX($H$2:$H$2336,MODE(MATCH($H$2:$H$2336,$H$2:$H$2336,0))),H1345)</f>
        <v>No</v>
      </c>
    </row>
    <row r="1346" spans="1:12" x14ac:dyDescent="0.25">
      <c r="A1346" s="17" t="s">
        <v>1026</v>
      </c>
      <c r="B1346" s="17">
        <v>36.200000000000003</v>
      </c>
      <c r="C1346" s="17">
        <v>6.81</v>
      </c>
      <c r="D1346" s="17" t="s">
        <v>2382</v>
      </c>
      <c r="E1346" s="17" t="s">
        <v>2380</v>
      </c>
      <c r="F1346" s="17" t="s">
        <v>2380</v>
      </c>
      <c r="G1346" s="27">
        <v>1</v>
      </c>
      <c r="H1346" s="17" t="s">
        <v>2380</v>
      </c>
      <c r="I1346" s="27">
        <f t="shared" si="60"/>
        <v>0</v>
      </c>
      <c r="J1346" s="26">
        <f t="shared" si="61"/>
        <v>1</v>
      </c>
      <c r="K1346" s="17" t="str">
        <f t="shared" si="62"/>
        <v>Obesity</v>
      </c>
      <c r="L1346" s="24" t="str" cm="1">
        <f t="array" ref="L1346">IF(H1346="?",INDEX($H$2:$H$2336,MODE(MATCH($H$2:$H$2336,$H$2:$H$2336,0))),H1346)</f>
        <v>No</v>
      </c>
    </row>
    <row r="1347" spans="1:12" x14ac:dyDescent="0.25">
      <c r="A1347" s="18" t="s">
        <v>1025</v>
      </c>
      <c r="B1347" s="18">
        <v>18.87</v>
      </c>
      <c r="C1347" s="18">
        <v>8.06</v>
      </c>
      <c r="D1347" s="18" t="s">
        <v>2380</v>
      </c>
      <c r="E1347" s="18" t="s">
        <v>2380</v>
      </c>
      <c r="F1347" s="18" t="s">
        <v>2380</v>
      </c>
      <c r="G1347" s="25" t="s">
        <v>2381</v>
      </c>
      <c r="H1347" s="18" t="s">
        <v>2380</v>
      </c>
      <c r="I1347" s="25">
        <f t="shared" ref="I1347:I1410" si="63">COUNTIF(A1347:H1347, "?")</f>
        <v>0</v>
      </c>
      <c r="J1347" s="26">
        <f t="shared" ref="J1347:J1410" si="64">IF(OR(G1347="No major surgery"),0,G1347)</f>
        <v>0</v>
      </c>
      <c r="K1347" s="18" t="str">
        <f t="shared" ref="K1347:K1410" si="65">IF(B1347&lt;18.5,"Underweight",
IF(B1347&lt;25,"Normal Weight",
IF(B1347&lt;30,"Overweight",
"Obesity")))</f>
        <v>Normal Weight</v>
      </c>
      <c r="L1347" s="24" t="str" cm="1">
        <f t="array" ref="L1347">IF(H1347="?",INDEX($H$2:$H$2336,MODE(MATCH($H$2:$H$2336,$H$2:$H$2336,0))),H1347)</f>
        <v>No</v>
      </c>
    </row>
    <row r="1348" spans="1:12" x14ac:dyDescent="0.25">
      <c r="A1348" s="17" t="s">
        <v>1024</v>
      </c>
      <c r="B1348" s="17">
        <v>32.299999999999997</v>
      </c>
      <c r="C1348" s="17">
        <v>6.74</v>
      </c>
      <c r="D1348" s="17" t="s">
        <v>2382</v>
      </c>
      <c r="E1348" s="17" t="s">
        <v>2380</v>
      </c>
      <c r="F1348" s="17" t="s">
        <v>2380</v>
      </c>
      <c r="G1348" s="27">
        <v>1</v>
      </c>
      <c r="H1348" s="17" t="s">
        <v>2380</v>
      </c>
      <c r="I1348" s="27">
        <f t="shared" si="63"/>
        <v>0</v>
      </c>
      <c r="J1348" s="26">
        <f t="shared" si="64"/>
        <v>1</v>
      </c>
      <c r="K1348" s="17" t="str">
        <f t="shared" si="65"/>
        <v>Obesity</v>
      </c>
      <c r="L1348" s="24" t="str" cm="1">
        <f t="array" ref="L1348">IF(H1348="?",INDEX($H$2:$H$2336,MODE(MATCH($H$2:$H$2336,$H$2:$H$2336,0))),H1348)</f>
        <v>No</v>
      </c>
    </row>
    <row r="1349" spans="1:12" x14ac:dyDescent="0.25">
      <c r="A1349" s="18" t="s">
        <v>1023</v>
      </c>
      <c r="B1349" s="18">
        <v>22.64</v>
      </c>
      <c r="C1349" s="18">
        <v>6.54</v>
      </c>
      <c r="D1349" s="18" t="s">
        <v>2382</v>
      </c>
      <c r="E1349" s="18" t="s">
        <v>2380</v>
      </c>
      <c r="F1349" s="18" t="s">
        <v>2380</v>
      </c>
      <c r="G1349" s="25">
        <v>2</v>
      </c>
      <c r="H1349" s="18" t="s">
        <v>2380</v>
      </c>
      <c r="I1349" s="25">
        <f t="shared" si="63"/>
        <v>0</v>
      </c>
      <c r="J1349" s="26">
        <f t="shared" si="64"/>
        <v>2</v>
      </c>
      <c r="K1349" s="18" t="str">
        <f t="shared" si="65"/>
        <v>Normal Weight</v>
      </c>
      <c r="L1349" s="24" t="str" cm="1">
        <f t="array" ref="L1349">IF(H1349="?",INDEX($H$2:$H$2336,MODE(MATCH($H$2:$H$2336,$H$2:$H$2336,0))),H1349)</f>
        <v>No</v>
      </c>
    </row>
    <row r="1350" spans="1:12" x14ac:dyDescent="0.25">
      <c r="A1350" s="17" t="s">
        <v>1022</v>
      </c>
      <c r="B1350" s="17">
        <v>28.69</v>
      </c>
      <c r="C1350" s="17">
        <v>5.4</v>
      </c>
      <c r="D1350" s="17" t="s">
        <v>2380</v>
      </c>
      <c r="E1350" s="17" t="s">
        <v>2380</v>
      </c>
      <c r="F1350" s="17" t="s">
        <v>2380</v>
      </c>
      <c r="G1350" s="27" t="s">
        <v>2381</v>
      </c>
      <c r="H1350" s="17" t="s">
        <v>2380</v>
      </c>
      <c r="I1350" s="27">
        <f t="shared" si="63"/>
        <v>0</v>
      </c>
      <c r="J1350" s="26">
        <f t="shared" si="64"/>
        <v>0</v>
      </c>
      <c r="K1350" s="17" t="str">
        <f t="shared" si="65"/>
        <v>Overweight</v>
      </c>
      <c r="L1350" s="24" t="str" cm="1">
        <f t="array" ref="L1350">IF(H1350="?",INDEX($H$2:$H$2336,MODE(MATCH($H$2:$H$2336,$H$2:$H$2336,0))),H1350)</f>
        <v>No</v>
      </c>
    </row>
    <row r="1351" spans="1:12" x14ac:dyDescent="0.25">
      <c r="A1351" s="18" t="s">
        <v>1021</v>
      </c>
      <c r="B1351" s="18">
        <v>28.16</v>
      </c>
      <c r="C1351" s="18">
        <v>5.58</v>
      </c>
      <c r="D1351" s="18" t="s">
        <v>2382</v>
      </c>
      <c r="E1351" s="18" t="s">
        <v>2380</v>
      </c>
      <c r="F1351" s="18" t="s">
        <v>2380</v>
      </c>
      <c r="G1351" s="25" t="s">
        <v>2381</v>
      </c>
      <c r="H1351" s="18" t="s">
        <v>2380</v>
      </c>
      <c r="I1351" s="25">
        <f t="shared" si="63"/>
        <v>0</v>
      </c>
      <c r="J1351" s="26">
        <f t="shared" si="64"/>
        <v>0</v>
      </c>
      <c r="K1351" s="18" t="str">
        <f t="shared" si="65"/>
        <v>Overweight</v>
      </c>
      <c r="L1351" s="24" t="str" cm="1">
        <f t="array" ref="L1351">IF(H1351="?",INDEX($H$2:$H$2336,MODE(MATCH($H$2:$H$2336,$H$2:$H$2336,0))),H1351)</f>
        <v>No</v>
      </c>
    </row>
    <row r="1352" spans="1:12" x14ac:dyDescent="0.25">
      <c r="A1352" s="17" t="s">
        <v>1020</v>
      </c>
      <c r="B1352" s="17">
        <v>45.54</v>
      </c>
      <c r="C1352" s="17">
        <v>5.84</v>
      </c>
      <c r="D1352" s="17" t="s">
        <v>2380</v>
      </c>
      <c r="E1352" s="17" t="s">
        <v>2380</v>
      </c>
      <c r="F1352" s="17" t="s">
        <v>2383</v>
      </c>
      <c r="G1352" s="27">
        <v>1</v>
      </c>
      <c r="H1352" s="17" t="s">
        <v>2380</v>
      </c>
      <c r="I1352" s="27">
        <f t="shared" si="63"/>
        <v>0</v>
      </c>
      <c r="J1352" s="26">
        <f t="shared" si="64"/>
        <v>1</v>
      </c>
      <c r="K1352" s="17" t="str">
        <f t="shared" si="65"/>
        <v>Obesity</v>
      </c>
      <c r="L1352" s="24" t="str" cm="1">
        <f t="array" ref="L1352">IF(H1352="?",INDEX($H$2:$H$2336,MODE(MATCH($H$2:$H$2336,$H$2:$H$2336,0))),H1352)</f>
        <v>No</v>
      </c>
    </row>
    <row r="1353" spans="1:12" x14ac:dyDescent="0.25">
      <c r="A1353" s="18" t="s">
        <v>1019</v>
      </c>
      <c r="B1353" s="18">
        <v>28.7</v>
      </c>
      <c r="C1353" s="18">
        <v>4.2</v>
      </c>
      <c r="D1353" s="18" t="s">
        <v>2380</v>
      </c>
      <c r="E1353" s="18" t="s">
        <v>2380</v>
      </c>
      <c r="F1353" s="18" t="s">
        <v>2380</v>
      </c>
      <c r="G1353" s="25" t="s">
        <v>2381</v>
      </c>
      <c r="H1353" s="18" t="s">
        <v>2380</v>
      </c>
      <c r="I1353" s="25">
        <f t="shared" si="63"/>
        <v>0</v>
      </c>
      <c r="J1353" s="26">
        <f t="shared" si="64"/>
        <v>0</v>
      </c>
      <c r="K1353" s="18" t="str">
        <f t="shared" si="65"/>
        <v>Overweight</v>
      </c>
      <c r="L1353" s="24" t="str" cm="1">
        <f t="array" ref="L1353">IF(H1353="?",INDEX($H$2:$H$2336,MODE(MATCH($H$2:$H$2336,$H$2:$H$2336,0))),H1353)</f>
        <v>No</v>
      </c>
    </row>
    <row r="1354" spans="1:12" x14ac:dyDescent="0.25">
      <c r="A1354" s="17" t="s">
        <v>1018</v>
      </c>
      <c r="B1354" s="17">
        <v>27.74</v>
      </c>
      <c r="C1354" s="17">
        <v>6.06</v>
      </c>
      <c r="D1354" s="17" t="s">
        <v>2382</v>
      </c>
      <c r="E1354" s="17" t="s">
        <v>2380</v>
      </c>
      <c r="F1354" s="17" t="s">
        <v>2380</v>
      </c>
      <c r="G1354" s="27" t="s">
        <v>2381</v>
      </c>
      <c r="H1354" s="17" t="s">
        <v>2380</v>
      </c>
      <c r="I1354" s="27">
        <f t="shared" si="63"/>
        <v>0</v>
      </c>
      <c r="J1354" s="26">
        <f t="shared" si="64"/>
        <v>0</v>
      </c>
      <c r="K1354" s="17" t="str">
        <f t="shared" si="65"/>
        <v>Overweight</v>
      </c>
      <c r="L1354" s="24" t="str" cm="1">
        <f t="array" ref="L1354">IF(H1354="?",INDEX($H$2:$H$2336,MODE(MATCH($H$2:$H$2336,$H$2:$H$2336,0))),H1354)</f>
        <v>No</v>
      </c>
    </row>
    <row r="1355" spans="1:12" x14ac:dyDescent="0.25">
      <c r="A1355" s="18" t="s">
        <v>1017</v>
      </c>
      <c r="B1355" s="18">
        <v>36.954999999999998</v>
      </c>
      <c r="C1355" s="18">
        <v>7.57</v>
      </c>
      <c r="D1355" s="18" t="s">
        <v>2380</v>
      </c>
      <c r="E1355" s="18" t="s">
        <v>2380</v>
      </c>
      <c r="F1355" s="18" t="s">
        <v>2380</v>
      </c>
      <c r="G1355" s="25" t="s">
        <v>2381</v>
      </c>
      <c r="H1355" s="18" t="s">
        <v>2380</v>
      </c>
      <c r="I1355" s="25">
        <f t="shared" si="63"/>
        <v>0</v>
      </c>
      <c r="J1355" s="26">
        <f t="shared" si="64"/>
        <v>0</v>
      </c>
      <c r="K1355" s="18" t="str">
        <f t="shared" si="65"/>
        <v>Obesity</v>
      </c>
      <c r="L1355" s="24" t="str" cm="1">
        <f t="array" ref="L1355">IF(H1355="?",INDEX($H$2:$H$2336,MODE(MATCH($H$2:$H$2336,$H$2:$H$2336,0))),H1355)</f>
        <v>No</v>
      </c>
    </row>
    <row r="1356" spans="1:12" x14ac:dyDescent="0.25">
      <c r="A1356" s="17" t="s">
        <v>1016</v>
      </c>
      <c r="B1356" s="17">
        <v>30.69</v>
      </c>
      <c r="C1356" s="17">
        <v>6.15</v>
      </c>
      <c r="D1356" s="17" t="s">
        <v>2380</v>
      </c>
      <c r="E1356" s="17" t="s">
        <v>2380</v>
      </c>
      <c r="F1356" s="17" t="s">
        <v>2380</v>
      </c>
      <c r="G1356" s="27" t="s">
        <v>2381</v>
      </c>
      <c r="H1356" s="17" t="s">
        <v>2380</v>
      </c>
      <c r="I1356" s="27">
        <f t="shared" si="63"/>
        <v>0</v>
      </c>
      <c r="J1356" s="26">
        <f t="shared" si="64"/>
        <v>0</v>
      </c>
      <c r="K1356" s="17" t="str">
        <f t="shared" si="65"/>
        <v>Obesity</v>
      </c>
      <c r="L1356" s="24" t="str" cm="1">
        <f t="array" ref="L1356">IF(H1356="?",INDEX($H$2:$H$2336,MODE(MATCH($H$2:$H$2336,$H$2:$H$2336,0))),H1356)</f>
        <v>No</v>
      </c>
    </row>
    <row r="1357" spans="1:12" x14ac:dyDescent="0.25">
      <c r="A1357" s="18" t="s">
        <v>1015</v>
      </c>
      <c r="B1357" s="18">
        <v>24.984999999999999</v>
      </c>
      <c r="C1357" s="18">
        <v>4.5599999999999996</v>
      </c>
      <c r="D1357" s="18" t="s">
        <v>2380</v>
      </c>
      <c r="E1357" s="18" t="s">
        <v>2380</v>
      </c>
      <c r="F1357" s="18" t="s">
        <v>2380</v>
      </c>
      <c r="G1357" s="25" t="s">
        <v>2381</v>
      </c>
      <c r="H1357" s="18" t="s">
        <v>2380</v>
      </c>
      <c r="I1357" s="25">
        <f t="shared" si="63"/>
        <v>0</v>
      </c>
      <c r="J1357" s="26">
        <f t="shared" si="64"/>
        <v>0</v>
      </c>
      <c r="K1357" s="18" t="str">
        <f t="shared" si="65"/>
        <v>Normal Weight</v>
      </c>
      <c r="L1357" s="24" t="str" cm="1">
        <f t="array" ref="L1357">IF(H1357="?",INDEX($H$2:$H$2336,MODE(MATCH($H$2:$H$2336,$H$2:$H$2336,0))),H1357)</f>
        <v>No</v>
      </c>
    </row>
    <row r="1358" spans="1:12" x14ac:dyDescent="0.25">
      <c r="A1358" s="17" t="s">
        <v>1014</v>
      </c>
      <c r="B1358" s="17">
        <v>39.42</v>
      </c>
      <c r="C1358" s="17">
        <v>4.72</v>
      </c>
      <c r="D1358" s="17" t="s">
        <v>2382</v>
      </c>
      <c r="E1358" s="17" t="s">
        <v>2380</v>
      </c>
      <c r="F1358" s="17" t="s">
        <v>2380</v>
      </c>
      <c r="G1358" s="27">
        <v>1</v>
      </c>
      <c r="H1358" s="17" t="s">
        <v>2380</v>
      </c>
      <c r="I1358" s="27">
        <f t="shared" si="63"/>
        <v>0</v>
      </c>
      <c r="J1358" s="26">
        <f t="shared" si="64"/>
        <v>1</v>
      </c>
      <c r="K1358" s="17" t="str">
        <f t="shared" si="65"/>
        <v>Obesity</v>
      </c>
      <c r="L1358" s="24" t="str" cm="1">
        <f t="array" ref="L1358">IF(H1358="?",INDEX($H$2:$H$2336,MODE(MATCH($H$2:$H$2336,$H$2:$H$2336,0))),H1358)</f>
        <v>No</v>
      </c>
    </row>
    <row r="1359" spans="1:12" x14ac:dyDescent="0.25">
      <c r="A1359" s="18" t="s">
        <v>1013</v>
      </c>
      <c r="B1359" s="18">
        <v>16.8</v>
      </c>
      <c r="C1359" s="18">
        <v>7.98</v>
      </c>
      <c r="D1359" s="18" t="s">
        <v>2380</v>
      </c>
      <c r="E1359" s="18" t="s">
        <v>2380</v>
      </c>
      <c r="F1359" s="18" t="s">
        <v>2380</v>
      </c>
      <c r="G1359" s="25" t="s">
        <v>2381</v>
      </c>
      <c r="H1359" s="18" t="s">
        <v>2380</v>
      </c>
      <c r="I1359" s="25">
        <f t="shared" si="63"/>
        <v>0</v>
      </c>
      <c r="J1359" s="26">
        <f t="shared" si="64"/>
        <v>0</v>
      </c>
      <c r="K1359" s="18" t="str">
        <f t="shared" si="65"/>
        <v>Underweight</v>
      </c>
      <c r="L1359" s="24" t="str" cm="1">
        <f t="array" ref="L1359">IF(H1359="?",INDEX($H$2:$H$2336,MODE(MATCH($H$2:$H$2336,$H$2:$H$2336,0))),H1359)</f>
        <v>No</v>
      </c>
    </row>
    <row r="1360" spans="1:12" x14ac:dyDescent="0.25">
      <c r="A1360" s="17" t="s">
        <v>1012</v>
      </c>
      <c r="B1360" s="17">
        <v>23.274999999999999</v>
      </c>
      <c r="C1360" s="17">
        <v>6.26</v>
      </c>
      <c r="D1360" s="17" t="s">
        <v>2382</v>
      </c>
      <c r="E1360" s="17" t="s">
        <v>2380</v>
      </c>
      <c r="F1360" s="17" t="s">
        <v>2383</v>
      </c>
      <c r="G1360" s="27">
        <v>1</v>
      </c>
      <c r="H1360" s="17" t="s">
        <v>2380</v>
      </c>
      <c r="I1360" s="27">
        <f t="shared" si="63"/>
        <v>0</v>
      </c>
      <c r="J1360" s="26">
        <f t="shared" si="64"/>
        <v>1</v>
      </c>
      <c r="K1360" s="17" t="str">
        <f t="shared" si="65"/>
        <v>Normal Weight</v>
      </c>
      <c r="L1360" s="24" t="str" cm="1">
        <f t="array" ref="L1360">IF(H1360="?",INDEX($H$2:$H$2336,MODE(MATCH($H$2:$H$2336,$H$2:$H$2336,0))),H1360)</f>
        <v>No</v>
      </c>
    </row>
    <row r="1361" spans="1:12" x14ac:dyDescent="0.25">
      <c r="A1361" s="18" t="s">
        <v>1011</v>
      </c>
      <c r="B1361" s="18">
        <v>22.8</v>
      </c>
      <c r="C1361" s="18">
        <v>4.29</v>
      </c>
      <c r="D1361" s="18" t="s">
        <v>2382</v>
      </c>
      <c r="E1361" s="18" t="s">
        <v>2380</v>
      </c>
      <c r="F1361" s="18" t="s">
        <v>2383</v>
      </c>
      <c r="G1361" s="25">
        <v>1</v>
      </c>
      <c r="H1361" s="18" t="s">
        <v>2380</v>
      </c>
      <c r="I1361" s="25">
        <f t="shared" si="63"/>
        <v>0</v>
      </c>
      <c r="J1361" s="26">
        <f t="shared" si="64"/>
        <v>1</v>
      </c>
      <c r="K1361" s="18" t="str">
        <f t="shared" si="65"/>
        <v>Normal Weight</v>
      </c>
      <c r="L1361" s="24" t="str" cm="1">
        <f t="array" ref="L1361">IF(H1361="?",INDEX($H$2:$H$2336,MODE(MATCH($H$2:$H$2336,$H$2:$H$2336,0))),H1361)</f>
        <v>No</v>
      </c>
    </row>
    <row r="1362" spans="1:12" x14ac:dyDescent="0.25">
      <c r="A1362" s="17" t="s">
        <v>1010</v>
      </c>
      <c r="B1362" s="17">
        <v>24.3</v>
      </c>
      <c r="C1362" s="17">
        <v>5.43</v>
      </c>
      <c r="D1362" s="17" t="s">
        <v>2380</v>
      </c>
      <c r="E1362" s="17" t="s">
        <v>2380</v>
      </c>
      <c r="F1362" s="17" t="s">
        <v>2380</v>
      </c>
      <c r="G1362" s="27">
        <v>2</v>
      </c>
      <c r="H1362" s="17" t="s">
        <v>2380</v>
      </c>
      <c r="I1362" s="27">
        <f t="shared" si="63"/>
        <v>0</v>
      </c>
      <c r="J1362" s="26">
        <f t="shared" si="64"/>
        <v>2</v>
      </c>
      <c r="K1362" s="17" t="str">
        <f t="shared" si="65"/>
        <v>Normal Weight</v>
      </c>
      <c r="L1362" s="24" t="str" cm="1">
        <f t="array" ref="L1362">IF(H1362="?",INDEX($H$2:$H$2336,MODE(MATCH($H$2:$H$2336,$H$2:$H$2336,0))),H1362)</f>
        <v>No</v>
      </c>
    </row>
    <row r="1363" spans="1:12" x14ac:dyDescent="0.25">
      <c r="A1363" s="18" t="s">
        <v>1009</v>
      </c>
      <c r="B1363" s="18">
        <v>25.13</v>
      </c>
      <c r="C1363" s="18">
        <v>8</v>
      </c>
      <c r="D1363" s="18" t="s">
        <v>2382</v>
      </c>
      <c r="E1363" s="18" t="s">
        <v>2380</v>
      </c>
      <c r="F1363" s="18" t="s">
        <v>2380</v>
      </c>
      <c r="G1363" s="25">
        <v>1</v>
      </c>
      <c r="H1363" s="18" t="s">
        <v>2380</v>
      </c>
      <c r="I1363" s="25">
        <f t="shared" si="63"/>
        <v>0</v>
      </c>
      <c r="J1363" s="26">
        <f t="shared" si="64"/>
        <v>1</v>
      </c>
      <c r="K1363" s="18" t="str">
        <f t="shared" si="65"/>
        <v>Overweight</v>
      </c>
      <c r="L1363" s="24" t="str" cm="1">
        <f t="array" ref="L1363">IF(H1363="?",INDEX($H$2:$H$2336,MODE(MATCH($H$2:$H$2336,$H$2:$H$2336,0))),H1363)</f>
        <v>No</v>
      </c>
    </row>
    <row r="1364" spans="1:12" x14ac:dyDescent="0.25">
      <c r="A1364" s="17" t="s">
        <v>1008</v>
      </c>
      <c r="B1364" s="17">
        <v>22.72</v>
      </c>
      <c r="C1364" s="17">
        <v>9.9600000000000009</v>
      </c>
      <c r="D1364" s="17" t="s">
        <v>2382</v>
      </c>
      <c r="E1364" s="17" t="s">
        <v>2380</v>
      </c>
      <c r="F1364" s="17" t="s">
        <v>2380</v>
      </c>
      <c r="G1364" s="27">
        <v>2</v>
      </c>
      <c r="H1364" s="17" t="s">
        <v>2380</v>
      </c>
      <c r="I1364" s="27">
        <f t="shared" si="63"/>
        <v>0</v>
      </c>
      <c r="J1364" s="26">
        <f t="shared" si="64"/>
        <v>2</v>
      </c>
      <c r="K1364" s="17" t="str">
        <f t="shared" si="65"/>
        <v>Normal Weight</v>
      </c>
      <c r="L1364" s="24" t="str" cm="1">
        <f t="array" ref="L1364">IF(H1364="?",INDEX($H$2:$H$2336,MODE(MATCH($H$2:$H$2336,$H$2:$H$2336,0))),H1364)</f>
        <v>No</v>
      </c>
    </row>
    <row r="1365" spans="1:12" x14ac:dyDescent="0.25">
      <c r="A1365" s="18" t="s">
        <v>1007</v>
      </c>
      <c r="B1365" s="18">
        <v>32.6</v>
      </c>
      <c r="C1365" s="18">
        <v>6.8</v>
      </c>
      <c r="D1365" s="18" t="s">
        <v>2382</v>
      </c>
      <c r="E1365" s="18" t="s">
        <v>2380</v>
      </c>
      <c r="F1365" s="18" t="s">
        <v>2380</v>
      </c>
      <c r="G1365" s="25" t="s">
        <v>2381</v>
      </c>
      <c r="H1365" s="18" t="s">
        <v>2380</v>
      </c>
      <c r="I1365" s="25">
        <f t="shared" si="63"/>
        <v>0</v>
      </c>
      <c r="J1365" s="26">
        <f t="shared" si="64"/>
        <v>0</v>
      </c>
      <c r="K1365" s="18" t="str">
        <f t="shared" si="65"/>
        <v>Obesity</v>
      </c>
      <c r="L1365" s="24" t="str" cm="1">
        <f t="array" ref="L1365">IF(H1365="?",INDEX($H$2:$H$2336,MODE(MATCH($H$2:$H$2336,$H$2:$H$2336,0))),H1365)</f>
        <v>No</v>
      </c>
    </row>
    <row r="1366" spans="1:12" x14ac:dyDescent="0.25">
      <c r="A1366" s="17" t="s">
        <v>1006</v>
      </c>
      <c r="B1366" s="17">
        <v>17.28</v>
      </c>
      <c r="C1366" s="17">
        <v>6.22</v>
      </c>
      <c r="D1366" s="17" t="s">
        <v>2382</v>
      </c>
      <c r="E1366" s="17" t="s">
        <v>2380</v>
      </c>
      <c r="F1366" s="17" t="s">
        <v>2380</v>
      </c>
      <c r="G1366" s="27">
        <v>2</v>
      </c>
      <c r="H1366" s="17" t="s">
        <v>2380</v>
      </c>
      <c r="I1366" s="27">
        <f t="shared" si="63"/>
        <v>0</v>
      </c>
      <c r="J1366" s="26">
        <f t="shared" si="64"/>
        <v>2</v>
      </c>
      <c r="K1366" s="17" t="str">
        <f t="shared" si="65"/>
        <v>Underweight</v>
      </c>
      <c r="L1366" s="24" t="str" cm="1">
        <f t="array" ref="L1366">IF(H1366="?",INDEX($H$2:$H$2336,MODE(MATCH($H$2:$H$2336,$H$2:$H$2336,0))),H1366)</f>
        <v>No</v>
      </c>
    </row>
    <row r="1367" spans="1:12" x14ac:dyDescent="0.25">
      <c r="A1367" s="18" t="s">
        <v>1005</v>
      </c>
      <c r="B1367" s="18">
        <v>27.92</v>
      </c>
      <c r="C1367" s="18">
        <v>5.79</v>
      </c>
      <c r="D1367" s="18" t="s">
        <v>2380</v>
      </c>
      <c r="E1367" s="18" t="s">
        <v>2380</v>
      </c>
      <c r="F1367" s="18" t="s">
        <v>2380</v>
      </c>
      <c r="G1367" s="25">
        <v>1</v>
      </c>
      <c r="H1367" s="18" t="s">
        <v>2380</v>
      </c>
      <c r="I1367" s="25">
        <f t="shared" si="63"/>
        <v>0</v>
      </c>
      <c r="J1367" s="26">
        <f t="shared" si="64"/>
        <v>1</v>
      </c>
      <c r="K1367" s="18" t="str">
        <f t="shared" si="65"/>
        <v>Overweight</v>
      </c>
      <c r="L1367" s="24" t="str" cm="1">
        <f t="array" ref="L1367">IF(H1367="?",INDEX($H$2:$H$2336,MODE(MATCH($H$2:$H$2336,$H$2:$H$2336,0))),H1367)</f>
        <v>No</v>
      </c>
    </row>
    <row r="1368" spans="1:12" x14ac:dyDescent="0.25">
      <c r="A1368" s="17" t="s">
        <v>1004</v>
      </c>
      <c r="B1368" s="17">
        <v>38.284999999999997</v>
      </c>
      <c r="C1368" s="17">
        <v>5.41</v>
      </c>
      <c r="D1368" s="17" t="s">
        <v>2380</v>
      </c>
      <c r="E1368" s="17" t="s">
        <v>2380</v>
      </c>
      <c r="F1368" s="17" t="s">
        <v>2380</v>
      </c>
      <c r="G1368" s="27" t="s">
        <v>2381</v>
      </c>
      <c r="H1368" s="17" t="s">
        <v>2380</v>
      </c>
      <c r="I1368" s="27">
        <f t="shared" si="63"/>
        <v>0</v>
      </c>
      <c r="J1368" s="26">
        <f t="shared" si="64"/>
        <v>0</v>
      </c>
      <c r="K1368" s="17" t="str">
        <f t="shared" si="65"/>
        <v>Obesity</v>
      </c>
      <c r="L1368" s="24" t="str" cm="1">
        <f t="array" ref="L1368">IF(H1368="?",INDEX($H$2:$H$2336,MODE(MATCH($H$2:$H$2336,$H$2:$H$2336,0))),H1368)</f>
        <v>No</v>
      </c>
    </row>
    <row r="1369" spans="1:12" x14ac:dyDescent="0.25">
      <c r="A1369" s="18" t="s">
        <v>1003</v>
      </c>
      <c r="B1369" s="18">
        <v>16.48</v>
      </c>
      <c r="C1369" s="18">
        <v>11.05</v>
      </c>
      <c r="D1369" s="18" t="s">
        <v>2380</v>
      </c>
      <c r="E1369" s="18" t="s">
        <v>2380</v>
      </c>
      <c r="F1369" s="18" t="s">
        <v>2380</v>
      </c>
      <c r="G1369" s="25" t="s">
        <v>2381</v>
      </c>
      <c r="H1369" s="18" t="s">
        <v>2380</v>
      </c>
      <c r="I1369" s="25">
        <f t="shared" si="63"/>
        <v>0</v>
      </c>
      <c r="J1369" s="26">
        <f t="shared" si="64"/>
        <v>0</v>
      </c>
      <c r="K1369" s="18" t="str">
        <f t="shared" si="65"/>
        <v>Underweight</v>
      </c>
      <c r="L1369" s="24" t="str" cm="1">
        <f t="array" ref="L1369">IF(H1369="?",INDEX($H$2:$H$2336,MODE(MATCH($H$2:$H$2336,$H$2:$H$2336,0))),H1369)</f>
        <v>No</v>
      </c>
    </row>
    <row r="1370" spans="1:12" x14ac:dyDescent="0.25">
      <c r="A1370" s="17" t="s">
        <v>1002</v>
      </c>
      <c r="B1370" s="17">
        <v>38.57</v>
      </c>
      <c r="C1370" s="17">
        <v>6.27</v>
      </c>
      <c r="D1370" s="17" t="s">
        <v>2380</v>
      </c>
      <c r="E1370" s="17" t="s">
        <v>2380</v>
      </c>
      <c r="F1370" s="17" t="s">
        <v>2380</v>
      </c>
      <c r="G1370" s="27" t="s">
        <v>2381</v>
      </c>
      <c r="H1370" s="17" t="s">
        <v>2380</v>
      </c>
      <c r="I1370" s="27">
        <f t="shared" si="63"/>
        <v>0</v>
      </c>
      <c r="J1370" s="26">
        <f t="shared" si="64"/>
        <v>0</v>
      </c>
      <c r="K1370" s="17" t="str">
        <f t="shared" si="65"/>
        <v>Obesity</v>
      </c>
      <c r="L1370" s="24" t="str" cm="1">
        <f t="array" ref="L1370">IF(H1370="?",INDEX($H$2:$H$2336,MODE(MATCH($H$2:$H$2336,$H$2:$H$2336,0))),H1370)</f>
        <v>No</v>
      </c>
    </row>
    <row r="1371" spans="1:12" x14ac:dyDescent="0.25">
      <c r="A1371" s="18" t="s">
        <v>1001</v>
      </c>
      <c r="B1371" s="18">
        <v>43.85</v>
      </c>
      <c r="C1371" s="18">
        <v>4.7699999999999996</v>
      </c>
      <c r="D1371" s="18" t="s">
        <v>2382</v>
      </c>
      <c r="E1371" s="18" t="s">
        <v>2380</v>
      </c>
      <c r="F1371" s="18" t="s">
        <v>2380</v>
      </c>
      <c r="G1371" s="25" t="s">
        <v>2381</v>
      </c>
      <c r="H1371" s="18" t="s">
        <v>2380</v>
      </c>
      <c r="I1371" s="25">
        <f t="shared" si="63"/>
        <v>0</v>
      </c>
      <c r="J1371" s="26">
        <f t="shared" si="64"/>
        <v>0</v>
      </c>
      <c r="K1371" s="18" t="str">
        <f t="shared" si="65"/>
        <v>Obesity</v>
      </c>
      <c r="L1371" s="24" t="str" cm="1">
        <f t="array" ref="L1371">IF(H1371="?",INDEX($H$2:$H$2336,MODE(MATCH($H$2:$H$2336,$H$2:$H$2336,0))),H1371)</f>
        <v>No</v>
      </c>
    </row>
    <row r="1372" spans="1:12" x14ac:dyDescent="0.25">
      <c r="A1372" s="17" t="s">
        <v>1000</v>
      </c>
      <c r="B1372" s="17">
        <v>30.11</v>
      </c>
      <c r="C1372" s="17">
        <v>4.08</v>
      </c>
      <c r="D1372" s="17" t="s">
        <v>2380</v>
      </c>
      <c r="E1372" s="17" t="s">
        <v>2380</v>
      </c>
      <c r="F1372" s="17" t="s">
        <v>2380</v>
      </c>
      <c r="G1372" s="27" t="s">
        <v>2381</v>
      </c>
      <c r="H1372" s="17" t="s">
        <v>2380</v>
      </c>
      <c r="I1372" s="27">
        <f t="shared" si="63"/>
        <v>0</v>
      </c>
      <c r="J1372" s="26">
        <f t="shared" si="64"/>
        <v>0</v>
      </c>
      <c r="K1372" s="17" t="str">
        <f t="shared" si="65"/>
        <v>Obesity</v>
      </c>
      <c r="L1372" s="24" t="str" cm="1">
        <f t="array" ref="L1372">IF(H1372="?",INDEX($H$2:$H$2336,MODE(MATCH($H$2:$H$2336,$H$2:$H$2336,0))),H1372)</f>
        <v>No</v>
      </c>
    </row>
    <row r="1373" spans="1:12" x14ac:dyDescent="0.25">
      <c r="A1373" s="18" t="s">
        <v>999</v>
      </c>
      <c r="B1373" s="18">
        <v>31.59</v>
      </c>
      <c r="C1373" s="18">
        <v>6.01</v>
      </c>
      <c r="D1373" s="18" t="s">
        <v>2380</v>
      </c>
      <c r="E1373" s="18" t="s">
        <v>2380</v>
      </c>
      <c r="F1373" s="18" t="s">
        <v>2380</v>
      </c>
      <c r="G1373" s="25" t="s">
        <v>2381</v>
      </c>
      <c r="H1373" s="18" t="s">
        <v>2380</v>
      </c>
      <c r="I1373" s="25">
        <f t="shared" si="63"/>
        <v>0</v>
      </c>
      <c r="J1373" s="26">
        <f t="shared" si="64"/>
        <v>0</v>
      </c>
      <c r="K1373" s="18" t="str">
        <f t="shared" si="65"/>
        <v>Obesity</v>
      </c>
      <c r="L1373" s="24" t="str" cm="1">
        <f t="array" ref="L1373">IF(H1373="?",INDEX($H$2:$H$2336,MODE(MATCH($H$2:$H$2336,$H$2:$H$2336,0))),H1373)</f>
        <v>No</v>
      </c>
    </row>
    <row r="1374" spans="1:12" x14ac:dyDescent="0.25">
      <c r="A1374" s="17" t="s">
        <v>998</v>
      </c>
      <c r="B1374" s="17">
        <v>40.15</v>
      </c>
      <c r="C1374" s="17">
        <v>11.84</v>
      </c>
      <c r="D1374" s="17" t="s">
        <v>2380</v>
      </c>
      <c r="E1374" s="17" t="s">
        <v>2380</v>
      </c>
      <c r="F1374" s="17" t="s">
        <v>2380</v>
      </c>
      <c r="G1374" s="27" t="s">
        <v>2381</v>
      </c>
      <c r="H1374" s="17" t="s">
        <v>2380</v>
      </c>
      <c r="I1374" s="27">
        <f t="shared" si="63"/>
        <v>0</v>
      </c>
      <c r="J1374" s="26">
        <f t="shared" si="64"/>
        <v>0</v>
      </c>
      <c r="K1374" s="17" t="str">
        <f t="shared" si="65"/>
        <v>Obesity</v>
      </c>
      <c r="L1374" s="24" t="str" cm="1">
        <f t="array" ref="L1374">IF(H1374="?",INDEX($H$2:$H$2336,MODE(MATCH($H$2:$H$2336,$H$2:$H$2336,0))),H1374)</f>
        <v>No</v>
      </c>
    </row>
    <row r="1375" spans="1:12" x14ac:dyDescent="0.25">
      <c r="A1375" s="18" t="s">
        <v>997</v>
      </c>
      <c r="B1375" s="18">
        <v>40.700000000000003</v>
      </c>
      <c r="C1375" s="18">
        <v>6.27</v>
      </c>
      <c r="D1375" s="18" t="s">
        <v>2382</v>
      </c>
      <c r="E1375" s="18" t="s">
        <v>2380</v>
      </c>
      <c r="F1375" s="18" t="s">
        <v>2383</v>
      </c>
      <c r="G1375" s="25">
        <v>1</v>
      </c>
      <c r="H1375" s="18" t="s">
        <v>2380</v>
      </c>
      <c r="I1375" s="25">
        <f t="shared" si="63"/>
        <v>0</v>
      </c>
      <c r="J1375" s="26">
        <f t="shared" si="64"/>
        <v>1</v>
      </c>
      <c r="K1375" s="18" t="str">
        <f t="shared" si="65"/>
        <v>Obesity</v>
      </c>
      <c r="L1375" s="24" t="str" cm="1">
        <f t="array" ref="L1375">IF(H1375="?",INDEX($H$2:$H$2336,MODE(MATCH($H$2:$H$2336,$H$2:$H$2336,0))),H1375)</f>
        <v>No</v>
      </c>
    </row>
    <row r="1376" spans="1:12" x14ac:dyDescent="0.25">
      <c r="A1376" s="17" t="s">
        <v>996</v>
      </c>
      <c r="B1376" s="17">
        <v>40.76</v>
      </c>
      <c r="C1376" s="17">
        <v>5.28</v>
      </c>
      <c r="D1376" s="17" t="s">
        <v>2380</v>
      </c>
      <c r="E1376" s="17" t="s">
        <v>2380</v>
      </c>
      <c r="F1376" s="17" t="s">
        <v>2380</v>
      </c>
      <c r="G1376" s="27" t="s">
        <v>2381</v>
      </c>
      <c r="H1376" s="17" t="s">
        <v>2380</v>
      </c>
      <c r="I1376" s="27">
        <f t="shared" si="63"/>
        <v>0</v>
      </c>
      <c r="J1376" s="26">
        <f t="shared" si="64"/>
        <v>0</v>
      </c>
      <c r="K1376" s="17" t="str">
        <f t="shared" si="65"/>
        <v>Obesity</v>
      </c>
      <c r="L1376" s="24" t="str" cm="1">
        <f t="array" ref="L1376">IF(H1376="?",INDEX($H$2:$H$2336,MODE(MATCH($H$2:$H$2336,$H$2:$H$2336,0))),H1376)</f>
        <v>No</v>
      </c>
    </row>
    <row r="1377" spans="1:12" x14ac:dyDescent="0.25">
      <c r="A1377" s="18" t="s">
        <v>995</v>
      </c>
      <c r="B1377" s="18">
        <v>29.7</v>
      </c>
      <c r="C1377" s="18">
        <v>7.03</v>
      </c>
      <c r="D1377" s="18" t="s">
        <v>2380</v>
      </c>
      <c r="E1377" s="18" t="s">
        <v>2380</v>
      </c>
      <c r="F1377" s="18" t="s">
        <v>2380</v>
      </c>
      <c r="G1377" s="25" t="s">
        <v>2381</v>
      </c>
      <c r="H1377" s="18" t="s">
        <v>2380</v>
      </c>
      <c r="I1377" s="25">
        <f t="shared" si="63"/>
        <v>0</v>
      </c>
      <c r="J1377" s="26">
        <f t="shared" si="64"/>
        <v>0</v>
      </c>
      <c r="K1377" s="18" t="str">
        <f t="shared" si="65"/>
        <v>Overweight</v>
      </c>
      <c r="L1377" s="24" t="str" cm="1">
        <f t="array" ref="L1377">IF(H1377="?",INDEX($H$2:$H$2336,MODE(MATCH($H$2:$H$2336,$H$2:$H$2336,0))),H1377)</f>
        <v>No</v>
      </c>
    </row>
    <row r="1378" spans="1:12" x14ac:dyDescent="0.25">
      <c r="A1378" s="17" t="s">
        <v>994</v>
      </c>
      <c r="B1378" s="17">
        <v>40.58</v>
      </c>
      <c r="C1378" s="17">
        <v>5.32</v>
      </c>
      <c r="D1378" s="17" t="s">
        <v>2382</v>
      </c>
      <c r="E1378" s="17" t="s">
        <v>2380</v>
      </c>
      <c r="F1378" s="17" t="s">
        <v>2383</v>
      </c>
      <c r="G1378" s="27">
        <v>1</v>
      </c>
      <c r="H1378" s="17" t="s">
        <v>2380</v>
      </c>
      <c r="I1378" s="27">
        <f t="shared" si="63"/>
        <v>0</v>
      </c>
      <c r="J1378" s="26">
        <f t="shared" si="64"/>
        <v>1</v>
      </c>
      <c r="K1378" s="17" t="str">
        <f t="shared" si="65"/>
        <v>Obesity</v>
      </c>
      <c r="L1378" s="24" t="str" cm="1">
        <f t="array" ref="L1378">IF(H1378="?",INDEX($H$2:$H$2336,MODE(MATCH($H$2:$H$2336,$H$2:$H$2336,0))),H1378)</f>
        <v>No</v>
      </c>
    </row>
    <row r="1379" spans="1:12" x14ac:dyDescent="0.25">
      <c r="A1379" s="18" t="s">
        <v>993</v>
      </c>
      <c r="B1379" s="18">
        <v>33.06</v>
      </c>
      <c r="C1379" s="18">
        <v>9.59</v>
      </c>
      <c r="D1379" s="18" t="s">
        <v>2382</v>
      </c>
      <c r="E1379" s="18" t="s">
        <v>2380</v>
      </c>
      <c r="F1379" s="18" t="s">
        <v>2380</v>
      </c>
      <c r="G1379" s="25" t="s">
        <v>2381</v>
      </c>
      <c r="H1379" s="18" t="s">
        <v>2380</v>
      </c>
      <c r="I1379" s="25">
        <f t="shared" si="63"/>
        <v>0</v>
      </c>
      <c r="J1379" s="26">
        <f t="shared" si="64"/>
        <v>0</v>
      </c>
      <c r="K1379" s="18" t="str">
        <f t="shared" si="65"/>
        <v>Obesity</v>
      </c>
      <c r="L1379" s="24" t="str" cm="1">
        <f t="array" ref="L1379">IF(H1379="?",INDEX($H$2:$H$2336,MODE(MATCH($H$2:$H$2336,$H$2:$H$2336,0))),H1379)</f>
        <v>No</v>
      </c>
    </row>
    <row r="1380" spans="1:12" x14ac:dyDescent="0.25">
      <c r="A1380" s="17" t="s">
        <v>992</v>
      </c>
      <c r="B1380" s="17">
        <v>26.62</v>
      </c>
      <c r="C1380" s="17">
        <v>6.15</v>
      </c>
      <c r="D1380" s="17" t="s">
        <v>2382</v>
      </c>
      <c r="E1380" s="17" t="s">
        <v>2380</v>
      </c>
      <c r="F1380" s="17" t="s">
        <v>2380</v>
      </c>
      <c r="G1380" s="27" t="s">
        <v>2381</v>
      </c>
      <c r="H1380" s="17" t="s">
        <v>2380</v>
      </c>
      <c r="I1380" s="27">
        <f t="shared" si="63"/>
        <v>0</v>
      </c>
      <c r="J1380" s="26">
        <f t="shared" si="64"/>
        <v>0</v>
      </c>
      <c r="K1380" s="17" t="str">
        <f t="shared" si="65"/>
        <v>Overweight</v>
      </c>
      <c r="L1380" s="24" t="str" cm="1">
        <f t="array" ref="L1380">IF(H1380="?",INDEX($H$2:$H$2336,MODE(MATCH($H$2:$H$2336,$H$2:$H$2336,0))),H1380)</f>
        <v>No</v>
      </c>
    </row>
    <row r="1381" spans="1:12" x14ac:dyDescent="0.25">
      <c r="A1381" s="18" t="s">
        <v>991</v>
      </c>
      <c r="B1381" s="18">
        <v>37.1</v>
      </c>
      <c r="C1381" s="18">
        <v>11.08</v>
      </c>
      <c r="D1381" s="18" t="s">
        <v>2380</v>
      </c>
      <c r="E1381" s="18" t="s">
        <v>2380</v>
      </c>
      <c r="F1381" s="18" t="s">
        <v>2380</v>
      </c>
      <c r="G1381" s="25" t="s">
        <v>2381</v>
      </c>
      <c r="H1381" s="18" t="s">
        <v>2380</v>
      </c>
      <c r="I1381" s="25">
        <f t="shared" si="63"/>
        <v>0</v>
      </c>
      <c r="J1381" s="26">
        <f t="shared" si="64"/>
        <v>0</v>
      </c>
      <c r="K1381" s="18" t="str">
        <f t="shared" si="65"/>
        <v>Obesity</v>
      </c>
      <c r="L1381" s="24" t="str" cm="1">
        <f t="array" ref="L1381">IF(H1381="?",INDEX($H$2:$H$2336,MODE(MATCH($H$2:$H$2336,$H$2:$H$2336,0))),H1381)</f>
        <v>No</v>
      </c>
    </row>
    <row r="1382" spans="1:12" x14ac:dyDescent="0.25">
      <c r="A1382" s="17" t="s">
        <v>990</v>
      </c>
      <c r="B1382" s="17">
        <v>18.28</v>
      </c>
      <c r="C1382" s="17">
        <v>7.95</v>
      </c>
      <c r="D1382" s="17" t="s">
        <v>2380</v>
      </c>
      <c r="E1382" s="17" t="s">
        <v>2380</v>
      </c>
      <c r="F1382" s="17" t="s">
        <v>2380</v>
      </c>
      <c r="G1382" s="27" t="s">
        <v>2381</v>
      </c>
      <c r="H1382" s="17" t="s">
        <v>2380</v>
      </c>
      <c r="I1382" s="27">
        <f t="shared" si="63"/>
        <v>0</v>
      </c>
      <c r="J1382" s="26">
        <f t="shared" si="64"/>
        <v>0</v>
      </c>
      <c r="K1382" s="17" t="str">
        <f t="shared" si="65"/>
        <v>Underweight</v>
      </c>
      <c r="L1382" s="24" t="str" cm="1">
        <f t="array" ref="L1382">IF(H1382="?",INDEX($H$2:$H$2336,MODE(MATCH($H$2:$H$2336,$H$2:$H$2336,0))),H1382)</f>
        <v>No</v>
      </c>
    </row>
    <row r="1383" spans="1:12" x14ac:dyDescent="0.25">
      <c r="A1383" s="18" t="s">
        <v>989</v>
      </c>
      <c r="B1383" s="18">
        <v>35.814999999999998</v>
      </c>
      <c r="C1383" s="18">
        <v>6.23</v>
      </c>
      <c r="D1383" s="18" t="s">
        <v>2380</v>
      </c>
      <c r="E1383" s="18" t="s">
        <v>2380</v>
      </c>
      <c r="F1383" s="18" t="s">
        <v>2380</v>
      </c>
      <c r="G1383" s="25" t="s">
        <v>2381</v>
      </c>
      <c r="H1383" s="18" t="s">
        <v>2380</v>
      </c>
      <c r="I1383" s="25">
        <f t="shared" si="63"/>
        <v>0</v>
      </c>
      <c r="J1383" s="26">
        <f t="shared" si="64"/>
        <v>0</v>
      </c>
      <c r="K1383" s="18" t="str">
        <f t="shared" si="65"/>
        <v>Obesity</v>
      </c>
      <c r="L1383" s="24" t="str" cm="1">
        <f t="array" ref="L1383">IF(H1383="?",INDEX($H$2:$H$2336,MODE(MATCH($H$2:$H$2336,$H$2:$H$2336,0))),H1383)</f>
        <v>No</v>
      </c>
    </row>
    <row r="1384" spans="1:12" x14ac:dyDescent="0.25">
      <c r="A1384" s="17" t="s">
        <v>988</v>
      </c>
      <c r="B1384" s="17">
        <v>30.69</v>
      </c>
      <c r="C1384" s="17">
        <v>6.5</v>
      </c>
      <c r="D1384" s="17" t="s">
        <v>2380</v>
      </c>
      <c r="E1384" s="17" t="s">
        <v>2380</v>
      </c>
      <c r="F1384" s="17" t="s">
        <v>2380</v>
      </c>
      <c r="G1384" s="27" t="s">
        <v>2381</v>
      </c>
      <c r="H1384" s="17" t="s">
        <v>2380</v>
      </c>
      <c r="I1384" s="27">
        <f t="shared" si="63"/>
        <v>0</v>
      </c>
      <c r="J1384" s="26">
        <f t="shared" si="64"/>
        <v>0</v>
      </c>
      <c r="K1384" s="17" t="str">
        <f t="shared" si="65"/>
        <v>Obesity</v>
      </c>
      <c r="L1384" s="24" t="str" cm="1">
        <f t="array" ref="L1384">IF(H1384="?",INDEX($H$2:$H$2336,MODE(MATCH($H$2:$H$2336,$H$2:$H$2336,0))),H1384)</f>
        <v>No</v>
      </c>
    </row>
    <row r="1385" spans="1:12" x14ac:dyDescent="0.25">
      <c r="A1385" s="18" t="s">
        <v>987</v>
      </c>
      <c r="B1385" s="18">
        <v>26.125</v>
      </c>
      <c r="C1385" s="18">
        <v>5.22</v>
      </c>
      <c r="D1385" s="18" t="s">
        <v>2380</v>
      </c>
      <c r="E1385" s="18" t="s">
        <v>2380</v>
      </c>
      <c r="F1385" s="18" t="s">
        <v>2380</v>
      </c>
      <c r="G1385" s="25" t="s">
        <v>2381</v>
      </c>
      <c r="H1385" s="18" t="s">
        <v>2380</v>
      </c>
      <c r="I1385" s="25">
        <f t="shared" si="63"/>
        <v>0</v>
      </c>
      <c r="J1385" s="26">
        <f t="shared" si="64"/>
        <v>0</v>
      </c>
      <c r="K1385" s="18" t="str">
        <f t="shared" si="65"/>
        <v>Overweight</v>
      </c>
      <c r="L1385" s="24" t="str" cm="1">
        <f t="array" ref="L1385">IF(H1385="?",INDEX($H$2:$H$2336,MODE(MATCH($H$2:$H$2336,$H$2:$H$2336,0))),H1385)</f>
        <v>No</v>
      </c>
    </row>
    <row r="1386" spans="1:12" x14ac:dyDescent="0.25">
      <c r="A1386" s="17" t="s">
        <v>986</v>
      </c>
      <c r="B1386" s="17">
        <v>34.58</v>
      </c>
      <c r="C1386" s="17">
        <v>6.3</v>
      </c>
      <c r="D1386" s="17" t="s">
        <v>2380</v>
      </c>
      <c r="E1386" s="17" t="s">
        <v>2380</v>
      </c>
      <c r="F1386" s="17" t="s">
        <v>2383</v>
      </c>
      <c r="G1386" s="27">
        <v>1</v>
      </c>
      <c r="H1386" s="17" t="s">
        <v>2380</v>
      </c>
      <c r="I1386" s="27">
        <f t="shared" si="63"/>
        <v>0</v>
      </c>
      <c r="J1386" s="26">
        <f t="shared" si="64"/>
        <v>1</v>
      </c>
      <c r="K1386" s="17" t="str">
        <f t="shared" si="65"/>
        <v>Obesity</v>
      </c>
      <c r="L1386" s="24" t="str" cm="1">
        <f t="array" ref="L1386">IF(H1386="?",INDEX($H$2:$H$2336,MODE(MATCH($H$2:$H$2336,$H$2:$H$2336,0))),H1386)</f>
        <v>No</v>
      </c>
    </row>
    <row r="1387" spans="1:12" x14ac:dyDescent="0.25">
      <c r="A1387" s="18" t="s">
        <v>985</v>
      </c>
      <c r="B1387" s="18">
        <v>27.4</v>
      </c>
      <c r="C1387" s="18">
        <v>8.84</v>
      </c>
      <c r="D1387" s="18" t="s">
        <v>2380</v>
      </c>
      <c r="E1387" s="18" t="s">
        <v>2380</v>
      </c>
      <c r="F1387" s="18" t="s">
        <v>2380</v>
      </c>
      <c r="G1387" s="25" t="s">
        <v>2381</v>
      </c>
      <c r="H1387" s="18" t="s">
        <v>2380</v>
      </c>
      <c r="I1387" s="25">
        <f t="shared" si="63"/>
        <v>0</v>
      </c>
      <c r="J1387" s="26">
        <f t="shared" si="64"/>
        <v>0</v>
      </c>
      <c r="K1387" s="18" t="str">
        <f t="shared" si="65"/>
        <v>Overweight</v>
      </c>
      <c r="L1387" s="24" t="str" cm="1">
        <f t="array" ref="L1387">IF(H1387="?",INDEX($H$2:$H$2336,MODE(MATCH($H$2:$H$2336,$H$2:$H$2336,0))),H1387)</f>
        <v>No</v>
      </c>
    </row>
    <row r="1388" spans="1:12" x14ac:dyDescent="0.25">
      <c r="A1388" s="17" t="s">
        <v>984</v>
      </c>
      <c r="B1388" s="17">
        <v>27.53</v>
      </c>
      <c r="C1388" s="17">
        <v>4.1100000000000003</v>
      </c>
      <c r="D1388" s="17" t="s">
        <v>2380</v>
      </c>
      <c r="E1388" s="17" t="s">
        <v>2380</v>
      </c>
      <c r="F1388" s="17" t="s">
        <v>2380</v>
      </c>
      <c r="G1388" s="27">
        <v>1</v>
      </c>
      <c r="H1388" s="17" t="s">
        <v>2380</v>
      </c>
      <c r="I1388" s="27">
        <f t="shared" si="63"/>
        <v>0</v>
      </c>
      <c r="J1388" s="26">
        <f t="shared" si="64"/>
        <v>1</v>
      </c>
      <c r="K1388" s="17" t="str">
        <f t="shared" si="65"/>
        <v>Overweight</v>
      </c>
      <c r="L1388" s="24" t="str" cm="1">
        <f t="array" ref="L1388">IF(H1388="?",INDEX($H$2:$H$2336,MODE(MATCH($H$2:$H$2336,$H$2:$H$2336,0))),H1388)</f>
        <v>No</v>
      </c>
    </row>
    <row r="1389" spans="1:12" x14ac:dyDescent="0.25">
      <c r="A1389" s="18" t="s">
        <v>983</v>
      </c>
      <c r="B1389" s="18">
        <v>33</v>
      </c>
      <c r="C1389" s="18">
        <v>4.57</v>
      </c>
      <c r="D1389" s="18" t="s">
        <v>2380</v>
      </c>
      <c r="E1389" s="18" t="s">
        <v>2380</v>
      </c>
      <c r="F1389" s="18" t="s">
        <v>2380</v>
      </c>
      <c r="G1389" s="25" t="s">
        <v>2381</v>
      </c>
      <c r="H1389" s="18" t="s">
        <v>2380</v>
      </c>
      <c r="I1389" s="25">
        <f t="shared" si="63"/>
        <v>0</v>
      </c>
      <c r="J1389" s="26">
        <f t="shared" si="64"/>
        <v>0</v>
      </c>
      <c r="K1389" s="18" t="str">
        <f t="shared" si="65"/>
        <v>Obesity</v>
      </c>
      <c r="L1389" s="24" t="str" cm="1">
        <f t="array" ref="L1389">IF(H1389="?",INDEX($H$2:$H$2336,MODE(MATCH($H$2:$H$2336,$H$2:$H$2336,0))),H1389)</f>
        <v>No</v>
      </c>
    </row>
    <row r="1390" spans="1:12" x14ac:dyDescent="0.25">
      <c r="A1390" s="17" t="s">
        <v>982</v>
      </c>
      <c r="B1390" s="17">
        <v>25.78</v>
      </c>
      <c r="C1390" s="17">
        <v>11.06</v>
      </c>
      <c r="D1390" s="17" t="s">
        <v>2382</v>
      </c>
      <c r="E1390" s="17" t="s">
        <v>2380</v>
      </c>
      <c r="F1390" s="17" t="s">
        <v>2380</v>
      </c>
      <c r="G1390" s="27" t="s">
        <v>2381</v>
      </c>
      <c r="H1390" s="17" t="s">
        <v>2380</v>
      </c>
      <c r="I1390" s="27">
        <f t="shared" si="63"/>
        <v>0</v>
      </c>
      <c r="J1390" s="26">
        <f t="shared" si="64"/>
        <v>0</v>
      </c>
      <c r="K1390" s="17" t="str">
        <f t="shared" si="65"/>
        <v>Overweight</v>
      </c>
      <c r="L1390" s="24" t="str" cm="1">
        <f t="array" ref="L1390">IF(H1390="?",INDEX($H$2:$H$2336,MODE(MATCH($H$2:$H$2336,$H$2:$H$2336,0))),H1390)</f>
        <v>No</v>
      </c>
    </row>
    <row r="1391" spans="1:12" x14ac:dyDescent="0.25">
      <c r="A1391" s="18" t="s">
        <v>981</v>
      </c>
      <c r="B1391" s="18">
        <v>22.66</v>
      </c>
      <c r="C1391" s="18">
        <v>10.68</v>
      </c>
      <c r="D1391" s="18" t="s">
        <v>2380</v>
      </c>
      <c r="E1391" s="18" t="s">
        <v>2380</v>
      </c>
      <c r="F1391" s="18" t="s">
        <v>2380</v>
      </c>
      <c r="G1391" s="25" t="s">
        <v>2381</v>
      </c>
      <c r="H1391" s="18" t="s">
        <v>2380</v>
      </c>
      <c r="I1391" s="25">
        <f t="shared" si="63"/>
        <v>0</v>
      </c>
      <c r="J1391" s="26">
        <f t="shared" si="64"/>
        <v>0</v>
      </c>
      <c r="K1391" s="18" t="str">
        <f t="shared" si="65"/>
        <v>Normal Weight</v>
      </c>
      <c r="L1391" s="24" t="str" cm="1">
        <f t="array" ref="L1391">IF(H1391="?",INDEX($H$2:$H$2336,MODE(MATCH($H$2:$H$2336,$H$2:$H$2336,0))),H1391)</f>
        <v>No</v>
      </c>
    </row>
    <row r="1392" spans="1:12" x14ac:dyDescent="0.25">
      <c r="A1392" s="17" t="s">
        <v>980</v>
      </c>
      <c r="B1392" s="17">
        <v>38.81</v>
      </c>
      <c r="C1392" s="17">
        <v>6.14</v>
      </c>
      <c r="D1392" s="17" t="s">
        <v>2382</v>
      </c>
      <c r="E1392" s="17" t="s">
        <v>2380</v>
      </c>
      <c r="F1392" s="17" t="s">
        <v>2380</v>
      </c>
      <c r="G1392" s="27">
        <v>1</v>
      </c>
      <c r="H1392" s="17" t="s">
        <v>2380</v>
      </c>
      <c r="I1392" s="27">
        <f t="shared" si="63"/>
        <v>0</v>
      </c>
      <c r="J1392" s="26">
        <f t="shared" si="64"/>
        <v>1</v>
      </c>
      <c r="K1392" s="17" t="str">
        <f t="shared" si="65"/>
        <v>Obesity</v>
      </c>
      <c r="L1392" s="24" t="str" cm="1">
        <f t="array" ref="L1392">IF(H1392="?",INDEX($H$2:$H$2336,MODE(MATCH($H$2:$H$2336,$H$2:$H$2336,0))),H1392)</f>
        <v>No</v>
      </c>
    </row>
    <row r="1393" spans="1:12" x14ac:dyDescent="0.25">
      <c r="A1393" s="18" t="s">
        <v>979</v>
      </c>
      <c r="B1393" s="18">
        <v>38.51</v>
      </c>
      <c r="C1393" s="18">
        <v>5.45</v>
      </c>
      <c r="D1393" s="18" t="s">
        <v>2382</v>
      </c>
      <c r="E1393" s="18" t="s">
        <v>2380</v>
      </c>
      <c r="F1393" s="18" t="s">
        <v>2380</v>
      </c>
      <c r="G1393" s="25" t="s">
        <v>2381</v>
      </c>
      <c r="H1393" s="18" t="s">
        <v>2380</v>
      </c>
      <c r="I1393" s="25">
        <f t="shared" si="63"/>
        <v>0</v>
      </c>
      <c r="J1393" s="26">
        <f t="shared" si="64"/>
        <v>0</v>
      </c>
      <c r="K1393" s="18" t="str">
        <f t="shared" si="65"/>
        <v>Obesity</v>
      </c>
      <c r="L1393" s="24" t="str" cm="1">
        <f t="array" ref="L1393">IF(H1393="?",INDEX($H$2:$H$2336,MODE(MATCH($H$2:$H$2336,$H$2:$H$2336,0))),H1393)</f>
        <v>No</v>
      </c>
    </row>
    <row r="1394" spans="1:12" x14ac:dyDescent="0.25">
      <c r="A1394" s="17" t="s">
        <v>978</v>
      </c>
      <c r="B1394" s="17">
        <v>22.98</v>
      </c>
      <c r="C1394" s="17">
        <v>6.14</v>
      </c>
      <c r="D1394" s="17" t="s">
        <v>2382</v>
      </c>
      <c r="E1394" s="17" t="s">
        <v>2380</v>
      </c>
      <c r="F1394" s="17" t="s">
        <v>2380</v>
      </c>
      <c r="G1394" s="27" t="s">
        <v>2381</v>
      </c>
      <c r="H1394" s="17" t="s">
        <v>2380</v>
      </c>
      <c r="I1394" s="27">
        <f t="shared" si="63"/>
        <v>0</v>
      </c>
      <c r="J1394" s="26">
        <f t="shared" si="64"/>
        <v>0</v>
      </c>
      <c r="K1394" s="17" t="str">
        <f t="shared" si="65"/>
        <v>Normal Weight</v>
      </c>
      <c r="L1394" s="24" t="str" cm="1">
        <f t="array" ref="L1394">IF(H1394="?",INDEX($H$2:$H$2336,MODE(MATCH($H$2:$H$2336,$H$2:$H$2336,0))),H1394)</f>
        <v>No</v>
      </c>
    </row>
    <row r="1395" spans="1:12" x14ac:dyDescent="0.25">
      <c r="A1395" s="18" t="s">
        <v>977</v>
      </c>
      <c r="B1395" s="18">
        <v>15.65</v>
      </c>
      <c r="C1395" s="18">
        <v>7.85</v>
      </c>
      <c r="D1395" s="18" t="s">
        <v>2380</v>
      </c>
      <c r="E1395" s="18" t="s">
        <v>2380</v>
      </c>
      <c r="F1395" s="18" t="s">
        <v>2380</v>
      </c>
      <c r="G1395" s="25" t="s">
        <v>2381</v>
      </c>
      <c r="H1395" s="18" t="s">
        <v>2380</v>
      </c>
      <c r="I1395" s="25">
        <f t="shared" si="63"/>
        <v>0</v>
      </c>
      <c r="J1395" s="26">
        <f t="shared" si="64"/>
        <v>0</v>
      </c>
      <c r="K1395" s="18" t="str">
        <f t="shared" si="65"/>
        <v>Underweight</v>
      </c>
      <c r="L1395" s="24" t="str" cm="1">
        <f t="array" ref="L1395">IF(H1395="?",INDEX($H$2:$H$2336,MODE(MATCH($H$2:$H$2336,$H$2:$H$2336,0))),H1395)</f>
        <v>No</v>
      </c>
    </row>
    <row r="1396" spans="1:12" x14ac:dyDescent="0.25">
      <c r="A1396" s="17" t="s">
        <v>976</v>
      </c>
      <c r="B1396" s="17">
        <v>39.97</v>
      </c>
      <c r="C1396" s="17">
        <v>4.09</v>
      </c>
      <c r="D1396" s="17" t="s">
        <v>2380</v>
      </c>
      <c r="E1396" s="17" t="s">
        <v>2380</v>
      </c>
      <c r="F1396" s="17" t="s">
        <v>2380</v>
      </c>
      <c r="G1396" s="27">
        <v>1</v>
      </c>
      <c r="H1396" s="17" t="s">
        <v>2380</v>
      </c>
      <c r="I1396" s="27">
        <f t="shared" si="63"/>
        <v>0</v>
      </c>
      <c r="J1396" s="26">
        <f t="shared" si="64"/>
        <v>1</v>
      </c>
      <c r="K1396" s="17" t="str">
        <f t="shared" si="65"/>
        <v>Obesity</v>
      </c>
      <c r="L1396" s="24" t="str" cm="1">
        <f t="array" ref="L1396">IF(H1396="?",INDEX($H$2:$H$2336,MODE(MATCH($H$2:$H$2336,$H$2:$H$2336,0))),H1396)</f>
        <v>No</v>
      </c>
    </row>
    <row r="1397" spans="1:12" x14ac:dyDescent="0.25">
      <c r="A1397" s="18" t="s">
        <v>975</v>
      </c>
      <c r="B1397" s="18">
        <v>37.22</v>
      </c>
      <c r="C1397" s="18">
        <v>4.62</v>
      </c>
      <c r="D1397" s="18" t="s">
        <v>2380</v>
      </c>
      <c r="E1397" s="18" t="s">
        <v>2380</v>
      </c>
      <c r="F1397" s="18" t="s">
        <v>2383</v>
      </c>
      <c r="G1397" s="25">
        <v>1</v>
      </c>
      <c r="H1397" s="18" t="s">
        <v>2380</v>
      </c>
      <c r="I1397" s="25">
        <f t="shared" si="63"/>
        <v>0</v>
      </c>
      <c r="J1397" s="26">
        <f t="shared" si="64"/>
        <v>1</v>
      </c>
      <c r="K1397" s="18" t="str">
        <f t="shared" si="65"/>
        <v>Obesity</v>
      </c>
      <c r="L1397" s="24" t="str" cm="1">
        <f t="array" ref="L1397">IF(H1397="?",INDEX($H$2:$H$2336,MODE(MATCH($H$2:$H$2336,$H$2:$H$2336,0))),H1397)</f>
        <v>No</v>
      </c>
    </row>
    <row r="1398" spans="1:12" x14ac:dyDescent="0.25">
      <c r="A1398" s="17" t="s">
        <v>974</v>
      </c>
      <c r="B1398" s="17">
        <v>41.325000000000003</v>
      </c>
      <c r="C1398" s="17">
        <v>5.77</v>
      </c>
      <c r="D1398" s="17" t="s">
        <v>2380</v>
      </c>
      <c r="E1398" s="17" t="s">
        <v>2380</v>
      </c>
      <c r="F1398" s="17" t="s">
        <v>2380</v>
      </c>
      <c r="G1398" s="27" t="s">
        <v>2381</v>
      </c>
      <c r="H1398" s="17" t="s">
        <v>2380</v>
      </c>
      <c r="I1398" s="27">
        <f t="shared" si="63"/>
        <v>0</v>
      </c>
      <c r="J1398" s="26">
        <f t="shared" si="64"/>
        <v>0</v>
      </c>
      <c r="K1398" s="17" t="str">
        <f t="shared" si="65"/>
        <v>Obesity</v>
      </c>
      <c r="L1398" s="24" t="str" cm="1">
        <f t="array" ref="L1398">IF(H1398="?",INDEX($H$2:$H$2336,MODE(MATCH($H$2:$H$2336,$H$2:$H$2336,0))),H1398)</f>
        <v>No</v>
      </c>
    </row>
    <row r="1399" spans="1:12" x14ac:dyDescent="0.25">
      <c r="A1399" s="18" t="s">
        <v>973</v>
      </c>
      <c r="B1399" s="18">
        <v>40.31</v>
      </c>
      <c r="C1399" s="18">
        <v>5.84</v>
      </c>
      <c r="D1399" s="18" t="s">
        <v>2380</v>
      </c>
      <c r="E1399" s="18" t="s">
        <v>2380</v>
      </c>
      <c r="F1399" s="18" t="s">
        <v>2380</v>
      </c>
      <c r="G1399" s="25" t="s">
        <v>2381</v>
      </c>
      <c r="H1399" s="18" t="s">
        <v>2380</v>
      </c>
      <c r="I1399" s="25">
        <f t="shared" si="63"/>
        <v>0</v>
      </c>
      <c r="J1399" s="26">
        <f t="shared" si="64"/>
        <v>0</v>
      </c>
      <c r="K1399" s="18" t="str">
        <f t="shared" si="65"/>
        <v>Obesity</v>
      </c>
      <c r="L1399" s="24" t="str" cm="1">
        <f t="array" ref="L1399">IF(H1399="?",INDEX($H$2:$H$2336,MODE(MATCH($H$2:$H$2336,$H$2:$H$2336,0))),H1399)</f>
        <v>No</v>
      </c>
    </row>
    <row r="1400" spans="1:12" x14ac:dyDescent="0.25">
      <c r="A1400" s="17" t="s">
        <v>972</v>
      </c>
      <c r="B1400" s="17">
        <v>29.48</v>
      </c>
      <c r="C1400" s="17">
        <v>4.91</v>
      </c>
      <c r="D1400" s="17" t="s">
        <v>2380</v>
      </c>
      <c r="E1400" s="17" t="s">
        <v>2380</v>
      </c>
      <c r="F1400" s="17" t="s">
        <v>2380</v>
      </c>
      <c r="G1400" s="27" t="s">
        <v>2381</v>
      </c>
      <c r="H1400" s="17" t="s">
        <v>2380</v>
      </c>
      <c r="I1400" s="27">
        <f t="shared" si="63"/>
        <v>0</v>
      </c>
      <c r="J1400" s="26">
        <f t="shared" si="64"/>
        <v>0</v>
      </c>
      <c r="K1400" s="17" t="str">
        <f t="shared" si="65"/>
        <v>Overweight</v>
      </c>
      <c r="L1400" s="24" t="str" cm="1">
        <f t="array" ref="L1400">IF(H1400="?",INDEX($H$2:$H$2336,MODE(MATCH($H$2:$H$2336,$H$2:$H$2336,0))),H1400)</f>
        <v>No</v>
      </c>
    </row>
    <row r="1401" spans="1:12" x14ac:dyDescent="0.25">
      <c r="A1401" s="18" t="s">
        <v>971</v>
      </c>
      <c r="B1401" s="18">
        <v>33.155000000000001</v>
      </c>
      <c r="C1401" s="18">
        <v>5.07</v>
      </c>
      <c r="D1401" s="18" t="s">
        <v>2380</v>
      </c>
      <c r="E1401" s="18" t="s">
        <v>2380</v>
      </c>
      <c r="F1401" s="18" t="s">
        <v>2380</v>
      </c>
      <c r="G1401" s="25" t="s">
        <v>2381</v>
      </c>
      <c r="H1401" s="18" t="s">
        <v>2380</v>
      </c>
      <c r="I1401" s="25">
        <f t="shared" si="63"/>
        <v>0</v>
      </c>
      <c r="J1401" s="26">
        <f t="shared" si="64"/>
        <v>0</v>
      </c>
      <c r="K1401" s="18" t="str">
        <f t="shared" si="65"/>
        <v>Obesity</v>
      </c>
      <c r="L1401" s="24" t="str" cm="1">
        <f t="array" ref="L1401">IF(H1401="?",INDEX($H$2:$H$2336,MODE(MATCH($H$2:$H$2336,$H$2:$H$2336,0))),H1401)</f>
        <v>No</v>
      </c>
    </row>
    <row r="1402" spans="1:12" x14ac:dyDescent="0.25">
      <c r="A1402" s="17" t="s">
        <v>970</v>
      </c>
      <c r="B1402" s="17">
        <v>42.85</v>
      </c>
      <c r="C1402" s="17">
        <v>5.81</v>
      </c>
      <c r="D1402" s="17" t="s">
        <v>2382</v>
      </c>
      <c r="E1402" s="17" t="s">
        <v>2380</v>
      </c>
      <c r="F1402" s="17" t="s">
        <v>2380</v>
      </c>
      <c r="G1402" s="27" t="s">
        <v>2381</v>
      </c>
      <c r="H1402" s="17" t="s">
        <v>2380</v>
      </c>
      <c r="I1402" s="27">
        <f t="shared" si="63"/>
        <v>0</v>
      </c>
      <c r="J1402" s="26">
        <f t="shared" si="64"/>
        <v>0</v>
      </c>
      <c r="K1402" s="17" t="str">
        <f t="shared" si="65"/>
        <v>Obesity</v>
      </c>
      <c r="L1402" s="24" t="str" cm="1">
        <f t="array" ref="L1402">IF(H1402="?",INDEX($H$2:$H$2336,MODE(MATCH($H$2:$H$2336,$H$2:$H$2336,0))),H1402)</f>
        <v>No</v>
      </c>
    </row>
    <row r="1403" spans="1:12" x14ac:dyDescent="0.25">
      <c r="A1403" s="18" t="s">
        <v>969</v>
      </c>
      <c r="B1403" s="18">
        <v>32.340000000000003</v>
      </c>
      <c r="C1403" s="18">
        <v>11.2</v>
      </c>
      <c r="D1403" s="18" t="s">
        <v>2380</v>
      </c>
      <c r="E1403" s="18" t="s">
        <v>2380</v>
      </c>
      <c r="F1403" s="18" t="s">
        <v>2380</v>
      </c>
      <c r="G1403" s="25" t="s">
        <v>2381</v>
      </c>
      <c r="H1403" s="18" t="s">
        <v>2380</v>
      </c>
      <c r="I1403" s="25">
        <f t="shared" si="63"/>
        <v>0</v>
      </c>
      <c r="J1403" s="26">
        <f t="shared" si="64"/>
        <v>0</v>
      </c>
      <c r="K1403" s="18" t="str">
        <f t="shared" si="65"/>
        <v>Obesity</v>
      </c>
      <c r="L1403" s="24" t="str" cm="1">
        <f t="array" ref="L1403">IF(H1403="?",INDEX($H$2:$H$2336,MODE(MATCH($H$2:$H$2336,$H$2:$H$2336,0))),H1403)</f>
        <v>No</v>
      </c>
    </row>
    <row r="1404" spans="1:12" x14ac:dyDescent="0.25">
      <c r="A1404" s="17" t="s">
        <v>968</v>
      </c>
      <c r="B1404" s="17">
        <v>27.5</v>
      </c>
      <c r="C1404" s="17">
        <v>10.75</v>
      </c>
      <c r="D1404" s="17" t="s">
        <v>2380</v>
      </c>
      <c r="E1404" s="17" t="s">
        <v>2380</v>
      </c>
      <c r="F1404" s="17" t="s">
        <v>2380</v>
      </c>
      <c r="G1404" s="27" t="s">
        <v>2381</v>
      </c>
      <c r="H1404" s="17" t="s">
        <v>2380</v>
      </c>
      <c r="I1404" s="27">
        <f t="shared" si="63"/>
        <v>0</v>
      </c>
      <c r="J1404" s="26">
        <f t="shared" si="64"/>
        <v>0</v>
      </c>
      <c r="K1404" s="17" t="str">
        <f t="shared" si="65"/>
        <v>Overweight</v>
      </c>
      <c r="L1404" s="24" t="str" cm="1">
        <f t="array" ref="L1404">IF(H1404="?",INDEX($H$2:$H$2336,MODE(MATCH($H$2:$H$2336,$H$2:$H$2336,0))),H1404)</f>
        <v>No</v>
      </c>
    </row>
    <row r="1405" spans="1:12" x14ac:dyDescent="0.25">
      <c r="A1405" s="18" t="s">
        <v>967</v>
      </c>
      <c r="B1405" s="18">
        <v>25.8</v>
      </c>
      <c r="C1405" s="18">
        <v>7.8</v>
      </c>
      <c r="D1405" s="18" t="s">
        <v>2380</v>
      </c>
      <c r="E1405" s="18" t="s">
        <v>2380</v>
      </c>
      <c r="F1405" s="18" t="s">
        <v>2380</v>
      </c>
      <c r="G1405" s="25" t="s">
        <v>2381</v>
      </c>
      <c r="H1405" s="18" t="s">
        <v>2380</v>
      </c>
      <c r="I1405" s="25">
        <f t="shared" si="63"/>
        <v>0</v>
      </c>
      <c r="J1405" s="26">
        <f t="shared" si="64"/>
        <v>0</v>
      </c>
      <c r="K1405" s="18" t="str">
        <f t="shared" si="65"/>
        <v>Overweight</v>
      </c>
      <c r="L1405" s="24" t="str" cm="1">
        <f t="array" ref="L1405">IF(H1405="?",INDEX($H$2:$H$2336,MODE(MATCH($H$2:$H$2336,$H$2:$H$2336,0))),H1405)</f>
        <v>No</v>
      </c>
    </row>
    <row r="1406" spans="1:12" x14ac:dyDescent="0.25">
      <c r="A1406" s="17" t="s">
        <v>966</v>
      </c>
      <c r="B1406" s="17">
        <v>25</v>
      </c>
      <c r="C1406" s="17">
        <v>7.04</v>
      </c>
      <c r="D1406" s="17" t="s">
        <v>2380</v>
      </c>
      <c r="E1406" s="17" t="s">
        <v>2380</v>
      </c>
      <c r="F1406" s="17" t="s">
        <v>2380</v>
      </c>
      <c r="G1406" s="27" t="s">
        <v>2381</v>
      </c>
      <c r="H1406" s="17" t="s">
        <v>2380</v>
      </c>
      <c r="I1406" s="27">
        <f t="shared" si="63"/>
        <v>0</v>
      </c>
      <c r="J1406" s="26">
        <f t="shared" si="64"/>
        <v>0</v>
      </c>
      <c r="K1406" s="17" t="str">
        <f t="shared" si="65"/>
        <v>Overweight</v>
      </c>
      <c r="L1406" s="24" t="str" cm="1">
        <f t="array" ref="L1406">IF(H1406="?",INDEX($H$2:$H$2336,MODE(MATCH($H$2:$H$2336,$H$2:$H$2336,0))),H1406)</f>
        <v>No</v>
      </c>
    </row>
    <row r="1407" spans="1:12" x14ac:dyDescent="0.25">
      <c r="A1407" s="18" t="s">
        <v>965</v>
      </c>
      <c r="B1407" s="18">
        <v>41.2</v>
      </c>
      <c r="C1407" s="18">
        <v>4.18</v>
      </c>
      <c r="D1407" s="18" t="s">
        <v>2382</v>
      </c>
      <c r="E1407" s="18" t="s">
        <v>2380</v>
      </c>
      <c r="F1407" s="18" t="s">
        <v>2380</v>
      </c>
      <c r="G1407" s="25" t="s">
        <v>2381</v>
      </c>
      <c r="H1407" s="18" t="s">
        <v>2380</v>
      </c>
      <c r="I1407" s="25">
        <f t="shared" si="63"/>
        <v>0</v>
      </c>
      <c r="J1407" s="26">
        <f t="shared" si="64"/>
        <v>0</v>
      </c>
      <c r="K1407" s="18" t="str">
        <f t="shared" si="65"/>
        <v>Obesity</v>
      </c>
      <c r="L1407" s="24" t="str" cm="1">
        <f t="array" ref="L1407">IF(H1407="?",INDEX($H$2:$H$2336,MODE(MATCH($H$2:$H$2336,$H$2:$H$2336,0))),H1407)</f>
        <v>No</v>
      </c>
    </row>
    <row r="1408" spans="1:12" x14ac:dyDescent="0.25">
      <c r="A1408" s="17" t="s">
        <v>964</v>
      </c>
      <c r="B1408" s="17">
        <v>17.78</v>
      </c>
      <c r="C1408" s="17">
        <v>8.19</v>
      </c>
      <c r="D1408" s="17" t="s">
        <v>2380</v>
      </c>
      <c r="E1408" s="17" t="s">
        <v>2380</v>
      </c>
      <c r="F1408" s="17" t="s">
        <v>2380</v>
      </c>
      <c r="G1408" s="27" t="s">
        <v>2381</v>
      </c>
      <c r="H1408" s="17" t="s">
        <v>2380</v>
      </c>
      <c r="I1408" s="27">
        <f t="shared" si="63"/>
        <v>0</v>
      </c>
      <c r="J1408" s="26">
        <f t="shared" si="64"/>
        <v>0</v>
      </c>
      <c r="K1408" s="17" t="str">
        <f t="shared" si="65"/>
        <v>Underweight</v>
      </c>
      <c r="L1408" s="24" t="str" cm="1">
        <f t="array" ref="L1408">IF(H1408="?",INDEX($H$2:$H$2336,MODE(MATCH($H$2:$H$2336,$H$2:$H$2336,0))),H1408)</f>
        <v>No</v>
      </c>
    </row>
    <row r="1409" spans="1:12" x14ac:dyDescent="0.25">
      <c r="A1409" s="18" t="s">
        <v>963</v>
      </c>
      <c r="B1409" s="18">
        <v>40.119999999999997</v>
      </c>
      <c r="C1409" s="18">
        <v>6.22</v>
      </c>
      <c r="D1409" s="18" t="s">
        <v>2382</v>
      </c>
      <c r="E1409" s="18" t="s">
        <v>2380</v>
      </c>
      <c r="F1409" s="18" t="s">
        <v>2383</v>
      </c>
      <c r="G1409" s="25">
        <v>1</v>
      </c>
      <c r="H1409" s="18" t="s">
        <v>2380</v>
      </c>
      <c r="I1409" s="25">
        <f t="shared" si="63"/>
        <v>0</v>
      </c>
      <c r="J1409" s="26">
        <f t="shared" si="64"/>
        <v>1</v>
      </c>
      <c r="K1409" s="18" t="str">
        <f t="shared" si="65"/>
        <v>Obesity</v>
      </c>
      <c r="L1409" s="24" t="str" cm="1">
        <f t="array" ref="L1409">IF(H1409="?",INDEX($H$2:$H$2336,MODE(MATCH($H$2:$H$2336,$H$2:$H$2336,0))),H1409)</f>
        <v>No</v>
      </c>
    </row>
    <row r="1410" spans="1:12" x14ac:dyDescent="0.25">
      <c r="A1410" s="17" t="s">
        <v>962</v>
      </c>
      <c r="B1410" s="17">
        <v>19.350000000000001</v>
      </c>
      <c r="C1410" s="17">
        <v>8.2200000000000006</v>
      </c>
      <c r="D1410" s="17" t="s">
        <v>2382</v>
      </c>
      <c r="E1410" s="17" t="s">
        <v>2380</v>
      </c>
      <c r="F1410" s="17" t="s">
        <v>2380</v>
      </c>
      <c r="G1410" s="27" t="s">
        <v>2381</v>
      </c>
      <c r="H1410" s="17" t="s">
        <v>2380</v>
      </c>
      <c r="I1410" s="27">
        <f t="shared" si="63"/>
        <v>0</v>
      </c>
      <c r="J1410" s="26">
        <f t="shared" si="64"/>
        <v>0</v>
      </c>
      <c r="K1410" s="17" t="str">
        <f t="shared" si="65"/>
        <v>Normal Weight</v>
      </c>
      <c r="L1410" s="24" t="str" cm="1">
        <f t="array" ref="L1410">IF(H1410="?",INDEX($H$2:$H$2336,MODE(MATCH($H$2:$H$2336,$H$2:$H$2336,0))),H1410)</f>
        <v>No</v>
      </c>
    </row>
    <row r="1411" spans="1:12" x14ac:dyDescent="0.25">
      <c r="A1411" s="18" t="s">
        <v>961</v>
      </c>
      <c r="B1411" s="18">
        <v>36.69</v>
      </c>
      <c r="C1411" s="18">
        <v>6.15</v>
      </c>
      <c r="D1411" s="18" t="s">
        <v>2380</v>
      </c>
      <c r="E1411" s="18" t="s">
        <v>2380</v>
      </c>
      <c r="F1411" s="18" t="s">
        <v>2380</v>
      </c>
      <c r="G1411" s="25" t="s">
        <v>2381</v>
      </c>
      <c r="H1411" s="18" t="s">
        <v>2380</v>
      </c>
      <c r="I1411" s="25">
        <f t="shared" ref="I1411:I1474" si="66">COUNTIF(A1411:H1411, "?")</f>
        <v>0</v>
      </c>
      <c r="J1411" s="26">
        <f t="shared" ref="J1411:J1474" si="67">IF(OR(G1411="No major surgery"),0,G1411)</f>
        <v>0</v>
      </c>
      <c r="K1411" s="18" t="str">
        <f t="shared" ref="K1411:K1474" si="68">IF(B1411&lt;18.5,"Underweight",
IF(B1411&lt;25,"Normal Weight",
IF(B1411&lt;30,"Overweight",
"Obesity")))</f>
        <v>Obesity</v>
      </c>
      <c r="L1411" s="24" t="str" cm="1">
        <f t="array" ref="L1411">IF(H1411="?",INDEX($H$2:$H$2336,MODE(MATCH($H$2:$H$2336,$H$2:$H$2336,0))),H1411)</f>
        <v>No</v>
      </c>
    </row>
    <row r="1412" spans="1:12" x14ac:dyDescent="0.25">
      <c r="A1412" s="17" t="s">
        <v>960</v>
      </c>
      <c r="B1412" s="17">
        <v>28.51</v>
      </c>
      <c r="C1412" s="17">
        <v>5.65</v>
      </c>
      <c r="D1412" s="17" t="s">
        <v>2382</v>
      </c>
      <c r="E1412" s="17" t="s">
        <v>2380</v>
      </c>
      <c r="F1412" s="17" t="s">
        <v>2380</v>
      </c>
      <c r="G1412" s="27">
        <v>1</v>
      </c>
      <c r="H1412" s="17" t="s">
        <v>2380</v>
      </c>
      <c r="I1412" s="27">
        <f t="shared" si="66"/>
        <v>0</v>
      </c>
      <c r="J1412" s="26">
        <f t="shared" si="67"/>
        <v>1</v>
      </c>
      <c r="K1412" s="17" t="str">
        <f t="shared" si="68"/>
        <v>Overweight</v>
      </c>
      <c r="L1412" s="24" t="str" cm="1">
        <f t="array" ref="L1412">IF(H1412="?",INDEX($H$2:$H$2336,MODE(MATCH($H$2:$H$2336,$H$2:$H$2336,0))),H1412)</f>
        <v>No</v>
      </c>
    </row>
    <row r="1413" spans="1:12" x14ac:dyDescent="0.25">
      <c r="A1413" s="18" t="s">
        <v>959</v>
      </c>
      <c r="B1413" s="18">
        <v>30.21</v>
      </c>
      <c r="C1413" s="18">
        <v>5.5</v>
      </c>
      <c r="D1413" s="18" t="s">
        <v>2380</v>
      </c>
      <c r="E1413" s="18" t="s">
        <v>2380</v>
      </c>
      <c r="F1413" s="18" t="s">
        <v>2380</v>
      </c>
      <c r="G1413" s="25">
        <v>1</v>
      </c>
      <c r="H1413" s="18" t="s">
        <v>2380</v>
      </c>
      <c r="I1413" s="25">
        <f t="shared" si="66"/>
        <v>0</v>
      </c>
      <c r="J1413" s="26">
        <f t="shared" si="67"/>
        <v>1</v>
      </c>
      <c r="K1413" s="18" t="str">
        <f t="shared" si="68"/>
        <v>Obesity</v>
      </c>
      <c r="L1413" s="24" t="str" cm="1">
        <f t="array" ref="L1413">IF(H1413="?",INDEX($H$2:$H$2336,MODE(MATCH($H$2:$H$2336,$H$2:$H$2336,0))),H1413)</f>
        <v>No</v>
      </c>
    </row>
    <row r="1414" spans="1:12" x14ac:dyDescent="0.25">
      <c r="A1414" s="17" t="s">
        <v>958</v>
      </c>
      <c r="B1414" s="17">
        <v>24.33</v>
      </c>
      <c r="C1414" s="17">
        <v>8</v>
      </c>
      <c r="D1414" s="17" t="s">
        <v>2380</v>
      </c>
      <c r="E1414" s="17" t="s">
        <v>2380</v>
      </c>
      <c r="F1414" s="17" t="s">
        <v>2380</v>
      </c>
      <c r="G1414" s="27" t="s">
        <v>2381</v>
      </c>
      <c r="H1414" s="17" t="s">
        <v>2380</v>
      </c>
      <c r="I1414" s="27">
        <f t="shared" si="66"/>
        <v>0</v>
      </c>
      <c r="J1414" s="26">
        <f t="shared" si="67"/>
        <v>0</v>
      </c>
      <c r="K1414" s="17" t="str">
        <f t="shared" si="68"/>
        <v>Normal Weight</v>
      </c>
      <c r="L1414" s="24" t="str" cm="1">
        <f t="array" ref="L1414">IF(H1414="?",INDEX($H$2:$H$2336,MODE(MATCH($H$2:$H$2336,$H$2:$H$2336,0))),H1414)</f>
        <v>No</v>
      </c>
    </row>
    <row r="1415" spans="1:12" x14ac:dyDescent="0.25">
      <c r="A1415" s="18" t="s">
        <v>957</v>
      </c>
      <c r="B1415" s="18">
        <v>19.855</v>
      </c>
      <c r="C1415" s="18">
        <v>5.71</v>
      </c>
      <c r="D1415" s="18" t="s">
        <v>2382</v>
      </c>
      <c r="E1415" s="18" t="s">
        <v>2380</v>
      </c>
      <c r="F1415" s="18" t="s">
        <v>2380</v>
      </c>
      <c r="G1415" s="25" t="s">
        <v>2381</v>
      </c>
      <c r="H1415" s="18" t="s">
        <v>2380</v>
      </c>
      <c r="I1415" s="25">
        <f t="shared" si="66"/>
        <v>0</v>
      </c>
      <c r="J1415" s="26">
        <f t="shared" si="67"/>
        <v>0</v>
      </c>
      <c r="K1415" s="18" t="str">
        <f t="shared" si="68"/>
        <v>Normal Weight</v>
      </c>
      <c r="L1415" s="24" t="str" cm="1">
        <f t="array" ref="L1415">IF(H1415="?",INDEX($H$2:$H$2336,MODE(MATCH($H$2:$H$2336,$H$2:$H$2336,0))),H1415)</f>
        <v>No</v>
      </c>
    </row>
    <row r="1416" spans="1:12" x14ac:dyDescent="0.25">
      <c r="A1416" s="17" t="s">
        <v>956</v>
      </c>
      <c r="B1416" s="17">
        <v>25.364999999999998</v>
      </c>
      <c r="C1416" s="17">
        <v>11.71</v>
      </c>
      <c r="D1416" s="17" t="s">
        <v>2380</v>
      </c>
      <c r="E1416" s="17" t="s">
        <v>2380</v>
      </c>
      <c r="F1416" s="17" t="s">
        <v>2380</v>
      </c>
      <c r="G1416" s="27" t="s">
        <v>2381</v>
      </c>
      <c r="H1416" s="17" t="s">
        <v>2380</v>
      </c>
      <c r="I1416" s="27">
        <f t="shared" si="66"/>
        <v>0</v>
      </c>
      <c r="J1416" s="26">
        <f t="shared" si="67"/>
        <v>0</v>
      </c>
      <c r="K1416" s="17" t="str">
        <f t="shared" si="68"/>
        <v>Overweight</v>
      </c>
      <c r="L1416" s="24" t="str" cm="1">
        <f t="array" ref="L1416">IF(H1416="?",INDEX($H$2:$H$2336,MODE(MATCH($H$2:$H$2336,$H$2:$H$2336,0))),H1416)</f>
        <v>No</v>
      </c>
    </row>
    <row r="1417" spans="1:12" x14ac:dyDescent="0.25">
      <c r="A1417" s="18" t="s">
        <v>955</v>
      </c>
      <c r="B1417" s="18">
        <v>29.6</v>
      </c>
      <c r="C1417" s="18">
        <v>6.17</v>
      </c>
      <c r="D1417" s="18" t="s">
        <v>2382</v>
      </c>
      <c r="E1417" s="18" t="s">
        <v>2380</v>
      </c>
      <c r="F1417" s="18" t="s">
        <v>2383</v>
      </c>
      <c r="G1417" s="25">
        <v>1</v>
      </c>
      <c r="H1417" s="18" t="s">
        <v>2380</v>
      </c>
      <c r="I1417" s="25">
        <f t="shared" si="66"/>
        <v>0</v>
      </c>
      <c r="J1417" s="26">
        <f t="shared" si="67"/>
        <v>1</v>
      </c>
      <c r="K1417" s="18" t="str">
        <f t="shared" si="68"/>
        <v>Overweight</v>
      </c>
      <c r="L1417" s="24" t="str" cm="1">
        <f t="array" ref="L1417">IF(H1417="?",INDEX($H$2:$H$2336,MODE(MATCH($H$2:$H$2336,$H$2:$H$2336,0))),H1417)</f>
        <v>No</v>
      </c>
    </row>
    <row r="1418" spans="1:12" x14ac:dyDescent="0.25">
      <c r="A1418" s="17" t="s">
        <v>954</v>
      </c>
      <c r="B1418" s="17">
        <v>39.43</v>
      </c>
      <c r="C1418" s="17">
        <v>6.1</v>
      </c>
      <c r="D1418" s="17" t="s">
        <v>2382</v>
      </c>
      <c r="E1418" s="17" t="s">
        <v>2380</v>
      </c>
      <c r="F1418" s="17" t="s">
        <v>2383</v>
      </c>
      <c r="G1418" s="27">
        <v>1</v>
      </c>
      <c r="H1418" s="17" t="s">
        <v>2380</v>
      </c>
      <c r="I1418" s="27">
        <f t="shared" si="66"/>
        <v>0</v>
      </c>
      <c r="J1418" s="26">
        <f t="shared" si="67"/>
        <v>1</v>
      </c>
      <c r="K1418" s="17" t="str">
        <f t="shared" si="68"/>
        <v>Obesity</v>
      </c>
      <c r="L1418" s="24" t="str" cm="1">
        <f t="array" ref="L1418">IF(H1418="?",INDEX($H$2:$H$2336,MODE(MATCH($H$2:$H$2336,$H$2:$H$2336,0))),H1418)</f>
        <v>No</v>
      </c>
    </row>
    <row r="1419" spans="1:12" x14ac:dyDescent="0.25">
      <c r="A1419" s="18" t="s">
        <v>953</v>
      </c>
      <c r="B1419" s="18">
        <v>27.34</v>
      </c>
      <c r="C1419" s="18">
        <v>5.19</v>
      </c>
      <c r="D1419" s="18" t="s">
        <v>2382</v>
      </c>
      <c r="E1419" s="18" t="s">
        <v>2380</v>
      </c>
      <c r="F1419" s="18" t="s">
        <v>2380</v>
      </c>
      <c r="G1419" s="25">
        <v>1</v>
      </c>
      <c r="H1419" s="18" t="s">
        <v>2380</v>
      </c>
      <c r="I1419" s="25">
        <f t="shared" si="66"/>
        <v>0</v>
      </c>
      <c r="J1419" s="26">
        <f t="shared" si="67"/>
        <v>1</v>
      </c>
      <c r="K1419" s="18" t="str">
        <f t="shared" si="68"/>
        <v>Overweight</v>
      </c>
      <c r="L1419" s="24" t="str" cm="1">
        <f t="array" ref="L1419">IF(H1419="?",INDEX($H$2:$H$2336,MODE(MATCH($H$2:$H$2336,$H$2:$H$2336,0))),H1419)</f>
        <v>No</v>
      </c>
    </row>
    <row r="1420" spans="1:12" x14ac:dyDescent="0.25">
      <c r="A1420" s="17" t="s">
        <v>952</v>
      </c>
      <c r="B1420" s="17">
        <v>39.01</v>
      </c>
      <c r="C1420" s="17">
        <v>5.37</v>
      </c>
      <c r="D1420" s="17" t="s">
        <v>2382</v>
      </c>
      <c r="E1420" s="17" t="s">
        <v>2380</v>
      </c>
      <c r="F1420" s="17" t="s">
        <v>2380</v>
      </c>
      <c r="G1420" s="27" t="s">
        <v>2381</v>
      </c>
      <c r="H1420" s="17" t="s">
        <v>2380</v>
      </c>
      <c r="I1420" s="27">
        <f t="shared" si="66"/>
        <v>0</v>
      </c>
      <c r="J1420" s="26">
        <f t="shared" si="67"/>
        <v>0</v>
      </c>
      <c r="K1420" s="17" t="str">
        <f t="shared" si="68"/>
        <v>Obesity</v>
      </c>
      <c r="L1420" s="24" t="str" cm="1">
        <f t="array" ref="L1420">IF(H1420="?",INDEX($H$2:$H$2336,MODE(MATCH($H$2:$H$2336,$H$2:$H$2336,0))),H1420)</f>
        <v>No</v>
      </c>
    </row>
    <row r="1421" spans="1:12" x14ac:dyDescent="0.25">
      <c r="A1421" s="18" t="s">
        <v>951</v>
      </c>
      <c r="B1421" s="18">
        <v>18.989999999999998</v>
      </c>
      <c r="C1421" s="18">
        <v>10.82</v>
      </c>
      <c r="D1421" s="18" t="s">
        <v>2382</v>
      </c>
      <c r="E1421" s="18" t="s">
        <v>2380</v>
      </c>
      <c r="F1421" s="18" t="s">
        <v>2380</v>
      </c>
      <c r="G1421" s="25" t="s">
        <v>2381</v>
      </c>
      <c r="H1421" s="18" t="s">
        <v>2380</v>
      </c>
      <c r="I1421" s="25">
        <f t="shared" si="66"/>
        <v>0</v>
      </c>
      <c r="J1421" s="26">
        <f t="shared" si="67"/>
        <v>0</v>
      </c>
      <c r="K1421" s="18" t="str">
        <f t="shared" si="68"/>
        <v>Normal Weight</v>
      </c>
      <c r="L1421" s="24" t="str" cm="1">
        <f t="array" ref="L1421">IF(H1421="?",INDEX($H$2:$H$2336,MODE(MATCH($H$2:$H$2336,$H$2:$H$2336,0))),H1421)</f>
        <v>No</v>
      </c>
    </row>
    <row r="1422" spans="1:12" x14ac:dyDescent="0.25">
      <c r="A1422" s="17" t="s">
        <v>950</v>
      </c>
      <c r="B1422" s="17">
        <v>42.3</v>
      </c>
      <c r="C1422" s="17">
        <v>6.06</v>
      </c>
      <c r="D1422" s="17" t="s">
        <v>2382</v>
      </c>
      <c r="E1422" s="17" t="s">
        <v>2380</v>
      </c>
      <c r="F1422" s="17" t="s">
        <v>2380</v>
      </c>
      <c r="G1422" s="27" t="s">
        <v>2381</v>
      </c>
      <c r="H1422" s="17" t="s">
        <v>2380</v>
      </c>
      <c r="I1422" s="27">
        <f t="shared" si="66"/>
        <v>0</v>
      </c>
      <c r="J1422" s="26">
        <f t="shared" si="67"/>
        <v>0</v>
      </c>
      <c r="K1422" s="17" t="str">
        <f t="shared" si="68"/>
        <v>Obesity</v>
      </c>
      <c r="L1422" s="24" t="str" cm="1">
        <f t="array" ref="L1422">IF(H1422="?",INDEX($H$2:$H$2336,MODE(MATCH($H$2:$H$2336,$H$2:$H$2336,0))),H1422)</f>
        <v>No</v>
      </c>
    </row>
    <row r="1423" spans="1:12" x14ac:dyDescent="0.25">
      <c r="A1423" s="18" t="s">
        <v>949</v>
      </c>
      <c r="B1423" s="18">
        <v>39.805</v>
      </c>
      <c r="C1423" s="18">
        <v>5.91</v>
      </c>
      <c r="D1423" s="18" t="s">
        <v>2380</v>
      </c>
      <c r="E1423" s="18" t="s">
        <v>2380</v>
      </c>
      <c r="F1423" s="18" t="s">
        <v>2380</v>
      </c>
      <c r="G1423" s="25" t="s">
        <v>2381</v>
      </c>
      <c r="H1423" s="18" t="s">
        <v>2380</v>
      </c>
      <c r="I1423" s="25">
        <f t="shared" si="66"/>
        <v>0</v>
      </c>
      <c r="J1423" s="26">
        <f t="shared" si="67"/>
        <v>0</v>
      </c>
      <c r="K1423" s="18" t="str">
        <f t="shared" si="68"/>
        <v>Obesity</v>
      </c>
      <c r="L1423" s="24" t="str" cm="1">
        <f t="array" ref="L1423">IF(H1423="?",INDEX($H$2:$H$2336,MODE(MATCH($H$2:$H$2336,$H$2:$H$2336,0))),H1423)</f>
        <v>No</v>
      </c>
    </row>
    <row r="1424" spans="1:12" x14ac:dyDescent="0.25">
      <c r="A1424" s="17" t="s">
        <v>948</v>
      </c>
      <c r="B1424" s="17">
        <v>33.700000000000003</v>
      </c>
      <c r="C1424" s="17">
        <v>5.87</v>
      </c>
      <c r="D1424" s="17" t="s">
        <v>2380</v>
      </c>
      <c r="E1424" s="17" t="s">
        <v>2380</v>
      </c>
      <c r="F1424" s="17" t="s">
        <v>2380</v>
      </c>
      <c r="G1424" s="27" t="s">
        <v>2381</v>
      </c>
      <c r="H1424" s="17" t="s">
        <v>2380</v>
      </c>
      <c r="I1424" s="27">
        <f t="shared" si="66"/>
        <v>0</v>
      </c>
      <c r="J1424" s="26">
        <f t="shared" si="67"/>
        <v>0</v>
      </c>
      <c r="K1424" s="17" t="str">
        <f t="shared" si="68"/>
        <v>Obesity</v>
      </c>
      <c r="L1424" s="24" t="str" cm="1">
        <f t="array" ref="L1424">IF(H1424="?",INDEX($H$2:$H$2336,MODE(MATCH($H$2:$H$2336,$H$2:$H$2336,0))),H1424)</f>
        <v>No</v>
      </c>
    </row>
    <row r="1425" spans="1:12" x14ac:dyDescent="0.25">
      <c r="A1425" s="18" t="s">
        <v>947</v>
      </c>
      <c r="B1425" s="18">
        <v>36.195</v>
      </c>
      <c r="C1425" s="18">
        <v>6.22</v>
      </c>
      <c r="D1425" s="18" t="s">
        <v>2380</v>
      </c>
      <c r="E1425" s="18" t="s">
        <v>2380</v>
      </c>
      <c r="F1425" s="18" t="s">
        <v>2380</v>
      </c>
      <c r="G1425" s="25" t="s">
        <v>2381</v>
      </c>
      <c r="H1425" s="18" t="s">
        <v>2380</v>
      </c>
      <c r="I1425" s="25">
        <f t="shared" si="66"/>
        <v>0</v>
      </c>
      <c r="J1425" s="26">
        <f t="shared" si="67"/>
        <v>0</v>
      </c>
      <c r="K1425" s="18" t="str">
        <f t="shared" si="68"/>
        <v>Obesity</v>
      </c>
      <c r="L1425" s="24" t="str" cm="1">
        <f t="array" ref="L1425">IF(H1425="?",INDEX($H$2:$H$2336,MODE(MATCH($H$2:$H$2336,$H$2:$H$2336,0))),H1425)</f>
        <v>No</v>
      </c>
    </row>
    <row r="1426" spans="1:12" x14ac:dyDescent="0.25">
      <c r="A1426" s="17" t="s">
        <v>946</v>
      </c>
      <c r="B1426" s="17">
        <v>32.6</v>
      </c>
      <c r="C1426" s="17">
        <v>5.73</v>
      </c>
      <c r="D1426" s="17" t="s">
        <v>2380</v>
      </c>
      <c r="E1426" s="17" t="s">
        <v>2380</v>
      </c>
      <c r="F1426" s="17" t="s">
        <v>2383</v>
      </c>
      <c r="G1426" s="27">
        <v>1</v>
      </c>
      <c r="H1426" s="17" t="s">
        <v>2380</v>
      </c>
      <c r="I1426" s="27">
        <f t="shared" si="66"/>
        <v>0</v>
      </c>
      <c r="J1426" s="26">
        <f t="shared" si="67"/>
        <v>1</v>
      </c>
      <c r="K1426" s="17" t="str">
        <f t="shared" si="68"/>
        <v>Obesity</v>
      </c>
      <c r="L1426" s="24" t="str" cm="1">
        <f t="array" ref="L1426">IF(H1426="?",INDEX($H$2:$H$2336,MODE(MATCH($H$2:$H$2336,$H$2:$H$2336,0))),H1426)</f>
        <v>No</v>
      </c>
    </row>
    <row r="1427" spans="1:12" x14ac:dyDescent="0.25">
      <c r="A1427" s="18" t="s">
        <v>945</v>
      </c>
      <c r="B1427" s="18">
        <v>30.2</v>
      </c>
      <c r="C1427" s="18">
        <v>5.7</v>
      </c>
      <c r="D1427" s="18" t="s">
        <v>2380</v>
      </c>
      <c r="E1427" s="18" t="s">
        <v>2380</v>
      </c>
      <c r="F1427" s="18" t="s">
        <v>2380</v>
      </c>
      <c r="G1427" s="25" t="s">
        <v>2381</v>
      </c>
      <c r="H1427" s="18" t="s">
        <v>2380</v>
      </c>
      <c r="I1427" s="25">
        <f t="shared" si="66"/>
        <v>0</v>
      </c>
      <c r="J1427" s="26">
        <f t="shared" si="67"/>
        <v>0</v>
      </c>
      <c r="K1427" s="18" t="str">
        <f t="shared" si="68"/>
        <v>Obesity</v>
      </c>
      <c r="L1427" s="24" t="str" cm="1">
        <f t="array" ref="L1427">IF(H1427="?",INDEX($H$2:$H$2336,MODE(MATCH($H$2:$H$2336,$H$2:$H$2336,0))),H1427)</f>
        <v>No</v>
      </c>
    </row>
    <row r="1428" spans="1:12" x14ac:dyDescent="0.25">
      <c r="A1428" s="17" t="s">
        <v>944</v>
      </c>
      <c r="B1428" s="17">
        <v>27.645</v>
      </c>
      <c r="C1428" s="17">
        <v>9.91</v>
      </c>
      <c r="D1428" s="17" t="s">
        <v>2380</v>
      </c>
      <c r="E1428" s="17" t="s">
        <v>2380</v>
      </c>
      <c r="F1428" s="17" t="s">
        <v>2380</v>
      </c>
      <c r="G1428" s="27" t="s">
        <v>2381</v>
      </c>
      <c r="H1428" s="17" t="s">
        <v>2380</v>
      </c>
      <c r="I1428" s="27">
        <f t="shared" si="66"/>
        <v>0</v>
      </c>
      <c r="J1428" s="26">
        <f t="shared" si="67"/>
        <v>0</v>
      </c>
      <c r="K1428" s="17" t="str">
        <f t="shared" si="68"/>
        <v>Overweight</v>
      </c>
      <c r="L1428" s="24" t="str" cm="1">
        <f t="array" ref="L1428">IF(H1428="?",INDEX($H$2:$H$2336,MODE(MATCH($H$2:$H$2336,$H$2:$H$2336,0))),H1428)</f>
        <v>No</v>
      </c>
    </row>
    <row r="1429" spans="1:12" x14ac:dyDescent="0.25">
      <c r="A1429" s="18" t="s">
        <v>943</v>
      </c>
      <c r="B1429" s="18">
        <v>26.41</v>
      </c>
      <c r="C1429" s="18">
        <v>11.4</v>
      </c>
      <c r="D1429" s="18" t="s">
        <v>2380</v>
      </c>
      <c r="E1429" s="18" t="s">
        <v>2380</v>
      </c>
      <c r="F1429" s="18" t="s">
        <v>2380</v>
      </c>
      <c r="G1429" s="25" t="s">
        <v>2381</v>
      </c>
      <c r="H1429" s="18" t="s">
        <v>2380</v>
      </c>
      <c r="I1429" s="25">
        <f t="shared" si="66"/>
        <v>0</v>
      </c>
      <c r="J1429" s="26">
        <f t="shared" si="67"/>
        <v>0</v>
      </c>
      <c r="K1429" s="18" t="str">
        <f t="shared" si="68"/>
        <v>Overweight</v>
      </c>
      <c r="L1429" s="24" t="str" cm="1">
        <f t="array" ref="L1429">IF(H1429="?",INDEX($H$2:$H$2336,MODE(MATCH($H$2:$H$2336,$H$2:$H$2336,0))),H1429)</f>
        <v>No</v>
      </c>
    </row>
    <row r="1430" spans="1:12" x14ac:dyDescent="0.25">
      <c r="A1430" s="17" t="s">
        <v>942</v>
      </c>
      <c r="B1430" s="17">
        <v>34.1</v>
      </c>
      <c r="C1430" s="17">
        <v>6.29</v>
      </c>
      <c r="D1430" s="17" t="s">
        <v>2382</v>
      </c>
      <c r="E1430" s="17" t="s">
        <v>2380</v>
      </c>
      <c r="F1430" s="17" t="s">
        <v>2383</v>
      </c>
      <c r="G1430" s="27">
        <v>1</v>
      </c>
      <c r="H1430" s="17" t="s">
        <v>2380</v>
      </c>
      <c r="I1430" s="27">
        <f t="shared" si="66"/>
        <v>0</v>
      </c>
      <c r="J1430" s="26">
        <f t="shared" si="67"/>
        <v>1</v>
      </c>
      <c r="K1430" s="17" t="str">
        <f t="shared" si="68"/>
        <v>Obesity</v>
      </c>
      <c r="L1430" s="24" t="str" cm="1">
        <f t="array" ref="L1430">IF(H1430="?",INDEX($H$2:$H$2336,MODE(MATCH($H$2:$H$2336,$H$2:$H$2336,0))),H1430)</f>
        <v>No</v>
      </c>
    </row>
    <row r="1431" spans="1:12" x14ac:dyDescent="0.25">
      <c r="A1431" s="18" t="s">
        <v>941</v>
      </c>
      <c r="B1431" s="18">
        <v>17.3</v>
      </c>
      <c r="C1431" s="18">
        <v>9.2799999999999994</v>
      </c>
      <c r="D1431" s="18" t="s">
        <v>2380</v>
      </c>
      <c r="E1431" s="18" t="s">
        <v>2380</v>
      </c>
      <c r="F1431" s="18" t="s">
        <v>2380</v>
      </c>
      <c r="G1431" s="25" t="s">
        <v>2381</v>
      </c>
      <c r="H1431" s="18" t="s">
        <v>2380</v>
      </c>
      <c r="I1431" s="25">
        <f t="shared" si="66"/>
        <v>0</v>
      </c>
      <c r="J1431" s="26">
        <f t="shared" si="67"/>
        <v>0</v>
      </c>
      <c r="K1431" s="18" t="str">
        <f t="shared" si="68"/>
        <v>Underweight</v>
      </c>
      <c r="L1431" s="24" t="str" cm="1">
        <f t="array" ref="L1431">IF(H1431="?",INDEX($H$2:$H$2336,MODE(MATCH($H$2:$H$2336,$H$2:$H$2336,0))),H1431)</f>
        <v>No</v>
      </c>
    </row>
    <row r="1432" spans="1:12" x14ac:dyDescent="0.25">
      <c r="A1432" s="17" t="s">
        <v>940</v>
      </c>
      <c r="B1432" s="17">
        <v>35.020000000000003</v>
      </c>
      <c r="C1432" s="17">
        <v>4.78</v>
      </c>
      <c r="D1432" s="17" t="s">
        <v>2380</v>
      </c>
      <c r="E1432" s="17" t="s">
        <v>2380</v>
      </c>
      <c r="F1432" s="17" t="s">
        <v>2383</v>
      </c>
      <c r="G1432" s="27">
        <v>1</v>
      </c>
      <c r="H1432" s="17" t="s">
        <v>2380</v>
      </c>
      <c r="I1432" s="27">
        <f t="shared" si="66"/>
        <v>0</v>
      </c>
      <c r="J1432" s="26">
        <f t="shared" si="67"/>
        <v>1</v>
      </c>
      <c r="K1432" s="17" t="str">
        <f t="shared" si="68"/>
        <v>Obesity</v>
      </c>
      <c r="L1432" s="24" t="str" cm="1">
        <f t="array" ref="L1432">IF(H1432="?",INDEX($H$2:$H$2336,MODE(MATCH($H$2:$H$2336,$H$2:$H$2336,0))),H1432)</f>
        <v>No</v>
      </c>
    </row>
    <row r="1433" spans="1:12" x14ac:dyDescent="0.25">
      <c r="A1433" s="18" t="s">
        <v>939</v>
      </c>
      <c r="B1433" s="18">
        <v>37.1</v>
      </c>
      <c r="C1433" s="18">
        <v>8.8699999999999992</v>
      </c>
      <c r="D1433" s="18" t="s">
        <v>2382</v>
      </c>
      <c r="E1433" s="18" t="s">
        <v>2380</v>
      </c>
      <c r="F1433" s="18" t="s">
        <v>2380</v>
      </c>
      <c r="G1433" s="25" t="s">
        <v>2381</v>
      </c>
      <c r="H1433" s="18" t="s">
        <v>2380</v>
      </c>
      <c r="I1433" s="25">
        <f t="shared" si="66"/>
        <v>0</v>
      </c>
      <c r="J1433" s="26">
        <f t="shared" si="67"/>
        <v>0</v>
      </c>
      <c r="K1433" s="18" t="str">
        <f t="shared" si="68"/>
        <v>Obesity</v>
      </c>
      <c r="L1433" s="24" t="str" cm="1">
        <f t="array" ref="L1433">IF(H1433="?",INDEX($H$2:$H$2336,MODE(MATCH($H$2:$H$2336,$H$2:$H$2336,0))),H1433)</f>
        <v>No</v>
      </c>
    </row>
    <row r="1434" spans="1:12" x14ac:dyDescent="0.25">
      <c r="A1434" s="17" t="s">
        <v>938</v>
      </c>
      <c r="B1434" s="17">
        <v>16.79</v>
      </c>
      <c r="C1434" s="17">
        <v>11.4</v>
      </c>
      <c r="D1434" s="17" t="s">
        <v>2380</v>
      </c>
      <c r="E1434" s="17" t="s">
        <v>2380</v>
      </c>
      <c r="F1434" s="17" t="s">
        <v>2380</v>
      </c>
      <c r="G1434" s="27" t="s">
        <v>2381</v>
      </c>
      <c r="H1434" s="17" t="s">
        <v>2380</v>
      </c>
      <c r="I1434" s="27">
        <f t="shared" si="66"/>
        <v>0</v>
      </c>
      <c r="J1434" s="26">
        <f t="shared" si="67"/>
        <v>0</v>
      </c>
      <c r="K1434" s="17" t="str">
        <f t="shared" si="68"/>
        <v>Underweight</v>
      </c>
      <c r="L1434" s="24" t="str" cm="1">
        <f t="array" ref="L1434">IF(H1434="?",INDEX($H$2:$H$2336,MODE(MATCH($H$2:$H$2336,$H$2:$H$2336,0))),H1434)</f>
        <v>No</v>
      </c>
    </row>
    <row r="1435" spans="1:12" x14ac:dyDescent="0.25">
      <c r="A1435" s="18" t="s">
        <v>937</v>
      </c>
      <c r="B1435" s="18">
        <v>31.635000000000002</v>
      </c>
      <c r="C1435" s="18">
        <v>9.1300000000000008</v>
      </c>
      <c r="D1435" s="18" t="s">
        <v>2382</v>
      </c>
      <c r="E1435" s="18" t="s">
        <v>2380</v>
      </c>
      <c r="F1435" s="18" t="s">
        <v>2380</v>
      </c>
      <c r="G1435" s="25" t="s">
        <v>2381</v>
      </c>
      <c r="H1435" s="18" t="s">
        <v>2380</v>
      </c>
      <c r="I1435" s="25">
        <f t="shared" si="66"/>
        <v>0</v>
      </c>
      <c r="J1435" s="26">
        <f t="shared" si="67"/>
        <v>0</v>
      </c>
      <c r="K1435" s="18" t="str">
        <f t="shared" si="68"/>
        <v>Obesity</v>
      </c>
      <c r="L1435" s="24" t="str" cm="1">
        <f t="array" ref="L1435">IF(H1435="?",INDEX($H$2:$H$2336,MODE(MATCH($H$2:$H$2336,$H$2:$H$2336,0))),H1435)</f>
        <v>No</v>
      </c>
    </row>
    <row r="1436" spans="1:12" x14ac:dyDescent="0.25">
      <c r="A1436" s="17" t="s">
        <v>936</v>
      </c>
      <c r="B1436" s="17">
        <v>24.19</v>
      </c>
      <c r="C1436" s="17">
        <v>6.22</v>
      </c>
      <c r="D1436" s="17" t="s">
        <v>2382</v>
      </c>
      <c r="E1436" s="17" t="s">
        <v>2380</v>
      </c>
      <c r="F1436" s="17" t="s">
        <v>2383</v>
      </c>
      <c r="G1436" s="27">
        <v>1</v>
      </c>
      <c r="H1436" s="17" t="s">
        <v>2380</v>
      </c>
      <c r="I1436" s="27">
        <f t="shared" si="66"/>
        <v>0</v>
      </c>
      <c r="J1436" s="26">
        <f t="shared" si="67"/>
        <v>1</v>
      </c>
      <c r="K1436" s="17" t="str">
        <f t="shared" si="68"/>
        <v>Normal Weight</v>
      </c>
      <c r="L1436" s="24" t="str" cm="1">
        <f t="array" ref="L1436">IF(H1436="?",INDEX($H$2:$H$2336,MODE(MATCH($H$2:$H$2336,$H$2:$H$2336,0))),H1436)</f>
        <v>No</v>
      </c>
    </row>
    <row r="1437" spans="1:12" x14ac:dyDescent="0.25">
      <c r="A1437" s="18" t="s">
        <v>935</v>
      </c>
      <c r="B1437" s="18">
        <v>35.29</v>
      </c>
      <c r="C1437" s="18">
        <v>5.9</v>
      </c>
      <c r="D1437" s="18" t="s">
        <v>2380</v>
      </c>
      <c r="E1437" s="18" t="s">
        <v>2380</v>
      </c>
      <c r="F1437" s="18" t="s">
        <v>2383</v>
      </c>
      <c r="G1437" s="25">
        <v>1</v>
      </c>
      <c r="H1437" s="18" t="s">
        <v>2380</v>
      </c>
      <c r="I1437" s="25">
        <f t="shared" si="66"/>
        <v>0</v>
      </c>
      <c r="J1437" s="26">
        <f t="shared" si="67"/>
        <v>1</v>
      </c>
      <c r="K1437" s="18" t="str">
        <f t="shared" si="68"/>
        <v>Obesity</v>
      </c>
      <c r="L1437" s="24" t="str" cm="1">
        <f t="array" ref="L1437">IF(H1437="?",INDEX($H$2:$H$2336,MODE(MATCH($H$2:$H$2336,$H$2:$H$2336,0))),H1437)</f>
        <v>No</v>
      </c>
    </row>
    <row r="1438" spans="1:12" x14ac:dyDescent="0.25">
      <c r="A1438" s="17" t="s">
        <v>934</v>
      </c>
      <c r="B1438" s="17">
        <v>35.299999999999997</v>
      </c>
      <c r="C1438" s="17">
        <v>4.45</v>
      </c>
      <c r="D1438" s="17" t="s">
        <v>2380</v>
      </c>
      <c r="E1438" s="17" t="s">
        <v>2380</v>
      </c>
      <c r="F1438" s="17" t="s">
        <v>2380</v>
      </c>
      <c r="G1438" s="27" t="s">
        <v>2381</v>
      </c>
      <c r="H1438" s="17" t="s">
        <v>2380</v>
      </c>
      <c r="I1438" s="27">
        <f t="shared" si="66"/>
        <v>0</v>
      </c>
      <c r="J1438" s="26">
        <f t="shared" si="67"/>
        <v>0</v>
      </c>
      <c r="K1438" s="17" t="str">
        <f t="shared" si="68"/>
        <v>Obesity</v>
      </c>
      <c r="L1438" s="24" t="str" cm="1">
        <f t="array" ref="L1438">IF(H1438="?",INDEX($H$2:$H$2336,MODE(MATCH($H$2:$H$2336,$H$2:$H$2336,0))),H1438)</f>
        <v>No</v>
      </c>
    </row>
    <row r="1439" spans="1:12" x14ac:dyDescent="0.25">
      <c r="A1439" s="18" t="s">
        <v>933</v>
      </c>
      <c r="B1439" s="18">
        <v>35.64</v>
      </c>
      <c r="C1439" s="18">
        <v>6.17</v>
      </c>
      <c r="D1439" s="18" t="s">
        <v>2380</v>
      </c>
      <c r="E1439" s="18" t="s">
        <v>2380</v>
      </c>
      <c r="F1439" s="18" t="s">
        <v>2383</v>
      </c>
      <c r="G1439" s="25">
        <v>1</v>
      </c>
      <c r="H1439" s="18" t="s">
        <v>2380</v>
      </c>
      <c r="I1439" s="25">
        <f t="shared" si="66"/>
        <v>0</v>
      </c>
      <c r="J1439" s="26">
        <f t="shared" si="67"/>
        <v>1</v>
      </c>
      <c r="K1439" s="18" t="str">
        <f t="shared" si="68"/>
        <v>Obesity</v>
      </c>
      <c r="L1439" s="24" t="str" cm="1">
        <f t="array" ref="L1439">IF(H1439="?",INDEX($H$2:$H$2336,MODE(MATCH($H$2:$H$2336,$H$2:$H$2336,0))),H1439)</f>
        <v>No</v>
      </c>
    </row>
    <row r="1440" spans="1:12" x14ac:dyDescent="0.25">
      <c r="A1440" s="17" t="s">
        <v>932</v>
      </c>
      <c r="B1440" s="17">
        <v>33.1</v>
      </c>
      <c r="C1440" s="17">
        <v>4.93</v>
      </c>
      <c r="D1440" s="17" t="s">
        <v>2380</v>
      </c>
      <c r="E1440" s="17" t="s">
        <v>2380</v>
      </c>
      <c r="F1440" s="17" t="s">
        <v>2380</v>
      </c>
      <c r="G1440" s="27" t="s">
        <v>2381</v>
      </c>
      <c r="H1440" s="17" t="s">
        <v>2380</v>
      </c>
      <c r="I1440" s="27">
        <f t="shared" si="66"/>
        <v>0</v>
      </c>
      <c r="J1440" s="26">
        <f t="shared" si="67"/>
        <v>0</v>
      </c>
      <c r="K1440" s="17" t="str">
        <f t="shared" si="68"/>
        <v>Obesity</v>
      </c>
      <c r="L1440" s="24" t="str" cm="1">
        <f t="array" ref="L1440">IF(H1440="?",INDEX($H$2:$H$2336,MODE(MATCH($H$2:$H$2336,$H$2:$H$2336,0))),H1440)</f>
        <v>No</v>
      </c>
    </row>
    <row r="1441" spans="1:12" x14ac:dyDescent="0.25">
      <c r="A1441" s="18" t="s">
        <v>931</v>
      </c>
      <c r="B1441" s="18">
        <v>26.41</v>
      </c>
      <c r="C1441" s="18">
        <v>7.32</v>
      </c>
      <c r="D1441" s="18" t="s">
        <v>2382</v>
      </c>
      <c r="E1441" s="18" t="s">
        <v>2380</v>
      </c>
      <c r="F1441" s="18" t="s">
        <v>2380</v>
      </c>
      <c r="G1441" s="25">
        <v>1</v>
      </c>
      <c r="H1441" s="18" t="s">
        <v>2380</v>
      </c>
      <c r="I1441" s="25">
        <f t="shared" si="66"/>
        <v>0</v>
      </c>
      <c r="J1441" s="26">
        <f t="shared" si="67"/>
        <v>1</v>
      </c>
      <c r="K1441" s="18" t="str">
        <f t="shared" si="68"/>
        <v>Overweight</v>
      </c>
      <c r="L1441" s="24" t="str" cm="1">
        <f t="array" ref="L1441">IF(H1441="?",INDEX($H$2:$H$2336,MODE(MATCH($H$2:$H$2336,$H$2:$H$2336,0))),H1441)</f>
        <v>No</v>
      </c>
    </row>
    <row r="1442" spans="1:12" x14ac:dyDescent="0.25">
      <c r="A1442" s="17" t="s">
        <v>930</v>
      </c>
      <c r="B1442" s="17">
        <v>29.9</v>
      </c>
      <c r="C1442" s="17">
        <v>5.27</v>
      </c>
      <c r="D1442" s="17" t="s">
        <v>2380</v>
      </c>
      <c r="E1442" s="17" t="s">
        <v>2380</v>
      </c>
      <c r="F1442" s="17" t="s">
        <v>2383</v>
      </c>
      <c r="G1442" s="27">
        <v>1</v>
      </c>
      <c r="H1442" s="17" t="s">
        <v>2380</v>
      </c>
      <c r="I1442" s="27">
        <f t="shared" si="66"/>
        <v>0</v>
      </c>
      <c r="J1442" s="26">
        <f t="shared" si="67"/>
        <v>1</v>
      </c>
      <c r="K1442" s="17" t="str">
        <f t="shared" si="68"/>
        <v>Overweight</v>
      </c>
      <c r="L1442" s="24" t="str" cm="1">
        <f t="array" ref="L1442">IF(H1442="?",INDEX($H$2:$H$2336,MODE(MATCH($H$2:$H$2336,$H$2:$H$2336,0))),H1442)</f>
        <v>No</v>
      </c>
    </row>
    <row r="1443" spans="1:12" x14ac:dyDescent="0.25">
      <c r="A1443" s="18" t="s">
        <v>929</v>
      </c>
      <c r="B1443" s="18">
        <v>25.24</v>
      </c>
      <c r="C1443" s="18">
        <v>5.82</v>
      </c>
      <c r="D1443" s="18" t="s">
        <v>2380</v>
      </c>
      <c r="E1443" s="18" t="s">
        <v>2380</v>
      </c>
      <c r="F1443" s="18" t="s">
        <v>2380</v>
      </c>
      <c r="G1443" s="25">
        <v>1</v>
      </c>
      <c r="H1443" s="18" t="s">
        <v>2380</v>
      </c>
      <c r="I1443" s="25">
        <f t="shared" si="66"/>
        <v>0</v>
      </c>
      <c r="J1443" s="26">
        <f t="shared" si="67"/>
        <v>1</v>
      </c>
      <c r="K1443" s="18" t="str">
        <f t="shared" si="68"/>
        <v>Overweight</v>
      </c>
      <c r="L1443" s="24" t="str" cm="1">
        <f t="array" ref="L1443">IF(H1443="?",INDEX($H$2:$H$2336,MODE(MATCH($H$2:$H$2336,$H$2:$H$2336,0))),H1443)</f>
        <v>No</v>
      </c>
    </row>
    <row r="1444" spans="1:12" x14ac:dyDescent="0.25">
      <c r="A1444" s="17" t="s">
        <v>928</v>
      </c>
      <c r="B1444" s="17">
        <v>25.08</v>
      </c>
      <c r="C1444" s="17">
        <v>5.8</v>
      </c>
      <c r="D1444" s="17" t="s">
        <v>2380</v>
      </c>
      <c r="E1444" s="17" t="s">
        <v>2380</v>
      </c>
      <c r="F1444" s="17" t="s">
        <v>2383</v>
      </c>
      <c r="G1444" s="27">
        <v>1</v>
      </c>
      <c r="H1444" s="17" t="s">
        <v>2380</v>
      </c>
      <c r="I1444" s="27">
        <f t="shared" si="66"/>
        <v>0</v>
      </c>
      <c r="J1444" s="26">
        <f t="shared" si="67"/>
        <v>1</v>
      </c>
      <c r="K1444" s="17" t="str">
        <f t="shared" si="68"/>
        <v>Overweight</v>
      </c>
      <c r="L1444" s="24" t="str" cm="1">
        <f t="array" ref="L1444">IF(H1444="?",INDEX($H$2:$H$2336,MODE(MATCH($H$2:$H$2336,$H$2:$H$2336,0))),H1444)</f>
        <v>No</v>
      </c>
    </row>
    <row r="1445" spans="1:12" x14ac:dyDescent="0.25">
      <c r="A1445" s="18" t="s">
        <v>927</v>
      </c>
      <c r="B1445" s="18">
        <v>29.164999999999999</v>
      </c>
      <c r="C1445" s="18">
        <v>4.87</v>
      </c>
      <c r="D1445" s="18" t="s">
        <v>2380</v>
      </c>
      <c r="E1445" s="18" t="s">
        <v>2382</v>
      </c>
      <c r="F1445" s="18" t="s">
        <v>2380</v>
      </c>
      <c r="G1445" s="25">
        <v>1</v>
      </c>
      <c r="H1445" s="18" t="s">
        <v>2380</v>
      </c>
      <c r="I1445" s="25">
        <f t="shared" si="66"/>
        <v>0</v>
      </c>
      <c r="J1445" s="26">
        <f t="shared" si="67"/>
        <v>1</v>
      </c>
      <c r="K1445" s="18" t="str">
        <f t="shared" si="68"/>
        <v>Overweight</v>
      </c>
      <c r="L1445" s="24" t="str" cm="1">
        <f t="array" ref="L1445">IF(H1445="?",INDEX($H$2:$H$2336,MODE(MATCH($H$2:$H$2336,$H$2:$H$2336,0))),H1445)</f>
        <v>No</v>
      </c>
    </row>
    <row r="1446" spans="1:12" x14ac:dyDescent="0.25">
      <c r="A1446" s="17" t="s">
        <v>926</v>
      </c>
      <c r="B1446" s="17">
        <v>15.05</v>
      </c>
      <c r="C1446" s="17">
        <v>8.1199999999999992</v>
      </c>
      <c r="D1446" s="17" t="s">
        <v>2380</v>
      </c>
      <c r="E1446" s="17" t="s">
        <v>2380</v>
      </c>
      <c r="F1446" s="17" t="s">
        <v>2380</v>
      </c>
      <c r="G1446" s="27" t="s">
        <v>2381</v>
      </c>
      <c r="H1446" s="17" t="s">
        <v>2380</v>
      </c>
      <c r="I1446" s="27">
        <f t="shared" si="66"/>
        <v>0</v>
      </c>
      <c r="J1446" s="26">
        <f t="shared" si="67"/>
        <v>0</v>
      </c>
      <c r="K1446" s="17" t="str">
        <f t="shared" si="68"/>
        <v>Underweight</v>
      </c>
      <c r="L1446" s="24" t="str" cm="1">
        <f t="array" ref="L1446">IF(H1446="?",INDEX($H$2:$H$2336,MODE(MATCH($H$2:$H$2336,$H$2:$H$2336,0))),H1446)</f>
        <v>No</v>
      </c>
    </row>
    <row r="1447" spans="1:12" x14ac:dyDescent="0.25">
      <c r="A1447" s="18" t="s">
        <v>925</v>
      </c>
      <c r="B1447" s="18">
        <v>19.95</v>
      </c>
      <c r="C1447" s="18">
        <v>4.3600000000000003</v>
      </c>
      <c r="D1447" s="18" t="s">
        <v>2380</v>
      </c>
      <c r="E1447" s="18" t="s">
        <v>2380</v>
      </c>
      <c r="F1447" s="18" t="s">
        <v>2380</v>
      </c>
      <c r="G1447" s="25">
        <v>2</v>
      </c>
      <c r="H1447" s="18" t="s">
        <v>2380</v>
      </c>
      <c r="I1447" s="25">
        <f t="shared" si="66"/>
        <v>0</v>
      </c>
      <c r="J1447" s="26">
        <f t="shared" si="67"/>
        <v>2</v>
      </c>
      <c r="K1447" s="18" t="str">
        <f t="shared" si="68"/>
        <v>Normal Weight</v>
      </c>
      <c r="L1447" s="24" t="str" cm="1">
        <f t="array" ref="L1447">IF(H1447="?",INDEX($H$2:$H$2336,MODE(MATCH($H$2:$H$2336,$H$2:$H$2336,0))),H1447)</f>
        <v>No</v>
      </c>
    </row>
    <row r="1448" spans="1:12" x14ac:dyDescent="0.25">
      <c r="A1448" s="17" t="s">
        <v>924</v>
      </c>
      <c r="B1448" s="17">
        <v>16.66</v>
      </c>
      <c r="C1448" s="17">
        <v>9.16</v>
      </c>
      <c r="D1448" s="17" t="s">
        <v>2380</v>
      </c>
      <c r="E1448" s="17" t="s">
        <v>2380</v>
      </c>
      <c r="F1448" s="17" t="s">
        <v>2380</v>
      </c>
      <c r="G1448" s="27" t="s">
        <v>2381</v>
      </c>
      <c r="H1448" s="17" t="s">
        <v>2380</v>
      </c>
      <c r="I1448" s="27">
        <f t="shared" si="66"/>
        <v>0</v>
      </c>
      <c r="J1448" s="26">
        <f t="shared" si="67"/>
        <v>0</v>
      </c>
      <c r="K1448" s="17" t="str">
        <f t="shared" si="68"/>
        <v>Underweight</v>
      </c>
      <c r="L1448" s="24" t="str" cm="1">
        <f t="array" ref="L1448">IF(H1448="?",INDEX($H$2:$H$2336,MODE(MATCH($H$2:$H$2336,$H$2:$H$2336,0))),H1448)</f>
        <v>No</v>
      </c>
    </row>
    <row r="1449" spans="1:12" x14ac:dyDescent="0.25">
      <c r="A1449" s="18" t="s">
        <v>923</v>
      </c>
      <c r="B1449" s="18">
        <v>16.62</v>
      </c>
      <c r="C1449" s="18">
        <v>9.14</v>
      </c>
      <c r="D1449" s="18" t="s">
        <v>2380</v>
      </c>
      <c r="E1449" s="18" t="s">
        <v>2380</v>
      </c>
      <c r="F1449" s="18" t="s">
        <v>2380</v>
      </c>
      <c r="G1449" s="25" t="s">
        <v>2381</v>
      </c>
      <c r="H1449" s="18" t="s">
        <v>2380</v>
      </c>
      <c r="I1449" s="25">
        <f t="shared" si="66"/>
        <v>0</v>
      </c>
      <c r="J1449" s="26">
        <f t="shared" si="67"/>
        <v>0</v>
      </c>
      <c r="K1449" s="18" t="str">
        <f t="shared" si="68"/>
        <v>Underweight</v>
      </c>
      <c r="L1449" s="24" t="str" cm="1">
        <f t="array" ref="L1449">IF(H1449="?",INDEX($H$2:$H$2336,MODE(MATCH($H$2:$H$2336,$H$2:$H$2336,0))),H1449)</f>
        <v>No</v>
      </c>
    </row>
    <row r="1450" spans="1:12" x14ac:dyDescent="0.25">
      <c r="A1450" s="17" t="s">
        <v>922</v>
      </c>
      <c r="B1450" s="17">
        <v>15.36</v>
      </c>
      <c r="C1450" s="17">
        <v>5.49</v>
      </c>
      <c r="D1450" s="17" t="s">
        <v>2382</v>
      </c>
      <c r="E1450" s="17" t="s">
        <v>2380</v>
      </c>
      <c r="F1450" s="17" t="s">
        <v>2380</v>
      </c>
      <c r="G1450" s="27">
        <v>2</v>
      </c>
      <c r="H1450" s="17" t="s">
        <v>2380</v>
      </c>
      <c r="I1450" s="27">
        <f t="shared" si="66"/>
        <v>0</v>
      </c>
      <c r="J1450" s="26">
        <f t="shared" si="67"/>
        <v>2</v>
      </c>
      <c r="K1450" s="17" t="str">
        <f t="shared" si="68"/>
        <v>Underweight</v>
      </c>
      <c r="L1450" s="24" t="str" cm="1">
        <f t="array" ref="L1450">IF(H1450="?",INDEX($H$2:$H$2336,MODE(MATCH($H$2:$H$2336,$H$2:$H$2336,0))),H1450)</f>
        <v>No</v>
      </c>
    </row>
    <row r="1451" spans="1:12" x14ac:dyDescent="0.25">
      <c r="A1451" s="18" t="s">
        <v>921</v>
      </c>
      <c r="B1451" s="18">
        <v>27.74</v>
      </c>
      <c r="C1451" s="18">
        <v>5.96</v>
      </c>
      <c r="D1451" s="18" t="s">
        <v>2382</v>
      </c>
      <c r="E1451" s="18" t="s">
        <v>2380</v>
      </c>
      <c r="F1451" s="18" t="s">
        <v>2380</v>
      </c>
      <c r="G1451" s="25" t="s">
        <v>2381</v>
      </c>
      <c r="H1451" s="18" t="s">
        <v>2380</v>
      </c>
      <c r="I1451" s="25">
        <f t="shared" si="66"/>
        <v>0</v>
      </c>
      <c r="J1451" s="26">
        <f t="shared" si="67"/>
        <v>0</v>
      </c>
      <c r="K1451" s="18" t="str">
        <f t="shared" si="68"/>
        <v>Overweight</v>
      </c>
      <c r="L1451" s="24" t="str" cm="1">
        <f t="array" ref="L1451">IF(H1451="?",INDEX($H$2:$H$2336,MODE(MATCH($H$2:$H$2336,$H$2:$H$2336,0))),H1451)</f>
        <v>No</v>
      </c>
    </row>
    <row r="1452" spans="1:12" x14ac:dyDescent="0.25">
      <c r="A1452" s="17" t="s">
        <v>920</v>
      </c>
      <c r="B1452" s="17">
        <v>22.44</v>
      </c>
      <c r="C1452" s="17">
        <v>4.62</v>
      </c>
      <c r="D1452" s="17" t="s">
        <v>2382</v>
      </c>
      <c r="E1452" s="17" t="s">
        <v>2380</v>
      </c>
      <c r="F1452" s="17" t="s">
        <v>2380</v>
      </c>
      <c r="G1452" s="27" t="s">
        <v>2381</v>
      </c>
      <c r="H1452" s="17" t="s">
        <v>2380</v>
      </c>
      <c r="I1452" s="27">
        <f t="shared" si="66"/>
        <v>0</v>
      </c>
      <c r="J1452" s="26">
        <f t="shared" si="67"/>
        <v>0</v>
      </c>
      <c r="K1452" s="17" t="str">
        <f t="shared" si="68"/>
        <v>Normal Weight</v>
      </c>
      <c r="L1452" s="24" t="str" cm="1">
        <f t="array" ref="L1452">IF(H1452="?",INDEX($H$2:$H$2336,MODE(MATCH($H$2:$H$2336,$H$2:$H$2336,0))),H1452)</f>
        <v>No</v>
      </c>
    </row>
    <row r="1453" spans="1:12" x14ac:dyDescent="0.25">
      <c r="A1453" s="18" t="s">
        <v>919</v>
      </c>
      <c r="B1453" s="18">
        <v>37.049999999999997</v>
      </c>
      <c r="C1453" s="18">
        <v>9.9600000000000009</v>
      </c>
      <c r="D1453" s="18" t="s">
        <v>2382</v>
      </c>
      <c r="E1453" s="18" t="s">
        <v>2380</v>
      </c>
      <c r="F1453" s="18" t="s">
        <v>2380</v>
      </c>
      <c r="G1453" s="25" t="s">
        <v>2381</v>
      </c>
      <c r="H1453" s="18" t="s">
        <v>2380</v>
      </c>
      <c r="I1453" s="25">
        <f t="shared" si="66"/>
        <v>0</v>
      </c>
      <c r="J1453" s="26">
        <f t="shared" si="67"/>
        <v>0</v>
      </c>
      <c r="K1453" s="18" t="str">
        <f t="shared" si="68"/>
        <v>Obesity</v>
      </c>
      <c r="L1453" s="24" t="str" cm="1">
        <f t="array" ref="L1453">IF(H1453="?",INDEX($H$2:$H$2336,MODE(MATCH($H$2:$H$2336,$H$2:$H$2336,0))),H1453)</f>
        <v>No</v>
      </c>
    </row>
    <row r="1454" spans="1:12" x14ac:dyDescent="0.25">
      <c r="A1454" s="17" t="s">
        <v>918</v>
      </c>
      <c r="B1454" s="17">
        <v>22.95</v>
      </c>
      <c r="C1454" s="17">
        <v>10.53</v>
      </c>
      <c r="D1454" s="17" t="s">
        <v>2380</v>
      </c>
      <c r="E1454" s="17" t="s">
        <v>2380</v>
      </c>
      <c r="F1454" s="17" t="s">
        <v>2380</v>
      </c>
      <c r="G1454" s="27">
        <v>2</v>
      </c>
      <c r="H1454" s="17" t="s">
        <v>2380</v>
      </c>
      <c r="I1454" s="27">
        <f t="shared" si="66"/>
        <v>0</v>
      </c>
      <c r="J1454" s="26">
        <f t="shared" si="67"/>
        <v>2</v>
      </c>
      <c r="K1454" s="17" t="str">
        <f t="shared" si="68"/>
        <v>Normal Weight</v>
      </c>
      <c r="L1454" s="24" t="str" cm="1">
        <f t="array" ref="L1454">IF(H1454="?",INDEX($H$2:$H$2336,MODE(MATCH($H$2:$H$2336,$H$2:$H$2336,0))),H1454)</f>
        <v>No</v>
      </c>
    </row>
    <row r="1455" spans="1:12" x14ac:dyDescent="0.25">
      <c r="A1455" s="18" t="s">
        <v>917</v>
      </c>
      <c r="B1455" s="18">
        <v>34.200000000000003</v>
      </c>
      <c r="C1455" s="18">
        <v>6.69</v>
      </c>
      <c r="D1455" s="18" t="s">
        <v>2382</v>
      </c>
      <c r="E1455" s="18" t="s">
        <v>2380</v>
      </c>
      <c r="F1455" s="18" t="s">
        <v>2380</v>
      </c>
      <c r="G1455" s="25" t="s">
        <v>2381</v>
      </c>
      <c r="H1455" s="18" t="s">
        <v>2380</v>
      </c>
      <c r="I1455" s="25">
        <f t="shared" si="66"/>
        <v>0</v>
      </c>
      <c r="J1455" s="26">
        <f t="shared" si="67"/>
        <v>0</v>
      </c>
      <c r="K1455" s="18" t="str">
        <f t="shared" si="68"/>
        <v>Obesity</v>
      </c>
      <c r="L1455" s="24" t="str" cm="1">
        <f t="array" ref="L1455">IF(H1455="?",INDEX($H$2:$H$2336,MODE(MATCH($H$2:$H$2336,$H$2:$H$2336,0))),H1455)</f>
        <v>No</v>
      </c>
    </row>
    <row r="1456" spans="1:12" x14ac:dyDescent="0.25">
      <c r="A1456" s="17" t="s">
        <v>916</v>
      </c>
      <c r="B1456" s="17">
        <v>30.59</v>
      </c>
      <c r="C1456" s="17">
        <v>9.5500000000000007</v>
      </c>
      <c r="D1456" s="17" t="s">
        <v>2382</v>
      </c>
      <c r="E1456" s="17" t="s">
        <v>2380</v>
      </c>
      <c r="F1456" s="17" t="s">
        <v>2380</v>
      </c>
      <c r="G1456" s="27" t="s">
        <v>2381</v>
      </c>
      <c r="H1456" s="17" t="s">
        <v>2380</v>
      </c>
      <c r="I1456" s="27">
        <f t="shared" si="66"/>
        <v>0</v>
      </c>
      <c r="J1456" s="26">
        <f t="shared" si="67"/>
        <v>0</v>
      </c>
      <c r="K1456" s="17" t="str">
        <f t="shared" si="68"/>
        <v>Obesity</v>
      </c>
      <c r="L1456" s="24" t="str" cm="1">
        <f t="array" ref="L1456">IF(H1456="?",INDEX($H$2:$H$2336,MODE(MATCH($H$2:$H$2336,$H$2:$H$2336,0))),H1456)</f>
        <v>No</v>
      </c>
    </row>
    <row r="1457" spans="1:12" x14ac:dyDescent="0.25">
      <c r="A1457" s="18" t="s">
        <v>915</v>
      </c>
      <c r="B1457" s="18">
        <v>25.51</v>
      </c>
      <c r="C1457" s="18">
        <v>6.05</v>
      </c>
      <c r="D1457" s="18" t="s">
        <v>2380</v>
      </c>
      <c r="E1457" s="18" t="s">
        <v>2380</v>
      </c>
      <c r="F1457" s="18" t="s">
        <v>2380</v>
      </c>
      <c r="G1457" s="25" t="s">
        <v>2381</v>
      </c>
      <c r="H1457" s="18" t="s">
        <v>2380</v>
      </c>
      <c r="I1457" s="25">
        <f t="shared" si="66"/>
        <v>0</v>
      </c>
      <c r="J1457" s="26">
        <f t="shared" si="67"/>
        <v>0</v>
      </c>
      <c r="K1457" s="18" t="str">
        <f t="shared" si="68"/>
        <v>Overweight</v>
      </c>
      <c r="L1457" s="24" t="str" cm="1">
        <f t="array" ref="L1457">IF(H1457="?",INDEX($H$2:$H$2336,MODE(MATCH($H$2:$H$2336,$H$2:$H$2336,0))),H1457)</f>
        <v>No</v>
      </c>
    </row>
    <row r="1458" spans="1:12" x14ac:dyDescent="0.25">
      <c r="A1458" s="17" t="s">
        <v>914</v>
      </c>
      <c r="B1458" s="17">
        <v>29.04</v>
      </c>
      <c r="C1458" s="17">
        <v>10.56</v>
      </c>
      <c r="D1458" s="17" t="s">
        <v>2382</v>
      </c>
      <c r="E1458" s="17" t="s">
        <v>2380</v>
      </c>
      <c r="F1458" s="17" t="s">
        <v>2380</v>
      </c>
      <c r="G1458" s="27">
        <v>1</v>
      </c>
      <c r="H1458" s="17" t="s">
        <v>2380</v>
      </c>
      <c r="I1458" s="27">
        <f t="shared" si="66"/>
        <v>0</v>
      </c>
      <c r="J1458" s="26">
        <f t="shared" si="67"/>
        <v>1</v>
      </c>
      <c r="K1458" s="17" t="str">
        <f t="shared" si="68"/>
        <v>Overweight</v>
      </c>
      <c r="L1458" s="24" t="str" cm="1">
        <f t="array" ref="L1458">IF(H1458="?",INDEX($H$2:$H$2336,MODE(MATCH($H$2:$H$2336,$H$2:$H$2336,0))),H1458)</f>
        <v>No</v>
      </c>
    </row>
    <row r="1459" spans="1:12" x14ac:dyDescent="0.25">
      <c r="A1459" s="18" t="s">
        <v>913</v>
      </c>
      <c r="B1459" s="18">
        <v>22.135000000000002</v>
      </c>
      <c r="C1459" s="18">
        <v>10.81</v>
      </c>
      <c r="D1459" s="18" t="s">
        <v>2382</v>
      </c>
      <c r="E1459" s="18" t="s">
        <v>2380</v>
      </c>
      <c r="F1459" s="18" t="s">
        <v>2380</v>
      </c>
      <c r="G1459" s="25">
        <v>1</v>
      </c>
      <c r="H1459" s="18" t="s">
        <v>2380</v>
      </c>
      <c r="I1459" s="25">
        <f t="shared" si="66"/>
        <v>0</v>
      </c>
      <c r="J1459" s="26">
        <f t="shared" si="67"/>
        <v>1</v>
      </c>
      <c r="K1459" s="18" t="str">
        <f t="shared" si="68"/>
        <v>Normal Weight</v>
      </c>
      <c r="L1459" s="24" t="str" cm="1">
        <f t="array" ref="L1459">IF(H1459="?",INDEX($H$2:$H$2336,MODE(MATCH($H$2:$H$2336,$H$2:$H$2336,0))),H1459)</f>
        <v>No</v>
      </c>
    </row>
    <row r="1460" spans="1:12" x14ac:dyDescent="0.25">
      <c r="A1460" s="17" t="s">
        <v>912</v>
      </c>
      <c r="B1460" s="17">
        <v>21.375</v>
      </c>
      <c r="C1460" s="17">
        <v>4.32</v>
      </c>
      <c r="D1460" s="17" t="s">
        <v>2380</v>
      </c>
      <c r="E1460" s="17" t="s">
        <v>2380</v>
      </c>
      <c r="F1460" s="17" t="s">
        <v>2380</v>
      </c>
      <c r="G1460" s="27" t="s">
        <v>2381</v>
      </c>
      <c r="H1460" s="17" t="s">
        <v>2380</v>
      </c>
      <c r="I1460" s="27">
        <f t="shared" si="66"/>
        <v>0</v>
      </c>
      <c r="J1460" s="26">
        <f t="shared" si="67"/>
        <v>0</v>
      </c>
      <c r="K1460" s="17" t="str">
        <f t="shared" si="68"/>
        <v>Normal Weight</v>
      </c>
      <c r="L1460" s="24" t="str" cm="1">
        <f t="array" ref="L1460">IF(H1460="?",INDEX($H$2:$H$2336,MODE(MATCH($H$2:$H$2336,$H$2:$H$2336,0))),H1460)</f>
        <v>No</v>
      </c>
    </row>
    <row r="1461" spans="1:12" x14ac:dyDescent="0.25">
      <c r="A1461" s="18" t="s">
        <v>911</v>
      </c>
      <c r="B1461" s="18">
        <v>29.19</v>
      </c>
      <c r="C1461" s="18">
        <v>4.37</v>
      </c>
      <c r="D1461" s="18" t="s">
        <v>2380</v>
      </c>
      <c r="E1461" s="18" t="s">
        <v>2380</v>
      </c>
      <c r="F1461" s="18" t="s">
        <v>2380</v>
      </c>
      <c r="G1461" s="25" t="s">
        <v>2381</v>
      </c>
      <c r="H1461" s="18" t="s">
        <v>2380</v>
      </c>
      <c r="I1461" s="25">
        <f t="shared" si="66"/>
        <v>0</v>
      </c>
      <c r="J1461" s="26">
        <f t="shared" si="67"/>
        <v>0</v>
      </c>
      <c r="K1461" s="18" t="str">
        <f t="shared" si="68"/>
        <v>Overweight</v>
      </c>
      <c r="L1461" s="24" t="str" cm="1">
        <f t="array" ref="L1461">IF(H1461="?",INDEX($H$2:$H$2336,MODE(MATCH($H$2:$H$2336,$H$2:$H$2336,0))),H1461)</f>
        <v>No</v>
      </c>
    </row>
    <row r="1462" spans="1:12" x14ac:dyDescent="0.25">
      <c r="A1462" s="17" t="s">
        <v>910</v>
      </c>
      <c r="B1462" s="17">
        <v>31.92</v>
      </c>
      <c r="C1462" s="17">
        <v>4.8099999999999996</v>
      </c>
      <c r="D1462" s="17" t="s">
        <v>2382</v>
      </c>
      <c r="E1462" s="17" t="s">
        <v>2380</v>
      </c>
      <c r="F1462" s="17" t="s">
        <v>2383</v>
      </c>
      <c r="G1462" s="27">
        <v>1</v>
      </c>
      <c r="H1462" s="17" t="s">
        <v>2380</v>
      </c>
      <c r="I1462" s="27">
        <f t="shared" si="66"/>
        <v>0</v>
      </c>
      <c r="J1462" s="26">
        <f t="shared" si="67"/>
        <v>1</v>
      </c>
      <c r="K1462" s="17" t="str">
        <f t="shared" si="68"/>
        <v>Obesity</v>
      </c>
      <c r="L1462" s="24" t="str" cm="1">
        <f t="array" ref="L1462">IF(H1462="?",INDEX($H$2:$H$2336,MODE(MATCH($H$2:$H$2336,$H$2:$H$2336,0))),H1462)</f>
        <v>No</v>
      </c>
    </row>
    <row r="1463" spans="1:12" x14ac:dyDescent="0.25">
      <c r="A1463" s="18" t="s">
        <v>909</v>
      </c>
      <c r="B1463" s="18">
        <v>26.315000000000001</v>
      </c>
      <c r="C1463" s="18">
        <v>4.5599999999999996</v>
      </c>
      <c r="D1463" s="18" t="s">
        <v>2382</v>
      </c>
      <c r="E1463" s="18" t="s">
        <v>2380</v>
      </c>
      <c r="F1463" s="18" t="s">
        <v>2383</v>
      </c>
      <c r="G1463" s="25">
        <v>1</v>
      </c>
      <c r="H1463" s="18" t="s">
        <v>2380</v>
      </c>
      <c r="I1463" s="25">
        <f t="shared" si="66"/>
        <v>0</v>
      </c>
      <c r="J1463" s="26">
        <f t="shared" si="67"/>
        <v>1</v>
      </c>
      <c r="K1463" s="18" t="str">
        <f t="shared" si="68"/>
        <v>Overweight</v>
      </c>
      <c r="L1463" s="24" t="str" cm="1">
        <f t="array" ref="L1463">IF(H1463="?",INDEX($H$2:$H$2336,MODE(MATCH($H$2:$H$2336,$H$2:$H$2336,0))),H1463)</f>
        <v>No</v>
      </c>
    </row>
    <row r="1464" spans="1:12" x14ac:dyDescent="0.25">
      <c r="A1464" s="17" t="s">
        <v>908</v>
      </c>
      <c r="B1464" s="17">
        <v>35.299999999999997</v>
      </c>
      <c r="C1464" s="17">
        <v>4.3899999999999997</v>
      </c>
      <c r="D1464" s="17" t="s">
        <v>2380</v>
      </c>
      <c r="E1464" s="17" t="s">
        <v>2380</v>
      </c>
      <c r="F1464" s="17" t="s">
        <v>2380</v>
      </c>
      <c r="G1464" s="27" t="s">
        <v>2381</v>
      </c>
      <c r="H1464" s="17" t="s">
        <v>2380</v>
      </c>
      <c r="I1464" s="27">
        <f t="shared" si="66"/>
        <v>0</v>
      </c>
      <c r="J1464" s="26">
        <f t="shared" si="67"/>
        <v>0</v>
      </c>
      <c r="K1464" s="17" t="str">
        <f t="shared" si="68"/>
        <v>Obesity</v>
      </c>
      <c r="L1464" s="24" t="str" cm="1">
        <f t="array" ref="L1464">IF(H1464="?",INDEX($H$2:$H$2336,MODE(MATCH($H$2:$H$2336,$H$2:$H$2336,0))),H1464)</f>
        <v>No</v>
      </c>
    </row>
    <row r="1465" spans="1:12" x14ac:dyDescent="0.25">
      <c r="A1465" s="18" t="s">
        <v>907</v>
      </c>
      <c r="B1465" s="18">
        <v>18.91</v>
      </c>
      <c r="C1465" s="18">
        <v>11.44</v>
      </c>
      <c r="D1465" s="18" t="s">
        <v>2380</v>
      </c>
      <c r="E1465" s="18" t="s">
        <v>2380</v>
      </c>
      <c r="F1465" s="18" t="s">
        <v>2380</v>
      </c>
      <c r="G1465" s="25" t="s">
        <v>2381</v>
      </c>
      <c r="H1465" s="18" t="s">
        <v>2380</v>
      </c>
      <c r="I1465" s="25">
        <f t="shared" si="66"/>
        <v>0</v>
      </c>
      <c r="J1465" s="26">
        <f t="shared" si="67"/>
        <v>0</v>
      </c>
      <c r="K1465" s="18" t="str">
        <f t="shared" si="68"/>
        <v>Normal Weight</v>
      </c>
      <c r="L1465" s="24" t="str" cm="1">
        <f t="array" ref="L1465">IF(H1465="?",INDEX($H$2:$H$2336,MODE(MATCH($H$2:$H$2336,$H$2:$H$2336,0))),H1465)</f>
        <v>No</v>
      </c>
    </row>
    <row r="1466" spans="1:12" x14ac:dyDescent="0.25">
      <c r="A1466" s="17" t="s">
        <v>906</v>
      </c>
      <c r="B1466" s="17">
        <v>22.41</v>
      </c>
      <c r="C1466" s="17">
        <v>11.37</v>
      </c>
      <c r="D1466" s="17" t="s">
        <v>2382</v>
      </c>
      <c r="E1466" s="17" t="s">
        <v>2380</v>
      </c>
      <c r="F1466" s="17" t="s">
        <v>2380</v>
      </c>
      <c r="G1466" s="27">
        <v>1</v>
      </c>
      <c r="H1466" s="17" t="s">
        <v>2380</v>
      </c>
      <c r="I1466" s="27">
        <f t="shared" si="66"/>
        <v>0</v>
      </c>
      <c r="J1466" s="26">
        <f t="shared" si="67"/>
        <v>1</v>
      </c>
      <c r="K1466" s="17" t="str">
        <f t="shared" si="68"/>
        <v>Normal Weight</v>
      </c>
      <c r="L1466" s="24" t="str" cm="1">
        <f t="array" ref="L1466">IF(H1466="?",INDEX($H$2:$H$2336,MODE(MATCH($H$2:$H$2336,$H$2:$H$2336,0))),H1466)</f>
        <v>No</v>
      </c>
    </row>
    <row r="1467" spans="1:12" x14ac:dyDescent="0.25">
      <c r="A1467" s="18" t="s">
        <v>905</v>
      </c>
      <c r="B1467" s="18">
        <v>22.704999999999998</v>
      </c>
      <c r="C1467" s="18">
        <v>6.14</v>
      </c>
      <c r="D1467" s="18" t="s">
        <v>2380</v>
      </c>
      <c r="E1467" s="18" t="s">
        <v>2380</v>
      </c>
      <c r="F1467" s="18" t="s">
        <v>2380</v>
      </c>
      <c r="G1467" s="25" t="s">
        <v>2381</v>
      </c>
      <c r="H1467" s="18" t="s">
        <v>2380</v>
      </c>
      <c r="I1467" s="25">
        <f t="shared" si="66"/>
        <v>0</v>
      </c>
      <c r="J1467" s="26">
        <f t="shared" si="67"/>
        <v>0</v>
      </c>
      <c r="K1467" s="18" t="str">
        <f t="shared" si="68"/>
        <v>Normal Weight</v>
      </c>
      <c r="L1467" s="24" t="str" cm="1">
        <f t="array" ref="L1467">IF(H1467="?",INDEX($H$2:$H$2336,MODE(MATCH($H$2:$H$2336,$H$2:$H$2336,0))),H1467)</f>
        <v>No</v>
      </c>
    </row>
    <row r="1468" spans="1:12" x14ac:dyDescent="0.25">
      <c r="A1468" s="17" t="s">
        <v>904</v>
      </c>
      <c r="B1468" s="17">
        <v>37.18</v>
      </c>
      <c r="C1468" s="17">
        <v>4.8899999999999997</v>
      </c>
      <c r="D1468" s="17" t="s">
        <v>2380</v>
      </c>
      <c r="E1468" s="17" t="s">
        <v>2380</v>
      </c>
      <c r="F1468" s="17" t="s">
        <v>2380</v>
      </c>
      <c r="G1468" s="27" t="s">
        <v>2381</v>
      </c>
      <c r="H1468" s="17" t="s">
        <v>2380</v>
      </c>
      <c r="I1468" s="27">
        <f t="shared" si="66"/>
        <v>0</v>
      </c>
      <c r="J1468" s="26">
        <f t="shared" si="67"/>
        <v>0</v>
      </c>
      <c r="K1468" s="17" t="str">
        <f t="shared" si="68"/>
        <v>Obesity</v>
      </c>
      <c r="L1468" s="24" t="str" cm="1">
        <f t="array" ref="L1468">IF(H1468="?",INDEX($H$2:$H$2336,MODE(MATCH($H$2:$H$2336,$H$2:$H$2336,0))),H1468)</f>
        <v>No</v>
      </c>
    </row>
    <row r="1469" spans="1:12" x14ac:dyDescent="0.25">
      <c r="A1469" s="18" t="s">
        <v>903</v>
      </c>
      <c r="B1469" s="18">
        <v>35.97</v>
      </c>
      <c r="C1469" s="18">
        <v>4.5999999999999996</v>
      </c>
      <c r="D1469" s="18" t="s">
        <v>2380</v>
      </c>
      <c r="E1469" s="18" t="s">
        <v>2380</v>
      </c>
      <c r="F1469" s="18" t="s">
        <v>2380</v>
      </c>
      <c r="G1469" s="25" t="s">
        <v>2381</v>
      </c>
      <c r="H1469" s="18" t="s">
        <v>2380</v>
      </c>
      <c r="I1469" s="25">
        <f t="shared" si="66"/>
        <v>0</v>
      </c>
      <c r="J1469" s="26">
        <f t="shared" si="67"/>
        <v>0</v>
      </c>
      <c r="K1469" s="18" t="str">
        <f t="shared" si="68"/>
        <v>Obesity</v>
      </c>
      <c r="L1469" s="24" t="str" cm="1">
        <f t="array" ref="L1469">IF(H1469="?",INDEX($H$2:$H$2336,MODE(MATCH($H$2:$H$2336,$H$2:$H$2336,0))),H1469)</f>
        <v>No</v>
      </c>
    </row>
    <row r="1470" spans="1:12" x14ac:dyDescent="0.25">
      <c r="A1470" s="17" t="s">
        <v>902</v>
      </c>
      <c r="B1470" s="17">
        <v>35.799999999999997</v>
      </c>
      <c r="C1470" s="17">
        <v>4.42</v>
      </c>
      <c r="D1470" s="17" t="s">
        <v>2380</v>
      </c>
      <c r="E1470" s="17" t="s">
        <v>2380</v>
      </c>
      <c r="F1470" s="17" t="s">
        <v>2380</v>
      </c>
      <c r="G1470" s="27" t="s">
        <v>2381</v>
      </c>
      <c r="H1470" s="17" t="s">
        <v>2380</v>
      </c>
      <c r="I1470" s="27">
        <f t="shared" si="66"/>
        <v>0</v>
      </c>
      <c r="J1470" s="26">
        <f t="shared" si="67"/>
        <v>0</v>
      </c>
      <c r="K1470" s="17" t="str">
        <f t="shared" si="68"/>
        <v>Obesity</v>
      </c>
      <c r="L1470" s="24" t="str" cm="1">
        <f t="array" ref="L1470">IF(H1470="?",INDEX($H$2:$H$2336,MODE(MATCH($H$2:$H$2336,$H$2:$H$2336,0))),H1470)</f>
        <v>No</v>
      </c>
    </row>
    <row r="1471" spans="1:12" x14ac:dyDescent="0.25">
      <c r="A1471" s="18" t="s">
        <v>901</v>
      </c>
      <c r="B1471" s="18">
        <v>28.31</v>
      </c>
      <c r="C1471" s="18">
        <v>7.48</v>
      </c>
      <c r="D1471" s="18" t="s">
        <v>2382</v>
      </c>
      <c r="E1471" s="18" t="s">
        <v>2380</v>
      </c>
      <c r="F1471" s="18" t="s">
        <v>2380</v>
      </c>
      <c r="G1471" s="25" t="s">
        <v>2381</v>
      </c>
      <c r="H1471" s="18" t="s">
        <v>2380</v>
      </c>
      <c r="I1471" s="25">
        <f t="shared" si="66"/>
        <v>0</v>
      </c>
      <c r="J1471" s="26">
        <f t="shared" si="67"/>
        <v>0</v>
      </c>
      <c r="K1471" s="18" t="str">
        <f t="shared" si="68"/>
        <v>Overweight</v>
      </c>
      <c r="L1471" s="24" t="str" cm="1">
        <f t="array" ref="L1471">IF(H1471="?",INDEX($H$2:$H$2336,MODE(MATCH($H$2:$H$2336,$H$2:$H$2336,0))),H1471)</f>
        <v>No</v>
      </c>
    </row>
    <row r="1472" spans="1:12" x14ac:dyDescent="0.25">
      <c r="A1472" s="17" t="s">
        <v>900</v>
      </c>
      <c r="B1472" s="17">
        <v>38.06</v>
      </c>
      <c r="C1472" s="17">
        <v>10.74</v>
      </c>
      <c r="D1472" s="17" t="s">
        <v>2380</v>
      </c>
      <c r="E1472" s="17" t="s">
        <v>2380</v>
      </c>
      <c r="F1472" s="17" t="s">
        <v>2380</v>
      </c>
      <c r="G1472" s="27" t="s">
        <v>2381</v>
      </c>
      <c r="H1472" s="17" t="s">
        <v>2380</v>
      </c>
      <c r="I1472" s="27">
        <f t="shared" si="66"/>
        <v>0</v>
      </c>
      <c r="J1472" s="26">
        <f t="shared" si="67"/>
        <v>0</v>
      </c>
      <c r="K1472" s="17" t="str">
        <f t="shared" si="68"/>
        <v>Obesity</v>
      </c>
      <c r="L1472" s="24" t="str" cm="1">
        <f t="array" ref="L1472">IF(H1472="?",INDEX($H$2:$H$2336,MODE(MATCH($H$2:$H$2336,$H$2:$H$2336,0))),H1472)</f>
        <v>No</v>
      </c>
    </row>
    <row r="1473" spans="1:12" x14ac:dyDescent="0.25">
      <c r="A1473" s="18" t="s">
        <v>899</v>
      </c>
      <c r="B1473" s="18">
        <v>28</v>
      </c>
      <c r="C1473" s="18">
        <v>5.19</v>
      </c>
      <c r="D1473" s="18" t="s">
        <v>2380</v>
      </c>
      <c r="E1473" s="18" t="s">
        <v>2380</v>
      </c>
      <c r="F1473" s="18" t="s">
        <v>2380</v>
      </c>
      <c r="G1473" s="25">
        <v>1</v>
      </c>
      <c r="H1473" s="18" t="s">
        <v>2380</v>
      </c>
      <c r="I1473" s="25">
        <f t="shared" si="66"/>
        <v>0</v>
      </c>
      <c r="J1473" s="26">
        <f t="shared" si="67"/>
        <v>1</v>
      </c>
      <c r="K1473" s="18" t="str">
        <f t="shared" si="68"/>
        <v>Overweight</v>
      </c>
      <c r="L1473" s="24" t="str" cm="1">
        <f t="array" ref="L1473">IF(H1473="?",INDEX($H$2:$H$2336,MODE(MATCH($H$2:$H$2336,$H$2:$H$2336,0))),H1473)</f>
        <v>No</v>
      </c>
    </row>
    <row r="1474" spans="1:12" x14ac:dyDescent="0.25">
      <c r="A1474" s="17" t="s">
        <v>898</v>
      </c>
      <c r="B1474" s="17">
        <v>34.32</v>
      </c>
      <c r="C1474" s="17">
        <v>9.17</v>
      </c>
      <c r="D1474" s="17" t="s">
        <v>2380</v>
      </c>
      <c r="E1474" s="17" t="s">
        <v>2380</v>
      </c>
      <c r="F1474" s="17" t="s">
        <v>2380</v>
      </c>
      <c r="G1474" s="27" t="s">
        <v>2381</v>
      </c>
      <c r="H1474" s="17" t="s">
        <v>2380</v>
      </c>
      <c r="I1474" s="27">
        <f t="shared" si="66"/>
        <v>0</v>
      </c>
      <c r="J1474" s="26">
        <f t="shared" si="67"/>
        <v>0</v>
      </c>
      <c r="K1474" s="17" t="str">
        <f t="shared" si="68"/>
        <v>Obesity</v>
      </c>
      <c r="L1474" s="24" t="str" cm="1">
        <f t="array" ref="L1474">IF(H1474="?",INDEX($H$2:$H$2336,MODE(MATCH($H$2:$H$2336,$H$2:$H$2336,0))),H1474)</f>
        <v>No</v>
      </c>
    </row>
    <row r="1475" spans="1:12" x14ac:dyDescent="0.25">
      <c r="A1475" s="18" t="s">
        <v>897</v>
      </c>
      <c r="B1475" s="18">
        <v>22.3</v>
      </c>
      <c r="C1475" s="18">
        <v>4.95</v>
      </c>
      <c r="D1475" s="18" t="s">
        <v>2382</v>
      </c>
      <c r="E1475" s="18" t="s">
        <v>2380</v>
      </c>
      <c r="F1475" s="18" t="s">
        <v>2380</v>
      </c>
      <c r="G1475" s="25" t="s">
        <v>2381</v>
      </c>
      <c r="H1475" s="18" t="s">
        <v>2380</v>
      </c>
      <c r="I1475" s="25">
        <f t="shared" ref="I1475:I1538" si="69">COUNTIF(A1475:H1475, "?")</f>
        <v>0</v>
      </c>
      <c r="J1475" s="26">
        <f t="shared" ref="J1475:J1538" si="70">IF(OR(G1475="No major surgery"),0,G1475)</f>
        <v>0</v>
      </c>
      <c r="K1475" s="18" t="str">
        <f t="shared" ref="K1475:K1538" si="71">IF(B1475&lt;18.5,"Underweight",
IF(B1475&lt;25,"Normal Weight",
IF(B1475&lt;30,"Overweight",
"Obesity")))</f>
        <v>Normal Weight</v>
      </c>
      <c r="L1475" s="24" t="str" cm="1">
        <f t="array" ref="L1475">IF(H1475="?",INDEX($H$2:$H$2336,MODE(MATCH($H$2:$H$2336,$H$2:$H$2336,0))),H1475)</f>
        <v>No</v>
      </c>
    </row>
    <row r="1476" spans="1:12" x14ac:dyDescent="0.25">
      <c r="A1476" s="17" t="s">
        <v>896</v>
      </c>
      <c r="B1476" s="17">
        <v>27.835000000000001</v>
      </c>
      <c r="C1476" s="17">
        <v>6.03</v>
      </c>
      <c r="D1476" s="17" t="s">
        <v>2380</v>
      </c>
      <c r="E1476" s="17" t="s">
        <v>2380</v>
      </c>
      <c r="F1476" s="17" t="s">
        <v>2380</v>
      </c>
      <c r="G1476" s="27">
        <v>1</v>
      </c>
      <c r="H1476" s="17" t="s">
        <v>2380</v>
      </c>
      <c r="I1476" s="27">
        <f t="shared" si="69"/>
        <v>0</v>
      </c>
      <c r="J1476" s="26">
        <f t="shared" si="70"/>
        <v>1</v>
      </c>
      <c r="K1476" s="17" t="str">
        <f t="shared" si="71"/>
        <v>Overweight</v>
      </c>
      <c r="L1476" s="24" t="str" cm="1">
        <f t="array" ref="L1476">IF(H1476="?",INDEX($H$2:$H$2336,MODE(MATCH($H$2:$H$2336,$H$2:$H$2336,0))),H1476)</f>
        <v>No</v>
      </c>
    </row>
    <row r="1477" spans="1:12" x14ac:dyDescent="0.25">
      <c r="A1477" s="18" t="s">
        <v>895</v>
      </c>
      <c r="B1477" s="18">
        <v>39.229999999999997</v>
      </c>
      <c r="C1477" s="18">
        <v>5.36</v>
      </c>
      <c r="D1477" s="18" t="s">
        <v>2380</v>
      </c>
      <c r="E1477" s="18" t="s">
        <v>2380</v>
      </c>
      <c r="F1477" s="18" t="s">
        <v>2380</v>
      </c>
      <c r="G1477" s="25" t="s">
        <v>2381</v>
      </c>
      <c r="H1477" s="18" t="s">
        <v>2380</v>
      </c>
      <c r="I1477" s="25">
        <f t="shared" si="69"/>
        <v>0</v>
      </c>
      <c r="J1477" s="26">
        <f t="shared" si="70"/>
        <v>0</v>
      </c>
      <c r="K1477" s="18" t="str">
        <f t="shared" si="71"/>
        <v>Obesity</v>
      </c>
      <c r="L1477" s="24" t="str" cm="1">
        <f t="array" ref="L1477">IF(H1477="?",INDEX($H$2:$H$2336,MODE(MATCH($H$2:$H$2336,$H$2:$H$2336,0))),H1477)</f>
        <v>No</v>
      </c>
    </row>
    <row r="1478" spans="1:12" x14ac:dyDescent="0.25">
      <c r="A1478" s="17" t="s">
        <v>894</v>
      </c>
      <c r="B1478" s="17">
        <v>19.95</v>
      </c>
      <c r="C1478" s="17">
        <v>6.11</v>
      </c>
      <c r="D1478" s="17" t="s">
        <v>2380</v>
      </c>
      <c r="E1478" s="17" t="s">
        <v>2380</v>
      </c>
      <c r="F1478" s="17" t="s">
        <v>2380</v>
      </c>
      <c r="G1478" s="27">
        <v>1</v>
      </c>
      <c r="H1478" s="17" t="s">
        <v>2380</v>
      </c>
      <c r="I1478" s="27">
        <f t="shared" si="69"/>
        <v>0</v>
      </c>
      <c r="J1478" s="26">
        <f t="shared" si="70"/>
        <v>1</v>
      </c>
      <c r="K1478" s="17" t="str">
        <f t="shared" si="71"/>
        <v>Normal Weight</v>
      </c>
      <c r="L1478" s="24" t="str" cm="1">
        <f t="array" ref="L1478">IF(H1478="?",INDEX($H$2:$H$2336,MODE(MATCH($H$2:$H$2336,$H$2:$H$2336,0))),H1478)</f>
        <v>No</v>
      </c>
    </row>
    <row r="1479" spans="1:12" x14ac:dyDescent="0.25">
      <c r="A1479" s="18" t="s">
        <v>893</v>
      </c>
      <c r="B1479" s="18">
        <v>34.64</v>
      </c>
      <c r="C1479" s="18">
        <v>4.88</v>
      </c>
      <c r="D1479" s="18" t="s">
        <v>2380</v>
      </c>
      <c r="E1479" s="18" t="s">
        <v>2380</v>
      </c>
      <c r="F1479" s="18" t="s">
        <v>2383</v>
      </c>
      <c r="G1479" s="25">
        <v>1</v>
      </c>
      <c r="H1479" s="18" t="s">
        <v>2380</v>
      </c>
      <c r="I1479" s="25">
        <f t="shared" si="69"/>
        <v>0</v>
      </c>
      <c r="J1479" s="26">
        <f t="shared" si="70"/>
        <v>1</v>
      </c>
      <c r="K1479" s="18" t="str">
        <f t="shared" si="71"/>
        <v>Obesity</v>
      </c>
      <c r="L1479" s="24" t="str" cm="1">
        <f t="array" ref="L1479">IF(H1479="?",INDEX($H$2:$H$2336,MODE(MATCH($H$2:$H$2336,$H$2:$H$2336,0))),H1479)</f>
        <v>No</v>
      </c>
    </row>
    <row r="1480" spans="1:12" x14ac:dyDescent="0.25">
      <c r="A1480" s="17" t="s">
        <v>892</v>
      </c>
      <c r="B1480" s="17">
        <v>18.75</v>
      </c>
      <c r="C1480" s="17">
        <v>6.72</v>
      </c>
      <c r="D1480" s="17" t="s">
        <v>2380</v>
      </c>
      <c r="E1480" s="17" t="s">
        <v>2380</v>
      </c>
      <c r="F1480" s="17" t="s">
        <v>2380</v>
      </c>
      <c r="G1480" s="27" t="s">
        <v>2381</v>
      </c>
      <c r="H1480" s="17" t="s">
        <v>2380</v>
      </c>
      <c r="I1480" s="27">
        <f t="shared" si="69"/>
        <v>0</v>
      </c>
      <c r="J1480" s="26">
        <f t="shared" si="70"/>
        <v>0</v>
      </c>
      <c r="K1480" s="17" t="str">
        <f t="shared" si="71"/>
        <v>Normal Weight</v>
      </c>
      <c r="L1480" s="24" t="str" cm="1">
        <f t="array" ref="L1480">IF(H1480="?",INDEX($H$2:$H$2336,MODE(MATCH($H$2:$H$2336,$H$2:$H$2336,0))),H1480)</f>
        <v>No</v>
      </c>
    </row>
    <row r="1481" spans="1:12" x14ac:dyDescent="0.25">
      <c r="A1481" s="18" t="s">
        <v>891</v>
      </c>
      <c r="B1481" s="18">
        <v>26.48</v>
      </c>
      <c r="C1481" s="18">
        <v>4.2</v>
      </c>
      <c r="D1481" s="18" t="s">
        <v>2380</v>
      </c>
      <c r="E1481" s="18" t="s">
        <v>2380</v>
      </c>
      <c r="F1481" s="18" t="s">
        <v>2380</v>
      </c>
      <c r="G1481" s="25">
        <v>1</v>
      </c>
      <c r="H1481" s="18" t="s">
        <v>2380</v>
      </c>
      <c r="I1481" s="25">
        <f t="shared" si="69"/>
        <v>0</v>
      </c>
      <c r="J1481" s="26">
        <f t="shared" si="70"/>
        <v>1</v>
      </c>
      <c r="K1481" s="18" t="str">
        <f t="shared" si="71"/>
        <v>Overweight</v>
      </c>
      <c r="L1481" s="24" t="str" cm="1">
        <f t="array" ref="L1481">IF(H1481="?",INDEX($H$2:$H$2336,MODE(MATCH($H$2:$H$2336,$H$2:$H$2336,0))),H1481)</f>
        <v>No</v>
      </c>
    </row>
    <row r="1482" spans="1:12" x14ac:dyDescent="0.25">
      <c r="A1482" s="17" t="s">
        <v>890</v>
      </c>
      <c r="B1482" s="17">
        <v>34.83</v>
      </c>
      <c r="C1482" s="17">
        <v>5.79</v>
      </c>
      <c r="D1482" s="17" t="s">
        <v>2380</v>
      </c>
      <c r="E1482" s="17" t="s">
        <v>2380</v>
      </c>
      <c r="F1482" s="17" t="s">
        <v>2380</v>
      </c>
      <c r="G1482" s="27">
        <v>1</v>
      </c>
      <c r="H1482" s="17" t="s">
        <v>2380</v>
      </c>
      <c r="I1482" s="27">
        <f t="shared" si="69"/>
        <v>0</v>
      </c>
      <c r="J1482" s="26">
        <f t="shared" si="70"/>
        <v>1</v>
      </c>
      <c r="K1482" s="17" t="str">
        <f t="shared" si="71"/>
        <v>Obesity</v>
      </c>
      <c r="L1482" s="24" t="str" cm="1">
        <f t="array" ref="L1482">IF(H1482="?",INDEX($H$2:$H$2336,MODE(MATCH($H$2:$H$2336,$H$2:$H$2336,0))),H1482)</f>
        <v>No</v>
      </c>
    </row>
    <row r="1483" spans="1:12" x14ac:dyDescent="0.25">
      <c r="A1483" s="18" t="s">
        <v>889</v>
      </c>
      <c r="B1483" s="18">
        <v>25.46</v>
      </c>
      <c r="C1483" s="18">
        <v>4.29</v>
      </c>
      <c r="D1483" s="18" t="s">
        <v>2380</v>
      </c>
      <c r="E1483" s="18" t="s">
        <v>2380</v>
      </c>
      <c r="F1483" s="18" t="s">
        <v>2380</v>
      </c>
      <c r="G1483" s="25" t="s">
        <v>2381</v>
      </c>
      <c r="H1483" s="18" t="s">
        <v>2380</v>
      </c>
      <c r="I1483" s="25">
        <f t="shared" si="69"/>
        <v>0</v>
      </c>
      <c r="J1483" s="26">
        <f t="shared" si="70"/>
        <v>0</v>
      </c>
      <c r="K1483" s="18" t="str">
        <f t="shared" si="71"/>
        <v>Overweight</v>
      </c>
      <c r="L1483" s="24" t="str" cm="1">
        <f t="array" ref="L1483">IF(H1483="?",INDEX($H$2:$H$2336,MODE(MATCH($H$2:$H$2336,$H$2:$H$2336,0))),H1483)</f>
        <v>No</v>
      </c>
    </row>
    <row r="1484" spans="1:12" x14ac:dyDescent="0.25">
      <c r="A1484" s="17" t="s">
        <v>888</v>
      </c>
      <c r="B1484" s="17">
        <v>23.31</v>
      </c>
      <c r="C1484" s="17">
        <v>8.27</v>
      </c>
      <c r="D1484" s="17" t="s">
        <v>2380</v>
      </c>
      <c r="E1484" s="17" t="s">
        <v>2380</v>
      </c>
      <c r="F1484" s="17" t="s">
        <v>2380</v>
      </c>
      <c r="G1484" s="27" t="s">
        <v>2381</v>
      </c>
      <c r="H1484" s="17" t="s">
        <v>2380</v>
      </c>
      <c r="I1484" s="27">
        <f t="shared" si="69"/>
        <v>0</v>
      </c>
      <c r="J1484" s="26">
        <f t="shared" si="70"/>
        <v>0</v>
      </c>
      <c r="K1484" s="17" t="str">
        <f t="shared" si="71"/>
        <v>Normal Weight</v>
      </c>
      <c r="L1484" s="24" t="str" cm="1">
        <f t="array" ref="L1484">IF(H1484="?",INDEX($H$2:$H$2336,MODE(MATCH($H$2:$H$2336,$H$2:$H$2336,0))),H1484)</f>
        <v>No</v>
      </c>
    </row>
    <row r="1485" spans="1:12" x14ac:dyDescent="0.25">
      <c r="A1485" s="18" t="s">
        <v>887</v>
      </c>
      <c r="B1485" s="18">
        <v>29</v>
      </c>
      <c r="C1485" s="18">
        <v>4.5599999999999996</v>
      </c>
      <c r="D1485" s="18" t="s">
        <v>2380</v>
      </c>
      <c r="E1485" s="18" t="s">
        <v>2380</v>
      </c>
      <c r="F1485" s="18" t="s">
        <v>2380</v>
      </c>
      <c r="G1485" s="25" t="s">
        <v>2381</v>
      </c>
      <c r="H1485" s="18" t="s">
        <v>2380</v>
      </c>
      <c r="I1485" s="25">
        <f t="shared" si="69"/>
        <v>0</v>
      </c>
      <c r="J1485" s="26">
        <f t="shared" si="70"/>
        <v>0</v>
      </c>
      <c r="K1485" s="18" t="str">
        <f t="shared" si="71"/>
        <v>Overweight</v>
      </c>
      <c r="L1485" s="24" t="str" cm="1">
        <f t="array" ref="L1485">IF(H1485="?",INDEX($H$2:$H$2336,MODE(MATCH($H$2:$H$2336,$H$2:$H$2336,0))),H1485)</f>
        <v>No</v>
      </c>
    </row>
    <row r="1486" spans="1:12" x14ac:dyDescent="0.25">
      <c r="A1486" s="17" t="s">
        <v>886</v>
      </c>
      <c r="B1486" s="17">
        <v>32.869999999999997</v>
      </c>
      <c r="C1486" s="17">
        <v>5.33</v>
      </c>
      <c r="D1486" s="17" t="s">
        <v>2380</v>
      </c>
      <c r="E1486" s="17" t="s">
        <v>2380</v>
      </c>
      <c r="F1486" s="17" t="s">
        <v>2380</v>
      </c>
      <c r="G1486" s="27" t="s">
        <v>2381</v>
      </c>
      <c r="H1486" s="17" t="s">
        <v>2380</v>
      </c>
      <c r="I1486" s="27">
        <f t="shared" si="69"/>
        <v>0</v>
      </c>
      <c r="J1486" s="26">
        <f t="shared" si="70"/>
        <v>0</v>
      </c>
      <c r="K1486" s="17" t="str">
        <f t="shared" si="71"/>
        <v>Obesity</v>
      </c>
      <c r="L1486" s="24" t="str" cm="1">
        <f t="array" ref="L1486">IF(H1486="?",INDEX($H$2:$H$2336,MODE(MATCH($H$2:$H$2336,$H$2:$H$2336,0))),H1486)</f>
        <v>No</v>
      </c>
    </row>
    <row r="1487" spans="1:12" x14ac:dyDescent="0.25">
      <c r="A1487" s="18" t="s">
        <v>885</v>
      </c>
      <c r="B1487" s="18">
        <v>26.18</v>
      </c>
      <c r="C1487" s="18">
        <v>5.63</v>
      </c>
      <c r="D1487" s="18" t="s">
        <v>2380</v>
      </c>
      <c r="E1487" s="18" t="s">
        <v>2380</v>
      </c>
      <c r="F1487" s="18" t="s">
        <v>2380</v>
      </c>
      <c r="G1487" s="25" t="s">
        <v>2381</v>
      </c>
      <c r="H1487" s="18" t="s">
        <v>2380</v>
      </c>
      <c r="I1487" s="25">
        <f t="shared" si="69"/>
        <v>0</v>
      </c>
      <c r="J1487" s="26">
        <f t="shared" si="70"/>
        <v>0</v>
      </c>
      <c r="K1487" s="18" t="str">
        <f t="shared" si="71"/>
        <v>Overweight</v>
      </c>
      <c r="L1487" s="24" t="str" cm="1">
        <f t="array" ref="L1487">IF(H1487="?",INDEX($H$2:$H$2336,MODE(MATCH($H$2:$H$2336,$H$2:$H$2336,0))),H1487)</f>
        <v>No</v>
      </c>
    </row>
    <row r="1488" spans="1:12" x14ac:dyDescent="0.25">
      <c r="A1488" s="17" t="s">
        <v>884</v>
      </c>
      <c r="B1488" s="17">
        <v>25.3</v>
      </c>
      <c r="C1488" s="17">
        <v>5.12</v>
      </c>
      <c r="D1488" s="17" t="s">
        <v>2380</v>
      </c>
      <c r="E1488" s="17" t="s">
        <v>2380</v>
      </c>
      <c r="F1488" s="17" t="s">
        <v>2380</v>
      </c>
      <c r="G1488" s="27" t="s">
        <v>2381</v>
      </c>
      <c r="H1488" s="17" t="s">
        <v>2380</v>
      </c>
      <c r="I1488" s="27">
        <f t="shared" si="69"/>
        <v>0</v>
      </c>
      <c r="J1488" s="26">
        <f t="shared" si="70"/>
        <v>0</v>
      </c>
      <c r="K1488" s="17" t="str">
        <f t="shared" si="71"/>
        <v>Overweight</v>
      </c>
      <c r="L1488" s="24" t="str" cm="1">
        <f t="array" ref="L1488">IF(H1488="?",INDEX($H$2:$H$2336,MODE(MATCH($H$2:$H$2336,$H$2:$H$2336,0))),H1488)</f>
        <v>No</v>
      </c>
    </row>
    <row r="1489" spans="1:12" x14ac:dyDescent="0.25">
      <c r="A1489" s="18" t="s">
        <v>883</v>
      </c>
      <c r="B1489" s="18">
        <v>36.94</v>
      </c>
      <c r="C1489" s="18">
        <v>5.15</v>
      </c>
      <c r="D1489" s="18" t="s">
        <v>2382</v>
      </c>
      <c r="E1489" s="18" t="s">
        <v>2380</v>
      </c>
      <c r="F1489" s="18" t="s">
        <v>2380</v>
      </c>
      <c r="G1489" s="25">
        <v>1</v>
      </c>
      <c r="H1489" s="18" t="s">
        <v>2380</v>
      </c>
      <c r="I1489" s="25">
        <f t="shared" si="69"/>
        <v>0</v>
      </c>
      <c r="J1489" s="26">
        <f t="shared" si="70"/>
        <v>1</v>
      </c>
      <c r="K1489" s="18" t="str">
        <f t="shared" si="71"/>
        <v>Obesity</v>
      </c>
      <c r="L1489" s="24" t="str" cm="1">
        <f t="array" ref="L1489">IF(H1489="?",INDEX($H$2:$H$2336,MODE(MATCH($H$2:$H$2336,$H$2:$H$2336,0))),H1489)</f>
        <v>No</v>
      </c>
    </row>
    <row r="1490" spans="1:12" x14ac:dyDescent="0.25">
      <c r="A1490" s="17" t="s">
        <v>882</v>
      </c>
      <c r="B1490" s="17">
        <v>22.86</v>
      </c>
      <c r="C1490" s="17">
        <v>7.5</v>
      </c>
      <c r="D1490" s="17" t="s">
        <v>2380</v>
      </c>
      <c r="E1490" s="17" t="s">
        <v>2380</v>
      </c>
      <c r="F1490" s="17" t="s">
        <v>2380</v>
      </c>
      <c r="G1490" s="27" t="s">
        <v>2381</v>
      </c>
      <c r="H1490" s="17" t="s">
        <v>2380</v>
      </c>
      <c r="I1490" s="27">
        <f t="shared" si="69"/>
        <v>0</v>
      </c>
      <c r="J1490" s="26">
        <f t="shared" si="70"/>
        <v>0</v>
      </c>
      <c r="K1490" s="17" t="str">
        <f t="shared" si="71"/>
        <v>Normal Weight</v>
      </c>
      <c r="L1490" s="24" t="str" cm="1">
        <f t="array" ref="L1490">IF(H1490="?",INDEX($H$2:$H$2336,MODE(MATCH($H$2:$H$2336,$H$2:$H$2336,0))),H1490)</f>
        <v>No</v>
      </c>
    </row>
    <row r="1491" spans="1:12" x14ac:dyDescent="0.25">
      <c r="A1491" s="18" t="s">
        <v>881</v>
      </c>
      <c r="B1491" s="18">
        <v>18.760000000000002</v>
      </c>
      <c r="C1491" s="18">
        <v>4.88</v>
      </c>
      <c r="D1491" s="18" t="s">
        <v>2382</v>
      </c>
      <c r="E1491" s="18" t="s">
        <v>2380</v>
      </c>
      <c r="F1491" s="18" t="s">
        <v>2383</v>
      </c>
      <c r="G1491" s="25">
        <v>1</v>
      </c>
      <c r="H1491" s="18" t="s">
        <v>2380</v>
      </c>
      <c r="I1491" s="25">
        <f t="shared" si="69"/>
        <v>0</v>
      </c>
      <c r="J1491" s="26">
        <f t="shared" si="70"/>
        <v>1</v>
      </c>
      <c r="K1491" s="18" t="str">
        <f t="shared" si="71"/>
        <v>Normal Weight</v>
      </c>
      <c r="L1491" s="24" t="str" cm="1">
        <f t="array" ref="L1491">IF(H1491="?",INDEX($H$2:$H$2336,MODE(MATCH($H$2:$H$2336,$H$2:$H$2336,0))),H1491)</f>
        <v>No</v>
      </c>
    </row>
    <row r="1492" spans="1:12" x14ac:dyDescent="0.25">
      <c r="A1492" s="17" t="s">
        <v>880</v>
      </c>
      <c r="B1492" s="17">
        <v>24.36</v>
      </c>
      <c r="C1492" s="17">
        <v>5.57</v>
      </c>
      <c r="D1492" s="17" t="s">
        <v>2380</v>
      </c>
      <c r="E1492" s="17" t="s">
        <v>2380</v>
      </c>
      <c r="F1492" s="17" t="s">
        <v>2380</v>
      </c>
      <c r="G1492" s="27" t="s">
        <v>2381</v>
      </c>
      <c r="H1492" s="17" t="s">
        <v>2380</v>
      </c>
      <c r="I1492" s="27">
        <f t="shared" si="69"/>
        <v>0</v>
      </c>
      <c r="J1492" s="26">
        <f t="shared" si="70"/>
        <v>0</v>
      </c>
      <c r="K1492" s="17" t="str">
        <f t="shared" si="71"/>
        <v>Normal Weight</v>
      </c>
      <c r="L1492" s="24" t="str" cm="1">
        <f t="array" ref="L1492">IF(H1492="?",INDEX($H$2:$H$2336,MODE(MATCH($H$2:$H$2336,$H$2:$H$2336,0))),H1492)</f>
        <v>No</v>
      </c>
    </row>
    <row r="1493" spans="1:12" x14ac:dyDescent="0.25">
      <c r="A1493" s="18" t="s">
        <v>879</v>
      </c>
      <c r="B1493" s="18">
        <v>32.299999999999997</v>
      </c>
      <c r="C1493" s="18">
        <v>5.31</v>
      </c>
      <c r="D1493" s="18" t="s">
        <v>2380</v>
      </c>
      <c r="E1493" s="18" t="s">
        <v>2380</v>
      </c>
      <c r="F1493" s="18" t="s">
        <v>2380</v>
      </c>
      <c r="G1493" s="25" t="s">
        <v>2381</v>
      </c>
      <c r="H1493" s="18" t="s">
        <v>2380</v>
      </c>
      <c r="I1493" s="25">
        <f t="shared" si="69"/>
        <v>0</v>
      </c>
      <c r="J1493" s="26">
        <f t="shared" si="70"/>
        <v>0</v>
      </c>
      <c r="K1493" s="18" t="str">
        <f t="shared" si="71"/>
        <v>Obesity</v>
      </c>
      <c r="L1493" s="24" t="str" cm="1">
        <f t="array" ref="L1493">IF(H1493="?",INDEX($H$2:$H$2336,MODE(MATCH($H$2:$H$2336,$H$2:$H$2336,0))),H1493)</f>
        <v>No</v>
      </c>
    </row>
    <row r="1494" spans="1:12" x14ac:dyDescent="0.25">
      <c r="A1494" s="17" t="s">
        <v>878</v>
      </c>
      <c r="B1494" s="17">
        <v>22.704999999999998</v>
      </c>
      <c r="C1494" s="17">
        <v>4.57</v>
      </c>
      <c r="D1494" s="17" t="s">
        <v>2382</v>
      </c>
      <c r="E1494" s="17" t="s">
        <v>2380</v>
      </c>
      <c r="F1494" s="17" t="s">
        <v>2380</v>
      </c>
      <c r="G1494" s="27" t="s">
        <v>2381</v>
      </c>
      <c r="H1494" s="17" t="s">
        <v>2380</v>
      </c>
      <c r="I1494" s="27">
        <f t="shared" si="69"/>
        <v>0</v>
      </c>
      <c r="J1494" s="26">
        <f t="shared" si="70"/>
        <v>0</v>
      </c>
      <c r="K1494" s="17" t="str">
        <f t="shared" si="71"/>
        <v>Normal Weight</v>
      </c>
      <c r="L1494" s="24" t="str" cm="1">
        <f t="array" ref="L1494">IF(H1494="?",INDEX($H$2:$H$2336,MODE(MATCH($H$2:$H$2336,$H$2:$H$2336,0))),H1494)</f>
        <v>No</v>
      </c>
    </row>
    <row r="1495" spans="1:12" x14ac:dyDescent="0.25">
      <c r="A1495" s="18" t="s">
        <v>877</v>
      </c>
      <c r="B1495" s="18">
        <v>21.79</v>
      </c>
      <c r="C1495" s="18">
        <v>8.6999999999999993</v>
      </c>
      <c r="D1495" s="18" t="s">
        <v>2382</v>
      </c>
      <c r="E1495" s="18" t="s">
        <v>2380</v>
      </c>
      <c r="F1495" s="18" t="s">
        <v>2380</v>
      </c>
      <c r="G1495" s="25">
        <v>1</v>
      </c>
      <c r="H1495" s="18" t="s">
        <v>2380</v>
      </c>
      <c r="I1495" s="25">
        <f t="shared" si="69"/>
        <v>0</v>
      </c>
      <c r="J1495" s="26">
        <f t="shared" si="70"/>
        <v>1</v>
      </c>
      <c r="K1495" s="18" t="str">
        <f t="shared" si="71"/>
        <v>Normal Weight</v>
      </c>
      <c r="L1495" s="24" t="str" cm="1">
        <f t="array" ref="L1495">IF(H1495="?",INDEX($H$2:$H$2336,MODE(MATCH($H$2:$H$2336,$H$2:$H$2336,0))),H1495)</f>
        <v>No</v>
      </c>
    </row>
    <row r="1496" spans="1:12" x14ac:dyDescent="0.25">
      <c r="A1496" s="17" t="s">
        <v>876</v>
      </c>
      <c r="B1496" s="17">
        <v>24.52</v>
      </c>
      <c r="C1496" s="17">
        <v>4.76</v>
      </c>
      <c r="D1496" s="17" t="s">
        <v>2380</v>
      </c>
      <c r="E1496" s="17" t="s">
        <v>2380</v>
      </c>
      <c r="F1496" s="17" t="s">
        <v>2380</v>
      </c>
      <c r="G1496" s="27" t="s">
        <v>2381</v>
      </c>
      <c r="H1496" s="17" t="s">
        <v>2380</v>
      </c>
      <c r="I1496" s="27">
        <f t="shared" si="69"/>
        <v>0</v>
      </c>
      <c r="J1496" s="26">
        <f t="shared" si="70"/>
        <v>0</v>
      </c>
      <c r="K1496" s="17" t="str">
        <f t="shared" si="71"/>
        <v>Normal Weight</v>
      </c>
      <c r="L1496" s="24" t="str" cm="1">
        <f t="array" ref="L1496">IF(H1496="?",INDEX($H$2:$H$2336,MODE(MATCH($H$2:$H$2336,$H$2:$H$2336,0))),H1496)</f>
        <v>No</v>
      </c>
    </row>
    <row r="1497" spans="1:12" x14ac:dyDescent="0.25">
      <c r="A1497" s="18" t="s">
        <v>875</v>
      </c>
      <c r="B1497" s="18">
        <v>39.520000000000003</v>
      </c>
      <c r="C1497" s="18">
        <v>11.81</v>
      </c>
      <c r="D1497" s="18" t="s">
        <v>2380</v>
      </c>
      <c r="E1497" s="18" t="s">
        <v>2380</v>
      </c>
      <c r="F1497" s="18" t="s">
        <v>2380</v>
      </c>
      <c r="G1497" s="25" t="s">
        <v>2381</v>
      </c>
      <c r="H1497" s="18" t="s">
        <v>2380</v>
      </c>
      <c r="I1497" s="25">
        <f t="shared" si="69"/>
        <v>0</v>
      </c>
      <c r="J1497" s="26">
        <f t="shared" si="70"/>
        <v>0</v>
      </c>
      <c r="K1497" s="18" t="str">
        <f t="shared" si="71"/>
        <v>Obesity</v>
      </c>
      <c r="L1497" s="24" t="str" cm="1">
        <f t="array" ref="L1497">IF(H1497="?",INDEX($H$2:$H$2336,MODE(MATCH($H$2:$H$2336,$H$2:$H$2336,0))),H1497)</f>
        <v>No</v>
      </c>
    </row>
    <row r="1498" spans="1:12" x14ac:dyDescent="0.25">
      <c r="A1498" s="17" t="s">
        <v>874</v>
      </c>
      <c r="B1498" s="17">
        <v>24.49</v>
      </c>
      <c r="C1498" s="17">
        <v>4.67</v>
      </c>
      <c r="D1498" s="17" t="s">
        <v>2380</v>
      </c>
      <c r="E1498" s="17" t="s">
        <v>2380</v>
      </c>
      <c r="F1498" s="17" t="s">
        <v>2380</v>
      </c>
      <c r="G1498" s="27" t="s">
        <v>2381</v>
      </c>
      <c r="H1498" s="17" t="s">
        <v>2380</v>
      </c>
      <c r="I1498" s="27">
        <f t="shared" si="69"/>
        <v>0</v>
      </c>
      <c r="J1498" s="26">
        <f t="shared" si="70"/>
        <v>0</v>
      </c>
      <c r="K1498" s="17" t="str">
        <f t="shared" si="71"/>
        <v>Normal Weight</v>
      </c>
      <c r="L1498" s="24" t="str" cm="1">
        <f t="array" ref="L1498">IF(H1498="?",INDEX($H$2:$H$2336,MODE(MATCH($H$2:$H$2336,$H$2:$H$2336,0))),H1498)</f>
        <v>No</v>
      </c>
    </row>
    <row r="1499" spans="1:12" x14ac:dyDescent="0.25">
      <c r="A1499" s="18" t="s">
        <v>873</v>
      </c>
      <c r="B1499" s="18">
        <v>26.315000000000001</v>
      </c>
      <c r="C1499" s="18">
        <v>6.02</v>
      </c>
      <c r="D1499" s="18" t="s">
        <v>2380</v>
      </c>
      <c r="E1499" s="18" t="s">
        <v>2380</v>
      </c>
      <c r="F1499" s="18" t="s">
        <v>2380</v>
      </c>
      <c r="G1499" s="25" t="s">
        <v>2381</v>
      </c>
      <c r="H1499" s="18" t="s">
        <v>2380</v>
      </c>
      <c r="I1499" s="25">
        <f t="shared" si="69"/>
        <v>0</v>
      </c>
      <c r="J1499" s="26">
        <f t="shared" si="70"/>
        <v>0</v>
      </c>
      <c r="K1499" s="18" t="str">
        <f t="shared" si="71"/>
        <v>Overweight</v>
      </c>
      <c r="L1499" s="24" t="str" cm="1">
        <f t="array" ref="L1499">IF(H1499="?",INDEX($H$2:$H$2336,MODE(MATCH($H$2:$H$2336,$H$2:$H$2336,0))),H1499)</f>
        <v>No</v>
      </c>
    </row>
    <row r="1500" spans="1:12" x14ac:dyDescent="0.25">
      <c r="A1500" s="17" t="s">
        <v>872</v>
      </c>
      <c r="B1500" s="17">
        <v>22.58</v>
      </c>
      <c r="C1500" s="17">
        <v>7.46</v>
      </c>
      <c r="D1500" s="17" t="s">
        <v>2380</v>
      </c>
      <c r="E1500" s="17" t="s">
        <v>2380</v>
      </c>
      <c r="F1500" s="17" t="s">
        <v>2380</v>
      </c>
      <c r="G1500" s="27" t="s">
        <v>2381</v>
      </c>
      <c r="H1500" s="17" t="s">
        <v>2380</v>
      </c>
      <c r="I1500" s="27">
        <f t="shared" si="69"/>
        <v>0</v>
      </c>
      <c r="J1500" s="26">
        <f t="shared" si="70"/>
        <v>0</v>
      </c>
      <c r="K1500" s="17" t="str">
        <f t="shared" si="71"/>
        <v>Normal Weight</v>
      </c>
      <c r="L1500" s="24" t="str" cm="1">
        <f t="array" ref="L1500">IF(H1500="?",INDEX($H$2:$H$2336,MODE(MATCH($H$2:$H$2336,$H$2:$H$2336,0))),H1500)</f>
        <v>No</v>
      </c>
    </row>
    <row r="1501" spans="1:12" x14ac:dyDescent="0.25">
      <c r="A1501" s="18" t="s">
        <v>871</v>
      </c>
      <c r="B1501" s="18">
        <v>19.475000000000001</v>
      </c>
      <c r="C1501" s="18">
        <v>4.74</v>
      </c>
      <c r="D1501" s="18" t="s">
        <v>2380</v>
      </c>
      <c r="E1501" s="18" t="s">
        <v>2380</v>
      </c>
      <c r="F1501" s="18" t="s">
        <v>2380</v>
      </c>
      <c r="G1501" s="25">
        <v>1</v>
      </c>
      <c r="H1501" s="18" t="s">
        <v>2380</v>
      </c>
      <c r="I1501" s="25">
        <f t="shared" si="69"/>
        <v>0</v>
      </c>
      <c r="J1501" s="26">
        <f t="shared" si="70"/>
        <v>1</v>
      </c>
      <c r="K1501" s="18" t="str">
        <f t="shared" si="71"/>
        <v>Normal Weight</v>
      </c>
      <c r="L1501" s="24" t="str" cm="1">
        <f t="array" ref="L1501">IF(H1501="?",INDEX($H$2:$H$2336,MODE(MATCH($H$2:$H$2336,$H$2:$H$2336,0))),H1501)</f>
        <v>No</v>
      </c>
    </row>
    <row r="1502" spans="1:12" x14ac:dyDescent="0.25">
      <c r="A1502" s="17" t="s">
        <v>870</v>
      </c>
      <c r="B1502" s="17">
        <v>26.33</v>
      </c>
      <c r="C1502" s="17">
        <v>4.79</v>
      </c>
      <c r="D1502" s="17" t="s">
        <v>2380</v>
      </c>
      <c r="E1502" s="17" t="s">
        <v>2380</v>
      </c>
      <c r="F1502" s="17" t="s">
        <v>2380</v>
      </c>
      <c r="G1502" s="27" t="s">
        <v>2381</v>
      </c>
      <c r="H1502" s="17" t="s">
        <v>2380</v>
      </c>
      <c r="I1502" s="27">
        <f t="shared" si="69"/>
        <v>0</v>
      </c>
      <c r="J1502" s="26">
        <f t="shared" si="70"/>
        <v>0</v>
      </c>
      <c r="K1502" s="17" t="str">
        <f t="shared" si="71"/>
        <v>Overweight</v>
      </c>
      <c r="L1502" s="24" t="str" cm="1">
        <f t="array" ref="L1502">IF(H1502="?",INDEX($H$2:$H$2336,MODE(MATCH($H$2:$H$2336,$H$2:$H$2336,0))),H1502)</f>
        <v>No</v>
      </c>
    </row>
    <row r="1503" spans="1:12" x14ac:dyDescent="0.25">
      <c r="A1503" s="18" t="s">
        <v>869</v>
      </c>
      <c r="B1503" s="18">
        <v>17.29</v>
      </c>
      <c r="C1503" s="18">
        <v>5.35</v>
      </c>
      <c r="D1503" s="18" t="s">
        <v>2382</v>
      </c>
      <c r="E1503" s="18" t="s">
        <v>2380</v>
      </c>
      <c r="F1503" s="18" t="s">
        <v>2380</v>
      </c>
      <c r="G1503" s="25" t="s">
        <v>2381</v>
      </c>
      <c r="H1503" s="18" t="s">
        <v>2380</v>
      </c>
      <c r="I1503" s="25">
        <f t="shared" si="69"/>
        <v>0</v>
      </c>
      <c r="J1503" s="26">
        <f t="shared" si="70"/>
        <v>0</v>
      </c>
      <c r="K1503" s="18" t="str">
        <f t="shared" si="71"/>
        <v>Underweight</v>
      </c>
      <c r="L1503" s="24" t="str" cm="1">
        <f t="array" ref="L1503">IF(H1503="?",INDEX($H$2:$H$2336,MODE(MATCH($H$2:$H$2336,$H$2:$H$2336,0))),H1503)</f>
        <v>No</v>
      </c>
    </row>
    <row r="1504" spans="1:12" x14ac:dyDescent="0.25">
      <c r="A1504" s="17" t="s">
        <v>868</v>
      </c>
      <c r="B1504" s="17">
        <v>42.88</v>
      </c>
      <c r="C1504" s="17">
        <v>4.87</v>
      </c>
      <c r="D1504" s="17" t="s">
        <v>2380</v>
      </c>
      <c r="E1504" s="17" t="s">
        <v>2382</v>
      </c>
      <c r="F1504" s="17" t="s">
        <v>2380</v>
      </c>
      <c r="G1504" s="27">
        <v>1</v>
      </c>
      <c r="H1504" s="17" t="s">
        <v>2380</v>
      </c>
      <c r="I1504" s="27">
        <f t="shared" si="69"/>
        <v>0</v>
      </c>
      <c r="J1504" s="26">
        <f t="shared" si="70"/>
        <v>1</v>
      </c>
      <c r="K1504" s="17" t="str">
        <f t="shared" si="71"/>
        <v>Obesity</v>
      </c>
      <c r="L1504" s="24" t="str" cm="1">
        <f t="array" ref="L1504">IF(H1504="?",INDEX($H$2:$H$2336,MODE(MATCH($H$2:$H$2336,$H$2:$H$2336,0))),H1504)</f>
        <v>No</v>
      </c>
    </row>
    <row r="1505" spans="1:12" x14ac:dyDescent="0.25">
      <c r="A1505" s="18" t="s">
        <v>867</v>
      </c>
      <c r="B1505" s="18">
        <v>32.200000000000003</v>
      </c>
      <c r="C1505" s="18">
        <v>10.09</v>
      </c>
      <c r="D1505" s="18" t="s">
        <v>2382</v>
      </c>
      <c r="E1505" s="18" t="s">
        <v>2380</v>
      </c>
      <c r="F1505" s="18" t="s">
        <v>2380</v>
      </c>
      <c r="G1505" s="25" t="s">
        <v>2381</v>
      </c>
      <c r="H1505" s="18" t="s">
        <v>2380</v>
      </c>
      <c r="I1505" s="25">
        <f t="shared" si="69"/>
        <v>0</v>
      </c>
      <c r="J1505" s="26">
        <f t="shared" si="70"/>
        <v>0</v>
      </c>
      <c r="K1505" s="18" t="str">
        <f t="shared" si="71"/>
        <v>Obesity</v>
      </c>
      <c r="L1505" s="24" t="str" cm="1">
        <f t="array" ref="L1505">IF(H1505="?",INDEX($H$2:$H$2336,MODE(MATCH($H$2:$H$2336,$H$2:$H$2336,0))),H1505)</f>
        <v>No</v>
      </c>
    </row>
    <row r="1506" spans="1:12" x14ac:dyDescent="0.25">
      <c r="A1506" s="17" t="s">
        <v>866</v>
      </c>
      <c r="B1506" s="17">
        <v>18.75</v>
      </c>
      <c r="C1506" s="17">
        <v>5.47</v>
      </c>
      <c r="D1506" s="17" t="s">
        <v>2382</v>
      </c>
      <c r="E1506" s="17" t="s">
        <v>2380</v>
      </c>
      <c r="F1506" s="17" t="s">
        <v>2383</v>
      </c>
      <c r="G1506" s="27">
        <v>1</v>
      </c>
      <c r="H1506" s="17" t="s">
        <v>2380</v>
      </c>
      <c r="I1506" s="27">
        <f t="shared" si="69"/>
        <v>0</v>
      </c>
      <c r="J1506" s="26">
        <f t="shared" si="70"/>
        <v>1</v>
      </c>
      <c r="K1506" s="17" t="str">
        <f t="shared" si="71"/>
        <v>Normal Weight</v>
      </c>
      <c r="L1506" s="24" t="str" cm="1">
        <f t="array" ref="L1506">IF(H1506="?",INDEX($H$2:$H$2336,MODE(MATCH($H$2:$H$2336,$H$2:$H$2336,0))),H1506)</f>
        <v>No</v>
      </c>
    </row>
    <row r="1507" spans="1:12" x14ac:dyDescent="0.25">
      <c r="A1507" s="18" t="s">
        <v>865</v>
      </c>
      <c r="B1507" s="18">
        <v>22.36</v>
      </c>
      <c r="C1507" s="18">
        <v>8.6</v>
      </c>
      <c r="D1507" s="18" t="s">
        <v>2380</v>
      </c>
      <c r="E1507" s="18" t="s">
        <v>2380</v>
      </c>
      <c r="F1507" s="18" t="s">
        <v>2380</v>
      </c>
      <c r="G1507" s="25" t="s">
        <v>2381</v>
      </c>
      <c r="H1507" s="18" t="s">
        <v>2380</v>
      </c>
      <c r="I1507" s="25">
        <f t="shared" si="69"/>
        <v>0</v>
      </c>
      <c r="J1507" s="26">
        <f t="shared" si="70"/>
        <v>0</v>
      </c>
      <c r="K1507" s="18" t="str">
        <f t="shared" si="71"/>
        <v>Normal Weight</v>
      </c>
      <c r="L1507" s="24" t="str" cm="1">
        <f t="array" ref="L1507">IF(H1507="?",INDEX($H$2:$H$2336,MODE(MATCH($H$2:$H$2336,$H$2:$H$2336,0))),H1507)</f>
        <v>No</v>
      </c>
    </row>
    <row r="1508" spans="1:12" x14ac:dyDescent="0.25">
      <c r="A1508" s="17" t="s">
        <v>864</v>
      </c>
      <c r="B1508" s="17">
        <v>23.94</v>
      </c>
      <c r="C1508" s="17">
        <v>10.74</v>
      </c>
      <c r="D1508" s="17" t="s">
        <v>2382</v>
      </c>
      <c r="E1508" s="17" t="s">
        <v>2380</v>
      </c>
      <c r="F1508" s="17" t="s">
        <v>2380</v>
      </c>
      <c r="G1508" s="27" t="s">
        <v>2381</v>
      </c>
      <c r="H1508" s="17" t="s">
        <v>2380</v>
      </c>
      <c r="I1508" s="27">
        <f t="shared" si="69"/>
        <v>0</v>
      </c>
      <c r="J1508" s="26">
        <f t="shared" si="70"/>
        <v>0</v>
      </c>
      <c r="K1508" s="17" t="str">
        <f t="shared" si="71"/>
        <v>Normal Weight</v>
      </c>
      <c r="L1508" s="24" t="str" cm="1">
        <f t="array" ref="L1508">IF(H1508="?",INDEX($H$2:$H$2336,MODE(MATCH($H$2:$H$2336,$H$2:$H$2336,0))),H1508)</f>
        <v>No</v>
      </c>
    </row>
    <row r="1509" spans="1:12" x14ac:dyDescent="0.25">
      <c r="A1509" s="18" t="s">
        <v>863</v>
      </c>
      <c r="B1509" s="18">
        <v>30.1</v>
      </c>
      <c r="C1509" s="18">
        <v>4.3899999999999997</v>
      </c>
      <c r="D1509" s="18" t="s">
        <v>2380</v>
      </c>
      <c r="E1509" s="18" t="s">
        <v>2380</v>
      </c>
      <c r="F1509" s="18" t="s">
        <v>2383</v>
      </c>
      <c r="G1509" s="25">
        <v>1</v>
      </c>
      <c r="H1509" s="18" t="s">
        <v>2380</v>
      </c>
      <c r="I1509" s="25">
        <f t="shared" si="69"/>
        <v>0</v>
      </c>
      <c r="J1509" s="26">
        <f t="shared" si="70"/>
        <v>1</v>
      </c>
      <c r="K1509" s="18" t="str">
        <f t="shared" si="71"/>
        <v>Obesity</v>
      </c>
      <c r="L1509" s="24" t="str" cm="1">
        <f t="array" ref="L1509">IF(H1509="?",INDEX($H$2:$H$2336,MODE(MATCH($H$2:$H$2336,$H$2:$H$2336,0))),H1509)</f>
        <v>No</v>
      </c>
    </row>
    <row r="1510" spans="1:12" x14ac:dyDescent="0.25">
      <c r="A1510" s="17" t="s">
        <v>862</v>
      </c>
      <c r="B1510" s="17">
        <v>21.93</v>
      </c>
      <c r="C1510" s="17">
        <v>6.3</v>
      </c>
      <c r="D1510" s="17" t="s">
        <v>2380</v>
      </c>
      <c r="E1510" s="17" t="s">
        <v>2380</v>
      </c>
      <c r="F1510" s="17" t="s">
        <v>2380</v>
      </c>
      <c r="G1510" s="27" t="s">
        <v>2381</v>
      </c>
      <c r="H1510" s="17" t="s">
        <v>2380</v>
      </c>
      <c r="I1510" s="27">
        <f t="shared" si="69"/>
        <v>0</v>
      </c>
      <c r="J1510" s="26">
        <f t="shared" si="70"/>
        <v>0</v>
      </c>
      <c r="K1510" s="17" t="str">
        <f t="shared" si="71"/>
        <v>Normal Weight</v>
      </c>
      <c r="L1510" s="24" t="str" cm="1">
        <f t="array" ref="L1510">IF(H1510="?",INDEX($H$2:$H$2336,MODE(MATCH($H$2:$H$2336,$H$2:$H$2336,0))),H1510)</f>
        <v>No</v>
      </c>
    </row>
    <row r="1511" spans="1:12" x14ac:dyDescent="0.25">
      <c r="A1511" s="18" t="s">
        <v>861</v>
      </c>
      <c r="B1511" s="18">
        <v>39.75</v>
      </c>
      <c r="C1511" s="18">
        <v>5.41</v>
      </c>
      <c r="D1511" s="18" t="s">
        <v>2380</v>
      </c>
      <c r="E1511" s="18" t="s">
        <v>2382</v>
      </c>
      <c r="F1511" s="18" t="s">
        <v>2380</v>
      </c>
      <c r="G1511" s="25">
        <v>1</v>
      </c>
      <c r="H1511" s="18" t="s">
        <v>2380</v>
      </c>
      <c r="I1511" s="25">
        <f t="shared" si="69"/>
        <v>0</v>
      </c>
      <c r="J1511" s="26">
        <f t="shared" si="70"/>
        <v>1</v>
      </c>
      <c r="K1511" s="18" t="str">
        <f t="shared" si="71"/>
        <v>Obesity</v>
      </c>
      <c r="L1511" s="24" t="str" cm="1">
        <f t="array" ref="L1511">IF(H1511="?",INDEX($H$2:$H$2336,MODE(MATCH($H$2:$H$2336,$H$2:$H$2336,0))),H1511)</f>
        <v>No</v>
      </c>
    </row>
    <row r="1512" spans="1:12" x14ac:dyDescent="0.25">
      <c r="A1512" s="17" t="s">
        <v>860</v>
      </c>
      <c r="B1512" s="17">
        <v>26.03</v>
      </c>
      <c r="C1512" s="17">
        <v>4.47</v>
      </c>
      <c r="D1512" s="17" t="s">
        <v>2380</v>
      </c>
      <c r="E1512" s="17" t="s">
        <v>2380</v>
      </c>
      <c r="F1512" s="17" t="s">
        <v>2383</v>
      </c>
      <c r="G1512" s="27">
        <v>1</v>
      </c>
      <c r="H1512" s="17" t="s">
        <v>2380</v>
      </c>
      <c r="I1512" s="27">
        <f t="shared" si="69"/>
        <v>0</v>
      </c>
      <c r="J1512" s="26">
        <f t="shared" si="70"/>
        <v>1</v>
      </c>
      <c r="K1512" s="17" t="str">
        <f t="shared" si="71"/>
        <v>Overweight</v>
      </c>
      <c r="L1512" s="24" t="str" cm="1">
        <f t="array" ref="L1512">IF(H1512="?",INDEX($H$2:$H$2336,MODE(MATCH($H$2:$H$2336,$H$2:$H$2336,0))),H1512)</f>
        <v>No</v>
      </c>
    </row>
    <row r="1513" spans="1:12" x14ac:dyDescent="0.25">
      <c r="A1513" s="18" t="s">
        <v>859</v>
      </c>
      <c r="B1513" s="18">
        <v>34.51</v>
      </c>
      <c r="C1513" s="18">
        <v>6.26</v>
      </c>
      <c r="D1513" s="18" t="s">
        <v>2380</v>
      </c>
      <c r="E1513" s="18" t="s">
        <v>2380</v>
      </c>
      <c r="F1513" s="18" t="s">
        <v>2380</v>
      </c>
      <c r="G1513" s="25" t="s">
        <v>2381</v>
      </c>
      <c r="H1513" s="18" t="s">
        <v>2380</v>
      </c>
      <c r="I1513" s="25">
        <f t="shared" si="69"/>
        <v>0</v>
      </c>
      <c r="J1513" s="26">
        <f t="shared" si="70"/>
        <v>0</v>
      </c>
      <c r="K1513" s="18" t="str">
        <f t="shared" si="71"/>
        <v>Obesity</v>
      </c>
      <c r="L1513" s="24" t="str" cm="1">
        <f t="array" ref="L1513">IF(H1513="?",INDEX($H$2:$H$2336,MODE(MATCH($H$2:$H$2336,$H$2:$H$2336,0))),H1513)</f>
        <v>No</v>
      </c>
    </row>
    <row r="1514" spans="1:12" x14ac:dyDescent="0.25">
      <c r="A1514" s="17" t="s">
        <v>858</v>
      </c>
      <c r="B1514" s="17">
        <v>19.32</v>
      </c>
      <c r="C1514" s="17">
        <v>11.58</v>
      </c>
      <c r="D1514" s="17" t="s">
        <v>2382</v>
      </c>
      <c r="E1514" s="17" t="s">
        <v>2380</v>
      </c>
      <c r="F1514" s="17" t="s">
        <v>2380</v>
      </c>
      <c r="G1514" s="27">
        <v>1</v>
      </c>
      <c r="H1514" s="17" t="s">
        <v>2380</v>
      </c>
      <c r="I1514" s="27">
        <f t="shared" si="69"/>
        <v>0</v>
      </c>
      <c r="J1514" s="26">
        <f t="shared" si="70"/>
        <v>1</v>
      </c>
      <c r="K1514" s="17" t="str">
        <f t="shared" si="71"/>
        <v>Normal Weight</v>
      </c>
      <c r="L1514" s="24" t="str" cm="1">
        <f t="array" ref="L1514">IF(H1514="?",INDEX($H$2:$H$2336,MODE(MATCH($H$2:$H$2336,$H$2:$H$2336,0))),H1514)</f>
        <v>No</v>
      </c>
    </row>
    <row r="1515" spans="1:12" x14ac:dyDescent="0.25">
      <c r="A1515" s="18" t="s">
        <v>857</v>
      </c>
      <c r="B1515" s="18">
        <v>28.5</v>
      </c>
      <c r="C1515" s="18">
        <v>4.3600000000000003</v>
      </c>
      <c r="D1515" s="18" t="s">
        <v>2380</v>
      </c>
      <c r="E1515" s="18" t="s">
        <v>2380</v>
      </c>
      <c r="F1515" s="18" t="s">
        <v>2380</v>
      </c>
      <c r="G1515" s="25" t="s">
        <v>2381</v>
      </c>
      <c r="H1515" s="18" t="s">
        <v>2380</v>
      </c>
      <c r="I1515" s="25">
        <f t="shared" si="69"/>
        <v>0</v>
      </c>
      <c r="J1515" s="26">
        <f t="shared" si="70"/>
        <v>0</v>
      </c>
      <c r="K1515" s="18" t="str">
        <f t="shared" si="71"/>
        <v>Overweight</v>
      </c>
      <c r="L1515" s="24" t="str" cm="1">
        <f t="array" ref="L1515">IF(H1515="?",INDEX($H$2:$H$2336,MODE(MATCH($H$2:$H$2336,$H$2:$H$2336,0))),H1515)</f>
        <v>No</v>
      </c>
    </row>
    <row r="1516" spans="1:12" x14ac:dyDescent="0.25">
      <c r="A1516" s="17" t="s">
        <v>856</v>
      </c>
      <c r="B1516" s="17">
        <v>30.875</v>
      </c>
      <c r="C1516" s="17">
        <v>4.1399999999999997</v>
      </c>
      <c r="D1516" s="17" t="s">
        <v>2382</v>
      </c>
      <c r="E1516" s="17" t="s">
        <v>2380</v>
      </c>
      <c r="F1516" s="17" t="s">
        <v>2380</v>
      </c>
      <c r="G1516" s="27" t="s">
        <v>2381</v>
      </c>
      <c r="H1516" s="17" t="s">
        <v>2380</v>
      </c>
      <c r="I1516" s="27">
        <f t="shared" si="69"/>
        <v>0</v>
      </c>
      <c r="J1516" s="26">
        <f t="shared" si="70"/>
        <v>0</v>
      </c>
      <c r="K1516" s="17" t="str">
        <f t="shared" si="71"/>
        <v>Obesity</v>
      </c>
      <c r="L1516" s="24" t="str" cm="1">
        <f t="array" ref="L1516">IF(H1516="?",INDEX($H$2:$H$2336,MODE(MATCH($H$2:$H$2336,$H$2:$H$2336,0))),H1516)</f>
        <v>No</v>
      </c>
    </row>
    <row r="1517" spans="1:12" x14ac:dyDescent="0.25">
      <c r="A1517" s="18" t="s">
        <v>855</v>
      </c>
      <c r="B1517" s="18">
        <v>24.02</v>
      </c>
      <c r="C1517" s="18">
        <v>4.38</v>
      </c>
      <c r="D1517" s="18" t="s">
        <v>2380</v>
      </c>
      <c r="E1517" s="18" t="s">
        <v>2380</v>
      </c>
      <c r="F1517" s="18" t="s">
        <v>2380</v>
      </c>
      <c r="G1517" s="25" t="s">
        <v>2381</v>
      </c>
      <c r="H1517" s="18" t="s">
        <v>2380</v>
      </c>
      <c r="I1517" s="25">
        <f t="shared" si="69"/>
        <v>0</v>
      </c>
      <c r="J1517" s="26">
        <f t="shared" si="70"/>
        <v>0</v>
      </c>
      <c r="K1517" s="18" t="str">
        <f t="shared" si="71"/>
        <v>Normal Weight</v>
      </c>
      <c r="L1517" s="24" t="str" cm="1">
        <f t="array" ref="L1517">IF(H1517="?",INDEX($H$2:$H$2336,MODE(MATCH($H$2:$H$2336,$H$2:$H$2336,0))),H1517)</f>
        <v>No</v>
      </c>
    </row>
    <row r="1518" spans="1:12" x14ac:dyDescent="0.25">
      <c r="A1518" s="17" t="s">
        <v>854</v>
      </c>
      <c r="B1518" s="17">
        <v>36.08</v>
      </c>
      <c r="C1518" s="17">
        <v>11.61</v>
      </c>
      <c r="D1518" s="17" t="s">
        <v>2382</v>
      </c>
      <c r="E1518" s="17" t="s">
        <v>2380</v>
      </c>
      <c r="F1518" s="17" t="s">
        <v>2380</v>
      </c>
      <c r="G1518" s="27" t="s">
        <v>2381</v>
      </c>
      <c r="H1518" s="17" t="s">
        <v>2380</v>
      </c>
      <c r="I1518" s="27">
        <f t="shared" si="69"/>
        <v>0</v>
      </c>
      <c r="J1518" s="26">
        <f t="shared" si="70"/>
        <v>0</v>
      </c>
      <c r="K1518" s="17" t="str">
        <f t="shared" si="71"/>
        <v>Obesity</v>
      </c>
      <c r="L1518" s="24" t="str" cm="1">
        <f t="array" ref="L1518">IF(H1518="?",INDEX($H$2:$H$2336,MODE(MATCH($H$2:$H$2336,$H$2:$H$2336,0))),H1518)</f>
        <v>No</v>
      </c>
    </row>
    <row r="1519" spans="1:12" x14ac:dyDescent="0.25">
      <c r="A1519" s="18" t="s">
        <v>853</v>
      </c>
      <c r="B1519" s="18">
        <v>32.200000000000003</v>
      </c>
      <c r="C1519" s="18">
        <v>10.59</v>
      </c>
      <c r="D1519" s="18" t="s">
        <v>2382</v>
      </c>
      <c r="E1519" s="18" t="s">
        <v>2380</v>
      </c>
      <c r="F1519" s="18" t="s">
        <v>2380</v>
      </c>
      <c r="G1519" s="25" t="s">
        <v>2381</v>
      </c>
      <c r="H1519" s="18" t="s">
        <v>2380</v>
      </c>
      <c r="I1519" s="25">
        <f t="shared" si="69"/>
        <v>0</v>
      </c>
      <c r="J1519" s="26">
        <f t="shared" si="70"/>
        <v>0</v>
      </c>
      <c r="K1519" s="18" t="str">
        <f t="shared" si="71"/>
        <v>Obesity</v>
      </c>
      <c r="L1519" s="24" t="str" cm="1">
        <f t="array" ref="L1519">IF(H1519="?",INDEX($H$2:$H$2336,MODE(MATCH($H$2:$H$2336,$H$2:$H$2336,0))),H1519)</f>
        <v>No</v>
      </c>
    </row>
    <row r="1520" spans="1:12" x14ac:dyDescent="0.25">
      <c r="A1520" s="17" t="s">
        <v>852</v>
      </c>
      <c r="B1520" s="17">
        <v>28.05</v>
      </c>
      <c r="C1520" s="17">
        <v>11.85</v>
      </c>
      <c r="D1520" s="17" t="s">
        <v>2382</v>
      </c>
      <c r="E1520" s="17" t="s">
        <v>2380</v>
      </c>
      <c r="F1520" s="17" t="s">
        <v>2380</v>
      </c>
      <c r="G1520" s="27" t="s">
        <v>2381</v>
      </c>
      <c r="H1520" s="17" t="s">
        <v>2380</v>
      </c>
      <c r="I1520" s="27">
        <f t="shared" si="69"/>
        <v>0</v>
      </c>
      <c r="J1520" s="26">
        <f t="shared" si="70"/>
        <v>0</v>
      </c>
      <c r="K1520" s="17" t="str">
        <f t="shared" si="71"/>
        <v>Overweight</v>
      </c>
      <c r="L1520" s="24" t="str" cm="1">
        <f t="array" ref="L1520">IF(H1520="?",INDEX($H$2:$H$2336,MODE(MATCH($H$2:$H$2336,$H$2:$H$2336,0))),H1520)</f>
        <v>No</v>
      </c>
    </row>
    <row r="1521" spans="1:12" x14ac:dyDescent="0.25">
      <c r="A1521" s="18" t="s">
        <v>851</v>
      </c>
      <c r="B1521" s="18">
        <v>19</v>
      </c>
      <c r="C1521" s="18">
        <v>5.46</v>
      </c>
      <c r="D1521" s="18" t="s">
        <v>2382</v>
      </c>
      <c r="E1521" s="18" t="s">
        <v>2380</v>
      </c>
      <c r="F1521" s="18" t="s">
        <v>2380</v>
      </c>
      <c r="G1521" s="25">
        <v>1</v>
      </c>
      <c r="H1521" s="18" t="s">
        <v>2380</v>
      </c>
      <c r="I1521" s="25">
        <f t="shared" si="69"/>
        <v>0</v>
      </c>
      <c r="J1521" s="26">
        <f t="shared" si="70"/>
        <v>1</v>
      </c>
      <c r="K1521" s="18" t="str">
        <f t="shared" si="71"/>
        <v>Normal Weight</v>
      </c>
      <c r="L1521" s="24" t="str" cm="1">
        <f t="array" ref="L1521">IF(H1521="?",INDEX($H$2:$H$2336,MODE(MATCH($H$2:$H$2336,$H$2:$H$2336,0))),H1521)</f>
        <v>No</v>
      </c>
    </row>
    <row r="1522" spans="1:12" x14ac:dyDescent="0.25">
      <c r="A1522" s="17" t="s">
        <v>850</v>
      </c>
      <c r="B1522" s="17">
        <v>16.13</v>
      </c>
      <c r="C1522" s="17">
        <v>4.54</v>
      </c>
      <c r="D1522" s="17" t="s">
        <v>2382</v>
      </c>
      <c r="E1522" s="17" t="s">
        <v>2380</v>
      </c>
      <c r="F1522" s="17" t="s">
        <v>2380</v>
      </c>
      <c r="G1522" s="27">
        <v>2</v>
      </c>
      <c r="H1522" s="17" t="s">
        <v>2380</v>
      </c>
      <c r="I1522" s="27">
        <f t="shared" si="69"/>
        <v>0</v>
      </c>
      <c r="J1522" s="26">
        <f t="shared" si="70"/>
        <v>2</v>
      </c>
      <c r="K1522" s="17" t="str">
        <f t="shared" si="71"/>
        <v>Underweight</v>
      </c>
      <c r="L1522" s="24" t="str" cm="1">
        <f t="array" ref="L1522">IF(H1522="?",INDEX($H$2:$H$2336,MODE(MATCH($H$2:$H$2336,$H$2:$H$2336,0))),H1522)</f>
        <v>No</v>
      </c>
    </row>
    <row r="1523" spans="1:12" x14ac:dyDescent="0.25">
      <c r="A1523" s="18" t="s">
        <v>849</v>
      </c>
      <c r="B1523" s="18">
        <v>18.77</v>
      </c>
      <c r="C1523" s="18">
        <v>11.98</v>
      </c>
      <c r="D1523" s="18" t="s">
        <v>2382</v>
      </c>
      <c r="E1523" s="18" t="s">
        <v>2380</v>
      </c>
      <c r="F1523" s="18" t="s">
        <v>2380</v>
      </c>
      <c r="G1523" s="25">
        <v>2</v>
      </c>
      <c r="H1523" s="18" t="s">
        <v>2380</v>
      </c>
      <c r="I1523" s="25">
        <f t="shared" si="69"/>
        <v>0</v>
      </c>
      <c r="J1523" s="26">
        <f t="shared" si="70"/>
        <v>2</v>
      </c>
      <c r="K1523" s="18" t="str">
        <f t="shared" si="71"/>
        <v>Normal Weight</v>
      </c>
      <c r="L1523" s="24" t="str" cm="1">
        <f t="array" ref="L1523">IF(H1523="?",INDEX($H$2:$H$2336,MODE(MATCH($H$2:$H$2336,$H$2:$H$2336,0))),H1523)</f>
        <v>No</v>
      </c>
    </row>
    <row r="1524" spans="1:12" x14ac:dyDescent="0.25">
      <c r="A1524" s="17" t="s">
        <v>848</v>
      </c>
      <c r="B1524" s="17">
        <v>28.88</v>
      </c>
      <c r="C1524" s="17">
        <v>6.59</v>
      </c>
      <c r="D1524" s="17" t="s">
        <v>2382</v>
      </c>
      <c r="E1524" s="17" t="s">
        <v>2380</v>
      </c>
      <c r="F1524" s="17" t="s">
        <v>2380</v>
      </c>
      <c r="G1524" s="27">
        <v>1</v>
      </c>
      <c r="H1524" s="17" t="s">
        <v>2380</v>
      </c>
      <c r="I1524" s="27">
        <f t="shared" si="69"/>
        <v>0</v>
      </c>
      <c r="J1524" s="26">
        <f t="shared" si="70"/>
        <v>1</v>
      </c>
      <c r="K1524" s="17" t="str">
        <f t="shared" si="71"/>
        <v>Overweight</v>
      </c>
      <c r="L1524" s="24" t="str" cm="1">
        <f t="array" ref="L1524">IF(H1524="?",INDEX($H$2:$H$2336,MODE(MATCH($H$2:$H$2336,$H$2:$H$2336,0))),H1524)</f>
        <v>No</v>
      </c>
    </row>
    <row r="1525" spans="1:12" x14ac:dyDescent="0.25">
      <c r="A1525" s="18" t="s">
        <v>847</v>
      </c>
      <c r="B1525" s="18">
        <v>27.55</v>
      </c>
      <c r="C1525" s="18">
        <v>10.83</v>
      </c>
      <c r="D1525" s="18" t="s">
        <v>2382</v>
      </c>
      <c r="E1525" s="18" t="s">
        <v>2380</v>
      </c>
      <c r="F1525" s="18" t="s">
        <v>2380</v>
      </c>
      <c r="G1525" s="25">
        <v>1</v>
      </c>
      <c r="H1525" s="18" t="s">
        <v>2380</v>
      </c>
      <c r="I1525" s="25">
        <f t="shared" si="69"/>
        <v>0</v>
      </c>
      <c r="J1525" s="26">
        <f t="shared" si="70"/>
        <v>1</v>
      </c>
      <c r="K1525" s="18" t="str">
        <f t="shared" si="71"/>
        <v>Overweight</v>
      </c>
      <c r="L1525" s="24" t="str" cm="1">
        <f t="array" ref="L1525">IF(H1525="?",INDEX($H$2:$H$2336,MODE(MATCH($H$2:$H$2336,$H$2:$H$2336,0))),H1525)</f>
        <v>No</v>
      </c>
    </row>
    <row r="1526" spans="1:12" x14ac:dyDescent="0.25">
      <c r="A1526" s="17" t="s">
        <v>846</v>
      </c>
      <c r="B1526" s="17">
        <v>15.6</v>
      </c>
      <c r="C1526" s="17">
        <v>8.6</v>
      </c>
      <c r="D1526" s="17" t="s">
        <v>2380</v>
      </c>
      <c r="E1526" s="17" t="s">
        <v>2380</v>
      </c>
      <c r="F1526" s="17" t="s">
        <v>2380</v>
      </c>
      <c r="G1526" s="27" t="s">
        <v>2381</v>
      </c>
      <c r="H1526" s="17" t="s">
        <v>2380</v>
      </c>
      <c r="I1526" s="27">
        <f t="shared" si="69"/>
        <v>0</v>
      </c>
      <c r="J1526" s="26">
        <f t="shared" si="70"/>
        <v>0</v>
      </c>
      <c r="K1526" s="17" t="str">
        <f t="shared" si="71"/>
        <v>Underweight</v>
      </c>
      <c r="L1526" s="24" t="str" cm="1">
        <f t="array" ref="L1526">IF(H1526="?",INDEX($H$2:$H$2336,MODE(MATCH($H$2:$H$2336,$H$2:$H$2336,0))),H1526)</f>
        <v>No</v>
      </c>
    </row>
    <row r="1527" spans="1:12" x14ac:dyDescent="0.25">
      <c r="A1527" s="18" t="s">
        <v>845</v>
      </c>
      <c r="B1527" s="18">
        <v>21.99</v>
      </c>
      <c r="C1527" s="18">
        <v>11.17</v>
      </c>
      <c r="D1527" s="18" t="s">
        <v>2380</v>
      </c>
      <c r="E1527" s="18" t="s">
        <v>2380</v>
      </c>
      <c r="F1527" s="18" t="s">
        <v>2380</v>
      </c>
      <c r="G1527" s="25" t="s">
        <v>2381</v>
      </c>
      <c r="H1527" s="18" t="s">
        <v>2380</v>
      </c>
      <c r="I1527" s="25">
        <f t="shared" si="69"/>
        <v>0</v>
      </c>
      <c r="J1527" s="26">
        <f t="shared" si="70"/>
        <v>0</v>
      </c>
      <c r="K1527" s="18" t="str">
        <f t="shared" si="71"/>
        <v>Normal Weight</v>
      </c>
      <c r="L1527" s="24" t="str" cm="1">
        <f t="array" ref="L1527">IF(H1527="?",INDEX($H$2:$H$2336,MODE(MATCH($H$2:$H$2336,$H$2:$H$2336,0))),H1527)</f>
        <v>No</v>
      </c>
    </row>
    <row r="1528" spans="1:12" x14ac:dyDescent="0.25">
      <c r="A1528" s="17" t="s">
        <v>844</v>
      </c>
      <c r="B1528" s="17">
        <v>34.85</v>
      </c>
      <c r="C1528" s="17">
        <v>5.75</v>
      </c>
      <c r="D1528" s="17" t="s">
        <v>2380</v>
      </c>
      <c r="E1528" s="17" t="s">
        <v>2380</v>
      </c>
      <c r="F1528" s="17" t="s">
        <v>2380</v>
      </c>
      <c r="G1528" s="27" t="s">
        <v>2381</v>
      </c>
      <c r="H1528" s="17" t="s">
        <v>2380</v>
      </c>
      <c r="I1528" s="27">
        <f t="shared" si="69"/>
        <v>0</v>
      </c>
      <c r="J1528" s="26">
        <f t="shared" si="70"/>
        <v>0</v>
      </c>
      <c r="K1528" s="17" t="str">
        <f t="shared" si="71"/>
        <v>Obesity</v>
      </c>
      <c r="L1528" s="24" t="str" cm="1">
        <f t="array" ref="L1528">IF(H1528="?",INDEX($H$2:$H$2336,MODE(MATCH($H$2:$H$2336,$H$2:$H$2336,0))),H1528)</f>
        <v>No</v>
      </c>
    </row>
    <row r="1529" spans="1:12" x14ac:dyDescent="0.25">
      <c r="A1529" s="18" t="s">
        <v>843</v>
      </c>
      <c r="B1529" s="18">
        <v>24.51</v>
      </c>
      <c r="C1529" s="18">
        <v>4.83</v>
      </c>
      <c r="D1529" s="18" t="s">
        <v>2382</v>
      </c>
      <c r="E1529" s="18" t="s">
        <v>2380</v>
      </c>
      <c r="F1529" s="18" t="s">
        <v>2383</v>
      </c>
      <c r="G1529" s="25">
        <v>1</v>
      </c>
      <c r="H1529" s="18" t="s">
        <v>2380</v>
      </c>
      <c r="I1529" s="25">
        <f t="shared" si="69"/>
        <v>0</v>
      </c>
      <c r="J1529" s="26">
        <f t="shared" si="70"/>
        <v>1</v>
      </c>
      <c r="K1529" s="18" t="str">
        <f t="shared" si="71"/>
        <v>Normal Weight</v>
      </c>
      <c r="L1529" s="24" t="str" cm="1">
        <f t="array" ref="L1529">IF(H1529="?",INDEX($H$2:$H$2336,MODE(MATCH($H$2:$H$2336,$H$2:$H$2336,0))),H1529)</f>
        <v>No</v>
      </c>
    </row>
    <row r="1530" spans="1:12" x14ac:dyDescent="0.25">
      <c r="A1530" s="17" t="s">
        <v>842</v>
      </c>
      <c r="B1530" s="17">
        <v>19.399999999999999</v>
      </c>
      <c r="C1530" s="17">
        <v>11.93</v>
      </c>
      <c r="D1530" s="17" t="s">
        <v>2380</v>
      </c>
      <c r="E1530" s="17" t="s">
        <v>2380</v>
      </c>
      <c r="F1530" s="17" t="s">
        <v>2380</v>
      </c>
      <c r="G1530" s="27" t="s">
        <v>2381</v>
      </c>
      <c r="H1530" s="17" t="s">
        <v>2380</v>
      </c>
      <c r="I1530" s="27">
        <f t="shared" si="69"/>
        <v>0</v>
      </c>
      <c r="J1530" s="26">
        <f t="shared" si="70"/>
        <v>0</v>
      </c>
      <c r="K1530" s="17" t="str">
        <f t="shared" si="71"/>
        <v>Normal Weight</v>
      </c>
      <c r="L1530" s="24" t="str" cm="1">
        <f t="array" ref="L1530">IF(H1530="?",INDEX($H$2:$H$2336,MODE(MATCH($H$2:$H$2336,$H$2:$H$2336,0))),H1530)</f>
        <v>No</v>
      </c>
    </row>
    <row r="1531" spans="1:12" x14ac:dyDescent="0.25">
      <c r="A1531" s="18" t="s">
        <v>841</v>
      </c>
      <c r="B1531" s="18">
        <v>15.1</v>
      </c>
      <c r="C1531" s="18">
        <v>8.41</v>
      </c>
      <c r="D1531" s="18" t="s">
        <v>2380</v>
      </c>
      <c r="E1531" s="18" t="s">
        <v>2380</v>
      </c>
      <c r="F1531" s="18" t="s">
        <v>2380</v>
      </c>
      <c r="G1531" s="25" t="s">
        <v>2381</v>
      </c>
      <c r="H1531" s="18" t="s">
        <v>2380</v>
      </c>
      <c r="I1531" s="25">
        <f t="shared" si="69"/>
        <v>0</v>
      </c>
      <c r="J1531" s="26">
        <f t="shared" si="70"/>
        <v>0</v>
      </c>
      <c r="K1531" s="18" t="str">
        <f t="shared" si="71"/>
        <v>Underweight</v>
      </c>
      <c r="L1531" s="24" t="str" cm="1">
        <f t="array" ref="L1531">IF(H1531="?",INDEX($H$2:$H$2336,MODE(MATCH($H$2:$H$2336,$H$2:$H$2336,0))),H1531)</f>
        <v>No</v>
      </c>
    </row>
    <row r="1532" spans="1:12" x14ac:dyDescent="0.25">
      <c r="A1532" s="17" t="s">
        <v>840</v>
      </c>
      <c r="B1532" s="17">
        <v>23.37</v>
      </c>
      <c r="C1532" s="17">
        <v>5.59</v>
      </c>
      <c r="D1532" s="17" t="s">
        <v>2382</v>
      </c>
      <c r="E1532" s="17" t="s">
        <v>2380</v>
      </c>
      <c r="F1532" s="17" t="s">
        <v>2380</v>
      </c>
      <c r="G1532" s="27" t="s">
        <v>2381</v>
      </c>
      <c r="H1532" s="17" t="s">
        <v>2380</v>
      </c>
      <c r="I1532" s="27">
        <f t="shared" si="69"/>
        <v>0</v>
      </c>
      <c r="J1532" s="26">
        <f t="shared" si="70"/>
        <v>0</v>
      </c>
      <c r="K1532" s="17" t="str">
        <f t="shared" si="71"/>
        <v>Normal Weight</v>
      </c>
      <c r="L1532" s="24" t="str" cm="1">
        <f t="array" ref="L1532">IF(H1532="?",INDEX($H$2:$H$2336,MODE(MATCH($H$2:$H$2336,$H$2:$H$2336,0))),H1532)</f>
        <v>No</v>
      </c>
    </row>
    <row r="1533" spans="1:12" x14ac:dyDescent="0.25">
      <c r="A1533" s="18" t="s">
        <v>839</v>
      </c>
      <c r="B1533" s="18">
        <v>42.4</v>
      </c>
      <c r="C1533" s="18">
        <v>4.0599999999999996</v>
      </c>
      <c r="D1533" s="18" t="s">
        <v>2380</v>
      </c>
      <c r="E1533" s="18" t="s">
        <v>2380</v>
      </c>
      <c r="F1533" s="18" t="s">
        <v>2380</v>
      </c>
      <c r="G1533" s="25" t="s">
        <v>2381</v>
      </c>
      <c r="H1533" s="18" t="s">
        <v>2380</v>
      </c>
      <c r="I1533" s="25">
        <f t="shared" si="69"/>
        <v>0</v>
      </c>
      <c r="J1533" s="26">
        <f t="shared" si="70"/>
        <v>0</v>
      </c>
      <c r="K1533" s="18" t="str">
        <f t="shared" si="71"/>
        <v>Obesity</v>
      </c>
      <c r="L1533" s="24" t="str" cm="1">
        <f t="array" ref="L1533">IF(H1533="?",INDEX($H$2:$H$2336,MODE(MATCH($H$2:$H$2336,$H$2:$H$2336,0))),H1533)</f>
        <v>No</v>
      </c>
    </row>
    <row r="1534" spans="1:12" x14ac:dyDescent="0.25">
      <c r="A1534" s="17" t="s">
        <v>838</v>
      </c>
      <c r="B1534" s="17">
        <v>28.405000000000001</v>
      </c>
      <c r="C1534" s="17">
        <v>7.02</v>
      </c>
      <c r="D1534" s="17" t="s">
        <v>2382</v>
      </c>
      <c r="E1534" s="17" t="s">
        <v>2380</v>
      </c>
      <c r="F1534" s="17" t="s">
        <v>2380</v>
      </c>
      <c r="G1534" s="27" t="s">
        <v>2381</v>
      </c>
      <c r="H1534" s="17" t="s">
        <v>2380</v>
      </c>
      <c r="I1534" s="27">
        <f t="shared" si="69"/>
        <v>0</v>
      </c>
      <c r="J1534" s="26">
        <f t="shared" si="70"/>
        <v>0</v>
      </c>
      <c r="K1534" s="17" t="str">
        <f t="shared" si="71"/>
        <v>Overweight</v>
      </c>
      <c r="L1534" s="24" t="str" cm="1">
        <f t="array" ref="L1534">IF(H1534="?",INDEX($H$2:$H$2336,MODE(MATCH($H$2:$H$2336,$H$2:$H$2336,0))),H1534)</f>
        <v>No</v>
      </c>
    </row>
    <row r="1535" spans="1:12" x14ac:dyDescent="0.25">
      <c r="A1535" s="18" t="s">
        <v>837</v>
      </c>
      <c r="B1535" s="18">
        <v>23.4</v>
      </c>
      <c r="C1535" s="18">
        <v>4.47</v>
      </c>
      <c r="D1535" s="18" t="s">
        <v>2380</v>
      </c>
      <c r="E1535" s="18" t="s">
        <v>2380</v>
      </c>
      <c r="F1535" s="18" t="s">
        <v>2380</v>
      </c>
      <c r="G1535" s="25" t="s">
        <v>2381</v>
      </c>
      <c r="H1535" s="18" t="s">
        <v>2380</v>
      </c>
      <c r="I1535" s="25">
        <f t="shared" si="69"/>
        <v>0</v>
      </c>
      <c r="J1535" s="26">
        <f t="shared" si="70"/>
        <v>0</v>
      </c>
      <c r="K1535" s="18" t="str">
        <f t="shared" si="71"/>
        <v>Normal Weight</v>
      </c>
      <c r="L1535" s="24" t="str" cm="1">
        <f t="array" ref="L1535">IF(H1535="?",INDEX($H$2:$H$2336,MODE(MATCH($H$2:$H$2336,$H$2:$H$2336,0))),H1535)</f>
        <v>No</v>
      </c>
    </row>
    <row r="1536" spans="1:12" x14ac:dyDescent="0.25">
      <c r="A1536" s="17" t="s">
        <v>836</v>
      </c>
      <c r="B1536" s="17">
        <v>33.44</v>
      </c>
      <c r="C1536" s="17">
        <v>4.54</v>
      </c>
      <c r="D1536" s="17" t="s">
        <v>2380</v>
      </c>
      <c r="E1536" s="17" t="s">
        <v>2380</v>
      </c>
      <c r="F1536" s="17" t="s">
        <v>2380</v>
      </c>
      <c r="G1536" s="27" t="s">
        <v>2381</v>
      </c>
      <c r="H1536" s="17" t="s">
        <v>2380</v>
      </c>
      <c r="I1536" s="27">
        <f t="shared" si="69"/>
        <v>0</v>
      </c>
      <c r="J1536" s="26">
        <f t="shared" si="70"/>
        <v>0</v>
      </c>
      <c r="K1536" s="17" t="str">
        <f t="shared" si="71"/>
        <v>Obesity</v>
      </c>
      <c r="L1536" s="24" t="str" cm="1">
        <f t="array" ref="L1536">IF(H1536="?",INDEX($H$2:$H$2336,MODE(MATCH($H$2:$H$2336,$H$2:$H$2336,0))),H1536)</f>
        <v>No</v>
      </c>
    </row>
    <row r="1537" spans="1:12" x14ac:dyDescent="0.25">
      <c r="A1537" s="18" t="s">
        <v>835</v>
      </c>
      <c r="B1537" s="18">
        <v>21.12</v>
      </c>
      <c r="C1537" s="18">
        <v>4.99</v>
      </c>
      <c r="D1537" s="18" t="s">
        <v>2380</v>
      </c>
      <c r="E1537" s="18" t="s">
        <v>2380</v>
      </c>
      <c r="F1537" s="18" t="s">
        <v>2380</v>
      </c>
      <c r="G1537" s="25">
        <v>1</v>
      </c>
      <c r="H1537" s="18" t="s">
        <v>2380</v>
      </c>
      <c r="I1537" s="25">
        <f t="shared" si="69"/>
        <v>0</v>
      </c>
      <c r="J1537" s="26">
        <f t="shared" si="70"/>
        <v>1</v>
      </c>
      <c r="K1537" s="18" t="str">
        <f t="shared" si="71"/>
        <v>Normal Weight</v>
      </c>
      <c r="L1537" s="24" t="str" cm="1">
        <f t="array" ref="L1537">IF(H1537="?",INDEX($H$2:$H$2336,MODE(MATCH($H$2:$H$2336,$H$2:$H$2336,0))),H1537)</f>
        <v>No</v>
      </c>
    </row>
    <row r="1538" spans="1:12" x14ac:dyDescent="0.25">
      <c r="A1538" s="17" t="s">
        <v>834</v>
      </c>
      <c r="B1538" s="17">
        <v>18.48</v>
      </c>
      <c r="C1538" s="17">
        <v>10.84</v>
      </c>
      <c r="D1538" s="17" t="s">
        <v>2382</v>
      </c>
      <c r="E1538" s="17" t="s">
        <v>2380</v>
      </c>
      <c r="F1538" s="17" t="s">
        <v>2380</v>
      </c>
      <c r="G1538" s="27">
        <v>2</v>
      </c>
      <c r="H1538" s="17" t="s">
        <v>2380</v>
      </c>
      <c r="I1538" s="27">
        <f t="shared" si="69"/>
        <v>0</v>
      </c>
      <c r="J1538" s="26">
        <f t="shared" si="70"/>
        <v>2</v>
      </c>
      <c r="K1538" s="17" t="str">
        <f t="shared" si="71"/>
        <v>Underweight</v>
      </c>
      <c r="L1538" s="24" t="str" cm="1">
        <f t="array" ref="L1538">IF(H1538="?",INDEX($H$2:$H$2336,MODE(MATCH($H$2:$H$2336,$H$2:$H$2336,0))),H1538)</f>
        <v>No</v>
      </c>
    </row>
    <row r="1539" spans="1:12" x14ac:dyDescent="0.25">
      <c r="A1539" s="18" t="s">
        <v>833</v>
      </c>
      <c r="B1539" s="18">
        <v>16.815000000000001</v>
      </c>
      <c r="C1539" s="18">
        <v>5.63</v>
      </c>
      <c r="D1539" s="18" t="s">
        <v>2380</v>
      </c>
      <c r="E1539" s="18" t="s">
        <v>2380</v>
      </c>
      <c r="F1539" s="18" t="s">
        <v>2380</v>
      </c>
      <c r="G1539" s="25">
        <v>1</v>
      </c>
      <c r="H1539" s="18" t="s">
        <v>2380</v>
      </c>
      <c r="I1539" s="25">
        <f t="shared" ref="I1539:I1602" si="72">COUNTIF(A1539:H1539, "?")</f>
        <v>0</v>
      </c>
      <c r="J1539" s="26">
        <f t="shared" ref="J1539:J1602" si="73">IF(OR(G1539="No major surgery"),0,G1539)</f>
        <v>1</v>
      </c>
      <c r="K1539" s="18" t="str">
        <f t="shared" ref="K1539:K1602" si="74">IF(B1539&lt;18.5,"Underweight",
IF(B1539&lt;25,"Normal Weight",
IF(B1539&lt;30,"Overweight",
"Obesity")))</f>
        <v>Underweight</v>
      </c>
      <c r="L1539" s="24" t="str" cm="1">
        <f t="array" ref="L1539">IF(H1539="?",INDEX($H$2:$H$2336,MODE(MATCH($H$2:$H$2336,$H$2:$H$2336,0))),H1539)</f>
        <v>No</v>
      </c>
    </row>
    <row r="1540" spans="1:12" x14ac:dyDescent="0.25">
      <c r="A1540" s="17" t="s">
        <v>832</v>
      </c>
      <c r="B1540" s="17">
        <v>26.72</v>
      </c>
      <c r="C1540" s="17">
        <v>4.1399999999999997</v>
      </c>
      <c r="D1540" s="17" t="s">
        <v>2380</v>
      </c>
      <c r="E1540" s="17" t="s">
        <v>2380</v>
      </c>
      <c r="F1540" s="17" t="s">
        <v>2380</v>
      </c>
      <c r="G1540" s="27" t="s">
        <v>2381</v>
      </c>
      <c r="H1540" s="17" t="s">
        <v>2380</v>
      </c>
      <c r="I1540" s="27">
        <f t="shared" si="72"/>
        <v>0</v>
      </c>
      <c r="J1540" s="26">
        <f t="shared" si="73"/>
        <v>0</v>
      </c>
      <c r="K1540" s="17" t="str">
        <f t="shared" si="74"/>
        <v>Overweight</v>
      </c>
      <c r="L1540" s="24" t="str" cm="1">
        <f t="array" ref="L1540">IF(H1540="?",INDEX($H$2:$H$2336,MODE(MATCH($H$2:$H$2336,$H$2:$H$2336,0))),H1540)</f>
        <v>No</v>
      </c>
    </row>
    <row r="1541" spans="1:12" x14ac:dyDescent="0.25">
      <c r="A1541" s="18" t="s">
        <v>831</v>
      </c>
      <c r="B1541" s="18">
        <v>41.42</v>
      </c>
      <c r="C1541" s="18">
        <v>5.17</v>
      </c>
      <c r="D1541" s="18" t="s">
        <v>2380</v>
      </c>
      <c r="E1541" s="18" t="s">
        <v>2380</v>
      </c>
      <c r="F1541" s="18" t="s">
        <v>2383</v>
      </c>
      <c r="G1541" s="25">
        <v>1</v>
      </c>
      <c r="H1541" s="18" t="s">
        <v>2380</v>
      </c>
      <c r="I1541" s="25">
        <f t="shared" si="72"/>
        <v>0</v>
      </c>
      <c r="J1541" s="26">
        <f t="shared" si="73"/>
        <v>1</v>
      </c>
      <c r="K1541" s="18" t="str">
        <f t="shared" si="74"/>
        <v>Obesity</v>
      </c>
      <c r="L1541" s="24" t="str" cm="1">
        <f t="array" ref="L1541">IF(H1541="?",INDEX($H$2:$H$2336,MODE(MATCH($H$2:$H$2336,$H$2:$H$2336,0))),H1541)</f>
        <v>No</v>
      </c>
    </row>
    <row r="1542" spans="1:12" x14ac:dyDescent="0.25">
      <c r="A1542" s="17" t="s">
        <v>830</v>
      </c>
      <c r="B1542" s="17">
        <v>20.69</v>
      </c>
      <c r="C1542" s="17">
        <v>6.93</v>
      </c>
      <c r="D1542" s="17" t="s">
        <v>2380</v>
      </c>
      <c r="E1542" s="17" t="s">
        <v>2380</v>
      </c>
      <c r="F1542" s="17" t="s">
        <v>2380</v>
      </c>
      <c r="G1542" s="27">
        <v>2</v>
      </c>
      <c r="H1542" s="17" t="s">
        <v>2380</v>
      </c>
      <c r="I1542" s="27">
        <f t="shared" si="72"/>
        <v>0</v>
      </c>
      <c r="J1542" s="26">
        <f t="shared" si="73"/>
        <v>2</v>
      </c>
      <c r="K1542" s="17" t="str">
        <f t="shared" si="74"/>
        <v>Normal Weight</v>
      </c>
      <c r="L1542" s="24" t="str" cm="1">
        <f t="array" ref="L1542">IF(H1542="?",INDEX($H$2:$H$2336,MODE(MATCH($H$2:$H$2336,$H$2:$H$2336,0))),H1542)</f>
        <v>No</v>
      </c>
    </row>
    <row r="1543" spans="1:12" x14ac:dyDescent="0.25">
      <c r="A1543" s="18" t="s">
        <v>829</v>
      </c>
      <c r="B1543" s="18">
        <v>41.23</v>
      </c>
      <c r="C1543" s="18">
        <v>4.24</v>
      </c>
      <c r="D1543" s="18" t="s">
        <v>2380</v>
      </c>
      <c r="E1543" s="18" t="s">
        <v>2380</v>
      </c>
      <c r="F1543" s="18" t="s">
        <v>2380</v>
      </c>
      <c r="G1543" s="25" t="s">
        <v>2381</v>
      </c>
      <c r="H1543" s="18" t="s">
        <v>2380</v>
      </c>
      <c r="I1543" s="25">
        <f t="shared" si="72"/>
        <v>0</v>
      </c>
      <c r="J1543" s="26">
        <f t="shared" si="73"/>
        <v>0</v>
      </c>
      <c r="K1543" s="18" t="str">
        <f t="shared" si="74"/>
        <v>Obesity</v>
      </c>
      <c r="L1543" s="24" t="str" cm="1">
        <f t="array" ref="L1543">IF(H1543="?",INDEX($H$2:$H$2336,MODE(MATCH($H$2:$H$2336,$H$2:$H$2336,0))),H1543)</f>
        <v>No</v>
      </c>
    </row>
    <row r="1544" spans="1:12" x14ac:dyDescent="0.25">
      <c r="A1544" s="17" t="s">
        <v>828</v>
      </c>
      <c r="B1544" s="17">
        <v>29.9</v>
      </c>
      <c r="C1544" s="17">
        <v>5.91</v>
      </c>
      <c r="D1544" s="17" t="s">
        <v>2380</v>
      </c>
      <c r="E1544" s="17" t="s">
        <v>2380</v>
      </c>
      <c r="F1544" s="17" t="s">
        <v>2380</v>
      </c>
      <c r="G1544" s="27" t="s">
        <v>2381</v>
      </c>
      <c r="H1544" s="17" t="s">
        <v>2380</v>
      </c>
      <c r="I1544" s="27">
        <f t="shared" si="72"/>
        <v>0</v>
      </c>
      <c r="J1544" s="26">
        <f t="shared" si="73"/>
        <v>0</v>
      </c>
      <c r="K1544" s="17" t="str">
        <f t="shared" si="74"/>
        <v>Overweight</v>
      </c>
      <c r="L1544" s="24" t="str" cm="1">
        <f t="array" ref="L1544">IF(H1544="?",INDEX($H$2:$H$2336,MODE(MATCH($H$2:$H$2336,$H$2:$H$2336,0))),H1544)</f>
        <v>No</v>
      </c>
    </row>
    <row r="1545" spans="1:12" x14ac:dyDescent="0.25">
      <c r="A1545" s="18" t="s">
        <v>827</v>
      </c>
      <c r="B1545" s="18">
        <v>34.104999999999997</v>
      </c>
      <c r="C1545" s="18">
        <v>5.93</v>
      </c>
      <c r="D1545" s="18" t="s">
        <v>2380</v>
      </c>
      <c r="E1545" s="18" t="s">
        <v>2380</v>
      </c>
      <c r="F1545" s="18" t="s">
        <v>2380</v>
      </c>
      <c r="G1545" s="25" t="s">
        <v>2381</v>
      </c>
      <c r="H1545" s="18" t="s">
        <v>2380</v>
      </c>
      <c r="I1545" s="25">
        <f t="shared" si="72"/>
        <v>0</v>
      </c>
      <c r="J1545" s="26">
        <f t="shared" si="73"/>
        <v>0</v>
      </c>
      <c r="K1545" s="18" t="str">
        <f t="shared" si="74"/>
        <v>Obesity</v>
      </c>
      <c r="L1545" s="24" t="str" cm="1">
        <f t="array" ref="L1545">IF(H1545="?",INDEX($H$2:$H$2336,MODE(MATCH($H$2:$H$2336,$H$2:$H$2336,0))),H1545)</f>
        <v>No</v>
      </c>
    </row>
    <row r="1546" spans="1:12" x14ac:dyDescent="0.25">
      <c r="A1546" s="17" t="s">
        <v>826</v>
      </c>
      <c r="B1546" s="17">
        <v>24.97</v>
      </c>
      <c r="C1546" s="17">
        <v>5.66</v>
      </c>
      <c r="D1546" s="17" t="s">
        <v>2380</v>
      </c>
      <c r="E1546" s="17" t="s">
        <v>2380</v>
      </c>
      <c r="F1546" s="17" t="s">
        <v>2380</v>
      </c>
      <c r="G1546" s="27" t="s">
        <v>2381</v>
      </c>
      <c r="H1546" s="17" t="s">
        <v>2380</v>
      </c>
      <c r="I1546" s="27">
        <f t="shared" si="72"/>
        <v>0</v>
      </c>
      <c r="J1546" s="26">
        <f t="shared" si="73"/>
        <v>0</v>
      </c>
      <c r="K1546" s="17" t="str">
        <f t="shared" si="74"/>
        <v>Normal Weight</v>
      </c>
      <c r="L1546" s="24" t="str" cm="1">
        <f t="array" ref="L1546">IF(H1546="?",INDEX($H$2:$H$2336,MODE(MATCH($H$2:$H$2336,$H$2:$H$2336,0))),H1546)</f>
        <v>No</v>
      </c>
    </row>
    <row r="1547" spans="1:12" x14ac:dyDescent="0.25">
      <c r="A1547" s="18" t="s">
        <v>825</v>
      </c>
      <c r="B1547" s="18">
        <v>34.799999999999997</v>
      </c>
      <c r="C1547" s="18">
        <v>4.1900000000000004</v>
      </c>
      <c r="D1547" s="18" t="s">
        <v>2380</v>
      </c>
      <c r="E1547" s="18" t="s">
        <v>2380</v>
      </c>
      <c r="F1547" s="18" t="s">
        <v>2380</v>
      </c>
      <c r="G1547" s="25">
        <v>1</v>
      </c>
      <c r="H1547" s="18" t="s">
        <v>2380</v>
      </c>
      <c r="I1547" s="25">
        <f t="shared" si="72"/>
        <v>0</v>
      </c>
      <c r="J1547" s="26">
        <f t="shared" si="73"/>
        <v>1</v>
      </c>
      <c r="K1547" s="18" t="str">
        <f t="shared" si="74"/>
        <v>Obesity</v>
      </c>
      <c r="L1547" s="24" t="str" cm="1">
        <f t="array" ref="L1547">IF(H1547="?",INDEX($H$2:$H$2336,MODE(MATCH($H$2:$H$2336,$H$2:$H$2336,0))),H1547)</f>
        <v>No</v>
      </c>
    </row>
    <row r="1548" spans="1:12" x14ac:dyDescent="0.25">
      <c r="A1548" s="17" t="s">
        <v>824</v>
      </c>
      <c r="B1548" s="17">
        <v>32.965000000000003</v>
      </c>
      <c r="C1548" s="17">
        <v>9.2100000000000009</v>
      </c>
      <c r="D1548" s="17" t="s">
        <v>2382</v>
      </c>
      <c r="E1548" s="17" t="s">
        <v>2380</v>
      </c>
      <c r="F1548" s="17" t="s">
        <v>2380</v>
      </c>
      <c r="G1548" s="27" t="s">
        <v>2381</v>
      </c>
      <c r="H1548" s="17" t="s">
        <v>2380</v>
      </c>
      <c r="I1548" s="27">
        <f t="shared" si="72"/>
        <v>0</v>
      </c>
      <c r="J1548" s="26">
        <f t="shared" si="73"/>
        <v>0</v>
      </c>
      <c r="K1548" s="17" t="str">
        <f t="shared" si="74"/>
        <v>Obesity</v>
      </c>
      <c r="L1548" s="24" t="str" cm="1">
        <f t="array" ref="L1548">IF(H1548="?",INDEX($H$2:$H$2336,MODE(MATCH($H$2:$H$2336,$H$2:$H$2336,0))),H1548)</f>
        <v>No</v>
      </c>
    </row>
    <row r="1549" spans="1:12" x14ac:dyDescent="0.25">
      <c r="A1549" s="18" t="s">
        <v>823</v>
      </c>
      <c r="B1549" s="18">
        <v>27.265000000000001</v>
      </c>
      <c r="C1549" s="18">
        <v>5.51</v>
      </c>
      <c r="D1549" s="18" t="s">
        <v>2380</v>
      </c>
      <c r="E1549" s="18" t="s">
        <v>2380</v>
      </c>
      <c r="F1549" s="18" t="s">
        <v>2380</v>
      </c>
      <c r="G1549" s="25">
        <v>1</v>
      </c>
      <c r="H1549" s="18" t="s">
        <v>2380</v>
      </c>
      <c r="I1549" s="25">
        <f t="shared" si="72"/>
        <v>0</v>
      </c>
      <c r="J1549" s="26">
        <f t="shared" si="73"/>
        <v>1</v>
      </c>
      <c r="K1549" s="18" t="str">
        <f t="shared" si="74"/>
        <v>Overweight</v>
      </c>
      <c r="L1549" s="24" t="str" cm="1">
        <f t="array" ref="L1549">IF(H1549="?",INDEX($H$2:$H$2336,MODE(MATCH($H$2:$H$2336,$H$2:$H$2336,0))),H1549)</f>
        <v>No</v>
      </c>
    </row>
    <row r="1550" spans="1:12" x14ac:dyDescent="0.25">
      <c r="A1550" s="17" t="s">
        <v>822</v>
      </c>
      <c r="B1550" s="17">
        <v>17.059999999999999</v>
      </c>
      <c r="C1550" s="17">
        <v>8.5</v>
      </c>
      <c r="D1550" s="17" t="s">
        <v>2380</v>
      </c>
      <c r="E1550" s="17" t="s">
        <v>2380</v>
      </c>
      <c r="F1550" s="17" t="s">
        <v>2380</v>
      </c>
      <c r="G1550" s="27" t="s">
        <v>2381</v>
      </c>
      <c r="H1550" s="17" t="s">
        <v>2380</v>
      </c>
      <c r="I1550" s="27">
        <f t="shared" si="72"/>
        <v>0</v>
      </c>
      <c r="J1550" s="26">
        <f t="shared" si="73"/>
        <v>0</v>
      </c>
      <c r="K1550" s="17" t="str">
        <f t="shared" si="74"/>
        <v>Underweight</v>
      </c>
      <c r="L1550" s="24" t="str" cm="1">
        <f t="array" ref="L1550">IF(H1550="?",INDEX($H$2:$H$2336,MODE(MATCH($H$2:$H$2336,$H$2:$H$2336,0))),H1550)</f>
        <v>No</v>
      </c>
    </row>
    <row r="1551" spans="1:12" x14ac:dyDescent="0.25">
      <c r="A1551" s="18" t="s">
        <v>821</v>
      </c>
      <c r="B1551" s="18">
        <v>36.29</v>
      </c>
      <c r="C1551" s="18">
        <v>6.23</v>
      </c>
      <c r="D1551" s="18" t="s">
        <v>2380</v>
      </c>
      <c r="E1551" s="18" t="s">
        <v>2380</v>
      </c>
      <c r="F1551" s="18" t="s">
        <v>2380</v>
      </c>
      <c r="G1551" s="25" t="s">
        <v>2381</v>
      </c>
      <c r="H1551" s="18" t="s">
        <v>2380</v>
      </c>
      <c r="I1551" s="25">
        <f t="shared" si="72"/>
        <v>0</v>
      </c>
      <c r="J1551" s="26">
        <f t="shared" si="73"/>
        <v>0</v>
      </c>
      <c r="K1551" s="18" t="str">
        <f t="shared" si="74"/>
        <v>Obesity</v>
      </c>
      <c r="L1551" s="24" t="str" cm="1">
        <f t="array" ref="L1551">IF(H1551="?",INDEX($H$2:$H$2336,MODE(MATCH($H$2:$H$2336,$H$2:$H$2336,0))),H1551)</f>
        <v>No</v>
      </c>
    </row>
    <row r="1552" spans="1:12" x14ac:dyDescent="0.25">
      <c r="A1552" s="17" t="s">
        <v>820</v>
      </c>
      <c r="B1552" s="17">
        <v>28.594999999999999</v>
      </c>
      <c r="C1552" s="17">
        <v>8.5299999999999994</v>
      </c>
      <c r="D1552" s="17" t="s">
        <v>2382</v>
      </c>
      <c r="E1552" s="17" t="s">
        <v>2380</v>
      </c>
      <c r="F1552" s="17" t="s">
        <v>2380</v>
      </c>
      <c r="G1552" s="27">
        <v>1</v>
      </c>
      <c r="H1552" s="17" t="s">
        <v>2380</v>
      </c>
      <c r="I1552" s="27">
        <f t="shared" si="72"/>
        <v>0</v>
      </c>
      <c r="J1552" s="26">
        <f t="shared" si="73"/>
        <v>1</v>
      </c>
      <c r="K1552" s="17" t="str">
        <f t="shared" si="74"/>
        <v>Overweight</v>
      </c>
      <c r="L1552" s="24" t="str" cm="1">
        <f t="array" ref="L1552">IF(H1552="?",INDEX($H$2:$H$2336,MODE(MATCH($H$2:$H$2336,$H$2:$H$2336,0))),H1552)</f>
        <v>No</v>
      </c>
    </row>
    <row r="1553" spans="1:12" x14ac:dyDescent="0.25">
      <c r="A1553" s="18" t="s">
        <v>819</v>
      </c>
      <c r="B1553" s="18">
        <v>17.8</v>
      </c>
      <c r="C1553" s="18">
        <v>5.75</v>
      </c>
      <c r="D1553" s="18" t="s">
        <v>2382</v>
      </c>
      <c r="E1553" s="18" t="s">
        <v>2380</v>
      </c>
      <c r="F1553" s="18" t="s">
        <v>2383</v>
      </c>
      <c r="G1553" s="25">
        <v>1</v>
      </c>
      <c r="H1553" s="18" t="s">
        <v>2380</v>
      </c>
      <c r="I1553" s="25">
        <f t="shared" si="72"/>
        <v>0</v>
      </c>
      <c r="J1553" s="26">
        <f t="shared" si="73"/>
        <v>1</v>
      </c>
      <c r="K1553" s="18" t="str">
        <f t="shared" si="74"/>
        <v>Underweight</v>
      </c>
      <c r="L1553" s="24" t="str" cm="1">
        <f t="array" ref="L1553">IF(H1553="?",INDEX($H$2:$H$2336,MODE(MATCH($H$2:$H$2336,$H$2:$H$2336,0))),H1553)</f>
        <v>No</v>
      </c>
    </row>
    <row r="1554" spans="1:12" x14ac:dyDescent="0.25">
      <c r="A1554" s="17" t="s">
        <v>818</v>
      </c>
      <c r="B1554" s="17">
        <v>21.4</v>
      </c>
      <c r="C1554" s="17">
        <v>5.6</v>
      </c>
      <c r="D1554" s="17" t="s">
        <v>2380</v>
      </c>
      <c r="E1554" s="17" t="s">
        <v>2380</v>
      </c>
      <c r="F1554" s="17" t="s">
        <v>2380</v>
      </c>
      <c r="G1554" s="27" t="s">
        <v>2381</v>
      </c>
      <c r="H1554" s="17" t="s">
        <v>2380</v>
      </c>
      <c r="I1554" s="27">
        <f t="shared" si="72"/>
        <v>0</v>
      </c>
      <c r="J1554" s="26">
        <f t="shared" si="73"/>
        <v>0</v>
      </c>
      <c r="K1554" s="17" t="str">
        <f t="shared" si="74"/>
        <v>Normal Weight</v>
      </c>
      <c r="L1554" s="24" t="str" cm="1">
        <f t="array" ref="L1554">IF(H1554="?",INDEX($H$2:$H$2336,MODE(MATCH($H$2:$H$2336,$H$2:$H$2336,0))),H1554)</f>
        <v>No</v>
      </c>
    </row>
    <row r="1555" spans="1:12" x14ac:dyDescent="0.25">
      <c r="A1555" s="18" t="s">
        <v>817</v>
      </c>
      <c r="B1555" s="18">
        <v>23.01</v>
      </c>
      <c r="C1555" s="18">
        <v>4.68</v>
      </c>
      <c r="D1555" s="18" t="s">
        <v>2380</v>
      </c>
      <c r="E1555" s="18" t="s">
        <v>2380</v>
      </c>
      <c r="F1555" s="18" t="s">
        <v>2380</v>
      </c>
      <c r="G1555" s="25" t="s">
        <v>2381</v>
      </c>
      <c r="H1555" s="18" t="s">
        <v>2380</v>
      </c>
      <c r="I1555" s="25">
        <f t="shared" si="72"/>
        <v>0</v>
      </c>
      <c r="J1555" s="26">
        <f t="shared" si="73"/>
        <v>0</v>
      </c>
      <c r="K1555" s="18" t="str">
        <f t="shared" si="74"/>
        <v>Normal Weight</v>
      </c>
      <c r="L1555" s="24" t="str" cm="1">
        <f t="array" ref="L1555">IF(H1555="?",INDEX($H$2:$H$2336,MODE(MATCH($H$2:$H$2336,$H$2:$H$2336,0))),H1555)</f>
        <v>No</v>
      </c>
    </row>
    <row r="1556" spans="1:12" x14ac:dyDescent="0.25">
      <c r="A1556" s="17" t="s">
        <v>816</v>
      </c>
      <c r="B1556" s="17">
        <v>19.86</v>
      </c>
      <c r="C1556" s="17">
        <v>5.62</v>
      </c>
      <c r="D1556" s="17" t="s">
        <v>2382</v>
      </c>
      <c r="E1556" s="17" t="s">
        <v>2380</v>
      </c>
      <c r="F1556" s="17" t="s">
        <v>2380</v>
      </c>
      <c r="G1556" s="27" t="s">
        <v>2381</v>
      </c>
      <c r="H1556" s="17" t="s">
        <v>2380</v>
      </c>
      <c r="I1556" s="27">
        <f t="shared" si="72"/>
        <v>0</v>
      </c>
      <c r="J1556" s="26">
        <f t="shared" si="73"/>
        <v>0</v>
      </c>
      <c r="K1556" s="17" t="str">
        <f t="shared" si="74"/>
        <v>Normal Weight</v>
      </c>
      <c r="L1556" s="24" t="str" cm="1">
        <f t="array" ref="L1556">IF(H1556="?",INDEX($H$2:$H$2336,MODE(MATCH($H$2:$H$2336,$H$2:$H$2336,0))),H1556)</f>
        <v>No</v>
      </c>
    </row>
    <row r="1557" spans="1:12" x14ac:dyDescent="0.25">
      <c r="A1557" s="18" t="s">
        <v>815</v>
      </c>
      <c r="B1557" s="18">
        <v>33.58</v>
      </c>
      <c r="C1557" s="18">
        <v>5.08</v>
      </c>
      <c r="D1557" s="18" t="s">
        <v>2380</v>
      </c>
      <c r="E1557" s="18" t="s">
        <v>2380</v>
      </c>
      <c r="F1557" s="18" t="s">
        <v>2380</v>
      </c>
      <c r="G1557" s="25" t="s">
        <v>2381</v>
      </c>
      <c r="H1557" s="18" t="s">
        <v>2380</v>
      </c>
      <c r="I1557" s="25">
        <f t="shared" si="72"/>
        <v>0</v>
      </c>
      <c r="J1557" s="26">
        <f t="shared" si="73"/>
        <v>0</v>
      </c>
      <c r="K1557" s="18" t="str">
        <f t="shared" si="74"/>
        <v>Obesity</v>
      </c>
      <c r="L1557" s="24" t="str" cm="1">
        <f t="array" ref="L1557">IF(H1557="?",INDEX($H$2:$H$2336,MODE(MATCH($H$2:$H$2336,$H$2:$H$2336,0))),H1557)</f>
        <v>No</v>
      </c>
    </row>
    <row r="1558" spans="1:12" x14ac:dyDescent="0.25">
      <c r="A1558" s="17" t="s">
        <v>814</v>
      </c>
      <c r="B1558" s="17">
        <v>29.81</v>
      </c>
      <c r="C1558" s="17">
        <v>5.28</v>
      </c>
      <c r="D1558" s="17" t="s">
        <v>2380</v>
      </c>
      <c r="E1558" s="17" t="s">
        <v>2380</v>
      </c>
      <c r="F1558" s="17" t="s">
        <v>2380</v>
      </c>
      <c r="G1558" s="27" t="s">
        <v>2381</v>
      </c>
      <c r="H1558" s="17" t="s">
        <v>2380</v>
      </c>
      <c r="I1558" s="27">
        <f t="shared" si="72"/>
        <v>0</v>
      </c>
      <c r="J1558" s="26">
        <f t="shared" si="73"/>
        <v>0</v>
      </c>
      <c r="K1558" s="17" t="str">
        <f t="shared" si="74"/>
        <v>Overweight</v>
      </c>
      <c r="L1558" s="24" t="str" cm="1">
        <f t="array" ref="L1558">IF(H1558="?",INDEX($H$2:$H$2336,MODE(MATCH($H$2:$H$2336,$H$2:$H$2336,0))),H1558)</f>
        <v>No</v>
      </c>
    </row>
    <row r="1559" spans="1:12" x14ac:dyDescent="0.25">
      <c r="A1559" s="18" t="s">
        <v>813</v>
      </c>
      <c r="B1559" s="18">
        <v>27.4</v>
      </c>
      <c r="C1559" s="18">
        <v>4.6100000000000003</v>
      </c>
      <c r="D1559" s="18" t="s">
        <v>2380</v>
      </c>
      <c r="E1559" s="18" t="s">
        <v>2380</v>
      </c>
      <c r="F1559" s="18" t="s">
        <v>2380</v>
      </c>
      <c r="G1559" s="25" t="s">
        <v>2381</v>
      </c>
      <c r="H1559" s="18" t="s">
        <v>2380</v>
      </c>
      <c r="I1559" s="25">
        <f t="shared" si="72"/>
        <v>0</v>
      </c>
      <c r="J1559" s="26">
        <f t="shared" si="73"/>
        <v>0</v>
      </c>
      <c r="K1559" s="18" t="str">
        <f t="shared" si="74"/>
        <v>Overweight</v>
      </c>
      <c r="L1559" s="24" t="str" cm="1">
        <f t="array" ref="L1559">IF(H1559="?",INDEX($H$2:$H$2336,MODE(MATCH($H$2:$H$2336,$H$2:$H$2336,0))),H1559)</f>
        <v>No</v>
      </c>
    </row>
    <row r="1560" spans="1:12" x14ac:dyDescent="0.25">
      <c r="A1560" s="17" t="s">
        <v>812</v>
      </c>
      <c r="B1560" s="17">
        <v>17.98</v>
      </c>
      <c r="C1560" s="17">
        <v>6.57</v>
      </c>
      <c r="D1560" s="17" t="s">
        <v>2382</v>
      </c>
      <c r="E1560" s="17" t="s">
        <v>2380</v>
      </c>
      <c r="F1560" s="17" t="s">
        <v>2380</v>
      </c>
      <c r="G1560" s="27">
        <v>2</v>
      </c>
      <c r="H1560" s="17" t="s">
        <v>2380</v>
      </c>
      <c r="I1560" s="27">
        <f t="shared" si="72"/>
        <v>0</v>
      </c>
      <c r="J1560" s="26">
        <f t="shared" si="73"/>
        <v>2</v>
      </c>
      <c r="K1560" s="17" t="str">
        <f t="shared" si="74"/>
        <v>Underweight</v>
      </c>
      <c r="L1560" s="24" t="str" cm="1">
        <f t="array" ref="L1560">IF(H1560="?",INDEX($H$2:$H$2336,MODE(MATCH($H$2:$H$2336,$H$2:$H$2336,0))),H1560)</f>
        <v>No</v>
      </c>
    </row>
    <row r="1561" spans="1:12" x14ac:dyDescent="0.25">
      <c r="A1561" s="18" t="s">
        <v>811</v>
      </c>
      <c r="B1561" s="18">
        <v>37.9</v>
      </c>
      <c r="C1561" s="18">
        <v>5.83</v>
      </c>
      <c r="D1561" s="18" t="s">
        <v>2380</v>
      </c>
      <c r="E1561" s="18" t="s">
        <v>2380</v>
      </c>
      <c r="F1561" s="18" t="s">
        <v>2380</v>
      </c>
      <c r="G1561" s="25" t="s">
        <v>2381</v>
      </c>
      <c r="H1561" s="18" t="s">
        <v>2380</v>
      </c>
      <c r="I1561" s="25">
        <f t="shared" si="72"/>
        <v>0</v>
      </c>
      <c r="J1561" s="26">
        <f t="shared" si="73"/>
        <v>0</v>
      </c>
      <c r="K1561" s="18" t="str">
        <f t="shared" si="74"/>
        <v>Obesity</v>
      </c>
      <c r="L1561" s="24" t="str" cm="1">
        <f t="array" ref="L1561">IF(H1561="?",INDEX($H$2:$H$2336,MODE(MATCH($H$2:$H$2336,$H$2:$H$2336,0))),H1561)</f>
        <v>No</v>
      </c>
    </row>
    <row r="1562" spans="1:12" x14ac:dyDescent="0.25">
      <c r="A1562" s="17" t="s">
        <v>810</v>
      </c>
      <c r="B1562" s="17">
        <v>25.27</v>
      </c>
      <c r="C1562" s="17">
        <v>6.98</v>
      </c>
      <c r="D1562" s="17" t="s">
        <v>2382</v>
      </c>
      <c r="E1562" s="17" t="s">
        <v>2380</v>
      </c>
      <c r="F1562" s="17" t="s">
        <v>2380</v>
      </c>
      <c r="G1562" s="27" t="s">
        <v>2381</v>
      </c>
      <c r="H1562" s="17" t="s">
        <v>2380</v>
      </c>
      <c r="I1562" s="27">
        <f t="shared" si="72"/>
        <v>0</v>
      </c>
      <c r="J1562" s="26">
        <f t="shared" si="73"/>
        <v>0</v>
      </c>
      <c r="K1562" s="17" t="str">
        <f t="shared" si="74"/>
        <v>Overweight</v>
      </c>
      <c r="L1562" s="24" t="str" cm="1">
        <f t="array" ref="L1562">IF(H1562="?",INDEX($H$2:$H$2336,MODE(MATCH($H$2:$H$2336,$H$2:$H$2336,0))),H1562)</f>
        <v>No</v>
      </c>
    </row>
    <row r="1563" spans="1:12" x14ac:dyDescent="0.25">
      <c r="A1563" s="18" t="s">
        <v>809</v>
      </c>
      <c r="B1563" s="18">
        <v>29.26</v>
      </c>
      <c r="C1563" s="18">
        <v>4.03</v>
      </c>
      <c r="D1563" s="18" t="s">
        <v>2380</v>
      </c>
      <c r="E1563" s="18" t="s">
        <v>2380</v>
      </c>
      <c r="F1563" s="18" t="s">
        <v>2380</v>
      </c>
      <c r="G1563" s="25">
        <v>1</v>
      </c>
      <c r="H1563" s="18" t="s">
        <v>2380</v>
      </c>
      <c r="I1563" s="25">
        <f t="shared" si="72"/>
        <v>0</v>
      </c>
      <c r="J1563" s="26">
        <f t="shared" si="73"/>
        <v>1</v>
      </c>
      <c r="K1563" s="18" t="str">
        <f t="shared" si="74"/>
        <v>Overweight</v>
      </c>
      <c r="L1563" s="24" t="str" cm="1">
        <f t="array" ref="L1563">IF(H1563="?",INDEX($H$2:$H$2336,MODE(MATCH($H$2:$H$2336,$H$2:$H$2336,0))),H1563)</f>
        <v>No</v>
      </c>
    </row>
    <row r="1564" spans="1:12" x14ac:dyDescent="0.25">
      <c r="A1564" s="17" t="s">
        <v>808</v>
      </c>
      <c r="B1564" s="17">
        <v>27.835000000000001</v>
      </c>
      <c r="C1564" s="17">
        <v>4.5599999999999996</v>
      </c>
      <c r="D1564" s="17" t="s">
        <v>2380</v>
      </c>
      <c r="E1564" s="17" t="s">
        <v>2380</v>
      </c>
      <c r="F1564" s="17" t="s">
        <v>2380</v>
      </c>
      <c r="G1564" s="27">
        <v>1</v>
      </c>
      <c r="H1564" s="17" t="s">
        <v>2380</v>
      </c>
      <c r="I1564" s="27">
        <f t="shared" si="72"/>
        <v>0</v>
      </c>
      <c r="J1564" s="26">
        <f t="shared" si="73"/>
        <v>1</v>
      </c>
      <c r="K1564" s="17" t="str">
        <f t="shared" si="74"/>
        <v>Overweight</v>
      </c>
      <c r="L1564" s="24" t="str" cm="1">
        <f t="array" ref="L1564">IF(H1564="?",INDEX($H$2:$H$2336,MODE(MATCH($H$2:$H$2336,$H$2:$H$2336,0))),H1564)</f>
        <v>No</v>
      </c>
    </row>
    <row r="1565" spans="1:12" x14ac:dyDescent="0.25">
      <c r="A1565" s="18" t="s">
        <v>807</v>
      </c>
      <c r="B1565" s="18">
        <v>46.53</v>
      </c>
      <c r="C1565" s="18">
        <v>5.38</v>
      </c>
      <c r="D1565" s="18" t="s">
        <v>2382</v>
      </c>
      <c r="E1565" s="18" t="s">
        <v>2380</v>
      </c>
      <c r="F1565" s="18" t="s">
        <v>2380</v>
      </c>
      <c r="G1565" s="25" t="s">
        <v>2381</v>
      </c>
      <c r="H1565" s="18" t="s">
        <v>2380</v>
      </c>
      <c r="I1565" s="25">
        <f t="shared" si="72"/>
        <v>0</v>
      </c>
      <c r="J1565" s="26">
        <f t="shared" si="73"/>
        <v>0</v>
      </c>
      <c r="K1565" s="18" t="str">
        <f t="shared" si="74"/>
        <v>Obesity</v>
      </c>
      <c r="L1565" s="24" t="str" cm="1">
        <f t="array" ref="L1565">IF(H1565="?",INDEX($H$2:$H$2336,MODE(MATCH($H$2:$H$2336,$H$2:$H$2336,0))),H1565)</f>
        <v>No</v>
      </c>
    </row>
    <row r="1566" spans="1:12" x14ac:dyDescent="0.25">
      <c r="A1566" s="17" t="s">
        <v>806</v>
      </c>
      <c r="B1566" s="17">
        <v>20.58</v>
      </c>
      <c r="C1566" s="17">
        <v>11.04</v>
      </c>
      <c r="D1566" s="17" t="s">
        <v>2382</v>
      </c>
      <c r="E1566" s="17" t="s">
        <v>2380</v>
      </c>
      <c r="F1566" s="17" t="s">
        <v>2380</v>
      </c>
      <c r="G1566" s="27">
        <v>1</v>
      </c>
      <c r="H1566" s="17" t="s">
        <v>2380</v>
      </c>
      <c r="I1566" s="27">
        <f t="shared" si="72"/>
        <v>0</v>
      </c>
      <c r="J1566" s="26">
        <f t="shared" si="73"/>
        <v>1</v>
      </c>
      <c r="K1566" s="17" t="str">
        <f t="shared" si="74"/>
        <v>Normal Weight</v>
      </c>
      <c r="L1566" s="24" t="str" cm="1">
        <f t="array" ref="L1566">IF(H1566="?",INDEX($H$2:$H$2336,MODE(MATCH($H$2:$H$2336,$H$2:$H$2336,0))),H1566)</f>
        <v>No</v>
      </c>
    </row>
    <row r="1567" spans="1:12" x14ac:dyDescent="0.25">
      <c r="A1567" s="18" t="s">
        <v>805</v>
      </c>
      <c r="B1567" s="18">
        <v>19.53</v>
      </c>
      <c r="C1567" s="18">
        <v>6.09</v>
      </c>
      <c r="D1567" s="18" t="s">
        <v>2382</v>
      </c>
      <c r="E1567" s="18" t="s">
        <v>2380</v>
      </c>
      <c r="F1567" s="18" t="s">
        <v>2380</v>
      </c>
      <c r="G1567" s="25" t="s">
        <v>2381</v>
      </c>
      <c r="H1567" s="18" t="s">
        <v>2380</v>
      </c>
      <c r="I1567" s="25">
        <f t="shared" si="72"/>
        <v>0</v>
      </c>
      <c r="J1567" s="26">
        <f t="shared" si="73"/>
        <v>0</v>
      </c>
      <c r="K1567" s="18" t="str">
        <f t="shared" si="74"/>
        <v>Normal Weight</v>
      </c>
      <c r="L1567" s="24" t="str" cm="1">
        <f t="array" ref="L1567">IF(H1567="?",INDEX($H$2:$H$2336,MODE(MATCH($H$2:$H$2336,$H$2:$H$2336,0))),H1567)</f>
        <v>No</v>
      </c>
    </row>
    <row r="1568" spans="1:12" x14ac:dyDescent="0.25">
      <c r="A1568" s="17" t="s">
        <v>804</v>
      </c>
      <c r="B1568" s="17">
        <v>27.7</v>
      </c>
      <c r="C1568" s="17">
        <v>4.71</v>
      </c>
      <c r="D1568" s="17" t="s">
        <v>2380</v>
      </c>
      <c r="E1568" s="17" t="s">
        <v>2380</v>
      </c>
      <c r="F1568" s="17" t="s">
        <v>2380</v>
      </c>
      <c r="G1568" s="27">
        <v>1</v>
      </c>
      <c r="H1568" s="17" t="s">
        <v>2380</v>
      </c>
      <c r="I1568" s="27">
        <f t="shared" si="72"/>
        <v>0</v>
      </c>
      <c r="J1568" s="26">
        <f t="shared" si="73"/>
        <v>1</v>
      </c>
      <c r="K1568" s="17" t="str">
        <f t="shared" si="74"/>
        <v>Overweight</v>
      </c>
      <c r="L1568" s="24" t="str" cm="1">
        <f t="array" ref="L1568">IF(H1568="?",INDEX($H$2:$H$2336,MODE(MATCH($H$2:$H$2336,$H$2:$H$2336,0))),H1568)</f>
        <v>No</v>
      </c>
    </row>
    <row r="1569" spans="1:12" x14ac:dyDescent="0.25">
      <c r="A1569" s="18" t="s">
        <v>803</v>
      </c>
      <c r="B1569" s="18">
        <v>18.920000000000002</v>
      </c>
      <c r="C1569" s="18">
        <v>8.18</v>
      </c>
      <c r="D1569" s="18" t="s">
        <v>2380</v>
      </c>
      <c r="E1569" s="18" t="s">
        <v>2380</v>
      </c>
      <c r="F1569" s="18" t="s">
        <v>2380</v>
      </c>
      <c r="G1569" s="25" t="s">
        <v>2381</v>
      </c>
      <c r="H1569" s="18" t="s">
        <v>2380</v>
      </c>
      <c r="I1569" s="25">
        <f t="shared" si="72"/>
        <v>0</v>
      </c>
      <c r="J1569" s="26">
        <f t="shared" si="73"/>
        <v>0</v>
      </c>
      <c r="K1569" s="18" t="str">
        <f t="shared" si="74"/>
        <v>Normal Weight</v>
      </c>
      <c r="L1569" s="24" t="str" cm="1">
        <f t="array" ref="L1569">IF(H1569="?",INDEX($H$2:$H$2336,MODE(MATCH($H$2:$H$2336,$H$2:$H$2336,0))),H1569)</f>
        <v>No</v>
      </c>
    </row>
    <row r="1570" spans="1:12" x14ac:dyDescent="0.25">
      <c r="A1570" s="17" t="s">
        <v>802</v>
      </c>
      <c r="B1570" s="17">
        <v>17.760000000000002</v>
      </c>
      <c r="C1570" s="17">
        <v>11.18</v>
      </c>
      <c r="D1570" s="17" t="s">
        <v>2382</v>
      </c>
      <c r="E1570" s="17" t="s">
        <v>2380</v>
      </c>
      <c r="F1570" s="17" t="s">
        <v>2380</v>
      </c>
      <c r="G1570" s="27">
        <v>2</v>
      </c>
      <c r="H1570" s="17" t="s">
        <v>2380</v>
      </c>
      <c r="I1570" s="27">
        <f t="shared" si="72"/>
        <v>0</v>
      </c>
      <c r="J1570" s="26">
        <f t="shared" si="73"/>
        <v>2</v>
      </c>
      <c r="K1570" s="17" t="str">
        <f t="shared" si="74"/>
        <v>Underweight</v>
      </c>
      <c r="L1570" s="24" t="str" cm="1">
        <f t="array" ref="L1570">IF(H1570="?",INDEX($H$2:$H$2336,MODE(MATCH($H$2:$H$2336,$H$2:$H$2336,0))),H1570)</f>
        <v>No</v>
      </c>
    </row>
    <row r="1571" spans="1:12" x14ac:dyDescent="0.25">
      <c r="A1571" s="18" t="s">
        <v>801</v>
      </c>
      <c r="B1571" s="18">
        <v>29.83</v>
      </c>
      <c r="C1571" s="18">
        <v>5.03</v>
      </c>
      <c r="D1571" s="18" t="s">
        <v>2382</v>
      </c>
      <c r="E1571" s="18" t="s">
        <v>2380</v>
      </c>
      <c r="F1571" s="18" t="s">
        <v>2380</v>
      </c>
      <c r="G1571" s="25" t="s">
        <v>2381</v>
      </c>
      <c r="H1571" s="18" t="s">
        <v>2380</v>
      </c>
      <c r="I1571" s="25">
        <f t="shared" si="72"/>
        <v>0</v>
      </c>
      <c r="J1571" s="26">
        <f t="shared" si="73"/>
        <v>0</v>
      </c>
      <c r="K1571" s="18" t="str">
        <f t="shared" si="74"/>
        <v>Overweight</v>
      </c>
      <c r="L1571" s="24" t="str" cm="1">
        <f t="array" ref="L1571">IF(H1571="?",INDEX($H$2:$H$2336,MODE(MATCH($H$2:$H$2336,$H$2:$H$2336,0))),H1571)</f>
        <v>No</v>
      </c>
    </row>
    <row r="1572" spans="1:12" x14ac:dyDescent="0.25">
      <c r="A1572" s="17" t="s">
        <v>800</v>
      </c>
      <c r="B1572" s="17">
        <v>23.465</v>
      </c>
      <c r="C1572" s="17">
        <v>5.56</v>
      </c>
      <c r="D1572" s="17" t="s">
        <v>2380</v>
      </c>
      <c r="E1572" s="17" t="s">
        <v>2380</v>
      </c>
      <c r="F1572" s="17" t="s">
        <v>2380</v>
      </c>
      <c r="G1572" s="27">
        <v>1</v>
      </c>
      <c r="H1572" s="17" t="s">
        <v>2380</v>
      </c>
      <c r="I1572" s="27">
        <f t="shared" si="72"/>
        <v>0</v>
      </c>
      <c r="J1572" s="26">
        <f t="shared" si="73"/>
        <v>1</v>
      </c>
      <c r="K1572" s="17" t="str">
        <f t="shared" si="74"/>
        <v>Normal Weight</v>
      </c>
      <c r="L1572" s="24" t="str" cm="1">
        <f t="array" ref="L1572">IF(H1572="?",INDEX($H$2:$H$2336,MODE(MATCH($H$2:$H$2336,$H$2:$H$2336,0))),H1572)</f>
        <v>No</v>
      </c>
    </row>
    <row r="1573" spans="1:12" x14ac:dyDescent="0.25">
      <c r="A1573" s="18" t="s">
        <v>799</v>
      </c>
      <c r="B1573" s="18">
        <v>29.355</v>
      </c>
      <c r="C1573" s="18">
        <v>4.33</v>
      </c>
      <c r="D1573" s="18" t="s">
        <v>2380</v>
      </c>
      <c r="E1573" s="18" t="s">
        <v>2380</v>
      </c>
      <c r="F1573" s="18" t="s">
        <v>2380</v>
      </c>
      <c r="G1573" s="25" t="s">
        <v>2381</v>
      </c>
      <c r="H1573" s="18" t="s">
        <v>2380</v>
      </c>
      <c r="I1573" s="25">
        <f t="shared" si="72"/>
        <v>0</v>
      </c>
      <c r="J1573" s="26">
        <f t="shared" si="73"/>
        <v>0</v>
      </c>
      <c r="K1573" s="18" t="str">
        <f t="shared" si="74"/>
        <v>Overweight</v>
      </c>
      <c r="L1573" s="24" t="str" cm="1">
        <f t="array" ref="L1573">IF(H1573="?",INDEX($H$2:$H$2336,MODE(MATCH($H$2:$H$2336,$H$2:$H$2336,0))),H1573)</f>
        <v>No</v>
      </c>
    </row>
    <row r="1574" spans="1:12" x14ac:dyDescent="0.25">
      <c r="A1574" s="17" t="s">
        <v>798</v>
      </c>
      <c r="B1574" s="17">
        <v>35.49</v>
      </c>
      <c r="C1574" s="17">
        <v>5.21</v>
      </c>
      <c r="D1574" s="17" t="s">
        <v>2382</v>
      </c>
      <c r="E1574" s="17" t="s">
        <v>2380</v>
      </c>
      <c r="F1574" s="17" t="s">
        <v>2383</v>
      </c>
      <c r="G1574" s="27">
        <v>1</v>
      </c>
      <c r="H1574" s="17" t="s">
        <v>2380</v>
      </c>
      <c r="I1574" s="27">
        <f t="shared" si="72"/>
        <v>0</v>
      </c>
      <c r="J1574" s="26">
        <f t="shared" si="73"/>
        <v>1</v>
      </c>
      <c r="K1574" s="17" t="str">
        <f t="shared" si="74"/>
        <v>Obesity</v>
      </c>
      <c r="L1574" s="24" t="str" cm="1">
        <f t="array" ref="L1574">IF(H1574="?",INDEX($H$2:$H$2336,MODE(MATCH($H$2:$H$2336,$H$2:$H$2336,0))),H1574)</f>
        <v>No</v>
      </c>
    </row>
    <row r="1575" spans="1:12" x14ac:dyDescent="0.25">
      <c r="A1575" s="18" t="s">
        <v>797</v>
      </c>
      <c r="B1575" s="18">
        <v>26.315000000000001</v>
      </c>
      <c r="C1575" s="18">
        <v>5.89</v>
      </c>
      <c r="D1575" s="18" t="s">
        <v>2380</v>
      </c>
      <c r="E1575" s="18" t="s">
        <v>2380</v>
      </c>
      <c r="F1575" s="18" t="s">
        <v>2380</v>
      </c>
      <c r="G1575" s="25" t="s">
        <v>2381</v>
      </c>
      <c r="H1575" s="18" t="s">
        <v>2380</v>
      </c>
      <c r="I1575" s="25">
        <f t="shared" si="72"/>
        <v>0</v>
      </c>
      <c r="J1575" s="26">
        <f t="shared" si="73"/>
        <v>0</v>
      </c>
      <c r="K1575" s="18" t="str">
        <f t="shared" si="74"/>
        <v>Overweight</v>
      </c>
      <c r="L1575" s="24" t="str" cm="1">
        <f t="array" ref="L1575">IF(H1575="?",INDEX($H$2:$H$2336,MODE(MATCH($H$2:$H$2336,$H$2:$H$2336,0))),H1575)</f>
        <v>No</v>
      </c>
    </row>
    <row r="1576" spans="1:12" x14ac:dyDescent="0.25">
      <c r="A1576" s="17" t="s">
        <v>796</v>
      </c>
      <c r="B1576" s="17">
        <v>19.79</v>
      </c>
      <c r="C1576" s="17">
        <v>4.8099999999999996</v>
      </c>
      <c r="D1576" s="17" t="s">
        <v>2382</v>
      </c>
      <c r="E1576" s="17" t="s">
        <v>2380</v>
      </c>
      <c r="F1576" s="17" t="s">
        <v>2380</v>
      </c>
      <c r="G1576" s="27" t="s">
        <v>2381</v>
      </c>
      <c r="H1576" s="17" t="s">
        <v>2380</v>
      </c>
      <c r="I1576" s="27">
        <f t="shared" si="72"/>
        <v>0</v>
      </c>
      <c r="J1576" s="26">
        <f t="shared" si="73"/>
        <v>0</v>
      </c>
      <c r="K1576" s="17" t="str">
        <f t="shared" si="74"/>
        <v>Normal Weight</v>
      </c>
      <c r="L1576" s="24" t="str" cm="1">
        <f t="array" ref="L1576">IF(H1576="?",INDEX($H$2:$H$2336,MODE(MATCH($H$2:$H$2336,$H$2:$H$2336,0))),H1576)</f>
        <v>No</v>
      </c>
    </row>
    <row r="1577" spans="1:12" x14ac:dyDescent="0.25">
      <c r="A1577" s="18" t="s">
        <v>795</v>
      </c>
      <c r="B1577" s="18">
        <v>40.564999999999998</v>
      </c>
      <c r="C1577" s="18">
        <v>5.66</v>
      </c>
      <c r="D1577" s="18" t="s">
        <v>2380</v>
      </c>
      <c r="E1577" s="18" t="s">
        <v>2380</v>
      </c>
      <c r="F1577" s="18" t="s">
        <v>2380</v>
      </c>
      <c r="G1577" s="25">
        <v>1</v>
      </c>
      <c r="H1577" s="18" t="s">
        <v>2380</v>
      </c>
      <c r="I1577" s="25">
        <f t="shared" si="72"/>
        <v>0</v>
      </c>
      <c r="J1577" s="26">
        <f t="shared" si="73"/>
        <v>1</v>
      </c>
      <c r="K1577" s="18" t="str">
        <f t="shared" si="74"/>
        <v>Obesity</v>
      </c>
      <c r="L1577" s="24" t="str" cm="1">
        <f t="array" ref="L1577">IF(H1577="?",INDEX($H$2:$H$2336,MODE(MATCH($H$2:$H$2336,$H$2:$H$2336,0))),H1577)</f>
        <v>No</v>
      </c>
    </row>
    <row r="1578" spans="1:12" x14ac:dyDescent="0.25">
      <c r="A1578" s="17" t="s">
        <v>794</v>
      </c>
      <c r="B1578" s="17">
        <v>18.03</v>
      </c>
      <c r="C1578" s="17">
        <v>10.66</v>
      </c>
      <c r="D1578" s="17" t="s">
        <v>2382</v>
      </c>
      <c r="E1578" s="17" t="s">
        <v>2380</v>
      </c>
      <c r="F1578" s="17" t="s">
        <v>2380</v>
      </c>
      <c r="G1578" s="27">
        <v>2</v>
      </c>
      <c r="H1578" s="17" t="s">
        <v>2380</v>
      </c>
      <c r="I1578" s="27">
        <f t="shared" si="72"/>
        <v>0</v>
      </c>
      <c r="J1578" s="26">
        <f t="shared" si="73"/>
        <v>2</v>
      </c>
      <c r="K1578" s="17" t="str">
        <f t="shared" si="74"/>
        <v>Underweight</v>
      </c>
      <c r="L1578" s="24" t="str" cm="1">
        <f t="array" ref="L1578">IF(H1578="?",INDEX($H$2:$H$2336,MODE(MATCH($H$2:$H$2336,$H$2:$H$2336,0))),H1578)</f>
        <v>No</v>
      </c>
    </row>
    <row r="1579" spans="1:12" x14ac:dyDescent="0.25">
      <c r="A1579" s="18" t="s">
        <v>793</v>
      </c>
      <c r="B1579" s="18">
        <v>34.65</v>
      </c>
      <c r="C1579" s="18">
        <v>5.98</v>
      </c>
      <c r="D1579" s="18" t="s">
        <v>2382</v>
      </c>
      <c r="E1579" s="18" t="s">
        <v>2380</v>
      </c>
      <c r="F1579" s="18" t="s">
        <v>2380</v>
      </c>
      <c r="G1579" s="25" t="s">
        <v>2381</v>
      </c>
      <c r="H1579" s="18" t="s">
        <v>2380</v>
      </c>
      <c r="I1579" s="25">
        <f t="shared" si="72"/>
        <v>0</v>
      </c>
      <c r="J1579" s="26">
        <f t="shared" si="73"/>
        <v>0</v>
      </c>
      <c r="K1579" s="18" t="str">
        <f t="shared" si="74"/>
        <v>Obesity</v>
      </c>
      <c r="L1579" s="24" t="str" cm="1">
        <f t="array" ref="L1579">IF(H1579="?",INDEX($H$2:$H$2336,MODE(MATCH($H$2:$H$2336,$H$2:$H$2336,0))),H1579)</f>
        <v>No</v>
      </c>
    </row>
    <row r="1580" spans="1:12" x14ac:dyDescent="0.25">
      <c r="A1580" s="17" t="s">
        <v>792</v>
      </c>
      <c r="B1580" s="17">
        <v>42.94</v>
      </c>
      <c r="C1580" s="17">
        <v>4.34</v>
      </c>
      <c r="D1580" s="17" t="s">
        <v>2380</v>
      </c>
      <c r="E1580" s="17" t="s">
        <v>2380</v>
      </c>
      <c r="F1580" s="17" t="s">
        <v>2380</v>
      </c>
      <c r="G1580" s="27" t="s">
        <v>2381</v>
      </c>
      <c r="H1580" s="17" t="s">
        <v>2380</v>
      </c>
      <c r="I1580" s="27">
        <f t="shared" si="72"/>
        <v>0</v>
      </c>
      <c r="J1580" s="26">
        <f t="shared" si="73"/>
        <v>0</v>
      </c>
      <c r="K1580" s="17" t="str">
        <f t="shared" si="74"/>
        <v>Obesity</v>
      </c>
      <c r="L1580" s="24" t="str" cm="1">
        <f t="array" ref="L1580">IF(H1580="?",INDEX($H$2:$H$2336,MODE(MATCH($H$2:$H$2336,$H$2:$H$2336,0))),H1580)</f>
        <v>No</v>
      </c>
    </row>
    <row r="1581" spans="1:12" x14ac:dyDescent="0.25">
      <c r="A1581" s="18" t="s">
        <v>791</v>
      </c>
      <c r="B1581" s="18">
        <v>31.254999999999999</v>
      </c>
      <c r="C1581" s="18">
        <v>5.17</v>
      </c>
      <c r="D1581" s="18" t="s">
        <v>2380</v>
      </c>
      <c r="E1581" s="18" t="s">
        <v>2380</v>
      </c>
      <c r="F1581" s="18" t="s">
        <v>2380</v>
      </c>
      <c r="G1581" s="25" t="s">
        <v>2381</v>
      </c>
      <c r="H1581" s="18" t="s">
        <v>2380</v>
      </c>
      <c r="I1581" s="25">
        <f t="shared" si="72"/>
        <v>0</v>
      </c>
      <c r="J1581" s="26">
        <f t="shared" si="73"/>
        <v>0</v>
      </c>
      <c r="K1581" s="18" t="str">
        <f t="shared" si="74"/>
        <v>Obesity</v>
      </c>
      <c r="L1581" s="24" t="str" cm="1">
        <f t="array" ref="L1581">IF(H1581="?",INDEX($H$2:$H$2336,MODE(MATCH($H$2:$H$2336,$H$2:$H$2336,0))),H1581)</f>
        <v>No</v>
      </c>
    </row>
    <row r="1582" spans="1:12" x14ac:dyDescent="0.25">
      <c r="A1582" s="17" t="s">
        <v>790</v>
      </c>
      <c r="B1582" s="17">
        <v>45.43</v>
      </c>
      <c r="C1582" s="17">
        <v>4.2300000000000004</v>
      </c>
      <c r="D1582" s="17" t="s">
        <v>2382</v>
      </c>
      <c r="E1582" s="17" t="s">
        <v>2380</v>
      </c>
      <c r="F1582" s="17" t="s">
        <v>2383</v>
      </c>
      <c r="G1582" s="27">
        <v>1</v>
      </c>
      <c r="H1582" s="17" t="s">
        <v>2380</v>
      </c>
      <c r="I1582" s="27">
        <f t="shared" si="72"/>
        <v>0</v>
      </c>
      <c r="J1582" s="26">
        <f t="shared" si="73"/>
        <v>1</v>
      </c>
      <c r="K1582" s="17" t="str">
        <f t="shared" si="74"/>
        <v>Obesity</v>
      </c>
      <c r="L1582" s="24" t="str" cm="1">
        <f t="array" ref="L1582">IF(H1582="?",INDEX($H$2:$H$2336,MODE(MATCH($H$2:$H$2336,$H$2:$H$2336,0))),H1582)</f>
        <v>No</v>
      </c>
    </row>
    <row r="1583" spans="1:12" x14ac:dyDescent="0.25">
      <c r="A1583" s="18" t="s">
        <v>789</v>
      </c>
      <c r="B1583" s="18">
        <v>32.340000000000003</v>
      </c>
      <c r="C1583" s="18">
        <v>4.88</v>
      </c>
      <c r="D1583" s="18" t="s">
        <v>2382</v>
      </c>
      <c r="E1583" s="18" t="s">
        <v>2380</v>
      </c>
      <c r="F1583" s="18" t="s">
        <v>2383</v>
      </c>
      <c r="G1583" s="25">
        <v>1</v>
      </c>
      <c r="H1583" s="18" t="s">
        <v>2380</v>
      </c>
      <c r="I1583" s="25">
        <f t="shared" si="72"/>
        <v>0</v>
      </c>
      <c r="J1583" s="26">
        <f t="shared" si="73"/>
        <v>1</v>
      </c>
      <c r="K1583" s="18" t="str">
        <f t="shared" si="74"/>
        <v>Obesity</v>
      </c>
      <c r="L1583" s="24" t="str" cm="1">
        <f t="array" ref="L1583">IF(H1583="?",INDEX($H$2:$H$2336,MODE(MATCH($H$2:$H$2336,$H$2:$H$2336,0))),H1583)</f>
        <v>No</v>
      </c>
    </row>
    <row r="1584" spans="1:12" x14ac:dyDescent="0.25">
      <c r="A1584" s="17" t="s">
        <v>788</v>
      </c>
      <c r="B1584" s="17">
        <v>25.46</v>
      </c>
      <c r="C1584" s="17">
        <v>9.7100000000000009</v>
      </c>
      <c r="D1584" s="17" t="s">
        <v>2382</v>
      </c>
      <c r="E1584" s="17" t="s">
        <v>2380</v>
      </c>
      <c r="F1584" s="17" t="s">
        <v>2380</v>
      </c>
      <c r="G1584" s="27">
        <v>1</v>
      </c>
      <c r="H1584" s="17" t="s">
        <v>2380</v>
      </c>
      <c r="I1584" s="27">
        <f t="shared" si="72"/>
        <v>0</v>
      </c>
      <c r="J1584" s="26">
        <f t="shared" si="73"/>
        <v>1</v>
      </c>
      <c r="K1584" s="17" t="str">
        <f t="shared" si="74"/>
        <v>Overweight</v>
      </c>
      <c r="L1584" s="24" t="str" cm="1">
        <f t="array" ref="L1584">IF(H1584="?",INDEX($H$2:$H$2336,MODE(MATCH($H$2:$H$2336,$H$2:$H$2336,0))),H1584)</f>
        <v>No</v>
      </c>
    </row>
    <row r="1585" spans="1:12" x14ac:dyDescent="0.25">
      <c r="A1585" s="18" t="s">
        <v>787</v>
      </c>
      <c r="B1585" s="18">
        <v>37.145000000000003</v>
      </c>
      <c r="C1585" s="18">
        <v>5.32</v>
      </c>
      <c r="D1585" s="18" t="s">
        <v>2380</v>
      </c>
      <c r="E1585" s="18" t="s">
        <v>2380</v>
      </c>
      <c r="F1585" s="18" t="s">
        <v>2380</v>
      </c>
      <c r="G1585" s="25" t="s">
        <v>2381</v>
      </c>
      <c r="H1585" s="18" t="s">
        <v>2380</v>
      </c>
      <c r="I1585" s="25">
        <f t="shared" si="72"/>
        <v>0</v>
      </c>
      <c r="J1585" s="26">
        <f t="shared" si="73"/>
        <v>0</v>
      </c>
      <c r="K1585" s="18" t="str">
        <f t="shared" si="74"/>
        <v>Obesity</v>
      </c>
      <c r="L1585" s="24" t="str" cm="1">
        <f t="array" ref="L1585">IF(H1585="?",INDEX($H$2:$H$2336,MODE(MATCH($H$2:$H$2336,$H$2:$H$2336,0))),H1585)</f>
        <v>No</v>
      </c>
    </row>
    <row r="1586" spans="1:12" x14ac:dyDescent="0.25">
      <c r="A1586" s="17" t="s">
        <v>786</v>
      </c>
      <c r="B1586" s="17">
        <v>30.8</v>
      </c>
      <c r="C1586" s="17">
        <v>5.83</v>
      </c>
      <c r="D1586" s="17" t="s">
        <v>2382</v>
      </c>
      <c r="E1586" s="17" t="s">
        <v>2380</v>
      </c>
      <c r="F1586" s="17" t="s">
        <v>2380</v>
      </c>
      <c r="G1586" s="27" t="s">
        <v>2381</v>
      </c>
      <c r="H1586" s="17" t="s">
        <v>2380</v>
      </c>
      <c r="I1586" s="27">
        <f t="shared" si="72"/>
        <v>0</v>
      </c>
      <c r="J1586" s="26">
        <f t="shared" si="73"/>
        <v>0</v>
      </c>
      <c r="K1586" s="17" t="str">
        <f t="shared" si="74"/>
        <v>Obesity</v>
      </c>
      <c r="L1586" s="24" t="str" cm="1">
        <f t="array" ref="L1586">IF(H1586="?",INDEX($H$2:$H$2336,MODE(MATCH($H$2:$H$2336,$H$2:$H$2336,0))),H1586)</f>
        <v>No</v>
      </c>
    </row>
    <row r="1587" spans="1:12" x14ac:dyDescent="0.25">
      <c r="A1587" s="18" t="s">
        <v>785</v>
      </c>
      <c r="B1587" s="18">
        <v>29.5</v>
      </c>
      <c r="C1587" s="18">
        <v>5.54</v>
      </c>
      <c r="D1587" s="18" t="s">
        <v>2382</v>
      </c>
      <c r="E1587" s="18" t="s">
        <v>2380</v>
      </c>
      <c r="F1587" s="18" t="s">
        <v>2380</v>
      </c>
      <c r="G1587" s="25" t="s">
        <v>2381</v>
      </c>
      <c r="H1587" s="18" t="s">
        <v>2380</v>
      </c>
      <c r="I1587" s="25">
        <f t="shared" si="72"/>
        <v>0</v>
      </c>
      <c r="J1587" s="26">
        <f t="shared" si="73"/>
        <v>0</v>
      </c>
      <c r="K1587" s="18" t="str">
        <f t="shared" si="74"/>
        <v>Overweight</v>
      </c>
      <c r="L1587" s="24" t="str" cm="1">
        <f t="array" ref="L1587">IF(H1587="?",INDEX($H$2:$H$2336,MODE(MATCH($H$2:$H$2336,$H$2:$H$2336,0))),H1587)</f>
        <v>No</v>
      </c>
    </row>
    <row r="1588" spans="1:12" x14ac:dyDescent="0.25">
      <c r="A1588" s="17" t="s">
        <v>784</v>
      </c>
      <c r="B1588" s="17">
        <v>43.39</v>
      </c>
      <c r="C1588" s="17">
        <v>5.85</v>
      </c>
      <c r="D1588" s="17" t="s">
        <v>2380</v>
      </c>
      <c r="E1588" s="17" t="s">
        <v>2382</v>
      </c>
      <c r="F1588" s="17" t="s">
        <v>2380</v>
      </c>
      <c r="G1588" s="27">
        <v>1</v>
      </c>
      <c r="H1588" s="17" t="s">
        <v>2380</v>
      </c>
      <c r="I1588" s="27">
        <f t="shared" si="72"/>
        <v>0</v>
      </c>
      <c r="J1588" s="26">
        <f t="shared" si="73"/>
        <v>1</v>
      </c>
      <c r="K1588" s="17" t="str">
        <f t="shared" si="74"/>
        <v>Obesity</v>
      </c>
      <c r="L1588" s="24" t="str" cm="1">
        <f t="array" ref="L1588">IF(H1588="?",INDEX($H$2:$H$2336,MODE(MATCH($H$2:$H$2336,$H$2:$H$2336,0))),H1588)</f>
        <v>No</v>
      </c>
    </row>
    <row r="1589" spans="1:12" x14ac:dyDescent="0.25">
      <c r="A1589" s="18" t="s">
        <v>783</v>
      </c>
      <c r="B1589" s="18">
        <v>15.08</v>
      </c>
      <c r="C1589" s="18">
        <v>4.8499999999999996</v>
      </c>
      <c r="D1589" s="18" t="s">
        <v>2382</v>
      </c>
      <c r="E1589" s="18" t="s">
        <v>2380</v>
      </c>
      <c r="F1589" s="18" t="s">
        <v>2383</v>
      </c>
      <c r="G1589" s="25">
        <v>1</v>
      </c>
      <c r="H1589" s="18" t="s">
        <v>2380</v>
      </c>
      <c r="I1589" s="25">
        <f t="shared" si="72"/>
        <v>0</v>
      </c>
      <c r="J1589" s="26">
        <f t="shared" si="73"/>
        <v>1</v>
      </c>
      <c r="K1589" s="18" t="str">
        <f t="shared" si="74"/>
        <v>Underweight</v>
      </c>
      <c r="L1589" s="24" t="str" cm="1">
        <f t="array" ref="L1589">IF(H1589="?",INDEX($H$2:$H$2336,MODE(MATCH($H$2:$H$2336,$H$2:$H$2336,0))),H1589)</f>
        <v>No</v>
      </c>
    </row>
    <row r="1590" spans="1:12" x14ac:dyDescent="0.25">
      <c r="A1590" s="17" t="s">
        <v>782</v>
      </c>
      <c r="B1590" s="17">
        <v>20.48</v>
      </c>
      <c r="C1590" s="17">
        <v>11.09</v>
      </c>
      <c r="D1590" s="17" t="s">
        <v>2380</v>
      </c>
      <c r="E1590" s="17" t="s">
        <v>2380</v>
      </c>
      <c r="F1590" s="17" t="s">
        <v>2380</v>
      </c>
      <c r="G1590" s="27" t="s">
        <v>2381</v>
      </c>
      <c r="H1590" s="17" t="s">
        <v>2380</v>
      </c>
      <c r="I1590" s="27">
        <f t="shared" si="72"/>
        <v>0</v>
      </c>
      <c r="J1590" s="26">
        <f t="shared" si="73"/>
        <v>0</v>
      </c>
      <c r="K1590" s="17" t="str">
        <f t="shared" si="74"/>
        <v>Normal Weight</v>
      </c>
      <c r="L1590" s="24" t="str" cm="1">
        <f t="array" ref="L1590">IF(H1590="?",INDEX($H$2:$H$2336,MODE(MATCH($H$2:$H$2336,$H$2:$H$2336,0))),H1590)</f>
        <v>No</v>
      </c>
    </row>
    <row r="1591" spans="1:12" x14ac:dyDescent="0.25">
      <c r="A1591" s="18" t="s">
        <v>781</v>
      </c>
      <c r="B1591" s="18">
        <v>34.450000000000003</v>
      </c>
      <c r="C1591" s="18">
        <v>5.58</v>
      </c>
      <c r="D1591" s="18" t="s">
        <v>2382</v>
      </c>
      <c r="E1591" s="18" t="s">
        <v>2380</v>
      </c>
      <c r="F1591" s="18" t="s">
        <v>2380</v>
      </c>
      <c r="G1591" s="25" t="s">
        <v>2381</v>
      </c>
      <c r="H1591" s="18" t="s">
        <v>2380</v>
      </c>
      <c r="I1591" s="25">
        <f t="shared" si="72"/>
        <v>0</v>
      </c>
      <c r="J1591" s="26">
        <f t="shared" si="73"/>
        <v>0</v>
      </c>
      <c r="K1591" s="18" t="str">
        <f t="shared" si="74"/>
        <v>Obesity</v>
      </c>
      <c r="L1591" s="24" t="str" cm="1">
        <f t="array" ref="L1591">IF(H1591="?",INDEX($H$2:$H$2336,MODE(MATCH($H$2:$H$2336,$H$2:$H$2336,0))),H1591)</f>
        <v>No</v>
      </c>
    </row>
    <row r="1592" spans="1:12" x14ac:dyDescent="0.25">
      <c r="A1592" s="17" t="s">
        <v>780</v>
      </c>
      <c r="B1592" s="17">
        <v>34.21</v>
      </c>
      <c r="C1592" s="17">
        <v>9.7200000000000006</v>
      </c>
      <c r="D1592" s="17" t="s">
        <v>2382</v>
      </c>
      <c r="E1592" s="17" t="s">
        <v>2380</v>
      </c>
      <c r="F1592" s="17" t="s">
        <v>2380</v>
      </c>
      <c r="G1592" s="27" t="s">
        <v>2381</v>
      </c>
      <c r="H1592" s="17" t="s">
        <v>2380</v>
      </c>
      <c r="I1592" s="27">
        <f t="shared" si="72"/>
        <v>0</v>
      </c>
      <c r="J1592" s="26">
        <f t="shared" si="73"/>
        <v>0</v>
      </c>
      <c r="K1592" s="17" t="str">
        <f t="shared" si="74"/>
        <v>Obesity</v>
      </c>
      <c r="L1592" s="24" t="str" cm="1">
        <f t="array" ref="L1592">IF(H1592="?",INDEX($H$2:$H$2336,MODE(MATCH($H$2:$H$2336,$H$2:$H$2336,0))),H1592)</f>
        <v>No</v>
      </c>
    </row>
    <row r="1593" spans="1:12" x14ac:dyDescent="0.25">
      <c r="A1593" s="18" t="s">
        <v>779</v>
      </c>
      <c r="B1593" s="18">
        <v>28.8</v>
      </c>
      <c r="C1593" s="18">
        <v>11.41</v>
      </c>
      <c r="D1593" s="18" t="s">
        <v>2382</v>
      </c>
      <c r="E1593" s="18" t="s">
        <v>2380</v>
      </c>
      <c r="F1593" s="18" t="s">
        <v>2380</v>
      </c>
      <c r="G1593" s="25" t="s">
        <v>2381</v>
      </c>
      <c r="H1593" s="18" t="s">
        <v>2380</v>
      </c>
      <c r="I1593" s="25">
        <f t="shared" si="72"/>
        <v>0</v>
      </c>
      <c r="J1593" s="26">
        <f t="shared" si="73"/>
        <v>0</v>
      </c>
      <c r="K1593" s="18" t="str">
        <f t="shared" si="74"/>
        <v>Overweight</v>
      </c>
      <c r="L1593" s="24" t="str" cm="1">
        <f t="array" ref="L1593">IF(H1593="?",INDEX($H$2:$H$2336,MODE(MATCH($H$2:$H$2336,$H$2:$H$2336,0))),H1593)</f>
        <v>No</v>
      </c>
    </row>
    <row r="1594" spans="1:12" x14ac:dyDescent="0.25">
      <c r="A1594" s="17" t="s">
        <v>778</v>
      </c>
      <c r="B1594" s="17">
        <v>31.74</v>
      </c>
      <c r="C1594" s="17">
        <v>4.46</v>
      </c>
      <c r="D1594" s="17" t="s">
        <v>2380</v>
      </c>
      <c r="E1594" s="17" t="s">
        <v>2380</v>
      </c>
      <c r="F1594" s="17" t="s">
        <v>2383</v>
      </c>
      <c r="G1594" s="27">
        <v>1</v>
      </c>
      <c r="H1594" s="17" t="s">
        <v>2380</v>
      </c>
      <c r="I1594" s="27">
        <f t="shared" si="72"/>
        <v>0</v>
      </c>
      <c r="J1594" s="26">
        <f t="shared" si="73"/>
        <v>1</v>
      </c>
      <c r="K1594" s="17" t="str">
        <f t="shared" si="74"/>
        <v>Obesity</v>
      </c>
      <c r="L1594" s="24" t="str" cm="1">
        <f t="array" ref="L1594">IF(H1594="?",INDEX($H$2:$H$2336,MODE(MATCH($H$2:$H$2336,$H$2:$H$2336,0))),H1594)</f>
        <v>No</v>
      </c>
    </row>
    <row r="1595" spans="1:12" x14ac:dyDescent="0.25">
      <c r="A1595" s="18" t="s">
        <v>777</v>
      </c>
      <c r="B1595" s="18">
        <v>21.78</v>
      </c>
      <c r="C1595" s="18">
        <v>9.31</v>
      </c>
      <c r="D1595" s="18" t="s">
        <v>2382</v>
      </c>
      <c r="E1595" s="18" t="s">
        <v>2380</v>
      </c>
      <c r="F1595" s="18" t="s">
        <v>2380</v>
      </c>
      <c r="G1595" s="25" t="s">
        <v>2381</v>
      </c>
      <c r="H1595" s="18" t="s">
        <v>2380</v>
      </c>
      <c r="I1595" s="25">
        <f t="shared" si="72"/>
        <v>0</v>
      </c>
      <c r="J1595" s="26">
        <f t="shared" si="73"/>
        <v>0</v>
      </c>
      <c r="K1595" s="18" t="str">
        <f t="shared" si="74"/>
        <v>Normal Weight</v>
      </c>
      <c r="L1595" s="24" t="str" cm="1">
        <f t="array" ref="L1595">IF(H1595="?",INDEX($H$2:$H$2336,MODE(MATCH($H$2:$H$2336,$H$2:$H$2336,0))),H1595)</f>
        <v>No</v>
      </c>
    </row>
    <row r="1596" spans="1:12" x14ac:dyDescent="0.25">
      <c r="A1596" s="17" t="s">
        <v>776</v>
      </c>
      <c r="B1596" s="17">
        <v>23.75</v>
      </c>
      <c r="C1596" s="17">
        <v>5.03</v>
      </c>
      <c r="D1596" s="17" t="s">
        <v>2380</v>
      </c>
      <c r="E1596" s="17" t="s">
        <v>2380</v>
      </c>
      <c r="F1596" s="17" t="s">
        <v>2380</v>
      </c>
      <c r="G1596" s="27">
        <v>1</v>
      </c>
      <c r="H1596" s="17" t="s">
        <v>2380</v>
      </c>
      <c r="I1596" s="27">
        <f t="shared" si="72"/>
        <v>0</v>
      </c>
      <c r="J1596" s="26">
        <f t="shared" si="73"/>
        <v>1</v>
      </c>
      <c r="K1596" s="17" t="str">
        <f t="shared" si="74"/>
        <v>Normal Weight</v>
      </c>
      <c r="L1596" s="24" t="str" cm="1">
        <f t="array" ref="L1596">IF(H1596="?",INDEX($H$2:$H$2336,MODE(MATCH($H$2:$H$2336,$H$2:$H$2336,0))),H1596)</f>
        <v>No</v>
      </c>
    </row>
    <row r="1597" spans="1:12" x14ac:dyDescent="0.25">
      <c r="A1597" s="18" t="s">
        <v>775</v>
      </c>
      <c r="B1597" s="18">
        <v>33.21</v>
      </c>
      <c r="C1597" s="18">
        <v>5.07</v>
      </c>
      <c r="D1597" s="18" t="s">
        <v>2382</v>
      </c>
      <c r="E1597" s="18" t="s">
        <v>2380</v>
      </c>
      <c r="F1597" s="18" t="s">
        <v>2380</v>
      </c>
      <c r="G1597" s="25">
        <v>1</v>
      </c>
      <c r="H1597" s="18" t="s">
        <v>2380</v>
      </c>
      <c r="I1597" s="25">
        <f t="shared" si="72"/>
        <v>0</v>
      </c>
      <c r="J1597" s="26">
        <f t="shared" si="73"/>
        <v>1</v>
      </c>
      <c r="K1597" s="18" t="str">
        <f t="shared" si="74"/>
        <v>Obesity</v>
      </c>
      <c r="L1597" s="24" t="str" cm="1">
        <f t="array" ref="L1597">IF(H1597="?",INDEX($H$2:$H$2336,MODE(MATCH($H$2:$H$2336,$H$2:$H$2336,0))),H1597)</f>
        <v>No</v>
      </c>
    </row>
    <row r="1598" spans="1:12" x14ac:dyDescent="0.25">
      <c r="A1598" s="17" t="s">
        <v>774</v>
      </c>
      <c r="B1598" s="17">
        <v>17.7</v>
      </c>
      <c r="C1598" s="17">
        <v>10.42</v>
      </c>
      <c r="D1598" s="17" t="s">
        <v>2382</v>
      </c>
      <c r="E1598" s="17" t="s">
        <v>2380</v>
      </c>
      <c r="F1598" s="17" t="s">
        <v>2380</v>
      </c>
      <c r="G1598" s="27">
        <v>2</v>
      </c>
      <c r="H1598" s="17" t="s">
        <v>2380</v>
      </c>
      <c r="I1598" s="27">
        <f t="shared" si="72"/>
        <v>0</v>
      </c>
      <c r="J1598" s="26">
        <f t="shared" si="73"/>
        <v>2</v>
      </c>
      <c r="K1598" s="17" t="str">
        <f t="shared" si="74"/>
        <v>Underweight</v>
      </c>
      <c r="L1598" s="24" t="str" cm="1">
        <f t="array" ref="L1598">IF(H1598="?",INDEX($H$2:$H$2336,MODE(MATCH($H$2:$H$2336,$H$2:$H$2336,0))),H1598)</f>
        <v>No</v>
      </c>
    </row>
    <row r="1599" spans="1:12" x14ac:dyDescent="0.25">
      <c r="A1599" s="18" t="s">
        <v>773</v>
      </c>
      <c r="B1599" s="18">
        <v>17.2</v>
      </c>
      <c r="C1599" s="18">
        <v>6.45</v>
      </c>
      <c r="D1599" s="18" t="s">
        <v>2380</v>
      </c>
      <c r="E1599" s="18" t="s">
        <v>2380</v>
      </c>
      <c r="F1599" s="18" t="s">
        <v>2380</v>
      </c>
      <c r="G1599" s="25">
        <v>2</v>
      </c>
      <c r="H1599" s="18" t="s">
        <v>2380</v>
      </c>
      <c r="I1599" s="25">
        <f t="shared" si="72"/>
        <v>0</v>
      </c>
      <c r="J1599" s="26">
        <f t="shared" si="73"/>
        <v>2</v>
      </c>
      <c r="K1599" s="18" t="str">
        <f t="shared" si="74"/>
        <v>Underweight</v>
      </c>
      <c r="L1599" s="24" t="str" cm="1">
        <f t="array" ref="L1599">IF(H1599="?",INDEX($H$2:$H$2336,MODE(MATCH($H$2:$H$2336,$H$2:$H$2336,0))),H1599)</f>
        <v>No</v>
      </c>
    </row>
    <row r="1600" spans="1:12" x14ac:dyDescent="0.25">
      <c r="A1600" s="17" t="s">
        <v>772</v>
      </c>
      <c r="B1600" s="17">
        <v>19.21</v>
      </c>
      <c r="C1600" s="17">
        <v>5.52</v>
      </c>
      <c r="D1600" s="17" t="s">
        <v>2380</v>
      </c>
      <c r="E1600" s="17" t="s">
        <v>2380</v>
      </c>
      <c r="F1600" s="17" t="s">
        <v>2380</v>
      </c>
      <c r="G1600" s="27">
        <v>2</v>
      </c>
      <c r="H1600" s="17" t="s">
        <v>2380</v>
      </c>
      <c r="I1600" s="27">
        <f t="shared" si="72"/>
        <v>0</v>
      </c>
      <c r="J1600" s="26">
        <f t="shared" si="73"/>
        <v>2</v>
      </c>
      <c r="K1600" s="17" t="str">
        <f t="shared" si="74"/>
        <v>Normal Weight</v>
      </c>
      <c r="L1600" s="24" t="str" cm="1">
        <f t="array" ref="L1600">IF(H1600="?",INDEX($H$2:$H$2336,MODE(MATCH($H$2:$H$2336,$H$2:$H$2336,0))),H1600)</f>
        <v>No</v>
      </c>
    </row>
    <row r="1601" spans="1:12" x14ac:dyDescent="0.25">
      <c r="A1601" s="18" t="s">
        <v>771</v>
      </c>
      <c r="B1601" s="18">
        <v>23.2</v>
      </c>
      <c r="C1601" s="18">
        <v>4.41</v>
      </c>
      <c r="D1601" s="18" t="s">
        <v>2380</v>
      </c>
      <c r="E1601" s="18" t="s">
        <v>2380</v>
      </c>
      <c r="F1601" s="18" t="s">
        <v>2383</v>
      </c>
      <c r="G1601" s="25">
        <v>1</v>
      </c>
      <c r="H1601" s="18" t="s">
        <v>2380</v>
      </c>
      <c r="I1601" s="25">
        <f t="shared" si="72"/>
        <v>0</v>
      </c>
      <c r="J1601" s="26">
        <f t="shared" si="73"/>
        <v>1</v>
      </c>
      <c r="K1601" s="18" t="str">
        <f t="shared" si="74"/>
        <v>Normal Weight</v>
      </c>
      <c r="L1601" s="24" t="str" cm="1">
        <f t="array" ref="L1601">IF(H1601="?",INDEX($H$2:$H$2336,MODE(MATCH($H$2:$H$2336,$H$2:$H$2336,0))),H1601)</f>
        <v>No</v>
      </c>
    </row>
    <row r="1602" spans="1:12" x14ac:dyDescent="0.25">
      <c r="A1602" s="17" t="s">
        <v>770</v>
      </c>
      <c r="B1602" s="17">
        <v>32.5</v>
      </c>
      <c r="C1602" s="17">
        <v>4.6900000000000004</v>
      </c>
      <c r="D1602" s="17" t="s">
        <v>2382</v>
      </c>
      <c r="E1602" s="17" t="s">
        <v>2380</v>
      </c>
      <c r="F1602" s="17" t="s">
        <v>2383</v>
      </c>
      <c r="G1602" s="27">
        <v>1</v>
      </c>
      <c r="H1602" s="17" t="s">
        <v>2380</v>
      </c>
      <c r="I1602" s="27">
        <f t="shared" si="72"/>
        <v>0</v>
      </c>
      <c r="J1602" s="26">
        <f t="shared" si="73"/>
        <v>1</v>
      </c>
      <c r="K1602" s="17" t="str">
        <f t="shared" si="74"/>
        <v>Obesity</v>
      </c>
      <c r="L1602" s="24" t="str" cm="1">
        <f t="array" ref="L1602">IF(H1602="?",INDEX($H$2:$H$2336,MODE(MATCH($H$2:$H$2336,$H$2:$H$2336,0))),H1602)</f>
        <v>No</v>
      </c>
    </row>
    <row r="1603" spans="1:12" x14ac:dyDescent="0.25">
      <c r="A1603" s="18" t="s">
        <v>769</v>
      </c>
      <c r="B1603" s="18">
        <v>20.9</v>
      </c>
      <c r="C1603" s="18">
        <v>6.94</v>
      </c>
      <c r="D1603" s="18" t="s">
        <v>2380</v>
      </c>
      <c r="E1603" s="18" t="s">
        <v>2380</v>
      </c>
      <c r="F1603" s="18" t="s">
        <v>2380</v>
      </c>
      <c r="G1603" s="25" t="s">
        <v>2381</v>
      </c>
      <c r="H1603" s="18" t="s">
        <v>2380</v>
      </c>
      <c r="I1603" s="25">
        <f t="shared" ref="I1603:I1666" si="75">COUNTIF(A1603:H1603, "?")</f>
        <v>0</v>
      </c>
      <c r="J1603" s="26">
        <f t="shared" ref="J1603:J1666" si="76">IF(OR(G1603="No major surgery"),0,G1603)</f>
        <v>0</v>
      </c>
      <c r="K1603" s="18" t="str">
        <f t="shared" ref="K1603:K1666" si="77">IF(B1603&lt;18.5,"Underweight",
IF(B1603&lt;25,"Normal Weight",
IF(B1603&lt;30,"Overweight",
"Obesity")))</f>
        <v>Normal Weight</v>
      </c>
      <c r="L1603" s="24" t="str" cm="1">
        <f t="array" ref="L1603">IF(H1603="?",INDEX($H$2:$H$2336,MODE(MATCH($H$2:$H$2336,$H$2:$H$2336,0))),H1603)</f>
        <v>No</v>
      </c>
    </row>
    <row r="1604" spans="1:12" x14ac:dyDescent="0.25">
      <c r="A1604" s="17" t="s">
        <v>768</v>
      </c>
      <c r="B1604" s="17">
        <v>19.11</v>
      </c>
      <c r="C1604" s="17">
        <v>4.3499999999999996</v>
      </c>
      <c r="D1604" s="17" t="s">
        <v>2380</v>
      </c>
      <c r="E1604" s="17" t="s">
        <v>2380</v>
      </c>
      <c r="F1604" s="17" t="s">
        <v>2380</v>
      </c>
      <c r="G1604" s="27">
        <v>2</v>
      </c>
      <c r="H1604" s="17" t="s">
        <v>2380</v>
      </c>
      <c r="I1604" s="27">
        <f t="shared" si="75"/>
        <v>0</v>
      </c>
      <c r="J1604" s="26">
        <f t="shared" si="76"/>
        <v>2</v>
      </c>
      <c r="K1604" s="17" t="str">
        <f t="shared" si="77"/>
        <v>Normal Weight</v>
      </c>
      <c r="L1604" s="24" t="str" cm="1">
        <f t="array" ref="L1604">IF(H1604="?",INDEX($H$2:$H$2336,MODE(MATCH($H$2:$H$2336,$H$2:$H$2336,0))),H1604)</f>
        <v>No</v>
      </c>
    </row>
    <row r="1605" spans="1:12" x14ac:dyDescent="0.25">
      <c r="A1605" s="18" t="s">
        <v>767</v>
      </c>
      <c r="B1605" s="18">
        <v>31.17</v>
      </c>
      <c r="C1605" s="18">
        <v>5.28</v>
      </c>
      <c r="D1605" s="18" t="s">
        <v>2380</v>
      </c>
      <c r="E1605" s="18" t="s">
        <v>2380</v>
      </c>
      <c r="F1605" s="18" t="s">
        <v>2380</v>
      </c>
      <c r="G1605" s="25">
        <v>1</v>
      </c>
      <c r="H1605" s="18" t="s">
        <v>2380</v>
      </c>
      <c r="I1605" s="25">
        <f t="shared" si="75"/>
        <v>0</v>
      </c>
      <c r="J1605" s="26">
        <f t="shared" si="76"/>
        <v>1</v>
      </c>
      <c r="K1605" s="18" t="str">
        <f t="shared" si="77"/>
        <v>Obesity</v>
      </c>
      <c r="L1605" s="24" t="str" cm="1">
        <f t="array" ref="L1605">IF(H1605="?",INDEX($H$2:$H$2336,MODE(MATCH($H$2:$H$2336,$H$2:$H$2336,0))),H1605)</f>
        <v>No</v>
      </c>
    </row>
    <row r="1606" spans="1:12" x14ac:dyDescent="0.25">
      <c r="A1606" s="17" t="s">
        <v>766</v>
      </c>
      <c r="B1606" s="17">
        <v>36.08</v>
      </c>
      <c r="C1606" s="17">
        <v>4.29</v>
      </c>
      <c r="D1606" s="17" t="s">
        <v>2380</v>
      </c>
      <c r="E1606" s="17" t="s">
        <v>2380</v>
      </c>
      <c r="F1606" s="17" t="s">
        <v>2380</v>
      </c>
      <c r="G1606" s="27" t="s">
        <v>2381</v>
      </c>
      <c r="H1606" s="17" t="s">
        <v>2380</v>
      </c>
      <c r="I1606" s="27">
        <f t="shared" si="75"/>
        <v>0</v>
      </c>
      <c r="J1606" s="26">
        <f t="shared" si="76"/>
        <v>0</v>
      </c>
      <c r="K1606" s="17" t="str">
        <f t="shared" si="77"/>
        <v>Obesity</v>
      </c>
      <c r="L1606" s="24" t="str" cm="1">
        <f t="array" ref="L1606">IF(H1606="?",INDEX($H$2:$H$2336,MODE(MATCH($H$2:$H$2336,$H$2:$H$2336,0))),H1606)</f>
        <v>No</v>
      </c>
    </row>
    <row r="1607" spans="1:12" x14ac:dyDescent="0.25">
      <c r="A1607" s="18" t="s">
        <v>765</v>
      </c>
      <c r="B1607" s="18">
        <v>28.024999999999999</v>
      </c>
      <c r="C1607" s="18">
        <v>5.69</v>
      </c>
      <c r="D1607" s="18" t="s">
        <v>2382</v>
      </c>
      <c r="E1607" s="18" t="s">
        <v>2380</v>
      </c>
      <c r="F1607" s="18" t="s">
        <v>2380</v>
      </c>
      <c r="G1607" s="25" t="s">
        <v>2381</v>
      </c>
      <c r="H1607" s="18" t="s">
        <v>2380</v>
      </c>
      <c r="I1607" s="25">
        <f t="shared" si="75"/>
        <v>0</v>
      </c>
      <c r="J1607" s="26">
        <f t="shared" si="76"/>
        <v>0</v>
      </c>
      <c r="K1607" s="18" t="str">
        <f t="shared" si="77"/>
        <v>Overweight</v>
      </c>
      <c r="L1607" s="24" t="str" cm="1">
        <f t="array" ref="L1607">IF(H1607="?",INDEX($H$2:$H$2336,MODE(MATCH($H$2:$H$2336,$H$2:$H$2336,0))),H1607)</f>
        <v>No</v>
      </c>
    </row>
    <row r="1608" spans="1:12" x14ac:dyDescent="0.25">
      <c r="A1608" s="17" t="s">
        <v>764</v>
      </c>
      <c r="B1608" s="17">
        <v>24.32</v>
      </c>
      <c r="C1608" s="17">
        <v>5.56</v>
      </c>
      <c r="D1608" s="17" t="s">
        <v>2382</v>
      </c>
      <c r="E1608" s="17" t="s">
        <v>2380</v>
      </c>
      <c r="F1608" s="17" t="s">
        <v>2380</v>
      </c>
      <c r="G1608" s="27" t="s">
        <v>2381</v>
      </c>
      <c r="H1608" s="17" t="s">
        <v>2380</v>
      </c>
      <c r="I1608" s="27">
        <f t="shared" si="75"/>
        <v>0</v>
      </c>
      <c r="J1608" s="26">
        <f t="shared" si="76"/>
        <v>0</v>
      </c>
      <c r="K1608" s="17" t="str">
        <f t="shared" si="77"/>
        <v>Normal Weight</v>
      </c>
      <c r="L1608" s="24" t="str" cm="1">
        <f t="array" ref="L1608">IF(H1608="?",INDEX($H$2:$H$2336,MODE(MATCH($H$2:$H$2336,$H$2:$H$2336,0))),H1608)</f>
        <v>No</v>
      </c>
    </row>
    <row r="1609" spans="1:12" x14ac:dyDescent="0.25">
      <c r="A1609" s="18" t="s">
        <v>763</v>
      </c>
      <c r="B1609" s="18">
        <v>38</v>
      </c>
      <c r="C1609" s="18">
        <v>5.41</v>
      </c>
      <c r="D1609" s="18" t="s">
        <v>2382</v>
      </c>
      <c r="E1609" s="18" t="s">
        <v>2380</v>
      </c>
      <c r="F1609" s="18" t="s">
        <v>2380</v>
      </c>
      <c r="G1609" s="25">
        <v>1</v>
      </c>
      <c r="H1609" s="18" t="s">
        <v>2380</v>
      </c>
      <c r="I1609" s="25">
        <f t="shared" si="75"/>
        <v>0</v>
      </c>
      <c r="J1609" s="26">
        <f t="shared" si="76"/>
        <v>1</v>
      </c>
      <c r="K1609" s="18" t="str">
        <f t="shared" si="77"/>
        <v>Obesity</v>
      </c>
      <c r="L1609" s="24" t="str" cm="1">
        <f t="array" ref="L1609">IF(H1609="?",INDEX($H$2:$H$2336,MODE(MATCH($H$2:$H$2336,$H$2:$H$2336,0))),H1609)</f>
        <v>No</v>
      </c>
    </row>
    <row r="1610" spans="1:12" x14ac:dyDescent="0.25">
      <c r="A1610" s="17" t="s">
        <v>762</v>
      </c>
      <c r="B1610" s="17">
        <v>31.6</v>
      </c>
      <c r="C1610" s="17">
        <v>10.85</v>
      </c>
      <c r="D1610" s="17" t="s">
        <v>2382</v>
      </c>
      <c r="E1610" s="17" t="s">
        <v>2380</v>
      </c>
      <c r="F1610" s="17" t="s">
        <v>2380</v>
      </c>
      <c r="G1610" s="27" t="s">
        <v>2381</v>
      </c>
      <c r="H1610" s="17" t="s">
        <v>2380</v>
      </c>
      <c r="I1610" s="27">
        <f t="shared" si="75"/>
        <v>0</v>
      </c>
      <c r="J1610" s="26">
        <f t="shared" si="76"/>
        <v>0</v>
      </c>
      <c r="K1610" s="17" t="str">
        <f t="shared" si="77"/>
        <v>Obesity</v>
      </c>
      <c r="L1610" s="24" t="str" cm="1">
        <f t="array" ref="L1610">IF(H1610="?",INDEX($H$2:$H$2336,MODE(MATCH($H$2:$H$2336,$H$2:$H$2336,0))),H1610)</f>
        <v>No</v>
      </c>
    </row>
    <row r="1611" spans="1:12" x14ac:dyDescent="0.25">
      <c r="A1611" s="18" t="s">
        <v>761</v>
      </c>
      <c r="B1611" s="18">
        <v>31.02</v>
      </c>
      <c r="C1611" s="18">
        <v>11.63</v>
      </c>
      <c r="D1611" s="18" t="s">
        <v>2382</v>
      </c>
      <c r="E1611" s="18" t="s">
        <v>2380</v>
      </c>
      <c r="F1611" s="18" t="s">
        <v>2380</v>
      </c>
      <c r="G1611" s="25" t="s">
        <v>2381</v>
      </c>
      <c r="H1611" s="18" t="s">
        <v>2380</v>
      </c>
      <c r="I1611" s="25">
        <f t="shared" si="75"/>
        <v>0</v>
      </c>
      <c r="J1611" s="26">
        <f t="shared" si="76"/>
        <v>0</v>
      </c>
      <c r="K1611" s="18" t="str">
        <f t="shared" si="77"/>
        <v>Obesity</v>
      </c>
      <c r="L1611" s="24" t="str" cm="1">
        <f t="array" ref="L1611">IF(H1611="?",INDEX($H$2:$H$2336,MODE(MATCH($H$2:$H$2336,$H$2:$H$2336,0))),H1611)</f>
        <v>No</v>
      </c>
    </row>
    <row r="1612" spans="1:12" x14ac:dyDescent="0.25">
      <c r="A1612" s="17" t="s">
        <v>760</v>
      </c>
      <c r="B1612" s="17">
        <v>29.26</v>
      </c>
      <c r="C1612" s="17">
        <v>5.68</v>
      </c>
      <c r="D1612" s="17" t="s">
        <v>2382</v>
      </c>
      <c r="E1612" s="17" t="s">
        <v>2380</v>
      </c>
      <c r="F1612" s="17" t="s">
        <v>2380</v>
      </c>
      <c r="G1612" s="27">
        <v>1</v>
      </c>
      <c r="H1612" s="17" t="s">
        <v>2380</v>
      </c>
      <c r="I1612" s="27">
        <f t="shared" si="75"/>
        <v>0</v>
      </c>
      <c r="J1612" s="26">
        <f t="shared" si="76"/>
        <v>1</v>
      </c>
      <c r="K1612" s="17" t="str">
        <f t="shared" si="77"/>
        <v>Overweight</v>
      </c>
      <c r="L1612" s="24" t="str" cm="1">
        <f t="array" ref="L1612">IF(H1612="?",INDEX($H$2:$H$2336,MODE(MATCH($H$2:$H$2336,$H$2:$H$2336,0))),H1612)</f>
        <v>No</v>
      </c>
    </row>
    <row r="1613" spans="1:12" x14ac:dyDescent="0.25">
      <c r="A1613" s="18" t="s">
        <v>759</v>
      </c>
      <c r="B1613" s="18">
        <v>15.09</v>
      </c>
      <c r="C1613" s="18">
        <v>7.59</v>
      </c>
      <c r="D1613" s="18" t="s">
        <v>2382</v>
      </c>
      <c r="E1613" s="18" t="s">
        <v>2380</v>
      </c>
      <c r="F1613" s="18" t="s">
        <v>2380</v>
      </c>
      <c r="G1613" s="25">
        <v>2</v>
      </c>
      <c r="H1613" s="18" t="s">
        <v>2380</v>
      </c>
      <c r="I1613" s="25">
        <f t="shared" si="75"/>
        <v>0</v>
      </c>
      <c r="J1613" s="26">
        <f t="shared" si="76"/>
        <v>2</v>
      </c>
      <c r="K1613" s="18" t="str">
        <f t="shared" si="77"/>
        <v>Underweight</v>
      </c>
      <c r="L1613" s="24" t="str" cm="1">
        <f t="array" ref="L1613">IF(H1613="?",INDEX($H$2:$H$2336,MODE(MATCH($H$2:$H$2336,$H$2:$H$2336,0))),H1613)</f>
        <v>No</v>
      </c>
    </row>
    <row r="1614" spans="1:12" x14ac:dyDescent="0.25">
      <c r="A1614" s="17" t="s">
        <v>758</v>
      </c>
      <c r="B1614" s="17">
        <v>22.63</v>
      </c>
      <c r="C1614" s="17">
        <v>5.09</v>
      </c>
      <c r="D1614" s="17" t="s">
        <v>2382</v>
      </c>
      <c r="E1614" s="17" t="s">
        <v>2380</v>
      </c>
      <c r="F1614" s="17" t="s">
        <v>2380</v>
      </c>
      <c r="G1614" s="27" t="s">
        <v>2381</v>
      </c>
      <c r="H1614" s="17" t="s">
        <v>2380</v>
      </c>
      <c r="I1614" s="27">
        <f t="shared" si="75"/>
        <v>0</v>
      </c>
      <c r="J1614" s="26">
        <f t="shared" si="76"/>
        <v>0</v>
      </c>
      <c r="K1614" s="17" t="str">
        <f t="shared" si="77"/>
        <v>Normal Weight</v>
      </c>
      <c r="L1614" s="24" t="str" cm="1">
        <f t="array" ref="L1614">IF(H1614="?",INDEX($H$2:$H$2336,MODE(MATCH($H$2:$H$2336,$H$2:$H$2336,0))),H1614)</f>
        <v>No</v>
      </c>
    </row>
    <row r="1615" spans="1:12" x14ac:dyDescent="0.25">
      <c r="A1615" s="18" t="s">
        <v>757</v>
      </c>
      <c r="B1615" s="18">
        <v>23.46</v>
      </c>
      <c r="C1615" s="18">
        <v>4.21</v>
      </c>
      <c r="D1615" s="18" t="s">
        <v>2380</v>
      </c>
      <c r="E1615" s="18" t="s">
        <v>2380</v>
      </c>
      <c r="F1615" s="18" t="s">
        <v>2380</v>
      </c>
      <c r="G1615" s="25">
        <v>1</v>
      </c>
      <c r="H1615" s="18" t="s">
        <v>2380</v>
      </c>
      <c r="I1615" s="25">
        <f t="shared" si="75"/>
        <v>0</v>
      </c>
      <c r="J1615" s="26">
        <f t="shared" si="76"/>
        <v>1</v>
      </c>
      <c r="K1615" s="18" t="str">
        <f t="shared" si="77"/>
        <v>Normal Weight</v>
      </c>
      <c r="L1615" s="24" t="str" cm="1">
        <f t="array" ref="L1615">IF(H1615="?",INDEX($H$2:$H$2336,MODE(MATCH($H$2:$H$2336,$H$2:$H$2336,0))),H1615)</f>
        <v>No</v>
      </c>
    </row>
    <row r="1616" spans="1:12" x14ac:dyDescent="0.25">
      <c r="A1616" s="17" t="s">
        <v>756</v>
      </c>
      <c r="B1616" s="17">
        <v>22.56</v>
      </c>
      <c r="C1616" s="17">
        <v>4.34</v>
      </c>
      <c r="D1616" s="17" t="s">
        <v>2382</v>
      </c>
      <c r="E1616" s="17" t="s">
        <v>2380</v>
      </c>
      <c r="F1616" s="17" t="s">
        <v>2380</v>
      </c>
      <c r="G1616" s="27" t="s">
        <v>2381</v>
      </c>
      <c r="H1616" s="17" t="s">
        <v>2380</v>
      </c>
      <c r="I1616" s="27">
        <f t="shared" si="75"/>
        <v>0</v>
      </c>
      <c r="J1616" s="26">
        <f t="shared" si="76"/>
        <v>0</v>
      </c>
      <c r="K1616" s="17" t="str">
        <f t="shared" si="77"/>
        <v>Normal Weight</v>
      </c>
      <c r="L1616" s="24" t="str" cm="1">
        <f t="array" ref="L1616">IF(H1616="?",INDEX($H$2:$H$2336,MODE(MATCH($H$2:$H$2336,$H$2:$H$2336,0))),H1616)</f>
        <v>No</v>
      </c>
    </row>
    <row r="1617" spans="1:12" x14ac:dyDescent="0.25">
      <c r="A1617" s="18" t="s">
        <v>755</v>
      </c>
      <c r="B1617" s="18">
        <v>19.28</v>
      </c>
      <c r="C1617" s="18">
        <v>11.85</v>
      </c>
      <c r="D1617" s="18" t="s">
        <v>2380</v>
      </c>
      <c r="E1617" s="18" t="s">
        <v>2380</v>
      </c>
      <c r="F1617" s="18" t="s">
        <v>2380</v>
      </c>
      <c r="G1617" s="25">
        <v>2</v>
      </c>
      <c r="H1617" s="18" t="s">
        <v>2380</v>
      </c>
      <c r="I1617" s="25">
        <f t="shared" si="75"/>
        <v>0</v>
      </c>
      <c r="J1617" s="26">
        <f t="shared" si="76"/>
        <v>2</v>
      </c>
      <c r="K1617" s="18" t="str">
        <f t="shared" si="77"/>
        <v>Normal Weight</v>
      </c>
      <c r="L1617" s="24" t="str" cm="1">
        <f t="array" ref="L1617">IF(H1617="?",INDEX($H$2:$H$2336,MODE(MATCH($H$2:$H$2336,$H$2:$H$2336,0))),H1617)</f>
        <v>No</v>
      </c>
    </row>
    <row r="1618" spans="1:12" x14ac:dyDescent="0.25">
      <c r="A1618" s="17" t="s">
        <v>754</v>
      </c>
      <c r="B1618" s="17">
        <v>15.37</v>
      </c>
      <c r="C1618" s="17">
        <v>9.61</v>
      </c>
      <c r="D1618" s="17" t="s">
        <v>2382</v>
      </c>
      <c r="E1618" s="17" t="s">
        <v>2380</v>
      </c>
      <c r="F1618" s="17" t="s">
        <v>2380</v>
      </c>
      <c r="G1618" s="27">
        <v>2</v>
      </c>
      <c r="H1618" s="17" t="s">
        <v>2380</v>
      </c>
      <c r="I1618" s="27">
        <f t="shared" si="75"/>
        <v>0</v>
      </c>
      <c r="J1618" s="26">
        <f t="shared" si="76"/>
        <v>2</v>
      </c>
      <c r="K1618" s="17" t="str">
        <f t="shared" si="77"/>
        <v>Underweight</v>
      </c>
      <c r="L1618" s="24" t="str" cm="1">
        <f t="array" ref="L1618">IF(H1618="?",INDEX($H$2:$H$2336,MODE(MATCH($H$2:$H$2336,$H$2:$H$2336,0))),H1618)</f>
        <v>No</v>
      </c>
    </row>
    <row r="1619" spans="1:12" x14ac:dyDescent="0.25">
      <c r="A1619" s="18" t="s">
        <v>753</v>
      </c>
      <c r="B1619" s="18">
        <v>18.71</v>
      </c>
      <c r="C1619" s="18">
        <v>5.29</v>
      </c>
      <c r="D1619" s="18" t="s">
        <v>2382</v>
      </c>
      <c r="E1619" s="18" t="s">
        <v>2380</v>
      </c>
      <c r="F1619" s="18" t="s">
        <v>2380</v>
      </c>
      <c r="G1619" s="25" t="s">
        <v>2381</v>
      </c>
      <c r="H1619" s="18" t="s">
        <v>2380</v>
      </c>
      <c r="I1619" s="25">
        <f t="shared" si="75"/>
        <v>0</v>
      </c>
      <c r="J1619" s="26">
        <f t="shared" si="76"/>
        <v>0</v>
      </c>
      <c r="K1619" s="18" t="str">
        <f t="shared" si="77"/>
        <v>Normal Weight</v>
      </c>
      <c r="L1619" s="24" t="str" cm="1">
        <f t="array" ref="L1619">IF(H1619="?",INDEX($H$2:$H$2336,MODE(MATCH($H$2:$H$2336,$H$2:$H$2336,0))),H1619)</f>
        <v>No</v>
      </c>
    </row>
    <row r="1620" spans="1:12" x14ac:dyDescent="0.25">
      <c r="A1620" s="17" t="s">
        <v>752</v>
      </c>
      <c r="B1620" s="17">
        <v>20.61</v>
      </c>
      <c r="C1620" s="17">
        <v>6.89</v>
      </c>
      <c r="D1620" s="17" t="s">
        <v>2380</v>
      </c>
      <c r="E1620" s="17" t="s">
        <v>2380</v>
      </c>
      <c r="F1620" s="17" t="s">
        <v>2380</v>
      </c>
      <c r="G1620" s="27" t="s">
        <v>2381</v>
      </c>
      <c r="H1620" s="17" t="s">
        <v>2380</v>
      </c>
      <c r="I1620" s="27">
        <f t="shared" si="75"/>
        <v>0</v>
      </c>
      <c r="J1620" s="26">
        <f t="shared" si="76"/>
        <v>0</v>
      </c>
      <c r="K1620" s="17" t="str">
        <f t="shared" si="77"/>
        <v>Normal Weight</v>
      </c>
      <c r="L1620" s="24" t="str" cm="1">
        <f t="array" ref="L1620">IF(H1620="?",INDEX($H$2:$H$2336,MODE(MATCH($H$2:$H$2336,$H$2:$H$2336,0))),H1620)</f>
        <v>No</v>
      </c>
    </row>
    <row r="1621" spans="1:12" x14ac:dyDescent="0.25">
      <c r="A1621" s="18" t="s">
        <v>751</v>
      </c>
      <c r="B1621" s="18">
        <v>15.99</v>
      </c>
      <c r="C1621" s="18">
        <v>4.57</v>
      </c>
      <c r="D1621" s="18" t="s">
        <v>2382</v>
      </c>
      <c r="E1621" s="18" t="s">
        <v>2380</v>
      </c>
      <c r="F1621" s="18" t="s">
        <v>2383</v>
      </c>
      <c r="G1621" s="25">
        <v>1</v>
      </c>
      <c r="H1621" s="18" t="s">
        <v>2380</v>
      </c>
      <c r="I1621" s="25">
        <f t="shared" si="75"/>
        <v>0</v>
      </c>
      <c r="J1621" s="26">
        <f t="shared" si="76"/>
        <v>1</v>
      </c>
      <c r="K1621" s="18" t="str">
        <f t="shared" si="77"/>
        <v>Underweight</v>
      </c>
      <c r="L1621" s="24" t="str" cm="1">
        <f t="array" ref="L1621">IF(H1621="?",INDEX($H$2:$H$2336,MODE(MATCH($H$2:$H$2336,$H$2:$H$2336,0))),H1621)</f>
        <v>No</v>
      </c>
    </row>
    <row r="1622" spans="1:12" x14ac:dyDescent="0.25">
      <c r="A1622" s="17" t="s">
        <v>750</v>
      </c>
      <c r="B1622" s="17">
        <v>33.155000000000001</v>
      </c>
      <c r="C1622" s="17">
        <v>4.32</v>
      </c>
      <c r="D1622" s="17" t="s">
        <v>2380</v>
      </c>
      <c r="E1622" s="17" t="s">
        <v>2380</v>
      </c>
      <c r="F1622" s="17" t="s">
        <v>2380</v>
      </c>
      <c r="G1622" s="27" t="s">
        <v>2381</v>
      </c>
      <c r="H1622" s="17" t="s">
        <v>2380</v>
      </c>
      <c r="I1622" s="27">
        <f t="shared" si="75"/>
        <v>0</v>
      </c>
      <c r="J1622" s="26">
        <f t="shared" si="76"/>
        <v>0</v>
      </c>
      <c r="K1622" s="17" t="str">
        <f t="shared" si="77"/>
        <v>Obesity</v>
      </c>
      <c r="L1622" s="24" t="str" cm="1">
        <f t="array" ref="L1622">IF(H1622="?",INDEX($H$2:$H$2336,MODE(MATCH($H$2:$H$2336,$H$2:$H$2336,0))),H1622)</f>
        <v>No</v>
      </c>
    </row>
    <row r="1623" spans="1:12" x14ac:dyDescent="0.25">
      <c r="A1623" s="18" t="s">
        <v>749</v>
      </c>
      <c r="B1623" s="18">
        <v>26.22</v>
      </c>
      <c r="C1623" s="18">
        <v>5.57</v>
      </c>
      <c r="D1623" s="18" t="s">
        <v>2382</v>
      </c>
      <c r="E1623" s="18" t="s">
        <v>2380</v>
      </c>
      <c r="F1623" s="18" t="s">
        <v>2383</v>
      </c>
      <c r="G1623" s="25">
        <v>1</v>
      </c>
      <c r="H1623" s="18" t="s">
        <v>2380</v>
      </c>
      <c r="I1623" s="25">
        <f t="shared" si="75"/>
        <v>0</v>
      </c>
      <c r="J1623" s="26">
        <f t="shared" si="76"/>
        <v>1</v>
      </c>
      <c r="K1623" s="18" t="str">
        <f t="shared" si="77"/>
        <v>Overweight</v>
      </c>
      <c r="L1623" s="24" t="str" cm="1">
        <f t="array" ref="L1623">IF(H1623="?",INDEX($H$2:$H$2336,MODE(MATCH($H$2:$H$2336,$H$2:$H$2336,0))),H1623)</f>
        <v>No</v>
      </c>
    </row>
    <row r="1624" spans="1:12" x14ac:dyDescent="0.25">
      <c r="A1624" s="17" t="s">
        <v>748</v>
      </c>
      <c r="B1624" s="17">
        <v>21.85</v>
      </c>
      <c r="C1624" s="17">
        <v>5.26</v>
      </c>
      <c r="D1624" s="17" t="s">
        <v>2382</v>
      </c>
      <c r="E1624" s="17" t="s">
        <v>2380</v>
      </c>
      <c r="F1624" s="17" t="s">
        <v>2383</v>
      </c>
      <c r="G1624" s="27">
        <v>1</v>
      </c>
      <c r="H1624" s="17" t="s">
        <v>2380</v>
      </c>
      <c r="I1624" s="27">
        <f t="shared" si="75"/>
        <v>0</v>
      </c>
      <c r="J1624" s="26">
        <f t="shared" si="76"/>
        <v>1</v>
      </c>
      <c r="K1624" s="17" t="str">
        <f t="shared" si="77"/>
        <v>Normal Weight</v>
      </c>
      <c r="L1624" s="24" t="str" cm="1">
        <f t="array" ref="L1624">IF(H1624="?",INDEX($H$2:$H$2336,MODE(MATCH($H$2:$H$2336,$H$2:$H$2336,0))),H1624)</f>
        <v>No</v>
      </c>
    </row>
    <row r="1625" spans="1:12" x14ac:dyDescent="0.25">
      <c r="A1625" s="18" t="s">
        <v>747</v>
      </c>
      <c r="B1625" s="18">
        <v>30.495000000000001</v>
      </c>
      <c r="C1625" s="18">
        <v>6.25</v>
      </c>
      <c r="D1625" s="18" t="s">
        <v>2380</v>
      </c>
      <c r="E1625" s="18" t="s">
        <v>2380</v>
      </c>
      <c r="F1625" s="18" t="s">
        <v>2380</v>
      </c>
      <c r="G1625" s="25" t="s">
        <v>2381</v>
      </c>
      <c r="H1625" s="18" t="s">
        <v>2380</v>
      </c>
      <c r="I1625" s="25">
        <f t="shared" si="75"/>
        <v>0</v>
      </c>
      <c r="J1625" s="26">
        <f t="shared" si="76"/>
        <v>0</v>
      </c>
      <c r="K1625" s="18" t="str">
        <f t="shared" si="77"/>
        <v>Obesity</v>
      </c>
      <c r="L1625" s="24" t="str" cm="1">
        <f t="array" ref="L1625">IF(H1625="?",INDEX($H$2:$H$2336,MODE(MATCH($H$2:$H$2336,$H$2:$H$2336,0))),H1625)</f>
        <v>No</v>
      </c>
    </row>
    <row r="1626" spans="1:12" x14ac:dyDescent="0.25">
      <c r="A1626" s="17" t="s">
        <v>746</v>
      </c>
      <c r="B1626" s="17">
        <v>34.104999999999997</v>
      </c>
      <c r="C1626" s="17">
        <v>5.67</v>
      </c>
      <c r="D1626" s="17" t="s">
        <v>2382</v>
      </c>
      <c r="E1626" s="17" t="s">
        <v>2380</v>
      </c>
      <c r="F1626" s="17" t="s">
        <v>2380</v>
      </c>
      <c r="G1626" s="27" t="s">
        <v>2381</v>
      </c>
      <c r="H1626" s="17" t="s">
        <v>2380</v>
      </c>
      <c r="I1626" s="27">
        <f t="shared" si="75"/>
        <v>0</v>
      </c>
      <c r="J1626" s="26">
        <f t="shared" si="76"/>
        <v>0</v>
      </c>
      <c r="K1626" s="17" t="str">
        <f t="shared" si="77"/>
        <v>Obesity</v>
      </c>
      <c r="L1626" s="24" t="str" cm="1">
        <f t="array" ref="L1626">IF(H1626="?",INDEX($H$2:$H$2336,MODE(MATCH($H$2:$H$2336,$H$2:$H$2336,0))),H1626)</f>
        <v>No</v>
      </c>
    </row>
    <row r="1627" spans="1:12" x14ac:dyDescent="0.25">
      <c r="A1627" s="18" t="s">
        <v>745</v>
      </c>
      <c r="B1627" s="18">
        <v>32.770000000000003</v>
      </c>
      <c r="C1627" s="18">
        <v>4.42</v>
      </c>
      <c r="D1627" s="18" t="s">
        <v>2382</v>
      </c>
      <c r="E1627" s="18" t="s">
        <v>2380</v>
      </c>
      <c r="F1627" s="18" t="s">
        <v>2380</v>
      </c>
      <c r="G1627" s="25">
        <v>1</v>
      </c>
      <c r="H1627" s="18" t="s">
        <v>2380</v>
      </c>
      <c r="I1627" s="25">
        <f t="shared" si="75"/>
        <v>0</v>
      </c>
      <c r="J1627" s="26">
        <f t="shared" si="76"/>
        <v>1</v>
      </c>
      <c r="K1627" s="18" t="str">
        <f t="shared" si="77"/>
        <v>Obesity</v>
      </c>
      <c r="L1627" s="24" t="str" cm="1">
        <f t="array" ref="L1627">IF(H1627="?",INDEX($H$2:$H$2336,MODE(MATCH($H$2:$H$2336,$H$2:$H$2336,0))),H1627)</f>
        <v>No</v>
      </c>
    </row>
    <row r="1628" spans="1:12" x14ac:dyDescent="0.25">
      <c r="A1628" s="17" t="s">
        <v>744</v>
      </c>
      <c r="B1628" s="17">
        <v>16.850000000000001</v>
      </c>
      <c r="C1628" s="17">
        <v>11.75</v>
      </c>
      <c r="D1628" s="17" t="s">
        <v>2382</v>
      </c>
      <c r="E1628" s="17" t="s">
        <v>2380</v>
      </c>
      <c r="F1628" s="17" t="s">
        <v>2380</v>
      </c>
      <c r="G1628" s="27">
        <v>2</v>
      </c>
      <c r="H1628" s="17" t="s">
        <v>2380</v>
      </c>
      <c r="I1628" s="27">
        <f t="shared" si="75"/>
        <v>0</v>
      </c>
      <c r="J1628" s="26">
        <f t="shared" si="76"/>
        <v>2</v>
      </c>
      <c r="K1628" s="17" t="str">
        <f t="shared" si="77"/>
        <v>Underweight</v>
      </c>
      <c r="L1628" s="24" t="str" cm="1">
        <f t="array" ref="L1628">IF(H1628="?",INDEX($H$2:$H$2336,MODE(MATCH($H$2:$H$2336,$H$2:$H$2336,0))),H1628)</f>
        <v>No</v>
      </c>
    </row>
    <row r="1629" spans="1:12" x14ac:dyDescent="0.25">
      <c r="A1629" s="18" t="s">
        <v>743</v>
      </c>
      <c r="B1629" s="18">
        <v>34.700000000000003</v>
      </c>
      <c r="C1629" s="18">
        <v>6.06</v>
      </c>
      <c r="D1629" s="18" t="s">
        <v>2380</v>
      </c>
      <c r="E1629" s="18" t="s">
        <v>2380</v>
      </c>
      <c r="F1629" s="18" t="s">
        <v>2380</v>
      </c>
      <c r="G1629" s="25">
        <v>1</v>
      </c>
      <c r="H1629" s="18" t="s">
        <v>2380</v>
      </c>
      <c r="I1629" s="25">
        <f t="shared" si="75"/>
        <v>0</v>
      </c>
      <c r="J1629" s="26">
        <f t="shared" si="76"/>
        <v>1</v>
      </c>
      <c r="K1629" s="18" t="str">
        <f t="shared" si="77"/>
        <v>Obesity</v>
      </c>
      <c r="L1629" s="24" t="str" cm="1">
        <f t="array" ref="L1629">IF(H1629="?",INDEX($H$2:$H$2336,MODE(MATCH($H$2:$H$2336,$H$2:$H$2336,0))),H1629)</f>
        <v>No</v>
      </c>
    </row>
    <row r="1630" spans="1:12" x14ac:dyDescent="0.25">
      <c r="A1630" s="17" t="s">
        <v>742</v>
      </c>
      <c r="B1630" s="17">
        <v>37.049999999999997</v>
      </c>
      <c r="C1630" s="17">
        <v>5.48</v>
      </c>
      <c r="D1630" s="17" t="s">
        <v>2380</v>
      </c>
      <c r="E1630" s="17" t="s">
        <v>2380</v>
      </c>
      <c r="F1630" s="17" t="s">
        <v>2380</v>
      </c>
      <c r="G1630" s="27">
        <v>1</v>
      </c>
      <c r="H1630" s="17" t="s">
        <v>2380</v>
      </c>
      <c r="I1630" s="27">
        <f t="shared" si="75"/>
        <v>0</v>
      </c>
      <c r="J1630" s="26">
        <f t="shared" si="76"/>
        <v>1</v>
      </c>
      <c r="K1630" s="17" t="str">
        <f t="shared" si="77"/>
        <v>Obesity</v>
      </c>
      <c r="L1630" s="24" t="str" cm="1">
        <f t="array" ref="L1630">IF(H1630="?",INDEX($H$2:$H$2336,MODE(MATCH($H$2:$H$2336,$H$2:$H$2336,0))),H1630)</f>
        <v>No</v>
      </c>
    </row>
    <row r="1631" spans="1:12" x14ac:dyDescent="0.25">
      <c r="A1631" s="18" t="s">
        <v>741</v>
      </c>
      <c r="B1631" s="18">
        <v>18.78</v>
      </c>
      <c r="C1631" s="18">
        <v>4.45</v>
      </c>
      <c r="D1631" s="18" t="s">
        <v>2380</v>
      </c>
      <c r="E1631" s="18" t="s">
        <v>2380</v>
      </c>
      <c r="F1631" s="18" t="s">
        <v>2383</v>
      </c>
      <c r="G1631" s="25">
        <v>1</v>
      </c>
      <c r="H1631" s="18" t="s">
        <v>2380</v>
      </c>
      <c r="I1631" s="25">
        <f t="shared" si="75"/>
        <v>0</v>
      </c>
      <c r="J1631" s="26">
        <f t="shared" si="76"/>
        <v>1</v>
      </c>
      <c r="K1631" s="18" t="str">
        <f t="shared" si="77"/>
        <v>Normal Weight</v>
      </c>
      <c r="L1631" s="24" t="str" cm="1">
        <f t="array" ref="L1631">IF(H1631="?",INDEX($H$2:$H$2336,MODE(MATCH($H$2:$H$2336,$H$2:$H$2336,0))),H1631)</f>
        <v>No</v>
      </c>
    </row>
    <row r="1632" spans="1:12" x14ac:dyDescent="0.25">
      <c r="A1632" s="17" t="s">
        <v>740</v>
      </c>
      <c r="B1632" s="17">
        <v>28.024999999999999</v>
      </c>
      <c r="C1632" s="17">
        <v>5</v>
      </c>
      <c r="D1632" s="17" t="s">
        <v>2380</v>
      </c>
      <c r="E1632" s="17" t="s">
        <v>2380</v>
      </c>
      <c r="F1632" s="17" t="s">
        <v>2380</v>
      </c>
      <c r="G1632" s="27">
        <v>1</v>
      </c>
      <c r="H1632" s="17" t="s">
        <v>2380</v>
      </c>
      <c r="I1632" s="27">
        <f t="shared" si="75"/>
        <v>0</v>
      </c>
      <c r="J1632" s="26">
        <f t="shared" si="76"/>
        <v>1</v>
      </c>
      <c r="K1632" s="17" t="str">
        <f t="shared" si="77"/>
        <v>Overweight</v>
      </c>
      <c r="L1632" s="24" t="str" cm="1">
        <f t="array" ref="L1632">IF(H1632="?",INDEX($H$2:$H$2336,MODE(MATCH($H$2:$H$2336,$H$2:$H$2336,0))),H1632)</f>
        <v>No</v>
      </c>
    </row>
    <row r="1633" spans="1:12" x14ac:dyDescent="0.25">
      <c r="A1633" s="18" t="s">
        <v>739</v>
      </c>
      <c r="B1633" s="18">
        <v>35.090000000000003</v>
      </c>
      <c r="C1633" s="18">
        <v>5.84</v>
      </c>
      <c r="D1633" s="18" t="s">
        <v>2380</v>
      </c>
      <c r="E1633" s="18" t="s">
        <v>2380</v>
      </c>
      <c r="F1633" s="18" t="s">
        <v>2380</v>
      </c>
      <c r="G1633" s="25" t="s">
        <v>2381</v>
      </c>
      <c r="H1633" s="18" t="s">
        <v>2380</v>
      </c>
      <c r="I1633" s="25">
        <f t="shared" si="75"/>
        <v>0</v>
      </c>
      <c r="J1633" s="26">
        <f t="shared" si="76"/>
        <v>0</v>
      </c>
      <c r="K1633" s="18" t="str">
        <f t="shared" si="77"/>
        <v>Obesity</v>
      </c>
      <c r="L1633" s="24" t="str" cm="1">
        <f t="array" ref="L1633">IF(H1633="?",INDEX($H$2:$H$2336,MODE(MATCH($H$2:$H$2336,$H$2:$H$2336,0))),H1633)</f>
        <v>No</v>
      </c>
    </row>
    <row r="1634" spans="1:12" x14ac:dyDescent="0.25">
      <c r="A1634" s="17" t="s">
        <v>738</v>
      </c>
      <c r="B1634" s="17">
        <v>34.42</v>
      </c>
      <c r="C1634" s="17">
        <v>5.21</v>
      </c>
      <c r="D1634" s="17" t="s">
        <v>2382</v>
      </c>
      <c r="E1634" s="17" t="s">
        <v>2380</v>
      </c>
      <c r="F1634" s="17" t="s">
        <v>2380</v>
      </c>
      <c r="G1634" s="27" t="s">
        <v>2381</v>
      </c>
      <c r="H1634" s="17" t="s">
        <v>2380</v>
      </c>
      <c r="I1634" s="27">
        <f t="shared" si="75"/>
        <v>0</v>
      </c>
      <c r="J1634" s="26">
        <f t="shared" si="76"/>
        <v>0</v>
      </c>
      <c r="K1634" s="17" t="str">
        <f t="shared" si="77"/>
        <v>Obesity</v>
      </c>
      <c r="L1634" s="24" t="str" cm="1">
        <f t="array" ref="L1634">IF(H1634="?",INDEX($H$2:$H$2336,MODE(MATCH($H$2:$H$2336,$H$2:$H$2336,0))),H1634)</f>
        <v>No</v>
      </c>
    </row>
    <row r="1635" spans="1:12" x14ac:dyDescent="0.25">
      <c r="A1635" s="18" t="s">
        <v>737</v>
      </c>
      <c r="B1635" s="18">
        <v>29.4</v>
      </c>
      <c r="C1635" s="18">
        <v>4.26</v>
      </c>
      <c r="D1635" s="18" t="s">
        <v>2380</v>
      </c>
      <c r="E1635" s="18" t="s">
        <v>2380</v>
      </c>
      <c r="F1635" s="18" t="s">
        <v>2380</v>
      </c>
      <c r="G1635" s="25" t="s">
        <v>2381</v>
      </c>
      <c r="H1635" s="18" t="s">
        <v>2380</v>
      </c>
      <c r="I1635" s="25">
        <f t="shared" si="75"/>
        <v>0</v>
      </c>
      <c r="J1635" s="26">
        <f t="shared" si="76"/>
        <v>0</v>
      </c>
      <c r="K1635" s="18" t="str">
        <f t="shared" si="77"/>
        <v>Overweight</v>
      </c>
      <c r="L1635" s="24" t="str" cm="1">
        <f t="array" ref="L1635">IF(H1635="?",INDEX($H$2:$H$2336,MODE(MATCH($H$2:$H$2336,$H$2:$H$2336,0))),H1635)</f>
        <v>No</v>
      </c>
    </row>
    <row r="1636" spans="1:12" x14ac:dyDescent="0.25">
      <c r="A1636" s="17" t="s">
        <v>736</v>
      </c>
      <c r="B1636" s="17">
        <v>21.31</v>
      </c>
      <c r="C1636" s="17">
        <v>4.17</v>
      </c>
      <c r="D1636" s="17" t="s">
        <v>2380</v>
      </c>
      <c r="E1636" s="17" t="s">
        <v>2380</v>
      </c>
      <c r="F1636" s="17" t="s">
        <v>2380</v>
      </c>
      <c r="G1636" s="27" t="s">
        <v>2381</v>
      </c>
      <c r="H1636" s="17" t="s">
        <v>2380</v>
      </c>
      <c r="I1636" s="27">
        <f t="shared" si="75"/>
        <v>0</v>
      </c>
      <c r="J1636" s="26">
        <f t="shared" si="76"/>
        <v>0</v>
      </c>
      <c r="K1636" s="17" t="str">
        <f t="shared" si="77"/>
        <v>Normal Weight</v>
      </c>
      <c r="L1636" s="24" t="str" cm="1">
        <f t="array" ref="L1636">IF(H1636="?",INDEX($H$2:$H$2336,MODE(MATCH($H$2:$H$2336,$H$2:$H$2336,0))),H1636)</f>
        <v>No</v>
      </c>
    </row>
    <row r="1637" spans="1:12" x14ac:dyDescent="0.25">
      <c r="A1637" s="18" t="s">
        <v>735</v>
      </c>
      <c r="B1637" s="18">
        <v>19.559999999999999</v>
      </c>
      <c r="C1637" s="18">
        <v>11.96</v>
      </c>
      <c r="D1637" s="18" t="s">
        <v>2380</v>
      </c>
      <c r="E1637" s="18" t="s">
        <v>2380</v>
      </c>
      <c r="F1637" s="18" t="s">
        <v>2380</v>
      </c>
      <c r="G1637" s="25" t="s">
        <v>2381</v>
      </c>
      <c r="H1637" s="18" t="s">
        <v>2380</v>
      </c>
      <c r="I1637" s="25">
        <f t="shared" si="75"/>
        <v>0</v>
      </c>
      <c r="J1637" s="26">
        <f t="shared" si="76"/>
        <v>0</v>
      </c>
      <c r="K1637" s="18" t="str">
        <f t="shared" si="77"/>
        <v>Normal Weight</v>
      </c>
      <c r="L1637" s="24" t="str" cm="1">
        <f t="array" ref="L1637">IF(H1637="?",INDEX($H$2:$H$2336,MODE(MATCH($H$2:$H$2336,$H$2:$H$2336,0))),H1637)</f>
        <v>No</v>
      </c>
    </row>
    <row r="1638" spans="1:12" x14ac:dyDescent="0.25">
      <c r="A1638" s="17" t="s">
        <v>734</v>
      </c>
      <c r="B1638" s="17">
        <v>37.335000000000001</v>
      </c>
      <c r="C1638" s="17">
        <v>6.26</v>
      </c>
      <c r="D1638" s="17" t="s">
        <v>2382</v>
      </c>
      <c r="E1638" s="17" t="s">
        <v>2380</v>
      </c>
      <c r="F1638" s="17" t="s">
        <v>2380</v>
      </c>
      <c r="G1638" s="27">
        <v>1</v>
      </c>
      <c r="H1638" s="17" t="s">
        <v>2380</v>
      </c>
      <c r="I1638" s="27">
        <f t="shared" si="75"/>
        <v>0</v>
      </c>
      <c r="J1638" s="26">
        <f t="shared" si="76"/>
        <v>1</v>
      </c>
      <c r="K1638" s="17" t="str">
        <f t="shared" si="77"/>
        <v>Obesity</v>
      </c>
      <c r="L1638" s="24" t="str" cm="1">
        <f t="array" ref="L1638">IF(H1638="?",INDEX($H$2:$H$2336,MODE(MATCH($H$2:$H$2336,$H$2:$H$2336,0))),H1638)</f>
        <v>No</v>
      </c>
    </row>
    <row r="1639" spans="1:12" x14ac:dyDescent="0.25">
      <c r="A1639" s="18" t="s">
        <v>733</v>
      </c>
      <c r="B1639" s="18">
        <v>19.53</v>
      </c>
      <c r="C1639" s="18">
        <v>11.68</v>
      </c>
      <c r="D1639" s="18" t="s">
        <v>2380</v>
      </c>
      <c r="E1639" s="18" t="s">
        <v>2380</v>
      </c>
      <c r="F1639" s="18" t="s">
        <v>2380</v>
      </c>
      <c r="G1639" s="25" t="s">
        <v>2381</v>
      </c>
      <c r="H1639" s="18" t="s">
        <v>2380</v>
      </c>
      <c r="I1639" s="25">
        <f t="shared" si="75"/>
        <v>0</v>
      </c>
      <c r="J1639" s="26">
        <f t="shared" si="76"/>
        <v>0</v>
      </c>
      <c r="K1639" s="18" t="str">
        <f t="shared" si="77"/>
        <v>Normal Weight</v>
      </c>
      <c r="L1639" s="24" t="str" cm="1">
        <f t="array" ref="L1639">IF(H1639="?",INDEX($H$2:$H$2336,MODE(MATCH($H$2:$H$2336,$H$2:$H$2336,0))),H1639)</f>
        <v>No</v>
      </c>
    </row>
    <row r="1640" spans="1:12" x14ac:dyDescent="0.25">
      <c r="A1640" s="17" t="s">
        <v>732</v>
      </c>
      <c r="B1640" s="17">
        <v>34.1</v>
      </c>
      <c r="C1640" s="17">
        <v>5.16</v>
      </c>
      <c r="D1640" s="17" t="s">
        <v>2380</v>
      </c>
      <c r="E1640" s="17" t="s">
        <v>2380</v>
      </c>
      <c r="F1640" s="17" t="s">
        <v>2380</v>
      </c>
      <c r="G1640" s="27" t="s">
        <v>2381</v>
      </c>
      <c r="H1640" s="17" t="s">
        <v>2380</v>
      </c>
      <c r="I1640" s="27">
        <f t="shared" si="75"/>
        <v>0</v>
      </c>
      <c r="J1640" s="26">
        <f t="shared" si="76"/>
        <v>0</v>
      </c>
      <c r="K1640" s="17" t="str">
        <f t="shared" si="77"/>
        <v>Obesity</v>
      </c>
      <c r="L1640" s="24" t="str" cm="1">
        <f t="array" ref="L1640">IF(H1640="?",INDEX($H$2:$H$2336,MODE(MATCH($H$2:$H$2336,$H$2:$H$2336,0))),H1640)</f>
        <v>No</v>
      </c>
    </row>
    <row r="1641" spans="1:12" x14ac:dyDescent="0.25">
      <c r="A1641" s="18" t="s">
        <v>731</v>
      </c>
      <c r="B1641" s="18">
        <v>16.5</v>
      </c>
      <c r="C1641" s="18">
        <v>6.9</v>
      </c>
      <c r="D1641" s="18" t="s">
        <v>2382</v>
      </c>
      <c r="E1641" s="18" t="s">
        <v>2380</v>
      </c>
      <c r="F1641" s="18" t="s">
        <v>2380</v>
      </c>
      <c r="G1641" s="25">
        <v>2</v>
      </c>
      <c r="H1641" s="18" t="s">
        <v>2380</v>
      </c>
      <c r="I1641" s="25">
        <f t="shared" si="75"/>
        <v>0</v>
      </c>
      <c r="J1641" s="26">
        <f t="shared" si="76"/>
        <v>2</v>
      </c>
      <c r="K1641" s="18" t="str">
        <f t="shared" si="77"/>
        <v>Underweight</v>
      </c>
      <c r="L1641" s="24" t="str" cm="1">
        <f t="array" ref="L1641">IF(H1641="?",INDEX($H$2:$H$2336,MODE(MATCH($H$2:$H$2336,$H$2:$H$2336,0))),H1641)</f>
        <v>No</v>
      </c>
    </row>
    <row r="1642" spans="1:12" x14ac:dyDescent="0.25">
      <c r="A1642" s="17" t="s">
        <v>730</v>
      </c>
      <c r="B1642" s="17">
        <v>30.69</v>
      </c>
      <c r="C1642" s="17">
        <v>4.83</v>
      </c>
      <c r="D1642" s="17" t="s">
        <v>2380</v>
      </c>
      <c r="E1642" s="17" t="s">
        <v>2380</v>
      </c>
      <c r="F1642" s="17" t="s">
        <v>2380</v>
      </c>
      <c r="G1642" s="27">
        <v>1</v>
      </c>
      <c r="H1642" s="17" t="s">
        <v>2380</v>
      </c>
      <c r="I1642" s="27">
        <f t="shared" si="75"/>
        <v>0</v>
      </c>
      <c r="J1642" s="26">
        <f t="shared" si="76"/>
        <v>1</v>
      </c>
      <c r="K1642" s="17" t="str">
        <f t="shared" si="77"/>
        <v>Obesity</v>
      </c>
      <c r="L1642" s="24" t="str" cm="1">
        <f t="array" ref="L1642">IF(H1642="?",INDEX($H$2:$H$2336,MODE(MATCH($H$2:$H$2336,$H$2:$H$2336,0))),H1642)</f>
        <v>No</v>
      </c>
    </row>
    <row r="1643" spans="1:12" x14ac:dyDescent="0.25">
      <c r="A1643" s="18" t="s">
        <v>729</v>
      </c>
      <c r="B1643" s="18">
        <v>28.93</v>
      </c>
      <c r="C1643" s="18">
        <v>4.87</v>
      </c>
      <c r="D1643" s="18" t="s">
        <v>2380</v>
      </c>
      <c r="E1643" s="18" t="s">
        <v>2380</v>
      </c>
      <c r="F1643" s="18" t="s">
        <v>2380</v>
      </c>
      <c r="G1643" s="25">
        <v>1</v>
      </c>
      <c r="H1643" s="18" t="s">
        <v>2380</v>
      </c>
      <c r="I1643" s="25">
        <f t="shared" si="75"/>
        <v>0</v>
      </c>
      <c r="J1643" s="26">
        <f t="shared" si="76"/>
        <v>1</v>
      </c>
      <c r="K1643" s="18" t="str">
        <f t="shared" si="77"/>
        <v>Overweight</v>
      </c>
      <c r="L1643" s="24" t="str" cm="1">
        <f t="array" ref="L1643">IF(H1643="?",INDEX($H$2:$H$2336,MODE(MATCH($H$2:$H$2336,$H$2:$H$2336,0))),H1643)</f>
        <v>No</v>
      </c>
    </row>
    <row r="1644" spans="1:12" x14ac:dyDescent="0.25">
      <c r="A1644" s="17" t="s">
        <v>728</v>
      </c>
      <c r="B1644" s="17">
        <v>38.9</v>
      </c>
      <c r="C1644" s="17">
        <v>4.28</v>
      </c>
      <c r="D1644" s="17" t="s">
        <v>2380</v>
      </c>
      <c r="E1644" s="17" t="s">
        <v>2380</v>
      </c>
      <c r="F1644" s="17" t="s">
        <v>2380</v>
      </c>
      <c r="G1644" s="27" t="s">
        <v>2381</v>
      </c>
      <c r="H1644" s="17" t="s">
        <v>2380</v>
      </c>
      <c r="I1644" s="27">
        <f t="shared" si="75"/>
        <v>0</v>
      </c>
      <c r="J1644" s="26">
        <f t="shared" si="76"/>
        <v>0</v>
      </c>
      <c r="K1644" s="17" t="str">
        <f t="shared" si="77"/>
        <v>Obesity</v>
      </c>
      <c r="L1644" s="24" t="str" cm="1">
        <f t="array" ref="L1644">IF(H1644="?",INDEX($H$2:$H$2336,MODE(MATCH($H$2:$H$2336,$H$2:$H$2336,0))),H1644)</f>
        <v>No</v>
      </c>
    </row>
    <row r="1645" spans="1:12" x14ac:dyDescent="0.25">
      <c r="A1645" s="18" t="s">
        <v>727</v>
      </c>
      <c r="B1645" s="18">
        <v>26.9</v>
      </c>
      <c r="C1645" s="18">
        <v>4.07</v>
      </c>
      <c r="D1645" s="18" t="s">
        <v>2380</v>
      </c>
      <c r="E1645" s="18" t="s">
        <v>2380</v>
      </c>
      <c r="F1645" s="18" t="s">
        <v>2380</v>
      </c>
      <c r="G1645" s="25" t="s">
        <v>2381</v>
      </c>
      <c r="H1645" s="18" t="s">
        <v>2380</v>
      </c>
      <c r="I1645" s="25">
        <f t="shared" si="75"/>
        <v>0</v>
      </c>
      <c r="J1645" s="26">
        <f t="shared" si="76"/>
        <v>0</v>
      </c>
      <c r="K1645" s="18" t="str">
        <f t="shared" si="77"/>
        <v>Overweight</v>
      </c>
      <c r="L1645" s="24" t="str" cm="1">
        <f t="array" ref="L1645">IF(H1645="?",INDEX($H$2:$H$2336,MODE(MATCH($H$2:$H$2336,$H$2:$H$2336,0))),H1645)</f>
        <v>No</v>
      </c>
    </row>
    <row r="1646" spans="1:12" x14ac:dyDescent="0.25">
      <c r="A1646" s="17" t="s">
        <v>726</v>
      </c>
      <c r="B1646" s="17">
        <v>24.86</v>
      </c>
      <c r="C1646" s="17">
        <v>6.23</v>
      </c>
      <c r="D1646" s="17" t="s">
        <v>2380</v>
      </c>
      <c r="E1646" s="17" t="s">
        <v>2380</v>
      </c>
      <c r="F1646" s="17" t="s">
        <v>2380</v>
      </c>
      <c r="G1646" s="27" t="s">
        <v>2381</v>
      </c>
      <c r="H1646" s="17" t="s">
        <v>2380</v>
      </c>
      <c r="I1646" s="27">
        <f t="shared" si="75"/>
        <v>0</v>
      </c>
      <c r="J1646" s="26">
        <f t="shared" si="76"/>
        <v>0</v>
      </c>
      <c r="K1646" s="17" t="str">
        <f t="shared" si="77"/>
        <v>Normal Weight</v>
      </c>
      <c r="L1646" s="24" t="str" cm="1">
        <f t="array" ref="L1646">IF(H1646="?",INDEX($H$2:$H$2336,MODE(MATCH($H$2:$H$2336,$H$2:$H$2336,0))),H1646)</f>
        <v>No</v>
      </c>
    </row>
    <row r="1647" spans="1:12" x14ac:dyDescent="0.25">
      <c r="A1647" s="18" t="s">
        <v>725</v>
      </c>
      <c r="B1647" s="18">
        <v>39.14</v>
      </c>
      <c r="C1647" s="18">
        <v>6.24</v>
      </c>
      <c r="D1647" s="18" t="s">
        <v>2380</v>
      </c>
      <c r="E1647" s="18" t="s">
        <v>2382</v>
      </c>
      <c r="F1647" s="18" t="s">
        <v>2380</v>
      </c>
      <c r="G1647" s="25">
        <v>1</v>
      </c>
      <c r="H1647" s="18" t="s">
        <v>2380</v>
      </c>
      <c r="I1647" s="25">
        <f t="shared" si="75"/>
        <v>0</v>
      </c>
      <c r="J1647" s="26">
        <f t="shared" si="76"/>
        <v>1</v>
      </c>
      <c r="K1647" s="18" t="str">
        <f t="shared" si="77"/>
        <v>Obesity</v>
      </c>
      <c r="L1647" s="24" t="str" cm="1">
        <f t="array" ref="L1647">IF(H1647="?",INDEX($H$2:$H$2336,MODE(MATCH($H$2:$H$2336,$H$2:$H$2336,0))),H1647)</f>
        <v>No</v>
      </c>
    </row>
    <row r="1648" spans="1:12" x14ac:dyDescent="0.25">
      <c r="A1648" s="17" t="s">
        <v>724</v>
      </c>
      <c r="B1648" s="17">
        <v>39.799999999999997</v>
      </c>
      <c r="C1648" s="17">
        <v>6.17</v>
      </c>
      <c r="D1648" s="17" t="s">
        <v>2380</v>
      </c>
      <c r="E1648" s="17" t="s">
        <v>2380</v>
      </c>
      <c r="F1648" s="17" t="s">
        <v>2383</v>
      </c>
      <c r="G1648" s="27">
        <v>1</v>
      </c>
      <c r="H1648" s="17" t="s">
        <v>2380</v>
      </c>
      <c r="I1648" s="27">
        <f t="shared" si="75"/>
        <v>0</v>
      </c>
      <c r="J1648" s="26">
        <f t="shared" si="76"/>
        <v>1</v>
      </c>
      <c r="K1648" s="17" t="str">
        <f t="shared" si="77"/>
        <v>Obesity</v>
      </c>
      <c r="L1648" s="24" t="str" cm="1">
        <f t="array" ref="L1648">IF(H1648="?",INDEX($H$2:$H$2336,MODE(MATCH($H$2:$H$2336,$H$2:$H$2336,0))),H1648)</f>
        <v>No</v>
      </c>
    </row>
    <row r="1649" spans="1:12" x14ac:dyDescent="0.25">
      <c r="A1649" s="18" t="s">
        <v>723</v>
      </c>
      <c r="B1649" s="18">
        <v>34.32</v>
      </c>
      <c r="C1649" s="18">
        <v>5.16</v>
      </c>
      <c r="D1649" s="18" t="s">
        <v>2380</v>
      </c>
      <c r="E1649" s="18" t="s">
        <v>2380</v>
      </c>
      <c r="F1649" s="18" t="s">
        <v>2380</v>
      </c>
      <c r="G1649" s="25">
        <v>1</v>
      </c>
      <c r="H1649" s="18" t="s">
        <v>2380</v>
      </c>
      <c r="I1649" s="25">
        <f t="shared" si="75"/>
        <v>0</v>
      </c>
      <c r="J1649" s="26">
        <f t="shared" si="76"/>
        <v>1</v>
      </c>
      <c r="K1649" s="18" t="str">
        <f t="shared" si="77"/>
        <v>Obesity</v>
      </c>
      <c r="L1649" s="24" t="str" cm="1">
        <f t="array" ref="L1649">IF(H1649="?",INDEX($H$2:$H$2336,MODE(MATCH($H$2:$H$2336,$H$2:$H$2336,0))),H1649)</f>
        <v>No</v>
      </c>
    </row>
    <row r="1650" spans="1:12" x14ac:dyDescent="0.25">
      <c r="A1650" s="17" t="s">
        <v>722</v>
      </c>
      <c r="B1650" s="17">
        <v>32.51</v>
      </c>
      <c r="C1650" s="17">
        <v>4.3</v>
      </c>
      <c r="D1650" s="17" t="s">
        <v>2380</v>
      </c>
      <c r="E1650" s="17" t="s">
        <v>2380</v>
      </c>
      <c r="F1650" s="17" t="s">
        <v>2380</v>
      </c>
      <c r="G1650" s="27" t="s">
        <v>2381</v>
      </c>
      <c r="H1650" s="17" t="s">
        <v>2380</v>
      </c>
      <c r="I1650" s="27">
        <f t="shared" si="75"/>
        <v>0</v>
      </c>
      <c r="J1650" s="26">
        <f t="shared" si="76"/>
        <v>0</v>
      </c>
      <c r="K1650" s="17" t="str">
        <f t="shared" si="77"/>
        <v>Obesity</v>
      </c>
      <c r="L1650" s="24" t="str" cm="1">
        <f t="array" ref="L1650">IF(H1650="?",INDEX($H$2:$H$2336,MODE(MATCH($H$2:$H$2336,$H$2:$H$2336,0))),H1650)</f>
        <v>No</v>
      </c>
    </row>
    <row r="1651" spans="1:12" x14ac:dyDescent="0.25">
      <c r="A1651" s="18" t="s">
        <v>721</v>
      </c>
      <c r="B1651" s="18">
        <v>30.71</v>
      </c>
      <c r="C1651" s="18">
        <v>6.14</v>
      </c>
      <c r="D1651" s="18" t="s">
        <v>2380</v>
      </c>
      <c r="E1651" s="18" t="s">
        <v>2380</v>
      </c>
      <c r="F1651" s="18" t="s">
        <v>2383</v>
      </c>
      <c r="G1651" s="25">
        <v>1</v>
      </c>
      <c r="H1651" s="18" t="s">
        <v>2380</v>
      </c>
      <c r="I1651" s="25">
        <f t="shared" si="75"/>
        <v>0</v>
      </c>
      <c r="J1651" s="26">
        <f t="shared" si="76"/>
        <v>1</v>
      </c>
      <c r="K1651" s="18" t="str">
        <f t="shared" si="77"/>
        <v>Obesity</v>
      </c>
      <c r="L1651" s="24" t="str" cm="1">
        <f t="array" ref="L1651">IF(H1651="?",INDEX($H$2:$H$2336,MODE(MATCH($H$2:$H$2336,$H$2:$H$2336,0))),H1651)</f>
        <v>No</v>
      </c>
    </row>
    <row r="1652" spans="1:12" x14ac:dyDescent="0.25">
      <c r="A1652" s="17" t="s">
        <v>720</v>
      </c>
      <c r="B1652" s="17">
        <v>28.9</v>
      </c>
      <c r="C1652" s="17">
        <v>5.36</v>
      </c>
      <c r="D1652" s="17" t="s">
        <v>2380</v>
      </c>
      <c r="E1652" s="17" t="s">
        <v>2380</v>
      </c>
      <c r="F1652" s="17" t="s">
        <v>2380</v>
      </c>
      <c r="G1652" s="27">
        <v>1</v>
      </c>
      <c r="H1652" s="17" t="s">
        <v>2380</v>
      </c>
      <c r="I1652" s="27">
        <f t="shared" si="75"/>
        <v>0</v>
      </c>
      <c r="J1652" s="26">
        <f t="shared" si="76"/>
        <v>1</v>
      </c>
      <c r="K1652" s="17" t="str">
        <f t="shared" si="77"/>
        <v>Overweight</v>
      </c>
      <c r="L1652" s="24" t="str" cm="1">
        <f t="array" ref="L1652">IF(H1652="?",INDEX($H$2:$H$2336,MODE(MATCH($H$2:$H$2336,$H$2:$H$2336,0))),H1652)</f>
        <v>No</v>
      </c>
    </row>
    <row r="1653" spans="1:12" x14ac:dyDescent="0.25">
      <c r="A1653" s="18" t="s">
        <v>719</v>
      </c>
      <c r="B1653" s="18">
        <v>36.19</v>
      </c>
      <c r="C1653" s="18">
        <v>4.3</v>
      </c>
      <c r="D1653" s="18" t="s">
        <v>2380</v>
      </c>
      <c r="E1653" s="18" t="s">
        <v>2380</v>
      </c>
      <c r="F1653" s="18" t="s">
        <v>2380</v>
      </c>
      <c r="G1653" s="25" t="s">
        <v>2381</v>
      </c>
      <c r="H1653" s="18" t="s">
        <v>2380</v>
      </c>
      <c r="I1653" s="25">
        <f t="shared" si="75"/>
        <v>0</v>
      </c>
      <c r="J1653" s="26">
        <f t="shared" si="76"/>
        <v>0</v>
      </c>
      <c r="K1653" s="18" t="str">
        <f t="shared" si="77"/>
        <v>Obesity</v>
      </c>
      <c r="L1653" s="24" t="str" cm="1">
        <f t="array" ref="L1653">IF(H1653="?",INDEX($H$2:$H$2336,MODE(MATCH($H$2:$H$2336,$H$2:$H$2336,0))),H1653)</f>
        <v>No</v>
      </c>
    </row>
    <row r="1654" spans="1:12" x14ac:dyDescent="0.25">
      <c r="A1654" s="17" t="s">
        <v>718</v>
      </c>
      <c r="B1654" s="17">
        <v>29.6</v>
      </c>
      <c r="C1654" s="17">
        <v>4.09</v>
      </c>
      <c r="D1654" s="17" t="s">
        <v>2380</v>
      </c>
      <c r="E1654" s="17" t="s">
        <v>2380</v>
      </c>
      <c r="F1654" s="17" t="s">
        <v>2380</v>
      </c>
      <c r="G1654" s="27" t="s">
        <v>2381</v>
      </c>
      <c r="H1654" s="17" t="s">
        <v>2380</v>
      </c>
      <c r="I1654" s="27">
        <f t="shared" si="75"/>
        <v>0</v>
      </c>
      <c r="J1654" s="26">
        <f t="shared" si="76"/>
        <v>0</v>
      </c>
      <c r="K1654" s="17" t="str">
        <f t="shared" si="77"/>
        <v>Overweight</v>
      </c>
      <c r="L1654" s="24" t="str" cm="1">
        <f t="array" ref="L1654">IF(H1654="?",INDEX($H$2:$H$2336,MODE(MATCH($H$2:$H$2336,$H$2:$H$2336,0))),H1654)</f>
        <v>No</v>
      </c>
    </row>
    <row r="1655" spans="1:12" x14ac:dyDescent="0.25">
      <c r="A1655" s="18" t="s">
        <v>717</v>
      </c>
      <c r="B1655" s="18">
        <v>30.95</v>
      </c>
      <c r="C1655" s="18">
        <v>6.27</v>
      </c>
      <c r="D1655" s="18" t="s">
        <v>2380</v>
      </c>
      <c r="E1655" s="18" t="s">
        <v>2380</v>
      </c>
      <c r="F1655" s="18" t="s">
        <v>2383</v>
      </c>
      <c r="G1655" s="25">
        <v>1</v>
      </c>
      <c r="H1655" s="18" t="s">
        <v>2380</v>
      </c>
      <c r="I1655" s="25">
        <f t="shared" si="75"/>
        <v>0</v>
      </c>
      <c r="J1655" s="26">
        <f t="shared" si="76"/>
        <v>1</v>
      </c>
      <c r="K1655" s="18" t="str">
        <f t="shared" si="77"/>
        <v>Obesity</v>
      </c>
      <c r="L1655" s="24" t="str" cm="1">
        <f t="array" ref="L1655">IF(H1655="?",INDEX($H$2:$H$2336,MODE(MATCH($H$2:$H$2336,$H$2:$H$2336,0))),H1655)</f>
        <v>No</v>
      </c>
    </row>
    <row r="1656" spans="1:12" x14ac:dyDescent="0.25">
      <c r="A1656" s="17" t="s">
        <v>716</v>
      </c>
      <c r="B1656" s="17">
        <v>19.95</v>
      </c>
      <c r="C1656" s="17">
        <v>5.39</v>
      </c>
      <c r="D1656" s="17" t="s">
        <v>2380</v>
      </c>
      <c r="E1656" s="17" t="s">
        <v>2380</v>
      </c>
      <c r="F1656" s="17" t="s">
        <v>2380</v>
      </c>
      <c r="G1656" s="27">
        <v>1</v>
      </c>
      <c r="H1656" s="17" t="s">
        <v>2380</v>
      </c>
      <c r="I1656" s="27">
        <f t="shared" si="75"/>
        <v>0</v>
      </c>
      <c r="J1656" s="26">
        <f t="shared" si="76"/>
        <v>1</v>
      </c>
      <c r="K1656" s="17" t="str">
        <f t="shared" si="77"/>
        <v>Normal Weight</v>
      </c>
      <c r="L1656" s="24" t="str" cm="1">
        <f t="array" ref="L1656">IF(H1656="?",INDEX($H$2:$H$2336,MODE(MATCH($H$2:$H$2336,$H$2:$H$2336,0))),H1656)</f>
        <v>No</v>
      </c>
    </row>
    <row r="1657" spans="1:12" x14ac:dyDescent="0.25">
      <c r="A1657" s="18" t="s">
        <v>715</v>
      </c>
      <c r="B1657" s="18">
        <v>23.65</v>
      </c>
      <c r="C1657" s="18">
        <v>5.75</v>
      </c>
      <c r="D1657" s="18" t="s">
        <v>2382</v>
      </c>
      <c r="E1657" s="18" t="s">
        <v>2380</v>
      </c>
      <c r="F1657" s="18" t="s">
        <v>2380</v>
      </c>
      <c r="G1657" s="25" t="s">
        <v>2381</v>
      </c>
      <c r="H1657" s="18" t="s">
        <v>2380</v>
      </c>
      <c r="I1657" s="25">
        <f t="shared" si="75"/>
        <v>0</v>
      </c>
      <c r="J1657" s="26">
        <f t="shared" si="76"/>
        <v>0</v>
      </c>
      <c r="K1657" s="18" t="str">
        <f t="shared" si="77"/>
        <v>Normal Weight</v>
      </c>
      <c r="L1657" s="24" t="str" cm="1">
        <f t="array" ref="L1657">IF(H1657="?",INDEX($H$2:$H$2336,MODE(MATCH($H$2:$H$2336,$H$2:$H$2336,0))),H1657)</f>
        <v>No</v>
      </c>
    </row>
    <row r="1658" spans="1:12" x14ac:dyDescent="0.25">
      <c r="A1658" s="17" t="s">
        <v>714</v>
      </c>
      <c r="B1658" s="17">
        <v>43.34</v>
      </c>
      <c r="C1658" s="17">
        <v>4.91</v>
      </c>
      <c r="D1658" s="17" t="s">
        <v>2380</v>
      </c>
      <c r="E1658" s="17" t="s">
        <v>2380</v>
      </c>
      <c r="F1658" s="17" t="s">
        <v>2380</v>
      </c>
      <c r="G1658" s="27">
        <v>1</v>
      </c>
      <c r="H1658" s="17" t="s">
        <v>2380</v>
      </c>
      <c r="I1658" s="27">
        <f t="shared" si="75"/>
        <v>0</v>
      </c>
      <c r="J1658" s="26">
        <f t="shared" si="76"/>
        <v>1</v>
      </c>
      <c r="K1658" s="17" t="str">
        <f t="shared" si="77"/>
        <v>Obesity</v>
      </c>
      <c r="L1658" s="24" t="str" cm="1">
        <f t="array" ref="L1658">IF(H1658="?",INDEX($H$2:$H$2336,MODE(MATCH($H$2:$H$2336,$H$2:$H$2336,0))),H1658)</f>
        <v>No</v>
      </c>
    </row>
    <row r="1659" spans="1:12" x14ac:dyDescent="0.25">
      <c r="A1659" s="18" t="s">
        <v>713</v>
      </c>
      <c r="B1659" s="18">
        <v>31.98</v>
      </c>
      <c r="C1659" s="18">
        <v>4.46</v>
      </c>
      <c r="D1659" s="18" t="s">
        <v>2382</v>
      </c>
      <c r="E1659" s="18" t="s">
        <v>2380</v>
      </c>
      <c r="F1659" s="18" t="s">
        <v>2380</v>
      </c>
      <c r="G1659" s="25">
        <v>1</v>
      </c>
      <c r="H1659" s="18" t="s">
        <v>2380</v>
      </c>
      <c r="I1659" s="25">
        <f t="shared" si="75"/>
        <v>0</v>
      </c>
      <c r="J1659" s="26">
        <f t="shared" si="76"/>
        <v>1</v>
      </c>
      <c r="K1659" s="18" t="str">
        <f t="shared" si="77"/>
        <v>Obesity</v>
      </c>
      <c r="L1659" s="24" t="str" cm="1">
        <f t="array" ref="L1659">IF(H1659="?",INDEX($H$2:$H$2336,MODE(MATCH($H$2:$H$2336,$H$2:$H$2336,0))),H1659)</f>
        <v>No</v>
      </c>
    </row>
    <row r="1660" spans="1:12" x14ac:dyDescent="0.25">
      <c r="A1660" s="17" t="s">
        <v>712</v>
      </c>
      <c r="B1660" s="17">
        <v>35.86</v>
      </c>
      <c r="C1660" s="17">
        <v>6.22</v>
      </c>
      <c r="D1660" s="17" t="s">
        <v>2380</v>
      </c>
      <c r="E1660" s="17" t="s">
        <v>2380</v>
      </c>
      <c r="F1660" s="17" t="s">
        <v>2380</v>
      </c>
      <c r="G1660" s="27">
        <v>1</v>
      </c>
      <c r="H1660" s="17" t="s">
        <v>2380</v>
      </c>
      <c r="I1660" s="27">
        <f t="shared" si="75"/>
        <v>0</v>
      </c>
      <c r="J1660" s="26">
        <f t="shared" si="76"/>
        <v>1</v>
      </c>
      <c r="K1660" s="17" t="str">
        <f t="shared" si="77"/>
        <v>Obesity</v>
      </c>
      <c r="L1660" s="24" t="str" cm="1">
        <f t="array" ref="L1660">IF(H1660="?",INDEX($H$2:$H$2336,MODE(MATCH($H$2:$H$2336,$H$2:$H$2336,0))),H1660)</f>
        <v>No</v>
      </c>
    </row>
    <row r="1661" spans="1:12" x14ac:dyDescent="0.25">
      <c r="A1661" s="18" t="s">
        <v>711</v>
      </c>
      <c r="B1661" s="18">
        <v>15.2</v>
      </c>
      <c r="C1661" s="18">
        <v>8.82</v>
      </c>
      <c r="D1661" s="18" t="s">
        <v>2380</v>
      </c>
      <c r="E1661" s="18" t="s">
        <v>2380</v>
      </c>
      <c r="F1661" s="18" t="s">
        <v>2380</v>
      </c>
      <c r="G1661" s="25" t="s">
        <v>2381</v>
      </c>
      <c r="H1661" s="18" t="s">
        <v>2380</v>
      </c>
      <c r="I1661" s="25">
        <f t="shared" si="75"/>
        <v>0</v>
      </c>
      <c r="J1661" s="26">
        <f t="shared" si="76"/>
        <v>0</v>
      </c>
      <c r="K1661" s="18" t="str">
        <f t="shared" si="77"/>
        <v>Underweight</v>
      </c>
      <c r="L1661" s="24" t="str" cm="1">
        <f t="array" ref="L1661">IF(H1661="?",INDEX($H$2:$H$2336,MODE(MATCH($H$2:$H$2336,$H$2:$H$2336,0))),H1661)</f>
        <v>No</v>
      </c>
    </row>
    <row r="1662" spans="1:12" x14ac:dyDescent="0.25">
      <c r="A1662" s="17" t="s">
        <v>710</v>
      </c>
      <c r="B1662" s="17">
        <v>37.200000000000003</v>
      </c>
      <c r="C1662" s="17">
        <v>10.14</v>
      </c>
      <c r="D1662" s="17" t="s">
        <v>2380</v>
      </c>
      <c r="E1662" s="17" t="s">
        <v>2380</v>
      </c>
      <c r="F1662" s="17" t="s">
        <v>2380</v>
      </c>
      <c r="G1662" s="27" t="s">
        <v>2381</v>
      </c>
      <c r="H1662" s="17" t="s">
        <v>2380</v>
      </c>
      <c r="I1662" s="27">
        <f t="shared" si="75"/>
        <v>0</v>
      </c>
      <c r="J1662" s="26">
        <f t="shared" si="76"/>
        <v>0</v>
      </c>
      <c r="K1662" s="17" t="str">
        <f t="shared" si="77"/>
        <v>Obesity</v>
      </c>
      <c r="L1662" s="24" t="str" cm="1">
        <f t="array" ref="L1662">IF(H1662="?",INDEX($H$2:$H$2336,MODE(MATCH($H$2:$H$2336,$H$2:$H$2336,0))),H1662)</f>
        <v>No</v>
      </c>
    </row>
    <row r="1663" spans="1:12" x14ac:dyDescent="0.25">
      <c r="A1663" s="18" t="s">
        <v>709</v>
      </c>
      <c r="B1663" s="18">
        <v>17.91</v>
      </c>
      <c r="C1663" s="18">
        <v>4.66</v>
      </c>
      <c r="D1663" s="18" t="s">
        <v>2380</v>
      </c>
      <c r="E1663" s="18" t="s">
        <v>2380</v>
      </c>
      <c r="F1663" s="18" t="s">
        <v>2380</v>
      </c>
      <c r="G1663" s="25">
        <v>2</v>
      </c>
      <c r="H1663" s="18" t="s">
        <v>2380</v>
      </c>
      <c r="I1663" s="25">
        <f t="shared" si="75"/>
        <v>0</v>
      </c>
      <c r="J1663" s="26">
        <f t="shared" si="76"/>
        <v>2</v>
      </c>
      <c r="K1663" s="18" t="str">
        <f t="shared" si="77"/>
        <v>Underweight</v>
      </c>
      <c r="L1663" s="24" t="str" cm="1">
        <f t="array" ref="L1663">IF(H1663="?",INDEX($H$2:$H$2336,MODE(MATCH($H$2:$H$2336,$H$2:$H$2336,0))),H1663)</f>
        <v>No</v>
      </c>
    </row>
    <row r="1664" spans="1:12" x14ac:dyDescent="0.25">
      <c r="A1664" s="17" t="s">
        <v>708</v>
      </c>
      <c r="B1664" s="17">
        <v>20.76</v>
      </c>
      <c r="C1664" s="17">
        <v>6.26</v>
      </c>
      <c r="D1664" s="17" t="s">
        <v>2380</v>
      </c>
      <c r="E1664" s="17" t="s">
        <v>2380</v>
      </c>
      <c r="F1664" s="17" t="s">
        <v>2380</v>
      </c>
      <c r="G1664" s="27" t="s">
        <v>2381</v>
      </c>
      <c r="H1664" s="17" t="s">
        <v>2380</v>
      </c>
      <c r="I1664" s="27">
        <f t="shared" si="75"/>
        <v>0</v>
      </c>
      <c r="J1664" s="26">
        <f t="shared" si="76"/>
        <v>0</v>
      </c>
      <c r="K1664" s="17" t="str">
        <f t="shared" si="77"/>
        <v>Normal Weight</v>
      </c>
      <c r="L1664" s="24" t="str" cm="1">
        <f t="array" ref="L1664">IF(H1664="?",INDEX($H$2:$H$2336,MODE(MATCH($H$2:$H$2336,$H$2:$H$2336,0))),H1664)</f>
        <v>No</v>
      </c>
    </row>
    <row r="1665" spans="1:12" x14ac:dyDescent="0.25">
      <c r="A1665" s="18" t="s">
        <v>707</v>
      </c>
      <c r="B1665" s="18">
        <v>38.99</v>
      </c>
      <c r="C1665" s="18">
        <v>5.21</v>
      </c>
      <c r="D1665" s="18" t="s">
        <v>2380</v>
      </c>
      <c r="E1665" s="18" t="s">
        <v>2382</v>
      </c>
      <c r="F1665" s="18" t="s">
        <v>2380</v>
      </c>
      <c r="G1665" s="25">
        <v>1</v>
      </c>
      <c r="H1665" s="18" t="s">
        <v>2380</v>
      </c>
      <c r="I1665" s="25">
        <f t="shared" si="75"/>
        <v>0</v>
      </c>
      <c r="J1665" s="26">
        <f t="shared" si="76"/>
        <v>1</v>
      </c>
      <c r="K1665" s="18" t="str">
        <f t="shared" si="77"/>
        <v>Obesity</v>
      </c>
      <c r="L1665" s="24" t="str" cm="1">
        <f t="array" ref="L1665">IF(H1665="?",INDEX($H$2:$H$2336,MODE(MATCH($H$2:$H$2336,$H$2:$H$2336,0))),H1665)</f>
        <v>No</v>
      </c>
    </row>
    <row r="1666" spans="1:12" x14ac:dyDescent="0.25">
      <c r="A1666" s="17" t="s">
        <v>706</v>
      </c>
      <c r="B1666" s="17">
        <v>42.655000000000001</v>
      </c>
      <c r="C1666" s="17">
        <v>5.94</v>
      </c>
      <c r="D1666" s="17" t="s">
        <v>2382</v>
      </c>
      <c r="E1666" s="17" t="s">
        <v>2380</v>
      </c>
      <c r="F1666" s="17" t="s">
        <v>2383</v>
      </c>
      <c r="G1666" s="27">
        <v>1</v>
      </c>
      <c r="H1666" s="17" t="s">
        <v>2380</v>
      </c>
      <c r="I1666" s="27">
        <f t="shared" si="75"/>
        <v>0</v>
      </c>
      <c r="J1666" s="26">
        <f t="shared" si="76"/>
        <v>1</v>
      </c>
      <c r="K1666" s="17" t="str">
        <f t="shared" si="77"/>
        <v>Obesity</v>
      </c>
      <c r="L1666" s="24" t="str" cm="1">
        <f t="array" ref="L1666">IF(H1666="?",INDEX($H$2:$H$2336,MODE(MATCH($H$2:$H$2336,$H$2:$H$2336,0))),H1666)</f>
        <v>No</v>
      </c>
    </row>
    <row r="1667" spans="1:12" x14ac:dyDescent="0.25">
      <c r="A1667" s="18" t="s">
        <v>705</v>
      </c>
      <c r="B1667" s="18">
        <v>30.57</v>
      </c>
      <c r="C1667" s="18">
        <v>5.34</v>
      </c>
      <c r="D1667" s="18" t="s">
        <v>2380</v>
      </c>
      <c r="E1667" s="18" t="s">
        <v>2380</v>
      </c>
      <c r="F1667" s="18" t="s">
        <v>2383</v>
      </c>
      <c r="G1667" s="25">
        <v>1</v>
      </c>
      <c r="H1667" s="18" t="s">
        <v>2380</v>
      </c>
      <c r="I1667" s="25">
        <f t="shared" ref="I1667:I1730" si="78">COUNTIF(A1667:H1667, "?")</f>
        <v>0</v>
      </c>
      <c r="J1667" s="26">
        <f t="shared" ref="J1667:J1730" si="79">IF(OR(G1667="No major surgery"),0,G1667)</f>
        <v>1</v>
      </c>
      <c r="K1667" s="18" t="str">
        <f t="shared" ref="K1667:K1730" si="80">IF(B1667&lt;18.5,"Underweight",
IF(B1667&lt;25,"Normal Weight",
IF(B1667&lt;30,"Overweight",
"Obesity")))</f>
        <v>Obesity</v>
      </c>
      <c r="L1667" s="24" t="str" cm="1">
        <f t="array" ref="L1667">IF(H1667="?",INDEX($H$2:$H$2336,MODE(MATCH($H$2:$H$2336,$H$2:$H$2336,0))),H1667)</f>
        <v>No</v>
      </c>
    </row>
    <row r="1668" spans="1:12" x14ac:dyDescent="0.25">
      <c r="A1668" s="17" t="s">
        <v>704</v>
      </c>
      <c r="B1668" s="17">
        <v>17.7</v>
      </c>
      <c r="C1668" s="17">
        <v>6.38</v>
      </c>
      <c r="D1668" s="17" t="s">
        <v>2380</v>
      </c>
      <c r="E1668" s="17" t="s">
        <v>2380</v>
      </c>
      <c r="F1668" s="17" t="s">
        <v>2380</v>
      </c>
      <c r="G1668" s="27">
        <v>2</v>
      </c>
      <c r="H1668" s="17" t="s">
        <v>2380</v>
      </c>
      <c r="I1668" s="27">
        <f t="shared" si="78"/>
        <v>0</v>
      </c>
      <c r="J1668" s="26">
        <f t="shared" si="79"/>
        <v>2</v>
      </c>
      <c r="K1668" s="17" t="str">
        <f t="shared" si="80"/>
        <v>Underweight</v>
      </c>
      <c r="L1668" s="24" t="str" cm="1">
        <f t="array" ref="L1668">IF(H1668="?",INDEX($H$2:$H$2336,MODE(MATCH($H$2:$H$2336,$H$2:$H$2336,0))),H1668)</f>
        <v>No</v>
      </c>
    </row>
    <row r="1669" spans="1:12" x14ac:dyDescent="0.25">
      <c r="A1669" s="18" t="s">
        <v>703</v>
      </c>
      <c r="B1669" s="18">
        <v>34.770000000000003</v>
      </c>
      <c r="C1669" s="18">
        <v>4.47</v>
      </c>
      <c r="D1669" s="18" t="s">
        <v>2380</v>
      </c>
      <c r="E1669" s="18" t="s">
        <v>2380</v>
      </c>
      <c r="F1669" s="18" t="s">
        <v>2380</v>
      </c>
      <c r="G1669" s="25">
        <v>1</v>
      </c>
      <c r="H1669" s="18" t="s">
        <v>2380</v>
      </c>
      <c r="I1669" s="25">
        <f t="shared" si="78"/>
        <v>0</v>
      </c>
      <c r="J1669" s="26">
        <f t="shared" si="79"/>
        <v>1</v>
      </c>
      <c r="K1669" s="18" t="str">
        <f t="shared" si="80"/>
        <v>Obesity</v>
      </c>
      <c r="L1669" s="24" t="str" cm="1">
        <f t="array" ref="L1669">IF(H1669="?",INDEX($H$2:$H$2336,MODE(MATCH($H$2:$H$2336,$H$2:$H$2336,0))),H1669)</f>
        <v>No</v>
      </c>
    </row>
    <row r="1670" spans="1:12" x14ac:dyDescent="0.25">
      <c r="A1670" s="17" t="s">
        <v>702</v>
      </c>
      <c r="B1670" s="17">
        <v>16.88</v>
      </c>
      <c r="C1670" s="17">
        <v>9.9600000000000009</v>
      </c>
      <c r="D1670" s="17" t="s">
        <v>2380</v>
      </c>
      <c r="E1670" s="17" t="s">
        <v>2380</v>
      </c>
      <c r="F1670" s="17" t="s">
        <v>2380</v>
      </c>
      <c r="G1670" s="27" t="s">
        <v>2381</v>
      </c>
      <c r="H1670" s="17" t="s">
        <v>2380</v>
      </c>
      <c r="I1670" s="27">
        <f t="shared" si="78"/>
        <v>0</v>
      </c>
      <c r="J1670" s="26">
        <f t="shared" si="79"/>
        <v>0</v>
      </c>
      <c r="K1670" s="17" t="str">
        <f t="shared" si="80"/>
        <v>Underweight</v>
      </c>
      <c r="L1670" s="24" t="str" cm="1">
        <f t="array" ref="L1670">IF(H1670="?",INDEX($H$2:$H$2336,MODE(MATCH($H$2:$H$2336,$H$2:$H$2336,0))),H1670)</f>
        <v>No</v>
      </c>
    </row>
    <row r="1671" spans="1:12" x14ac:dyDescent="0.25">
      <c r="A1671" s="18" t="s">
        <v>701</v>
      </c>
      <c r="B1671" s="18">
        <v>40.26</v>
      </c>
      <c r="C1671" s="18">
        <v>9.92</v>
      </c>
      <c r="D1671" s="18" t="s">
        <v>2382</v>
      </c>
      <c r="E1671" s="18" t="s">
        <v>2380</v>
      </c>
      <c r="F1671" s="18" t="s">
        <v>2380</v>
      </c>
      <c r="G1671" s="25" t="s">
        <v>2381</v>
      </c>
      <c r="H1671" s="18" t="s">
        <v>2380</v>
      </c>
      <c r="I1671" s="25">
        <f t="shared" si="78"/>
        <v>0</v>
      </c>
      <c r="J1671" s="26">
        <f t="shared" si="79"/>
        <v>0</v>
      </c>
      <c r="K1671" s="18" t="str">
        <f t="shared" si="80"/>
        <v>Obesity</v>
      </c>
      <c r="L1671" s="24" t="str" cm="1">
        <f t="array" ref="L1671">IF(H1671="?",INDEX($H$2:$H$2336,MODE(MATCH($H$2:$H$2336,$H$2:$H$2336,0))),H1671)</f>
        <v>No</v>
      </c>
    </row>
    <row r="1672" spans="1:12" x14ac:dyDescent="0.25">
      <c r="A1672" s="17" t="s">
        <v>700</v>
      </c>
      <c r="B1672" s="17">
        <v>25.6</v>
      </c>
      <c r="C1672" s="17">
        <v>6.03</v>
      </c>
      <c r="D1672" s="17" t="s">
        <v>2380</v>
      </c>
      <c r="E1672" s="17" t="s">
        <v>2380</v>
      </c>
      <c r="F1672" s="17" t="s">
        <v>2383</v>
      </c>
      <c r="G1672" s="27">
        <v>1</v>
      </c>
      <c r="H1672" s="17" t="s">
        <v>2380</v>
      </c>
      <c r="I1672" s="27">
        <f t="shared" si="78"/>
        <v>0</v>
      </c>
      <c r="J1672" s="26">
        <f t="shared" si="79"/>
        <v>1</v>
      </c>
      <c r="K1672" s="17" t="str">
        <f t="shared" si="80"/>
        <v>Overweight</v>
      </c>
      <c r="L1672" s="24" t="str" cm="1">
        <f t="array" ref="L1672">IF(H1672="?",INDEX($H$2:$H$2336,MODE(MATCH($H$2:$H$2336,$H$2:$H$2336,0))),H1672)</f>
        <v>No</v>
      </c>
    </row>
    <row r="1673" spans="1:12" x14ac:dyDescent="0.25">
      <c r="A1673" s="18" t="s">
        <v>699</v>
      </c>
      <c r="B1673" s="18">
        <v>33.549999999999997</v>
      </c>
      <c r="C1673" s="18">
        <v>10.9</v>
      </c>
      <c r="D1673" s="18" t="s">
        <v>2382</v>
      </c>
      <c r="E1673" s="18" t="s">
        <v>2380</v>
      </c>
      <c r="F1673" s="18" t="s">
        <v>2380</v>
      </c>
      <c r="G1673" s="25" t="s">
        <v>2381</v>
      </c>
      <c r="H1673" s="18" t="s">
        <v>2380</v>
      </c>
      <c r="I1673" s="25">
        <f t="shared" si="78"/>
        <v>0</v>
      </c>
      <c r="J1673" s="26">
        <f t="shared" si="79"/>
        <v>0</v>
      </c>
      <c r="K1673" s="18" t="str">
        <f t="shared" si="80"/>
        <v>Obesity</v>
      </c>
      <c r="L1673" s="24" t="str" cm="1">
        <f t="array" ref="L1673">IF(H1673="?",INDEX($H$2:$H$2336,MODE(MATCH($H$2:$H$2336,$H$2:$H$2336,0))),H1673)</f>
        <v>No</v>
      </c>
    </row>
    <row r="1674" spans="1:12" x14ac:dyDescent="0.25">
      <c r="A1674" s="17" t="s">
        <v>698</v>
      </c>
      <c r="B1674" s="17">
        <v>16.690000000000001</v>
      </c>
      <c r="C1674" s="17">
        <v>10.66</v>
      </c>
      <c r="D1674" s="17" t="s">
        <v>2380</v>
      </c>
      <c r="E1674" s="17" t="s">
        <v>2380</v>
      </c>
      <c r="F1674" s="17" t="s">
        <v>2380</v>
      </c>
      <c r="G1674" s="27" t="s">
        <v>2381</v>
      </c>
      <c r="H1674" s="17" t="s">
        <v>2380</v>
      </c>
      <c r="I1674" s="27">
        <f t="shared" si="78"/>
        <v>0</v>
      </c>
      <c r="J1674" s="26">
        <f t="shared" si="79"/>
        <v>0</v>
      </c>
      <c r="K1674" s="17" t="str">
        <f t="shared" si="80"/>
        <v>Underweight</v>
      </c>
      <c r="L1674" s="24" t="str" cm="1">
        <f t="array" ref="L1674">IF(H1674="?",INDEX($H$2:$H$2336,MODE(MATCH($H$2:$H$2336,$H$2:$H$2336,0))),H1674)</f>
        <v>No</v>
      </c>
    </row>
    <row r="1675" spans="1:12" x14ac:dyDescent="0.25">
      <c r="A1675" s="18" t="s">
        <v>697</v>
      </c>
      <c r="B1675" s="18">
        <v>19.95</v>
      </c>
      <c r="C1675" s="18">
        <v>4.05</v>
      </c>
      <c r="D1675" s="18" t="s">
        <v>2380</v>
      </c>
      <c r="E1675" s="18" t="s">
        <v>2380</v>
      </c>
      <c r="F1675" s="18" t="s">
        <v>2380</v>
      </c>
      <c r="G1675" s="25">
        <v>1</v>
      </c>
      <c r="H1675" s="18" t="s">
        <v>2380</v>
      </c>
      <c r="I1675" s="25">
        <f t="shared" si="78"/>
        <v>0</v>
      </c>
      <c r="J1675" s="26">
        <f t="shared" si="79"/>
        <v>1</v>
      </c>
      <c r="K1675" s="18" t="str">
        <f t="shared" si="80"/>
        <v>Normal Weight</v>
      </c>
      <c r="L1675" s="24" t="str" cm="1">
        <f t="array" ref="L1675">IF(H1675="?",INDEX($H$2:$H$2336,MODE(MATCH($H$2:$H$2336,$H$2:$H$2336,0))),H1675)</f>
        <v>No</v>
      </c>
    </row>
    <row r="1676" spans="1:12" x14ac:dyDescent="0.25">
      <c r="A1676" s="17" t="s">
        <v>696</v>
      </c>
      <c r="B1676" s="17">
        <v>17.55</v>
      </c>
      <c r="C1676" s="17">
        <v>4.2300000000000004</v>
      </c>
      <c r="D1676" s="17" t="s">
        <v>2380</v>
      </c>
      <c r="E1676" s="17" t="s">
        <v>2380</v>
      </c>
      <c r="F1676" s="17" t="s">
        <v>2380</v>
      </c>
      <c r="G1676" s="27">
        <v>2</v>
      </c>
      <c r="H1676" s="17" t="s">
        <v>2380</v>
      </c>
      <c r="I1676" s="27">
        <f t="shared" si="78"/>
        <v>0</v>
      </c>
      <c r="J1676" s="26">
        <f t="shared" si="79"/>
        <v>2</v>
      </c>
      <c r="K1676" s="17" t="str">
        <f t="shared" si="80"/>
        <v>Underweight</v>
      </c>
      <c r="L1676" s="24" t="str" cm="1">
        <f t="array" ref="L1676">IF(H1676="?",INDEX($H$2:$H$2336,MODE(MATCH($H$2:$H$2336,$H$2:$H$2336,0))),H1676)</f>
        <v>No</v>
      </c>
    </row>
    <row r="1677" spans="1:12" x14ac:dyDescent="0.25">
      <c r="A1677" s="18" t="s">
        <v>695</v>
      </c>
      <c r="B1677" s="18">
        <v>22.01</v>
      </c>
      <c r="C1677" s="18">
        <v>5.01</v>
      </c>
      <c r="D1677" s="18" t="s">
        <v>2380</v>
      </c>
      <c r="E1677" s="18" t="s">
        <v>2380</v>
      </c>
      <c r="F1677" s="18" t="s">
        <v>2380</v>
      </c>
      <c r="G1677" s="25">
        <v>1</v>
      </c>
      <c r="H1677" s="18" t="s">
        <v>2380</v>
      </c>
      <c r="I1677" s="25">
        <f t="shared" si="78"/>
        <v>0</v>
      </c>
      <c r="J1677" s="26">
        <f t="shared" si="79"/>
        <v>1</v>
      </c>
      <c r="K1677" s="18" t="str">
        <f t="shared" si="80"/>
        <v>Normal Weight</v>
      </c>
      <c r="L1677" s="24" t="str" cm="1">
        <f t="array" ref="L1677">IF(H1677="?",INDEX($H$2:$H$2336,MODE(MATCH($H$2:$H$2336,$H$2:$H$2336,0))),H1677)</f>
        <v>No</v>
      </c>
    </row>
    <row r="1678" spans="1:12" x14ac:dyDescent="0.25">
      <c r="A1678" s="17" t="s">
        <v>694</v>
      </c>
      <c r="B1678" s="17">
        <v>41.8</v>
      </c>
      <c r="C1678" s="17">
        <v>5.82</v>
      </c>
      <c r="D1678" s="17" t="s">
        <v>2382</v>
      </c>
      <c r="E1678" s="17" t="s">
        <v>2380</v>
      </c>
      <c r="F1678" s="17" t="s">
        <v>2383</v>
      </c>
      <c r="G1678" s="27">
        <v>1</v>
      </c>
      <c r="H1678" s="17" t="s">
        <v>2380</v>
      </c>
      <c r="I1678" s="27">
        <f t="shared" si="78"/>
        <v>0</v>
      </c>
      <c r="J1678" s="26">
        <f t="shared" si="79"/>
        <v>1</v>
      </c>
      <c r="K1678" s="17" t="str">
        <f t="shared" si="80"/>
        <v>Obesity</v>
      </c>
      <c r="L1678" s="24" t="str" cm="1">
        <f t="array" ref="L1678">IF(H1678="?",INDEX($H$2:$H$2336,MODE(MATCH($H$2:$H$2336,$H$2:$H$2336,0))),H1678)</f>
        <v>No</v>
      </c>
    </row>
    <row r="1679" spans="1:12" x14ac:dyDescent="0.25">
      <c r="A1679" s="18" t="s">
        <v>693</v>
      </c>
      <c r="B1679" s="18">
        <v>19.170000000000002</v>
      </c>
      <c r="C1679" s="18">
        <v>7.94</v>
      </c>
      <c r="D1679" s="18" t="s">
        <v>2380</v>
      </c>
      <c r="E1679" s="18" t="s">
        <v>2380</v>
      </c>
      <c r="F1679" s="18" t="s">
        <v>2380</v>
      </c>
      <c r="G1679" s="25" t="s">
        <v>2381</v>
      </c>
      <c r="H1679" s="18" t="s">
        <v>2380</v>
      </c>
      <c r="I1679" s="25">
        <f t="shared" si="78"/>
        <v>0</v>
      </c>
      <c r="J1679" s="26">
        <f t="shared" si="79"/>
        <v>0</v>
      </c>
      <c r="K1679" s="18" t="str">
        <f t="shared" si="80"/>
        <v>Normal Weight</v>
      </c>
      <c r="L1679" s="24" t="str" cm="1">
        <f t="array" ref="L1679">IF(H1679="?",INDEX($H$2:$H$2336,MODE(MATCH($H$2:$H$2336,$H$2:$H$2336,0))),H1679)</f>
        <v>No</v>
      </c>
    </row>
    <row r="1680" spans="1:12" x14ac:dyDescent="0.25">
      <c r="A1680" s="17" t="s">
        <v>692</v>
      </c>
      <c r="B1680" s="17">
        <v>32.799999999999997</v>
      </c>
      <c r="C1680" s="17">
        <v>6.16</v>
      </c>
      <c r="D1680" s="17" t="s">
        <v>2382</v>
      </c>
      <c r="E1680" s="17" t="s">
        <v>2380</v>
      </c>
      <c r="F1680" s="17" t="s">
        <v>2383</v>
      </c>
      <c r="G1680" s="27">
        <v>1</v>
      </c>
      <c r="H1680" s="17" t="s">
        <v>2380</v>
      </c>
      <c r="I1680" s="27">
        <f t="shared" si="78"/>
        <v>0</v>
      </c>
      <c r="J1680" s="26">
        <f t="shared" si="79"/>
        <v>1</v>
      </c>
      <c r="K1680" s="17" t="str">
        <f t="shared" si="80"/>
        <v>Obesity</v>
      </c>
      <c r="L1680" s="24" t="str" cm="1">
        <f t="array" ref="L1680">IF(H1680="?",INDEX($H$2:$H$2336,MODE(MATCH($H$2:$H$2336,$H$2:$H$2336,0))),H1680)</f>
        <v>No</v>
      </c>
    </row>
    <row r="1681" spans="1:12" x14ac:dyDescent="0.25">
      <c r="A1681" s="18" t="s">
        <v>691</v>
      </c>
      <c r="B1681" s="18">
        <v>35.814999999999998</v>
      </c>
      <c r="C1681" s="18">
        <v>4.1500000000000004</v>
      </c>
      <c r="D1681" s="18" t="s">
        <v>2380</v>
      </c>
      <c r="E1681" s="18" t="s">
        <v>2380</v>
      </c>
      <c r="F1681" s="18" t="s">
        <v>2380</v>
      </c>
      <c r="G1681" s="25">
        <v>1</v>
      </c>
      <c r="H1681" s="18" t="s">
        <v>2380</v>
      </c>
      <c r="I1681" s="25">
        <f t="shared" si="78"/>
        <v>0</v>
      </c>
      <c r="J1681" s="26">
        <f t="shared" si="79"/>
        <v>1</v>
      </c>
      <c r="K1681" s="18" t="str">
        <f t="shared" si="80"/>
        <v>Obesity</v>
      </c>
      <c r="L1681" s="24" t="str" cm="1">
        <f t="array" ref="L1681">IF(H1681="?",INDEX($H$2:$H$2336,MODE(MATCH($H$2:$H$2336,$H$2:$H$2336,0))),H1681)</f>
        <v>No</v>
      </c>
    </row>
    <row r="1682" spans="1:12" x14ac:dyDescent="0.25">
      <c r="A1682" s="17" t="s">
        <v>690</v>
      </c>
      <c r="B1682" s="17">
        <v>24.3</v>
      </c>
      <c r="C1682" s="17">
        <v>6.23</v>
      </c>
      <c r="D1682" s="17" t="s">
        <v>2380</v>
      </c>
      <c r="E1682" s="17" t="s">
        <v>2380</v>
      </c>
      <c r="F1682" s="17" t="s">
        <v>2380</v>
      </c>
      <c r="G1682" s="27" t="s">
        <v>2381</v>
      </c>
      <c r="H1682" s="17" t="s">
        <v>2380</v>
      </c>
      <c r="I1682" s="27">
        <f t="shared" si="78"/>
        <v>0</v>
      </c>
      <c r="J1682" s="26">
        <f t="shared" si="79"/>
        <v>0</v>
      </c>
      <c r="K1682" s="17" t="str">
        <f t="shared" si="80"/>
        <v>Normal Weight</v>
      </c>
      <c r="L1682" s="24" t="str" cm="1">
        <f t="array" ref="L1682">IF(H1682="?",INDEX($H$2:$H$2336,MODE(MATCH($H$2:$H$2336,$H$2:$H$2336,0))),H1682)</f>
        <v>No</v>
      </c>
    </row>
    <row r="1683" spans="1:12" x14ac:dyDescent="0.25">
      <c r="A1683" s="18" t="s">
        <v>689</v>
      </c>
      <c r="B1683" s="18">
        <v>19.059999999999999</v>
      </c>
      <c r="C1683" s="18">
        <v>7.41</v>
      </c>
      <c r="D1683" s="18" t="s">
        <v>2380</v>
      </c>
      <c r="E1683" s="18" t="s">
        <v>2380</v>
      </c>
      <c r="F1683" s="18" t="s">
        <v>2380</v>
      </c>
      <c r="G1683" s="25" t="s">
        <v>2381</v>
      </c>
      <c r="H1683" s="18" t="s">
        <v>2380</v>
      </c>
      <c r="I1683" s="25">
        <f t="shared" si="78"/>
        <v>0</v>
      </c>
      <c r="J1683" s="26">
        <f t="shared" si="79"/>
        <v>0</v>
      </c>
      <c r="K1683" s="18" t="str">
        <f t="shared" si="80"/>
        <v>Normal Weight</v>
      </c>
      <c r="L1683" s="24" t="str" cm="1">
        <f t="array" ref="L1683">IF(H1683="?",INDEX($H$2:$H$2336,MODE(MATCH($H$2:$H$2336,$H$2:$H$2336,0))),H1683)</f>
        <v>No</v>
      </c>
    </row>
    <row r="1684" spans="1:12" x14ac:dyDescent="0.25">
      <c r="A1684" s="17" t="s">
        <v>688</v>
      </c>
      <c r="B1684" s="17">
        <v>33.25</v>
      </c>
      <c r="C1684" s="17">
        <v>5.62</v>
      </c>
      <c r="D1684" s="17" t="s">
        <v>2382</v>
      </c>
      <c r="E1684" s="17" t="s">
        <v>2380</v>
      </c>
      <c r="F1684" s="17" t="s">
        <v>2380</v>
      </c>
      <c r="G1684" s="27">
        <v>1</v>
      </c>
      <c r="H1684" s="17" t="s">
        <v>2380</v>
      </c>
      <c r="I1684" s="27">
        <f t="shared" si="78"/>
        <v>0</v>
      </c>
      <c r="J1684" s="26">
        <f t="shared" si="79"/>
        <v>1</v>
      </c>
      <c r="K1684" s="17" t="str">
        <f t="shared" si="80"/>
        <v>Obesity</v>
      </c>
      <c r="L1684" s="24" t="str" cm="1">
        <f t="array" ref="L1684">IF(H1684="?",INDEX($H$2:$H$2336,MODE(MATCH($H$2:$H$2336,$H$2:$H$2336,0))),H1684)</f>
        <v>No</v>
      </c>
    </row>
    <row r="1685" spans="1:12" x14ac:dyDescent="0.25">
      <c r="A1685" s="18" t="s">
        <v>687</v>
      </c>
      <c r="B1685" s="18">
        <v>21.37</v>
      </c>
      <c r="C1685" s="18">
        <v>4.54</v>
      </c>
      <c r="D1685" s="18" t="s">
        <v>2382</v>
      </c>
      <c r="E1685" s="18" t="s">
        <v>2380</v>
      </c>
      <c r="F1685" s="18" t="s">
        <v>2383</v>
      </c>
      <c r="G1685" s="25">
        <v>1</v>
      </c>
      <c r="H1685" s="18" t="s">
        <v>2380</v>
      </c>
      <c r="I1685" s="25">
        <f t="shared" si="78"/>
        <v>0</v>
      </c>
      <c r="J1685" s="26">
        <f t="shared" si="79"/>
        <v>1</v>
      </c>
      <c r="K1685" s="18" t="str">
        <f t="shared" si="80"/>
        <v>Normal Weight</v>
      </c>
      <c r="L1685" s="24" t="str" cm="1">
        <f t="array" ref="L1685">IF(H1685="?",INDEX($H$2:$H$2336,MODE(MATCH($H$2:$H$2336,$H$2:$H$2336,0))),H1685)</f>
        <v>No</v>
      </c>
    </row>
    <row r="1686" spans="1:12" x14ac:dyDescent="0.25">
      <c r="A1686" s="17" t="s">
        <v>686</v>
      </c>
      <c r="B1686" s="17">
        <v>34.43</v>
      </c>
      <c r="C1686" s="17">
        <v>8.6199999999999992</v>
      </c>
      <c r="D1686" s="17" t="s">
        <v>2382</v>
      </c>
      <c r="E1686" s="17" t="s">
        <v>2380</v>
      </c>
      <c r="F1686" s="17" t="s">
        <v>2380</v>
      </c>
      <c r="G1686" s="27">
        <v>1</v>
      </c>
      <c r="H1686" s="17" t="s">
        <v>2380</v>
      </c>
      <c r="I1686" s="27">
        <f t="shared" si="78"/>
        <v>0</v>
      </c>
      <c r="J1686" s="26">
        <f t="shared" si="79"/>
        <v>1</v>
      </c>
      <c r="K1686" s="17" t="str">
        <f t="shared" si="80"/>
        <v>Obesity</v>
      </c>
      <c r="L1686" s="24" t="str" cm="1">
        <f t="array" ref="L1686">IF(H1686="?",INDEX($H$2:$H$2336,MODE(MATCH($H$2:$H$2336,$H$2:$H$2336,0))),H1686)</f>
        <v>No</v>
      </c>
    </row>
    <row r="1687" spans="1:12" x14ac:dyDescent="0.25">
      <c r="A1687" s="18" t="s">
        <v>685</v>
      </c>
      <c r="B1687" s="18">
        <v>20.86</v>
      </c>
      <c r="C1687" s="18">
        <v>4.3600000000000003</v>
      </c>
      <c r="D1687" s="18" t="s">
        <v>2382</v>
      </c>
      <c r="E1687" s="18" t="s">
        <v>2380</v>
      </c>
      <c r="F1687" s="18" t="s">
        <v>2380</v>
      </c>
      <c r="G1687" s="25" t="s">
        <v>2381</v>
      </c>
      <c r="H1687" s="18" t="s">
        <v>2380</v>
      </c>
      <c r="I1687" s="25">
        <f t="shared" si="78"/>
        <v>0</v>
      </c>
      <c r="J1687" s="26">
        <f t="shared" si="79"/>
        <v>0</v>
      </c>
      <c r="K1687" s="18" t="str">
        <f t="shared" si="80"/>
        <v>Normal Weight</v>
      </c>
      <c r="L1687" s="24" t="str" cm="1">
        <f t="array" ref="L1687">IF(H1687="?",INDEX($H$2:$H$2336,MODE(MATCH($H$2:$H$2336,$H$2:$H$2336,0))),H1687)</f>
        <v>No</v>
      </c>
    </row>
    <row r="1688" spans="1:12" x14ac:dyDescent="0.25">
      <c r="A1688" s="17" t="s">
        <v>684</v>
      </c>
      <c r="B1688" s="17">
        <v>18.34</v>
      </c>
      <c r="C1688" s="17">
        <v>10.01</v>
      </c>
      <c r="D1688" s="17" t="s">
        <v>2380</v>
      </c>
      <c r="E1688" s="17" t="s">
        <v>2380</v>
      </c>
      <c r="F1688" s="17" t="s">
        <v>2380</v>
      </c>
      <c r="G1688" s="27" t="s">
        <v>2381</v>
      </c>
      <c r="H1688" s="17" t="s">
        <v>2380</v>
      </c>
      <c r="I1688" s="27">
        <f t="shared" si="78"/>
        <v>0</v>
      </c>
      <c r="J1688" s="26">
        <f t="shared" si="79"/>
        <v>0</v>
      </c>
      <c r="K1688" s="17" t="str">
        <f t="shared" si="80"/>
        <v>Underweight</v>
      </c>
      <c r="L1688" s="24" t="str" cm="1">
        <f t="array" ref="L1688">IF(H1688="?",INDEX($H$2:$H$2336,MODE(MATCH($H$2:$H$2336,$H$2:$H$2336,0))),H1688)</f>
        <v>No</v>
      </c>
    </row>
    <row r="1689" spans="1:12" x14ac:dyDescent="0.25">
      <c r="A1689" s="18" t="s">
        <v>683</v>
      </c>
      <c r="B1689" s="18">
        <v>34.15</v>
      </c>
      <c r="C1689" s="18">
        <v>5.42</v>
      </c>
      <c r="D1689" s="18" t="s">
        <v>2380</v>
      </c>
      <c r="E1689" s="18" t="s">
        <v>2380</v>
      </c>
      <c r="F1689" s="18" t="s">
        <v>2380</v>
      </c>
      <c r="G1689" s="25" t="s">
        <v>2381</v>
      </c>
      <c r="H1689" s="18" t="s">
        <v>2380</v>
      </c>
      <c r="I1689" s="25">
        <f t="shared" si="78"/>
        <v>0</v>
      </c>
      <c r="J1689" s="26">
        <f t="shared" si="79"/>
        <v>0</v>
      </c>
      <c r="K1689" s="18" t="str">
        <f t="shared" si="80"/>
        <v>Obesity</v>
      </c>
      <c r="L1689" s="24" t="str" cm="1">
        <f t="array" ref="L1689">IF(H1689="?",INDEX($H$2:$H$2336,MODE(MATCH($H$2:$H$2336,$H$2:$H$2336,0))),H1689)</f>
        <v>No</v>
      </c>
    </row>
    <row r="1690" spans="1:12" x14ac:dyDescent="0.25">
      <c r="A1690" s="17" t="s">
        <v>682</v>
      </c>
      <c r="B1690" s="17">
        <v>18.350000000000001</v>
      </c>
      <c r="C1690" s="17">
        <v>5.12</v>
      </c>
      <c r="D1690" s="17" t="s">
        <v>2380</v>
      </c>
      <c r="E1690" s="17" t="s">
        <v>2380</v>
      </c>
      <c r="F1690" s="17" t="s">
        <v>2380</v>
      </c>
      <c r="G1690" s="27" t="s">
        <v>2381</v>
      </c>
      <c r="H1690" s="17" t="s">
        <v>2380</v>
      </c>
      <c r="I1690" s="27">
        <f t="shared" si="78"/>
        <v>0</v>
      </c>
      <c r="J1690" s="26">
        <f t="shared" si="79"/>
        <v>0</v>
      </c>
      <c r="K1690" s="17" t="str">
        <f t="shared" si="80"/>
        <v>Underweight</v>
      </c>
      <c r="L1690" s="24" t="str" cm="1">
        <f t="array" ref="L1690">IF(H1690="?",INDEX($H$2:$H$2336,MODE(MATCH($H$2:$H$2336,$H$2:$H$2336,0))),H1690)</f>
        <v>No</v>
      </c>
    </row>
    <row r="1691" spans="1:12" x14ac:dyDescent="0.25">
      <c r="A1691" s="18" t="s">
        <v>681</v>
      </c>
      <c r="B1691" s="18">
        <v>22.13</v>
      </c>
      <c r="C1691" s="18">
        <v>9.1999999999999993</v>
      </c>
      <c r="D1691" s="18" t="s">
        <v>2382</v>
      </c>
      <c r="E1691" s="18" t="s">
        <v>2380</v>
      </c>
      <c r="F1691" s="18" t="s">
        <v>2380</v>
      </c>
      <c r="G1691" s="25" t="s">
        <v>2381</v>
      </c>
      <c r="H1691" s="18" t="s">
        <v>2380</v>
      </c>
      <c r="I1691" s="25">
        <f t="shared" si="78"/>
        <v>0</v>
      </c>
      <c r="J1691" s="26">
        <f t="shared" si="79"/>
        <v>0</v>
      </c>
      <c r="K1691" s="18" t="str">
        <f t="shared" si="80"/>
        <v>Normal Weight</v>
      </c>
      <c r="L1691" s="24" t="str" cm="1">
        <f t="array" ref="L1691">IF(H1691="?",INDEX($H$2:$H$2336,MODE(MATCH($H$2:$H$2336,$H$2:$H$2336,0))),H1691)</f>
        <v>No</v>
      </c>
    </row>
    <row r="1692" spans="1:12" x14ac:dyDescent="0.25">
      <c r="A1692" s="17" t="s">
        <v>680</v>
      </c>
      <c r="B1692" s="17">
        <v>22.51</v>
      </c>
      <c r="C1692" s="17">
        <v>6.08</v>
      </c>
      <c r="D1692" s="17" t="s">
        <v>2382</v>
      </c>
      <c r="E1692" s="17" t="s">
        <v>2380</v>
      </c>
      <c r="F1692" s="17" t="s">
        <v>2380</v>
      </c>
      <c r="G1692" s="27">
        <v>1</v>
      </c>
      <c r="H1692" s="17" t="s">
        <v>2380</v>
      </c>
      <c r="I1692" s="27">
        <f t="shared" si="78"/>
        <v>0</v>
      </c>
      <c r="J1692" s="26">
        <f t="shared" si="79"/>
        <v>1</v>
      </c>
      <c r="K1692" s="17" t="str">
        <f t="shared" si="80"/>
        <v>Normal Weight</v>
      </c>
      <c r="L1692" s="24" t="str" cm="1">
        <f t="array" ref="L1692">IF(H1692="?",INDEX($H$2:$H$2336,MODE(MATCH($H$2:$H$2336,$H$2:$H$2336,0))),H1692)</f>
        <v>No</v>
      </c>
    </row>
    <row r="1693" spans="1:12" x14ac:dyDescent="0.25">
      <c r="A1693" s="18" t="s">
        <v>679</v>
      </c>
      <c r="B1693" s="18">
        <v>31</v>
      </c>
      <c r="C1693" s="18">
        <v>4.7699999999999996</v>
      </c>
      <c r="D1693" s="18" t="s">
        <v>2380</v>
      </c>
      <c r="E1693" s="18" t="s">
        <v>2380</v>
      </c>
      <c r="F1693" s="18" t="s">
        <v>2380</v>
      </c>
      <c r="G1693" s="25">
        <v>1</v>
      </c>
      <c r="H1693" s="18" t="s">
        <v>2380</v>
      </c>
      <c r="I1693" s="25">
        <f t="shared" si="78"/>
        <v>0</v>
      </c>
      <c r="J1693" s="26">
        <f t="shared" si="79"/>
        <v>1</v>
      </c>
      <c r="K1693" s="18" t="str">
        <f t="shared" si="80"/>
        <v>Obesity</v>
      </c>
      <c r="L1693" s="24" t="str" cm="1">
        <f t="array" ref="L1693">IF(H1693="?",INDEX($H$2:$H$2336,MODE(MATCH($H$2:$H$2336,$H$2:$H$2336,0))),H1693)</f>
        <v>No</v>
      </c>
    </row>
    <row r="1694" spans="1:12" x14ac:dyDescent="0.25">
      <c r="A1694" s="17" t="s">
        <v>678</v>
      </c>
      <c r="B1694" s="17">
        <v>28.27</v>
      </c>
      <c r="C1694" s="17">
        <v>4.62</v>
      </c>
      <c r="D1694" s="17" t="s">
        <v>2380</v>
      </c>
      <c r="E1694" s="17" t="s">
        <v>2380</v>
      </c>
      <c r="F1694" s="17" t="s">
        <v>2380</v>
      </c>
      <c r="G1694" s="27">
        <v>1</v>
      </c>
      <c r="H1694" s="17" t="s">
        <v>2380</v>
      </c>
      <c r="I1694" s="27">
        <f t="shared" si="78"/>
        <v>0</v>
      </c>
      <c r="J1694" s="26">
        <f t="shared" si="79"/>
        <v>1</v>
      </c>
      <c r="K1694" s="17" t="str">
        <f t="shared" si="80"/>
        <v>Overweight</v>
      </c>
      <c r="L1694" s="24" t="str" cm="1">
        <f t="array" ref="L1694">IF(H1694="?",INDEX($H$2:$H$2336,MODE(MATCH($H$2:$H$2336,$H$2:$H$2336,0))),H1694)</f>
        <v>No</v>
      </c>
    </row>
    <row r="1695" spans="1:12" x14ac:dyDescent="0.25">
      <c r="A1695" s="18" t="s">
        <v>677</v>
      </c>
      <c r="B1695" s="18">
        <v>29.92</v>
      </c>
      <c r="C1695" s="18">
        <v>9.07</v>
      </c>
      <c r="D1695" s="18" t="s">
        <v>2382</v>
      </c>
      <c r="E1695" s="18" t="s">
        <v>2380</v>
      </c>
      <c r="F1695" s="18" t="s">
        <v>2380</v>
      </c>
      <c r="G1695" s="25">
        <v>1</v>
      </c>
      <c r="H1695" s="18" t="s">
        <v>2380</v>
      </c>
      <c r="I1695" s="25">
        <f t="shared" si="78"/>
        <v>0</v>
      </c>
      <c r="J1695" s="26">
        <f t="shared" si="79"/>
        <v>1</v>
      </c>
      <c r="K1695" s="18" t="str">
        <f t="shared" si="80"/>
        <v>Overweight</v>
      </c>
      <c r="L1695" s="24" t="str" cm="1">
        <f t="array" ref="L1695">IF(H1695="?",INDEX($H$2:$H$2336,MODE(MATCH($H$2:$H$2336,$H$2:$H$2336,0))),H1695)</f>
        <v>No</v>
      </c>
    </row>
    <row r="1696" spans="1:12" x14ac:dyDescent="0.25">
      <c r="A1696" s="17" t="s">
        <v>676</v>
      </c>
      <c r="B1696" s="17">
        <v>25.9</v>
      </c>
      <c r="C1696" s="17">
        <v>9.1199999999999992</v>
      </c>
      <c r="D1696" s="17" t="s">
        <v>2382</v>
      </c>
      <c r="E1696" s="17" t="s">
        <v>2380</v>
      </c>
      <c r="F1696" s="17" t="s">
        <v>2380</v>
      </c>
      <c r="G1696" s="27">
        <v>1</v>
      </c>
      <c r="H1696" s="17" t="s">
        <v>2380</v>
      </c>
      <c r="I1696" s="27">
        <f t="shared" si="78"/>
        <v>0</v>
      </c>
      <c r="J1696" s="26">
        <f t="shared" si="79"/>
        <v>1</v>
      </c>
      <c r="K1696" s="17" t="str">
        <f t="shared" si="80"/>
        <v>Overweight</v>
      </c>
      <c r="L1696" s="24" t="str" cm="1">
        <f t="array" ref="L1696">IF(H1696="?",INDEX($H$2:$H$2336,MODE(MATCH($H$2:$H$2336,$H$2:$H$2336,0))),H1696)</f>
        <v>No</v>
      </c>
    </row>
    <row r="1697" spans="1:12" x14ac:dyDescent="0.25">
      <c r="A1697" s="18" t="s">
        <v>675</v>
      </c>
      <c r="B1697" s="18">
        <v>27.74</v>
      </c>
      <c r="C1697" s="18">
        <v>7.32</v>
      </c>
      <c r="D1697" s="18" t="s">
        <v>2382</v>
      </c>
      <c r="E1697" s="18" t="s">
        <v>2380</v>
      </c>
      <c r="F1697" s="18" t="s">
        <v>2380</v>
      </c>
      <c r="G1697" s="25">
        <v>1</v>
      </c>
      <c r="H1697" s="18" t="s">
        <v>2380</v>
      </c>
      <c r="I1697" s="25">
        <f t="shared" si="78"/>
        <v>0</v>
      </c>
      <c r="J1697" s="26">
        <f t="shared" si="79"/>
        <v>1</v>
      </c>
      <c r="K1697" s="18" t="str">
        <f t="shared" si="80"/>
        <v>Overweight</v>
      </c>
      <c r="L1697" s="24" t="str" cm="1">
        <f t="array" ref="L1697">IF(H1697="?",INDEX($H$2:$H$2336,MODE(MATCH($H$2:$H$2336,$H$2:$H$2336,0))),H1697)</f>
        <v>No</v>
      </c>
    </row>
    <row r="1698" spans="1:12" x14ac:dyDescent="0.25">
      <c r="A1698" s="17" t="s">
        <v>674</v>
      </c>
      <c r="B1698" s="17">
        <v>17.260000000000002</v>
      </c>
      <c r="C1698" s="17">
        <v>11.73</v>
      </c>
      <c r="D1698" s="17" t="s">
        <v>2380</v>
      </c>
      <c r="E1698" s="17" t="s">
        <v>2380</v>
      </c>
      <c r="F1698" s="17" t="s">
        <v>2380</v>
      </c>
      <c r="G1698" s="27">
        <v>2</v>
      </c>
      <c r="H1698" s="17" t="s">
        <v>2380</v>
      </c>
      <c r="I1698" s="27">
        <f t="shared" si="78"/>
        <v>0</v>
      </c>
      <c r="J1698" s="26">
        <f t="shared" si="79"/>
        <v>2</v>
      </c>
      <c r="K1698" s="17" t="str">
        <f t="shared" si="80"/>
        <v>Underweight</v>
      </c>
      <c r="L1698" s="24" t="str" cm="1">
        <f t="array" ref="L1698">IF(H1698="?",INDEX($H$2:$H$2336,MODE(MATCH($H$2:$H$2336,$H$2:$H$2336,0))),H1698)</f>
        <v>No</v>
      </c>
    </row>
    <row r="1699" spans="1:12" x14ac:dyDescent="0.25">
      <c r="A1699" s="18" t="s">
        <v>673</v>
      </c>
      <c r="B1699" s="18">
        <v>19.855</v>
      </c>
      <c r="C1699" s="18">
        <v>6.64</v>
      </c>
      <c r="D1699" s="18" t="s">
        <v>2382</v>
      </c>
      <c r="E1699" s="18" t="s">
        <v>2380</v>
      </c>
      <c r="F1699" s="18" t="s">
        <v>2380</v>
      </c>
      <c r="G1699" s="25">
        <v>1</v>
      </c>
      <c r="H1699" s="18" t="s">
        <v>2380</v>
      </c>
      <c r="I1699" s="25">
        <f t="shared" si="78"/>
        <v>0</v>
      </c>
      <c r="J1699" s="26">
        <f t="shared" si="79"/>
        <v>1</v>
      </c>
      <c r="K1699" s="18" t="str">
        <f t="shared" si="80"/>
        <v>Normal Weight</v>
      </c>
      <c r="L1699" s="24" t="str" cm="1">
        <f t="array" ref="L1699">IF(H1699="?",INDEX($H$2:$H$2336,MODE(MATCH($H$2:$H$2336,$H$2:$H$2336,0))),H1699)</f>
        <v>No</v>
      </c>
    </row>
    <row r="1700" spans="1:12" x14ac:dyDescent="0.25">
      <c r="A1700" s="17" t="s">
        <v>672</v>
      </c>
      <c r="B1700" s="17">
        <v>41.69</v>
      </c>
      <c r="C1700" s="17">
        <v>5.78</v>
      </c>
      <c r="D1700" s="17" t="s">
        <v>2380</v>
      </c>
      <c r="E1700" s="17" t="s">
        <v>2380</v>
      </c>
      <c r="F1700" s="17" t="s">
        <v>2380</v>
      </c>
      <c r="G1700" s="27" t="s">
        <v>2381</v>
      </c>
      <c r="H1700" s="17" t="s">
        <v>2380</v>
      </c>
      <c r="I1700" s="27">
        <f t="shared" si="78"/>
        <v>0</v>
      </c>
      <c r="J1700" s="26">
        <f t="shared" si="79"/>
        <v>0</v>
      </c>
      <c r="K1700" s="17" t="str">
        <f t="shared" si="80"/>
        <v>Obesity</v>
      </c>
      <c r="L1700" s="24" t="str" cm="1">
        <f t="array" ref="L1700">IF(H1700="?",INDEX($H$2:$H$2336,MODE(MATCH($H$2:$H$2336,$H$2:$H$2336,0))),H1700)</f>
        <v>No</v>
      </c>
    </row>
    <row r="1701" spans="1:12" x14ac:dyDescent="0.25">
      <c r="A1701" s="18" t="s">
        <v>671</v>
      </c>
      <c r="B1701" s="18">
        <v>16.12</v>
      </c>
      <c r="C1701" s="18">
        <v>10.45</v>
      </c>
      <c r="D1701" s="18" t="s">
        <v>2380</v>
      </c>
      <c r="E1701" s="18" t="s">
        <v>2380</v>
      </c>
      <c r="F1701" s="18" t="s">
        <v>2380</v>
      </c>
      <c r="G1701" s="25" t="s">
        <v>2381</v>
      </c>
      <c r="H1701" s="18" t="s">
        <v>2380</v>
      </c>
      <c r="I1701" s="25">
        <f t="shared" si="78"/>
        <v>0</v>
      </c>
      <c r="J1701" s="26">
        <f t="shared" si="79"/>
        <v>0</v>
      </c>
      <c r="K1701" s="18" t="str">
        <f t="shared" si="80"/>
        <v>Underweight</v>
      </c>
      <c r="L1701" s="24" t="str" cm="1">
        <f t="array" ref="L1701">IF(H1701="?",INDEX($H$2:$H$2336,MODE(MATCH($H$2:$H$2336,$H$2:$H$2336,0))),H1701)</f>
        <v>No</v>
      </c>
    </row>
    <row r="1702" spans="1:12" x14ac:dyDescent="0.25">
      <c r="A1702" s="17" t="s">
        <v>670</v>
      </c>
      <c r="B1702" s="17">
        <v>37.43</v>
      </c>
      <c r="C1702" s="17">
        <v>4.5199999999999996</v>
      </c>
      <c r="D1702" s="17" t="s">
        <v>2380</v>
      </c>
      <c r="E1702" s="17" t="s">
        <v>2380</v>
      </c>
      <c r="F1702" s="17" t="s">
        <v>2380</v>
      </c>
      <c r="G1702" s="27">
        <v>1</v>
      </c>
      <c r="H1702" s="17" t="s">
        <v>2380</v>
      </c>
      <c r="I1702" s="27">
        <f t="shared" si="78"/>
        <v>0</v>
      </c>
      <c r="J1702" s="26">
        <f t="shared" si="79"/>
        <v>1</v>
      </c>
      <c r="K1702" s="17" t="str">
        <f t="shared" si="80"/>
        <v>Obesity</v>
      </c>
      <c r="L1702" s="24" t="str" cm="1">
        <f t="array" ref="L1702">IF(H1702="?",INDEX($H$2:$H$2336,MODE(MATCH($H$2:$H$2336,$H$2:$H$2336,0))),H1702)</f>
        <v>No</v>
      </c>
    </row>
    <row r="1703" spans="1:12" x14ac:dyDescent="0.25">
      <c r="A1703" s="18" t="s">
        <v>669</v>
      </c>
      <c r="B1703" s="18">
        <v>31.065000000000001</v>
      </c>
      <c r="C1703" s="18">
        <v>5.71</v>
      </c>
      <c r="D1703" s="18" t="s">
        <v>2380</v>
      </c>
      <c r="E1703" s="18" t="s">
        <v>2380</v>
      </c>
      <c r="F1703" s="18" t="s">
        <v>2380</v>
      </c>
      <c r="G1703" s="25" t="s">
        <v>2381</v>
      </c>
      <c r="H1703" s="18" t="s">
        <v>2380</v>
      </c>
      <c r="I1703" s="25">
        <f t="shared" si="78"/>
        <v>0</v>
      </c>
      <c r="J1703" s="26">
        <f t="shared" si="79"/>
        <v>0</v>
      </c>
      <c r="K1703" s="18" t="str">
        <f t="shared" si="80"/>
        <v>Obesity</v>
      </c>
      <c r="L1703" s="24" t="str" cm="1">
        <f t="array" ref="L1703">IF(H1703="?",INDEX($H$2:$H$2336,MODE(MATCH($H$2:$H$2336,$H$2:$H$2336,0))),H1703)</f>
        <v>No</v>
      </c>
    </row>
    <row r="1704" spans="1:12" x14ac:dyDescent="0.25">
      <c r="A1704" s="17" t="s">
        <v>668</v>
      </c>
      <c r="B1704" s="17">
        <v>25.08</v>
      </c>
      <c r="C1704" s="17">
        <v>4.7699999999999996</v>
      </c>
      <c r="D1704" s="17" t="s">
        <v>2380</v>
      </c>
      <c r="E1704" s="17" t="s">
        <v>2380</v>
      </c>
      <c r="F1704" s="17" t="s">
        <v>2380</v>
      </c>
      <c r="G1704" s="27" t="s">
        <v>2381</v>
      </c>
      <c r="H1704" s="17" t="s">
        <v>2380</v>
      </c>
      <c r="I1704" s="27">
        <f t="shared" si="78"/>
        <v>0</v>
      </c>
      <c r="J1704" s="26">
        <f t="shared" si="79"/>
        <v>0</v>
      </c>
      <c r="K1704" s="17" t="str">
        <f t="shared" si="80"/>
        <v>Overweight</v>
      </c>
      <c r="L1704" s="24" t="str" cm="1">
        <f t="array" ref="L1704">IF(H1704="?",INDEX($H$2:$H$2336,MODE(MATCH($H$2:$H$2336,$H$2:$H$2336,0))),H1704)</f>
        <v>No</v>
      </c>
    </row>
    <row r="1705" spans="1:12" x14ac:dyDescent="0.25">
      <c r="A1705" s="18" t="s">
        <v>667</v>
      </c>
      <c r="B1705" s="18">
        <v>15.2</v>
      </c>
      <c r="C1705" s="18">
        <v>7.81</v>
      </c>
      <c r="D1705" s="18" t="s">
        <v>2382</v>
      </c>
      <c r="E1705" s="18" t="s">
        <v>2380</v>
      </c>
      <c r="F1705" s="18" t="s">
        <v>2380</v>
      </c>
      <c r="G1705" s="25">
        <v>1</v>
      </c>
      <c r="H1705" s="18" t="s">
        <v>2380</v>
      </c>
      <c r="I1705" s="25">
        <f t="shared" si="78"/>
        <v>0</v>
      </c>
      <c r="J1705" s="26">
        <f t="shared" si="79"/>
        <v>1</v>
      </c>
      <c r="K1705" s="18" t="str">
        <f t="shared" si="80"/>
        <v>Underweight</v>
      </c>
      <c r="L1705" s="24" t="str" cm="1">
        <f t="array" ref="L1705">IF(H1705="?",INDEX($H$2:$H$2336,MODE(MATCH($H$2:$H$2336,$H$2:$H$2336,0))),H1705)</f>
        <v>No</v>
      </c>
    </row>
    <row r="1706" spans="1:12" x14ac:dyDescent="0.25">
      <c r="A1706" s="17" t="s">
        <v>666</v>
      </c>
      <c r="B1706" s="17">
        <v>22.34</v>
      </c>
      <c r="C1706" s="17">
        <v>5.19</v>
      </c>
      <c r="D1706" s="17" t="s">
        <v>2382</v>
      </c>
      <c r="E1706" s="17" t="s">
        <v>2380</v>
      </c>
      <c r="F1706" s="17" t="s">
        <v>2380</v>
      </c>
      <c r="G1706" s="27" t="s">
        <v>2381</v>
      </c>
      <c r="H1706" s="17" t="s">
        <v>2380</v>
      </c>
      <c r="I1706" s="27">
        <f t="shared" si="78"/>
        <v>0</v>
      </c>
      <c r="J1706" s="26">
        <f t="shared" si="79"/>
        <v>0</v>
      </c>
      <c r="K1706" s="17" t="str">
        <f t="shared" si="80"/>
        <v>Normal Weight</v>
      </c>
      <c r="L1706" s="24" t="str" cm="1">
        <f t="array" ref="L1706">IF(H1706="?",INDEX($H$2:$H$2336,MODE(MATCH($H$2:$H$2336,$H$2:$H$2336,0))),H1706)</f>
        <v>No</v>
      </c>
    </row>
    <row r="1707" spans="1:12" x14ac:dyDescent="0.25">
      <c r="A1707" s="18" t="s">
        <v>665</v>
      </c>
      <c r="B1707" s="18">
        <v>40.15</v>
      </c>
      <c r="C1707" s="18">
        <v>5.93</v>
      </c>
      <c r="D1707" s="18" t="s">
        <v>2380</v>
      </c>
      <c r="E1707" s="18" t="s">
        <v>2380</v>
      </c>
      <c r="F1707" s="18" t="s">
        <v>2380</v>
      </c>
      <c r="G1707" s="25">
        <v>1</v>
      </c>
      <c r="H1707" s="18" t="s">
        <v>2380</v>
      </c>
      <c r="I1707" s="25">
        <f t="shared" si="78"/>
        <v>0</v>
      </c>
      <c r="J1707" s="26">
        <f t="shared" si="79"/>
        <v>1</v>
      </c>
      <c r="K1707" s="18" t="str">
        <f t="shared" si="80"/>
        <v>Obesity</v>
      </c>
      <c r="L1707" s="24" t="str" cm="1">
        <f t="array" ref="L1707">IF(H1707="?",INDEX($H$2:$H$2336,MODE(MATCH($H$2:$H$2336,$H$2:$H$2336,0))),H1707)</f>
        <v>No</v>
      </c>
    </row>
    <row r="1708" spans="1:12" x14ac:dyDescent="0.25">
      <c r="A1708" s="17" t="s">
        <v>664</v>
      </c>
      <c r="B1708" s="17">
        <v>37.729999999999997</v>
      </c>
      <c r="C1708" s="17">
        <v>6.29</v>
      </c>
      <c r="D1708" s="17" t="s">
        <v>2380</v>
      </c>
      <c r="E1708" s="17" t="s">
        <v>2380</v>
      </c>
      <c r="F1708" s="17" t="s">
        <v>2380</v>
      </c>
      <c r="G1708" s="27">
        <v>1</v>
      </c>
      <c r="H1708" s="17" t="s">
        <v>2380</v>
      </c>
      <c r="I1708" s="27">
        <f t="shared" si="78"/>
        <v>0</v>
      </c>
      <c r="J1708" s="26">
        <f t="shared" si="79"/>
        <v>1</v>
      </c>
      <c r="K1708" s="17" t="str">
        <f t="shared" si="80"/>
        <v>Obesity</v>
      </c>
      <c r="L1708" s="24" t="str" cm="1">
        <f t="array" ref="L1708">IF(H1708="?",INDEX($H$2:$H$2336,MODE(MATCH($H$2:$H$2336,$H$2:$H$2336,0))),H1708)</f>
        <v>No</v>
      </c>
    </row>
    <row r="1709" spans="1:12" x14ac:dyDescent="0.25">
      <c r="A1709" s="18" t="s">
        <v>663</v>
      </c>
      <c r="B1709" s="18">
        <v>25.35</v>
      </c>
      <c r="C1709" s="18">
        <v>4.9000000000000004</v>
      </c>
      <c r="D1709" s="18" t="s">
        <v>2380</v>
      </c>
      <c r="E1709" s="18" t="s">
        <v>2380</v>
      </c>
      <c r="F1709" s="18" t="s">
        <v>2380</v>
      </c>
      <c r="G1709" s="25" t="s">
        <v>2381</v>
      </c>
      <c r="H1709" s="18" t="s">
        <v>2380</v>
      </c>
      <c r="I1709" s="25">
        <f t="shared" si="78"/>
        <v>0</v>
      </c>
      <c r="J1709" s="26">
        <f t="shared" si="79"/>
        <v>0</v>
      </c>
      <c r="K1709" s="18" t="str">
        <f t="shared" si="80"/>
        <v>Overweight</v>
      </c>
      <c r="L1709" s="24" t="str" cm="1">
        <f t="array" ref="L1709">IF(H1709="?",INDEX($H$2:$H$2336,MODE(MATCH($H$2:$H$2336,$H$2:$H$2336,0))),H1709)</f>
        <v>No</v>
      </c>
    </row>
    <row r="1710" spans="1:12" x14ac:dyDescent="0.25">
      <c r="A1710" s="17" t="s">
        <v>662</v>
      </c>
      <c r="B1710" s="17">
        <v>26.41</v>
      </c>
      <c r="C1710" s="17">
        <v>5.07</v>
      </c>
      <c r="D1710" s="17" t="s">
        <v>2382</v>
      </c>
      <c r="E1710" s="17" t="s">
        <v>2380</v>
      </c>
      <c r="F1710" s="17" t="s">
        <v>2380</v>
      </c>
      <c r="G1710" s="27">
        <v>1</v>
      </c>
      <c r="H1710" s="17" t="s">
        <v>2380</v>
      </c>
      <c r="I1710" s="27">
        <f t="shared" si="78"/>
        <v>0</v>
      </c>
      <c r="J1710" s="26">
        <f t="shared" si="79"/>
        <v>1</v>
      </c>
      <c r="K1710" s="17" t="str">
        <f t="shared" si="80"/>
        <v>Overweight</v>
      </c>
      <c r="L1710" s="24" t="str" cm="1">
        <f t="array" ref="L1710">IF(H1710="?",INDEX($H$2:$H$2336,MODE(MATCH($H$2:$H$2336,$H$2:$H$2336,0))),H1710)</f>
        <v>No</v>
      </c>
    </row>
    <row r="1711" spans="1:12" x14ac:dyDescent="0.25">
      <c r="A1711" s="18" t="s">
        <v>661</v>
      </c>
      <c r="B1711" s="18">
        <v>27.6</v>
      </c>
      <c r="C1711" s="18">
        <v>5.33</v>
      </c>
      <c r="D1711" s="18" t="s">
        <v>2380</v>
      </c>
      <c r="E1711" s="18" t="s">
        <v>2380</v>
      </c>
      <c r="F1711" s="18" t="s">
        <v>2380</v>
      </c>
      <c r="G1711" s="25">
        <v>1</v>
      </c>
      <c r="H1711" s="18" t="s">
        <v>2380</v>
      </c>
      <c r="I1711" s="25">
        <f t="shared" si="78"/>
        <v>0</v>
      </c>
      <c r="J1711" s="26">
        <f t="shared" si="79"/>
        <v>1</v>
      </c>
      <c r="K1711" s="18" t="str">
        <f t="shared" si="80"/>
        <v>Overweight</v>
      </c>
      <c r="L1711" s="24" t="str" cm="1">
        <f t="array" ref="L1711">IF(H1711="?",INDEX($H$2:$H$2336,MODE(MATCH($H$2:$H$2336,$H$2:$H$2336,0))),H1711)</f>
        <v>No</v>
      </c>
    </row>
    <row r="1712" spans="1:12" x14ac:dyDescent="0.25">
      <c r="A1712" s="17" t="s">
        <v>660</v>
      </c>
      <c r="B1712" s="17">
        <v>33.82</v>
      </c>
      <c r="C1712" s="17">
        <v>8.93</v>
      </c>
      <c r="D1712" s="17" t="s">
        <v>2382</v>
      </c>
      <c r="E1712" s="17" t="s">
        <v>2380</v>
      </c>
      <c r="F1712" s="17" t="s">
        <v>2380</v>
      </c>
      <c r="G1712" s="27">
        <v>1</v>
      </c>
      <c r="H1712" s="17" t="s">
        <v>2380</v>
      </c>
      <c r="I1712" s="27">
        <f t="shared" si="78"/>
        <v>0</v>
      </c>
      <c r="J1712" s="26">
        <f t="shared" si="79"/>
        <v>1</v>
      </c>
      <c r="K1712" s="17" t="str">
        <f t="shared" si="80"/>
        <v>Obesity</v>
      </c>
      <c r="L1712" s="24" t="str" cm="1">
        <f t="array" ref="L1712">IF(H1712="?",INDEX($H$2:$H$2336,MODE(MATCH($H$2:$H$2336,$H$2:$H$2336,0))),H1712)</f>
        <v>No</v>
      </c>
    </row>
    <row r="1713" spans="1:12" x14ac:dyDescent="0.25">
      <c r="A1713" s="18" t="s">
        <v>659</v>
      </c>
      <c r="B1713" s="18">
        <v>32.9</v>
      </c>
      <c r="C1713" s="18">
        <v>4.3499999999999996</v>
      </c>
      <c r="D1713" s="18" t="s">
        <v>2380</v>
      </c>
      <c r="E1713" s="18" t="s">
        <v>2380</v>
      </c>
      <c r="F1713" s="18" t="s">
        <v>2380</v>
      </c>
      <c r="G1713" s="25" t="s">
        <v>2381</v>
      </c>
      <c r="H1713" s="18" t="s">
        <v>2380</v>
      </c>
      <c r="I1713" s="25">
        <f t="shared" si="78"/>
        <v>0</v>
      </c>
      <c r="J1713" s="26">
        <f t="shared" si="79"/>
        <v>0</v>
      </c>
      <c r="K1713" s="18" t="str">
        <f t="shared" si="80"/>
        <v>Obesity</v>
      </c>
      <c r="L1713" s="24" t="str" cm="1">
        <f t="array" ref="L1713">IF(H1713="?",INDEX($H$2:$H$2336,MODE(MATCH($H$2:$H$2336,$H$2:$H$2336,0))),H1713)</f>
        <v>No</v>
      </c>
    </row>
    <row r="1714" spans="1:12" x14ac:dyDescent="0.25">
      <c r="A1714" s="17" t="s">
        <v>658</v>
      </c>
      <c r="B1714" s="17">
        <v>30.875</v>
      </c>
      <c r="C1714" s="17">
        <v>9.5399999999999991</v>
      </c>
      <c r="D1714" s="17" t="s">
        <v>2382</v>
      </c>
      <c r="E1714" s="17" t="s">
        <v>2380</v>
      </c>
      <c r="F1714" s="17" t="s">
        <v>2380</v>
      </c>
      <c r="G1714" s="27">
        <v>1</v>
      </c>
      <c r="H1714" s="17" t="s">
        <v>2380</v>
      </c>
      <c r="I1714" s="27">
        <f t="shared" si="78"/>
        <v>0</v>
      </c>
      <c r="J1714" s="26">
        <f t="shared" si="79"/>
        <v>1</v>
      </c>
      <c r="K1714" s="17" t="str">
        <f t="shared" si="80"/>
        <v>Obesity</v>
      </c>
      <c r="L1714" s="24" t="str" cm="1">
        <f t="array" ref="L1714">IF(H1714="?",INDEX($H$2:$H$2336,MODE(MATCH($H$2:$H$2336,$H$2:$H$2336,0))),H1714)</f>
        <v>No</v>
      </c>
    </row>
    <row r="1715" spans="1:12" x14ac:dyDescent="0.25">
      <c r="A1715" s="18" t="s">
        <v>657</v>
      </c>
      <c r="B1715" s="18">
        <v>32.64</v>
      </c>
      <c r="C1715" s="18">
        <v>5.91</v>
      </c>
      <c r="D1715" s="18" t="s">
        <v>2380</v>
      </c>
      <c r="E1715" s="18" t="s">
        <v>2380</v>
      </c>
      <c r="F1715" s="18" t="s">
        <v>2380</v>
      </c>
      <c r="G1715" s="25" t="s">
        <v>2381</v>
      </c>
      <c r="H1715" s="18" t="s">
        <v>2380</v>
      </c>
      <c r="I1715" s="25">
        <f t="shared" si="78"/>
        <v>0</v>
      </c>
      <c r="J1715" s="26">
        <f t="shared" si="79"/>
        <v>0</v>
      </c>
      <c r="K1715" s="18" t="str">
        <f t="shared" si="80"/>
        <v>Obesity</v>
      </c>
      <c r="L1715" s="24" t="str" cm="1">
        <f t="array" ref="L1715">IF(H1715="?",INDEX($H$2:$H$2336,MODE(MATCH($H$2:$H$2336,$H$2:$H$2336,0))),H1715)</f>
        <v>No</v>
      </c>
    </row>
    <row r="1716" spans="1:12" x14ac:dyDescent="0.25">
      <c r="A1716" s="17" t="s">
        <v>656</v>
      </c>
      <c r="B1716" s="17">
        <v>22.135000000000002</v>
      </c>
      <c r="C1716" s="17">
        <v>5.0999999999999996</v>
      </c>
      <c r="D1716" s="17" t="s">
        <v>2380</v>
      </c>
      <c r="E1716" s="17" t="s">
        <v>2380</v>
      </c>
      <c r="F1716" s="17" t="s">
        <v>2380</v>
      </c>
      <c r="G1716" s="27" t="s">
        <v>2381</v>
      </c>
      <c r="H1716" s="17" t="s">
        <v>2380</v>
      </c>
      <c r="I1716" s="27">
        <f t="shared" si="78"/>
        <v>0</v>
      </c>
      <c r="J1716" s="26">
        <f t="shared" si="79"/>
        <v>0</v>
      </c>
      <c r="K1716" s="17" t="str">
        <f t="shared" si="80"/>
        <v>Normal Weight</v>
      </c>
      <c r="L1716" s="24" t="str" cm="1">
        <f t="array" ref="L1716">IF(H1716="?",INDEX($H$2:$H$2336,MODE(MATCH($H$2:$H$2336,$H$2:$H$2336,0))),H1716)</f>
        <v>No</v>
      </c>
    </row>
    <row r="1717" spans="1:12" x14ac:dyDescent="0.25">
      <c r="A1717" s="18" t="s">
        <v>655</v>
      </c>
      <c r="B1717" s="18">
        <v>16.53</v>
      </c>
      <c r="C1717" s="18">
        <v>5.08</v>
      </c>
      <c r="D1717" s="18" t="s">
        <v>2380</v>
      </c>
      <c r="E1717" s="18" t="s">
        <v>2380</v>
      </c>
      <c r="F1717" s="18" t="s">
        <v>2380</v>
      </c>
      <c r="G1717" s="25">
        <v>2</v>
      </c>
      <c r="H1717" s="18" t="s">
        <v>2380</v>
      </c>
      <c r="I1717" s="25">
        <f t="shared" si="78"/>
        <v>0</v>
      </c>
      <c r="J1717" s="26">
        <f t="shared" si="79"/>
        <v>2</v>
      </c>
      <c r="K1717" s="18" t="str">
        <f t="shared" si="80"/>
        <v>Underweight</v>
      </c>
      <c r="L1717" s="24" t="str" cm="1">
        <f t="array" ref="L1717">IF(H1717="?",INDEX($H$2:$H$2336,MODE(MATCH($H$2:$H$2336,$H$2:$H$2336,0))),H1717)</f>
        <v>No</v>
      </c>
    </row>
    <row r="1718" spans="1:12" x14ac:dyDescent="0.25">
      <c r="A1718" s="17" t="s">
        <v>654</v>
      </c>
      <c r="B1718" s="17">
        <v>32.774999999999999</v>
      </c>
      <c r="C1718" s="17">
        <v>4.75</v>
      </c>
      <c r="D1718" s="17" t="s">
        <v>2380</v>
      </c>
      <c r="E1718" s="17" t="s">
        <v>2380</v>
      </c>
      <c r="F1718" s="17" t="s">
        <v>2380</v>
      </c>
      <c r="G1718" s="27" t="s">
        <v>2381</v>
      </c>
      <c r="H1718" s="17" t="s">
        <v>2380</v>
      </c>
      <c r="I1718" s="27">
        <f t="shared" si="78"/>
        <v>0</v>
      </c>
      <c r="J1718" s="26">
        <f t="shared" si="79"/>
        <v>0</v>
      </c>
      <c r="K1718" s="17" t="str">
        <f t="shared" si="80"/>
        <v>Obesity</v>
      </c>
      <c r="L1718" s="24" t="str" cm="1">
        <f t="array" ref="L1718">IF(H1718="?",INDEX($H$2:$H$2336,MODE(MATCH($H$2:$H$2336,$H$2:$H$2336,0))),H1718)</f>
        <v>No</v>
      </c>
    </row>
    <row r="1719" spans="1:12" x14ac:dyDescent="0.25">
      <c r="A1719" s="18" t="s">
        <v>653</v>
      </c>
      <c r="B1719" s="18">
        <v>30.9</v>
      </c>
      <c r="C1719" s="18">
        <v>6.05</v>
      </c>
      <c r="D1719" s="18" t="s">
        <v>2380</v>
      </c>
      <c r="E1719" s="18" t="s">
        <v>2380</v>
      </c>
      <c r="F1719" s="18" t="s">
        <v>2380</v>
      </c>
      <c r="G1719" s="25">
        <v>1</v>
      </c>
      <c r="H1719" s="18" t="s">
        <v>2380</v>
      </c>
      <c r="I1719" s="25">
        <f t="shared" si="78"/>
        <v>0</v>
      </c>
      <c r="J1719" s="26">
        <f t="shared" si="79"/>
        <v>1</v>
      </c>
      <c r="K1719" s="18" t="str">
        <f t="shared" si="80"/>
        <v>Obesity</v>
      </c>
      <c r="L1719" s="24" t="str" cm="1">
        <f t="array" ref="L1719">IF(H1719="?",INDEX($H$2:$H$2336,MODE(MATCH($H$2:$H$2336,$H$2:$H$2336,0))),H1719)</f>
        <v>No</v>
      </c>
    </row>
    <row r="1720" spans="1:12" x14ac:dyDescent="0.25">
      <c r="A1720" s="17" t="s">
        <v>652</v>
      </c>
      <c r="B1720" s="17">
        <v>15.58</v>
      </c>
      <c r="C1720" s="17">
        <v>11.56</v>
      </c>
      <c r="D1720" s="17" t="s">
        <v>2380</v>
      </c>
      <c r="E1720" s="17" t="s">
        <v>2380</v>
      </c>
      <c r="F1720" s="17" t="s">
        <v>2380</v>
      </c>
      <c r="G1720" s="27" t="s">
        <v>2381</v>
      </c>
      <c r="H1720" s="17" t="s">
        <v>2380</v>
      </c>
      <c r="I1720" s="27">
        <f t="shared" si="78"/>
        <v>0</v>
      </c>
      <c r="J1720" s="26">
        <f t="shared" si="79"/>
        <v>0</v>
      </c>
      <c r="K1720" s="17" t="str">
        <f t="shared" si="80"/>
        <v>Underweight</v>
      </c>
      <c r="L1720" s="24" t="str" cm="1">
        <f t="array" ref="L1720">IF(H1720="?",INDEX($H$2:$H$2336,MODE(MATCH($H$2:$H$2336,$H$2:$H$2336,0))),H1720)</f>
        <v>No</v>
      </c>
    </row>
    <row r="1721" spans="1:12" x14ac:dyDescent="0.25">
      <c r="A1721" s="18" t="s">
        <v>651</v>
      </c>
      <c r="B1721" s="18">
        <v>26.315000000000001</v>
      </c>
      <c r="C1721" s="18">
        <v>5.76</v>
      </c>
      <c r="D1721" s="18" t="s">
        <v>2380</v>
      </c>
      <c r="E1721" s="18" t="s">
        <v>2380</v>
      </c>
      <c r="F1721" s="18" t="s">
        <v>2380</v>
      </c>
      <c r="G1721" s="25" t="s">
        <v>2381</v>
      </c>
      <c r="H1721" s="18" t="s">
        <v>2380</v>
      </c>
      <c r="I1721" s="25">
        <f t="shared" si="78"/>
        <v>0</v>
      </c>
      <c r="J1721" s="26">
        <f t="shared" si="79"/>
        <v>0</v>
      </c>
      <c r="K1721" s="18" t="str">
        <f t="shared" si="80"/>
        <v>Overweight</v>
      </c>
      <c r="L1721" s="24" t="str" cm="1">
        <f t="array" ref="L1721">IF(H1721="?",INDEX($H$2:$H$2336,MODE(MATCH($H$2:$H$2336,$H$2:$H$2336,0))),H1721)</f>
        <v>No</v>
      </c>
    </row>
    <row r="1722" spans="1:12" x14ac:dyDescent="0.25">
      <c r="A1722" s="17" t="s">
        <v>650</v>
      </c>
      <c r="B1722" s="17">
        <v>35.61</v>
      </c>
      <c r="C1722" s="17">
        <v>5.65</v>
      </c>
      <c r="D1722" s="17" t="s">
        <v>2380</v>
      </c>
      <c r="E1722" s="17" t="s">
        <v>2382</v>
      </c>
      <c r="F1722" s="17" t="s">
        <v>2380</v>
      </c>
      <c r="G1722" s="27">
        <v>1</v>
      </c>
      <c r="H1722" s="17" t="s">
        <v>2380</v>
      </c>
      <c r="I1722" s="27">
        <f t="shared" si="78"/>
        <v>0</v>
      </c>
      <c r="J1722" s="26">
        <f t="shared" si="79"/>
        <v>1</v>
      </c>
      <c r="K1722" s="17" t="str">
        <f t="shared" si="80"/>
        <v>Obesity</v>
      </c>
      <c r="L1722" s="24" t="str" cm="1">
        <f t="array" ref="L1722">IF(H1722="?",INDEX($H$2:$H$2336,MODE(MATCH($H$2:$H$2336,$H$2:$H$2336,0))),H1722)</f>
        <v>No</v>
      </c>
    </row>
    <row r="1723" spans="1:12" x14ac:dyDescent="0.25">
      <c r="A1723" s="18" t="s">
        <v>649</v>
      </c>
      <c r="B1723" s="18">
        <v>37.56</v>
      </c>
      <c r="C1723" s="18">
        <v>5.88</v>
      </c>
      <c r="D1723" s="18" t="s">
        <v>2380</v>
      </c>
      <c r="E1723" s="18" t="s">
        <v>2382</v>
      </c>
      <c r="F1723" s="18" t="s">
        <v>2380</v>
      </c>
      <c r="G1723" s="25">
        <v>1</v>
      </c>
      <c r="H1723" s="18" t="s">
        <v>2380</v>
      </c>
      <c r="I1723" s="25">
        <f t="shared" si="78"/>
        <v>0</v>
      </c>
      <c r="J1723" s="26">
        <f t="shared" si="79"/>
        <v>1</v>
      </c>
      <c r="K1723" s="18" t="str">
        <f t="shared" si="80"/>
        <v>Obesity</v>
      </c>
      <c r="L1723" s="24" t="str" cm="1">
        <f t="array" ref="L1723">IF(H1723="?",INDEX($H$2:$H$2336,MODE(MATCH($H$2:$H$2336,$H$2:$H$2336,0))),H1723)</f>
        <v>No</v>
      </c>
    </row>
    <row r="1724" spans="1:12" x14ac:dyDescent="0.25">
      <c r="A1724" s="17" t="s">
        <v>648</v>
      </c>
      <c r="B1724" s="17">
        <v>15.49</v>
      </c>
      <c r="C1724" s="17">
        <v>9.6</v>
      </c>
      <c r="D1724" s="17" t="s">
        <v>2380</v>
      </c>
      <c r="E1724" s="17" t="s">
        <v>2380</v>
      </c>
      <c r="F1724" s="17" t="s">
        <v>2380</v>
      </c>
      <c r="G1724" s="27" t="s">
        <v>2381</v>
      </c>
      <c r="H1724" s="17" t="s">
        <v>2380</v>
      </c>
      <c r="I1724" s="27">
        <f t="shared" si="78"/>
        <v>0</v>
      </c>
      <c r="J1724" s="26">
        <f t="shared" si="79"/>
        <v>0</v>
      </c>
      <c r="K1724" s="17" t="str">
        <f t="shared" si="80"/>
        <v>Underweight</v>
      </c>
      <c r="L1724" s="24" t="str" cm="1">
        <f t="array" ref="L1724">IF(H1724="?",INDEX($H$2:$H$2336,MODE(MATCH($H$2:$H$2336,$H$2:$H$2336,0))),H1724)</f>
        <v>No</v>
      </c>
    </row>
    <row r="1725" spans="1:12" x14ac:dyDescent="0.25">
      <c r="A1725" s="18" t="s">
        <v>647</v>
      </c>
      <c r="B1725" s="18">
        <v>23.48</v>
      </c>
      <c r="C1725" s="18">
        <v>6.24</v>
      </c>
      <c r="D1725" s="18" t="s">
        <v>2380</v>
      </c>
      <c r="E1725" s="18" t="s">
        <v>2380</v>
      </c>
      <c r="F1725" s="18" t="s">
        <v>2380</v>
      </c>
      <c r="G1725" s="25">
        <v>1</v>
      </c>
      <c r="H1725" s="18" t="s">
        <v>2380</v>
      </c>
      <c r="I1725" s="25">
        <f t="shared" si="78"/>
        <v>0</v>
      </c>
      <c r="J1725" s="26">
        <f t="shared" si="79"/>
        <v>1</v>
      </c>
      <c r="K1725" s="18" t="str">
        <f t="shared" si="80"/>
        <v>Normal Weight</v>
      </c>
      <c r="L1725" s="24" t="str" cm="1">
        <f t="array" ref="L1725">IF(H1725="?",INDEX($H$2:$H$2336,MODE(MATCH($H$2:$H$2336,$H$2:$H$2336,0))),H1725)</f>
        <v>No</v>
      </c>
    </row>
    <row r="1726" spans="1:12" x14ac:dyDescent="0.25">
      <c r="A1726" s="17" t="s">
        <v>646</v>
      </c>
      <c r="B1726" s="17">
        <v>30.02</v>
      </c>
      <c r="C1726" s="17">
        <v>7.63</v>
      </c>
      <c r="D1726" s="17" t="s">
        <v>2382</v>
      </c>
      <c r="E1726" s="17" t="s">
        <v>2380</v>
      </c>
      <c r="F1726" s="17" t="s">
        <v>2380</v>
      </c>
      <c r="G1726" s="27">
        <v>1</v>
      </c>
      <c r="H1726" s="17" t="s">
        <v>2380</v>
      </c>
      <c r="I1726" s="27">
        <f t="shared" si="78"/>
        <v>0</v>
      </c>
      <c r="J1726" s="26">
        <f t="shared" si="79"/>
        <v>1</v>
      </c>
      <c r="K1726" s="17" t="str">
        <f t="shared" si="80"/>
        <v>Obesity</v>
      </c>
      <c r="L1726" s="24" t="str" cm="1">
        <f t="array" ref="L1726">IF(H1726="?",INDEX($H$2:$H$2336,MODE(MATCH($H$2:$H$2336,$H$2:$H$2336,0))),H1726)</f>
        <v>No</v>
      </c>
    </row>
    <row r="1727" spans="1:12" x14ac:dyDescent="0.25">
      <c r="A1727" s="18" t="s">
        <v>645</v>
      </c>
      <c r="B1727" s="18">
        <v>26.885000000000002</v>
      </c>
      <c r="C1727" s="18">
        <v>8.66</v>
      </c>
      <c r="D1727" s="18" t="s">
        <v>2382</v>
      </c>
      <c r="E1727" s="18" t="s">
        <v>2380</v>
      </c>
      <c r="F1727" s="18" t="s">
        <v>2380</v>
      </c>
      <c r="G1727" s="25">
        <v>1</v>
      </c>
      <c r="H1727" s="18" t="s">
        <v>2380</v>
      </c>
      <c r="I1727" s="25">
        <f t="shared" si="78"/>
        <v>0</v>
      </c>
      <c r="J1727" s="26">
        <f t="shared" si="79"/>
        <v>1</v>
      </c>
      <c r="K1727" s="18" t="str">
        <f t="shared" si="80"/>
        <v>Overweight</v>
      </c>
      <c r="L1727" s="24" t="str" cm="1">
        <f t="array" ref="L1727">IF(H1727="?",INDEX($H$2:$H$2336,MODE(MATCH($H$2:$H$2336,$H$2:$H$2336,0))),H1727)</f>
        <v>No</v>
      </c>
    </row>
    <row r="1728" spans="1:12" x14ac:dyDescent="0.25">
      <c r="A1728" s="17" t="s">
        <v>644</v>
      </c>
      <c r="B1728" s="17">
        <v>25.84</v>
      </c>
      <c r="C1728" s="17">
        <v>8.5500000000000007</v>
      </c>
      <c r="D1728" s="17" t="s">
        <v>2382</v>
      </c>
      <c r="E1728" s="17" t="s">
        <v>2380</v>
      </c>
      <c r="F1728" s="17" t="s">
        <v>2380</v>
      </c>
      <c r="G1728" s="27">
        <v>1</v>
      </c>
      <c r="H1728" s="17" t="s">
        <v>2380</v>
      </c>
      <c r="I1728" s="27">
        <f t="shared" si="78"/>
        <v>0</v>
      </c>
      <c r="J1728" s="26">
        <f t="shared" si="79"/>
        <v>1</v>
      </c>
      <c r="K1728" s="17" t="str">
        <f t="shared" si="80"/>
        <v>Overweight</v>
      </c>
      <c r="L1728" s="24" t="str" cm="1">
        <f t="array" ref="L1728">IF(H1728="?",INDEX($H$2:$H$2336,MODE(MATCH($H$2:$H$2336,$H$2:$H$2336,0))),H1728)</f>
        <v>No</v>
      </c>
    </row>
    <row r="1729" spans="1:12" x14ac:dyDescent="0.25">
      <c r="A1729" s="18" t="s">
        <v>643</v>
      </c>
      <c r="B1729" s="18">
        <v>27.454999999999998</v>
      </c>
      <c r="C1729" s="18">
        <v>4.54</v>
      </c>
      <c r="D1729" s="18" t="s">
        <v>2380</v>
      </c>
      <c r="E1729" s="18" t="s">
        <v>2380</v>
      </c>
      <c r="F1729" s="18" t="s">
        <v>2380</v>
      </c>
      <c r="G1729" s="25" t="s">
        <v>2381</v>
      </c>
      <c r="H1729" s="18" t="s">
        <v>2380</v>
      </c>
      <c r="I1729" s="25">
        <f t="shared" si="78"/>
        <v>0</v>
      </c>
      <c r="J1729" s="26">
        <f t="shared" si="79"/>
        <v>0</v>
      </c>
      <c r="K1729" s="18" t="str">
        <f t="shared" si="80"/>
        <v>Overweight</v>
      </c>
      <c r="L1729" s="24" t="str" cm="1">
        <f t="array" ref="L1729">IF(H1729="?",INDEX($H$2:$H$2336,MODE(MATCH($H$2:$H$2336,$H$2:$H$2336,0))),H1729)</f>
        <v>No</v>
      </c>
    </row>
    <row r="1730" spans="1:12" x14ac:dyDescent="0.25">
      <c r="A1730" s="17" t="s">
        <v>642</v>
      </c>
      <c r="B1730" s="17">
        <v>24.605</v>
      </c>
      <c r="C1730" s="17">
        <v>5.7</v>
      </c>
      <c r="D1730" s="17" t="s">
        <v>2380</v>
      </c>
      <c r="E1730" s="17" t="s">
        <v>2380</v>
      </c>
      <c r="F1730" s="17" t="s">
        <v>2380</v>
      </c>
      <c r="G1730" s="27" t="s">
        <v>2381</v>
      </c>
      <c r="H1730" s="17" t="s">
        <v>2380</v>
      </c>
      <c r="I1730" s="27">
        <f t="shared" si="78"/>
        <v>0</v>
      </c>
      <c r="J1730" s="26">
        <f t="shared" si="79"/>
        <v>0</v>
      </c>
      <c r="K1730" s="17" t="str">
        <f t="shared" si="80"/>
        <v>Normal Weight</v>
      </c>
      <c r="L1730" s="24" t="str" cm="1">
        <f t="array" ref="L1730">IF(H1730="?",INDEX($H$2:$H$2336,MODE(MATCH($H$2:$H$2336,$H$2:$H$2336,0))),H1730)</f>
        <v>No</v>
      </c>
    </row>
    <row r="1731" spans="1:12" x14ac:dyDescent="0.25">
      <c r="A1731" s="18" t="s">
        <v>641</v>
      </c>
      <c r="B1731" s="18">
        <v>30.8</v>
      </c>
      <c r="C1731" s="18">
        <v>5.07</v>
      </c>
      <c r="D1731" s="18" t="s">
        <v>2380</v>
      </c>
      <c r="E1731" s="18" t="s">
        <v>2380</v>
      </c>
      <c r="F1731" s="18" t="s">
        <v>2380</v>
      </c>
      <c r="G1731" s="25" t="s">
        <v>2381</v>
      </c>
      <c r="H1731" s="18" t="s">
        <v>2380</v>
      </c>
      <c r="I1731" s="25">
        <f t="shared" ref="I1731:I1794" si="81">COUNTIF(A1731:H1731, "?")</f>
        <v>0</v>
      </c>
      <c r="J1731" s="26">
        <f t="shared" ref="J1731:J1794" si="82">IF(OR(G1731="No major surgery"),0,G1731)</f>
        <v>0</v>
      </c>
      <c r="K1731" s="18" t="str">
        <f t="shared" ref="K1731:K1794" si="83">IF(B1731&lt;18.5,"Underweight",
IF(B1731&lt;25,"Normal Weight",
IF(B1731&lt;30,"Overweight",
"Obesity")))</f>
        <v>Obesity</v>
      </c>
      <c r="L1731" s="24" t="str" cm="1">
        <f t="array" ref="L1731">IF(H1731="?",INDEX($H$2:$H$2336,MODE(MATCH($H$2:$H$2336,$H$2:$H$2336,0))),H1731)</f>
        <v>No</v>
      </c>
    </row>
    <row r="1732" spans="1:12" x14ac:dyDescent="0.25">
      <c r="A1732" s="17" t="s">
        <v>640</v>
      </c>
      <c r="B1732" s="17">
        <v>34.799999999999997</v>
      </c>
      <c r="C1732" s="17">
        <v>4.38</v>
      </c>
      <c r="D1732" s="17" t="s">
        <v>2380</v>
      </c>
      <c r="E1732" s="17" t="s">
        <v>2380</v>
      </c>
      <c r="F1732" s="17" t="s">
        <v>2380</v>
      </c>
      <c r="G1732" s="27">
        <v>1</v>
      </c>
      <c r="H1732" s="17" t="s">
        <v>2380</v>
      </c>
      <c r="I1732" s="27">
        <f t="shared" si="81"/>
        <v>0</v>
      </c>
      <c r="J1732" s="26">
        <f t="shared" si="82"/>
        <v>1</v>
      </c>
      <c r="K1732" s="17" t="str">
        <f t="shared" si="83"/>
        <v>Obesity</v>
      </c>
      <c r="L1732" s="24" t="str" cm="1">
        <f t="array" ref="L1732">IF(H1732="?",INDEX($H$2:$H$2336,MODE(MATCH($H$2:$H$2336,$H$2:$H$2336,0))),H1732)</f>
        <v>No</v>
      </c>
    </row>
    <row r="1733" spans="1:12" x14ac:dyDescent="0.25">
      <c r="A1733" s="18" t="s">
        <v>639</v>
      </c>
      <c r="B1733" s="18">
        <v>34.21</v>
      </c>
      <c r="C1733" s="18">
        <v>4.54</v>
      </c>
      <c r="D1733" s="18" t="s">
        <v>2380</v>
      </c>
      <c r="E1733" s="18" t="s">
        <v>2380</v>
      </c>
      <c r="F1733" s="18" t="s">
        <v>2380</v>
      </c>
      <c r="G1733" s="25">
        <v>1</v>
      </c>
      <c r="H1733" s="18" t="s">
        <v>2380</v>
      </c>
      <c r="I1733" s="25">
        <f t="shared" si="81"/>
        <v>0</v>
      </c>
      <c r="J1733" s="26">
        <f t="shared" si="82"/>
        <v>1</v>
      </c>
      <c r="K1733" s="18" t="str">
        <f t="shared" si="83"/>
        <v>Obesity</v>
      </c>
      <c r="L1733" s="24" t="str" cm="1">
        <f t="array" ref="L1733">IF(H1733="?",INDEX($H$2:$H$2336,MODE(MATCH($H$2:$H$2336,$H$2:$H$2336,0))),H1733)</f>
        <v>No</v>
      </c>
    </row>
    <row r="1734" spans="1:12" x14ac:dyDescent="0.25">
      <c r="A1734" s="17" t="s">
        <v>638</v>
      </c>
      <c r="B1734" s="17">
        <v>31</v>
      </c>
      <c r="C1734" s="17">
        <v>5.38</v>
      </c>
      <c r="D1734" s="17" t="s">
        <v>2380</v>
      </c>
      <c r="E1734" s="17" t="s">
        <v>2380</v>
      </c>
      <c r="F1734" s="17" t="s">
        <v>2380</v>
      </c>
      <c r="G1734" s="27">
        <v>1</v>
      </c>
      <c r="H1734" s="17" t="s">
        <v>2380</v>
      </c>
      <c r="I1734" s="27">
        <f t="shared" si="81"/>
        <v>0</v>
      </c>
      <c r="J1734" s="26">
        <f t="shared" si="82"/>
        <v>1</v>
      </c>
      <c r="K1734" s="17" t="str">
        <f t="shared" si="83"/>
        <v>Obesity</v>
      </c>
      <c r="L1734" s="24" t="str" cm="1">
        <f t="array" ref="L1734">IF(H1734="?",INDEX($H$2:$H$2336,MODE(MATCH($H$2:$H$2336,$H$2:$H$2336,0))),H1734)</f>
        <v>No</v>
      </c>
    </row>
    <row r="1735" spans="1:12" x14ac:dyDescent="0.25">
      <c r="A1735" s="18" t="s">
        <v>637</v>
      </c>
      <c r="B1735" s="18">
        <v>26.125</v>
      </c>
      <c r="C1735" s="18">
        <v>5.55</v>
      </c>
      <c r="D1735" s="18" t="s">
        <v>2380</v>
      </c>
      <c r="E1735" s="18" t="s">
        <v>2380</v>
      </c>
      <c r="F1735" s="18" t="s">
        <v>2380</v>
      </c>
      <c r="G1735" s="25">
        <v>1</v>
      </c>
      <c r="H1735" s="18" t="s">
        <v>2380</v>
      </c>
      <c r="I1735" s="25">
        <f t="shared" si="81"/>
        <v>0</v>
      </c>
      <c r="J1735" s="26">
        <f t="shared" si="82"/>
        <v>1</v>
      </c>
      <c r="K1735" s="18" t="str">
        <f t="shared" si="83"/>
        <v>Overweight</v>
      </c>
      <c r="L1735" s="24" t="str" cm="1">
        <f t="array" ref="L1735">IF(H1735="?",INDEX($H$2:$H$2336,MODE(MATCH($H$2:$H$2336,$H$2:$H$2336,0))),H1735)</f>
        <v>No</v>
      </c>
    </row>
    <row r="1736" spans="1:12" x14ac:dyDescent="0.25">
      <c r="A1736" s="17" t="s">
        <v>636</v>
      </c>
      <c r="B1736" s="17">
        <v>30.13</v>
      </c>
      <c r="C1736" s="17">
        <v>4.03</v>
      </c>
      <c r="D1736" s="17" t="s">
        <v>2382</v>
      </c>
      <c r="E1736" s="17" t="s">
        <v>2380</v>
      </c>
      <c r="F1736" s="17" t="s">
        <v>2380</v>
      </c>
      <c r="G1736" s="27">
        <v>1</v>
      </c>
      <c r="H1736" s="17" t="s">
        <v>2380</v>
      </c>
      <c r="I1736" s="27">
        <f t="shared" si="81"/>
        <v>0</v>
      </c>
      <c r="J1736" s="26">
        <f t="shared" si="82"/>
        <v>1</v>
      </c>
      <c r="K1736" s="17" t="str">
        <f t="shared" si="83"/>
        <v>Obesity</v>
      </c>
      <c r="L1736" s="24" t="str" cm="1">
        <f t="array" ref="L1736">IF(H1736="?",INDEX($H$2:$H$2336,MODE(MATCH($H$2:$H$2336,$H$2:$H$2336,0))),H1736)</f>
        <v>No</v>
      </c>
    </row>
    <row r="1737" spans="1:12" x14ac:dyDescent="0.25">
      <c r="A1737" s="18" t="s">
        <v>635</v>
      </c>
      <c r="B1737" s="18">
        <v>34.19</v>
      </c>
      <c r="C1737" s="18">
        <v>4.1900000000000004</v>
      </c>
      <c r="D1737" s="18" t="s">
        <v>2380</v>
      </c>
      <c r="E1737" s="18" t="s">
        <v>2380</v>
      </c>
      <c r="F1737" s="18" t="s">
        <v>2380</v>
      </c>
      <c r="G1737" s="25" t="s">
        <v>2381</v>
      </c>
      <c r="H1737" s="18" t="s">
        <v>2380</v>
      </c>
      <c r="I1737" s="25">
        <f t="shared" si="81"/>
        <v>0</v>
      </c>
      <c r="J1737" s="26">
        <f t="shared" si="82"/>
        <v>0</v>
      </c>
      <c r="K1737" s="18" t="str">
        <f t="shared" si="83"/>
        <v>Obesity</v>
      </c>
      <c r="L1737" s="24" t="str" cm="1">
        <f t="array" ref="L1737">IF(H1737="?",INDEX($H$2:$H$2336,MODE(MATCH($H$2:$H$2336,$H$2:$H$2336,0))),H1737)</f>
        <v>No</v>
      </c>
    </row>
    <row r="1738" spans="1:12" x14ac:dyDescent="0.25">
      <c r="A1738" s="17" t="s">
        <v>634</v>
      </c>
      <c r="B1738" s="17">
        <v>22.515000000000001</v>
      </c>
      <c r="C1738" s="17">
        <v>4.37</v>
      </c>
      <c r="D1738" s="17" t="s">
        <v>2380</v>
      </c>
      <c r="E1738" s="17" t="s">
        <v>2380</v>
      </c>
      <c r="F1738" s="17" t="s">
        <v>2383</v>
      </c>
      <c r="G1738" s="27">
        <v>1</v>
      </c>
      <c r="H1738" s="17" t="s">
        <v>2380</v>
      </c>
      <c r="I1738" s="27">
        <f t="shared" si="81"/>
        <v>0</v>
      </c>
      <c r="J1738" s="26">
        <f t="shared" si="82"/>
        <v>1</v>
      </c>
      <c r="K1738" s="17" t="str">
        <f t="shared" si="83"/>
        <v>Normal Weight</v>
      </c>
      <c r="L1738" s="24" t="str" cm="1">
        <f t="array" ref="L1738">IF(H1738="?",INDEX($H$2:$H$2336,MODE(MATCH($H$2:$H$2336,$H$2:$H$2336,0))),H1738)</f>
        <v>No</v>
      </c>
    </row>
    <row r="1739" spans="1:12" x14ac:dyDescent="0.25">
      <c r="A1739" s="18" t="s">
        <v>633</v>
      </c>
      <c r="B1739" s="18">
        <v>18.239999999999998</v>
      </c>
      <c r="C1739" s="18">
        <v>5.31</v>
      </c>
      <c r="D1739" s="18" t="s">
        <v>2382</v>
      </c>
      <c r="E1739" s="18" t="s">
        <v>2380</v>
      </c>
      <c r="F1739" s="18" t="s">
        <v>2383</v>
      </c>
      <c r="G1739" s="25">
        <v>1</v>
      </c>
      <c r="H1739" s="18" t="s">
        <v>2380</v>
      </c>
      <c r="I1739" s="25">
        <f t="shared" si="81"/>
        <v>0</v>
      </c>
      <c r="J1739" s="26">
        <f t="shared" si="82"/>
        <v>1</v>
      </c>
      <c r="K1739" s="18" t="str">
        <f t="shared" si="83"/>
        <v>Underweight</v>
      </c>
      <c r="L1739" s="24" t="str" cm="1">
        <f t="array" ref="L1739">IF(H1739="?",INDEX($H$2:$H$2336,MODE(MATCH($H$2:$H$2336,$H$2:$H$2336,0))),H1739)</f>
        <v>No</v>
      </c>
    </row>
    <row r="1740" spans="1:12" x14ac:dyDescent="0.25">
      <c r="A1740" s="17" t="s">
        <v>631</v>
      </c>
      <c r="B1740" s="17">
        <v>37.28</v>
      </c>
      <c r="C1740" s="17">
        <v>4.66</v>
      </c>
      <c r="D1740" s="17" t="s">
        <v>2380</v>
      </c>
      <c r="E1740" s="17" t="s">
        <v>2382</v>
      </c>
      <c r="F1740" s="17" t="s">
        <v>2380</v>
      </c>
      <c r="G1740" s="27">
        <v>1</v>
      </c>
      <c r="H1740" s="17" t="s">
        <v>2380</v>
      </c>
      <c r="I1740" s="27">
        <f t="shared" si="81"/>
        <v>0</v>
      </c>
      <c r="J1740" s="26">
        <f t="shared" si="82"/>
        <v>1</v>
      </c>
      <c r="K1740" s="17" t="str">
        <f t="shared" si="83"/>
        <v>Obesity</v>
      </c>
      <c r="L1740" s="24" t="str" cm="1">
        <f t="array" ref="L1740">IF(H1740="?",INDEX($H$2:$H$2336,MODE(MATCH($H$2:$H$2336,$H$2:$H$2336,0))),H1740)</f>
        <v>No</v>
      </c>
    </row>
    <row r="1741" spans="1:12" x14ac:dyDescent="0.25">
      <c r="A1741" s="18" t="s">
        <v>630</v>
      </c>
      <c r="B1741" s="18">
        <v>18.2</v>
      </c>
      <c r="C1741" s="18">
        <v>6.19</v>
      </c>
      <c r="D1741" s="18" t="s">
        <v>2380</v>
      </c>
      <c r="E1741" s="18" t="s">
        <v>2380</v>
      </c>
      <c r="F1741" s="18" t="s">
        <v>2383</v>
      </c>
      <c r="G1741" s="25">
        <v>1</v>
      </c>
      <c r="H1741" s="18" t="s">
        <v>2380</v>
      </c>
      <c r="I1741" s="25">
        <f t="shared" si="81"/>
        <v>0</v>
      </c>
      <c r="J1741" s="26">
        <f t="shared" si="82"/>
        <v>1</v>
      </c>
      <c r="K1741" s="18" t="str">
        <f t="shared" si="83"/>
        <v>Underweight</v>
      </c>
      <c r="L1741" s="24" t="str" cm="1">
        <f t="array" ref="L1741">IF(H1741="?",INDEX($H$2:$H$2336,MODE(MATCH($H$2:$H$2336,$H$2:$H$2336,0))),H1741)</f>
        <v>No</v>
      </c>
    </row>
    <row r="1742" spans="1:12" x14ac:dyDescent="0.25">
      <c r="A1742" s="17" t="s">
        <v>629</v>
      </c>
      <c r="B1742" s="17">
        <v>20.53</v>
      </c>
      <c r="C1742" s="17">
        <v>4.8600000000000003</v>
      </c>
      <c r="D1742" s="17" t="s">
        <v>2380</v>
      </c>
      <c r="E1742" s="17" t="s">
        <v>2380</v>
      </c>
      <c r="F1742" s="17" t="s">
        <v>2380</v>
      </c>
      <c r="G1742" s="27">
        <v>1</v>
      </c>
      <c r="H1742" s="17" t="s">
        <v>2380</v>
      </c>
      <c r="I1742" s="27">
        <f t="shared" si="81"/>
        <v>0</v>
      </c>
      <c r="J1742" s="26">
        <f t="shared" si="82"/>
        <v>1</v>
      </c>
      <c r="K1742" s="17" t="str">
        <f t="shared" si="83"/>
        <v>Normal Weight</v>
      </c>
      <c r="L1742" s="24" t="str" cm="1">
        <f t="array" ref="L1742">IF(H1742="?",INDEX($H$2:$H$2336,MODE(MATCH($H$2:$H$2336,$H$2:$H$2336,0))),H1742)</f>
        <v>No</v>
      </c>
    </row>
    <row r="1743" spans="1:12" x14ac:dyDescent="0.25">
      <c r="A1743" s="18" t="s">
        <v>628</v>
      </c>
      <c r="B1743" s="18">
        <v>23.79</v>
      </c>
      <c r="C1743" s="18">
        <v>4.74</v>
      </c>
      <c r="D1743" s="18" t="s">
        <v>2380</v>
      </c>
      <c r="E1743" s="18" t="s">
        <v>2380</v>
      </c>
      <c r="F1743" s="18" t="s">
        <v>2380</v>
      </c>
      <c r="G1743" s="25" t="s">
        <v>2381</v>
      </c>
      <c r="H1743" s="18" t="s">
        <v>2380</v>
      </c>
      <c r="I1743" s="25">
        <f t="shared" si="81"/>
        <v>0</v>
      </c>
      <c r="J1743" s="26">
        <f t="shared" si="82"/>
        <v>0</v>
      </c>
      <c r="K1743" s="18" t="str">
        <f t="shared" si="83"/>
        <v>Normal Weight</v>
      </c>
      <c r="L1743" s="24" t="str" cm="1">
        <f t="array" ref="L1743">IF(H1743="?",INDEX($H$2:$H$2336,MODE(MATCH($H$2:$H$2336,$H$2:$H$2336,0))),H1743)</f>
        <v>No</v>
      </c>
    </row>
    <row r="1744" spans="1:12" x14ac:dyDescent="0.25">
      <c r="A1744" s="17" t="s">
        <v>627</v>
      </c>
      <c r="B1744" s="17">
        <v>29.8</v>
      </c>
      <c r="C1744" s="17">
        <v>6.03</v>
      </c>
      <c r="D1744" s="17" t="s">
        <v>2380</v>
      </c>
      <c r="E1744" s="17" t="s">
        <v>2380</v>
      </c>
      <c r="F1744" s="17" t="s">
        <v>2380</v>
      </c>
      <c r="G1744" s="27" t="s">
        <v>2381</v>
      </c>
      <c r="H1744" s="17" t="s">
        <v>2380</v>
      </c>
      <c r="I1744" s="27">
        <f t="shared" si="81"/>
        <v>0</v>
      </c>
      <c r="J1744" s="26">
        <f t="shared" si="82"/>
        <v>0</v>
      </c>
      <c r="K1744" s="17" t="str">
        <f t="shared" si="83"/>
        <v>Overweight</v>
      </c>
      <c r="L1744" s="24" t="str" cm="1">
        <f t="array" ref="L1744">IF(H1744="?",INDEX($H$2:$H$2336,MODE(MATCH($H$2:$H$2336,$H$2:$H$2336,0))),H1744)</f>
        <v>No</v>
      </c>
    </row>
    <row r="1745" spans="1:12" x14ac:dyDescent="0.25">
      <c r="A1745" s="18" t="s">
        <v>626</v>
      </c>
      <c r="B1745" s="18">
        <v>31.54</v>
      </c>
      <c r="C1745" s="18">
        <v>4.71</v>
      </c>
      <c r="D1745" s="18" t="s">
        <v>2380</v>
      </c>
      <c r="E1745" s="18" t="s">
        <v>2380</v>
      </c>
      <c r="F1745" s="18" t="s">
        <v>2380</v>
      </c>
      <c r="G1745" s="25" t="s">
        <v>2381</v>
      </c>
      <c r="H1745" s="18" t="s">
        <v>2380</v>
      </c>
      <c r="I1745" s="25">
        <f t="shared" si="81"/>
        <v>0</v>
      </c>
      <c r="J1745" s="26">
        <f t="shared" si="82"/>
        <v>0</v>
      </c>
      <c r="K1745" s="18" t="str">
        <f t="shared" si="83"/>
        <v>Obesity</v>
      </c>
      <c r="L1745" s="24" t="str" cm="1">
        <f t="array" ref="L1745">IF(H1745="?",INDEX($H$2:$H$2336,MODE(MATCH($H$2:$H$2336,$H$2:$H$2336,0))),H1745)</f>
        <v>No</v>
      </c>
    </row>
    <row r="1746" spans="1:12" x14ac:dyDescent="0.25">
      <c r="A1746" s="17" t="s">
        <v>625</v>
      </c>
      <c r="B1746" s="17">
        <v>20.82</v>
      </c>
      <c r="C1746" s="17">
        <v>5.55</v>
      </c>
      <c r="D1746" s="17" t="s">
        <v>2380</v>
      </c>
      <c r="E1746" s="17" t="s">
        <v>2380</v>
      </c>
      <c r="F1746" s="17" t="s">
        <v>2380</v>
      </c>
      <c r="G1746" s="27">
        <v>1</v>
      </c>
      <c r="H1746" s="17" t="s">
        <v>2380</v>
      </c>
      <c r="I1746" s="27">
        <f t="shared" si="81"/>
        <v>0</v>
      </c>
      <c r="J1746" s="26">
        <f t="shared" si="82"/>
        <v>1</v>
      </c>
      <c r="K1746" s="17" t="str">
        <f t="shared" si="83"/>
        <v>Normal Weight</v>
      </c>
      <c r="L1746" s="24" t="str" cm="1">
        <f t="array" ref="L1746">IF(H1746="?",INDEX($H$2:$H$2336,MODE(MATCH($H$2:$H$2336,$H$2:$H$2336,0))),H1746)</f>
        <v>No</v>
      </c>
    </row>
    <row r="1747" spans="1:12" x14ac:dyDescent="0.25">
      <c r="A1747" s="18" t="s">
        <v>624</v>
      </c>
      <c r="B1747" s="18">
        <v>38.83</v>
      </c>
      <c r="C1747" s="18">
        <v>4.78</v>
      </c>
      <c r="D1747" s="18" t="s">
        <v>2380</v>
      </c>
      <c r="E1747" s="18" t="s">
        <v>2380</v>
      </c>
      <c r="F1747" s="18" t="s">
        <v>2383</v>
      </c>
      <c r="G1747" s="25">
        <v>1</v>
      </c>
      <c r="H1747" s="18" t="s">
        <v>2380</v>
      </c>
      <c r="I1747" s="25">
        <f t="shared" si="81"/>
        <v>0</v>
      </c>
      <c r="J1747" s="26">
        <f t="shared" si="82"/>
        <v>1</v>
      </c>
      <c r="K1747" s="18" t="str">
        <f t="shared" si="83"/>
        <v>Obesity</v>
      </c>
      <c r="L1747" s="24" t="str" cm="1">
        <f t="array" ref="L1747">IF(H1747="?",INDEX($H$2:$H$2336,MODE(MATCH($H$2:$H$2336,$H$2:$H$2336,0))),H1747)</f>
        <v>No</v>
      </c>
    </row>
    <row r="1748" spans="1:12" x14ac:dyDescent="0.25">
      <c r="A1748" s="17" t="s">
        <v>623</v>
      </c>
      <c r="B1748" s="17">
        <v>23.44</v>
      </c>
      <c r="C1748" s="17">
        <v>4.6500000000000004</v>
      </c>
      <c r="D1748" s="17" t="s">
        <v>2382</v>
      </c>
      <c r="E1748" s="17" t="s">
        <v>2380</v>
      </c>
      <c r="F1748" s="17" t="s">
        <v>2380</v>
      </c>
      <c r="G1748" s="27">
        <v>1</v>
      </c>
      <c r="H1748" s="17" t="s">
        <v>2380</v>
      </c>
      <c r="I1748" s="27">
        <f t="shared" si="81"/>
        <v>0</v>
      </c>
      <c r="J1748" s="26">
        <f t="shared" si="82"/>
        <v>1</v>
      </c>
      <c r="K1748" s="17" t="str">
        <f t="shared" si="83"/>
        <v>Normal Weight</v>
      </c>
      <c r="L1748" s="24" t="str" cm="1">
        <f t="array" ref="L1748">IF(H1748="?",INDEX($H$2:$H$2336,MODE(MATCH($H$2:$H$2336,$H$2:$H$2336,0))),H1748)</f>
        <v>No</v>
      </c>
    </row>
    <row r="1749" spans="1:12" x14ac:dyDescent="0.25">
      <c r="A1749" s="18" t="s">
        <v>622</v>
      </c>
      <c r="B1749" s="18">
        <v>24.13</v>
      </c>
      <c r="C1749" s="18">
        <v>5.2</v>
      </c>
      <c r="D1749" s="18" t="s">
        <v>2380</v>
      </c>
      <c r="E1749" s="18" t="s">
        <v>2380</v>
      </c>
      <c r="F1749" s="18" t="s">
        <v>2380</v>
      </c>
      <c r="G1749" s="25">
        <v>1</v>
      </c>
      <c r="H1749" s="18" t="s">
        <v>2380</v>
      </c>
      <c r="I1749" s="25">
        <f t="shared" si="81"/>
        <v>0</v>
      </c>
      <c r="J1749" s="26">
        <f t="shared" si="82"/>
        <v>1</v>
      </c>
      <c r="K1749" s="18" t="str">
        <f t="shared" si="83"/>
        <v>Normal Weight</v>
      </c>
      <c r="L1749" s="24" t="str" cm="1">
        <f t="array" ref="L1749">IF(H1749="?",INDEX($H$2:$H$2336,MODE(MATCH($H$2:$H$2336,$H$2:$H$2336,0))),H1749)</f>
        <v>No</v>
      </c>
    </row>
    <row r="1750" spans="1:12" x14ac:dyDescent="0.25">
      <c r="A1750" s="17" t="s">
        <v>621</v>
      </c>
      <c r="B1750" s="17">
        <v>42.13</v>
      </c>
      <c r="C1750" s="17">
        <v>4.54</v>
      </c>
      <c r="D1750" s="17" t="s">
        <v>2382</v>
      </c>
      <c r="E1750" s="17" t="s">
        <v>2380</v>
      </c>
      <c r="F1750" s="17" t="s">
        <v>2380</v>
      </c>
      <c r="G1750" s="27">
        <v>1</v>
      </c>
      <c r="H1750" s="17" t="s">
        <v>2380</v>
      </c>
      <c r="I1750" s="27">
        <f t="shared" si="81"/>
        <v>0</v>
      </c>
      <c r="J1750" s="26">
        <f t="shared" si="82"/>
        <v>1</v>
      </c>
      <c r="K1750" s="17" t="str">
        <f t="shared" si="83"/>
        <v>Obesity</v>
      </c>
      <c r="L1750" s="24" t="str" cm="1">
        <f t="array" ref="L1750">IF(H1750="?",INDEX($H$2:$H$2336,MODE(MATCH($H$2:$H$2336,$H$2:$H$2336,0))),H1750)</f>
        <v>No</v>
      </c>
    </row>
    <row r="1751" spans="1:12" x14ac:dyDescent="0.25">
      <c r="A1751" s="18" t="s">
        <v>620</v>
      </c>
      <c r="B1751" s="18">
        <v>17.86</v>
      </c>
      <c r="C1751" s="18">
        <v>4.1100000000000003</v>
      </c>
      <c r="D1751" s="18" t="s">
        <v>2380</v>
      </c>
      <c r="E1751" s="18" t="s">
        <v>2380</v>
      </c>
      <c r="F1751" s="18" t="s">
        <v>2380</v>
      </c>
      <c r="G1751" s="25">
        <v>1</v>
      </c>
      <c r="H1751" s="18" t="s">
        <v>2380</v>
      </c>
      <c r="I1751" s="25">
        <f t="shared" si="81"/>
        <v>0</v>
      </c>
      <c r="J1751" s="26">
        <f t="shared" si="82"/>
        <v>1</v>
      </c>
      <c r="K1751" s="18" t="str">
        <f t="shared" si="83"/>
        <v>Underweight</v>
      </c>
      <c r="L1751" s="24" t="str" cm="1">
        <f t="array" ref="L1751">IF(H1751="?",INDEX($H$2:$H$2336,MODE(MATCH($H$2:$H$2336,$H$2:$H$2336,0))),H1751)</f>
        <v>No</v>
      </c>
    </row>
    <row r="1752" spans="1:12" x14ac:dyDescent="0.25">
      <c r="A1752" s="17" t="s">
        <v>619</v>
      </c>
      <c r="B1752" s="17">
        <v>32.78</v>
      </c>
      <c r="C1752" s="17">
        <v>4.63</v>
      </c>
      <c r="D1752" s="17" t="s">
        <v>2380</v>
      </c>
      <c r="E1752" s="17" t="s">
        <v>2380</v>
      </c>
      <c r="F1752" s="17" t="s">
        <v>2380</v>
      </c>
      <c r="G1752" s="27" t="s">
        <v>2381</v>
      </c>
      <c r="H1752" s="17" t="s">
        <v>2380</v>
      </c>
      <c r="I1752" s="27">
        <f t="shared" si="81"/>
        <v>0</v>
      </c>
      <c r="J1752" s="26">
        <f t="shared" si="82"/>
        <v>0</v>
      </c>
      <c r="K1752" s="17" t="str">
        <f t="shared" si="83"/>
        <v>Obesity</v>
      </c>
      <c r="L1752" s="24" t="str" cm="1">
        <f t="array" ref="L1752">IF(H1752="?",INDEX($H$2:$H$2336,MODE(MATCH($H$2:$H$2336,$H$2:$H$2336,0))),H1752)</f>
        <v>No</v>
      </c>
    </row>
    <row r="1753" spans="1:12" x14ac:dyDescent="0.25">
      <c r="A1753" s="18" t="s">
        <v>618</v>
      </c>
      <c r="B1753" s="18">
        <v>23.9</v>
      </c>
      <c r="C1753" s="18">
        <v>6.06</v>
      </c>
      <c r="D1753" s="18" t="s">
        <v>2382</v>
      </c>
      <c r="E1753" s="18" t="s">
        <v>2380</v>
      </c>
      <c r="F1753" s="18" t="s">
        <v>2383</v>
      </c>
      <c r="G1753" s="25">
        <v>1</v>
      </c>
      <c r="H1753" s="18" t="s">
        <v>2380</v>
      </c>
      <c r="I1753" s="25">
        <f t="shared" si="81"/>
        <v>0</v>
      </c>
      <c r="J1753" s="26">
        <f t="shared" si="82"/>
        <v>1</v>
      </c>
      <c r="K1753" s="18" t="str">
        <f t="shared" si="83"/>
        <v>Normal Weight</v>
      </c>
      <c r="L1753" s="24" t="str" cm="1">
        <f t="array" ref="L1753">IF(H1753="?",INDEX($H$2:$H$2336,MODE(MATCH($H$2:$H$2336,$H$2:$H$2336,0))),H1753)</f>
        <v>No</v>
      </c>
    </row>
    <row r="1754" spans="1:12" x14ac:dyDescent="0.25">
      <c r="A1754" s="17" t="s">
        <v>617</v>
      </c>
      <c r="B1754" s="17">
        <v>15.47</v>
      </c>
      <c r="C1754" s="17">
        <v>8.43</v>
      </c>
      <c r="D1754" s="17" t="s">
        <v>2380</v>
      </c>
      <c r="E1754" s="17" t="s">
        <v>2380</v>
      </c>
      <c r="F1754" s="17" t="s">
        <v>2380</v>
      </c>
      <c r="G1754" s="27" t="s">
        <v>2381</v>
      </c>
      <c r="H1754" s="17" t="s">
        <v>2380</v>
      </c>
      <c r="I1754" s="27">
        <f t="shared" si="81"/>
        <v>0</v>
      </c>
      <c r="J1754" s="26">
        <f t="shared" si="82"/>
        <v>0</v>
      </c>
      <c r="K1754" s="17" t="str">
        <f t="shared" si="83"/>
        <v>Underweight</v>
      </c>
      <c r="L1754" s="24" t="str" cm="1">
        <f t="array" ref="L1754">IF(H1754="?",INDEX($H$2:$H$2336,MODE(MATCH($H$2:$H$2336,$H$2:$H$2336,0))),H1754)</f>
        <v>No</v>
      </c>
    </row>
    <row r="1755" spans="1:12" x14ac:dyDescent="0.25">
      <c r="A1755" s="18" t="s">
        <v>616</v>
      </c>
      <c r="B1755" s="18">
        <v>28.54</v>
      </c>
      <c r="C1755" s="18">
        <v>5.51</v>
      </c>
      <c r="D1755" s="18" t="s">
        <v>2380</v>
      </c>
      <c r="E1755" s="18" t="s">
        <v>2380</v>
      </c>
      <c r="F1755" s="18" t="s">
        <v>2383</v>
      </c>
      <c r="G1755" s="25">
        <v>1</v>
      </c>
      <c r="H1755" s="18" t="s">
        <v>2380</v>
      </c>
      <c r="I1755" s="25">
        <f t="shared" si="81"/>
        <v>0</v>
      </c>
      <c r="J1755" s="26">
        <f t="shared" si="82"/>
        <v>1</v>
      </c>
      <c r="K1755" s="18" t="str">
        <f t="shared" si="83"/>
        <v>Overweight</v>
      </c>
      <c r="L1755" s="24" t="str" cm="1">
        <f t="array" ref="L1755">IF(H1755="?",INDEX($H$2:$H$2336,MODE(MATCH($H$2:$H$2336,$H$2:$H$2336,0))),H1755)</f>
        <v>No</v>
      </c>
    </row>
    <row r="1756" spans="1:12" x14ac:dyDescent="0.25">
      <c r="A1756" s="17" t="s">
        <v>615</v>
      </c>
      <c r="B1756" s="17">
        <v>18.54</v>
      </c>
      <c r="C1756" s="17">
        <v>4.95</v>
      </c>
      <c r="D1756" s="17" t="s">
        <v>2380</v>
      </c>
      <c r="E1756" s="17" t="s">
        <v>2380</v>
      </c>
      <c r="F1756" s="17" t="s">
        <v>2380</v>
      </c>
      <c r="G1756" s="27" t="s">
        <v>2381</v>
      </c>
      <c r="H1756" s="17" t="s">
        <v>2380</v>
      </c>
      <c r="I1756" s="27">
        <f t="shared" si="81"/>
        <v>0</v>
      </c>
      <c r="J1756" s="26">
        <f t="shared" si="82"/>
        <v>0</v>
      </c>
      <c r="K1756" s="17" t="str">
        <f t="shared" si="83"/>
        <v>Normal Weight</v>
      </c>
      <c r="L1756" s="24" t="str" cm="1">
        <f t="array" ref="L1756">IF(H1756="?",INDEX($H$2:$H$2336,MODE(MATCH($H$2:$H$2336,$H$2:$H$2336,0))),H1756)</f>
        <v>No</v>
      </c>
    </row>
    <row r="1757" spans="1:12" x14ac:dyDescent="0.25">
      <c r="A1757" s="18" t="s">
        <v>614</v>
      </c>
      <c r="B1757" s="18">
        <v>32.18</v>
      </c>
      <c r="C1757" s="18">
        <v>6.44</v>
      </c>
      <c r="D1757" s="18" t="s">
        <v>2382</v>
      </c>
      <c r="E1757" s="18" t="s">
        <v>2380</v>
      </c>
      <c r="F1757" s="18" t="s">
        <v>2383</v>
      </c>
      <c r="G1757" s="25">
        <v>1</v>
      </c>
      <c r="H1757" s="18" t="s">
        <v>2380</v>
      </c>
      <c r="I1757" s="25">
        <f t="shared" si="81"/>
        <v>0</v>
      </c>
      <c r="J1757" s="26">
        <f t="shared" si="82"/>
        <v>1</v>
      </c>
      <c r="K1757" s="18" t="str">
        <f t="shared" si="83"/>
        <v>Obesity</v>
      </c>
      <c r="L1757" s="24" t="str" cm="1">
        <f t="array" ref="L1757">IF(H1757="?",INDEX($H$2:$H$2336,MODE(MATCH($H$2:$H$2336,$H$2:$H$2336,0))),H1757)</f>
        <v>No</v>
      </c>
    </row>
    <row r="1758" spans="1:12" x14ac:dyDescent="0.25">
      <c r="A1758" s="17" t="s">
        <v>613</v>
      </c>
      <c r="B1758" s="17">
        <v>37.380000000000003</v>
      </c>
      <c r="C1758" s="17">
        <v>6.05</v>
      </c>
      <c r="D1758" s="17" t="s">
        <v>2382</v>
      </c>
      <c r="E1758" s="17" t="s">
        <v>2380</v>
      </c>
      <c r="F1758" s="17" t="s">
        <v>2380</v>
      </c>
      <c r="G1758" s="27" t="s">
        <v>2381</v>
      </c>
      <c r="H1758" s="17" t="s">
        <v>2380</v>
      </c>
      <c r="I1758" s="27">
        <f t="shared" si="81"/>
        <v>0</v>
      </c>
      <c r="J1758" s="26">
        <f t="shared" si="82"/>
        <v>0</v>
      </c>
      <c r="K1758" s="17" t="str">
        <f t="shared" si="83"/>
        <v>Obesity</v>
      </c>
      <c r="L1758" s="24" t="str" cm="1">
        <f t="array" ref="L1758">IF(H1758="?",INDEX($H$2:$H$2336,MODE(MATCH($H$2:$H$2336,$H$2:$H$2336,0))),H1758)</f>
        <v>No</v>
      </c>
    </row>
    <row r="1759" spans="1:12" x14ac:dyDescent="0.25">
      <c r="A1759" s="18" t="s">
        <v>612</v>
      </c>
      <c r="B1759" s="18">
        <v>31.12</v>
      </c>
      <c r="C1759" s="18">
        <v>4.76</v>
      </c>
      <c r="D1759" s="18" t="s">
        <v>2382</v>
      </c>
      <c r="E1759" s="18" t="s">
        <v>2380</v>
      </c>
      <c r="F1759" s="18" t="s">
        <v>2383</v>
      </c>
      <c r="G1759" s="25">
        <v>1</v>
      </c>
      <c r="H1759" s="18" t="s">
        <v>2380</v>
      </c>
      <c r="I1759" s="25">
        <f t="shared" si="81"/>
        <v>0</v>
      </c>
      <c r="J1759" s="26">
        <f t="shared" si="82"/>
        <v>1</v>
      </c>
      <c r="K1759" s="18" t="str">
        <f t="shared" si="83"/>
        <v>Obesity</v>
      </c>
      <c r="L1759" s="24" t="str" cm="1">
        <f t="array" ref="L1759">IF(H1759="?",INDEX($H$2:$H$2336,MODE(MATCH($H$2:$H$2336,$H$2:$H$2336,0))),H1759)</f>
        <v>No</v>
      </c>
    </row>
    <row r="1760" spans="1:12" x14ac:dyDescent="0.25">
      <c r="A1760" s="17" t="s">
        <v>611</v>
      </c>
      <c r="B1760" s="17">
        <v>22.01</v>
      </c>
      <c r="C1760" s="17">
        <v>6.72</v>
      </c>
      <c r="D1760" s="17" t="s">
        <v>2382</v>
      </c>
      <c r="E1760" s="17" t="s">
        <v>2380</v>
      </c>
      <c r="F1760" s="17" t="s">
        <v>2380</v>
      </c>
      <c r="G1760" s="27">
        <v>1</v>
      </c>
      <c r="H1760" s="17" t="s">
        <v>2380</v>
      </c>
      <c r="I1760" s="27">
        <f t="shared" si="81"/>
        <v>0</v>
      </c>
      <c r="J1760" s="26">
        <f t="shared" si="82"/>
        <v>1</v>
      </c>
      <c r="K1760" s="17" t="str">
        <f t="shared" si="83"/>
        <v>Normal Weight</v>
      </c>
      <c r="L1760" s="24" t="str" cm="1">
        <f t="array" ref="L1760">IF(H1760="?",INDEX($H$2:$H$2336,MODE(MATCH($H$2:$H$2336,$H$2:$H$2336,0))),H1760)</f>
        <v>No</v>
      </c>
    </row>
    <row r="1761" spans="1:12" x14ac:dyDescent="0.25">
      <c r="A1761" s="18" t="s">
        <v>610</v>
      </c>
      <c r="B1761" s="18">
        <v>27.645</v>
      </c>
      <c r="C1761" s="18">
        <v>5.7</v>
      </c>
      <c r="D1761" s="18" t="s">
        <v>2380</v>
      </c>
      <c r="E1761" s="18" t="s">
        <v>2380</v>
      </c>
      <c r="F1761" s="18" t="s">
        <v>2380</v>
      </c>
      <c r="G1761" s="25" t="s">
        <v>2381</v>
      </c>
      <c r="H1761" s="18" t="s">
        <v>2380</v>
      </c>
      <c r="I1761" s="25">
        <f t="shared" si="81"/>
        <v>0</v>
      </c>
      <c r="J1761" s="26">
        <f t="shared" si="82"/>
        <v>0</v>
      </c>
      <c r="K1761" s="18" t="str">
        <f t="shared" si="83"/>
        <v>Overweight</v>
      </c>
      <c r="L1761" s="24" t="str" cm="1">
        <f t="array" ref="L1761">IF(H1761="?",INDEX($H$2:$H$2336,MODE(MATCH($H$2:$H$2336,$H$2:$H$2336,0))),H1761)</f>
        <v>No</v>
      </c>
    </row>
    <row r="1762" spans="1:12" x14ac:dyDescent="0.25">
      <c r="A1762" s="17" t="s">
        <v>609</v>
      </c>
      <c r="B1762" s="17">
        <v>29.64</v>
      </c>
      <c r="C1762" s="17">
        <v>5.31</v>
      </c>
      <c r="D1762" s="17" t="s">
        <v>2382</v>
      </c>
      <c r="E1762" s="17" t="s">
        <v>2380</v>
      </c>
      <c r="F1762" s="17" t="s">
        <v>2380</v>
      </c>
      <c r="G1762" s="27" t="s">
        <v>2381</v>
      </c>
      <c r="H1762" s="17" t="s">
        <v>2380</v>
      </c>
      <c r="I1762" s="27">
        <f t="shared" si="81"/>
        <v>0</v>
      </c>
      <c r="J1762" s="26">
        <f t="shared" si="82"/>
        <v>0</v>
      </c>
      <c r="K1762" s="17" t="str">
        <f t="shared" si="83"/>
        <v>Overweight</v>
      </c>
      <c r="L1762" s="24" t="str" cm="1">
        <f t="array" ref="L1762">IF(H1762="?",INDEX($H$2:$H$2336,MODE(MATCH($H$2:$H$2336,$H$2:$H$2336,0))),H1762)</f>
        <v>No</v>
      </c>
    </row>
    <row r="1763" spans="1:12" x14ac:dyDescent="0.25">
      <c r="A1763" s="18" t="s">
        <v>608</v>
      </c>
      <c r="B1763" s="18">
        <v>33.700000000000003</v>
      </c>
      <c r="C1763" s="18">
        <v>4.32</v>
      </c>
      <c r="D1763" s="18" t="s">
        <v>2382</v>
      </c>
      <c r="E1763" s="18" t="s">
        <v>2380</v>
      </c>
      <c r="F1763" s="18" t="s">
        <v>2380</v>
      </c>
      <c r="G1763" s="25">
        <v>1</v>
      </c>
      <c r="H1763" s="18" t="s">
        <v>2380</v>
      </c>
      <c r="I1763" s="25">
        <f t="shared" si="81"/>
        <v>0</v>
      </c>
      <c r="J1763" s="26">
        <f t="shared" si="82"/>
        <v>1</v>
      </c>
      <c r="K1763" s="18" t="str">
        <f t="shared" si="83"/>
        <v>Obesity</v>
      </c>
      <c r="L1763" s="24" t="str" cm="1">
        <f t="array" ref="L1763">IF(H1763="?",INDEX($H$2:$H$2336,MODE(MATCH($H$2:$H$2336,$H$2:$H$2336,0))),H1763)</f>
        <v>No</v>
      </c>
    </row>
    <row r="1764" spans="1:12" x14ac:dyDescent="0.25">
      <c r="A1764" s="17" t="s">
        <v>607</v>
      </c>
      <c r="B1764" s="17">
        <v>27.5</v>
      </c>
      <c r="C1764" s="17">
        <v>4.2300000000000004</v>
      </c>
      <c r="D1764" s="17" t="s">
        <v>2382</v>
      </c>
      <c r="E1764" s="17" t="s">
        <v>2380</v>
      </c>
      <c r="F1764" s="17" t="s">
        <v>2380</v>
      </c>
      <c r="G1764" s="27">
        <v>1</v>
      </c>
      <c r="H1764" s="17" t="s">
        <v>2380</v>
      </c>
      <c r="I1764" s="27">
        <f t="shared" si="81"/>
        <v>0</v>
      </c>
      <c r="J1764" s="26">
        <f t="shared" si="82"/>
        <v>1</v>
      </c>
      <c r="K1764" s="17" t="str">
        <f t="shared" si="83"/>
        <v>Overweight</v>
      </c>
      <c r="L1764" s="24" t="str" cm="1">
        <f t="array" ref="L1764">IF(H1764="?",INDEX($H$2:$H$2336,MODE(MATCH($H$2:$H$2336,$H$2:$H$2336,0))),H1764)</f>
        <v>No</v>
      </c>
    </row>
    <row r="1765" spans="1:12" x14ac:dyDescent="0.25">
      <c r="A1765" s="18" t="s">
        <v>606</v>
      </c>
      <c r="B1765" s="18">
        <v>16.12</v>
      </c>
      <c r="C1765" s="18">
        <v>6.09</v>
      </c>
      <c r="D1765" s="18" t="s">
        <v>2380</v>
      </c>
      <c r="E1765" s="18" t="s">
        <v>2380</v>
      </c>
      <c r="F1765" s="18" t="s">
        <v>2380</v>
      </c>
      <c r="G1765" s="25" t="s">
        <v>2381</v>
      </c>
      <c r="H1765" s="18" t="s">
        <v>2380</v>
      </c>
      <c r="I1765" s="25">
        <f t="shared" si="81"/>
        <v>0</v>
      </c>
      <c r="J1765" s="26">
        <f t="shared" si="82"/>
        <v>0</v>
      </c>
      <c r="K1765" s="18" t="str">
        <f t="shared" si="83"/>
        <v>Underweight</v>
      </c>
      <c r="L1765" s="24" t="str" cm="1">
        <f t="array" ref="L1765">IF(H1765="?",INDEX($H$2:$H$2336,MODE(MATCH($H$2:$H$2336,$H$2:$H$2336,0))),H1765)</f>
        <v>No</v>
      </c>
    </row>
    <row r="1766" spans="1:12" x14ac:dyDescent="0.25">
      <c r="A1766" s="17" t="s">
        <v>605</v>
      </c>
      <c r="B1766" s="17">
        <v>26.73</v>
      </c>
      <c r="C1766" s="17">
        <v>4.74</v>
      </c>
      <c r="D1766" s="17" t="s">
        <v>2382</v>
      </c>
      <c r="E1766" s="17" t="s">
        <v>2380</v>
      </c>
      <c r="F1766" s="17" t="s">
        <v>2380</v>
      </c>
      <c r="G1766" s="27">
        <v>1</v>
      </c>
      <c r="H1766" s="17" t="s">
        <v>2380</v>
      </c>
      <c r="I1766" s="27">
        <f t="shared" si="81"/>
        <v>0</v>
      </c>
      <c r="J1766" s="26">
        <f t="shared" si="82"/>
        <v>1</v>
      </c>
      <c r="K1766" s="17" t="str">
        <f t="shared" si="83"/>
        <v>Overweight</v>
      </c>
      <c r="L1766" s="24" t="str" cm="1">
        <f t="array" ref="L1766">IF(H1766="?",INDEX($H$2:$H$2336,MODE(MATCH($H$2:$H$2336,$H$2:$H$2336,0))),H1766)</f>
        <v>No</v>
      </c>
    </row>
    <row r="1767" spans="1:12" x14ac:dyDescent="0.25">
      <c r="A1767" s="18" t="s">
        <v>604</v>
      </c>
      <c r="B1767" s="18">
        <v>37.25</v>
      </c>
      <c r="C1767" s="18">
        <v>6.23</v>
      </c>
      <c r="D1767" s="18" t="s">
        <v>2382</v>
      </c>
      <c r="E1767" s="18" t="s">
        <v>2380</v>
      </c>
      <c r="F1767" s="18" t="s">
        <v>2380</v>
      </c>
      <c r="G1767" s="25" t="s">
        <v>2381</v>
      </c>
      <c r="H1767" s="18" t="s">
        <v>2380</v>
      </c>
      <c r="I1767" s="25">
        <f t="shared" si="81"/>
        <v>0</v>
      </c>
      <c r="J1767" s="26">
        <f t="shared" si="82"/>
        <v>0</v>
      </c>
      <c r="K1767" s="18" t="str">
        <f t="shared" si="83"/>
        <v>Obesity</v>
      </c>
      <c r="L1767" s="24" t="str" cm="1">
        <f t="array" ref="L1767">IF(H1767="?",INDEX($H$2:$H$2336,MODE(MATCH($H$2:$H$2336,$H$2:$H$2336,0))),H1767)</f>
        <v>No</v>
      </c>
    </row>
    <row r="1768" spans="1:12" x14ac:dyDescent="0.25">
      <c r="A1768" s="17" t="s">
        <v>603</v>
      </c>
      <c r="B1768" s="17">
        <v>23.56</v>
      </c>
      <c r="C1768" s="17">
        <v>5.45</v>
      </c>
      <c r="D1768" s="17" t="s">
        <v>2382</v>
      </c>
      <c r="E1768" s="17" t="s">
        <v>2380</v>
      </c>
      <c r="F1768" s="17" t="s">
        <v>2380</v>
      </c>
      <c r="G1768" s="27">
        <v>1</v>
      </c>
      <c r="H1768" s="17" t="s">
        <v>2380</v>
      </c>
      <c r="I1768" s="27">
        <f t="shared" si="81"/>
        <v>0</v>
      </c>
      <c r="J1768" s="26">
        <f t="shared" si="82"/>
        <v>1</v>
      </c>
      <c r="K1768" s="17" t="str">
        <f t="shared" si="83"/>
        <v>Normal Weight</v>
      </c>
      <c r="L1768" s="24" t="str" cm="1">
        <f t="array" ref="L1768">IF(H1768="?",INDEX($H$2:$H$2336,MODE(MATCH($H$2:$H$2336,$H$2:$H$2336,0))),H1768)</f>
        <v>No</v>
      </c>
    </row>
    <row r="1769" spans="1:12" x14ac:dyDescent="0.25">
      <c r="A1769" s="18" t="s">
        <v>602</v>
      </c>
      <c r="B1769" s="18">
        <v>15.84</v>
      </c>
      <c r="C1769" s="18">
        <v>10.34</v>
      </c>
      <c r="D1769" s="18" t="s">
        <v>2380</v>
      </c>
      <c r="E1769" s="18" t="s">
        <v>2380</v>
      </c>
      <c r="F1769" s="18" t="s">
        <v>2380</v>
      </c>
      <c r="G1769" s="25">
        <v>2</v>
      </c>
      <c r="H1769" s="18" t="s">
        <v>2380</v>
      </c>
      <c r="I1769" s="25">
        <f t="shared" si="81"/>
        <v>0</v>
      </c>
      <c r="J1769" s="26">
        <f t="shared" si="82"/>
        <v>2</v>
      </c>
      <c r="K1769" s="18" t="str">
        <f t="shared" si="83"/>
        <v>Underweight</v>
      </c>
      <c r="L1769" s="24" t="str" cm="1">
        <f t="array" ref="L1769">IF(H1769="?",INDEX($H$2:$H$2336,MODE(MATCH($H$2:$H$2336,$H$2:$H$2336,0))),H1769)</f>
        <v>No</v>
      </c>
    </row>
    <row r="1770" spans="1:12" x14ac:dyDescent="0.25">
      <c r="A1770" s="17" t="s">
        <v>601</v>
      </c>
      <c r="B1770" s="17">
        <v>36.630000000000003</v>
      </c>
      <c r="C1770" s="17">
        <v>5.15</v>
      </c>
      <c r="D1770" s="17" t="s">
        <v>2380</v>
      </c>
      <c r="E1770" s="17" t="s">
        <v>2380</v>
      </c>
      <c r="F1770" s="17" t="s">
        <v>2380</v>
      </c>
      <c r="G1770" s="27" t="s">
        <v>2381</v>
      </c>
      <c r="H1770" s="17" t="s">
        <v>2380</v>
      </c>
      <c r="I1770" s="27">
        <f t="shared" si="81"/>
        <v>0</v>
      </c>
      <c r="J1770" s="26">
        <f t="shared" si="82"/>
        <v>0</v>
      </c>
      <c r="K1770" s="17" t="str">
        <f t="shared" si="83"/>
        <v>Obesity</v>
      </c>
      <c r="L1770" s="24" t="str" cm="1">
        <f t="array" ref="L1770">IF(H1770="?",INDEX($H$2:$H$2336,MODE(MATCH($H$2:$H$2336,$H$2:$H$2336,0))),H1770)</f>
        <v>No</v>
      </c>
    </row>
    <row r="1771" spans="1:12" x14ac:dyDescent="0.25">
      <c r="A1771" s="18" t="s">
        <v>600</v>
      </c>
      <c r="B1771" s="18">
        <v>16.47</v>
      </c>
      <c r="C1771" s="18">
        <v>11.72</v>
      </c>
      <c r="D1771" s="18" t="s">
        <v>2380</v>
      </c>
      <c r="E1771" s="18" t="s">
        <v>2380</v>
      </c>
      <c r="F1771" s="18" t="s">
        <v>2380</v>
      </c>
      <c r="G1771" s="25" t="s">
        <v>2381</v>
      </c>
      <c r="H1771" s="18" t="s">
        <v>2380</v>
      </c>
      <c r="I1771" s="25">
        <f t="shared" si="81"/>
        <v>0</v>
      </c>
      <c r="J1771" s="26">
        <f t="shared" si="82"/>
        <v>0</v>
      </c>
      <c r="K1771" s="18" t="str">
        <f t="shared" si="83"/>
        <v>Underweight</v>
      </c>
      <c r="L1771" s="24" t="str" cm="1">
        <f t="array" ref="L1771">IF(H1771="?",INDEX($H$2:$H$2336,MODE(MATCH($H$2:$H$2336,$H$2:$H$2336,0))),H1771)</f>
        <v>No</v>
      </c>
    </row>
    <row r="1772" spans="1:12" x14ac:dyDescent="0.25">
      <c r="A1772" s="17" t="s">
        <v>599</v>
      </c>
      <c r="B1772" s="17">
        <v>25.8</v>
      </c>
      <c r="C1772" s="17">
        <v>5.29</v>
      </c>
      <c r="D1772" s="17" t="s">
        <v>2380</v>
      </c>
      <c r="E1772" s="17" t="s">
        <v>2380</v>
      </c>
      <c r="F1772" s="17" t="s">
        <v>2380</v>
      </c>
      <c r="G1772" s="27" t="s">
        <v>2381</v>
      </c>
      <c r="H1772" s="17" t="s">
        <v>2380</v>
      </c>
      <c r="I1772" s="27">
        <f t="shared" si="81"/>
        <v>0</v>
      </c>
      <c r="J1772" s="26">
        <f t="shared" si="82"/>
        <v>0</v>
      </c>
      <c r="K1772" s="17" t="str">
        <f t="shared" si="83"/>
        <v>Overweight</v>
      </c>
      <c r="L1772" s="24" t="str" cm="1">
        <f t="array" ref="L1772">IF(H1772="?",INDEX($H$2:$H$2336,MODE(MATCH($H$2:$H$2336,$H$2:$H$2336,0))),H1772)</f>
        <v>No</v>
      </c>
    </row>
    <row r="1773" spans="1:12" x14ac:dyDescent="0.25">
      <c r="A1773" s="18" t="s">
        <v>598</v>
      </c>
      <c r="B1773" s="18">
        <v>23.6</v>
      </c>
      <c r="C1773" s="18">
        <v>4.33</v>
      </c>
      <c r="D1773" s="18" t="s">
        <v>2380</v>
      </c>
      <c r="E1773" s="18" t="s">
        <v>2380</v>
      </c>
      <c r="F1773" s="18" t="s">
        <v>2380</v>
      </c>
      <c r="G1773" s="25" t="s">
        <v>2381</v>
      </c>
      <c r="H1773" s="18" t="s">
        <v>2380</v>
      </c>
      <c r="I1773" s="25">
        <f t="shared" si="81"/>
        <v>0</v>
      </c>
      <c r="J1773" s="26">
        <f t="shared" si="82"/>
        <v>0</v>
      </c>
      <c r="K1773" s="18" t="str">
        <f t="shared" si="83"/>
        <v>Normal Weight</v>
      </c>
      <c r="L1773" s="24" t="str" cm="1">
        <f t="array" ref="L1773">IF(H1773="?",INDEX($H$2:$H$2336,MODE(MATCH($H$2:$H$2336,$H$2:$H$2336,0))),H1773)</f>
        <v>No</v>
      </c>
    </row>
    <row r="1774" spans="1:12" x14ac:dyDescent="0.25">
      <c r="A1774" s="17" t="s">
        <v>597</v>
      </c>
      <c r="B1774" s="17">
        <v>32.11</v>
      </c>
      <c r="C1774" s="17">
        <v>6.24</v>
      </c>
      <c r="D1774" s="17" t="s">
        <v>2380</v>
      </c>
      <c r="E1774" s="17" t="s">
        <v>2380</v>
      </c>
      <c r="F1774" s="17" t="s">
        <v>2383</v>
      </c>
      <c r="G1774" s="27">
        <v>1</v>
      </c>
      <c r="H1774" s="17" t="s">
        <v>2380</v>
      </c>
      <c r="I1774" s="27">
        <f t="shared" si="81"/>
        <v>0</v>
      </c>
      <c r="J1774" s="26">
        <f t="shared" si="82"/>
        <v>1</v>
      </c>
      <c r="K1774" s="17" t="str">
        <f t="shared" si="83"/>
        <v>Obesity</v>
      </c>
      <c r="L1774" s="24" t="str" cm="1">
        <f t="array" ref="L1774">IF(H1774="?",INDEX($H$2:$H$2336,MODE(MATCH($H$2:$H$2336,$H$2:$H$2336,0))),H1774)</f>
        <v>No</v>
      </c>
    </row>
    <row r="1775" spans="1:12" x14ac:dyDescent="0.25">
      <c r="A1775" s="18" t="s">
        <v>596</v>
      </c>
      <c r="B1775" s="18">
        <v>30.114999999999998</v>
      </c>
      <c r="C1775" s="18">
        <v>11.61</v>
      </c>
      <c r="D1775" s="18" t="s">
        <v>2380</v>
      </c>
      <c r="E1775" s="18" t="s">
        <v>2380</v>
      </c>
      <c r="F1775" s="18" t="s">
        <v>2380</v>
      </c>
      <c r="G1775" s="25" t="s">
        <v>2381</v>
      </c>
      <c r="H1775" s="18" t="s">
        <v>2380</v>
      </c>
      <c r="I1775" s="25">
        <f t="shared" si="81"/>
        <v>0</v>
      </c>
      <c r="J1775" s="26">
        <f t="shared" si="82"/>
        <v>0</v>
      </c>
      <c r="K1775" s="18" t="str">
        <f t="shared" si="83"/>
        <v>Obesity</v>
      </c>
      <c r="L1775" s="24" t="str" cm="1">
        <f t="array" ref="L1775">IF(H1775="?",INDEX($H$2:$H$2336,MODE(MATCH($H$2:$H$2336,$H$2:$H$2336,0))),H1775)</f>
        <v>No</v>
      </c>
    </row>
    <row r="1776" spans="1:12" x14ac:dyDescent="0.25">
      <c r="A1776" s="17" t="s">
        <v>595</v>
      </c>
      <c r="B1776" s="17">
        <v>20.28</v>
      </c>
      <c r="C1776" s="17">
        <v>11.07</v>
      </c>
      <c r="D1776" s="17" t="s">
        <v>2382</v>
      </c>
      <c r="E1776" s="17" t="s">
        <v>2380</v>
      </c>
      <c r="F1776" s="17" t="s">
        <v>2380</v>
      </c>
      <c r="G1776" s="27" t="s">
        <v>2381</v>
      </c>
      <c r="H1776" s="17" t="s">
        <v>2380</v>
      </c>
      <c r="I1776" s="27">
        <f t="shared" si="81"/>
        <v>0</v>
      </c>
      <c r="J1776" s="26">
        <f t="shared" si="82"/>
        <v>0</v>
      </c>
      <c r="K1776" s="17" t="str">
        <f t="shared" si="83"/>
        <v>Normal Weight</v>
      </c>
      <c r="L1776" s="24" t="str" cm="1">
        <f t="array" ref="L1776">IF(H1776="?",INDEX($H$2:$H$2336,MODE(MATCH($H$2:$H$2336,$H$2:$H$2336,0))),H1776)</f>
        <v>No</v>
      </c>
    </row>
    <row r="1777" spans="1:12" x14ac:dyDescent="0.25">
      <c r="A1777" s="18" t="s">
        <v>594</v>
      </c>
      <c r="B1777" s="18">
        <v>20.234999999999999</v>
      </c>
      <c r="C1777" s="18">
        <v>5.19</v>
      </c>
      <c r="D1777" s="18" t="s">
        <v>2380</v>
      </c>
      <c r="E1777" s="18" t="s">
        <v>2380</v>
      </c>
      <c r="F1777" s="18" t="s">
        <v>2383</v>
      </c>
      <c r="G1777" s="25">
        <v>1</v>
      </c>
      <c r="H1777" s="18" t="s">
        <v>2380</v>
      </c>
      <c r="I1777" s="25">
        <f t="shared" si="81"/>
        <v>0</v>
      </c>
      <c r="J1777" s="26">
        <f t="shared" si="82"/>
        <v>1</v>
      </c>
      <c r="K1777" s="18" t="str">
        <f t="shared" si="83"/>
        <v>Normal Weight</v>
      </c>
      <c r="L1777" s="24" t="str" cm="1">
        <f t="array" ref="L1777">IF(H1777="?",INDEX($H$2:$H$2336,MODE(MATCH($H$2:$H$2336,$H$2:$H$2336,0))),H1777)</f>
        <v>No</v>
      </c>
    </row>
    <row r="1778" spans="1:12" x14ac:dyDescent="0.25">
      <c r="A1778" s="17" t="s">
        <v>593</v>
      </c>
      <c r="B1778" s="17">
        <v>25.27</v>
      </c>
      <c r="C1778" s="17">
        <v>5.7</v>
      </c>
      <c r="D1778" s="17" t="s">
        <v>2382</v>
      </c>
      <c r="E1778" s="17" t="s">
        <v>2380</v>
      </c>
      <c r="F1778" s="17" t="s">
        <v>2380</v>
      </c>
      <c r="G1778" s="27">
        <v>1</v>
      </c>
      <c r="H1778" s="17" t="s">
        <v>2380</v>
      </c>
      <c r="I1778" s="27">
        <f t="shared" si="81"/>
        <v>0</v>
      </c>
      <c r="J1778" s="26">
        <f t="shared" si="82"/>
        <v>1</v>
      </c>
      <c r="K1778" s="17" t="str">
        <f t="shared" si="83"/>
        <v>Overweight</v>
      </c>
      <c r="L1778" s="24" t="str" cm="1">
        <f t="array" ref="L1778">IF(H1778="?",INDEX($H$2:$H$2336,MODE(MATCH($H$2:$H$2336,$H$2:$H$2336,0))),H1778)</f>
        <v>No</v>
      </c>
    </row>
    <row r="1779" spans="1:12" x14ac:dyDescent="0.25">
      <c r="A1779" s="18" t="s">
        <v>592</v>
      </c>
      <c r="B1779" s="18">
        <v>24.24</v>
      </c>
      <c r="C1779" s="18">
        <v>6.15</v>
      </c>
      <c r="D1779" s="18" t="s">
        <v>2380</v>
      </c>
      <c r="E1779" s="18" t="s">
        <v>2380</v>
      </c>
      <c r="F1779" s="18" t="s">
        <v>2380</v>
      </c>
      <c r="G1779" s="25" t="s">
        <v>2381</v>
      </c>
      <c r="H1779" s="18" t="s">
        <v>2380</v>
      </c>
      <c r="I1779" s="25">
        <f t="shared" si="81"/>
        <v>0</v>
      </c>
      <c r="J1779" s="26">
        <f t="shared" si="82"/>
        <v>0</v>
      </c>
      <c r="K1779" s="18" t="str">
        <f t="shared" si="83"/>
        <v>Normal Weight</v>
      </c>
      <c r="L1779" s="24" t="str" cm="1">
        <f t="array" ref="L1779">IF(H1779="?",INDEX($H$2:$H$2336,MODE(MATCH($H$2:$H$2336,$H$2:$H$2336,0))),H1779)</f>
        <v>No</v>
      </c>
    </row>
    <row r="1780" spans="1:12" x14ac:dyDescent="0.25">
      <c r="A1780" s="17" t="s">
        <v>591</v>
      </c>
      <c r="B1780" s="17">
        <v>35.75</v>
      </c>
      <c r="C1780" s="17">
        <v>5.07</v>
      </c>
      <c r="D1780" s="17" t="s">
        <v>2380</v>
      </c>
      <c r="E1780" s="17" t="s">
        <v>2380</v>
      </c>
      <c r="F1780" s="17" t="s">
        <v>2380</v>
      </c>
      <c r="G1780" s="27" t="s">
        <v>2381</v>
      </c>
      <c r="H1780" s="17" t="s">
        <v>2380</v>
      </c>
      <c r="I1780" s="27">
        <f t="shared" si="81"/>
        <v>0</v>
      </c>
      <c r="J1780" s="26">
        <f t="shared" si="82"/>
        <v>0</v>
      </c>
      <c r="K1780" s="17" t="str">
        <f t="shared" si="83"/>
        <v>Obesity</v>
      </c>
      <c r="L1780" s="24" t="str" cm="1">
        <f t="array" ref="L1780">IF(H1780="?",INDEX($H$2:$H$2336,MODE(MATCH($H$2:$H$2336,$H$2:$H$2336,0))),H1780)</f>
        <v>No</v>
      </c>
    </row>
    <row r="1781" spans="1:12" x14ac:dyDescent="0.25">
      <c r="A1781" s="18" t="s">
        <v>590</v>
      </c>
      <c r="B1781" s="18">
        <v>29.92</v>
      </c>
      <c r="C1781" s="18">
        <v>10.97</v>
      </c>
      <c r="D1781" s="18" t="s">
        <v>2382</v>
      </c>
      <c r="E1781" s="18" t="s">
        <v>2380</v>
      </c>
      <c r="F1781" s="18" t="s">
        <v>2380</v>
      </c>
      <c r="G1781" s="25">
        <v>1</v>
      </c>
      <c r="H1781" s="18" t="s">
        <v>2380</v>
      </c>
      <c r="I1781" s="25">
        <f t="shared" si="81"/>
        <v>0</v>
      </c>
      <c r="J1781" s="26">
        <f t="shared" si="82"/>
        <v>1</v>
      </c>
      <c r="K1781" s="18" t="str">
        <f t="shared" si="83"/>
        <v>Overweight</v>
      </c>
      <c r="L1781" s="24" t="str" cm="1">
        <f t="array" ref="L1781">IF(H1781="?",INDEX($H$2:$H$2336,MODE(MATCH($H$2:$H$2336,$H$2:$H$2336,0))),H1781)</f>
        <v>No</v>
      </c>
    </row>
    <row r="1782" spans="1:12" x14ac:dyDescent="0.25">
      <c r="A1782" s="17" t="s">
        <v>589</v>
      </c>
      <c r="B1782" s="17">
        <v>26.2</v>
      </c>
      <c r="C1782" s="17">
        <v>10.93</v>
      </c>
      <c r="D1782" s="17" t="s">
        <v>2382</v>
      </c>
      <c r="E1782" s="17" t="s">
        <v>2380</v>
      </c>
      <c r="F1782" s="17" t="s">
        <v>2380</v>
      </c>
      <c r="G1782" s="27">
        <v>1</v>
      </c>
      <c r="H1782" s="17" t="s">
        <v>2380</v>
      </c>
      <c r="I1782" s="27">
        <f t="shared" si="81"/>
        <v>0</v>
      </c>
      <c r="J1782" s="26">
        <f t="shared" si="82"/>
        <v>1</v>
      </c>
      <c r="K1782" s="17" t="str">
        <f t="shared" si="83"/>
        <v>Overweight</v>
      </c>
      <c r="L1782" s="24" t="str" cm="1">
        <f t="array" ref="L1782">IF(H1782="?",INDEX($H$2:$H$2336,MODE(MATCH($H$2:$H$2336,$H$2:$H$2336,0))),H1782)</f>
        <v>No</v>
      </c>
    </row>
    <row r="1783" spans="1:12" x14ac:dyDescent="0.25">
      <c r="A1783" s="18" t="s">
        <v>588</v>
      </c>
      <c r="B1783" s="18">
        <v>26.695</v>
      </c>
      <c r="C1783" s="18">
        <v>4.21</v>
      </c>
      <c r="D1783" s="18" t="s">
        <v>2382</v>
      </c>
      <c r="E1783" s="18" t="s">
        <v>2380</v>
      </c>
      <c r="F1783" s="18" t="s">
        <v>2383</v>
      </c>
      <c r="G1783" s="25">
        <v>1</v>
      </c>
      <c r="H1783" s="18" t="s">
        <v>2380</v>
      </c>
      <c r="I1783" s="25">
        <f t="shared" si="81"/>
        <v>0</v>
      </c>
      <c r="J1783" s="26">
        <f t="shared" si="82"/>
        <v>1</v>
      </c>
      <c r="K1783" s="18" t="str">
        <f t="shared" si="83"/>
        <v>Overweight</v>
      </c>
      <c r="L1783" s="24" t="str" cm="1">
        <f t="array" ref="L1783">IF(H1783="?",INDEX($H$2:$H$2336,MODE(MATCH($H$2:$H$2336,$H$2:$H$2336,0))),H1783)</f>
        <v>No</v>
      </c>
    </row>
    <row r="1784" spans="1:12" x14ac:dyDescent="0.25">
      <c r="A1784" s="17" t="s">
        <v>587</v>
      </c>
      <c r="B1784" s="17">
        <v>23.16</v>
      </c>
      <c r="C1784" s="17">
        <v>5.5</v>
      </c>
      <c r="D1784" s="17" t="s">
        <v>2380</v>
      </c>
      <c r="E1784" s="17" t="s">
        <v>2380</v>
      </c>
      <c r="F1784" s="17" t="s">
        <v>2380</v>
      </c>
      <c r="G1784" s="27" t="s">
        <v>2381</v>
      </c>
      <c r="H1784" s="17" t="s">
        <v>2380</v>
      </c>
      <c r="I1784" s="27">
        <f t="shared" si="81"/>
        <v>0</v>
      </c>
      <c r="J1784" s="26">
        <f t="shared" si="82"/>
        <v>0</v>
      </c>
      <c r="K1784" s="17" t="str">
        <f t="shared" si="83"/>
        <v>Normal Weight</v>
      </c>
      <c r="L1784" s="24" t="str" cm="1">
        <f t="array" ref="L1784">IF(H1784="?",INDEX($H$2:$H$2336,MODE(MATCH($H$2:$H$2336,$H$2:$H$2336,0))),H1784)</f>
        <v>No</v>
      </c>
    </row>
    <row r="1785" spans="1:12" x14ac:dyDescent="0.25">
      <c r="A1785" s="18" t="s">
        <v>586</v>
      </c>
      <c r="B1785" s="18">
        <v>32.585000000000001</v>
      </c>
      <c r="C1785" s="18">
        <v>4.93</v>
      </c>
      <c r="D1785" s="18" t="s">
        <v>2382</v>
      </c>
      <c r="E1785" s="18" t="s">
        <v>2380</v>
      </c>
      <c r="F1785" s="18" t="s">
        <v>2380</v>
      </c>
      <c r="G1785" s="25">
        <v>1</v>
      </c>
      <c r="H1785" s="18" t="s">
        <v>2380</v>
      </c>
      <c r="I1785" s="25">
        <f t="shared" si="81"/>
        <v>0</v>
      </c>
      <c r="J1785" s="26">
        <f t="shared" si="82"/>
        <v>1</v>
      </c>
      <c r="K1785" s="18" t="str">
        <f t="shared" si="83"/>
        <v>Obesity</v>
      </c>
      <c r="L1785" s="24" t="str" cm="1">
        <f t="array" ref="L1785">IF(H1785="?",INDEX($H$2:$H$2336,MODE(MATCH($H$2:$H$2336,$H$2:$H$2336,0))),H1785)</f>
        <v>No</v>
      </c>
    </row>
    <row r="1786" spans="1:12" x14ac:dyDescent="0.25">
      <c r="A1786" s="17" t="s">
        <v>585</v>
      </c>
      <c r="B1786" s="17">
        <v>33.97</v>
      </c>
      <c r="C1786" s="17">
        <v>5.6</v>
      </c>
      <c r="D1786" s="17" t="s">
        <v>2382</v>
      </c>
      <c r="E1786" s="17" t="s">
        <v>2380</v>
      </c>
      <c r="F1786" s="17" t="s">
        <v>2380</v>
      </c>
      <c r="G1786" s="27" t="s">
        <v>2381</v>
      </c>
      <c r="H1786" s="17" t="s">
        <v>2380</v>
      </c>
      <c r="I1786" s="27">
        <f t="shared" si="81"/>
        <v>0</v>
      </c>
      <c r="J1786" s="26">
        <f t="shared" si="82"/>
        <v>0</v>
      </c>
      <c r="K1786" s="17" t="str">
        <f t="shared" si="83"/>
        <v>Obesity</v>
      </c>
      <c r="L1786" s="24" t="str" cm="1">
        <f t="array" ref="L1786">IF(H1786="?",INDEX($H$2:$H$2336,MODE(MATCH($H$2:$H$2336,$H$2:$H$2336,0))),H1786)</f>
        <v>No</v>
      </c>
    </row>
    <row r="1787" spans="1:12" x14ac:dyDescent="0.25">
      <c r="A1787" s="18" t="s">
        <v>584</v>
      </c>
      <c r="B1787" s="18">
        <v>16.57</v>
      </c>
      <c r="C1787" s="18">
        <v>9.99</v>
      </c>
      <c r="D1787" s="18" t="s">
        <v>2380</v>
      </c>
      <c r="E1787" s="18" t="s">
        <v>2380</v>
      </c>
      <c r="F1787" s="18" t="s">
        <v>2380</v>
      </c>
      <c r="G1787" s="25" t="s">
        <v>2381</v>
      </c>
      <c r="H1787" s="18" t="s">
        <v>2380</v>
      </c>
      <c r="I1787" s="25">
        <f t="shared" si="81"/>
        <v>0</v>
      </c>
      <c r="J1787" s="26">
        <f t="shared" si="82"/>
        <v>0</v>
      </c>
      <c r="K1787" s="18" t="str">
        <f t="shared" si="83"/>
        <v>Underweight</v>
      </c>
      <c r="L1787" s="24" t="str" cm="1">
        <f t="array" ref="L1787">IF(H1787="?",INDEX($H$2:$H$2336,MODE(MATCH($H$2:$H$2336,$H$2:$H$2336,0))),H1787)</f>
        <v>No</v>
      </c>
    </row>
    <row r="1788" spans="1:12" x14ac:dyDescent="0.25">
      <c r="A1788" s="17" t="s">
        <v>583</v>
      </c>
      <c r="B1788" s="17">
        <v>17.55</v>
      </c>
      <c r="C1788" s="17">
        <v>5.93</v>
      </c>
      <c r="D1788" s="17" t="s">
        <v>2380</v>
      </c>
      <c r="E1788" s="17" t="s">
        <v>2380</v>
      </c>
      <c r="F1788" s="17" t="s">
        <v>2383</v>
      </c>
      <c r="G1788" s="27">
        <v>1</v>
      </c>
      <c r="H1788" s="17" t="s">
        <v>2380</v>
      </c>
      <c r="I1788" s="27">
        <f t="shared" si="81"/>
        <v>0</v>
      </c>
      <c r="J1788" s="26">
        <f t="shared" si="82"/>
        <v>1</v>
      </c>
      <c r="K1788" s="17" t="str">
        <f t="shared" si="83"/>
        <v>Underweight</v>
      </c>
      <c r="L1788" s="24" t="str" cm="1">
        <f t="array" ref="L1788">IF(H1788="?",INDEX($H$2:$H$2336,MODE(MATCH($H$2:$H$2336,$H$2:$H$2336,0))),H1788)</f>
        <v>No</v>
      </c>
    </row>
    <row r="1789" spans="1:12" x14ac:dyDescent="0.25">
      <c r="A1789" s="18" t="s">
        <v>582</v>
      </c>
      <c r="B1789" s="18">
        <v>29.41</v>
      </c>
      <c r="C1789" s="18">
        <v>6.29</v>
      </c>
      <c r="D1789" s="18" t="s">
        <v>2382</v>
      </c>
      <c r="E1789" s="18" t="s">
        <v>2380</v>
      </c>
      <c r="F1789" s="18" t="s">
        <v>2380</v>
      </c>
      <c r="G1789" s="25">
        <v>1</v>
      </c>
      <c r="H1789" s="18" t="s">
        <v>2380</v>
      </c>
      <c r="I1789" s="25">
        <f t="shared" si="81"/>
        <v>0</v>
      </c>
      <c r="J1789" s="26">
        <f t="shared" si="82"/>
        <v>1</v>
      </c>
      <c r="K1789" s="18" t="str">
        <f t="shared" si="83"/>
        <v>Overweight</v>
      </c>
      <c r="L1789" s="24" t="str" cm="1">
        <f t="array" ref="L1789">IF(H1789="?",INDEX($H$2:$H$2336,MODE(MATCH($H$2:$H$2336,$H$2:$H$2336,0))),H1789)</f>
        <v>No</v>
      </c>
    </row>
    <row r="1790" spans="1:12" x14ac:dyDescent="0.25">
      <c r="A1790" s="17" t="s">
        <v>581</v>
      </c>
      <c r="B1790" s="17">
        <v>17.91</v>
      </c>
      <c r="C1790" s="17">
        <v>5.65</v>
      </c>
      <c r="D1790" s="17" t="s">
        <v>2380</v>
      </c>
      <c r="E1790" s="17" t="s">
        <v>2380</v>
      </c>
      <c r="F1790" s="17" t="s">
        <v>2380</v>
      </c>
      <c r="G1790" s="27">
        <v>1</v>
      </c>
      <c r="H1790" s="17" t="s">
        <v>2380</v>
      </c>
      <c r="I1790" s="27">
        <f t="shared" si="81"/>
        <v>0</v>
      </c>
      <c r="J1790" s="26">
        <f t="shared" si="82"/>
        <v>1</v>
      </c>
      <c r="K1790" s="17" t="str">
        <f t="shared" si="83"/>
        <v>Underweight</v>
      </c>
      <c r="L1790" s="24" t="str" cm="1">
        <f t="array" ref="L1790">IF(H1790="?",INDEX($H$2:$H$2336,MODE(MATCH($H$2:$H$2336,$H$2:$H$2336,0))),H1790)</f>
        <v>No</v>
      </c>
    </row>
    <row r="1791" spans="1:12" x14ac:dyDescent="0.25">
      <c r="A1791" s="18" t="s">
        <v>580</v>
      </c>
      <c r="B1791" s="18">
        <v>31.57</v>
      </c>
      <c r="C1791" s="18">
        <v>6.15</v>
      </c>
      <c r="D1791" s="18" t="s">
        <v>2380</v>
      </c>
      <c r="E1791" s="18" t="s">
        <v>2380</v>
      </c>
      <c r="F1791" s="18" t="s">
        <v>2380</v>
      </c>
      <c r="G1791" s="25">
        <v>1</v>
      </c>
      <c r="H1791" s="18" t="s">
        <v>2380</v>
      </c>
      <c r="I1791" s="25">
        <f t="shared" si="81"/>
        <v>0</v>
      </c>
      <c r="J1791" s="26">
        <f t="shared" si="82"/>
        <v>1</v>
      </c>
      <c r="K1791" s="18" t="str">
        <f t="shared" si="83"/>
        <v>Obesity</v>
      </c>
      <c r="L1791" s="24" t="str" cm="1">
        <f t="array" ref="L1791">IF(H1791="?",INDEX($H$2:$H$2336,MODE(MATCH($H$2:$H$2336,$H$2:$H$2336,0))),H1791)</f>
        <v>No</v>
      </c>
    </row>
    <row r="1792" spans="1:12" x14ac:dyDescent="0.25">
      <c r="A1792" s="17" t="s">
        <v>579</v>
      </c>
      <c r="B1792" s="17">
        <v>33.18</v>
      </c>
      <c r="C1792" s="17">
        <v>5.22</v>
      </c>
      <c r="D1792" s="17" t="s">
        <v>2380</v>
      </c>
      <c r="E1792" s="17" t="s">
        <v>2382</v>
      </c>
      <c r="F1792" s="17" t="s">
        <v>2380</v>
      </c>
      <c r="G1792" s="27">
        <v>1</v>
      </c>
      <c r="H1792" s="17" t="s">
        <v>2380</v>
      </c>
      <c r="I1792" s="27">
        <f t="shared" si="81"/>
        <v>0</v>
      </c>
      <c r="J1792" s="26">
        <f t="shared" si="82"/>
        <v>1</v>
      </c>
      <c r="K1792" s="17" t="str">
        <f t="shared" si="83"/>
        <v>Obesity</v>
      </c>
      <c r="L1792" s="24" t="str" cm="1">
        <f t="array" ref="L1792">IF(H1792="?",INDEX($H$2:$H$2336,MODE(MATCH($H$2:$H$2336,$H$2:$H$2336,0))),H1792)</f>
        <v>No</v>
      </c>
    </row>
    <row r="1793" spans="1:12" x14ac:dyDescent="0.25">
      <c r="A1793" s="18" t="s">
        <v>578</v>
      </c>
      <c r="B1793" s="18">
        <v>37</v>
      </c>
      <c r="C1793" s="18">
        <v>11.66</v>
      </c>
      <c r="D1793" s="18" t="s">
        <v>2380</v>
      </c>
      <c r="E1793" s="18" t="s">
        <v>2380</v>
      </c>
      <c r="F1793" s="18" t="s">
        <v>2380</v>
      </c>
      <c r="G1793" s="25" t="s">
        <v>2381</v>
      </c>
      <c r="H1793" s="18" t="s">
        <v>2380</v>
      </c>
      <c r="I1793" s="25">
        <f t="shared" si="81"/>
        <v>0</v>
      </c>
      <c r="J1793" s="26">
        <f t="shared" si="82"/>
        <v>0</v>
      </c>
      <c r="K1793" s="18" t="str">
        <f t="shared" si="83"/>
        <v>Obesity</v>
      </c>
      <c r="L1793" s="24" t="str" cm="1">
        <f t="array" ref="L1793">IF(H1793="?",INDEX($H$2:$H$2336,MODE(MATCH($H$2:$H$2336,$H$2:$H$2336,0))),H1793)</f>
        <v>No</v>
      </c>
    </row>
    <row r="1794" spans="1:12" x14ac:dyDescent="0.25">
      <c r="A1794" s="17" t="s">
        <v>577</v>
      </c>
      <c r="B1794" s="17">
        <v>18.905000000000001</v>
      </c>
      <c r="C1794" s="17">
        <v>4.91</v>
      </c>
      <c r="D1794" s="17" t="s">
        <v>2382</v>
      </c>
      <c r="E1794" s="17" t="s">
        <v>2380</v>
      </c>
      <c r="F1794" s="17" t="s">
        <v>2380</v>
      </c>
      <c r="G1794" s="27">
        <v>1</v>
      </c>
      <c r="H1794" s="17" t="s">
        <v>2380</v>
      </c>
      <c r="I1794" s="27">
        <f t="shared" si="81"/>
        <v>0</v>
      </c>
      <c r="J1794" s="26">
        <f t="shared" si="82"/>
        <v>1</v>
      </c>
      <c r="K1794" s="17" t="str">
        <f t="shared" si="83"/>
        <v>Normal Weight</v>
      </c>
      <c r="L1794" s="24" t="str" cm="1">
        <f t="array" ref="L1794">IF(H1794="?",INDEX($H$2:$H$2336,MODE(MATCH($H$2:$H$2336,$H$2:$H$2336,0))),H1794)</f>
        <v>No</v>
      </c>
    </row>
    <row r="1795" spans="1:12" x14ac:dyDescent="0.25">
      <c r="A1795" s="18" t="s">
        <v>576</v>
      </c>
      <c r="B1795" s="18">
        <v>20.03</v>
      </c>
      <c r="C1795" s="18">
        <v>9.25</v>
      </c>
      <c r="D1795" s="18" t="s">
        <v>2382</v>
      </c>
      <c r="E1795" s="18" t="s">
        <v>2380</v>
      </c>
      <c r="F1795" s="18" t="s">
        <v>2380</v>
      </c>
      <c r="G1795" s="25" t="s">
        <v>2381</v>
      </c>
      <c r="H1795" s="18" t="s">
        <v>2380</v>
      </c>
      <c r="I1795" s="25">
        <f t="shared" ref="I1795:I1858" si="84">COUNTIF(A1795:H1795, "?")</f>
        <v>0</v>
      </c>
      <c r="J1795" s="26">
        <f t="shared" ref="J1795:J1858" si="85">IF(OR(G1795="No major surgery"),0,G1795)</f>
        <v>0</v>
      </c>
      <c r="K1795" s="18" t="str">
        <f t="shared" ref="K1795:K1858" si="86">IF(B1795&lt;18.5,"Underweight",
IF(B1795&lt;25,"Normal Weight",
IF(B1795&lt;30,"Overweight",
"Obesity")))</f>
        <v>Normal Weight</v>
      </c>
      <c r="L1795" s="24" t="str" cm="1">
        <f t="array" ref="L1795">IF(H1795="?",INDEX($H$2:$H$2336,MODE(MATCH($H$2:$H$2336,$H$2:$H$2336,0))),H1795)</f>
        <v>No</v>
      </c>
    </row>
    <row r="1796" spans="1:12" x14ac:dyDescent="0.25">
      <c r="A1796" s="17" t="s">
        <v>575</v>
      </c>
      <c r="B1796" s="17">
        <v>16.7</v>
      </c>
      <c r="C1796" s="17">
        <v>11.48</v>
      </c>
      <c r="D1796" s="17" t="s">
        <v>2380</v>
      </c>
      <c r="E1796" s="17" t="s">
        <v>2380</v>
      </c>
      <c r="F1796" s="17" t="s">
        <v>2380</v>
      </c>
      <c r="G1796" s="27" t="s">
        <v>2381</v>
      </c>
      <c r="H1796" s="17" t="s">
        <v>2380</v>
      </c>
      <c r="I1796" s="27">
        <f t="shared" si="84"/>
        <v>0</v>
      </c>
      <c r="J1796" s="26">
        <f t="shared" si="85"/>
        <v>0</v>
      </c>
      <c r="K1796" s="17" t="str">
        <f t="shared" si="86"/>
        <v>Underweight</v>
      </c>
      <c r="L1796" s="24" t="str" cm="1">
        <f t="array" ref="L1796">IF(H1796="?",INDEX($H$2:$H$2336,MODE(MATCH($H$2:$H$2336,$H$2:$H$2336,0))),H1796)</f>
        <v>No</v>
      </c>
    </row>
    <row r="1797" spans="1:12" x14ac:dyDescent="0.25">
      <c r="A1797" s="18" t="s">
        <v>574</v>
      </c>
      <c r="B1797" s="18">
        <v>39.82</v>
      </c>
      <c r="C1797" s="18">
        <v>6.06</v>
      </c>
      <c r="D1797" s="18" t="s">
        <v>2380</v>
      </c>
      <c r="E1797" s="18" t="s">
        <v>2380</v>
      </c>
      <c r="F1797" s="18" t="s">
        <v>2380</v>
      </c>
      <c r="G1797" s="25" t="s">
        <v>2381</v>
      </c>
      <c r="H1797" s="18" t="s">
        <v>2380</v>
      </c>
      <c r="I1797" s="25">
        <f t="shared" si="84"/>
        <v>0</v>
      </c>
      <c r="J1797" s="26">
        <f t="shared" si="85"/>
        <v>0</v>
      </c>
      <c r="K1797" s="18" t="str">
        <f t="shared" si="86"/>
        <v>Obesity</v>
      </c>
      <c r="L1797" s="24" t="str" cm="1">
        <f t="array" ref="L1797">IF(H1797="?",INDEX($H$2:$H$2336,MODE(MATCH($H$2:$H$2336,$H$2:$H$2336,0))),H1797)</f>
        <v>No</v>
      </c>
    </row>
    <row r="1798" spans="1:12" x14ac:dyDescent="0.25">
      <c r="A1798" s="17" t="s">
        <v>573</v>
      </c>
      <c r="B1798" s="17">
        <v>22.04</v>
      </c>
      <c r="C1798" s="17">
        <v>5.86</v>
      </c>
      <c r="D1798" s="17" t="s">
        <v>2380</v>
      </c>
      <c r="E1798" s="17" t="s">
        <v>2380</v>
      </c>
      <c r="F1798" s="17" t="s">
        <v>2380</v>
      </c>
      <c r="G1798" s="27">
        <v>1</v>
      </c>
      <c r="H1798" s="17" t="s">
        <v>2380</v>
      </c>
      <c r="I1798" s="27">
        <f t="shared" si="84"/>
        <v>0</v>
      </c>
      <c r="J1798" s="26">
        <f t="shared" si="85"/>
        <v>1</v>
      </c>
      <c r="K1798" s="17" t="str">
        <f t="shared" si="86"/>
        <v>Normal Weight</v>
      </c>
      <c r="L1798" s="24" t="str" cm="1">
        <f t="array" ref="L1798">IF(H1798="?",INDEX($H$2:$H$2336,MODE(MATCH($H$2:$H$2336,$H$2:$H$2336,0))),H1798)</f>
        <v>No</v>
      </c>
    </row>
    <row r="1799" spans="1:12" x14ac:dyDescent="0.25">
      <c r="A1799" s="18" t="s">
        <v>572</v>
      </c>
      <c r="B1799" s="18">
        <v>28.27</v>
      </c>
      <c r="C1799" s="18">
        <v>5.33</v>
      </c>
      <c r="D1799" s="18" t="s">
        <v>2380</v>
      </c>
      <c r="E1799" s="18" t="s">
        <v>2380</v>
      </c>
      <c r="F1799" s="18" t="s">
        <v>2380</v>
      </c>
      <c r="G1799" s="25" t="s">
        <v>2381</v>
      </c>
      <c r="H1799" s="18" t="s">
        <v>2380</v>
      </c>
      <c r="I1799" s="25">
        <f t="shared" si="84"/>
        <v>0</v>
      </c>
      <c r="J1799" s="26">
        <f t="shared" si="85"/>
        <v>0</v>
      </c>
      <c r="K1799" s="18" t="str">
        <f t="shared" si="86"/>
        <v>Overweight</v>
      </c>
      <c r="L1799" s="24" t="str" cm="1">
        <f t="array" ref="L1799">IF(H1799="?",INDEX($H$2:$H$2336,MODE(MATCH($H$2:$H$2336,$H$2:$H$2336,0))),H1799)</f>
        <v>No</v>
      </c>
    </row>
    <row r="1800" spans="1:12" x14ac:dyDescent="0.25">
      <c r="A1800" s="17" t="s">
        <v>571</v>
      </c>
      <c r="B1800" s="17">
        <v>18.5</v>
      </c>
      <c r="C1800" s="17">
        <v>5.33</v>
      </c>
      <c r="D1800" s="17" t="s">
        <v>2380</v>
      </c>
      <c r="E1800" s="17" t="s">
        <v>2380</v>
      </c>
      <c r="F1800" s="17" t="s">
        <v>2380</v>
      </c>
      <c r="G1800" s="27" t="s">
        <v>2381</v>
      </c>
      <c r="H1800" s="17" t="s">
        <v>2380</v>
      </c>
      <c r="I1800" s="27">
        <f t="shared" si="84"/>
        <v>0</v>
      </c>
      <c r="J1800" s="26">
        <f t="shared" si="85"/>
        <v>0</v>
      </c>
      <c r="K1800" s="17" t="str">
        <f t="shared" si="86"/>
        <v>Normal Weight</v>
      </c>
      <c r="L1800" s="24" t="str" cm="1">
        <f t="array" ref="L1800">IF(H1800="?",INDEX($H$2:$H$2336,MODE(MATCH($H$2:$H$2336,$H$2:$H$2336,0))),H1800)</f>
        <v>No</v>
      </c>
    </row>
    <row r="1801" spans="1:12" x14ac:dyDescent="0.25">
      <c r="A1801" s="18" t="s">
        <v>570</v>
      </c>
      <c r="B1801" s="18">
        <v>38.6</v>
      </c>
      <c r="C1801" s="18">
        <v>6.02</v>
      </c>
      <c r="D1801" s="18" t="s">
        <v>2380</v>
      </c>
      <c r="E1801" s="18" t="s">
        <v>2380</v>
      </c>
      <c r="F1801" s="18" t="s">
        <v>2380</v>
      </c>
      <c r="G1801" s="25">
        <v>1</v>
      </c>
      <c r="H1801" s="18" t="s">
        <v>2380</v>
      </c>
      <c r="I1801" s="25">
        <f t="shared" si="84"/>
        <v>0</v>
      </c>
      <c r="J1801" s="26">
        <f t="shared" si="85"/>
        <v>1</v>
      </c>
      <c r="K1801" s="18" t="str">
        <f t="shared" si="86"/>
        <v>Obesity</v>
      </c>
      <c r="L1801" s="24" t="str" cm="1">
        <f t="array" ref="L1801">IF(H1801="?",INDEX($H$2:$H$2336,MODE(MATCH($H$2:$H$2336,$H$2:$H$2336,0))),H1801)</f>
        <v>No</v>
      </c>
    </row>
    <row r="1802" spans="1:12" x14ac:dyDescent="0.25">
      <c r="A1802" s="17" t="s">
        <v>569</v>
      </c>
      <c r="B1802" s="17">
        <v>43.12</v>
      </c>
      <c r="C1802" s="17">
        <v>6.25</v>
      </c>
      <c r="D1802" s="17" t="s">
        <v>2380</v>
      </c>
      <c r="E1802" s="17" t="s">
        <v>2380</v>
      </c>
      <c r="F1802" s="17" t="s">
        <v>2380</v>
      </c>
      <c r="G1802" s="27">
        <v>1</v>
      </c>
      <c r="H1802" s="17" t="s">
        <v>2380</v>
      </c>
      <c r="I1802" s="27">
        <f t="shared" si="84"/>
        <v>0</v>
      </c>
      <c r="J1802" s="26">
        <f t="shared" si="85"/>
        <v>1</v>
      </c>
      <c r="K1802" s="17" t="str">
        <f t="shared" si="86"/>
        <v>Obesity</v>
      </c>
      <c r="L1802" s="24" t="str" cm="1">
        <f t="array" ref="L1802">IF(H1802="?",INDEX($H$2:$H$2336,MODE(MATCH($H$2:$H$2336,$H$2:$H$2336,0))),H1802)</f>
        <v>No</v>
      </c>
    </row>
    <row r="1803" spans="1:12" x14ac:dyDescent="0.25">
      <c r="A1803" s="18" t="s">
        <v>568</v>
      </c>
      <c r="B1803" s="18">
        <v>30.5</v>
      </c>
      <c r="C1803" s="18">
        <v>4.8099999999999996</v>
      </c>
      <c r="D1803" s="18" t="s">
        <v>2380</v>
      </c>
      <c r="E1803" s="18" t="s">
        <v>2380</v>
      </c>
      <c r="F1803" s="18" t="s">
        <v>2380</v>
      </c>
      <c r="G1803" s="25">
        <v>1</v>
      </c>
      <c r="H1803" s="18" t="s">
        <v>2380</v>
      </c>
      <c r="I1803" s="25">
        <f t="shared" si="84"/>
        <v>0</v>
      </c>
      <c r="J1803" s="26">
        <f t="shared" si="85"/>
        <v>1</v>
      </c>
      <c r="K1803" s="18" t="str">
        <f t="shared" si="86"/>
        <v>Obesity</v>
      </c>
      <c r="L1803" s="24" t="str" cm="1">
        <f t="array" ref="L1803">IF(H1803="?",INDEX($H$2:$H$2336,MODE(MATCH($H$2:$H$2336,$H$2:$H$2336,0))),H1803)</f>
        <v>No</v>
      </c>
    </row>
    <row r="1804" spans="1:12" x14ac:dyDescent="0.25">
      <c r="A1804" s="17" t="s">
        <v>567</v>
      </c>
      <c r="B1804" s="17">
        <v>27.61</v>
      </c>
      <c r="C1804" s="17">
        <v>4.5999999999999996</v>
      </c>
      <c r="D1804" s="17" t="s">
        <v>2380</v>
      </c>
      <c r="E1804" s="17" t="s">
        <v>2380</v>
      </c>
      <c r="F1804" s="17" t="s">
        <v>2380</v>
      </c>
      <c r="G1804" s="27">
        <v>1</v>
      </c>
      <c r="H1804" s="17" t="s">
        <v>2380</v>
      </c>
      <c r="I1804" s="27">
        <f t="shared" si="84"/>
        <v>0</v>
      </c>
      <c r="J1804" s="26">
        <f t="shared" si="85"/>
        <v>1</v>
      </c>
      <c r="K1804" s="17" t="str">
        <f t="shared" si="86"/>
        <v>Overweight</v>
      </c>
      <c r="L1804" s="24" t="str" cm="1">
        <f t="array" ref="L1804">IF(H1804="?",INDEX($H$2:$H$2336,MODE(MATCH($H$2:$H$2336,$H$2:$H$2336,0))),H1804)</f>
        <v>No</v>
      </c>
    </row>
    <row r="1805" spans="1:12" x14ac:dyDescent="0.25">
      <c r="A1805" s="18" t="s">
        <v>566</v>
      </c>
      <c r="B1805" s="18">
        <v>27.1</v>
      </c>
      <c r="C1805" s="18">
        <v>5.08</v>
      </c>
      <c r="D1805" s="18" t="s">
        <v>2380</v>
      </c>
      <c r="E1805" s="18" t="s">
        <v>2380</v>
      </c>
      <c r="F1805" s="18" t="s">
        <v>2380</v>
      </c>
      <c r="G1805" s="25">
        <v>1</v>
      </c>
      <c r="H1805" s="18" t="s">
        <v>2380</v>
      </c>
      <c r="I1805" s="25">
        <f t="shared" si="84"/>
        <v>0</v>
      </c>
      <c r="J1805" s="26">
        <f t="shared" si="85"/>
        <v>1</v>
      </c>
      <c r="K1805" s="18" t="str">
        <f t="shared" si="86"/>
        <v>Overweight</v>
      </c>
      <c r="L1805" s="24" t="str" cm="1">
        <f t="array" ref="L1805">IF(H1805="?",INDEX($H$2:$H$2336,MODE(MATCH($H$2:$H$2336,$H$2:$H$2336,0))),H1805)</f>
        <v>No</v>
      </c>
    </row>
    <row r="1806" spans="1:12" x14ac:dyDescent="0.25">
      <c r="A1806" s="17" t="s">
        <v>565</v>
      </c>
      <c r="B1806" s="17">
        <v>35.93</v>
      </c>
      <c r="C1806" s="17">
        <v>5.43</v>
      </c>
      <c r="D1806" s="17" t="s">
        <v>2380</v>
      </c>
      <c r="E1806" s="17" t="s">
        <v>2382</v>
      </c>
      <c r="F1806" s="17" t="s">
        <v>2380</v>
      </c>
      <c r="G1806" s="27">
        <v>1</v>
      </c>
      <c r="H1806" s="17" t="s">
        <v>2380</v>
      </c>
      <c r="I1806" s="27">
        <f t="shared" si="84"/>
        <v>0</v>
      </c>
      <c r="J1806" s="26">
        <f t="shared" si="85"/>
        <v>1</v>
      </c>
      <c r="K1806" s="17" t="str">
        <f t="shared" si="86"/>
        <v>Obesity</v>
      </c>
      <c r="L1806" s="24" t="str" cm="1">
        <f t="array" ref="L1806">IF(H1806="?",INDEX($H$2:$H$2336,MODE(MATCH($H$2:$H$2336,$H$2:$H$2336,0))),H1806)</f>
        <v>No</v>
      </c>
    </row>
    <row r="1807" spans="1:12" x14ac:dyDescent="0.25">
      <c r="A1807" s="18" t="s">
        <v>564</v>
      </c>
      <c r="B1807" s="18">
        <v>32.68</v>
      </c>
      <c r="C1807" s="18">
        <v>5.44</v>
      </c>
      <c r="D1807" s="18" t="s">
        <v>2380</v>
      </c>
      <c r="E1807" s="18" t="s">
        <v>2380</v>
      </c>
      <c r="F1807" s="18" t="s">
        <v>2380</v>
      </c>
      <c r="G1807" s="25" t="s">
        <v>2381</v>
      </c>
      <c r="H1807" s="18" t="s">
        <v>2380</v>
      </c>
      <c r="I1807" s="25">
        <f t="shared" si="84"/>
        <v>0</v>
      </c>
      <c r="J1807" s="26">
        <f t="shared" si="85"/>
        <v>0</v>
      </c>
      <c r="K1807" s="18" t="str">
        <f t="shared" si="86"/>
        <v>Obesity</v>
      </c>
      <c r="L1807" s="24" t="str" cm="1">
        <f t="array" ref="L1807">IF(H1807="?",INDEX($H$2:$H$2336,MODE(MATCH($H$2:$H$2336,$H$2:$H$2336,0))),H1807)</f>
        <v>No</v>
      </c>
    </row>
    <row r="1808" spans="1:12" x14ac:dyDescent="0.25">
      <c r="A1808" s="17" t="s">
        <v>563</v>
      </c>
      <c r="B1808" s="17">
        <v>20.74</v>
      </c>
      <c r="C1808" s="17">
        <v>11.69</v>
      </c>
      <c r="D1808" s="17" t="s">
        <v>2382</v>
      </c>
      <c r="E1808" s="17" t="s">
        <v>2380</v>
      </c>
      <c r="F1808" s="17" t="s">
        <v>2380</v>
      </c>
      <c r="G1808" s="27">
        <v>1</v>
      </c>
      <c r="H1808" s="17" t="s">
        <v>2380</v>
      </c>
      <c r="I1808" s="27">
        <f t="shared" si="84"/>
        <v>0</v>
      </c>
      <c r="J1808" s="26">
        <f t="shared" si="85"/>
        <v>1</v>
      </c>
      <c r="K1808" s="17" t="str">
        <f t="shared" si="86"/>
        <v>Normal Weight</v>
      </c>
      <c r="L1808" s="24" t="str" cm="1">
        <f t="array" ref="L1808">IF(H1808="?",INDEX($H$2:$H$2336,MODE(MATCH($H$2:$H$2336,$H$2:$H$2336,0))),H1808)</f>
        <v>No</v>
      </c>
    </row>
    <row r="1809" spans="1:12" x14ac:dyDescent="0.25">
      <c r="A1809" s="18" t="s">
        <v>562</v>
      </c>
      <c r="B1809" s="18">
        <v>15.57</v>
      </c>
      <c r="C1809" s="18">
        <v>6.07</v>
      </c>
      <c r="D1809" s="18" t="s">
        <v>2380</v>
      </c>
      <c r="E1809" s="18" t="s">
        <v>2380</v>
      </c>
      <c r="F1809" s="18" t="s">
        <v>2380</v>
      </c>
      <c r="G1809" s="25" t="s">
        <v>2381</v>
      </c>
      <c r="H1809" s="18" t="s">
        <v>2380</v>
      </c>
      <c r="I1809" s="25">
        <f t="shared" si="84"/>
        <v>0</v>
      </c>
      <c r="J1809" s="26">
        <f t="shared" si="85"/>
        <v>0</v>
      </c>
      <c r="K1809" s="18" t="str">
        <f t="shared" si="86"/>
        <v>Underweight</v>
      </c>
      <c r="L1809" s="24" t="str" cm="1">
        <f t="array" ref="L1809">IF(H1809="?",INDEX($H$2:$H$2336,MODE(MATCH($H$2:$H$2336,$H$2:$H$2336,0))),H1809)</f>
        <v>No</v>
      </c>
    </row>
    <row r="1810" spans="1:12" x14ac:dyDescent="0.25">
      <c r="A1810" s="17" t="s">
        <v>561</v>
      </c>
      <c r="B1810" s="17">
        <v>23.844999999999999</v>
      </c>
      <c r="C1810" s="17">
        <v>4.3600000000000003</v>
      </c>
      <c r="D1810" s="17" t="s">
        <v>2380</v>
      </c>
      <c r="E1810" s="17" t="s">
        <v>2380</v>
      </c>
      <c r="F1810" s="17" t="s">
        <v>2380</v>
      </c>
      <c r="G1810" s="27" t="s">
        <v>2381</v>
      </c>
      <c r="H1810" s="17" t="s">
        <v>2380</v>
      </c>
      <c r="I1810" s="27">
        <f t="shared" si="84"/>
        <v>0</v>
      </c>
      <c r="J1810" s="26">
        <f t="shared" si="85"/>
        <v>0</v>
      </c>
      <c r="K1810" s="17" t="str">
        <f t="shared" si="86"/>
        <v>Normal Weight</v>
      </c>
      <c r="L1810" s="24" t="str" cm="1">
        <f t="array" ref="L1810">IF(H1810="?",INDEX($H$2:$H$2336,MODE(MATCH($H$2:$H$2336,$H$2:$H$2336,0))),H1810)</f>
        <v>No</v>
      </c>
    </row>
    <row r="1811" spans="1:12" x14ac:dyDescent="0.25">
      <c r="A1811" s="18" t="s">
        <v>560</v>
      </c>
      <c r="B1811" s="18">
        <v>22.895</v>
      </c>
      <c r="C1811" s="18">
        <v>5.24</v>
      </c>
      <c r="D1811" s="18" t="s">
        <v>2380</v>
      </c>
      <c r="E1811" s="18" t="s">
        <v>2380</v>
      </c>
      <c r="F1811" s="18" t="s">
        <v>2380</v>
      </c>
      <c r="G1811" s="25">
        <v>1</v>
      </c>
      <c r="H1811" s="18" t="s">
        <v>2380</v>
      </c>
      <c r="I1811" s="25">
        <f t="shared" si="84"/>
        <v>0</v>
      </c>
      <c r="J1811" s="26">
        <f t="shared" si="85"/>
        <v>1</v>
      </c>
      <c r="K1811" s="18" t="str">
        <f t="shared" si="86"/>
        <v>Normal Weight</v>
      </c>
      <c r="L1811" s="24" t="str" cm="1">
        <f t="array" ref="L1811">IF(H1811="?",INDEX($H$2:$H$2336,MODE(MATCH($H$2:$H$2336,$H$2:$H$2336,0))),H1811)</f>
        <v>No</v>
      </c>
    </row>
    <row r="1812" spans="1:12" x14ac:dyDescent="0.25">
      <c r="A1812" s="17" t="s">
        <v>559</v>
      </c>
      <c r="B1812" s="17">
        <v>21.945</v>
      </c>
      <c r="C1812" s="17">
        <v>5.37</v>
      </c>
      <c r="D1812" s="17" t="s">
        <v>2380</v>
      </c>
      <c r="E1812" s="17" t="s">
        <v>2380</v>
      </c>
      <c r="F1812" s="17" t="s">
        <v>2380</v>
      </c>
      <c r="G1812" s="27">
        <v>1</v>
      </c>
      <c r="H1812" s="17" t="s">
        <v>2380</v>
      </c>
      <c r="I1812" s="27">
        <f t="shared" si="84"/>
        <v>0</v>
      </c>
      <c r="J1812" s="26">
        <f t="shared" si="85"/>
        <v>1</v>
      </c>
      <c r="K1812" s="17" t="str">
        <f t="shared" si="86"/>
        <v>Normal Weight</v>
      </c>
      <c r="L1812" s="24" t="str" cm="1">
        <f t="array" ref="L1812">IF(H1812="?",INDEX($H$2:$H$2336,MODE(MATCH($H$2:$H$2336,$H$2:$H$2336,0))),H1812)</f>
        <v>No</v>
      </c>
    </row>
    <row r="1813" spans="1:12" x14ac:dyDescent="0.25">
      <c r="A1813" s="18" t="s">
        <v>558</v>
      </c>
      <c r="B1813" s="18">
        <v>19.47</v>
      </c>
      <c r="C1813" s="18">
        <v>6.6</v>
      </c>
      <c r="D1813" s="18" t="s">
        <v>2382</v>
      </c>
      <c r="E1813" s="18" t="s">
        <v>2380</v>
      </c>
      <c r="F1813" s="18" t="s">
        <v>2380</v>
      </c>
      <c r="G1813" s="25" t="s">
        <v>2381</v>
      </c>
      <c r="H1813" s="18" t="s">
        <v>2380</v>
      </c>
      <c r="I1813" s="25">
        <f t="shared" si="84"/>
        <v>0</v>
      </c>
      <c r="J1813" s="26">
        <f t="shared" si="85"/>
        <v>0</v>
      </c>
      <c r="K1813" s="18" t="str">
        <f t="shared" si="86"/>
        <v>Normal Weight</v>
      </c>
      <c r="L1813" s="24" t="str" cm="1">
        <f t="array" ref="L1813">IF(H1813="?",INDEX($H$2:$H$2336,MODE(MATCH($H$2:$H$2336,$H$2:$H$2336,0))),H1813)</f>
        <v>No</v>
      </c>
    </row>
    <row r="1814" spans="1:12" x14ac:dyDescent="0.25">
      <c r="A1814" s="17" t="s">
        <v>557</v>
      </c>
      <c r="B1814" s="17">
        <v>15.61</v>
      </c>
      <c r="C1814" s="17">
        <v>5.77</v>
      </c>
      <c r="D1814" s="17" t="s">
        <v>2380</v>
      </c>
      <c r="E1814" s="17" t="s">
        <v>2380</v>
      </c>
      <c r="F1814" s="17" t="s">
        <v>2380</v>
      </c>
      <c r="G1814" s="27" t="s">
        <v>2381</v>
      </c>
      <c r="H1814" s="17" t="s">
        <v>2380</v>
      </c>
      <c r="I1814" s="27">
        <f t="shared" si="84"/>
        <v>0</v>
      </c>
      <c r="J1814" s="26">
        <f t="shared" si="85"/>
        <v>0</v>
      </c>
      <c r="K1814" s="17" t="str">
        <f t="shared" si="86"/>
        <v>Underweight</v>
      </c>
      <c r="L1814" s="24" t="str" cm="1">
        <f t="array" ref="L1814">IF(H1814="?",INDEX($H$2:$H$2336,MODE(MATCH($H$2:$H$2336,$H$2:$H$2336,0))),H1814)</f>
        <v>No</v>
      </c>
    </row>
    <row r="1815" spans="1:12" x14ac:dyDescent="0.25">
      <c r="A1815" s="18" t="s">
        <v>556</v>
      </c>
      <c r="B1815" s="18">
        <v>28.6</v>
      </c>
      <c r="C1815" s="18">
        <v>6.08</v>
      </c>
      <c r="D1815" s="18" t="s">
        <v>2380</v>
      </c>
      <c r="E1815" s="18" t="s">
        <v>2380</v>
      </c>
      <c r="F1815" s="18" t="s">
        <v>2383</v>
      </c>
      <c r="G1815" s="25">
        <v>1</v>
      </c>
      <c r="H1815" s="18" t="s">
        <v>2380</v>
      </c>
      <c r="I1815" s="25">
        <f t="shared" si="84"/>
        <v>0</v>
      </c>
      <c r="J1815" s="26">
        <f t="shared" si="85"/>
        <v>1</v>
      </c>
      <c r="K1815" s="18" t="str">
        <f t="shared" si="86"/>
        <v>Overweight</v>
      </c>
      <c r="L1815" s="24" t="str" cm="1">
        <f t="array" ref="L1815">IF(H1815="?",INDEX($H$2:$H$2336,MODE(MATCH($H$2:$H$2336,$H$2:$H$2336,0))),H1815)</f>
        <v>No</v>
      </c>
    </row>
    <row r="1816" spans="1:12" x14ac:dyDescent="0.25">
      <c r="A1816" s="17" t="s">
        <v>555</v>
      </c>
      <c r="B1816" s="17">
        <v>46.53</v>
      </c>
      <c r="C1816" s="17">
        <v>4.16</v>
      </c>
      <c r="D1816" s="17" t="s">
        <v>2380</v>
      </c>
      <c r="E1816" s="17" t="s">
        <v>2380</v>
      </c>
      <c r="F1816" s="17" t="s">
        <v>2380</v>
      </c>
      <c r="G1816" s="27" t="s">
        <v>2381</v>
      </c>
      <c r="H1816" s="17" t="s">
        <v>2380</v>
      </c>
      <c r="I1816" s="27">
        <f t="shared" si="84"/>
        <v>0</v>
      </c>
      <c r="J1816" s="26">
        <f t="shared" si="85"/>
        <v>0</v>
      </c>
      <c r="K1816" s="17" t="str">
        <f t="shared" si="86"/>
        <v>Obesity</v>
      </c>
      <c r="L1816" s="24" t="str" cm="1">
        <f t="array" ref="L1816">IF(H1816="?",INDEX($H$2:$H$2336,MODE(MATCH($H$2:$H$2336,$H$2:$H$2336,0))),H1816)</f>
        <v>No</v>
      </c>
    </row>
    <row r="1817" spans="1:12" x14ac:dyDescent="0.25">
      <c r="A1817" s="18" t="s">
        <v>554</v>
      </c>
      <c r="B1817" s="18">
        <v>34.99</v>
      </c>
      <c r="C1817" s="18">
        <v>5.0999999999999996</v>
      </c>
      <c r="D1817" s="18" t="s">
        <v>2380</v>
      </c>
      <c r="E1817" s="18" t="s">
        <v>2380</v>
      </c>
      <c r="F1817" s="18" t="s">
        <v>2383</v>
      </c>
      <c r="G1817" s="25">
        <v>1</v>
      </c>
      <c r="H1817" s="18" t="s">
        <v>2380</v>
      </c>
      <c r="I1817" s="25">
        <f t="shared" si="84"/>
        <v>0</v>
      </c>
      <c r="J1817" s="26">
        <f t="shared" si="85"/>
        <v>1</v>
      </c>
      <c r="K1817" s="18" t="str">
        <f t="shared" si="86"/>
        <v>Obesity</v>
      </c>
      <c r="L1817" s="24" t="str" cm="1">
        <f t="array" ref="L1817">IF(H1817="?",INDEX($H$2:$H$2336,MODE(MATCH($H$2:$H$2336,$H$2:$H$2336,0))),H1817)</f>
        <v>No</v>
      </c>
    </row>
    <row r="1818" spans="1:12" x14ac:dyDescent="0.25">
      <c r="A1818" s="17" t="s">
        <v>553</v>
      </c>
      <c r="B1818" s="17">
        <v>17.05</v>
      </c>
      <c r="C1818" s="17">
        <v>5.3</v>
      </c>
      <c r="D1818" s="17" t="s">
        <v>2380</v>
      </c>
      <c r="E1818" s="17" t="s">
        <v>2380</v>
      </c>
      <c r="F1818" s="17" t="s">
        <v>2383</v>
      </c>
      <c r="G1818" s="27">
        <v>1</v>
      </c>
      <c r="H1818" s="17" t="s">
        <v>2380</v>
      </c>
      <c r="I1818" s="27">
        <f t="shared" si="84"/>
        <v>0</v>
      </c>
      <c r="J1818" s="26">
        <f t="shared" si="85"/>
        <v>1</v>
      </c>
      <c r="K1818" s="17" t="str">
        <f t="shared" si="86"/>
        <v>Underweight</v>
      </c>
      <c r="L1818" s="24" t="str" cm="1">
        <f t="array" ref="L1818">IF(H1818="?",INDEX($H$2:$H$2336,MODE(MATCH($H$2:$H$2336,$H$2:$H$2336,0))),H1818)</f>
        <v>No</v>
      </c>
    </row>
    <row r="1819" spans="1:12" x14ac:dyDescent="0.25">
      <c r="A1819" s="18" t="s">
        <v>552</v>
      </c>
      <c r="B1819" s="18">
        <v>37.18</v>
      </c>
      <c r="C1819" s="18">
        <v>4.9000000000000004</v>
      </c>
      <c r="D1819" s="18" t="s">
        <v>2380</v>
      </c>
      <c r="E1819" s="18" t="s">
        <v>2380</v>
      </c>
      <c r="F1819" s="18" t="s">
        <v>2380</v>
      </c>
      <c r="G1819" s="25" t="s">
        <v>2381</v>
      </c>
      <c r="H1819" s="18" t="s">
        <v>2380</v>
      </c>
      <c r="I1819" s="25">
        <f t="shared" si="84"/>
        <v>0</v>
      </c>
      <c r="J1819" s="26">
        <f t="shared" si="85"/>
        <v>0</v>
      </c>
      <c r="K1819" s="18" t="str">
        <f t="shared" si="86"/>
        <v>Obesity</v>
      </c>
      <c r="L1819" s="24" t="str" cm="1">
        <f t="array" ref="L1819">IF(H1819="?",INDEX($H$2:$H$2336,MODE(MATCH($H$2:$H$2336,$H$2:$H$2336,0))),H1819)</f>
        <v>No</v>
      </c>
    </row>
    <row r="1820" spans="1:12" x14ac:dyDescent="0.25">
      <c r="A1820" s="17" t="s">
        <v>551</v>
      </c>
      <c r="B1820" s="17">
        <v>35.200000000000003</v>
      </c>
      <c r="C1820" s="17">
        <v>5.55</v>
      </c>
      <c r="D1820" s="17" t="s">
        <v>2380</v>
      </c>
      <c r="E1820" s="17" t="s">
        <v>2380</v>
      </c>
      <c r="F1820" s="17" t="s">
        <v>2380</v>
      </c>
      <c r="G1820" s="27" t="s">
        <v>2381</v>
      </c>
      <c r="H1820" s="17" t="s">
        <v>2380</v>
      </c>
      <c r="I1820" s="27">
        <f t="shared" si="84"/>
        <v>0</v>
      </c>
      <c r="J1820" s="26">
        <f t="shared" si="85"/>
        <v>0</v>
      </c>
      <c r="K1820" s="17" t="str">
        <f t="shared" si="86"/>
        <v>Obesity</v>
      </c>
      <c r="L1820" s="24" t="str" cm="1">
        <f t="array" ref="L1820">IF(H1820="?",INDEX($H$2:$H$2336,MODE(MATCH($H$2:$H$2336,$H$2:$H$2336,0))),H1820)</f>
        <v>No</v>
      </c>
    </row>
    <row r="1821" spans="1:12" x14ac:dyDescent="0.25">
      <c r="A1821" s="18" t="s">
        <v>550</v>
      </c>
      <c r="B1821" s="18">
        <v>37.335000000000001</v>
      </c>
      <c r="C1821" s="18">
        <v>4.95</v>
      </c>
      <c r="D1821" s="18" t="s">
        <v>2380</v>
      </c>
      <c r="E1821" s="18" t="s">
        <v>2380</v>
      </c>
      <c r="F1821" s="18" t="s">
        <v>2380</v>
      </c>
      <c r="G1821" s="25" t="s">
        <v>2381</v>
      </c>
      <c r="H1821" s="18" t="s">
        <v>2380</v>
      </c>
      <c r="I1821" s="25">
        <f t="shared" si="84"/>
        <v>0</v>
      </c>
      <c r="J1821" s="26">
        <f t="shared" si="85"/>
        <v>0</v>
      </c>
      <c r="K1821" s="18" t="str">
        <f t="shared" si="86"/>
        <v>Obesity</v>
      </c>
      <c r="L1821" s="24" t="str" cm="1">
        <f t="array" ref="L1821">IF(H1821="?",INDEX($H$2:$H$2336,MODE(MATCH($H$2:$H$2336,$H$2:$H$2336,0))),H1821)</f>
        <v>No</v>
      </c>
    </row>
    <row r="1822" spans="1:12" x14ac:dyDescent="0.25">
      <c r="A1822" s="17" t="s">
        <v>549</v>
      </c>
      <c r="B1822" s="17">
        <v>27.265000000000001</v>
      </c>
      <c r="C1822" s="17">
        <v>6.46</v>
      </c>
      <c r="D1822" s="17" t="s">
        <v>2382</v>
      </c>
      <c r="E1822" s="17" t="s">
        <v>2380</v>
      </c>
      <c r="F1822" s="17" t="s">
        <v>2380</v>
      </c>
      <c r="G1822" s="27" t="s">
        <v>2381</v>
      </c>
      <c r="H1822" s="17" t="s">
        <v>2380</v>
      </c>
      <c r="I1822" s="27">
        <f t="shared" si="84"/>
        <v>0</v>
      </c>
      <c r="J1822" s="26">
        <f t="shared" si="85"/>
        <v>0</v>
      </c>
      <c r="K1822" s="17" t="str">
        <f t="shared" si="86"/>
        <v>Overweight</v>
      </c>
      <c r="L1822" s="24" t="str" cm="1">
        <f t="array" ref="L1822">IF(H1822="?",INDEX($H$2:$H$2336,MODE(MATCH($H$2:$H$2336,$H$2:$H$2336,0))),H1822)</f>
        <v>No</v>
      </c>
    </row>
    <row r="1823" spans="1:12" x14ac:dyDescent="0.25">
      <c r="A1823" s="18" t="s">
        <v>548</v>
      </c>
      <c r="B1823" s="18">
        <v>30.8</v>
      </c>
      <c r="C1823" s="18">
        <v>4.9000000000000004</v>
      </c>
      <c r="D1823" s="18" t="s">
        <v>2382</v>
      </c>
      <c r="E1823" s="18" t="s">
        <v>2380</v>
      </c>
      <c r="F1823" s="18" t="s">
        <v>2380</v>
      </c>
      <c r="G1823" s="25" t="s">
        <v>2381</v>
      </c>
      <c r="H1823" s="18" t="s">
        <v>2380</v>
      </c>
      <c r="I1823" s="25">
        <f t="shared" si="84"/>
        <v>0</v>
      </c>
      <c r="J1823" s="26">
        <f t="shared" si="85"/>
        <v>0</v>
      </c>
      <c r="K1823" s="18" t="str">
        <f t="shared" si="86"/>
        <v>Obesity</v>
      </c>
      <c r="L1823" s="24" t="str" cm="1">
        <f t="array" ref="L1823">IF(H1823="?",INDEX($H$2:$H$2336,MODE(MATCH($H$2:$H$2336,$H$2:$H$2336,0))),H1823)</f>
        <v>No</v>
      </c>
    </row>
    <row r="1824" spans="1:12" x14ac:dyDescent="0.25">
      <c r="A1824" s="17" t="s">
        <v>547</v>
      </c>
      <c r="B1824" s="17">
        <v>30.21</v>
      </c>
      <c r="C1824" s="17">
        <v>5.21</v>
      </c>
      <c r="D1824" s="17" t="s">
        <v>2380</v>
      </c>
      <c r="E1824" s="17" t="s">
        <v>2380</v>
      </c>
      <c r="F1824" s="17" t="s">
        <v>2380</v>
      </c>
      <c r="G1824" s="27">
        <v>1</v>
      </c>
      <c r="H1824" s="17" t="s">
        <v>2380</v>
      </c>
      <c r="I1824" s="27">
        <f t="shared" si="84"/>
        <v>0</v>
      </c>
      <c r="J1824" s="26">
        <f t="shared" si="85"/>
        <v>1</v>
      </c>
      <c r="K1824" s="17" t="str">
        <f t="shared" si="86"/>
        <v>Obesity</v>
      </c>
      <c r="L1824" s="24" t="str" cm="1">
        <f t="array" ref="L1824">IF(H1824="?",INDEX($H$2:$H$2336,MODE(MATCH($H$2:$H$2336,$H$2:$H$2336,0))),H1824)</f>
        <v>No</v>
      </c>
    </row>
    <row r="1825" spans="1:12" x14ac:dyDescent="0.25">
      <c r="A1825" s="18" t="s">
        <v>546</v>
      </c>
      <c r="B1825" s="18">
        <v>35.340000000000003</v>
      </c>
      <c r="C1825" s="18">
        <v>4.13</v>
      </c>
      <c r="D1825" s="18" t="s">
        <v>2380</v>
      </c>
      <c r="E1825" s="18" t="s">
        <v>2382</v>
      </c>
      <c r="F1825" s="18" t="s">
        <v>2380</v>
      </c>
      <c r="G1825" s="25">
        <v>1</v>
      </c>
      <c r="H1825" s="18" t="s">
        <v>2380</v>
      </c>
      <c r="I1825" s="25">
        <f t="shared" si="84"/>
        <v>0</v>
      </c>
      <c r="J1825" s="26">
        <f t="shared" si="85"/>
        <v>1</v>
      </c>
      <c r="K1825" s="18" t="str">
        <f t="shared" si="86"/>
        <v>Obesity</v>
      </c>
      <c r="L1825" s="24" t="str" cm="1">
        <f t="array" ref="L1825">IF(H1825="?",INDEX($H$2:$H$2336,MODE(MATCH($H$2:$H$2336,$H$2:$H$2336,0))),H1825)</f>
        <v>No</v>
      </c>
    </row>
    <row r="1826" spans="1:12" x14ac:dyDescent="0.25">
      <c r="A1826" s="17" t="s">
        <v>545</v>
      </c>
      <c r="B1826" s="17">
        <v>26.695</v>
      </c>
      <c r="C1826" s="17">
        <v>5.28</v>
      </c>
      <c r="D1826" s="17" t="s">
        <v>2380</v>
      </c>
      <c r="E1826" s="17" t="s">
        <v>2380</v>
      </c>
      <c r="F1826" s="17" t="s">
        <v>2380</v>
      </c>
      <c r="G1826" s="27" t="s">
        <v>2381</v>
      </c>
      <c r="H1826" s="17" t="s">
        <v>2380</v>
      </c>
      <c r="I1826" s="27">
        <f t="shared" si="84"/>
        <v>0</v>
      </c>
      <c r="J1826" s="26">
        <f t="shared" si="85"/>
        <v>0</v>
      </c>
      <c r="K1826" s="17" t="str">
        <f t="shared" si="86"/>
        <v>Overweight</v>
      </c>
      <c r="L1826" s="24" t="str" cm="1">
        <f t="array" ref="L1826">IF(H1826="?",INDEX($H$2:$H$2336,MODE(MATCH($H$2:$H$2336,$H$2:$H$2336,0))),H1826)</f>
        <v>No</v>
      </c>
    </row>
    <row r="1827" spans="1:12" x14ac:dyDescent="0.25">
      <c r="A1827" s="18" t="s">
        <v>544</v>
      </c>
      <c r="B1827" s="18">
        <v>29.355</v>
      </c>
      <c r="C1827" s="18">
        <v>4.68</v>
      </c>
      <c r="D1827" s="18" t="s">
        <v>2382</v>
      </c>
      <c r="E1827" s="18" t="s">
        <v>2380</v>
      </c>
      <c r="F1827" s="18" t="s">
        <v>2380</v>
      </c>
      <c r="G1827" s="25" t="s">
        <v>2381</v>
      </c>
      <c r="H1827" s="18" t="s">
        <v>2380</v>
      </c>
      <c r="I1827" s="25">
        <f t="shared" si="84"/>
        <v>0</v>
      </c>
      <c r="J1827" s="26">
        <f t="shared" si="85"/>
        <v>0</v>
      </c>
      <c r="K1827" s="18" t="str">
        <f t="shared" si="86"/>
        <v>Overweight</v>
      </c>
      <c r="L1827" s="24" t="str" cm="1">
        <f t="array" ref="L1827">IF(H1827="?",INDEX($H$2:$H$2336,MODE(MATCH($H$2:$H$2336,$H$2:$H$2336,0))),H1827)</f>
        <v>No</v>
      </c>
    </row>
    <row r="1828" spans="1:12" x14ac:dyDescent="0.25">
      <c r="A1828" s="17" t="s">
        <v>543</v>
      </c>
      <c r="B1828" s="17">
        <v>29.59</v>
      </c>
      <c r="C1828" s="17">
        <v>4.0599999999999996</v>
      </c>
      <c r="D1828" s="17" t="s">
        <v>2380</v>
      </c>
      <c r="E1828" s="17" t="s">
        <v>2380</v>
      </c>
      <c r="F1828" s="17" t="s">
        <v>2380</v>
      </c>
      <c r="G1828" s="27" t="s">
        <v>2381</v>
      </c>
      <c r="H1828" s="17" t="s">
        <v>2380</v>
      </c>
      <c r="I1828" s="27">
        <f t="shared" si="84"/>
        <v>0</v>
      </c>
      <c r="J1828" s="26">
        <f t="shared" si="85"/>
        <v>0</v>
      </c>
      <c r="K1828" s="17" t="str">
        <f t="shared" si="86"/>
        <v>Overweight</v>
      </c>
      <c r="L1828" s="24" t="str" cm="1">
        <f t="array" ref="L1828">IF(H1828="?",INDEX($H$2:$H$2336,MODE(MATCH($H$2:$H$2336,$H$2:$H$2336,0))),H1828)</f>
        <v>No</v>
      </c>
    </row>
    <row r="1829" spans="1:12" x14ac:dyDescent="0.25">
      <c r="A1829" s="18" t="s">
        <v>542</v>
      </c>
      <c r="B1829" s="18">
        <v>31.35</v>
      </c>
      <c r="C1829" s="18">
        <v>4.2</v>
      </c>
      <c r="D1829" s="18" t="s">
        <v>2380</v>
      </c>
      <c r="E1829" s="18" t="s">
        <v>2382</v>
      </c>
      <c r="F1829" s="18" t="s">
        <v>2380</v>
      </c>
      <c r="G1829" s="25">
        <v>1</v>
      </c>
      <c r="H1829" s="18" t="s">
        <v>2380</v>
      </c>
      <c r="I1829" s="25">
        <f t="shared" si="84"/>
        <v>0</v>
      </c>
      <c r="J1829" s="26">
        <f t="shared" si="85"/>
        <v>1</v>
      </c>
      <c r="K1829" s="18" t="str">
        <f t="shared" si="86"/>
        <v>Obesity</v>
      </c>
      <c r="L1829" s="24" t="str" cm="1">
        <f t="array" ref="L1829">IF(H1829="?",INDEX($H$2:$H$2336,MODE(MATCH($H$2:$H$2336,$H$2:$H$2336,0))),H1829)</f>
        <v>No</v>
      </c>
    </row>
    <row r="1830" spans="1:12" x14ac:dyDescent="0.25">
      <c r="A1830" s="17" t="s">
        <v>541</v>
      </c>
      <c r="B1830" s="17">
        <v>20.52</v>
      </c>
      <c r="C1830" s="17">
        <v>4.83</v>
      </c>
      <c r="D1830" s="17" t="s">
        <v>2380</v>
      </c>
      <c r="E1830" s="17" t="s">
        <v>2380</v>
      </c>
      <c r="F1830" s="17" t="s">
        <v>2380</v>
      </c>
      <c r="G1830" s="27" t="s">
        <v>2381</v>
      </c>
      <c r="H1830" s="17" t="s">
        <v>2380</v>
      </c>
      <c r="I1830" s="27">
        <f t="shared" si="84"/>
        <v>0</v>
      </c>
      <c r="J1830" s="26">
        <f t="shared" si="85"/>
        <v>0</v>
      </c>
      <c r="K1830" s="17" t="str">
        <f t="shared" si="86"/>
        <v>Normal Weight</v>
      </c>
      <c r="L1830" s="24" t="str" cm="1">
        <f t="array" ref="L1830">IF(H1830="?",INDEX($H$2:$H$2336,MODE(MATCH($H$2:$H$2336,$H$2:$H$2336,0))),H1830)</f>
        <v>No</v>
      </c>
    </row>
    <row r="1831" spans="1:12" x14ac:dyDescent="0.25">
      <c r="A1831" s="18" t="s">
        <v>540</v>
      </c>
      <c r="B1831" s="18">
        <v>42.9</v>
      </c>
      <c r="C1831" s="18">
        <v>4.87</v>
      </c>
      <c r="D1831" s="18" t="s">
        <v>2382</v>
      </c>
      <c r="E1831" s="18" t="s">
        <v>2380</v>
      </c>
      <c r="F1831" s="18" t="s">
        <v>2380</v>
      </c>
      <c r="G1831" s="25">
        <v>1</v>
      </c>
      <c r="H1831" s="18" t="s">
        <v>2380</v>
      </c>
      <c r="I1831" s="25">
        <f t="shared" si="84"/>
        <v>0</v>
      </c>
      <c r="J1831" s="26">
        <f t="shared" si="85"/>
        <v>1</v>
      </c>
      <c r="K1831" s="18" t="str">
        <f t="shared" si="86"/>
        <v>Obesity</v>
      </c>
      <c r="L1831" s="24" t="str" cm="1">
        <f t="array" ref="L1831">IF(H1831="?",INDEX($H$2:$H$2336,MODE(MATCH($H$2:$H$2336,$H$2:$H$2336,0))),H1831)</f>
        <v>No</v>
      </c>
    </row>
    <row r="1832" spans="1:12" x14ac:dyDescent="0.25">
      <c r="A1832" s="17" t="s">
        <v>539</v>
      </c>
      <c r="B1832" s="17">
        <v>24.6</v>
      </c>
      <c r="C1832" s="17">
        <v>5.86</v>
      </c>
      <c r="D1832" s="17" t="s">
        <v>2380</v>
      </c>
      <c r="E1832" s="17" t="s">
        <v>2380</v>
      </c>
      <c r="F1832" s="17" t="s">
        <v>2383</v>
      </c>
      <c r="G1832" s="27">
        <v>1</v>
      </c>
      <c r="H1832" s="17" t="s">
        <v>2380</v>
      </c>
      <c r="I1832" s="27">
        <f t="shared" si="84"/>
        <v>0</v>
      </c>
      <c r="J1832" s="26">
        <f t="shared" si="85"/>
        <v>1</v>
      </c>
      <c r="K1832" s="17" t="str">
        <f t="shared" si="86"/>
        <v>Normal Weight</v>
      </c>
      <c r="L1832" s="24" t="str" cm="1">
        <f t="array" ref="L1832">IF(H1832="?",INDEX($H$2:$H$2336,MODE(MATCH($H$2:$H$2336,$H$2:$H$2336,0))),H1832)</f>
        <v>No</v>
      </c>
    </row>
    <row r="1833" spans="1:12" x14ac:dyDescent="0.25">
      <c r="A1833" s="18" t="s">
        <v>538</v>
      </c>
      <c r="B1833" s="18">
        <v>28.405000000000001</v>
      </c>
      <c r="C1833" s="18">
        <v>4.12</v>
      </c>
      <c r="D1833" s="18" t="s">
        <v>2380</v>
      </c>
      <c r="E1833" s="18" t="s">
        <v>2380</v>
      </c>
      <c r="F1833" s="18" t="s">
        <v>2380</v>
      </c>
      <c r="G1833" s="25">
        <v>1</v>
      </c>
      <c r="H1833" s="18" t="s">
        <v>2380</v>
      </c>
      <c r="I1833" s="25">
        <f t="shared" si="84"/>
        <v>0</v>
      </c>
      <c r="J1833" s="26">
        <f t="shared" si="85"/>
        <v>1</v>
      </c>
      <c r="K1833" s="18" t="str">
        <f t="shared" si="86"/>
        <v>Overweight</v>
      </c>
      <c r="L1833" s="24" t="str" cm="1">
        <f t="array" ref="L1833">IF(H1833="?",INDEX($H$2:$H$2336,MODE(MATCH($H$2:$H$2336,$H$2:$H$2336,0))),H1833)</f>
        <v>No</v>
      </c>
    </row>
    <row r="1834" spans="1:12" x14ac:dyDescent="0.25">
      <c r="A1834" s="17" t="s">
        <v>537</v>
      </c>
      <c r="B1834" s="17">
        <v>34.674999999999997</v>
      </c>
      <c r="C1834" s="17">
        <v>5.71</v>
      </c>
      <c r="D1834" s="17" t="s">
        <v>2382</v>
      </c>
      <c r="E1834" s="17" t="s">
        <v>2380</v>
      </c>
      <c r="F1834" s="17" t="s">
        <v>2380</v>
      </c>
      <c r="G1834" s="27">
        <v>1</v>
      </c>
      <c r="H1834" s="17" t="s">
        <v>2380</v>
      </c>
      <c r="I1834" s="27">
        <f t="shared" si="84"/>
        <v>0</v>
      </c>
      <c r="J1834" s="26">
        <f t="shared" si="85"/>
        <v>1</v>
      </c>
      <c r="K1834" s="17" t="str">
        <f t="shared" si="86"/>
        <v>Obesity</v>
      </c>
      <c r="L1834" s="24" t="str" cm="1">
        <f t="array" ref="L1834">IF(H1834="?",INDEX($H$2:$H$2336,MODE(MATCH($H$2:$H$2336,$H$2:$H$2336,0))),H1834)</f>
        <v>No</v>
      </c>
    </row>
    <row r="1835" spans="1:12" x14ac:dyDescent="0.25">
      <c r="A1835" s="18" t="s">
        <v>536</v>
      </c>
      <c r="B1835" s="18">
        <v>18.850000000000001</v>
      </c>
      <c r="C1835" s="18">
        <v>6.03</v>
      </c>
      <c r="D1835" s="18" t="s">
        <v>2380</v>
      </c>
      <c r="E1835" s="18" t="s">
        <v>2380</v>
      </c>
      <c r="F1835" s="18" t="s">
        <v>2380</v>
      </c>
      <c r="G1835" s="25">
        <v>1</v>
      </c>
      <c r="H1835" s="18" t="s">
        <v>2380</v>
      </c>
      <c r="I1835" s="25">
        <f t="shared" si="84"/>
        <v>0</v>
      </c>
      <c r="J1835" s="26">
        <f t="shared" si="85"/>
        <v>1</v>
      </c>
      <c r="K1835" s="18" t="str">
        <f t="shared" si="86"/>
        <v>Normal Weight</v>
      </c>
      <c r="L1835" s="24" t="str" cm="1">
        <f t="array" ref="L1835">IF(H1835="?",INDEX($H$2:$H$2336,MODE(MATCH($H$2:$H$2336,$H$2:$H$2336,0))),H1835)</f>
        <v>No</v>
      </c>
    </row>
    <row r="1836" spans="1:12" x14ac:dyDescent="0.25">
      <c r="A1836" s="17" t="s">
        <v>534</v>
      </c>
      <c r="B1836" s="17">
        <v>34.130000000000003</v>
      </c>
      <c r="C1836" s="17">
        <v>5.65</v>
      </c>
      <c r="D1836" s="17" t="s">
        <v>2380</v>
      </c>
      <c r="E1836" s="17" t="s">
        <v>2380</v>
      </c>
      <c r="F1836" s="17" t="s">
        <v>2383</v>
      </c>
      <c r="G1836" s="27">
        <v>1</v>
      </c>
      <c r="H1836" s="17" t="s">
        <v>2380</v>
      </c>
      <c r="I1836" s="27">
        <f t="shared" si="84"/>
        <v>0</v>
      </c>
      <c r="J1836" s="26">
        <f t="shared" si="85"/>
        <v>1</v>
      </c>
      <c r="K1836" s="17" t="str">
        <f t="shared" si="86"/>
        <v>Obesity</v>
      </c>
      <c r="L1836" s="24" t="str" cm="1">
        <f t="array" ref="L1836">IF(H1836="?",INDEX($H$2:$H$2336,MODE(MATCH($H$2:$H$2336,$H$2:$H$2336,0))),H1836)</f>
        <v>No</v>
      </c>
    </row>
    <row r="1837" spans="1:12" x14ac:dyDescent="0.25">
      <c r="A1837" s="18" t="s">
        <v>533</v>
      </c>
      <c r="B1837" s="18">
        <v>17.34</v>
      </c>
      <c r="C1837" s="18">
        <v>5.05</v>
      </c>
      <c r="D1837" s="18" t="s">
        <v>2380</v>
      </c>
      <c r="E1837" s="18" t="s">
        <v>2380</v>
      </c>
      <c r="F1837" s="18" t="s">
        <v>2380</v>
      </c>
      <c r="G1837" s="25" t="s">
        <v>2381</v>
      </c>
      <c r="H1837" s="18" t="s">
        <v>2380</v>
      </c>
      <c r="I1837" s="25">
        <f t="shared" si="84"/>
        <v>0</v>
      </c>
      <c r="J1837" s="26">
        <f t="shared" si="85"/>
        <v>0</v>
      </c>
      <c r="K1837" s="18" t="str">
        <f t="shared" si="86"/>
        <v>Underweight</v>
      </c>
      <c r="L1837" s="24" t="str" cm="1">
        <f t="array" ref="L1837">IF(H1837="?",INDEX($H$2:$H$2336,MODE(MATCH($H$2:$H$2336,$H$2:$H$2336,0))),H1837)</f>
        <v>No</v>
      </c>
    </row>
    <row r="1838" spans="1:12" x14ac:dyDescent="0.25">
      <c r="A1838" s="17" t="s">
        <v>532</v>
      </c>
      <c r="B1838" s="17">
        <v>17.440000000000001</v>
      </c>
      <c r="C1838" s="17">
        <v>6.26</v>
      </c>
      <c r="D1838" s="17" t="s">
        <v>2380</v>
      </c>
      <c r="E1838" s="17" t="s">
        <v>2380</v>
      </c>
      <c r="F1838" s="17" t="s">
        <v>2380</v>
      </c>
      <c r="G1838" s="27" t="s">
        <v>2381</v>
      </c>
      <c r="H1838" s="17" t="s">
        <v>2380</v>
      </c>
      <c r="I1838" s="27">
        <f t="shared" si="84"/>
        <v>0</v>
      </c>
      <c r="J1838" s="26">
        <f t="shared" si="85"/>
        <v>0</v>
      </c>
      <c r="K1838" s="17" t="str">
        <f t="shared" si="86"/>
        <v>Underweight</v>
      </c>
      <c r="L1838" s="24" t="str" cm="1">
        <f t="array" ref="L1838">IF(H1838="?",INDEX($H$2:$H$2336,MODE(MATCH($H$2:$H$2336,$H$2:$H$2336,0))),H1838)</f>
        <v>No</v>
      </c>
    </row>
    <row r="1839" spans="1:12" x14ac:dyDescent="0.25">
      <c r="A1839" s="18" t="s">
        <v>531</v>
      </c>
      <c r="B1839" s="18">
        <v>33.659999999999997</v>
      </c>
      <c r="C1839" s="18">
        <v>4.08</v>
      </c>
      <c r="D1839" s="18" t="s">
        <v>2382</v>
      </c>
      <c r="E1839" s="18" t="s">
        <v>2380</v>
      </c>
      <c r="F1839" s="18" t="s">
        <v>2383</v>
      </c>
      <c r="G1839" s="25">
        <v>1</v>
      </c>
      <c r="H1839" s="18" t="s">
        <v>2380</v>
      </c>
      <c r="I1839" s="25">
        <f t="shared" si="84"/>
        <v>0</v>
      </c>
      <c r="J1839" s="26">
        <f t="shared" si="85"/>
        <v>1</v>
      </c>
      <c r="K1839" s="18" t="str">
        <f t="shared" si="86"/>
        <v>Obesity</v>
      </c>
      <c r="L1839" s="24" t="str" cm="1">
        <f t="array" ref="L1839">IF(H1839="?",INDEX($H$2:$H$2336,MODE(MATCH($H$2:$H$2336,$H$2:$H$2336,0))),H1839)</f>
        <v>No</v>
      </c>
    </row>
    <row r="1840" spans="1:12" x14ac:dyDescent="0.25">
      <c r="A1840" s="17" t="s">
        <v>530</v>
      </c>
      <c r="B1840" s="17">
        <v>21.375</v>
      </c>
      <c r="C1840" s="17">
        <v>6.19</v>
      </c>
      <c r="D1840" s="17" t="s">
        <v>2382</v>
      </c>
      <c r="E1840" s="17" t="s">
        <v>2380</v>
      </c>
      <c r="F1840" s="17" t="s">
        <v>2380</v>
      </c>
      <c r="G1840" s="27">
        <v>1</v>
      </c>
      <c r="H1840" s="17" t="s">
        <v>2380</v>
      </c>
      <c r="I1840" s="27">
        <f t="shared" si="84"/>
        <v>0</v>
      </c>
      <c r="J1840" s="26">
        <f t="shared" si="85"/>
        <v>1</v>
      </c>
      <c r="K1840" s="17" t="str">
        <f t="shared" si="86"/>
        <v>Normal Weight</v>
      </c>
      <c r="L1840" s="24" t="str" cm="1">
        <f t="array" ref="L1840">IF(H1840="?",INDEX($H$2:$H$2336,MODE(MATCH($H$2:$H$2336,$H$2:$H$2336,0))),H1840)</f>
        <v>No</v>
      </c>
    </row>
    <row r="1841" spans="1:12" x14ac:dyDescent="0.25">
      <c r="A1841" s="18" t="s">
        <v>529</v>
      </c>
      <c r="B1841" s="18">
        <v>27.14</v>
      </c>
      <c r="C1841" s="18">
        <v>6.01</v>
      </c>
      <c r="D1841" s="18" t="s">
        <v>2380</v>
      </c>
      <c r="E1841" s="18" t="s">
        <v>2380</v>
      </c>
      <c r="F1841" s="18" t="s">
        <v>2380</v>
      </c>
      <c r="G1841" s="25">
        <v>1</v>
      </c>
      <c r="H1841" s="18" t="s">
        <v>2380</v>
      </c>
      <c r="I1841" s="25">
        <f t="shared" si="84"/>
        <v>0</v>
      </c>
      <c r="J1841" s="26">
        <f t="shared" si="85"/>
        <v>1</v>
      </c>
      <c r="K1841" s="18" t="str">
        <f t="shared" si="86"/>
        <v>Overweight</v>
      </c>
      <c r="L1841" s="24" t="str" cm="1">
        <f t="array" ref="L1841">IF(H1841="?",INDEX($H$2:$H$2336,MODE(MATCH($H$2:$H$2336,$H$2:$H$2336,0))),H1841)</f>
        <v>No</v>
      </c>
    </row>
    <row r="1842" spans="1:12" x14ac:dyDescent="0.25">
      <c r="A1842" s="17" t="s">
        <v>528</v>
      </c>
      <c r="B1842" s="17">
        <v>35.78</v>
      </c>
      <c r="C1842" s="17">
        <v>6.07</v>
      </c>
      <c r="D1842" s="17" t="s">
        <v>2380</v>
      </c>
      <c r="E1842" s="17" t="s">
        <v>2382</v>
      </c>
      <c r="F1842" s="17" t="s">
        <v>2380</v>
      </c>
      <c r="G1842" s="27">
        <v>1</v>
      </c>
      <c r="H1842" s="17" t="s">
        <v>2380</v>
      </c>
      <c r="I1842" s="27">
        <f t="shared" si="84"/>
        <v>0</v>
      </c>
      <c r="J1842" s="26">
        <f t="shared" si="85"/>
        <v>1</v>
      </c>
      <c r="K1842" s="17" t="str">
        <f t="shared" si="86"/>
        <v>Obesity</v>
      </c>
      <c r="L1842" s="24" t="str" cm="1">
        <f t="array" ref="L1842">IF(H1842="?",INDEX($H$2:$H$2336,MODE(MATCH($H$2:$H$2336,$H$2:$H$2336,0))),H1842)</f>
        <v>No</v>
      </c>
    </row>
    <row r="1843" spans="1:12" x14ac:dyDescent="0.25">
      <c r="A1843" s="18" t="s">
        <v>527</v>
      </c>
      <c r="B1843" s="18">
        <v>34.96</v>
      </c>
      <c r="C1843" s="18">
        <v>5.63</v>
      </c>
      <c r="D1843" s="18" t="s">
        <v>2380</v>
      </c>
      <c r="E1843" s="18" t="s">
        <v>2380</v>
      </c>
      <c r="F1843" s="18" t="s">
        <v>2380</v>
      </c>
      <c r="G1843" s="25" t="s">
        <v>2381</v>
      </c>
      <c r="H1843" s="18" t="s">
        <v>2380</v>
      </c>
      <c r="I1843" s="25">
        <f t="shared" si="84"/>
        <v>0</v>
      </c>
      <c r="J1843" s="26">
        <f t="shared" si="85"/>
        <v>0</v>
      </c>
      <c r="K1843" s="18" t="str">
        <f t="shared" si="86"/>
        <v>Obesity</v>
      </c>
      <c r="L1843" s="24" t="str" cm="1">
        <f t="array" ref="L1843">IF(H1843="?",INDEX($H$2:$H$2336,MODE(MATCH($H$2:$H$2336,$H$2:$H$2336,0))),H1843)</f>
        <v>No</v>
      </c>
    </row>
    <row r="1844" spans="1:12" x14ac:dyDescent="0.25">
      <c r="A1844" s="17" t="s">
        <v>526</v>
      </c>
      <c r="B1844" s="17">
        <v>38.39</v>
      </c>
      <c r="C1844" s="17">
        <v>6.05</v>
      </c>
      <c r="D1844" s="17" t="s">
        <v>2380</v>
      </c>
      <c r="E1844" s="17" t="s">
        <v>2380</v>
      </c>
      <c r="F1844" s="17" t="s">
        <v>2380</v>
      </c>
      <c r="G1844" s="27" t="s">
        <v>2381</v>
      </c>
      <c r="H1844" s="17" t="s">
        <v>2380</v>
      </c>
      <c r="I1844" s="27">
        <f t="shared" si="84"/>
        <v>0</v>
      </c>
      <c r="J1844" s="26">
        <f t="shared" si="85"/>
        <v>0</v>
      </c>
      <c r="K1844" s="17" t="str">
        <f t="shared" si="86"/>
        <v>Obesity</v>
      </c>
      <c r="L1844" s="24" t="str" cm="1">
        <f t="array" ref="L1844">IF(H1844="?",INDEX($H$2:$H$2336,MODE(MATCH($H$2:$H$2336,$H$2:$H$2336,0))),H1844)</f>
        <v>No</v>
      </c>
    </row>
    <row r="1845" spans="1:12" x14ac:dyDescent="0.25">
      <c r="A1845" s="18" t="s">
        <v>525</v>
      </c>
      <c r="B1845" s="18">
        <v>33.82</v>
      </c>
      <c r="C1845" s="18">
        <v>4.6500000000000004</v>
      </c>
      <c r="D1845" s="18" t="s">
        <v>2380</v>
      </c>
      <c r="E1845" s="18" t="s">
        <v>2380</v>
      </c>
      <c r="F1845" s="18" t="s">
        <v>2380</v>
      </c>
      <c r="G1845" s="25" t="s">
        <v>2381</v>
      </c>
      <c r="H1845" s="18" t="s">
        <v>2380</v>
      </c>
      <c r="I1845" s="25">
        <f t="shared" si="84"/>
        <v>0</v>
      </c>
      <c r="J1845" s="26">
        <f t="shared" si="85"/>
        <v>0</v>
      </c>
      <c r="K1845" s="18" t="str">
        <f t="shared" si="86"/>
        <v>Obesity</v>
      </c>
      <c r="L1845" s="24" t="str" cm="1">
        <f t="array" ref="L1845">IF(H1845="?",INDEX($H$2:$H$2336,MODE(MATCH($H$2:$H$2336,$H$2:$H$2336,0))),H1845)</f>
        <v>No</v>
      </c>
    </row>
    <row r="1846" spans="1:12" x14ac:dyDescent="0.25">
      <c r="A1846" s="17" t="s">
        <v>524</v>
      </c>
      <c r="B1846" s="17">
        <v>27.835000000000001</v>
      </c>
      <c r="C1846" s="17">
        <v>5.37</v>
      </c>
      <c r="D1846" s="17" t="s">
        <v>2380</v>
      </c>
      <c r="E1846" s="17" t="s">
        <v>2380</v>
      </c>
      <c r="F1846" s="17" t="s">
        <v>2380</v>
      </c>
      <c r="G1846" s="27" t="s">
        <v>2381</v>
      </c>
      <c r="H1846" s="17" t="s">
        <v>2380</v>
      </c>
      <c r="I1846" s="27">
        <f t="shared" si="84"/>
        <v>0</v>
      </c>
      <c r="J1846" s="26">
        <f t="shared" si="85"/>
        <v>0</v>
      </c>
      <c r="K1846" s="17" t="str">
        <f t="shared" si="86"/>
        <v>Overweight</v>
      </c>
      <c r="L1846" s="24" t="str" cm="1">
        <f t="array" ref="L1846">IF(H1846="?",INDEX($H$2:$H$2336,MODE(MATCH($H$2:$H$2336,$H$2:$H$2336,0))),H1846)</f>
        <v>No</v>
      </c>
    </row>
    <row r="1847" spans="1:12" x14ac:dyDescent="0.25">
      <c r="A1847" s="18" t="s">
        <v>523</v>
      </c>
      <c r="B1847" s="18">
        <v>33</v>
      </c>
      <c r="C1847" s="18">
        <v>5.39</v>
      </c>
      <c r="D1847" s="18" t="s">
        <v>2380</v>
      </c>
      <c r="E1847" s="18" t="s">
        <v>2380</v>
      </c>
      <c r="F1847" s="18" t="s">
        <v>2380</v>
      </c>
      <c r="G1847" s="25" t="s">
        <v>2381</v>
      </c>
      <c r="H1847" s="18" t="s">
        <v>2380</v>
      </c>
      <c r="I1847" s="25">
        <f t="shared" si="84"/>
        <v>0</v>
      </c>
      <c r="J1847" s="26">
        <f t="shared" si="85"/>
        <v>0</v>
      </c>
      <c r="K1847" s="18" t="str">
        <f t="shared" si="86"/>
        <v>Obesity</v>
      </c>
      <c r="L1847" s="24" t="str" cm="1">
        <f t="array" ref="L1847">IF(H1847="?",INDEX($H$2:$H$2336,MODE(MATCH($H$2:$H$2336,$H$2:$H$2336,0))),H1847)</f>
        <v>No</v>
      </c>
    </row>
    <row r="1848" spans="1:12" x14ac:dyDescent="0.25">
      <c r="A1848" s="17" t="s">
        <v>522</v>
      </c>
      <c r="B1848" s="17">
        <v>26.885000000000002</v>
      </c>
      <c r="C1848" s="17">
        <v>5.86</v>
      </c>
      <c r="D1848" s="17" t="s">
        <v>2380</v>
      </c>
      <c r="E1848" s="17" t="s">
        <v>2380</v>
      </c>
      <c r="F1848" s="17" t="s">
        <v>2380</v>
      </c>
      <c r="G1848" s="27" t="s">
        <v>2381</v>
      </c>
      <c r="H1848" s="17" t="s">
        <v>2380</v>
      </c>
      <c r="I1848" s="27">
        <f t="shared" si="84"/>
        <v>0</v>
      </c>
      <c r="J1848" s="26">
        <f t="shared" si="85"/>
        <v>0</v>
      </c>
      <c r="K1848" s="17" t="str">
        <f t="shared" si="86"/>
        <v>Overweight</v>
      </c>
      <c r="L1848" s="24" t="str" cm="1">
        <f t="array" ref="L1848">IF(H1848="?",INDEX($H$2:$H$2336,MODE(MATCH($H$2:$H$2336,$H$2:$H$2336,0))),H1848)</f>
        <v>No</v>
      </c>
    </row>
    <row r="1849" spans="1:12" x14ac:dyDescent="0.25">
      <c r="A1849" s="18" t="s">
        <v>521</v>
      </c>
      <c r="B1849" s="18">
        <v>29.26</v>
      </c>
      <c r="C1849" s="18">
        <v>4.4400000000000004</v>
      </c>
      <c r="D1849" s="18" t="s">
        <v>2380</v>
      </c>
      <c r="E1849" s="18" t="s">
        <v>2380</v>
      </c>
      <c r="F1849" s="18" t="s">
        <v>2380</v>
      </c>
      <c r="G1849" s="25" t="s">
        <v>2381</v>
      </c>
      <c r="H1849" s="18" t="s">
        <v>2380</v>
      </c>
      <c r="I1849" s="25">
        <f t="shared" si="84"/>
        <v>0</v>
      </c>
      <c r="J1849" s="26">
        <f t="shared" si="85"/>
        <v>0</v>
      </c>
      <c r="K1849" s="18" t="str">
        <f t="shared" si="86"/>
        <v>Overweight</v>
      </c>
      <c r="L1849" s="24" t="str" cm="1">
        <f t="array" ref="L1849">IF(H1849="?",INDEX($H$2:$H$2336,MODE(MATCH($H$2:$H$2336,$H$2:$H$2336,0))),H1849)</f>
        <v>No</v>
      </c>
    </row>
    <row r="1850" spans="1:12" x14ac:dyDescent="0.25">
      <c r="A1850" s="17" t="s">
        <v>520</v>
      </c>
      <c r="B1850" s="17">
        <v>26.98</v>
      </c>
      <c r="C1850" s="17">
        <v>4.41</v>
      </c>
      <c r="D1850" s="17" t="s">
        <v>2380</v>
      </c>
      <c r="E1850" s="17" t="s">
        <v>2380</v>
      </c>
      <c r="F1850" s="17" t="s">
        <v>2380</v>
      </c>
      <c r="G1850" s="27" t="s">
        <v>2381</v>
      </c>
      <c r="H1850" s="17" t="s">
        <v>2380</v>
      </c>
      <c r="I1850" s="27">
        <f t="shared" si="84"/>
        <v>0</v>
      </c>
      <c r="J1850" s="26">
        <f t="shared" si="85"/>
        <v>0</v>
      </c>
      <c r="K1850" s="17" t="str">
        <f t="shared" si="86"/>
        <v>Overweight</v>
      </c>
      <c r="L1850" s="24" t="str" cm="1">
        <f t="array" ref="L1850">IF(H1850="?",INDEX($H$2:$H$2336,MODE(MATCH($H$2:$H$2336,$H$2:$H$2336,0))),H1850)</f>
        <v>No</v>
      </c>
    </row>
    <row r="1851" spans="1:12" x14ac:dyDescent="0.25">
      <c r="A1851" s="18" t="s">
        <v>519</v>
      </c>
      <c r="B1851" s="18">
        <v>32.11</v>
      </c>
      <c r="C1851" s="18">
        <v>5.19</v>
      </c>
      <c r="D1851" s="18" t="s">
        <v>2380</v>
      </c>
      <c r="E1851" s="18" t="s">
        <v>2380</v>
      </c>
      <c r="F1851" s="18" t="s">
        <v>2383</v>
      </c>
      <c r="G1851" s="25">
        <v>1</v>
      </c>
      <c r="H1851" s="18" t="s">
        <v>2380</v>
      </c>
      <c r="I1851" s="25">
        <f t="shared" si="84"/>
        <v>0</v>
      </c>
      <c r="J1851" s="26">
        <f t="shared" si="85"/>
        <v>1</v>
      </c>
      <c r="K1851" s="18" t="str">
        <f t="shared" si="86"/>
        <v>Obesity</v>
      </c>
      <c r="L1851" s="24" t="str" cm="1">
        <f t="array" ref="L1851">IF(H1851="?",INDEX($H$2:$H$2336,MODE(MATCH($H$2:$H$2336,$H$2:$H$2336,0))),H1851)</f>
        <v>No</v>
      </c>
    </row>
    <row r="1852" spans="1:12" x14ac:dyDescent="0.25">
      <c r="A1852" s="17" t="s">
        <v>518</v>
      </c>
      <c r="B1852" s="17">
        <v>31.73</v>
      </c>
      <c r="C1852" s="17">
        <v>5.16</v>
      </c>
      <c r="D1852" s="17" t="s">
        <v>2380</v>
      </c>
      <c r="E1852" s="17" t="s">
        <v>2380</v>
      </c>
      <c r="F1852" s="17" t="s">
        <v>2383</v>
      </c>
      <c r="G1852" s="27">
        <v>1</v>
      </c>
      <c r="H1852" s="17" t="s">
        <v>2380</v>
      </c>
      <c r="I1852" s="27">
        <f t="shared" si="84"/>
        <v>0</v>
      </c>
      <c r="J1852" s="26">
        <f t="shared" si="85"/>
        <v>1</v>
      </c>
      <c r="K1852" s="17" t="str">
        <f t="shared" si="86"/>
        <v>Obesity</v>
      </c>
      <c r="L1852" s="24" t="str" cm="1">
        <f t="array" ref="L1852">IF(H1852="?",INDEX($H$2:$H$2336,MODE(MATCH($H$2:$H$2336,$H$2:$H$2336,0))),H1852)</f>
        <v>No</v>
      </c>
    </row>
    <row r="1853" spans="1:12" x14ac:dyDescent="0.25">
      <c r="A1853" s="18" t="s">
        <v>517</v>
      </c>
      <c r="B1853" s="18">
        <v>22.515000000000001</v>
      </c>
      <c r="C1853" s="18">
        <v>4.24</v>
      </c>
      <c r="D1853" s="18" t="s">
        <v>2380</v>
      </c>
      <c r="E1853" s="18" t="s">
        <v>2380</v>
      </c>
      <c r="F1853" s="18" t="s">
        <v>2380</v>
      </c>
      <c r="G1853" s="25" t="s">
        <v>2381</v>
      </c>
      <c r="H1853" s="18" t="s">
        <v>2380</v>
      </c>
      <c r="I1853" s="25">
        <f t="shared" si="84"/>
        <v>0</v>
      </c>
      <c r="J1853" s="26">
        <f t="shared" si="85"/>
        <v>0</v>
      </c>
      <c r="K1853" s="18" t="str">
        <f t="shared" si="86"/>
        <v>Normal Weight</v>
      </c>
      <c r="L1853" s="24" t="str" cm="1">
        <f t="array" ref="L1853">IF(H1853="?",INDEX($H$2:$H$2336,MODE(MATCH($H$2:$H$2336,$H$2:$H$2336,0))),H1853)</f>
        <v>No</v>
      </c>
    </row>
    <row r="1854" spans="1:12" x14ac:dyDescent="0.25">
      <c r="A1854" s="17" t="s">
        <v>515</v>
      </c>
      <c r="B1854" s="17">
        <v>25.9</v>
      </c>
      <c r="C1854" s="17">
        <v>5.45</v>
      </c>
      <c r="D1854" s="17" t="s">
        <v>2380</v>
      </c>
      <c r="E1854" s="17" t="s">
        <v>2380</v>
      </c>
      <c r="F1854" s="17" t="s">
        <v>2380</v>
      </c>
      <c r="G1854" s="27">
        <v>1</v>
      </c>
      <c r="H1854" s="17" t="s">
        <v>2380</v>
      </c>
      <c r="I1854" s="27">
        <f t="shared" si="84"/>
        <v>0</v>
      </c>
      <c r="J1854" s="26">
        <f t="shared" si="85"/>
        <v>1</v>
      </c>
      <c r="K1854" s="17" t="str">
        <f t="shared" si="86"/>
        <v>Overweight</v>
      </c>
      <c r="L1854" s="24" t="str" cm="1">
        <f t="array" ref="L1854">IF(H1854="?",INDEX($H$2:$H$2336,MODE(MATCH($H$2:$H$2336,$H$2:$H$2336,0))),H1854)</f>
        <v>No</v>
      </c>
    </row>
    <row r="1855" spans="1:12" x14ac:dyDescent="0.25">
      <c r="A1855" s="18" t="s">
        <v>514</v>
      </c>
      <c r="B1855" s="18">
        <v>27.72</v>
      </c>
      <c r="C1855" s="18">
        <v>5.03</v>
      </c>
      <c r="D1855" s="18" t="s">
        <v>2382</v>
      </c>
      <c r="E1855" s="18" t="s">
        <v>2380</v>
      </c>
      <c r="F1855" s="18" t="s">
        <v>2380</v>
      </c>
      <c r="G1855" s="25">
        <v>1</v>
      </c>
      <c r="H1855" s="18" t="s">
        <v>2380</v>
      </c>
      <c r="I1855" s="25">
        <f t="shared" si="84"/>
        <v>0</v>
      </c>
      <c r="J1855" s="26">
        <f t="shared" si="85"/>
        <v>1</v>
      </c>
      <c r="K1855" s="18" t="str">
        <f t="shared" si="86"/>
        <v>Overweight</v>
      </c>
      <c r="L1855" s="24" t="str" cm="1">
        <f t="array" ref="L1855">IF(H1855="?",INDEX($H$2:$H$2336,MODE(MATCH($H$2:$H$2336,$H$2:$H$2336,0))),H1855)</f>
        <v>No</v>
      </c>
    </row>
    <row r="1856" spans="1:12" x14ac:dyDescent="0.25">
      <c r="A1856" s="17" t="s">
        <v>513</v>
      </c>
      <c r="B1856" s="17">
        <v>31.5</v>
      </c>
      <c r="C1856" s="17">
        <v>9.6199999999999992</v>
      </c>
      <c r="D1856" s="17" t="s">
        <v>2382</v>
      </c>
      <c r="E1856" s="17" t="s">
        <v>2380</v>
      </c>
      <c r="F1856" s="17" t="s">
        <v>2380</v>
      </c>
      <c r="G1856" s="27">
        <v>1</v>
      </c>
      <c r="H1856" s="17" t="s">
        <v>2380</v>
      </c>
      <c r="I1856" s="27">
        <f t="shared" si="84"/>
        <v>0</v>
      </c>
      <c r="J1856" s="26">
        <f t="shared" si="85"/>
        <v>1</v>
      </c>
      <c r="K1856" s="17" t="str">
        <f t="shared" si="86"/>
        <v>Obesity</v>
      </c>
      <c r="L1856" s="24" t="str" cm="1">
        <f t="array" ref="L1856">IF(H1856="?",INDEX($H$2:$H$2336,MODE(MATCH($H$2:$H$2336,$H$2:$H$2336,0))),H1856)</f>
        <v>No</v>
      </c>
    </row>
    <row r="1857" spans="1:12" x14ac:dyDescent="0.25">
      <c r="A1857" s="18" t="s">
        <v>512</v>
      </c>
      <c r="B1857" s="18">
        <v>29.7</v>
      </c>
      <c r="C1857" s="18">
        <v>6.77</v>
      </c>
      <c r="D1857" s="18" t="s">
        <v>2382</v>
      </c>
      <c r="E1857" s="18" t="s">
        <v>2380</v>
      </c>
      <c r="F1857" s="18" t="s">
        <v>2380</v>
      </c>
      <c r="G1857" s="25">
        <v>1</v>
      </c>
      <c r="H1857" s="18" t="s">
        <v>2380</v>
      </c>
      <c r="I1857" s="25">
        <f t="shared" si="84"/>
        <v>0</v>
      </c>
      <c r="J1857" s="26">
        <f t="shared" si="85"/>
        <v>1</v>
      </c>
      <c r="K1857" s="18" t="str">
        <f t="shared" si="86"/>
        <v>Overweight</v>
      </c>
      <c r="L1857" s="24" t="str" cm="1">
        <f t="array" ref="L1857">IF(H1857="?",INDEX($H$2:$H$2336,MODE(MATCH($H$2:$H$2336,$H$2:$H$2336,0))),H1857)</f>
        <v>No</v>
      </c>
    </row>
    <row r="1858" spans="1:12" x14ac:dyDescent="0.25">
      <c r="A1858" s="17" t="s">
        <v>511</v>
      </c>
      <c r="B1858" s="17">
        <v>21.26</v>
      </c>
      <c r="C1858" s="17">
        <v>5.36</v>
      </c>
      <c r="D1858" s="17" t="s">
        <v>2382</v>
      </c>
      <c r="E1858" s="17" t="s">
        <v>2380</v>
      </c>
      <c r="F1858" s="17" t="s">
        <v>2380</v>
      </c>
      <c r="G1858" s="27">
        <v>1</v>
      </c>
      <c r="H1858" s="17" t="s">
        <v>2380</v>
      </c>
      <c r="I1858" s="27">
        <f t="shared" si="84"/>
        <v>0</v>
      </c>
      <c r="J1858" s="26">
        <f t="shared" si="85"/>
        <v>1</v>
      </c>
      <c r="K1858" s="17" t="str">
        <f t="shared" si="86"/>
        <v>Normal Weight</v>
      </c>
      <c r="L1858" s="24" t="str" cm="1">
        <f t="array" ref="L1858">IF(H1858="?",INDEX($H$2:$H$2336,MODE(MATCH($H$2:$H$2336,$H$2:$H$2336,0))),H1858)</f>
        <v>No</v>
      </c>
    </row>
    <row r="1859" spans="1:12" x14ac:dyDescent="0.25">
      <c r="A1859" s="18" t="s">
        <v>510</v>
      </c>
      <c r="B1859" s="18">
        <v>17.09</v>
      </c>
      <c r="C1859" s="18">
        <v>5.69</v>
      </c>
      <c r="D1859" s="18" t="s">
        <v>2380</v>
      </c>
      <c r="E1859" s="18" t="s">
        <v>2380</v>
      </c>
      <c r="F1859" s="18" t="s">
        <v>2380</v>
      </c>
      <c r="G1859" s="25" t="s">
        <v>2381</v>
      </c>
      <c r="H1859" s="18" t="s">
        <v>2380</v>
      </c>
      <c r="I1859" s="25">
        <f t="shared" ref="I1859:I1922" si="87">COUNTIF(A1859:H1859, "?")</f>
        <v>0</v>
      </c>
      <c r="J1859" s="26">
        <f t="shared" ref="J1859:J1922" si="88">IF(OR(G1859="No major surgery"),0,G1859)</f>
        <v>0</v>
      </c>
      <c r="K1859" s="18" t="str">
        <f t="shared" ref="K1859:K1922" si="89">IF(B1859&lt;18.5,"Underweight",
IF(B1859&lt;25,"Normal Weight",
IF(B1859&lt;30,"Overweight",
"Obesity")))</f>
        <v>Underweight</v>
      </c>
      <c r="L1859" s="24" t="str" cm="1">
        <f t="array" ref="L1859">IF(H1859="?",INDEX($H$2:$H$2336,MODE(MATCH($H$2:$H$2336,$H$2:$H$2336,0))),H1859)</f>
        <v>No</v>
      </c>
    </row>
    <row r="1860" spans="1:12" x14ac:dyDescent="0.25">
      <c r="A1860" s="17" t="s">
        <v>509</v>
      </c>
      <c r="B1860" s="17">
        <v>24.3</v>
      </c>
      <c r="C1860" s="17">
        <v>4.9000000000000004</v>
      </c>
      <c r="D1860" s="17" t="s">
        <v>2382</v>
      </c>
      <c r="E1860" s="17" t="s">
        <v>2380</v>
      </c>
      <c r="F1860" s="17" t="s">
        <v>2383</v>
      </c>
      <c r="G1860" s="27">
        <v>1</v>
      </c>
      <c r="H1860" s="17" t="s">
        <v>2380</v>
      </c>
      <c r="I1860" s="27">
        <f t="shared" si="87"/>
        <v>0</v>
      </c>
      <c r="J1860" s="26">
        <f t="shared" si="88"/>
        <v>1</v>
      </c>
      <c r="K1860" s="17" t="str">
        <f t="shared" si="89"/>
        <v>Normal Weight</v>
      </c>
      <c r="L1860" s="24" t="str" cm="1">
        <f t="array" ref="L1860">IF(H1860="?",INDEX($H$2:$H$2336,MODE(MATCH($H$2:$H$2336,$H$2:$H$2336,0))),H1860)</f>
        <v>No</v>
      </c>
    </row>
    <row r="1861" spans="1:12" x14ac:dyDescent="0.25">
      <c r="A1861" s="18" t="s">
        <v>508</v>
      </c>
      <c r="B1861" s="18">
        <v>29.734999999999999</v>
      </c>
      <c r="C1861" s="18">
        <v>5.78</v>
      </c>
      <c r="D1861" s="18" t="s">
        <v>2380</v>
      </c>
      <c r="E1861" s="18" t="s">
        <v>2380</v>
      </c>
      <c r="F1861" s="18" t="s">
        <v>2380</v>
      </c>
      <c r="G1861" s="25" t="s">
        <v>2381</v>
      </c>
      <c r="H1861" s="18" t="s">
        <v>2380</v>
      </c>
      <c r="I1861" s="25">
        <f t="shared" si="87"/>
        <v>0</v>
      </c>
      <c r="J1861" s="26">
        <f t="shared" si="88"/>
        <v>0</v>
      </c>
      <c r="K1861" s="18" t="str">
        <f t="shared" si="89"/>
        <v>Overweight</v>
      </c>
      <c r="L1861" s="24" t="str" cm="1">
        <f t="array" ref="L1861">IF(H1861="?",INDEX($H$2:$H$2336,MODE(MATCH($H$2:$H$2336,$H$2:$H$2336,0))),H1861)</f>
        <v>No</v>
      </c>
    </row>
    <row r="1862" spans="1:12" x14ac:dyDescent="0.25">
      <c r="A1862" s="17" t="s">
        <v>507</v>
      </c>
      <c r="B1862" s="17">
        <v>29.26</v>
      </c>
      <c r="C1862" s="17">
        <v>4.7</v>
      </c>
      <c r="D1862" s="17" t="s">
        <v>2380</v>
      </c>
      <c r="E1862" s="17" t="s">
        <v>2380</v>
      </c>
      <c r="F1862" s="17" t="s">
        <v>2380</v>
      </c>
      <c r="G1862" s="27" t="s">
        <v>2381</v>
      </c>
      <c r="H1862" s="17" t="s">
        <v>2380</v>
      </c>
      <c r="I1862" s="27">
        <f t="shared" si="87"/>
        <v>0</v>
      </c>
      <c r="J1862" s="26">
        <f t="shared" si="88"/>
        <v>0</v>
      </c>
      <c r="K1862" s="17" t="str">
        <f t="shared" si="89"/>
        <v>Overweight</v>
      </c>
      <c r="L1862" s="24" t="str" cm="1">
        <f t="array" ref="L1862">IF(H1862="?",INDEX($H$2:$H$2336,MODE(MATCH($H$2:$H$2336,$H$2:$H$2336,0))),H1862)</f>
        <v>No</v>
      </c>
    </row>
    <row r="1863" spans="1:12" x14ac:dyDescent="0.25">
      <c r="A1863" s="18" t="s">
        <v>506</v>
      </c>
      <c r="B1863" s="18">
        <v>33</v>
      </c>
      <c r="C1863" s="18">
        <v>6.28</v>
      </c>
      <c r="D1863" s="18" t="s">
        <v>2380</v>
      </c>
      <c r="E1863" s="18" t="s">
        <v>2380</v>
      </c>
      <c r="F1863" s="18" t="s">
        <v>2380</v>
      </c>
      <c r="G1863" s="25" t="s">
        <v>2381</v>
      </c>
      <c r="H1863" s="18" t="s">
        <v>2380</v>
      </c>
      <c r="I1863" s="25">
        <f t="shared" si="87"/>
        <v>0</v>
      </c>
      <c r="J1863" s="26">
        <f t="shared" si="88"/>
        <v>0</v>
      </c>
      <c r="K1863" s="18" t="str">
        <f t="shared" si="89"/>
        <v>Obesity</v>
      </c>
      <c r="L1863" s="24" t="str" cm="1">
        <f t="array" ref="L1863">IF(H1863="?",INDEX($H$2:$H$2336,MODE(MATCH($H$2:$H$2336,$H$2:$H$2336,0))),H1863)</f>
        <v>No</v>
      </c>
    </row>
    <row r="1864" spans="1:12" x14ac:dyDescent="0.25">
      <c r="A1864" s="17" t="s">
        <v>505</v>
      </c>
      <c r="B1864" s="17">
        <v>31.065000000000001</v>
      </c>
      <c r="C1864" s="17">
        <v>4.2300000000000004</v>
      </c>
      <c r="D1864" s="17" t="s">
        <v>2380</v>
      </c>
      <c r="E1864" s="17" t="s">
        <v>2380</v>
      </c>
      <c r="F1864" s="17" t="s">
        <v>2380</v>
      </c>
      <c r="G1864" s="27" t="s">
        <v>2381</v>
      </c>
      <c r="H1864" s="17" t="s">
        <v>2380</v>
      </c>
      <c r="I1864" s="27">
        <f t="shared" si="87"/>
        <v>0</v>
      </c>
      <c r="J1864" s="26">
        <f t="shared" si="88"/>
        <v>0</v>
      </c>
      <c r="K1864" s="17" t="str">
        <f t="shared" si="89"/>
        <v>Obesity</v>
      </c>
      <c r="L1864" s="24" t="str" cm="1">
        <f t="array" ref="L1864">IF(H1864="?",INDEX($H$2:$H$2336,MODE(MATCH($H$2:$H$2336,$H$2:$H$2336,0))),H1864)</f>
        <v>No</v>
      </c>
    </row>
    <row r="1865" spans="1:12" x14ac:dyDescent="0.25">
      <c r="A1865" s="18" t="s">
        <v>504</v>
      </c>
      <c r="B1865" s="18">
        <v>26.51</v>
      </c>
      <c r="C1865" s="18">
        <v>6.17</v>
      </c>
      <c r="D1865" s="18" t="s">
        <v>2380</v>
      </c>
      <c r="E1865" s="18" t="s">
        <v>2380</v>
      </c>
      <c r="F1865" s="18" t="s">
        <v>2380</v>
      </c>
      <c r="G1865" s="25" t="s">
        <v>2381</v>
      </c>
      <c r="H1865" s="18" t="s">
        <v>2380</v>
      </c>
      <c r="I1865" s="25">
        <f t="shared" si="87"/>
        <v>0</v>
      </c>
      <c r="J1865" s="26">
        <f t="shared" si="88"/>
        <v>0</v>
      </c>
      <c r="K1865" s="18" t="str">
        <f t="shared" si="89"/>
        <v>Overweight</v>
      </c>
      <c r="L1865" s="24" t="str" cm="1">
        <f t="array" ref="L1865">IF(H1865="?",INDEX($H$2:$H$2336,MODE(MATCH($H$2:$H$2336,$H$2:$H$2336,0))),H1865)</f>
        <v>No</v>
      </c>
    </row>
    <row r="1866" spans="1:12" x14ac:dyDescent="0.25">
      <c r="A1866" s="17" t="s">
        <v>503</v>
      </c>
      <c r="B1866" s="17">
        <v>28.88</v>
      </c>
      <c r="C1866" s="17">
        <v>4.96</v>
      </c>
      <c r="D1866" s="17" t="s">
        <v>2380</v>
      </c>
      <c r="E1866" s="17" t="s">
        <v>2380</v>
      </c>
      <c r="F1866" s="17" t="s">
        <v>2380</v>
      </c>
      <c r="G1866" s="27" t="s">
        <v>2381</v>
      </c>
      <c r="H1866" s="17" t="s">
        <v>2380</v>
      </c>
      <c r="I1866" s="27">
        <f t="shared" si="87"/>
        <v>0</v>
      </c>
      <c r="J1866" s="26">
        <f t="shared" si="88"/>
        <v>0</v>
      </c>
      <c r="K1866" s="17" t="str">
        <f t="shared" si="89"/>
        <v>Overweight</v>
      </c>
      <c r="L1866" s="24" t="str" cm="1">
        <f t="array" ref="L1866">IF(H1866="?",INDEX($H$2:$H$2336,MODE(MATCH($H$2:$H$2336,$H$2:$H$2336,0))),H1866)</f>
        <v>No</v>
      </c>
    </row>
    <row r="1867" spans="1:12" x14ac:dyDescent="0.25">
      <c r="A1867" s="18" t="s">
        <v>502</v>
      </c>
      <c r="B1867" s="18">
        <v>35.814999999999998</v>
      </c>
      <c r="C1867" s="18">
        <v>5.1100000000000003</v>
      </c>
      <c r="D1867" s="18" t="s">
        <v>2382</v>
      </c>
      <c r="E1867" s="18" t="s">
        <v>2380</v>
      </c>
      <c r="F1867" s="18" t="s">
        <v>2380</v>
      </c>
      <c r="G1867" s="25">
        <v>1</v>
      </c>
      <c r="H1867" s="18" t="s">
        <v>2380</v>
      </c>
      <c r="I1867" s="25">
        <f t="shared" si="87"/>
        <v>0</v>
      </c>
      <c r="J1867" s="26">
        <f t="shared" si="88"/>
        <v>1</v>
      </c>
      <c r="K1867" s="18" t="str">
        <f t="shared" si="89"/>
        <v>Obesity</v>
      </c>
      <c r="L1867" s="24" t="str" cm="1">
        <f t="array" ref="L1867">IF(H1867="?",INDEX($H$2:$H$2336,MODE(MATCH($H$2:$H$2336,$H$2:$H$2336,0))),H1867)</f>
        <v>No</v>
      </c>
    </row>
    <row r="1868" spans="1:12" x14ac:dyDescent="0.25">
      <c r="A1868" s="17" t="s">
        <v>501</v>
      </c>
      <c r="B1868" s="17">
        <v>21.28</v>
      </c>
      <c r="C1868" s="17">
        <v>4.05</v>
      </c>
      <c r="D1868" s="17" t="s">
        <v>2380</v>
      </c>
      <c r="E1868" s="17" t="s">
        <v>2382</v>
      </c>
      <c r="F1868" s="17" t="s">
        <v>2380</v>
      </c>
      <c r="G1868" s="27">
        <v>1</v>
      </c>
      <c r="H1868" s="17" t="s">
        <v>2380</v>
      </c>
      <c r="I1868" s="27">
        <f t="shared" si="87"/>
        <v>0</v>
      </c>
      <c r="J1868" s="26">
        <f t="shared" si="88"/>
        <v>1</v>
      </c>
      <c r="K1868" s="17" t="str">
        <f t="shared" si="89"/>
        <v>Normal Weight</v>
      </c>
      <c r="L1868" s="24" t="str" cm="1">
        <f t="array" ref="L1868">IF(H1868="?",INDEX($H$2:$H$2336,MODE(MATCH($H$2:$H$2336,$H$2:$H$2336,0))),H1868)</f>
        <v>No</v>
      </c>
    </row>
    <row r="1869" spans="1:12" x14ac:dyDescent="0.25">
      <c r="A1869" s="18" t="s">
        <v>500</v>
      </c>
      <c r="B1869" s="18">
        <v>33.81</v>
      </c>
      <c r="C1869" s="18">
        <v>6.49</v>
      </c>
      <c r="D1869" s="18" t="s">
        <v>2380</v>
      </c>
      <c r="E1869" s="18" t="s">
        <v>2380</v>
      </c>
      <c r="F1869" s="18" t="s">
        <v>2383</v>
      </c>
      <c r="G1869" s="25">
        <v>1</v>
      </c>
      <c r="H1869" s="18" t="s">
        <v>2380</v>
      </c>
      <c r="I1869" s="25">
        <f t="shared" si="87"/>
        <v>0</v>
      </c>
      <c r="J1869" s="26">
        <f t="shared" si="88"/>
        <v>1</v>
      </c>
      <c r="K1869" s="18" t="str">
        <f t="shared" si="89"/>
        <v>Obesity</v>
      </c>
      <c r="L1869" s="24" t="str" cm="1">
        <f t="array" ref="L1869">IF(H1869="?",INDEX($H$2:$H$2336,MODE(MATCH($H$2:$H$2336,$H$2:$H$2336,0))),H1869)</f>
        <v>No</v>
      </c>
    </row>
    <row r="1870" spans="1:12" x14ac:dyDescent="0.25">
      <c r="A1870" s="17" t="s">
        <v>499</v>
      </c>
      <c r="B1870" s="17">
        <v>44.22</v>
      </c>
      <c r="C1870" s="17">
        <v>4.1900000000000004</v>
      </c>
      <c r="D1870" s="17" t="s">
        <v>2380</v>
      </c>
      <c r="E1870" s="17" t="s">
        <v>2380</v>
      </c>
      <c r="F1870" s="17" t="s">
        <v>2380</v>
      </c>
      <c r="G1870" s="27">
        <v>1</v>
      </c>
      <c r="H1870" s="17" t="s">
        <v>2380</v>
      </c>
      <c r="I1870" s="27">
        <f t="shared" si="87"/>
        <v>0</v>
      </c>
      <c r="J1870" s="26">
        <f t="shared" si="88"/>
        <v>1</v>
      </c>
      <c r="K1870" s="17" t="str">
        <f t="shared" si="89"/>
        <v>Obesity</v>
      </c>
      <c r="L1870" s="24" t="str" cm="1">
        <f t="array" ref="L1870">IF(H1870="?",INDEX($H$2:$H$2336,MODE(MATCH($H$2:$H$2336,$H$2:$H$2336,0))),H1870)</f>
        <v>No</v>
      </c>
    </row>
    <row r="1871" spans="1:12" x14ac:dyDescent="0.25">
      <c r="A1871" s="18" t="s">
        <v>498</v>
      </c>
      <c r="B1871" s="18">
        <v>15.46</v>
      </c>
      <c r="C1871" s="18">
        <v>4.99</v>
      </c>
      <c r="D1871" s="18" t="s">
        <v>2382</v>
      </c>
      <c r="E1871" s="18" t="s">
        <v>2380</v>
      </c>
      <c r="F1871" s="18" t="s">
        <v>2383</v>
      </c>
      <c r="G1871" s="25">
        <v>1</v>
      </c>
      <c r="H1871" s="18" t="s">
        <v>2380</v>
      </c>
      <c r="I1871" s="25">
        <f t="shared" si="87"/>
        <v>0</v>
      </c>
      <c r="J1871" s="26">
        <f t="shared" si="88"/>
        <v>1</v>
      </c>
      <c r="K1871" s="18" t="str">
        <f t="shared" si="89"/>
        <v>Underweight</v>
      </c>
      <c r="L1871" s="24" t="str" cm="1">
        <f t="array" ref="L1871">IF(H1871="?",INDEX($H$2:$H$2336,MODE(MATCH($H$2:$H$2336,$H$2:$H$2336,0))),H1871)</f>
        <v>No</v>
      </c>
    </row>
    <row r="1872" spans="1:12" x14ac:dyDescent="0.25">
      <c r="A1872" s="17" t="s">
        <v>497</v>
      </c>
      <c r="B1872" s="17">
        <v>30.3</v>
      </c>
      <c r="C1872" s="17">
        <v>4.7699999999999996</v>
      </c>
      <c r="D1872" s="17" t="s">
        <v>2382</v>
      </c>
      <c r="E1872" s="17" t="s">
        <v>2380</v>
      </c>
      <c r="F1872" s="17" t="s">
        <v>2380</v>
      </c>
      <c r="G1872" s="27">
        <v>1</v>
      </c>
      <c r="H1872" s="17" t="s">
        <v>2380</v>
      </c>
      <c r="I1872" s="27">
        <f t="shared" si="87"/>
        <v>0</v>
      </c>
      <c r="J1872" s="26">
        <f t="shared" si="88"/>
        <v>1</v>
      </c>
      <c r="K1872" s="17" t="str">
        <f t="shared" si="89"/>
        <v>Obesity</v>
      </c>
      <c r="L1872" s="24" t="str" cm="1">
        <f t="array" ref="L1872">IF(H1872="?",INDEX($H$2:$H$2336,MODE(MATCH($H$2:$H$2336,$H$2:$H$2336,0))),H1872)</f>
        <v>No</v>
      </c>
    </row>
    <row r="1873" spans="1:12" x14ac:dyDescent="0.25">
      <c r="A1873" s="18" t="s">
        <v>496</v>
      </c>
      <c r="B1873" s="18">
        <v>16.670000000000002</v>
      </c>
      <c r="C1873" s="18">
        <v>5.46</v>
      </c>
      <c r="D1873" s="18" t="s">
        <v>2380</v>
      </c>
      <c r="E1873" s="18" t="s">
        <v>2380</v>
      </c>
      <c r="F1873" s="18" t="s">
        <v>2380</v>
      </c>
      <c r="G1873" s="25" t="s">
        <v>2381</v>
      </c>
      <c r="H1873" s="18" t="s">
        <v>2380</v>
      </c>
      <c r="I1873" s="25">
        <f t="shared" si="87"/>
        <v>0</v>
      </c>
      <c r="J1873" s="26">
        <f t="shared" si="88"/>
        <v>0</v>
      </c>
      <c r="K1873" s="18" t="str">
        <f t="shared" si="89"/>
        <v>Underweight</v>
      </c>
      <c r="L1873" s="24" t="str" cm="1">
        <f t="array" ref="L1873">IF(H1873="?",INDEX($H$2:$H$2336,MODE(MATCH($H$2:$H$2336,$H$2:$H$2336,0))),H1873)</f>
        <v>No</v>
      </c>
    </row>
    <row r="1874" spans="1:12" x14ac:dyDescent="0.25">
      <c r="A1874" s="17" t="s">
        <v>495</v>
      </c>
      <c r="B1874" s="17">
        <v>28.594999999999999</v>
      </c>
      <c r="C1874" s="17">
        <v>5.43</v>
      </c>
      <c r="D1874" s="17" t="s">
        <v>2380</v>
      </c>
      <c r="E1874" s="17" t="s">
        <v>2380</v>
      </c>
      <c r="F1874" s="17" t="s">
        <v>2380</v>
      </c>
      <c r="G1874" s="27" t="s">
        <v>2381</v>
      </c>
      <c r="H1874" s="17" t="s">
        <v>2380</v>
      </c>
      <c r="I1874" s="27">
        <f t="shared" si="87"/>
        <v>0</v>
      </c>
      <c r="J1874" s="26">
        <f t="shared" si="88"/>
        <v>0</v>
      </c>
      <c r="K1874" s="17" t="str">
        <f t="shared" si="89"/>
        <v>Overweight</v>
      </c>
      <c r="L1874" s="24" t="str" cm="1">
        <f t="array" ref="L1874">IF(H1874="?",INDEX($H$2:$H$2336,MODE(MATCH($H$2:$H$2336,$H$2:$H$2336,0))),H1874)</f>
        <v>No</v>
      </c>
    </row>
    <row r="1875" spans="1:12" x14ac:dyDescent="0.25">
      <c r="A1875" s="18" t="s">
        <v>494</v>
      </c>
      <c r="B1875" s="18">
        <v>25.934999999999999</v>
      </c>
      <c r="C1875" s="18">
        <v>4.29</v>
      </c>
      <c r="D1875" s="18" t="s">
        <v>2380</v>
      </c>
      <c r="E1875" s="18" t="s">
        <v>2380</v>
      </c>
      <c r="F1875" s="18" t="s">
        <v>2380</v>
      </c>
      <c r="G1875" s="25" t="s">
        <v>2381</v>
      </c>
      <c r="H1875" s="18" t="s">
        <v>2380</v>
      </c>
      <c r="I1875" s="25">
        <f t="shared" si="87"/>
        <v>0</v>
      </c>
      <c r="J1875" s="26">
        <f t="shared" si="88"/>
        <v>0</v>
      </c>
      <c r="K1875" s="18" t="str">
        <f t="shared" si="89"/>
        <v>Overweight</v>
      </c>
      <c r="L1875" s="24" t="str" cm="1">
        <f t="array" ref="L1875">IF(H1875="?",INDEX($H$2:$H$2336,MODE(MATCH($H$2:$H$2336,$H$2:$H$2336,0))),H1875)</f>
        <v>No</v>
      </c>
    </row>
    <row r="1876" spans="1:12" x14ac:dyDescent="0.25">
      <c r="A1876" s="17" t="s">
        <v>493</v>
      </c>
      <c r="B1876" s="17">
        <v>27.645</v>
      </c>
      <c r="C1876" s="17">
        <v>5.25</v>
      </c>
      <c r="D1876" s="17" t="s">
        <v>2380</v>
      </c>
      <c r="E1876" s="17" t="s">
        <v>2380</v>
      </c>
      <c r="F1876" s="17" t="s">
        <v>2380</v>
      </c>
      <c r="G1876" s="27">
        <v>1</v>
      </c>
      <c r="H1876" s="17" t="s">
        <v>2380</v>
      </c>
      <c r="I1876" s="27">
        <f t="shared" si="87"/>
        <v>0</v>
      </c>
      <c r="J1876" s="26">
        <f t="shared" si="88"/>
        <v>1</v>
      </c>
      <c r="K1876" s="17" t="str">
        <f t="shared" si="89"/>
        <v>Overweight</v>
      </c>
      <c r="L1876" s="24" t="str" cm="1">
        <f t="array" ref="L1876">IF(H1876="?",INDEX($H$2:$H$2336,MODE(MATCH($H$2:$H$2336,$H$2:$H$2336,0))),H1876)</f>
        <v>No</v>
      </c>
    </row>
    <row r="1877" spans="1:12" x14ac:dyDescent="0.25">
      <c r="A1877" s="18" t="s">
        <v>492</v>
      </c>
      <c r="B1877" s="18">
        <v>30.1</v>
      </c>
      <c r="C1877" s="18">
        <v>4.04</v>
      </c>
      <c r="D1877" s="18" t="s">
        <v>2380</v>
      </c>
      <c r="E1877" s="18" t="s">
        <v>2380</v>
      </c>
      <c r="F1877" s="18" t="s">
        <v>2380</v>
      </c>
      <c r="G1877" s="25">
        <v>1</v>
      </c>
      <c r="H1877" s="18" t="s">
        <v>2380</v>
      </c>
      <c r="I1877" s="25">
        <f t="shared" si="87"/>
        <v>0</v>
      </c>
      <c r="J1877" s="26">
        <f t="shared" si="88"/>
        <v>1</v>
      </c>
      <c r="K1877" s="18" t="str">
        <f t="shared" si="89"/>
        <v>Obesity</v>
      </c>
      <c r="L1877" s="24" t="str" cm="1">
        <f t="array" ref="L1877">IF(H1877="?",INDEX($H$2:$H$2336,MODE(MATCH($H$2:$H$2336,$H$2:$H$2336,0))),H1877)</f>
        <v>No</v>
      </c>
    </row>
    <row r="1878" spans="1:12" x14ac:dyDescent="0.25">
      <c r="A1878" s="17" t="s">
        <v>491</v>
      </c>
      <c r="B1878" s="17">
        <v>26.79</v>
      </c>
      <c r="C1878" s="17">
        <v>5</v>
      </c>
      <c r="D1878" s="17" t="s">
        <v>2382</v>
      </c>
      <c r="E1878" s="17" t="s">
        <v>2380</v>
      </c>
      <c r="F1878" s="17" t="s">
        <v>2383</v>
      </c>
      <c r="G1878" s="27">
        <v>1</v>
      </c>
      <c r="H1878" s="17" t="s">
        <v>2380</v>
      </c>
      <c r="I1878" s="27">
        <f t="shared" si="87"/>
        <v>0</v>
      </c>
      <c r="J1878" s="26">
        <f t="shared" si="88"/>
        <v>1</v>
      </c>
      <c r="K1878" s="17" t="str">
        <f t="shared" si="89"/>
        <v>Overweight</v>
      </c>
      <c r="L1878" s="24" t="str" cm="1">
        <f t="array" ref="L1878">IF(H1878="?",INDEX($H$2:$H$2336,MODE(MATCH($H$2:$H$2336,$H$2:$H$2336,0))),H1878)</f>
        <v>No</v>
      </c>
    </row>
    <row r="1879" spans="1:12" x14ac:dyDescent="0.25">
      <c r="A1879" s="18" t="s">
        <v>490</v>
      </c>
      <c r="B1879" s="18">
        <v>27.1</v>
      </c>
      <c r="C1879" s="18">
        <v>4.01</v>
      </c>
      <c r="D1879" s="18" t="s">
        <v>2382</v>
      </c>
      <c r="E1879" s="18" t="s">
        <v>2380</v>
      </c>
      <c r="F1879" s="18" t="s">
        <v>2380</v>
      </c>
      <c r="G1879" s="25">
        <v>1</v>
      </c>
      <c r="H1879" s="18" t="s">
        <v>2380</v>
      </c>
      <c r="I1879" s="25">
        <f t="shared" si="87"/>
        <v>0</v>
      </c>
      <c r="J1879" s="26">
        <f t="shared" si="88"/>
        <v>1</v>
      </c>
      <c r="K1879" s="18" t="str">
        <f t="shared" si="89"/>
        <v>Overweight</v>
      </c>
      <c r="L1879" s="24" t="str" cm="1">
        <f t="array" ref="L1879">IF(H1879="?",INDEX($H$2:$H$2336,MODE(MATCH($H$2:$H$2336,$H$2:$H$2336,0))),H1879)</f>
        <v>No</v>
      </c>
    </row>
    <row r="1880" spans="1:12" x14ac:dyDescent="0.25">
      <c r="A1880" s="17" t="s">
        <v>489</v>
      </c>
      <c r="B1880" s="17">
        <v>24.31</v>
      </c>
      <c r="C1880" s="17">
        <v>5.4</v>
      </c>
      <c r="D1880" s="17" t="s">
        <v>2380</v>
      </c>
      <c r="E1880" s="17" t="s">
        <v>2380</v>
      </c>
      <c r="F1880" s="17" t="s">
        <v>2380</v>
      </c>
      <c r="G1880" s="27" t="s">
        <v>2381</v>
      </c>
      <c r="H1880" s="17" t="s">
        <v>2380</v>
      </c>
      <c r="I1880" s="27">
        <f t="shared" si="87"/>
        <v>0</v>
      </c>
      <c r="J1880" s="26">
        <f t="shared" si="88"/>
        <v>0</v>
      </c>
      <c r="K1880" s="17" t="str">
        <f t="shared" si="89"/>
        <v>Normal Weight</v>
      </c>
      <c r="L1880" s="24" t="str" cm="1">
        <f t="array" ref="L1880">IF(H1880="?",INDEX($H$2:$H$2336,MODE(MATCH($H$2:$H$2336,$H$2:$H$2336,0))),H1880)</f>
        <v>No</v>
      </c>
    </row>
    <row r="1881" spans="1:12" x14ac:dyDescent="0.25">
      <c r="A1881" s="18" t="s">
        <v>488</v>
      </c>
      <c r="B1881" s="18">
        <v>15.53</v>
      </c>
      <c r="C1881" s="18">
        <v>5.81</v>
      </c>
      <c r="D1881" s="18" t="s">
        <v>2380</v>
      </c>
      <c r="E1881" s="18" t="s">
        <v>2380</v>
      </c>
      <c r="F1881" s="18" t="s">
        <v>2380</v>
      </c>
      <c r="G1881" s="25">
        <v>1</v>
      </c>
      <c r="H1881" s="18" t="s">
        <v>2380</v>
      </c>
      <c r="I1881" s="25">
        <f t="shared" si="87"/>
        <v>0</v>
      </c>
      <c r="J1881" s="26">
        <f t="shared" si="88"/>
        <v>1</v>
      </c>
      <c r="K1881" s="18" t="str">
        <f t="shared" si="89"/>
        <v>Underweight</v>
      </c>
      <c r="L1881" s="24" t="str" cm="1">
        <f t="array" ref="L1881">IF(H1881="?",INDEX($H$2:$H$2336,MODE(MATCH($H$2:$H$2336,$H$2:$H$2336,0))),H1881)</f>
        <v>No</v>
      </c>
    </row>
    <row r="1882" spans="1:12" x14ac:dyDescent="0.25">
      <c r="A1882" s="17" t="s">
        <v>487</v>
      </c>
      <c r="B1882" s="17">
        <v>30.7</v>
      </c>
      <c r="C1882" s="17">
        <v>5.82</v>
      </c>
      <c r="D1882" s="17" t="s">
        <v>2380</v>
      </c>
      <c r="E1882" s="17" t="s">
        <v>2380</v>
      </c>
      <c r="F1882" s="17" t="s">
        <v>2380</v>
      </c>
      <c r="G1882" s="27">
        <v>1</v>
      </c>
      <c r="H1882" s="17" t="s">
        <v>2380</v>
      </c>
      <c r="I1882" s="27">
        <f t="shared" si="87"/>
        <v>0</v>
      </c>
      <c r="J1882" s="26">
        <f t="shared" si="88"/>
        <v>1</v>
      </c>
      <c r="K1882" s="17" t="str">
        <f t="shared" si="89"/>
        <v>Obesity</v>
      </c>
      <c r="L1882" s="24" t="str" cm="1">
        <f t="array" ref="L1882">IF(H1882="?",INDEX($H$2:$H$2336,MODE(MATCH($H$2:$H$2336,$H$2:$H$2336,0))),H1882)</f>
        <v>No</v>
      </c>
    </row>
    <row r="1883" spans="1:12" x14ac:dyDescent="0.25">
      <c r="A1883" s="18" t="s">
        <v>486</v>
      </c>
      <c r="B1883" s="18">
        <v>33.33</v>
      </c>
      <c r="C1883" s="18">
        <v>4.82</v>
      </c>
      <c r="D1883" s="18" t="s">
        <v>2380</v>
      </c>
      <c r="E1883" s="18" t="s">
        <v>2380</v>
      </c>
      <c r="F1883" s="18" t="s">
        <v>2380</v>
      </c>
      <c r="G1883" s="25">
        <v>1</v>
      </c>
      <c r="H1883" s="18" t="s">
        <v>2380</v>
      </c>
      <c r="I1883" s="25">
        <f t="shared" si="87"/>
        <v>0</v>
      </c>
      <c r="J1883" s="26">
        <f t="shared" si="88"/>
        <v>1</v>
      </c>
      <c r="K1883" s="18" t="str">
        <f t="shared" si="89"/>
        <v>Obesity</v>
      </c>
      <c r="L1883" s="24" t="str" cm="1">
        <f t="array" ref="L1883">IF(H1883="?",INDEX($H$2:$H$2336,MODE(MATCH($H$2:$H$2336,$H$2:$H$2336,0))),H1883)</f>
        <v>No</v>
      </c>
    </row>
    <row r="1884" spans="1:12" x14ac:dyDescent="0.25">
      <c r="A1884" s="17" t="s">
        <v>485</v>
      </c>
      <c r="B1884" s="17">
        <v>32.4</v>
      </c>
      <c r="C1884" s="17">
        <v>5.08</v>
      </c>
      <c r="D1884" s="17" t="s">
        <v>2380</v>
      </c>
      <c r="E1884" s="17" t="s">
        <v>2380</v>
      </c>
      <c r="F1884" s="17" t="s">
        <v>2380</v>
      </c>
      <c r="G1884" s="27">
        <v>1</v>
      </c>
      <c r="H1884" s="17" t="s">
        <v>2380</v>
      </c>
      <c r="I1884" s="27">
        <f t="shared" si="87"/>
        <v>0</v>
      </c>
      <c r="J1884" s="26">
        <f t="shared" si="88"/>
        <v>1</v>
      </c>
      <c r="K1884" s="17" t="str">
        <f t="shared" si="89"/>
        <v>Obesity</v>
      </c>
      <c r="L1884" s="24" t="str" cm="1">
        <f t="array" ref="L1884">IF(H1884="?",INDEX($H$2:$H$2336,MODE(MATCH($H$2:$H$2336,$H$2:$H$2336,0))),H1884)</f>
        <v>No</v>
      </c>
    </row>
    <row r="1885" spans="1:12" x14ac:dyDescent="0.25">
      <c r="A1885" s="18" t="s">
        <v>484</v>
      </c>
      <c r="B1885" s="18">
        <v>27.93</v>
      </c>
      <c r="C1885" s="18">
        <v>5.59</v>
      </c>
      <c r="D1885" s="18" t="s">
        <v>2380</v>
      </c>
      <c r="E1885" s="18" t="s">
        <v>2380</v>
      </c>
      <c r="F1885" s="18" t="s">
        <v>2380</v>
      </c>
      <c r="G1885" s="25">
        <v>1</v>
      </c>
      <c r="H1885" s="18" t="s">
        <v>2380</v>
      </c>
      <c r="I1885" s="25">
        <f t="shared" si="87"/>
        <v>0</v>
      </c>
      <c r="J1885" s="26">
        <f t="shared" si="88"/>
        <v>1</v>
      </c>
      <c r="K1885" s="18" t="str">
        <f t="shared" si="89"/>
        <v>Overweight</v>
      </c>
      <c r="L1885" s="24" t="str" cm="1">
        <f t="array" ref="L1885">IF(H1885="?",INDEX($H$2:$H$2336,MODE(MATCH($H$2:$H$2336,$H$2:$H$2336,0))),H1885)</f>
        <v>No</v>
      </c>
    </row>
    <row r="1886" spans="1:12" x14ac:dyDescent="0.25">
      <c r="A1886" s="17" t="s">
        <v>483</v>
      </c>
      <c r="B1886" s="17">
        <v>21.754999999999999</v>
      </c>
      <c r="C1886" s="17">
        <v>5.12</v>
      </c>
      <c r="D1886" s="17" t="s">
        <v>2380</v>
      </c>
      <c r="E1886" s="17" t="s">
        <v>2380</v>
      </c>
      <c r="F1886" s="17" t="s">
        <v>2380</v>
      </c>
      <c r="G1886" s="27" t="s">
        <v>2381</v>
      </c>
      <c r="H1886" s="17" t="s">
        <v>2380</v>
      </c>
      <c r="I1886" s="27">
        <f t="shared" si="87"/>
        <v>0</v>
      </c>
      <c r="J1886" s="26">
        <f t="shared" si="88"/>
        <v>0</v>
      </c>
      <c r="K1886" s="17" t="str">
        <f t="shared" si="89"/>
        <v>Normal Weight</v>
      </c>
      <c r="L1886" s="24" t="str" cm="1">
        <f t="array" ref="L1886">IF(H1886="?",INDEX($H$2:$H$2336,MODE(MATCH($H$2:$H$2336,$H$2:$H$2336,0))),H1886)</f>
        <v>No</v>
      </c>
    </row>
    <row r="1887" spans="1:12" x14ac:dyDescent="0.25">
      <c r="A1887" s="18" t="s">
        <v>482</v>
      </c>
      <c r="B1887" s="18">
        <v>25.934999999999999</v>
      </c>
      <c r="C1887" s="18">
        <v>4.95</v>
      </c>
      <c r="D1887" s="18" t="s">
        <v>2380</v>
      </c>
      <c r="E1887" s="18" t="s">
        <v>2380</v>
      </c>
      <c r="F1887" s="18" t="s">
        <v>2380</v>
      </c>
      <c r="G1887" s="25" t="s">
        <v>2381</v>
      </c>
      <c r="H1887" s="18" t="s">
        <v>2380</v>
      </c>
      <c r="I1887" s="25">
        <f t="shared" si="87"/>
        <v>0</v>
      </c>
      <c r="J1887" s="26">
        <f t="shared" si="88"/>
        <v>0</v>
      </c>
      <c r="K1887" s="18" t="str">
        <f t="shared" si="89"/>
        <v>Overweight</v>
      </c>
      <c r="L1887" s="24" t="str" cm="1">
        <f t="array" ref="L1887">IF(H1887="?",INDEX($H$2:$H$2336,MODE(MATCH($H$2:$H$2336,$H$2:$H$2336,0))),H1887)</f>
        <v>No</v>
      </c>
    </row>
    <row r="1888" spans="1:12" x14ac:dyDescent="0.25">
      <c r="A1888" s="17" t="s">
        <v>481</v>
      </c>
      <c r="B1888" s="17">
        <v>31.5</v>
      </c>
      <c r="C1888" s="17">
        <v>6.16</v>
      </c>
      <c r="D1888" s="17" t="s">
        <v>2380</v>
      </c>
      <c r="E1888" s="17" t="s">
        <v>2380</v>
      </c>
      <c r="F1888" s="17" t="s">
        <v>2380</v>
      </c>
      <c r="G1888" s="27" t="s">
        <v>2381</v>
      </c>
      <c r="H1888" s="17" t="s">
        <v>2380</v>
      </c>
      <c r="I1888" s="27">
        <f t="shared" si="87"/>
        <v>0</v>
      </c>
      <c r="J1888" s="26">
        <f t="shared" si="88"/>
        <v>0</v>
      </c>
      <c r="K1888" s="17" t="str">
        <f t="shared" si="89"/>
        <v>Obesity</v>
      </c>
      <c r="L1888" s="24" t="str" cm="1">
        <f t="array" ref="L1888">IF(H1888="?",INDEX($H$2:$H$2336,MODE(MATCH($H$2:$H$2336,$H$2:$H$2336,0))),H1888)</f>
        <v>No</v>
      </c>
    </row>
    <row r="1889" spans="1:12" x14ac:dyDescent="0.25">
      <c r="A1889" s="18" t="s">
        <v>480</v>
      </c>
      <c r="B1889" s="18">
        <v>30.03</v>
      </c>
      <c r="C1889" s="18">
        <v>6.41</v>
      </c>
      <c r="D1889" s="18" t="s">
        <v>2380</v>
      </c>
      <c r="E1889" s="18" t="s">
        <v>2380</v>
      </c>
      <c r="F1889" s="18" t="s">
        <v>2380</v>
      </c>
      <c r="G1889" s="25" t="s">
        <v>2381</v>
      </c>
      <c r="H1889" s="18" t="s">
        <v>2380</v>
      </c>
      <c r="I1889" s="25">
        <f t="shared" si="87"/>
        <v>0</v>
      </c>
      <c r="J1889" s="26">
        <f t="shared" si="88"/>
        <v>0</v>
      </c>
      <c r="K1889" s="18" t="str">
        <f t="shared" si="89"/>
        <v>Obesity</v>
      </c>
      <c r="L1889" s="24" t="str" cm="1">
        <f t="array" ref="L1889">IF(H1889="?",INDEX($H$2:$H$2336,MODE(MATCH($H$2:$H$2336,$H$2:$H$2336,0))),H1889)</f>
        <v>No</v>
      </c>
    </row>
    <row r="1890" spans="1:12" x14ac:dyDescent="0.25">
      <c r="A1890" s="17" t="s">
        <v>479</v>
      </c>
      <c r="B1890" s="17">
        <v>33.479999999999997</v>
      </c>
      <c r="C1890" s="17">
        <v>8.94</v>
      </c>
      <c r="D1890" s="17" t="s">
        <v>2380</v>
      </c>
      <c r="E1890" s="17" t="s">
        <v>2380</v>
      </c>
      <c r="F1890" s="17" t="s">
        <v>2380</v>
      </c>
      <c r="G1890" s="27" t="s">
        <v>2381</v>
      </c>
      <c r="H1890" s="17" t="s">
        <v>2380</v>
      </c>
      <c r="I1890" s="27">
        <f t="shared" si="87"/>
        <v>0</v>
      </c>
      <c r="J1890" s="26">
        <f t="shared" si="88"/>
        <v>0</v>
      </c>
      <c r="K1890" s="17" t="str">
        <f t="shared" si="89"/>
        <v>Obesity</v>
      </c>
      <c r="L1890" s="24" t="str" cm="1">
        <f t="array" ref="L1890">IF(H1890="?",INDEX($H$2:$H$2336,MODE(MATCH($H$2:$H$2336,$H$2:$H$2336,0))),H1890)</f>
        <v>No</v>
      </c>
    </row>
    <row r="1891" spans="1:12" x14ac:dyDescent="0.25">
      <c r="A1891" s="18" t="s">
        <v>478</v>
      </c>
      <c r="B1891" s="18">
        <v>16.510000000000002</v>
      </c>
      <c r="C1891" s="18">
        <v>4.42</v>
      </c>
      <c r="D1891" s="18" t="s">
        <v>2382</v>
      </c>
      <c r="E1891" s="18" t="s">
        <v>2380</v>
      </c>
      <c r="F1891" s="18" t="s">
        <v>2383</v>
      </c>
      <c r="G1891" s="25">
        <v>1</v>
      </c>
      <c r="H1891" s="18" t="s">
        <v>2380</v>
      </c>
      <c r="I1891" s="25">
        <f t="shared" si="87"/>
        <v>0</v>
      </c>
      <c r="J1891" s="26">
        <f t="shared" si="88"/>
        <v>1</v>
      </c>
      <c r="K1891" s="18" t="str">
        <f t="shared" si="89"/>
        <v>Underweight</v>
      </c>
      <c r="L1891" s="24" t="str" cm="1">
        <f t="array" ref="L1891">IF(H1891="?",INDEX($H$2:$H$2336,MODE(MATCH($H$2:$H$2336,$H$2:$H$2336,0))),H1891)</f>
        <v>No</v>
      </c>
    </row>
    <row r="1892" spans="1:12" x14ac:dyDescent="0.25">
      <c r="A1892" s="17" t="s">
        <v>477</v>
      </c>
      <c r="B1892" s="17">
        <v>33.155000000000001</v>
      </c>
      <c r="C1892" s="17">
        <v>5.3</v>
      </c>
      <c r="D1892" s="17" t="s">
        <v>2382</v>
      </c>
      <c r="E1892" s="17" t="s">
        <v>2380</v>
      </c>
      <c r="F1892" s="17" t="s">
        <v>2380</v>
      </c>
      <c r="G1892" s="27">
        <v>1</v>
      </c>
      <c r="H1892" s="17" t="s">
        <v>2380</v>
      </c>
      <c r="I1892" s="27">
        <f t="shared" si="87"/>
        <v>0</v>
      </c>
      <c r="J1892" s="26">
        <f t="shared" si="88"/>
        <v>1</v>
      </c>
      <c r="K1892" s="17" t="str">
        <f t="shared" si="89"/>
        <v>Obesity</v>
      </c>
      <c r="L1892" s="24" t="str" cm="1">
        <f t="array" ref="L1892">IF(H1892="?",INDEX($H$2:$H$2336,MODE(MATCH($H$2:$H$2336,$H$2:$H$2336,0))),H1892)</f>
        <v>No</v>
      </c>
    </row>
    <row r="1893" spans="1:12" x14ac:dyDescent="0.25">
      <c r="A1893" s="18" t="s">
        <v>476</v>
      </c>
      <c r="B1893" s="18">
        <v>37.29</v>
      </c>
      <c r="C1893" s="18">
        <v>4.6399999999999997</v>
      </c>
      <c r="D1893" s="18" t="s">
        <v>2380</v>
      </c>
      <c r="E1893" s="18" t="s">
        <v>2380</v>
      </c>
      <c r="F1893" s="18" t="s">
        <v>2383</v>
      </c>
      <c r="G1893" s="25">
        <v>1</v>
      </c>
      <c r="H1893" s="18" t="s">
        <v>2380</v>
      </c>
      <c r="I1893" s="25">
        <f t="shared" si="87"/>
        <v>0</v>
      </c>
      <c r="J1893" s="26">
        <f t="shared" si="88"/>
        <v>1</v>
      </c>
      <c r="K1893" s="18" t="str">
        <f t="shared" si="89"/>
        <v>Obesity</v>
      </c>
      <c r="L1893" s="24" t="str" cm="1">
        <f t="array" ref="L1893">IF(H1893="?",INDEX($H$2:$H$2336,MODE(MATCH($H$2:$H$2336,$H$2:$H$2336,0))),H1893)</f>
        <v>No</v>
      </c>
    </row>
    <row r="1894" spans="1:12" x14ac:dyDescent="0.25">
      <c r="A1894" s="17" t="s">
        <v>475</v>
      </c>
      <c r="B1894" s="17">
        <v>20.23</v>
      </c>
      <c r="C1894" s="17">
        <v>6.16</v>
      </c>
      <c r="D1894" s="17" t="s">
        <v>2382</v>
      </c>
      <c r="E1894" s="17" t="s">
        <v>2380</v>
      </c>
      <c r="F1894" s="17" t="s">
        <v>2380</v>
      </c>
      <c r="G1894" s="27">
        <v>1</v>
      </c>
      <c r="H1894" s="17" t="s">
        <v>2380</v>
      </c>
      <c r="I1894" s="27">
        <f t="shared" si="87"/>
        <v>0</v>
      </c>
      <c r="J1894" s="26">
        <f t="shared" si="88"/>
        <v>1</v>
      </c>
      <c r="K1894" s="17" t="str">
        <f t="shared" si="89"/>
        <v>Normal Weight</v>
      </c>
      <c r="L1894" s="24" t="str" cm="1">
        <f t="array" ref="L1894">IF(H1894="?",INDEX($H$2:$H$2336,MODE(MATCH($H$2:$H$2336,$H$2:$H$2336,0))),H1894)</f>
        <v>No</v>
      </c>
    </row>
    <row r="1895" spans="1:12" x14ac:dyDescent="0.25">
      <c r="A1895" s="18" t="s">
        <v>474</v>
      </c>
      <c r="B1895" s="18">
        <v>28.975000000000001</v>
      </c>
      <c r="C1895" s="18">
        <v>4.12</v>
      </c>
      <c r="D1895" s="18" t="s">
        <v>2380</v>
      </c>
      <c r="E1895" s="18" t="s">
        <v>2380</v>
      </c>
      <c r="F1895" s="18" t="s">
        <v>2383</v>
      </c>
      <c r="G1895" s="25">
        <v>1</v>
      </c>
      <c r="H1895" s="18" t="s">
        <v>2380</v>
      </c>
      <c r="I1895" s="25">
        <f t="shared" si="87"/>
        <v>0</v>
      </c>
      <c r="J1895" s="26">
        <f t="shared" si="88"/>
        <v>1</v>
      </c>
      <c r="K1895" s="18" t="str">
        <f t="shared" si="89"/>
        <v>Overweight</v>
      </c>
      <c r="L1895" s="24" t="str" cm="1">
        <f t="array" ref="L1895">IF(H1895="?",INDEX($H$2:$H$2336,MODE(MATCH($H$2:$H$2336,$H$2:$H$2336,0))),H1895)</f>
        <v>No</v>
      </c>
    </row>
    <row r="1896" spans="1:12" x14ac:dyDescent="0.25">
      <c r="A1896" s="17" t="s">
        <v>473</v>
      </c>
      <c r="B1896" s="17">
        <v>16.420000000000002</v>
      </c>
      <c r="C1896" s="17">
        <v>5.77</v>
      </c>
      <c r="D1896" s="17" t="s">
        <v>2382</v>
      </c>
      <c r="E1896" s="17" t="s">
        <v>2380</v>
      </c>
      <c r="F1896" s="17" t="s">
        <v>2383</v>
      </c>
      <c r="G1896" s="27">
        <v>1</v>
      </c>
      <c r="H1896" s="17" t="s">
        <v>2380</v>
      </c>
      <c r="I1896" s="27">
        <f t="shared" si="87"/>
        <v>0</v>
      </c>
      <c r="J1896" s="26">
        <f t="shared" si="88"/>
        <v>1</v>
      </c>
      <c r="K1896" s="17" t="str">
        <f t="shared" si="89"/>
        <v>Underweight</v>
      </c>
      <c r="L1896" s="24" t="str" cm="1">
        <f t="array" ref="L1896">IF(H1896="?",INDEX($H$2:$H$2336,MODE(MATCH($H$2:$H$2336,$H$2:$H$2336,0))),H1896)</f>
        <v>No</v>
      </c>
    </row>
    <row r="1897" spans="1:12" x14ac:dyDescent="0.25">
      <c r="A1897" s="18" t="s">
        <v>472</v>
      </c>
      <c r="B1897" s="18">
        <v>17.559999999999999</v>
      </c>
      <c r="C1897" s="18">
        <v>6.2</v>
      </c>
      <c r="D1897" s="18" t="s">
        <v>2380</v>
      </c>
      <c r="E1897" s="18" t="s">
        <v>2380</v>
      </c>
      <c r="F1897" s="18" t="s">
        <v>2380</v>
      </c>
      <c r="G1897" s="25">
        <v>1</v>
      </c>
      <c r="H1897" s="18" t="s">
        <v>2380</v>
      </c>
      <c r="I1897" s="25">
        <f t="shared" si="87"/>
        <v>0</v>
      </c>
      <c r="J1897" s="26">
        <f t="shared" si="88"/>
        <v>1</v>
      </c>
      <c r="K1897" s="18" t="str">
        <f t="shared" si="89"/>
        <v>Underweight</v>
      </c>
      <c r="L1897" s="24" t="str" cm="1">
        <f t="array" ref="L1897">IF(H1897="?",INDEX($H$2:$H$2336,MODE(MATCH($H$2:$H$2336,$H$2:$H$2336,0))),H1897)</f>
        <v>No</v>
      </c>
    </row>
    <row r="1898" spans="1:12" x14ac:dyDescent="0.25">
      <c r="A1898" s="17" t="s">
        <v>471</v>
      </c>
      <c r="B1898" s="17">
        <v>24.13</v>
      </c>
      <c r="C1898" s="17">
        <v>4.3899999999999997</v>
      </c>
      <c r="D1898" s="17" t="s">
        <v>2380</v>
      </c>
      <c r="E1898" s="17" t="s">
        <v>2380</v>
      </c>
      <c r="F1898" s="17" t="s">
        <v>2380</v>
      </c>
      <c r="G1898" s="27">
        <v>1</v>
      </c>
      <c r="H1898" s="17" t="s">
        <v>2380</v>
      </c>
      <c r="I1898" s="27">
        <f t="shared" si="87"/>
        <v>0</v>
      </c>
      <c r="J1898" s="26">
        <f t="shared" si="88"/>
        <v>1</v>
      </c>
      <c r="K1898" s="17" t="str">
        <f t="shared" si="89"/>
        <v>Normal Weight</v>
      </c>
      <c r="L1898" s="24" t="str" cm="1">
        <f t="array" ref="L1898">IF(H1898="?",INDEX($H$2:$H$2336,MODE(MATCH($H$2:$H$2336,$H$2:$H$2336,0))),H1898)</f>
        <v>No</v>
      </c>
    </row>
    <row r="1899" spans="1:12" x14ac:dyDescent="0.25">
      <c r="A1899" s="18" t="s">
        <v>470</v>
      </c>
      <c r="B1899" s="18">
        <v>19.95</v>
      </c>
      <c r="C1899" s="18">
        <v>5.13</v>
      </c>
      <c r="D1899" s="18" t="s">
        <v>2380</v>
      </c>
      <c r="E1899" s="18" t="s">
        <v>2382</v>
      </c>
      <c r="F1899" s="18" t="s">
        <v>2380</v>
      </c>
      <c r="G1899" s="25">
        <v>2</v>
      </c>
      <c r="H1899" s="18" t="s">
        <v>2380</v>
      </c>
      <c r="I1899" s="25">
        <f t="shared" si="87"/>
        <v>0</v>
      </c>
      <c r="J1899" s="26">
        <f t="shared" si="88"/>
        <v>2</v>
      </c>
      <c r="K1899" s="18" t="str">
        <f t="shared" si="89"/>
        <v>Normal Weight</v>
      </c>
      <c r="L1899" s="24" t="str" cm="1">
        <f t="array" ref="L1899">IF(H1899="?",INDEX($H$2:$H$2336,MODE(MATCH($H$2:$H$2336,$H$2:$H$2336,0))),H1899)</f>
        <v>No</v>
      </c>
    </row>
    <row r="1900" spans="1:12" x14ac:dyDescent="0.25">
      <c r="A1900" s="17" t="s">
        <v>469</v>
      </c>
      <c r="B1900" s="17">
        <v>21.24</v>
      </c>
      <c r="C1900" s="17">
        <v>4.49</v>
      </c>
      <c r="D1900" s="17" t="s">
        <v>2380</v>
      </c>
      <c r="E1900" s="17" t="s">
        <v>2380</v>
      </c>
      <c r="F1900" s="17" t="s">
        <v>2380</v>
      </c>
      <c r="G1900" s="27" t="s">
        <v>2381</v>
      </c>
      <c r="H1900" s="17" t="s">
        <v>2380</v>
      </c>
      <c r="I1900" s="27">
        <f t="shared" si="87"/>
        <v>0</v>
      </c>
      <c r="J1900" s="26">
        <f t="shared" si="88"/>
        <v>0</v>
      </c>
      <c r="K1900" s="17" t="str">
        <f t="shared" si="89"/>
        <v>Normal Weight</v>
      </c>
      <c r="L1900" s="24" t="str" cm="1">
        <f t="array" ref="L1900">IF(H1900="?",INDEX($H$2:$H$2336,MODE(MATCH($H$2:$H$2336,$H$2:$H$2336,0))),H1900)</f>
        <v>No</v>
      </c>
    </row>
    <row r="1901" spans="1:12" x14ac:dyDescent="0.25">
      <c r="A1901" s="18" t="s">
        <v>468</v>
      </c>
      <c r="B1901" s="18">
        <v>44.22</v>
      </c>
      <c r="C1901" s="18">
        <v>6.35</v>
      </c>
      <c r="D1901" s="18" t="s">
        <v>2380</v>
      </c>
      <c r="E1901" s="18" t="s">
        <v>2380</v>
      </c>
      <c r="F1901" s="18" t="s">
        <v>2380</v>
      </c>
      <c r="G1901" s="25" t="s">
        <v>2381</v>
      </c>
      <c r="H1901" s="18" t="s">
        <v>2380</v>
      </c>
      <c r="I1901" s="25">
        <f t="shared" si="87"/>
        <v>0</v>
      </c>
      <c r="J1901" s="26">
        <f t="shared" si="88"/>
        <v>0</v>
      </c>
      <c r="K1901" s="18" t="str">
        <f t="shared" si="89"/>
        <v>Obesity</v>
      </c>
      <c r="L1901" s="24" t="str" cm="1">
        <f t="array" ref="L1901">IF(H1901="?",INDEX($H$2:$H$2336,MODE(MATCH($H$2:$H$2336,$H$2:$H$2336,0))),H1901)</f>
        <v>No</v>
      </c>
    </row>
    <row r="1902" spans="1:12" x14ac:dyDescent="0.25">
      <c r="A1902" s="17" t="s">
        <v>467</v>
      </c>
      <c r="B1902" s="17">
        <v>41.1</v>
      </c>
      <c r="C1902" s="17">
        <v>5.79</v>
      </c>
      <c r="D1902" s="17" t="s">
        <v>2380</v>
      </c>
      <c r="E1902" s="17" t="s">
        <v>2380</v>
      </c>
      <c r="F1902" s="17" t="s">
        <v>2380</v>
      </c>
      <c r="G1902" s="27" t="s">
        <v>2381</v>
      </c>
      <c r="H1902" s="17" t="s">
        <v>2380</v>
      </c>
      <c r="I1902" s="27">
        <f t="shared" si="87"/>
        <v>0</v>
      </c>
      <c r="J1902" s="26">
        <f t="shared" si="88"/>
        <v>0</v>
      </c>
      <c r="K1902" s="17" t="str">
        <f t="shared" si="89"/>
        <v>Obesity</v>
      </c>
      <c r="L1902" s="24" t="str" cm="1">
        <f t="array" ref="L1902">IF(H1902="?",INDEX($H$2:$H$2336,MODE(MATCH($H$2:$H$2336,$H$2:$H$2336,0))),H1902)</f>
        <v>No</v>
      </c>
    </row>
    <row r="1903" spans="1:12" x14ac:dyDescent="0.25">
      <c r="A1903" s="18" t="s">
        <v>466</v>
      </c>
      <c r="B1903" s="18">
        <v>34.200000000000003</v>
      </c>
      <c r="C1903" s="18">
        <v>4.78</v>
      </c>
      <c r="D1903" s="18" t="s">
        <v>2382</v>
      </c>
      <c r="E1903" s="18" t="s">
        <v>2380</v>
      </c>
      <c r="F1903" s="18" t="s">
        <v>2380</v>
      </c>
      <c r="G1903" s="25" t="s">
        <v>2381</v>
      </c>
      <c r="H1903" s="18" t="s">
        <v>2380</v>
      </c>
      <c r="I1903" s="25">
        <f t="shared" si="87"/>
        <v>0</v>
      </c>
      <c r="J1903" s="26">
        <f t="shared" si="88"/>
        <v>0</v>
      </c>
      <c r="K1903" s="18" t="str">
        <f t="shared" si="89"/>
        <v>Obesity</v>
      </c>
      <c r="L1903" s="24" t="str" cm="1">
        <f t="array" ref="L1903">IF(H1903="?",INDEX($H$2:$H$2336,MODE(MATCH($H$2:$H$2336,$H$2:$H$2336,0))),H1903)</f>
        <v>No</v>
      </c>
    </row>
    <row r="1904" spans="1:12" x14ac:dyDescent="0.25">
      <c r="A1904" s="17" t="s">
        <v>465</v>
      </c>
      <c r="B1904" s="17">
        <v>29.92</v>
      </c>
      <c r="C1904" s="17">
        <v>6.02</v>
      </c>
      <c r="D1904" s="17" t="s">
        <v>2382</v>
      </c>
      <c r="E1904" s="17" t="s">
        <v>2380</v>
      </c>
      <c r="F1904" s="17" t="s">
        <v>2380</v>
      </c>
      <c r="G1904" s="27" t="s">
        <v>2381</v>
      </c>
      <c r="H1904" s="17" t="s">
        <v>2380</v>
      </c>
      <c r="I1904" s="27">
        <f t="shared" si="87"/>
        <v>0</v>
      </c>
      <c r="J1904" s="26">
        <f t="shared" si="88"/>
        <v>0</v>
      </c>
      <c r="K1904" s="17" t="str">
        <f t="shared" si="89"/>
        <v>Overweight</v>
      </c>
      <c r="L1904" s="24" t="str" cm="1">
        <f t="array" ref="L1904">IF(H1904="?",INDEX($H$2:$H$2336,MODE(MATCH($H$2:$H$2336,$H$2:$H$2336,0))),H1904)</f>
        <v>No</v>
      </c>
    </row>
    <row r="1905" spans="1:12" x14ac:dyDescent="0.25">
      <c r="A1905" s="18" t="s">
        <v>464</v>
      </c>
      <c r="B1905" s="18">
        <v>28.93</v>
      </c>
      <c r="C1905" s="18">
        <v>4.4400000000000004</v>
      </c>
      <c r="D1905" s="18" t="s">
        <v>2380</v>
      </c>
      <c r="E1905" s="18" t="s">
        <v>2380</v>
      </c>
      <c r="F1905" s="18" t="s">
        <v>2380</v>
      </c>
      <c r="G1905" s="25" t="s">
        <v>2381</v>
      </c>
      <c r="H1905" s="18" t="s">
        <v>2380</v>
      </c>
      <c r="I1905" s="25">
        <f t="shared" si="87"/>
        <v>0</v>
      </c>
      <c r="J1905" s="26">
        <f t="shared" si="88"/>
        <v>0</v>
      </c>
      <c r="K1905" s="18" t="str">
        <f t="shared" si="89"/>
        <v>Overweight</v>
      </c>
      <c r="L1905" s="24" t="str" cm="1">
        <f t="array" ref="L1905">IF(H1905="?",INDEX($H$2:$H$2336,MODE(MATCH($H$2:$H$2336,$H$2:$H$2336,0))),H1905)</f>
        <v>No</v>
      </c>
    </row>
    <row r="1906" spans="1:12" x14ac:dyDescent="0.25">
      <c r="A1906" s="17" t="s">
        <v>463</v>
      </c>
      <c r="B1906" s="17">
        <v>31.254999999999999</v>
      </c>
      <c r="C1906" s="17">
        <v>5.84</v>
      </c>
      <c r="D1906" s="17" t="s">
        <v>2382</v>
      </c>
      <c r="E1906" s="17" t="s">
        <v>2380</v>
      </c>
      <c r="F1906" s="17" t="s">
        <v>2380</v>
      </c>
      <c r="G1906" s="27">
        <v>1</v>
      </c>
      <c r="H1906" s="17" t="s">
        <v>2380</v>
      </c>
      <c r="I1906" s="27">
        <f t="shared" si="87"/>
        <v>0</v>
      </c>
      <c r="J1906" s="26">
        <f t="shared" si="88"/>
        <v>1</v>
      </c>
      <c r="K1906" s="17" t="str">
        <f t="shared" si="89"/>
        <v>Obesity</v>
      </c>
      <c r="L1906" s="24" t="str" cm="1">
        <f t="array" ref="L1906">IF(H1906="?",INDEX($H$2:$H$2336,MODE(MATCH($H$2:$H$2336,$H$2:$H$2336,0))),H1906)</f>
        <v>No</v>
      </c>
    </row>
    <row r="1907" spans="1:12" x14ac:dyDescent="0.25">
      <c r="A1907" s="18" t="s">
        <v>462</v>
      </c>
      <c r="B1907" s="18">
        <v>29.83</v>
      </c>
      <c r="C1907" s="18">
        <v>5.39</v>
      </c>
      <c r="D1907" s="18" t="s">
        <v>2380</v>
      </c>
      <c r="E1907" s="18" t="s">
        <v>2380</v>
      </c>
      <c r="F1907" s="18" t="s">
        <v>2380</v>
      </c>
      <c r="G1907" s="25" t="s">
        <v>2381</v>
      </c>
      <c r="H1907" s="18" t="s">
        <v>2380</v>
      </c>
      <c r="I1907" s="25">
        <f t="shared" si="87"/>
        <v>0</v>
      </c>
      <c r="J1907" s="26">
        <f t="shared" si="88"/>
        <v>0</v>
      </c>
      <c r="K1907" s="18" t="str">
        <f t="shared" si="89"/>
        <v>Overweight</v>
      </c>
      <c r="L1907" s="24" t="str" cm="1">
        <f t="array" ref="L1907">IF(H1907="?",INDEX($H$2:$H$2336,MODE(MATCH($H$2:$H$2336,$H$2:$H$2336,0))),H1907)</f>
        <v>No</v>
      </c>
    </row>
    <row r="1908" spans="1:12" x14ac:dyDescent="0.25">
      <c r="A1908" s="17" t="s">
        <v>461</v>
      </c>
      <c r="B1908" s="17">
        <v>29.59</v>
      </c>
      <c r="C1908" s="17">
        <v>6.16</v>
      </c>
      <c r="D1908" s="17" t="s">
        <v>2380</v>
      </c>
      <c r="E1908" s="17" t="s">
        <v>2380</v>
      </c>
      <c r="F1908" s="17" t="s">
        <v>2383</v>
      </c>
      <c r="G1908" s="27">
        <v>1</v>
      </c>
      <c r="H1908" s="17" t="s">
        <v>2380</v>
      </c>
      <c r="I1908" s="27">
        <f t="shared" si="87"/>
        <v>0</v>
      </c>
      <c r="J1908" s="26">
        <f t="shared" si="88"/>
        <v>1</v>
      </c>
      <c r="K1908" s="17" t="str">
        <f t="shared" si="89"/>
        <v>Overweight</v>
      </c>
      <c r="L1908" s="24" t="str" cm="1">
        <f t="array" ref="L1908">IF(H1908="?",INDEX($H$2:$H$2336,MODE(MATCH($H$2:$H$2336,$H$2:$H$2336,0))),H1908)</f>
        <v>No</v>
      </c>
    </row>
    <row r="1909" spans="1:12" x14ac:dyDescent="0.25">
      <c r="A1909" s="18" t="s">
        <v>460</v>
      </c>
      <c r="B1909" s="18">
        <v>31.16</v>
      </c>
      <c r="C1909" s="18">
        <v>4.49</v>
      </c>
      <c r="D1909" s="18" t="s">
        <v>2380</v>
      </c>
      <c r="E1909" s="18" t="s">
        <v>2380</v>
      </c>
      <c r="F1909" s="18" t="s">
        <v>2383</v>
      </c>
      <c r="G1909" s="25">
        <v>1</v>
      </c>
      <c r="H1909" s="18" t="s">
        <v>2380</v>
      </c>
      <c r="I1909" s="25">
        <f t="shared" si="87"/>
        <v>0</v>
      </c>
      <c r="J1909" s="26">
        <f t="shared" si="88"/>
        <v>1</v>
      </c>
      <c r="K1909" s="18" t="str">
        <f t="shared" si="89"/>
        <v>Obesity</v>
      </c>
      <c r="L1909" s="24" t="str" cm="1">
        <f t="array" ref="L1909">IF(H1909="?",INDEX($H$2:$H$2336,MODE(MATCH($H$2:$H$2336,$H$2:$H$2336,0))),H1909)</f>
        <v>No</v>
      </c>
    </row>
    <row r="1910" spans="1:12" x14ac:dyDescent="0.25">
      <c r="A1910" s="17" t="s">
        <v>459</v>
      </c>
      <c r="B1910" s="17">
        <v>34.21</v>
      </c>
      <c r="C1910" s="17">
        <v>4.4800000000000004</v>
      </c>
      <c r="D1910" s="17" t="s">
        <v>2382</v>
      </c>
      <c r="E1910" s="17" t="s">
        <v>2380</v>
      </c>
      <c r="F1910" s="17" t="s">
        <v>2380</v>
      </c>
      <c r="G1910" s="27">
        <v>1</v>
      </c>
      <c r="H1910" s="17" t="s">
        <v>2380</v>
      </c>
      <c r="I1910" s="27">
        <f t="shared" si="87"/>
        <v>0</v>
      </c>
      <c r="J1910" s="26">
        <f t="shared" si="88"/>
        <v>1</v>
      </c>
      <c r="K1910" s="17" t="str">
        <f t="shared" si="89"/>
        <v>Obesity</v>
      </c>
      <c r="L1910" s="24" t="str" cm="1">
        <f t="array" ref="L1910">IF(H1910="?",INDEX($H$2:$H$2336,MODE(MATCH($H$2:$H$2336,$H$2:$H$2336,0))),H1910)</f>
        <v>No</v>
      </c>
    </row>
    <row r="1911" spans="1:12" x14ac:dyDescent="0.25">
      <c r="A1911" s="18" t="s">
        <v>458</v>
      </c>
      <c r="B1911" s="18">
        <v>34.86</v>
      </c>
      <c r="C1911" s="18">
        <v>10.97</v>
      </c>
      <c r="D1911" s="18" t="s">
        <v>2380</v>
      </c>
      <c r="E1911" s="18" t="s">
        <v>2380</v>
      </c>
      <c r="F1911" s="18" t="s">
        <v>2380</v>
      </c>
      <c r="G1911" s="25" t="s">
        <v>2381</v>
      </c>
      <c r="H1911" s="18" t="s">
        <v>2380</v>
      </c>
      <c r="I1911" s="25">
        <f t="shared" si="87"/>
        <v>0</v>
      </c>
      <c r="J1911" s="26">
        <f t="shared" si="88"/>
        <v>0</v>
      </c>
      <c r="K1911" s="18" t="str">
        <f t="shared" si="89"/>
        <v>Obesity</v>
      </c>
      <c r="L1911" s="24" t="str" cm="1">
        <f t="array" ref="L1911">IF(H1911="?",INDEX($H$2:$H$2336,MODE(MATCH($H$2:$H$2336,$H$2:$H$2336,0))),H1911)</f>
        <v>No</v>
      </c>
    </row>
    <row r="1912" spans="1:12" x14ac:dyDescent="0.25">
      <c r="A1912" s="17" t="s">
        <v>457</v>
      </c>
      <c r="B1912" s="17">
        <v>34.58</v>
      </c>
      <c r="C1912" s="17">
        <v>5.14</v>
      </c>
      <c r="D1912" s="17" t="s">
        <v>2380</v>
      </c>
      <c r="E1912" s="17" t="s">
        <v>2382</v>
      </c>
      <c r="F1912" s="17" t="s">
        <v>2380</v>
      </c>
      <c r="G1912" s="27">
        <v>2</v>
      </c>
      <c r="H1912" s="17" t="s">
        <v>2380</v>
      </c>
      <c r="I1912" s="27">
        <f t="shared" si="87"/>
        <v>0</v>
      </c>
      <c r="J1912" s="26">
        <f t="shared" si="88"/>
        <v>2</v>
      </c>
      <c r="K1912" s="17" t="str">
        <f t="shared" si="89"/>
        <v>Obesity</v>
      </c>
      <c r="L1912" s="24" t="str" cm="1">
        <f t="array" ref="L1912">IF(H1912="?",INDEX($H$2:$H$2336,MODE(MATCH($H$2:$H$2336,$H$2:$H$2336,0))),H1912)</f>
        <v>No</v>
      </c>
    </row>
    <row r="1913" spans="1:12" x14ac:dyDescent="0.25">
      <c r="A1913" s="18" t="s">
        <v>456</v>
      </c>
      <c r="B1913" s="18">
        <v>17.940000000000001</v>
      </c>
      <c r="C1913" s="18">
        <v>5.17</v>
      </c>
      <c r="D1913" s="18" t="s">
        <v>2382</v>
      </c>
      <c r="E1913" s="18" t="s">
        <v>2380</v>
      </c>
      <c r="F1913" s="18" t="s">
        <v>2380</v>
      </c>
      <c r="G1913" s="25" t="s">
        <v>2381</v>
      </c>
      <c r="H1913" s="18" t="s">
        <v>2380</v>
      </c>
      <c r="I1913" s="25">
        <f t="shared" si="87"/>
        <v>0</v>
      </c>
      <c r="J1913" s="26">
        <f t="shared" si="88"/>
        <v>0</v>
      </c>
      <c r="K1913" s="18" t="str">
        <f t="shared" si="89"/>
        <v>Underweight</v>
      </c>
      <c r="L1913" s="24" t="str" cm="1">
        <f t="array" ref="L1913">IF(H1913="?",INDEX($H$2:$H$2336,MODE(MATCH($H$2:$H$2336,$H$2:$H$2336,0))),H1913)</f>
        <v>No</v>
      </c>
    </row>
    <row r="1914" spans="1:12" x14ac:dyDescent="0.25">
      <c r="A1914" s="17" t="s">
        <v>455</v>
      </c>
      <c r="B1914" s="17">
        <v>26.8</v>
      </c>
      <c r="C1914" s="17">
        <v>6.18</v>
      </c>
      <c r="D1914" s="17" t="s">
        <v>2382</v>
      </c>
      <c r="E1914" s="17" t="s">
        <v>2380</v>
      </c>
      <c r="F1914" s="17" t="s">
        <v>2383</v>
      </c>
      <c r="G1914" s="27">
        <v>1</v>
      </c>
      <c r="H1914" s="17" t="s">
        <v>2380</v>
      </c>
      <c r="I1914" s="27">
        <f t="shared" si="87"/>
        <v>0</v>
      </c>
      <c r="J1914" s="26">
        <f t="shared" si="88"/>
        <v>1</v>
      </c>
      <c r="K1914" s="17" t="str">
        <f t="shared" si="89"/>
        <v>Overweight</v>
      </c>
      <c r="L1914" s="24" t="str" cm="1">
        <f t="array" ref="L1914">IF(H1914="?",INDEX($H$2:$H$2336,MODE(MATCH($H$2:$H$2336,$H$2:$H$2336,0))),H1914)</f>
        <v>No</v>
      </c>
    </row>
    <row r="1915" spans="1:12" x14ac:dyDescent="0.25">
      <c r="A1915" s="18" t="s">
        <v>454</v>
      </c>
      <c r="B1915" s="18">
        <v>17.690000000000001</v>
      </c>
      <c r="C1915" s="18">
        <v>9.07</v>
      </c>
      <c r="D1915" s="18" t="s">
        <v>2382</v>
      </c>
      <c r="E1915" s="18" t="s">
        <v>2380</v>
      </c>
      <c r="F1915" s="18" t="s">
        <v>2380</v>
      </c>
      <c r="G1915" s="25" t="s">
        <v>2381</v>
      </c>
      <c r="H1915" s="18" t="s">
        <v>2380</v>
      </c>
      <c r="I1915" s="25">
        <f t="shared" si="87"/>
        <v>0</v>
      </c>
      <c r="J1915" s="26">
        <f t="shared" si="88"/>
        <v>0</v>
      </c>
      <c r="K1915" s="18" t="str">
        <f t="shared" si="89"/>
        <v>Underweight</v>
      </c>
      <c r="L1915" s="24" t="str" cm="1">
        <f t="array" ref="L1915">IF(H1915="?",INDEX($H$2:$H$2336,MODE(MATCH($H$2:$H$2336,$H$2:$H$2336,0))),H1915)</f>
        <v>No</v>
      </c>
    </row>
    <row r="1916" spans="1:12" x14ac:dyDescent="0.25">
      <c r="A1916" s="17" t="s">
        <v>453</v>
      </c>
      <c r="B1916" s="17">
        <v>25.77</v>
      </c>
      <c r="C1916" s="17">
        <v>4.43</v>
      </c>
      <c r="D1916" s="17" t="s">
        <v>2380</v>
      </c>
      <c r="E1916" s="17" t="s">
        <v>2380</v>
      </c>
      <c r="F1916" s="17" t="s">
        <v>2383</v>
      </c>
      <c r="G1916" s="27">
        <v>1</v>
      </c>
      <c r="H1916" s="17" t="s">
        <v>2380</v>
      </c>
      <c r="I1916" s="27">
        <f t="shared" si="87"/>
        <v>0</v>
      </c>
      <c r="J1916" s="26">
        <f t="shared" si="88"/>
        <v>1</v>
      </c>
      <c r="K1916" s="17" t="str">
        <f t="shared" si="89"/>
        <v>Overweight</v>
      </c>
      <c r="L1916" s="24" t="str" cm="1">
        <f t="array" ref="L1916">IF(H1916="?",INDEX($H$2:$H$2336,MODE(MATCH($H$2:$H$2336,$H$2:$H$2336,0))),H1916)</f>
        <v>No</v>
      </c>
    </row>
    <row r="1917" spans="1:12" x14ac:dyDescent="0.25">
      <c r="A1917" s="18" t="s">
        <v>452</v>
      </c>
      <c r="B1917" s="18">
        <v>34.46</v>
      </c>
      <c r="C1917" s="18">
        <v>4.17</v>
      </c>
      <c r="D1917" s="18" t="s">
        <v>2380</v>
      </c>
      <c r="E1917" s="18" t="s">
        <v>2382</v>
      </c>
      <c r="F1917" s="18" t="s">
        <v>2380</v>
      </c>
      <c r="G1917" s="25">
        <v>1</v>
      </c>
      <c r="H1917" s="18" t="s">
        <v>2380</v>
      </c>
      <c r="I1917" s="25">
        <f t="shared" si="87"/>
        <v>0</v>
      </c>
      <c r="J1917" s="26">
        <f t="shared" si="88"/>
        <v>1</v>
      </c>
      <c r="K1917" s="18" t="str">
        <f t="shared" si="89"/>
        <v>Obesity</v>
      </c>
      <c r="L1917" s="24" t="str" cm="1">
        <f t="array" ref="L1917">IF(H1917="?",INDEX($H$2:$H$2336,MODE(MATCH($H$2:$H$2336,$H$2:$H$2336,0))),H1917)</f>
        <v>No</v>
      </c>
    </row>
    <row r="1918" spans="1:12" x14ac:dyDescent="0.25">
      <c r="A1918" s="17" t="s">
        <v>451</v>
      </c>
      <c r="B1918" s="17">
        <v>30.875</v>
      </c>
      <c r="C1918" s="17">
        <v>4.95</v>
      </c>
      <c r="D1918" s="17" t="s">
        <v>2382</v>
      </c>
      <c r="E1918" s="17" t="s">
        <v>2380</v>
      </c>
      <c r="F1918" s="17" t="s">
        <v>2380</v>
      </c>
      <c r="G1918" s="27" t="s">
        <v>2381</v>
      </c>
      <c r="H1918" s="17" t="s">
        <v>2380</v>
      </c>
      <c r="I1918" s="27">
        <f t="shared" si="87"/>
        <v>0</v>
      </c>
      <c r="J1918" s="26">
        <f t="shared" si="88"/>
        <v>0</v>
      </c>
      <c r="K1918" s="17" t="str">
        <f t="shared" si="89"/>
        <v>Obesity</v>
      </c>
      <c r="L1918" s="24" t="str" cm="1">
        <f t="array" ref="L1918">IF(H1918="?",INDEX($H$2:$H$2336,MODE(MATCH($H$2:$H$2336,$H$2:$H$2336,0))),H1918)</f>
        <v>No</v>
      </c>
    </row>
    <row r="1919" spans="1:12" x14ac:dyDescent="0.25">
      <c r="A1919" s="18" t="s">
        <v>450</v>
      </c>
      <c r="B1919" s="18">
        <v>39.49</v>
      </c>
      <c r="C1919" s="18">
        <v>5.13</v>
      </c>
      <c r="D1919" s="18" t="s">
        <v>2380</v>
      </c>
      <c r="E1919" s="18" t="s">
        <v>2380</v>
      </c>
      <c r="F1919" s="18" t="s">
        <v>2380</v>
      </c>
      <c r="G1919" s="25" t="s">
        <v>2381</v>
      </c>
      <c r="H1919" s="18" t="s">
        <v>2380</v>
      </c>
      <c r="I1919" s="25">
        <f t="shared" si="87"/>
        <v>0</v>
      </c>
      <c r="J1919" s="26">
        <f t="shared" si="88"/>
        <v>0</v>
      </c>
      <c r="K1919" s="18" t="str">
        <f t="shared" si="89"/>
        <v>Obesity</v>
      </c>
      <c r="L1919" s="24" t="str" cm="1">
        <f t="array" ref="L1919">IF(H1919="?",INDEX($H$2:$H$2336,MODE(MATCH($H$2:$H$2336,$H$2:$H$2336,0))),H1919)</f>
        <v>No</v>
      </c>
    </row>
    <row r="1920" spans="1:12" x14ac:dyDescent="0.25">
      <c r="A1920" s="17" t="s">
        <v>449</v>
      </c>
      <c r="B1920" s="17">
        <v>28.88</v>
      </c>
      <c r="C1920" s="17">
        <v>4.0999999999999996</v>
      </c>
      <c r="D1920" s="17" t="s">
        <v>2380</v>
      </c>
      <c r="E1920" s="17" t="s">
        <v>2380</v>
      </c>
      <c r="F1920" s="17" t="s">
        <v>2380</v>
      </c>
      <c r="G1920" s="27" t="s">
        <v>2381</v>
      </c>
      <c r="H1920" s="17" t="s">
        <v>2380</v>
      </c>
      <c r="I1920" s="27">
        <f t="shared" si="87"/>
        <v>0</v>
      </c>
      <c r="J1920" s="26">
        <f t="shared" si="88"/>
        <v>0</v>
      </c>
      <c r="K1920" s="17" t="str">
        <f t="shared" si="89"/>
        <v>Overweight</v>
      </c>
      <c r="L1920" s="24" t="str" cm="1">
        <f t="array" ref="L1920">IF(H1920="?",INDEX($H$2:$H$2336,MODE(MATCH($H$2:$H$2336,$H$2:$H$2336,0))),H1920)</f>
        <v>No</v>
      </c>
    </row>
    <row r="1921" spans="1:12" x14ac:dyDescent="0.25">
      <c r="A1921" s="18" t="s">
        <v>448</v>
      </c>
      <c r="B1921" s="18">
        <v>20.234999999999999</v>
      </c>
      <c r="C1921" s="18">
        <v>5.01</v>
      </c>
      <c r="D1921" s="18" t="s">
        <v>2382</v>
      </c>
      <c r="E1921" s="18" t="s">
        <v>2380</v>
      </c>
      <c r="F1921" s="18" t="s">
        <v>2380</v>
      </c>
      <c r="G1921" s="25" t="s">
        <v>2381</v>
      </c>
      <c r="H1921" s="18" t="s">
        <v>2380</v>
      </c>
      <c r="I1921" s="25">
        <f t="shared" si="87"/>
        <v>0</v>
      </c>
      <c r="J1921" s="26">
        <f t="shared" si="88"/>
        <v>0</v>
      </c>
      <c r="K1921" s="18" t="str">
        <f t="shared" si="89"/>
        <v>Normal Weight</v>
      </c>
      <c r="L1921" s="24" t="str" cm="1">
        <f t="array" ref="L1921">IF(H1921="?",INDEX($H$2:$H$2336,MODE(MATCH($H$2:$H$2336,$H$2:$H$2336,0))),H1921)</f>
        <v>No</v>
      </c>
    </row>
    <row r="1922" spans="1:12" x14ac:dyDescent="0.25">
      <c r="A1922" s="17" t="s">
        <v>447</v>
      </c>
      <c r="B1922" s="17">
        <v>30.67</v>
      </c>
      <c r="C1922" s="17">
        <v>5.09</v>
      </c>
      <c r="D1922" s="17" t="s">
        <v>2382</v>
      </c>
      <c r="E1922" s="17" t="s">
        <v>2380</v>
      </c>
      <c r="F1922" s="17" t="s">
        <v>2380</v>
      </c>
      <c r="G1922" s="27" t="s">
        <v>2381</v>
      </c>
      <c r="H1922" s="17" t="s">
        <v>2380</v>
      </c>
      <c r="I1922" s="27">
        <f t="shared" si="87"/>
        <v>0</v>
      </c>
      <c r="J1922" s="26">
        <f t="shared" si="88"/>
        <v>0</v>
      </c>
      <c r="K1922" s="17" t="str">
        <f t="shared" si="89"/>
        <v>Obesity</v>
      </c>
      <c r="L1922" s="24" t="str" cm="1">
        <f t="array" ref="L1922">IF(H1922="?",INDEX($H$2:$H$2336,MODE(MATCH($H$2:$H$2336,$H$2:$H$2336,0))),H1922)</f>
        <v>No</v>
      </c>
    </row>
    <row r="1923" spans="1:12" x14ac:dyDescent="0.25">
      <c r="A1923" s="18" t="s">
        <v>446</v>
      </c>
      <c r="B1923" s="18">
        <v>30.875</v>
      </c>
      <c r="C1923" s="18">
        <v>6.49</v>
      </c>
      <c r="D1923" s="18" t="s">
        <v>2380</v>
      </c>
      <c r="E1923" s="18" t="s">
        <v>2380</v>
      </c>
      <c r="F1923" s="18" t="s">
        <v>2380</v>
      </c>
      <c r="G1923" s="25" t="s">
        <v>2381</v>
      </c>
      <c r="H1923" s="18" t="s">
        <v>2380</v>
      </c>
      <c r="I1923" s="25">
        <f t="shared" ref="I1923:I1986" si="90">COUNTIF(A1923:H1923, "?")</f>
        <v>0</v>
      </c>
      <c r="J1923" s="26">
        <f t="shared" ref="J1923:J1986" si="91">IF(OR(G1923="No major surgery"),0,G1923)</f>
        <v>0</v>
      </c>
      <c r="K1923" s="18" t="str">
        <f t="shared" ref="K1923:K1986" si="92">IF(B1923&lt;18.5,"Underweight",
IF(B1923&lt;25,"Normal Weight",
IF(B1923&lt;30,"Overweight",
"Obesity")))</f>
        <v>Obesity</v>
      </c>
      <c r="L1923" s="24" t="str" cm="1">
        <f t="array" ref="L1923">IF(H1923="?",INDEX($H$2:$H$2336,MODE(MATCH($H$2:$H$2336,$H$2:$H$2336,0))),H1923)</f>
        <v>No</v>
      </c>
    </row>
    <row r="1924" spans="1:12" x14ac:dyDescent="0.25">
      <c r="A1924" s="17" t="s">
        <v>445</v>
      </c>
      <c r="B1924" s="17">
        <v>23.8</v>
      </c>
      <c r="C1924" s="17">
        <v>4.08</v>
      </c>
      <c r="D1924" s="17" t="s">
        <v>2380</v>
      </c>
      <c r="E1924" s="17" t="s">
        <v>2380</v>
      </c>
      <c r="F1924" s="17" t="s">
        <v>2380</v>
      </c>
      <c r="G1924" s="27" t="s">
        <v>2381</v>
      </c>
      <c r="H1924" s="17" t="s">
        <v>2380</v>
      </c>
      <c r="I1924" s="27">
        <f t="shared" si="90"/>
        <v>0</v>
      </c>
      <c r="J1924" s="26">
        <f t="shared" si="91"/>
        <v>0</v>
      </c>
      <c r="K1924" s="17" t="str">
        <f t="shared" si="92"/>
        <v>Normal Weight</v>
      </c>
      <c r="L1924" s="24" t="str" cm="1">
        <f t="array" ref="L1924">IF(H1924="?",INDEX($H$2:$H$2336,MODE(MATCH($H$2:$H$2336,$H$2:$H$2336,0))),H1924)</f>
        <v>No</v>
      </c>
    </row>
    <row r="1925" spans="1:12" x14ac:dyDescent="0.25">
      <c r="A1925" s="18" t="s">
        <v>444</v>
      </c>
      <c r="B1925" s="18">
        <v>15.37</v>
      </c>
      <c r="C1925" s="18">
        <v>8.6300000000000008</v>
      </c>
      <c r="D1925" s="18" t="s">
        <v>2382</v>
      </c>
      <c r="E1925" s="18" t="s">
        <v>2380</v>
      </c>
      <c r="F1925" s="18" t="s">
        <v>2380</v>
      </c>
      <c r="G1925" s="25" t="s">
        <v>2381</v>
      </c>
      <c r="H1925" s="18" t="s">
        <v>2380</v>
      </c>
      <c r="I1925" s="25">
        <f t="shared" si="90"/>
        <v>0</v>
      </c>
      <c r="J1925" s="26">
        <f t="shared" si="91"/>
        <v>0</v>
      </c>
      <c r="K1925" s="18" t="str">
        <f t="shared" si="92"/>
        <v>Underweight</v>
      </c>
      <c r="L1925" s="24" t="str" cm="1">
        <f t="array" ref="L1925">IF(H1925="?",INDEX($H$2:$H$2336,MODE(MATCH($H$2:$H$2336,$H$2:$H$2336,0))),H1925)</f>
        <v>No</v>
      </c>
    </row>
    <row r="1926" spans="1:12" x14ac:dyDescent="0.25">
      <c r="A1926" s="17" t="s">
        <v>443</v>
      </c>
      <c r="B1926" s="17">
        <v>30.4</v>
      </c>
      <c r="C1926" s="17">
        <v>5.28</v>
      </c>
      <c r="D1926" s="17" t="s">
        <v>2380</v>
      </c>
      <c r="E1926" s="17" t="s">
        <v>2380</v>
      </c>
      <c r="F1926" s="17" t="s">
        <v>2380</v>
      </c>
      <c r="G1926" s="27" t="s">
        <v>2381</v>
      </c>
      <c r="H1926" s="17" t="s">
        <v>2380</v>
      </c>
      <c r="I1926" s="27">
        <f t="shared" si="90"/>
        <v>0</v>
      </c>
      <c r="J1926" s="26">
        <f t="shared" si="91"/>
        <v>0</v>
      </c>
      <c r="K1926" s="17" t="str">
        <f t="shared" si="92"/>
        <v>Obesity</v>
      </c>
      <c r="L1926" s="24" t="str" cm="1">
        <f t="array" ref="L1926">IF(H1926="?",INDEX($H$2:$H$2336,MODE(MATCH($H$2:$H$2336,$H$2:$H$2336,0))),H1926)</f>
        <v>No</v>
      </c>
    </row>
    <row r="1927" spans="1:12" x14ac:dyDescent="0.25">
      <c r="A1927" s="18" t="s">
        <v>442</v>
      </c>
      <c r="B1927" s="18">
        <v>19.48</v>
      </c>
      <c r="C1927" s="18">
        <v>5.63</v>
      </c>
      <c r="D1927" s="18" t="s">
        <v>2382</v>
      </c>
      <c r="E1927" s="18" t="s">
        <v>2380</v>
      </c>
      <c r="F1927" s="18" t="s">
        <v>2380</v>
      </c>
      <c r="G1927" s="25">
        <v>1</v>
      </c>
      <c r="H1927" s="18" t="s">
        <v>2380</v>
      </c>
      <c r="I1927" s="25">
        <f t="shared" si="90"/>
        <v>0</v>
      </c>
      <c r="J1927" s="26">
        <f t="shared" si="91"/>
        <v>1</v>
      </c>
      <c r="K1927" s="18" t="str">
        <f t="shared" si="92"/>
        <v>Normal Weight</v>
      </c>
      <c r="L1927" s="24" t="str" cm="1">
        <f t="array" ref="L1927">IF(H1927="?",INDEX($H$2:$H$2336,MODE(MATCH($H$2:$H$2336,$H$2:$H$2336,0))),H1927)</f>
        <v>No</v>
      </c>
    </row>
    <row r="1928" spans="1:12" x14ac:dyDescent="0.25">
      <c r="A1928" s="17" t="s">
        <v>441</v>
      </c>
      <c r="B1928" s="17">
        <v>16.96</v>
      </c>
      <c r="C1928" s="17">
        <v>11.47</v>
      </c>
      <c r="D1928" s="17" t="s">
        <v>2382</v>
      </c>
      <c r="E1928" s="17" t="s">
        <v>2380</v>
      </c>
      <c r="F1928" s="17" t="s">
        <v>2380</v>
      </c>
      <c r="G1928" s="27" t="s">
        <v>2381</v>
      </c>
      <c r="H1928" s="17" t="s">
        <v>2380</v>
      </c>
      <c r="I1928" s="27">
        <f t="shared" si="90"/>
        <v>0</v>
      </c>
      <c r="J1928" s="26">
        <f t="shared" si="91"/>
        <v>0</v>
      </c>
      <c r="K1928" s="17" t="str">
        <f t="shared" si="92"/>
        <v>Underweight</v>
      </c>
      <c r="L1928" s="24" t="str" cm="1">
        <f t="array" ref="L1928">IF(H1928="?",INDEX($H$2:$H$2336,MODE(MATCH($H$2:$H$2336,$H$2:$H$2336,0))),H1928)</f>
        <v>No</v>
      </c>
    </row>
    <row r="1929" spans="1:12" x14ac:dyDescent="0.25">
      <c r="A1929" s="18" t="s">
        <v>440</v>
      </c>
      <c r="B1929" s="18">
        <v>19.05</v>
      </c>
      <c r="C1929" s="18">
        <v>4.92</v>
      </c>
      <c r="D1929" s="18" t="s">
        <v>2380</v>
      </c>
      <c r="E1929" s="18" t="s">
        <v>2380</v>
      </c>
      <c r="F1929" s="18" t="s">
        <v>2380</v>
      </c>
      <c r="G1929" s="25">
        <v>1</v>
      </c>
      <c r="H1929" s="18" t="s">
        <v>2380</v>
      </c>
      <c r="I1929" s="25">
        <f t="shared" si="90"/>
        <v>0</v>
      </c>
      <c r="J1929" s="26">
        <f t="shared" si="91"/>
        <v>1</v>
      </c>
      <c r="K1929" s="18" t="str">
        <f t="shared" si="92"/>
        <v>Normal Weight</v>
      </c>
      <c r="L1929" s="24" t="str" cm="1">
        <f t="array" ref="L1929">IF(H1929="?",INDEX($H$2:$H$2336,MODE(MATCH($H$2:$H$2336,$H$2:$H$2336,0))),H1929)</f>
        <v>No</v>
      </c>
    </row>
    <row r="1930" spans="1:12" x14ac:dyDescent="0.25">
      <c r="A1930" s="17" t="s">
        <v>439</v>
      </c>
      <c r="B1930" s="17">
        <v>37.619999999999997</v>
      </c>
      <c r="C1930" s="17">
        <v>4.18</v>
      </c>
      <c r="D1930" s="17" t="s">
        <v>2380</v>
      </c>
      <c r="E1930" s="17" t="s">
        <v>2380</v>
      </c>
      <c r="F1930" s="17" t="s">
        <v>2380</v>
      </c>
      <c r="G1930" s="27" t="s">
        <v>2381</v>
      </c>
      <c r="H1930" s="17" t="s">
        <v>2380</v>
      </c>
      <c r="I1930" s="27">
        <f t="shared" si="90"/>
        <v>0</v>
      </c>
      <c r="J1930" s="26">
        <f t="shared" si="91"/>
        <v>0</v>
      </c>
      <c r="K1930" s="17" t="str">
        <f t="shared" si="92"/>
        <v>Obesity</v>
      </c>
      <c r="L1930" s="24" t="str" cm="1">
        <f t="array" ref="L1930">IF(H1930="?",INDEX($H$2:$H$2336,MODE(MATCH($H$2:$H$2336,$H$2:$H$2336,0))),H1930)</f>
        <v>No</v>
      </c>
    </row>
    <row r="1931" spans="1:12" x14ac:dyDescent="0.25">
      <c r="A1931" s="18" t="s">
        <v>438</v>
      </c>
      <c r="B1931" s="18">
        <v>29.1</v>
      </c>
      <c r="C1931" s="18">
        <v>4.67</v>
      </c>
      <c r="D1931" s="18" t="s">
        <v>2380</v>
      </c>
      <c r="E1931" s="18" t="s">
        <v>2380</v>
      </c>
      <c r="F1931" s="18" t="s">
        <v>2380</v>
      </c>
      <c r="G1931" s="25" t="s">
        <v>2381</v>
      </c>
      <c r="H1931" s="18" t="s">
        <v>2380</v>
      </c>
      <c r="I1931" s="25">
        <f t="shared" si="90"/>
        <v>0</v>
      </c>
      <c r="J1931" s="26">
        <f t="shared" si="91"/>
        <v>0</v>
      </c>
      <c r="K1931" s="18" t="str">
        <f t="shared" si="92"/>
        <v>Overweight</v>
      </c>
      <c r="L1931" s="24" t="str" cm="1">
        <f t="array" ref="L1931">IF(H1931="?",INDEX($H$2:$H$2336,MODE(MATCH($H$2:$H$2336,$H$2:$H$2336,0))),H1931)</f>
        <v>No</v>
      </c>
    </row>
    <row r="1932" spans="1:12" x14ac:dyDescent="0.25">
      <c r="A1932" s="17" t="s">
        <v>437</v>
      </c>
      <c r="B1932" s="17">
        <v>26.62</v>
      </c>
      <c r="C1932" s="17">
        <v>6.24</v>
      </c>
      <c r="D1932" s="17" t="s">
        <v>2380</v>
      </c>
      <c r="E1932" s="17" t="s">
        <v>2380</v>
      </c>
      <c r="F1932" s="17" t="s">
        <v>2380</v>
      </c>
      <c r="G1932" s="27" t="s">
        <v>2381</v>
      </c>
      <c r="H1932" s="17" t="s">
        <v>2380</v>
      </c>
      <c r="I1932" s="27">
        <f t="shared" si="90"/>
        <v>0</v>
      </c>
      <c r="J1932" s="26">
        <f t="shared" si="91"/>
        <v>0</v>
      </c>
      <c r="K1932" s="17" t="str">
        <f t="shared" si="92"/>
        <v>Overweight</v>
      </c>
      <c r="L1932" s="24" t="str" cm="1">
        <f t="array" ref="L1932">IF(H1932="?",INDEX($H$2:$H$2336,MODE(MATCH($H$2:$H$2336,$H$2:$H$2336,0))),H1932)</f>
        <v>No</v>
      </c>
    </row>
    <row r="1933" spans="1:12" x14ac:dyDescent="0.25">
      <c r="A1933" s="18" t="s">
        <v>436</v>
      </c>
      <c r="B1933" s="18">
        <v>25.74</v>
      </c>
      <c r="C1933" s="18">
        <v>5.99</v>
      </c>
      <c r="D1933" s="18" t="s">
        <v>2380</v>
      </c>
      <c r="E1933" s="18" t="s">
        <v>2380</v>
      </c>
      <c r="F1933" s="18" t="s">
        <v>2380</v>
      </c>
      <c r="G1933" s="25" t="s">
        <v>2381</v>
      </c>
      <c r="H1933" s="18" t="s">
        <v>2380</v>
      </c>
      <c r="I1933" s="25">
        <f t="shared" si="90"/>
        <v>0</v>
      </c>
      <c r="J1933" s="26">
        <f t="shared" si="91"/>
        <v>0</v>
      </c>
      <c r="K1933" s="18" t="str">
        <f t="shared" si="92"/>
        <v>Overweight</v>
      </c>
      <c r="L1933" s="24" t="str" cm="1">
        <f t="array" ref="L1933">IF(H1933="?",INDEX($H$2:$H$2336,MODE(MATCH($H$2:$H$2336,$H$2:$H$2336,0))),H1933)</f>
        <v>No</v>
      </c>
    </row>
    <row r="1934" spans="1:12" x14ac:dyDescent="0.25">
      <c r="A1934" s="17" t="s">
        <v>435</v>
      </c>
      <c r="B1934" s="17">
        <v>18.22</v>
      </c>
      <c r="C1934" s="17">
        <v>10.27</v>
      </c>
      <c r="D1934" s="17" t="s">
        <v>2382</v>
      </c>
      <c r="E1934" s="17" t="s">
        <v>2380</v>
      </c>
      <c r="F1934" s="17" t="s">
        <v>2380</v>
      </c>
      <c r="G1934" s="27">
        <v>1</v>
      </c>
      <c r="H1934" s="17" t="s">
        <v>2380</v>
      </c>
      <c r="I1934" s="27">
        <f t="shared" si="90"/>
        <v>0</v>
      </c>
      <c r="J1934" s="26">
        <f t="shared" si="91"/>
        <v>1</v>
      </c>
      <c r="K1934" s="17" t="str">
        <f t="shared" si="92"/>
        <v>Underweight</v>
      </c>
      <c r="L1934" s="24" t="str" cm="1">
        <f t="array" ref="L1934">IF(H1934="?",INDEX($H$2:$H$2336,MODE(MATCH($H$2:$H$2336,$H$2:$H$2336,0))),H1934)</f>
        <v>No</v>
      </c>
    </row>
    <row r="1935" spans="1:12" x14ac:dyDescent="0.25">
      <c r="A1935" s="18" t="s">
        <v>434</v>
      </c>
      <c r="B1935" s="18">
        <v>26.03</v>
      </c>
      <c r="C1935" s="18">
        <v>5.97</v>
      </c>
      <c r="D1935" s="18" t="s">
        <v>2380</v>
      </c>
      <c r="E1935" s="18" t="s">
        <v>2380</v>
      </c>
      <c r="F1935" s="18" t="s">
        <v>2383</v>
      </c>
      <c r="G1935" s="25">
        <v>1</v>
      </c>
      <c r="H1935" s="18" t="s">
        <v>2380</v>
      </c>
      <c r="I1935" s="25">
        <f t="shared" si="90"/>
        <v>0</v>
      </c>
      <c r="J1935" s="26">
        <f t="shared" si="91"/>
        <v>1</v>
      </c>
      <c r="K1935" s="18" t="str">
        <f t="shared" si="92"/>
        <v>Overweight</v>
      </c>
      <c r="L1935" s="24" t="str" cm="1">
        <f t="array" ref="L1935">IF(H1935="?",INDEX($H$2:$H$2336,MODE(MATCH($H$2:$H$2336,$H$2:$H$2336,0))),H1935)</f>
        <v>No</v>
      </c>
    </row>
    <row r="1936" spans="1:12" x14ac:dyDescent="0.25">
      <c r="A1936" s="17" t="s">
        <v>433</v>
      </c>
      <c r="B1936" s="17">
        <v>17.29</v>
      </c>
      <c r="C1936" s="17">
        <v>4.9800000000000004</v>
      </c>
      <c r="D1936" s="17" t="s">
        <v>2380</v>
      </c>
      <c r="E1936" s="17" t="s">
        <v>2380</v>
      </c>
      <c r="F1936" s="17" t="s">
        <v>2380</v>
      </c>
      <c r="G1936" s="27" t="s">
        <v>2381</v>
      </c>
      <c r="H1936" s="17" t="s">
        <v>2380</v>
      </c>
      <c r="I1936" s="27">
        <f t="shared" si="90"/>
        <v>0</v>
      </c>
      <c r="J1936" s="26">
        <f t="shared" si="91"/>
        <v>0</v>
      </c>
      <c r="K1936" s="17" t="str">
        <f t="shared" si="92"/>
        <v>Underweight</v>
      </c>
      <c r="L1936" s="24" t="str" cm="1">
        <f t="array" ref="L1936">IF(H1936="?",INDEX($H$2:$H$2336,MODE(MATCH($H$2:$H$2336,$H$2:$H$2336,0))),H1936)</f>
        <v>No</v>
      </c>
    </row>
    <row r="1937" spans="1:12" x14ac:dyDescent="0.25">
      <c r="A1937" s="18" t="s">
        <v>432</v>
      </c>
      <c r="B1937" s="18">
        <v>18.170000000000002</v>
      </c>
      <c r="C1937" s="18">
        <v>6.91</v>
      </c>
      <c r="D1937" s="18" t="s">
        <v>2382</v>
      </c>
      <c r="E1937" s="18" t="s">
        <v>2380</v>
      </c>
      <c r="F1937" s="18" t="s">
        <v>2380</v>
      </c>
      <c r="G1937" s="25">
        <v>1</v>
      </c>
      <c r="H1937" s="18" t="s">
        <v>2380</v>
      </c>
      <c r="I1937" s="25">
        <f t="shared" si="90"/>
        <v>0</v>
      </c>
      <c r="J1937" s="26">
        <f t="shared" si="91"/>
        <v>1</v>
      </c>
      <c r="K1937" s="18" t="str">
        <f t="shared" si="92"/>
        <v>Underweight</v>
      </c>
      <c r="L1937" s="24" t="str" cm="1">
        <f t="array" ref="L1937">IF(H1937="?",INDEX($H$2:$H$2336,MODE(MATCH($H$2:$H$2336,$H$2:$H$2336,0))),H1937)</f>
        <v>No</v>
      </c>
    </row>
    <row r="1938" spans="1:12" x14ac:dyDescent="0.25">
      <c r="A1938" s="17" t="s">
        <v>431</v>
      </c>
      <c r="B1938" s="17">
        <v>32.54</v>
      </c>
      <c r="C1938" s="17">
        <v>6.38</v>
      </c>
      <c r="D1938" s="17" t="s">
        <v>2380</v>
      </c>
      <c r="E1938" s="17" t="s">
        <v>2382</v>
      </c>
      <c r="F1938" s="17" t="s">
        <v>2380</v>
      </c>
      <c r="G1938" s="27">
        <v>1</v>
      </c>
      <c r="H1938" s="17" t="s">
        <v>2380</v>
      </c>
      <c r="I1938" s="27">
        <f t="shared" si="90"/>
        <v>0</v>
      </c>
      <c r="J1938" s="26">
        <f t="shared" si="91"/>
        <v>1</v>
      </c>
      <c r="K1938" s="17" t="str">
        <f t="shared" si="92"/>
        <v>Obesity</v>
      </c>
      <c r="L1938" s="24" t="str" cm="1">
        <f t="array" ref="L1938">IF(H1938="?",INDEX($H$2:$H$2336,MODE(MATCH($H$2:$H$2336,$H$2:$H$2336,0))),H1938)</f>
        <v>No</v>
      </c>
    </row>
    <row r="1939" spans="1:12" x14ac:dyDescent="0.25">
      <c r="A1939" s="18" t="s">
        <v>430</v>
      </c>
      <c r="B1939" s="18">
        <v>30.25</v>
      </c>
      <c r="C1939" s="18">
        <v>4.7699999999999996</v>
      </c>
      <c r="D1939" s="18" t="s">
        <v>2380</v>
      </c>
      <c r="E1939" s="18" t="s">
        <v>2380</v>
      </c>
      <c r="F1939" s="18" t="s">
        <v>2380</v>
      </c>
      <c r="G1939" s="25" t="s">
        <v>2381</v>
      </c>
      <c r="H1939" s="18" t="s">
        <v>2380</v>
      </c>
      <c r="I1939" s="25">
        <f t="shared" si="90"/>
        <v>0</v>
      </c>
      <c r="J1939" s="26">
        <f t="shared" si="91"/>
        <v>0</v>
      </c>
      <c r="K1939" s="18" t="str">
        <f t="shared" si="92"/>
        <v>Obesity</v>
      </c>
      <c r="L1939" s="24" t="str" cm="1">
        <f t="array" ref="L1939">IF(H1939="?",INDEX($H$2:$H$2336,MODE(MATCH($H$2:$H$2336,$H$2:$H$2336,0))),H1939)</f>
        <v>No</v>
      </c>
    </row>
    <row r="1940" spans="1:12" x14ac:dyDescent="0.25">
      <c r="A1940" s="17" t="s">
        <v>429</v>
      </c>
      <c r="B1940" s="17">
        <v>19.59</v>
      </c>
      <c r="C1940" s="17">
        <v>6.04</v>
      </c>
      <c r="D1940" s="17" t="s">
        <v>2382</v>
      </c>
      <c r="E1940" s="17" t="s">
        <v>2380</v>
      </c>
      <c r="F1940" s="17" t="s">
        <v>2380</v>
      </c>
      <c r="G1940" s="27">
        <v>1</v>
      </c>
      <c r="H1940" s="17" t="s">
        <v>2380</v>
      </c>
      <c r="I1940" s="27">
        <f t="shared" si="90"/>
        <v>0</v>
      </c>
      <c r="J1940" s="26">
        <f t="shared" si="91"/>
        <v>1</v>
      </c>
      <c r="K1940" s="17" t="str">
        <f t="shared" si="92"/>
        <v>Normal Weight</v>
      </c>
      <c r="L1940" s="24" t="str" cm="1">
        <f t="array" ref="L1940">IF(H1940="?",INDEX($H$2:$H$2336,MODE(MATCH($H$2:$H$2336,$H$2:$H$2336,0))),H1940)</f>
        <v>No</v>
      </c>
    </row>
    <row r="1941" spans="1:12" x14ac:dyDescent="0.25">
      <c r="A1941" s="18" t="s">
        <v>428</v>
      </c>
      <c r="B1941" s="18">
        <v>45.9</v>
      </c>
      <c r="C1941" s="18">
        <v>4.3</v>
      </c>
      <c r="D1941" s="18" t="s">
        <v>2382</v>
      </c>
      <c r="E1941" s="18" t="s">
        <v>2380</v>
      </c>
      <c r="F1941" s="18" t="s">
        <v>2380</v>
      </c>
      <c r="G1941" s="25">
        <v>1</v>
      </c>
      <c r="H1941" s="18" t="s">
        <v>2380</v>
      </c>
      <c r="I1941" s="25">
        <f t="shared" si="90"/>
        <v>0</v>
      </c>
      <c r="J1941" s="26">
        <f t="shared" si="91"/>
        <v>1</v>
      </c>
      <c r="K1941" s="18" t="str">
        <f t="shared" si="92"/>
        <v>Obesity</v>
      </c>
      <c r="L1941" s="24" t="str" cm="1">
        <f t="array" ref="L1941">IF(H1941="?",INDEX($H$2:$H$2336,MODE(MATCH($H$2:$H$2336,$H$2:$H$2336,0))),H1941)</f>
        <v>No</v>
      </c>
    </row>
    <row r="1942" spans="1:12" x14ac:dyDescent="0.25">
      <c r="A1942" s="17" t="s">
        <v>427</v>
      </c>
      <c r="B1942" s="17">
        <v>17.059999999999999</v>
      </c>
      <c r="C1942" s="17">
        <v>8.75</v>
      </c>
      <c r="D1942" s="17" t="s">
        <v>2382</v>
      </c>
      <c r="E1942" s="17" t="s">
        <v>2380</v>
      </c>
      <c r="F1942" s="17" t="s">
        <v>2380</v>
      </c>
      <c r="G1942" s="27" t="s">
        <v>2381</v>
      </c>
      <c r="H1942" s="17" t="s">
        <v>2380</v>
      </c>
      <c r="I1942" s="27">
        <f t="shared" si="90"/>
        <v>0</v>
      </c>
      <c r="J1942" s="26">
        <f t="shared" si="91"/>
        <v>0</v>
      </c>
      <c r="K1942" s="17" t="str">
        <f t="shared" si="92"/>
        <v>Underweight</v>
      </c>
      <c r="L1942" s="24" t="str" cm="1">
        <f t="array" ref="L1942">IF(H1942="?",INDEX($H$2:$H$2336,MODE(MATCH($H$2:$H$2336,$H$2:$H$2336,0))),H1942)</f>
        <v>No</v>
      </c>
    </row>
    <row r="1943" spans="1:12" x14ac:dyDescent="0.25">
      <c r="A1943" s="18" t="s">
        <v>426</v>
      </c>
      <c r="B1943" s="18">
        <v>32.07</v>
      </c>
      <c r="C1943" s="18">
        <v>5.25</v>
      </c>
      <c r="D1943" s="18" t="s">
        <v>2380</v>
      </c>
      <c r="E1943" s="18" t="s">
        <v>2380</v>
      </c>
      <c r="F1943" s="18" t="s">
        <v>2383</v>
      </c>
      <c r="G1943" s="25">
        <v>1</v>
      </c>
      <c r="H1943" s="18" t="s">
        <v>2380</v>
      </c>
      <c r="I1943" s="25">
        <f t="shared" si="90"/>
        <v>0</v>
      </c>
      <c r="J1943" s="26">
        <f t="shared" si="91"/>
        <v>1</v>
      </c>
      <c r="K1943" s="18" t="str">
        <f t="shared" si="92"/>
        <v>Obesity</v>
      </c>
      <c r="L1943" s="24" t="str" cm="1">
        <f t="array" ref="L1943">IF(H1943="?",INDEX($H$2:$H$2336,MODE(MATCH($H$2:$H$2336,$H$2:$H$2336,0))),H1943)</f>
        <v>No</v>
      </c>
    </row>
    <row r="1944" spans="1:12" x14ac:dyDescent="0.25">
      <c r="A1944" s="17" t="s">
        <v>425</v>
      </c>
      <c r="B1944" s="17">
        <v>16.5</v>
      </c>
      <c r="C1944" s="17">
        <v>5.03</v>
      </c>
      <c r="D1944" s="17" t="s">
        <v>2380</v>
      </c>
      <c r="E1944" s="17" t="s">
        <v>2380</v>
      </c>
      <c r="F1944" s="17" t="s">
        <v>2380</v>
      </c>
      <c r="G1944" s="27">
        <v>1</v>
      </c>
      <c r="H1944" s="17" t="s">
        <v>2380</v>
      </c>
      <c r="I1944" s="27">
        <f t="shared" si="90"/>
        <v>0</v>
      </c>
      <c r="J1944" s="26">
        <f t="shared" si="91"/>
        <v>1</v>
      </c>
      <c r="K1944" s="17" t="str">
        <f t="shared" si="92"/>
        <v>Underweight</v>
      </c>
      <c r="L1944" s="24" t="str" cm="1">
        <f t="array" ref="L1944">IF(H1944="?",INDEX($H$2:$H$2336,MODE(MATCH($H$2:$H$2336,$H$2:$H$2336,0))),H1944)</f>
        <v>No</v>
      </c>
    </row>
    <row r="1945" spans="1:12" x14ac:dyDescent="0.25">
      <c r="A1945" s="18" t="s">
        <v>424</v>
      </c>
      <c r="B1945" s="18">
        <v>31.4</v>
      </c>
      <c r="C1945" s="18">
        <v>5.88</v>
      </c>
      <c r="D1945" s="18" t="s">
        <v>2380</v>
      </c>
      <c r="E1945" s="18" t="s">
        <v>2380</v>
      </c>
      <c r="F1945" s="18" t="s">
        <v>2380</v>
      </c>
      <c r="G1945" s="25">
        <v>1</v>
      </c>
      <c r="H1945" s="18" t="s">
        <v>2380</v>
      </c>
      <c r="I1945" s="25">
        <f t="shared" si="90"/>
        <v>0</v>
      </c>
      <c r="J1945" s="26">
        <f t="shared" si="91"/>
        <v>1</v>
      </c>
      <c r="K1945" s="18" t="str">
        <f t="shared" si="92"/>
        <v>Obesity</v>
      </c>
      <c r="L1945" s="24" t="str" cm="1">
        <f t="array" ref="L1945">IF(H1945="?",INDEX($H$2:$H$2336,MODE(MATCH($H$2:$H$2336,$H$2:$H$2336,0))),H1945)</f>
        <v>No</v>
      </c>
    </row>
    <row r="1946" spans="1:12" x14ac:dyDescent="0.25">
      <c r="A1946" s="17" t="s">
        <v>423</v>
      </c>
      <c r="B1946" s="17">
        <v>20.36</v>
      </c>
      <c r="C1946" s="17">
        <v>4.49</v>
      </c>
      <c r="D1946" s="17" t="s">
        <v>2380</v>
      </c>
      <c r="E1946" s="17" t="s">
        <v>2380</v>
      </c>
      <c r="F1946" s="17" t="s">
        <v>2380</v>
      </c>
      <c r="G1946" s="27" t="s">
        <v>2381</v>
      </c>
      <c r="H1946" s="17" t="s">
        <v>2380</v>
      </c>
      <c r="I1946" s="27">
        <f t="shared" si="90"/>
        <v>0</v>
      </c>
      <c r="J1946" s="26">
        <f t="shared" si="91"/>
        <v>0</v>
      </c>
      <c r="K1946" s="17" t="str">
        <f t="shared" si="92"/>
        <v>Normal Weight</v>
      </c>
      <c r="L1946" s="24" t="str" cm="1">
        <f t="array" ref="L1946">IF(H1946="?",INDEX($H$2:$H$2336,MODE(MATCH($H$2:$H$2336,$H$2:$H$2336,0))),H1946)</f>
        <v>No</v>
      </c>
    </row>
    <row r="1947" spans="1:12" x14ac:dyDescent="0.25">
      <c r="A1947" s="18" t="s">
        <v>422</v>
      </c>
      <c r="B1947" s="18">
        <v>25.46</v>
      </c>
      <c r="C1947" s="18">
        <v>4.1399999999999997</v>
      </c>
      <c r="D1947" s="18" t="s">
        <v>2380</v>
      </c>
      <c r="E1947" s="18" t="s">
        <v>2380</v>
      </c>
      <c r="F1947" s="18" t="s">
        <v>2380</v>
      </c>
      <c r="G1947" s="25">
        <v>1</v>
      </c>
      <c r="H1947" s="18" t="s">
        <v>2380</v>
      </c>
      <c r="I1947" s="25">
        <f t="shared" si="90"/>
        <v>0</v>
      </c>
      <c r="J1947" s="26">
        <f t="shared" si="91"/>
        <v>1</v>
      </c>
      <c r="K1947" s="18" t="str">
        <f t="shared" si="92"/>
        <v>Overweight</v>
      </c>
      <c r="L1947" s="24" t="str" cm="1">
        <f t="array" ref="L1947">IF(H1947="?",INDEX($H$2:$H$2336,MODE(MATCH($H$2:$H$2336,$H$2:$H$2336,0))),H1947)</f>
        <v>No</v>
      </c>
    </row>
    <row r="1948" spans="1:12" x14ac:dyDescent="0.25">
      <c r="A1948" s="17" t="s">
        <v>421</v>
      </c>
      <c r="B1948" s="17">
        <v>17.09</v>
      </c>
      <c r="C1948" s="17">
        <v>5.8</v>
      </c>
      <c r="D1948" s="17" t="s">
        <v>2382</v>
      </c>
      <c r="E1948" s="17" t="s">
        <v>2380</v>
      </c>
      <c r="F1948" s="17" t="s">
        <v>2380</v>
      </c>
      <c r="G1948" s="27" t="s">
        <v>2381</v>
      </c>
      <c r="H1948" s="17" t="s">
        <v>2380</v>
      </c>
      <c r="I1948" s="27">
        <f t="shared" si="90"/>
        <v>0</v>
      </c>
      <c r="J1948" s="26">
        <f t="shared" si="91"/>
        <v>0</v>
      </c>
      <c r="K1948" s="17" t="str">
        <f t="shared" si="92"/>
        <v>Underweight</v>
      </c>
      <c r="L1948" s="24" t="str" cm="1">
        <f t="array" ref="L1948">IF(H1948="?",INDEX($H$2:$H$2336,MODE(MATCH($H$2:$H$2336,$H$2:$H$2336,0))),H1948)</f>
        <v>No</v>
      </c>
    </row>
    <row r="1949" spans="1:12" x14ac:dyDescent="0.25">
      <c r="A1949" s="18" t="s">
        <v>420</v>
      </c>
      <c r="B1949" s="18">
        <v>20.83</v>
      </c>
      <c r="C1949" s="18">
        <v>5.12</v>
      </c>
      <c r="D1949" s="18" t="s">
        <v>2380</v>
      </c>
      <c r="E1949" s="18" t="s">
        <v>2380</v>
      </c>
      <c r="F1949" s="18" t="s">
        <v>2380</v>
      </c>
      <c r="G1949" s="25" t="s">
        <v>2381</v>
      </c>
      <c r="H1949" s="18" t="s">
        <v>2380</v>
      </c>
      <c r="I1949" s="25">
        <f t="shared" si="90"/>
        <v>0</v>
      </c>
      <c r="J1949" s="26">
        <f t="shared" si="91"/>
        <v>0</v>
      </c>
      <c r="K1949" s="18" t="str">
        <f t="shared" si="92"/>
        <v>Normal Weight</v>
      </c>
      <c r="L1949" s="24" t="str" cm="1">
        <f t="array" ref="L1949">IF(H1949="?",INDEX($H$2:$H$2336,MODE(MATCH($H$2:$H$2336,$H$2:$H$2336,0))),H1949)</f>
        <v>No</v>
      </c>
    </row>
    <row r="1950" spans="1:12" x14ac:dyDescent="0.25">
      <c r="A1950" s="17" t="s">
        <v>419</v>
      </c>
      <c r="B1950" s="17">
        <v>18.920000000000002</v>
      </c>
      <c r="C1950" s="17">
        <v>5.98</v>
      </c>
      <c r="D1950" s="17" t="s">
        <v>2382</v>
      </c>
      <c r="E1950" s="17" t="s">
        <v>2380</v>
      </c>
      <c r="F1950" s="17" t="s">
        <v>2380</v>
      </c>
      <c r="G1950" s="27">
        <v>1</v>
      </c>
      <c r="H1950" s="17" t="s">
        <v>2380</v>
      </c>
      <c r="I1950" s="27">
        <f t="shared" si="90"/>
        <v>0</v>
      </c>
      <c r="J1950" s="26">
        <f t="shared" si="91"/>
        <v>1</v>
      </c>
      <c r="K1950" s="17" t="str">
        <f t="shared" si="92"/>
        <v>Normal Weight</v>
      </c>
      <c r="L1950" s="24" t="str" cm="1">
        <f t="array" ref="L1950">IF(H1950="?",INDEX($H$2:$H$2336,MODE(MATCH($H$2:$H$2336,$H$2:$H$2336,0))),H1950)</f>
        <v>No</v>
      </c>
    </row>
    <row r="1951" spans="1:12" x14ac:dyDescent="0.25">
      <c r="A1951" s="18" t="s">
        <v>418</v>
      </c>
      <c r="B1951" s="18">
        <v>37.1</v>
      </c>
      <c r="C1951" s="18">
        <v>5.46</v>
      </c>
      <c r="D1951" s="18" t="s">
        <v>2380</v>
      </c>
      <c r="E1951" s="18" t="s">
        <v>2380</v>
      </c>
      <c r="F1951" s="18" t="s">
        <v>2380</v>
      </c>
      <c r="G1951" s="25" t="s">
        <v>2381</v>
      </c>
      <c r="H1951" s="18" t="s">
        <v>2380</v>
      </c>
      <c r="I1951" s="25">
        <f t="shared" si="90"/>
        <v>0</v>
      </c>
      <c r="J1951" s="26">
        <f t="shared" si="91"/>
        <v>0</v>
      </c>
      <c r="K1951" s="18" t="str">
        <f t="shared" si="92"/>
        <v>Obesity</v>
      </c>
      <c r="L1951" s="24" t="str" cm="1">
        <f t="array" ref="L1951">IF(H1951="?",INDEX($H$2:$H$2336,MODE(MATCH($H$2:$H$2336,$H$2:$H$2336,0))),H1951)</f>
        <v>No</v>
      </c>
    </row>
    <row r="1952" spans="1:12" x14ac:dyDescent="0.25">
      <c r="A1952" s="17" t="s">
        <v>417</v>
      </c>
      <c r="B1952" s="17">
        <v>22.515000000000001</v>
      </c>
      <c r="C1952" s="17">
        <v>4.91</v>
      </c>
      <c r="D1952" s="17" t="s">
        <v>2382</v>
      </c>
      <c r="E1952" s="17" t="s">
        <v>2380</v>
      </c>
      <c r="F1952" s="17" t="s">
        <v>2383</v>
      </c>
      <c r="G1952" s="27">
        <v>1</v>
      </c>
      <c r="H1952" s="17" t="s">
        <v>2380</v>
      </c>
      <c r="I1952" s="27">
        <f t="shared" si="90"/>
        <v>0</v>
      </c>
      <c r="J1952" s="26">
        <f t="shared" si="91"/>
        <v>1</v>
      </c>
      <c r="K1952" s="17" t="str">
        <f t="shared" si="92"/>
        <v>Normal Weight</v>
      </c>
      <c r="L1952" s="24" t="str" cm="1">
        <f t="array" ref="L1952">IF(H1952="?",INDEX($H$2:$H$2336,MODE(MATCH($H$2:$H$2336,$H$2:$H$2336,0))),H1952)</f>
        <v>No</v>
      </c>
    </row>
    <row r="1953" spans="1:12" x14ac:dyDescent="0.25">
      <c r="A1953" s="18" t="s">
        <v>416</v>
      </c>
      <c r="B1953" s="18">
        <v>32.700000000000003</v>
      </c>
      <c r="C1953" s="18">
        <v>4.66</v>
      </c>
      <c r="D1953" s="18" t="s">
        <v>2380</v>
      </c>
      <c r="E1953" s="18" t="s">
        <v>2380</v>
      </c>
      <c r="F1953" s="18" t="s">
        <v>2380</v>
      </c>
      <c r="G1953" s="25" t="s">
        <v>2381</v>
      </c>
      <c r="H1953" s="18" t="s">
        <v>2380</v>
      </c>
      <c r="I1953" s="25">
        <f t="shared" si="90"/>
        <v>0</v>
      </c>
      <c r="J1953" s="26">
        <f t="shared" si="91"/>
        <v>0</v>
      </c>
      <c r="K1953" s="18" t="str">
        <f t="shared" si="92"/>
        <v>Obesity</v>
      </c>
      <c r="L1953" s="24" t="str" cm="1">
        <f t="array" ref="L1953">IF(H1953="?",INDEX($H$2:$H$2336,MODE(MATCH($H$2:$H$2336,$H$2:$H$2336,0))),H1953)</f>
        <v>No</v>
      </c>
    </row>
    <row r="1954" spans="1:12" x14ac:dyDescent="0.25">
      <c r="A1954" s="17" t="s">
        <v>415</v>
      </c>
      <c r="B1954" s="17">
        <v>17.75</v>
      </c>
      <c r="C1954" s="17">
        <v>6.8</v>
      </c>
      <c r="D1954" s="17" t="s">
        <v>2382</v>
      </c>
      <c r="E1954" s="17" t="s">
        <v>2380</v>
      </c>
      <c r="F1954" s="17" t="s">
        <v>2380</v>
      </c>
      <c r="G1954" s="27">
        <v>1</v>
      </c>
      <c r="H1954" s="17" t="s">
        <v>2380</v>
      </c>
      <c r="I1954" s="27">
        <f t="shared" si="90"/>
        <v>0</v>
      </c>
      <c r="J1954" s="26">
        <f t="shared" si="91"/>
        <v>1</v>
      </c>
      <c r="K1954" s="17" t="str">
        <f t="shared" si="92"/>
        <v>Underweight</v>
      </c>
      <c r="L1954" s="24" t="str" cm="1">
        <f t="array" ref="L1954">IF(H1954="?",INDEX($H$2:$H$2336,MODE(MATCH($H$2:$H$2336,$H$2:$H$2336,0))),H1954)</f>
        <v>No</v>
      </c>
    </row>
    <row r="1955" spans="1:12" x14ac:dyDescent="0.25">
      <c r="A1955" s="18" t="s">
        <v>414</v>
      </c>
      <c r="B1955" s="18">
        <v>33.630000000000003</v>
      </c>
      <c r="C1955" s="18">
        <v>4.47</v>
      </c>
      <c r="D1955" s="18" t="s">
        <v>2382</v>
      </c>
      <c r="E1955" s="18" t="s">
        <v>2380</v>
      </c>
      <c r="F1955" s="18" t="s">
        <v>2380</v>
      </c>
      <c r="G1955" s="25" t="s">
        <v>2381</v>
      </c>
      <c r="H1955" s="18" t="s">
        <v>2380</v>
      </c>
      <c r="I1955" s="25">
        <f t="shared" si="90"/>
        <v>0</v>
      </c>
      <c r="J1955" s="26">
        <f t="shared" si="91"/>
        <v>0</v>
      </c>
      <c r="K1955" s="18" t="str">
        <f t="shared" si="92"/>
        <v>Obesity</v>
      </c>
      <c r="L1955" s="24" t="str" cm="1">
        <f t="array" ref="L1955">IF(H1955="?",INDEX($H$2:$H$2336,MODE(MATCH($H$2:$H$2336,$H$2:$H$2336,0))),H1955)</f>
        <v>No</v>
      </c>
    </row>
    <row r="1956" spans="1:12" x14ac:dyDescent="0.25">
      <c r="A1956" s="17" t="s">
        <v>413</v>
      </c>
      <c r="B1956" s="17">
        <v>34.799999999999997</v>
      </c>
      <c r="C1956" s="17">
        <v>4.08</v>
      </c>
      <c r="D1956" s="17" t="s">
        <v>2382</v>
      </c>
      <c r="E1956" s="17" t="s">
        <v>2380</v>
      </c>
      <c r="F1956" s="17" t="s">
        <v>2380</v>
      </c>
      <c r="G1956" s="27">
        <v>1</v>
      </c>
      <c r="H1956" s="17" t="s">
        <v>2380</v>
      </c>
      <c r="I1956" s="27">
        <f t="shared" si="90"/>
        <v>0</v>
      </c>
      <c r="J1956" s="26">
        <f t="shared" si="91"/>
        <v>1</v>
      </c>
      <c r="K1956" s="17" t="str">
        <f t="shared" si="92"/>
        <v>Obesity</v>
      </c>
      <c r="L1956" s="24" t="str" cm="1">
        <f t="array" ref="L1956">IF(H1956="?",INDEX($H$2:$H$2336,MODE(MATCH($H$2:$H$2336,$H$2:$H$2336,0))),H1956)</f>
        <v>No</v>
      </c>
    </row>
    <row r="1957" spans="1:12" x14ac:dyDescent="0.25">
      <c r="A1957" s="18" t="s">
        <v>412</v>
      </c>
      <c r="B1957" s="18">
        <v>16.809999999999999</v>
      </c>
      <c r="C1957" s="18">
        <v>5.51</v>
      </c>
      <c r="D1957" s="18" t="s">
        <v>2382</v>
      </c>
      <c r="E1957" s="18" t="s">
        <v>2380</v>
      </c>
      <c r="F1957" s="18" t="s">
        <v>2380</v>
      </c>
      <c r="G1957" s="25">
        <v>1</v>
      </c>
      <c r="H1957" s="18" t="s">
        <v>2380</v>
      </c>
      <c r="I1957" s="25">
        <f t="shared" si="90"/>
        <v>0</v>
      </c>
      <c r="J1957" s="26">
        <f t="shared" si="91"/>
        <v>1</v>
      </c>
      <c r="K1957" s="18" t="str">
        <f t="shared" si="92"/>
        <v>Underweight</v>
      </c>
      <c r="L1957" s="24" t="str" cm="1">
        <f t="array" ref="L1957">IF(H1957="?",INDEX($H$2:$H$2336,MODE(MATCH($H$2:$H$2336,$H$2:$H$2336,0))),H1957)</f>
        <v>No</v>
      </c>
    </row>
    <row r="1958" spans="1:12" x14ac:dyDescent="0.25">
      <c r="A1958" s="17" t="s">
        <v>411</v>
      </c>
      <c r="B1958" s="17">
        <v>16.690000000000001</v>
      </c>
      <c r="C1958" s="17">
        <v>8.4</v>
      </c>
      <c r="D1958" s="17" t="s">
        <v>2382</v>
      </c>
      <c r="E1958" s="17" t="s">
        <v>2380</v>
      </c>
      <c r="F1958" s="17" t="s">
        <v>2380</v>
      </c>
      <c r="G1958" s="27" t="s">
        <v>2381</v>
      </c>
      <c r="H1958" s="17" t="s">
        <v>2380</v>
      </c>
      <c r="I1958" s="27">
        <f t="shared" si="90"/>
        <v>0</v>
      </c>
      <c r="J1958" s="26">
        <f t="shared" si="91"/>
        <v>0</v>
      </c>
      <c r="K1958" s="17" t="str">
        <f t="shared" si="92"/>
        <v>Underweight</v>
      </c>
      <c r="L1958" s="24" t="str" cm="1">
        <f t="array" ref="L1958">IF(H1958="?",INDEX($H$2:$H$2336,MODE(MATCH($H$2:$H$2336,$H$2:$H$2336,0))),H1958)</f>
        <v>No</v>
      </c>
    </row>
    <row r="1959" spans="1:12" x14ac:dyDescent="0.25">
      <c r="A1959" s="18" t="s">
        <v>410</v>
      </c>
      <c r="B1959" s="18">
        <v>23.21</v>
      </c>
      <c r="C1959" s="18">
        <v>5.14</v>
      </c>
      <c r="D1959" s="18" t="s">
        <v>2382</v>
      </c>
      <c r="E1959" s="18" t="s">
        <v>2380</v>
      </c>
      <c r="F1959" s="18" t="s">
        <v>2380</v>
      </c>
      <c r="G1959" s="25">
        <v>1</v>
      </c>
      <c r="H1959" s="18" t="s">
        <v>2380</v>
      </c>
      <c r="I1959" s="25">
        <f t="shared" si="90"/>
        <v>0</v>
      </c>
      <c r="J1959" s="26">
        <f t="shared" si="91"/>
        <v>1</v>
      </c>
      <c r="K1959" s="18" t="str">
        <f t="shared" si="92"/>
        <v>Normal Weight</v>
      </c>
      <c r="L1959" s="24" t="str" cm="1">
        <f t="array" ref="L1959">IF(H1959="?",INDEX($H$2:$H$2336,MODE(MATCH($H$2:$H$2336,$H$2:$H$2336,0))),H1959)</f>
        <v>No</v>
      </c>
    </row>
    <row r="1960" spans="1:12" x14ac:dyDescent="0.25">
      <c r="A1960" s="17" t="s">
        <v>409</v>
      </c>
      <c r="B1960" s="17">
        <v>25.175000000000001</v>
      </c>
      <c r="C1960" s="17">
        <v>5.21</v>
      </c>
      <c r="D1960" s="17" t="s">
        <v>2382</v>
      </c>
      <c r="E1960" s="17" t="s">
        <v>2380</v>
      </c>
      <c r="F1960" s="17" t="s">
        <v>2380</v>
      </c>
      <c r="G1960" s="27">
        <v>1</v>
      </c>
      <c r="H1960" s="17" t="s">
        <v>2380</v>
      </c>
      <c r="I1960" s="27">
        <f t="shared" si="90"/>
        <v>0</v>
      </c>
      <c r="J1960" s="26">
        <f t="shared" si="91"/>
        <v>1</v>
      </c>
      <c r="K1960" s="17" t="str">
        <f t="shared" si="92"/>
        <v>Overweight</v>
      </c>
      <c r="L1960" s="24" t="str" cm="1">
        <f t="array" ref="L1960">IF(H1960="?",INDEX($H$2:$H$2336,MODE(MATCH($H$2:$H$2336,$H$2:$H$2336,0))),H1960)</f>
        <v>No</v>
      </c>
    </row>
    <row r="1961" spans="1:12" x14ac:dyDescent="0.25">
      <c r="A1961" s="18" t="s">
        <v>408</v>
      </c>
      <c r="B1961" s="18">
        <v>34.770000000000003</v>
      </c>
      <c r="C1961" s="18">
        <v>6.23</v>
      </c>
      <c r="D1961" s="18" t="s">
        <v>2380</v>
      </c>
      <c r="E1961" s="18" t="s">
        <v>2380</v>
      </c>
      <c r="F1961" s="18" t="s">
        <v>2380</v>
      </c>
      <c r="G1961" s="25" t="s">
        <v>2381</v>
      </c>
      <c r="H1961" s="18" t="s">
        <v>2380</v>
      </c>
      <c r="I1961" s="25">
        <f t="shared" si="90"/>
        <v>0</v>
      </c>
      <c r="J1961" s="26">
        <f t="shared" si="91"/>
        <v>0</v>
      </c>
      <c r="K1961" s="18" t="str">
        <f t="shared" si="92"/>
        <v>Obesity</v>
      </c>
      <c r="L1961" s="24" t="str" cm="1">
        <f t="array" ref="L1961">IF(H1961="?",INDEX($H$2:$H$2336,MODE(MATCH($H$2:$H$2336,$H$2:$H$2336,0))),H1961)</f>
        <v>No</v>
      </c>
    </row>
    <row r="1962" spans="1:12" x14ac:dyDescent="0.25">
      <c r="A1962" s="17" t="s">
        <v>407</v>
      </c>
      <c r="B1962" s="17">
        <v>27.7</v>
      </c>
      <c r="C1962" s="17">
        <v>5.6</v>
      </c>
      <c r="D1962" s="17" t="s">
        <v>2380</v>
      </c>
      <c r="E1962" s="17" t="s">
        <v>2380</v>
      </c>
      <c r="F1962" s="17" t="s">
        <v>2380</v>
      </c>
      <c r="G1962" s="27">
        <v>1</v>
      </c>
      <c r="H1962" s="17" t="s">
        <v>2380</v>
      </c>
      <c r="I1962" s="27">
        <f t="shared" si="90"/>
        <v>0</v>
      </c>
      <c r="J1962" s="26">
        <f t="shared" si="91"/>
        <v>1</v>
      </c>
      <c r="K1962" s="17" t="str">
        <f t="shared" si="92"/>
        <v>Overweight</v>
      </c>
      <c r="L1962" s="24" t="str" cm="1">
        <f t="array" ref="L1962">IF(H1962="?",INDEX($H$2:$H$2336,MODE(MATCH($H$2:$H$2336,$H$2:$H$2336,0))),H1962)</f>
        <v>No</v>
      </c>
    </row>
    <row r="1963" spans="1:12" x14ac:dyDescent="0.25">
      <c r="A1963" s="18" t="s">
        <v>406</v>
      </c>
      <c r="B1963" s="18">
        <v>19.12</v>
      </c>
      <c r="C1963" s="18">
        <v>4.72</v>
      </c>
      <c r="D1963" s="18" t="s">
        <v>2382</v>
      </c>
      <c r="E1963" s="18" t="s">
        <v>2380</v>
      </c>
      <c r="F1963" s="18" t="s">
        <v>2380</v>
      </c>
      <c r="G1963" s="25">
        <v>1</v>
      </c>
      <c r="H1963" s="18" t="s">
        <v>2380</v>
      </c>
      <c r="I1963" s="25">
        <f t="shared" si="90"/>
        <v>0</v>
      </c>
      <c r="J1963" s="26">
        <f t="shared" si="91"/>
        <v>1</v>
      </c>
      <c r="K1963" s="18" t="str">
        <f t="shared" si="92"/>
        <v>Normal Weight</v>
      </c>
      <c r="L1963" s="24" t="str" cm="1">
        <f t="array" ref="L1963">IF(H1963="?",INDEX($H$2:$H$2336,MODE(MATCH($H$2:$H$2336,$H$2:$H$2336,0))),H1963)</f>
        <v>No</v>
      </c>
    </row>
    <row r="1964" spans="1:12" x14ac:dyDescent="0.25">
      <c r="A1964" s="17" t="s">
        <v>405</v>
      </c>
      <c r="B1964" s="17">
        <v>32.67</v>
      </c>
      <c r="C1964" s="17">
        <v>4.67</v>
      </c>
      <c r="D1964" s="17" t="s">
        <v>2380</v>
      </c>
      <c r="E1964" s="17" t="s">
        <v>2380</v>
      </c>
      <c r="F1964" s="17" t="s">
        <v>2383</v>
      </c>
      <c r="G1964" s="27">
        <v>1</v>
      </c>
      <c r="H1964" s="17" t="s">
        <v>2380</v>
      </c>
      <c r="I1964" s="27">
        <f t="shared" si="90"/>
        <v>0</v>
      </c>
      <c r="J1964" s="26">
        <f t="shared" si="91"/>
        <v>1</v>
      </c>
      <c r="K1964" s="17" t="str">
        <f t="shared" si="92"/>
        <v>Obesity</v>
      </c>
      <c r="L1964" s="24" t="str" cm="1">
        <f t="array" ref="L1964">IF(H1964="?",INDEX($H$2:$H$2336,MODE(MATCH($H$2:$H$2336,$H$2:$H$2336,0))),H1964)</f>
        <v>No</v>
      </c>
    </row>
    <row r="1965" spans="1:12" x14ac:dyDescent="0.25">
      <c r="A1965" s="18" t="s">
        <v>404</v>
      </c>
      <c r="B1965" s="18">
        <v>28.5</v>
      </c>
      <c r="C1965" s="18">
        <v>6.11</v>
      </c>
      <c r="D1965" s="18" t="s">
        <v>2380</v>
      </c>
      <c r="E1965" s="18" t="s">
        <v>2380</v>
      </c>
      <c r="F1965" s="18" t="s">
        <v>2380</v>
      </c>
      <c r="G1965" s="25">
        <v>1</v>
      </c>
      <c r="H1965" s="18" t="s">
        <v>2380</v>
      </c>
      <c r="I1965" s="25">
        <f t="shared" si="90"/>
        <v>0</v>
      </c>
      <c r="J1965" s="26">
        <f t="shared" si="91"/>
        <v>1</v>
      </c>
      <c r="K1965" s="18" t="str">
        <f t="shared" si="92"/>
        <v>Overweight</v>
      </c>
      <c r="L1965" s="24" t="str" cm="1">
        <f t="array" ref="L1965">IF(H1965="?",INDEX($H$2:$H$2336,MODE(MATCH($H$2:$H$2336,$H$2:$H$2336,0))),H1965)</f>
        <v>No</v>
      </c>
    </row>
    <row r="1966" spans="1:12" x14ac:dyDescent="0.25">
      <c r="A1966" s="17" t="s">
        <v>403</v>
      </c>
      <c r="B1966" s="17">
        <v>39.270000000000003</v>
      </c>
      <c r="C1966" s="17">
        <v>6.25</v>
      </c>
      <c r="D1966" s="17" t="s">
        <v>2380</v>
      </c>
      <c r="E1966" s="17" t="s">
        <v>2380</v>
      </c>
      <c r="F1966" s="17" t="s">
        <v>2380</v>
      </c>
      <c r="G1966" s="27" t="s">
        <v>2381</v>
      </c>
      <c r="H1966" s="17" t="s">
        <v>2380</v>
      </c>
      <c r="I1966" s="27">
        <f t="shared" si="90"/>
        <v>0</v>
      </c>
      <c r="J1966" s="26">
        <f t="shared" si="91"/>
        <v>0</v>
      </c>
      <c r="K1966" s="17" t="str">
        <f t="shared" si="92"/>
        <v>Obesity</v>
      </c>
      <c r="L1966" s="24" t="str" cm="1">
        <f t="array" ref="L1966">IF(H1966="?",INDEX($H$2:$H$2336,MODE(MATCH($H$2:$H$2336,$H$2:$H$2336,0))),H1966)</f>
        <v>No</v>
      </c>
    </row>
    <row r="1967" spans="1:12" x14ac:dyDescent="0.25">
      <c r="A1967" s="18" t="s">
        <v>402</v>
      </c>
      <c r="B1967" s="18">
        <v>32.49</v>
      </c>
      <c r="C1967" s="18">
        <v>4</v>
      </c>
      <c r="D1967" s="18" t="s">
        <v>2382</v>
      </c>
      <c r="E1967" s="18" t="s">
        <v>2380</v>
      </c>
      <c r="F1967" s="18" t="s">
        <v>2380</v>
      </c>
      <c r="G1967" s="25" t="s">
        <v>2381</v>
      </c>
      <c r="H1967" s="18" t="s">
        <v>2380</v>
      </c>
      <c r="I1967" s="25">
        <f t="shared" si="90"/>
        <v>0</v>
      </c>
      <c r="J1967" s="26">
        <f t="shared" si="91"/>
        <v>0</v>
      </c>
      <c r="K1967" s="18" t="str">
        <f t="shared" si="92"/>
        <v>Obesity</v>
      </c>
      <c r="L1967" s="24" t="str" cm="1">
        <f t="array" ref="L1967">IF(H1967="?",INDEX($H$2:$H$2336,MODE(MATCH($H$2:$H$2336,$H$2:$H$2336,0))),H1967)</f>
        <v>No</v>
      </c>
    </row>
    <row r="1968" spans="1:12" x14ac:dyDescent="0.25">
      <c r="A1968" s="17" t="s">
        <v>401</v>
      </c>
      <c r="B1968" s="17">
        <v>23.7</v>
      </c>
      <c r="C1968" s="17">
        <v>5.55</v>
      </c>
      <c r="D1968" s="17" t="s">
        <v>2382</v>
      </c>
      <c r="E1968" s="17" t="s">
        <v>2380</v>
      </c>
      <c r="F1968" s="17" t="s">
        <v>2380</v>
      </c>
      <c r="G1968" s="27" t="s">
        <v>2381</v>
      </c>
      <c r="H1968" s="17" t="s">
        <v>2380</v>
      </c>
      <c r="I1968" s="27">
        <f t="shared" si="90"/>
        <v>0</v>
      </c>
      <c r="J1968" s="26">
        <f t="shared" si="91"/>
        <v>0</v>
      </c>
      <c r="K1968" s="17" t="str">
        <f t="shared" si="92"/>
        <v>Normal Weight</v>
      </c>
      <c r="L1968" s="24" t="str" cm="1">
        <f t="array" ref="L1968">IF(H1968="?",INDEX($H$2:$H$2336,MODE(MATCH($H$2:$H$2336,$H$2:$H$2336,0))),H1968)</f>
        <v>No</v>
      </c>
    </row>
    <row r="1969" spans="1:12" x14ac:dyDescent="0.25">
      <c r="A1969" s="18" t="s">
        <v>400</v>
      </c>
      <c r="B1969" s="18">
        <v>30.4</v>
      </c>
      <c r="C1969" s="18">
        <v>5.95</v>
      </c>
      <c r="D1969" s="18" t="s">
        <v>2380</v>
      </c>
      <c r="E1969" s="18" t="s">
        <v>2382</v>
      </c>
      <c r="F1969" s="18" t="s">
        <v>2380</v>
      </c>
      <c r="G1969" s="25">
        <v>1</v>
      </c>
      <c r="H1969" s="18" t="s">
        <v>2380</v>
      </c>
      <c r="I1969" s="25">
        <f t="shared" si="90"/>
        <v>0</v>
      </c>
      <c r="J1969" s="26">
        <f t="shared" si="91"/>
        <v>1</v>
      </c>
      <c r="K1969" s="18" t="str">
        <f t="shared" si="92"/>
        <v>Obesity</v>
      </c>
      <c r="L1969" s="24" t="str" cm="1">
        <f t="array" ref="L1969">IF(H1969="?",INDEX($H$2:$H$2336,MODE(MATCH($H$2:$H$2336,$H$2:$H$2336,0))),H1969)</f>
        <v>No</v>
      </c>
    </row>
    <row r="1970" spans="1:12" x14ac:dyDescent="0.25">
      <c r="A1970" s="17" t="s">
        <v>399</v>
      </c>
      <c r="B1970" s="17">
        <v>38.94</v>
      </c>
      <c r="C1970" s="17">
        <v>4.3600000000000003</v>
      </c>
      <c r="D1970" s="17" t="s">
        <v>2380</v>
      </c>
      <c r="E1970" s="17" t="s">
        <v>2380</v>
      </c>
      <c r="F1970" s="17" t="s">
        <v>2383</v>
      </c>
      <c r="G1970" s="27">
        <v>1</v>
      </c>
      <c r="H1970" s="17" t="s">
        <v>2380</v>
      </c>
      <c r="I1970" s="27">
        <f t="shared" si="90"/>
        <v>0</v>
      </c>
      <c r="J1970" s="26">
        <f t="shared" si="91"/>
        <v>1</v>
      </c>
      <c r="K1970" s="17" t="str">
        <f t="shared" si="92"/>
        <v>Obesity</v>
      </c>
      <c r="L1970" s="24" t="str" cm="1">
        <f t="array" ref="L1970">IF(H1970="?",INDEX($H$2:$H$2336,MODE(MATCH($H$2:$H$2336,$H$2:$H$2336,0))),H1970)</f>
        <v>No</v>
      </c>
    </row>
    <row r="1971" spans="1:12" x14ac:dyDescent="0.25">
      <c r="A1971" s="18" t="s">
        <v>398</v>
      </c>
      <c r="B1971" s="18">
        <v>31.02</v>
      </c>
      <c r="C1971" s="18">
        <v>4.84</v>
      </c>
      <c r="D1971" s="18" t="s">
        <v>2380</v>
      </c>
      <c r="E1971" s="18" t="s">
        <v>2380</v>
      </c>
      <c r="F1971" s="18" t="s">
        <v>2383</v>
      </c>
      <c r="G1971" s="25">
        <v>1</v>
      </c>
      <c r="H1971" s="18" t="s">
        <v>2380</v>
      </c>
      <c r="I1971" s="25">
        <f t="shared" si="90"/>
        <v>0</v>
      </c>
      <c r="J1971" s="26">
        <f t="shared" si="91"/>
        <v>1</v>
      </c>
      <c r="K1971" s="18" t="str">
        <f t="shared" si="92"/>
        <v>Obesity</v>
      </c>
      <c r="L1971" s="24" t="str" cm="1">
        <f t="array" ref="L1971">IF(H1971="?",INDEX($H$2:$H$2336,MODE(MATCH($H$2:$H$2336,$H$2:$H$2336,0))),H1971)</f>
        <v>No</v>
      </c>
    </row>
    <row r="1972" spans="1:12" x14ac:dyDescent="0.25">
      <c r="A1972" s="17" t="s">
        <v>397</v>
      </c>
      <c r="B1972" s="17">
        <v>17.5</v>
      </c>
      <c r="C1972" s="17">
        <v>4.5599999999999996</v>
      </c>
      <c r="D1972" s="17" t="s">
        <v>2380</v>
      </c>
      <c r="E1972" s="17" t="s">
        <v>2380</v>
      </c>
      <c r="F1972" s="17" t="s">
        <v>2380</v>
      </c>
      <c r="G1972" s="27">
        <v>1</v>
      </c>
      <c r="H1972" s="17" t="s">
        <v>2380</v>
      </c>
      <c r="I1972" s="27">
        <f t="shared" si="90"/>
        <v>0</v>
      </c>
      <c r="J1972" s="26">
        <f t="shared" si="91"/>
        <v>1</v>
      </c>
      <c r="K1972" s="17" t="str">
        <f t="shared" si="92"/>
        <v>Underweight</v>
      </c>
      <c r="L1972" s="24" t="str" cm="1">
        <f t="array" ref="L1972">IF(H1972="?",INDEX($H$2:$H$2336,MODE(MATCH($H$2:$H$2336,$H$2:$H$2336,0))),H1972)</f>
        <v>No</v>
      </c>
    </row>
    <row r="1973" spans="1:12" x14ac:dyDescent="0.25">
      <c r="A1973" s="18" t="s">
        <v>396</v>
      </c>
      <c r="B1973" s="18">
        <v>34.799999999999997</v>
      </c>
      <c r="C1973" s="18">
        <v>4.42</v>
      </c>
      <c r="D1973" s="18" t="s">
        <v>2382</v>
      </c>
      <c r="E1973" s="18" t="s">
        <v>2382</v>
      </c>
      <c r="F1973" s="18" t="s">
        <v>2380</v>
      </c>
      <c r="G1973" s="25">
        <v>2</v>
      </c>
      <c r="H1973" s="18" t="s">
        <v>2380</v>
      </c>
      <c r="I1973" s="25">
        <f t="shared" si="90"/>
        <v>0</v>
      </c>
      <c r="J1973" s="26">
        <f t="shared" si="91"/>
        <v>2</v>
      </c>
      <c r="K1973" s="18" t="str">
        <f t="shared" si="92"/>
        <v>Obesity</v>
      </c>
      <c r="L1973" s="24" t="str" cm="1">
        <f t="array" ref="L1973">IF(H1973="?",INDEX($H$2:$H$2336,MODE(MATCH($H$2:$H$2336,$H$2:$H$2336,0))),H1973)</f>
        <v>No</v>
      </c>
    </row>
    <row r="1974" spans="1:12" x14ac:dyDescent="0.25">
      <c r="A1974" s="17" t="s">
        <v>395</v>
      </c>
      <c r="B1974" s="17">
        <v>17.3</v>
      </c>
      <c r="C1974" s="17">
        <v>7.66</v>
      </c>
      <c r="D1974" s="17" t="s">
        <v>2382</v>
      </c>
      <c r="E1974" s="17" t="s">
        <v>2380</v>
      </c>
      <c r="F1974" s="17" t="s">
        <v>2380</v>
      </c>
      <c r="G1974" s="27">
        <v>1</v>
      </c>
      <c r="H1974" s="17" t="s">
        <v>2380</v>
      </c>
      <c r="I1974" s="27">
        <f t="shared" si="90"/>
        <v>0</v>
      </c>
      <c r="J1974" s="26">
        <f t="shared" si="91"/>
        <v>1</v>
      </c>
      <c r="K1974" s="17" t="str">
        <f t="shared" si="92"/>
        <v>Underweight</v>
      </c>
      <c r="L1974" s="24" t="str" cm="1">
        <f t="array" ref="L1974">IF(H1974="?",INDEX($H$2:$H$2336,MODE(MATCH($H$2:$H$2336,$H$2:$H$2336,0))),H1974)</f>
        <v>No</v>
      </c>
    </row>
    <row r="1975" spans="1:12" x14ac:dyDescent="0.25">
      <c r="A1975" s="18" t="s">
        <v>394</v>
      </c>
      <c r="B1975" s="18">
        <v>32.25</v>
      </c>
      <c r="C1975" s="18">
        <v>5.2</v>
      </c>
      <c r="D1975" s="18" t="s">
        <v>2382</v>
      </c>
      <c r="E1975" s="18" t="s">
        <v>2380</v>
      </c>
      <c r="F1975" s="18" t="s">
        <v>2380</v>
      </c>
      <c r="G1975" s="25" t="s">
        <v>2381</v>
      </c>
      <c r="H1975" s="18" t="s">
        <v>2380</v>
      </c>
      <c r="I1975" s="25">
        <f t="shared" si="90"/>
        <v>0</v>
      </c>
      <c r="J1975" s="26">
        <f t="shared" si="91"/>
        <v>0</v>
      </c>
      <c r="K1975" s="18" t="str">
        <f t="shared" si="92"/>
        <v>Obesity</v>
      </c>
      <c r="L1975" s="24" t="str" cm="1">
        <f t="array" ref="L1975">IF(H1975="?",INDEX($H$2:$H$2336,MODE(MATCH($H$2:$H$2336,$H$2:$H$2336,0))),H1975)</f>
        <v>No</v>
      </c>
    </row>
    <row r="1976" spans="1:12" x14ac:dyDescent="0.25">
      <c r="A1976" s="17" t="s">
        <v>393</v>
      </c>
      <c r="B1976" s="17">
        <v>42.4</v>
      </c>
      <c r="C1976" s="17">
        <v>5.53</v>
      </c>
      <c r="D1976" s="17" t="s">
        <v>2382</v>
      </c>
      <c r="E1976" s="17" t="s">
        <v>2380</v>
      </c>
      <c r="F1976" s="17" t="s">
        <v>2380</v>
      </c>
      <c r="G1976" s="27" t="s">
        <v>2381</v>
      </c>
      <c r="H1976" s="17" t="s">
        <v>2380</v>
      </c>
      <c r="I1976" s="27">
        <f t="shared" si="90"/>
        <v>0</v>
      </c>
      <c r="J1976" s="26">
        <f t="shared" si="91"/>
        <v>0</v>
      </c>
      <c r="K1976" s="17" t="str">
        <f t="shared" si="92"/>
        <v>Obesity</v>
      </c>
      <c r="L1976" s="24" t="str" cm="1">
        <f t="array" ref="L1976">IF(H1976="?",INDEX($H$2:$H$2336,MODE(MATCH($H$2:$H$2336,$H$2:$H$2336,0))),H1976)</f>
        <v>No</v>
      </c>
    </row>
    <row r="1977" spans="1:12" x14ac:dyDescent="0.25">
      <c r="A1977" s="18" t="s">
        <v>392</v>
      </c>
      <c r="B1977" s="18">
        <v>38.664999999999999</v>
      </c>
      <c r="C1977" s="18">
        <v>4.8600000000000003</v>
      </c>
      <c r="D1977" s="18" t="s">
        <v>2380</v>
      </c>
      <c r="E1977" s="18" t="s">
        <v>2382</v>
      </c>
      <c r="F1977" s="18" t="s">
        <v>2380</v>
      </c>
      <c r="G1977" s="25">
        <v>1</v>
      </c>
      <c r="H1977" s="18" t="s">
        <v>2380</v>
      </c>
      <c r="I1977" s="25">
        <f t="shared" si="90"/>
        <v>0</v>
      </c>
      <c r="J1977" s="26">
        <f t="shared" si="91"/>
        <v>1</v>
      </c>
      <c r="K1977" s="18" t="str">
        <f t="shared" si="92"/>
        <v>Obesity</v>
      </c>
      <c r="L1977" s="24" t="str" cm="1">
        <f t="array" ref="L1977">IF(H1977="?",INDEX($H$2:$H$2336,MODE(MATCH($H$2:$H$2336,$H$2:$H$2336,0))),H1977)</f>
        <v>No</v>
      </c>
    </row>
    <row r="1978" spans="1:12" x14ac:dyDescent="0.25">
      <c r="A1978" s="17" t="s">
        <v>391</v>
      </c>
      <c r="B1978" s="17">
        <v>29.92</v>
      </c>
      <c r="C1978" s="17">
        <v>5.49</v>
      </c>
      <c r="D1978" s="17" t="s">
        <v>2382</v>
      </c>
      <c r="E1978" s="17" t="s">
        <v>2380</v>
      </c>
      <c r="F1978" s="17" t="s">
        <v>2380</v>
      </c>
      <c r="G1978" s="27" t="s">
        <v>2381</v>
      </c>
      <c r="H1978" s="17" t="s">
        <v>2380</v>
      </c>
      <c r="I1978" s="27">
        <f t="shared" si="90"/>
        <v>0</v>
      </c>
      <c r="J1978" s="26">
        <f t="shared" si="91"/>
        <v>0</v>
      </c>
      <c r="K1978" s="17" t="str">
        <f t="shared" si="92"/>
        <v>Overweight</v>
      </c>
      <c r="L1978" s="24" t="str" cm="1">
        <f t="array" ref="L1978">IF(H1978="?",INDEX($H$2:$H$2336,MODE(MATCH($H$2:$H$2336,$H$2:$H$2336,0))),H1978)</f>
        <v>No</v>
      </c>
    </row>
    <row r="1979" spans="1:12" x14ac:dyDescent="0.25">
      <c r="A1979" s="18" t="s">
        <v>390</v>
      </c>
      <c r="B1979" s="18">
        <v>29.48</v>
      </c>
      <c r="C1979" s="18">
        <v>4.09</v>
      </c>
      <c r="D1979" s="18" t="s">
        <v>2382</v>
      </c>
      <c r="E1979" s="18" t="s">
        <v>2380</v>
      </c>
      <c r="F1979" s="18" t="s">
        <v>2380</v>
      </c>
      <c r="G1979" s="25" t="s">
        <v>2381</v>
      </c>
      <c r="H1979" s="18" t="s">
        <v>2380</v>
      </c>
      <c r="I1979" s="25">
        <f t="shared" si="90"/>
        <v>0</v>
      </c>
      <c r="J1979" s="26">
        <f t="shared" si="91"/>
        <v>0</v>
      </c>
      <c r="K1979" s="18" t="str">
        <f t="shared" si="92"/>
        <v>Overweight</v>
      </c>
      <c r="L1979" s="24" t="str" cm="1">
        <f t="array" ref="L1979">IF(H1979="?",INDEX($H$2:$H$2336,MODE(MATCH($H$2:$H$2336,$H$2:$H$2336,0))),H1979)</f>
        <v>No</v>
      </c>
    </row>
    <row r="1980" spans="1:12" x14ac:dyDescent="0.25">
      <c r="A1980" s="17" t="s">
        <v>389</v>
      </c>
      <c r="B1980" s="17">
        <v>28.785</v>
      </c>
      <c r="C1980" s="17">
        <v>4.3099999999999996</v>
      </c>
      <c r="D1980" s="17" t="s">
        <v>2382</v>
      </c>
      <c r="E1980" s="17" t="s">
        <v>2380</v>
      </c>
      <c r="F1980" s="17" t="s">
        <v>2380</v>
      </c>
      <c r="G1980" s="27" t="s">
        <v>2381</v>
      </c>
      <c r="H1980" s="17" t="s">
        <v>2380</v>
      </c>
      <c r="I1980" s="27">
        <f t="shared" si="90"/>
        <v>0</v>
      </c>
      <c r="J1980" s="26">
        <f t="shared" si="91"/>
        <v>0</v>
      </c>
      <c r="K1980" s="17" t="str">
        <f t="shared" si="92"/>
        <v>Overweight</v>
      </c>
      <c r="L1980" s="24" t="str" cm="1">
        <f t="array" ref="L1980">IF(H1980="?",INDEX($H$2:$H$2336,MODE(MATCH($H$2:$H$2336,$H$2:$H$2336,0))),H1980)</f>
        <v>No</v>
      </c>
    </row>
    <row r="1981" spans="1:12" x14ac:dyDescent="0.25">
      <c r="A1981" s="18" t="s">
        <v>388</v>
      </c>
      <c r="B1981" s="18">
        <v>19.8</v>
      </c>
      <c r="C1981" s="18">
        <v>4</v>
      </c>
      <c r="D1981" s="18" t="s">
        <v>2382</v>
      </c>
      <c r="E1981" s="18" t="s">
        <v>2380</v>
      </c>
      <c r="F1981" s="18" t="s">
        <v>2380</v>
      </c>
      <c r="G1981" s="25" t="s">
        <v>2381</v>
      </c>
      <c r="H1981" s="18" t="s">
        <v>2380</v>
      </c>
      <c r="I1981" s="25">
        <f t="shared" si="90"/>
        <v>0</v>
      </c>
      <c r="J1981" s="26">
        <f t="shared" si="91"/>
        <v>0</v>
      </c>
      <c r="K1981" s="18" t="str">
        <f t="shared" si="92"/>
        <v>Normal Weight</v>
      </c>
      <c r="L1981" s="24" t="str" cm="1">
        <f t="array" ref="L1981">IF(H1981="?",INDEX($H$2:$H$2336,MODE(MATCH($H$2:$H$2336,$H$2:$H$2336,0))),H1981)</f>
        <v>No</v>
      </c>
    </row>
    <row r="1982" spans="1:12" x14ac:dyDescent="0.25">
      <c r="A1982" s="17" t="s">
        <v>387</v>
      </c>
      <c r="B1982" s="17">
        <v>35.53</v>
      </c>
      <c r="C1982" s="17">
        <v>4.68</v>
      </c>
      <c r="D1982" s="17" t="s">
        <v>2380</v>
      </c>
      <c r="E1982" s="17" t="s">
        <v>2380</v>
      </c>
      <c r="F1982" s="17" t="s">
        <v>2383</v>
      </c>
      <c r="G1982" s="27">
        <v>1</v>
      </c>
      <c r="H1982" s="17" t="s">
        <v>2380</v>
      </c>
      <c r="I1982" s="27">
        <f t="shared" si="90"/>
        <v>0</v>
      </c>
      <c r="J1982" s="26">
        <f t="shared" si="91"/>
        <v>1</v>
      </c>
      <c r="K1982" s="17" t="str">
        <f t="shared" si="92"/>
        <v>Obesity</v>
      </c>
      <c r="L1982" s="24" t="str" cm="1">
        <f t="array" ref="L1982">IF(H1982="?",INDEX($H$2:$H$2336,MODE(MATCH($H$2:$H$2336,$H$2:$H$2336,0))),H1982)</f>
        <v>No</v>
      </c>
    </row>
    <row r="1983" spans="1:12" x14ac:dyDescent="0.25">
      <c r="A1983" s="18" t="s">
        <v>386</v>
      </c>
      <c r="B1983" s="18">
        <v>21.47</v>
      </c>
      <c r="C1983" s="18">
        <v>4.0199999999999996</v>
      </c>
      <c r="D1983" s="18" t="s">
        <v>2382</v>
      </c>
      <c r="E1983" s="18" t="s">
        <v>2380</v>
      </c>
      <c r="F1983" s="18" t="s">
        <v>2380</v>
      </c>
      <c r="G1983" s="25">
        <v>1</v>
      </c>
      <c r="H1983" s="18" t="s">
        <v>2380</v>
      </c>
      <c r="I1983" s="25">
        <f t="shared" si="90"/>
        <v>0</v>
      </c>
      <c r="J1983" s="26">
        <f t="shared" si="91"/>
        <v>1</v>
      </c>
      <c r="K1983" s="18" t="str">
        <f t="shared" si="92"/>
        <v>Normal Weight</v>
      </c>
      <c r="L1983" s="24" t="str" cm="1">
        <f t="array" ref="L1983">IF(H1983="?",INDEX($H$2:$H$2336,MODE(MATCH($H$2:$H$2336,$H$2:$H$2336,0))),H1983)</f>
        <v>No</v>
      </c>
    </row>
    <row r="1984" spans="1:12" x14ac:dyDescent="0.25">
      <c r="A1984" s="17" t="s">
        <v>385</v>
      </c>
      <c r="B1984" s="17">
        <v>25.9</v>
      </c>
      <c r="C1984" s="17">
        <v>5.12</v>
      </c>
      <c r="D1984" s="17" t="s">
        <v>2380</v>
      </c>
      <c r="E1984" s="17" t="s">
        <v>2380</v>
      </c>
      <c r="F1984" s="17" t="s">
        <v>2383</v>
      </c>
      <c r="G1984" s="27">
        <v>1</v>
      </c>
      <c r="H1984" s="17" t="s">
        <v>2380</v>
      </c>
      <c r="I1984" s="27">
        <f t="shared" si="90"/>
        <v>0</v>
      </c>
      <c r="J1984" s="26">
        <f t="shared" si="91"/>
        <v>1</v>
      </c>
      <c r="K1984" s="17" t="str">
        <f t="shared" si="92"/>
        <v>Overweight</v>
      </c>
      <c r="L1984" s="24" t="str" cm="1">
        <f t="array" ref="L1984">IF(H1984="?",INDEX($H$2:$H$2336,MODE(MATCH($H$2:$H$2336,$H$2:$H$2336,0))),H1984)</f>
        <v>No</v>
      </c>
    </row>
    <row r="1985" spans="1:12" x14ac:dyDescent="0.25">
      <c r="A1985" s="18" t="s">
        <v>384</v>
      </c>
      <c r="B1985" s="18">
        <v>20.81</v>
      </c>
      <c r="C1985" s="18">
        <v>5.52</v>
      </c>
      <c r="D1985" s="18" t="s">
        <v>2380</v>
      </c>
      <c r="E1985" s="18" t="s">
        <v>2380</v>
      </c>
      <c r="F1985" s="18" t="s">
        <v>2380</v>
      </c>
      <c r="G1985" s="25" t="s">
        <v>2381</v>
      </c>
      <c r="H1985" s="18" t="s">
        <v>2380</v>
      </c>
      <c r="I1985" s="25">
        <f t="shared" si="90"/>
        <v>0</v>
      </c>
      <c r="J1985" s="26">
        <f t="shared" si="91"/>
        <v>0</v>
      </c>
      <c r="K1985" s="18" t="str">
        <f t="shared" si="92"/>
        <v>Normal Weight</v>
      </c>
      <c r="L1985" s="24" t="str" cm="1">
        <f t="array" ref="L1985">IF(H1985="?",INDEX($H$2:$H$2336,MODE(MATCH($H$2:$H$2336,$H$2:$H$2336,0))),H1985)</f>
        <v>No</v>
      </c>
    </row>
    <row r="1986" spans="1:12" x14ac:dyDescent="0.25">
      <c r="A1986" s="17" t="s">
        <v>383</v>
      </c>
      <c r="B1986" s="17">
        <v>25.84</v>
      </c>
      <c r="C1986" s="17">
        <v>5.81</v>
      </c>
      <c r="D1986" s="17" t="s">
        <v>2382</v>
      </c>
      <c r="E1986" s="17" t="s">
        <v>2380</v>
      </c>
      <c r="F1986" s="17" t="s">
        <v>2383</v>
      </c>
      <c r="G1986" s="27">
        <v>1</v>
      </c>
      <c r="H1986" s="17" t="s">
        <v>2380</v>
      </c>
      <c r="I1986" s="27">
        <f t="shared" si="90"/>
        <v>0</v>
      </c>
      <c r="J1986" s="26">
        <f t="shared" si="91"/>
        <v>1</v>
      </c>
      <c r="K1986" s="17" t="str">
        <f t="shared" si="92"/>
        <v>Overweight</v>
      </c>
      <c r="L1986" s="24" t="str" cm="1">
        <f t="array" ref="L1986">IF(H1986="?",INDEX($H$2:$H$2336,MODE(MATCH($H$2:$H$2336,$H$2:$H$2336,0))),H1986)</f>
        <v>No</v>
      </c>
    </row>
    <row r="1987" spans="1:12" x14ac:dyDescent="0.25">
      <c r="A1987" s="18" t="s">
        <v>382</v>
      </c>
      <c r="B1987" s="18">
        <v>30.95</v>
      </c>
      <c r="C1987" s="18">
        <v>5.16</v>
      </c>
      <c r="D1987" s="18" t="s">
        <v>2380</v>
      </c>
      <c r="E1987" s="18" t="s">
        <v>2380</v>
      </c>
      <c r="F1987" s="18" t="s">
        <v>2383</v>
      </c>
      <c r="G1987" s="25">
        <v>1</v>
      </c>
      <c r="H1987" s="18" t="s">
        <v>2380</v>
      </c>
      <c r="I1987" s="25">
        <f t="shared" ref="I1987:I2050" si="93">COUNTIF(A1987:H1987, "?")</f>
        <v>0</v>
      </c>
      <c r="J1987" s="26">
        <f t="shared" ref="J1987:J2050" si="94">IF(OR(G1987="No major surgery"),0,G1987)</f>
        <v>1</v>
      </c>
      <c r="K1987" s="18" t="str">
        <f t="shared" ref="K1987:K2050" si="95">IF(B1987&lt;18.5,"Underweight",
IF(B1987&lt;25,"Normal Weight",
IF(B1987&lt;30,"Overweight",
"Obesity")))</f>
        <v>Obesity</v>
      </c>
      <c r="L1987" s="24" t="str" cm="1">
        <f t="array" ref="L1987">IF(H1987="?",INDEX($H$2:$H$2336,MODE(MATCH($H$2:$H$2336,$H$2:$H$2336,0))),H1987)</f>
        <v>No</v>
      </c>
    </row>
    <row r="1988" spans="1:12" x14ac:dyDescent="0.25">
      <c r="A1988" s="17" t="s">
        <v>381</v>
      </c>
      <c r="B1988" s="17">
        <v>30.54</v>
      </c>
      <c r="C1988" s="17">
        <v>5</v>
      </c>
      <c r="D1988" s="17" t="s">
        <v>2380</v>
      </c>
      <c r="E1988" s="17" t="s">
        <v>2380</v>
      </c>
      <c r="F1988" s="17" t="s">
        <v>2383</v>
      </c>
      <c r="G1988" s="27">
        <v>1</v>
      </c>
      <c r="H1988" s="17" t="s">
        <v>2380</v>
      </c>
      <c r="I1988" s="27">
        <f t="shared" si="93"/>
        <v>0</v>
      </c>
      <c r="J1988" s="26">
        <f t="shared" si="94"/>
        <v>1</v>
      </c>
      <c r="K1988" s="17" t="str">
        <f t="shared" si="95"/>
        <v>Obesity</v>
      </c>
      <c r="L1988" s="24" t="str" cm="1">
        <f t="array" ref="L1988">IF(H1988="?",INDEX($H$2:$H$2336,MODE(MATCH($H$2:$H$2336,$H$2:$H$2336,0))),H1988)</f>
        <v>No</v>
      </c>
    </row>
    <row r="1989" spans="1:12" x14ac:dyDescent="0.25">
      <c r="A1989" s="18" t="s">
        <v>380</v>
      </c>
      <c r="B1989" s="18">
        <v>33.914999999999999</v>
      </c>
      <c r="C1989" s="18">
        <v>5.84</v>
      </c>
      <c r="D1989" s="18" t="s">
        <v>2382</v>
      </c>
      <c r="E1989" s="18" t="s">
        <v>2380</v>
      </c>
      <c r="F1989" s="18" t="s">
        <v>2380</v>
      </c>
      <c r="G1989" s="25" t="s">
        <v>2381</v>
      </c>
      <c r="H1989" s="18" t="s">
        <v>2380</v>
      </c>
      <c r="I1989" s="25">
        <f t="shared" si="93"/>
        <v>0</v>
      </c>
      <c r="J1989" s="26">
        <f t="shared" si="94"/>
        <v>0</v>
      </c>
      <c r="K1989" s="18" t="str">
        <f t="shared" si="95"/>
        <v>Obesity</v>
      </c>
      <c r="L1989" s="24" t="str" cm="1">
        <f t="array" ref="L1989">IF(H1989="?",INDEX($H$2:$H$2336,MODE(MATCH($H$2:$H$2336,$H$2:$H$2336,0))),H1989)</f>
        <v>No</v>
      </c>
    </row>
    <row r="1990" spans="1:12" x14ac:dyDescent="0.25">
      <c r="A1990" s="17" t="s">
        <v>379</v>
      </c>
      <c r="B1990" s="17">
        <v>33.31</v>
      </c>
      <c r="C1990" s="17">
        <v>4.1900000000000004</v>
      </c>
      <c r="D1990" s="17" t="s">
        <v>2380</v>
      </c>
      <c r="E1990" s="17" t="s">
        <v>2380</v>
      </c>
      <c r="F1990" s="17" t="s">
        <v>2383</v>
      </c>
      <c r="G1990" s="27">
        <v>1</v>
      </c>
      <c r="H1990" s="17" t="s">
        <v>2380</v>
      </c>
      <c r="I1990" s="27">
        <f t="shared" si="93"/>
        <v>0</v>
      </c>
      <c r="J1990" s="26">
        <f t="shared" si="94"/>
        <v>1</v>
      </c>
      <c r="K1990" s="17" t="str">
        <f t="shared" si="95"/>
        <v>Obesity</v>
      </c>
      <c r="L1990" s="24" t="str" cm="1">
        <f t="array" ref="L1990">IF(H1990="?",INDEX($H$2:$H$2336,MODE(MATCH($H$2:$H$2336,$H$2:$H$2336,0))),H1990)</f>
        <v>No</v>
      </c>
    </row>
    <row r="1991" spans="1:12" x14ac:dyDescent="0.25">
      <c r="A1991" s="18" t="s">
        <v>378</v>
      </c>
      <c r="B1991" s="18">
        <v>25.745000000000001</v>
      </c>
      <c r="C1991" s="18">
        <v>4.62</v>
      </c>
      <c r="D1991" s="18" t="s">
        <v>2382</v>
      </c>
      <c r="E1991" s="18" t="s">
        <v>2380</v>
      </c>
      <c r="F1991" s="18" t="s">
        <v>2380</v>
      </c>
      <c r="G1991" s="25" t="s">
        <v>2381</v>
      </c>
      <c r="H1991" s="18" t="s">
        <v>2380</v>
      </c>
      <c r="I1991" s="25">
        <f t="shared" si="93"/>
        <v>0</v>
      </c>
      <c r="J1991" s="26">
        <f t="shared" si="94"/>
        <v>0</v>
      </c>
      <c r="K1991" s="18" t="str">
        <f t="shared" si="95"/>
        <v>Overweight</v>
      </c>
      <c r="L1991" s="24" t="str" cm="1">
        <f t="array" ref="L1991">IF(H1991="?",INDEX($H$2:$H$2336,MODE(MATCH($H$2:$H$2336,$H$2:$H$2336,0))),H1991)</f>
        <v>No</v>
      </c>
    </row>
    <row r="1992" spans="1:12" x14ac:dyDescent="0.25">
      <c r="A1992" s="17" t="s">
        <v>377</v>
      </c>
      <c r="B1992" s="17">
        <v>37.1</v>
      </c>
      <c r="C1992" s="17">
        <v>6.24</v>
      </c>
      <c r="D1992" s="17" t="s">
        <v>2380</v>
      </c>
      <c r="E1992" s="17" t="s">
        <v>2380</v>
      </c>
      <c r="F1992" s="17" t="s">
        <v>2380</v>
      </c>
      <c r="G1992" s="27" t="s">
        <v>2381</v>
      </c>
      <c r="H1992" s="17" t="s">
        <v>2380</v>
      </c>
      <c r="I1992" s="27">
        <f t="shared" si="93"/>
        <v>0</v>
      </c>
      <c r="J1992" s="26">
        <f t="shared" si="94"/>
        <v>0</v>
      </c>
      <c r="K1992" s="17" t="str">
        <f t="shared" si="95"/>
        <v>Obesity</v>
      </c>
      <c r="L1992" s="24" t="str" cm="1">
        <f t="array" ref="L1992">IF(H1992="?",INDEX($H$2:$H$2336,MODE(MATCH($H$2:$H$2336,$H$2:$H$2336,0))),H1992)</f>
        <v>No</v>
      </c>
    </row>
    <row r="1993" spans="1:12" x14ac:dyDescent="0.25">
      <c r="A1993" s="18" t="s">
        <v>376</v>
      </c>
      <c r="B1993" s="18">
        <v>35.435000000000002</v>
      </c>
      <c r="C1993" s="18">
        <v>5.81</v>
      </c>
      <c r="D1993" s="18" t="s">
        <v>2380</v>
      </c>
      <c r="E1993" s="18" t="s">
        <v>2380</v>
      </c>
      <c r="F1993" s="18" t="s">
        <v>2380</v>
      </c>
      <c r="G1993" s="25" t="s">
        <v>2381</v>
      </c>
      <c r="H1993" s="18" t="s">
        <v>2380</v>
      </c>
      <c r="I1993" s="25">
        <f t="shared" si="93"/>
        <v>0</v>
      </c>
      <c r="J1993" s="26">
        <f t="shared" si="94"/>
        <v>0</v>
      </c>
      <c r="K1993" s="18" t="str">
        <f t="shared" si="95"/>
        <v>Obesity</v>
      </c>
      <c r="L1993" s="24" t="str" cm="1">
        <f t="array" ref="L1993">IF(H1993="?",INDEX($H$2:$H$2336,MODE(MATCH($H$2:$H$2336,$H$2:$H$2336,0))),H1993)</f>
        <v>No</v>
      </c>
    </row>
    <row r="1994" spans="1:12" x14ac:dyDescent="0.25">
      <c r="A1994" s="17" t="s">
        <v>375</v>
      </c>
      <c r="B1994" s="17">
        <v>20.399999999999999</v>
      </c>
      <c r="C1994" s="17">
        <v>4.83</v>
      </c>
      <c r="D1994" s="17" t="s">
        <v>2380</v>
      </c>
      <c r="E1994" s="17" t="s">
        <v>2380</v>
      </c>
      <c r="F1994" s="17" t="s">
        <v>2380</v>
      </c>
      <c r="G1994" s="27" t="s">
        <v>2381</v>
      </c>
      <c r="H1994" s="17" t="s">
        <v>2380</v>
      </c>
      <c r="I1994" s="27">
        <f t="shared" si="93"/>
        <v>0</v>
      </c>
      <c r="J1994" s="26">
        <f t="shared" si="94"/>
        <v>0</v>
      </c>
      <c r="K1994" s="17" t="str">
        <f t="shared" si="95"/>
        <v>Normal Weight</v>
      </c>
      <c r="L1994" s="24" t="str" cm="1">
        <f t="array" ref="L1994">IF(H1994="?",INDEX($H$2:$H$2336,MODE(MATCH($H$2:$H$2336,$H$2:$H$2336,0))),H1994)</f>
        <v>No</v>
      </c>
    </row>
    <row r="1995" spans="1:12" x14ac:dyDescent="0.25">
      <c r="A1995" s="18" t="s">
        <v>374</v>
      </c>
      <c r="B1995" s="18">
        <v>42.13</v>
      </c>
      <c r="C1995" s="18">
        <v>5.72</v>
      </c>
      <c r="D1995" s="18" t="s">
        <v>2382</v>
      </c>
      <c r="E1995" s="18" t="s">
        <v>2380</v>
      </c>
      <c r="F1995" s="18" t="s">
        <v>2383</v>
      </c>
      <c r="G1995" s="25">
        <v>1</v>
      </c>
      <c r="H1995" s="18" t="s">
        <v>2380</v>
      </c>
      <c r="I1995" s="25">
        <f t="shared" si="93"/>
        <v>0</v>
      </c>
      <c r="J1995" s="26">
        <f t="shared" si="94"/>
        <v>1</v>
      </c>
      <c r="K1995" s="18" t="str">
        <f t="shared" si="95"/>
        <v>Obesity</v>
      </c>
      <c r="L1995" s="24" t="str" cm="1">
        <f t="array" ref="L1995">IF(H1995="?",INDEX($H$2:$H$2336,MODE(MATCH($H$2:$H$2336,$H$2:$H$2336,0))),H1995)</f>
        <v>No</v>
      </c>
    </row>
    <row r="1996" spans="1:12" x14ac:dyDescent="0.25">
      <c r="A1996" s="17" t="s">
        <v>373</v>
      </c>
      <c r="B1996" s="17">
        <v>33.99</v>
      </c>
      <c r="C1996" s="17">
        <v>4.83</v>
      </c>
      <c r="D1996" s="17" t="s">
        <v>2382</v>
      </c>
      <c r="E1996" s="17" t="s">
        <v>2380</v>
      </c>
      <c r="F1996" s="17" t="s">
        <v>2383</v>
      </c>
      <c r="G1996" s="27">
        <v>1</v>
      </c>
      <c r="H1996" s="17" t="s">
        <v>2380</v>
      </c>
      <c r="I1996" s="27">
        <f t="shared" si="93"/>
        <v>0</v>
      </c>
      <c r="J1996" s="26">
        <f t="shared" si="94"/>
        <v>1</v>
      </c>
      <c r="K1996" s="17" t="str">
        <f t="shared" si="95"/>
        <v>Obesity</v>
      </c>
      <c r="L1996" s="24" t="str" cm="1">
        <f t="array" ref="L1996">IF(H1996="?",INDEX($H$2:$H$2336,MODE(MATCH($H$2:$H$2336,$H$2:$H$2336,0))),H1996)</f>
        <v>No</v>
      </c>
    </row>
    <row r="1997" spans="1:12" x14ac:dyDescent="0.25">
      <c r="A1997" s="18" t="s">
        <v>372</v>
      </c>
      <c r="B1997" s="18">
        <v>28.594999999999999</v>
      </c>
      <c r="C1997" s="18">
        <v>4.1399999999999997</v>
      </c>
      <c r="D1997" s="18" t="s">
        <v>2382</v>
      </c>
      <c r="E1997" s="18" t="s">
        <v>2380</v>
      </c>
      <c r="F1997" s="18" t="s">
        <v>2383</v>
      </c>
      <c r="G1997" s="25">
        <v>1</v>
      </c>
      <c r="H1997" s="18" t="s">
        <v>2380</v>
      </c>
      <c r="I1997" s="25">
        <f t="shared" si="93"/>
        <v>0</v>
      </c>
      <c r="J1997" s="26">
        <f t="shared" si="94"/>
        <v>1</v>
      </c>
      <c r="K1997" s="18" t="str">
        <f t="shared" si="95"/>
        <v>Overweight</v>
      </c>
      <c r="L1997" s="24" t="str" cm="1">
        <f t="array" ref="L1997">IF(H1997="?",INDEX($H$2:$H$2336,MODE(MATCH($H$2:$H$2336,$H$2:$H$2336,0))),H1997)</f>
        <v>No</v>
      </c>
    </row>
    <row r="1998" spans="1:12" x14ac:dyDescent="0.25">
      <c r="A1998" s="17" t="s">
        <v>371</v>
      </c>
      <c r="B1998" s="17">
        <v>20.8</v>
      </c>
      <c r="C1998" s="17">
        <v>4.07</v>
      </c>
      <c r="D1998" s="17" t="s">
        <v>2382</v>
      </c>
      <c r="E1998" s="17" t="s">
        <v>2380</v>
      </c>
      <c r="F1998" s="17" t="s">
        <v>2383</v>
      </c>
      <c r="G1998" s="27">
        <v>1</v>
      </c>
      <c r="H1998" s="17" t="s">
        <v>2380</v>
      </c>
      <c r="I1998" s="27">
        <f t="shared" si="93"/>
        <v>0</v>
      </c>
      <c r="J1998" s="26">
        <f t="shared" si="94"/>
        <v>1</v>
      </c>
      <c r="K1998" s="17" t="str">
        <f t="shared" si="95"/>
        <v>Normal Weight</v>
      </c>
      <c r="L1998" s="24" t="str" cm="1">
        <f t="array" ref="L1998">IF(H1998="?",INDEX($H$2:$H$2336,MODE(MATCH($H$2:$H$2336,$H$2:$H$2336,0))),H1998)</f>
        <v>No</v>
      </c>
    </row>
    <row r="1999" spans="1:12" x14ac:dyDescent="0.25">
      <c r="A1999" s="18" t="s">
        <v>370</v>
      </c>
      <c r="B1999" s="18">
        <v>23.465</v>
      </c>
      <c r="C1999" s="18">
        <v>6.26</v>
      </c>
      <c r="D1999" s="18" t="s">
        <v>2382</v>
      </c>
      <c r="E1999" s="18" t="s">
        <v>2380</v>
      </c>
      <c r="F1999" s="18" t="s">
        <v>2383</v>
      </c>
      <c r="G1999" s="25">
        <v>1</v>
      </c>
      <c r="H1999" s="18" t="s">
        <v>2380</v>
      </c>
      <c r="I1999" s="25">
        <f t="shared" si="93"/>
        <v>0</v>
      </c>
      <c r="J1999" s="26">
        <f t="shared" si="94"/>
        <v>1</v>
      </c>
      <c r="K1999" s="18" t="str">
        <f t="shared" si="95"/>
        <v>Normal Weight</v>
      </c>
      <c r="L1999" s="24" t="str" cm="1">
        <f t="array" ref="L1999">IF(H1999="?",INDEX($H$2:$H$2336,MODE(MATCH($H$2:$H$2336,$H$2:$H$2336,0))),H1999)</f>
        <v>No</v>
      </c>
    </row>
    <row r="2000" spans="1:12" x14ac:dyDescent="0.25">
      <c r="A2000" s="17" t="s">
        <v>369</v>
      </c>
      <c r="B2000" s="17">
        <v>40.185000000000002</v>
      </c>
      <c r="C2000" s="17">
        <v>5.88</v>
      </c>
      <c r="D2000" s="17" t="s">
        <v>2382</v>
      </c>
      <c r="E2000" s="17" t="s">
        <v>2380</v>
      </c>
      <c r="F2000" s="17" t="s">
        <v>2380</v>
      </c>
      <c r="G2000" s="27" t="s">
        <v>2381</v>
      </c>
      <c r="H2000" s="17" t="s">
        <v>2380</v>
      </c>
      <c r="I2000" s="27">
        <f t="shared" si="93"/>
        <v>0</v>
      </c>
      <c r="J2000" s="26">
        <f t="shared" si="94"/>
        <v>0</v>
      </c>
      <c r="K2000" s="17" t="str">
        <f t="shared" si="95"/>
        <v>Obesity</v>
      </c>
      <c r="L2000" s="24" t="str" cm="1">
        <f t="array" ref="L2000">IF(H2000="?",INDEX($H$2:$H$2336,MODE(MATCH($H$2:$H$2336,$H$2:$H$2336,0))),H2000)</f>
        <v>No</v>
      </c>
    </row>
    <row r="2001" spans="1:12" x14ac:dyDescent="0.25">
      <c r="A2001" s="18" t="s">
        <v>368</v>
      </c>
      <c r="B2001" s="18">
        <v>21.89</v>
      </c>
      <c r="C2001" s="18">
        <v>5.72</v>
      </c>
      <c r="D2001" s="18" t="s">
        <v>2382</v>
      </c>
      <c r="E2001" s="18" t="s">
        <v>2380</v>
      </c>
      <c r="F2001" s="18" t="s">
        <v>2380</v>
      </c>
      <c r="G2001" s="25" t="s">
        <v>2381</v>
      </c>
      <c r="H2001" s="18" t="s">
        <v>2380</v>
      </c>
      <c r="I2001" s="25">
        <f t="shared" si="93"/>
        <v>0</v>
      </c>
      <c r="J2001" s="26">
        <f t="shared" si="94"/>
        <v>0</v>
      </c>
      <c r="K2001" s="18" t="str">
        <f t="shared" si="95"/>
        <v>Normal Weight</v>
      </c>
      <c r="L2001" s="24" t="str" cm="1">
        <f t="array" ref="L2001">IF(H2001="?",INDEX($H$2:$H$2336,MODE(MATCH($H$2:$H$2336,$H$2:$H$2336,0))),H2001)</f>
        <v>No</v>
      </c>
    </row>
    <row r="2002" spans="1:12" x14ac:dyDescent="0.25">
      <c r="A2002" s="17" t="s">
        <v>367</v>
      </c>
      <c r="B2002" s="17">
        <v>29.34</v>
      </c>
      <c r="C2002" s="17">
        <v>6.09</v>
      </c>
      <c r="D2002" s="17" t="s">
        <v>2382</v>
      </c>
      <c r="E2002" s="17" t="s">
        <v>2382</v>
      </c>
      <c r="F2002" s="17" t="s">
        <v>2380</v>
      </c>
      <c r="G2002" s="27">
        <v>2</v>
      </c>
      <c r="H2002" s="17" t="s">
        <v>2380</v>
      </c>
      <c r="I2002" s="27">
        <f t="shared" si="93"/>
        <v>0</v>
      </c>
      <c r="J2002" s="26">
        <f t="shared" si="94"/>
        <v>2</v>
      </c>
      <c r="K2002" s="17" t="str">
        <f t="shared" si="95"/>
        <v>Overweight</v>
      </c>
      <c r="L2002" s="24" t="str" cm="1">
        <f t="array" ref="L2002">IF(H2002="?",INDEX($H$2:$H$2336,MODE(MATCH($H$2:$H$2336,$H$2:$H$2336,0))),H2002)</f>
        <v>No</v>
      </c>
    </row>
    <row r="2003" spans="1:12" x14ac:dyDescent="0.25">
      <c r="A2003" s="18" t="s">
        <v>366</v>
      </c>
      <c r="B2003" s="18">
        <v>22.61</v>
      </c>
      <c r="C2003" s="18">
        <v>4.25</v>
      </c>
      <c r="D2003" s="18" t="s">
        <v>2382</v>
      </c>
      <c r="E2003" s="18" t="s">
        <v>2380</v>
      </c>
      <c r="F2003" s="18" t="s">
        <v>2380</v>
      </c>
      <c r="G2003" s="25" t="s">
        <v>2381</v>
      </c>
      <c r="H2003" s="18" t="s">
        <v>2380</v>
      </c>
      <c r="I2003" s="25">
        <f t="shared" si="93"/>
        <v>0</v>
      </c>
      <c r="J2003" s="26">
        <f t="shared" si="94"/>
        <v>0</v>
      </c>
      <c r="K2003" s="18" t="str">
        <f t="shared" si="95"/>
        <v>Normal Weight</v>
      </c>
      <c r="L2003" s="24" t="str" cm="1">
        <f t="array" ref="L2003">IF(H2003="?",INDEX($H$2:$H$2336,MODE(MATCH($H$2:$H$2336,$H$2:$H$2336,0))),H2003)</f>
        <v>No</v>
      </c>
    </row>
    <row r="2004" spans="1:12" x14ac:dyDescent="0.25">
      <c r="A2004" s="17" t="s">
        <v>365</v>
      </c>
      <c r="B2004" s="17">
        <v>22.23</v>
      </c>
      <c r="C2004" s="17">
        <v>6.09</v>
      </c>
      <c r="D2004" s="17" t="s">
        <v>2382</v>
      </c>
      <c r="E2004" s="17" t="s">
        <v>2380</v>
      </c>
      <c r="F2004" s="17" t="s">
        <v>2380</v>
      </c>
      <c r="G2004" s="27" t="s">
        <v>2381</v>
      </c>
      <c r="H2004" s="17" t="s">
        <v>2380</v>
      </c>
      <c r="I2004" s="27">
        <f t="shared" si="93"/>
        <v>0</v>
      </c>
      <c r="J2004" s="26">
        <f t="shared" si="94"/>
        <v>0</v>
      </c>
      <c r="K2004" s="17" t="str">
        <f t="shared" si="95"/>
        <v>Normal Weight</v>
      </c>
      <c r="L2004" s="24" t="str" cm="1">
        <f t="array" ref="L2004">IF(H2004="?",INDEX($H$2:$H$2336,MODE(MATCH($H$2:$H$2336,$H$2:$H$2336,0))),H2004)</f>
        <v>No</v>
      </c>
    </row>
    <row r="2005" spans="1:12" x14ac:dyDescent="0.25">
      <c r="A2005" s="18" t="s">
        <v>364</v>
      </c>
      <c r="B2005" s="18">
        <v>33.4</v>
      </c>
      <c r="C2005" s="18">
        <v>5.51</v>
      </c>
      <c r="D2005" s="18" t="s">
        <v>2380</v>
      </c>
      <c r="E2005" s="18" t="s">
        <v>2380</v>
      </c>
      <c r="F2005" s="18" t="s">
        <v>2380</v>
      </c>
      <c r="G2005" s="25" t="s">
        <v>2381</v>
      </c>
      <c r="H2005" s="18" t="s">
        <v>2380</v>
      </c>
      <c r="I2005" s="25">
        <f t="shared" si="93"/>
        <v>0</v>
      </c>
      <c r="J2005" s="26">
        <f t="shared" si="94"/>
        <v>0</v>
      </c>
      <c r="K2005" s="18" t="str">
        <f t="shared" si="95"/>
        <v>Obesity</v>
      </c>
      <c r="L2005" s="24" t="str" cm="1">
        <f t="array" ref="L2005">IF(H2005="?",INDEX($H$2:$H$2336,MODE(MATCH($H$2:$H$2336,$H$2:$H$2336,0))),H2005)</f>
        <v>No</v>
      </c>
    </row>
    <row r="2006" spans="1:12" x14ac:dyDescent="0.25">
      <c r="A2006" s="17" t="s">
        <v>363</v>
      </c>
      <c r="B2006" s="17">
        <v>33.11</v>
      </c>
      <c r="C2006" s="17">
        <v>5.63</v>
      </c>
      <c r="D2006" s="17" t="s">
        <v>2380</v>
      </c>
      <c r="E2006" s="17" t="s">
        <v>2380</v>
      </c>
      <c r="F2006" s="17" t="s">
        <v>2380</v>
      </c>
      <c r="G2006" s="27" t="s">
        <v>2381</v>
      </c>
      <c r="H2006" s="17" t="s">
        <v>2380</v>
      </c>
      <c r="I2006" s="27">
        <f t="shared" si="93"/>
        <v>0</v>
      </c>
      <c r="J2006" s="26">
        <f t="shared" si="94"/>
        <v>0</v>
      </c>
      <c r="K2006" s="17" t="str">
        <f t="shared" si="95"/>
        <v>Obesity</v>
      </c>
      <c r="L2006" s="24" t="str" cm="1">
        <f t="array" ref="L2006">IF(H2006="?",INDEX($H$2:$H$2336,MODE(MATCH($H$2:$H$2336,$H$2:$H$2336,0))),H2006)</f>
        <v>No</v>
      </c>
    </row>
    <row r="2007" spans="1:12" x14ac:dyDescent="0.25">
      <c r="A2007" s="18" t="s">
        <v>362</v>
      </c>
      <c r="B2007" s="18">
        <v>16.815000000000001</v>
      </c>
      <c r="C2007" s="18">
        <v>5.29</v>
      </c>
      <c r="D2007" s="18" t="s">
        <v>2382</v>
      </c>
      <c r="E2007" s="18" t="s">
        <v>2380</v>
      </c>
      <c r="F2007" s="18" t="s">
        <v>2380</v>
      </c>
      <c r="G2007" s="25" t="s">
        <v>2381</v>
      </c>
      <c r="H2007" s="18" t="s">
        <v>2380</v>
      </c>
      <c r="I2007" s="25">
        <f t="shared" si="93"/>
        <v>0</v>
      </c>
      <c r="J2007" s="26">
        <f t="shared" si="94"/>
        <v>0</v>
      </c>
      <c r="K2007" s="18" t="str">
        <f t="shared" si="95"/>
        <v>Underweight</v>
      </c>
      <c r="L2007" s="24" t="str" cm="1">
        <f t="array" ref="L2007">IF(H2007="?",INDEX($H$2:$H$2336,MODE(MATCH($H$2:$H$2336,$H$2:$H$2336,0))),H2007)</f>
        <v>No</v>
      </c>
    </row>
    <row r="2008" spans="1:12" x14ac:dyDescent="0.25">
      <c r="A2008" s="17" t="s">
        <v>361</v>
      </c>
      <c r="B2008" s="17">
        <v>25.61</v>
      </c>
      <c r="C2008" s="17">
        <v>4</v>
      </c>
      <c r="D2008" s="17" t="s">
        <v>2380</v>
      </c>
      <c r="E2008" s="17" t="s">
        <v>2380</v>
      </c>
      <c r="F2008" s="17" t="s">
        <v>2383</v>
      </c>
      <c r="G2008" s="27">
        <v>1</v>
      </c>
      <c r="H2008" s="17" t="s">
        <v>2380</v>
      </c>
      <c r="I2008" s="27">
        <f t="shared" si="93"/>
        <v>0</v>
      </c>
      <c r="J2008" s="26">
        <f t="shared" si="94"/>
        <v>1</v>
      </c>
      <c r="K2008" s="17" t="str">
        <f t="shared" si="95"/>
        <v>Overweight</v>
      </c>
      <c r="L2008" s="24" t="str" cm="1">
        <f t="array" ref="L2008">IF(H2008="?",INDEX($H$2:$H$2336,MODE(MATCH($H$2:$H$2336,$H$2:$H$2336,0))),H2008)</f>
        <v>No</v>
      </c>
    </row>
    <row r="2009" spans="1:12" x14ac:dyDescent="0.25">
      <c r="A2009" s="18" t="s">
        <v>360</v>
      </c>
      <c r="B2009" s="18">
        <v>25.8</v>
      </c>
      <c r="C2009" s="18">
        <v>5.49</v>
      </c>
      <c r="D2009" s="18" t="s">
        <v>2380</v>
      </c>
      <c r="E2009" s="18" t="s">
        <v>2380</v>
      </c>
      <c r="F2009" s="18" t="s">
        <v>2380</v>
      </c>
      <c r="G2009" s="25" t="s">
        <v>2381</v>
      </c>
      <c r="H2009" s="18" t="s">
        <v>2380</v>
      </c>
      <c r="I2009" s="25">
        <f t="shared" si="93"/>
        <v>0</v>
      </c>
      <c r="J2009" s="26">
        <f t="shared" si="94"/>
        <v>0</v>
      </c>
      <c r="K2009" s="18" t="str">
        <f t="shared" si="95"/>
        <v>Overweight</v>
      </c>
      <c r="L2009" s="24" t="str" cm="1">
        <f t="array" ref="L2009">IF(H2009="?",INDEX($H$2:$H$2336,MODE(MATCH($H$2:$H$2336,$H$2:$H$2336,0))),H2009)</f>
        <v>No</v>
      </c>
    </row>
    <row r="2010" spans="1:12" x14ac:dyDescent="0.25">
      <c r="A2010" s="17" t="s">
        <v>359</v>
      </c>
      <c r="B2010" s="17">
        <v>27.39</v>
      </c>
      <c r="C2010" s="17">
        <v>5.34</v>
      </c>
      <c r="D2010" s="17" t="s">
        <v>2380</v>
      </c>
      <c r="E2010" s="17" t="s">
        <v>2380</v>
      </c>
      <c r="F2010" s="17" t="s">
        <v>2380</v>
      </c>
      <c r="G2010" s="27" t="s">
        <v>2381</v>
      </c>
      <c r="H2010" s="17" t="s">
        <v>2380</v>
      </c>
      <c r="I2010" s="27">
        <f t="shared" si="93"/>
        <v>0</v>
      </c>
      <c r="J2010" s="26">
        <f t="shared" si="94"/>
        <v>0</v>
      </c>
      <c r="K2010" s="17" t="str">
        <f t="shared" si="95"/>
        <v>Overweight</v>
      </c>
      <c r="L2010" s="24" t="str" cm="1">
        <f t="array" ref="L2010">IF(H2010="?",INDEX($H$2:$H$2336,MODE(MATCH($H$2:$H$2336,$H$2:$H$2336,0))),H2010)</f>
        <v>No</v>
      </c>
    </row>
    <row r="2011" spans="1:12" x14ac:dyDescent="0.25">
      <c r="A2011" s="18" t="s">
        <v>358</v>
      </c>
      <c r="B2011" s="18">
        <v>17.03</v>
      </c>
      <c r="C2011" s="18">
        <v>4.12</v>
      </c>
      <c r="D2011" s="18" t="s">
        <v>2380</v>
      </c>
      <c r="E2011" s="18" t="s">
        <v>2380</v>
      </c>
      <c r="F2011" s="18" t="s">
        <v>2380</v>
      </c>
      <c r="G2011" s="25">
        <v>1</v>
      </c>
      <c r="H2011" s="18" t="s">
        <v>2380</v>
      </c>
      <c r="I2011" s="25">
        <f t="shared" si="93"/>
        <v>0</v>
      </c>
      <c r="J2011" s="26">
        <f t="shared" si="94"/>
        <v>1</v>
      </c>
      <c r="K2011" s="18" t="str">
        <f t="shared" si="95"/>
        <v>Underweight</v>
      </c>
      <c r="L2011" s="24" t="str" cm="1">
        <f t="array" ref="L2011">IF(H2011="?",INDEX($H$2:$H$2336,MODE(MATCH($H$2:$H$2336,$H$2:$H$2336,0))),H2011)</f>
        <v>No</v>
      </c>
    </row>
    <row r="2012" spans="1:12" x14ac:dyDescent="0.25">
      <c r="A2012" s="17" t="s">
        <v>357</v>
      </c>
      <c r="B2012" s="17">
        <v>23.75</v>
      </c>
      <c r="C2012" s="17">
        <v>5.49</v>
      </c>
      <c r="D2012" s="17" t="s">
        <v>2382</v>
      </c>
      <c r="E2012" s="17" t="s">
        <v>2380</v>
      </c>
      <c r="F2012" s="17" t="s">
        <v>2380</v>
      </c>
      <c r="G2012" s="27" t="s">
        <v>2381</v>
      </c>
      <c r="H2012" s="17" t="s">
        <v>2380</v>
      </c>
      <c r="I2012" s="27">
        <f t="shared" si="93"/>
        <v>0</v>
      </c>
      <c r="J2012" s="26">
        <f t="shared" si="94"/>
        <v>0</v>
      </c>
      <c r="K2012" s="17" t="str">
        <f t="shared" si="95"/>
        <v>Normal Weight</v>
      </c>
      <c r="L2012" s="24" t="str" cm="1">
        <f t="array" ref="L2012">IF(H2012="?",INDEX($H$2:$H$2336,MODE(MATCH($H$2:$H$2336,$H$2:$H$2336,0))),H2012)</f>
        <v>No</v>
      </c>
    </row>
    <row r="2013" spans="1:12" x14ac:dyDescent="0.25">
      <c r="A2013" s="18" t="s">
        <v>355</v>
      </c>
      <c r="B2013" s="18">
        <v>26.03</v>
      </c>
      <c r="C2013" s="18">
        <v>5.1100000000000003</v>
      </c>
      <c r="D2013" s="18" t="s">
        <v>2382</v>
      </c>
      <c r="E2013" s="18" t="s">
        <v>2380</v>
      </c>
      <c r="F2013" s="18" t="s">
        <v>2380</v>
      </c>
      <c r="G2013" s="25">
        <v>1</v>
      </c>
      <c r="H2013" s="18" t="s">
        <v>2380</v>
      </c>
      <c r="I2013" s="25">
        <f t="shared" si="93"/>
        <v>0</v>
      </c>
      <c r="J2013" s="26">
        <f t="shared" si="94"/>
        <v>1</v>
      </c>
      <c r="K2013" s="18" t="str">
        <f t="shared" si="95"/>
        <v>Overweight</v>
      </c>
      <c r="L2013" s="24" t="str" cm="1">
        <f t="array" ref="L2013">IF(H2013="?",INDEX($H$2:$H$2336,MODE(MATCH($H$2:$H$2336,$H$2:$H$2336,0))),H2013)</f>
        <v>No</v>
      </c>
    </row>
    <row r="2014" spans="1:12" x14ac:dyDescent="0.25">
      <c r="A2014" s="17" t="s">
        <v>354</v>
      </c>
      <c r="B2014" s="17">
        <v>16.079999999999998</v>
      </c>
      <c r="C2014" s="17">
        <v>5.94</v>
      </c>
      <c r="D2014" s="17" t="s">
        <v>2380</v>
      </c>
      <c r="E2014" s="17" t="s">
        <v>2380</v>
      </c>
      <c r="F2014" s="17" t="s">
        <v>2380</v>
      </c>
      <c r="G2014" s="27" t="s">
        <v>2381</v>
      </c>
      <c r="H2014" s="17" t="s">
        <v>2380</v>
      </c>
      <c r="I2014" s="27">
        <f t="shared" si="93"/>
        <v>0</v>
      </c>
      <c r="J2014" s="26">
        <f t="shared" si="94"/>
        <v>0</v>
      </c>
      <c r="K2014" s="17" t="str">
        <f t="shared" si="95"/>
        <v>Underweight</v>
      </c>
      <c r="L2014" s="24" t="str" cm="1">
        <f t="array" ref="L2014">IF(H2014="?",INDEX($H$2:$H$2336,MODE(MATCH($H$2:$H$2336,$H$2:$H$2336,0))),H2014)</f>
        <v>No</v>
      </c>
    </row>
    <row r="2015" spans="1:12" x14ac:dyDescent="0.25">
      <c r="A2015" s="18" t="s">
        <v>353</v>
      </c>
      <c r="B2015" s="18">
        <v>30.875</v>
      </c>
      <c r="C2015" s="18">
        <v>5.54</v>
      </c>
      <c r="D2015" s="18" t="s">
        <v>2380</v>
      </c>
      <c r="E2015" s="18" t="s">
        <v>2380</v>
      </c>
      <c r="F2015" s="18" t="s">
        <v>2380</v>
      </c>
      <c r="G2015" s="25" t="s">
        <v>2381</v>
      </c>
      <c r="H2015" s="18" t="s">
        <v>2380</v>
      </c>
      <c r="I2015" s="25">
        <f t="shared" si="93"/>
        <v>0</v>
      </c>
      <c r="J2015" s="26">
        <f t="shared" si="94"/>
        <v>0</v>
      </c>
      <c r="K2015" s="18" t="str">
        <f t="shared" si="95"/>
        <v>Obesity</v>
      </c>
      <c r="L2015" s="24" t="str" cm="1">
        <f t="array" ref="L2015">IF(H2015="?",INDEX($H$2:$H$2336,MODE(MATCH($H$2:$H$2336,$H$2:$H$2336,0))),H2015)</f>
        <v>No</v>
      </c>
    </row>
    <row r="2016" spans="1:12" x14ac:dyDescent="0.25">
      <c r="A2016" s="17" t="s">
        <v>352</v>
      </c>
      <c r="B2016" s="17">
        <v>31.79</v>
      </c>
      <c r="C2016" s="17">
        <v>7.09</v>
      </c>
      <c r="D2016" s="17" t="s">
        <v>2380</v>
      </c>
      <c r="E2016" s="17" t="s">
        <v>2380</v>
      </c>
      <c r="F2016" s="17" t="s">
        <v>2380</v>
      </c>
      <c r="G2016" s="27" t="s">
        <v>2381</v>
      </c>
      <c r="H2016" s="17" t="s">
        <v>2380</v>
      </c>
      <c r="I2016" s="27">
        <f t="shared" si="93"/>
        <v>0</v>
      </c>
      <c r="J2016" s="26">
        <f t="shared" si="94"/>
        <v>0</v>
      </c>
      <c r="K2016" s="17" t="str">
        <f t="shared" si="95"/>
        <v>Obesity</v>
      </c>
      <c r="L2016" s="24" t="str" cm="1">
        <f t="array" ref="L2016">IF(H2016="?",INDEX($H$2:$H$2336,MODE(MATCH($H$2:$H$2336,$H$2:$H$2336,0))),H2016)</f>
        <v>No</v>
      </c>
    </row>
    <row r="2017" spans="1:12" x14ac:dyDescent="0.25">
      <c r="A2017" s="18" t="s">
        <v>351</v>
      </c>
      <c r="B2017" s="18">
        <v>28.48</v>
      </c>
      <c r="C2017" s="18">
        <v>6.22</v>
      </c>
      <c r="D2017" s="18" t="s">
        <v>2382</v>
      </c>
      <c r="E2017" s="18" t="s">
        <v>2380</v>
      </c>
      <c r="F2017" s="18" t="s">
        <v>2383</v>
      </c>
      <c r="G2017" s="25">
        <v>1</v>
      </c>
      <c r="H2017" s="18" t="s">
        <v>2380</v>
      </c>
      <c r="I2017" s="25">
        <f t="shared" si="93"/>
        <v>0</v>
      </c>
      <c r="J2017" s="26">
        <f t="shared" si="94"/>
        <v>1</v>
      </c>
      <c r="K2017" s="18" t="str">
        <f t="shared" si="95"/>
        <v>Overweight</v>
      </c>
      <c r="L2017" s="24" t="str" cm="1">
        <f t="array" ref="L2017">IF(H2017="?",INDEX($H$2:$H$2336,MODE(MATCH($H$2:$H$2336,$H$2:$H$2336,0))),H2017)</f>
        <v>No</v>
      </c>
    </row>
    <row r="2018" spans="1:12" x14ac:dyDescent="0.25">
      <c r="A2018" s="17" t="s">
        <v>350</v>
      </c>
      <c r="B2018" s="17">
        <v>26.6</v>
      </c>
      <c r="C2018" s="17">
        <v>4.33</v>
      </c>
      <c r="D2018" s="17" t="s">
        <v>2380</v>
      </c>
      <c r="E2018" s="17" t="s">
        <v>2380</v>
      </c>
      <c r="F2018" s="17" t="s">
        <v>2380</v>
      </c>
      <c r="G2018" s="27">
        <v>1</v>
      </c>
      <c r="H2018" s="17" t="s">
        <v>2380</v>
      </c>
      <c r="I2018" s="27">
        <f t="shared" si="93"/>
        <v>0</v>
      </c>
      <c r="J2018" s="26">
        <f t="shared" si="94"/>
        <v>1</v>
      </c>
      <c r="K2018" s="17" t="str">
        <f t="shared" si="95"/>
        <v>Overweight</v>
      </c>
      <c r="L2018" s="24" t="str" cm="1">
        <f t="array" ref="L2018">IF(H2018="?",INDEX($H$2:$H$2336,MODE(MATCH($H$2:$H$2336,$H$2:$H$2336,0))),H2018)</f>
        <v>No</v>
      </c>
    </row>
    <row r="2019" spans="1:12" x14ac:dyDescent="0.25">
      <c r="A2019" s="18" t="s">
        <v>349</v>
      </c>
      <c r="B2019" s="18">
        <v>25.27</v>
      </c>
      <c r="C2019" s="18">
        <v>5.83</v>
      </c>
      <c r="D2019" s="18" t="s">
        <v>2380</v>
      </c>
      <c r="E2019" s="18" t="s">
        <v>2380</v>
      </c>
      <c r="F2019" s="18" t="s">
        <v>2380</v>
      </c>
      <c r="G2019" s="25">
        <v>1</v>
      </c>
      <c r="H2019" s="18" t="s">
        <v>2380</v>
      </c>
      <c r="I2019" s="25">
        <f t="shared" si="93"/>
        <v>0</v>
      </c>
      <c r="J2019" s="26">
        <f t="shared" si="94"/>
        <v>1</v>
      </c>
      <c r="K2019" s="18" t="str">
        <f t="shared" si="95"/>
        <v>Overweight</v>
      </c>
      <c r="L2019" s="24" t="str" cm="1">
        <f t="array" ref="L2019">IF(H2019="?",INDEX($H$2:$H$2336,MODE(MATCH($H$2:$H$2336,$H$2:$H$2336,0))),H2019)</f>
        <v>No</v>
      </c>
    </row>
    <row r="2020" spans="1:12" x14ac:dyDescent="0.25">
      <c r="A2020" s="17" t="s">
        <v>348</v>
      </c>
      <c r="B2020" s="17">
        <v>34.484999999999999</v>
      </c>
      <c r="C2020" s="17">
        <v>4.7</v>
      </c>
      <c r="D2020" s="17" t="s">
        <v>2382</v>
      </c>
      <c r="E2020" s="17" t="s">
        <v>2380</v>
      </c>
      <c r="F2020" s="17" t="s">
        <v>2383</v>
      </c>
      <c r="G2020" s="27">
        <v>1</v>
      </c>
      <c r="H2020" s="17" t="s">
        <v>2380</v>
      </c>
      <c r="I2020" s="27">
        <f t="shared" si="93"/>
        <v>0</v>
      </c>
      <c r="J2020" s="26">
        <f t="shared" si="94"/>
        <v>1</v>
      </c>
      <c r="K2020" s="17" t="str">
        <f t="shared" si="95"/>
        <v>Obesity</v>
      </c>
      <c r="L2020" s="24" t="str" cm="1">
        <f t="array" ref="L2020">IF(H2020="?",INDEX($H$2:$H$2336,MODE(MATCH($H$2:$H$2336,$H$2:$H$2336,0))),H2020)</f>
        <v>No</v>
      </c>
    </row>
    <row r="2021" spans="1:12" x14ac:dyDescent="0.25">
      <c r="A2021" s="18" t="s">
        <v>347</v>
      </c>
      <c r="B2021" s="18">
        <v>15.57</v>
      </c>
      <c r="C2021" s="18">
        <v>4.07</v>
      </c>
      <c r="D2021" s="18" t="s">
        <v>2382</v>
      </c>
      <c r="E2021" s="18" t="s">
        <v>2380</v>
      </c>
      <c r="F2021" s="18" t="s">
        <v>2380</v>
      </c>
      <c r="G2021" s="25">
        <v>1</v>
      </c>
      <c r="H2021" s="18" t="s">
        <v>2380</v>
      </c>
      <c r="I2021" s="25">
        <f t="shared" si="93"/>
        <v>0</v>
      </c>
      <c r="J2021" s="26">
        <f t="shared" si="94"/>
        <v>1</v>
      </c>
      <c r="K2021" s="18" t="str">
        <f t="shared" si="95"/>
        <v>Underweight</v>
      </c>
      <c r="L2021" s="24" t="str" cm="1">
        <f t="array" ref="L2021">IF(H2021="?",INDEX($H$2:$H$2336,MODE(MATCH($H$2:$H$2336,$H$2:$H$2336,0))),H2021)</f>
        <v>No</v>
      </c>
    </row>
    <row r="2022" spans="1:12" x14ac:dyDescent="0.25">
      <c r="A2022" s="17" t="s">
        <v>346</v>
      </c>
      <c r="B2022" s="17">
        <v>30.36</v>
      </c>
      <c r="C2022" s="17">
        <v>9.39</v>
      </c>
      <c r="D2022" s="17" t="s">
        <v>2380</v>
      </c>
      <c r="E2022" s="17" t="s">
        <v>2380</v>
      </c>
      <c r="F2022" s="17" t="s">
        <v>2380</v>
      </c>
      <c r="G2022" s="27" t="s">
        <v>2381</v>
      </c>
      <c r="H2022" s="17" t="s">
        <v>2380</v>
      </c>
      <c r="I2022" s="27">
        <f t="shared" si="93"/>
        <v>0</v>
      </c>
      <c r="J2022" s="26">
        <f t="shared" si="94"/>
        <v>0</v>
      </c>
      <c r="K2022" s="17" t="str">
        <f t="shared" si="95"/>
        <v>Obesity</v>
      </c>
      <c r="L2022" s="24" t="str" cm="1">
        <f t="array" ref="L2022">IF(H2022="?",INDEX($H$2:$H$2336,MODE(MATCH($H$2:$H$2336,$H$2:$H$2336,0))),H2022)</f>
        <v>No</v>
      </c>
    </row>
    <row r="2023" spans="1:12" x14ac:dyDescent="0.25">
      <c r="A2023" s="18" t="s">
        <v>345</v>
      </c>
      <c r="B2023" s="18">
        <v>19.37</v>
      </c>
      <c r="C2023" s="18">
        <v>4.18</v>
      </c>
      <c r="D2023" s="18" t="s">
        <v>2380</v>
      </c>
      <c r="E2023" s="18" t="s">
        <v>2380</v>
      </c>
      <c r="F2023" s="18" t="s">
        <v>2380</v>
      </c>
      <c r="G2023" s="25" t="s">
        <v>2381</v>
      </c>
      <c r="H2023" s="18" t="s">
        <v>2380</v>
      </c>
      <c r="I2023" s="25">
        <f t="shared" si="93"/>
        <v>0</v>
      </c>
      <c r="J2023" s="26">
        <f t="shared" si="94"/>
        <v>0</v>
      </c>
      <c r="K2023" s="18" t="str">
        <f t="shared" si="95"/>
        <v>Normal Weight</v>
      </c>
      <c r="L2023" s="24" t="str" cm="1">
        <f t="array" ref="L2023">IF(H2023="?",INDEX($H$2:$H$2336,MODE(MATCH($H$2:$H$2336,$H$2:$H$2336,0))),H2023)</f>
        <v>No</v>
      </c>
    </row>
    <row r="2024" spans="1:12" x14ac:dyDescent="0.25">
      <c r="A2024" s="17" t="s">
        <v>344</v>
      </c>
      <c r="B2024" s="17">
        <v>16.71</v>
      </c>
      <c r="C2024" s="17">
        <v>4.18</v>
      </c>
      <c r="D2024" s="17" t="s">
        <v>2380</v>
      </c>
      <c r="E2024" s="17" t="s">
        <v>2380</v>
      </c>
      <c r="F2024" s="17" t="s">
        <v>2380</v>
      </c>
      <c r="G2024" s="27">
        <v>1</v>
      </c>
      <c r="H2024" s="17" t="s">
        <v>2380</v>
      </c>
      <c r="I2024" s="27">
        <f t="shared" si="93"/>
        <v>0</v>
      </c>
      <c r="J2024" s="26">
        <f t="shared" si="94"/>
        <v>1</v>
      </c>
      <c r="K2024" s="17" t="str">
        <f t="shared" si="95"/>
        <v>Underweight</v>
      </c>
      <c r="L2024" s="24" t="str" cm="1">
        <f t="array" ref="L2024">IF(H2024="?",INDEX($H$2:$H$2336,MODE(MATCH($H$2:$H$2336,$H$2:$H$2336,0))),H2024)</f>
        <v>No</v>
      </c>
    </row>
    <row r="2025" spans="1:12" x14ac:dyDescent="0.25">
      <c r="A2025" s="18" t="s">
        <v>343</v>
      </c>
      <c r="B2025" s="18">
        <v>24.1</v>
      </c>
      <c r="C2025" s="18">
        <v>4.4000000000000004</v>
      </c>
      <c r="D2025" s="18" t="s">
        <v>2382</v>
      </c>
      <c r="E2025" s="18" t="s">
        <v>2380</v>
      </c>
      <c r="F2025" s="18" t="s">
        <v>2380</v>
      </c>
      <c r="G2025" s="25">
        <v>1</v>
      </c>
      <c r="H2025" s="18" t="s">
        <v>2380</v>
      </c>
      <c r="I2025" s="25">
        <f t="shared" si="93"/>
        <v>0</v>
      </c>
      <c r="J2025" s="26">
        <f t="shared" si="94"/>
        <v>1</v>
      </c>
      <c r="K2025" s="18" t="str">
        <f t="shared" si="95"/>
        <v>Normal Weight</v>
      </c>
      <c r="L2025" s="24" t="str" cm="1">
        <f t="array" ref="L2025">IF(H2025="?",INDEX($H$2:$H$2336,MODE(MATCH($H$2:$H$2336,$H$2:$H$2336,0))),H2025)</f>
        <v>No</v>
      </c>
    </row>
    <row r="2026" spans="1:12" x14ac:dyDescent="0.25">
      <c r="A2026" s="17" t="s">
        <v>342</v>
      </c>
      <c r="B2026" s="17">
        <v>29.77</v>
      </c>
      <c r="C2026" s="17">
        <v>9.9</v>
      </c>
      <c r="D2026" s="17" t="s">
        <v>2380</v>
      </c>
      <c r="E2026" s="17" t="s">
        <v>2380</v>
      </c>
      <c r="F2026" s="17" t="s">
        <v>2380</v>
      </c>
      <c r="G2026" s="27" t="s">
        <v>2381</v>
      </c>
      <c r="H2026" s="17" t="s">
        <v>2380</v>
      </c>
      <c r="I2026" s="27">
        <f t="shared" si="93"/>
        <v>0</v>
      </c>
      <c r="J2026" s="26">
        <f t="shared" si="94"/>
        <v>0</v>
      </c>
      <c r="K2026" s="17" t="str">
        <f t="shared" si="95"/>
        <v>Overweight</v>
      </c>
      <c r="L2026" s="24" t="str" cm="1">
        <f t="array" ref="L2026">IF(H2026="?",INDEX($H$2:$H$2336,MODE(MATCH($H$2:$H$2336,$H$2:$H$2336,0))),H2026)</f>
        <v>No</v>
      </c>
    </row>
    <row r="2027" spans="1:12" x14ac:dyDescent="0.25">
      <c r="A2027" s="18" t="s">
        <v>341</v>
      </c>
      <c r="B2027" s="18">
        <v>46.53</v>
      </c>
      <c r="C2027" s="18">
        <v>4.84</v>
      </c>
      <c r="D2027" s="18" t="s">
        <v>2382</v>
      </c>
      <c r="E2027" s="18" t="s">
        <v>2380</v>
      </c>
      <c r="F2027" s="18" t="s">
        <v>2380</v>
      </c>
      <c r="G2027" s="25" t="s">
        <v>2381</v>
      </c>
      <c r="H2027" s="18" t="s">
        <v>2380</v>
      </c>
      <c r="I2027" s="25">
        <f t="shared" si="93"/>
        <v>0</v>
      </c>
      <c r="J2027" s="26">
        <f t="shared" si="94"/>
        <v>0</v>
      </c>
      <c r="K2027" s="18" t="str">
        <f t="shared" si="95"/>
        <v>Obesity</v>
      </c>
      <c r="L2027" s="24" t="str" cm="1">
        <f t="array" ref="L2027">IF(H2027="?",INDEX($H$2:$H$2336,MODE(MATCH($H$2:$H$2336,$H$2:$H$2336,0))),H2027)</f>
        <v>No</v>
      </c>
    </row>
    <row r="2028" spans="1:12" x14ac:dyDescent="0.25">
      <c r="A2028" s="17" t="s">
        <v>340</v>
      </c>
      <c r="B2028" s="17">
        <v>23.4</v>
      </c>
      <c r="C2028" s="17">
        <v>5.53</v>
      </c>
      <c r="D2028" s="17" t="s">
        <v>2380</v>
      </c>
      <c r="E2028" s="17" t="s">
        <v>2380</v>
      </c>
      <c r="F2028" s="17" t="s">
        <v>2383</v>
      </c>
      <c r="G2028" s="27">
        <v>1</v>
      </c>
      <c r="H2028" s="17" t="s">
        <v>2380</v>
      </c>
      <c r="I2028" s="27">
        <f t="shared" si="93"/>
        <v>0</v>
      </c>
      <c r="J2028" s="26">
        <f t="shared" si="94"/>
        <v>1</v>
      </c>
      <c r="K2028" s="17" t="str">
        <f t="shared" si="95"/>
        <v>Normal Weight</v>
      </c>
      <c r="L2028" s="24" t="str" cm="1">
        <f t="array" ref="L2028">IF(H2028="?",INDEX($H$2:$H$2336,MODE(MATCH($H$2:$H$2336,$H$2:$H$2336,0))),H2028)</f>
        <v>No</v>
      </c>
    </row>
    <row r="2029" spans="1:12" x14ac:dyDescent="0.25">
      <c r="A2029" s="18" t="s">
        <v>339</v>
      </c>
      <c r="B2029" s="18">
        <v>30</v>
      </c>
      <c r="C2029" s="18">
        <v>4.33</v>
      </c>
      <c r="D2029" s="18" t="s">
        <v>2382</v>
      </c>
      <c r="E2029" s="18" t="s">
        <v>2380</v>
      </c>
      <c r="F2029" s="18" t="s">
        <v>2380</v>
      </c>
      <c r="G2029" s="25" t="s">
        <v>2381</v>
      </c>
      <c r="H2029" s="18" t="s">
        <v>2380</v>
      </c>
      <c r="I2029" s="25">
        <f t="shared" si="93"/>
        <v>0</v>
      </c>
      <c r="J2029" s="26">
        <f t="shared" si="94"/>
        <v>0</v>
      </c>
      <c r="K2029" s="18" t="str">
        <f t="shared" si="95"/>
        <v>Obesity</v>
      </c>
      <c r="L2029" s="24" t="str" cm="1">
        <f t="array" ref="L2029">IF(H2029="?",INDEX($H$2:$H$2336,MODE(MATCH($H$2:$H$2336,$H$2:$H$2336,0))),H2029)</f>
        <v>No</v>
      </c>
    </row>
    <row r="2030" spans="1:12" x14ac:dyDescent="0.25">
      <c r="A2030" s="17" t="s">
        <v>338</v>
      </c>
      <c r="B2030" s="17">
        <v>29.15</v>
      </c>
      <c r="C2030" s="17">
        <v>4.91</v>
      </c>
      <c r="D2030" s="17" t="s">
        <v>2382</v>
      </c>
      <c r="E2030" s="17" t="s">
        <v>2380</v>
      </c>
      <c r="F2030" s="17" t="s">
        <v>2380</v>
      </c>
      <c r="G2030" s="27" t="s">
        <v>2381</v>
      </c>
      <c r="H2030" s="17" t="s">
        <v>2380</v>
      </c>
      <c r="I2030" s="27">
        <f t="shared" si="93"/>
        <v>0</v>
      </c>
      <c r="J2030" s="26">
        <f t="shared" si="94"/>
        <v>0</v>
      </c>
      <c r="K2030" s="17" t="str">
        <f t="shared" si="95"/>
        <v>Overweight</v>
      </c>
      <c r="L2030" s="24" t="str" cm="1">
        <f t="array" ref="L2030">IF(H2030="?",INDEX($H$2:$H$2336,MODE(MATCH($H$2:$H$2336,$H$2:$H$2336,0))),H2030)</f>
        <v>No</v>
      </c>
    </row>
    <row r="2031" spans="1:12" x14ac:dyDescent="0.25">
      <c r="A2031" s="18" t="s">
        <v>337</v>
      </c>
      <c r="B2031" s="18">
        <v>34.865000000000002</v>
      </c>
      <c r="C2031" s="18">
        <v>4.8</v>
      </c>
      <c r="D2031" s="18" t="s">
        <v>2380</v>
      </c>
      <c r="E2031" s="18" t="s">
        <v>2380</v>
      </c>
      <c r="F2031" s="18" t="s">
        <v>2380</v>
      </c>
      <c r="G2031" s="25" t="s">
        <v>2381</v>
      </c>
      <c r="H2031" s="18" t="s">
        <v>2380</v>
      </c>
      <c r="I2031" s="25">
        <f t="shared" si="93"/>
        <v>0</v>
      </c>
      <c r="J2031" s="26">
        <f t="shared" si="94"/>
        <v>0</v>
      </c>
      <c r="K2031" s="18" t="str">
        <f t="shared" si="95"/>
        <v>Obesity</v>
      </c>
      <c r="L2031" s="24" t="str" cm="1">
        <f t="array" ref="L2031">IF(H2031="?",INDEX($H$2:$H$2336,MODE(MATCH($H$2:$H$2336,$H$2:$H$2336,0))),H2031)</f>
        <v>No</v>
      </c>
    </row>
    <row r="2032" spans="1:12" x14ac:dyDescent="0.25">
      <c r="A2032" s="17" t="s">
        <v>336</v>
      </c>
      <c r="B2032" s="17">
        <v>28.12</v>
      </c>
      <c r="C2032" s="17">
        <v>5.55</v>
      </c>
      <c r="D2032" s="17" t="s">
        <v>2382</v>
      </c>
      <c r="E2032" s="17" t="s">
        <v>2382</v>
      </c>
      <c r="F2032" s="17" t="s">
        <v>2380</v>
      </c>
      <c r="G2032" s="27">
        <v>2</v>
      </c>
      <c r="H2032" s="17" t="s">
        <v>2380</v>
      </c>
      <c r="I2032" s="27">
        <f t="shared" si="93"/>
        <v>0</v>
      </c>
      <c r="J2032" s="26">
        <f t="shared" si="94"/>
        <v>2</v>
      </c>
      <c r="K2032" s="17" t="str">
        <f t="shared" si="95"/>
        <v>Overweight</v>
      </c>
      <c r="L2032" s="24" t="str" cm="1">
        <f t="array" ref="L2032">IF(H2032="?",INDEX($H$2:$H$2336,MODE(MATCH($H$2:$H$2336,$H$2:$H$2336,0))),H2032)</f>
        <v>No</v>
      </c>
    </row>
    <row r="2033" spans="1:12" x14ac:dyDescent="0.25">
      <c r="A2033" s="18" t="s">
        <v>335</v>
      </c>
      <c r="B2033" s="18">
        <v>29.45</v>
      </c>
      <c r="C2033" s="18">
        <v>5.24</v>
      </c>
      <c r="D2033" s="18" t="s">
        <v>2382</v>
      </c>
      <c r="E2033" s="18" t="s">
        <v>2380</v>
      </c>
      <c r="F2033" s="18" t="s">
        <v>2380</v>
      </c>
      <c r="G2033" s="25" t="s">
        <v>2381</v>
      </c>
      <c r="H2033" s="18" t="s">
        <v>2380</v>
      </c>
      <c r="I2033" s="25">
        <f t="shared" si="93"/>
        <v>0</v>
      </c>
      <c r="J2033" s="26">
        <f t="shared" si="94"/>
        <v>0</v>
      </c>
      <c r="K2033" s="18" t="str">
        <f t="shared" si="95"/>
        <v>Overweight</v>
      </c>
      <c r="L2033" s="24" t="str" cm="1">
        <f t="array" ref="L2033">IF(H2033="?",INDEX($H$2:$H$2336,MODE(MATCH($H$2:$H$2336,$H$2:$H$2336,0))),H2033)</f>
        <v>No</v>
      </c>
    </row>
    <row r="2034" spans="1:12" x14ac:dyDescent="0.25">
      <c r="A2034" s="17" t="s">
        <v>334</v>
      </c>
      <c r="B2034" s="17">
        <v>27.94</v>
      </c>
      <c r="C2034" s="17">
        <v>6.08</v>
      </c>
      <c r="D2034" s="17" t="s">
        <v>2380</v>
      </c>
      <c r="E2034" s="17" t="s">
        <v>2380</v>
      </c>
      <c r="F2034" s="17" t="s">
        <v>2383</v>
      </c>
      <c r="G2034" s="27">
        <v>1</v>
      </c>
      <c r="H2034" s="17" t="s">
        <v>2380</v>
      </c>
      <c r="I2034" s="27">
        <f t="shared" si="93"/>
        <v>0</v>
      </c>
      <c r="J2034" s="26">
        <f t="shared" si="94"/>
        <v>1</v>
      </c>
      <c r="K2034" s="17" t="str">
        <f t="shared" si="95"/>
        <v>Overweight</v>
      </c>
      <c r="L2034" s="24" t="str" cm="1">
        <f t="array" ref="L2034">IF(H2034="?",INDEX($H$2:$H$2336,MODE(MATCH($H$2:$H$2336,$H$2:$H$2336,0))),H2034)</f>
        <v>No</v>
      </c>
    </row>
    <row r="2035" spans="1:12" x14ac:dyDescent="0.25">
      <c r="A2035" s="18" t="s">
        <v>333</v>
      </c>
      <c r="B2035" s="18">
        <v>27.2</v>
      </c>
      <c r="C2035" s="18">
        <v>5.83</v>
      </c>
      <c r="D2035" s="18" t="s">
        <v>2380</v>
      </c>
      <c r="E2035" s="18" t="s">
        <v>2380</v>
      </c>
      <c r="F2035" s="18" t="s">
        <v>2383</v>
      </c>
      <c r="G2035" s="25">
        <v>1</v>
      </c>
      <c r="H2035" s="18" t="s">
        <v>2380</v>
      </c>
      <c r="I2035" s="25">
        <f t="shared" si="93"/>
        <v>0</v>
      </c>
      <c r="J2035" s="26">
        <f t="shared" si="94"/>
        <v>1</v>
      </c>
      <c r="K2035" s="18" t="str">
        <f t="shared" si="95"/>
        <v>Overweight</v>
      </c>
      <c r="L2035" s="24" t="str" cm="1">
        <f t="array" ref="L2035">IF(H2035="?",INDEX($H$2:$H$2336,MODE(MATCH($H$2:$H$2336,$H$2:$H$2336,0))),H2035)</f>
        <v>No</v>
      </c>
    </row>
    <row r="2036" spans="1:12" x14ac:dyDescent="0.25">
      <c r="A2036" s="17" t="s">
        <v>332</v>
      </c>
      <c r="B2036" s="17">
        <v>33.344999999999999</v>
      </c>
      <c r="C2036" s="17">
        <v>4.29</v>
      </c>
      <c r="D2036" s="17" t="s">
        <v>2380</v>
      </c>
      <c r="E2036" s="17" t="s">
        <v>2380</v>
      </c>
      <c r="F2036" s="17" t="s">
        <v>2380</v>
      </c>
      <c r="G2036" s="27">
        <v>1</v>
      </c>
      <c r="H2036" s="17" t="s">
        <v>2380</v>
      </c>
      <c r="I2036" s="27">
        <f t="shared" si="93"/>
        <v>0</v>
      </c>
      <c r="J2036" s="26">
        <f t="shared" si="94"/>
        <v>1</v>
      </c>
      <c r="K2036" s="17" t="str">
        <f t="shared" si="95"/>
        <v>Obesity</v>
      </c>
      <c r="L2036" s="24" t="str" cm="1">
        <f t="array" ref="L2036">IF(H2036="?",INDEX($H$2:$H$2336,MODE(MATCH($H$2:$H$2336,$H$2:$H$2336,0))),H2036)</f>
        <v>No</v>
      </c>
    </row>
    <row r="2037" spans="1:12" x14ac:dyDescent="0.25">
      <c r="A2037" s="18" t="s">
        <v>331</v>
      </c>
      <c r="B2037" s="18">
        <v>29.925000000000001</v>
      </c>
      <c r="C2037" s="18">
        <v>5.3</v>
      </c>
      <c r="D2037" s="18" t="s">
        <v>2380</v>
      </c>
      <c r="E2037" s="18" t="s">
        <v>2380</v>
      </c>
      <c r="F2037" s="18" t="s">
        <v>2380</v>
      </c>
      <c r="G2037" s="25">
        <v>1</v>
      </c>
      <c r="H2037" s="18" t="s">
        <v>2380</v>
      </c>
      <c r="I2037" s="25">
        <f t="shared" si="93"/>
        <v>0</v>
      </c>
      <c r="J2037" s="26">
        <f t="shared" si="94"/>
        <v>1</v>
      </c>
      <c r="K2037" s="18" t="str">
        <f t="shared" si="95"/>
        <v>Overweight</v>
      </c>
      <c r="L2037" s="24" t="str" cm="1">
        <f t="array" ref="L2037">IF(H2037="?",INDEX($H$2:$H$2336,MODE(MATCH($H$2:$H$2336,$H$2:$H$2336,0))),H2037)</f>
        <v>No</v>
      </c>
    </row>
    <row r="2038" spans="1:12" x14ac:dyDescent="0.25">
      <c r="A2038" s="17" t="s">
        <v>330</v>
      </c>
      <c r="B2038" s="17">
        <v>24.225000000000001</v>
      </c>
      <c r="C2038" s="17">
        <v>4.42</v>
      </c>
      <c r="D2038" s="17" t="s">
        <v>2380</v>
      </c>
      <c r="E2038" s="17" t="s">
        <v>2380</v>
      </c>
      <c r="F2038" s="17" t="s">
        <v>2380</v>
      </c>
      <c r="G2038" s="27">
        <v>1</v>
      </c>
      <c r="H2038" s="17" t="s">
        <v>2380</v>
      </c>
      <c r="I2038" s="27">
        <f t="shared" si="93"/>
        <v>0</v>
      </c>
      <c r="J2038" s="26">
        <f t="shared" si="94"/>
        <v>1</v>
      </c>
      <c r="K2038" s="17" t="str">
        <f t="shared" si="95"/>
        <v>Normal Weight</v>
      </c>
      <c r="L2038" s="24" t="str" cm="1">
        <f t="array" ref="L2038">IF(H2038="?",INDEX($H$2:$H$2336,MODE(MATCH($H$2:$H$2336,$H$2:$H$2336,0))),H2038)</f>
        <v>No</v>
      </c>
    </row>
    <row r="2039" spans="1:12" x14ac:dyDescent="0.25">
      <c r="A2039" s="18" t="s">
        <v>329</v>
      </c>
      <c r="B2039" s="18">
        <v>29.68</v>
      </c>
      <c r="C2039" s="18">
        <v>5.68</v>
      </c>
      <c r="D2039" s="18" t="s">
        <v>2380</v>
      </c>
      <c r="E2039" s="18" t="s">
        <v>2382</v>
      </c>
      <c r="F2039" s="18" t="s">
        <v>2380</v>
      </c>
      <c r="G2039" s="25">
        <v>1</v>
      </c>
      <c r="H2039" s="18" t="s">
        <v>2380</v>
      </c>
      <c r="I2039" s="25">
        <f t="shared" si="93"/>
        <v>0</v>
      </c>
      <c r="J2039" s="26">
        <f t="shared" si="94"/>
        <v>1</v>
      </c>
      <c r="K2039" s="18" t="str">
        <f t="shared" si="95"/>
        <v>Overweight</v>
      </c>
      <c r="L2039" s="24" t="str" cm="1">
        <f t="array" ref="L2039">IF(H2039="?",INDEX($H$2:$H$2336,MODE(MATCH($H$2:$H$2336,$H$2:$H$2336,0))),H2039)</f>
        <v>No</v>
      </c>
    </row>
    <row r="2040" spans="1:12" x14ac:dyDescent="0.25">
      <c r="A2040" s="17" t="s">
        <v>328</v>
      </c>
      <c r="B2040" s="17">
        <v>20.614999999999998</v>
      </c>
      <c r="C2040" s="17">
        <v>6.05</v>
      </c>
      <c r="D2040" s="17" t="s">
        <v>2380</v>
      </c>
      <c r="E2040" s="17" t="s">
        <v>2380</v>
      </c>
      <c r="F2040" s="17" t="s">
        <v>2383</v>
      </c>
      <c r="G2040" s="27">
        <v>1</v>
      </c>
      <c r="H2040" s="17" t="s">
        <v>2380</v>
      </c>
      <c r="I2040" s="27">
        <f t="shared" si="93"/>
        <v>0</v>
      </c>
      <c r="J2040" s="26">
        <f t="shared" si="94"/>
        <v>1</v>
      </c>
      <c r="K2040" s="17" t="str">
        <f t="shared" si="95"/>
        <v>Normal Weight</v>
      </c>
      <c r="L2040" s="24" t="str" cm="1">
        <f t="array" ref="L2040">IF(H2040="?",INDEX($H$2:$H$2336,MODE(MATCH($H$2:$H$2336,$H$2:$H$2336,0))),H2040)</f>
        <v>No</v>
      </c>
    </row>
    <row r="2041" spans="1:12" x14ac:dyDescent="0.25">
      <c r="A2041" s="18" t="s">
        <v>327</v>
      </c>
      <c r="B2041" s="18">
        <v>32.119999999999997</v>
      </c>
      <c r="C2041" s="18">
        <v>5.33</v>
      </c>
      <c r="D2041" s="18" t="s">
        <v>2380</v>
      </c>
      <c r="E2041" s="18" t="s">
        <v>2382</v>
      </c>
      <c r="F2041" s="18" t="s">
        <v>2380</v>
      </c>
      <c r="G2041" s="25">
        <v>1</v>
      </c>
      <c r="H2041" s="18" t="s">
        <v>2380</v>
      </c>
      <c r="I2041" s="25">
        <f t="shared" si="93"/>
        <v>0</v>
      </c>
      <c r="J2041" s="26">
        <f t="shared" si="94"/>
        <v>1</v>
      </c>
      <c r="K2041" s="18" t="str">
        <f t="shared" si="95"/>
        <v>Obesity</v>
      </c>
      <c r="L2041" s="24" t="str" cm="1">
        <f t="array" ref="L2041">IF(H2041="?",INDEX($H$2:$H$2336,MODE(MATCH($H$2:$H$2336,$H$2:$H$2336,0))),H2041)</f>
        <v>No</v>
      </c>
    </row>
    <row r="2042" spans="1:12" x14ac:dyDescent="0.25">
      <c r="A2042" s="17" t="s">
        <v>326</v>
      </c>
      <c r="B2042" s="17">
        <v>27.36</v>
      </c>
      <c r="C2042" s="17">
        <v>6.22</v>
      </c>
      <c r="D2042" s="17" t="s">
        <v>2380</v>
      </c>
      <c r="E2042" s="17" t="s">
        <v>2380</v>
      </c>
      <c r="F2042" s="17" t="s">
        <v>2380</v>
      </c>
      <c r="G2042" s="27" t="s">
        <v>2381</v>
      </c>
      <c r="H2042" s="17" t="s">
        <v>2380</v>
      </c>
      <c r="I2042" s="27">
        <f t="shared" si="93"/>
        <v>0</v>
      </c>
      <c r="J2042" s="26">
        <f t="shared" si="94"/>
        <v>0</v>
      </c>
      <c r="K2042" s="17" t="str">
        <f t="shared" si="95"/>
        <v>Overweight</v>
      </c>
      <c r="L2042" s="24" t="str" cm="1">
        <f t="array" ref="L2042">IF(H2042="?",INDEX($H$2:$H$2336,MODE(MATCH($H$2:$H$2336,$H$2:$H$2336,0))),H2042)</f>
        <v>No</v>
      </c>
    </row>
    <row r="2043" spans="1:12" x14ac:dyDescent="0.25">
      <c r="A2043" s="18" t="s">
        <v>325</v>
      </c>
      <c r="B2043" s="18">
        <v>17.385000000000002</v>
      </c>
      <c r="C2043" s="18">
        <v>5.84</v>
      </c>
      <c r="D2043" s="18" t="s">
        <v>2380</v>
      </c>
      <c r="E2043" s="18" t="s">
        <v>2380</v>
      </c>
      <c r="F2043" s="18" t="s">
        <v>2380</v>
      </c>
      <c r="G2043" s="25" t="s">
        <v>2381</v>
      </c>
      <c r="H2043" s="18" t="s">
        <v>2380</v>
      </c>
      <c r="I2043" s="25">
        <f t="shared" si="93"/>
        <v>0</v>
      </c>
      <c r="J2043" s="26">
        <f t="shared" si="94"/>
        <v>0</v>
      </c>
      <c r="K2043" s="18" t="str">
        <f t="shared" si="95"/>
        <v>Underweight</v>
      </c>
      <c r="L2043" s="24" t="str" cm="1">
        <f t="array" ref="L2043">IF(H2043="?",INDEX($H$2:$H$2336,MODE(MATCH($H$2:$H$2336,$H$2:$H$2336,0))),H2043)</f>
        <v>No</v>
      </c>
    </row>
    <row r="2044" spans="1:12" x14ac:dyDescent="0.25">
      <c r="A2044" s="17" t="s">
        <v>324</v>
      </c>
      <c r="B2044" s="17">
        <v>30.13</v>
      </c>
      <c r="C2044" s="17">
        <v>5.71</v>
      </c>
      <c r="D2044" s="17" t="s">
        <v>2380</v>
      </c>
      <c r="E2044" s="17" t="s">
        <v>2382</v>
      </c>
      <c r="F2044" s="17" t="s">
        <v>2380</v>
      </c>
      <c r="G2044" s="27">
        <v>1</v>
      </c>
      <c r="H2044" s="17" t="s">
        <v>2380</v>
      </c>
      <c r="I2044" s="27">
        <f t="shared" si="93"/>
        <v>0</v>
      </c>
      <c r="J2044" s="26">
        <f t="shared" si="94"/>
        <v>1</v>
      </c>
      <c r="K2044" s="17" t="str">
        <f t="shared" si="95"/>
        <v>Obesity</v>
      </c>
      <c r="L2044" s="24" t="str" cm="1">
        <f t="array" ref="L2044">IF(H2044="?",INDEX($H$2:$H$2336,MODE(MATCH($H$2:$H$2336,$H$2:$H$2336,0))),H2044)</f>
        <v>No</v>
      </c>
    </row>
    <row r="2045" spans="1:12" x14ac:dyDescent="0.25">
      <c r="A2045" s="18" t="s">
        <v>323</v>
      </c>
      <c r="B2045" s="18">
        <v>25.44</v>
      </c>
      <c r="C2045" s="18">
        <v>6.04</v>
      </c>
      <c r="D2045" s="18" t="s">
        <v>2382</v>
      </c>
      <c r="E2045" s="18" t="s">
        <v>2380</v>
      </c>
      <c r="F2045" s="18" t="s">
        <v>2383</v>
      </c>
      <c r="G2045" s="25">
        <v>1</v>
      </c>
      <c r="H2045" s="18" t="s">
        <v>2380</v>
      </c>
      <c r="I2045" s="25">
        <f t="shared" si="93"/>
        <v>0</v>
      </c>
      <c r="J2045" s="26">
        <f t="shared" si="94"/>
        <v>1</v>
      </c>
      <c r="K2045" s="18" t="str">
        <f t="shared" si="95"/>
        <v>Overweight</v>
      </c>
      <c r="L2045" s="24" t="str" cm="1">
        <f t="array" ref="L2045">IF(H2045="?",INDEX($H$2:$H$2336,MODE(MATCH($H$2:$H$2336,$H$2:$H$2336,0))),H2045)</f>
        <v>No</v>
      </c>
    </row>
    <row r="2046" spans="1:12" x14ac:dyDescent="0.25">
      <c r="A2046" s="17" t="s">
        <v>322</v>
      </c>
      <c r="B2046" s="17">
        <v>39.805</v>
      </c>
      <c r="C2046" s="17">
        <v>4.38</v>
      </c>
      <c r="D2046" s="17" t="s">
        <v>2380</v>
      </c>
      <c r="E2046" s="17" t="s">
        <v>2382</v>
      </c>
      <c r="F2046" s="17" t="s">
        <v>2380</v>
      </c>
      <c r="G2046" s="27">
        <v>1</v>
      </c>
      <c r="H2046" s="17" t="s">
        <v>2380</v>
      </c>
      <c r="I2046" s="27">
        <f t="shared" si="93"/>
        <v>0</v>
      </c>
      <c r="J2046" s="26">
        <f t="shared" si="94"/>
        <v>1</v>
      </c>
      <c r="K2046" s="17" t="str">
        <f t="shared" si="95"/>
        <v>Obesity</v>
      </c>
      <c r="L2046" s="24" t="str" cm="1">
        <f t="array" ref="L2046">IF(H2046="?",INDEX($H$2:$H$2336,MODE(MATCH($H$2:$H$2336,$H$2:$H$2336,0))),H2046)</f>
        <v>No</v>
      </c>
    </row>
    <row r="2047" spans="1:12" x14ac:dyDescent="0.25">
      <c r="A2047" s="18" t="s">
        <v>321</v>
      </c>
      <c r="B2047" s="18">
        <v>30.4</v>
      </c>
      <c r="C2047" s="18">
        <v>5.56</v>
      </c>
      <c r="D2047" s="18" t="s">
        <v>2382</v>
      </c>
      <c r="E2047" s="18" t="s">
        <v>2382</v>
      </c>
      <c r="F2047" s="18" t="s">
        <v>2380</v>
      </c>
      <c r="G2047" s="25">
        <v>1</v>
      </c>
      <c r="H2047" s="18" t="s">
        <v>2380</v>
      </c>
      <c r="I2047" s="25">
        <f t="shared" si="93"/>
        <v>0</v>
      </c>
      <c r="J2047" s="26">
        <f t="shared" si="94"/>
        <v>1</v>
      </c>
      <c r="K2047" s="18" t="str">
        <f t="shared" si="95"/>
        <v>Obesity</v>
      </c>
      <c r="L2047" s="24" t="str" cm="1">
        <f t="array" ref="L2047">IF(H2047="?",INDEX($H$2:$H$2336,MODE(MATCH($H$2:$H$2336,$H$2:$H$2336,0))),H2047)</f>
        <v>No</v>
      </c>
    </row>
    <row r="2048" spans="1:12" x14ac:dyDescent="0.25">
      <c r="A2048" s="17" t="s">
        <v>320</v>
      </c>
      <c r="B2048" s="17">
        <v>23.18</v>
      </c>
      <c r="C2048" s="17">
        <v>4.24</v>
      </c>
      <c r="D2048" s="17" t="s">
        <v>2380</v>
      </c>
      <c r="E2048" s="17" t="s">
        <v>2382</v>
      </c>
      <c r="F2048" s="17" t="s">
        <v>2380</v>
      </c>
      <c r="G2048" s="27">
        <v>1</v>
      </c>
      <c r="H2048" s="17" t="s">
        <v>2380</v>
      </c>
      <c r="I2048" s="27">
        <f t="shared" si="93"/>
        <v>0</v>
      </c>
      <c r="J2048" s="26">
        <f t="shared" si="94"/>
        <v>1</v>
      </c>
      <c r="K2048" s="17" t="str">
        <f t="shared" si="95"/>
        <v>Normal Weight</v>
      </c>
      <c r="L2048" s="24" t="str" cm="1">
        <f t="array" ref="L2048">IF(H2048="?",INDEX($H$2:$H$2336,MODE(MATCH($H$2:$H$2336,$H$2:$H$2336,0))),H2048)</f>
        <v>No</v>
      </c>
    </row>
    <row r="2049" spans="1:12" x14ac:dyDescent="0.25">
      <c r="A2049" s="18" t="s">
        <v>319</v>
      </c>
      <c r="B2049" s="18">
        <v>39.615000000000002</v>
      </c>
      <c r="C2049" s="18">
        <v>6.32</v>
      </c>
      <c r="D2049" s="18" t="s">
        <v>2380</v>
      </c>
      <c r="E2049" s="18" t="s">
        <v>2380</v>
      </c>
      <c r="F2049" s="18" t="s">
        <v>2383</v>
      </c>
      <c r="G2049" s="25">
        <v>1</v>
      </c>
      <c r="H2049" s="18" t="s">
        <v>2380</v>
      </c>
      <c r="I2049" s="25">
        <f t="shared" si="93"/>
        <v>0</v>
      </c>
      <c r="J2049" s="26">
        <f t="shared" si="94"/>
        <v>1</v>
      </c>
      <c r="K2049" s="18" t="str">
        <f t="shared" si="95"/>
        <v>Obesity</v>
      </c>
      <c r="L2049" s="24" t="str" cm="1">
        <f t="array" ref="L2049">IF(H2049="?",INDEX($H$2:$H$2336,MODE(MATCH($H$2:$H$2336,$H$2:$H$2336,0))),H2049)</f>
        <v>No</v>
      </c>
    </row>
    <row r="2050" spans="1:12" x14ac:dyDescent="0.25">
      <c r="A2050" s="17" t="s">
        <v>318</v>
      </c>
      <c r="B2050" s="17">
        <v>30.59</v>
      </c>
      <c r="C2050" s="17">
        <v>6.3</v>
      </c>
      <c r="D2050" s="17" t="s">
        <v>2382</v>
      </c>
      <c r="E2050" s="17" t="s">
        <v>2380</v>
      </c>
      <c r="F2050" s="17" t="s">
        <v>2383</v>
      </c>
      <c r="G2050" s="27">
        <v>1</v>
      </c>
      <c r="H2050" s="17" t="s">
        <v>2380</v>
      </c>
      <c r="I2050" s="27">
        <f t="shared" si="93"/>
        <v>0</v>
      </c>
      <c r="J2050" s="26">
        <f t="shared" si="94"/>
        <v>1</v>
      </c>
      <c r="K2050" s="17" t="str">
        <f t="shared" si="95"/>
        <v>Obesity</v>
      </c>
      <c r="L2050" s="24" t="str" cm="1">
        <f t="array" ref="L2050">IF(H2050="?",INDEX($H$2:$H$2336,MODE(MATCH($H$2:$H$2336,$H$2:$H$2336,0))),H2050)</f>
        <v>No</v>
      </c>
    </row>
    <row r="2051" spans="1:12" x14ac:dyDescent="0.25">
      <c r="A2051" s="18" t="s">
        <v>317</v>
      </c>
      <c r="B2051" s="18">
        <v>16.72</v>
      </c>
      <c r="C2051" s="18">
        <v>4.38</v>
      </c>
      <c r="D2051" s="18" t="s">
        <v>2382</v>
      </c>
      <c r="E2051" s="18" t="s">
        <v>2380</v>
      </c>
      <c r="F2051" s="18" t="s">
        <v>2380</v>
      </c>
      <c r="G2051" s="25">
        <v>1</v>
      </c>
      <c r="H2051" s="18" t="s">
        <v>2380</v>
      </c>
      <c r="I2051" s="25">
        <f t="shared" ref="I2051:I2114" si="96">COUNTIF(A2051:H2051, "?")</f>
        <v>0</v>
      </c>
      <c r="J2051" s="26">
        <f t="shared" ref="J2051:J2114" si="97">IF(OR(G2051="No major surgery"),0,G2051)</f>
        <v>1</v>
      </c>
      <c r="K2051" s="18" t="str">
        <f t="shared" ref="K2051:K2114" si="98">IF(B2051&lt;18.5,"Underweight",
IF(B2051&lt;25,"Normal Weight",
IF(B2051&lt;30,"Overweight",
"Obesity")))</f>
        <v>Underweight</v>
      </c>
      <c r="L2051" s="24" t="str" cm="1">
        <f t="array" ref="L2051">IF(H2051="?",INDEX($H$2:$H$2336,MODE(MATCH($H$2:$H$2336,$H$2:$H$2336,0))),H2051)</f>
        <v>No</v>
      </c>
    </row>
    <row r="2052" spans="1:12" x14ac:dyDescent="0.25">
      <c r="A2052" s="17" t="s">
        <v>316</v>
      </c>
      <c r="B2052" s="17">
        <v>26.22</v>
      </c>
      <c r="C2052" s="17">
        <v>4.6500000000000004</v>
      </c>
      <c r="D2052" s="17" t="s">
        <v>2382</v>
      </c>
      <c r="E2052" s="17" t="s">
        <v>2380</v>
      </c>
      <c r="F2052" s="17" t="s">
        <v>2383</v>
      </c>
      <c r="G2052" s="27">
        <v>1</v>
      </c>
      <c r="H2052" s="17" t="s">
        <v>2380</v>
      </c>
      <c r="I2052" s="27">
        <f t="shared" si="96"/>
        <v>0</v>
      </c>
      <c r="J2052" s="26">
        <f t="shared" si="97"/>
        <v>1</v>
      </c>
      <c r="K2052" s="17" t="str">
        <f t="shared" si="98"/>
        <v>Overweight</v>
      </c>
      <c r="L2052" s="24" t="str" cm="1">
        <f t="array" ref="L2052">IF(H2052="?",INDEX($H$2:$H$2336,MODE(MATCH($H$2:$H$2336,$H$2:$H$2336,0))),H2052)</f>
        <v>No</v>
      </c>
    </row>
    <row r="2053" spans="1:12" x14ac:dyDescent="0.25">
      <c r="A2053" s="18" t="s">
        <v>315</v>
      </c>
      <c r="B2053" s="18">
        <v>31.824999999999999</v>
      </c>
      <c r="C2053" s="18">
        <v>4.7</v>
      </c>
      <c r="D2053" s="18" t="s">
        <v>2380</v>
      </c>
      <c r="E2053" s="18" t="s">
        <v>2380</v>
      </c>
      <c r="F2053" s="18" t="s">
        <v>2383</v>
      </c>
      <c r="G2053" s="25">
        <v>1</v>
      </c>
      <c r="H2053" s="18" t="s">
        <v>2380</v>
      </c>
      <c r="I2053" s="25">
        <f t="shared" si="96"/>
        <v>0</v>
      </c>
      <c r="J2053" s="26">
        <f t="shared" si="97"/>
        <v>1</v>
      </c>
      <c r="K2053" s="18" t="str">
        <f t="shared" si="98"/>
        <v>Obesity</v>
      </c>
      <c r="L2053" s="24" t="str" cm="1">
        <f t="array" ref="L2053">IF(H2053="?",INDEX($H$2:$H$2336,MODE(MATCH($H$2:$H$2336,$H$2:$H$2336,0))),H2053)</f>
        <v>No</v>
      </c>
    </row>
    <row r="2054" spans="1:12" x14ac:dyDescent="0.25">
      <c r="A2054" s="17" t="s">
        <v>314</v>
      </c>
      <c r="B2054" s="17">
        <v>25.745000000000001</v>
      </c>
      <c r="C2054" s="17">
        <v>4.34</v>
      </c>
      <c r="D2054" s="17" t="s">
        <v>2380</v>
      </c>
      <c r="E2054" s="17" t="s">
        <v>2380</v>
      </c>
      <c r="F2054" s="17" t="s">
        <v>2383</v>
      </c>
      <c r="G2054" s="27">
        <v>1</v>
      </c>
      <c r="H2054" s="17" t="s">
        <v>2380</v>
      </c>
      <c r="I2054" s="27">
        <f t="shared" si="96"/>
        <v>0</v>
      </c>
      <c r="J2054" s="26">
        <f t="shared" si="97"/>
        <v>1</v>
      </c>
      <c r="K2054" s="17" t="str">
        <f t="shared" si="98"/>
        <v>Overweight</v>
      </c>
      <c r="L2054" s="24" t="str" cm="1">
        <f t="array" ref="L2054">IF(H2054="?",INDEX($H$2:$H$2336,MODE(MATCH($H$2:$H$2336,$H$2:$H$2336,0))),H2054)</f>
        <v>No</v>
      </c>
    </row>
    <row r="2055" spans="1:12" x14ac:dyDescent="0.25">
      <c r="A2055" s="18" t="s">
        <v>313</v>
      </c>
      <c r="B2055" s="18">
        <v>24.605</v>
      </c>
      <c r="C2055" s="18">
        <v>5.62</v>
      </c>
      <c r="D2055" s="18" t="s">
        <v>2380</v>
      </c>
      <c r="E2055" s="18" t="s">
        <v>2380</v>
      </c>
      <c r="F2055" s="18" t="s">
        <v>2383</v>
      </c>
      <c r="G2055" s="25">
        <v>1</v>
      </c>
      <c r="H2055" s="18" t="s">
        <v>2380</v>
      </c>
      <c r="I2055" s="25">
        <f t="shared" si="96"/>
        <v>0</v>
      </c>
      <c r="J2055" s="26">
        <f t="shared" si="97"/>
        <v>1</v>
      </c>
      <c r="K2055" s="18" t="str">
        <f t="shared" si="98"/>
        <v>Normal Weight</v>
      </c>
      <c r="L2055" s="24" t="str" cm="1">
        <f t="array" ref="L2055">IF(H2055="?",INDEX($H$2:$H$2336,MODE(MATCH($H$2:$H$2336,$H$2:$H$2336,0))),H2055)</f>
        <v>No</v>
      </c>
    </row>
    <row r="2056" spans="1:12" x14ac:dyDescent="0.25">
      <c r="A2056" s="17" t="s">
        <v>312</v>
      </c>
      <c r="B2056" s="17">
        <v>24.51</v>
      </c>
      <c r="C2056" s="17">
        <v>4.24</v>
      </c>
      <c r="D2056" s="17" t="s">
        <v>2380</v>
      </c>
      <c r="E2056" s="17" t="s">
        <v>2380</v>
      </c>
      <c r="F2056" s="17" t="s">
        <v>2383</v>
      </c>
      <c r="G2056" s="27">
        <v>1</v>
      </c>
      <c r="H2056" s="17" t="s">
        <v>2380</v>
      </c>
      <c r="I2056" s="27">
        <f t="shared" si="96"/>
        <v>0</v>
      </c>
      <c r="J2056" s="26">
        <f t="shared" si="97"/>
        <v>1</v>
      </c>
      <c r="K2056" s="17" t="str">
        <f t="shared" si="98"/>
        <v>Normal Weight</v>
      </c>
      <c r="L2056" s="24" t="str" cm="1">
        <f t="array" ref="L2056">IF(H2056="?",INDEX($H$2:$H$2336,MODE(MATCH($H$2:$H$2336,$H$2:$H$2336,0))),H2056)</f>
        <v>No</v>
      </c>
    </row>
    <row r="2057" spans="1:12" x14ac:dyDescent="0.25">
      <c r="A2057" s="18" t="s">
        <v>311</v>
      </c>
      <c r="B2057" s="18">
        <v>31.065000000000001</v>
      </c>
      <c r="C2057" s="18">
        <v>4.57</v>
      </c>
      <c r="D2057" s="18" t="s">
        <v>2382</v>
      </c>
      <c r="E2057" s="18" t="s">
        <v>2380</v>
      </c>
      <c r="F2057" s="18" t="s">
        <v>2380</v>
      </c>
      <c r="G2057" s="25" t="s">
        <v>2381</v>
      </c>
      <c r="H2057" s="18" t="s">
        <v>2380</v>
      </c>
      <c r="I2057" s="25">
        <f t="shared" si="96"/>
        <v>0</v>
      </c>
      <c r="J2057" s="26">
        <f t="shared" si="97"/>
        <v>0</v>
      </c>
      <c r="K2057" s="18" t="str">
        <f t="shared" si="98"/>
        <v>Obesity</v>
      </c>
      <c r="L2057" s="24" t="str" cm="1">
        <f t="array" ref="L2057">IF(H2057="?",INDEX($H$2:$H$2336,MODE(MATCH($H$2:$H$2336,$H$2:$H$2336,0))),H2057)</f>
        <v>No</v>
      </c>
    </row>
    <row r="2058" spans="1:12" x14ac:dyDescent="0.25">
      <c r="A2058" s="17" t="s">
        <v>310</v>
      </c>
      <c r="B2058" s="17">
        <v>28.12</v>
      </c>
      <c r="C2058" s="17">
        <v>5.05</v>
      </c>
      <c r="D2058" s="17" t="s">
        <v>2380</v>
      </c>
      <c r="E2058" s="17" t="s">
        <v>2380</v>
      </c>
      <c r="F2058" s="17" t="s">
        <v>2380</v>
      </c>
      <c r="G2058" s="27" t="s">
        <v>2381</v>
      </c>
      <c r="H2058" s="17" t="s">
        <v>2380</v>
      </c>
      <c r="I2058" s="27">
        <f t="shared" si="96"/>
        <v>0</v>
      </c>
      <c r="J2058" s="26">
        <f t="shared" si="97"/>
        <v>0</v>
      </c>
      <c r="K2058" s="17" t="str">
        <f t="shared" si="98"/>
        <v>Overweight</v>
      </c>
      <c r="L2058" s="24" t="str" cm="1">
        <f t="array" ref="L2058">IF(H2058="?",INDEX($H$2:$H$2336,MODE(MATCH($H$2:$H$2336,$H$2:$H$2336,0))),H2058)</f>
        <v>No</v>
      </c>
    </row>
    <row r="2059" spans="1:12" x14ac:dyDescent="0.25">
      <c r="A2059" s="18" t="s">
        <v>309</v>
      </c>
      <c r="B2059" s="18">
        <v>38.06</v>
      </c>
      <c r="C2059" s="18">
        <v>6.16</v>
      </c>
      <c r="D2059" s="18" t="s">
        <v>2380</v>
      </c>
      <c r="E2059" s="18" t="s">
        <v>2380</v>
      </c>
      <c r="F2059" s="18" t="s">
        <v>2380</v>
      </c>
      <c r="G2059" s="25" t="s">
        <v>2381</v>
      </c>
      <c r="H2059" s="18" t="s">
        <v>2380</v>
      </c>
      <c r="I2059" s="25">
        <f t="shared" si="96"/>
        <v>0</v>
      </c>
      <c r="J2059" s="26">
        <f t="shared" si="97"/>
        <v>0</v>
      </c>
      <c r="K2059" s="18" t="str">
        <f t="shared" si="98"/>
        <v>Obesity</v>
      </c>
      <c r="L2059" s="24" t="str" cm="1">
        <f t="array" ref="L2059">IF(H2059="?",INDEX($H$2:$H$2336,MODE(MATCH($H$2:$H$2336,$H$2:$H$2336,0))),H2059)</f>
        <v>No</v>
      </c>
    </row>
    <row r="2060" spans="1:12" x14ac:dyDescent="0.25">
      <c r="A2060" s="17" t="s">
        <v>308</v>
      </c>
      <c r="B2060" s="17">
        <v>24.96</v>
      </c>
      <c r="C2060" s="17">
        <v>4.57</v>
      </c>
      <c r="D2060" s="17" t="s">
        <v>2380</v>
      </c>
      <c r="E2060" s="17" t="s">
        <v>2380</v>
      </c>
      <c r="F2060" s="17" t="s">
        <v>2380</v>
      </c>
      <c r="G2060" s="27" t="s">
        <v>2381</v>
      </c>
      <c r="H2060" s="17" t="s">
        <v>2380</v>
      </c>
      <c r="I2060" s="27">
        <f t="shared" si="96"/>
        <v>0</v>
      </c>
      <c r="J2060" s="26">
        <f t="shared" si="97"/>
        <v>0</v>
      </c>
      <c r="K2060" s="17" t="str">
        <f t="shared" si="98"/>
        <v>Normal Weight</v>
      </c>
      <c r="L2060" s="24" t="str" cm="1">
        <f t="array" ref="L2060">IF(H2060="?",INDEX($H$2:$H$2336,MODE(MATCH($H$2:$H$2336,$H$2:$H$2336,0))),H2060)</f>
        <v>No</v>
      </c>
    </row>
    <row r="2061" spans="1:12" x14ac:dyDescent="0.25">
      <c r="A2061" s="18" t="s">
        <v>307</v>
      </c>
      <c r="B2061" s="18">
        <v>17.670000000000002</v>
      </c>
      <c r="C2061" s="18">
        <v>5.53</v>
      </c>
      <c r="D2061" s="18" t="s">
        <v>2382</v>
      </c>
      <c r="E2061" s="18" t="s">
        <v>2380</v>
      </c>
      <c r="F2061" s="18" t="s">
        <v>2380</v>
      </c>
      <c r="G2061" s="25" t="s">
        <v>2381</v>
      </c>
      <c r="H2061" s="18" t="s">
        <v>2380</v>
      </c>
      <c r="I2061" s="25">
        <f t="shared" si="96"/>
        <v>0</v>
      </c>
      <c r="J2061" s="26">
        <f t="shared" si="97"/>
        <v>0</v>
      </c>
      <c r="K2061" s="18" t="str">
        <f t="shared" si="98"/>
        <v>Underweight</v>
      </c>
      <c r="L2061" s="24" t="str" cm="1">
        <f t="array" ref="L2061">IF(H2061="?",INDEX($H$2:$H$2336,MODE(MATCH($H$2:$H$2336,$H$2:$H$2336,0))),H2061)</f>
        <v>No</v>
      </c>
    </row>
    <row r="2062" spans="1:12" x14ac:dyDescent="0.25">
      <c r="A2062" s="17" t="s">
        <v>306</v>
      </c>
      <c r="B2062" s="17">
        <v>31.35</v>
      </c>
      <c r="C2062" s="17">
        <v>5.84</v>
      </c>
      <c r="D2062" s="17" t="s">
        <v>2380</v>
      </c>
      <c r="E2062" s="17" t="s">
        <v>2382</v>
      </c>
      <c r="F2062" s="17" t="s">
        <v>2380</v>
      </c>
      <c r="G2062" s="27">
        <v>1</v>
      </c>
      <c r="H2062" s="17" t="s">
        <v>2380</v>
      </c>
      <c r="I2062" s="27">
        <f t="shared" si="96"/>
        <v>0</v>
      </c>
      <c r="J2062" s="26">
        <f t="shared" si="97"/>
        <v>1</v>
      </c>
      <c r="K2062" s="17" t="str">
        <f t="shared" si="98"/>
        <v>Obesity</v>
      </c>
      <c r="L2062" s="24" t="str" cm="1">
        <f t="array" ref="L2062">IF(H2062="?",INDEX($H$2:$H$2336,MODE(MATCH($H$2:$H$2336,$H$2:$H$2336,0))),H2062)</f>
        <v>No</v>
      </c>
    </row>
    <row r="2063" spans="1:12" x14ac:dyDescent="0.25">
      <c r="A2063" s="18" t="s">
        <v>305</v>
      </c>
      <c r="B2063" s="18">
        <v>28.31</v>
      </c>
      <c r="C2063" s="18">
        <v>6.41</v>
      </c>
      <c r="D2063" s="18" t="s">
        <v>2380</v>
      </c>
      <c r="E2063" s="18" t="s">
        <v>2382</v>
      </c>
      <c r="F2063" s="18" t="s">
        <v>2380</v>
      </c>
      <c r="G2063" s="25">
        <v>1</v>
      </c>
      <c r="H2063" s="18" t="s">
        <v>2380</v>
      </c>
      <c r="I2063" s="25">
        <f t="shared" si="96"/>
        <v>0</v>
      </c>
      <c r="J2063" s="26">
        <f t="shared" si="97"/>
        <v>1</v>
      </c>
      <c r="K2063" s="18" t="str">
        <f t="shared" si="98"/>
        <v>Overweight</v>
      </c>
      <c r="L2063" s="24" t="str" cm="1">
        <f t="array" ref="L2063">IF(H2063="?",INDEX($H$2:$H$2336,MODE(MATCH($H$2:$H$2336,$H$2:$H$2336,0))),H2063)</f>
        <v>No</v>
      </c>
    </row>
    <row r="2064" spans="1:12" x14ac:dyDescent="0.25">
      <c r="A2064" s="17" t="s">
        <v>304</v>
      </c>
      <c r="B2064" s="17">
        <v>30.3</v>
      </c>
      <c r="C2064" s="17">
        <v>4.7300000000000004</v>
      </c>
      <c r="D2064" s="17" t="s">
        <v>2382</v>
      </c>
      <c r="E2064" s="17" t="s">
        <v>2380</v>
      </c>
      <c r="F2064" s="17" t="s">
        <v>2383</v>
      </c>
      <c r="G2064" s="27">
        <v>1</v>
      </c>
      <c r="H2064" s="17" t="s">
        <v>2380</v>
      </c>
      <c r="I2064" s="27">
        <f t="shared" si="96"/>
        <v>0</v>
      </c>
      <c r="J2064" s="26">
        <f t="shared" si="97"/>
        <v>1</v>
      </c>
      <c r="K2064" s="17" t="str">
        <f t="shared" si="98"/>
        <v>Obesity</v>
      </c>
      <c r="L2064" s="24" t="str" cm="1">
        <f t="array" ref="L2064">IF(H2064="?",INDEX($H$2:$H$2336,MODE(MATCH($H$2:$H$2336,$H$2:$H$2336,0))),H2064)</f>
        <v>No</v>
      </c>
    </row>
    <row r="2065" spans="1:12" x14ac:dyDescent="0.25">
      <c r="A2065" s="18" t="s">
        <v>303</v>
      </c>
      <c r="B2065" s="18">
        <v>26.4</v>
      </c>
      <c r="C2065" s="18">
        <v>6.22</v>
      </c>
      <c r="D2065" s="18" t="s">
        <v>2382</v>
      </c>
      <c r="E2065" s="18" t="s">
        <v>2380</v>
      </c>
      <c r="F2065" s="18" t="s">
        <v>2380</v>
      </c>
      <c r="G2065" s="25" t="s">
        <v>2381</v>
      </c>
      <c r="H2065" s="18" t="s">
        <v>2380</v>
      </c>
      <c r="I2065" s="25">
        <f t="shared" si="96"/>
        <v>0</v>
      </c>
      <c r="J2065" s="26">
        <f t="shared" si="97"/>
        <v>0</v>
      </c>
      <c r="K2065" s="18" t="str">
        <f t="shared" si="98"/>
        <v>Overweight</v>
      </c>
      <c r="L2065" s="24" t="str" cm="1">
        <f t="array" ref="L2065">IF(H2065="?",INDEX($H$2:$H$2336,MODE(MATCH($H$2:$H$2336,$H$2:$H$2336,0))),H2065)</f>
        <v>No</v>
      </c>
    </row>
    <row r="2066" spans="1:12" x14ac:dyDescent="0.25">
      <c r="A2066" s="17" t="s">
        <v>302</v>
      </c>
      <c r="B2066" s="17">
        <v>22.135000000000002</v>
      </c>
      <c r="C2066" s="17">
        <v>4.46</v>
      </c>
      <c r="D2066" s="17" t="s">
        <v>2382</v>
      </c>
      <c r="E2066" s="17" t="s">
        <v>2380</v>
      </c>
      <c r="F2066" s="17" t="s">
        <v>2380</v>
      </c>
      <c r="G2066" s="27" t="s">
        <v>2381</v>
      </c>
      <c r="H2066" s="17" t="s">
        <v>2380</v>
      </c>
      <c r="I2066" s="27">
        <f t="shared" si="96"/>
        <v>0</v>
      </c>
      <c r="J2066" s="26">
        <f t="shared" si="97"/>
        <v>0</v>
      </c>
      <c r="K2066" s="17" t="str">
        <f t="shared" si="98"/>
        <v>Normal Weight</v>
      </c>
      <c r="L2066" s="24" t="str" cm="1">
        <f t="array" ref="L2066">IF(H2066="?",INDEX($H$2:$H$2336,MODE(MATCH($H$2:$H$2336,$H$2:$H$2336,0))),H2066)</f>
        <v>No</v>
      </c>
    </row>
    <row r="2067" spans="1:12" x14ac:dyDescent="0.25">
      <c r="A2067" s="18" t="s">
        <v>301</v>
      </c>
      <c r="B2067" s="18">
        <v>17.399999999999999</v>
      </c>
      <c r="C2067" s="18">
        <v>4.5</v>
      </c>
      <c r="D2067" s="18" t="s">
        <v>2382</v>
      </c>
      <c r="E2067" s="18" t="s">
        <v>2380</v>
      </c>
      <c r="F2067" s="18" t="s">
        <v>2380</v>
      </c>
      <c r="G2067" s="25" t="s">
        <v>2381</v>
      </c>
      <c r="H2067" s="18" t="s">
        <v>2380</v>
      </c>
      <c r="I2067" s="25">
        <f t="shared" si="96"/>
        <v>0</v>
      </c>
      <c r="J2067" s="26">
        <f t="shared" si="97"/>
        <v>0</v>
      </c>
      <c r="K2067" s="18" t="str">
        <f t="shared" si="98"/>
        <v>Underweight</v>
      </c>
      <c r="L2067" s="24" t="str" cm="1">
        <f t="array" ref="L2067">IF(H2067="?",INDEX($H$2:$H$2336,MODE(MATCH($H$2:$H$2336,$H$2:$H$2336,0))),H2067)</f>
        <v>No</v>
      </c>
    </row>
    <row r="2068" spans="1:12" x14ac:dyDescent="0.25">
      <c r="A2068" s="17" t="s">
        <v>299</v>
      </c>
      <c r="B2068" s="17">
        <v>28.06</v>
      </c>
      <c r="C2068" s="17">
        <v>8.93</v>
      </c>
      <c r="D2068" s="17" t="s">
        <v>2380</v>
      </c>
      <c r="E2068" s="17" t="s">
        <v>2380</v>
      </c>
      <c r="F2068" s="17" t="s">
        <v>2380</v>
      </c>
      <c r="G2068" s="27" t="s">
        <v>2381</v>
      </c>
      <c r="H2068" s="17" t="s">
        <v>2380</v>
      </c>
      <c r="I2068" s="27">
        <f t="shared" si="96"/>
        <v>0</v>
      </c>
      <c r="J2068" s="26">
        <f t="shared" si="97"/>
        <v>0</v>
      </c>
      <c r="K2068" s="17" t="str">
        <f t="shared" si="98"/>
        <v>Overweight</v>
      </c>
      <c r="L2068" s="24" t="str" cm="1">
        <f t="array" ref="L2068">IF(H2068="?",INDEX($H$2:$H$2336,MODE(MATCH($H$2:$H$2336,$H$2:$H$2336,0))),H2068)</f>
        <v>No</v>
      </c>
    </row>
    <row r="2069" spans="1:12" x14ac:dyDescent="0.25">
      <c r="A2069" s="18" t="s">
        <v>298</v>
      </c>
      <c r="B2069" s="18">
        <v>31.13</v>
      </c>
      <c r="C2069" s="18">
        <v>11.02</v>
      </c>
      <c r="D2069" s="18" t="s">
        <v>2380</v>
      </c>
      <c r="E2069" s="18" t="s">
        <v>2380</v>
      </c>
      <c r="F2069" s="18" t="s">
        <v>2380</v>
      </c>
      <c r="G2069" s="25" t="s">
        <v>2381</v>
      </c>
      <c r="H2069" s="18" t="s">
        <v>2380</v>
      </c>
      <c r="I2069" s="25">
        <f t="shared" si="96"/>
        <v>0</v>
      </c>
      <c r="J2069" s="26">
        <f t="shared" si="97"/>
        <v>0</v>
      </c>
      <c r="K2069" s="18" t="str">
        <f t="shared" si="98"/>
        <v>Obesity</v>
      </c>
      <c r="L2069" s="24" t="str" cm="1">
        <f t="array" ref="L2069">IF(H2069="?",INDEX($H$2:$H$2336,MODE(MATCH($H$2:$H$2336,$H$2:$H$2336,0))),H2069)</f>
        <v>No</v>
      </c>
    </row>
    <row r="2070" spans="1:12" x14ac:dyDescent="0.25">
      <c r="A2070" s="17" t="s">
        <v>297</v>
      </c>
      <c r="B2070" s="17">
        <v>18.46</v>
      </c>
      <c r="C2070" s="17">
        <v>5.25</v>
      </c>
      <c r="D2070" s="17" t="s">
        <v>2380</v>
      </c>
      <c r="E2070" s="17" t="s">
        <v>2380</v>
      </c>
      <c r="F2070" s="17" t="s">
        <v>2380</v>
      </c>
      <c r="G2070" s="27" t="s">
        <v>2381</v>
      </c>
      <c r="H2070" s="17" t="s">
        <v>2380</v>
      </c>
      <c r="I2070" s="27">
        <f t="shared" si="96"/>
        <v>0</v>
      </c>
      <c r="J2070" s="26">
        <f t="shared" si="97"/>
        <v>0</v>
      </c>
      <c r="K2070" s="17" t="str">
        <f t="shared" si="98"/>
        <v>Underweight</v>
      </c>
      <c r="L2070" s="24" t="str" cm="1">
        <f t="array" ref="L2070">IF(H2070="?",INDEX($H$2:$H$2336,MODE(MATCH($H$2:$H$2336,$H$2:$H$2336,0))),H2070)</f>
        <v>No</v>
      </c>
    </row>
    <row r="2071" spans="1:12" x14ac:dyDescent="0.25">
      <c r="A2071" s="18" t="s">
        <v>296</v>
      </c>
      <c r="B2071" s="18">
        <v>17.3</v>
      </c>
      <c r="C2071" s="18">
        <v>4.75</v>
      </c>
      <c r="D2071" s="18" t="s">
        <v>2380</v>
      </c>
      <c r="E2071" s="18" t="s">
        <v>2380</v>
      </c>
      <c r="F2071" s="18" t="s">
        <v>2380</v>
      </c>
      <c r="G2071" s="25" t="s">
        <v>2381</v>
      </c>
      <c r="H2071" s="18" t="s">
        <v>2380</v>
      </c>
      <c r="I2071" s="25">
        <f t="shared" si="96"/>
        <v>0</v>
      </c>
      <c r="J2071" s="26">
        <f t="shared" si="97"/>
        <v>0</v>
      </c>
      <c r="K2071" s="18" t="str">
        <f t="shared" si="98"/>
        <v>Underweight</v>
      </c>
      <c r="L2071" s="24" t="str" cm="1">
        <f t="array" ref="L2071">IF(H2071="?",INDEX($H$2:$H$2336,MODE(MATCH($H$2:$H$2336,$H$2:$H$2336,0))),H2071)</f>
        <v>No</v>
      </c>
    </row>
    <row r="2072" spans="1:12" x14ac:dyDescent="0.25">
      <c r="A2072" s="17" t="s">
        <v>295</v>
      </c>
      <c r="B2072" s="17">
        <v>35.625</v>
      </c>
      <c r="C2072" s="17">
        <v>4.68</v>
      </c>
      <c r="D2072" s="17" t="s">
        <v>2382</v>
      </c>
      <c r="E2072" s="17" t="s">
        <v>2380</v>
      </c>
      <c r="F2072" s="17" t="s">
        <v>2383</v>
      </c>
      <c r="G2072" s="27">
        <v>1</v>
      </c>
      <c r="H2072" s="17" t="s">
        <v>2380</v>
      </c>
      <c r="I2072" s="27">
        <f t="shared" si="96"/>
        <v>0</v>
      </c>
      <c r="J2072" s="26">
        <f t="shared" si="97"/>
        <v>1</v>
      </c>
      <c r="K2072" s="17" t="str">
        <f t="shared" si="98"/>
        <v>Obesity</v>
      </c>
      <c r="L2072" s="24" t="str" cm="1">
        <f t="array" ref="L2072">IF(H2072="?",INDEX($H$2:$H$2336,MODE(MATCH($H$2:$H$2336,$H$2:$H$2336,0))),H2072)</f>
        <v>No</v>
      </c>
    </row>
    <row r="2073" spans="1:12" x14ac:dyDescent="0.25">
      <c r="A2073" s="18" t="s">
        <v>294</v>
      </c>
      <c r="B2073" s="18">
        <v>20.234999999999999</v>
      </c>
      <c r="C2073" s="18">
        <v>6.17</v>
      </c>
      <c r="D2073" s="18" t="s">
        <v>2382</v>
      </c>
      <c r="E2073" s="18" t="s">
        <v>2382</v>
      </c>
      <c r="F2073" s="18" t="s">
        <v>2380</v>
      </c>
      <c r="G2073" s="25">
        <v>2</v>
      </c>
      <c r="H2073" s="18" t="s">
        <v>2380</v>
      </c>
      <c r="I2073" s="25">
        <f t="shared" si="96"/>
        <v>0</v>
      </c>
      <c r="J2073" s="26">
        <f t="shared" si="97"/>
        <v>2</v>
      </c>
      <c r="K2073" s="18" t="str">
        <f t="shared" si="98"/>
        <v>Normal Weight</v>
      </c>
      <c r="L2073" s="24" t="str" cm="1">
        <f t="array" ref="L2073">IF(H2073="?",INDEX($H$2:$H$2336,MODE(MATCH($H$2:$H$2336,$H$2:$H$2336,0))),H2073)</f>
        <v>No</v>
      </c>
    </row>
    <row r="2074" spans="1:12" x14ac:dyDescent="0.25">
      <c r="A2074" s="17" t="s">
        <v>293</v>
      </c>
      <c r="B2074" s="17">
        <v>27.55</v>
      </c>
      <c r="C2074" s="17">
        <v>4.5599999999999996</v>
      </c>
      <c r="D2074" s="17" t="s">
        <v>2382</v>
      </c>
      <c r="E2074" s="17" t="s">
        <v>2380</v>
      </c>
      <c r="F2074" s="17" t="s">
        <v>2383</v>
      </c>
      <c r="G2074" s="27">
        <v>1</v>
      </c>
      <c r="H2074" s="17" t="s">
        <v>2380</v>
      </c>
      <c r="I2074" s="27">
        <f t="shared" si="96"/>
        <v>0</v>
      </c>
      <c r="J2074" s="26">
        <f t="shared" si="97"/>
        <v>1</v>
      </c>
      <c r="K2074" s="17" t="str">
        <f t="shared" si="98"/>
        <v>Overweight</v>
      </c>
      <c r="L2074" s="24" t="str" cm="1">
        <f t="array" ref="L2074">IF(H2074="?",INDEX($H$2:$H$2336,MODE(MATCH($H$2:$H$2336,$H$2:$H$2336,0))),H2074)</f>
        <v>No</v>
      </c>
    </row>
    <row r="2075" spans="1:12" x14ac:dyDescent="0.25">
      <c r="A2075" s="18" t="s">
        <v>292</v>
      </c>
      <c r="B2075" s="18">
        <v>17.97</v>
      </c>
      <c r="C2075" s="18">
        <v>6.3</v>
      </c>
      <c r="D2075" s="18" t="s">
        <v>2380</v>
      </c>
      <c r="E2075" s="18" t="s">
        <v>2380</v>
      </c>
      <c r="F2075" s="18" t="s">
        <v>2380</v>
      </c>
      <c r="G2075" s="25" t="s">
        <v>2381</v>
      </c>
      <c r="H2075" s="18" t="s">
        <v>2380</v>
      </c>
      <c r="I2075" s="25">
        <f t="shared" si="96"/>
        <v>0</v>
      </c>
      <c r="J2075" s="26">
        <f t="shared" si="97"/>
        <v>0</v>
      </c>
      <c r="K2075" s="18" t="str">
        <f t="shared" si="98"/>
        <v>Underweight</v>
      </c>
      <c r="L2075" s="24" t="str" cm="1">
        <f t="array" ref="L2075">IF(H2075="?",INDEX($H$2:$H$2336,MODE(MATCH($H$2:$H$2336,$H$2:$H$2336,0))),H2075)</f>
        <v>No</v>
      </c>
    </row>
    <row r="2076" spans="1:12" x14ac:dyDescent="0.25">
      <c r="A2076" s="17" t="s">
        <v>291</v>
      </c>
      <c r="B2076" s="17">
        <v>29.98</v>
      </c>
      <c r="C2076" s="17">
        <v>6.03</v>
      </c>
      <c r="D2076" s="17" t="s">
        <v>2380</v>
      </c>
      <c r="E2076" s="17" t="s">
        <v>2382</v>
      </c>
      <c r="F2076" s="17" t="s">
        <v>2380</v>
      </c>
      <c r="G2076" s="27">
        <v>1</v>
      </c>
      <c r="H2076" s="17" t="s">
        <v>2380</v>
      </c>
      <c r="I2076" s="27">
        <f t="shared" si="96"/>
        <v>0</v>
      </c>
      <c r="J2076" s="26">
        <f t="shared" si="97"/>
        <v>1</v>
      </c>
      <c r="K2076" s="17" t="str">
        <f t="shared" si="98"/>
        <v>Overweight</v>
      </c>
      <c r="L2076" s="24" t="str" cm="1">
        <f t="array" ref="L2076">IF(H2076="?",INDEX($H$2:$H$2336,MODE(MATCH($H$2:$H$2336,$H$2:$H$2336,0))),H2076)</f>
        <v>No</v>
      </c>
    </row>
    <row r="2077" spans="1:12" x14ac:dyDescent="0.25">
      <c r="A2077" s="18" t="s">
        <v>290</v>
      </c>
      <c r="B2077" s="18">
        <v>33.659999999999997</v>
      </c>
      <c r="C2077" s="18">
        <v>4.2</v>
      </c>
      <c r="D2077" s="18" t="s">
        <v>2382</v>
      </c>
      <c r="E2077" s="18" t="s">
        <v>2380</v>
      </c>
      <c r="F2077" s="18" t="s">
        <v>2380</v>
      </c>
      <c r="G2077" s="25">
        <v>1</v>
      </c>
      <c r="H2077" s="18" t="s">
        <v>2380</v>
      </c>
      <c r="I2077" s="25">
        <f t="shared" si="96"/>
        <v>0</v>
      </c>
      <c r="J2077" s="26">
        <f t="shared" si="97"/>
        <v>1</v>
      </c>
      <c r="K2077" s="18" t="str">
        <f t="shared" si="98"/>
        <v>Obesity</v>
      </c>
      <c r="L2077" s="24" t="str" cm="1">
        <f t="array" ref="L2077">IF(H2077="?",INDEX($H$2:$H$2336,MODE(MATCH($H$2:$H$2336,$H$2:$H$2336,0))),H2077)</f>
        <v>No</v>
      </c>
    </row>
    <row r="2078" spans="1:12" x14ac:dyDescent="0.25">
      <c r="A2078" s="17" t="s">
        <v>289</v>
      </c>
      <c r="B2078" s="17">
        <v>32.67</v>
      </c>
      <c r="C2078" s="17">
        <v>5.61</v>
      </c>
      <c r="D2078" s="17" t="s">
        <v>2382</v>
      </c>
      <c r="E2078" s="17" t="s">
        <v>2380</v>
      </c>
      <c r="F2078" s="17" t="s">
        <v>2380</v>
      </c>
      <c r="G2078" s="27">
        <v>1</v>
      </c>
      <c r="H2078" s="17" t="s">
        <v>2380</v>
      </c>
      <c r="I2078" s="27">
        <f t="shared" si="96"/>
        <v>0</v>
      </c>
      <c r="J2078" s="26">
        <f t="shared" si="97"/>
        <v>1</v>
      </c>
      <c r="K2078" s="17" t="str">
        <f t="shared" si="98"/>
        <v>Obesity</v>
      </c>
      <c r="L2078" s="24" t="str" cm="1">
        <f t="array" ref="L2078">IF(H2078="?",INDEX($H$2:$H$2336,MODE(MATCH($H$2:$H$2336,$H$2:$H$2336,0))),H2078)</f>
        <v>No</v>
      </c>
    </row>
    <row r="2079" spans="1:12" x14ac:dyDescent="0.25">
      <c r="A2079" s="18" t="s">
        <v>288</v>
      </c>
      <c r="B2079" s="18">
        <v>30.5</v>
      </c>
      <c r="C2079" s="18">
        <v>5.88</v>
      </c>
      <c r="D2079" s="18" t="s">
        <v>2382</v>
      </c>
      <c r="E2079" s="18" t="s">
        <v>2380</v>
      </c>
      <c r="F2079" s="18" t="s">
        <v>2380</v>
      </c>
      <c r="G2079" s="25">
        <v>1</v>
      </c>
      <c r="H2079" s="18" t="s">
        <v>2380</v>
      </c>
      <c r="I2079" s="25">
        <f t="shared" si="96"/>
        <v>0</v>
      </c>
      <c r="J2079" s="26">
        <f t="shared" si="97"/>
        <v>1</v>
      </c>
      <c r="K2079" s="18" t="str">
        <f t="shared" si="98"/>
        <v>Obesity</v>
      </c>
      <c r="L2079" s="24" t="str" cm="1">
        <f t="array" ref="L2079">IF(H2079="?",INDEX($H$2:$H$2336,MODE(MATCH($H$2:$H$2336,$H$2:$H$2336,0))),H2079)</f>
        <v>No</v>
      </c>
    </row>
    <row r="2080" spans="1:12" x14ac:dyDescent="0.25">
      <c r="A2080" s="17" t="s">
        <v>287</v>
      </c>
      <c r="B2080" s="17">
        <v>23.1</v>
      </c>
      <c r="C2080" s="17">
        <v>5.92</v>
      </c>
      <c r="D2080" s="17" t="s">
        <v>2382</v>
      </c>
      <c r="E2080" s="17" t="s">
        <v>2380</v>
      </c>
      <c r="F2080" s="17" t="s">
        <v>2380</v>
      </c>
      <c r="G2080" s="27">
        <v>1</v>
      </c>
      <c r="H2080" s="17" t="s">
        <v>2380</v>
      </c>
      <c r="I2080" s="27">
        <f t="shared" si="96"/>
        <v>0</v>
      </c>
      <c r="J2080" s="26">
        <f t="shared" si="97"/>
        <v>1</v>
      </c>
      <c r="K2080" s="17" t="str">
        <f t="shared" si="98"/>
        <v>Normal Weight</v>
      </c>
      <c r="L2080" s="24" t="str" cm="1">
        <f t="array" ref="L2080">IF(H2080="?",INDEX($H$2:$H$2336,MODE(MATCH($H$2:$H$2336,$H$2:$H$2336,0))),H2080)</f>
        <v>No</v>
      </c>
    </row>
    <row r="2081" spans="1:12" x14ac:dyDescent="0.25">
      <c r="A2081" s="18" t="s">
        <v>286</v>
      </c>
      <c r="B2081" s="18">
        <v>39.49</v>
      </c>
      <c r="C2081" s="18">
        <v>4.8099999999999996</v>
      </c>
      <c r="D2081" s="18" t="s">
        <v>2380</v>
      </c>
      <c r="E2081" s="18" t="s">
        <v>2380</v>
      </c>
      <c r="F2081" s="18" t="s">
        <v>2380</v>
      </c>
      <c r="G2081" s="25">
        <v>1</v>
      </c>
      <c r="H2081" s="18" t="s">
        <v>2380</v>
      </c>
      <c r="I2081" s="25">
        <f t="shared" si="96"/>
        <v>0</v>
      </c>
      <c r="J2081" s="26">
        <f t="shared" si="97"/>
        <v>1</v>
      </c>
      <c r="K2081" s="18" t="str">
        <f t="shared" si="98"/>
        <v>Obesity</v>
      </c>
      <c r="L2081" s="24" t="str" cm="1">
        <f t="array" ref="L2081">IF(H2081="?",INDEX($H$2:$H$2336,MODE(MATCH($H$2:$H$2336,$H$2:$H$2336,0))),H2081)</f>
        <v>No</v>
      </c>
    </row>
    <row r="2082" spans="1:12" x14ac:dyDescent="0.25">
      <c r="A2082" s="17" t="s">
        <v>285</v>
      </c>
      <c r="B2082" s="17">
        <v>33.99</v>
      </c>
      <c r="C2082" s="17">
        <v>4.55</v>
      </c>
      <c r="D2082" s="17" t="s">
        <v>2380</v>
      </c>
      <c r="E2082" s="17" t="s">
        <v>2380</v>
      </c>
      <c r="F2082" s="17" t="s">
        <v>2380</v>
      </c>
      <c r="G2082" s="27">
        <v>1</v>
      </c>
      <c r="H2082" s="17" t="s">
        <v>2380</v>
      </c>
      <c r="I2082" s="27">
        <f t="shared" si="96"/>
        <v>0</v>
      </c>
      <c r="J2082" s="26">
        <f t="shared" si="97"/>
        <v>1</v>
      </c>
      <c r="K2082" s="17" t="str">
        <f t="shared" si="98"/>
        <v>Obesity</v>
      </c>
      <c r="L2082" s="24" t="str" cm="1">
        <f t="array" ref="L2082">IF(H2082="?",INDEX($H$2:$H$2336,MODE(MATCH($H$2:$H$2336,$H$2:$H$2336,0))),H2082)</f>
        <v>No</v>
      </c>
    </row>
    <row r="2083" spans="1:12" x14ac:dyDescent="0.25">
      <c r="A2083" s="18" t="s">
        <v>284</v>
      </c>
      <c r="B2083" s="18">
        <v>27.72</v>
      </c>
      <c r="C2083" s="18">
        <v>6.43</v>
      </c>
      <c r="D2083" s="18" t="s">
        <v>2380</v>
      </c>
      <c r="E2083" s="18" t="s">
        <v>2380</v>
      </c>
      <c r="F2083" s="18" t="s">
        <v>2380</v>
      </c>
      <c r="G2083" s="25">
        <v>1</v>
      </c>
      <c r="H2083" s="18" t="s">
        <v>2380</v>
      </c>
      <c r="I2083" s="25">
        <f t="shared" si="96"/>
        <v>0</v>
      </c>
      <c r="J2083" s="26">
        <f t="shared" si="97"/>
        <v>1</v>
      </c>
      <c r="K2083" s="18" t="str">
        <f t="shared" si="98"/>
        <v>Overweight</v>
      </c>
      <c r="L2083" s="24" t="str" cm="1">
        <f t="array" ref="L2083">IF(H2083="?",INDEX($H$2:$H$2336,MODE(MATCH($H$2:$H$2336,$H$2:$H$2336,0))),H2083)</f>
        <v>No</v>
      </c>
    </row>
    <row r="2084" spans="1:12" x14ac:dyDescent="0.25">
      <c r="A2084" s="17" t="s">
        <v>283</v>
      </c>
      <c r="B2084" s="17">
        <v>30.59</v>
      </c>
      <c r="C2084" s="17">
        <v>11.62</v>
      </c>
      <c r="D2084" s="17" t="s">
        <v>2380</v>
      </c>
      <c r="E2084" s="17" t="s">
        <v>2380</v>
      </c>
      <c r="F2084" s="17" t="s">
        <v>2380</v>
      </c>
      <c r="G2084" s="27" t="s">
        <v>2381</v>
      </c>
      <c r="H2084" s="17" t="s">
        <v>2380</v>
      </c>
      <c r="I2084" s="27">
        <f t="shared" si="96"/>
        <v>0</v>
      </c>
      <c r="J2084" s="26">
        <f t="shared" si="97"/>
        <v>0</v>
      </c>
      <c r="K2084" s="17" t="str">
        <f t="shared" si="98"/>
        <v>Obesity</v>
      </c>
      <c r="L2084" s="24" t="str" cm="1">
        <f t="array" ref="L2084">IF(H2084="?",INDEX($H$2:$H$2336,MODE(MATCH($H$2:$H$2336,$H$2:$H$2336,0))),H2084)</f>
        <v>No</v>
      </c>
    </row>
    <row r="2085" spans="1:12" x14ac:dyDescent="0.25">
      <c r="A2085" s="18" t="s">
        <v>282</v>
      </c>
      <c r="B2085" s="18">
        <v>22.6</v>
      </c>
      <c r="C2085" s="18">
        <v>6.04</v>
      </c>
      <c r="D2085" s="18" t="s">
        <v>2380</v>
      </c>
      <c r="E2085" s="18" t="s">
        <v>2380</v>
      </c>
      <c r="F2085" s="18" t="s">
        <v>2380</v>
      </c>
      <c r="G2085" s="25">
        <v>1</v>
      </c>
      <c r="H2085" s="18" t="s">
        <v>2380</v>
      </c>
      <c r="I2085" s="25">
        <f t="shared" si="96"/>
        <v>0</v>
      </c>
      <c r="J2085" s="26">
        <f t="shared" si="97"/>
        <v>1</v>
      </c>
      <c r="K2085" s="18" t="str">
        <f t="shared" si="98"/>
        <v>Normal Weight</v>
      </c>
      <c r="L2085" s="24" t="str" cm="1">
        <f t="array" ref="L2085">IF(H2085="?",INDEX($H$2:$H$2336,MODE(MATCH($H$2:$H$2336,$H$2:$H$2336,0))),H2085)</f>
        <v>No</v>
      </c>
    </row>
    <row r="2086" spans="1:12" x14ac:dyDescent="0.25">
      <c r="A2086" s="17" t="s">
        <v>281</v>
      </c>
      <c r="B2086" s="17">
        <v>28.785</v>
      </c>
      <c r="C2086" s="17">
        <v>8.82</v>
      </c>
      <c r="D2086" s="17" t="s">
        <v>2380</v>
      </c>
      <c r="E2086" s="17" t="s">
        <v>2380</v>
      </c>
      <c r="F2086" s="17" t="s">
        <v>2380</v>
      </c>
      <c r="G2086" s="27" t="s">
        <v>2381</v>
      </c>
      <c r="H2086" s="17" t="s">
        <v>2380</v>
      </c>
      <c r="I2086" s="27">
        <f t="shared" si="96"/>
        <v>0</v>
      </c>
      <c r="J2086" s="26">
        <f t="shared" si="97"/>
        <v>0</v>
      </c>
      <c r="K2086" s="17" t="str">
        <f t="shared" si="98"/>
        <v>Overweight</v>
      </c>
      <c r="L2086" s="24" t="str" cm="1">
        <f t="array" ref="L2086">IF(H2086="?",INDEX($H$2:$H$2336,MODE(MATCH($H$2:$H$2336,$H$2:$H$2336,0))),H2086)</f>
        <v>No</v>
      </c>
    </row>
    <row r="2087" spans="1:12" x14ac:dyDescent="0.25">
      <c r="A2087" s="18" t="s">
        <v>280</v>
      </c>
      <c r="B2087" s="18">
        <v>50.38</v>
      </c>
      <c r="C2087" s="18">
        <v>5.8</v>
      </c>
      <c r="D2087" s="18" t="s">
        <v>2380</v>
      </c>
      <c r="E2087" s="18" t="s">
        <v>2380</v>
      </c>
      <c r="F2087" s="18" t="s">
        <v>2380</v>
      </c>
      <c r="G2087" s="25" t="s">
        <v>2381</v>
      </c>
      <c r="H2087" s="18" t="s">
        <v>2380</v>
      </c>
      <c r="I2087" s="25">
        <f t="shared" si="96"/>
        <v>0</v>
      </c>
      <c r="J2087" s="26">
        <f t="shared" si="97"/>
        <v>0</v>
      </c>
      <c r="K2087" s="18" t="str">
        <f t="shared" si="98"/>
        <v>Obesity</v>
      </c>
      <c r="L2087" s="24" t="str" cm="1">
        <f t="array" ref="L2087">IF(H2087="?",INDEX($H$2:$H$2336,MODE(MATCH($H$2:$H$2336,$H$2:$H$2336,0))),H2087)</f>
        <v>No</v>
      </c>
    </row>
    <row r="2088" spans="1:12" x14ac:dyDescent="0.25">
      <c r="A2088" s="17" t="s">
        <v>279</v>
      </c>
      <c r="B2088" s="17">
        <v>35.200000000000003</v>
      </c>
      <c r="C2088" s="17">
        <v>4.28</v>
      </c>
      <c r="D2088" s="17" t="s">
        <v>2380</v>
      </c>
      <c r="E2088" s="17" t="s">
        <v>2380</v>
      </c>
      <c r="F2088" s="17" t="s">
        <v>2380</v>
      </c>
      <c r="G2088" s="27" t="s">
        <v>2381</v>
      </c>
      <c r="H2088" s="17" t="s">
        <v>2380</v>
      </c>
      <c r="I2088" s="27">
        <f t="shared" si="96"/>
        <v>0</v>
      </c>
      <c r="J2088" s="26">
        <f t="shared" si="97"/>
        <v>0</v>
      </c>
      <c r="K2088" s="17" t="str">
        <f t="shared" si="98"/>
        <v>Obesity</v>
      </c>
      <c r="L2088" s="24" t="str" cm="1">
        <f t="array" ref="L2088">IF(H2088="?",INDEX($H$2:$H$2336,MODE(MATCH($H$2:$H$2336,$H$2:$H$2336,0))),H2088)</f>
        <v>No</v>
      </c>
    </row>
    <row r="2089" spans="1:12" x14ac:dyDescent="0.25">
      <c r="A2089" s="18" t="s">
        <v>278</v>
      </c>
      <c r="B2089" s="18">
        <v>35.72</v>
      </c>
      <c r="C2089" s="18">
        <v>5.5</v>
      </c>
      <c r="D2089" s="18" t="s">
        <v>2382</v>
      </c>
      <c r="E2089" s="18" t="s">
        <v>2380</v>
      </c>
      <c r="F2089" s="18" t="s">
        <v>2380</v>
      </c>
      <c r="G2089" s="25" t="s">
        <v>2381</v>
      </c>
      <c r="H2089" s="18" t="s">
        <v>2380</v>
      </c>
      <c r="I2089" s="25">
        <f t="shared" si="96"/>
        <v>0</v>
      </c>
      <c r="J2089" s="26">
        <f t="shared" si="97"/>
        <v>0</v>
      </c>
      <c r="K2089" s="18" t="str">
        <f t="shared" si="98"/>
        <v>Obesity</v>
      </c>
      <c r="L2089" s="24" t="str" cm="1">
        <f t="array" ref="L2089">IF(H2089="?",INDEX($H$2:$H$2336,MODE(MATCH($H$2:$H$2336,$H$2:$H$2336,0))),H2089)</f>
        <v>No</v>
      </c>
    </row>
    <row r="2090" spans="1:12" x14ac:dyDescent="0.25">
      <c r="A2090" s="17" t="s">
        <v>277</v>
      </c>
      <c r="B2090" s="17">
        <v>24.51</v>
      </c>
      <c r="C2090" s="17">
        <v>4.6900000000000004</v>
      </c>
      <c r="D2090" s="17" t="s">
        <v>2380</v>
      </c>
      <c r="E2090" s="17" t="s">
        <v>2380</v>
      </c>
      <c r="F2090" s="17" t="s">
        <v>2380</v>
      </c>
      <c r="G2090" s="27" t="s">
        <v>2381</v>
      </c>
      <c r="H2090" s="17" t="s">
        <v>2380</v>
      </c>
      <c r="I2090" s="27">
        <f t="shared" si="96"/>
        <v>0</v>
      </c>
      <c r="J2090" s="26">
        <f t="shared" si="97"/>
        <v>0</v>
      </c>
      <c r="K2090" s="17" t="str">
        <f t="shared" si="98"/>
        <v>Normal Weight</v>
      </c>
      <c r="L2090" s="24" t="str" cm="1">
        <f t="array" ref="L2090">IF(H2090="?",INDEX($H$2:$H$2336,MODE(MATCH($H$2:$H$2336,$H$2:$H$2336,0))),H2090)</f>
        <v>No</v>
      </c>
    </row>
    <row r="2091" spans="1:12" x14ac:dyDescent="0.25">
      <c r="A2091" s="18" t="s">
        <v>275</v>
      </c>
      <c r="B2091" s="18">
        <v>23.844999999999999</v>
      </c>
      <c r="C2091" s="18">
        <v>4.43</v>
      </c>
      <c r="D2091" s="18" t="s">
        <v>2380</v>
      </c>
      <c r="E2091" s="18" t="s">
        <v>2380</v>
      </c>
      <c r="F2091" s="18" t="s">
        <v>2380</v>
      </c>
      <c r="G2091" s="25" t="s">
        <v>2381</v>
      </c>
      <c r="H2091" s="18" t="s">
        <v>2380</v>
      </c>
      <c r="I2091" s="25">
        <f t="shared" si="96"/>
        <v>0</v>
      </c>
      <c r="J2091" s="26">
        <f t="shared" si="97"/>
        <v>0</v>
      </c>
      <c r="K2091" s="18" t="str">
        <f t="shared" si="98"/>
        <v>Normal Weight</v>
      </c>
      <c r="L2091" s="24" t="str" cm="1">
        <f t="array" ref="L2091">IF(H2091="?",INDEX($H$2:$H$2336,MODE(MATCH($H$2:$H$2336,$H$2:$H$2336,0))),H2091)</f>
        <v>No</v>
      </c>
    </row>
    <row r="2092" spans="1:12" x14ac:dyDescent="0.25">
      <c r="A2092" s="17" t="s">
        <v>274</v>
      </c>
      <c r="B2092" s="17">
        <v>15.68</v>
      </c>
      <c r="C2092" s="17">
        <v>6.16</v>
      </c>
      <c r="D2092" s="17" t="s">
        <v>2382</v>
      </c>
      <c r="E2092" s="17" t="s">
        <v>2380</v>
      </c>
      <c r="F2092" s="17" t="s">
        <v>2380</v>
      </c>
      <c r="G2092" s="27">
        <v>1</v>
      </c>
      <c r="H2092" s="17" t="s">
        <v>2380</v>
      </c>
      <c r="I2092" s="27">
        <f t="shared" si="96"/>
        <v>0</v>
      </c>
      <c r="J2092" s="26">
        <f t="shared" si="97"/>
        <v>1</v>
      </c>
      <c r="K2092" s="17" t="str">
        <f t="shared" si="98"/>
        <v>Underweight</v>
      </c>
      <c r="L2092" s="24" t="str" cm="1">
        <f t="array" ref="L2092">IF(H2092="?",INDEX($H$2:$H$2336,MODE(MATCH($H$2:$H$2336,$H$2:$H$2336,0))),H2092)</f>
        <v>No</v>
      </c>
    </row>
    <row r="2093" spans="1:12" x14ac:dyDescent="0.25">
      <c r="A2093" s="18" t="s">
        <v>273</v>
      </c>
      <c r="B2093" s="18">
        <v>32.395000000000003</v>
      </c>
      <c r="C2093" s="18">
        <v>6.66</v>
      </c>
      <c r="D2093" s="18" t="s">
        <v>2380</v>
      </c>
      <c r="E2093" s="18" t="s">
        <v>2380</v>
      </c>
      <c r="F2093" s="18" t="s">
        <v>2380</v>
      </c>
      <c r="G2093" s="25" t="s">
        <v>2381</v>
      </c>
      <c r="H2093" s="18" t="s">
        <v>2380</v>
      </c>
      <c r="I2093" s="25">
        <f t="shared" si="96"/>
        <v>0</v>
      </c>
      <c r="J2093" s="26">
        <f t="shared" si="97"/>
        <v>0</v>
      </c>
      <c r="K2093" s="18" t="str">
        <f t="shared" si="98"/>
        <v>Obesity</v>
      </c>
      <c r="L2093" s="24" t="str" cm="1">
        <f t="array" ref="L2093">IF(H2093="?",INDEX($H$2:$H$2336,MODE(MATCH($H$2:$H$2336,$H$2:$H$2336,0))),H2093)</f>
        <v>No</v>
      </c>
    </row>
    <row r="2094" spans="1:12" x14ac:dyDescent="0.25">
      <c r="A2094" s="17" t="s">
        <v>272</v>
      </c>
      <c r="B2094" s="17">
        <v>23.655000000000001</v>
      </c>
      <c r="C2094" s="17">
        <v>5.92</v>
      </c>
      <c r="D2094" s="17" t="s">
        <v>2380</v>
      </c>
      <c r="E2094" s="17" t="s">
        <v>2380</v>
      </c>
      <c r="F2094" s="17" t="s">
        <v>2380</v>
      </c>
      <c r="G2094" s="27">
        <v>1</v>
      </c>
      <c r="H2094" s="17" t="s">
        <v>2380</v>
      </c>
      <c r="I2094" s="27">
        <f t="shared" si="96"/>
        <v>0</v>
      </c>
      <c r="J2094" s="26">
        <f t="shared" si="97"/>
        <v>1</v>
      </c>
      <c r="K2094" s="17" t="str">
        <f t="shared" si="98"/>
        <v>Normal Weight</v>
      </c>
      <c r="L2094" s="24" t="str" cm="1">
        <f t="array" ref="L2094">IF(H2094="?",INDEX($H$2:$H$2336,MODE(MATCH($H$2:$H$2336,$H$2:$H$2336,0))),H2094)</f>
        <v>No</v>
      </c>
    </row>
    <row r="2095" spans="1:12" x14ac:dyDescent="0.25">
      <c r="A2095" s="18" t="s">
        <v>271</v>
      </c>
      <c r="B2095" s="18">
        <v>28.4</v>
      </c>
      <c r="C2095" s="18">
        <v>5.97</v>
      </c>
      <c r="D2095" s="18" t="s">
        <v>2380</v>
      </c>
      <c r="E2095" s="18" t="s">
        <v>2380</v>
      </c>
      <c r="F2095" s="18" t="s">
        <v>2383</v>
      </c>
      <c r="G2095" s="25">
        <v>1</v>
      </c>
      <c r="H2095" s="18" t="s">
        <v>2380</v>
      </c>
      <c r="I2095" s="25">
        <f t="shared" si="96"/>
        <v>0</v>
      </c>
      <c r="J2095" s="26">
        <f t="shared" si="97"/>
        <v>1</v>
      </c>
      <c r="K2095" s="18" t="str">
        <f t="shared" si="98"/>
        <v>Overweight</v>
      </c>
      <c r="L2095" s="24" t="str" cm="1">
        <f t="array" ref="L2095">IF(H2095="?",INDEX($H$2:$H$2336,MODE(MATCH($H$2:$H$2336,$H$2:$H$2336,0))),H2095)</f>
        <v>No</v>
      </c>
    </row>
    <row r="2096" spans="1:12" x14ac:dyDescent="0.25">
      <c r="A2096" s="17" t="s">
        <v>270</v>
      </c>
      <c r="B2096" s="17">
        <v>35.42</v>
      </c>
      <c r="C2096" s="17">
        <v>4.6399999999999997</v>
      </c>
      <c r="D2096" s="17" t="s">
        <v>2382</v>
      </c>
      <c r="E2096" s="17" t="s">
        <v>2380</v>
      </c>
      <c r="F2096" s="17" t="s">
        <v>2380</v>
      </c>
      <c r="G2096" s="27" t="s">
        <v>2381</v>
      </c>
      <c r="H2096" s="17" t="s">
        <v>2380</v>
      </c>
      <c r="I2096" s="27">
        <f t="shared" si="96"/>
        <v>0</v>
      </c>
      <c r="J2096" s="26">
        <f t="shared" si="97"/>
        <v>0</v>
      </c>
      <c r="K2096" s="17" t="str">
        <f t="shared" si="98"/>
        <v>Obesity</v>
      </c>
      <c r="L2096" s="24" t="str" cm="1">
        <f t="array" ref="L2096">IF(H2096="?",INDEX($H$2:$H$2336,MODE(MATCH($H$2:$H$2336,$H$2:$H$2336,0))),H2096)</f>
        <v>No</v>
      </c>
    </row>
    <row r="2097" spans="1:12" x14ac:dyDescent="0.25">
      <c r="A2097" s="18" t="s">
        <v>269</v>
      </c>
      <c r="B2097" s="18">
        <v>26.18</v>
      </c>
      <c r="C2097" s="18">
        <v>6.12</v>
      </c>
      <c r="D2097" s="18" t="s">
        <v>2380</v>
      </c>
      <c r="E2097" s="18" t="s">
        <v>2382</v>
      </c>
      <c r="F2097" s="18" t="s">
        <v>2380</v>
      </c>
      <c r="G2097" s="25">
        <v>1</v>
      </c>
      <c r="H2097" s="18" t="s">
        <v>2380</v>
      </c>
      <c r="I2097" s="25">
        <f t="shared" si="96"/>
        <v>0</v>
      </c>
      <c r="J2097" s="26">
        <f t="shared" si="97"/>
        <v>1</v>
      </c>
      <c r="K2097" s="18" t="str">
        <f t="shared" si="98"/>
        <v>Overweight</v>
      </c>
      <c r="L2097" s="24" t="str" cm="1">
        <f t="array" ref="L2097">IF(H2097="?",INDEX($H$2:$H$2336,MODE(MATCH($H$2:$H$2336,$H$2:$H$2336,0))),H2097)</f>
        <v>No</v>
      </c>
    </row>
    <row r="2098" spans="1:12" x14ac:dyDescent="0.25">
      <c r="A2098" s="17" t="s">
        <v>268</v>
      </c>
      <c r="B2098" s="17">
        <v>20.8</v>
      </c>
      <c r="C2098" s="17">
        <v>4.87</v>
      </c>
      <c r="D2098" s="17" t="s">
        <v>2382</v>
      </c>
      <c r="E2098" s="17" t="s">
        <v>2380</v>
      </c>
      <c r="F2098" s="17" t="s">
        <v>2380</v>
      </c>
      <c r="G2098" s="27" t="s">
        <v>2381</v>
      </c>
      <c r="H2098" s="17" t="s">
        <v>2380</v>
      </c>
      <c r="I2098" s="27">
        <f t="shared" si="96"/>
        <v>0</v>
      </c>
      <c r="J2098" s="26">
        <f t="shared" si="97"/>
        <v>0</v>
      </c>
      <c r="K2098" s="17" t="str">
        <f t="shared" si="98"/>
        <v>Normal Weight</v>
      </c>
      <c r="L2098" s="24" t="str" cm="1">
        <f t="array" ref="L2098">IF(H2098="?",INDEX($H$2:$H$2336,MODE(MATCH($H$2:$H$2336,$H$2:$H$2336,0))),H2098)</f>
        <v>No</v>
      </c>
    </row>
    <row r="2099" spans="1:12" x14ac:dyDescent="0.25">
      <c r="A2099" s="18" t="s">
        <v>267</v>
      </c>
      <c r="B2099" s="18">
        <v>15.82</v>
      </c>
      <c r="C2099" s="18">
        <v>4.5999999999999996</v>
      </c>
      <c r="D2099" s="18" t="s">
        <v>2380</v>
      </c>
      <c r="E2099" s="18" t="s">
        <v>2380</v>
      </c>
      <c r="F2099" s="18" t="s">
        <v>2380</v>
      </c>
      <c r="G2099" s="25" t="s">
        <v>2381</v>
      </c>
      <c r="H2099" s="18" t="s">
        <v>2380</v>
      </c>
      <c r="I2099" s="25">
        <f t="shared" si="96"/>
        <v>0</v>
      </c>
      <c r="J2099" s="26">
        <f t="shared" si="97"/>
        <v>0</v>
      </c>
      <c r="K2099" s="18" t="str">
        <f t="shared" si="98"/>
        <v>Underweight</v>
      </c>
      <c r="L2099" s="24" t="str" cm="1">
        <f t="array" ref="L2099">IF(H2099="?",INDEX($H$2:$H$2336,MODE(MATCH($H$2:$H$2336,$H$2:$H$2336,0))),H2099)</f>
        <v>No</v>
      </c>
    </row>
    <row r="2100" spans="1:12" x14ac:dyDescent="0.25">
      <c r="A2100" s="17" t="s">
        <v>266</v>
      </c>
      <c r="B2100" s="17">
        <v>17.670000000000002</v>
      </c>
      <c r="C2100" s="17">
        <v>4.78</v>
      </c>
      <c r="D2100" s="17" t="s">
        <v>2380</v>
      </c>
      <c r="E2100" s="17" t="s">
        <v>2380</v>
      </c>
      <c r="F2100" s="17" t="s">
        <v>2380</v>
      </c>
      <c r="G2100" s="27" t="s">
        <v>2381</v>
      </c>
      <c r="H2100" s="17" t="s">
        <v>2380</v>
      </c>
      <c r="I2100" s="27">
        <f t="shared" si="96"/>
        <v>0</v>
      </c>
      <c r="J2100" s="26">
        <f t="shared" si="97"/>
        <v>0</v>
      </c>
      <c r="K2100" s="17" t="str">
        <f t="shared" si="98"/>
        <v>Underweight</v>
      </c>
      <c r="L2100" s="24" t="str" cm="1">
        <f t="array" ref="L2100">IF(H2100="?",INDEX($H$2:$H$2336,MODE(MATCH($H$2:$H$2336,$H$2:$H$2336,0))),H2100)</f>
        <v>No</v>
      </c>
    </row>
    <row r="2101" spans="1:12" x14ac:dyDescent="0.25">
      <c r="A2101" s="18" t="s">
        <v>265</v>
      </c>
      <c r="B2101" s="18">
        <v>31.92</v>
      </c>
      <c r="C2101" s="18">
        <v>11.05</v>
      </c>
      <c r="D2101" s="18" t="s">
        <v>2380</v>
      </c>
      <c r="E2101" s="18" t="s">
        <v>2380</v>
      </c>
      <c r="F2101" s="18" t="s">
        <v>2380</v>
      </c>
      <c r="G2101" s="25" t="s">
        <v>2381</v>
      </c>
      <c r="H2101" s="18" t="s">
        <v>2380</v>
      </c>
      <c r="I2101" s="25">
        <f t="shared" si="96"/>
        <v>0</v>
      </c>
      <c r="J2101" s="26">
        <f t="shared" si="97"/>
        <v>0</v>
      </c>
      <c r="K2101" s="18" t="str">
        <f t="shared" si="98"/>
        <v>Obesity</v>
      </c>
      <c r="L2101" s="24" t="str" cm="1">
        <f t="array" ref="L2101">IF(H2101="?",INDEX($H$2:$H$2336,MODE(MATCH($H$2:$H$2336,$H$2:$H$2336,0))),H2101)</f>
        <v>No</v>
      </c>
    </row>
    <row r="2102" spans="1:12" x14ac:dyDescent="0.25">
      <c r="A2102" s="17" t="s">
        <v>264</v>
      </c>
      <c r="B2102" s="17">
        <v>28.975000000000001</v>
      </c>
      <c r="C2102" s="17">
        <v>7.62</v>
      </c>
      <c r="D2102" s="17" t="s">
        <v>2380</v>
      </c>
      <c r="E2102" s="17" t="s">
        <v>2380</v>
      </c>
      <c r="F2102" s="17" t="s">
        <v>2380</v>
      </c>
      <c r="G2102" s="27" t="s">
        <v>2381</v>
      </c>
      <c r="H2102" s="17" t="s">
        <v>2380</v>
      </c>
      <c r="I2102" s="27">
        <f t="shared" si="96"/>
        <v>0</v>
      </c>
      <c r="J2102" s="26">
        <f t="shared" si="97"/>
        <v>0</v>
      </c>
      <c r="K2102" s="17" t="str">
        <f t="shared" si="98"/>
        <v>Overweight</v>
      </c>
      <c r="L2102" s="24" t="str" cm="1">
        <f t="array" ref="L2102">IF(H2102="?",INDEX($H$2:$H$2336,MODE(MATCH($H$2:$H$2336,$H$2:$H$2336,0))),H2102)</f>
        <v>No</v>
      </c>
    </row>
    <row r="2103" spans="1:12" x14ac:dyDescent="0.25">
      <c r="A2103" s="18" t="s">
        <v>263</v>
      </c>
      <c r="B2103" s="18">
        <v>31.73</v>
      </c>
      <c r="C2103" s="18">
        <v>4.78</v>
      </c>
      <c r="D2103" s="18" t="s">
        <v>2382</v>
      </c>
      <c r="E2103" s="18" t="s">
        <v>2382</v>
      </c>
      <c r="F2103" s="18" t="s">
        <v>2380</v>
      </c>
      <c r="G2103" s="25">
        <v>2</v>
      </c>
      <c r="H2103" s="18" t="s">
        <v>2380</v>
      </c>
      <c r="I2103" s="25">
        <f t="shared" si="96"/>
        <v>0</v>
      </c>
      <c r="J2103" s="26">
        <f t="shared" si="97"/>
        <v>2</v>
      </c>
      <c r="K2103" s="18" t="str">
        <f t="shared" si="98"/>
        <v>Obesity</v>
      </c>
      <c r="L2103" s="24" t="str" cm="1">
        <f t="array" ref="L2103">IF(H2103="?",INDEX($H$2:$H$2336,MODE(MATCH($H$2:$H$2336,$H$2:$H$2336,0))),H2103)</f>
        <v>No</v>
      </c>
    </row>
    <row r="2104" spans="1:12" x14ac:dyDescent="0.25">
      <c r="A2104" s="17" t="s">
        <v>262</v>
      </c>
      <c r="B2104" s="17">
        <v>28.88</v>
      </c>
      <c r="C2104" s="17">
        <v>6.09</v>
      </c>
      <c r="D2104" s="17" t="s">
        <v>2382</v>
      </c>
      <c r="E2104" s="17" t="s">
        <v>2382</v>
      </c>
      <c r="F2104" s="17" t="s">
        <v>2380</v>
      </c>
      <c r="G2104" s="27">
        <v>2</v>
      </c>
      <c r="H2104" s="17" t="s">
        <v>2380</v>
      </c>
      <c r="I2104" s="27">
        <f t="shared" si="96"/>
        <v>0</v>
      </c>
      <c r="J2104" s="26">
        <f t="shared" si="97"/>
        <v>2</v>
      </c>
      <c r="K2104" s="17" t="str">
        <f t="shared" si="98"/>
        <v>Overweight</v>
      </c>
      <c r="L2104" s="24" t="str" cm="1">
        <f t="array" ref="L2104">IF(H2104="?",INDEX($H$2:$H$2336,MODE(MATCH($H$2:$H$2336,$H$2:$H$2336,0))),H2104)</f>
        <v>No</v>
      </c>
    </row>
    <row r="2105" spans="1:12" x14ac:dyDescent="0.25">
      <c r="A2105" s="18" t="s">
        <v>261</v>
      </c>
      <c r="B2105" s="18">
        <v>25.555</v>
      </c>
      <c r="C2105" s="18">
        <v>5.1100000000000003</v>
      </c>
      <c r="D2105" s="18" t="s">
        <v>2380</v>
      </c>
      <c r="E2105" s="18" t="s">
        <v>2380</v>
      </c>
      <c r="F2105" s="18" t="s">
        <v>2383</v>
      </c>
      <c r="G2105" s="25">
        <v>1</v>
      </c>
      <c r="H2105" s="18" t="s">
        <v>2380</v>
      </c>
      <c r="I2105" s="25">
        <f t="shared" si="96"/>
        <v>0</v>
      </c>
      <c r="J2105" s="26">
        <f t="shared" si="97"/>
        <v>1</v>
      </c>
      <c r="K2105" s="18" t="str">
        <f t="shared" si="98"/>
        <v>Overweight</v>
      </c>
      <c r="L2105" s="24" t="str" cm="1">
        <f t="array" ref="L2105">IF(H2105="?",INDEX($H$2:$H$2336,MODE(MATCH($H$2:$H$2336,$H$2:$H$2336,0))),H2105)</f>
        <v>No</v>
      </c>
    </row>
    <row r="2106" spans="1:12" x14ac:dyDescent="0.25">
      <c r="A2106" s="17" t="s">
        <v>260</v>
      </c>
      <c r="B2106" s="17">
        <v>37.29</v>
      </c>
      <c r="C2106" s="17">
        <v>4.46</v>
      </c>
      <c r="D2106" s="17" t="s">
        <v>2380</v>
      </c>
      <c r="E2106" s="17" t="s">
        <v>2382</v>
      </c>
      <c r="F2106" s="17" t="s">
        <v>2380</v>
      </c>
      <c r="G2106" s="27">
        <v>1</v>
      </c>
      <c r="H2106" s="17" t="s">
        <v>2380</v>
      </c>
      <c r="I2106" s="27">
        <f t="shared" si="96"/>
        <v>0</v>
      </c>
      <c r="J2106" s="26">
        <f t="shared" si="97"/>
        <v>1</v>
      </c>
      <c r="K2106" s="17" t="str">
        <f t="shared" si="98"/>
        <v>Obesity</v>
      </c>
      <c r="L2106" s="24" t="str" cm="1">
        <f t="array" ref="L2106">IF(H2106="?",INDEX($H$2:$H$2336,MODE(MATCH($H$2:$H$2336,$H$2:$H$2336,0))),H2106)</f>
        <v>No</v>
      </c>
    </row>
    <row r="2107" spans="1:12" x14ac:dyDescent="0.25">
      <c r="A2107" s="18" t="s">
        <v>259</v>
      </c>
      <c r="B2107" s="18">
        <v>40.28</v>
      </c>
      <c r="C2107" s="18">
        <v>6.11</v>
      </c>
      <c r="D2107" s="18" t="s">
        <v>2380</v>
      </c>
      <c r="E2107" s="18" t="s">
        <v>2382</v>
      </c>
      <c r="F2107" s="18" t="s">
        <v>2380</v>
      </c>
      <c r="G2107" s="25">
        <v>1</v>
      </c>
      <c r="H2107" s="18" t="s">
        <v>2380</v>
      </c>
      <c r="I2107" s="25">
        <f t="shared" si="96"/>
        <v>0</v>
      </c>
      <c r="J2107" s="26">
        <f t="shared" si="97"/>
        <v>1</v>
      </c>
      <c r="K2107" s="18" t="str">
        <f t="shared" si="98"/>
        <v>Obesity</v>
      </c>
      <c r="L2107" s="24" t="str" cm="1">
        <f t="array" ref="L2107">IF(H2107="?",INDEX($H$2:$H$2336,MODE(MATCH($H$2:$H$2336,$H$2:$H$2336,0))),H2107)</f>
        <v>No</v>
      </c>
    </row>
    <row r="2108" spans="1:12" x14ac:dyDescent="0.25">
      <c r="A2108" s="17" t="s">
        <v>258</v>
      </c>
      <c r="B2108" s="17">
        <v>40.185000000000002</v>
      </c>
      <c r="C2108" s="17">
        <v>4.66</v>
      </c>
      <c r="D2108" s="17" t="s">
        <v>2380</v>
      </c>
      <c r="E2108" s="17" t="s">
        <v>2382</v>
      </c>
      <c r="F2108" s="17" t="s">
        <v>2380</v>
      </c>
      <c r="G2108" s="27">
        <v>1</v>
      </c>
      <c r="H2108" s="17" t="s">
        <v>2380</v>
      </c>
      <c r="I2108" s="27">
        <f t="shared" si="96"/>
        <v>0</v>
      </c>
      <c r="J2108" s="26">
        <f t="shared" si="97"/>
        <v>1</v>
      </c>
      <c r="K2108" s="17" t="str">
        <f t="shared" si="98"/>
        <v>Obesity</v>
      </c>
      <c r="L2108" s="24" t="str" cm="1">
        <f t="array" ref="L2108">IF(H2108="?",INDEX($H$2:$H$2336,MODE(MATCH($H$2:$H$2336,$H$2:$H$2336,0))),H2108)</f>
        <v>No</v>
      </c>
    </row>
    <row r="2109" spans="1:12" x14ac:dyDescent="0.25">
      <c r="A2109" s="18" t="s">
        <v>257</v>
      </c>
      <c r="B2109" s="18">
        <v>23.57</v>
      </c>
      <c r="C2109" s="18">
        <v>6.14</v>
      </c>
      <c r="D2109" s="18" t="s">
        <v>2380</v>
      </c>
      <c r="E2109" s="18" t="s">
        <v>2380</v>
      </c>
      <c r="F2109" s="18" t="s">
        <v>2380</v>
      </c>
      <c r="G2109" s="25" t="s">
        <v>2381</v>
      </c>
      <c r="H2109" s="18" t="s">
        <v>2380</v>
      </c>
      <c r="I2109" s="25">
        <f t="shared" si="96"/>
        <v>0</v>
      </c>
      <c r="J2109" s="26">
        <f t="shared" si="97"/>
        <v>0</v>
      </c>
      <c r="K2109" s="18" t="str">
        <f t="shared" si="98"/>
        <v>Normal Weight</v>
      </c>
      <c r="L2109" s="24" t="str" cm="1">
        <f t="array" ref="L2109">IF(H2109="?",INDEX($H$2:$H$2336,MODE(MATCH($H$2:$H$2336,$H$2:$H$2336,0))),H2109)</f>
        <v>No</v>
      </c>
    </row>
    <row r="2110" spans="1:12" x14ac:dyDescent="0.25">
      <c r="A2110" s="17" t="s">
        <v>256</v>
      </c>
      <c r="B2110" s="17">
        <v>35.625</v>
      </c>
      <c r="C2110" s="17">
        <v>6.21</v>
      </c>
      <c r="D2110" s="17" t="s">
        <v>2380</v>
      </c>
      <c r="E2110" s="17" t="s">
        <v>2382</v>
      </c>
      <c r="F2110" s="17" t="s">
        <v>2380</v>
      </c>
      <c r="G2110" s="27">
        <v>1</v>
      </c>
      <c r="H2110" s="17" t="s">
        <v>2380</v>
      </c>
      <c r="I2110" s="27">
        <f t="shared" si="96"/>
        <v>0</v>
      </c>
      <c r="J2110" s="26">
        <f t="shared" si="97"/>
        <v>1</v>
      </c>
      <c r="K2110" s="17" t="str">
        <f t="shared" si="98"/>
        <v>Obesity</v>
      </c>
      <c r="L2110" s="24" t="str" cm="1">
        <f t="array" ref="L2110">IF(H2110="?",INDEX($H$2:$H$2336,MODE(MATCH($H$2:$H$2336,$H$2:$H$2336,0))),H2110)</f>
        <v>No</v>
      </c>
    </row>
    <row r="2111" spans="1:12" x14ac:dyDescent="0.25">
      <c r="A2111" s="18" t="s">
        <v>255</v>
      </c>
      <c r="B2111" s="18">
        <v>33.155000000000001</v>
      </c>
      <c r="C2111" s="18">
        <v>4.5999999999999996</v>
      </c>
      <c r="D2111" s="18" t="s">
        <v>2380</v>
      </c>
      <c r="E2111" s="18" t="s">
        <v>2382</v>
      </c>
      <c r="F2111" s="18" t="s">
        <v>2380</v>
      </c>
      <c r="G2111" s="25">
        <v>1</v>
      </c>
      <c r="H2111" s="18" t="s">
        <v>2380</v>
      </c>
      <c r="I2111" s="25">
        <f t="shared" si="96"/>
        <v>0</v>
      </c>
      <c r="J2111" s="26">
        <f t="shared" si="97"/>
        <v>1</v>
      </c>
      <c r="K2111" s="18" t="str">
        <f t="shared" si="98"/>
        <v>Obesity</v>
      </c>
      <c r="L2111" s="24" t="str" cm="1">
        <f t="array" ref="L2111">IF(H2111="?",INDEX($H$2:$H$2336,MODE(MATCH($H$2:$H$2336,$H$2:$H$2336,0))),H2111)</f>
        <v>No</v>
      </c>
    </row>
    <row r="2112" spans="1:12" x14ac:dyDescent="0.25">
      <c r="A2112" s="17" t="s">
        <v>254</v>
      </c>
      <c r="B2112" s="17">
        <v>31.92</v>
      </c>
      <c r="C2112" s="17">
        <v>5.04</v>
      </c>
      <c r="D2112" s="17" t="s">
        <v>2380</v>
      </c>
      <c r="E2112" s="17" t="s">
        <v>2382</v>
      </c>
      <c r="F2112" s="17" t="s">
        <v>2380</v>
      </c>
      <c r="G2112" s="27">
        <v>1</v>
      </c>
      <c r="H2112" s="17" t="s">
        <v>2380</v>
      </c>
      <c r="I2112" s="27">
        <f t="shared" si="96"/>
        <v>0</v>
      </c>
      <c r="J2112" s="26">
        <f t="shared" si="97"/>
        <v>1</v>
      </c>
      <c r="K2112" s="17" t="str">
        <f t="shared" si="98"/>
        <v>Obesity</v>
      </c>
      <c r="L2112" s="24" t="str" cm="1">
        <f t="array" ref="L2112">IF(H2112="?",INDEX($H$2:$H$2336,MODE(MATCH($H$2:$H$2336,$H$2:$H$2336,0))),H2112)</f>
        <v>No</v>
      </c>
    </row>
    <row r="2113" spans="1:12" x14ac:dyDescent="0.25">
      <c r="A2113" s="18" t="s">
        <v>253</v>
      </c>
      <c r="B2113" s="18">
        <v>30.305</v>
      </c>
      <c r="C2113" s="18">
        <v>5.08</v>
      </c>
      <c r="D2113" s="18" t="s">
        <v>2380</v>
      </c>
      <c r="E2113" s="18" t="s">
        <v>2382</v>
      </c>
      <c r="F2113" s="18" t="s">
        <v>2380</v>
      </c>
      <c r="G2113" s="25">
        <v>1</v>
      </c>
      <c r="H2113" s="18" t="s">
        <v>2380</v>
      </c>
      <c r="I2113" s="25">
        <f t="shared" si="96"/>
        <v>0</v>
      </c>
      <c r="J2113" s="26">
        <f t="shared" si="97"/>
        <v>1</v>
      </c>
      <c r="K2113" s="18" t="str">
        <f t="shared" si="98"/>
        <v>Obesity</v>
      </c>
      <c r="L2113" s="24" t="str" cm="1">
        <f t="array" ref="L2113">IF(H2113="?",INDEX($H$2:$H$2336,MODE(MATCH($H$2:$H$2336,$H$2:$H$2336,0))),H2113)</f>
        <v>No</v>
      </c>
    </row>
    <row r="2114" spans="1:12" x14ac:dyDescent="0.25">
      <c r="A2114" s="17" t="s">
        <v>252</v>
      </c>
      <c r="B2114" s="17">
        <v>30.114999999999998</v>
      </c>
      <c r="C2114" s="17">
        <v>4.38</v>
      </c>
      <c r="D2114" s="17" t="s">
        <v>2380</v>
      </c>
      <c r="E2114" s="17" t="s">
        <v>2382</v>
      </c>
      <c r="F2114" s="17" t="s">
        <v>2380</v>
      </c>
      <c r="G2114" s="27">
        <v>1</v>
      </c>
      <c r="H2114" s="17" t="s">
        <v>2380</v>
      </c>
      <c r="I2114" s="27">
        <f t="shared" si="96"/>
        <v>0</v>
      </c>
      <c r="J2114" s="26">
        <f t="shared" si="97"/>
        <v>1</v>
      </c>
      <c r="K2114" s="17" t="str">
        <f t="shared" si="98"/>
        <v>Obesity</v>
      </c>
      <c r="L2114" s="24" t="str" cm="1">
        <f t="array" ref="L2114">IF(H2114="?",INDEX($H$2:$H$2336,MODE(MATCH($H$2:$H$2336,$H$2:$H$2336,0))),H2114)</f>
        <v>No</v>
      </c>
    </row>
    <row r="2115" spans="1:12" x14ac:dyDescent="0.25">
      <c r="A2115" s="18" t="s">
        <v>251</v>
      </c>
      <c r="B2115" s="18">
        <v>24.09</v>
      </c>
      <c r="C2115" s="18">
        <v>4.79</v>
      </c>
      <c r="D2115" s="18" t="s">
        <v>2380</v>
      </c>
      <c r="E2115" s="18" t="s">
        <v>2382</v>
      </c>
      <c r="F2115" s="18" t="s">
        <v>2380</v>
      </c>
      <c r="G2115" s="25">
        <v>1</v>
      </c>
      <c r="H2115" s="18" t="s">
        <v>2380</v>
      </c>
      <c r="I2115" s="25">
        <f t="shared" ref="I2115:I2178" si="99">COUNTIF(A2115:H2115, "?")</f>
        <v>0</v>
      </c>
      <c r="J2115" s="26">
        <f t="shared" ref="J2115:J2178" si="100">IF(OR(G2115="No major surgery"),0,G2115)</f>
        <v>1</v>
      </c>
      <c r="K2115" s="18" t="str">
        <f t="shared" ref="K2115:K2178" si="101">IF(B2115&lt;18.5,"Underweight",
IF(B2115&lt;25,"Normal Weight",
IF(B2115&lt;30,"Overweight",
"Obesity")))</f>
        <v>Normal Weight</v>
      </c>
      <c r="L2115" s="24" t="str" cm="1">
        <f t="array" ref="L2115">IF(H2115="?",INDEX($H$2:$H$2336,MODE(MATCH($H$2:$H$2336,$H$2:$H$2336,0))),H2115)</f>
        <v>No</v>
      </c>
    </row>
    <row r="2116" spans="1:12" x14ac:dyDescent="0.25">
      <c r="A2116" s="17" t="s">
        <v>250</v>
      </c>
      <c r="B2116" s="17">
        <v>28.215</v>
      </c>
      <c r="C2116" s="17">
        <v>4.21</v>
      </c>
      <c r="D2116" s="17" t="s">
        <v>2380</v>
      </c>
      <c r="E2116" s="17" t="s">
        <v>2382</v>
      </c>
      <c r="F2116" s="17" t="s">
        <v>2380</v>
      </c>
      <c r="G2116" s="27">
        <v>1</v>
      </c>
      <c r="H2116" s="17" t="s">
        <v>2380</v>
      </c>
      <c r="I2116" s="27">
        <f t="shared" si="99"/>
        <v>0</v>
      </c>
      <c r="J2116" s="26">
        <f t="shared" si="100"/>
        <v>1</v>
      </c>
      <c r="K2116" s="17" t="str">
        <f t="shared" si="101"/>
        <v>Overweight</v>
      </c>
      <c r="L2116" s="24" t="str" cm="1">
        <f t="array" ref="L2116">IF(H2116="?",INDEX($H$2:$H$2336,MODE(MATCH($H$2:$H$2336,$H$2:$H$2336,0))),H2116)</f>
        <v>No</v>
      </c>
    </row>
    <row r="2117" spans="1:12" x14ac:dyDescent="0.25">
      <c r="A2117" s="18" t="s">
        <v>248</v>
      </c>
      <c r="B2117" s="18">
        <v>26.315000000000001</v>
      </c>
      <c r="C2117" s="18">
        <v>5.47</v>
      </c>
      <c r="D2117" s="18" t="s">
        <v>2380</v>
      </c>
      <c r="E2117" s="18" t="s">
        <v>2382</v>
      </c>
      <c r="F2117" s="18" t="s">
        <v>2380</v>
      </c>
      <c r="G2117" s="25">
        <v>1</v>
      </c>
      <c r="H2117" s="18" t="s">
        <v>2380</v>
      </c>
      <c r="I2117" s="25">
        <f t="shared" si="99"/>
        <v>0</v>
      </c>
      <c r="J2117" s="26">
        <f t="shared" si="100"/>
        <v>1</v>
      </c>
      <c r="K2117" s="18" t="str">
        <f t="shared" si="101"/>
        <v>Overweight</v>
      </c>
      <c r="L2117" s="24" t="str" cm="1">
        <f t="array" ref="L2117">IF(H2117="?",INDEX($H$2:$H$2336,MODE(MATCH($H$2:$H$2336,$H$2:$H$2336,0))),H2117)</f>
        <v>No</v>
      </c>
    </row>
    <row r="2118" spans="1:12" x14ac:dyDescent="0.25">
      <c r="A2118" s="17" t="s">
        <v>246</v>
      </c>
      <c r="B2118" s="17">
        <v>25.08</v>
      </c>
      <c r="C2118" s="17">
        <v>5.09</v>
      </c>
      <c r="D2118" s="17" t="s">
        <v>2380</v>
      </c>
      <c r="E2118" s="17" t="s">
        <v>2382</v>
      </c>
      <c r="F2118" s="17" t="s">
        <v>2380</v>
      </c>
      <c r="G2118" s="27">
        <v>1</v>
      </c>
      <c r="H2118" s="17" t="s">
        <v>2380</v>
      </c>
      <c r="I2118" s="27">
        <f t="shared" si="99"/>
        <v>0</v>
      </c>
      <c r="J2118" s="26">
        <f t="shared" si="100"/>
        <v>1</v>
      </c>
      <c r="K2118" s="17" t="str">
        <f t="shared" si="101"/>
        <v>Overweight</v>
      </c>
      <c r="L2118" s="24" t="str" cm="1">
        <f t="array" ref="L2118">IF(H2118="?",INDEX($H$2:$H$2336,MODE(MATCH($H$2:$H$2336,$H$2:$H$2336,0))),H2118)</f>
        <v>No</v>
      </c>
    </row>
    <row r="2119" spans="1:12" x14ac:dyDescent="0.25">
      <c r="A2119" s="18" t="s">
        <v>245</v>
      </c>
      <c r="B2119" s="18">
        <v>15.41</v>
      </c>
      <c r="C2119" s="18">
        <v>5.08</v>
      </c>
      <c r="D2119" s="18" t="s">
        <v>2380</v>
      </c>
      <c r="E2119" s="18" t="s">
        <v>2380</v>
      </c>
      <c r="F2119" s="18" t="s">
        <v>2380</v>
      </c>
      <c r="G2119" s="25" t="s">
        <v>2381</v>
      </c>
      <c r="H2119" s="18" t="s">
        <v>2380</v>
      </c>
      <c r="I2119" s="25">
        <f t="shared" si="99"/>
        <v>0</v>
      </c>
      <c r="J2119" s="26">
        <f t="shared" si="100"/>
        <v>0</v>
      </c>
      <c r="K2119" s="18" t="str">
        <f t="shared" si="101"/>
        <v>Underweight</v>
      </c>
      <c r="L2119" s="24" t="str" cm="1">
        <f t="array" ref="L2119">IF(H2119="?",INDEX($H$2:$H$2336,MODE(MATCH($H$2:$H$2336,$H$2:$H$2336,0))),H2119)</f>
        <v>No</v>
      </c>
    </row>
    <row r="2120" spans="1:12" x14ac:dyDescent="0.25">
      <c r="A2120" s="17" t="s">
        <v>244</v>
      </c>
      <c r="B2120" s="17">
        <v>23.83</v>
      </c>
      <c r="C2120" s="17">
        <v>5.68</v>
      </c>
      <c r="D2120" s="17" t="s">
        <v>2380</v>
      </c>
      <c r="E2120" s="17" t="s">
        <v>2380</v>
      </c>
      <c r="F2120" s="17" t="s">
        <v>2380</v>
      </c>
      <c r="G2120" s="27" t="s">
        <v>2381</v>
      </c>
      <c r="H2120" s="17" t="s">
        <v>2380</v>
      </c>
      <c r="I2120" s="27">
        <f t="shared" si="99"/>
        <v>0</v>
      </c>
      <c r="J2120" s="26">
        <f t="shared" si="100"/>
        <v>0</v>
      </c>
      <c r="K2120" s="17" t="str">
        <f t="shared" si="101"/>
        <v>Normal Weight</v>
      </c>
      <c r="L2120" s="24" t="str" cm="1">
        <f t="array" ref="L2120">IF(H2120="?",INDEX($H$2:$H$2336,MODE(MATCH($H$2:$H$2336,$H$2:$H$2336,0))),H2120)</f>
        <v>No</v>
      </c>
    </row>
    <row r="2121" spans="1:12" x14ac:dyDescent="0.25">
      <c r="A2121" s="18" t="s">
        <v>243</v>
      </c>
      <c r="B2121" s="18">
        <v>36</v>
      </c>
      <c r="C2121" s="18">
        <v>4.66</v>
      </c>
      <c r="D2121" s="18" t="s">
        <v>2380</v>
      </c>
      <c r="E2121" s="18" t="s">
        <v>2382</v>
      </c>
      <c r="F2121" s="18" t="s">
        <v>2380</v>
      </c>
      <c r="G2121" s="25">
        <v>1</v>
      </c>
      <c r="H2121" s="18" t="s">
        <v>2380</v>
      </c>
      <c r="I2121" s="25">
        <f t="shared" si="99"/>
        <v>0</v>
      </c>
      <c r="J2121" s="26">
        <f t="shared" si="100"/>
        <v>1</v>
      </c>
      <c r="K2121" s="18" t="str">
        <f t="shared" si="101"/>
        <v>Obesity</v>
      </c>
      <c r="L2121" s="24" t="str" cm="1">
        <f t="array" ref="L2121">IF(H2121="?",INDEX($H$2:$H$2336,MODE(MATCH($H$2:$H$2336,$H$2:$H$2336,0))),H2121)</f>
        <v>No</v>
      </c>
    </row>
    <row r="2122" spans="1:12" x14ac:dyDescent="0.25">
      <c r="A2122" s="17" t="s">
        <v>242</v>
      </c>
      <c r="B2122" s="17">
        <v>28.82</v>
      </c>
      <c r="C2122" s="17">
        <v>5.59</v>
      </c>
      <c r="D2122" s="17" t="s">
        <v>2380</v>
      </c>
      <c r="E2122" s="17" t="s">
        <v>2382</v>
      </c>
      <c r="F2122" s="17" t="s">
        <v>2380</v>
      </c>
      <c r="G2122" s="27">
        <v>1</v>
      </c>
      <c r="H2122" s="17" t="s">
        <v>2380</v>
      </c>
      <c r="I2122" s="27">
        <f t="shared" si="99"/>
        <v>0</v>
      </c>
      <c r="J2122" s="26">
        <f t="shared" si="100"/>
        <v>1</v>
      </c>
      <c r="K2122" s="17" t="str">
        <f t="shared" si="101"/>
        <v>Overweight</v>
      </c>
      <c r="L2122" s="24" t="str" cm="1">
        <f t="array" ref="L2122">IF(H2122="?",INDEX($H$2:$H$2336,MODE(MATCH($H$2:$H$2336,$H$2:$H$2336,0))),H2122)</f>
        <v>No</v>
      </c>
    </row>
    <row r="2123" spans="1:12" x14ac:dyDescent="0.25">
      <c r="A2123" s="18" t="s">
        <v>241</v>
      </c>
      <c r="B2123" s="18">
        <v>28.05</v>
      </c>
      <c r="C2123" s="18">
        <v>6.2</v>
      </c>
      <c r="D2123" s="18" t="s">
        <v>2380</v>
      </c>
      <c r="E2123" s="18" t="s">
        <v>2382</v>
      </c>
      <c r="F2123" s="18" t="s">
        <v>2380</v>
      </c>
      <c r="G2123" s="25">
        <v>1</v>
      </c>
      <c r="H2123" s="18" t="s">
        <v>2380</v>
      </c>
      <c r="I2123" s="25">
        <f t="shared" si="99"/>
        <v>0</v>
      </c>
      <c r="J2123" s="26">
        <f t="shared" si="100"/>
        <v>1</v>
      </c>
      <c r="K2123" s="18" t="str">
        <f t="shared" si="101"/>
        <v>Overweight</v>
      </c>
      <c r="L2123" s="24" t="str" cm="1">
        <f t="array" ref="L2123">IF(H2123="?",INDEX($H$2:$H$2336,MODE(MATCH($H$2:$H$2336,$H$2:$H$2336,0))),H2123)</f>
        <v>No</v>
      </c>
    </row>
    <row r="2124" spans="1:12" x14ac:dyDescent="0.25">
      <c r="A2124" s="17" t="s">
        <v>240</v>
      </c>
      <c r="B2124" s="17">
        <v>27.1</v>
      </c>
      <c r="C2124" s="17">
        <v>4.45</v>
      </c>
      <c r="D2124" s="17" t="s">
        <v>2380</v>
      </c>
      <c r="E2124" s="17" t="s">
        <v>2382</v>
      </c>
      <c r="F2124" s="17" t="s">
        <v>2380</v>
      </c>
      <c r="G2124" s="27">
        <v>1</v>
      </c>
      <c r="H2124" s="17" t="s">
        <v>2380</v>
      </c>
      <c r="I2124" s="27">
        <f t="shared" si="99"/>
        <v>0</v>
      </c>
      <c r="J2124" s="26">
        <f t="shared" si="100"/>
        <v>1</v>
      </c>
      <c r="K2124" s="17" t="str">
        <f t="shared" si="101"/>
        <v>Overweight</v>
      </c>
      <c r="L2124" s="24" t="str" cm="1">
        <f t="array" ref="L2124">IF(H2124="?",INDEX($H$2:$H$2336,MODE(MATCH($H$2:$H$2336,$H$2:$H$2336,0))),H2124)</f>
        <v>No</v>
      </c>
    </row>
    <row r="2125" spans="1:12" x14ac:dyDescent="0.25">
      <c r="A2125" s="18" t="s">
        <v>239</v>
      </c>
      <c r="B2125" s="18">
        <v>24.3</v>
      </c>
      <c r="C2125" s="18">
        <v>6.1</v>
      </c>
      <c r="D2125" s="18" t="s">
        <v>2382</v>
      </c>
      <c r="E2125" s="18" t="s">
        <v>2382</v>
      </c>
      <c r="F2125" s="18" t="s">
        <v>2380</v>
      </c>
      <c r="G2125" s="25">
        <v>1</v>
      </c>
      <c r="H2125" s="18" t="s">
        <v>2380</v>
      </c>
      <c r="I2125" s="25">
        <f t="shared" si="99"/>
        <v>0</v>
      </c>
      <c r="J2125" s="26">
        <f t="shared" si="100"/>
        <v>1</v>
      </c>
      <c r="K2125" s="18" t="str">
        <f t="shared" si="101"/>
        <v>Normal Weight</v>
      </c>
      <c r="L2125" s="24" t="str" cm="1">
        <f t="array" ref="L2125">IF(H2125="?",INDEX($H$2:$H$2336,MODE(MATCH($H$2:$H$2336,$H$2:$H$2336,0))),H2125)</f>
        <v>No</v>
      </c>
    </row>
    <row r="2126" spans="1:12" x14ac:dyDescent="0.25">
      <c r="A2126" s="17" t="s">
        <v>238</v>
      </c>
      <c r="B2126" s="17">
        <v>30.72</v>
      </c>
      <c r="C2126" s="17">
        <v>6.06</v>
      </c>
      <c r="D2126" s="17" t="s">
        <v>2380</v>
      </c>
      <c r="E2126" s="17" t="s">
        <v>2382</v>
      </c>
      <c r="F2126" s="17" t="s">
        <v>2380</v>
      </c>
      <c r="G2126" s="27">
        <v>1</v>
      </c>
      <c r="H2126" s="17" t="s">
        <v>2380</v>
      </c>
      <c r="I2126" s="27">
        <f t="shared" si="99"/>
        <v>0</v>
      </c>
      <c r="J2126" s="26">
        <f t="shared" si="100"/>
        <v>1</v>
      </c>
      <c r="K2126" s="17" t="str">
        <f t="shared" si="101"/>
        <v>Obesity</v>
      </c>
      <c r="L2126" s="24" t="str" cm="1">
        <f t="array" ref="L2126">IF(H2126="?",INDEX($H$2:$H$2336,MODE(MATCH($H$2:$H$2336,$H$2:$H$2336,0))),H2126)</f>
        <v>No</v>
      </c>
    </row>
    <row r="2127" spans="1:12" x14ac:dyDescent="0.25">
      <c r="A2127" s="18" t="s">
        <v>237</v>
      </c>
      <c r="B2127" s="18">
        <v>37.43</v>
      </c>
      <c r="C2127" s="18">
        <v>4.5599999999999996</v>
      </c>
      <c r="D2127" s="18" t="s">
        <v>2380</v>
      </c>
      <c r="E2127" s="18" t="s">
        <v>2380</v>
      </c>
      <c r="F2127" s="18" t="s">
        <v>2383</v>
      </c>
      <c r="G2127" s="25">
        <v>1</v>
      </c>
      <c r="H2127" s="18" t="s">
        <v>2380</v>
      </c>
      <c r="I2127" s="25">
        <f t="shared" si="99"/>
        <v>0</v>
      </c>
      <c r="J2127" s="26">
        <f t="shared" si="100"/>
        <v>1</v>
      </c>
      <c r="K2127" s="18" t="str">
        <f t="shared" si="101"/>
        <v>Obesity</v>
      </c>
      <c r="L2127" s="24" t="str" cm="1">
        <f t="array" ref="L2127">IF(H2127="?",INDEX($H$2:$H$2336,MODE(MATCH($H$2:$H$2336,$H$2:$H$2336,0))),H2127)</f>
        <v>No</v>
      </c>
    </row>
    <row r="2128" spans="1:12" x14ac:dyDescent="0.25">
      <c r="A2128" s="17" t="s">
        <v>236</v>
      </c>
      <c r="B2128" s="17">
        <v>25.74</v>
      </c>
      <c r="C2128" s="17">
        <v>6.41</v>
      </c>
      <c r="D2128" s="17" t="s">
        <v>2382</v>
      </c>
      <c r="E2128" s="17" t="s">
        <v>2380</v>
      </c>
      <c r="F2128" s="17" t="s">
        <v>2383</v>
      </c>
      <c r="G2128" s="27">
        <v>1</v>
      </c>
      <c r="H2128" s="17" t="s">
        <v>2380</v>
      </c>
      <c r="I2128" s="27">
        <f t="shared" si="99"/>
        <v>0</v>
      </c>
      <c r="J2128" s="26">
        <f t="shared" si="100"/>
        <v>1</v>
      </c>
      <c r="K2128" s="17" t="str">
        <f t="shared" si="101"/>
        <v>Overweight</v>
      </c>
      <c r="L2128" s="24" t="str" cm="1">
        <f t="array" ref="L2128">IF(H2128="?",INDEX($H$2:$H$2336,MODE(MATCH($H$2:$H$2336,$H$2:$H$2336,0))),H2128)</f>
        <v>No</v>
      </c>
    </row>
    <row r="2129" spans="1:12" x14ac:dyDescent="0.25">
      <c r="A2129" s="18" t="s">
        <v>235</v>
      </c>
      <c r="B2129" s="18">
        <v>36.575000000000003</v>
      </c>
      <c r="C2129" s="18">
        <v>5.57</v>
      </c>
      <c r="D2129" s="18" t="s">
        <v>2380</v>
      </c>
      <c r="E2129" s="18" t="s">
        <v>2380</v>
      </c>
      <c r="F2129" s="18" t="s">
        <v>2383</v>
      </c>
      <c r="G2129" s="25">
        <v>1</v>
      </c>
      <c r="H2129" s="18" t="s">
        <v>2380</v>
      </c>
      <c r="I2129" s="25">
        <f t="shared" si="99"/>
        <v>0</v>
      </c>
      <c r="J2129" s="26">
        <f t="shared" si="100"/>
        <v>1</v>
      </c>
      <c r="K2129" s="18" t="str">
        <f t="shared" si="101"/>
        <v>Obesity</v>
      </c>
      <c r="L2129" s="24" t="str" cm="1">
        <f t="array" ref="L2129">IF(H2129="?",INDEX($H$2:$H$2336,MODE(MATCH($H$2:$H$2336,$H$2:$H$2336,0))),H2129)</f>
        <v>No</v>
      </c>
    </row>
    <row r="2130" spans="1:12" x14ac:dyDescent="0.25">
      <c r="A2130" s="17" t="s">
        <v>234</v>
      </c>
      <c r="B2130" s="17">
        <v>35.15</v>
      </c>
      <c r="C2130" s="17">
        <v>5.47</v>
      </c>
      <c r="D2130" s="17" t="s">
        <v>2380</v>
      </c>
      <c r="E2130" s="17" t="s">
        <v>2380</v>
      </c>
      <c r="F2130" s="17" t="s">
        <v>2383</v>
      </c>
      <c r="G2130" s="27">
        <v>1</v>
      </c>
      <c r="H2130" s="17" t="s">
        <v>2380</v>
      </c>
      <c r="I2130" s="27">
        <f t="shared" si="99"/>
        <v>0</v>
      </c>
      <c r="J2130" s="26">
        <f t="shared" si="100"/>
        <v>1</v>
      </c>
      <c r="K2130" s="17" t="str">
        <f t="shared" si="101"/>
        <v>Obesity</v>
      </c>
      <c r="L2130" s="24" t="str" cm="1">
        <f t="array" ref="L2130">IF(H2130="?",INDEX($H$2:$H$2336,MODE(MATCH($H$2:$H$2336,$H$2:$H$2336,0))),H2130)</f>
        <v>No</v>
      </c>
    </row>
    <row r="2131" spans="1:12" x14ac:dyDescent="0.25">
      <c r="A2131" s="18" t="s">
        <v>233</v>
      </c>
      <c r="B2131" s="18">
        <v>32.11</v>
      </c>
      <c r="C2131" s="18">
        <v>4.43</v>
      </c>
      <c r="D2131" s="18" t="s">
        <v>2380</v>
      </c>
      <c r="E2131" s="18" t="s">
        <v>2380</v>
      </c>
      <c r="F2131" s="18" t="s">
        <v>2383</v>
      </c>
      <c r="G2131" s="25">
        <v>1</v>
      </c>
      <c r="H2131" s="18" t="s">
        <v>2380</v>
      </c>
      <c r="I2131" s="25">
        <f t="shared" si="99"/>
        <v>0</v>
      </c>
      <c r="J2131" s="26">
        <f t="shared" si="100"/>
        <v>1</v>
      </c>
      <c r="K2131" s="18" t="str">
        <f t="shared" si="101"/>
        <v>Obesity</v>
      </c>
      <c r="L2131" s="24" t="str" cm="1">
        <f t="array" ref="L2131">IF(H2131="?",INDEX($H$2:$H$2336,MODE(MATCH($H$2:$H$2336,$H$2:$H$2336,0))),H2131)</f>
        <v>No</v>
      </c>
    </row>
    <row r="2132" spans="1:12" x14ac:dyDescent="0.25">
      <c r="A2132" s="17" t="s">
        <v>232</v>
      </c>
      <c r="B2132" s="17">
        <v>30.495000000000001</v>
      </c>
      <c r="C2132" s="17">
        <v>4.95</v>
      </c>
      <c r="D2132" s="17" t="s">
        <v>2380</v>
      </c>
      <c r="E2132" s="17" t="s">
        <v>2380</v>
      </c>
      <c r="F2132" s="17" t="s">
        <v>2383</v>
      </c>
      <c r="G2132" s="27">
        <v>1</v>
      </c>
      <c r="H2132" s="17" t="s">
        <v>2380</v>
      </c>
      <c r="I2132" s="27">
        <f t="shared" si="99"/>
        <v>0</v>
      </c>
      <c r="J2132" s="26">
        <f t="shared" si="100"/>
        <v>1</v>
      </c>
      <c r="K2132" s="17" t="str">
        <f t="shared" si="101"/>
        <v>Obesity</v>
      </c>
      <c r="L2132" s="24" t="str" cm="1">
        <f t="array" ref="L2132">IF(H2132="?",INDEX($H$2:$H$2336,MODE(MATCH($H$2:$H$2336,$H$2:$H$2336,0))),H2132)</f>
        <v>No</v>
      </c>
    </row>
    <row r="2133" spans="1:12" x14ac:dyDescent="0.25">
      <c r="A2133" s="18" t="s">
        <v>231</v>
      </c>
      <c r="B2133" s="18">
        <v>29.24</v>
      </c>
      <c r="C2133" s="18">
        <v>4.04</v>
      </c>
      <c r="D2133" s="18" t="s">
        <v>2380</v>
      </c>
      <c r="E2133" s="18" t="s">
        <v>2382</v>
      </c>
      <c r="F2133" s="18" t="s">
        <v>2380</v>
      </c>
      <c r="G2133" s="25">
        <v>1</v>
      </c>
      <c r="H2133" s="18" t="s">
        <v>2380</v>
      </c>
      <c r="I2133" s="25">
        <f t="shared" si="99"/>
        <v>0</v>
      </c>
      <c r="J2133" s="26">
        <f t="shared" si="100"/>
        <v>1</v>
      </c>
      <c r="K2133" s="18" t="str">
        <f t="shared" si="101"/>
        <v>Overweight</v>
      </c>
      <c r="L2133" s="24" t="str" cm="1">
        <f t="array" ref="L2133">IF(H2133="?",INDEX($H$2:$H$2336,MODE(MATCH($H$2:$H$2336,$H$2:$H$2336,0))),H2133)</f>
        <v>No</v>
      </c>
    </row>
    <row r="2134" spans="1:12" x14ac:dyDescent="0.25">
      <c r="A2134" s="17" t="s">
        <v>230</v>
      </c>
      <c r="B2134" s="17">
        <v>22.515000000000001</v>
      </c>
      <c r="C2134" s="17">
        <v>5.93</v>
      </c>
      <c r="D2134" s="17" t="s">
        <v>2380</v>
      </c>
      <c r="E2134" s="17" t="s">
        <v>2380</v>
      </c>
      <c r="F2134" s="17" t="s">
        <v>2383</v>
      </c>
      <c r="G2134" s="27">
        <v>1</v>
      </c>
      <c r="H2134" s="17" t="s">
        <v>2380</v>
      </c>
      <c r="I2134" s="27">
        <f t="shared" si="99"/>
        <v>0</v>
      </c>
      <c r="J2134" s="26">
        <f t="shared" si="100"/>
        <v>1</v>
      </c>
      <c r="K2134" s="17" t="str">
        <f t="shared" si="101"/>
        <v>Normal Weight</v>
      </c>
      <c r="L2134" s="24" t="str" cm="1">
        <f t="array" ref="L2134">IF(H2134="?",INDEX($H$2:$H$2336,MODE(MATCH($H$2:$H$2336,$H$2:$H$2336,0))),H2134)</f>
        <v>No</v>
      </c>
    </row>
    <row r="2135" spans="1:12" x14ac:dyDescent="0.25">
      <c r="A2135" s="18" t="s">
        <v>229</v>
      </c>
      <c r="B2135" s="18">
        <v>15.65</v>
      </c>
      <c r="C2135" s="18">
        <v>4.2300000000000004</v>
      </c>
      <c r="D2135" s="18" t="s">
        <v>2380</v>
      </c>
      <c r="E2135" s="18" t="s">
        <v>2380</v>
      </c>
      <c r="F2135" s="18" t="s">
        <v>2380</v>
      </c>
      <c r="G2135" s="25" t="s">
        <v>2381</v>
      </c>
      <c r="H2135" s="18" t="s">
        <v>2380</v>
      </c>
      <c r="I2135" s="25">
        <f t="shared" si="99"/>
        <v>0</v>
      </c>
      <c r="J2135" s="26">
        <f t="shared" si="100"/>
        <v>0</v>
      </c>
      <c r="K2135" s="18" t="str">
        <f t="shared" si="101"/>
        <v>Underweight</v>
      </c>
      <c r="L2135" s="24" t="str" cm="1">
        <f t="array" ref="L2135">IF(H2135="?",INDEX($H$2:$H$2336,MODE(MATCH($H$2:$H$2336,$H$2:$H$2336,0))),H2135)</f>
        <v>No</v>
      </c>
    </row>
    <row r="2136" spans="1:12" x14ac:dyDescent="0.25">
      <c r="A2136" s="17" t="s">
        <v>228</v>
      </c>
      <c r="B2136" s="17">
        <v>27.36</v>
      </c>
      <c r="C2136" s="17">
        <v>5.59</v>
      </c>
      <c r="D2136" s="17" t="s">
        <v>2382</v>
      </c>
      <c r="E2136" s="17" t="s">
        <v>2380</v>
      </c>
      <c r="F2136" s="17" t="s">
        <v>2380</v>
      </c>
      <c r="G2136" s="27" t="s">
        <v>2381</v>
      </c>
      <c r="H2136" s="17" t="s">
        <v>2380</v>
      </c>
      <c r="I2136" s="27">
        <f t="shared" si="99"/>
        <v>0</v>
      </c>
      <c r="J2136" s="26">
        <f t="shared" si="100"/>
        <v>0</v>
      </c>
      <c r="K2136" s="17" t="str">
        <f t="shared" si="101"/>
        <v>Overweight</v>
      </c>
      <c r="L2136" s="24" t="str" cm="1">
        <f t="array" ref="L2136">IF(H2136="?",INDEX($H$2:$H$2336,MODE(MATCH($H$2:$H$2336,$H$2:$H$2336,0))),H2136)</f>
        <v>No</v>
      </c>
    </row>
    <row r="2137" spans="1:12" x14ac:dyDescent="0.25">
      <c r="A2137" s="18" t="s">
        <v>227</v>
      </c>
      <c r="B2137" s="18">
        <v>22.3</v>
      </c>
      <c r="C2137" s="18">
        <v>4.8899999999999997</v>
      </c>
      <c r="D2137" s="18" t="s">
        <v>2382</v>
      </c>
      <c r="E2137" s="18" t="s">
        <v>2380</v>
      </c>
      <c r="F2137" s="18" t="s">
        <v>2380</v>
      </c>
      <c r="G2137" s="25" t="s">
        <v>2381</v>
      </c>
      <c r="H2137" s="18" t="s">
        <v>2380</v>
      </c>
      <c r="I2137" s="25">
        <f t="shared" si="99"/>
        <v>0</v>
      </c>
      <c r="J2137" s="26">
        <f t="shared" si="100"/>
        <v>0</v>
      </c>
      <c r="K2137" s="18" t="str">
        <f t="shared" si="101"/>
        <v>Normal Weight</v>
      </c>
      <c r="L2137" s="24" t="str" cm="1">
        <f t="array" ref="L2137">IF(H2137="?",INDEX($H$2:$H$2336,MODE(MATCH($H$2:$H$2336,$H$2:$H$2336,0))),H2137)</f>
        <v>No</v>
      </c>
    </row>
    <row r="2138" spans="1:12" x14ac:dyDescent="0.25">
      <c r="A2138" s="17" t="s">
        <v>226</v>
      </c>
      <c r="B2138" s="17">
        <v>26.03</v>
      </c>
      <c r="C2138" s="17">
        <v>5.81</v>
      </c>
      <c r="D2138" s="17" t="s">
        <v>2382</v>
      </c>
      <c r="E2138" s="17" t="s">
        <v>2380</v>
      </c>
      <c r="F2138" s="17" t="s">
        <v>2380</v>
      </c>
      <c r="G2138" s="27" t="s">
        <v>2381</v>
      </c>
      <c r="H2138" s="17" t="s">
        <v>2380</v>
      </c>
      <c r="I2138" s="27">
        <f t="shared" si="99"/>
        <v>0</v>
      </c>
      <c r="J2138" s="26">
        <f t="shared" si="100"/>
        <v>0</v>
      </c>
      <c r="K2138" s="17" t="str">
        <f t="shared" si="101"/>
        <v>Overweight</v>
      </c>
      <c r="L2138" s="24" t="str" cm="1">
        <f t="array" ref="L2138">IF(H2138="?",INDEX($H$2:$H$2336,MODE(MATCH($H$2:$H$2336,$H$2:$H$2336,0))),H2138)</f>
        <v>No</v>
      </c>
    </row>
    <row r="2139" spans="1:12" x14ac:dyDescent="0.25">
      <c r="A2139" s="18" t="s">
        <v>225</v>
      </c>
      <c r="B2139" s="18">
        <v>27.74</v>
      </c>
      <c r="C2139" s="18">
        <v>4.29</v>
      </c>
      <c r="D2139" s="18" t="s">
        <v>2380</v>
      </c>
      <c r="E2139" s="18" t="s">
        <v>2382</v>
      </c>
      <c r="F2139" s="18" t="s">
        <v>2380</v>
      </c>
      <c r="G2139" s="25">
        <v>1</v>
      </c>
      <c r="H2139" s="18" t="s">
        <v>2380</v>
      </c>
      <c r="I2139" s="25">
        <f t="shared" si="99"/>
        <v>0</v>
      </c>
      <c r="J2139" s="26">
        <f t="shared" si="100"/>
        <v>1</v>
      </c>
      <c r="K2139" s="18" t="str">
        <f t="shared" si="101"/>
        <v>Overweight</v>
      </c>
      <c r="L2139" s="24" t="str" cm="1">
        <f t="array" ref="L2139">IF(H2139="?",INDEX($H$2:$H$2336,MODE(MATCH($H$2:$H$2336,$H$2:$H$2336,0))),H2139)</f>
        <v>No</v>
      </c>
    </row>
    <row r="2140" spans="1:12" x14ac:dyDescent="0.25">
      <c r="A2140" s="17" t="s">
        <v>224</v>
      </c>
      <c r="B2140" s="17">
        <v>32.11</v>
      </c>
      <c r="C2140" s="17">
        <v>4.03</v>
      </c>
      <c r="D2140" s="17" t="s">
        <v>2382</v>
      </c>
      <c r="E2140" s="17" t="s">
        <v>2382</v>
      </c>
      <c r="F2140" s="17" t="s">
        <v>2380</v>
      </c>
      <c r="G2140" s="27">
        <v>2</v>
      </c>
      <c r="H2140" s="17" t="s">
        <v>2380</v>
      </c>
      <c r="I2140" s="27">
        <f t="shared" si="99"/>
        <v>0</v>
      </c>
      <c r="J2140" s="26">
        <f t="shared" si="100"/>
        <v>2</v>
      </c>
      <c r="K2140" s="17" t="str">
        <f t="shared" si="101"/>
        <v>Obesity</v>
      </c>
      <c r="L2140" s="24" t="str" cm="1">
        <f t="array" ref="L2140">IF(H2140="?",INDEX($H$2:$H$2336,MODE(MATCH($H$2:$H$2336,$H$2:$H$2336,0))),H2140)</f>
        <v>No</v>
      </c>
    </row>
    <row r="2141" spans="1:12" x14ac:dyDescent="0.25">
      <c r="A2141" s="18" t="s">
        <v>223</v>
      </c>
      <c r="B2141" s="18">
        <v>25.175000000000001</v>
      </c>
      <c r="C2141" s="18">
        <v>6.29</v>
      </c>
      <c r="D2141" s="18" t="s">
        <v>2382</v>
      </c>
      <c r="E2141" s="18" t="s">
        <v>2382</v>
      </c>
      <c r="F2141" s="18" t="s">
        <v>2380</v>
      </c>
      <c r="G2141" s="25">
        <v>2</v>
      </c>
      <c r="H2141" s="18" t="s">
        <v>2380</v>
      </c>
      <c r="I2141" s="25">
        <f t="shared" si="99"/>
        <v>0</v>
      </c>
      <c r="J2141" s="26">
        <f t="shared" si="100"/>
        <v>2</v>
      </c>
      <c r="K2141" s="18" t="str">
        <f t="shared" si="101"/>
        <v>Overweight</v>
      </c>
      <c r="L2141" s="24" t="str" cm="1">
        <f t="array" ref="L2141">IF(H2141="?",INDEX($H$2:$H$2336,MODE(MATCH($H$2:$H$2336,$H$2:$H$2336,0))),H2141)</f>
        <v>No</v>
      </c>
    </row>
    <row r="2142" spans="1:12" x14ac:dyDescent="0.25">
      <c r="A2142" s="17" t="s">
        <v>222</v>
      </c>
      <c r="B2142" s="17">
        <v>39.49</v>
      </c>
      <c r="C2142" s="17">
        <v>4.4800000000000004</v>
      </c>
      <c r="D2142" s="17" t="s">
        <v>2382</v>
      </c>
      <c r="E2142" s="17" t="s">
        <v>2380</v>
      </c>
      <c r="F2142" s="17" t="s">
        <v>2380</v>
      </c>
      <c r="G2142" s="27" t="s">
        <v>2381</v>
      </c>
      <c r="H2142" s="17" t="s">
        <v>2380</v>
      </c>
      <c r="I2142" s="27">
        <f t="shared" si="99"/>
        <v>0</v>
      </c>
      <c r="J2142" s="26">
        <f t="shared" si="100"/>
        <v>0</v>
      </c>
      <c r="K2142" s="17" t="str">
        <f t="shared" si="101"/>
        <v>Obesity</v>
      </c>
      <c r="L2142" s="24" t="str" cm="1">
        <f t="array" ref="L2142">IF(H2142="?",INDEX($H$2:$H$2336,MODE(MATCH($H$2:$H$2336,$H$2:$H$2336,0))),H2142)</f>
        <v>No</v>
      </c>
    </row>
    <row r="2143" spans="1:12" x14ac:dyDescent="0.25">
      <c r="A2143" s="18" t="s">
        <v>221</v>
      </c>
      <c r="B2143" s="18">
        <v>34.869999999999997</v>
      </c>
      <c r="C2143" s="18">
        <v>5.51</v>
      </c>
      <c r="D2143" s="18" t="s">
        <v>2382</v>
      </c>
      <c r="E2143" s="18" t="s">
        <v>2380</v>
      </c>
      <c r="F2143" s="18" t="s">
        <v>2380</v>
      </c>
      <c r="G2143" s="25" t="s">
        <v>2381</v>
      </c>
      <c r="H2143" s="18" t="s">
        <v>2380</v>
      </c>
      <c r="I2143" s="25">
        <f t="shared" si="99"/>
        <v>0</v>
      </c>
      <c r="J2143" s="26">
        <f t="shared" si="100"/>
        <v>0</v>
      </c>
      <c r="K2143" s="18" t="str">
        <f t="shared" si="101"/>
        <v>Obesity</v>
      </c>
      <c r="L2143" s="24" t="str" cm="1">
        <f t="array" ref="L2143">IF(H2143="?",INDEX($H$2:$H$2336,MODE(MATCH($H$2:$H$2336,$H$2:$H$2336,0))),H2143)</f>
        <v>No</v>
      </c>
    </row>
    <row r="2144" spans="1:12" x14ac:dyDescent="0.25">
      <c r="A2144" s="17" t="s">
        <v>220</v>
      </c>
      <c r="B2144" s="17">
        <v>34.6</v>
      </c>
      <c r="C2144" s="17">
        <v>4.5</v>
      </c>
      <c r="D2144" s="17" t="s">
        <v>2382</v>
      </c>
      <c r="E2144" s="17" t="s">
        <v>2380</v>
      </c>
      <c r="F2144" s="17" t="s">
        <v>2380</v>
      </c>
      <c r="G2144" s="27" t="s">
        <v>2381</v>
      </c>
      <c r="H2144" s="17" t="s">
        <v>2380</v>
      </c>
      <c r="I2144" s="27">
        <f t="shared" si="99"/>
        <v>0</v>
      </c>
      <c r="J2144" s="26">
        <f t="shared" si="100"/>
        <v>0</v>
      </c>
      <c r="K2144" s="17" t="str">
        <f t="shared" si="101"/>
        <v>Obesity</v>
      </c>
      <c r="L2144" s="24" t="str" cm="1">
        <f t="array" ref="L2144">IF(H2144="?",INDEX($H$2:$H$2336,MODE(MATCH($H$2:$H$2336,$H$2:$H$2336,0))),H2144)</f>
        <v>No</v>
      </c>
    </row>
    <row r="2145" spans="1:12" x14ac:dyDescent="0.25">
      <c r="A2145" s="18" t="s">
        <v>219</v>
      </c>
      <c r="B2145" s="18">
        <v>25.8</v>
      </c>
      <c r="C2145" s="18">
        <v>6.29</v>
      </c>
      <c r="D2145" s="18" t="s">
        <v>2382</v>
      </c>
      <c r="E2145" s="18" t="s">
        <v>2380</v>
      </c>
      <c r="F2145" s="18" t="s">
        <v>2380</v>
      </c>
      <c r="G2145" s="25" t="s">
        <v>2381</v>
      </c>
      <c r="H2145" s="18" t="s">
        <v>2380</v>
      </c>
      <c r="I2145" s="25">
        <f t="shared" si="99"/>
        <v>0</v>
      </c>
      <c r="J2145" s="26">
        <f t="shared" si="100"/>
        <v>0</v>
      </c>
      <c r="K2145" s="18" t="str">
        <f t="shared" si="101"/>
        <v>Overweight</v>
      </c>
      <c r="L2145" s="24" t="str" cm="1">
        <f t="array" ref="L2145">IF(H2145="?",INDEX($H$2:$H$2336,MODE(MATCH($H$2:$H$2336,$H$2:$H$2336,0))),H2145)</f>
        <v>No</v>
      </c>
    </row>
    <row r="2146" spans="1:12" x14ac:dyDescent="0.25">
      <c r="A2146" s="17" t="s">
        <v>218</v>
      </c>
      <c r="B2146" s="17">
        <v>35.86</v>
      </c>
      <c r="C2146" s="17">
        <v>4.33</v>
      </c>
      <c r="D2146" s="17" t="s">
        <v>2380</v>
      </c>
      <c r="E2146" s="17" t="s">
        <v>2380</v>
      </c>
      <c r="F2146" s="17" t="s">
        <v>2380</v>
      </c>
      <c r="G2146" s="27">
        <v>1</v>
      </c>
      <c r="H2146" s="17" t="s">
        <v>2380</v>
      </c>
      <c r="I2146" s="27">
        <f t="shared" si="99"/>
        <v>0</v>
      </c>
      <c r="J2146" s="26">
        <f t="shared" si="100"/>
        <v>1</v>
      </c>
      <c r="K2146" s="17" t="str">
        <f t="shared" si="101"/>
        <v>Obesity</v>
      </c>
      <c r="L2146" s="24" t="str" cm="1">
        <f t="array" ref="L2146">IF(H2146="?",INDEX($H$2:$H$2336,MODE(MATCH($H$2:$H$2336,$H$2:$H$2336,0))),H2146)</f>
        <v>No</v>
      </c>
    </row>
    <row r="2147" spans="1:12" x14ac:dyDescent="0.25">
      <c r="A2147" s="18" t="s">
        <v>217</v>
      </c>
      <c r="B2147" s="18">
        <v>40.47</v>
      </c>
      <c r="C2147" s="18">
        <v>11.15</v>
      </c>
      <c r="D2147" s="18" t="s">
        <v>2380</v>
      </c>
      <c r="E2147" s="18" t="s">
        <v>2380</v>
      </c>
      <c r="F2147" s="18" t="s">
        <v>2380</v>
      </c>
      <c r="G2147" s="25" t="s">
        <v>2381</v>
      </c>
      <c r="H2147" s="18" t="s">
        <v>2380</v>
      </c>
      <c r="I2147" s="25">
        <f t="shared" si="99"/>
        <v>0</v>
      </c>
      <c r="J2147" s="26">
        <f t="shared" si="100"/>
        <v>0</v>
      </c>
      <c r="K2147" s="18" t="str">
        <f t="shared" si="101"/>
        <v>Obesity</v>
      </c>
      <c r="L2147" s="24" t="str" cm="1">
        <f t="array" ref="L2147">IF(H2147="?",INDEX($H$2:$H$2336,MODE(MATCH($H$2:$H$2336,$H$2:$H$2336,0))),H2147)</f>
        <v>No</v>
      </c>
    </row>
    <row r="2148" spans="1:12" x14ac:dyDescent="0.25">
      <c r="A2148" s="17" t="s">
        <v>216</v>
      </c>
      <c r="B2148" s="17">
        <v>32.01</v>
      </c>
      <c r="C2148" s="17">
        <v>6.45</v>
      </c>
      <c r="D2148" s="17" t="s">
        <v>2380</v>
      </c>
      <c r="E2148" s="17" t="s">
        <v>2380</v>
      </c>
      <c r="F2148" s="17" t="s">
        <v>2380</v>
      </c>
      <c r="G2148" s="27">
        <v>1</v>
      </c>
      <c r="H2148" s="17" t="s">
        <v>2380</v>
      </c>
      <c r="I2148" s="27">
        <f t="shared" si="99"/>
        <v>0</v>
      </c>
      <c r="J2148" s="26">
        <f t="shared" si="100"/>
        <v>1</v>
      </c>
      <c r="K2148" s="17" t="str">
        <f t="shared" si="101"/>
        <v>Obesity</v>
      </c>
      <c r="L2148" s="24" t="str" cm="1">
        <f t="array" ref="L2148">IF(H2148="?",INDEX($H$2:$H$2336,MODE(MATCH($H$2:$H$2336,$H$2:$H$2336,0))),H2148)</f>
        <v>No</v>
      </c>
    </row>
    <row r="2149" spans="1:12" x14ac:dyDescent="0.25">
      <c r="A2149" s="18" t="s">
        <v>215</v>
      </c>
      <c r="B2149" s="18">
        <v>33</v>
      </c>
      <c r="C2149" s="18">
        <v>9.27</v>
      </c>
      <c r="D2149" s="18" t="s">
        <v>2380</v>
      </c>
      <c r="E2149" s="18" t="s">
        <v>2380</v>
      </c>
      <c r="F2149" s="18" t="s">
        <v>2380</v>
      </c>
      <c r="G2149" s="25" t="s">
        <v>2381</v>
      </c>
      <c r="H2149" s="18" t="s">
        <v>2380</v>
      </c>
      <c r="I2149" s="25">
        <f t="shared" si="99"/>
        <v>0</v>
      </c>
      <c r="J2149" s="26">
        <f t="shared" si="100"/>
        <v>0</v>
      </c>
      <c r="K2149" s="18" t="str">
        <f t="shared" si="101"/>
        <v>Obesity</v>
      </c>
      <c r="L2149" s="24" t="str" cm="1">
        <f t="array" ref="L2149">IF(H2149="?",INDEX($H$2:$H$2336,MODE(MATCH($H$2:$H$2336,$H$2:$H$2336,0))),H2149)</f>
        <v>No</v>
      </c>
    </row>
    <row r="2150" spans="1:12" x14ac:dyDescent="0.25">
      <c r="A2150" s="17" t="s">
        <v>214</v>
      </c>
      <c r="B2150" s="17">
        <v>29.3</v>
      </c>
      <c r="C2150" s="17">
        <v>6.15</v>
      </c>
      <c r="D2150" s="17" t="s">
        <v>2380</v>
      </c>
      <c r="E2150" s="17" t="s">
        <v>2380</v>
      </c>
      <c r="F2150" s="17" t="s">
        <v>2380</v>
      </c>
      <c r="G2150" s="27">
        <v>1</v>
      </c>
      <c r="H2150" s="17" t="s">
        <v>2380</v>
      </c>
      <c r="I2150" s="27">
        <f t="shared" si="99"/>
        <v>0</v>
      </c>
      <c r="J2150" s="26">
        <f t="shared" si="100"/>
        <v>1</v>
      </c>
      <c r="K2150" s="17" t="str">
        <f t="shared" si="101"/>
        <v>Overweight</v>
      </c>
      <c r="L2150" s="24" t="str" cm="1">
        <f t="array" ref="L2150">IF(H2150="?",INDEX($H$2:$H$2336,MODE(MATCH($H$2:$H$2336,$H$2:$H$2336,0))),H2150)</f>
        <v>No</v>
      </c>
    </row>
    <row r="2151" spans="1:12" x14ac:dyDescent="0.25">
      <c r="A2151" s="18" t="s">
        <v>213</v>
      </c>
      <c r="B2151" s="18">
        <v>25.8</v>
      </c>
      <c r="C2151" s="18">
        <v>4.13</v>
      </c>
      <c r="D2151" s="18" t="s">
        <v>2380</v>
      </c>
      <c r="E2151" s="18" t="s">
        <v>2380</v>
      </c>
      <c r="F2151" s="18" t="s">
        <v>2380</v>
      </c>
      <c r="G2151" s="25">
        <v>1</v>
      </c>
      <c r="H2151" s="18" t="s">
        <v>2380</v>
      </c>
      <c r="I2151" s="25">
        <f t="shared" si="99"/>
        <v>0</v>
      </c>
      <c r="J2151" s="26">
        <f t="shared" si="100"/>
        <v>1</v>
      </c>
      <c r="K2151" s="18" t="str">
        <f t="shared" si="101"/>
        <v>Overweight</v>
      </c>
      <c r="L2151" s="24" t="str" cm="1">
        <f t="array" ref="L2151">IF(H2151="?",INDEX($H$2:$H$2336,MODE(MATCH($H$2:$H$2336,$H$2:$H$2336,0))),H2151)</f>
        <v>No</v>
      </c>
    </row>
    <row r="2152" spans="1:12" x14ac:dyDescent="0.25">
      <c r="A2152" s="17" t="s">
        <v>212</v>
      </c>
      <c r="B2152" s="17">
        <v>23.4</v>
      </c>
      <c r="C2152" s="17">
        <v>4.24</v>
      </c>
      <c r="D2152" s="17" t="s">
        <v>2380</v>
      </c>
      <c r="E2152" s="17" t="s">
        <v>2380</v>
      </c>
      <c r="F2152" s="17" t="s">
        <v>2380</v>
      </c>
      <c r="G2152" s="27">
        <v>1</v>
      </c>
      <c r="H2152" s="17" t="s">
        <v>2380</v>
      </c>
      <c r="I2152" s="27">
        <f t="shared" si="99"/>
        <v>0</v>
      </c>
      <c r="J2152" s="26">
        <f t="shared" si="100"/>
        <v>1</v>
      </c>
      <c r="K2152" s="17" t="str">
        <f t="shared" si="101"/>
        <v>Normal Weight</v>
      </c>
      <c r="L2152" s="24" t="str" cm="1">
        <f t="array" ref="L2152">IF(H2152="?",INDEX($H$2:$H$2336,MODE(MATCH($H$2:$H$2336,$H$2:$H$2336,0))),H2152)</f>
        <v>No</v>
      </c>
    </row>
    <row r="2153" spans="1:12" x14ac:dyDescent="0.25">
      <c r="A2153" s="18" t="s">
        <v>211</v>
      </c>
      <c r="B2153" s="18">
        <v>27.93</v>
      </c>
      <c r="C2153" s="18">
        <v>9.8800000000000008</v>
      </c>
      <c r="D2153" s="18" t="s">
        <v>2380</v>
      </c>
      <c r="E2153" s="18" t="s">
        <v>2380</v>
      </c>
      <c r="F2153" s="18" t="s">
        <v>2380</v>
      </c>
      <c r="G2153" s="25" t="s">
        <v>2381</v>
      </c>
      <c r="H2153" s="18" t="s">
        <v>2380</v>
      </c>
      <c r="I2153" s="25">
        <f t="shared" si="99"/>
        <v>0</v>
      </c>
      <c r="J2153" s="26">
        <f t="shared" si="100"/>
        <v>0</v>
      </c>
      <c r="K2153" s="18" t="str">
        <f t="shared" si="101"/>
        <v>Overweight</v>
      </c>
      <c r="L2153" s="24" t="str" cm="1">
        <f t="array" ref="L2153">IF(H2153="?",INDEX($H$2:$H$2336,MODE(MATCH($H$2:$H$2336,$H$2:$H$2336,0))),H2153)</f>
        <v>No</v>
      </c>
    </row>
    <row r="2154" spans="1:12" x14ac:dyDescent="0.25">
      <c r="A2154" s="17" t="s">
        <v>210</v>
      </c>
      <c r="B2154" s="17">
        <v>22</v>
      </c>
      <c r="C2154" s="17">
        <v>9.5</v>
      </c>
      <c r="D2154" s="17" t="s">
        <v>2380</v>
      </c>
      <c r="E2154" s="17" t="s">
        <v>2380</v>
      </c>
      <c r="F2154" s="17" t="s">
        <v>2380</v>
      </c>
      <c r="G2154" s="27" t="s">
        <v>2381</v>
      </c>
      <c r="H2154" s="17" t="s">
        <v>2380</v>
      </c>
      <c r="I2154" s="27">
        <f t="shared" si="99"/>
        <v>0</v>
      </c>
      <c r="J2154" s="26">
        <f t="shared" si="100"/>
        <v>0</v>
      </c>
      <c r="K2154" s="17" t="str">
        <f t="shared" si="101"/>
        <v>Normal Weight</v>
      </c>
      <c r="L2154" s="24" t="str" cm="1">
        <f t="array" ref="L2154">IF(H2154="?",INDEX($H$2:$H$2336,MODE(MATCH($H$2:$H$2336,$H$2:$H$2336,0))),H2154)</f>
        <v>No</v>
      </c>
    </row>
    <row r="2155" spans="1:12" x14ac:dyDescent="0.25">
      <c r="A2155" s="18" t="s">
        <v>209</v>
      </c>
      <c r="B2155" s="18">
        <v>36.86</v>
      </c>
      <c r="C2155" s="18">
        <v>4.97</v>
      </c>
      <c r="D2155" s="18" t="s">
        <v>2382</v>
      </c>
      <c r="E2155" s="18" t="s">
        <v>2380</v>
      </c>
      <c r="F2155" s="18" t="s">
        <v>2380</v>
      </c>
      <c r="G2155" s="25" t="s">
        <v>2381</v>
      </c>
      <c r="H2155" s="18" t="s">
        <v>2380</v>
      </c>
      <c r="I2155" s="25">
        <f t="shared" si="99"/>
        <v>0</v>
      </c>
      <c r="J2155" s="26">
        <f t="shared" si="100"/>
        <v>0</v>
      </c>
      <c r="K2155" s="18" t="str">
        <f t="shared" si="101"/>
        <v>Obesity</v>
      </c>
      <c r="L2155" s="24" t="str" cm="1">
        <f t="array" ref="L2155">IF(H2155="?",INDEX($H$2:$H$2336,MODE(MATCH($H$2:$H$2336,$H$2:$H$2336,0))),H2155)</f>
        <v>No</v>
      </c>
    </row>
    <row r="2156" spans="1:12" x14ac:dyDescent="0.25">
      <c r="A2156" s="17" t="s">
        <v>208</v>
      </c>
      <c r="B2156" s="17">
        <v>31.254999999999999</v>
      </c>
      <c r="C2156" s="17">
        <v>5.49</v>
      </c>
      <c r="D2156" s="17" t="s">
        <v>2382</v>
      </c>
      <c r="E2156" s="17" t="s">
        <v>2380</v>
      </c>
      <c r="F2156" s="17" t="s">
        <v>2380</v>
      </c>
      <c r="G2156" s="27" t="s">
        <v>2381</v>
      </c>
      <c r="H2156" s="17" t="s">
        <v>2380</v>
      </c>
      <c r="I2156" s="27">
        <f t="shared" si="99"/>
        <v>0</v>
      </c>
      <c r="J2156" s="26">
        <f t="shared" si="100"/>
        <v>0</v>
      </c>
      <c r="K2156" s="17" t="str">
        <f t="shared" si="101"/>
        <v>Obesity</v>
      </c>
      <c r="L2156" s="24" t="str" cm="1">
        <f t="array" ref="L2156">IF(H2156="?",INDEX($H$2:$H$2336,MODE(MATCH($H$2:$H$2336,$H$2:$H$2336,0))),H2156)</f>
        <v>No</v>
      </c>
    </row>
    <row r="2157" spans="1:12" x14ac:dyDescent="0.25">
      <c r="A2157" s="18" t="s">
        <v>207</v>
      </c>
      <c r="B2157" s="18">
        <v>23.06</v>
      </c>
      <c r="C2157" s="18">
        <v>4.47</v>
      </c>
      <c r="D2157" s="18" t="s">
        <v>2380</v>
      </c>
      <c r="E2157" s="18" t="s">
        <v>2380</v>
      </c>
      <c r="F2157" s="18" t="s">
        <v>2380</v>
      </c>
      <c r="G2157" s="25" t="s">
        <v>2381</v>
      </c>
      <c r="H2157" s="18" t="s">
        <v>2380</v>
      </c>
      <c r="I2157" s="25">
        <f t="shared" si="99"/>
        <v>0</v>
      </c>
      <c r="J2157" s="26">
        <f t="shared" si="100"/>
        <v>0</v>
      </c>
      <c r="K2157" s="18" t="str">
        <f t="shared" si="101"/>
        <v>Normal Weight</v>
      </c>
      <c r="L2157" s="24" t="str" cm="1">
        <f t="array" ref="L2157">IF(H2157="?",INDEX($H$2:$H$2336,MODE(MATCH($H$2:$H$2336,$H$2:$H$2336,0))),H2157)</f>
        <v>No</v>
      </c>
    </row>
    <row r="2158" spans="1:12" x14ac:dyDescent="0.25">
      <c r="A2158" s="17" t="s">
        <v>206</v>
      </c>
      <c r="B2158" s="17">
        <v>28.975000000000001</v>
      </c>
      <c r="C2158" s="17">
        <v>4.34</v>
      </c>
      <c r="D2158" s="17" t="s">
        <v>2382</v>
      </c>
      <c r="E2158" s="17" t="s">
        <v>2380</v>
      </c>
      <c r="F2158" s="17" t="s">
        <v>2380</v>
      </c>
      <c r="G2158" s="27" t="s">
        <v>2381</v>
      </c>
      <c r="H2158" s="17" t="s">
        <v>2380</v>
      </c>
      <c r="I2158" s="27">
        <f t="shared" si="99"/>
        <v>0</v>
      </c>
      <c r="J2158" s="26">
        <f t="shared" si="100"/>
        <v>0</v>
      </c>
      <c r="K2158" s="17" t="str">
        <f t="shared" si="101"/>
        <v>Overweight</v>
      </c>
      <c r="L2158" s="24" t="str" cm="1">
        <f t="array" ref="L2158">IF(H2158="?",INDEX($H$2:$H$2336,MODE(MATCH($H$2:$H$2336,$H$2:$H$2336,0))),H2158)</f>
        <v>No</v>
      </c>
    </row>
    <row r="2159" spans="1:12" x14ac:dyDescent="0.25">
      <c r="A2159" s="18" t="s">
        <v>205</v>
      </c>
      <c r="B2159" s="18">
        <v>33.299999999999997</v>
      </c>
      <c r="C2159" s="18">
        <v>9.49</v>
      </c>
      <c r="D2159" s="18" t="s">
        <v>2380</v>
      </c>
      <c r="E2159" s="18" t="s">
        <v>2380</v>
      </c>
      <c r="F2159" s="18" t="s">
        <v>2380</v>
      </c>
      <c r="G2159" s="25" t="s">
        <v>2381</v>
      </c>
      <c r="H2159" s="18" t="s">
        <v>2380</v>
      </c>
      <c r="I2159" s="25">
        <f t="shared" si="99"/>
        <v>0</v>
      </c>
      <c r="J2159" s="26">
        <f t="shared" si="100"/>
        <v>0</v>
      </c>
      <c r="K2159" s="18" t="str">
        <f t="shared" si="101"/>
        <v>Obesity</v>
      </c>
      <c r="L2159" s="24" t="str" cm="1">
        <f t="array" ref="L2159">IF(H2159="?",INDEX($H$2:$H$2336,MODE(MATCH($H$2:$H$2336,$H$2:$H$2336,0))),H2159)</f>
        <v>No</v>
      </c>
    </row>
    <row r="2160" spans="1:12" x14ac:dyDescent="0.25">
      <c r="A2160" s="17" t="s">
        <v>204</v>
      </c>
      <c r="B2160" s="17">
        <v>33</v>
      </c>
      <c r="C2160" s="17">
        <v>10.16</v>
      </c>
      <c r="D2160" s="17" t="s">
        <v>2380</v>
      </c>
      <c r="E2160" s="17" t="s">
        <v>2380</v>
      </c>
      <c r="F2160" s="17" t="s">
        <v>2380</v>
      </c>
      <c r="G2160" s="27" t="s">
        <v>2381</v>
      </c>
      <c r="H2160" s="17" t="s">
        <v>2380</v>
      </c>
      <c r="I2160" s="27">
        <f t="shared" si="99"/>
        <v>0</v>
      </c>
      <c r="J2160" s="26">
        <f t="shared" si="100"/>
        <v>0</v>
      </c>
      <c r="K2160" s="17" t="str">
        <f t="shared" si="101"/>
        <v>Obesity</v>
      </c>
      <c r="L2160" s="24" t="str" cm="1">
        <f t="array" ref="L2160">IF(H2160="?",INDEX($H$2:$H$2336,MODE(MATCH($H$2:$H$2336,$H$2:$H$2336,0))),H2160)</f>
        <v>No</v>
      </c>
    </row>
    <row r="2161" spans="1:12" x14ac:dyDescent="0.25">
      <c r="A2161" s="18" t="s">
        <v>203</v>
      </c>
      <c r="B2161" s="18">
        <v>31.46</v>
      </c>
      <c r="C2161" s="18">
        <v>11.19</v>
      </c>
      <c r="D2161" s="18" t="s">
        <v>2380</v>
      </c>
      <c r="E2161" s="18" t="s">
        <v>2380</v>
      </c>
      <c r="F2161" s="18" t="s">
        <v>2380</v>
      </c>
      <c r="G2161" s="25" t="s">
        <v>2381</v>
      </c>
      <c r="H2161" s="18" t="s">
        <v>2380</v>
      </c>
      <c r="I2161" s="25">
        <f t="shared" si="99"/>
        <v>0</v>
      </c>
      <c r="J2161" s="26">
        <f t="shared" si="100"/>
        <v>0</v>
      </c>
      <c r="K2161" s="18" t="str">
        <f t="shared" si="101"/>
        <v>Obesity</v>
      </c>
      <c r="L2161" s="24" t="str" cm="1">
        <f t="array" ref="L2161">IF(H2161="?",INDEX($H$2:$H$2336,MODE(MATCH($H$2:$H$2336,$H$2:$H$2336,0))),H2161)</f>
        <v>No</v>
      </c>
    </row>
    <row r="2162" spans="1:12" x14ac:dyDescent="0.25">
      <c r="A2162" s="17" t="s">
        <v>202</v>
      </c>
      <c r="B2162" s="17">
        <v>29.6</v>
      </c>
      <c r="C2162" s="17">
        <v>11.03</v>
      </c>
      <c r="D2162" s="17" t="s">
        <v>2380</v>
      </c>
      <c r="E2162" s="17" t="s">
        <v>2380</v>
      </c>
      <c r="F2162" s="17" t="s">
        <v>2380</v>
      </c>
      <c r="G2162" s="27" t="s">
        <v>2381</v>
      </c>
      <c r="H2162" s="17" t="s">
        <v>2380</v>
      </c>
      <c r="I2162" s="27">
        <f t="shared" si="99"/>
        <v>0</v>
      </c>
      <c r="J2162" s="26">
        <f t="shared" si="100"/>
        <v>0</v>
      </c>
      <c r="K2162" s="17" t="str">
        <f t="shared" si="101"/>
        <v>Overweight</v>
      </c>
      <c r="L2162" s="24" t="str" cm="1">
        <f t="array" ref="L2162">IF(H2162="?",INDEX($H$2:$H$2336,MODE(MATCH($H$2:$H$2336,$H$2:$H$2336,0))),H2162)</f>
        <v>No</v>
      </c>
    </row>
    <row r="2163" spans="1:12" x14ac:dyDescent="0.25">
      <c r="A2163" s="18" t="s">
        <v>201</v>
      </c>
      <c r="B2163" s="18">
        <v>22.05</v>
      </c>
      <c r="C2163" s="18">
        <v>4.43</v>
      </c>
      <c r="D2163" s="18" t="s">
        <v>2382</v>
      </c>
      <c r="E2163" s="18" t="s">
        <v>2380</v>
      </c>
      <c r="F2163" s="18" t="s">
        <v>2380</v>
      </c>
      <c r="G2163" s="25" t="s">
        <v>2381</v>
      </c>
      <c r="H2163" s="18" t="s">
        <v>2380</v>
      </c>
      <c r="I2163" s="25">
        <f t="shared" si="99"/>
        <v>0</v>
      </c>
      <c r="J2163" s="26">
        <f t="shared" si="100"/>
        <v>0</v>
      </c>
      <c r="K2163" s="18" t="str">
        <f t="shared" si="101"/>
        <v>Normal Weight</v>
      </c>
      <c r="L2163" s="24" t="str" cm="1">
        <f t="array" ref="L2163">IF(H2163="?",INDEX($H$2:$H$2336,MODE(MATCH($H$2:$H$2336,$H$2:$H$2336,0))),H2163)</f>
        <v>No</v>
      </c>
    </row>
    <row r="2164" spans="1:12" x14ac:dyDescent="0.25">
      <c r="A2164" s="17" t="s">
        <v>199</v>
      </c>
      <c r="B2164" s="17">
        <v>27.06</v>
      </c>
      <c r="C2164" s="17">
        <v>6.14</v>
      </c>
      <c r="D2164" s="17" t="s">
        <v>2380</v>
      </c>
      <c r="E2164" s="17" t="s">
        <v>2382</v>
      </c>
      <c r="F2164" s="17" t="s">
        <v>2380</v>
      </c>
      <c r="G2164" s="27">
        <v>1</v>
      </c>
      <c r="H2164" s="17" t="s">
        <v>2380</v>
      </c>
      <c r="I2164" s="27">
        <f t="shared" si="99"/>
        <v>0</v>
      </c>
      <c r="J2164" s="26">
        <f t="shared" si="100"/>
        <v>1</v>
      </c>
      <c r="K2164" s="17" t="str">
        <f t="shared" si="101"/>
        <v>Overweight</v>
      </c>
      <c r="L2164" s="24" t="str" cm="1">
        <f t="array" ref="L2164">IF(H2164="?",INDEX($H$2:$H$2336,MODE(MATCH($H$2:$H$2336,$H$2:$H$2336,0))),H2164)</f>
        <v>No</v>
      </c>
    </row>
    <row r="2165" spans="1:12" x14ac:dyDescent="0.25">
      <c r="A2165" s="18" t="s">
        <v>198</v>
      </c>
      <c r="B2165" s="18">
        <v>20.49</v>
      </c>
      <c r="C2165" s="18">
        <v>4.87</v>
      </c>
      <c r="D2165" s="18" t="s">
        <v>2380</v>
      </c>
      <c r="E2165" s="18" t="s">
        <v>2380</v>
      </c>
      <c r="F2165" s="18" t="s">
        <v>2380</v>
      </c>
      <c r="G2165" s="25" t="s">
        <v>2381</v>
      </c>
      <c r="H2165" s="18" t="s">
        <v>2380</v>
      </c>
      <c r="I2165" s="25">
        <f t="shared" si="99"/>
        <v>0</v>
      </c>
      <c r="J2165" s="26">
        <f t="shared" si="100"/>
        <v>0</v>
      </c>
      <c r="K2165" s="18" t="str">
        <f t="shared" si="101"/>
        <v>Normal Weight</v>
      </c>
      <c r="L2165" s="24" t="str" cm="1">
        <f t="array" ref="L2165">IF(H2165="?",INDEX($H$2:$H$2336,MODE(MATCH($H$2:$H$2336,$H$2:$H$2336,0))),H2165)</f>
        <v>No</v>
      </c>
    </row>
    <row r="2166" spans="1:12" x14ac:dyDescent="0.25">
      <c r="A2166" s="17" t="s">
        <v>197</v>
      </c>
      <c r="B2166" s="17">
        <v>28.4</v>
      </c>
      <c r="C2166" s="17">
        <v>4.3</v>
      </c>
      <c r="D2166" s="17" t="s">
        <v>2380</v>
      </c>
      <c r="E2166" s="17" t="s">
        <v>2380</v>
      </c>
      <c r="F2166" s="17" t="s">
        <v>2383</v>
      </c>
      <c r="G2166" s="27">
        <v>1</v>
      </c>
      <c r="H2166" s="17" t="s">
        <v>2380</v>
      </c>
      <c r="I2166" s="27">
        <f t="shared" si="99"/>
        <v>0</v>
      </c>
      <c r="J2166" s="26">
        <f t="shared" si="100"/>
        <v>1</v>
      </c>
      <c r="K2166" s="17" t="str">
        <f t="shared" si="101"/>
        <v>Overweight</v>
      </c>
      <c r="L2166" s="24" t="str" cm="1">
        <f t="array" ref="L2166">IF(H2166="?",INDEX($H$2:$H$2336,MODE(MATCH($H$2:$H$2336,$H$2:$H$2336,0))),H2166)</f>
        <v>No</v>
      </c>
    </row>
    <row r="2167" spans="1:12" x14ac:dyDescent="0.25">
      <c r="A2167" s="18" t="s">
        <v>196</v>
      </c>
      <c r="B2167" s="18">
        <v>41.91</v>
      </c>
      <c r="C2167" s="18">
        <v>6.19</v>
      </c>
      <c r="D2167" s="18" t="s">
        <v>2380</v>
      </c>
      <c r="E2167" s="18" t="s">
        <v>2380</v>
      </c>
      <c r="F2167" s="18" t="s">
        <v>2380</v>
      </c>
      <c r="G2167" s="25" t="s">
        <v>2381</v>
      </c>
      <c r="H2167" s="18" t="s">
        <v>2380</v>
      </c>
      <c r="I2167" s="25">
        <f t="shared" si="99"/>
        <v>0</v>
      </c>
      <c r="J2167" s="26">
        <f t="shared" si="100"/>
        <v>0</v>
      </c>
      <c r="K2167" s="18" t="str">
        <f t="shared" si="101"/>
        <v>Obesity</v>
      </c>
      <c r="L2167" s="24" t="str" cm="1">
        <f t="array" ref="L2167">IF(H2167="?",INDEX($H$2:$H$2336,MODE(MATCH($H$2:$H$2336,$H$2:$H$2336,0))),H2167)</f>
        <v>No</v>
      </c>
    </row>
    <row r="2168" spans="1:12" x14ac:dyDescent="0.25">
      <c r="A2168" s="17" t="s">
        <v>195</v>
      </c>
      <c r="B2168" s="17">
        <v>24.6</v>
      </c>
      <c r="C2168" s="17">
        <v>6.19</v>
      </c>
      <c r="D2168" s="17" t="s">
        <v>2380</v>
      </c>
      <c r="E2168" s="17" t="s">
        <v>2380</v>
      </c>
      <c r="F2168" s="17" t="s">
        <v>2383</v>
      </c>
      <c r="G2168" s="27">
        <v>1</v>
      </c>
      <c r="H2168" s="17" t="s">
        <v>2380</v>
      </c>
      <c r="I2168" s="27">
        <f t="shared" si="99"/>
        <v>0</v>
      </c>
      <c r="J2168" s="26">
        <f t="shared" si="100"/>
        <v>1</v>
      </c>
      <c r="K2168" s="17" t="str">
        <f t="shared" si="101"/>
        <v>Normal Weight</v>
      </c>
      <c r="L2168" s="24" t="str" cm="1">
        <f t="array" ref="L2168">IF(H2168="?",INDEX($H$2:$H$2336,MODE(MATCH($H$2:$H$2336,$H$2:$H$2336,0))),H2168)</f>
        <v>No</v>
      </c>
    </row>
    <row r="2169" spans="1:12" x14ac:dyDescent="0.25">
      <c r="A2169" s="18" t="s">
        <v>194</v>
      </c>
      <c r="B2169" s="18">
        <v>20.9</v>
      </c>
      <c r="C2169" s="18">
        <v>5.12</v>
      </c>
      <c r="D2169" s="18" t="s">
        <v>2380</v>
      </c>
      <c r="E2169" s="18" t="s">
        <v>2380</v>
      </c>
      <c r="F2169" s="18" t="s">
        <v>2383</v>
      </c>
      <c r="G2169" s="25">
        <v>1</v>
      </c>
      <c r="H2169" s="18" t="s">
        <v>2380</v>
      </c>
      <c r="I2169" s="25">
        <f t="shared" si="99"/>
        <v>0</v>
      </c>
      <c r="J2169" s="26">
        <f t="shared" si="100"/>
        <v>1</v>
      </c>
      <c r="K2169" s="18" t="str">
        <f t="shared" si="101"/>
        <v>Normal Weight</v>
      </c>
      <c r="L2169" s="24" t="str" cm="1">
        <f t="array" ref="L2169">IF(H2169="?",INDEX($H$2:$H$2336,MODE(MATCH($H$2:$H$2336,$H$2:$H$2336,0))),H2169)</f>
        <v>No</v>
      </c>
    </row>
    <row r="2170" spans="1:12" x14ac:dyDescent="0.25">
      <c r="A2170" s="17" t="s">
        <v>193</v>
      </c>
      <c r="B2170" s="17">
        <v>34.4</v>
      </c>
      <c r="C2170" s="17">
        <v>4.04</v>
      </c>
      <c r="D2170" s="17" t="s">
        <v>2380</v>
      </c>
      <c r="E2170" s="17" t="s">
        <v>2380</v>
      </c>
      <c r="F2170" s="17" t="s">
        <v>2380</v>
      </c>
      <c r="G2170" s="27" t="s">
        <v>2381</v>
      </c>
      <c r="H2170" s="17" t="s">
        <v>2380</v>
      </c>
      <c r="I2170" s="27">
        <f t="shared" si="99"/>
        <v>0</v>
      </c>
      <c r="J2170" s="26">
        <f t="shared" si="100"/>
        <v>0</v>
      </c>
      <c r="K2170" s="17" t="str">
        <f t="shared" si="101"/>
        <v>Obesity</v>
      </c>
      <c r="L2170" s="24" t="str" cm="1">
        <f t="array" ref="L2170">IF(H2170="?",INDEX($H$2:$H$2336,MODE(MATCH($H$2:$H$2336,$H$2:$H$2336,0))),H2170)</f>
        <v>No</v>
      </c>
    </row>
    <row r="2171" spans="1:12" x14ac:dyDescent="0.25">
      <c r="A2171" s="18" t="s">
        <v>192</v>
      </c>
      <c r="B2171" s="18">
        <v>32.56</v>
      </c>
      <c r="C2171" s="18">
        <v>5.36</v>
      </c>
      <c r="D2171" s="18" t="s">
        <v>2380</v>
      </c>
      <c r="E2171" s="18" t="s">
        <v>2380</v>
      </c>
      <c r="F2171" s="18" t="s">
        <v>2380</v>
      </c>
      <c r="G2171" s="25" t="s">
        <v>2381</v>
      </c>
      <c r="H2171" s="18" t="s">
        <v>2380</v>
      </c>
      <c r="I2171" s="25">
        <f t="shared" si="99"/>
        <v>0</v>
      </c>
      <c r="J2171" s="26">
        <f t="shared" si="100"/>
        <v>0</v>
      </c>
      <c r="K2171" s="18" t="str">
        <f t="shared" si="101"/>
        <v>Obesity</v>
      </c>
      <c r="L2171" s="24" t="str" cm="1">
        <f t="array" ref="L2171">IF(H2171="?",INDEX($H$2:$H$2336,MODE(MATCH($H$2:$H$2336,$H$2:$H$2336,0))),H2171)</f>
        <v>No</v>
      </c>
    </row>
    <row r="2172" spans="1:12" x14ac:dyDescent="0.25">
      <c r="A2172" s="17" t="s">
        <v>191</v>
      </c>
      <c r="B2172" s="17">
        <v>27.98</v>
      </c>
      <c r="C2172" s="17">
        <v>4.38</v>
      </c>
      <c r="D2172" s="17" t="s">
        <v>2380</v>
      </c>
      <c r="E2172" s="17" t="s">
        <v>2382</v>
      </c>
      <c r="F2172" s="17" t="s">
        <v>2380</v>
      </c>
      <c r="G2172" s="27">
        <v>1</v>
      </c>
      <c r="H2172" s="17" t="s">
        <v>2380</v>
      </c>
      <c r="I2172" s="27">
        <f t="shared" si="99"/>
        <v>0</v>
      </c>
      <c r="J2172" s="26">
        <f t="shared" si="100"/>
        <v>1</v>
      </c>
      <c r="K2172" s="17" t="str">
        <f t="shared" si="101"/>
        <v>Overweight</v>
      </c>
      <c r="L2172" s="24" t="str" cm="1">
        <f t="array" ref="L2172">IF(H2172="?",INDEX($H$2:$H$2336,MODE(MATCH($H$2:$H$2336,$H$2:$H$2336,0))),H2172)</f>
        <v>No</v>
      </c>
    </row>
    <row r="2173" spans="1:12" x14ac:dyDescent="0.25">
      <c r="A2173" s="18" t="s">
        <v>190</v>
      </c>
      <c r="B2173" s="18">
        <v>26.51</v>
      </c>
      <c r="C2173" s="18">
        <v>4.58</v>
      </c>
      <c r="D2173" s="18" t="s">
        <v>2380</v>
      </c>
      <c r="E2173" s="18" t="s">
        <v>2380</v>
      </c>
      <c r="F2173" s="18" t="s">
        <v>2380</v>
      </c>
      <c r="G2173" s="25" t="s">
        <v>2381</v>
      </c>
      <c r="H2173" s="18" t="s">
        <v>2380</v>
      </c>
      <c r="I2173" s="25">
        <f t="shared" si="99"/>
        <v>0</v>
      </c>
      <c r="J2173" s="26">
        <f t="shared" si="100"/>
        <v>0</v>
      </c>
      <c r="K2173" s="18" t="str">
        <f t="shared" si="101"/>
        <v>Overweight</v>
      </c>
      <c r="L2173" s="24" t="str" cm="1">
        <f t="array" ref="L2173">IF(H2173="?",INDEX($H$2:$H$2336,MODE(MATCH($H$2:$H$2336,$H$2:$H$2336,0))),H2173)</f>
        <v>No</v>
      </c>
    </row>
    <row r="2174" spans="1:12" x14ac:dyDescent="0.25">
      <c r="A2174" s="17" t="s">
        <v>189</v>
      </c>
      <c r="B2174" s="17">
        <v>29.734999999999999</v>
      </c>
      <c r="C2174" s="17">
        <v>11.92</v>
      </c>
      <c r="D2174" s="17" t="s">
        <v>2380</v>
      </c>
      <c r="E2174" s="17" t="s">
        <v>2380</v>
      </c>
      <c r="F2174" s="17" t="s">
        <v>2380</v>
      </c>
      <c r="G2174" s="27" t="s">
        <v>2381</v>
      </c>
      <c r="H2174" s="17" t="s">
        <v>2380</v>
      </c>
      <c r="I2174" s="27">
        <f t="shared" si="99"/>
        <v>0</v>
      </c>
      <c r="J2174" s="26">
        <f t="shared" si="100"/>
        <v>0</v>
      </c>
      <c r="K2174" s="17" t="str">
        <f t="shared" si="101"/>
        <v>Overweight</v>
      </c>
      <c r="L2174" s="24" t="str" cm="1">
        <f t="array" ref="L2174">IF(H2174="?",INDEX($H$2:$H$2336,MODE(MATCH($H$2:$H$2336,$H$2:$H$2336,0))),H2174)</f>
        <v>No</v>
      </c>
    </row>
    <row r="2175" spans="1:12" x14ac:dyDescent="0.25">
      <c r="A2175" s="18" t="s">
        <v>188</v>
      </c>
      <c r="B2175" s="18">
        <v>40.5</v>
      </c>
      <c r="C2175" s="18">
        <v>5.4</v>
      </c>
      <c r="D2175" s="18" t="s">
        <v>2380</v>
      </c>
      <c r="E2175" s="18" t="s">
        <v>2380</v>
      </c>
      <c r="F2175" s="18" t="s">
        <v>2383</v>
      </c>
      <c r="G2175" s="25">
        <v>1</v>
      </c>
      <c r="H2175" s="18" t="s">
        <v>2380</v>
      </c>
      <c r="I2175" s="25">
        <f t="shared" si="99"/>
        <v>0</v>
      </c>
      <c r="J2175" s="26">
        <f t="shared" si="100"/>
        <v>1</v>
      </c>
      <c r="K2175" s="18" t="str">
        <f t="shared" si="101"/>
        <v>Obesity</v>
      </c>
      <c r="L2175" s="24" t="str" cm="1">
        <f t="array" ref="L2175">IF(H2175="?",INDEX($H$2:$H$2336,MODE(MATCH($H$2:$H$2336,$H$2:$H$2336,0))),H2175)</f>
        <v>No</v>
      </c>
    </row>
    <row r="2176" spans="1:12" x14ac:dyDescent="0.25">
      <c r="A2176" s="17" t="s">
        <v>187</v>
      </c>
      <c r="B2176" s="17">
        <v>25.64</v>
      </c>
      <c r="C2176" s="17">
        <v>4.76</v>
      </c>
      <c r="D2176" s="17" t="s">
        <v>2380</v>
      </c>
      <c r="E2176" s="17" t="s">
        <v>2380</v>
      </c>
      <c r="F2176" s="17" t="s">
        <v>2380</v>
      </c>
      <c r="G2176" s="27">
        <v>1</v>
      </c>
      <c r="H2176" s="17" t="s">
        <v>2380</v>
      </c>
      <c r="I2176" s="27">
        <f t="shared" si="99"/>
        <v>0</v>
      </c>
      <c r="J2176" s="26">
        <f t="shared" si="100"/>
        <v>1</v>
      </c>
      <c r="K2176" s="17" t="str">
        <f t="shared" si="101"/>
        <v>Overweight</v>
      </c>
      <c r="L2176" s="24" t="str" cm="1">
        <f t="array" ref="L2176">IF(H2176="?",INDEX($H$2:$H$2336,MODE(MATCH($H$2:$H$2336,$H$2:$H$2336,0))),H2176)</f>
        <v>No</v>
      </c>
    </row>
    <row r="2177" spans="1:12" x14ac:dyDescent="0.25">
      <c r="A2177" s="18" t="s">
        <v>186</v>
      </c>
      <c r="B2177" s="18">
        <v>32.9</v>
      </c>
      <c r="C2177" s="18">
        <v>4.78</v>
      </c>
      <c r="D2177" s="18" t="s">
        <v>2380</v>
      </c>
      <c r="E2177" s="18" t="s">
        <v>2380</v>
      </c>
      <c r="F2177" s="18" t="s">
        <v>2383</v>
      </c>
      <c r="G2177" s="25">
        <v>1</v>
      </c>
      <c r="H2177" s="18" t="s">
        <v>2380</v>
      </c>
      <c r="I2177" s="25">
        <f t="shared" si="99"/>
        <v>0</v>
      </c>
      <c r="J2177" s="26">
        <f t="shared" si="100"/>
        <v>1</v>
      </c>
      <c r="K2177" s="18" t="str">
        <f t="shared" si="101"/>
        <v>Obesity</v>
      </c>
      <c r="L2177" s="24" t="str" cm="1">
        <f t="array" ref="L2177">IF(H2177="?",INDEX($H$2:$H$2336,MODE(MATCH($H$2:$H$2336,$H$2:$H$2336,0))),H2177)</f>
        <v>No</v>
      </c>
    </row>
    <row r="2178" spans="1:12" x14ac:dyDescent="0.25">
      <c r="A2178" s="17" t="s">
        <v>185</v>
      </c>
      <c r="B2178" s="17">
        <v>29.8</v>
      </c>
      <c r="C2178" s="17">
        <v>4.26</v>
      </c>
      <c r="D2178" s="17" t="s">
        <v>2380</v>
      </c>
      <c r="E2178" s="17" t="s">
        <v>2380</v>
      </c>
      <c r="F2178" s="17" t="s">
        <v>2383</v>
      </c>
      <c r="G2178" s="27">
        <v>1</v>
      </c>
      <c r="H2178" s="17" t="s">
        <v>2380</v>
      </c>
      <c r="I2178" s="27">
        <f t="shared" si="99"/>
        <v>0</v>
      </c>
      <c r="J2178" s="26">
        <f t="shared" si="100"/>
        <v>1</v>
      </c>
      <c r="K2178" s="17" t="str">
        <f t="shared" si="101"/>
        <v>Overweight</v>
      </c>
      <c r="L2178" s="24" t="str" cm="1">
        <f t="array" ref="L2178">IF(H2178="?",INDEX($H$2:$H$2336,MODE(MATCH($H$2:$H$2336,$H$2:$H$2336,0))),H2178)</f>
        <v>No</v>
      </c>
    </row>
    <row r="2179" spans="1:12" x14ac:dyDescent="0.25">
      <c r="A2179" s="18" t="s">
        <v>184</v>
      </c>
      <c r="B2179" s="18">
        <v>28.9</v>
      </c>
      <c r="C2179" s="18">
        <v>5.85</v>
      </c>
      <c r="D2179" s="18" t="s">
        <v>2380</v>
      </c>
      <c r="E2179" s="18" t="s">
        <v>2380</v>
      </c>
      <c r="F2179" s="18" t="s">
        <v>2383</v>
      </c>
      <c r="G2179" s="25">
        <v>1</v>
      </c>
      <c r="H2179" s="18" t="s">
        <v>2380</v>
      </c>
      <c r="I2179" s="25">
        <f t="shared" ref="I2179:I2242" si="102">COUNTIF(A2179:H2179, "?")</f>
        <v>0</v>
      </c>
      <c r="J2179" s="26">
        <f t="shared" ref="J2179:J2242" si="103">IF(OR(G2179="No major surgery"),0,G2179)</f>
        <v>1</v>
      </c>
      <c r="K2179" s="18" t="str">
        <f t="shared" ref="K2179:K2242" si="104">IF(B2179&lt;18.5,"Underweight",
IF(B2179&lt;25,"Normal Weight",
IF(B2179&lt;30,"Overweight",
"Obesity")))</f>
        <v>Overweight</v>
      </c>
      <c r="L2179" s="24" t="str" cm="1">
        <f t="array" ref="L2179">IF(H2179="?",INDEX($H$2:$H$2336,MODE(MATCH($H$2:$H$2336,$H$2:$H$2336,0))),H2179)</f>
        <v>No</v>
      </c>
    </row>
    <row r="2180" spans="1:12" x14ac:dyDescent="0.25">
      <c r="A2180" s="17" t="s">
        <v>183</v>
      </c>
      <c r="B2180" s="17">
        <v>24.7</v>
      </c>
      <c r="C2180" s="17">
        <v>5.32</v>
      </c>
      <c r="D2180" s="17" t="s">
        <v>2380</v>
      </c>
      <c r="E2180" s="17" t="s">
        <v>2380</v>
      </c>
      <c r="F2180" s="17" t="s">
        <v>2383</v>
      </c>
      <c r="G2180" s="27">
        <v>1</v>
      </c>
      <c r="H2180" s="17" t="s">
        <v>2380</v>
      </c>
      <c r="I2180" s="27">
        <f t="shared" si="102"/>
        <v>0</v>
      </c>
      <c r="J2180" s="26">
        <f t="shared" si="103"/>
        <v>1</v>
      </c>
      <c r="K2180" s="17" t="str">
        <f t="shared" si="104"/>
        <v>Normal Weight</v>
      </c>
      <c r="L2180" s="24" t="str" cm="1">
        <f t="array" ref="L2180">IF(H2180="?",INDEX($H$2:$H$2336,MODE(MATCH($H$2:$H$2336,$H$2:$H$2336,0))),H2180)</f>
        <v>No</v>
      </c>
    </row>
    <row r="2181" spans="1:12" x14ac:dyDescent="0.25">
      <c r="A2181" s="18" t="s">
        <v>182</v>
      </c>
      <c r="B2181" s="18">
        <v>20.6</v>
      </c>
      <c r="C2181" s="18">
        <v>5.14</v>
      </c>
      <c r="D2181" s="18" t="s">
        <v>2380</v>
      </c>
      <c r="E2181" s="18" t="s">
        <v>2380</v>
      </c>
      <c r="F2181" s="18" t="s">
        <v>2383</v>
      </c>
      <c r="G2181" s="25">
        <v>1</v>
      </c>
      <c r="H2181" s="18" t="s">
        <v>2380</v>
      </c>
      <c r="I2181" s="25">
        <f t="shared" si="102"/>
        <v>0</v>
      </c>
      <c r="J2181" s="26">
        <f t="shared" si="103"/>
        <v>1</v>
      </c>
      <c r="K2181" s="18" t="str">
        <f t="shared" si="104"/>
        <v>Normal Weight</v>
      </c>
      <c r="L2181" s="24" t="str" cm="1">
        <f t="array" ref="L2181">IF(H2181="?",INDEX($H$2:$H$2336,MODE(MATCH($H$2:$H$2336,$H$2:$H$2336,0))),H2181)</f>
        <v>No</v>
      </c>
    </row>
    <row r="2182" spans="1:12" x14ac:dyDescent="0.25">
      <c r="A2182" s="17" t="s">
        <v>181</v>
      </c>
      <c r="B2182" s="17">
        <v>18.600000000000001</v>
      </c>
      <c r="C2182" s="17">
        <v>5</v>
      </c>
      <c r="D2182" s="17" t="s">
        <v>2380</v>
      </c>
      <c r="E2182" s="17" t="s">
        <v>2380</v>
      </c>
      <c r="F2182" s="17" t="s">
        <v>2383</v>
      </c>
      <c r="G2182" s="27">
        <v>1</v>
      </c>
      <c r="H2182" s="17" t="s">
        <v>2380</v>
      </c>
      <c r="I2182" s="27">
        <f t="shared" si="102"/>
        <v>0</v>
      </c>
      <c r="J2182" s="26">
        <f t="shared" si="103"/>
        <v>1</v>
      </c>
      <c r="K2182" s="17" t="str">
        <f t="shared" si="104"/>
        <v>Normal Weight</v>
      </c>
      <c r="L2182" s="24" t="str" cm="1">
        <f t="array" ref="L2182">IF(H2182="?",INDEX($H$2:$H$2336,MODE(MATCH($H$2:$H$2336,$H$2:$H$2336,0))),H2182)</f>
        <v>No</v>
      </c>
    </row>
    <row r="2183" spans="1:12" x14ac:dyDescent="0.25">
      <c r="A2183" s="18" t="s">
        <v>180</v>
      </c>
      <c r="B2183" s="18">
        <v>17.8</v>
      </c>
      <c r="C2183" s="18">
        <v>4.55</v>
      </c>
      <c r="D2183" s="18" t="s">
        <v>2380</v>
      </c>
      <c r="E2183" s="18" t="s">
        <v>2380</v>
      </c>
      <c r="F2183" s="18" t="s">
        <v>2383</v>
      </c>
      <c r="G2183" s="25">
        <v>1</v>
      </c>
      <c r="H2183" s="18" t="s">
        <v>2380</v>
      </c>
      <c r="I2183" s="25">
        <f t="shared" si="102"/>
        <v>0</v>
      </c>
      <c r="J2183" s="26">
        <f t="shared" si="103"/>
        <v>1</v>
      </c>
      <c r="K2183" s="18" t="str">
        <f t="shared" si="104"/>
        <v>Underweight</v>
      </c>
      <c r="L2183" s="24" t="str" cm="1">
        <f t="array" ref="L2183">IF(H2183="?",INDEX($H$2:$H$2336,MODE(MATCH($H$2:$H$2336,$H$2:$H$2336,0))),H2183)</f>
        <v>No</v>
      </c>
    </row>
    <row r="2184" spans="1:12" x14ac:dyDescent="0.25">
      <c r="A2184" s="17" t="s">
        <v>179</v>
      </c>
      <c r="B2184" s="17">
        <v>35.200000000000003</v>
      </c>
      <c r="C2184" s="17">
        <v>5.97</v>
      </c>
      <c r="D2184" s="17" t="s">
        <v>2380</v>
      </c>
      <c r="E2184" s="17" t="s">
        <v>2382</v>
      </c>
      <c r="F2184" s="17" t="s">
        <v>2380</v>
      </c>
      <c r="G2184" s="27">
        <v>1</v>
      </c>
      <c r="H2184" s="17" t="s">
        <v>2380</v>
      </c>
      <c r="I2184" s="27">
        <f t="shared" si="102"/>
        <v>0</v>
      </c>
      <c r="J2184" s="26">
        <f t="shared" si="103"/>
        <v>1</v>
      </c>
      <c r="K2184" s="17" t="str">
        <f t="shared" si="104"/>
        <v>Obesity</v>
      </c>
      <c r="L2184" s="24" t="str" cm="1">
        <f t="array" ref="L2184">IF(H2184="?",INDEX($H$2:$H$2336,MODE(MATCH($H$2:$H$2336,$H$2:$H$2336,0))),H2184)</f>
        <v>No</v>
      </c>
    </row>
    <row r="2185" spans="1:12" x14ac:dyDescent="0.25">
      <c r="A2185" s="18" t="s">
        <v>178</v>
      </c>
      <c r="B2185" s="18">
        <v>33.770000000000003</v>
      </c>
      <c r="C2185" s="18">
        <v>4.0199999999999996</v>
      </c>
      <c r="D2185" s="18" t="s">
        <v>2380</v>
      </c>
      <c r="E2185" s="18" t="s">
        <v>2382</v>
      </c>
      <c r="F2185" s="18" t="s">
        <v>2380</v>
      </c>
      <c r="G2185" s="25">
        <v>1</v>
      </c>
      <c r="H2185" s="18" t="s">
        <v>2380</v>
      </c>
      <c r="I2185" s="25">
        <f t="shared" si="102"/>
        <v>0</v>
      </c>
      <c r="J2185" s="26">
        <f t="shared" si="103"/>
        <v>1</v>
      </c>
      <c r="K2185" s="18" t="str">
        <f t="shared" si="104"/>
        <v>Obesity</v>
      </c>
      <c r="L2185" s="24" t="str" cm="1">
        <f t="array" ref="L2185">IF(H2185="?",INDEX($H$2:$H$2336,MODE(MATCH($H$2:$H$2336,$H$2:$H$2336,0))),H2185)</f>
        <v>No</v>
      </c>
    </row>
    <row r="2186" spans="1:12" x14ac:dyDescent="0.25">
      <c r="A2186" s="17" t="s">
        <v>177</v>
      </c>
      <c r="B2186" s="17">
        <v>30.03</v>
      </c>
      <c r="C2186" s="17">
        <v>4.04</v>
      </c>
      <c r="D2186" s="17" t="s">
        <v>2380</v>
      </c>
      <c r="E2186" s="17" t="s">
        <v>2382</v>
      </c>
      <c r="F2186" s="17" t="s">
        <v>2380</v>
      </c>
      <c r="G2186" s="27">
        <v>1</v>
      </c>
      <c r="H2186" s="17" t="s">
        <v>2380</v>
      </c>
      <c r="I2186" s="27">
        <f t="shared" si="102"/>
        <v>0</v>
      </c>
      <c r="J2186" s="26">
        <f t="shared" si="103"/>
        <v>1</v>
      </c>
      <c r="K2186" s="17" t="str">
        <f t="shared" si="104"/>
        <v>Obesity</v>
      </c>
      <c r="L2186" s="24" t="str" cm="1">
        <f t="array" ref="L2186">IF(H2186="?",INDEX($H$2:$H$2336,MODE(MATCH($H$2:$H$2336,$H$2:$H$2336,0))),H2186)</f>
        <v>No</v>
      </c>
    </row>
    <row r="2187" spans="1:12" x14ac:dyDescent="0.25">
      <c r="A2187" s="18" t="s">
        <v>176</v>
      </c>
      <c r="B2187" s="18">
        <v>29.37</v>
      </c>
      <c r="C2187" s="18">
        <v>5.54</v>
      </c>
      <c r="D2187" s="18" t="s">
        <v>2380</v>
      </c>
      <c r="E2187" s="18" t="s">
        <v>2382</v>
      </c>
      <c r="F2187" s="18" t="s">
        <v>2380</v>
      </c>
      <c r="G2187" s="25">
        <v>1</v>
      </c>
      <c r="H2187" s="18" t="s">
        <v>2380</v>
      </c>
      <c r="I2187" s="25">
        <f t="shared" si="102"/>
        <v>0</v>
      </c>
      <c r="J2187" s="26">
        <f t="shared" si="103"/>
        <v>1</v>
      </c>
      <c r="K2187" s="18" t="str">
        <f t="shared" si="104"/>
        <v>Overweight</v>
      </c>
      <c r="L2187" s="24" t="str" cm="1">
        <f t="array" ref="L2187">IF(H2187="?",INDEX($H$2:$H$2336,MODE(MATCH($H$2:$H$2336,$H$2:$H$2336,0))),H2187)</f>
        <v>No</v>
      </c>
    </row>
    <row r="2188" spans="1:12" x14ac:dyDescent="0.25">
      <c r="A2188" s="17" t="s">
        <v>175</v>
      </c>
      <c r="B2188" s="17">
        <v>28.5</v>
      </c>
      <c r="C2188" s="17">
        <v>4.03</v>
      </c>
      <c r="D2188" s="17" t="s">
        <v>2380</v>
      </c>
      <c r="E2188" s="17" t="s">
        <v>2382</v>
      </c>
      <c r="F2188" s="17" t="s">
        <v>2380</v>
      </c>
      <c r="G2188" s="27">
        <v>1</v>
      </c>
      <c r="H2188" s="17" t="s">
        <v>2380</v>
      </c>
      <c r="I2188" s="27">
        <f t="shared" si="102"/>
        <v>0</v>
      </c>
      <c r="J2188" s="26">
        <f t="shared" si="103"/>
        <v>1</v>
      </c>
      <c r="K2188" s="17" t="str">
        <f t="shared" si="104"/>
        <v>Overweight</v>
      </c>
      <c r="L2188" s="24" t="str" cm="1">
        <f t="array" ref="L2188">IF(H2188="?",INDEX($H$2:$H$2336,MODE(MATCH($H$2:$H$2336,$H$2:$H$2336,0))),H2188)</f>
        <v>No</v>
      </c>
    </row>
    <row r="2189" spans="1:12" x14ac:dyDescent="0.25">
      <c r="A2189" s="18" t="s">
        <v>174</v>
      </c>
      <c r="B2189" s="18">
        <v>23.32</v>
      </c>
      <c r="C2189" s="18">
        <v>5.62</v>
      </c>
      <c r="D2189" s="18" t="s">
        <v>2380</v>
      </c>
      <c r="E2189" s="18" t="s">
        <v>2382</v>
      </c>
      <c r="F2189" s="18" t="s">
        <v>2380</v>
      </c>
      <c r="G2189" s="25">
        <v>1</v>
      </c>
      <c r="H2189" s="18" t="s">
        <v>2380</v>
      </c>
      <c r="I2189" s="25">
        <f t="shared" si="102"/>
        <v>0</v>
      </c>
      <c r="J2189" s="26">
        <f t="shared" si="103"/>
        <v>1</v>
      </c>
      <c r="K2189" s="18" t="str">
        <f t="shared" si="104"/>
        <v>Normal Weight</v>
      </c>
      <c r="L2189" s="24" t="str" cm="1">
        <f t="array" ref="L2189">IF(H2189="?",INDEX($H$2:$H$2336,MODE(MATCH($H$2:$H$2336,$H$2:$H$2336,0))),H2189)</f>
        <v>No</v>
      </c>
    </row>
    <row r="2190" spans="1:12" x14ac:dyDescent="0.25">
      <c r="A2190" s="17" t="s">
        <v>173</v>
      </c>
      <c r="B2190" s="17">
        <v>26.125</v>
      </c>
      <c r="C2190" s="17">
        <v>5.27</v>
      </c>
      <c r="D2190" s="17" t="s">
        <v>2380</v>
      </c>
      <c r="E2190" s="17" t="s">
        <v>2382</v>
      </c>
      <c r="F2190" s="17" t="s">
        <v>2380</v>
      </c>
      <c r="G2190" s="27">
        <v>1</v>
      </c>
      <c r="H2190" s="17" t="s">
        <v>2380</v>
      </c>
      <c r="I2190" s="27">
        <f t="shared" si="102"/>
        <v>0</v>
      </c>
      <c r="J2190" s="26">
        <f t="shared" si="103"/>
        <v>1</v>
      </c>
      <c r="K2190" s="17" t="str">
        <f t="shared" si="104"/>
        <v>Overweight</v>
      </c>
      <c r="L2190" s="24" t="str" cm="1">
        <f t="array" ref="L2190">IF(H2190="?",INDEX($H$2:$H$2336,MODE(MATCH($H$2:$H$2336,$H$2:$H$2336,0))),H2190)</f>
        <v>No</v>
      </c>
    </row>
    <row r="2191" spans="1:12" x14ac:dyDescent="0.25">
      <c r="A2191" s="18" t="s">
        <v>172</v>
      </c>
      <c r="B2191" s="18">
        <v>25.46</v>
      </c>
      <c r="C2191" s="18">
        <v>5.18</v>
      </c>
      <c r="D2191" s="18" t="s">
        <v>2380</v>
      </c>
      <c r="E2191" s="18" t="s">
        <v>2382</v>
      </c>
      <c r="F2191" s="18" t="s">
        <v>2380</v>
      </c>
      <c r="G2191" s="25">
        <v>1</v>
      </c>
      <c r="H2191" s="18" t="s">
        <v>2380</v>
      </c>
      <c r="I2191" s="25">
        <f t="shared" si="102"/>
        <v>0</v>
      </c>
      <c r="J2191" s="26">
        <f t="shared" si="103"/>
        <v>1</v>
      </c>
      <c r="K2191" s="18" t="str">
        <f t="shared" si="104"/>
        <v>Overweight</v>
      </c>
      <c r="L2191" s="24" t="str" cm="1">
        <f t="array" ref="L2191">IF(H2191="?",INDEX($H$2:$H$2336,MODE(MATCH($H$2:$H$2336,$H$2:$H$2336,0))),H2191)</f>
        <v>No</v>
      </c>
    </row>
    <row r="2192" spans="1:12" x14ac:dyDescent="0.25">
      <c r="A2192" s="17" t="s">
        <v>171</v>
      </c>
      <c r="B2192" s="17">
        <v>23.75</v>
      </c>
      <c r="C2192" s="17">
        <v>5.27</v>
      </c>
      <c r="D2192" s="17" t="s">
        <v>2380</v>
      </c>
      <c r="E2192" s="17" t="s">
        <v>2382</v>
      </c>
      <c r="F2192" s="17" t="s">
        <v>2380</v>
      </c>
      <c r="G2192" s="27">
        <v>1</v>
      </c>
      <c r="H2192" s="17" t="s">
        <v>2380</v>
      </c>
      <c r="I2192" s="27">
        <f t="shared" si="102"/>
        <v>0</v>
      </c>
      <c r="J2192" s="26">
        <f t="shared" si="103"/>
        <v>1</v>
      </c>
      <c r="K2192" s="17" t="str">
        <f t="shared" si="104"/>
        <v>Normal Weight</v>
      </c>
      <c r="L2192" s="24" t="str" cm="1">
        <f t="array" ref="L2192">IF(H2192="?",INDEX($H$2:$H$2336,MODE(MATCH($H$2:$H$2336,$H$2:$H$2336,0))),H2192)</f>
        <v>No</v>
      </c>
    </row>
    <row r="2193" spans="1:12" x14ac:dyDescent="0.25">
      <c r="A2193" s="18" t="s">
        <v>169</v>
      </c>
      <c r="B2193" s="18">
        <v>23.085000000000001</v>
      </c>
      <c r="C2193" s="18">
        <v>5.62</v>
      </c>
      <c r="D2193" s="18" t="s">
        <v>2380</v>
      </c>
      <c r="E2193" s="18" t="s">
        <v>2382</v>
      </c>
      <c r="F2193" s="18" t="s">
        <v>2380</v>
      </c>
      <c r="G2193" s="25">
        <v>1</v>
      </c>
      <c r="H2193" s="18" t="s">
        <v>2380</v>
      </c>
      <c r="I2193" s="25">
        <f t="shared" si="102"/>
        <v>0</v>
      </c>
      <c r="J2193" s="26">
        <f t="shared" si="103"/>
        <v>1</v>
      </c>
      <c r="K2193" s="18" t="str">
        <f t="shared" si="104"/>
        <v>Normal Weight</v>
      </c>
      <c r="L2193" s="24" t="str" cm="1">
        <f t="array" ref="L2193">IF(H2193="?",INDEX($H$2:$H$2336,MODE(MATCH($H$2:$H$2336,$H$2:$H$2336,0))),H2193)</f>
        <v>No</v>
      </c>
    </row>
    <row r="2194" spans="1:12" x14ac:dyDescent="0.25">
      <c r="A2194" s="17" t="s">
        <v>167</v>
      </c>
      <c r="B2194" s="17">
        <v>22.99</v>
      </c>
      <c r="C2194" s="17">
        <v>5.0599999999999996</v>
      </c>
      <c r="D2194" s="17" t="s">
        <v>2380</v>
      </c>
      <c r="E2194" s="17" t="s">
        <v>2382</v>
      </c>
      <c r="F2194" s="17" t="s">
        <v>2380</v>
      </c>
      <c r="G2194" s="27">
        <v>1</v>
      </c>
      <c r="H2194" s="17" t="s">
        <v>2380</v>
      </c>
      <c r="I2194" s="27">
        <f t="shared" si="102"/>
        <v>0</v>
      </c>
      <c r="J2194" s="26">
        <f t="shared" si="103"/>
        <v>1</v>
      </c>
      <c r="K2194" s="17" t="str">
        <f t="shared" si="104"/>
        <v>Normal Weight</v>
      </c>
      <c r="L2194" s="24" t="str" cm="1">
        <f t="array" ref="L2194">IF(H2194="?",INDEX($H$2:$H$2336,MODE(MATCH($H$2:$H$2336,$H$2:$H$2336,0))),H2194)</f>
        <v>No</v>
      </c>
    </row>
    <row r="2195" spans="1:12" x14ac:dyDescent="0.25">
      <c r="A2195" s="18" t="s">
        <v>165</v>
      </c>
      <c r="B2195" s="18">
        <v>21.47</v>
      </c>
      <c r="C2195" s="18">
        <v>4.6900000000000004</v>
      </c>
      <c r="D2195" s="18" t="s">
        <v>2380</v>
      </c>
      <c r="E2195" s="18" t="s">
        <v>2382</v>
      </c>
      <c r="F2195" s="18" t="s">
        <v>2380</v>
      </c>
      <c r="G2195" s="25">
        <v>1</v>
      </c>
      <c r="H2195" s="18" t="s">
        <v>2380</v>
      </c>
      <c r="I2195" s="25">
        <f t="shared" si="102"/>
        <v>0</v>
      </c>
      <c r="J2195" s="26">
        <f t="shared" si="103"/>
        <v>1</v>
      </c>
      <c r="K2195" s="18" t="str">
        <f t="shared" si="104"/>
        <v>Normal Weight</v>
      </c>
      <c r="L2195" s="24" t="str" cm="1">
        <f t="array" ref="L2195">IF(H2195="?",INDEX($H$2:$H$2336,MODE(MATCH($H$2:$H$2336,$H$2:$H$2336,0))),H2195)</f>
        <v>No</v>
      </c>
    </row>
    <row r="2196" spans="1:12" x14ac:dyDescent="0.25">
      <c r="A2196" s="17" t="s">
        <v>163</v>
      </c>
      <c r="B2196" s="17">
        <v>15.96</v>
      </c>
      <c r="C2196" s="17">
        <v>5.44</v>
      </c>
      <c r="D2196" s="17" t="s">
        <v>2380</v>
      </c>
      <c r="E2196" s="17" t="s">
        <v>2382</v>
      </c>
      <c r="F2196" s="17" t="s">
        <v>2380</v>
      </c>
      <c r="G2196" s="27">
        <v>1</v>
      </c>
      <c r="H2196" s="17" t="s">
        <v>2380</v>
      </c>
      <c r="I2196" s="27">
        <f t="shared" si="102"/>
        <v>0</v>
      </c>
      <c r="J2196" s="26">
        <f t="shared" si="103"/>
        <v>1</v>
      </c>
      <c r="K2196" s="17" t="str">
        <f t="shared" si="104"/>
        <v>Underweight</v>
      </c>
      <c r="L2196" s="24" t="str" cm="1">
        <f t="array" ref="L2196">IF(H2196="?",INDEX($H$2:$H$2336,MODE(MATCH($H$2:$H$2336,$H$2:$H$2336,0))),H2196)</f>
        <v>No</v>
      </c>
    </row>
    <row r="2197" spans="1:12" x14ac:dyDescent="0.25">
      <c r="A2197" s="18" t="s">
        <v>162</v>
      </c>
      <c r="B2197" s="18">
        <v>39.5</v>
      </c>
      <c r="C2197" s="18">
        <v>5.05</v>
      </c>
      <c r="D2197" s="18" t="s">
        <v>2380</v>
      </c>
      <c r="E2197" s="18" t="s">
        <v>2382</v>
      </c>
      <c r="F2197" s="18" t="s">
        <v>2380</v>
      </c>
      <c r="G2197" s="25">
        <v>1</v>
      </c>
      <c r="H2197" s="18" t="s">
        <v>2380</v>
      </c>
      <c r="I2197" s="25">
        <f t="shared" si="102"/>
        <v>0</v>
      </c>
      <c r="J2197" s="26">
        <f t="shared" si="103"/>
        <v>1</v>
      </c>
      <c r="K2197" s="18" t="str">
        <f t="shared" si="104"/>
        <v>Obesity</v>
      </c>
      <c r="L2197" s="24" t="str" cm="1">
        <f t="array" ref="L2197">IF(H2197="?",INDEX($H$2:$H$2336,MODE(MATCH($H$2:$H$2336,$H$2:$H$2336,0))),H2197)</f>
        <v>No</v>
      </c>
    </row>
    <row r="2198" spans="1:12" x14ac:dyDescent="0.25">
      <c r="A2198" s="17" t="s">
        <v>161</v>
      </c>
      <c r="B2198" s="17">
        <v>33.770000000000003</v>
      </c>
      <c r="C2198" s="17">
        <v>6</v>
      </c>
      <c r="D2198" s="17" t="s">
        <v>2380</v>
      </c>
      <c r="E2198" s="17" t="s">
        <v>2382</v>
      </c>
      <c r="F2198" s="17" t="s">
        <v>2380</v>
      </c>
      <c r="G2198" s="27">
        <v>1</v>
      </c>
      <c r="H2198" s="17" t="s">
        <v>2380</v>
      </c>
      <c r="I2198" s="27">
        <f t="shared" si="102"/>
        <v>0</v>
      </c>
      <c r="J2198" s="26">
        <f t="shared" si="103"/>
        <v>1</v>
      </c>
      <c r="K2198" s="17" t="str">
        <f t="shared" si="104"/>
        <v>Obesity</v>
      </c>
      <c r="L2198" s="24" t="str" cm="1">
        <f t="array" ref="L2198">IF(H2198="?",INDEX($H$2:$H$2336,MODE(MATCH($H$2:$H$2336,$H$2:$H$2336,0))),H2198)</f>
        <v>No</v>
      </c>
    </row>
    <row r="2199" spans="1:12" x14ac:dyDescent="0.25">
      <c r="A2199" s="18" t="s">
        <v>160</v>
      </c>
      <c r="B2199" s="18">
        <v>26.84</v>
      </c>
      <c r="C2199" s="18">
        <v>5.99</v>
      </c>
      <c r="D2199" s="18" t="s">
        <v>2382</v>
      </c>
      <c r="E2199" s="18" t="s">
        <v>2382</v>
      </c>
      <c r="F2199" s="18" t="s">
        <v>2380</v>
      </c>
      <c r="G2199" s="25">
        <v>1</v>
      </c>
      <c r="H2199" s="18" t="s">
        <v>2380</v>
      </c>
      <c r="I2199" s="25">
        <f t="shared" si="102"/>
        <v>0</v>
      </c>
      <c r="J2199" s="26">
        <f t="shared" si="103"/>
        <v>1</v>
      </c>
      <c r="K2199" s="18" t="str">
        <f t="shared" si="104"/>
        <v>Overweight</v>
      </c>
      <c r="L2199" s="24" t="str" cm="1">
        <f t="array" ref="L2199">IF(H2199="?",INDEX($H$2:$H$2336,MODE(MATCH($H$2:$H$2336,$H$2:$H$2336,0))),H2199)</f>
        <v>No</v>
      </c>
    </row>
    <row r="2200" spans="1:12" x14ac:dyDescent="0.25">
      <c r="A2200" s="17" t="s">
        <v>159</v>
      </c>
      <c r="B2200" s="17">
        <v>35.53</v>
      </c>
      <c r="C2200" s="17">
        <v>4.3600000000000003</v>
      </c>
      <c r="D2200" s="17" t="s">
        <v>2380</v>
      </c>
      <c r="E2200" s="17" t="s">
        <v>2380</v>
      </c>
      <c r="F2200" s="17" t="s">
        <v>2383</v>
      </c>
      <c r="G2200" s="27">
        <v>1</v>
      </c>
      <c r="H2200" s="17" t="s">
        <v>2380</v>
      </c>
      <c r="I2200" s="27">
        <f t="shared" si="102"/>
        <v>0</v>
      </c>
      <c r="J2200" s="26">
        <f t="shared" si="103"/>
        <v>1</v>
      </c>
      <c r="K2200" s="17" t="str">
        <f t="shared" si="104"/>
        <v>Obesity</v>
      </c>
      <c r="L2200" s="24" t="str" cm="1">
        <f t="array" ref="L2200">IF(H2200="?",INDEX($H$2:$H$2336,MODE(MATCH($H$2:$H$2336,$H$2:$H$2336,0))),H2200)</f>
        <v>No</v>
      </c>
    </row>
    <row r="2201" spans="1:12" x14ac:dyDescent="0.25">
      <c r="A2201" s="18" t="s">
        <v>158</v>
      </c>
      <c r="B2201" s="18">
        <v>30.59</v>
      </c>
      <c r="C2201" s="18">
        <v>4.41</v>
      </c>
      <c r="D2201" s="18" t="s">
        <v>2380</v>
      </c>
      <c r="E2201" s="18" t="s">
        <v>2380</v>
      </c>
      <c r="F2201" s="18" t="s">
        <v>2383</v>
      </c>
      <c r="G2201" s="25">
        <v>1</v>
      </c>
      <c r="H2201" s="18" t="s">
        <v>2380</v>
      </c>
      <c r="I2201" s="25">
        <f t="shared" si="102"/>
        <v>0</v>
      </c>
      <c r="J2201" s="26">
        <f t="shared" si="103"/>
        <v>1</v>
      </c>
      <c r="K2201" s="18" t="str">
        <f t="shared" si="104"/>
        <v>Obesity</v>
      </c>
      <c r="L2201" s="24" t="str" cm="1">
        <f t="array" ref="L2201">IF(H2201="?",INDEX($H$2:$H$2336,MODE(MATCH($H$2:$H$2336,$H$2:$H$2336,0))),H2201)</f>
        <v>No</v>
      </c>
    </row>
    <row r="2202" spans="1:12" x14ac:dyDescent="0.25">
      <c r="A2202" s="17" t="s">
        <v>157</v>
      </c>
      <c r="B2202" s="17">
        <v>30.59</v>
      </c>
      <c r="C2202" s="17">
        <v>4.17</v>
      </c>
      <c r="D2202" s="17" t="s">
        <v>2380</v>
      </c>
      <c r="E2202" s="17" t="s">
        <v>2380</v>
      </c>
      <c r="F2202" s="17" t="s">
        <v>2383</v>
      </c>
      <c r="G2202" s="27">
        <v>1</v>
      </c>
      <c r="H2202" s="17" t="s">
        <v>2380</v>
      </c>
      <c r="I2202" s="27">
        <f t="shared" si="102"/>
        <v>0</v>
      </c>
      <c r="J2202" s="26">
        <f t="shared" si="103"/>
        <v>1</v>
      </c>
      <c r="K2202" s="17" t="str">
        <f t="shared" si="104"/>
        <v>Obesity</v>
      </c>
      <c r="L2202" s="24" t="str" cm="1">
        <f t="array" ref="L2202">IF(H2202="?",INDEX($H$2:$H$2336,MODE(MATCH($H$2:$H$2336,$H$2:$H$2336,0))),H2202)</f>
        <v>No</v>
      </c>
    </row>
    <row r="2203" spans="1:12" x14ac:dyDescent="0.25">
      <c r="A2203" s="18" t="s">
        <v>156</v>
      </c>
      <c r="B2203" s="18">
        <v>27.835000000000001</v>
      </c>
      <c r="C2203" s="18">
        <v>4.4400000000000004</v>
      </c>
      <c r="D2203" s="18" t="s">
        <v>2380</v>
      </c>
      <c r="E2203" s="18" t="s">
        <v>2380</v>
      </c>
      <c r="F2203" s="18" t="s">
        <v>2383</v>
      </c>
      <c r="G2203" s="25">
        <v>1</v>
      </c>
      <c r="H2203" s="18" t="s">
        <v>2380</v>
      </c>
      <c r="I2203" s="25">
        <f t="shared" si="102"/>
        <v>0</v>
      </c>
      <c r="J2203" s="26">
        <f t="shared" si="103"/>
        <v>1</v>
      </c>
      <c r="K2203" s="18" t="str">
        <f t="shared" si="104"/>
        <v>Overweight</v>
      </c>
      <c r="L2203" s="24" t="str" cm="1">
        <f t="array" ref="L2203">IF(H2203="?",INDEX($H$2:$H$2336,MODE(MATCH($H$2:$H$2336,$H$2:$H$2336,0))),H2203)</f>
        <v>No</v>
      </c>
    </row>
    <row r="2204" spans="1:12" x14ac:dyDescent="0.25">
      <c r="A2204" s="17" t="s">
        <v>155</v>
      </c>
      <c r="B2204" s="17">
        <v>40.26</v>
      </c>
      <c r="C2204" s="17">
        <v>5.52</v>
      </c>
      <c r="D2204" s="17" t="s">
        <v>2380</v>
      </c>
      <c r="E2204" s="17" t="s">
        <v>2382</v>
      </c>
      <c r="F2204" s="17" t="s">
        <v>2380</v>
      </c>
      <c r="G2204" s="27">
        <v>1</v>
      </c>
      <c r="H2204" s="17" t="s">
        <v>2380</v>
      </c>
      <c r="I2204" s="27">
        <f t="shared" si="102"/>
        <v>0</v>
      </c>
      <c r="J2204" s="26">
        <f t="shared" si="103"/>
        <v>1</v>
      </c>
      <c r="K2204" s="17" t="str">
        <f t="shared" si="104"/>
        <v>Obesity</v>
      </c>
      <c r="L2204" s="24" t="str" cm="1">
        <f t="array" ref="L2204">IF(H2204="?",INDEX($H$2:$H$2336,MODE(MATCH($H$2:$H$2336,$H$2:$H$2336,0))),H2204)</f>
        <v>No</v>
      </c>
    </row>
    <row r="2205" spans="1:12" x14ac:dyDescent="0.25">
      <c r="A2205" s="18" t="s">
        <v>154</v>
      </c>
      <c r="B2205" s="18">
        <v>39.82</v>
      </c>
      <c r="C2205" s="18">
        <v>6.01</v>
      </c>
      <c r="D2205" s="18" t="s">
        <v>2380</v>
      </c>
      <c r="E2205" s="18" t="s">
        <v>2382</v>
      </c>
      <c r="F2205" s="18" t="s">
        <v>2380</v>
      </c>
      <c r="G2205" s="25">
        <v>1</v>
      </c>
      <c r="H2205" s="18" t="s">
        <v>2380</v>
      </c>
      <c r="I2205" s="25">
        <f t="shared" si="102"/>
        <v>0</v>
      </c>
      <c r="J2205" s="26">
        <f t="shared" si="103"/>
        <v>1</v>
      </c>
      <c r="K2205" s="18" t="str">
        <f t="shared" si="104"/>
        <v>Obesity</v>
      </c>
      <c r="L2205" s="24" t="str" cm="1">
        <f t="array" ref="L2205">IF(H2205="?",INDEX($H$2:$H$2336,MODE(MATCH($H$2:$H$2336,$H$2:$H$2336,0))),H2205)</f>
        <v>No</v>
      </c>
    </row>
    <row r="2206" spans="1:12" x14ac:dyDescent="0.25">
      <c r="A2206" s="17" t="s">
        <v>153</v>
      </c>
      <c r="B2206" s="17">
        <v>39.159999999999997</v>
      </c>
      <c r="C2206" s="17">
        <v>5.81</v>
      </c>
      <c r="D2206" s="17" t="s">
        <v>2380</v>
      </c>
      <c r="E2206" s="17" t="s">
        <v>2382</v>
      </c>
      <c r="F2206" s="17" t="s">
        <v>2380</v>
      </c>
      <c r="G2206" s="27">
        <v>1</v>
      </c>
      <c r="H2206" s="17" t="s">
        <v>2380</v>
      </c>
      <c r="I2206" s="27">
        <f t="shared" si="102"/>
        <v>0</v>
      </c>
      <c r="J2206" s="26">
        <f t="shared" si="103"/>
        <v>1</v>
      </c>
      <c r="K2206" s="17" t="str">
        <f t="shared" si="104"/>
        <v>Obesity</v>
      </c>
      <c r="L2206" s="24" t="str" cm="1">
        <f t="array" ref="L2206">IF(H2206="?",INDEX($H$2:$H$2336,MODE(MATCH($H$2:$H$2336,$H$2:$H$2336,0))),H2206)</f>
        <v>No</v>
      </c>
    </row>
    <row r="2207" spans="1:12" x14ac:dyDescent="0.25">
      <c r="A2207" s="18" t="s">
        <v>152</v>
      </c>
      <c r="B2207" s="18">
        <v>25.555</v>
      </c>
      <c r="C2207" s="18">
        <v>4.37</v>
      </c>
      <c r="D2207" s="18" t="s">
        <v>2380</v>
      </c>
      <c r="E2207" s="18" t="s">
        <v>2380</v>
      </c>
      <c r="F2207" s="18" t="s">
        <v>2383</v>
      </c>
      <c r="G2207" s="25">
        <v>1</v>
      </c>
      <c r="H2207" s="18" t="s">
        <v>2380</v>
      </c>
      <c r="I2207" s="25">
        <f t="shared" si="102"/>
        <v>0</v>
      </c>
      <c r="J2207" s="26">
        <f t="shared" si="103"/>
        <v>1</v>
      </c>
      <c r="K2207" s="18" t="str">
        <f t="shared" si="104"/>
        <v>Overweight</v>
      </c>
      <c r="L2207" s="24" t="str" cm="1">
        <f t="array" ref="L2207">IF(H2207="?",INDEX($H$2:$H$2336,MODE(MATCH($H$2:$H$2336,$H$2:$H$2336,0))),H2207)</f>
        <v>No</v>
      </c>
    </row>
    <row r="2208" spans="1:12" x14ac:dyDescent="0.25">
      <c r="A2208" s="17" t="s">
        <v>151</v>
      </c>
      <c r="B2208" s="17">
        <v>25.175000000000001</v>
      </c>
      <c r="C2208" s="17">
        <v>5.74</v>
      </c>
      <c r="D2208" s="17" t="s">
        <v>2380</v>
      </c>
      <c r="E2208" s="17" t="s">
        <v>2380</v>
      </c>
      <c r="F2208" s="17" t="s">
        <v>2383</v>
      </c>
      <c r="G2208" s="27">
        <v>1</v>
      </c>
      <c r="H2208" s="17" t="s">
        <v>2380</v>
      </c>
      <c r="I2208" s="27">
        <f t="shared" si="102"/>
        <v>0</v>
      </c>
      <c r="J2208" s="26">
        <f t="shared" si="103"/>
        <v>1</v>
      </c>
      <c r="K2208" s="17" t="str">
        <f t="shared" si="104"/>
        <v>Overweight</v>
      </c>
      <c r="L2208" s="24" t="str" cm="1">
        <f t="array" ref="L2208">IF(H2208="?",INDEX($H$2:$H$2336,MODE(MATCH($H$2:$H$2336,$H$2:$H$2336,0))),H2208)</f>
        <v>No</v>
      </c>
    </row>
    <row r="2209" spans="1:12" x14ac:dyDescent="0.25">
      <c r="A2209" s="18" t="s">
        <v>150</v>
      </c>
      <c r="B2209" s="18">
        <v>38.28</v>
      </c>
      <c r="C2209" s="18">
        <v>5.39</v>
      </c>
      <c r="D2209" s="18" t="s">
        <v>2380</v>
      </c>
      <c r="E2209" s="18" t="s">
        <v>2382</v>
      </c>
      <c r="F2209" s="18" t="s">
        <v>2380</v>
      </c>
      <c r="G2209" s="25">
        <v>1</v>
      </c>
      <c r="H2209" s="18" t="s">
        <v>2380</v>
      </c>
      <c r="I2209" s="25">
        <f t="shared" si="102"/>
        <v>0</v>
      </c>
      <c r="J2209" s="26">
        <f t="shared" si="103"/>
        <v>1</v>
      </c>
      <c r="K2209" s="18" t="str">
        <f t="shared" si="104"/>
        <v>Obesity</v>
      </c>
      <c r="L2209" s="24" t="str" cm="1">
        <f t="array" ref="L2209">IF(H2209="?",INDEX($H$2:$H$2336,MODE(MATCH($H$2:$H$2336,$H$2:$H$2336,0))),H2209)</f>
        <v>No</v>
      </c>
    </row>
    <row r="2210" spans="1:12" x14ac:dyDescent="0.25">
      <c r="A2210" s="17" t="s">
        <v>149</v>
      </c>
      <c r="B2210" s="17">
        <v>38.17</v>
      </c>
      <c r="C2210" s="17">
        <v>4.07</v>
      </c>
      <c r="D2210" s="17" t="s">
        <v>2380</v>
      </c>
      <c r="E2210" s="17" t="s">
        <v>2382</v>
      </c>
      <c r="F2210" s="17" t="s">
        <v>2380</v>
      </c>
      <c r="G2210" s="27">
        <v>1</v>
      </c>
      <c r="H2210" s="17" t="s">
        <v>2380</v>
      </c>
      <c r="I2210" s="27">
        <f t="shared" si="102"/>
        <v>0</v>
      </c>
      <c r="J2210" s="26">
        <f t="shared" si="103"/>
        <v>1</v>
      </c>
      <c r="K2210" s="17" t="str">
        <f t="shared" si="104"/>
        <v>Obesity</v>
      </c>
      <c r="L2210" s="24" t="str" cm="1">
        <f t="array" ref="L2210">IF(H2210="?",INDEX($H$2:$H$2336,MODE(MATCH($H$2:$H$2336,$H$2:$H$2336,0))),H2210)</f>
        <v>No</v>
      </c>
    </row>
    <row r="2211" spans="1:12" x14ac:dyDescent="0.25">
      <c r="A2211" s="18" t="s">
        <v>148</v>
      </c>
      <c r="B2211" s="18">
        <v>36.85</v>
      </c>
      <c r="C2211" s="18">
        <v>5.49</v>
      </c>
      <c r="D2211" s="18" t="s">
        <v>2380</v>
      </c>
      <c r="E2211" s="18" t="s">
        <v>2382</v>
      </c>
      <c r="F2211" s="18" t="s">
        <v>2380</v>
      </c>
      <c r="G2211" s="25">
        <v>1</v>
      </c>
      <c r="H2211" s="18" t="s">
        <v>2380</v>
      </c>
      <c r="I2211" s="25">
        <f t="shared" si="102"/>
        <v>0</v>
      </c>
      <c r="J2211" s="26">
        <f t="shared" si="103"/>
        <v>1</v>
      </c>
      <c r="K2211" s="18" t="str">
        <f t="shared" si="104"/>
        <v>Obesity</v>
      </c>
      <c r="L2211" s="24" t="str" cm="1">
        <f t="array" ref="L2211">IF(H2211="?",INDEX($H$2:$H$2336,MODE(MATCH($H$2:$H$2336,$H$2:$H$2336,0))),H2211)</f>
        <v>No</v>
      </c>
    </row>
    <row r="2212" spans="1:12" x14ac:dyDescent="0.25">
      <c r="A2212" s="17" t="s">
        <v>147</v>
      </c>
      <c r="B2212" s="17">
        <v>22.61</v>
      </c>
      <c r="C2212" s="17">
        <v>5.68</v>
      </c>
      <c r="D2212" s="17" t="s">
        <v>2380</v>
      </c>
      <c r="E2212" s="17" t="s">
        <v>2380</v>
      </c>
      <c r="F2212" s="17" t="s">
        <v>2383</v>
      </c>
      <c r="G2212" s="27">
        <v>1</v>
      </c>
      <c r="H2212" s="17" t="s">
        <v>2380</v>
      </c>
      <c r="I2212" s="27">
        <f t="shared" si="102"/>
        <v>0</v>
      </c>
      <c r="J2212" s="26">
        <f t="shared" si="103"/>
        <v>1</v>
      </c>
      <c r="K2212" s="17" t="str">
        <f t="shared" si="104"/>
        <v>Normal Weight</v>
      </c>
      <c r="L2212" s="24" t="str" cm="1">
        <f t="array" ref="L2212">IF(H2212="?",INDEX($H$2:$H$2336,MODE(MATCH($H$2:$H$2336,$H$2:$H$2336,0))),H2212)</f>
        <v>No</v>
      </c>
    </row>
    <row r="2213" spans="1:12" x14ac:dyDescent="0.25">
      <c r="A2213" s="18" t="s">
        <v>146</v>
      </c>
      <c r="B2213" s="18">
        <v>21.754999999999999</v>
      </c>
      <c r="C2213" s="18">
        <v>6.09</v>
      </c>
      <c r="D2213" s="18" t="s">
        <v>2380</v>
      </c>
      <c r="E2213" s="18" t="s">
        <v>2380</v>
      </c>
      <c r="F2213" s="18" t="s">
        <v>2383</v>
      </c>
      <c r="G2213" s="25">
        <v>1</v>
      </c>
      <c r="H2213" s="18" t="s">
        <v>2380</v>
      </c>
      <c r="I2213" s="25">
        <f t="shared" si="102"/>
        <v>0</v>
      </c>
      <c r="J2213" s="26">
        <f t="shared" si="103"/>
        <v>1</v>
      </c>
      <c r="K2213" s="18" t="str">
        <f t="shared" si="104"/>
        <v>Normal Weight</v>
      </c>
      <c r="L2213" s="24" t="str" cm="1">
        <f t="array" ref="L2213">IF(H2213="?",INDEX($H$2:$H$2336,MODE(MATCH($H$2:$H$2336,$H$2:$H$2336,0))),H2213)</f>
        <v>No</v>
      </c>
    </row>
    <row r="2214" spans="1:12" x14ac:dyDescent="0.25">
      <c r="A2214" s="17" t="s">
        <v>145</v>
      </c>
      <c r="B2214" s="17">
        <v>20.425000000000001</v>
      </c>
      <c r="C2214" s="17">
        <v>5.53</v>
      </c>
      <c r="D2214" s="17" t="s">
        <v>2380</v>
      </c>
      <c r="E2214" s="17" t="s">
        <v>2380</v>
      </c>
      <c r="F2214" s="17" t="s">
        <v>2383</v>
      </c>
      <c r="G2214" s="27">
        <v>1</v>
      </c>
      <c r="H2214" s="17" t="s">
        <v>2380</v>
      </c>
      <c r="I2214" s="27">
        <f t="shared" si="102"/>
        <v>0</v>
      </c>
      <c r="J2214" s="26">
        <f t="shared" si="103"/>
        <v>1</v>
      </c>
      <c r="K2214" s="17" t="str">
        <f t="shared" si="104"/>
        <v>Normal Weight</v>
      </c>
      <c r="L2214" s="24" t="str" cm="1">
        <f t="array" ref="L2214">IF(H2214="?",INDEX($H$2:$H$2336,MODE(MATCH($H$2:$H$2336,$H$2:$H$2336,0))),H2214)</f>
        <v>No</v>
      </c>
    </row>
    <row r="2215" spans="1:12" x14ac:dyDescent="0.25">
      <c r="A2215" s="18" t="s">
        <v>144</v>
      </c>
      <c r="B2215" s="18">
        <v>31.35</v>
      </c>
      <c r="C2215" s="18">
        <v>4.28</v>
      </c>
      <c r="D2215" s="18" t="s">
        <v>2380</v>
      </c>
      <c r="E2215" s="18" t="s">
        <v>2382</v>
      </c>
      <c r="F2215" s="18" t="s">
        <v>2380</v>
      </c>
      <c r="G2215" s="25">
        <v>1</v>
      </c>
      <c r="H2215" s="18" t="s">
        <v>2380</v>
      </c>
      <c r="I2215" s="25">
        <f t="shared" si="102"/>
        <v>0</v>
      </c>
      <c r="J2215" s="26">
        <f t="shared" si="103"/>
        <v>1</v>
      </c>
      <c r="K2215" s="18" t="str">
        <f t="shared" si="104"/>
        <v>Obesity</v>
      </c>
      <c r="L2215" s="24" t="str" cm="1">
        <f t="array" ref="L2215">IF(H2215="?",INDEX($H$2:$H$2336,MODE(MATCH($H$2:$H$2336,$H$2:$H$2336,0))),H2215)</f>
        <v>No</v>
      </c>
    </row>
    <row r="2216" spans="1:12" x14ac:dyDescent="0.25">
      <c r="A2216" s="17" t="s">
        <v>143</v>
      </c>
      <c r="B2216" s="17">
        <v>31.13</v>
      </c>
      <c r="C2216" s="17">
        <v>6.01</v>
      </c>
      <c r="D2216" s="17" t="s">
        <v>2380</v>
      </c>
      <c r="E2216" s="17" t="s">
        <v>2382</v>
      </c>
      <c r="F2216" s="17" t="s">
        <v>2380</v>
      </c>
      <c r="G2216" s="27">
        <v>1</v>
      </c>
      <c r="H2216" s="17" t="s">
        <v>2380</v>
      </c>
      <c r="I2216" s="27">
        <f t="shared" si="102"/>
        <v>0</v>
      </c>
      <c r="J2216" s="26">
        <f t="shared" si="103"/>
        <v>1</v>
      </c>
      <c r="K2216" s="17" t="str">
        <f t="shared" si="104"/>
        <v>Obesity</v>
      </c>
      <c r="L2216" s="24" t="str" cm="1">
        <f t="array" ref="L2216">IF(H2216="?",INDEX($H$2:$H$2336,MODE(MATCH($H$2:$H$2336,$H$2:$H$2336,0))),H2216)</f>
        <v>No</v>
      </c>
    </row>
    <row r="2217" spans="1:12" x14ac:dyDescent="0.25">
      <c r="A2217" s="18" t="s">
        <v>142</v>
      </c>
      <c r="B2217" s="18">
        <v>17.48</v>
      </c>
      <c r="C2217" s="18">
        <v>4.59</v>
      </c>
      <c r="D2217" s="18" t="s">
        <v>2380</v>
      </c>
      <c r="E2217" s="18" t="s">
        <v>2380</v>
      </c>
      <c r="F2217" s="18" t="s">
        <v>2383</v>
      </c>
      <c r="G2217" s="25">
        <v>1</v>
      </c>
      <c r="H2217" s="18" t="s">
        <v>2380</v>
      </c>
      <c r="I2217" s="25">
        <f t="shared" si="102"/>
        <v>0</v>
      </c>
      <c r="J2217" s="26">
        <f t="shared" si="103"/>
        <v>1</v>
      </c>
      <c r="K2217" s="18" t="str">
        <f t="shared" si="104"/>
        <v>Underweight</v>
      </c>
      <c r="L2217" s="24" t="str" cm="1">
        <f t="array" ref="L2217">IF(H2217="?",INDEX($H$2:$H$2336,MODE(MATCH($H$2:$H$2336,$H$2:$H$2336,0))),H2217)</f>
        <v>No</v>
      </c>
    </row>
    <row r="2218" spans="1:12" x14ac:dyDescent="0.25">
      <c r="A2218" s="17" t="s">
        <v>141</v>
      </c>
      <c r="B2218" s="17">
        <v>22.57</v>
      </c>
      <c r="C2218" s="17">
        <v>5.8</v>
      </c>
      <c r="D2218" s="17" t="s">
        <v>2382</v>
      </c>
      <c r="E2218" s="17" t="s">
        <v>2380</v>
      </c>
      <c r="F2218" s="17" t="s">
        <v>2380</v>
      </c>
      <c r="G2218" s="27">
        <v>1</v>
      </c>
      <c r="H2218" s="17" t="s">
        <v>2380</v>
      </c>
      <c r="I2218" s="27">
        <f t="shared" si="102"/>
        <v>0</v>
      </c>
      <c r="J2218" s="26">
        <f t="shared" si="103"/>
        <v>1</v>
      </c>
      <c r="K2218" s="17" t="str">
        <f t="shared" si="104"/>
        <v>Normal Weight</v>
      </c>
      <c r="L2218" s="24" t="str" cm="1">
        <f t="array" ref="L2218">IF(H2218="?",INDEX($H$2:$H$2336,MODE(MATCH($H$2:$H$2336,$H$2:$H$2336,0))),H2218)</f>
        <v>No</v>
      </c>
    </row>
    <row r="2219" spans="1:12" x14ac:dyDescent="0.25">
      <c r="A2219" s="18" t="s">
        <v>140</v>
      </c>
      <c r="B2219" s="18">
        <v>26.73</v>
      </c>
      <c r="C2219" s="18">
        <v>5.08</v>
      </c>
      <c r="D2219" s="18" t="s">
        <v>2380</v>
      </c>
      <c r="E2219" s="18" t="s">
        <v>2382</v>
      </c>
      <c r="F2219" s="18" t="s">
        <v>2380</v>
      </c>
      <c r="G2219" s="25">
        <v>1</v>
      </c>
      <c r="H2219" s="18" t="s">
        <v>2380</v>
      </c>
      <c r="I2219" s="25">
        <f t="shared" si="102"/>
        <v>0</v>
      </c>
      <c r="J2219" s="26">
        <f t="shared" si="103"/>
        <v>1</v>
      </c>
      <c r="K2219" s="18" t="str">
        <f t="shared" si="104"/>
        <v>Overweight</v>
      </c>
      <c r="L2219" s="24" t="str" cm="1">
        <f t="array" ref="L2219">IF(H2219="?",INDEX($H$2:$H$2336,MODE(MATCH($H$2:$H$2336,$H$2:$H$2336,0))),H2219)</f>
        <v>No</v>
      </c>
    </row>
    <row r="2220" spans="1:12" x14ac:dyDescent="0.25">
      <c r="A2220" s="17" t="s">
        <v>139</v>
      </c>
      <c r="B2220" s="17">
        <v>20.79</v>
      </c>
      <c r="C2220" s="17">
        <v>5.84</v>
      </c>
      <c r="D2220" s="17" t="s">
        <v>2380</v>
      </c>
      <c r="E2220" s="17" t="s">
        <v>2382</v>
      </c>
      <c r="F2220" s="17" t="s">
        <v>2380</v>
      </c>
      <c r="G2220" s="27">
        <v>1</v>
      </c>
      <c r="H2220" s="17" t="s">
        <v>2380</v>
      </c>
      <c r="I2220" s="27">
        <f t="shared" si="102"/>
        <v>0</v>
      </c>
      <c r="J2220" s="26">
        <f t="shared" si="103"/>
        <v>1</v>
      </c>
      <c r="K2220" s="17" t="str">
        <f t="shared" si="104"/>
        <v>Normal Weight</v>
      </c>
      <c r="L2220" s="24" t="str" cm="1">
        <f t="array" ref="L2220">IF(H2220="?",INDEX($H$2:$H$2336,MODE(MATCH($H$2:$H$2336,$H$2:$H$2336,0))),H2220)</f>
        <v>No</v>
      </c>
    </row>
    <row r="2221" spans="1:12" x14ac:dyDescent="0.25">
      <c r="A2221" s="18" t="s">
        <v>138</v>
      </c>
      <c r="B2221" s="18">
        <v>20.149999999999999</v>
      </c>
      <c r="C2221" s="18">
        <v>4.1500000000000004</v>
      </c>
      <c r="D2221" s="18" t="s">
        <v>2380</v>
      </c>
      <c r="E2221" s="18" t="s">
        <v>2380</v>
      </c>
      <c r="F2221" s="18" t="s">
        <v>2380</v>
      </c>
      <c r="G2221" s="25">
        <v>1</v>
      </c>
      <c r="H2221" s="18" t="s">
        <v>2380</v>
      </c>
      <c r="I2221" s="25">
        <f t="shared" si="102"/>
        <v>0</v>
      </c>
      <c r="J2221" s="26">
        <f t="shared" si="103"/>
        <v>1</v>
      </c>
      <c r="K2221" s="18" t="str">
        <f t="shared" si="104"/>
        <v>Normal Weight</v>
      </c>
      <c r="L2221" s="24" t="str" cm="1">
        <f t="array" ref="L2221">IF(H2221="?",INDEX($H$2:$H$2336,MODE(MATCH($H$2:$H$2336,$H$2:$H$2336,0))),H2221)</f>
        <v>No</v>
      </c>
    </row>
    <row r="2222" spans="1:12" x14ac:dyDescent="0.25">
      <c r="A2222" s="17" t="s">
        <v>137</v>
      </c>
      <c r="B2222" s="17">
        <v>36.85</v>
      </c>
      <c r="C2222" s="17">
        <v>4.3600000000000003</v>
      </c>
      <c r="D2222" s="17" t="s">
        <v>2382</v>
      </c>
      <c r="E2222" s="17" t="s">
        <v>2380</v>
      </c>
      <c r="F2222" s="17" t="s">
        <v>2380</v>
      </c>
      <c r="G2222" s="27" t="s">
        <v>2381</v>
      </c>
      <c r="H2222" s="17" t="s">
        <v>2380</v>
      </c>
      <c r="I2222" s="27">
        <f t="shared" si="102"/>
        <v>0</v>
      </c>
      <c r="J2222" s="26">
        <f t="shared" si="103"/>
        <v>0</v>
      </c>
      <c r="K2222" s="17" t="str">
        <f t="shared" si="104"/>
        <v>Obesity</v>
      </c>
      <c r="L2222" s="24" t="str" cm="1">
        <f t="array" ref="L2222">IF(H2222="?",INDEX($H$2:$H$2336,MODE(MATCH($H$2:$H$2336,$H$2:$H$2336,0))),H2222)</f>
        <v>No</v>
      </c>
    </row>
    <row r="2223" spans="1:12" x14ac:dyDescent="0.25">
      <c r="A2223" s="18" t="s">
        <v>136</v>
      </c>
      <c r="B2223" s="18">
        <v>35.53</v>
      </c>
      <c r="C2223" s="18">
        <v>4.55</v>
      </c>
      <c r="D2223" s="18" t="s">
        <v>2382</v>
      </c>
      <c r="E2223" s="18" t="s">
        <v>2380</v>
      </c>
      <c r="F2223" s="18" t="s">
        <v>2380</v>
      </c>
      <c r="G2223" s="25" t="s">
        <v>2381</v>
      </c>
      <c r="H2223" s="18" t="s">
        <v>2380</v>
      </c>
      <c r="I2223" s="25">
        <f t="shared" si="102"/>
        <v>0</v>
      </c>
      <c r="J2223" s="26">
        <f t="shared" si="103"/>
        <v>0</v>
      </c>
      <c r="K2223" s="18" t="str">
        <f t="shared" si="104"/>
        <v>Obesity</v>
      </c>
      <c r="L2223" s="24" t="str" cm="1">
        <f t="array" ref="L2223">IF(H2223="?",INDEX($H$2:$H$2336,MODE(MATCH($H$2:$H$2336,$H$2:$H$2336,0))),H2223)</f>
        <v>No</v>
      </c>
    </row>
    <row r="2224" spans="1:12" x14ac:dyDescent="0.25">
      <c r="A2224" s="17" t="s">
        <v>135</v>
      </c>
      <c r="B2224" s="17">
        <v>31.1</v>
      </c>
      <c r="C2224" s="17">
        <v>4.37</v>
      </c>
      <c r="D2224" s="17" t="s">
        <v>2382</v>
      </c>
      <c r="E2224" s="17" t="s">
        <v>2380</v>
      </c>
      <c r="F2224" s="17" t="s">
        <v>2380</v>
      </c>
      <c r="G2224" s="27" t="s">
        <v>2381</v>
      </c>
      <c r="H2224" s="17" t="s">
        <v>2380</v>
      </c>
      <c r="I2224" s="27">
        <f t="shared" si="102"/>
        <v>0</v>
      </c>
      <c r="J2224" s="26">
        <f t="shared" si="103"/>
        <v>0</v>
      </c>
      <c r="K2224" s="17" t="str">
        <f t="shared" si="104"/>
        <v>Obesity</v>
      </c>
      <c r="L2224" s="24" t="str" cm="1">
        <f t="array" ref="L2224">IF(H2224="?",INDEX($H$2:$H$2336,MODE(MATCH($H$2:$H$2336,$H$2:$H$2336,0))),H2224)</f>
        <v>No</v>
      </c>
    </row>
    <row r="2225" spans="1:12" x14ac:dyDescent="0.25">
      <c r="A2225" s="18" t="s">
        <v>134</v>
      </c>
      <c r="B2225" s="18">
        <v>23.21</v>
      </c>
      <c r="C2225" s="18">
        <v>5.24</v>
      </c>
      <c r="D2225" s="18" t="s">
        <v>2382</v>
      </c>
      <c r="E2225" s="18" t="s">
        <v>2380</v>
      </c>
      <c r="F2225" s="18" t="s">
        <v>2380</v>
      </c>
      <c r="G2225" s="25" t="s">
        <v>2381</v>
      </c>
      <c r="H2225" s="18" t="s">
        <v>2380</v>
      </c>
      <c r="I2225" s="25">
        <f t="shared" si="102"/>
        <v>0</v>
      </c>
      <c r="J2225" s="26">
        <f t="shared" si="103"/>
        <v>0</v>
      </c>
      <c r="K2225" s="18" t="str">
        <f t="shared" si="104"/>
        <v>Normal Weight</v>
      </c>
      <c r="L2225" s="24" t="str" cm="1">
        <f t="array" ref="L2225">IF(H2225="?",INDEX($H$2:$H$2336,MODE(MATCH($H$2:$H$2336,$H$2:$H$2336,0))),H2225)</f>
        <v>No</v>
      </c>
    </row>
    <row r="2226" spans="1:12" x14ac:dyDescent="0.25">
      <c r="A2226" s="17" t="s">
        <v>133</v>
      </c>
      <c r="B2226" s="17">
        <v>18.36</v>
      </c>
      <c r="C2226" s="17">
        <v>5.96</v>
      </c>
      <c r="D2226" s="17" t="s">
        <v>2380</v>
      </c>
      <c r="E2226" s="17" t="s">
        <v>2380</v>
      </c>
      <c r="F2226" s="17" t="s">
        <v>2380</v>
      </c>
      <c r="G2226" s="27">
        <v>1</v>
      </c>
      <c r="H2226" s="17" t="s">
        <v>2380</v>
      </c>
      <c r="I2226" s="27">
        <f t="shared" si="102"/>
        <v>0</v>
      </c>
      <c r="J2226" s="26">
        <f t="shared" si="103"/>
        <v>1</v>
      </c>
      <c r="K2226" s="17" t="str">
        <f t="shared" si="104"/>
        <v>Underweight</v>
      </c>
      <c r="L2226" s="24" t="str" cm="1">
        <f t="array" ref="L2226">IF(H2226="?",INDEX($H$2:$H$2336,MODE(MATCH($H$2:$H$2336,$H$2:$H$2336,0))),H2226)</f>
        <v>No</v>
      </c>
    </row>
    <row r="2227" spans="1:12" x14ac:dyDescent="0.25">
      <c r="A2227" s="18" t="s">
        <v>132</v>
      </c>
      <c r="B2227" s="18">
        <v>15.92</v>
      </c>
      <c r="C2227" s="18">
        <v>4.76</v>
      </c>
      <c r="D2227" s="18" t="s">
        <v>2382</v>
      </c>
      <c r="E2227" s="18" t="s">
        <v>2380</v>
      </c>
      <c r="F2227" s="18" t="s">
        <v>2380</v>
      </c>
      <c r="G2227" s="25">
        <v>1</v>
      </c>
      <c r="H2227" s="18" t="s">
        <v>2380</v>
      </c>
      <c r="I2227" s="25">
        <f t="shared" si="102"/>
        <v>0</v>
      </c>
      <c r="J2227" s="26">
        <f t="shared" si="103"/>
        <v>1</v>
      </c>
      <c r="K2227" s="18" t="str">
        <f t="shared" si="104"/>
        <v>Underweight</v>
      </c>
      <c r="L2227" s="24" t="str" cm="1">
        <f t="array" ref="L2227">IF(H2227="?",INDEX($H$2:$H$2336,MODE(MATCH($H$2:$H$2336,$H$2:$H$2336,0))),H2227)</f>
        <v>No</v>
      </c>
    </row>
    <row r="2228" spans="1:12" x14ac:dyDescent="0.25">
      <c r="A2228" s="17" t="s">
        <v>131</v>
      </c>
      <c r="B2228" s="17">
        <v>15.17</v>
      </c>
      <c r="C2228" s="17">
        <v>4.3</v>
      </c>
      <c r="D2228" s="17" t="s">
        <v>2382</v>
      </c>
      <c r="E2228" s="17" t="s">
        <v>2380</v>
      </c>
      <c r="F2228" s="17" t="s">
        <v>2383</v>
      </c>
      <c r="G2228" s="27">
        <v>1</v>
      </c>
      <c r="H2228" s="17" t="s">
        <v>2380</v>
      </c>
      <c r="I2228" s="27">
        <f t="shared" si="102"/>
        <v>0</v>
      </c>
      <c r="J2228" s="26">
        <f t="shared" si="103"/>
        <v>1</v>
      </c>
      <c r="K2228" s="17" t="str">
        <f t="shared" si="104"/>
        <v>Underweight</v>
      </c>
      <c r="L2228" s="24" t="str" cm="1">
        <f t="array" ref="L2228">IF(H2228="?",INDEX($H$2:$H$2336,MODE(MATCH($H$2:$H$2336,$H$2:$H$2336,0))),H2228)</f>
        <v>No</v>
      </c>
    </row>
    <row r="2229" spans="1:12" x14ac:dyDescent="0.25">
      <c r="A2229" s="18" t="s">
        <v>130</v>
      </c>
      <c r="B2229" s="18">
        <v>16.63</v>
      </c>
      <c r="C2229" s="18">
        <v>4.5</v>
      </c>
      <c r="D2229" s="18" t="s">
        <v>2380</v>
      </c>
      <c r="E2229" s="18" t="s">
        <v>2380</v>
      </c>
      <c r="F2229" s="18" t="s">
        <v>2380</v>
      </c>
      <c r="G2229" s="25">
        <v>1</v>
      </c>
      <c r="H2229" s="18" t="s">
        <v>2380</v>
      </c>
      <c r="I2229" s="25">
        <f t="shared" si="102"/>
        <v>0</v>
      </c>
      <c r="J2229" s="26">
        <f t="shared" si="103"/>
        <v>1</v>
      </c>
      <c r="K2229" s="18" t="str">
        <f t="shared" si="104"/>
        <v>Underweight</v>
      </c>
      <c r="L2229" s="24" t="str" cm="1">
        <f t="array" ref="L2229">IF(H2229="?",INDEX($H$2:$H$2336,MODE(MATCH($H$2:$H$2336,$H$2:$H$2336,0))),H2229)</f>
        <v>No</v>
      </c>
    </row>
    <row r="2230" spans="1:12" x14ac:dyDescent="0.25">
      <c r="A2230" s="17" t="s">
        <v>129</v>
      </c>
      <c r="B2230" s="17">
        <v>19.39</v>
      </c>
      <c r="C2230" s="17">
        <v>5.59</v>
      </c>
      <c r="D2230" s="17" t="s">
        <v>2380</v>
      </c>
      <c r="E2230" s="17" t="s">
        <v>2380</v>
      </c>
      <c r="F2230" s="17" t="s">
        <v>2383</v>
      </c>
      <c r="G2230" s="27">
        <v>1</v>
      </c>
      <c r="H2230" s="17" t="s">
        <v>2380</v>
      </c>
      <c r="I2230" s="27">
        <f t="shared" si="102"/>
        <v>0</v>
      </c>
      <c r="J2230" s="26">
        <f t="shared" si="103"/>
        <v>1</v>
      </c>
      <c r="K2230" s="17" t="str">
        <f t="shared" si="104"/>
        <v>Normal Weight</v>
      </c>
      <c r="L2230" s="24" t="str" cm="1">
        <f t="array" ref="L2230">IF(H2230="?",INDEX($H$2:$H$2336,MODE(MATCH($H$2:$H$2336,$H$2:$H$2336,0))),H2230)</f>
        <v>No</v>
      </c>
    </row>
    <row r="2231" spans="1:12" x14ac:dyDescent="0.25">
      <c r="A2231" s="18" t="s">
        <v>128</v>
      </c>
      <c r="B2231" s="18">
        <v>17.34</v>
      </c>
      <c r="C2231" s="18">
        <v>6.29</v>
      </c>
      <c r="D2231" s="18" t="s">
        <v>2382</v>
      </c>
      <c r="E2231" s="18" t="s">
        <v>2380</v>
      </c>
      <c r="F2231" s="18" t="s">
        <v>2383</v>
      </c>
      <c r="G2231" s="25">
        <v>1</v>
      </c>
      <c r="H2231" s="18" t="s">
        <v>2380</v>
      </c>
      <c r="I2231" s="25">
        <f t="shared" si="102"/>
        <v>0</v>
      </c>
      <c r="J2231" s="26">
        <f t="shared" si="103"/>
        <v>1</v>
      </c>
      <c r="K2231" s="18" t="str">
        <f t="shared" si="104"/>
        <v>Underweight</v>
      </c>
      <c r="L2231" s="24" t="str" cm="1">
        <f t="array" ref="L2231">IF(H2231="?",INDEX($H$2:$H$2336,MODE(MATCH($H$2:$H$2336,$H$2:$H$2336,0))),H2231)</f>
        <v>No</v>
      </c>
    </row>
    <row r="2232" spans="1:12" x14ac:dyDescent="0.25">
      <c r="A2232" s="17" t="s">
        <v>127</v>
      </c>
      <c r="B2232" s="17">
        <v>17.940000000000001</v>
      </c>
      <c r="C2232" s="17">
        <v>4.1900000000000004</v>
      </c>
      <c r="D2232" s="17" t="s">
        <v>2380</v>
      </c>
      <c r="E2232" s="17" t="s">
        <v>2382</v>
      </c>
      <c r="F2232" s="17" t="s">
        <v>2380</v>
      </c>
      <c r="G2232" s="27">
        <v>1</v>
      </c>
      <c r="H2232" s="17" t="s">
        <v>2380</v>
      </c>
      <c r="I2232" s="27">
        <f t="shared" si="102"/>
        <v>0</v>
      </c>
      <c r="J2232" s="26">
        <f t="shared" si="103"/>
        <v>1</v>
      </c>
      <c r="K2232" s="17" t="str">
        <f t="shared" si="104"/>
        <v>Underweight</v>
      </c>
      <c r="L2232" s="24" t="str" cm="1">
        <f t="array" ref="L2232">IF(H2232="?",INDEX($H$2:$H$2336,MODE(MATCH($H$2:$H$2336,$H$2:$H$2336,0))),H2232)</f>
        <v>No</v>
      </c>
    </row>
    <row r="2233" spans="1:12" x14ac:dyDescent="0.25">
      <c r="A2233" s="18" t="s">
        <v>126</v>
      </c>
      <c r="B2233" s="18">
        <v>16.670000000000002</v>
      </c>
      <c r="C2233" s="18">
        <v>4.7</v>
      </c>
      <c r="D2233" s="18" t="s">
        <v>2382</v>
      </c>
      <c r="E2233" s="18" t="s">
        <v>2380</v>
      </c>
      <c r="F2233" s="18" t="s">
        <v>2383</v>
      </c>
      <c r="G2233" s="25">
        <v>1</v>
      </c>
      <c r="H2233" s="18" t="s">
        <v>2380</v>
      </c>
      <c r="I2233" s="25">
        <f t="shared" si="102"/>
        <v>0</v>
      </c>
      <c r="J2233" s="26">
        <f t="shared" si="103"/>
        <v>1</v>
      </c>
      <c r="K2233" s="18" t="str">
        <f t="shared" si="104"/>
        <v>Underweight</v>
      </c>
      <c r="L2233" s="24" t="str" cm="1">
        <f t="array" ref="L2233">IF(H2233="?",INDEX($H$2:$H$2336,MODE(MATCH($H$2:$H$2336,$H$2:$H$2336,0))),H2233)</f>
        <v>No</v>
      </c>
    </row>
    <row r="2234" spans="1:12" x14ac:dyDescent="0.25">
      <c r="A2234" s="17" t="s">
        <v>125</v>
      </c>
      <c r="B2234" s="17">
        <v>20.58</v>
      </c>
      <c r="C2234" s="17">
        <v>5.64</v>
      </c>
      <c r="D2234" s="17" t="s">
        <v>2382</v>
      </c>
      <c r="E2234" s="17" t="s">
        <v>2380</v>
      </c>
      <c r="F2234" s="17" t="s">
        <v>2380</v>
      </c>
      <c r="G2234" s="27" t="s">
        <v>2381</v>
      </c>
      <c r="H2234" s="17" t="s">
        <v>2380</v>
      </c>
      <c r="I2234" s="27">
        <f t="shared" si="102"/>
        <v>0</v>
      </c>
      <c r="J2234" s="26">
        <f t="shared" si="103"/>
        <v>0</v>
      </c>
      <c r="K2234" s="17" t="str">
        <f t="shared" si="104"/>
        <v>Normal Weight</v>
      </c>
      <c r="L2234" s="24" t="str" cm="1">
        <f t="array" ref="L2234">IF(H2234="?",INDEX($H$2:$H$2336,MODE(MATCH($H$2:$H$2336,$H$2:$H$2336,0))),H2234)</f>
        <v>No</v>
      </c>
    </row>
    <row r="2235" spans="1:12" x14ac:dyDescent="0.25">
      <c r="A2235" s="18" t="s">
        <v>124</v>
      </c>
      <c r="B2235" s="18">
        <v>16.5</v>
      </c>
      <c r="C2235" s="18">
        <v>4.1100000000000003</v>
      </c>
      <c r="D2235" s="18" t="s">
        <v>2382</v>
      </c>
      <c r="E2235" s="18" t="s">
        <v>2380</v>
      </c>
      <c r="F2235" s="18" t="s">
        <v>2380</v>
      </c>
      <c r="G2235" s="25" t="s">
        <v>2381</v>
      </c>
      <c r="H2235" s="18" t="s">
        <v>2380</v>
      </c>
      <c r="I2235" s="25">
        <f t="shared" si="102"/>
        <v>0</v>
      </c>
      <c r="J2235" s="26">
        <f t="shared" si="103"/>
        <v>0</v>
      </c>
      <c r="K2235" s="18" t="str">
        <f t="shared" si="104"/>
        <v>Underweight</v>
      </c>
      <c r="L2235" s="24" t="str" cm="1">
        <f t="array" ref="L2235">IF(H2235="?",INDEX($H$2:$H$2336,MODE(MATCH($H$2:$H$2336,$H$2:$H$2336,0))),H2235)</f>
        <v>No</v>
      </c>
    </row>
    <row r="2236" spans="1:12" x14ac:dyDescent="0.25">
      <c r="A2236" s="17" t="s">
        <v>123</v>
      </c>
      <c r="B2236" s="17">
        <v>15.41</v>
      </c>
      <c r="C2236" s="17">
        <v>5.43</v>
      </c>
      <c r="D2236" s="17" t="s">
        <v>2382</v>
      </c>
      <c r="E2236" s="17" t="s">
        <v>2380</v>
      </c>
      <c r="F2236" s="17" t="s">
        <v>2383</v>
      </c>
      <c r="G2236" s="27">
        <v>1</v>
      </c>
      <c r="H2236" s="17" t="s">
        <v>2380</v>
      </c>
      <c r="I2236" s="27">
        <f t="shared" si="102"/>
        <v>0</v>
      </c>
      <c r="J2236" s="26">
        <f t="shared" si="103"/>
        <v>1</v>
      </c>
      <c r="K2236" s="17" t="str">
        <f t="shared" si="104"/>
        <v>Underweight</v>
      </c>
      <c r="L2236" s="24" t="str" cm="1">
        <f t="array" ref="L2236">IF(H2236="?",INDEX($H$2:$H$2336,MODE(MATCH($H$2:$H$2336,$H$2:$H$2336,0))),H2236)</f>
        <v>No</v>
      </c>
    </row>
    <row r="2237" spans="1:12" x14ac:dyDescent="0.25">
      <c r="A2237" s="18" t="s">
        <v>122</v>
      </c>
      <c r="B2237" s="18">
        <v>24.59</v>
      </c>
      <c r="C2237" s="18">
        <v>4.38</v>
      </c>
      <c r="D2237" s="18" t="s">
        <v>2380</v>
      </c>
      <c r="E2237" s="18" t="s">
        <v>2380</v>
      </c>
      <c r="F2237" s="18" t="s">
        <v>2380</v>
      </c>
      <c r="G2237" s="25">
        <v>1</v>
      </c>
      <c r="H2237" s="18" t="s">
        <v>2380</v>
      </c>
      <c r="I2237" s="25">
        <f t="shared" si="102"/>
        <v>0</v>
      </c>
      <c r="J2237" s="26">
        <f t="shared" si="103"/>
        <v>1</v>
      </c>
      <c r="K2237" s="18" t="str">
        <f t="shared" si="104"/>
        <v>Normal Weight</v>
      </c>
      <c r="L2237" s="24" t="str" cm="1">
        <f t="array" ref="L2237">IF(H2237="?",INDEX($H$2:$H$2336,MODE(MATCH($H$2:$H$2336,$H$2:$H$2336,0))),H2237)</f>
        <v>No</v>
      </c>
    </row>
    <row r="2238" spans="1:12" x14ac:dyDescent="0.25">
      <c r="A2238" s="17" t="s">
        <v>121</v>
      </c>
      <c r="B2238" s="17">
        <v>33.33</v>
      </c>
      <c r="C2238" s="17">
        <v>9.7899999999999991</v>
      </c>
      <c r="D2238" s="17" t="s">
        <v>2380</v>
      </c>
      <c r="E2238" s="17" t="s">
        <v>2380</v>
      </c>
      <c r="F2238" s="17" t="s">
        <v>2380</v>
      </c>
      <c r="G2238" s="27" t="s">
        <v>2381</v>
      </c>
      <c r="H2238" s="17" t="s">
        <v>2380</v>
      </c>
      <c r="I2238" s="27">
        <f t="shared" si="102"/>
        <v>0</v>
      </c>
      <c r="J2238" s="26">
        <f t="shared" si="103"/>
        <v>0</v>
      </c>
      <c r="K2238" s="17" t="str">
        <f t="shared" si="104"/>
        <v>Obesity</v>
      </c>
      <c r="L2238" s="24" t="str" cm="1">
        <f t="array" ref="L2238">IF(H2238="?",INDEX($H$2:$H$2336,MODE(MATCH($H$2:$H$2336,$H$2:$H$2336,0))),H2238)</f>
        <v>No</v>
      </c>
    </row>
    <row r="2239" spans="1:12" x14ac:dyDescent="0.25">
      <c r="A2239" s="18" t="s">
        <v>120</v>
      </c>
      <c r="B2239" s="18">
        <v>18.5</v>
      </c>
      <c r="C2239" s="18">
        <v>11.84</v>
      </c>
      <c r="D2239" s="18" t="s">
        <v>2380</v>
      </c>
      <c r="E2239" s="18" t="s">
        <v>2380</v>
      </c>
      <c r="F2239" s="18" t="s">
        <v>2380</v>
      </c>
      <c r="G2239" s="25" t="s">
        <v>2381</v>
      </c>
      <c r="H2239" s="18" t="s">
        <v>2380</v>
      </c>
      <c r="I2239" s="25">
        <f t="shared" si="102"/>
        <v>0</v>
      </c>
      <c r="J2239" s="26">
        <f t="shared" si="103"/>
        <v>0</v>
      </c>
      <c r="K2239" s="18" t="str">
        <f t="shared" si="104"/>
        <v>Normal Weight</v>
      </c>
      <c r="L2239" s="24" t="str" cm="1">
        <f t="array" ref="L2239">IF(H2239="?",INDEX($H$2:$H$2336,MODE(MATCH($H$2:$H$2336,$H$2:$H$2336,0))),H2239)</f>
        <v>No</v>
      </c>
    </row>
    <row r="2240" spans="1:12" x14ac:dyDescent="0.25">
      <c r="A2240" s="17" t="s">
        <v>119</v>
      </c>
      <c r="B2240" s="17">
        <v>18.579999999999998</v>
      </c>
      <c r="C2240" s="17">
        <v>6.22</v>
      </c>
      <c r="D2240" s="17" t="s">
        <v>2380</v>
      </c>
      <c r="E2240" s="17" t="s">
        <v>2380</v>
      </c>
      <c r="F2240" s="17" t="s">
        <v>2380</v>
      </c>
      <c r="G2240" s="27" t="s">
        <v>2381</v>
      </c>
      <c r="H2240" s="17" t="s">
        <v>2380</v>
      </c>
      <c r="I2240" s="27">
        <f t="shared" si="102"/>
        <v>0</v>
      </c>
      <c r="J2240" s="26">
        <f t="shared" si="103"/>
        <v>0</v>
      </c>
      <c r="K2240" s="17" t="str">
        <f t="shared" si="104"/>
        <v>Normal Weight</v>
      </c>
      <c r="L2240" s="24" t="str" cm="1">
        <f t="array" ref="L2240">IF(H2240="?",INDEX($H$2:$H$2336,MODE(MATCH($H$2:$H$2336,$H$2:$H$2336,0))),H2240)</f>
        <v>No</v>
      </c>
    </row>
    <row r="2241" spans="1:12" x14ac:dyDescent="0.25">
      <c r="A2241" s="18" t="s">
        <v>118</v>
      </c>
      <c r="B2241" s="18">
        <v>16.64</v>
      </c>
      <c r="C2241" s="18">
        <v>10.01</v>
      </c>
      <c r="D2241" s="18" t="s">
        <v>2380</v>
      </c>
      <c r="E2241" s="18" t="s">
        <v>2380</v>
      </c>
      <c r="F2241" s="18" t="s">
        <v>2380</v>
      </c>
      <c r="G2241" s="25" t="s">
        <v>2381</v>
      </c>
      <c r="H2241" s="18" t="s">
        <v>2380</v>
      </c>
      <c r="I2241" s="25">
        <f t="shared" si="102"/>
        <v>0</v>
      </c>
      <c r="J2241" s="26">
        <f t="shared" si="103"/>
        <v>0</v>
      </c>
      <c r="K2241" s="18" t="str">
        <f t="shared" si="104"/>
        <v>Underweight</v>
      </c>
      <c r="L2241" s="24" t="str" cm="1">
        <f t="array" ref="L2241">IF(H2241="?",INDEX($H$2:$H$2336,MODE(MATCH($H$2:$H$2336,$H$2:$H$2336,0))),H2241)</f>
        <v>No</v>
      </c>
    </row>
    <row r="2242" spans="1:12" x14ac:dyDescent="0.25">
      <c r="A2242" s="17" t="s">
        <v>117</v>
      </c>
      <c r="B2242" s="17">
        <v>19.329999999999998</v>
      </c>
      <c r="C2242" s="17">
        <v>4.32</v>
      </c>
      <c r="D2242" s="17" t="s">
        <v>2380</v>
      </c>
      <c r="E2242" s="17" t="s">
        <v>2380</v>
      </c>
      <c r="F2242" s="17" t="s">
        <v>2380</v>
      </c>
      <c r="G2242" s="27">
        <v>1</v>
      </c>
      <c r="H2242" s="17" t="s">
        <v>2380</v>
      </c>
      <c r="I2242" s="27">
        <f t="shared" si="102"/>
        <v>0</v>
      </c>
      <c r="J2242" s="26">
        <f t="shared" si="103"/>
        <v>1</v>
      </c>
      <c r="K2242" s="17" t="str">
        <f t="shared" si="104"/>
        <v>Normal Weight</v>
      </c>
      <c r="L2242" s="24" t="str" cm="1">
        <f t="array" ref="L2242">IF(H2242="?",INDEX($H$2:$H$2336,MODE(MATCH($H$2:$H$2336,$H$2:$H$2336,0))),H2242)</f>
        <v>No</v>
      </c>
    </row>
    <row r="2243" spans="1:12" x14ac:dyDescent="0.25">
      <c r="A2243" s="18" t="s">
        <v>116</v>
      </c>
      <c r="B2243" s="18">
        <v>21.26</v>
      </c>
      <c r="C2243" s="18">
        <v>5.65</v>
      </c>
      <c r="D2243" s="18" t="s">
        <v>2382</v>
      </c>
      <c r="E2243" s="18" t="s">
        <v>2380</v>
      </c>
      <c r="F2243" s="18" t="s">
        <v>2383</v>
      </c>
      <c r="G2243" s="25">
        <v>1</v>
      </c>
      <c r="H2243" s="18" t="s">
        <v>2380</v>
      </c>
      <c r="I2243" s="25">
        <f t="shared" ref="I2243:I2306" si="105">COUNTIF(A2243:H2243, "?")</f>
        <v>0</v>
      </c>
      <c r="J2243" s="26">
        <f t="shared" ref="J2243:J2306" si="106">IF(OR(G2243="No major surgery"),0,G2243)</f>
        <v>1</v>
      </c>
      <c r="K2243" s="18" t="str">
        <f t="shared" ref="K2243:K2306" si="107">IF(B2243&lt;18.5,"Underweight",
IF(B2243&lt;25,"Normal Weight",
IF(B2243&lt;30,"Overweight",
"Obesity")))</f>
        <v>Normal Weight</v>
      </c>
      <c r="L2243" s="24" t="str" cm="1">
        <f t="array" ref="L2243">IF(H2243="?",INDEX($H$2:$H$2336,MODE(MATCH($H$2:$H$2336,$H$2:$H$2336,0))),H2243)</f>
        <v>No</v>
      </c>
    </row>
    <row r="2244" spans="1:12" x14ac:dyDescent="0.25">
      <c r="A2244" s="17" t="s">
        <v>115</v>
      </c>
      <c r="B2244" s="17">
        <v>15.6</v>
      </c>
      <c r="C2244" s="17">
        <v>4.12</v>
      </c>
      <c r="D2244" s="17" t="s">
        <v>2382</v>
      </c>
      <c r="E2244" s="17" t="s">
        <v>2380</v>
      </c>
      <c r="F2244" s="17" t="s">
        <v>2380</v>
      </c>
      <c r="G2244" s="27">
        <v>1</v>
      </c>
      <c r="H2244" s="17" t="s">
        <v>2380</v>
      </c>
      <c r="I2244" s="27">
        <f t="shared" si="105"/>
        <v>0</v>
      </c>
      <c r="J2244" s="26">
        <f t="shared" si="106"/>
        <v>1</v>
      </c>
      <c r="K2244" s="17" t="str">
        <f t="shared" si="107"/>
        <v>Underweight</v>
      </c>
      <c r="L2244" s="24" t="str" cm="1">
        <f t="array" ref="L2244">IF(H2244="?",INDEX($H$2:$H$2336,MODE(MATCH($H$2:$H$2336,$H$2:$H$2336,0))),H2244)</f>
        <v>No</v>
      </c>
    </row>
    <row r="2245" spans="1:12" x14ac:dyDescent="0.25">
      <c r="A2245" s="18" t="s">
        <v>114</v>
      </c>
      <c r="B2245" s="18">
        <v>24.39</v>
      </c>
      <c r="C2245" s="18">
        <v>6.24</v>
      </c>
      <c r="D2245" s="18" t="s">
        <v>2380</v>
      </c>
      <c r="E2245" s="18" t="s">
        <v>2380</v>
      </c>
      <c r="F2245" s="18" t="s">
        <v>2380</v>
      </c>
      <c r="G2245" s="25">
        <v>1</v>
      </c>
      <c r="H2245" s="18" t="s">
        <v>2380</v>
      </c>
      <c r="I2245" s="25">
        <f t="shared" si="105"/>
        <v>0</v>
      </c>
      <c r="J2245" s="26">
        <f t="shared" si="106"/>
        <v>1</v>
      </c>
      <c r="K2245" s="18" t="str">
        <f t="shared" si="107"/>
        <v>Normal Weight</v>
      </c>
      <c r="L2245" s="24" t="str" cm="1">
        <f t="array" ref="L2245">IF(H2245="?",INDEX($H$2:$H$2336,MODE(MATCH($H$2:$H$2336,$H$2:$H$2336,0))),H2245)</f>
        <v>No</v>
      </c>
    </row>
    <row r="2246" spans="1:12" x14ac:dyDescent="0.25">
      <c r="A2246" s="17" t="s">
        <v>113</v>
      </c>
      <c r="B2246" s="17">
        <v>24.75</v>
      </c>
      <c r="C2246" s="17">
        <v>4.83</v>
      </c>
      <c r="D2246" s="17" t="s">
        <v>2380</v>
      </c>
      <c r="E2246" s="17" t="s">
        <v>2380</v>
      </c>
      <c r="F2246" s="17" t="s">
        <v>2380</v>
      </c>
      <c r="G2246" s="27" t="s">
        <v>2381</v>
      </c>
      <c r="H2246" s="17" t="s">
        <v>2380</v>
      </c>
      <c r="I2246" s="27">
        <f t="shared" si="105"/>
        <v>0</v>
      </c>
      <c r="J2246" s="26">
        <f t="shared" si="106"/>
        <v>0</v>
      </c>
      <c r="K2246" s="17" t="str">
        <f t="shared" si="107"/>
        <v>Normal Weight</v>
      </c>
      <c r="L2246" s="24" t="str" cm="1">
        <f t="array" ref="L2246">IF(H2246="?",INDEX($H$2:$H$2336,MODE(MATCH($H$2:$H$2336,$H$2:$H$2336,0))),H2246)</f>
        <v>No</v>
      </c>
    </row>
    <row r="2247" spans="1:12" x14ac:dyDescent="0.25">
      <c r="A2247" s="18" t="s">
        <v>112</v>
      </c>
      <c r="B2247" s="18">
        <v>20.88</v>
      </c>
      <c r="C2247" s="18">
        <v>7.4</v>
      </c>
      <c r="D2247" s="18" t="s">
        <v>2380</v>
      </c>
      <c r="E2247" s="18" t="s">
        <v>2380</v>
      </c>
      <c r="F2247" s="18" t="s">
        <v>2380</v>
      </c>
      <c r="G2247" s="25" t="s">
        <v>2381</v>
      </c>
      <c r="H2247" s="18" t="s">
        <v>2380</v>
      </c>
      <c r="I2247" s="25">
        <f t="shared" si="105"/>
        <v>0</v>
      </c>
      <c r="J2247" s="26">
        <f t="shared" si="106"/>
        <v>0</v>
      </c>
      <c r="K2247" s="18" t="str">
        <f t="shared" si="107"/>
        <v>Normal Weight</v>
      </c>
      <c r="L2247" s="24" t="str" cm="1">
        <f t="array" ref="L2247">IF(H2247="?",INDEX($H$2:$H$2336,MODE(MATCH($H$2:$H$2336,$H$2:$H$2336,0))),H2247)</f>
        <v>No</v>
      </c>
    </row>
    <row r="2248" spans="1:12" x14ac:dyDescent="0.25">
      <c r="A2248" s="17" t="s">
        <v>111</v>
      </c>
      <c r="B2248" s="17">
        <v>20.43</v>
      </c>
      <c r="C2248" s="17">
        <v>4.54</v>
      </c>
      <c r="D2248" s="17" t="s">
        <v>2380</v>
      </c>
      <c r="E2248" s="17" t="s">
        <v>2380</v>
      </c>
      <c r="F2248" s="17" t="s">
        <v>2380</v>
      </c>
      <c r="G2248" s="27" t="s">
        <v>2381</v>
      </c>
      <c r="H2248" s="17" t="s">
        <v>2380</v>
      </c>
      <c r="I2248" s="27">
        <f t="shared" si="105"/>
        <v>0</v>
      </c>
      <c r="J2248" s="26">
        <f t="shared" si="106"/>
        <v>0</v>
      </c>
      <c r="K2248" s="17" t="str">
        <f t="shared" si="107"/>
        <v>Normal Weight</v>
      </c>
      <c r="L2248" s="24" t="str" cm="1">
        <f t="array" ref="L2248">IF(H2248="?",INDEX($H$2:$H$2336,MODE(MATCH($H$2:$H$2336,$H$2:$H$2336,0))),H2248)</f>
        <v>No</v>
      </c>
    </row>
    <row r="2249" spans="1:12" x14ac:dyDescent="0.25">
      <c r="A2249" s="18" t="s">
        <v>110</v>
      </c>
      <c r="B2249" s="18">
        <v>15.18</v>
      </c>
      <c r="C2249" s="18">
        <v>11.11</v>
      </c>
      <c r="D2249" s="18" t="s">
        <v>2380</v>
      </c>
      <c r="E2249" s="18" t="s">
        <v>2380</v>
      </c>
      <c r="F2249" s="18" t="s">
        <v>2380</v>
      </c>
      <c r="G2249" s="25" t="s">
        <v>2381</v>
      </c>
      <c r="H2249" s="18" t="s">
        <v>2380</v>
      </c>
      <c r="I2249" s="25">
        <f t="shared" si="105"/>
        <v>0</v>
      </c>
      <c r="J2249" s="26">
        <f t="shared" si="106"/>
        <v>0</v>
      </c>
      <c r="K2249" s="18" t="str">
        <f t="shared" si="107"/>
        <v>Underweight</v>
      </c>
      <c r="L2249" s="24" t="str" cm="1">
        <f t="array" ref="L2249">IF(H2249="?",INDEX($H$2:$H$2336,MODE(MATCH($H$2:$H$2336,$H$2:$H$2336,0))),H2249)</f>
        <v>No</v>
      </c>
    </row>
    <row r="2250" spans="1:12" x14ac:dyDescent="0.25">
      <c r="A2250" s="17" t="s">
        <v>109</v>
      </c>
      <c r="B2250" s="17">
        <v>15.12</v>
      </c>
      <c r="C2250" s="17">
        <v>4.03</v>
      </c>
      <c r="D2250" s="17" t="s">
        <v>2382</v>
      </c>
      <c r="E2250" s="17" t="s">
        <v>2380</v>
      </c>
      <c r="F2250" s="17" t="s">
        <v>2380</v>
      </c>
      <c r="G2250" s="27" t="s">
        <v>2381</v>
      </c>
      <c r="H2250" s="17" t="s">
        <v>2380</v>
      </c>
      <c r="I2250" s="27">
        <f t="shared" si="105"/>
        <v>0</v>
      </c>
      <c r="J2250" s="26">
        <f t="shared" si="106"/>
        <v>0</v>
      </c>
      <c r="K2250" s="17" t="str">
        <f t="shared" si="107"/>
        <v>Underweight</v>
      </c>
      <c r="L2250" s="24" t="str" cm="1">
        <f t="array" ref="L2250">IF(H2250="?",INDEX($H$2:$H$2336,MODE(MATCH($H$2:$H$2336,$H$2:$H$2336,0))),H2250)</f>
        <v>No</v>
      </c>
    </row>
    <row r="2251" spans="1:12" x14ac:dyDescent="0.25">
      <c r="A2251" s="18" t="s">
        <v>108</v>
      </c>
      <c r="B2251" s="18">
        <v>23.88</v>
      </c>
      <c r="C2251" s="18">
        <v>4.51</v>
      </c>
      <c r="D2251" s="18" t="s">
        <v>2380</v>
      </c>
      <c r="E2251" s="18" t="s">
        <v>2380</v>
      </c>
      <c r="F2251" s="18" t="s">
        <v>2380</v>
      </c>
      <c r="G2251" s="25">
        <v>1</v>
      </c>
      <c r="H2251" s="18" t="s">
        <v>2380</v>
      </c>
      <c r="I2251" s="25">
        <f t="shared" si="105"/>
        <v>0</v>
      </c>
      <c r="J2251" s="26">
        <f t="shared" si="106"/>
        <v>1</v>
      </c>
      <c r="K2251" s="18" t="str">
        <f t="shared" si="107"/>
        <v>Normal Weight</v>
      </c>
      <c r="L2251" s="24" t="str" cm="1">
        <f t="array" ref="L2251">IF(H2251="?",INDEX($H$2:$H$2336,MODE(MATCH($H$2:$H$2336,$H$2:$H$2336,0))),H2251)</f>
        <v>No</v>
      </c>
    </row>
    <row r="2252" spans="1:12" x14ac:dyDescent="0.25">
      <c r="A2252" s="17" t="s">
        <v>107</v>
      </c>
      <c r="B2252" s="17">
        <v>16.13</v>
      </c>
      <c r="C2252" s="17">
        <v>5.56</v>
      </c>
      <c r="D2252" s="17" t="s">
        <v>2380</v>
      </c>
      <c r="E2252" s="17" t="s">
        <v>2382</v>
      </c>
      <c r="F2252" s="17" t="s">
        <v>2380</v>
      </c>
      <c r="G2252" s="27">
        <v>1</v>
      </c>
      <c r="H2252" s="17" t="s">
        <v>2380</v>
      </c>
      <c r="I2252" s="27">
        <f t="shared" si="105"/>
        <v>0</v>
      </c>
      <c r="J2252" s="26">
        <f t="shared" si="106"/>
        <v>1</v>
      </c>
      <c r="K2252" s="17" t="str">
        <f t="shared" si="107"/>
        <v>Underweight</v>
      </c>
      <c r="L2252" s="24" t="str" cm="1">
        <f t="array" ref="L2252">IF(H2252="?",INDEX($H$2:$H$2336,MODE(MATCH($H$2:$H$2336,$H$2:$H$2336,0))),H2252)</f>
        <v>No</v>
      </c>
    </row>
    <row r="2253" spans="1:12" x14ac:dyDescent="0.25">
      <c r="A2253" s="18" t="s">
        <v>106</v>
      </c>
      <c r="B2253" s="18">
        <v>24.09</v>
      </c>
      <c r="C2253" s="18">
        <v>4.0999999999999996</v>
      </c>
      <c r="D2253" s="18" t="s">
        <v>2380</v>
      </c>
      <c r="E2253" s="18" t="s">
        <v>2382</v>
      </c>
      <c r="F2253" s="18" t="s">
        <v>2380</v>
      </c>
      <c r="G2253" s="25">
        <v>1</v>
      </c>
      <c r="H2253" s="18" t="s">
        <v>2380</v>
      </c>
      <c r="I2253" s="25">
        <f t="shared" si="105"/>
        <v>0</v>
      </c>
      <c r="J2253" s="26">
        <f t="shared" si="106"/>
        <v>1</v>
      </c>
      <c r="K2253" s="18" t="str">
        <f t="shared" si="107"/>
        <v>Normal Weight</v>
      </c>
      <c r="L2253" s="24" t="str" cm="1">
        <f t="array" ref="L2253">IF(H2253="?",INDEX($H$2:$H$2336,MODE(MATCH($H$2:$H$2336,$H$2:$H$2336,0))),H2253)</f>
        <v>No</v>
      </c>
    </row>
    <row r="2254" spans="1:12" x14ac:dyDescent="0.25">
      <c r="A2254" s="17" t="s">
        <v>105</v>
      </c>
      <c r="B2254" s="17">
        <v>19.43</v>
      </c>
      <c r="C2254" s="17">
        <v>5.85</v>
      </c>
      <c r="D2254" s="17" t="s">
        <v>2380</v>
      </c>
      <c r="E2254" s="17" t="s">
        <v>2382</v>
      </c>
      <c r="F2254" s="17" t="s">
        <v>2380</v>
      </c>
      <c r="G2254" s="27">
        <v>1</v>
      </c>
      <c r="H2254" s="17" t="s">
        <v>2380</v>
      </c>
      <c r="I2254" s="27">
        <f t="shared" si="105"/>
        <v>0</v>
      </c>
      <c r="J2254" s="26">
        <f t="shared" si="106"/>
        <v>1</v>
      </c>
      <c r="K2254" s="17" t="str">
        <f t="shared" si="107"/>
        <v>Normal Weight</v>
      </c>
      <c r="L2254" s="24" t="str" cm="1">
        <f t="array" ref="L2254">IF(H2254="?",INDEX($H$2:$H$2336,MODE(MATCH($H$2:$H$2336,$H$2:$H$2336,0))),H2254)</f>
        <v>No</v>
      </c>
    </row>
    <row r="2255" spans="1:12" x14ac:dyDescent="0.25">
      <c r="A2255" s="18" t="s">
        <v>104</v>
      </c>
      <c r="B2255" s="18">
        <v>15.22</v>
      </c>
      <c r="C2255" s="18">
        <v>4.92</v>
      </c>
      <c r="D2255" s="18" t="s">
        <v>2382</v>
      </c>
      <c r="E2255" s="18" t="s">
        <v>2380</v>
      </c>
      <c r="F2255" s="18" t="s">
        <v>2383</v>
      </c>
      <c r="G2255" s="25">
        <v>1</v>
      </c>
      <c r="H2255" s="18" t="s">
        <v>2380</v>
      </c>
      <c r="I2255" s="25">
        <f t="shared" si="105"/>
        <v>0</v>
      </c>
      <c r="J2255" s="26">
        <f t="shared" si="106"/>
        <v>1</v>
      </c>
      <c r="K2255" s="18" t="str">
        <f t="shared" si="107"/>
        <v>Underweight</v>
      </c>
      <c r="L2255" s="24" t="str" cm="1">
        <f t="array" ref="L2255">IF(H2255="?",INDEX($H$2:$H$2336,MODE(MATCH($H$2:$H$2336,$H$2:$H$2336,0))),H2255)</f>
        <v>No</v>
      </c>
    </row>
    <row r="2256" spans="1:12" x14ac:dyDescent="0.25">
      <c r="A2256" s="17" t="s">
        <v>103</v>
      </c>
      <c r="B2256" s="17">
        <v>20.72</v>
      </c>
      <c r="C2256" s="17">
        <v>9.4600000000000009</v>
      </c>
      <c r="D2256" s="17" t="s">
        <v>2380</v>
      </c>
      <c r="E2256" s="17" t="s">
        <v>2380</v>
      </c>
      <c r="F2256" s="17" t="s">
        <v>2380</v>
      </c>
      <c r="G2256" s="27" t="s">
        <v>2381</v>
      </c>
      <c r="H2256" s="17" t="s">
        <v>2380</v>
      </c>
      <c r="I2256" s="27">
        <f t="shared" si="105"/>
        <v>0</v>
      </c>
      <c r="J2256" s="26">
        <f t="shared" si="106"/>
        <v>0</v>
      </c>
      <c r="K2256" s="17" t="str">
        <f t="shared" si="107"/>
        <v>Normal Weight</v>
      </c>
      <c r="L2256" s="24" t="str" cm="1">
        <f t="array" ref="L2256">IF(H2256="?",INDEX($H$2:$H$2336,MODE(MATCH($H$2:$H$2336,$H$2:$H$2336,0))),H2256)</f>
        <v>No</v>
      </c>
    </row>
    <row r="2257" spans="1:12" x14ac:dyDescent="0.25">
      <c r="A2257" s="18" t="s">
        <v>102</v>
      </c>
      <c r="B2257" s="18">
        <v>35.4</v>
      </c>
      <c r="C2257" s="18">
        <v>5.94</v>
      </c>
      <c r="D2257" s="18" t="s">
        <v>2380</v>
      </c>
      <c r="E2257" s="18" t="s">
        <v>2380</v>
      </c>
      <c r="F2257" s="18" t="s">
        <v>2383</v>
      </c>
      <c r="G2257" s="25">
        <v>1</v>
      </c>
      <c r="H2257" s="18" t="s">
        <v>2380</v>
      </c>
      <c r="I2257" s="25">
        <f t="shared" si="105"/>
        <v>0</v>
      </c>
      <c r="J2257" s="26">
        <f t="shared" si="106"/>
        <v>1</v>
      </c>
      <c r="K2257" s="18" t="str">
        <f t="shared" si="107"/>
        <v>Obesity</v>
      </c>
      <c r="L2257" s="24" t="str" cm="1">
        <f t="array" ref="L2257">IF(H2257="?",INDEX($H$2:$H$2336,MODE(MATCH($H$2:$H$2336,$H$2:$H$2336,0))),H2257)</f>
        <v>No</v>
      </c>
    </row>
    <row r="2258" spans="1:12" x14ac:dyDescent="0.25">
      <c r="A2258" s="17" t="s">
        <v>101</v>
      </c>
      <c r="B2258" s="17">
        <v>34.4</v>
      </c>
      <c r="C2258" s="17">
        <v>5.7</v>
      </c>
      <c r="D2258" s="17" t="s">
        <v>2380</v>
      </c>
      <c r="E2258" s="17" t="s">
        <v>2380</v>
      </c>
      <c r="F2258" s="17" t="s">
        <v>2383</v>
      </c>
      <c r="G2258" s="27">
        <v>1</v>
      </c>
      <c r="H2258" s="17" t="s">
        <v>2380</v>
      </c>
      <c r="I2258" s="27">
        <f t="shared" si="105"/>
        <v>0</v>
      </c>
      <c r="J2258" s="26">
        <f t="shared" si="106"/>
        <v>1</v>
      </c>
      <c r="K2258" s="17" t="str">
        <f t="shared" si="107"/>
        <v>Obesity</v>
      </c>
      <c r="L2258" s="24" t="str" cm="1">
        <f t="array" ref="L2258">IF(H2258="?",INDEX($H$2:$H$2336,MODE(MATCH($H$2:$H$2336,$H$2:$H$2336,0))),H2258)</f>
        <v>No</v>
      </c>
    </row>
    <row r="2259" spans="1:12" x14ac:dyDescent="0.25">
      <c r="A2259" s="18" t="s">
        <v>100</v>
      </c>
      <c r="B2259" s="18">
        <v>34.1</v>
      </c>
      <c r="C2259" s="18">
        <v>4.13</v>
      </c>
      <c r="D2259" s="18" t="s">
        <v>2380</v>
      </c>
      <c r="E2259" s="18" t="s">
        <v>2380</v>
      </c>
      <c r="F2259" s="18" t="s">
        <v>2383</v>
      </c>
      <c r="G2259" s="25">
        <v>1</v>
      </c>
      <c r="H2259" s="18" t="s">
        <v>2380</v>
      </c>
      <c r="I2259" s="25">
        <f t="shared" si="105"/>
        <v>0</v>
      </c>
      <c r="J2259" s="26">
        <f t="shared" si="106"/>
        <v>1</v>
      </c>
      <c r="K2259" s="18" t="str">
        <f t="shared" si="107"/>
        <v>Obesity</v>
      </c>
      <c r="L2259" s="24" t="str" cm="1">
        <f t="array" ref="L2259">IF(H2259="?",INDEX($H$2:$H$2336,MODE(MATCH($H$2:$H$2336,$H$2:$H$2336,0))),H2259)</f>
        <v>No</v>
      </c>
    </row>
    <row r="2260" spans="1:12" x14ac:dyDescent="0.25">
      <c r="A2260" s="17" t="s">
        <v>99</v>
      </c>
      <c r="B2260" s="17">
        <v>30.4</v>
      </c>
      <c r="C2260" s="17">
        <v>4.7699999999999996</v>
      </c>
      <c r="D2260" s="17" t="s">
        <v>2380</v>
      </c>
      <c r="E2260" s="17" t="s">
        <v>2380</v>
      </c>
      <c r="F2260" s="17" t="s">
        <v>2383</v>
      </c>
      <c r="G2260" s="27">
        <v>1</v>
      </c>
      <c r="H2260" s="17" t="s">
        <v>2380</v>
      </c>
      <c r="I2260" s="27">
        <f t="shared" si="105"/>
        <v>0</v>
      </c>
      <c r="J2260" s="26">
        <f t="shared" si="106"/>
        <v>1</v>
      </c>
      <c r="K2260" s="17" t="str">
        <f t="shared" si="107"/>
        <v>Obesity</v>
      </c>
      <c r="L2260" s="24" t="str" cm="1">
        <f t="array" ref="L2260">IF(H2260="?",INDEX($H$2:$H$2336,MODE(MATCH($H$2:$H$2336,$H$2:$H$2336,0))),H2260)</f>
        <v>No</v>
      </c>
    </row>
    <row r="2261" spans="1:12" x14ac:dyDescent="0.25">
      <c r="A2261" s="18" t="s">
        <v>98</v>
      </c>
      <c r="B2261" s="18">
        <v>28.7</v>
      </c>
      <c r="C2261" s="18">
        <v>4.99</v>
      </c>
      <c r="D2261" s="18" t="s">
        <v>2380</v>
      </c>
      <c r="E2261" s="18" t="s">
        <v>2380</v>
      </c>
      <c r="F2261" s="18" t="s">
        <v>2383</v>
      </c>
      <c r="G2261" s="25">
        <v>1</v>
      </c>
      <c r="H2261" s="18" t="s">
        <v>2380</v>
      </c>
      <c r="I2261" s="25">
        <f t="shared" si="105"/>
        <v>0</v>
      </c>
      <c r="J2261" s="26">
        <f t="shared" si="106"/>
        <v>1</v>
      </c>
      <c r="K2261" s="18" t="str">
        <f t="shared" si="107"/>
        <v>Overweight</v>
      </c>
      <c r="L2261" s="24" t="str" cm="1">
        <f t="array" ref="L2261">IF(H2261="?",INDEX($H$2:$H$2336,MODE(MATCH($H$2:$H$2336,$H$2:$H$2336,0))),H2261)</f>
        <v>No</v>
      </c>
    </row>
    <row r="2262" spans="1:12" x14ac:dyDescent="0.25">
      <c r="A2262" s="17" t="s">
        <v>97</v>
      </c>
      <c r="B2262" s="17">
        <v>17.440000000000001</v>
      </c>
      <c r="C2262" s="17">
        <v>4.42</v>
      </c>
      <c r="D2262" s="17" t="s">
        <v>2382</v>
      </c>
      <c r="E2262" s="17" t="s">
        <v>2380</v>
      </c>
      <c r="F2262" s="17" t="s">
        <v>2383</v>
      </c>
      <c r="G2262" s="27">
        <v>1</v>
      </c>
      <c r="H2262" s="17" t="s">
        <v>2380</v>
      </c>
      <c r="I2262" s="27">
        <f t="shared" si="105"/>
        <v>0</v>
      </c>
      <c r="J2262" s="26">
        <f t="shared" si="106"/>
        <v>1</v>
      </c>
      <c r="K2262" s="17" t="str">
        <f t="shared" si="107"/>
        <v>Underweight</v>
      </c>
      <c r="L2262" s="24" t="str" cm="1">
        <f t="array" ref="L2262">IF(H2262="?",INDEX($H$2:$H$2336,MODE(MATCH($H$2:$H$2336,$H$2:$H$2336,0))),H2262)</f>
        <v>No</v>
      </c>
    </row>
    <row r="2263" spans="1:12" x14ac:dyDescent="0.25">
      <c r="A2263" s="18" t="s">
        <v>96</v>
      </c>
      <c r="B2263" s="18">
        <v>27.6</v>
      </c>
      <c r="C2263" s="18">
        <v>4.01</v>
      </c>
      <c r="D2263" s="18" t="s">
        <v>2380</v>
      </c>
      <c r="E2263" s="18" t="s">
        <v>2380</v>
      </c>
      <c r="F2263" s="18" t="s">
        <v>2383</v>
      </c>
      <c r="G2263" s="25">
        <v>1</v>
      </c>
      <c r="H2263" s="18" t="s">
        <v>2380</v>
      </c>
      <c r="I2263" s="25">
        <f t="shared" si="105"/>
        <v>0</v>
      </c>
      <c r="J2263" s="26">
        <f t="shared" si="106"/>
        <v>1</v>
      </c>
      <c r="K2263" s="18" t="str">
        <f t="shared" si="107"/>
        <v>Overweight</v>
      </c>
      <c r="L2263" s="24" t="str" cm="1">
        <f t="array" ref="L2263">IF(H2263="?",INDEX($H$2:$H$2336,MODE(MATCH($H$2:$H$2336,$H$2:$H$2336,0))),H2263)</f>
        <v>No</v>
      </c>
    </row>
    <row r="2264" spans="1:12" x14ac:dyDescent="0.25">
      <c r="A2264" s="17" t="s">
        <v>95</v>
      </c>
      <c r="B2264" s="17">
        <v>20.7</v>
      </c>
      <c r="C2264" s="17">
        <v>4.49</v>
      </c>
      <c r="D2264" s="17" t="s">
        <v>2380</v>
      </c>
      <c r="E2264" s="17" t="s">
        <v>2380</v>
      </c>
      <c r="F2264" s="17" t="s">
        <v>2383</v>
      </c>
      <c r="G2264" s="27">
        <v>1</v>
      </c>
      <c r="H2264" s="17" t="s">
        <v>2380</v>
      </c>
      <c r="I2264" s="27">
        <f t="shared" si="105"/>
        <v>0</v>
      </c>
      <c r="J2264" s="26">
        <f t="shared" si="106"/>
        <v>1</v>
      </c>
      <c r="K2264" s="17" t="str">
        <f t="shared" si="107"/>
        <v>Normal Weight</v>
      </c>
      <c r="L2264" s="24" t="str" cm="1">
        <f t="array" ref="L2264">IF(H2264="?",INDEX($H$2:$H$2336,MODE(MATCH($H$2:$H$2336,$H$2:$H$2336,0))),H2264)</f>
        <v>No</v>
      </c>
    </row>
    <row r="2265" spans="1:12" x14ac:dyDescent="0.25">
      <c r="A2265" s="18" t="s">
        <v>94</v>
      </c>
      <c r="B2265" s="18">
        <v>20.3</v>
      </c>
      <c r="C2265" s="18">
        <v>6.37</v>
      </c>
      <c r="D2265" s="18" t="s">
        <v>2380</v>
      </c>
      <c r="E2265" s="18" t="s">
        <v>2380</v>
      </c>
      <c r="F2265" s="18" t="s">
        <v>2383</v>
      </c>
      <c r="G2265" s="25">
        <v>1</v>
      </c>
      <c r="H2265" s="18" t="s">
        <v>2380</v>
      </c>
      <c r="I2265" s="25">
        <f t="shared" si="105"/>
        <v>0</v>
      </c>
      <c r="J2265" s="26">
        <f t="shared" si="106"/>
        <v>1</v>
      </c>
      <c r="K2265" s="18" t="str">
        <f t="shared" si="107"/>
        <v>Normal Weight</v>
      </c>
      <c r="L2265" s="24" t="str" cm="1">
        <f t="array" ref="L2265">IF(H2265="?",INDEX($H$2:$H$2336,MODE(MATCH($H$2:$H$2336,$H$2:$H$2336,0))),H2265)</f>
        <v>No</v>
      </c>
    </row>
    <row r="2266" spans="1:12" x14ac:dyDescent="0.25">
      <c r="A2266" s="17" t="s">
        <v>93</v>
      </c>
      <c r="B2266" s="17">
        <v>19.8</v>
      </c>
      <c r="C2266" s="17">
        <v>5.12</v>
      </c>
      <c r="D2266" s="17" t="s">
        <v>2380</v>
      </c>
      <c r="E2266" s="17" t="s">
        <v>2380</v>
      </c>
      <c r="F2266" s="17" t="s">
        <v>2383</v>
      </c>
      <c r="G2266" s="27">
        <v>1</v>
      </c>
      <c r="H2266" s="17" t="s">
        <v>2380</v>
      </c>
      <c r="I2266" s="27">
        <f t="shared" si="105"/>
        <v>0</v>
      </c>
      <c r="J2266" s="26">
        <f t="shared" si="106"/>
        <v>1</v>
      </c>
      <c r="K2266" s="17" t="str">
        <f t="shared" si="107"/>
        <v>Normal Weight</v>
      </c>
      <c r="L2266" s="24" t="str" cm="1">
        <f t="array" ref="L2266">IF(H2266="?",INDEX($H$2:$H$2336,MODE(MATCH($H$2:$H$2336,$H$2:$H$2336,0))),H2266)</f>
        <v>No</v>
      </c>
    </row>
    <row r="2267" spans="1:12" x14ac:dyDescent="0.25">
      <c r="A2267" s="18" t="s">
        <v>92</v>
      </c>
      <c r="B2267" s="18">
        <v>21.87</v>
      </c>
      <c r="C2267" s="18">
        <v>8.59</v>
      </c>
      <c r="D2267" s="18" t="s">
        <v>2380</v>
      </c>
      <c r="E2267" s="18" t="s">
        <v>2380</v>
      </c>
      <c r="F2267" s="18" t="s">
        <v>2380</v>
      </c>
      <c r="G2267" s="25" t="s">
        <v>2381</v>
      </c>
      <c r="H2267" s="18" t="s">
        <v>2380</v>
      </c>
      <c r="I2267" s="25">
        <f t="shared" si="105"/>
        <v>0</v>
      </c>
      <c r="J2267" s="26">
        <f t="shared" si="106"/>
        <v>0</v>
      </c>
      <c r="K2267" s="18" t="str">
        <f t="shared" si="107"/>
        <v>Normal Weight</v>
      </c>
      <c r="L2267" s="24" t="str" cm="1">
        <f t="array" ref="L2267">IF(H2267="?",INDEX($H$2:$H$2336,MODE(MATCH($H$2:$H$2336,$H$2:$H$2336,0))),H2267)</f>
        <v>No</v>
      </c>
    </row>
    <row r="2268" spans="1:12" x14ac:dyDescent="0.25">
      <c r="A2268" s="17" t="s">
        <v>91</v>
      </c>
      <c r="B2268" s="17">
        <v>16.600000000000001</v>
      </c>
      <c r="C2268" s="17">
        <v>5.87</v>
      </c>
      <c r="D2268" s="17" t="s">
        <v>2380</v>
      </c>
      <c r="E2268" s="17" t="s">
        <v>2380</v>
      </c>
      <c r="F2268" s="17" t="s">
        <v>2380</v>
      </c>
      <c r="G2268" s="27">
        <v>1</v>
      </c>
      <c r="H2268" s="17" t="s">
        <v>2380</v>
      </c>
      <c r="I2268" s="27">
        <f t="shared" si="105"/>
        <v>0</v>
      </c>
      <c r="J2268" s="26">
        <f t="shared" si="106"/>
        <v>1</v>
      </c>
      <c r="K2268" s="17" t="str">
        <f t="shared" si="107"/>
        <v>Underweight</v>
      </c>
      <c r="L2268" s="24" t="str" cm="1">
        <f t="array" ref="L2268">IF(H2268="?",INDEX($H$2:$H$2336,MODE(MATCH($H$2:$H$2336,$H$2:$H$2336,0))),H2268)</f>
        <v>No</v>
      </c>
    </row>
    <row r="2269" spans="1:12" x14ac:dyDescent="0.25">
      <c r="A2269" s="18" t="s">
        <v>90</v>
      </c>
      <c r="B2269" s="18">
        <v>21.98</v>
      </c>
      <c r="C2269" s="18">
        <v>7.03</v>
      </c>
      <c r="D2269" s="18" t="s">
        <v>2380</v>
      </c>
      <c r="E2269" s="18" t="s">
        <v>2380</v>
      </c>
      <c r="F2269" s="18" t="s">
        <v>2380</v>
      </c>
      <c r="G2269" s="25" t="s">
        <v>2381</v>
      </c>
      <c r="H2269" s="18" t="s">
        <v>2380</v>
      </c>
      <c r="I2269" s="25">
        <f t="shared" si="105"/>
        <v>0</v>
      </c>
      <c r="J2269" s="26">
        <f t="shared" si="106"/>
        <v>0</v>
      </c>
      <c r="K2269" s="18" t="str">
        <f t="shared" si="107"/>
        <v>Normal Weight</v>
      </c>
      <c r="L2269" s="24" t="str" cm="1">
        <f t="array" ref="L2269">IF(H2269="?",INDEX($H$2:$H$2336,MODE(MATCH($H$2:$H$2336,$H$2:$H$2336,0))),H2269)</f>
        <v>No</v>
      </c>
    </row>
    <row r="2270" spans="1:12" x14ac:dyDescent="0.25">
      <c r="A2270" s="17" t="s">
        <v>89</v>
      </c>
      <c r="B2270" s="17">
        <v>19.7</v>
      </c>
      <c r="C2270" s="17">
        <v>5.51</v>
      </c>
      <c r="D2270" s="17" t="s">
        <v>2380</v>
      </c>
      <c r="E2270" s="17" t="s">
        <v>2380</v>
      </c>
      <c r="F2270" s="17" t="s">
        <v>2380</v>
      </c>
      <c r="G2270" s="27">
        <v>1</v>
      </c>
      <c r="H2270" s="17" t="s">
        <v>2380</v>
      </c>
      <c r="I2270" s="27">
        <f t="shared" si="105"/>
        <v>0</v>
      </c>
      <c r="J2270" s="26">
        <f t="shared" si="106"/>
        <v>1</v>
      </c>
      <c r="K2270" s="17" t="str">
        <f t="shared" si="107"/>
        <v>Normal Weight</v>
      </c>
      <c r="L2270" s="24" t="str" cm="1">
        <f t="array" ref="L2270">IF(H2270="?",INDEX($H$2:$H$2336,MODE(MATCH($H$2:$H$2336,$H$2:$H$2336,0))),H2270)</f>
        <v>No</v>
      </c>
    </row>
    <row r="2271" spans="1:12" x14ac:dyDescent="0.25">
      <c r="A2271" s="18" t="s">
        <v>88</v>
      </c>
      <c r="B2271" s="18">
        <v>19.21</v>
      </c>
      <c r="C2271" s="18">
        <v>4.76</v>
      </c>
      <c r="D2271" s="18" t="s">
        <v>2380</v>
      </c>
      <c r="E2271" s="18" t="s">
        <v>2382</v>
      </c>
      <c r="F2271" s="18" t="s">
        <v>2380</v>
      </c>
      <c r="G2271" s="25">
        <v>1</v>
      </c>
      <c r="H2271" s="18" t="s">
        <v>2380</v>
      </c>
      <c r="I2271" s="25">
        <f t="shared" si="105"/>
        <v>0</v>
      </c>
      <c r="J2271" s="26">
        <f t="shared" si="106"/>
        <v>1</v>
      </c>
      <c r="K2271" s="18" t="str">
        <f t="shared" si="107"/>
        <v>Normal Weight</v>
      </c>
      <c r="L2271" s="24" t="str" cm="1">
        <f t="array" ref="L2271">IF(H2271="?",INDEX($H$2:$H$2336,MODE(MATCH($H$2:$H$2336,$H$2:$H$2336,0))),H2271)</f>
        <v>No</v>
      </c>
    </row>
    <row r="2272" spans="1:12" x14ac:dyDescent="0.25">
      <c r="A2272" s="17" t="s">
        <v>87</v>
      </c>
      <c r="B2272" s="17">
        <v>19.3</v>
      </c>
      <c r="C2272" s="17">
        <v>4.7</v>
      </c>
      <c r="D2272" s="17" t="s">
        <v>2380</v>
      </c>
      <c r="E2272" s="17" t="s">
        <v>2382</v>
      </c>
      <c r="F2272" s="17" t="s">
        <v>2380</v>
      </c>
      <c r="G2272" s="27">
        <v>1</v>
      </c>
      <c r="H2272" s="17" t="s">
        <v>2380</v>
      </c>
      <c r="I2272" s="27">
        <f t="shared" si="105"/>
        <v>0</v>
      </c>
      <c r="J2272" s="26">
        <f t="shared" si="106"/>
        <v>1</v>
      </c>
      <c r="K2272" s="17" t="str">
        <f t="shared" si="107"/>
        <v>Normal Weight</v>
      </c>
      <c r="L2272" s="24" t="str" cm="1">
        <f t="array" ref="L2272">IF(H2272="?",INDEX($H$2:$H$2336,MODE(MATCH($H$2:$H$2336,$H$2:$H$2336,0))),H2272)</f>
        <v>No</v>
      </c>
    </row>
    <row r="2273" spans="1:12" x14ac:dyDescent="0.25">
      <c r="A2273" s="18" t="s">
        <v>86</v>
      </c>
      <c r="B2273" s="18">
        <v>16.22</v>
      </c>
      <c r="C2273" s="18">
        <v>6.21</v>
      </c>
      <c r="D2273" s="18" t="s">
        <v>2382</v>
      </c>
      <c r="E2273" s="18" t="s">
        <v>2380</v>
      </c>
      <c r="F2273" s="18" t="s">
        <v>2380</v>
      </c>
      <c r="G2273" s="25" t="s">
        <v>2381</v>
      </c>
      <c r="H2273" s="18" t="s">
        <v>2380</v>
      </c>
      <c r="I2273" s="25">
        <f t="shared" si="105"/>
        <v>0</v>
      </c>
      <c r="J2273" s="26">
        <f t="shared" si="106"/>
        <v>0</v>
      </c>
      <c r="K2273" s="18" t="str">
        <f t="shared" si="107"/>
        <v>Underweight</v>
      </c>
      <c r="L2273" s="24" t="str" cm="1">
        <f t="array" ref="L2273">IF(H2273="?",INDEX($H$2:$H$2336,MODE(MATCH($H$2:$H$2336,$H$2:$H$2336,0))),H2273)</f>
        <v>No</v>
      </c>
    </row>
    <row r="2274" spans="1:12" x14ac:dyDescent="0.25">
      <c r="A2274" s="17" t="s">
        <v>85</v>
      </c>
      <c r="B2274" s="17">
        <v>17.12</v>
      </c>
      <c r="C2274" s="17">
        <v>4.5199999999999996</v>
      </c>
      <c r="D2274" s="17" t="s">
        <v>2380</v>
      </c>
      <c r="E2274" s="17" t="s">
        <v>2382</v>
      </c>
      <c r="F2274" s="17" t="s">
        <v>2380</v>
      </c>
      <c r="G2274" s="27">
        <v>1</v>
      </c>
      <c r="H2274" s="17" t="s">
        <v>2380</v>
      </c>
      <c r="I2274" s="27">
        <f t="shared" si="105"/>
        <v>0</v>
      </c>
      <c r="J2274" s="26">
        <f t="shared" si="106"/>
        <v>1</v>
      </c>
      <c r="K2274" s="17" t="str">
        <f t="shared" si="107"/>
        <v>Underweight</v>
      </c>
      <c r="L2274" s="24" t="str" cm="1">
        <f t="array" ref="L2274">IF(H2274="?",INDEX($H$2:$H$2336,MODE(MATCH($H$2:$H$2336,$H$2:$H$2336,0))),H2274)</f>
        <v>No</v>
      </c>
    </row>
    <row r="2275" spans="1:12" x14ac:dyDescent="0.25">
      <c r="A2275" s="18" t="s">
        <v>84</v>
      </c>
      <c r="B2275" s="18">
        <v>19.07</v>
      </c>
      <c r="C2275" s="18">
        <v>5.45</v>
      </c>
      <c r="D2275" s="18" t="s">
        <v>2380</v>
      </c>
      <c r="E2275" s="18" t="s">
        <v>2380</v>
      </c>
      <c r="F2275" s="18" t="s">
        <v>2380</v>
      </c>
      <c r="G2275" s="25">
        <v>1</v>
      </c>
      <c r="H2275" s="18" t="s">
        <v>2380</v>
      </c>
      <c r="I2275" s="25">
        <f t="shared" si="105"/>
        <v>0</v>
      </c>
      <c r="J2275" s="26">
        <f t="shared" si="106"/>
        <v>1</v>
      </c>
      <c r="K2275" s="18" t="str">
        <f t="shared" si="107"/>
        <v>Normal Weight</v>
      </c>
      <c r="L2275" s="24" t="str" cm="1">
        <f t="array" ref="L2275">IF(H2275="?",INDEX($H$2:$H$2336,MODE(MATCH($H$2:$H$2336,$H$2:$H$2336,0))),H2275)</f>
        <v>No</v>
      </c>
    </row>
    <row r="2276" spans="1:12" x14ac:dyDescent="0.25">
      <c r="A2276" s="17" t="s">
        <v>83</v>
      </c>
      <c r="B2276" s="17">
        <v>15.56</v>
      </c>
      <c r="C2276" s="17">
        <v>4.42</v>
      </c>
      <c r="D2276" s="17" t="s">
        <v>2380</v>
      </c>
      <c r="E2276" s="17" t="s">
        <v>2380</v>
      </c>
      <c r="F2276" s="17" t="s">
        <v>2380</v>
      </c>
      <c r="G2276" s="27" t="s">
        <v>2381</v>
      </c>
      <c r="H2276" s="17" t="s">
        <v>2380</v>
      </c>
      <c r="I2276" s="27">
        <f t="shared" si="105"/>
        <v>0</v>
      </c>
      <c r="J2276" s="26">
        <f t="shared" si="106"/>
        <v>0</v>
      </c>
      <c r="K2276" s="17" t="str">
        <f t="shared" si="107"/>
        <v>Underweight</v>
      </c>
      <c r="L2276" s="24" t="str" cm="1">
        <f t="array" ref="L2276">IF(H2276="?",INDEX($H$2:$H$2336,MODE(MATCH($H$2:$H$2336,$H$2:$H$2336,0))),H2276)</f>
        <v>No</v>
      </c>
    </row>
    <row r="2277" spans="1:12" x14ac:dyDescent="0.25">
      <c r="A2277" s="18" t="s">
        <v>82</v>
      </c>
      <c r="B2277" s="18">
        <v>22.76</v>
      </c>
      <c r="C2277" s="18">
        <v>9.44</v>
      </c>
      <c r="D2277" s="18" t="s">
        <v>2380</v>
      </c>
      <c r="E2277" s="18" t="s">
        <v>2380</v>
      </c>
      <c r="F2277" s="18" t="s">
        <v>2380</v>
      </c>
      <c r="G2277" s="25" t="s">
        <v>2381</v>
      </c>
      <c r="H2277" s="18" t="s">
        <v>2380</v>
      </c>
      <c r="I2277" s="25">
        <f t="shared" si="105"/>
        <v>0</v>
      </c>
      <c r="J2277" s="26">
        <f t="shared" si="106"/>
        <v>0</v>
      </c>
      <c r="K2277" s="18" t="str">
        <f t="shared" si="107"/>
        <v>Normal Weight</v>
      </c>
      <c r="L2277" s="24" t="str" cm="1">
        <f t="array" ref="L2277">IF(H2277="?",INDEX($H$2:$H$2336,MODE(MATCH($H$2:$H$2336,$H$2:$H$2336,0))),H2277)</f>
        <v>No</v>
      </c>
    </row>
    <row r="2278" spans="1:12" x14ac:dyDescent="0.25">
      <c r="A2278" s="17" t="s">
        <v>81</v>
      </c>
      <c r="B2278" s="17">
        <v>22.79</v>
      </c>
      <c r="C2278" s="17">
        <v>6.15</v>
      </c>
      <c r="D2278" s="17" t="s">
        <v>2382</v>
      </c>
      <c r="E2278" s="17" t="s">
        <v>2380</v>
      </c>
      <c r="F2278" s="17" t="s">
        <v>2383</v>
      </c>
      <c r="G2278" s="27">
        <v>1</v>
      </c>
      <c r="H2278" s="17" t="s">
        <v>2380</v>
      </c>
      <c r="I2278" s="27">
        <f t="shared" si="105"/>
        <v>0</v>
      </c>
      <c r="J2278" s="26">
        <f t="shared" si="106"/>
        <v>1</v>
      </c>
      <c r="K2278" s="17" t="str">
        <f t="shared" si="107"/>
        <v>Normal Weight</v>
      </c>
      <c r="L2278" s="24" t="str" cm="1">
        <f t="array" ref="L2278">IF(H2278="?",INDEX($H$2:$H$2336,MODE(MATCH($H$2:$H$2336,$H$2:$H$2336,0))),H2278)</f>
        <v>No</v>
      </c>
    </row>
    <row r="2279" spans="1:12" x14ac:dyDescent="0.25">
      <c r="A2279" s="18" t="s">
        <v>80</v>
      </c>
      <c r="B2279" s="18">
        <v>17.41</v>
      </c>
      <c r="C2279" s="18">
        <v>5.13</v>
      </c>
      <c r="D2279" s="18" t="s">
        <v>2382</v>
      </c>
      <c r="E2279" s="18" t="s">
        <v>2380</v>
      </c>
      <c r="F2279" s="18" t="s">
        <v>2380</v>
      </c>
      <c r="G2279" s="25" t="s">
        <v>2381</v>
      </c>
      <c r="H2279" s="18" t="s">
        <v>2380</v>
      </c>
      <c r="I2279" s="25">
        <f t="shared" si="105"/>
        <v>0</v>
      </c>
      <c r="J2279" s="26">
        <f t="shared" si="106"/>
        <v>0</v>
      </c>
      <c r="K2279" s="18" t="str">
        <f t="shared" si="107"/>
        <v>Underweight</v>
      </c>
      <c r="L2279" s="24" t="str" cm="1">
        <f t="array" ref="L2279">IF(H2279="?",INDEX($H$2:$H$2336,MODE(MATCH($H$2:$H$2336,$H$2:$H$2336,0))),H2279)</f>
        <v>No</v>
      </c>
    </row>
    <row r="2280" spans="1:12" x14ac:dyDescent="0.25">
      <c r="A2280" s="17" t="s">
        <v>79</v>
      </c>
      <c r="B2280" s="17">
        <v>19.32</v>
      </c>
      <c r="C2280" s="17">
        <v>4.96</v>
      </c>
      <c r="D2280" s="17" t="s">
        <v>2382</v>
      </c>
      <c r="E2280" s="17" t="s">
        <v>2380</v>
      </c>
      <c r="F2280" s="17" t="s">
        <v>2380</v>
      </c>
      <c r="G2280" s="27" t="s">
        <v>2381</v>
      </c>
      <c r="H2280" s="17" t="s">
        <v>2380</v>
      </c>
      <c r="I2280" s="27">
        <f t="shared" si="105"/>
        <v>0</v>
      </c>
      <c r="J2280" s="26">
        <f t="shared" si="106"/>
        <v>0</v>
      </c>
      <c r="K2280" s="17" t="str">
        <f t="shared" si="107"/>
        <v>Normal Weight</v>
      </c>
      <c r="L2280" s="24" t="str" cm="1">
        <f t="array" ref="L2280">IF(H2280="?",INDEX($H$2:$H$2336,MODE(MATCH($H$2:$H$2336,$H$2:$H$2336,0))),H2280)</f>
        <v>No</v>
      </c>
    </row>
    <row r="2281" spans="1:12" x14ac:dyDescent="0.25">
      <c r="A2281" s="18" t="s">
        <v>78</v>
      </c>
      <c r="B2281" s="18">
        <v>18.25</v>
      </c>
      <c r="C2281" s="18">
        <v>10.95</v>
      </c>
      <c r="D2281" s="18" t="s">
        <v>2380</v>
      </c>
      <c r="E2281" s="18" t="s">
        <v>2380</v>
      </c>
      <c r="F2281" s="18" t="s">
        <v>2380</v>
      </c>
      <c r="G2281" s="25" t="s">
        <v>2381</v>
      </c>
      <c r="H2281" s="18" t="s">
        <v>2380</v>
      </c>
      <c r="I2281" s="25">
        <f t="shared" si="105"/>
        <v>0</v>
      </c>
      <c r="J2281" s="26">
        <f t="shared" si="106"/>
        <v>0</v>
      </c>
      <c r="K2281" s="18" t="str">
        <f t="shared" si="107"/>
        <v>Underweight</v>
      </c>
      <c r="L2281" s="24" t="str" cm="1">
        <f t="array" ref="L2281">IF(H2281="?",INDEX($H$2:$H$2336,MODE(MATCH($H$2:$H$2336,$H$2:$H$2336,0))),H2281)</f>
        <v>No</v>
      </c>
    </row>
    <row r="2282" spans="1:12" x14ac:dyDescent="0.25">
      <c r="A2282" s="17" t="s">
        <v>77</v>
      </c>
      <c r="B2282" s="17">
        <v>53.13</v>
      </c>
      <c r="C2282" s="17">
        <v>4.4400000000000004</v>
      </c>
      <c r="D2282" s="17" t="s">
        <v>2380</v>
      </c>
      <c r="E2282" s="17" t="s">
        <v>2382</v>
      </c>
      <c r="F2282" s="17" t="s">
        <v>2380</v>
      </c>
      <c r="G2282" s="27">
        <v>1</v>
      </c>
      <c r="H2282" s="17" t="s">
        <v>2380</v>
      </c>
      <c r="I2282" s="27">
        <f t="shared" si="105"/>
        <v>0</v>
      </c>
      <c r="J2282" s="26">
        <f t="shared" si="106"/>
        <v>1</v>
      </c>
      <c r="K2282" s="17" t="str">
        <f t="shared" si="107"/>
        <v>Obesity</v>
      </c>
      <c r="L2282" s="24" t="str" cm="1">
        <f t="array" ref="L2282">IF(H2282="?",INDEX($H$2:$H$2336,MODE(MATCH($H$2:$H$2336,$H$2:$H$2336,0))),H2282)</f>
        <v>No</v>
      </c>
    </row>
    <row r="2283" spans="1:12" x14ac:dyDescent="0.25">
      <c r="A2283" s="18" t="s">
        <v>76</v>
      </c>
      <c r="B2283" s="18">
        <v>20.46</v>
      </c>
      <c r="C2283" s="18">
        <v>4.0199999999999996</v>
      </c>
      <c r="D2283" s="18" t="s">
        <v>2380</v>
      </c>
      <c r="E2283" s="18" t="s">
        <v>2380</v>
      </c>
      <c r="F2283" s="18" t="s">
        <v>2380</v>
      </c>
      <c r="G2283" s="25" t="s">
        <v>2381</v>
      </c>
      <c r="H2283" s="18" t="s">
        <v>2380</v>
      </c>
      <c r="I2283" s="25">
        <f t="shared" si="105"/>
        <v>0</v>
      </c>
      <c r="J2283" s="26">
        <f t="shared" si="106"/>
        <v>0</v>
      </c>
      <c r="K2283" s="18" t="str">
        <f t="shared" si="107"/>
        <v>Normal Weight</v>
      </c>
      <c r="L2283" s="24" t="str" cm="1">
        <f t="array" ref="L2283">IF(H2283="?",INDEX($H$2:$H$2336,MODE(MATCH($H$2:$H$2336,$H$2:$H$2336,0))),H2283)</f>
        <v>No</v>
      </c>
    </row>
    <row r="2284" spans="1:12" x14ac:dyDescent="0.25">
      <c r="A2284" s="17" t="s">
        <v>75</v>
      </c>
      <c r="B2284" s="17">
        <v>43.01</v>
      </c>
      <c r="C2284" s="17">
        <v>5.44</v>
      </c>
      <c r="D2284" s="17" t="s">
        <v>2380</v>
      </c>
      <c r="E2284" s="17" t="s">
        <v>2382</v>
      </c>
      <c r="F2284" s="17" t="s">
        <v>2380</v>
      </c>
      <c r="G2284" s="27">
        <v>1</v>
      </c>
      <c r="H2284" s="17" t="s">
        <v>2380</v>
      </c>
      <c r="I2284" s="27">
        <f t="shared" si="105"/>
        <v>0</v>
      </c>
      <c r="J2284" s="26">
        <f t="shared" si="106"/>
        <v>1</v>
      </c>
      <c r="K2284" s="17" t="str">
        <f t="shared" si="107"/>
        <v>Obesity</v>
      </c>
      <c r="L2284" s="24" t="str" cm="1">
        <f t="array" ref="L2284">IF(H2284="?",INDEX($H$2:$H$2336,MODE(MATCH($H$2:$H$2336,$H$2:$H$2336,0))),H2284)</f>
        <v>No</v>
      </c>
    </row>
    <row r="2285" spans="1:12" x14ac:dyDescent="0.25">
      <c r="A2285" s="18" t="s">
        <v>74</v>
      </c>
      <c r="B2285" s="18">
        <v>15.01</v>
      </c>
      <c r="C2285" s="18">
        <v>4.1500000000000004</v>
      </c>
      <c r="D2285" s="18" t="s">
        <v>2380</v>
      </c>
      <c r="E2285" s="18" t="s">
        <v>2380</v>
      </c>
      <c r="F2285" s="18" t="s">
        <v>2383</v>
      </c>
      <c r="G2285" s="25">
        <v>1</v>
      </c>
      <c r="H2285" s="18" t="s">
        <v>2380</v>
      </c>
      <c r="I2285" s="25">
        <f t="shared" si="105"/>
        <v>0</v>
      </c>
      <c r="J2285" s="26">
        <f t="shared" si="106"/>
        <v>1</v>
      </c>
      <c r="K2285" s="18" t="str">
        <f t="shared" si="107"/>
        <v>Underweight</v>
      </c>
      <c r="L2285" s="24" t="str" cm="1">
        <f t="array" ref="L2285">IF(H2285="?",INDEX($H$2:$H$2336,MODE(MATCH($H$2:$H$2336,$H$2:$H$2336,0))),H2285)</f>
        <v>No</v>
      </c>
    </row>
    <row r="2286" spans="1:12" x14ac:dyDescent="0.25">
      <c r="A2286" s="17" t="s">
        <v>73</v>
      </c>
      <c r="B2286" s="17">
        <v>41.14</v>
      </c>
      <c r="C2286" s="17">
        <v>6.02</v>
      </c>
      <c r="D2286" s="17" t="s">
        <v>2380</v>
      </c>
      <c r="E2286" s="17" t="s">
        <v>2382</v>
      </c>
      <c r="F2286" s="17" t="s">
        <v>2380</v>
      </c>
      <c r="G2286" s="27">
        <v>1</v>
      </c>
      <c r="H2286" s="17" t="s">
        <v>2380</v>
      </c>
      <c r="I2286" s="27">
        <f t="shared" si="105"/>
        <v>0</v>
      </c>
      <c r="J2286" s="26">
        <f t="shared" si="106"/>
        <v>1</v>
      </c>
      <c r="K2286" s="17" t="str">
        <f t="shared" si="107"/>
        <v>Obesity</v>
      </c>
      <c r="L2286" s="24" t="str" cm="1">
        <f t="array" ref="L2286">IF(H2286="?",INDEX($H$2:$H$2336,MODE(MATCH($H$2:$H$2336,$H$2:$H$2336,0))),H2286)</f>
        <v>No</v>
      </c>
    </row>
    <row r="2287" spans="1:12" x14ac:dyDescent="0.25">
      <c r="A2287" s="18" t="s">
        <v>72</v>
      </c>
      <c r="B2287" s="18">
        <v>16.55</v>
      </c>
      <c r="C2287" s="18">
        <v>7.73</v>
      </c>
      <c r="D2287" s="18" t="s">
        <v>2380</v>
      </c>
      <c r="E2287" s="18" t="s">
        <v>2380</v>
      </c>
      <c r="F2287" s="18" t="s">
        <v>2380</v>
      </c>
      <c r="G2287" s="25" t="s">
        <v>2381</v>
      </c>
      <c r="H2287" s="18" t="s">
        <v>2380</v>
      </c>
      <c r="I2287" s="25">
        <f t="shared" si="105"/>
        <v>0</v>
      </c>
      <c r="J2287" s="26">
        <f t="shared" si="106"/>
        <v>0</v>
      </c>
      <c r="K2287" s="18" t="str">
        <f t="shared" si="107"/>
        <v>Underweight</v>
      </c>
      <c r="L2287" s="24" t="str" cm="1">
        <f t="array" ref="L2287">IF(H2287="?",INDEX($H$2:$H$2336,MODE(MATCH($H$2:$H$2336,$H$2:$H$2336,0))),H2287)</f>
        <v>No</v>
      </c>
    </row>
    <row r="2288" spans="1:12" x14ac:dyDescent="0.25">
      <c r="A2288" s="17" t="s">
        <v>71</v>
      </c>
      <c r="B2288" s="17">
        <v>37.29</v>
      </c>
      <c r="C2288" s="17">
        <v>5.03</v>
      </c>
      <c r="D2288" s="17" t="s">
        <v>2380</v>
      </c>
      <c r="E2288" s="17" t="s">
        <v>2382</v>
      </c>
      <c r="F2288" s="17" t="s">
        <v>2380</v>
      </c>
      <c r="G2288" s="27">
        <v>1</v>
      </c>
      <c r="H2288" s="17" t="s">
        <v>2380</v>
      </c>
      <c r="I2288" s="27">
        <f t="shared" si="105"/>
        <v>0</v>
      </c>
      <c r="J2288" s="26">
        <f t="shared" si="106"/>
        <v>1</v>
      </c>
      <c r="K2288" s="17" t="str">
        <f t="shared" si="107"/>
        <v>Obesity</v>
      </c>
      <c r="L2288" s="24" t="str" cm="1">
        <f t="array" ref="L2288">IF(H2288="?",INDEX($H$2:$H$2336,MODE(MATCH($H$2:$H$2336,$H$2:$H$2336,0))),H2288)</f>
        <v>No</v>
      </c>
    </row>
    <row r="2289" spans="1:12" x14ac:dyDescent="0.25">
      <c r="A2289" s="18" t="s">
        <v>70</v>
      </c>
      <c r="B2289" s="18">
        <v>16.739999999999998</v>
      </c>
      <c r="C2289" s="18">
        <v>4.08</v>
      </c>
      <c r="D2289" s="18" t="s">
        <v>2382</v>
      </c>
      <c r="E2289" s="18" t="s">
        <v>2380</v>
      </c>
      <c r="F2289" s="18" t="s">
        <v>2380</v>
      </c>
      <c r="G2289" s="25" t="s">
        <v>2381</v>
      </c>
      <c r="H2289" s="18" t="s">
        <v>2380</v>
      </c>
      <c r="I2289" s="25">
        <f t="shared" si="105"/>
        <v>0</v>
      </c>
      <c r="J2289" s="26">
        <f t="shared" si="106"/>
        <v>0</v>
      </c>
      <c r="K2289" s="18" t="str">
        <f t="shared" si="107"/>
        <v>Underweight</v>
      </c>
      <c r="L2289" s="24" t="str" cm="1">
        <f t="array" ref="L2289">IF(H2289="?",INDEX($H$2:$H$2336,MODE(MATCH($H$2:$H$2336,$H$2:$H$2336,0))),H2289)</f>
        <v>No</v>
      </c>
    </row>
    <row r="2290" spans="1:12" x14ac:dyDescent="0.25">
      <c r="A2290" s="17" t="s">
        <v>69</v>
      </c>
      <c r="B2290" s="17">
        <v>34.43</v>
      </c>
      <c r="C2290" s="17">
        <v>4.2699999999999996</v>
      </c>
      <c r="D2290" s="17" t="s">
        <v>2380</v>
      </c>
      <c r="E2290" s="17" t="s">
        <v>2382</v>
      </c>
      <c r="F2290" s="17" t="s">
        <v>2380</v>
      </c>
      <c r="G2290" s="27">
        <v>1</v>
      </c>
      <c r="H2290" s="17" t="s">
        <v>2380</v>
      </c>
      <c r="I2290" s="27">
        <f t="shared" si="105"/>
        <v>0</v>
      </c>
      <c r="J2290" s="26">
        <f t="shared" si="106"/>
        <v>1</v>
      </c>
      <c r="K2290" s="17" t="str">
        <f t="shared" si="107"/>
        <v>Obesity</v>
      </c>
      <c r="L2290" s="24" t="str" cm="1">
        <f t="array" ref="L2290">IF(H2290="?",INDEX($H$2:$H$2336,MODE(MATCH($H$2:$H$2336,$H$2:$H$2336,0))),H2290)</f>
        <v>No</v>
      </c>
    </row>
    <row r="2291" spans="1:12" x14ac:dyDescent="0.25">
      <c r="A2291" s="18" t="s">
        <v>68</v>
      </c>
      <c r="B2291" s="18">
        <v>34.1</v>
      </c>
      <c r="C2291" s="18">
        <v>4.07</v>
      </c>
      <c r="D2291" s="18" t="s">
        <v>2380</v>
      </c>
      <c r="E2291" s="18" t="s">
        <v>2382</v>
      </c>
      <c r="F2291" s="18" t="s">
        <v>2380</v>
      </c>
      <c r="G2291" s="25">
        <v>1</v>
      </c>
      <c r="H2291" s="18" t="s">
        <v>2380</v>
      </c>
      <c r="I2291" s="25">
        <f t="shared" si="105"/>
        <v>0</v>
      </c>
      <c r="J2291" s="26">
        <f t="shared" si="106"/>
        <v>1</v>
      </c>
      <c r="K2291" s="18" t="str">
        <f t="shared" si="107"/>
        <v>Obesity</v>
      </c>
      <c r="L2291" s="24" t="str" cm="1">
        <f t="array" ref="L2291">IF(H2291="?",INDEX($H$2:$H$2336,MODE(MATCH($H$2:$H$2336,$H$2:$H$2336,0))),H2291)</f>
        <v>No</v>
      </c>
    </row>
    <row r="2292" spans="1:12" x14ac:dyDescent="0.25">
      <c r="A2292" s="17" t="s">
        <v>67</v>
      </c>
      <c r="B2292" s="17">
        <v>19.3</v>
      </c>
      <c r="C2292" s="17">
        <v>10.36</v>
      </c>
      <c r="D2292" s="17" t="s">
        <v>2380</v>
      </c>
      <c r="E2292" s="17" t="s">
        <v>2380</v>
      </c>
      <c r="F2292" s="17" t="s">
        <v>2380</v>
      </c>
      <c r="G2292" s="27" t="s">
        <v>2381</v>
      </c>
      <c r="H2292" s="17" t="s">
        <v>2380</v>
      </c>
      <c r="I2292" s="27">
        <f t="shared" si="105"/>
        <v>0</v>
      </c>
      <c r="J2292" s="26">
        <f t="shared" si="106"/>
        <v>0</v>
      </c>
      <c r="K2292" s="17" t="str">
        <f t="shared" si="107"/>
        <v>Normal Weight</v>
      </c>
      <c r="L2292" s="24" t="str" cm="1">
        <f t="array" ref="L2292">IF(H2292="?",INDEX($H$2:$H$2336,MODE(MATCH($H$2:$H$2336,$H$2:$H$2336,0))),H2292)</f>
        <v>No</v>
      </c>
    </row>
    <row r="2293" spans="1:12" x14ac:dyDescent="0.25">
      <c r="A2293" s="18" t="s">
        <v>66</v>
      </c>
      <c r="B2293" s="18">
        <v>33.659999999999997</v>
      </c>
      <c r="C2293" s="18">
        <v>5.71</v>
      </c>
      <c r="D2293" s="18" t="s">
        <v>2380</v>
      </c>
      <c r="E2293" s="18" t="s">
        <v>2382</v>
      </c>
      <c r="F2293" s="18" t="s">
        <v>2380</v>
      </c>
      <c r="G2293" s="25">
        <v>1</v>
      </c>
      <c r="H2293" s="18" t="s">
        <v>2380</v>
      </c>
      <c r="I2293" s="25">
        <f t="shared" si="105"/>
        <v>0</v>
      </c>
      <c r="J2293" s="26">
        <f t="shared" si="106"/>
        <v>1</v>
      </c>
      <c r="K2293" s="18" t="str">
        <f t="shared" si="107"/>
        <v>Obesity</v>
      </c>
      <c r="L2293" s="24" t="str" cm="1">
        <f t="array" ref="L2293">IF(H2293="?",INDEX($H$2:$H$2336,MODE(MATCH($H$2:$H$2336,$H$2:$H$2336,0))),H2293)</f>
        <v>No</v>
      </c>
    </row>
    <row r="2294" spans="1:12" x14ac:dyDescent="0.25">
      <c r="A2294" s="17" t="s">
        <v>65</v>
      </c>
      <c r="B2294" s="17">
        <v>33.33</v>
      </c>
      <c r="C2294" s="17">
        <v>6.08</v>
      </c>
      <c r="D2294" s="17" t="s">
        <v>2380</v>
      </c>
      <c r="E2294" s="17" t="s">
        <v>2382</v>
      </c>
      <c r="F2294" s="17" t="s">
        <v>2380</v>
      </c>
      <c r="G2294" s="27">
        <v>1</v>
      </c>
      <c r="H2294" s="17" t="s">
        <v>2380</v>
      </c>
      <c r="I2294" s="27">
        <f t="shared" si="105"/>
        <v>0</v>
      </c>
      <c r="J2294" s="26">
        <f t="shared" si="106"/>
        <v>1</v>
      </c>
      <c r="K2294" s="17" t="str">
        <f t="shared" si="107"/>
        <v>Obesity</v>
      </c>
      <c r="L2294" s="24" t="str" cm="1">
        <f t="array" ref="L2294">IF(H2294="?",INDEX($H$2:$H$2336,MODE(MATCH($H$2:$H$2336,$H$2:$H$2336,0))),H2294)</f>
        <v>No</v>
      </c>
    </row>
    <row r="2295" spans="1:12" x14ac:dyDescent="0.25">
      <c r="A2295" s="18" t="s">
        <v>64</v>
      </c>
      <c r="B2295" s="18">
        <v>21.84</v>
      </c>
      <c r="C2295" s="18">
        <v>5.71</v>
      </c>
      <c r="D2295" s="18" t="s">
        <v>2380</v>
      </c>
      <c r="E2295" s="18" t="s">
        <v>2382</v>
      </c>
      <c r="F2295" s="18" t="s">
        <v>2380</v>
      </c>
      <c r="G2295" s="25">
        <v>1</v>
      </c>
      <c r="H2295" s="18" t="s">
        <v>2380</v>
      </c>
      <c r="I2295" s="25">
        <f t="shared" si="105"/>
        <v>0</v>
      </c>
      <c r="J2295" s="26">
        <f t="shared" si="106"/>
        <v>1</v>
      </c>
      <c r="K2295" s="18" t="str">
        <f t="shared" si="107"/>
        <v>Normal Weight</v>
      </c>
      <c r="L2295" s="24" t="str" cm="1">
        <f t="array" ref="L2295">IF(H2295="?",INDEX($H$2:$H$2336,MODE(MATCH($H$2:$H$2336,$H$2:$H$2336,0))),H2295)</f>
        <v>No</v>
      </c>
    </row>
    <row r="2296" spans="1:12" x14ac:dyDescent="0.25">
      <c r="A2296" s="17" t="s">
        <v>63</v>
      </c>
      <c r="B2296" s="17">
        <v>16.87</v>
      </c>
      <c r="C2296" s="17">
        <v>9.1300000000000008</v>
      </c>
      <c r="D2296" s="17" t="s">
        <v>2380</v>
      </c>
      <c r="E2296" s="17" t="s">
        <v>2380</v>
      </c>
      <c r="F2296" s="17" t="s">
        <v>2380</v>
      </c>
      <c r="G2296" s="27" t="s">
        <v>2381</v>
      </c>
      <c r="H2296" s="17" t="s">
        <v>2380</v>
      </c>
      <c r="I2296" s="27">
        <f t="shared" si="105"/>
        <v>0</v>
      </c>
      <c r="J2296" s="26">
        <f t="shared" si="106"/>
        <v>0</v>
      </c>
      <c r="K2296" s="17" t="str">
        <f t="shared" si="107"/>
        <v>Underweight</v>
      </c>
      <c r="L2296" s="24" t="str" cm="1">
        <f t="array" ref="L2296">IF(H2296="?",INDEX($H$2:$H$2336,MODE(MATCH($H$2:$H$2336,$H$2:$H$2336,0))),H2296)</f>
        <v>No</v>
      </c>
    </row>
    <row r="2297" spans="1:12" x14ac:dyDescent="0.25">
      <c r="A2297" s="18" t="s">
        <v>62</v>
      </c>
      <c r="B2297" s="18">
        <v>30.14</v>
      </c>
      <c r="C2297" s="18">
        <v>5.49</v>
      </c>
      <c r="D2297" s="18" t="s">
        <v>2380</v>
      </c>
      <c r="E2297" s="18" t="s">
        <v>2382</v>
      </c>
      <c r="F2297" s="18" t="s">
        <v>2380</v>
      </c>
      <c r="G2297" s="25">
        <v>1</v>
      </c>
      <c r="H2297" s="18" t="s">
        <v>2380</v>
      </c>
      <c r="I2297" s="25">
        <f t="shared" si="105"/>
        <v>0</v>
      </c>
      <c r="J2297" s="26">
        <f t="shared" si="106"/>
        <v>1</v>
      </c>
      <c r="K2297" s="18" t="str">
        <f t="shared" si="107"/>
        <v>Obesity</v>
      </c>
      <c r="L2297" s="24" t="str" cm="1">
        <f t="array" ref="L2297">IF(H2297="?",INDEX($H$2:$H$2336,MODE(MATCH($H$2:$H$2336,$H$2:$H$2336,0))),H2297)</f>
        <v>No</v>
      </c>
    </row>
    <row r="2298" spans="1:12" x14ac:dyDescent="0.25">
      <c r="A2298" s="17" t="s">
        <v>61</v>
      </c>
      <c r="B2298" s="17">
        <v>23.21</v>
      </c>
      <c r="C2298" s="17">
        <v>4.37</v>
      </c>
      <c r="D2298" s="17" t="s">
        <v>2380</v>
      </c>
      <c r="E2298" s="17" t="s">
        <v>2382</v>
      </c>
      <c r="F2298" s="17" t="s">
        <v>2380</v>
      </c>
      <c r="G2298" s="27">
        <v>1</v>
      </c>
      <c r="H2298" s="17" t="s">
        <v>2380</v>
      </c>
      <c r="I2298" s="27">
        <f t="shared" si="105"/>
        <v>0</v>
      </c>
      <c r="J2298" s="26">
        <f t="shared" si="106"/>
        <v>1</v>
      </c>
      <c r="K2298" s="17" t="str">
        <f t="shared" si="107"/>
        <v>Normal Weight</v>
      </c>
      <c r="L2298" s="24" t="str" cm="1">
        <f t="array" ref="L2298">IF(H2298="?",INDEX($H$2:$H$2336,MODE(MATCH($H$2:$H$2336,$H$2:$H$2336,0))),H2298)</f>
        <v>No</v>
      </c>
    </row>
    <row r="2299" spans="1:12" x14ac:dyDescent="0.25">
      <c r="A2299" s="18" t="s">
        <v>60</v>
      </c>
      <c r="B2299" s="18">
        <v>17.170000000000002</v>
      </c>
      <c r="C2299" s="18">
        <v>8.4600000000000009</v>
      </c>
      <c r="D2299" s="18" t="s">
        <v>2380</v>
      </c>
      <c r="E2299" s="18" t="s">
        <v>2380</v>
      </c>
      <c r="F2299" s="18" t="s">
        <v>2380</v>
      </c>
      <c r="G2299" s="25" t="s">
        <v>2381</v>
      </c>
      <c r="H2299" s="18" t="s">
        <v>2380</v>
      </c>
      <c r="I2299" s="25">
        <f t="shared" si="105"/>
        <v>0</v>
      </c>
      <c r="J2299" s="26">
        <f t="shared" si="106"/>
        <v>0</v>
      </c>
      <c r="K2299" s="18" t="str">
        <f t="shared" si="107"/>
        <v>Underweight</v>
      </c>
      <c r="L2299" s="24" t="str" cm="1">
        <f t="array" ref="L2299">IF(H2299="?",INDEX($H$2:$H$2336,MODE(MATCH($H$2:$H$2336,$H$2:$H$2336,0))),H2299)</f>
        <v>No</v>
      </c>
    </row>
    <row r="2300" spans="1:12" x14ac:dyDescent="0.25">
      <c r="A2300" s="17" t="s">
        <v>59</v>
      </c>
      <c r="B2300" s="17">
        <v>15.61</v>
      </c>
      <c r="C2300" s="17">
        <v>5.28</v>
      </c>
      <c r="D2300" s="17" t="s">
        <v>2380</v>
      </c>
      <c r="E2300" s="17" t="s">
        <v>2380</v>
      </c>
      <c r="F2300" s="17" t="s">
        <v>2380</v>
      </c>
      <c r="G2300" s="27">
        <v>1</v>
      </c>
      <c r="H2300" s="17" t="s">
        <v>2380</v>
      </c>
      <c r="I2300" s="27">
        <f t="shared" si="105"/>
        <v>0</v>
      </c>
      <c r="J2300" s="26">
        <f t="shared" si="106"/>
        <v>1</v>
      </c>
      <c r="K2300" s="17" t="str">
        <f t="shared" si="107"/>
        <v>Underweight</v>
      </c>
      <c r="L2300" s="24" t="str" cm="1">
        <f t="array" ref="L2300">IF(H2300="?",INDEX($H$2:$H$2336,MODE(MATCH($H$2:$H$2336,$H$2:$H$2336,0))),H2300)</f>
        <v>No</v>
      </c>
    </row>
    <row r="2301" spans="1:12" x14ac:dyDescent="0.25">
      <c r="A2301" s="18" t="s">
        <v>58</v>
      </c>
      <c r="B2301" s="18">
        <v>17.98</v>
      </c>
      <c r="C2301" s="18">
        <v>5.33</v>
      </c>
      <c r="D2301" s="18" t="s">
        <v>2382</v>
      </c>
      <c r="E2301" s="18" t="s">
        <v>2380</v>
      </c>
      <c r="F2301" s="18" t="s">
        <v>2383</v>
      </c>
      <c r="G2301" s="25">
        <v>1</v>
      </c>
      <c r="H2301" s="18" t="s">
        <v>2380</v>
      </c>
      <c r="I2301" s="25">
        <f t="shared" si="105"/>
        <v>0</v>
      </c>
      <c r="J2301" s="26">
        <f t="shared" si="106"/>
        <v>1</v>
      </c>
      <c r="K2301" s="18" t="str">
        <f t="shared" si="107"/>
        <v>Underweight</v>
      </c>
      <c r="L2301" s="24" t="str" cm="1">
        <f t="array" ref="L2301">IF(H2301="?",INDEX($H$2:$H$2336,MODE(MATCH($H$2:$H$2336,$H$2:$H$2336,0))),H2301)</f>
        <v>No</v>
      </c>
    </row>
    <row r="2302" spans="1:12" x14ac:dyDescent="0.25">
      <c r="A2302" s="17" t="s">
        <v>57</v>
      </c>
      <c r="B2302" s="17">
        <v>21.64</v>
      </c>
      <c r="C2302" s="17">
        <v>5.5</v>
      </c>
      <c r="D2302" s="17" t="s">
        <v>2380</v>
      </c>
      <c r="E2302" s="17" t="s">
        <v>2382</v>
      </c>
      <c r="F2302" s="17" t="s">
        <v>2380</v>
      </c>
      <c r="G2302" s="27">
        <v>1</v>
      </c>
      <c r="H2302" s="17" t="s">
        <v>2380</v>
      </c>
      <c r="I2302" s="27">
        <f t="shared" si="105"/>
        <v>0</v>
      </c>
      <c r="J2302" s="26">
        <f t="shared" si="106"/>
        <v>1</v>
      </c>
      <c r="K2302" s="17" t="str">
        <f t="shared" si="107"/>
        <v>Normal Weight</v>
      </c>
      <c r="L2302" s="24" t="str" cm="1">
        <f t="array" ref="L2302">IF(H2302="?",INDEX($H$2:$H$2336,MODE(MATCH($H$2:$H$2336,$H$2:$H$2336,0))),H2302)</f>
        <v>No</v>
      </c>
    </row>
    <row r="2303" spans="1:12" x14ac:dyDescent="0.25">
      <c r="A2303" s="18" t="s">
        <v>56</v>
      </c>
      <c r="B2303" s="18">
        <v>16.399999999999999</v>
      </c>
      <c r="C2303" s="18">
        <v>5.4</v>
      </c>
      <c r="D2303" s="18" t="s">
        <v>2380</v>
      </c>
      <c r="E2303" s="18" t="s">
        <v>2380</v>
      </c>
      <c r="F2303" s="18" t="s">
        <v>2383</v>
      </c>
      <c r="G2303" s="25">
        <v>1</v>
      </c>
      <c r="H2303" s="18" t="s">
        <v>2380</v>
      </c>
      <c r="I2303" s="25">
        <f t="shared" si="105"/>
        <v>0</v>
      </c>
      <c r="J2303" s="26">
        <f t="shared" si="106"/>
        <v>1</v>
      </c>
      <c r="K2303" s="18" t="str">
        <f t="shared" si="107"/>
        <v>Underweight</v>
      </c>
      <c r="L2303" s="24" t="str" cm="1">
        <f t="array" ref="L2303">IF(H2303="?",INDEX($H$2:$H$2336,MODE(MATCH($H$2:$H$2336,$H$2:$H$2336,0))),H2303)</f>
        <v>No</v>
      </c>
    </row>
    <row r="2304" spans="1:12" x14ac:dyDescent="0.25">
      <c r="A2304" s="17" t="s">
        <v>55</v>
      </c>
      <c r="B2304" s="17">
        <v>15.77</v>
      </c>
      <c r="C2304" s="17">
        <v>6.05</v>
      </c>
      <c r="D2304" s="17" t="s">
        <v>2382</v>
      </c>
      <c r="E2304" s="17" t="s">
        <v>2380</v>
      </c>
      <c r="F2304" s="17" t="s">
        <v>2380</v>
      </c>
      <c r="G2304" s="27">
        <v>1</v>
      </c>
      <c r="H2304" s="17" t="s">
        <v>2380</v>
      </c>
      <c r="I2304" s="27">
        <f t="shared" si="105"/>
        <v>0</v>
      </c>
      <c r="J2304" s="26">
        <f t="shared" si="106"/>
        <v>1</v>
      </c>
      <c r="K2304" s="17" t="str">
        <f t="shared" si="107"/>
        <v>Underweight</v>
      </c>
      <c r="L2304" s="24" t="str" cm="1">
        <f t="array" ref="L2304">IF(H2304="?",INDEX($H$2:$H$2336,MODE(MATCH($H$2:$H$2336,$H$2:$H$2336,0))),H2304)</f>
        <v>No</v>
      </c>
    </row>
    <row r="2305" spans="1:12" x14ac:dyDescent="0.25">
      <c r="A2305" s="18" t="s">
        <v>54</v>
      </c>
      <c r="B2305" s="18">
        <v>18.27</v>
      </c>
      <c r="C2305" s="18">
        <v>11.46</v>
      </c>
      <c r="D2305" s="18" t="s">
        <v>2380</v>
      </c>
      <c r="E2305" s="18" t="s">
        <v>2380</v>
      </c>
      <c r="F2305" s="18" t="s">
        <v>2380</v>
      </c>
      <c r="G2305" s="25" t="s">
        <v>2381</v>
      </c>
      <c r="H2305" s="18" t="s">
        <v>2380</v>
      </c>
      <c r="I2305" s="25">
        <f t="shared" si="105"/>
        <v>0</v>
      </c>
      <c r="J2305" s="26">
        <f t="shared" si="106"/>
        <v>0</v>
      </c>
      <c r="K2305" s="18" t="str">
        <f t="shared" si="107"/>
        <v>Underweight</v>
      </c>
      <c r="L2305" s="24" t="str" cm="1">
        <f t="array" ref="L2305">IF(H2305="?",INDEX($H$2:$H$2336,MODE(MATCH($H$2:$H$2336,$H$2:$H$2336,0))),H2305)</f>
        <v>No</v>
      </c>
    </row>
    <row r="2306" spans="1:12" x14ac:dyDescent="0.25">
      <c r="A2306" s="17" t="s">
        <v>53</v>
      </c>
      <c r="B2306" s="17">
        <v>16.489999999999998</v>
      </c>
      <c r="C2306" s="17">
        <v>8.48</v>
      </c>
      <c r="D2306" s="17" t="s">
        <v>2380</v>
      </c>
      <c r="E2306" s="17" t="s">
        <v>2380</v>
      </c>
      <c r="F2306" s="17" t="s">
        <v>2380</v>
      </c>
      <c r="G2306" s="27" t="s">
        <v>2381</v>
      </c>
      <c r="H2306" s="17" t="s">
        <v>2380</v>
      </c>
      <c r="I2306" s="27">
        <f t="shared" si="105"/>
        <v>0</v>
      </c>
      <c r="J2306" s="26">
        <f t="shared" si="106"/>
        <v>0</v>
      </c>
      <c r="K2306" s="17" t="str">
        <f t="shared" si="107"/>
        <v>Underweight</v>
      </c>
      <c r="L2306" s="24" t="str" cm="1">
        <f t="array" ref="L2306">IF(H2306="?",INDEX($H$2:$H$2336,MODE(MATCH($H$2:$H$2336,$H$2:$H$2336,0))),H2306)</f>
        <v>No</v>
      </c>
    </row>
    <row r="2307" spans="1:12" x14ac:dyDescent="0.25">
      <c r="A2307" s="18" t="s">
        <v>52</v>
      </c>
      <c r="B2307" s="18">
        <v>16.14</v>
      </c>
      <c r="C2307" s="18">
        <v>4.8600000000000003</v>
      </c>
      <c r="D2307" s="18" t="s">
        <v>2380</v>
      </c>
      <c r="E2307" s="18" t="s">
        <v>2380</v>
      </c>
      <c r="F2307" s="18" t="s">
        <v>2380</v>
      </c>
      <c r="G2307" s="25" t="s">
        <v>2381</v>
      </c>
      <c r="H2307" s="18" t="s">
        <v>2380</v>
      </c>
      <c r="I2307" s="25">
        <f t="shared" ref="I2307:I2336" si="108">COUNTIF(A2307:H2307, "?")</f>
        <v>0</v>
      </c>
      <c r="J2307" s="26">
        <f t="shared" ref="J2307:J2336" si="109">IF(OR(G2307="No major surgery"),0,G2307)</f>
        <v>0</v>
      </c>
      <c r="K2307" s="18" t="str">
        <f t="shared" ref="K2307:K2336" si="110">IF(B2307&lt;18.5,"Underweight",
IF(B2307&lt;25,"Normal Weight",
IF(B2307&lt;30,"Overweight",
"Obesity")))</f>
        <v>Underweight</v>
      </c>
      <c r="L2307" s="24" t="str" cm="1">
        <f t="array" ref="L2307">IF(H2307="?",INDEX($H$2:$H$2336,MODE(MATCH($H$2:$H$2336,$H$2:$H$2336,0))),H2307)</f>
        <v>No</v>
      </c>
    </row>
    <row r="2308" spans="1:12" x14ac:dyDescent="0.25">
      <c r="A2308" s="17" t="s">
        <v>51</v>
      </c>
      <c r="B2308" s="17">
        <v>20.85</v>
      </c>
      <c r="C2308" s="17">
        <v>4.45</v>
      </c>
      <c r="D2308" s="17" t="s">
        <v>2382</v>
      </c>
      <c r="E2308" s="17" t="s">
        <v>2380</v>
      </c>
      <c r="F2308" s="17" t="s">
        <v>2380</v>
      </c>
      <c r="G2308" s="27">
        <v>1</v>
      </c>
      <c r="H2308" s="17" t="s">
        <v>2380</v>
      </c>
      <c r="I2308" s="27">
        <f t="shared" si="108"/>
        <v>0</v>
      </c>
      <c r="J2308" s="26">
        <f t="shared" si="109"/>
        <v>1</v>
      </c>
      <c r="K2308" s="17" t="str">
        <f t="shared" si="110"/>
        <v>Normal Weight</v>
      </c>
      <c r="L2308" s="24" t="str" cm="1">
        <f t="array" ref="L2308">IF(H2308="?",INDEX($H$2:$H$2336,MODE(MATCH($H$2:$H$2336,$H$2:$H$2336,0))),H2308)</f>
        <v>No</v>
      </c>
    </row>
    <row r="2309" spans="1:12" x14ac:dyDescent="0.25">
      <c r="A2309" s="18" t="s">
        <v>50</v>
      </c>
      <c r="B2309" s="18">
        <v>15.88</v>
      </c>
      <c r="C2309" s="18">
        <v>4.3600000000000003</v>
      </c>
      <c r="D2309" s="18" t="s">
        <v>2380</v>
      </c>
      <c r="E2309" s="18" t="s">
        <v>2380</v>
      </c>
      <c r="F2309" s="18" t="s">
        <v>2380</v>
      </c>
      <c r="G2309" s="25" t="s">
        <v>2381</v>
      </c>
      <c r="H2309" s="18" t="s">
        <v>2380</v>
      </c>
      <c r="I2309" s="25">
        <f t="shared" si="108"/>
        <v>0</v>
      </c>
      <c r="J2309" s="26">
        <f t="shared" si="109"/>
        <v>0</v>
      </c>
      <c r="K2309" s="18" t="str">
        <f t="shared" si="110"/>
        <v>Underweight</v>
      </c>
      <c r="L2309" s="24" t="str" cm="1">
        <f t="array" ref="L2309">IF(H2309="?",INDEX($H$2:$H$2336,MODE(MATCH($H$2:$H$2336,$H$2:$H$2336,0))),H2309)</f>
        <v>No</v>
      </c>
    </row>
    <row r="2310" spans="1:12" x14ac:dyDescent="0.25">
      <c r="A2310" s="17" t="s">
        <v>49</v>
      </c>
      <c r="B2310" s="17">
        <v>20.66</v>
      </c>
      <c r="C2310" s="17">
        <v>5.8</v>
      </c>
      <c r="D2310" s="17" t="s">
        <v>2380</v>
      </c>
      <c r="E2310" s="17" t="s">
        <v>2382</v>
      </c>
      <c r="F2310" s="17" t="s">
        <v>2380</v>
      </c>
      <c r="G2310" s="27">
        <v>1</v>
      </c>
      <c r="H2310" s="17" t="s">
        <v>2380</v>
      </c>
      <c r="I2310" s="27">
        <f t="shared" si="108"/>
        <v>0</v>
      </c>
      <c r="J2310" s="26">
        <f t="shared" si="109"/>
        <v>1</v>
      </c>
      <c r="K2310" s="17" t="str">
        <f t="shared" si="110"/>
        <v>Normal Weight</v>
      </c>
      <c r="L2310" s="24" t="str" cm="1">
        <f t="array" ref="L2310">IF(H2310="?",INDEX($H$2:$H$2336,MODE(MATCH($H$2:$H$2336,$H$2:$H$2336,0))),H2310)</f>
        <v>No</v>
      </c>
    </row>
    <row r="2311" spans="1:12" x14ac:dyDescent="0.25">
      <c r="A2311" s="18" t="s">
        <v>48</v>
      </c>
      <c r="B2311" s="18">
        <v>20.399999999999999</v>
      </c>
      <c r="C2311" s="18">
        <v>5.27</v>
      </c>
      <c r="D2311" s="18" t="s">
        <v>2380</v>
      </c>
      <c r="E2311" s="18" t="s">
        <v>2380</v>
      </c>
      <c r="F2311" s="18" t="s">
        <v>2380</v>
      </c>
      <c r="G2311" s="25" t="s">
        <v>2381</v>
      </c>
      <c r="H2311" s="18" t="s">
        <v>2380</v>
      </c>
      <c r="I2311" s="25">
        <f t="shared" si="108"/>
        <v>0</v>
      </c>
      <c r="J2311" s="26">
        <f t="shared" si="109"/>
        <v>0</v>
      </c>
      <c r="K2311" s="18" t="str">
        <f t="shared" si="110"/>
        <v>Normal Weight</v>
      </c>
      <c r="L2311" s="24" t="str" cm="1">
        <f t="array" ref="L2311">IF(H2311="?",INDEX($H$2:$H$2336,MODE(MATCH($H$2:$H$2336,$H$2:$H$2336,0))),H2311)</f>
        <v>No</v>
      </c>
    </row>
    <row r="2312" spans="1:12" x14ac:dyDescent="0.25">
      <c r="A2312" s="17" t="s">
        <v>47</v>
      </c>
      <c r="B2312" s="17">
        <v>25.19</v>
      </c>
      <c r="C2312" s="17">
        <v>5.64</v>
      </c>
      <c r="D2312" s="17" t="s">
        <v>2382</v>
      </c>
      <c r="E2312" s="17" t="s">
        <v>2380</v>
      </c>
      <c r="F2312" s="17" t="s">
        <v>2380</v>
      </c>
      <c r="G2312" s="27" t="s">
        <v>2381</v>
      </c>
      <c r="H2312" s="17" t="s">
        <v>2380</v>
      </c>
      <c r="I2312" s="27">
        <f t="shared" si="108"/>
        <v>0</v>
      </c>
      <c r="J2312" s="26">
        <f t="shared" si="109"/>
        <v>0</v>
      </c>
      <c r="K2312" s="17" t="str">
        <f t="shared" si="110"/>
        <v>Overweight</v>
      </c>
      <c r="L2312" s="24" t="str" cm="1">
        <f t="array" ref="L2312">IF(H2312="?",INDEX($H$2:$H$2336,MODE(MATCH($H$2:$H$2336,$H$2:$H$2336,0))),H2312)</f>
        <v>No</v>
      </c>
    </row>
    <row r="2313" spans="1:12" x14ac:dyDescent="0.25">
      <c r="A2313" s="18" t="s">
        <v>46</v>
      </c>
      <c r="B2313" s="18">
        <v>20.54</v>
      </c>
      <c r="C2313" s="18">
        <v>4.2</v>
      </c>
      <c r="D2313" s="18" t="s">
        <v>2382</v>
      </c>
      <c r="E2313" s="18" t="s">
        <v>2380</v>
      </c>
      <c r="F2313" s="18" t="s">
        <v>2380</v>
      </c>
      <c r="G2313" s="25">
        <v>1</v>
      </c>
      <c r="H2313" s="18" t="s">
        <v>2380</v>
      </c>
      <c r="I2313" s="25">
        <f t="shared" si="108"/>
        <v>0</v>
      </c>
      <c r="J2313" s="26">
        <f t="shared" si="109"/>
        <v>1</v>
      </c>
      <c r="K2313" s="18" t="str">
        <f t="shared" si="110"/>
        <v>Normal Weight</v>
      </c>
      <c r="L2313" s="24" t="str" cm="1">
        <f t="array" ref="L2313">IF(H2313="?",INDEX($H$2:$H$2336,MODE(MATCH($H$2:$H$2336,$H$2:$H$2336,0))),H2313)</f>
        <v>No</v>
      </c>
    </row>
    <row r="2314" spans="1:12" x14ac:dyDescent="0.25">
      <c r="A2314" s="17" t="s">
        <v>45</v>
      </c>
      <c r="B2314" s="17">
        <v>20.13</v>
      </c>
      <c r="C2314" s="17">
        <v>5.42</v>
      </c>
      <c r="D2314" s="17" t="s">
        <v>2380</v>
      </c>
      <c r="E2314" s="17" t="s">
        <v>2380</v>
      </c>
      <c r="F2314" s="17" t="s">
        <v>2380</v>
      </c>
      <c r="G2314" s="27" t="s">
        <v>2381</v>
      </c>
      <c r="H2314" s="17" t="s">
        <v>2380</v>
      </c>
      <c r="I2314" s="27">
        <f t="shared" si="108"/>
        <v>0</v>
      </c>
      <c r="J2314" s="26">
        <f t="shared" si="109"/>
        <v>0</v>
      </c>
      <c r="K2314" s="17" t="str">
        <f t="shared" si="110"/>
        <v>Normal Weight</v>
      </c>
      <c r="L2314" s="24" t="str" cm="1">
        <f t="array" ref="L2314">IF(H2314="?",INDEX($H$2:$H$2336,MODE(MATCH($H$2:$H$2336,$H$2:$H$2336,0))),H2314)</f>
        <v>No</v>
      </c>
    </row>
    <row r="2315" spans="1:12" x14ac:dyDescent="0.25">
      <c r="A2315" s="18" t="s">
        <v>44</v>
      </c>
      <c r="B2315" s="18">
        <v>18.93</v>
      </c>
      <c r="C2315" s="18">
        <v>6.11</v>
      </c>
      <c r="D2315" s="18" t="s">
        <v>2380</v>
      </c>
      <c r="E2315" s="18" t="s">
        <v>2380</v>
      </c>
      <c r="F2315" s="18" t="s">
        <v>2383</v>
      </c>
      <c r="G2315" s="25">
        <v>1</v>
      </c>
      <c r="H2315" s="18" t="s">
        <v>2380</v>
      </c>
      <c r="I2315" s="25">
        <f t="shared" si="108"/>
        <v>0</v>
      </c>
      <c r="J2315" s="26">
        <f t="shared" si="109"/>
        <v>1</v>
      </c>
      <c r="K2315" s="18" t="str">
        <f t="shared" si="110"/>
        <v>Normal Weight</v>
      </c>
      <c r="L2315" s="24" t="str" cm="1">
        <f t="array" ref="L2315">IF(H2315="?",INDEX($H$2:$H$2336,MODE(MATCH($H$2:$H$2336,$H$2:$H$2336,0))),H2315)</f>
        <v>No</v>
      </c>
    </row>
    <row r="2316" spans="1:12" x14ac:dyDescent="0.25">
      <c r="A2316" s="17" t="s">
        <v>43</v>
      </c>
      <c r="B2316" s="17">
        <v>24.14</v>
      </c>
      <c r="C2316" s="17">
        <v>5.29</v>
      </c>
      <c r="D2316" s="17" t="s">
        <v>2380</v>
      </c>
      <c r="E2316" s="17" t="s">
        <v>2382</v>
      </c>
      <c r="F2316" s="17" t="s">
        <v>2380</v>
      </c>
      <c r="G2316" s="27">
        <v>1</v>
      </c>
      <c r="H2316" s="17" t="s">
        <v>2380</v>
      </c>
      <c r="I2316" s="27">
        <f t="shared" si="108"/>
        <v>0</v>
      </c>
      <c r="J2316" s="26">
        <f t="shared" si="109"/>
        <v>1</v>
      </c>
      <c r="K2316" s="17" t="str">
        <f t="shared" si="110"/>
        <v>Normal Weight</v>
      </c>
      <c r="L2316" s="24" t="str" cm="1">
        <f t="array" ref="L2316">IF(H2316="?",INDEX($H$2:$H$2336,MODE(MATCH($H$2:$H$2336,$H$2:$H$2336,0))),H2316)</f>
        <v>No</v>
      </c>
    </row>
    <row r="2317" spans="1:12" x14ac:dyDescent="0.25">
      <c r="A2317" s="18" t="s">
        <v>41</v>
      </c>
      <c r="B2317" s="18">
        <v>25.03</v>
      </c>
      <c r="C2317" s="18">
        <v>5.91</v>
      </c>
      <c r="D2317" s="18" t="s">
        <v>2380</v>
      </c>
      <c r="E2317" s="18" t="s">
        <v>2382</v>
      </c>
      <c r="F2317" s="18" t="s">
        <v>2380</v>
      </c>
      <c r="G2317" s="25">
        <v>1</v>
      </c>
      <c r="H2317" s="18" t="s">
        <v>2380</v>
      </c>
      <c r="I2317" s="25">
        <f t="shared" si="108"/>
        <v>0</v>
      </c>
      <c r="J2317" s="26">
        <f t="shared" si="109"/>
        <v>1</v>
      </c>
      <c r="K2317" s="18" t="str">
        <f t="shared" si="110"/>
        <v>Overweight</v>
      </c>
      <c r="L2317" s="24" t="str" cm="1">
        <f t="array" ref="L2317">IF(H2317="?",INDEX($H$2:$H$2336,MODE(MATCH($H$2:$H$2336,$H$2:$H$2336,0))),H2317)</f>
        <v>No</v>
      </c>
    </row>
    <row r="2318" spans="1:12" x14ac:dyDescent="0.25">
      <c r="A2318" s="17" t="s">
        <v>40</v>
      </c>
      <c r="B2318" s="17">
        <v>20.47</v>
      </c>
      <c r="C2318" s="17">
        <v>5.81</v>
      </c>
      <c r="D2318" s="17" t="s">
        <v>2382</v>
      </c>
      <c r="E2318" s="17" t="s">
        <v>2380</v>
      </c>
      <c r="F2318" s="17" t="s">
        <v>2380</v>
      </c>
      <c r="G2318" s="27">
        <v>1</v>
      </c>
      <c r="H2318" s="17" t="s">
        <v>2380</v>
      </c>
      <c r="I2318" s="27">
        <f t="shared" si="108"/>
        <v>0</v>
      </c>
      <c r="J2318" s="26">
        <f t="shared" si="109"/>
        <v>1</v>
      </c>
      <c r="K2318" s="17" t="str">
        <f t="shared" si="110"/>
        <v>Normal Weight</v>
      </c>
      <c r="L2318" s="24" t="str" cm="1">
        <f t="array" ref="L2318">IF(H2318="?",INDEX($H$2:$H$2336,MODE(MATCH($H$2:$H$2336,$H$2:$H$2336,0))),H2318)</f>
        <v>No</v>
      </c>
    </row>
    <row r="2319" spans="1:12" x14ac:dyDescent="0.25">
      <c r="A2319" s="18" t="s">
        <v>39</v>
      </c>
      <c r="B2319" s="18">
        <v>18.82</v>
      </c>
      <c r="C2319" s="18">
        <v>5.51</v>
      </c>
      <c r="D2319" s="18" t="s">
        <v>2382</v>
      </c>
      <c r="E2319" s="18" t="s">
        <v>2380</v>
      </c>
      <c r="F2319" s="18" t="s">
        <v>2380</v>
      </c>
      <c r="G2319" s="25" t="s">
        <v>2381</v>
      </c>
      <c r="H2319" s="18" t="s">
        <v>2380</v>
      </c>
      <c r="I2319" s="25">
        <f t="shared" si="108"/>
        <v>0</v>
      </c>
      <c r="J2319" s="26">
        <f t="shared" si="109"/>
        <v>0</v>
      </c>
      <c r="K2319" s="18" t="str">
        <f t="shared" si="110"/>
        <v>Normal Weight</v>
      </c>
      <c r="L2319" s="24" t="str" cm="1">
        <f t="array" ref="L2319">IF(H2319="?",INDEX($H$2:$H$2336,MODE(MATCH($H$2:$H$2336,$H$2:$H$2336,0))),H2319)</f>
        <v>No</v>
      </c>
    </row>
    <row r="2320" spans="1:12" x14ac:dyDescent="0.25">
      <c r="A2320" s="17" t="s">
        <v>38</v>
      </c>
      <c r="B2320" s="17">
        <v>17.079999999999998</v>
      </c>
      <c r="C2320" s="17">
        <v>5.73</v>
      </c>
      <c r="D2320" s="17" t="s">
        <v>2380</v>
      </c>
      <c r="E2320" s="17" t="s">
        <v>2380</v>
      </c>
      <c r="F2320" s="17" t="s">
        <v>2383</v>
      </c>
      <c r="G2320" s="27">
        <v>1</v>
      </c>
      <c r="H2320" s="17" t="s">
        <v>2380</v>
      </c>
      <c r="I2320" s="27">
        <f t="shared" si="108"/>
        <v>0</v>
      </c>
      <c r="J2320" s="26">
        <f t="shared" si="109"/>
        <v>1</v>
      </c>
      <c r="K2320" s="17" t="str">
        <f t="shared" si="110"/>
        <v>Underweight</v>
      </c>
      <c r="L2320" s="24" t="str" cm="1">
        <f t="array" ref="L2320">IF(H2320="?",INDEX($H$2:$H$2336,MODE(MATCH($H$2:$H$2336,$H$2:$H$2336,0))),H2320)</f>
        <v>No</v>
      </c>
    </row>
    <row r="2321" spans="1:12" x14ac:dyDescent="0.25">
      <c r="A2321" s="18" t="s">
        <v>36</v>
      </c>
      <c r="B2321" s="18">
        <v>19.21</v>
      </c>
      <c r="C2321" s="18">
        <v>5.53</v>
      </c>
      <c r="D2321" s="18" t="s">
        <v>2382</v>
      </c>
      <c r="E2321" s="18" t="s">
        <v>2380</v>
      </c>
      <c r="F2321" s="18" t="s">
        <v>2380</v>
      </c>
      <c r="G2321" s="25" t="s">
        <v>2381</v>
      </c>
      <c r="H2321" s="18" t="s">
        <v>2380</v>
      </c>
      <c r="I2321" s="25">
        <f t="shared" si="108"/>
        <v>0</v>
      </c>
      <c r="J2321" s="26">
        <f t="shared" si="109"/>
        <v>0</v>
      </c>
      <c r="K2321" s="18" t="str">
        <f t="shared" si="110"/>
        <v>Normal Weight</v>
      </c>
      <c r="L2321" s="24" t="str" cm="1">
        <f t="array" ref="L2321">IF(H2321="?",INDEX($H$2:$H$2336,MODE(MATCH($H$2:$H$2336,$H$2:$H$2336,0))),H2321)</f>
        <v>No</v>
      </c>
    </row>
    <row r="2322" spans="1:12" x14ac:dyDescent="0.25">
      <c r="A2322" s="17" t="s">
        <v>34</v>
      </c>
      <c r="B2322" s="17">
        <v>17.86</v>
      </c>
      <c r="C2322" s="17">
        <v>5.43</v>
      </c>
      <c r="D2322" s="17" t="s">
        <v>2380</v>
      </c>
      <c r="E2322" s="17" t="s">
        <v>2380</v>
      </c>
      <c r="F2322" s="17" t="s">
        <v>2383</v>
      </c>
      <c r="G2322" s="27">
        <v>1</v>
      </c>
      <c r="H2322" s="17" t="s">
        <v>2380</v>
      </c>
      <c r="I2322" s="27">
        <f t="shared" si="108"/>
        <v>0</v>
      </c>
      <c r="J2322" s="26">
        <f t="shared" si="109"/>
        <v>1</v>
      </c>
      <c r="K2322" s="17" t="str">
        <f t="shared" si="110"/>
        <v>Underweight</v>
      </c>
      <c r="L2322" s="24" t="str" cm="1">
        <f t="array" ref="L2322">IF(H2322="?",INDEX($H$2:$H$2336,MODE(MATCH($H$2:$H$2336,$H$2:$H$2336,0))),H2322)</f>
        <v>No</v>
      </c>
    </row>
    <row r="2323" spans="1:12" x14ac:dyDescent="0.25">
      <c r="A2323" s="18" t="s">
        <v>33</v>
      </c>
      <c r="B2323" s="18">
        <v>21.38</v>
      </c>
      <c r="C2323" s="18">
        <v>8.01</v>
      </c>
      <c r="D2323" s="18" t="s">
        <v>2380</v>
      </c>
      <c r="E2323" s="18" t="s">
        <v>2380</v>
      </c>
      <c r="F2323" s="18" t="s">
        <v>2380</v>
      </c>
      <c r="G2323" s="25" t="s">
        <v>2381</v>
      </c>
      <c r="H2323" s="18" t="s">
        <v>2380</v>
      </c>
      <c r="I2323" s="25">
        <f t="shared" si="108"/>
        <v>0</v>
      </c>
      <c r="J2323" s="26">
        <f t="shared" si="109"/>
        <v>0</v>
      </c>
      <c r="K2323" s="18" t="str">
        <f t="shared" si="110"/>
        <v>Normal Weight</v>
      </c>
      <c r="L2323" s="24" t="str" cm="1">
        <f t="array" ref="L2323">IF(H2323="?",INDEX($H$2:$H$2336,MODE(MATCH($H$2:$H$2336,$H$2:$H$2336,0))),H2323)</f>
        <v>No</v>
      </c>
    </row>
    <row r="2324" spans="1:12" x14ac:dyDescent="0.25">
      <c r="A2324" s="17" t="s">
        <v>32</v>
      </c>
      <c r="B2324" s="17">
        <v>23.35</v>
      </c>
      <c r="C2324" s="17">
        <v>5.94</v>
      </c>
      <c r="D2324" s="17" t="s">
        <v>2380</v>
      </c>
      <c r="E2324" s="17" t="s">
        <v>2380</v>
      </c>
      <c r="F2324" s="17" t="s">
        <v>2380</v>
      </c>
      <c r="G2324" s="27" t="s">
        <v>2381</v>
      </c>
      <c r="H2324" s="17" t="s">
        <v>2380</v>
      </c>
      <c r="I2324" s="27">
        <f t="shared" si="108"/>
        <v>0</v>
      </c>
      <c r="J2324" s="26">
        <f t="shared" si="109"/>
        <v>0</v>
      </c>
      <c r="K2324" s="17" t="str">
        <f t="shared" si="110"/>
        <v>Normal Weight</v>
      </c>
      <c r="L2324" s="24" t="str" cm="1">
        <f t="array" ref="L2324">IF(H2324="?",INDEX($H$2:$H$2336,MODE(MATCH($H$2:$H$2336,$H$2:$H$2336,0))),H2324)</f>
        <v>No</v>
      </c>
    </row>
    <row r="2325" spans="1:12" x14ac:dyDescent="0.25">
      <c r="A2325" s="18" t="s">
        <v>29</v>
      </c>
      <c r="B2325" s="18">
        <v>22.24</v>
      </c>
      <c r="C2325" s="18">
        <v>5.04</v>
      </c>
      <c r="D2325" s="18" t="s">
        <v>2380</v>
      </c>
      <c r="E2325" s="18" t="s">
        <v>2380</v>
      </c>
      <c r="F2325" s="18" t="s">
        <v>2380</v>
      </c>
      <c r="G2325" s="25" t="s">
        <v>2381</v>
      </c>
      <c r="H2325" s="18" t="s">
        <v>2380</v>
      </c>
      <c r="I2325" s="25">
        <f t="shared" si="108"/>
        <v>0</v>
      </c>
      <c r="J2325" s="26">
        <f t="shared" si="109"/>
        <v>0</v>
      </c>
      <c r="K2325" s="18" t="str">
        <f t="shared" si="110"/>
        <v>Normal Weight</v>
      </c>
      <c r="L2325" s="24" t="str" cm="1">
        <f t="array" ref="L2325">IF(H2325="?",INDEX($H$2:$H$2336,MODE(MATCH($H$2:$H$2336,$H$2:$H$2336,0))),H2325)</f>
        <v>No</v>
      </c>
    </row>
    <row r="2326" spans="1:12" x14ac:dyDescent="0.25">
      <c r="A2326" s="17" t="s">
        <v>28</v>
      </c>
      <c r="B2326" s="17">
        <v>24.76</v>
      </c>
      <c r="C2326" s="17">
        <v>4.54</v>
      </c>
      <c r="D2326" s="17" t="s">
        <v>2382</v>
      </c>
      <c r="E2326" s="17" t="s">
        <v>2380</v>
      </c>
      <c r="F2326" s="17" t="s">
        <v>2380</v>
      </c>
      <c r="G2326" s="27" t="s">
        <v>2381</v>
      </c>
      <c r="H2326" s="17" t="s">
        <v>2380</v>
      </c>
      <c r="I2326" s="27">
        <f t="shared" si="108"/>
        <v>0</v>
      </c>
      <c r="J2326" s="26">
        <f t="shared" si="109"/>
        <v>0</v>
      </c>
      <c r="K2326" s="17" t="str">
        <f t="shared" si="110"/>
        <v>Normal Weight</v>
      </c>
      <c r="L2326" s="24" t="str" cm="1">
        <f t="array" ref="L2326">IF(H2326="?",INDEX($H$2:$H$2336,MODE(MATCH($H$2:$H$2336,$H$2:$H$2336,0))),H2326)</f>
        <v>No</v>
      </c>
    </row>
    <row r="2327" spans="1:12" x14ac:dyDescent="0.25">
      <c r="A2327" s="18" t="s">
        <v>27</v>
      </c>
      <c r="B2327" s="18">
        <v>20.100000000000001</v>
      </c>
      <c r="C2327" s="18">
        <v>5.6</v>
      </c>
      <c r="D2327" s="18" t="s">
        <v>2382</v>
      </c>
      <c r="E2327" s="18" t="s">
        <v>2380</v>
      </c>
      <c r="F2327" s="18" t="s">
        <v>2383</v>
      </c>
      <c r="G2327" s="25">
        <v>1</v>
      </c>
      <c r="H2327" s="18" t="s">
        <v>2380</v>
      </c>
      <c r="I2327" s="25">
        <f t="shared" si="108"/>
        <v>0</v>
      </c>
      <c r="J2327" s="26">
        <f t="shared" si="109"/>
        <v>1</v>
      </c>
      <c r="K2327" s="18" t="str">
        <f t="shared" si="110"/>
        <v>Normal Weight</v>
      </c>
      <c r="L2327" s="24" t="str" cm="1">
        <f t="array" ref="L2327">IF(H2327="?",INDEX($H$2:$H$2336,MODE(MATCH($H$2:$H$2336,$H$2:$H$2336,0))),H2327)</f>
        <v>No</v>
      </c>
    </row>
    <row r="2328" spans="1:12" x14ac:dyDescent="0.25">
      <c r="A2328" s="17" t="s">
        <v>26</v>
      </c>
      <c r="B2328" s="17">
        <v>21.77</v>
      </c>
      <c r="C2328" s="17">
        <v>10.67</v>
      </c>
      <c r="D2328" s="17" t="s">
        <v>2380</v>
      </c>
      <c r="E2328" s="17" t="s">
        <v>2380</v>
      </c>
      <c r="F2328" s="17" t="s">
        <v>2380</v>
      </c>
      <c r="G2328" s="27" t="s">
        <v>2381</v>
      </c>
      <c r="H2328" s="17" t="s">
        <v>2380</v>
      </c>
      <c r="I2328" s="27">
        <f t="shared" si="108"/>
        <v>0</v>
      </c>
      <c r="J2328" s="26">
        <f t="shared" si="109"/>
        <v>0</v>
      </c>
      <c r="K2328" s="17" t="str">
        <f t="shared" si="110"/>
        <v>Normal Weight</v>
      </c>
      <c r="L2328" s="24" t="str" cm="1">
        <f t="array" ref="L2328">IF(H2328="?",INDEX($H$2:$H$2336,MODE(MATCH($H$2:$H$2336,$H$2:$H$2336,0))),H2328)</f>
        <v>No</v>
      </c>
    </row>
    <row r="2329" spans="1:12" x14ac:dyDescent="0.25">
      <c r="A2329" s="18" t="s">
        <v>25</v>
      </c>
      <c r="B2329" s="18">
        <v>17.82</v>
      </c>
      <c r="C2329" s="18">
        <v>5.26</v>
      </c>
      <c r="D2329" s="18" t="s">
        <v>2382</v>
      </c>
      <c r="E2329" s="18" t="s">
        <v>2380</v>
      </c>
      <c r="F2329" s="18" t="s">
        <v>2380</v>
      </c>
      <c r="G2329" s="25">
        <v>1</v>
      </c>
      <c r="H2329" s="18" t="s">
        <v>2380</v>
      </c>
      <c r="I2329" s="25">
        <f t="shared" si="108"/>
        <v>0</v>
      </c>
      <c r="J2329" s="26">
        <f t="shared" si="109"/>
        <v>1</v>
      </c>
      <c r="K2329" s="18" t="str">
        <f t="shared" si="110"/>
        <v>Underweight</v>
      </c>
      <c r="L2329" s="24" t="str" cm="1">
        <f t="array" ref="L2329">IF(H2329="?",INDEX($H$2:$H$2336,MODE(MATCH($H$2:$H$2336,$H$2:$H$2336,0))),H2329)</f>
        <v>No</v>
      </c>
    </row>
    <row r="2330" spans="1:12" x14ac:dyDescent="0.25">
      <c r="A2330" s="17" t="s">
        <v>24</v>
      </c>
      <c r="B2330" s="17">
        <v>17.07</v>
      </c>
      <c r="C2330" s="17">
        <v>5.22</v>
      </c>
      <c r="D2330" s="17" t="s">
        <v>2380</v>
      </c>
      <c r="E2330" s="17" t="s">
        <v>2380</v>
      </c>
      <c r="F2330" s="17" t="s">
        <v>2383</v>
      </c>
      <c r="G2330" s="27">
        <v>1</v>
      </c>
      <c r="H2330" s="17" t="s">
        <v>2380</v>
      </c>
      <c r="I2330" s="27">
        <f t="shared" si="108"/>
        <v>0</v>
      </c>
      <c r="J2330" s="26">
        <f t="shared" si="109"/>
        <v>1</v>
      </c>
      <c r="K2330" s="17" t="str">
        <f t="shared" si="110"/>
        <v>Underweight</v>
      </c>
      <c r="L2330" s="24" t="str" cm="1">
        <f t="array" ref="L2330">IF(H2330="?",INDEX($H$2:$H$2336,MODE(MATCH($H$2:$H$2336,$H$2:$H$2336,0))),H2330)</f>
        <v>No</v>
      </c>
    </row>
    <row r="2331" spans="1:12" x14ac:dyDescent="0.25">
      <c r="A2331" s="18" t="s">
        <v>22</v>
      </c>
      <c r="B2331" s="18">
        <v>22.24</v>
      </c>
      <c r="C2331" s="18">
        <v>4.29</v>
      </c>
      <c r="D2331" s="18" t="s">
        <v>2382</v>
      </c>
      <c r="E2331" s="18" t="s">
        <v>2380</v>
      </c>
      <c r="F2331" s="18" t="s">
        <v>2380</v>
      </c>
      <c r="G2331" s="25" t="s">
        <v>2381</v>
      </c>
      <c r="H2331" s="18" t="s">
        <v>2380</v>
      </c>
      <c r="I2331" s="25">
        <f t="shared" si="108"/>
        <v>0</v>
      </c>
      <c r="J2331" s="26">
        <f t="shared" si="109"/>
        <v>0</v>
      </c>
      <c r="K2331" s="18" t="str">
        <f t="shared" si="110"/>
        <v>Normal Weight</v>
      </c>
      <c r="L2331" s="24" t="str" cm="1">
        <f t="array" ref="L2331">IF(H2331="?",INDEX($H$2:$H$2336,MODE(MATCH($H$2:$H$2336,$H$2:$H$2336,0))),H2331)</f>
        <v>No</v>
      </c>
    </row>
    <row r="2332" spans="1:12" x14ac:dyDescent="0.25">
      <c r="A2332" s="17" t="s">
        <v>21</v>
      </c>
      <c r="B2332" s="17">
        <v>22.34</v>
      </c>
      <c r="C2332" s="17">
        <v>5.57</v>
      </c>
      <c r="D2332" s="17" t="s">
        <v>2380</v>
      </c>
      <c r="E2332" s="17" t="s">
        <v>2380</v>
      </c>
      <c r="F2332" s="17" t="s">
        <v>2380</v>
      </c>
      <c r="G2332" s="27">
        <v>1</v>
      </c>
      <c r="H2332" s="17" t="s">
        <v>2380</v>
      </c>
      <c r="I2332" s="27">
        <f t="shared" si="108"/>
        <v>0</v>
      </c>
      <c r="J2332" s="26">
        <f t="shared" si="109"/>
        <v>1</v>
      </c>
      <c r="K2332" s="17" t="str">
        <f t="shared" si="110"/>
        <v>Normal Weight</v>
      </c>
      <c r="L2332" s="24" t="str" cm="1">
        <f t="array" ref="L2332">IF(H2332="?",INDEX($H$2:$H$2336,MODE(MATCH($H$2:$H$2336,$H$2:$H$2336,0))),H2332)</f>
        <v>No</v>
      </c>
    </row>
    <row r="2333" spans="1:12" x14ac:dyDescent="0.25">
      <c r="A2333" s="18" t="s">
        <v>19</v>
      </c>
      <c r="B2333" s="18">
        <v>17.7</v>
      </c>
      <c r="C2333" s="18">
        <v>6.28</v>
      </c>
      <c r="D2333" s="18" t="s">
        <v>2380</v>
      </c>
      <c r="E2333" s="18" t="s">
        <v>2380</v>
      </c>
      <c r="F2333" s="18" t="s">
        <v>2380</v>
      </c>
      <c r="G2333" s="25">
        <v>1</v>
      </c>
      <c r="H2333" s="18" t="s">
        <v>2380</v>
      </c>
      <c r="I2333" s="25">
        <f t="shared" si="108"/>
        <v>0</v>
      </c>
      <c r="J2333" s="26">
        <f t="shared" si="109"/>
        <v>1</v>
      </c>
      <c r="K2333" s="18" t="str">
        <f t="shared" si="110"/>
        <v>Underweight</v>
      </c>
      <c r="L2333" s="24" t="str" cm="1">
        <f t="array" ref="L2333">IF(H2333="?",INDEX($H$2:$H$2336,MODE(MATCH($H$2:$H$2336,$H$2:$H$2336,0))),H2333)</f>
        <v>No</v>
      </c>
    </row>
    <row r="2334" spans="1:12" x14ac:dyDescent="0.25">
      <c r="A2334" s="17" t="s">
        <v>17</v>
      </c>
      <c r="B2334" s="17">
        <v>16.47</v>
      </c>
      <c r="C2334" s="17">
        <v>6.35</v>
      </c>
      <c r="D2334" s="17" t="s">
        <v>2380</v>
      </c>
      <c r="E2334" s="17" t="s">
        <v>2380</v>
      </c>
      <c r="F2334" s="17" t="s">
        <v>2383</v>
      </c>
      <c r="G2334" s="27">
        <v>1</v>
      </c>
      <c r="H2334" s="17" t="s">
        <v>2380</v>
      </c>
      <c r="I2334" s="27">
        <f t="shared" si="108"/>
        <v>0</v>
      </c>
      <c r="J2334" s="26">
        <f t="shared" si="109"/>
        <v>1</v>
      </c>
      <c r="K2334" s="17" t="str">
        <f t="shared" si="110"/>
        <v>Underweight</v>
      </c>
      <c r="L2334" s="24" t="str" cm="1">
        <f t="array" ref="L2334">IF(H2334="?",INDEX($H$2:$H$2336,MODE(MATCH($H$2:$H$2336,$H$2:$H$2336,0))),H2334)</f>
        <v>No</v>
      </c>
    </row>
    <row r="2335" spans="1:12" x14ac:dyDescent="0.25">
      <c r="A2335" s="18" t="s">
        <v>14</v>
      </c>
      <c r="B2335" s="18">
        <v>17.600000000000001</v>
      </c>
      <c r="C2335" s="18">
        <v>4.3899999999999997</v>
      </c>
      <c r="D2335" s="18" t="s">
        <v>2380</v>
      </c>
      <c r="E2335" s="18" t="s">
        <v>2380</v>
      </c>
      <c r="F2335" s="18" t="s">
        <v>2380</v>
      </c>
      <c r="G2335" s="25">
        <v>1</v>
      </c>
      <c r="H2335" s="18" t="s">
        <v>2380</v>
      </c>
      <c r="I2335" s="25">
        <f t="shared" si="108"/>
        <v>0</v>
      </c>
      <c r="J2335" s="26">
        <f t="shared" si="109"/>
        <v>1</v>
      </c>
      <c r="K2335" s="18" t="str">
        <f t="shared" si="110"/>
        <v>Underweight</v>
      </c>
      <c r="L2335" s="24" t="str" cm="1">
        <f t="array" ref="L2335">IF(H2335="?",INDEX($H$2:$H$2336,MODE(MATCH($H$2:$H$2336,$H$2:$H$2336,0))),H2335)</f>
        <v>No</v>
      </c>
    </row>
    <row r="2336" spans="1:12" x14ac:dyDescent="0.25">
      <c r="A2336" s="19" t="s">
        <v>9</v>
      </c>
      <c r="B2336" s="19">
        <v>17.579999999999998</v>
      </c>
      <c r="C2336" s="19">
        <v>4.51</v>
      </c>
      <c r="D2336" s="19" t="s">
        <v>2380</v>
      </c>
      <c r="E2336" s="19" t="s">
        <v>2380</v>
      </c>
      <c r="F2336" s="19" t="s">
        <v>2380</v>
      </c>
      <c r="G2336" s="28">
        <v>1</v>
      </c>
      <c r="H2336" s="19" t="s">
        <v>2380</v>
      </c>
      <c r="I2336" s="28">
        <f t="shared" si="108"/>
        <v>0</v>
      </c>
      <c r="J2336" s="29">
        <f t="shared" si="109"/>
        <v>1</v>
      </c>
      <c r="K2336" s="19" t="str">
        <f t="shared" si="110"/>
        <v>Underweight</v>
      </c>
      <c r="L2336" s="24" t="str" cm="1">
        <f t="array" ref="L2336">IF(H2336="?",INDEX($H$2:$H$2336,MODE(MATCH($H$2:$H$2336,$H$2:$H$2336,0))),H2336)</f>
        <v>No</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2346"/>
  <sheetViews>
    <sheetView workbookViewId="0">
      <selection activeCell="F2" sqref="F2:F9"/>
    </sheetView>
  </sheetViews>
  <sheetFormatPr defaultRowHeight="15" x14ac:dyDescent="0.25"/>
  <cols>
    <col min="1" max="1" width="12.85546875" bestFit="1" customWidth="1"/>
    <col min="6" max="6" width="10.140625" bestFit="1" customWidth="1"/>
    <col min="7" max="7" width="13.140625" bestFit="1" customWidth="1"/>
    <col min="10" max="10" width="11.7109375" style="7" customWidth="1"/>
    <col min="11" max="11" width="15.5703125" style="7" customWidth="1"/>
    <col min="12" max="12" width="9.28515625" customWidth="1"/>
    <col min="13" max="13" width="15" customWidth="1"/>
    <col min="14" max="14" width="15.85546875" customWidth="1"/>
    <col min="15" max="15" width="14.5703125" customWidth="1"/>
    <col min="16" max="16" width="12" customWidth="1"/>
    <col min="17" max="17" width="12.7109375" style="7" customWidth="1"/>
    <col min="18" max="18" width="10.85546875" style="7" customWidth="1"/>
    <col min="19" max="19" width="1.28515625" style="7" hidden="1" customWidth="1"/>
  </cols>
  <sheetData>
    <row r="1" spans="1:20" s="2" customFormat="1" ht="18.95" customHeight="1" x14ac:dyDescent="0.25">
      <c r="A1" s="3" t="s">
        <v>0</v>
      </c>
      <c r="B1" s="3" t="s">
        <v>1</v>
      </c>
      <c r="C1" s="3" t="s">
        <v>2</v>
      </c>
      <c r="D1" s="3" t="s">
        <v>3</v>
      </c>
      <c r="E1" s="3" t="s">
        <v>4</v>
      </c>
      <c r="F1" s="3" t="s">
        <v>5</v>
      </c>
      <c r="G1" s="3" t="s">
        <v>6</v>
      </c>
      <c r="H1" s="3" t="s">
        <v>7</v>
      </c>
      <c r="I1" s="3" t="s">
        <v>8</v>
      </c>
      <c r="J1" s="6" t="s">
        <v>4720</v>
      </c>
      <c r="K1" s="10" t="s">
        <v>4732</v>
      </c>
      <c r="L1" s="10" t="s">
        <v>2</v>
      </c>
      <c r="M1" s="10" t="s">
        <v>4721</v>
      </c>
      <c r="N1" s="10" t="s">
        <v>4722</v>
      </c>
      <c r="O1" s="10" t="s">
        <v>4723</v>
      </c>
      <c r="P1" s="10" t="s">
        <v>4730</v>
      </c>
      <c r="Q1" s="10" t="s">
        <v>4729</v>
      </c>
      <c r="R1" s="10" t="s">
        <v>4731</v>
      </c>
      <c r="S1" s="10" t="s">
        <v>5</v>
      </c>
      <c r="T1" s="41" t="s">
        <v>4754</v>
      </c>
    </row>
    <row r="2" spans="1:20" x14ac:dyDescent="0.25">
      <c r="A2" t="s">
        <v>9</v>
      </c>
      <c r="B2">
        <v>1992</v>
      </c>
      <c r="C2" t="s">
        <v>10</v>
      </c>
      <c r="D2">
        <v>9</v>
      </c>
      <c r="E2">
        <v>0</v>
      </c>
      <c r="F2" s="42">
        <v>563.84</v>
      </c>
      <c r="G2" t="s">
        <v>11</v>
      </c>
      <c r="H2" t="s">
        <v>12</v>
      </c>
      <c r="I2" t="s">
        <v>13</v>
      </c>
      <c r="J2" s="7">
        <f t="shared" ref="J2:J65" si="0">COUNTIF(A2:I2, "?")</f>
        <v>0</v>
      </c>
      <c r="K2" s="9" t="str">
        <f>IF(A2="?", "Unknown", A2)</f>
        <v>Id2335</v>
      </c>
      <c r="L2" s="8" t="str">
        <f t="shared" ref="L2:L65" si="1">IF(C2="?", "Sep", C2)</f>
        <v>Jul</v>
      </c>
      <c r="M2" s="9">
        <f t="shared" ref="M2:M46" si="2">IF(B2="?",AVERAGE($B$2:$B$2344),B2)</f>
        <v>1992</v>
      </c>
      <c r="N2" s="8" t="str" cm="1">
        <f t="array" ref="N2">IF(G2="?",INDEX($G$2:$G$2344,MODE(MATCH($G$2:$G$2344,$G$2:$G$2344,0))),G2)</f>
        <v>tier - 2</v>
      </c>
      <c r="O2" s="8" t="str" cm="1">
        <f t="array" ref="O2">IF(H2="?",INDEX($H$2:$H$2344,MODE(MATCH($H$2:$H$2344,$H$2:$H$2344,0))),H2)</f>
        <v>tier - 3</v>
      </c>
      <c r="P2" s="8" t="str">
        <f t="shared" ref="P2:P65" si="3">IF(I2="?", "Unknown", I2)</f>
        <v>R1013</v>
      </c>
      <c r="Q2" s="11">
        <f t="shared" ref="Q2:Q65" si="4">DATE(B2, MONTH(1 &amp; L2), D2)</f>
        <v>33794</v>
      </c>
      <c r="R2" s="9">
        <f>DATEDIF(Q2, DATE(2023,6,8), "Y")</f>
        <v>30</v>
      </c>
      <c r="S2" s="9"/>
      <c r="T2" s="40">
        <f>COUNTA(Table3[[#This Row],[month]:[age]])</f>
        <v>7</v>
      </c>
    </row>
    <row r="3" spans="1:20" x14ac:dyDescent="0.25">
      <c r="A3" t="s">
        <v>14</v>
      </c>
      <c r="B3">
        <v>1992</v>
      </c>
      <c r="C3" t="s">
        <v>15</v>
      </c>
      <c r="D3">
        <v>30</v>
      </c>
      <c r="E3">
        <v>0</v>
      </c>
      <c r="F3" s="42">
        <v>570.62</v>
      </c>
      <c r="G3" t="s">
        <v>11</v>
      </c>
      <c r="H3" t="s">
        <v>16</v>
      </c>
      <c r="I3" t="s">
        <v>13</v>
      </c>
      <c r="J3" s="7">
        <f t="shared" si="0"/>
        <v>0</v>
      </c>
      <c r="K3" s="9" t="str">
        <f t="shared" ref="K3:K66" si="5">IF(A3="?", "Unknown", A3)</f>
        <v>Id2334</v>
      </c>
      <c r="L3" s="8" t="str">
        <f t="shared" si="1"/>
        <v>Nov</v>
      </c>
      <c r="M3" s="9">
        <f t="shared" si="2"/>
        <v>1992</v>
      </c>
      <c r="N3" s="8" t="str" cm="1">
        <f t="array" ref="N3">IF(G3="?",INDEX($G$2:$G$2344,MODE(MATCH($G$2:$G$2344,$G$2:$G$2344,0))),G3)</f>
        <v>tier - 2</v>
      </c>
      <c r="O3" s="8" t="str" cm="1">
        <f t="array" ref="O3">IF(H3="?",INDEX($H$2:$H$2344,MODE(MATCH($H$2:$H$2344,$H$2:$H$2344,0))),H3)</f>
        <v>tier - 1</v>
      </c>
      <c r="P3" s="8" t="str">
        <f t="shared" si="3"/>
        <v>R1013</v>
      </c>
      <c r="Q3" s="11">
        <f t="shared" si="4"/>
        <v>33938</v>
      </c>
      <c r="R3" s="9">
        <f>DATEDIF(Q3, DATE(2023,6,8), "Y")</f>
        <v>30</v>
      </c>
      <c r="S3" s="9"/>
      <c r="T3" s="40">
        <f>COUNTA(Table3[[#This Row],[month]:[age]])</f>
        <v>7</v>
      </c>
    </row>
    <row r="4" spans="1:20" x14ac:dyDescent="0.25">
      <c r="A4" t="s">
        <v>17</v>
      </c>
      <c r="B4">
        <v>1993</v>
      </c>
      <c r="C4" t="s">
        <v>18</v>
      </c>
      <c r="D4">
        <v>30</v>
      </c>
      <c r="E4">
        <v>0</v>
      </c>
      <c r="F4" s="42">
        <v>600</v>
      </c>
      <c r="G4" t="s">
        <v>11</v>
      </c>
      <c r="H4" t="s">
        <v>16</v>
      </c>
      <c r="I4" t="s">
        <v>13</v>
      </c>
      <c r="J4" s="7">
        <f t="shared" si="0"/>
        <v>0</v>
      </c>
      <c r="K4" s="9" t="str">
        <f t="shared" si="5"/>
        <v>Id2333</v>
      </c>
      <c r="L4" s="8" t="str">
        <f t="shared" si="1"/>
        <v>Jun</v>
      </c>
      <c r="M4" s="9">
        <f t="shared" si="2"/>
        <v>1993</v>
      </c>
      <c r="N4" s="8" t="str" cm="1">
        <f t="array" ref="N4">IF(G4="?",INDEX($G$2:$G$2344,MODE(MATCH($G$2:$G$2344,$G$2:$G$2344,0))),G4)</f>
        <v>tier - 2</v>
      </c>
      <c r="O4" s="8" t="str" cm="1">
        <f t="array" ref="O4">IF(H4="?",INDEX($H$2:$H$2344,MODE(MATCH($H$2:$H$2344,$H$2:$H$2344,0))),H4)</f>
        <v>tier - 1</v>
      </c>
      <c r="P4" s="8" t="str">
        <f t="shared" si="3"/>
        <v>R1013</v>
      </c>
      <c r="Q4" s="11">
        <f t="shared" si="4"/>
        <v>34150</v>
      </c>
      <c r="R4" s="9">
        <f t="shared" ref="R4:R66" si="6">DATEDIF(Q4, DATE(2023,6,8), "Y")</f>
        <v>29</v>
      </c>
      <c r="S4" s="9"/>
      <c r="T4" s="40">
        <f>COUNTA(Table3[[#This Row],[month]:[age]])</f>
        <v>7</v>
      </c>
    </row>
    <row r="5" spans="1:20" x14ac:dyDescent="0.25">
      <c r="A5" t="s">
        <v>19</v>
      </c>
      <c r="B5">
        <v>1992</v>
      </c>
      <c r="C5" t="s">
        <v>20</v>
      </c>
      <c r="D5">
        <v>13</v>
      </c>
      <c r="E5">
        <v>0</v>
      </c>
      <c r="F5" s="42">
        <v>604.54</v>
      </c>
      <c r="G5" t="s">
        <v>12</v>
      </c>
      <c r="H5" t="s">
        <v>12</v>
      </c>
      <c r="I5" t="s">
        <v>13</v>
      </c>
      <c r="J5" s="7">
        <f t="shared" si="0"/>
        <v>0</v>
      </c>
      <c r="K5" s="9" t="str">
        <f t="shared" si="5"/>
        <v>Id2332</v>
      </c>
      <c r="L5" s="8" t="str">
        <f t="shared" si="1"/>
        <v>Sep</v>
      </c>
      <c r="M5" s="9">
        <f t="shared" si="2"/>
        <v>1992</v>
      </c>
      <c r="N5" s="8" t="str" cm="1">
        <f t="array" ref="N5">IF(G5="?",INDEX($G$2:$G$2344,MODE(MATCH($G$2:$G$2344,$G$2:$G$2344,0))),G5)</f>
        <v>tier - 3</v>
      </c>
      <c r="O5" s="8" t="str" cm="1">
        <f t="array" ref="O5">IF(H5="?",INDEX($H$2:$H$2344,MODE(MATCH($H$2:$H$2344,$H$2:$H$2344,0))),H5)</f>
        <v>tier - 3</v>
      </c>
      <c r="P5" s="8" t="str">
        <f t="shared" si="3"/>
        <v>R1013</v>
      </c>
      <c r="Q5" s="11">
        <f t="shared" si="4"/>
        <v>33860</v>
      </c>
      <c r="R5" s="9">
        <f t="shared" si="6"/>
        <v>30</v>
      </c>
      <c r="S5" s="9"/>
      <c r="T5" s="40">
        <f>COUNTA(Table3[[#This Row],[month]:[age]])</f>
        <v>7</v>
      </c>
    </row>
    <row r="6" spans="1:20" x14ac:dyDescent="0.25">
      <c r="A6" t="s">
        <v>21</v>
      </c>
      <c r="B6">
        <v>1998</v>
      </c>
      <c r="C6" t="s">
        <v>10</v>
      </c>
      <c r="D6">
        <v>27</v>
      </c>
      <c r="E6">
        <v>0</v>
      </c>
      <c r="F6" s="42">
        <v>637.26</v>
      </c>
      <c r="G6" t="s">
        <v>12</v>
      </c>
      <c r="H6" t="s">
        <v>12</v>
      </c>
      <c r="I6" t="s">
        <v>13</v>
      </c>
      <c r="J6" s="7">
        <f t="shared" si="0"/>
        <v>0</v>
      </c>
      <c r="K6" s="9" t="str">
        <f t="shared" si="5"/>
        <v>Id2331</v>
      </c>
      <c r="L6" s="8" t="str">
        <f t="shared" si="1"/>
        <v>Jul</v>
      </c>
      <c r="M6" s="9">
        <f t="shared" si="2"/>
        <v>1998</v>
      </c>
      <c r="N6" s="8" t="str" cm="1">
        <f t="array" ref="N6">IF(G6="?",INDEX($G$2:$G$2344,MODE(MATCH($G$2:$G$2344,$G$2:$G$2344,0))),G6)</f>
        <v>tier - 3</v>
      </c>
      <c r="O6" s="8" t="str" cm="1">
        <f t="array" ref="O6">IF(H6="?",INDEX($H$2:$H$2344,MODE(MATCH($H$2:$H$2344,$H$2:$H$2344,0))),H6)</f>
        <v>tier - 3</v>
      </c>
      <c r="P6" s="8" t="str">
        <f t="shared" si="3"/>
        <v>R1013</v>
      </c>
      <c r="Q6" s="11">
        <f t="shared" si="4"/>
        <v>36003</v>
      </c>
      <c r="R6" s="9">
        <f t="shared" si="6"/>
        <v>24</v>
      </c>
      <c r="S6" s="9"/>
      <c r="T6" s="40">
        <f>COUNTA(Table3[[#This Row],[month]:[age]])</f>
        <v>7</v>
      </c>
    </row>
    <row r="7" spans="1:20" x14ac:dyDescent="0.25">
      <c r="A7" t="s">
        <v>22</v>
      </c>
      <c r="B7">
        <v>2001</v>
      </c>
      <c r="C7" t="s">
        <v>15</v>
      </c>
      <c r="D7">
        <v>20</v>
      </c>
      <c r="E7">
        <v>0</v>
      </c>
      <c r="F7" s="42">
        <v>646.14</v>
      </c>
      <c r="G7" t="s">
        <v>12</v>
      </c>
      <c r="H7" t="s">
        <v>12</v>
      </c>
      <c r="I7" t="s">
        <v>23</v>
      </c>
      <c r="J7" s="7">
        <f t="shared" si="0"/>
        <v>0</v>
      </c>
      <c r="K7" s="9" t="str">
        <f t="shared" si="5"/>
        <v>Id2330</v>
      </c>
      <c r="L7" s="8" t="str">
        <f t="shared" si="1"/>
        <v>Nov</v>
      </c>
      <c r="M7" s="9">
        <f t="shared" si="2"/>
        <v>2001</v>
      </c>
      <c r="N7" s="8" t="str" cm="1">
        <f t="array" ref="N7">IF(G7="?",INDEX($G$2:$G$2344,MODE(MATCH($G$2:$G$2344,$G$2:$G$2344,0))),G7)</f>
        <v>tier - 3</v>
      </c>
      <c r="O7" s="8" t="str" cm="1">
        <f t="array" ref="O7">IF(H7="?",INDEX($H$2:$H$2344,MODE(MATCH($H$2:$H$2344,$H$2:$H$2344,0))),H7)</f>
        <v>tier - 3</v>
      </c>
      <c r="P7" s="8" t="str">
        <f t="shared" si="3"/>
        <v>R1012</v>
      </c>
      <c r="Q7" s="11">
        <f t="shared" si="4"/>
        <v>37215</v>
      </c>
      <c r="R7" s="9">
        <f t="shared" si="6"/>
        <v>21</v>
      </c>
      <c r="S7" s="9"/>
      <c r="T7" s="40">
        <f>COUNTA(Table3[[#This Row],[month]:[age]])</f>
        <v>7</v>
      </c>
    </row>
    <row r="8" spans="1:20" x14ac:dyDescent="0.25">
      <c r="A8" t="s">
        <v>24</v>
      </c>
      <c r="B8">
        <v>1993</v>
      </c>
      <c r="C8" t="s">
        <v>18</v>
      </c>
      <c r="D8">
        <v>1</v>
      </c>
      <c r="E8">
        <v>0</v>
      </c>
      <c r="F8" s="42">
        <v>650</v>
      </c>
      <c r="G8" t="s">
        <v>12</v>
      </c>
      <c r="H8" t="s">
        <v>12</v>
      </c>
      <c r="I8" t="s">
        <v>13</v>
      </c>
      <c r="J8" s="7">
        <f t="shared" si="0"/>
        <v>0</v>
      </c>
      <c r="K8" s="9" t="str">
        <f t="shared" si="5"/>
        <v>Id2329</v>
      </c>
      <c r="L8" s="8" t="str">
        <f t="shared" si="1"/>
        <v>Jun</v>
      </c>
      <c r="M8" s="9">
        <f t="shared" si="2"/>
        <v>1993</v>
      </c>
      <c r="N8" s="8" t="str" cm="1">
        <f t="array" ref="N8">IF(G8="?",INDEX($G$2:$G$2344,MODE(MATCH($G$2:$G$2344,$G$2:$G$2344,0))),G8)</f>
        <v>tier - 3</v>
      </c>
      <c r="O8" s="8" t="str" cm="1">
        <f t="array" ref="O8">IF(H8="?",INDEX($H$2:$H$2344,MODE(MATCH($H$2:$H$2344,$H$2:$H$2344,0))),H8)</f>
        <v>tier - 3</v>
      </c>
      <c r="P8" s="8" t="str">
        <f t="shared" si="3"/>
        <v>R1013</v>
      </c>
      <c r="Q8" s="11">
        <f t="shared" si="4"/>
        <v>34121</v>
      </c>
      <c r="R8" s="9">
        <f t="shared" si="6"/>
        <v>30</v>
      </c>
      <c r="S8" s="9"/>
      <c r="T8" s="40">
        <f>COUNTA(Table3[[#This Row],[month]:[age]])</f>
        <v>7</v>
      </c>
    </row>
    <row r="9" spans="1:20" x14ac:dyDescent="0.25">
      <c r="A9" t="s">
        <v>25</v>
      </c>
      <c r="B9">
        <v>1995</v>
      </c>
      <c r="C9" t="s">
        <v>10</v>
      </c>
      <c r="D9">
        <v>4</v>
      </c>
      <c r="E9">
        <v>0</v>
      </c>
      <c r="F9" s="42">
        <v>650</v>
      </c>
      <c r="G9" t="s">
        <v>12</v>
      </c>
      <c r="H9" t="s">
        <v>12</v>
      </c>
      <c r="I9" t="s">
        <v>13</v>
      </c>
      <c r="J9" s="7">
        <f t="shared" si="0"/>
        <v>0</v>
      </c>
      <c r="K9" s="9" t="str">
        <f t="shared" si="5"/>
        <v>Id2328</v>
      </c>
      <c r="L9" s="8" t="str">
        <f t="shared" si="1"/>
        <v>Jul</v>
      </c>
      <c r="M9" s="9">
        <f t="shared" si="2"/>
        <v>1995</v>
      </c>
      <c r="N9" s="8" t="str" cm="1">
        <f t="array" ref="N9">IF(G9="?",INDEX($G$2:$G$2344,MODE(MATCH($G$2:$G$2344,$G$2:$G$2344,0))),G9)</f>
        <v>tier - 3</v>
      </c>
      <c r="O9" s="8" t="str" cm="1">
        <f t="array" ref="O9">IF(H9="?",INDEX($H$2:$H$2344,MODE(MATCH($H$2:$H$2344,$H$2:$H$2344,0))),H9)</f>
        <v>tier - 3</v>
      </c>
      <c r="P9" s="8" t="str">
        <f t="shared" si="3"/>
        <v>R1013</v>
      </c>
      <c r="Q9" s="11">
        <f t="shared" si="4"/>
        <v>34884</v>
      </c>
      <c r="R9" s="9">
        <f t="shared" si="6"/>
        <v>27</v>
      </c>
      <c r="S9" s="9"/>
      <c r="T9" s="40">
        <f>COUNTA(Table3[[#This Row],[month]:[age]])</f>
        <v>7</v>
      </c>
    </row>
    <row r="10" spans="1:20" x14ac:dyDescent="0.25">
      <c r="A10" t="s">
        <v>26</v>
      </c>
      <c r="B10">
        <v>2002</v>
      </c>
      <c r="C10" t="s">
        <v>15</v>
      </c>
      <c r="D10">
        <v>29</v>
      </c>
      <c r="E10">
        <v>0</v>
      </c>
      <c r="F10" s="42">
        <v>668</v>
      </c>
      <c r="G10" t="s">
        <v>12</v>
      </c>
      <c r="H10" t="s">
        <v>11</v>
      </c>
      <c r="I10" t="s">
        <v>23</v>
      </c>
      <c r="J10" s="7">
        <f t="shared" si="0"/>
        <v>0</v>
      </c>
      <c r="K10" s="9" t="str">
        <f t="shared" si="5"/>
        <v>Id2327</v>
      </c>
      <c r="L10" s="8" t="str">
        <f t="shared" si="1"/>
        <v>Nov</v>
      </c>
      <c r="M10" s="9">
        <f t="shared" si="2"/>
        <v>2002</v>
      </c>
      <c r="N10" s="8" t="str" cm="1">
        <f t="array" ref="N10">IF(G10="?",INDEX($G$2:$G$2344,MODE(MATCH($G$2:$G$2344,$G$2:$G$2344,0))),G10)</f>
        <v>tier - 3</v>
      </c>
      <c r="O10" s="8" t="str" cm="1">
        <f t="array" ref="O10">IF(H10="?",INDEX($H$2:$H$2344,MODE(MATCH($H$2:$H$2344,$H$2:$H$2344,0))),H10)</f>
        <v>tier - 2</v>
      </c>
      <c r="P10" s="8" t="str">
        <f t="shared" si="3"/>
        <v>R1012</v>
      </c>
      <c r="Q10" s="11">
        <f t="shared" si="4"/>
        <v>37589</v>
      </c>
      <c r="R10" s="9">
        <f t="shared" si="6"/>
        <v>20</v>
      </c>
      <c r="S10" s="9"/>
      <c r="T10" s="40">
        <f>COUNTA(Table3[[#This Row],[month]:[age]])</f>
        <v>7</v>
      </c>
    </row>
    <row r="11" spans="1:20" x14ac:dyDescent="0.25">
      <c r="A11" t="s">
        <v>27</v>
      </c>
      <c r="B11">
        <v>1997</v>
      </c>
      <c r="C11" t="s">
        <v>15</v>
      </c>
      <c r="D11">
        <v>9</v>
      </c>
      <c r="E11">
        <v>0</v>
      </c>
      <c r="F11" s="42">
        <v>670</v>
      </c>
      <c r="G11" t="s">
        <v>12</v>
      </c>
      <c r="H11" t="s">
        <v>12</v>
      </c>
      <c r="I11" t="s">
        <v>13</v>
      </c>
      <c r="J11" s="7">
        <f t="shared" si="0"/>
        <v>0</v>
      </c>
      <c r="K11" s="9" t="str">
        <f t="shared" si="5"/>
        <v>Id2326</v>
      </c>
      <c r="L11" s="8" t="str">
        <f t="shared" si="1"/>
        <v>Nov</v>
      </c>
      <c r="M11" s="9">
        <f t="shared" si="2"/>
        <v>1997</v>
      </c>
      <c r="N11" s="8" t="str" cm="1">
        <f t="array" ref="N11">IF(G11="?",INDEX($G$2:$G$2344,MODE(MATCH($G$2:$G$2344,$G$2:$G$2344,0))),G11)</f>
        <v>tier - 3</v>
      </c>
      <c r="O11" s="8" t="str" cm="1">
        <f t="array" ref="O11">IF(H11="?",INDEX($H$2:$H$2344,MODE(MATCH($H$2:$H$2344,$H$2:$H$2344,0))),H11)</f>
        <v>tier - 3</v>
      </c>
      <c r="P11" s="8" t="str">
        <f t="shared" si="3"/>
        <v>R1013</v>
      </c>
      <c r="Q11" s="11">
        <f t="shared" si="4"/>
        <v>35743</v>
      </c>
      <c r="R11" s="9">
        <f t="shared" si="6"/>
        <v>25</v>
      </c>
      <c r="S11" s="9"/>
      <c r="T11" s="40">
        <f>COUNTA(Table3[[#This Row],[month]:[age]])</f>
        <v>7</v>
      </c>
    </row>
    <row r="12" spans="1:20" x14ac:dyDescent="0.25">
      <c r="A12" t="s">
        <v>28</v>
      </c>
      <c r="B12">
        <v>2001</v>
      </c>
      <c r="C12" t="s">
        <v>20</v>
      </c>
      <c r="D12">
        <v>12</v>
      </c>
      <c r="E12">
        <v>0</v>
      </c>
      <c r="F12" s="42">
        <v>687.54</v>
      </c>
      <c r="G12" t="s">
        <v>12</v>
      </c>
      <c r="H12" t="s">
        <v>11</v>
      </c>
      <c r="I12" t="s">
        <v>13</v>
      </c>
      <c r="J12" s="7">
        <f t="shared" si="0"/>
        <v>0</v>
      </c>
      <c r="K12" s="9" t="str">
        <f t="shared" si="5"/>
        <v>Id2325</v>
      </c>
      <c r="L12" s="8" t="str">
        <f t="shared" si="1"/>
        <v>Sep</v>
      </c>
      <c r="M12" s="9">
        <f t="shared" si="2"/>
        <v>2001</v>
      </c>
      <c r="N12" s="8" t="str" cm="1">
        <f t="array" ref="N12">IF(G12="?",INDEX($G$2:$G$2344,MODE(MATCH($G$2:$G$2344,$G$2:$G$2344,0))),G12)</f>
        <v>tier - 3</v>
      </c>
      <c r="O12" s="8" t="str" cm="1">
        <f t="array" ref="O12">IF(H12="?",INDEX($H$2:$H$2344,MODE(MATCH($H$2:$H$2344,$H$2:$H$2344,0))),H12)</f>
        <v>tier - 2</v>
      </c>
      <c r="P12" s="8" t="str">
        <f t="shared" si="3"/>
        <v>R1013</v>
      </c>
      <c r="Q12" s="11">
        <f t="shared" si="4"/>
        <v>37146</v>
      </c>
      <c r="R12" s="9">
        <f t="shared" si="6"/>
        <v>21</v>
      </c>
      <c r="S12" s="9"/>
      <c r="T12" s="40">
        <f>COUNTA(Table3[[#This Row],[month]:[age]])</f>
        <v>7</v>
      </c>
    </row>
    <row r="13" spans="1:20" x14ac:dyDescent="0.25">
      <c r="A13" t="s">
        <v>29</v>
      </c>
      <c r="B13">
        <v>1999</v>
      </c>
      <c r="C13" t="s">
        <v>30</v>
      </c>
      <c r="D13">
        <v>26</v>
      </c>
      <c r="E13">
        <v>0</v>
      </c>
      <c r="F13" s="42">
        <v>700</v>
      </c>
      <c r="G13" t="s">
        <v>31</v>
      </c>
      <c r="H13" t="s">
        <v>12</v>
      </c>
      <c r="I13" t="s">
        <v>13</v>
      </c>
      <c r="J13" s="7">
        <f t="shared" si="0"/>
        <v>1</v>
      </c>
      <c r="K13" s="9" t="str">
        <f t="shared" si="5"/>
        <v>Id2324</v>
      </c>
      <c r="L13" s="8" t="str">
        <f t="shared" si="1"/>
        <v>Dec</v>
      </c>
      <c r="M13" s="9">
        <f t="shared" si="2"/>
        <v>1999</v>
      </c>
      <c r="N13" s="8" t="str" cm="1">
        <f t="array" ref="N13">IF(G13="?",INDEX($G$2:$G$2344,MODE(MATCH($G$2:$G$2344,$G$2:$G$2344,0))),G13)</f>
        <v>tier - 2</v>
      </c>
      <c r="O13" s="8" t="str" cm="1">
        <f t="array" ref="O13">IF(H13="?",INDEX($H$2:$H$2344,MODE(MATCH($H$2:$H$2344,$H$2:$H$2344,0))),H13)</f>
        <v>tier - 3</v>
      </c>
      <c r="P13" s="8" t="str">
        <f t="shared" si="3"/>
        <v>R1013</v>
      </c>
      <c r="Q13" s="11">
        <f t="shared" si="4"/>
        <v>36520</v>
      </c>
      <c r="R13" s="9">
        <f t="shared" si="6"/>
        <v>23</v>
      </c>
      <c r="S13" s="9"/>
      <c r="T13" s="40">
        <f>COUNTA(Table3[[#This Row],[month]:[age]])</f>
        <v>7</v>
      </c>
    </row>
    <row r="14" spans="1:20" x14ac:dyDescent="0.25">
      <c r="A14" t="s">
        <v>32</v>
      </c>
      <c r="B14">
        <v>1999</v>
      </c>
      <c r="C14" t="s">
        <v>30</v>
      </c>
      <c r="D14">
        <v>14</v>
      </c>
      <c r="E14">
        <v>0</v>
      </c>
      <c r="F14" s="42">
        <v>722.99</v>
      </c>
      <c r="G14" t="s">
        <v>12</v>
      </c>
      <c r="H14" t="s">
        <v>16</v>
      </c>
      <c r="I14" t="s">
        <v>13</v>
      </c>
      <c r="J14" s="7">
        <f t="shared" si="0"/>
        <v>0</v>
      </c>
      <c r="K14" s="9" t="str">
        <f t="shared" si="5"/>
        <v>Id2323</v>
      </c>
      <c r="L14" s="8" t="str">
        <f t="shared" si="1"/>
        <v>Dec</v>
      </c>
      <c r="M14" s="9">
        <f t="shared" si="2"/>
        <v>1999</v>
      </c>
      <c r="N14" s="8" t="str" cm="1">
        <f t="array" ref="N14">IF(G14="?",INDEX($G$2:$G$2344,MODE(MATCH($G$2:$G$2344,$G$2:$G$2344,0))),G14)</f>
        <v>tier - 3</v>
      </c>
      <c r="O14" s="8" t="str" cm="1">
        <f t="array" ref="O14">IF(H14="?",INDEX($H$2:$H$2344,MODE(MATCH($H$2:$H$2344,$H$2:$H$2344,0))),H14)</f>
        <v>tier - 1</v>
      </c>
      <c r="P14" s="8" t="str">
        <f t="shared" si="3"/>
        <v>R1013</v>
      </c>
      <c r="Q14" s="11">
        <f t="shared" si="4"/>
        <v>36508</v>
      </c>
      <c r="R14" s="9">
        <f t="shared" si="6"/>
        <v>23</v>
      </c>
      <c r="S14" s="9"/>
      <c r="T14" s="40">
        <f>COUNTA(Table3[[#This Row],[month]:[age]])</f>
        <v>7</v>
      </c>
    </row>
    <row r="15" spans="1:20" x14ac:dyDescent="0.25">
      <c r="A15" t="s">
        <v>33</v>
      </c>
      <c r="B15">
        <v>2002</v>
      </c>
      <c r="C15" t="s">
        <v>31</v>
      </c>
      <c r="D15">
        <v>19</v>
      </c>
      <c r="E15">
        <v>0</v>
      </c>
      <c r="F15" s="42">
        <v>750</v>
      </c>
      <c r="G15" t="s">
        <v>12</v>
      </c>
      <c r="H15" t="s">
        <v>16</v>
      </c>
      <c r="I15" t="s">
        <v>23</v>
      </c>
      <c r="J15" s="7">
        <f t="shared" si="0"/>
        <v>1</v>
      </c>
      <c r="K15" s="9" t="str">
        <f t="shared" si="5"/>
        <v>Id2322</v>
      </c>
      <c r="L15" s="8" t="str">
        <f t="shared" si="1"/>
        <v>Sep</v>
      </c>
      <c r="M15" s="9">
        <f t="shared" si="2"/>
        <v>2002</v>
      </c>
      <c r="N15" s="8" t="str" cm="1">
        <f t="array" ref="N15">IF(G15="?",INDEX($G$2:$G$2344,MODE(MATCH($G$2:$G$2344,$G$2:$G$2344,0))),G15)</f>
        <v>tier - 3</v>
      </c>
      <c r="O15" s="8" t="str" cm="1">
        <f t="array" ref="O15">IF(H15="?",INDEX($H$2:$H$2344,MODE(MATCH($H$2:$H$2344,$H$2:$H$2344,0))),H15)</f>
        <v>tier - 1</v>
      </c>
      <c r="P15" s="8" t="str">
        <f t="shared" si="3"/>
        <v>R1012</v>
      </c>
      <c r="Q15" s="11">
        <f t="shared" si="4"/>
        <v>37518</v>
      </c>
      <c r="R15" s="9">
        <f t="shared" si="6"/>
        <v>20</v>
      </c>
      <c r="S15" s="9"/>
      <c r="T15" s="40">
        <f>COUNTA(Table3[[#This Row],[month]:[age]])</f>
        <v>7</v>
      </c>
    </row>
    <row r="16" spans="1:20" x14ac:dyDescent="0.25">
      <c r="A16" t="s">
        <v>34</v>
      </c>
      <c r="B16">
        <v>1993</v>
      </c>
      <c r="C16" t="s">
        <v>35</v>
      </c>
      <c r="D16">
        <v>9</v>
      </c>
      <c r="E16">
        <v>0</v>
      </c>
      <c r="F16" s="42">
        <v>760</v>
      </c>
      <c r="G16" t="s">
        <v>12</v>
      </c>
      <c r="H16" t="s">
        <v>16</v>
      </c>
      <c r="I16" t="s">
        <v>13</v>
      </c>
      <c r="J16" s="7">
        <f t="shared" si="0"/>
        <v>0</v>
      </c>
      <c r="K16" s="9" t="str">
        <f t="shared" si="5"/>
        <v>Id2321</v>
      </c>
      <c r="L16" s="8" t="str">
        <f t="shared" si="1"/>
        <v>Aug</v>
      </c>
      <c r="M16" s="9">
        <f t="shared" si="2"/>
        <v>1993</v>
      </c>
      <c r="N16" s="8" t="str" cm="1">
        <f t="array" ref="N16">IF(G16="?",INDEX($G$2:$G$2344,MODE(MATCH($G$2:$G$2344,$G$2:$G$2344,0))),G16)</f>
        <v>tier - 3</v>
      </c>
      <c r="O16" s="8" t="str" cm="1">
        <f t="array" ref="O16">IF(H16="?",INDEX($H$2:$H$2344,MODE(MATCH($H$2:$H$2344,$H$2:$H$2344,0))),H16)</f>
        <v>tier - 1</v>
      </c>
      <c r="P16" s="8" t="str">
        <f t="shared" si="3"/>
        <v>R1013</v>
      </c>
      <c r="Q16" s="11">
        <f t="shared" si="4"/>
        <v>34190</v>
      </c>
      <c r="R16" s="9">
        <f t="shared" si="6"/>
        <v>29</v>
      </c>
      <c r="S16" s="9"/>
      <c r="T16" s="40">
        <f>COUNTA(Table3[[#This Row],[month]:[age]])</f>
        <v>7</v>
      </c>
    </row>
    <row r="17" spans="1:20" x14ac:dyDescent="0.25">
      <c r="A17" t="s">
        <v>36</v>
      </c>
      <c r="B17">
        <v>1996</v>
      </c>
      <c r="C17" t="s">
        <v>37</v>
      </c>
      <c r="D17">
        <v>22</v>
      </c>
      <c r="E17">
        <v>0</v>
      </c>
      <c r="F17" s="42">
        <v>760</v>
      </c>
      <c r="G17" t="s">
        <v>12</v>
      </c>
      <c r="H17" t="s">
        <v>12</v>
      </c>
      <c r="I17" t="s">
        <v>13</v>
      </c>
      <c r="J17" s="7">
        <f t="shared" si="0"/>
        <v>0</v>
      </c>
      <c r="K17" s="9" t="str">
        <f t="shared" si="5"/>
        <v>Id2320</v>
      </c>
      <c r="L17" s="8" t="str">
        <f t="shared" si="1"/>
        <v>Oct</v>
      </c>
      <c r="M17" s="9">
        <f t="shared" si="2"/>
        <v>1996</v>
      </c>
      <c r="N17" s="8" t="str" cm="1">
        <f t="array" ref="N17">IF(G17="?",INDEX($G$2:$G$2344,MODE(MATCH($G$2:$G$2344,$G$2:$G$2344,0))),G17)</f>
        <v>tier - 3</v>
      </c>
      <c r="O17" s="8" t="str" cm="1">
        <f t="array" ref="O17">IF(H17="?",INDEX($H$2:$H$2344,MODE(MATCH($H$2:$H$2344,$H$2:$H$2344,0))),H17)</f>
        <v>tier - 3</v>
      </c>
      <c r="P17" s="8" t="str">
        <f t="shared" si="3"/>
        <v>R1013</v>
      </c>
      <c r="Q17" s="11">
        <f t="shared" si="4"/>
        <v>35360</v>
      </c>
      <c r="R17" s="9">
        <f t="shared" si="6"/>
        <v>26</v>
      </c>
      <c r="S17" s="9"/>
      <c r="T17" s="40">
        <f>COUNTA(Table3[[#This Row],[month]:[age]])</f>
        <v>7</v>
      </c>
    </row>
    <row r="18" spans="1:20" x14ac:dyDescent="0.25">
      <c r="A18" t="s">
        <v>38</v>
      </c>
      <c r="B18">
        <v>1993</v>
      </c>
      <c r="C18" t="s">
        <v>18</v>
      </c>
      <c r="D18">
        <v>28</v>
      </c>
      <c r="E18">
        <v>0</v>
      </c>
      <c r="F18" s="42">
        <v>770</v>
      </c>
      <c r="G18" t="s">
        <v>12</v>
      </c>
      <c r="H18" t="s">
        <v>12</v>
      </c>
      <c r="I18" t="s">
        <v>13</v>
      </c>
      <c r="J18" s="7">
        <f t="shared" si="0"/>
        <v>0</v>
      </c>
      <c r="K18" s="9" t="str">
        <f t="shared" si="5"/>
        <v>Id2319</v>
      </c>
      <c r="L18" s="8" t="str">
        <f t="shared" si="1"/>
        <v>Jun</v>
      </c>
      <c r="M18" s="9">
        <f t="shared" si="2"/>
        <v>1993</v>
      </c>
      <c r="N18" s="8" t="str" cm="1">
        <f t="array" ref="N18">IF(G18="?",INDEX($G$2:$G$2344,MODE(MATCH($G$2:$G$2344,$G$2:$G$2344,0))),G18)</f>
        <v>tier - 3</v>
      </c>
      <c r="O18" s="8" t="str" cm="1">
        <f t="array" ref="O18">IF(H18="?",INDEX($H$2:$H$2344,MODE(MATCH($H$2:$H$2344,$H$2:$H$2344,0))),H18)</f>
        <v>tier - 3</v>
      </c>
      <c r="P18" s="8" t="str">
        <f t="shared" si="3"/>
        <v>R1013</v>
      </c>
      <c r="Q18" s="11">
        <f t="shared" si="4"/>
        <v>34148</v>
      </c>
      <c r="R18" s="9">
        <f t="shared" si="6"/>
        <v>29</v>
      </c>
      <c r="S18" s="9"/>
      <c r="T18" s="40">
        <f>COUNTA(Table3[[#This Row],[month]:[age]])</f>
        <v>7</v>
      </c>
    </row>
    <row r="19" spans="1:20" x14ac:dyDescent="0.25">
      <c r="A19" t="s">
        <v>39</v>
      </c>
      <c r="B19">
        <v>1996</v>
      </c>
      <c r="C19" t="s">
        <v>31</v>
      </c>
      <c r="D19">
        <v>18</v>
      </c>
      <c r="E19">
        <v>0</v>
      </c>
      <c r="F19" s="42">
        <v>770.38</v>
      </c>
      <c r="G19" t="s">
        <v>12</v>
      </c>
      <c r="H19" t="s">
        <v>31</v>
      </c>
      <c r="I19" t="s">
        <v>23</v>
      </c>
      <c r="J19" s="7">
        <f t="shared" si="0"/>
        <v>2</v>
      </c>
      <c r="K19" s="9" t="str">
        <f t="shared" si="5"/>
        <v>Id2318</v>
      </c>
      <c r="L19" s="8" t="str">
        <f t="shared" si="1"/>
        <v>Sep</v>
      </c>
      <c r="M19" s="9">
        <f t="shared" si="2"/>
        <v>1996</v>
      </c>
      <c r="N19" s="8" t="str" cm="1">
        <f t="array" ref="N19">IF(G19="?",INDEX($G$2:$G$2344,MODE(MATCH($G$2:$G$2344,$G$2:$G$2344,0))),G19)</f>
        <v>tier - 3</v>
      </c>
      <c r="O19" s="8" t="str" cm="1">
        <f t="array" ref="O19">IF(H19="?",INDEX($H$2:$H$2344,MODE(MATCH($H$2:$H$2344,$H$2:$H$2344,0))),H19)</f>
        <v>tier - 2</v>
      </c>
      <c r="P19" s="8" t="str">
        <f t="shared" si="3"/>
        <v>R1012</v>
      </c>
      <c r="Q19" s="11">
        <f t="shared" si="4"/>
        <v>35326</v>
      </c>
      <c r="R19" s="9">
        <f t="shared" si="6"/>
        <v>26</v>
      </c>
      <c r="S19" s="9"/>
      <c r="T19" s="40">
        <f>COUNTA(Table3[[#This Row],[month]:[age]])</f>
        <v>7</v>
      </c>
    </row>
    <row r="20" spans="1:20" x14ac:dyDescent="0.25">
      <c r="A20" t="s">
        <v>40</v>
      </c>
      <c r="B20">
        <v>1995</v>
      </c>
      <c r="C20" t="s">
        <v>30</v>
      </c>
      <c r="D20">
        <v>7</v>
      </c>
      <c r="E20">
        <v>0</v>
      </c>
      <c r="F20" s="42">
        <v>773.54</v>
      </c>
      <c r="G20" t="s">
        <v>12</v>
      </c>
      <c r="H20" t="s">
        <v>11</v>
      </c>
      <c r="I20" t="s">
        <v>13</v>
      </c>
      <c r="J20" s="7">
        <f t="shared" si="0"/>
        <v>0</v>
      </c>
      <c r="K20" s="9" t="str">
        <f t="shared" si="5"/>
        <v>Id2317</v>
      </c>
      <c r="L20" s="8" t="str">
        <f t="shared" si="1"/>
        <v>Dec</v>
      </c>
      <c r="M20" s="9">
        <f t="shared" si="2"/>
        <v>1995</v>
      </c>
      <c r="N20" s="8" t="str" cm="1">
        <f t="array" ref="N20">IF(G20="?",INDEX($G$2:$G$2344,MODE(MATCH($G$2:$G$2344,$G$2:$G$2344,0))),G20)</f>
        <v>tier - 3</v>
      </c>
      <c r="O20" s="8" t="str" cm="1">
        <f t="array" ref="O20">IF(H20="?",INDEX($H$2:$H$2344,MODE(MATCH($H$2:$H$2344,$H$2:$H$2344,0))),H20)</f>
        <v>tier - 2</v>
      </c>
      <c r="P20" s="8" t="str">
        <f t="shared" si="3"/>
        <v>R1013</v>
      </c>
      <c r="Q20" s="11">
        <f t="shared" si="4"/>
        <v>35040</v>
      </c>
      <c r="R20" s="9">
        <f t="shared" si="6"/>
        <v>27</v>
      </c>
      <c r="S20" s="9"/>
      <c r="T20" s="40">
        <f>COUNTA(Table3[[#This Row],[month]:[age]])</f>
        <v>7</v>
      </c>
    </row>
    <row r="21" spans="1:20" x14ac:dyDescent="0.25">
      <c r="A21" t="s">
        <v>41</v>
      </c>
      <c r="B21">
        <v>2004</v>
      </c>
      <c r="C21" t="s">
        <v>37</v>
      </c>
      <c r="D21">
        <v>7</v>
      </c>
      <c r="E21">
        <v>0</v>
      </c>
      <c r="F21" s="42">
        <v>830.52</v>
      </c>
      <c r="G21" t="s">
        <v>12</v>
      </c>
      <c r="H21" t="s">
        <v>11</v>
      </c>
      <c r="I21" t="s">
        <v>42</v>
      </c>
      <c r="J21" s="7">
        <f t="shared" si="0"/>
        <v>0</v>
      </c>
      <c r="K21" s="9" t="str">
        <f t="shared" si="5"/>
        <v>Id2316</v>
      </c>
      <c r="L21" s="8" t="str">
        <f t="shared" si="1"/>
        <v>Oct</v>
      </c>
      <c r="M21" s="9">
        <f t="shared" si="2"/>
        <v>2004</v>
      </c>
      <c r="N21" s="8" t="str" cm="1">
        <f t="array" ref="N21">IF(G21="?",INDEX($G$2:$G$2344,MODE(MATCH($G$2:$G$2344,$G$2:$G$2344,0))),G21)</f>
        <v>tier - 3</v>
      </c>
      <c r="O21" s="8" t="str" cm="1">
        <f t="array" ref="O21">IF(H21="?",INDEX($H$2:$H$2344,MODE(MATCH($H$2:$H$2344,$H$2:$H$2344,0))),H21)</f>
        <v>tier - 2</v>
      </c>
      <c r="P21" s="8" t="str">
        <f t="shared" si="3"/>
        <v>R1011</v>
      </c>
      <c r="Q21" s="11">
        <f t="shared" si="4"/>
        <v>38267</v>
      </c>
      <c r="R21" s="9">
        <f t="shared" si="6"/>
        <v>18</v>
      </c>
      <c r="S21" s="9"/>
      <c r="T21" s="40">
        <f>COUNTA(Table3[[#This Row],[month]:[age]])</f>
        <v>7</v>
      </c>
    </row>
    <row r="22" spans="1:20" x14ac:dyDescent="0.25">
      <c r="A22" t="s">
        <v>43</v>
      </c>
      <c r="B22">
        <v>2000</v>
      </c>
      <c r="C22" t="s">
        <v>15</v>
      </c>
      <c r="D22">
        <v>18</v>
      </c>
      <c r="E22">
        <v>0</v>
      </c>
      <c r="F22" s="42">
        <v>865.41</v>
      </c>
      <c r="G22" t="s">
        <v>12</v>
      </c>
      <c r="H22" t="s">
        <v>16</v>
      </c>
      <c r="I22" t="s">
        <v>13</v>
      </c>
      <c r="J22" s="7">
        <f t="shared" si="0"/>
        <v>0</v>
      </c>
      <c r="K22" s="9" t="str">
        <f t="shared" si="5"/>
        <v>Id2315</v>
      </c>
      <c r="L22" s="8" t="str">
        <f t="shared" si="1"/>
        <v>Nov</v>
      </c>
      <c r="M22" s="9">
        <f t="shared" si="2"/>
        <v>2000</v>
      </c>
      <c r="N22" s="8" t="str" cm="1">
        <f t="array" ref="N22">IF(G22="?",INDEX($G$2:$G$2344,MODE(MATCH($G$2:$G$2344,$G$2:$G$2344,0))),G22)</f>
        <v>tier - 3</v>
      </c>
      <c r="O22" s="8" t="str" cm="1">
        <f t="array" ref="O22">IF(H22="?",INDEX($H$2:$H$2344,MODE(MATCH($H$2:$H$2344,$H$2:$H$2344,0))),H22)</f>
        <v>tier - 1</v>
      </c>
      <c r="P22" s="8" t="str">
        <f t="shared" si="3"/>
        <v>R1013</v>
      </c>
      <c r="Q22" s="11">
        <f t="shared" si="4"/>
        <v>36848</v>
      </c>
      <c r="R22" s="9">
        <f t="shared" si="6"/>
        <v>22</v>
      </c>
      <c r="S22" s="9"/>
      <c r="T22" s="40">
        <f>COUNTA(Table3[[#This Row],[month]:[age]])</f>
        <v>7</v>
      </c>
    </row>
    <row r="23" spans="1:20" x14ac:dyDescent="0.25">
      <c r="A23" t="s">
        <v>44</v>
      </c>
      <c r="B23">
        <v>1993</v>
      </c>
      <c r="C23" t="s">
        <v>15</v>
      </c>
      <c r="D23">
        <v>27</v>
      </c>
      <c r="E23">
        <v>0</v>
      </c>
      <c r="F23" s="42">
        <v>896.21</v>
      </c>
      <c r="G23" t="s">
        <v>12</v>
      </c>
      <c r="H23" t="s">
        <v>16</v>
      </c>
      <c r="I23" t="s">
        <v>13</v>
      </c>
      <c r="J23" s="7">
        <f t="shared" si="0"/>
        <v>0</v>
      </c>
      <c r="K23" s="9" t="str">
        <f t="shared" si="5"/>
        <v>Id2314</v>
      </c>
      <c r="L23" s="8" t="str">
        <f t="shared" si="1"/>
        <v>Nov</v>
      </c>
      <c r="M23" s="9">
        <f t="shared" si="2"/>
        <v>1993</v>
      </c>
      <c r="N23" s="8" t="str" cm="1">
        <f t="array" ref="N23">IF(G23="?",INDEX($G$2:$G$2344,MODE(MATCH($G$2:$G$2344,$G$2:$G$2344,0))),G23)</f>
        <v>tier - 3</v>
      </c>
      <c r="O23" s="8" t="str" cm="1">
        <f t="array" ref="O23">IF(H23="?",INDEX($H$2:$H$2344,MODE(MATCH($H$2:$H$2344,$H$2:$H$2344,0))),H23)</f>
        <v>tier - 1</v>
      </c>
      <c r="P23" s="8" t="str">
        <f t="shared" si="3"/>
        <v>R1013</v>
      </c>
      <c r="Q23" s="11">
        <f t="shared" si="4"/>
        <v>34300</v>
      </c>
      <c r="R23" s="9">
        <f t="shared" si="6"/>
        <v>29</v>
      </c>
      <c r="S23" s="9"/>
      <c r="T23" s="40">
        <f>COUNTA(Table3[[#This Row],[month]:[age]])</f>
        <v>7</v>
      </c>
    </row>
    <row r="24" spans="1:20" x14ac:dyDescent="0.25">
      <c r="A24" t="s">
        <v>45</v>
      </c>
      <c r="B24">
        <v>1994</v>
      </c>
      <c r="C24" t="s">
        <v>37</v>
      </c>
      <c r="D24">
        <v>30</v>
      </c>
      <c r="E24">
        <v>0</v>
      </c>
      <c r="F24" s="42">
        <v>915.07</v>
      </c>
      <c r="G24" t="s">
        <v>12</v>
      </c>
      <c r="H24" t="s">
        <v>16</v>
      </c>
      <c r="I24" t="s">
        <v>13</v>
      </c>
      <c r="J24" s="7">
        <f t="shared" si="0"/>
        <v>0</v>
      </c>
      <c r="K24" s="9" t="str">
        <f t="shared" si="5"/>
        <v>Id2313</v>
      </c>
      <c r="L24" s="8" t="str">
        <f t="shared" si="1"/>
        <v>Oct</v>
      </c>
      <c r="M24" s="9">
        <f t="shared" si="2"/>
        <v>1994</v>
      </c>
      <c r="N24" s="8" t="str" cm="1">
        <f t="array" ref="N24">IF(G24="?",INDEX($G$2:$G$2344,MODE(MATCH($G$2:$G$2344,$G$2:$G$2344,0))),G24)</f>
        <v>tier - 3</v>
      </c>
      <c r="O24" s="8" t="str" cm="1">
        <f t="array" ref="O24">IF(H24="?",INDEX($H$2:$H$2344,MODE(MATCH($H$2:$H$2344,$H$2:$H$2344,0))),H24)</f>
        <v>tier - 1</v>
      </c>
      <c r="P24" s="8" t="str">
        <f t="shared" si="3"/>
        <v>R1013</v>
      </c>
      <c r="Q24" s="11">
        <f t="shared" si="4"/>
        <v>34637</v>
      </c>
      <c r="R24" s="9">
        <f t="shared" si="6"/>
        <v>28</v>
      </c>
      <c r="S24" s="9"/>
      <c r="T24" s="40">
        <f>COUNTA(Table3[[#This Row],[month]:[age]])</f>
        <v>7</v>
      </c>
    </row>
    <row r="25" spans="1:20" x14ac:dyDescent="0.25">
      <c r="A25" t="s">
        <v>46</v>
      </c>
      <c r="B25">
        <v>1995</v>
      </c>
      <c r="C25" t="s">
        <v>37</v>
      </c>
      <c r="D25">
        <v>28</v>
      </c>
      <c r="E25">
        <v>0</v>
      </c>
      <c r="F25" s="42">
        <v>928.59</v>
      </c>
      <c r="G25" t="s">
        <v>12</v>
      </c>
      <c r="H25" t="s">
        <v>16</v>
      </c>
      <c r="I25" t="s">
        <v>13</v>
      </c>
      <c r="J25" s="7">
        <f t="shared" si="0"/>
        <v>0</v>
      </c>
      <c r="K25" s="9" t="str">
        <f t="shared" si="5"/>
        <v>Id2312</v>
      </c>
      <c r="L25" s="8" t="str">
        <f t="shared" si="1"/>
        <v>Oct</v>
      </c>
      <c r="M25" s="9">
        <f t="shared" si="2"/>
        <v>1995</v>
      </c>
      <c r="N25" s="8" t="str" cm="1">
        <f t="array" ref="N25">IF(G25="?",INDEX($G$2:$G$2344,MODE(MATCH($G$2:$G$2344,$G$2:$G$2344,0))),G25)</f>
        <v>tier - 3</v>
      </c>
      <c r="O25" s="8" t="str" cm="1">
        <f t="array" ref="O25">IF(H25="?",INDEX($H$2:$H$2344,MODE(MATCH($H$2:$H$2344,$H$2:$H$2344,0))),H25)</f>
        <v>tier - 1</v>
      </c>
      <c r="P25" s="8" t="str">
        <f t="shared" si="3"/>
        <v>R1013</v>
      </c>
      <c r="Q25" s="11">
        <f t="shared" si="4"/>
        <v>35000</v>
      </c>
      <c r="R25" s="9">
        <f t="shared" si="6"/>
        <v>27</v>
      </c>
      <c r="S25" s="9"/>
      <c r="T25" s="40">
        <f>COUNTA(Table3[[#This Row],[month]:[age]])</f>
        <v>7</v>
      </c>
    </row>
    <row r="26" spans="1:20" x14ac:dyDescent="0.25">
      <c r="A26" t="s">
        <v>47</v>
      </c>
      <c r="B26">
        <v>2001</v>
      </c>
      <c r="C26" t="s">
        <v>35</v>
      </c>
      <c r="D26">
        <v>19</v>
      </c>
      <c r="E26">
        <v>0</v>
      </c>
      <c r="F26" s="42">
        <v>964.71</v>
      </c>
      <c r="G26" t="s">
        <v>12</v>
      </c>
      <c r="H26" t="s">
        <v>11</v>
      </c>
      <c r="I26" t="s">
        <v>13</v>
      </c>
      <c r="J26" s="7">
        <f t="shared" si="0"/>
        <v>0</v>
      </c>
      <c r="K26" s="9" t="str">
        <f t="shared" si="5"/>
        <v>Id2311</v>
      </c>
      <c r="L26" s="8" t="str">
        <f t="shared" si="1"/>
        <v>Aug</v>
      </c>
      <c r="M26" s="9">
        <f t="shared" si="2"/>
        <v>2001</v>
      </c>
      <c r="N26" s="8" t="str" cm="1">
        <f t="array" ref="N26">IF(G26="?",INDEX($G$2:$G$2344,MODE(MATCH($G$2:$G$2344,$G$2:$G$2344,0))),G26)</f>
        <v>tier - 3</v>
      </c>
      <c r="O26" s="8" t="str" cm="1">
        <f t="array" ref="O26">IF(H26="?",INDEX($H$2:$H$2344,MODE(MATCH($H$2:$H$2344,$H$2:$H$2344,0))),H26)</f>
        <v>tier - 2</v>
      </c>
      <c r="P26" s="8" t="str">
        <f t="shared" si="3"/>
        <v>R1013</v>
      </c>
      <c r="Q26" s="11">
        <f t="shared" si="4"/>
        <v>37122</v>
      </c>
      <c r="R26" s="9">
        <f t="shared" si="6"/>
        <v>21</v>
      </c>
      <c r="S26" s="9"/>
      <c r="T26" s="40">
        <f>COUNTA(Table3[[#This Row],[month]:[age]])</f>
        <v>7</v>
      </c>
    </row>
    <row r="27" spans="1:20" x14ac:dyDescent="0.25">
      <c r="A27" t="s">
        <v>48</v>
      </c>
      <c r="B27">
        <v>1994</v>
      </c>
      <c r="C27" t="s">
        <v>15</v>
      </c>
      <c r="D27">
        <v>22</v>
      </c>
      <c r="E27">
        <v>0</v>
      </c>
      <c r="F27" s="42">
        <v>1006.65</v>
      </c>
      <c r="G27" t="s">
        <v>12</v>
      </c>
      <c r="H27" t="s">
        <v>11</v>
      </c>
      <c r="I27" t="s">
        <v>13</v>
      </c>
      <c r="J27" s="7">
        <f t="shared" si="0"/>
        <v>0</v>
      </c>
      <c r="K27" s="9" t="str">
        <f t="shared" si="5"/>
        <v>Id2310</v>
      </c>
      <c r="L27" s="8" t="str">
        <f t="shared" si="1"/>
        <v>Nov</v>
      </c>
      <c r="M27" s="9">
        <f t="shared" si="2"/>
        <v>1994</v>
      </c>
      <c r="N27" s="8" t="str" cm="1">
        <f t="array" ref="N27">IF(G27="?",INDEX($G$2:$G$2344,MODE(MATCH($G$2:$G$2344,$G$2:$G$2344,0))),G27)</f>
        <v>tier - 3</v>
      </c>
      <c r="O27" s="8" t="str" cm="1">
        <f t="array" ref="O27">IF(H27="?",INDEX($H$2:$H$2344,MODE(MATCH($H$2:$H$2344,$H$2:$H$2344,0))),H27)</f>
        <v>tier - 2</v>
      </c>
      <c r="P27" s="8" t="str">
        <f t="shared" si="3"/>
        <v>R1013</v>
      </c>
      <c r="Q27" s="11">
        <f t="shared" si="4"/>
        <v>34660</v>
      </c>
      <c r="R27" s="9">
        <f t="shared" si="6"/>
        <v>28</v>
      </c>
      <c r="S27" s="9"/>
      <c r="T27" s="40">
        <f>COUNTA(Table3[[#This Row],[month]:[age]])</f>
        <v>7</v>
      </c>
    </row>
    <row r="28" spans="1:20" x14ac:dyDescent="0.25">
      <c r="A28" t="s">
        <v>49</v>
      </c>
      <c r="B28">
        <v>2000</v>
      </c>
      <c r="C28" t="s">
        <v>37</v>
      </c>
      <c r="D28">
        <v>9</v>
      </c>
      <c r="E28">
        <v>0</v>
      </c>
      <c r="F28" s="42">
        <v>1012</v>
      </c>
      <c r="G28" t="s">
        <v>12</v>
      </c>
      <c r="H28" t="s">
        <v>11</v>
      </c>
      <c r="I28" t="s">
        <v>13</v>
      </c>
      <c r="J28" s="7">
        <f t="shared" si="0"/>
        <v>0</v>
      </c>
      <c r="K28" s="9" t="str">
        <f t="shared" si="5"/>
        <v>Id2309</v>
      </c>
      <c r="L28" s="8" t="str">
        <f t="shared" si="1"/>
        <v>Oct</v>
      </c>
      <c r="M28" s="9">
        <f t="shared" si="2"/>
        <v>2000</v>
      </c>
      <c r="N28" s="8" t="str" cm="1">
        <f t="array" ref="N28">IF(G28="?",INDEX($G$2:$G$2344,MODE(MATCH($G$2:$G$2344,$G$2:$G$2344,0))),G28)</f>
        <v>tier - 3</v>
      </c>
      <c r="O28" s="8" t="str" cm="1">
        <f t="array" ref="O28">IF(H28="?",INDEX($H$2:$H$2344,MODE(MATCH($H$2:$H$2344,$H$2:$H$2344,0))),H28)</f>
        <v>tier - 2</v>
      </c>
      <c r="P28" s="8" t="str">
        <f t="shared" si="3"/>
        <v>R1013</v>
      </c>
      <c r="Q28" s="11">
        <f t="shared" si="4"/>
        <v>36808</v>
      </c>
      <c r="R28" s="9">
        <f t="shared" si="6"/>
        <v>22</v>
      </c>
      <c r="S28" s="9"/>
      <c r="T28" s="40">
        <f>COUNTA(Table3[[#This Row],[month]:[age]])</f>
        <v>7</v>
      </c>
    </row>
    <row r="29" spans="1:20" x14ac:dyDescent="0.25">
      <c r="A29" t="s">
        <v>50</v>
      </c>
      <c r="B29">
        <v>1999</v>
      </c>
      <c r="C29" t="s">
        <v>35</v>
      </c>
      <c r="D29">
        <v>5</v>
      </c>
      <c r="E29">
        <v>0</v>
      </c>
      <c r="F29" s="42">
        <v>1019</v>
      </c>
      <c r="G29" t="s">
        <v>12</v>
      </c>
      <c r="H29" t="s">
        <v>11</v>
      </c>
      <c r="I29" t="s">
        <v>13</v>
      </c>
      <c r="J29" s="7">
        <f t="shared" si="0"/>
        <v>0</v>
      </c>
      <c r="K29" s="9" t="str">
        <f t="shared" si="5"/>
        <v>Id2308</v>
      </c>
      <c r="L29" s="8" t="str">
        <f t="shared" si="1"/>
        <v>Aug</v>
      </c>
      <c r="M29" s="9">
        <f t="shared" si="2"/>
        <v>1999</v>
      </c>
      <c r="N29" s="8" t="str" cm="1">
        <f t="array" ref="N29">IF(G29="?",INDEX($G$2:$G$2344,MODE(MATCH($G$2:$G$2344,$G$2:$G$2344,0))),G29)</f>
        <v>tier - 3</v>
      </c>
      <c r="O29" s="8" t="str" cm="1">
        <f t="array" ref="O29">IF(H29="?",INDEX($H$2:$H$2344,MODE(MATCH($H$2:$H$2344,$H$2:$H$2344,0))),H29)</f>
        <v>tier - 2</v>
      </c>
      <c r="P29" s="8" t="str">
        <f t="shared" si="3"/>
        <v>R1013</v>
      </c>
      <c r="Q29" s="11">
        <f t="shared" si="4"/>
        <v>36377</v>
      </c>
      <c r="R29" s="9">
        <f t="shared" si="6"/>
        <v>23</v>
      </c>
      <c r="S29" s="9"/>
      <c r="T29" s="40">
        <f>COUNTA(Table3[[#This Row],[month]:[age]])</f>
        <v>7</v>
      </c>
    </row>
    <row r="30" spans="1:20" x14ac:dyDescent="0.25">
      <c r="A30" t="s">
        <v>51</v>
      </c>
      <c r="B30">
        <v>1995</v>
      </c>
      <c r="C30" t="s">
        <v>37</v>
      </c>
      <c r="D30">
        <v>5</v>
      </c>
      <c r="E30">
        <v>0</v>
      </c>
      <c r="F30" s="42">
        <v>1033.74</v>
      </c>
      <c r="G30" t="s">
        <v>12</v>
      </c>
      <c r="H30" t="s">
        <v>16</v>
      </c>
      <c r="I30" t="s">
        <v>13</v>
      </c>
      <c r="J30" s="7">
        <f t="shared" si="0"/>
        <v>0</v>
      </c>
      <c r="K30" s="9" t="str">
        <f t="shared" si="5"/>
        <v>Id2307</v>
      </c>
      <c r="L30" s="8" t="str">
        <f t="shared" si="1"/>
        <v>Oct</v>
      </c>
      <c r="M30" s="9">
        <f t="shared" si="2"/>
        <v>1995</v>
      </c>
      <c r="N30" s="8" t="str" cm="1">
        <f t="array" ref="N30">IF(G30="?",INDEX($G$2:$G$2344,MODE(MATCH($G$2:$G$2344,$G$2:$G$2344,0))),G30)</f>
        <v>tier - 3</v>
      </c>
      <c r="O30" s="8" t="str" cm="1">
        <f t="array" ref="O30">IF(H30="?",INDEX($H$2:$H$2344,MODE(MATCH($H$2:$H$2344,$H$2:$H$2344,0))),H30)</f>
        <v>tier - 1</v>
      </c>
      <c r="P30" s="8" t="str">
        <f t="shared" si="3"/>
        <v>R1013</v>
      </c>
      <c r="Q30" s="11">
        <f t="shared" si="4"/>
        <v>34977</v>
      </c>
      <c r="R30" s="9">
        <f t="shared" si="6"/>
        <v>27</v>
      </c>
      <c r="S30" s="9"/>
      <c r="T30" s="40">
        <f>COUNTA(Table3[[#This Row],[month]:[age]])</f>
        <v>7</v>
      </c>
    </row>
    <row r="31" spans="1:20" x14ac:dyDescent="0.25">
      <c r="A31" t="s">
        <v>52</v>
      </c>
      <c r="B31">
        <v>1994</v>
      </c>
      <c r="C31" t="s">
        <v>15</v>
      </c>
      <c r="D31">
        <v>17</v>
      </c>
      <c r="E31">
        <v>0</v>
      </c>
      <c r="F31" s="42">
        <v>1044</v>
      </c>
      <c r="G31" t="s">
        <v>12</v>
      </c>
      <c r="H31" t="s">
        <v>11</v>
      </c>
      <c r="I31" t="s">
        <v>13</v>
      </c>
      <c r="J31" s="7">
        <f t="shared" si="0"/>
        <v>0</v>
      </c>
      <c r="K31" s="9" t="str">
        <f t="shared" si="5"/>
        <v>Id2306</v>
      </c>
      <c r="L31" s="8" t="str">
        <f t="shared" si="1"/>
        <v>Nov</v>
      </c>
      <c r="M31" s="9">
        <f t="shared" si="2"/>
        <v>1994</v>
      </c>
      <c r="N31" s="8" t="str" cm="1">
        <f t="array" ref="N31">IF(G31="?",INDEX($G$2:$G$2344,MODE(MATCH($G$2:$G$2344,$G$2:$G$2344,0))),G31)</f>
        <v>tier - 3</v>
      </c>
      <c r="O31" s="8" t="str" cm="1">
        <f t="array" ref="O31">IF(H31="?",INDEX($H$2:$H$2344,MODE(MATCH($H$2:$H$2344,$H$2:$H$2344,0))),H31)</f>
        <v>tier - 2</v>
      </c>
      <c r="P31" s="8" t="str">
        <f t="shared" si="3"/>
        <v>R1013</v>
      </c>
      <c r="Q31" s="11">
        <f t="shared" si="4"/>
        <v>34655</v>
      </c>
      <c r="R31" s="9">
        <f t="shared" si="6"/>
        <v>28</v>
      </c>
      <c r="S31" s="9"/>
      <c r="T31" s="40">
        <f>COUNTA(Table3[[#This Row],[month]:[age]])</f>
        <v>7</v>
      </c>
    </row>
    <row r="32" spans="1:20" x14ac:dyDescent="0.25">
      <c r="A32" t="s">
        <v>53</v>
      </c>
      <c r="B32">
        <v>2002</v>
      </c>
      <c r="C32" t="s">
        <v>10</v>
      </c>
      <c r="D32">
        <v>20</v>
      </c>
      <c r="E32">
        <v>0</v>
      </c>
      <c r="F32" s="42">
        <v>1047</v>
      </c>
      <c r="G32" t="s">
        <v>12</v>
      </c>
      <c r="H32" t="s">
        <v>16</v>
      </c>
      <c r="I32" t="s">
        <v>13</v>
      </c>
      <c r="J32" s="7">
        <f t="shared" si="0"/>
        <v>0</v>
      </c>
      <c r="K32" s="9" t="str">
        <f t="shared" si="5"/>
        <v>Id2305</v>
      </c>
      <c r="L32" s="8" t="str">
        <f t="shared" si="1"/>
        <v>Jul</v>
      </c>
      <c r="M32" s="9">
        <f t="shared" si="2"/>
        <v>2002</v>
      </c>
      <c r="N32" s="8" t="str" cm="1">
        <f t="array" ref="N32">IF(G32="?",INDEX($G$2:$G$2344,MODE(MATCH($G$2:$G$2344,$G$2:$G$2344,0))),G32)</f>
        <v>tier - 3</v>
      </c>
      <c r="O32" s="8" t="str" cm="1">
        <f t="array" ref="O32">IF(H32="?",INDEX($H$2:$H$2344,MODE(MATCH($H$2:$H$2344,$H$2:$H$2344,0))),H32)</f>
        <v>tier - 1</v>
      </c>
      <c r="P32" s="8" t="str">
        <f t="shared" si="3"/>
        <v>R1013</v>
      </c>
      <c r="Q32" s="11">
        <f t="shared" si="4"/>
        <v>37457</v>
      </c>
      <c r="R32" s="9">
        <f t="shared" si="6"/>
        <v>20</v>
      </c>
      <c r="S32" s="9"/>
      <c r="T32" s="40">
        <f>COUNTA(Table3[[#This Row],[month]:[age]])</f>
        <v>7</v>
      </c>
    </row>
    <row r="33" spans="1:20" x14ac:dyDescent="0.25">
      <c r="A33" t="s">
        <v>54</v>
      </c>
      <c r="B33">
        <v>2002</v>
      </c>
      <c r="C33" t="s">
        <v>10</v>
      </c>
      <c r="D33">
        <v>1</v>
      </c>
      <c r="E33">
        <v>0</v>
      </c>
      <c r="F33" s="42">
        <v>1049</v>
      </c>
      <c r="G33" t="s">
        <v>12</v>
      </c>
      <c r="H33" t="s">
        <v>11</v>
      </c>
      <c r="I33" t="s">
        <v>23</v>
      </c>
      <c r="J33" s="7">
        <f t="shared" si="0"/>
        <v>0</v>
      </c>
      <c r="K33" s="9" t="str">
        <f t="shared" si="5"/>
        <v>Id2304</v>
      </c>
      <c r="L33" s="8" t="str">
        <f t="shared" si="1"/>
        <v>Jul</v>
      </c>
      <c r="M33" s="9">
        <f t="shared" si="2"/>
        <v>2002</v>
      </c>
      <c r="N33" s="8" t="str" cm="1">
        <f t="array" ref="N33">IF(G33="?",INDEX($G$2:$G$2344,MODE(MATCH($G$2:$G$2344,$G$2:$G$2344,0))),G33)</f>
        <v>tier - 3</v>
      </c>
      <c r="O33" s="8" t="str" cm="1">
        <f t="array" ref="O33">IF(H33="?",INDEX($H$2:$H$2344,MODE(MATCH($H$2:$H$2344,$H$2:$H$2344,0))),H33)</f>
        <v>tier - 2</v>
      </c>
      <c r="P33" s="8" t="str">
        <f t="shared" si="3"/>
        <v>R1012</v>
      </c>
      <c r="Q33" s="11">
        <f t="shared" si="4"/>
        <v>37438</v>
      </c>
      <c r="R33" s="9">
        <f t="shared" si="6"/>
        <v>20</v>
      </c>
      <c r="S33" s="9"/>
      <c r="T33" s="40">
        <f>COUNTA(Table3[[#This Row],[month]:[age]])</f>
        <v>7</v>
      </c>
    </row>
    <row r="34" spans="1:20" x14ac:dyDescent="0.25">
      <c r="A34" t="s">
        <v>55</v>
      </c>
      <c r="B34">
        <v>1995</v>
      </c>
      <c r="C34" t="s">
        <v>18</v>
      </c>
      <c r="D34">
        <v>1</v>
      </c>
      <c r="E34">
        <v>0</v>
      </c>
      <c r="F34" s="42">
        <v>1056</v>
      </c>
      <c r="G34" t="s">
        <v>12</v>
      </c>
      <c r="H34" t="s">
        <v>11</v>
      </c>
      <c r="I34" t="s">
        <v>13</v>
      </c>
      <c r="J34" s="7">
        <f t="shared" si="0"/>
        <v>0</v>
      </c>
      <c r="K34" s="9" t="str">
        <f t="shared" si="5"/>
        <v>Id2303</v>
      </c>
      <c r="L34" s="8" t="str">
        <f t="shared" si="1"/>
        <v>Jun</v>
      </c>
      <c r="M34" s="9">
        <f t="shared" si="2"/>
        <v>1995</v>
      </c>
      <c r="N34" s="8" t="str" cm="1">
        <f t="array" ref="N34">IF(G34="?",INDEX($G$2:$G$2344,MODE(MATCH($G$2:$G$2344,$G$2:$G$2344,0))),G34)</f>
        <v>tier - 3</v>
      </c>
      <c r="O34" s="8" t="str" cm="1">
        <f t="array" ref="O34">IF(H34="?",INDEX($H$2:$H$2344,MODE(MATCH($H$2:$H$2344,$H$2:$H$2344,0))),H34)</f>
        <v>tier - 2</v>
      </c>
      <c r="P34" s="8" t="str">
        <f t="shared" si="3"/>
        <v>R1013</v>
      </c>
      <c r="Q34" s="11">
        <f t="shared" si="4"/>
        <v>34851</v>
      </c>
      <c r="R34" s="9">
        <f t="shared" si="6"/>
        <v>28</v>
      </c>
      <c r="S34" s="9"/>
      <c r="T34" s="40">
        <f>COUNTA(Table3[[#This Row],[month]:[age]])</f>
        <v>7</v>
      </c>
    </row>
    <row r="35" spans="1:20" x14ac:dyDescent="0.25">
      <c r="A35" t="s">
        <v>56</v>
      </c>
      <c r="B35">
        <v>1993</v>
      </c>
      <c r="C35" t="s">
        <v>20</v>
      </c>
      <c r="D35">
        <v>28</v>
      </c>
      <c r="E35">
        <v>0</v>
      </c>
      <c r="F35" s="42">
        <v>1068</v>
      </c>
      <c r="G35" t="s">
        <v>12</v>
      </c>
      <c r="H35" t="s">
        <v>16</v>
      </c>
      <c r="I35" t="s">
        <v>13</v>
      </c>
      <c r="J35" s="7">
        <f t="shared" si="0"/>
        <v>0</v>
      </c>
      <c r="K35" s="9" t="str">
        <f t="shared" si="5"/>
        <v>Id2302</v>
      </c>
      <c r="L35" s="8" t="str">
        <f t="shared" si="1"/>
        <v>Sep</v>
      </c>
      <c r="M35" s="9">
        <f t="shared" si="2"/>
        <v>1993</v>
      </c>
      <c r="N35" s="8" t="str" cm="1">
        <f t="array" ref="N35">IF(G35="?",INDEX($G$2:$G$2344,MODE(MATCH($G$2:$G$2344,$G$2:$G$2344,0))),G35)</f>
        <v>tier - 3</v>
      </c>
      <c r="O35" s="8" t="str" cm="1">
        <f t="array" ref="O35">IF(H35="?",INDEX($H$2:$H$2344,MODE(MATCH($H$2:$H$2344,$H$2:$H$2344,0))),H35)</f>
        <v>tier - 1</v>
      </c>
      <c r="P35" s="8" t="str">
        <f t="shared" si="3"/>
        <v>R1013</v>
      </c>
      <c r="Q35" s="11">
        <f t="shared" si="4"/>
        <v>34240</v>
      </c>
      <c r="R35" s="9">
        <f t="shared" si="6"/>
        <v>29</v>
      </c>
      <c r="S35" s="9"/>
      <c r="T35" s="40">
        <f>COUNTA(Table3[[#This Row],[month]:[age]])</f>
        <v>7</v>
      </c>
    </row>
    <row r="36" spans="1:20" x14ac:dyDescent="0.25">
      <c r="A36" t="s">
        <v>57</v>
      </c>
      <c r="B36">
        <v>2004</v>
      </c>
      <c r="C36" t="s">
        <v>35</v>
      </c>
      <c r="D36">
        <v>24</v>
      </c>
      <c r="E36">
        <v>0</v>
      </c>
      <c r="F36" s="42">
        <v>1070</v>
      </c>
      <c r="G36" t="s">
        <v>12</v>
      </c>
      <c r="H36" t="s">
        <v>12</v>
      </c>
      <c r="I36" t="s">
        <v>13</v>
      </c>
      <c r="J36" s="7">
        <f t="shared" si="0"/>
        <v>0</v>
      </c>
      <c r="K36" s="9" t="str">
        <f t="shared" si="5"/>
        <v>Id2301</v>
      </c>
      <c r="L36" s="8" t="str">
        <f t="shared" si="1"/>
        <v>Aug</v>
      </c>
      <c r="M36" s="9">
        <f t="shared" si="2"/>
        <v>2004</v>
      </c>
      <c r="N36" s="8" t="str" cm="1">
        <f t="array" ref="N36">IF(G36="?",INDEX($G$2:$G$2344,MODE(MATCH($G$2:$G$2344,$G$2:$G$2344,0))),G36)</f>
        <v>tier - 3</v>
      </c>
      <c r="O36" s="8" t="str" cm="1">
        <f t="array" ref="O36">IF(H36="?",INDEX($H$2:$H$2344,MODE(MATCH($H$2:$H$2344,$H$2:$H$2344,0))),H36)</f>
        <v>tier - 3</v>
      </c>
      <c r="P36" s="8" t="str">
        <f t="shared" si="3"/>
        <v>R1013</v>
      </c>
      <c r="Q36" s="11">
        <f t="shared" si="4"/>
        <v>38223</v>
      </c>
      <c r="R36" s="9">
        <f t="shared" si="6"/>
        <v>18</v>
      </c>
      <c r="S36" s="9"/>
      <c r="T36" s="40">
        <f>COUNTA(Table3[[#This Row],[month]:[age]])</f>
        <v>7</v>
      </c>
    </row>
    <row r="37" spans="1:20" x14ac:dyDescent="0.25">
      <c r="A37" t="s">
        <v>58</v>
      </c>
      <c r="B37">
        <v>1997</v>
      </c>
      <c r="C37" t="s">
        <v>35</v>
      </c>
      <c r="D37">
        <v>13</v>
      </c>
      <c r="E37">
        <v>0</v>
      </c>
      <c r="F37" s="42">
        <v>1071</v>
      </c>
      <c r="G37" t="s">
        <v>12</v>
      </c>
      <c r="H37" t="s">
        <v>12</v>
      </c>
      <c r="I37" t="s">
        <v>13</v>
      </c>
      <c r="J37" s="7">
        <f t="shared" si="0"/>
        <v>0</v>
      </c>
      <c r="K37" s="9" t="str">
        <f t="shared" si="5"/>
        <v>Id2300</v>
      </c>
      <c r="L37" s="8" t="str">
        <f t="shared" si="1"/>
        <v>Aug</v>
      </c>
      <c r="M37" s="9">
        <f t="shared" si="2"/>
        <v>1997</v>
      </c>
      <c r="N37" s="8" t="str" cm="1">
        <f t="array" ref="N37">IF(G37="?",INDEX($G$2:$G$2344,MODE(MATCH($G$2:$G$2344,$G$2:$G$2344,0))),G37)</f>
        <v>tier - 3</v>
      </c>
      <c r="O37" s="8" t="str" cm="1">
        <f t="array" ref="O37">IF(H37="?",INDEX($H$2:$H$2344,MODE(MATCH($H$2:$H$2344,$H$2:$H$2344,0))),H37)</f>
        <v>tier - 3</v>
      </c>
      <c r="P37" s="8" t="str">
        <f t="shared" si="3"/>
        <v>R1013</v>
      </c>
      <c r="Q37" s="11">
        <f t="shared" si="4"/>
        <v>35655</v>
      </c>
      <c r="R37" s="9">
        <f t="shared" si="6"/>
        <v>25</v>
      </c>
      <c r="S37" s="9"/>
      <c r="T37" s="40">
        <f>COUNTA(Table3[[#This Row],[month]:[age]])</f>
        <v>7</v>
      </c>
    </row>
    <row r="38" spans="1:20" x14ac:dyDescent="0.25">
      <c r="A38" t="s">
        <v>59</v>
      </c>
      <c r="B38">
        <v>1998</v>
      </c>
      <c r="C38" t="s">
        <v>30</v>
      </c>
      <c r="D38">
        <v>26</v>
      </c>
      <c r="E38">
        <v>0</v>
      </c>
      <c r="F38" s="42">
        <v>1082</v>
      </c>
      <c r="G38" t="s">
        <v>12</v>
      </c>
      <c r="H38" t="s">
        <v>11</v>
      </c>
      <c r="I38" t="s">
        <v>13</v>
      </c>
      <c r="J38" s="7">
        <f t="shared" si="0"/>
        <v>0</v>
      </c>
      <c r="K38" s="9" t="str">
        <f t="shared" si="5"/>
        <v>Id2299</v>
      </c>
      <c r="L38" s="8" t="str">
        <f t="shared" si="1"/>
        <v>Dec</v>
      </c>
      <c r="M38" s="9">
        <f t="shared" si="2"/>
        <v>1998</v>
      </c>
      <c r="N38" s="8" t="str" cm="1">
        <f t="array" ref="N38">IF(G38="?",INDEX($G$2:$G$2344,MODE(MATCH($G$2:$G$2344,$G$2:$G$2344,0))),G38)</f>
        <v>tier - 3</v>
      </c>
      <c r="O38" s="8" t="str" cm="1">
        <f t="array" ref="O38">IF(H38="?",INDEX($H$2:$H$2344,MODE(MATCH($H$2:$H$2344,$H$2:$H$2344,0))),H38)</f>
        <v>tier - 2</v>
      </c>
      <c r="P38" s="8" t="str">
        <f t="shared" si="3"/>
        <v>R1013</v>
      </c>
      <c r="Q38" s="11">
        <f t="shared" si="4"/>
        <v>36155</v>
      </c>
      <c r="R38" s="9">
        <f t="shared" si="6"/>
        <v>24</v>
      </c>
      <c r="S38" s="9"/>
      <c r="T38" s="40">
        <f>COUNTA(Table3[[#This Row],[month]:[age]])</f>
        <v>7</v>
      </c>
    </row>
    <row r="39" spans="1:20" x14ac:dyDescent="0.25">
      <c r="A39" t="s">
        <v>60</v>
      </c>
      <c r="B39">
        <v>2002</v>
      </c>
      <c r="C39" t="s">
        <v>35</v>
      </c>
      <c r="D39">
        <v>13</v>
      </c>
      <c r="E39">
        <v>0</v>
      </c>
      <c r="F39" s="42">
        <v>1086</v>
      </c>
      <c r="G39" t="s">
        <v>12</v>
      </c>
      <c r="H39" t="s">
        <v>12</v>
      </c>
      <c r="I39" t="s">
        <v>13</v>
      </c>
      <c r="J39" s="7">
        <f t="shared" si="0"/>
        <v>0</v>
      </c>
      <c r="K39" s="9" t="str">
        <f t="shared" si="5"/>
        <v>Id2298</v>
      </c>
      <c r="L39" s="8" t="str">
        <f t="shared" si="1"/>
        <v>Aug</v>
      </c>
      <c r="M39" s="9">
        <f t="shared" si="2"/>
        <v>2002</v>
      </c>
      <c r="N39" s="8" t="str" cm="1">
        <f t="array" ref="N39">IF(G39="?",INDEX($G$2:$G$2344,MODE(MATCH($G$2:$G$2344,$G$2:$G$2344,0))),G39)</f>
        <v>tier - 3</v>
      </c>
      <c r="O39" s="8" t="str" cm="1">
        <f t="array" ref="O39">IF(H39="?",INDEX($H$2:$H$2344,MODE(MATCH($H$2:$H$2344,$H$2:$H$2344,0))),H39)</f>
        <v>tier - 3</v>
      </c>
      <c r="P39" s="8" t="str">
        <f t="shared" si="3"/>
        <v>R1013</v>
      </c>
      <c r="Q39" s="11">
        <f t="shared" si="4"/>
        <v>37481</v>
      </c>
      <c r="R39" s="9">
        <f t="shared" si="6"/>
        <v>20</v>
      </c>
      <c r="S39" s="9"/>
      <c r="T39" s="40">
        <f>COUNTA(Table3[[#This Row],[month]:[age]])</f>
        <v>7</v>
      </c>
    </row>
    <row r="40" spans="1:20" x14ac:dyDescent="0.25">
      <c r="A40" t="s">
        <v>61</v>
      </c>
      <c r="B40">
        <v>2004</v>
      </c>
      <c r="C40" t="s">
        <v>15</v>
      </c>
      <c r="D40">
        <v>12</v>
      </c>
      <c r="E40">
        <v>0</v>
      </c>
      <c r="F40" s="42">
        <v>1121.8699999999999</v>
      </c>
      <c r="G40" t="s">
        <v>12</v>
      </c>
      <c r="H40" t="s">
        <v>16</v>
      </c>
      <c r="I40" t="s">
        <v>13</v>
      </c>
      <c r="J40" s="7">
        <f t="shared" si="0"/>
        <v>0</v>
      </c>
      <c r="K40" s="9" t="str">
        <f t="shared" si="5"/>
        <v>Id2297</v>
      </c>
      <c r="L40" s="8" t="str">
        <f t="shared" si="1"/>
        <v>Nov</v>
      </c>
      <c r="M40" s="9">
        <f t="shared" si="2"/>
        <v>2004</v>
      </c>
      <c r="N40" s="8" t="str" cm="1">
        <f t="array" ref="N40">IF(G40="?",INDEX($G$2:$G$2344,MODE(MATCH($G$2:$G$2344,$G$2:$G$2344,0))),G40)</f>
        <v>tier - 3</v>
      </c>
      <c r="O40" s="8" t="str" cm="1">
        <f t="array" ref="O40">IF(H40="?",INDEX($H$2:$H$2344,MODE(MATCH($H$2:$H$2344,$H$2:$H$2344,0))),H40)</f>
        <v>tier - 1</v>
      </c>
      <c r="P40" s="8" t="str">
        <f t="shared" si="3"/>
        <v>R1013</v>
      </c>
      <c r="Q40" s="11">
        <f t="shared" si="4"/>
        <v>38303</v>
      </c>
      <c r="R40" s="9">
        <f t="shared" si="6"/>
        <v>18</v>
      </c>
      <c r="S40" s="9"/>
      <c r="T40" s="40">
        <f>COUNTA(Table3[[#This Row],[month]:[age]])</f>
        <v>7</v>
      </c>
    </row>
    <row r="41" spans="1:20" x14ac:dyDescent="0.25">
      <c r="A41" t="s">
        <v>62</v>
      </c>
      <c r="B41">
        <v>2004</v>
      </c>
      <c r="C41" t="s">
        <v>18</v>
      </c>
      <c r="D41">
        <v>14</v>
      </c>
      <c r="E41">
        <v>0</v>
      </c>
      <c r="F41" s="42">
        <v>1131.51</v>
      </c>
      <c r="G41" t="s">
        <v>12</v>
      </c>
      <c r="H41" t="s">
        <v>16</v>
      </c>
      <c r="I41" t="s">
        <v>13</v>
      </c>
      <c r="J41" s="7">
        <f t="shared" si="0"/>
        <v>0</v>
      </c>
      <c r="K41" s="9" t="str">
        <f t="shared" si="5"/>
        <v>Id2296</v>
      </c>
      <c r="L41" s="8" t="str">
        <f t="shared" si="1"/>
        <v>Jun</v>
      </c>
      <c r="M41" s="9">
        <f t="shared" si="2"/>
        <v>2004</v>
      </c>
      <c r="N41" s="8" t="str" cm="1">
        <f t="array" ref="N41">IF(G41="?",INDEX($G$2:$G$2344,MODE(MATCH($G$2:$G$2344,$G$2:$G$2344,0))),G41)</f>
        <v>tier - 3</v>
      </c>
      <c r="O41" s="8" t="str" cm="1">
        <f t="array" ref="O41">IF(H41="?",INDEX($H$2:$H$2344,MODE(MATCH($H$2:$H$2344,$H$2:$H$2344,0))),H41)</f>
        <v>tier - 1</v>
      </c>
      <c r="P41" s="8" t="str">
        <f t="shared" si="3"/>
        <v>R1013</v>
      </c>
      <c r="Q41" s="11">
        <f t="shared" si="4"/>
        <v>38152</v>
      </c>
      <c r="R41" s="9">
        <f t="shared" si="6"/>
        <v>18</v>
      </c>
      <c r="S41" s="9"/>
      <c r="T41" s="40">
        <f>COUNTA(Table3[[#This Row],[month]:[age]])</f>
        <v>7</v>
      </c>
    </row>
    <row r="42" spans="1:20" x14ac:dyDescent="0.25">
      <c r="A42" t="s">
        <v>63</v>
      </c>
      <c r="B42">
        <v>2002</v>
      </c>
      <c r="C42" t="s">
        <v>10</v>
      </c>
      <c r="D42">
        <v>19</v>
      </c>
      <c r="E42">
        <v>0</v>
      </c>
      <c r="F42" s="42">
        <v>1132</v>
      </c>
      <c r="G42" t="s">
        <v>12</v>
      </c>
      <c r="H42" t="s">
        <v>16</v>
      </c>
      <c r="I42" t="s">
        <v>13</v>
      </c>
      <c r="J42" s="7">
        <f t="shared" si="0"/>
        <v>0</v>
      </c>
      <c r="K42" s="9" t="str">
        <f t="shared" si="5"/>
        <v>Id2295</v>
      </c>
      <c r="L42" s="8" t="str">
        <f t="shared" si="1"/>
        <v>Jul</v>
      </c>
      <c r="M42" s="9">
        <f t="shared" si="2"/>
        <v>2002</v>
      </c>
      <c r="N42" s="8" t="str" cm="1">
        <f t="array" ref="N42">IF(G42="?",INDEX($G$2:$G$2344,MODE(MATCH($G$2:$G$2344,$G$2:$G$2344,0))),G42)</f>
        <v>tier - 3</v>
      </c>
      <c r="O42" s="8" t="str" cm="1">
        <f t="array" ref="O42">IF(H42="?",INDEX($H$2:$H$2344,MODE(MATCH($H$2:$H$2344,$H$2:$H$2344,0))),H42)</f>
        <v>tier - 1</v>
      </c>
      <c r="P42" s="8" t="str">
        <f t="shared" si="3"/>
        <v>R1013</v>
      </c>
      <c r="Q42" s="11">
        <f t="shared" si="4"/>
        <v>37456</v>
      </c>
      <c r="R42" s="9">
        <f t="shared" si="6"/>
        <v>20</v>
      </c>
      <c r="S42" s="9"/>
      <c r="T42" s="40">
        <f>COUNTA(Table3[[#This Row],[month]:[age]])</f>
        <v>7</v>
      </c>
    </row>
    <row r="43" spans="1:20" x14ac:dyDescent="0.25">
      <c r="A43" t="s">
        <v>64</v>
      </c>
      <c r="B43">
        <v>2004</v>
      </c>
      <c r="C43" t="s">
        <v>37</v>
      </c>
      <c r="D43">
        <v>6</v>
      </c>
      <c r="E43">
        <v>0</v>
      </c>
      <c r="F43" s="42">
        <v>1135</v>
      </c>
      <c r="G43" t="s">
        <v>12</v>
      </c>
      <c r="H43" t="s">
        <v>12</v>
      </c>
      <c r="I43" t="s">
        <v>13</v>
      </c>
      <c r="J43" s="7">
        <f t="shared" si="0"/>
        <v>0</v>
      </c>
      <c r="K43" s="9" t="str">
        <f t="shared" si="5"/>
        <v>Id2294</v>
      </c>
      <c r="L43" s="8" t="str">
        <f t="shared" si="1"/>
        <v>Oct</v>
      </c>
      <c r="M43" s="9">
        <f t="shared" si="2"/>
        <v>2004</v>
      </c>
      <c r="N43" s="8" t="str" cm="1">
        <f t="array" ref="N43">IF(G43="?",INDEX($G$2:$G$2344,MODE(MATCH($G$2:$G$2344,$G$2:$G$2344,0))),G43)</f>
        <v>tier - 3</v>
      </c>
      <c r="O43" s="8" t="str" cm="1">
        <f t="array" ref="O43">IF(H43="?",INDEX($H$2:$H$2344,MODE(MATCH($H$2:$H$2344,$H$2:$H$2344,0))),H43)</f>
        <v>tier - 3</v>
      </c>
      <c r="P43" s="8" t="str">
        <f t="shared" si="3"/>
        <v>R1013</v>
      </c>
      <c r="Q43" s="11">
        <f t="shared" si="4"/>
        <v>38266</v>
      </c>
      <c r="R43" s="9">
        <f t="shared" si="6"/>
        <v>18</v>
      </c>
      <c r="S43" s="9"/>
      <c r="T43" s="40">
        <f>COUNTA(Table3[[#This Row],[month]:[age]])</f>
        <v>7</v>
      </c>
    </row>
    <row r="44" spans="1:20" x14ac:dyDescent="0.25">
      <c r="A44" t="s">
        <v>65</v>
      </c>
      <c r="B44">
        <v>2004</v>
      </c>
      <c r="C44" t="s">
        <v>18</v>
      </c>
      <c r="D44">
        <v>11</v>
      </c>
      <c r="E44">
        <v>0</v>
      </c>
      <c r="F44" s="42">
        <v>1135.94</v>
      </c>
      <c r="G44" t="s">
        <v>12</v>
      </c>
      <c r="H44" t="s">
        <v>12</v>
      </c>
      <c r="I44" t="s">
        <v>13</v>
      </c>
      <c r="J44" s="7">
        <f t="shared" si="0"/>
        <v>0</v>
      </c>
      <c r="K44" s="9" t="str">
        <f t="shared" si="5"/>
        <v>Id2293</v>
      </c>
      <c r="L44" s="8" t="str">
        <f t="shared" si="1"/>
        <v>Jun</v>
      </c>
      <c r="M44" s="9">
        <f t="shared" si="2"/>
        <v>2004</v>
      </c>
      <c r="N44" s="8" t="str" cm="1">
        <f t="array" ref="N44">IF(G44="?",INDEX($G$2:$G$2344,MODE(MATCH($G$2:$G$2344,$G$2:$G$2344,0))),G44)</f>
        <v>tier - 3</v>
      </c>
      <c r="O44" s="8" t="str" cm="1">
        <f t="array" ref="O44">IF(H44="?",INDEX($H$2:$H$2344,MODE(MATCH($H$2:$H$2344,$H$2:$H$2344,0))),H44)</f>
        <v>tier - 3</v>
      </c>
      <c r="P44" s="8" t="str">
        <f t="shared" si="3"/>
        <v>R1013</v>
      </c>
      <c r="Q44" s="11">
        <f t="shared" si="4"/>
        <v>38149</v>
      </c>
      <c r="R44" s="9">
        <f t="shared" si="6"/>
        <v>18</v>
      </c>
      <c r="S44" s="9"/>
      <c r="T44" s="40">
        <f>COUNTA(Table3[[#This Row],[month]:[age]])</f>
        <v>7</v>
      </c>
    </row>
    <row r="45" spans="1:20" x14ac:dyDescent="0.25">
      <c r="A45" t="s">
        <v>66</v>
      </c>
      <c r="B45">
        <v>2004</v>
      </c>
      <c r="C45" t="s">
        <v>15</v>
      </c>
      <c r="D45">
        <v>28</v>
      </c>
      <c r="E45">
        <v>0</v>
      </c>
      <c r="F45" s="42">
        <v>1136.4000000000001</v>
      </c>
      <c r="G45" t="s">
        <v>12</v>
      </c>
      <c r="H45" t="s">
        <v>12</v>
      </c>
      <c r="I45" t="s">
        <v>13</v>
      </c>
      <c r="J45" s="7">
        <f t="shared" si="0"/>
        <v>0</v>
      </c>
      <c r="K45" s="9" t="str">
        <f t="shared" si="5"/>
        <v>Id2292</v>
      </c>
      <c r="L45" s="8" t="str">
        <f t="shared" si="1"/>
        <v>Nov</v>
      </c>
      <c r="M45" s="9">
        <f t="shared" si="2"/>
        <v>2004</v>
      </c>
      <c r="N45" s="8" t="str" cm="1">
        <f t="array" ref="N45">IF(G45="?",INDEX($G$2:$G$2344,MODE(MATCH($G$2:$G$2344,$G$2:$G$2344,0))),G45)</f>
        <v>tier - 3</v>
      </c>
      <c r="O45" s="8" t="str" cm="1">
        <f t="array" ref="O45">IF(H45="?",INDEX($H$2:$H$2344,MODE(MATCH($H$2:$H$2344,$H$2:$H$2344,0))),H45)</f>
        <v>tier - 3</v>
      </c>
      <c r="P45" s="8" t="str">
        <f t="shared" si="3"/>
        <v>R1013</v>
      </c>
      <c r="Q45" s="11">
        <f t="shared" si="4"/>
        <v>38319</v>
      </c>
      <c r="R45" s="9">
        <f t="shared" si="6"/>
        <v>18</v>
      </c>
      <c r="S45" s="9"/>
      <c r="T45" s="40">
        <f>COUNTA(Table3[[#This Row],[month]:[age]])</f>
        <v>7</v>
      </c>
    </row>
    <row r="46" spans="1:20" x14ac:dyDescent="0.25">
      <c r="A46" t="s">
        <v>67</v>
      </c>
      <c r="B46">
        <v>2002</v>
      </c>
      <c r="C46" t="s">
        <v>35</v>
      </c>
      <c r="D46">
        <v>11</v>
      </c>
      <c r="E46">
        <v>0</v>
      </c>
      <c r="F46" s="42">
        <v>1137</v>
      </c>
      <c r="G46" t="s">
        <v>12</v>
      </c>
      <c r="H46" t="s">
        <v>16</v>
      </c>
      <c r="I46" t="s">
        <v>13</v>
      </c>
      <c r="J46" s="7">
        <f t="shared" si="0"/>
        <v>0</v>
      </c>
      <c r="K46" s="9" t="str">
        <f t="shared" si="5"/>
        <v>Id2291</v>
      </c>
      <c r="L46" s="8" t="str">
        <f t="shared" si="1"/>
        <v>Aug</v>
      </c>
      <c r="M46" s="9">
        <f t="shared" si="2"/>
        <v>2002</v>
      </c>
      <c r="N46" s="8" t="str" cm="1">
        <f t="array" ref="N46">IF(G46="?",INDEX($G$2:$G$2344,MODE(MATCH($G$2:$G$2344,$G$2:$G$2344,0))),G46)</f>
        <v>tier - 3</v>
      </c>
      <c r="O46" s="8" t="str" cm="1">
        <f t="array" ref="O46">IF(H46="?",INDEX($H$2:$H$2344,MODE(MATCH($H$2:$H$2344,$H$2:$H$2344,0))),H46)</f>
        <v>tier - 1</v>
      </c>
      <c r="P46" s="8" t="str">
        <f t="shared" si="3"/>
        <v>R1013</v>
      </c>
      <c r="Q46" s="11">
        <f t="shared" si="4"/>
        <v>37479</v>
      </c>
      <c r="R46" s="9">
        <f t="shared" si="6"/>
        <v>20</v>
      </c>
      <c r="S46" s="9"/>
      <c r="T46" s="40">
        <f>COUNTA(Table3[[#This Row],[month]:[age]])</f>
        <v>7</v>
      </c>
    </row>
    <row r="47" spans="1:20" x14ac:dyDescent="0.25">
      <c r="A47" t="s">
        <v>31</v>
      </c>
      <c r="B47">
        <v>2004</v>
      </c>
      <c r="C47" t="s">
        <v>15</v>
      </c>
      <c r="D47">
        <v>6</v>
      </c>
      <c r="E47">
        <v>0</v>
      </c>
      <c r="F47" s="42">
        <v>1137.01</v>
      </c>
      <c r="G47" t="s">
        <v>12</v>
      </c>
      <c r="H47" t="s">
        <v>16</v>
      </c>
      <c r="I47" t="s">
        <v>13</v>
      </c>
      <c r="J47" s="7">
        <f t="shared" si="0"/>
        <v>1</v>
      </c>
      <c r="K47" s="9" t="str">
        <f t="shared" si="5"/>
        <v>Unknown</v>
      </c>
      <c r="L47" s="8" t="str">
        <f t="shared" si="1"/>
        <v>Nov</v>
      </c>
      <c r="M47" s="9">
        <f t="shared" ref="M47" si="7">IF(B47="?",AVERAGE($B$2:$B$2344),B47)</f>
        <v>2004</v>
      </c>
      <c r="N47" s="8" t="str" cm="1">
        <f t="array" ref="N47">IF(G47="?",INDEX($G$2:$G$2344,MODE(MATCH($G$2:$G$2344,$G$2:$G$2344,0))),G47)</f>
        <v>tier - 3</v>
      </c>
      <c r="O47" s="8" t="str" cm="1">
        <f t="array" ref="O47">IF(H47="?",INDEX($H$2:$H$2344,MODE(MATCH($H$2:$H$2344,$H$2:$H$2344,0))),H47)</f>
        <v>tier - 1</v>
      </c>
      <c r="P47" s="8" t="str">
        <f t="shared" si="3"/>
        <v>R1013</v>
      </c>
      <c r="Q47" s="11">
        <f t="shared" si="4"/>
        <v>38297</v>
      </c>
      <c r="R47" s="9">
        <f t="shared" si="6"/>
        <v>18</v>
      </c>
      <c r="S47" s="9"/>
      <c r="T47" s="40">
        <f>COUNTA(Table3[[#This Row],[month]:[age]])</f>
        <v>7</v>
      </c>
    </row>
    <row r="48" spans="1:20" x14ac:dyDescent="0.25">
      <c r="A48" t="s">
        <v>68</v>
      </c>
      <c r="B48">
        <v>2004</v>
      </c>
      <c r="C48" t="s">
        <v>37</v>
      </c>
      <c r="D48">
        <v>15</v>
      </c>
      <c r="E48">
        <v>0</v>
      </c>
      <c r="F48" s="42">
        <v>1137.01</v>
      </c>
      <c r="G48" t="s">
        <v>12</v>
      </c>
      <c r="H48" t="s">
        <v>16</v>
      </c>
      <c r="I48" t="s">
        <v>13</v>
      </c>
      <c r="J48" s="7">
        <f t="shared" si="0"/>
        <v>0</v>
      </c>
      <c r="K48" s="9" t="str">
        <f t="shared" si="5"/>
        <v>Id2290</v>
      </c>
      <c r="L48" s="8" t="str">
        <f t="shared" si="1"/>
        <v>Oct</v>
      </c>
      <c r="M48" s="9">
        <f t="shared" ref="M48:M111" si="8">IF(B48="?",AVERAGE($B$2:$B$2344),B48)</f>
        <v>2004</v>
      </c>
      <c r="N48" s="8" t="str" cm="1">
        <f t="array" ref="N48">IF(G48="?",INDEX($G$2:$G$2344,MODE(MATCH($G$2:$G$2344,$G$2:$G$2344,0))),G48)</f>
        <v>tier - 3</v>
      </c>
      <c r="O48" s="8" t="str" cm="1">
        <f t="array" ref="O48">IF(H48="?",INDEX($H$2:$H$2344,MODE(MATCH($H$2:$H$2344,$H$2:$H$2344,0))),H48)</f>
        <v>tier - 1</v>
      </c>
      <c r="P48" s="8" t="str">
        <f t="shared" si="3"/>
        <v>R1013</v>
      </c>
      <c r="Q48" s="11">
        <f t="shared" si="4"/>
        <v>38275</v>
      </c>
      <c r="R48" s="9">
        <f t="shared" si="6"/>
        <v>18</v>
      </c>
      <c r="S48" s="9"/>
      <c r="T48" s="40">
        <f>COUNTA(Table3[[#This Row],[month]:[age]])</f>
        <v>7</v>
      </c>
    </row>
    <row r="49" spans="1:20" x14ac:dyDescent="0.25">
      <c r="A49" t="s">
        <v>69</v>
      </c>
      <c r="B49">
        <v>2004</v>
      </c>
      <c r="C49" t="s">
        <v>15</v>
      </c>
      <c r="D49">
        <v>27</v>
      </c>
      <c r="E49">
        <v>0</v>
      </c>
      <c r="F49" s="42">
        <v>1137.47</v>
      </c>
      <c r="G49" t="s">
        <v>12</v>
      </c>
      <c r="H49" t="s">
        <v>11</v>
      </c>
      <c r="I49" t="s">
        <v>13</v>
      </c>
      <c r="J49" s="7">
        <f t="shared" si="0"/>
        <v>0</v>
      </c>
      <c r="K49" s="9" t="str">
        <f t="shared" si="5"/>
        <v>Id2289</v>
      </c>
      <c r="L49" s="8" t="str">
        <f t="shared" si="1"/>
        <v>Nov</v>
      </c>
      <c r="M49" s="9">
        <f t="shared" si="8"/>
        <v>2004</v>
      </c>
      <c r="N49" s="8" t="str" cm="1">
        <f t="array" ref="N49">IF(G49="?",INDEX($G$2:$G$2344,MODE(MATCH($G$2:$G$2344,$G$2:$G$2344,0))),G49)</f>
        <v>tier - 3</v>
      </c>
      <c r="O49" s="8" t="str" cm="1">
        <f t="array" ref="O49">IF(H49="?",INDEX($H$2:$H$2344,MODE(MATCH($H$2:$H$2344,$H$2:$H$2344,0))),H49)</f>
        <v>tier - 2</v>
      </c>
      <c r="P49" s="8" t="str">
        <f t="shared" si="3"/>
        <v>R1013</v>
      </c>
      <c r="Q49" s="11">
        <f t="shared" si="4"/>
        <v>38318</v>
      </c>
      <c r="R49" s="9">
        <f t="shared" si="6"/>
        <v>18</v>
      </c>
      <c r="S49" s="9"/>
      <c r="T49" s="40">
        <f>COUNTA(Table3[[#This Row],[month]:[age]])</f>
        <v>7</v>
      </c>
    </row>
    <row r="50" spans="1:20" x14ac:dyDescent="0.25">
      <c r="A50" t="s">
        <v>70</v>
      </c>
      <c r="B50">
        <v>2001</v>
      </c>
      <c r="C50" t="s">
        <v>37</v>
      </c>
      <c r="D50">
        <v>25</v>
      </c>
      <c r="E50">
        <v>0</v>
      </c>
      <c r="F50" s="42">
        <v>1141</v>
      </c>
      <c r="G50" t="s">
        <v>12</v>
      </c>
      <c r="H50" t="s">
        <v>16</v>
      </c>
      <c r="I50" t="s">
        <v>13</v>
      </c>
      <c r="J50" s="7">
        <f t="shared" si="0"/>
        <v>0</v>
      </c>
      <c r="K50" s="9" t="str">
        <f t="shared" si="5"/>
        <v>Id2288</v>
      </c>
      <c r="L50" s="8" t="str">
        <f t="shared" si="1"/>
        <v>Oct</v>
      </c>
      <c r="M50" s="9">
        <f t="shared" si="8"/>
        <v>2001</v>
      </c>
      <c r="N50" s="8" t="str" cm="1">
        <f t="array" ref="N50">IF(G50="?",INDEX($G$2:$G$2344,MODE(MATCH($G$2:$G$2344,$G$2:$G$2344,0))),G50)</f>
        <v>tier - 3</v>
      </c>
      <c r="O50" s="8" t="str" cm="1">
        <f t="array" ref="O50">IF(H50="?",INDEX($H$2:$H$2344,MODE(MATCH($H$2:$H$2344,$H$2:$H$2344,0))),H50)</f>
        <v>tier - 1</v>
      </c>
      <c r="P50" s="8" t="str">
        <f t="shared" si="3"/>
        <v>R1013</v>
      </c>
      <c r="Q50" s="11">
        <f t="shared" si="4"/>
        <v>37189</v>
      </c>
      <c r="R50" s="9">
        <f t="shared" si="6"/>
        <v>21</v>
      </c>
      <c r="S50" s="9"/>
      <c r="T50" s="40">
        <f>COUNTA(Table3[[#This Row],[month]:[age]])</f>
        <v>7</v>
      </c>
    </row>
    <row r="51" spans="1:20" x14ac:dyDescent="0.25">
      <c r="A51" t="s">
        <v>71</v>
      </c>
      <c r="B51">
        <v>2004</v>
      </c>
      <c r="C51" t="s">
        <v>20</v>
      </c>
      <c r="D51">
        <v>12</v>
      </c>
      <c r="E51">
        <v>0</v>
      </c>
      <c r="F51" s="42">
        <v>1141.45</v>
      </c>
      <c r="G51" t="s">
        <v>12</v>
      </c>
      <c r="H51" t="s">
        <v>12</v>
      </c>
      <c r="I51" t="s">
        <v>13</v>
      </c>
      <c r="J51" s="7">
        <f t="shared" si="0"/>
        <v>0</v>
      </c>
      <c r="K51" s="9" t="str">
        <f t="shared" si="5"/>
        <v>Id2287</v>
      </c>
      <c r="L51" s="8" t="str">
        <f t="shared" si="1"/>
        <v>Sep</v>
      </c>
      <c r="M51" s="9">
        <f t="shared" si="8"/>
        <v>2004</v>
      </c>
      <c r="N51" s="8" t="str" cm="1">
        <f t="array" ref="N51">IF(G51="?",INDEX($G$2:$G$2344,MODE(MATCH($G$2:$G$2344,$G$2:$G$2344,0))),G51)</f>
        <v>tier - 3</v>
      </c>
      <c r="O51" s="8" t="str" cm="1">
        <f t="array" ref="O51">IF(H51="?",INDEX($H$2:$H$2344,MODE(MATCH($H$2:$H$2344,$H$2:$H$2344,0))),H51)</f>
        <v>tier - 3</v>
      </c>
      <c r="P51" s="8" t="str">
        <f t="shared" si="3"/>
        <v>R1013</v>
      </c>
      <c r="Q51" s="11">
        <f t="shared" si="4"/>
        <v>38242</v>
      </c>
      <c r="R51" s="9">
        <f t="shared" si="6"/>
        <v>18</v>
      </c>
      <c r="S51" s="9"/>
      <c r="T51" s="40">
        <f>COUNTA(Table3[[#This Row],[month]:[age]])</f>
        <v>7</v>
      </c>
    </row>
    <row r="52" spans="1:20" x14ac:dyDescent="0.25">
      <c r="A52" t="s">
        <v>72</v>
      </c>
      <c r="B52">
        <v>2002</v>
      </c>
      <c r="C52" t="s">
        <v>37</v>
      </c>
      <c r="D52">
        <v>1</v>
      </c>
      <c r="E52">
        <v>0</v>
      </c>
      <c r="F52" s="42">
        <v>1142</v>
      </c>
      <c r="G52" t="s">
        <v>12</v>
      </c>
      <c r="H52" t="s">
        <v>11</v>
      </c>
      <c r="I52" t="s">
        <v>42</v>
      </c>
      <c r="J52" s="7">
        <f t="shared" si="0"/>
        <v>0</v>
      </c>
      <c r="K52" s="9" t="str">
        <f t="shared" si="5"/>
        <v>Id2286</v>
      </c>
      <c r="L52" s="8" t="str">
        <f t="shared" si="1"/>
        <v>Oct</v>
      </c>
      <c r="M52" s="9">
        <f t="shared" si="8"/>
        <v>2002</v>
      </c>
      <c r="N52" s="8" t="str" cm="1">
        <f t="array" ref="N52">IF(G52="?",INDEX($G$2:$G$2344,MODE(MATCH($G$2:$G$2344,$G$2:$G$2344,0))),G52)</f>
        <v>tier - 3</v>
      </c>
      <c r="O52" s="8" t="str" cm="1">
        <f t="array" ref="O52">IF(H52="?",INDEX($H$2:$H$2344,MODE(MATCH($H$2:$H$2344,$H$2:$H$2344,0))),H52)</f>
        <v>tier - 2</v>
      </c>
      <c r="P52" s="8" t="str">
        <f t="shared" si="3"/>
        <v>R1011</v>
      </c>
      <c r="Q52" s="11">
        <f t="shared" si="4"/>
        <v>37530</v>
      </c>
      <c r="R52" s="9">
        <f t="shared" si="6"/>
        <v>20</v>
      </c>
      <c r="S52" s="9"/>
      <c r="T52" s="40">
        <f>COUNTA(Table3[[#This Row],[month]:[age]])</f>
        <v>7</v>
      </c>
    </row>
    <row r="53" spans="1:20" x14ac:dyDescent="0.25">
      <c r="A53" t="s">
        <v>73</v>
      </c>
      <c r="B53">
        <v>2004</v>
      </c>
      <c r="C53" t="s">
        <v>18</v>
      </c>
      <c r="D53">
        <v>10</v>
      </c>
      <c r="E53">
        <v>0</v>
      </c>
      <c r="F53" s="42">
        <v>1146.8</v>
      </c>
      <c r="G53" t="s">
        <v>11</v>
      </c>
      <c r="H53" t="s">
        <v>11</v>
      </c>
      <c r="I53" t="s">
        <v>13</v>
      </c>
      <c r="J53" s="7">
        <f t="shared" si="0"/>
        <v>0</v>
      </c>
      <c r="K53" s="9" t="str">
        <f t="shared" si="5"/>
        <v>Id2285</v>
      </c>
      <c r="L53" s="8" t="str">
        <f t="shared" si="1"/>
        <v>Jun</v>
      </c>
      <c r="M53" s="9">
        <f t="shared" si="8"/>
        <v>2004</v>
      </c>
      <c r="N53" s="8" t="str" cm="1">
        <f t="array" ref="N53">IF(G53="?",INDEX($G$2:$G$2344,MODE(MATCH($G$2:$G$2344,$G$2:$G$2344,0))),G53)</f>
        <v>tier - 2</v>
      </c>
      <c r="O53" s="8" t="str" cm="1">
        <f t="array" ref="O53">IF(H53="?",INDEX($H$2:$H$2344,MODE(MATCH($H$2:$H$2344,$H$2:$H$2344,0))),H53)</f>
        <v>tier - 2</v>
      </c>
      <c r="P53" s="8" t="str">
        <f t="shared" si="3"/>
        <v>R1013</v>
      </c>
      <c r="Q53" s="11">
        <f t="shared" si="4"/>
        <v>38148</v>
      </c>
      <c r="R53" s="9">
        <f t="shared" si="6"/>
        <v>18</v>
      </c>
      <c r="S53" s="9"/>
      <c r="T53" s="40">
        <f>COUNTA(Table3[[#This Row],[month]:[age]])</f>
        <v>7</v>
      </c>
    </row>
    <row r="54" spans="1:20" x14ac:dyDescent="0.25">
      <c r="A54" t="s">
        <v>74</v>
      </c>
      <c r="B54">
        <v>2003</v>
      </c>
      <c r="C54" t="s">
        <v>18</v>
      </c>
      <c r="D54">
        <v>12</v>
      </c>
      <c r="E54">
        <v>0</v>
      </c>
      <c r="F54" s="42">
        <v>1149</v>
      </c>
      <c r="G54" t="s">
        <v>11</v>
      </c>
      <c r="H54" t="s">
        <v>16</v>
      </c>
      <c r="I54" t="s">
        <v>23</v>
      </c>
      <c r="J54" s="7">
        <f t="shared" si="0"/>
        <v>0</v>
      </c>
      <c r="K54" s="9" t="str">
        <f t="shared" si="5"/>
        <v>Id2284</v>
      </c>
      <c r="L54" s="8" t="str">
        <f t="shared" si="1"/>
        <v>Jun</v>
      </c>
      <c r="M54" s="9">
        <f t="shared" si="8"/>
        <v>2003</v>
      </c>
      <c r="N54" s="8" t="str" cm="1">
        <f t="array" ref="N54">IF(G54="?",INDEX($G$2:$G$2344,MODE(MATCH($G$2:$G$2344,$G$2:$G$2344,0))),G54)</f>
        <v>tier - 2</v>
      </c>
      <c r="O54" s="8" t="str" cm="1">
        <f t="array" ref="O54">IF(H54="?",INDEX($H$2:$H$2344,MODE(MATCH($H$2:$H$2344,$H$2:$H$2344,0))),H54)</f>
        <v>tier - 1</v>
      </c>
      <c r="P54" s="8" t="str">
        <f t="shared" si="3"/>
        <v>R1012</v>
      </c>
      <c r="Q54" s="11">
        <f t="shared" si="4"/>
        <v>37784</v>
      </c>
      <c r="R54" s="9">
        <f t="shared" si="6"/>
        <v>19</v>
      </c>
      <c r="S54" s="9"/>
      <c r="T54" s="40">
        <f>COUNTA(Table3[[#This Row],[month]:[age]])</f>
        <v>7</v>
      </c>
    </row>
    <row r="55" spans="1:20" x14ac:dyDescent="0.25">
      <c r="A55" t="s">
        <v>75</v>
      </c>
      <c r="B55">
        <v>2004</v>
      </c>
      <c r="C55" t="s">
        <v>10</v>
      </c>
      <c r="D55">
        <v>18</v>
      </c>
      <c r="E55">
        <v>0</v>
      </c>
      <c r="F55" s="42">
        <v>1149.4000000000001</v>
      </c>
      <c r="G55" t="s">
        <v>11</v>
      </c>
      <c r="H55" t="s">
        <v>11</v>
      </c>
      <c r="I55" t="s">
        <v>13</v>
      </c>
      <c r="J55" s="7">
        <f t="shared" si="0"/>
        <v>0</v>
      </c>
      <c r="K55" s="9" t="str">
        <f t="shared" si="5"/>
        <v>Id2283</v>
      </c>
      <c r="L55" s="8" t="str">
        <f t="shared" si="1"/>
        <v>Jul</v>
      </c>
      <c r="M55" s="9">
        <f t="shared" si="8"/>
        <v>2004</v>
      </c>
      <c r="N55" s="8" t="str" cm="1">
        <f t="array" ref="N55">IF(G55="?",INDEX($G$2:$G$2344,MODE(MATCH($G$2:$G$2344,$G$2:$G$2344,0))),G55)</f>
        <v>tier - 2</v>
      </c>
      <c r="O55" s="8" t="str" cm="1">
        <f t="array" ref="O55">IF(H55="?",INDEX($H$2:$H$2344,MODE(MATCH($H$2:$H$2344,$H$2:$H$2344,0))),H55)</f>
        <v>tier - 2</v>
      </c>
      <c r="P55" s="8" t="str">
        <f t="shared" si="3"/>
        <v>R1013</v>
      </c>
      <c r="Q55" s="11">
        <f t="shared" si="4"/>
        <v>38186</v>
      </c>
      <c r="R55" s="9">
        <f t="shared" si="6"/>
        <v>18</v>
      </c>
      <c r="S55" s="9"/>
      <c r="T55" s="40">
        <f>COUNTA(Table3[[#This Row],[month]:[age]])</f>
        <v>7</v>
      </c>
    </row>
    <row r="56" spans="1:20" x14ac:dyDescent="0.25">
      <c r="A56" t="s">
        <v>76</v>
      </c>
      <c r="B56">
        <v>1994</v>
      </c>
      <c r="C56" t="s">
        <v>10</v>
      </c>
      <c r="D56">
        <v>26</v>
      </c>
      <c r="E56">
        <v>0</v>
      </c>
      <c r="F56" s="42">
        <v>1158.32</v>
      </c>
      <c r="G56" t="s">
        <v>11</v>
      </c>
      <c r="H56" t="s">
        <v>16</v>
      </c>
      <c r="I56" t="s">
        <v>13</v>
      </c>
      <c r="J56" s="7">
        <f t="shared" si="0"/>
        <v>0</v>
      </c>
      <c r="K56" s="9" t="str">
        <f t="shared" si="5"/>
        <v>Id2282</v>
      </c>
      <c r="L56" s="8" t="str">
        <f t="shared" si="1"/>
        <v>Jul</v>
      </c>
      <c r="M56" s="9">
        <f t="shared" si="8"/>
        <v>1994</v>
      </c>
      <c r="N56" s="8" t="str" cm="1">
        <f t="array" ref="N56">IF(G56="?",INDEX($G$2:$G$2344,MODE(MATCH($G$2:$G$2344,$G$2:$G$2344,0))),G56)</f>
        <v>tier - 2</v>
      </c>
      <c r="O56" s="8" t="str" cm="1">
        <f t="array" ref="O56">IF(H56="?",INDEX($H$2:$H$2344,MODE(MATCH($H$2:$H$2344,$H$2:$H$2344,0))),H56)</f>
        <v>tier - 1</v>
      </c>
      <c r="P56" s="8" t="str">
        <f t="shared" si="3"/>
        <v>R1013</v>
      </c>
      <c r="Q56" s="11">
        <f t="shared" si="4"/>
        <v>34541</v>
      </c>
      <c r="R56" s="9">
        <f t="shared" si="6"/>
        <v>28</v>
      </c>
      <c r="S56" s="9"/>
      <c r="T56" s="40">
        <f>COUNTA(Table3[[#This Row],[month]:[age]])</f>
        <v>7</v>
      </c>
    </row>
    <row r="57" spans="1:20" x14ac:dyDescent="0.25">
      <c r="A57" t="s">
        <v>77</v>
      </c>
      <c r="B57">
        <v>2004</v>
      </c>
      <c r="C57" t="s">
        <v>15</v>
      </c>
      <c r="D57">
        <v>11</v>
      </c>
      <c r="E57">
        <v>0</v>
      </c>
      <c r="F57" s="42">
        <v>1163.46</v>
      </c>
      <c r="G57" t="s">
        <v>11</v>
      </c>
      <c r="H57" t="s">
        <v>12</v>
      </c>
      <c r="I57" t="s">
        <v>13</v>
      </c>
      <c r="J57" s="7">
        <f t="shared" si="0"/>
        <v>0</v>
      </c>
      <c r="K57" s="9" t="str">
        <f t="shared" si="5"/>
        <v>Id2281</v>
      </c>
      <c r="L57" s="8" t="str">
        <f t="shared" si="1"/>
        <v>Nov</v>
      </c>
      <c r="M57" s="9">
        <f t="shared" si="8"/>
        <v>2004</v>
      </c>
      <c r="N57" s="8" t="str" cm="1">
        <f t="array" ref="N57">IF(G57="?",INDEX($G$2:$G$2344,MODE(MATCH($G$2:$G$2344,$G$2:$G$2344,0))),G57)</f>
        <v>tier - 2</v>
      </c>
      <c r="O57" s="8" t="str" cm="1">
        <f t="array" ref="O57">IF(H57="?",INDEX($H$2:$H$2344,MODE(MATCH($H$2:$H$2344,$H$2:$H$2344,0))),H57)</f>
        <v>tier - 3</v>
      </c>
      <c r="P57" s="8" t="str">
        <f t="shared" si="3"/>
        <v>R1013</v>
      </c>
      <c r="Q57" s="11">
        <f t="shared" si="4"/>
        <v>38302</v>
      </c>
      <c r="R57" s="9">
        <f t="shared" si="6"/>
        <v>18</v>
      </c>
      <c r="S57" s="9"/>
      <c r="T57" s="40">
        <f>COUNTA(Table3[[#This Row],[month]:[age]])</f>
        <v>7</v>
      </c>
    </row>
    <row r="58" spans="1:20" x14ac:dyDescent="0.25">
      <c r="A58" t="s">
        <v>78</v>
      </c>
      <c r="B58">
        <v>2002</v>
      </c>
      <c r="C58" t="s">
        <v>18</v>
      </c>
      <c r="D58">
        <v>11</v>
      </c>
      <c r="E58">
        <v>0</v>
      </c>
      <c r="F58" s="42">
        <v>1165</v>
      </c>
      <c r="G58" t="s">
        <v>11</v>
      </c>
      <c r="H58" t="s">
        <v>12</v>
      </c>
      <c r="I58" t="s">
        <v>23</v>
      </c>
      <c r="J58" s="7">
        <f t="shared" si="0"/>
        <v>0</v>
      </c>
      <c r="K58" s="9" t="str">
        <f t="shared" si="5"/>
        <v>Id2280</v>
      </c>
      <c r="L58" s="8" t="str">
        <f t="shared" si="1"/>
        <v>Jun</v>
      </c>
      <c r="M58" s="9">
        <f t="shared" si="8"/>
        <v>2002</v>
      </c>
      <c r="N58" s="8" t="str" cm="1">
        <f t="array" ref="N58">IF(G58="?",INDEX($G$2:$G$2344,MODE(MATCH($G$2:$G$2344,$G$2:$G$2344,0))),G58)</f>
        <v>tier - 2</v>
      </c>
      <c r="O58" s="8" t="str" cm="1">
        <f t="array" ref="O58">IF(H58="?",INDEX($H$2:$H$2344,MODE(MATCH($H$2:$H$2344,$H$2:$H$2344,0))),H58)</f>
        <v>tier - 3</v>
      </c>
      <c r="P58" s="8" t="str">
        <f t="shared" si="3"/>
        <v>R1012</v>
      </c>
      <c r="Q58" s="11">
        <f t="shared" si="4"/>
        <v>37418</v>
      </c>
      <c r="R58" s="9">
        <f t="shared" si="6"/>
        <v>20</v>
      </c>
      <c r="S58" s="9"/>
      <c r="T58" s="40">
        <f>COUNTA(Table3[[#This Row],[month]:[age]])</f>
        <v>7</v>
      </c>
    </row>
    <row r="59" spans="1:20" x14ac:dyDescent="0.25">
      <c r="A59" t="s">
        <v>79</v>
      </c>
      <c r="B59">
        <v>2001</v>
      </c>
      <c r="C59" t="s">
        <v>15</v>
      </c>
      <c r="D59">
        <v>12</v>
      </c>
      <c r="E59">
        <v>0</v>
      </c>
      <c r="F59" s="42">
        <v>1167</v>
      </c>
      <c r="G59" t="s">
        <v>11</v>
      </c>
      <c r="H59" t="s">
        <v>16</v>
      </c>
      <c r="I59" t="s">
        <v>13</v>
      </c>
      <c r="J59" s="7">
        <f t="shared" si="0"/>
        <v>0</v>
      </c>
      <c r="K59" s="9" t="str">
        <f t="shared" si="5"/>
        <v>Id2279</v>
      </c>
      <c r="L59" s="8" t="str">
        <f t="shared" si="1"/>
        <v>Nov</v>
      </c>
      <c r="M59" s="9">
        <f t="shared" si="8"/>
        <v>2001</v>
      </c>
      <c r="N59" s="8" t="str" cm="1">
        <f t="array" ref="N59">IF(G59="?",INDEX($G$2:$G$2344,MODE(MATCH($G$2:$G$2344,$G$2:$G$2344,0))),G59)</f>
        <v>tier - 2</v>
      </c>
      <c r="O59" s="8" t="str" cm="1">
        <f t="array" ref="O59">IF(H59="?",INDEX($H$2:$H$2344,MODE(MATCH($H$2:$H$2344,$H$2:$H$2344,0))),H59)</f>
        <v>tier - 1</v>
      </c>
      <c r="P59" s="8" t="str">
        <f t="shared" si="3"/>
        <v>R1013</v>
      </c>
      <c r="Q59" s="11">
        <f t="shared" si="4"/>
        <v>37207</v>
      </c>
      <c r="R59" s="9">
        <f t="shared" si="6"/>
        <v>21</v>
      </c>
      <c r="S59" s="9"/>
      <c r="T59" s="40">
        <f>COUNTA(Table3[[#This Row],[month]:[age]])</f>
        <v>7</v>
      </c>
    </row>
    <row r="60" spans="1:20" x14ac:dyDescent="0.25">
      <c r="A60" t="s">
        <v>80</v>
      </c>
      <c r="B60">
        <v>1996</v>
      </c>
      <c r="C60" t="s">
        <v>35</v>
      </c>
      <c r="D60">
        <v>11</v>
      </c>
      <c r="E60">
        <v>0</v>
      </c>
      <c r="F60" s="42">
        <v>1178</v>
      </c>
      <c r="G60" t="s">
        <v>11</v>
      </c>
      <c r="H60" t="s">
        <v>12</v>
      </c>
      <c r="I60" t="s">
        <v>13</v>
      </c>
      <c r="J60" s="7">
        <f t="shared" si="0"/>
        <v>0</v>
      </c>
      <c r="K60" s="9" t="str">
        <f t="shared" si="5"/>
        <v>Id2278</v>
      </c>
      <c r="L60" s="8" t="str">
        <f t="shared" si="1"/>
        <v>Aug</v>
      </c>
      <c r="M60" s="9">
        <f t="shared" si="8"/>
        <v>1996</v>
      </c>
      <c r="N60" s="8" t="str" cm="1">
        <f t="array" ref="N60">IF(G60="?",INDEX($G$2:$G$2344,MODE(MATCH($G$2:$G$2344,$G$2:$G$2344,0))),G60)</f>
        <v>tier - 2</v>
      </c>
      <c r="O60" s="8" t="str" cm="1">
        <f t="array" ref="O60">IF(H60="?",INDEX($H$2:$H$2344,MODE(MATCH($H$2:$H$2344,$H$2:$H$2344,0))),H60)</f>
        <v>tier - 3</v>
      </c>
      <c r="P60" s="8" t="str">
        <f t="shared" si="3"/>
        <v>R1013</v>
      </c>
      <c r="Q60" s="11">
        <f t="shared" si="4"/>
        <v>35288</v>
      </c>
      <c r="R60" s="9">
        <f t="shared" si="6"/>
        <v>26</v>
      </c>
      <c r="S60" s="9"/>
      <c r="T60" s="40">
        <f>COUNTA(Table3[[#This Row],[month]:[age]])</f>
        <v>7</v>
      </c>
    </row>
    <row r="61" spans="1:20" x14ac:dyDescent="0.25">
      <c r="A61" t="s">
        <v>81</v>
      </c>
      <c r="B61">
        <v>1997</v>
      </c>
      <c r="C61" t="s">
        <v>18</v>
      </c>
      <c r="D61">
        <v>28</v>
      </c>
      <c r="E61">
        <v>0</v>
      </c>
      <c r="F61" s="42">
        <v>1178.07</v>
      </c>
      <c r="G61" t="s">
        <v>11</v>
      </c>
      <c r="H61" t="s">
        <v>11</v>
      </c>
      <c r="I61" t="s">
        <v>13</v>
      </c>
      <c r="J61" s="7">
        <f t="shared" si="0"/>
        <v>0</v>
      </c>
      <c r="K61" s="9" t="str">
        <f t="shared" si="5"/>
        <v>Id2277</v>
      </c>
      <c r="L61" s="8" t="str">
        <f t="shared" si="1"/>
        <v>Jun</v>
      </c>
      <c r="M61" s="9">
        <f t="shared" si="8"/>
        <v>1997</v>
      </c>
      <c r="N61" s="8" t="str" cm="1">
        <f t="array" ref="N61">IF(G61="?",INDEX($G$2:$G$2344,MODE(MATCH($G$2:$G$2344,$G$2:$G$2344,0))),G61)</f>
        <v>tier - 2</v>
      </c>
      <c r="O61" s="8" t="str" cm="1">
        <f t="array" ref="O61">IF(H61="?",INDEX($H$2:$H$2344,MODE(MATCH($H$2:$H$2344,$H$2:$H$2344,0))),H61)</f>
        <v>tier - 2</v>
      </c>
      <c r="P61" s="8" t="str">
        <f t="shared" si="3"/>
        <v>R1013</v>
      </c>
      <c r="Q61" s="11">
        <f t="shared" si="4"/>
        <v>35609</v>
      </c>
      <c r="R61" s="9">
        <f t="shared" si="6"/>
        <v>25</v>
      </c>
      <c r="S61" s="9"/>
      <c r="T61" s="40">
        <f>COUNTA(Table3[[#This Row],[month]:[age]])</f>
        <v>7</v>
      </c>
    </row>
    <row r="62" spans="1:20" x14ac:dyDescent="0.25">
      <c r="A62" t="s">
        <v>82</v>
      </c>
      <c r="B62">
        <v>2002</v>
      </c>
      <c r="C62" t="s">
        <v>35</v>
      </c>
      <c r="D62">
        <v>26</v>
      </c>
      <c r="E62">
        <v>0</v>
      </c>
      <c r="F62" s="42">
        <v>1191</v>
      </c>
      <c r="G62" t="s">
        <v>11</v>
      </c>
      <c r="H62" t="s">
        <v>16</v>
      </c>
      <c r="I62" t="s">
        <v>13</v>
      </c>
      <c r="J62" s="7">
        <f t="shared" si="0"/>
        <v>0</v>
      </c>
      <c r="K62" s="9" t="str">
        <f t="shared" si="5"/>
        <v>Id2276</v>
      </c>
      <c r="L62" s="8" t="str">
        <f t="shared" si="1"/>
        <v>Aug</v>
      </c>
      <c r="M62" s="9">
        <f t="shared" si="8"/>
        <v>2002</v>
      </c>
      <c r="N62" s="8" t="str" cm="1">
        <f t="array" ref="N62">IF(G62="?",INDEX($G$2:$G$2344,MODE(MATCH($G$2:$G$2344,$G$2:$G$2344,0))),G62)</f>
        <v>tier - 2</v>
      </c>
      <c r="O62" s="8" t="str" cm="1">
        <f t="array" ref="O62">IF(H62="?",INDEX($H$2:$H$2344,MODE(MATCH($H$2:$H$2344,$H$2:$H$2344,0))),H62)</f>
        <v>tier - 1</v>
      </c>
      <c r="P62" s="8" t="str">
        <f t="shared" si="3"/>
        <v>R1013</v>
      </c>
      <c r="Q62" s="11">
        <f t="shared" si="4"/>
        <v>37494</v>
      </c>
      <c r="R62" s="9">
        <f t="shared" si="6"/>
        <v>20</v>
      </c>
      <c r="S62" s="9"/>
      <c r="T62" s="40">
        <f>COUNTA(Table3[[#This Row],[month]:[age]])</f>
        <v>7</v>
      </c>
    </row>
    <row r="63" spans="1:20" x14ac:dyDescent="0.25">
      <c r="A63" t="s">
        <v>83</v>
      </c>
      <c r="B63">
        <v>1999</v>
      </c>
      <c r="C63" t="s">
        <v>18</v>
      </c>
      <c r="D63">
        <v>28</v>
      </c>
      <c r="E63">
        <v>0</v>
      </c>
      <c r="F63" s="42">
        <v>1200</v>
      </c>
      <c r="G63" t="s">
        <v>11</v>
      </c>
      <c r="H63" t="s">
        <v>12</v>
      </c>
      <c r="I63" t="s">
        <v>23</v>
      </c>
      <c r="J63" s="7">
        <f t="shared" si="0"/>
        <v>0</v>
      </c>
      <c r="K63" s="9" t="str">
        <f t="shared" si="5"/>
        <v>Id2275</v>
      </c>
      <c r="L63" s="8" t="str">
        <f t="shared" si="1"/>
        <v>Jun</v>
      </c>
      <c r="M63" s="9">
        <f t="shared" si="8"/>
        <v>1999</v>
      </c>
      <c r="N63" s="8" t="str" cm="1">
        <f t="array" ref="N63">IF(G63="?",INDEX($G$2:$G$2344,MODE(MATCH($G$2:$G$2344,$G$2:$G$2344,0))),G63)</f>
        <v>tier - 2</v>
      </c>
      <c r="O63" s="8" t="str" cm="1">
        <f t="array" ref="O63">IF(H63="?",INDEX($H$2:$H$2344,MODE(MATCH($H$2:$H$2344,$H$2:$H$2344,0))),H63)</f>
        <v>tier - 3</v>
      </c>
      <c r="P63" s="8" t="str">
        <f t="shared" si="3"/>
        <v>R1012</v>
      </c>
      <c r="Q63" s="11">
        <f t="shared" si="4"/>
        <v>36339</v>
      </c>
      <c r="R63" s="9">
        <f t="shared" si="6"/>
        <v>23</v>
      </c>
      <c r="S63" s="9"/>
      <c r="T63" s="40">
        <f>COUNTA(Table3[[#This Row],[month]:[age]])</f>
        <v>7</v>
      </c>
    </row>
    <row r="64" spans="1:20" x14ac:dyDescent="0.25">
      <c r="A64" t="s">
        <v>84</v>
      </c>
      <c r="B64">
        <v>1992</v>
      </c>
      <c r="C64" t="s">
        <v>37</v>
      </c>
      <c r="D64">
        <v>6</v>
      </c>
      <c r="E64">
        <v>0</v>
      </c>
      <c r="F64" s="42">
        <v>1200.55</v>
      </c>
      <c r="G64" t="s">
        <v>11</v>
      </c>
      <c r="H64" t="s">
        <v>12</v>
      </c>
      <c r="I64" t="s">
        <v>13</v>
      </c>
      <c r="J64" s="7">
        <f t="shared" si="0"/>
        <v>0</v>
      </c>
      <c r="K64" s="9" t="str">
        <f t="shared" si="5"/>
        <v>Id2274</v>
      </c>
      <c r="L64" s="8" t="str">
        <f t="shared" si="1"/>
        <v>Oct</v>
      </c>
      <c r="M64" s="9">
        <f t="shared" si="8"/>
        <v>1992</v>
      </c>
      <c r="N64" s="8" t="str" cm="1">
        <f t="array" ref="N64">IF(G64="?",INDEX($G$2:$G$2344,MODE(MATCH($G$2:$G$2344,$G$2:$G$2344,0))),G64)</f>
        <v>tier - 2</v>
      </c>
      <c r="O64" s="8" t="str" cm="1">
        <f t="array" ref="O64">IF(H64="?",INDEX($H$2:$H$2344,MODE(MATCH($H$2:$H$2344,$H$2:$H$2344,0))),H64)</f>
        <v>tier - 3</v>
      </c>
      <c r="P64" s="8" t="str">
        <f t="shared" si="3"/>
        <v>R1013</v>
      </c>
      <c r="Q64" s="11">
        <f t="shared" si="4"/>
        <v>33883</v>
      </c>
      <c r="R64" s="9">
        <f t="shared" si="6"/>
        <v>30</v>
      </c>
      <c r="S64" s="9"/>
      <c r="T64" s="40">
        <f>COUNTA(Table3[[#This Row],[month]:[age]])</f>
        <v>7</v>
      </c>
    </row>
    <row r="65" spans="1:20" x14ac:dyDescent="0.25">
      <c r="A65" t="s">
        <v>85</v>
      </c>
      <c r="B65">
        <v>2004</v>
      </c>
      <c r="C65" t="s">
        <v>18</v>
      </c>
      <c r="D65">
        <v>2</v>
      </c>
      <c r="E65">
        <v>0</v>
      </c>
      <c r="F65" s="42">
        <v>1210</v>
      </c>
      <c r="G65" t="s">
        <v>11</v>
      </c>
      <c r="H65" t="s">
        <v>16</v>
      </c>
      <c r="I65" t="s">
        <v>13</v>
      </c>
      <c r="J65" s="7">
        <f t="shared" si="0"/>
        <v>0</v>
      </c>
      <c r="K65" s="9" t="str">
        <f t="shared" si="5"/>
        <v>Id2273</v>
      </c>
      <c r="L65" s="8" t="str">
        <f t="shared" si="1"/>
        <v>Jun</v>
      </c>
      <c r="M65" s="9">
        <f t="shared" si="8"/>
        <v>2004</v>
      </c>
      <c r="N65" s="8" t="str" cm="1">
        <f t="array" ref="N65">IF(G65="?",INDEX($G$2:$G$2344,MODE(MATCH($G$2:$G$2344,$G$2:$G$2344,0))),G65)</f>
        <v>tier - 2</v>
      </c>
      <c r="O65" s="8" t="str" cm="1">
        <f t="array" ref="O65">IF(H65="?",INDEX($H$2:$H$2344,MODE(MATCH($H$2:$H$2344,$H$2:$H$2344,0))),H65)</f>
        <v>tier - 1</v>
      </c>
      <c r="P65" s="8" t="str">
        <f t="shared" si="3"/>
        <v>R1013</v>
      </c>
      <c r="Q65" s="11">
        <f t="shared" si="4"/>
        <v>38140</v>
      </c>
      <c r="R65" s="9">
        <f t="shared" si="6"/>
        <v>19</v>
      </c>
      <c r="S65" s="9"/>
      <c r="T65" s="40">
        <f>COUNTA(Table3[[#This Row],[month]:[age]])</f>
        <v>7</v>
      </c>
    </row>
    <row r="66" spans="1:20" x14ac:dyDescent="0.25">
      <c r="A66" t="s">
        <v>86</v>
      </c>
      <c r="B66">
        <v>1996</v>
      </c>
      <c r="C66" t="s">
        <v>15</v>
      </c>
      <c r="D66">
        <v>4</v>
      </c>
      <c r="E66">
        <v>0</v>
      </c>
      <c r="F66" s="42">
        <v>1220</v>
      </c>
      <c r="G66" t="s">
        <v>11</v>
      </c>
      <c r="H66" t="s">
        <v>12</v>
      </c>
      <c r="I66" t="s">
        <v>23</v>
      </c>
      <c r="J66" s="7">
        <f t="shared" ref="J66:J129" si="9">COUNTIF(A66:I66, "?")</f>
        <v>0</v>
      </c>
      <c r="K66" s="9" t="str">
        <f t="shared" si="5"/>
        <v>Id2272</v>
      </c>
      <c r="L66" s="8" t="str">
        <f t="shared" ref="L66:L129" si="10">IF(C66="?", "Sep", C66)</f>
        <v>Nov</v>
      </c>
      <c r="M66" s="9">
        <f t="shared" si="8"/>
        <v>1996</v>
      </c>
      <c r="N66" s="8" t="str" cm="1">
        <f t="array" ref="N66">IF(G66="?",INDEX($G$2:$G$2344,MODE(MATCH($G$2:$G$2344,$G$2:$G$2344,0))),G66)</f>
        <v>tier - 2</v>
      </c>
      <c r="O66" s="8" t="str" cm="1">
        <f t="array" ref="O66">IF(H66="?",INDEX($H$2:$H$2344,MODE(MATCH($H$2:$H$2344,$H$2:$H$2344,0))),H66)</f>
        <v>tier - 3</v>
      </c>
      <c r="P66" s="8" t="str">
        <f t="shared" ref="P66:P129" si="11">IF(I66="?", "Unknown", I66)</f>
        <v>R1012</v>
      </c>
      <c r="Q66" s="11">
        <f t="shared" ref="Q66:Q129" si="12">DATE(B66, MONTH(1 &amp; L66), D66)</f>
        <v>35373</v>
      </c>
      <c r="R66" s="9">
        <f t="shared" si="6"/>
        <v>26</v>
      </c>
      <c r="S66" s="9"/>
      <c r="T66" s="40">
        <f>COUNTA(Table3[[#This Row],[month]:[age]])</f>
        <v>7</v>
      </c>
    </row>
    <row r="67" spans="1:20" x14ac:dyDescent="0.25">
      <c r="A67" t="s">
        <v>87</v>
      </c>
      <c r="B67">
        <v>2004</v>
      </c>
      <c r="C67" t="s">
        <v>10</v>
      </c>
      <c r="D67">
        <v>9</v>
      </c>
      <c r="E67">
        <v>0</v>
      </c>
      <c r="F67" s="42">
        <v>1224</v>
      </c>
      <c r="G67" t="s">
        <v>11</v>
      </c>
      <c r="H67" t="s">
        <v>16</v>
      </c>
      <c r="I67" t="s">
        <v>13</v>
      </c>
      <c r="J67" s="7">
        <f t="shared" si="9"/>
        <v>0</v>
      </c>
      <c r="K67" s="9" t="str">
        <f t="shared" ref="K67:K130" si="13">IF(A67="?", "Unknown", A67)</f>
        <v>Id2271</v>
      </c>
      <c r="L67" s="8" t="str">
        <f t="shared" si="10"/>
        <v>Jul</v>
      </c>
      <c r="M67" s="9">
        <f t="shared" si="8"/>
        <v>2004</v>
      </c>
      <c r="N67" s="8" t="str" cm="1">
        <f t="array" ref="N67">IF(G67="?",INDEX($G$2:$G$2344,MODE(MATCH($G$2:$G$2344,$G$2:$G$2344,0))),G67)</f>
        <v>tier - 2</v>
      </c>
      <c r="O67" s="8" t="str" cm="1">
        <f t="array" ref="O67">IF(H67="?",INDEX($H$2:$H$2344,MODE(MATCH($H$2:$H$2344,$H$2:$H$2344,0))),H67)</f>
        <v>tier - 1</v>
      </c>
      <c r="P67" s="8" t="str">
        <f t="shared" si="11"/>
        <v>R1013</v>
      </c>
      <c r="Q67" s="11">
        <f t="shared" si="12"/>
        <v>38177</v>
      </c>
      <c r="R67" s="9">
        <f t="shared" ref="R67:R130" si="14">DATEDIF(Q67, DATE(2023,6,8), "Y")</f>
        <v>18</v>
      </c>
      <c r="S67" s="9"/>
      <c r="T67" s="40">
        <f>COUNTA(Table3[[#This Row],[month]:[age]])</f>
        <v>7</v>
      </c>
    </row>
    <row r="68" spans="1:20" x14ac:dyDescent="0.25">
      <c r="A68" t="s">
        <v>88</v>
      </c>
      <c r="B68">
        <v>2004</v>
      </c>
      <c r="C68" t="s">
        <v>37</v>
      </c>
      <c r="D68">
        <v>16</v>
      </c>
      <c r="E68">
        <v>0</v>
      </c>
      <c r="F68" s="42">
        <v>1228</v>
      </c>
      <c r="G68" t="s">
        <v>11</v>
      </c>
      <c r="H68" t="s">
        <v>16</v>
      </c>
      <c r="I68" t="s">
        <v>23</v>
      </c>
      <c r="J68" s="7">
        <f t="shared" si="9"/>
        <v>0</v>
      </c>
      <c r="K68" s="9" t="str">
        <f t="shared" si="13"/>
        <v>Id2270</v>
      </c>
      <c r="L68" s="8" t="str">
        <f t="shared" si="10"/>
        <v>Oct</v>
      </c>
      <c r="M68" s="9">
        <f t="shared" si="8"/>
        <v>2004</v>
      </c>
      <c r="N68" s="8" t="str" cm="1">
        <f t="array" ref="N68">IF(G68="?",INDEX($G$2:$G$2344,MODE(MATCH($G$2:$G$2344,$G$2:$G$2344,0))),G68)</f>
        <v>tier - 2</v>
      </c>
      <c r="O68" s="8" t="str" cm="1">
        <f t="array" ref="O68">IF(H68="?",INDEX($H$2:$H$2344,MODE(MATCH($H$2:$H$2344,$H$2:$H$2344,0))),H68)</f>
        <v>tier - 1</v>
      </c>
      <c r="P68" s="8" t="str">
        <f t="shared" si="11"/>
        <v>R1012</v>
      </c>
      <c r="Q68" s="11">
        <f t="shared" si="12"/>
        <v>38276</v>
      </c>
      <c r="R68" s="9">
        <f t="shared" si="14"/>
        <v>18</v>
      </c>
      <c r="S68" s="9"/>
      <c r="T68" s="40">
        <f>COUNTA(Table3[[#This Row],[month]:[age]])</f>
        <v>7</v>
      </c>
    </row>
    <row r="69" spans="1:20" x14ac:dyDescent="0.25">
      <c r="A69" t="s">
        <v>89</v>
      </c>
      <c r="B69">
        <v>1998</v>
      </c>
      <c r="C69" t="s">
        <v>10</v>
      </c>
      <c r="D69">
        <v>13</v>
      </c>
      <c r="E69">
        <v>0</v>
      </c>
      <c r="F69" s="42">
        <v>1234</v>
      </c>
      <c r="G69" t="s">
        <v>11</v>
      </c>
      <c r="H69" t="s">
        <v>16</v>
      </c>
      <c r="I69" t="s">
        <v>13</v>
      </c>
      <c r="J69" s="7">
        <f t="shared" si="9"/>
        <v>0</v>
      </c>
      <c r="K69" s="9" t="str">
        <f t="shared" si="13"/>
        <v>Id2269</v>
      </c>
      <c r="L69" s="8" t="str">
        <f t="shared" si="10"/>
        <v>Jul</v>
      </c>
      <c r="M69" s="9">
        <f t="shared" si="8"/>
        <v>1998</v>
      </c>
      <c r="N69" s="8" t="str" cm="1">
        <f t="array" ref="N69">IF(G69="?",INDEX($G$2:$G$2344,MODE(MATCH($G$2:$G$2344,$G$2:$G$2344,0))),G69)</f>
        <v>tier - 2</v>
      </c>
      <c r="O69" s="8" t="str" cm="1">
        <f t="array" ref="O69">IF(H69="?",INDEX($H$2:$H$2344,MODE(MATCH($H$2:$H$2344,$H$2:$H$2344,0))),H69)</f>
        <v>tier - 1</v>
      </c>
      <c r="P69" s="8" t="str">
        <f t="shared" si="11"/>
        <v>R1013</v>
      </c>
      <c r="Q69" s="11">
        <f t="shared" si="12"/>
        <v>35989</v>
      </c>
      <c r="R69" s="9">
        <f t="shared" si="14"/>
        <v>24</v>
      </c>
      <c r="S69" s="9"/>
      <c r="T69" s="40">
        <f>COUNTA(Table3[[#This Row],[month]:[age]])</f>
        <v>7</v>
      </c>
    </row>
    <row r="70" spans="1:20" x14ac:dyDescent="0.25">
      <c r="A70" t="s">
        <v>90</v>
      </c>
      <c r="B70">
        <v>2002</v>
      </c>
      <c r="C70" t="s">
        <v>30</v>
      </c>
      <c r="D70">
        <v>12</v>
      </c>
      <c r="E70">
        <v>0</v>
      </c>
      <c r="F70" s="42">
        <v>1237</v>
      </c>
      <c r="G70" t="s">
        <v>11</v>
      </c>
      <c r="H70" t="s">
        <v>11</v>
      </c>
      <c r="I70" t="s">
        <v>13</v>
      </c>
      <c r="J70" s="7">
        <f t="shared" si="9"/>
        <v>0</v>
      </c>
      <c r="K70" s="9" t="str">
        <f t="shared" si="13"/>
        <v>Id2268</v>
      </c>
      <c r="L70" s="8" t="str">
        <f t="shared" si="10"/>
        <v>Dec</v>
      </c>
      <c r="M70" s="9">
        <f t="shared" si="8"/>
        <v>2002</v>
      </c>
      <c r="N70" s="8" t="str" cm="1">
        <f t="array" ref="N70">IF(G70="?",INDEX($G$2:$G$2344,MODE(MATCH($G$2:$G$2344,$G$2:$G$2344,0))),G70)</f>
        <v>tier - 2</v>
      </c>
      <c r="O70" s="8" t="str" cm="1">
        <f t="array" ref="O70">IF(H70="?",INDEX($H$2:$H$2344,MODE(MATCH($H$2:$H$2344,$H$2:$H$2344,0))),H70)</f>
        <v>tier - 2</v>
      </c>
      <c r="P70" s="8" t="str">
        <f t="shared" si="11"/>
        <v>R1013</v>
      </c>
      <c r="Q70" s="11">
        <f t="shared" si="12"/>
        <v>37602</v>
      </c>
      <c r="R70" s="9">
        <f t="shared" si="14"/>
        <v>20</v>
      </c>
      <c r="S70" s="9"/>
      <c r="T70" s="40">
        <f>COUNTA(Table3[[#This Row],[month]:[age]])</f>
        <v>7</v>
      </c>
    </row>
    <row r="71" spans="1:20" x14ac:dyDescent="0.25">
      <c r="A71" t="s">
        <v>91</v>
      </c>
      <c r="B71">
        <v>1998</v>
      </c>
      <c r="C71" t="s">
        <v>37</v>
      </c>
      <c r="D71">
        <v>11</v>
      </c>
      <c r="E71">
        <v>0</v>
      </c>
      <c r="F71" s="42">
        <v>1240</v>
      </c>
      <c r="G71" t="s">
        <v>11</v>
      </c>
      <c r="H71" t="s">
        <v>16</v>
      </c>
      <c r="I71" t="s">
        <v>23</v>
      </c>
      <c r="J71" s="7">
        <f t="shared" si="9"/>
        <v>0</v>
      </c>
      <c r="K71" s="9" t="str">
        <f t="shared" si="13"/>
        <v>Id2267</v>
      </c>
      <c r="L71" s="8" t="str">
        <f t="shared" si="10"/>
        <v>Oct</v>
      </c>
      <c r="M71" s="9">
        <f t="shared" si="8"/>
        <v>1998</v>
      </c>
      <c r="N71" s="8" t="str" cm="1">
        <f t="array" ref="N71">IF(G71="?",INDEX($G$2:$G$2344,MODE(MATCH($G$2:$G$2344,$G$2:$G$2344,0))),G71)</f>
        <v>tier - 2</v>
      </c>
      <c r="O71" s="8" t="str" cm="1">
        <f t="array" ref="O71">IF(H71="?",INDEX($H$2:$H$2344,MODE(MATCH($H$2:$H$2344,$H$2:$H$2344,0))),H71)</f>
        <v>tier - 1</v>
      </c>
      <c r="P71" s="8" t="str">
        <f t="shared" si="11"/>
        <v>R1012</v>
      </c>
      <c r="Q71" s="11">
        <f t="shared" si="12"/>
        <v>36079</v>
      </c>
      <c r="R71" s="9">
        <f t="shared" si="14"/>
        <v>24</v>
      </c>
      <c r="S71" s="9"/>
      <c r="T71" s="40">
        <f>COUNTA(Table3[[#This Row],[month]:[age]])</f>
        <v>7</v>
      </c>
    </row>
    <row r="72" spans="1:20" x14ac:dyDescent="0.25">
      <c r="A72" t="s">
        <v>92</v>
      </c>
      <c r="B72">
        <v>2002</v>
      </c>
      <c r="C72" t="s">
        <v>10</v>
      </c>
      <c r="D72">
        <v>1</v>
      </c>
      <c r="E72">
        <v>0</v>
      </c>
      <c r="F72" s="42">
        <v>1241</v>
      </c>
      <c r="G72" t="s">
        <v>11</v>
      </c>
      <c r="H72" t="s">
        <v>11</v>
      </c>
      <c r="I72" t="s">
        <v>13</v>
      </c>
      <c r="J72" s="7">
        <f t="shared" si="9"/>
        <v>0</v>
      </c>
      <c r="K72" s="9" t="str">
        <f t="shared" si="13"/>
        <v>Id2266</v>
      </c>
      <c r="L72" s="8" t="str">
        <f t="shared" si="10"/>
        <v>Jul</v>
      </c>
      <c r="M72" s="9">
        <f t="shared" si="8"/>
        <v>2002</v>
      </c>
      <c r="N72" s="8" t="str" cm="1">
        <f t="array" ref="N72">IF(G72="?",INDEX($G$2:$G$2344,MODE(MATCH($G$2:$G$2344,$G$2:$G$2344,0))),G72)</f>
        <v>tier - 2</v>
      </c>
      <c r="O72" s="8" t="str" cm="1">
        <f t="array" ref="O72">IF(H72="?",INDEX($H$2:$H$2344,MODE(MATCH($H$2:$H$2344,$H$2:$H$2344,0))),H72)</f>
        <v>tier - 2</v>
      </c>
      <c r="P72" s="8" t="str">
        <f t="shared" si="11"/>
        <v>R1013</v>
      </c>
      <c r="Q72" s="11">
        <f t="shared" si="12"/>
        <v>37438</v>
      </c>
      <c r="R72" s="9">
        <f t="shared" si="14"/>
        <v>20</v>
      </c>
      <c r="S72" s="9"/>
      <c r="T72" s="40">
        <f>COUNTA(Table3[[#This Row],[month]:[age]])</f>
        <v>7</v>
      </c>
    </row>
    <row r="73" spans="1:20" x14ac:dyDescent="0.25">
      <c r="A73" t="s">
        <v>93</v>
      </c>
      <c r="B73">
        <v>2003</v>
      </c>
      <c r="C73" t="s">
        <v>35</v>
      </c>
      <c r="D73">
        <v>2</v>
      </c>
      <c r="E73">
        <v>0</v>
      </c>
      <c r="F73" s="42">
        <v>1241.57</v>
      </c>
      <c r="G73" t="s">
        <v>11</v>
      </c>
      <c r="H73" t="s">
        <v>11</v>
      </c>
      <c r="I73" t="s">
        <v>42</v>
      </c>
      <c r="J73" s="7">
        <f t="shared" si="9"/>
        <v>0</v>
      </c>
      <c r="K73" s="9" t="str">
        <f t="shared" si="13"/>
        <v>Id2265</v>
      </c>
      <c r="L73" s="8" t="str">
        <f t="shared" si="10"/>
        <v>Aug</v>
      </c>
      <c r="M73" s="9">
        <f t="shared" si="8"/>
        <v>2003</v>
      </c>
      <c r="N73" s="8" t="str" cm="1">
        <f t="array" ref="N73">IF(G73="?",INDEX($G$2:$G$2344,MODE(MATCH($G$2:$G$2344,$G$2:$G$2344,0))),G73)</f>
        <v>tier - 2</v>
      </c>
      <c r="O73" s="8" t="str" cm="1">
        <f t="array" ref="O73">IF(H73="?",INDEX($H$2:$H$2344,MODE(MATCH($H$2:$H$2344,$H$2:$H$2344,0))),H73)</f>
        <v>tier - 2</v>
      </c>
      <c r="P73" s="8" t="str">
        <f t="shared" si="11"/>
        <v>R1011</v>
      </c>
      <c r="Q73" s="11">
        <f t="shared" si="12"/>
        <v>37835</v>
      </c>
      <c r="R73" s="9">
        <f t="shared" si="14"/>
        <v>19</v>
      </c>
      <c r="S73" s="9"/>
      <c r="T73" s="40">
        <f>COUNTA(Table3[[#This Row],[month]:[age]])</f>
        <v>7</v>
      </c>
    </row>
    <row r="74" spans="1:20" x14ac:dyDescent="0.25">
      <c r="A74" t="s">
        <v>94</v>
      </c>
      <c r="B74">
        <v>2003</v>
      </c>
      <c r="C74" t="s">
        <v>20</v>
      </c>
      <c r="D74">
        <v>15</v>
      </c>
      <c r="E74">
        <v>0</v>
      </c>
      <c r="F74" s="42">
        <v>1242.26</v>
      </c>
      <c r="G74" t="s">
        <v>11</v>
      </c>
      <c r="H74" t="s">
        <v>16</v>
      </c>
      <c r="I74" t="s">
        <v>42</v>
      </c>
      <c r="J74" s="7">
        <f t="shared" si="9"/>
        <v>0</v>
      </c>
      <c r="K74" s="9" t="str">
        <f t="shared" si="13"/>
        <v>Id2264</v>
      </c>
      <c r="L74" s="8" t="str">
        <f t="shared" si="10"/>
        <v>Sep</v>
      </c>
      <c r="M74" s="9">
        <f t="shared" si="8"/>
        <v>2003</v>
      </c>
      <c r="N74" s="8" t="str" cm="1">
        <f t="array" ref="N74">IF(G74="?",INDEX($G$2:$G$2344,MODE(MATCH($G$2:$G$2344,$G$2:$G$2344,0))),G74)</f>
        <v>tier - 2</v>
      </c>
      <c r="O74" s="8" t="str" cm="1">
        <f t="array" ref="O74">IF(H74="?",INDEX($H$2:$H$2344,MODE(MATCH($H$2:$H$2344,$H$2:$H$2344,0))),H74)</f>
        <v>tier - 1</v>
      </c>
      <c r="P74" s="8" t="str">
        <f t="shared" si="11"/>
        <v>R1011</v>
      </c>
      <c r="Q74" s="11">
        <f t="shared" si="12"/>
        <v>37879</v>
      </c>
      <c r="R74" s="9">
        <f t="shared" si="14"/>
        <v>19</v>
      </c>
      <c r="S74" s="9"/>
      <c r="T74" s="40">
        <f>COUNTA(Table3[[#This Row],[month]:[age]])</f>
        <v>7</v>
      </c>
    </row>
    <row r="75" spans="1:20" x14ac:dyDescent="0.25">
      <c r="A75" t="s">
        <v>95</v>
      </c>
      <c r="B75">
        <v>2003</v>
      </c>
      <c r="C75" t="s">
        <v>20</v>
      </c>
      <c r="D75">
        <v>8</v>
      </c>
      <c r="E75">
        <v>0</v>
      </c>
      <c r="F75" s="42">
        <v>1242.82</v>
      </c>
      <c r="G75" t="s">
        <v>11</v>
      </c>
      <c r="H75" t="s">
        <v>16</v>
      </c>
      <c r="I75" t="s">
        <v>42</v>
      </c>
      <c r="J75" s="7">
        <f t="shared" si="9"/>
        <v>0</v>
      </c>
      <c r="K75" s="9" t="str">
        <f t="shared" si="13"/>
        <v>Id2263</v>
      </c>
      <c r="L75" s="8" t="str">
        <f t="shared" si="10"/>
        <v>Sep</v>
      </c>
      <c r="M75" s="9">
        <f t="shared" si="8"/>
        <v>2003</v>
      </c>
      <c r="N75" s="8" t="str" cm="1">
        <f t="array" ref="N75">IF(G75="?",INDEX($G$2:$G$2344,MODE(MATCH($G$2:$G$2344,$G$2:$G$2344,0))),G75)</f>
        <v>tier - 2</v>
      </c>
      <c r="O75" s="8" t="str" cm="1">
        <f t="array" ref="O75">IF(H75="?",INDEX($H$2:$H$2344,MODE(MATCH($H$2:$H$2344,$H$2:$H$2344,0))),H75)</f>
        <v>tier - 1</v>
      </c>
      <c r="P75" s="8" t="str">
        <f t="shared" si="11"/>
        <v>R1011</v>
      </c>
      <c r="Q75" s="11">
        <f t="shared" si="12"/>
        <v>37872</v>
      </c>
      <c r="R75" s="9">
        <f t="shared" si="14"/>
        <v>19</v>
      </c>
      <c r="S75" s="9"/>
      <c r="T75" s="40">
        <f>COUNTA(Table3[[#This Row],[month]:[age]])</f>
        <v>7</v>
      </c>
    </row>
    <row r="76" spans="1:20" x14ac:dyDescent="0.25">
      <c r="A76" t="s">
        <v>96</v>
      </c>
      <c r="B76">
        <v>2003</v>
      </c>
      <c r="C76" t="s">
        <v>20</v>
      </c>
      <c r="D76">
        <v>15</v>
      </c>
      <c r="E76">
        <v>0</v>
      </c>
      <c r="F76" s="42">
        <v>1252.4100000000001</v>
      </c>
      <c r="G76" t="s">
        <v>11</v>
      </c>
      <c r="H76" t="s">
        <v>12</v>
      </c>
      <c r="I76" t="s">
        <v>42</v>
      </c>
      <c r="J76" s="7">
        <f t="shared" si="9"/>
        <v>0</v>
      </c>
      <c r="K76" s="9" t="str">
        <f t="shared" si="13"/>
        <v>Id2262</v>
      </c>
      <c r="L76" s="8" t="str">
        <f t="shared" si="10"/>
        <v>Sep</v>
      </c>
      <c r="M76" s="9">
        <f t="shared" si="8"/>
        <v>2003</v>
      </c>
      <c r="N76" s="8" t="str" cm="1">
        <f t="array" ref="N76">IF(G76="?",INDEX($G$2:$G$2344,MODE(MATCH($G$2:$G$2344,$G$2:$G$2344,0))),G76)</f>
        <v>tier - 2</v>
      </c>
      <c r="O76" s="8" t="str" cm="1">
        <f t="array" ref="O76">IF(H76="?",INDEX($H$2:$H$2344,MODE(MATCH($H$2:$H$2344,$H$2:$H$2344,0))),H76)</f>
        <v>tier - 3</v>
      </c>
      <c r="P76" s="8" t="str">
        <f t="shared" si="11"/>
        <v>R1011</v>
      </c>
      <c r="Q76" s="11">
        <f t="shared" si="12"/>
        <v>37879</v>
      </c>
      <c r="R76" s="9">
        <f t="shared" si="14"/>
        <v>19</v>
      </c>
      <c r="S76" s="9"/>
      <c r="T76" s="40">
        <f>COUNTA(Table3[[#This Row],[month]:[age]])</f>
        <v>7</v>
      </c>
    </row>
    <row r="77" spans="1:20" x14ac:dyDescent="0.25">
      <c r="A77" t="s">
        <v>97</v>
      </c>
      <c r="B77">
        <v>1997</v>
      </c>
      <c r="C77" t="s">
        <v>15</v>
      </c>
      <c r="D77">
        <v>4</v>
      </c>
      <c r="E77">
        <v>0</v>
      </c>
      <c r="F77" s="42">
        <v>1253</v>
      </c>
      <c r="G77" t="s">
        <v>11</v>
      </c>
      <c r="H77" t="s">
        <v>11</v>
      </c>
      <c r="I77" t="s">
        <v>13</v>
      </c>
      <c r="J77" s="7">
        <f t="shared" si="9"/>
        <v>0</v>
      </c>
      <c r="K77" s="9" t="str">
        <f t="shared" si="13"/>
        <v>Id2261</v>
      </c>
      <c r="L77" s="8" t="str">
        <f t="shared" si="10"/>
        <v>Nov</v>
      </c>
      <c r="M77" s="9">
        <f t="shared" si="8"/>
        <v>1997</v>
      </c>
      <c r="N77" s="8" t="str" cm="1">
        <f t="array" ref="N77">IF(G77="?",INDEX($G$2:$G$2344,MODE(MATCH($G$2:$G$2344,$G$2:$G$2344,0))),G77)</f>
        <v>tier - 2</v>
      </c>
      <c r="O77" s="8" t="str" cm="1">
        <f t="array" ref="O77">IF(H77="?",INDEX($H$2:$H$2344,MODE(MATCH($H$2:$H$2344,$H$2:$H$2344,0))),H77)</f>
        <v>tier - 2</v>
      </c>
      <c r="P77" s="8" t="str">
        <f t="shared" si="11"/>
        <v>R1013</v>
      </c>
      <c r="Q77" s="11">
        <f t="shared" si="12"/>
        <v>35738</v>
      </c>
      <c r="R77" s="9">
        <f t="shared" si="14"/>
        <v>25</v>
      </c>
      <c r="S77" s="9"/>
      <c r="T77" s="40">
        <f>COUNTA(Table3[[#This Row],[month]:[age]])</f>
        <v>7</v>
      </c>
    </row>
    <row r="78" spans="1:20" x14ac:dyDescent="0.25">
      <c r="A78" t="s">
        <v>98</v>
      </c>
      <c r="B78">
        <v>2003</v>
      </c>
      <c r="C78" t="s">
        <v>30</v>
      </c>
      <c r="D78">
        <v>10</v>
      </c>
      <c r="E78">
        <v>0</v>
      </c>
      <c r="F78" s="42">
        <v>1253.94</v>
      </c>
      <c r="G78" t="s">
        <v>11</v>
      </c>
      <c r="H78" t="s">
        <v>11</v>
      </c>
      <c r="I78" t="s">
        <v>42</v>
      </c>
      <c r="J78" s="7">
        <f t="shared" si="9"/>
        <v>0</v>
      </c>
      <c r="K78" s="9" t="str">
        <f t="shared" si="13"/>
        <v>Id2260</v>
      </c>
      <c r="L78" s="8" t="str">
        <f t="shared" si="10"/>
        <v>Dec</v>
      </c>
      <c r="M78" s="9">
        <f t="shared" si="8"/>
        <v>2003</v>
      </c>
      <c r="N78" s="8" t="str" cm="1">
        <f t="array" ref="N78">IF(G78="?",INDEX($G$2:$G$2344,MODE(MATCH($G$2:$G$2344,$G$2:$G$2344,0))),G78)</f>
        <v>tier - 2</v>
      </c>
      <c r="O78" s="8" t="str" cm="1">
        <f t="array" ref="O78">IF(H78="?",INDEX($H$2:$H$2344,MODE(MATCH($H$2:$H$2344,$H$2:$H$2344,0))),H78)</f>
        <v>tier - 2</v>
      </c>
      <c r="P78" s="8" t="str">
        <f t="shared" si="11"/>
        <v>R1011</v>
      </c>
      <c r="Q78" s="11">
        <f t="shared" si="12"/>
        <v>37965</v>
      </c>
      <c r="R78" s="9">
        <f t="shared" si="14"/>
        <v>19</v>
      </c>
      <c r="S78" s="9"/>
      <c r="T78" s="40">
        <f>COUNTA(Table3[[#This Row],[month]:[age]])</f>
        <v>7</v>
      </c>
    </row>
    <row r="79" spans="1:20" x14ac:dyDescent="0.25">
      <c r="A79" t="s">
        <v>99</v>
      </c>
      <c r="B79">
        <v>2003</v>
      </c>
      <c r="C79" t="s">
        <v>37</v>
      </c>
      <c r="D79">
        <v>13</v>
      </c>
      <c r="E79">
        <v>0</v>
      </c>
      <c r="F79" s="42">
        <v>1256.3</v>
      </c>
      <c r="G79" t="s">
        <v>11</v>
      </c>
      <c r="H79" t="s">
        <v>12</v>
      </c>
      <c r="I79" t="s">
        <v>42</v>
      </c>
      <c r="J79" s="7">
        <f t="shared" si="9"/>
        <v>0</v>
      </c>
      <c r="K79" s="9" t="str">
        <f t="shared" si="13"/>
        <v>Id2259</v>
      </c>
      <c r="L79" s="8" t="str">
        <f t="shared" si="10"/>
        <v>Oct</v>
      </c>
      <c r="M79" s="9">
        <f t="shared" si="8"/>
        <v>2003</v>
      </c>
      <c r="N79" s="8" t="str" cm="1">
        <f t="array" ref="N79">IF(G79="?",INDEX($G$2:$G$2344,MODE(MATCH($G$2:$G$2344,$G$2:$G$2344,0))),G79)</f>
        <v>tier - 2</v>
      </c>
      <c r="O79" s="8" t="str" cm="1">
        <f t="array" ref="O79">IF(H79="?",INDEX($H$2:$H$2344,MODE(MATCH($H$2:$H$2344,$H$2:$H$2344,0))),H79)</f>
        <v>tier - 3</v>
      </c>
      <c r="P79" s="8" t="str">
        <f t="shared" si="11"/>
        <v>R1011</v>
      </c>
      <c r="Q79" s="11">
        <f t="shared" si="12"/>
        <v>37907</v>
      </c>
      <c r="R79" s="9">
        <f t="shared" si="14"/>
        <v>19</v>
      </c>
      <c r="S79" s="9"/>
      <c r="T79" s="40">
        <f>COUNTA(Table3[[#This Row],[month]:[age]])</f>
        <v>7</v>
      </c>
    </row>
    <row r="80" spans="1:20" x14ac:dyDescent="0.25">
      <c r="A80" t="s">
        <v>100</v>
      </c>
      <c r="B80">
        <v>2003</v>
      </c>
      <c r="C80" t="s">
        <v>37</v>
      </c>
      <c r="D80">
        <v>30</v>
      </c>
      <c r="E80">
        <v>0</v>
      </c>
      <c r="F80" s="42">
        <v>1261.44</v>
      </c>
      <c r="G80" t="s">
        <v>11</v>
      </c>
      <c r="H80" t="s">
        <v>12</v>
      </c>
      <c r="I80" t="s">
        <v>42</v>
      </c>
      <c r="J80" s="7">
        <f t="shared" si="9"/>
        <v>0</v>
      </c>
      <c r="K80" s="9" t="str">
        <f t="shared" si="13"/>
        <v>Id2258</v>
      </c>
      <c r="L80" s="8" t="str">
        <f t="shared" si="10"/>
        <v>Oct</v>
      </c>
      <c r="M80" s="9">
        <f t="shared" si="8"/>
        <v>2003</v>
      </c>
      <c r="N80" s="8" t="str" cm="1">
        <f t="array" ref="N80">IF(G80="?",INDEX($G$2:$G$2344,MODE(MATCH($G$2:$G$2344,$G$2:$G$2344,0))),G80)</f>
        <v>tier - 2</v>
      </c>
      <c r="O80" s="8" t="str" cm="1">
        <f t="array" ref="O80">IF(H80="?",INDEX($H$2:$H$2344,MODE(MATCH($H$2:$H$2344,$H$2:$H$2344,0))),H80)</f>
        <v>tier - 3</v>
      </c>
      <c r="P80" s="8" t="str">
        <f t="shared" si="11"/>
        <v>R1011</v>
      </c>
      <c r="Q80" s="11">
        <f t="shared" si="12"/>
        <v>37924</v>
      </c>
      <c r="R80" s="9">
        <f t="shared" si="14"/>
        <v>19</v>
      </c>
      <c r="S80" s="9"/>
      <c r="T80" s="40">
        <f>COUNTA(Table3[[#This Row],[month]:[age]])</f>
        <v>7</v>
      </c>
    </row>
    <row r="81" spans="1:20" x14ac:dyDescent="0.25">
      <c r="A81" t="s">
        <v>101</v>
      </c>
      <c r="B81">
        <v>2003</v>
      </c>
      <c r="C81" t="s">
        <v>35</v>
      </c>
      <c r="D81">
        <v>15</v>
      </c>
      <c r="E81">
        <v>0</v>
      </c>
      <c r="F81" s="42">
        <v>1261.8599999999999</v>
      </c>
      <c r="G81" t="s">
        <v>11</v>
      </c>
      <c r="H81" t="s">
        <v>12</v>
      </c>
      <c r="I81" t="s">
        <v>42</v>
      </c>
      <c r="J81" s="7">
        <f t="shared" si="9"/>
        <v>0</v>
      </c>
      <c r="K81" s="9" t="str">
        <f t="shared" si="13"/>
        <v>Id2257</v>
      </c>
      <c r="L81" s="8" t="str">
        <f t="shared" si="10"/>
        <v>Aug</v>
      </c>
      <c r="M81" s="9">
        <f t="shared" si="8"/>
        <v>2003</v>
      </c>
      <c r="N81" s="8" t="str" cm="1">
        <f t="array" ref="N81">IF(G81="?",INDEX($G$2:$G$2344,MODE(MATCH($G$2:$G$2344,$G$2:$G$2344,0))),G81)</f>
        <v>tier - 2</v>
      </c>
      <c r="O81" s="8" t="str" cm="1">
        <f t="array" ref="O81">IF(H81="?",INDEX($H$2:$H$2344,MODE(MATCH($H$2:$H$2344,$H$2:$H$2344,0))),H81)</f>
        <v>tier - 3</v>
      </c>
      <c r="P81" s="8" t="str">
        <f t="shared" si="11"/>
        <v>R1011</v>
      </c>
      <c r="Q81" s="11">
        <f t="shared" si="12"/>
        <v>37848</v>
      </c>
      <c r="R81" s="9">
        <f t="shared" si="14"/>
        <v>19</v>
      </c>
      <c r="S81" s="9"/>
      <c r="T81" s="40">
        <f>COUNTA(Table3[[#This Row],[month]:[age]])</f>
        <v>7</v>
      </c>
    </row>
    <row r="82" spans="1:20" x14ac:dyDescent="0.25">
      <c r="A82" t="s">
        <v>102</v>
      </c>
      <c r="B82">
        <v>2003</v>
      </c>
      <c r="C82" t="s">
        <v>15</v>
      </c>
      <c r="D82">
        <v>21</v>
      </c>
      <c r="E82">
        <v>0</v>
      </c>
      <c r="F82" s="42">
        <v>1263.25</v>
      </c>
      <c r="G82" t="s">
        <v>11</v>
      </c>
      <c r="H82" t="s">
        <v>12</v>
      </c>
      <c r="I82" t="s">
        <v>42</v>
      </c>
      <c r="J82" s="7">
        <f t="shared" si="9"/>
        <v>0</v>
      </c>
      <c r="K82" s="9" t="str">
        <f t="shared" si="13"/>
        <v>Id2256</v>
      </c>
      <c r="L82" s="8" t="str">
        <f t="shared" si="10"/>
        <v>Nov</v>
      </c>
      <c r="M82" s="9">
        <f t="shared" si="8"/>
        <v>2003</v>
      </c>
      <c r="N82" s="8" t="str" cm="1">
        <f t="array" ref="N82">IF(G82="?",INDEX($G$2:$G$2344,MODE(MATCH($G$2:$G$2344,$G$2:$G$2344,0))),G82)</f>
        <v>tier - 2</v>
      </c>
      <c r="O82" s="8" t="str" cm="1">
        <f t="array" ref="O82">IF(H82="?",INDEX($H$2:$H$2344,MODE(MATCH($H$2:$H$2344,$H$2:$H$2344,0))),H82)</f>
        <v>tier - 3</v>
      </c>
      <c r="P82" s="8" t="str">
        <f t="shared" si="11"/>
        <v>R1011</v>
      </c>
      <c r="Q82" s="11">
        <f t="shared" si="12"/>
        <v>37946</v>
      </c>
      <c r="R82" s="9">
        <f t="shared" si="14"/>
        <v>19</v>
      </c>
      <c r="S82" s="9"/>
      <c r="T82" s="40">
        <f>COUNTA(Table3[[#This Row],[month]:[age]])</f>
        <v>7</v>
      </c>
    </row>
    <row r="83" spans="1:20" x14ac:dyDescent="0.25">
      <c r="A83" t="s">
        <v>103</v>
      </c>
      <c r="B83">
        <v>2002</v>
      </c>
      <c r="C83" t="s">
        <v>30</v>
      </c>
      <c r="D83">
        <v>4</v>
      </c>
      <c r="E83">
        <v>0</v>
      </c>
      <c r="F83" s="42">
        <v>1267</v>
      </c>
      <c r="G83" t="s">
        <v>11</v>
      </c>
      <c r="H83" t="s">
        <v>16</v>
      </c>
      <c r="I83" t="s">
        <v>13</v>
      </c>
      <c r="J83" s="7">
        <f t="shared" si="9"/>
        <v>0</v>
      </c>
      <c r="K83" s="9" t="str">
        <f t="shared" si="13"/>
        <v>Id2255</v>
      </c>
      <c r="L83" s="8" t="str">
        <f t="shared" si="10"/>
        <v>Dec</v>
      </c>
      <c r="M83" s="9">
        <f t="shared" si="8"/>
        <v>2002</v>
      </c>
      <c r="N83" s="8" t="str" cm="1">
        <f t="array" ref="N83">IF(G83="?",INDEX($G$2:$G$2344,MODE(MATCH($G$2:$G$2344,$G$2:$G$2344,0))),G83)</f>
        <v>tier - 2</v>
      </c>
      <c r="O83" s="8" t="str" cm="1">
        <f t="array" ref="O83">IF(H83="?",INDEX($H$2:$H$2344,MODE(MATCH($H$2:$H$2344,$H$2:$H$2344,0))),H83)</f>
        <v>tier - 1</v>
      </c>
      <c r="P83" s="8" t="str">
        <f t="shared" si="11"/>
        <v>R1013</v>
      </c>
      <c r="Q83" s="11">
        <f t="shared" si="12"/>
        <v>37594</v>
      </c>
      <c r="R83" s="9">
        <f t="shared" si="14"/>
        <v>20</v>
      </c>
      <c r="S83" s="9"/>
      <c r="T83" s="40">
        <f>COUNTA(Table3[[#This Row],[month]:[age]])</f>
        <v>7</v>
      </c>
    </row>
    <row r="84" spans="1:20" x14ac:dyDescent="0.25">
      <c r="A84" t="s">
        <v>104</v>
      </c>
      <c r="B84">
        <v>1997</v>
      </c>
      <c r="C84" t="s">
        <v>37</v>
      </c>
      <c r="D84">
        <v>26</v>
      </c>
      <c r="E84">
        <v>0</v>
      </c>
      <c r="F84" s="42">
        <v>1276</v>
      </c>
      <c r="G84" t="s">
        <v>11</v>
      </c>
      <c r="H84" t="s">
        <v>11</v>
      </c>
      <c r="I84" t="s">
        <v>23</v>
      </c>
      <c r="J84" s="7">
        <f t="shared" si="9"/>
        <v>0</v>
      </c>
      <c r="K84" s="9" t="str">
        <f t="shared" si="13"/>
        <v>Id2254</v>
      </c>
      <c r="L84" s="8" t="str">
        <f t="shared" si="10"/>
        <v>Oct</v>
      </c>
      <c r="M84" s="9">
        <f t="shared" si="8"/>
        <v>1997</v>
      </c>
      <c r="N84" s="8" t="str" cm="1">
        <f t="array" ref="N84">IF(G84="?",INDEX($G$2:$G$2344,MODE(MATCH($G$2:$G$2344,$G$2:$G$2344,0))),G84)</f>
        <v>tier - 2</v>
      </c>
      <c r="O84" s="8" t="str" cm="1">
        <f t="array" ref="O84">IF(H84="?",INDEX($H$2:$H$2344,MODE(MATCH($H$2:$H$2344,$H$2:$H$2344,0))),H84)</f>
        <v>tier - 2</v>
      </c>
      <c r="P84" s="8" t="str">
        <f t="shared" si="11"/>
        <v>R1012</v>
      </c>
      <c r="Q84" s="11">
        <f t="shared" si="12"/>
        <v>35729</v>
      </c>
      <c r="R84" s="9">
        <f t="shared" si="14"/>
        <v>25</v>
      </c>
      <c r="S84" s="9"/>
      <c r="T84" s="40">
        <f>COUNTA(Table3[[#This Row],[month]:[age]])</f>
        <v>7</v>
      </c>
    </row>
    <row r="85" spans="1:20" x14ac:dyDescent="0.25">
      <c r="A85" t="s">
        <v>105</v>
      </c>
      <c r="B85">
        <v>2004</v>
      </c>
      <c r="C85" t="s">
        <v>20</v>
      </c>
      <c r="D85">
        <v>30</v>
      </c>
      <c r="E85">
        <v>0</v>
      </c>
      <c r="F85" s="42">
        <v>1283</v>
      </c>
      <c r="G85" t="s">
        <v>11</v>
      </c>
      <c r="H85" t="s">
        <v>16</v>
      </c>
      <c r="I85" t="s">
        <v>13</v>
      </c>
      <c r="J85" s="7">
        <f t="shared" si="9"/>
        <v>0</v>
      </c>
      <c r="K85" s="9" t="str">
        <f t="shared" si="13"/>
        <v>Id2253</v>
      </c>
      <c r="L85" s="8" t="str">
        <f t="shared" si="10"/>
        <v>Sep</v>
      </c>
      <c r="M85" s="9">
        <f t="shared" si="8"/>
        <v>2004</v>
      </c>
      <c r="N85" s="8" t="str" cm="1">
        <f t="array" ref="N85">IF(G85="?",INDEX($G$2:$G$2344,MODE(MATCH($G$2:$G$2344,$G$2:$G$2344,0))),G85)</f>
        <v>tier - 2</v>
      </c>
      <c r="O85" s="8" t="str" cm="1">
        <f t="array" ref="O85">IF(H85="?",INDEX($H$2:$H$2344,MODE(MATCH($H$2:$H$2344,$H$2:$H$2344,0))),H85)</f>
        <v>tier - 1</v>
      </c>
      <c r="P85" s="8" t="str">
        <f t="shared" si="11"/>
        <v>R1013</v>
      </c>
      <c r="Q85" s="11">
        <f t="shared" si="12"/>
        <v>38260</v>
      </c>
      <c r="R85" s="9">
        <f t="shared" si="14"/>
        <v>18</v>
      </c>
      <c r="S85" s="9"/>
      <c r="T85" s="40">
        <f>COUNTA(Table3[[#This Row],[month]:[age]])</f>
        <v>7</v>
      </c>
    </row>
    <row r="86" spans="1:20" x14ac:dyDescent="0.25">
      <c r="A86" t="s">
        <v>106</v>
      </c>
      <c r="B86">
        <v>2004</v>
      </c>
      <c r="C86" t="s">
        <v>10</v>
      </c>
      <c r="D86">
        <v>28</v>
      </c>
      <c r="E86">
        <v>0</v>
      </c>
      <c r="F86" s="42">
        <v>1285</v>
      </c>
      <c r="G86" t="s">
        <v>11</v>
      </c>
      <c r="H86" t="s">
        <v>12</v>
      </c>
      <c r="I86" t="s">
        <v>13</v>
      </c>
      <c r="J86" s="7">
        <f t="shared" si="9"/>
        <v>0</v>
      </c>
      <c r="K86" s="9" t="str">
        <f t="shared" si="13"/>
        <v>Id2252</v>
      </c>
      <c r="L86" s="8" t="str">
        <f t="shared" si="10"/>
        <v>Jul</v>
      </c>
      <c r="M86" s="9">
        <f t="shared" si="8"/>
        <v>2004</v>
      </c>
      <c r="N86" s="8" t="str" cm="1">
        <f t="array" ref="N86">IF(G86="?",INDEX($G$2:$G$2344,MODE(MATCH($G$2:$G$2344,$G$2:$G$2344,0))),G86)</f>
        <v>tier - 2</v>
      </c>
      <c r="O86" s="8" t="str" cm="1">
        <f t="array" ref="O86">IF(H86="?",INDEX($H$2:$H$2344,MODE(MATCH($H$2:$H$2344,$H$2:$H$2344,0))),H86)</f>
        <v>tier - 3</v>
      </c>
      <c r="P86" s="8" t="str">
        <f t="shared" si="11"/>
        <v>R1013</v>
      </c>
      <c r="Q86" s="11">
        <f t="shared" si="12"/>
        <v>38196</v>
      </c>
      <c r="R86" s="9">
        <f t="shared" si="14"/>
        <v>18</v>
      </c>
      <c r="S86" s="9"/>
      <c r="T86" s="40">
        <f>COUNTA(Table3[[#This Row],[month]:[age]])</f>
        <v>7</v>
      </c>
    </row>
    <row r="87" spans="1:20" x14ac:dyDescent="0.25">
      <c r="A87" t="s">
        <v>107</v>
      </c>
      <c r="B87">
        <v>2000</v>
      </c>
      <c r="C87" t="s">
        <v>18</v>
      </c>
      <c r="D87">
        <v>26</v>
      </c>
      <c r="E87">
        <v>0</v>
      </c>
      <c r="F87" s="42">
        <v>1286</v>
      </c>
      <c r="G87" t="s">
        <v>11</v>
      </c>
      <c r="H87" t="s">
        <v>11</v>
      </c>
      <c r="I87" t="s">
        <v>13</v>
      </c>
      <c r="J87" s="7">
        <f t="shared" si="9"/>
        <v>0</v>
      </c>
      <c r="K87" s="9" t="str">
        <f t="shared" si="13"/>
        <v>Id2251</v>
      </c>
      <c r="L87" s="8" t="str">
        <f t="shared" si="10"/>
        <v>Jun</v>
      </c>
      <c r="M87" s="9">
        <f t="shared" si="8"/>
        <v>2000</v>
      </c>
      <c r="N87" s="8" t="str" cm="1">
        <f t="array" ref="N87">IF(G87="?",INDEX($G$2:$G$2344,MODE(MATCH($G$2:$G$2344,$G$2:$G$2344,0))),G87)</f>
        <v>tier - 2</v>
      </c>
      <c r="O87" s="8" t="str" cm="1">
        <f t="array" ref="O87">IF(H87="?",INDEX($H$2:$H$2344,MODE(MATCH($H$2:$H$2344,$H$2:$H$2344,0))),H87)</f>
        <v>tier - 2</v>
      </c>
      <c r="P87" s="8" t="str">
        <f t="shared" si="11"/>
        <v>R1013</v>
      </c>
      <c r="Q87" s="11">
        <f t="shared" si="12"/>
        <v>36703</v>
      </c>
      <c r="R87" s="9">
        <f t="shared" si="14"/>
        <v>22</v>
      </c>
      <c r="S87" s="9"/>
      <c r="T87" s="40">
        <f>COUNTA(Table3[[#This Row],[month]:[age]])</f>
        <v>7</v>
      </c>
    </row>
    <row r="88" spans="1:20" x14ac:dyDescent="0.25">
      <c r="A88" t="s">
        <v>108</v>
      </c>
      <c r="B88">
        <v>1998</v>
      </c>
      <c r="C88" t="s">
        <v>18</v>
      </c>
      <c r="D88">
        <v>4</v>
      </c>
      <c r="E88">
        <v>0</v>
      </c>
      <c r="F88" s="42">
        <v>1290.93</v>
      </c>
      <c r="G88" t="s">
        <v>11</v>
      </c>
      <c r="H88" t="s">
        <v>11</v>
      </c>
      <c r="I88" t="s">
        <v>13</v>
      </c>
      <c r="J88" s="7">
        <f t="shared" si="9"/>
        <v>0</v>
      </c>
      <c r="K88" s="9" t="str">
        <f t="shared" si="13"/>
        <v>Id2250</v>
      </c>
      <c r="L88" s="8" t="str">
        <f t="shared" si="10"/>
        <v>Jun</v>
      </c>
      <c r="M88" s="9">
        <f t="shared" si="8"/>
        <v>1998</v>
      </c>
      <c r="N88" s="8" t="str" cm="1">
        <f t="array" ref="N88">IF(G88="?",INDEX($G$2:$G$2344,MODE(MATCH($G$2:$G$2344,$G$2:$G$2344,0))),G88)</f>
        <v>tier - 2</v>
      </c>
      <c r="O88" s="8" t="str" cm="1">
        <f t="array" ref="O88">IF(H88="?",INDEX($H$2:$H$2344,MODE(MATCH($H$2:$H$2344,$H$2:$H$2344,0))),H88)</f>
        <v>tier - 2</v>
      </c>
      <c r="P88" s="8" t="str">
        <f t="shared" si="11"/>
        <v>R1013</v>
      </c>
      <c r="Q88" s="11">
        <f t="shared" si="12"/>
        <v>35950</v>
      </c>
      <c r="R88" s="9">
        <f t="shared" si="14"/>
        <v>25</v>
      </c>
      <c r="S88" s="9"/>
      <c r="T88" s="40">
        <f>COUNTA(Table3[[#This Row],[month]:[age]])</f>
        <v>7</v>
      </c>
    </row>
    <row r="89" spans="1:20" x14ac:dyDescent="0.25">
      <c r="A89" t="s">
        <v>109</v>
      </c>
      <c r="B89">
        <v>2001</v>
      </c>
      <c r="C89" t="s">
        <v>15</v>
      </c>
      <c r="D89">
        <v>29</v>
      </c>
      <c r="E89">
        <v>0</v>
      </c>
      <c r="F89" s="42">
        <v>1293</v>
      </c>
      <c r="G89" t="s">
        <v>11</v>
      </c>
      <c r="H89" t="s">
        <v>12</v>
      </c>
      <c r="I89" t="s">
        <v>23</v>
      </c>
      <c r="J89" s="7">
        <f t="shared" si="9"/>
        <v>0</v>
      </c>
      <c r="K89" s="9" t="str">
        <f t="shared" si="13"/>
        <v>Id2249</v>
      </c>
      <c r="L89" s="8" t="str">
        <f t="shared" si="10"/>
        <v>Nov</v>
      </c>
      <c r="M89" s="9">
        <f t="shared" si="8"/>
        <v>2001</v>
      </c>
      <c r="N89" s="8" t="str" cm="1">
        <f t="array" ref="N89">IF(G89="?",INDEX($G$2:$G$2344,MODE(MATCH($G$2:$G$2344,$G$2:$G$2344,0))),G89)</f>
        <v>tier - 2</v>
      </c>
      <c r="O89" s="8" t="str" cm="1">
        <f t="array" ref="O89">IF(H89="?",INDEX($H$2:$H$2344,MODE(MATCH($H$2:$H$2344,$H$2:$H$2344,0))),H89)</f>
        <v>tier - 3</v>
      </c>
      <c r="P89" s="8" t="str">
        <f t="shared" si="11"/>
        <v>R1012</v>
      </c>
      <c r="Q89" s="11">
        <f t="shared" si="12"/>
        <v>37224</v>
      </c>
      <c r="R89" s="9">
        <f t="shared" si="14"/>
        <v>21</v>
      </c>
      <c r="S89" s="9"/>
      <c r="T89" s="40">
        <f>COUNTA(Table3[[#This Row],[month]:[age]])</f>
        <v>7</v>
      </c>
    </row>
    <row r="90" spans="1:20" x14ac:dyDescent="0.25">
      <c r="A90" t="s">
        <v>110</v>
      </c>
      <c r="B90">
        <v>2002</v>
      </c>
      <c r="C90" t="s">
        <v>30</v>
      </c>
      <c r="D90">
        <v>10</v>
      </c>
      <c r="E90">
        <v>0</v>
      </c>
      <c r="F90" s="42">
        <v>1304</v>
      </c>
      <c r="G90" t="s">
        <v>11</v>
      </c>
      <c r="H90" t="s">
        <v>11</v>
      </c>
      <c r="I90" t="s">
        <v>23</v>
      </c>
      <c r="J90" s="7">
        <f t="shared" si="9"/>
        <v>0</v>
      </c>
      <c r="K90" s="9" t="str">
        <f t="shared" si="13"/>
        <v>Id2248</v>
      </c>
      <c r="L90" s="8" t="str">
        <f t="shared" si="10"/>
        <v>Dec</v>
      </c>
      <c r="M90" s="9">
        <f t="shared" si="8"/>
        <v>2002</v>
      </c>
      <c r="N90" s="8" t="str" cm="1">
        <f t="array" ref="N90">IF(G90="?",INDEX($G$2:$G$2344,MODE(MATCH($G$2:$G$2344,$G$2:$G$2344,0))),G90)</f>
        <v>tier - 2</v>
      </c>
      <c r="O90" s="8" t="str" cm="1">
        <f t="array" ref="O90">IF(H90="?",INDEX($H$2:$H$2344,MODE(MATCH($H$2:$H$2344,$H$2:$H$2344,0))),H90)</f>
        <v>tier - 2</v>
      </c>
      <c r="P90" s="8" t="str">
        <f t="shared" si="11"/>
        <v>R1012</v>
      </c>
      <c r="Q90" s="11">
        <f t="shared" si="12"/>
        <v>37600</v>
      </c>
      <c r="R90" s="9">
        <f t="shared" si="14"/>
        <v>20</v>
      </c>
      <c r="S90" s="9"/>
      <c r="T90" s="40">
        <f>COUNTA(Table3[[#This Row],[month]:[age]])</f>
        <v>7</v>
      </c>
    </row>
    <row r="91" spans="1:20" x14ac:dyDescent="0.25">
      <c r="A91" t="s">
        <v>111</v>
      </c>
      <c r="B91">
        <v>1999</v>
      </c>
      <c r="C91" t="s">
        <v>30</v>
      </c>
      <c r="D91">
        <v>2</v>
      </c>
      <c r="E91">
        <v>0</v>
      </c>
      <c r="F91" s="42">
        <v>1304</v>
      </c>
      <c r="G91" t="s">
        <v>11</v>
      </c>
      <c r="H91" t="s">
        <v>11</v>
      </c>
      <c r="I91" t="s">
        <v>13</v>
      </c>
      <c r="J91" s="7">
        <f t="shared" si="9"/>
        <v>0</v>
      </c>
      <c r="K91" s="9" t="str">
        <f t="shared" si="13"/>
        <v>Id2247</v>
      </c>
      <c r="L91" s="8" t="str">
        <f t="shared" si="10"/>
        <v>Dec</v>
      </c>
      <c r="M91" s="9">
        <f t="shared" si="8"/>
        <v>1999</v>
      </c>
      <c r="N91" s="8" t="str" cm="1">
        <f t="array" ref="N91">IF(G91="?",INDEX($G$2:$G$2344,MODE(MATCH($G$2:$G$2344,$G$2:$G$2344,0))),G91)</f>
        <v>tier - 2</v>
      </c>
      <c r="O91" s="8" t="str" cm="1">
        <f t="array" ref="O91">IF(H91="?",INDEX($H$2:$H$2344,MODE(MATCH($H$2:$H$2344,$H$2:$H$2344,0))),H91)</f>
        <v>tier - 2</v>
      </c>
      <c r="P91" s="8" t="str">
        <f t="shared" si="11"/>
        <v>R1013</v>
      </c>
      <c r="Q91" s="11">
        <f t="shared" si="12"/>
        <v>36496</v>
      </c>
      <c r="R91" s="9">
        <f t="shared" si="14"/>
        <v>23</v>
      </c>
      <c r="S91" s="9"/>
      <c r="T91" s="40">
        <f>COUNTA(Table3[[#This Row],[month]:[age]])</f>
        <v>7</v>
      </c>
    </row>
    <row r="92" spans="1:20" x14ac:dyDescent="0.25">
      <c r="A92" t="s">
        <v>112</v>
      </c>
      <c r="B92">
        <v>2002</v>
      </c>
      <c r="C92" t="s">
        <v>37</v>
      </c>
      <c r="D92">
        <v>13</v>
      </c>
      <c r="E92">
        <v>0</v>
      </c>
      <c r="F92" s="42">
        <v>1315</v>
      </c>
      <c r="G92" t="s">
        <v>11</v>
      </c>
      <c r="H92" t="s">
        <v>11</v>
      </c>
      <c r="I92" t="s">
        <v>13</v>
      </c>
      <c r="J92" s="7">
        <f t="shared" si="9"/>
        <v>0</v>
      </c>
      <c r="K92" s="9" t="str">
        <f t="shared" si="13"/>
        <v>Id2246</v>
      </c>
      <c r="L92" s="8" t="str">
        <f t="shared" si="10"/>
        <v>Oct</v>
      </c>
      <c r="M92" s="9">
        <f t="shared" si="8"/>
        <v>2002</v>
      </c>
      <c r="N92" s="8" t="str" cm="1">
        <f t="array" ref="N92">IF(G92="?",INDEX($G$2:$G$2344,MODE(MATCH($G$2:$G$2344,$G$2:$G$2344,0))),G92)</f>
        <v>tier - 2</v>
      </c>
      <c r="O92" s="8" t="str" cm="1">
        <f t="array" ref="O92">IF(H92="?",INDEX($H$2:$H$2344,MODE(MATCH($H$2:$H$2344,$H$2:$H$2344,0))),H92)</f>
        <v>tier - 2</v>
      </c>
      <c r="P92" s="8" t="str">
        <f t="shared" si="11"/>
        <v>R1013</v>
      </c>
      <c r="Q92" s="11">
        <f t="shared" si="12"/>
        <v>37542</v>
      </c>
      <c r="R92" s="9">
        <f t="shared" si="14"/>
        <v>20</v>
      </c>
      <c r="S92" s="9"/>
      <c r="T92" s="40">
        <f>COUNTA(Table3[[#This Row],[month]:[age]])</f>
        <v>7</v>
      </c>
    </row>
    <row r="93" spans="1:20" x14ac:dyDescent="0.25">
      <c r="A93" t="s">
        <v>113</v>
      </c>
      <c r="B93">
        <v>1999</v>
      </c>
      <c r="C93" t="s">
        <v>37</v>
      </c>
      <c r="D93">
        <v>14</v>
      </c>
      <c r="E93">
        <v>0</v>
      </c>
      <c r="F93" s="42">
        <v>1329.17</v>
      </c>
      <c r="G93" t="s">
        <v>11</v>
      </c>
      <c r="H93" t="s">
        <v>12</v>
      </c>
      <c r="I93" t="s">
        <v>13</v>
      </c>
      <c r="J93" s="7">
        <f t="shared" si="9"/>
        <v>0</v>
      </c>
      <c r="K93" s="9" t="str">
        <f t="shared" si="13"/>
        <v>Id2245</v>
      </c>
      <c r="L93" s="8" t="str">
        <f t="shared" si="10"/>
        <v>Oct</v>
      </c>
      <c r="M93" s="9">
        <f t="shared" si="8"/>
        <v>1999</v>
      </c>
      <c r="N93" s="8" t="str" cm="1">
        <f t="array" ref="N93">IF(G93="?",INDEX($G$2:$G$2344,MODE(MATCH($G$2:$G$2344,$G$2:$G$2344,0))),G93)</f>
        <v>tier - 2</v>
      </c>
      <c r="O93" s="8" t="str" cm="1">
        <f t="array" ref="O93">IF(H93="?",INDEX($H$2:$H$2344,MODE(MATCH($H$2:$H$2344,$H$2:$H$2344,0))),H93)</f>
        <v>tier - 3</v>
      </c>
      <c r="P93" s="8" t="str">
        <f t="shared" si="11"/>
        <v>R1013</v>
      </c>
      <c r="Q93" s="11">
        <f t="shared" si="12"/>
        <v>36447</v>
      </c>
      <c r="R93" s="9">
        <f t="shared" si="14"/>
        <v>23</v>
      </c>
      <c r="S93" s="9"/>
      <c r="T93" s="40">
        <f>COUNTA(Table3[[#This Row],[month]:[age]])</f>
        <v>7</v>
      </c>
    </row>
    <row r="94" spans="1:20" x14ac:dyDescent="0.25">
      <c r="A94" t="s">
        <v>114</v>
      </c>
      <c r="B94">
        <v>1998</v>
      </c>
      <c r="C94" t="s">
        <v>10</v>
      </c>
      <c r="D94">
        <v>12</v>
      </c>
      <c r="E94">
        <v>0</v>
      </c>
      <c r="F94" s="42">
        <v>1332.61</v>
      </c>
      <c r="G94" t="s">
        <v>11</v>
      </c>
      <c r="H94" t="s">
        <v>12</v>
      </c>
      <c r="I94" t="s">
        <v>13</v>
      </c>
      <c r="J94" s="7">
        <f t="shared" si="9"/>
        <v>0</v>
      </c>
      <c r="K94" s="9" t="str">
        <f t="shared" si="13"/>
        <v>Id2244</v>
      </c>
      <c r="L94" s="8" t="str">
        <f t="shared" si="10"/>
        <v>Jul</v>
      </c>
      <c r="M94" s="9">
        <f t="shared" si="8"/>
        <v>1998</v>
      </c>
      <c r="N94" s="8" t="str" cm="1">
        <f t="array" ref="N94">IF(G94="?",INDEX($G$2:$G$2344,MODE(MATCH($G$2:$G$2344,$G$2:$G$2344,0))),G94)</f>
        <v>tier - 2</v>
      </c>
      <c r="O94" s="8" t="str" cm="1">
        <f t="array" ref="O94">IF(H94="?",INDEX($H$2:$H$2344,MODE(MATCH($H$2:$H$2344,$H$2:$H$2344,0))),H94)</f>
        <v>tier - 3</v>
      </c>
      <c r="P94" s="8" t="str">
        <f t="shared" si="11"/>
        <v>R1013</v>
      </c>
      <c r="Q94" s="11">
        <f t="shared" si="12"/>
        <v>35988</v>
      </c>
      <c r="R94" s="9">
        <f t="shared" si="14"/>
        <v>24</v>
      </c>
      <c r="S94" s="9"/>
      <c r="T94" s="40">
        <f>COUNTA(Table3[[#This Row],[month]:[age]])</f>
        <v>7</v>
      </c>
    </row>
    <row r="95" spans="1:20" x14ac:dyDescent="0.25">
      <c r="A95" t="s">
        <v>115</v>
      </c>
      <c r="B95">
        <v>1995</v>
      </c>
      <c r="C95" t="s">
        <v>10</v>
      </c>
      <c r="D95">
        <v>30</v>
      </c>
      <c r="E95">
        <v>0</v>
      </c>
      <c r="F95" s="42">
        <v>1338</v>
      </c>
      <c r="G95" t="s">
        <v>11</v>
      </c>
      <c r="H95" t="s">
        <v>12</v>
      </c>
      <c r="I95" t="s">
        <v>23</v>
      </c>
      <c r="J95" s="7">
        <f t="shared" si="9"/>
        <v>0</v>
      </c>
      <c r="K95" s="9" t="str">
        <f t="shared" si="13"/>
        <v>Id2243</v>
      </c>
      <c r="L95" s="8" t="str">
        <f t="shared" si="10"/>
        <v>Jul</v>
      </c>
      <c r="M95" s="9">
        <f t="shared" si="8"/>
        <v>1995</v>
      </c>
      <c r="N95" s="8" t="str" cm="1">
        <f t="array" ref="N95">IF(G95="?",INDEX($G$2:$G$2344,MODE(MATCH($G$2:$G$2344,$G$2:$G$2344,0))),G95)</f>
        <v>tier - 2</v>
      </c>
      <c r="O95" s="8" t="str" cm="1">
        <f t="array" ref="O95">IF(H95="?",INDEX($H$2:$H$2344,MODE(MATCH($H$2:$H$2344,$H$2:$H$2344,0))),H95)</f>
        <v>tier - 3</v>
      </c>
      <c r="P95" s="8" t="str">
        <f t="shared" si="11"/>
        <v>R1012</v>
      </c>
      <c r="Q95" s="11">
        <f t="shared" si="12"/>
        <v>34910</v>
      </c>
      <c r="R95" s="9">
        <f t="shared" si="14"/>
        <v>27</v>
      </c>
      <c r="S95" s="9"/>
      <c r="T95" s="40">
        <f>COUNTA(Table3[[#This Row],[month]:[age]])</f>
        <v>7</v>
      </c>
    </row>
    <row r="96" spans="1:20" x14ac:dyDescent="0.25">
      <c r="A96" t="s">
        <v>116</v>
      </c>
      <c r="B96">
        <v>1997</v>
      </c>
      <c r="C96" t="s">
        <v>15</v>
      </c>
      <c r="D96">
        <v>7</v>
      </c>
      <c r="E96">
        <v>0</v>
      </c>
      <c r="F96" s="42">
        <v>1341.16</v>
      </c>
      <c r="G96" t="s">
        <v>11</v>
      </c>
      <c r="H96" t="s">
        <v>11</v>
      </c>
      <c r="I96" t="s">
        <v>23</v>
      </c>
      <c r="J96" s="7">
        <f t="shared" si="9"/>
        <v>0</v>
      </c>
      <c r="K96" s="9" t="str">
        <f t="shared" si="13"/>
        <v>Id2242</v>
      </c>
      <c r="L96" s="8" t="str">
        <f t="shared" si="10"/>
        <v>Nov</v>
      </c>
      <c r="M96" s="9">
        <f t="shared" si="8"/>
        <v>1997</v>
      </c>
      <c r="N96" s="8" t="str" cm="1">
        <f t="array" ref="N96">IF(G96="?",INDEX($G$2:$G$2344,MODE(MATCH($G$2:$G$2344,$G$2:$G$2344,0))),G96)</f>
        <v>tier - 2</v>
      </c>
      <c r="O96" s="8" t="str" cm="1">
        <f t="array" ref="O96">IF(H96="?",INDEX($H$2:$H$2344,MODE(MATCH($H$2:$H$2344,$H$2:$H$2344,0))),H96)</f>
        <v>tier - 2</v>
      </c>
      <c r="P96" s="8" t="str">
        <f t="shared" si="11"/>
        <v>R1012</v>
      </c>
      <c r="Q96" s="11">
        <f t="shared" si="12"/>
        <v>35741</v>
      </c>
      <c r="R96" s="9">
        <f t="shared" si="14"/>
        <v>25</v>
      </c>
      <c r="S96" s="9"/>
      <c r="T96" s="40">
        <f>COUNTA(Table3[[#This Row],[month]:[age]])</f>
        <v>7</v>
      </c>
    </row>
    <row r="97" spans="1:20" x14ac:dyDescent="0.25">
      <c r="A97" t="s">
        <v>117</v>
      </c>
      <c r="B97">
        <v>1998</v>
      </c>
      <c r="C97" t="s">
        <v>30</v>
      </c>
      <c r="D97">
        <v>3</v>
      </c>
      <c r="E97">
        <v>0</v>
      </c>
      <c r="F97" s="42">
        <v>1359</v>
      </c>
      <c r="G97" t="s">
        <v>11</v>
      </c>
      <c r="H97" t="s">
        <v>16</v>
      </c>
      <c r="I97" t="s">
        <v>13</v>
      </c>
      <c r="J97" s="7">
        <f t="shared" si="9"/>
        <v>0</v>
      </c>
      <c r="K97" s="9" t="str">
        <f t="shared" si="13"/>
        <v>Id2241</v>
      </c>
      <c r="L97" s="8" t="str">
        <f t="shared" si="10"/>
        <v>Dec</v>
      </c>
      <c r="M97" s="9">
        <f t="shared" si="8"/>
        <v>1998</v>
      </c>
      <c r="N97" s="8" t="str" cm="1">
        <f t="array" ref="N97">IF(G97="?",INDEX($G$2:$G$2344,MODE(MATCH($G$2:$G$2344,$G$2:$G$2344,0))),G97)</f>
        <v>tier - 2</v>
      </c>
      <c r="O97" s="8" t="str" cm="1">
        <f t="array" ref="O97">IF(H97="?",INDEX($H$2:$H$2344,MODE(MATCH($H$2:$H$2344,$H$2:$H$2344,0))),H97)</f>
        <v>tier - 1</v>
      </c>
      <c r="P97" s="8" t="str">
        <f t="shared" si="11"/>
        <v>R1013</v>
      </c>
      <c r="Q97" s="11">
        <f t="shared" si="12"/>
        <v>36132</v>
      </c>
      <c r="R97" s="9">
        <f t="shared" si="14"/>
        <v>24</v>
      </c>
      <c r="S97" s="9"/>
      <c r="T97" s="40">
        <f>COUNTA(Table3[[#This Row],[month]:[age]])</f>
        <v>7</v>
      </c>
    </row>
    <row r="98" spans="1:20" x14ac:dyDescent="0.25">
      <c r="A98" t="s">
        <v>118</v>
      </c>
      <c r="B98">
        <v>2002</v>
      </c>
      <c r="C98" t="s">
        <v>35</v>
      </c>
      <c r="D98">
        <v>15</v>
      </c>
      <c r="E98">
        <v>0</v>
      </c>
      <c r="F98" s="42">
        <v>1382</v>
      </c>
      <c r="G98" t="s">
        <v>11</v>
      </c>
      <c r="H98" t="s">
        <v>16</v>
      </c>
      <c r="I98" t="s">
        <v>13</v>
      </c>
      <c r="J98" s="7">
        <f t="shared" si="9"/>
        <v>0</v>
      </c>
      <c r="K98" s="9" t="str">
        <f t="shared" si="13"/>
        <v>Id2240</v>
      </c>
      <c r="L98" s="8" t="str">
        <f t="shared" si="10"/>
        <v>Aug</v>
      </c>
      <c r="M98" s="9">
        <f t="shared" si="8"/>
        <v>2002</v>
      </c>
      <c r="N98" s="8" t="str" cm="1">
        <f t="array" ref="N98">IF(G98="?",INDEX($G$2:$G$2344,MODE(MATCH($G$2:$G$2344,$G$2:$G$2344,0))),G98)</f>
        <v>tier - 2</v>
      </c>
      <c r="O98" s="8" t="str" cm="1">
        <f t="array" ref="O98">IF(H98="?",INDEX($H$2:$H$2344,MODE(MATCH($H$2:$H$2344,$H$2:$H$2344,0))),H98)</f>
        <v>tier - 1</v>
      </c>
      <c r="P98" s="8" t="str">
        <f t="shared" si="11"/>
        <v>R1013</v>
      </c>
      <c r="Q98" s="11">
        <f t="shared" si="12"/>
        <v>37483</v>
      </c>
      <c r="R98" s="9">
        <f t="shared" si="14"/>
        <v>20</v>
      </c>
      <c r="S98" s="9"/>
      <c r="T98" s="40">
        <f>COUNTA(Table3[[#This Row],[month]:[age]])</f>
        <v>7</v>
      </c>
    </row>
    <row r="99" spans="1:20" x14ac:dyDescent="0.25">
      <c r="A99" t="s">
        <v>119</v>
      </c>
      <c r="B99">
        <v>1999</v>
      </c>
      <c r="C99" t="s">
        <v>10</v>
      </c>
      <c r="D99">
        <v>6</v>
      </c>
      <c r="E99">
        <v>0</v>
      </c>
      <c r="F99" s="42">
        <v>1389</v>
      </c>
      <c r="G99" t="s">
        <v>11</v>
      </c>
      <c r="H99" t="s">
        <v>11</v>
      </c>
      <c r="I99" t="s">
        <v>13</v>
      </c>
      <c r="J99" s="7">
        <f t="shared" si="9"/>
        <v>0</v>
      </c>
      <c r="K99" s="9" t="str">
        <f t="shared" si="13"/>
        <v>Id2239</v>
      </c>
      <c r="L99" s="8" t="str">
        <f t="shared" si="10"/>
        <v>Jul</v>
      </c>
      <c r="M99" s="9">
        <f t="shared" si="8"/>
        <v>1999</v>
      </c>
      <c r="N99" s="8" t="str" cm="1">
        <f t="array" ref="N99">IF(G99="?",INDEX($G$2:$G$2344,MODE(MATCH($G$2:$G$2344,$G$2:$G$2344,0))),G99)</f>
        <v>tier - 2</v>
      </c>
      <c r="O99" s="8" t="str" cm="1">
        <f t="array" ref="O99">IF(H99="?",INDEX($H$2:$H$2344,MODE(MATCH($H$2:$H$2344,$H$2:$H$2344,0))),H99)</f>
        <v>tier - 2</v>
      </c>
      <c r="P99" s="8" t="str">
        <f t="shared" si="11"/>
        <v>R1013</v>
      </c>
      <c r="Q99" s="11">
        <f t="shared" si="12"/>
        <v>36347</v>
      </c>
      <c r="R99" s="9">
        <f t="shared" si="14"/>
        <v>23</v>
      </c>
      <c r="S99" s="9"/>
      <c r="T99" s="40">
        <f>COUNTA(Table3[[#This Row],[month]:[age]])</f>
        <v>7</v>
      </c>
    </row>
    <row r="100" spans="1:20" x14ac:dyDescent="0.25">
      <c r="A100" t="s">
        <v>120</v>
      </c>
      <c r="B100">
        <v>2002</v>
      </c>
      <c r="C100" t="s">
        <v>15</v>
      </c>
      <c r="D100">
        <v>14</v>
      </c>
      <c r="E100">
        <v>0</v>
      </c>
      <c r="F100" s="42">
        <v>1390</v>
      </c>
      <c r="G100" t="s">
        <v>11</v>
      </c>
      <c r="H100" t="s">
        <v>11</v>
      </c>
      <c r="I100" t="s">
        <v>13</v>
      </c>
      <c r="J100" s="7">
        <f t="shared" si="9"/>
        <v>0</v>
      </c>
      <c r="K100" s="9" t="str">
        <f t="shared" si="13"/>
        <v>Id2238</v>
      </c>
      <c r="L100" s="8" t="str">
        <f t="shared" si="10"/>
        <v>Nov</v>
      </c>
      <c r="M100" s="9">
        <f t="shared" si="8"/>
        <v>2002</v>
      </c>
      <c r="N100" s="8" t="str" cm="1">
        <f t="array" ref="N100">IF(G100="?",INDEX($G$2:$G$2344,MODE(MATCH($G$2:$G$2344,$G$2:$G$2344,0))),G100)</f>
        <v>tier - 2</v>
      </c>
      <c r="O100" s="8" t="str" cm="1">
        <f t="array" ref="O100">IF(H100="?",INDEX($H$2:$H$2344,MODE(MATCH($H$2:$H$2344,$H$2:$H$2344,0))),H100)</f>
        <v>tier - 2</v>
      </c>
      <c r="P100" s="8" t="str">
        <f t="shared" si="11"/>
        <v>R1013</v>
      </c>
      <c r="Q100" s="11">
        <f t="shared" si="12"/>
        <v>37574</v>
      </c>
      <c r="R100" s="9">
        <f t="shared" si="14"/>
        <v>20</v>
      </c>
      <c r="S100" s="9"/>
      <c r="T100" s="40">
        <f>COUNTA(Table3[[#This Row],[month]:[age]])</f>
        <v>7</v>
      </c>
    </row>
    <row r="101" spans="1:20" x14ac:dyDescent="0.25">
      <c r="A101" t="s">
        <v>121</v>
      </c>
      <c r="B101">
        <v>2002</v>
      </c>
      <c r="C101" t="s">
        <v>30</v>
      </c>
      <c r="D101">
        <v>22</v>
      </c>
      <c r="E101">
        <v>0</v>
      </c>
      <c r="F101" s="42">
        <v>1391.53</v>
      </c>
      <c r="G101" t="s">
        <v>11</v>
      </c>
      <c r="H101" t="s">
        <v>16</v>
      </c>
      <c r="I101" t="s">
        <v>13</v>
      </c>
      <c r="J101" s="7">
        <f t="shared" si="9"/>
        <v>0</v>
      </c>
      <c r="K101" s="9" t="str">
        <f t="shared" si="13"/>
        <v>Id2237</v>
      </c>
      <c r="L101" s="8" t="str">
        <f t="shared" si="10"/>
        <v>Dec</v>
      </c>
      <c r="M101" s="9">
        <f t="shared" si="8"/>
        <v>2002</v>
      </c>
      <c r="N101" s="8" t="str" cm="1">
        <f t="array" ref="N101">IF(G101="?",INDEX($G$2:$G$2344,MODE(MATCH($G$2:$G$2344,$G$2:$G$2344,0))),G101)</f>
        <v>tier - 2</v>
      </c>
      <c r="O101" s="8" t="str" cm="1">
        <f t="array" ref="O101">IF(H101="?",INDEX($H$2:$H$2344,MODE(MATCH($H$2:$H$2344,$H$2:$H$2344,0))),H101)</f>
        <v>tier - 1</v>
      </c>
      <c r="P101" s="8" t="str">
        <f t="shared" si="11"/>
        <v>R1013</v>
      </c>
      <c r="Q101" s="11">
        <f t="shared" si="12"/>
        <v>37612</v>
      </c>
      <c r="R101" s="9">
        <f t="shared" si="14"/>
        <v>20</v>
      </c>
      <c r="S101" s="9"/>
      <c r="T101" s="40">
        <f>COUNTA(Table3[[#This Row],[month]:[age]])</f>
        <v>7</v>
      </c>
    </row>
    <row r="102" spans="1:20" x14ac:dyDescent="0.25">
      <c r="A102" t="s">
        <v>122</v>
      </c>
      <c r="B102">
        <v>1998</v>
      </c>
      <c r="C102" t="s">
        <v>20</v>
      </c>
      <c r="D102">
        <v>5</v>
      </c>
      <c r="E102">
        <v>0</v>
      </c>
      <c r="F102" s="42">
        <v>1400.44</v>
      </c>
      <c r="G102" t="s">
        <v>11</v>
      </c>
      <c r="H102" t="s">
        <v>11</v>
      </c>
      <c r="I102" t="s">
        <v>13</v>
      </c>
      <c r="J102" s="7">
        <f t="shared" si="9"/>
        <v>0</v>
      </c>
      <c r="K102" s="9" t="str">
        <f t="shared" si="13"/>
        <v>Id2236</v>
      </c>
      <c r="L102" s="8" t="str">
        <f t="shared" si="10"/>
        <v>Sep</v>
      </c>
      <c r="M102" s="9">
        <f t="shared" si="8"/>
        <v>1998</v>
      </c>
      <c r="N102" s="8" t="str" cm="1">
        <f t="array" ref="N102">IF(G102="?",INDEX($G$2:$G$2344,MODE(MATCH($G$2:$G$2344,$G$2:$G$2344,0))),G102)</f>
        <v>tier - 2</v>
      </c>
      <c r="O102" s="8" t="str" cm="1">
        <f t="array" ref="O102">IF(H102="?",INDEX($H$2:$H$2344,MODE(MATCH($H$2:$H$2344,$H$2:$H$2344,0))),H102)</f>
        <v>tier - 2</v>
      </c>
      <c r="P102" s="8" t="str">
        <f t="shared" si="11"/>
        <v>R1013</v>
      </c>
      <c r="Q102" s="11">
        <f t="shared" si="12"/>
        <v>36043</v>
      </c>
      <c r="R102" s="9">
        <f t="shared" si="14"/>
        <v>24</v>
      </c>
      <c r="S102" s="9"/>
      <c r="T102" s="40">
        <f>COUNTA(Table3[[#This Row],[month]:[age]])</f>
        <v>7</v>
      </c>
    </row>
    <row r="103" spans="1:20" x14ac:dyDescent="0.25">
      <c r="A103" t="s">
        <v>123</v>
      </c>
      <c r="B103">
        <v>1997</v>
      </c>
      <c r="C103" t="s">
        <v>37</v>
      </c>
      <c r="D103">
        <v>27</v>
      </c>
      <c r="E103">
        <v>0</v>
      </c>
      <c r="F103" s="42">
        <v>1402</v>
      </c>
      <c r="G103" t="s">
        <v>11</v>
      </c>
      <c r="H103" t="s">
        <v>12</v>
      </c>
      <c r="I103" t="s">
        <v>42</v>
      </c>
      <c r="J103" s="7">
        <f t="shared" si="9"/>
        <v>0</v>
      </c>
      <c r="K103" s="9" t="str">
        <f t="shared" si="13"/>
        <v>Id2235</v>
      </c>
      <c r="L103" s="8" t="str">
        <f t="shared" si="10"/>
        <v>Oct</v>
      </c>
      <c r="M103" s="9">
        <f t="shared" si="8"/>
        <v>1997</v>
      </c>
      <c r="N103" s="8" t="str" cm="1">
        <f t="array" ref="N103">IF(G103="?",INDEX($G$2:$G$2344,MODE(MATCH($G$2:$G$2344,$G$2:$G$2344,0))),G103)</f>
        <v>tier - 2</v>
      </c>
      <c r="O103" s="8" t="str" cm="1">
        <f t="array" ref="O103">IF(H103="?",INDEX($H$2:$H$2344,MODE(MATCH($H$2:$H$2344,$H$2:$H$2344,0))),H103)</f>
        <v>tier - 3</v>
      </c>
      <c r="P103" s="8" t="str">
        <f t="shared" si="11"/>
        <v>R1011</v>
      </c>
      <c r="Q103" s="11">
        <f t="shared" si="12"/>
        <v>35730</v>
      </c>
      <c r="R103" s="9">
        <f t="shared" si="14"/>
        <v>25</v>
      </c>
      <c r="S103" s="9"/>
      <c r="T103" s="40">
        <f>COUNTA(Table3[[#This Row],[month]:[age]])</f>
        <v>7</v>
      </c>
    </row>
    <row r="104" spans="1:20" x14ac:dyDescent="0.25">
      <c r="A104" t="s">
        <v>124</v>
      </c>
      <c r="B104">
        <v>1996</v>
      </c>
      <c r="C104" t="s">
        <v>18</v>
      </c>
      <c r="D104">
        <v>23</v>
      </c>
      <c r="E104">
        <v>0</v>
      </c>
      <c r="F104" s="42">
        <v>1417</v>
      </c>
      <c r="G104" t="s">
        <v>11</v>
      </c>
      <c r="H104" t="s">
        <v>12</v>
      </c>
      <c r="I104" t="s">
        <v>13</v>
      </c>
      <c r="J104" s="7">
        <f t="shared" si="9"/>
        <v>0</v>
      </c>
      <c r="K104" s="9" t="str">
        <f t="shared" si="13"/>
        <v>Id2234</v>
      </c>
      <c r="L104" s="8" t="str">
        <f t="shared" si="10"/>
        <v>Jun</v>
      </c>
      <c r="M104" s="9">
        <f t="shared" si="8"/>
        <v>1996</v>
      </c>
      <c r="N104" s="8" t="str" cm="1">
        <f t="array" ref="N104">IF(G104="?",INDEX($G$2:$G$2344,MODE(MATCH($G$2:$G$2344,$G$2:$G$2344,0))),G104)</f>
        <v>tier - 2</v>
      </c>
      <c r="O104" s="8" t="str" cm="1">
        <f t="array" ref="O104">IF(H104="?",INDEX($H$2:$H$2344,MODE(MATCH($H$2:$H$2344,$H$2:$H$2344,0))),H104)</f>
        <v>tier - 3</v>
      </c>
      <c r="P104" s="8" t="str">
        <f t="shared" si="11"/>
        <v>R1013</v>
      </c>
      <c r="Q104" s="11">
        <f t="shared" si="12"/>
        <v>35239</v>
      </c>
      <c r="R104" s="9">
        <f t="shared" si="14"/>
        <v>26</v>
      </c>
      <c r="S104" s="9"/>
      <c r="T104" s="40">
        <f>COUNTA(Table3[[#This Row],[month]:[age]])</f>
        <v>7</v>
      </c>
    </row>
    <row r="105" spans="1:20" x14ac:dyDescent="0.25">
      <c r="A105" t="s">
        <v>125</v>
      </c>
      <c r="B105">
        <v>2001</v>
      </c>
      <c r="C105" t="s">
        <v>35</v>
      </c>
      <c r="D105">
        <v>23</v>
      </c>
      <c r="E105">
        <v>0</v>
      </c>
      <c r="F105" s="42">
        <v>1421</v>
      </c>
      <c r="G105" t="s">
        <v>11</v>
      </c>
      <c r="H105" t="s">
        <v>11</v>
      </c>
      <c r="I105" t="s">
        <v>13</v>
      </c>
      <c r="J105" s="7">
        <f t="shared" si="9"/>
        <v>0</v>
      </c>
      <c r="K105" s="9" t="str">
        <f t="shared" si="13"/>
        <v>Id2233</v>
      </c>
      <c r="L105" s="8" t="str">
        <f t="shared" si="10"/>
        <v>Aug</v>
      </c>
      <c r="M105" s="9">
        <f t="shared" si="8"/>
        <v>2001</v>
      </c>
      <c r="N105" s="8" t="str" cm="1">
        <f t="array" ref="N105">IF(G105="?",INDEX($G$2:$G$2344,MODE(MATCH($G$2:$G$2344,$G$2:$G$2344,0))),G105)</f>
        <v>tier - 2</v>
      </c>
      <c r="O105" s="8" t="str" cm="1">
        <f t="array" ref="O105">IF(H105="?",INDEX($H$2:$H$2344,MODE(MATCH($H$2:$H$2344,$H$2:$H$2344,0))),H105)</f>
        <v>tier - 2</v>
      </c>
      <c r="P105" s="8" t="str">
        <f t="shared" si="11"/>
        <v>R1013</v>
      </c>
      <c r="Q105" s="11">
        <f t="shared" si="12"/>
        <v>37126</v>
      </c>
      <c r="R105" s="9">
        <f t="shared" si="14"/>
        <v>21</v>
      </c>
      <c r="S105" s="9"/>
      <c r="T105" s="40">
        <f>COUNTA(Table3[[#This Row],[month]:[age]])</f>
        <v>7</v>
      </c>
    </row>
    <row r="106" spans="1:20" x14ac:dyDescent="0.25">
      <c r="A106" t="s">
        <v>126</v>
      </c>
      <c r="B106">
        <v>1997</v>
      </c>
      <c r="C106" t="s">
        <v>30</v>
      </c>
      <c r="D106">
        <v>5</v>
      </c>
      <c r="E106">
        <v>0</v>
      </c>
      <c r="F106" s="42">
        <v>1422</v>
      </c>
      <c r="G106" t="s">
        <v>11</v>
      </c>
      <c r="H106" t="s">
        <v>11</v>
      </c>
      <c r="I106" t="s">
        <v>13</v>
      </c>
      <c r="J106" s="7">
        <f t="shared" si="9"/>
        <v>0</v>
      </c>
      <c r="K106" s="9" t="str">
        <f t="shared" si="13"/>
        <v>Id2232</v>
      </c>
      <c r="L106" s="8" t="str">
        <f t="shared" si="10"/>
        <v>Dec</v>
      </c>
      <c r="M106" s="9">
        <f t="shared" si="8"/>
        <v>1997</v>
      </c>
      <c r="N106" s="8" t="str" cm="1">
        <f t="array" ref="N106">IF(G106="?",INDEX($G$2:$G$2344,MODE(MATCH($G$2:$G$2344,$G$2:$G$2344,0))),G106)</f>
        <v>tier - 2</v>
      </c>
      <c r="O106" s="8" t="str" cm="1">
        <f t="array" ref="O106">IF(H106="?",INDEX($H$2:$H$2344,MODE(MATCH($H$2:$H$2344,$H$2:$H$2344,0))),H106)</f>
        <v>tier - 2</v>
      </c>
      <c r="P106" s="8" t="str">
        <f t="shared" si="11"/>
        <v>R1013</v>
      </c>
      <c r="Q106" s="11">
        <f t="shared" si="12"/>
        <v>35769</v>
      </c>
      <c r="R106" s="9">
        <f t="shared" si="14"/>
        <v>25</v>
      </c>
      <c r="S106" s="9"/>
      <c r="T106" s="40">
        <f>COUNTA(Table3[[#This Row],[month]:[age]])</f>
        <v>7</v>
      </c>
    </row>
    <row r="107" spans="1:20" x14ac:dyDescent="0.25">
      <c r="A107" t="s">
        <v>127</v>
      </c>
      <c r="B107">
        <v>2000</v>
      </c>
      <c r="C107" t="s">
        <v>20</v>
      </c>
      <c r="D107">
        <v>1</v>
      </c>
      <c r="E107">
        <v>0</v>
      </c>
      <c r="F107" s="42">
        <v>1438</v>
      </c>
      <c r="G107" t="s">
        <v>11</v>
      </c>
      <c r="H107" t="s">
        <v>11</v>
      </c>
      <c r="I107" t="s">
        <v>13</v>
      </c>
      <c r="J107" s="7">
        <f t="shared" si="9"/>
        <v>0</v>
      </c>
      <c r="K107" s="9" t="str">
        <f t="shared" si="13"/>
        <v>Id2231</v>
      </c>
      <c r="L107" s="8" t="str">
        <f t="shared" si="10"/>
        <v>Sep</v>
      </c>
      <c r="M107" s="9">
        <f t="shared" si="8"/>
        <v>2000</v>
      </c>
      <c r="N107" s="8" t="str" cm="1">
        <f t="array" ref="N107">IF(G107="?",INDEX($G$2:$G$2344,MODE(MATCH($G$2:$G$2344,$G$2:$G$2344,0))),G107)</f>
        <v>tier - 2</v>
      </c>
      <c r="O107" s="8" t="str" cm="1">
        <f t="array" ref="O107">IF(H107="?",INDEX($H$2:$H$2344,MODE(MATCH($H$2:$H$2344,$H$2:$H$2344,0))),H107)</f>
        <v>tier - 2</v>
      </c>
      <c r="P107" s="8" t="str">
        <f t="shared" si="11"/>
        <v>R1013</v>
      </c>
      <c r="Q107" s="11">
        <f t="shared" si="12"/>
        <v>36770</v>
      </c>
      <c r="R107" s="9">
        <f t="shared" si="14"/>
        <v>22</v>
      </c>
      <c r="S107" s="9"/>
      <c r="T107" s="40">
        <f>COUNTA(Table3[[#This Row],[month]:[age]])</f>
        <v>7</v>
      </c>
    </row>
    <row r="108" spans="1:20" x14ac:dyDescent="0.25">
      <c r="A108" t="s">
        <v>128</v>
      </c>
      <c r="B108">
        <v>1997</v>
      </c>
      <c r="C108" t="s">
        <v>18</v>
      </c>
      <c r="D108">
        <v>19</v>
      </c>
      <c r="E108">
        <v>0</v>
      </c>
      <c r="F108" s="42">
        <v>1445</v>
      </c>
      <c r="G108" t="s">
        <v>11</v>
      </c>
      <c r="H108" t="s">
        <v>16</v>
      </c>
      <c r="I108" t="s">
        <v>13</v>
      </c>
      <c r="J108" s="7">
        <f t="shared" si="9"/>
        <v>0</v>
      </c>
      <c r="K108" s="9" t="str">
        <f t="shared" si="13"/>
        <v>Id2230</v>
      </c>
      <c r="L108" s="8" t="str">
        <f t="shared" si="10"/>
        <v>Jun</v>
      </c>
      <c r="M108" s="9">
        <f t="shared" si="8"/>
        <v>1997</v>
      </c>
      <c r="N108" s="8" t="str" cm="1">
        <f t="array" ref="N108">IF(G108="?",INDEX($G$2:$G$2344,MODE(MATCH($G$2:$G$2344,$G$2:$G$2344,0))),G108)</f>
        <v>tier - 2</v>
      </c>
      <c r="O108" s="8" t="str" cm="1">
        <f t="array" ref="O108">IF(H108="?",INDEX($H$2:$H$2344,MODE(MATCH($H$2:$H$2344,$H$2:$H$2344,0))),H108)</f>
        <v>tier - 1</v>
      </c>
      <c r="P108" s="8" t="str">
        <f t="shared" si="11"/>
        <v>R1013</v>
      </c>
      <c r="Q108" s="11">
        <f t="shared" si="12"/>
        <v>35600</v>
      </c>
      <c r="R108" s="9">
        <f t="shared" si="14"/>
        <v>25</v>
      </c>
      <c r="S108" s="9"/>
      <c r="T108" s="40">
        <f>COUNTA(Table3[[#This Row],[month]:[age]])</f>
        <v>7</v>
      </c>
    </row>
    <row r="109" spans="1:20" x14ac:dyDescent="0.25">
      <c r="A109" t="s">
        <v>129</v>
      </c>
      <c r="B109">
        <v>2003</v>
      </c>
      <c r="C109" t="s">
        <v>18</v>
      </c>
      <c r="D109">
        <v>20</v>
      </c>
      <c r="E109">
        <v>0</v>
      </c>
      <c r="F109" s="42">
        <v>1467</v>
      </c>
      <c r="G109" t="s">
        <v>11</v>
      </c>
      <c r="H109" t="s">
        <v>11</v>
      </c>
      <c r="I109" t="s">
        <v>13</v>
      </c>
      <c r="J109" s="7">
        <f t="shared" si="9"/>
        <v>0</v>
      </c>
      <c r="K109" s="9" t="str">
        <f t="shared" si="13"/>
        <v>Id2229</v>
      </c>
      <c r="L109" s="8" t="str">
        <f t="shared" si="10"/>
        <v>Jun</v>
      </c>
      <c r="M109" s="9">
        <f t="shared" si="8"/>
        <v>2003</v>
      </c>
      <c r="N109" s="8" t="str" cm="1">
        <f t="array" ref="N109">IF(G109="?",INDEX($G$2:$G$2344,MODE(MATCH($G$2:$G$2344,$G$2:$G$2344,0))),G109)</f>
        <v>tier - 2</v>
      </c>
      <c r="O109" s="8" t="str" cm="1">
        <f t="array" ref="O109">IF(H109="?",INDEX($H$2:$H$2344,MODE(MATCH($H$2:$H$2344,$H$2:$H$2344,0))),H109)</f>
        <v>tier - 2</v>
      </c>
      <c r="P109" s="8" t="str">
        <f t="shared" si="11"/>
        <v>R1013</v>
      </c>
      <c r="Q109" s="11">
        <f t="shared" si="12"/>
        <v>37792</v>
      </c>
      <c r="R109" s="9">
        <f t="shared" si="14"/>
        <v>19</v>
      </c>
      <c r="S109" s="9"/>
      <c r="T109" s="40">
        <f>COUNTA(Table3[[#This Row],[month]:[age]])</f>
        <v>7</v>
      </c>
    </row>
    <row r="110" spans="1:20" x14ac:dyDescent="0.25">
      <c r="A110" t="s">
        <v>130</v>
      </c>
      <c r="B110">
        <v>1998</v>
      </c>
      <c r="C110" t="s">
        <v>30</v>
      </c>
      <c r="D110">
        <v>7</v>
      </c>
      <c r="E110">
        <v>0</v>
      </c>
      <c r="F110" s="42">
        <v>1477</v>
      </c>
      <c r="G110" t="s">
        <v>11</v>
      </c>
      <c r="H110" t="s">
        <v>16</v>
      </c>
      <c r="I110" t="s">
        <v>13</v>
      </c>
      <c r="J110" s="7">
        <f t="shared" si="9"/>
        <v>0</v>
      </c>
      <c r="K110" s="9" t="str">
        <f t="shared" si="13"/>
        <v>Id2228</v>
      </c>
      <c r="L110" s="8" t="str">
        <f t="shared" si="10"/>
        <v>Dec</v>
      </c>
      <c r="M110" s="9">
        <f t="shared" si="8"/>
        <v>1998</v>
      </c>
      <c r="N110" s="8" t="str" cm="1">
        <f t="array" ref="N110">IF(G110="?",INDEX($G$2:$G$2344,MODE(MATCH($G$2:$G$2344,$G$2:$G$2344,0))),G110)</f>
        <v>tier - 2</v>
      </c>
      <c r="O110" s="8" t="str" cm="1">
        <f t="array" ref="O110">IF(H110="?",INDEX($H$2:$H$2344,MODE(MATCH($H$2:$H$2344,$H$2:$H$2344,0))),H110)</f>
        <v>tier - 1</v>
      </c>
      <c r="P110" s="8" t="str">
        <f t="shared" si="11"/>
        <v>R1013</v>
      </c>
      <c r="Q110" s="11">
        <f t="shared" si="12"/>
        <v>36136</v>
      </c>
      <c r="R110" s="9">
        <f t="shared" si="14"/>
        <v>24</v>
      </c>
      <c r="S110" s="9"/>
      <c r="T110" s="40">
        <f>COUNTA(Table3[[#This Row],[month]:[age]])</f>
        <v>7</v>
      </c>
    </row>
    <row r="111" spans="1:20" x14ac:dyDescent="0.25">
      <c r="A111" t="s">
        <v>131</v>
      </c>
      <c r="B111">
        <v>1997</v>
      </c>
      <c r="C111" t="s">
        <v>18</v>
      </c>
      <c r="D111">
        <v>9</v>
      </c>
      <c r="E111">
        <v>0</v>
      </c>
      <c r="F111" s="42">
        <v>1481</v>
      </c>
      <c r="G111" t="s">
        <v>11</v>
      </c>
      <c r="H111" t="s">
        <v>16</v>
      </c>
      <c r="I111" t="s">
        <v>23</v>
      </c>
      <c r="J111" s="7">
        <f t="shared" si="9"/>
        <v>0</v>
      </c>
      <c r="K111" s="9" t="str">
        <f t="shared" si="13"/>
        <v>Id2227</v>
      </c>
      <c r="L111" s="8" t="str">
        <f t="shared" si="10"/>
        <v>Jun</v>
      </c>
      <c r="M111" s="9">
        <f t="shared" si="8"/>
        <v>1997</v>
      </c>
      <c r="N111" s="8" t="str" cm="1">
        <f t="array" ref="N111">IF(G111="?",INDEX($G$2:$G$2344,MODE(MATCH($G$2:$G$2344,$G$2:$G$2344,0))),G111)</f>
        <v>tier - 2</v>
      </c>
      <c r="O111" s="8" t="str" cm="1">
        <f t="array" ref="O111">IF(H111="?",INDEX($H$2:$H$2344,MODE(MATCH($H$2:$H$2344,$H$2:$H$2344,0))),H111)</f>
        <v>tier - 1</v>
      </c>
      <c r="P111" s="8" t="str">
        <f t="shared" si="11"/>
        <v>R1012</v>
      </c>
      <c r="Q111" s="11">
        <f t="shared" si="12"/>
        <v>35590</v>
      </c>
      <c r="R111" s="9">
        <f t="shared" si="14"/>
        <v>25</v>
      </c>
      <c r="S111" s="9"/>
      <c r="T111" s="40">
        <f>COUNTA(Table3[[#This Row],[month]:[age]])</f>
        <v>7</v>
      </c>
    </row>
    <row r="112" spans="1:20" x14ac:dyDescent="0.25">
      <c r="A112" t="s">
        <v>132</v>
      </c>
      <c r="B112">
        <v>1995</v>
      </c>
      <c r="C112" t="s">
        <v>37</v>
      </c>
      <c r="D112">
        <v>7</v>
      </c>
      <c r="E112">
        <v>0</v>
      </c>
      <c r="F112" s="42">
        <v>1493</v>
      </c>
      <c r="G112" t="s">
        <v>11</v>
      </c>
      <c r="H112" t="s">
        <v>12</v>
      </c>
      <c r="I112" t="s">
        <v>13</v>
      </c>
      <c r="J112" s="7">
        <f t="shared" si="9"/>
        <v>0</v>
      </c>
      <c r="K112" s="9" t="str">
        <f t="shared" si="13"/>
        <v>Id2226</v>
      </c>
      <c r="L112" s="8" t="str">
        <f t="shared" si="10"/>
        <v>Oct</v>
      </c>
      <c r="M112" s="9">
        <f t="shared" ref="M112:M175" si="15">IF(B112="?",AVERAGE($B$2:$B$2344),B112)</f>
        <v>1995</v>
      </c>
      <c r="N112" s="8" t="str" cm="1">
        <f t="array" ref="N112">IF(G112="?",INDEX($G$2:$G$2344,MODE(MATCH($G$2:$G$2344,$G$2:$G$2344,0))),G112)</f>
        <v>tier - 2</v>
      </c>
      <c r="O112" s="8" t="str" cm="1">
        <f t="array" ref="O112">IF(H112="?",INDEX($H$2:$H$2344,MODE(MATCH($H$2:$H$2344,$H$2:$H$2344,0))),H112)</f>
        <v>tier - 3</v>
      </c>
      <c r="P112" s="8" t="str">
        <f t="shared" si="11"/>
        <v>R1013</v>
      </c>
      <c r="Q112" s="11">
        <f t="shared" si="12"/>
        <v>34979</v>
      </c>
      <c r="R112" s="9">
        <f t="shared" si="14"/>
        <v>27</v>
      </c>
      <c r="S112" s="9"/>
      <c r="T112" s="40">
        <f>COUNTA(Table3[[#This Row],[month]:[age]])</f>
        <v>7</v>
      </c>
    </row>
    <row r="113" spans="1:20" x14ac:dyDescent="0.25">
      <c r="A113" t="s">
        <v>133</v>
      </c>
      <c r="B113">
        <v>1998</v>
      </c>
      <c r="C113" t="s">
        <v>18</v>
      </c>
      <c r="D113">
        <v>19</v>
      </c>
      <c r="E113">
        <v>0</v>
      </c>
      <c r="F113" s="42">
        <v>1497</v>
      </c>
      <c r="G113" t="s">
        <v>11</v>
      </c>
      <c r="H113" t="s">
        <v>11</v>
      </c>
      <c r="I113" t="s">
        <v>13</v>
      </c>
      <c r="J113" s="7">
        <f t="shared" si="9"/>
        <v>0</v>
      </c>
      <c r="K113" s="9" t="str">
        <f t="shared" si="13"/>
        <v>Id2225</v>
      </c>
      <c r="L113" s="8" t="str">
        <f t="shared" si="10"/>
        <v>Jun</v>
      </c>
      <c r="M113" s="9">
        <f t="shared" si="15"/>
        <v>1998</v>
      </c>
      <c r="N113" s="8" t="str" cm="1">
        <f t="array" ref="N113">IF(G113="?",INDEX($G$2:$G$2344,MODE(MATCH($G$2:$G$2344,$G$2:$G$2344,0))),G113)</f>
        <v>tier - 2</v>
      </c>
      <c r="O113" s="8" t="str" cm="1">
        <f t="array" ref="O113">IF(H113="?",INDEX($H$2:$H$2344,MODE(MATCH($H$2:$H$2344,$H$2:$H$2344,0))),H113)</f>
        <v>tier - 2</v>
      </c>
      <c r="P113" s="8" t="str">
        <f t="shared" si="11"/>
        <v>R1013</v>
      </c>
      <c r="Q113" s="11">
        <f t="shared" si="12"/>
        <v>35965</v>
      </c>
      <c r="R113" s="9">
        <f t="shared" si="14"/>
        <v>24</v>
      </c>
      <c r="S113" s="9"/>
      <c r="T113" s="40">
        <f>COUNTA(Table3[[#This Row],[month]:[age]])</f>
        <v>7</v>
      </c>
    </row>
    <row r="114" spans="1:20" x14ac:dyDescent="0.25">
      <c r="A114" t="s">
        <v>134</v>
      </c>
      <c r="B114">
        <v>2001</v>
      </c>
      <c r="C114" t="s">
        <v>35</v>
      </c>
      <c r="D114">
        <v>25</v>
      </c>
      <c r="E114">
        <v>0</v>
      </c>
      <c r="F114" s="42">
        <v>1515.34</v>
      </c>
      <c r="G114" t="s">
        <v>11</v>
      </c>
      <c r="H114" t="s">
        <v>12</v>
      </c>
      <c r="I114" t="s">
        <v>13</v>
      </c>
      <c r="J114" s="7">
        <f t="shared" si="9"/>
        <v>0</v>
      </c>
      <c r="K114" s="9" t="str">
        <f t="shared" si="13"/>
        <v>Id2224</v>
      </c>
      <c r="L114" s="8" t="str">
        <f t="shared" si="10"/>
        <v>Aug</v>
      </c>
      <c r="M114" s="9">
        <f t="shared" si="15"/>
        <v>2001</v>
      </c>
      <c r="N114" s="8" t="str" cm="1">
        <f t="array" ref="N114">IF(G114="?",INDEX($G$2:$G$2344,MODE(MATCH($G$2:$G$2344,$G$2:$G$2344,0))),G114)</f>
        <v>tier - 2</v>
      </c>
      <c r="O114" s="8" t="str" cm="1">
        <f t="array" ref="O114">IF(H114="?",INDEX($H$2:$H$2344,MODE(MATCH($H$2:$H$2344,$H$2:$H$2344,0))),H114)</f>
        <v>tier - 3</v>
      </c>
      <c r="P114" s="8" t="str">
        <f t="shared" si="11"/>
        <v>R1013</v>
      </c>
      <c r="Q114" s="11">
        <f t="shared" si="12"/>
        <v>37128</v>
      </c>
      <c r="R114" s="9">
        <f t="shared" si="14"/>
        <v>21</v>
      </c>
      <c r="S114" s="9"/>
      <c r="T114" s="40">
        <f>COUNTA(Table3[[#This Row],[month]:[age]])</f>
        <v>7</v>
      </c>
    </row>
    <row r="115" spans="1:20" x14ac:dyDescent="0.25">
      <c r="A115" t="s">
        <v>135</v>
      </c>
      <c r="B115">
        <v>2001</v>
      </c>
      <c r="C115" t="s">
        <v>10</v>
      </c>
      <c r="D115">
        <v>7</v>
      </c>
      <c r="E115">
        <v>0</v>
      </c>
      <c r="F115" s="42">
        <v>1526.31</v>
      </c>
      <c r="G115" t="s">
        <v>11</v>
      </c>
      <c r="H115" t="s">
        <v>12</v>
      </c>
      <c r="I115" t="s">
        <v>42</v>
      </c>
      <c r="J115" s="7">
        <f t="shared" si="9"/>
        <v>0</v>
      </c>
      <c r="K115" s="9" t="str">
        <f t="shared" si="13"/>
        <v>Id2223</v>
      </c>
      <c r="L115" s="8" t="str">
        <f t="shared" si="10"/>
        <v>Jul</v>
      </c>
      <c r="M115" s="9">
        <f t="shared" si="15"/>
        <v>2001</v>
      </c>
      <c r="N115" s="8" t="str" cm="1">
        <f t="array" ref="N115">IF(G115="?",INDEX($G$2:$G$2344,MODE(MATCH($G$2:$G$2344,$G$2:$G$2344,0))),G115)</f>
        <v>tier - 2</v>
      </c>
      <c r="O115" s="8" t="str" cm="1">
        <f t="array" ref="O115">IF(H115="?",INDEX($H$2:$H$2344,MODE(MATCH($H$2:$H$2344,$H$2:$H$2344,0))),H115)</f>
        <v>tier - 3</v>
      </c>
      <c r="P115" s="8" t="str">
        <f t="shared" si="11"/>
        <v>R1011</v>
      </c>
      <c r="Q115" s="11">
        <f t="shared" si="12"/>
        <v>37079</v>
      </c>
      <c r="R115" s="9">
        <f t="shared" si="14"/>
        <v>21</v>
      </c>
      <c r="S115" s="9"/>
      <c r="T115" s="40">
        <f>COUNTA(Table3[[#This Row],[month]:[age]])</f>
        <v>7</v>
      </c>
    </row>
    <row r="116" spans="1:20" x14ac:dyDescent="0.25">
      <c r="A116" t="s">
        <v>136</v>
      </c>
      <c r="B116">
        <v>2001</v>
      </c>
      <c r="C116" t="s">
        <v>18</v>
      </c>
      <c r="D116">
        <v>2</v>
      </c>
      <c r="E116">
        <v>0</v>
      </c>
      <c r="F116" s="42">
        <v>1532.47</v>
      </c>
      <c r="G116" t="s">
        <v>11</v>
      </c>
      <c r="H116" t="s">
        <v>11</v>
      </c>
      <c r="I116" t="s">
        <v>13</v>
      </c>
      <c r="J116" s="7">
        <f t="shared" si="9"/>
        <v>0</v>
      </c>
      <c r="K116" s="9" t="str">
        <f t="shared" si="13"/>
        <v>Id2222</v>
      </c>
      <c r="L116" s="8" t="str">
        <f t="shared" si="10"/>
        <v>Jun</v>
      </c>
      <c r="M116" s="9">
        <f t="shared" si="15"/>
        <v>2001</v>
      </c>
      <c r="N116" s="8" t="str" cm="1">
        <f t="array" ref="N116">IF(G116="?",INDEX($G$2:$G$2344,MODE(MATCH($G$2:$G$2344,$G$2:$G$2344,0))),G116)</f>
        <v>tier - 2</v>
      </c>
      <c r="O116" s="8" t="str" cm="1">
        <f t="array" ref="O116">IF(H116="?",INDEX($H$2:$H$2344,MODE(MATCH($H$2:$H$2344,$H$2:$H$2344,0))),H116)</f>
        <v>tier - 2</v>
      </c>
      <c r="P116" s="8" t="str">
        <f t="shared" si="11"/>
        <v>R1013</v>
      </c>
      <c r="Q116" s="11">
        <f t="shared" si="12"/>
        <v>37044</v>
      </c>
      <c r="R116" s="9">
        <f t="shared" si="14"/>
        <v>22</v>
      </c>
      <c r="S116" s="9"/>
      <c r="T116" s="40">
        <f>COUNTA(Table3[[#This Row],[month]:[age]])</f>
        <v>7</v>
      </c>
    </row>
    <row r="117" spans="1:20" x14ac:dyDescent="0.25">
      <c r="A117" t="s">
        <v>137</v>
      </c>
      <c r="B117">
        <v>2001</v>
      </c>
      <c r="C117" t="s">
        <v>30</v>
      </c>
      <c r="D117">
        <v>5</v>
      </c>
      <c r="E117">
        <v>0</v>
      </c>
      <c r="F117" s="42">
        <v>1534.3</v>
      </c>
      <c r="G117" t="s">
        <v>11</v>
      </c>
      <c r="H117" t="s">
        <v>11</v>
      </c>
      <c r="I117" t="s">
        <v>13</v>
      </c>
      <c r="J117" s="7">
        <f t="shared" si="9"/>
        <v>0</v>
      </c>
      <c r="K117" s="9" t="str">
        <f t="shared" si="13"/>
        <v>Id2221</v>
      </c>
      <c r="L117" s="8" t="str">
        <f t="shared" si="10"/>
        <v>Dec</v>
      </c>
      <c r="M117" s="9">
        <f t="shared" si="15"/>
        <v>2001</v>
      </c>
      <c r="N117" s="8" t="str" cm="1">
        <f t="array" ref="N117">IF(G117="?",INDEX($G$2:$G$2344,MODE(MATCH($G$2:$G$2344,$G$2:$G$2344,0))),G117)</f>
        <v>tier - 2</v>
      </c>
      <c r="O117" s="8" t="str" cm="1">
        <f t="array" ref="O117">IF(H117="?",INDEX($H$2:$H$2344,MODE(MATCH($H$2:$H$2344,$H$2:$H$2344,0))),H117)</f>
        <v>tier - 2</v>
      </c>
      <c r="P117" s="8" t="str">
        <f t="shared" si="11"/>
        <v>R1013</v>
      </c>
      <c r="Q117" s="11">
        <f t="shared" si="12"/>
        <v>37230</v>
      </c>
      <c r="R117" s="9">
        <f t="shared" si="14"/>
        <v>21</v>
      </c>
      <c r="S117" s="9"/>
      <c r="T117" s="40">
        <f>COUNTA(Table3[[#This Row],[month]:[age]])</f>
        <v>7</v>
      </c>
    </row>
    <row r="118" spans="1:20" x14ac:dyDescent="0.25">
      <c r="A118" t="s">
        <v>138</v>
      </c>
      <c r="B118">
        <v>1992</v>
      </c>
      <c r="C118" t="s">
        <v>20</v>
      </c>
      <c r="D118">
        <v>22</v>
      </c>
      <c r="E118">
        <v>0</v>
      </c>
      <c r="F118" s="42">
        <v>1566.88</v>
      </c>
      <c r="G118" t="s">
        <v>11</v>
      </c>
      <c r="H118" t="s">
        <v>16</v>
      </c>
      <c r="I118" t="s">
        <v>13</v>
      </c>
      <c r="J118" s="7">
        <f t="shared" si="9"/>
        <v>0</v>
      </c>
      <c r="K118" s="9" t="str">
        <f t="shared" si="13"/>
        <v>Id2220</v>
      </c>
      <c r="L118" s="8" t="str">
        <f t="shared" si="10"/>
        <v>Sep</v>
      </c>
      <c r="M118" s="9">
        <f t="shared" si="15"/>
        <v>1992</v>
      </c>
      <c r="N118" s="8" t="str" cm="1">
        <f t="array" ref="N118">IF(G118="?",INDEX($G$2:$G$2344,MODE(MATCH($G$2:$G$2344,$G$2:$G$2344,0))),G118)</f>
        <v>tier - 2</v>
      </c>
      <c r="O118" s="8" t="str" cm="1">
        <f t="array" ref="O118">IF(H118="?",INDEX($H$2:$H$2344,MODE(MATCH($H$2:$H$2344,$H$2:$H$2344,0))),H118)</f>
        <v>tier - 1</v>
      </c>
      <c r="P118" s="8" t="str">
        <f t="shared" si="11"/>
        <v>R1013</v>
      </c>
      <c r="Q118" s="11">
        <f t="shared" si="12"/>
        <v>33869</v>
      </c>
      <c r="R118" s="9">
        <f t="shared" si="14"/>
        <v>30</v>
      </c>
      <c r="S118" s="9"/>
      <c r="T118" s="40">
        <f>COUNTA(Table3[[#This Row],[month]:[age]])</f>
        <v>7</v>
      </c>
    </row>
    <row r="119" spans="1:20" x14ac:dyDescent="0.25">
      <c r="A119" t="s">
        <v>139</v>
      </c>
      <c r="B119">
        <v>2004</v>
      </c>
      <c r="C119" t="s">
        <v>15</v>
      </c>
      <c r="D119">
        <v>19</v>
      </c>
      <c r="E119">
        <v>0</v>
      </c>
      <c r="F119" s="42">
        <v>1607.51</v>
      </c>
      <c r="G119" t="s">
        <v>11</v>
      </c>
      <c r="H119" t="s">
        <v>12</v>
      </c>
      <c r="I119" t="s">
        <v>13</v>
      </c>
      <c r="J119" s="7">
        <f t="shared" si="9"/>
        <v>0</v>
      </c>
      <c r="K119" s="9" t="str">
        <f t="shared" si="13"/>
        <v>Id2219</v>
      </c>
      <c r="L119" s="8" t="str">
        <f t="shared" si="10"/>
        <v>Nov</v>
      </c>
      <c r="M119" s="9">
        <f t="shared" si="15"/>
        <v>2004</v>
      </c>
      <c r="N119" s="8" t="str" cm="1">
        <f t="array" ref="N119">IF(G119="?",INDEX($G$2:$G$2344,MODE(MATCH($G$2:$G$2344,$G$2:$G$2344,0))),G119)</f>
        <v>tier - 2</v>
      </c>
      <c r="O119" s="8" t="str" cm="1">
        <f t="array" ref="O119">IF(H119="?",INDEX($H$2:$H$2344,MODE(MATCH($H$2:$H$2344,$H$2:$H$2344,0))),H119)</f>
        <v>tier - 3</v>
      </c>
      <c r="P119" s="8" t="str">
        <f t="shared" si="11"/>
        <v>R1013</v>
      </c>
      <c r="Q119" s="11">
        <f t="shared" si="12"/>
        <v>38310</v>
      </c>
      <c r="R119" s="9">
        <f t="shared" si="14"/>
        <v>18</v>
      </c>
      <c r="S119" s="9"/>
      <c r="T119" s="40">
        <f>COUNTA(Table3[[#This Row],[month]:[age]])</f>
        <v>7</v>
      </c>
    </row>
    <row r="120" spans="1:20" x14ac:dyDescent="0.25">
      <c r="A120" t="s">
        <v>140</v>
      </c>
      <c r="B120">
        <v>2004</v>
      </c>
      <c r="C120" t="s">
        <v>10</v>
      </c>
      <c r="D120">
        <v>22</v>
      </c>
      <c r="E120">
        <v>0</v>
      </c>
      <c r="F120" s="42">
        <v>1615.77</v>
      </c>
      <c r="G120" t="s">
        <v>11</v>
      </c>
      <c r="H120" t="s">
        <v>16</v>
      </c>
      <c r="I120" t="s">
        <v>13</v>
      </c>
      <c r="J120" s="7">
        <f t="shared" si="9"/>
        <v>0</v>
      </c>
      <c r="K120" s="9" t="str">
        <f t="shared" si="13"/>
        <v>Id2218</v>
      </c>
      <c r="L120" s="8" t="str">
        <f t="shared" si="10"/>
        <v>Jul</v>
      </c>
      <c r="M120" s="9">
        <f t="shared" si="15"/>
        <v>2004</v>
      </c>
      <c r="N120" s="8" t="str" cm="1">
        <f t="array" ref="N120">IF(G120="?",INDEX($G$2:$G$2344,MODE(MATCH($G$2:$G$2344,$G$2:$G$2344,0))),G120)</f>
        <v>tier - 2</v>
      </c>
      <c r="O120" s="8" t="str" cm="1">
        <f t="array" ref="O120">IF(H120="?",INDEX($H$2:$H$2344,MODE(MATCH($H$2:$H$2344,$H$2:$H$2344,0))),H120)</f>
        <v>tier - 1</v>
      </c>
      <c r="P120" s="8" t="str">
        <f t="shared" si="11"/>
        <v>R1013</v>
      </c>
      <c r="Q120" s="11">
        <f t="shared" si="12"/>
        <v>38190</v>
      </c>
      <c r="R120" s="9">
        <f t="shared" si="14"/>
        <v>18</v>
      </c>
      <c r="S120" s="9"/>
      <c r="T120" s="40">
        <f>COUNTA(Table3[[#This Row],[month]:[age]])</f>
        <v>7</v>
      </c>
    </row>
    <row r="121" spans="1:20" x14ac:dyDescent="0.25">
      <c r="A121" t="s">
        <v>141</v>
      </c>
      <c r="B121">
        <v>1995</v>
      </c>
      <c r="C121" t="s">
        <v>35</v>
      </c>
      <c r="D121">
        <v>5</v>
      </c>
      <c r="E121">
        <v>0</v>
      </c>
      <c r="F121" s="42">
        <v>1617.16</v>
      </c>
      <c r="G121" t="s">
        <v>11</v>
      </c>
      <c r="H121" t="s">
        <v>16</v>
      </c>
      <c r="I121" t="s">
        <v>13</v>
      </c>
      <c r="J121" s="7">
        <f t="shared" si="9"/>
        <v>0</v>
      </c>
      <c r="K121" s="9" t="str">
        <f t="shared" si="13"/>
        <v>Id2217</v>
      </c>
      <c r="L121" s="8" t="str">
        <f t="shared" si="10"/>
        <v>Aug</v>
      </c>
      <c r="M121" s="9">
        <f t="shared" si="15"/>
        <v>1995</v>
      </c>
      <c r="N121" s="8" t="str" cm="1">
        <f t="array" ref="N121">IF(G121="?",INDEX($G$2:$G$2344,MODE(MATCH($G$2:$G$2344,$G$2:$G$2344,0))),G121)</f>
        <v>tier - 2</v>
      </c>
      <c r="O121" s="8" t="str" cm="1">
        <f t="array" ref="O121">IF(H121="?",INDEX($H$2:$H$2344,MODE(MATCH($H$2:$H$2344,$H$2:$H$2344,0))),H121)</f>
        <v>tier - 1</v>
      </c>
      <c r="P121" s="8" t="str">
        <f t="shared" si="11"/>
        <v>R1013</v>
      </c>
      <c r="Q121" s="11">
        <f t="shared" si="12"/>
        <v>34916</v>
      </c>
      <c r="R121" s="9">
        <f t="shared" si="14"/>
        <v>27</v>
      </c>
      <c r="S121" s="9"/>
      <c r="T121" s="40">
        <f>COUNTA(Table3[[#This Row],[month]:[age]])</f>
        <v>7</v>
      </c>
    </row>
    <row r="122" spans="1:20" x14ac:dyDescent="0.25">
      <c r="A122" t="s">
        <v>142</v>
      </c>
      <c r="B122">
        <v>2003</v>
      </c>
      <c r="C122" t="s">
        <v>20</v>
      </c>
      <c r="D122">
        <v>14</v>
      </c>
      <c r="E122">
        <v>0</v>
      </c>
      <c r="F122" s="42">
        <v>1621.34</v>
      </c>
      <c r="G122" t="s">
        <v>11</v>
      </c>
      <c r="H122" t="s">
        <v>11</v>
      </c>
      <c r="I122" t="s">
        <v>23</v>
      </c>
      <c r="J122" s="7">
        <f t="shared" si="9"/>
        <v>0</v>
      </c>
      <c r="K122" s="9" t="str">
        <f t="shared" si="13"/>
        <v>Id2216</v>
      </c>
      <c r="L122" s="8" t="str">
        <f t="shared" si="10"/>
        <v>Sep</v>
      </c>
      <c r="M122" s="9">
        <f t="shared" si="15"/>
        <v>2003</v>
      </c>
      <c r="N122" s="8" t="str" cm="1">
        <f t="array" ref="N122">IF(G122="?",INDEX($G$2:$G$2344,MODE(MATCH($G$2:$G$2344,$G$2:$G$2344,0))),G122)</f>
        <v>tier - 2</v>
      </c>
      <c r="O122" s="8" t="str" cm="1">
        <f t="array" ref="O122">IF(H122="?",INDEX($H$2:$H$2344,MODE(MATCH($H$2:$H$2344,$H$2:$H$2344,0))),H122)</f>
        <v>tier - 2</v>
      </c>
      <c r="P122" s="8" t="str">
        <f t="shared" si="11"/>
        <v>R1012</v>
      </c>
      <c r="Q122" s="11">
        <f t="shared" si="12"/>
        <v>37878</v>
      </c>
      <c r="R122" s="9">
        <f t="shared" si="14"/>
        <v>19</v>
      </c>
      <c r="S122" s="9"/>
      <c r="T122" s="40">
        <f>COUNTA(Table3[[#This Row],[month]:[age]])</f>
        <v>7</v>
      </c>
    </row>
    <row r="123" spans="1:20" x14ac:dyDescent="0.25">
      <c r="A123" t="s">
        <v>143</v>
      </c>
      <c r="B123">
        <v>2004</v>
      </c>
      <c r="C123" t="s">
        <v>35</v>
      </c>
      <c r="D123">
        <v>21</v>
      </c>
      <c r="E123">
        <v>0</v>
      </c>
      <c r="F123" s="42">
        <v>1621.88</v>
      </c>
      <c r="G123" t="s">
        <v>11</v>
      </c>
      <c r="H123" t="s">
        <v>11</v>
      </c>
      <c r="I123" t="s">
        <v>13</v>
      </c>
      <c r="J123" s="7">
        <f t="shared" si="9"/>
        <v>0</v>
      </c>
      <c r="K123" s="9" t="str">
        <f t="shared" si="13"/>
        <v>Id2215</v>
      </c>
      <c r="L123" s="8" t="str">
        <f t="shared" si="10"/>
        <v>Aug</v>
      </c>
      <c r="M123" s="9">
        <f t="shared" si="15"/>
        <v>2004</v>
      </c>
      <c r="N123" s="8" t="str" cm="1">
        <f t="array" ref="N123">IF(G123="?",INDEX($G$2:$G$2344,MODE(MATCH($G$2:$G$2344,$G$2:$G$2344,0))),G123)</f>
        <v>tier - 2</v>
      </c>
      <c r="O123" s="8" t="str" cm="1">
        <f t="array" ref="O123">IF(H123="?",INDEX($H$2:$H$2344,MODE(MATCH($H$2:$H$2344,$H$2:$H$2344,0))),H123)</f>
        <v>tier - 2</v>
      </c>
      <c r="P123" s="8" t="str">
        <f t="shared" si="11"/>
        <v>R1013</v>
      </c>
      <c r="Q123" s="11">
        <f t="shared" si="12"/>
        <v>38220</v>
      </c>
      <c r="R123" s="9">
        <f t="shared" si="14"/>
        <v>18</v>
      </c>
      <c r="S123" s="9"/>
      <c r="T123" s="40">
        <f>COUNTA(Table3[[#This Row],[month]:[age]])</f>
        <v>7</v>
      </c>
    </row>
    <row r="124" spans="1:20" x14ac:dyDescent="0.25">
      <c r="A124" t="s">
        <v>144</v>
      </c>
      <c r="B124">
        <v>2004</v>
      </c>
      <c r="C124" t="s">
        <v>10</v>
      </c>
      <c r="D124">
        <v>25</v>
      </c>
      <c r="E124">
        <v>0</v>
      </c>
      <c r="F124" s="42">
        <v>1622.19</v>
      </c>
      <c r="G124" t="s">
        <v>11</v>
      </c>
      <c r="H124" t="s">
        <v>16</v>
      </c>
      <c r="I124" t="s">
        <v>13</v>
      </c>
      <c r="J124" s="7">
        <f t="shared" si="9"/>
        <v>0</v>
      </c>
      <c r="K124" s="9" t="str">
        <f t="shared" si="13"/>
        <v>Id2214</v>
      </c>
      <c r="L124" s="8" t="str">
        <f t="shared" si="10"/>
        <v>Jul</v>
      </c>
      <c r="M124" s="9">
        <f t="shared" si="15"/>
        <v>2004</v>
      </c>
      <c r="N124" s="8" t="str" cm="1">
        <f t="array" ref="N124">IF(G124="?",INDEX($G$2:$G$2344,MODE(MATCH($G$2:$G$2344,$G$2:$G$2344,0))),G124)</f>
        <v>tier - 2</v>
      </c>
      <c r="O124" s="8" t="str" cm="1">
        <f t="array" ref="O124">IF(H124="?",INDEX($H$2:$H$2344,MODE(MATCH($H$2:$H$2344,$H$2:$H$2344,0))),H124)</f>
        <v>tier - 1</v>
      </c>
      <c r="P124" s="8" t="str">
        <f t="shared" si="11"/>
        <v>R1013</v>
      </c>
      <c r="Q124" s="11">
        <f t="shared" si="12"/>
        <v>38193</v>
      </c>
      <c r="R124" s="9">
        <f t="shared" si="14"/>
        <v>18</v>
      </c>
      <c r="S124" s="9"/>
      <c r="T124" s="40">
        <f>COUNTA(Table3[[#This Row],[month]:[age]])</f>
        <v>7</v>
      </c>
    </row>
    <row r="125" spans="1:20" x14ac:dyDescent="0.25">
      <c r="A125" t="s">
        <v>145</v>
      </c>
      <c r="B125">
        <v>2003</v>
      </c>
      <c r="C125" t="s">
        <v>20</v>
      </c>
      <c r="D125">
        <v>9</v>
      </c>
      <c r="E125">
        <v>0</v>
      </c>
      <c r="F125" s="42">
        <v>1625.43</v>
      </c>
      <c r="G125" t="s">
        <v>11</v>
      </c>
      <c r="H125" t="s">
        <v>12</v>
      </c>
      <c r="I125" t="s">
        <v>23</v>
      </c>
      <c r="J125" s="7">
        <f t="shared" si="9"/>
        <v>0</v>
      </c>
      <c r="K125" s="9" t="str">
        <f t="shared" si="13"/>
        <v>Id2213</v>
      </c>
      <c r="L125" s="8" t="str">
        <f t="shared" si="10"/>
        <v>Sep</v>
      </c>
      <c r="M125" s="9">
        <f t="shared" si="15"/>
        <v>2003</v>
      </c>
      <c r="N125" s="8" t="str" cm="1">
        <f t="array" ref="N125">IF(G125="?",INDEX($G$2:$G$2344,MODE(MATCH($G$2:$G$2344,$G$2:$G$2344,0))),G125)</f>
        <v>tier - 2</v>
      </c>
      <c r="O125" s="8" t="str" cm="1">
        <f t="array" ref="O125">IF(H125="?",INDEX($H$2:$H$2344,MODE(MATCH($H$2:$H$2344,$H$2:$H$2344,0))),H125)</f>
        <v>tier - 3</v>
      </c>
      <c r="P125" s="8" t="str">
        <f t="shared" si="11"/>
        <v>R1012</v>
      </c>
      <c r="Q125" s="11">
        <f t="shared" si="12"/>
        <v>37873</v>
      </c>
      <c r="R125" s="9">
        <f t="shared" si="14"/>
        <v>19</v>
      </c>
      <c r="S125" s="9"/>
      <c r="T125" s="40">
        <f>COUNTA(Table3[[#This Row],[month]:[age]])</f>
        <v>7</v>
      </c>
    </row>
    <row r="126" spans="1:20" x14ac:dyDescent="0.25">
      <c r="A126" t="s">
        <v>146</v>
      </c>
      <c r="B126">
        <v>2003</v>
      </c>
      <c r="C126" t="s">
        <v>30</v>
      </c>
      <c r="D126">
        <v>4</v>
      </c>
      <c r="E126">
        <v>0</v>
      </c>
      <c r="F126" s="42">
        <v>1627.28</v>
      </c>
      <c r="G126" t="s">
        <v>11</v>
      </c>
      <c r="H126" t="s">
        <v>11</v>
      </c>
      <c r="I126" t="s">
        <v>23</v>
      </c>
      <c r="J126" s="7">
        <f t="shared" si="9"/>
        <v>0</v>
      </c>
      <c r="K126" s="9" t="str">
        <f t="shared" si="13"/>
        <v>Id2212</v>
      </c>
      <c r="L126" s="8" t="str">
        <f t="shared" si="10"/>
        <v>Dec</v>
      </c>
      <c r="M126" s="9">
        <f t="shared" si="15"/>
        <v>2003</v>
      </c>
      <c r="N126" s="8" t="str" cm="1">
        <f t="array" ref="N126">IF(G126="?",INDEX($G$2:$G$2344,MODE(MATCH($G$2:$G$2344,$G$2:$G$2344,0))),G126)</f>
        <v>tier - 2</v>
      </c>
      <c r="O126" s="8" t="str" cm="1">
        <f t="array" ref="O126">IF(H126="?",INDEX($H$2:$H$2344,MODE(MATCH($H$2:$H$2344,$H$2:$H$2344,0))),H126)</f>
        <v>tier - 2</v>
      </c>
      <c r="P126" s="8" t="str">
        <f t="shared" si="11"/>
        <v>R1012</v>
      </c>
      <c r="Q126" s="11">
        <f t="shared" si="12"/>
        <v>37959</v>
      </c>
      <c r="R126" s="9">
        <f t="shared" si="14"/>
        <v>19</v>
      </c>
      <c r="S126" s="9"/>
      <c r="T126" s="40">
        <f>COUNTA(Table3[[#This Row],[month]:[age]])</f>
        <v>7</v>
      </c>
    </row>
    <row r="127" spans="1:20" x14ac:dyDescent="0.25">
      <c r="A127" t="s">
        <v>147</v>
      </c>
      <c r="B127">
        <v>2003</v>
      </c>
      <c r="C127" t="s">
        <v>10</v>
      </c>
      <c r="D127">
        <v>17</v>
      </c>
      <c r="E127">
        <v>0</v>
      </c>
      <c r="F127" s="42">
        <v>1628.47</v>
      </c>
      <c r="G127" t="s">
        <v>11</v>
      </c>
      <c r="H127" t="s">
        <v>16</v>
      </c>
      <c r="I127" t="s">
        <v>23</v>
      </c>
      <c r="J127" s="7">
        <f t="shared" si="9"/>
        <v>0</v>
      </c>
      <c r="K127" s="9" t="str">
        <f t="shared" si="13"/>
        <v>Id2211</v>
      </c>
      <c r="L127" s="8" t="str">
        <f t="shared" si="10"/>
        <v>Jul</v>
      </c>
      <c r="M127" s="9">
        <f t="shared" si="15"/>
        <v>2003</v>
      </c>
      <c r="N127" s="8" t="str" cm="1">
        <f t="array" ref="N127">IF(G127="?",INDEX($G$2:$G$2344,MODE(MATCH($G$2:$G$2344,$G$2:$G$2344,0))),G127)</f>
        <v>tier - 2</v>
      </c>
      <c r="O127" s="8" t="str" cm="1">
        <f t="array" ref="O127">IF(H127="?",INDEX($H$2:$H$2344,MODE(MATCH($H$2:$H$2344,$H$2:$H$2344,0))),H127)</f>
        <v>tier - 1</v>
      </c>
      <c r="P127" s="8" t="str">
        <f t="shared" si="11"/>
        <v>R1012</v>
      </c>
      <c r="Q127" s="11">
        <f t="shared" si="12"/>
        <v>37819</v>
      </c>
      <c r="R127" s="9">
        <f t="shared" si="14"/>
        <v>19</v>
      </c>
      <c r="S127" s="9"/>
      <c r="T127" s="40">
        <f>COUNTA(Table3[[#This Row],[month]:[age]])</f>
        <v>7</v>
      </c>
    </row>
    <row r="128" spans="1:20" x14ac:dyDescent="0.25">
      <c r="A128" t="s">
        <v>148</v>
      </c>
      <c r="B128">
        <v>2004</v>
      </c>
      <c r="C128" t="s">
        <v>37</v>
      </c>
      <c r="D128">
        <v>4</v>
      </c>
      <c r="E128">
        <v>0</v>
      </c>
      <c r="F128" s="42">
        <v>1629.83</v>
      </c>
      <c r="G128" t="s">
        <v>11</v>
      </c>
      <c r="H128" t="s">
        <v>11</v>
      </c>
      <c r="I128" t="s">
        <v>13</v>
      </c>
      <c r="J128" s="7">
        <f t="shared" si="9"/>
        <v>0</v>
      </c>
      <c r="K128" s="9" t="str">
        <f t="shared" si="13"/>
        <v>Id2210</v>
      </c>
      <c r="L128" s="8" t="str">
        <f t="shared" si="10"/>
        <v>Oct</v>
      </c>
      <c r="M128" s="9">
        <f t="shared" si="15"/>
        <v>2004</v>
      </c>
      <c r="N128" s="8" t="str" cm="1">
        <f t="array" ref="N128">IF(G128="?",INDEX($G$2:$G$2344,MODE(MATCH($G$2:$G$2344,$G$2:$G$2344,0))),G128)</f>
        <v>tier - 2</v>
      </c>
      <c r="O128" s="8" t="str" cm="1">
        <f t="array" ref="O128">IF(H128="?",INDEX($H$2:$H$2344,MODE(MATCH($H$2:$H$2344,$H$2:$H$2344,0))),H128)</f>
        <v>tier - 2</v>
      </c>
      <c r="P128" s="8" t="str">
        <f t="shared" si="11"/>
        <v>R1013</v>
      </c>
      <c r="Q128" s="11">
        <f t="shared" si="12"/>
        <v>38264</v>
      </c>
      <c r="R128" s="9">
        <f t="shared" si="14"/>
        <v>18</v>
      </c>
      <c r="S128" s="9"/>
      <c r="T128" s="40">
        <f>COUNTA(Table3[[#This Row],[month]:[age]])</f>
        <v>7</v>
      </c>
    </row>
    <row r="129" spans="1:20" x14ac:dyDescent="0.25">
      <c r="A129" t="s">
        <v>149</v>
      </c>
      <c r="B129">
        <v>2004</v>
      </c>
      <c r="C129" t="s">
        <v>30</v>
      </c>
      <c r="D129">
        <v>5</v>
      </c>
      <c r="E129">
        <v>0</v>
      </c>
      <c r="F129" s="42">
        <v>1631.67</v>
      </c>
      <c r="G129" t="s">
        <v>11</v>
      </c>
      <c r="H129" t="s">
        <v>12</v>
      </c>
      <c r="I129" t="s">
        <v>13</v>
      </c>
      <c r="J129" s="7">
        <f t="shared" si="9"/>
        <v>0</v>
      </c>
      <c r="K129" s="9" t="str">
        <f t="shared" si="13"/>
        <v>Id2209</v>
      </c>
      <c r="L129" s="8" t="str">
        <f t="shared" si="10"/>
        <v>Dec</v>
      </c>
      <c r="M129" s="9">
        <f t="shared" si="15"/>
        <v>2004</v>
      </c>
      <c r="N129" s="8" t="str" cm="1">
        <f t="array" ref="N129">IF(G129="?",INDEX($G$2:$G$2344,MODE(MATCH($G$2:$G$2344,$G$2:$G$2344,0))),G129)</f>
        <v>tier - 2</v>
      </c>
      <c r="O129" s="8" t="str" cm="1">
        <f t="array" ref="O129">IF(H129="?",INDEX($H$2:$H$2344,MODE(MATCH($H$2:$H$2344,$H$2:$H$2344,0))),H129)</f>
        <v>tier - 3</v>
      </c>
      <c r="P129" s="8" t="str">
        <f t="shared" si="11"/>
        <v>R1013</v>
      </c>
      <c r="Q129" s="11">
        <f t="shared" si="12"/>
        <v>38326</v>
      </c>
      <c r="R129" s="9">
        <f t="shared" si="14"/>
        <v>18</v>
      </c>
      <c r="S129" s="9"/>
      <c r="T129" s="40">
        <f>COUNTA(Table3[[#This Row],[month]:[age]])</f>
        <v>7</v>
      </c>
    </row>
    <row r="130" spans="1:20" x14ac:dyDescent="0.25">
      <c r="A130" t="s">
        <v>150</v>
      </c>
      <c r="B130">
        <v>2004</v>
      </c>
      <c r="C130" t="s">
        <v>10</v>
      </c>
      <c r="D130">
        <v>9</v>
      </c>
      <c r="E130">
        <v>0</v>
      </c>
      <c r="F130" s="42">
        <v>1631.82</v>
      </c>
      <c r="G130" t="s">
        <v>11</v>
      </c>
      <c r="H130" t="s">
        <v>16</v>
      </c>
      <c r="I130" t="s">
        <v>13</v>
      </c>
      <c r="J130" s="7">
        <f t="shared" ref="J130:J193" si="16">COUNTIF(A130:I130, "?")</f>
        <v>0</v>
      </c>
      <c r="K130" s="9" t="str">
        <f t="shared" si="13"/>
        <v>Id2208</v>
      </c>
      <c r="L130" s="8" t="str">
        <f t="shared" ref="L130:L193" si="17">IF(C130="?", "Sep", C130)</f>
        <v>Jul</v>
      </c>
      <c r="M130" s="9">
        <f t="shared" si="15"/>
        <v>2004</v>
      </c>
      <c r="N130" s="8" t="str" cm="1">
        <f t="array" ref="N130">IF(G130="?",INDEX($G$2:$G$2344,MODE(MATCH($G$2:$G$2344,$G$2:$G$2344,0))),G130)</f>
        <v>tier - 2</v>
      </c>
      <c r="O130" s="8" t="str" cm="1">
        <f t="array" ref="O130">IF(H130="?",INDEX($H$2:$H$2344,MODE(MATCH($H$2:$H$2344,$H$2:$H$2344,0))),H130)</f>
        <v>tier - 1</v>
      </c>
      <c r="P130" s="8" t="str">
        <f t="shared" ref="P130:P193" si="18">IF(I130="?", "Unknown", I130)</f>
        <v>R1013</v>
      </c>
      <c r="Q130" s="11">
        <f t="shared" ref="Q130:Q193" si="19">DATE(B130, MONTH(1 &amp; L130), D130)</f>
        <v>38177</v>
      </c>
      <c r="R130" s="9">
        <f t="shared" si="14"/>
        <v>18</v>
      </c>
      <c r="S130" s="9"/>
      <c r="T130" s="40">
        <f>COUNTA(Table3[[#This Row],[month]:[age]])</f>
        <v>7</v>
      </c>
    </row>
    <row r="131" spans="1:20" x14ac:dyDescent="0.25">
      <c r="A131" t="s">
        <v>151</v>
      </c>
      <c r="B131">
        <v>2003</v>
      </c>
      <c r="C131" t="s">
        <v>37</v>
      </c>
      <c r="D131">
        <v>3</v>
      </c>
      <c r="E131">
        <v>0</v>
      </c>
      <c r="F131" s="42">
        <v>1632.04</v>
      </c>
      <c r="G131" t="s">
        <v>11</v>
      </c>
      <c r="H131" t="s">
        <v>11</v>
      </c>
      <c r="I131" t="s">
        <v>23</v>
      </c>
      <c r="J131" s="7">
        <f t="shared" si="16"/>
        <v>0</v>
      </c>
      <c r="K131" s="9" t="str">
        <f t="shared" ref="K131:K194" si="20">IF(A131="?", "Unknown", A131)</f>
        <v>Id2207</v>
      </c>
      <c r="L131" s="8" t="str">
        <f t="shared" si="17"/>
        <v>Oct</v>
      </c>
      <c r="M131" s="9">
        <f t="shared" si="15"/>
        <v>2003</v>
      </c>
      <c r="N131" s="8" t="str" cm="1">
        <f t="array" ref="N131">IF(G131="?",INDEX($G$2:$G$2344,MODE(MATCH($G$2:$G$2344,$G$2:$G$2344,0))),G131)</f>
        <v>tier - 2</v>
      </c>
      <c r="O131" s="8" t="str" cm="1">
        <f t="array" ref="O131">IF(H131="?",INDEX($H$2:$H$2344,MODE(MATCH($H$2:$H$2344,$H$2:$H$2344,0))),H131)</f>
        <v>tier - 2</v>
      </c>
      <c r="P131" s="8" t="str">
        <f t="shared" si="18"/>
        <v>R1012</v>
      </c>
      <c r="Q131" s="11">
        <f t="shared" si="19"/>
        <v>37897</v>
      </c>
      <c r="R131" s="9">
        <f t="shared" ref="R131:R194" si="21">DATEDIF(Q131, DATE(2023,6,8), "Y")</f>
        <v>19</v>
      </c>
      <c r="S131" s="9"/>
      <c r="T131" s="40">
        <f>COUNTA(Table3[[#This Row],[month]:[age]])</f>
        <v>7</v>
      </c>
    </row>
    <row r="132" spans="1:20" x14ac:dyDescent="0.25">
      <c r="A132" t="s">
        <v>152</v>
      </c>
      <c r="B132">
        <v>2003</v>
      </c>
      <c r="C132" t="s">
        <v>20</v>
      </c>
      <c r="D132">
        <v>16</v>
      </c>
      <c r="E132">
        <v>0</v>
      </c>
      <c r="F132" s="42">
        <v>1632.56</v>
      </c>
      <c r="G132" t="s">
        <v>11</v>
      </c>
      <c r="H132" t="s">
        <v>11</v>
      </c>
      <c r="I132" t="s">
        <v>23</v>
      </c>
      <c r="J132" s="7">
        <f t="shared" si="16"/>
        <v>0</v>
      </c>
      <c r="K132" s="9" t="str">
        <f t="shared" si="20"/>
        <v>Id2206</v>
      </c>
      <c r="L132" s="8" t="str">
        <f t="shared" si="17"/>
        <v>Sep</v>
      </c>
      <c r="M132" s="9">
        <f t="shared" si="15"/>
        <v>2003</v>
      </c>
      <c r="N132" s="8" t="str" cm="1">
        <f t="array" ref="N132">IF(G132="?",INDEX($G$2:$G$2344,MODE(MATCH($G$2:$G$2344,$G$2:$G$2344,0))),G132)</f>
        <v>tier - 2</v>
      </c>
      <c r="O132" s="8" t="str" cm="1">
        <f t="array" ref="O132">IF(H132="?",INDEX($H$2:$H$2344,MODE(MATCH($H$2:$H$2344,$H$2:$H$2344,0))),H132)</f>
        <v>tier - 2</v>
      </c>
      <c r="P132" s="8" t="str">
        <f t="shared" si="18"/>
        <v>R1012</v>
      </c>
      <c r="Q132" s="11">
        <f t="shared" si="19"/>
        <v>37880</v>
      </c>
      <c r="R132" s="9">
        <f t="shared" si="21"/>
        <v>19</v>
      </c>
      <c r="S132" s="9"/>
      <c r="T132" s="40">
        <f>COUNTA(Table3[[#This Row],[month]:[age]])</f>
        <v>7</v>
      </c>
    </row>
    <row r="133" spans="1:20" x14ac:dyDescent="0.25">
      <c r="A133" t="s">
        <v>153</v>
      </c>
      <c r="B133">
        <v>2004</v>
      </c>
      <c r="C133" t="s">
        <v>30</v>
      </c>
      <c r="D133">
        <v>13</v>
      </c>
      <c r="E133">
        <v>0</v>
      </c>
      <c r="F133" s="42">
        <v>1633.04</v>
      </c>
      <c r="G133" t="s">
        <v>11</v>
      </c>
      <c r="H133" t="s">
        <v>11</v>
      </c>
      <c r="I133" t="s">
        <v>13</v>
      </c>
      <c r="J133" s="7">
        <f t="shared" si="16"/>
        <v>0</v>
      </c>
      <c r="K133" s="9" t="str">
        <f t="shared" si="20"/>
        <v>Id2205</v>
      </c>
      <c r="L133" s="8" t="str">
        <f t="shared" si="17"/>
        <v>Dec</v>
      </c>
      <c r="M133" s="9">
        <f t="shared" si="15"/>
        <v>2004</v>
      </c>
      <c r="N133" s="8" t="str" cm="1">
        <f t="array" ref="N133">IF(G133="?",INDEX($G$2:$G$2344,MODE(MATCH($G$2:$G$2344,$G$2:$G$2344,0))),G133)</f>
        <v>tier - 2</v>
      </c>
      <c r="O133" s="8" t="str" cm="1">
        <f t="array" ref="O133">IF(H133="?",INDEX($H$2:$H$2344,MODE(MATCH($H$2:$H$2344,$H$2:$H$2344,0))),H133)</f>
        <v>tier - 2</v>
      </c>
      <c r="P133" s="8" t="str">
        <f t="shared" si="18"/>
        <v>R1013</v>
      </c>
      <c r="Q133" s="11">
        <f t="shared" si="19"/>
        <v>38334</v>
      </c>
      <c r="R133" s="9">
        <f t="shared" si="21"/>
        <v>18</v>
      </c>
      <c r="S133" s="9"/>
      <c r="T133" s="40">
        <f>COUNTA(Table3[[#This Row],[month]:[age]])</f>
        <v>7</v>
      </c>
    </row>
    <row r="134" spans="1:20" x14ac:dyDescent="0.25">
      <c r="A134" t="s">
        <v>154</v>
      </c>
      <c r="B134">
        <v>2004</v>
      </c>
      <c r="C134" t="s">
        <v>35</v>
      </c>
      <c r="D134">
        <v>8</v>
      </c>
      <c r="E134">
        <v>0</v>
      </c>
      <c r="F134" s="42">
        <v>1633.96</v>
      </c>
      <c r="G134" t="s">
        <v>11</v>
      </c>
      <c r="H134" t="s">
        <v>16</v>
      </c>
      <c r="I134" t="s">
        <v>13</v>
      </c>
      <c r="J134" s="7">
        <f t="shared" si="16"/>
        <v>0</v>
      </c>
      <c r="K134" s="9" t="str">
        <f t="shared" si="20"/>
        <v>Id2204</v>
      </c>
      <c r="L134" s="8" t="str">
        <f t="shared" si="17"/>
        <v>Aug</v>
      </c>
      <c r="M134" s="9">
        <f t="shared" si="15"/>
        <v>2004</v>
      </c>
      <c r="N134" s="8" t="str" cm="1">
        <f t="array" ref="N134">IF(G134="?",INDEX($G$2:$G$2344,MODE(MATCH($G$2:$G$2344,$G$2:$G$2344,0))),G134)</f>
        <v>tier - 2</v>
      </c>
      <c r="O134" s="8" t="str" cm="1">
        <f t="array" ref="O134">IF(H134="?",INDEX($H$2:$H$2344,MODE(MATCH($H$2:$H$2344,$H$2:$H$2344,0))),H134)</f>
        <v>tier - 1</v>
      </c>
      <c r="P134" s="8" t="str">
        <f t="shared" si="18"/>
        <v>R1013</v>
      </c>
      <c r="Q134" s="11">
        <f t="shared" si="19"/>
        <v>38207</v>
      </c>
      <c r="R134" s="9">
        <f t="shared" si="21"/>
        <v>18</v>
      </c>
      <c r="S134" s="9"/>
      <c r="T134" s="40">
        <f>COUNTA(Table3[[#This Row],[month]:[age]])</f>
        <v>7</v>
      </c>
    </row>
    <row r="135" spans="1:20" x14ac:dyDescent="0.25">
      <c r="A135" t="s">
        <v>155</v>
      </c>
      <c r="B135">
        <v>2004</v>
      </c>
      <c r="C135" t="s">
        <v>18</v>
      </c>
      <c r="D135">
        <v>13</v>
      </c>
      <c r="E135">
        <v>0</v>
      </c>
      <c r="F135" s="42">
        <v>1634.57</v>
      </c>
      <c r="G135" t="s">
        <v>11</v>
      </c>
      <c r="H135" t="s">
        <v>11</v>
      </c>
      <c r="I135" t="s">
        <v>13</v>
      </c>
      <c r="J135" s="7">
        <f t="shared" si="16"/>
        <v>0</v>
      </c>
      <c r="K135" s="9" t="str">
        <f t="shared" si="20"/>
        <v>Id2203</v>
      </c>
      <c r="L135" s="8" t="str">
        <f t="shared" si="17"/>
        <v>Jun</v>
      </c>
      <c r="M135" s="9">
        <f t="shared" si="15"/>
        <v>2004</v>
      </c>
      <c r="N135" s="8" t="str" cm="1">
        <f t="array" ref="N135">IF(G135="?",INDEX($G$2:$G$2344,MODE(MATCH($G$2:$G$2344,$G$2:$G$2344,0))),G135)</f>
        <v>tier - 2</v>
      </c>
      <c r="O135" s="8" t="str" cm="1">
        <f t="array" ref="O135">IF(H135="?",INDEX($H$2:$H$2344,MODE(MATCH($H$2:$H$2344,$H$2:$H$2344,0))),H135)</f>
        <v>tier - 2</v>
      </c>
      <c r="P135" s="8" t="str">
        <f t="shared" si="18"/>
        <v>R1013</v>
      </c>
      <c r="Q135" s="11">
        <f t="shared" si="19"/>
        <v>38151</v>
      </c>
      <c r="R135" s="9">
        <f t="shared" si="21"/>
        <v>18</v>
      </c>
      <c r="S135" s="9"/>
      <c r="T135" s="40">
        <f>COUNTA(Table3[[#This Row],[month]:[age]])</f>
        <v>7</v>
      </c>
    </row>
    <row r="136" spans="1:20" x14ac:dyDescent="0.25">
      <c r="A136" t="s">
        <v>156</v>
      </c>
      <c r="B136">
        <v>2003</v>
      </c>
      <c r="C136" t="s">
        <v>30</v>
      </c>
      <c r="D136">
        <v>30</v>
      </c>
      <c r="E136">
        <v>0</v>
      </c>
      <c r="F136" s="42">
        <v>1635.73</v>
      </c>
      <c r="G136" t="s">
        <v>11</v>
      </c>
      <c r="H136" t="s">
        <v>12</v>
      </c>
      <c r="I136" t="s">
        <v>23</v>
      </c>
      <c r="J136" s="7">
        <f t="shared" si="16"/>
        <v>0</v>
      </c>
      <c r="K136" s="9" t="str">
        <f t="shared" si="20"/>
        <v>Id2202</v>
      </c>
      <c r="L136" s="8" t="str">
        <f t="shared" si="17"/>
        <v>Dec</v>
      </c>
      <c r="M136" s="9">
        <f t="shared" si="15"/>
        <v>2003</v>
      </c>
      <c r="N136" s="8" t="str" cm="1">
        <f t="array" ref="N136">IF(G136="?",INDEX($G$2:$G$2344,MODE(MATCH($G$2:$G$2344,$G$2:$G$2344,0))),G136)</f>
        <v>tier - 2</v>
      </c>
      <c r="O136" s="8" t="str" cm="1">
        <f t="array" ref="O136">IF(H136="?",INDEX($H$2:$H$2344,MODE(MATCH($H$2:$H$2344,$H$2:$H$2344,0))),H136)</f>
        <v>tier - 3</v>
      </c>
      <c r="P136" s="8" t="str">
        <f t="shared" si="18"/>
        <v>R1012</v>
      </c>
      <c r="Q136" s="11">
        <f t="shared" si="19"/>
        <v>37985</v>
      </c>
      <c r="R136" s="9">
        <f t="shared" si="21"/>
        <v>19</v>
      </c>
      <c r="S136" s="9"/>
      <c r="T136" s="40">
        <f>COUNTA(Table3[[#This Row],[month]:[age]])</f>
        <v>7</v>
      </c>
    </row>
    <row r="137" spans="1:20" x14ac:dyDescent="0.25">
      <c r="A137" t="s">
        <v>157</v>
      </c>
      <c r="B137">
        <v>2003</v>
      </c>
      <c r="C137" t="s">
        <v>20</v>
      </c>
      <c r="D137">
        <v>16</v>
      </c>
      <c r="E137">
        <v>0</v>
      </c>
      <c r="F137" s="42">
        <v>1639.56</v>
      </c>
      <c r="G137" t="s">
        <v>11</v>
      </c>
      <c r="H137" t="s">
        <v>11</v>
      </c>
      <c r="I137" t="s">
        <v>23</v>
      </c>
      <c r="J137" s="7">
        <f t="shared" si="16"/>
        <v>0</v>
      </c>
      <c r="K137" s="9" t="str">
        <f t="shared" si="20"/>
        <v>Id2201</v>
      </c>
      <c r="L137" s="8" t="str">
        <f t="shared" si="17"/>
        <v>Sep</v>
      </c>
      <c r="M137" s="9">
        <f t="shared" si="15"/>
        <v>2003</v>
      </c>
      <c r="N137" s="8" t="str" cm="1">
        <f t="array" ref="N137">IF(G137="?",INDEX($G$2:$G$2344,MODE(MATCH($G$2:$G$2344,$G$2:$G$2344,0))),G137)</f>
        <v>tier - 2</v>
      </c>
      <c r="O137" s="8" t="str" cm="1">
        <f t="array" ref="O137">IF(H137="?",INDEX($H$2:$H$2344,MODE(MATCH($H$2:$H$2344,$H$2:$H$2344,0))),H137)</f>
        <v>tier - 2</v>
      </c>
      <c r="P137" s="8" t="str">
        <f t="shared" si="18"/>
        <v>R1012</v>
      </c>
      <c r="Q137" s="11">
        <f t="shared" si="19"/>
        <v>37880</v>
      </c>
      <c r="R137" s="9">
        <f t="shared" si="21"/>
        <v>19</v>
      </c>
      <c r="S137" s="9"/>
      <c r="T137" s="40">
        <f>COUNTA(Table3[[#This Row],[month]:[age]])</f>
        <v>7</v>
      </c>
    </row>
    <row r="138" spans="1:20" x14ac:dyDescent="0.25">
      <c r="A138" t="s">
        <v>158</v>
      </c>
      <c r="B138">
        <v>2003</v>
      </c>
      <c r="C138" t="s">
        <v>35</v>
      </c>
      <c r="D138">
        <v>21</v>
      </c>
      <c r="E138">
        <v>0</v>
      </c>
      <c r="F138" s="42">
        <v>1639.56</v>
      </c>
      <c r="G138" t="s">
        <v>11</v>
      </c>
      <c r="H138" t="s">
        <v>11</v>
      </c>
      <c r="I138" t="s">
        <v>23</v>
      </c>
      <c r="J138" s="7">
        <f t="shared" si="16"/>
        <v>0</v>
      </c>
      <c r="K138" s="9" t="str">
        <f t="shared" si="20"/>
        <v>Id2200</v>
      </c>
      <c r="L138" s="8" t="str">
        <f t="shared" si="17"/>
        <v>Aug</v>
      </c>
      <c r="M138" s="9">
        <f t="shared" si="15"/>
        <v>2003</v>
      </c>
      <c r="N138" s="8" t="str" cm="1">
        <f t="array" ref="N138">IF(G138="?",INDEX($G$2:$G$2344,MODE(MATCH($G$2:$G$2344,$G$2:$G$2344,0))),G138)</f>
        <v>tier - 2</v>
      </c>
      <c r="O138" s="8" t="str" cm="1">
        <f t="array" ref="O138">IF(H138="?",INDEX($H$2:$H$2344,MODE(MATCH($H$2:$H$2344,$H$2:$H$2344,0))),H138)</f>
        <v>tier - 2</v>
      </c>
      <c r="P138" s="8" t="str">
        <f t="shared" si="18"/>
        <v>R1012</v>
      </c>
      <c r="Q138" s="11">
        <f t="shared" si="19"/>
        <v>37854</v>
      </c>
      <c r="R138" s="9">
        <f t="shared" si="21"/>
        <v>19</v>
      </c>
      <c r="S138" s="9"/>
      <c r="T138" s="40">
        <f>COUNTA(Table3[[#This Row],[month]:[age]])</f>
        <v>7</v>
      </c>
    </row>
    <row r="139" spans="1:20" x14ac:dyDescent="0.25">
      <c r="A139" t="s">
        <v>159</v>
      </c>
      <c r="B139">
        <v>2003</v>
      </c>
      <c r="C139" t="s">
        <v>30</v>
      </c>
      <c r="D139">
        <v>30</v>
      </c>
      <c r="E139">
        <v>0</v>
      </c>
      <c r="F139" s="42">
        <v>1646.43</v>
      </c>
      <c r="G139" t="s">
        <v>11</v>
      </c>
      <c r="H139" t="s">
        <v>16</v>
      </c>
      <c r="I139" t="s">
        <v>23</v>
      </c>
      <c r="J139" s="7">
        <f t="shared" si="16"/>
        <v>0</v>
      </c>
      <c r="K139" s="9" t="str">
        <f t="shared" si="20"/>
        <v>Id2199</v>
      </c>
      <c r="L139" s="8" t="str">
        <f t="shared" si="17"/>
        <v>Dec</v>
      </c>
      <c r="M139" s="9">
        <f t="shared" si="15"/>
        <v>2003</v>
      </c>
      <c r="N139" s="8" t="str" cm="1">
        <f t="array" ref="N139">IF(G139="?",INDEX($G$2:$G$2344,MODE(MATCH($G$2:$G$2344,$G$2:$G$2344,0))),G139)</f>
        <v>tier - 2</v>
      </c>
      <c r="O139" s="8" t="str" cm="1">
        <f t="array" ref="O139">IF(H139="?",INDEX($H$2:$H$2344,MODE(MATCH($H$2:$H$2344,$H$2:$H$2344,0))),H139)</f>
        <v>tier - 1</v>
      </c>
      <c r="P139" s="8" t="str">
        <f t="shared" si="18"/>
        <v>R1012</v>
      </c>
      <c r="Q139" s="11">
        <f t="shared" si="19"/>
        <v>37985</v>
      </c>
      <c r="R139" s="9">
        <f t="shared" si="21"/>
        <v>19</v>
      </c>
      <c r="S139" s="9"/>
      <c r="T139" s="40">
        <f>COUNTA(Table3[[#This Row],[month]:[age]])</f>
        <v>7</v>
      </c>
    </row>
    <row r="140" spans="1:20" x14ac:dyDescent="0.25">
      <c r="A140" t="s">
        <v>160</v>
      </c>
      <c r="B140">
        <v>2000</v>
      </c>
      <c r="C140" t="s">
        <v>37</v>
      </c>
      <c r="D140">
        <v>23</v>
      </c>
      <c r="E140">
        <v>0</v>
      </c>
      <c r="F140" s="42">
        <v>1665</v>
      </c>
      <c r="G140" t="s">
        <v>11</v>
      </c>
      <c r="H140" t="s">
        <v>11</v>
      </c>
      <c r="I140" t="s">
        <v>13</v>
      </c>
      <c r="J140" s="7">
        <f t="shared" si="16"/>
        <v>0</v>
      </c>
      <c r="K140" s="9" t="str">
        <f t="shared" si="20"/>
        <v>Id2198</v>
      </c>
      <c r="L140" s="8" t="str">
        <f t="shared" si="17"/>
        <v>Oct</v>
      </c>
      <c r="M140" s="9">
        <f t="shared" si="15"/>
        <v>2000</v>
      </c>
      <c r="N140" s="8" t="str" cm="1">
        <f t="array" ref="N140">IF(G140="?",INDEX($G$2:$G$2344,MODE(MATCH($G$2:$G$2344,$G$2:$G$2344,0))),G140)</f>
        <v>tier - 2</v>
      </c>
      <c r="O140" s="8" t="str" cm="1">
        <f t="array" ref="O140">IF(H140="?",INDEX($H$2:$H$2344,MODE(MATCH($H$2:$H$2344,$H$2:$H$2344,0))),H140)</f>
        <v>tier - 2</v>
      </c>
      <c r="P140" s="8" t="str">
        <f t="shared" si="18"/>
        <v>R1013</v>
      </c>
      <c r="Q140" s="11">
        <f t="shared" si="19"/>
        <v>36822</v>
      </c>
      <c r="R140" s="9">
        <f t="shared" si="21"/>
        <v>22</v>
      </c>
      <c r="S140" s="9"/>
      <c r="T140" s="40">
        <f>COUNTA(Table3[[#This Row],[month]:[age]])</f>
        <v>7</v>
      </c>
    </row>
    <row r="141" spans="1:20" x14ac:dyDescent="0.25">
      <c r="A141" t="s">
        <v>161</v>
      </c>
      <c r="B141">
        <v>2000</v>
      </c>
      <c r="C141" t="s">
        <v>18</v>
      </c>
      <c r="D141">
        <v>10</v>
      </c>
      <c r="E141">
        <v>0</v>
      </c>
      <c r="F141" s="42">
        <v>1674.63</v>
      </c>
      <c r="G141" t="s">
        <v>11</v>
      </c>
      <c r="H141" t="s">
        <v>11</v>
      </c>
      <c r="I141" t="s">
        <v>13</v>
      </c>
      <c r="J141" s="7">
        <f t="shared" si="16"/>
        <v>0</v>
      </c>
      <c r="K141" s="9" t="str">
        <f t="shared" si="20"/>
        <v>Id2197</v>
      </c>
      <c r="L141" s="8" t="str">
        <f t="shared" si="17"/>
        <v>Jun</v>
      </c>
      <c r="M141" s="9">
        <f t="shared" si="15"/>
        <v>2000</v>
      </c>
      <c r="N141" s="8" t="str" cm="1">
        <f t="array" ref="N141">IF(G141="?",INDEX($G$2:$G$2344,MODE(MATCH($G$2:$G$2344,$G$2:$G$2344,0))),G141)</f>
        <v>tier - 2</v>
      </c>
      <c r="O141" s="8" t="str" cm="1">
        <f t="array" ref="O141">IF(H141="?",INDEX($H$2:$H$2344,MODE(MATCH($H$2:$H$2344,$H$2:$H$2344,0))),H141)</f>
        <v>tier - 2</v>
      </c>
      <c r="P141" s="8" t="str">
        <f t="shared" si="18"/>
        <v>R1013</v>
      </c>
      <c r="Q141" s="11">
        <f t="shared" si="19"/>
        <v>36687</v>
      </c>
      <c r="R141" s="9">
        <f t="shared" si="21"/>
        <v>22</v>
      </c>
      <c r="S141" s="9"/>
      <c r="T141" s="40">
        <f>COUNTA(Table3[[#This Row],[month]:[age]])</f>
        <v>7</v>
      </c>
    </row>
    <row r="142" spans="1:20" x14ac:dyDescent="0.25">
      <c r="A142" t="s">
        <v>162</v>
      </c>
      <c r="B142">
        <v>2000</v>
      </c>
      <c r="C142" t="s">
        <v>37</v>
      </c>
      <c r="D142">
        <v>21</v>
      </c>
      <c r="E142">
        <v>0</v>
      </c>
      <c r="F142" s="42">
        <v>1682.6</v>
      </c>
      <c r="G142" t="s">
        <v>11</v>
      </c>
      <c r="H142" t="s">
        <v>11</v>
      </c>
      <c r="I142" t="s">
        <v>42</v>
      </c>
      <c r="J142" s="7">
        <f t="shared" si="16"/>
        <v>0</v>
      </c>
      <c r="K142" s="9" t="str">
        <f t="shared" si="20"/>
        <v>Id2196</v>
      </c>
      <c r="L142" s="8" t="str">
        <f t="shared" si="17"/>
        <v>Oct</v>
      </c>
      <c r="M142" s="9">
        <f t="shared" si="15"/>
        <v>2000</v>
      </c>
      <c r="N142" s="8" t="str" cm="1">
        <f t="array" ref="N142">IF(G142="?",INDEX($G$2:$G$2344,MODE(MATCH($G$2:$G$2344,$G$2:$G$2344,0))),G142)</f>
        <v>tier - 2</v>
      </c>
      <c r="O142" s="8" t="str" cm="1">
        <f t="array" ref="O142">IF(H142="?",INDEX($H$2:$H$2344,MODE(MATCH($H$2:$H$2344,$H$2:$H$2344,0))),H142)</f>
        <v>tier - 2</v>
      </c>
      <c r="P142" s="8" t="str">
        <f t="shared" si="18"/>
        <v>R1011</v>
      </c>
      <c r="Q142" s="11">
        <f t="shared" si="19"/>
        <v>36820</v>
      </c>
      <c r="R142" s="9">
        <f t="shared" si="21"/>
        <v>22</v>
      </c>
      <c r="S142" s="9"/>
      <c r="T142" s="40">
        <f>COUNTA(Table3[[#This Row],[month]:[age]])</f>
        <v>7</v>
      </c>
    </row>
    <row r="143" spans="1:20" x14ac:dyDescent="0.25">
      <c r="A143" t="s">
        <v>163</v>
      </c>
      <c r="B143">
        <v>2004</v>
      </c>
      <c r="C143" t="s">
        <v>15</v>
      </c>
      <c r="D143">
        <v>17</v>
      </c>
      <c r="E143">
        <v>0</v>
      </c>
      <c r="F143" s="42">
        <v>1694.8</v>
      </c>
      <c r="G143" t="s">
        <v>11</v>
      </c>
      <c r="H143" t="s">
        <v>11</v>
      </c>
      <c r="I143" t="s">
        <v>164</v>
      </c>
      <c r="J143" s="7">
        <f t="shared" si="16"/>
        <v>0</v>
      </c>
      <c r="K143" s="9" t="str">
        <f t="shared" si="20"/>
        <v>Id2195</v>
      </c>
      <c r="L143" s="8" t="str">
        <f t="shared" si="17"/>
        <v>Nov</v>
      </c>
      <c r="M143" s="9">
        <f t="shared" si="15"/>
        <v>2004</v>
      </c>
      <c r="N143" s="8" t="str" cm="1">
        <f t="array" ref="N143">IF(G143="?",INDEX($G$2:$G$2344,MODE(MATCH($G$2:$G$2344,$G$2:$G$2344,0))),G143)</f>
        <v>tier - 2</v>
      </c>
      <c r="O143" s="8" t="str" cm="1">
        <f t="array" ref="O143">IF(H143="?",INDEX($H$2:$H$2344,MODE(MATCH($H$2:$H$2344,$H$2:$H$2344,0))),H143)</f>
        <v>tier - 2</v>
      </c>
      <c r="P143" s="8" t="str">
        <f t="shared" si="18"/>
        <v>R1015</v>
      </c>
      <c r="Q143" s="11">
        <f t="shared" si="19"/>
        <v>38308</v>
      </c>
      <c r="R143" s="9">
        <f t="shared" si="21"/>
        <v>18</v>
      </c>
      <c r="S143" s="9"/>
      <c r="T143" s="40">
        <f>COUNTA(Table3[[#This Row],[month]:[age]])</f>
        <v>7</v>
      </c>
    </row>
    <row r="144" spans="1:20" x14ac:dyDescent="0.25">
      <c r="A144" t="s">
        <v>165</v>
      </c>
      <c r="B144">
        <v>2004</v>
      </c>
      <c r="C144" t="s">
        <v>30</v>
      </c>
      <c r="D144">
        <v>10</v>
      </c>
      <c r="E144">
        <v>0</v>
      </c>
      <c r="F144" s="42">
        <v>1702.46</v>
      </c>
      <c r="G144" t="s">
        <v>11</v>
      </c>
      <c r="H144" t="s">
        <v>12</v>
      </c>
      <c r="I144" t="s">
        <v>166</v>
      </c>
      <c r="J144" s="7">
        <f t="shared" si="16"/>
        <v>0</v>
      </c>
      <c r="K144" s="9" t="str">
        <f t="shared" si="20"/>
        <v>Id2194</v>
      </c>
      <c r="L144" s="8" t="str">
        <f t="shared" si="17"/>
        <v>Dec</v>
      </c>
      <c r="M144" s="9">
        <f t="shared" si="15"/>
        <v>2004</v>
      </c>
      <c r="N144" s="8" t="str" cm="1">
        <f t="array" ref="N144">IF(G144="?",INDEX($G$2:$G$2344,MODE(MATCH($G$2:$G$2344,$G$2:$G$2344,0))),G144)</f>
        <v>tier - 2</v>
      </c>
      <c r="O144" s="8" t="str" cm="1">
        <f t="array" ref="O144">IF(H144="?",INDEX($H$2:$H$2344,MODE(MATCH($H$2:$H$2344,$H$2:$H$2344,0))),H144)</f>
        <v>tier - 3</v>
      </c>
      <c r="P144" s="8" t="str">
        <f t="shared" si="18"/>
        <v>R1019</v>
      </c>
      <c r="Q144" s="11">
        <f t="shared" si="19"/>
        <v>38331</v>
      </c>
      <c r="R144" s="9">
        <f t="shared" si="21"/>
        <v>18</v>
      </c>
      <c r="S144" s="9"/>
      <c r="T144" s="40">
        <f>COUNTA(Table3[[#This Row],[month]:[age]])</f>
        <v>7</v>
      </c>
    </row>
    <row r="145" spans="1:20" x14ac:dyDescent="0.25">
      <c r="A145" t="s">
        <v>167</v>
      </c>
      <c r="B145">
        <v>2004</v>
      </c>
      <c r="C145" t="s">
        <v>15</v>
      </c>
      <c r="D145">
        <v>7</v>
      </c>
      <c r="E145">
        <v>0</v>
      </c>
      <c r="F145" s="42">
        <v>1704.57</v>
      </c>
      <c r="G145" t="s">
        <v>11</v>
      </c>
      <c r="H145" t="s">
        <v>16</v>
      </c>
      <c r="I145" t="s">
        <v>168</v>
      </c>
      <c r="J145" s="7">
        <f t="shared" si="16"/>
        <v>0</v>
      </c>
      <c r="K145" s="9" t="str">
        <f t="shared" si="20"/>
        <v>Id2193</v>
      </c>
      <c r="L145" s="8" t="str">
        <f t="shared" si="17"/>
        <v>Nov</v>
      </c>
      <c r="M145" s="9">
        <f t="shared" si="15"/>
        <v>2004</v>
      </c>
      <c r="N145" s="8" t="str" cm="1">
        <f t="array" ref="N145">IF(G145="?",INDEX($G$2:$G$2344,MODE(MATCH($G$2:$G$2344,$G$2:$G$2344,0))),G145)</f>
        <v>tier - 2</v>
      </c>
      <c r="O145" s="8" t="str" cm="1">
        <f t="array" ref="O145">IF(H145="?",INDEX($H$2:$H$2344,MODE(MATCH($H$2:$H$2344,$H$2:$H$2344,0))),H145)</f>
        <v>tier - 1</v>
      </c>
      <c r="P145" s="8" t="str">
        <f t="shared" si="18"/>
        <v>R1016</v>
      </c>
      <c r="Q145" s="11">
        <f t="shared" si="19"/>
        <v>38298</v>
      </c>
      <c r="R145" s="9">
        <f t="shared" si="21"/>
        <v>18</v>
      </c>
      <c r="S145" s="9"/>
      <c r="T145" s="40">
        <f>COUNTA(Table3[[#This Row],[month]:[age]])</f>
        <v>7</v>
      </c>
    </row>
    <row r="146" spans="1:20" x14ac:dyDescent="0.25">
      <c r="A146" t="s">
        <v>169</v>
      </c>
      <c r="B146">
        <v>2004</v>
      </c>
      <c r="C146" t="s">
        <v>30</v>
      </c>
      <c r="D146">
        <v>14</v>
      </c>
      <c r="E146">
        <v>0</v>
      </c>
      <c r="F146" s="42">
        <v>1704.7</v>
      </c>
      <c r="G146" t="s">
        <v>11</v>
      </c>
      <c r="H146" t="s">
        <v>12</v>
      </c>
      <c r="I146" t="s">
        <v>170</v>
      </c>
      <c r="J146" s="7">
        <f t="shared" si="16"/>
        <v>0</v>
      </c>
      <c r="K146" s="9" t="str">
        <f t="shared" si="20"/>
        <v>Id2192</v>
      </c>
      <c r="L146" s="8" t="str">
        <f t="shared" si="17"/>
        <v>Dec</v>
      </c>
      <c r="M146" s="9">
        <f t="shared" si="15"/>
        <v>2004</v>
      </c>
      <c r="N146" s="8" t="str" cm="1">
        <f t="array" ref="N146">IF(G146="?",INDEX($G$2:$G$2344,MODE(MATCH($G$2:$G$2344,$G$2:$G$2344,0))),G146)</f>
        <v>tier - 2</v>
      </c>
      <c r="O146" s="8" t="str" cm="1">
        <f t="array" ref="O146">IF(H146="?",INDEX($H$2:$H$2344,MODE(MATCH($H$2:$H$2344,$H$2:$H$2344,0))),H146)</f>
        <v>tier - 3</v>
      </c>
      <c r="P146" s="8" t="str">
        <f t="shared" si="18"/>
        <v>R1018</v>
      </c>
      <c r="Q146" s="11">
        <f t="shared" si="19"/>
        <v>38335</v>
      </c>
      <c r="R146" s="9">
        <f t="shared" si="21"/>
        <v>18</v>
      </c>
      <c r="S146" s="9"/>
      <c r="T146" s="40">
        <f>COUNTA(Table3[[#This Row],[month]:[age]])</f>
        <v>7</v>
      </c>
    </row>
    <row r="147" spans="1:20" x14ac:dyDescent="0.25">
      <c r="A147" t="s">
        <v>171</v>
      </c>
      <c r="B147">
        <v>2004</v>
      </c>
      <c r="C147" t="s">
        <v>30</v>
      </c>
      <c r="D147">
        <v>6</v>
      </c>
      <c r="E147">
        <v>0</v>
      </c>
      <c r="F147" s="42">
        <v>1705.62</v>
      </c>
      <c r="G147" t="s">
        <v>11</v>
      </c>
      <c r="H147" t="s">
        <v>11</v>
      </c>
      <c r="I147" t="s">
        <v>164</v>
      </c>
      <c r="J147" s="7">
        <f t="shared" si="16"/>
        <v>0</v>
      </c>
      <c r="K147" s="9" t="str">
        <f t="shared" si="20"/>
        <v>Id2191</v>
      </c>
      <c r="L147" s="8" t="str">
        <f t="shared" si="17"/>
        <v>Dec</v>
      </c>
      <c r="M147" s="9">
        <f t="shared" si="15"/>
        <v>2004</v>
      </c>
      <c r="N147" s="8" t="str" cm="1">
        <f t="array" ref="N147">IF(G147="?",INDEX($G$2:$G$2344,MODE(MATCH($G$2:$G$2344,$G$2:$G$2344,0))),G147)</f>
        <v>tier - 2</v>
      </c>
      <c r="O147" s="8" t="str" cm="1">
        <f t="array" ref="O147">IF(H147="?",INDEX($H$2:$H$2344,MODE(MATCH($H$2:$H$2344,$H$2:$H$2344,0))),H147)</f>
        <v>tier - 2</v>
      </c>
      <c r="P147" s="8" t="str">
        <f t="shared" si="18"/>
        <v>R1015</v>
      </c>
      <c r="Q147" s="11">
        <f t="shared" si="19"/>
        <v>38327</v>
      </c>
      <c r="R147" s="9">
        <f t="shared" si="21"/>
        <v>18</v>
      </c>
      <c r="S147" s="9"/>
      <c r="T147" s="40">
        <f>COUNTA(Table3[[#This Row],[month]:[age]])</f>
        <v>7</v>
      </c>
    </row>
    <row r="148" spans="1:20" x14ac:dyDescent="0.25">
      <c r="A148" t="s">
        <v>172</v>
      </c>
      <c r="B148">
        <v>2004</v>
      </c>
      <c r="C148" t="s">
        <v>37</v>
      </c>
      <c r="D148">
        <v>17</v>
      </c>
      <c r="E148">
        <v>0</v>
      </c>
      <c r="F148" s="42">
        <v>1708</v>
      </c>
      <c r="G148" t="s">
        <v>12</v>
      </c>
      <c r="H148" t="s">
        <v>11</v>
      </c>
      <c r="I148" t="s">
        <v>168</v>
      </c>
      <c r="J148" s="7">
        <f t="shared" si="16"/>
        <v>0</v>
      </c>
      <c r="K148" s="9" t="str">
        <f t="shared" si="20"/>
        <v>Id2190</v>
      </c>
      <c r="L148" s="8" t="str">
        <f t="shared" si="17"/>
        <v>Oct</v>
      </c>
      <c r="M148" s="9">
        <f t="shared" si="15"/>
        <v>2004</v>
      </c>
      <c r="N148" s="8" t="str" cm="1">
        <f t="array" ref="N148">IF(G148="?",INDEX($G$2:$G$2344,MODE(MATCH($G$2:$G$2344,$G$2:$G$2344,0))),G148)</f>
        <v>tier - 3</v>
      </c>
      <c r="O148" s="8" t="str" cm="1">
        <f t="array" ref="O148">IF(H148="?",INDEX($H$2:$H$2344,MODE(MATCH($H$2:$H$2344,$H$2:$H$2344,0))),H148)</f>
        <v>tier - 2</v>
      </c>
      <c r="P148" s="8" t="str">
        <f t="shared" si="18"/>
        <v>R1016</v>
      </c>
      <c r="Q148" s="11">
        <f t="shared" si="19"/>
        <v>38277</v>
      </c>
      <c r="R148" s="9">
        <f t="shared" si="21"/>
        <v>18</v>
      </c>
      <c r="S148" s="9"/>
      <c r="T148" s="40">
        <f>COUNTA(Table3[[#This Row],[month]:[age]])</f>
        <v>7</v>
      </c>
    </row>
    <row r="149" spans="1:20" x14ac:dyDescent="0.25">
      <c r="A149" t="s">
        <v>173</v>
      </c>
      <c r="B149">
        <v>2004</v>
      </c>
      <c r="C149" t="s">
        <v>30</v>
      </c>
      <c r="D149">
        <v>12</v>
      </c>
      <c r="E149">
        <v>0</v>
      </c>
      <c r="F149" s="42">
        <v>1708.93</v>
      </c>
      <c r="G149" t="s">
        <v>12</v>
      </c>
      <c r="H149" t="s">
        <v>16</v>
      </c>
      <c r="I149" t="s">
        <v>166</v>
      </c>
      <c r="J149" s="7">
        <f t="shared" si="16"/>
        <v>0</v>
      </c>
      <c r="K149" s="9" t="str">
        <f t="shared" si="20"/>
        <v>Id2189</v>
      </c>
      <c r="L149" s="8" t="str">
        <f t="shared" si="17"/>
        <v>Dec</v>
      </c>
      <c r="M149" s="9">
        <f t="shared" si="15"/>
        <v>2004</v>
      </c>
      <c r="N149" s="8" t="str" cm="1">
        <f t="array" ref="N149">IF(G149="?",INDEX($G$2:$G$2344,MODE(MATCH($G$2:$G$2344,$G$2:$G$2344,0))),G149)</f>
        <v>tier - 3</v>
      </c>
      <c r="O149" s="8" t="str" cm="1">
        <f t="array" ref="O149">IF(H149="?",INDEX($H$2:$H$2344,MODE(MATCH($H$2:$H$2344,$H$2:$H$2344,0))),H149)</f>
        <v>tier - 1</v>
      </c>
      <c r="P149" s="8" t="str">
        <f t="shared" si="18"/>
        <v>R1019</v>
      </c>
      <c r="Q149" s="11">
        <f t="shared" si="19"/>
        <v>38333</v>
      </c>
      <c r="R149" s="9">
        <f t="shared" si="21"/>
        <v>18</v>
      </c>
      <c r="S149" s="9"/>
      <c r="T149" s="40">
        <f>COUNTA(Table3[[#This Row],[month]:[age]])</f>
        <v>7</v>
      </c>
    </row>
    <row r="150" spans="1:20" x14ac:dyDescent="0.25">
      <c r="A150" t="s">
        <v>174</v>
      </c>
      <c r="B150">
        <v>2004</v>
      </c>
      <c r="C150" t="s">
        <v>20</v>
      </c>
      <c r="D150">
        <v>19</v>
      </c>
      <c r="E150">
        <v>1</v>
      </c>
      <c r="F150" s="42">
        <v>1711.03</v>
      </c>
      <c r="G150" t="s">
        <v>12</v>
      </c>
      <c r="H150" t="s">
        <v>12</v>
      </c>
      <c r="I150" t="s">
        <v>13</v>
      </c>
      <c r="J150" s="7">
        <f t="shared" si="16"/>
        <v>0</v>
      </c>
      <c r="K150" s="9" t="str">
        <f t="shared" si="20"/>
        <v>Id2188</v>
      </c>
      <c r="L150" s="8" t="str">
        <f t="shared" si="17"/>
        <v>Sep</v>
      </c>
      <c r="M150" s="9">
        <f t="shared" si="15"/>
        <v>2004</v>
      </c>
      <c r="N150" s="8" t="str" cm="1">
        <f t="array" ref="N150">IF(G150="?",INDEX($G$2:$G$2344,MODE(MATCH($G$2:$G$2344,$G$2:$G$2344,0))),G150)</f>
        <v>tier - 3</v>
      </c>
      <c r="O150" s="8" t="str" cm="1">
        <f t="array" ref="O150">IF(H150="?",INDEX($H$2:$H$2344,MODE(MATCH($H$2:$H$2344,$H$2:$H$2344,0))),H150)</f>
        <v>tier - 3</v>
      </c>
      <c r="P150" s="8" t="str">
        <f t="shared" si="18"/>
        <v>R1013</v>
      </c>
      <c r="Q150" s="11">
        <f t="shared" si="19"/>
        <v>38249</v>
      </c>
      <c r="R150" s="9">
        <f t="shared" si="21"/>
        <v>18</v>
      </c>
      <c r="S150" s="9"/>
      <c r="T150" s="40">
        <f>COUNTA(Table3[[#This Row],[month]:[age]])</f>
        <v>7</v>
      </c>
    </row>
    <row r="151" spans="1:20" x14ac:dyDescent="0.25">
      <c r="A151" t="s">
        <v>175</v>
      </c>
      <c r="B151">
        <v>2004</v>
      </c>
      <c r="C151" t="s">
        <v>20</v>
      </c>
      <c r="D151">
        <v>21</v>
      </c>
      <c r="E151">
        <v>0</v>
      </c>
      <c r="F151" s="42">
        <v>1712.23</v>
      </c>
      <c r="G151" t="s">
        <v>12</v>
      </c>
      <c r="H151" t="s">
        <v>16</v>
      </c>
      <c r="I151" t="s">
        <v>168</v>
      </c>
      <c r="J151" s="7">
        <f t="shared" si="16"/>
        <v>0</v>
      </c>
      <c r="K151" s="9" t="str">
        <f t="shared" si="20"/>
        <v>Id2187</v>
      </c>
      <c r="L151" s="8" t="str">
        <f t="shared" si="17"/>
        <v>Sep</v>
      </c>
      <c r="M151" s="9">
        <f t="shared" si="15"/>
        <v>2004</v>
      </c>
      <c r="N151" s="8" t="str" cm="1">
        <f t="array" ref="N151">IF(G151="?",INDEX($G$2:$G$2344,MODE(MATCH($G$2:$G$2344,$G$2:$G$2344,0))),G151)</f>
        <v>tier - 3</v>
      </c>
      <c r="O151" s="8" t="str" cm="1">
        <f t="array" ref="O151">IF(H151="?",INDEX($H$2:$H$2344,MODE(MATCH($H$2:$H$2344,$H$2:$H$2344,0))),H151)</f>
        <v>tier - 1</v>
      </c>
      <c r="P151" s="8" t="str">
        <f t="shared" si="18"/>
        <v>R1016</v>
      </c>
      <c r="Q151" s="11">
        <f t="shared" si="19"/>
        <v>38251</v>
      </c>
      <c r="R151" s="9">
        <f t="shared" si="21"/>
        <v>18</v>
      </c>
      <c r="S151" s="9"/>
      <c r="T151" s="40">
        <f>COUNTA(Table3[[#This Row],[month]:[age]])</f>
        <v>7</v>
      </c>
    </row>
    <row r="152" spans="1:20" x14ac:dyDescent="0.25">
      <c r="A152" t="s">
        <v>176</v>
      </c>
      <c r="B152">
        <v>2004</v>
      </c>
      <c r="C152" t="s">
        <v>18</v>
      </c>
      <c r="D152">
        <v>10</v>
      </c>
      <c r="E152">
        <v>1</v>
      </c>
      <c r="F152" s="42">
        <v>1719.44</v>
      </c>
      <c r="G152" t="s">
        <v>12</v>
      </c>
      <c r="H152" t="s">
        <v>12</v>
      </c>
      <c r="I152" t="s">
        <v>13</v>
      </c>
      <c r="J152" s="7">
        <f t="shared" si="16"/>
        <v>0</v>
      </c>
      <c r="K152" s="9" t="str">
        <f t="shared" si="20"/>
        <v>Id2186</v>
      </c>
      <c r="L152" s="8" t="str">
        <f t="shared" si="17"/>
        <v>Jun</v>
      </c>
      <c r="M152" s="9">
        <f t="shared" si="15"/>
        <v>2004</v>
      </c>
      <c r="N152" s="8" t="str" cm="1">
        <f t="array" ref="N152">IF(G152="?",INDEX($G$2:$G$2344,MODE(MATCH($G$2:$G$2344,$G$2:$G$2344,0))),G152)</f>
        <v>tier - 3</v>
      </c>
      <c r="O152" s="8" t="str" cm="1">
        <f t="array" ref="O152">IF(H152="?",INDEX($H$2:$H$2344,MODE(MATCH($H$2:$H$2344,$H$2:$H$2344,0))),H152)</f>
        <v>tier - 3</v>
      </c>
      <c r="P152" s="8" t="str">
        <f t="shared" si="18"/>
        <v>R1013</v>
      </c>
      <c r="Q152" s="11">
        <f t="shared" si="19"/>
        <v>38148</v>
      </c>
      <c r="R152" s="9">
        <f t="shared" si="21"/>
        <v>18</v>
      </c>
      <c r="S152" s="9"/>
      <c r="T152" s="40">
        <f>COUNTA(Table3[[#This Row],[month]:[age]])</f>
        <v>7</v>
      </c>
    </row>
    <row r="153" spans="1:20" x14ac:dyDescent="0.25">
      <c r="A153" t="s">
        <v>177</v>
      </c>
      <c r="B153">
        <v>2004</v>
      </c>
      <c r="C153" t="s">
        <v>20</v>
      </c>
      <c r="D153">
        <v>11</v>
      </c>
      <c r="E153">
        <v>1</v>
      </c>
      <c r="F153" s="42">
        <v>1720.35</v>
      </c>
      <c r="G153" t="s">
        <v>12</v>
      </c>
      <c r="H153" t="s">
        <v>12</v>
      </c>
      <c r="I153" t="s">
        <v>13</v>
      </c>
      <c r="J153" s="7">
        <f t="shared" si="16"/>
        <v>0</v>
      </c>
      <c r="K153" s="9" t="str">
        <f t="shared" si="20"/>
        <v>Id2185</v>
      </c>
      <c r="L153" s="8" t="str">
        <f t="shared" si="17"/>
        <v>Sep</v>
      </c>
      <c r="M153" s="9">
        <f t="shared" si="15"/>
        <v>2004</v>
      </c>
      <c r="N153" s="8" t="str" cm="1">
        <f t="array" ref="N153">IF(G153="?",INDEX($G$2:$G$2344,MODE(MATCH($G$2:$G$2344,$G$2:$G$2344,0))),G153)</f>
        <v>tier - 3</v>
      </c>
      <c r="O153" s="8" t="str" cm="1">
        <f t="array" ref="O153">IF(H153="?",INDEX($H$2:$H$2344,MODE(MATCH($H$2:$H$2344,$H$2:$H$2344,0))),H153)</f>
        <v>tier - 3</v>
      </c>
      <c r="P153" s="8" t="str">
        <f t="shared" si="18"/>
        <v>R1013</v>
      </c>
      <c r="Q153" s="11">
        <f t="shared" si="19"/>
        <v>38241</v>
      </c>
      <c r="R153" s="9">
        <f t="shared" si="21"/>
        <v>18</v>
      </c>
      <c r="S153" s="9"/>
      <c r="T153" s="40">
        <f>COUNTA(Table3[[#This Row],[month]:[age]])</f>
        <v>7</v>
      </c>
    </row>
    <row r="154" spans="1:20" x14ac:dyDescent="0.25">
      <c r="A154" t="s">
        <v>178</v>
      </c>
      <c r="B154">
        <v>2004</v>
      </c>
      <c r="C154" t="s">
        <v>37</v>
      </c>
      <c r="D154">
        <v>21</v>
      </c>
      <c r="E154">
        <v>1</v>
      </c>
      <c r="F154" s="42">
        <v>1725.55</v>
      </c>
      <c r="G154" t="s">
        <v>12</v>
      </c>
      <c r="H154" t="s">
        <v>11</v>
      </c>
      <c r="I154" t="s">
        <v>13</v>
      </c>
      <c r="J154" s="7">
        <f t="shared" si="16"/>
        <v>0</v>
      </c>
      <c r="K154" s="9" t="str">
        <f t="shared" si="20"/>
        <v>Id2184</v>
      </c>
      <c r="L154" s="8" t="str">
        <f t="shared" si="17"/>
        <v>Oct</v>
      </c>
      <c r="M154" s="9">
        <f t="shared" si="15"/>
        <v>2004</v>
      </c>
      <c r="N154" s="8" t="str" cm="1">
        <f t="array" ref="N154">IF(G154="?",INDEX($G$2:$G$2344,MODE(MATCH($G$2:$G$2344,$G$2:$G$2344,0))),G154)</f>
        <v>tier - 3</v>
      </c>
      <c r="O154" s="8" t="str" cm="1">
        <f t="array" ref="O154">IF(H154="?",INDEX($H$2:$H$2344,MODE(MATCH($H$2:$H$2344,$H$2:$H$2344,0))),H154)</f>
        <v>tier - 2</v>
      </c>
      <c r="P154" s="8" t="str">
        <f t="shared" si="18"/>
        <v>R1013</v>
      </c>
      <c r="Q154" s="11">
        <f t="shared" si="19"/>
        <v>38281</v>
      </c>
      <c r="R154" s="9">
        <f t="shared" si="21"/>
        <v>18</v>
      </c>
      <c r="S154" s="9"/>
      <c r="T154" s="40">
        <f>COUNTA(Table3[[#This Row],[month]:[age]])</f>
        <v>7</v>
      </c>
    </row>
    <row r="155" spans="1:20" x14ac:dyDescent="0.25">
      <c r="A155" t="s">
        <v>179</v>
      </c>
      <c r="B155">
        <v>2004</v>
      </c>
      <c r="C155" t="s">
        <v>20</v>
      </c>
      <c r="D155">
        <v>9</v>
      </c>
      <c r="E155">
        <v>1</v>
      </c>
      <c r="F155" s="42">
        <v>1727.54</v>
      </c>
      <c r="G155" t="s">
        <v>12</v>
      </c>
      <c r="H155" t="s">
        <v>16</v>
      </c>
      <c r="I155" t="s">
        <v>13</v>
      </c>
      <c r="J155" s="7">
        <f t="shared" si="16"/>
        <v>0</v>
      </c>
      <c r="K155" s="9" t="str">
        <f t="shared" si="20"/>
        <v>Id2183</v>
      </c>
      <c r="L155" s="8" t="str">
        <f t="shared" si="17"/>
        <v>Sep</v>
      </c>
      <c r="M155" s="9">
        <f t="shared" si="15"/>
        <v>2004</v>
      </c>
      <c r="N155" s="8" t="str" cm="1">
        <f t="array" ref="N155">IF(G155="?",INDEX($G$2:$G$2344,MODE(MATCH($G$2:$G$2344,$G$2:$G$2344,0))),G155)</f>
        <v>tier - 3</v>
      </c>
      <c r="O155" s="8" t="str" cm="1">
        <f t="array" ref="O155">IF(H155="?",INDEX($H$2:$H$2344,MODE(MATCH($H$2:$H$2344,$H$2:$H$2344,0))),H155)</f>
        <v>tier - 1</v>
      </c>
      <c r="P155" s="8" t="str">
        <f t="shared" si="18"/>
        <v>R1013</v>
      </c>
      <c r="Q155" s="11">
        <f t="shared" si="19"/>
        <v>38239</v>
      </c>
      <c r="R155" s="9">
        <f t="shared" si="21"/>
        <v>18</v>
      </c>
      <c r="S155" s="9"/>
      <c r="T155" s="40">
        <f>COUNTA(Table3[[#This Row],[month]:[age]])</f>
        <v>7</v>
      </c>
    </row>
    <row r="156" spans="1:20" x14ac:dyDescent="0.25">
      <c r="A156" t="s">
        <v>180</v>
      </c>
      <c r="B156">
        <v>2003</v>
      </c>
      <c r="C156" t="s">
        <v>15</v>
      </c>
      <c r="D156">
        <v>21</v>
      </c>
      <c r="E156">
        <v>0</v>
      </c>
      <c r="F156" s="42">
        <v>1727.79</v>
      </c>
      <c r="G156" t="s">
        <v>12</v>
      </c>
      <c r="H156" t="s">
        <v>12</v>
      </c>
      <c r="I156" t="s">
        <v>42</v>
      </c>
      <c r="J156" s="7">
        <f t="shared" si="16"/>
        <v>0</v>
      </c>
      <c r="K156" s="9" t="str">
        <f t="shared" si="20"/>
        <v>Id2182</v>
      </c>
      <c r="L156" s="8" t="str">
        <f t="shared" si="17"/>
        <v>Nov</v>
      </c>
      <c r="M156" s="9">
        <f t="shared" si="15"/>
        <v>2003</v>
      </c>
      <c r="N156" s="8" t="str" cm="1">
        <f t="array" ref="N156">IF(G156="?",INDEX($G$2:$G$2344,MODE(MATCH($G$2:$G$2344,$G$2:$G$2344,0))),G156)</f>
        <v>tier - 3</v>
      </c>
      <c r="O156" s="8" t="str" cm="1">
        <f t="array" ref="O156">IF(H156="?",INDEX($H$2:$H$2344,MODE(MATCH($H$2:$H$2344,$H$2:$H$2344,0))),H156)</f>
        <v>tier - 3</v>
      </c>
      <c r="P156" s="8" t="str">
        <f t="shared" si="18"/>
        <v>R1011</v>
      </c>
      <c r="Q156" s="11">
        <f t="shared" si="19"/>
        <v>37946</v>
      </c>
      <c r="R156" s="9">
        <f t="shared" si="21"/>
        <v>19</v>
      </c>
      <c r="S156" s="9"/>
      <c r="T156" s="40">
        <f>COUNTA(Table3[[#This Row],[month]:[age]])</f>
        <v>7</v>
      </c>
    </row>
    <row r="157" spans="1:20" x14ac:dyDescent="0.25">
      <c r="A157" t="s">
        <v>181</v>
      </c>
      <c r="B157">
        <v>2003</v>
      </c>
      <c r="C157" t="s">
        <v>20</v>
      </c>
      <c r="D157">
        <v>1</v>
      </c>
      <c r="E157">
        <v>0</v>
      </c>
      <c r="F157" s="42">
        <v>1728.9</v>
      </c>
      <c r="G157" t="s">
        <v>12</v>
      </c>
      <c r="H157" t="s">
        <v>11</v>
      </c>
      <c r="I157" t="s">
        <v>42</v>
      </c>
      <c r="J157" s="7">
        <f t="shared" si="16"/>
        <v>0</v>
      </c>
      <c r="K157" s="9" t="str">
        <f t="shared" si="20"/>
        <v>Id2181</v>
      </c>
      <c r="L157" s="8" t="str">
        <f t="shared" si="17"/>
        <v>Sep</v>
      </c>
      <c r="M157" s="9">
        <f t="shared" si="15"/>
        <v>2003</v>
      </c>
      <c r="N157" s="8" t="str" cm="1">
        <f t="array" ref="N157">IF(G157="?",INDEX($G$2:$G$2344,MODE(MATCH($G$2:$G$2344,$G$2:$G$2344,0))),G157)</f>
        <v>tier - 3</v>
      </c>
      <c r="O157" s="8" t="str" cm="1">
        <f t="array" ref="O157">IF(H157="?",INDEX($H$2:$H$2344,MODE(MATCH($H$2:$H$2344,$H$2:$H$2344,0))),H157)</f>
        <v>tier - 2</v>
      </c>
      <c r="P157" s="8" t="str">
        <f t="shared" si="18"/>
        <v>R1011</v>
      </c>
      <c r="Q157" s="11">
        <f t="shared" si="19"/>
        <v>37865</v>
      </c>
      <c r="R157" s="9">
        <f t="shared" si="21"/>
        <v>19</v>
      </c>
      <c r="S157" s="9"/>
      <c r="T157" s="40">
        <f>COUNTA(Table3[[#This Row],[month]:[age]])</f>
        <v>7</v>
      </c>
    </row>
    <row r="158" spans="1:20" x14ac:dyDescent="0.25">
      <c r="A158" t="s">
        <v>182</v>
      </c>
      <c r="B158">
        <v>2003</v>
      </c>
      <c r="C158" t="s">
        <v>15</v>
      </c>
      <c r="D158">
        <v>9</v>
      </c>
      <c r="E158">
        <v>0</v>
      </c>
      <c r="F158" s="42">
        <v>1731.68</v>
      </c>
      <c r="G158" t="s">
        <v>12</v>
      </c>
      <c r="H158" t="s">
        <v>11</v>
      </c>
      <c r="I158" t="s">
        <v>42</v>
      </c>
      <c r="J158" s="7">
        <f t="shared" si="16"/>
        <v>0</v>
      </c>
      <c r="K158" s="9" t="str">
        <f t="shared" si="20"/>
        <v>Id2180</v>
      </c>
      <c r="L158" s="8" t="str">
        <f t="shared" si="17"/>
        <v>Nov</v>
      </c>
      <c r="M158" s="9">
        <f t="shared" si="15"/>
        <v>2003</v>
      </c>
      <c r="N158" s="8" t="str" cm="1">
        <f t="array" ref="N158">IF(G158="?",INDEX($G$2:$G$2344,MODE(MATCH($G$2:$G$2344,$G$2:$G$2344,0))),G158)</f>
        <v>tier - 3</v>
      </c>
      <c r="O158" s="8" t="str" cm="1">
        <f t="array" ref="O158">IF(H158="?",INDEX($H$2:$H$2344,MODE(MATCH($H$2:$H$2344,$H$2:$H$2344,0))),H158)</f>
        <v>tier - 2</v>
      </c>
      <c r="P158" s="8" t="str">
        <f t="shared" si="18"/>
        <v>R1011</v>
      </c>
      <c r="Q158" s="11">
        <f t="shared" si="19"/>
        <v>37934</v>
      </c>
      <c r="R158" s="9">
        <f t="shared" si="21"/>
        <v>19</v>
      </c>
      <c r="S158" s="9"/>
      <c r="T158" s="40">
        <f>COUNTA(Table3[[#This Row],[month]:[age]])</f>
        <v>7</v>
      </c>
    </row>
    <row r="159" spans="1:20" x14ac:dyDescent="0.25">
      <c r="A159" t="s">
        <v>183</v>
      </c>
      <c r="B159">
        <v>2003</v>
      </c>
      <c r="C159" t="s">
        <v>15</v>
      </c>
      <c r="D159">
        <v>14</v>
      </c>
      <c r="E159">
        <v>0</v>
      </c>
      <c r="F159" s="42">
        <v>1737.38</v>
      </c>
      <c r="G159" t="s">
        <v>12</v>
      </c>
      <c r="H159" t="s">
        <v>11</v>
      </c>
      <c r="I159" t="s">
        <v>42</v>
      </c>
      <c r="J159" s="7">
        <f t="shared" si="16"/>
        <v>0</v>
      </c>
      <c r="K159" s="9" t="str">
        <f t="shared" si="20"/>
        <v>Id2179</v>
      </c>
      <c r="L159" s="8" t="str">
        <f t="shared" si="17"/>
        <v>Nov</v>
      </c>
      <c r="M159" s="9">
        <f t="shared" si="15"/>
        <v>2003</v>
      </c>
      <c r="N159" s="8" t="str" cm="1">
        <f t="array" ref="N159">IF(G159="?",INDEX($G$2:$G$2344,MODE(MATCH($G$2:$G$2344,$G$2:$G$2344,0))),G159)</f>
        <v>tier - 3</v>
      </c>
      <c r="O159" s="8" t="str" cm="1">
        <f t="array" ref="O159">IF(H159="?",INDEX($H$2:$H$2344,MODE(MATCH($H$2:$H$2344,$H$2:$H$2344,0))),H159)</f>
        <v>tier - 2</v>
      </c>
      <c r="P159" s="8" t="str">
        <f t="shared" si="18"/>
        <v>R1011</v>
      </c>
      <c r="Q159" s="11">
        <f t="shared" si="19"/>
        <v>37939</v>
      </c>
      <c r="R159" s="9">
        <f t="shared" si="21"/>
        <v>19</v>
      </c>
      <c r="S159" s="9"/>
      <c r="T159" s="40">
        <f>COUNTA(Table3[[#This Row],[month]:[age]])</f>
        <v>7</v>
      </c>
    </row>
    <row r="160" spans="1:20" x14ac:dyDescent="0.25">
      <c r="A160" t="s">
        <v>184</v>
      </c>
      <c r="B160">
        <v>2003</v>
      </c>
      <c r="C160" t="s">
        <v>10</v>
      </c>
      <c r="D160">
        <v>25</v>
      </c>
      <c r="E160">
        <v>0</v>
      </c>
      <c r="F160" s="42">
        <v>1743.21</v>
      </c>
      <c r="G160" t="s">
        <v>12</v>
      </c>
      <c r="H160" t="s">
        <v>16</v>
      </c>
      <c r="I160" t="s">
        <v>42</v>
      </c>
      <c r="J160" s="7">
        <f t="shared" si="16"/>
        <v>0</v>
      </c>
      <c r="K160" s="9" t="str">
        <f t="shared" si="20"/>
        <v>Id2178</v>
      </c>
      <c r="L160" s="8" t="str">
        <f t="shared" si="17"/>
        <v>Jul</v>
      </c>
      <c r="M160" s="9">
        <f t="shared" si="15"/>
        <v>2003</v>
      </c>
      <c r="N160" s="8" t="str" cm="1">
        <f t="array" ref="N160">IF(G160="?",INDEX($G$2:$G$2344,MODE(MATCH($G$2:$G$2344,$G$2:$G$2344,0))),G160)</f>
        <v>tier - 3</v>
      </c>
      <c r="O160" s="8" t="str" cm="1">
        <f t="array" ref="O160">IF(H160="?",INDEX($H$2:$H$2344,MODE(MATCH($H$2:$H$2344,$H$2:$H$2344,0))),H160)</f>
        <v>tier - 1</v>
      </c>
      <c r="P160" s="8" t="str">
        <f t="shared" si="18"/>
        <v>R1011</v>
      </c>
      <c r="Q160" s="11">
        <f t="shared" si="19"/>
        <v>37827</v>
      </c>
      <c r="R160" s="9">
        <f t="shared" si="21"/>
        <v>19</v>
      </c>
      <c r="S160" s="9"/>
      <c r="T160" s="40">
        <f>COUNTA(Table3[[#This Row],[month]:[age]])</f>
        <v>7</v>
      </c>
    </row>
    <row r="161" spans="1:20" x14ac:dyDescent="0.25">
      <c r="A161" t="s">
        <v>185</v>
      </c>
      <c r="B161">
        <v>2003</v>
      </c>
      <c r="C161" t="s">
        <v>10</v>
      </c>
      <c r="D161">
        <v>28</v>
      </c>
      <c r="E161">
        <v>0</v>
      </c>
      <c r="F161" s="42">
        <v>1744.47</v>
      </c>
      <c r="G161" t="s">
        <v>12</v>
      </c>
      <c r="H161" t="s">
        <v>16</v>
      </c>
      <c r="I161" t="s">
        <v>42</v>
      </c>
      <c r="J161" s="7">
        <f t="shared" si="16"/>
        <v>0</v>
      </c>
      <c r="K161" s="9" t="str">
        <f t="shared" si="20"/>
        <v>Id2177</v>
      </c>
      <c r="L161" s="8" t="str">
        <f t="shared" si="17"/>
        <v>Jul</v>
      </c>
      <c r="M161" s="9">
        <f t="shared" si="15"/>
        <v>2003</v>
      </c>
      <c r="N161" s="8" t="str" cm="1">
        <f t="array" ref="N161">IF(G161="?",INDEX($G$2:$G$2344,MODE(MATCH($G$2:$G$2344,$G$2:$G$2344,0))),G161)</f>
        <v>tier - 3</v>
      </c>
      <c r="O161" s="8" t="str" cm="1">
        <f t="array" ref="O161">IF(H161="?",INDEX($H$2:$H$2344,MODE(MATCH($H$2:$H$2344,$H$2:$H$2344,0))),H161)</f>
        <v>tier - 1</v>
      </c>
      <c r="P161" s="8" t="str">
        <f t="shared" si="18"/>
        <v>R1011</v>
      </c>
      <c r="Q161" s="11">
        <f t="shared" si="19"/>
        <v>37830</v>
      </c>
      <c r="R161" s="9">
        <f t="shared" si="21"/>
        <v>19</v>
      </c>
      <c r="S161" s="9"/>
      <c r="T161" s="40">
        <f>COUNTA(Table3[[#This Row],[month]:[age]])</f>
        <v>7</v>
      </c>
    </row>
    <row r="162" spans="1:20" x14ac:dyDescent="0.25">
      <c r="A162" t="s">
        <v>186</v>
      </c>
      <c r="B162">
        <v>2003</v>
      </c>
      <c r="C162" t="s">
        <v>20</v>
      </c>
      <c r="D162">
        <v>26</v>
      </c>
      <c r="E162">
        <v>0</v>
      </c>
      <c r="F162" s="42">
        <v>1748.77</v>
      </c>
      <c r="G162" t="s">
        <v>12</v>
      </c>
      <c r="H162" t="s">
        <v>16</v>
      </c>
      <c r="I162" t="s">
        <v>42</v>
      </c>
      <c r="J162" s="7">
        <f t="shared" si="16"/>
        <v>0</v>
      </c>
      <c r="K162" s="9" t="str">
        <f t="shared" si="20"/>
        <v>Id2176</v>
      </c>
      <c r="L162" s="8" t="str">
        <f t="shared" si="17"/>
        <v>Sep</v>
      </c>
      <c r="M162" s="9">
        <f t="shared" si="15"/>
        <v>2003</v>
      </c>
      <c r="N162" s="8" t="str" cm="1">
        <f t="array" ref="N162">IF(G162="?",INDEX($G$2:$G$2344,MODE(MATCH($G$2:$G$2344,$G$2:$G$2344,0))),G162)</f>
        <v>tier - 3</v>
      </c>
      <c r="O162" s="8" t="str" cm="1">
        <f t="array" ref="O162">IF(H162="?",INDEX($H$2:$H$2344,MODE(MATCH($H$2:$H$2344,$H$2:$H$2344,0))),H162)</f>
        <v>tier - 1</v>
      </c>
      <c r="P162" s="8" t="str">
        <f t="shared" si="18"/>
        <v>R1011</v>
      </c>
      <c r="Q162" s="11">
        <f t="shared" si="19"/>
        <v>37890</v>
      </c>
      <c r="R162" s="9">
        <f t="shared" si="21"/>
        <v>19</v>
      </c>
      <c r="S162" s="9"/>
      <c r="T162" s="40">
        <f>COUNTA(Table3[[#This Row],[month]:[age]])</f>
        <v>7</v>
      </c>
    </row>
    <row r="163" spans="1:20" x14ac:dyDescent="0.25">
      <c r="A163" t="s">
        <v>187</v>
      </c>
      <c r="B163">
        <v>1998</v>
      </c>
      <c r="C163" t="s">
        <v>37</v>
      </c>
      <c r="D163">
        <v>7</v>
      </c>
      <c r="E163">
        <v>0</v>
      </c>
      <c r="F163" s="42">
        <v>1756.6</v>
      </c>
      <c r="G163" t="s">
        <v>12</v>
      </c>
      <c r="H163" t="s">
        <v>12</v>
      </c>
      <c r="I163" t="s">
        <v>13</v>
      </c>
      <c r="J163" s="7">
        <f t="shared" si="16"/>
        <v>0</v>
      </c>
      <c r="K163" s="9" t="str">
        <f t="shared" si="20"/>
        <v>Id2175</v>
      </c>
      <c r="L163" s="8" t="str">
        <f t="shared" si="17"/>
        <v>Oct</v>
      </c>
      <c r="M163" s="9">
        <f t="shared" si="15"/>
        <v>1998</v>
      </c>
      <c r="N163" s="8" t="str" cm="1">
        <f t="array" ref="N163">IF(G163="?",INDEX($G$2:$G$2344,MODE(MATCH($G$2:$G$2344,$G$2:$G$2344,0))),G163)</f>
        <v>tier - 3</v>
      </c>
      <c r="O163" s="8" t="str" cm="1">
        <f t="array" ref="O163">IF(H163="?",INDEX($H$2:$H$2344,MODE(MATCH($H$2:$H$2344,$H$2:$H$2344,0))),H163)</f>
        <v>tier - 3</v>
      </c>
      <c r="P163" s="8" t="str">
        <f t="shared" si="18"/>
        <v>R1013</v>
      </c>
      <c r="Q163" s="11">
        <f t="shared" si="19"/>
        <v>36075</v>
      </c>
      <c r="R163" s="9">
        <f t="shared" si="21"/>
        <v>24</v>
      </c>
      <c r="S163" s="9"/>
      <c r="T163" s="40">
        <f>COUNTA(Table3[[#This Row],[month]:[age]])</f>
        <v>7</v>
      </c>
    </row>
    <row r="164" spans="1:20" x14ac:dyDescent="0.25">
      <c r="A164" t="s">
        <v>188</v>
      </c>
      <c r="B164">
        <v>2003</v>
      </c>
      <c r="C164" t="s">
        <v>15</v>
      </c>
      <c r="D164">
        <v>19</v>
      </c>
      <c r="E164">
        <v>0</v>
      </c>
      <c r="F164" s="42">
        <v>1759.34</v>
      </c>
      <c r="G164" t="s">
        <v>12</v>
      </c>
      <c r="H164" t="s">
        <v>16</v>
      </c>
      <c r="I164" t="s">
        <v>42</v>
      </c>
      <c r="J164" s="7">
        <f t="shared" si="16"/>
        <v>0</v>
      </c>
      <c r="K164" s="9" t="str">
        <f t="shared" si="20"/>
        <v>Id2174</v>
      </c>
      <c r="L164" s="8" t="str">
        <f t="shared" si="17"/>
        <v>Nov</v>
      </c>
      <c r="M164" s="9">
        <f t="shared" si="15"/>
        <v>2003</v>
      </c>
      <c r="N164" s="8" t="str" cm="1">
        <f t="array" ref="N164">IF(G164="?",INDEX($G$2:$G$2344,MODE(MATCH($G$2:$G$2344,$G$2:$G$2344,0))),G164)</f>
        <v>tier - 3</v>
      </c>
      <c r="O164" s="8" t="str" cm="1">
        <f t="array" ref="O164">IF(H164="?",INDEX($H$2:$H$2344,MODE(MATCH($H$2:$H$2344,$H$2:$H$2344,0))),H164)</f>
        <v>tier - 1</v>
      </c>
      <c r="P164" s="8" t="str">
        <f t="shared" si="18"/>
        <v>R1011</v>
      </c>
      <c r="Q164" s="11">
        <f t="shared" si="19"/>
        <v>37944</v>
      </c>
      <c r="R164" s="9">
        <f t="shared" si="21"/>
        <v>19</v>
      </c>
      <c r="S164" s="9"/>
      <c r="T164" s="40">
        <f>COUNTA(Table3[[#This Row],[month]:[age]])</f>
        <v>7</v>
      </c>
    </row>
    <row r="165" spans="1:20" x14ac:dyDescent="0.25">
      <c r="A165" t="s">
        <v>189</v>
      </c>
      <c r="B165">
        <v>2002</v>
      </c>
      <c r="C165" t="s">
        <v>30</v>
      </c>
      <c r="D165">
        <v>13</v>
      </c>
      <c r="E165">
        <v>0</v>
      </c>
      <c r="F165" s="42">
        <v>1769.53</v>
      </c>
      <c r="G165" t="s">
        <v>12</v>
      </c>
      <c r="H165" t="s">
        <v>12</v>
      </c>
      <c r="I165" t="s">
        <v>23</v>
      </c>
      <c r="J165" s="7">
        <f t="shared" si="16"/>
        <v>0</v>
      </c>
      <c r="K165" s="9" t="str">
        <f t="shared" si="20"/>
        <v>Id2173</v>
      </c>
      <c r="L165" s="8" t="str">
        <f t="shared" si="17"/>
        <v>Dec</v>
      </c>
      <c r="M165" s="9">
        <f t="shared" si="15"/>
        <v>2002</v>
      </c>
      <c r="N165" s="8" t="str" cm="1">
        <f t="array" ref="N165">IF(G165="?",INDEX($G$2:$G$2344,MODE(MATCH($G$2:$G$2344,$G$2:$G$2344,0))),G165)</f>
        <v>tier - 3</v>
      </c>
      <c r="O165" s="8" t="str" cm="1">
        <f t="array" ref="O165">IF(H165="?",INDEX($H$2:$H$2344,MODE(MATCH($H$2:$H$2344,$H$2:$H$2344,0))),H165)</f>
        <v>tier - 3</v>
      </c>
      <c r="P165" s="8" t="str">
        <f t="shared" si="18"/>
        <v>R1012</v>
      </c>
      <c r="Q165" s="11">
        <f t="shared" si="19"/>
        <v>37603</v>
      </c>
      <c r="R165" s="9">
        <f t="shared" si="21"/>
        <v>20</v>
      </c>
      <c r="S165" s="9"/>
      <c r="T165" s="40">
        <f>COUNTA(Table3[[#This Row],[month]:[age]])</f>
        <v>7</v>
      </c>
    </row>
    <row r="166" spans="1:20" x14ac:dyDescent="0.25">
      <c r="A166" t="s">
        <v>190</v>
      </c>
      <c r="B166">
        <v>1999</v>
      </c>
      <c r="C166" t="s">
        <v>20</v>
      </c>
      <c r="D166">
        <v>25</v>
      </c>
      <c r="E166">
        <v>0</v>
      </c>
      <c r="F166" s="42">
        <v>1815.88</v>
      </c>
      <c r="G166" t="s">
        <v>12</v>
      </c>
      <c r="H166" t="s">
        <v>12</v>
      </c>
      <c r="I166" t="s">
        <v>13</v>
      </c>
      <c r="J166" s="7">
        <f t="shared" si="16"/>
        <v>0</v>
      </c>
      <c r="K166" s="9" t="str">
        <f t="shared" si="20"/>
        <v>Id2172</v>
      </c>
      <c r="L166" s="8" t="str">
        <f t="shared" si="17"/>
        <v>Sep</v>
      </c>
      <c r="M166" s="9">
        <f t="shared" si="15"/>
        <v>1999</v>
      </c>
      <c r="N166" s="8" t="str" cm="1">
        <f t="array" ref="N166">IF(G166="?",INDEX($G$2:$G$2344,MODE(MATCH($G$2:$G$2344,$G$2:$G$2344,0))),G166)</f>
        <v>tier - 3</v>
      </c>
      <c r="O166" s="8" t="str" cm="1">
        <f t="array" ref="O166">IF(H166="?",INDEX($H$2:$H$2344,MODE(MATCH($H$2:$H$2344,$H$2:$H$2344,0))),H166)</f>
        <v>tier - 3</v>
      </c>
      <c r="P166" s="8" t="str">
        <f t="shared" si="18"/>
        <v>R1013</v>
      </c>
      <c r="Q166" s="11">
        <f t="shared" si="19"/>
        <v>36428</v>
      </c>
      <c r="R166" s="9">
        <f t="shared" si="21"/>
        <v>23</v>
      </c>
      <c r="S166" s="9"/>
      <c r="T166" s="40">
        <f>COUNTA(Table3[[#This Row],[month]:[age]])</f>
        <v>7</v>
      </c>
    </row>
    <row r="167" spans="1:20" x14ac:dyDescent="0.25">
      <c r="A167" t="s">
        <v>191</v>
      </c>
      <c r="B167">
        <v>2004</v>
      </c>
      <c r="C167" t="s">
        <v>35</v>
      </c>
      <c r="D167">
        <v>19</v>
      </c>
      <c r="E167">
        <v>0</v>
      </c>
      <c r="F167" s="42">
        <v>1822.54</v>
      </c>
      <c r="G167" t="s">
        <v>12</v>
      </c>
      <c r="H167" t="s">
        <v>16</v>
      </c>
      <c r="I167" t="s">
        <v>23</v>
      </c>
      <c r="J167" s="7">
        <f t="shared" si="16"/>
        <v>0</v>
      </c>
      <c r="K167" s="9" t="str">
        <f t="shared" si="20"/>
        <v>Id2171</v>
      </c>
      <c r="L167" s="8" t="str">
        <f t="shared" si="17"/>
        <v>Aug</v>
      </c>
      <c r="M167" s="9">
        <f t="shared" si="15"/>
        <v>2004</v>
      </c>
      <c r="N167" s="8" t="str" cm="1">
        <f t="array" ref="N167">IF(G167="?",INDEX($G$2:$G$2344,MODE(MATCH($G$2:$G$2344,$G$2:$G$2344,0))),G167)</f>
        <v>tier - 3</v>
      </c>
      <c r="O167" s="8" t="str" cm="1">
        <f t="array" ref="O167">IF(H167="?",INDEX($H$2:$H$2344,MODE(MATCH($H$2:$H$2344,$H$2:$H$2344,0))),H167)</f>
        <v>tier - 1</v>
      </c>
      <c r="P167" s="8" t="str">
        <f t="shared" si="18"/>
        <v>R1012</v>
      </c>
      <c r="Q167" s="11">
        <f t="shared" si="19"/>
        <v>38218</v>
      </c>
      <c r="R167" s="9">
        <f t="shared" si="21"/>
        <v>18</v>
      </c>
      <c r="S167" s="9"/>
      <c r="T167" s="40">
        <f>COUNTA(Table3[[#This Row],[month]:[age]])</f>
        <v>7</v>
      </c>
    </row>
    <row r="168" spans="1:20" x14ac:dyDescent="0.25">
      <c r="A168" t="s">
        <v>192</v>
      </c>
      <c r="B168">
        <v>1999</v>
      </c>
      <c r="C168" t="s">
        <v>15</v>
      </c>
      <c r="D168">
        <v>17</v>
      </c>
      <c r="E168">
        <v>0</v>
      </c>
      <c r="F168" s="42">
        <v>1824.29</v>
      </c>
      <c r="G168" t="s">
        <v>12</v>
      </c>
      <c r="H168" t="s">
        <v>12</v>
      </c>
      <c r="I168" t="s">
        <v>13</v>
      </c>
      <c r="J168" s="7">
        <f t="shared" si="16"/>
        <v>0</v>
      </c>
      <c r="K168" s="9" t="str">
        <f t="shared" si="20"/>
        <v>Id2170</v>
      </c>
      <c r="L168" s="8" t="str">
        <f t="shared" si="17"/>
        <v>Nov</v>
      </c>
      <c r="M168" s="9">
        <f t="shared" si="15"/>
        <v>1999</v>
      </c>
      <c r="N168" s="8" t="str" cm="1">
        <f t="array" ref="N168">IF(G168="?",INDEX($G$2:$G$2344,MODE(MATCH($G$2:$G$2344,$G$2:$G$2344,0))),G168)</f>
        <v>tier - 3</v>
      </c>
      <c r="O168" s="8" t="str" cm="1">
        <f t="array" ref="O168">IF(H168="?",INDEX($H$2:$H$2344,MODE(MATCH($H$2:$H$2344,$H$2:$H$2344,0))),H168)</f>
        <v>tier - 3</v>
      </c>
      <c r="P168" s="8" t="str">
        <f t="shared" si="18"/>
        <v>R1013</v>
      </c>
      <c r="Q168" s="11">
        <f t="shared" si="19"/>
        <v>36481</v>
      </c>
      <c r="R168" s="9">
        <f t="shared" si="21"/>
        <v>23</v>
      </c>
      <c r="S168" s="9"/>
      <c r="T168" s="40">
        <f>COUNTA(Table3[[#This Row],[month]:[age]])</f>
        <v>7</v>
      </c>
    </row>
    <row r="169" spans="1:20" x14ac:dyDescent="0.25">
      <c r="A169" t="s">
        <v>193</v>
      </c>
      <c r="B169">
        <v>1999</v>
      </c>
      <c r="C169" t="s">
        <v>37</v>
      </c>
      <c r="D169">
        <v>1</v>
      </c>
      <c r="E169">
        <v>0</v>
      </c>
      <c r="F169" s="42">
        <v>1826.84</v>
      </c>
      <c r="G169" t="s">
        <v>12</v>
      </c>
      <c r="H169" t="s">
        <v>11</v>
      </c>
      <c r="I169" t="s">
        <v>42</v>
      </c>
      <c r="J169" s="7">
        <f t="shared" si="16"/>
        <v>0</v>
      </c>
      <c r="K169" s="9" t="str">
        <f t="shared" si="20"/>
        <v>Id2169</v>
      </c>
      <c r="L169" s="8" t="str">
        <f t="shared" si="17"/>
        <v>Oct</v>
      </c>
      <c r="M169" s="9">
        <f t="shared" si="15"/>
        <v>1999</v>
      </c>
      <c r="N169" s="8" t="str" cm="1">
        <f t="array" ref="N169">IF(G169="?",INDEX($G$2:$G$2344,MODE(MATCH($G$2:$G$2344,$G$2:$G$2344,0))),G169)</f>
        <v>tier - 3</v>
      </c>
      <c r="O169" s="8" t="str" cm="1">
        <f t="array" ref="O169">IF(H169="?",INDEX($H$2:$H$2344,MODE(MATCH($H$2:$H$2344,$H$2:$H$2344,0))),H169)</f>
        <v>tier - 2</v>
      </c>
      <c r="P169" s="8" t="str">
        <f t="shared" si="18"/>
        <v>R1011</v>
      </c>
      <c r="Q169" s="11">
        <f t="shared" si="19"/>
        <v>36434</v>
      </c>
      <c r="R169" s="9">
        <f t="shared" si="21"/>
        <v>23</v>
      </c>
      <c r="S169" s="9"/>
      <c r="T169" s="40">
        <f>COUNTA(Table3[[#This Row],[month]:[age]])</f>
        <v>7</v>
      </c>
    </row>
    <row r="170" spans="1:20" x14ac:dyDescent="0.25">
      <c r="A170" t="s">
        <v>194</v>
      </c>
      <c r="B170">
        <v>2003</v>
      </c>
      <c r="C170" t="s">
        <v>35</v>
      </c>
      <c r="D170">
        <v>11</v>
      </c>
      <c r="E170">
        <v>1</v>
      </c>
      <c r="F170" s="42">
        <v>1832.09</v>
      </c>
      <c r="G170" t="s">
        <v>12</v>
      </c>
      <c r="H170" t="s">
        <v>12</v>
      </c>
      <c r="I170" t="s">
        <v>42</v>
      </c>
      <c r="J170" s="7">
        <f t="shared" si="16"/>
        <v>0</v>
      </c>
      <c r="K170" s="9" t="str">
        <f t="shared" si="20"/>
        <v>Id2168</v>
      </c>
      <c r="L170" s="8" t="str">
        <f t="shared" si="17"/>
        <v>Aug</v>
      </c>
      <c r="M170" s="9">
        <f t="shared" si="15"/>
        <v>2003</v>
      </c>
      <c r="N170" s="8" t="str" cm="1">
        <f t="array" ref="N170">IF(G170="?",INDEX($G$2:$G$2344,MODE(MATCH($G$2:$G$2344,$G$2:$G$2344,0))),G170)</f>
        <v>tier - 3</v>
      </c>
      <c r="O170" s="8" t="str" cm="1">
        <f t="array" ref="O170">IF(H170="?",INDEX($H$2:$H$2344,MODE(MATCH($H$2:$H$2344,$H$2:$H$2344,0))),H170)</f>
        <v>tier - 3</v>
      </c>
      <c r="P170" s="8" t="str">
        <f t="shared" si="18"/>
        <v>R1011</v>
      </c>
      <c r="Q170" s="11">
        <f t="shared" si="19"/>
        <v>37844</v>
      </c>
      <c r="R170" s="9">
        <f t="shared" si="21"/>
        <v>19</v>
      </c>
      <c r="S170" s="9"/>
      <c r="T170" s="40">
        <f>COUNTA(Table3[[#This Row],[month]:[age]])</f>
        <v>7</v>
      </c>
    </row>
    <row r="171" spans="1:20" x14ac:dyDescent="0.25">
      <c r="A171" t="s">
        <v>195</v>
      </c>
      <c r="B171">
        <v>2003</v>
      </c>
      <c r="C171" t="s">
        <v>35</v>
      </c>
      <c r="D171">
        <v>4</v>
      </c>
      <c r="E171">
        <v>1</v>
      </c>
      <c r="F171" s="42">
        <v>1837.24</v>
      </c>
      <c r="G171" t="s">
        <v>12</v>
      </c>
      <c r="H171" t="s">
        <v>11</v>
      </c>
      <c r="I171" t="s">
        <v>42</v>
      </c>
      <c r="J171" s="7">
        <f t="shared" si="16"/>
        <v>0</v>
      </c>
      <c r="K171" s="9" t="str">
        <f t="shared" si="20"/>
        <v>Id2167</v>
      </c>
      <c r="L171" s="8" t="str">
        <f t="shared" si="17"/>
        <v>Aug</v>
      </c>
      <c r="M171" s="9">
        <f t="shared" si="15"/>
        <v>2003</v>
      </c>
      <c r="N171" s="8" t="str" cm="1">
        <f t="array" ref="N171">IF(G171="?",INDEX($G$2:$G$2344,MODE(MATCH($G$2:$G$2344,$G$2:$G$2344,0))),G171)</f>
        <v>tier - 3</v>
      </c>
      <c r="O171" s="8" t="str" cm="1">
        <f t="array" ref="O171">IF(H171="?",INDEX($H$2:$H$2344,MODE(MATCH($H$2:$H$2344,$H$2:$H$2344,0))),H171)</f>
        <v>tier - 2</v>
      </c>
      <c r="P171" s="8" t="str">
        <f t="shared" si="18"/>
        <v>R1011</v>
      </c>
      <c r="Q171" s="11">
        <f t="shared" si="19"/>
        <v>37837</v>
      </c>
      <c r="R171" s="9">
        <f t="shared" si="21"/>
        <v>19</v>
      </c>
      <c r="S171" s="9"/>
      <c r="T171" s="40">
        <f>COUNTA(Table3[[#This Row],[month]:[age]])</f>
        <v>7</v>
      </c>
    </row>
    <row r="172" spans="1:20" x14ac:dyDescent="0.25">
      <c r="A172" t="s">
        <v>196</v>
      </c>
      <c r="B172">
        <v>1999</v>
      </c>
      <c r="C172" t="s">
        <v>30</v>
      </c>
      <c r="D172">
        <v>12</v>
      </c>
      <c r="E172">
        <v>0</v>
      </c>
      <c r="F172" s="42">
        <v>1837.28</v>
      </c>
      <c r="G172" t="s">
        <v>12</v>
      </c>
      <c r="H172" t="s">
        <v>11</v>
      </c>
      <c r="I172" t="s">
        <v>13</v>
      </c>
      <c r="J172" s="7">
        <f t="shared" si="16"/>
        <v>0</v>
      </c>
      <c r="K172" s="9" t="str">
        <f t="shared" si="20"/>
        <v>Id2166</v>
      </c>
      <c r="L172" s="8" t="str">
        <f t="shared" si="17"/>
        <v>Dec</v>
      </c>
      <c r="M172" s="9">
        <f t="shared" si="15"/>
        <v>1999</v>
      </c>
      <c r="N172" s="8" t="str" cm="1">
        <f t="array" ref="N172">IF(G172="?",INDEX($G$2:$G$2344,MODE(MATCH($G$2:$G$2344,$G$2:$G$2344,0))),G172)</f>
        <v>tier - 3</v>
      </c>
      <c r="O172" s="8" t="str" cm="1">
        <f t="array" ref="O172">IF(H172="?",INDEX($H$2:$H$2344,MODE(MATCH($H$2:$H$2344,$H$2:$H$2344,0))),H172)</f>
        <v>tier - 2</v>
      </c>
      <c r="P172" s="8" t="str">
        <f t="shared" si="18"/>
        <v>R1013</v>
      </c>
      <c r="Q172" s="11">
        <f t="shared" si="19"/>
        <v>36506</v>
      </c>
      <c r="R172" s="9">
        <f t="shared" si="21"/>
        <v>23</v>
      </c>
      <c r="S172" s="9"/>
      <c r="T172" s="40">
        <f>COUNTA(Table3[[#This Row],[month]:[age]])</f>
        <v>7</v>
      </c>
    </row>
    <row r="173" spans="1:20" x14ac:dyDescent="0.25">
      <c r="A173" t="s">
        <v>197</v>
      </c>
      <c r="B173">
        <v>2003</v>
      </c>
      <c r="C173" t="s">
        <v>10</v>
      </c>
      <c r="D173">
        <v>20</v>
      </c>
      <c r="E173">
        <v>1</v>
      </c>
      <c r="F173" s="42">
        <v>1842.52</v>
      </c>
      <c r="G173" t="s">
        <v>12</v>
      </c>
      <c r="H173" t="s">
        <v>11</v>
      </c>
      <c r="I173" t="s">
        <v>42</v>
      </c>
      <c r="J173" s="7">
        <f t="shared" si="16"/>
        <v>0</v>
      </c>
      <c r="K173" s="9" t="str">
        <f t="shared" si="20"/>
        <v>Id2165</v>
      </c>
      <c r="L173" s="8" t="str">
        <f t="shared" si="17"/>
        <v>Jul</v>
      </c>
      <c r="M173" s="9">
        <f t="shared" si="15"/>
        <v>2003</v>
      </c>
      <c r="N173" s="8" t="str" cm="1">
        <f t="array" ref="N173">IF(G173="?",INDEX($G$2:$G$2344,MODE(MATCH($G$2:$G$2344,$G$2:$G$2344,0))),G173)</f>
        <v>tier - 3</v>
      </c>
      <c r="O173" s="8" t="str" cm="1">
        <f t="array" ref="O173">IF(H173="?",INDEX($H$2:$H$2344,MODE(MATCH($H$2:$H$2344,$H$2:$H$2344,0))),H173)</f>
        <v>tier - 2</v>
      </c>
      <c r="P173" s="8" t="str">
        <f t="shared" si="18"/>
        <v>R1011</v>
      </c>
      <c r="Q173" s="11">
        <f t="shared" si="19"/>
        <v>37822</v>
      </c>
      <c r="R173" s="9">
        <f t="shared" si="21"/>
        <v>19</v>
      </c>
      <c r="S173" s="9"/>
      <c r="T173" s="40">
        <f>COUNTA(Table3[[#This Row],[month]:[age]])</f>
        <v>7</v>
      </c>
    </row>
    <row r="174" spans="1:20" x14ac:dyDescent="0.25">
      <c r="A174" t="s">
        <v>198</v>
      </c>
      <c r="B174">
        <v>1994</v>
      </c>
      <c r="C174" t="s">
        <v>30</v>
      </c>
      <c r="D174">
        <v>6</v>
      </c>
      <c r="E174">
        <v>0</v>
      </c>
      <c r="F174" s="42">
        <v>1850.55</v>
      </c>
      <c r="G174" t="s">
        <v>12</v>
      </c>
      <c r="H174" t="s">
        <v>11</v>
      </c>
      <c r="I174" t="s">
        <v>23</v>
      </c>
      <c r="J174" s="7">
        <f t="shared" si="16"/>
        <v>0</v>
      </c>
      <c r="K174" s="9" t="str">
        <f t="shared" si="20"/>
        <v>Id2164</v>
      </c>
      <c r="L174" s="8" t="str">
        <f t="shared" si="17"/>
        <v>Dec</v>
      </c>
      <c r="M174" s="9">
        <f t="shared" si="15"/>
        <v>1994</v>
      </c>
      <c r="N174" s="8" t="str" cm="1">
        <f t="array" ref="N174">IF(G174="?",INDEX($G$2:$G$2344,MODE(MATCH($G$2:$G$2344,$G$2:$G$2344,0))),G174)</f>
        <v>tier - 3</v>
      </c>
      <c r="O174" s="8" t="str" cm="1">
        <f t="array" ref="O174">IF(H174="?",INDEX($H$2:$H$2344,MODE(MATCH($H$2:$H$2344,$H$2:$H$2344,0))),H174)</f>
        <v>tier - 2</v>
      </c>
      <c r="P174" s="8" t="str">
        <f t="shared" si="18"/>
        <v>R1012</v>
      </c>
      <c r="Q174" s="11">
        <f t="shared" si="19"/>
        <v>34674</v>
      </c>
      <c r="R174" s="9">
        <f t="shared" si="21"/>
        <v>28</v>
      </c>
      <c r="S174" s="9"/>
      <c r="T174" s="40">
        <f>COUNTA(Table3[[#This Row],[month]:[age]])</f>
        <v>7</v>
      </c>
    </row>
    <row r="175" spans="1:20" x14ac:dyDescent="0.25">
      <c r="A175" t="s">
        <v>199</v>
      </c>
      <c r="B175">
        <v>2004</v>
      </c>
      <c r="C175" t="s">
        <v>30</v>
      </c>
      <c r="D175">
        <v>27</v>
      </c>
      <c r="E175">
        <v>0</v>
      </c>
      <c r="F175" s="42">
        <v>1863.45</v>
      </c>
      <c r="G175" t="s">
        <v>12</v>
      </c>
      <c r="H175" t="s">
        <v>16</v>
      </c>
      <c r="I175" t="s">
        <v>200</v>
      </c>
      <c r="J175" s="7">
        <f t="shared" si="16"/>
        <v>0</v>
      </c>
      <c r="K175" s="9" t="str">
        <f t="shared" si="20"/>
        <v>Id2163</v>
      </c>
      <c r="L175" s="8" t="str">
        <f t="shared" si="17"/>
        <v>Dec</v>
      </c>
      <c r="M175" s="9">
        <f t="shared" si="15"/>
        <v>2004</v>
      </c>
      <c r="N175" s="8" t="str" cm="1">
        <f t="array" ref="N175">IF(G175="?",INDEX($G$2:$G$2344,MODE(MATCH($G$2:$G$2344,$G$2:$G$2344,0))),G175)</f>
        <v>tier - 3</v>
      </c>
      <c r="O175" s="8" t="str" cm="1">
        <f t="array" ref="O175">IF(H175="?",INDEX($H$2:$H$2344,MODE(MATCH($H$2:$H$2344,$H$2:$H$2344,0))),H175)</f>
        <v>tier - 1</v>
      </c>
      <c r="P175" s="8" t="str">
        <f t="shared" si="18"/>
        <v>R1025</v>
      </c>
      <c r="Q175" s="11">
        <f t="shared" si="19"/>
        <v>38348</v>
      </c>
      <c r="R175" s="9">
        <f t="shared" si="21"/>
        <v>18</v>
      </c>
      <c r="S175" s="9"/>
      <c r="T175" s="40">
        <f>COUNTA(Table3[[#This Row],[month]:[age]])</f>
        <v>7</v>
      </c>
    </row>
    <row r="176" spans="1:20" x14ac:dyDescent="0.25">
      <c r="A176" t="s">
        <v>201</v>
      </c>
      <c r="B176">
        <v>1996</v>
      </c>
      <c r="C176" t="s">
        <v>10</v>
      </c>
      <c r="D176">
        <v>2</v>
      </c>
      <c r="E176">
        <v>0</v>
      </c>
      <c r="F176" s="42">
        <v>1865.98</v>
      </c>
      <c r="G176" t="s">
        <v>12</v>
      </c>
      <c r="H176" t="s">
        <v>12</v>
      </c>
      <c r="I176" t="s">
        <v>23</v>
      </c>
      <c r="J176" s="7">
        <f t="shared" si="16"/>
        <v>0</v>
      </c>
      <c r="K176" s="9" t="str">
        <f t="shared" si="20"/>
        <v>Id2162</v>
      </c>
      <c r="L176" s="8" t="str">
        <f t="shared" si="17"/>
        <v>Jul</v>
      </c>
      <c r="M176" s="9">
        <f t="shared" ref="M176:M239" si="22">IF(B176="?",AVERAGE($B$2:$B$2344),B176)</f>
        <v>1996</v>
      </c>
      <c r="N176" s="8" t="str" cm="1">
        <f t="array" ref="N176">IF(G176="?",INDEX($G$2:$G$2344,MODE(MATCH($G$2:$G$2344,$G$2:$G$2344,0))),G176)</f>
        <v>tier - 3</v>
      </c>
      <c r="O176" s="8" t="str" cm="1">
        <f t="array" ref="O176">IF(H176="?",INDEX($H$2:$H$2344,MODE(MATCH($H$2:$H$2344,$H$2:$H$2344,0))),H176)</f>
        <v>tier - 3</v>
      </c>
      <c r="P176" s="8" t="str">
        <f t="shared" si="18"/>
        <v>R1012</v>
      </c>
      <c r="Q176" s="11">
        <f t="shared" si="19"/>
        <v>35248</v>
      </c>
      <c r="R176" s="9">
        <f t="shared" si="21"/>
        <v>26</v>
      </c>
      <c r="S176" s="9"/>
      <c r="T176" s="40">
        <f>COUNTA(Table3[[#This Row],[month]:[age]])</f>
        <v>7</v>
      </c>
    </row>
    <row r="177" spans="1:20" x14ac:dyDescent="0.25">
      <c r="A177" t="s">
        <v>202</v>
      </c>
      <c r="B177">
        <v>2002</v>
      </c>
      <c r="C177" t="s">
        <v>20</v>
      </c>
      <c r="D177">
        <v>22</v>
      </c>
      <c r="E177">
        <v>0</v>
      </c>
      <c r="F177" s="42">
        <v>1875.34</v>
      </c>
      <c r="G177" t="s">
        <v>12</v>
      </c>
      <c r="H177" t="s">
        <v>11</v>
      </c>
      <c r="I177" t="s">
        <v>42</v>
      </c>
      <c r="J177" s="7">
        <f t="shared" si="16"/>
        <v>0</v>
      </c>
      <c r="K177" s="9" t="str">
        <f t="shared" si="20"/>
        <v>Id2161</v>
      </c>
      <c r="L177" s="8" t="str">
        <f t="shared" si="17"/>
        <v>Sep</v>
      </c>
      <c r="M177" s="9">
        <f t="shared" si="22"/>
        <v>2002</v>
      </c>
      <c r="N177" s="8" t="str" cm="1">
        <f t="array" ref="N177">IF(G177="?",INDEX($G$2:$G$2344,MODE(MATCH($G$2:$G$2344,$G$2:$G$2344,0))),G177)</f>
        <v>tier - 3</v>
      </c>
      <c r="O177" s="8" t="str" cm="1">
        <f t="array" ref="O177">IF(H177="?",INDEX($H$2:$H$2344,MODE(MATCH($H$2:$H$2344,$H$2:$H$2344,0))),H177)</f>
        <v>tier - 2</v>
      </c>
      <c r="P177" s="8" t="str">
        <f t="shared" si="18"/>
        <v>R1011</v>
      </c>
      <c r="Q177" s="11">
        <f t="shared" si="19"/>
        <v>37521</v>
      </c>
      <c r="R177" s="9">
        <f t="shared" si="21"/>
        <v>20</v>
      </c>
      <c r="S177" s="9"/>
      <c r="T177" s="40">
        <f>COUNTA(Table3[[#This Row],[month]:[age]])</f>
        <v>7</v>
      </c>
    </row>
    <row r="178" spans="1:20" x14ac:dyDescent="0.25">
      <c r="A178" t="s">
        <v>203</v>
      </c>
      <c r="B178">
        <v>2002</v>
      </c>
      <c r="C178" t="s">
        <v>37</v>
      </c>
      <c r="D178">
        <v>29</v>
      </c>
      <c r="E178">
        <v>0</v>
      </c>
      <c r="F178" s="42">
        <v>1877.93</v>
      </c>
      <c r="G178" t="s">
        <v>12</v>
      </c>
      <c r="H178" t="s">
        <v>16</v>
      </c>
      <c r="I178" t="s">
        <v>13</v>
      </c>
      <c r="J178" s="7">
        <f t="shared" si="16"/>
        <v>0</v>
      </c>
      <c r="K178" s="9" t="str">
        <f t="shared" si="20"/>
        <v>Id2160</v>
      </c>
      <c r="L178" s="8" t="str">
        <f t="shared" si="17"/>
        <v>Oct</v>
      </c>
      <c r="M178" s="9">
        <f t="shared" si="22"/>
        <v>2002</v>
      </c>
      <c r="N178" s="8" t="str" cm="1">
        <f t="array" ref="N178">IF(G178="?",INDEX($G$2:$G$2344,MODE(MATCH($G$2:$G$2344,$G$2:$G$2344,0))),G178)</f>
        <v>tier - 3</v>
      </c>
      <c r="O178" s="8" t="str" cm="1">
        <f t="array" ref="O178">IF(H178="?",INDEX($H$2:$H$2344,MODE(MATCH($H$2:$H$2344,$H$2:$H$2344,0))),H178)</f>
        <v>tier - 1</v>
      </c>
      <c r="P178" s="8" t="str">
        <f t="shared" si="18"/>
        <v>R1013</v>
      </c>
      <c r="Q178" s="11">
        <f t="shared" si="19"/>
        <v>37558</v>
      </c>
      <c r="R178" s="9">
        <f t="shared" si="21"/>
        <v>20</v>
      </c>
      <c r="S178" s="9"/>
      <c r="T178" s="40">
        <f>COUNTA(Table3[[#This Row],[month]:[age]])</f>
        <v>7</v>
      </c>
    </row>
    <row r="179" spans="1:20" x14ac:dyDescent="0.25">
      <c r="A179" t="s">
        <v>204</v>
      </c>
      <c r="B179">
        <v>2002</v>
      </c>
      <c r="C179" t="s">
        <v>35</v>
      </c>
      <c r="D179">
        <v>29</v>
      </c>
      <c r="E179">
        <v>0</v>
      </c>
      <c r="F179" s="42">
        <v>1880.07</v>
      </c>
      <c r="G179" t="s">
        <v>12</v>
      </c>
      <c r="H179" t="s">
        <v>11</v>
      </c>
      <c r="I179" t="s">
        <v>13</v>
      </c>
      <c r="J179" s="7">
        <f t="shared" si="16"/>
        <v>0</v>
      </c>
      <c r="K179" s="9" t="str">
        <f t="shared" si="20"/>
        <v>Id2159</v>
      </c>
      <c r="L179" s="8" t="str">
        <f t="shared" si="17"/>
        <v>Aug</v>
      </c>
      <c r="M179" s="9">
        <f t="shared" si="22"/>
        <v>2002</v>
      </c>
      <c r="N179" s="8" t="str" cm="1">
        <f t="array" ref="N179">IF(G179="?",INDEX($G$2:$G$2344,MODE(MATCH($G$2:$G$2344,$G$2:$G$2344,0))),G179)</f>
        <v>tier - 3</v>
      </c>
      <c r="O179" s="8" t="str" cm="1">
        <f t="array" ref="O179">IF(H179="?",INDEX($H$2:$H$2344,MODE(MATCH($H$2:$H$2344,$H$2:$H$2344,0))),H179)</f>
        <v>tier - 2</v>
      </c>
      <c r="P179" s="8" t="str">
        <f t="shared" si="18"/>
        <v>R1013</v>
      </c>
      <c r="Q179" s="11">
        <f t="shared" si="19"/>
        <v>37497</v>
      </c>
      <c r="R179" s="9">
        <f t="shared" si="21"/>
        <v>20</v>
      </c>
      <c r="S179" s="9"/>
      <c r="T179" s="40">
        <f>COUNTA(Table3[[#This Row],[month]:[age]])</f>
        <v>7</v>
      </c>
    </row>
    <row r="180" spans="1:20" x14ac:dyDescent="0.25">
      <c r="A180" t="s">
        <v>205</v>
      </c>
      <c r="B180">
        <v>2002</v>
      </c>
      <c r="C180" t="s">
        <v>35</v>
      </c>
      <c r="D180">
        <v>21</v>
      </c>
      <c r="E180">
        <v>0</v>
      </c>
      <c r="F180" s="42">
        <v>1880.49</v>
      </c>
      <c r="G180" t="s">
        <v>12</v>
      </c>
      <c r="H180" t="s">
        <v>16</v>
      </c>
      <c r="I180" t="s">
        <v>42</v>
      </c>
      <c r="J180" s="7">
        <f t="shared" si="16"/>
        <v>0</v>
      </c>
      <c r="K180" s="9" t="str">
        <f t="shared" si="20"/>
        <v>Id2158</v>
      </c>
      <c r="L180" s="8" t="str">
        <f t="shared" si="17"/>
        <v>Aug</v>
      </c>
      <c r="M180" s="9">
        <f t="shared" si="22"/>
        <v>2002</v>
      </c>
      <c r="N180" s="8" t="str" cm="1">
        <f t="array" ref="N180">IF(G180="?",INDEX($G$2:$G$2344,MODE(MATCH($G$2:$G$2344,$G$2:$G$2344,0))),G180)</f>
        <v>tier - 3</v>
      </c>
      <c r="O180" s="8" t="str" cm="1">
        <f t="array" ref="O180">IF(H180="?",INDEX($H$2:$H$2344,MODE(MATCH($H$2:$H$2344,$H$2:$H$2344,0))),H180)</f>
        <v>tier - 1</v>
      </c>
      <c r="P180" s="8" t="str">
        <f t="shared" si="18"/>
        <v>R1011</v>
      </c>
      <c r="Q180" s="11">
        <f t="shared" si="19"/>
        <v>37489</v>
      </c>
      <c r="R180" s="9">
        <f t="shared" si="21"/>
        <v>20</v>
      </c>
      <c r="S180" s="9"/>
      <c r="T180" s="40">
        <f>COUNTA(Table3[[#This Row],[month]:[age]])</f>
        <v>7</v>
      </c>
    </row>
    <row r="181" spans="1:20" x14ac:dyDescent="0.25">
      <c r="A181" t="s">
        <v>206</v>
      </c>
      <c r="B181">
        <v>2001</v>
      </c>
      <c r="C181" t="s">
        <v>35</v>
      </c>
      <c r="D181">
        <v>10</v>
      </c>
      <c r="E181">
        <v>0</v>
      </c>
      <c r="F181" s="42">
        <v>1906.36</v>
      </c>
      <c r="G181" t="s">
        <v>12</v>
      </c>
      <c r="H181" t="s">
        <v>16</v>
      </c>
      <c r="I181" t="s">
        <v>23</v>
      </c>
      <c r="J181" s="7">
        <f t="shared" si="16"/>
        <v>0</v>
      </c>
      <c r="K181" s="9" t="str">
        <f t="shared" si="20"/>
        <v>Id2157</v>
      </c>
      <c r="L181" s="8" t="str">
        <f t="shared" si="17"/>
        <v>Aug</v>
      </c>
      <c r="M181" s="9">
        <f t="shared" si="22"/>
        <v>2001</v>
      </c>
      <c r="N181" s="8" t="str" cm="1">
        <f t="array" ref="N181">IF(G181="?",INDEX($G$2:$G$2344,MODE(MATCH($G$2:$G$2344,$G$2:$G$2344,0))),G181)</f>
        <v>tier - 3</v>
      </c>
      <c r="O181" s="8" t="str" cm="1">
        <f t="array" ref="O181">IF(H181="?",INDEX($H$2:$H$2344,MODE(MATCH($H$2:$H$2344,$H$2:$H$2344,0))),H181)</f>
        <v>tier - 1</v>
      </c>
      <c r="P181" s="8" t="str">
        <f t="shared" si="18"/>
        <v>R1012</v>
      </c>
      <c r="Q181" s="11">
        <f t="shared" si="19"/>
        <v>37113</v>
      </c>
      <c r="R181" s="9">
        <f t="shared" si="21"/>
        <v>21</v>
      </c>
      <c r="S181" s="9"/>
      <c r="T181" s="40">
        <f>COUNTA(Table3[[#This Row],[month]:[age]])</f>
        <v>7</v>
      </c>
    </row>
    <row r="182" spans="1:20" x14ac:dyDescent="0.25">
      <c r="A182" t="s">
        <v>207</v>
      </c>
      <c r="B182">
        <v>1994</v>
      </c>
      <c r="C182" t="s">
        <v>37</v>
      </c>
      <c r="D182">
        <v>6</v>
      </c>
      <c r="E182">
        <v>0</v>
      </c>
      <c r="F182" s="42">
        <v>1908.9</v>
      </c>
      <c r="G182" t="s">
        <v>12</v>
      </c>
      <c r="H182" t="s">
        <v>12</v>
      </c>
      <c r="I182" t="s">
        <v>13</v>
      </c>
      <c r="J182" s="7">
        <f t="shared" si="16"/>
        <v>0</v>
      </c>
      <c r="K182" s="9" t="str">
        <f t="shared" si="20"/>
        <v>Id2156</v>
      </c>
      <c r="L182" s="8" t="str">
        <f t="shared" si="17"/>
        <v>Oct</v>
      </c>
      <c r="M182" s="9">
        <f t="shared" si="22"/>
        <v>1994</v>
      </c>
      <c r="N182" s="8" t="str" cm="1">
        <f t="array" ref="N182">IF(G182="?",INDEX($G$2:$G$2344,MODE(MATCH($G$2:$G$2344,$G$2:$G$2344,0))),G182)</f>
        <v>tier - 3</v>
      </c>
      <c r="O182" s="8" t="str" cm="1">
        <f t="array" ref="O182">IF(H182="?",INDEX($H$2:$H$2344,MODE(MATCH($H$2:$H$2344,$H$2:$H$2344,0))),H182)</f>
        <v>tier - 3</v>
      </c>
      <c r="P182" s="8" t="str">
        <f t="shared" si="18"/>
        <v>R1013</v>
      </c>
      <c r="Q182" s="11">
        <f t="shared" si="19"/>
        <v>34613</v>
      </c>
      <c r="R182" s="9">
        <f t="shared" si="21"/>
        <v>28</v>
      </c>
      <c r="S182" s="9"/>
      <c r="T182" s="40">
        <f>COUNTA(Table3[[#This Row],[month]:[age]])</f>
        <v>7</v>
      </c>
    </row>
    <row r="183" spans="1:20" x14ac:dyDescent="0.25">
      <c r="A183" t="s">
        <v>208</v>
      </c>
      <c r="B183">
        <v>2001</v>
      </c>
      <c r="C183" t="s">
        <v>35</v>
      </c>
      <c r="D183">
        <v>3</v>
      </c>
      <c r="E183">
        <v>0</v>
      </c>
      <c r="F183" s="42">
        <v>1909.53</v>
      </c>
      <c r="G183" t="s">
        <v>12</v>
      </c>
      <c r="H183" t="s">
        <v>12</v>
      </c>
      <c r="I183" t="s">
        <v>23</v>
      </c>
      <c r="J183" s="7">
        <f t="shared" si="16"/>
        <v>0</v>
      </c>
      <c r="K183" s="9" t="str">
        <f t="shared" si="20"/>
        <v>Id2155</v>
      </c>
      <c r="L183" s="8" t="str">
        <f t="shared" si="17"/>
        <v>Aug</v>
      </c>
      <c r="M183" s="9">
        <f t="shared" si="22"/>
        <v>2001</v>
      </c>
      <c r="N183" s="8" t="str" cm="1">
        <f t="array" ref="N183">IF(G183="?",INDEX($G$2:$G$2344,MODE(MATCH($G$2:$G$2344,$G$2:$G$2344,0))),G183)</f>
        <v>tier - 3</v>
      </c>
      <c r="O183" s="8" t="str" cm="1">
        <f t="array" ref="O183">IF(H183="?",INDEX($H$2:$H$2344,MODE(MATCH($H$2:$H$2344,$H$2:$H$2344,0))),H183)</f>
        <v>tier - 3</v>
      </c>
      <c r="P183" s="8" t="str">
        <f t="shared" si="18"/>
        <v>R1012</v>
      </c>
      <c r="Q183" s="11">
        <f t="shared" si="19"/>
        <v>37106</v>
      </c>
      <c r="R183" s="9">
        <f t="shared" si="21"/>
        <v>21</v>
      </c>
      <c r="S183" s="9"/>
      <c r="T183" s="40">
        <f>COUNTA(Table3[[#This Row],[month]:[age]])</f>
        <v>7</v>
      </c>
    </row>
    <row r="184" spans="1:20" x14ac:dyDescent="0.25">
      <c r="A184" t="s">
        <v>209</v>
      </c>
      <c r="B184">
        <v>2001</v>
      </c>
      <c r="C184" t="s">
        <v>30</v>
      </c>
      <c r="D184">
        <v>9</v>
      </c>
      <c r="E184">
        <v>0</v>
      </c>
      <c r="F184" s="42">
        <v>1917.32</v>
      </c>
      <c r="G184" t="s">
        <v>12</v>
      </c>
      <c r="H184" t="s">
        <v>11</v>
      </c>
      <c r="I184" t="s">
        <v>23</v>
      </c>
      <c r="J184" s="7">
        <f t="shared" si="16"/>
        <v>0</v>
      </c>
      <c r="K184" s="9" t="str">
        <f t="shared" si="20"/>
        <v>Id2154</v>
      </c>
      <c r="L184" s="8" t="str">
        <f t="shared" si="17"/>
        <v>Dec</v>
      </c>
      <c r="M184" s="9">
        <f t="shared" si="22"/>
        <v>2001</v>
      </c>
      <c r="N184" s="8" t="str" cm="1">
        <f t="array" ref="N184">IF(G184="?",INDEX($G$2:$G$2344,MODE(MATCH($G$2:$G$2344,$G$2:$G$2344,0))),G184)</f>
        <v>tier - 3</v>
      </c>
      <c r="O184" s="8" t="str" cm="1">
        <f t="array" ref="O184">IF(H184="?",INDEX($H$2:$H$2344,MODE(MATCH($H$2:$H$2344,$H$2:$H$2344,0))),H184)</f>
        <v>tier - 2</v>
      </c>
      <c r="P184" s="8" t="str">
        <f t="shared" si="18"/>
        <v>R1012</v>
      </c>
      <c r="Q184" s="11">
        <f t="shared" si="19"/>
        <v>37234</v>
      </c>
      <c r="R184" s="9">
        <f t="shared" si="21"/>
        <v>21</v>
      </c>
      <c r="S184" s="9"/>
      <c r="T184" s="40">
        <f>COUNTA(Table3[[#This Row],[month]:[age]])</f>
        <v>7</v>
      </c>
    </row>
    <row r="185" spans="1:20" x14ac:dyDescent="0.25">
      <c r="A185" t="s">
        <v>210</v>
      </c>
      <c r="B185">
        <v>2002</v>
      </c>
      <c r="C185" t="s">
        <v>20</v>
      </c>
      <c r="D185">
        <v>7</v>
      </c>
      <c r="E185">
        <v>1</v>
      </c>
      <c r="F185" s="42">
        <v>1964.78</v>
      </c>
      <c r="G185" t="s">
        <v>12</v>
      </c>
      <c r="H185" t="s">
        <v>16</v>
      </c>
      <c r="I185" t="s">
        <v>42</v>
      </c>
      <c r="J185" s="7">
        <f t="shared" si="16"/>
        <v>0</v>
      </c>
      <c r="K185" s="9" t="str">
        <f t="shared" si="20"/>
        <v>Id2153</v>
      </c>
      <c r="L185" s="8" t="str">
        <f t="shared" si="17"/>
        <v>Sep</v>
      </c>
      <c r="M185" s="9">
        <f t="shared" si="22"/>
        <v>2002</v>
      </c>
      <c r="N185" s="8" t="str" cm="1">
        <f t="array" ref="N185">IF(G185="?",INDEX($G$2:$G$2344,MODE(MATCH($G$2:$G$2344,$G$2:$G$2344,0))),G185)</f>
        <v>tier - 3</v>
      </c>
      <c r="O185" s="8" t="str" cm="1">
        <f t="array" ref="O185">IF(H185="?",INDEX($H$2:$H$2344,MODE(MATCH($H$2:$H$2344,$H$2:$H$2344,0))),H185)</f>
        <v>tier - 1</v>
      </c>
      <c r="P185" s="8" t="str">
        <f t="shared" si="18"/>
        <v>R1011</v>
      </c>
      <c r="Q185" s="11">
        <f t="shared" si="19"/>
        <v>37506</v>
      </c>
      <c r="R185" s="9">
        <f t="shared" si="21"/>
        <v>20</v>
      </c>
      <c r="S185" s="9"/>
      <c r="T185" s="40">
        <f>COUNTA(Table3[[#This Row],[month]:[age]])</f>
        <v>7</v>
      </c>
    </row>
    <row r="186" spans="1:20" x14ac:dyDescent="0.25">
      <c r="A186" t="s">
        <v>211</v>
      </c>
      <c r="B186">
        <v>2002</v>
      </c>
      <c r="C186" t="s">
        <v>10</v>
      </c>
      <c r="D186">
        <v>29</v>
      </c>
      <c r="E186">
        <v>0</v>
      </c>
      <c r="F186" s="42">
        <v>1967.02</v>
      </c>
      <c r="G186" t="s">
        <v>12</v>
      </c>
      <c r="H186" t="s">
        <v>11</v>
      </c>
      <c r="I186" t="s">
        <v>168</v>
      </c>
      <c r="J186" s="7">
        <f t="shared" si="16"/>
        <v>0</v>
      </c>
      <c r="K186" s="9" t="str">
        <f t="shared" si="20"/>
        <v>Id2152</v>
      </c>
      <c r="L186" s="8" t="str">
        <f t="shared" si="17"/>
        <v>Jul</v>
      </c>
      <c r="M186" s="9">
        <f t="shared" si="22"/>
        <v>2002</v>
      </c>
      <c r="N186" s="8" t="str" cm="1">
        <f t="array" ref="N186">IF(G186="?",INDEX($G$2:$G$2344,MODE(MATCH($G$2:$G$2344,$G$2:$G$2344,0))),G186)</f>
        <v>tier - 3</v>
      </c>
      <c r="O186" s="8" t="str" cm="1">
        <f t="array" ref="O186">IF(H186="?",INDEX($H$2:$H$2344,MODE(MATCH($H$2:$H$2344,$H$2:$H$2344,0))),H186)</f>
        <v>tier - 2</v>
      </c>
      <c r="P186" s="8" t="str">
        <f t="shared" si="18"/>
        <v>R1016</v>
      </c>
      <c r="Q186" s="11">
        <f t="shared" si="19"/>
        <v>37466</v>
      </c>
      <c r="R186" s="9">
        <f t="shared" si="21"/>
        <v>20</v>
      </c>
      <c r="S186" s="9"/>
      <c r="T186" s="40">
        <f>COUNTA(Table3[[#This Row],[month]:[age]])</f>
        <v>7</v>
      </c>
    </row>
    <row r="187" spans="1:20" x14ac:dyDescent="0.25">
      <c r="A187" t="s">
        <v>212</v>
      </c>
      <c r="B187">
        <v>1998</v>
      </c>
      <c r="C187" t="s">
        <v>20</v>
      </c>
      <c r="D187">
        <v>28</v>
      </c>
      <c r="E187">
        <v>0</v>
      </c>
      <c r="F187" s="42">
        <v>1969.61</v>
      </c>
      <c r="G187" t="s">
        <v>12</v>
      </c>
      <c r="H187" t="s">
        <v>12</v>
      </c>
      <c r="I187" t="s">
        <v>42</v>
      </c>
      <c r="J187" s="7">
        <f t="shared" si="16"/>
        <v>0</v>
      </c>
      <c r="K187" s="9" t="str">
        <f t="shared" si="20"/>
        <v>Id2151</v>
      </c>
      <c r="L187" s="8" t="str">
        <f t="shared" si="17"/>
        <v>Sep</v>
      </c>
      <c r="M187" s="9">
        <f t="shared" si="22"/>
        <v>1998</v>
      </c>
      <c r="N187" s="8" t="str" cm="1">
        <f t="array" ref="N187">IF(G187="?",INDEX($G$2:$G$2344,MODE(MATCH($G$2:$G$2344,$G$2:$G$2344,0))),G187)</f>
        <v>tier - 3</v>
      </c>
      <c r="O187" s="8" t="str" cm="1">
        <f t="array" ref="O187">IF(H187="?",INDEX($H$2:$H$2344,MODE(MATCH($H$2:$H$2344,$H$2:$H$2344,0))),H187)</f>
        <v>tier - 3</v>
      </c>
      <c r="P187" s="8" t="str">
        <f t="shared" si="18"/>
        <v>R1011</v>
      </c>
      <c r="Q187" s="11">
        <f t="shared" si="19"/>
        <v>36066</v>
      </c>
      <c r="R187" s="9">
        <f t="shared" si="21"/>
        <v>24</v>
      </c>
      <c r="S187" s="9"/>
      <c r="T187" s="40">
        <f>COUNTA(Table3[[#This Row],[month]:[age]])</f>
        <v>7</v>
      </c>
    </row>
    <row r="188" spans="1:20" x14ac:dyDescent="0.25">
      <c r="A188" t="s">
        <v>213</v>
      </c>
      <c r="B188">
        <v>1998</v>
      </c>
      <c r="C188" t="s">
        <v>37</v>
      </c>
      <c r="D188">
        <v>5</v>
      </c>
      <c r="E188">
        <v>0</v>
      </c>
      <c r="F188" s="42">
        <v>1972.95</v>
      </c>
      <c r="G188" t="s">
        <v>12</v>
      </c>
      <c r="H188" t="s">
        <v>16</v>
      </c>
      <c r="I188" t="s">
        <v>42</v>
      </c>
      <c r="J188" s="7">
        <f t="shared" si="16"/>
        <v>0</v>
      </c>
      <c r="K188" s="9" t="str">
        <f t="shared" si="20"/>
        <v>Id2150</v>
      </c>
      <c r="L188" s="8" t="str">
        <f t="shared" si="17"/>
        <v>Oct</v>
      </c>
      <c r="M188" s="9">
        <f t="shared" si="22"/>
        <v>1998</v>
      </c>
      <c r="N188" s="8" t="str" cm="1">
        <f t="array" ref="N188">IF(G188="?",INDEX($G$2:$G$2344,MODE(MATCH($G$2:$G$2344,$G$2:$G$2344,0))),G188)</f>
        <v>tier - 3</v>
      </c>
      <c r="O188" s="8" t="str" cm="1">
        <f t="array" ref="O188">IF(H188="?",INDEX($H$2:$H$2344,MODE(MATCH($H$2:$H$2344,$H$2:$H$2344,0))),H188)</f>
        <v>tier - 1</v>
      </c>
      <c r="P188" s="8" t="str">
        <f t="shared" si="18"/>
        <v>R1011</v>
      </c>
      <c r="Q188" s="11">
        <f t="shared" si="19"/>
        <v>36073</v>
      </c>
      <c r="R188" s="9">
        <f t="shared" si="21"/>
        <v>24</v>
      </c>
      <c r="S188" s="9"/>
      <c r="T188" s="40">
        <f>COUNTA(Table3[[#This Row],[month]:[age]])</f>
        <v>7</v>
      </c>
    </row>
    <row r="189" spans="1:20" x14ac:dyDescent="0.25">
      <c r="A189" t="s">
        <v>214</v>
      </c>
      <c r="B189">
        <v>1998</v>
      </c>
      <c r="C189" t="s">
        <v>20</v>
      </c>
      <c r="D189">
        <v>29</v>
      </c>
      <c r="E189">
        <v>0</v>
      </c>
      <c r="F189" s="42">
        <v>1977.82</v>
      </c>
      <c r="G189" t="s">
        <v>12</v>
      </c>
      <c r="H189" t="s">
        <v>16</v>
      </c>
      <c r="I189" t="s">
        <v>42</v>
      </c>
      <c r="J189" s="7">
        <f t="shared" si="16"/>
        <v>0</v>
      </c>
      <c r="K189" s="9" t="str">
        <f t="shared" si="20"/>
        <v>Id2149</v>
      </c>
      <c r="L189" s="8" t="str">
        <f t="shared" si="17"/>
        <v>Sep</v>
      </c>
      <c r="M189" s="9">
        <f t="shared" si="22"/>
        <v>1998</v>
      </c>
      <c r="N189" s="8" t="str" cm="1">
        <f t="array" ref="N189">IF(G189="?",INDEX($G$2:$G$2344,MODE(MATCH($G$2:$G$2344,$G$2:$G$2344,0))),G189)</f>
        <v>tier - 3</v>
      </c>
      <c r="O189" s="8" t="str" cm="1">
        <f t="array" ref="O189">IF(H189="?",INDEX($H$2:$H$2344,MODE(MATCH($H$2:$H$2344,$H$2:$H$2344,0))),H189)</f>
        <v>tier - 1</v>
      </c>
      <c r="P189" s="8" t="str">
        <f t="shared" si="18"/>
        <v>R1011</v>
      </c>
      <c r="Q189" s="11">
        <f t="shared" si="19"/>
        <v>36067</v>
      </c>
      <c r="R189" s="9">
        <f t="shared" si="21"/>
        <v>24</v>
      </c>
      <c r="S189" s="9"/>
      <c r="T189" s="40">
        <f>COUNTA(Table3[[#This Row],[month]:[age]])</f>
        <v>7</v>
      </c>
    </row>
    <row r="190" spans="1:20" x14ac:dyDescent="0.25">
      <c r="A190" t="s">
        <v>215</v>
      </c>
      <c r="B190">
        <v>2002</v>
      </c>
      <c r="C190" t="s">
        <v>10</v>
      </c>
      <c r="D190">
        <v>16</v>
      </c>
      <c r="E190">
        <v>1</v>
      </c>
      <c r="F190" s="42">
        <v>1980.07</v>
      </c>
      <c r="G190" t="s">
        <v>12</v>
      </c>
      <c r="H190" t="s">
        <v>12</v>
      </c>
      <c r="I190" t="s">
        <v>42</v>
      </c>
      <c r="J190" s="7">
        <f t="shared" si="16"/>
        <v>0</v>
      </c>
      <c r="K190" s="9" t="str">
        <f t="shared" si="20"/>
        <v>Id2148</v>
      </c>
      <c r="L190" s="8" t="str">
        <f t="shared" si="17"/>
        <v>Jul</v>
      </c>
      <c r="M190" s="9">
        <f t="shared" si="22"/>
        <v>2002</v>
      </c>
      <c r="N190" s="8" t="str" cm="1">
        <f t="array" ref="N190">IF(G190="?",INDEX($G$2:$G$2344,MODE(MATCH($G$2:$G$2344,$G$2:$G$2344,0))),G190)</f>
        <v>tier - 3</v>
      </c>
      <c r="O190" s="8" t="str" cm="1">
        <f t="array" ref="O190">IF(H190="?",INDEX($H$2:$H$2344,MODE(MATCH($H$2:$H$2344,$H$2:$H$2344,0))),H190)</f>
        <v>tier - 3</v>
      </c>
      <c r="P190" s="8" t="str">
        <f t="shared" si="18"/>
        <v>R1011</v>
      </c>
      <c r="Q190" s="11">
        <f t="shared" si="19"/>
        <v>37453</v>
      </c>
      <c r="R190" s="9">
        <f t="shared" si="21"/>
        <v>20</v>
      </c>
      <c r="S190" s="9"/>
      <c r="T190" s="40">
        <f>COUNTA(Table3[[#This Row],[month]:[age]])</f>
        <v>7</v>
      </c>
    </row>
    <row r="191" spans="1:20" x14ac:dyDescent="0.25">
      <c r="A191" t="s">
        <v>216</v>
      </c>
      <c r="B191">
        <v>1998</v>
      </c>
      <c r="C191" t="s">
        <v>30</v>
      </c>
      <c r="D191">
        <v>29</v>
      </c>
      <c r="E191">
        <v>0</v>
      </c>
      <c r="F191" s="42">
        <v>1981.58</v>
      </c>
      <c r="G191" t="s">
        <v>12</v>
      </c>
      <c r="H191" t="s">
        <v>16</v>
      </c>
      <c r="I191" t="s">
        <v>13</v>
      </c>
      <c r="J191" s="7">
        <f t="shared" si="16"/>
        <v>0</v>
      </c>
      <c r="K191" s="9" t="str">
        <f t="shared" si="20"/>
        <v>Id2147</v>
      </c>
      <c r="L191" s="8" t="str">
        <f t="shared" si="17"/>
        <v>Dec</v>
      </c>
      <c r="M191" s="9">
        <f t="shared" si="22"/>
        <v>1998</v>
      </c>
      <c r="N191" s="8" t="str" cm="1">
        <f t="array" ref="N191">IF(G191="?",INDEX($G$2:$G$2344,MODE(MATCH($G$2:$G$2344,$G$2:$G$2344,0))),G191)</f>
        <v>tier - 3</v>
      </c>
      <c r="O191" s="8" t="str" cm="1">
        <f t="array" ref="O191">IF(H191="?",INDEX($H$2:$H$2344,MODE(MATCH($H$2:$H$2344,$H$2:$H$2344,0))),H191)</f>
        <v>tier - 1</v>
      </c>
      <c r="P191" s="8" t="str">
        <f t="shared" si="18"/>
        <v>R1013</v>
      </c>
      <c r="Q191" s="11">
        <f t="shared" si="19"/>
        <v>36158</v>
      </c>
      <c r="R191" s="9">
        <f t="shared" si="21"/>
        <v>24</v>
      </c>
      <c r="S191" s="9"/>
      <c r="T191" s="40">
        <f>COUNTA(Table3[[#This Row],[month]:[age]])</f>
        <v>7</v>
      </c>
    </row>
    <row r="192" spans="1:20" x14ac:dyDescent="0.25">
      <c r="A192" t="s">
        <v>217</v>
      </c>
      <c r="B192">
        <v>2002</v>
      </c>
      <c r="C192" t="s">
        <v>20</v>
      </c>
      <c r="D192">
        <v>29</v>
      </c>
      <c r="E192">
        <v>0</v>
      </c>
      <c r="F192" s="42">
        <v>1984.45</v>
      </c>
      <c r="G192" t="s">
        <v>12</v>
      </c>
      <c r="H192" t="s">
        <v>12</v>
      </c>
      <c r="I192" t="s">
        <v>168</v>
      </c>
      <c r="J192" s="7">
        <f t="shared" si="16"/>
        <v>0</v>
      </c>
      <c r="K192" s="9" t="str">
        <f t="shared" si="20"/>
        <v>Id2146</v>
      </c>
      <c r="L192" s="8" t="str">
        <f t="shared" si="17"/>
        <v>Sep</v>
      </c>
      <c r="M192" s="9">
        <f t="shared" si="22"/>
        <v>2002</v>
      </c>
      <c r="N192" s="8" t="str" cm="1">
        <f t="array" ref="N192">IF(G192="?",INDEX($G$2:$G$2344,MODE(MATCH($G$2:$G$2344,$G$2:$G$2344,0))),G192)</f>
        <v>tier - 3</v>
      </c>
      <c r="O192" s="8" t="str" cm="1">
        <f t="array" ref="O192">IF(H192="?",INDEX($H$2:$H$2344,MODE(MATCH($H$2:$H$2344,$H$2:$H$2344,0))),H192)</f>
        <v>tier - 3</v>
      </c>
      <c r="P192" s="8" t="str">
        <f t="shared" si="18"/>
        <v>R1016</v>
      </c>
      <c r="Q192" s="11">
        <f t="shared" si="19"/>
        <v>37528</v>
      </c>
      <c r="R192" s="9">
        <f t="shared" si="21"/>
        <v>20</v>
      </c>
      <c r="S192" s="9"/>
      <c r="T192" s="40">
        <f>COUNTA(Table3[[#This Row],[month]:[age]])</f>
        <v>7</v>
      </c>
    </row>
    <row r="193" spans="1:20" x14ac:dyDescent="0.25">
      <c r="A193" t="s">
        <v>218</v>
      </c>
      <c r="B193">
        <v>1998</v>
      </c>
      <c r="C193" t="s">
        <v>20</v>
      </c>
      <c r="D193">
        <v>14</v>
      </c>
      <c r="E193">
        <v>0</v>
      </c>
      <c r="F193" s="42">
        <v>1986.93</v>
      </c>
      <c r="G193" t="s">
        <v>12</v>
      </c>
      <c r="H193" t="s">
        <v>11</v>
      </c>
      <c r="I193" t="s">
        <v>13</v>
      </c>
      <c r="J193" s="7">
        <f t="shared" si="16"/>
        <v>0</v>
      </c>
      <c r="K193" s="9" t="str">
        <f t="shared" si="20"/>
        <v>Id2145</v>
      </c>
      <c r="L193" s="8" t="str">
        <f t="shared" si="17"/>
        <v>Sep</v>
      </c>
      <c r="M193" s="9">
        <f t="shared" si="22"/>
        <v>1998</v>
      </c>
      <c r="N193" s="8" t="str" cm="1">
        <f t="array" ref="N193">IF(G193="?",INDEX($G$2:$G$2344,MODE(MATCH($G$2:$G$2344,$G$2:$G$2344,0))),G193)</f>
        <v>tier - 3</v>
      </c>
      <c r="O193" s="8" t="str" cm="1">
        <f t="array" ref="O193">IF(H193="?",INDEX($H$2:$H$2344,MODE(MATCH($H$2:$H$2344,$H$2:$H$2344,0))),H193)</f>
        <v>tier - 2</v>
      </c>
      <c r="P193" s="8" t="str">
        <f t="shared" si="18"/>
        <v>R1013</v>
      </c>
      <c r="Q193" s="11">
        <f t="shared" si="19"/>
        <v>36052</v>
      </c>
      <c r="R193" s="9">
        <f t="shared" si="21"/>
        <v>24</v>
      </c>
      <c r="S193" s="9"/>
      <c r="T193" s="40">
        <f>COUNTA(Table3[[#This Row],[month]:[age]])</f>
        <v>7</v>
      </c>
    </row>
    <row r="194" spans="1:20" x14ac:dyDescent="0.25">
      <c r="A194" t="s">
        <v>219</v>
      </c>
      <c r="B194">
        <v>2001</v>
      </c>
      <c r="C194" t="s">
        <v>35</v>
      </c>
      <c r="D194">
        <v>14</v>
      </c>
      <c r="E194">
        <v>0</v>
      </c>
      <c r="F194" s="42">
        <v>2007.95</v>
      </c>
      <c r="G194" t="s">
        <v>12</v>
      </c>
      <c r="H194" t="s">
        <v>11</v>
      </c>
      <c r="I194" t="s">
        <v>42</v>
      </c>
      <c r="J194" s="7">
        <f t="shared" ref="J194:J257" si="23">COUNTIF(A194:I194, "?")</f>
        <v>0</v>
      </c>
      <c r="K194" s="9" t="str">
        <f t="shared" si="20"/>
        <v>Id2144</v>
      </c>
      <c r="L194" s="8" t="str">
        <f t="shared" ref="L194:L257" si="24">IF(C194="?", "Sep", C194)</f>
        <v>Aug</v>
      </c>
      <c r="M194" s="9">
        <f t="shared" si="22"/>
        <v>2001</v>
      </c>
      <c r="N194" s="8" t="str" cm="1">
        <f t="array" ref="N194">IF(G194="?",INDEX($G$2:$G$2344,MODE(MATCH($G$2:$G$2344,$G$2:$G$2344,0))),G194)</f>
        <v>tier - 3</v>
      </c>
      <c r="O194" s="8" t="str" cm="1">
        <f t="array" ref="O194">IF(H194="?",INDEX($H$2:$H$2344,MODE(MATCH($H$2:$H$2344,$H$2:$H$2344,0))),H194)</f>
        <v>tier - 2</v>
      </c>
      <c r="P194" s="8" t="str">
        <f t="shared" ref="P194:P257" si="25">IF(I194="?", "Unknown", I194)</f>
        <v>R1011</v>
      </c>
      <c r="Q194" s="11">
        <f t="shared" ref="Q194:Q257" si="26">DATE(B194, MONTH(1 &amp; L194), D194)</f>
        <v>37117</v>
      </c>
      <c r="R194" s="9">
        <f t="shared" si="21"/>
        <v>21</v>
      </c>
      <c r="S194" s="9"/>
      <c r="T194" s="40">
        <f>COUNTA(Table3[[#This Row],[month]:[age]])</f>
        <v>7</v>
      </c>
    </row>
    <row r="195" spans="1:20" x14ac:dyDescent="0.25">
      <c r="A195" t="s">
        <v>220</v>
      </c>
      <c r="B195">
        <v>2001</v>
      </c>
      <c r="C195" t="s">
        <v>10</v>
      </c>
      <c r="D195">
        <v>1</v>
      </c>
      <c r="E195">
        <v>0</v>
      </c>
      <c r="F195" s="42">
        <v>2020.18</v>
      </c>
      <c r="G195" t="s">
        <v>12</v>
      </c>
      <c r="H195" t="s">
        <v>16</v>
      </c>
      <c r="I195" t="s">
        <v>42</v>
      </c>
      <c r="J195" s="7">
        <f t="shared" si="23"/>
        <v>0</v>
      </c>
      <c r="K195" s="9" t="str">
        <f t="shared" ref="K195:K258" si="27">IF(A195="?", "Unknown", A195)</f>
        <v>Id2143</v>
      </c>
      <c r="L195" s="8" t="str">
        <f t="shared" si="24"/>
        <v>Jul</v>
      </c>
      <c r="M195" s="9">
        <f t="shared" si="22"/>
        <v>2001</v>
      </c>
      <c r="N195" s="8" t="str" cm="1">
        <f t="array" ref="N195">IF(G195="?",INDEX($G$2:$G$2344,MODE(MATCH($G$2:$G$2344,$G$2:$G$2344,0))),G195)</f>
        <v>tier - 3</v>
      </c>
      <c r="O195" s="8" t="str" cm="1">
        <f t="array" ref="O195">IF(H195="?",INDEX($H$2:$H$2344,MODE(MATCH($H$2:$H$2344,$H$2:$H$2344,0))),H195)</f>
        <v>tier - 1</v>
      </c>
      <c r="P195" s="8" t="str">
        <f t="shared" si="25"/>
        <v>R1011</v>
      </c>
      <c r="Q195" s="11">
        <f t="shared" si="26"/>
        <v>37073</v>
      </c>
      <c r="R195" s="9">
        <f t="shared" ref="R195:R258" si="28">DATEDIF(Q195, DATE(2023,6,8), "Y")</f>
        <v>21</v>
      </c>
      <c r="S195" s="9"/>
      <c r="T195" s="40">
        <f>COUNTA(Table3[[#This Row],[month]:[age]])</f>
        <v>7</v>
      </c>
    </row>
    <row r="196" spans="1:20" x14ac:dyDescent="0.25">
      <c r="A196" t="s">
        <v>221</v>
      </c>
      <c r="B196">
        <v>2001</v>
      </c>
      <c r="C196" t="s">
        <v>20</v>
      </c>
      <c r="D196">
        <v>6</v>
      </c>
      <c r="E196">
        <v>0</v>
      </c>
      <c r="F196" s="42">
        <v>2020.55</v>
      </c>
      <c r="G196" t="s">
        <v>12</v>
      </c>
      <c r="H196" t="s">
        <v>11</v>
      </c>
      <c r="I196" t="s">
        <v>13</v>
      </c>
      <c r="J196" s="7">
        <f t="shared" si="23"/>
        <v>0</v>
      </c>
      <c r="K196" s="9" t="str">
        <f t="shared" si="27"/>
        <v>Id2142</v>
      </c>
      <c r="L196" s="8" t="str">
        <f t="shared" si="24"/>
        <v>Sep</v>
      </c>
      <c r="M196" s="9">
        <f t="shared" si="22"/>
        <v>2001</v>
      </c>
      <c r="N196" s="8" t="str" cm="1">
        <f t="array" ref="N196">IF(G196="?",INDEX($G$2:$G$2344,MODE(MATCH($G$2:$G$2344,$G$2:$G$2344,0))),G196)</f>
        <v>tier - 3</v>
      </c>
      <c r="O196" s="8" t="str" cm="1">
        <f t="array" ref="O196">IF(H196="?",INDEX($H$2:$H$2344,MODE(MATCH($H$2:$H$2344,$H$2:$H$2344,0))),H196)</f>
        <v>tier - 2</v>
      </c>
      <c r="P196" s="8" t="str">
        <f t="shared" si="25"/>
        <v>R1013</v>
      </c>
      <c r="Q196" s="11">
        <f t="shared" si="26"/>
        <v>37140</v>
      </c>
      <c r="R196" s="9">
        <f t="shared" si="28"/>
        <v>21</v>
      </c>
      <c r="S196" s="9"/>
      <c r="T196" s="40">
        <f>COUNTA(Table3[[#This Row],[month]:[age]])</f>
        <v>7</v>
      </c>
    </row>
    <row r="197" spans="1:20" x14ac:dyDescent="0.25">
      <c r="A197" t="s">
        <v>222</v>
      </c>
      <c r="B197">
        <v>2001</v>
      </c>
      <c r="C197" t="s">
        <v>35</v>
      </c>
      <c r="D197">
        <v>4</v>
      </c>
      <c r="E197">
        <v>0</v>
      </c>
      <c r="F197" s="42">
        <v>2026.97</v>
      </c>
      <c r="G197" t="s">
        <v>12</v>
      </c>
      <c r="H197" t="s">
        <v>11</v>
      </c>
      <c r="I197" t="s">
        <v>13</v>
      </c>
      <c r="J197" s="7">
        <f t="shared" si="23"/>
        <v>0</v>
      </c>
      <c r="K197" s="9" t="str">
        <f t="shared" si="27"/>
        <v>Id2141</v>
      </c>
      <c r="L197" s="8" t="str">
        <f t="shared" si="24"/>
        <v>Aug</v>
      </c>
      <c r="M197" s="9">
        <f t="shared" si="22"/>
        <v>2001</v>
      </c>
      <c r="N197" s="8" t="str" cm="1">
        <f t="array" ref="N197">IF(G197="?",INDEX($G$2:$G$2344,MODE(MATCH($G$2:$G$2344,$G$2:$G$2344,0))),G197)</f>
        <v>tier - 3</v>
      </c>
      <c r="O197" s="8" t="str" cm="1">
        <f t="array" ref="O197">IF(H197="?",INDEX($H$2:$H$2344,MODE(MATCH($H$2:$H$2344,$H$2:$H$2344,0))),H197)</f>
        <v>tier - 2</v>
      </c>
      <c r="P197" s="8" t="str">
        <f t="shared" si="25"/>
        <v>R1013</v>
      </c>
      <c r="Q197" s="11">
        <f t="shared" si="26"/>
        <v>37107</v>
      </c>
      <c r="R197" s="9">
        <f t="shared" si="28"/>
        <v>21</v>
      </c>
      <c r="S197" s="9"/>
      <c r="T197" s="40">
        <f>COUNTA(Table3[[#This Row],[month]:[age]])</f>
        <v>7</v>
      </c>
    </row>
    <row r="198" spans="1:20" x14ac:dyDescent="0.25">
      <c r="A198" t="s">
        <v>223</v>
      </c>
      <c r="B198">
        <v>2000</v>
      </c>
      <c r="C198" t="s">
        <v>20</v>
      </c>
      <c r="D198">
        <v>2</v>
      </c>
      <c r="E198">
        <v>0</v>
      </c>
      <c r="F198" s="42">
        <v>2045.69</v>
      </c>
      <c r="G198" t="s">
        <v>12</v>
      </c>
      <c r="H198" t="s">
        <v>12</v>
      </c>
      <c r="I198" t="s">
        <v>23</v>
      </c>
      <c r="J198" s="7">
        <f t="shared" si="23"/>
        <v>0</v>
      </c>
      <c r="K198" s="9" t="str">
        <f t="shared" si="27"/>
        <v>Id2140</v>
      </c>
      <c r="L198" s="8" t="str">
        <f t="shared" si="24"/>
        <v>Sep</v>
      </c>
      <c r="M198" s="9">
        <f t="shared" si="22"/>
        <v>2000</v>
      </c>
      <c r="N198" s="8" t="str" cm="1">
        <f t="array" ref="N198">IF(G198="?",INDEX($G$2:$G$2344,MODE(MATCH($G$2:$G$2344,$G$2:$G$2344,0))),G198)</f>
        <v>tier - 3</v>
      </c>
      <c r="O198" s="8" t="str" cm="1">
        <f t="array" ref="O198">IF(H198="?",INDEX($H$2:$H$2344,MODE(MATCH($H$2:$H$2344,$H$2:$H$2344,0))),H198)</f>
        <v>tier - 3</v>
      </c>
      <c r="P198" s="8" t="str">
        <f t="shared" si="25"/>
        <v>R1012</v>
      </c>
      <c r="Q198" s="11">
        <f t="shared" si="26"/>
        <v>36771</v>
      </c>
      <c r="R198" s="9">
        <f t="shared" si="28"/>
        <v>22</v>
      </c>
      <c r="S198" s="9"/>
      <c r="T198" s="40">
        <f>COUNTA(Table3[[#This Row],[month]:[age]])</f>
        <v>7</v>
      </c>
    </row>
    <row r="199" spans="1:20" x14ac:dyDescent="0.25">
      <c r="A199" t="s">
        <v>224</v>
      </c>
      <c r="B199">
        <v>2000</v>
      </c>
      <c r="C199" t="s">
        <v>10</v>
      </c>
      <c r="D199">
        <v>26</v>
      </c>
      <c r="E199">
        <v>0</v>
      </c>
      <c r="F199" s="42">
        <v>2055.3200000000002</v>
      </c>
      <c r="G199" t="s">
        <v>12</v>
      </c>
      <c r="H199" t="s">
        <v>12</v>
      </c>
      <c r="I199" t="s">
        <v>23</v>
      </c>
      <c r="J199" s="7">
        <f t="shared" si="23"/>
        <v>0</v>
      </c>
      <c r="K199" s="9" t="str">
        <f t="shared" si="27"/>
        <v>Id2139</v>
      </c>
      <c r="L199" s="8" t="str">
        <f t="shared" si="24"/>
        <v>Jul</v>
      </c>
      <c r="M199" s="9">
        <f t="shared" si="22"/>
        <v>2000</v>
      </c>
      <c r="N199" s="8" t="str" cm="1">
        <f t="array" ref="N199">IF(G199="?",INDEX($G$2:$G$2344,MODE(MATCH($G$2:$G$2344,$G$2:$G$2344,0))),G199)</f>
        <v>tier - 3</v>
      </c>
      <c r="O199" s="8" t="str" cm="1">
        <f t="array" ref="O199">IF(H199="?",INDEX($H$2:$H$2344,MODE(MATCH($H$2:$H$2344,$H$2:$H$2344,0))),H199)</f>
        <v>tier - 3</v>
      </c>
      <c r="P199" s="8" t="str">
        <f t="shared" si="25"/>
        <v>R1012</v>
      </c>
      <c r="Q199" s="11">
        <f t="shared" si="26"/>
        <v>36733</v>
      </c>
      <c r="R199" s="9">
        <f t="shared" si="28"/>
        <v>22</v>
      </c>
      <c r="S199" s="9"/>
      <c r="T199" s="40">
        <f>COUNTA(Table3[[#This Row],[month]:[age]])</f>
        <v>7</v>
      </c>
    </row>
    <row r="200" spans="1:20" x14ac:dyDescent="0.25">
      <c r="A200" t="s">
        <v>225</v>
      </c>
      <c r="B200">
        <v>2004</v>
      </c>
      <c r="C200" t="s">
        <v>18</v>
      </c>
      <c r="D200">
        <v>12</v>
      </c>
      <c r="E200">
        <v>0</v>
      </c>
      <c r="F200" s="42">
        <v>2094.1</v>
      </c>
      <c r="G200" t="s">
        <v>12</v>
      </c>
      <c r="H200" t="s">
        <v>11</v>
      </c>
      <c r="I200" t="s">
        <v>200</v>
      </c>
      <c r="J200" s="7">
        <f t="shared" si="23"/>
        <v>0</v>
      </c>
      <c r="K200" s="9" t="str">
        <f t="shared" si="27"/>
        <v>Id2138</v>
      </c>
      <c r="L200" s="8" t="str">
        <f t="shared" si="24"/>
        <v>Jun</v>
      </c>
      <c r="M200" s="9">
        <f t="shared" si="22"/>
        <v>2004</v>
      </c>
      <c r="N200" s="8" t="str" cm="1">
        <f t="array" ref="N200">IF(G200="?",INDEX($G$2:$G$2344,MODE(MATCH($G$2:$G$2344,$G$2:$G$2344,0))),G200)</f>
        <v>tier - 3</v>
      </c>
      <c r="O200" s="8" t="str" cm="1">
        <f t="array" ref="O200">IF(H200="?",INDEX($H$2:$H$2344,MODE(MATCH($H$2:$H$2344,$H$2:$H$2344,0))),H200)</f>
        <v>tier - 2</v>
      </c>
      <c r="P200" s="8" t="str">
        <f t="shared" si="25"/>
        <v>R1025</v>
      </c>
      <c r="Q200" s="11">
        <f t="shared" si="26"/>
        <v>38150</v>
      </c>
      <c r="R200" s="9">
        <f t="shared" si="28"/>
        <v>18</v>
      </c>
      <c r="S200" s="9"/>
      <c r="T200" s="40">
        <f>COUNTA(Table3[[#This Row],[month]:[age]])</f>
        <v>7</v>
      </c>
    </row>
    <row r="201" spans="1:20" x14ac:dyDescent="0.25">
      <c r="A201" t="s">
        <v>226</v>
      </c>
      <c r="B201">
        <v>2001</v>
      </c>
      <c r="C201" t="s">
        <v>35</v>
      </c>
      <c r="D201">
        <v>14</v>
      </c>
      <c r="E201">
        <v>0</v>
      </c>
      <c r="F201" s="42">
        <v>2102.2600000000002</v>
      </c>
      <c r="G201" t="s">
        <v>12</v>
      </c>
      <c r="H201" t="s">
        <v>11</v>
      </c>
      <c r="I201" t="s">
        <v>166</v>
      </c>
      <c r="J201" s="7">
        <f t="shared" si="23"/>
        <v>0</v>
      </c>
      <c r="K201" s="9" t="str">
        <f t="shared" si="27"/>
        <v>Id2137</v>
      </c>
      <c r="L201" s="8" t="str">
        <f t="shared" si="24"/>
        <v>Aug</v>
      </c>
      <c r="M201" s="9">
        <f t="shared" si="22"/>
        <v>2001</v>
      </c>
      <c r="N201" s="8" t="str" cm="1">
        <f t="array" ref="N201">IF(G201="?",INDEX($G$2:$G$2344,MODE(MATCH($G$2:$G$2344,$G$2:$G$2344,0))),G201)</f>
        <v>tier - 3</v>
      </c>
      <c r="O201" s="8" t="str" cm="1">
        <f t="array" ref="O201">IF(H201="?",INDEX($H$2:$H$2344,MODE(MATCH($H$2:$H$2344,$H$2:$H$2344,0))),H201)</f>
        <v>tier - 2</v>
      </c>
      <c r="P201" s="8" t="str">
        <f t="shared" si="25"/>
        <v>R1019</v>
      </c>
      <c r="Q201" s="11">
        <f t="shared" si="26"/>
        <v>37117</v>
      </c>
      <c r="R201" s="9">
        <f t="shared" si="28"/>
        <v>21</v>
      </c>
      <c r="S201" s="9"/>
      <c r="T201" s="40">
        <f>COUNTA(Table3[[#This Row],[month]:[age]])</f>
        <v>7</v>
      </c>
    </row>
    <row r="202" spans="1:20" x14ac:dyDescent="0.25">
      <c r="A202" t="s">
        <v>227</v>
      </c>
      <c r="B202">
        <v>2001</v>
      </c>
      <c r="C202" t="s">
        <v>18</v>
      </c>
      <c r="D202">
        <v>22</v>
      </c>
      <c r="E202">
        <v>1</v>
      </c>
      <c r="F202" s="42">
        <v>2103.08</v>
      </c>
      <c r="G202" t="s">
        <v>12</v>
      </c>
      <c r="H202" t="s">
        <v>11</v>
      </c>
      <c r="I202" t="s">
        <v>42</v>
      </c>
      <c r="J202" s="7">
        <f t="shared" si="23"/>
        <v>0</v>
      </c>
      <c r="K202" s="9" t="str">
        <f t="shared" si="27"/>
        <v>Id2136</v>
      </c>
      <c r="L202" s="8" t="str">
        <f t="shared" si="24"/>
        <v>Jun</v>
      </c>
      <c r="M202" s="9">
        <f t="shared" si="22"/>
        <v>2001</v>
      </c>
      <c r="N202" s="8" t="str" cm="1">
        <f t="array" ref="N202">IF(G202="?",INDEX($G$2:$G$2344,MODE(MATCH($G$2:$G$2344,$G$2:$G$2344,0))),G202)</f>
        <v>tier - 3</v>
      </c>
      <c r="O202" s="8" t="str" cm="1">
        <f t="array" ref="O202">IF(H202="?",INDEX($H$2:$H$2344,MODE(MATCH($H$2:$H$2344,$H$2:$H$2344,0))),H202)</f>
        <v>tier - 2</v>
      </c>
      <c r="P202" s="8" t="str">
        <f t="shared" si="25"/>
        <v>R1011</v>
      </c>
      <c r="Q202" s="11">
        <f t="shared" si="26"/>
        <v>37064</v>
      </c>
      <c r="R202" s="9">
        <f t="shared" si="28"/>
        <v>21</v>
      </c>
      <c r="S202" s="9"/>
      <c r="T202" s="40">
        <f>COUNTA(Table3[[#This Row],[month]:[age]])</f>
        <v>7</v>
      </c>
    </row>
    <row r="203" spans="1:20" x14ac:dyDescent="0.25">
      <c r="A203" t="s">
        <v>228</v>
      </c>
      <c r="B203">
        <v>2001</v>
      </c>
      <c r="C203" t="s">
        <v>15</v>
      </c>
      <c r="D203">
        <v>28</v>
      </c>
      <c r="E203">
        <v>0</v>
      </c>
      <c r="F203" s="42">
        <v>2104.11</v>
      </c>
      <c r="G203" t="s">
        <v>11</v>
      </c>
      <c r="H203" t="s">
        <v>16</v>
      </c>
      <c r="I203" t="s">
        <v>168</v>
      </c>
      <c r="J203" s="7">
        <f t="shared" si="23"/>
        <v>0</v>
      </c>
      <c r="K203" s="9" t="str">
        <f t="shared" si="27"/>
        <v>Id2135</v>
      </c>
      <c r="L203" s="8" t="str">
        <f t="shared" si="24"/>
        <v>Nov</v>
      </c>
      <c r="M203" s="9">
        <f t="shared" si="22"/>
        <v>2001</v>
      </c>
      <c r="N203" s="8" t="str" cm="1">
        <f t="array" ref="N203">IF(G203="?",INDEX($G$2:$G$2344,MODE(MATCH($G$2:$G$2344,$G$2:$G$2344,0))),G203)</f>
        <v>tier - 2</v>
      </c>
      <c r="O203" s="8" t="str" cm="1">
        <f t="array" ref="O203">IF(H203="?",INDEX($H$2:$H$2344,MODE(MATCH($H$2:$H$2344,$H$2:$H$2344,0))),H203)</f>
        <v>tier - 1</v>
      </c>
      <c r="P203" s="8" t="str">
        <f t="shared" si="25"/>
        <v>R1016</v>
      </c>
      <c r="Q203" s="11">
        <f t="shared" si="26"/>
        <v>37223</v>
      </c>
      <c r="R203" s="9">
        <f t="shared" si="28"/>
        <v>21</v>
      </c>
      <c r="S203" s="9"/>
      <c r="T203" s="40">
        <f>COUNTA(Table3[[#This Row],[month]:[age]])</f>
        <v>7</v>
      </c>
    </row>
    <row r="204" spans="1:20" x14ac:dyDescent="0.25">
      <c r="A204" t="s">
        <v>229</v>
      </c>
      <c r="B204">
        <v>1989</v>
      </c>
      <c r="C204" t="s">
        <v>10</v>
      </c>
      <c r="D204">
        <v>21</v>
      </c>
      <c r="E204">
        <v>3</v>
      </c>
      <c r="F204" s="42">
        <v>2106.2600000000002</v>
      </c>
      <c r="G204" t="s">
        <v>11</v>
      </c>
      <c r="H204" t="s">
        <v>11</v>
      </c>
      <c r="I204" t="s">
        <v>13</v>
      </c>
      <c r="J204" s="7">
        <f t="shared" si="23"/>
        <v>0</v>
      </c>
      <c r="K204" s="9" t="str">
        <f t="shared" si="27"/>
        <v>Id2134</v>
      </c>
      <c r="L204" s="8" t="str">
        <f t="shared" si="24"/>
        <v>Jul</v>
      </c>
      <c r="M204" s="9">
        <f t="shared" si="22"/>
        <v>1989</v>
      </c>
      <c r="N204" s="8" t="str" cm="1">
        <f t="array" ref="N204">IF(G204="?",INDEX($G$2:$G$2344,MODE(MATCH($G$2:$G$2344,$G$2:$G$2344,0))),G204)</f>
        <v>tier - 2</v>
      </c>
      <c r="O204" s="8" t="str" cm="1">
        <f t="array" ref="O204">IF(H204="?",INDEX($H$2:$H$2344,MODE(MATCH($H$2:$H$2344,$H$2:$H$2344,0))),H204)</f>
        <v>tier - 2</v>
      </c>
      <c r="P204" s="8" t="str">
        <f t="shared" si="25"/>
        <v>R1013</v>
      </c>
      <c r="Q204" s="11">
        <f t="shared" si="26"/>
        <v>32710</v>
      </c>
      <c r="R204" s="9">
        <f t="shared" si="28"/>
        <v>33</v>
      </c>
      <c r="S204" s="9"/>
      <c r="T204" s="40">
        <f>COUNTA(Table3[[#This Row],[month]:[age]])</f>
        <v>7</v>
      </c>
    </row>
    <row r="205" spans="1:20" x14ac:dyDescent="0.25">
      <c r="A205" t="s">
        <v>230</v>
      </c>
      <c r="B205">
        <v>2003</v>
      </c>
      <c r="C205" t="s">
        <v>20</v>
      </c>
      <c r="D205">
        <v>30</v>
      </c>
      <c r="E205">
        <v>0</v>
      </c>
      <c r="F205" s="42">
        <v>2117.34</v>
      </c>
      <c r="G205" t="s">
        <v>11</v>
      </c>
      <c r="H205" t="s">
        <v>12</v>
      </c>
      <c r="I205" t="s">
        <v>23</v>
      </c>
      <c r="J205" s="7">
        <f t="shared" si="23"/>
        <v>0</v>
      </c>
      <c r="K205" s="9" t="str">
        <f t="shared" si="27"/>
        <v>Id2133</v>
      </c>
      <c r="L205" s="8" t="str">
        <f t="shared" si="24"/>
        <v>Sep</v>
      </c>
      <c r="M205" s="9">
        <f t="shared" si="22"/>
        <v>2003</v>
      </c>
      <c r="N205" s="8" t="str" cm="1">
        <f t="array" ref="N205">IF(G205="?",INDEX($G$2:$G$2344,MODE(MATCH($G$2:$G$2344,$G$2:$G$2344,0))),G205)</f>
        <v>tier - 2</v>
      </c>
      <c r="O205" s="8" t="str" cm="1">
        <f t="array" ref="O205">IF(H205="?",INDEX($H$2:$H$2344,MODE(MATCH($H$2:$H$2344,$H$2:$H$2344,0))),H205)</f>
        <v>tier - 3</v>
      </c>
      <c r="P205" s="8" t="str">
        <f t="shared" si="25"/>
        <v>R1012</v>
      </c>
      <c r="Q205" s="11">
        <f t="shared" si="26"/>
        <v>37894</v>
      </c>
      <c r="R205" s="9">
        <f t="shared" si="28"/>
        <v>19</v>
      </c>
      <c r="S205" s="9"/>
      <c r="T205" s="40">
        <f>COUNTA(Table3[[#This Row],[month]:[age]])</f>
        <v>7</v>
      </c>
    </row>
    <row r="206" spans="1:20" x14ac:dyDescent="0.25">
      <c r="A206" t="s">
        <v>231</v>
      </c>
      <c r="B206">
        <v>2004</v>
      </c>
      <c r="C206" t="s">
        <v>15</v>
      </c>
      <c r="D206">
        <v>4</v>
      </c>
      <c r="E206">
        <v>0</v>
      </c>
      <c r="F206" s="42">
        <v>2118.61</v>
      </c>
      <c r="G206" t="s">
        <v>11</v>
      </c>
      <c r="H206" t="s">
        <v>16</v>
      </c>
      <c r="I206" t="s">
        <v>23</v>
      </c>
      <c r="J206" s="7">
        <f t="shared" si="23"/>
        <v>0</v>
      </c>
      <c r="K206" s="9" t="str">
        <f t="shared" si="27"/>
        <v>Id2132</v>
      </c>
      <c r="L206" s="8" t="str">
        <f t="shared" si="24"/>
        <v>Nov</v>
      </c>
      <c r="M206" s="9">
        <f t="shared" si="22"/>
        <v>2004</v>
      </c>
      <c r="N206" s="8" t="str" cm="1">
        <f t="array" ref="N206">IF(G206="?",INDEX($G$2:$G$2344,MODE(MATCH($G$2:$G$2344,$G$2:$G$2344,0))),G206)</f>
        <v>tier - 2</v>
      </c>
      <c r="O206" s="8" t="str" cm="1">
        <f t="array" ref="O206">IF(H206="?",INDEX($H$2:$H$2344,MODE(MATCH($H$2:$H$2344,$H$2:$H$2344,0))),H206)</f>
        <v>tier - 1</v>
      </c>
      <c r="P206" s="8" t="str">
        <f t="shared" si="25"/>
        <v>R1012</v>
      </c>
      <c r="Q206" s="11">
        <f t="shared" si="26"/>
        <v>38295</v>
      </c>
      <c r="R206" s="9">
        <f t="shared" si="28"/>
        <v>18</v>
      </c>
      <c r="S206" s="9"/>
      <c r="T206" s="40">
        <f>COUNTA(Table3[[#This Row],[month]:[age]])</f>
        <v>7</v>
      </c>
    </row>
    <row r="207" spans="1:20" x14ac:dyDescent="0.25">
      <c r="A207" t="s">
        <v>232</v>
      </c>
      <c r="B207">
        <v>2003</v>
      </c>
      <c r="C207" t="s">
        <v>35</v>
      </c>
      <c r="D207">
        <v>30</v>
      </c>
      <c r="E207">
        <v>0</v>
      </c>
      <c r="F207" s="42">
        <v>2128.4299999999998</v>
      </c>
      <c r="G207" t="s">
        <v>11</v>
      </c>
      <c r="H207" t="s">
        <v>16</v>
      </c>
      <c r="I207" t="s">
        <v>23</v>
      </c>
      <c r="J207" s="7">
        <f t="shared" si="23"/>
        <v>0</v>
      </c>
      <c r="K207" s="9" t="str">
        <f t="shared" si="27"/>
        <v>Id2131</v>
      </c>
      <c r="L207" s="8" t="str">
        <f t="shared" si="24"/>
        <v>Aug</v>
      </c>
      <c r="M207" s="9">
        <f t="shared" si="22"/>
        <v>2003</v>
      </c>
      <c r="N207" s="8" t="str" cm="1">
        <f t="array" ref="N207">IF(G207="?",INDEX($G$2:$G$2344,MODE(MATCH($G$2:$G$2344,$G$2:$G$2344,0))),G207)</f>
        <v>tier - 2</v>
      </c>
      <c r="O207" s="8" t="str" cm="1">
        <f t="array" ref="O207">IF(H207="?",INDEX($H$2:$H$2344,MODE(MATCH($H$2:$H$2344,$H$2:$H$2344,0))),H207)</f>
        <v>tier - 1</v>
      </c>
      <c r="P207" s="8" t="str">
        <f t="shared" si="25"/>
        <v>R1012</v>
      </c>
      <c r="Q207" s="11">
        <f t="shared" si="26"/>
        <v>37863</v>
      </c>
      <c r="R207" s="9">
        <f t="shared" si="28"/>
        <v>19</v>
      </c>
      <c r="S207" s="9"/>
      <c r="T207" s="40">
        <f>COUNTA(Table3[[#This Row],[month]:[age]])</f>
        <v>7</v>
      </c>
    </row>
    <row r="208" spans="1:20" x14ac:dyDescent="0.25">
      <c r="A208" t="s">
        <v>233</v>
      </c>
      <c r="B208">
        <v>2003</v>
      </c>
      <c r="C208" t="s">
        <v>30</v>
      </c>
      <c r="D208">
        <v>22</v>
      </c>
      <c r="E208">
        <v>0</v>
      </c>
      <c r="F208" s="42">
        <v>2130.6799999999998</v>
      </c>
      <c r="G208" t="s">
        <v>11</v>
      </c>
      <c r="H208" t="s">
        <v>12</v>
      </c>
      <c r="I208" t="s">
        <v>23</v>
      </c>
      <c r="J208" s="7">
        <f t="shared" si="23"/>
        <v>0</v>
      </c>
      <c r="K208" s="9" t="str">
        <f t="shared" si="27"/>
        <v>Id2130</v>
      </c>
      <c r="L208" s="8" t="str">
        <f t="shared" si="24"/>
        <v>Dec</v>
      </c>
      <c r="M208" s="9">
        <f t="shared" si="22"/>
        <v>2003</v>
      </c>
      <c r="N208" s="8" t="str" cm="1">
        <f t="array" ref="N208">IF(G208="?",INDEX($G$2:$G$2344,MODE(MATCH($G$2:$G$2344,$G$2:$G$2344,0))),G208)</f>
        <v>tier - 2</v>
      </c>
      <c r="O208" s="8" t="str" cm="1">
        <f t="array" ref="O208">IF(H208="?",INDEX($H$2:$H$2344,MODE(MATCH($H$2:$H$2344,$H$2:$H$2344,0))),H208)</f>
        <v>tier - 3</v>
      </c>
      <c r="P208" s="8" t="str">
        <f t="shared" si="25"/>
        <v>R1012</v>
      </c>
      <c r="Q208" s="11">
        <f t="shared" si="26"/>
        <v>37977</v>
      </c>
      <c r="R208" s="9">
        <f t="shared" si="28"/>
        <v>19</v>
      </c>
      <c r="S208" s="9"/>
      <c r="T208" s="40">
        <f>COUNTA(Table3[[#This Row],[month]:[age]])</f>
        <v>7</v>
      </c>
    </row>
    <row r="209" spans="1:20" x14ac:dyDescent="0.25">
      <c r="A209" t="s">
        <v>234</v>
      </c>
      <c r="B209">
        <v>2003</v>
      </c>
      <c r="C209" t="s">
        <v>20</v>
      </c>
      <c r="D209">
        <v>1</v>
      </c>
      <c r="E209">
        <v>0</v>
      </c>
      <c r="F209" s="42">
        <v>2134.9</v>
      </c>
      <c r="G209" t="s">
        <v>11</v>
      </c>
      <c r="H209" t="s">
        <v>12</v>
      </c>
      <c r="I209" t="s">
        <v>23</v>
      </c>
      <c r="J209" s="7">
        <f t="shared" si="23"/>
        <v>0</v>
      </c>
      <c r="K209" s="9" t="str">
        <f t="shared" si="27"/>
        <v>Id2129</v>
      </c>
      <c r="L209" s="8" t="str">
        <f t="shared" si="24"/>
        <v>Sep</v>
      </c>
      <c r="M209" s="9">
        <f t="shared" si="22"/>
        <v>2003</v>
      </c>
      <c r="N209" s="8" t="str" cm="1">
        <f t="array" ref="N209">IF(G209="?",INDEX($G$2:$G$2344,MODE(MATCH($G$2:$G$2344,$G$2:$G$2344,0))),G209)</f>
        <v>tier - 2</v>
      </c>
      <c r="O209" s="8" t="str" cm="1">
        <f t="array" ref="O209">IF(H209="?",INDEX($H$2:$H$2344,MODE(MATCH($H$2:$H$2344,$H$2:$H$2344,0))),H209)</f>
        <v>tier - 3</v>
      </c>
      <c r="P209" s="8" t="str">
        <f t="shared" si="25"/>
        <v>R1012</v>
      </c>
      <c r="Q209" s="11">
        <f t="shared" si="26"/>
        <v>37865</v>
      </c>
      <c r="R209" s="9">
        <f t="shared" si="28"/>
        <v>19</v>
      </c>
      <c r="S209" s="9"/>
      <c r="T209" s="40">
        <f>COUNTA(Table3[[#This Row],[month]:[age]])</f>
        <v>7</v>
      </c>
    </row>
    <row r="210" spans="1:20" x14ac:dyDescent="0.25">
      <c r="A210" t="s">
        <v>235</v>
      </c>
      <c r="B210">
        <v>2003</v>
      </c>
      <c r="C210" t="s">
        <v>20</v>
      </c>
      <c r="D210">
        <v>26</v>
      </c>
      <c r="E210">
        <v>0</v>
      </c>
      <c r="F210" s="42">
        <v>2136.88</v>
      </c>
      <c r="G210" t="s">
        <v>11</v>
      </c>
      <c r="H210" t="s">
        <v>11</v>
      </c>
      <c r="I210" t="s">
        <v>23</v>
      </c>
      <c r="J210" s="7">
        <f t="shared" si="23"/>
        <v>0</v>
      </c>
      <c r="K210" s="9" t="str">
        <f t="shared" si="27"/>
        <v>Id2128</v>
      </c>
      <c r="L210" s="8" t="str">
        <f t="shared" si="24"/>
        <v>Sep</v>
      </c>
      <c r="M210" s="9">
        <f t="shared" si="22"/>
        <v>2003</v>
      </c>
      <c r="N210" s="8" t="str" cm="1">
        <f t="array" ref="N210">IF(G210="?",INDEX($G$2:$G$2344,MODE(MATCH($G$2:$G$2344,$G$2:$G$2344,0))),G210)</f>
        <v>tier - 2</v>
      </c>
      <c r="O210" s="8" t="str" cm="1">
        <f t="array" ref="O210">IF(H210="?",INDEX($H$2:$H$2344,MODE(MATCH($H$2:$H$2344,$H$2:$H$2344,0))),H210)</f>
        <v>tier - 2</v>
      </c>
      <c r="P210" s="8" t="str">
        <f t="shared" si="25"/>
        <v>R1012</v>
      </c>
      <c r="Q210" s="11">
        <f t="shared" si="26"/>
        <v>37890</v>
      </c>
      <c r="R210" s="9">
        <f t="shared" si="28"/>
        <v>19</v>
      </c>
      <c r="S210" s="9"/>
      <c r="T210" s="40">
        <f>COUNTA(Table3[[#This Row],[month]:[age]])</f>
        <v>7</v>
      </c>
    </row>
    <row r="211" spans="1:20" x14ac:dyDescent="0.25">
      <c r="A211" t="s">
        <v>236</v>
      </c>
      <c r="B211">
        <v>1997</v>
      </c>
      <c r="C211" t="s">
        <v>20</v>
      </c>
      <c r="D211">
        <v>3</v>
      </c>
      <c r="E211">
        <v>0</v>
      </c>
      <c r="F211" s="42">
        <v>2137.65</v>
      </c>
      <c r="G211" t="s">
        <v>12</v>
      </c>
      <c r="H211" t="s">
        <v>16</v>
      </c>
      <c r="I211" t="s">
        <v>13</v>
      </c>
      <c r="J211" s="7">
        <f t="shared" si="23"/>
        <v>0</v>
      </c>
      <c r="K211" s="9" t="str">
        <f t="shared" si="27"/>
        <v>Id2127</v>
      </c>
      <c r="L211" s="8" t="str">
        <f t="shared" si="24"/>
        <v>Sep</v>
      </c>
      <c r="M211" s="9">
        <f t="shared" si="22"/>
        <v>1997</v>
      </c>
      <c r="N211" s="8" t="str" cm="1">
        <f t="array" ref="N211">IF(G211="?",INDEX($G$2:$G$2344,MODE(MATCH($G$2:$G$2344,$G$2:$G$2344,0))),G211)</f>
        <v>tier - 3</v>
      </c>
      <c r="O211" s="8" t="str" cm="1">
        <f t="array" ref="O211">IF(H211="?",INDEX($H$2:$H$2344,MODE(MATCH($H$2:$H$2344,$H$2:$H$2344,0))),H211)</f>
        <v>tier - 1</v>
      </c>
      <c r="P211" s="8" t="str">
        <f t="shared" si="25"/>
        <v>R1013</v>
      </c>
      <c r="Q211" s="11">
        <f t="shared" si="26"/>
        <v>35676</v>
      </c>
      <c r="R211" s="9">
        <f t="shared" si="28"/>
        <v>25</v>
      </c>
      <c r="S211" s="9"/>
      <c r="T211" s="40">
        <f>COUNTA(Table3[[#This Row],[month]:[age]])</f>
        <v>7</v>
      </c>
    </row>
    <row r="212" spans="1:20" x14ac:dyDescent="0.25">
      <c r="A212" t="s">
        <v>237</v>
      </c>
      <c r="B212">
        <v>2003</v>
      </c>
      <c r="C212" t="s">
        <v>35</v>
      </c>
      <c r="D212">
        <v>19</v>
      </c>
      <c r="E212">
        <v>0</v>
      </c>
      <c r="F212" s="42">
        <v>2138.0700000000002</v>
      </c>
      <c r="G212" t="s">
        <v>11</v>
      </c>
      <c r="H212" t="s">
        <v>16</v>
      </c>
      <c r="I212" t="s">
        <v>23</v>
      </c>
      <c r="J212" s="7">
        <f t="shared" si="23"/>
        <v>0</v>
      </c>
      <c r="K212" s="9" t="str">
        <f t="shared" si="27"/>
        <v>Id2126</v>
      </c>
      <c r="L212" s="8" t="str">
        <f t="shared" si="24"/>
        <v>Aug</v>
      </c>
      <c r="M212" s="9">
        <f t="shared" si="22"/>
        <v>2003</v>
      </c>
      <c r="N212" s="8" t="str" cm="1">
        <f t="array" ref="N212">IF(G212="?",INDEX($G$2:$G$2344,MODE(MATCH($G$2:$G$2344,$G$2:$G$2344,0))),G212)</f>
        <v>tier - 2</v>
      </c>
      <c r="O212" s="8" t="str" cm="1">
        <f t="array" ref="O212">IF(H212="?",INDEX($H$2:$H$2344,MODE(MATCH($H$2:$H$2344,$H$2:$H$2344,0))),H212)</f>
        <v>tier - 1</v>
      </c>
      <c r="P212" s="8" t="str">
        <f t="shared" si="25"/>
        <v>R1012</v>
      </c>
      <c r="Q212" s="11">
        <f t="shared" si="26"/>
        <v>37852</v>
      </c>
      <c r="R212" s="9">
        <f t="shared" si="28"/>
        <v>19</v>
      </c>
      <c r="S212" s="9"/>
      <c r="T212" s="40">
        <f>COUNTA(Table3[[#This Row],[month]:[age]])</f>
        <v>7</v>
      </c>
    </row>
    <row r="213" spans="1:20" x14ac:dyDescent="0.25">
      <c r="A213" t="s">
        <v>238</v>
      </c>
      <c r="B213">
        <v>2004</v>
      </c>
      <c r="C213" t="s">
        <v>37</v>
      </c>
      <c r="D213">
        <v>4</v>
      </c>
      <c r="E213">
        <v>0</v>
      </c>
      <c r="F213" s="42">
        <v>2144.85</v>
      </c>
      <c r="G213" t="s">
        <v>11</v>
      </c>
      <c r="H213" t="s">
        <v>16</v>
      </c>
      <c r="I213" t="s">
        <v>42</v>
      </c>
      <c r="J213" s="7">
        <f t="shared" si="23"/>
        <v>0</v>
      </c>
      <c r="K213" s="9" t="str">
        <f t="shared" si="27"/>
        <v>Id2125</v>
      </c>
      <c r="L213" s="8" t="str">
        <f t="shared" si="24"/>
        <v>Oct</v>
      </c>
      <c r="M213" s="9">
        <f t="shared" si="22"/>
        <v>2004</v>
      </c>
      <c r="N213" s="8" t="str" cm="1">
        <f t="array" ref="N213">IF(G213="?",INDEX($G$2:$G$2344,MODE(MATCH($G$2:$G$2344,$G$2:$G$2344,0))),G213)</f>
        <v>tier - 2</v>
      </c>
      <c r="O213" s="8" t="str" cm="1">
        <f t="array" ref="O213">IF(H213="?",INDEX($H$2:$H$2344,MODE(MATCH($H$2:$H$2344,$H$2:$H$2344,0))),H213)</f>
        <v>tier - 1</v>
      </c>
      <c r="P213" s="8" t="str">
        <f t="shared" si="25"/>
        <v>R1011</v>
      </c>
      <c r="Q213" s="11">
        <f t="shared" si="26"/>
        <v>38264</v>
      </c>
      <c r="R213" s="9">
        <f t="shared" si="28"/>
        <v>18</v>
      </c>
      <c r="S213" s="9"/>
      <c r="T213" s="40">
        <f>COUNTA(Table3[[#This Row],[month]:[age]])</f>
        <v>7</v>
      </c>
    </row>
    <row r="214" spans="1:20" x14ac:dyDescent="0.25">
      <c r="A214" t="s">
        <v>239</v>
      </c>
      <c r="B214">
        <v>2000</v>
      </c>
      <c r="C214" t="s">
        <v>30</v>
      </c>
      <c r="D214">
        <v>27</v>
      </c>
      <c r="E214">
        <v>0</v>
      </c>
      <c r="F214" s="42">
        <v>2150.4699999999998</v>
      </c>
      <c r="G214" t="s">
        <v>11</v>
      </c>
      <c r="H214" t="s">
        <v>12</v>
      </c>
      <c r="I214" t="s">
        <v>42</v>
      </c>
      <c r="J214" s="7">
        <f t="shared" si="23"/>
        <v>0</v>
      </c>
      <c r="K214" s="9" t="str">
        <f t="shared" si="27"/>
        <v>Id2124</v>
      </c>
      <c r="L214" s="8" t="str">
        <f t="shared" si="24"/>
        <v>Dec</v>
      </c>
      <c r="M214" s="9">
        <f t="shared" si="22"/>
        <v>2000</v>
      </c>
      <c r="N214" s="8" t="str" cm="1">
        <f t="array" ref="N214">IF(G214="?",INDEX($G$2:$G$2344,MODE(MATCH($G$2:$G$2344,$G$2:$G$2344,0))),G214)</f>
        <v>tier - 2</v>
      </c>
      <c r="O214" s="8" t="str" cm="1">
        <f t="array" ref="O214">IF(H214="?",INDEX($H$2:$H$2344,MODE(MATCH($H$2:$H$2344,$H$2:$H$2344,0))),H214)</f>
        <v>tier - 3</v>
      </c>
      <c r="P214" s="8" t="str">
        <f t="shared" si="25"/>
        <v>R1011</v>
      </c>
      <c r="Q214" s="11">
        <f t="shared" si="26"/>
        <v>36887</v>
      </c>
      <c r="R214" s="9">
        <f t="shared" si="28"/>
        <v>22</v>
      </c>
      <c r="S214" s="9"/>
      <c r="T214" s="40">
        <f>COUNTA(Table3[[#This Row],[month]:[age]])</f>
        <v>7</v>
      </c>
    </row>
    <row r="215" spans="1:20" x14ac:dyDescent="0.25">
      <c r="A215" t="s">
        <v>240</v>
      </c>
      <c r="B215">
        <v>2000</v>
      </c>
      <c r="C215" t="s">
        <v>37</v>
      </c>
      <c r="D215">
        <v>22</v>
      </c>
      <c r="E215">
        <v>0</v>
      </c>
      <c r="F215" s="42">
        <v>2154.36</v>
      </c>
      <c r="G215" t="s">
        <v>11</v>
      </c>
      <c r="H215" t="s">
        <v>11</v>
      </c>
      <c r="I215" t="s">
        <v>42</v>
      </c>
      <c r="J215" s="7">
        <f t="shared" si="23"/>
        <v>0</v>
      </c>
      <c r="K215" s="9" t="str">
        <f t="shared" si="27"/>
        <v>Id2123</v>
      </c>
      <c r="L215" s="8" t="str">
        <f t="shared" si="24"/>
        <v>Oct</v>
      </c>
      <c r="M215" s="9">
        <f t="shared" si="22"/>
        <v>2000</v>
      </c>
      <c r="N215" s="8" t="str" cm="1">
        <f t="array" ref="N215">IF(G215="?",INDEX($G$2:$G$2344,MODE(MATCH($G$2:$G$2344,$G$2:$G$2344,0))),G215)</f>
        <v>tier - 2</v>
      </c>
      <c r="O215" s="8" t="str" cm="1">
        <f t="array" ref="O215">IF(H215="?",INDEX($H$2:$H$2344,MODE(MATCH($H$2:$H$2344,$H$2:$H$2344,0))),H215)</f>
        <v>tier - 2</v>
      </c>
      <c r="P215" s="8" t="str">
        <f t="shared" si="25"/>
        <v>R1011</v>
      </c>
      <c r="Q215" s="11">
        <f t="shared" si="26"/>
        <v>36821</v>
      </c>
      <c r="R215" s="9">
        <f t="shared" si="28"/>
        <v>22</v>
      </c>
      <c r="S215" s="9"/>
      <c r="T215" s="40">
        <f>COUNTA(Table3[[#This Row],[month]:[age]])</f>
        <v>7</v>
      </c>
    </row>
    <row r="216" spans="1:20" x14ac:dyDescent="0.25">
      <c r="A216" t="s">
        <v>241</v>
      </c>
      <c r="B216">
        <v>2000</v>
      </c>
      <c r="C216" t="s">
        <v>15</v>
      </c>
      <c r="D216">
        <v>29</v>
      </c>
      <c r="E216">
        <v>0</v>
      </c>
      <c r="F216" s="42">
        <v>2155.6799999999998</v>
      </c>
      <c r="G216" t="s">
        <v>11</v>
      </c>
      <c r="H216" t="s">
        <v>12</v>
      </c>
      <c r="I216" t="s">
        <v>13</v>
      </c>
      <c r="J216" s="7">
        <f t="shared" si="23"/>
        <v>0</v>
      </c>
      <c r="K216" s="9" t="str">
        <f t="shared" si="27"/>
        <v>Id2122</v>
      </c>
      <c r="L216" s="8" t="str">
        <f t="shared" si="24"/>
        <v>Nov</v>
      </c>
      <c r="M216" s="9">
        <f t="shared" si="22"/>
        <v>2000</v>
      </c>
      <c r="N216" s="8" t="str" cm="1">
        <f t="array" ref="N216">IF(G216="?",INDEX($G$2:$G$2344,MODE(MATCH($G$2:$G$2344,$G$2:$G$2344,0))),G216)</f>
        <v>tier - 2</v>
      </c>
      <c r="O216" s="8" t="str" cm="1">
        <f t="array" ref="O216">IF(H216="?",INDEX($H$2:$H$2344,MODE(MATCH($H$2:$H$2344,$H$2:$H$2344,0))),H216)</f>
        <v>tier - 3</v>
      </c>
      <c r="P216" s="8" t="str">
        <f t="shared" si="25"/>
        <v>R1013</v>
      </c>
      <c r="Q216" s="11">
        <f t="shared" si="26"/>
        <v>36859</v>
      </c>
      <c r="R216" s="9">
        <f t="shared" si="28"/>
        <v>22</v>
      </c>
      <c r="S216" s="9"/>
      <c r="T216" s="40">
        <f>COUNTA(Table3[[#This Row],[month]:[age]])</f>
        <v>7</v>
      </c>
    </row>
    <row r="217" spans="1:20" x14ac:dyDescent="0.25">
      <c r="A217" t="s">
        <v>242</v>
      </c>
      <c r="B217">
        <v>2000</v>
      </c>
      <c r="C217" t="s">
        <v>30</v>
      </c>
      <c r="D217">
        <v>10</v>
      </c>
      <c r="E217">
        <v>0</v>
      </c>
      <c r="F217" s="42">
        <v>2156.75</v>
      </c>
      <c r="G217" t="s">
        <v>11</v>
      </c>
      <c r="H217" t="s">
        <v>11</v>
      </c>
      <c r="I217" t="s">
        <v>13</v>
      </c>
      <c r="J217" s="7">
        <f t="shared" si="23"/>
        <v>0</v>
      </c>
      <c r="K217" s="9" t="str">
        <f t="shared" si="27"/>
        <v>Id2121</v>
      </c>
      <c r="L217" s="8" t="str">
        <f t="shared" si="24"/>
        <v>Dec</v>
      </c>
      <c r="M217" s="9">
        <f t="shared" si="22"/>
        <v>2000</v>
      </c>
      <c r="N217" s="8" t="str" cm="1">
        <f t="array" ref="N217">IF(G217="?",INDEX($G$2:$G$2344,MODE(MATCH($G$2:$G$2344,$G$2:$G$2344,0))),G217)</f>
        <v>tier - 2</v>
      </c>
      <c r="O217" s="8" t="str" cm="1">
        <f t="array" ref="O217">IF(H217="?",INDEX($H$2:$H$2344,MODE(MATCH($H$2:$H$2344,$H$2:$H$2344,0))),H217)</f>
        <v>tier - 2</v>
      </c>
      <c r="P217" s="8" t="str">
        <f t="shared" si="25"/>
        <v>R1013</v>
      </c>
      <c r="Q217" s="11">
        <f t="shared" si="26"/>
        <v>36870</v>
      </c>
      <c r="R217" s="9">
        <f t="shared" si="28"/>
        <v>22</v>
      </c>
      <c r="S217" s="9"/>
      <c r="T217" s="40">
        <f>COUNTA(Table3[[#This Row],[month]:[age]])</f>
        <v>7</v>
      </c>
    </row>
    <row r="218" spans="1:20" x14ac:dyDescent="0.25">
      <c r="A218" t="s">
        <v>243</v>
      </c>
      <c r="B218">
        <v>2000</v>
      </c>
      <c r="C218" t="s">
        <v>35</v>
      </c>
      <c r="D218">
        <v>23</v>
      </c>
      <c r="E218">
        <v>0</v>
      </c>
      <c r="F218" s="42">
        <v>2166.73</v>
      </c>
      <c r="G218" t="s">
        <v>11</v>
      </c>
      <c r="H218" t="s">
        <v>11</v>
      </c>
      <c r="I218" t="s">
        <v>42</v>
      </c>
      <c r="J218" s="7">
        <f t="shared" si="23"/>
        <v>0</v>
      </c>
      <c r="K218" s="9" t="str">
        <f t="shared" si="27"/>
        <v>Id2120</v>
      </c>
      <c r="L218" s="8" t="str">
        <f t="shared" si="24"/>
        <v>Aug</v>
      </c>
      <c r="M218" s="9">
        <f t="shared" si="22"/>
        <v>2000</v>
      </c>
      <c r="N218" s="8" t="str" cm="1">
        <f t="array" ref="N218">IF(G218="?",INDEX($G$2:$G$2344,MODE(MATCH($G$2:$G$2344,$G$2:$G$2344,0))),G218)</f>
        <v>tier - 2</v>
      </c>
      <c r="O218" s="8" t="str" cm="1">
        <f t="array" ref="O218">IF(H218="?",INDEX($H$2:$H$2344,MODE(MATCH($H$2:$H$2344,$H$2:$H$2344,0))),H218)</f>
        <v>tier - 2</v>
      </c>
      <c r="P218" s="8" t="str">
        <f t="shared" si="25"/>
        <v>R1011</v>
      </c>
      <c r="Q218" s="11">
        <f t="shared" si="26"/>
        <v>36761</v>
      </c>
      <c r="R218" s="9">
        <f t="shared" si="28"/>
        <v>22</v>
      </c>
      <c r="S218" s="9"/>
      <c r="T218" s="40">
        <f>COUNTA(Table3[[#This Row],[month]:[age]])</f>
        <v>7</v>
      </c>
    </row>
    <row r="219" spans="1:20" x14ac:dyDescent="0.25">
      <c r="A219" t="s">
        <v>244</v>
      </c>
      <c r="B219">
        <v>1994</v>
      </c>
      <c r="C219" t="s">
        <v>20</v>
      </c>
      <c r="D219">
        <v>27</v>
      </c>
      <c r="E219">
        <v>0</v>
      </c>
      <c r="F219" s="42">
        <v>2170.08</v>
      </c>
      <c r="G219" t="s">
        <v>11</v>
      </c>
      <c r="H219" t="s">
        <v>11</v>
      </c>
      <c r="I219" t="s">
        <v>13</v>
      </c>
      <c r="J219" s="7">
        <f t="shared" si="23"/>
        <v>0</v>
      </c>
      <c r="K219" s="9" t="str">
        <f t="shared" si="27"/>
        <v>Id2119</v>
      </c>
      <c r="L219" s="8" t="str">
        <f t="shared" si="24"/>
        <v>Sep</v>
      </c>
      <c r="M219" s="9">
        <f t="shared" si="22"/>
        <v>1994</v>
      </c>
      <c r="N219" s="8" t="str" cm="1">
        <f t="array" ref="N219">IF(G219="?",INDEX($G$2:$G$2344,MODE(MATCH($G$2:$G$2344,$G$2:$G$2344,0))),G219)</f>
        <v>tier - 2</v>
      </c>
      <c r="O219" s="8" t="str" cm="1">
        <f t="array" ref="O219">IF(H219="?",INDEX($H$2:$H$2344,MODE(MATCH($H$2:$H$2344,$H$2:$H$2344,0))),H219)</f>
        <v>tier - 2</v>
      </c>
      <c r="P219" s="8" t="str">
        <f t="shared" si="25"/>
        <v>R1013</v>
      </c>
      <c r="Q219" s="11">
        <f t="shared" si="26"/>
        <v>34604</v>
      </c>
      <c r="R219" s="9">
        <f t="shared" si="28"/>
        <v>28</v>
      </c>
      <c r="S219" s="9"/>
      <c r="T219" s="40">
        <f>COUNTA(Table3[[#This Row],[month]:[age]])</f>
        <v>7</v>
      </c>
    </row>
    <row r="220" spans="1:20" x14ac:dyDescent="0.25">
      <c r="A220" t="s">
        <v>245</v>
      </c>
      <c r="B220">
        <v>1991</v>
      </c>
      <c r="C220" t="s">
        <v>30</v>
      </c>
      <c r="D220">
        <v>16</v>
      </c>
      <c r="E220">
        <v>3</v>
      </c>
      <c r="F220" s="42">
        <v>2193.1999999999998</v>
      </c>
      <c r="G220" t="s">
        <v>11</v>
      </c>
      <c r="H220" t="s">
        <v>11</v>
      </c>
      <c r="I220" t="s">
        <v>23</v>
      </c>
      <c r="J220" s="7">
        <f t="shared" si="23"/>
        <v>0</v>
      </c>
      <c r="K220" s="9" t="str">
        <f t="shared" si="27"/>
        <v>Id2118</v>
      </c>
      <c r="L220" s="8" t="str">
        <f t="shared" si="24"/>
        <v>Dec</v>
      </c>
      <c r="M220" s="9">
        <f t="shared" si="22"/>
        <v>1991</v>
      </c>
      <c r="N220" s="8" t="str" cm="1">
        <f t="array" ref="N220">IF(G220="?",INDEX($G$2:$G$2344,MODE(MATCH($G$2:$G$2344,$G$2:$G$2344,0))),G220)</f>
        <v>tier - 2</v>
      </c>
      <c r="O220" s="8" t="str" cm="1">
        <f t="array" ref="O220">IF(H220="?",INDEX($H$2:$H$2344,MODE(MATCH($H$2:$H$2344,$H$2:$H$2344,0))),H220)</f>
        <v>tier - 2</v>
      </c>
      <c r="P220" s="8" t="str">
        <f t="shared" si="25"/>
        <v>R1012</v>
      </c>
      <c r="Q220" s="11">
        <f t="shared" si="26"/>
        <v>33588</v>
      </c>
      <c r="R220" s="9">
        <f t="shared" si="28"/>
        <v>31</v>
      </c>
      <c r="S220" s="9"/>
      <c r="T220" s="40">
        <f>COUNTA(Table3[[#This Row],[month]:[age]])</f>
        <v>7</v>
      </c>
    </row>
    <row r="221" spans="1:20" x14ac:dyDescent="0.25">
      <c r="A221" t="s">
        <v>246</v>
      </c>
      <c r="B221">
        <v>2004</v>
      </c>
      <c r="C221" t="s">
        <v>30</v>
      </c>
      <c r="D221">
        <v>7</v>
      </c>
      <c r="E221">
        <v>0</v>
      </c>
      <c r="F221" s="42">
        <v>2196.4699999999998</v>
      </c>
      <c r="G221" t="s">
        <v>11</v>
      </c>
      <c r="H221" t="s">
        <v>12</v>
      </c>
      <c r="I221" t="s">
        <v>247</v>
      </c>
      <c r="J221" s="7">
        <f t="shared" si="23"/>
        <v>0</v>
      </c>
      <c r="K221" s="9" t="str">
        <f t="shared" si="27"/>
        <v>Id2117</v>
      </c>
      <c r="L221" s="8" t="str">
        <f t="shared" si="24"/>
        <v>Dec</v>
      </c>
      <c r="M221" s="9">
        <f t="shared" si="22"/>
        <v>2004</v>
      </c>
      <c r="N221" s="8" t="str" cm="1">
        <f t="array" ref="N221">IF(G221="?",INDEX($G$2:$G$2344,MODE(MATCH($G$2:$G$2344,$G$2:$G$2344,0))),G221)</f>
        <v>tier - 2</v>
      </c>
      <c r="O221" s="8" t="str" cm="1">
        <f t="array" ref="O221">IF(H221="?",INDEX($H$2:$H$2344,MODE(MATCH($H$2:$H$2344,$H$2:$H$2344,0))),H221)</f>
        <v>tier - 3</v>
      </c>
      <c r="P221" s="8" t="str">
        <f t="shared" si="25"/>
        <v>R1024</v>
      </c>
      <c r="Q221" s="11">
        <f t="shared" si="26"/>
        <v>38328</v>
      </c>
      <c r="R221" s="9">
        <f t="shared" si="28"/>
        <v>18</v>
      </c>
      <c r="S221" s="9"/>
      <c r="T221" s="40">
        <f>COUNTA(Table3[[#This Row],[month]:[age]])</f>
        <v>7</v>
      </c>
    </row>
    <row r="222" spans="1:20" x14ac:dyDescent="0.25">
      <c r="A222" t="s">
        <v>248</v>
      </c>
      <c r="B222">
        <v>2004</v>
      </c>
      <c r="C222" t="s">
        <v>20</v>
      </c>
      <c r="D222">
        <v>3</v>
      </c>
      <c r="E222">
        <v>0</v>
      </c>
      <c r="F222" s="42">
        <v>2198.19</v>
      </c>
      <c r="G222" t="s">
        <v>11</v>
      </c>
      <c r="H222" t="s">
        <v>16</v>
      </c>
      <c r="I222" t="s">
        <v>249</v>
      </c>
      <c r="J222" s="7">
        <f t="shared" si="23"/>
        <v>0</v>
      </c>
      <c r="K222" s="9" t="str">
        <f t="shared" si="27"/>
        <v>Id2116</v>
      </c>
      <c r="L222" s="8" t="str">
        <f t="shared" si="24"/>
        <v>Sep</v>
      </c>
      <c r="M222" s="9">
        <f t="shared" si="22"/>
        <v>2004</v>
      </c>
      <c r="N222" s="8" t="str" cm="1">
        <f t="array" ref="N222">IF(G222="?",INDEX($G$2:$G$2344,MODE(MATCH($G$2:$G$2344,$G$2:$G$2344,0))),G222)</f>
        <v>tier - 2</v>
      </c>
      <c r="O222" s="8" t="str" cm="1">
        <f t="array" ref="O222">IF(H222="?",INDEX($H$2:$H$2344,MODE(MATCH($H$2:$H$2344,$H$2:$H$2344,0))),H222)</f>
        <v>tier - 1</v>
      </c>
      <c r="P222" s="8" t="str">
        <f t="shared" si="25"/>
        <v>R1023</v>
      </c>
      <c r="Q222" s="11">
        <f t="shared" si="26"/>
        <v>38233</v>
      </c>
      <c r="R222" s="9">
        <f t="shared" si="28"/>
        <v>18</v>
      </c>
      <c r="S222" s="9"/>
      <c r="T222" s="40">
        <f>COUNTA(Table3[[#This Row],[month]:[age]])</f>
        <v>7</v>
      </c>
    </row>
    <row r="223" spans="1:20" x14ac:dyDescent="0.25">
      <c r="A223" t="s">
        <v>250</v>
      </c>
      <c r="B223">
        <v>2004</v>
      </c>
      <c r="C223" t="s">
        <v>20</v>
      </c>
      <c r="D223">
        <v>12</v>
      </c>
      <c r="E223">
        <v>0</v>
      </c>
      <c r="F223" s="42">
        <v>2200.83</v>
      </c>
      <c r="G223" t="s">
        <v>11</v>
      </c>
      <c r="H223" t="s">
        <v>11</v>
      </c>
      <c r="I223" t="s">
        <v>247</v>
      </c>
      <c r="J223" s="7">
        <f t="shared" si="23"/>
        <v>0</v>
      </c>
      <c r="K223" s="9" t="str">
        <f t="shared" si="27"/>
        <v>Id2115</v>
      </c>
      <c r="L223" s="8" t="str">
        <f t="shared" si="24"/>
        <v>Sep</v>
      </c>
      <c r="M223" s="9">
        <f t="shared" si="22"/>
        <v>2004</v>
      </c>
      <c r="N223" s="8" t="str" cm="1">
        <f t="array" ref="N223">IF(G223="?",INDEX($G$2:$G$2344,MODE(MATCH($G$2:$G$2344,$G$2:$G$2344,0))),G223)</f>
        <v>tier - 2</v>
      </c>
      <c r="O223" s="8" t="str" cm="1">
        <f t="array" ref="O223">IF(H223="?",INDEX($H$2:$H$2344,MODE(MATCH($H$2:$H$2344,$H$2:$H$2344,0))),H223)</f>
        <v>tier - 2</v>
      </c>
      <c r="P223" s="8" t="str">
        <f t="shared" si="25"/>
        <v>R1024</v>
      </c>
      <c r="Q223" s="11">
        <f t="shared" si="26"/>
        <v>38242</v>
      </c>
      <c r="R223" s="9">
        <f t="shared" si="28"/>
        <v>18</v>
      </c>
      <c r="S223" s="9"/>
      <c r="T223" s="40">
        <f>COUNTA(Table3[[#This Row],[month]:[age]])</f>
        <v>7</v>
      </c>
    </row>
    <row r="224" spans="1:20" x14ac:dyDescent="0.25">
      <c r="A224" t="s">
        <v>251</v>
      </c>
      <c r="B224">
        <v>2004</v>
      </c>
      <c r="C224" t="s">
        <v>10</v>
      </c>
      <c r="D224">
        <v>27</v>
      </c>
      <c r="E224">
        <v>1</v>
      </c>
      <c r="F224" s="42">
        <v>2201.1</v>
      </c>
      <c r="G224" t="s">
        <v>11</v>
      </c>
      <c r="H224" t="s">
        <v>12</v>
      </c>
      <c r="I224" t="s">
        <v>13</v>
      </c>
      <c r="J224" s="7">
        <f t="shared" si="23"/>
        <v>0</v>
      </c>
      <c r="K224" s="9" t="str">
        <f t="shared" si="27"/>
        <v>Id2114</v>
      </c>
      <c r="L224" s="8" t="str">
        <f t="shared" si="24"/>
        <v>Jul</v>
      </c>
      <c r="M224" s="9">
        <f t="shared" si="22"/>
        <v>2004</v>
      </c>
      <c r="N224" s="8" t="str" cm="1">
        <f t="array" ref="N224">IF(G224="?",INDEX($G$2:$G$2344,MODE(MATCH($G$2:$G$2344,$G$2:$G$2344,0))),G224)</f>
        <v>tier - 2</v>
      </c>
      <c r="O224" s="8" t="str" cm="1">
        <f t="array" ref="O224">IF(H224="?",INDEX($H$2:$H$2344,MODE(MATCH($H$2:$H$2344,$H$2:$H$2344,0))),H224)</f>
        <v>tier - 3</v>
      </c>
      <c r="P224" s="8" t="str">
        <f t="shared" si="25"/>
        <v>R1013</v>
      </c>
      <c r="Q224" s="11">
        <f t="shared" si="26"/>
        <v>38195</v>
      </c>
      <c r="R224" s="9">
        <f t="shared" si="28"/>
        <v>18</v>
      </c>
      <c r="S224" s="9"/>
      <c r="T224" s="40">
        <f>COUNTA(Table3[[#This Row],[month]:[age]])</f>
        <v>7</v>
      </c>
    </row>
    <row r="225" spans="1:20" x14ac:dyDescent="0.25">
      <c r="A225" t="s">
        <v>252</v>
      </c>
      <c r="B225">
        <v>2004</v>
      </c>
      <c r="C225" t="s">
        <v>35</v>
      </c>
      <c r="D225">
        <v>6</v>
      </c>
      <c r="E225">
        <v>0</v>
      </c>
      <c r="F225" s="42">
        <v>2203.4699999999998</v>
      </c>
      <c r="G225" t="s">
        <v>11</v>
      </c>
      <c r="H225" t="s">
        <v>11</v>
      </c>
      <c r="I225" t="s">
        <v>247</v>
      </c>
      <c r="J225" s="7">
        <f t="shared" si="23"/>
        <v>0</v>
      </c>
      <c r="K225" s="9" t="str">
        <f t="shared" si="27"/>
        <v>Id2113</v>
      </c>
      <c r="L225" s="8" t="str">
        <f t="shared" si="24"/>
        <v>Aug</v>
      </c>
      <c r="M225" s="9">
        <f t="shared" si="22"/>
        <v>2004</v>
      </c>
      <c r="N225" s="8" t="str" cm="1">
        <f t="array" ref="N225">IF(G225="?",INDEX($G$2:$G$2344,MODE(MATCH($G$2:$G$2344,$G$2:$G$2344,0))),G225)</f>
        <v>tier - 2</v>
      </c>
      <c r="O225" s="8" t="str" cm="1">
        <f t="array" ref="O225">IF(H225="?",INDEX($H$2:$H$2344,MODE(MATCH($H$2:$H$2344,$H$2:$H$2344,0))),H225)</f>
        <v>tier - 2</v>
      </c>
      <c r="P225" s="8" t="str">
        <f t="shared" si="25"/>
        <v>R1024</v>
      </c>
      <c r="Q225" s="11">
        <f t="shared" si="26"/>
        <v>38205</v>
      </c>
      <c r="R225" s="9">
        <f t="shared" si="28"/>
        <v>18</v>
      </c>
      <c r="S225" s="9"/>
      <c r="T225" s="40">
        <f>COUNTA(Table3[[#This Row],[month]:[age]])</f>
        <v>7</v>
      </c>
    </row>
    <row r="226" spans="1:20" x14ac:dyDescent="0.25">
      <c r="A226" t="s">
        <v>253</v>
      </c>
      <c r="B226">
        <v>2004</v>
      </c>
      <c r="C226" t="s">
        <v>37</v>
      </c>
      <c r="D226">
        <v>28</v>
      </c>
      <c r="E226">
        <v>0</v>
      </c>
      <c r="F226" s="42">
        <v>2203.7399999999998</v>
      </c>
      <c r="G226" t="s">
        <v>11</v>
      </c>
      <c r="H226" t="s">
        <v>11</v>
      </c>
      <c r="I226" t="s">
        <v>247</v>
      </c>
      <c r="J226" s="7">
        <f t="shared" si="23"/>
        <v>0</v>
      </c>
      <c r="K226" s="9" t="str">
        <f t="shared" si="27"/>
        <v>Id2112</v>
      </c>
      <c r="L226" s="8" t="str">
        <f t="shared" si="24"/>
        <v>Oct</v>
      </c>
      <c r="M226" s="9">
        <f t="shared" si="22"/>
        <v>2004</v>
      </c>
      <c r="N226" s="8" t="str" cm="1">
        <f t="array" ref="N226">IF(G226="?",INDEX($G$2:$G$2344,MODE(MATCH($G$2:$G$2344,$G$2:$G$2344,0))),G226)</f>
        <v>tier - 2</v>
      </c>
      <c r="O226" s="8" t="str" cm="1">
        <f t="array" ref="O226">IF(H226="?",INDEX($H$2:$H$2344,MODE(MATCH($H$2:$H$2344,$H$2:$H$2344,0))),H226)</f>
        <v>tier - 2</v>
      </c>
      <c r="P226" s="8" t="str">
        <f t="shared" si="25"/>
        <v>R1024</v>
      </c>
      <c r="Q226" s="11">
        <f t="shared" si="26"/>
        <v>38288</v>
      </c>
      <c r="R226" s="9">
        <f t="shared" si="28"/>
        <v>18</v>
      </c>
      <c r="S226" s="9"/>
      <c r="T226" s="40">
        <f>COUNTA(Table3[[#This Row],[month]:[age]])</f>
        <v>7</v>
      </c>
    </row>
    <row r="227" spans="1:20" x14ac:dyDescent="0.25">
      <c r="A227" t="s">
        <v>254</v>
      </c>
      <c r="B227">
        <v>2004</v>
      </c>
      <c r="C227" t="s">
        <v>15</v>
      </c>
      <c r="D227">
        <v>13</v>
      </c>
      <c r="E227">
        <v>0</v>
      </c>
      <c r="F227" s="42">
        <v>2205.98</v>
      </c>
      <c r="G227" t="s">
        <v>11</v>
      </c>
      <c r="H227" t="s">
        <v>12</v>
      </c>
      <c r="I227" t="s">
        <v>247</v>
      </c>
      <c r="J227" s="7">
        <f t="shared" si="23"/>
        <v>0</v>
      </c>
      <c r="K227" s="9" t="str">
        <f t="shared" si="27"/>
        <v>Id2111</v>
      </c>
      <c r="L227" s="8" t="str">
        <f t="shared" si="24"/>
        <v>Nov</v>
      </c>
      <c r="M227" s="9">
        <f t="shared" si="22"/>
        <v>2004</v>
      </c>
      <c r="N227" s="8" t="str" cm="1">
        <f t="array" ref="N227">IF(G227="?",INDEX($G$2:$G$2344,MODE(MATCH($G$2:$G$2344,$G$2:$G$2344,0))),G227)</f>
        <v>tier - 2</v>
      </c>
      <c r="O227" s="8" t="str" cm="1">
        <f t="array" ref="O227">IF(H227="?",INDEX($H$2:$H$2344,MODE(MATCH($H$2:$H$2344,$H$2:$H$2344,0))),H227)</f>
        <v>tier - 3</v>
      </c>
      <c r="P227" s="8" t="str">
        <f t="shared" si="25"/>
        <v>R1024</v>
      </c>
      <c r="Q227" s="11">
        <f t="shared" si="26"/>
        <v>38304</v>
      </c>
      <c r="R227" s="9">
        <f t="shared" si="28"/>
        <v>18</v>
      </c>
      <c r="S227" s="9"/>
      <c r="T227" s="40">
        <f>COUNTA(Table3[[#This Row],[month]:[age]])</f>
        <v>7</v>
      </c>
    </row>
    <row r="228" spans="1:20" x14ac:dyDescent="0.25">
      <c r="A228" t="s">
        <v>255</v>
      </c>
      <c r="B228">
        <v>2004</v>
      </c>
      <c r="C228" t="s">
        <v>35</v>
      </c>
      <c r="D228">
        <v>6</v>
      </c>
      <c r="E228">
        <v>0</v>
      </c>
      <c r="F228" s="42">
        <v>2207.6999999999998</v>
      </c>
      <c r="G228" t="s">
        <v>11</v>
      </c>
      <c r="H228" t="s">
        <v>11</v>
      </c>
      <c r="I228" t="s">
        <v>247</v>
      </c>
      <c r="J228" s="7">
        <f t="shared" si="23"/>
        <v>0</v>
      </c>
      <c r="K228" s="9" t="str">
        <f t="shared" si="27"/>
        <v>Id2110</v>
      </c>
      <c r="L228" s="8" t="str">
        <f t="shared" si="24"/>
        <v>Aug</v>
      </c>
      <c r="M228" s="9">
        <f t="shared" si="22"/>
        <v>2004</v>
      </c>
      <c r="N228" s="8" t="str" cm="1">
        <f t="array" ref="N228">IF(G228="?",INDEX($G$2:$G$2344,MODE(MATCH($G$2:$G$2344,$G$2:$G$2344,0))),G228)</f>
        <v>tier - 2</v>
      </c>
      <c r="O228" s="8" t="str" cm="1">
        <f t="array" ref="O228">IF(H228="?",INDEX($H$2:$H$2344,MODE(MATCH($H$2:$H$2344,$H$2:$H$2344,0))),H228)</f>
        <v>tier - 2</v>
      </c>
      <c r="P228" s="8" t="str">
        <f t="shared" si="25"/>
        <v>R1024</v>
      </c>
      <c r="Q228" s="11">
        <f t="shared" si="26"/>
        <v>38205</v>
      </c>
      <c r="R228" s="9">
        <f t="shared" si="28"/>
        <v>18</v>
      </c>
      <c r="S228" s="9"/>
      <c r="T228" s="40">
        <f>COUNTA(Table3[[#This Row],[month]:[age]])</f>
        <v>7</v>
      </c>
    </row>
    <row r="229" spans="1:20" x14ac:dyDescent="0.25">
      <c r="A229" t="s">
        <v>256</v>
      </c>
      <c r="B229">
        <v>2004</v>
      </c>
      <c r="C229" t="s">
        <v>10</v>
      </c>
      <c r="D229">
        <v>27</v>
      </c>
      <c r="E229">
        <v>0</v>
      </c>
      <c r="F229" s="42">
        <v>2211.13</v>
      </c>
      <c r="G229" t="s">
        <v>11</v>
      </c>
      <c r="H229" t="s">
        <v>11</v>
      </c>
      <c r="I229" t="s">
        <v>247</v>
      </c>
      <c r="J229" s="7">
        <f t="shared" si="23"/>
        <v>0</v>
      </c>
      <c r="K229" s="9" t="str">
        <f t="shared" si="27"/>
        <v>Id2109</v>
      </c>
      <c r="L229" s="8" t="str">
        <f t="shared" si="24"/>
        <v>Jul</v>
      </c>
      <c r="M229" s="9">
        <f t="shared" si="22"/>
        <v>2004</v>
      </c>
      <c r="N229" s="8" t="str" cm="1">
        <f t="array" ref="N229">IF(G229="?",INDEX($G$2:$G$2344,MODE(MATCH($G$2:$G$2344,$G$2:$G$2344,0))),G229)</f>
        <v>tier - 2</v>
      </c>
      <c r="O229" s="8" t="str" cm="1">
        <f t="array" ref="O229">IF(H229="?",INDEX($H$2:$H$2344,MODE(MATCH($H$2:$H$2344,$H$2:$H$2344,0))),H229)</f>
        <v>tier - 2</v>
      </c>
      <c r="P229" s="8" t="str">
        <f t="shared" si="25"/>
        <v>R1024</v>
      </c>
      <c r="Q229" s="11">
        <f t="shared" si="26"/>
        <v>38195</v>
      </c>
      <c r="R229" s="9">
        <f t="shared" si="28"/>
        <v>18</v>
      </c>
      <c r="S229" s="9"/>
      <c r="T229" s="40">
        <f>COUNTA(Table3[[#This Row],[month]:[age]])</f>
        <v>7</v>
      </c>
    </row>
    <row r="230" spans="1:20" x14ac:dyDescent="0.25">
      <c r="A230" t="s">
        <v>257</v>
      </c>
      <c r="B230">
        <v>1994</v>
      </c>
      <c r="C230" t="s">
        <v>15</v>
      </c>
      <c r="D230">
        <v>17</v>
      </c>
      <c r="E230">
        <v>0</v>
      </c>
      <c r="F230" s="42">
        <v>2213.21</v>
      </c>
      <c r="G230" t="s">
        <v>11</v>
      </c>
      <c r="H230" t="s">
        <v>11</v>
      </c>
      <c r="I230" t="s">
        <v>13</v>
      </c>
      <c r="J230" s="7">
        <f t="shared" si="23"/>
        <v>0</v>
      </c>
      <c r="K230" s="9" t="str">
        <f t="shared" si="27"/>
        <v>Id2108</v>
      </c>
      <c r="L230" s="8" t="str">
        <f t="shared" si="24"/>
        <v>Nov</v>
      </c>
      <c r="M230" s="9">
        <f t="shared" si="22"/>
        <v>1994</v>
      </c>
      <c r="N230" s="8" t="str" cm="1">
        <f t="array" ref="N230">IF(G230="?",INDEX($G$2:$G$2344,MODE(MATCH($G$2:$G$2344,$G$2:$G$2344,0))),G230)</f>
        <v>tier - 2</v>
      </c>
      <c r="O230" s="8" t="str" cm="1">
        <f t="array" ref="O230">IF(H230="?",INDEX($H$2:$H$2344,MODE(MATCH($H$2:$H$2344,$H$2:$H$2344,0))),H230)</f>
        <v>tier - 2</v>
      </c>
      <c r="P230" s="8" t="str">
        <f t="shared" si="25"/>
        <v>R1013</v>
      </c>
      <c r="Q230" s="11">
        <f t="shared" si="26"/>
        <v>34655</v>
      </c>
      <c r="R230" s="9">
        <f t="shared" si="28"/>
        <v>28</v>
      </c>
      <c r="S230" s="9"/>
      <c r="T230" s="40">
        <f>COUNTA(Table3[[#This Row],[month]:[age]])</f>
        <v>7</v>
      </c>
    </row>
    <row r="231" spans="1:20" x14ac:dyDescent="0.25">
      <c r="A231" t="s">
        <v>258</v>
      </c>
      <c r="B231">
        <v>2004</v>
      </c>
      <c r="C231" t="s">
        <v>18</v>
      </c>
      <c r="D231">
        <v>13</v>
      </c>
      <c r="E231">
        <v>0</v>
      </c>
      <c r="F231" s="42">
        <v>2217.4699999999998</v>
      </c>
      <c r="G231" t="s">
        <v>11</v>
      </c>
      <c r="H231" t="s">
        <v>16</v>
      </c>
      <c r="I231" t="s">
        <v>247</v>
      </c>
      <c r="J231" s="7">
        <f t="shared" si="23"/>
        <v>0</v>
      </c>
      <c r="K231" s="9" t="str">
        <f t="shared" si="27"/>
        <v>Id2107</v>
      </c>
      <c r="L231" s="8" t="str">
        <f t="shared" si="24"/>
        <v>Jun</v>
      </c>
      <c r="M231" s="9">
        <f t="shared" si="22"/>
        <v>2004</v>
      </c>
      <c r="N231" s="8" t="str" cm="1">
        <f t="array" ref="N231">IF(G231="?",INDEX($G$2:$G$2344,MODE(MATCH($G$2:$G$2344,$G$2:$G$2344,0))),G231)</f>
        <v>tier - 2</v>
      </c>
      <c r="O231" s="8" t="str" cm="1">
        <f t="array" ref="O231">IF(H231="?",INDEX($H$2:$H$2344,MODE(MATCH($H$2:$H$2344,$H$2:$H$2344,0))),H231)</f>
        <v>tier - 1</v>
      </c>
      <c r="P231" s="8" t="str">
        <f t="shared" si="25"/>
        <v>R1024</v>
      </c>
      <c r="Q231" s="11">
        <f t="shared" si="26"/>
        <v>38151</v>
      </c>
      <c r="R231" s="9">
        <f t="shared" si="28"/>
        <v>18</v>
      </c>
      <c r="S231" s="9"/>
      <c r="T231" s="40">
        <f>COUNTA(Table3[[#This Row],[month]:[age]])</f>
        <v>7</v>
      </c>
    </row>
    <row r="232" spans="1:20" x14ac:dyDescent="0.25">
      <c r="A232" t="s">
        <v>259</v>
      </c>
      <c r="B232">
        <v>2004</v>
      </c>
      <c r="C232" t="s">
        <v>20</v>
      </c>
      <c r="D232">
        <v>25</v>
      </c>
      <c r="E232">
        <v>0</v>
      </c>
      <c r="F232" s="42">
        <v>2217.6</v>
      </c>
      <c r="G232" t="s">
        <v>11</v>
      </c>
      <c r="H232" t="s">
        <v>16</v>
      </c>
      <c r="I232" t="s">
        <v>247</v>
      </c>
      <c r="J232" s="7">
        <f t="shared" si="23"/>
        <v>0</v>
      </c>
      <c r="K232" s="9" t="str">
        <f t="shared" si="27"/>
        <v>Id2106</v>
      </c>
      <c r="L232" s="8" t="str">
        <f t="shared" si="24"/>
        <v>Sep</v>
      </c>
      <c r="M232" s="9">
        <f t="shared" si="22"/>
        <v>2004</v>
      </c>
      <c r="N232" s="8" t="str" cm="1">
        <f t="array" ref="N232">IF(G232="?",INDEX($G$2:$G$2344,MODE(MATCH($G$2:$G$2344,$G$2:$G$2344,0))),G232)</f>
        <v>tier - 2</v>
      </c>
      <c r="O232" s="8" t="str" cm="1">
        <f t="array" ref="O232">IF(H232="?",INDEX($H$2:$H$2344,MODE(MATCH($H$2:$H$2344,$H$2:$H$2344,0))),H232)</f>
        <v>tier - 1</v>
      </c>
      <c r="P232" s="8" t="str">
        <f t="shared" si="25"/>
        <v>R1024</v>
      </c>
      <c r="Q232" s="11">
        <f t="shared" si="26"/>
        <v>38255</v>
      </c>
      <c r="R232" s="9">
        <f t="shared" si="28"/>
        <v>18</v>
      </c>
      <c r="S232" s="9"/>
      <c r="T232" s="40">
        <f>COUNTA(Table3[[#This Row],[month]:[age]])</f>
        <v>7</v>
      </c>
    </row>
    <row r="233" spans="1:20" x14ac:dyDescent="0.25">
      <c r="A233" t="s">
        <v>260</v>
      </c>
      <c r="B233">
        <v>2004</v>
      </c>
      <c r="C233" t="s">
        <v>30</v>
      </c>
      <c r="D233">
        <v>12</v>
      </c>
      <c r="E233">
        <v>1</v>
      </c>
      <c r="F233" s="42">
        <v>2219.4499999999998</v>
      </c>
      <c r="G233" t="s">
        <v>11</v>
      </c>
      <c r="H233" t="s">
        <v>16</v>
      </c>
      <c r="I233" t="s">
        <v>13</v>
      </c>
      <c r="J233" s="7">
        <f t="shared" si="23"/>
        <v>0</v>
      </c>
      <c r="K233" s="9" t="str">
        <f t="shared" si="27"/>
        <v>Id2105</v>
      </c>
      <c r="L233" s="8" t="str">
        <f t="shared" si="24"/>
        <v>Dec</v>
      </c>
      <c r="M233" s="9">
        <f t="shared" si="22"/>
        <v>2004</v>
      </c>
      <c r="N233" s="8" t="str" cm="1">
        <f t="array" ref="N233">IF(G233="?",INDEX($G$2:$G$2344,MODE(MATCH($G$2:$G$2344,$G$2:$G$2344,0))),G233)</f>
        <v>tier - 2</v>
      </c>
      <c r="O233" s="8" t="str" cm="1">
        <f t="array" ref="O233">IF(H233="?",INDEX($H$2:$H$2344,MODE(MATCH($H$2:$H$2344,$H$2:$H$2344,0))),H233)</f>
        <v>tier - 1</v>
      </c>
      <c r="P233" s="8" t="str">
        <f t="shared" si="25"/>
        <v>R1013</v>
      </c>
      <c r="Q233" s="11">
        <f t="shared" si="26"/>
        <v>38333</v>
      </c>
      <c r="R233" s="9">
        <f t="shared" si="28"/>
        <v>18</v>
      </c>
      <c r="S233" s="9"/>
      <c r="T233" s="40">
        <f>COUNTA(Table3[[#This Row],[month]:[age]])</f>
        <v>7</v>
      </c>
    </row>
    <row r="234" spans="1:20" x14ac:dyDescent="0.25">
      <c r="A234" t="s">
        <v>261</v>
      </c>
      <c r="B234">
        <v>2003</v>
      </c>
      <c r="C234" t="s">
        <v>30</v>
      </c>
      <c r="D234">
        <v>10</v>
      </c>
      <c r="E234">
        <v>1</v>
      </c>
      <c r="F234" s="42">
        <v>2221.56</v>
      </c>
      <c r="G234" t="s">
        <v>11</v>
      </c>
      <c r="H234" t="s">
        <v>12</v>
      </c>
      <c r="I234" t="s">
        <v>23</v>
      </c>
      <c r="J234" s="7">
        <f t="shared" si="23"/>
        <v>0</v>
      </c>
      <c r="K234" s="9" t="str">
        <f t="shared" si="27"/>
        <v>Id2104</v>
      </c>
      <c r="L234" s="8" t="str">
        <f t="shared" si="24"/>
        <v>Dec</v>
      </c>
      <c r="M234" s="9">
        <f t="shared" si="22"/>
        <v>2003</v>
      </c>
      <c r="N234" s="8" t="str" cm="1">
        <f t="array" ref="N234">IF(G234="?",INDEX($G$2:$G$2344,MODE(MATCH($G$2:$G$2344,$G$2:$G$2344,0))),G234)</f>
        <v>tier - 2</v>
      </c>
      <c r="O234" s="8" t="str" cm="1">
        <f t="array" ref="O234">IF(H234="?",INDEX($H$2:$H$2344,MODE(MATCH($H$2:$H$2344,$H$2:$H$2344,0))),H234)</f>
        <v>tier - 3</v>
      </c>
      <c r="P234" s="8" t="str">
        <f t="shared" si="25"/>
        <v>R1012</v>
      </c>
      <c r="Q234" s="11">
        <f t="shared" si="26"/>
        <v>37965</v>
      </c>
      <c r="R234" s="9">
        <f t="shared" si="28"/>
        <v>19</v>
      </c>
      <c r="S234" s="9"/>
      <c r="T234" s="40">
        <f>COUNTA(Table3[[#This Row],[month]:[age]])</f>
        <v>7</v>
      </c>
    </row>
    <row r="235" spans="1:20" x14ac:dyDescent="0.25">
      <c r="A235" t="s">
        <v>262</v>
      </c>
      <c r="B235">
        <v>2000</v>
      </c>
      <c r="C235" t="s">
        <v>18</v>
      </c>
      <c r="D235">
        <v>30</v>
      </c>
      <c r="E235">
        <v>0</v>
      </c>
      <c r="F235" s="42">
        <v>2250.84</v>
      </c>
      <c r="G235" t="s">
        <v>11</v>
      </c>
      <c r="H235" t="s">
        <v>11</v>
      </c>
      <c r="I235" t="s">
        <v>170</v>
      </c>
      <c r="J235" s="7">
        <f t="shared" si="23"/>
        <v>0</v>
      </c>
      <c r="K235" s="9" t="str">
        <f t="shared" si="27"/>
        <v>Id2103</v>
      </c>
      <c r="L235" s="8" t="str">
        <f t="shared" si="24"/>
        <v>Jun</v>
      </c>
      <c r="M235" s="9">
        <f t="shared" si="22"/>
        <v>2000</v>
      </c>
      <c r="N235" s="8" t="str" cm="1">
        <f t="array" ref="N235">IF(G235="?",INDEX($G$2:$G$2344,MODE(MATCH($G$2:$G$2344,$G$2:$G$2344,0))),G235)</f>
        <v>tier - 2</v>
      </c>
      <c r="O235" s="8" t="str" cm="1">
        <f t="array" ref="O235">IF(H235="?",INDEX($H$2:$H$2344,MODE(MATCH($H$2:$H$2344,$H$2:$H$2344,0))),H235)</f>
        <v>tier - 2</v>
      </c>
      <c r="P235" s="8" t="str">
        <f t="shared" si="25"/>
        <v>R1018</v>
      </c>
      <c r="Q235" s="11">
        <f t="shared" si="26"/>
        <v>36707</v>
      </c>
      <c r="R235" s="9">
        <f t="shared" si="28"/>
        <v>22</v>
      </c>
      <c r="S235" s="9"/>
      <c r="T235" s="40">
        <f>COUNTA(Table3[[#This Row],[month]:[age]])</f>
        <v>7</v>
      </c>
    </row>
    <row r="236" spans="1:20" x14ac:dyDescent="0.25">
      <c r="A236" t="s">
        <v>263</v>
      </c>
      <c r="B236">
        <v>2000</v>
      </c>
      <c r="C236" t="s">
        <v>30</v>
      </c>
      <c r="D236">
        <v>11</v>
      </c>
      <c r="E236">
        <v>0</v>
      </c>
      <c r="F236" s="42">
        <v>2254.8000000000002</v>
      </c>
      <c r="G236" t="s">
        <v>11</v>
      </c>
      <c r="H236" t="s">
        <v>12</v>
      </c>
      <c r="I236" t="s">
        <v>168</v>
      </c>
      <c r="J236" s="7">
        <f t="shared" si="23"/>
        <v>0</v>
      </c>
      <c r="K236" s="9" t="str">
        <f t="shared" si="27"/>
        <v>Id2102</v>
      </c>
      <c r="L236" s="8" t="str">
        <f t="shared" si="24"/>
        <v>Dec</v>
      </c>
      <c r="M236" s="9">
        <f t="shared" si="22"/>
        <v>2000</v>
      </c>
      <c r="N236" s="8" t="str" cm="1">
        <f t="array" ref="N236">IF(G236="?",INDEX($G$2:$G$2344,MODE(MATCH($G$2:$G$2344,$G$2:$G$2344,0))),G236)</f>
        <v>tier - 2</v>
      </c>
      <c r="O236" s="8" t="str" cm="1">
        <f t="array" ref="O236">IF(H236="?",INDEX($H$2:$H$2344,MODE(MATCH($H$2:$H$2344,$H$2:$H$2344,0))),H236)</f>
        <v>tier - 3</v>
      </c>
      <c r="P236" s="8" t="str">
        <f t="shared" si="25"/>
        <v>R1016</v>
      </c>
      <c r="Q236" s="11">
        <f t="shared" si="26"/>
        <v>36871</v>
      </c>
      <c r="R236" s="9">
        <f t="shared" si="28"/>
        <v>22</v>
      </c>
      <c r="S236" s="9"/>
      <c r="T236" s="40">
        <f>COUNTA(Table3[[#This Row],[month]:[age]])</f>
        <v>7</v>
      </c>
    </row>
    <row r="237" spans="1:20" x14ac:dyDescent="0.25">
      <c r="A237" t="s">
        <v>264</v>
      </c>
      <c r="B237">
        <v>2002</v>
      </c>
      <c r="C237" t="s">
        <v>10</v>
      </c>
      <c r="D237">
        <v>15</v>
      </c>
      <c r="E237">
        <v>0</v>
      </c>
      <c r="F237" s="42">
        <v>2257.48</v>
      </c>
      <c r="G237" t="s">
        <v>11</v>
      </c>
      <c r="H237" t="s">
        <v>16</v>
      </c>
      <c r="I237" t="s">
        <v>23</v>
      </c>
      <c r="J237" s="7">
        <f t="shared" si="23"/>
        <v>0</v>
      </c>
      <c r="K237" s="9" t="str">
        <f t="shared" si="27"/>
        <v>Id2101</v>
      </c>
      <c r="L237" s="8" t="str">
        <f t="shared" si="24"/>
        <v>Jul</v>
      </c>
      <c r="M237" s="9">
        <f t="shared" si="22"/>
        <v>2002</v>
      </c>
      <c r="N237" s="8" t="str" cm="1">
        <f t="array" ref="N237">IF(G237="?",INDEX($G$2:$G$2344,MODE(MATCH($G$2:$G$2344,$G$2:$G$2344,0))),G237)</f>
        <v>tier - 2</v>
      </c>
      <c r="O237" s="8" t="str" cm="1">
        <f t="array" ref="O237">IF(H237="?",INDEX($H$2:$H$2344,MODE(MATCH($H$2:$H$2344,$H$2:$H$2344,0))),H237)</f>
        <v>tier - 1</v>
      </c>
      <c r="P237" s="8" t="str">
        <f t="shared" si="25"/>
        <v>R1012</v>
      </c>
      <c r="Q237" s="11">
        <f t="shared" si="26"/>
        <v>37452</v>
      </c>
      <c r="R237" s="9">
        <f t="shared" si="28"/>
        <v>20</v>
      </c>
      <c r="S237" s="9"/>
      <c r="T237" s="40">
        <f>COUNTA(Table3[[#This Row],[month]:[age]])</f>
        <v>7</v>
      </c>
    </row>
    <row r="238" spans="1:20" x14ac:dyDescent="0.25">
      <c r="A238" t="s">
        <v>265</v>
      </c>
      <c r="B238">
        <v>2002</v>
      </c>
      <c r="C238" t="s">
        <v>15</v>
      </c>
      <c r="D238">
        <v>12</v>
      </c>
      <c r="E238">
        <v>0</v>
      </c>
      <c r="F238" s="42">
        <v>2261.5700000000002</v>
      </c>
      <c r="G238" t="s">
        <v>11</v>
      </c>
      <c r="H238" t="s">
        <v>16</v>
      </c>
      <c r="I238" t="s">
        <v>23</v>
      </c>
      <c r="J238" s="7">
        <f t="shared" si="23"/>
        <v>0</v>
      </c>
      <c r="K238" s="9" t="str">
        <f t="shared" si="27"/>
        <v>Id2100</v>
      </c>
      <c r="L238" s="8" t="str">
        <f t="shared" si="24"/>
        <v>Nov</v>
      </c>
      <c r="M238" s="9">
        <f t="shared" si="22"/>
        <v>2002</v>
      </c>
      <c r="N238" s="8" t="str" cm="1">
        <f t="array" ref="N238">IF(G238="?",INDEX($G$2:$G$2344,MODE(MATCH($G$2:$G$2344,$G$2:$G$2344,0))),G238)</f>
        <v>tier - 2</v>
      </c>
      <c r="O238" s="8" t="str" cm="1">
        <f t="array" ref="O238">IF(H238="?",INDEX($H$2:$H$2344,MODE(MATCH($H$2:$H$2344,$H$2:$H$2344,0))),H238)</f>
        <v>tier - 1</v>
      </c>
      <c r="P238" s="8" t="str">
        <f t="shared" si="25"/>
        <v>R1012</v>
      </c>
      <c r="Q238" s="11">
        <f t="shared" si="26"/>
        <v>37572</v>
      </c>
      <c r="R238" s="9">
        <f t="shared" si="28"/>
        <v>20</v>
      </c>
      <c r="S238" s="9"/>
      <c r="T238" s="40">
        <f>COUNTA(Table3[[#This Row],[month]:[age]])</f>
        <v>7</v>
      </c>
    </row>
    <row r="239" spans="1:20" x14ac:dyDescent="0.25">
      <c r="A239" t="s">
        <v>266</v>
      </c>
      <c r="B239">
        <v>1991</v>
      </c>
      <c r="C239" t="s">
        <v>18</v>
      </c>
      <c r="D239">
        <v>16</v>
      </c>
      <c r="E239">
        <v>3</v>
      </c>
      <c r="F239" s="42">
        <v>2277.7199999999998</v>
      </c>
      <c r="G239" t="s">
        <v>11</v>
      </c>
      <c r="H239" t="s">
        <v>16</v>
      </c>
      <c r="I239" t="s">
        <v>13</v>
      </c>
      <c r="J239" s="7">
        <f t="shared" si="23"/>
        <v>0</v>
      </c>
      <c r="K239" s="9" t="str">
        <f t="shared" si="27"/>
        <v>Id2099</v>
      </c>
      <c r="L239" s="8" t="str">
        <f t="shared" si="24"/>
        <v>Jun</v>
      </c>
      <c r="M239" s="9">
        <f t="shared" si="22"/>
        <v>1991</v>
      </c>
      <c r="N239" s="8" t="str" cm="1">
        <f t="array" ref="N239">IF(G239="?",INDEX($G$2:$G$2344,MODE(MATCH($G$2:$G$2344,$G$2:$G$2344,0))),G239)</f>
        <v>tier - 2</v>
      </c>
      <c r="O239" s="8" t="str" cm="1">
        <f t="array" ref="O239">IF(H239="?",INDEX($H$2:$H$2344,MODE(MATCH($H$2:$H$2344,$H$2:$H$2344,0))),H239)</f>
        <v>tier - 1</v>
      </c>
      <c r="P239" s="8" t="str">
        <f t="shared" si="25"/>
        <v>R1013</v>
      </c>
      <c r="Q239" s="11">
        <f t="shared" si="26"/>
        <v>33405</v>
      </c>
      <c r="R239" s="9">
        <f t="shared" si="28"/>
        <v>31</v>
      </c>
      <c r="S239" s="9"/>
      <c r="T239" s="40">
        <f>COUNTA(Table3[[#This Row],[month]:[age]])</f>
        <v>7</v>
      </c>
    </row>
    <row r="240" spans="1:20" x14ac:dyDescent="0.25">
      <c r="A240" t="s">
        <v>267</v>
      </c>
      <c r="B240">
        <v>1989</v>
      </c>
      <c r="C240" t="s">
        <v>37</v>
      </c>
      <c r="D240">
        <v>5</v>
      </c>
      <c r="E240">
        <v>3</v>
      </c>
      <c r="F240" s="42">
        <v>2295.2399999999998</v>
      </c>
      <c r="G240" t="s">
        <v>11</v>
      </c>
      <c r="H240" t="s">
        <v>16</v>
      </c>
      <c r="I240" t="s">
        <v>13</v>
      </c>
      <c r="J240" s="7">
        <f t="shared" si="23"/>
        <v>0</v>
      </c>
      <c r="K240" s="9" t="str">
        <f t="shared" si="27"/>
        <v>Id2098</v>
      </c>
      <c r="L240" s="8" t="str">
        <f t="shared" si="24"/>
        <v>Oct</v>
      </c>
      <c r="M240" s="9">
        <f t="shared" ref="M240:M303" si="29">IF(B240="?",AVERAGE($B$2:$B$2344),B240)</f>
        <v>1989</v>
      </c>
      <c r="N240" s="8" t="str" cm="1">
        <f t="array" ref="N240">IF(G240="?",INDEX($G$2:$G$2344,MODE(MATCH($G$2:$G$2344,$G$2:$G$2344,0))),G240)</f>
        <v>tier - 2</v>
      </c>
      <c r="O240" s="8" t="str" cm="1">
        <f t="array" ref="O240">IF(H240="?",INDEX($H$2:$H$2344,MODE(MATCH($H$2:$H$2344,$H$2:$H$2344,0))),H240)</f>
        <v>tier - 1</v>
      </c>
      <c r="P240" s="8" t="str">
        <f t="shared" si="25"/>
        <v>R1013</v>
      </c>
      <c r="Q240" s="11">
        <f t="shared" si="26"/>
        <v>32786</v>
      </c>
      <c r="R240" s="9">
        <f t="shared" si="28"/>
        <v>33</v>
      </c>
      <c r="S240" s="9"/>
      <c r="T240" s="40">
        <f>COUNTA(Table3[[#This Row],[month]:[age]])</f>
        <v>7</v>
      </c>
    </row>
    <row r="241" spans="1:20" x14ac:dyDescent="0.25">
      <c r="A241" t="s">
        <v>268</v>
      </c>
      <c r="B241">
        <v>1996</v>
      </c>
      <c r="C241" t="s">
        <v>15</v>
      </c>
      <c r="D241">
        <v>28</v>
      </c>
      <c r="E241">
        <v>0</v>
      </c>
      <c r="F241" s="42">
        <v>2302.3000000000002</v>
      </c>
      <c r="G241" t="s">
        <v>16</v>
      </c>
      <c r="H241" t="s">
        <v>11</v>
      </c>
      <c r="I241" t="s">
        <v>42</v>
      </c>
      <c r="J241" s="7">
        <f t="shared" si="23"/>
        <v>0</v>
      </c>
      <c r="K241" s="9" t="str">
        <f t="shared" si="27"/>
        <v>Id2097</v>
      </c>
      <c r="L241" s="8" t="str">
        <f t="shared" si="24"/>
        <v>Nov</v>
      </c>
      <c r="M241" s="9">
        <f t="shared" si="29"/>
        <v>1996</v>
      </c>
      <c r="N241" s="8" t="str" cm="1">
        <f t="array" ref="N241">IF(G241="?",INDEX($G$2:$G$2344,MODE(MATCH($G$2:$G$2344,$G$2:$G$2344,0))),G241)</f>
        <v>tier - 1</v>
      </c>
      <c r="O241" s="8" t="str" cm="1">
        <f t="array" ref="O241">IF(H241="?",INDEX($H$2:$H$2344,MODE(MATCH($H$2:$H$2344,$H$2:$H$2344,0))),H241)</f>
        <v>tier - 2</v>
      </c>
      <c r="P241" s="8" t="str">
        <f t="shared" si="25"/>
        <v>R1011</v>
      </c>
      <c r="Q241" s="11">
        <f t="shared" si="26"/>
        <v>35397</v>
      </c>
      <c r="R241" s="9">
        <f t="shared" si="28"/>
        <v>26</v>
      </c>
      <c r="S241" s="9"/>
      <c r="T241" s="40">
        <f>COUNTA(Table3[[#This Row],[month]:[age]])</f>
        <v>7</v>
      </c>
    </row>
    <row r="242" spans="1:20" x14ac:dyDescent="0.25">
      <c r="A242" t="s">
        <v>269</v>
      </c>
      <c r="B242">
        <v>2004</v>
      </c>
      <c r="C242" t="s">
        <v>20</v>
      </c>
      <c r="D242">
        <v>6</v>
      </c>
      <c r="E242">
        <v>2</v>
      </c>
      <c r="F242" s="42">
        <v>2304</v>
      </c>
      <c r="G242" t="s">
        <v>11</v>
      </c>
      <c r="H242" t="s">
        <v>12</v>
      </c>
      <c r="I242" t="s">
        <v>13</v>
      </c>
      <c r="J242" s="7">
        <f t="shared" si="23"/>
        <v>0</v>
      </c>
      <c r="K242" s="9" t="str">
        <f t="shared" si="27"/>
        <v>Id2096</v>
      </c>
      <c r="L242" s="8" t="str">
        <f t="shared" si="24"/>
        <v>Sep</v>
      </c>
      <c r="M242" s="9">
        <f t="shared" si="29"/>
        <v>2004</v>
      </c>
      <c r="N242" s="8" t="str" cm="1">
        <f t="array" ref="N242">IF(G242="?",INDEX($G$2:$G$2344,MODE(MATCH($G$2:$G$2344,$G$2:$G$2344,0))),G242)</f>
        <v>tier - 2</v>
      </c>
      <c r="O242" s="8" t="str" cm="1">
        <f t="array" ref="O242">IF(H242="?",INDEX($H$2:$H$2344,MODE(MATCH($H$2:$H$2344,$H$2:$H$2344,0))),H242)</f>
        <v>tier - 3</v>
      </c>
      <c r="P242" s="8" t="str">
        <f t="shared" si="25"/>
        <v>R1013</v>
      </c>
      <c r="Q242" s="11">
        <f t="shared" si="26"/>
        <v>38236</v>
      </c>
      <c r="R242" s="9">
        <f t="shared" si="28"/>
        <v>18</v>
      </c>
      <c r="S242" s="9"/>
      <c r="T242" s="40">
        <f>COUNTA(Table3[[#This Row],[month]:[age]])</f>
        <v>7</v>
      </c>
    </row>
    <row r="243" spans="1:20" x14ac:dyDescent="0.25">
      <c r="A243" t="s">
        <v>270</v>
      </c>
      <c r="B243">
        <v>1996</v>
      </c>
      <c r="C243" t="s">
        <v>30</v>
      </c>
      <c r="D243">
        <v>17</v>
      </c>
      <c r="E243">
        <v>0</v>
      </c>
      <c r="F243" s="42">
        <v>2322.62</v>
      </c>
      <c r="G243" t="s">
        <v>11</v>
      </c>
      <c r="H243" t="s">
        <v>16</v>
      </c>
      <c r="I243" t="s">
        <v>13</v>
      </c>
      <c r="J243" s="7">
        <f t="shared" si="23"/>
        <v>0</v>
      </c>
      <c r="K243" s="9" t="str">
        <f t="shared" si="27"/>
        <v>Id2095</v>
      </c>
      <c r="L243" s="8" t="str">
        <f t="shared" si="24"/>
        <v>Dec</v>
      </c>
      <c r="M243" s="9">
        <f t="shared" si="29"/>
        <v>1996</v>
      </c>
      <c r="N243" s="8" t="str" cm="1">
        <f t="array" ref="N243">IF(G243="?",INDEX($G$2:$G$2344,MODE(MATCH($G$2:$G$2344,$G$2:$G$2344,0))),G243)</f>
        <v>tier - 2</v>
      </c>
      <c r="O243" s="8" t="str" cm="1">
        <f t="array" ref="O243">IF(H243="?",INDEX($H$2:$H$2344,MODE(MATCH($H$2:$H$2344,$H$2:$H$2344,0))),H243)</f>
        <v>tier - 1</v>
      </c>
      <c r="P243" s="8" t="str">
        <f t="shared" si="25"/>
        <v>R1013</v>
      </c>
      <c r="Q243" s="11">
        <f t="shared" si="26"/>
        <v>35416</v>
      </c>
      <c r="R243" s="9">
        <f t="shared" si="28"/>
        <v>26</v>
      </c>
      <c r="S243" s="9"/>
      <c r="T243" s="40">
        <f>COUNTA(Table3[[#This Row],[month]:[age]])</f>
        <v>7</v>
      </c>
    </row>
    <row r="244" spans="1:20" x14ac:dyDescent="0.25">
      <c r="A244" t="s">
        <v>271</v>
      </c>
      <c r="B244">
        <v>2003</v>
      </c>
      <c r="C244" t="s">
        <v>15</v>
      </c>
      <c r="D244">
        <v>18</v>
      </c>
      <c r="E244">
        <v>1</v>
      </c>
      <c r="F244" s="42">
        <v>2331.52</v>
      </c>
      <c r="G244" t="s">
        <v>11</v>
      </c>
      <c r="H244" t="s">
        <v>12</v>
      </c>
      <c r="I244" t="s">
        <v>42</v>
      </c>
      <c r="J244" s="7">
        <f t="shared" si="23"/>
        <v>0</v>
      </c>
      <c r="K244" s="9" t="str">
        <f t="shared" si="27"/>
        <v>Id2094</v>
      </c>
      <c r="L244" s="8" t="str">
        <f t="shared" si="24"/>
        <v>Nov</v>
      </c>
      <c r="M244" s="9">
        <f t="shared" si="29"/>
        <v>2003</v>
      </c>
      <c r="N244" s="8" t="str" cm="1">
        <f t="array" ref="N244">IF(G244="?",INDEX($G$2:$G$2344,MODE(MATCH($G$2:$G$2344,$G$2:$G$2344,0))),G244)</f>
        <v>tier - 2</v>
      </c>
      <c r="O244" s="8" t="str" cm="1">
        <f t="array" ref="O244">IF(H244="?",INDEX($H$2:$H$2344,MODE(MATCH($H$2:$H$2344,$H$2:$H$2344,0))),H244)</f>
        <v>tier - 3</v>
      </c>
      <c r="P244" s="8" t="str">
        <f t="shared" si="25"/>
        <v>R1011</v>
      </c>
      <c r="Q244" s="11">
        <f t="shared" si="26"/>
        <v>37943</v>
      </c>
      <c r="R244" s="9">
        <f t="shared" si="28"/>
        <v>19</v>
      </c>
      <c r="S244" s="9"/>
      <c r="T244" s="40">
        <f>COUNTA(Table3[[#This Row],[month]:[age]])</f>
        <v>7</v>
      </c>
    </row>
    <row r="245" spans="1:20" x14ac:dyDescent="0.25">
      <c r="A245" t="s">
        <v>272</v>
      </c>
      <c r="B245">
        <v>1998</v>
      </c>
      <c r="C245" t="s">
        <v>37</v>
      </c>
      <c r="D245">
        <v>21</v>
      </c>
      <c r="E245">
        <v>0</v>
      </c>
      <c r="F245" s="42">
        <v>2352.9699999999998</v>
      </c>
      <c r="G245" t="s">
        <v>12</v>
      </c>
      <c r="H245" t="s">
        <v>12</v>
      </c>
      <c r="I245" t="s">
        <v>23</v>
      </c>
      <c r="J245" s="7">
        <f t="shared" si="23"/>
        <v>0</v>
      </c>
      <c r="K245" s="9" t="str">
        <f t="shared" si="27"/>
        <v>Id2093</v>
      </c>
      <c r="L245" s="8" t="str">
        <f t="shared" si="24"/>
        <v>Oct</v>
      </c>
      <c r="M245" s="9">
        <f t="shared" si="29"/>
        <v>1998</v>
      </c>
      <c r="N245" s="8" t="str" cm="1">
        <f t="array" ref="N245">IF(G245="?",INDEX($G$2:$G$2344,MODE(MATCH($G$2:$G$2344,$G$2:$G$2344,0))),G245)</f>
        <v>tier - 3</v>
      </c>
      <c r="O245" s="8" t="str" cm="1">
        <f t="array" ref="O245">IF(H245="?",INDEX($H$2:$H$2344,MODE(MATCH($H$2:$H$2344,$H$2:$H$2344,0))),H245)</f>
        <v>tier - 3</v>
      </c>
      <c r="P245" s="8" t="str">
        <f t="shared" si="25"/>
        <v>R1012</v>
      </c>
      <c r="Q245" s="11">
        <f t="shared" si="26"/>
        <v>36089</v>
      </c>
      <c r="R245" s="9">
        <f t="shared" si="28"/>
        <v>24</v>
      </c>
      <c r="S245" s="9"/>
      <c r="T245" s="40">
        <f>COUNTA(Table3[[#This Row],[month]:[age]])</f>
        <v>7</v>
      </c>
    </row>
    <row r="246" spans="1:20" x14ac:dyDescent="0.25">
      <c r="A246" t="s">
        <v>273</v>
      </c>
      <c r="B246">
        <v>2002</v>
      </c>
      <c r="C246" t="s">
        <v>15</v>
      </c>
      <c r="D246">
        <v>5</v>
      </c>
      <c r="E246">
        <v>1</v>
      </c>
      <c r="F246" s="42">
        <v>2362.23</v>
      </c>
      <c r="G246" t="s">
        <v>11</v>
      </c>
      <c r="H246" t="s">
        <v>16</v>
      </c>
      <c r="I246" t="s">
        <v>23</v>
      </c>
      <c r="J246" s="7">
        <f t="shared" si="23"/>
        <v>0</v>
      </c>
      <c r="K246" s="9" t="str">
        <f t="shared" si="27"/>
        <v>Id2092</v>
      </c>
      <c r="L246" s="8" t="str">
        <f t="shared" si="24"/>
        <v>Nov</v>
      </c>
      <c r="M246" s="9">
        <f t="shared" si="29"/>
        <v>2002</v>
      </c>
      <c r="N246" s="8" t="str" cm="1">
        <f t="array" ref="N246">IF(G246="?",INDEX($G$2:$G$2344,MODE(MATCH($G$2:$G$2344,$G$2:$G$2344,0))),G246)</f>
        <v>tier - 2</v>
      </c>
      <c r="O246" s="8" t="str" cm="1">
        <f t="array" ref="O246">IF(H246="?",INDEX($H$2:$H$2344,MODE(MATCH($H$2:$H$2344,$H$2:$H$2344,0))),H246)</f>
        <v>tier - 1</v>
      </c>
      <c r="P246" s="8" t="str">
        <f t="shared" si="25"/>
        <v>R1012</v>
      </c>
      <c r="Q246" s="11">
        <f t="shared" si="26"/>
        <v>37565</v>
      </c>
      <c r="R246" s="9">
        <f t="shared" si="28"/>
        <v>20</v>
      </c>
      <c r="S246" s="9"/>
      <c r="T246" s="40">
        <f>COUNTA(Table3[[#This Row],[month]:[age]])</f>
        <v>7</v>
      </c>
    </row>
    <row r="247" spans="1:20" x14ac:dyDescent="0.25">
      <c r="A247" t="s">
        <v>274</v>
      </c>
      <c r="B247">
        <v>1988</v>
      </c>
      <c r="C247" t="s">
        <v>30</v>
      </c>
      <c r="D247">
        <v>12</v>
      </c>
      <c r="E247">
        <v>3</v>
      </c>
      <c r="F247" s="42">
        <v>2373.3000000000002</v>
      </c>
      <c r="G247" t="s">
        <v>11</v>
      </c>
      <c r="H247" t="s">
        <v>11</v>
      </c>
      <c r="I247" t="s">
        <v>13</v>
      </c>
      <c r="J247" s="7">
        <f t="shared" si="23"/>
        <v>0</v>
      </c>
      <c r="K247" s="9" t="str">
        <f t="shared" si="27"/>
        <v>Id2091</v>
      </c>
      <c r="L247" s="8" t="str">
        <f t="shared" si="24"/>
        <v>Dec</v>
      </c>
      <c r="M247" s="9">
        <f t="shared" si="29"/>
        <v>1988</v>
      </c>
      <c r="N247" s="8" t="str" cm="1">
        <f t="array" ref="N247">IF(G247="?",INDEX($G$2:$G$2344,MODE(MATCH($G$2:$G$2344,$G$2:$G$2344,0))),G247)</f>
        <v>tier - 2</v>
      </c>
      <c r="O247" s="8" t="str" cm="1">
        <f t="array" ref="O247">IF(H247="?",INDEX($H$2:$H$2344,MODE(MATCH($H$2:$H$2344,$H$2:$H$2344,0))),H247)</f>
        <v>tier - 2</v>
      </c>
      <c r="P247" s="8" t="str">
        <f t="shared" si="25"/>
        <v>R1013</v>
      </c>
      <c r="Q247" s="11">
        <f t="shared" si="26"/>
        <v>32489</v>
      </c>
      <c r="R247" s="9">
        <f t="shared" si="28"/>
        <v>34</v>
      </c>
      <c r="S247" s="9"/>
      <c r="T247" s="40">
        <f>COUNTA(Table3[[#This Row],[month]:[age]])</f>
        <v>7</v>
      </c>
    </row>
    <row r="248" spans="1:20" x14ac:dyDescent="0.25">
      <c r="A248" t="s">
        <v>275</v>
      </c>
      <c r="B248">
        <v>1999</v>
      </c>
      <c r="C248" t="s">
        <v>30</v>
      </c>
      <c r="D248">
        <v>17</v>
      </c>
      <c r="E248">
        <v>0</v>
      </c>
      <c r="F248" s="42">
        <v>2395.17</v>
      </c>
      <c r="G248" t="s">
        <v>11</v>
      </c>
      <c r="H248" t="s">
        <v>16</v>
      </c>
      <c r="I248" t="s">
        <v>276</v>
      </c>
      <c r="J248" s="7">
        <f t="shared" si="23"/>
        <v>0</v>
      </c>
      <c r="K248" s="9" t="str">
        <f t="shared" si="27"/>
        <v>Id2090</v>
      </c>
      <c r="L248" s="8" t="str">
        <f t="shared" si="24"/>
        <v>Dec</v>
      </c>
      <c r="M248" s="9">
        <f t="shared" si="29"/>
        <v>1999</v>
      </c>
      <c r="N248" s="8" t="str" cm="1">
        <f t="array" ref="N248">IF(G248="?",INDEX($G$2:$G$2344,MODE(MATCH($G$2:$G$2344,$G$2:$G$2344,0))),G248)</f>
        <v>tier - 2</v>
      </c>
      <c r="O248" s="8" t="str" cm="1">
        <f t="array" ref="O248">IF(H248="?",INDEX($H$2:$H$2344,MODE(MATCH($H$2:$H$2344,$H$2:$H$2344,0))),H248)</f>
        <v>tier - 1</v>
      </c>
      <c r="P248" s="8" t="str">
        <f t="shared" si="25"/>
        <v>R1014</v>
      </c>
      <c r="Q248" s="11">
        <f t="shared" si="26"/>
        <v>36511</v>
      </c>
      <c r="R248" s="9">
        <f t="shared" si="28"/>
        <v>23</v>
      </c>
      <c r="S248" s="9"/>
      <c r="T248" s="40">
        <f>COUNTA(Table3[[#This Row],[month]:[age]])</f>
        <v>7</v>
      </c>
    </row>
    <row r="249" spans="1:20" x14ac:dyDescent="0.25">
      <c r="A249" t="s">
        <v>277</v>
      </c>
      <c r="B249">
        <v>1999</v>
      </c>
      <c r="C249" t="s">
        <v>35</v>
      </c>
      <c r="D249">
        <v>10</v>
      </c>
      <c r="E249">
        <v>0</v>
      </c>
      <c r="F249" s="42">
        <v>2396.1</v>
      </c>
      <c r="G249" t="s">
        <v>11</v>
      </c>
      <c r="H249" t="s">
        <v>16</v>
      </c>
      <c r="I249" t="s">
        <v>166</v>
      </c>
      <c r="J249" s="7">
        <f t="shared" si="23"/>
        <v>0</v>
      </c>
      <c r="K249" s="9" t="str">
        <f t="shared" si="27"/>
        <v>Id2089</v>
      </c>
      <c r="L249" s="8" t="str">
        <f t="shared" si="24"/>
        <v>Aug</v>
      </c>
      <c r="M249" s="9">
        <f t="shared" si="29"/>
        <v>1999</v>
      </c>
      <c r="N249" s="8" t="str" cm="1">
        <f t="array" ref="N249">IF(G249="?",INDEX($G$2:$G$2344,MODE(MATCH($G$2:$G$2344,$G$2:$G$2344,0))),G249)</f>
        <v>tier - 2</v>
      </c>
      <c r="O249" s="8" t="str" cm="1">
        <f t="array" ref="O249">IF(H249="?",INDEX($H$2:$H$2344,MODE(MATCH($H$2:$H$2344,$H$2:$H$2344,0))),H249)</f>
        <v>tier - 1</v>
      </c>
      <c r="P249" s="8" t="str">
        <f t="shared" si="25"/>
        <v>R1019</v>
      </c>
      <c r="Q249" s="11">
        <f t="shared" si="26"/>
        <v>36382</v>
      </c>
      <c r="R249" s="9">
        <f t="shared" si="28"/>
        <v>23</v>
      </c>
      <c r="S249" s="9"/>
      <c r="T249" s="40">
        <f>COUNTA(Table3[[#This Row],[month]:[age]])</f>
        <v>7</v>
      </c>
    </row>
    <row r="250" spans="1:20" x14ac:dyDescent="0.25">
      <c r="A250" t="s">
        <v>278</v>
      </c>
      <c r="B250">
        <v>2001</v>
      </c>
      <c r="C250" t="s">
        <v>18</v>
      </c>
      <c r="D250">
        <v>3</v>
      </c>
      <c r="E250">
        <v>0</v>
      </c>
      <c r="F250" s="42">
        <v>2404.73</v>
      </c>
      <c r="G250" t="s">
        <v>11</v>
      </c>
      <c r="H250" t="s">
        <v>12</v>
      </c>
      <c r="I250" t="s">
        <v>23</v>
      </c>
      <c r="J250" s="7">
        <f t="shared" si="23"/>
        <v>0</v>
      </c>
      <c r="K250" s="9" t="str">
        <f t="shared" si="27"/>
        <v>Id2088</v>
      </c>
      <c r="L250" s="8" t="str">
        <f t="shared" si="24"/>
        <v>Jun</v>
      </c>
      <c r="M250" s="9">
        <f t="shared" si="29"/>
        <v>2001</v>
      </c>
      <c r="N250" s="8" t="str" cm="1">
        <f t="array" ref="N250">IF(G250="?",INDEX($G$2:$G$2344,MODE(MATCH($G$2:$G$2344,$G$2:$G$2344,0))),G250)</f>
        <v>tier - 2</v>
      </c>
      <c r="O250" s="8" t="str" cm="1">
        <f t="array" ref="O250">IF(H250="?",INDEX($H$2:$H$2344,MODE(MATCH($H$2:$H$2344,$H$2:$H$2344,0))),H250)</f>
        <v>tier - 3</v>
      </c>
      <c r="P250" s="8" t="str">
        <f t="shared" si="25"/>
        <v>R1012</v>
      </c>
      <c r="Q250" s="11">
        <f t="shared" si="26"/>
        <v>37045</v>
      </c>
      <c r="R250" s="9">
        <f t="shared" si="28"/>
        <v>22</v>
      </c>
      <c r="S250" s="9"/>
      <c r="T250" s="40">
        <f>COUNTA(Table3[[#This Row],[month]:[age]])</f>
        <v>7</v>
      </c>
    </row>
    <row r="251" spans="1:20" x14ac:dyDescent="0.25">
      <c r="A251" t="s">
        <v>279</v>
      </c>
      <c r="B251">
        <v>1999</v>
      </c>
      <c r="C251" t="s">
        <v>15</v>
      </c>
      <c r="D251">
        <v>12</v>
      </c>
      <c r="E251">
        <v>1</v>
      </c>
      <c r="F251" s="42">
        <v>2416.96</v>
      </c>
      <c r="G251" t="s">
        <v>11</v>
      </c>
      <c r="H251" t="s">
        <v>11</v>
      </c>
      <c r="I251" t="s">
        <v>42</v>
      </c>
      <c r="J251" s="7">
        <f t="shared" si="23"/>
        <v>0</v>
      </c>
      <c r="K251" s="9" t="str">
        <f t="shared" si="27"/>
        <v>Id2087</v>
      </c>
      <c r="L251" s="8" t="str">
        <f t="shared" si="24"/>
        <v>Nov</v>
      </c>
      <c r="M251" s="9">
        <f t="shared" si="29"/>
        <v>1999</v>
      </c>
      <c r="N251" s="8" t="str" cm="1">
        <f t="array" ref="N251">IF(G251="?",INDEX($G$2:$G$2344,MODE(MATCH($G$2:$G$2344,$G$2:$G$2344,0))),G251)</f>
        <v>tier - 2</v>
      </c>
      <c r="O251" s="8" t="str" cm="1">
        <f t="array" ref="O251">IF(H251="?",INDEX($H$2:$H$2344,MODE(MATCH($H$2:$H$2344,$H$2:$H$2344,0))),H251)</f>
        <v>tier - 2</v>
      </c>
      <c r="P251" s="8" t="str">
        <f t="shared" si="25"/>
        <v>R1011</v>
      </c>
      <c r="Q251" s="11">
        <f t="shared" si="26"/>
        <v>36476</v>
      </c>
      <c r="R251" s="9">
        <f t="shared" si="28"/>
        <v>23</v>
      </c>
      <c r="S251" s="9"/>
      <c r="T251" s="40">
        <f>COUNTA(Table3[[#This Row],[month]:[age]])</f>
        <v>7</v>
      </c>
    </row>
    <row r="252" spans="1:20" x14ac:dyDescent="0.25">
      <c r="A252" t="s">
        <v>280</v>
      </c>
      <c r="B252">
        <v>1999</v>
      </c>
      <c r="C252" t="s">
        <v>15</v>
      </c>
      <c r="D252">
        <v>21</v>
      </c>
      <c r="E252">
        <v>1</v>
      </c>
      <c r="F252" s="42">
        <v>2438.06</v>
      </c>
      <c r="G252" t="s">
        <v>11</v>
      </c>
      <c r="H252" t="s">
        <v>11</v>
      </c>
      <c r="I252" t="s">
        <v>13</v>
      </c>
      <c r="J252" s="7">
        <f t="shared" si="23"/>
        <v>0</v>
      </c>
      <c r="K252" s="9" t="str">
        <f t="shared" si="27"/>
        <v>Id2086</v>
      </c>
      <c r="L252" s="8" t="str">
        <f t="shared" si="24"/>
        <v>Nov</v>
      </c>
      <c r="M252" s="9">
        <f t="shared" si="29"/>
        <v>1999</v>
      </c>
      <c r="N252" s="8" t="str" cm="1">
        <f t="array" ref="N252">IF(G252="?",INDEX($G$2:$G$2344,MODE(MATCH($G$2:$G$2344,$G$2:$G$2344,0))),G252)</f>
        <v>tier - 2</v>
      </c>
      <c r="O252" s="8" t="str" cm="1">
        <f t="array" ref="O252">IF(H252="?",INDEX($H$2:$H$2344,MODE(MATCH($H$2:$H$2344,$H$2:$H$2344,0))),H252)</f>
        <v>tier - 2</v>
      </c>
      <c r="P252" s="8" t="str">
        <f t="shared" si="25"/>
        <v>R1013</v>
      </c>
      <c r="Q252" s="11">
        <f t="shared" si="26"/>
        <v>36485</v>
      </c>
      <c r="R252" s="9">
        <f t="shared" si="28"/>
        <v>23</v>
      </c>
      <c r="S252" s="9"/>
      <c r="T252" s="40">
        <f>COUNTA(Table3[[#This Row],[month]:[age]])</f>
        <v>7</v>
      </c>
    </row>
    <row r="253" spans="1:20" x14ac:dyDescent="0.25">
      <c r="A253" t="s">
        <v>281</v>
      </c>
      <c r="B253">
        <v>2002</v>
      </c>
      <c r="C253" t="s">
        <v>10</v>
      </c>
      <c r="D253">
        <v>29</v>
      </c>
      <c r="E253">
        <v>0</v>
      </c>
      <c r="F253" s="42">
        <v>2457.21</v>
      </c>
      <c r="G253" t="s">
        <v>11</v>
      </c>
      <c r="H253" t="s">
        <v>16</v>
      </c>
      <c r="I253" t="s">
        <v>247</v>
      </c>
      <c r="J253" s="7">
        <f t="shared" si="23"/>
        <v>0</v>
      </c>
      <c r="K253" s="9" t="str">
        <f t="shared" si="27"/>
        <v>Id2085</v>
      </c>
      <c r="L253" s="8" t="str">
        <f t="shared" si="24"/>
        <v>Jul</v>
      </c>
      <c r="M253" s="9">
        <f t="shared" si="29"/>
        <v>2002</v>
      </c>
      <c r="N253" s="8" t="str" cm="1">
        <f t="array" ref="N253">IF(G253="?",INDEX($G$2:$G$2344,MODE(MATCH($G$2:$G$2344,$G$2:$G$2344,0))),G253)</f>
        <v>tier - 2</v>
      </c>
      <c r="O253" s="8" t="str" cm="1">
        <f t="array" ref="O253">IF(H253="?",INDEX($H$2:$H$2344,MODE(MATCH($H$2:$H$2344,$H$2:$H$2344,0))),H253)</f>
        <v>tier - 1</v>
      </c>
      <c r="P253" s="8" t="str">
        <f t="shared" si="25"/>
        <v>R1024</v>
      </c>
      <c r="Q253" s="11">
        <f t="shared" si="26"/>
        <v>37466</v>
      </c>
      <c r="R253" s="9">
        <f t="shared" si="28"/>
        <v>20</v>
      </c>
      <c r="S253" s="9"/>
      <c r="T253" s="40">
        <f>COUNTA(Table3[[#This Row],[month]:[age]])</f>
        <v>7</v>
      </c>
    </row>
    <row r="254" spans="1:20" x14ac:dyDescent="0.25">
      <c r="A254" t="s">
        <v>282</v>
      </c>
      <c r="B254">
        <v>1998</v>
      </c>
      <c r="C254" t="s">
        <v>15</v>
      </c>
      <c r="D254">
        <v>19</v>
      </c>
      <c r="E254">
        <v>0</v>
      </c>
      <c r="F254" s="42">
        <v>2457.5</v>
      </c>
      <c r="G254" t="s">
        <v>11</v>
      </c>
      <c r="H254" t="s">
        <v>16</v>
      </c>
      <c r="I254" t="s">
        <v>42</v>
      </c>
      <c r="J254" s="7">
        <f t="shared" si="23"/>
        <v>0</v>
      </c>
      <c r="K254" s="9" t="str">
        <f t="shared" si="27"/>
        <v>Id2084</v>
      </c>
      <c r="L254" s="8" t="str">
        <f t="shared" si="24"/>
        <v>Nov</v>
      </c>
      <c r="M254" s="9">
        <f t="shared" si="29"/>
        <v>1998</v>
      </c>
      <c r="N254" s="8" t="str" cm="1">
        <f t="array" ref="N254">IF(G254="?",INDEX($G$2:$G$2344,MODE(MATCH($G$2:$G$2344,$G$2:$G$2344,0))),G254)</f>
        <v>tier - 2</v>
      </c>
      <c r="O254" s="8" t="str" cm="1">
        <f t="array" ref="O254">IF(H254="?",INDEX($H$2:$H$2344,MODE(MATCH($H$2:$H$2344,$H$2:$H$2344,0))),H254)</f>
        <v>tier - 1</v>
      </c>
      <c r="P254" s="8" t="str">
        <f t="shared" si="25"/>
        <v>R1011</v>
      </c>
      <c r="Q254" s="11">
        <f t="shared" si="26"/>
        <v>36118</v>
      </c>
      <c r="R254" s="9">
        <f t="shared" si="28"/>
        <v>24</v>
      </c>
      <c r="S254" s="9"/>
      <c r="T254" s="40">
        <f>COUNTA(Table3[[#This Row],[month]:[age]])</f>
        <v>7</v>
      </c>
    </row>
    <row r="255" spans="1:20" x14ac:dyDescent="0.25">
      <c r="A255" t="s">
        <v>283</v>
      </c>
      <c r="B255">
        <v>2002</v>
      </c>
      <c r="C255" t="s">
        <v>10</v>
      </c>
      <c r="D255">
        <v>11</v>
      </c>
      <c r="E255">
        <v>0</v>
      </c>
      <c r="F255" s="42">
        <v>2459.7199999999998</v>
      </c>
      <c r="G255" t="s">
        <v>11</v>
      </c>
      <c r="H255" t="s">
        <v>11</v>
      </c>
      <c r="I255" t="s">
        <v>247</v>
      </c>
      <c r="J255" s="7">
        <f t="shared" si="23"/>
        <v>0</v>
      </c>
      <c r="K255" s="9" t="str">
        <f t="shared" si="27"/>
        <v>Id2083</v>
      </c>
      <c r="L255" s="8" t="str">
        <f t="shared" si="24"/>
        <v>Jul</v>
      </c>
      <c r="M255" s="9">
        <f t="shared" si="29"/>
        <v>2002</v>
      </c>
      <c r="N255" s="8" t="str" cm="1">
        <f t="array" ref="N255">IF(G255="?",INDEX($G$2:$G$2344,MODE(MATCH($G$2:$G$2344,$G$2:$G$2344,0))),G255)</f>
        <v>tier - 2</v>
      </c>
      <c r="O255" s="8" t="str" cm="1">
        <f t="array" ref="O255">IF(H255="?",INDEX($H$2:$H$2344,MODE(MATCH($H$2:$H$2344,$H$2:$H$2344,0))),H255)</f>
        <v>tier - 2</v>
      </c>
      <c r="P255" s="8" t="str">
        <f t="shared" si="25"/>
        <v>R1024</v>
      </c>
      <c r="Q255" s="11">
        <f t="shared" si="26"/>
        <v>37448</v>
      </c>
      <c r="R255" s="9">
        <f t="shared" si="28"/>
        <v>20</v>
      </c>
      <c r="S255" s="9"/>
      <c r="T255" s="40">
        <f>COUNTA(Table3[[#This Row],[month]:[age]])</f>
        <v>7</v>
      </c>
    </row>
    <row r="256" spans="1:20" x14ac:dyDescent="0.25">
      <c r="A256" t="s">
        <v>284</v>
      </c>
      <c r="B256">
        <v>1998</v>
      </c>
      <c r="C256" t="s">
        <v>35</v>
      </c>
      <c r="D256">
        <v>17</v>
      </c>
      <c r="E256">
        <v>0</v>
      </c>
      <c r="F256" s="42">
        <v>2464.62</v>
      </c>
      <c r="G256" t="s">
        <v>11</v>
      </c>
      <c r="H256" t="s">
        <v>12</v>
      </c>
      <c r="I256" t="s">
        <v>13</v>
      </c>
      <c r="J256" s="7">
        <f t="shared" si="23"/>
        <v>0</v>
      </c>
      <c r="K256" s="9" t="str">
        <f t="shared" si="27"/>
        <v>Id2082</v>
      </c>
      <c r="L256" s="8" t="str">
        <f t="shared" si="24"/>
        <v>Aug</v>
      </c>
      <c r="M256" s="9">
        <f t="shared" si="29"/>
        <v>1998</v>
      </c>
      <c r="N256" s="8" t="str" cm="1">
        <f t="array" ref="N256">IF(G256="?",INDEX($G$2:$G$2344,MODE(MATCH($G$2:$G$2344,$G$2:$G$2344,0))),G256)</f>
        <v>tier - 2</v>
      </c>
      <c r="O256" s="8" t="str" cm="1">
        <f t="array" ref="O256">IF(H256="?",INDEX($H$2:$H$2344,MODE(MATCH($H$2:$H$2344,$H$2:$H$2344,0))),H256)</f>
        <v>tier - 3</v>
      </c>
      <c r="P256" s="8" t="str">
        <f t="shared" si="25"/>
        <v>R1013</v>
      </c>
      <c r="Q256" s="11">
        <f t="shared" si="26"/>
        <v>36024</v>
      </c>
      <c r="R256" s="9">
        <f t="shared" si="28"/>
        <v>24</v>
      </c>
      <c r="S256" s="9"/>
      <c r="T256" s="40">
        <f>COUNTA(Table3[[#This Row],[month]:[age]])</f>
        <v>7</v>
      </c>
    </row>
    <row r="257" spans="1:20" x14ac:dyDescent="0.25">
      <c r="A257" t="s">
        <v>285</v>
      </c>
      <c r="B257">
        <v>1998</v>
      </c>
      <c r="C257" t="s">
        <v>10</v>
      </c>
      <c r="D257">
        <v>2</v>
      </c>
      <c r="E257">
        <v>0</v>
      </c>
      <c r="F257" s="42">
        <v>2473.33</v>
      </c>
      <c r="G257" t="s">
        <v>11</v>
      </c>
      <c r="H257" t="s">
        <v>12</v>
      </c>
      <c r="I257" t="s">
        <v>13</v>
      </c>
      <c r="J257" s="7">
        <f t="shared" si="23"/>
        <v>0</v>
      </c>
      <c r="K257" s="9" t="str">
        <f t="shared" si="27"/>
        <v>Id2081</v>
      </c>
      <c r="L257" s="8" t="str">
        <f t="shared" si="24"/>
        <v>Jul</v>
      </c>
      <c r="M257" s="9">
        <f t="shared" si="29"/>
        <v>1998</v>
      </c>
      <c r="N257" s="8" t="str" cm="1">
        <f t="array" ref="N257">IF(G257="?",INDEX($G$2:$G$2344,MODE(MATCH($G$2:$G$2344,$G$2:$G$2344,0))),G257)</f>
        <v>tier - 2</v>
      </c>
      <c r="O257" s="8" t="str" cm="1">
        <f t="array" ref="O257">IF(H257="?",INDEX($H$2:$H$2344,MODE(MATCH($H$2:$H$2344,$H$2:$H$2344,0))),H257)</f>
        <v>tier - 3</v>
      </c>
      <c r="P257" s="8" t="str">
        <f t="shared" si="25"/>
        <v>R1013</v>
      </c>
      <c r="Q257" s="11">
        <f t="shared" si="26"/>
        <v>35978</v>
      </c>
      <c r="R257" s="9">
        <f t="shared" si="28"/>
        <v>24</v>
      </c>
      <c r="S257" s="9"/>
      <c r="T257" s="40">
        <f>COUNTA(Table3[[#This Row],[month]:[age]])</f>
        <v>7</v>
      </c>
    </row>
    <row r="258" spans="1:20" x14ac:dyDescent="0.25">
      <c r="A258" t="s">
        <v>286</v>
      </c>
      <c r="B258">
        <v>1998</v>
      </c>
      <c r="C258" t="s">
        <v>18</v>
      </c>
      <c r="D258">
        <v>20</v>
      </c>
      <c r="E258">
        <v>0</v>
      </c>
      <c r="F258" s="42">
        <v>2480.98</v>
      </c>
      <c r="G258" t="s">
        <v>11</v>
      </c>
      <c r="H258" t="s">
        <v>11</v>
      </c>
      <c r="I258" t="s">
        <v>13</v>
      </c>
      <c r="J258" s="7">
        <f t="shared" ref="J258:J321" si="30">COUNTIF(A258:I258, "?")</f>
        <v>0</v>
      </c>
      <c r="K258" s="9" t="str">
        <f t="shared" si="27"/>
        <v>Id2080</v>
      </c>
      <c r="L258" s="8" t="str">
        <f t="shared" ref="L258:L321" si="31">IF(C258="?", "Sep", C258)</f>
        <v>Jun</v>
      </c>
      <c r="M258" s="9">
        <f t="shared" si="29"/>
        <v>1998</v>
      </c>
      <c r="N258" s="8" t="str" cm="1">
        <f t="array" ref="N258">IF(G258="?",INDEX($G$2:$G$2344,MODE(MATCH($G$2:$G$2344,$G$2:$G$2344,0))),G258)</f>
        <v>tier - 2</v>
      </c>
      <c r="O258" s="8" t="str" cm="1">
        <f t="array" ref="O258">IF(H258="?",INDEX($H$2:$H$2344,MODE(MATCH($H$2:$H$2344,$H$2:$H$2344,0))),H258)</f>
        <v>tier - 2</v>
      </c>
      <c r="P258" s="8" t="str">
        <f t="shared" ref="P258:P321" si="32">IF(I258="?", "Unknown", I258)</f>
        <v>R1013</v>
      </c>
      <c r="Q258" s="11">
        <f t="shared" ref="Q258:Q321" si="33">DATE(B258, MONTH(1 &amp; L258), D258)</f>
        <v>35966</v>
      </c>
      <c r="R258" s="9">
        <f t="shared" si="28"/>
        <v>24</v>
      </c>
      <c r="S258" s="9"/>
      <c r="T258" s="40">
        <f>COUNTA(Table3[[#This Row],[month]:[age]])</f>
        <v>7</v>
      </c>
    </row>
    <row r="259" spans="1:20" x14ac:dyDescent="0.25">
      <c r="A259" t="s">
        <v>287</v>
      </c>
      <c r="B259">
        <v>1995</v>
      </c>
      <c r="C259" t="s">
        <v>15</v>
      </c>
      <c r="D259">
        <v>6</v>
      </c>
      <c r="E259">
        <v>0</v>
      </c>
      <c r="F259" s="42">
        <v>2483.7399999999998</v>
      </c>
      <c r="G259" t="s">
        <v>12</v>
      </c>
      <c r="H259" t="s">
        <v>11</v>
      </c>
      <c r="I259" t="s">
        <v>13</v>
      </c>
      <c r="J259" s="7">
        <f t="shared" si="30"/>
        <v>0</v>
      </c>
      <c r="K259" s="9" t="str">
        <f t="shared" ref="K259:K322" si="34">IF(A259="?", "Unknown", A259)</f>
        <v>Id2079</v>
      </c>
      <c r="L259" s="8" t="str">
        <f t="shared" si="31"/>
        <v>Nov</v>
      </c>
      <c r="M259" s="9">
        <f t="shared" si="29"/>
        <v>1995</v>
      </c>
      <c r="N259" s="8" t="str" cm="1">
        <f t="array" ref="N259">IF(G259="?",INDEX($G$2:$G$2344,MODE(MATCH($G$2:$G$2344,$G$2:$G$2344,0))),G259)</f>
        <v>tier - 3</v>
      </c>
      <c r="O259" s="8" t="str" cm="1">
        <f t="array" ref="O259">IF(H259="?",INDEX($H$2:$H$2344,MODE(MATCH($H$2:$H$2344,$H$2:$H$2344,0))),H259)</f>
        <v>tier - 2</v>
      </c>
      <c r="P259" s="8" t="str">
        <f t="shared" si="32"/>
        <v>R1013</v>
      </c>
      <c r="Q259" s="11">
        <f t="shared" si="33"/>
        <v>35009</v>
      </c>
      <c r="R259" s="9">
        <f t="shared" ref="R259:R322" si="35">DATEDIF(Q259, DATE(2023,6,8), "Y")</f>
        <v>27</v>
      </c>
      <c r="S259" s="9"/>
      <c r="T259" s="40">
        <f>COUNTA(Table3[[#This Row],[month]:[age]])</f>
        <v>7</v>
      </c>
    </row>
    <row r="260" spans="1:20" x14ac:dyDescent="0.25">
      <c r="A260" t="s">
        <v>288</v>
      </c>
      <c r="B260">
        <v>1995</v>
      </c>
      <c r="C260" t="s">
        <v>37</v>
      </c>
      <c r="D260">
        <v>14</v>
      </c>
      <c r="E260">
        <v>0</v>
      </c>
      <c r="F260" s="42">
        <v>2494.02</v>
      </c>
      <c r="G260" t="s">
        <v>12</v>
      </c>
      <c r="H260" t="s">
        <v>16</v>
      </c>
      <c r="I260" t="s">
        <v>42</v>
      </c>
      <c r="J260" s="7">
        <f t="shared" si="30"/>
        <v>0</v>
      </c>
      <c r="K260" s="9" t="str">
        <f t="shared" si="34"/>
        <v>Id2078</v>
      </c>
      <c r="L260" s="8" t="str">
        <f t="shared" si="31"/>
        <v>Oct</v>
      </c>
      <c r="M260" s="9">
        <f t="shared" si="29"/>
        <v>1995</v>
      </c>
      <c r="N260" s="8" t="str" cm="1">
        <f t="array" ref="N260">IF(G260="?",INDEX($G$2:$G$2344,MODE(MATCH($G$2:$G$2344,$G$2:$G$2344,0))),G260)</f>
        <v>tier - 3</v>
      </c>
      <c r="O260" s="8" t="str" cm="1">
        <f t="array" ref="O260">IF(H260="?",INDEX($H$2:$H$2344,MODE(MATCH($H$2:$H$2344,$H$2:$H$2344,0))),H260)</f>
        <v>tier - 1</v>
      </c>
      <c r="P260" s="8" t="str">
        <f t="shared" si="32"/>
        <v>R1011</v>
      </c>
      <c r="Q260" s="11">
        <f t="shared" si="33"/>
        <v>34986</v>
      </c>
      <c r="R260" s="9">
        <f t="shared" si="35"/>
        <v>27</v>
      </c>
      <c r="S260" s="9"/>
      <c r="T260" s="40">
        <f>COUNTA(Table3[[#This Row],[month]:[age]])</f>
        <v>7</v>
      </c>
    </row>
    <row r="261" spans="1:20" x14ac:dyDescent="0.25">
      <c r="A261" t="s">
        <v>289</v>
      </c>
      <c r="B261">
        <v>1995</v>
      </c>
      <c r="C261" t="s">
        <v>10</v>
      </c>
      <c r="D261">
        <v>9</v>
      </c>
      <c r="E261">
        <v>0</v>
      </c>
      <c r="F261" s="42">
        <v>2497.04</v>
      </c>
      <c r="G261" t="s">
        <v>12</v>
      </c>
      <c r="H261" t="s">
        <v>12</v>
      </c>
      <c r="I261" t="s">
        <v>13</v>
      </c>
      <c r="J261" s="7">
        <f t="shared" si="30"/>
        <v>0</v>
      </c>
      <c r="K261" s="9" t="str">
        <f t="shared" si="34"/>
        <v>Id2077</v>
      </c>
      <c r="L261" s="8" t="str">
        <f t="shared" si="31"/>
        <v>Jul</v>
      </c>
      <c r="M261" s="9">
        <f t="shared" si="29"/>
        <v>1995</v>
      </c>
      <c r="N261" s="8" t="str" cm="1">
        <f t="array" ref="N261">IF(G261="?",INDEX($G$2:$G$2344,MODE(MATCH($G$2:$G$2344,$G$2:$G$2344,0))),G261)</f>
        <v>tier - 3</v>
      </c>
      <c r="O261" s="8" t="str" cm="1">
        <f t="array" ref="O261">IF(H261="?",INDEX($H$2:$H$2344,MODE(MATCH($H$2:$H$2344,$H$2:$H$2344,0))),H261)</f>
        <v>tier - 3</v>
      </c>
      <c r="P261" s="8" t="str">
        <f t="shared" si="32"/>
        <v>R1013</v>
      </c>
      <c r="Q261" s="11">
        <f t="shared" si="33"/>
        <v>34889</v>
      </c>
      <c r="R261" s="9">
        <f t="shared" si="35"/>
        <v>27</v>
      </c>
      <c r="S261" s="9"/>
      <c r="T261" s="40">
        <f>COUNTA(Table3[[#This Row],[month]:[age]])</f>
        <v>7</v>
      </c>
    </row>
    <row r="262" spans="1:20" x14ac:dyDescent="0.25">
      <c r="A262" t="s">
        <v>290</v>
      </c>
      <c r="B262">
        <v>1995</v>
      </c>
      <c r="C262" t="s">
        <v>37</v>
      </c>
      <c r="D262">
        <v>15</v>
      </c>
      <c r="E262">
        <v>0</v>
      </c>
      <c r="F262" s="42">
        <v>2498.41</v>
      </c>
      <c r="G262" t="s">
        <v>12</v>
      </c>
      <c r="H262" t="s">
        <v>12</v>
      </c>
      <c r="I262" t="s">
        <v>13</v>
      </c>
      <c r="J262" s="7">
        <f t="shared" si="30"/>
        <v>0</v>
      </c>
      <c r="K262" s="9" t="str">
        <f t="shared" si="34"/>
        <v>Id2076</v>
      </c>
      <c r="L262" s="8" t="str">
        <f t="shared" si="31"/>
        <v>Oct</v>
      </c>
      <c r="M262" s="9">
        <f t="shared" si="29"/>
        <v>1995</v>
      </c>
      <c r="N262" s="8" t="str" cm="1">
        <f t="array" ref="N262">IF(G262="?",INDEX($G$2:$G$2344,MODE(MATCH($G$2:$G$2344,$G$2:$G$2344,0))),G262)</f>
        <v>tier - 3</v>
      </c>
      <c r="O262" s="8" t="str" cm="1">
        <f t="array" ref="O262">IF(H262="?",INDEX($H$2:$H$2344,MODE(MATCH($H$2:$H$2344,$H$2:$H$2344,0))),H262)</f>
        <v>tier - 3</v>
      </c>
      <c r="P262" s="8" t="str">
        <f t="shared" si="32"/>
        <v>R1013</v>
      </c>
      <c r="Q262" s="11">
        <f t="shared" si="33"/>
        <v>34987</v>
      </c>
      <c r="R262" s="9">
        <f t="shared" si="35"/>
        <v>27</v>
      </c>
      <c r="S262" s="9"/>
      <c r="T262" s="40">
        <f>COUNTA(Table3[[#This Row],[month]:[age]])</f>
        <v>7</v>
      </c>
    </row>
    <row r="263" spans="1:20" x14ac:dyDescent="0.25">
      <c r="A263" t="s">
        <v>291</v>
      </c>
      <c r="B263">
        <v>2004</v>
      </c>
      <c r="C263" t="s">
        <v>20</v>
      </c>
      <c r="D263">
        <v>6</v>
      </c>
      <c r="E263">
        <v>0</v>
      </c>
      <c r="F263" s="42">
        <v>2500.9299999999998</v>
      </c>
      <c r="G263" t="s">
        <v>11</v>
      </c>
      <c r="H263" t="s">
        <v>11</v>
      </c>
      <c r="I263" t="s">
        <v>23</v>
      </c>
      <c r="J263" s="7">
        <f t="shared" si="30"/>
        <v>0</v>
      </c>
      <c r="K263" s="9" t="str">
        <f t="shared" si="34"/>
        <v>Id2075</v>
      </c>
      <c r="L263" s="8" t="str">
        <f t="shared" si="31"/>
        <v>Sep</v>
      </c>
      <c r="M263" s="9">
        <f t="shared" si="29"/>
        <v>2004</v>
      </c>
      <c r="N263" s="8" t="str" cm="1">
        <f t="array" ref="N263">IF(G263="?",INDEX($G$2:$G$2344,MODE(MATCH($G$2:$G$2344,$G$2:$G$2344,0))),G263)</f>
        <v>tier - 2</v>
      </c>
      <c r="O263" s="8" t="str" cm="1">
        <f t="array" ref="O263">IF(H263="?",INDEX($H$2:$H$2344,MODE(MATCH($H$2:$H$2344,$H$2:$H$2344,0))),H263)</f>
        <v>tier - 2</v>
      </c>
      <c r="P263" s="8" t="str">
        <f t="shared" si="32"/>
        <v>R1012</v>
      </c>
      <c r="Q263" s="11">
        <f t="shared" si="33"/>
        <v>38236</v>
      </c>
      <c r="R263" s="9">
        <f t="shared" si="35"/>
        <v>18</v>
      </c>
      <c r="S263" s="9"/>
      <c r="T263" s="40">
        <f>COUNTA(Table3[[#This Row],[month]:[age]])</f>
        <v>7</v>
      </c>
    </row>
    <row r="264" spans="1:20" x14ac:dyDescent="0.25">
      <c r="A264" t="s">
        <v>292</v>
      </c>
      <c r="B264">
        <v>1991</v>
      </c>
      <c r="C264" t="s">
        <v>35</v>
      </c>
      <c r="D264">
        <v>5</v>
      </c>
      <c r="E264">
        <v>3</v>
      </c>
      <c r="F264" s="42">
        <v>2510.79</v>
      </c>
      <c r="G264" t="s">
        <v>11</v>
      </c>
      <c r="H264" t="s">
        <v>16</v>
      </c>
      <c r="I264" t="s">
        <v>13</v>
      </c>
      <c r="J264" s="7">
        <f t="shared" si="30"/>
        <v>0</v>
      </c>
      <c r="K264" s="9" t="str">
        <f t="shared" si="34"/>
        <v>Id2074</v>
      </c>
      <c r="L264" s="8" t="str">
        <f t="shared" si="31"/>
        <v>Aug</v>
      </c>
      <c r="M264" s="9">
        <f t="shared" si="29"/>
        <v>1991</v>
      </c>
      <c r="N264" s="8" t="str" cm="1">
        <f t="array" ref="N264">IF(G264="?",INDEX($G$2:$G$2344,MODE(MATCH($G$2:$G$2344,$G$2:$G$2344,0))),G264)</f>
        <v>tier - 2</v>
      </c>
      <c r="O264" s="8" t="str" cm="1">
        <f t="array" ref="O264">IF(H264="?",INDEX($H$2:$H$2344,MODE(MATCH($H$2:$H$2344,$H$2:$H$2344,0))),H264)</f>
        <v>tier - 1</v>
      </c>
      <c r="P264" s="8" t="str">
        <f t="shared" si="32"/>
        <v>R1013</v>
      </c>
      <c r="Q264" s="11">
        <f t="shared" si="33"/>
        <v>33455</v>
      </c>
      <c r="R264" s="9">
        <f t="shared" si="35"/>
        <v>31</v>
      </c>
      <c r="S264" s="9"/>
      <c r="T264" s="40">
        <f>COUNTA(Table3[[#This Row],[month]:[age]])</f>
        <v>7</v>
      </c>
    </row>
    <row r="265" spans="1:20" x14ac:dyDescent="0.25">
      <c r="A265" t="s">
        <v>293</v>
      </c>
      <c r="B265">
        <v>1997</v>
      </c>
      <c r="C265" t="s">
        <v>15</v>
      </c>
      <c r="D265">
        <v>2</v>
      </c>
      <c r="E265">
        <v>0</v>
      </c>
      <c r="F265" s="42">
        <v>2523.17</v>
      </c>
      <c r="G265" t="s">
        <v>12</v>
      </c>
      <c r="H265" t="s">
        <v>16</v>
      </c>
      <c r="I265" t="s">
        <v>23</v>
      </c>
      <c r="J265" s="7">
        <f t="shared" si="30"/>
        <v>0</v>
      </c>
      <c r="K265" s="9" t="str">
        <f t="shared" si="34"/>
        <v>Id2073</v>
      </c>
      <c r="L265" s="8" t="str">
        <f t="shared" si="31"/>
        <v>Nov</v>
      </c>
      <c r="M265" s="9">
        <f t="shared" si="29"/>
        <v>1997</v>
      </c>
      <c r="N265" s="8" t="str" cm="1">
        <f t="array" ref="N265">IF(G265="?",INDEX($G$2:$G$2344,MODE(MATCH($G$2:$G$2344,$G$2:$G$2344,0))),G265)</f>
        <v>tier - 3</v>
      </c>
      <c r="O265" s="8" t="str" cm="1">
        <f t="array" ref="O265">IF(H265="?",INDEX($H$2:$H$2344,MODE(MATCH($H$2:$H$2344,$H$2:$H$2344,0))),H265)</f>
        <v>tier - 1</v>
      </c>
      <c r="P265" s="8" t="str">
        <f t="shared" si="32"/>
        <v>R1012</v>
      </c>
      <c r="Q265" s="11">
        <f t="shared" si="33"/>
        <v>35736</v>
      </c>
      <c r="R265" s="9">
        <f t="shared" si="35"/>
        <v>25</v>
      </c>
      <c r="S265" s="9"/>
      <c r="T265" s="40">
        <f>COUNTA(Table3[[#This Row],[month]:[age]])</f>
        <v>7</v>
      </c>
    </row>
    <row r="266" spans="1:20" x14ac:dyDescent="0.25">
      <c r="A266" t="s">
        <v>294</v>
      </c>
      <c r="B266">
        <v>2000</v>
      </c>
      <c r="C266" t="s">
        <v>35</v>
      </c>
      <c r="D266">
        <v>25</v>
      </c>
      <c r="E266">
        <v>0</v>
      </c>
      <c r="F266" s="42">
        <v>2527.8200000000002</v>
      </c>
      <c r="G266" t="s">
        <v>11</v>
      </c>
      <c r="H266" t="s">
        <v>12</v>
      </c>
      <c r="I266" t="s">
        <v>23</v>
      </c>
      <c r="J266" s="7">
        <f t="shared" si="30"/>
        <v>0</v>
      </c>
      <c r="K266" s="9" t="str">
        <f t="shared" si="34"/>
        <v>Id2072</v>
      </c>
      <c r="L266" s="8" t="str">
        <f t="shared" si="31"/>
        <v>Aug</v>
      </c>
      <c r="M266" s="9">
        <f t="shared" si="29"/>
        <v>2000</v>
      </c>
      <c r="N266" s="8" t="str" cm="1">
        <f t="array" ref="N266">IF(G266="?",INDEX($G$2:$G$2344,MODE(MATCH($G$2:$G$2344,$G$2:$G$2344,0))),G266)</f>
        <v>tier - 2</v>
      </c>
      <c r="O266" s="8" t="str" cm="1">
        <f t="array" ref="O266">IF(H266="?",INDEX($H$2:$H$2344,MODE(MATCH($H$2:$H$2344,$H$2:$H$2344,0))),H266)</f>
        <v>tier - 3</v>
      </c>
      <c r="P266" s="8" t="str">
        <f t="shared" si="32"/>
        <v>R1012</v>
      </c>
      <c r="Q266" s="11">
        <f t="shared" si="33"/>
        <v>36763</v>
      </c>
      <c r="R266" s="9">
        <f t="shared" si="35"/>
        <v>22</v>
      </c>
      <c r="S266" s="9"/>
      <c r="T266" s="40">
        <f>COUNTA(Table3[[#This Row],[month]:[age]])</f>
        <v>7</v>
      </c>
    </row>
    <row r="267" spans="1:20" x14ac:dyDescent="0.25">
      <c r="A267" t="s">
        <v>295</v>
      </c>
      <c r="B267">
        <v>1997</v>
      </c>
      <c r="C267" t="s">
        <v>10</v>
      </c>
      <c r="D267">
        <v>28</v>
      </c>
      <c r="E267">
        <v>0</v>
      </c>
      <c r="F267" s="42">
        <v>2534.39</v>
      </c>
      <c r="G267" t="s">
        <v>12</v>
      </c>
      <c r="H267" t="s">
        <v>12</v>
      </c>
      <c r="I267" t="s">
        <v>23</v>
      </c>
      <c r="J267" s="7">
        <f t="shared" si="30"/>
        <v>0</v>
      </c>
      <c r="K267" s="9" t="str">
        <f t="shared" si="34"/>
        <v>Id2071</v>
      </c>
      <c r="L267" s="8" t="str">
        <f t="shared" si="31"/>
        <v>Jul</v>
      </c>
      <c r="M267" s="9">
        <f t="shared" si="29"/>
        <v>1997</v>
      </c>
      <c r="N267" s="8" t="str" cm="1">
        <f t="array" ref="N267">IF(G267="?",INDEX($G$2:$G$2344,MODE(MATCH($G$2:$G$2344,$G$2:$G$2344,0))),G267)</f>
        <v>tier - 3</v>
      </c>
      <c r="O267" s="8" t="str" cm="1">
        <f t="array" ref="O267">IF(H267="?",INDEX($H$2:$H$2344,MODE(MATCH($H$2:$H$2344,$H$2:$H$2344,0))),H267)</f>
        <v>tier - 3</v>
      </c>
      <c r="P267" s="8" t="str">
        <f t="shared" si="32"/>
        <v>R1012</v>
      </c>
      <c r="Q267" s="11">
        <f t="shared" si="33"/>
        <v>35639</v>
      </c>
      <c r="R267" s="9">
        <f t="shared" si="35"/>
        <v>25</v>
      </c>
      <c r="S267" s="9"/>
      <c r="T267" s="40">
        <f>COUNTA(Table3[[#This Row],[month]:[age]])</f>
        <v>7</v>
      </c>
    </row>
    <row r="268" spans="1:20" x14ac:dyDescent="0.25">
      <c r="A268" t="s">
        <v>296</v>
      </c>
      <c r="B268">
        <v>1990</v>
      </c>
      <c r="C268" t="s">
        <v>37</v>
      </c>
      <c r="D268">
        <v>1</v>
      </c>
      <c r="E268">
        <v>3</v>
      </c>
      <c r="F268" s="42">
        <v>2540.39</v>
      </c>
      <c r="G268" t="s">
        <v>11</v>
      </c>
      <c r="H268" t="s">
        <v>11</v>
      </c>
      <c r="I268" t="s">
        <v>13</v>
      </c>
      <c r="J268" s="7">
        <f t="shared" si="30"/>
        <v>0</v>
      </c>
      <c r="K268" s="9" t="str">
        <f t="shared" si="34"/>
        <v>Id2070</v>
      </c>
      <c r="L268" s="8" t="str">
        <f t="shared" si="31"/>
        <v>Oct</v>
      </c>
      <c r="M268" s="9">
        <f t="shared" si="29"/>
        <v>1990</v>
      </c>
      <c r="N268" s="8" t="str" cm="1">
        <f t="array" ref="N268">IF(G268="?",INDEX($G$2:$G$2344,MODE(MATCH($G$2:$G$2344,$G$2:$G$2344,0))),G268)</f>
        <v>tier - 2</v>
      </c>
      <c r="O268" s="8" t="str" cm="1">
        <f t="array" ref="O268">IF(H268="?",INDEX($H$2:$H$2344,MODE(MATCH($H$2:$H$2344,$H$2:$H$2344,0))),H268)</f>
        <v>tier - 2</v>
      </c>
      <c r="P268" s="8" t="str">
        <f t="shared" si="32"/>
        <v>R1013</v>
      </c>
      <c r="Q268" s="11">
        <f t="shared" si="33"/>
        <v>33147</v>
      </c>
      <c r="R268" s="9">
        <f t="shared" si="35"/>
        <v>32</v>
      </c>
      <c r="S268" s="9"/>
      <c r="T268" s="40">
        <f>COUNTA(Table3[[#This Row],[month]:[age]])</f>
        <v>7</v>
      </c>
    </row>
    <row r="269" spans="1:20" x14ac:dyDescent="0.25">
      <c r="A269" t="s">
        <v>297</v>
      </c>
      <c r="B269">
        <v>1991</v>
      </c>
      <c r="C269" t="s">
        <v>15</v>
      </c>
      <c r="D269">
        <v>17</v>
      </c>
      <c r="E269">
        <v>3</v>
      </c>
      <c r="F269" s="42">
        <v>2545.6799999999998</v>
      </c>
      <c r="G269" t="s">
        <v>11</v>
      </c>
      <c r="H269" t="s">
        <v>16</v>
      </c>
      <c r="I269" t="s">
        <v>13</v>
      </c>
      <c r="J269" s="7">
        <f t="shared" si="30"/>
        <v>0</v>
      </c>
      <c r="K269" s="9" t="str">
        <f t="shared" si="34"/>
        <v>Id2069</v>
      </c>
      <c r="L269" s="8" t="str">
        <f t="shared" si="31"/>
        <v>Nov</v>
      </c>
      <c r="M269" s="9">
        <f t="shared" si="29"/>
        <v>1991</v>
      </c>
      <c r="N269" s="8" t="str" cm="1">
        <f t="array" ref="N269">IF(G269="?",INDEX($G$2:$G$2344,MODE(MATCH($G$2:$G$2344,$G$2:$G$2344,0))),G269)</f>
        <v>tier - 2</v>
      </c>
      <c r="O269" s="8" t="str" cm="1">
        <f t="array" ref="O269">IF(H269="?",INDEX($H$2:$H$2344,MODE(MATCH($H$2:$H$2344,$H$2:$H$2344,0))),H269)</f>
        <v>tier - 1</v>
      </c>
      <c r="P269" s="8" t="str">
        <f t="shared" si="32"/>
        <v>R1013</v>
      </c>
      <c r="Q269" s="11">
        <f t="shared" si="33"/>
        <v>33559</v>
      </c>
      <c r="R269" s="9">
        <f t="shared" si="35"/>
        <v>31</v>
      </c>
      <c r="S269" s="9"/>
      <c r="T269" s="40">
        <f>COUNTA(Table3[[#This Row],[month]:[age]])</f>
        <v>7</v>
      </c>
    </row>
    <row r="270" spans="1:20" x14ac:dyDescent="0.25">
      <c r="A270" t="s">
        <v>298</v>
      </c>
      <c r="B270">
        <v>2002</v>
      </c>
      <c r="C270" t="s">
        <v>37</v>
      </c>
      <c r="D270">
        <v>11</v>
      </c>
      <c r="E270">
        <v>2</v>
      </c>
      <c r="F270" s="42">
        <v>2566.4699999999998</v>
      </c>
      <c r="G270" t="s">
        <v>11</v>
      </c>
      <c r="H270" t="s">
        <v>12</v>
      </c>
      <c r="I270" t="s">
        <v>13</v>
      </c>
      <c r="J270" s="7">
        <f t="shared" si="30"/>
        <v>0</v>
      </c>
      <c r="K270" s="9" t="str">
        <f t="shared" si="34"/>
        <v>Id2068</v>
      </c>
      <c r="L270" s="8" t="str">
        <f t="shared" si="31"/>
        <v>Oct</v>
      </c>
      <c r="M270" s="9">
        <f t="shared" si="29"/>
        <v>2002</v>
      </c>
      <c r="N270" s="8" t="str" cm="1">
        <f t="array" ref="N270">IF(G270="?",INDEX($G$2:$G$2344,MODE(MATCH($G$2:$G$2344,$G$2:$G$2344,0))),G270)</f>
        <v>tier - 2</v>
      </c>
      <c r="O270" s="8" t="str" cm="1">
        <f t="array" ref="O270">IF(H270="?",INDEX($H$2:$H$2344,MODE(MATCH($H$2:$H$2344,$H$2:$H$2344,0))),H270)</f>
        <v>tier - 3</v>
      </c>
      <c r="P270" s="8" t="str">
        <f t="shared" si="32"/>
        <v>R1013</v>
      </c>
      <c r="Q270" s="11">
        <f t="shared" si="33"/>
        <v>37540</v>
      </c>
      <c r="R270" s="9">
        <f t="shared" si="35"/>
        <v>20</v>
      </c>
      <c r="S270" s="9"/>
      <c r="T270" s="40">
        <f>COUNTA(Table3[[#This Row],[month]:[age]])</f>
        <v>7</v>
      </c>
    </row>
    <row r="271" spans="1:20" x14ac:dyDescent="0.25">
      <c r="A271" t="s">
        <v>299</v>
      </c>
      <c r="B271">
        <v>2002</v>
      </c>
      <c r="C271" t="s">
        <v>10</v>
      </c>
      <c r="D271">
        <v>20</v>
      </c>
      <c r="E271">
        <v>0</v>
      </c>
      <c r="F271" s="42">
        <v>2585.04</v>
      </c>
      <c r="G271" t="s">
        <v>11</v>
      </c>
      <c r="H271" t="s">
        <v>11</v>
      </c>
      <c r="I271" t="s">
        <v>300</v>
      </c>
      <c r="J271" s="7">
        <f t="shared" si="30"/>
        <v>0</v>
      </c>
      <c r="K271" s="9" t="str">
        <f t="shared" si="34"/>
        <v>Id2067</v>
      </c>
      <c r="L271" s="8" t="str">
        <f t="shared" si="31"/>
        <v>Jul</v>
      </c>
      <c r="M271" s="9">
        <f t="shared" si="29"/>
        <v>2002</v>
      </c>
      <c r="N271" s="8" t="str" cm="1">
        <f t="array" ref="N271">IF(G271="?",INDEX($G$2:$G$2344,MODE(MATCH($G$2:$G$2344,$G$2:$G$2344,0))),G271)</f>
        <v>tier - 2</v>
      </c>
      <c r="O271" s="8" t="str" cm="1">
        <f t="array" ref="O271">IF(H271="?",INDEX($H$2:$H$2344,MODE(MATCH($H$2:$H$2344,$H$2:$H$2344,0))),H271)</f>
        <v>tier - 2</v>
      </c>
      <c r="P271" s="8" t="str">
        <f t="shared" si="32"/>
        <v>R1021</v>
      </c>
      <c r="Q271" s="11">
        <f t="shared" si="33"/>
        <v>37457</v>
      </c>
      <c r="R271" s="9">
        <f t="shared" si="35"/>
        <v>20</v>
      </c>
      <c r="S271" s="9"/>
      <c r="T271" s="40">
        <f>COUNTA(Table3[[#This Row],[month]:[age]])</f>
        <v>7</v>
      </c>
    </row>
    <row r="272" spans="1:20" x14ac:dyDescent="0.25">
      <c r="A272" t="s">
        <v>301</v>
      </c>
      <c r="B272">
        <v>2001</v>
      </c>
      <c r="C272" t="s">
        <v>37</v>
      </c>
      <c r="D272">
        <v>15</v>
      </c>
      <c r="E272">
        <v>1</v>
      </c>
      <c r="F272" s="42">
        <v>2585.27</v>
      </c>
      <c r="G272" t="s">
        <v>11</v>
      </c>
      <c r="H272" t="s">
        <v>12</v>
      </c>
      <c r="I272" t="s">
        <v>42</v>
      </c>
      <c r="J272" s="7">
        <f t="shared" si="30"/>
        <v>0</v>
      </c>
      <c r="K272" s="9" t="str">
        <f t="shared" si="34"/>
        <v>Id2066</v>
      </c>
      <c r="L272" s="8" t="str">
        <f t="shared" si="31"/>
        <v>Oct</v>
      </c>
      <c r="M272" s="9">
        <f t="shared" si="29"/>
        <v>2001</v>
      </c>
      <c r="N272" s="8" t="str" cm="1">
        <f t="array" ref="N272">IF(G272="?",INDEX($G$2:$G$2344,MODE(MATCH($G$2:$G$2344,$G$2:$G$2344,0))),G272)</f>
        <v>tier - 2</v>
      </c>
      <c r="O272" s="8" t="str" cm="1">
        <f t="array" ref="O272">IF(H272="?",INDEX($H$2:$H$2344,MODE(MATCH($H$2:$H$2344,$H$2:$H$2344,0))),H272)</f>
        <v>tier - 3</v>
      </c>
      <c r="P272" s="8" t="str">
        <f t="shared" si="32"/>
        <v>R1011</v>
      </c>
      <c r="Q272" s="11">
        <f t="shared" si="33"/>
        <v>37179</v>
      </c>
      <c r="R272" s="9">
        <f t="shared" si="35"/>
        <v>21</v>
      </c>
      <c r="S272" s="9"/>
      <c r="T272" s="40">
        <f>COUNTA(Table3[[#This Row],[month]:[age]])</f>
        <v>7</v>
      </c>
    </row>
    <row r="273" spans="1:20" x14ac:dyDescent="0.25">
      <c r="A273" t="s">
        <v>302</v>
      </c>
      <c r="B273">
        <v>2001</v>
      </c>
      <c r="C273" t="s">
        <v>10</v>
      </c>
      <c r="D273">
        <v>28</v>
      </c>
      <c r="E273">
        <v>0</v>
      </c>
      <c r="F273" s="42">
        <v>2585.85</v>
      </c>
      <c r="G273" t="s">
        <v>11</v>
      </c>
      <c r="H273" t="s">
        <v>11</v>
      </c>
      <c r="I273" t="s">
        <v>247</v>
      </c>
      <c r="J273" s="7">
        <f t="shared" si="30"/>
        <v>0</v>
      </c>
      <c r="K273" s="9" t="str">
        <f t="shared" si="34"/>
        <v>Id2065</v>
      </c>
      <c r="L273" s="8" t="str">
        <f t="shared" si="31"/>
        <v>Jul</v>
      </c>
      <c r="M273" s="9">
        <f t="shared" si="29"/>
        <v>2001</v>
      </c>
      <c r="N273" s="8" t="str" cm="1">
        <f t="array" ref="N273">IF(G273="?",INDEX($G$2:$G$2344,MODE(MATCH($G$2:$G$2344,$G$2:$G$2344,0))),G273)</f>
        <v>tier - 2</v>
      </c>
      <c r="O273" s="8" t="str" cm="1">
        <f t="array" ref="O273">IF(H273="?",INDEX($H$2:$H$2344,MODE(MATCH($H$2:$H$2344,$H$2:$H$2344,0))),H273)</f>
        <v>tier - 2</v>
      </c>
      <c r="P273" s="8" t="str">
        <f t="shared" si="32"/>
        <v>R1024</v>
      </c>
      <c r="Q273" s="11">
        <f t="shared" si="33"/>
        <v>37100</v>
      </c>
      <c r="R273" s="9">
        <f t="shared" si="35"/>
        <v>21</v>
      </c>
      <c r="S273" s="9"/>
      <c r="T273" s="40">
        <f>COUNTA(Table3[[#This Row],[month]:[age]])</f>
        <v>7</v>
      </c>
    </row>
    <row r="274" spans="1:20" x14ac:dyDescent="0.25">
      <c r="A274" t="s">
        <v>303</v>
      </c>
      <c r="B274">
        <v>2001</v>
      </c>
      <c r="C274" t="s">
        <v>35</v>
      </c>
      <c r="D274">
        <v>26</v>
      </c>
      <c r="E274">
        <v>1</v>
      </c>
      <c r="F274" s="42">
        <v>2597.7800000000002</v>
      </c>
      <c r="G274" t="s">
        <v>11</v>
      </c>
      <c r="H274" t="s">
        <v>16</v>
      </c>
      <c r="I274" t="s">
        <v>42</v>
      </c>
      <c r="J274" s="7">
        <f t="shared" si="30"/>
        <v>0</v>
      </c>
      <c r="K274" s="9" t="str">
        <f t="shared" si="34"/>
        <v>Id2064</v>
      </c>
      <c r="L274" s="8" t="str">
        <f t="shared" si="31"/>
        <v>Aug</v>
      </c>
      <c r="M274" s="9">
        <f t="shared" si="29"/>
        <v>2001</v>
      </c>
      <c r="N274" s="8" t="str" cm="1">
        <f t="array" ref="N274">IF(G274="?",INDEX($G$2:$G$2344,MODE(MATCH($G$2:$G$2344,$G$2:$G$2344,0))),G274)</f>
        <v>tier - 2</v>
      </c>
      <c r="O274" s="8" t="str" cm="1">
        <f t="array" ref="O274">IF(H274="?",INDEX($H$2:$H$2344,MODE(MATCH($H$2:$H$2344,$H$2:$H$2344,0))),H274)</f>
        <v>tier - 1</v>
      </c>
      <c r="P274" s="8" t="str">
        <f t="shared" si="32"/>
        <v>R1011</v>
      </c>
      <c r="Q274" s="11">
        <f t="shared" si="33"/>
        <v>37129</v>
      </c>
      <c r="R274" s="9">
        <f t="shared" si="35"/>
        <v>21</v>
      </c>
      <c r="S274" s="9"/>
      <c r="T274" s="40">
        <f>COUNTA(Table3[[#This Row],[month]:[age]])</f>
        <v>7</v>
      </c>
    </row>
    <row r="275" spans="1:20" x14ac:dyDescent="0.25">
      <c r="A275" t="s">
        <v>304</v>
      </c>
      <c r="B275">
        <v>1997</v>
      </c>
      <c r="C275" t="s">
        <v>35</v>
      </c>
      <c r="D275">
        <v>26</v>
      </c>
      <c r="E275">
        <v>0</v>
      </c>
      <c r="F275" s="42">
        <v>2632.99</v>
      </c>
      <c r="G275" t="s">
        <v>11</v>
      </c>
      <c r="H275" t="s">
        <v>16</v>
      </c>
      <c r="I275" t="s">
        <v>42</v>
      </c>
      <c r="J275" s="7">
        <f t="shared" si="30"/>
        <v>0</v>
      </c>
      <c r="K275" s="9" t="str">
        <f t="shared" si="34"/>
        <v>Id2063</v>
      </c>
      <c r="L275" s="8" t="str">
        <f t="shared" si="31"/>
        <v>Aug</v>
      </c>
      <c r="M275" s="9">
        <f t="shared" si="29"/>
        <v>1997</v>
      </c>
      <c r="N275" s="8" t="str" cm="1">
        <f t="array" ref="N275">IF(G275="?",INDEX($G$2:$G$2344,MODE(MATCH($G$2:$G$2344,$G$2:$G$2344,0))),G275)</f>
        <v>tier - 2</v>
      </c>
      <c r="O275" s="8" t="str" cm="1">
        <f t="array" ref="O275">IF(H275="?",INDEX($H$2:$H$2344,MODE(MATCH($H$2:$H$2344,$H$2:$H$2344,0))),H275)</f>
        <v>tier - 1</v>
      </c>
      <c r="P275" s="8" t="str">
        <f t="shared" si="32"/>
        <v>R1011</v>
      </c>
      <c r="Q275" s="11">
        <f t="shared" si="33"/>
        <v>35668</v>
      </c>
      <c r="R275" s="9">
        <f t="shared" si="35"/>
        <v>25</v>
      </c>
      <c r="S275" s="9"/>
      <c r="T275" s="40">
        <f>COUNTA(Table3[[#This Row],[month]:[age]])</f>
        <v>7</v>
      </c>
    </row>
    <row r="276" spans="1:20" x14ac:dyDescent="0.25">
      <c r="A276" t="s">
        <v>305</v>
      </c>
      <c r="B276">
        <v>2000</v>
      </c>
      <c r="C276" t="s">
        <v>18</v>
      </c>
      <c r="D276">
        <v>24</v>
      </c>
      <c r="E276">
        <v>1</v>
      </c>
      <c r="F276" s="42">
        <v>2639.04</v>
      </c>
      <c r="G276" t="s">
        <v>11</v>
      </c>
      <c r="H276" t="s">
        <v>11</v>
      </c>
      <c r="I276" t="s">
        <v>23</v>
      </c>
      <c r="J276" s="7">
        <f t="shared" si="30"/>
        <v>0</v>
      </c>
      <c r="K276" s="9" t="str">
        <f t="shared" si="34"/>
        <v>Id2062</v>
      </c>
      <c r="L276" s="8" t="str">
        <f t="shared" si="31"/>
        <v>Jun</v>
      </c>
      <c r="M276" s="9">
        <f t="shared" si="29"/>
        <v>2000</v>
      </c>
      <c r="N276" s="8" t="str" cm="1">
        <f t="array" ref="N276">IF(G276="?",INDEX($G$2:$G$2344,MODE(MATCH($G$2:$G$2344,$G$2:$G$2344,0))),G276)</f>
        <v>tier - 2</v>
      </c>
      <c r="O276" s="8" t="str" cm="1">
        <f t="array" ref="O276">IF(H276="?",INDEX($H$2:$H$2344,MODE(MATCH($H$2:$H$2344,$H$2:$H$2344,0))),H276)</f>
        <v>tier - 2</v>
      </c>
      <c r="P276" s="8" t="str">
        <f t="shared" si="32"/>
        <v>R1012</v>
      </c>
      <c r="Q276" s="11">
        <f t="shared" si="33"/>
        <v>36701</v>
      </c>
      <c r="R276" s="9">
        <f t="shared" si="35"/>
        <v>22</v>
      </c>
      <c r="S276" s="9"/>
      <c r="T276" s="40">
        <f>COUNTA(Table3[[#This Row],[month]:[age]])</f>
        <v>7</v>
      </c>
    </row>
    <row r="277" spans="1:20" x14ac:dyDescent="0.25">
      <c r="A277" t="s">
        <v>306</v>
      </c>
      <c r="B277">
        <v>2000</v>
      </c>
      <c r="C277" t="s">
        <v>30</v>
      </c>
      <c r="D277">
        <v>9</v>
      </c>
      <c r="E277">
        <v>1</v>
      </c>
      <c r="F277" s="42">
        <v>2643.27</v>
      </c>
      <c r="G277" t="s">
        <v>11</v>
      </c>
      <c r="H277" t="s">
        <v>16</v>
      </c>
      <c r="I277" t="s">
        <v>23</v>
      </c>
      <c r="J277" s="7">
        <f t="shared" si="30"/>
        <v>0</v>
      </c>
      <c r="K277" s="9" t="str">
        <f t="shared" si="34"/>
        <v>Id2061</v>
      </c>
      <c r="L277" s="8" t="str">
        <f t="shared" si="31"/>
        <v>Dec</v>
      </c>
      <c r="M277" s="9">
        <f t="shared" si="29"/>
        <v>2000</v>
      </c>
      <c r="N277" s="8" t="str" cm="1">
        <f t="array" ref="N277">IF(G277="?",INDEX($G$2:$G$2344,MODE(MATCH($G$2:$G$2344,$G$2:$G$2344,0))),G277)</f>
        <v>tier - 2</v>
      </c>
      <c r="O277" s="8" t="str" cm="1">
        <f t="array" ref="O277">IF(H277="?",INDEX($H$2:$H$2344,MODE(MATCH($H$2:$H$2344,$H$2:$H$2344,0))),H277)</f>
        <v>tier - 1</v>
      </c>
      <c r="P277" s="8" t="str">
        <f t="shared" si="32"/>
        <v>R1012</v>
      </c>
      <c r="Q277" s="11">
        <f t="shared" si="33"/>
        <v>36869</v>
      </c>
      <c r="R277" s="9">
        <f t="shared" si="35"/>
        <v>22</v>
      </c>
      <c r="S277" s="9"/>
      <c r="T277" s="40">
        <f>COUNTA(Table3[[#This Row],[month]:[age]])</f>
        <v>7</v>
      </c>
    </row>
    <row r="278" spans="1:20" x14ac:dyDescent="0.25">
      <c r="A278" t="s">
        <v>307</v>
      </c>
      <c r="B278">
        <v>1996</v>
      </c>
      <c r="C278" t="s">
        <v>35</v>
      </c>
      <c r="D278">
        <v>5</v>
      </c>
      <c r="E278">
        <v>0</v>
      </c>
      <c r="F278" s="42">
        <v>2680.95</v>
      </c>
      <c r="G278" t="s">
        <v>12</v>
      </c>
      <c r="H278" t="s">
        <v>11</v>
      </c>
      <c r="I278" t="s">
        <v>23</v>
      </c>
      <c r="J278" s="7">
        <f t="shared" si="30"/>
        <v>0</v>
      </c>
      <c r="K278" s="9" t="str">
        <f t="shared" si="34"/>
        <v>Id2060</v>
      </c>
      <c r="L278" s="8" t="str">
        <f t="shared" si="31"/>
        <v>Aug</v>
      </c>
      <c r="M278" s="9">
        <f t="shared" si="29"/>
        <v>1996</v>
      </c>
      <c r="N278" s="8" t="str" cm="1">
        <f t="array" ref="N278">IF(G278="?",INDEX($G$2:$G$2344,MODE(MATCH($G$2:$G$2344,$G$2:$G$2344,0))),G278)</f>
        <v>tier - 3</v>
      </c>
      <c r="O278" s="8" t="str" cm="1">
        <f t="array" ref="O278">IF(H278="?",INDEX($H$2:$H$2344,MODE(MATCH($H$2:$H$2344,$H$2:$H$2344,0))),H278)</f>
        <v>tier - 2</v>
      </c>
      <c r="P278" s="8" t="str">
        <f t="shared" si="32"/>
        <v>R1012</v>
      </c>
      <c r="Q278" s="11">
        <f t="shared" si="33"/>
        <v>35282</v>
      </c>
      <c r="R278" s="9">
        <f t="shared" si="35"/>
        <v>26</v>
      </c>
      <c r="S278" s="9"/>
      <c r="T278" s="40">
        <f>COUNTA(Table3[[#This Row],[month]:[age]])</f>
        <v>7</v>
      </c>
    </row>
    <row r="279" spans="1:20" x14ac:dyDescent="0.25">
      <c r="A279" t="s">
        <v>308</v>
      </c>
      <c r="B279">
        <v>1994</v>
      </c>
      <c r="C279" t="s">
        <v>20</v>
      </c>
      <c r="D279">
        <v>17</v>
      </c>
      <c r="E279">
        <v>0</v>
      </c>
      <c r="F279" s="42">
        <v>2684.69</v>
      </c>
      <c r="G279" t="s">
        <v>11</v>
      </c>
      <c r="H279" t="s">
        <v>11</v>
      </c>
      <c r="I279" t="s">
        <v>13</v>
      </c>
      <c r="J279" s="7">
        <f t="shared" si="30"/>
        <v>0</v>
      </c>
      <c r="K279" s="9" t="str">
        <f t="shared" si="34"/>
        <v>Id2059</v>
      </c>
      <c r="L279" s="8" t="str">
        <f t="shared" si="31"/>
        <v>Sep</v>
      </c>
      <c r="M279" s="9">
        <f t="shared" si="29"/>
        <v>1994</v>
      </c>
      <c r="N279" s="8" t="str" cm="1">
        <f t="array" ref="N279">IF(G279="?",INDEX($G$2:$G$2344,MODE(MATCH($G$2:$G$2344,$G$2:$G$2344,0))),G279)</f>
        <v>tier - 2</v>
      </c>
      <c r="O279" s="8" t="str" cm="1">
        <f t="array" ref="O279">IF(H279="?",INDEX($H$2:$H$2344,MODE(MATCH($H$2:$H$2344,$H$2:$H$2344,0))),H279)</f>
        <v>tier - 2</v>
      </c>
      <c r="P279" s="8" t="str">
        <f t="shared" si="32"/>
        <v>R1013</v>
      </c>
      <c r="Q279" s="11">
        <f t="shared" si="33"/>
        <v>34594</v>
      </c>
      <c r="R279" s="9">
        <f t="shared" si="35"/>
        <v>28</v>
      </c>
      <c r="S279" s="9"/>
      <c r="T279" s="40">
        <f>COUNTA(Table3[[#This Row],[month]:[age]])</f>
        <v>7</v>
      </c>
    </row>
    <row r="280" spans="1:20" x14ac:dyDescent="0.25">
      <c r="A280" t="s">
        <v>309</v>
      </c>
      <c r="B280">
        <v>1994</v>
      </c>
      <c r="C280" t="s">
        <v>37</v>
      </c>
      <c r="D280">
        <v>2</v>
      </c>
      <c r="E280">
        <v>0</v>
      </c>
      <c r="F280" s="42">
        <v>2689.5</v>
      </c>
      <c r="G280" t="s">
        <v>12</v>
      </c>
      <c r="H280" t="s">
        <v>11</v>
      </c>
      <c r="I280" t="s">
        <v>13</v>
      </c>
      <c r="J280" s="7">
        <f t="shared" si="30"/>
        <v>0</v>
      </c>
      <c r="K280" s="9" t="str">
        <f t="shared" si="34"/>
        <v>Id2058</v>
      </c>
      <c r="L280" s="8" t="str">
        <f t="shared" si="31"/>
        <v>Oct</v>
      </c>
      <c r="M280" s="9">
        <f t="shared" si="29"/>
        <v>1994</v>
      </c>
      <c r="N280" s="8" t="str" cm="1">
        <f t="array" ref="N280">IF(G280="?",INDEX($G$2:$G$2344,MODE(MATCH($G$2:$G$2344,$G$2:$G$2344,0))),G280)</f>
        <v>tier - 3</v>
      </c>
      <c r="O280" s="8" t="str" cm="1">
        <f t="array" ref="O280">IF(H280="?",INDEX($H$2:$H$2344,MODE(MATCH($H$2:$H$2344,$H$2:$H$2344,0))),H280)</f>
        <v>tier - 2</v>
      </c>
      <c r="P280" s="8" t="str">
        <f t="shared" si="32"/>
        <v>R1013</v>
      </c>
      <c r="Q280" s="11">
        <f t="shared" si="33"/>
        <v>34609</v>
      </c>
      <c r="R280" s="9">
        <f t="shared" si="35"/>
        <v>28</v>
      </c>
      <c r="S280" s="9"/>
      <c r="T280" s="40">
        <f>COUNTA(Table3[[#This Row],[month]:[age]])</f>
        <v>7</v>
      </c>
    </row>
    <row r="281" spans="1:20" x14ac:dyDescent="0.25">
      <c r="A281" t="s">
        <v>310</v>
      </c>
      <c r="B281">
        <v>1999</v>
      </c>
      <c r="C281" t="s">
        <v>18</v>
      </c>
      <c r="D281">
        <v>11</v>
      </c>
      <c r="E281">
        <v>0</v>
      </c>
      <c r="F281" s="42">
        <v>2690.11</v>
      </c>
      <c r="G281" t="s">
        <v>11</v>
      </c>
      <c r="H281" t="s">
        <v>11</v>
      </c>
      <c r="I281" t="s">
        <v>23</v>
      </c>
      <c r="J281" s="7">
        <f t="shared" si="30"/>
        <v>0</v>
      </c>
      <c r="K281" s="9" t="str">
        <f t="shared" si="34"/>
        <v>Id2057</v>
      </c>
      <c r="L281" s="8" t="str">
        <f t="shared" si="31"/>
        <v>Jun</v>
      </c>
      <c r="M281" s="9">
        <f t="shared" si="29"/>
        <v>1999</v>
      </c>
      <c r="N281" s="8" t="str" cm="1">
        <f t="array" ref="N281">IF(G281="?",INDEX($G$2:$G$2344,MODE(MATCH($G$2:$G$2344,$G$2:$G$2344,0))),G281)</f>
        <v>tier - 2</v>
      </c>
      <c r="O281" s="8" t="str" cm="1">
        <f t="array" ref="O281">IF(H281="?",INDEX($H$2:$H$2344,MODE(MATCH($H$2:$H$2344,$H$2:$H$2344,0))),H281)</f>
        <v>tier - 2</v>
      </c>
      <c r="P281" s="8" t="str">
        <f t="shared" si="32"/>
        <v>R1012</v>
      </c>
      <c r="Q281" s="11">
        <f t="shared" si="33"/>
        <v>36322</v>
      </c>
      <c r="R281" s="9">
        <f t="shared" si="35"/>
        <v>23</v>
      </c>
      <c r="S281" s="9"/>
      <c r="T281" s="40">
        <f>COUNTA(Table3[[#This Row],[month]:[age]])</f>
        <v>7</v>
      </c>
    </row>
    <row r="282" spans="1:20" x14ac:dyDescent="0.25">
      <c r="A282" t="s">
        <v>311</v>
      </c>
      <c r="B282">
        <v>1996</v>
      </c>
      <c r="C282" t="s">
        <v>18</v>
      </c>
      <c r="D282">
        <v>13</v>
      </c>
      <c r="E282">
        <v>0</v>
      </c>
      <c r="F282" s="42">
        <v>2699.57</v>
      </c>
      <c r="G282" t="s">
        <v>11</v>
      </c>
      <c r="H282" t="s">
        <v>16</v>
      </c>
      <c r="I282" t="s">
        <v>23</v>
      </c>
      <c r="J282" s="7">
        <f t="shared" si="30"/>
        <v>0</v>
      </c>
      <c r="K282" s="9" t="str">
        <f t="shared" si="34"/>
        <v>Id2056</v>
      </c>
      <c r="L282" s="8" t="str">
        <f t="shared" si="31"/>
        <v>Jun</v>
      </c>
      <c r="M282" s="9">
        <f t="shared" si="29"/>
        <v>1996</v>
      </c>
      <c r="N282" s="8" t="str" cm="1">
        <f t="array" ref="N282">IF(G282="?",INDEX($G$2:$G$2344,MODE(MATCH($G$2:$G$2344,$G$2:$G$2344,0))),G282)</f>
        <v>tier - 2</v>
      </c>
      <c r="O282" s="8" t="str" cm="1">
        <f t="array" ref="O282">IF(H282="?",INDEX($H$2:$H$2344,MODE(MATCH($H$2:$H$2344,$H$2:$H$2344,0))),H282)</f>
        <v>tier - 1</v>
      </c>
      <c r="P282" s="8" t="str">
        <f t="shared" si="32"/>
        <v>R1012</v>
      </c>
      <c r="Q282" s="11">
        <f t="shared" si="33"/>
        <v>35229</v>
      </c>
      <c r="R282" s="9">
        <f t="shared" si="35"/>
        <v>26</v>
      </c>
      <c r="S282" s="9"/>
      <c r="T282" s="40">
        <f>COUNTA(Table3[[#This Row],[month]:[age]])</f>
        <v>7</v>
      </c>
    </row>
    <row r="283" spans="1:20" x14ac:dyDescent="0.25">
      <c r="A283" t="s">
        <v>312</v>
      </c>
      <c r="B283">
        <v>2003</v>
      </c>
      <c r="C283" t="s">
        <v>10</v>
      </c>
      <c r="D283">
        <v>17</v>
      </c>
      <c r="E283">
        <v>1</v>
      </c>
      <c r="F283" s="42">
        <v>2709.11</v>
      </c>
      <c r="G283" t="s">
        <v>11</v>
      </c>
      <c r="H283" t="s">
        <v>11</v>
      </c>
      <c r="I283" t="s">
        <v>23</v>
      </c>
      <c r="J283" s="7">
        <f t="shared" si="30"/>
        <v>0</v>
      </c>
      <c r="K283" s="9" t="str">
        <f t="shared" si="34"/>
        <v>Id2055</v>
      </c>
      <c r="L283" s="8" t="str">
        <f t="shared" si="31"/>
        <v>Jul</v>
      </c>
      <c r="M283" s="9">
        <f t="shared" si="29"/>
        <v>2003</v>
      </c>
      <c r="N283" s="8" t="str" cm="1">
        <f t="array" ref="N283">IF(G283="?",INDEX($G$2:$G$2344,MODE(MATCH($G$2:$G$2344,$G$2:$G$2344,0))),G283)</f>
        <v>tier - 2</v>
      </c>
      <c r="O283" s="8" t="str" cm="1">
        <f t="array" ref="O283">IF(H283="?",INDEX($H$2:$H$2344,MODE(MATCH($H$2:$H$2344,$H$2:$H$2344,0))),H283)</f>
        <v>tier - 2</v>
      </c>
      <c r="P283" s="8" t="str">
        <f t="shared" si="32"/>
        <v>R1012</v>
      </c>
      <c r="Q283" s="11">
        <f t="shared" si="33"/>
        <v>37819</v>
      </c>
      <c r="R283" s="9">
        <f t="shared" si="35"/>
        <v>19</v>
      </c>
      <c r="S283" s="9"/>
      <c r="T283" s="40">
        <f>COUNTA(Table3[[#This Row],[month]:[age]])</f>
        <v>7</v>
      </c>
    </row>
    <row r="284" spans="1:20" x14ac:dyDescent="0.25">
      <c r="A284" t="s">
        <v>313</v>
      </c>
      <c r="B284">
        <v>2003</v>
      </c>
      <c r="C284" t="s">
        <v>15</v>
      </c>
      <c r="D284">
        <v>21</v>
      </c>
      <c r="E284">
        <v>1</v>
      </c>
      <c r="F284" s="42">
        <v>2709.24</v>
      </c>
      <c r="G284" t="s">
        <v>11</v>
      </c>
      <c r="H284" t="s">
        <v>11</v>
      </c>
      <c r="I284" t="s">
        <v>23</v>
      </c>
      <c r="J284" s="7">
        <f t="shared" si="30"/>
        <v>0</v>
      </c>
      <c r="K284" s="9" t="str">
        <f t="shared" si="34"/>
        <v>Id2054</v>
      </c>
      <c r="L284" s="8" t="str">
        <f t="shared" si="31"/>
        <v>Nov</v>
      </c>
      <c r="M284" s="9">
        <f t="shared" si="29"/>
        <v>2003</v>
      </c>
      <c r="N284" s="8" t="str" cm="1">
        <f t="array" ref="N284">IF(G284="?",INDEX($G$2:$G$2344,MODE(MATCH($G$2:$G$2344,$G$2:$G$2344,0))),G284)</f>
        <v>tier - 2</v>
      </c>
      <c r="O284" s="8" t="str" cm="1">
        <f t="array" ref="O284">IF(H284="?",INDEX($H$2:$H$2344,MODE(MATCH($H$2:$H$2344,$H$2:$H$2344,0))),H284)</f>
        <v>tier - 2</v>
      </c>
      <c r="P284" s="8" t="str">
        <f t="shared" si="32"/>
        <v>R1012</v>
      </c>
      <c r="Q284" s="11">
        <f t="shared" si="33"/>
        <v>37946</v>
      </c>
      <c r="R284" s="9">
        <f t="shared" si="35"/>
        <v>19</v>
      </c>
      <c r="S284" s="9"/>
      <c r="T284" s="40">
        <f>COUNTA(Table3[[#This Row],[month]:[age]])</f>
        <v>7</v>
      </c>
    </row>
    <row r="285" spans="1:20" x14ac:dyDescent="0.25">
      <c r="A285" t="s">
        <v>314</v>
      </c>
      <c r="B285">
        <v>2003</v>
      </c>
      <c r="C285" t="s">
        <v>30</v>
      </c>
      <c r="D285">
        <v>1</v>
      </c>
      <c r="E285">
        <v>1</v>
      </c>
      <c r="F285" s="42">
        <v>2710.83</v>
      </c>
      <c r="G285" t="s">
        <v>11</v>
      </c>
      <c r="H285" t="s">
        <v>12</v>
      </c>
      <c r="I285" t="s">
        <v>23</v>
      </c>
      <c r="J285" s="7">
        <f t="shared" si="30"/>
        <v>0</v>
      </c>
      <c r="K285" s="9" t="str">
        <f t="shared" si="34"/>
        <v>Id2053</v>
      </c>
      <c r="L285" s="8" t="str">
        <f t="shared" si="31"/>
        <v>Dec</v>
      </c>
      <c r="M285" s="9">
        <f t="shared" si="29"/>
        <v>2003</v>
      </c>
      <c r="N285" s="8" t="str" cm="1">
        <f t="array" ref="N285">IF(G285="?",INDEX($G$2:$G$2344,MODE(MATCH($G$2:$G$2344,$G$2:$G$2344,0))),G285)</f>
        <v>tier - 2</v>
      </c>
      <c r="O285" s="8" t="str" cm="1">
        <f t="array" ref="O285">IF(H285="?",INDEX($H$2:$H$2344,MODE(MATCH($H$2:$H$2344,$H$2:$H$2344,0))),H285)</f>
        <v>tier - 3</v>
      </c>
      <c r="P285" s="8" t="str">
        <f t="shared" si="32"/>
        <v>R1012</v>
      </c>
      <c r="Q285" s="11">
        <f t="shared" si="33"/>
        <v>37956</v>
      </c>
      <c r="R285" s="9">
        <f t="shared" si="35"/>
        <v>19</v>
      </c>
      <c r="S285" s="9"/>
      <c r="T285" s="40">
        <f>COUNTA(Table3[[#This Row],[month]:[age]])</f>
        <v>7</v>
      </c>
    </row>
    <row r="286" spans="1:20" x14ac:dyDescent="0.25">
      <c r="A286" t="s">
        <v>315</v>
      </c>
      <c r="B286">
        <v>2003</v>
      </c>
      <c r="C286" t="s">
        <v>35</v>
      </c>
      <c r="D286">
        <v>6</v>
      </c>
      <c r="E286">
        <v>1</v>
      </c>
      <c r="F286" s="42">
        <v>2719.28</v>
      </c>
      <c r="G286" t="s">
        <v>11</v>
      </c>
      <c r="H286" t="s">
        <v>11</v>
      </c>
      <c r="I286" t="s">
        <v>23</v>
      </c>
      <c r="J286" s="7">
        <f t="shared" si="30"/>
        <v>0</v>
      </c>
      <c r="K286" s="9" t="str">
        <f t="shared" si="34"/>
        <v>Id2052</v>
      </c>
      <c r="L286" s="8" t="str">
        <f t="shared" si="31"/>
        <v>Aug</v>
      </c>
      <c r="M286" s="9">
        <f t="shared" si="29"/>
        <v>2003</v>
      </c>
      <c r="N286" s="8" t="str" cm="1">
        <f t="array" ref="N286">IF(G286="?",INDEX($G$2:$G$2344,MODE(MATCH($G$2:$G$2344,$G$2:$G$2344,0))),G286)</f>
        <v>tier - 2</v>
      </c>
      <c r="O286" s="8" t="str" cm="1">
        <f t="array" ref="O286">IF(H286="?",INDEX($H$2:$H$2344,MODE(MATCH($H$2:$H$2344,$H$2:$H$2344,0))),H286)</f>
        <v>tier - 2</v>
      </c>
      <c r="P286" s="8" t="str">
        <f t="shared" si="32"/>
        <v>R1012</v>
      </c>
      <c r="Q286" s="11">
        <f t="shared" si="33"/>
        <v>37839</v>
      </c>
      <c r="R286" s="9">
        <f t="shared" si="35"/>
        <v>19</v>
      </c>
      <c r="S286" s="9"/>
      <c r="T286" s="40">
        <f>COUNTA(Table3[[#This Row],[month]:[age]])</f>
        <v>7</v>
      </c>
    </row>
    <row r="287" spans="1:20" x14ac:dyDescent="0.25">
      <c r="A287" t="s">
        <v>316</v>
      </c>
      <c r="B287">
        <v>1997</v>
      </c>
      <c r="C287" t="s">
        <v>37</v>
      </c>
      <c r="D287">
        <v>30</v>
      </c>
      <c r="E287">
        <v>0</v>
      </c>
      <c r="F287" s="42">
        <v>2721.32</v>
      </c>
      <c r="G287" t="s">
        <v>16</v>
      </c>
      <c r="H287" t="s">
        <v>12</v>
      </c>
      <c r="I287" t="s">
        <v>276</v>
      </c>
      <c r="J287" s="7">
        <f t="shared" si="30"/>
        <v>0</v>
      </c>
      <c r="K287" s="9" t="str">
        <f t="shared" si="34"/>
        <v>Id2051</v>
      </c>
      <c r="L287" s="8" t="str">
        <f t="shared" si="31"/>
        <v>Oct</v>
      </c>
      <c r="M287" s="9">
        <f t="shared" si="29"/>
        <v>1997</v>
      </c>
      <c r="N287" s="8" t="str" cm="1">
        <f t="array" ref="N287">IF(G287="?",INDEX($G$2:$G$2344,MODE(MATCH($G$2:$G$2344,$G$2:$G$2344,0))),G287)</f>
        <v>tier - 1</v>
      </c>
      <c r="O287" s="8" t="str" cm="1">
        <f t="array" ref="O287">IF(H287="?",INDEX($H$2:$H$2344,MODE(MATCH($H$2:$H$2344,$H$2:$H$2344,0))),H287)</f>
        <v>tier - 3</v>
      </c>
      <c r="P287" s="8" t="str">
        <f t="shared" si="32"/>
        <v>R1014</v>
      </c>
      <c r="Q287" s="11">
        <f t="shared" si="33"/>
        <v>35733</v>
      </c>
      <c r="R287" s="9">
        <f t="shared" si="35"/>
        <v>25</v>
      </c>
      <c r="S287" s="9"/>
      <c r="T287" s="40">
        <f>COUNTA(Table3[[#This Row],[month]:[age]])</f>
        <v>7</v>
      </c>
    </row>
    <row r="288" spans="1:20" x14ac:dyDescent="0.25">
      <c r="A288" t="s">
        <v>317</v>
      </c>
      <c r="B288">
        <v>1988</v>
      </c>
      <c r="C288" t="s">
        <v>35</v>
      </c>
      <c r="D288">
        <v>20</v>
      </c>
      <c r="E288">
        <v>3</v>
      </c>
      <c r="F288" s="42">
        <v>2726.06</v>
      </c>
      <c r="G288" t="s">
        <v>11</v>
      </c>
      <c r="H288" t="s">
        <v>11</v>
      </c>
      <c r="I288" t="s">
        <v>13</v>
      </c>
      <c r="J288" s="7">
        <f t="shared" si="30"/>
        <v>0</v>
      </c>
      <c r="K288" s="9" t="str">
        <f t="shared" si="34"/>
        <v>Id2050</v>
      </c>
      <c r="L288" s="8" t="str">
        <f t="shared" si="31"/>
        <v>Aug</v>
      </c>
      <c r="M288" s="9">
        <f t="shared" si="29"/>
        <v>1988</v>
      </c>
      <c r="N288" s="8" t="str" cm="1">
        <f t="array" ref="N288">IF(G288="?",INDEX($G$2:$G$2344,MODE(MATCH($G$2:$G$2344,$G$2:$G$2344,0))),G288)</f>
        <v>tier - 2</v>
      </c>
      <c r="O288" s="8" t="str" cm="1">
        <f t="array" ref="O288">IF(H288="?",INDEX($H$2:$H$2344,MODE(MATCH($H$2:$H$2344,$H$2:$H$2344,0))),H288)</f>
        <v>tier - 2</v>
      </c>
      <c r="P288" s="8" t="str">
        <f t="shared" si="32"/>
        <v>R1013</v>
      </c>
      <c r="Q288" s="11">
        <f t="shared" si="33"/>
        <v>32375</v>
      </c>
      <c r="R288" s="9">
        <f t="shared" si="35"/>
        <v>34</v>
      </c>
      <c r="S288" s="9"/>
      <c r="T288" s="40">
        <f>COUNTA(Table3[[#This Row],[month]:[age]])</f>
        <v>7</v>
      </c>
    </row>
    <row r="289" spans="1:20" x14ac:dyDescent="0.25">
      <c r="A289" t="s">
        <v>318</v>
      </c>
      <c r="B289">
        <v>1997</v>
      </c>
      <c r="C289" t="s">
        <v>37</v>
      </c>
      <c r="D289">
        <v>6</v>
      </c>
      <c r="E289">
        <v>0</v>
      </c>
      <c r="F289" s="42">
        <v>2727.4</v>
      </c>
      <c r="G289" t="s">
        <v>12</v>
      </c>
      <c r="H289" t="s">
        <v>12</v>
      </c>
      <c r="I289" t="s">
        <v>168</v>
      </c>
      <c r="J289" s="7">
        <f t="shared" si="30"/>
        <v>0</v>
      </c>
      <c r="K289" s="9" t="str">
        <f t="shared" si="34"/>
        <v>Id2049</v>
      </c>
      <c r="L289" s="8" t="str">
        <f t="shared" si="31"/>
        <v>Oct</v>
      </c>
      <c r="M289" s="9">
        <f t="shared" si="29"/>
        <v>1997</v>
      </c>
      <c r="N289" s="8" t="str" cm="1">
        <f t="array" ref="N289">IF(G289="?",INDEX($G$2:$G$2344,MODE(MATCH($G$2:$G$2344,$G$2:$G$2344,0))),G289)</f>
        <v>tier - 3</v>
      </c>
      <c r="O289" s="8" t="str" cm="1">
        <f t="array" ref="O289">IF(H289="?",INDEX($H$2:$H$2344,MODE(MATCH($H$2:$H$2344,$H$2:$H$2344,0))),H289)</f>
        <v>tier - 3</v>
      </c>
      <c r="P289" s="8" t="str">
        <f t="shared" si="32"/>
        <v>R1016</v>
      </c>
      <c r="Q289" s="11">
        <f t="shared" si="33"/>
        <v>35709</v>
      </c>
      <c r="R289" s="9">
        <f t="shared" si="35"/>
        <v>25</v>
      </c>
      <c r="S289" s="9"/>
      <c r="T289" s="40">
        <f>COUNTA(Table3[[#This Row],[month]:[age]])</f>
        <v>7</v>
      </c>
    </row>
    <row r="290" spans="1:20" x14ac:dyDescent="0.25">
      <c r="A290" t="s">
        <v>319</v>
      </c>
      <c r="B290">
        <v>2003</v>
      </c>
      <c r="C290" t="s">
        <v>30</v>
      </c>
      <c r="D290">
        <v>3</v>
      </c>
      <c r="E290">
        <v>1</v>
      </c>
      <c r="F290" s="42">
        <v>2730.11</v>
      </c>
      <c r="G290" t="s">
        <v>11</v>
      </c>
      <c r="H290" t="s">
        <v>12</v>
      </c>
      <c r="I290" t="s">
        <v>23</v>
      </c>
      <c r="J290" s="7">
        <f t="shared" si="30"/>
        <v>0</v>
      </c>
      <c r="K290" s="9" t="str">
        <f t="shared" si="34"/>
        <v>Id2048</v>
      </c>
      <c r="L290" s="8" t="str">
        <f t="shared" si="31"/>
        <v>Dec</v>
      </c>
      <c r="M290" s="9">
        <f t="shared" si="29"/>
        <v>2003</v>
      </c>
      <c r="N290" s="8" t="str" cm="1">
        <f t="array" ref="N290">IF(G290="?",INDEX($G$2:$G$2344,MODE(MATCH($G$2:$G$2344,$G$2:$G$2344,0))),G290)</f>
        <v>tier - 2</v>
      </c>
      <c r="O290" s="8" t="str" cm="1">
        <f t="array" ref="O290">IF(H290="?",INDEX($H$2:$H$2344,MODE(MATCH($H$2:$H$2344,$H$2:$H$2344,0))),H290)</f>
        <v>tier - 3</v>
      </c>
      <c r="P290" s="8" t="str">
        <f t="shared" si="32"/>
        <v>R1012</v>
      </c>
      <c r="Q290" s="11">
        <f t="shared" si="33"/>
        <v>37958</v>
      </c>
      <c r="R290" s="9">
        <f t="shared" si="35"/>
        <v>19</v>
      </c>
      <c r="S290" s="9"/>
      <c r="T290" s="40">
        <f>COUNTA(Table3[[#This Row],[month]:[age]])</f>
        <v>7</v>
      </c>
    </row>
    <row r="291" spans="1:20" x14ac:dyDescent="0.25">
      <c r="A291" t="s">
        <v>320</v>
      </c>
      <c r="B291">
        <v>2000</v>
      </c>
      <c r="C291" t="s">
        <v>30</v>
      </c>
      <c r="D291">
        <v>17</v>
      </c>
      <c r="E291">
        <v>0</v>
      </c>
      <c r="F291" s="42">
        <v>2731.91</v>
      </c>
      <c r="G291" t="s">
        <v>11</v>
      </c>
      <c r="H291" t="s">
        <v>12</v>
      </c>
      <c r="I291" t="s">
        <v>247</v>
      </c>
      <c r="J291" s="7">
        <f t="shared" si="30"/>
        <v>0</v>
      </c>
      <c r="K291" s="9" t="str">
        <f t="shared" si="34"/>
        <v>Id2047</v>
      </c>
      <c r="L291" s="8" t="str">
        <f t="shared" si="31"/>
        <v>Dec</v>
      </c>
      <c r="M291" s="9">
        <f t="shared" si="29"/>
        <v>2000</v>
      </c>
      <c r="N291" s="8" t="str" cm="1">
        <f t="array" ref="N291">IF(G291="?",INDEX($G$2:$G$2344,MODE(MATCH($G$2:$G$2344,$G$2:$G$2344,0))),G291)</f>
        <v>tier - 2</v>
      </c>
      <c r="O291" s="8" t="str" cm="1">
        <f t="array" ref="O291">IF(H291="?",INDEX($H$2:$H$2344,MODE(MATCH($H$2:$H$2344,$H$2:$H$2344,0))),H291)</f>
        <v>tier - 3</v>
      </c>
      <c r="P291" s="8" t="str">
        <f t="shared" si="32"/>
        <v>R1024</v>
      </c>
      <c r="Q291" s="11">
        <f t="shared" si="33"/>
        <v>36877</v>
      </c>
      <c r="R291" s="9">
        <f t="shared" si="35"/>
        <v>22</v>
      </c>
      <c r="S291" s="9"/>
      <c r="T291" s="40">
        <f>COUNTA(Table3[[#This Row],[month]:[age]])</f>
        <v>7</v>
      </c>
    </row>
    <row r="292" spans="1:20" x14ac:dyDescent="0.25">
      <c r="A292" t="s">
        <v>321</v>
      </c>
      <c r="B292">
        <v>2000</v>
      </c>
      <c r="C292" t="s">
        <v>37</v>
      </c>
      <c r="D292">
        <v>3</v>
      </c>
      <c r="E292">
        <v>0</v>
      </c>
      <c r="F292" s="42">
        <v>2741.95</v>
      </c>
      <c r="G292" t="s">
        <v>11</v>
      </c>
      <c r="H292" t="s">
        <v>12</v>
      </c>
      <c r="I292" t="s">
        <v>247</v>
      </c>
      <c r="J292" s="7">
        <f t="shared" si="30"/>
        <v>0</v>
      </c>
      <c r="K292" s="9" t="str">
        <f t="shared" si="34"/>
        <v>Id2046</v>
      </c>
      <c r="L292" s="8" t="str">
        <f t="shared" si="31"/>
        <v>Oct</v>
      </c>
      <c r="M292" s="9">
        <f t="shared" si="29"/>
        <v>2000</v>
      </c>
      <c r="N292" s="8" t="str" cm="1">
        <f t="array" ref="N292">IF(G292="?",INDEX($G$2:$G$2344,MODE(MATCH($G$2:$G$2344,$G$2:$G$2344,0))),G292)</f>
        <v>tier - 2</v>
      </c>
      <c r="O292" s="8" t="str" cm="1">
        <f t="array" ref="O292">IF(H292="?",INDEX($H$2:$H$2344,MODE(MATCH($H$2:$H$2344,$H$2:$H$2344,0))),H292)</f>
        <v>tier - 3</v>
      </c>
      <c r="P292" s="8" t="str">
        <f t="shared" si="32"/>
        <v>R1024</v>
      </c>
      <c r="Q292" s="11">
        <f t="shared" si="33"/>
        <v>36802</v>
      </c>
      <c r="R292" s="9">
        <f t="shared" si="35"/>
        <v>22</v>
      </c>
      <c r="S292" s="9"/>
      <c r="T292" s="40">
        <f>COUNTA(Table3[[#This Row],[month]:[age]])</f>
        <v>7</v>
      </c>
    </row>
    <row r="293" spans="1:20" x14ac:dyDescent="0.25">
      <c r="A293" t="s">
        <v>322</v>
      </c>
      <c r="B293">
        <v>2000</v>
      </c>
      <c r="C293" t="s">
        <v>37</v>
      </c>
      <c r="D293">
        <v>11</v>
      </c>
      <c r="E293">
        <v>0</v>
      </c>
      <c r="F293" s="42">
        <v>2755.02</v>
      </c>
      <c r="G293" t="s">
        <v>11</v>
      </c>
      <c r="H293" t="s">
        <v>16</v>
      </c>
      <c r="I293" t="s">
        <v>247</v>
      </c>
      <c r="J293" s="7">
        <f t="shared" si="30"/>
        <v>0</v>
      </c>
      <c r="K293" s="9" t="str">
        <f t="shared" si="34"/>
        <v>Id2045</v>
      </c>
      <c r="L293" s="8" t="str">
        <f t="shared" si="31"/>
        <v>Oct</v>
      </c>
      <c r="M293" s="9">
        <f t="shared" si="29"/>
        <v>2000</v>
      </c>
      <c r="N293" s="8" t="str" cm="1">
        <f t="array" ref="N293">IF(G293="?",INDEX($G$2:$G$2344,MODE(MATCH($G$2:$G$2344,$G$2:$G$2344,0))),G293)</f>
        <v>tier - 2</v>
      </c>
      <c r="O293" s="8" t="str" cm="1">
        <f t="array" ref="O293">IF(H293="?",INDEX($H$2:$H$2344,MODE(MATCH($H$2:$H$2344,$H$2:$H$2344,0))),H293)</f>
        <v>tier - 1</v>
      </c>
      <c r="P293" s="8" t="str">
        <f t="shared" si="32"/>
        <v>R1024</v>
      </c>
      <c r="Q293" s="11">
        <f t="shared" si="33"/>
        <v>36810</v>
      </c>
      <c r="R293" s="9">
        <f t="shared" si="35"/>
        <v>22</v>
      </c>
      <c r="S293" s="9"/>
      <c r="T293" s="40">
        <f>COUNTA(Table3[[#This Row],[month]:[age]])</f>
        <v>7</v>
      </c>
    </row>
    <row r="294" spans="1:20" x14ac:dyDescent="0.25">
      <c r="A294" t="s">
        <v>323</v>
      </c>
      <c r="B294">
        <v>1997</v>
      </c>
      <c r="C294" t="s">
        <v>35</v>
      </c>
      <c r="D294">
        <v>10</v>
      </c>
      <c r="E294">
        <v>0</v>
      </c>
      <c r="F294" s="42">
        <v>2758.99</v>
      </c>
      <c r="G294" t="s">
        <v>11</v>
      </c>
      <c r="H294" t="s">
        <v>16</v>
      </c>
      <c r="I294" t="s">
        <v>23</v>
      </c>
      <c r="J294" s="7">
        <f t="shared" si="30"/>
        <v>0</v>
      </c>
      <c r="K294" s="9" t="str">
        <f t="shared" si="34"/>
        <v>Id2044</v>
      </c>
      <c r="L294" s="8" t="str">
        <f t="shared" si="31"/>
        <v>Aug</v>
      </c>
      <c r="M294" s="9">
        <f t="shared" si="29"/>
        <v>1997</v>
      </c>
      <c r="N294" s="8" t="str" cm="1">
        <f t="array" ref="N294">IF(G294="?",INDEX($G$2:$G$2344,MODE(MATCH($G$2:$G$2344,$G$2:$G$2344,0))),G294)</f>
        <v>tier - 2</v>
      </c>
      <c r="O294" s="8" t="str" cm="1">
        <f t="array" ref="O294">IF(H294="?",INDEX($H$2:$H$2344,MODE(MATCH($H$2:$H$2344,$H$2:$H$2344,0))),H294)</f>
        <v>tier - 1</v>
      </c>
      <c r="P294" s="8" t="str">
        <f t="shared" si="32"/>
        <v>R1012</v>
      </c>
      <c r="Q294" s="11">
        <f t="shared" si="33"/>
        <v>35652</v>
      </c>
      <c r="R294" s="9">
        <f t="shared" si="35"/>
        <v>25</v>
      </c>
      <c r="S294" s="9"/>
      <c r="T294" s="40">
        <f>COUNTA(Table3[[#This Row],[month]:[age]])</f>
        <v>7</v>
      </c>
    </row>
    <row r="295" spans="1:20" x14ac:dyDescent="0.25">
      <c r="A295" t="s">
        <v>324</v>
      </c>
      <c r="B295">
        <v>2004</v>
      </c>
      <c r="C295" t="s">
        <v>15</v>
      </c>
      <c r="D295">
        <v>14</v>
      </c>
      <c r="E295">
        <v>0</v>
      </c>
      <c r="F295" s="42">
        <v>2773.46</v>
      </c>
      <c r="G295" t="s">
        <v>11</v>
      </c>
      <c r="H295" t="s">
        <v>16</v>
      </c>
      <c r="I295" t="s">
        <v>300</v>
      </c>
      <c r="J295" s="7">
        <f t="shared" si="30"/>
        <v>0</v>
      </c>
      <c r="K295" s="9" t="str">
        <f t="shared" si="34"/>
        <v>Id2043</v>
      </c>
      <c r="L295" s="8" t="str">
        <f t="shared" si="31"/>
        <v>Nov</v>
      </c>
      <c r="M295" s="9">
        <f t="shared" si="29"/>
        <v>2004</v>
      </c>
      <c r="N295" s="8" t="str" cm="1">
        <f t="array" ref="N295">IF(G295="?",INDEX($G$2:$G$2344,MODE(MATCH($G$2:$G$2344,$G$2:$G$2344,0))),G295)</f>
        <v>tier - 2</v>
      </c>
      <c r="O295" s="8" t="str" cm="1">
        <f t="array" ref="O295">IF(H295="?",INDEX($H$2:$H$2344,MODE(MATCH($H$2:$H$2344,$H$2:$H$2344,0))),H295)</f>
        <v>tier - 1</v>
      </c>
      <c r="P295" s="8" t="str">
        <f t="shared" si="32"/>
        <v>R1021</v>
      </c>
      <c r="Q295" s="11">
        <f t="shared" si="33"/>
        <v>38305</v>
      </c>
      <c r="R295" s="9">
        <f t="shared" si="35"/>
        <v>18</v>
      </c>
      <c r="S295" s="9"/>
      <c r="T295" s="40">
        <f>COUNTA(Table3[[#This Row],[month]:[age]])</f>
        <v>7</v>
      </c>
    </row>
    <row r="296" spans="1:20" x14ac:dyDescent="0.25">
      <c r="A296" t="s">
        <v>31</v>
      </c>
      <c r="B296">
        <v>1999</v>
      </c>
      <c r="C296" t="s">
        <v>18</v>
      </c>
      <c r="D296">
        <v>9</v>
      </c>
      <c r="E296">
        <v>1</v>
      </c>
      <c r="F296" s="42">
        <v>2775.19</v>
      </c>
      <c r="G296" t="s">
        <v>11</v>
      </c>
      <c r="H296" t="s">
        <v>16</v>
      </c>
      <c r="I296" t="s">
        <v>23</v>
      </c>
      <c r="J296" s="7">
        <f t="shared" si="30"/>
        <v>1</v>
      </c>
      <c r="K296" s="9" t="str">
        <f t="shared" si="34"/>
        <v>Unknown</v>
      </c>
      <c r="L296" s="8" t="str">
        <f t="shared" si="31"/>
        <v>Jun</v>
      </c>
      <c r="M296" s="9">
        <f t="shared" si="29"/>
        <v>1999</v>
      </c>
      <c r="N296" s="8" t="str" cm="1">
        <f t="array" ref="N296">IF(G296="?",INDEX($G$2:$G$2344,MODE(MATCH($G$2:$G$2344,$G$2:$G$2344,0))),G296)</f>
        <v>tier - 2</v>
      </c>
      <c r="O296" s="8" t="str" cm="1">
        <f t="array" ref="O296">IF(H296="?",INDEX($H$2:$H$2344,MODE(MATCH($H$2:$H$2344,$H$2:$H$2344,0))),H296)</f>
        <v>tier - 1</v>
      </c>
      <c r="P296" s="8" t="str">
        <f t="shared" si="32"/>
        <v>R1012</v>
      </c>
      <c r="Q296" s="11">
        <f t="shared" si="33"/>
        <v>36320</v>
      </c>
      <c r="R296" s="9">
        <f t="shared" si="35"/>
        <v>23</v>
      </c>
      <c r="S296" s="9"/>
      <c r="T296" s="40">
        <f>COUNTA(Table3[[#This Row],[month]:[age]])</f>
        <v>7</v>
      </c>
    </row>
    <row r="297" spans="1:20" x14ac:dyDescent="0.25">
      <c r="A297" t="s">
        <v>325</v>
      </c>
      <c r="B297">
        <v>1999</v>
      </c>
      <c r="C297" t="s">
        <v>35</v>
      </c>
      <c r="D297">
        <v>29</v>
      </c>
      <c r="E297">
        <v>1</v>
      </c>
      <c r="F297" s="42">
        <v>2775.19</v>
      </c>
      <c r="G297" t="s">
        <v>11</v>
      </c>
      <c r="H297" t="s">
        <v>16</v>
      </c>
      <c r="I297" t="s">
        <v>23</v>
      </c>
      <c r="J297" s="7">
        <f t="shared" si="30"/>
        <v>0</v>
      </c>
      <c r="K297" s="9" t="str">
        <f t="shared" si="34"/>
        <v>Id2042</v>
      </c>
      <c r="L297" s="8" t="str">
        <f t="shared" si="31"/>
        <v>Aug</v>
      </c>
      <c r="M297" s="9">
        <f t="shared" si="29"/>
        <v>1999</v>
      </c>
      <c r="N297" s="8" t="str" cm="1">
        <f t="array" ref="N297">IF(G297="?",INDEX($G$2:$G$2344,MODE(MATCH($G$2:$G$2344,$G$2:$G$2344,0))),G297)</f>
        <v>tier - 2</v>
      </c>
      <c r="O297" s="8" t="str" cm="1">
        <f t="array" ref="O297">IF(H297="?",INDEX($H$2:$H$2344,MODE(MATCH($H$2:$H$2344,$H$2:$H$2344,0))),H297)</f>
        <v>tier - 1</v>
      </c>
      <c r="P297" s="8" t="str">
        <f t="shared" si="32"/>
        <v>R1012</v>
      </c>
      <c r="Q297" s="11">
        <f t="shared" si="33"/>
        <v>36401</v>
      </c>
      <c r="R297" s="9">
        <f t="shared" si="35"/>
        <v>23</v>
      </c>
      <c r="S297" s="9"/>
      <c r="T297" s="40">
        <f>COUNTA(Table3[[#This Row],[month]:[age]])</f>
        <v>7</v>
      </c>
    </row>
    <row r="298" spans="1:20" x14ac:dyDescent="0.25">
      <c r="A298" t="s">
        <v>326</v>
      </c>
      <c r="B298">
        <v>1999</v>
      </c>
      <c r="C298" t="s">
        <v>30</v>
      </c>
      <c r="D298">
        <v>24</v>
      </c>
      <c r="E298">
        <v>1</v>
      </c>
      <c r="F298" s="42">
        <v>2789.06</v>
      </c>
      <c r="G298" t="s">
        <v>11</v>
      </c>
      <c r="H298" t="s">
        <v>12</v>
      </c>
      <c r="I298" t="s">
        <v>23</v>
      </c>
      <c r="J298" s="7">
        <f t="shared" si="30"/>
        <v>0</v>
      </c>
      <c r="K298" s="9" t="str">
        <f t="shared" si="34"/>
        <v>Id2041</v>
      </c>
      <c r="L298" s="8" t="str">
        <f t="shared" si="31"/>
        <v>Dec</v>
      </c>
      <c r="M298" s="9">
        <f t="shared" si="29"/>
        <v>1999</v>
      </c>
      <c r="N298" s="8" t="str" cm="1">
        <f t="array" ref="N298">IF(G298="?",INDEX($G$2:$G$2344,MODE(MATCH($G$2:$G$2344,$G$2:$G$2344,0))),G298)</f>
        <v>tier - 2</v>
      </c>
      <c r="O298" s="8" t="str" cm="1">
        <f t="array" ref="O298">IF(H298="?",INDEX($H$2:$H$2344,MODE(MATCH($H$2:$H$2344,$H$2:$H$2344,0))),H298)</f>
        <v>tier - 3</v>
      </c>
      <c r="P298" s="8" t="str">
        <f t="shared" si="32"/>
        <v>R1012</v>
      </c>
      <c r="Q298" s="11">
        <f t="shared" si="33"/>
        <v>36518</v>
      </c>
      <c r="R298" s="9">
        <f t="shared" si="35"/>
        <v>23</v>
      </c>
      <c r="S298" s="9"/>
      <c r="T298" s="40">
        <f>COUNTA(Table3[[#This Row],[month]:[age]])</f>
        <v>7</v>
      </c>
    </row>
    <row r="299" spans="1:20" x14ac:dyDescent="0.25">
      <c r="A299" t="s">
        <v>327</v>
      </c>
      <c r="B299">
        <v>2004</v>
      </c>
      <c r="C299" t="s">
        <v>35</v>
      </c>
      <c r="D299">
        <v>4</v>
      </c>
      <c r="E299">
        <v>2</v>
      </c>
      <c r="F299" s="42">
        <v>2801.26</v>
      </c>
      <c r="G299" t="s">
        <v>11</v>
      </c>
      <c r="H299" t="s">
        <v>12</v>
      </c>
      <c r="I299" t="s">
        <v>13</v>
      </c>
      <c r="J299" s="7">
        <f t="shared" si="30"/>
        <v>0</v>
      </c>
      <c r="K299" s="9" t="str">
        <f t="shared" si="34"/>
        <v>Id2040</v>
      </c>
      <c r="L299" s="8" t="str">
        <f t="shared" si="31"/>
        <v>Aug</v>
      </c>
      <c r="M299" s="9">
        <f t="shared" si="29"/>
        <v>2004</v>
      </c>
      <c r="N299" s="8" t="str" cm="1">
        <f t="array" ref="N299">IF(G299="?",INDEX($G$2:$G$2344,MODE(MATCH($G$2:$G$2344,$G$2:$G$2344,0))),G299)</f>
        <v>tier - 2</v>
      </c>
      <c r="O299" s="8" t="str" cm="1">
        <f t="array" ref="O299">IF(H299="?",INDEX($H$2:$H$2344,MODE(MATCH($H$2:$H$2344,$H$2:$H$2344,0))),H299)</f>
        <v>tier - 3</v>
      </c>
      <c r="P299" s="8" t="str">
        <f t="shared" si="32"/>
        <v>R1013</v>
      </c>
      <c r="Q299" s="11">
        <f t="shared" si="33"/>
        <v>38203</v>
      </c>
      <c r="R299" s="9">
        <f t="shared" si="35"/>
        <v>18</v>
      </c>
      <c r="S299" s="9"/>
      <c r="T299" s="40">
        <f>COUNTA(Table3[[#This Row],[month]:[age]])</f>
        <v>7</v>
      </c>
    </row>
    <row r="300" spans="1:20" x14ac:dyDescent="0.25">
      <c r="A300" t="s">
        <v>328</v>
      </c>
      <c r="B300">
        <v>2003</v>
      </c>
      <c r="C300" t="s">
        <v>20</v>
      </c>
      <c r="D300">
        <v>23</v>
      </c>
      <c r="E300">
        <v>2</v>
      </c>
      <c r="F300" s="42">
        <v>2803.7</v>
      </c>
      <c r="G300" t="s">
        <v>11</v>
      </c>
      <c r="H300" t="s">
        <v>16</v>
      </c>
      <c r="I300" t="s">
        <v>23</v>
      </c>
      <c r="J300" s="7">
        <f t="shared" si="30"/>
        <v>0</v>
      </c>
      <c r="K300" s="9" t="str">
        <f t="shared" si="34"/>
        <v>Id2039</v>
      </c>
      <c r="L300" s="8" t="str">
        <f t="shared" si="31"/>
        <v>Sep</v>
      </c>
      <c r="M300" s="9">
        <f t="shared" si="29"/>
        <v>2003</v>
      </c>
      <c r="N300" s="8" t="str" cm="1">
        <f t="array" ref="N300">IF(G300="?",INDEX($G$2:$G$2344,MODE(MATCH($G$2:$G$2344,$G$2:$G$2344,0))),G300)</f>
        <v>tier - 2</v>
      </c>
      <c r="O300" s="8" t="str" cm="1">
        <f t="array" ref="O300">IF(H300="?",INDEX($H$2:$H$2344,MODE(MATCH($H$2:$H$2344,$H$2:$H$2344,0))),H300)</f>
        <v>tier - 1</v>
      </c>
      <c r="P300" s="8" t="str">
        <f t="shared" si="32"/>
        <v>R1012</v>
      </c>
      <c r="Q300" s="11">
        <f t="shared" si="33"/>
        <v>37887</v>
      </c>
      <c r="R300" s="9">
        <f t="shared" si="35"/>
        <v>19</v>
      </c>
      <c r="S300" s="9"/>
      <c r="T300" s="40">
        <f>COUNTA(Table3[[#This Row],[month]:[age]])</f>
        <v>7</v>
      </c>
    </row>
    <row r="301" spans="1:20" x14ac:dyDescent="0.25">
      <c r="A301" t="s">
        <v>329</v>
      </c>
      <c r="B301">
        <v>2000</v>
      </c>
      <c r="C301" t="s">
        <v>37</v>
      </c>
      <c r="D301">
        <v>1</v>
      </c>
      <c r="E301">
        <v>0</v>
      </c>
      <c r="F301" s="42">
        <v>2819.51</v>
      </c>
      <c r="G301" t="s">
        <v>11</v>
      </c>
      <c r="H301" t="s">
        <v>12</v>
      </c>
      <c r="I301" t="s">
        <v>42</v>
      </c>
      <c r="J301" s="7">
        <f t="shared" si="30"/>
        <v>0</v>
      </c>
      <c r="K301" s="9" t="str">
        <f t="shared" si="34"/>
        <v>Id2038</v>
      </c>
      <c r="L301" s="8" t="str">
        <f t="shared" si="31"/>
        <v>Oct</v>
      </c>
      <c r="M301" s="9">
        <f t="shared" si="29"/>
        <v>2000</v>
      </c>
      <c r="N301" s="8" t="str" cm="1">
        <f t="array" ref="N301">IF(G301="?",INDEX($G$2:$G$2344,MODE(MATCH($G$2:$G$2344,$G$2:$G$2344,0))),G301)</f>
        <v>tier - 2</v>
      </c>
      <c r="O301" s="8" t="str" cm="1">
        <f t="array" ref="O301">IF(H301="?",INDEX($H$2:$H$2344,MODE(MATCH($H$2:$H$2344,$H$2:$H$2344,0))),H301)</f>
        <v>tier - 3</v>
      </c>
      <c r="P301" s="8" t="str">
        <f t="shared" si="32"/>
        <v>R1011</v>
      </c>
      <c r="Q301" s="11">
        <f t="shared" si="33"/>
        <v>36800</v>
      </c>
      <c r="R301" s="9">
        <f t="shared" si="35"/>
        <v>22</v>
      </c>
      <c r="S301" s="9"/>
      <c r="T301" s="40">
        <f>COUNTA(Table3[[#This Row],[month]:[age]])</f>
        <v>7</v>
      </c>
    </row>
    <row r="302" spans="1:20" x14ac:dyDescent="0.25">
      <c r="A302" t="s">
        <v>330</v>
      </c>
      <c r="B302">
        <v>1998</v>
      </c>
      <c r="C302" t="s">
        <v>15</v>
      </c>
      <c r="D302">
        <v>15</v>
      </c>
      <c r="E302">
        <v>0</v>
      </c>
      <c r="F302" s="42">
        <v>2842.76</v>
      </c>
      <c r="G302" t="s">
        <v>11</v>
      </c>
      <c r="H302" t="s">
        <v>12</v>
      </c>
      <c r="I302" t="s">
        <v>23</v>
      </c>
      <c r="J302" s="7">
        <f t="shared" si="30"/>
        <v>0</v>
      </c>
      <c r="K302" s="9" t="str">
        <f t="shared" si="34"/>
        <v>Id2037</v>
      </c>
      <c r="L302" s="8" t="str">
        <f t="shared" si="31"/>
        <v>Nov</v>
      </c>
      <c r="M302" s="9">
        <f t="shared" si="29"/>
        <v>1998</v>
      </c>
      <c r="N302" s="8" t="str" cm="1">
        <f t="array" ref="N302">IF(G302="?",INDEX($G$2:$G$2344,MODE(MATCH($G$2:$G$2344,$G$2:$G$2344,0))),G302)</f>
        <v>tier - 2</v>
      </c>
      <c r="O302" s="8" t="str" cm="1">
        <f t="array" ref="O302">IF(H302="?",INDEX($H$2:$H$2344,MODE(MATCH($H$2:$H$2344,$H$2:$H$2344,0))),H302)</f>
        <v>tier - 3</v>
      </c>
      <c r="P302" s="8" t="str">
        <f t="shared" si="32"/>
        <v>R1012</v>
      </c>
      <c r="Q302" s="11">
        <f t="shared" si="33"/>
        <v>36114</v>
      </c>
      <c r="R302" s="9">
        <f t="shared" si="35"/>
        <v>24</v>
      </c>
      <c r="S302" s="9"/>
      <c r="T302" s="40">
        <f>COUNTA(Table3[[#This Row],[month]:[age]])</f>
        <v>7</v>
      </c>
    </row>
    <row r="303" spans="1:20" x14ac:dyDescent="0.25">
      <c r="A303" t="s">
        <v>331</v>
      </c>
      <c r="B303">
        <v>1998</v>
      </c>
      <c r="C303" t="s">
        <v>18</v>
      </c>
      <c r="D303">
        <v>17</v>
      </c>
      <c r="E303">
        <v>0</v>
      </c>
      <c r="F303" s="42">
        <v>2850.68</v>
      </c>
      <c r="G303" t="s">
        <v>11</v>
      </c>
      <c r="H303" t="s">
        <v>12</v>
      </c>
      <c r="I303" t="s">
        <v>23</v>
      </c>
      <c r="J303" s="7">
        <f t="shared" si="30"/>
        <v>0</v>
      </c>
      <c r="K303" s="9" t="str">
        <f t="shared" si="34"/>
        <v>Id2036</v>
      </c>
      <c r="L303" s="8" t="str">
        <f t="shared" si="31"/>
        <v>Jun</v>
      </c>
      <c r="M303" s="9">
        <f t="shared" si="29"/>
        <v>1998</v>
      </c>
      <c r="N303" s="8" t="str" cm="1">
        <f t="array" ref="N303">IF(G303="?",INDEX($G$2:$G$2344,MODE(MATCH($G$2:$G$2344,$G$2:$G$2344,0))),G303)</f>
        <v>tier - 2</v>
      </c>
      <c r="O303" s="8" t="str" cm="1">
        <f t="array" ref="O303">IF(H303="?",INDEX($H$2:$H$2344,MODE(MATCH($H$2:$H$2344,$H$2:$H$2344,0))),H303)</f>
        <v>tier - 3</v>
      </c>
      <c r="P303" s="8" t="str">
        <f t="shared" si="32"/>
        <v>R1012</v>
      </c>
      <c r="Q303" s="11">
        <f t="shared" si="33"/>
        <v>35963</v>
      </c>
      <c r="R303" s="9">
        <f t="shared" si="35"/>
        <v>24</v>
      </c>
      <c r="S303" s="9"/>
      <c r="T303" s="40">
        <f>COUNTA(Table3[[#This Row],[month]:[age]])</f>
        <v>7</v>
      </c>
    </row>
    <row r="304" spans="1:20" x14ac:dyDescent="0.25">
      <c r="A304" t="s">
        <v>332</v>
      </c>
      <c r="B304">
        <v>1998</v>
      </c>
      <c r="C304" t="s">
        <v>20</v>
      </c>
      <c r="D304">
        <v>4</v>
      </c>
      <c r="E304">
        <v>0</v>
      </c>
      <c r="F304" s="42">
        <v>2855.44</v>
      </c>
      <c r="G304" t="s">
        <v>11</v>
      </c>
      <c r="H304" t="s">
        <v>12</v>
      </c>
      <c r="I304" t="s">
        <v>23</v>
      </c>
      <c r="J304" s="7">
        <f t="shared" si="30"/>
        <v>0</v>
      </c>
      <c r="K304" s="9" t="str">
        <f t="shared" si="34"/>
        <v>Id2035</v>
      </c>
      <c r="L304" s="8" t="str">
        <f t="shared" si="31"/>
        <v>Sep</v>
      </c>
      <c r="M304" s="9">
        <f t="shared" ref="M304:M367" si="36">IF(B304="?",AVERAGE($B$2:$B$2344),B304)</f>
        <v>1998</v>
      </c>
      <c r="N304" s="8" t="str" cm="1">
        <f t="array" ref="N304">IF(G304="?",INDEX($G$2:$G$2344,MODE(MATCH($G$2:$G$2344,$G$2:$G$2344,0))),G304)</f>
        <v>tier - 2</v>
      </c>
      <c r="O304" s="8" t="str" cm="1">
        <f t="array" ref="O304">IF(H304="?",INDEX($H$2:$H$2344,MODE(MATCH($H$2:$H$2344,$H$2:$H$2344,0))),H304)</f>
        <v>tier - 3</v>
      </c>
      <c r="P304" s="8" t="str">
        <f t="shared" si="32"/>
        <v>R1012</v>
      </c>
      <c r="Q304" s="11">
        <f t="shared" si="33"/>
        <v>36042</v>
      </c>
      <c r="R304" s="9">
        <f t="shared" si="35"/>
        <v>24</v>
      </c>
      <c r="S304" s="9"/>
      <c r="T304" s="40">
        <f>COUNTA(Table3[[#This Row],[month]:[age]])</f>
        <v>7</v>
      </c>
    </row>
    <row r="305" spans="1:20" x14ac:dyDescent="0.25">
      <c r="A305" t="s">
        <v>333</v>
      </c>
      <c r="B305">
        <v>1993</v>
      </c>
      <c r="C305" t="s">
        <v>15</v>
      </c>
      <c r="D305">
        <v>1</v>
      </c>
      <c r="E305">
        <v>0</v>
      </c>
      <c r="F305" s="42">
        <v>2866.09</v>
      </c>
      <c r="G305" t="s">
        <v>12</v>
      </c>
      <c r="H305" t="s">
        <v>12</v>
      </c>
      <c r="I305" t="s">
        <v>42</v>
      </c>
      <c r="J305" s="7">
        <f t="shared" si="30"/>
        <v>0</v>
      </c>
      <c r="K305" s="9" t="str">
        <f t="shared" si="34"/>
        <v>Id2034</v>
      </c>
      <c r="L305" s="8" t="str">
        <f t="shared" si="31"/>
        <v>Nov</v>
      </c>
      <c r="M305" s="9">
        <f t="shared" si="36"/>
        <v>1993</v>
      </c>
      <c r="N305" s="8" t="str" cm="1">
        <f t="array" ref="N305">IF(G305="?",INDEX($G$2:$G$2344,MODE(MATCH($G$2:$G$2344,$G$2:$G$2344,0))),G305)</f>
        <v>tier - 3</v>
      </c>
      <c r="O305" s="8" t="str" cm="1">
        <f t="array" ref="O305">IF(H305="?",INDEX($H$2:$H$2344,MODE(MATCH($H$2:$H$2344,$H$2:$H$2344,0))),H305)</f>
        <v>tier - 3</v>
      </c>
      <c r="P305" s="8" t="str">
        <f t="shared" si="32"/>
        <v>R1011</v>
      </c>
      <c r="Q305" s="11">
        <f t="shared" si="33"/>
        <v>34274</v>
      </c>
      <c r="R305" s="9">
        <f t="shared" si="35"/>
        <v>29</v>
      </c>
      <c r="S305" s="9"/>
      <c r="T305" s="40">
        <f>COUNTA(Table3[[#This Row],[month]:[age]])</f>
        <v>7</v>
      </c>
    </row>
    <row r="306" spans="1:20" x14ac:dyDescent="0.25">
      <c r="A306" t="s">
        <v>334</v>
      </c>
      <c r="B306">
        <v>1993</v>
      </c>
      <c r="C306" t="s">
        <v>35</v>
      </c>
      <c r="D306">
        <v>12</v>
      </c>
      <c r="E306">
        <v>0</v>
      </c>
      <c r="F306" s="42">
        <v>2867.12</v>
      </c>
      <c r="G306" t="s">
        <v>16</v>
      </c>
      <c r="H306" t="s">
        <v>12</v>
      </c>
      <c r="I306" t="s">
        <v>13</v>
      </c>
      <c r="J306" s="7">
        <f t="shared" si="30"/>
        <v>0</v>
      </c>
      <c r="K306" s="9" t="str">
        <f t="shared" si="34"/>
        <v>Id2033</v>
      </c>
      <c r="L306" s="8" t="str">
        <f t="shared" si="31"/>
        <v>Aug</v>
      </c>
      <c r="M306" s="9">
        <f t="shared" si="36"/>
        <v>1993</v>
      </c>
      <c r="N306" s="8" t="str" cm="1">
        <f t="array" ref="N306">IF(G306="?",INDEX($G$2:$G$2344,MODE(MATCH($G$2:$G$2344,$G$2:$G$2344,0))),G306)</f>
        <v>tier - 1</v>
      </c>
      <c r="O306" s="8" t="str" cm="1">
        <f t="array" ref="O306">IF(H306="?",INDEX($H$2:$H$2344,MODE(MATCH($H$2:$H$2344,$H$2:$H$2344,0))),H306)</f>
        <v>tier - 3</v>
      </c>
      <c r="P306" s="8" t="str">
        <f t="shared" si="32"/>
        <v>R1013</v>
      </c>
      <c r="Q306" s="11">
        <f t="shared" si="33"/>
        <v>34193</v>
      </c>
      <c r="R306" s="9">
        <f t="shared" si="35"/>
        <v>29</v>
      </c>
      <c r="S306" s="9"/>
      <c r="T306" s="40">
        <f>COUNTA(Table3[[#This Row],[month]:[age]])</f>
        <v>7</v>
      </c>
    </row>
    <row r="307" spans="1:20" x14ac:dyDescent="0.25">
      <c r="A307" t="s">
        <v>335</v>
      </c>
      <c r="B307">
        <v>1996</v>
      </c>
      <c r="C307" t="s">
        <v>18</v>
      </c>
      <c r="D307">
        <v>21</v>
      </c>
      <c r="E307">
        <v>0</v>
      </c>
      <c r="F307" s="42">
        <v>2897.32</v>
      </c>
      <c r="G307" t="s">
        <v>12</v>
      </c>
      <c r="H307" t="s">
        <v>12</v>
      </c>
      <c r="I307" t="s">
        <v>168</v>
      </c>
      <c r="J307" s="7">
        <f t="shared" si="30"/>
        <v>0</v>
      </c>
      <c r="K307" s="9" t="str">
        <f t="shared" si="34"/>
        <v>Id2032</v>
      </c>
      <c r="L307" s="8" t="str">
        <f t="shared" si="31"/>
        <v>Jun</v>
      </c>
      <c r="M307" s="9">
        <f t="shared" si="36"/>
        <v>1996</v>
      </c>
      <c r="N307" s="8" t="str" cm="1">
        <f t="array" ref="N307">IF(G307="?",INDEX($G$2:$G$2344,MODE(MATCH($G$2:$G$2344,$G$2:$G$2344,0))),G307)</f>
        <v>tier - 3</v>
      </c>
      <c r="O307" s="8" t="str" cm="1">
        <f t="array" ref="O307">IF(H307="?",INDEX($H$2:$H$2344,MODE(MATCH($H$2:$H$2344,$H$2:$H$2344,0))),H307)</f>
        <v>tier - 3</v>
      </c>
      <c r="P307" s="8" t="str">
        <f t="shared" si="32"/>
        <v>R1016</v>
      </c>
      <c r="Q307" s="11">
        <f t="shared" si="33"/>
        <v>35237</v>
      </c>
      <c r="R307" s="9">
        <f t="shared" si="35"/>
        <v>26</v>
      </c>
      <c r="S307" s="9"/>
      <c r="T307" s="40">
        <f>COUNTA(Table3[[#This Row],[month]:[age]])</f>
        <v>7</v>
      </c>
    </row>
    <row r="308" spans="1:20" x14ac:dyDescent="0.25">
      <c r="A308" t="s">
        <v>336</v>
      </c>
      <c r="B308">
        <v>2000</v>
      </c>
      <c r="C308" t="s">
        <v>10</v>
      </c>
      <c r="D308">
        <v>14</v>
      </c>
      <c r="E308">
        <v>0</v>
      </c>
      <c r="F308" s="42">
        <v>2897.46</v>
      </c>
      <c r="G308" t="s">
        <v>11</v>
      </c>
      <c r="H308" t="s">
        <v>16</v>
      </c>
      <c r="I308" t="s">
        <v>23</v>
      </c>
      <c r="J308" s="7">
        <f t="shared" si="30"/>
        <v>0</v>
      </c>
      <c r="K308" s="9" t="str">
        <f t="shared" si="34"/>
        <v>Id2031</v>
      </c>
      <c r="L308" s="8" t="str">
        <f t="shared" si="31"/>
        <v>Jul</v>
      </c>
      <c r="M308" s="9">
        <f t="shared" si="36"/>
        <v>2000</v>
      </c>
      <c r="N308" s="8" t="str" cm="1">
        <f t="array" ref="N308">IF(G308="?",INDEX($G$2:$G$2344,MODE(MATCH($G$2:$G$2344,$G$2:$G$2344,0))),G308)</f>
        <v>tier - 2</v>
      </c>
      <c r="O308" s="8" t="str" cm="1">
        <f t="array" ref="O308">IF(H308="?",INDEX($H$2:$H$2344,MODE(MATCH($H$2:$H$2344,$H$2:$H$2344,0))),H308)</f>
        <v>tier - 1</v>
      </c>
      <c r="P308" s="8" t="str">
        <f t="shared" si="32"/>
        <v>R1012</v>
      </c>
      <c r="Q308" s="11">
        <f t="shared" si="33"/>
        <v>36721</v>
      </c>
      <c r="R308" s="9">
        <f t="shared" si="35"/>
        <v>22</v>
      </c>
      <c r="S308" s="9"/>
      <c r="T308" s="40">
        <f>COUNTA(Table3[[#This Row],[month]:[age]])</f>
        <v>7</v>
      </c>
    </row>
    <row r="309" spans="1:20" x14ac:dyDescent="0.25">
      <c r="A309" t="s">
        <v>337</v>
      </c>
      <c r="B309">
        <v>1999</v>
      </c>
      <c r="C309" t="s">
        <v>15</v>
      </c>
      <c r="D309">
        <v>1</v>
      </c>
      <c r="E309">
        <v>0</v>
      </c>
      <c r="F309" s="42">
        <v>2899.49</v>
      </c>
      <c r="G309" t="s">
        <v>11</v>
      </c>
      <c r="H309" t="s">
        <v>11</v>
      </c>
      <c r="I309" t="s">
        <v>247</v>
      </c>
      <c r="J309" s="7">
        <f t="shared" si="30"/>
        <v>0</v>
      </c>
      <c r="K309" s="9" t="str">
        <f t="shared" si="34"/>
        <v>Id2030</v>
      </c>
      <c r="L309" s="8" t="str">
        <f t="shared" si="31"/>
        <v>Nov</v>
      </c>
      <c r="M309" s="9">
        <f t="shared" si="36"/>
        <v>1999</v>
      </c>
      <c r="N309" s="8" t="str" cm="1">
        <f t="array" ref="N309">IF(G309="?",INDEX($G$2:$G$2344,MODE(MATCH($G$2:$G$2344,$G$2:$G$2344,0))),G309)</f>
        <v>tier - 2</v>
      </c>
      <c r="O309" s="8" t="str" cm="1">
        <f t="array" ref="O309">IF(H309="?",INDEX($H$2:$H$2344,MODE(MATCH($H$2:$H$2344,$H$2:$H$2344,0))),H309)</f>
        <v>tier - 2</v>
      </c>
      <c r="P309" s="8" t="str">
        <f t="shared" si="32"/>
        <v>R1024</v>
      </c>
      <c r="Q309" s="11">
        <f t="shared" si="33"/>
        <v>36465</v>
      </c>
      <c r="R309" s="9">
        <f t="shared" si="35"/>
        <v>23</v>
      </c>
      <c r="S309" s="9"/>
      <c r="T309" s="40">
        <f>COUNTA(Table3[[#This Row],[month]:[age]])</f>
        <v>7</v>
      </c>
    </row>
    <row r="310" spans="1:20" x14ac:dyDescent="0.25">
      <c r="A310" t="s">
        <v>338</v>
      </c>
      <c r="B310">
        <v>1996</v>
      </c>
      <c r="C310" t="s">
        <v>37</v>
      </c>
      <c r="D310">
        <v>24</v>
      </c>
      <c r="E310">
        <v>1</v>
      </c>
      <c r="F310" s="42">
        <v>2902.91</v>
      </c>
      <c r="G310" t="s">
        <v>11</v>
      </c>
      <c r="H310" t="s">
        <v>11</v>
      </c>
      <c r="I310" t="s">
        <v>13</v>
      </c>
      <c r="J310" s="7">
        <f t="shared" si="30"/>
        <v>0</v>
      </c>
      <c r="K310" s="9" t="str">
        <f t="shared" si="34"/>
        <v>Id2029</v>
      </c>
      <c r="L310" s="8" t="str">
        <f t="shared" si="31"/>
        <v>Oct</v>
      </c>
      <c r="M310" s="9">
        <f t="shared" si="36"/>
        <v>1996</v>
      </c>
      <c r="N310" s="8" t="str" cm="1">
        <f t="array" ref="N310">IF(G310="?",INDEX($G$2:$G$2344,MODE(MATCH($G$2:$G$2344,$G$2:$G$2344,0))),G310)</f>
        <v>tier - 2</v>
      </c>
      <c r="O310" s="8" t="str" cm="1">
        <f t="array" ref="O310">IF(H310="?",INDEX($H$2:$H$2344,MODE(MATCH($H$2:$H$2344,$H$2:$H$2344,0))),H310)</f>
        <v>tier - 2</v>
      </c>
      <c r="P310" s="8" t="str">
        <f t="shared" si="32"/>
        <v>R1013</v>
      </c>
      <c r="Q310" s="11">
        <f t="shared" si="33"/>
        <v>35362</v>
      </c>
      <c r="R310" s="9">
        <f t="shared" si="35"/>
        <v>26</v>
      </c>
      <c r="S310" s="9"/>
      <c r="T310" s="40">
        <f>COUNTA(Table3[[#This Row],[month]:[age]])</f>
        <v>7</v>
      </c>
    </row>
    <row r="311" spans="1:20" x14ac:dyDescent="0.25">
      <c r="A311" t="s">
        <v>339</v>
      </c>
      <c r="B311">
        <v>1996</v>
      </c>
      <c r="C311" t="s">
        <v>18</v>
      </c>
      <c r="D311">
        <v>13</v>
      </c>
      <c r="E311">
        <v>1</v>
      </c>
      <c r="F311" s="42">
        <v>2904.09</v>
      </c>
      <c r="G311" t="s">
        <v>11</v>
      </c>
      <c r="H311" t="s">
        <v>11</v>
      </c>
      <c r="I311" t="s">
        <v>42</v>
      </c>
      <c r="J311" s="7">
        <f t="shared" si="30"/>
        <v>0</v>
      </c>
      <c r="K311" s="9" t="str">
        <f t="shared" si="34"/>
        <v>Id2028</v>
      </c>
      <c r="L311" s="8" t="str">
        <f t="shared" si="31"/>
        <v>Jun</v>
      </c>
      <c r="M311" s="9">
        <f t="shared" si="36"/>
        <v>1996</v>
      </c>
      <c r="N311" s="8" t="str" cm="1">
        <f t="array" ref="N311">IF(G311="?",INDEX($G$2:$G$2344,MODE(MATCH($G$2:$G$2344,$G$2:$G$2344,0))),G311)</f>
        <v>tier - 2</v>
      </c>
      <c r="O311" s="8" t="str" cm="1">
        <f t="array" ref="O311">IF(H311="?",INDEX($H$2:$H$2344,MODE(MATCH($H$2:$H$2344,$H$2:$H$2344,0))),H311)</f>
        <v>tier - 2</v>
      </c>
      <c r="P311" s="8" t="str">
        <f t="shared" si="32"/>
        <v>R1011</v>
      </c>
      <c r="Q311" s="11">
        <f t="shared" si="33"/>
        <v>35229</v>
      </c>
      <c r="R311" s="9">
        <f t="shared" si="35"/>
        <v>26</v>
      </c>
      <c r="S311" s="9"/>
      <c r="T311" s="40">
        <f>COUNTA(Table3[[#This Row],[month]:[age]])</f>
        <v>7</v>
      </c>
    </row>
    <row r="312" spans="1:20" x14ac:dyDescent="0.25">
      <c r="A312" t="s">
        <v>340</v>
      </c>
      <c r="B312">
        <v>2003</v>
      </c>
      <c r="C312" t="s">
        <v>18</v>
      </c>
      <c r="D312">
        <v>5</v>
      </c>
      <c r="E312">
        <v>2</v>
      </c>
      <c r="F312" s="42">
        <v>2913.57</v>
      </c>
      <c r="G312" t="s">
        <v>11</v>
      </c>
      <c r="H312" t="s">
        <v>11</v>
      </c>
      <c r="I312" t="s">
        <v>42</v>
      </c>
      <c r="J312" s="7">
        <f t="shared" si="30"/>
        <v>0</v>
      </c>
      <c r="K312" s="9" t="str">
        <f t="shared" si="34"/>
        <v>Id2027</v>
      </c>
      <c r="L312" s="8" t="str">
        <f t="shared" si="31"/>
        <v>Jun</v>
      </c>
      <c r="M312" s="9">
        <f t="shared" si="36"/>
        <v>2003</v>
      </c>
      <c r="N312" s="8" t="str" cm="1">
        <f t="array" ref="N312">IF(G312="?",INDEX($G$2:$G$2344,MODE(MATCH($G$2:$G$2344,$G$2:$G$2344,0))),G312)</f>
        <v>tier - 2</v>
      </c>
      <c r="O312" s="8" t="str" cm="1">
        <f t="array" ref="O312">IF(H312="?",INDEX($H$2:$H$2344,MODE(MATCH($H$2:$H$2344,$H$2:$H$2344,0))),H312)</f>
        <v>tier - 2</v>
      </c>
      <c r="P312" s="8" t="str">
        <f t="shared" si="32"/>
        <v>R1011</v>
      </c>
      <c r="Q312" s="11">
        <f t="shared" si="33"/>
        <v>37777</v>
      </c>
      <c r="R312" s="9">
        <f t="shared" si="35"/>
        <v>20</v>
      </c>
      <c r="S312" s="9"/>
      <c r="T312" s="40">
        <f>COUNTA(Table3[[#This Row],[month]:[age]])</f>
        <v>7</v>
      </c>
    </row>
    <row r="313" spans="1:20" x14ac:dyDescent="0.25">
      <c r="A313" t="s">
        <v>341</v>
      </c>
      <c r="B313">
        <v>1996</v>
      </c>
      <c r="C313" t="s">
        <v>18</v>
      </c>
      <c r="D313">
        <v>30</v>
      </c>
      <c r="E313">
        <v>1</v>
      </c>
      <c r="F313" s="42">
        <v>2927.06</v>
      </c>
      <c r="G313" t="s">
        <v>11</v>
      </c>
      <c r="H313" t="s">
        <v>11</v>
      </c>
      <c r="I313" t="s">
        <v>13</v>
      </c>
      <c r="J313" s="7">
        <f t="shared" si="30"/>
        <v>0</v>
      </c>
      <c r="K313" s="9" t="str">
        <f t="shared" si="34"/>
        <v>Id2026</v>
      </c>
      <c r="L313" s="8" t="str">
        <f t="shared" si="31"/>
        <v>Jun</v>
      </c>
      <c r="M313" s="9">
        <f t="shared" si="36"/>
        <v>1996</v>
      </c>
      <c r="N313" s="8" t="str" cm="1">
        <f t="array" ref="N313">IF(G313="?",INDEX($G$2:$G$2344,MODE(MATCH($G$2:$G$2344,$G$2:$G$2344,0))),G313)</f>
        <v>tier - 2</v>
      </c>
      <c r="O313" s="8" t="str" cm="1">
        <f t="array" ref="O313">IF(H313="?",INDEX($H$2:$H$2344,MODE(MATCH($H$2:$H$2344,$H$2:$H$2344,0))),H313)</f>
        <v>tier - 2</v>
      </c>
      <c r="P313" s="8" t="str">
        <f t="shared" si="32"/>
        <v>R1013</v>
      </c>
      <c r="Q313" s="11">
        <f t="shared" si="33"/>
        <v>35246</v>
      </c>
      <c r="R313" s="9">
        <f t="shared" si="35"/>
        <v>26</v>
      </c>
      <c r="S313" s="9"/>
      <c r="T313" s="40">
        <f>COUNTA(Table3[[#This Row],[month]:[age]])</f>
        <v>7</v>
      </c>
    </row>
    <row r="314" spans="1:20" x14ac:dyDescent="0.25">
      <c r="A314" t="s">
        <v>342</v>
      </c>
      <c r="B314">
        <v>2002</v>
      </c>
      <c r="C314" t="s">
        <v>20</v>
      </c>
      <c r="D314">
        <v>30</v>
      </c>
      <c r="E314">
        <v>0</v>
      </c>
      <c r="F314" s="42">
        <v>2943.41</v>
      </c>
      <c r="G314" t="s">
        <v>11</v>
      </c>
      <c r="H314" t="s">
        <v>12</v>
      </c>
      <c r="I314" t="s">
        <v>23</v>
      </c>
      <c r="J314" s="7">
        <f t="shared" si="30"/>
        <v>0</v>
      </c>
      <c r="K314" s="9" t="str">
        <f t="shared" si="34"/>
        <v>Id2025</v>
      </c>
      <c r="L314" s="8" t="str">
        <f t="shared" si="31"/>
        <v>Sep</v>
      </c>
      <c r="M314" s="9">
        <f t="shared" si="36"/>
        <v>2002</v>
      </c>
      <c r="N314" s="8" t="str" cm="1">
        <f t="array" ref="N314">IF(G314="?",INDEX($G$2:$G$2344,MODE(MATCH($G$2:$G$2344,$G$2:$G$2344,0))),G314)</f>
        <v>tier - 2</v>
      </c>
      <c r="O314" s="8" t="str" cm="1">
        <f t="array" ref="O314">IF(H314="?",INDEX($H$2:$H$2344,MODE(MATCH($H$2:$H$2344,$H$2:$H$2344,0))),H314)</f>
        <v>tier - 3</v>
      </c>
      <c r="P314" s="8" t="str">
        <f t="shared" si="32"/>
        <v>R1012</v>
      </c>
      <c r="Q314" s="11">
        <f t="shared" si="33"/>
        <v>37529</v>
      </c>
      <c r="R314" s="9">
        <f t="shared" si="35"/>
        <v>20</v>
      </c>
      <c r="S314" s="9"/>
      <c r="T314" s="40">
        <f>COUNTA(Table3[[#This Row],[month]:[age]])</f>
        <v>7</v>
      </c>
    </row>
    <row r="315" spans="1:20" x14ac:dyDescent="0.25">
      <c r="A315" t="s">
        <v>343</v>
      </c>
      <c r="B315">
        <v>1995</v>
      </c>
      <c r="C315" t="s">
        <v>20</v>
      </c>
      <c r="D315">
        <v>24</v>
      </c>
      <c r="E315">
        <v>0</v>
      </c>
      <c r="F315" s="42">
        <v>2974.13</v>
      </c>
      <c r="G315" t="s">
        <v>11</v>
      </c>
      <c r="H315" t="s">
        <v>16</v>
      </c>
      <c r="I315" t="s">
        <v>42</v>
      </c>
      <c r="J315" s="7">
        <f t="shared" si="30"/>
        <v>0</v>
      </c>
      <c r="K315" s="9" t="str">
        <f t="shared" si="34"/>
        <v>Id2024</v>
      </c>
      <c r="L315" s="8" t="str">
        <f t="shared" si="31"/>
        <v>Sep</v>
      </c>
      <c r="M315" s="9">
        <f t="shared" si="36"/>
        <v>1995</v>
      </c>
      <c r="N315" s="8" t="str" cm="1">
        <f t="array" ref="N315">IF(G315="?",INDEX($G$2:$G$2344,MODE(MATCH($G$2:$G$2344,$G$2:$G$2344,0))),G315)</f>
        <v>tier - 2</v>
      </c>
      <c r="O315" s="8" t="str" cm="1">
        <f t="array" ref="O315">IF(H315="?",INDEX($H$2:$H$2344,MODE(MATCH($H$2:$H$2344,$H$2:$H$2344,0))),H315)</f>
        <v>tier - 1</v>
      </c>
      <c r="P315" s="8" t="str">
        <f t="shared" si="32"/>
        <v>R1011</v>
      </c>
      <c r="Q315" s="11">
        <f t="shared" si="33"/>
        <v>34966</v>
      </c>
      <c r="R315" s="9">
        <f t="shared" si="35"/>
        <v>27</v>
      </c>
      <c r="S315" s="9"/>
      <c r="T315" s="40">
        <f>COUNTA(Table3[[#This Row],[month]:[age]])</f>
        <v>7</v>
      </c>
    </row>
    <row r="316" spans="1:20" x14ac:dyDescent="0.25">
      <c r="A316" t="s">
        <v>344</v>
      </c>
      <c r="B316">
        <v>1987</v>
      </c>
      <c r="C316" t="s">
        <v>18</v>
      </c>
      <c r="D316">
        <v>18</v>
      </c>
      <c r="E316">
        <v>3</v>
      </c>
      <c r="F316" s="42">
        <v>2979.52</v>
      </c>
      <c r="G316" t="s">
        <v>11</v>
      </c>
      <c r="H316" t="s">
        <v>12</v>
      </c>
      <c r="I316" t="s">
        <v>13</v>
      </c>
      <c r="J316" s="7">
        <f t="shared" si="30"/>
        <v>0</v>
      </c>
      <c r="K316" s="9" t="str">
        <f t="shared" si="34"/>
        <v>Id2023</v>
      </c>
      <c r="L316" s="8" t="str">
        <f t="shared" si="31"/>
        <v>Jun</v>
      </c>
      <c r="M316" s="9">
        <f t="shared" si="36"/>
        <v>1987</v>
      </c>
      <c r="N316" s="8" t="str" cm="1">
        <f t="array" ref="N316">IF(G316="?",INDEX($G$2:$G$2344,MODE(MATCH($G$2:$G$2344,$G$2:$G$2344,0))),G316)</f>
        <v>tier - 2</v>
      </c>
      <c r="O316" s="8" t="str" cm="1">
        <f t="array" ref="O316">IF(H316="?",INDEX($H$2:$H$2344,MODE(MATCH($H$2:$H$2344,$H$2:$H$2344,0))),H316)</f>
        <v>tier - 3</v>
      </c>
      <c r="P316" s="8" t="str">
        <f t="shared" si="32"/>
        <v>R1013</v>
      </c>
      <c r="Q316" s="11">
        <f t="shared" si="33"/>
        <v>31946</v>
      </c>
      <c r="R316" s="9">
        <f t="shared" si="35"/>
        <v>35</v>
      </c>
      <c r="S316" s="9"/>
      <c r="T316" s="40">
        <f>COUNTA(Table3[[#This Row],[month]:[age]])</f>
        <v>7</v>
      </c>
    </row>
    <row r="317" spans="1:20" x14ac:dyDescent="0.25">
      <c r="A317" t="s">
        <v>345</v>
      </c>
      <c r="B317">
        <v>1991</v>
      </c>
      <c r="C317" t="s">
        <v>15</v>
      </c>
      <c r="D317">
        <v>20</v>
      </c>
      <c r="E317">
        <v>3</v>
      </c>
      <c r="F317" s="42">
        <v>2985.67</v>
      </c>
      <c r="G317" t="s">
        <v>11</v>
      </c>
      <c r="H317" t="s">
        <v>11</v>
      </c>
      <c r="I317" t="s">
        <v>13</v>
      </c>
      <c r="J317" s="7">
        <f t="shared" si="30"/>
        <v>0</v>
      </c>
      <c r="K317" s="9" t="str">
        <f t="shared" si="34"/>
        <v>Id2022</v>
      </c>
      <c r="L317" s="8" t="str">
        <f t="shared" si="31"/>
        <v>Nov</v>
      </c>
      <c r="M317" s="9">
        <f t="shared" si="36"/>
        <v>1991</v>
      </c>
      <c r="N317" s="8" t="str" cm="1">
        <f t="array" ref="N317">IF(G317="?",INDEX($G$2:$G$2344,MODE(MATCH($G$2:$G$2344,$G$2:$G$2344,0))),G317)</f>
        <v>tier - 2</v>
      </c>
      <c r="O317" s="8" t="str" cm="1">
        <f t="array" ref="O317">IF(H317="?",INDEX($H$2:$H$2344,MODE(MATCH($H$2:$H$2344,$H$2:$H$2344,0))),H317)</f>
        <v>tier - 2</v>
      </c>
      <c r="P317" s="8" t="str">
        <f t="shared" si="32"/>
        <v>R1013</v>
      </c>
      <c r="Q317" s="11">
        <f t="shared" si="33"/>
        <v>33562</v>
      </c>
      <c r="R317" s="9">
        <f t="shared" si="35"/>
        <v>31</v>
      </c>
      <c r="S317" s="9"/>
      <c r="T317" s="40">
        <f>COUNTA(Table3[[#This Row],[month]:[age]])</f>
        <v>7</v>
      </c>
    </row>
    <row r="318" spans="1:20" x14ac:dyDescent="0.25">
      <c r="A318" t="s">
        <v>346</v>
      </c>
      <c r="B318">
        <v>2002</v>
      </c>
      <c r="C318" t="s">
        <v>30</v>
      </c>
      <c r="D318">
        <v>15</v>
      </c>
      <c r="E318">
        <v>0</v>
      </c>
      <c r="F318" s="42">
        <v>3012.22</v>
      </c>
      <c r="G318" t="s">
        <v>11</v>
      </c>
      <c r="H318" t="s">
        <v>12</v>
      </c>
      <c r="I318" t="s">
        <v>23</v>
      </c>
      <c r="J318" s="7">
        <f t="shared" si="30"/>
        <v>0</v>
      </c>
      <c r="K318" s="9" t="str">
        <f t="shared" si="34"/>
        <v>Id2021</v>
      </c>
      <c r="L318" s="8" t="str">
        <f t="shared" si="31"/>
        <v>Dec</v>
      </c>
      <c r="M318" s="9">
        <f t="shared" si="36"/>
        <v>2002</v>
      </c>
      <c r="N318" s="8" t="str" cm="1">
        <f t="array" ref="N318">IF(G318="?",INDEX($G$2:$G$2344,MODE(MATCH($G$2:$G$2344,$G$2:$G$2344,0))),G318)</f>
        <v>tier - 2</v>
      </c>
      <c r="O318" s="8" t="str" cm="1">
        <f t="array" ref="O318">IF(H318="?",INDEX($H$2:$H$2344,MODE(MATCH($H$2:$H$2344,$H$2:$H$2344,0))),H318)</f>
        <v>tier - 3</v>
      </c>
      <c r="P318" s="8" t="str">
        <f t="shared" si="32"/>
        <v>R1012</v>
      </c>
      <c r="Q318" s="11">
        <f t="shared" si="33"/>
        <v>37605</v>
      </c>
      <c r="R318" s="9">
        <f t="shared" si="35"/>
        <v>20</v>
      </c>
      <c r="S318" s="9"/>
      <c r="T318" s="40">
        <f>COUNTA(Table3[[#This Row],[month]:[age]])</f>
        <v>7</v>
      </c>
    </row>
    <row r="319" spans="1:20" x14ac:dyDescent="0.25">
      <c r="A319" t="s">
        <v>347</v>
      </c>
      <c r="B319">
        <v>1988</v>
      </c>
      <c r="C319" t="s">
        <v>20</v>
      </c>
      <c r="D319">
        <v>28</v>
      </c>
      <c r="E319">
        <v>3</v>
      </c>
      <c r="F319" s="42">
        <v>3018.04</v>
      </c>
      <c r="G319" t="s">
        <v>11</v>
      </c>
      <c r="H319" t="s">
        <v>11</v>
      </c>
      <c r="I319" t="s">
        <v>23</v>
      </c>
      <c r="J319" s="7">
        <f t="shared" si="30"/>
        <v>0</v>
      </c>
      <c r="K319" s="9" t="str">
        <f t="shared" si="34"/>
        <v>Id2020</v>
      </c>
      <c r="L319" s="8" t="str">
        <f t="shared" si="31"/>
        <v>Sep</v>
      </c>
      <c r="M319" s="9">
        <f t="shared" si="36"/>
        <v>1988</v>
      </c>
      <c r="N319" s="8" t="str" cm="1">
        <f t="array" ref="N319">IF(G319="?",INDEX($G$2:$G$2344,MODE(MATCH($G$2:$G$2344,$G$2:$G$2344,0))),G319)</f>
        <v>tier - 2</v>
      </c>
      <c r="O319" s="8" t="str" cm="1">
        <f t="array" ref="O319">IF(H319="?",INDEX($H$2:$H$2344,MODE(MATCH($H$2:$H$2344,$H$2:$H$2344,0))),H319)</f>
        <v>tier - 2</v>
      </c>
      <c r="P319" s="8" t="str">
        <f t="shared" si="32"/>
        <v>R1012</v>
      </c>
      <c r="Q319" s="11">
        <f t="shared" si="33"/>
        <v>32414</v>
      </c>
      <c r="R319" s="9">
        <f t="shared" si="35"/>
        <v>34</v>
      </c>
      <c r="S319" s="9"/>
      <c r="T319" s="40">
        <f>COUNTA(Table3[[#This Row],[month]:[age]])</f>
        <v>7</v>
      </c>
    </row>
    <row r="320" spans="1:20" x14ac:dyDescent="0.25">
      <c r="A320" t="s">
        <v>348</v>
      </c>
      <c r="B320">
        <v>1997</v>
      </c>
      <c r="C320" t="s">
        <v>30</v>
      </c>
      <c r="D320">
        <v>19</v>
      </c>
      <c r="E320">
        <v>0</v>
      </c>
      <c r="F320" s="42">
        <v>3021.81</v>
      </c>
      <c r="G320" t="s">
        <v>11</v>
      </c>
      <c r="H320" t="s">
        <v>12</v>
      </c>
      <c r="I320" t="s">
        <v>23</v>
      </c>
      <c r="J320" s="7">
        <f t="shared" si="30"/>
        <v>0</v>
      </c>
      <c r="K320" s="9" t="str">
        <f t="shared" si="34"/>
        <v>Id2019</v>
      </c>
      <c r="L320" s="8" t="str">
        <f t="shared" si="31"/>
        <v>Dec</v>
      </c>
      <c r="M320" s="9">
        <f t="shared" si="36"/>
        <v>1997</v>
      </c>
      <c r="N320" s="8" t="str" cm="1">
        <f t="array" ref="N320">IF(G320="?",INDEX($G$2:$G$2344,MODE(MATCH($G$2:$G$2344,$G$2:$G$2344,0))),G320)</f>
        <v>tier - 2</v>
      </c>
      <c r="O320" s="8" t="str" cm="1">
        <f t="array" ref="O320">IF(H320="?",INDEX($H$2:$H$2344,MODE(MATCH($H$2:$H$2344,$H$2:$H$2344,0))),H320)</f>
        <v>tier - 3</v>
      </c>
      <c r="P320" s="8" t="str">
        <f t="shared" si="32"/>
        <v>R1012</v>
      </c>
      <c r="Q320" s="11">
        <f t="shared" si="33"/>
        <v>35783</v>
      </c>
      <c r="R320" s="9">
        <f t="shared" si="35"/>
        <v>25</v>
      </c>
      <c r="S320" s="9"/>
      <c r="T320" s="40">
        <f>COUNTA(Table3[[#This Row],[month]:[age]])</f>
        <v>7</v>
      </c>
    </row>
    <row r="321" spans="1:20" x14ac:dyDescent="0.25">
      <c r="A321" t="s">
        <v>349</v>
      </c>
      <c r="B321">
        <v>1998</v>
      </c>
      <c r="C321" t="s">
        <v>20</v>
      </c>
      <c r="D321">
        <v>15</v>
      </c>
      <c r="E321">
        <v>0</v>
      </c>
      <c r="F321" s="42">
        <v>3044.21</v>
      </c>
      <c r="G321" t="s">
        <v>11</v>
      </c>
      <c r="H321" t="s">
        <v>12</v>
      </c>
      <c r="I321" t="s">
        <v>247</v>
      </c>
      <c r="J321" s="7">
        <f t="shared" si="30"/>
        <v>0</v>
      </c>
      <c r="K321" s="9" t="str">
        <f t="shared" si="34"/>
        <v>Id2018</v>
      </c>
      <c r="L321" s="8" t="str">
        <f t="shared" si="31"/>
        <v>Sep</v>
      </c>
      <c r="M321" s="9">
        <f t="shared" si="36"/>
        <v>1998</v>
      </c>
      <c r="N321" s="8" t="str" cm="1">
        <f t="array" ref="N321">IF(G321="?",INDEX($G$2:$G$2344,MODE(MATCH($G$2:$G$2344,$G$2:$G$2344,0))),G321)</f>
        <v>tier - 2</v>
      </c>
      <c r="O321" s="8" t="str" cm="1">
        <f t="array" ref="O321">IF(H321="?",INDEX($H$2:$H$2344,MODE(MATCH($H$2:$H$2344,$H$2:$H$2344,0))),H321)</f>
        <v>tier - 3</v>
      </c>
      <c r="P321" s="8" t="str">
        <f t="shared" si="32"/>
        <v>R1024</v>
      </c>
      <c r="Q321" s="11">
        <f t="shared" si="33"/>
        <v>36053</v>
      </c>
      <c r="R321" s="9">
        <f t="shared" si="35"/>
        <v>24</v>
      </c>
      <c r="S321" s="9"/>
      <c r="T321" s="40">
        <f>COUNTA(Table3[[#This Row],[month]:[age]])</f>
        <v>7</v>
      </c>
    </row>
    <row r="322" spans="1:20" x14ac:dyDescent="0.25">
      <c r="A322" t="s">
        <v>350</v>
      </c>
      <c r="B322">
        <v>1998</v>
      </c>
      <c r="C322" t="s">
        <v>35</v>
      </c>
      <c r="D322">
        <v>9</v>
      </c>
      <c r="E322">
        <v>0</v>
      </c>
      <c r="F322" s="42">
        <v>3046.06</v>
      </c>
      <c r="G322" t="s">
        <v>11</v>
      </c>
      <c r="H322" t="s">
        <v>16</v>
      </c>
      <c r="I322" t="s">
        <v>249</v>
      </c>
      <c r="J322" s="7">
        <f t="shared" ref="J322:J385" si="37">COUNTIF(A322:I322, "?")</f>
        <v>0</v>
      </c>
      <c r="K322" s="9" t="str">
        <f t="shared" si="34"/>
        <v>Id2017</v>
      </c>
      <c r="L322" s="8" t="str">
        <f t="shared" ref="L322:L385" si="38">IF(C322="?", "Sep", C322)</f>
        <v>Aug</v>
      </c>
      <c r="M322" s="9">
        <f t="shared" si="36"/>
        <v>1998</v>
      </c>
      <c r="N322" s="8" t="str" cm="1">
        <f t="array" ref="N322">IF(G322="?",INDEX($G$2:$G$2344,MODE(MATCH($G$2:$G$2344,$G$2:$G$2344,0))),G322)</f>
        <v>tier - 2</v>
      </c>
      <c r="O322" s="8" t="str" cm="1">
        <f t="array" ref="O322">IF(H322="?",INDEX($H$2:$H$2344,MODE(MATCH($H$2:$H$2344,$H$2:$H$2344,0))),H322)</f>
        <v>tier - 1</v>
      </c>
      <c r="P322" s="8" t="str">
        <f t="shared" ref="P322:P385" si="39">IF(I322="?", "Unknown", I322)</f>
        <v>R1023</v>
      </c>
      <c r="Q322" s="11">
        <f t="shared" ref="Q322:Q385" si="40">DATE(B322, MONTH(1 &amp; L322), D322)</f>
        <v>36016</v>
      </c>
      <c r="R322" s="9">
        <f t="shared" si="35"/>
        <v>24</v>
      </c>
      <c r="S322" s="9"/>
      <c r="T322" s="40">
        <f>COUNTA(Table3[[#This Row],[month]:[age]])</f>
        <v>7</v>
      </c>
    </row>
    <row r="323" spans="1:20" x14ac:dyDescent="0.25">
      <c r="A323" t="s">
        <v>351</v>
      </c>
      <c r="B323">
        <v>1997</v>
      </c>
      <c r="C323" t="s">
        <v>30</v>
      </c>
      <c r="D323">
        <v>22</v>
      </c>
      <c r="E323">
        <v>0</v>
      </c>
      <c r="F323" s="42">
        <v>3051.73</v>
      </c>
      <c r="G323" t="s">
        <v>11</v>
      </c>
      <c r="H323" t="s">
        <v>11</v>
      </c>
      <c r="I323" t="s">
        <v>42</v>
      </c>
      <c r="J323" s="7">
        <f t="shared" si="37"/>
        <v>0</v>
      </c>
      <c r="K323" s="9" t="str">
        <f t="shared" ref="K323:K386" si="41">IF(A323="?", "Unknown", A323)</f>
        <v>Id2016</v>
      </c>
      <c r="L323" s="8" t="str">
        <f t="shared" si="38"/>
        <v>Dec</v>
      </c>
      <c r="M323" s="9">
        <f t="shared" si="36"/>
        <v>1997</v>
      </c>
      <c r="N323" s="8" t="str" cm="1">
        <f t="array" ref="N323">IF(G323="?",INDEX($G$2:$G$2344,MODE(MATCH($G$2:$G$2344,$G$2:$G$2344,0))),G323)</f>
        <v>tier - 2</v>
      </c>
      <c r="O323" s="8" t="str" cm="1">
        <f t="array" ref="O323">IF(H323="?",INDEX($H$2:$H$2344,MODE(MATCH($H$2:$H$2344,$H$2:$H$2344,0))),H323)</f>
        <v>tier - 2</v>
      </c>
      <c r="P323" s="8" t="str">
        <f t="shared" si="39"/>
        <v>R1011</v>
      </c>
      <c r="Q323" s="11">
        <f t="shared" si="40"/>
        <v>35786</v>
      </c>
      <c r="R323" s="9">
        <f t="shared" ref="R323:R386" si="42">DATEDIF(Q323, DATE(2023,6,8), "Y")</f>
        <v>25</v>
      </c>
      <c r="S323" s="9"/>
      <c r="T323" s="40">
        <f>COUNTA(Table3[[#This Row],[month]:[age]])</f>
        <v>7</v>
      </c>
    </row>
    <row r="324" spans="1:20" x14ac:dyDescent="0.25">
      <c r="A324" t="s">
        <v>352</v>
      </c>
      <c r="B324">
        <v>2002</v>
      </c>
      <c r="C324" t="s">
        <v>18</v>
      </c>
      <c r="D324">
        <v>21</v>
      </c>
      <c r="E324">
        <v>2</v>
      </c>
      <c r="F324" s="42">
        <v>3056.39</v>
      </c>
      <c r="G324" t="s">
        <v>11</v>
      </c>
      <c r="H324" t="s">
        <v>12</v>
      </c>
      <c r="I324" t="s">
        <v>13</v>
      </c>
      <c r="J324" s="7">
        <f t="shared" si="37"/>
        <v>0</v>
      </c>
      <c r="K324" s="9" t="str">
        <f t="shared" si="41"/>
        <v>Id2015</v>
      </c>
      <c r="L324" s="8" t="str">
        <f t="shared" si="38"/>
        <v>Jun</v>
      </c>
      <c r="M324" s="9">
        <f t="shared" si="36"/>
        <v>2002</v>
      </c>
      <c r="N324" s="8" t="str" cm="1">
        <f t="array" ref="N324">IF(G324="?",INDEX($G$2:$G$2344,MODE(MATCH($G$2:$G$2344,$G$2:$G$2344,0))),G324)</f>
        <v>tier - 2</v>
      </c>
      <c r="O324" s="8" t="str" cm="1">
        <f t="array" ref="O324">IF(H324="?",INDEX($H$2:$H$2344,MODE(MATCH($H$2:$H$2344,$H$2:$H$2344,0))),H324)</f>
        <v>tier - 3</v>
      </c>
      <c r="P324" s="8" t="str">
        <f t="shared" si="39"/>
        <v>R1013</v>
      </c>
      <c r="Q324" s="11">
        <f t="shared" si="40"/>
        <v>37428</v>
      </c>
      <c r="R324" s="9">
        <f t="shared" si="42"/>
        <v>20</v>
      </c>
      <c r="S324" s="9"/>
      <c r="T324" s="40">
        <f>COUNTA(Table3[[#This Row],[month]:[age]])</f>
        <v>7</v>
      </c>
    </row>
    <row r="325" spans="1:20" x14ac:dyDescent="0.25">
      <c r="A325" t="s">
        <v>353</v>
      </c>
      <c r="B325">
        <v>1994</v>
      </c>
      <c r="C325" t="s">
        <v>20</v>
      </c>
      <c r="D325">
        <v>26</v>
      </c>
      <c r="E325">
        <v>0</v>
      </c>
      <c r="F325" s="42">
        <v>3062.51</v>
      </c>
      <c r="G325" t="s">
        <v>12</v>
      </c>
      <c r="H325" t="s">
        <v>16</v>
      </c>
      <c r="I325" t="s">
        <v>23</v>
      </c>
      <c r="J325" s="7">
        <f t="shared" si="37"/>
        <v>0</v>
      </c>
      <c r="K325" s="9" t="str">
        <f t="shared" si="41"/>
        <v>Id2014</v>
      </c>
      <c r="L325" s="8" t="str">
        <f t="shared" si="38"/>
        <v>Sep</v>
      </c>
      <c r="M325" s="9">
        <f t="shared" si="36"/>
        <v>1994</v>
      </c>
      <c r="N325" s="8" t="str" cm="1">
        <f t="array" ref="N325">IF(G325="?",INDEX($G$2:$G$2344,MODE(MATCH($G$2:$G$2344,$G$2:$G$2344,0))),G325)</f>
        <v>tier - 3</v>
      </c>
      <c r="O325" s="8" t="str" cm="1">
        <f t="array" ref="O325">IF(H325="?",INDEX($H$2:$H$2344,MODE(MATCH($H$2:$H$2344,$H$2:$H$2344,0))),H325)</f>
        <v>tier - 1</v>
      </c>
      <c r="P325" s="8" t="str">
        <f t="shared" si="39"/>
        <v>R1012</v>
      </c>
      <c r="Q325" s="11">
        <f t="shared" si="40"/>
        <v>34603</v>
      </c>
      <c r="R325" s="9">
        <f t="shared" si="42"/>
        <v>28</v>
      </c>
      <c r="S325" s="9"/>
      <c r="T325" s="40">
        <f>COUNTA(Table3[[#This Row],[month]:[age]])</f>
        <v>7</v>
      </c>
    </row>
    <row r="326" spans="1:20" x14ac:dyDescent="0.25">
      <c r="A326" t="s">
        <v>354</v>
      </c>
      <c r="B326">
        <v>1989</v>
      </c>
      <c r="C326" t="s">
        <v>37</v>
      </c>
      <c r="D326">
        <v>1</v>
      </c>
      <c r="E326">
        <v>3</v>
      </c>
      <c r="F326" s="42">
        <v>3065.49</v>
      </c>
      <c r="G326" t="s">
        <v>11</v>
      </c>
      <c r="H326" t="s">
        <v>16</v>
      </c>
      <c r="I326" t="s">
        <v>23</v>
      </c>
      <c r="J326" s="7">
        <f t="shared" si="37"/>
        <v>0</v>
      </c>
      <c r="K326" s="9" t="str">
        <f t="shared" si="41"/>
        <v>Id2013</v>
      </c>
      <c r="L326" s="8" t="str">
        <f t="shared" si="38"/>
        <v>Oct</v>
      </c>
      <c r="M326" s="9">
        <f t="shared" si="36"/>
        <v>1989</v>
      </c>
      <c r="N326" s="8" t="str" cm="1">
        <f t="array" ref="N326">IF(G326="?",INDEX($G$2:$G$2344,MODE(MATCH($G$2:$G$2344,$G$2:$G$2344,0))),G326)</f>
        <v>tier - 2</v>
      </c>
      <c r="O326" s="8" t="str" cm="1">
        <f t="array" ref="O326">IF(H326="?",INDEX($H$2:$H$2344,MODE(MATCH($H$2:$H$2344,$H$2:$H$2344,0))),H326)</f>
        <v>tier - 1</v>
      </c>
      <c r="P326" s="8" t="str">
        <f t="shared" si="39"/>
        <v>R1012</v>
      </c>
      <c r="Q326" s="11">
        <f t="shared" si="40"/>
        <v>32782</v>
      </c>
      <c r="R326" s="9">
        <f t="shared" si="42"/>
        <v>33</v>
      </c>
      <c r="S326" s="9"/>
      <c r="T326" s="40">
        <f>COUNTA(Table3[[#This Row],[month]:[age]])</f>
        <v>7</v>
      </c>
    </row>
    <row r="327" spans="1:20" x14ac:dyDescent="0.25">
      <c r="A327" t="s">
        <v>355</v>
      </c>
      <c r="B327">
        <v>1995</v>
      </c>
      <c r="C327" t="s">
        <v>20</v>
      </c>
      <c r="D327">
        <v>10</v>
      </c>
      <c r="E327">
        <v>0</v>
      </c>
      <c r="F327" s="42">
        <v>3070.81</v>
      </c>
      <c r="G327" t="s">
        <v>12</v>
      </c>
      <c r="H327" t="s">
        <v>16</v>
      </c>
      <c r="I327" t="s">
        <v>356</v>
      </c>
      <c r="J327" s="7">
        <f t="shared" si="37"/>
        <v>0</v>
      </c>
      <c r="K327" s="9" t="str">
        <f t="shared" si="41"/>
        <v>Id2012</v>
      </c>
      <c r="L327" s="8" t="str">
        <f t="shared" si="38"/>
        <v>Sep</v>
      </c>
      <c r="M327" s="9">
        <f t="shared" si="36"/>
        <v>1995</v>
      </c>
      <c r="N327" s="8" t="str" cm="1">
        <f t="array" ref="N327">IF(G327="?",INDEX($G$2:$G$2344,MODE(MATCH($G$2:$G$2344,$G$2:$G$2344,0))),G327)</f>
        <v>tier - 3</v>
      </c>
      <c r="O327" s="8" t="str" cm="1">
        <f t="array" ref="O327">IF(H327="?",INDEX($H$2:$H$2344,MODE(MATCH($H$2:$H$2344,$H$2:$H$2344,0))),H327)</f>
        <v>tier - 1</v>
      </c>
      <c r="P327" s="8" t="str">
        <f t="shared" si="39"/>
        <v>R1017</v>
      </c>
      <c r="Q327" s="11">
        <f t="shared" si="40"/>
        <v>34952</v>
      </c>
      <c r="R327" s="9">
        <f t="shared" si="42"/>
        <v>27</v>
      </c>
      <c r="S327" s="9"/>
      <c r="T327" s="40">
        <f>COUNTA(Table3[[#This Row],[month]:[age]])</f>
        <v>7</v>
      </c>
    </row>
    <row r="328" spans="1:20" x14ac:dyDescent="0.25">
      <c r="A328" t="s">
        <v>357</v>
      </c>
      <c r="B328">
        <v>2001</v>
      </c>
      <c r="C328" t="s">
        <v>37</v>
      </c>
      <c r="D328">
        <v>13</v>
      </c>
      <c r="E328">
        <v>2</v>
      </c>
      <c r="F328" s="42">
        <v>3077.1</v>
      </c>
      <c r="G328" t="s">
        <v>11</v>
      </c>
      <c r="H328" t="s">
        <v>16</v>
      </c>
      <c r="I328" t="s">
        <v>23</v>
      </c>
      <c r="J328" s="7">
        <f t="shared" si="37"/>
        <v>0</v>
      </c>
      <c r="K328" s="9" t="str">
        <f t="shared" si="41"/>
        <v>Id2011</v>
      </c>
      <c r="L328" s="8" t="str">
        <f t="shared" si="38"/>
        <v>Oct</v>
      </c>
      <c r="M328" s="9">
        <f t="shared" si="36"/>
        <v>2001</v>
      </c>
      <c r="N328" s="8" t="str" cm="1">
        <f t="array" ref="N328">IF(G328="?",INDEX($G$2:$G$2344,MODE(MATCH($G$2:$G$2344,$G$2:$G$2344,0))),G328)</f>
        <v>tier - 2</v>
      </c>
      <c r="O328" s="8" t="str" cm="1">
        <f t="array" ref="O328">IF(H328="?",INDEX($H$2:$H$2344,MODE(MATCH($H$2:$H$2344,$H$2:$H$2344,0))),H328)</f>
        <v>tier - 1</v>
      </c>
      <c r="P328" s="8" t="str">
        <f t="shared" si="39"/>
        <v>R1012</v>
      </c>
      <c r="Q328" s="11">
        <f t="shared" si="40"/>
        <v>37177</v>
      </c>
      <c r="R328" s="9">
        <f t="shared" si="42"/>
        <v>21</v>
      </c>
      <c r="S328" s="9"/>
      <c r="T328" s="40">
        <f>COUNTA(Table3[[#This Row],[month]:[age]])</f>
        <v>7</v>
      </c>
    </row>
    <row r="329" spans="1:20" x14ac:dyDescent="0.25">
      <c r="A329" t="s">
        <v>358</v>
      </c>
      <c r="B329">
        <v>1987</v>
      </c>
      <c r="C329" t="s">
        <v>35</v>
      </c>
      <c r="D329">
        <v>1</v>
      </c>
      <c r="E329">
        <v>3</v>
      </c>
      <c r="F329" s="42">
        <v>3088.06</v>
      </c>
      <c r="G329" t="s">
        <v>11</v>
      </c>
      <c r="H329" t="s">
        <v>11</v>
      </c>
      <c r="I329" t="s">
        <v>13</v>
      </c>
      <c r="J329" s="7">
        <f t="shared" si="37"/>
        <v>0</v>
      </c>
      <c r="K329" s="9" t="str">
        <f t="shared" si="41"/>
        <v>Id2010</v>
      </c>
      <c r="L329" s="8" t="str">
        <f t="shared" si="38"/>
        <v>Aug</v>
      </c>
      <c r="M329" s="9">
        <f t="shared" si="36"/>
        <v>1987</v>
      </c>
      <c r="N329" s="8" t="str" cm="1">
        <f t="array" ref="N329">IF(G329="?",INDEX($G$2:$G$2344,MODE(MATCH($G$2:$G$2344,$G$2:$G$2344,0))),G329)</f>
        <v>tier - 2</v>
      </c>
      <c r="O329" s="8" t="str" cm="1">
        <f t="array" ref="O329">IF(H329="?",INDEX($H$2:$H$2344,MODE(MATCH($H$2:$H$2344,$H$2:$H$2344,0))),H329)</f>
        <v>tier - 2</v>
      </c>
      <c r="P329" s="8" t="str">
        <f t="shared" si="39"/>
        <v>R1013</v>
      </c>
      <c r="Q329" s="11">
        <f t="shared" si="40"/>
        <v>31990</v>
      </c>
      <c r="R329" s="9">
        <f t="shared" si="42"/>
        <v>35</v>
      </c>
      <c r="S329" s="9"/>
      <c r="T329" s="40">
        <f>COUNTA(Table3[[#This Row],[month]:[age]])</f>
        <v>7</v>
      </c>
    </row>
    <row r="330" spans="1:20" x14ac:dyDescent="0.25">
      <c r="A330" t="s">
        <v>359</v>
      </c>
      <c r="B330">
        <v>1999</v>
      </c>
      <c r="C330" t="s">
        <v>18</v>
      </c>
      <c r="D330">
        <v>25</v>
      </c>
      <c r="E330">
        <v>0</v>
      </c>
      <c r="F330" s="42">
        <v>3128.35</v>
      </c>
      <c r="G330" t="s">
        <v>11</v>
      </c>
      <c r="H330" t="s">
        <v>12</v>
      </c>
      <c r="I330" t="s">
        <v>300</v>
      </c>
      <c r="J330" s="7">
        <f t="shared" si="37"/>
        <v>0</v>
      </c>
      <c r="K330" s="9" t="str">
        <f t="shared" si="41"/>
        <v>Id2009</v>
      </c>
      <c r="L330" s="8" t="str">
        <f t="shared" si="38"/>
        <v>Jun</v>
      </c>
      <c r="M330" s="9">
        <f t="shared" si="36"/>
        <v>1999</v>
      </c>
      <c r="N330" s="8" t="str" cm="1">
        <f t="array" ref="N330">IF(G330="?",INDEX($G$2:$G$2344,MODE(MATCH($G$2:$G$2344,$G$2:$G$2344,0))),G330)</f>
        <v>tier - 2</v>
      </c>
      <c r="O330" s="8" t="str" cm="1">
        <f t="array" ref="O330">IF(H330="?",INDEX($H$2:$H$2344,MODE(MATCH($H$2:$H$2344,$H$2:$H$2344,0))),H330)</f>
        <v>tier - 3</v>
      </c>
      <c r="P330" s="8" t="str">
        <f t="shared" si="39"/>
        <v>R1021</v>
      </c>
      <c r="Q330" s="11">
        <f t="shared" si="40"/>
        <v>36336</v>
      </c>
      <c r="R330" s="9">
        <f t="shared" si="42"/>
        <v>23</v>
      </c>
      <c r="S330" s="9"/>
      <c r="T330" s="40">
        <f>COUNTA(Table3[[#This Row],[month]:[age]])</f>
        <v>7</v>
      </c>
    </row>
    <row r="331" spans="1:20" x14ac:dyDescent="0.25">
      <c r="A331" t="s">
        <v>360</v>
      </c>
      <c r="B331">
        <v>1994</v>
      </c>
      <c r="C331" t="s">
        <v>10</v>
      </c>
      <c r="D331">
        <v>10</v>
      </c>
      <c r="E331">
        <v>0</v>
      </c>
      <c r="F331" s="42">
        <v>3161.45</v>
      </c>
      <c r="G331" t="s">
        <v>11</v>
      </c>
      <c r="H331" t="s">
        <v>16</v>
      </c>
      <c r="I331" t="s">
        <v>42</v>
      </c>
      <c r="J331" s="7">
        <f t="shared" si="37"/>
        <v>0</v>
      </c>
      <c r="K331" s="9" t="str">
        <f t="shared" si="41"/>
        <v>Id2008</v>
      </c>
      <c r="L331" s="8" t="str">
        <f t="shared" si="38"/>
        <v>Jul</v>
      </c>
      <c r="M331" s="9">
        <f t="shared" si="36"/>
        <v>1994</v>
      </c>
      <c r="N331" s="8" t="str" cm="1">
        <f t="array" ref="N331">IF(G331="?",INDEX($G$2:$G$2344,MODE(MATCH($G$2:$G$2344,$G$2:$G$2344,0))),G331)</f>
        <v>tier - 2</v>
      </c>
      <c r="O331" s="8" t="str" cm="1">
        <f t="array" ref="O331">IF(H331="?",INDEX($H$2:$H$2344,MODE(MATCH($H$2:$H$2344,$H$2:$H$2344,0))),H331)</f>
        <v>tier - 1</v>
      </c>
      <c r="P331" s="8" t="str">
        <f t="shared" si="39"/>
        <v>R1011</v>
      </c>
      <c r="Q331" s="11">
        <f t="shared" si="40"/>
        <v>34525</v>
      </c>
      <c r="R331" s="9">
        <f t="shared" si="42"/>
        <v>28</v>
      </c>
      <c r="S331" s="9"/>
      <c r="T331" s="40">
        <f>COUNTA(Table3[[#This Row],[month]:[age]])</f>
        <v>7</v>
      </c>
    </row>
    <row r="332" spans="1:20" x14ac:dyDescent="0.25">
      <c r="A332" t="s">
        <v>361</v>
      </c>
      <c r="B332">
        <v>1993</v>
      </c>
      <c r="C332" t="s">
        <v>20</v>
      </c>
      <c r="D332">
        <v>25</v>
      </c>
      <c r="E332">
        <v>0</v>
      </c>
      <c r="F332" s="42">
        <v>3162.02</v>
      </c>
      <c r="G332" t="s">
        <v>11</v>
      </c>
      <c r="H332" t="s">
        <v>12</v>
      </c>
      <c r="I332" t="s">
        <v>13</v>
      </c>
      <c r="J332" s="7">
        <f t="shared" si="37"/>
        <v>0</v>
      </c>
      <c r="K332" s="9" t="str">
        <f t="shared" si="41"/>
        <v>Id2007</v>
      </c>
      <c r="L332" s="8" t="str">
        <f t="shared" si="38"/>
        <v>Sep</v>
      </c>
      <c r="M332" s="9">
        <f t="shared" si="36"/>
        <v>1993</v>
      </c>
      <c r="N332" s="8" t="str" cm="1">
        <f t="array" ref="N332">IF(G332="?",INDEX($G$2:$G$2344,MODE(MATCH($G$2:$G$2344,$G$2:$G$2344,0))),G332)</f>
        <v>tier - 2</v>
      </c>
      <c r="O332" s="8" t="str" cm="1">
        <f t="array" ref="O332">IF(H332="?",INDEX($H$2:$H$2344,MODE(MATCH($H$2:$H$2344,$H$2:$H$2344,0))),H332)</f>
        <v>tier - 3</v>
      </c>
      <c r="P332" s="8" t="str">
        <f t="shared" si="39"/>
        <v>R1013</v>
      </c>
      <c r="Q332" s="11">
        <f t="shared" si="40"/>
        <v>34237</v>
      </c>
      <c r="R332" s="9">
        <f t="shared" si="42"/>
        <v>29</v>
      </c>
      <c r="S332" s="9"/>
      <c r="T332" s="40">
        <f>COUNTA(Table3[[#This Row],[month]:[age]])</f>
        <v>7</v>
      </c>
    </row>
    <row r="333" spans="1:20" x14ac:dyDescent="0.25">
      <c r="A333" t="s">
        <v>362</v>
      </c>
      <c r="B333">
        <v>2001</v>
      </c>
      <c r="C333" t="s">
        <v>35</v>
      </c>
      <c r="D333">
        <v>29</v>
      </c>
      <c r="E333">
        <v>1</v>
      </c>
      <c r="F333" s="42">
        <v>3167.46</v>
      </c>
      <c r="G333" t="s">
        <v>11</v>
      </c>
      <c r="H333" t="s">
        <v>12</v>
      </c>
      <c r="I333" t="s">
        <v>247</v>
      </c>
      <c r="J333" s="7">
        <f t="shared" si="37"/>
        <v>0</v>
      </c>
      <c r="K333" s="9" t="str">
        <f t="shared" si="41"/>
        <v>Id2006</v>
      </c>
      <c r="L333" s="8" t="str">
        <f t="shared" si="38"/>
        <v>Aug</v>
      </c>
      <c r="M333" s="9">
        <f t="shared" si="36"/>
        <v>2001</v>
      </c>
      <c r="N333" s="8" t="str" cm="1">
        <f t="array" ref="N333">IF(G333="?",INDEX($G$2:$G$2344,MODE(MATCH($G$2:$G$2344,$G$2:$G$2344,0))),G333)</f>
        <v>tier - 2</v>
      </c>
      <c r="O333" s="8" t="str" cm="1">
        <f t="array" ref="O333">IF(H333="?",INDEX($H$2:$H$2344,MODE(MATCH($H$2:$H$2344,$H$2:$H$2344,0))),H333)</f>
        <v>tier - 3</v>
      </c>
      <c r="P333" s="8" t="str">
        <f t="shared" si="39"/>
        <v>R1024</v>
      </c>
      <c r="Q333" s="11">
        <f t="shared" si="40"/>
        <v>37132</v>
      </c>
      <c r="R333" s="9">
        <f t="shared" si="42"/>
        <v>21</v>
      </c>
      <c r="S333" s="9"/>
      <c r="T333" s="40">
        <f>COUNTA(Table3[[#This Row],[month]:[age]])</f>
        <v>7</v>
      </c>
    </row>
    <row r="334" spans="1:20" x14ac:dyDescent="0.25">
      <c r="A334" t="s">
        <v>363</v>
      </c>
      <c r="B334">
        <v>1994</v>
      </c>
      <c r="C334" t="s">
        <v>37</v>
      </c>
      <c r="D334">
        <v>25</v>
      </c>
      <c r="E334">
        <v>0</v>
      </c>
      <c r="F334" s="42">
        <v>3171.61</v>
      </c>
      <c r="G334" t="s">
        <v>11</v>
      </c>
      <c r="H334" t="s">
        <v>12</v>
      </c>
      <c r="I334" t="s">
        <v>13</v>
      </c>
      <c r="J334" s="7">
        <f t="shared" si="37"/>
        <v>0</v>
      </c>
      <c r="K334" s="9" t="str">
        <f t="shared" si="41"/>
        <v>Id2005</v>
      </c>
      <c r="L334" s="8" t="str">
        <f t="shared" si="38"/>
        <v>Oct</v>
      </c>
      <c r="M334" s="9">
        <f t="shared" si="36"/>
        <v>1994</v>
      </c>
      <c r="N334" s="8" t="str" cm="1">
        <f t="array" ref="N334">IF(G334="?",INDEX($G$2:$G$2344,MODE(MATCH($G$2:$G$2344,$G$2:$G$2344,0))),G334)</f>
        <v>tier - 2</v>
      </c>
      <c r="O334" s="8" t="str" cm="1">
        <f t="array" ref="O334">IF(H334="?",INDEX($H$2:$H$2344,MODE(MATCH($H$2:$H$2344,$H$2:$H$2344,0))),H334)</f>
        <v>tier - 3</v>
      </c>
      <c r="P334" s="8" t="str">
        <f t="shared" si="39"/>
        <v>R1013</v>
      </c>
      <c r="Q334" s="11">
        <f t="shared" si="40"/>
        <v>34632</v>
      </c>
      <c r="R334" s="9">
        <f t="shared" si="42"/>
        <v>28</v>
      </c>
      <c r="S334" s="9"/>
      <c r="T334" s="40">
        <f>COUNTA(Table3[[#This Row],[month]:[age]])</f>
        <v>7</v>
      </c>
    </row>
    <row r="335" spans="1:20" x14ac:dyDescent="0.25">
      <c r="A335" t="s">
        <v>364</v>
      </c>
      <c r="B335">
        <v>1994</v>
      </c>
      <c r="C335" t="s">
        <v>10</v>
      </c>
      <c r="D335">
        <v>6</v>
      </c>
      <c r="E335">
        <v>0</v>
      </c>
      <c r="F335" s="42">
        <v>3172.02</v>
      </c>
      <c r="G335" t="s">
        <v>11</v>
      </c>
      <c r="H335" t="s">
        <v>16</v>
      </c>
      <c r="I335" t="s">
        <v>42</v>
      </c>
      <c r="J335" s="7">
        <f t="shared" si="37"/>
        <v>0</v>
      </c>
      <c r="K335" s="9" t="str">
        <f t="shared" si="41"/>
        <v>Id2004</v>
      </c>
      <c r="L335" s="8" t="str">
        <f t="shared" si="38"/>
        <v>Jul</v>
      </c>
      <c r="M335" s="9">
        <f t="shared" si="36"/>
        <v>1994</v>
      </c>
      <c r="N335" s="8" t="str" cm="1">
        <f t="array" ref="N335">IF(G335="?",INDEX($G$2:$G$2344,MODE(MATCH($G$2:$G$2344,$G$2:$G$2344,0))),G335)</f>
        <v>tier - 2</v>
      </c>
      <c r="O335" s="8" t="str" cm="1">
        <f t="array" ref="O335">IF(H335="?",INDEX($H$2:$H$2344,MODE(MATCH($H$2:$H$2344,$H$2:$H$2344,0))),H335)</f>
        <v>tier - 1</v>
      </c>
      <c r="P335" s="8" t="str">
        <f t="shared" si="39"/>
        <v>R1011</v>
      </c>
      <c r="Q335" s="11">
        <f t="shared" si="40"/>
        <v>34521</v>
      </c>
      <c r="R335" s="9">
        <f t="shared" si="42"/>
        <v>28</v>
      </c>
      <c r="S335" s="9"/>
      <c r="T335" s="40">
        <f>COUNTA(Table3[[#This Row],[month]:[age]])</f>
        <v>7</v>
      </c>
    </row>
    <row r="336" spans="1:20" x14ac:dyDescent="0.25">
      <c r="A336" t="s">
        <v>365</v>
      </c>
      <c r="B336">
        <v>1996</v>
      </c>
      <c r="C336" t="s">
        <v>35</v>
      </c>
      <c r="D336">
        <v>14</v>
      </c>
      <c r="E336">
        <v>0</v>
      </c>
      <c r="F336" s="42">
        <v>3176.29</v>
      </c>
      <c r="G336" t="s">
        <v>11</v>
      </c>
      <c r="H336" t="s">
        <v>11</v>
      </c>
      <c r="I336" t="s">
        <v>23</v>
      </c>
      <c r="J336" s="7">
        <f t="shared" si="37"/>
        <v>0</v>
      </c>
      <c r="K336" s="9" t="str">
        <f t="shared" si="41"/>
        <v>Id2003</v>
      </c>
      <c r="L336" s="8" t="str">
        <f t="shared" si="38"/>
        <v>Aug</v>
      </c>
      <c r="M336" s="9">
        <f t="shared" si="36"/>
        <v>1996</v>
      </c>
      <c r="N336" s="8" t="str" cm="1">
        <f t="array" ref="N336">IF(G336="?",INDEX($G$2:$G$2344,MODE(MATCH($G$2:$G$2344,$G$2:$G$2344,0))),G336)</f>
        <v>tier - 2</v>
      </c>
      <c r="O336" s="8" t="str" cm="1">
        <f t="array" ref="O336">IF(H336="?",INDEX($H$2:$H$2344,MODE(MATCH($H$2:$H$2344,$H$2:$H$2344,0))),H336)</f>
        <v>tier - 2</v>
      </c>
      <c r="P336" s="8" t="str">
        <f t="shared" si="39"/>
        <v>R1012</v>
      </c>
      <c r="Q336" s="11">
        <f t="shared" si="40"/>
        <v>35291</v>
      </c>
      <c r="R336" s="9">
        <f t="shared" si="42"/>
        <v>26</v>
      </c>
      <c r="S336" s="9"/>
      <c r="T336" s="40">
        <f>COUNTA(Table3[[#This Row],[month]:[age]])</f>
        <v>7</v>
      </c>
    </row>
    <row r="337" spans="1:20" x14ac:dyDescent="0.25">
      <c r="A337" t="s">
        <v>366</v>
      </c>
      <c r="B337">
        <v>1996</v>
      </c>
      <c r="C337" t="s">
        <v>10</v>
      </c>
      <c r="D337">
        <v>3</v>
      </c>
      <c r="E337">
        <v>0</v>
      </c>
      <c r="F337" s="42">
        <v>3176.82</v>
      </c>
      <c r="G337" t="s">
        <v>11</v>
      </c>
      <c r="H337" t="s">
        <v>16</v>
      </c>
      <c r="I337" t="s">
        <v>23</v>
      </c>
      <c r="J337" s="7">
        <f t="shared" si="37"/>
        <v>0</v>
      </c>
      <c r="K337" s="9" t="str">
        <f t="shared" si="41"/>
        <v>Id2002</v>
      </c>
      <c r="L337" s="8" t="str">
        <f t="shared" si="38"/>
        <v>Jul</v>
      </c>
      <c r="M337" s="9">
        <f t="shared" si="36"/>
        <v>1996</v>
      </c>
      <c r="N337" s="8" t="str" cm="1">
        <f t="array" ref="N337">IF(G337="?",INDEX($G$2:$G$2344,MODE(MATCH($G$2:$G$2344,$G$2:$G$2344,0))),G337)</f>
        <v>tier - 2</v>
      </c>
      <c r="O337" s="8" t="str" cm="1">
        <f t="array" ref="O337">IF(H337="?",INDEX($H$2:$H$2344,MODE(MATCH($H$2:$H$2344,$H$2:$H$2344,0))),H337)</f>
        <v>tier - 1</v>
      </c>
      <c r="P337" s="8" t="str">
        <f t="shared" si="39"/>
        <v>R1012</v>
      </c>
      <c r="Q337" s="11">
        <f t="shared" si="40"/>
        <v>35249</v>
      </c>
      <c r="R337" s="9">
        <f t="shared" si="42"/>
        <v>26</v>
      </c>
      <c r="S337" s="9"/>
      <c r="T337" s="40">
        <f>COUNTA(Table3[[#This Row],[month]:[age]])</f>
        <v>7</v>
      </c>
    </row>
    <row r="338" spans="1:20" x14ac:dyDescent="0.25">
      <c r="A338" t="s">
        <v>367</v>
      </c>
      <c r="B338">
        <v>2000</v>
      </c>
      <c r="C338" t="s">
        <v>20</v>
      </c>
      <c r="D338">
        <v>23</v>
      </c>
      <c r="E338">
        <v>0</v>
      </c>
      <c r="F338" s="42">
        <v>3179.96</v>
      </c>
      <c r="G338" t="s">
        <v>11</v>
      </c>
      <c r="H338" t="s">
        <v>11</v>
      </c>
      <c r="I338" t="s">
        <v>23</v>
      </c>
      <c r="J338" s="7">
        <f t="shared" si="37"/>
        <v>0</v>
      </c>
      <c r="K338" s="9" t="str">
        <f t="shared" si="41"/>
        <v>Id2001</v>
      </c>
      <c r="L338" s="8" t="str">
        <f t="shared" si="38"/>
        <v>Sep</v>
      </c>
      <c r="M338" s="9">
        <f t="shared" si="36"/>
        <v>2000</v>
      </c>
      <c r="N338" s="8" t="str" cm="1">
        <f t="array" ref="N338">IF(G338="?",INDEX($G$2:$G$2344,MODE(MATCH($G$2:$G$2344,$G$2:$G$2344,0))),G338)</f>
        <v>tier - 2</v>
      </c>
      <c r="O338" s="8" t="str" cm="1">
        <f t="array" ref="O338">IF(H338="?",INDEX($H$2:$H$2344,MODE(MATCH($H$2:$H$2344,$H$2:$H$2344,0))),H338)</f>
        <v>tier - 2</v>
      </c>
      <c r="P338" s="8" t="str">
        <f t="shared" si="39"/>
        <v>R1012</v>
      </c>
      <c r="Q338" s="11">
        <f t="shared" si="40"/>
        <v>36792</v>
      </c>
      <c r="R338" s="9">
        <f t="shared" si="42"/>
        <v>22</v>
      </c>
      <c r="S338" s="9"/>
      <c r="T338" s="40">
        <f>COUNTA(Table3[[#This Row],[month]:[age]])</f>
        <v>7</v>
      </c>
    </row>
    <row r="339" spans="1:20" x14ac:dyDescent="0.25">
      <c r="A339" t="s">
        <v>368</v>
      </c>
      <c r="B339">
        <v>2001</v>
      </c>
      <c r="C339" t="s">
        <v>20</v>
      </c>
      <c r="D339">
        <v>2</v>
      </c>
      <c r="E339">
        <v>2</v>
      </c>
      <c r="F339" s="42">
        <v>3180.51</v>
      </c>
      <c r="G339" t="s">
        <v>11</v>
      </c>
      <c r="H339" t="s">
        <v>11</v>
      </c>
      <c r="I339" t="s">
        <v>13</v>
      </c>
      <c r="J339" s="7">
        <f t="shared" si="37"/>
        <v>0</v>
      </c>
      <c r="K339" s="9" t="str">
        <f t="shared" si="41"/>
        <v>Id2000</v>
      </c>
      <c r="L339" s="8" t="str">
        <f t="shared" si="38"/>
        <v>Sep</v>
      </c>
      <c r="M339" s="9">
        <f t="shared" si="36"/>
        <v>2001</v>
      </c>
      <c r="N339" s="8" t="str" cm="1">
        <f t="array" ref="N339">IF(G339="?",INDEX($G$2:$G$2344,MODE(MATCH($G$2:$G$2344,$G$2:$G$2344,0))),G339)</f>
        <v>tier - 2</v>
      </c>
      <c r="O339" s="8" t="str" cm="1">
        <f t="array" ref="O339">IF(H339="?",INDEX($H$2:$H$2344,MODE(MATCH($H$2:$H$2344,$H$2:$H$2344,0))),H339)</f>
        <v>tier - 2</v>
      </c>
      <c r="P339" s="8" t="str">
        <f t="shared" si="39"/>
        <v>R1013</v>
      </c>
      <c r="Q339" s="11">
        <f t="shared" si="40"/>
        <v>37136</v>
      </c>
      <c r="R339" s="9">
        <f t="shared" si="42"/>
        <v>21</v>
      </c>
      <c r="S339" s="9"/>
      <c r="T339" s="40">
        <f>COUNTA(Table3[[#This Row],[month]:[age]])</f>
        <v>7</v>
      </c>
    </row>
    <row r="340" spans="1:20" x14ac:dyDescent="0.25">
      <c r="A340" t="s">
        <v>369</v>
      </c>
      <c r="B340">
        <v>1996</v>
      </c>
      <c r="C340" t="s">
        <v>37</v>
      </c>
      <c r="D340">
        <v>11</v>
      </c>
      <c r="E340">
        <v>0</v>
      </c>
      <c r="F340" s="42">
        <v>3201.25</v>
      </c>
      <c r="G340" t="s">
        <v>11</v>
      </c>
      <c r="H340" t="s">
        <v>12</v>
      </c>
      <c r="I340" t="s">
        <v>23</v>
      </c>
      <c r="J340" s="7">
        <f t="shared" si="37"/>
        <v>0</v>
      </c>
      <c r="K340" s="9" t="str">
        <f t="shared" si="41"/>
        <v>Id1999</v>
      </c>
      <c r="L340" s="8" t="str">
        <f t="shared" si="38"/>
        <v>Oct</v>
      </c>
      <c r="M340" s="9">
        <f t="shared" si="36"/>
        <v>1996</v>
      </c>
      <c r="N340" s="8" t="str" cm="1">
        <f t="array" ref="N340">IF(G340="?",INDEX($G$2:$G$2344,MODE(MATCH($G$2:$G$2344,$G$2:$G$2344,0))),G340)</f>
        <v>tier - 2</v>
      </c>
      <c r="O340" s="8" t="str" cm="1">
        <f t="array" ref="O340">IF(H340="?",INDEX($H$2:$H$2344,MODE(MATCH($H$2:$H$2344,$H$2:$H$2344,0))),H340)</f>
        <v>tier - 3</v>
      </c>
      <c r="P340" s="8" t="str">
        <f t="shared" si="39"/>
        <v>R1012</v>
      </c>
      <c r="Q340" s="11">
        <f t="shared" si="40"/>
        <v>35349</v>
      </c>
      <c r="R340" s="9">
        <f t="shared" si="42"/>
        <v>26</v>
      </c>
      <c r="S340" s="9"/>
      <c r="T340" s="40">
        <f>COUNTA(Table3[[#This Row],[month]:[age]])</f>
        <v>7</v>
      </c>
    </row>
    <row r="341" spans="1:20" x14ac:dyDescent="0.25">
      <c r="A341" t="s">
        <v>370</v>
      </c>
      <c r="B341">
        <v>1997</v>
      </c>
      <c r="C341" t="s">
        <v>10</v>
      </c>
      <c r="D341">
        <v>5</v>
      </c>
      <c r="E341">
        <v>0</v>
      </c>
      <c r="F341" s="42">
        <v>3206.49</v>
      </c>
      <c r="G341" t="s">
        <v>11</v>
      </c>
      <c r="H341" t="s">
        <v>12</v>
      </c>
      <c r="I341" t="s">
        <v>247</v>
      </c>
      <c r="J341" s="7">
        <f t="shared" si="37"/>
        <v>0</v>
      </c>
      <c r="K341" s="9" t="str">
        <f t="shared" si="41"/>
        <v>Id1998</v>
      </c>
      <c r="L341" s="8" t="str">
        <f t="shared" si="38"/>
        <v>Jul</v>
      </c>
      <c r="M341" s="9">
        <f t="shared" si="36"/>
        <v>1997</v>
      </c>
      <c r="N341" s="8" t="str" cm="1">
        <f t="array" ref="N341">IF(G341="?",INDEX($G$2:$G$2344,MODE(MATCH($G$2:$G$2344,$G$2:$G$2344,0))),G341)</f>
        <v>tier - 2</v>
      </c>
      <c r="O341" s="8" t="str" cm="1">
        <f t="array" ref="O341">IF(H341="?",INDEX($H$2:$H$2344,MODE(MATCH($H$2:$H$2344,$H$2:$H$2344,0))),H341)</f>
        <v>tier - 3</v>
      </c>
      <c r="P341" s="8" t="str">
        <f t="shared" si="39"/>
        <v>R1024</v>
      </c>
      <c r="Q341" s="11">
        <f t="shared" si="40"/>
        <v>35616</v>
      </c>
      <c r="R341" s="9">
        <f t="shared" si="42"/>
        <v>25</v>
      </c>
      <c r="S341" s="9"/>
      <c r="T341" s="40">
        <f>COUNTA(Table3[[#This Row],[month]:[age]])</f>
        <v>7</v>
      </c>
    </row>
    <row r="342" spans="1:20" x14ac:dyDescent="0.25">
      <c r="A342" t="s">
        <v>371</v>
      </c>
      <c r="B342">
        <v>1997</v>
      </c>
      <c r="C342" t="s">
        <v>30</v>
      </c>
      <c r="D342">
        <v>22</v>
      </c>
      <c r="E342">
        <v>1</v>
      </c>
      <c r="F342" s="42">
        <v>3208.79</v>
      </c>
      <c r="G342" t="s">
        <v>11</v>
      </c>
      <c r="H342" t="s">
        <v>12</v>
      </c>
      <c r="I342" t="s">
        <v>42</v>
      </c>
      <c r="J342" s="7">
        <f t="shared" si="37"/>
        <v>0</v>
      </c>
      <c r="K342" s="9" t="str">
        <f t="shared" si="41"/>
        <v>Id1997</v>
      </c>
      <c r="L342" s="8" t="str">
        <f t="shared" si="38"/>
        <v>Dec</v>
      </c>
      <c r="M342" s="9">
        <f t="shared" si="36"/>
        <v>1997</v>
      </c>
      <c r="N342" s="8" t="str" cm="1">
        <f t="array" ref="N342">IF(G342="?",INDEX($G$2:$G$2344,MODE(MATCH($G$2:$G$2344,$G$2:$G$2344,0))),G342)</f>
        <v>tier - 2</v>
      </c>
      <c r="O342" s="8" t="str" cm="1">
        <f t="array" ref="O342">IF(H342="?",INDEX($H$2:$H$2344,MODE(MATCH($H$2:$H$2344,$H$2:$H$2344,0))),H342)</f>
        <v>tier - 3</v>
      </c>
      <c r="P342" s="8" t="str">
        <f t="shared" si="39"/>
        <v>R1011</v>
      </c>
      <c r="Q342" s="11">
        <f t="shared" si="40"/>
        <v>35786</v>
      </c>
      <c r="R342" s="9">
        <f t="shared" si="42"/>
        <v>25</v>
      </c>
      <c r="S342" s="9"/>
      <c r="T342" s="40">
        <f>COUNTA(Table3[[#This Row],[month]:[age]])</f>
        <v>7</v>
      </c>
    </row>
    <row r="343" spans="1:20" x14ac:dyDescent="0.25">
      <c r="A343" t="s">
        <v>372</v>
      </c>
      <c r="B343">
        <v>1997</v>
      </c>
      <c r="C343" t="s">
        <v>10</v>
      </c>
      <c r="D343">
        <v>6</v>
      </c>
      <c r="E343">
        <v>0</v>
      </c>
      <c r="F343" s="42">
        <v>3213.62</v>
      </c>
      <c r="G343" t="s">
        <v>11</v>
      </c>
      <c r="H343" t="s">
        <v>11</v>
      </c>
      <c r="I343" t="s">
        <v>247</v>
      </c>
      <c r="J343" s="7">
        <f t="shared" si="37"/>
        <v>0</v>
      </c>
      <c r="K343" s="9" t="str">
        <f t="shared" si="41"/>
        <v>Id1996</v>
      </c>
      <c r="L343" s="8" t="str">
        <f t="shared" si="38"/>
        <v>Jul</v>
      </c>
      <c r="M343" s="9">
        <f t="shared" si="36"/>
        <v>1997</v>
      </c>
      <c r="N343" s="8" t="str" cm="1">
        <f t="array" ref="N343">IF(G343="?",INDEX($G$2:$G$2344,MODE(MATCH($G$2:$G$2344,$G$2:$G$2344,0))),G343)</f>
        <v>tier - 2</v>
      </c>
      <c r="O343" s="8" t="str" cm="1">
        <f t="array" ref="O343">IF(H343="?",INDEX($H$2:$H$2344,MODE(MATCH($H$2:$H$2344,$H$2:$H$2344,0))),H343)</f>
        <v>tier - 2</v>
      </c>
      <c r="P343" s="8" t="str">
        <f t="shared" si="39"/>
        <v>R1024</v>
      </c>
      <c r="Q343" s="11">
        <f t="shared" si="40"/>
        <v>35617</v>
      </c>
      <c r="R343" s="9">
        <f t="shared" si="42"/>
        <v>25</v>
      </c>
      <c r="S343" s="9"/>
      <c r="T343" s="40">
        <f>COUNTA(Table3[[#This Row],[month]:[age]])</f>
        <v>7</v>
      </c>
    </row>
    <row r="344" spans="1:20" x14ac:dyDescent="0.25">
      <c r="A344" t="s">
        <v>373</v>
      </c>
      <c r="B344">
        <v>1997</v>
      </c>
      <c r="C344" t="s">
        <v>35</v>
      </c>
      <c r="D344">
        <v>2</v>
      </c>
      <c r="E344">
        <v>1</v>
      </c>
      <c r="F344" s="42">
        <v>3227.12</v>
      </c>
      <c r="G344" t="s">
        <v>11</v>
      </c>
      <c r="H344" t="s">
        <v>12</v>
      </c>
      <c r="I344" t="s">
        <v>13</v>
      </c>
      <c r="J344" s="7">
        <f t="shared" si="37"/>
        <v>0</v>
      </c>
      <c r="K344" s="9" t="str">
        <f t="shared" si="41"/>
        <v>Id1995</v>
      </c>
      <c r="L344" s="8" t="str">
        <f t="shared" si="38"/>
        <v>Aug</v>
      </c>
      <c r="M344" s="9">
        <f t="shared" si="36"/>
        <v>1997</v>
      </c>
      <c r="N344" s="8" t="str" cm="1">
        <f t="array" ref="N344">IF(G344="?",INDEX($G$2:$G$2344,MODE(MATCH($G$2:$G$2344,$G$2:$G$2344,0))),G344)</f>
        <v>tier - 2</v>
      </c>
      <c r="O344" s="8" t="str" cm="1">
        <f t="array" ref="O344">IF(H344="?",INDEX($H$2:$H$2344,MODE(MATCH($H$2:$H$2344,$H$2:$H$2344,0))),H344)</f>
        <v>tier - 3</v>
      </c>
      <c r="P344" s="8" t="str">
        <f t="shared" si="39"/>
        <v>R1013</v>
      </c>
      <c r="Q344" s="11">
        <f t="shared" si="40"/>
        <v>35644</v>
      </c>
      <c r="R344" s="9">
        <f t="shared" si="42"/>
        <v>25</v>
      </c>
      <c r="S344" s="9"/>
      <c r="T344" s="40">
        <f>COUNTA(Table3[[#This Row],[month]:[age]])</f>
        <v>7</v>
      </c>
    </row>
    <row r="345" spans="1:20" x14ac:dyDescent="0.25">
      <c r="A345" t="s">
        <v>374</v>
      </c>
      <c r="B345">
        <v>1997</v>
      </c>
      <c r="C345" t="s">
        <v>20</v>
      </c>
      <c r="D345">
        <v>2</v>
      </c>
      <c r="E345">
        <v>1</v>
      </c>
      <c r="F345" s="42">
        <v>3238.44</v>
      </c>
      <c r="G345" t="s">
        <v>11</v>
      </c>
      <c r="H345" t="s">
        <v>12</v>
      </c>
      <c r="I345" t="s">
        <v>13</v>
      </c>
      <c r="J345" s="7">
        <f t="shared" si="37"/>
        <v>0</v>
      </c>
      <c r="K345" s="9" t="str">
        <f t="shared" si="41"/>
        <v>Id1994</v>
      </c>
      <c r="L345" s="8" t="str">
        <f t="shared" si="38"/>
        <v>Sep</v>
      </c>
      <c r="M345" s="9">
        <f t="shared" si="36"/>
        <v>1997</v>
      </c>
      <c r="N345" s="8" t="str" cm="1">
        <f t="array" ref="N345">IF(G345="?",INDEX($G$2:$G$2344,MODE(MATCH($G$2:$G$2344,$G$2:$G$2344,0))),G345)</f>
        <v>tier - 2</v>
      </c>
      <c r="O345" s="8" t="str" cm="1">
        <f t="array" ref="O345">IF(H345="?",INDEX($H$2:$H$2344,MODE(MATCH($H$2:$H$2344,$H$2:$H$2344,0))),H345)</f>
        <v>tier - 3</v>
      </c>
      <c r="P345" s="8" t="str">
        <f t="shared" si="39"/>
        <v>R1013</v>
      </c>
      <c r="Q345" s="11">
        <f t="shared" si="40"/>
        <v>35675</v>
      </c>
      <c r="R345" s="9">
        <f t="shared" si="42"/>
        <v>25</v>
      </c>
      <c r="S345" s="9"/>
      <c r="T345" s="40">
        <f>COUNTA(Table3[[#This Row],[month]:[age]])</f>
        <v>7</v>
      </c>
    </row>
    <row r="346" spans="1:20" x14ac:dyDescent="0.25">
      <c r="A346" t="s">
        <v>375</v>
      </c>
      <c r="B346">
        <v>1991</v>
      </c>
      <c r="C346" t="s">
        <v>15</v>
      </c>
      <c r="D346">
        <v>13</v>
      </c>
      <c r="E346">
        <v>0</v>
      </c>
      <c r="F346" s="42">
        <v>3260.2</v>
      </c>
      <c r="G346" t="s">
        <v>12</v>
      </c>
      <c r="H346" t="s">
        <v>11</v>
      </c>
      <c r="I346" t="s">
        <v>42</v>
      </c>
      <c r="J346" s="7">
        <f t="shared" si="37"/>
        <v>0</v>
      </c>
      <c r="K346" s="9" t="str">
        <f t="shared" si="41"/>
        <v>Id1993</v>
      </c>
      <c r="L346" s="8" t="str">
        <f t="shared" si="38"/>
        <v>Nov</v>
      </c>
      <c r="M346" s="9">
        <f t="shared" si="36"/>
        <v>1991</v>
      </c>
      <c r="N346" s="8" t="str" cm="1">
        <f t="array" ref="N346">IF(G346="?",INDEX($G$2:$G$2344,MODE(MATCH($G$2:$G$2344,$G$2:$G$2344,0))),G346)</f>
        <v>tier - 3</v>
      </c>
      <c r="O346" s="8" t="str" cm="1">
        <f t="array" ref="O346">IF(H346="?",INDEX($H$2:$H$2344,MODE(MATCH($H$2:$H$2344,$H$2:$H$2344,0))),H346)</f>
        <v>tier - 2</v>
      </c>
      <c r="P346" s="8" t="str">
        <f t="shared" si="39"/>
        <v>R1011</v>
      </c>
      <c r="Q346" s="11">
        <f t="shared" si="40"/>
        <v>33555</v>
      </c>
      <c r="R346" s="9">
        <f t="shared" si="42"/>
        <v>31</v>
      </c>
      <c r="S346" s="9"/>
      <c r="T346" s="40">
        <f>COUNTA(Table3[[#This Row],[month]:[age]])</f>
        <v>7</v>
      </c>
    </row>
    <row r="347" spans="1:20" x14ac:dyDescent="0.25">
      <c r="A347" t="s">
        <v>376</v>
      </c>
      <c r="B347">
        <v>1994</v>
      </c>
      <c r="C347" t="s">
        <v>30</v>
      </c>
      <c r="D347">
        <v>2</v>
      </c>
      <c r="E347">
        <v>0</v>
      </c>
      <c r="F347" s="42">
        <v>3268.85</v>
      </c>
      <c r="G347" t="s">
        <v>12</v>
      </c>
      <c r="H347" t="s">
        <v>16</v>
      </c>
      <c r="I347" t="s">
        <v>168</v>
      </c>
      <c r="J347" s="7">
        <f t="shared" si="37"/>
        <v>0</v>
      </c>
      <c r="K347" s="9" t="str">
        <f t="shared" si="41"/>
        <v>Id1992</v>
      </c>
      <c r="L347" s="8" t="str">
        <f t="shared" si="38"/>
        <v>Dec</v>
      </c>
      <c r="M347" s="9">
        <f t="shared" si="36"/>
        <v>1994</v>
      </c>
      <c r="N347" s="8" t="str" cm="1">
        <f t="array" ref="N347">IF(G347="?",INDEX($G$2:$G$2344,MODE(MATCH($G$2:$G$2344,$G$2:$G$2344,0))),G347)</f>
        <v>tier - 3</v>
      </c>
      <c r="O347" s="8" t="str" cm="1">
        <f t="array" ref="O347">IF(H347="?",INDEX($H$2:$H$2344,MODE(MATCH($H$2:$H$2344,$H$2:$H$2344,0))),H347)</f>
        <v>tier - 1</v>
      </c>
      <c r="P347" s="8" t="str">
        <f t="shared" si="39"/>
        <v>R1016</v>
      </c>
      <c r="Q347" s="11">
        <f t="shared" si="40"/>
        <v>34670</v>
      </c>
      <c r="R347" s="9">
        <f t="shared" si="42"/>
        <v>28</v>
      </c>
      <c r="S347" s="9"/>
      <c r="T347" s="40">
        <f>COUNTA(Table3[[#This Row],[month]:[age]])</f>
        <v>7</v>
      </c>
    </row>
    <row r="348" spans="1:20" x14ac:dyDescent="0.25">
      <c r="A348" t="s">
        <v>377</v>
      </c>
      <c r="B348">
        <v>1994</v>
      </c>
      <c r="C348" t="s">
        <v>10</v>
      </c>
      <c r="D348">
        <v>1</v>
      </c>
      <c r="E348">
        <v>1</v>
      </c>
      <c r="F348" s="42">
        <v>3277.16</v>
      </c>
      <c r="G348" t="s">
        <v>11</v>
      </c>
      <c r="H348" t="s">
        <v>12</v>
      </c>
      <c r="I348" t="s">
        <v>42</v>
      </c>
      <c r="J348" s="7">
        <f t="shared" si="37"/>
        <v>0</v>
      </c>
      <c r="K348" s="9" t="str">
        <f t="shared" si="41"/>
        <v>Id1991</v>
      </c>
      <c r="L348" s="8" t="str">
        <f t="shared" si="38"/>
        <v>Jul</v>
      </c>
      <c r="M348" s="9">
        <f t="shared" si="36"/>
        <v>1994</v>
      </c>
      <c r="N348" s="8" t="str" cm="1">
        <f t="array" ref="N348">IF(G348="?",INDEX($G$2:$G$2344,MODE(MATCH($G$2:$G$2344,$G$2:$G$2344,0))),G348)</f>
        <v>tier - 2</v>
      </c>
      <c r="O348" s="8" t="str" cm="1">
        <f t="array" ref="O348">IF(H348="?",INDEX($H$2:$H$2344,MODE(MATCH($H$2:$H$2344,$H$2:$H$2344,0))),H348)</f>
        <v>tier - 3</v>
      </c>
      <c r="P348" s="8" t="str">
        <f t="shared" si="39"/>
        <v>R1011</v>
      </c>
      <c r="Q348" s="11">
        <f t="shared" si="40"/>
        <v>34516</v>
      </c>
      <c r="R348" s="9">
        <f t="shared" si="42"/>
        <v>28</v>
      </c>
      <c r="S348" s="9"/>
      <c r="T348" s="40">
        <f>COUNTA(Table3[[#This Row],[month]:[age]])</f>
        <v>7</v>
      </c>
    </row>
    <row r="349" spans="1:20" x14ac:dyDescent="0.25">
      <c r="A349" t="s">
        <v>378</v>
      </c>
      <c r="B349">
        <v>2001</v>
      </c>
      <c r="C349" t="s">
        <v>37</v>
      </c>
      <c r="D349">
        <v>6</v>
      </c>
      <c r="E349">
        <v>2</v>
      </c>
      <c r="F349" s="42">
        <v>3279.87</v>
      </c>
      <c r="G349" t="s">
        <v>11</v>
      </c>
      <c r="H349" t="s">
        <v>16</v>
      </c>
      <c r="I349" t="s">
        <v>356</v>
      </c>
      <c r="J349" s="7">
        <f t="shared" si="37"/>
        <v>0</v>
      </c>
      <c r="K349" s="9" t="str">
        <f t="shared" si="41"/>
        <v>Id1990</v>
      </c>
      <c r="L349" s="8" t="str">
        <f t="shared" si="38"/>
        <v>Oct</v>
      </c>
      <c r="M349" s="9">
        <f t="shared" si="36"/>
        <v>2001</v>
      </c>
      <c r="N349" s="8" t="str" cm="1">
        <f t="array" ref="N349">IF(G349="?",INDEX($G$2:$G$2344,MODE(MATCH($G$2:$G$2344,$G$2:$G$2344,0))),G349)</f>
        <v>tier - 2</v>
      </c>
      <c r="O349" s="8" t="str" cm="1">
        <f t="array" ref="O349">IF(H349="?",INDEX($H$2:$H$2344,MODE(MATCH($H$2:$H$2344,$H$2:$H$2344,0))),H349)</f>
        <v>tier - 1</v>
      </c>
      <c r="P349" s="8" t="str">
        <f t="shared" si="39"/>
        <v>R1017</v>
      </c>
      <c r="Q349" s="11">
        <f t="shared" si="40"/>
        <v>37170</v>
      </c>
      <c r="R349" s="9">
        <f t="shared" si="42"/>
        <v>21</v>
      </c>
      <c r="S349" s="9"/>
      <c r="T349" s="40">
        <f>COUNTA(Table3[[#This Row],[month]:[age]])</f>
        <v>7</v>
      </c>
    </row>
    <row r="350" spans="1:20" x14ac:dyDescent="0.25">
      <c r="A350" t="s">
        <v>379</v>
      </c>
      <c r="B350">
        <v>2003</v>
      </c>
      <c r="C350" t="s">
        <v>10</v>
      </c>
      <c r="D350">
        <v>3</v>
      </c>
      <c r="E350">
        <v>0</v>
      </c>
      <c r="F350" s="42">
        <v>3280.22</v>
      </c>
      <c r="G350" t="s">
        <v>11</v>
      </c>
      <c r="H350" t="s">
        <v>12</v>
      </c>
      <c r="I350" t="s">
        <v>42</v>
      </c>
      <c r="J350" s="7">
        <f t="shared" si="37"/>
        <v>0</v>
      </c>
      <c r="K350" s="9" t="str">
        <f t="shared" si="41"/>
        <v>Id1989</v>
      </c>
      <c r="L350" s="8" t="str">
        <f t="shared" si="38"/>
        <v>Jul</v>
      </c>
      <c r="M350" s="9">
        <f t="shared" si="36"/>
        <v>2003</v>
      </c>
      <c r="N350" s="8" t="str" cm="1">
        <f t="array" ref="N350">IF(G350="?",INDEX($G$2:$G$2344,MODE(MATCH($G$2:$G$2344,$G$2:$G$2344,0))),G350)</f>
        <v>tier - 2</v>
      </c>
      <c r="O350" s="8" t="str" cm="1">
        <f t="array" ref="O350">IF(H350="?",INDEX($H$2:$H$2344,MODE(MATCH($H$2:$H$2344,$H$2:$H$2344,0))),H350)</f>
        <v>tier - 3</v>
      </c>
      <c r="P350" s="8" t="str">
        <f t="shared" si="39"/>
        <v>R1011</v>
      </c>
      <c r="Q350" s="11">
        <f t="shared" si="40"/>
        <v>37805</v>
      </c>
      <c r="R350" s="9">
        <f t="shared" si="42"/>
        <v>19</v>
      </c>
      <c r="S350" s="9"/>
      <c r="T350" s="40">
        <f>COUNTA(Table3[[#This Row],[month]:[age]])</f>
        <v>7</v>
      </c>
    </row>
    <row r="351" spans="1:20" x14ac:dyDescent="0.25">
      <c r="A351" t="s">
        <v>380</v>
      </c>
      <c r="B351">
        <v>1996</v>
      </c>
      <c r="C351" t="s">
        <v>15</v>
      </c>
      <c r="D351">
        <v>17</v>
      </c>
      <c r="E351">
        <v>1</v>
      </c>
      <c r="F351" s="42">
        <v>3292.53</v>
      </c>
      <c r="G351" t="s">
        <v>11</v>
      </c>
      <c r="H351" t="s">
        <v>11</v>
      </c>
      <c r="I351" t="s">
        <v>23</v>
      </c>
      <c r="J351" s="7">
        <f t="shared" si="37"/>
        <v>0</v>
      </c>
      <c r="K351" s="9" t="str">
        <f t="shared" si="41"/>
        <v>Id1988</v>
      </c>
      <c r="L351" s="8" t="str">
        <f t="shared" si="38"/>
        <v>Nov</v>
      </c>
      <c r="M351" s="9">
        <f t="shared" si="36"/>
        <v>1996</v>
      </c>
      <c r="N351" s="8" t="str" cm="1">
        <f t="array" ref="N351">IF(G351="?",INDEX($G$2:$G$2344,MODE(MATCH($G$2:$G$2344,$G$2:$G$2344,0))),G351)</f>
        <v>tier - 2</v>
      </c>
      <c r="O351" s="8" t="str" cm="1">
        <f t="array" ref="O351">IF(H351="?",INDEX($H$2:$H$2344,MODE(MATCH($H$2:$H$2344,$H$2:$H$2344,0))),H351)</f>
        <v>tier - 2</v>
      </c>
      <c r="P351" s="8" t="str">
        <f t="shared" si="39"/>
        <v>R1012</v>
      </c>
      <c r="Q351" s="11">
        <f t="shared" si="40"/>
        <v>35386</v>
      </c>
      <c r="R351" s="9">
        <f t="shared" si="42"/>
        <v>26</v>
      </c>
      <c r="S351" s="9"/>
      <c r="T351" s="40">
        <f>COUNTA(Table3[[#This Row],[month]:[age]])</f>
        <v>7</v>
      </c>
    </row>
    <row r="352" spans="1:20" x14ac:dyDescent="0.25">
      <c r="A352" t="s">
        <v>381</v>
      </c>
      <c r="B352">
        <v>2003</v>
      </c>
      <c r="C352" t="s">
        <v>30</v>
      </c>
      <c r="D352">
        <v>5</v>
      </c>
      <c r="E352">
        <v>0</v>
      </c>
      <c r="F352" s="42">
        <v>3300.7</v>
      </c>
      <c r="G352" t="s">
        <v>11</v>
      </c>
      <c r="H352" t="s">
        <v>11</v>
      </c>
      <c r="I352" t="s">
        <v>200</v>
      </c>
      <c r="J352" s="7">
        <f t="shared" si="37"/>
        <v>0</v>
      </c>
      <c r="K352" s="9" t="str">
        <f t="shared" si="41"/>
        <v>Id1987</v>
      </c>
      <c r="L352" s="8" t="str">
        <f t="shared" si="38"/>
        <v>Dec</v>
      </c>
      <c r="M352" s="9">
        <f t="shared" si="36"/>
        <v>2003</v>
      </c>
      <c r="N352" s="8" t="str" cm="1">
        <f t="array" ref="N352">IF(G352="?",INDEX($G$2:$G$2344,MODE(MATCH($G$2:$G$2344,$G$2:$G$2344,0))),G352)</f>
        <v>tier - 2</v>
      </c>
      <c r="O352" s="8" t="str" cm="1">
        <f t="array" ref="O352">IF(H352="?",INDEX($H$2:$H$2344,MODE(MATCH($H$2:$H$2344,$H$2:$H$2344,0))),H352)</f>
        <v>tier - 2</v>
      </c>
      <c r="P352" s="8" t="str">
        <f t="shared" si="39"/>
        <v>R1025</v>
      </c>
      <c r="Q352" s="11">
        <f t="shared" si="40"/>
        <v>37960</v>
      </c>
      <c r="R352" s="9">
        <f t="shared" si="42"/>
        <v>19</v>
      </c>
      <c r="S352" s="9"/>
      <c r="T352" s="40">
        <f>COUNTA(Table3[[#This Row],[month]:[age]])</f>
        <v>7</v>
      </c>
    </row>
    <row r="353" spans="1:20" x14ac:dyDescent="0.25">
      <c r="A353" t="s">
        <v>382</v>
      </c>
      <c r="B353">
        <v>2003</v>
      </c>
      <c r="C353" t="s">
        <v>15</v>
      </c>
      <c r="D353">
        <v>18</v>
      </c>
      <c r="E353">
        <v>0</v>
      </c>
      <c r="F353" s="42">
        <v>3308.46</v>
      </c>
      <c r="G353" t="s">
        <v>11</v>
      </c>
      <c r="H353" t="s">
        <v>16</v>
      </c>
      <c r="I353" t="s">
        <v>300</v>
      </c>
      <c r="J353" s="7">
        <f t="shared" si="37"/>
        <v>0</v>
      </c>
      <c r="K353" s="9" t="str">
        <f t="shared" si="41"/>
        <v>Id1986</v>
      </c>
      <c r="L353" s="8" t="str">
        <f t="shared" si="38"/>
        <v>Nov</v>
      </c>
      <c r="M353" s="9">
        <f t="shared" si="36"/>
        <v>2003</v>
      </c>
      <c r="N353" s="8" t="str" cm="1">
        <f t="array" ref="N353">IF(G353="?",INDEX($G$2:$G$2344,MODE(MATCH($G$2:$G$2344,$G$2:$G$2344,0))),G353)</f>
        <v>tier - 2</v>
      </c>
      <c r="O353" s="8" t="str" cm="1">
        <f t="array" ref="O353">IF(H353="?",INDEX($H$2:$H$2344,MODE(MATCH($H$2:$H$2344,$H$2:$H$2344,0))),H353)</f>
        <v>tier - 1</v>
      </c>
      <c r="P353" s="8" t="str">
        <f t="shared" si="39"/>
        <v>R1021</v>
      </c>
      <c r="Q353" s="11">
        <f t="shared" si="40"/>
        <v>37943</v>
      </c>
      <c r="R353" s="9">
        <f t="shared" si="42"/>
        <v>19</v>
      </c>
      <c r="S353" s="9"/>
      <c r="T353" s="40">
        <f>COUNTA(Table3[[#This Row],[month]:[age]])</f>
        <v>7</v>
      </c>
    </row>
    <row r="354" spans="1:20" x14ac:dyDescent="0.25">
      <c r="A354" t="s">
        <v>383</v>
      </c>
      <c r="B354">
        <v>1997</v>
      </c>
      <c r="C354" t="s">
        <v>18</v>
      </c>
      <c r="D354">
        <v>20</v>
      </c>
      <c r="E354">
        <v>1</v>
      </c>
      <c r="F354" s="42">
        <v>3309.79</v>
      </c>
      <c r="G354" t="s">
        <v>12</v>
      </c>
      <c r="H354" t="s">
        <v>12</v>
      </c>
      <c r="I354" t="s">
        <v>356</v>
      </c>
      <c r="J354" s="7">
        <f t="shared" si="37"/>
        <v>0</v>
      </c>
      <c r="K354" s="9" t="str">
        <f t="shared" si="41"/>
        <v>Id1985</v>
      </c>
      <c r="L354" s="8" t="str">
        <f t="shared" si="38"/>
        <v>Jun</v>
      </c>
      <c r="M354" s="9">
        <f t="shared" si="36"/>
        <v>1997</v>
      </c>
      <c r="N354" s="8" t="str" cm="1">
        <f t="array" ref="N354">IF(G354="?",INDEX($G$2:$G$2344,MODE(MATCH($G$2:$G$2344,$G$2:$G$2344,0))),G354)</f>
        <v>tier - 3</v>
      </c>
      <c r="O354" s="8" t="str" cm="1">
        <f t="array" ref="O354">IF(H354="?",INDEX($H$2:$H$2344,MODE(MATCH($H$2:$H$2344,$H$2:$H$2344,0))),H354)</f>
        <v>tier - 3</v>
      </c>
      <c r="P354" s="8" t="str">
        <f t="shared" si="39"/>
        <v>R1017</v>
      </c>
      <c r="Q354" s="11">
        <f t="shared" si="40"/>
        <v>35601</v>
      </c>
      <c r="R354" s="9">
        <f t="shared" si="42"/>
        <v>25</v>
      </c>
      <c r="S354" s="9"/>
      <c r="T354" s="40">
        <f>COUNTA(Table3[[#This Row],[month]:[age]])</f>
        <v>7</v>
      </c>
    </row>
    <row r="355" spans="1:20" x14ac:dyDescent="0.25">
      <c r="A355" t="s">
        <v>384</v>
      </c>
      <c r="B355">
        <v>1991</v>
      </c>
      <c r="C355" t="s">
        <v>20</v>
      </c>
      <c r="D355">
        <v>1</v>
      </c>
      <c r="E355">
        <v>3</v>
      </c>
      <c r="F355" s="42">
        <v>3342.79</v>
      </c>
      <c r="G355" t="s">
        <v>11</v>
      </c>
      <c r="H355" t="s">
        <v>16</v>
      </c>
      <c r="I355" t="s">
        <v>13</v>
      </c>
      <c r="J355" s="7">
        <f t="shared" si="37"/>
        <v>0</v>
      </c>
      <c r="K355" s="9" t="str">
        <f t="shared" si="41"/>
        <v>Id1984</v>
      </c>
      <c r="L355" s="8" t="str">
        <f t="shared" si="38"/>
        <v>Sep</v>
      </c>
      <c r="M355" s="9">
        <f t="shared" si="36"/>
        <v>1991</v>
      </c>
      <c r="N355" s="8" t="str" cm="1">
        <f t="array" ref="N355">IF(G355="?",INDEX($G$2:$G$2344,MODE(MATCH($G$2:$G$2344,$G$2:$G$2344,0))),G355)</f>
        <v>tier - 2</v>
      </c>
      <c r="O355" s="8" t="str" cm="1">
        <f t="array" ref="O355">IF(H355="?",INDEX($H$2:$H$2344,MODE(MATCH($H$2:$H$2344,$H$2:$H$2344,0))),H355)</f>
        <v>tier - 1</v>
      </c>
      <c r="P355" s="8" t="str">
        <f t="shared" si="39"/>
        <v>R1013</v>
      </c>
      <c r="Q355" s="11">
        <f t="shared" si="40"/>
        <v>33482</v>
      </c>
      <c r="R355" s="9">
        <f t="shared" si="42"/>
        <v>31</v>
      </c>
      <c r="S355" s="9"/>
      <c r="T355" s="40">
        <f>COUNTA(Table3[[#This Row],[month]:[age]])</f>
        <v>7</v>
      </c>
    </row>
    <row r="356" spans="1:20" x14ac:dyDescent="0.25">
      <c r="A356" t="s">
        <v>385</v>
      </c>
      <c r="B356">
        <v>1993</v>
      </c>
      <c r="C356" t="s">
        <v>37</v>
      </c>
      <c r="D356">
        <v>28</v>
      </c>
      <c r="E356">
        <v>0</v>
      </c>
      <c r="F356" s="42">
        <v>3353.28</v>
      </c>
      <c r="G356" t="s">
        <v>11</v>
      </c>
      <c r="H356" t="s">
        <v>16</v>
      </c>
      <c r="I356" t="s">
        <v>42</v>
      </c>
      <c r="J356" s="7">
        <f t="shared" si="37"/>
        <v>0</v>
      </c>
      <c r="K356" s="9" t="str">
        <f t="shared" si="41"/>
        <v>Id1983</v>
      </c>
      <c r="L356" s="8" t="str">
        <f t="shared" si="38"/>
        <v>Oct</v>
      </c>
      <c r="M356" s="9">
        <f t="shared" si="36"/>
        <v>1993</v>
      </c>
      <c r="N356" s="8" t="str" cm="1">
        <f t="array" ref="N356">IF(G356="?",INDEX($G$2:$G$2344,MODE(MATCH($G$2:$G$2344,$G$2:$G$2344,0))),G356)</f>
        <v>tier - 2</v>
      </c>
      <c r="O356" s="8" t="str" cm="1">
        <f t="array" ref="O356">IF(H356="?",INDEX($H$2:$H$2344,MODE(MATCH($H$2:$H$2344,$H$2:$H$2344,0))),H356)</f>
        <v>tier - 1</v>
      </c>
      <c r="P356" s="8" t="str">
        <f t="shared" si="39"/>
        <v>R1011</v>
      </c>
      <c r="Q356" s="11">
        <f t="shared" si="40"/>
        <v>34270</v>
      </c>
      <c r="R356" s="9">
        <f t="shared" si="42"/>
        <v>29</v>
      </c>
      <c r="S356" s="9"/>
      <c r="T356" s="40">
        <f>COUNTA(Table3[[#This Row],[month]:[age]])</f>
        <v>7</v>
      </c>
    </row>
    <row r="357" spans="1:20" x14ac:dyDescent="0.25">
      <c r="A357" t="s">
        <v>386</v>
      </c>
      <c r="B357">
        <v>1995</v>
      </c>
      <c r="C357" t="s">
        <v>18</v>
      </c>
      <c r="D357">
        <v>23</v>
      </c>
      <c r="E357">
        <v>0</v>
      </c>
      <c r="F357" s="42">
        <v>3353.47</v>
      </c>
      <c r="G357" t="s">
        <v>11</v>
      </c>
      <c r="H357" t="s">
        <v>12</v>
      </c>
      <c r="I357" t="s">
        <v>23</v>
      </c>
      <c r="J357" s="7">
        <f t="shared" si="37"/>
        <v>0</v>
      </c>
      <c r="K357" s="9" t="str">
        <f t="shared" si="41"/>
        <v>Id1982</v>
      </c>
      <c r="L357" s="8" t="str">
        <f t="shared" si="38"/>
        <v>Jun</v>
      </c>
      <c r="M357" s="9">
        <f t="shared" si="36"/>
        <v>1995</v>
      </c>
      <c r="N357" s="8" t="str" cm="1">
        <f t="array" ref="N357">IF(G357="?",INDEX($G$2:$G$2344,MODE(MATCH($G$2:$G$2344,$G$2:$G$2344,0))),G357)</f>
        <v>tier - 2</v>
      </c>
      <c r="O357" s="8" t="str" cm="1">
        <f t="array" ref="O357">IF(H357="?",INDEX($H$2:$H$2344,MODE(MATCH($H$2:$H$2344,$H$2:$H$2344,0))),H357)</f>
        <v>tier - 3</v>
      </c>
      <c r="P357" s="8" t="str">
        <f t="shared" si="39"/>
        <v>R1012</v>
      </c>
      <c r="Q357" s="11">
        <f t="shared" si="40"/>
        <v>34873</v>
      </c>
      <c r="R357" s="9">
        <f t="shared" si="42"/>
        <v>27</v>
      </c>
      <c r="S357" s="9"/>
      <c r="T357" s="40">
        <f>COUNTA(Table3[[#This Row],[month]:[age]])</f>
        <v>7</v>
      </c>
    </row>
    <row r="358" spans="1:20" x14ac:dyDescent="0.25">
      <c r="A358" t="s">
        <v>387</v>
      </c>
      <c r="B358">
        <v>1993</v>
      </c>
      <c r="C358" t="s">
        <v>37</v>
      </c>
      <c r="D358">
        <v>7</v>
      </c>
      <c r="E358">
        <v>0</v>
      </c>
      <c r="F358" s="42">
        <v>3366.67</v>
      </c>
      <c r="G358" t="s">
        <v>11</v>
      </c>
      <c r="H358" t="s">
        <v>11</v>
      </c>
      <c r="I358" t="s">
        <v>13</v>
      </c>
      <c r="J358" s="7">
        <f t="shared" si="37"/>
        <v>0</v>
      </c>
      <c r="K358" s="9" t="str">
        <f t="shared" si="41"/>
        <v>Id1981</v>
      </c>
      <c r="L358" s="8" t="str">
        <f t="shared" si="38"/>
        <v>Oct</v>
      </c>
      <c r="M358" s="9">
        <f t="shared" si="36"/>
        <v>1993</v>
      </c>
      <c r="N358" s="8" t="str" cm="1">
        <f t="array" ref="N358">IF(G358="?",INDEX($G$2:$G$2344,MODE(MATCH($G$2:$G$2344,$G$2:$G$2344,0))),G358)</f>
        <v>tier - 2</v>
      </c>
      <c r="O358" s="8" t="str" cm="1">
        <f t="array" ref="O358">IF(H358="?",INDEX($H$2:$H$2344,MODE(MATCH($H$2:$H$2344,$H$2:$H$2344,0))),H358)</f>
        <v>tier - 2</v>
      </c>
      <c r="P358" s="8" t="str">
        <f t="shared" si="39"/>
        <v>R1013</v>
      </c>
      <c r="Q358" s="11">
        <f t="shared" si="40"/>
        <v>34249</v>
      </c>
      <c r="R358" s="9">
        <f t="shared" si="42"/>
        <v>29</v>
      </c>
      <c r="S358" s="9"/>
      <c r="T358" s="40">
        <f>COUNTA(Table3[[#This Row],[month]:[age]])</f>
        <v>7</v>
      </c>
    </row>
    <row r="359" spans="1:20" x14ac:dyDescent="0.25">
      <c r="A359" t="s">
        <v>388</v>
      </c>
      <c r="B359">
        <v>1996</v>
      </c>
      <c r="C359" t="s">
        <v>30</v>
      </c>
      <c r="D359">
        <v>14</v>
      </c>
      <c r="E359">
        <v>1</v>
      </c>
      <c r="F359" s="42">
        <v>3378.91</v>
      </c>
      <c r="G359" t="s">
        <v>11</v>
      </c>
      <c r="H359" t="s">
        <v>16</v>
      </c>
      <c r="I359" t="s">
        <v>42</v>
      </c>
      <c r="J359" s="7">
        <f t="shared" si="37"/>
        <v>0</v>
      </c>
      <c r="K359" s="9" t="str">
        <f t="shared" si="41"/>
        <v>Id1980</v>
      </c>
      <c r="L359" s="8" t="str">
        <f t="shared" si="38"/>
        <v>Dec</v>
      </c>
      <c r="M359" s="9">
        <f t="shared" si="36"/>
        <v>1996</v>
      </c>
      <c r="N359" s="8" t="str" cm="1">
        <f t="array" ref="N359">IF(G359="?",INDEX($G$2:$G$2344,MODE(MATCH($G$2:$G$2344,$G$2:$G$2344,0))),G359)</f>
        <v>tier - 2</v>
      </c>
      <c r="O359" s="8" t="str" cm="1">
        <f t="array" ref="O359">IF(H359="?",INDEX($H$2:$H$2344,MODE(MATCH($H$2:$H$2344,$H$2:$H$2344,0))),H359)</f>
        <v>tier - 1</v>
      </c>
      <c r="P359" s="8" t="str">
        <f t="shared" si="39"/>
        <v>R1011</v>
      </c>
      <c r="Q359" s="11">
        <f t="shared" si="40"/>
        <v>35413</v>
      </c>
      <c r="R359" s="9">
        <f t="shared" si="42"/>
        <v>26</v>
      </c>
      <c r="S359" s="9"/>
      <c r="T359" s="40">
        <f>COUNTA(Table3[[#This Row],[month]:[age]])</f>
        <v>7</v>
      </c>
    </row>
    <row r="360" spans="1:20" x14ac:dyDescent="0.25">
      <c r="A360" t="s">
        <v>389</v>
      </c>
      <c r="B360">
        <v>1996</v>
      </c>
      <c r="C360" t="s">
        <v>15</v>
      </c>
      <c r="D360">
        <v>13</v>
      </c>
      <c r="E360">
        <v>0</v>
      </c>
      <c r="F360" s="42">
        <v>3385.4</v>
      </c>
      <c r="G360" t="s">
        <v>11</v>
      </c>
      <c r="H360" t="s">
        <v>11</v>
      </c>
      <c r="I360" t="s">
        <v>247</v>
      </c>
      <c r="J360" s="7">
        <f t="shared" si="37"/>
        <v>0</v>
      </c>
      <c r="K360" s="9" t="str">
        <f t="shared" si="41"/>
        <v>Id1979</v>
      </c>
      <c r="L360" s="8" t="str">
        <f t="shared" si="38"/>
        <v>Nov</v>
      </c>
      <c r="M360" s="9">
        <f t="shared" si="36"/>
        <v>1996</v>
      </c>
      <c r="N360" s="8" t="str" cm="1">
        <f t="array" ref="N360">IF(G360="?",INDEX($G$2:$G$2344,MODE(MATCH($G$2:$G$2344,$G$2:$G$2344,0))),G360)</f>
        <v>tier - 2</v>
      </c>
      <c r="O360" s="8" t="str" cm="1">
        <f t="array" ref="O360">IF(H360="?",INDEX($H$2:$H$2344,MODE(MATCH($H$2:$H$2344,$H$2:$H$2344,0))),H360)</f>
        <v>tier - 2</v>
      </c>
      <c r="P360" s="8" t="str">
        <f t="shared" si="39"/>
        <v>R1024</v>
      </c>
      <c r="Q360" s="11">
        <f t="shared" si="40"/>
        <v>35382</v>
      </c>
      <c r="R360" s="9">
        <f t="shared" si="42"/>
        <v>26</v>
      </c>
      <c r="S360" s="9"/>
      <c r="T360" s="40">
        <f>COUNTA(Table3[[#This Row],[month]:[age]])</f>
        <v>7</v>
      </c>
    </row>
    <row r="361" spans="1:20" x14ac:dyDescent="0.25">
      <c r="A361" t="s">
        <v>390</v>
      </c>
      <c r="B361">
        <v>1996</v>
      </c>
      <c r="C361" t="s">
        <v>35</v>
      </c>
      <c r="D361">
        <v>10</v>
      </c>
      <c r="E361">
        <v>1</v>
      </c>
      <c r="F361" s="42">
        <v>3392.37</v>
      </c>
      <c r="G361" t="s">
        <v>11</v>
      </c>
      <c r="H361" t="s">
        <v>12</v>
      </c>
      <c r="I361" t="s">
        <v>13</v>
      </c>
      <c r="J361" s="7">
        <f t="shared" si="37"/>
        <v>0</v>
      </c>
      <c r="K361" s="9" t="str">
        <f t="shared" si="41"/>
        <v>Id1978</v>
      </c>
      <c r="L361" s="8" t="str">
        <f t="shared" si="38"/>
        <v>Aug</v>
      </c>
      <c r="M361" s="9">
        <f t="shared" si="36"/>
        <v>1996</v>
      </c>
      <c r="N361" s="8" t="str" cm="1">
        <f t="array" ref="N361">IF(G361="?",INDEX($G$2:$G$2344,MODE(MATCH($G$2:$G$2344,$G$2:$G$2344,0))),G361)</f>
        <v>tier - 2</v>
      </c>
      <c r="O361" s="8" t="str" cm="1">
        <f t="array" ref="O361">IF(H361="?",INDEX($H$2:$H$2344,MODE(MATCH($H$2:$H$2344,$H$2:$H$2344,0))),H361)</f>
        <v>tier - 3</v>
      </c>
      <c r="P361" s="8" t="str">
        <f t="shared" si="39"/>
        <v>R1013</v>
      </c>
      <c r="Q361" s="11">
        <f t="shared" si="40"/>
        <v>35287</v>
      </c>
      <c r="R361" s="9">
        <f t="shared" si="42"/>
        <v>26</v>
      </c>
      <c r="S361" s="9"/>
      <c r="T361" s="40">
        <f>COUNTA(Table3[[#This Row],[month]:[age]])</f>
        <v>7</v>
      </c>
    </row>
    <row r="362" spans="1:20" x14ac:dyDescent="0.25">
      <c r="A362" t="s">
        <v>391</v>
      </c>
      <c r="B362">
        <v>1996</v>
      </c>
      <c r="C362" t="s">
        <v>37</v>
      </c>
      <c r="D362">
        <v>27</v>
      </c>
      <c r="E362">
        <v>1</v>
      </c>
      <c r="F362" s="42">
        <v>3392.98</v>
      </c>
      <c r="G362" t="s">
        <v>11</v>
      </c>
      <c r="H362" t="s">
        <v>12</v>
      </c>
      <c r="I362" t="s">
        <v>13</v>
      </c>
      <c r="J362" s="7">
        <f t="shared" si="37"/>
        <v>0</v>
      </c>
      <c r="K362" s="9" t="str">
        <f t="shared" si="41"/>
        <v>Id1977</v>
      </c>
      <c r="L362" s="8" t="str">
        <f t="shared" si="38"/>
        <v>Oct</v>
      </c>
      <c r="M362" s="9">
        <f t="shared" si="36"/>
        <v>1996</v>
      </c>
      <c r="N362" s="8" t="str" cm="1">
        <f t="array" ref="N362">IF(G362="?",INDEX($G$2:$G$2344,MODE(MATCH($G$2:$G$2344,$G$2:$G$2344,0))),G362)</f>
        <v>tier - 2</v>
      </c>
      <c r="O362" s="8" t="str" cm="1">
        <f t="array" ref="O362">IF(H362="?",INDEX($H$2:$H$2344,MODE(MATCH($H$2:$H$2344,$H$2:$H$2344,0))),H362)</f>
        <v>tier - 3</v>
      </c>
      <c r="P362" s="8" t="str">
        <f t="shared" si="39"/>
        <v>R1013</v>
      </c>
      <c r="Q362" s="11">
        <f t="shared" si="40"/>
        <v>35365</v>
      </c>
      <c r="R362" s="9">
        <f t="shared" si="42"/>
        <v>26</v>
      </c>
      <c r="S362" s="9"/>
      <c r="T362" s="40">
        <f>COUNTA(Table3[[#This Row],[month]:[age]])</f>
        <v>7</v>
      </c>
    </row>
    <row r="363" spans="1:20" x14ac:dyDescent="0.25">
      <c r="A363" t="s">
        <v>392</v>
      </c>
      <c r="B363">
        <v>2004</v>
      </c>
      <c r="C363" t="s">
        <v>10</v>
      </c>
      <c r="D363">
        <v>16</v>
      </c>
      <c r="E363">
        <v>2</v>
      </c>
      <c r="F363" s="42">
        <v>3393.36</v>
      </c>
      <c r="G363" t="s">
        <v>11</v>
      </c>
      <c r="H363" t="s">
        <v>11</v>
      </c>
      <c r="I363" t="s">
        <v>249</v>
      </c>
      <c r="J363" s="7">
        <f t="shared" si="37"/>
        <v>0</v>
      </c>
      <c r="K363" s="9" t="str">
        <f t="shared" si="41"/>
        <v>Id1976</v>
      </c>
      <c r="L363" s="8" t="str">
        <f t="shared" si="38"/>
        <v>Jul</v>
      </c>
      <c r="M363" s="9">
        <f t="shared" si="36"/>
        <v>2004</v>
      </c>
      <c r="N363" s="8" t="str" cm="1">
        <f t="array" ref="N363">IF(G363="?",INDEX($G$2:$G$2344,MODE(MATCH($G$2:$G$2344,$G$2:$G$2344,0))),G363)</f>
        <v>tier - 2</v>
      </c>
      <c r="O363" s="8" t="str" cm="1">
        <f t="array" ref="O363">IF(H363="?",INDEX($H$2:$H$2344,MODE(MATCH($H$2:$H$2344,$H$2:$H$2344,0))),H363)</f>
        <v>tier - 2</v>
      </c>
      <c r="P363" s="8" t="str">
        <f t="shared" si="39"/>
        <v>R1023</v>
      </c>
      <c r="Q363" s="11">
        <f t="shared" si="40"/>
        <v>38184</v>
      </c>
      <c r="R363" s="9">
        <f t="shared" si="42"/>
        <v>18</v>
      </c>
      <c r="S363" s="9"/>
      <c r="T363" s="40">
        <f>COUNTA(Table3[[#This Row],[month]:[age]])</f>
        <v>7</v>
      </c>
    </row>
    <row r="364" spans="1:20" x14ac:dyDescent="0.25">
      <c r="A364" t="s">
        <v>393</v>
      </c>
      <c r="B364">
        <v>1996</v>
      </c>
      <c r="C364" t="s">
        <v>30</v>
      </c>
      <c r="D364">
        <v>19</v>
      </c>
      <c r="E364">
        <v>1</v>
      </c>
      <c r="F364" s="42">
        <v>3410.32</v>
      </c>
      <c r="G364" t="s">
        <v>11</v>
      </c>
      <c r="H364" t="s">
        <v>11</v>
      </c>
      <c r="I364" t="s">
        <v>42</v>
      </c>
      <c r="J364" s="7">
        <f t="shared" si="37"/>
        <v>0</v>
      </c>
      <c r="K364" s="9" t="str">
        <f t="shared" si="41"/>
        <v>Id1975</v>
      </c>
      <c r="L364" s="8" t="str">
        <f t="shared" si="38"/>
        <v>Dec</v>
      </c>
      <c r="M364" s="9">
        <f t="shared" si="36"/>
        <v>1996</v>
      </c>
      <c r="N364" s="8" t="str" cm="1">
        <f t="array" ref="N364">IF(G364="?",INDEX($G$2:$G$2344,MODE(MATCH($G$2:$G$2344,$G$2:$G$2344,0))),G364)</f>
        <v>tier - 2</v>
      </c>
      <c r="O364" s="8" t="str" cm="1">
        <f t="array" ref="O364">IF(H364="?",INDEX($H$2:$H$2344,MODE(MATCH($H$2:$H$2344,$H$2:$H$2344,0))),H364)</f>
        <v>tier - 2</v>
      </c>
      <c r="P364" s="8" t="str">
        <f t="shared" si="39"/>
        <v>R1011</v>
      </c>
      <c r="Q364" s="11">
        <f t="shared" si="40"/>
        <v>35418</v>
      </c>
      <c r="R364" s="9">
        <f t="shared" si="42"/>
        <v>26</v>
      </c>
      <c r="S364" s="9"/>
      <c r="T364" s="40">
        <f>COUNTA(Table3[[#This Row],[month]:[age]])</f>
        <v>7</v>
      </c>
    </row>
    <row r="365" spans="1:20" x14ac:dyDescent="0.25">
      <c r="A365" t="s">
        <v>394</v>
      </c>
      <c r="B365">
        <v>2001</v>
      </c>
      <c r="C365" t="s">
        <v>30</v>
      </c>
      <c r="D365">
        <v>26</v>
      </c>
      <c r="E365">
        <v>0</v>
      </c>
      <c r="F365" s="42">
        <v>3434.38</v>
      </c>
      <c r="G365" t="s">
        <v>11</v>
      </c>
      <c r="H365" t="s">
        <v>11</v>
      </c>
      <c r="I365" t="s">
        <v>42</v>
      </c>
      <c r="J365" s="7">
        <f t="shared" si="37"/>
        <v>0</v>
      </c>
      <c r="K365" s="9" t="str">
        <f t="shared" si="41"/>
        <v>Id1974</v>
      </c>
      <c r="L365" s="8" t="str">
        <f t="shared" si="38"/>
        <v>Dec</v>
      </c>
      <c r="M365" s="9">
        <f t="shared" si="36"/>
        <v>2001</v>
      </c>
      <c r="N365" s="8" t="str" cm="1">
        <f t="array" ref="N365">IF(G365="?",INDEX($G$2:$G$2344,MODE(MATCH($G$2:$G$2344,$G$2:$G$2344,0))),G365)</f>
        <v>tier - 2</v>
      </c>
      <c r="O365" s="8" t="str" cm="1">
        <f t="array" ref="O365">IF(H365="?",INDEX($H$2:$H$2344,MODE(MATCH($H$2:$H$2344,$H$2:$H$2344,0))),H365)</f>
        <v>tier - 2</v>
      </c>
      <c r="P365" s="8" t="str">
        <f t="shared" si="39"/>
        <v>R1011</v>
      </c>
      <c r="Q365" s="11">
        <f t="shared" si="40"/>
        <v>37251</v>
      </c>
      <c r="R365" s="9">
        <f t="shared" si="42"/>
        <v>21</v>
      </c>
      <c r="S365" s="9"/>
      <c r="T365" s="40">
        <f>COUNTA(Table3[[#This Row],[month]:[age]])</f>
        <v>7</v>
      </c>
    </row>
    <row r="366" spans="1:20" x14ac:dyDescent="0.25">
      <c r="A366" t="s">
        <v>395</v>
      </c>
      <c r="B366">
        <v>1986</v>
      </c>
      <c r="C366" t="s">
        <v>35</v>
      </c>
      <c r="D366">
        <v>27</v>
      </c>
      <c r="E366">
        <v>3</v>
      </c>
      <c r="F366" s="42">
        <v>3436.5</v>
      </c>
      <c r="G366" t="s">
        <v>11</v>
      </c>
      <c r="H366" t="s">
        <v>16</v>
      </c>
      <c r="I366" t="s">
        <v>13</v>
      </c>
      <c r="J366" s="7">
        <f t="shared" si="37"/>
        <v>0</v>
      </c>
      <c r="K366" s="9" t="str">
        <f t="shared" si="41"/>
        <v>Id1973</v>
      </c>
      <c r="L366" s="8" t="str">
        <f t="shared" si="38"/>
        <v>Aug</v>
      </c>
      <c r="M366" s="9">
        <f t="shared" si="36"/>
        <v>1986</v>
      </c>
      <c r="N366" s="8" t="str" cm="1">
        <f t="array" ref="N366">IF(G366="?",INDEX($G$2:$G$2344,MODE(MATCH($G$2:$G$2344,$G$2:$G$2344,0))),G366)</f>
        <v>tier - 2</v>
      </c>
      <c r="O366" s="8" t="str" cm="1">
        <f t="array" ref="O366">IF(H366="?",INDEX($H$2:$H$2344,MODE(MATCH($H$2:$H$2344,$H$2:$H$2344,0))),H366)</f>
        <v>tier - 1</v>
      </c>
      <c r="P366" s="8" t="str">
        <f t="shared" si="39"/>
        <v>R1013</v>
      </c>
      <c r="Q366" s="11">
        <f t="shared" si="40"/>
        <v>31651</v>
      </c>
      <c r="R366" s="9">
        <f t="shared" si="42"/>
        <v>36</v>
      </c>
      <c r="S366" s="9"/>
      <c r="T366" s="40">
        <f>COUNTA(Table3[[#This Row],[month]:[age]])</f>
        <v>7</v>
      </c>
    </row>
    <row r="367" spans="1:20" x14ac:dyDescent="0.25">
      <c r="A367" t="s">
        <v>396</v>
      </c>
      <c r="B367">
        <v>2000</v>
      </c>
      <c r="C367" t="s">
        <v>18</v>
      </c>
      <c r="D367">
        <v>20</v>
      </c>
      <c r="E367">
        <v>3</v>
      </c>
      <c r="F367" s="42">
        <v>3443.06</v>
      </c>
      <c r="G367" t="s">
        <v>11</v>
      </c>
      <c r="H367" t="s">
        <v>16</v>
      </c>
      <c r="I367" t="s">
        <v>42</v>
      </c>
      <c r="J367" s="7">
        <f t="shared" si="37"/>
        <v>0</v>
      </c>
      <c r="K367" s="9" t="str">
        <f t="shared" si="41"/>
        <v>Id1972</v>
      </c>
      <c r="L367" s="8" t="str">
        <f t="shared" si="38"/>
        <v>Jun</v>
      </c>
      <c r="M367" s="9">
        <f t="shared" si="36"/>
        <v>2000</v>
      </c>
      <c r="N367" s="8" t="str" cm="1">
        <f t="array" ref="N367">IF(G367="?",INDEX($G$2:$G$2344,MODE(MATCH($G$2:$G$2344,$G$2:$G$2344,0))),G367)</f>
        <v>tier - 2</v>
      </c>
      <c r="O367" s="8" t="str" cm="1">
        <f t="array" ref="O367">IF(H367="?",INDEX($H$2:$H$2344,MODE(MATCH($H$2:$H$2344,$H$2:$H$2344,0))),H367)</f>
        <v>tier - 1</v>
      </c>
      <c r="P367" s="8" t="str">
        <f t="shared" si="39"/>
        <v>R1011</v>
      </c>
      <c r="Q367" s="11">
        <f t="shared" si="40"/>
        <v>36697</v>
      </c>
      <c r="R367" s="9">
        <f t="shared" si="42"/>
        <v>22</v>
      </c>
      <c r="S367" s="9"/>
      <c r="T367" s="40">
        <f>COUNTA(Table3[[#This Row],[month]:[age]])</f>
        <v>7</v>
      </c>
    </row>
    <row r="368" spans="1:20" x14ac:dyDescent="0.25">
      <c r="A368" t="s">
        <v>397</v>
      </c>
      <c r="B368">
        <v>1987</v>
      </c>
      <c r="C368" t="s">
        <v>20</v>
      </c>
      <c r="D368">
        <v>14</v>
      </c>
      <c r="E368">
        <v>3</v>
      </c>
      <c r="F368" s="42">
        <v>3453.77</v>
      </c>
      <c r="G368" t="s">
        <v>11</v>
      </c>
      <c r="H368" t="s">
        <v>16</v>
      </c>
      <c r="I368" t="s">
        <v>42</v>
      </c>
      <c r="J368" s="7">
        <f t="shared" si="37"/>
        <v>0</v>
      </c>
      <c r="K368" s="9" t="str">
        <f t="shared" si="41"/>
        <v>Id1971</v>
      </c>
      <c r="L368" s="8" t="str">
        <f t="shared" si="38"/>
        <v>Sep</v>
      </c>
      <c r="M368" s="9">
        <f t="shared" ref="M368:M431" si="43">IF(B368="?",AVERAGE($B$2:$B$2344),B368)</f>
        <v>1987</v>
      </c>
      <c r="N368" s="8" t="str" cm="1">
        <f t="array" ref="N368">IF(G368="?",INDEX($G$2:$G$2344,MODE(MATCH($G$2:$G$2344,$G$2:$G$2344,0))),G368)</f>
        <v>tier - 2</v>
      </c>
      <c r="O368" s="8" t="str" cm="1">
        <f t="array" ref="O368">IF(H368="?",INDEX($H$2:$H$2344,MODE(MATCH($H$2:$H$2344,$H$2:$H$2344,0))),H368)</f>
        <v>tier - 1</v>
      </c>
      <c r="P368" s="8" t="str">
        <f t="shared" si="39"/>
        <v>R1011</v>
      </c>
      <c r="Q368" s="11">
        <f t="shared" si="40"/>
        <v>32034</v>
      </c>
      <c r="R368" s="9">
        <f t="shared" si="42"/>
        <v>35</v>
      </c>
      <c r="S368" s="9"/>
      <c r="T368" s="40">
        <f>COUNTA(Table3[[#This Row],[month]:[age]])</f>
        <v>7</v>
      </c>
    </row>
    <row r="369" spans="1:20" x14ac:dyDescent="0.25">
      <c r="A369" t="s">
        <v>398</v>
      </c>
      <c r="B369">
        <v>2003</v>
      </c>
      <c r="C369" t="s">
        <v>10</v>
      </c>
      <c r="D369">
        <v>29</v>
      </c>
      <c r="E369">
        <v>0</v>
      </c>
      <c r="F369" s="42">
        <v>3463.51</v>
      </c>
      <c r="G369" t="s">
        <v>11</v>
      </c>
      <c r="H369" t="s">
        <v>16</v>
      </c>
      <c r="I369" t="s">
        <v>200</v>
      </c>
      <c r="J369" s="7">
        <f t="shared" si="37"/>
        <v>0</v>
      </c>
      <c r="K369" s="9" t="str">
        <f t="shared" si="41"/>
        <v>Id1970</v>
      </c>
      <c r="L369" s="8" t="str">
        <f t="shared" si="38"/>
        <v>Jul</v>
      </c>
      <c r="M369" s="9">
        <f t="shared" si="43"/>
        <v>2003</v>
      </c>
      <c r="N369" s="8" t="str" cm="1">
        <f t="array" ref="N369">IF(G369="?",INDEX($G$2:$G$2344,MODE(MATCH($G$2:$G$2344,$G$2:$G$2344,0))),G369)</f>
        <v>tier - 2</v>
      </c>
      <c r="O369" s="8" t="str" cm="1">
        <f t="array" ref="O369">IF(H369="?",INDEX($H$2:$H$2344,MODE(MATCH($H$2:$H$2344,$H$2:$H$2344,0))),H369)</f>
        <v>tier - 1</v>
      </c>
      <c r="P369" s="8" t="str">
        <f t="shared" si="39"/>
        <v>R1025</v>
      </c>
      <c r="Q369" s="11">
        <f t="shared" si="40"/>
        <v>37831</v>
      </c>
      <c r="R369" s="9">
        <f t="shared" si="42"/>
        <v>19</v>
      </c>
      <c r="S369" s="9"/>
      <c r="T369" s="40">
        <f>COUNTA(Table3[[#This Row],[month]:[age]])</f>
        <v>7</v>
      </c>
    </row>
    <row r="370" spans="1:20" x14ac:dyDescent="0.25">
      <c r="A370" t="s">
        <v>399</v>
      </c>
      <c r="B370">
        <v>1993</v>
      </c>
      <c r="C370" t="s">
        <v>37</v>
      </c>
      <c r="D370">
        <v>12</v>
      </c>
      <c r="E370">
        <v>1</v>
      </c>
      <c r="F370" s="42">
        <v>3471.41</v>
      </c>
      <c r="G370" t="s">
        <v>11</v>
      </c>
      <c r="H370" t="s">
        <v>11</v>
      </c>
      <c r="I370" t="s">
        <v>13</v>
      </c>
      <c r="J370" s="7">
        <f t="shared" si="37"/>
        <v>0</v>
      </c>
      <c r="K370" s="9" t="str">
        <f t="shared" si="41"/>
        <v>Id1969</v>
      </c>
      <c r="L370" s="8" t="str">
        <f t="shared" si="38"/>
        <v>Oct</v>
      </c>
      <c r="M370" s="9">
        <f t="shared" si="43"/>
        <v>1993</v>
      </c>
      <c r="N370" s="8" t="str" cm="1">
        <f t="array" ref="N370">IF(G370="?",INDEX($G$2:$G$2344,MODE(MATCH($G$2:$G$2344,$G$2:$G$2344,0))),G370)</f>
        <v>tier - 2</v>
      </c>
      <c r="O370" s="8" t="str" cm="1">
        <f t="array" ref="O370">IF(H370="?",INDEX($H$2:$H$2344,MODE(MATCH($H$2:$H$2344,$H$2:$H$2344,0))),H370)</f>
        <v>tier - 2</v>
      </c>
      <c r="P370" s="8" t="str">
        <f t="shared" si="39"/>
        <v>R1013</v>
      </c>
      <c r="Q370" s="11">
        <f t="shared" si="40"/>
        <v>34254</v>
      </c>
      <c r="R370" s="9">
        <f t="shared" si="42"/>
        <v>29</v>
      </c>
      <c r="S370" s="9"/>
      <c r="T370" s="40">
        <f>COUNTA(Table3[[#This Row],[month]:[age]])</f>
        <v>7</v>
      </c>
    </row>
    <row r="371" spans="1:20" x14ac:dyDescent="0.25">
      <c r="A371" t="s">
        <v>400</v>
      </c>
      <c r="B371">
        <v>2004</v>
      </c>
      <c r="C371" t="s">
        <v>18</v>
      </c>
      <c r="D371">
        <v>26</v>
      </c>
      <c r="E371">
        <v>3</v>
      </c>
      <c r="F371" s="42">
        <v>3481.87</v>
      </c>
      <c r="G371" t="s">
        <v>11</v>
      </c>
      <c r="H371" t="s">
        <v>12</v>
      </c>
      <c r="I371" t="s">
        <v>168</v>
      </c>
      <c r="J371" s="7">
        <f t="shared" si="37"/>
        <v>0</v>
      </c>
      <c r="K371" s="9" t="str">
        <f t="shared" si="41"/>
        <v>Id1968</v>
      </c>
      <c r="L371" s="8" t="str">
        <f t="shared" si="38"/>
        <v>Jun</v>
      </c>
      <c r="M371" s="9">
        <f t="shared" si="43"/>
        <v>2004</v>
      </c>
      <c r="N371" s="8" t="str" cm="1">
        <f t="array" ref="N371">IF(G371="?",INDEX($G$2:$G$2344,MODE(MATCH($G$2:$G$2344,$G$2:$G$2344,0))),G371)</f>
        <v>tier - 2</v>
      </c>
      <c r="O371" s="8" t="str" cm="1">
        <f t="array" ref="O371">IF(H371="?",INDEX($H$2:$H$2344,MODE(MATCH($H$2:$H$2344,$H$2:$H$2344,0))),H371)</f>
        <v>tier - 3</v>
      </c>
      <c r="P371" s="8" t="str">
        <f t="shared" si="39"/>
        <v>R1016</v>
      </c>
      <c r="Q371" s="11">
        <f t="shared" si="40"/>
        <v>38164</v>
      </c>
      <c r="R371" s="9">
        <f t="shared" si="42"/>
        <v>18</v>
      </c>
      <c r="S371" s="9"/>
      <c r="T371" s="40">
        <f>COUNTA(Table3[[#This Row],[month]:[age]])</f>
        <v>7</v>
      </c>
    </row>
    <row r="372" spans="1:20" x14ac:dyDescent="0.25">
      <c r="A372" t="s">
        <v>401</v>
      </c>
      <c r="B372">
        <v>1996</v>
      </c>
      <c r="C372" t="s">
        <v>20</v>
      </c>
      <c r="D372">
        <v>19</v>
      </c>
      <c r="E372">
        <v>2</v>
      </c>
      <c r="F372" s="42">
        <v>3484.33</v>
      </c>
      <c r="G372" t="s">
        <v>12</v>
      </c>
      <c r="H372" t="s">
        <v>12</v>
      </c>
      <c r="I372" t="s">
        <v>42</v>
      </c>
      <c r="J372" s="7">
        <f t="shared" si="37"/>
        <v>0</v>
      </c>
      <c r="K372" s="9" t="str">
        <f t="shared" si="41"/>
        <v>Id1967</v>
      </c>
      <c r="L372" s="8" t="str">
        <f t="shared" si="38"/>
        <v>Sep</v>
      </c>
      <c r="M372" s="9">
        <f t="shared" si="43"/>
        <v>1996</v>
      </c>
      <c r="N372" s="8" t="str" cm="1">
        <f t="array" ref="N372">IF(G372="?",INDEX($G$2:$G$2344,MODE(MATCH($G$2:$G$2344,$G$2:$G$2344,0))),G372)</f>
        <v>tier - 3</v>
      </c>
      <c r="O372" s="8" t="str" cm="1">
        <f t="array" ref="O372">IF(H372="?",INDEX($H$2:$H$2344,MODE(MATCH($H$2:$H$2344,$H$2:$H$2344,0))),H372)</f>
        <v>tier - 3</v>
      </c>
      <c r="P372" s="8" t="str">
        <f t="shared" si="39"/>
        <v>R1011</v>
      </c>
      <c r="Q372" s="11">
        <f t="shared" si="40"/>
        <v>35327</v>
      </c>
      <c r="R372" s="9">
        <f t="shared" si="42"/>
        <v>26</v>
      </c>
      <c r="S372" s="9"/>
      <c r="T372" s="40">
        <f>COUNTA(Table3[[#This Row],[month]:[age]])</f>
        <v>7</v>
      </c>
    </row>
    <row r="373" spans="1:20" x14ac:dyDescent="0.25">
      <c r="A373" t="s">
        <v>402</v>
      </c>
      <c r="B373">
        <v>1996</v>
      </c>
      <c r="C373" t="s">
        <v>20</v>
      </c>
      <c r="D373">
        <v>18</v>
      </c>
      <c r="E373">
        <v>1</v>
      </c>
      <c r="F373" s="42">
        <v>3490.55</v>
      </c>
      <c r="G373" t="s">
        <v>16</v>
      </c>
      <c r="H373" t="s">
        <v>11</v>
      </c>
      <c r="I373" t="s">
        <v>164</v>
      </c>
      <c r="J373" s="7">
        <f t="shared" si="37"/>
        <v>0</v>
      </c>
      <c r="K373" s="9" t="str">
        <f t="shared" si="41"/>
        <v>Id1966</v>
      </c>
      <c r="L373" s="8" t="str">
        <f t="shared" si="38"/>
        <v>Sep</v>
      </c>
      <c r="M373" s="9">
        <f t="shared" si="43"/>
        <v>1996</v>
      </c>
      <c r="N373" s="8" t="str" cm="1">
        <f t="array" ref="N373">IF(G373="?",INDEX($G$2:$G$2344,MODE(MATCH($G$2:$G$2344,$G$2:$G$2344,0))),G373)</f>
        <v>tier - 1</v>
      </c>
      <c r="O373" s="8" t="str" cm="1">
        <f t="array" ref="O373">IF(H373="?",INDEX($H$2:$H$2344,MODE(MATCH($H$2:$H$2344,$H$2:$H$2344,0))),H373)</f>
        <v>tier - 2</v>
      </c>
      <c r="P373" s="8" t="str">
        <f t="shared" si="39"/>
        <v>R1015</v>
      </c>
      <c r="Q373" s="11">
        <f t="shared" si="40"/>
        <v>35326</v>
      </c>
      <c r="R373" s="9">
        <f t="shared" si="42"/>
        <v>26</v>
      </c>
      <c r="S373" s="9"/>
      <c r="T373" s="40">
        <f>COUNTA(Table3[[#This Row],[month]:[age]])</f>
        <v>7</v>
      </c>
    </row>
    <row r="374" spans="1:20" x14ac:dyDescent="0.25">
      <c r="A374" t="s">
        <v>403</v>
      </c>
      <c r="B374">
        <v>1999</v>
      </c>
      <c r="C374" t="s">
        <v>20</v>
      </c>
      <c r="D374">
        <v>22</v>
      </c>
      <c r="E374">
        <v>2</v>
      </c>
      <c r="F374" s="42">
        <v>3500.61</v>
      </c>
      <c r="G374" t="s">
        <v>11</v>
      </c>
      <c r="H374" t="s">
        <v>11</v>
      </c>
      <c r="I374" t="s">
        <v>13</v>
      </c>
      <c r="J374" s="7">
        <f t="shared" si="37"/>
        <v>0</v>
      </c>
      <c r="K374" s="9" t="str">
        <f t="shared" si="41"/>
        <v>Id1965</v>
      </c>
      <c r="L374" s="8" t="str">
        <f t="shared" si="38"/>
        <v>Sep</v>
      </c>
      <c r="M374" s="9">
        <f t="shared" si="43"/>
        <v>1999</v>
      </c>
      <c r="N374" s="8" t="str" cm="1">
        <f t="array" ref="N374">IF(G374="?",INDEX($G$2:$G$2344,MODE(MATCH($G$2:$G$2344,$G$2:$G$2344,0))),G374)</f>
        <v>tier - 2</v>
      </c>
      <c r="O374" s="8" t="str" cm="1">
        <f t="array" ref="O374">IF(H374="?",INDEX($H$2:$H$2344,MODE(MATCH($H$2:$H$2344,$H$2:$H$2344,0))),H374)</f>
        <v>tier - 2</v>
      </c>
      <c r="P374" s="8" t="str">
        <f t="shared" si="39"/>
        <v>R1013</v>
      </c>
      <c r="Q374" s="11">
        <f t="shared" si="40"/>
        <v>36425</v>
      </c>
      <c r="R374" s="9">
        <f t="shared" si="42"/>
        <v>23</v>
      </c>
      <c r="S374" s="9"/>
      <c r="T374" s="40">
        <f>COUNTA(Table3[[#This Row],[month]:[age]])</f>
        <v>7</v>
      </c>
    </row>
    <row r="375" spans="1:20" x14ac:dyDescent="0.25">
      <c r="A375" t="s">
        <v>404</v>
      </c>
      <c r="B375">
        <v>1998</v>
      </c>
      <c r="C375" t="s">
        <v>20</v>
      </c>
      <c r="D375">
        <v>16</v>
      </c>
      <c r="E375">
        <v>2</v>
      </c>
      <c r="F375" s="42">
        <v>3537.7</v>
      </c>
      <c r="G375" t="s">
        <v>12</v>
      </c>
      <c r="H375" t="s">
        <v>12</v>
      </c>
      <c r="I375" t="s">
        <v>23</v>
      </c>
      <c r="J375" s="7">
        <f t="shared" si="37"/>
        <v>0</v>
      </c>
      <c r="K375" s="9" t="str">
        <f t="shared" si="41"/>
        <v>Id1964</v>
      </c>
      <c r="L375" s="8" t="str">
        <f t="shared" si="38"/>
        <v>Sep</v>
      </c>
      <c r="M375" s="9">
        <f t="shared" si="43"/>
        <v>1998</v>
      </c>
      <c r="N375" s="8" t="str" cm="1">
        <f t="array" ref="N375">IF(G375="?",INDEX($G$2:$G$2344,MODE(MATCH($G$2:$G$2344,$G$2:$G$2344,0))),G375)</f>
        <v>tier - 3</v>
      </c>
      <c r="O375" s="8" t="str" cm="1">
        <f t="array" ref="O375">IF(H375="?",INDEX($H$2:$H$2344,MODE(MATCH($H$2:$H$2344,$H$2:$H$2344,0))),H375)</f>
        <v>tier - 3</v>
      </c>
      <c r="P375" s="8" t="str">
        <f t="shared" si="39"/>
        <v>R1012</v>
      </c>
      <c r="Q375" s="11">
        <f t="shared" si="40"/>
        <v>36054</v>
      </c>
      <c r="R375" s="9">
        <f t="shared" si="42"/>
        <v>24</v>
      </c>
      <c r="S375" s="9"/>
      <c r="T375" s="40">
        <f>COUNTA(Table3[[#This Row],[month]:[age]])</f>
        <v>7</v>
      </c>
    </row>
    <row r="376" spans="1:20" x14ac:dyDescent="0.25">
      <c r="A376" t="s">
        <v>405</v>
      </c>
      <c r="B376">
        <v>2003</v>
      </c>
      <c r="C376" t="s">
        <v>35</v>
      </c>
      <c r="D376">
        <v>24</v>
      </c>
      <c r="E376">
        <v>0</v>
      </c>
      <c r="F376" s="42">
        <v>3538.9</v>
      </c>
      <c r="G376" t="s">
        <v>11</v>
      </c>
      <c r="H376" t="s">
        <v>11</v>
      </c>
      <c r="I376" t="s">
        <v>23</v>
      </c>
      <c r="J376" s="7">
        <f t="shared" si="37"/>
        <v>0</v>
      </c>
      <c r="K376" s="9" t="str">
        <f t="shared" si="41"/>
        <v>Id1963</v>
      </c>
      <c r="L376" s="8" t="str">
        <f t="shared" si="38"/>
        <v>Aug</v>
      </c>
      <c r="M376" s="9">
        <f t="shared" si="43"/>
        <v>2003</v>
      </c>
      <c r="N376" s="8" t="str" cm="1">
        <f t="array" ref="N376">IF(G376="?",INDEX($G$2:$G$2344,MODE(MATCH($G$2:$G$2344,$G$2:$G$2344,0))),G376)</f>
        <v>tier - 2</v>
      </c>
      <c r="O376" s="8" t="str" cm="1">
        <f t="array" ref="O376">IF(H376="?",INDEX($H$2:$H$2344,MODE(MATCH($H$2:$H$2344,$H$2:$H$2344,0))),H376)</f>
        <v>tier - 2</v>
      </c>
      <c r="P376" s="8" t="str">
        <f t="shared" si="39"/>
        <v>R1012</v>
      </c>
      <c r="Q376" s="11">
        <f t="shared" si="40"/>
        <v>37857</v>
      </c>
      <c r="R376" s="9">
        <f t="shared" si="42"/>
        <v>19</v>
      </c>
      <c r="S376" s="9"/>
      <c r="T376" s="40">
        <f>COUNTA(Table3[[#This Row],[month]:[age]])</f>
        <v>7</v>
      </c>
    </row>
    <row r="377" spans="1:20" x14ac:dyDescent="0.25">
      <c r="A377" t="s">
        <v>406</v>
      </c>
      <c r="B377">
        <v>1988</v>
      </c>
      <c r="C377" t="s">
        <v>37</v>
      </c>
      <c r="D377">
        <v>15</v>
      </c>
      <c r="E377">
        <v>3</v>
      </c>
      <c r="F377" s="42">
        <v>3540.12</v>
      </c>
      <c r="G377" t="s">
        <v>11</v>
      </c>
      <c r="H377" t="s">
        <v>16</v>
      </c>
      <c r="I377" t="s">
        <v>13</v>
      </c>
      <c r="J377" s="7">
        <f t="shared" si="37"/>
        <v>0</v>
      </c>
      <c r="K377" s="9" t="str">
        <f t="shared" si="41"/>
        <v>Id1962</v>
      </c>
      <c r="L377" s="8" t="str">
        <f t="shared" si="38"/>
        <v>Oct</v>
      </c>
      <c r="M377" s="9">
        <f t="shared" si="43"/>
        <v>1988</v>
      </c>
      <c r="N377" s="8" t="str" cm="1">
        <f t="array" ref="N377">IF(G377="?",INDEX($G$2:$G$2344,MODE(MATCH($G$2:$G$2344,$G$2:$G$2344,0))),G377)</f>
        <v>tier - 2</v>
      </c>
      <c r="O377" s="8" t="str" cm="1">
        <f t="array" ref="O377">IF(H377="?",INDEX($H$2:$H$2344,MODE(MATCH($H$2:$H$2344,$H$2:$H$2344,0))),H377)</f>
        <v>tier - 1</v>
      </c>
      <c r="P377" s="8" t="str">
        <f t="shared" si="39"/>
        <v>R1013</v>
      </c>
      <c r="Q377" s="11">
        <f t="shared" si="40"/>
        <v>32431</v>
      </c>
      <c r="R377" s="9">
        <f t="shared" si="42"/>
        <v>34</v>
      </c>
      <c r="S377" s="9"/>
      <c r="T377" s="40">
        <f>COUNTA(Table3[[#This Row],[month]:[age]])</f>
        <v>7</v>
      </c>
    </row>
    <row r="378" spans="1:20" x14ac:dyDescent="0.25">
      <c r="A378" t="s">
        <v>407</v>
      </c>
      <c r="B378">
        <v>1992</v>
      </c>
      <c r="C378" t="s">
        <v>30</v>
      </c>
      <c r="D378">
        <v>22</v>
      </c>
      <c r="E378">
        <v>0</v>
      </c>
      <c r="F378" s="42">
        <v>3554.2</v>
      </c>
      <c r="G378" t="s">
        <v>11</v>
      </c>
      <c r="H378" t="s">
        <v>12</v>
      </c>
      <c r="I378" t="s">
        <v>42</v>
      </c>
      <c r="J378" s="7">
        <f t="shared" si="37"/>
        <v>0</v>
      </c>
      <c r="K378" s="9" t="str">
        <f t="shared" si="41"/>
        <v>Id1961</v>
      </c>
      <c r="L378" s="8" t="str">
        <f t="shared" si="38"/>
        <v>Dec</v>
      </c>
      <c r="M378" s="9">
        <f t="shared" si="43"/>
        <v>1992</v>
      </c>
      <c r="N378" s="8" t="str" cm="1">
        <f t="array" ref="N378">IF(G378="?",INDEX($G$2:$G$2344,MODE(MATCH($G$2:$G$2344,$G$2:$G$2344,0))),G378)</f>
        <v>tier - 2</v>
      </c>
      <c r="O378" s="8" t="str" cm="1">
        <f t="array" ref="O378">IF(H378="?",INDEX($H$2:$H$2344,MODE(MATCH($H$2:$H$2344,$H$2:$H$2344,0))),H378)</f>
        <v>tier - 3</v>
      </c>
      <c r="P378" s="8" t="str">
        <f t="shared" si="39"/>
        <v>R1011</v>
      </c>
      <c r="Q378" s="11">
        <f t="shared" si="40"/>
        <v>33960</v>
      </c>
      <c r="R378" s="9">
        <f t="shared" si="42"/>
        <v>30</v>
      </c>
      <c r="S378" s="9"/>
      <c r="T378" s="40">
        <f>COUNTA(Table3[[#This Row],[month]:[age]])</f>
        <v>7</v>
      </c>
    </row>
    <row r="379" spans="1:20" x14ac:dyDescent="0.25">
      <c r="A379" t="s">
        <v>408</v>
      </c>
      <c r="B379">
        <v>1994</v>
      </c>
      <c r="C379" t="s">
        <v>20</v>
      </c>
      <c r="D379">
        <v>24</v>
      </c>
      <c r="E379">
        <v>0</v>
      </c>
      <c r="F379" s="42">
        <v>3556.92</v>
      </c>
      <c r="G379" t="s">
        <v>11</v>
      </c>
      <c r="H379" t="s">
        <v>12</v>
      </c>
      <c r="I379" t="s">
        <v>23</v>
      </c>
      <c r="J379" s="7">
        <f t="shared" si="37"/>
        <v>0</v>
      </c>
      <c r="K379" s="9" t="str">
        <f t="shared" si="41"/>
        <v>Id1960</v>
      </c>
      <c r="L379" s="8" t="str">
        <f t="shared" si="38"/>
        <v>Sep</v>
      </c>
      <c r="M379" s="9">
        <f t="shared" si="43"/>
        <v>1994</v>
      </c>
      <c r="N379" s="8" t="str" cm="1">
        <f t="array" ref="N379">IF(G379="?",INDEX($G$2:$G$2344,MODE(MATCH($G$2:$G$2344,$G$2:$G$2344,0))),G379)</f>
        <v>tier - 2</v>
      </c>
      <c r="O379" s="8" t="str" cm="1">
        <f t="array" ref="O379">IF(H379="?",INDEX($H$2:$H$2344,MODE(MATCH($H$2:$H$2344,$H$2:$H$2344,0))),H379)</f>
        <v>tier - 3</v>
      </c>
      <c r="P379" s="8" t="str">
        <f t="shared" si="39"/>
        <v>R1012</v>
      </c>
      <c r="Q379" s="11">
        <f t="shared" si="40"/>
        <v>34601</v>
      </c>
      <c r="R379" s="9">
        <f t="shared" si="42"/>
        <v>28</v>
      </c>
      <c r="S379" s="9"/>
      <c r="T379" s="40">
        <f>COUNTA(Table3[[#This Row],[month]:[age]])</f>
        <v>7</v>
      </c>
    </row>
    <row r="380" spans="1:20" x14ac:dyDescent="0.25">
      <c r="A380" t="s">
        <v>409</v>
      </c>
      <c r="B380">
        <v>1995</v>
      </c>
      <c r="C380" t="s">
        <v>37</v>
      </c>
      <c r="D380">
        <v>9</v>
      </c>
      <c r="E380">
        <v>0</v>
      </c>
      <c r="F380" s="42">
        <v>3558.62</v>
      </c>
      <c r="G380" t="s">
        <v>11</v>
      </c>
      <c r="H380" t="s">
        <v>12</v>
      </c>
      <c r="I380" t="s">
        <v>247</v>
      </c>
      <c r="J380" s="7">
        <f t="shared" si="37"/>
        <v>0</v>
      </c>
      <c r="K380" s="9" t="str">
        <f t="shared" si="41"/>
        <v>Id1959</v>
      </c>
      <c r="L380" s="8" t="str">
        <f t="shared" si="38"/>
        <v>Oct</v>
      </c>
      <c r="M380" s="9">
        <f t="shared" si="43"/>
        <v>1995</v>
      </c>
      <c r="N380" s="8" t="str" cm="1">
        <f t="array" ref="N380">IF(G380="?",INDEX($G$2:$G$2344,MODE(MATCH($G$2:$G$2344,$G$2:$G$2344,0))),G380)</f>
        <v>tier - 2</v>
      </c>
      <c r="O380" s="8" t="str" cm="1">
        <f t="array" ref="O380">IF(H380="?",INDEX($H$2:$H$2344,MODE(MATCH($H$2:$H$2344,$H$2:$H$2344,0))),H380)</f>
        <v>tier - 3</v>
      </c>
      <c r="P380" s="8" t="str">
        <f t="shared" si="39"/>
        <v>R1024</v>
      </c>
      <c r="Q380" s="11">
        <f t="shared" si="40"/>
        <v>34981</v>
      </c>
      <c r="R380" s="9">
        <f t="shared" si="42"/>
        <v>27</v>
      </c>
      <c r="S380" s="9"/>
      <c r="T380" s="40">
        <f>COUNTA(Table3[[#This Row],[month]:[age]])</f>
        <v>7</v>
      </c>
    </row>
    <row r="381" spans="1:20" x14ac:dyDescent="0.25">
      <c r="A381" t="s">
        <v>410</v>
      </c>
      <c r="B381">
        <v>1995</v>
      </c>
      <c r="C381" t="s">
        <v>18</v>
      </c>
      <c r="D381">
        <v>16</v>
      </c>
      <c r="E381">
        <v>1</v>
      </c>
      <c r="F381" s="42">
        <v>3561.89</v>
      </c>
      <c r="G381" t="s">
        <v>11</v>
      </c>
      <c r="H381" t="s">
        <v>16</v>
      </c>
      <c r="I381" t="s">
        <v>13</v>
      </c>
      <c r="J381" s="7">
        <f t="shared" si="37"/>
        <v>0</v>
      </c>
      <c r="K381" s="9" t="str">
        <f t="shared" si="41"/>
        <v>Id1958</v>
      </c>
      <c r="L381" s="8" t="str">
        <f t="shared" si="38"/>
        <v>Jun</v>
      </c>
      <c r="M381" s="9">
        <f t="shared" si="43"/>
        <v>1995</v>
      </c>
      <c r="N381" s="8" t="str" cm="1">
        <f t="array" ref="N381">IF(G381="?",INDEX($G$2:$G$2344,MODE(MATCH($G$2:$G$2344,$G$2:$G$2344,0))),G381)</f>
        <v>tier - 2</v>
      </c>
      <c r="O381" s="8" t="str" cm="1">
        <f t="array" ref="O381">IF(H381="?",INDEX($H$2:$H$2344,MODE(MATCH($H$2:$H$2344,$H$2:$H$2344,0))),H381)</f>
        <v>tier - 1</v>
      </c>
      <c r="P381" s="8" t="str">
        <f t="shared" si="39"/>
        <v>R1013</v>
      </c>
      <c r="Q381" s="11">
        <f t="shared" si="40"/>
        <v>34866</v>
      </c>
      <c r="R381" s="9">
        <f t="shared" si="42"/>
        <v>27</v>
      </c>
      <c r="S381" s="9"/>
      <c r="T381" s="40">
        <f>COUNTA(Table3[[#This Row],[month]:[age]])</f>
        <v>7</v>
      </c>
    </row>
    <row r="382" spans="1:20" x14ac:dyDescent="0.25">
      <c r="A382" t="s">
        <v>411</v>
      </c>
      <c r="B382">
        <v>1981</v>
      </c>
      <c r="C382" t="s">
        <v>37</v>
      </c>
      <c r="D382">
        <v>10</v>
      </c>
      <c r="E382">
        <v>1</v>
      </c>
      <c r="F382" s="42">
        <v>3562.87</v>
      </c>
      <c r="G382" t="s">
        <v>11</v>
      </c>
      <c r="H382" t="s">
        <v>16</v>
      </c>
      <c r="I382" t="s">
        <v>13</v>
      </c>
      <c r="J382" s="7">
        <f t="shared" si="37"/>
        <v>0</v>
      </c>
      <c r="K382" s="9" t="str">
        <f t="shared" si="41"/>
        <v>Id1957</v>
      </c>
      <c r="L382" s="8" t="str">
        <f t="shared" si="38"/>
        <v>Oct</v>
      </c>
      <c r="M382" s="9">
        <f t="shared" si="43"/>
        <v>1981</v>
      </c>
      <c r="N382" s="8" t="str" cm="1">
        <f t="array" ref="N382">IF(G382="?",INDEX($G$2:$G$2344,MODE(MATCH($G$2:$G$2344,$G$2:$G$2344,0))),G382)</f>
        <v>tier - 2</v>
      </c>
      <c r="O382" s="8" t="str" cm="1">
        <f t="array" ref="O382">IF(H382="?",INDEX($H$2:$H$2344,MODE(MATCH($H$2:$H$2344,$H$2:$H$2344,0))),H382)</f>
        <v>tier - 1</v>
      </c>
      <c r="P382" s="8" t="str">
        <f t="shared" si="39"/>
        <v>R1013</v>
      </c>
      <c r="Q382" s="11">
        <f t="shared" si="40"/>
        <v>29869</v>
      </c>
      <c r="R382" s="9">
        <f t="shared" si="42"/>
        <v>41</v>
      </c>
      <c r="S382" s="9"/>
      <c r="T382" s="40">
        <f>COUNTA(Table3[[#This Row],[month]:[age]])</f>
        <v>7</v>
      </c>
    </row>
    <row r="383" spans="1:20" x14ac:dyDescent="0.25">
      <c r="A383" t="s">
        <v>412</v>
      </c>
      <c r="B383">
        <v>1988</v>
      </c>
      <c r="C383" t="s">
        <v>35</v>
      </c>
      <c r="D383">
        <v>18</v>
      </c>
      <c r="E383">
        <v>3</v>
      </c>
      <c r="F383" s="42">
        <v>3569.96</v>
      </c>
      <c r="G383" t="s">
        <v>11</v>
      </c>
      <c r="H383" t="s">
        <v>16</v>
      </c>
      <c r="I383" t="s">
        <v>23</v>
      </c>
      <c r="J383" s="7">
        <f t="shared" si="37"/>
        <v>0</v>
      </c>
      <c r="K383" s="9" t="str">
        <f t="shared" si="41"/>
        <v>Id1956</v>
      </c>
      <c r="L383" s="8" t="str">
        <f t="shared" si="38"/>
        <v>Aug</v>
      </c>
      <c r="M383" s="9">
        <f t="shared" si="43"/>
        <v>1988</v>
      </c>
      <c r="N383" s="8" t="str" cm="1">
        <f t="array" ref="N383">IF(G383="?",INDEX($G$2:$G$2344,MODE(MATCH($G$2:$G$2344,$G$2:$G$2344,0))),G383)</f>
        <v>tier - 2</v>
      </c>
      <c r="O383" s="8" t="str" cm="1">
        <f t="array" ref="O383">IF(H383="?",INDEX($H$2:$H$2344,MODE(MATCH($H$2:$H$2344,$H$2:$H$2344,0))),H383)</f>
        <v>tier - 1</v>
      </c>
      <c r="P383" s="8" t="str">
        <f t="shared" si="39"/>
        <v>R1012</v>
      </c>
      <c r="Q383" s="11">
        <f t="shared" si="40"/>
        <v>32373</v>
      </c>
      <c r="R383" s="9">
        <f t="shared" si="42"/>
        <v>34</v>
      </c>
      <c r="S383" s="9"/>
      <c r="T383" s="40">
        <f>COUNTA(Table3[[#This Row],[month]:[age]])</f>
        <v>7</v>
      </c>
    </row>
    <row r="384" spans="1:20" x14ac:dyDescent="0.25">
      <c r="A384" t="s">
        <v>413</v>
      </c>
      <c r="B384">
        <v>1995</v>
      </c>
      <c r="C384" t="s">
        <v>35</v>
      </c>
      <c r="D384">
        <v>23</v>
      </c>
      <c r="E384">
        <v>1</v>
      </c>
      <c r="F384" s="42">
        <v>3578</v>
      </c>
      <c r="G384" t="s">
        <v>11</v>
      </c>
      <c r="H384" t="s">
        <v>12</v>
      </c>
      <c r="I384" t="s">
        <v>42</v>
      </c>
      <c r="J384" s="7">
        <f t="shared" si="37"/>
        <v>0</v>
      </c>
      <c r="K384" s="9" t="str">
        <f t="shared" si="41"/>
        <v>Id1955</v>
      </c>
      <c r="L384" s="8" t="str">
        <f t="shared" si="38"/>
        <v>Aug</v>
      </c>
      <c r="M384" s="9">
        <f t="shared" si="43"/>
        <v>1995</v>
      </c>
      <c r="N384" s="8" t="str" cm="1">
        <f t="array" ref="N384">IF(G384="?",INDEX($G$2:$G$2344,MODE(MATCH($G$2:$G$2344,$G$2:$G$2344,0))),G384)</f>
        <v>tier - 2</v>
      </c>
      <c r="O384" s="8" t="str" cm="1">
        <f t="array" ref="O384">IF(H384="?",INDEX($H$2:$H$2344,MODE(MATCH($H$2:$H$2344,$H$2:$H$2344,0))),H384)</f>
        <v>tier - 3</v>
      </c>
      <c r="P384" s="8" t="str">
        <f t="shared" si="39"/>
        <v>R1011</v>
      </c>
      <c r="Q384" s="11">
        <f t="shared" si="40"/>
        <v>34934</v>
      </c>
      <c r="R384" s="9">
        <f t="shared" si="42"/>
        <v>27</v>
      </c>
      <c r="S384" s="9"/>
      <c r="T384" s="40">
        <f>COUNTA(Table3[[#This Row],[month]:[age]])</f>
        <v>7</v>
      </c>
    </row>
    <row r="385" spans="1:20" x14ac:dyDescent="0.25">
      <c r="A385" t="s">
        <v>414</v>
      </c>
      <c r="B385">
        <v>2001</v>
      </c>
      <c r="C385" t="s">
        <v>15</v>
      </c>
      <c r="D385">
        <v>11</v>
      </c>
      <c r="E385">
        <v>2</v>
      </c>
      <c r="F385" s="42">
        <v>3579.83</v>
      </c>
      <c r="G385" t="s">
        <v>11</v>
      </c>
      <c r="H385" t="s">
        <v>11</v>
      </c>
      <c r="I385" t="s">
        <v>23</v>
      </c>
      <c r="J385" s="7">
        <f t="shared" si="37"/>
        <v>0</v>
      </c>
      <c r="K385" s="9" t="str">
        <f t="shared" si="41"/>
        <v>Id1954</v>
      </c>
      <c r="L385" s="8" t="str">
        <f t="shared" si="38"/>
        <v>Nov</v>
      </c>
      <c r="M385" s="9">
        <f t="shared" si="43"/>
        <v>2001</v>
      </c>
      <c r="N385" s="8" t="str" cm="1">
        <f t="array" ref="N385">IF(G385="?",INDEX($G$2:$G$2344,MODE(MATCH($G$2:$G$2344,$G$2:$G$2344,0))),G385)</f>
        <v>tier - 2</v>
      </c>
      <c r="O385" s="8" t="str" cm="1">
        <f t="array" ref="O385">IF(H385="?",INDEX($H$2:$H$2344,MODE(MATCH($H$2:$H$2344,$H$2:$H$2344,0))),H385)</f>
        <v>tier - 2</v>
      </c>
      <c r="P385" s="8" t="str">
        <f t="shared" si="39"/>
        <v>R1012</v>
      </c>
      <c r="Q385" s="11">
        <f t="shared" si="40"/>
        <v>37206</v>
      </c>
      <c r="R385" s="9">
        <f t="shared" si="42"/>
        <v>21</v>
      </c>
      <c r="S385" s="9"/>
      <c r="T385" s="40">
        <f>COUNTA(Table3[[#This Row],[month]:[age]])</f>
        <v>7</v>
      </c>
    </row>
    <row r="386" spans="1:20" x14ac:dyDescent="0.25">
      <c r="A386" t="s">
        <v>415</v>
      </c>
      <c r="B386">
        <v>1986</v>
      </c>
      <c r="C386" t="s">
        <v>30</v>
      </c>
      <c r="D386">
        <v>27</v>
      </c>
      <c r="E386">
        <v>3</v>
      </c>
      <c r="F386" s="42">
        <v>3589.14</v>
      </c>
      <c r="G386" t="s">
        <v>11</v>
      </c>
      <c r="H386" t="s">
        <v>11</v>
      </c>
      <c r="I386" t="s">
        <v>13</v>
      </c>
      <c r="J386" s="7">
        <f t="shared" ref="J386:J449" si="44">COUNTIF(A386:I386, "?")</f>
        <v>0</v>
      </c>
      <c r="K386" s="9" t="str">
        <f t="shared" si="41"/>
        <v>Id1953</v>
      </c>
      <c r="L386" s="8" t="str">
        <f t="shared" ref="L386:L449" si="45">IF(C386="?", "Sep", C386)</f>
        <v>Dec</v>
      </c>
      <c r="M386" s="9">
        <f t="shared" si="43"/>
        <v>1986</v>
      </c>
      <c r="N386" s="8" t="str" cm="1">
        <f t="array" ref="N386">IF(G386="?",INDEX($G$2:$G$2344,MODE(MATCH($G$2:$G$2344,$G$2:$G$2344,0))),G386)</f>
        <v>tier - 2</v>
      </c>
      <c r="O386" s="8" t="str" cm="1">
        <f t="array" ref="O386">IF(H386="?",INDEX($H$2:$H$2344,MODE(MATCH($H$2:$H$2344,$H$2:$H$2344,0))),H386)</f>
        <v>tier - 2</v>
      </c>
      <c r="P386" s="8" t="str">
        <f t="shared" ref="P386:P449" si="46">IF(I386="?", "Unknown", I386)</f>
        <v>R1013</v>
      </c>
      <c r="Q386" s="11">
        <f t="shared" ref="Q386:Q449" si="47">DATE(B386, MONTH(1 &amp; L386), D386)</f>
        <v>31773</v>
      </c>
      <c r="R386" s="9">
        <f t="shared" si="42"/>
        <v>36</v>
      </c>
      <c r="S386" s="9"/>
      <c r="T386" s="40">
        <f>COUNTA(Table3[[#This Row],[month]:[age]])</f>
        <v>7</v>
      </c>
    </row>
    <row r="387" spans="1:20" x14ac:dyDescent="0.25">
      <c r="A387" t="s">
        <v>416</v>
      </c>
      <c r="B387">
        <v>1999</v>
      </c>
      <c r="C387" t="s">
        <v>18</v>
      </c>
      <c r="D387">
        <v>6</v>
      </c>
      <c r="E387">
        <v>3</v>
      </c>
      <c r="F387" s="42">
        <v>3591.48</v>
      </c>
      <c r="G387" t="s">
        <v>11</v>
      </c>
      <c r="H387" t="s">
        <v>12</v>
      </c>
      <c r="I387" t="s">
        <v>42</v>
      </c>
      <c r="J387" s="7">
        <f t="shared" si="44"/>
        <v>0</v>
      </c>
      <c r="K387" s="9" t="str">
        <f t="shared" ref="K387:K450" si="48">IF(A387="?", "Unknown", A387)</f>
        <v>Id1952</v>
      </c>
      <c r="L387" s="8" t="str">
        <f t="shared" si="45"/>
        <v>Jun</v>
      </c>
      <c r="M387" s="9">
        <f t="shared" si="43"/>
        <v>1999</v>
      </c>
      <c r="N387" s="8" t="str" cm="1">
        <f t="array" ref="N387">IF(G387="?",INDEX($G$2:$G$2344,MODE(MATCH($G$2:$G$2344,$G$2:$G$2344,0))),G387)</f>
        <v>tier - 2</v>
      </c>
      <c r="O387" s="8" t="str" cm="1">
        <f t="array" ref="O387">IF(H387="?",INDEX($H$2:$H$2344,MODE(MATCH($H$2:$H$2344,$H$2:$H$2344,0))),H387)</f>
        <v>tier - 3</v>
      </c>
      <c r="P387" s="8" t="str">
        <f t="shared" si="46"/>
        <v>R1011</v>
      </c>
      <c r="Q387" s="11">
        <f t="shared" si="47"/>
        <v>36317</v>
      </c>
      <c r="R387" s="9">
        <f t="shared" ref="R387:R450" si="49">DATEDIF(Q387, DATE(2023,6,8), "Y")</f>
        <v>24</v>
      </c>
      <c r="S387" s="9"/>
      <c r="T387" s="40">
        <f>COUNTA(Table3[[#This Row],[month]:[age]])</f>
        <v>7</v>
      </c>
    </row>
    <row r="388" spans="1:20" x14ac:dyDescent="0.25">
      <c r="A388" t="s">
        <v>417</v>
      </c>
      <c r="B388">
        <v>1997</v>
      </c>
      <c r="C388" t="s">
        <v>15</v>
      </c>
      <c r="D388">
        <v>4</v>
      </c>
      <c r="E388">
        <v>1</v>
      </c>
      <c r="F388" s="42">
        <v>3594.17</v>
      </c>
      <c r="G388" t="s">
        <v>11</v>
      </c>
      <c r="H388" t="s">
        <v>11</v>
      </c>
      <c r="I388" t="s">
        <v>23</v>
      </c>
      <c r="J388" s="7">
        <f t="shared" si="44"/>
        <v>0</v>
      </c>
      <c r="K388" s="9" t="str">
        <f t="shared" si="48"/>
        <v>Id1951</v>
      </c>
      <c r="L388" s="8" t="str">
        <f t="shared" si="45"/>
        <v>Nov</v>
      </c>
      <c r="M388" s="9">
        <f t="shared" si="43"/>
        <v>1997</v>
      </c>
      <c r="N388" s="8" t="str" cm="1">
        <f t="array" ref="N388">IF(G388="?",INDEX($G$2:$G$2344,MODE(MATCH($G$2:$G$2344,$G$2:$G$2344,0))),G388)</f>
        <v>tier - 2</v>
      </c>
      <c r="O388" s="8" t="str" cm="1">
        <f t="array" ref="O388">IF(H388="?",INDEX($H$2:$H$2344,MODE(MATCH($H$2:$H$2344,$H$2:$H$2344,0))),H388)</f>
        <v>tier - 2</v>
      </c>
      <c r="P388" s="8" t="str">
        <f t="shared" si="46"/>
        <v>R1012</v>
      </c>
      <c r="Q388" s="11">
        <f t="shared" si="47"/>
        <v>35738</v>
      </c>
      <c r="R388" s="9">
        <f t="shared" si="49"/>
        <v>25</v>
      </c>
      <c r="S388" s="9"/>
      <c r="T388" s="40">
        <f>COUNTA(Table3[[#This Row],[month]:[age]])</f>
        <v>7</v>
      </c>
    </row>
    <row r="389" spans="1:20" x14ac:dyDescent="0.25">
      <c r="A389" t="s">
        <v>418</v>
      </c>
      <c r="B389">
        <v>1999</v>
      </c>
      <c r="C389" t="s">
        <v>35</v>
      </c>
      <c r="D389">
        <v>12</v>
      </c>
      <c r="E389">
        <v>3</v>
      </c>
      <c r="F389" s="42">
        <v>3597.6</v>
      </c>
      <c r="G389" t="s">
        <v>11</v>
      </c>
      <c r="H389" t="s">
        <v>11</v>
      </c>
      <c r="I389" t="s">
        <v>42</v>
      </c>
      <c r="J389" s="7">
        <f t="shared" si="44"/>
        <v>0</v>
      </c>
      <c r="K389" s="9" t="str">
        <f t="shared" si="48"/>
        <v>Id1950</v>
      </c>
      <c r="L389" s="8" t="str">
        <f t="shared" si="45"/>
        <v>Aug</v>
      </c>
      <c r="M389" s="9">
        <f t="shared" si="43"/>
        <v>1999</v>
      </c>
      <c r="N389" s="8" t="str" cm="1">
        <f t="array" ref="N389">IF(G389="?",INDEX($G$2:$G$2344,MODE(MATCH($G$2:$G$2344,$G$2:$G$2344,0))),G389)</f>
        <v>tier - 2</v>
      </c>
      <c r="O389" s="8" t="str" cm="1">
        <f t="array" ref="O389">IF(H389="?",INDEX($H$2:$H$2344,MODE(MATCH($H$2:$H$2344,$H$2:$H$2344,0))),H389)</f>
        <v>tier - 2</v>
      </c>
      <c r="P389" s="8" t="str">
        <f t="shared" si="46"/>
        <v>R1011</v>
      </c>
      <c r="Q389" s="11">
        <f t="shared" si="47"/>
        <v>36384</v>
      </c>
      <c r="R389" s="9">
        <f t="shared" si="49"/>
        <v>23</v>
      </c>
      <c r="S389" s="9"/>
      <c r="T389" s="40">
        <f>COUNTA(Table3[[#This Row],[month]:[age]])</f>
        <v>7</v>
      </c>
    </row>
    <row r="390" spans="1:20" x14ac:dyDescent="0.25">
      <c r="A390" t="s">
        <v>419</v>
      </c>
      <c r="B390">
        <v>1988</v>
      </c>
      <c r="C390" t="s">
        <v>15</v>
      </c>
      <c r="D390">
        <v>4</v>
      </c>
      <c r="E390">
        <v>3</v>
      </c>
      <c r="F390" s="42">
        <v>3603.6</v>
      </c>
      <c r="G390" t="s">
        <v>11</v>
      </c>
      <c r="H390" t="s">
        <v>16</v>
      </c>
      <c r="I390" t="s">
        <v>13</v>
      </c>
      <c r="J390" s="7">
        <f t="shared" si="44"/>
        <v>0</v>
      </c>
      <c r="K390" s="9" t="str">
        <f t="shared" si="48"/>
        <v>Id1949</v>
      </c>
      <c r="L390" s="8" t="str">
        <f t="shared" si="45"/>
        <v>Nov</v>
      </c>
      <c r="M390" s="9">
        <f t="shared" si="43"/>
        <v>1988</v>
      </c>
      <c r="N390" s="8" t="str" cm="1">
        <f t="array" ref="N390">IF(G390="?",INDEX($G$2:$G$2344,MODE(MATCH($G$2:$G$2344,$G$2:$G$2344,0))),G390)</f>
        <v>tier - 2</v>
      </c>
      <c r="O390" s="8" t="str" cm="1">
        <f t="array" ref="O390">IF(H390="?",INDEX($H$2:$H$2344,MODE(MATCH($H$2:$H$2344,$H$2:$H$2344,0))),H390)</f>
        <v>tier - 1</v>
      </c>
      <c r="P390" s="8" t="str">
        <f t="shared" si="46"/>
        <v>R1013</v>
      </c>
      <c r="Q390" s="11">
        <f t="shared" si="47"/>
        <v>32451</v>
      </c>
      <c r="R390" s="9">
        <f t="shared" si="49"/>
        <v>34</v>
      </c>
      <c r="S390" s="9"/>
      <c r="T390" s="40">
        <f>COUNTA(Table3[[#This Row],[month]:[age]])</f>
        <v>7</v>
      </c>
    </row>
    <row r="391" spans="1:20" x14ac:dyDescent="0.25">
      <c r="A391" t="s">
        <v>420</v>
      </c>
      <c r="B391">
        <v>1990</v>
      </c>
      <c r="C391" t="s">
        <v>37</v>
      </c>
      <c r="D391">
        <v>11</v>
      </c>
      <c r="E391">
        <v>3</v>
      </c>
      <c r="F391" s="42">
        <v>3606.43</v>
      </c>
      <c r="G391" t="s">
        <v>11</v>
      </c>
      <c r="H391" t="s">
        <v>16</v>
      </c>
      <c r="I391" t="s">
        <v>13</v>
      </c>
      <c r="J391" s="7">
        <f t="shared" si="44"/>
        <v>0</v>
      </c>
      <c r="K391" s="9" t="str">
        <f t="shared" si="48"/>
        <v>Id1948</v>
      </c>
      <c r="L391" s="8" t="str">
        <f t="shared" si="45"/>
        <v>Oct</v>
      </c>
      <c r="M391" s="9">
        <f t="shared" si="43"/>
        <v>1990</v>
      </c>
      <c r="N391" s="8" t="str" cm="1">
        <f t="array" ref="N391">IF(G391="?",INDEX($G$2:$G$2344,MODE(MATCH($G$2:$G$2344,$G$2:$G$2344,0))),G391)</f>
        <v>tier - 2</v>
      </c>
      <c r="O391" s="8" t="str" cm="1">
        <f t="array" ref="O391">IF(H391="?",INDEX($H$2:$H$2344,MODE(MATCH($H$2:$H$2344,$H$2:$H$2344,0))),H391)</f>
        <v>tier - 1</v>
      </c>
      <c r="P391" s="8" t="str">
        <f t="shared" si="46"/>
        <v>R1013</v>
      </c>
      <c r="Q391" s="11">
        <f t="shared" si="47"/>
        <v>33157</v>
      </c>
      <c r="R391" s="9">
        <f t="shared" si="49"/>
        <v>32</v>
      </c>
      <c r="S391" s="9"/>
      <c r="T391" s="40">
        <f>COUNTA(Table3[[#This Row],[month]:[age]])</f>
        <v>7</v>
      </c>
    </row>
    <row r="392" spans="1:20" x14ac:dyDescent="0.25">
      <c r="A392" t="s">
        <v>421</v>
      </c>
      <c r="B392">
        <v>1985</v>
      </c>
      <c r="C392" t="s">
        <v>18</v>
      </c>
      <c r="D392">
        <v>14</v>
      </c>
      <c r="E392">
        <v>3</v>
      </c>
      <c r="F392" s="42">
        <v>3622.13</v>
      </c>
      <c r="G392" t="s">
        <v>11</v>
      </c>
      <c r="H392" t="s">
        <v>16</v>
      </c>
      <c r="I392" t="s">
        <v>13</v>
      </c>
      <c r="J392" s="7">
        <f t="shared" si="44"/>
        <v>0</v>
      </c>
      <c r="K392" s="9" t="str">
        <f t="shared" si="48"/>
        <v>Id1947</v>
      </c>
      <c r="L392" s="8" t="str">
        <f t="shared" si="45"/>
        <v>Jun</v>
      </c>
      <c r="M392" s="9">
        <f t="shared" si="43"/>
        <v>1985</v>
      </c>
      <c r="N392" s="8" t="str" cm="1">
        <f t="array" ref="N392">IF(G392="?",INDEX($G$2:$G$2344,MODE(MATCH($G$2:$G$2344,$G$2:$G$2344,0))),G392)</f>
        <v>tier - 2</v>
      </c>
      <c r="O392" s="8" t="str" cm="1">
        <f t="array" ref="O392">IF(H392="?",INDEX($H$2:$H$2344,MODE(MATCH($H$2:$H$2344,$H$2:$H$2344,0))),H392)</f>
        <v>tier - 1</v>
      </c>
      <c r="P392" s="8" t="str">
        <f t="shared" si="46"/>
        <v>R1013</v>
      </c>
      <c r="Q392" s="11">
        <f t="shared" si="47"/>
        <v>31212</v>
      </c>
      <c r="R392" s="9">
        <f t="shared" si="49"/>
        <v>37</v>
      </c>
      <c r="S392" s="9"/>
      <c r="T392" s="40">
        <f>COUNTA(Table3[[#This Row],[month]:[age]])</f>
        <v>7</v>
      </c>
    </row>
    <row r="393" spans="1:20" x14ac:dyDescent="0.25">
      <c r="A393" t="s">
        <v>422</v>
      </c>
      <c r="B393">
        <v>1992</v>
      </c>
      <c r="C393" t="s">
        <v>15</v>
      </c>
      <c r="D393">
        <v>17</v>
      </c>
      <c r="E393">
        <v>0</v>
      </c>
      <c r="F393" s="42">
        <v>3645.09</v>
      </c>
      <c r="G393" t="s">
        <v>16</v>
      </c>
      <c r="H393" t="s">
        <v>11</v>
      </c>
      <c r="I393" t="s">
        <v>276</v>
      </c>
      <c r="J393" s="7">
        <f t="shared" si="44"/>
        <v>0</v>
      </c>
      <c r="K393" s="9" t="str">
        <f t="shared" si="48"/>
        <v>Id1946</v>
      </c>
      <c r="L393" s="8" t="str">
        <f t="shared" si="45"/>
        <v>Nov</v>
      </c>
      <c r="M393" s="9">
        <f t="shared" si="43"/>
        <v>1992</v>
      </c>
      <c r="N393" s="8" t="str" cm="1">
        <f t="array" ref="N393">IF(G393="?",INDEX($G$2:$G$2344,MODE(MATCH($G$2:$G$2344,$G$2:$G$2344,0))),G393)</f>
        <v>tier - 1</v>
      </c>
      <c r="O393" s="8" t="str" cm="1">
        <f t="array" ref="O393">IF(H393="?",INDEX($H$2:$H$2344,MODE(MATCH($H$2:$H$2344,$H$2:$H$2344,0))),H393)</f>
        <v>tier - 2</v>
      </c>
      <c r="P393" s="8" t="str">
        <f t="shared" si="46"/>
        <v>R1014</v>
      </c>
      <c r="Q393" s="11">
        <f t="shared" si="47"/>
        <v>33925</v>
      </c>
      <c r="R393" s="9">
        <f t="shared" si="49"/>
        <v>30</v>
      </c>
      <c r="S393" s="9"/>
      <c r="T393" s="40">
        <f>COUNTA(Table3[[#This Row],[month]:[age]])</f>
        <v>7</v>
      </c>
    </row>
    <row r="394" spans="1:20" x14ac:dyDescent="0.25">
      <c r="A394" t="s">
        <v>423</v>
      </c>
      <c r="B394">
        <v>1990</v>
      </c>
      <c r="C394" t="s">
        <v>15</v>
      </c>
      <c r="D394">
        <v>8</v>
      </c>
      <c r="E394">
        <v>3</v>
      </c>
      <c r="F394" s="42">
        <v>3653.29</v>
      </c>
      <c r="G394" t="s">
        <v>11</v>
      </c>
      <c r="H394" t="s">
        <v>12</v>
      </c>
      <c r="I394" t="s">
        <v>42</v>
      </c>
      <c r="J394" s="7">
        <f t="shared" si="44"/>
        <v>0</v>
      </c>
      <c r="K394" s="9" t="str">
        <f t="shared" si="48"/>
        <v>Id1945</v>
      </c>
      <c r="L394" s="8" t="str">
        <f t="shared" si="45"/>
        <v>Nov</v>
      </c>
      <c r="M394" s="9">
        <f t="shared" si="43"/>
        <v>1990</v>
      </c>
      <c r="N394" s="8" t="str" cm="1">
        <f t="array" ref="N394">IF(G394="?",INDEX($G$2:$G$2344,MODE(MATCH($G$2:$G$2344,$G$2:$G$2344,0))),G394)</f>
        <v>tier - 2</v>
      </c>
      <c r="O394" s="8" t="str" cm="1">
        <f t="array" ref="O394">IF(H394="?",INDEX($H$2:$H$2344,MODE(MATCH($H$2:$H$2344,$H$2:$H$2344,0))),H394)</f>
        <v>tier - 3</v>
      </c>
      <c r="P394" s="8" t="str">
        <f t="shared" si="46"/>
        <v>R1011</v>
      </c>
      <c r="Q394" s="11">
        <f t="shared" si="47"/>
        <v>33185</v>
      </c>
      <c r="R394" s="9">
        <f t="shared" si="49"/>
        <v>32</v>
      </c>
      <c r="S394" s="9"/>
      <c r="T394" s="40">
        <f>COUNTA(Table3[[#This Row],[month]:[age]])</f>
        <v>7</v>
      </c>
    </row>
    <row r="395" spans="1:20" x14ac:dyDescent="0.25">
      <c r="A395" t="s">
        <v>424</v>
      </c>
      <c r="B395">
        <v>1992</v>
      </c>
      <c r="C395" t="s">
        <v>20</v>
      </c>
      <c r="D395">
        <v>14</v>
      </c>
      <c r="E395">
        <v>1</v>
      </c>
      <c r="F395" s="42">
        <v>3659.35</v>
      </c>
      <c r="G395" t="s">
        <v>12</v>
      </c>
      <c r="H395" t="s">
        <v>16</v>
      </c>
      <c r="I395" t="s">
        <v>42</v>
      </c>
      <c r="J395" s="7">
        <f t="shared" si="44"/>
        <v>0</v>
      </c>
      <c r="K395" s="9" t="str">
        <f t="shared" si="48"/>
        <v>Id1944</v>
      </c>
      <c r="L395" s="8" t="str">
        <f t="shared" si="45"/>
        <v>Sep</v>
      </c>
      <c r="M395" s="9">
        <f t="shared" si="43"/>
        <v>1992</v>
      </c>
      <c r="N395" s="8" t="str" cm="1">
        <f t="array" ref="N395">IF(G395="?",INDEX($G$2:$G$2344,MODE(MATCH($G$2:$G$2344,$G$2:$G$2344,0))),G395)</f>
        <v>tier - 3</v>
      </c>
      <c r="O395" s="8" t="str" cm="1">
        <f t="array" ref="O395">IF(H395="?",INDEX($H$2:$H$2344,MODE(MATCH($H$2:$H$2344,$H$2:$H$2344,0))),H395)</f>
        <v>tier - 1</v>
      </c>
      <c r="P395" s="8" t="str">
        <f t="shared" si="46"/>
        <v>R1011</v>
      </c>
      <c r="Q395" s="11">
        <f t="shared" si="47"/>
        <v>33861</v>
      </c>
      <c r="R395" s="9">
        <f t="shared" si="49"/>
        <v>30</v>
      </c>
      <c r="S395" s="9"/>
      <c r="T395" s="40">
        <f>COUNTA(Table3[[#This Row],[month]:[age]])</f>
        <v>7</v>
      </c>
    </row>
    <row r="396" spans="1:20" x14ac:dyDescent="0.25">
      <c r="A396" t="s">
        <v>425</v>
      </c>
      <c r="B396">
        <v>1984</v>
      </c>
      <c r="C396" t="s">
        <v>10</v>
      </c>
      <c r="D396">
        <v>6</v>
      </c>
      <c r="E396">
        <v>3</v>
      </c>
      <c r="F396" s="42">
        <v>3678.86</v>
      </c>
      <c r="G396" t="s">
        <v>11</v>
      </c>
      <c r="H396" t="s">
        <v>12</v>
      </c>
      <c r="I396" t="s">
        <v>13</v>
      </c>
      <c r="J396" s="7">
        <f t="shared" si="44"/>
        <v>0</v>
      </c>
      <c r="K396" s="9" t="str">
        <f t="shared" si="48"/>
        <v>Id1943</v>
      </c>
      <c r="L396" s="8" t="str">
        <f t="shared" si="45"/>
        <v>Jul</v>
      </c>
      <c r="M396" s="9">
        <f t="shared" si="43"/>
        <v>1984</v>
      </c>
      <c r="N396" s="8" t="str" cm="1">
        <f t="array" ref="N396">IF(G396="?",INDEX($G$2:$G$2344,MODE(MATCH($G$2:$G$2344,$G$2:$G$2344,0))),G396)</f>
        <v>tier - 2</v>
      </c>
      <c r="O396" s="8" t="str" cm="1">
        <f t="array" ref="O396">IF(H396="?",INDEX($H$2:$H$2344,MODE(MATCH($H$2:$H$2344,$H$2:$H$2344,0))),H396)</f>
        <v>tier - 3</v>
      </c>
      <c r="P396" s="8" t="str">
        <f t="shared" si="46"/>
        <v>R1013</v>
      </c>
      <c r="Q396" s="11">
        <f t="shared" si="47"/>
        <v>30869</v>
      </c>
      <c r="R396" s="9">
        <f t="shared" si="49"/>
        <v>38</v>
      </c>
      <c r="S396" s="9"/>
      <c r="T396" s="40">
        <f>COUNTA(Table3[[#This Row],[month]:[age]])</f>
        <v>7</v>
      </c>
    </row>
    <row r="397" spans="1:20" x14ac:dyDescent="0.25">
      <c r="A397" t="s">
        <v>426</v>
      </c>
      <c r="B397">
        <v>2003</v>
      </c>
      <c r="C397" t="s">
        <v>10</v>
      </c>
      <c r="D397">
        <v>10</v>
      </c>
      <c r="E397">
        <v>0</v>
      </c>
      <c r="F397" s="42">
        <v>3688.35</v>
      </c>
      <c r="G397" t="s">
        <v>11</v>
      </c>
      <c r="H397" t="s">
        <v>11</v>
      </c>
      <c r="I397" t="s">
        <v>300</v>
      </c>
      <c r="J397" s="7">
        <f t="shared" si="44"/>
        <v>0</v>
      </c>
      <c r="K397" s="9" t="str">
        <f t="shared" si="48"/>
        <v>Id1942</v>
      </c>
      <c r="L397" s="8" t="str">
        <f t="shared" si="45"/>
        <v>Jul</v>
      </c>
      <c r="M397" s="9">
        <f t="shared" si="43"/>
        <v>2003</v>
      </c>
      <c r="N397" s="8" t="str" cm="1">
        <f t="array" ref="N397">IF(G397="?",INDEX($G$2:$G$2344,MODE(MATCH($G$2:$G$2344,$G$2:$G$2344,0))),G397)</f>
        <v>tier - 2</v>
      </c>
      <c r="O397" s="8" t="str" cm="1">
        <f t="array" ref="O397">IF(H397="?",INDEX($H$2:$H$2344,MODE(MATCH($H$2:$H$2344,$H$2:$H$2344,0))),H397)</f>
        <v>tier - 2</v>
      </c>
      <c r="P397" s="8" t="str">
        <f t="shared" si="46"/>
        <v>R1021</v>
      </c>
      <c r="Q397" s="11">
        <f t="shared" si="47"/>
        <v>37812</v>
      </c>
      <c r="R397" s="9">
        <f t="shared" si="49"/>
        <v>19</v>
      </c>
      <c r="S397" s="9"/>
      <c r="T397" s="40">
        <f>COUNTA(Table3[[#This Row],[month]:[age]])</f>
        <v>7</v>
      </c>
    </row>
    <row r="398" spans="1:20" x14ac:dyDescent="0.25">
      <c r="A398" t="s">
        <v>427</v>
      </c>
      <c r="B398">
        <v>1981</v>
      </c>
      <c r="C398" t="s">
        <v>30</v>
      </c>
      <c r="D398">
        <v>14</v>
      </c>
      <c r="E398">
        <v>1</v>
      </c>
      <c r="F398" s="42">
        <v>3688.38</v>
      </c>
      <c r="G398" t="s">
        <v>11</v>
      </c>
      <c r="H398" t="s">
        <v>11</v>
      </c>
      <c r="I398" t="s">
        <v>13</v>
      </c>
      <c r="J398" s="7">
        <f t="shared" si="44"/>
        <v>0</v>
      </c>
      <c r="K398" s="9" t="str">
        <f t="shared" si="48"/>
        <v>Id1941</v>
      </c>
      <c r="L398" s="8" t="str">
        <f t="shared" si="45"/>
        <v>Dec</v>
      </c>
      <c r="M398" s="9">
        <f t="shared" si="43"/>
        <v>1981</v>
      </c>
      <c r="N398" s="8" t="str" cm="1">
        <f t="array" ref="N398">IF(G398="?",INDEX($G$2:$G$2344,MODE(MATCH($G$2:$G$2344,$G$2:$G$2344,0))),G398)</f>
        <v>tier - 2</v>
      </c>
      <c r="O398" s="8" t="str" cm="1">
        <f t="array" ref="O398">IF(H398="?",INDEX($H$2:$H$2344,MODE(MATCH($H$2:$H$2344,$H$2:$H$2344,0))),H398)</f>
        <v>tier - 2</v>
      </c>
      <c r="P398" s="8" t="str">
        <f t="shared" si="46"/>
        <v>R1013</v>
      </c>
      <c r="Q398" s="11">
        <f t="shared" si="47"/>
        <v>29934</v>
      </c>
      <c r="R398" s="9">
        <f t="shared" si="49"/>
        <v>41</v>
      </c>
      <c r="S398" s="9"/>
      <c r="T398" s="40">
        <f>COUNTA(Table3[[#This Row],[month]:[age]])</f>
        <v>7</v>
      </c>
    </row>
    <row r="399" spans="1:20" x14ac:dyDescent="0.25">
      <c r="A399" t="s">
        <v>428</v>
      </c>
      <c r="B399">
        <v>1995</v>
      </c>
      <c r="C399" t="s">
        <v>37</v>
      </c>
      <c r="D399">
        <v>21</v>
      </c>
      <c r="E399">
        <v>2</v>
      </c>
      <c r="F399" s="42">
        <v>3693.43</v>
      </c>
      <c r="G399" t="s">
        <v>11</v>
      </c>
      <c r="H399" t="s">
        <v>12</v>
      </c>
      <c r="I399" t="s">
        <v>42</v>
      </c>
      <c r="J399" s="7">
        <f t="shared" si="44"/>
        <v>0</v>
      </c>
      <c r="K399" s="9" t="str">
        <f t="shared" si="48"/>
        <v>Id1940</v>
      </c>
      <c r="L399" s="8" t="str">
        <f t="shared" si="45"/>
        <v>Oct</v>
      </c>
      <c r="M399" s="9">
        <f t="shared" si="43"/>
        <v>1995</v>
      </c>
      <c r="N399" s="8" t="str" cm="1">
        <f t="array" ref="N399">IF(G399="?",INDEX($G$2:$G$2344,MODE(MATCH($G$2:$G$2344,$G$2:$G$2344,0))),G399)</f>
        <v>tier - 2</v>
      </c>
      <c r="O399" s="8" t="str" cm="1">
        <f t="array" ref="O399">IF(H399="?",INDEX($H$2:$H$2344,MODE(MATCH($H$2:$H$2344,$H$2:$H$2344,0))),H399)</f>
        <v>tier - 3</v>
      </c>
      <c r="P399" s="8" t="str">
        <f t="shared" si="46"/>
        <v>R1011</v>
      </c>
      <c r="Q399" s="11">
        <f t="shared" si="47"/>
        <v>34993</v>
      </c>
      <c r="R399" s="9">
        <f t="shared" si="49"/>
        <v>27</v>
      </c>
      <c r="S399" s="9"/>
      <c r="T399" s="40">
        <f>COUNTA(Table3[[#This Row],[month]:[age]])</f>
        <v>7</v>
      </c>
    </row>
    <row r="400" spans="1:20" x14ac:dyDescent="0.25">
      <c r="A400" t="s">
        <v>429</v>
      </c>
      <c r="B400">
        <v>1988</v>
      </c>
      <c r="C400" t="s">
        <v>35</v>
      </c>
      <c r="D400">
        <v>18</v>
      </c>
      <c r="E400">
        <v>3</v>
      </c>
      <c r="F400" s="42">
        <v>3699.54</v>
      </c>
      <c r="G400" t="s">
        <v>11</v>
      </c>
      <c r="H400" t="s">
        <v>12</v>
      </c>
      <c r="I400" t="s">
        <v>13</v>
      </c>
      <c r="J400" s="7">
        <f t="shared" si="44"/>
        <v>0</v>
      </c>
      <c r="K400" s="9" t="str">
        <f t="shared" si="48"/>
        <v>Id1939</v>
      </c>
      <c r="L400" s="8" t="str">
        <f t="shared" si="45"/>
        <v>Aug</v>
      </c>
      <c r="M400" s="9">
        <f t="shared" si="43"/>
        <v>1988</v>
      </c>
      <c r="N400" s="8" t="str" cm="1">
        <f t="array" ref="N400">IF(G400="?",INDEX($G$2:$G$2344,MODE(MATCH($G$2:$G$2344,$G$2:$G$2344,0))),G400)</f>
        <v>tier - 2</v>
      </c>
      <c r="O400" s="8" t="str" cm="1">
        <f t="array" ref="O400">IF(H400="?",INDEX($H$2:$H$2344,MODE(MATCH($H$2:$H$2344,$H$2:$H$2344,0))),H400)</f>
        <v>tier - 3</v>
      </c>
      <c r="P400" s="8" t="str">
        <f t="shared" si="46"/>
        <v>R1013</v>
      </c>
      <c r="Q400" s="11">
        <f t="shared" si="47"/>
        <v>32373</v>
      </c>
      <c r="R400" s="9">
        <f t="shared" si="49"/>
        <v>34</v>
      </c>
      <c r="S400" s="9"/>
      <c r="T400" s="40">
        <f>COUNTA(Table3[[#This Row],[month]:[age]])</f>
        <v>7</v>
      </c>
    </row>
    <row r="401" spans="1:20" x14ac:dyDescent="0.25">
      <c r="A401" t="s">
        <v>430</v>
      </c>
      <c r="B401">
        <v>1989</v>
      </c>
      <c r="C401" t="s">
        <v>30</v>
      </c>
      <c r="D401">
        <v>2</v>
      </c>
      <c r="E401">
        <v>0</v>
      </c>
      <c r="F401" s="42">
        <v>3704.35</v>
      </c>
      <c r="G401" t="s">
        <v>11</v>
      </c>
      <c r="H401" t="s">
        <v>11</v>
      </c>
      <c r="I401" t="s">
        <v>13</v>
      </c>
      <c r="J401" s="7">
        <f t="shared" si="44"/>
        <v>0</v>
      </c>
      <c r="K401" s="9" t="str">
        <f t="shared" si="48"/>
        <v>Id1938</v>
      </c>
      <c r="L401" s="8" t="str">
        <f t="shared" si="45"/>
        <v>Dec</v>
      </c>
      <c r="M401" s="9">
        <f t="shared" si="43"/>
        <v>1989</v>
      </c>
      <c r="N401" s="8" t="str" cm="1">
        <f t="array" ref="N401">IF(G401="?",INDEX($G$2:$G$2344,MODE(MATCH($G$2:$G$2344,$G$2:$G$2344,0))),G401)</f>
        <v>tier - 2</v>
      </c>
      <c r="O401" s="8" t="str" cm="1">
        <f t="array" ref="O401">IF(H401="?",INDEX($H$2:$H$2344,MODE(MATCH($H$2:$H$2344,$H$2:$H$2344,0))),H401)</f>
        <v>tier - 2</v>
      </c>
      <c r="P401" s="8" t="str">
        <f t="shared" si="46"/>
        <v>R1013</v>
      </c>
      <c r="Q401" s="11">
        <f t="shared" si="47"/>
        <v>32844</v>
      </c>
      <c r="R401" s="9">
        <f t="shared" si="49"/>
        <v>33</v>
      </c>
      <c r="S401" s="9"/>
      <c r="T401" s="40">
        <f>COUNTA(Table3[[#This Row],[month]:[age]])</f>
        <v>7</v>
      </c>
    </row>
    <row r="402" spans="1:20" x14ac:dyDescent="0.25">
      <c r="A402" t="s">
        <v>431</v>
      </c>
      <c r="B402">
        <v>2004</v>
      </c>
      <c r="C402" t="s">
        <v>15</v>
      </c>
      <c r="D402">
        <v>5</v>
      </c>
      <c r="E402">
        <v>0</v>
      </c>
      <c r="F402" s="42">
        <v>3722.23</v>
      </c>
      <c r="G402" t="s">
        <v>11</v>
      </c>
      <c r="H402" t="s">
        <v>11</v>
      </c>
      <c r="I402" t="s">
        <v>200</v>
      </c>
      <c r="J402" s="7">
        <f t="shared" si="44"/>
        <v>0</v>
      </c>
      <c r="K402" s="9" t="str">
        <f t="shared" si="48"/>
        <v>Id1937</v>
      </c>
      <c r="L402" s="8" t="str">
        <f t="shared" si="45"/>
        <v>Nov</v>
      </c>
      <c r="M402" s="9">
        <f t="shared" si="43"/>
        <v>2004</v>
      </c>
      <c r="N402" s="8" t="str" cm="1">
        <f t="array" ref="N402">IF(G402="?",INDEX($G$2:$G$2344,MODE(MATCH($G$2:$G$2344,$G$2:$G$2344,0))),G402)</f>
        <v>tier - 2</v>
      </c>
      <c r="O402" s="8" t="str" cm="1">
        <f t="array" ref="O402">IF(H402="?",INDEX($H$2:$H$2344,MODE(MATCH($H$2:$H$2344,$H$2:$H$2344,0))),H402)</f>
        <v>tier - 2</v>
      </c>
      <c r="P402" s="8" t="str">
        <f t="shared" si="46"/>
        <v>R1025</v>
      </c>
      <c r="Q402" s="11">
        <f t="shared" si="47"/>
        <v>38296</v>
      </c>
      <c r="R402" s="9">
        <f t="shared" si="49"/>
        <v>18</v>
      </c>
      <c r="S402" s="9"/>
      <c r="T402" s="40">
        <f>COUNTA(Table3[[#This Row],[month]:[age]])</f>
        <v>7</v>
      </c>
    </row>
    <row r="403" spans="1:20" x14ac:dyDescent="0.25">
      <c r="A403" t="s">
        <v>432</v>
      </c>
      <c r="B403">
        <v>1986</v>
      </c>
      <c r="C403" t="s">
        <v>30</v>
      </c>
      <c r="D403">
        <v>1</v>
      </c>
      <c r="E403">
        <v>3</v>
      </c>
      <c r="F403" s="42">
        <v>3731.6</v>
      </c>
      <c r="G403" t="s">
        <v>11</v>
      </c>
      <c r="H403" t="s">
        <v>11</v>
      </c>
      <c r="I403" t="s">
        <v>13</v>
      </c>
      <c r="J403" s="7">
        <f t="shared" si="44"/>
        <v>0</v>
      </c>
      <c r="K403" s="9" t="str">
        <f t="shared" si="48"/>
        <v>Id1936</v>
      </c>
      <c r="L403" s="8" t="str">
        <f t="shared" si="45"/>
        <v>Dec</v>
      </c>
      <c r="M403" s="9">
        <f t="shared" si="43"/>
        <v>1986</v>
      </c>
      <c r="N403" s="8" t="str" cm="1">
        <f t="array" ref="N403">IF(G403="?",INDEX($G$2:$G$2344,MODE(MATCH($G$2:$G$2344,$G$2:$G$2344,0))),G403)</f>
        <v>tier - 2</v>
      </c>
      <c r="O403" s="8" t="str" cm="1">
        <f t="array" ref="O403">IF(H403="?",INDEX($H$2:$H$2344,MODE(MATCH($H$2:$H$2344,$H$2:$H$2344,0))),H403)</f>
        <v>tier - 2</v>
      </c>
      <c r="P403" s="8" t="str">
        <f t="shared" si="46"/>
        <v>R1013</v>
      </c>
      <c r="Q403" s="11">
        <f t="shared" si="47"/>
        <v>31747</v>
      </c>
      <c r="R403" s="9">
        <f t="shared" si="49"/>
        <v>36</v>
      </c>
      <c r="S403" s="9"/>
      <c r="T403" s="40">
        <f>COUNTA(Table3[[#This Row],[month]:[age]])</f>
        <v>7</v>
      </c>
    </row>
    <row r="404" spans="1:20" x14ac:dyDescent="0.25">
      <c r="A404" t="s">
        <v>433</v>
      </c>
      <c r="B404">
        <v>1994</v>
      </c>
      <c r="C404" t="s">
        <v>35</v>
      </c>
      <c r="D404">
        <v>22</v>
      </c>
      <c r="E404">
        <v>0</v>
      </c>
      <c r="F404" s="42">
        <v>3732.63</v>
      </c>
      <c r="G404" t="s">
        <v>11</v>
      </c>
      <c r="H404" t="s">
        <v>12</v>
      </c>
      <c r="I404" t="s">
        <v>247</v>
      </c>
      <c r="J404" s="7">
        <f t="shared" si="44"/>
        <v>0</v>
      </c>
      <c r="K404" s="9" t="str">
        <f t="shared" si="48"/>
        <v>Id1935</v>
      </c>
      <c r="L404" s="8" t="str">
        <f t="shared" si="45"/>
        <v>Aug</v>
      </c>
      <c r="M404" s="9">
        <f t="shared" si="43"/>
        <v>1994</v>
      </c>
      <c r="N404" s="8" t="str" cm="1">
        <f t="array" ref="N404">IF(G404="?",INDEX($G$2:$G$2344,MODE(MATCH($G$2:$G$2344,$G$2:$G$2344,0))),G404)</f>
        <v>tier - 2</v>
      </c>
      <c r="O404" s="8" t="str" cm="1">
        <f t="array" ref="O404">IF(H404="?",INDEX($H$2:$H$2344,MODE(MATCH($H$2:$H$2344,$H$2:$H$2344,0))),H404)</f>
        <v>tier - 3</v>
      </c>
      <c r="P404" s="8" t="str">
        <f t="shared" si="46"/>
        <v>R1024</v>
      </c>
      <c r="Q404" s="11">
        <f t="shared" si="47"/>
        <v>34568</v>
      </c>
      <c r="R404" s="9">
        <f t="shared" si="49"/>
        <v>28</v>
      </c>
      <c r="S404" s="9"/>
      <c r="T404" s="40">
        <f>COUNTA(Table3[[#This Row],[month]:[age]])</f>
        <v>7</v>
      </c>
    </row>
    <row r="405" spans="1:20" x14ac:dyDescent="0.25">
      <c r="A405" t="s">
        <v>434</v>
      </c>
      <c r="B405">
        <v>1993</v>
      </c>
      <c r="C405" t="s">
        <v>18</v>
      </c>
      <c r="D405">
        <v>22</v>
      </c>
      <c r="E405">
        <v>0</v>
      </c>
      <c r="F405" s="42">
        <v>3736.46</v>
      </c>
      <c r="G405" t="s">
        <v>11</v>
      </c>
      <c r="H405" t="s">
        <v>11</v>
      </c>
      <c r="I405" t="s">
        <v>23</v>
      </c>
      <c r="J405" s="7">
        <f t="shared" si="44"/>
        <v>0</v>
      </c>
      <c r="K405" s="9" t="str">
        <f t="shared" si="48"/>
        <v>Id1934</v>
      </c>
      <c r="L405" s="8" t="str">
        <f t="shared" si="45"/>
        <v>Jun</v>
      </c>
      <c r="M405" s="9">
        <f t="shared" si="43"/>
        <v>1993</v>
      </c>
      <c r="N405" s="8" t="str" cm="1">
        <f t="array" ref="N405">IF(G405="?",INDEX($G$2:$G$2344,MODE(MATCH($G$2:$G$2344,$G$2:$G$2344,0))),G405)</f>
        <v>tier - 2</v>
      </c>
      <c r="O405" s="8" t="str" cm="1">
        <f t="array" ref="O405">IF(H405="?",INDEX($H$2:$H$2344,MODE(MATCH($H$2:$H$2344,$H$2:$H$2344,0))),H405)</f>
        <v>tier - 2</v>
      </c>
      <c r="P405" s="8" t="str">
        <f t="shared" si="46"/>
        <v>R1012</v>
      </c>
      <c r="Q405" s="11">
        <f t="shared" si="47"/>
        <v>34142</v>
      </c>
      <c r="R405" s="9">
        <f t="shared" si="49"/>
        <v>29</v>
      </c>
      <c r="S405" s="9"/>
      <c r="T405" s="40">
        <f>COUNTA(Table3[[#This Row],[month]:[age]])</f>
        <v>7</v>
      </c>
    </row>
    <row r="406" spans="1:20" x14ac:dyDescent="0.25">
      <c r="A406" t="s">
        <v>435</v>
      </c>
      <c r="B406">
        <v>1986</v>
      </c>
      <c r="C406" t="s">
        <v>20</v>
      </c>
      <c r="D406">
        <v>9</v>
      </c>
      <c r="E406">
        <v>3</v>
      </c>
      <c r="F406" s="42">
        <v>3748.56</v>
      </c>
      <c r="G406" t="s">
        <v>11</v>
      </c>
      <c r="H406" t="s">
        <v>11</v>
      </c>
      <c r="I406" t="s">
        <v>13</v>
      </c>
      <c r="J406" s="7">
        <f t="shared" si="44"/>
        <v>0</v>
      </c>
      <c r="K406" s="9" t="str">
        <f t="shared" si="48"/>
        <v>Id1933</v>
      </c>
      <c r="L406" s="8" t="str">
        <f t="shared" si="45"/>
        <v>Sep</v>
      </c>
      <c r="M406" s="9">
        <f t="shared" si="43"/>
        <v>1986</v>
      </c>
      <c r="N406" s="8" t="str" cm="1">
        <f t="array" ref="N406">IF(G406="?",INDEX($G$2:$G$2344,MODE(MATCH($G$2:$G$2344,$G$2:$G$2344,0))),G406)</f>
        <v>tier - 2</v>
      </c>
      <c r="O406" s="8" t="str" cm="1">
        <f t="array" ref="O406">IF(H406="?",INDEX($H$2:$H$2344,MODE(MATCH($H$2:$H$2344,$H$2:$H$2344,0))),H406)</f>
        <v>tier - 2</v>
      </c>
      <c r="P406" s="8" t="str">
        <f t="shared" si="46"/>
        <v>R1013</v>
      </c>
      <c r="Q406" s="11">
        <f t="shared" si="47"/>
        <v>31664</v>
      </c>
      <c r="R406" s="9">
        <f t="shared" si="49"/>
        <v>36</v>
      </c>
      <c r="S406" s="9"/>
      <c r="T406" s="40">
        <f>COUNTA(Table3[[#This Row],[month]:[age]])</f>
        <v>7</v>
      </c>
    </row>
    <row r="407" spans="1:20" x14ac:dyDescent="0.25">
      <c r="A407" t="s">
        <v>436</v>
      </c>
      <c r="B407">
        <v>1991</v>
      </c>
      <c r="C407" t="s">
        <v>37</v>
      </c>
      <c r="D407">
        <v>28</v>
      </c>
      <c r="E407">
        <v>0</v>
      </c>
      <c r="F407" s="42">
        <v>3756.62</v>
      </c>
      <c r="G407" t="s">
        <v>11</v>
      </c>
      <c r="H407" t="s">
        <v>11</v>
      </c>
      <c r="I407" t="s">
        <v>13</v>
      </c>
      <c r="J407" s="7">
        <f t="shared" si="44"/>
        <v>0</v>
      </c>
      <c r="K407" s="9" t="str">
        <f t="shared" si="48"/>
        <v>Id1932</v>
      </c>
      <c r="L407" s="8" t="str">
        <f t="shared" si="45"/>
        <v>Oct</v>
      </c>
      <c r="M407" s="9">
        <f t="shared" si="43"/>
        <v>1991</v>
      </c>
      <c r="N407" s="8" t="str" cm="1">
        <f t="array" ref="N407">IF(G407="?",INDEX($G$2:$G$2344,MODE(MATCH($G$2:$G$2344,$G$2:$G$2344,0))),G407)</f>
        <v>tier - 2</v>
      </c>
      <c r="O407" s="8" t="str" cm="1">
        <f t="array" ref="O407">IF(H407="?",INDEX($H$2:$H$2344,MODE(MATCH($H$2:$H$2344,$H$2:$H$2344,0))),H407)</f>
        <v>tier - 2</v>
      </c>
      <c r="P407" s="8" t="str">
        <f t="shared" si="46"/>
        <v>R1013</v>
      </c>
      <c r="Q407" s="11">
        <f t="shared" si="47"/>
        <v>33539</v>
      </c>
      <c r="R407" s="9">
        <f t="shared" si="49"/>
        <v>31</v>
      </c>
      <c r="S407" s="9"/>
      <c r="T407" s="40">
        <f>COUNTA(Table3[[#This Row],[month]:[age]])</f>
        <v>7</v>
      </c>
    </row>
    <row r="408" spans="1:20" x14ac:dyDescent="0.25">
      <c r="A408" t="s">
        <v>437</v>
      </c>
      <c r="B408">
        <v>1991</v>
      </c>
      <c r="C408" t="s">
        <v>35</v>
      </c>
      <c r="D408">
        <v>25</v>
      </c>
      <c r="E408">
        <v>0</v>
      </c>
      <c r="F408" s="42">
        <v>3757.84</v>
      </c>
      <c r="G408" t="s">
        <v>11</v>
      </c>
      <c r="H408" t="s">
        <v>16</v>
      </c>
      <c r="I408" t="s">
        <v>13</v>
      </c>
      <c r="J408" s="7">
        <f t="shared" si="44"/>
        <v>0</v>
      </c>
      <c r="K408" s="9" t="str">
        <f t="shared" si="48"/>
        <v>Id1931</v>
      </c>
      <c r="L408" s="8" t="str">
        <f t="shared" si="45"/>
        <v>Aug</v>
      </c>
      <c r="M408" s="9">
        <f t="shared" si="43"/>
        <v>1991</v>
      </c>
      <c r="N408" s="8" t="str" cm="1">
        <f t="array" ref="N408">IF(G408="?",INDEX($G$2:$G$2344,MODE(MATCH($G$2:$G$2344,$G$2:$G$2344,0))),G408)</f>
        <v>tier - 2</v>
      </c>
      <c r="O408" s="8" t="str" cm="1">
        <f t="array" ref="O408">IF(H408="?",INDEX($H$2:$H$2344,MODE(MATCH($H$2:$H$2344,$H$2:$H$2344,0))),H408)</f>
        <v>tier - 1</v>
      </c>
      <c r="P408" s="8" t="str">
        <f t="shared" si="46"/>
        <v>R1013</v>
      </c>
      <c r="Q408" s="11">
        <f t="shared" si="47"/>
        <v>33475</v>
      </c>
      <c r="R408" s="9">
        <f t="shared" si="49"/>
        <v>31</v>
      </c>
      <c r="S408" s="9"/>
      <c r="T408" s="40">
        <f>COUNTA(Table3[[#This Row],[month]:[age]])</f>
        <v>7</v>
      </c>
    </row>
    <row r="409" spans="1:20" x14ac:dyDescent="0.25">
      <c r="A409" t="s">
        <v>438</v>
      </c>
      <c r="B409">
        <v>1991</v>
      </c>
      <c r="C409" t="s">
        <v>37</v>
      </c>
      <c r="D409">
        <v>24</v>
      </c>
      <c r="E409">
        <v>0</v>
      </c>
      <c r="F409" s="42">
        <v>3761.29</v>
      </c>
      <c r="G409" t="s">
        <v>11</v>
      </c>
      <c r="H409" t="s">
        <v>12</v>
      </c>
      <c r="I409" t="s">
        <v>42</v>
      </c>
      <c r="J409" s="7">
        <f t="shared" si="44"/>
        <v>0</v>
      </c>
      <c r="K409" s="9" t="str">
        <f t="shared" si="48"/>
        <v>Id1930</v>
      </c>
      <c r="L409" s="8" t="str">
        <f t="shared" si="45"/>
        <v>Oct</v>
      </c>
      <c r="M409" s="9">
        <f t="shared" si="43"/>
        <v>1991</v>
      </c>
      <c r="N409" s="8" t="str" cm="1">
        <f t="array" ref="N409">IF(G409="?",INDEX($G$2:$G$2344,MODE(MATCH($G$2:$G$2344,$G$2:$G$2344,0))),G409)</f>
        <v>tier - 2</v>
      </c>
      <c r="O409" s="8" t="str" cm="1">
        <f t="array" ref="O409">IF(H409="?",INDEX($H$2:$H$2344,MODE(MATCH($H$2:$H$2344,$H$2:$H$2344,0))),H409)</f>
        <v>tier - 3</v>
      </c>
      <c r="P409" s="8" t="str">
        <f t="shared" si="46"/>
        <v>R1011</v>
      </c>
      <c r="Q409" s="11">
        <f t="shared" si="47"/>
        <v>33535</v>
      </c>
      <c r="R409" s="9">
        <f t="shared" si="49"/>
        <v>31</v>
      </c>
      <c r="S409" s="9"/>
      <c r="T409" s="40">
        <f>COUNTA(Table3[[#This Row],[month]:[age]])</f>
        <v>7</v>
      </c>
    </row>
    <row r="410" spans="1:20" x14ac:dyDescent="0.25">
      <c r="A410" t="s">
        <v>439</v>
      </c>
      <c r="B410">
        <v>1994</v>
      </c>
      <c r="C410" t="s">
        <v>15</v>
      </c>
      <c r="D410">
        <v>21</v>
      </c>
      <c r="E410">
        <v>1</v>
      </c>
      <c r="F410" s="42">
        <v>3766.88</v>
      </c>
      <c r="G410" t="s">
        <v>11</v>
      </c>
      <c r="H410" t="s">
        <v>16</v>
      </c>
      <c r="I410" t="s">
        <v>13</v>
      </c>
      <c r="J410" s="7">
        <f t="shared" si="44"/>
        <v>0</v>
      </c>
      <c r="K410" s="9" t="str">
        <f t="shared" si="48"/>
        <v>Id1929</v>
      </c>
      <c r="L410" s="8" t="str">
        <f t="shared" si="45"/>
        <v>Nov</v>
      </c>
      <c r="M410" s="9">
        <f t="shared" si="43"/>
        <v>1994</v>
      </c>
      <c r="N410" s="8" t="str" cm="1">
        <f t="array" ref="N410">IF(G410="?",INDEX($G$2:$G$2344,MODE(MATCH($G$2:$G$2344,$G$2:$G$2344,0))),G410)</f>
        <v>tier - 2</v>
      </c>
      <c r="O410" s="8" t="str" cm="1">
        <f t="array" ref="O410">IF(H410="?",INDEX($H$2:$H$2344,MODE(MATCH($H$2:$H$2344,$H$2:$H$2344,0))),H410)</f>
        <v>tier - 1</v>
      </c>
      <c r="P410" s="8" t="str">
        <f t="shared" si="46"/>
        <v>R1013</v>
      </c>
      <c r="Q410" s="11">
        <f t="shared" si="47"/>
        <v>34659</v>
      </c>
      <c r="R410" s="9">
        <f t="shared" si="49"/>
        <v>28</v>
      </c>
      <c r="S410" s="9"/>
      <c r="T410" s="40">
        <f>COUNTA(Table3[[#This Row],[month]:[age]])</f>
        <v>7</v>
      </c>
    </row>
    <row r="411" spans="1:20" x14ac:dyDescent="0.25">
      <c r="A411" t="s">
        <v>440</v>
      </c>
      <c r="B411">
        <v>1987</v>
      </c>
      <c r="C411" t="s">
        <v>37</v>
      </c>
      <c r="D411">
        <v>24</v>
      </c>
      <c r="E411">
        <v>3</v>
      </c>
      <c r="F411" s="42">
        <v>3773.23</v>
      </c>
      <c r="G411" t="s">
        <v>11</v>
      </c>
      <c r="H411" t="s">
        <v>12</v>
      </c>
      <c r="I411" t="s">
        <v>13</v>
      </c>
      <c r="J411" s="7">
        <f t="shared" si="44"/>
        <v>0</v>
      </c>
      <c r="K411" s="9" t="str">
        <f t="shared" si="48"/>
        <v>Id1928</v>
      </c>
      <c r="L411" s="8" t="str">
        <f t="shared" si="45"/>
        <v>Oct</v>
      </c>
      <c r="M411" s="9">
        <f t="shared" si="43"/>
        <v>1987</v>
      </c>
      <c r="N411" s="8" t="str" cm="1">
        <f t="array" ref="N411">IF(G411="?",INDEX($G$2:$G$2344,MODE(MATCH($G$2:$G$2344,$G$2:$G$2344,0))),G411)</f>
        <v>tier - 2</v>
      </c>
      <c r="O411" s="8" t="str" cm="1">
        <f t="array" ref="O411">IF(H411="?",INDEX($H$2:$H$2344,MODE(MATCH($H$2:$H$2344,$H$2:$H$2344,0))),H411)</f>
        <v>tier - 3</v>
      </c>
      <c r="P411" s="8" t="str">
        <f t="shared" si="46"/>
        <v>R1013</v>
      </c>
      <c r="Q411" s="11">
        <f t="shared" si="47"/>
        <v>32074</v>
      </c>
      <c r="R411" s="9">
        <f t="shared" si="49"/>
        <v>35</v>
      </c>
      <c r="S411" s="9"/>
      <c r="T411" s="40">
        <f>COUNTA(Table3[[#This Row],[month]:[age]])</f>
        <v>7</v>
      </c>
    </row>
    <row r="412" spans="1:20" x14ac:dyDescent="0.25">
      <c r="A412" t="s">
        <v>441</v>
      </c>
      <c r="B412">
        <v>1981</v>
      </c>
      <c r="C412" t="s">
        <v>30</v>
      </c>
      <c r="D412">
        <v>13</v>
      </c>
      <c r="E412">
        <v>1</v>
      </c>
      <c r="F412" s="42">
        <v>3785.77</v>
      </c>
      <c r="G412" t="s">
        <v>11</v>
      </c>
      <c r="H412" t="s">
        <v>16</v>
      </c>
      <c r="I412" t="s">
        <v>13</v>
      </c>
      <c r="J412" s="7">
        <f t="shared" si="44"/>
        <v>0</v>
      </c>
      <c r="K412" s="9" t="str">
        <f t="shared" si="48"/>
        <v>Id1927</v>
      </c>
      <c r="L412" s="8" t="str">
        <f t="shared" si="45"/>
        <v>Dec</v>
      </c>
      <c r="M412" s="9">
        <f t="shared" si="43"/>
        <v>1981</v>
      </c>
      <c r="N412" s="8" t="str" cm="1">
        <f t="array" ref="N412">IF(G412="?",INDEX($G$2:$G$2344,MODE(MATCH($G$2:$G$2344,$G$2:$G$2344,0))),G412)</f>
        <v>tier - 2</v>
      </c>
      <c r="O412" s="8" t="str" cm="1">
        <f t="array" ref="O412">IF(H412="?",INDEX($H$2:$H$2344,MODE(MATCH($H$2:$H$2344,$H$2:$H$2344,0))),H412)</f>
        <v>tier - 1</v>
      </c>
      <c r="P412" s="8" t="str">
        <f t="shared" si="46"/>
        <v>R1013</v>
      </c>
      <c r="Q412" s="11">
        <f t="shared" si="47"/>
        <v>29933</v>
      </c>
      <c r="R412" s="9">
        <f t="shared" si="49"/>
        <v>41</v>
      </c>
      <c r="S412" s="9"/>
      <c r="T412" s="40">
        <f>COUNTA(Table3[[#This Row],[month]:[age]])</f>
        <v>7</v>
      </c>
    </row>
    <row r="413" spans="1:20" x14ac:dyDescent="0.25">
      <c r="A413" t="s">
        <v>442</v>
      </c>
      <c r="B413">
        <v>1988</v>
      </c>
      <c r="C413" t="s">
        <v>35</v>
      </c>
      <c r="D413">
        <v>28</v>
      </c>
      <c r="E413">
        <v>3</v>
      </c>
      <c r="F413" s="42">
        <v>3793.55</v>
      </c>
      <c r="G413" t="s">
        <v>11</v>
      </c>
      <c r="H413" t="s">
        <v>12</v>
      </c>
      <c r="I413" t="s">
        <v>13</v>
      </c>
      <c r="J413" s="7">
        <f t="shared" si="44"/>
        <v>0</v>
      </c>
      <c r="K413" s="9" t="str">
        <f t="shared" si="48"/>
        <v>Id1926</v>
      </c>
      <c r="L413" s="8" t="str">
        <f t="shared" si="45"/>
        <v>Aug</v>
      </c>
      <c r="M413" s="9">
        <f t="shared" si="43"/>
        <v>1988</v>
      </c>
      <c r="N413" s="8" t="str" cm="1">
        <f t="array" ref="N413">IF(G413="?",INDEX($G$2:$G$2344,MODE(MATCH($G$2:$G$2344,$G$2:$G$2344,0))),G413)</f>
        <v>tier - 2</v>
      </c>
      <c r="O413" s="8" t="str" cm="1">
        <f t="array" ref="O413">IF(H413="?",INDEX($H$2:$H$2344,MODE(MATCH($H$2:$H$2344,$H$2:$H$2344,0))),H413)</f>
        <v>tier - 3</v>
      </c>
      <c r="P413" s="8" t="str">
        <f t="shared" si="46"/>
        <v>R1013</v>
      </c>
      <c r="Q413" s="11">
        <f t="shared" si="47"/>
        <v>32383</v>
      </c>
      <c r="R413" s="9">
        <f t="shared" si="49"/>
        <v>34</v>
      </c>
      <c r="S413" s="9"/>
      <c r="T413" s="40">
        <f>COUNTA(Table3[[#This Row],[month]:[age]])</f>
        <v>7</v>
      </c>
    </row>
    <row r="414" spans="1:20" x14ac:dyDescent="0.25">
      <c r="A414" t="s">
        <v>443</v>
      </c>
      <c r="B414">
        <v>1999</v>
      </c>
      <c r="C414" t="s">
        <v>18</v>
      </c>
      <c r="D414">
        <v>24</v>
      </c>
      <c r="E414">
        <v>0</v>
      </c>
      <c r="F414" s="42">
        <v>3796.36</v>
      </c>
      <c r="G414" t="s">
        <v>11</v>
      </c>
      <c r="H414" t="s">
        <v>12</v>
      </c>
      <c r="I414" t="s">
        <v>23</v>
      </c>
      <c r="J414" s="7">
        <f t="shared" si="44"/>
        <v>0</v>
      </c>
      <c r="K414" s="9" t="str">
        <f t="shared" si="48"/>
        <v>Id1925</v>
      </c>
      <c r="L414" s="8" t="str">
        <f t="shared" si="45"/>
        <v>Jun</v>
      </c>
      <c r="M414" s="9">
        <f t="shared" si="43"/>
        <v>1999</v>
      </c>
      <c r="N414" s="8" t="str" cm="1">
        <f t="array" ref="N414">IF(G414="?",INDEX($G$2:$G$2344,MODE(MATCH($G$2:$G$2344,$G$2:$G$2344,0))),G414)</f>
        <v>tier - 2</v>
      </c>
      <c r="O414" s="8" t="str" cm="1">
        <f t="array" ref="O414">IF(H414="?",INDEX($H$2:$H$2344,MODE(MATCH($H$2:$H$2344,$H$2:$H$2344,0))),H414)</f>
        <v>tier - 3</v>
      </c>
      <c r="P414" s="8" t="str">
        <f t="shared" si="46"/>
        <v>R1012</v>
      </c>
      <c r="Q414" s="11">
        <f t="shared" si="47"/>
        <v>36335</v>
      </c>
      <c r="R414" s="9">
        <f t="shared" si="49"/>
        <v>23</v>
      </c>
      <c r="S414" s="9"/>
      <c r="T414" s="40">
        <f>COUNTA(Table3[[#This Row],[month]:[age]])</f>
        <v>7</v>
      </c>
    </row>
    <row r="415" spans="1:20" x14ac:dyDescent="0.25">
      <c r="A415" t="s">
        <v>444</v>
      </c>
      <c r="B415">
        <v>1981</v>
      </c>
      <c r="C415" t="s">
        <v>20</v>
      </c>
      <c r="D415">
        <v>29</v>
      </c>
      <c r="E415">
        <v>1</v>
      </c>
      <c r="F415" s="42">
        <v>3797.2</v>
      </c>
      <c r="G415" t="s">
        <v>11</v>
      </c>
      <c r="H415" t="s">
        <v>12</v>
      </c>
      <c r="I415" t="s">
        <v>23</v>
      </c>
      <c r="J415" s="7">
        <f t="shared" si="44"/>
        <v>0</v>
      </c>
      <c r="K415" s="9" t="str">
        <f t="shared" si="48"/>
        <v>Id1924</v>
      </c>
      <c r="L415" s="8" t="str">
        <f t="shared" si="45"/>
        <v>Sep</v>
      </c>
      <c r="M415" s="9">
        <f t="shared" si="43"/>
        <v>1981</v>
      </c>
      <c r="N415" s="8" t="str" cm="1">
        <f t="array" ref="N415">IF(G415="?",INDEX($G$2:$G$2344,MODE(MATCH($G$2:$G$2344,$G$2:$G$2344,0))),G415)</f>
        <v>tier - 2</v>
      </c>
      <c r="O415" s="8" t="str" cm="1">
        <f t="array" ref="O415">IF(H415="?",INDEX($H$2:$H$2344,MODE(MATCH($H$2:$H$2344,$H$2:$H$2344,0))),H415)</f>
        <v>tier - 3</v>
      </c>
      <c r="P415" s="8" t="str">
        <f t="shared" si="46"/>
        <v>R1012</v>
      </c>
      <c r="Q415" s="11">
        <f t="shared" si="47"/>
        <v>29858</v>
      </c>
      <c r="R415" s="9">
        <f t="shared" si="49"/>
        <v>41</v>
      </c>
      <c r="S415" s="9"/>
      <c r="T415" s="40">
        <f>COUNTA(Table3[[#This Row],[month]:[age]])</f>
        <v>7</v>
      </c>
    </row>
    <row r="416" spans="1:20" x14ac:dyDescent="0.25">
      <c r="A416" t="s">
        <v>445</v>
      </c>
      <c r="B416">
        <v>1994</v>
      </c>
      <c r="C416" t="s">
        <v>35</v>
      </c>
      <c r="D416">
        <v>12</v>
      </c>
      <c r="E416">
        <v>2</v>
      </c>
      <c r="F416" s="42">
        <v>3847.67</v>
      </c>
      <c r="G416" t="s">
        <v>12</v>
      </c>
      <c r="H416" t="s">
        <v>11</v>
      </c>
      <c r="I416" t="s">
        <v>42</v>
      </c>
      <c r="J416" s="7">
        <f t="shared" si="44"/>
        <v>0</v>
      </c>
      <c r="K416" s="9" t="str">
        <f t="shared" si="48"/>
        <v>Id1923</v>
      </c>
      <c r="L416" s="8" t="str">
        <f t="shared" si="45"/>
        <v>Aug</v>
      </c>
      <c r="M416" s="9">
        <f t="shared" si="43"/>
        <v>1994</v>
      </c>
      <c r="N416" s="8" t="str" cm="1">
        <f t="array" ref="N416">IF(G416="?",INDEX($G$2:$G$2344,MODE(MATCH($G$2:$G$2344,$G$2:$G$2344,0))),G416)</f>
        <v>tier - 3</v>
      </c>
      <c r="O416" s="8" t="str" cm="1">
        <f t="array" ref="O416">IF(H416="?",INDEX($H$2:$H$2344,MODE(MATCH($H$2:$H$2344,$H$2:$H$2344,0))),H416)</f>
        <v>tier - 2</v>
      </c>
      <c r="P416" s="8" t="str">
        <f t="shared" si="46"/>
        <v>R1011</v>
      </c>
      <c r="Q416" s="11">
        <f t="shared" si="47"/>
        <v>34558</v>
      </c>
      <c r="R416" s="9">
        <f t="shared" si="49"/>
        <v>28</v>
      </c>
      <c r="S416" s="9"/>
      <c r="T416" s="40">
        <f>COUNTA(Table3[[#This Row],[month]:[age]])</f>
        <v>7</v>
      </c>
    </row>
    <row r="417" spans="1:20" x14ac:dyDescent="0.25">
      <c r="A417" t="s">
        <v>446</v>
      </c>
      <c r="B417">
        <v>1991</v>
      </c>
      <c r="C417" t="s">
        <v>35</v>
      </c>
      <c r="D417">
        <v>19</v>
      </c>
      <c r="E417">
        <v>0</v>
      </c>
      <c r="F417" s="42">
        <v>3857.76</v>
      </c>
      <c r="G417" t="s">
        <v>12</v>
      </c>
      <c r="H417" t="s">
        <v>16</v>
      </c>
      <c r="I417" t="s">
        <v>168</v>
      </c>
      <c r="J417" s="7">
        <f t="shared" si="44"/>
        <v>0</v>
      </c>
      <c r="K417" s="9" t="str">
        <f t="shared" si="48"/>
        <v>Id1922</v>
      </c>
      <c r="L417" s="8" t="str">
        <f t="shared" si="45"/>
        <v>Aug</v>
      </c>
      <c r="M417" s="9">
        <f t="shared" si="43"/>
        <v>1991</v>
      </c>
      <c r="N417" s="8" t="str" cm="1">
        <f t="array" ref="N417">IF(G417="?",INDEX($G$2:$G$2344,MODE(MATCH($G$2:$G$2344,$G$2:$G$2344,0))),G417)</f>
        <v>tier - 3</v>
      </c>
      <c r="O417" s="8" t="str" cm="1">
        <f t="array" ref="O417">IF(H417="?",INDEX($H$2:$H$2344,MODE(MATCH($H$2:$H$2344,$H$2:$H$2344,0))),H417)</f>
        <v>tier - 1</v>
      </c>
      <c r="P417" s="8" t="str">
        <f t="shared" si="46"/>
        <v>R1016</v>
      </c>
      <c r="Q417" s="11">
        <f t="shared" si="47"/>
        <v>33469</v>
      </c>
      <c r="R417" s="9">
        <f t="shared" si="49"/>
        <v>31</v>
      </c>
      <c r="S417" s="9"/>
      <c r="T417" s="40">
        <f>COUNTA(Table3[[#This Row],[month]:[age]])</f>
        <v>7</v>
      </c>
    </row>
    <row r="418" spans="1:20" x14ac:dyDescent="0.25">
      <c r="A418" t="s">
        <v>447</v>
      </c>
      <c r="B418">
        <v>2001</v>
      </c>
      <c r="C418" t="s">
        <v>18</v>
      </c>
      <c r="D418">
        <v>6</v>
      </c>
      <c r="E418">
        <v>0</v>
      </c>
      <c r="F418" s="42">
        <v>3858.51</v>
      </c>
      <c r="G418" t="s">
        <v>11</v>
      </c>
      <c r="H418" t="s">
        <v>12</v>
      </c>
      <c r="I418" t="s">
        <v>200</v>
      </c>
      <c r="J418" s="7">
        <f t="shared" si="44"/>
        <v>0</v>
      </c>
      <c r="K418" s="9" t="str">
        <f t="shared" si="48"/>
        <v>Id1921</v>
      </c>
      <c r="L418" s="8" t="str">
        <f t="shared" si="45"/>
        <v>Jun</v>
      </c>
      <c r="M418" s="9">
        <f t="shared" si="43"/>
        <v>2001</v>
      </c>
      <c r="N418" s="8" t="str" cm="1">
        <f t="array" ref="N418">IF(G418="?",INDEX($G$2:$G$2344,MODE(MATCH($G$2:$G$2344,$G$2:$G$2344,0))),G418)</f>
        <v>tier - 2</v>
      </c>
      <c r="O418" s="8" t="str" cm="1">
        <f t="array" ref="O418">IF(H418="?",INDEX($H$2:$H$2344,MODE(MATCH($H$2:$H$2344,$H$2:$H$2344,0))),H418)</f>
        <v>tier - 3</v>
      </c>
      <c r="P418" s="8" t="str">
        <f t="shared" si="46"/>
        <v>R1025</v>
      </c>
      <c r="Q418" s="11">
        <f t="shared" si="47"/>
        <v>37048</v>
      </c>
      <c r="R418" s="9">
        <f t="shared" si="49"/>
        <v>22</v>
      </c>
      <c r="S418" s="9"/>
      <c r="T418" s="40">
        <f>COUNTA(Table3[[#This Row],[month]:[age]])</f>
        <v>7</v>
      </c>
    </row>
    <row r="419" spans="1:20" x14ac:dyDescent="0.25">
      <c r="A419" t="s">
        <v>448</v>
      </c>
      <c r="B419">
        <v>2001</v>
      </c>
      <c r="C419" t="s">
        <v>37</v>
      </c>
      <c r="D419">
        <v>18</v>
      </c>
      <c r="E419">
        <v>3</v>
      </c>
      <c r="F419" s="42">
        <v>3861.21</v>
      </c>
      <c r="G419" t="s">
        <v>11</v>
      </c>
      <c r="H419" t="s">
        <v>11</v>
      </c>
      <c r="I419" t="s">
        <v>168</v>
      </c>
      <c r="J419" s="7">
        <f t="shared" si="44"/>
        <v>0</v>
      </c>
      <c r="K419" s="9" t="str">
        <f t="shared" si="48"/>
        <v>Id1920</v>
      </c>
      <c r="L419" s="8" t="str">
        <f t="shared" si="45"/>
        <v>Oct</v>
      </c>
      <c r="M419" s="9">
        <f t="shared" si="43"/>
        <v>2001</v>
      </c>
      <c r="N419" s="8" t="str" cm="1">
        <f t="array" ref="N419">IF(G419="?",INDEX($G$2:$G$2344,MODE(MATCH($G$2:$G$2344,$G$2:$G$2344,0))),G419)</f>
        <v>tier - 2</v>
      </c>
      <c r="O419" s="8" t="str" cm="1">
        <f t="array" ref="O419">IF(H419="?",INDEX($H$2:$H$2344,MODE(MATCH($H$2:$H$2344,$H$2:$H$2344,0))),H419)</f>
        <v>tier - 2</v>
      </c>
      <c r="P419" s="8" t="str">
        <f t="shared" si="46"/>
        <v>R1016</v>
      </c>
      <c r="Q419" s="11">
        <f t="shared" si="47"/>
        <v>37182</v>
      </c>
      <c r="R419" s="9">
        <f t="shared" si="49"/>
        <v>21</v>
      </c>
      <c r="S419" s="9"/>
      <c r="T419" s="40">
        <f>COUNTA(Table3[[#This Row],[month]:[age]])</f>
        <v>7</v>
      </c>
    </row>
    <row r="420" spans="1:20" x14ac:dyDescent="0.25">
      <c r="A420" t="s">
        <v>449</v>
      </c>
      <c r="B420">
        <v>1990</v>
      </c>
      <c r="C420" t="s">
        <v>18</v>
      </c>
      <c r="D420">
        <v>24</v>
      </c>
      <c r="E420">
        <v>0</v>
      </c>
      <c r="F420" s="42">
        <v>3866.86</v>
      </c>
      <c r="G420" t="s">
        <v>16</v>
      </c>
      <c r="H420" t="s">
        <v>16</v>
      </c>
      <c r="I420" t="s">
        <v>23</v>
      </c>
      <c r="J420" s="7">
        <f t="shared" si="44"/>
        <v>0</v>
      </c>
      <c r="K420" s="9" t="str">
        <f t="shared" si="48"/>
        <v>Id1919</v>
      </c>
      <c r="L420" s="8" t="str">
        <f t="shared" si="45"/>
        <v>Jun</v>
      </c>
      <c r="M420" s="9">
        <f t="shared" si="43"/>
        <v>1990</v>
      </c>
      <c r="N420" s="8" t="str" cm="1">
        <f t="array" ref="N420">IF(G420="?",INDEX($G$2:$G$2344,MODE(MATCH($G$2:$G$2344,$G$2:$G$2344,0))),G420)</f>
        <v>tier - 1</v>
      </c>
      <c r="O420" s="8" t="str" cm="1">
        <f t="array" ref="O420">IF(H420="?",INDEX($H$2:$H$2344,MODE(MATCH($H$2:$H$2344,$H$2:$H$2344,0))),H420)</f>
        <v>tier - 1</v>
      </c>
      <c r="P420" s="8" t="str">
        <f t="shared" si="46"/>
        <v>R1012</v>
      </c>
      <c r="Q420" s="11">
        <f t="shared" si="47"/>
        <v>33048</v>
      </c>
      <c r="R420" s="9">
        <f t="shared" si="49"/>
        <v>32</v>
      </c>
      <c r="S420" s="9"/>
      <c r="T420" s="40">
        <f>COUNTA(Table3[[#This Row],[month]:[age]])</f>
        <v>7</v>
      </c>
    </row>
    <row r="421" spans="1:20" x14ac:dyDescent="0.25">
      <c r="A421" t="s">
        <v>450</v>
      </c>
      <c r="B421">
        <v>1991</v>
      </c>
      <c r="C421" t="s">
        <v>10</v>
      </c>
      <c r="D421">
        <v>25</v>
      </c>
      <c r="E421">
        <v>1</v>
      </c>
      <c r="F421" s="42">
        <v>3875.73</v>
      </c>
      <c r="G421" t="s">
        <v>11</v>
      </c>
      <c r="H421" t="s">
        <v>12</v>
      </c>
      <c r="I421" t="s">
        <v>13</v>
      </c>
      <c r="J421" s="7">
        <f t="shared" si="44"/>
        <v>0</v>
      </c>
      <c r="K421" s="9" t="str">
        <f t="shared" si="48"/>
        <v>Id1918</v>
      </c>
      <c r="L421" s="8" t="str">
        <f t="shared" si="45"/>
        <v>Jul</v>
      </c>
      <c r="M421" s="9">
        <f t="shared" si="43"/>
        <v>1991</v>
      </c>
      <c r="N421" s="8" t="str" cm="1">
        <f t="array" ref="N421">IF(G421="?",INDEX($G$2:$G$2344,MODE(MATCH($G$2:$G$2344,$G$2:$G$2344,0))),G421)</f>
        <v>tier - 2</v>
      </c>
      <c r="O421" s="8" t="str" cm="1">
        <f t="array" ref="O421">IF(H421="?",INDEX($H$2:$H$2344,MODE(MATCH($H$2:$H$2344,$H$2:$H$2344,0))),H421)</f>
        <v>tier - 3</v>
      </c>
      <c r="P421" s="8" t="str">
        <f t="shared" si="46"/>
        <v>R1013</v>
      </c>
      <c r="Q421" s="11">
        <f t="shared" si="47"/>
        <v>33444</v>
      </c>
      <c r="R421" s="9">
        <f t="shared" si="49"/>
        <v>31</v>
      </c>
      <c r="S421" s="9"/>
      <c r="T421" s="40">
        <f>COUNTA(Table3[[#This Row],[month]:[age]])</f>
        <v>7</v>
      </c>
    </row>
    <row r="422" spans="1:20" x14ac:dyDescent="0.25">
      <c r="A422" t="s">
        <v>451</v>
      </c>
      <c r="B422">
        <v>1996</v>
      </c>
      <c r="C422" t="s">
        <v>37</v>
      </c>
      <c r="D422">
        <v>23</v>
      </c>
      <c r="E422">
        <v>2</v>
      </c>
      <c r="F422" s="42">
        <v>3877.3</v>
      </c>
      <c r="G422" t="s">
        <v>16</v>
      </c>
      <c r="H422" t="s">
        <v>12</v>
      </c>
      <c r="I422" t="s">
        <v>23</v>
      </c>
      <c r="J422" s="7">
        <f t="shared" si="44"/>
        <v>0</v>
      </c>
      <c r="K422" s="9" t="str">
        <f t="shared" si="48"/>
        <v>Id1917</v>
      </c>
      <c r="L422" s="8" t="str">
        <f t="shared" si="45"/>
        <v>Oct</v>
      </c>
      <c r="M422" s="9">
        <f t="shared" si="43"/>
        <v>1996</v>
      </c>
      <c r="N422" s="8" t="str" cm="1">
        <f t="array" ref="N422">IF(G422="?",INDEX($G$2:$G$2344,MODE(MATCH($G$2:$G$2344,$G$2:$G$2344,0))),G422)</f>
        <v>tier - 1</v>
      </c>
      <c r="O422" s="8" t="str" cm="1">
        <f t="array" ref="O422">IF(H422="?",INDEX($H$2:$H$2344,MODE(MATCH($H$2:$H$2344,$H$2:$H$2344,0))),H422)</f>
        <v>tier - 3</v>
      </c>
      <c r="P422" s="8" t="str">
        <f t="shared" si="46"/>
        <v>R1012</v>
      </c>
      <c r="Q422" s="11">
        <f t="shared" si="47"/>
        <v>35361</v>
      </c>
      <c r="R422" s="9">
        <f t="shared" si="49"/>
        <v>26</v>
      </c>
      <c r="S422" s="9"/>
      <c r="T422" s="40">
        <f>COUNTA(Table3[[#This Row],[month]:[age]])</f>
        <v>7</v>
      </c>
    </row>
    <row r="423" spans="1:20" x14ac:dyDescent="0.25">
      <c r="A423" t="s">
        <v>452</v>
      </c>
      <c r="B423">
        <v>2004</v>
      </c>
      <c r="C423" t="s">
        <v>10</v>
      </c>
      <c r="D423">
        <v>13</v>
      </c>
      <c r="E423">
        <v>0</v>
      </c>
      <c r="F423" s="42">
        <v>3889.2</v>
      </c>
      <c r="G423" t="s">
        <v>11</v>
      </c>
      <c r="H423" t="s">
        <v>11</v>
      </c>
      <c r="I423" t="s">
        <v>23</v>
      </c>
      <c r="J423" s="7">
        <f t="shared" si="44"/>
        <v>0</v>
      </c>
      <c r="K423" s="9" t="str">
        <f t="shared" si="48"/>
        <v>Id1916</v>
      </c>
      <c r="L423" s="8" t="str">
        <f t="shared" si="45"/>
        <v>Jul</v>
      </c>
      <c r="M423" s="9">
        <f t="shared" si="43"/>
        <v>2004</v>
      </c>
      <c r="N423" s="8" t="str" cm="1">
        <f t="array" ref="N423">IF(G423="?",INDEX($G$2:$G$2344,MODE(MATCH($G$2:$G$2344,$G$2:$G$2344,0))),G423)</f>
        <v>tier - 2</v>
      </c>
      <c r="O423" s="8" t="str" cm="1">
        <f t="array" ref="O423">IF(H423="?",INDEX($H$2:$H$2344,MODE(MATCH($H$2:$H$2344,$H$2:$H$2344,0))),H423)</f>
        <v>tier - 2</v>
      </c>
      <c r="P423" s="8" t="str">
        <f t="shared" si="46"/>
        <v>R1012</v>
      </c>
      <c r="Q423" s="11">
        <f t="shared" si="47"/>
        <v>38181</v>
      </c>
      <c r="R423" s="9">
        <f t="shared" si="49"/>
        <v>18</v>
      </c>
      <c r="S423" s="9"/>
      <c r="T423" s="40">
        <f>COUNTA(Table3[[#This Row],[month]:[age]])</f>
        <v>7</v>
      </c>
    </row>
    <row r="424" spans="1:20" x14ac:dyDescent="0.25">
      <c r="A424" t="s">
        <v>453</v>
      </c>
      <c r="B424">
        <v>1993</v>
      </c>
      <c r="C424" t="s">
        <v>20</v>
      </c>
      <c r="D424">
        <v>14</v>
      </c>
      <c r="E424">
        <v>0</v>
      </c>
      <c r="F424" s="42">
        <v>3898.35</v>
      </c>
      <c r="G424" t="s">
        <v>11</v>
      </c>
      <c r="H424" t="s">
        <v>11</v>
      </c>
      <c r="I424" t="s">
        <v>23</v>
      </c>
      <c r="J424" s="7">
        <f t="shared" si="44"/>
        <v>0</v>
      </c>
      <c r="K424" s="9" t="str">
        <f t="shared" si="48"/>
        <v>Id1915</v>
      </c>
      <c r="L424" s="8" t="str">
        <f t="shared" si="45"/>
        <v>Sep</v>
      </c>
      <c r="M424" s="9">
        <f t="shared" si="43"/>
        <v>1993</v>
      </c>
      <c r="N424" s="8" t="str" cm="1">
        <f t="array" ref="N424">IF(G424="?",INDEX($G$2:$G$2344,MODE(MATCH($G$2:$G$2344,$G$2:$G$2344,0))),G424)</f>
        <v>tier - 2</v>
      </c>
      <c r="O424" s="8" t="str" cm="1">
        <f t="array" ref="O424">IF(H424="?",INDEX($H$2:$H$2344,MODE(MATCH($H$2:$H$2344,$H$2:$H$2344,0))),H424)</f>
        <v>tier - 2</v>
      </c>
      <c r="P424" s="8" t="str">
        <f t="shared" si="46"/>
        <v>R1012</v>
      </c>
      <c r="Q424" s="11">
        <f t="shared" si="47"/>
        <v>34226</v>
      </c>
      <c r="R424" s="9">
        <f t="shared" si="49"/>
        <v>29</v>
      </c>
      <c r="S424" s="9"/>
      <c r="T424" s="40">
        <f>COUNTA(Table3[[#This Row],[month]:[age]])</f>
        <v>7</v>
      </c>
    </row>
    <row r="425" spans="1:20" x14ac:dyDescent="0.25">
      <c r="A425" t="s">
        <v>454</v>
      </c>
      <c r="B425">
        <v>1981</v>
      </c>
      <c r="C425" t="s">
        <v>35</v>
      </c>
      <c r="D425">
        <v>27</v>
      </c>
      <c r="E425">
        <v>1</v>
      </c>
      <c r="F425" s="42">
        <v>3902.07</v>
      </c>
      <c r="G425" t="s">
        <v>11</v>
      </c>
      <c r="H425" t="s">
        <v>11</v>
      </c>
      <c r="I425" t="s">
        <v>13</v>
      </c>
      <c r="J425" s="7">
        <f t="shared" si="44"/>
        <v>0</v>
      </c>
      <c r="K425" s="9" t="str">
        <f t="shared" si="48"/>
        <v>Id1914</v>
      </c>
      <c r="L425" s="8" t="str">
        <f t="shared" si="45"/>
        <v>Aug</v>
      </c>
      <c r="M425" s="9">
        <f t="shared" si="43"/>
        <v>1981</v>
      </c>
      <c r="N425" s="8" t="str" cm="1">
        <f t="array" ref="N425">IF(G425="?",INDEX($G$2:$G$2344,MODE(MATCH($G$2:$G$2344,$G$2:$G$2344,0))),G425)</f>
        <v>tier - 2</v>
      </c>
      <c r="O425" s="8" t="str" cm="1">
        <f t="array" ref="O425">IF(H425="?",INDEX($H$2:$H$2344,MODE(MATCH($H$2:$H$2344,$H$2:$H$2344,0))),H425)</f>
        <v>tier - 2</v>
      </c>
      <c r="P425" s="8" t="str">
        <f t="shared" si="46"/>
        <v>R1013</v>
      </c>
      <c r="Q425" s="11">
        <f t="shared" si="47"/>
        <v>29825</v>
      </c>
      <c r="R425" s="9">
        <f t="shared" si="49"/>
        <v>41</v>
      </c>
      <c r="S425" s="9"/>
      <c r="T425" s="40">
        <f>COUNTA(Table3[[#This Row],[month]:[age]])</f>
        <v>7</v>
      </c>
    </row>
    <row r="426" spans="1:20" x14ac:dyDescent="0.25">
      <c r="A426" t="s">
        <v>455</v>
      </c>
      <c r="B426">
        <v>1997</v>
      </c>
      <c r="C426" t="s">
        <v>15</v>
      </c>
      <c r="D426">
        <v>24</v>
      </c>
      <c r="E426">
        <v>3</v>
      </c>
      <c r="F426" s="42">
        <v>3906.13</v>
      </c>
      <c r="G426" t="s">
        <v>12</v>
      </c>
      <c r="H426" t="s">
        <v>12</v>
      </c>
      <c r="I426" t="s">
        <v>42</v>
      </c>
      <c r="J426" s="7">
        <f t="shared" si="44"/>
        <v>0</v>
      </c>
      <c r="K426" s="9" t="str">
        <f t="shared" si="48"/>
        <v>Id1913</v>
      </c>
      <c r="L426" s="8" t="str">
        <f t="shared" si="45"/>
        <v>Nov</v>
      </c>
      <c r="M426" s="9">
        <f t="shared" si="43"/>
        <v>1997</v>
      </c>
      <c r="N426" s="8" t="str" cm="1">
        <f t="array" ref="N426">IF(G426="?",INDEX($G$2:$G$2344,MODE(MATCH($G$2:$G$2344,$G$2:$G$2344,0))),G426)</f>
        <v>tier - 3</v>
      </c>
      <c r="O426" s="8" t="str" cm="1">
        <f t="array" ref="O426">IF(H426="?",INDEX($H$2:$H$2344,MODE(MATCH($H$2:$H$2344,$H$2:$H$2344,0))),H426)</f>
        <v>tier - 3</v>
      </c>
      <c r="P426" s="8" t="str">
        <f t="shared" si="46"/>
        <v>R1011</v>
      </c>
      <c r="Q426" s="11">
        <f t="shared" si="47"/>
        <v>35758</v>
      </c>
      <c r="R426" s="9">
        <f t="shared" si="49"/>
        <v>25</v>
      </c>
      <c r="S426" s="9"/>
      <c r="T426" s="40">
        <f>COUNTA(Table3[[#This Row],[month]:[age]])</f>
        <v>7</v>
      </c>
    </row>
    <row r="427" spans="1:20" x14ac:dyDescent="0.25">
      <c r="A427" t="s">
        <v>456</v>
      </c>
      <c r="B427">
        <v>1985</v>
      </c>
      <c r="C427" t="s">
        <v>10</v>
      </c>
      <c r="D427">
        <v>5</v>
      </c>
      <c r="E427">
        <v>3</v>
      </c>
      <c r="F427" s="42">
        <v>3910.44</v>
      </c>
      <c r="G427" t="s">
        <v>11</v>
      </c>
      <c r="H427" t="s">
        <v>11</v>
      </c>
      <c r="I427" t="s">
        <v>13</v>
      </c>
      <c r="J427" s="7">
        <f t="shared" si="44"/>
        <v>0</v>
      </c>
      <c r="K427" s="9" t="str">
        <f t="shared" si="48"/>
        <v>Id1912</v>
      </c>
      <c r="L427" s="8" t="str">
        <f t="shared" si="45"/>
        <v>Jul</v>
      </c>
      <c r="M427" s="9">
        <f t="shared" si="43"/>
        <v>1985</v>
      </c>
      <c r="N427" s="8" t="str" cm="1">
        <f t="array" ref="N427">IF(G427="?",INDEX($G$2:$G$2344,MODE(MATCH($G$2:$G$2344,$G$2:$G$2344,0))),G427)</f>
        <v>tier - 2</v>
      </c>
      <c r="O427" s="8" t="str" cm="1">
        <f t="array" ref="O427">IF(H427="?",INDEX($H$2:$H$2344,MODE(MATCH($H$2:$H$2344,$H$2:$H$2344,0))),H427)</f>
        <v>tier - 2</v>
      </c>
      <c r="P427" s="8" t="str">
        <f t="shared" si="46"/>
        <v>R1013</v>
      </c>
      <c r="Q427" s="11">
        <f t="shared" si="47"/>
        <v>31233</v>
      </c>
      <c r="R427" s="9">
        <f t="shared" si="49"/>
        <v>37</v>
      </c>
      <c r="S427" s="9"/>
      <c r="T427" s="40">
        <f>COUNTA(Table3[[#This Row],[month]:[age]])</f>
        <v>7</v>
      </c>
    </row>
    <row r="428" spans="1:20" x14ac:dyDescent="0.25">
      <c r="A428" t="s">
        <v>457</v>
      </c>
      <c r="B428">
        <v>2000</v>
      </c>
      <c r="C428" t="s">
        <v>10</v>
      </c>
      <c r="D428">
        <v>10</v>
      </c>
      <c r="E428">
        <v>2</v>
      </c>
      <c r="F428" s="42">
        <v>3925.76</v>
      </c>
      <c r="G428" t="s">
        <v>11</v>
      </c>
      <c r="H428" t="s">
        <v>11</v>
      </c>
      <c r="I428" t="s">
        <v>247</v>
      </c>
      <c r="J428" s="7">
        <f t="shared" si="44"/>
        <v>0</v>
      </c>
      <c r="K428" s="9" t="str">
        <f t="shared" si="48"/>
        <v>Id1911</v>
      </c>
      <c r="L428" s="8" t="str">
        <f t="shared" si="45"/>
        <v>Jul</v>
      </c>
      <c r="M428" s="9">
        <f t="shared" si="43"/>
        <v>2000</v>
      </c>
      <c r="N428" s="8" t="str" cm="1">
        <f t="array" ref="N428">IF(G428="?",INDEX($G$2:$G$2344,MODE(MATCH($G$2:$G$2344,$G$2:$G$2344,0))),G428)</f>
        <v>tier - 2</v>
      </c>
      <c r="O428" s="8" t="str" cm="1">
        <f t="array" ref="O428">IF(H428="?",INDEX($H$2:$H$2344,MODE(MATCH($H$2:$H$2344,$H$2:$H$2344,0))),H428)</f>
        <v>tier - 2</v>
      </c>
      <c r="P428" s="8" t="str">
        <f t="shared" si="46"/>
        <v>R1024</v>
      </c>
      <c r="Q428" s="11">
        <f t="shared" si="47"/>
        <v>36717</v>
      </c>
      <c r="R428" s="9">
        <f t="shared" si="49"/>
        <v>22</v>
      </c>
      <c r="S428" s="9"/>
      <c r="T428" s="40">
        <f>COUNTA(Table3[[#This Row],[month]:[age]])</f>
        <v>7</v>
      </c>
    </row>
    <row r="429" spans="1:20" x14ac:dyDescent="0.25">
      <c r="A429" t="s">
        <v>458</v>
      </c>
      <c r="B429">
        <v>2002</v>
      </c>
      <c r="C429" t="s">
        <v>18</v>
      </c>
      <c r="D429">
        <v>15</v>
      </c>
      <c r="E429">
        <v>0</v>
      </c>
      <c r="F429" s="42">
        <v>3931.51</v>
      </c>
      <c r="G429" t="s">
        <v>11</v>
      </c>
      <c r="H429" t="s">
        <v>12</v>
      </c>
      <c r="I429" t="s">
        <v>42</v>
      </c>
      <c r="J429" s="7">
        <f t="shared" si="44"/>
        <v>0</v>
      </c>
      <c r="K429" s="9" t="str">
        <f t="shared" si="48"/>
        <v>Id1910</v>
      </c>
      <c r="L429" s="8" t="str">
        <f t="shared" si="45"/>
        <v>Jun</v>
      </c>
      <c r="M429" s="9">
        <f t="shared" si="43"/>
        <v>2002</v>
      </c>
      <c r="N429" s="8" t="str" cm="1">
        <f t="array" ref="N429">IF(G429="?",INDEX($G$2:$G$2344,MODE(MATCH($G$2:$G$2344,$G$2:$G$2344,0))),G429)</f>
        <v>tier - 2</v>
      </c>
      <c r="O429" s="8" t="str" cm="1">
        <f t="array" ref="O429">IF(H429="?",INDEX($H$2:$H$2344,MODE(MATCH($H$2:$H$2344,$H$2:$H$2344,0))),H429)</f>
        <v>tier - 3</v>
      </c>
      <c r="P429" s="8" t="str">
        <f t="shared" si="46"/>
        <v>R1011</v>
      </c>
      <c r="Q429" s="11">
        <f t="shared" si="47"/>
        <v>37422</v>
      </c>
      <c r="R429" s="9">
        <f t="shared" si="49"/>
        <v>20</v>
      </c>
      <c r="S429" s="9"/>
      <c r="T429" s="40">
        <f>COUNTA(Table3[[#This Row],[month]:[age]])</f>
        <v>7</v>
      </c>
    </row>
    <row r="430" spans="1:20" x14ac:dyDescent="0.25">
      <c r="A430" t="s">
        <v>459</v>
      </c>
      <c r="B430">
        <v>1988</v>
      </c>
      <c r="C430" t="s">
        <v>37</v>
      </c>
      <c r="D430">
        <v>24</v>
      </c>
      <c r="E430">
        <v>0</v>
      </c>
      <c r="F430" s="42">
        <v>3935.18</v>
      </c>
      <c r="G430" t="s">
        <v>12</v>
      </c>
      <c r="H430" t="s">
        <v>16</v>
      </c>
      <c r="I430" t="s">
        <v>13</v>
      </c>
      <c r="J430" s="7">
        <f t="shared" si="44"/>
        <v>0</v>
      </c>
      <c r="K430" s="9" t="str">
        <f t="shared" si="48"/>
        <v>Id1909</v>
      </c>
      <c r="L430" s="8" t="str">
        <f t="shared" si="45"/>
        <v>Oct</v>
      </c>
      <c r="M430" s="9">
        <f t="shared" si="43"/>
        <v>1988</v>
      </c>
      <c r="N430" s="8" t="str" cm="1">
        <f t="array" ref="N430">IF(G430="?",INDEX($G$2:$G$2344,MODE(MATCH($G$2:$G$2344,$G$2:$G$2344,0))),G430)</f>
        <v>tier - 3</v>
      </c>
      <c r="O430" s="8" t="str" cm="1">
        <f t="array" ref="O430">IF(H430="?",INDEX($H$2:$H$2344,MODE(MATCH($H$2:$H$2344,$H$2:$H$2344,0))),H430)</f>
        <v>tier - 1</v>
      </c>
      <c r="P430" s="8" t="str">
        <f t="shared" si="46"/>
        <v>R1013</v>
      </c>
      <c r="Q430" s="11">
        <f t="shared" si="47"/>
        <v>32440</v>
      </c>
      <c r="R430" s="9">
        <f t="shared" si="49"/>
        <v>34</v>
      </c>
      <c r="S430" s="9"/>
      <c r="T430" s="40">
        <f>COUNTA(Table3[[#This Row],[month]:[age]])</f>
        <v>7</v>
      </c>
    </row>
    <row r="431" spans="1:20" x14ac:dyDescent="0.25">
      <c r="A431" t="s">
        <v>460</v>
      </c>
      <c r="B431">
        <v>1993</v>
      </c>
      <c r="C431" t="s">
        <v>20</v>
      </c>
      <c r="D431">
        <v>29</v>
      </c>
      <c r="E431">
        <v>0</v>
      </c>
      <c r="F431" s="42">
        <v>3943.6</v>
      </c>
      <c r="G431" t="s">
        <v>11</v>
      </c>
      <c r="H431" t="s">
        <v>12</v>
      </c>
      <c r="I431" t="s">
        <v>247</v>
      </c>
      <c r="J431" s="7">
        <f t="shared" si="44"/>
        <v>0</v>
      </c>
      <c r="K431" s="9" t="str">
        <f t="shared" si="48"/>
        <v>Id1908</v>
      </c>
      <c r="L431" s="8" t="str">
        <f t="shared" si="45"/>
        <v>Sep</v>
      </c>
      <c r="M431" s="9">
        <f t="shared" si="43"/>
        <v>1993</v>
      </c>
      <c r="N431" s="8" t="str" cm="1">
        <f t="array" ref="N431">IF(G431="?",INDEX($G$2:$G$2344,MODE(MATCH($G$2:$G$2344,$G$2:$G$2344,0))),G431)</f>
        <v>tier - 2</v>
      </c>
      <c r="O431" s="8" t="str" cm="1">
        <f t="array" ref="O431">IF(H431="?",INDEX($H$2:$H$2344,MODE(MATCH($H$2:$H$2344,$H$2:$H$2344,0))),H431)</f>
        <v>tier - 3</v>
      </c>
      <c r="P431" s="8" t="str">
        <f t="shared" si="46"/>
        <v>R1024</v>
      </c>
      <c r="Q431" s="11">
        <f t="shared" si="47"/>
        <v>34241</v>
      </c>
      <c r="R431" s="9">
        <f t="shared" si="49"/>
        <v>29</v>
      </c>
      <c r="S431" s="9"/>
      <c r="T431" s="40">
        <f>COUNTA(Table3[[#This Row],[month]:[age]])</f>
        <v>7</v>
      </c>
    </row>
    <row r="432" spans="1:20" x14ac:dyDescent="0.25">
      <c r="A432" t="s">
        <v>461</v>
      </c>
      <c r="B432">
        <v>1993</v>
      </c>
      <c r="C432" t="s">
        <v>15</v>
      </c>
      <c r="D432">
        <v>11</v>
      </c>
      <c r="E432">
        <v>1</v>
      </c>
      <c r="F432" s="42">
        <v>3947.41</v>
      </c>
      <c r="G432" t="s">
        <v>11</v>
      </c>
      <c r="H432" t="s">
        <v>11</v>
      </c>
      <c r="I432" t="s">
        <v>13</v>
      </c>
      <c r="J432" s="7">
        <f t="shared" si="44"/>
        <v>0</v>
      </c>
      <c r="K432" s="9" t="str">
        <f t="shared" si="48"/>
        <v>Id1907</v>
      </c>
      <c r="L432" s="8" t="str">
        <f t="shared" si="45"/>
        <v>Nov</v>
      </c>
      <c r="M432" s="9">
        <f t="shared" ref="M432:M495" si="50">IF(B432="?",AVERAGE($B$2:$B$2344),B432)</f>
        <v>1993</v>
      </c>
      <c r="N432" s="8" t="str" cm="1">
        <f t="array" ref="N432">IF(G432="?",INDEX($G$2:$G$2344,MODE(MATCH($G$2:$G$2344,$G$2:$G$2344,0))),G432)</f>
        <v>tier - 2</v>
      </c>
      <c r="O432" s="8" t="str" cm="1">
        <f t="array" ref="O432">IF(H432="?",INDEX($H$2:$H$2344,MODE(MATCH($H$2:$H$2344,$H$2:$H$2344,0))),H432)</f>
        <v>tier - 2</v>
      </c>
      <c r="P432" s="8" t="str">
        <f t="shared" si="46"/>
        <v>R1013</v>
      </c>
      <c r="Q432" s="11">
        <f t="shared" si="47"/>
        <v>34284</v>
      </c>
      <c r="R432" s="9">
        <f t="shared" si="49"/>
        <v>29</v>
      </c>
      <c r="S432" s="9"/>
      <c r="T432" s="40">
        <f>COUNTA(Table3[[#This Row],[month]:[age]])</f>
        <v>7</v>
      </c>
    </row>
    <row r="433" spans="1:20" x14ac:dyDescent="0.25">
      <c r="A433" t="s">
        <v>462</v>
      </c>
      <c r="B433">
        <v>1999</v>
      </c>
      <c r="C433" t="s">
        <v>10</v>
      </c>
      <c r="D433">
        <v>10</v>
      </c>
      <c r="E433">
        <v>0</v>
      </c>
      <c r="F433" s="42">
        <v>3955.98</v>
      </c>
      <c r="G433" t="s">
        <v>11</v>
      </c>
      <c r="H433" t="s">
        <v>12</v>
      </c>
      <c r="I433" t="s">
        <v>300</v>
      </c>
      <c r="J433" s="7">
        <f t="shared" si="44"/>
        <v>0</v>
      </c>
      <c r="K433" s="9" t="str">
        <f t="shared" si="48"/>
        <v>Id1906</v>
      </c>
      <c r="L433" s="8" t="str">
        <f t="shared" si="45"/>
        <v>Jul</v>
      </c>
      <c r="M433" s="9">
        <f t="shared" si="50"/>
        <v>1999</v>
      </c>
      <c r="N433" s="8" t="str" cm="1">
        <f t="array" ref="N433">IF(G433="?",INDEX($G$2:$G$2344,MODE(MATCH($G$2:$G$2344,$G$2:$G$2344,0))),G433)</f>
        <v>tier - 2</v>
      </c>
      <c r="O433" s="8" t="str" cm="1">
        <f t="array" ref="O433">IF(H433="?",INDEX($H$2:$H$2344,MODE(MATCH($H$2:$H$2344,$H$2:$H$2344,0))),H433)</f>
        <v>tier - 3</v>
      </c>
      <c r="P433" s="8" t="str">
        <f t="shared" si="46"/>
        <v>R1021</v>
      </c>
      <c r="Q433" s="11">
        <f t="shared" si="47"/>
        <v>36351</v>
      </c>
      <c r="R433" s="9">
        <f t="shared" si="49"/>
        <v>23</v>
      </c>
      <c r="S433" s="9"/>
      <c r="T433" s="40">
        <f>COUNTA(Table3[[#This Row],[month]:[age]])</f>
        <v>7</v>
      </c>
    </row>
    <row r="434" spans="1:20" x14ac:dyDescent="0.25">
      <c r="A434" t="s">
        <v>463</v>
      </c>
      <c r="B434">
        <v>1995</v>
      </c>
      <c r="C434" t="s">
        <v>10</v>
      </c>
      <c r="D434">
        <v>11</v>
      </c>
      <c r="E434">
        <v>1</v>
      </c>
      <c r="F434" s="42">
        <v>3956.07</v>
      </c>
      <c r="G434" t="s">
        <v>11</v>
      </c>
      <c r="H434" t="s">
        <v>11</v>
      </c>
      <c r="I434" t="s">
        <v>23</v>
      </c>
      <c r="J434" s="7">
        <f t="shared" si="44"/>
        <v>0</v>
      </c>
      <c r="K434" s="9" t="str">
        <f t="shared" si="48"/>
        <v>Id1905</v>
      </c>
      <c r="L434" s="8" t="str">
        <f t="shared" si="45"/>
        <v>Jul</v>
      </c>
      <c r="M434" s="9">
        <f t="shared" si="50"/>
        <v>1995</v>
      </c>
      <c r="N434" s="8" t="str" cm="1">
        <f t="array" ref="N434">IF(G434="?",INDEX($G$2:$G$2344,MODE(MATCH($G$2:$G$2344,$G$2:$G$2344,0))),G434)</f>
        <v>tier - 2</v>
      </c>
      <c r="O434" s="8" t="str" cm="1">
        <f t="array" ref="O434">IF(H434="?",INDEX($H$2:$H$2344,MODE(MATCH($H$2:$H$2344,$H$2:$H$2344,0))),H434)</f>
        <v>tier - 2</v>
      </c>
      <c r="P434" s="8" t="str">
        <f t="shared" si="46"/>
        <v>R1012</v>
      </c>
      <c r="Q434" s="11">
        <f t="shared" si="47"/>
        <v>34891</v>
      </c>
      <c r="R434" s="9">
        <f t="shared" si="49"/>
        <v>27</v>
      </c>
      <c r="S434" s="9"/>
      <c r="T434" s="40">
        <f>COUNTA(Table3[[#This Row],[month]:[age]])</f>
        <v>7</v>
      </c>
    </row>
    <row r="435" spans="1:20" x14ac:dyDescent="0.25">
      <c r="A435" t="s">
        <v>464</v>
      </c>
      <c r="B435">
        <v>1990</v>
      </c>
      <c r="C435" t="s">
        <v>10</v>
      </c>
      <c r="D435">
        <v>29</v>
      </c>
      <c r="E435">
        <v>0</v>
      </c>
      <c r="F435" s="42">
        <v>3972.92</v>
      </c>
      <c r="G435" t="s">
        <v>11</v>
      </c>
      <c r="H435" t="s">
        <v>12</v>
      </c>
      <c r="I435" t="s">
        <v>13</v>
      </c>
      <c r="J435" s="7">
        <f t="shared" si="44"/>
        <v>0</v>
      </c>
      <c r="K435" s="9" t="str">
        <f t="shared" si="48"/>
        <v>Id1904</v>
      </c>
      <c r="L435" s="8" t="str">
        <f t="shared" si="45"/>
        <v>Jul</v>
      </c>
      <c r="M435" s="9">
        <f t="shared" si="50"/>
        <v>1990</v>
      </c>
      <c r="N435" s="8" t="str" cm="1">
        <f t="array" ref="N435">IF(G435="?",INDEX($G$2:$G$2344,MODE(MATCH($G$2:$G$2344,$G$2:$G$2344,0))),G435)</f>
        <v>tier - 2</v>
      </c>
      <c r="O435" s="8" t="str" cm="1">
        <f t="array" ref="O435">IF(H435="?",INDEX($H$2:$H$2344,MODE(MATCH($H$2:$H$2344,$H$2:$H$2344,0))),H435)</f>
        <v>tier - 3</v>
      </c>
      <c r="P435" s="8" t="str">
        <f t="shared" si="46"/>
        <v>R1013</v>
      </c>
      <c r="Q435" s="11">
        <f t="shared" si="47"/>
        <v>33083</v>
      </c>
      <c r="R435" s="9">
        <f t="shared" si="49"/>
        <v>32</v>
      </c>
      <c r="S435" s="9"/>
      <c r="T435" s="40">
        <f>COUNTA(Table3[[#This Row],[month]:[age]])</f>
        <v>7</v>
      </c>
    </row>
    <row r="436" spans="1:20" x14ac:dyDescent="0.25">
      <c r="A436" t="s">
        <v>465</v>
      </c>
      <c r="B436">
        <v>1996</v>
      </c>
      <c r="C436" t="s">
        <v>35</v>
      </c>
      <c r="D436">
        <v>17</v>
      </c>
      <c r="E436">
        <v>2</v>
      </c>
      <c r="F436" s="42">
        <v>3981.98</v>
      </c>
      <c r="G436" t="s">
        <v>11</v>
      </c>
      <c r="H436" t="s">
        <v>11</v>
      </c>
      <c r="I436" t="s">
        <v>13</v>
      </c>
      <c r="J436" s="7">
        <f t="shared" si="44"/>
        <v>0</v>
      </c>
      <c r="K436" s="9" t="str">
        <f t="shared" si="48"/>
        <v>Id1903</v>
      </c>
      <c r="L436" s="8" t="str">
        <f t="shared" si="45"/>
        <v>Aug</v>
      </c>
      <c r="M436" s="9">
        <f t="shared" si="50"/>
        <v>1996</v>
      </c>
      <c r="N436" s="8" t="str" cm="1">
        <f t="array" ref="N436">IF(G436="?",INDEX($G$2:$G$2344,MODE(MATCH($G$2:$G$2344,$G$2:$G$2344,0))),G436)</f>
        <v>tier - 2</v>
      </c>
      <c r="O436" s="8" t="str" cm="1">
        <f t="array" ref="O436">IF(H436="?",INDEX($H$2:$H$2344,MODE(MATCH($H$2:$H$2344,$H$2:$H$2344,0))),H436)</f>
        <v>tier - 2</v>
      </c>
      <c r="P436" s="8" t="str">
        <f t="shared" si="46"/>
        <v>R1013</v>
      </c>
      <c r="Q436" s="11">
        <f t="shared" si="47"/>
        <v>35294</v>
      </c>
      <c r="R436" s="9">
        <f t="shared" si="49"/>
        <v>26</v>
      </c>
      <c r="S436" s="9"/>
      <c r="T436" s="40">
        <f>COUNTA(Table3[[#This Row],[month]:[age]])</f>
        <v>7</v>
      </c>
    </row>
    <row r="437" spans="1:20" x14ac:dyDescent="0.25">
      <c r="A437" t="s">
        <v>466</v>
      </c>
      <c r="B437">
        <v>1996</v>
      </c>
      <c r="C437" t="s">
        <v>20</v>
      </c>
      <c r="D437">
        <v>8</v>
      </c>
      <c r="E437">
        <v>2</v>
      </c>
      <c r="F437" s="42">
        <v>3987.93</v>
      </c>
      <c r="G437" t="s">
        <v>11</v>
      </c>
      <c r="H437" t="s">
        <v>11</v>
      </c>
      <c r="I437" t="s">
        <v>42</v>
      </c>
      <c r="J437" s="7">
        <f t="shared" si="44"/>
        <v>0</v>
      </c>
      <c r="K437" s="9" t="str">
        <f t="shared" si="48"/>
        <v>Id1902</v>
      </c>
      <c r="L437" s="8" t="str">
        <f t="shared" si="45"/>
        <v>Sep</v>
      </c>
      <c r="M437" s="9">
        <f t="shared" si="50"/>
        <v>1996</v>
      </c>
      <c r="N437" s="8" t="str" cm="1">
        <f t="array" ref="N437">IF(G437="?",INDEX($G$2:$G$2344,MODE(MATCH($G$2:$G$2344,$G$2:$G$2344,0))),G437)</f>
        <v>tier - 2</v>
      </c>
      <c r="O437" s="8" t="str" cm="1">
        <f t="array" ref="O437">IF(H437="?",INDEX($H$2:$H$2344,MODE(MATCH($H$2:$H$2344,$H$2:$H$2344,0))),H437)</f>
        <v>tier - 2</v>
      </c>
      <c r="P437" s="8" t="str">
        <f t="shared" si="46"/>
        <v>R1011</v>
      </c>
      <c r="Q437" s="11">
        <f t="shared" si="47"/>
        <v>35316</v>
      </c>
      <c r="R437" s="9">
        <f t="shared" si="49"/>
        <v>26</v>
      </c>
      <c r="S437" s="9"/>
      <c r="T437" s="40">
        <f>COUNTA(Table3[[#This Row],[month]:[age]])</f>
        <v>7</v>
      </c>
    </row>
    <row r="438" spans="1:20" x14ac:dyDescent="0.25">
      <c r="A438" t="s">
        <v>467</v>
      </c>
      <c r="B438">
        <v>1990</v>
      </c>
      <c r="C438" t="s">
        <v>15</v>
      </c>
      <c r="D438">
        <v>22</v>
      </c>
      <c r="E438">
        <v>0</v>
      </c>
      <c r="F438" s="42">
        <v>3989.84</v>
      </c>
      <c r="G438" t="s">
        <v>11</v>
      </c>
      <c r="H438" t="s">
        <v>11</v>
      </c>
      <c r="I438" t="s">
        <v>42</v>
      </c>
      <c r="J438" s="7">
        <f t="shared" si="44"/>
        <v>0</v>
      </c>
      <c r="K438" s="9" t="str">
        <f t="shared" si="48"/>
        <v>Id1901</v>
      </c>
      <c r="L438" s="8" t="str">
        <f t="shared" si="45"/>
        <v>Nov</v>
      </c>
      <c r="M438" s="9">
        <f t="shared" si="50"/>
        <v>1990</v>
      </c>
      <c r="N438" s="8" t="str" cm="1">
        <f t="array" ref="N438">IF(G438="?",INDEX($G$2:$G$2344,MODE(MATCH($G$2:$G$2344,$G$2:$G$2344,0))),G438)</f>
        <v>tier - 2</v>
      </c>
      <c r="O438" s="8" t="str" cm="1">
        <f t="array" ref="O438">IF(H438="?",INDEX($H$2:$H$2344,MODE(MATCH($H$2:$H$2344,$H$2:$H$2344,0))),H438)</f>
        <v>tier - 2</v>
      </c>
      <c r="P438" s="8" t="str">
        <f t="shared" si="46"/>
        <v>R1011</v>
      </c>
      <c r="Q438" s="11">
        <f t="shared" si="47"/>
        <v>33199</v>
      </c>
      <c r="R438" s="9">
        <f t="shared" si="49"/>
        <v>32</v>
      </c>
      <c r="S438" s="9"/>
      <c r="T438" s="40">
        <f>COUNTA(Table3[[#This Row],[month]:[age]])</f>
        <v>7</v>
      </c>
    </row>
    <row r="439" spans="1:20" x14ac:dyDescent="0.25">
      <c r="A439" t="s">
        <v>468</v>
      </c>
      <c r="B439">
        <v>1990</v>
      </c>
      <c r="C439" t="s">
        <v>15</v>
      </c>
      <c r="D439">
        <v>1</v>
      </c>
      <c r="E439">
        <v>0</v>
      </c>
      <c r="F439" s="42">
        <v>3994.18</v>
      </c>
      <c r="G439" t="s">
        <v>11</v>
      </c>
      <c r="H439" t="s">
        <v>11</v>
      </c>
      <c r="I439" t="s">
        <v>13</v>
      </c>
      <c r="J439" s="7">
        <f t="shared" si="44"/>
        <v>0</v>
      </c>
      <c r="K439" s="9" t="str">
        <f t="shared" si="48"/>
        <v>Id1900</v>
      </c>
      <c r="L439" s="8" t="str">
        <f t="shared" si="45"/>
        <v>Nov</v>
      </c>
      <c r="M439" s="9">
        <f t="shared" si="50"/>
        <v>1990</v>
      </c>
      <c r="N439" s="8" t="str" cm="1">
        <f t="array" ref="N439">IF(G439="?",INDEX($G$2:$G$2344,MODE(MATCH($G$2:$G$2344,$G$2:$G$2344,0))),G439)</f>
        <v>tier - 2</v>
      </c>
      <c r="O439" s="8" t="str" cm="1">
        <f t="array" ref="O439">IF(H439="?",INDEX($H$2:$H$2344,MODE(MATCH($H$2:$H$2344,$H$2:$H$2344,0))),H439)</f>
        <v>tier - 2</v>
      </c>
      <c r="P439" s="8" t="str">
        <f t="shared" si="46"/>
        <v>R1013</v>
      </c>
      <c r="Q439" s="11">
        <f t="shared" si="47"/>
        <v>33178</v>
      </c>
      <c r="R439" s="9">
        <f t="shared" si="49"/>
        <v>32</v>
      </c>
      <c r="S439" s="9"/>
      <c r="T439" s="40">
        <f>COUNTA(Table3[[#This Row],[month]:[age]])</f>
        <v>7</v>
      </c>
    </row>
    <row r="440" spans="1:20" x14ac:dyDescent="0.25">
      <c r="A440" t="s">
        <v>469</v>
      </c>
      <c r="B440">
        <v>1989</v>
      </c>
      <c r="C440" t="s">
        <v>10</v>
      </c>
      <c r="D440">
        <v>10</v>
      </c>
      <c r="E440">
        <v>3</v>
      </c>
      <c r="F440" s="42">
        <v>4002.36</v>
      </c>
      <c r="G440" t="s">
        <v>11</v>
      </c>
      <c r="H440" t="s">
        <v>16</v>
      </c>
      <c r="I440" t="s">
        <v>13</v>
      </c>
      <c r="J440" s="7">
        <f t="shared" si="44"/>
        <v>0</v>
      </c>
      <c r="K440" s="9" t="str">
        <f t="shared" si="48"/>
        <v>Id1899</v>
      </c>
      <c r="L440" s="8" t="str">
        <f t="shared" si="45"/>
        <v>Jul</v>
      </c>
      <c r="M440" s="9">
        <f t="shared" si="50"/>
        <v>1989</v>
      </c>
      <c r="N440" s="8" t="str" cm="1">
        <f t="array" ref="N440">IF(G440="?",INDEX($G$2:$G$2344,MODE(MATCH($G$2:$G$2344,$G$2:$G$2344,0))),G440)</f>
        <v>tier - 2</v>
      </c>
      <c r="O440" s="8" t="str" cm="1">
        <f t="array" ref="O440">IF(H440="?",INDEX($H$2:$H$2344,MODE(MATCH($H$2:$H$2344,$H$2:$H$2344,0))),H440)</f>
        <v>tier - 1</v>
      </c>
      <c r="P440" s="8" t="str">
        <f t="shared" si="46"/>
        <v>R1013</v>
      </c>
      <c r="Q440" s="11">
        <f t="shared" si="47"/>
        <v>32699</v>
      </c>
      <c r="R440" s="9">
        <f t="shared" si="49"/>
        <v>33</v>
      </c>
      <c r="S440" s="9"/>
      <c r="T440" s="40">
        <f>COUNTA(Table3[[#This Row],[month]:[age]])</f>
        <v>7</v>
      </c>
    </row>
    <row r="441" spans="1:20" x14ac:dyDescent="0.25">
      <c r="A441" t="s">
        <v>470</v>
      </c>
      <c r="B441">
        <v>2000</v>
      </c>
      <c r="C441" t="s">
        <v>20</v>
      </c>
      <c r="D441">
        <v>13</v>
      </c>
      <c r="E441">
        <v>3</v>
      </c>
      <c r="F441" s="42">
        <v>4005.42</v>
      </c>
      <c r="G441" t="s">
        <v>11</v>
      </c>
      <c r="H441" t="s">
        <v>16</v>
      </c>
      <c r="I441" t="s">
        <v>164</v>
      </c>
      <c r="J441" s="7">
        <f t="shared" si="44"/>
        <v>0</v>
      </c>
      <c r="K441" s="9" t="str">
        <f t="shared" si="48"/>
        <v>Id1898</v>
      </c>
      <c r="L441" s="8" t="str">
        <f t="shared" si="45"/>
        <v>Sep</v>
      </c>
      <c r="M441" s="9">
        <f t="shared" si="50"/>
        <v>2000</v>
      </c>
      <c r="N441" s="8" t="str" cm="1">
        <f t="array" ref="N441">IF(G441="?",INDEX($G$2:$G$2344,MODE(MATCH($G$2:$G$2344,$G$2:$G$2344,0))),G441)</f>
        <v>tier - 2</v>
      </c>
      <c r="O441" s="8" t="str" cm="1">
        <f t="array" ref="O441">IF(H441="?",INDEX($H$2:$H$2344,MODE(MATCH($H$2:$H$2344,$H$2:$H$2344,0))),H441)</f>
        <v>tier - 1</v>
      </c>
      <c r="P441" s="8" t="str">
        <f t="shared" si="46"/>
        <v>R1015</v>
      </c>
      <c r="Q441" s="11">
        <f t="shared" si="47"/>
        <v>36782</v>
      </c>
      <c r="R441" s="9">
        <f t="shared" si="49"/>
        <v>22</v>
      </c>
      <c r="S441" s="9"/>
      <c r="T441" s="40">
        <f>COUNTA(Table3[[#This Row],[month]:[age]])</f>
        <v>7</v>
      </c>
    </row>
    <row r="442" spans="1:20" x14ac:dyDescent="0.25">
      <c r="A442" t="s">
        <v>471</v>
      </c>
      <c r="B442">
        <v>1992</v>
      </c>
      <c r="C442" t="s">
        <v>37</v>
      </c>
      <c r="D442">
        <v>11</v>
      </c>
      <c r="E442">
        <v>1</v>
      </c>
      <c r="F442" s="42">
        <v>4032.24</v>
      </c>
      <c r="G442" t="s">
        <v>12</v>
      </c>
      <c r="H442" t="s">
        <v>12</v>
      </c>
      <c r="I442" t="s">
        <v>23</v>
      </c>
      <c r="J442" s="7">
        <f t="shared" si="44"/>
        <v>0</v>
      </c>
      <c r="K442" s="9" t="str">
        <f t="shared" si="48"/>
        <v>Id1897</v>
      </c>
      <c r="L442" s="8" t="str">
        <f t="shared" si="45"/>
        <v>Oct</v>
      </c>
      <c r="M442" s="9">
        <f t="shared" si="50"/>
        <v>1992</v>
      </c>
      <c r="N442" s="8" t="str" cm="1">
        <f t="array" ref="N442">IF(G442="?",INDEX($G$2:$G$2344,MODE(MATCH($G$2:$G$2344,$G$2:$G$2344,0))),G442)</f>
        <v>tier - 3</v>
      </c>
      <c r="O442" s="8" t="str" cm="1">
        <f t="array" ref="O442">IF(H442="?",INDEX($H$2:$H$2344,MODE(MATCH($H$2:$H$2344,$H$2:$H$2344,0))),H442)</f>
        <v>tier - 3</v>
      </c>
      <c r="P442" s="8" t="str">
        <f t="shared" si="46"/>
        <v>R1012</v>
      </c>
      <c r="Q442" s="11">
        <f t="shared" si="47"/>
        <v>33888</v>
      </c>
      <c r="R442" s="9">
        <f t="shared" si="49"/>
        <v>30</v>
      </c>
      <c r="S442" s="9"/>
      <c r="T442" s="40">
        <f>COUNTA(Table3[[#This Row],[month]:[age]])</f>
        <v>7</v>
      </c>
    </row>
    <row r="443" spans="1:20" x14ac:dyDescent="0.25">
      <c r="A443" t="s">
        <v>472</v>
      </c>
      <c r="B443">
        <v>1984</v>
      </c>
      <c r="C443" t="s">
        <v>10</v>
      </c>
      <c r="D443">
        <v>7</v>
      </c>
      <c r="E443">
        <v>3</v>
      </c>
      <c r="F443" s="42">
        <v>4038.41</v>
      </c>
      <c r="G443" t="s">
        <v>11</v>
      </c>
      <c r="H443" t="s">
        <v>16</v>
      </c>
      <c r="I443" t="s">
        <v>13</v>
      </c>
      <c r="J443" s="7">
        <f t="shared" si="44"/>
        <v>0</v>
      </c>
      <c r="K443" s="9" t="str">
        <f t="shared" si="48"/>
        <v>Id1896</v>
      </c>
      <c r="L443" s="8" t="str">
        <f t="shared" si="45"/>
        <v>Jul</v>
      </c>
      <c r="M443" s="9">
        <f t="shared" si="50"/>
        <v>1984</v>
      </c>
      <c r="N443" s="8" t="str" cm="1">
        <f t="array" ref="N443">IF(G443="?",INDEX($G$2:$G$2344,MODE(MATCH($G$2:$G$2344,$G$2:$G$2344,0))),G443)</f>
        <v>tier - 2</v>
      </c>
      <c r="O443" s="8" t="str" cm="1">
        <f t="array" ref="O443">IF(H443="?",INDEX($H$2:$H$2344,MODE(MATCH($H$2:$H$2344,$H$2:$H$2344,0))),H443)</f>
        <v>tier - 1</v>
      </c>
      <c r="P443" s="8" t="str">
        <f t="shared" si="46"/>
        <v>R1013</v>
      </c>
      <c r="Q443" s="11">
        <f t="shared" si="47"/>
        <v>30870</v>
      </c>
      <c r="R443" s="9">
        <f t="shared" si="49"/>
        <v>38</v>
      </c>
      <c r="S443" s="9"/>
      <c r="T443" s="40">
        <f>COUNTA(Table3[[#This Row],[month]:[age]])</f>
        <v>7</v>
      </c>
    </row>
    <row r="444" spans="1:20" x14ac:dyDescent="0.25">
      <c r="A444" t="s">
        <v>473</v>
      </c>
      <c r="B444">
        <v>1983</v>
      </c>
      <c r="C444" t="s">
        <v>15</v>
      </c>
      <c r="D444">
        <v>10</v>
      </c>
      <c r="E444">
        <v>3</v>
      </c>
      <c r="F444" s="42">
        <v>4039.9</v>
      </c>
      <c r="G444" t="s">
        <v>11</v>
      </c>
      <c r="H444" t="s">
        <v>16</v>
      </c>
      <c r="I444" t="s">
        <v>13</v>
      </c>
      <c r="J444" s="7">
        <f t="shared" si="44"/>
        <v>0</v>
      </c>
      <c r="K444" s="9" t="str">
        <f t="shared" si="48"/>
        <v>Id1895</v>
      </c>
      <c r="L444" s="8" t="str">
        <f t="shared" si="45"/>
        <v>Nov</v>
      </c>
      <c r="M444" s="9">
        <f t="shared" si="50"/>
        <v>1983</v>
      </c>
      <c r="N444" s="8" t="str" cm="1">
        <f t="array" ref="N444">IF(G444="?",INDEX($G$2:$G$2344,MODE(MATCH($G$2:$G$2344,$G$2:$G$2344,0))),G444)</f>
        <v>tier - 2</v>
      </c>
      <c r="O444" s="8" t="str" cm="1">
        <f t="array" ref="O444">IF(H444="?",INDEX($H$2:$H$2344,MODE(MATCH($H$2:$H$2344,$H$2:$H$2344,0))),H444)</f>
        <v>tier - 1</v>
      </c>
      <c r="P444" s="8" t="str">
        <f t="shared" si="46"/>
        <v>R1013</v>
      </c>
      <c r="Q444" s="11">
        <f t="shared" si="47"/>
        <v>30630</v>
      </c>
      <c r="R444" s="9">
        <f t="shared" si="49"/>
        <v>39</v>
      </c>
      <c r="S444" s="9"/>
      <c r="T444" s="40">
        <f>COUNTA(Table3[[#This Row],[month]:[age]])</f>
        <v>7</v>
      </c>
    </row>
    <row r="445" spans="1:20" x14ac:dyDescent="0.25">
      <c r="A445" t="s">
        <v>474</v>
      </c>
      <c r="B445">
        <v>1993</v>
      </c>
      <c r="C445" t="s">
        <v>30</v>
      </c>
      <c r="D445">
        <v>26</v>
      </c>
      <c r="E445">
        <v>1</v>
      </c>
      <c r="F445" s="42">
        <v>4040.56</v>
      </c>
      <c r="G445" t="s">
        <v>12</v>
      </c>
      <c r="H445" t="s">
        <v>12</v>
      </c>
      <c r="I445" t="s">
        <v>164</v>
      </c>
      <c r="J445" s="7">
        <f t="shared" si="44"/>
        <v>0</v>
      </c>
      <c r="K445" s="9" t="str">
        <f t="shared" si="48"/>
        <v>Id1894</v>
      </c>
      <c r="L445" s="8" t="str">
        <f t="shared" si="45"/>
        <v>Dec</v>
      </c>
      <c r="M445" s="9">
        <f t="shared" si="50"/>
        <v>1993</v>
      </c>
      <c r="N445" s="8" t="str" cm="1">
        <f t="array" ref="N445">IF(G445="?",INDEX($G$2:$G$2344,MODE(MATCH($G$2:$G$2344,$G$2:$G$2344,0))),G445)</f>
        <v>tier - 3</v>
      </c>
      <c r="O445" s="8" t="str" cm="1">
        <f t="array" ref="O445">IF(H445="?",INDEX($H$2:$H$2344,MODE(MATCH($H$2:$H$2344,$H$2:$H$2344,0))),H445)</f>
        <v>tier - 3</v>
      </c>
      <c r="P445" s="8" t="str">
        <f t="shared" si="46"/>
        <v>R1015</v>
      </c>
      <c r="Q445" s="11">
        <f t="shared" si="47"/>
        <v>34329</v>
      </c>
      <c r="R445" s="9">
        <f t="shared" si="49"/>
        <v>29</v>
      </c>
      <c r="S445" s="9"/>
      <c r="T445" s="40">
        <f>COUNTA(Table3[[#This Row],[month]:[age]])</f>
        <v>7</v>
      </c>
    </row>
    <row r="446" spans="1:20" x14ac:dyDescent="0.25">
      <c r="A446" t="s">
        <v>475</v>
      </c>
      <c r="B446">
        <v>1988</v>
      </c>
      <c r="C446" t="s">
        <v>15</v>
      </c>
      <c r="D446">
        <v>30</v>
      </c>
      <c r="E446">
        <v>3</v>
      </c>
      <c r="F446" s="42">
        <v>4047.94</v>
      </c>
      <c r="G446" t="s">
        <v>11</v>
      </c>
      <c r="H446" t="s">
        <v>16</v>
      </c>
      <c r="I446" t="s">
        <v>13</v>
      </c>
      <c r="J446" s="7">
        <f t="shared" si="44"/>
        <v>0</v>
      </c>
      <c r="K446" s="9" t="str">
        <f t="shared" si="48"/>
        <v>Id1893</v>
      </c>
      <c r="L446" s="8" t="str">
        <f t="shared" si="45"/>
        <v>Nov</v>
      </c>
      <c r="M446" s="9">
        <f t="shared" si="50"/>
        <v>1988</v>
      </c>
      <c r="N446" s="8" t="str" cm="1">
        <f t="array" ref="N446">IF(G446="?",INDEX($G$2:$G$2344,MODE(MATCH($G$2:$G$2344,$G$2:$G$2344,0))),G446)</f>
        <v>tier - 2</v>
      </c>
      <c r="O446" s="8" t="str" cm="1">
        <f t="array" ref="O446">IF(H446="?",INDEX($H$2:$H$2344,MODE(MATCH($H$2:$H$2344,$H$2:$H$2344,0))),H446)</f>
        <v>tier - 1</v>
      </c>
      <c r="P446" s="8" t="str">
        <f t="shared" si="46"/>
        <v>R1013</v>
      </c>
      <c r="Q446" s="11">
        <f t="shared" si="47"/>
        <v>32477</v>
      </c>
      <c r="R446" s="9">
        <f t="shared" si="49"/>
        <v>34</v>
      </c>
      <c r="S446" s="9"/>
      <c r="T446" s="40">
        <f>COUNTA(Table3[[#This Row],[month]:[age]])</f>
        <v>7</v>
      </c>
    </row>
    <row r="447" spans="1:20" x14ac:dyDescent="0.25">
      <c r="A447" t="s">
        <v>476</v>
      </c>
      <c r="B447">
        <v>1993</v>
      </c>
      <c r="C447" t="s">
        <v>35</v>
      </c>
      <c r="D447">
        <v>13</v>
      </c>
      <c r="E447">
        <v>2</v>
      </c>
      <c r="F447" s="42">
        <v>4058.12</v>
      </c>
      <c r="G447" t="s">
        <v>11</v>
      </c>
      <c r="H447" t="s">
        <v>16</v>
      </c>
      <c r="I447" t="s">
        <v>13</v>
      </c>
      <c r="J447" s="7">
        <f t="shared" si="44"/>
        <v>0</v>
      </c>
      <c r="K447" s="9" t="str">
        <f t="shared" si="48"/>
        <v>Id1892</v>
      </c>
      <c r="L447" s="8" t="str">
        <f t="shared" si="45"/>
        <v>Aug</v>
      </c>
      <c r="M447" s="9">
        <f t="shared" si="50"/>
        <v>1993</v>
      </c>
      <c r="N447" s="8" t="str" cm="1">
        <f t="array" ref="N447">IF(G447="?",INDEX($G$2:$G$2344,MODE(MATCH($G$2:$G$2344,$G$2:$G$2344,0))),G447)</f>
        <v>tier - 2</v>
      </c>
      <c r="O447" s="8" t="str" cm="1">
        <f t="array" ref="O447">IF(H447="?",INDEX($H$2:$H$2344,MODE(MATCH($H$2:$H$2344,$H$2:$H$2344,0))),H447)</f>
        <v>tier - 1</v>
      </c>
      <c r="P447" s="8" t="str">
        <f t="shared" si="46"/>
        <v>R1013</v>
      </c>
      <c r="Q447" s="11">
        <f t="shared" si="47"/>
        <v>34194</v>
      </c>
      <c r="R447" s="9">
        <f t="shared" si="49"/>
        <v>29</v>
      </c>
      <c r="S447" s="9"/>
      <c r="T447" s="40">
        <f>COUNTA(Table3[[#This Row],[month]:[age]])</f>
        <v>7</v>
      </c>
    </row>
    <row r="448" spans="1:20" x14ac:dyDescent="0.25">
      <c r="A448" t="s">
        <v>477</v>
      </c>
      <c r="B448">
        <v>1995</v>
      </c>
      <c r="C448" t="s">
        <v>20</v>
      </c>
      <c r="D448">
        <v>14</v>
      </c>
      <c r="E448">
        <v>2</v>
      </c>
      <c r="F448" s="42">
        <v>4058.71</v>
      </c>
      <c r="G448" t="s">
        <v>12</v>
      </c>
      <c r="H448" t="s">
        <v>12</v>
      </c>
      <c r="I448" t="s">
        <v>23</v>
      </c>
      <c r="J448" s="7">
        <f t="shared" si="44"/>
        <v>0</v>
      </c>
      <c r="K448" s="9" t="str">
        <f t="shared" si="48"/>
        <v>Id1891</v>
      </c>
      <c r="L448" s="8" t="str">
        <f t="shared" si="45"/>
        <v>Sep</v>
      </c>
      <c r="M448" s="9">
        <f t="shared" si="50"/>
        <v>1995</v>
      </c>
      <c r="N448" s="8" t="str" cm="1">
        <f t="array" ref="N448">IF(G448="?",INDEX($G$2:$G$2344,MODE(MATCH($G$2:$G$2344,$G$2:$G$2344,0))),G448)</f>
        <v>tier - 3</v>
      </c>
      <c r="O448" s="8" t="str" cm="1">
        <f t="array" ref="O448">IF(H448="?",INDEX($H$2:$H$2344,MODE(MATCH($H$2:$H$2344,$H$2:$H$2344,0))),H448)</f>
        <v>tier - 3</v>
      </c>
      <c r="P448" s="8" t="str">
        <f t="shared" si="46"/>
        <v>R1012</v>
      </c>
      <c r="Q448" s="11">
        <f t="shared" si="47"/>
        <v>34956</v>
      </c>
      <c r="R448" s="9">
        <f t="shared" si="49"/>
        <v>27</v>
      </c>
      <c r="S448" s="9"/>
      <c r="T448" s="40">
        <f>COUNTA(Table3[[#This Row],[month]:[age]])</f>
        <v>7</v>
      </c>
    </row>
    <row r="449" spans="1:20" x14ac:dyDescent="0.25">
      <c r="A449" t="s">
        <v>478</v>
      </c>
      <c r="B449">
        <v>1983</v>
      </c>
      <c r="C449" t="s">
        <v>20</v>
      </c>
      <c r="D449">
        <v>16</v>
      </c>
      <c r="E449">
        <v>3</v>
      </c>
      <c r="F449" s="42">
        <v>4070.42</v>
      </c>
      <c r="G449" t="s">
        <v>11</v>
      </c>
      <c r="H449" t="s">
        <v>16</v>
      </c>
      <c r="I449" t="s">
        <v>13</v>
      </c>
      <c r="J449" s="7">
        <f t="shared" si="44"/>
        <v>0</v>
      </c>
      <c r="K449" s="9" t="str">
        <f t="shared" si="48"/>
        <v>Id1890</v>
      </c>
      <c r="L449" s="8" t="str">
        <f t="shared" si="45"/>
        <v>Sep</v>
      </c>
      <c r="M449" s="9">
        <f t="shared" si="50"/>
        <v>1983</v>
      </c>
      <c r="N449" s="8" t="str" cm="1">
        <f t="array" ref="N449">IF(G449="?",INDEX($G$2:$G$2344,MODE(MATCH($G$2:$G$2344,$G$2:$G$2344,0))),G449)</f>
        <v>tier - 2</v>
      </c>
      <c r="O449" s="8" t="str" cm="1">
        <f t="array" ref="O449">IF(H449="?",INDEX($H$2:$H$2344,MODE(MATCH($H$2:$H$2344,$H$2:$H$2344,0))),H449)</f>
        <v>tier - 1</v>
      </c>
      <c r="P449" s="8" t="str">
        <f t="shared" si="46"/>
        <v>R1013</v>
      </c>
      <c r="Q449" s="11">
        <f t="shared" si="47"/>
        <v>30575</v>
      </c>
      <c r="R449" s="9">
        <f t="shared" si="49"/>
        <v>39</v>
      </c>
      <c r="S449" s="9"/>
      <c r="T449" s="40">
        <f>COUNTA(Table3[[#This Row],[month]:[age]])</f>
        <v>7</v>
      </c>
    </row>
    <row r="450" spans="1:20" x14ac:dyDescent="0.25">
      <c r="A450" t="s">
        <v>479</v>
      </c>
      <c r="B450">
        <v>2002</v>
      </c>
      <c r="C450" t="s">
        <v>37</v>
      </c>
      <c r="D450">
        <v>18</v>
      </c>
      <c r="E450">
        <v>0</v>
      </c>
      <c r="F450" s="42">
        <v>4070.51</v>
      </c>
      <c r="G450" t="s">
        <v>11</v>
      </c>
      <c r="H450" t="s">
        <v>16</v>
      </c>
      <c r="I450" t="s">
        <v>23</v>
      </c>
      <c r="J450" s="7">
        <f t="shared" ref="J450:J513" si="51">COUNTIF(A450:I450, "?")</f>
        <v>0</v>
      </c>
      <c r="K450" s="9" t="str">
        <f t="shared" si="48"/>
        <v>Id1889</v>
      </c>
      <c r="L450" s="8" t="str">
        <f t="shared" ref="L450:L513" si="52">IF(C450="?", "Sep", C450)</f>
        <v>Oct</v>
      </c>
      <c r="M450" s="9">
        <f t="shared" si="50"/>
        <v>2002</v>
      </c>
      <c r="N450" s="8" t="str" cm="1">
        <f t="array" ref="N450">IF(G450="?",INDEX($G$2:$G$2344,MODE(MATCH($G$2:$G$2344,$G$2:$G$2344,0))),G450)</f>
        <v>tier - 2</v>
      </c>
      <c r="O450" s="8" t="str" cm="1">
        <f t="array" ref="O450">IF(H450="?",INDEX($H$2:$H$2344,MODE(MATCH($H$2:$H$2344,$H$2:$H$2344,0))),H450)</f>
        <v>tier - 1</v>
      </c>
      <c r="P450" s="8" t="str">
        <f t="shared" ref="P450:P513" si="53">IF(I450="?", "Unknown", I450)</f>
        <v>R1012</v>
      </c>
      <c r="Q450" s="11">
        <f t="shared" ref="Q450:Q513" si="54">DATE(B450, MONTH(1 &amp; L450), D450)</f>
        <v>37547</v>
      </c>
      <c r="R450" s="9">
        <f t="shared" si="49"/>
        <v>20</v>
      </c>
      <c r="S450" s="9"/>
      <c r="T450" s="40">
        <f>COUNTA(Table3[[#This Row],[month]:[age]])</f>
        <v>7</v>
      </c>
    </row>
    <row r="451" spans="1:20" x14ac:dyDescent="0.25">
      <c r="A451" t="s">
        <v>480</v>
      </c>
      <c r="B451">
        <v>1990</v>
      </c>
      <c r="C451" t="s">
        <v>30</v>
      </c>
      <c r="D451">
        <v>1</v>
      </c>
      <c r="E451">
        <v>1</v>
      </c>
      <c r="F451" s="42">
        <v>4074.45</v>
      </c>
      <c r="G451" t="s">
        <v>12</v>
      </c>
      <c r="H451" t="s">
        <v>11</v>
      </c>
      <c r="I451" t="s">
        <v>13</v>
      </c>
      <c r="J451" s="7">
        <f t="shared" si="51"/>
        <v>0</v>
      </c>
      <c r="K451" s="9" t="str">
        <f t="shared" ref="K451:K514" si="55">IF(A451="?", "Unknown", A451)</f>
        <v>Id1888</v>
      </c>
      <c r="L451" s="8" t="str">
        <f t="shared" si="52"/>
        <v>Dec</v>
      </c>
      <c r="M451" s="9">
        <f t="shared" si="50"/>
        <v>1990</v>
      </c>
      <c r="N451" s="8" t="str" cm="1">
        <f t="array" ref="N451">IF(G451="?",INDEX($G$2:$G$2344,MODE(MATCH($G$2:$G$2344,$G$2:$G$2344,0))),G451)</f>
        <v>tier - 3</v>
      </c>
      <c r="O451" s="8" t="str" cm="1">
        <f t="array" ref="O451">IF(H451="?",INDEX($H$2:$H$2344,MODE(MATCH($H$2:$H$2344,$H$2:$H$2344,0))),H451)</f>
        <v>tier - 2</v>
      </c>
      <c r="P451" s="8" t="str">
        <f t="shared" si="53"/>
        <v>R1013</v>
      </c>
      <c r="Q451" s="11">
        <f t="shared" si="54"/>
        <v>33208</v>
      </c>
      <c r="R451" s="9">
        <f t="shared" ref="R451:R514" si="56">DATEDIF(Q451, DATE(2023,6,8), "Y")</f>
        <v>32</v>
      </c>
      <c r="S451" s="9"/>
      <c r="T451" s="40">
        <f>COUNTA(Table3[[#This Row],[month]:[age]])</f>
        <v>7</v>
      </c>
    </row>
    <row r="452" spans="1:20" x14ac:dyDescent="0.25">
      <c r="A452" t="s">
        <v>481</v>
      </c>
      <c r="B452">
        <v>1990</v>
      </c>
      <c r="C452" t="s">
        <v>30</v>
      </c>
      <c r="D452">
        <v>14</v>
      </c>
      <c r="E452">
        <v>1</v>
      </c>
      <c r="F452" s="42">
        <v>4076.5</v>
      </c>
      <c r="G452" t="s">
        <v>11</v>
      </c>
      <c r="H452" t="s">
        <v>12</v>
      </c>
      <c r="I452" t="s">
        <v>42</v>
      </c>
      <c r="J452" s="7">
        <f t="shared" si="51"/>
        <v>0</v>
      </c>
      <c r="K452" s="9" t="str">
        <f t="shared" si="55"/>
        <v>Id1887</v>
      </c>
      <c r="L452" s="8" t="str">
        <f t="shared" si="52"/>
        <v>Dec</v>
      </c>
      <c r="M452" s="9">
        <f t="shared" si="50"/>
        <v>1990</v>
      </c>
      <c r="N452" s="8" t="str" cm="1">
        <f t="array" ref="N452">IF(G452="?",INDEX($G$2:$G$2344,MODE(MATCH($G$2:$G$2344,$G$2:$G$2344,0))),G452)</f>
        <v>tier - 2</v>
      </c>
      <c r="O452" s="8" t="str" cm="1">
        <f t="array" ref="O452">IF(H452="?",INDEX($H$2:$H$2344,MODE(MATCH($H$2:$H$2344,$H$2:$H$2344,0))),H452)</f>
        <v>tier - 3</v>
      </c>
      <c r="P452" s="8" t="str">
        <f t="shared" si="53"/>
        <v>R1011</v>
      </c>
      <c r="Q452" s="11">
        <f t="shared" si="54"/>
        <v>33221</v>
      </c>
      <c r="R452" s="9">
        <f t="shared" si="56"/>
        <v>32</v>
      </c>
      <c r="S452" s="9"/>
      <c r="T452" s="40">
        <f>COUNTA(Table3[[#This Row],[month]:[age]])</f>
        <v>7</v>
      </c>
    </row>
    <row r="453" spans="1:20" x14ac:dyDescent="0.25">
      <c r="A453" t="s">
        <v>482</v>
      </c>
      <c r="B453">
        <v>1994</v>
      </c>
      <c r="C453" t="s">
        <v>35</v>
      </c>
      <c r="D453">
        <v>21</v>
      </c>
      <c r="E453">
        <v>1</v>
      </c>
      <c r="F453" s="42">
        <v>4133.6400000000003</v>
      </c>
      <c r="G453" t="s">
        <v>11</v>
      </c>
      <c r="H453" t="s">
        <v>12</v>
      </c>
      <c r="I453" t="s">
        <v>23</v>
      </c>
      <c r="J453" s="7">
        <f t="shared" si="51"/>
        <v>0</v>
      </c>
      <c r="K453" s="9" t="str">
        <f t="shared" si="55"/>
        <v>Id1886</v>
      </c>
      <c r="L453" s="8" t="str">
        <f t="shared" si="52"/>
        <v>Aug</v>
      </c>
      <c r="M453" s="9">
        <f t="shared" si="50"/>
        <v>1994</v>
      </c>
      <c r="N453" s="8" t="str" cm="1">
        <f t="array" ref="N453">IF(G453="?",INDEX($G$2:$G$2344,MODE(MATCH($G$2:$G$2344,$G$2:$G$2344,0))),G453)</f>
        <v>tier - 2</v>
      </c>
      <c r="O453" s="8" t="str" cm="1">
        <f t="array" ref="O453">IF(H453="?",INDEX($H$2:$H$2344,MODE(MATCH($H$2:$H$2344,$H$2:$H$2344,0))),H453)</f>
        <v>tier - 3</v>
      </c>
      <c r="P453" s="8" t="str">
        <f t="shared" si="53"/>
        <v>R1012</v>
      </c>
      <c r="Q453" s="11">
        <f t="shared" si="54"/>
        <v>34567</v>
      </c>
      <c r="R453" s="9">
        <f t="shared" si="56"/>
        <v>28</v>
      </c>
      <c r="S453" s="9"/>
      <c r="T453" s="40">
        <f>COUNTA(Table3[[#This Row],[month]:[age]])</f>
        <v>7</v>
      </c>
    </row>
    <row r="454" spans="1:20" x14ac:dyDescent="0.25">
      <c r="A454" t="s">
        <v>483</v>
      </c>
      <c r="B454">
        <v>1991</v>
      </c>
      <c r="C454" t="s">
        <v>35</v>
      </c>
      <c r="D454">
        <v>6</v>
      </c>
      <c r="E454">
        <v>0</v>
      </c>
      <c r="F454" s="42">
        <v>4134.08</v>
      </c>
      <c r="G454" t="s">
        <v>11</v>
      </c>
      <c r="H454" t="s">
        <v>16</v>
      </c>
      <c r="I454" t="s">
        <v>23</v>
      </c>
      <c r="J454" s="7">
        <f t="shared" si="51"/>
        <v>0</v>
      </c>
      <c r="K454" s="9" t="str">
        <f t="shared" si="55"/>
        <v>Id1885</v>
      </c>
      <c r="L454" s="8" t="str">
        <f t="shared" si="52"/>
        <v>Aug</v>
      </c>
      <c r="M454" s="9">
        <f t="shared" si="50"/>
        <v>1991</v>
      </c>
      <c r="N454" s="8" t="str" cm="1">
        <f t="array" ref="N454">IF(G454="?",INDEX($G$2:$G$2344,MODE(MATCH($G$2:$G$2344,$G$2:$G$2344,0))),G454)</f>
        <v>tier - 2</v>
      </c>
      <c r="O454" s="8" t="str" cm="1">
        <f t="array" ref="O454">IF(H454="?",INDEX($H$2:$H$2344,MODE(MATCH($H$2:$H$2344,$H$2:$H$2344,0))),H454)</f>
        <v>tier - 1</v>
      </c>
      <c r="P454" s="8" t="str">
        <f t="shared" si="53"/>
        <v>R1012</v>
      </c>
      <c r="Q454" s="11">
        <f t="shared" si="54"/>
        <v>33456</v>
      </c>
      <c r="R454" s="9">
        <f t="shared" si="56"/>
        <v>31</v>
      </c>
      <c r="S454" s="9"/>
      <c r="T454" s="40">
        <f>COUNTA(Table3[[#This Row],[month]:[age]])</f>
        <v>7</v>
      </c>
    </row>
    <row r="455" spans="1:20" x14ac:dyDescent="0.25">
      <c r="A455" t="s">
        <v>484</v>
      </c>
      <c r="B455">
        <v>1992</v>
      </c>
      <c r="C455" t="s">
        <v>18</v>
      </c>
      <c r="D455">
        <v>18</v>
      </c>
      <c r="E455">
        <v>0</v>
      </c>
      <c r="F455" s="42">
        <v>4137.5200000000004</v>
      </c>
      <c r="G455" t="s">
        <v>11</v>
      </c>
      <c r="H455" t="s">
        <v>12</v>
      </c>
      <c r="I455" t="s">
        <v>247</v>
      </c>
      <c r="J455" s="7">
        <f t="shared" si="51"/>
        <v>0</v>
      </c>
      <c r="K455" s="9" t="str">
        <f t="shared" si="55"/>
        <v>Id1884</v>
      </c>
      <c r="L455" s="8" t="str">
        <f t="shared" si="52"/>
        <v>Jun</v>
      </c>
      <c r="M455" s="9">
        <f t="shared" si="50"/>
        <v>1992</v>
      </c>
      <c r="N455" s="8" t="str" cm="1">
        <f t="array" ref="N455">IF(G455="?",INDEX($G$2:$G$2344,MODE(MATCH($G$2:$G$2344,$G$2:$G$2344,0))),G455)</f>
        <v>tier - 2</v>
      </c>
      <c r="O455" s="8" t="str" cm="1">
        <f t="array" ref="O455">IF(H455="?",INDEX($H$2:$H$2344,MODE(MATCH($H$2:$H$2344,$H$2:$H$2344,0))),H455)</f>
        <v>tier - 3</v>
      </c>
      <c r="P455" s="8" t="str">
        <f t="shared" si="53"/>
        <v>R1024</v>
      </c>
      <c r="Q455" s="11">
        <f t="shared" si="54"/>
        <v>33773</v>
      </c>
      <c r="R455" s="9">
        <f t="shared" si="56"/>
        <v>30</v>
      </c>
      <c r="S455" s="9"/>
      <c r="T455" s="40">
        <f>COUNTA(Table3[[#This Row],[month]:[age]])</f>
        <v>7</v>
      </c>
    </row>
    <row r="456" spans="1:20" x14ac:dyDescent="0.25">
      <c r="A456" t="s">
        <v>485</v>
      </c>
      <c r="B456">
        <v>1992</v>
      </c>
      <c r="C456" t="s">
        <v>18</v>
      </c>
      <c r="D456">
        <v>28</v>
      </c>
      <c r="E456">
        <v>1</v>
      </c>
      <c r="F456" s="42">
        <v>4149.74</v>
      </c>
      <c r="G456" t="s">
        <v>11</v>
      </c>
      <c r="H456" t="s">
        <v>16</v>
      </c>
      <c r="I456" t="s">
        <v>42</v>
      </c>
      <c r="J456" s="7">
        <f t="shared" si="51"/>
        <v>0</v>
      </c>
      <c r="K456" s="9" t="str">
        <f t="shared" si="55"/>
        <v>Id1883</v>
      </c>
      <c r="L456" s="8" t="str">
        <f t="shared" si="52"/>
        <v>Jun</v>
      </c>
      <c r="M456" s="9">
        <f t="shared" si="50"/>
        <v>1992</v>
      </c>
      <c r="N456" s="8" t="str" cm="1">
        <f t="array" ref="N456">IF(G456="?",INDEX($G$2:$G$2344,MODE(MATCH($G$2:$G$2344,$G$2:$G$2344,0))),G456)</f>
        <v>tier - 2</v>
      </c>
      <c r="O456" s="8" t="str" cm="1">
        <f t="array" ref="O456">IF(H456="?",INDEX($H$2:$H$2344,MODE(MATCH($H$2:$H$2344,$H$2:$H$2344,0))),H456)</f>
        <v>tier - 1</v>
      </c>
      <c r="P456" s="8" t="str">
        <f t="shared" si="53"/>
        <v>R1011</v>
      </c>
      <c r="Q456" s="11">
        <f t="shared" si="54"/>
        <v>33783</v>
      </c>
      <c r="R456" s="9">
        <f t="shared" si="56"/>
        <v>30</v>
      </c>
      <c r="S456" s="9"/>
      <c r="T456" s="40">
        <f>COUNTA(Table3[[#This Row],[month]:[age]])</f>
        <v>7</v>
      </c>
    </row>
    <row r="457" spans="1:20" x14ac:dyDescent="0.25">
      <c r="A457" t="s">
        <v>486</v>
      </c>
      <c r="B457">
        <v>1992</v>
      </c>
      <c r="C457" t="s">
        <v>35</v>
      </c>
      <c r="D457">
        <v>4</v>
      </c>
      <c r="E457">
        <v>1</v>
      </c>
      <c r="F457" s="42">
        <v>4151.03</v>
      </c>
      <c r="G457" t="s">
        <v>11</v>
      </c>
      <c r="H457" t="s">
        <v>11</v>
      </c>
      <c r="I457" t="s">
        <v>13</v>
      </c>
      <c r="J457" s="7">
        <f t="shared" si="51"/>
        <v>0</v>
      </c>
      <c r="K457" s="9" t="str">
        <f t="shared" si="55"/>
        <v>Id1882</v>
      </c>
      <c r="L457" s="8" t="str">
        <f t="shared" si="52"/>
        <v>Aug</v>
      </c>
      <c r="M457" s="9">
        <f t="shared" si="50"/>
        <v>1992</v>
      </c>
      <c r="N457" s="8" t="str" cm="1">
        <f t="array" ref="N457">IF(G457="?",INDEX($G$2:$G$2344,MODE(MATCH($G$2:$G$2344,$G$2:$G$2344,0))),G457)</f>
        <v>tier - 2</v>
      </c>
      <c r="O457" s="8" t="str" cm="1">
        <f t="array" ref="O457">IF(H457="?",INDEX($H$2:$H$2344,MODE(MATCH($H$2:$H$2344,$H$2:$H$2344,0))),H457)</f>
        <v>tier - 2</v>
      </c>
      <c r="P457" s="8" t="str">
        <f t="shared" si="53"/>
        <v>R1013</v>
      </c>
      <c r="Q457" s="11">
        <f t="shared" si="54"/>
        <v>33820</v>
      </c>
      <c r="R457" s="9">
        <f t="shared" si="56"/>
        <v>30</v>
      </c>
      <c r="S457" s="9"/>
      <c r="T457" s="40">
        <f>COUNTA(Table3[[#This Row],[month]:[age]])</f>
        <v>7</v>
      </c>
    </row>
    <row r="458" spans="1:20" x14ac:dyDescent="0.25">
      <c r="A458" t="s">
        <v>487</v>
      </c>
      <c r="B458">
        <v>1998</v>
      </c>
      <c r="C458" t="s">
        <v>15</v>
      </c>
      <c r="D458">
        <v>26</v>
      </c>
      <c r="E458">
        <v>0</v>
      </c>
      <c r="F458" s="42">
        <v>4154.97</v>
      </c>
      <c r="G458" t="s">
        <v>11</v>
      </c>
      <c r="H458" t="s">
        <v>16</v>
      </c>
      <c r="I458" t="s">
        <v>23</v>
      </c>
      <c r="J458" s="7">
        <f t="shared" si="51"/>
        <v>0</v>
      </c>
      <c r="K458" s="9" t="str">
        <f t="shared" si="55"/>
        <v>Id1881</v>
      </c>
      <c r="L458" s="8" t="str">
        <f t="shared" si="52"/>
        <v>Nov</v>
      </c>
      <c r="M458" s="9">
        <f t="shared" si="50"/>
        <v>1998</v>
      </c>
      <c r="N458" s="8" t="str" cm="1">
        <f t="array" ref="N458">IF(G458="?",INDEX($G$2:$G$2344,MODE(MATCH($G$2:$G$2344,$G$2:$G$2344,0))),G458)</f>
        <v>tier - 2</v>
      </c>
      <c r="O458" s="8" t="str" cm="1">
        <f t="array" ref="O458">IF(H458="?",INDEX($H$2:$H$2344,MODE(MATCH($H$2:$H$2344,$H$2:$H$2344,0))),H458)</f>
        <v>tier - 1</v>
      </c>
      <c r="P458" s="8" t="str">
        <f t="shared" si="53"/>
        <v>R1012</v>
      </c>
      <c r="Q458" s="11">
        <f t="shared" si="54"/>
        <v>36125</v>
      </c>
      <c r="R458" s="9">
        <f t="shared" si="56"/>
        <v>24</v>
      </c>
      <c r="S458" s="9"/>
      <c r="T458" s="40">
        <f>COUNTA(Table3[[#This Row],[month]:[age]])</f>
        <v>7</v>
      </c>
    </row>
    <row r="459" spans="1:20" x14ac:dyDescent="0.25">
      <c r="A459" t="s">
        <v>488</v>
      </c>
      <c r="B459">
        <v>1984</v>
      </c>
      <c r="C459" t="s">
        <v>20</v>
      </c>
      <c r="D459">
        <v>16</v>
      </c>
      <c r="E459">
        <v>3</v>
      </c>
      <c r="F459" s="42">
        <v>4163.21</v>
      </c>
      <c r="G459" t="s">
        <v>11</v>
      </c>
      <c r="H459" t="s">
        <v>11</v>
      </c>
      <c r="I459" t="s">
        <v>23</v>
      </c>
      <c r="J459" s="7">
        <f t="shared" si="51"/>
        <v>0</v>
      </c>
      <c r="K459" s="9" t="str">
        <f t="shared" si="55"/>
        <v>Id1880</v>
      </c>
      <c r="L459" s="8" t="str">
        <f t="shared" si="52"/>
        <v>Sep</v>
      </c>
      <c r="M459" s="9">
        <f t="shared" si="50"/>
        <v>1984</v>
      </c>
      <c r="N459" s="8" t="str" cm="1">
        <f t="array" ref="N459">IF(G459="?",INDEX($G$2:$G$2344,MODE(MATCH($G$2:$G$2344,$G$2:$G$2344,0))),G459)</f>
        <v>tier - 2</v>
      </c>
      <c r="O459" s="8" t="str" cm="1">
        <f t="array" ref="O459">IF(H459="?",INDEX($H$2:$H$2344,MODE(MATCH($H$2:$H$2344,$H$2:$H$2344,0))),H459)</f>
        <v>tier - 2</v>
      </c>
      <c r="P459" s="8" t="str">
        <f t="shared" si="53"/>
        <v>R1012</v>
      </c>
      <c r="Q459" s="11">
        <f t="shared" si="54"/>
        <v>30941</v>
      </c>
      <c r="R459" s="9">
        <f t="shared" si="56"/>
        <v>38</v>
      </c>
      <c r="S459" s="9"/>
      <c r="T459" s="40">
        <f>COUNTA(Table3[[#This Row],[month]:[age]])</f>
        <v>7</v>
      </c>
    </row>
    <row r="460" spans="1:20" x14ac:dyDescent="0.25">
      <c r="A460" t="s">
        <v>489</v>
      </c>
      <c r="B460">
        <v>1989</v>
      </c>
      <c r="C460" t="s">
        <v>18</v>
      </c>
      <c r="D460">
        <v>25</v>
      </c>
      <c r="E460">
        <v>0</v>
      </c>
      <c r="F460" s="42">
        <v>4185.1000000000004</v>
      </c>
      <c r="G460" t="s">
        <v>11</v>
      </c>
      <c r="H460" t="s">
        <v>12</v>
      </c>
      <c r="I460" t="s">
        <v>13</v>
      </c>
      <c r="J460" s="7">
        <f t="shared" si="51"/>
        <v>0</v>
      </c>
      <c r="K460" s="9" t="str">
        <f t="shared" si="55"/>
        <v>Id1879</v>
      </c>
      <c r="L460" s="8" t="str">
        <f t="shared" si="52"/>
        <v>Jun</v>
      </c>
      <c r="M460" s="9">
        <f t="shared" si="50"/>
        <v>1989</v>
      </c>
      <c r="N460" s="8" t="str" cm="1">
        <f t="array" ref="N460">IF(G460="?",INDEX($G$2:$G$2344,MODE(MATCH($G$2:$G$2344,$G$2:$G$2344,0))),G460)</f>
        <v>tier - 2</v>
      </c>
      <c r="O460" s="8" t="str" cm="1">
        <f t="array" ref="O460">IF(H460="?",INDEX($H$2:$H$2344,MODE(MATCH($H$2:$H$2344,$H$2:$H$2344,0))),H460)</f>
        <v>tier - 3</v>
      </c>
      <c r="P460" s="8" t="str">
        <f t="shared" si="53"/>
        <v>R1013</v>
      </c>
      <c r="Q460" s="11">
        <f t="shared" si="54"/>
        <v>32684</v>
      </c>
      <c r="R460" s="9">
        <f t="shared" si="56"/>
        <v>33</v>
      </c>
      <c r="S460" s="9"/>
      <c r="T460" s="40">
        <f>COUNTA(Table3[[#This Row],[month]:[age]])</f>
        <v>7</v>
      </c>
    </row>
    <row r="461" spans="1:20" x14ac:dyDescent="0.25">
      <c r="A461" t="s">
        <v>490</v>
      </c>
      <c r="B461">
        <v>1995</v>
      </c>
      <c r="C461" t="s">
        <v>37</v>
      </c>
      <c r="D461">
        <v>3</v>
      </c>
      <c r="E461">
        <v>0</v>
      </c>
      <c r="F461" s="42">
        <v>4188.7299999999996</v>
      </c>
      <c r="G461" t="s">
        <v>11</v>
      </c>
      <c r="H461" t="s">
        <v>11</v>
      </c>
      <c r="I461" t="s">
        <v>200</v>
      </c>
      <c r="J461" s="7">
        <f t="shared" si="51"/>
        <v>0</v>
      </c>
      <c r="K461" s="9" t="str">
        <f t="shared" si="55"/>
        <v>Id1878</v>
      </c>
      <c r="L461" s="8" t="str">
        <f t="shared" si="52"/>
        <v>Oct</v>
      </c>
      <c r="M461" s="9">
        <f t="shared" si="50"/>
        <v>1995</v>
      </c>
      <c r="N461" s="8" t="str" cm="1">
        <f t="array" ref="N461">IF(G461="?",INDEX($G$2:$G$2344,MODE(MATCH($G$2:$G$2344,$G$2:$G$2344,0))),G461)</f>
        <v>tier - 2</v>
      </c>
      <c r="O461" s="8" t="str" cm="1">
        <f t="array" ref="O461">IF(H461="?",INDEX($H$2:$H$2344,MODE(MATCH($H$2:$H$2344,$H$2:$H$2344,0))),H461)</f>
        <v>tier - 2</v>
      </c>
      <c r="P461" s="8" t="str">
        <f t="shared" si="53"/>
        <v>R1025</v>
      </c>
      <c r="Q461" s="11">
        <f t="shared" si="54"/>
        <v>34975</v>
      </c>
      <c r="R461" s="9">
        <f t="shared" si="56"/>
        <v>27</v>
      </c>
      <c r="S461" s="9"/>
      <c r="T461" s="40">
        <f>COUNTA(Table3[[#This Row],[month]:[age]])</f>
        <v>7</v>
      </c>
    </row>
    <row r="462" spans="1:20" x14ac:dyDescent="0.25">
      <c r="A462" t="s">
        <v>491</v>
      </c>
      <c r="B462">
        <v>1997</v>
      </c>
      <c r="C462" t="s">
        <v>20</v>
      </c>
      <c r="D462">
        <v>6</v>
      </c>
      <c r="E462">
        <v>2</v>
      </c>
      <c r="F462" s="42">
        <v>4189.1099999999997</v>
      </c>
      <c r="G462" t="s">
        <v>11</v>
      </c>
      <c r="H462" t="s">
        <v>11</v>
      </c>
      <c r="I462" t="s">
        <v>23</v>
      </c>
      <c r="J462" s="7">
        <f t="shared" si="51"/>
        <v>0</v>
      </c>
      <c r="K462" s="9" t="str">
        <f t="shared" si="55"/>
        <v>Id1877</v>
      </c>
      <c r="L462" s="8" t="str">
        <f t="shared" si="52"/>
        <v>Sep</v>
      </c>
      <c r="M462" s="9">
        <f t="shared" si="50"/>
        <v>1997</v>
      </c>
      <c r="N462" s="8" t="str" cm="1">
        <f t="array" ref="N462">IF(G462="?",INDEX($G$2:$G$2344,MODE(MATCH($G$2:$G$2344,$G$2:$G$2344,0))),G462)</f>
        <v>tier - 2</v>
      </c>
      <c r="O462" s="8" t="str" cm="1">
        <f t="array" ref="O462">IF(H462="?",INDEX($H$2:$H$2344,MODE(MATCH($H$2:$H$2344,$H$2:$H$2344,0))),H462)</f>
        <v>tier - 2</v>
      </c>
      <c r="P462" s="8" t="str">
        <f t="shared" si="53"/>
        <v>R1012</v>
      </c>
      <c r="Q462" s="11">
        <f t="shared" si="54"/>
        <v>35679</v>
      </c>
      <c r="R462" s="9">
        <f t="shared" si="56"/>
        <v>25</v>
      </c>
      <c r="S462" s="9"/>
      <c r="T462" s="40">
        <f>COUNTA(Table3[[#This Row],[month]:[age]])</f>
        <v>7</v>
      </c>
    </row>
    <row r="463" spans="1:20" x14ac:dyDescent="0.25">
      <c r="A463" t="s">
        <v>492</v>
      </c>
      <c r="B463">
        <v>1998</v>
      </c>
      <c r="C463" t="s">
        <v>30</v>
      </c>
      <c r="D463">
        <v>14</v>
      </c>
      <c r="E463">
        <v>3</v>
      </c>
      <c r="F463" s="42">
        <v>4234.93</v>
      </c>
      <c r="G463" t="s">
        <v>11</v>
      </c>
      <c r="H463" t="s">
        <v>16</v>
      </c>
      <c r="I463" t="s">
        <v>42</v>
      </c>
      <c r="J463" s="7">
        <f t="shared" si="51"/>
        <v>0</v>
      </c>
      <c r="K463" s="9" t="str">
        <f t="shared" si="55"/>
        <v>Id1876</v>
      </c>
      <c r="L463" s="8" t="str">
        <f t="shared" si="52"/>
        <v>Dec</v>
      </c>
      <c r="M463" s="9">
        <f t="shared" si="50"/>
        <v>1998</v>
      </c>
      <c r="N463" s="8" t="str" cm="1">
        <f t="array" ref="N463">IF(G463="?",INDEX($G$2:$G$2344,MODE(MATCH($G$2:$G$2344,$G$2:$G$2344,0))),G463)</f>
        <v>tier - 2</v>
      </c>
      <c r="O463" s="8" t="str" cm="1">
        <f t="array" ref="O463">IF(H463="?",INDEX($H$2:$H$2344,MODE(MATCH($H$2:$H$2344,$H$2:$H$2344,0))),H463)</f>
        <v>tier - 1</v>
      </c>
      <c r="P463" s="8" t="str">
        <f t="shared" si="53"/>
        <v>R1011</v>
      </c>
      <c r="Q463" s="11">
        <f t="shared" si="54"/>
        <v>36143</v>
      </c>
      <c r="R463" s="9">
        <f t="shared" si="56"/>
        <v>24</v>
      </c>
      <c r="S463" s="9"/>
      <c r="T463" s="40">
        <f>COUNTA(Table3[[#This Row],[month]:[age]])</f>
        <v>7</v>
      </c>
    </row>
    <row r="464" spans="1:20" x14ac:dyDescent="0.25">
      <c r="A464" t="s">
        <v>493</v>
      </c>
      <c r="B464">
        <v>1992</v>
      </c>
      <c r="C464" t="s">
        <v>18</v>
      </c>
      <c r="D464">
        <v>27</v>
      </c>
      <c r="E464">
        <v>1</v>
      </c>
      <c r="F464" s="42">
        <v>4237.13</v>
      </c>
      <c r="G464" t="s">
        <v>12</v>
      </c>
      <c r="H464" t="s">
        <v>16</v>
      </c>
      <c r="I464" t="s">
        <v>168</v>
      </c>
      <c r="J464" s="7">
        <f t="shared" si="51"/>
        <v>0</v>
      </c>
      <c r="K464" s="9" t="str">
        <f t="shared" si="55"/>
        <v>Id1875</v>
      </c>
      <c r="L464" s="8" t="str">
        <f t="shared" si="52"/>
        <v>Jun</v>
      </c>
      <c r="M464" s="9">
        <f t="shared" si="50"/>
        <v>1992</v>
      </c>
      <c r="N464" s="8" t="str" cm="1">
        <f t="array" ref="N464">IF(G464="?",INDEX($G$2:$G$2344,MODE(MATCH($G$2:$G$2344,$G$2:$G$2344,0))),G464)</f>
        <v>tier - 3</v>
      </c>
      <c r="O464" s="8" t="str" cm="1">
        <f t="array" ref="O464">IF(H464="?",INDEX($H$2:$H$2344,MODE(MATCH($H$2:$H$2344,$H$2:$H$2344,0))),H464)</f>
        <v>tier - 1</v>
      </c>
      <c r="P464" s="8" t="str">
        <f t="shared" si="53"/>
        <v>R1016</v>
      </c>
      <c r="Q464" s="11">
        <f t="shared" si="54"/>
        <v>33782</v>
      </c>
      <c r="R464" s="9">
        <f t="shared" si="56"/>
        <v>30</v>
      </c>
      <c r="S464" s="9"/>
      <c r="T464" s="40">
        <f>COUNTA(Table3[[#This Row],[month]:[age]])</f>
        <v>7</v>
      </c>
    </row>
    <row r="465" spans="1:20" x14ac:dyDescent="0.25">
      <c r="A465" t="s">
        <v>494</v>
      </c>
      <c r="B465">
        <v>1991</v>
      </c>
      <c r="C465" t="s">
        <v>15</v>
      </c>
      <c r="D465">
        <v>3</v>
      </c>
      <c r="E465">
        <v>1</v>
      </c>
      <c r="F465" s="42">
        <v>4239.8900000000003</v>
      </c>
      <c r="G465" t="s">
        <v>11</v>
      </c>
      <c r="H465" t="s">
        <v>11</v>
      </c>
      <c r="I465" t="s">
        <v>23</v>
      </c>
      <c r="J465" s="7">
        <f t="shared" si="51"/>
        <v>0</v>
      </c>
      <c r="K465" s="9" t="str">
        <f t="shared" si="55"/>
        <v>Id1874</v>
      </c>
      <c r="L465" s="8" t="str">
        <f t="shared" si="52"/>
        <v>Nov</v>
      </c>
      <c r="M465" s="9">
        <f t="shared" si="50"/>
        <v>1991</v>
      </c>
      <c r="N465" s="8" t="str" cm="1">
        <f t="array" ref="N465">IF(G465="?",INDEX($G$2:$G$2344,MODE(MATCH($G$2:$G$2344,$G$2:$G$2344,0))),G465)</f>
        <v>tier - 2</v>
      </c>
      <c r="O465" s="8" t="str" cm="1">
        <f t="array" ref="O465">IF(H465="?",INDEX($H$2:$H$2344,MODE(MATCH($H$2:$H$2344,$H$2:$H$2344,0))),H465)</f>
        <v>tier - 2</v>
      </c>
      <c r="P465" s="8" t="str">
        <f t="shared" si="53"/>
        <v>R1012</v>
      </c>
      <c r="Q465" s="11">
        <f t="shared" si="54"/>
        <v>33545</v>
      </c>
      <c r="R465" s="9">
        <f t="shared" si="56"/>
        <v>31</v>
      </c>
      <c r="S465" s="9"/>
      <c r="T465" s="40">
        <f>COUNTA(Table3[[#This Row],[month]:[age]])</f>
        <v>7</v>
      </c>
    </row>
    <row r="466" spans="1:20" x14ac:dyDescent="0.25">
      <c r="A466" t="s">
        <v>495</v>
      </c>
      <c r="B466">
        <v>1991</v>
      </c>
      <c r="C466" t="s">
        <v>30</v>
      </c>
      <c r="D466">
        <v>1</v>
      </c>
      <c r="E466">
        <v>1</v>
      </c>
      <c r="F466" s="42">
        <v>4243.59</v>
      </c>
      <c r="G466" t="s">
        <v>12</v>
      </c>
      <c r="H466" t="s">
        <v>16</v>
      </c>
      <c r="I466" t="s">
        <v>23</v>
      </c>
      <c r="J466" s="7">
        <f t="shared" si="51"/>
        <v>0</v>
      </c>
      <c r="K466" s="9" t="str">
        <f t="shared" si="55"/>
        <v>Id1873</v>
      </c>
      <c r="L466" s="8" t="str">
        <f t="shared" si="52"/>
        <v>Dec</v>
      </c>
      <c r="M466" s="9">
        <f t="shared" si="50"/>
        <v>1991</v>
      </c>
      <c r="N466" s="8" t="str" cm="1">
        <f t="array" ref="N466">IF(G466="?",INDEX($G$2:$G$2344,MODE(MATCH($G$2:$G$2344,$G$2:$G$2344,0))),G466)</f>
        <v>tier - 3</v>
      </c>
      <c r="O466" s="8" t="str" cm="1">
        <f t="array" ref="O466">IF(H466="?",INDEX($H$2:$H$2344,MODE(MATCH($H$2:$H$2344,$H$2:$H$2344,0))),H466)</f>
        <v>tier - 1</v>
      </c>
      <c r="P466" s="8" t="str">
        <f t="shared" si="53"/>
        <v>R1012</v>
      </c>
      <c r="Q466" s="11">
        <f t="shared" si="54"/>
        <v>33573</v>
      </c>
      <c r="R466" s="9">
        <f t="shared" si="56"/>
        <v>31</v>
      </c>
      <c r="S466" s="9"/>
      <c r="T466" s="40">
        <f>COUNTA(Table3[[#This Row],[month]:[age]])</f>
        <v>7</v>
      </c>
    </row>
    <row r="467" spans="1:20" x14ac:dyDescent="0.25">
      <c r="A467" t="s">
        <v>496</v>
      </c>
      <c r="B467">
        <v>1982</v>
      </c>
      <c r="C467" t="s">
        <v>18</v>
      </c>
      <c r="D467">
        <v>16</v>
      </c>
      <c r="E467">
        <v>3</v>
      </c>
      <c r="F467" s="42">
        <v>4250.24</v>
      </c>
      <c r="G467" t="s">
        <v>11</v>
      </c>
      <c r="H467" t="s">
        <v>12</v>
      </c>
      <c r="I467" t="s">
        <v>13</v>
      </c>
      <c r="J467" s="7">
        <f t="shared" si="51"/>
        <v>0</v>
      </c>
      <c r="K467" s="9" t="str">
        <f t="shared" si="55"/>
        <v>Id1872</v>
      </c>
      <c r="L467" s="8" t="str">
        <f t="shared" si="52"/>
        <v>Jun</v>
      </c>
      <c r="M467" s="9">
        <f t="shared" si="50"/>
        <v>1982</v>
      </c>
      <c r="N467" s="8" t="str" cm="1">
        <f t="array" ref="N467">IF(G467="?",INDEX($G$2:$G$2344,MODE(MATCH($G$2:$G$2344,$G$2:$G$2344,0))),G467)</f>
        <v>tier - 2</v>
      </c>
      <c r="O467" s="8" t="str" cm="1">
        <f t="array" ref="O467">IF(H467="?",INDEX($H$2:$H$2344,MODE(MATCH($H$2:$H$2344,$H$2:$H$2344,0))),H467)</f>
        <v>tier - 3</v>
      </c>
      <c r="P467" s="8" t="str">
        <f t="shared" si="53"/>
        <v>R1013</v>
      </c>
      <c r="Q467" s="11">
        <f t="shared" si="54"/>
        <v>30118</v>
      </c>
      <c r="R467" s="9">
        <f t="shared" si="56"/>
        <v>40</v>
      </c>
      <c r="S467" s="9"/>
      <c r="T467" s="40">
        <f>COUNTA(Table3[[#This Row],[month]:[age]])</f>
        <v>7</v>
      </c>
    </row>
    <row r="468" spans="1:20" x14ac:dyDescent="0.25">
      <c r="A468" t="s">
        <v>497</v>
      </c>
      <c r="B468">
        <v>1995</v>
      </c>
      <c r="C468" t="s">
        <v>37</v>
      </c>
      <c r="D468">
        <v>14</v>
      </c>
      <c r="E468">
        <v>3</v>
      </c>
      <c r="F468" s="42">
        <v>4260.74</v>
      </c>
      <c r="G468" t="s">
        <v>12</v>
      </c>
      <c r="H468" t="s">
        <v>11</v>
      </c>
      <c r="I468" t="s">
        <v>42</v>
      </c>
      <c r="J468" s="7">
        <f t="shared" si="51"/>
        <v>0</v>
      </c>
      <c r="K468" s="9" t="str">
        <f t="shared" si="55"/>
        <v>Id1871</v>
      </c>
      <c r="L468" s="8" t="str">
        <f t="shared" si="52"/>
        <v>Oct</v>
      </c>
      <c r="M468" s="9">
        <f t="shared" si="50"/>
        <v>1995</v>
      </c>
      <c r="N468" s="8" t="str" cm="1">
        <f t="array" ref="N468">IF(G468="?",INDEX($G$2:$G$2344,MODE(MATCH($G$2:$G$2344,$G$2:$G$2344,0))),G468)</f>
        <v>tier - 3</v>
      </c>
      <c r="O468" s="8" t="str" cm="1">
        <f t="array" ref="O468">IF(H468="?",INDEX($H$2:$H$2344,MODE(MATCH($H$2:$H$2344,$H$2:$H$2344,0))),H468)</f>
        <v>tier - 2</v>
      </c>
      <c r="P468" s="8" t="str">
        <f t="shared" si="53"/>
        <v>R1011</v>
      </c>
      <c r="Q468" s="11">
        <f t="shared" si="54"/>
        <v>34986</v>
      </c>
      <c r="R468" s="9">
        <f t="shared" si="56"/>
        <v>27</v>
      </c>
      <c r="S468" s="9"/>
      <c r="T468" s="40">
        <f>COUNTA(Table3[[#This Row],[month]:[age]])</f>
        <v>7</v>
      </c>
    </row>
    <row r="469" spans="1:20" x14ac:dyDescent="0.25">
      <c r="A469" t="s">
        <v>498</v>
      </c>
      <c r="B469">
        <v>1983</v>
      </c>
      <c r="C469" t="s">
        <v>15</v>
      </c>
      <c r="D469">
        <v>20</v>
      </c>
      <c r="E469">
        <v>3</v>
      </c>
      <c r="F469" s="42">
        <v>4265.01</v>
      </c>
      <c r="G469" t="s">
        <v>11</v>
      </c>
      <c r="H469" t="s">
        <v>16</v>
      </c>
      <c r="I469" t="s">
        <v>23</v>
      </c>
      <c r="J469" s="7">
        <f t="shared" si="51"/>
        <v>0</v>
      </c>
      <c r="K469" s="9" t="str">
        <f t="shared" si="55"/>
        <v>Id1870</v>
      </c>
      <c r="L469" s="8" t="str">
        <f t="shared" si="52"/>
        <v>Nov</v>
      </c>
      <c r="M469" s="9">
        <f t="shared" si="50"/>
        <v>1983</v>
      </c>
      <c r="N469" s="8" t="str" cm="1">
        <f t="array" ref="N469">IF(G469="?",INDEX($G$2:$G$2344,MODE(MATCH($G$2:$G$2344,$G$2:$G$2344,0))),G469)</f>
        <v>tier - 2</v>
      </c>
      <c r="O469" s="8" t="str" cm="1">
        <f t="array" ref="O469">IF(H469="?",INDEX($H$2:$H$2344,MODE(MATCH($H$2:$H$2344,$H$2:$H$2344,0))),H469)</f>
        <v>tier - 1</v>
      </c>
      <c r="P469" s="8" t="str">
        <f t="shared" si="53"/>
        <v>R1012</v>
      </c>
      <c r="Q469" s="11">
        <f t="shared" si="54"/>
        <v>30640</v>
      </c>
      <c r="R469" s="9">
        <f t="shared" si="56"/>
        <v>39</v>
      </c>
      <c r="S469" s="9"/>
      <c r="T469" s="40">
        <f>COUNTA(Table3[[#This Row],[month]:[age]])</f>
        <v>7</v>
      </c>
    </row>
    <row r="470" spans="1:20" x14ac:dyDescent="0.25">
      <c r="A470" t="s">
        <v>499</v>
      </c>
      <c r="B470">
        <v>1992</v>
      </c>
      <c r="C470" t="s">
        <v>18</v>
      </c>
      <c r="D470">
        <v>18</v>
      </c>
      <c r="E470">
        <v>2</v>
      </c>
      <c r="F470" s="42">
        <v>4266.17</v>
      </c>
      <c r="G470" t="s">
        <v>12</v>
      </c>
      <c r="H470" t="s">
        <v>11</v>
      </c>
      <c r="I470" t="s">
        <v>13</v>
      </c>
      <c r="J470" s="7">
        <f t="shared" si="51"/>
        <v>0</v>
      </c>
      <c r="K470" s="9" t="str">
        <f t="shared" si="55"/>
        <v>Id1869</v>
      </c>
      <c r="L470" s="8" t="str">
        <f t="shared" si="52"/>
        <v>Jun</v>
      </c>
      <c r="M470" s="9">
        <f t="shared" si="50"/>
        <v>1992</v>
      </c>
      <c r="N470" s="8" t="str" cm="1">
        <f t="array" ref="N470">IF(G470="?",INDEX($G$2:$G$2344,MODE(MATCH($G$2:$G$2344,$G$2:$G$2344,0))),G470)</f>
        <v>tier - 3</v>
      </c>
      <c r="O470" s="8" t="str" cm="1">
        <f t="array" ref="O470">IF(H470="?",INDEX($H$2:$H$2344,MODE(MATCH($H$2:$H$2344,$H$2:$H$2344,0))),H470)</f>
        <v>tier - 2</v>
      </c>
      <c r="P470" s="8" t="str">
        <f t="shared" si="53"/>
        <v>R1013</v>
      </c>
      <c r="Q470" s="11">
        <f t="shared" si="54"/>
        <v>33773</v>
      </c>
      <c r="R470" s="9">
        <f t="shared" si="56"/>
        <v>30</v>
      </c>
      <c r="S470" s="9"/>
      <c r="T470" s="40">
        <f>COUNTA(Table3[[#This Row],[month]:[age]])</f>
        <v>7</v>
      </c>
    </row>
    <row r="471" spans="1:20" x14ac:dyDescent="0.25">
      <c r="A471" t="s">
        <v>500</v>
      </c>
      <c r="B471">
        <v>2003</v>
      </c>
      <c r="C471" t="s">
        <v>18</v>
      </c>
      <c r="D471">
        <v>8</v>
      </c>
      <c r="E471">
        <v>0</v>
      </c>
      <c r="F471" s="42">
        <v>4278.55</v>
      </c>
      <c r="G471" t="s">
        <v>11</v>
      </c>
      <c r="H471" t="s">
        <v>16</v>
      </c>
      <c r="I471" t="s">
        <v>300</v>
      </c>
      <c r="J471" s="7">
        <f t="shared" si="51"/>
        <v>0</v>
      </c>
      <c r="K471" s="9" t="str">
        <f t="shared" si="55"/>
        <v>Id1868</v>
      </c>
      <c r="L471" s="8" t="str">
        <f t="shared" si="52"/>
        <v>Jun</v>
      </c>
      <c r="M471" s="9">
        <f t="shared" si="50"/>
        <v>2003</v>
      </c>
      <c r="N471" s="8" t="str" cm="1">
        <f t="array" ref="N471">IF(G471="?",INDEX($G$2:$G$2344,MODE(MATCH($G$2:$G$2344,$G$2:$G$2344,0))),G471)</f>
        <v>tier - 2</v>
      </c>
      <c r="O471" s="8" t="str" cm="1">
        <f t="array" ref="O471">IF(H471="?",INDEX($H$2:$H$2344,MODE(MATCH($H$2:$H$2344,$H$2:$H$2344,0))),H471)</f>
        <v>tier - 1</v>
      </c>
      <c r="P471" s="8" t="str">
        <f t="shared" si="53"/>
        <v>R1021</v>
      </c>
      <c r="Q471" s="11">
        <f t="shared" si="54"/>
        <v>37780</v>
      </c>
      <c r="R471" s="9">
        <f t="shared" si="56"/>
        <v>20</v>
      </c>
      <c r="S471" s="9"/>
      <c r="T471" s="40">
        <f>COUNTA(Table3[[#This Row],[month]:[age]])</f>
        <v>7</v>
      </c>
    </row>
    <row r="472" spans="1:20" x14ac:dyDescent="0.25">
      <c r="A472" t="s">
        <v>501</v>
      </c>
      <c r="B472">
        <v>2000</v>
      </c>
      <c r="C472" t="s">
        <v>15</v>
      </c>
      <c r="D472">
        <v>25</v>
      </c>
      <c r="E472">
        <v>3</v>
      </c>
      <c r="F472" s="42">
        <v>4296.2700000000004</v>
      </c>
      <c r="G472" t="s">
        <v>11</v>
      </c>
      <c r="H472" t="s">
        <v>12</v>
      </c>
      <c r="I472" t="s">
        <v>23</v>
      </c>
      <c r="J472" s="7">
        <f t="shared" si="51"/>
        <v>0</v>
      </c>
      <c r="K472" s="9" t="str">
        <f t="shared" si="55"/>
        <v>Id1867</v>
      </c>
      <c r="L472" s="8" t="str">
        <f t="shared" si="52"/>
        <v>Nov</v>
      </c>
      <c r="M472" s="9">
        <f t="shared" si="50"/>
        <v>2000</v>
      </c>
      <c r="N472" s="8" t="str" cm="1">
        <f t="array" ref="N472">IF(G472="?",INDEX($G$2:$G$2344,MODE(MATCH($G$2:$G$2344,$G$2:$G$2344,0))),G472)</f>
        <v>tier - 2</v>
      </c>
      <c r="O472" s="8" t="str" cm="1">
        <f t="array" ref="O472">IF(H472="?",INDEX($H$2:$H$2344,MODE(MATCH($H$2:$H$2344,$H$2:$H$2344,0))),H472)</f>
        <v>tier - 3</v>
      </c>
      <c r="P472" s="8" t="str">
        <f t="shared" si="53"/>
        <v>R1012</v>
      </c>
      <c r="Q472" s="11">
        <f t="shared" si="54"/>
        <v>36855</v>
      </c>
      <c r="R472" s="9">
        <f t="shared" si="56"/>
        <v>22</v>
      </c>
      <c r="S472" s="9"/>
      <c r="T472" s="40">
        <f>COUNTA(Table3[[#This Row],[month]:[age]])</f>
        <v>7</v>
      </c>
    </row>
    <row r="473" spans="1:20" x14ac:dyDescent="0.25">
      <c r="A473" t="s">
        <v>502</v>
      </c>
      <c r="B473">
        <v>1988</v>
      </c>
      <c r="C473" t="s">
        <v>30</v>
      </c>
      <c r="D473">
        <v>19</v>
      </c>
      <c r="E473">
        <v>0</v>
      </c>
      <c r="F473" s="42">
        <v>4320.41</v>
      </c>
      <c r="G473" t="s">
        <v>11</v>
      </c>
      <c r="H473" t="s">
        <v>16</v>
      </c>
      <c r="I473" t="s">
        <v>23</v>
      </c>
      <c r="J473" s="7">
        <f t="shared" si="51"/>
        <v>0</v>
      </c>
      <c r="K473" s="9" t="str">
        <f t="shared" si="55"/>
        <v>Id1866</v>
      </c>
      <c r="L473" s="8" t="str">
        <f t="shared" si="52"/>
        <v>Dec</v>
      </c>
      <c r="M473" s="9">
        <f t="shared" si="50"/>
        <v>1988</v>
      </c>
      <c r="N473" s="8" t="str" cm="1">
        <f t="array" ref="N473">IF(G473="?",INDEX($G$2:$G$2344,MODE(MATCH($G$2:$G$2344,$G$2:$G$2344,0))),G473)</f>
        <v>tier - 2</v>
      </c>
      <c r="O473" s="8" t="str" cm="1">
        <f t="array" ref="O473">IF(H473="?",INDEX($H$2:$H$2344,MODE(MATCH($H$2:$H$2344,$H$2:$H$2344,0))),H473)</f>
        <v>tier - 1</v>
      </c>
      <c r="P473" s="8" t="str">
        <f t="shared" si="53"/>
        <v>R1012</v>
      </c>
      <c r="Q473" s="11">
        <f t="shared" si="54"/>
        <v>32496</v>
      </c>
      <c r="R473" s="9">
        <f t="shared" si="56"/>
        <v>34</v>
      </c>
      <c r="S473" s="9"/>
      <c r="T473" s="40">
        <f>COUNTA(Table3[[#This Row],[month]:[age]])</f>
        <v>7</v>
      </c>
    </row>
    <row r="474" spans="1:20" x14ac:dyDescent="0.25">
      <c r="A474" t="s">
        <v>503</v>
      </c>
      <c r="B474">
        <v>1994</v>
      </c>
      <c r="C474" t="s">
        <v>15</v>
      </c>
      <c r="D474">
        <v>2</v>
      </c>
      <c r="E474">
        <v>1</v>
      </c>
      <c r="F474" s="42">
        <v>4337.74</v>
      </c>
      <c r="G474" t="s">
        <v>11</v>
      </c>
      <c r="H474" t="s">
        <v>16</v>
      </c>
      <c r="I474" t="s">
        <v>247</v>
      </c>
      <c r="J474" s="7">
        <f t="shared" si="51"/>
        <v>0</v>
      </c>
      <c r="K474" s="9" t="str">
        <f t="shared" si="55"/>
        <v>Id1865</v>
      </c>
      <c r="L474" s="8" t="str">
        <f t="shared" si="52"/>
        <v>Nov</v>
      </c>
      <c r="M474" s="9">
        <f t="shared" si="50"/>
        <v>1994</v>
      </c>
      <c r="N474" s="8" t="str" cm="1">
        <f t="array" ref="N474">IF(G474="?",INDEX($G$2:$G$2344,MODE(MATCH($G$2:$G$2344,$G$2:$G$2344,0))),G474)</f>
        <v>tier - 2</v>
      </c>
      <c r="O474" s="8" t="str" cm="1">
        <f t="array" ref="O474">IF(H474="?",INDEX($H$2:$H$2344,MODE(MATCH($H$2:$H$2344,$H$2:$H$2344,0))),H474)</f>
        <v>tier - 1</v>
      </c>
      <c r="P474" s="8" t="str">
        <f t="shared" si="53"/>
        <v>R1024</v>
      </c>
      <c r="Q474" s="11">
        <f t="shared" si="54"/>
        <v>34640</v>
      </c>
      <c r="R474" s="9">
        <f t="shared" si="56"/>
        <v>28</v>
      </c>
      <c r="S474" s="9"/>
      <c r="T474" s="40">
        <f>COUNTA(Table3[[#This Row],[month]:[age]])</f>
        <v>7</v>
      </c>
    </row>
    <row r="475" spans="1:20" x14ac:dyDescent="0.25">
      <c r="A475" t="s">
        <v>504</v>
      </c>
      <c r="B475">
        <v>1994</v>
      </c>
      <c r="C475" t="s">
        <v>37</v>
      </c>
      <c r="D475">
        <v>26</v>
      </c>
      <c r="E475">
        <v>2</v>
      </c>
      <c r="F475" s="42">
        <v>4340.4399999999996</v>
      </c>
      <c r="G475" t="s">
        <v>11</v>
      </c>
      <c r="H475" t="s">
        <v>16</v>
      </c>
      <c r="I475" t="s">
        <v>13</v>
      </c>
      <c r="J475" s="7">
        <f t="shared" si="51"/>
        <v>0</v>
      </c>
      <c r="K475" s="9" t="str">
        <f t="shared" si="55"/>
        <v>Id1864</v>
      </c>
      <c r="L475" s="8" t="str">
        <f t="shared" si="52"/>
        <v>Oct</v>
      </c>
      <c r="M475" s="9">
        <f t="shared" si="50"/>
        <v>1994</v>
      </c>
      <c r="N475" s="8" t="str" cm="1">
        <f t="array" ref="N475">IF(G475="?",INDEX($G$2:$G$2344,MODE(MATCH($G$2:$G$2344,$G$2:$G$2344,0))),G475)</f>
        <v>tier - 2</v>
      </c>
      <c r="O475" s="8" t="str" cm="1">
        <f t="array" ref="O475">IF(H475="?",INDEX($H$2:$H$2344,MODE(MATCH($H$2:$H$2344,$H$2:$H$2344,0))),H475)</f>
        <v>tier - 1</v>
      </c>
      <c r="P475" s="8" t="str">
        <f t="shared" si="53"/>
        <v>R1013</v>
      </c>
      <c r="Q475" s="11">
        <f t="shared" si="54"/>
        <v>34633</v>
      </c>
      <c r="R475" s="9">
        <f t="shared" si="56"/>
        <v>28</v>
      </c>
      <c r="S475" s="9"/>
      <c r="T475" s="40">
        <f>COUNTA(Table3[[#This Row],[month]:[age]])</f>
        <v>7</v>
      </c>
    </row>
    <row r="476" spans="1:20" x14ac:dyDescent="0.25">
      <c r="A476" t="s">
        <v>505</v>
      </c>
      <c r="B476">
        <v>1991</v>
      </c>
      <c r="C476" t="s">
        <v>18</v>
      </c>
      <c r="D476">
        <v>1</v>
      </c>
      <c r="E476">
        <v>0</v>
      </c>
      <c r="F476" s="42">
        <v>4347.0200000000004</v>
      </c>
      <c r="G476" t="s">
        <v>11</v>
      </c>
      <c r="H476" t="s">
        <v>16</v>
      </c>
      <c r="I476" t="s">
        <v>247</v>
      </c>
      <c r="J476" s="7">
        <f t="shared" si="51"/>
        <v>0</v>
      </c>
      <c r="K476" s="9" t="str">
        <f t="shared" si="55"/>
        <v>Id1863</v>
      </c>
      <c r="L476" s="8" t="str">
        <f t="shared" si="52"/>
        <v>Jun</v>
      </c>
      <c r="M476" s="9">
        <f t="shared" si="50"/>
        <v>1991</v>
      </c>
      <c r="N476" s="8" t="str" cm="1">
        <f t="array" ref="N476">IF(G476="?",INDEX($G$2:$G$2344,MODE(MATCH($G$2:$G$2344,$G$2:$G$2344,0))),G476)</f>
        <v>tier - 2</v>
      </c>
      <c r="O476" s="8" t="str" cm="1">
        <f t="array" ref="O476">IF(H476="?",INDEX($H$2:$H$2344,MODE(MATCH($H$2:$H$2344,$H$2:$H$2344,0))),H476)</f>
        <v>tier - 1</v>
      </c>
      <c r="P476" s="8" t="str">
        <f t="shared" si="53"/>
        <v>R1024</v>
      </c>
      <c r="Q476" s="11">
        <f t="shared" si="54"/>
        <v>33390</v>
      </c>
      <c r="R476" s="9">
        <f t="shared" si="56"/>
        <v>32</v>
      </c>
      <c r="S476" s="9"/>
      <c r="T476" s="40">
        <f>COUNTA(Table3[[#This Row],[month]:[age]])</f>
        <v>7</v>
      </c>
    </row>
    <row r="477" spans="1:20" x14ac:dyDescent="0.25">
      <c r="A477" t="s">
        <v>506</v>
      </c>
      <c r="B477">
        <v>1994</v>
      </c>
      <c r="C477" t="s">
        <v>15</v>
      </c>
      <c r="D477">
        <v>1</v>
      </c>
      <c r="E477">
        <v>2</v>
      </c>
      <c r="F477" s="42">
        <v>4349.46</v>
      </c>
      <c r="G477" t="s">
        <v>11</v>
      </c>
      <c r="H477" t="s">
        <v>11</v>
      </c>
      <c r="I477" t="s">
        <v>13</v>
      </c>
      <c r="J477" s="7">
        <f t="shared" si="51"/>
        <v>0</v>
      </c>
      <c r="K477" s="9" t="str">
        <f t="shared" si="55"/>
        <v>Id1862</v>
      </c>
      <c r="L477" s="8" t="str">
        <f t="shared" si="52"/>
        <v>Nov</v>
      </c>
      <c r="M477" s="9">
        <f t="shared" si="50"/>
        <v>1994</v>
      </c>
      <c r="N477" s="8" t="str" cm="1">
        <f t="array" ref="N477">IF(G477="?",INDEX($G$2:$G$2344,MODE(MATCH($G$2:$G$2344,$G$2:$G$2344,0))),G477)</f>
        <v>tier - 2</v>
      </c>
      <c r="O477" s="8" t="str" cm="1">
        <f t="array" ref="O477">IF(H477="?",INDEX($H$2:$H$2344,MODE(MATCH($H$2:$H$2344,$H$2:$H$2344,0))),H477)</f>
        <v>tier - 2</v>
      </c>
      <c r="P477" s="8" t="str">
        <f t="shared" si="53"/>
        <v>R1013</v>
      </c>
      <c r="Q477" s="11">
        <f t="shared" si="54"/>
        <v>34639</v>
      </c>
      <c r="R477" s="9">
        <f t="shared" si="56"/>
        <v>28</v>
      </c>
      <c r="S477" s="9"/>
      <c r="T477" s="40">
        <f>COUNTA(Table3[[#This Row],[month]:[age]])</f>
        <v>7</v>
      </c>
    </row>
    <row r="478" spans="1:20" x14ac:dyDescent="0.25">
      <c r="A478" t="s">
        <v>507</v>
      </c>
      <c r="B478">
        <v>1991</v>
      </c>
      <c r="C478" t="s">
        <v>20</v>
      </c>
      <c r="D478">
        <v>13</v>
      </c>
      <c r="E478">
        <v>1</v>
      </c>
      <c r="F478" s="42">
        <v>4350.51</v>
      </c>
      <c r="G478" t="s">
        <v>11</v>
      </c>
      <c r="H478" t="s">
        <v>11</v>
      </c>
      <c r="I478" t="s">
        <v>13</v>
      </c>
      <c r="J478" s="7">
        <f t="shared" si="51"/>
        <v>0</v>
      </c>
      <c r="K478" s="9" t="str">
        <f t="shared" si="55"/>
        <v>Id1861</v>
      </c>
      <c r="L478" s="8" t="str">
        <f t="shared" si="52"/>
        <v>Sep</v>
      </c>
      <c r="M478" s="9">
        <f t="shared" si="50"/>
        <v>1991</v>
      </c>
      <c r="N478" s="8" t="str" cm="1">
        <f t="array" ref="N478">IF(G478="?",INDEX($G$2:$G$2344,MODE(MATCH($G$2:$G$2344,$G$2:$G$2344,0))),G478)</f>
        <v>tier - 2</v>
      </c>
      <c r="O478" s="8" t="str" cm="1">
        <f t="array" ref="O478">IF(H478="?",INDEX($H$2:$H$2344,MODE(MATCH($H$2:$H$2344,$H$2:$H$2344,0))),H478)</f>
        <v>tier - 2</v>
      </c>
      <c r="P478" s="8" t="str">
        <f t="shared" si="53"/>
        <v>R1013</v>
      </c>
      <c r="Q478" s="11">
        <f t="shared" si="54"/>
        <v>33494</v>
      </c>
      <c r="R478" s="9">
        <f t="shared" si="56"/>
        <v>31</v>
      </c>
      <c r="S478" s="9"/>
      <c r="T478" s="40">
        <f>COUNTA(Table3[[#This Row],[month]:[age]])</f>
        <v>7</v>
      </c>
    </row>
    <row r="479" spans="1:20" x14ac:dyDescent="0.25">
      <c r="A479" t="s">
        <v>508</v>
      </c>
      <c r="B479">
        <v>1990</v>
      </c>
      <c r="C479" t="s">
        <v>35</v>
      </c>
      <c r="D479">
        <v>28</v>
      </c>
      <c r="E479">
        <v>0</v>
      </c>
      <c r="F479" s="42">
        <v>4357.04</v>
      </c>
      <c r="G479" t="s">
        <v>11</v>
      </c>
      <c r="H479" t="s">
        <v>12</v>
      </c>
      <c r="I479" t="s">
        <v>23</v>
      </c>
      <c r="J479" s="7">
        <f t="shared" si="51"/>
        <v>0</v>
      </c>
      <c r="K479" s="9" t="str">
        <f t="shared" si="55"/>
        <v>Id1860</v>
      </c>
      <c r="L479" s="8" t="str">
        <f t="shared" si="52"/>
        <v>Aug</v>
      </c>
      <c r="M479" s="9">
        <f t="shared" si="50"/>
        <v>1990</v>
      </c>
      <c r="N479" s="8" t="str" cm="1">
        <f t="array" ref="N479">IF(G479="?",INDEX($G$2:$G$2344,MODE(MATCH($G$2:$G$2344,$G$2:$G$2344,0))),G479)</f>
        <v>tier - 2</v>
      </c>
      <c r="O479" s="8" t="str" cm="1">
        <f t="array" ref="O479">IF(H479="?",INDEX($H$2:$H$2344,MODE(MATCH($H$2:$H$2344,$H$2:$H$2344,0))),H479)</f>
        <v>tier - 3</v>
      </c>
      <c r="P479" s="8" t="str">
        <f t="shared" si="53"/>
        <v>R1012</v>
      </c>
      <c r="Q479" s="11">
        <f t="shared" si="54"/>
        <v>33113</v>
      </c>
      <c r="R479" s="9">
        <f t="shared" si="56"/>
        <v>32</v>
      </c>
      <c r="S479" s="9"/>
      <c r="T479" s="40">
        <f>COUNTA(Table3[[#This Row],[month]:[age]])</f>
        <v>7</v>
      </c>
    </row>
    <row r="480" spans="1:20" x14ac:dyDescent="0.25">
      <c r="A480" t="s">
        <v>509</v>
      </c>
      <c r="B480">
        <v>1997</v>
      </c>
      <c r="C480" t="s">
        <v>15</v>
      </c>
      <c r="D480">
        <v>29</v>
      </c>
      <c r="E480">
        <v>3</v>
      </c>
      <c r="F480" s="42">
        <v>4391.6499999999996</v>
      </c>
      <c r="G480" t="s">
        <v>11</v>
      </c>
      <c r="H480" t="s">
        <v>11</v>
      </c>
      <c r="I480" t="s">
        <v>42</v>
      </c>
      <c r="J480" s="7">
        <f t="shared" si="51"/>
        <v>0</v>
      </c>
      <c r="K480" s="9" t="str">
        <f t="shared" si="55"/>
        <v>Id1859</v>
      </c>
      <c r="L480" s="8" t="str">
        <f t="shared" si="52"/>
        <v>Nov</v>
      </c>
      <c r="M480" s="9">
        <f t="shared" si="50"/>
        <v>1997</v>
      </c>
      <c r="N480" s="8" t="str" cm="1">
        <f t="array" ref="N480">IF(G480="?",INDEX($G$2:$G$2344,MODE(MATCH($G$2:$G$2344,$G$2:$G$2344,0))),G480)</f>
        <v>tier - 2</v>
      </c>
      <c r="O480" s="8" t="str" cm="1">
        <f t="array" ref="O480">IF(H480="?",INDEX($H$2:$H$2344,MODE(MATCH($H$2:$H$2344,$H$2:$H$2344,0))),H480)</f>
        <v>tier - 2</v>
      </c>
      <c r="P480" s="8" t="str">
        <f t="shared" si="53"/>
        <v>R1011</v>
      </c>
      <c r="Q480" s="11">
        <f t="shared" si="54"/>
        <v>35763</v>
      </c>
      <c r="R480" s="9">
        <f t="shared" si="56"/>
        <v>25</v>
      </c>
      <c r="S480" s="9"/>
      <c r="T480" s="40">
        <f>COUNTA(Table3[[#This Row],[month]:[age]])</f>
        <v>7</v>
      </c>
    </row>
    <row r="481" spans="1:20" x14ac:dyDescent="0.25">
      <c r="A481" t="s">
        <v>510</v>
      </c>
      <c r="B481">
        <v>1982</v>
      </c>
      <c r="C481" t="s">
        <v>18</v>
      </c>
      <c r="D481">
        <v>29</v>
      </c>
      <c r="E481">
        <v>3</v>
      </c>
      <c r="F481" s="42">
        <v>4392.7</v>
      </c>
      <c r="G481" t="s">
        <v>11</v>
      </c>
      <c r="H481" t="s">
        <v>11</v>
      </c>
      <c r="I481" t="s">
        <v>13</v>
      </c>
      <c r="J481" s="7">
        <f t="shared" si="51"/>
        <v>0</v>
      </c>
      <c r="K481" s="9" t="str">
        <f t="shared" si="55"/>
        <v>Id1858</v>
      </c>
      <c r="L481" s="8" t="str">
        <f t="shared" si="52"/>
        <v>Jun</v>
      </c>
      <c r="M481" s="9">
        <f t="shared" si="50"/>
        <v>1982</v>
      </c>
      <c r="N481" s="8" t="str" cm="1">
        <f t="array" ref="N481">IF(G481="?",INDEX($G$2:$G$2344,MODE(MATCH($G$2:$G$2344,$G$2:$G$2344,0))),G481)</f>
        <v>tier - 2</v>
      </c>
      <c r="O481" s="8" t="str" cm="1">
        <f t="array" ref="O481">IF(H481="?",INDEX($H$2:$H$2344,MODE(MATCH($H$2:$H$2344,$H$2:$H$2344,0))),H481)</f>
        <v>tier - 2</v>
      </c>
      <c r="P481" s="8" t="str">
        <f t="shared" si="53"/>
        <v>R1013</v>
      </c>
      <c r="Q481" s="11">
        <f t="shared" si="54"/>
        <v>30131</v>
      </c>
      <c r="R481" s="9">
        <f t="shared" si="56"/>
        <v>40</v>
      </c>
      <c r="S481" s="9"/>
      <c r="T481" s="40">
        <f>COUNTA(Table3[[#This Row],[month]:[age]])</f>
        <v>7</v>
      </c>
    </row>
    <row r="482" spans="1:20" x14ac:dyDescent="0.25">
      <c r="A482" t="s">
        <v>511</v>
      </c>
      <c r="B482">
        <v>1988</v>
      </c>
      <c r="C482" t="s">
        <v>10</v>
      </c>
      <c r="D482">
        <v>18</v>
      </c>
      <c r="E482">
        <v>3</v>
      </c>
      <c r="F482" s="42">
        <v>4397.3100000000004</v>
      </c>
      <c r="G482" t="s">
        <v>11</v>
      </c>
      <c r="H482" t="s">
        <v>11</v>
      </c>
      <c r="I482" t="s">
        <v>13</v>
      </c>
      <c r="J482" s="7">
        <f t="shared" si="51"/>
        <v>0</v>
      </c>
      <c r="K482" s="9" t="str">
        <f t="shared" si="55"/>
        <v>Id1857</v>
      </c>
      <c r="L482" s="8" t="str">
        <f t="shared" si="52"/>
        <v>Jul</v>
      </c>
      <c r="M482" s="9">
        <f t="shared" si="50"/>
        <v>1988</v>
      </c>
      <c r="N482" s="8" t="str" cm="1">
        <f t="array" ref="N482">IF(G482="?",INDEX($G$2:$G$2344,MODE(MATCH($G$2:$G$2344,$G$2:$G$2344,0))),G482)</f>
        <v>tier - 2</v>
      </c>
      <c r="O482" s="8" t="str" cm="1">
        <f t="array" ref="O482">IF(H482="?",INDEX($H$2:$H$2344,MODE(MATCH($H$2:$H$2344,$H$2:$H$2344,0))),H482)</f>
        <v>tier - 2</v>
      </c>
      <c r="P482" s="8" t="str">
        <f t="shared" si="53"/>
        <v>R1013</v>
      </c>
      <c r="Q482" s="11">
        <f t="shared" si="54"/>
        <v>32342</v>
      </c>
      <c r="R482" s="9">
        <f t="shared" si="56"/>
        <v>34</v>
      </c>
      <c r="S482" s="9"/>
      <c r="T482" s="40">
        <f>COUNTA(Table3[[#This Row],[month]:[age]])</f>
        <v>7</v>
      </c>
    </row>
    <row r="483" spans="1:20" x14ac:dyDescent="0.25">
      <c r="A483" t="s">
        <v>512</v>
      </c>
      <c r="B483">
        <v>1986</v>
      </c>
      <c r="C483" t="s">
        <v>35</v>
      </c>
      <c r="D483">
        <v>11</v>
      </c>
      <c r="E483">
        <v>0</v>
      </c>
      <c r="F483" s="42">
        <v>4399.7299999999996</v>
      </c>
      <c r="G483" t="s">
        <v>12</v>
      </c>
      <c r="H483" t="s">
        <v>11</v>
      </c>
      <c r="I483" t="s">
        <v>13</v>
      </c>
      <c r="J483" s="7">
        <f t="shared" si="51"/>
        <v>0</v>
      </c>
      <c r="K483" s="9" t="str">
        <f t="shared" si="55"/>
        <v>Id1856</v>
      </c>
      <c r="L483" s="8" t="str">
        <f t="shared" si="52"/>
        <v>Aug</v>
      </c>
      <c r="M483" s="9">
        <f t="shared" si="50"/>
        <v>1986</v>
      </c>
      <c r="N483" s="8" t="str" cm="1">
        <f t="array" ref="N483">IF(G483="?",INDEX($G$2:$G$2344,MODE(MATCH($G$2:$G$2344,$G$2:$G$2344,0))),G483)</f>
        <v>tier - 3</v>
      </c>
      <c r="O483" s="8" t="str" cm="1">
        <f t="array" ref="O483">IF(H483="?",INDEX($H$2:$H$2344,MODE(MATCH($H$2:$H$2344,$H$2:$H$2344,0))),H483)</f>
        <v>tier - 2</v>
      </c>
      <c r="P483" s="8" t="str">
        <f t="shared" si="53"/>
        <v>R1013</v>
      </c>
      <c r="Q483" s="11">
        <f t="shared" si="54"/>
        <v>31635</v>
      </c>
      <c r="R483" s="9">
        <f t="shared" si="56"/>
        <v>36</v>
      </c>
      <c r="S483" s="9"/>
      <c r="T483" s="40">
        <f>COUNTA(Table3[[#This Row],[month]:[age]])</f>
        <v>7</v>
      </c>
    </row>
    <row r="484" spans="1:20" x14ac:dyDescent="0.25">
      <c r="A484" t="s">
        <v>513</v>
      </c>
      <c r="B484">
        <v>1986</v>
      </c>
      <c r="C484" t="s">
        <v>10</v>
      </c>
      <c r="D484">
        <v>13</v>
      </c>
      <c r="E484">
        <v>0</v>
      </c>
      <c r="F484" s="42">
        <v>4402.2299999999996</v>
      </c>
      <c r="G484" t="s">
        <v>11</v>
      </c>
      <c r="H484" t="s">
        <v>11</v>
      </c>
      <c r="I484" t="s">
        <v>42</v>
      </c>
      <c r="J484" s="7">
        <f t="shared" si="51"/>
        <v>0</v>
      </c>
      <c r="K484" s="9" t="str">
        <f t="shared" si="55"/>
        <v>Id1855</v>
      </c>
      <c r="L484" s="8" t="str">
        <f t="shared" si="52"/>
        <v>Jul</v>
      </c>
      <c r="M484" s="9">
        <f t="shared" si="50"/>
        <v>1986</v>
      </c>
      <c r="N484" s="8" t="str" cm="1">
        <f t="array" ref="N484">IF(G484="?",INDEX($G$2:$G$2344,MODE(MATCH($G$2:$G$2344,$G$2:$G$2344,0))),G484)</f>
        <v>tier - 2</v>
      </c>
      <c r="O484" s="8" t="str" cm="1">
        <f t="array" ref="O484">IF(H484="?",INDEX($H$2:$H$2344,MODE(MATCH($H$2:$H$2344,$H$2:$H$2344,0))),H484)</f>
        <v>tier - 2</v>
      </c>
      <c r="P484" s="8" t="str">
        <f t="shared" si="53"/>
        <v>R1011</v>
      </c>
      <c r="Q484" s="11">
        <f t="shared" si="54"/>
        <v>31606</v>
      </c>
      <c r="R484" s="9">
        <f t="shared" si="56"/>
        <v>36</v>
      </c>
      <c r="S484" s="9"/>
      <c r="T484" s="40">
        <f>COUNTA(Table3[[#This Row],[month]:[age]])</f>
        <v>7</v>
      </c>
    </row>
    <row r="485" spans="1:20" x14ac:dyDescent="0.25">
      <c r="A485" t="s">
        <v>514</v>
      </c>
      <c r="B485">
        <v>1988</v>
      </c>
      <c r="C485" t="s">
        <v>20</v>
      </c>
      <c r="D485">
        <v>16</v>
      </c>
      <c r="E485">
        <v>0</v>
      </c>
      <c r="F485" s="42">
        <v>4415.16</v>
      </c>
      <c r="G485" t="s">
        <v>11</v>
      </c>
      <c r="H485" t="s">
        <v>16</v>
      </c>
      <c r="I485" t="s">
        <v>13</v>
      </c>
      <c r="J485" s="7">
        <f t="shared" si="51"/>
        <v>0</v>
      </c>
      <c r="K485" s="9" t="str">
        <f t="shared" si="55"/>
        <v>Id1854</v>
      </c>
      <c r="L485" s="8" t="str">
        <f t="shared" si="52"/>
        <v>Sep</v>
      </c>
      <c r="M485" s="9">
        <f t="shared" si="50"/>
        <v>1988</v>
      </c>
      <c r="N485" s="8" t="str" cm="1">
        <f t="array" ref="N485">IF(G485="?",INDEX($G$2:$G$2344,MODE(MATCH($G$2:$G$2344,$G$2:$G$2344,0))),G485)</f>
        <v>tier - 2</v>
      </c>
      <c r="O485" s="8" t="str" cm="1">
        <f t="array" ref="O485">IF(H485="?",INDEX($H$2:$H$2344,MODE(MATCH($H$2:$H$2344,$H$2:$H$2344,0))),H485)</f>
        <v>tier - 1</v>
      </c>
      <c r="P485" s="8" t="str">
        <f t="shared" si="53"/>
        <v>R1013</v>
      </c>
      <c r="Q485" s="11">
        <f t="shared" si="54"/>
        <v>32402</v>
      </c>
      <c r="R485" s="9">
        <f t="shared" si="56"/>
        <v>34</v>
      </c>
      <c r="S485" s="9"/>
      <c r="T485" s="40">
        <f>COUNTA(Table3[[#This Row],[month]:[age]])</f>
        <v>7</v>
      </c>
    </row>
    <row r="486" spans="1:20" x14ac:dyDescent="0.25">
      <c r="A486" t="s">
        <v>515</v>
      </c>
      <c r="B486">
        <v>1992</v>
      </c>
      <c r="C486" t="s">
        <v>35</v>
      </c>
      <c r="D486">
        <v>15</v>
      </c>
      <c r="E486">
        <v>0</v>
      </c>
      <c r="F486" s="42">
        <v>4420.95</v>
      </c>
      <c r="G486" t="s">
        <v>11</v>
      </c>
      <c r="H486" t="s">
        <v>12</v>
      </c>
      <c r="I486" t="s">
        <v>516</v>
      </c>
      <c r="J486" s="7">
        <f t="shared" si="51"/>
        <v>0</v>
      </c>
      <c r="K486" s="9" t="str">
        <f t="shared" si="55"/>
        <v>Id1853</v>
      </c>
      <c r="L486" s="8" t="str">
        <f t="shared" si="52"/>
        <v>Aug</v>
      </c>
      <c r="M486" s="9">
        <f t="shared" si="50"/>
        <v>1992</v>
      </c>
      <c r="N486" s="8" t="str" cm="1">
        <f t="array" ref="N486">IF(G486="?",INDEX($G$2:$G$2344,MODE(MATCH($G$2:$G$2344,$G$2:$G$2344,0))),G486)</f>
        <v>tier - 2</v>
      </c>
      <c r="O486" s="8" t="str" cm="1">
        <f t="array" ref="O486">IF(H486="?",INDEX($H$2:$H$2344,MODE(MATCH($H$2:$H$2344,$H$2:$H$2344,0))),H486)</f>
        <v>tier - 3</v>
      </c>
      <c r="P486" s="8" t="str">
        <f t="shared" si="53"/>
        <v>R1020</v>
      </c>
      <c r="Q486" s="11">
        <f t="shared" si="54"/>
        <v>33831</v>
      </c>
      <c r="R486" s="9">
        <f t="shared" si="56"/>
        <v>30</v>
      </c>
      <c r="S486" s="9"/>
      <c r="T486" s="40">
        <f>COUNTA(Table3[[#This Row],[month]:[age]])</f>
        <v>7</v>
      </c>
    </row>
    <row r="487" spans="1:20" x14ac:dyDescent="0.25">
      <c r="A487" t="s">
        <v>517</v>
      </c>
      <c r="B487">
        <v>1994</v>
      </c>
      <c r="C487" t="s">
        <v>30</v>
      </c>
      <c r="D487">
        <v>29</v>
      </c>
      <c r="E487">
        <v>2</v>
      </c>
      <c r="F487" s="42">
        <v>4428.8900000000003</v>
      </c>
      <c r="G487" t="s">
        <v>12</v>
      </c>
      <c r="H487" t="s">
        <v>16</v>
      </c>
      <c r="I487" t="s">
        <v>356</v>
      </c>
      <c r="J487" s="7">
        <f t="shared" si="51"/>
        <v>0</v>
      </c>
      <c r="K487" s="9" t="str">
        <f t="shared" si="55"/>
        <v>Id1852</v>
      </c>
      <c r="L487" s="8" t="str">
        <f t="shared" si="52"/>
        <v>Dec</v>
      </c>
      <c r="M487" s="9">
        <f t="shared" si="50"/>
        <v>1994</v>
      </c>
      <c r="N487" s="8" t="str" cm="1">
        <f t="array" ref="N487">IF(G487="?",INDEX($G$2:$G$2344,MODE(MATCH($G$2:$G$2344,$G$2:$G$2344,0))),G487)</f>
        <v>tier - 3</v>
      </c>
      <c r="O487" s="8" t="str" cm="1">
        <f t="array" ref="O487">IF(H487="?",INDEX($H$2:$H$2344,MODE(MATCH($H$2:$H$2344,$H$2:$H$2344,0))),H487)</f>
        <v>tier - 1</v>
      </c>
      <c r="P487" s="8" t="str">
        <f t="shared" si="53"/>
        <v>R1017</v>
      </c>
      <c r="Q487" s="11">
        <f t="shared" si="54"/>
        <v>34697</v>
      </c>
      <c r="R487" s="9">
        <f t="shared" si="56"/>
        <v>28</v>
      </c>
      <c r="S487" s="9"/>
      <c r="T487" s="40">
        <f>COUNTA(Table3[[#This Row],[month]:[age]])</f>
        <v>7</v>
      </c>
    </row>
    <row r="488" spans="1:20" x14ac:dyDescent="0.25">
      <c r="A488" t="s">
        <v>518</v>
      </c>
      <c r="B488">
        <v>1993</v>
      </c>
      <c r="C488" t="s">
        <v>20</v>
      </c>
      <c r="D488">
        <v>4</v>
      </c>
      <c r="E488">
        <v>2</v>
      </c>
      <c r="F488" s="42">
        <v>4433.3900000000003</v>
      </c>
      <c r="G488" t="s">
        <v>11</v>
      </c>
      <c r="H488" t="s">
        <v>12</v>
      </c>
      <c r="I488" t="s">
        <v>23</v>
      </c>
      <c r="J488" s="7">
        <f t="shared" si="51"/>
        <v>0</v>
      </c>
      <c r="K488" s="9" t="str">
        <f t="shared" si="55"/>
        <v>Id1851</v>
      </c>
      <c r="L488" s="8" t="str">
        <f t="shared" si="52"/>
        <v>Sep</v>
      </c>
      <c r="M488" s="9">
        <f t="shared" si="50"/>
        <v>1993</v>
      </c>
      <c r="N488" s="8" t="str" cm="1">
        <f t="array" ref="N488">IF(G488="?",INDEX($G$2:$G$2344,MODE(MATCH($G$2:$G$2344,$G$2:$G$2344,0))),G488)</f>
        <v>tier - 2</v>
      </c>
      <c r="O488" s="8" t="str" cm="1">
        <f t="array" ref="O488">IF(H488="?",INDEX($H$2:$H$2344,MODE(MATCH($H$2:$H$2344,$H$2:$H$2344,0))),H488)</f>
        <v>tier - 3</v>
      </c>
      <c r="P488" s="8" t="str">
        <f t="shared" si="53"/>
        <v>R1012</v>
      </c>
      <c r="Q488" s="11">
        <f t="shared" si="54"/>
        <v>34216</v>
      </c>
      <c r="R488" s="9">
        <f t="shared" si="56"/>
        <v>29</v>
      </c>
      <c r="S488" s="9"/>
      <c r="T488" s="40">
        <f>COUNTA(Table3[[#This Row],[month]:[age]])</f>
        <v>7</v>
      </c>
    </row>
    <row r="489" spans="1:20" x14ac:dyDescent="0.25">
      <c r="A489" t="s">
        <v>519</v>
      </c>
      <c r="B489">
        <v>1993</v>
      </c>
      <c r="C489" t="s">
        <v>30</v>
      </c>
      <c r="D489">
        <v>23</v>
      </c>
      <c r="E489">
        <v>2</v>
      </c>
      <c r="F489" s="42">
        <v>4433.92</v>
      </c>
      <c r="G489" t="s">
        <v>11</v>
      </c>
      <c r="H489" t="s">
        <v>11</v>
      </c>
      <c r="I489" t="s">
        <v>23</v>
      </c>
      <c r="J489" s="7">
        <f t="shared" si="51"/>
        <v>0</v>
      </c>
      <c r="K489" s="9" t="str">
        <f t="shared" si="55"/>
        <v>Id1850</v>
      </c>
      <c r="L489" s="8" t="str">
        <f t="shared" si="52"/>
        <v>Dec</v>
      </c>
      <c r="M489" s="9">
        <f t="shared" si="50"/>
        <v>1993</v>
      </c>
      <c r="N489" s="8" t="str" cm="1">
        <f t="array" ref="N489">IF(G489="?",INDEX($G$2:$G$2344,MODE(MATCH($G$2:$G$2344,$G$2:$G$2344,0))),G489)</f>
        <v>tier - 2</v>
      </c>
      <c r="O489" s="8" t="str" cm="1">
        <f t="array" ref="O489">IF(H489="?",INDEX($H$2:$H$2344,MODE(MATCH($H$2:$H$2344,$H$2:$H$2344,0))),H489)</f>
        <v>tier - 2</v>
      </c>
      <c r="P489" s="8" t="str">
        <f t="shared" si="53"/>
        <v>R1012</v>
      </c>
      <c r="Q489" s="11">
        <f t="shared" si="54"/>
        <v>34326</v>
      </c>
      <c r="R489" s="9">
        <f t="shared" si="56"/>
        <v>29</v>
      </c>
      <c r="S489" s="9"/>
      <c r="T489" s="40">
        <f>COUNTA(Table3[[#This Row],[month]:[age]])</f>
        <v>7</v>
      </c>
    </row>
    <row r="490" spans="1:20" x14ac:dyDescent="0.25">
      <c r="A490" t="s">
        <v>520</v>
      </c>
      <c r="B490">
        <v>1994</v>
      </c>
      <c r="C490" t="s">
        <v>37</v>
      </c>
      <c r="D490">
        <v>8</v>
      </c>
      <c r="E490">
        <v>2</v>
      </c>
      <c r="F490" s="42">
        <v>4435.09</v>
      </c>
      <c r="G490" t="s">
        <v>12</v>
      </c>
      <c r="H490" t="s">
        <v>11</v>
      </c>
      <c r="I490" t="s">
        <v>168</v>
      </c>
      <c r="J490" s="7">
        <f t="shared" si="51"/>
        <v>0</v>
      </c>
      <c r="K490" s="9" t="str">
        <f t="shared" si="55"/>
        <v>Id1849</v>
      </c>
      <c r="L490" s="8" t="str">
        <f t="shared" si="52"/>
        <v>Oct</v>
      </c>
      <c r="M490" s="9">
        <f t="shared" si="50"/>
        <v>1994</v>
      </c>
      <c r="N490" s="8" t="str" cm="1">
        <f t="array" ref="N490">IF(G490="?",INDEX($G$2:$G$2344,MODE(MATCH($G$2:$G$2344,$G$2:$G$2344,0))),G490)</f>
        <v>tier - 3</v>
      </c>
      <c r="O490" s="8" t="str" cm="1">
        <f t="array" ref="O490">IF(H490="?",INDEX($H$2:$H$2344,MODE(MATCH($H$2:$H$2344,$H$2:$H$2344,0))),H490)</f>
        <v>tier - 2</v>
      </c>
      <c r="P490" s="8" t="str">
        <f t="shared" si="53"/>
        <v>R1016</v>
      </c>
      <c r="Q490" s="11">
        <f t="shared" si="54"/>
        <v>34615</v>
      </c>
      <c r="R490" s="9">
        <f t="shared" si="56"/>
        <v>28</v>
      </c>
      <c r="S490" s="9"/>
      <c r="T490" s="40">
        <f>COUNTA(Table3[[#This Row],[month]:[age]])</f>
        <v>7</v>
      </c>
    </row>
    <row r="491" spans="1:20" x14ac:dyDescent="0.25">
      <c r="A491" t="s">
        <v>521</v>
      </c>
      <c r="B491">
        <v>1994</v>
      </c>
      <c r="C491" t="s">
        <v>37</v>
      </c>
      <c r="D491">
        <v>24</v>
      </c>
      <c r="E491">
        <v>2</v>
      </c>
      <c r="F491" s="42">
        <v>4438.26</v>
      </c>
      <c r="G491" t="s">
        <v>11</v>
      </c>
      <c r="H491" t="s">
        <v>12</v>
      </c>
      <c r="I491" t="s">
        <v>356</v>
      </c>
      <c r="J491" s="7">
        <f t="shared" si="51"/>
        <v>0</v>
      </c>
      <c r="K491" s="9" t="str">
        <f t="shared" si="55"/>
        <v>Id1848</v>
      </c>
      <c r="L491" s="8" t="str">
        <f t="shared" si="52"/>
        <v>Oct</v>
      </c>
      <c r="M491" s="9">
        <f t="shared" si="50"/>
        <v>1994</v>
      </c>
      <c r="N491" s="8" t="str" cm="1">
        <f t="array" ref="N491">IF(G491="?",INDEX($G$2:$G$2344,MODE(MATCH($G$2:$G$2344,$G$2:$G$2344,0))),G491)</f>
        <v>tier - 2</v>
      </c>
      <c r="O491" s="8" t="str" cm="1">
        <f t="array" ref="O491">IF(H491="?",INDEX($H$2:$H$2344,MODE(MATCH($H$2:$H$2344,$H$2:$H$2344,0))),H491)</f>
        <v>tier - 3</v>
      </c>
      <c r="P491" s="8" t="str">
        <f t="shared" si="53"/>
        <v>R1017</v>
      </c>
      <c r="Q491" s="11">
        <f t="shared" si="54"/>
        <v>34631</v>
      </c>
      <c r="R491" s="9">
        <f t="shared" si="56"/>
        <v>28</v>
      </c>
      <c r="S491" s="9"/>
      <c r="T491" s="40">
        <f>COUNTA(Table3[[#This Row],[month]:[age]])</f>
        <v>7</v>
      </c>
    </row>
    <row r="492" spans="1:20" x14ac:dyDescent="0.25">
      <c r="A492" t="s">
        <v>522</v>
      </c>
      <c r="B492">
        <v>1991</v>
      </c>
      <c r="C492" t="s">
        <v>20</v>
      </c>
      <c r="D492">
        <v>3</v>
      </c>
      <c r="E492">
        <v>1</v>
      </c>
      <c r="F492" s="42">
        <v>4441.21</v>
      </c>
      <c r="G492" t="s">
        <v>16</v>
      </c>
      <c r="H492" t="s">
        <v>11</v>
      </c>
      <c r="I492" t="s">
        <v>276</v>
      </c>
      <c r="J492" s="7">
        <f t="shared" si="51"/>
        <v>0</v>
      </c>
      <c r="K492" s="9" t="str">
        <f t="shared" si="55"/>
        <v>Id1847</v>
      </c>
      <c r="L492" s="8" t="str">
        <f t="shared" si="52"/>
        <v>Sep</v>
      </c>
      <c r="M492" s="9">
        <f t="shared" si="50"/>
        <v>1991</v>
      </c>
      <c r="N492" s="8" t="str" cm="1">
        <f t="array" ref="N492">IF(G492="?",INDEX($G$2:$G$2344,MODE(MATCH($G$2:$G$2344,$G$2:$G$2344,0))),G492)</f>
        <v>tier - 1</v>
      </c>
      <c r="O492" s="8" t="str" cm="1">
        <f t="array" ref="O492">IF(H492="?",INDEX($H$2:$H$2344,MODE(MATCH($H$2:$H$2344,$H$2:$H$2344,0))),H492)</f>
        <v>tier - 2</v>
      </c>
      <c r="P492" s="8" t="str">
        <f t="shared" si="53"/>
        <v>R1014</v>
      </c>
      <c r="Q492" s="11">
        <f t="shared" si="54"/>
        <v>33484</v>
      </c>
      <c r="R492" s="9">
        <f t="shared" si="56"/>
        <v>31</v>
      </c>
      <c r="S492" s="9"/>
      <c r="T492" s="40">
        <f>COUNTA(Table3[[#This Row],[month]:[age]])</f>
        <v>7</v>
      </c>
    </row>
    <row r="493" spans="1:20" x14ac:dyDescent="0.25">
      <c r="A493" t="s">
        <v>523</v>
      </c>
      <c r="B493">
        <v>1994</v>
      </c>
      <c r="C493" t="s">
        <v>18</v>
      </c>
      <c r="D493">
        <v>28</v>
      </c>
      <c r="E493">
        <v>3</v>
      </c>
      <c r="F493" s="42">
        <v>4449.46</v>
      </c>
      <c r="G493" t="s">
        <v>16</v>
      </c>
      <c r="H493" t="s">
        <v>11</v>
      </c>
      <c r="I493" t="s">
        <v>13</v>
      </c>
      <c r="J493" s="7">
        <f t="shared" si="51"/>
        <v>0</v>
      </c>
      <c r="K493" s="9" t="str">
        <f t="shared" si="55"/>
        <v>Id1846</v>
      </c>
      <c r="L493" s="8" t="str">
        <f t="shared" si="52"/>
        <v>Jun</v>
      </c>
      <c r="M493" s="9">
        <f t="shared" si="50"/>
        <v>1994</v>
      </c>
      <c r="N493" s="8" t="str" cm="1">
        <f t="array" ref="N493">IF(G493="?",INDEX($G$2:$G$2344,MODE(MATCH($G$2:$G$2344,$G$2:$G$2344,0))),G493)</f>
        <v>tier - 1</v>
      </c>
      <c r="O493" s="8" t="str" cm="1">
        <f t="array" ref="O493">IF(H493="?",INDEX($H$2:$H$2344,MODE(MATCH($H$2:$H$2344,$H$2:$H$2344,0))),H493)</f>
        <v>tier - 2</v>
      </c>
      <c r="P493" s="8" t="str">
        <f t="shared" si="53"/>
        <v>R1013</v>
      </c>
      <c r="Q493" s="11">
        <f t="shared" si="54"/>
        <v>34513</v>
      </c>
      <c r="R493" s="9">
        <f t="shared" si="56"/>
        <v>28</v>
      </c>
      <c r="S493" s="9"/>
      <c r="T493" s="40">
        <f>COUNTA(Table3[[#This Row],[month]:[age]])</f>
        <v>7</v>
      </c>
    </row>
    <row r="494" spans="1:20" x14ac:dyDescent="0.25">
      <c r="A494" t="s">
        <v>524</v>
      </c>
      <c r="B494">
        <v>1990</v>
      </c>
      <c r="C494" t="s">
        <v>35</v>
      </c>
      <c r="D494">
        <v>8</v>
      </c>
      <c r="E494">
        <v>1</v>
      </c>
      <c r="F494" s="42">
        <v>4454.3999999999996</v>
      </c>
      <c r="G494" t="s">
        <v>11</v>
      </c>
      <c r="H494" t="s">
        <v>12</v>
      </c>
      <c r="I494" t="s">
        <v>23</v>
      </c>
      <c r="J494" s="7">
        <f t="shared" si="51"/>
        <v>0</v>
      </c>
      <c r="K494" s="9" t="str">
        <f t="shared" si="55"/>
        <v>Id1845</v>
      </c>
      <c r="L494" s="8" t="str">
        <f t="shared" si="52"/>
        <v>Aug</v>
      </c>
      <c r="M494" s="9">
        <f t="shared" si="50"/>
        <v>1990</v>
      </c>
      <c r="N494" s="8" t="str" cm="1">
        <f t="array" ref="N494">IF(G494="?",INDEX($G$2:$G$2344,MODE(MATCH($G$2:$G$2344,$G$2:$G$2344,0))),G494)</f>
        <v>tier - 2</v>
      </c>
      <c r="O494" s="8" t="str" cm="1">
        <f t="array" ref="O494">IF(H494="?",INDEX($H$2:$H$2344,MODE(MATCH($H$2:$H$2344,$H$2:$H$2344,0))),H494)</f>
        <v>tier - 3</v>
      </c>
      <c r="P494" s="8" t="str">
        <f t="shared" si="53"/>
        <v>R1012</v>
      </c>
      <c r="Q494" s="11">
        <f t="shared" si="54"/>
        <v>33093</v>
      </c>
      <c r="R494" s="9">
        <f t="shared" si="56"/>
        <v>32</v>
      </c>
      <c r="S494" s="9"/>
      <c r="T494" s="40">
        <f>COUNTA(Table3[[#This Row],[month]:[age]])</f>
        <v>7</v>
      </c>
    </row>
    <row r="495" spans="1:20" x14ac:dyDescent="0.25">
      <c r="A495" t="s">
        <v>525</v>
      </c>
      <c r="B495">
        <v>1990</v>
      </c>
      <c r="C495" t="s">
        <v>10</v>
      </c>
      <c r="D495">
        <v>15</v>
      </c>
      <c r="E495">
        <v>1</v>
      </c>
      <c r="F495" s="42">
        <v>4462.72</v>
      </c>
      <c r="G495" t="s">
        <v>11</v>
      </c>
      <c r="H495" t="s">
        <v>12</v>
      </c>
      <c r="I495" t="s">
        <v>23</v>
      </c>
      <c r="J495" s="7">
        <f t="shared" si="51"/>
        <v>0</v>
      </c>
      <c r="K495" s="9" t="str">
        <f t="shared" si="55"/>
        <v>Id1844</v>
      </c>
      <c r="L495" s="8" t="str">
        <f t="shared" si="52"/>
        <v>Jul</v>
      </c>
      <c r="M495" s="9">
        <f t="shared" si="50"/>
        <v>1990</v>
      </c>
      <c r="N495" s="8" t="str" cm="1">
        <f t="array" ref="N495">IF(G495="?",INDEX($G$2:$G$2344,MODE(MATCH($G$2:$G$2344,$G$2:$G$2344,0))),G495)</f>
        <v>tier - 2</v>
      </c>
      <c r="O495" s="8" t="str" cm="1">
        <f t="array" ref="O495">IF(H495="?",INDEX($H$2:$H$2344,MODE(MATCH($H$2:$H$2344,$H$2:$H$2344,0))),H495)</f>
        <v>tier - 3</v>
      </c>
      <c r="P495" s="8" t="str">
        <f t="shared" si="53"/>
        <v>R1012</v>
      </c>
      <c r="Q495" s="11">
        <f t="shared" si="54"/>
        <v>33069</v>
      </c>
      <c r="R495" s="9">
        <f t="shared" si="56"/>
        <v>32</v>
      </c>
      <c r="S495" s="9"/>
      <c r="T495" s="40">
        <f>COUNTA(Table3[[#This Row],[month]:[age]])</f>
        <v>7</v>
      </c>
    </row>
    <row r="496" spans="1:20" x14ac:dyDescent="0.25">
      <c r="A496" t="s">
        <v>526</v>
      </c>
      <c r="B496">
        <v>1991</v>
      </c>
      <c r="C496" t="s">
        <v>10</v>
      </c>
      <c r="D496">
        <v>4</v>
      </c>
      <c r="E496">
        <v>2</v>
      </c>
      <c r="F496" s="42">
        <v>4463.21</v>
      </c>
      <c r="G496" t="s">
        <v>12</v>
      </c>
      <c r="H496" t="s">
        <v>12</v>
      </c>
      <c r="I496" t="s">
        <v>13</v>
      </c>
      <c r="J496" s="7">
        <f t="shared" si="51"/>
        <v>0</v>
      </c>
      <c r="K496" s="9" t="str">
        <f t="shared" si="55"/>
        <v>Id1843</v>
      </c>
      <c r="L496" s="8" t="str">
        <f t="shared" si="52"/>
        <v>Jul</v>
      </c>
      <c r="M496" s="9">
        <f t="shared" ref="M496:M559" si="57">IF(B496="?",AVERAGE($B$2:$B$2344),B496)</f>
        <v>1991</v>
      </c>
      <c r="N496" s="8" t="str" cm="1">
        <f t="array" ref="N496">IF(G496="?",INDEX($G$2:$G$2344,MODE(MATCH($G$2:$G$2344,$G$2:$G$2344,0))),G496)</f>
        <v>tier - 3</v>
      </c>
      <c r="O496" s="8" t="str" cm="1">
        <f t="array" ref="O496">IF(H496="?",INDEX($H$2:$H$2344,MODE(MATCH($H$2:$H$2344,$H$2:$H$2344,0))),H496)</f>
        <v>tier - 3</v>
      </c>
      <c r="P496" s="8" t="str">
        <f t="shared" si="53"/>
        <v>R1013</v>
      </c>
      <c r="Q496" s="11">
        <f t="shared" si="54"/>
        <v>33423</v>
      </c>
      <c r="R496" s="9">
        <f t="shared" si="56"/>
        <v>31</v>
      </c>
      <c r="S496" s="9"/>
      <c r="T496" s="40">
        <f>COUNTA(Table3[[#This Row],[month]:[age]])</f>
        <v>7</v>
      </c>
    </row>
    <row r="497" spans="1:20" x14ac:dyDescent="0.25">
      <c r="A497" t="s">
        <v>527</v>
      </c>
      <c r="B497">
        <v>1999</v>
      </c>
      <c r="C497" t="s">
        <v>15</v>
      </c>
      <c r="D497">
        <v>20</v>
      </c>
      <c r="E497">
        <v>3</v>
      </c>
      <c r="F497" s="42">
        <v>4466.62</v>
      </c>
      <c r="G497" t="s">
        <v>11</v>
      </c>
      <c r="H497" t="s">
        <v>11</v>
      </c>
      <c r="I497" t="s">
        <v>23</v>
      </c>
      <c r="J497" s="7">
        <f t="shared" si="51"/>
        <v>0</v>
      </c>
      <c r="K497" s="9" t="str">
        <f t="shared" si="55"/>
        <v>Id1842</v>
      </c>
      <c r="L497" s="8" t="str">
        <f t="shared" si="52"/>
        <v>Nov</v>
      </c>
      <c r="M497" s="9">
        <f t="shared" si="57"/>
        <v>1999</v>
      </c>
      <c r="N497" s="8" t="str" cm="1">
        <f t="array" ref="N497">IF(G497="?",INDEX($G$2:$G$2344,MODE(MATCH($G$2:$G$2344,$G$2:$G$2344,0))),G497)</f>
        <v>tier - 2</v>
      </c>
      <c r="O497" s="8" t="str" cm="1">
        <f t="array" ref="O497">IF(H497="?",INDEX($H$2:$H$2344,MODE(MATCH($H$2:$H$2344,$H$2:$H$2344,0))),H497)</f>
        <v>tier - 2</v>
      </c>
      <c r="P497" s="8" t="str">
        <f t="shared" si="53"/>
        <v>R1012</v>
      </c>
      <c r="Q497" s="11">
        <f t="shared" si="54"/>
        <v>36484</v>
      </c>
      <c r="R497" s="9">
        <f t="shared" si="56"/>
        <v>23</v>
      </c>
      <c r="S497" s="9"/>
      <c r="T497" s="40">
        <f>COUNTA(Table3[[#This Row],[month]:[age]])</f>
        <v>7</v>
      </c>
    </row>
    <row r="498" spans="1:20" x14ac:dyDescent="0.25">
      <c r="A498" t="s">
        <v>528</v>
      </c>
      <c r="B498">
        <v>2004</v>
      </c>
      <c r="C498" t="s">
        <v>10</v>
      </c>
      <c r="D498">
        <v>18</v>
      </c>
      <c r="E498">
        <v>0</v>
      </c>
      <c r="F498" s="42">
        <v>4468.25</v>
      </c>
      <c r="G498" t="s">
        <v>11</v>
      </c>
      <c r="H498" t="s">
        <v>11</v>
      </c>
      <c r="I498" t="s">
        <v>23</v>
      </c>
      <c r="J498" s="7">
        <f t="shared" si="51"/>
        <v>0</v>
      </c>
      <c r="K498" s="9" t="str">
        <f t="shared" si="55"/>
        <v>Id1841</v>
      </c>
      <c r="L498" s="8" t="str">
        <f t="shared" si="52"/>
        <v>Jul</v>
      </c>
      <c r="M498" s="9">
        <f t="shared" si="57"/>
        <v>2004</v>
      </c>
      <c r="N498" s="8" t="str" cm="1">
        <f t="array" ref="N498">IF(G498="?",INDEX($G$2:$G$2344,MODE(MATCH($G$2:$G$2344,$G$2:$G$2344,0))),G498)</f>
        <v>tier - 2</v>
      </c>
      <c r="O498" s="8" t="str" cm="1">
        <f t="array" ref="O498">IF(H498="?",INDEX($H$2:$H$2344,MODE(MATCH($H$2:$H$2344,$H$2:$H$2344,0))),H498)</f>
        <v>tier - 2</v>
      </c>
      <c r="P498" s="8" t="str">
        <f t="shared" si="53"/>
        <v>R1012</v>
      </c>
      <c r="Q498" s="11">
        <f t="shared" si="54"/>
        <v>38186</v>
      </c>
      <c r="R498" s="9">
        <f t="shared" si="56"/>
        <v>18</v>
      </c>
      <c r="S498" s="9"/>
      <c r="T498" s="40">
        <f>COUNTA(Table3[[#This Row],[month]:[age]])</f>
        <v>7</v>
      </c>
    </row>
    <row r="499" spans="1:20" x14ac:dyDescent="0.25">
      <c r="A499" t="s">
        <v>529</v>
      </c>
      <c r="B499">
        <v>1992</v>
      </c>
      <c r="C499" t="s">
        <v>10</v>
      </c>
      <c r="D499">
        <v>12</v>
      </c>
      <c r="E499">
        <v>0</v>
      </c>
      <c r="F499" s="42">
        <v>4488.58</v>
      </c>
      <c r="G499" t="s">
        <v>11</v>
      </c>
      <c r="H499" t="s">
        <v>12</v>
      </c>
      <c r="I499" t="s">
        <v>23</v>
      </c>
      <c r="J499" s="7">
        <f t="shared" si="51"/>
        <v>0</v>
      </c>
      <c r="K499" s="9" t="str">
        <f t="shared" si="55"/>
        <v>Id1840</v>
      </c>
      <c r="L499" s="8" t="str">
        <f t="shared" si="52"/>
        <v>Jul</v>
      </c>
      <c r="M499" s="9">
        <f t="shared" si="57"/>
        <v>1992</v>
      </c>
      <c r="N499" s="8" t="str" cm="1">
        <f t="array" ref="N499">IF(G499="?",INDEX($G$2:$G$2344,MODE(MATCH($G$2:$G$2344,$G$2:$G$2344,0))),G499)</f>
        <v>tier - 2</v>
      </c>
      <c r="O499" s="8" t="str" cm="1">
        <f t="array" ref="O499">IF(H499="?",INDEX($H$2:$H$2344,MODE(MATCH($H$2:$H$2344,$H$2:$H$2344,0))),H499)</f>
        <v>tier - 3</v>
      </c>
      <c r="P499" s="8" t="str">
        <f t="shared" si="53"/>
        <v>R1012</v>
      </c>
      <c r="Q499" s="11">
        <f t="shared" si="54"/>
        <v>33797</v>
      </c>
      <c r="R499" s="9">
        <f t="shared" si="56"/>
        <v>30</v>
      </c>
      <c r="S499" s="9"/>
      <c r="T499" s="40">
        <f>COUNTA(Table3[[#This Row],[month]:[age]])</f>
        <v>7</v>
      </c>
    </row>
    <row r="500" spans="1:20" x14ac:dyDescent="0.25">
      <c r="A500" t="s">
        <v>530</v>
      </c>
      <c r="B500">
        <v>1988</v>
      </c>
      <c r="C500" t="s">
        <v>18</v>
      </c>
      <c r="D500">
        <v>26</v>
      </c>
      <c r="E500">
        <v>0</v>
      </c>
      <c r="F500" s="42">
        <v>4500.34</v>
      </c>
      <c r="G500" t="s">
        <v>11</v>
      </c>
      <c r="H500" t="s">
        <v>16</v>
      </c>
      <c r="I500" t="s">
        <v>356</v>
      </c>
      <c r="J500" s="7">
        <f t="shared" si="51"/>
        <v>0</v>
      </c>
      <c r="K500" s="9" t="str">
        <f t="shared" si="55"/>
        <v>Id1839</v>
      </c>
      <c r="L500" s="8" t="str">
        <f t="shared" si="52"/>
        <v>Jun</v>
      </c>
      <c r="M500" s="9">
        <f t="shared" si="57"/>
        <v>1988</v>
      </c>
      <c r="N500" s="8" t="str" cm="1">
        <f t="array" ref="N500">IF(G500="?",INDEX($G$2:$G$2344,MODE(MATCH($G$2:$G$2344,$G$2:$G$2344,0))),G500)</f>
        <v>tier - 2</v>
      </c>
      <c r="O500" s="8" t="str" cm="1">
        <f t="array" ref="O500">IF(H500="?",INDEX($H$2:$H$2344,MODE(MATCH($H$2:$H$2344,$H$2:$H$2344,0))),H500)</f>
        <v>tier - 1</v>
      </c>
      <c r="P500" s="8" t="str">
        <f t="shared" si="53"/>
        <v>R1017</v>
      </c>
      <c r="Q500" s="11">
        <f t="shared" si="54"/>
        <v>32320</v>
      </c>
      <c r="R500" s="9">
        <f t="shared" si="56"/>
        <v>34</v>
      </c>
      <c r="S500" s="9"/>
      <c r="T500" s="40">
        <f>COUNTA(Table3[[#This Row],[month]:[age]])</f>
        <v>7</v>
      </c>
    </row>
    <row r="501" spans="1:20" x14ac:dyDescent="0.25">
      <c r="A501" t="s">
        <v>531</v>
      </c>
      <c r="B501">
        <v>1997</v>
      </c>
      <c r="C501" t="s">
        <v>37</v>
      </c>
      <c r="D501">
        <v>13</v>
      </c>
      <c r="E501">
        <v>4</v>
      </c>
      <c r="F501" s="42">
        <v>4504.66</v>
      </c>
      <c r="G501" t="s">
        <v>16</v>
      </c>
      <c r="H501" t="s">
        <v>11</v>
      </c>
      <c r="I501" t="s">
        <v>13</v>
      </c>
      <c r="J501" s="7">
        <f t="shared" si="51"/>
        <v>0</v>
      </c>
      <c r="K501" s="9" t="str">
        <f t="shared" si="55"/>
        <v>Id1838</v>
      </c>
      <c r="L501" s="8" t="str">
        <f t="shared" si="52"/>
        <v>Oct</v>
      </c>
      <c r="M501" s="9">
        <f t="shared" si="57"/>
        <v>1997</v>
      </c>
      <c r="N501" s="8" t="str" cm="1">
        <f t="array" ref="N501">IF(G501="?",INDEX($G$2:$G$2344,MODE(MATCH($G$2:$G$2344,$G$2:$G$2344,0))),G501)</f>
        <v>tier - 1</v>
      </c>
      <c r="O501" s="8" t="str" cm="1">
        <f t="array" ref="O501">IF(H501="?",INDEX($H$2:$H$2344,MODE(MATCH($H$2:$H$2344,$H$2:$H$2344,0))),H501)</f>
        <v>tier - 2</v>
      </c>
      <c r="P501" s="8" t="str">
        <f t="shared" si="53"/>
        <v>R1013</v>
      </c>
      <c r="Q501" s="11">
        <f t="shared" si="54"/>
        <v>35716</v>
      </c>
      <c r="R501" s="9">
        <f t="shared" si="56"/>
        <v>25</v>
      </c>
      <c r="S501" s="9"/>
      <c r="T501" s="40">
        <f>COUNTA(Table3[[#This Row],[month]:[age]])</f>
        <v>7</v>
      </c>
    </row>
    <row r="502" spans="1:20" x14ac:dyDescent="0.25">
      <c r="A502" t="s">
        <v>532</v>
      </c>
      <c r="B502">
        <v>1982</v>
      </c>
      <c r="C502" t="s">
        <v>20</v>
      </c>
      <c r="D502">
        <v>27</v>
      </c>
      <c r="E502">
        <v>3</v>
      </c>
      <c r="F502" s="42">
        <v>4511.41</v>
      </c>
      <c r="G502" t="s">
        <v>11</v>
      </c>
      <c r="H502" t="s">
        <v>12</v>
      </c>
      <c r="I502" t="s">
        <v>13</v>
      </c>
      <c r="J502" s="7">
        <f t="shared" si="51"/>
        <v>0</v>
      </c>
      <c r="K502" s="9" t="str">
        <f t="shared" si="55"/>
        <v>Id1837</v>
      </c>
      <c r="L502" s="8" t="str">
        <f t="shared" si="52"/>
        <v>Sep</v>
      </c>
      <c r="M502" s="9">
        <f t="shared" si="57"/>
        <v>1982</v>
      </c>
      <c r="N502" s="8" t="str" cm="1">
        <f t="array" ref="N502">IF(G502="?",INDEX($G$2:$G$2344,MODE(MATCH($G$2:$G$2344,$G$2:$G$2344,0))),G502)</f>
        <v>tier - 2</v>
      </c>
      <c r="O502" s="8" t="str" cm="1">
        <f t="array" ref="O502">IF(H502="?",INDEX($H$2:$H$2344,MODE(MATCH($H$2:$H$2344,$H$2:$H$2344,0))),H502)</f>
        <v>tier - 3</v>
      </c>
      <c r="P502" s="8" t="str">
        <f t="shared" si="53"/>
        <v>R1013</v>
      </c>
      <c r="Q502" s="11">
        <f t="shared" si="54"/>
        <v>30221</v>
      </c>
      <c r="R502" s="9">
        <f t="shared" si="56"/>
        <v>40</v>
      </c>
      <c r="S502" s="9"/>
      <c r="T502" s="40">
        <f>COUNTA(Table3[[#This Row],[month]:[age]])</f>
        <v>7</v>
      </c>
    </row>
    <row r="503" spans="1:20" x14ac:dyDescent="0.25">
      <c r="A503" t="s">
        <v>533</v>
      </c>
      <c r="B503">
        <v>1980</v>
      </c>
      <c r="C503" t="s">
        <v>18</v>
      </c>
      <c r="D503">
        <v>16</v>
      </c>
      <c r="E503">
        <v>2</v>
      </c>
      <c r="F503" s="42">
        <v>4515.71</v>
      </c>
      <c r="G503" t="s">
        <v>11</v>
      </c>
      <c r="H503" t="s">
        <v>12</v>
      </c>
      <c r="I503" t="s">
        <v>13</v>
      </c>
      <c r="J503" s="7">
        <f t="shared" si="51"/>
        <v>0</v>
      </c>
      <c r="K503" s="9" t="str">
        <f t="shared" si="55"/>
        <v>Id1836</v>
      </c>
      <c r="L503" s="8" t="str">
        <f t="shared" si="52"/>
        <v>Jun</v>
      </c>
      <c r="M503" s="9">
        <f t="shared" si="57"/>
        <v>1980</v>
      </c>
      <c r="N503" s="8" t="str" cm="1">
        <f t="array" ref="N503">IF(G503="?",INDEX($G$2:$G$2344,MODE(MATCH($G$2:$G$2344,$G$2:$G$2344,0))),G503)</f>
        <v>tier - 2</v>
      </c>
      <c r="O503" s="8" t="str" cm="1">
        <f t="array" ref="O503">IF(H503="?",INDEX($H$2:$H$2344,MODE(MATCH($H$2:$H$2344,$H$2:$H$2344,0))),H503)</f>
        <v>tier - 3</v>
      </c>
      <c r="P503" s="8" t="str">
        <f t="shared" si="53"/>
        <v>R1013</v>
      </c>
      <c r="Q503" s="11">
        <f t="shared" si="54"/>
        <v>29388</v>
      </c>
      <c r="R503" s="9">
        <f t="shared" si="56"/>
        <v>42</v>
      </c>
      <c r="S503" s="9"/>
      <c r="T503" s="40">
        <f>COUNTA(Table3[[#This Row],[month]:[age]])</f>
        <v>7</v>
      </c>
    </row>
    <row r="504" spans="1:20" x14ac:dyDescent="0.25">
      <c r="A504" t="s">
        <v>534</v>
      </c>
      <c r="B504">
        <v>2003</v>
      </c>
      <c r="C504" t="s">
        <v>37</v>
      </c>
      <c r="D504">
        <v>2</v>
      </c>
      <c r="E504">
        <v>0</v>
      </c>
      <c r="F504" s="42">
        <v>4518.3999999999996</v>
      </c>
      <c r="G504" t="s">
        <v>11</v>
      </c>
      <c r="H504" t="s">
        <v>12</v>
      </c>
      <c r="I504" t="s">
        <v>535</v>
      </c>
      <c r="J504" s="7">
        <f t="shared" si="51"/>
        <v>0</v>
      </c>
      <c r="K504" s="9" t="str">
        <f t="shared" si="55"/>
        <v>Id1835</v>
      </c>
      <c r="L504" s="8" t="str">
        <f t="shared" si="52"/>
        <v>Oct</v>
      </c>
      <c r="M504" s="9">
        <f t="shared" si="57"/>
        <v>2003</v>
      </c>
      <c r="N504" s="8" t="str" cm="1">
        <f t="array" ref="N504">IF(G504="?",INDEX($G$2:$G$2344,MODE(MATCH($G$2:$G$2344,$G$2:$G$2344,0))),G504)</f>
        <v>tier - 2</v>
      </c>
      <c r="O504" s="8" t="str" cm="1">
        <f t="array" ref="O504">IF(H504="?",INDEX($H$2:$H$2344,MODE(MATCH($H$2:$H$2344,$H$2:$H$2344,0))),H504)</f>
        <v>tier - 3</v>
      </c>
      <c r="P504" s="8" t="str">
        <f t="shared" si="53"/>
        <v>R1026</v>
      </c>
      <c r="Q504" s="11">
        <f t="shared" si="54"/>
        <v>37896</v>
      </c>
      <c r="R504" s="9">
        <f t="shared" si="56"/>
        <v>19</v>
      </c>
      <c r="S504" s="9"/>
      <c r="T504" s="40">
        <f>COUNTA(Table3[[#This Row],[month]:[age]])</f>
        <v>7</v>
      </c>
    </row>
    <row r="505" spans="1:20" x14ac:dyDescent="0.25">
      <c r="A505" t="s">
        <v>536</v>
      </c>
      <c r="B505">
        <v>1987</v>
      </c>
      <c r="C505" t="s">
        <v>30</v>
      </c>
      <c r="D505">
        <v>5</v>
      </c>
      <c r="E505">
        <v>3</v>
      </c>
      <c r="F505" s="42">
        <v>4518.7700000000004</v>
      </c>
      <c r="G505" t="s">
        <v>11</v>
      </c>
      <c r="H505" t="s">
        <v>12</v>
      </c>
      <c r="I505" t="s">
        <v>23</v>
      </c>
      <c r="J505" s="7">
        <f t="shared" si="51"/>
        <v>0</v>
      </c>
      <c r="K505" s="9" t="str">
        <f t="shared" si="55"/>
        <v>Id1834</v>
      </c>
      <c r="L505" s="8" t="str">
        <f t="shared" si="52"/>
        <v>Dec</v>
      </c>
      <c r="M505" s="9">
        <f t="shared" si="57"/>
        <v>1987</v>
      </c>
      <c r="N505" s="8" t="str" cm="1">
        <f t="array" ref="N505">IF(G505="?",INDEX($G$2:$G$2344,MODE(MATCH($G$2:$G$2344,$G$2:$G$2344,0))),G505)</f>
        <v>tier - 2</v>
      </c>
      <c r="O505" s="8" t="str" cm="1">
        <f t="array" ref="O505">IF(H505="?",INDEX($H$2:$H$2344,MODE(MATCH($H$2:$H$2344,$H$2:$H$2344,0))),H505)</f>
        <v>tier - 3</v>
      </c>
      <c r="P505" s="8" t="str">
        <f t="shared" si="53"/>
        <v>R1012</v>
      </c>
      <c r="Q505" s="11">
        <f t="shared" si="54"/>
        <v>32116</v>
      </c>
      <c r="R505" s="9">
        <f t="shared" si="56"/>
        <v>35</v>
      </c>
      <c r="S505" s="9"/>
      <c r="T505" s="40">
        <f>COUNTA(Table3[[#This Row],[month]:[age]])</f>
        <v>7</v>
      </c>
    </row>
    <row r="506" spans="1:20" x14ac:dyDescent="0.25">
      <c r="A506" t="s">
        <v>537</v>
      </c>
      <c r="B506">
        <v>1988</v>
      </c>
      <c r="C506" t="s">
        <v>30</v>
      </c>
      <c r="D506">
        <v>21</v>
      </c>
      <c r="E506">
        <v>0</v>
      </c>
      <c r="F506" s="42">
        <v>4518.83</v>
      </c>
      <c r="G506" t="s">
        <v>11</v>
      </c>
      <c r="H506" t="s">
        <v>11</v>
      </c>
      <c r="I506" t="s">
        <v>356</v>
      </c>
      <c r="J506" s="7">
        <f t="shared" si="51"/>
        <v>0</v>
      </c>
      <c r="K506" s="9" t="str">
        <f t="shared" si="55"/>
        <v>Id1833</v>
      </c>
      <c r="L506" s="8" t="str">
        <f t="shared" si="52"/>
        <v>Dec</v>
      </c>
      <c r="M506" s="9">
        <f t="shared" si="57"/>
        <v>1988</v>
      </c>
      <c r="N506" s="8" t="str" cm="1">
        <f t="array" ref="N506">IF(G506="?",INDEX($G$2:$G$2344,MODE(MATCH($G$2:$G$2344,$G$2:$G$2344,0))),G506)</f>
        <v>tier - 2</v>
      </c>
      <c r="O506" s="8" t="str" cm="1">
        <f t="array" ref="O506">IF(H506="?",INDEX($H$2:$H$2344,MODE(MATCH($H$2:$H$2344,$H$2:$H$2344,0))),H506)</f>
        <v>tier - 2</v>
      </c>
      <c r="P506" s="8" t="str">
        <f t="shared" si="53"/>
        <v>R1017</v>
      </c>
      <c r="Q506" s="11">
        <f t="shared" si="54"/>
        <v>32498</v>
      </c>
      <c r="R506" s="9">
        <f t="shared" si="56"/>
        <v>34</v>
      </c>
      <c r="S506" s="9"/>
      <c r="T506" s="40">
        <f>COUNTA(Table3[[#This Row],[month]:[age]])</f>
        <v>7</v>
      </c>
    </row>
    <row r="507" spans="1:20" x14ac:dyDescent="0.25">
      <c r="A507" t="s">
        <v>538</v>
      </c>
      <c r="B507">
        <v>1992</v>
      </c>
      <c r="C507" t="s">
        <v>35</v>
      </c>
      <c r="D507">
        <v>13</v>
      </c>
      <c r="E507">
        <v>1</v>
      </c>
      <c r="F507" s="42">
        <v>4527.18</v>
      </c>
      <c r="G507" t="s">
        <v>11</v>
      </c>
      <c r="H507" t="s">
        <v>11</v>
      </c>
      <c r="I507" t="s">
        <v>23</v>
      </c>
      <c r="J507" s="7">
        <f t="shared" si="51"/>
        <v>0</v>
      </c>
      <c r="K507" s="9" t="str">
        <f t="shared" si="55"/>
        <v>Id1832</v>
      </c>
      <c r="L507" s="8" t="str">
        <f t="shared" si="52"/>
        <v>Aug</v>
      </c>
      <c r="M507" s="9">
        <f t="shared" si="57"/>
        <v>1992</v>
      </c>
      <c r="N507" s="8" t="str" cm="1">
        <f t="array" ref="N507">IF(G507="?",INDEX($G$2:$G$2344,MODE(MATCH($G$2:$G$2344,$G$2:$G$2344,0))),G507)</f>
        <v>tier - 2</v>
      </c>
      <c r="O507" s="8" t="str" cm="1">
        <f t="array" ref="O507">IF(H507="?",INDEX($H$2:$H$2344,MODE(MATCH($H$2:$H$2344,$H$2:$H$2344,0))),H507)</f>
        <v>tier - 2</v>
      </c>
      <c r="P507" s="8" t="str">
        <f t="shared" si="53"/>
        <v>R1012</v>
      </c>
      <c r="Q507" s="11">
        <f t="shared" si="54"/>
        <v>33829</v>
      </c>
      <c r="R507" s="9">
        <f t="shared" si="56"/>
        <v>30</v>
      </c>
      <c r="S507" s="9"/>
      <c r="T507" s="40">
        <f>COUNTA(Table3[[#This Row],[month]:[age]])</f>
        <v>7</v>
      </c>
    </row>
    <row r="508" spans="1:20" x14ac:dyDescent="0.25">
      <c r="A508" t="s">
        <v>539</v>
      </c>
      <c r="B508">
        <v>1993</v>
      </c>
      <c r="C508" t="s">
        <v>18</v>
      </c>
      <c r="D508">
        <v>29</v>
      </c>
      <c r="E508">
        <v>2</v>
      </c>
      <c r="F508" s="42">
        <v>4529.4799999999996</v>
      </c>
      <c r="G508" t="s">
        <v>11</v>
      </c>
      <c r="H508" t="s">
        <v>16</v>
      </c>
      <c r="I508" t="s">
        <v>42</v>
      </c>
      <c r="J508" s="7">
        <f t="shared" si="51"/>
        <v>0</v>
      </c>
      <c r="K508" s="9" t="str">
        <f t="shared" si="55"/>
        <v>Id1831</v>
      </c>
      <c r="L508" s="8" t="str">
        <f t="shared" si="52"/>
        <v>Jun</v>
      </c>
      <c r="M508" s="9">
        <f t="shared" si="57"/>
        <v>1993</v>
      </c>
      <c r="N508" s="8" t="str" cm="1">
        <f t="array" ref="N508">IF(G508="?",INDEX($G$2:$G$2344,MODE(MATCH($G$2:$G$2344,$G$2:$G$2344,0))),G508)</f>
        <v>tier - 2</v>
      </c>
      <c r="O508" s="8" t="str" cm="1">
        <f t="array" ref="O508">IF(H508="?",INDEX($H$2:$H$2344,MODE(MATCH($H$2:$H$2344,$H$2:$H$2344,0))),H508)</f>
        <v>tier - 1</v>
      </c>
      <c r="P508" s="8" t="str">
        <f t="shared" si="53"/>
        <v>R1011</v>
      </c>
      <c r="Q508" s="11">
        <f t="shared" si="54"/>
        <v>34149</v>
      </c>
      <c r="R508" s="9">
        <f t="shared" si="56"/>
        <v>29</v>
      </c>
      <c r="S508" s="9"/>
      <c r="T508" s="40">
        <f>COUNTA(Table3[[#This Row],[month]:[age]])</f>
        <v>7</v>
      </c>
    </row>
    <row r="509" spans="1:20" x14ac:dyDescent="0.25">
      <c r="A509" t="s">
        <v>540</v>
      </c>
      <c r="B509">
        <v>1988</v>
      </c>
      <c r="C509" t="s">
        <v>18</v>
      </c>
      <c r="D509">
        <v>13</v>
      </c>
      <c r="E509">
        <v>1</v>
      </c>
      <c r="F509" s="42">
        <v>4536.26</v>
      </c>
      <c r="G509" t="s">
        <v>11</v>
      </c>
      <c r="H509" t="s">
        <v>11</v>
      </c>
      <c r="I509" t="s">
        <v>42</v>
      </c>
      <c r="J509" s="7">
        <f t="shared" si="51"/>
        <v>0</v>
      </c>
      <c r="K509" s="9" t="str">
        <f t="shared" si="55"/>
        <v>Id1830</v>
      </c>
      <c r="L509" s="8" t="str">
        <f t="shared" si="52"/>
        <v>Jun</v>
      </c>
      <c r="M509" s="9">
        <f t="shared" si="57"/>
        <v>1988</v>
      </c>
      <c r="N509" s="8" t="str" cm="1">
        <f t="array" ref="N509">IF(G509="?",INDEX($G$2:$G$2344,MODE(MATCH($G$2:$G$2344,$G$2:$G$2344,0))),G509)</f>
        <v>tier - 2</v>
      </c>
      <c r="O509" s="8" t="str" cm="1">
        <f t="array" ref="O509">IF(H509="?",INDEX($H$2:$H$2344,MODE(MATCH($H$2:$H$2344,$H$2:$H$2344,0))),H509)</f>
        <v>tier - 2</v>
      </c>
      <c r="P509" s="8" t="str">
        <f t="shared" si="53"/>
        <v>R1011</v>
      </c>
      <c r="Q509" s="11">
        <f t="shared" si="54"/>
        <v>32307</v>
      </c>
      <c r="R509" s="9">
        <f t="shared" si="56"/>
        <v>34</v>
      </c>
      <c r="S509" s="9"/>
      <c r="T509" s="40">
        <f>COUNTA(Table3[[#This Row],[month]:[age]])</f>
        <v>7</v>
      </c>
    </row>
    <row r="510" spans="1:20" x14ac:dyDescent="0.25">
      <c r="A510" t="s">
        <v>541</v>
      </c>
      <c r="B510">
        <v>1990</v>
      </c>
      <c r="C510" t="s">
        <v>15</v>
      </c>
      <c r="D510">
        <v>17</v>
      </c>
      <c r="E510">
        <v>0</v>
      </c>
      <c r="F510" s="42">
        <v>4544.2299999999996</v>
      </c>
      <c r="G510" t="s">
        <v>11</v>
      </c>
      <c r="H510" t="s">
        <v>16</v>
      </c>
      <c r="I510" t="s">
        <v>247</v>
      </c>
      <c r="J510" s="7">
        <f t="shared" si="51"/>
        <v>0</v>
      </c>
      <c r="K510" s="9" t="str">
        <f t="shared" si="55"/>
        <v>Id1829</v>
      </c>
      <c r="L510" s="8" t="str">
        <f t="shared" si="52"/>
        <v>Nov</v>
      </c>
      <c r="M510" s="9">
        <f t="shared" si="57"/>
        <v>1990</v>
      </c>
      <c r="N510" s="8" t="str" cm="1">
        <f t="array" ref="N510">IF(G510="?",INDEX($G$2:$G$2344,MODE(MATCH($G$2:$G$2344,$G$2:$G$2344,0))),G510)</f>
        <v>tier - 2</v>
      </c>
      <c r="O510" s="8" t="str" cm="1">
        <f t="array" ref="O510">IF(H510="?",INDEX($H$2:$H$2344,MODE(MATCH($H$2:$H$2344,$H$2:$H$2344,0))),H510)</f>
        <v>tier - 1</v>
      </c>
      <c r="P510" s="8" t="str">
        <f t="shared" si="53"/>
        <v>R1024</v>
      </c>
      <c r="Q510" s="11">
        <f t="shared" si="54"/>
        <v>33194</v>
      </c>
      <c r="R510" s="9">
        <f t="shared" si="56"/>
        <v>32</v>
      </c>
      <c r="S510" s="9"/>
      <c r="T510" s="40">
        <f>COUNTA(Table3[[#This Row],[month]:[age]])</f>
        <v>7</v>
      </c>
    </row>
    <row r="511" spans="1:20" x14ac:dyDescent="0.25">
      <c r="A511" t="s">
        <v>542</v>
      </c>
      <c r="B511">
        <v>2004</v>
      </c>
      <c r="C511" t="s">
        <v>30</v>
      </c>
      <c r="D511">
        <v>22</v>
      </c>
      <c r="E511">
        <v>4</v>
      </c>
      <c r="F511" s="42">
        <v>4561.1899999999996</v>
      </c>
      <c r="G511" t="s">
        <v>11</v>
      </c>
      <c r="H511" t="s">
        <v>11</v>
      </c>
      <c r="I511" t="s">
        <v>247</v>
      </c>
      <c r="J511" s="7">
        <f t="shared" si="51"/>
        <v>0</v>
      </c>
      <c r="K511" s="9" t="str">
        <f t="shared" si="55"/>
        <v>Id1828</v>
      </c>
      <c r="L511" s="8" t="str">
        <f t="shared" si="52"/>
        <v>Dec</v>
      </c>
      <c r="M511" s="9">
        <f t="shared" si="57"/>
        <v>2004</v>
      </c>
      <c r="N511" s="8" t="str" cm="1">
        <f t="array" ref="N511">IF(G511="?",INDEX($G$2:$G$2344,MODE(MATCH($G$2:$G$2344,$G$2:$G$2344,0))),G511)</f>
        <v>tier - 2</v>
      </c>
      <c r="O511" s="8" t="str" cm="1">
        <f t="array" ref="O511">IF(H511="?",INDEX($H$2:$H$2344,MODE(MATCH($H$2:$H$2344,$H$2:$H$2344,0))),H511)</f>
        <v>tier - 2</v>
      </c>
      <c r="P511" s="8" t="str">
        <f t="shared" si="53"/>
        <v>R1024</v>
      </c>
      <c r="Q511" s="11">
        <f t="shared" si="54"/>
        <v>38343</v>
      </c>
      <c r="R511" s="9">
        <f t="shared" si="56"/>
        <v>18</v>
      </c>
      <c r="S511" s="9"/>
      <c r="T511" s="40">
        <f>COUNTA(Table3[[#This Row],[month]:[age]])</f>
        <v>7</v>
      </c>
    </row>
    <row r="512" spans="1:20" x14ac:dyDescent="0.25">
      <c r="A512" t="s">
        <v>543</v>
      </c>
      <c r="B512">
        <v>1990</v>
      </c>
      <c r="C512" t="s">
        <v>20</v>
      </c>
      <c r="D512">
        <v>20</v>
      </c>
      <c r="E512">
        <v>1</v>
      </c>
      <c r="F512" s="42">
        <v>4562.84</v>
      </c>
      <c r="G512" t="s">
        <v>11</v>
      </c>
      <c r="H512" t="s">
        <v>11</v>
      </c>
      <c r="I512" t="s">
        <v>13</v>
      </c>
      <c r="J512" s="7">
        <f t="shared" si="51"/>
        <v>0</v>
      </c>
      <c r="K512" s="9" t="str">
        <f t="shared" si="55"/>
        <v>Id1827</v>
      </c>
      <c r="L512" s="8" t="str">
        <f t="shared" si="52"/>
        <v>Sep</v>
      </c>
      <c r="M512" s="9">
        <f t="shared" si="57"/>
        <v>1990</v>
      </c>
      <c r="N512" s="8" t="str" cm="1">
        <f t="array" ref="N512">IF(G512="?",INDEX($G$2:$G$2344,MODE(MATCH($G$2:$G$2344,$G$2:$G$2344,0))),G512)</f>
        <v>tier - 2</v>
      </c>
      <c r="O512" s="8" t="str" cm="1">
        <f t="array" ref="O512">IF(H512="?",INDEX($H$2:$H$2344,MODE(MATCH($H$2:$H$2344,$H$2:$H$2344,0))),H512)</f>
        <v>tier - 2</v>
      </c>
      <c r="P512" s="8" t="str">
        <f t="shared" si="53"/>
        <v>R1013</v>
      </c>
      <c r="Q512" s="11">
        <f t="shared" si="54"/>
        <v>33136</v>
      </c>
      <c r="R512" s="9">
        <f t="shared" si="56"/>
        <v>32</v>
      </c>
      <c r="S512" s="9"/>
      <c r="T512" s="40">
        <f>COUNTA(Table3[[#This Row],[month]:[age]])</f>
        <v>7</v>
      </c>
    </row>
    <row r="513" spans="1:20" x14ac:dyDescent="0.25">
      <c r="A513" t="s">
        <v>544</v>
      </c>
      <c r="B513">
        <v>1996</v>
      </c>
      <c r="C513" t="s">
        <v>30</v>
      </c>
      <c r="D513">
        <v>25</v>
      </c>
      <c r="E513">
        <v>2</v>
      </c>
      <c r="F513" s="42">
        <v>4564.1899999999996</v>
      </c>
      <c r="G513" t="s">
        <v>11</v>
      </c>
      <c r="H513" t="s">
        <v>11</v>
      </c>
      <c r="I513" t="s">
        <v>247</v>
      </c>
      <c r="J513" s="7">
        <f t="shared" si="51"/>
        <v>0</v>
      </c>
      <c r="K513" s="9" t="str">
        <f t="shared" si="55"/>
        <v>Id1826</v>
      </c>
      <c r="L513" s="8" t="str">
        <f t="shared" si="52"/>
        <v>Dec</v>
      </c>
      <c r="M513" s="9">
        <f t="shared" si="57"/>
        <v>1996</v>
      </c>
      <c r="N513" s="8" t="str" cm="1">
        <f t="array" ref="N513">IF(G513="?",INDEX($G$2:$G$2344,MODE(MATCH($G$2:$G$2344,$G$2:$G$2344,0))),G513)</f>
        <v>tier - 2</v>
      </c>
      <c r="O513" s="8" t="str" cm="1">
        <f t="array" ref="O513">IF(H513="?",INDEX($H$2:$H$2344,MODE(MATCH($H$2:$H$2344,$H$2:$H$2344,0))),H513)</f>
        <v>tier - 2</v>
      </c>
      <c r="P513" s="8" t="str">
        <f t="shared" si="53"/>
        <v>R1024</v>
      </c>
      <c r="Q513" s="11">
        <f t="shared" si="54"/>
        <v>35424</v>
      </c>
      <c r="R513" s="9">
        <f t="shared" si="56"/>
        <v>26</v>
      </c>
      <c r="S513" s="9"/>
      <c r="T513" s="40">
        <f>COUNTA(Table3[[#This Row],[month]:[age]])</f>
        <v>7</v>
      </c>
    </row>
    <row r="514" spans="1:20" x14ac:dyDescent="0.25">
      <c r="A514" t="s">
        <v>545</v>
      </c>
      <c r="B514">
        <v>1989</v>
      </c>
      <c r="C514" t="s">
        <v>20</v>
      </c>
      <c r="D514">
        <v>18</v>
      </c>
      <c r="E514">
        <v>0</v>
      </c>
      <c r="F514" s="42">
        <v>4571.41</v>
      </c>
      <c r="G514" t="s">
        <v>11</v>
      </c>
      <c r="H514" t="s">
        <v>11</v>
      </c>
      <c r="I514" t="s">
        <v>23</v>
      </c>
      <c r="J514" s="7">
        <f t="shared" ref="J514:J577" si="58">COUNTIF(A514:I514, "?")</f>
        <v>0</v>
      </c>
      <c r="K514" s="9" t="str">
        <f t="shared" si="55"/>
        <v>Id1825</v>
      </c>
      <c r="L514" s="8" t="str">
        <f t="shared" ref="L514:L577" si="59">IF(C514="?", "Sep", C514)</f>
        <v>Sep</v>
      </c>
      <c r="M514" s="9">
        <f t="shared" si="57"/>
        <v>1989</v>
      </c>
      <c r="N514" s="8" t="str" cm="1">
        <f t="array" ref="N514">IF(G514="?",INDEX($G$2:$G$2344,MODE(MATCH($G$2:$G$2344,$G$2:$G$2344,0))),G514)</f>
        <v>tier - 2</v>
      </c>
      <c r="O514" s="8" t="str" cm="1">
        <f t="array" ref="O514">IF(H514="?",INDEX($H$2:$H$2344,MODE(MATCH($H$2:$H$2344,$H$2:$H$2344,0))),H514)</f>
        <v>tier - 2</v>
      </c>
      <c r="P514" s="8" t="str">
        <f t="shared" ref="P514:P577" si="60">IF(I514="?", "Unknown", I514)</f>
        <v>R1012</v>
      </c>
      <c r="Q514" s="11">
        <f t="shared" ref="Q514:Q577" si="61">DATE(B514, MONTH(1 &amp; L514), D514)</f>
        <v>32769</v>
      </c>
      <c r="R514" s="9">
        <f t="shared" si="56"/>
        <v>33</v>
      </c>
      <c r="S514" s="9"/>
      <c r="T514" s="40">
        <f>COUNTA(Table3[[#This Row],[month]:[age]])</f>
        <v>7</v>
      </c>
    </row>
    <row r="515" spans="1:20" x14ac:dyDescent="0.25">
      <c r="A515" t="s">
        <v>546</v>
      </c>
      <c r="B515">
        <v>2000</v>
      </c>
      <c r="C515" t="s">
        <v>10</v>
      </c>
      <c r="D515">
        <v>2</v>
      </c>
      <c r="E515">
        <v>0</v>
      </c>
      <c r="F515" s="42">
        <v>4608.03</v>
      </c>
      <c r="G515" t="s">
        <v>11</v>
      </c>
      <c r="H515" t="s">
        <v>12</v>
      </c>
      <c r="I515" t="s">
        <v>42</v>
      </c>
      <c r="J515" s="7">
        <f t="shared" si="58"/>
        <v>0</v>
      </c>
      <c r="K515" s="9" t="str">
        <f t="shared" ref="K515:K578" si="62">IF(A515="?", "Unknown", A515)</f>
        <v>Id1824</v>
      </c>
      <c r="L515" s="8" t="str">
        <f t="shared" si="59"/>
        <v>Jul</v>
      </c>
      <c r="M515" s="9">
        <f t="shared" si="57"/>
        <v>2000</v>
      </c>
      <c r="N515" s="8" t="str" cm="1">
        <f t="array" ref="N515">IF(G515="?",INDEX($G$2:$G$2344,MODE(MATCH($G$2:$G$2344,$G$2:$G$2344,0))),G515)</f>
        <v>tier - 2</v>
      </c>
      <c r="O515" s="8" t="str" cm="1">
        <f t="array" ref="O515">IF(H515="?",INDEX($H$2:$H$2344,MODE(MATCH($H$2:$H$2344,$H$2:$H$2344,0))),H515)</f>
        <v>tier - 3</v>
      </c>
      <c r="P515" s="8" t="str">
        <f t="shared" si="60"/>
        <v>R1011</v>
      </c>
      <c r="Q515" s="11">
        <f t="shared" si="61"/>
        <v>36709</v>
      </c>
      <c r="R515" s="9">
        <f t="shared" ref="R515:R578" si="63">DATEDIF(Q515, DATE(2023,6,8), "Y")</f>
        <v>22</v>
      </c>
      <c r="S515" s="9"/>
      <c r="T515" s="40">
        <f>COUNTA(Table3[[#This Row],[month]:[age]])</f>
        <v>7</v>
      </c>
    </row>
    <row r="516" spans="1:20" x14ac:dyDescent="0.25">
      <c r="A516" t="s">
        <v>547</v>
      </c>
      <c r="B516">
        <v>1998</v>
      </c>
      <c r="C516" t="s">
        <v>18</v>
      </c>
      <c r="D516">
        <v>29</v>
      </c>
      <c r="E516">
        <v>3</v>
      </c>
      <c r="F516" s="42">
        <v>4618.08</v>
      </c>
      <c r="G516" t="s">
        <v>11</v>
      </c>
      <c r="H516" t="s">
        <v>16</v>
      </c>
      <c r="I516" t="s">
        <v>23</v>
      </c>
      <c r="J516" s="7">
        <f t="shared" si="58"/>
        <v>0</v>
      </c>
      <c r="K516" s="9" t="str">
        <f t="shared" si="62"/>
        <v>Id1823</v>
      </c>
      <c r="L516" s="8" t="str">
        <f t="shared" si="59"/>
        <v>Jun</v>
      </c>
      <c r="M516" s="9">
        <f t="shared" si="57"/>
        <v>1998</v>
      </c>
      <c r="N516" s="8" t="str" cm="1">
        <f t="array" ref="N516">IF(G516="?",INDEX($G$2:$G$2344,MODE(MATCH($G$2:$G$2344,$G$2:$G$2344,0))),G516)</f>
        <v>tier - 2</v>
      </c>
      <c r="O516" s="8" t="str" cm="1">
        <f t="array" ref="O516">IF(H516="?",INDEX($H$2:$H$2344,MODE(MATCH($H$2:$H$2344,$H$2:$H$2344,0))),H516)</f>
        <v>tier - 1</v>
      </c>
      <c r="P516" s="8" t="str">
        <f t="shared" si="60"/>
        <v>R1012</v>
      </c>
      <c r="Q516" s="11">
        <f t="shared" si="61"/>
        <v>35975</v>
      </c>
      <c r="R516" s="9">
        <f t="shared" si="63"/>
        <v>24</v>
      </c>
      <c r="S516" s="9"/>
      <c r="T516" s="40">
        <f>COUNTA(Table3[[#This Row],[month]:[age]])</f>
        <v>7</v>
      </c>
    </row>
    <row r="517" spans="1:20" x14ac:dyDescent="0.25">
      <c r="A517" t="s">
        <v>548</v>
      </c>
      <c r="B517">
        <v>1985</v>
      </c>
      <c r="C517" t="s">
        <v>18</v>
      </c>
      <c r="D517">
        <v>22</v>
      </c>
      <c r="E517">
        <v>0</v>
      </c>
      <c r="F517" s="42">
        <v>4646.76</v>
      </c>
      <c r="G517" t="s">
        <v>16</v>
      </c>
      <c r="H517" t="s">
        <v>16</v>
      </c>
      <c r="I517" t="s">
        <v>42</v>
      </c>
      <c r="J517" s="7">
        <f t="shared" si="58"/>
        <v>0</v>
      </c>
      <c r="K517" s="9" t="str">
        <f t="shared" si="62"/>
        <v>Id1822</v>
      </c>
      <c r="L517" s="8" t="str">
        <f t="shared" si="59"/>
        <v>Jun</v>
      </c>
      <c r="M517" s="9">
        <f t="shared" si="57"/>
        <v>1985</v>
      </c>
      <c r="N517" s="8" t="str" cm="1">
        <f t="array" ref="N517">IF(G517="?",INDEX($G$2:$G$2344,MODE(MATCH($G$2:$G$2344,$G$2:$G$2344,0))),G517)</f>
        <v>tier - 1</v>
      </c>
      <c r="O517" s="8" t="str" cm="1">
        <f t="array" ref="O517">IF(H517="?",INDEX($H$2:$H$2344,MODE(MATCH($H$2:$H$2344,$H$2:$H$2344,0))),H517)</f>
        <v>tier - 1</v>
      </c>
      <c r="P517" s="8" t="str">
        <f t="shared" si="60"/>
        <v>R1011</v>
      </c>
      <c r="Q517" s="11">
        <f t="shared" si="61"/>
        <v>31220</v>
      </c>
      <c r="R517" s="9">
        <f t="shared" si="63"/>
        <v>37</v>
      </c>
      <c r="S517" s="9"/>
      <c r="T517" s="40">
        <f>COUNTA(Table3[[#This Row],[month]:[age]])</f>
        <v>7</v>
      </c>
    </row>
    <row r="518" spans="1:20" x14ac:dyDescent="0.25">
      <c r="A518" t="s">
        <v>549</v>
      </c>
      <c r="B518">
        <v>1996</v>
      </c>
      <c r="C518" t="s">
        <v>37</v>
      </c>
      <c r="D518">
        <v>25</v>
      </c>
      <c r="E518">
        <v>3</v>
      </c>
      <c r="F518" s="42">
        <v>4661.29</v>
      </c>
      <c r="G518" t="s">
        <v>11</v>
      </c>
      <c r="H518" t="s">
        <v>16</v>
      </c>
      <c r="I518" t="s">
        <v>356</v>
      </c>
      <c r="J518" s="7">
        <f t="shared" si="58"/>
        <v>0</v>
      </c>
      <c r="K518" s="9" t="str">
        <f t="shared" si="62"/>
        <v>Id1821</v>
      </c>
      <c r="L518" s="8" t="str">
        <f t="shared" si="59"/>
        <v>Oct</v>
      </c>
      <c r="M518" s="9">
        <f t="shared" si="57"/>
        <v>1996</v>
      </c>
      <c r="N518" s="8" t="str" cm="1">
        <f t="array" ref="N518">IF(G518="?",INDEX($G$2:$G$2344,MODE(MATCH($G$2:$G$2344,$G$2:$G$2344,0))),G518)</f>
        <v>tier - 2</v>
      </c>
      <c r="O518" s="8" t="str" cm="1">
        <f t="array" ref="O518">IF(H518="?",INDEX($H$2:$H$2344,MODE(MATCH($H$2:$H$2344,$H$2:$H$2344,0))),H518)</f>
        <v>tier - 1</v>
      </c>
      <c r="P518" s="8" t="str">
        <f t="shared" si="60"/>
        <v>R1017</v>
      </c>
      <c r="Q518" s="11">
        <f t="shared" si="61"/>
        <v>35363</v>
      </c>
      <c r="R518" s="9">
        <f t="shared" si="63"/>
        <v>26</v>
      </c>
      <c r="S518" s="9"/>
      <c r="T518" s="40">
        <f>COUNTA(Table3[[#This Row],[month]:[age]])</f>
        <v>7</v>
      </c>
    </row>
    <row r="519" spans="1:20" x14ac:dyDescent="0.25">
      <c r="A519" t="s">
        <v>550</v>
      </c>
      <c r="B519">
        <v>1990</v>
      </c>
      <c r="C519" t="s">
        <v>35</v>
      </c>
      <c r="D519">
        <v>5</v>
      </c>
      <c r="E519">
        <v>1</v>
      </c>
      <c r="F519" s="42">
        <v>4667.6099999999997</v>
      </c>
      <c r="G519" t="s">
        <v>12</v>
      </c>
      <c r="H519" t="s">
        <v>12</v>
      </c>
      <c r="I519" t="s">
        <v>168</v>
      </c>
      <c r="J519" s="7">
        <f t="shared" si="58"/>
        <v>0</v>
      </c>
      <c r="K519" s="9" t="str">
        <f t="shared" si="62"/>
        <v>Id1820</v>
      </c>
      <c r="L519" s="8" t="str">
        <f t="shared" si="59"/>
        <v>Aug</v>
      </c>
      <c r="M519" s="9">
        <f t="shared" si="57"/>
        <v>1990</v>
      </c>
      <c r="N519" s="8" t="str" cm="1">
        <f t="array" ref="N519">IF(G519="?",INDEX($G$2:$G$2344,MODE(MATCH($G$2:$G$2344,$G$2:$G$2344,0))),G519)</f>
        <v>tier - 3</v>
      </c>
      <c r="O519" s="8" t="str" cm="1">
        <f t="array" ref="O519">IF(H519="?",INDEX($H$2:$H$2344,MODE(MATCH($H$2:$H$2344,$H$2:$H$2344,0))),H519)</f>
        <v>tier - 3</v>
      </c>
      <c r="P519" s="8" t="str">
        <f t="shared" si="60"/>
        <v>R1016</v>
      </c>
      <c r="Q519" s="11">
        <f t="shared" si="61"/>
        <v>33090</v>
      </c>
      <c r="R519" s="9">
        <f t="shared" si="63"/>
        <v>32</v>
      </c>
      <c r="S519" s="9"/>
      <c r="T519" s="40">
        <f>COUNTA(Table3[[#This Row],[month]:[age]])</f>
        <v>7</v>
      </c>
    </row>
    <row r="520" spans="1:20" x14ac:dyDescent="0.25">
      <c r="A520" t="s">
        <v>551</v>
      </c>
      <c r="B520">
        <v>1990</v>
      </c>
      <c r="C520" t="s">
        <v>20</v>
      </c>
      <c r="D520">
        <v>26</v>
      </c>
      <c r="E520">
        <v>2</v>
      </c>
      <c r="F520" s="42">
        <v>4670.6400000000003</v>
      </c>
      <c r="G520" t="s">
        <v>11</v>
      </c>
      <c r="H520" t="s">
        <v>11</v>
      </c>
      <c r="I520" t="s">
        <v>42</v>
      </c>
      <c r="J520" s="7">
        <f t="shared" si="58"/>
        <v>0</v>
      </c>
      <c r="K520" s="9" t="str">
        <f t="shared" si="62"/>
        <v>Id1819</v>
      </c>
      <c r="L520" s="8" t="str">
        <f t="shared" si="59"/>
        <v>Sep</v>
      </c>
      <c r="M520" s="9">
        <f t="shared" si="57"/>
        <v>1990</v>
      </c>
      <c r="N520" s="8" t="str" cm="1">
        <f t="array" ref="N520">IF(G520="?",INDEX($G$2:$G$2344,MODE(MATCH($G$2:$G$2344,$G$2:$G$2344,0))),G520)</f>
        <v>tier - 2</v>
      </c>
      <c r="O520" s="8" t="str" cm="1">
        <f t="array" ref="O520">IF(H520="?",INDEX($H$2:$H$2344,MODE(MATCH($H$2:$H$2344,$H$2:$H$2344,0))),H520)</f>
        <v>tier - 2</v>
      </c>
      <c r="P520" s="8" t="str">
        <f t="shared" si="60"/>
        <v>R1011</v>
      </c>
      <c r="Q520" s="11">
        <f t="shared" si="61"/>
        <v>33142</v>
      </c>
      <c r="R520" s="9">
        <f t="shared" si="63"/>
        <v>32</v>
      </c>
      <c r="S520" s="9"/>
      <c r="T520" s="40">
        <f>COUNTA(Table3[[#This Row],[month]:[age]])</f>
        <v>7</v>
      </c>
    </row>
    <row r="521" spans="1:20" x14ac:dyDescent="0.25">
      <c r="A521" t="s">
        <v>552</v>
      </c>
      <c r="B521">
        <v>1990</v>
      </c>
      <c r="C521" t="s">
        <v>10</v>
      </c>
      <c r="D521">
        <v>13</v>
      </c>
      <c r="E521">
        <v>2</v>
      </c>
      <c r="F521" s="42">
        <v>4673.3900000000003</v>
      </c>
      <c r="G521" t="s">
        <v>11</v>
      </c>
      <c r="H521" t="s">
        <v>16</v>
      </c>
      <c r="I521" t="s">
        <v>13</v>
      </c>
      <c r="J521" s="7">
        <f t="shared" si="58"/>
        <v>0</v>
      </c>
      <c r="K521" s="9" t="str">
        <f t="shared" si="62"/>
        <v>Id1818</v>
      </c>
      <c r="L521" s="8" t="str">
        <f t="shared" si="59"/>
        <v>Jul</v>
      </c>
      <c r="M521" s="9">
        <f t="shared" si="57"/>
        <v>1990</v>
      </c>
      <c r="N521" s="8" t="str" cm="1">
        <f t="array" ref="N521">IF(G521="?",INDEX($G$2:$G$2344,MODE(MATCH($G$2:$G$2344,$G$2:$G$2344,0))),G521)</f>
        <v>tier - 2</v>
      </c>
      <c r="O521" s="8" t="str" cm="1">
        <f t="array" ref="O521">IF(H521="?",INDEX($H$2:$H$2344,MODE(MATCH($H$2:$H$2344,$H$2:$H$2344,0))),H521)</f>
        <v>tier - 1</v>
      </c>
      <c r="P521" s="8" t="str">
        <f t="shared" si="60"/>
        <v>R1013</v>
      </c>
      <c r="Q521" s="11">
        <f t="shared" si="61"/>
        <v>33067</v>
      </c>
      <c r="R521" s="9">
        <f t="shared" si="63"/>
        <v>32</v>
      </c>
      <c r="S521" s="9"/>
      <c r="T521" s="40">
        <f>COUNTA(Table3[[#This Row],[month]:[age]])</f>
        <v>7</v>
      </c>
    </row>
    <row r="522" spans="1:20" x14ac:dyDescent="0.25">
      <c r="A522" t="s">
        <v>553</v>
      </c>
      <c r="B522">
        <v>1979</v>
      </c>
      <c r="C522" t="s">
        <v>37</v>
      </c>
      <c r="D522">
        <v>18</v>
      </c>
      <c r="E522">
        <v>2</v>
      </c>
      <c r="F522" s="42">
        <v>4674.2</v>
      </c>
      <c r="G522" t="s">
        <v>11</v>
      </c>
      <c r="H522" t="s">
        <v>16</v>
      </c>
      <c r="I522" t="s">
        <v>13</v>
      </c>
      <c r="J522" s="7">
        <f t="shared" si="58"/>
        <v>0</v>
      </c>
      <c r="K522" s="9" t="str">
        <f t="shared" si="62"/>
        <v>Id1817</v>
      </c>
      <c r="L522" s="8" t="str">
        <f t="shared" si="59"/>
        <v>Oct</v>
      </c>
      <c r="M522" s="9">
        <f t="shared" si="57"/>
        <v>1979</v>
      </c>
      <c r="N522" s="8" t="str" cm="1">
        <f t="array" ref="N522">IF(G522="?",INDEX($G$2:$G$2344,MODE(MATCH($G$2:$G$2344,$G$2:$G$2344,0))),G522)</f>
        <v>tier - 2</v>
      </c>
      <c r="O522" s="8" t="str" cm="1">
        <f t="array" ref="O522">IF(H522="?",INDEX($H$2:$H$2344,MODE(MATCH($H$2:$H$2344,$H$2:$H$2344,0))),H522)</f>
        <v>tier - 1</v>
      </c>
      <c r="P522" s="8" t="str">
        <f t="shared" si="60"/>
        <v>R1013</v>
      </c>
      <c r="Q522" s="11">
        <f t="shared" si="61"/>
        <v>29146</v>
      </c>
      <c r="R522" s="9">
        <f t="shared" si="63"/>
        <v>43</v>
      </c>
      <c r="S522" s="9"/>
      <c r="T522" s="40">
        <f>COUNTA(Table3[[#This Row],[month]:[age]])</f>
        <v>7</v>
      </c>
    </row>
    <row r="523" spans="1:20" x14ac:dyDescent="0.25">
      <c r="A523" t="s">
        <v>554</v>
      </c>
      <c r="B523">
        <v>2003</v>
      </c>
      <c r="C523" t="s">
        <v>37</v>
      </c>
      <c r="D523">
        <v>4</v>
      </c>
      <c r="E523">
        <v>0</v>
      </c>
      <c r="F523" s="42">
        <v>4678.8</v>
      </c>
      <c r="G523" t="s">
        <v>11</v>
      </c>
      <c r="H523" t="s">
        <v>16</v>
      </c>
      <c r="I523" t="s">
        <v>300</v>
      </c>
      <c r="J523" s="7">
        <f t="shared" si="58"/>
        <v>0</v>
      </c>
      <c r="K523" s="9" t="str">
        <f t="shared" si="62"/>
        <v>Id1816</v>
      </c>
      <c r="L523" s="8" t="str">
        <f t="shared" si="59"/>
        <v>Oct</v>
      </c>
      <c r="M523" s="9">
        <f t="shared" si="57"/>
        <v>2003</v>
      </c>
      <c r="N523" s="8" t="str" cm="1">
        <f t="array" ref="N523">IF(G523="?",INDEX($G$2:$G$2344,MODE(MATCH($G$2:$G$2344,$G$2:$G$2344,0))),G523)</f>
        <v>tier - 2</v>
      </c>
      <c r="O523" s="8" t="str" cm="1">
        <f t="array" ref="O523">IF(H523="?",INDEX($H$2:$H$2344,MODE(MATCH($H$2:$H$2344,$H$2:$H$2344,0))),H523)</f>
        <v>tier - 1</v>
      </c>
      <c r="P523" s="8" t="str">
        <f t="shared" si="60"/>
        <v>R1021</v>
      </c>
      <c r="Q523" s="11">
        <f t="shared" si="61"/>
        <v>37898</v>
      </c>
      <c r="R523" s="9">
        <f t="shared" si="63"/>
        <v>19</v>
      </c>
      <c r="S523" s="9"/>
      <c r="T523" s="40">
        <f>COUNTA(Table3[[#This Row],[month]:[age]])</f>
        <v>7</v>
      </c>
    </row>
    <row r="524" spans="1:20" x14ac:dyDescent="0.25">
      <c r="A524" t="s">
        <v>555</v>
      </c>
      <c r="B524">
        <v>1990</v>
      </c>
      <c r="C524" t="s">
        <v>20</v>
      </c>
      <c r="D524">
        <v>4</v>
      </c>
      <c r="E524">
        <v>2</v>
      </c>
      <c r="F524" s="42">
        <v>4686.3900000000003</v>
      </c>
      <c r="G524" t="s">
        <v>12</v>
      </c>
      <c r="H524" t="s">
        <v>12</v>
      </c>
      <c r="I524" t="s">
        <v>13</v>
      </c>
      <c r="J524" s="7">
        <f t="shared" si="58"/>
        <v>0</v>
      </c>
      <c r="K524" s="9" t="str">
        <f t="shared" si="62"/>
        <v>Id1815</v>
      </c>
      <c r="L524" s="8" t="str">
        <f t="shared" si="59"/>
        <v>Sep</v>
      </c>
      <c r="M524" s="9">
        <f t="shared" si="57"/>
        <v>1990</v>
      </c>
      <c r="N524" s="8" t="str" cm="1">
        <f t="array" ref="N524">IF(G524="?",INDEX($G$2:$G$2344,MODE(MATCH($G$2:$G$2344,$G$2:$G$2344,0))),G524)</f>
        <v>tier - 3</v>
      </c>
      <c r="O524" s="8" t="str" cm="1">
        <f t="array" ref="O524">IF(H524="?",INDEX($H$2:$H$2344,MODE(MATCH($H$2:$H$2344,$H$2:$H$2344,0))),H524)</f>
        <v>tier - 3</v>
      </c>
      <c r="P524" s="8" t="str">
        <f t="shared" si="60"/>
        <v>R1013</v>
      </c>
      <c r="Q524" s="11">
        <f t="shared" si="61"/>
        <v>33120</v>
      </c>
      <c r="R524" s="9">
        <f t="shared" si="63"/>
        <v>32</v>
      </c>
      <c r="S524" s="9"/>
      <c r="T524" s="40">
        <f>COUNTA(Table3[[#This Row],[month]:[age]])</f>
        <v>7</v>
      </c>
    </row>
    <row r="525" spans="1:20" x14ac:dyDescent="0.25">
      <c r="A525" t="s">
        <v>556</v>
      </c>
      <c r="B525">
        <v>2003</v>
      </c>
      <c r="C525" t="s">
        <v>18</v>
      </c>
      <c r="D525">
        <v>22</v>
      </c>
      <c r="E525">
        <v>5</v>
      </c>
      <c r="F525" s="42">
        <v>4687.8</v>
      </c>
      <c r="G525" t="s">
        <v>11</v>
      </c>
      <c r="H525" t="s">
        <v>12</v>
      </c>
      <c r="I525" t="s">
        <v>42</v>
      </c>
      <c r="J525" s="7">
        <f t="shared" si="58"/>
        <v>0</v>
      </c>
      <c r="K525" s="9" t="str">
        <f t="shared" si="62"/>
        <v>Id1814</v>
      </c>
      <c r="L525" s="8" t="str">
        <f t="shared" si="59"/>
        <v>Jun</v>
      </c>
      <c r="M525" s="9">
        <f t="shared" si="57"/>
        <v>2003</v>
      </c>
      <c r="N525" s="8" t="str" cm="1">
        <f t="array" ref="N525">IF(G525="?",INDEX($G$2:$G$2344,MODE(MATCH($G$2:$G$2344,$G$2:$G$2344,0))),G525)</f>
        <v>tier - 2</v>
      </c>
      <c r="O525" s="8" t="str" cm="1">
        <f t="array" ref="O525">IF(H525="?",INDEX($H$2:$H$2344,MODE(MATCH($H$2:$H$2344,$H$2:$H$2344,0))),H525)</f>
        <v>tier - 3</v>
      </c>
      <c r="P525" s="8" t="str">
        <f t="shared" si="60"/>
        <v>R1011</v>
      </c>
      <c r="Q525" s="11">
        <f t="shared" si="61"/>
        <v>37794</v>
      </c>
      <c r="R525" s="9">
        <f t="shared" si="63"/>
        <v>19</v>
      </c>
      <c r="S525" s="9"/>
      <c r="T525" s="40">
        <f>COUNTA(Table3[[#This Row],[month]:[age]])</f>
        <v>7</v>
      </c>
    </row>
    <row r="526" spans="1:20" x14ac:dyDescent="0.25">
      <c r="A526" t="s">
        <v>557</v>
      </c>
      <c r="B526">
        <v>1977</v>
      </c>
      <c r="C526" t="s">
        <v>30</v>
      </c>
      <c r="D526">
        <v>4</v>
      </c>
      <c r="E526">
        <v>2</v>
      </c>
      <c r="F526" s="42">
        <v>4699.47</v>
      </c>
      <c r="G526" t="s">
        <v>11</v>
      </c>
      <c r="H526" t="s">
        <v>12</v>
      </c>
      <c r="I526" t="s">
        <v>13</v>
      </c>
      <c r="J526" s="7">
        <f t="shared" si="58"/>
        <v>0</v>
      </c>
      <c r="K526" s="9" t="str">
        <f t="shared" si="62"/>
        <v>Id1813</v>
      </c>
      <c r="L526" s="8" t="str">
        <f t="shared" si="59"/>
        <v>Dec</v>
      </c>
      <c r="M526" s="9">
        <f t="shared" si="57"/>
        <v>1977</v>
      </c>
      <c r="N526" s="8" t="str" cm="1">
        <f t="array" ref="N526">IF(G526="?",INDEX($G$2:$G$2344,MODE(MATCH($G$2:$G$2344,$G$2:$G$2344,0))),G526)</f>
        <v>tier - 2</v>
      </c>
      <c r="O526" s="8" t="str" cm="1">
        <f t="array" ref="O526">IF(H526="?",INDEX($H$2:$H$2344,MODE(MATCH($H$2:$H$2344,$H$2:$H$2344,0))),H526)</f>
        <v>tier - 3</v>
      </c>
      <c r="P526" s="8" t="str">
        <f t="shared" si="60"/>
        <v>R1013</v>
      </c>
      <c r="Q526" s="11">
        <f t="shared" si="61"/>
        <v>28463</v>
      </c>
      <c r="R526" s="9">
        <f t="shared" si="63"/>
        <v>45</v>
      </c>
      <c r="S526" s="9"/>
      <c r="T526" s="40">
        <f>COUNTA(Table3[[#This Row],[month]:[age]])</f>
        <v>7</v>
      </c>
    </row>
    <row r="527" spans="1:20" x14ac:dyDescent="0.25">
      <c r="A527" t="s">
        <v>558</v>
      </c>
      <c r="B527">
        <v>1981</v>
      </c>
      <c r="C527" t="s">
        <v>35</v>
      </c>
      <c r="D527">
        <v>12</v>
      </c>
      <c r="E527">
        <v>1</v>
      </c>
      <c r="F527" s="42">
        <v>4712.12</v>
      </c>
      <c r="G527" t="s">
        <v>11</v>
      </c>
      <c r="H527" t="s">
        <v>12</v>
      </c>
      <c r="I527" t="s">
        <v>42</v>
      </c>
      <c r="J527" s="7">
        <f t="shared" si="58"/>
        <v>0</v>
      </c>
      <c r="K527" s="9" t="str">
        <f t="shared" si="62"/>
        <v>Id1812</v>
      </c>
      <c r="L527" s="8" t="str">
        <f t="shared" si="59"/>
        <v>Aug</v>
      </c>
      <c r="M527" s="9">
        <f t="shared" si="57"/>
        <v>1981</v>
      </c>
      <c r="N527" s="8" t="str" cm="1">
        <f t="array" ref="N527">IF(G527="?",INDEX($G$2:$G$2344,MODE(MATCH($G$2:$G$2344,$G$2:$G$2344,0))),G527)</f>
        <v>tier - 2</v>
      </c>
      <c r="O527" s="8" t="str" cm="1">
        <f t="array" ref="O527">IF(H527="?",INDEX($H$2:$H$2344,MODE(MATCH($H$2:$H$2344,$H$2:$H$2344,0))),H527)</f>
        <v>tier - 3</v>
      </c>
      <c r="P527" s="8" t="str">
        <f t="shared" si="60"/>
        <v>R1011</v>
      </c>
      <c r="Q527" s="11">
        <f t="shared" si="61"/>
        <v>29810</v>
      </c>
      <c r="R527" s="9">
        <f t="shared" si="63"/>
        <v>41</v>
      </c>
      <c r="S527" s="9"/>
      <c r="T527" s="40">
        <f>COUNTA(Table3[[#This Row],[month]:[age]])</f>
        <v>7</v>
      </c>
    </row>
    <row r="528" spans="1:20" x14ac:dyDescent="0.25">
      <c r="A528" t="s">
        <v>559</v>
      </c>
      <c r="B528">
        <v>1992</v>
      </c>
      <c r="C528" t="s">
        <v>37</v>
      </c>
      <c r="D528">
        <v>9</v>
      </c>
      <c r="E528">
        <v>1</v>
      </c>
      <c r="F528" s="42">
        <v>4718.2</v>
      </c>
      <c r="G528" t="s">
        <v>11</v>
      </c>
      <c r="H528" t="s">
        <v>12</v>
      </c>
      <c r="I528" t="s">
        <v>247</v>
      </c>
      <c r="J528" s="7">
        <f t="shared" si="58"/>
        <v>0</v>
      </c>
      <c r="K528" s="9" t="str">
        <f t="shared" si="62"/>
        <v>Id1811</v>
      </c>
      <c r="L528" s="8" t="str">
        <f t="shared" si="59"/>
        <v>Oct</v>
      </c>
      <c r="M528" s="9">
        <f t="shared" si="57"/>
        <v>1992</v>
      </c>
      <c r="N528" s="8" t="str" cm="1">
        <f t="array" ref="N528">IF(G528="?",INDEX($G$2:$G$2344,MODE(MATCH($G$2:$G$2344,$G$2:$G$2344,0))),G528)</f>
        <v>tier - 2</v>
      </c>
      <c r="O528" s="8" t="str" cm="1">
        <f t="array" ref="O528">IF(H528="?",INDEX($H$2:$H$2344,MODE(MATCH($H$2:$H$2344,$H$2:$H$2344,0))),H528)</f>
        <v>tier - 3</v>
      </c>
      <c r="P528" s="8" t="str">
        <f t="shared" si="60"/>
        <v>R1024</v>
      </c>
      <c r="Q528" s="11">
        <f t="shared" si="61"/>
        <v>33886</v>
      </c>
      <c r="R528" s="9">
        <f t="shared" si="63"/>
        <v>30</v>
      </c>
      <c r="S528" s="9"/>
      <c r="T528" s="40">
        <f>COUNTA(Table3[[#This Row],[month]:[age]])</f>
        <v>7</v>
      </c>
    </row>
    <row r="529" spans="1:20" x14ac:dyDescent="0.25">
      <c r="A529" t="s">
        <v>560</v>
      </c>
      <c r="B529">
        <v>1992</v>
      </c>
      <c r="C529" t="s">
        <v>20</v>
      </c>
      <c r="D529">
        <v>28</v>
      </c>
      <c r="E529">
        <v>1</v>
      </c>
      <c r="F529" s="42">
        <v>4719.5200000000004</v>
      </c>
      <c r="G529" t="s">
        <v>11</v>
      </c>
      <c r="H529" t="s">
        <v>11</v>
      </c>
      <c r="I529" t="s">
        <v>247</v>
      </c>
      <c r="J529" s="7">
        <f t="shared" si="58"/>
        <v>0</v>
      </c>
      <c r="K529" s="9" t="str">
        <f t="shared" si="62"/>
        <v>Id1810</v>
      </c>
      <c r="L529" s="8" t="str">
        <f t="shared" si="59"/>
        <v>Sep</v>
      </c>
      <c r="M529" s="9">
        <f t="shared" si="57"/>
        <v>1992</v>
      </c>
      <c r="N529" s="8" t="str" cm="1">
        <f t="array" ref="N529">IF(G529="?",INDEX($G$2:$G$2344,MODE(MATCH($G$2:$G$2344,$G$2:$G$2344,0))),G529)</f>
        <v>tier - 2</v>
      </c>
      <c r="O529" s="8" t="str" cm="1">
        <f t="array" ref="O529">IF(H529="?",INDEX($H$2:$H$2344,MODE(MATCH($H$2:$H$2344,$H$2:$H$2344,0))),H529)</f>
        <v>tier - 2</v>
      </c>
      <c r="P529" s="8" t="str">
        <f t="shared" si="60"/>
        <v>R1024</v>
      </c>
      <c r="Q529" s="11">
        <f t="shared" si="61"/>
        <v>33875</v>
      </c>
      <c r="R529" s="9">
        <f t="shared" si="63"/>
        <v>30</v>
      </c>
      <c r="S529" s="9"/>
      <c r="T529" s="40">
        <f>COUNTA(Table3[[#This Row],[month]:[age]])</f>
        <v>7</v>
      </c>
    </row>
    <row r="530" spans="1:20" x14ac:dyDescent="0.25">
      <c r="A530" t="s">
        <v>561</v>
      </c>
      <c r="B530">
        <v>1994</v>
      </c>
      <c r="C530" t="s">
        <v>35</v>
      </c>
      <c r="D530">
        <v>12</v>
      </c>
      <c r="E530">
        <v>2</v>
      </c>
      <c r="F530" s="42">
        <v>4719.74</v>
      </c>
      <c r="G530" t="s">
        <v>11</v>
      </c>
      <c r="H530" t="s">
        <v>16</v>
      </c>
      <c r="I530" t="s">
        <v>23</v>
      </c>
      <c r="J530" s="7">
        <f t="shared" si="58"/>
        <v>0</v>
      </c>
      <c r="K530" s="9" t="str">
        <f t="shared" si="62"/>
        <v>Id1809</v>
      </c>
      <c r="L530" s="8" t="str">
        <f t="shared" si="59"/>
        <v>Aug</v>
      </c>
      <c r="M530" s="9">
        <f t="shared" si="57"/>
        <v>1994</v>
      </c>
      <c r="N530" s="8" t="str" cm="1">
        <f t="array" ref="N530">IF(G530="?",INDEX($G$2:$G$2344,MODE(MATCH($G$2:$G$2344,$G$2:$G$2344,0))),G530)</f>
        <v>tier - 2</v>
      </c>
      <c r="O530" s="8" t="str" cm="1">
        <f t="array" ref="O530">IF(H530="?",INDEX($H$2:$H$2344,MODE(MATCH($H$2:$H$2344,$H$2:$H$2344,0))),H530)</f>
        <v>tier - 1</v>
      </c>
      <c r="P530" s="8" t="str">
        <f t="shared" si="60"/>
        <v>R1012</v>
      </c>
      <c r="Q530" s="11">
        <f t="shared" si="61"/>
        <v>34558</v>
      </c>
      <c r="R530" s="9">
        <f t="shared" si="63"/>
        <v>28</v>
      </c>
      <c r="S530" s="9"/>
      <c r="T530" s="40">
        <f>COUNTA(Table3[[#This Row],[month]:[age]])</f>
        <v>7</v>
      </c>
    </row>
    <row r="531" spans="1:20" x14ac:dyDescent="0.25">
      <c r="A531" t="s">
        <v>562</v>
      </c>
      <c r="B531">
        <v>1980</v>
      </c>
      <c r="C531" t="s">
        <v>10</v>
      </c>
      <c r="D531">
        <v>2</v>
      </c>
      <c r="E531">
        <v>2</v>
      </c>
      <c r="F531" s="42">
        <v>4728.71</v>
      </c>
      <c r="G531" t="s">
        <v>11</v>
      </c>
      <c r="H531" t="s">
        <v>12</v>
      </c>
      <c r="I531" t="s">
        <v>23</v>
      </c>
      <c r="J531" s="7">
        <f t="shared" si="58"/>
        <v>0</v>
      </c>
      <c r="K531" s="9" t="str">
        <f t="shared" si="62"/>
        <v>Id1808</v>
      </c>
      <c r="L531" s="8" t="str">
        <f t="shared" si="59"/>
        <v>Jul</v>
      </c>
      <c r="M531" s="9">
        <f t="shared" si="57"/>
        <v>1980</v>
      </c>
      <c r="N531" s="8" t="str" cm="1">
        <f t="array" ref="N531">IF(G531="?",INDEX($G$2:$G$2344,MODE(MATCH($G$2:$G$2344,$G$2:$G$2344,0))),G531)</f>
        <v>tier - 2</v>
      </c>
      <c r="O531" s="8" t="str" cm="1">
        <f t="array" ref="O531">IF(H531="?",INDEX($H$2:$H$2344,MODE(MATCH($H$2:$H$2344,$H$2:$H$2344,0))),H531)</f>
        <v>tier - 3</v>
      </c>
      <c r="P531" s="8" t="str">
        <f t="shared" si="60"/>
        <v>R1012</v>
      </c>
      <c r="Q531" s="11">
        <f t="shared" si="61"/>
        <v>29404</v>
      </c>
      <c r="R531" s="9">
        <f t="shared" si="63"/>
        <v>42</v>
      </c>
      <c r="S531" s="9"/>
      <c r="T531" s="40">
        <f>COUNTA(Table3[[#This Row],[month]:[age]])</f>
        <v>7</v>
      </c>
    </row>
    <row r="532" spans="1:20" x14ac:dyDescent="0.25">
      <c r="A532" t="s">
        <v>563</v>
      </c>
      <c r="B532">
        <v>1986</v>
      </c>
      <c r="C532" t="s">
        <v>20</v>
      </c>
      <c r="D532">
        <v>5</v>
      </c>
      <c r="E532">
        <v>3</v>
      </c>
      <c r="F532" s="42">
        <v>4734.6400000000003</v>
      </c>
      <c r="G532" t="s">
        <v>11</v>
      </c>
      <c r="H532" t="s">
        <v>16</v>
      </c>
      <c r="I532" t="s">
        <v>13</v>
      </c>
      <c r="J532" s="7">
        <f t="shared" si="58"/>
        <v>0</v>
      </c>
      <c r="K532" s="9" t="str">
        <f t="shared" si="62"/>
        <v>Id1807</v>
      </c>
      <c r="L532" s="8" t="str">
        <f t="shared" si="59"/>
        <v>Sep</v>
      </c>
      <c r="M532" s="9">
        <f t="shared" si="57"/>
        <v>1986</v>
      </c>
      <c r="N532" s="8" t="str" cm="1">
        <f t="array" ref="N532">IF(G532="?",INDEX($G$2:$G$2344,MODE(MATCH($G$2:$G$2344,$G$2:$G$2344,0))),G532)</f>
        <v>tier - 2</v>
      </c>
      <c r="O532" s="8" t="str" cm="1">
        <f t="array" ref="O532">IF(H532="?",INDEX($H$2:$H$2344,MODE(MATCH($H$2:$H$2344,$H$2:$H$2344,0))),H532)</f>
        <v>tier - 1</v>
      </c>
      <c r="P532" s="8" t="str">
        <f t="shared" si="60"/>
        <v>R1013</v>
      </c>
      <c r="Q532" s="11">
        <f t="shared" si="61"/>
        <v>31660</v>
      </c>
      <c r="R532" s="9">
        <f t="shared" si="63"/>
        <v>36</v>
      </c>
      <c r="S532" s="9"/>
      <c r="T532" s="40">
        <f>COUNTA(Table3[[#This Row],[month]:[age]])</f>
        <v>7</v>
      </c>
    </row>
    <row r="533" spans="1:20" x14ac:dyDescent="0.25">
      <c r="A533" t="s">
        <v>564</v>
      </c>
      <c r="B533">
        <v>1991</v>
      </c>
      <c r="C533" t="s">
        <v>37</v>
      </c>
      <c r="D533">
        <v>12</v>
      </c>
      <c r="E533">
        <v>1</v>
      </c>
      <c r="F533" s="42">
        <v>4738.2700000000004</v>
      </c>
      <c r="G533" t="s">
        <v>11</v>
      </c>
      <c r="H533" t="s">
        <v>12</v>
      </c>
      <c r="I533" t="s">
        <v>23</v>
      </c>
      <c r="J533" s="7">
        <f t="shared" si="58"/>
        <v>0</v>
      </c>
      <c r="K533" s="9" t="str">
        <f t="shared" si="62"/>
        <v>Id1806</v>
      </c>
      <c r="L533" s="8" t="str">
        <f t="shared" si="59"/>
        <v>Oct</v>
      </c>
      <c r="M533" s="9">
        <f t="shared" si="57"/>
        <v>1991</v>
      </c>
      <c r="N533" s="8" t="str" cm="1">
        <f t="array" ref="N533">IF(G533="?",INDEX($G$2:$G$2344,MODE(MATCH($G$2:$G$2344,$G$2:$G$2344,0))),G533)</f>
        <v>tier - 2</v>
      </c>
      <c r="O533" s="8" t="str" cm="1">
        <f t="array" ref="O533">IF(H533="?",INDEX($H$2:$H$2344,MODE(MATCH($H$2:$H$2344,$H$2:$H$2344,0))),H533)</f>
        <v>tier - 3</v>
      </c>
      <c r="P533" s="8" t="str">
        <f t="shared" si="60"/>
        <v>R1012</v>
      </c>
      <c r="Q533" s="11">
        <f t="shared" si="61"/>
        <v>33523</v>
      </c>
      <c r="R533" s="9">
        <f t="shared" si="63"/>
        <v>31</v>
      </c>
      <c r="S533" s="9"/>
      <c r="T533" s="40">
        <f>COUNTA(Table3[[#This Row],[month]:[age]])</f>
        <v>7</v>
      </c>
    </row>
    <row r="534" spans="1:20" x14ac:dyDescent="0.25">
      <c r="A534" t="s">
        <v>565</v>
      </c>
      <c r="B534">
        <v>2004</v>
      </c>
      <c r="C534" t="s">
        <v>15</v>
      </c>
      <c r="D534">
        <v>24</v>
      </c>
      <c r="E534">
        <v>0</v>
      </c>
      <c r="F534" s="42">
        <v>4740.78</v>
      </c>
      <c r="G534" t="s">
        <v>11</v>
      </c>
      <c r="H534" t="s">
        <v>12</v>
      </c>
      <c r="I534" t="s">
        <v>300</v>
      </c>
      <c r="J534" s="7">
        <f t="shared" si="58"/>
        <v>0</v>
      </c>
      <c r="K534" s="9" t="str">
        <f t="shared" si="62"/>
        <v>Id1805</v>
      </c>
      <c r="L534" s="8" t="str">
        <f t="shared" si="59"/>
        <v>Nov</v>
      </c>
      <c r="M534" s="9">
        <f t="shared" si="57"/>
        <v>2004</v>
      </c>
      <c r="N534" s="8" t="str" cm="1">
        <f t="array" ref="N534">IF(G534="?",INDEX($G$2:$G$2344,MODE(MATCH($G$2:$G$2344,$G$2:$G$2344,0))),G534)</f>
        <v>tier - 2</v>
      </c>
      <c r="O534" s="8" t="str" cm="1">
        <f t="array" ref="O534">IF(H534="?",INDEX($H$2:$H$2344,MODE(MATCH($H$2:$H$2344,$H$2:$H$2344,0))),H534)</f>
        <v>tier - 3</v>
      </c>
      <c r="P534" s="8" t="str">
        <f t="shared" si="60"/>
        <v>R1021</v>
      </c>
      <c r="Q534" s="11">
        <f t="shared" si="61"/>
        <v>38315</v>
      </c>
      <c r="R534" s="9">
        <f t="shared" si="63"/>
        <v>18</v>
      </c>
      <c r="S534" s="9"/>
      <c r="T534" s="40">
        <f>COUNTA(Table3[[#This Row],[month]:[age]])</f>
        <v>7</v>
      </c>
    </row>
    <row r="535" spans="1:20" x14ac:dyDescent="0.25">
      <c r="A535" t="s">
        <v>566</v>
      </c>
      <c r="B535">
        <v>1987</v>
      </c>
      <c r="C535" t="s">
        <v>18</v>
      </c>
      <c r="D535">
        <v>5</v>
      </c>
      <c r="E535">
        <v>1</v>
      </c>
      <c r="F535" s="42">
        <v>4746.34</v>
      </c>
      <c r="G535" t="s">
        <v>11</v>
      </c>
      <c r="H535" t="s">
        <v>11</v>
      </c>
      <c r="I535" t="s">
        <v>42</v>
      </c>
      <c r="J535" s="7">
        <f t="shared" si="58"/>
        <v>0</v>
      </c>
      <c r="K535" s="9" t="str">
        <f t="shared" si="62"/>
        <v>Id1804</v>
      </c>
      <c r="L535" s="8" t="str">
        <f t="shared" si="59"/>
        <v>Jun</v>
      </c>
      <c r="M535" s="9">
        <f t="shared" si="57"/>
        <v>1987</v>
      </c>
      <c r="N535" s="8" t="str" cm="1">
        <f t="array" ref="N535">IF(G535="?",INDEX($G$2:$G$2344,MODE(MATCH($G$2:$G$2344,$G$2:$G$2344,0))),G535)</f>
        <v>tier - 2</v>
      </c>
      <c r="O535" s="8" t="str" cm="1">
        <f t="array" ref="O535">IF(H535="?",INDEX($H$2:$H$2344,MODE(MATCH($H$2:$H$2344,$H$2:$H$2344,0))),H535)</f>
        <v>tier - 2</v>
      </c>
      <c r="P535" s="8" t="str">
        <f t="shared" si="60"/>
        <v>R1011</v>
      </c>
      <c r="Q535" s="11">
        <f t="shared" si="61"/>
        <v>31933</v>
      </c>
      <c r="R535" s="9">
        <f t="shared" si="63"/>
        <v>36</v>
      </c>
      <c r="S535" s="9"/>
      <c r="T535" s="40">
        <f>COUNTA(Table3[[#This Row],[month]:[age]])</f>
        <v>7</v>
      </c>
    </row>
    <row r="536" spans="1:20" x14ac:dyDescent="0.25">
      <c r="A536" t="s">
        <v>567</v>
      </c>
      <c r="B536">
        <v>1987</v>
      </c>
      <c r="C536" t="s">
        <v>20</v>
      </c>
      <c r="D536">
        <v>2</v>
      </c>
      <c r="E536">
        <v>1</v>
      </c>
      <c r="F536" s="42">
        <v>4747.05</v>
      </c>
      <c r="G536" t="s">
        <v>11</v>
      </c>
      <c r="H536" t="s">
        <v>11</v>
      </c>
      <c r="I536" t="s">
        <v>13</v>
      </c>
      <c r="J536" s="7">
        <f t="shared" si="58"/>
        <v>0</v>
      </c>
      <c r="K536" s="9" t="str">
        <f t="shared" si="62"/>
        <v>Id1803</v>
      </c>
      <c r="L536" s="8" t="str">
        <f t="shared" si="59"/>
        <v>Sep</v>
      </c>
      <c r="M536" s="9">
        <f t="shared" si="57"/>
        <v>1987</v>
      </c>
      <c r="N536" s="8" t="str" cm="1">
        <f t="array" ref="N536">IF(G536="?",INDEX($G$2:$G$2344,MODE(MATCH($G$2:$G$2344,$G$2:$G$2344,0))),G536)</f>
        <v>tier - 2</v>
      </c>
      <c r="O536" s="8" t="str" cm="1">
        <f t="array" ref="O536">IF(H536="?",INDEX($H$2:$H$2344,MODE(MATCH($H$2:$H$2344,$H$2:$H$2344,0))),H536)</f>
        <v>tier - 2</v>
      </c>
      <c r="P536" s="8" t="str">
        <f t="shared" si="60"/>
        <v>R1013</v>
      </c>
      <c r="Q536" s="11">
        <f t="shared" si="61"/>
        <v>32022</v>
      </c>
      <c r="R536" s="9">
        <f t="shared" si="63"/>
        <v>35</v>
      </c>
      <c r="S536" s="9"/>
      <c r="T536" s="40">
        <f>COUNTA(Table3[[#This Row],[month]:[age]])</f>
        <v>7</v>
      </c>
    </row>
    <row r="537" spans="1:20" x14ac:dyDescent="0.25">
      <c r="A537" t="s">
        <v>568</v>
      </c>
      <c r="B537">
        <v>1987</v>
      </c>
      <c r="C537" t="s">
        <v>15</v>
      </c>
      <c r="D537">
        <v>22</v>
      </c>
      <c r="E537">
        <v>1</v>
      </c>
      <c r="F537" s="42">
        <v>4751.07</v>
      </c>
      <c r="G537" t="s">
        <v>12</v>
      </c>
      <c r="H537" t="s">
        <v>16</v>
      </c>
      <c r="I537" t="s">
        <v>42</v>
      </c>
      <c r="J537" s="7">
        <f t="shared" si="58"/>
        <v>0</v>
      </c>
      <c r="K537" s="9" t="str">
        <f t="shared" si="62"/>
        <v>Id1802</v>
      </c>
      <c r="L537" s="8" t="str">
        <f t="shared" si="59"/>
        <v>Nov</v>
      </c>
      <c r="M537" s="9">
        <f t="shared" si="57"/>
        <v>1987</v>
      </c>
      <c r="N537" s="8" t="str" cm="1">
        <f t="array" ref="N537">IF(G537="?",INDEX($G$2:$G$2344,MODE(MATCH($G$2:$G$2344,$G$2:$G$2344,0))),G537)</f>
        <v>tier - 3</v>
      </c>
      <c r="O537" s="8" t="str" cm="1">
        <f t="array" ref="O537">IF(H537="?",INDEX($H$2:$H$2344,MODE(MATCH($H$2:$H$2344,$H$2:$H$2344,0))),H537)</f>
        <v>tier - 1</v>
      </c>
      <c r="P537" s="8" t="str">
        <f t="shared" si="60"/>
        <v>R1011</v>
      </c>
      <c r="Q537" s="11">
        <f t="shared" si="61"/>
        <v>32103</v>
      </c>
      <c r="R537" s="9">
        <f t="shared" si="63"/>
        <v>35</v>
      </c>
      <c r="S537" s="9"/>
      <c r="T537" s="40">
        <f>COUNTA(Table3[[#This Row],[month]:[age]])</f>
        <v>7</v>
      </c>
    </row>
    <row r="538" spans="1:20" x14ac:dyDescent="0.25">
      <c r="A538" t="s">
        <v>569</v>
      </c>
      <c r="B538">
        <v>1992</v>
      </c>
      <c r="C538" t="s">
        <v>35</v>
      </c>
      <c r="D538">
        <v>16</v>
      </c>
      <c r="E538">
        <v>2</v>
      </c>
      <c r="F538" s="42">
        <v>4753.6400000000003</v>
      </c>
      <c r="G538" t="s">
        <v>11</v>
      </c>
      <c r="H538" t="s">
        <v>12</v>
      </c>
      <c r="I538" t="s">
        <v>13</v>
      </c>
      <c r="J538" s="7">
        <f t="shared" si="58"/>
        <v>0</v>
      </c>
      <c r="K538" s="9" t="str">
        <f t="shared" si="62"/>
        <v>Id1801</v>
      </c>
      <c r="L538" s="8" t="str">
        <f t="shared" si="59"/>
        <v>Aug</v>
      </c>
      <c r="M538" s="9">
        <f t="shared" si="57"/>
        <v>1992</v>
      </c>
      <c r="N538" s="8" t="str" cm="1">
        <f t="array" ref="N538">IF(G538="?",INDEX($G$2:$G$2344,MODE(MATCH($G$2:$G$2344,$G$2:$G$2344,0))),G538)</f>
        <v>tier - 2</v>
      </c>
      <c r="O538" s="8" t="str" cm="1">
        <f t="array" ref="O538">IF(H538="?",INDEX($H$2:$H$2344,MODE(MATCH($H$2:$H$2344,$H$2:$H$2344,0))),H538)</f>
        <v>tier - 3</v>
      </c>
      <c r="P538" s="8" t="str">
        <f t="shared" si="60"/>
        <v>R1013</v>
      </c>
      <c r="Q538" s="11">
        <f t="shared" si="61"/>
        <v>33832</v>
      </c>
      <c r="R538" s="9">
        <f t="shared" si="63"/>
        <v>30</v>
      </c>
      <c r="S538" s="9"/>
      <c r="T538" s="40">
        <f>COUNTA(Table3[[#This Row],[month]:[age]])</f>
        <v>7</v>
      </c>
    </row>
    <row r="539" spans="1:20" x14ac:dyDescent="0.25">
      <c r="A539" t="s">
        <v>570</v>
      </c>
      <c r="B539">
        <v>1987</v>
      </c>
      <c r="C539" t="s">
        <v>20</v>
      </c>
      <c r="D539">
        <v>27</v>
      </c>
      <c r="E539">
        <v>1</v>
      </c>
      <c r="F539" s="42">
        <v>4762.33</v>
      </c>
      <c r="G539" t="s">
        <v>12</v>
      </c>
      <c r="H539" t="s">
        <v>12</v>
      </c>
      <c r="I539" t="s">
        <v>42</v>
      </c>
      <c r="J539" s="7">
        <f t="shared" si="58"/>
        <v>0</v>
      </c>
      <c r="K539" s="9" t="str">
        <f t="shared" si="62"/>
        <v>Id1800</v>
      </c>
      <c r="L539" s="8" t="str">
        <f t="shared" si="59"/>
        <v>Sep</v>
      </c>
      <c r="M539" s="9">
        <f t="shared" si="57"/>
        <v>1987</v>
      </c>
      <c r="N539" s="8" t="str" cm="1">
        <f t="array" ref="N539">IF(G539="?",INDEX($G$2:$G$2344,MODE(MATCH($G$2:$G$2344,$G$2:$G$2344,0))),G539)</f>
        <v>tier - 3</v>
      </c>
      <c r="O539" s="8" t="str" cm="1">
        <f t="array" ref="O539">IF(H539="?",INDEX($H$2:$H$2344,MODE(MATCH($H$2:$H$2344,$H$2:$H$2344,0))),H539)</f>
        <v>tier - 3</v>
      </c>
      <c r="P539" s="8" t="str">
        <f t="shared" si="60"/>
        <v>R1011</v>
      </c>
      <c r="Q539" s="11">
        <f t="shared" si="61"/>
        <v>32047</v>
      </c>
      <c r="R539" s="9">
        <f t="shared" si="63"/>
        <v>35</v>
      </c>
      <c r="S539" s="9"/>
      <c r="T539" s="40">
        <f>COUNTA(Table3[[#This Row],[month]:[age]])</f>
        <v>7</v>
      </c>
    </row>
    <row r="540" spans="1:20" x14ac:dyDescent="0.25">
      <c r="A540" t="s">
        <v>571</v>
      </c>
      <c r="B540">
        <v>1989</v>
      </c>
      <c r="C540" t="s">
        <v>35</v>
      </c>
      <c r="D540">
        <v>1</v>
      </c>
      <c r="E540">
        <v>1</v>
      </c>
      <c r="F540" s="42">
        <v>4766.0200000000004</v>
      </c>
      <c r="G540" t="s">
        <v>11</v>
      </c>
      <c r="H540" t="s">
        <v>12</v>
      </c>
      <c r="I540" t="s">
        <v>42</v>
      </c>
      <c r="J540" s="7">
        <f t="shared" si="58"/>
        <v>0</v>
      </c>
      <c r="K540" s="9" t="str">
        <f t="shared" si="62"/>
        <v>Id1799</v>
      </c>
      <c r="L540" s="8" t="str">
        <f t="shared" si="59"/>
        <v>Aug</v>
      </c>
      <c r="M540" s="9">
        <f t="shared" si="57"/>
        <v>1989</v>
      </c>
      <c r="N540" s="8" t="str" cm="1">
        <f t="array" ref="N540">IF(G540="?",INDEX($G$2:$G$2344,MODE(MATCH($G$2:$G$2344,$G$2:$G$2344,0))),G540)</f>
        <v>tier - 2</v>
      </c>
      <c r="O540" s="8" t="str" cm="1">
        <f t="array" ref="O540">IF(H540="?",INDEX($H$2:$H$2344,MODE(MATCH($H$2:$H$2344,$H$2:$H$2344,0))),H540)</f>
        <v>tier - 3</v>
      </c>
      <c r="P540" s="8" t="str">
        <f t="shared" si="60"/>
        <v>R1011</v>
      </c>
      <c r="Q540" s="11">
        <f t="shared" si="61"/>
        <v>32721</v>
      </c>
      <c r="R540" s="9">
        <f t="shared" si="63"/>
        <v>33</v>
      </c>
      <c r="S540" s="9"/>
      <c r="T540" s="40">
        <f>COUNTA(Table3[[#This Row],[month]:[age]])</f>
        <v>7</v>
      </c>
    </row>
    <row r="541" spans="1:20" x14ac:dyDescent="0.25">
      <c r="A541" t="s">
        <v>572</v>
      </c>
      <c r="B541">
        <v>1989</v>
      </c>
      <c r="C541" t="s">
        <v>30</v>
      </c>
      <c r="D541">
        <v>9</v>
      </c>
      <c r="E541">
        <v>1</v>
      </c>
      <c r="F541" s="42">
        <v>4779.6000000000004</v>
      </c>
      <c r="G541" t="s">
        <v>11</v>
      </c>
      <c r="H541" t="s">
        <v>12</v>
      </c>
      <c r="I541" t="s">
        <v>13</v>
      </c>
      <c r="J541" s="7">
        <f t="shared" si="58"/>
        <v>0</v>
      </c>
      <c r="K541" s="9" t="str">
        <f t="shared" si="62"/>
        <v>Id1798</v>
      </c>
      <c r="L541" s="8" t="str">
        <f t="shared" si="59"/>
        <v>Dec</v>
      </c>
      <c r="M541" s="9">
        <f t="shared" si="57"/>
        <v>1989</v>
      </c>
      <c r="N541" s="8" t="str" cm="1">
        <f t="array" ref="N541">IF(G541="?",INDEX($G$2:$G$2344,MODE(MATCH($G$2:$G$2344,$G$2:$G$2344,0))),G541)</f>
        <v>tier - 2</v>
      </c>
      <c r="O541" s="8" t="str" cm="1">
        <f t="array" ref="O541">IF(H541="?",INDEX($H$2:$H$2344,MODE(MATCH($H$2:$H$2344,$H$2:$H$2344,0))),H541)</f>
        <v>tier - 3</v>
      </c>
      <c r="P541" s="8" t="str">
        <f t="shared" si="60"/>
        <v>R1013</v>
      </c>
      <c r="Q541" s="11">
        <f t="shared" si="61"/>
        <v>32851</v>
      </c>
      <c r="R541" s="9">
        <f t="shared" si="63"/>
        <v>33</v>
      </c>
      <c r="S541" s="9"/>
      <c r="T541" s="40">
        <f>COUNTA(Table3[[#This Row],[month]:[age]])</f>
        <v>7</v>
      </c>
    </row>
    <row r="542" spans="1:20" x14ac:dyDescent="0.25">
      <c r="A542" t="s">
        <v>573</v>
      </c>
      <c r="B542">
        <v>1987</v>
      </c>
      <c r="C542" t="s">
        <v>18</v>
      </c>
      <c r="D542">
        <v>22</v>
      </c>
      <c r="E542">
        <v>3</v>
      </c>
      <c r="F542" s="42">
        <v>4787.42</v>
      </c>
      <c r="G542" t="s">
        <v>11</v>
      </c>
      <c r="H542" t="s">
        <v>12</v>
      </c>
      <c r="I542" t="s">
        <v>13</v>
      </c>
      <c r="J542" s="7">
        <f t="shared" si="58"/>
        <v>0</v>
      </c>
      <c r="K542" s="9" t="str">
        <f t="shared" si="62"/>
        <v>Id1797</v>
      </c>
      <c r="L542" s="8" t="str">
        <f t="shared" si="59"/>
        <v>Jun</v>
      </c>
      <c r="M542" s="9">
        <f t="shared" si="57"/>
        <v>1987</v>
      </c>
      <c r="N542" s="8" t="str" cm="1">
        <f t="array" ref="N542">IF(G542="?",INDEX($G$2:$G$2344,MODE(MATCH($G$2:$G$2344,$G$2:$G$2344,0))),G542)</f>
        <v>tier - 2</v>
      </c>
      <c r="O542" s="8" t="str" cm="1">
        <f t="array" ref="O542">IF(H542="?",INDEX($H$2:$H$2344,MODE(MATCH($H$2:$H$2344,$H$2:$H$2344,0))),H542)</f>
        <v>tier - 3</v>
      </c>
      <c r="P542" s="8" t="str">
        <f t="shared" si="60"/>
        <v>R1013</v>
      </c>
      <c r="Q542" s="11">
        <f t="shared" si="61"/>
        <v>31950</v>
      </c>
      <c r="R542" s="9">
        <f t="shared" si="63"/>
        <v>35</v>
      </c>
      <c r="S542" s="9"/>
      <c r="T542" s="40">
        <f>COUNTA(Table3[[#This Row],[month]:[age]])</f>
        <v>7</v>
      </c>
    </row>
    <row r="543" spans="1:20" x14ac:dyDescent="0.25">
      <c r="A543" t="s">
        <v>574</v>
      </c>
      <c r="B543">
        <v>1989</v>
      </c>
      <c r="C543" t="s">
        <v>30</v>
      </c>
      <c r="D543">
        <v>16</v>
      </c>
      <c r="E543">
        <v>1</v>
      </c>
      <c r="F543" s="42">
        <v>4795.66</v>
      </c>
      <c r="G543" t="s">
        <v>11</v>
      </c>
      <c r="H543" t="s">
        <v>16</v>
      </c>
      <c r="I543" t="s">
        <v>13</v>
      </c>
      <c r="J543" s="7">
        <f t="shared" si="58"/>
        <v>0</v>
      </c>
      <c r="K543" s="9" t="str">
        <f t="shared" si="62"/>
        <v>Id1796</v>
      </c>
      <c r="L543" s="8" t="str">
        <f t="shared" si="59"/>
        <v>Dec</v>
      </c>
      <c r="M543" s="9">
        <f t="shared" si="57"/>
        <v>1989</v>
      </c>
      <c r="N543" s="8" t="str" cm="1">
        <f t="array" ref="N543">IF(G543="?",INDEX($G$2:$G$2344,MODE(MATCH($G$2:$G$2344,$G$2:$G$2344,0))),G543)</f>
        <v>tier - 2</v>
      </c>
      <c r="O543" s="8" t="str" cm="1">
        <f t="array" ref="O543">IF(H543="?",INDEX($H$2:$H$2344,MODE(MATCH($H$2:$H$2344,$H$2:$H$2344,0))),H543)</f>
        <v>tier - 1</v>
      </c>
      <c r="P543" s="8" t="str">
        <f t="shared" si="60"/>
        <v>R1013</v>
      </c>
      <c r="Q543" s="11">
        <f t="shared" si="61"/>
        <v>32858</v>
      </c>
      <c r="R543" s="9">
        <f t="shared" si="63"/>
        <v>33</v>
      </c>
      <c r="S543" s="9"/>
      <c r="T543" s="40">
        <f>COUNTA(Table3[[#This Row],[month]:[age]])</f>
        <v>7</v>
      </c>
    </row>
    <row r="544" spans="1:20" x14ac:dyDescent="0.25">
      <c r="A544" t="s">
        <v>575</v>
      </c>
      <c r="B544">
        <v>1978</v>
      </c>
      <c r="C544" t="s">
        <v>37</v>
      </c>
      <c r="D544">
        <v>3</v>
      </c>
      <c r="E544">
        <v>2</v>
      </c>
      <c r="F544" s="42">
        <v>4812.34</v>
      </c>
      <c r="G544" t="s">
        <v>11</v>
      </c>
      <c r="H544" t="s">
        <v>12</v>
      </c>
      <c r="I544" t="s">
        <v>13</v>
      </c>
      <c r="J544" s="7">
        <f t="shared" si="58"/>
        <v>0</v>
      </c>
      <c r="K544" s="9" t="str">
        <f t="shared" si="62"/>
        <v>Id1795</v>
      </c>
      <c r="L544" s="8" t="str">
        <f t="shared" si="59"/>
        <v>Oct</v>
      </c>
      <c r="M544" s="9">
        <f t="shared" si="57"/>
        <v>1978</v>
      </c>
      <c r="N544" s="8" t="str" cm="1">
        <f t="array" ref="N544">IF(G544="?",INDEX($G$2:$G$2344,MODE(MATCH($G$2:$G$2344,$G$2:$G$2344,0))),G544)</f>
        <v>tier - 2</v>
      </c>
      <c r="O544" s="8" t="str" cm="1">
        <f t="array" ref="O544">IF(H544="?",INDEX($H$2:$H$2344,MODE(MATCH($H$2:$H$2344,$H$2:$H$2344,0))),H544)</f>
        <v>tier - 3</v>
      </c>
      <c r="P544" s="8" t="str">
        <f t="shared" si="60"/>
        <v>R1013</v>
      </c>
      <c r="Q544" s="11">
        <f t="shared" si="61"/>
        <v>28766</v>
      </c>
      <c r="R544" s="9">
        <f t="shared" si="63"/>
        <v>44</v>
      </c>
      <c r="S544" s="9"/>
      <c r="T544" s="40">
        <f>COUNTA(Table3[[#This Row],[month]:[age]])</f>
        <v>7</v>
      </c>
    </row>
    <row r="545" spans="1:20" x14ac:dyDescent="0.25">
      <c r="A545" t="s">
        <v>576</v>
      </c>
      <c r="B545">
        <v>1981</v>
      </c>
      <c r="C545" t="s">
        <v>10</v>
      </c>
      <c r="D545">
        <v>3</v>
      </c>
      <c r="E545">
        <v>1</v>
      </c>
      <c r="F545" s="42">
        <v>4827.1000000000004</v>
      </c>
      <c r="G545" t="s">
        <v>11</v>
      </c>
      <c r="H545" t="s">
        <v>16</v>
      </c>
      <c r="I545" t="s">
        <v>13</v>
      </c>
      <c r="J545" s="7">
        <f t="shared" si="58"/>
        <v>0</v>
      </c>
      <c r="K545" s="9" t="str">
        <f t="shared" si="62"/>
        <v>Id1794</v>
      </c>
      <c r="L545" s="8" t="str">
        <f t="shared" si="59"/>
        <v>Jul</v>
      </c>
      <c r="M545" s="9">
        <f t="shared" si="57"/>
        <v>1981</v>
      </c>
      <c r="N545" s="8" t="str" cm="1">
        <f t="array" ref="N545">IF(G545="?",INDEX($G$2:$G$2344,MODE(MATCH($G$2:$G$2344,$G$2:$G$2344,0))),G545)</f>
        <v>tier - 2</v>
      </c>
      <c r="O545" s="8" t="str" cm="1">
        <f t="array" ref="O545">IF(H545="?",INDEX($H$2:$H$2344,MODE(MATCH($H$2:$H$2344,$H$2:$H$2344,0))),H545)</f>
        <v>tier - 1</v>
      </c>
      <c r="P545" s="8" t="str">
        <f t="shared" si="60"/>
        <v>R1013</v>
      </c>
      <c r="Q545" s="11">
        <f t="shared" si="61"/>
        <v>29770</v>
      </c>
      <c r="R545" s="9">
        <f t="shared" si="63"/>
        <v>41</v>
      </c>
      <c r="S545" s="9"/>
      <c r="T545" s="40">
        <f>COUNTA(Table3[[#This Row],[month]:[age]])</f>
        <v>7</v>
      </c>
    </row>
    <row r="546" spans="1:20" x14ac:dyDescent="0.25">
      <c r="A546" t="s">
        <v>577</v>
      </c>
      <c r="B546">
        <v>1995</v>
      </c>
      <c r="C546" t="s">
        <v>30</v>
      </c>
      <c r="D546">
        <v>1</v>
      </c>
      <c r="E546">
        <v>3</v>
      </c>
      <c r="F546" s="42">
        <v>4827.8999999999996</v>
      </c>
      <c r="G546" t="s">
        <v>16</v>
      </c>
      <c r="H546" t="s">
        <v>11</v>
      </c>
      <c r="I546" t="s">
        <v>31</v>
      </c>
      <c r="J546" s="7">
        <f t="shared" si="58"/>
        <v>1</v>
      </c>
      <c r="K546" s="9" t="str">
        <f t="shared" si="62"/>
        <v>Id1793</v>
      </c>
      <c r="L546" s="8" t="str">
        <f t="shared" si="59"/>
        <v>Dec</v>
      </c>
      <c r="M546" s="9">
        <f t="shared" si="57"/>
        <v>1995</v>
      </c>
      <c r="N546" s="8" t="str" cm="1">
        <f t="array" ref="N546">IF(G546="?",INDEX($G$2:$G$2344,MODE(MATCH($G$2:$G$2344,$G$2:$G$2344,0))),G546)</f>
        <v>tier - 1</v>
      </c>
      <c r="O546" s="8" t="str" cm="1">
        <f t="array" ref="O546">IF(H546="?",INDEX($H$2:$H$2344,MODE(MATCH($H$2:$H$2344,$H$2:$H$2344,0))),H546)</f>
        <v>tier - 2</v>
      </c>
      <c r="P546" s="8" t="str">
        <f t="shared" si="60"/>
        <v>Unknown</v>
      </c>
      <c r="Q546" s="11">
        <f t="shared" si="61"/>
        <v>35034</v>
      </c>
      <c r="R546" s="9">
        <f t="shared" si="63"/>
        <v>27</v>
      </c>
      <c r="S546" s="9"/>
      <c r="T546" s="40">
        <f>COUNTA(Table3[[#This Row],[month]:[age]])</f>
        <v>7</v>
      </c>
    </row>
    <row r="547" spans="1:20" x14ac:dyDescent="0.25">
      <c r="A547" t="s">
        <v>578</v>
      </c>
      <c r="B547">
        <v>2002</v>
      </c>
      <c r="C547" t="s">
        <v>18</v>
      </c>
      <c r="D547">
        <v>27</v>
      </c>
      <c r="E547">
        <v>5</v>
      </c>
      <c r="F547" s="42">
        <v>4830.63</v>
      </c>
      <c r="G547" t="s">
        <v>11</v>
      </c>
      <c r="H547" t="s">
        <v>16</v>
      </c>
      <c r="I547" t="s">
        <v>42</v>
      </c>
      <c r="J547" s="7">
        <f t="shared" si="58"/>
        <v>0</v>
      </c>
      <c r="K547" s="9" t="str">
        <f t="shared" si="62"/>
        <v>Id1792</v>
      </c>
      <c r="L547" s="8" t="str">
        <f t="shared" si="59"/>
        <v>Jun</v>
      </c>
      <c r="M547" s="9">
        <f t="shared" si="57"/>
        <v>2002</v>
      </c>
      <c r="N547" s="8" t="str" cm="1">
        <f t="array" ref="N547">IF(G547="?",INDEX($G$2:$G$2344,MODE(MATCH($G$2:$G$2344,$G$2:$G$2344,0))),G547)</f>
        <v>tier - 2</v>
      </c>
      <c r="O547" s="8" t="str" cm="1">
        <f t="array" ref="O547">IF(H547="?",INDEX($H$2:$H$2344,MODE(MATCH($H$2:$H$2344,$H$2:$H$2344,0))),H547)</f>
        <v>tier - 1</v>
      </c>
      <c r="P547" s="8" t="str">
        <f t="shared" si="60"/>
        <v>R1011</v>
      </c>
      <c r="Q547" s="11">
        <f t="shared" si="61"/>
        <v>37434</v>
      </c>
      <c r="R547" s="9">
        <f t="shared" si="63"/>
        <v>20</v>
      </c>
      <c r="S547" s="9"/>
      <c r="T547" s="40">
        <f>COUNTA(Table3[[#This Row],[month]:[age]])</f>
        <v>7</v>
      </c>
    </row>
    <row r="548" spans="1:20" x14ac:dyDescent="0.25">
      <c r="A548" t="s">
        <v>579</v>
      </c>
      <c r="B548">
        <v>2000</v>
      </c>
      <c r="C548" t="s">
        <v>30</v>
      </c>
      <c r="D548">
        <v>11</v>
      </c>
      <c r="E548">
        <v>0</v>
      </c>
      <c r="F548" s="42">
        <v>4835.43</v>
      </c>
      <c r="G548" t="s">
        <v>11</v>
      </c>
      <c r="H548" t="s">
        <v>11</v>
      </c>
      <c r="I548" t="s">
        <v>300</v>
      </c>
      <c r="J548" s="7">
        <f t="shared" si="58"/>
        <v>0</v>
      </c>
      <c r="K548" s="9" t="str">
        <f t="shared" si="62"/>
        <v>Id1791</v>
      </c>
      <c r="L548" s="8" t="str">
        <f t="shared" si="59"/>
        <v>Dec</v>
      </c>
      <c r="M548" s="9">
        <f t="shared" si="57"/>
        <v>2000</v>
      </c>
      <c r="N548" s="8" t="str" cm="1">
        <f t="array" ref="N548">IF(G548="?",INDEX($G$2:$G$2344,MODE(MATCH($G$2:$G$2344,$G$2:$G$2344,0))),G548)</f>
        <v>tier - 2</v>
      </c>
      <c r="O548" s="8" t="str" cm="1">
        <f t="array" ref="O548">IF(H548="?",INDEX($H$2:$H$2344,MODE(MATCH($H$2:$H$2344,$H$2:$H$2344,0))),H548)</f>
        <v>tier - 2</v>
      </c>
      <c r="P548" s="8" t="str">
        <f t="shared" si="60"/>
        <v>R1021</v>
      </c>
      <c r="Q548" s="11">
        <f t="shared" si="61"/>
        <v>36871</v>
      </c>
      <c r="R548" s="9">
        <f t="shared" si="63"/>
        <v>22</v>
      </c>
      <c r="S548" s="9"/>
      <c r="T548" s="40">
        <f>COUNTA(Table3[[#This Row],[month]:[age]])</f>
        <v>7</v>
      </c>
    </row>
    <row r="549" spans="1:20" x14ac:dyDescent="0.25">
      <c r="A549" t="s">
        <v>580</v>
      </c>
      <c r="B549">
        <v>1992</v>
      </c>
      <c r="C549" t="s">
        <v>20</v>
      </c>
      <c r="D549">
        <v>10</v>
      </c>
      <c r="E549">
        <v>3</v>
      </c>
      <c r="F549" s="42">
        <v>4837.58</v>
      </c>
      <c r="G549" t="s">
        <v>12</v>
      </c>
      <c r="H549" t="s">
        <v>11</v>
      </c>
      <c r="I549" t="s">
        <v>13</v>
      </c>
      <c r="J549" s="7">
        <f t="shared" si="58"/>
        <v>0</v>
      </c>
      <c r="K549" s="9" t="str">
        <f t="shared" si="62"/>
        <v>Id1790</v>
      </c>
      <c r="L549" s="8" t="str">
        <f t="shared" si="59"/>
        <v>Sep</v>
      </c>
      <c r="M549" s="9">
        <f t="shared" si="57"/>
        <v>1992</v>
      </c>
      <c r="N549" s="8" t="str" cm="1">
        <f t="array" ref="N549">IF(G549="?",INDEX($G$2:$G$2344,MODE(MATCH($G$2:$G$2344,$G$2:$G$2344,0))),G549)</f>
        <v>tier - 3</v>
      </c>
      <c r="O549" s="8" t="str" cm="1">
        <f t="array" ref="O549">IF(H549="?",INDEX($H$2:$H$2344,MODE(MATCH($H$2:$H$2344,$H$2:$H$2344,0))),H549)</f>
        <v>tier - 2</v>
      </c>
      <c r="P549" s="8" t="str">
        <f t="shared" si="60"/>
        <v>R1013</v>
      </c>
      <c r="Q549" s="11">
        <f t="shared" si="61"/>
        <v>33857</v>
      </c>
      <c r="R549" s="9">
        <f t="shared" si="63"/>
        <v>30</v>
      </c>
      <c r="S549" s="9"/>
      <c r="T549" s="40">
        <f>COUNTA(Table3[[#This Row],[month]:[age]])</f>
        <v>7</v>
      </c>
    </row>
    <row r="550" spans="1:20" x14ac:dyDescent="0.25">
      <c r="A550" t="s">
        <v>581</v>
      </c>
      <c r="B550">
        <v>1984</v>
      </c>
      <c r="C550" t="s">
        <v>37</v>
      </c>
      <c r="D550">
        <v>15</v>
      </c>
      <c r="E550">
        <v>3</v>
      </c>
      <c r="F550" s="42">
        <v>4839.18</v>
      </c>
      <c r="G550" t="s">
        <v>11</v>
      </c>
      <c r="H550" t="s">
        <v>16</v>
      </c>
      <c r="I550" t="s">
        <v>23</v>
      </c>
      <c r="J550" s="7">
        <f t="shared" si="58"/>
        <v>0</v>
      </c>
      <c r="K550" s="9" t="str">
        <f t="shared" si="62"/>
        <v>Id1789</v>
      </c>
      <c r="L550" s="8" t="str">
        <f t="shared" si="59"/>
        <v>Oct</v>
      </c>
      <c r="M550" s="9">
        <f t="shared" si="57"/>
        <v>1984</v>
      </c>
      <c r="N550" s="8" t="str" cm="1">
        <f t="array" ref="N550">IF(G550="?",INDEX($G$2:$G$2344,MODE(MATCH($G$2:$G$2344,$G$2:$G$2344,0))),G550)</f>
        <v>tier - 2</v>
      </c>
      <c r="O550" s="8" t="str" cm="1">
        <f t="array" ref="O550">IF(H550="?",INDEX($H$2:$H$2344,MODE(MATCH($H$2:$H$2344,$H$2:$H$2344,0))),H550)</f>
        <v>tier - 1</v>
      </c>
      <c r="P550" s="8" t="str">
        <f t="shared" si="60"/>
        <v>R1012</v>
      </c>
      <c r="Q550" s="11">
        <f t="shared" si="61"/>
        <v>30970</v>
      </c>
      <c r="R550" s="9">
        <f t="shared" si="63"/>
        <v>38</v>
      </c>
      <c r="S550" s="9"/>
      <c r="T550" s="40">
        <f>COUNTA(Table3[[#This Row],[month]:[age]])</f>
        <v>7</v>
      </c>
    </row>
    <row r="551" spans="1:20" x14ac:dyDescent="0.25">
      <c r="A551" t="s">
        <v>582</v>
      </c>
      <c r="B551">
        <v>1995</v>
      </c>
      <c r="C551" t="s">
        <v>20</v>
      </c>
      <c r="D551">
        <v>29</v>
      </c>
      <c r="E551">
        <v>0</v>
      </c>
      <c r="F551" s="42">
        <v>4840.95</v>
      </c>
      <c r="G551" t="s">
        <v>11</v>
      </c>
      <c r="H551" t="s">
        <v>16</v>
      </c>
      <c r="I551" t="s">
        <v>300</v>
      </c>
      <c r="J551" s="7">
        <f t="shared" si="58"/>
        <v>0</v>
      </c>
      <c r="K551" s="9" t="str">
        <f t="shared" si="62"/>
        <v>Id1788</v>
      </c>
      <c r="L551" s="8" t="str">
        <f t="shared" si="59"/>
        <v>Sep</v>
      </c>
      <c r="M551" s="9">
        <f t="shared" si="57"/>
        <v>1995</v>
      </c>
      <c r="N551" s="8" t="str" cm="1">
        <f t="array" ref="N551">IF(G551="?",INDEX($G$2:$G$2344,MODE(MATCH($G$2:$G$2344,$G$2:$G$2344,0))),G551)</f>
        <v>tier - 2</v>
      </c>
      <c r="O551" s="8" t="str" cm="1">
        <f t="array" ref="O551">IF(H551="?",INDEX($H$2:$H$2344,MODE(MATCH($H$2:$H$2344,$H$2:$H$2344,0))),H551)</f>
        <v>tier - 1</v>
      </c>
      <c r="P551" s="8" t="str">
        <f t="shared" si="60"/>
        <v>R1021</v>
      </c>
      <c r="Q551" s="11">
        <f t="shared" si="61"/>
        <v>34971</v>
      </c>
      <c r="R551" s="9">
        <f t="shared" si="63"/>
        <v>27</v>
      </c>
      <c r="S551" s="9"/>
      <c r="T551" s="40">
        <f>COUNTA(Table3[[#This Row],[month]:[age]])</f>
        <v>7</v>
      </c>
    </row>
    <row r="552" spans="1:20" x14ac:dyDescent="0.25">
      <c r="A552" t="s">
        <v>583</v>
      </c>
      <c r="B552">
        <v>1979</v>
      </c>
      <c r="C552" t="s">
        <v>30</v>
      </c>
      <c r="D552">
        <v>13</v>
      </c>
      <c r="E552">
        <v>2</v>
      </c>
      <c r="F552" s="42">
        <v>4843.79</v>
      </c>
      <c r="G552" t="s">
        <v>11</v>
      </c>
      <c r="H552" t="s">
        <v>12</v>
      </c>
      <c r="I552" t="s">
        <v>13</v>
      </c>
      <c r="J552" s="7">
        <f t="shared" si="58"/>
        <v>0</v>
      </c>
      <c r="K552" s="9" t="str">
        <f t="shared" si="62"/>
        <v>Id1787</v>
      </c>
      <c r="L552" s="8" t="str">
        <f t="shared" si="59"/>
        <v>Dec</v>
      </c>
      <c r="M552" s="9">
        <f t="shared" si="57"/>
        <v>1979</v>
      </c>
      <c r="N552" s="8" t="str" cm="1">
        <f t="array" ref="N552">IF(G552="?",INDEX($G$2:$G$2344,MODE(MATCH($G$2:$G$2344,$G$2:$G$2344,0))),G552)</f>
        <v>tier - 2</v>
      </c>
      <c r="O552" s="8" t="str" cm="1">
        <f t="array" ref="O552">IF(H552="?",INDEX($H$2:$H$2344,MODE(MATCH($H$2:$H$2344,$H$2:$H$2344,0))),H552)</f>
        <v>tier - 3</v>
      </c>
      <c r="P552" s="8" t="str">
        <f t="shared" si="60"/>
        <v>R1013</v>
      </c>
      <c r="Q552" s="11">
        <f t="shared" si="61"/>
        <v>29202</v>
      </c>
      <c r="R552" s="9">
        <f t="shared" si="63"/>
        <v>43</v>
      </c>
      <c r="S552" s="9"/>
      <c r="T552" s="40">
        <f>COUNTA(Table3[[#This Row],[month]:[age]])</f>
        <v>7</v>
      </c>
    </row>
    <row r="553" spans="1:20" x14ac:dyDescent="0.25">
      <c r="A553" t="s">
        <v>584</v>
      </c>
      <c r="B553">
        <v>1974</v>
      </c>
      <c r="C553" t="s">
        <v>20</v>
      </c>
      <c r="D553">
        <v>11</v>
      </c>
      <c r="E553">
        <v>0</v>
      </c>
      <c r="F553" s="42">
        <v>4844.67</v>
      </c>
      <c r="G553" t="s">
        <v>11</v>
      </c>
      <c r="H553" t="s">
        <v>11</v>
      </c>
      <c r="I553" t="s">
        <v>13</v>
      </c>
      <c r="J553" s="7">
        <f t="shared" si="58"/>
        <v>0</v>
      </c>
      <c r="K553" s="9" t="str">
        <f t="shared" si="62"/>
        <v>Id1786</v>
      </c>
      <c r="L553" s="8" t="str">
        <f t="shared" si="59"/>
        <v>Sep</v>
      </c>
      <c r="M553" s="9">
        <f t="shared" si="57"/>
        <v>1974</v>
      </c>
      <c r="N553" s="8" t="str" cm="1">
        <f t="array" ref="N553">IF(G553="?",INDEX($G$2:$G$2344,MODE(MATCH($G$2:$G$2344,$G$2:$G$2344,0))),G553)</f>
        <v>tier - 2</v>
      </c>
      <c r="O553" s="8" t="str" cm="1">
        <f t="array" ref="O553">IF(H553="?",INDEX($H$2:$H$2344,MODE(MATCH($H$2:$H$2344,$H$2:$H$2344,0))),H553)</f>
        <v>tier - 2</v>
      </c>
      <c r="P553" s="8" t="str">
        <f t="shared" si="60"/>
        <v>R1013</v>
      </c>
      <c r="Q553" s="11">
        <f t="shared" si="61"/>
        <v>27283</v>
      </c>
      <c r="R553" s="9">
        <f t="shared" si="63"/>
        <v>48</v>
      </c>
      <c r="S553" s="9"/>
      <c r="T553" s="40">
        <f>COUNTA(Table3[[#This Row],[month]:[age]])</f>
        <v>7</v>
      </c>
    </row>
    <row r="554" spans="1:20" x14ac:dyDescent="0.25">
      <c r="A554" t="s">
        <v>585</v>
      </c>
      <c r="B554">
        <v>2001</v>
      </c>
      <c r="C554" t="s">
        <v>18</v>
      </c>
      <c r="D554">
        <v>7</v>
      </c>
      <c r="E554">
        <v>0</v>
      </c>
      <c r="F554" s="42">
        <v>4846.53</v>
      </c>
      <c r="G554" t="s">
        <v>11</v>
      </c>
      <c r="H554" t="s">
        <v>12</v>
      </c>
      <c r="I554" t="s">
        <v>300</v>
      </c>
      <c r="J554" s="7">
        <f t="shared" si="58"/>
        <v>0</v>
      </c>
      <c r="K554" s="9" t="str">
        <f t="shared" si="62"/>
        <v>Id1785</v>
      </c>
      <c r="L554" s="8" t="str">
        <f t="shared" si="59"/>
        <v>Jun</v>
      </c>
      <c r="M554" s="9">
        <f t="shared" si="57"/>
        <v>2001</v>
      </c>
      <c r="N554" s="8" t="str" cm="1">
        <f t="array" ref="N554">IF(G554="?",INDEX($G$2:$G$2344,MODE(MATCH($G$2:$G$2344,$G$2:$G$2344,0))),G554)</f>
        <v>tier - 2</v>
      </c>
      <c r="O554" s="8" t="str" cm="1">
        <f t="array" ref="O554">IF(H554="?",INDEX($H$2:$H$2344,MODE(MATCH($H$2:$H$2344,$H$2:$H$2344,0))),H554)</f>
        <v>tier - 3</v>
      </c>
      <c r="P554" s="8" t="str">
        <f t="shared" si="60"/>
        <v>R1021</v>
      </c>
      <c r="Q554" s="11">
        <f t="shared" si="61"/>
        <v>37049</v>
      </c>
      <c r="R554" s="9">
        <f t="shared" si="63"/>
        <v>22</v>
      </c>
      <c r="S554" s="9"/>
      <c r="T554" s="40">
        <f>COUNTA(Table3[[#This Row],[month]:[age]])</f>
        <v>7</v>
      </c>
    </row>
    <row r="555" spans="1:20" x14ac:dyDescent="0.25">
      <c r="A555" t="s">
        <v>586</v>
      </c>
      <c r="B555">
        <v>1995</v>
      </c>
      <c r="C555" t="s">
        <v>30</v>
      </c>
      <c r="D555">
        <v>27</v>
      </c>
      <c r="E555">
        <v>3</v>
      </c>
      <c r="F555" s="42">
        <v>4846.92</v>
      </c>
      <c r="G555" t="s">
        <v>11</v>
      </c>
      <c r="H555" t="s">
        <v>12</v>
      </c>
      <c r="I555" t="s">
        <v>356</v>
      </c>
      <c r="J555" s="7">
        <f t="shared" si="58"/>
        <v>0</v>
      </c>
      <c r="K555" s="9" t="str">
        <f t="shared" si="62"/>
        <v>Id1784</v>
      </c>
      <c r="L555" s="8" t="str">
        <f t="shared" si="59"/>
        <v>Dec</v>
      </c>
      <c r="M555" s="9">
        <f t="shared" si="57"/>
        <v>1995</v>
      </c>
      <c r="N555" s="8" t="str" cm="1">
        <f t="array" ref="N555">IF(G555="?",INDEX($G$2:$G$2344,MODE(MATCH($G$2:$G$2344,$G$2:$G$2344,0))),G555)</f>
        <v>tier - 2</v>
      </c>
      <c r="O555" s="8" t="str" cm="1">
        <f t="array" ref="O555">IF(H555="?",INDEX($H$2:$H$2344,MODE(MATCH($H$2:$H$2344,$H$2:$H$2344,0))),H555)</f>
        <v>tier - 3</v>
      </c>
      <c r="P555" s="8" t="str">
        <f t="shared" si="60"/>
        <v>R1017</v>
      </c>
      <c r="Q555" s="11">
        <f t="shared" si="61"/>
        <v>35060</v>
      </c>
      <c r="R555" s="9">
        <f t="shared" si="63"/>
        <v>27</v>
      </c>
      <c r="S555" s="9"/>
      <c r="T555" s="40">
        <f>COUNTA(Table3[[#This Row],[month]:[age]])</f>
        <v>7</v>
      </c>
    </row>
    <row r="556" spans="1:20" x14ac:dyDescent="0.25">
      <c r="A556" t="s">
        <v>587</v>
      </c>
      <c r="B556">
        <v>1989</v>
      </c>
      <c r="C556" t="s">
        <v>20</v>
      </c>
      <c r="D556">
        <v>1</v>
      </c>
      <c r="E556">
        <v>3</v>
      </c>
      <c r="F556" s="42">
        <v>4859.8900000000003</v>
      </c>
      <c r="G556" t="s">
        <v>11</v>
      </c>
      <c r="H556" t="s">
        <v>12</v>
      </c>
      <c r="I556" t="s">
        <v>42</v>
      </c>
      <c r="J556" s="7">
        <f t="shared" si="58"/>
        <v>0</v>
      </c>
      <c r="K556" s="9" t="str">
        <f t="shared" si="62"/>
        <v>Id1783</v>
      </c>
      <c r="L556" s="8" t="str">
        <f t="shared" si="59"/>
        <v>Sep</v>
      </c>
      <c r="M556" s="9">
        <f t="shared" si="57"/>
        <v>1989</v>
      </c>
      <c r="N556" s="8" t="str" cm="1">
        <f t="array" ref="N556">IF(G556="?",INDEX($G$2:$G$2344,MODE(MATCH($G$2:$G$2344,$G$2:$G$2344,0))),G556)</f>
        <v>tier - 2</v>
      </c>
      <c r="O556" s="8" t="str" cm="1">
        <f t="array" ref="O556">IF(H556="?",INDEX($H$2:$H$2344,MODE(MATCH($H$2:$H$2344,$H$2:$H$2344,0))),H556)</f>
        <v>tier - 3</v>
      </c>
      <c r="P556" s="8" t="str">
        <f t="shared" si="60"/>
        <v>R1011</v>
      </c>
      <c r="Q556" s="11">
        <f t="shared" si="61"/>
        <v>32752</v>
      </c>
      <c r="R556" s="9">
        <f t="shared" si="63"/>
        <v>33</v>
      </c>
      <c r="S556" s="9"/>
      <c r="T556" s="40">
        <f>COUNTA(Table3[[#This Row],[month]:[age]])</f>
        <v>7</v>
      </c>
    </row>
    <row r="557" spans="1:20" x14ac:dyDescent="0.25">
      <c r="A557" t="s">
        <v>588</v>
      </c>
      <c r="B557">
        <v>1997</v>
      </c>
      <c r="C557" t="s">
        <v>20</v>
      </c>
      <c r="D557">
        <v>29</v>
      </c>
      <c r="E557">
        <v>4</v>
      </c>
      <c r="F557" s="42">
        <v>4877.9799999999996</v>
      </c>
      <c r="G557" t="s">
        <v>11</v>
      </c>
      <c r="H557" t="s">
        <v>12</v>
      </c>
      <c r="I557" t="s">
        <v>23</v>
      </c>
      <c r="J557" s="7">
        <f t="shared" si="58"/>
        <v>0</v>
      </c>
      <c r="K557" s="9" t="str">
        <f t="shared" si="62"/>
        <v>Id1782</v>
      </c>
      <c r="L557" s="8" t="str">
        <f t="shared" si="59"/>
        <v>Sep</v>
      </c>
      <c r="M557" s="9">
        <f t="shared" si="57"/>
        <v>1997</v>
      </c>
      <c r="N557" s="8" t="str" cm="1">
        <f t="array" ref="N557">IF(G557="?",INDEX($G$2:$G$2344,MODE(MATCH($G$2:$G$2344,$G$2:$G$2344,0))),G557)</f>
        <v>tier - 2</v>
      </c>
      <c r="O557" s="8" t="str" cm="1">
        <f t="array" ref="O557">IF(H557="?",INDEX($H$2:$H$2344,MODE(MATCH($H$2:$H$2344,$H$2:$H$2344,0))),H557)</f>
        <v>tier - 3</v>
      </c>
      <c r="P557" s="8" t="str">
        <f t="shared" si="60"/>
        <v>R1012</v>
      </c>
      <c r="Q557" s="11">
        <f t="shared" si="61"/>
        <v>35702</v>
      </c>
      <c r="R557" s="9">
        <f t="shared" si="63"/>
        <v>25</v>
      </c>
      <c r="S557" s="9"/>
      <c r="T557" s="40">
        <f>COUNTA(Table3[[#This Row],[month]:[age]])</f>
        <v>7</v>
      </c>
    </row>
    <row r="558" spans="1:20" x14ac:dyDescent="0.25">
      <c r="A558" t="s">
        <v>589</v>
      </c>
      <c r="B558">
        <v>1986</v>
      </c>
      <c r="C558" t="s">
        <v>30</v>
      </c>
      <c r="D558">
        <v>23</v>
      </c>
      <c r="E558">
        <v>0</v>
      </c>
      <c r="F558" s="42">
        <v>4883.87</v>
      </c>
      <c r="G558" t="s">
        <v>11</v>
      </c>
      <c r="H558" t="s">
        <v>16</v>
      </c>
      <c r="I558" t="s">
        <v>42</v>
      </c>
      <c r="J558" s="7">
        <f t="shared" si="58"/>
        <v>0</v>
      </c>
      <c r="K558" s="9" t="str">
        <f t="shared" si="62"/>
        <v>Id1781</v>
      </c>
      <c r="L558" s="8" t="str">
        <f t="shared" si="59"/>
        <v>Dec</v>
      </c>
      <c r="M558" s="9">
        <f t="shared" si="57"/>
        <v>1986</v>
      </c>
      <c r="N558" s="8" t="str" cm="1">
        <f t="array" ref="N558">IF(G558="?",INDEX($G$2:$G$2344,MODE(MATCH($G$2:$G$2344,$G$2:$G$2344,0))),G558)</f>
        <v>tier - 2</v>
      </c>
      <c r="O558" s="8" t="str" cm="1">
        <f t="array" ref="O558">IF(H558="?",INDEX($H$2:$H$2344,MODE(MATCH($H$2:$H$2344,$H$2:$H$2344,0))),H558)</f>
        <v>tier - 1</v>
      </c>
      <c r="P558" s="8" t="str">
        <f t="shared" si="60"/>
        <v>R1011</v>
      </c>
      <c r="Q558" s="11">
        <f t="shared" si="61"/>
        <v>31769</v>
      </c>
      <c r="R558" s="9">
        <f t="shared" si="63"/>
        <v>36</v>
      </c>
      <c r="S558" s="9"/>
      <c r="T558" s="40">
        <f>COUNTA(Table3[[#This Row],[month]:[age]])</f>
        <v>7</v>
      </c>
    </row>
    <row r="559" spans="1:20" x14ac:dyDescent="0.25">
      <c r="A559" t="s">
        <v>590</v>
      </c>
      <c r="B559">
        <v>1986</v>
      </c>
      <c r="C559" t="s">
        <v>37</v>
      </c>
      <c r="D559">
        <v>27</v>
      </c>
      <c r="E559">
        <v>0</v>
      </c>
      <c r="F559" s="42">
        <v>4889.04</v>
      </c>
      <c r="G559" t="s">
        <v>11</v>
      </c>
      <c r="H559" t="s">
        <v>16</v>
      </c>
      <c r="I559" t="s">
        <v>13</v>
      </c>
      <c r="J559" s="7">
        <f t="shared" si="58"/>
        <v>0</v>
      </c>
      <c r="K559" s="9" t="str">
        <f t="shared" si="62"/>
        <v>Id1780</v>
      </c>
      <c r="L559" s="8" t="str">
        <f t="shared" si="59"/>
        <v>Oct</v>
      </c>
      <c r="M559" s="9">
        <f t="shared" si="57"/>
        <v>1986</v>
      </c>
      <c r="N559" s="8" t="str" cm="1">
        <f t="array" ref="N559">IF(G559="?",INDEX($G$2:$G$2344,MODE(MATCH($G$2:$G$2344,$G$2:$G$2344,0))),G559)</f>
        <v>tier - 2</v>
      </c>
      <c r="O559" s="8" t="str" cm="1">
        <f t="array" ref="O559">IF(H559="?",INDEX($H$2:$H$2344,MODE(MATCH($H$2:$H$2344,$H$2:$H$2344,0))),H559)</f>
        <v>tier - 1</v>
      </c>
      <c r="P559" s="8" t="str">
        <f t="shared" si="60"/>
        <v>R1013</v>
      </c>
      <c r="Q559" s="11">
        <f t="shared" si="61"/>
        <v>31712</v>
      </c>
      <c r="R559" s="9">
        <f t="shared" si="63"/>
        <v>36</v>
      </c>
      <c r="S559" s="9"/>
      <c r="T559" s="40">
        <f>COUNTA(Table3[[#This Row],[month]:[age]])</f>
        <v>7</v>
      </c>
    </row>
    <row r="560" spans="1:20" x14ac:dyDescent="0.25">
      <c r="A560" t="s">
        <v>591</v>
      </c>
      <c r="B560">
        <v>1989</v>
      </c>
      <c r="C560" t="s">
        <v>10</v>
      </c>
      <c r="D560">
        <v>10</v>
      </c>
      <c r="E560">
        <v>2</v>
      </c>
      <c r="F560" s="42">
        <v>4890</v>
      </c>
      <c r="G560" t="s">
        <v>12</v>
      </c>
      <c r="H560" t="s">
        <v>11</v>
      </c>
      <c r="I560" t="s">
        <v>13</v>
      </c>
      <c r="J560" s="7">
        <f t="shared" si="58"/>
        <v>0</v>
      </c>
      <c r="K560" s="9" t="str">
        <f t="shared" si="62"/>
        <v>Id1779</v>
      </c>
      <c r="L560" s="8" t="str">
        <f t="shared" si="59"/>
        <v>Jul</v>
      </c>
      <c r="M560" s="9">
        <f t="shared" ref="M560:M623" si="64">IF(B560="?",AVERAGE($B$2:$B$2344),B560)</f>
        <v>1989</v>
      </c>
      <c r="N560" s="8" t="str" cm="1">
        <f t="array" ref="N560">IF(G560="?",INDEX($G$2:$G$2344,MODE(MATCH($G$2:$G$2344,$G$2:$G$2344,0))),G560)</f>
        <v>tier - 3</v>
      </c>
      <c r="O560" s="8" t="str" cm="1">
        <f t="array" ref="O560">IF(H560="?",INDEX($H$2:$H$2344,MODE(MATCH($H$2:$H$2344,$H$2:$H$2344,0))),H560)</f>
        <v>tier - 2</v>
      </c>
      <c r="P560" s="8" t="str">
        <f t="shared" si="60"/>
        <v>R1013</v>
      </c>
      <c r="Q560" s="11">
        <f t="shared" si="61"/>
        <v>32699</v>
      </c>
      <c r="R560" s="9">
        <f t="shared" si="63"/>
        <v>33</v>
      </c>
      <c r="S560" s="9"/>
      <c r="T560" s="40">
        <f>COUNTA(Table3[[#This Row],[month]:[age]])</f>
        <v>7</v>
      </c>
    </row>
    <row r="561" spans="1:20" x14ac:dyDescent="0.25">
      <c r="A561" t="s">
        <v>592</v>
      </c>
      <c r="B561">
        <v>1990</v>
      </c>
      <c r="C561" t="s">
        <v>15</v>
      </c>
      <c r="D561">
        <v>28</v>
      </c>
      <c r="E561">
        <v>3</v>
      </c>
      <c r="F561" s="42">
        <v>4894.3900000000003</v>
      </c>
      <c r="G561" t="s">
        <v>11</v>
      </c>
      <c r="H561" t="s">
        <v>12</v>
      </c>
      <c r="I561" t="s">
        <v>13</v>
      </c>
      <c r="J561" s="7">
        <f t="shared" si="58"/>
        <v>0</v>
      </c>
      <c r="K561" s="9" t="str">
        <f t="shared" si="62"/>
        <v>Id1778</v>
      </c>
      <c r="L561" s="8" t="str">
        <f t="shared" si="59"/>
        <v>Nov</v>
      </c>
      <c r="M561" s="9">
        <f t="shared" si="64"/>
        <v>1990</v>
      </c>
      <c r="N561" s="8" t="str" cm="1">
        <f t="array" ref="N561">IF(G561="?",INDEX($G$2:$G$2344,MODE(MATCH($G$2:$G$2344,$G$2:$G$2344,0))),G561)</f>
        <v>tier - 2</v>
      </c>
      <c r="O561" s="8" t="str" cm="1">
        <f t="array" ref="O561">IF(H561="?",INDEX($H$2:$H$2344,MODE(MATCH($H$2:$H$2344,$H$2:$H$2344,0))),H561)</f>
        <v>tier - 3</v>
      </c>
      <c r="P561" s="8" t="str">
        <f t="shared" si="60"/>
        <v>R1013</v>
      </c>
      <c r="Q561" s="11">
        <f t="shared" si="61"/>
        <v>33205</v>
      </c>
      <c r="R561" s="9">
        <f t="shared" si="63"/>
        <v>32</v>
      </c>
      <c r="S561" s="9"/>
      <c r="T561" s="40">
        <f>COUNTA(Table3[[#This Row],[month]:[age]])</f>
        <v>7</v>
      </c>
    </row>
    <row r="562" spans="1:20" x14ac:dyDescent="0.25">
      <c r="A562" t="s">
        <v>593</v>
      </c>
      <c r="B562">
        <v>1988</v>
      </c>
      <c r="C562" t="s">
        <v>20</v>
      </c>
      <c r="D562">
        <v>23</v>
      </c>
      <c r="E562">
        <v>1</v>
      </c>
      <c r="F562" s="42">
        <v>4894.75</v>
      </c>
      <c r="G562" t="s">
        <v>12</v>
      </c>
      <c r="H562" t="s">
        <v>12</v>
      </c>
      <c r="I562" t="s">
        <v>23</v>
      </c>
      <c r="J562" s="7">
        <f t="shared" si="58"/>
        <v>0</v>
      </c>
      <c r="K562" s="9" t="str">
        <f t="shared" si="62"/>
        <v>Id1777</v>
      </c>
      <c r="L562" s="8" t="str">
        <f t="shared" si="59"/>
        <v>Sep</v>
      </c>
      <c r="M562" s="9">
        <f t="shared" si="64"/>
        <v>1988</v>
      </c>
      <c r="N562" s="8" t="str" cm="1">
        <f t="array" ref="N562">IF(G562="?",INDEX($G$2:$G$2344,MODE(MATCH($G$2:$G$2344,$G$2:$G$2344,0))),G562)</f>
        <v>tier - 3</v>
      </c>
      <c r="O562" s="8" t="str" cm="1">
        <f t="array" ref="O562">IF(H562="?",INDEX($H$2:$H$2344,MODE(MATCH($H$2:$H$2344,$H$2:$H$2344,0))),H562)</f>
        <v>tier - 3</v>
      </c>
      <c r="P562" s="8" t="str">
        <f t="shared" si="60"/>
        <v>R1012</v>
      </c>
      <c r="Q562" s="11">
        <f t="shared" si="61"/>
        <v>32409</v>
      </c>
      <c r="R562" s="9">
        <f t="shared" si="63"/>
        <v>34</v>
      </c>
      <c r="S562" s="9"/>
      <c r="T562" s="40">
        <f>COUNTA(Table3[[#This Row],[month]:[age]])</f>
        <v>7</v>
      </c>
    </row>
    <row r="563" spans="1:20" x14ac:dyDescent="0.25">
      <c r="A563" t="s">
        <v>594</v>
      </c>
      <c r="B563">
        <v>1993</v>
      </c>
      <c r="C563" t="s">
        <v>10</v>
      </c>
      <c r="D563">
        <v>10</v>
      </c>
      <c r="E563">
        <v>2</v>
      </c>
      <c r="F563" s="42">
        <v>4906.41</v>
      </c>
      <c r="G563" t="s">
        <v>11</v>
      </c>
      <c r="H563" t="s">
        <v>16</v>
      </c>
      <c r="I563" t="s">
        <v>23</v>
      </c>
      <c r="J563" s="7">
        <f t="shared" si="58"/>
        <v>0</v>
      </c>
      <c r="K563" s="9" t="str">
        <f t="shared" si="62"/>
        <v>Id1776</v>
      </c>
      <c r="L563" s="8" t="str">
        <f t="shared" si="59"/>
        <v>Jul</v>
      </c>
      <c r="M563" s="9">
        <f t="shared" si="64"/>
        <v>1993</v>
      </c>
      <c r="N563" s="8" t="str" cm="1">
        <f t="array" ref="N563">IF(G563="?",INDEX($G$2:$G$2344,MODE(MATCH($G$2:$G$2344,$G$2:$G$2344,0))),G563)</f>
        <v>tier - 2</v>
      </c>
      <c r="O563" s="8" t="str" cm="1">
        <f t="array" ref="O563">IF(H563="?",INDEX($H$2:$H$2344,MODE(MATCH($H$2:$H$2344,$H$2:$H$2344,0))),H563)</f>
        <v>tier - 1</v>
      </c>
      <c r="P563" s="8" t="str">
        <f t="shared" si="60"/>
        <v>R1012</v>
      </c>
      <c r="Q563" s="11">
        <f t="shared" si="61"/>
        <v>34160</v>
      </c>
      <c r="R563" s="9">
        <f t="shared" si="63"/>
        <v>29</v>
      </c>
      <c r="S563" s="9"/>
      <c r="T563" s="40">
        <f>COUNTA(Table3[[#This Row],[month]:[age]])</f>
        <v>7</v>
      </c>
    </row>
    <row r="564" spans="1:20" x14ac:dyDescent="0.25">
      <c r="A564" t="s">
        <v>595</v>
      </c>
      <c r="B564">
        <v>1981</v>
      </c>
      <c r="C564" t="s">
        <v>37</v>
      </c>
      <c r="D564">
        <v>18</v>
      </c>
      <c r="E564">
        <v>1</v>
      </c>
      <c r="F564" s="42">
        <v>4911.8900000000003</v>
      </c>
      <c r="G564" t="s">
        <v>11</v>
      </c>
      <c r="H564" t="s">
        <v>12</v>
      </c>
      <c r="I564" t="s">
        <v>13</v>
      </c>
      <c r="J564" s="7">
        <f t="shared" si="58"/>
        <v>0</v>
      </c>
      <c r="K564" s="9" t="str">
        <f t="shared" si="62"/>
        <v>Id1775</v>
      </c>
      <c r="L564" s="8" t="str">
        <f t="shared" si="59"/>
        <v>Oct</v>
      </c>
      <c r="M564" s="9">
        <f t="shared" si="64"/>
        <v>1981</v>
      </c>
      <c r="N564" s="8" t="str" cm="1">
        <f t="array" ref="N564">IF(G564="?",INDEX($G$2:$G$2344,MODE(MATCH($G$2:$G$2344,$G$2:$G$2344,0))),G564)</f>
        <v>tier - 2</v>
      </c>
      <c r="O564" s="8" t="str" cm="1">
        <f t="array" ref="O564">IF(H564="?",INDEX($H$2:$H$2344,MODE(MATCH($H$2:$H$2344,$H$2:$H$2344,0))),H564)</f>
        <v>tier - 3</v>
      </c>
      <c r="P564" s="8" t="str">
        <f t="shared" si="60"/>
        <v>R1013</v>
      </c>
      <c r="Q564" s="11">
        <f t="shared" si="61"/>
        <v>29877</v>
      </c>
      <c r="R564" s="9">
        <f t="shared" si="63"/>
        <v>41</v>
      </c>
      <c r="S564" s="9"/>
      <c r="T564" s="40">
        <f>COUNTA(Table3[[#This Row],[month]:[age]])</f>
        <v>7</v>
      </c>
    </row>
    <row r="565" spans="1:20" x14ac:dyDescent="0.25">
      <c r="A565" t="s">
        <v>596</v>
      </c>
      <c r="B565">
        <v>2002</v>
      </c>
      <c r="C565" t="s">
        <v>35</v>
      </c>
      <c r="D565">
        <v>21</v>
      </c>
      <c r="E565">
        <v>5</v>
      </c>
      <c r="F565" s="42">
        <v>4915.0600000000004</v>
      </c>
      <c r="G565" t="s">
        <v>11</v>
      </c>
      <c r="H565" t="s">
        <v>16</v>
      </c>
      <c r="I565" t="s">
        <v>356</v>
      </c>
      <c r="J565" s="7">
        <f t="shared" si="58"/>
        <v>0</v>
      </c>
      <c r="K565" s="9" t="str">
        <f t="shared" si="62"/>
        <v>Id1774</v>
      </c>
      <c r="L565" s="8" t="str">
        <f t="shared" si="59"/>
        <v>Aug</v>
      </c>
      <c r="M565" s="9">
        <f t="shared" si="64"/>
        <v>2002</v>
      </c>
      <c r="N565" s="8" t="str" cm="1">
        <f t="array" ref="N565">IF(G565="?",INDEX($G$2:$G$2344,MODE(MATCH($G$2:$G$2344,$G$2:$G$2344,0))),G565)</f>
        <v>tier - 2</v>
      </c>
      <c r="O565" s="8" t="str" cm="1">
        <f t="array" ref="O565">IF(H565="?",INDEX($H$2:$H$2344,MODE(MATCH($H$2:$H$2344,$H$2:$H$2344,0))),H565)</f>
        <v>tier - 1</v>
      </c>
      <c r="P565" s="8" t="str">
        <f t="shared" si="60"/>
        <v>R1017</v>
      </c>
      <c r="Q565" s="11">
        <f t="shared" si="61"/>
        <v>37489</v>
      </c>
      <c r="R565" s="9">
        <f t="shared" si="63"/>
        <v>20</v>
      </c>
      <c r="S565" s="9"/>
      <c r="T565" s="40">
        <f>COUNTA(Table3[[#This Row],[month]:[age]])</f>
        <v>7</v>
      </c>
    </row>
    <row r="566" spans="1:20" x14ac:dyDescent="0.25">
      <c r="A566" t="s">
        <v>597</v>
      </c>
      <c r="B566">
        <v>1993</v>
      </c>
      <c r="C566" t="s">
        <v>35</v>
      </c>
      <c r="D566">
        <v>10</v>
      </c>
      <c r="E566">
        <v>2</v>
      </c>
      <c r="F566" s="42">
        <v>4922.92</v>
      </c>
      <c r="G566" t="s">
        <v>11</v>
      </c>
      <c r="H566" t="s">
        <v>11</v>
      </c>
      <c r="I566" t="s">
        <v>23</v>
      </c>
      <c r="J566" s="7">
        <f t="shared" si="58"/>
        <v>0</v>
      </c>
      <c r="K566" s="9" t="str">
        <f t="shared" si="62"/>
        <v>Id1773</v>
      </c>
      <c r="L566" s="8" t="str">
        <f t="shared" si="59"/>
        <v>Aug</v>
      </c>
      <c r="M566" s="9">
        <f t="shared" si="64"/>
        <v>1993</v>
      </c>
      <c r="N566" s="8" t="str" cm="1">
        <f t="array" ref="N566">IF(G566="?",INDEX($G$2:$G$2344,MODE(MATCH($G$2:$G$2344,$G$2:$G$2344,0))),G566)</f>
        <v>tier - 2</v>
      </c>
      <c r="O566" s="8" t="str" cm="1">
        <f t="array" ref="O566">IF(H566="?",INDEX($H$2:$H$2344,MODE(MATCH($H$2:$H$2344,$H$2:$H$2344,0))),H566)</f>
        <v>tier - 2</v>
      </c>
      <c r="P566" s="8" t="str">
        <f t="shared" si="60"/>
        <v>R1012</v>
      </c>
      <c r="Q566" s="11">
        <f t="shared" si="61"/>
        <v>34191</v>
      </c>
      <c r="R566" s="9">
        <f t="shared" si="63"/>
        <v>29</v>
      </c>
      <c r="S566" s="9"/>
      <c r="T566" s="40">
        <f>COUNTA(Table3[[#This Row],[month]:[age]])</f>
        <v>7</v>
      </c>
    </row>
    <row r="567" spans="1:20" x14ac:dyDescent="0.25">
      <c r="A567" t="s">
        <v>598</v>
      </c>
      <c r="B567">
        <v>1991</v>
      </c>
      <c r="C567" t="s">
        <v>35</v>
      </c>
      <c r="D567">
        <v>23</v>
      </c>
      <c r="E567">
        <v>2</v>
      </c>
      <c r="F567" s="42">
        <v>4931.6499999999996</v>
      </c>
      <c r="G567" t="s">
        <v>11</v>
      </c>
      <c r="H567" t="s">
        <v>12</v>
      </c>
      <c r="I567" t="s">
        <v>42</v>
      </c>
      <c r="J567" s="7">
        <f t="shared" si="58"/>
        <v>0</v>
      </c>
      <c r="K567" s="9" t="str">
        <f t="shared" si="62"/>
        <v>Id1772</v>
      </c>
      <c r="L567" s="8" t="str">
        <f t="shared" si="59"/>
        <v>Aug</v>
      </c>
      <c r="M567" s="9">
        <f t="shared" si="64"/>
        <v>1991</v>
      </c>
      <c r="N567" s="8" t="str" cm="1">
        <f t="array" ref="N567">IF(G567="?",INDEX($G$2:$G$2344,MODE(MATCH($G$2:$G$2344,$G$2:$G$2344,0))),G567)</f>
        <v>tier - 2</v>
      </c>
      <c r="O567" s="8" t="str" cm="1">
        <f t="array" ref="O567">IF(H567="?",INDEX($H$2:$H$2344,MODE(MATCH($H$2:$H$2344,$H$2:$H$2344,0))),H567)</f>
        <v>tier - 3</v>
      </c>
      <c r="P567" s="8" t="str">
        <f t="shared" si="60"/>
        <v>R1011</v>
      </c>
      <c r="Q567" s="11">
        <f t="shared" si="61"/>
        <v>33473</v>
      </c>
      <c r="R567" s="9">
        <f t="shared" si="63"/>
        <v>31</v>
      </c>
      <c r="S567" s="9"/>
      <c r="T567" s="40">
        <f>COUNTA(Table3[[#This Row],[month]:[age]])</f>
        <v>7</v>
      </c>
    </row>
    <row r="568" spans="1:20" x14ac:dyDescent="0.25">
      <c r="A568" t="s">
        <v>599</v>
      </c>
      <c r="B568">
        <v>1991</v>
      </c>
      <c r="C568" t="s">
        <v>15</v>
      </c>
      <c r="D568">
        <v>27</v>
      </c>
      <c r="E568">
        <v>2</v>
      </c>
      <c r="F568" s="42">
        <v>4934.71</v>
      </c>
      <c r="G568" t="s">
        <v>11</v>
      </c>
      <c r="H568" t="s">
        <v>12</v>
      </c>
      <c r="I568" t="s">
        <v>42</v>
      </c>
      <c r="J568" s="7">
        <f t="shared" si="58"/>
        <v>0</v>
      </c>
      <c r="K568" s="9" t="str">
        <f t="shared" si="62"/>
        <v>Id1771</v>
      </c>
      <c r="L568" s="8" t="str">
        <f t="shared" si="59"/>
        <v>Nov</v>
      </c>
      <c r="M568" s="9">
        <f t="shared" si="64"/>
        <v>1991</v>
      </c>
      <c r="N568" s="8" t="str" cm="1">
        <f t="array" ref="N568">IF(G568="?",INDEX($G$2:$G$2344,MODE(MATCH($G$2:$G$2344,$G$2:$G$2344,0))),G568)</f>
        <v>tier - 2</v>
      </c>
      <c r="O568" s="8" t="str" cm="1">
        <f t="array" ref="O568">IF(H568="?",INDEX($H$2:$H$2344,MODE(MATCH($H$2:$H$2344,$H$2:$H$2344,0))),H568)</f>
        <v>tier - 3</v>
      </c>
      <c r="P568" s="8" t="str">
        <f t="shared" si="60"/>
        <v>R1011</v>
      </c>
      <c r="Q568" s="11">
        <f t="shared" si="61"/>
        <v>33569</v>
      </c>
      <c r="R568" s="9">
        <f t="shared" si="63"/>
        <v>31</v>
      </c>
      <c r="S568" s="9"/>
      <c r="T568" s="40">
        <f>COUNTA(Table3[[#This Row],[month]:[age]])</f>
        <v>7</v>
      </c>
    </row>
    <row r="569" spans="1:20" x14ac:dyDescent="0.25">
      <c r="A569" t="s">
        <v>600</v>
      </c>
      <c r="B569">
        <v>1974</v>
      </c>
      <c r="C569" t="s">
        <v>18</v>
      </c>
      <c r="D569">
        <v>26</v>
      </c>
      <c r="E569">
        <v>0</v>
      </c>
      <c r="F569" s="42">
        <v>4942.0600000000004</v>
      </c>
      <c r="G569" t="s">
        <v>11</v>
      </c>
      <c r="H569" t="s">
        <v>11</v>
      </c>
      <c r="I569" t="s">
        <v>13</v>
      </c>
      <c r="J569" s="7">
        <f t="shared" si="58"/>
        <v>0</v>
      </c>
      <c r="K569" s="9" t="str">
        <f t="shared" si="62"/>
        <v>Id1770</v>
      </c>
      <c r="L569" s="8" t="str">
        <f t="shared" si="59"/>
        <v>Jun</v>
      </c>
      <c r="M569" s="9">
        <f t="shared" si="64"/>
        <v>1974</v>
      </c>
      <c r="N569" s="8" t="str" cm="1">
        <f t="array" ref="N569">IF(G569="?",INDEX($G$2:$G$2344,MODE(MATCH($G$2:$G$2344,$G$2:$G$2344,0))),G569)</f>
        <v>tier - 2</v>
      </c>
      <c r="O569" s="8" t="str" cm="1">
        <f t="array" ref="O569">IF(H569="?",INDEX($H$2:$H$2344,MODE(MATCH($H$2:$H$2344,$H$2:$H$2344,0))),H569)</f>
        <v>tier - 2</v>
      </c>
      <c r="P569" s="8" t="str">
        <f t="shared" si="60"/>
        <v>R1013</v>
      </c>
      <c r="Q569" s="11">
        <f t="shared" si="61"/>
        <v>27206</v>
      </c>
      <c r="R569" s="9">
        <f t="shared" si="63"/>
        <v>48</v>
      </c>
      <c r="S569" s="9"/>
      <c r="T569" s="40">
        <f>COUNTA(Table3[[#This Row],[month]:[age]])</f>
        <v>7</v>
      </c>
    </row>
    <row r="570" spans="1:20" x14ac:dyDescent="0.25">
      <c r="A570" t="s">
        <v>601</v>
      </c>
      <c r="B570">
        <v>1991</v>
      </c>
      <c r="C570" t="s">
        <v>35</v>
      </c>
      <c r="D570">
        <v>30</v>
      </c>
      <c r="E570">
        <v>2</v>
      </c>
      <c r="F570" s="42">
        <v>4949.76</v>
      </c>
      <c r="G570" t="s">
        <v>11</v>
      </c>
      <c r="H570" t="s">
        <v>16</v>
      </c>
      <c r="I570" t="s">
        <v>13</v>
      </c>
      <c r="J570" s="7">
        <f t="shared" si="58"/>
        <v>0</v>
      </c>
      <c r="K570" s="9" t="str">
        <f t="shared" si="62"/>
        <v>Id1769</v>
      </c>
      <c r="L570" s="8" t="str">
        <f t="shared" si="59"/>
        <v>Aug</v>
      </c>
      <c r="M570" s="9">
        <f t="shared" si="64"/>
        <v>1991</v>
      </c>
      <c r="N570" s="8" t="str" cm="1">
        <f t="array" ref="N570">IF(G570="?",INDEX($G$2:$G$2344,MODE(MATCH($G$2:$G$2344,$G$2:$G$2344,0))),G570)</f>
        <v>tier - 2</v>
      </c>
      <c r="O570" s="8" t="str" cm="1">
        <f t="array" ref="O570">IF(H570="?",INDEX($H$2:$H$2344,MODE(MATCH($H$2:$H$2344,$H$2:$H$2344,0))),H570)</f>
        <v>tier - 1</v>
      </c>
      <c r="P570" s="8" t="str">
        <f t="shared" si="60"/>
        <v>R1013</v>
      </c>
      <c r="Q570" s="11">
        <f t="shared" si="61"/>
        <v>33480</v>
      </c>
      <c r="R570" s="9">
        <f t="shared" si="63"/>
        <v>31</v>
      </c>
      <c r="S570" s="9"/>
      <c r="T570" s="40">
        <f>COUNTA(Table3[[#This Row],[month]:[age]])</f>
        <v>7</v>
      </c>
    </row>
    <row r="571" spans="1:20" x14ac:dyDescent="0.25">
      <c r="A571" t="s">
        <v>602</v>
      </c>
      <c r="B571">
        <v>1973</v>
      </c>
      <c r="C571" t="s">
        <v>15</v>
      </c>
      <c r="D571">
        <v>7</v>
      </c>
      <c r="E571">
        <v>0</v>
      </c>
      <c r="F571" s="42">
        <v>4985.22</v>
      </c>
      <c r="G571" t="s">
        <v>11</v>
      </c>
      <c r="H571" t="s">
        <v>12</v>
      </c>
      <c r="I571" t="s">
        <v>13</v>
      </c>
      <c r="J571" s="7">
        <f t="shared" si="58"/>
        <v>0</v>
      </c>
      <c r="K571" s="9" t="str">
        <f t="shared" si="62"/>
        <v>Id1768</v>
      </c>
      <c r="L571" s="8" t="str">
        <f t="shared" si="59"/>
        <v>Nov</v>
      </c>
      <c r="M571" s="9">
        <f t="shared" si="64"/>
        <v>1973</v>
      </c>
      <c r="N571" s="8" t="str" cm="1">
        <f t="array" ref="N571">IF(G571="?",INDEX($G$2:$G$2344,MODE(MATCH($G$2:$G$2344,$G$2:$G$2344,0))),G571)</f>
        <v>tier - 2</v>
      </c>
      <c r="O571" s="8" t="str" cm="1">
        <f t="array" ref="O571">IF(H571="?",INDEX($H$2:$H$2344,MODE(MATCH($H$2:$H$2344,$H$2:$H$2344,0))),H571)</f>
        <v>tier - 3</v>
      </c>
      <c r="P571" s="8" t="str">
        <f t="shared" si="60"/>
        <v>R1013</v>
      </c>
      <c r="Q571" s="11">
        <f t="shared" si="61"/>
        <v>26975</v>
      </c>
      <c r="R571" s="9">
        <f t="shared" si="63"/>
        <v>49</v>
      </c>
      <c r="S571" s="9"/>
      <c r="T571" s="40">
        <f>COUNTA(Table3[[#This Row],[month]:[age]])</f>
        <v>7</v>
      </c>
    </row>
    <row r="572" spans="1:20" x14ac:dyDescent="0.25">
      <c r="A572" t="s">
        <v>603</v>
      </c>
      <c r="B572">
        <v>1988</v>
      </c>
      <c r="C572" t="s">
        <v>18</v>
      </c>
      <c r="D572">
        <v>24</v>
      </c>
      <c r="E572">
        <v>0</v>
      </c>
      <c r="F572" s="42">
        <v>4992.38</v>
      </c>
      <c r="G572" t="s">
        <v>11</v>
      </c>
      <c r="H572" t="s">
        <v>12</v>
      </c>
      <c r="I572" t="s">
        <v>247</v>
      </c>
      <c r="J572" s="7">
        <f t="shared" si="58"/>
        <v>0</v>
      </c>
      <c r="K572" s="9" t="str">
        <f t="shared" si="62"/>
        <v>Id1767</v>
      </c>
      <c r="L572" s="8" t="str">
        <f t="shared" si="59"/>
        <v>Jun</v>
      </c>
      <c r="M572" s="9">
        <f t="shared" si="64"/>
        <v>1988</v>
      </c>
      <c r="N572" s="8" t="str" cm="1">
        <f t="array" ref="N572">IF(G572="?",INDEX($G$2:$G$2344,MODE(MATCH($G$2:$G$2344,$G$2:$G$2344,0))),G572)</f>
        <v>tier - 2</v>
      </c>
      <c r="O572" s="8" t="str" cm="1">
        <f t="array" ref="O572">IF(H572="?",INDEX($H$2:$H$2344,MODE(MATCH($H$2:$H$2344,$H$2:$H$2344,0))),H572)</f>
        <v>tier - 3</v>
      </c>
      <c r="P572" s="8" t="str">
        <f t="shared" si="60"/>
        <v>R1024</v>
      </c>
      <c r="Q572" s="11">
        <f t="shared" si="61"/>
        <v>32318</v>
      </c>
      <c r="R572" s="9">
        <f t="shared" si="63"/>
        <v>34</v>
      </c>
      <c r="S572" s="9"/>
      <c r="T572" s="40">
        <f>COUNTA(Table3[[#This Row],[month]:[age]])</f>
        <v>7</v>
      </c>
    </row>
    <row r="573" spans="1:20" x14ac:dyDescent="0.25">
      <c r="A573" t="s">
        <v>604</v>
      </c>
      <c r="B573">
        <v>2001</v>
      </c>
      <c r="C573" t="s">
        <v>37</v>
      </c>
      <c r="D573">
        <v>5</v>
      </c>
      <c r="E573">
        <v>0</v>
      </c>
      <c r="F573" s="42">
        <v>4999.04</v>
      </c>
      <c r="G573" t="s">
        <v>11</v>
      </c>
      <c r="H573" t="s">
        <v>11</v>
      </c>
      <c r="I573" t="s">
        <v>42</v>
      </c>
      <c r="J573" s="7">
        <f t="shared" si="58"/>
        <v>0</v>
      </c>
      <c r="K573" s="9" t="str">
        <f t="shared" si="62"/>
        <v>Id1766</v>
      </c>
      <c r="L573" s="8" t="str">
        <f t="shared" si="59"/>
        <v>Oct</v>
      </c>
      <c r="M573" s="9">
        <f t="shared" si="64"/>
        <v>2001</v>
      </c>
      <c r="N573" s="8" t="str" cm="1">
        <f t="array" ref="N573">IF(G573="?",INDEX($G$2:$G$2344,MODE(MATCH($G$2:$G$2344,$G$2:$G$2344,0))),G573)</f>
        <v>tier - 2</v>
      </c>
      <c r="O573" s="8" t="str" cm="1">
        <f t="array" ref="O573">IF(H573="?",INDEX($H$2:$H$2344,MODE(MATCH($H$2:$H$2344,$H$2:$H$2344,0))),H573)</f>
        <v>tier - 2</v>
      </c>
      <c r="P573" s="8" t="str">
        <f t="shared" si="60"/>
        <v>R1011</v>
      </c>
      <c r="Q573" s="11">
        <f t="shared" si="61"/>
        <v>37169</v>
      </c>
      <c r="R573" s="9">
        <f t="shared" si="63"/>
        <v>21</v>
      </c>
      <c r="S573" s="9"/>
      <c r="T573" s="40">
        <f>COUNTA(Table3[[#This Row],[month]:[age]])</f>
        <v>7</v>
      </c>
    </row>
    <row r="574" spans="1:20" x14ac:dyDescent="0.25">
      <c r="A574" t="s">
        <v>605</v>
      </c>
      <c r="B574">
        <v>1988</v>
      </c>
      <c r="C574" t="s">
        <v>20</v>
      </c>
      <c r="D574">
        <v>4</v>
      </c>
      <c r="E574">
        <v>1</v>
      </c>
      <c r="F574" s="42">
        <v>5002.78</v>
      </c>
      <c r="G574" t="s">
        <v>11</v>
      </c>
      <c r="H574" t="s">
        <v>11</v>
      </c>
      <c r="I574" t="s">
        <v>13</v>
      </c>
      <c r="J574" s="7">
        <f t="shared" si="58"/>
        <v>0</v>
      </c>
      <c r="K574" s="9" t="str">
        <f t="shared" si="62"/>
        <v>Id1765</v>
      </c>
      <c r="L574" s="8" t="str">
        <f t="shared" si="59"/>
        <v>Sep</v>
      </c>
      <c r="M574" s="9">
        <f t="shared" si="64"/>
        <v>1988</v>
      </c>
      <c r="N574" s="8" t="str" cm="1">
        <f t="array" ref="N574">IF(G574="?",INDEX($G$2:$G$2344,MODE(MATCH($G$2:$G$2344,$G$2:$G$2344,0))),G574)</f>
        <v>tier - 2</v>
      </c>
      <c r="O574" s="8" t="str" cm="1">
        <f t="array" ref="O574">IF(H574="?",INDEX($H$2:$H$2344,MODE(MATCH($H$2:$H$2344,$H$2:$H$2344,0))),H574)</f>
        <v>tier - 2</v>
      </c>
      <c r="P574" s="8" t="str">
        <f t="shared" si="60"/>
        <v>R1013</v>
      </c>
      <c r="Q574" s="11">
        <f t="shared" si="61"/>
        <v>32390</v>
      </c>
      <c r="R574" s="9">
        <f t="shared" si="63"/>
        <v>34</v>
      </c>
      <c r="S574" s="9"/>
      <c r="T574" s="40">
        <f>COUNTA(Table3[[#This Row],[month]:[age]])</f>
        <v>7</v>
      </c>
    </row>
    <row r="575" spans="1:20" x14ac:dyDescent="0.25">
      <c r="A575" t="s">
        <v>606</v>
      </c>
      <c r="B575">
        <v>1977</v>
      </c>
      <c r="C575" t="s">
        <v>18</v>
      </c>
      <c r="D575">
        <v>9</v>
      </c>
      <c r="E575">
        <v>2</v>
      </c>
      <c r="F575" s="42">
        <v>5003.7700000000004</v>
      </c>
      <c r="G575" t="s">
        <v>11</v>
      </c>
      <c r="H575" t="s">
        <v>12</v>
      </c>
      <c r="I575" t="s">
        <v>13</v>
      </c>
      <c r="J575" s="7">
        <f t="shared" si="58"/>
        <v>0</v>
      </c>
      <c r="K575" s="9" t="str">
        <f t="shared" si="62"/>
        <v>Id1764</v>
      </c>
      <c r="L575" s="8" t="str">
        <f t="shared" si="59"/>
        <v>Jun</v>
      </c>
      <c r="M575" s="9">
        <f t="shared" si="64"/>
        <v>1977</v>
      </c>
      <c r="N575" s="8" t="str" cm="1">
        <f t="array" ref="N575">IF(G575="?",INDEX($G$2:$G$2344,MODE(MATCH($G$2:$G$2344,$G$2:$G$2344,0))),G575)</f>
        <v>tier - 2</v>
      </c>
      <c r="O575" s="8" t="str" cm="1">
        <f t="array" ref="O575">IF(H575="?",INDEX($H$2:$H$2344,MODE(MATCH($H$2:$H$2344,$H$2:$H$2344,0))),H575)</f>
        <v>tier - 3</v>
      </c>
      <c r="P575" s="8" t="str">
        <f t="shared" si="60"/>
        <v>R1013</v>
      </c>
      <c r="Q575" s="11">
        <f t="shared" si="61"/>
        <v>28285</v>
      </c>
      <c r="R575" s="9">
        <f t="shared" si="63"/>
        <v>45</v>
      </c>
      <c r="S575" s="9"/>
      <c r="T575" s="40">
        <f>COUNTA(Table3[[#This Row],[month]:[age]])</f>
        <v>7</v>
      </c>
    </row>
    <row r="576" spans="1:20" x14ac:dyDescent="0.25">
      <c r="A576" t="s">
        <v>607</v>
      </c>
      <c r="B576">
        <v>1988</v>
      </c>
      <c r="C576" t="s">
        <v>10</v>
      </c>
      <c r="D576">
        <v>8</v>
      </c>
      <c r="E576">
        <v>1</v>
      </c>
      <c r="F576" s="42">
        <v>5003.8500000000004</v>
      </c>
      <c r="G576" t="s">
        <v>11</v>
      </c>
      <c r="H576" t="s">
        <v>12</v>
      </c>
      <c r="I576" t="s">
        <v>42</v>
      </c>
      <c r="J576" s="7">
        <f t="shared" si="58"/>
        <v>0</v>
      </c>
      <c r="K576" s="9" t="str">
        <f t="shared" si="62"/>
        <v>Id1763</v>
      </c>
      <c r="L576" s="8" t="str">
        <f t="shared" si="59"/>
        <v>Jul</v>
      </c>
      <c r="M576" s="9">
        <f t="shared" si="64"/>
        <v>1988</v>
      </c>
      <c r="N576" s="8" t="str" cm="1">
        <f t="array" ref="N576">IF(G576="?",INDEX($G$2:$G$2344,MODE(MATCH($G$2:$G$2344,$G$2:$G$2344,0))),G576)</f>
        <v>tier - 2</v>
      </c>
      <c r="O576" s="8" t="str" cm="1">
        <f t="array" ref="O576">IF(H576="?",INDEX($H$2:$H$2344,MODE(MATCH($H$2:$H$2344,$H$2:$H$2344,0))),H576)</f>
        <v>tier - 3</v>
      </c>
      <c r="P576" s="8" t="str">
        <f t="shared" si="60"/>
        <v>R1011</v>
      </c>
      <c r="Q576" s="11">
        <f t="shared" si="61"/>
        <v>32332</v>
      </c>
      <c r="R576" s="9">
        <f t="shared" si="63"/>
        <v>34</v>
      </c>
      <c r="S576" s="9"/>
      <c r="T576" s="40">
        <f>COUNTA(Table3[[#This Row],[month]:[age]])</f>
        <v>7</v>
      </c>
    </row>
    <row r="577" spans="1:20" x14ac:dyDescent="0.25">
      <c r="A577" t="s">
        <v>608</v>
      </c>
      <c r="B577">
        <v>1988</v>
      </c>
      <c r="C577" t="s">
        <v>15</v>
      </c>
      <c r="D577">
        <v>9</v>
      </c>
      <c r="E577">
        <v>1</v>
      </c>
      <c r="F577" s="42">
        <v>5012.47</v>
      </c>
      <c r="G577" t="s">
        <v>11</v>
      </c>
      <c r="H577" t="s">
        <v>12</v>
      </c>
      <c r="I577" t="s">
        <v>42</v>
      </c>
      <c r="J577" s="7">
        <f t="shared" si="58"/>
        <v>0</v>
      </c>
      <c r="K577" s="9" t="str">
        <f t="shared" si="62"/>
        <v>Id1762</v>
      </c>
      <c r="L577" s="8" t="str">
        <f t="shared" si="59"/>
        <v>Nov</v>
      </c>
      <c r="M577" s="9">
        <f t="shared" si="64"/>
        <v>1988</v>
      </c>
      <c r="N577" s="8" t="str" cm="1">
        <f t="array" ref="N577">IF(G577="?",INDEX($G$2:$G$2344,MODE(MATCH($G$2:$G$2344,$G$2:$G$2344,0))),G577)</f>
        <v>tier - 2</v>
      </c>
      <c r="O577" s="8" t="str" cm="1">
        <f t="array" ref="O577">IF(H577="?",INDEX($H$2:$H$2344,MODE(MATCH($H$2:$H$2344,$H$2:$H$2344,0))),H577)</f>
        <v>tier - 3</v>
      </c>
      <c r="P577" s="8" t="str">
        <f t="shared" si="60"/>
        <v>R1011</v>
      </c>
      <c r="Q577" s="11">
        <f t="shared" si="61"/>
        <v>32456</v>
      </c>
      <c r="R577" s="9">
        <f t="shared" si="63"/>
        <v>34</v>
      </c>
      <c r="S577" s="9"/>
      <c r="T577" s="40">
        <f>COUNTA(Table3[[#This Row],[month]:[age]])</f>
        <v>7</v>
      </c>
    </row>
    <row r="578" spans="1:20" x14ac:dyDescent="0.25">
      <c r="A578" t="s">
        <v>609</v>
      </c>
      <c r="B578">
        <v>1985</v>
      </c>
      <c r="C578" t="s">
        <v>30</v>
      </c>
      <c r="D578">
        <v>28</v>
      </c>
      <c r="E578">
        <v>0</v>
      </c>
      <c r="F578" s="42">
        <v>5028.1499999999996</v>
      </c>
      <c r="G578" t="s">
        <v>16</v>
      </c>
      <c r="H578" t="s">
        <v>11</v>
      </c>
      <c r="I578" t="s">
        <v>23</v>
      </c>
      <c r="J578" s="7">
        <f t="shared" ref="J578:J641" si="65">COUNTIF(A578:I578, "?")</f>
        <v>0</v>
      </c>
      <c r="K578" s="9" t="str">
        <f t="shared" si="62"/>
        <v>Id1761</v>
      </c>
      <c r="L578" s="8" t="str">
        <f t="shared" ref="L578:L641" si="66">IF(C578="?", "Sep", C578)</f>
        <v>Dec</v>
      </c>
      <c r="M578" s="9">
        <f t="shared" si="64"/>
        <v>1985</v>
      </c>
      <c r="N578" s="8" t="str" cm="1">
        <f t="array" ref="N578">IF(G578="?",INDEX($G$2:$G$2344,MODE(MATCH($G$2:$G$2344,$G$2:$G$2344,0))),G578)</f>
        <v>tier - 1</v>
      </c>
      <c r="O578" s="8" t="str" cm="1">
        <f t="array" ref="O578">IF(H578="?",INDEX($H$2:$H$2344,MODE(MATCH($H$2:$H$2344,$H$2:$H$2344,0))),H578)</f>
        <v>tier - 2</v>
      </c>
      <c r="P578" s="8" t="str">
        <f t="shared" ref="P578:P641" si="67">IF(I578="?", "Unknown", I578)</f>
        <v>R1012</v>
      </c>
      <c r="Q578" s="11">
        <f t="shared" ref="Q578:Q641" si="68">DATE(B578, MONTH(1 &amp; L578), D578)</f>
        <v>31409</v>
      </c>
      <c r="R578" s="9">
        <f t="shared" si="63"/>
        <v>37</v>
      </c>
      <c r="S578" s="9"/>
      <c r="T578" s="40">
        <f>COUNTA(Table3[[#This Row],[month]:[age]])</f>
        <v>7</v>
      </c>
    </row>
    <row r="579" spans="1:20" x14ac:dyDescent="0.25">
      <c r="A579" t="s">
        <v>610</v>
      </c>
      <c r="B579">
        <v>1991</v>
      </c>
      <c r="C579" t="s">
        <v>20</v>
      </c>
      <c r="D579">
        <v>10</v>
      </c>
      <c r="E579">
        <v>2</v>
      </c>
      <c r="F579" s="42">
        <v>5031.2700000000004</v>
      </c>
      <c r="G579" t="s">
        <v>12</v>
      </c>
      <c r="H579" t="s">
        <v>16</v>
      </c>
      <c r="I579" t="s">
        <v>168</v>
      </c>
      <c r="J579" s="7">
        <f t="shared" si="65"/>
        <v>0</v>
      </c>
      <c r="K579" s="9" t="str">
        <f t="shared" ref="K579:K642" si="69">IF(A579="?", "Unknown", A579)</f>
        <v>Id1760</v>
      </c>
      <c r="L579" s="8" t="str">
        <f t="shared" si="66"/>
        <v>Sep</v>
      </c>
      <c r="M579" s="9">
        <f t="shared" si="64"/>
        <v>1991</v>
      </c>
      <c r="N579" s="8" t="str" cm="1">
        <f t="array" ref="N579">IF(G579="?",INDEX($G$2:$G$2344,MODE(MATCH($G$2:$G$2344,$G$2:$G$2344,0))),G579)</f>
        <v>tier - 3</v>
      </c>
      <c r="O579" s="8" t="str" cm="1">
        <f t="array" ref="O579">IF(H579="?",INDEX($H$2:$H$2344,MODE(MATCH($H$2:$H$2344,$H$2:$H$2344,0))),H579)</f>
        <v>tier - 1</v>
      </c>
      <c r="P579" s="8" t="str">
        <f t="shared" si="67"/>
        <v>R1016</v>
      </c>
      <c r="Q579" s="11">
        <f t="shared" si="68"/>
        <v>33491</v>
      </c>
      <c r="R579" s="9">
        <f t="shared" ref="R579:R642" si="70">DATEDIF(Q579, DATE(2023,6,8), "Y")</f>
        <v>31</v>
      </c>
      <c r="S579" s="9"/>
      <c r="T579" s="40">
        <f>COUNTA(Table3[[#This Row],[month]:[age]])</f>
        <v>7</v>
      </c>
    </row>
    <row r="580" spans="1:20" x14ac:dyDescent="0.25">
      <c r="A580" t="s">
        <v>611</v>
      </c>
      <c r="B580">
        <v>1986</v>
      </c>
      <c r="C580" t="s">
        <v>18</v>
      </c>
      <c r="D580">
        <v>29</v>
      </c>
      <c r="E580">
        <v>3</v>
      </c>
      <c r="F580" s="42">
        <v>5034.1000000000004</v>
      </c>
      <c r="G580" t="s">
        <v>11</v>
      </c>
      <c r="H580" t="s">
        <v>11</v>
      </c>
      <c r="I580" t="s">
        <v>13</v>
      </c>
      <c r="J580" s="7">
        <f t="shared" si="65"/>
        <v>0</v>
      </c>
      <c r="K580" s="9" t="str">
        <f t="shared" si="69"/>
        <v>Id1759</v>
      </c>
      <c r="L580" s="8" t="str">
        <f t="shared" si="66"/>
        <v>Jun</v>
      </c>
      <c r="M580" s="9">
        <f t="shared" si="64"/>
        <v>1986</v>
      </c>
      <c r="N580" s="8" t="str" cm="1">
        <f t="array" ref="N580">IF(G580="?",INDEX($G$2:$G$2344,MODE(MATCH($G$2:$G$2344,$G$2:$G$2344,0))),G580)</f>
        <v>tier - 2</v>
      </c>
      <c r="O580" s="8" t="str" cm="1">
        <f t="array" ref="O580">IF(H580="?",INDEX($H$2:$H$2344,MODE(MATCH($H$2:$H$2344,$H$2:$H$2344,0))),H580)</f>
        <v>tier - 2</v>
      </c>
      <c r="P580" s="8" t="str">
        <f t="shared" si="67"/>
        <v>R1013</v>
      </c>
      <c r="Q580" s="11">
        <f t="shared" si="68"/>
        <v>31592</v>
      </c>
      <c r="R580" s="9">
        <f t="shared" si="70"/>
        <v>36</v>
      </c>
      <c r="S580" s="9"/>
      <c r="T580" s="40">
        <f>COUNTA(Table3[[#This Row],[month]:[age]])</f>
        <v>7</v>
      </c>
    </row>
    <row r="581" spans="1:20" x14ac:dyDescent="0.25">
      <c r="A581" t="s">
        <v>612</v>
      </c>
      <c r="B581">
        <v>1997</v>
      </c>
      <c r="C581" t="s">
        <v>30</v>
      </c>
      <c r="D581">
        <v>4</v>
      </c>
      <c r="E581">
        <v>0</v>
      </c>
      <c r="F581" s="42">
        <v>5038.57</v>
      </c>
      <c r="G581" t="s">
        <v>11</v>
      </c>
      <c r="H581" t="s">
        <v>11</v>
      </c>
      <c r="I581" t="s">
        <v>200</v>
      </c>
      <c r="J581" s="7">
        <f t="shared" si="65"/>
        <v>0</v>
      </c>
      <c r="K581" s="9" t="str">
        <f t="shared" si="69"/>
        <v>Id1758</v>
      </c>
      <c r="L581" s="8" t="str">
        <f t="shared" si="66"/>
        <v>Dec</v>
      </c>
      <c r="M581" s="9">
        <f t="shared" si="64"/>
        <v>1997</v>
      </c>
      <c r="N581" s="8" t="str" cm="1">
        <f t="array" ref="N581">IF(G581="?",INDEX($G$2:$G$2344,MODE(MATCH($G$2:$G$2344,$G$2:$G$2344,0))),G581)</f>
        <v>tier - 2</v>
      </c>
      <c r="O581" s="8" t="str" cm="1">
        <f t="array" ref="O581">IF(H581="?",INDEX($H$2:$H$2344,MODE(MATCH($H$2:$H$2344,$H$2:$H$2344,0))),H581)</f>
        <v>tier - 2</v>
      </c>
      <c r="P581" s="8" t="str">
        <f t="shared" si="67"/>
        <v>R1025</v>
      </c>
      <c r="Q581" s="11">
        <f t="shared" si="68"/>
        <v>35768</v>
      </c>
      <c r="R581" s="9">
        <f t="shared" si="70"/>
        <v>25</v>
      </c>
      <c r="S581" s="9"/>
      <c r="T581" s="40">
        <f>COUNTA(Table3[[#This Row],[month]:[age]])</f>
        <v>7</v>
      </c>
    </row>
    <row r="582" spans="1:20" x14ac:dyDescent="0.25">
      <c r="A582" t="s">
        <v>613</v>
      </c>
      <c r="B582">
        <v>2001</v>
      </c>
      <c r="C582" t="s">
        <v>37</v>
      </c>
      <c r="D582">
        <v>16</v>
      </c>
      <c r="E582">
        <v>0</v>
      </c>
      <c r="F582" s="42">
        <v>5043.13</v>
      </c>
      <c r="G582" t="s">
        <v>11</v>
      </c>
      <c r="H582" t="s">
        <v>12</v>
      </c>
      <c r="I582" t="s">
        <v>42</v>
      </c>
      <c r="J582" s="7">
        <f t="shared" si="65"/>
        <v>0</v>
      </c>
      <c r="K582" s="9" t="str">
        <f t="shared" si="69"/>
        <v>Id1757</v>
      </c>
      <c r="L582" s="8" t="str">
        <f t="shared" si="66"/>
        <v>Oct</v>
      </c>
      <c r="M582" s="9">
        <f t="shared" si="64"/>
        <v>2001</v>
      </c>
      <c r="N582" s="8" t="str" cm="1">
        <f t="array" ref="N582">IF(G582="?",INDEX($G$2:$G$2344,MODE(MATCH($G$2:$G$2344,$G$2:$G$2344,0))),G582)</f>
        <v>tier - 2</v>
      </c>
      <c r="O582" s="8" t="str" cm="1">
        <f t="array" ref="O582">IF(H582="?",INDEX($H$2:$H$2344,MODE(MATCH($H$2:$H$2344,$H$2:$H$2344,0))),H582)</f>
        <v>tier - 3</v>
      </c>
      <c r="P582" s="8" t="str">
        <f t="shared" si="67"/>
        <v>R1011</v>
      </c>
      <c r="Q582" s="11">
        <f t="shared" si="68"/>
        <v>37180</v>
      </c>
      <c r="R582" s="9">
        <f t="shared" si="70"/>
        <v>21</v>
      </c>
      <c r="S582" s="9"/>
      <c r="T582" s="40">
        <f>COUNTA(Table3[[#This Row],[month]:[age]])</f>
        <v>7</v>
      </c>
    </row>
    <row r="583" spans="1:20" x14ac:dyDescent="0.25">
      <c r="A583" t="s">
        <v>614</v>
      </c>
      <c r="B583">
        <v>1997</v>
      </c>
      <c r="C583" t="s">
        <v>10</v>
      </c>
      <c r="D583">
        <v>29</v>
      </c>
      <c r="E583">
        <v>0</v>
      </c>
      <c r="F583" s="42">
        <v>5045.1499999999996</v>
      </c>
      <c r="G583" t="s">
        <v>11</v>
      </c>
      <c r="H583" t="s">
        <v>11</v>
      </c>
      <c r="I583" t="s">
        <v>23</v>
      </c>
      <c r="J583" s="7">
        <f t="shared" si="65"/>
        <v>0</v>
      </c>
      <c r="K583" s="9" t="str">
        <f t="shared" si="69"/>
        <v>Id1756</v>
      </c>
      <c r="L583" s="8" t="str">
        <f t="shared" si="66"/>
        <v>Jul</v>
      </c>
      <c r="M583" s="9">
        <f t="shared" si="64"/>
        <v>1997</v>
      </c>
      <c r="N583" s="8" t="str" cm="1">
        <f t="array" ref="N583">IF(G583="?",INDEX($G$2:$G$2344,MODE(MATCH($G$2:$G$2344,$G$2:$G$2344,0))),G583)</f>
        <v>tier - 2</v>
      </c>
      <c r="O583" s="8" t="str" cm="1">
        <f t="array" ref="O583">IF(H583="?",INDEX($H$2:$H$2344,MODE(MATCH($H$2:$H$2344,$H$2:$H$2344,0))),H583)</f>
        <v>tier - 2</v>
      </c>
      <c r="P583" s="8" t="str">
        <f t="shared" si="67"/>
        <v>R1012</v>
      </c>
      <c r="Q583" s="11">
        <f t="shared" si="68"/>
        <v>35640</v>
      </c>
      <c r="R583" s="9">
        <f t="shared" si="70"/>
        <v>25</v>
      </c>
      <c r="S583" s="9"/>
      <c r="T583" s="40">
        <f>COUNTA(Table3[[#This Row],[month]:[age]])</f>
        <v>7</v>
      </c>
    </row>
    <row r="584" spans="1:20" x14ac:dyDescent="0.25">
      <c r="A584" t="s">
        <v>615</v>
      </c>
      <c r="B584">
        <v>1980</v>
      </c>
      <c r="C584" t="s">
        <v>20</v>
      </c>
      <c r="D584">
        <v>7</v>
      </c>
      <c r="E584">
        <v>2</v>
      </c>
      <c r="F584" s="42">
        <v>5054.05</v>
      </c>
      <c r="G584" t="s">
        <v>11</v>
      </c>
      <c r="H584" t="s">
        <v>11</v>
      </c>
      <c r="I584" t="s">
        <v>13</v>
      </c>
      <c r="J584" s="7">
        <f t="shared" si="65"/>
        <v>0</v>
      </c>
      <c r="K584" s="9" t="str">
        <f t="shared" si="69"/>
        <v>Id1755</v>
      </c>
      <c r="L584" s="8" t="str">
        <f t="shared" si="66"/>
        <v>Sep</v>
      </c>
      <c r="M584" s="9">
        <f t="shared" si="64"/>
        <v>1980</v>
      </c>
      <c r="N584" s="8" t="str" cm="1">
        <f t="array" ref="N584">IF(G584="?",INDEX($G$2:$G$2344,MODE(MATCH($G$2:$G$2344,$G$2:$G$2344,0))),G584)</f>
        <v>tier - 2</v>
      </c>
      <c r="O584" s="8" t="str" cm="1">
        <f t="array" ref="O584">IF(H584="?",INDEX($H$2:$H$2344,MODE(MATCH($H$2:$H$2344,$H$2:$H$2344,0))),H584)</f>
        <v>tier - 2</v>
      </c>
      <c r="P584" s="8" t="str">
        <f t="shared" si="67"/>
        <v>R1013</v>
      </c>
      <c r="Q584" s="11">
        <f t="shared" si="68"/>
        <v>29471</v>
      </c>
      <c r="R584" s="9">
        <f t="shared" si="70"/>
        <v>42</v>
      </c>
      <c r="S584" s="9"/>
      <c r="T584" s="40">
        <f>COUNTA(Table3[[#This Row],[month]:[age]])</f>
        <v>7</v>
      </c>
    </row>
    <row r="585" spans="1:20" x14ac:dyDescent="0.25">
      <c r="A585" t="s">
        <v>616</v>
      </c>
      <c r="B585">
        <v>1993</v>
      </c>
      <c r="C585" t="s">
        <v>18</v>
      </c>
      <c r="D585">
        <v>11</v>
      </c>
      <c r="E585">
        <v>0</v>
      </c>
      <c r="F585" s="42">
        <v>5059.5600000000004</v>
      </c>
      <c r="G585" t="s">
        <v>11</v>
      </c>
      <c r="H585" t="s">
        <v>16</v>
      </c>
      <c r="I585" t="s">
        <v>300</v>
      </c>
      <c r="J585" s="7">
        <f t="shared" si="65"/>
        <v>0</v>
      </c>
      <c r="K585" s="9" t="str">
        <f t="shared" si="69"/>
        <v>Id1754</v>
      </c>
      <c r="L585" s="8" t="str">
        <f t="shared" si="66"/>
        <v>Jun</v>
      </c>
      <c r="M585" s="9">
        <f t="shared" si="64"/>
        <v>1993</v>
      </c>
      <c r="N585" s="8" t="str" cm="1">
        <f t="array" ref="N585">IF(G585="?",INDEX($G$2:$G$2344,MODE(MATCH($G$2:$G$2344,$G$2:$G$2344,0))),G585)</f>
        <v>tier - 2</v>
      </c>
      <c r="O585" s="8" t="str" cm="1">
        <f t="array" ref="O585">IF(H585="?",INDEX($H$2:$H$2344,MODE(MATCH($H$2:$H$2344,$H$2:$H$2344,0))),H585)</f>
        <v>tier - 1</v>
      </c>
      <c r="P585" s="8" t="str">
        <f t="shared" si="67"/>
        <v>R1021</v>
      </c>
      <c r="Q585" s="11">
        <f t="shared" si="68"/>
        <v>34131</v>
      </c>
      <c r="R585" s="9">
        <f t="shared" si="70"/>
        <v>29</v>
      </c>
      <c r="S585" s="9"/>
      <c r="T585" s="40">
        <f>COUNTA(Table3[[#This Row],[month]:[age]])</f>
        <v>7</v>
      </c>
    </row>
    <row r="586" spans="1:20" x14ac:dyDescent="0.25">
      <c r="A586" t="s">
        <v>617</v>
      </c>
      <c r="B586">
        <v>1978</v>
      </c>
      <c r="C586" t="s">
        <v>15</v>
      </c>
      <c r="D586">
        <v>22</v>
      </c>
      <c r="E586">
        <v>2</v>
      </c>
      <c r="F586" s="42">
        <v>5077.1899999999996</v>
      </c>
      <c r="G586" t="s">
        <v>11</v>
      </c>
      <c r="H586" t="s">
        <v>12</v>
      </c>
      <c r="I586" t="s">
        <v>23</v>
      </c>
      <c r="J586" s="7">
        <f t="shared" si="65"/>
        <v>0</v>
      </c>
      <c r="K586" s="9" t="str">
        <f t="shared" si="69"/>
        <v>Id1753</v>
      </c>
      <c r="L586" s="8" t="str">
        <f t="shared" si="66"/>
        <v>Nov</v>
      </c>
      <c r="M586" s="9">
        <f t="shared" si="64"/>
        <v>1978</v>
      </c>
      <c r="N586" s="8" t="str" cm="1">
        <f t="array" ref="N586">IF(G586="?",INDEX($G$2:$G$2344,MODE(MATCH($G$2:$G$2344,$G$2:$G$2344,0))),G586)</f>
        <v>tier - 2</v>
      </c>
      <c r="O586" s="8" t="str" cm="1">
        <f t="array" ref="O586">IF(H586="?",INDEX($H$2:$H$2344,MODE(MATCH($H$2:$H$2344,$H$2:$H$2344,0))),H586)</f>
        <v>tier - 3</v>
      </c>
      <c r="P586" s="8" t="str">
        <f t="shared" si="67"/>
        <v>R1012</v>
      </c>
      <c r="Q586" s="11">
        <f t="shared" si="68"/>
        <v>28816</v>
      </c>
      <c r="R586" s="9">
        <f t="shared" si="70"/>
        <v>44</v>
      </c>
      <c r="S586" s="9"/>
      <c r="T586" s="40">
        <f>COUNTA(Table3[[#This Row],[month]:[age]])</f>
        <v>7</v>
      </c>
    </row>
    <row r="587" spans="1:20" x14ac:dyDescent="0.25">
      <c r="A587" t="s">
        <v>618</v>
      </c>
      <c r="B587">
        <v>1997</v>
      </c>
      <c r="C587" t="s">
        <v>10</v>
      </c>
      <c r="D587">
        <v>14</v>
      </c>
      <c r="E587">
        <v>5</v>
      </c>
      <c r="F587" s="42">
        <v>5080.1000000000004</v>
      </c>
      <c r="G587" t="s">
        <v>12</v>
      </c>
      <c r="H587" t="s">
        <v>11</v>
      </c>
      <c r="I587" t="s">
        <v>42</v>
      </c>
      <c r="J587" s="7">
        <f t="shared" si="65"/>
        <v>0</v>
      </c>
      <c r="K587" s="9" t="str">
        <f t="shared" si="69"/>
        <v>Id1752</v>
      </c>
      <c r="L587" s="8" t="str">
        <f t="shared" si="66"/>
        <v>Jul</v>
      </c>
      <c r="M587" s="9">
        <f t="shared" si="64"/>
        <v>1997</v>
      </c>
      <c r="N587" s="8" t="str" cm="1">
        <f t="array" ref="N587">IF(G587="?",INDEX($G$2:$G$2344,MODE(MATCH($G$2:$G$2344,$G$2:$G$2344,0))),G587)</f>
        <v>tier - 3</v>
      </c>
      <c r="O587" s="8" t="str" cm="1">
        <f t="array" ref="O587">IF(H587="?",INDEX($H$2:$H$2344,MODE(MATCH($H$2:$H$2344,$H$2:$H$2344,0))),H587)</f>
        <v>tier - 2</v>
      </c>
      <c r="P587" s="8" t="str">
        <f t="shared" si="67"/>
        <v>R1011</v>
      </c>
      <c r="Q587" s="11">
        <f t="shared" si="68"/>
        <v>35625</v>
      </c>
      <c r="R587" s="9">
        <f t="shared" si="70"/>
        <v>25</v>
      </c>
      <c r="S587" s="9"/>
      <c r="T587" s="40">
        <f>COUNTA(Table3[[#This Row],[month]:[age]])</f>
        <v>7</v>
      </c>
    </row>
    <row r="588" spans="1:20" x14ac:dyDescent="0.25">
      <c r="A588" t="s">
        <v>619</v>
      </c>
      <c r="B588">
        <v>1999</v>
      </c>
      <c r="C588" t="s">
        <v>18</v>
      </c>
      <c r="D588">
        <v>19</v>
      </c>
      <c r="E588">
        <v>0</v>
      </c>
      <c r="F588" s="42">
        <v>5087.92</v>
      </c>
      <c r="G588" t="s">
        <v>11</v>
      </c>
      <c r="H588" t="s">
        <v>11</v>
      </c>
      <c r="I588" t="s">
        <v>535</v>
      </c>
      <c r="J588" s="7">
        <f t="shared" si="65"/>
        <v>0</v>
      </c>
      <c r="K588" s="9" t="str">
        <f t="shared" si="69"/>
        <v>Id1751</v>
      </c>
      <c r="L588" s="8" t="str">
        <f t="shared" si="66"/>
        <v>Jun</v>
      </c>
      <c r="M588" s="9">
        <f t="shared" si="64"/>
        <v>1999</v>
      </c>
      <c r="N588" s="8" t="str" cm="1">
        <f t="array" ref="N588">IF(G588="?",INDEX($G$2:$G$2344,MODE(MATCH($G$2:$G$2344,$G$2:$G$2344,0))),G588)</f>
        <v>tier - 2</v>
      </c>
      <c r="O588" s="8" t="str" cm="1">
        <f t="array" ref="O588">IF(H588="?",INDEX($H$2:$H$2344,MODE(MATCH($H$2:$H$2344,$H$2:$H$2344,0))),H588)</f>
        <v>tier - 2</v>
      </c>
      <c r="P588" s="8" t="str">
        <f t="shared" si="67"/>
        <v>R1026</v>
      </c>
      <c r="Q588" s="11">
        <f t="shared" si="68"/>
        <v>36330</v>
      </c>
      <c r="R588" s="9">
        <f t="shared" si="70"/>
        <v>23</v>
      </c>
      <c r="S588" s="9"/>
      <c r="T588" s="40">
        <f>COUNTA(Table3[[#This Row],[month]:[age]])</f>
        <v>7</v>
      </c>
    </row>
    <row r="589" spans="1:20" x14ac:dyDescent="0.25">
      <c r="A589" t="s">
        <v>620</v>
      </c>
      <c r="B589">
        <v>1987</v>
      </c>
      <c r="C589" t="s">
        <v>15</v>
      </c>
      <c r="D589">
        <v>18</v>
      </c>
      <c r="E589">
        <v>1</v>
      </c>
      <c r="F589" s="42">
        <v>5116.5</v>
      </c>
      <c r="G589" t="s">
        <v>11</v>
      </c>
      <c r="H589" t="s">
        <v>11</v>
      </c>
      <c r="I589" t="s">
        <v>23</v>
      </c>
      <c r="J589" s="7">
        <f t="shared" si="65"/>
        <v>0</v>
      </c>
      <c r="K589" s="9" t="str">
        <f t="shared" si="69"/>
        <v>Id1750</v>
      </c>
      <c r="L589" s="8" t="str">
        <f t="shared" si="66"/>
        <v>Nov</v>
      </c>
      <c r="M589" s="9">
        <f t="shared" si="64"/>
        <v>1987</v>
      </c>
      <c r="N589" s="8" t="str" cm="1">
        <f t="array" ref="N589">IF(G589="?",INDEX($G$2:$G$2344,MODE(MATCH($G$2:$G$2344,$G$2:$G$2344,0))),G589)</f>
        <v>tier - 2</v>
      </c>
      <c r="O589" s="8" t="str" cm="1">
        <f t="array" ref="O589">IF(H589="?",INDEX($H$2:$H$2344,MODE(MATCH($H$2:$H$2344,$H$2:$H$2344,0))),H589)</f>
        <v>tier - 2</v>
      </c>
      <c r="P589" s="8" t="str">
        <f t="shared" si="67"/>
        <v>R1012</v>
      </c>
      <c r="Q589" s="11">
        <f t="shared" si="68"/>
        <v>32099</v>
      </c>
      <c r="R589" s="9">
        <f t="shared" si="70"/>
        <v>35</v>
      </c>
      <c r="S589" s="9"/>
      <c r="T589" s="40">
        <f>COUNTA(Table3[[#This Row],[month]:[age]])</f>
        <v>7</v>
      </c>
    </row>
    <row r="590" spans="1:20" x14ac:dyDescent="0.25">
      <c r="A590" t="s">
        <v>621</v>
      </c>
      <c r="B590">
        <v>1988</v>
      </c>
      <c r="C590" t="s">
        <v>15</v>
      </c>
      <c r="D590">
        <v>1</v>
      </c>
      <c r="E590">
        <v>2</v>
      </c>
      <c r="F590" s="42">
        <v>5124.1899999999996</v>
      </c>
      <c r="G590" t="s">
        <v>11</v>
      </c>
      <c r="H590" t="s">
        <v>12</v>
      </c>
      <c r="I590" t="s">
        <v>13</v>
      </c>
      <c r="J590" s="7">
        <f t="shared" si="65"/>
        <v>0</v>
      </c>
      <c r="K590" s="9" t="str">
        <f t="shared" si="69"/>
        <v>Id1749</v>
      </c>
      <c r="L590" s="8" t="str">
        <f t="shared" si="66"/>
        <v>Nov</v>
      </c>
      <c r="M590" s="9">
        <f t="shared" si="64"/>
        <v>1988</v>
      </c>
      <c r="N590" s="8" t="str" cm="1">
        <f t="array" ref="N590">IF(G590="?",INDEX($G$2:$G$2344,MODE(MATCH($G$2:$G$2344,$G$2:$G$2344,0))),G590)</f>
        <v>tier - 2</v>
      </c>
      <c r="O590" s="8" t="str" cm="1">
        <f t="array" ref="O590">IF(H590="?",INDEX($H$2:$H$2344,MODE(MATCH($H$2:$H$2344,$H$2:$H$2344,0))),H590)</f>
        <v>tier - 3</v>
      </c>
      <c r="P590" s="8" t="str">
        <f t="shared" si="67"/>
        <v>R1013</v>
      </c>
      <c r="Q590" s="11">
        <f t="shared" si="68"/>
        <v>32448</v>
      </c>
      <c r="R590" s="9">
        <f t="shared" si="70"/>
        <v>34</v>
      </c>
      <c r="S590" s="9"/>
      <c r="T590" s="40">
        <f>COUNTA(Table3[[#This Row],[month]:[age]])</f>
        <v>7</v>
      </c>
    </row>
    <row r="591" spans="1:20" x14ac:dyDescent="0.25">
      <c r="A591" t="s">
        <v>622</v>
      </c>
      <c r="B591">
        <v>1987</v>
      </c>
      <c r="C591" t="s">
        <v>20</v>
      </c>
      <c r="D591">
        <v>13</v>
      </c>
      <c r="E591">
        <v>1</v>
      </c>
      <c r="F591" s="42">
        <v>5125.22</v>
      </c>
      <c r="G591" t="s">
        <v>16</v>
      </c>
      <c r="H591" t="s">
        <v>11</v>
      </c>
      <c r="I591" t="s">
        <v>23</v>
      </c>
      <c r="J591" s="7">
        <f t="shared" si="65"/>
        <v>0</v>
      </c>
      <c r="K591" s="9" t="str">
        <f t="shared" si="69"/>
        <v>Id1748</v>
      </c>
      <c r="L591" s="8" t="str">
        <f t="shared" si="66"/>
        <v>Sep</v>
      </c>
      <c r="M591" s="9">
        <f t="shared" si="64"/>
        <v>1987</v>
      </c>
      <c r="N591" s="8" t="str" cm="1">
        <f t="array" ref="N591">IF(G591="?",INDEX($G$2:$G$2344,MODE(MATCH($G$2:$G$2344,$G$2:$G$2344,0))),G591)</f>
        <v>tier - 1</v>
      </c>
      <c r="O591" s="8" t="str" cm="1">
        <f t="array" ref="O591">IF(H591="?",INDEX($H$2:$H$2344,MODE(MATCH($H$2:$H$2344,$H$2:$H$2344,0))),H591)</f>
        <v>tier - 2</v>
      </c>
      <c r="P591" s="8" t="str">
        <f t="shared" si="67"/>
        <v>R1012</v>
      </c>
      <c r="Q591" s="11">
        <f t="shared" si="68"/>
        <v>32033</v>
      </c>
      <c r="R591" s="9">
        <f t="shared" si="70"/>
        <v>35</v>
      </c>
      <c r="S591" s="9"/>
      <c r="T591" s="40">
        <f>COUNTA(Table3[[#This Row],[month]:[age]])</f>
        <v>7</v>
      </c>
    </row>
    <row r="592" spans="1:20" x14ac:dyDescent="0.25">
      <c r="A592" t="s">
        <v>623</v>
      </c>
      <c r="B592">
        <v>1988</v>
      </c>
      <c r="C592" t="s">
        <v>20</v>
      </c>
      <c r="D592">
        <v>15</v>
      </c>
      <c r="E592">
        <v>3</v>
      </c>
      <c r="F592" s="42">
        <v>5136.75</v>
      </c>
      <c r="G592" t="s">
        <v>11</v>
      </c>
      <c r="H592" t="s">
        <v>16</v>
      </c>
      <c r="I592" t="s">
        <v>13</v>
      </c>
      <c r="J592" s="7">
        <f t="shared" si="65"/>
        <v>0</v>
      </c>
      <c r="K592" s="9" t="str">
        <f t="shared" si="69"/>
        <v>Id1747</v>
      </c>
      <c r="L592" s="8" t="str">
        <f t="shared" si="66"/>
        <v>Sep</v>
      </c>
      <c r="M592" s="9">
        <f t="shared" si="64"/>
        <v>1988</v>
      </c>
      <c r="N592" s="8" t="str" cm="1">
        <f t="array" ref="N592">IF(G592="?",INDEX($G$2:$G$2344,MODE(MATCH($G$2:$G$2344,$G$2:$G$2344,0))),G592)</f>
        <v>tier - 2</v>
      </c>
      <c r="O592" s="8" t="str" cm="1">
        <f t="array" ref="O592">IF(H592="?",INDEX($H$2:$H$2344,MODE(MATCH($H$2:$H$2344,$H$2:$H$2344,0))),H592)</f>
        <v>tier - 1</v>
      </c>
      <c r="P592" s="8" t="str">
        <f t="shared" si="67"/>
        <v>R1013</v>
      </c>
      <c r="Q592" s="11">
        <f t="shared" si="68"/>
        <v>32401</v>
      </c>
      <c r="R592" s="9">
        <f t="shared" si="70"/>
        <v>34</v>
      </c>
      <c r="S592" s="9"/>
      <c r="T592" s="40">
        <f>COUNTA(Table3[[#This Row],[month]:[age]])</f>
        <v>7</v>
      </c>
    </row>
    <row r="593" spans="1:20" x14ac:dyDescent="0.25">
      <c r="A593" t="s">
        <v>624</v>
      </c>
      <c r="B593">
        <v>1993</v>
      </c>
      <c r="C593" t="s">
        <v>30</v>
      </c>
      <c r="D593">
        <v>10</v>
      </c>
      <c r="E593">
        <v>3</v>
      </c>
      <c r="F593" s="42">
        <v>5138.26</v>
      </c>
      <c r="G593" t="s">
        <v>11</v>
      </c>
      <c r="H593" t="s">
        <v>11</v>
      </c>
      <c r="I593" t="s">
        <v>13</v>
      </c>
      <c r="J593" s="7">
        <f t="shared" si="65"/>
        <v>0</v>
      </c>
      <c r="K593" s="9" t="str">
        <f t="shared" si="69"/>
        <v>Id1746</v>
      </c>
      <c r="L593" s="8" t="str">
        <f t="shared" si="66"/>
        <v>Dec</v>
      </c>
      <c r="M593" s="9">
        <f t="shared" si="64"/>
        <v>1993</v>
      </c>
      <c r="N593" s="8" t="str" cm="1">
        <f t="array" ref="N593">IF(G593="?",INDEX($G$2:$G$2344,MODE(MATCH($G$2:$G$2344,$G$2:$G$2344,0))),G593)</f>
        <v>tier - 2</v>
      </c>
      <c r="O593" s="8" t="str" cm="1">
        <f t="array" ref="O593">IF(H593="?",INDEX($H$2:$H$2344,MODE(MATCH($H$2:$H$2344,$H$2:$H$2344,0))),H593)</f>
        <v>tier - 2</v>
      </c>
      <c r="P593" s="8" t="str">
        <f t="shared" si="67"/>
        <v>R1013</v>
      </c>
      <c r="Q593" s="11">
        <f t="shared" si="68"/>
        <v>34313</v>
      </c>
      <c r="R593" s="9">
        <f t="shared" si="70"/>
        <v>29</v>
      </c>
      <c r="S593" s="9"/>
      <c r="T593" s="40">
        <f>COUNTA(Table3[[#This Row],[month]:[age]])</f>
        <v>7</v>
      </c>
    </row>
    <row r="594" spans="1:20" x14ac:dyDescent="0.25">
      <c r="A594" t="s">
        <v>625</v>
      </c>
      <c r="B594">
        <v>1984</v>
      </c>
      <c r="C594" t="s">
        <v>35</v>
      </c>
      <c r="D594">
        <v>22</v>
      </c>
      <c r="E594">
        <v>3</v>
      </c>
      <c r="F594" s="42">
        <v>5144.18</v>
      </c>
      <c r="G594" t="s">
        <v>11</v>
      </c>
      <c r="H594" t="s">
        <v>16</v>
      </c>
      <c r="I594" t="s">
        <v>13</v>
      </c>
      <c r="J594" s="7">
        <f t="shared" si="65"/>
        <v>0</v>
      </c>
      <c r="K594" s="9" t="str">
        <f t="shared" si="69"/>
        <v>Id1745</v>
      </c>
      <c r="L594" s="8" t="str">
        <f t="shared" si="66"/>
        <v>Aug</v>
      </c>
      <c r="M594" s="9">
        <f t="shared" si="64"/>
        <v>1984</v>
      </c>
      <c r="N594" s="8" t="str" cm="1">
        <f t="array" ref="N594">IF(G594="?",INDEX($G$2:$G$2344,MODE(MATCH($G$2:$G$2344,$G$2:$G$2344,0))),G594)</f>
        <v>tier - 2</v>
      </c>
      <c r="O594" s="8" t="str" cm="1">
        <f t="array" ref="O594">IF(H594="?",INDEX($H$2:$H$2344,MODE(MATCH($H$2:$H$2344,$H$2:$H$2344,0))),H594)</f>
        <v>tier - 1</v>
      </c>
      <c r="P594" s="8" t="str">
        <f t="shared" si="67"/>
        <v>R1013</v>
      </c>
      <c r="Q594" s="11">
        <f t="shared" si="68"/>
        <v>30916</v>
      </c>
      <c r="R594" s="9">
        <f t="shared" si="70"/>
        <v>38</v>
      </c>
      <c r="S594" s="9"/>
      <c r="T594" s="40">
        <f>COUNTA(Table3[[#This Row],[month]:[age]])</f>
        <v>7</v>
      </c>
    </row>
    <row r="595" spans="1:20" x14ac:dyDescent="0.25">
      <c r="A595" t="s">
        <v>626</v>
      </c>
      <c r="B595">
        <v>1990</v>
      </c>
      <c r="C595" t="s">
        <v>35</v>
      </c>
      <c r="D595">
        <v>22</v>
      </c>
      <c r="E595">
        <v>1</v>
      </c>
      <c r="F595" s="42">
        <v>5148.55</v>
      </c>
      <c r="G595" t="s">
        <v>11</v>
      </c>
      <c r="H595" t="s">
        <v>11</v>
      </c>
      <c r="I595" t="s">
        <v>247</v>
      </c>
      <c r="J595" s="7">
        <f t="shared" si="65"/>
        <v>0</v>
      </c>
      <c r="K595" s="9" t="str">
        <f t="shared" si="69"/>
        <v>Id1744</v>
      </c>
      <c r="L595" s="8" t="str">
        <f t="shared" si="66"/>
        <v>Aug</v>
      </c>
      <c r="M595" s="9">
        <f t="shared" si="64"/>
        <v>1990</v>
      </c>
      <c r="N595" s="8" t="str" cm="1">
        <f t="array" ref="N595">IF(G595="?",INDEX($G$2:$G$2344,MODE(MATCH($G$2:$G$2344,$G$2:$G$2344,0))),G595)</f>
        <v>tier - 2</v>
      </c>
      <c r="O595" s="8" t="str" cm="1">
        <f t="array" ref="O595">IF(H595="?",INDEX($H$2:$H$2344,MODE(MATCH($H$2:$H$2344,$H$2:$H$2344,0))),H595)</f>
        <v>tier - 2</v>
      </c>
      <c r="P595" s="8" t="str">
        <f t="shared" si="67"/>
        <v>R1024</v>
      </c>
      <c r="Q595" s="11">
        <f t="shared" si="68"/>
        <v>33107</v>
      </c>
      <c r="R595" s="9">
        <f t="shared" si="70"/>
        <v>32</v>
      </c>
      <c r="S595" s="9"/>
      <c r="T595" s="40">
        <f>COUNTA(Table3[[#This Row],[month]:[age]])</f>
        <v>7</v>
      </c>
    </row>
    <row r="596" spans="1:20" x14ac:dyDescent="0.25">
      <c r="A596" t="s">
        <v>627</v>
      </c>
      <c r="B596">
        <v>1990</v>
      </c>
      <c r="C596" t="s">
        <v>37</v>
      </c>
      <c r="D596">
        <v>9</v>
      </c>
      <c r="E596">
        <v>2</v>
      </c>
      <c r="F596" s="42">
        <v>5152.13</v>
      </c>
      <c r="G596" t="s">
        <v>11</v>
      </c>
      <c r="H596" t="s">
        <v>11</v>
      </c>
      <c r="I596" t="s">
        <v>42</v>
      </c>
      <c r="J596" s="7">
        <f t="shared" si="65"/>
        <v>0</v>
      </c>
      <c r="K596" s="9" t="str">
        <f t="shared" si="69"/>
        <v>Id1743</v>
      </c>
      <c r="L596" s="8" t="str">
        <f t="shared" si="66"/>
        <v>Oct</v>
      </c>
      <c r="M596" s="9">
        <f t="shared" si="64"/>
        <v>1990</v>
      </c>
      <c r="N596" s="8" t="str" cm="1">
        <f t="array" ref="N596">IF(G596="?",INDEX($G$2:$G$2344,MODE(MATCH($G$2:$G$2344,$G$2:$G$2344,0))),G596)</f>
        <v>tier - 2</v>
      </c>
      <c r="O596" s="8" t="str" cm="1">
        <f t="array" ref="O596">IF(H596="?",INDEX($H$2:$H$2344,MODE(MATCH($H$2:$H$2344,$H$2:$H$2344,0))),H596)</f>
        <v>tier - 2</v>
      </c>
      <c r="P596" s="8" t="str">
        <f t="shared" si="67"/>
        <v>R1011</v>
      </c>
      <c r="Q596" s="11">
        <f t="shared" si="68"/>
        <v>33155</v>
      </c>
      <c r="R596" s="9">
        <f t="shared" si="70"/>
        <v>32</v>
      </c>
      <c r="S596" s="9"/>
      <c r="T596" s="40">
        <f>COUNTA(Table3[[#This Row],[month]:[age]])</f>
        <v>7</v>
      </c>
    </row>
    <row r="597" spans="1:20" x14ac:dyDescent="0.25">
      <c r="A597" t="s">
        <v>628</v>
      </c>
      <c r="B597">
        <v>1991</v>
      </c>
      <c r="C597" t="s">
        <v>35</v>
      </c>
      <c r="D597">
        <v>29</v>
      </c>
      <c r="E597">
        <v>3</v>
      </c>
      <c r="F597" s="42">
        <v>5166.96</v>
      </c>
      <c r="G597" t="s">
        <v>11</v>
      </c>
      <c r="H597" t="s">
        <v>11</v>
      </c>
      <c r="I597" t="s">
        <v>23</v>
      </c>
      <c r="J597" s="7">
        <f t="shared" si="65"/>
        <v>0</v>
      </c>
      <c r="K597" s="9" t="str">
        <f t="shared" si="69"/>
        <v>Id1742</v>
      </c>
      <c r="L597" s="8" t="str">
        <f t="shared" si="66"/>
        <v>Aug</v>
      </c>
      <c r="M597" s="9">
        <f t="shared" si="64"/>
        <v>1991</v>
      </c>
      <c r="N597" s="8" t="str" cm="1">
        <f t="array" ref="N597">IF(G597="?",INDEX($G$2:$G$2344,MODE(MATCH($G$2:$G$2344,$G$2:$G$2344,0))),G597)</f>
        <v>tier - 2</v>
      </c>
      <c r="O597" s="8" t="str" cm="1">
        <f t="array" ref="O597">IF(H597="?",INDEX($H$2:$H$2344,MODE(MATCH($H$2:$H$2344,$H$2:$H$2344,0))),H597)</f>
        <v>tier - 2</v>
      </c>
      <c r="P597" s="8" t="str">
        <f t="shared" si="67"/>
        <v>R1012</v>
      </c>
      <c r="Q597" s="11">
        <f t="shared" si="68"/>
        <v>33479</v>
      </c>
      <c r="R597" s="9">
        <f t="shared" si="70"/>
        <v>31</v>
      </c>
      <c r="S597" s="9"/>
      <c r="T597" s="40">
        <f>COUNTA(Table3[[#This Row],[month]:[age]])</f>
        <v>7</v>
      </c>
    </row>
    <row r="598" spans="1:20" x14ac:dyDescent="0.25">
      <c r="A598" t="s">
        <v>629</v>
      </c>
      <c r="B598">
        <v>1984</v>
      </c>
      <c r="C598" t="s">
        <v>37</v>
      </c>
      <c r="D598">
        <v>16</v>
      </c>
      <c r="E598">
        <v>3</v>
      </c>
      <c r="F598" s="42">
        <v>5177.12</v>
      </c>
      <c r="G598" t="s">
        <v>11</v>
      </c>
      <c r="H598" t="s">
        <v>16</v>
      </c>
      <c r="I598" t="s">
        <v>13</v>
      </c>
      <c r="J598" s="7">
        <f t="shared" si="65"/>
        <v>0</v>
      </c>
      <c r="K598" s="9" t="str">
        <f t="shared" si="69"/>
        <v>Id1741</v>
      </c>
      <c r="L598" s="8" t="str">
        <f t="shared" si="66"/>
        <v>Oct</v>
      </c>
      <c r="M598" s="9">
        <f t="shared" si="64"/>
        <v>1984</v>
      </c>
      <c r="N598" s="8" t="str" cm="1">
        <f t="array" ref="N598">IF(G598="?",INDEX($G$2:$G$2344,MODE(MATCH($G$2:$G$2344,$G$2:$G$2344,0))),G598)</f>
        <v>tier - 2</v>
      </c>
      <c r="O598" s="8" t="str" cm="1">
        <f t="array" ref="O598">IF(H598="?",INDEX($H$2:$H$2344,MODE(MATCH($H$2:$H$2344,$H$2:$H$2344,0))),H598)</f>
        <v>tier - 1</v>
      </c>
      <c r="P598" s="8" t="str">
        <f t="shared" si="67"/>
        <v>R1013</v>
      </c>
      <c r="Q598" s="11">
        <f t="shared" si="68"/>
        <v>30971</v>
      </c>
      <c r="R598" s="9">
        <f t="shared" si="70"/>
        <v>38</v>
      </c>
      <c r="S598" s="9"/>
      <c r="T598" s="40">
        <f>COUNTA(Table3[[#This Row],[month]:[age]])</f>
        <v>7</v>
      </c>
    </row>
    <row r="599" spans="1:20" x14ac:dyDescent="0.25">
      <c r="A599" t="s">
        <v>630</v>
      </c>
      <c r="B599">
        <v>1979</v>
      </c>
      <c r="C599" t="s">
        <v>20</v>
      </c>
      <c r="D599">
        <v>12</v>
      </c>
      <c r="E599">
        <v>2</v>
      </c>
      <c r="F599" s="42">
        <v>5195.58</v>
      </c>
      <c r="G599" t="s">
        <v>11</v>
      </c>
      <c r="H599" t="s">
        <v>11</v>
      </c>
      <c r="I599" t="s">
        <v>13</v>
      </c>
      <c r="J599" s="7">
        <f t="shared" si="65"/>
        <v>0</v>
      </c>
      <c r="K599" s="9" t="str">
        <f t="shared" si="69"/>
        <v>Id1740</v>
      </c>
      <c r="L599" s="8" t="str">
        <f t="shared" si="66"/>
        <v>Sep</v>
      </c>
      <c r="M599" s="9">
        <f t="shared" si="64"/>
        <v>1979</v>
      </c>
      <c r="N599" s="8" t="str" cm="1">
        <f t="array" ref="N599">IF(G599="?",INDEX($G$2:$G$2344,MODE(MATCH($G$2:$G$2344,$G$2:$G$2344,0))),G599)</f>
        <v>tier - 2</v>
      </c>
      <c r="O599" s="8" t="str" cm="1">
        <f t="array" ref="O599">IF(H599="?",INDEX($H$2:$H$2344,MODE(MATCH($H$2:$H$2344,$H$2:$H$2344,0))),H599)</f>
        <v>tier - 2</v>
      </c>
      <c r="P599" s="8" t="str">
        <f t="shared" si="67"/>
        <v>R1013</v>
      </c>
      <c r="Q599" s="11">
        <f t="shared" si="68"/>
        <v>29110</v>
      </c>
      <c r="R599" s="9">
        <f t="shared" si="70"/>
        <v>43</v>
      </c>
      <c r="S599" s="9"/>
      <c r="T599" s="40">
        <f>COUNTA(Table3[[#This Row],[month]:[age]])</f>
        <v>7</v>
      </c>
    </row>
    <row r="600" spans="1:20" x14ac:dyDescent="0.25">
      <c r="A600" t="s">
        <v>631</v>
      </c>
      <c r="B600">
        <v>2004</v>
      </c>
      <c r="C600" t="s">
        <v>18</v>
      </c>
      <c r="D600">
        <v>6</v>
      </c>
      <c r="E600">
        <v>0</v>
      </c>
      <c r="F600" s="42">
        <v>5198.6899999999996</v>
      </c>
      <c r="G600" t="s">
        <v>11</v>
      </c>
      <c r="H600" t="s">
        <v>11</v>
      </c>
      <c r="I600" t="s">
        <v>632</v>
      </c>
      <c r="J600" s="7">
        <f t="shared" si="65"/>
        <v>0</v>
      </c>
      <c r="K600" s="9" t="str">
        <f t="shared" si="69"/>
        <v>Id1739</v>
      </c>
      <c r="L600" s="8" t="str">
        <f t="shared" si="66"/>
        <v>Jun</v>
      </c>
      <c r="M600" s="9">
        <f t="shared" si="64"/>
        <v>2004</v>
      </c>
      <c r="N600" s="8" t="str" cm="1">
        <f t="array" ref="N600">IF(G600="?",INDEX($G$2:$G$2344,MODE(MATCH($G$2:$G$2344,$G$2:$G$2344,0))),G600)</f>
        <v>tier - 2</v>
      </c>
      <c r="O600" s="8" t="str" cm="1">
        <f t="array" ref="O600">IF(H600="?",INDEX($H$2:$H$2344,MODE(MATCH($H$2:$H$2344,$H$2:$H$2344,0))),H600)</f>
        <v>tier - 2</v>
      </c>
      <c r="P600" s="8" t="str">
        <f t="shared" si="67"/>
        <v>R1022</v>
      </c>
      <c r="Q600" s="11">
        <f t="shared" si="68"/>
        <v>38144</v>
      </c>
      <c r="R600" s="9">
        <f t="shared" si="70"/>
        <v>19</v>
      </c>
      <c r="S600" s="9"/>
      <c r="T600" s="40">
        <f>COUNTA(Table3[[#This Row],[month]:[age]])</f>
        <v>7</v>
      </c>
    </row>
    <row r="601" spans="1:20" x14ac:dyDescent="0.25">
      <c r="A601" t="s">
        <v>633</v>
      </c>
      <c r="B601">
        <v>1983</v>
      </c>
      <c r="C601" t="s">
        <v>37</v>
      </c>
      <c r="D601">
        <v>24</v>
      </c>
      <c r="E601">
        <v>3</v>
      </c>
      <c r="F601" s="42">
        <v>5207.97</v>
      </c>
      <c r="G601" t="s">
        <v>11</v>
      </c>
      <c r="H601" t="s">
        <v>11</v>
      </c>
      <c r="I601" t="s">
        <v>23</v>
      </c>
      <c r="J601" s="7">
        <f t="shared" si="65"/>
        <v>0</v>
      </c>
      <c r="K601" s="9" t="str">
        <f t="shared" si="69"/>
        <v>Id1738</v>
      </c>
      <c r="L601" s="8" t="str">
        <f t="shared" si="66"/>
        <v>Oct</v>
      </c>
      <c r="M601" s="9">
        <f t="shared" si="64"/>
        <v>1983</v>
      </c>
      <c r="N601" s="8" t="str" cm="1">
        <f t="array" ref="N601">IF(G601="?",INDEX($G$2:$G$2344,MODE(MATCH($G$2:$G$2344,$G$2:$G$2344,0))),G601)</f>
        <v>tier - 2</v>
      </c>
      <c r="O601" s="8" t="str" cm="1">
        <f t="array" ref="O601">IF(H601="?",INDEX($H$2:$H$2344,MODE(MATCH($H$2:$H$2344,$H$2:$H$2344,0))),H601)</f>
        <v>tier - 2</v>
      </c>
      <c r="P601" s="8" t="str">
        <f t="shared" si="67"/>
        <v>R1012</v>
      </c>
      <c r="Q601" s="11">
        <f t="shared" si="68"/>
        <v>30613</v>
      </c>
      <c r="R601" s="9">
        <f t="shared" si="70"/>
        <v>39</v>
      </c>
      <c r="S601" s="9"/>
      <c r="T601" s="40">
        <f>COUNTA(Table3[[#This Row],[month]:[age]])</f>
        <v>7</v>
      </c>
    </row>
    <row r="602" spans="1:20" x14ac:dyDescent="0.25">
      <c r="A602" t="s">
        <v>634</v>
      </c>
      <c r="B602">
        <v>1993</v>
      </c>
      <c r="C602" t="s">
        <v>18</v>
      </c>
      <c r="D602">
        <v>17</v>
      </c>
      <c r="E602">
        <v>3</v>
      </c>
      <c r="F602" s="42">
        <v>5209.58</v>
      </c>
      <c r="G602" t="s">
        <v>12</v>
      </c>
      <c r="H602" t="s">
        <v>12</v>
      </c>
      <c r="I602" t="s">
        <v>356</v>
      </c>
      <c r="J602" s="7">
        <f t="shared" si="65"/>
        <v>0</v>
      </c>
      <c r="K602" s="9" t="str">
        <f t="shared" si="69"/>
        <v>Id1737</v>
      </c>
      <c r="L602" s="8" t="str">
        <f t="shared" si="66"/>
        <v>Jun</v>
      </c>
      <c r="M602" s="9">
        <f t="shared" si="64"/>
        <v>1993</v>
      </c>
      <c r="N602" s="8" t="str" cm="1">
        <f t="array" ref="N602">IF(G602="?",INDEX($G$2:$G$2344,MODE(MATCH($G$2:$G$2344,$G$2:$G$2344,0))),G602)</f>
        <v>tier - 3</v>
      </c>
      <c r="O602" s="8" t="str" cm="1">
        <f t="array" ref="O602">IF(H602="?",INDEX($H$2:$H$2344,MODE(MATCH($H$2:$H$2344,$H$2:$H$2344,0))),H602)</f>
        <v>tier - 3</v>
      </c>
      <c r="P602" s="8" t="str">
        <f t="shared" si="67"/>
        <v>R1017</v>
      </c>
      <c r="Q602" s="11">
        <f t="shared" si="68"/>
        <v>34137</v>
      </c>
      <c r="R602" s="9">
        <f t="shared" si="70"/>
        <v>29</v>
      </c>
      <c r="S602" s="9"/>
      <c r="T602" s="40">
        <f>COUNTA(Table3[[#This Row],[month]:[age]])</f>
        <v>7</v>
      </c>
    </row>
    <row r="603" spans="1:20" x14ac:dyDescent="0.25">
      <c r="A603" t="s">
        <v>635</v>
      </c>
      <c r="B603">
        <v>1999</v>
      </c>
      <c r="C603" t="s">
        <v>30</v>
      </c>
      <c r="D603">
        <v>1</v>
      </c>
      <c r="E603">
        <v>0</v>
      </c>
      <c r="F603" s="42">
        <v>5213.22</v>
      </c>
      <c r="G603" t="s">
        <v>11</v>
      </c>
      <c r="H603" t="s">
        <v>16</v>
      </c>
      <c r="I603" t="s">
        <v>23</v>
      </c>
      <c r="J603" s="7">
        <f t="shared" si="65"/>
        <v>0</v>
      </c>
      <c r="K603" s="9" t="str">
        <f t="shared" si="69"/>
        <v>Id1736</v>
      </c>
      <c r="L603" s="8" t="str">
        <f t="shared" si="66"/>
        <v>Dec</v>
      </c>
      <c r="M603" s="9">
        <f t="shared" si="64"/>
        <v>1999</v>
      </c>
      <c r="N603" s="8" t="str" cm="1">
        <f t="array" ref="N603">IF(G603="?",INDEX($G$2:$G$2344,MODE(MATCH($G$2:$G$2344,$G$2:$G$2344,0))),G603)</f>
        <v>tier - 2</v>
      </c>
      <c r="O603" s="8" t="str" cm="1">
        <f t="array" ref="O603">IF(H603="?",INDEX($H$2:$H$2344,MODE(MATCH($H$2:$H$2344,$H$2:$H$2344,0))),H603)</f>
        <v>tier - 1</v>
      </c>
      <c r="P603" s="8" t="str">
        <f t="shared" si="67"/>
        <v>R1012</v>
      </c>
      <c r="Q603" s="11">
        <f t="shared" si="68"/>
        <v>36495</v>
      </c>
      <c r="R603" s="9">
        <f t="shared" si="70"/>
        <v>23</v>
      </c>
      <c r="S603" s="9"/>
      <c r="T603" s="40">
        <f>COUNTA(Table3[[#This Row],[month]:[age]])</f>
        <v>7</v>
      </c>
    </row>
    <row r="604" spans="1:20" x14ac:dyDescent="0.25">
      <c r="A604" t="s">
        <v>636</v>
      </c>
      <c r="B604">
        <v>1995</v>
      </c>
      <c r="C604" t="s">
        <v>18</v>
      </c>
      <c r="D604">
        <v>6</v>
      </c>
      <c r="E604">
        <v>0</v>
      </c>
      <c r="F604" s="42">
        <v>5216.4799999999996</v>
      </c>
      <c r="G604" t="s">
        <v>11</v>
      </c>
      <c r="H604" t="s">
        <v>11</v>
      </c>
      <c r="I604" t="s">
        <v>200</v>
      </c>
      <c r="J604" s="7">
        <f t="shared" si="65"/>
        <v>0</v>
      </c>
      <c r="K604" s="9" t="str">
        <f t="shared" si="69"/>
        <v>Id1735</v>
      </c>
      <c r="L604" s="8" t="str">
        <f t="shared" si="66"/>
        <v>Jun</v>
      </c>
      <c r="M604" s="9">
        <f t="shared" si="64"/>
        <v>1995</v>
      </c>
      <c r="N604" s="8" t="str" cm="1">
        <f t="array" ref="N604">IF(G604="?",INDEX($G$2:$G$2344,MODE(MATCH($G$2:$G$2344,$G$2:$G$2344,0))),G604)</f>
        <v>tier - 2</v>
      </c>
      <c r="O604" s="8" t="str" cm="1">
        <f t="array" ref="O604">IF(H604="?",INDEX($H$2:$H$2344,MODE(MATCH($H$2:$H$2344,$H$2:$H$2344,0))),H604)</f>
        <v>tier - 2</v>
      </c>
      <c r="P604" s="8" t="str">
        <f t="shared" si="67"/>
        <v>R1025</v>
      </c>
      <c r="Q604" s="11">
        <f t="shared" si="68"/>
        <v>34856</v>
      </c>
      <c r="R604" s="9">
        <f t="shared" si="70"/>
        <v>28</v>
      </c>
      <c r="S604" s="9"/>
      <c r="T604" s="40">
        <f>COUNTA(Table3[[#This Row],[month]:[age]])</f>
        <v>7</v>
      </c>
    </row>
    <row r="605" spans="1:20" x14ac:dyDescent="0.25">
      <c r="A605" t="s">
        <v>637</v>
      </c>
      <c r="B605">
        <v>1987</v>
      </c>
      <c r="C605" t="s">
        <v>18</v>
      </c>
      <c r="D605">
        <v>29</v>
      </c>
      <c r="E605">
        <v>0</v>
      </c>
      <c r="F605" s="42">
        <v>5227.99</v>
      </c>
      <c r="G605" t="s">
        <v>11</v>
      </c>
      <c r="H605" t="s">
        <v>16</v>
      </c>
      <c r="I605" t="s">
        <v>247</v>
      </c>
      <c r="J605" s="7">
        <f t="shared" si="65"/>
        <v>0</v>
      </c>
      <c r="K605" s="9" t="str">
        <f t="shared" si="69"/>
        <v>Id1734</v>
      </c>
      <c r="L605" s="8" t="str">
        <f t="shared" si="66"/>
        <v>Jun</v>
      </c>
      <c r="M605" s="9">
        <f t="shared" si="64"/>
        <v>1987</v>
      </c>
      <c r="N605" s="8" t="str" cm="1">
        <f t="array" ref="N605">IF(G605="?",INDEX($G$2:$G$2344,MODE(MATCH($G$2:$G$2344,$G$2:$G$2344,0))),G605)</f>
        <v>tier - 2</v>
      </c>
      <c r="O605" s="8" t="str" cm="1">
        <f t="array" ref="O605">IF(H605="?",INDEX($H$2:$H$2344,MODE(MATCH($H$2:$H$2344,$H$2:$H$2344,0))),H605)</f>
        <v>tier - 1</v>
      </c>
      <c r="P605" s="8" t="str">
        <f t="shared" si="67"/>
        <v>R1024</v>
      </c>
      <c r="Q605" s="11">
        <f t="shared" si="68"/>
        <v>31957</v>
      </c>
      <c r="R605" s="9">
        <f t="shared" si="70"/>
        <v>35</v>
      </c>
      <c r="S605" s="9"/>
      <c r="T605" s="40">
        <f>COUNTA(Table3[[#This Row],[month]:[age]])</f>
        <v>7</v>
      </c>
    </row>
    <row r="606" spans="1:20" x14ac:dyDescent="0.25">
      <c r="A606" t="s">
        <v>638</v>
      </c>
      <c r="B606">
        <v>1987</v>
      </c>
      <c r="C606" t="s">
        <v>30</v>
      </c>
      <c r="D606">
        <v>26</v>
      </c>
      <c r="E606">
        <v>1</v>
      </c>
      <c r="F606" s="42">
        <v>5240.7700000000004</v>
      </c>
      <c r="G606" t="s">
        <v>11</v>
      </c>
      <c r="H606" t="s">
        <v>11</v>
      </c>
      <c r="I606" t="s">
        <v>42</v>
      </c>
      <c r="J606" s="7">
        <f t="shared" si="65"/>
        <v>0</v>
      </c>
      <c r="K606" s="9" t="str">
        <f t="shared" si="69"/>
        <v>Id1733</v>
      </c>
      <c r="L606" s="8" t="str">
        <f t="shared" si="66"/>
        <v>Dec</v>
      </c>
      <c r="M606" s="9">
        <f t="shared" si="64"/>
        <v>1987</v>
      </c>
      <c r="N606" s="8" t="str" cm="1">
        <f t="array" ref="N606">IF(G606="?",INDEX($G$2:$G$2344,MODE(MATCH($G$2:$G$2344,$G$2:$G$2344,0))),G606)</f>
        <v>tier - 2</v>
      </c>
      <c r="O606" s="8" t="str" cm="1">
        <f t="array" ref="O606">IF(H606="?",INDEX($H$2:$H$2344,MODE(MATCH($H$2:$H$2344,$H$2:$H$2344,0))),H606)</f>
        <v>tier - 2</v>
      </c>
      <c r="P606" s="8" t="str">
        <f t="shared" si="67"/>
        <v>R1011</v>
      </c>
      <c r="Q606" s="11">
        <f t="shared" si="68"/>
        <v>32137</v>
      </c>
      <c r="R606" s="9">
        <f t="shared" si="70"/>
        <v>35</v>
      </c>
      <c r="S606" s="9"/>
      <c r="T606" s="40">
        <f>COUNTA(Table3[[#This Row],[month]:[age]])</f>
        <v>7</v>
      </c>
    </row>
    <row r="607" spans="1:20" x14ac:dyDescent="0.25">
      <c r="A607" t="s">
        <v>639</v>
      </c>
      <c r="B607">
        <v>1987</v>
      </c>
      <c r="C607" t="s">
        <v>10</v>
      </c>
      <c r="D607">
        <v>5</v>
      </c>
      <c r="E607">
        <v>1</v>
      </c>
      <c r="F607" s="42">
        <v>5245.23</v>
      </c>
      <c r="G607" t="s">
        <v>11</v>
      </c>
      <c r="H607" t="s">
        <v>11</v>
      </c>
      <c r="I607" t="s">
        <v>13</v>
      </c>
      <c r="J607" s="7">
        <f t="shared" si="65"/>
        <v>0</v>
      </c>
      <c r="K607" s="9" t="str">
        <f t="shared" si="69"/>
        <v>Id1732</v>
      </c>
      <c r="L607" s="8" t="str">
        <f t="shared" si="66"/>
        <v>Jul</v>
      </c>
      <c r="M607" s="9">
        <f t="shared" si="64"/>
        <v>1987</v>
      </c>
      <c r="N607" s="8" t="str" cm="1">
        <f t="array" ref="N607">IF(G607="?",INDEX($G$2:$G$2344,MODE(MATCH($G$2:$G$2344,$G$2:$G$2344,0))),G607)</f>
        <v>tier - 2</v>
      </c>
      <c r="O607" s="8" t="str" cm="1">
        <f t="array" ref="O607">IF(H607="?",INDEX($H$2:$H$2344,MODE(MATCH($H$2:$H$2344,$H$2:$H$2344,0))),H607)</f>
        <v>tier - 2</v>
      </c>
      <c r="P607" s="8" t="str">
        <f t="shared" si="67"/>
        <v>R1013</v>
      </c>
      <c r="Q607" s="11">
        <f t="shared" si="68"/>
        <v>31963</v>
      </c>
      <c r="R607" s="9">
        <f t="shared" si="70"/>
        <v>35</v>
      </c>
      <c r="S607" s="9"/>
      <c r="T607" s="40">
        <f>COUNTA(Table3[[#This Row],[month]:[age]])</f>
        <v>7</v>
      </c>
    </row>
    <row r="608" spans="1:20" x14ac:dyDescent="0.25">
      <c r="A608" t="s">
        <v>640</v>
      </c>
      <c r="B608">
        <v>1987</v>
      </c>
      <c r="C608" t="s">
        <v>20</v>
      </c>
      <c r="D608">
        <v>9</v>
      </c>
      <c r="E608">
        <v>1</v>
      </c>
      <c r="F608" s="42">
        <v>5246.05</v>
      </c>
      <c r="G608" t="s">
        <v>11</v>
      </c>
      <c r="H608" t="s">
        <v>12</v>
      </c>
      <c r="I608" t="s">
        <v>42</v>
      </c>
      <c r="J608" s="7">
        <f t="shared" si="65"/>
        <v>0</v>
      </c>
      <c r="K608" s="9" t="str">
        <f t="shared" si="69"/>
        <v>Id1731</v>
      </c>
      <c r="L608" s="8" t="str">
        <f t="shared" si="66"/>
        <v>Sep</v>
      </c>
      <c r="M608" s="9">
        <f t="shared" si="64"/>
        <v>1987</v>
      </c>
      <c r="N608" s="8" t="str" cm="1">
        <f t="array" ref="N608">IF(G608="?",INDEX($G$2:$G$2344,MODE(MATCH($G$2:$G$2344,$G$2:$G$2344,0))),G608)</f>
        <v>tier - 2</v>
      </c>
      <c r="O608" s="8" t="str" cm="1">
        <f t="array" ref="O608">IF(H608="?",INDEX($H$2:$H$2344,MODE(MATCH($H$2:$H$2344,$H$2:$H$2344,0))),H608)</f>
        <v>tier - 3</v>
      </c>
      <c r="P608" s="8" t="str">
        <f t="shared" si="67"/>
        <v>R1011</v>
      </c>
      <c r="Q608" s="11">
        <f t="shared" si="68"/>
        <v>32029</v>
      </c>
      <c r="R608" s="9">
        <f t="shared" si="70"/>
        <v>35</v>
      </c>
      <c r="S608" s="9"/>
      <c r="T608" s="40">
        <f>COUNTA(Table3[[#This Row],[month]:[age]])</f>
        <v>7</v>
      </c>
    </row>
    <row r="609" spans="1:20" x14ac:dyDescent="0.25">
      <c r="A609" t="s">
        <v>641</v>
      </c>
      <c r="B609">
        <v>1990</v>
      </c>
      <c r="C609" t="s">
        <v>10</v>
      </c>
      <c r="D609">
        <v>6</v>
      </c>
      <c r="E609">
        <v>3</v>
      </c>
      <c r="F609" s="42">
        <v>5253.52</v>
      </c>
      <c r="G609" t="s">
        <v>12</v>
      </c>
      <c r="H609" t="s">
        <v>12</v>
      </c>
      <c r="I609" t="s">
        <v>42</v>
      </c>
      <c r="J609" s="7">
        <f t="shared" si="65"/>
        <v>0</v>
      </c>
      <c r="K609" s="9" t="str">
        <f t="shared" si="69"/>
        <v>Id1730</v>
      </c>
      <c r="L609" s="8" t="str">
        <f t="shared" si="66"/>
        <v>Jul</v>
      </c>
      <c r="M609" s="9">
        <f t="shared" si="64"/>
        <v>1990</v>
      </c>
      <c r="N609" s="8" t="str" cm="1">
        <f t="array" ref="N609">IF(G609="?",INDEX($G$2:$G$2344,MODE(MATCH($G$2:$G$2344,$G$2:$G$2344,0))),G609)</f>
        <v>tier - 3</v>
      </c>
      <c r="O609" s="8" t="str" cm="1">
        <f t="array" ref="O609">IF(H609="?",INDEX($H$2:$H$2344,MODE(MATCH($H$2:$H$2344,$H$2:$H$2344,0))),H609)</f>
        <v>tier - 3</v>
      </c>
      <c r="P609" s="8" t="str">
        <f t="shared" si="67"/>
        <v>R1011</v>
      </c>
      <c r="Q609" s="11">
        <f t="shared" si="68"/>
        <v>33060</v>
      </c>
      <c r="R609" s="9">
        <f t="shared" si="70"/>
        <v>32</v>
      </c>
      <c r="S609" s="9"/>
      <c r="T609" s="40">
        <f>COUNTA(Table3[[#This Row],[month]:[age]])</f>
        <v>7</v>
      </c>
    </row>
    <row r="610" spans="1:20" x14ac:dyDescent="0.25">
      <c r="A610" t="s">
        <v>642</v>
      </c>
      <c r="B610">
        <v>1989</v>
      </c>
      <c r="C610" t="s">
        <v>15</v>
      </c>
      <c r="D610">
        <v>25</v>
      </c>
      <c r="E610">
        <v>2</v>
      </c>
      <c r="F610" s="42">
        <v>5257.51</v>
      </c>
      <c r="G610" t="s">
        <v>11</v>
      </c>
      <c r="H610" t="s">
        <v>11</v>
      </c>
      <c r="I610" t="s">
        <v>23</v>
      </c>
      <c r="J610" s="7">
        <f t="shared" si="65"/>
        <v>0</v>
      </c>
      <c r="K610" s="9" t="str">
        <f t="shared" si="69"/>
        <v>Id1729</v>
      </c>
      <c r="L610" s="8" t="str">
        <f t="shared" si="66"/>
        <v>Nov</v>
      </c>
      <c r="M610" s="9">
        <f t="shared" si="64"/>
        <v>1989</v>
      </c>
      <c r="N610" s="8" t="str" cm="1">
        <f t="array" ref="N610">IF(G610="?",INDEX($G$2:$G$2344,MODE(MATCH($G$2:$G$2344,$G$2:$G$2344,0))),G610)</f>
        <v>tier - 2</v>
      </c>
      <c r="O610" s="8" t="str" cm="1">
        <f t="array" ref="O610">IF(H610="?",INDEX($H$2:$H$2344,MODE(MATCH($H$2:$H$2344,$H$2:$H$2344,0))),H610)</f>
        <v>tier - 2</v>
      </c>
      <c r="P610" s="8" t="str">
        <f t="shared" si="67"/>
        <v>R1012</v>
      </c>
      <c r="Q610" s="11">
        <f t="shared" si="68"/>
        <v>32837</v>
      </c>
      <c r="R610" s="9">
        <f t="shared" si="70"/>
        <v>33</v>
      </c>
      <c r="S610" s="9"/>
      <c r="T610" s="40">
        <f>COUNTA(Table3[[#This Row],[month]:[age]])</f>
        <v>7</v>
      </c>
    </row>
    <row r="611" spans="1:20" x14ac:dyDescent="0.25">
      <c r="A611" t="s">
        <v>643</v>
      </c>
      <c r="B611">
        <v>1989</v>
      </c>
      <c r="C611" t="s">
        <v>10</v>
      </c>
      <c r="D611">
        <v>19</v>
      </c>
      <c r="E611">
        <v>2</v>
      </c>
      <c r="F611" s="42">
        <v>5261.47</v>
      </c>
      <c r="G611" t="s">
        <v>11</v>
      </c>
      <c r="H611" t="s">
        <v>11</v>
      </c>
      <c r="I611" t="s">
        <v>23</v>
      </c>
      <c r="J611" s="7">
        <f t="shared" si="65"/>
        <v>0</v>
      </c>
      <c r="K611" s="9" t="str">
        <f t="shared" si="69"/>
        <v>Id1728</v>
      </c>
      <c r="L611" s="8" t="str">
        <f t="shared" si="66"/>
        <v>Jul</v>
      </c>
      <c r="M611" s="9">
        <f t="shared" si="64"/>
        <v>1989</v>
      </c>
      <c r="N611" s="8" t="str" cm="1">
        <f t="array" ref="N611">IF(G611="?",INDEX($G$2:$G$2344,MODE(MATCH($G$2:$G$2344,$G$2:$G$2344,0))),G611)</f>
        <v>tier - 2</v>
      </c>
      <c r="O611" s="8" t="str" cm="1">
        <f t="array" ref="O611">IF(H611="?",INDEX($H$2:$H$2344,MODE(MATCH($H$2:$H$2344,$H$2:$H$2344,0))),H611)</f>
        <v>tier - 2</v>
      </c>
      <c r="P611" s="8" t="str">
        <f t="shared" si="67"/>
        <v>R1012</v>
      </c>
      <c r="Q611" s="11">
        <f t="shared" si="68"/>
        <v>32708</v>
      </c>
      <c r="R611" s="9">
        <f t="shared" si="70"/>
        <v>33</v>
      </c>
      <c r="S611" s="9"/>
      <c r="T611" s="40">
        <f>COUNTA(Table3[[#This Row],[month]:[age]])</f>
        <v>7</v>
      </c>
    </row>
    <row r="612" spans="1:20" x14ac:dyDescent="0.25">
      <c r="A612" t="s">
        <v>644</v>
      </c>
      <c r="B612">
        <v>1986</v>
      </c>
      <c r="C612" t="s">
        <v>37</v>
      </c>
      <c r="D612">
        <v>25</v>
      </c>
      <c r="E612">
        <v>0</v>
      </c>
      <c r="F612" s="42">
        <v>5266.37</v>
      </c>
      <c r="G612" t="s">
        <v>11</v>
      </c>
      <c r="H612" t="s">
        <v>11</v>
      </c>
      <c r="I612" t="s">
        <v>23</v>
      </c>
      <c r="J612" s="7">
        <f t="shared" si="65"/>
        <v>0</v>
      </c>
      <c r="K612" s="9" t="str">
        <f t="shared" si="69"/>
        <v>Id1727</v>
      </c>
      <c r="L612" s="8" t="str">
        <f t="shared" si="66"/>
        <v>Oct</v>
      </c>
      <c r="M612" s="9">
        <f t="shared" si="64"/>
        <v>1986</v>
      </c>
      <c r="N612" s="8" t="str" cm="1">
        <f t="array" ref="N612">IF(G612="?",INDEX($G$2:$G$2344,MODE(MATCH($G$2:$G$2344,$G$2:$G$2344,0))),G612)</f>
        <v>tier - 2</v>
      </c>
      <c r="O612" s="8" t="str" cm="1">
        <f t="array" ref="O612">IF(H612="?",INDEX($H$2:$H$2344,MODE(MATCH($H$2:$H$2344,$H$2:$H$2344,0))),H612)</f>
        <v>tier - 2</v>
      </c>
      <c r="P612" s="8" t="str">
        <f t="shared" si="67"/>
        <v>R1012</v>
      </c>
      <c r="Q612" s="11">
        <f t="shared" si="68"/>
        <v>31710</v>
      </c>
      <c r="R612" s="9">
        <f t="shared" si="70"/>
        <v>36</v>
      </c>
      <c r="S612" s="9"/>
      <c r="T612" s="40">
        <f>COUNTA(Table3[[#This Row],[month]:[age]])</f>
        <v>7</v>
      </c>
    </row>
    <row r="613" spans="1:20" x14ac:dyDescent="0.25">
      <c r="A613" t="s">
        <v>645</v>
      </c>
      <c r="B613">
        <v>1986</v>
      </c>
      <c r="C613" t="s">
        <v>20</v>
      </c>
      <c r="D613">
        <v>20</v>
      </c>
      <c r="E613">
        <v>0</v>
      </c>
      <c r="F613" s="42">
        <v>5267.82</v>
      </c>
      <c r="G613" t="s">
        <v>11</v>
      </c>
      <c r="H613" t="s">
        <v>11</v>
      </c>
      <c r="I613" t="s">
        <v>23</v>
      </c>
      <c r="J613" s="7">
        <f t="shared" si="65"/>
        <v>0</v>
      </c>
      <c r="K613" s="9" t="str">
        <f t="shared" si="69"/>
        <v>Id1726</v>
      </c>
      <c r="L613" s="8" t="str">
        <f t="shared" si="66"/>
        <v>Sep</v>
      </c>
      <c r="M613" s="9">
        <f t="shared" si="64"/>
        <v>1986</v>
      </c>
      <c r="N613" s="8" t="str" cm="1">
        <f t="array" ref="N613">IF(G613="?",INDEX($G$2:$G$2344,MODE(MATCH($G$2:$G$2344,$G$2:$G$2344,0))),G613)</f>
        <v>tier - 2</v>
      </c>
      <c r="O613" s="8" t="str" cm="1">
        <f t="array" ref="O613">IF(H613="?",INDEX($H$2:$H$2344,MODE(MATCH($H$2:$H$2344,$H$2:$H$2344,0))),H613)</f>
        <v>tier - 2</v>
      </c>
      <c r="P613" s="8" t="str">
        <f t="shared" si="67"/>
        <v>R1012</v>
      </c>
      <c r="Q613" s="11">
        <f t="shared" si="68"/>
        <v>31675</v>
      </c>
      <c r="R613" s="9">
        <f t="shared" si="70"/>
        <v>36</v>
      </c>
      <c r="S613" s="9"/>
      <c r="T613" s="40">
        <f>COUNTA(Table3[[#This Row],[month]:[age]])</f>
        <v>7</v>
      </c>
    </row>
    <row r="614" spans="1:20" x14ac:dyDescent="0.25">
      <c r="A614" t="s">
        <v>646</v>
      </c>
      <c r="B614">
        <v>1986</v>
      </c>
      <c r="C614" t="s">
        <v>37</v>
      </c>
      <c r="D614">
        <v>20</v>
      </c>
      <c r="E614">
        <v>0</v>
      </c>
      <c r="F614" s="42">
        <v>5272.18</v>
      </c>
      <c r="G614" t="s">
        <v>11</v>
      </c>
      <c r="H614" t="s">
        <v>12</v>
      </c>
      <c r="I614" t="s">
        <v>23</v>
      </c>
      <c r="J614" s="7">
        <f t="shared" si="65"/>
        <v>0</v>
      </c>
      <c r="K614" s="9" t="str">
        <f t="shared" si="69"/>
        <v>Id1725</v>
      </c>
      <c r="L614" s="8" t="str">
        <f t="shared" si="66"/>
        <v>Oct</v>
      </c>
      <c r="M614" s="9">
        <f t="shared" si="64"/>
        <v>1986</v>
      </c>
      <c r="N614" s="8" t="str" cm="1">
        <f t="array" ref="N614">IF(G614="?",INDEX($G$2:$G$2344,MODE(MATCH($G$2:$G$2344,$G$2:$G$2344,0))),G614)</f>
        <v>tier - 2</v>
      </c>
      <c r="O614" s="8" t="str" cm="1">
        <f t="array" ref="O614">IF(H614="?",INDEX($H$2:$H$2344,MODE(MATCH($H$2:$H$2344,$H$2:$H$2344,0))),H614)</f>
        <v>tier - 3</v>
      </c>
      <c r="P614" s="8" t="str">
        <f t="shared" si="67"/>
        <v>R1012</v>
      </c>
      <c r="Q614" s="11">
        <f t="shared" si="68"/>
        <v>31705</v>
      </c>
      <c r="R614" s="9">
        <f t="shared" si="70"/>
        <v>36</v>
      </c>
      <c r="S614" s="9"/>
      <c r="T614" s="40">
        <f>COUNTA(Table3[[#This Row],[month]:[age]])</f>
        <v>7</v>
      </c>
    </row>
    <row r="615" spans="1:20" x14ac:dyDescent="0.25">
      <c r="A615" t="s">
        <v>647</v>
      </c>
      <c r="B615">
        <v>1987</v>
      </c>
      <c r="C615" t="s">
        <v>20</v>
      </c>
      <c r="D615">
        <v>1</v>
      </c>
      <c r="E615">
        <v>3</v>
      </c>
      <c r="F615" s="42">
        <v>5275.86</v>
      </c>
      <c r="G615" t="s">
        <v>11</v>
      </c>
      <c r="H615" t="s">
        <v>11</v>
      </c>
      <c r="I615" t="s">
        <v>13</v>
      </c>
      <c r="J615" s="7">
        <f t="shared" si="65"/>
        <v>0</v>
      </c>
      <c r="K615" s="9" t="str">
        <f t="shared" si="69"/>
        <v>Id1724</v>
      </c>
      <c r="L615" s="8" t="str">
        <f t="shared" si="66"/>
        <v>Sep</v>
      </c>
      <c r="M615" s="9">
        <f t="shared" si="64"/>
        <v>1987</v>
      </c>
      <c r="N615" s="8" t="str" cm="1">
        <f t="array" ref="N615">IF(G615="?",INDEX($G$2:$G$2344,MODE(MATCH($G$2:$G$2344,$G$2:$G$2344,0))),G615)</f>
        <v>tier - 2</v>
      </c>
      <c r="O615" s="8" t="str" cm="1">
        <f t="array" ref="O615">IF(H615="?",INDEX($H$2:$H$2344,MODE(MATCH($H$2:$H$2344,$H$2:$H$2344,0))),H615)</f>
        <v>tier - 2</v>
      </c>
      <c r="P615" s="8" t="str">
        <f t="shared" si="67"/>
        <v>R1013</v>
      </c>
      <c r="Q615" s="11">
        <f t="shared" si="68"/>
        <v>32021</v>
      </c>
      <c r="R615" s="9">
        <f t="shared" si="70"/>
        <v>35</v>
      </c>
      <c r="S615" s="9"/>
      <c r="T615" s="40">
        <f>COUNTA(Table3[[#This Row],[month]:[age]])</f>
        <v>7</v>
      </c>
    </row>
    <row r="616" spans="1:20" x14ac:dyDescent="0.25">
      <c r="A616" t="s">
        <v>648</v>
      </c>
      <c r="B616">
        <v>1974</v>
      </c>
      <c r="C616" t="s">
        <v>15</v>
      </c>
      <c r="D616">
        <v>12</v>
      </c>
      <c r="E616">
        <v>0</v>
      </c>
      <c r="F616" s="42">
        <v>5291.71</v>
      </c>
      <c r="G616" t="s">
        <v>11</v>
      </c>
      <c r="H616" t="s">
        <v>11</v>
      </c>
      <c r="I616" t="s">
        <v>23</v>
      </c>
      <c r="J616" s="7">
        <f t="shared" si="65"/>
        <v>0</v>
      </c>
      <c r="K616" s="9" t="str">
        <f t="shared" si="69"/>
        <v>Id1723</v>
      </c>
      <c r="L616" s="8" t="str">
        <f t="shared" si="66"/>
        <v>Nov</v>
      </c>
      <c r="M616" s="9">
        <f t="shared" si="64"/>
        <v>1974</v>
      </c>
      <c r="N616" s="8" t="str" cm="1">
        <f t="array" ref="N616">IF(G616="?",INDEX($G$2:$G$2344,MODE(MATCH($G$2:$G$2344,$G$2:$G$2344,0))),G616)</f>
        <v>tier - 2</v>
      </c>
      <c r="O616" s="8" t="str" cm="1">
        <f t="array" ref="O616">IF(H616="?",INDEX($H$2:$H$2344,MODE(MATCH($H$2:$H$2344,$H$2:$H$2344,0))),H616)</f>
        <v>tier - 2</v>
      </c>
      <c r="P616" s="8" t="str">
        <f t="shared" si="67"/>
        <v>R1012</v>
      </c>
      <c r="Q616" s="11">
        <f t="shared" si="68"/>
        <v>27345</v>
      </c>
      <c r="R616" s="9">
        <f t="shared" si="70"/>
        <v>48</v>
      </c>
      <c r="S616" s="9"/>
      <c r="T616" s="40">
        <f>COUNTA(Table3[[#This Row],[month]:[age]])</f>
        <v>7</v>
      </c>
    </row>
    <row r="617" spans="1:20" x14ac:dyDescent="0.25">
      <c r="A617" t="s">
        <v>649</v>
      </c>
      <c r="B617">
        <v>2004</v>
      </c>
      <c r="C617" t="s">
        <v>35</v>
      </c>
      <c r="D617">
        <v>22</v>
      </c>
      <c r="E617">
        <v>0</v>
      </c>
      <c r="F617" s="42">
        <v>5293.67</v>
      </c>
      <c r="G617" t="s">
        <v>11</v>
      </c>
      <c r="H617" t="s">
        <v>11</v>
      </c>
      <c r="I617" t="s">
        <v>632</v>
      </c>
      <c r="J617" s="7">
        <f t="shared" si="65"/>
        <v>0</v>
      </c>
      <c r="K617" s="9" t="str">
        <f t="shared" si="69"/>
        <v>Id1722</v>
      </c>
      <c r="L617" s="8" t="str">
        <f t="shared" si="66"/>
        <v>Aug</v>
      </c>
      <c r="M617" s="9">
        <f t="shared" si="64"/>
        <v>2004</v>
      </c>
      <c r="N617" s="8" t="str" cm="1">
        <f t="array" ref="N617">IF(G617="?",INDEX($G$2:$G$2344,MODE(MATCH($G$2:$G$2344,$G$2:$G$2344,0))),G617)</f>
        <v>tier - 2</v>
      </c>
      <c r="O617" s="8" t="str" cm="1">
        <f t="array" ref="O617">IF(H617="?",INDEX($H$2:$H$2344,MODE(MATCH($H$2:$H$2344,$H$2:$H$2344,0))),H617)</f>
        <v>tier - 2</v>
      </c>
      <c r="P617" s="8" t="str">
        <f t="shared" si="67"/>
        <v>R1022</v>
      </c>
      <c r="Q617" s="11">
        <f t="shared" si="68"/>
        <v>38221</v>
      </c>
      <c r="R617" s="9">
        <f t="shared" si="70"/>
        <v>18</v>
      </c>
      <c r="S617" s="9"/>
      <c r="T617" s="40">
        <f>COUNTA(Table3[[#This Row],[month]:[age]])</f>
        <v>7</v>
      </c>
    </row>
    <row r="618" spans="1:20" x14ac:dyDescent="0.25">
      <c r="A618" t="s">
        <v>650</v>
      </c>
      <c r="B618">
        <v>2000</v>
      </c>
      <c r="C618" t="s">
        <v>20</v>
      </c>
      <c r="D618">
        <v>9</v>
      </c>
      <c r="E618">
        <v>0</v>
      </c>
      <c r="F618" s="42">
        <v>5306.7</v>
      </c>
      <c r="G618" t="s">
        <v>11</v>
      </c>
      <c r="H618" t="s">
        <v>12</v>
      </c>
      <c r="I618" t="s">
        <v>23</v>
      </c>
      <c r="J618" s="7">
        <f t="shared" si="65"/>
        <v>0</v>
      </c>
      <c r="K618" s="9" t="str">
        <f t="shared" si="69"/>
        <v>Id1721</v>
      </c>
      <c r="L618" s="8" t="str">
        <f t="shared" si="66"/>
        <v>Sep</v>
      </c>
      <c r="M618" s="9">
        <f t="shared" si="64"/>
        <v>2000</v>
      </c>
      <c r="N618" s="8" t="str" cm="1">
        <f t="array" ref="N618">IF(G618="?",INDEX($G$2:$G$2344,MODE(MATCH($G$2:$G$2344,$G$2:$G$2344,0))),G618)</f>
        <v>tier - 2</v>
      </c>
      <c r="O618" s="8" t="str" cm="1">
        <f t="array" ref="O618">IF(H618="?",INDEX($H$2:$H$2344,MODE(MATCH($H$2:$H$2344,$H$2:$H$2344,0))),H618)</f>
        <v>tier - 3</v>
      </c>
      <c r="P618" s="8" t="str">
        <f t="shared" si="67"/>
        <v>R1012</v>
      </c>
      <c r="Q618" s="11">
        <f t="shared" si="68"/>
        <v>36778</v>
      </c>
      <c r="R618" s="9">
        <f t="shared" si="70"/>
        <v>22</v>
      </c>
      <c r="S618" s="9"/>
      <c r="T618" s="40">
        <f>COUNTA(Table3[[#This Row],[month]:[age]])</f>
        <v>7</v>
      </c>
    </row>
    <row r="619" spans="1:20" x14ac:dyDescent="0.25">
      <c r="A619" t="s">
        <v>651</v>
      </c>
      <c r="B619">
        <v>1994</v>
      </c>
      <c r="C619" t="s">
        <v>15</v>
      </c>
      <c r="D619">
        <v>13</v>
      </c>
      <c r="E619">
        <v>3</v>
      </c>
      <c r="F619" s="42">
        <v>5312.17</v>
      </c>
      <c r="G619" t="s">
        <v>11</v>
      </c>
      <c r="H619" t="s">
        <v>11</v>
      </c>
      <c r="I619" t="s">
        <v>23</v>
      </c>
      <c r="J619" s="7">
        <f t="shared" si="65"/>
        <v>0</v>
      </c>
      <c r="K619" s="9" t="str">
        <f t="shared" si="69"/>
        <v>Id1720</v>
      </c>
      <c r="L619" s="8" t="str">
        <f t="shared" si="66"/>
        <v>Nov</v>
      </c>
      <c r="M619" s="9">
        <f t="shared" si="64"/>
        <v>1994</v>
      </c>
      <c r="N619" s="8" t="str" cm="1">
        <f t="array" ref="N619">IF(G619="?",INDEX($G$2:$G$2344,MODE(MATCH($G$2:$G$2344,$G$2:$G$2344,0))),G619)</f>
        <v>tier - 2</v>
      </c>
      <c r="O619" s="8" t="str" cm="1">
        <f t="array" ref="O619">IF(H619="?",INDEX($H$2:$H$2344,MODE(MATCH($H$2:$H$2344,$H$2:$H$2344,0))),H619)</f>
        <v>tier - 2</v>
      </c>
      <c r="P619" s="8" t="str">
        <f t="shared" si="67"/>
        <v>R1012</v>
      </c>
      <c r="Q619" s="11">
        <f t="shared" si="68"/>
        <v>34651</v>
      </c>
      <c r="R619" s="9">
        <f t="shared" si="70"/>
        <v>28</v>
      </c>
      <c r="S619" s="9"/>
      <c r="T619" s="40">
        <f>COUNTA(Table3[[#This Row],[month]:[age]])</f>
        <v>7</v>
      </c>
    </row>
    <row r="620" spans="1:20" x14ac:dyDescent="0.25">
      <c r="A620" t="s">
        <v>652</v>
      </c>
      <c r="B620">
        <v>1974</v>
      </c>
      <c r="C620" t="s">
        <v>20</v>
      </c>
      <c r="D620">
        <v>2</v>
      </c>
      <c r="E620">
        <v>0</v>
      </c>
      <c r="F620" s="42">
        <v>5322.24</v>
      </c>
      <c r="G620" t="s">
        <v>11</v>
      </c>
      <c r="H620" t="s">
        <v>16</v>
      </c>
      <c r="I620" t="s">
        <v>23</v>
      </c>
      <c r="J620" s="7">
        <f t="shared" si="65"/>
        <v>0</v>
      </c>
      <c r="K620" s="9" t="str">
        <f t="shared" si="69"/>
        <v>Id1719</v>
      </c>
      <c r="L620" s="8" t="str">
        <f t="shared" si="66"/>
        <v>Sep</v>
      </c>
      <c r="M620" s="9">
        <f t="shared" si="64"/>
        <v>1974</v>
      </c>
      <c r="N620" s="8" t="str" cm="1">
        <f t="array" ref="N620">IF(G620="?",INDEX($G$2:$G$2344,MODE(MATCH($G$2:$G$2344,$G$2:$G$2344,0))),G620)</f>
        <v>tier - 2</v>
      </c>
      <c r="O620" s="8" t="str" cm="1">
        <f t="array" ref="O620">IF(H620="?",INDEX($H$2:$H$2344,MODE(MATCH($H$2:$H$2344,$H$2:$H$2344,0))),H620)</f>
        <v>tier - 1</v>
      </c>
      <c r="P620" s="8" t="str">
        <f t="shared" si="67"/>
        <v>R1012</v>
      </c>
      <c r="Q620" s="11">
        <f t="shared" si="68"/>
        <v>27274</v>
      </c>
      <c r="R620" s="9">
        <f t="shared" si="70"/>
        <v>48</v>
      </c>
      <c r="S620" s="9"/>
      <c r="T620" s="40">
        <f>COUNTA(Table3[[#This Row],[month]:[age]])</f>
        <v>7</v>
      </c>
    </row>
    <row r="621" spans="1:20" x14ac:dyDescent="0.25">
      <c r="A621" t="s">
        <v>653</v>
      </c>
      <c r="B621">
        <v>1992</v>
      </c>
      <c r="C621" t="s">
        <v>18</v>
      </c>
      <c r="D621">
        <v>18</v>
      </c>
      <c r="E621">
        <v>3</v>
      </c>
      <c r="F621" s="42">
        <v>5325.65</v>
      </c>
      <c r="G621" t="s">
        <v>11</v>
      </c>
      <c r="H621" t="s">
        <v>16</v>
      </c>
      <c r="I621" t="s">
        <v>42</v>
      </c>
      <c r="J621" s="7">
        <f t="shared" si="65"/>
        <v>0</v>
      </c>
      <c r="K621" s="9" t="str">
        <f t="shared" si="69"/>
        <v>Id1718</v>
      </c>
      <c r="L621" s="8" t="str">
        <f t="shared" si="66"/>
        <v>Jun</v>
      </c>
      <c r="M621" s="9">
        <f t="shared" si="64"/>
        <v>1992</v>
      </c>
      <c r="N621" s="8" t="str" cm="1">
        <f t="array" ref="N621">IF(G621="?",INDEX($G$2:$G$2344,MODE(MATCH($G$2:$G$2344,$G$2:$G$2344,0))),G621)</f>
        <v>tier - 2</v>
      </c>
      <c r="O621" s="8" t="str" cm="1">
        <f t="array" ref="O621">IF(H621="?",INDEX($H$2:$H$2344,MODE(MATCH($H$2:$H$2344,$H$2:$H$2344,0))),H621)</f>
        <v>tier - 1</v>
      </c>
      <c r="P621" s="8" t="str">
        <f t="shared" si="67"/>
        <v>R1011</v>
      </c>
      <c r="Q621" s="11">
        <f t="shared" si="68"/>
        <v>33773</v>
      </c>
      <c r="R621" s="9">
        <f t="shared" si="70"/>
        <v>30</v>
      </c>
      <c r="S621" s="9"/>
      <c r="T621" s="40">
        <f>COUNTA(Table3[[#This Row],[month]:[age]])</f>
        <v>7</v>
      </c>
    </row>
    <row r="622" spans="1:20" x14ac:dyDescent="0.25">
      <c r="A622" t="s">
        <v>654</v>
      </c>
      <c r="B622">
        <v>1991</v>
      </c>
      <c r="C622" t="s">
        <v>35</v>
      </c>
      <c r="D622">
        <v>28</v>
      </c>
      <c r="E622">
        <v>2</v>
      </c>
      <c r="F622" s="42">
        <v>5327.4</v>
      </c>
      <c r="G622" t="s">
        <v>11</v>
      </c>
      <c r="H622" t="s">
        <v>16</v>
      </c>
      <c r="I622" t="s">
        <v>23</v>
      </c>
      <c r="J622" s="7">
        <f t="shared" si="65"/>
        <v>0</v>
      </c>
      <c r="K622" s="9" t="str">
        <f t="shared" si="69"/>
        <v>Id1717</v>
      </c>
      <c r="L622" s="8" t="str">
        <f t="shared" si="66"/>
        <v>Aug</v>
      </c>
      <c r="M622" s="9">
        <f t="shared" si="64"/>
        <v>1991</v>
      </c>
      <c r="N622" s="8" t="str" cm="1">
        <f t="array" ref="N622">IF(G622="?",INDEX($G$2:$G$2344,MODE(MATCH($G$2:$G$2344,$G$2:$G$2344,0))),G622)</f>
        <v>tier - 2</v>
      </c>
      <c r="O622" s="8" t="str" cm="1">
        <f t="array" ref="O622">IF(H622="?",INDEX($H$2:$H$2344,MODE(MATCH($H$2:$H$2344,$H$2:$H$2344,0))),H622)</f>
        <v>tier - 1</v>
      </c>
      <c r="P622" s="8" t="str">
        <f t="shared" si="67"/>
        <v>R1012</v>
      </c>
      <c r="Q622" s="11">
        <f t="shared" si="68"/>
        <v>33478</v>
      </c>
      <c r="R622" s="9">
        <f t="shared" si="70"/>
        <v>31</v>
      </c>
      <c r="S622" s="9"/>
      <c r="T622" s="40">
        <f>COUNTA(Table3[[#This Row],[month]:[age]])</f>
        <v>7</v>
      </c>
    </row>
    <row r="623" spans="1:20" x14ac:dyDescent="0.25">
      <c r="A623" t="s">
        <v>655</v>
      </c>
      <c r="B623">
        <v>1972</v>
      </c>
      <c r="C623" t="s">
        <v>30</v>
      </c>
      <c r="D623">
        <v>15</v>
      </c>
      <c r="E623">
        <v>0</v>
      </c>
      <c r="F623" s="42">
        <v>5344.81</v>
      </c>
      <c r="G623" t="s">
        <v>11</v>
      </c>
      <c r="H623" t="s">
        <v>12</v>
      </c>
      <c r="I623" t="s">
        <v>13</v>
      </c>
      <c r="J623" s="7">
        <f t="shared" si="65"/>
        <v>0</v>
      </c>
      <c r="K623" s="9" t="str">
        <f t="shared" si="69"/>
        <v>Id1716</v>
      </c>
      <c r="L623" s="8" t="str">
        <f t="shared" si="66"/>
        <v>Dec</v>
      </c>
      <c r="M623" s="9">
        <f t="shared" si="64"/>
        <v>1972</v>
      </c>
      <c r="N623" s="8" t="str" cm="1">
        <f t="array" ref="N623">IF(G623="?",INDEX($G$2:$G$2344,MODE(MATCH($G$2:$G$2344,$G$2:$G$2344,0))),G623)</f>
        <v>tier - 2</v>
      </c>
      <c r="O623" s="8" t="str" cm="1">
        <f t="array" ref="O623">IF(H623="?",INDEX($H$2:$H$2344,MODE(MATCH($H$2:$H$2344,$H$2:$H$2344,0))),H623)</f>
        <v>tier - 3</v>
      </c>
      <c r="P623" s="8" t="str">
        <f t="shared" si="67"/>
        <v>R1013</v>
      </c>
      <c r="Q623" s="11">
        <f t="shared" si="68"/>
        <v>26648</v>
      </c>
      <c r="R623" s="9">
        <f t="shared" si="70"/>
        <v>50</v>
      </c>
      <c r="S623" s="9"/>
      <c r="T623" s="40">
        <f>COUNTA(Table3[[#This Row],[month]:[age]])</f>
        <v>7</v>
      </c>
    </row>
    <row r="624" spans="1:20" x14ac:dyDescent="0.25">
      <c r="A624" t="s">
        <v>656</v>
      </c>
      <c r="B624">
        <v>1989</v>
      </c>
      <c r="C624" t="s">
        <v>15</v>
      </c>
      <c r="D624">
        <v>7</v>
      </c>
      <c r="E624">
        <v>1</v>
      </c>
      <c r="F624" s="42">
        <v>5354.07</v>
      </c>
      <c r="G624" t="s">
        <v>11</v>
      </c>
      <c r="H624" t="s">
        <v>12</v>
      </c>
      <c r="I624" t="s">
        <v>247</v>
      </c>
      <c r="J624" s="7">
        <f t="shared" si="65"/>
        <v>0</v>
      </c>
      <c r="K624" s="9" t="str">
        <f t="shared" si="69"/>
        <v>Id1715</v>
      </c>
      <c r="L624" s="8" t="str">
        <f t="shared" si="66"/>
        <v>Nov</v>
      </c>
      <c r="M624" s="9">
        <f t="shared" ref="M624:M687" si="71">IF(B624="?",AVERAGE($B$2:$B$2344),B624)</f>
        <v>1989</v>
      </c>
      <c r="N624" s="8" t="str" cm="1">
        <f t="array" ref="N624">IF(G624="?",INDEX($G$2:$G$2344,MODE(MATCH($G$2:$G$2344,$G$2:$G$2344,0))),G624)</f>
        <v>tier - 2</v>
      </c>
      <c r="O624" s="8" t="str" cm="1">
        <f t="array" ref="O624">IF(H624="?",INDEX($H$2:$H$2344,MODE(MATCH($H$2:$H$2344,$H$2:$H$2344,0))),H624)</f>
        <v>tier - 3</v>
      </c>
      <c r="P624" s="8" t="str">
        <f t="shared" si="67"/>
        <v>R1024</v>
      </c>
      <c r="Q624" s="11">
        <f t="shared" si="68"/>
        <v>32819</v>
      </c>
      <c r="R624" s="9">
        <f t="shared" si="70"/>
        <v>33</v>
      </c>
      <c r="S624" s="9"/>
      <c r="T624" s="40">
        <f>COUNTA(Table3[[#This Row],[month]:[age]])</f>
        <v>7</v>
      </c>
    </row>
    <row r="625" spans="1:20" x14ac:dyDescent="0.25">
      <c r="A625" t="s">
        <v>657</v>
      </c>
      <c r="B625">
        <v>1994</v>
      </c>
      <c r="C625" t="s">
        <v>30</v>
      </c>
      <c r="D625">
        <v>7</v>
      </c>
      <c r="E625">
        <v>0</v>
      </c>
      <c r="F625" s="42">
        <v>5364.66</v>
      </c>
      <c r="G625" t="s">
        <v>11</v>
      </c>
      <c r="H625" t="s">
        <v>16</v>
      </c>
      <c r="I625" t="s">
        <v>42</v>
      </c>
      <c r="J625" s="7">
        <f t="shared" si="65"/>
        <v>0</v>
      </c>
      <c r="K625" s="9" t="str">
        <f t="shared" si="69"/>
        <v>Id1714</v>
      </c>
      <c r="L625" s="8" t="str">
        <f t="shared" si="66"/>
        <v>Dec</v>
      </c>
      <c r="M625" s="9">
        <f t="shared" si="71"/>
        <v>1994</v>
      </c>
      <c r="N625" s="8" t="str" cm="1">
        <f t="array" ref="N625">IF(G625="?",INDEX($G$2:$G$2344,MODE(MATCH($G$2:$G$2344,$G$2:$G$2344,0))),G625)</f>
        <v>tier - 2</v>
      </c>
      <c r="O625" s="8" t="str" cm="1">
        <f t="array" ref="O625">IF(H625="?",INDEX($H$2:$H$2344,MODE(MATCH($H$2:$H$2344,$H$2:$H$2344,0))),H625)</f>
        <v>tier - 1</v>
      </c>
      <c r="P625" s="8" t="str">
        <f t="shared" si="67"/>
        <v>R1011</v>
      </c>
      <c r="Q625" s="11">
        <f t="shared" si="68"/>
        <v>34675</v>
      </c>
      <c r="R625" s="9">
        <f t="shared" si="70"/>
        <v>28</v>
      </c>
      <c r="S625" s="9"/>
      <c r="T625" s="40">
        <f>COUNTA(Table3[[#This Row],[month]:[age]])</f>
        <v>7</v>
      </c>
    </row>
    <row r="626" spans="1:20" x14ac:dyDescent="0.25">
      <c r="A626" t="s">
        <v>658</v>
      </c>
      <c r="B626">
        <v>1986</v>
      </c>
      <c r="C626" t="s">
        <v>18</v>
      </c>
      <c r="D626">
        <v>1</v>
      </c>
      <c r="E626">
        <v>1</v>
      </c>
      <c r="F626" s="42">
        <v>5373.36</v>
      </c>
      <c r="G626" t="s">
        <v>11</v>
      </c>
      <c r="H626" t="s">
        <v>11</v>
      </c>
      <c r="I626" t="s">
        <v>23</v>
      </c>
      <c r="J626" s="7">
        <f t="shared" si="65"/>
        <v>0</v>
      </c>
      <c r="K626" s="9" t="str">
        <f t="shared" si="69"/>
        <v>Id1713</v>
      </c>
      <c r="L626" s="8" t="str">
        <f t="shared" si="66"/>
        <v>Jun</v>
      </c>
      <c r="M626" s="9">
        <f t="shared" si="71"/>
        <v>1986</v>
      </c>
      <c r="N626" s="8" t="str" cm="1">
        <f t="array" ref="N626">IF(G626="?",INDEX($G$2:$G$2344,MODE(MATCH($G$2:$G$2344,$G$2:$G$2344,0))),G626)</f>
        <v>tier - 2</v>
      </c>
      <c r="O626" s="8" t="str" cm="1">
        <f t="array" ref="O626">IF(H626="?",INDEX($H$2:$H$2344,MODE(MATCH($H$2:$H$2344,$H$2:$H$2344,0))),H626)</f>
        <v>tier - 2</v>
      </c>
      <c r="P626" s="8" t="str">
        <f t="shared" si="67"/>
        <v>R1012</v>
      </c>
      <c r="Q626" s="11">
        <f t="shared" si="68"/>
        <v>31564</v>
      </c>
      <c r="R626" s="9">
        <f t="shared" si="70"/>
        <v>37</v>
      </c>
      <c r="S626" s="9"/>
      <c r="T626" s="40">
        <f>COUNTA(Table3[[#This Row],[month]:[age]])</f>
        <v>7</v>
      </c>
    </row>
    <row r="627" spans="1:20" x14ac:dyDescent="0.25">
      <c r="A627" t="s">
        <v>659</v>
      </c>
      <c r="B627">
        <v>1989</v>
      </c>
      <c r="C627" t="s">
        <v>15</v>
      </c>
      <c r="D627">
        <v>18</v>
      </c>
      <c r="E627">
        <v>2</v>
      </c>
      <c r="F627" s="42">
        <v>5375.04</v>
      </c>
      <c r="G627" t="s">
        <v>11</v>
      </c>
      <c r="H627" t="s">
        <v>16</v>
      </c>
      <c r="I627" t="s">
        <v>42</v>
      </c>
      <c r="J627" s="7">
        <f t="shared" si="65"/>
        <v>0</v>
      </c>
      <c r="K627" s="9" t="str">
        <f t="shared" si="69"/>
        <v>Id1712</v>
      </c>
      <c r="L627" s="8" t="str">
        <f t="shared" si="66"/>
        <v>Nov</v>
      </c>
      <c r="M627" s="9">
        <f t="shared" si="71"/>
        <v>1989</v>
      </c>
      <c r="N627" s="8" t="str" cm="1">
        <f t="array" ref="N627">IF(G627="?",INDEX($G$2:$G$2344,MODE(MATCH($G$2:$G$2344,$G$2:$G$2344,0))),G627)</f>
        <v>tier - 2</v>
      </c>
      <c r="O627" s="8" t="str" cm="1">
        <f t="array" ref="O627">IF(H627="?",INDEX($H$2:$H$2344,MODE(MATCH($H$2:$H$2344,$H$2:$H$2344,0))),H627)</f>
        <v>tier - 1</v>
      </c>
      <c r="P627" s="8" t="str">
        <f t="shared" si="67"/>
        <v>R1011</v>
      </c>
      <c r="Q627" s="11">
        <f t="shared" si="68"/>
        <v>32830</v>
      </c>
      <c r="R627" s="9">
        <f t="shared" si="70"/>
        <v>33</v>
      </c>
      <c r="S627" s="9"/>
      <c r="T627" s="40">
        <f>COUNTA(Table3[[#This Row],[month]:[age]])</f>
        <v>7</v>
      </c>
    </row>
    <row r="628" spans="1:20" x14ac:dyDescent="0.25">
      <c r="A628" t="s">
        <v>660</v>
      </c>
      <c r="B628">
        <v>1986</v>
      </c>
      <c r="C628" t="s">
        <v>10</v>
      </c>
      <c r="D628">
        <v>22</v>
      </c>
      <c r="E628">
        <v>1</v>
      </c>
      <c r="F628" s="42">
        <v>5377.46</v>
      </c>
      <c r="G628" t="s">
        <v>11</v>
      </c>
      <c r="H628" t="s">
        <v>12</v>
      </c>
      <c r="I628" t="s">
        <v>23</v>
      </c>
      <c r="J628" s="7">
        <f t="shared" si="65"/>
        <v>0</v>
      </c>
      <c r="K628" s="9" t="str">
        <f t="shared" si="69"/>
        <v>Id1711</v>
      </c>
      <c r="L628" s="8" t="str">
        <f t="shared" si="66"/>
        <v>Jul</v>
      </c>
      <c r="M628" s="9">
        <f t="shared" si="71"/>
        <v>1986</v>
      </c>
      <c r="N628" s="8" t="str" cm="1">
        <f t="array" ref="N628">IF(G628="?",INDEX($G$2:$G$2344,MODE(MATCH($G$2:$G$2344,$G$2:$G$2344,0))),G628)</f>
        <v>tier - 2</v>
      </c>
      <c r="O628" s="8" t="str" cm="1">
        <f t="array" ref="O628">IF(H628="?",INDEX($H$2:$H$2344,MODE(MATCH($H$2:$H$2344,$H$2:$H$2344,0))),H628)</f>
        <v>tier - 3</v>
      </c>
      <c r="P628" s="8" t="str">
        <f t="shared" si="67"/>
        <v>R1012</v>
      </c>
      <c r="Q628" s="11">
        <f t="shared" si="68"/>
        <v>31615</v>
      </c>
      <c r="R628" s="9">
        <f t="shared" si="70"/>
        <v>36</v>
      </c>
      <c r="S628" s="9"/>
      <c r="T628" s="40">
        <f>COUNTA(Table3[[#This Row],[month]:[age]])</f>
        <v>7</v>
      </c>
    </row>
    <row r="629" spans="1:20" x14ac:dyDescent="0.25">
      <c r="A629" t="s">
        <v>661</v>
      </c>
      <c r="B629">
        <v>1984</v>
      </c>
      <c r="C629" t="s">
        <v>18</v>
      </c>
      <c r="D629">
        <v>1</v>
      </c>
      <c r="E629">
        <v>0</v>
      </c>
      <c r="F629" s="42">
        <v>5383.54</v>
      </c>
      <c r="G629" t="s">
        <v>11</v>
      </c>
      <c r="H629" t="s">
        <v>12</v>
      </c>
      <c r="I629" t="s">
        <v>42</v>
      </c>
      <c r="J629" s="7">
        <f t="shared" si="65"/>
        <v>0</v>
      </c>
      <c r="K629" s="9" t="str">
        <f t="shared" si="69"/>
        <v>Id1710</v>
      </c>
      <c r="L629" s="8" t="str">
        <f t="shared" si="66"/>
        <v>Jun</v>
      </c>
      <c r="M629" s="9">
        <f t="shared" si="71"/>
        <v>1984</v>
      </c>
      <c r="N629" s="8" t="str" cm="1">
        <f t="array" ref="N629">IF(G629="?",INDEX($G$2:$G$2344,MODE(MATCH($G$2:$G$2344,$G$2:$G$2344,0))),G629)</f>
        <v>tier - 2</v>
      </c>
      <c r="O629" s="8" t="str" cm="1">
        <f t="array" ref="O629">IF(H629="?",INDEX($H$2:$H$2344,MODE(MATCH($H$2:$H$2344,$H$2:$H$2344,0))),H629)</f>
        <v>tier - 3</v>
      </c>
      <c r="P629" s="8" t="str">
        <f t="shared" si="67"/>
        <v>R1011</v>
      </c>
      <c r="Q629" s="11">
        <f t="shared" si="68"/>
        <v>30834</v>
      </c>
      <c r="R629" s="9">
        <f t="shared" si="70"/>
        <v>39</v>
      </c>
      <c r="S629" s="9"/>
      <c r="T629" s="40">
        <f>COUNTA(Table3[[#This Row],[month]:[age]])</f>
        <v>7</v>
      </c>
    </row>
    <row r="630" spans="1:20" x14ac:dyDescent="0.25">
      <c r="A630" t="s">
        <v>662</v>
      </c>
      <c r="B630">
        <v>1988</v>
      </c>
      <c r="C630" t="s">
        <v>35</v>
      </c>
      <c r="D630">
        <v>8</v>
      </c>
      <c r="E630">
        <v>1</v>
      </c>
      <c r="F630" s="42">
        <v>5385.34</v>
      </c>
      <c r="G630" t="s">
        <v>11</v>
      </c>
      <c r="H630" t="s">
        <v>12</v>
      </c>
      <c r="I630" t="s">
        <v>23</v>
      </c>
      <c r="J630" s="7">
        <f t="shared" si="65"/>
        <v>0</v>
      </c>
      <c r="K630" s="9" t="str">
        <f t="shared" si="69"/>
        <v>Id1709</v>
      </c>
      <c r="L630" s="8" t="str">
        <f t="shared" si="66"/>
        <v>Aug</v>
      </c>
      <c r="M630" s="9">
        <f t="shared" si="71"/>
        <v>1988</v>
      </c>
      <c r="N630" s="8" t="str" cm="1">
        <f t="array" ref="N630">IF(G630="?",INDEX($G$2:$G$2344,MODE(MATCH($G$2:$G$2344,$G$2:$G$2344,0))),G630)</f>
        <v>tier - 2</v>
      </c>
      <c r="O630" s="8" t="str" cm="1">
        <f t="array" ref="O630">IF(H630="?",INDEX($H$2:$H$2344,MODE(MATCH($H$2:$H$2344,$H$2:$H$2344,0))),H630)</f>
        <v>tier - 3</v>
      </c>
      <c r="P630" s="8" t="str">
        <f t="shared" si="67"/>
        <v>R1012</v>
      </c>
      <c r="Q630" s="11">
        <f t="shared" si="68"/>
        <v>32363</v>
      </c>
      <c r="R630" s="9">
        <f t="shared" si="70"/>
        <v>34</v>
      </c>
      <c r="S630" s="9"/>
      <c r="T630" s="40">
        <f>COUNTA(Table3[[#This Row],[month]:[age]])</f>
        <v>7</v>
      </c>
    </row>
    <row r="631" spans="1:20" x14ac:dyDescent="0.25">
      <c r="A631" t="s">
        <v>663</v>
      </c>
      <c r="B631">
        <v>1989</v>
      </c>
      <c r="C631" t="s">
        <v>15</v>
      </c>
      <c r="D631">
        <v>6</v>
      </c>
      <c r="E631">
        <v>3</v>
      </c>
      <c r="F631" s="42">
        <v>5396.44</v>
      </c>
      <c r="G631" t="s">
        <v>11</v>
      </c>
      <c r="H631" t="s">
        <v>12</v>
      </c>
      <c r="I631" t="s">
        <v>13</v>
      </c>
      <c r="J631" s="7">
        <f t="shared" si="65"/>
        <v>0</v>
      </c>
      <c r="K631" s="9" t="str">
        <f t="shared" si="69"/>
        <v>Id1708</v>
      </c>
      <c r="L631" s="8" t="str">
        <f t="shared" si="66"/>
        <v>Nov</v>
      </c>
      <c r="M631" s="9">
        <f t="shared" si="71"/>
        <v>1989</v>
      </c>
      <c r="N631" s="8" t="str" cm="1">
        <f t="array" ref="N631">IF(G631="?",INDEX($G$2:$G$2344,MODE(MATCH($G$2:$G$2344,$G$2:$G$2344,0))),G631)</f>
        <v>tier - 2</v>
      </c>
      <c r="O631" s="8" t="str" cm="1">
        <f t="array" ref="O631">IF(H631="?",INDEX($H$2:$H$2344,MODE(MATCH($H$2:$H$2344,$H$2:$H$2344,0))),H631)</f>
        <v>tier - 3</v>
      </c>
      <c r="P631" s="8" t="str">
        <f t="shared" si="67"/>
        <v>R1013</v>
      </c>
      <c r="Q631" s="11">
        <f t="shared" si="68"/>
        <v>32818</v>
      </c>
      <c r="R631" s="9">
        <f t="shared" si="70"/>
        <v>33</v>
      </c>
      <c r="S631" s="9"/>
      <c r="T631" s="40">
        <f>COUNTA(Table3[[#This Row],[month]:[age]])</f>
        <v>7</v>
      </c>
    </row>
    <row r="632" spans="1:20" x14ac:dyDescent="0.25">
      <c r="A632" t="s">
        <v>664</v>
      </c>
      <c r="B632">
        <v>1984</v>
      </c>
      <c r="C632" t="s">
        <v>20</v>
      </c>
      <c r="D632">
        <v>3</v>
      </c>
      <c r="E632">
        <v>0</v>
      </c>
      <c r="F632" s="42">
        <v>5397.62</v>
      </c>
      <c r="G632" t="s">
        <v>11</v>
      </c>
      <c r="H632" t="s">
        <v>11</v>
      </c>
      <c r="I632" t="s">
        <v>13</v>
      </c>
      <c r="J632" s="7">
        <f t="shared" si="65"/>
        <v>0</v>
      </c>
      <c r="K632" s="9" t="str">
        <f t="shared" si="69"/>
        <v>Id1707</v>
      </c>
      <c r="L632" s="8" t="str">
        <f t="shared" si="66"/>
        <v>Sep</v>
      </c>
      <c r="M632" s="9">
        <f t="shared" si="71"/>
        <v>1984</v>
      </c>
      <c r="N632" s="8" t="str" cm="1">
        <f t="array" ref="N632">IF(G632="?",INDEX($G$2:$G$2344,MODE(MATCH($G$2:$G$2344,$G$2:$G$2344,0))),G632)</f>
        <v>tier - 2</v>
      </c>
      <c r="O632" s="8" t="str" cm="1">
        <f t="array" ref="O632">IF(H632="?",INDEX($H$2:$H$2344,MODE(MATCH($H$2:$H$2344,$H$2:$H$2344,0))),H632)</f>
        <v>tier - 2</v>
      </c>
      <c r="P632" s="8" t="str">
        <f t="shared" si="67"/>
        <v>R1013</v>
      </c>
      <c r="Q632" s="11">
        <f t="shared" si="68"/>
        <v>30928</v>
      </c>
      <c r="R632" s="9">
        <f t="shared" si="70"/>
        <v>38</v>
      </c>
      <c r="S632" s="9"/>
      <c r="T632" s="40">
        <f>COUNTA(Table3[[#This Row],[month]:[age]])</f>
        <v>7</v>
      </c>
    </row>
    <row r="633" spans="1:20" x14ac:dyDescent="0.25">
      <c r="A633" t="s">
        <v>665</v>
      </c>
      <c r="B633">
        <v>1984</v>
      </c>
      <c r="C633" t="s">
        <v>35</v>
      </c>
      <c r="D633">
        <v>1</v>
      </c>
      <c r="E633">
        <v>0</v>
      </c>
      <c r="F633" s="42">
        <v>5400.98</v>
      </c>
      <c r="G633" t="s">
        <v>11</v>
      </c>
      <c r="H633" t="s">
        <v>11</v>
      </c>
      <c r="I633" t="s">
        <v>13</v>
      </c>
      <c r="J633" s="7">
        <f t="shared" si="65"/>
        <v>0</v>
      </c>
      <c r="K633" s="9" t="str">
        <f t="shared" si="69"/>
        <v>Id1706</v>
      </c>
      <c r="L633" s="8" t="str">
        <f t="shared" si="66"/>
        <v>Aug</v>
      </c>
      <c r="M633" s="9">
        <f t="shared" si="71"/>
        <v>1984</v>
      </c>
      <c r="N633" s="8" t="str" cm="1">
        <f t="array" ref="N633">IF(G633="?",INDEX($G$2:$G$2344,MODE(MATCH($G$2:$G$2344,$G$2:$G$2344,0))),G633)</f>
        <v>tier - 2</v>
      </c>
      <c r="O633" s="8" t="str" cm="1">
        <f t="array" ref="O633">IF(H633="?",INDEX($H$2:$H$2344,MODE(MATCH($H$2:$H$2344,$H$2:$H$2344,0))),H633)</f>
        <v>tier - 2</v>
      </c>
      <c r="P633" s="8" t="str">
        <f t="shared" si="67"/>
        <v>R1013</v>
      </c>
      <c r="Q633" s="11">
        <f t="shared" si="68"/>
        <v>30895</v>
      </c>
      <c r="R633" s="9">
        <f t="shared" si="70"/>
        <v>38</v>
      </c>
      <c r="S633" s="9"/>
      <c r="T633" s="40">
        <f>COUNTA(Table3[[#This Row],[month]:[age]])</f>
        <v>7</v>
      </c>
    </row>
    <row r="634" spans="1:20" x14ac:dyDescent="0.25">
      <c r="A634" t="s">
        <v>666</v>
      </c>
      <c r="B634">
        <v>1985</v>
      </c>
      <c r="C634" t="s">
        <v>30</v>
      </c>
      <c r="D634">
        <v>23</v>
      </c>
      <c r="E634">
        <v>3</v>
      </c>
      <c r="F634" s="42">
        <v>5402.89</v>
      </c>
      <c r="G634" t="s">
        <v>11</v>
      </c>
      <c r="H634" t="s">
        <v>16</v>
      </c>
      <c r="I634" t="s">
        <v>13</v>
      </c>
      <c r="J634" s="7">
        <f t="shared" si="65"/>
        <v>0</v>
      </c>
      <c r="K634" s="9" t="str">
        <f t="shared" si="69"/>
        <v>Id1705</v>
      </c>
      <c r="L634" s="8" t="str">
        <f t="shared" si="66"/>
        <v>Dec</v>
      </c>
      <c r="M634" s="9">
        <f t="shared" si="71"/>
        <v>1985</v>
      </c>
      <c r="N634" s="8" t="str" cm="1">
        <f t="array" ref="N634">IF(G634="?",INDEX($G$2:$G$2344,MODE(MATCH($G$2:$G$2344,$G$2:$G$2344,0))),G634)</f>
        <v>tier - 2</v>
      </c>
      <c r="O634" s="8" t="str" cm="1">
        <f t="array" ref="O634">IF(H634="?",INDEX($H$2:$H$2344,MODE(MATCH($H$2:$H$2344,$H$2:$H$2344,0))),H634)</f>
        <v>tier - 1</v>
      </c>
      <c r="P634" s="8" t="str">
        <f t="shared" si="67"/>
        <v>R1013</v>
      </c>
      <c r="Q634" s="11">
        <f t="shared" si="68"/>
        <v>31404</v>
      </c>
      <c r="R634" s="9">
        <f t="shared" si="70"/>
        <v>37</v>
      </c>
      <c r="S634" s="9"/>
      <c r="T634" s="40">
        <f>COUNTA(Table3[[#This Row],[month]:[age]])</f>
        <v>7</v>
      </c>
    </row>
    <row r="635" spans="1:20" x14ac:dyDescent="0.25">
      <c r="A635" t="s">
        <v>667</v>
      </c>
      <c r="B635">
        <v>1975</v>
      </c>
      <c r="C635" t="s">
        <v>20</v>
      </c>
      <c r="D635">
        <v>27</v>
      </c>
      <c r="E635">
        <v>1</v>
      </c>
      <c r="F635" s="42">
        <v>5411.99</v>
      </c>
      <c r="G635" t="s">
        <v>11</v>
      </c>
      <c r="H635" t="s">
        <v>12</v>
      </c>
      <c r="I635" t="s">
        <v>23</v>
      </c>
      <c r="J635" s="7">
        <f t="shared" si="65"/>
        <v>0</v>
      </c>
      <c r="K635" s="9" t="str">
        <f t="shared" si="69"/>
        <v>Id1704</v>
      </c>
      <c r="L635" s="8" t="str">
        <f t="shared" si="66"/>
        <v>Sep</v>
      </c>
      <c r="M635" s="9">
        <f t="shared" si="71"/>
        <v>1975</v>
      </c>
      <c r="N635" s="8" t="str" cm="1">
        <f t="array" ref="N635">IF(G635="?",INDEX($G$2:$G$2344,MODE(MATCH($G$2:$G$2344,$G$2:$G$2344,0))),G635)</f>
        <v>tier - 2</v>
      </c>
      <c r="O635" s="8" t="str" cm="1">
        <f t="array" ref="O635">IF(H635="?",INDEX($H$2:$H$2344,MODE(MATCH($H$2:$H$2344,$H$2:$H$2344,0))),H635)</f>
        <v>tier - 3</v>
      </c>
      <c r="P635" s="8" t="str">
        <f t="shared" si="67"/>
        <v>R1012</v>
      </c>
      <c r="Q635" s="11">
        <f t="shared" si="68"/>
        <v>27664</v>
      </c>
      <c r="R635" s="9">
        <f t="shared" si="70"/>
        <v>47</v>
      </c>
      <c r="S635" s="9"/>
      <c r="T635" s="40">
        <f>COUNTA(Table3[[#This Row],[month]:[age]])</f>
        <v>7</v>
      </c>
    </row>
    <row r="636" spans="1:20" x14ac:dyDescent="0.25">
      <c r="A636" t="s">
        <v>668</v>
      </c>
      <c r="B636">
        <v>1982</v>
      </c>
      <c r="C636" t="s">
        <v>20</v>
      </c>
      <c r="D636">
        <v>27</v>
      </c>
      <c r="E636">
        <v>0</v>
      </c>
      <c r="F636" s="42">
        <v>5415.66</v>
      </c>
      <c r="G636" t="s">
        <v>11</v>
      </c>
      <c r="H636" t="s">
        <v>12</v>
      </c>
      <c r="I636" t="s">
        <v>13</v>
      </c>
      <c r="J636" s="7">
        <f t="shared" si="65"/>
        <v>0</v>
      </c>
      <c r="K636" s="9" t="str">
        <f t="shared" si="69"/>
        <v>Id1703</v>
      </c>
      <c r="L636" s="8" t="str">
        <f t="shared" si="66"/>
        <v>Sep</v>
      </c>
      <c r="M636" s="9">
        <f t="shared" si="71"/>
        <v>1982</v>
      </c>
      <c r="N636" s="8" t="str" cm="1">
        <f t="array" ref="N636">IF(G636="?",INDEX($G$2:$G$2344,MODE(MATCH($G$2:$G$2344,$G$2:$G$2344,0))),G636)</f>
        <v>tier - 2</v>
      </c>
      <c r="O636" s="8" t="str" cm="1">
        <f t="array" ref="O636">IF(H636="?",INDEX($H$2:$H$2344,MODE(MATCH($H$2:$H$2344,$H$2:$H$2344,0))),H636)</f>
        <v>tier - 3</v>
      </c>
      <c r="P636" s="8" t="str">
        <f t="shared" si="67"/>
        <v>R1013</v>
      </c>
      <c r="Q636" s="11">
        <f t="shared" si="68"/>
        <v>30221</v>
      </c>
      <c r="R636" s="9">
        <f t="shared" si="70"/>
        <v>40</v>
      </c>
      <c r="S636" s="9"/>
      <c r="T636" s="40">
        <f>COUNTA(Table3[[#This Row],[month]:[age]])</f>
        <v>7</v>
      </c>
    </row>
    <row r="637" spans="1:20" x14ac:dyDescent="0.25">
      <c r="A637" t="s">
        <v>669</v>
      </c>
      <c r="B637">
        <v>1991</v>
      </c>
      <c r="C637" t="s">
        <v>10</v>
      </c>
      <c r="D637">
        <v>6</v>
      </c>
      <c r="E637">
        <v>3</v>
      </c>
      <c r="F637" s="42">
        <v>5425.02</v>
      </c>
      <c r="G637" t="s">
        <v>11</v>
      </c>
      <c r="H637" t="s">
        <v>16</v>
      </c>
      <c r="I637" t="s">
        <v>23</v>
      </c>
      <c r="J637" s="7">
        <f t="shared" si="65"/>
        <v>0</v>
      </c>
      <c r="K637" s="9" t="str">
        <f t="shared" si="69"/>
        <v>Id1702</v>
      </c>
      <c r="L637" s="8" t="str">
        <f t="shared" si="66"/>
        <v>Jul</v>
      </c>
      <c r="M637" s="9">
        <f t="shared" si="71"/>
        <v>1991</v>
      </c>
      <c r="N637" s="8" t="str" cm="1">
        <f t="array" ref="N637">IF(G637="?",INDEX($G$2:$G$2344,MODE(MATCH($G$2:$G$2344,$G$2:$G$2344,0))),G637)</f>
        <v>tier - 2</v>
      </c>
      <c r="O637" s="8" t="str" cm="1">
        <f t="array" ref="O637">IF(H637="?",INDEX($H$2:$H$2344,MODE(MATCH($H$2:$H$2344,$H$2:$H$2344,0))),H637)</f>
        <v>tier - 1</v>
      </c>
      <c r="P637" s="8" t="str">
        <f t="shared" si="67"/>
        <v>R1012</v>
      </c>
      <c r="Q637" s="11">
        <f t="shared" si="68"/>
        <v>33425</v>
      </c>
      <c r="R637" s="9">
        <f t="shared" si="70"/>
        <v>31</v>
      </c>
      <c r="S637" s="9"/>
      <c r="T637" s="40">
        <f>COUNTA(Table3[[#This Row],[month]:[age]])</f>
        <v>7</v>
      </c>
    </row>
    <row r="638" spans="1:20" x14ac:dyDescent="0.25">
      <c r="A638" t="s">
        <v>670</v>
      </c>
      <c r="B638">
        <v>1992</v>
      </c>
      <c r="C638" t="s">
        <v>20</v>
      </c>
      <c r="D638">
        <v>17</v>
      </c>
      <c r="E638">
        <v>3</v>
      </c>
      <c r="F638" s="42">
        <v>5428.73</v>
      </c>
      <c r="G638" t="s">
        <v>12</v>
      </c>
      <c r="H638" t="s">
        <v>16</v>
      </c>
      <c r="I638" t="s">
        <v>356</v>
      </c>
      <c r="J638" s="7">
        <f t="shared" si="65"/>
        <v>0</v>
      </c>
      <c r="K638" s="9" t="str">
        <f t="shared" si="69"/>
        <v>Id1701</v>
      </c>
      <c r="L638" s="8" t="str">
        <f t="shared" si="66"/>
        <v>Sep</v>
      </c>
      <c r="M638" s="9">
        <f t="shared" si="71"/>
        <v>1992</v>
      </c>
      <c r="N638" s="8" t="str" cm="1">
        <f t="array" ref="N638">IF(G638="?",INDEX($G$2:$G$2344,MODE(MATCH($G$2:$G$2344,$G$2:$G$2344,0))),G638)</f>
        <v>tier - 3</v>
      </c>
      <c r="O638" s="8" t="str" cm="1">
        <f t="array" ref="O638">IF(H638="?",INDEX($H$2:$H$2344,MODE(MATCH($H$2:$H$2344,$H$2:$H$2344,0))),H638)</f>
        <v>tier - 1</v>
      </c>
      <c r="P638" s="8" t="str">
        <f t="shared" si="67"/>
        <v>R1017</v>
      </c>
      <c r="Q638" s="11">
        <f t="shared" si="68"/>
        <v>33864</v>
      </c>
      <c r="R638" s="9">
        <f t="shared" si="70"/>
        <v>30</v>
      </c>
      <c r="S638" s="9"/>
      <c r="T638" s="40">
        <f>COUNTA(Table3[[#This Row],[month]:[age]])</f>
        <v>7</v>
      </c>
    </row>
    <row r="639" spans="1:20" x14ac:dyDescent="0.25">
      <c r="A639" t="s">
        <v>671</v>
      </c>
      <c r="B639">
        <v>1978</v>
      </c>
      <c r="C639" t="s">
        <v>18</v>
      </c>
      <c r="D639">
        <v>8</v>
      </c>
      <c r="E639">
        <v>2</v>
      </c>
      <c r="F639" s="42">
        <v>5428.98</v>
      </c>
      <c r="G639" t="s">
        <v>11</v>
      </c>
      <c r="H639" t="s">
        <v>11</v>
      </c>
      <c r="I639" t="s">
        <v>23</v>
      </c>
      <c r="J639" s="7">
        <f t="shared" si="65"/>
        <v>0</v>
      </c>
      <c r="K639" s="9" t="str">
        <f t="shared" si="69"/>
        <v>Id1700</v>
      </c>
      <c r="L639" s="8" t="str">
        <f t="shared" si="66"/>
        <v>Jun</v>
      </c>
      <c r="M639" s="9">
        <f t="shared" si="71"/>
        <v>1978</v>
      </c>
      <c r="N639" s="8" t="str" cm="1">
        <f t="array" ref="N639">IF(G639="?",INDEX($G$2:$G$2344,MODE(MATCH($G$2:$G$2344,$G$2:$G$2344,0))),G639)</f>
        <v>tier - 2</v>
      </c>
      <c r="O639" s="8" t="str" cm="1">
        <f t="array" ref="O639">IF(H639="?",INDEX($H$2:$H$2344,MODE(MATCH($H$2:$H$2344,$H$2:$H$2344,0))),H639)</f>
        <v>tier - 2</v>
      </c>
      <c r="P639" s="8" t="str">
        <f t="shared" si="67"/>
        <v>R1012</v>
      </c>
      <c r="Q639" s="11">
        <f t="shared" si="68"/>
        <v>28649</v>
      </c>
      <c r="R639" s="9">
        <f t="shared" si="70"/>
        <v>45</v>
      </c>
      <c r="S639" s="9"/>
      <c r="T639" s="40">
        <f>COUNTA(Table3[[#This Row],[month]:[age]])</f>
        <v>7</v>
      </c>
    </row>
    <row r="640" spans="1:20" x14ac:dyDescent="0.25">
      <c r="A640" t="s">
        <v>672</v>
      </c>
      <c r="B640">
        <v>1982</v>
      </c>
      <c r="C640" t="s">
        <v>35</v>
      </c>
      <c r="D640">
        <v>25</v>
      </c>
      <c r="E640">
        <v>0</v>
      </c>
      <c r="F640" s="42">
        <v>5438.75</v>
      </c>
      <c r="G640" t="s">
        <v>12</v>
      </c>
      <c r="H640" t="s">
        <v>11</v>
      </c>
      <c r="I640" t="s">
        <v>13</v>
      </c>
      <c r="J640" s="7">
        <f t="shared" si="65"/>
        <v>0</v>
      </c>
      <c r="K640" s="9" t="str">
        <f t="shared" si="69"/>
        <v>Id1699</v>
      </c>
      <c r="L640" s="8" t="str">
        <f t="shared" si="66"/>
        <v>Aug</v>
      </c>
      <c r="M640" s="9">
        <f t="shared" si="71"/>
        <v>1982</v>
      </c>
      <c r="N640" s="8" t="str" cm="1">
        <f t="array" ref="N640">IF(G640="?",INDEX($G$2:$G$2344,MODE(MATCH($G$2:$G$2344,$G$2:$G$2344,0))),G640)</f>
        <v>tier - 3</v>
      </c>
      <c r="O640" s="8" t="str" cm="1">
        <f t="array" ref="O640">IF(H640="?",INDEX($H$2:$H$2344,MODE(MATCH($H$2:$H$2344,$H$2:$H$2344,0))),H640)</f>
        <v>tier - 2</v>
      </c>
      <c r="P640" s="8" t="str">
        <f t="shared" si="67"/>
        <v>R1013</v>
      </c>
      <c r="Q640" s="11">
        <f t="shared" si="68"/>
        <v>30188</v>
      </c>
      <c r="R640" s="9">
        <f t="shared" si="70"/>
        <v>40</v>
      </c>
      <c r="S640" s="9"/>
      <c r="T640" s="40">
        <f>COUNTA(Table3[[#This Row],[month]:[age]])</f>
        <v>7</v>
      </c>
    </row>
    <row r="641" spans="1:20" x14ac:dyDescent="0.25">
      <c r="A641" t="s">
        <v>673</v>
      </c>
      <c r="B641">
        <v>1986</v>
      </c>
      <c r="C641" t="s">
        <v>30</v>
      </c>
      <c r="D641">
        <v>25</v>
      </c>
      <c r="E641">
        <v>0</v>
      </c>
      <c r="F641" s="42">
        <v>5458.05</v>
      </c>
      <c r="G641" t="s">
        <v>11</v>
      </c>
      <c r="H641" t="s">
        <v>11</v>
      </c>
      <c r="I641" t="s">
        <v>247</v>
      </c>
      <c r="J641" s="7">
        <f t="shared" si="65"/>
        <v>0</v>
      </c>
      <c r="K641" s="9" t="str">
        <f t="shared" si="69"/>
        <v>Id1698</v>
      </c>
      <c r="L641" s="8" t="str">
        <f t="shared" si="66"/>
        <v>Dec</v>
      </c>
      <c r="M641" s="9">
        <f t="shared" si="71"/>
        <v>1986</v>
      </c>
      <c r="N641" s="8" t="str" cm="1">
        <f t="array" ref="N641">IF(G641="?",INDEX($G$2:$G$2344,MODE(MATCH($G$2:$G$2344,$G$2:$G$2344,0))),G641)</f>
        <v>tier - 2</v>
      </c>
      <c r="O641" s="8" t="str" cm="1">
        <f t="array" ref="O641">IF(H641="?",INDEX($H$2:$H$2344,MODE(MATCH($H$2:$H$2344,$H$2:$H$2344,0))),H641)</f>
        <v>tier - 2</v>
      </c>
      <c r="P641" s="8" t="str">
        <f t="shared" si="67"/>
        <v>R1024</v>
      </c>
      <c r="Q641" s="11">
        <f t="shared" si="68"/>
        <v>31771</v>
      </c>
      <c r="R641" s="9">
        <f t="shared" si="70"/>
        <v>36</v>
      </c>
      <c r="S641" s="9"/>
      <c r="T641" s="40">
        <f>COUNTA(Table3[[#This Row],[month]:[age]])</f>
        <v>7</v>
      </c>
    </row>
    <row r="642" spans="1:20" x14ac:dyDescent="0.25">
      <c r="A642" t="s">
        <v>674</v>
      </c>
      <c r="B642">
        <v>1973</v>
      </c>
      <c r="C642" t="s">
        <v>37</v>
      </c>
      <c r="D642">
        <v>24</v>
      </c>
      <c r="E642">
        <v>0</v>
      </c>
      <c r="F642" s="42">
        <v>5466.88</v>
      </c>
      <c r="G642" t="s">
        <v>11</v>
      </c>
      <c r="H642" t="s">
        <v>11</v>
      </c>
      <c r="I642" t="s">
        <v>13</v>
      </c>
      <c r="J642" s="7">
        <f t="shared" ref="J642:J705" si="72">COUNTIF(A642:I642, "?")</f>
        <v>0</v>
      </c>
      <c r="K642" s="9" t="str">
        <f t="shared" si="69"/>
        <v>Id1697</v>
      </c>
      <c r="L642" s="8" t="str">
        <f t="shared" ref="L642:L705" si="73">IF(C642="?", "Sep", C642)</f>
        <v>Oct</v>
      </c>
      <c r="M642" s="9">
        <f t="shared" si="71"/>
        <v>1973</v>
      </c>
      <c r="N642" s="8" t="str" cm="1">
        <f t="array" ref="N642">IF(G642="?",INDEX($G$2:$G$2344,MODE(MATCH($G$2:$G$2344,$G$2:$G$2344,0))),G642)</f>
        <v>tier - 2</v>
      </c>
      <c r="O642" s="8" t="str" cm="1">
        <f t="array" ref="O642">IF(H642="?",INDEX($H$2:$H$2344,MODE(MATCH($H$2:$H$2344,$H$2:$H$2344,0))),H642)</f>
        <v>tier - 2</v>
      </c>
      <c r="P642" s="8" t="str">
        <f t="shared" ref="P642:P705" si="74">IF(I642="?", "Unknown", I642)</f>
        <v>R1013</v>
      </c>
      <c r="Q642" s="11">
        <f t="shared" ref="Q642:Q705" si="75">DATE(B642, MONTH(1 &amp; L642), D642)</f>
        <v>26961</v>
      </c>
      <c r="R642" s="9">
        <f t="shared" si="70"/>
        <v>49</v>
      </c>
      <c r="S642" s="9"/>
      <c r="T642" s="40">
        <f>COUNTA(Table3[[#This Row],[month]:[age]])</f>
        <v>7</v>
      </c>
    </row>
    <row r="643" spans="1:20" x14ac:dyDescent="0.25">
      <c r="A643" t="s">
        <v>675</v>
      </c>
      <c r="B643">
        <v>1986</v>
      </c>
      <c r="C643" t="s">
        <v>30</v>
      </c>
      <c r="D643">
        <v>2</v>
      </c>
      <c r="E643">
        <v>0</v>
      </c>
      <c r="F643" s="42">
        <v>5469.01</v>
      </c>
      <c r="G643" t="s">
        <v>11</v>
      </c>
      <c r="H643" t="s">
        <v>11</v>
      </c>
      <c r="I643" t="s">
        <v>247</v>
      </c>
      <c r="J643" s="7">
        <f t="shared" si="72"/>
        <v>0</v>
      </c>
      <c r="K643" s="9" t="str">
        <f t="shared" ref="K643:K706" si="76">IF(A643="?", "Unknown", A643)</f>
        <v>Id1696</v>
      </c>
      <c r="L643" s="8" t="str">
        <f t="shared" si="73"/>
        <v>Dec</v>
      </c>
      <c r="M643" s="9">
        <f t="shared" si="71"/>
        <v>1986</v>
      </c>
      <c r="N643" s="8" t="str" cm="1">
        <f t="array" ref="N643">IF(G643="?",INDEX($G$2:$G$2344,MODE(MATCH($G$2:$G$2344,$G$2:$G$2344,0))),G643)</f>
        <v>tier - 2</v>
      </c>
      <c r="O643" s="8" t="str" cm="1">
        <f t="array" ref="O643">IF(H643="?",INDEX($H$2:$H$2344,MODE(MATCH($H$2:$H$2344,$H$2:$H$2344,0))),H643)</f>
        <v>tier - 2</v>
      </c>
      <c r="P643" s="8" t="str">
        <f t="shared" si="74"/>
        <v>R1024</v>
      </c>
      <c r="Q643" s="11">
        <f t="shared" si="75"/>
        <v>31748</v>
      </c>
      <c r="R643" s="9">
        <f t="shared" ref="R643:R706" si="77">DATEDIF(Q643, DATE(2023,6,8), "Y")</f>
        <v>36</v>
      </c>
      <c r="S643" s="9"/>
      <c r="T643" s="40">
        <f>COUNTA(Table3[[#This Row],[month]:[age]])</f>
        <v>7</v>
      </c>
    </row>
    <row r="644" spans="1:20" x14ac:dyDescent="0.25">
      <c r="A644" t="s">
        <v>676</v>
      </c>
      <c r="B644">
        <v>1986</v>
      </c>
      <c r="C644" t="s">
        <v>10</v>
      </c>
      <c r="D644">
        <v>12</v>
      </c>
      <c r="E644">
        <v>1</v>
      </c>
      <c r="F644" s="42">
        <v>5472.45</v>
      </c>
      <c r="G644" t="s">
        <v>11</v>
      </c>
      <c r="H644" t="s">
        <v>12</v>
      </c>
      <c r="I644" t="s">
        <v>42</v>
      </c>
      <c r="J644" s="7">
        <f t="shared" si="72"/>
        <v>0</v>
      </c>
      <c r="K644" s="9" t="str">
        <f t="shared" si="76"/>
        <v>Id1695</v>
      </c>
      <c r="L644" s="8" t="str">
        <f t="shared" si="73"/>
        <v>Jul</v>
      </c>
      <c r="M644" s="9">
        <f t="shared" si="71"/>
        <v>1986</v>
      </c>
      <c r="N644" s="8" t="str" cm="1">
        <f t="array" ref="N644">IF(G644="?",INDEX($G$2:$G$2344,MODE(MATCH($G$2:$G$2344,$G$2:$G$2344,0))),G644)</f>
        <v>tier - 2</v>
      </c>
      <c r="O644" s="8" t="str" cm="1">
        <f t="array" ref="O644">IF(H644="?",INDEX($H$2:$H$2344,MODE(MATCH($H$2:$H$2344,$H$2:$H$2344,0))),H644)</f>
        <v>tier - 3</v>
      </c>
      <c r="P644" s="8" t="str">
        <f t="shared" si="74"/>
        <v>R1011</v>
      </c>
      <c r="Q644" s="11">
        <f t="shared" si="75"/>
        <v>31605</v>
      </c>
      <c r="R644" s="9">
        <f t="shared" si="77"/>
        <v>36</v>
      </c>
      <c r="S644" s="9"/>
      <c r="T644" s="40">
        <f>COUNTA(Table3[[#This Row],[month]:[age]])</f>
        <v>7</v>
      </c>
    </row>
    <row r="645" spans="1:20" x14ac:dyDescent="0.25">
      <c r="A645" t="s">
        <v>677</v>
      </c>
      <c r="B645">
        <v>1986</v>
      </c>
      <c r="C645" t="s">
        <v>20</v>
      </c>
      <c r="D645">
        <v>30</v>
      </c>
      <c r="E645">
        <v>1</v>
      </c>
      <c r="F645" s="42">
        <v>5478.04</v>
      </c>
      <c r="G645" t="s">
        <v>11</v>
      </c>
      <c r="H645" t="s">
        <v>12</v>
      </c>
      <c r="I645" t="s">
        <v>13</v>
      </c>
      <c r="J645" s="7">
        <f t="shared" si="72"/>
        <v>0</v>
      </c>
      <c r="K645" s="9" t="str">
        <f t="shared" si="76"/>
        <v>Id1694</v>
      </c>
      <c r="L645" s="8" t="str">
        <f t="shared" si="73"/>
        <v>Sep</v>
      </c>
      <c r="M645" s="9">
        <f t="shared" si="71"/>
        <v>1986</v>
      </c>
      <c r="N645" s="8" t="str" cm="1">
        <f t="array" ref="N645">IF(G645="?",INDEX($G$2:$G$2344,MODE(MATCH($G$2:$G$2344,$G$2:$G$2344,0))),G645)</f>
        <v>tier - 2</v>
      </c>
      <c r="O645" s="8" t="str" cm="1">
        <f t="array" ref="O645">IF(H645="?",INDEX($H$2:$H$2344,MODE(MATCH($H$2:$H$2344,$H$2:$H$2344,0))),H645)</f>
        <v>tier - 3</v>
      </c>
      <c r="P645" s="8" t="str">
        <f t="shared" si="74"/>
        <v>R1013</v>
      </c>
      <c r="Q645" s="11">
        <f t="shared" si="75"/>
        <v>31685</v>
      </c>
      <c r="R645" s="9">
        <f t="shared" si="77"/>
        <v>36</v>
      </c>
      <c r="S645" s="9"/>
      <c r="T645" s="40">
        <f>COUNTA(Table3[[#This Row],[month]:[age]])</f>
        <v>7</v>
      </c>
    </row>
    <row r="646" spans="1:20" x14ac:dyDescent="0.25">
      <c r="A646" t="s">
        <v>678</v>
      </c>
      <c r="B646">
        <v>1984</v>
      </c>
      <c r="C646" t="s">
        <v>35</v>
      </c>
      <c r="D646">
        <v>26</v>
      </c>
      <c r="E646">
        <v>1</v>
      </c>
      <c r="F646" s="42">
        <v>5484.47</v>
      </c>
      <c r="G646" t="s">
        <v>11</v>
      </c>
      <c r="H646" t="s">
        <v>11</v>
      </c>
      <c r="I646" t="s">
        <v>13</v>
      </c>
      <c r="J646" s="7">
        <f t="shared" si="72"/>
        <v>0</v>
      </c>
      <c r="K646" s="9" t="str">
        <f t="shared" si="76"/>
        <v>Id1693</v>
      </c>
      <c r="L646" s="8" t="str">
        <f t="shared" si="73"/>
        <v>Aug</v>
      </c>
      <c r="M646" s="9">
        <f t="shared" si="71"/>
        <v>1984</v>
      </c>
      <c r="N646" s="8" t="str" cm="1">
        <f t="array" ref="N646">IF(G646="?",INDEX($G$2:$G$2344,MODE(MATCH($G$2:$G$2344,$G$2:$G$2344,0))),G646)</f>
        <v>tier - 2</v>
      </c>
      <c r="O646" s="8" t="str" cm="1">
        <f t="array" ref="O646">IF(H646="?",INDEX($H$2:$H$2344,MODE(MATCH($H$2:$H$2344,$H$2:$H$2344,0))),H646)</f>
        <v>tier - 2</v>
      </c>
      <c r="P646" s="8" t="str">
        <f t="shared" si="74"/>
        <v>R1013</v>
      </c>
      <c r="Q646" s="11">
        <f t="shared" si="75"/>
        <v>30920</v>
      </c>
      <c r="R646" s="9">
        <f t="shared" si="77"/>
        <v>38</v>
      </c>
      <c r="S646" s="9"/>
      <c r="T646" s="40">
        <f>COUNTA(Table3[[#This Row],[month]:[age]])</f>
        <v>7</v>
      </c>
    </row>
    <row r="647" spans="1:20" x14ac:dyDescent="0.25">
      <c r="A647" t="s">
        <v>679</v>
      </c>
      <c r="B647">
        <v>1984</v>
      </c>
      <c r="C647" t="s">
        <v>35</v>
      </c>
      <c r="D647">
        <v>17</v>
      </c>
      <c r="E647">
        <v>1</v>
      </c>
      <c r="F647" s="42">
        <v>5488.26</v>
      </c>
      <c r="G647" t="s">
        <v>11</v>
      </c>
      <c r="H647" t="s">
        <v>12</v>
      </c>
      <c r="I647" t="s">
        <v>42</v>
      </c>
      <c r="J647" s="7">
        <f t="shared" si="72"/>
        <v>0</v>
      </c>
      <c r="K647" s="9" t="str">
        <f t="shared" si="76"/>
        <v>Id1692</v>
      </c>
      <c r="L647" s="8" t="str">
        <f t="shared" si="73"/>
        <v>Aug</v>
      </c>
      <c r="M647" s="9">
        <f t="shared" si="71"/>
        <v>1984</v>
      </c>
      <c r="N647" s="8" t="str" cm="1">
        <f t="array" ref="N647">IF(G647="?",INDEX($G$2:$G$2344,MODE(MATCH($G$2:$G$2344,$G$2:$G$2344,0))),G647)</f>
        <v>tier - 2</v>
      </c>
      <c r="O647" s="8" t="str" cm="1">
        <f t="array" ref="O647">IF(H647="?",INDEX($H$2:$H$2344,MODE(MATCH($H$2:$H$2344,$H$2:$H$2344,0))),H647)</f>
        <v>tier - 3</v>
      </c>
      <c r="P647" s="8" t="str">
        <f t="shared" si="74"/>
        <v>R1011</v>
      </c>
      <c r="Q647" s="11">
        <f t="shared" si="75"/>
        <v>30911</v>
      </c>
      <c r="R647" s="9">
        <f t="shared" si="77"/>
        <v>38</v>
      </c>
      <c r="S647" s="9"/>
      <c r="T647" s="40">
        <f>COUNTA(Table3[[#This Row],[month]:[age]])</f>
        <v>7</v>
      </c>
    </row>
    <row r="648" spans="1:20" x14ac:dyDescent="0.25">
      <c r="A648" t="s">
        <v>680</v>
      </c>
      <c r="B648">
        <v>1988</v>
      </c>
      <c r="C648" t="s">
        <v>10</v>
      </c>
      <c r="D648">
        <v>29</v>
      </c>
      <c r="E648">
        <v>3</v>
      </c>
      <c r="F648" s="42">
        <v>5503.36</v>
      </c>
      <c r="G648" t="s">
        <v>11</v>
      </c>
      <c r="H648" t="s">
        <v>11</v>
      </c>
      <c r="I648" t="s">
        <v>23</v>
      </c>
      <c r="J648" s="7">
        <f t="shared" si="72"/>
        <v>0</v>
      </c>
      <c r="K648" s="9" t="str">
        <f t="shared" si="76"/>
        <v>Id1691</v>
      </c>
      <c r="L648" s="8" t="str">
        <f t="shared" si="73"/>
        <v>Jul</v>
      </c>
      <c r="M648" s="9">
        <f t="shared" si="71"/>
        <v>1988</v>
      </c>
      <c r="N648" s="8" t="str" cm="1">
        <f t="array" ref="N648">IF(G648="?",INDEX($G$2:$G$2344,MODE(MATCH($G$2:$G$2344,$G$2:$G$2344,0))),G648)</f>
        <v>tier - 2</v>
      </c>
      <c r="O648" s="8" t="str" cm="1">
        <f t="array" ref="O648">IF(H648="?",INDEX($H$2:$H$2344,MODE(MATCH($H$2:$H$2344,$H$2:$H$2344,0))),H648)</f>
        <v>tier - 2</v>
      </c>
      <c r="P648" s="8" t="str">
        <f t="shared" si="74"/>
        <v>R1012</v>
      </c>
      <c r="Q648" s="11">
        <f t="shared" si="75"/>
        <v>32353</v>
      </c>
      <c r="R648" s="9">
        <f t="shared" si="77"/>
        <v>34</v>
      </c>
      <c r="S648" s="9"/>
      <c r="T648" s="40">
        <f>COUNTA(Table3[[#This Row],[month]:[age]])</f>
        <v>7</v>
      </c>
    </row>
    <row r="649" spans="1:20" x14ac:dyDescent="0.25">
      <c r="A649" t="s">
        <v>681</v>
      </c>
      <c r="B649">
        <v>1981</v>
      </c>
      <c r="C649" t="s">
        <v>15</v>
      </c>
      <c r="D649">
        <v>7</v>
      </c>
      <c r="E649">
        <v>1</v>
      </c>
      <c r="F649" s="42">
        <v>5539.4</v>
      </c>
      <c r="G649" t="s">
        <v>11</v>
      </c>
      <c r="H649" t="s">
        <v>11</v>
      </c>
      <c r="I649" t="s">
        <v>13</v>
      </c>
      <c r="J649" s="7">
        <f t="shared" si="72"/>
        <v>0</v>
      </c>
      <c r="K649" s="9" t="str">
        <f t="shared" si="76"/>
        <v>Id1690</v>
      </c>
      <c r="L649" s="8" t="str">
        <f t="shared" si="73"/>
        <v>Nov</v>
      </c>
      <c r="M649" s="9">
        <f t="shared" si="71"/>
        <v>1981</v>
      </c>
      <c r="N649" s="8" t="str" cm="1">
        <f t="array" ref="N649">IF(G649="?",INDEX($G$2:$G$2344,MODE(MATCH($G$2:$G$2344,$G$2:$G$2344,0))),G649)</f>
        <v>tier - 2</v>
      </c>
      <c r="O649" s="8" t="str" cm="1">
        <f t="array" ref="O649">IF(H649="?",INDEX($H$2:$H$2344,MODE(MATCH($H$2:$H$2344,$H$2:$H$2344,0))),H649)</f>
        <v>tier - 2</v>
      </c>
      <c r="P649" s="8" t="str">
        <f t="shared" si="74"/>
        <v>R1013</v>
      </c>
      <c r="Q649" s="11">
        <f t="shared" si="75"/>
        <v>29897</v>
      </c>
      <c r="R649" s="9">
        <f t="shared" si="77"/>
        <v>41</v>
      </c>
      <c r="S649" s="9"/>
      <c r="T649" s="40">
        <f>COUNTA(Table3[[#This Row],[month]:[age]])</f>
        <v>7</v>
      </c>
    </row>
    <row r="650" spans="1:20" x14ac:dyDescent="0.25">
      <c r="A650" t="s">
        <v>682</v>
      </c>
      <c r="B650">
        <v>1980</v>
      </c>
      <c r="C650" t="s">
        <v>30</v>
      </c>
      <c r="D650">
        <v>7</v>
      </c>
      <c r="E650">
        <v>2</v>
      </c>
      <c r="F650" s="42">
        <v>5540.35</v>
      </c>
      <c r="G650" t="s">
        <v>11</v>
      </c>
      <c r="H650" t="s">
        <v>11</v>
      </c>
      <c r="I650" t="s">
        <v>23</v>
      </c>
      <c r="J650" s="7">
        <f t="shared" si="72"/>
        <v>0</v>
      </c>
      <c r="K650" s="9" t="str">
        <f t="shared" si="76"/>
        <v>Id1689</v>
      </c>
      <c r="L650" s="8" t="str">
        <f t="shared" si="73"/>
        <v>Dec</v>
      </c>
      <c r="M650" s="9">
        <f t="shared" si="71"/>
        <v>1980</v>
      </c>
      <c r="N650" s="8" t="str" cm="1">
        <f t="array" ref="N650">IF(G650="?",INDEX($G$2:$G$2344,MODE(MATCH($G$2:$G$2344,$G$2:$G$2344,0))),G650)</f>
        <v>tier - 2</v>
      </c>
      <c r="O650" s="8" t="str" cm="1">
        <f t="array" ref="O650">IF(H650="?",INDEX($H$2:$H$2344,MODE(MATCH($H$2:$H$2344,$H$2:$H$2344,0))),H650)</f>
        <v>tier - 2</v>
      </c>
      <c r="P650" s="8" t="str">
        <f t="shared" si="74"/>
        <v>R1012</v>
      </c>
      <c r="Q650" s="11">
        <f t="shared" si="75"/>
        <v>29562</v>
      </c>
      <c r="R650" s="9">
        <f t="shared" si="77"/>
        <v>42</v>
      </c>
      <c r="S650" s="9"/>
      <c r="T650" s="40">
        <f>COUNTA(Table3[[#This Row],[month]:[age]])</f>
        <v>7</v>
      </c>
    </row>
    <row r="651" spans="1:20" x14ac:dyDescent="0.25">
      <c r="A651" t="s">
        <v>683</v>
      </c>
      <c r="B651">
        <v>1999</v>
      </c>
      <c r="C651" t="s">
        <v>20</v>
      </c>
      <c r="D651">
        <v>22</v>
      </c>
      <c r="E651">
        <v>0</v>
      </c>
      <c r="F651" s="42">
        <v>5552.61</v>
      </c>
      <c r="G651" t="s">
        <v>11</v>
      </c>
      <c r="H651" t="s">
        <v>12</v>
      </c>
      <c r="I651" t="s">
        <v>535</v>
      </c>
      <c r="J651" s="7">
        <f t="shared" si="72"/>
        <v>0</v>
      </c>
      <c r="K651" s="9" t="str">
        <f t="shared" si="76"/>
        <v>Id1688</v>
      </c>
      <c r="L651" s="8" t="str">
        <f t="shared" si="73"/>
        <v>Sep</v>
      </c>
      <c r="M651" s="9">
        <f t="shared" si="71"/>
        <v>1999</v>
      </c>
      <c r="N651" s="8" t="str" cm="1">
        <f t="array" ref="N651">IF(G651="?",INDEX($G$2:$G$2344,MODE(MATCH($G$2:$G$2344,$G$2:$G$2344,0))),G651)</f>
        <v>tier - 2</v>
      </c>
      <c r="O651" s="8" t="str" cm="1">
        <f t="array" ref="O651">IF(H651="?",INDEX($H$2:$H$2344,MODE(MATCH($H$2:$H$2344,$H$2:$H$2344,0))),H651)</f>
        <v>tier - 3</v>
      </c>
      <c r="P651" s="8" t="str">
        <f t="shared" si="74"/>
        <v>R1026</v>
      </c>
      <c r="Q651" s="11">
        <f t="shared" si="75"/>
        <v>36425</v>
      </c>
      <c r="R651" s="9">
        <f t="shared" si="77"/>
        <v>23</v>
      </c>
      <c r="S651" s="9"/>
      <c r="T651" s="40">
        <f>COUNTA(Table3[[#This Row],[month]:[age]])</f>
        <v>7</v>
      </c>
    </row>
    <row r="652" spans="1:20" x14ac:dyDescent="0.25">
      <c r="A652" t="s">
        <v>684</v>
      </c>
      <c r="B652">
        <v>1974</v>
      </c>
      <c r="C652" t="s">
        <v>20</v>
      </c>
      <c r="D652">
        <v>18</v>
      </c>
      <c r="E652">
        <v>0</v>
      </c>
      <c r="F652" s="42">
        <v>5576.35</v>
      </c>
      <c r="G652" t="s">
        <v>11</v>
      </c>
      <c r="H652" t="s">
        <v>12</v>
      </c>
      <c r="I652" t="s">
        <v>13</v>
      </c>
      <c r="J652" s="7">
        <f t="shared" si="72"/>
        <v>0</v>
      </c>
      <c r="K652" s="9" t="str">
        <f t="shared" si="76"/>
        <v>Id1687</v>
      </c>
      <c r="L652" s="8" t="str">
        <f t="shared" si="73"/>
        <v>Sep</v>
      </c>
      <c r="M652" s="9">
        <f t="shared" si="71"/>
        <v>1974</v>
      </c>
      <c r="N652" s="8" t="str" cm="1">
        <f t="array" ref="N652">IF(G652="?",INDEX($G$2:$G$2344,MODE(MATCH($G$2:$G$2344,$G$2:$G$2344,0))),G652)</f>
        <v>tier - 2</v>
      </c>
      <c r="O652" s="8" t="str" cm="1">
        <f t="array" ref="O652">IF(H652="?",INDEX($H$2:$H$2344,MODE(MATCH($H$2:$H$2344,$H$2:$H$2344,0))),H652)</f>
        <v>tier - 3</v>
      </c>
      <c r="P652" s="8" t="str">
        <f t="shared" si="74"/>
        <v>R1013</v>
      </c>
      <c r="Q652" s="11">
        <f t="shared" si="75"/>
        <v>27290</v>
      </c>
      <c r="R652" s="9">
        <f t="shared" si="77"/>
        <v>48</v>
      </c>
      <c r="S652" s="9"/>
      <c r="T652" s="40">
        <f>COUNTA(Table3[[#This Row],[month]:[age]])</f>
        <v>7</v>
      </c>
    </row>
    <row r="653" spans="1:20" x14ac:dyDescent="0.25">
      <c r="A653" t="s">
        <v>685</v>
      </c>
      <c r="B653">
        <v>1985</v>
      </c>
      <c r="C653" t="s">
        <v>20</v>
      </c>
      <c r="D653">
        <v>5</v>
      </c>
      <c r="E653">
        <v>3</v>
      </c>
      <c r="F653" s="42">
        <v>5582.95</v>
      </c>
      <c r="G653" t="s">
        <v>11</v>
      </c>
      <c r="H653" t="s">
        <v>16</v>
      </c>
      <c r="I653" t="s">
        <v>23</v>
      </c>
      <c r="J653" s="7">
        <f t="shared" si="72"/>
        <v>0</v>
      </c>
      <c r="K653" s="9" t="str">
        <f t="shared" si="76"/>
        <v>Id1686</v>
      </c>
      <c r="L653" s="8" t="str">
        <f t="shared" si="73"/>
        <v>Sep</v>
      </c>
      <c r="M653" s="9">
        <f t="shared" si="71"/>
        <v>1985</v>
      </c>
      <c r="N653" s="8" t="str" cm="1">
        <f t="array" ref="N653">IF(G653="?",INDEX($G$2:$G$2344,MODE(MATCH($G$2:$G$2344,$G$2:$G$2344,0))),G653)</f>
        <v>tier - 2</v>
      </c>
      <c r="O653" s="8" t="str" cm="1">
        <f t="array" ref="O653">IF(H653="?",INDEX($H$2:$H$2344,MODE(MATCH($H$2:$H$2344,$H$2:$H$2344,0))),H653)</f>
        <v>tier - 1</v>
      </c>
      <c r="P653" s="8" t="str">
        <f t="shared" si="74"/>
        <v>R1012</v>
      </c>
      <c r="Q653" s="11">
        <f t="shared" si="75"/>
        <v>31295</v>
      </c>
      <c r="R653" s="9">
        <f t="shared" si="77"/>
        <v>37</v>
      </c>
      <c r="S653" s="9"/>
      <c r="T653" s="40">
        <f>COUNTA(Table3[[#This Row],[month]:[age]])</f>
        <v>7</v>
      </c>
    </row>
    <row r="654" spans="1:20" x14ac:dyDescent="0.25">
      <c r="A654" t="s">
        <v>686</v>
      </c>
      <c r="B654">
        <v>1986</v>
      </c>
      <c r="C654" t="s">
        <v>15</v>
      </c>
      <c r="D654">
        <v>21</v>
      </c>
      <c r="E654">
        <v>2</v>
      </c>
      <c r="F654" s="42">
        <v>5584.31</v>
      </c>
      <c r="G654" t="s">
        <v>12</v>
      </c>
      <c r="H654" t="s">
        <v>16</v>
      </c>
      <c r="I654" t="s">
        <v>13</v>
      </c>
      <c r="J654" s="7">
        <f t="shared" si="72"/>
        <v>0</v>
      </c>
      <c r="K654" s="9" t="str">
        <f t="shared" si="76"/>
        <v>Id1685</v>
      </c>
      <c r="L654" s="8" t="str">
        <f t="shared" si="73"/>
        <v>Nov</v>
      </c>
      <c r="M654" s="9">
        <f t="shared" si="71"/>
        <v>1986</v>
      </c>
      <c r="N654" s="8" t="str" cm="1">
        <f t="array" ref="N654">IF(G654="?",INDEX($G$2:$G$2344,MODE(MATCH($G$2:$G$2344,$G$2:$G$2344,0))),G654)</f>
        <v>tier - 3</v>
      </c>
      <c r="O654" s="8" t="str" cm="1">
        <f t="array" ref="O654">IF(H654="?",INDEX($H$2:$H$2344,MODE(MATCH($H$2:$H$2344,$H$2:$H$2344,0))),H654)</f>
        <v>tier - 1</v>
      </c>
      <c r="P654" s="8" t="str">
        <f t="shared" si="74"/>
        <v>R1013</v>
      </c>
      <c r="Q654" s="11">
        <f t="shared" si="75"/>
        <v>31737</v>
      </c>
      <c r="R654" s="9">
        <f t="shared" si="77"/>
        <v>36</v>
      </c>
      <c r="S654" s="9"/>
      <c r="T654" s="40">
        <f>COUNTA(Table3[[#This Row],[month]:[age]])</f>
        <v>7</v>
      </c>
    </row>
    <row r="655" spans="1:20" x14ac:dyDescent="0.25">
      <c r="A655" t="s">
        <v>687</v>
      </c>
      <c r="B655">
        <v>1983</v>
      </c>
      <c r="C655" t="s">
        <v>37</v>
      </c>
      <c r="D655">
        <v>3</v>
      </c>
      <c r="E655">
        <v>3</v>
      </c>
      <c r="F655" s="42">
        <v>5587.59</v>
      </c>
      <c r="G655" t="s">
        <v>11</v>
      </c>
      <c r="H655" t="s">
        <v>16</v>
      </c>
      <c r="I655" t="s">
        <v>13</v>
      </c>
      <c r="J655" s="7">
        <f t="shared" si="72"/>
        <v>0</v>
      </c>
      <c r="K655" s="9" t="str">
        <f t="shared" si="76"/>
        <v>Id1684</v>
      </c>
      <c r="L655" s="8" t="str">
        <f t="shared" si="73"/>
        <v>Oct</v>
      </c>
      <c r="M655" s="9">
        <f t="shared" si="71"/>
        <v>1983</v>
      </c>
      <c r="N655" s="8" t="str" cm="1">
        <f t="array" ref="N655">IF(G655="?",INDEX($G$2:$G$2344,MODE(MATCH($G$2:$G$2344,$G$2:$G$2344,0))),G655)</f>
        <v>tier - 2</v>
      </c>
      <c r="O655" s="8" t="str" cm="1">
        <f t="array" ref="O655">IF(H655="?",INDEX($H$2:$H$2344,MODE(MATCH($H$2:$H$2344,$H$2:$H$2344,0))),H655)</f>
        <v>tier - 1</v>
      </c>
      <c r="P655" s="8" t="str">
        <f t="shared" si="74"/>
        <v>R1013</v>
      </c>
      <c r="Q655" s="11">
        <f t="shared" si="75"/>
        <v>30592</v>
      </c>
      <c r="R655" s="9">
        <f t="shared" si="77"/>
        <v>39</v>
      </c>
      <c r="S655" s="9"/>
      <c r="T655" s="40">
        <f>COUNTA(Table3[[#This Row],[month]:[age]])</f>
        <v>7</v>
      </c>
    </row>
    <row r="656" spans="1:20" x14ac:dyDescent="0.25">
      <c r="A656" t="s">
        <v>688</v>
      </c>
      <c r="B656">
        <v>1988</v>
      </c>
      <c r="C656" t="s">
        <v>15</v>
      </c>
      <c r="D656">
        <v>18</v>
      </c>
      <c r="E656">
        <v>1</v>
      </c>
      <c r="F656" s="42">
        <v>5594.85</v>
      </c>
      <c r="G656" t="s">
        <v>11</v>
      </c>
      <c r="H656" t="s">
        <v>12</v>
      </c>
      <c r="I656" t="s">
        <v>247</v>
      </c>
      <c r="J656" s="7">
        <f t="shared" si="72"/>
        <v>0</v>
      </c>
      <c r="K656" s="9" t="str">
        <f t="shared" si="76"/>
        <v>Id1683</v>
      </c>
      <c r="L656" s="8" t="str">
        <f t="shared" si="73"/>
        <v>Nov</v>
      </c>
      <c r="M656" s="9">
        <f t="shared" si="71"/>
        <v>1988</v>
      </c>
      <c r="N656" s="8" t="str" cm="1">
        <f t="array" ref="N656">IF(G656="?",INDEX($G$2:$G$2344,MODE(MATCH($G$2:$G$2344,$G$2:$G$2344,0))),G656)</f>
        <v>tier - 2</v>
      </c>
      <c r="O656" s="8" t="str" cm="1">
        <f t="array" ref="O656">IF(H656="?",INDEX($H$2:$H$2344,MODE(MATCH($H$2:$H$2344,$H$2:$H$2344,0))),H656)</f>
        <v>tier - 3</v>
      </c>
      <c r="P656" s="8" t="str">
        <f t="shared" si="74"/>
        <v>R1024</v>
      </c>
      <c r="Q656" s="11">
        <f t="shared" si="75"/>
        <v>32465</v>
      </c>
      <c r="R656" s="9">
        <f t="shared" si="77"/>
        <v>34</v>
      </c>
      <c r="S656" s="9"/>
      <c r="T656" s="40">
        <f>COUNTA(Table3[[#This Row],[month]:[age]])</f>
        <v>7</v>
      </c>
    </row>
    <row r="657" spans="1:20" x14ac:dyDescent="0.25">
      <c r="A657" t="s">
        <v>689</v>
      </c>
      <c r="B657">
        <v>1978</v>
      </c>
      <c r="C657" t="s">
        <v>20</v>
      </c>
      <c r="D657">
        <v>11</v>
      </c>
      <c r="E657">
        <v>2</v>
      </c>
      <c r="F657" s="42">
        <v>5612.83</v>
      </c>
      <c r="G657" t="s">
        <v>11</v>
      </c>
      <c r="H657" t="s">
        <v>12</v>
      </c>
      <c r="I657" t="s">
        <v>13</v>
      </c>
      <c r="J657" s="7">
        <f t="shared" si="72"/>
        <v>0</v>
      </c>
      <c r="K657" s="9" t="str">
        <f t="shared" si="76"/>
        <v>Id1682</v>
      </c>
      <c r="L657" s="8" t="str">
        <f t="shared" si="73"/>
        <v>Sep</v>
      </c>
      <c r="M657" s="9">
        <f t="shared" si="71"/>
        <v>1978</v>
      </c>
      <c r="N657" s="8" t="str" cm="1">
        <f t="array" ref="N657">IF(G657="?",INDEX($G$2:$G$2344,MODE(MATCH($G$2:$G$2344,$G$2:$G$2344,0))),G657)</f>
        <v>tier - 2</v>
      </c>
      <c r="O657" s="8" t="str" cm="1">
        <f t="array" ref="O657">IF(H657="?",INDEX($H$2:$H$2344,MODE(MATCH($H$2:$H$2344,$H$2:$H$2344,0))),H657)</f>
        <v>tier - 3</v>
      </c>
      <c r="P657" s="8" t="str">
        <f t="shared" si="74"/>
        <v>R1013</v>
      </c>
      <c r="Q657" s="11">
        <f t="shared" si="75"/>
        <v>28744</v>
      </c>
      <c r="R657" s="9">
        <f t="shared" si="77"/>
        <v>44</v>
      </c>
      <c r="S657" s="9"/>
      <c r="T657" s="40">
        <f>COUNTA(Table3[[#This Row],[month]:[age]])</f>
        <v>7</v>
      </c>
    </row>
    <row r="658" spans="1:20" x14ac:dyDescent="0.25">
      <c r="A658" t="s">
        <v>690</v>
      </c>
      <c r="B658">
        <v>1994</v>
      </c>
      <c r="C658" t="s">
        <v>15</v>
      </c>
      <c r="D658">
        <v>15</v>
      </c>
      <c r="E658">
        <v>5</v>
      </c>
      <c r="F658" s="42">
        <v>5615.37</v>
      </c>
      <c r="G658" t="s">
        <v>11</v>
      </c>
      <c r="H658" t="s">
        <v>12</v>
      </c>
      <c r="I658" t="s">
        <v>42</v>
      </c>
      <c r="J658" s="7">
        <f t="shared" si="72"/>
        <v>0</v>
      </c>
      <c r="K658" s="9" t="str">
        <f t="shared" si="76"/>
        <v>Id1681</v>
      </c>
      <c r="L658" s="8" t="str">
        <f t="shared" si="73"/>
        <v>Nov</v>
      </c>
      <c r="M658" s="9">
        <f t="shared" si="71"/>
        <v>1994</v>
      </c>
      <c r="N658" s="8" t="str" cm="1">
        <f t="array" ref="N658">IF(G658="?",INDEX($G$2:$G$2344,MODE(MATCH($G$2:$G$2344,$G$2:$G$2344,0))),G658)</f>
        <v>tier - 2</v>
      </c>
      <c r="O658" s="8" t="str" cm="1">
        <f t="array" ref="O658">IF(H658="?",INDEX($H$2:$H$2344,MODE(MATCH($H$2:$H$2344,$H$2:$H$2344,0))),H658)</f>
        <v>tier - 3</v>
      </c>
      <c r="P658" s="8" t="str">
        <f t="shared" si="74"/>
        <v>R1011</v>
      </c>
      <c r="Q658" s="11">
        <f t="shared" si="75"/>
        <v>34653</v>
      </c>
      <c r="R658" s="9">
        <f t="shared" si="77"/>
        <v>28</v>
      </c>
      <c r="S658" s="9"/>
      <c r="T658" s="40">
        <f>COUNTA(Table3[[#This Row],[month]:[age]])</f>
        <v>7</v>
      </c>
    </row>
    <row r="659" spans="1:20" x14ac:dyDescent="0.25">
      <c r="A659" t="s">
        <v>691</v>
      </c>
      <c r="B659">
        <v>1987</v>
      </c>
      <c r="C659" t="s">
        <v>30</v>
      </c>
      <c r="D659">
        <v>9</v>
      </c>
      <c r="E659">
        <v>1</v>
      </c>
      <c r="F659" s="42">
        <v>5630.46</v>
      </c>
      <c r="G659" t="s">
        <v>11</v>
      </c>
      <c r="H659" t="s">
        <v>12</v>
      </c>
      <c r="I659" t="s">
        <v>23</v>
      </c>
      <c r="J659" s="7">
        <f t="shared" si="72"/>
        <v>0</v>
      </c>
      <c r="K659" s="9" t="str">
        <f t="shared" si="76"/>
        <v>Id1680</v>
      </c>
      <c r="L659" s="8" t="str">
        <f t="shared" si="73"/>
        <v>Dec</v>
      </c>
      <c r="M659" s="9">
        <f t="shared" si="71"/>
        <v>1987</v>
      </c>
      <c r="N659" s="8" t="str" cm="1">
        <f t="array" ref="N659">IF(G659="?",INDEX($G$2:$G$2344,MODE(MATCH($G$2:$G$2344,$G$2:$G$2344,0))),G659)</f>
        <v>tier - 2</v>
      </c>
      <c r="O659" s="8" t="str" cm="1">
        <f t="array" ref="O659">IF(H659="?",INDEX($H$2:$H$2344,MODE(MATCH($H$2:$H$2344,$H$2:$H$2344,0))),H659)</f>
        <v>tier - 3</v>
      </c>
      <c r="P659" s="8" t="str">
        <f t="shared" si="74"/>
        <v>R1012</v>
      </c>
      <c r="Q659" s="11">
        <f t="shared" si="75"/>
        <v>32120</v>
      </c>
      <c r="R659" s="9">
        <f t="shared" si="77"/>
        <v>35</v>
      </c>
      <c r="S659" s="9"/>
      <c r="T659" s="40">
        <f>COUNTA(Table3[[#This Row],[month]:[age]])</f>
        <v>7</v>
      </c>
    </row>
    <row r="660" spans="1:20" x14ac:dyDescent="0.25">
      <c r="A660" t="s">
        <v>692</v>
      </c>
      <c r="B660">
        <v>1983</v>
      </c>
      <c r="C660" t="s">
        <v>18</v>
      </c>
      <c r="D660">
        <v>8</v>
      </c>
      <c r="E660">
        <v>0</v>
      </c>
      <c r="F660" s="42">
        <v>5649.72</v>
      </c>
      <c r="G660" t="s">
        <v>11</v>
      </c>
      <c r="H660" t="s">
        <v>12</v>
      </c>
      <c r="I660" t="s">
        <v>42</v>
      </c>
      <c r="J660" s="7">
        <f t="shared" si="72"/>
        <v>0</v>
      </c>
      <c r="K660" s="9" t="str">
        <f t="shared" si="76"/>
        <v>Id1679</v>
      </c>
      <c r="L660" s="8" t="str">
        <f t="shared" si="73"/>
        <v>Jun</v>
      </c>
      <c r="M660" s="9">
        <f t="shared" si="71"/>
        <v>1983</v>
      </c>
      <c r="N660" s="8" t="str" cm="1">
        <f t="array" ref="N660">IF(G660="?",INDEX($G$2:$G$2344,MODE(MATCH($G$2:$G$2344,$G$2:$G$2344,0))),G660)</f>
        <v>tier - 2</v>
      </c>
      <c r="O660" s="8" t="str" cm="1">
        <f t="array" ref="O660">IF(H660="?",INDEX($H$2:$H$2344,MODE(MATCH($H$2:$H$2344,$H$2:$H$2344,0))),H660)</f>
        <v>tier - 3</v>
      </c>
      <c r="P660" s="8" t="str">
        <f t="shared" si="74"/>
        <v>R1011</v>
      </c>
      <c r="Q660" s="11">
        <f t="shared" si="75"/>
        <v>30475</v>
      </c>
      <c r="R660" s="9">
        <f t="shared" si="77"/>
        <v>40</v>
      </c>
      <c r="S660" s="9"/>
      <c r="T660" s="40">
        <f>COUNTA(Table3[[#This Row],[month]:[age]])</f>
        <v>7</v>
      </c>
    </row>
    <row r="661" spans="1:20" x14ac:dyDescent="0.25">
      <c r="A661" t="s">
        <v>693</v>
      </c>
      <c r="B661">
        <v>1978</v>
      </c>
      <c r="C661" t="s">
        <v>20</v>
      </c>
      <c r="D661">
        <v>27</v>
      </c>
      <c r="E661">
        <v>2</v>
      </c>
      <c r="F661" s="42">
        <v>5650.14</v>
      </c>
      <c r="G661" t="s">
        <v>11</v>
      </c>
      <c r="H661" t="s">
        <v>16</v>
      </c>
      <c r="I661" t="s">
        <v>13</v>
      </c>
      <c r="J661" s="7">
        <f t="shared" si="72"/>
        <v>0</v>
      </c>
      <c r="K661" s="9" t="str">
        <f t="shared" si="76"/>
        <v>Id1678</v>
      </c>
      <c r="L661" s="8" t="str">
        <f t="shared" si="73"/>
        <v>Sep</v>
      </c>
      <c r="M661" s="9">
        <f t="shared" si="71"/>
        <v>1978</v>
      </c>
      <c r="N661" s="8" t="str" cm="1">
        <f t="array" ref="N661">IF(G661="?",INDEX($G$2:$G$2344,MODE(MATCH($G$2:$G$2344,$G$2:$G$2344,0))),G661)</f>
        <v>tier - 2</v>
      </c>
      <c r="O661" s="8" t="str" cm="1">
        <f t="array" ref="O661">IF(H661="?",INDEX($H$2:$H$2344,MODE(MATCH($H$2:$H$2344,$H$2:$H$2344,0))),H661)</f>
        <v>tier - 1</v>
      </c>
      <c r="P661" s="8" t="str">
        <f t="shared" si="74"/>
        <v>R1013</v>
      </c>
      <c r="Q661" s="11">
        <f t="shared" si="75"/>
        <v>28760</v>
      </c>
      <c r="R661" s="9">
        <f t="shared" si="77"/>
        <v>44</v>
      </c>
      <c r="S661" s="9"/>
      <c r="T661" s="40">
        <f>COUNTA(Table3[[#This Row],[month]:[age]])</f>
        <v>7</v>
      </c>
    </row>
    <row r="662" spans="1:20" x14ac:dyDescent="0.25">
      <c r="A662" t="s">
        <v>694</v>
      </c>
      <c r="B662">
        <v>1983</v>
      </c>
      <c r="C662" t="s">
        <v>20</v>
      </c>
      <c r="D662">
        <v>3</v>
      </c>
      <c r="E662">
        <v>0</v>
      </c>
      <c r="F662" s="42">
        <v>5662.23</v>
      </c>
      <c r="G662" t="s">
        <v>11</v>
      </c>
      <c r="H662" t="s">
        <v>16</v>
      </c>
      <c r="I662" t="s">
        <v>13</v>
      </c>
      <c r="J662" s="7">
        <f t="shared" si="72"/>
        <v>0</v>
      </c>
      <c r="K662" s="9" t="str">
        <f t="shared" si="76"/>
        <v>Id1677</v>
      </c>
      <c r="L662" s="8" t="str">
        <f t="shared" si="73"/>
        <v>Sep</v>
      </c>
      <c r="M662" s="9">
        <f t="shared" si="71"/>
        <v>1983</v>
      </c>
      <c r="N662" s="8" t="str" cm="1">
        <f t="array" ref="N662">IF(G662="?",INDEX($G$2:$G$2344,MODE(MATCH($G$2:$G$2344,$G$2:$G$2344,0))),G662)</f>
        <v>tier - 2</v>
      </c>
      <c r="O662" s="8" t="str" cm="1">
        <f t="array" ref="O662">IF(H662="?",INDEX($H$2:$H$2344,MODE(MATCH($H$2:$H$2344,$H$2:$H$2344,0))),H662)</f>
        <v>tier - 1</v>
      </c>
      <c r="P662" s="8" t="str">
        <f t="shared" si="74"/>
        <v>R1013</v>
      </c>
      <c r="Q662" s="11">
        <f t="shared" si="75"/>
        <v>30562</v>
      </c>
      <c r="R662" s="9">
        <f t="shared" si="77"/>
        <v>39</v>
      </c>
      <c r="S662" s="9"/>
      <c r="T662" s="40">
        <f>COUNTA(Table3[[#This Row],[month]:[age]])</f>
        <v>7</v>
      </c>
    </row>
    <row r="663" spans="1:20" x14ac:dyDescent="0.25">
      <c r="A663" t="s">
        <v>695</v>
      </c>
      <c r="B663">
        <v>1984</v>
      </c>
      <c r="C663" t="s">
        <v>35</v>
      </c>
      <c r="D663">
        <v>12</v>
      </c>
      <c r="E663">
        <v>3</v>
      </c>
      <c r="F663" s="42">
        <v>5679.13</v>
      </c>
      <c r="G663" t="s">
        <v>11</v>
      </c>
      <c r="H663" t="s">
        <v>11</v>
      </c>
      <c r="I663" t="s">
        <v>13</v>
      </c>
      <c r="J663" s="7">
        <f t="shared" si="72"/>
        <v>0</v>
      </c>
      <c r="K663" s="9" t="str">
        <f t="shared" si="76"/>
        <v>Id1676</v>
      </c>
      <c r="L663" s="8" t="str">
        <f t="shared" si="73"/>
        <v>Aug</v>
      </c>
      <c r="M663" s="9">
        <f t="shared" si="71"/>
        <v>1984</v>
      </c>
      <c r="N663" s="8" t="str" cm="1">
        <f t="array" ref="N663">IF(G663="?",INDEX($G$2:$G$2344,MODE(MATCH($G$2:$G$2344,$G$2:$G$2344,0))),G663)</f>
        <v>tier - 2</v>
      </c>
      <c r="O663" s="8" t="str" cm="1">
        <f t="array" ref="O663">IF(H663="?",INDEX($H$2:$H$2344,MODE(MATCH($H$2:$H$2344,$H$2:$H$2344,0))),H663)</f>
        <v>tier - 2</v>
      </c>
      <c r="P663" s="8" t="str">
        <f t="shared" si="74"/>
        <v>R1013</v>
      </c>
      <c r="Q663" s="11">
        <f t="shared" si="75"/>
        <v>30906</v>
      </c>
      <c r="R663" s="9">
        <f t="shared" si="77"/>
        <v>38</v>
      </c>
      <c r="S663" s="9"/>
      <c r="T663" s="40">
        <f>COUNTA(Table3[[#This Row],[month]:[age]])</f>
        <v>7</v>
      </c>
    </row>
    <row r="664" spans="1:20" x14ac:dyDescent="0.25">
      <c r="A664" t="s">
        <v>696</v>
      </c>
      <c r="B664">
        <v>1972</v>
      </c>
      <c r="C664" t="s">
        <v>37</v>
      </c>
      <c r="D664">
        <v>28</v>
      </c>
      <c r="E664">
        <v>0</v>
      </c>
      <c r="F664" s="42">
        <v>5690.79</v>
      </c>
      <c r="G664" t="s">
        <v>11</v>
      </c>
      <c r="H664" t="s">
        <v>16</v>
      </c>
      <c r="I664" t="s">
        <v>13</v>
      </c>
      <c r="J664" s="7">
        <f t="shared" si="72"/>
        <v>0</v>
      </c>
      <c r="K664" s="9" t="str">
        <f t="shared" si="76"/>
        <v>Id1675</v>
      </c>
      <c r="L664" s="8" t="str">
        <f t="shared" si="73"/>
        <v>Oct</v>
      </c>
      <c r="M664" s="9">
        <f t="shared" si="71"/>
        <v>1972</v>
      </c>
      <c r="N664" s="8" t="str" cm="1">
        <f t="array" ref="N664">IF(G664="?",INDEX($G$2:$G$2344,MODE(MATCH($G$2:$G$2344,$G$2:$G$2344,0))),G664)</f>
        <v>tier - 2</v>
      </c>
      <c r="O664" s="8" t="str" cm="1">
        <f t="array" ref="O664">IF(H664="?",INDEX($H$2:$H$2344,MODE(MATCH($H$2:$H$2344,$H$2:$H$2344,0))),H664)</f>
        <v>tier - 1</v>
      </c>
      <c r="P664" s="8" t="str">
        <f t="shared" si="74"/>
        <v>R1013</v>
      </c>
      <c r="Q664" s="11">
        <f t="shared" si="75"/>
        <v>26600</v>
      </c>
      <c r="R664" s="9">
        <f t="shared" si="77"/>
        <v>50</v>
      </c>
      <c r="S664" s="9"/>
      <c r="T664" s="40">
        <f>COUNTA(Table3[[#This Row],[month]:[age]])</f>
        <v>7</v>
      </c>
    </row>
    <row r="665" spans="1:20" x14ac:dyDescent="0.25">
      <c r="A665" t="s">
        <v>697</v>
      </c>
      <c r="B665">
        <v>1992</v>
      </c>
      <c r="C665" t="s">
        <v>15</v>
      </c>
      <c r="D665">
        <v>3</v>
      </c>
      <c r="E665">
        <v>3</v>
      </c>
      <c r="F665" s="42">
        <v>5693.43</v>
      </c>
      <c r="G665" t="s">
        <v>11</v>
      </c>
      <c r="H665" t="s">
        <v>12</v>
      </c>
      <c r="I665" t="s">
        <v>23</v>
      </c>
      <c r="J665" s="7">
        <f t="shared" si="72"/>
        <v>0</v>
      </c>
      <c r="K665" s="9" t="str">
        <f t="shared" si="76"/>
        <v>Id1674</v>
      </c>
      <c r="L665" s="8" t="str">
        <f t="shared" si="73"/>
        <v>Nov</v>
      </c>
      <c r="M665" s="9">
        <f t="shared" si="71"/>
        <v>1992</v>
      </c>
      <c r="N665" s="8" t="str" cm="1">
        <f t="array" ref="N665">IF(G665="?",INDEX($G$2:$G$2344,MODE(MATCH($G$2:$G$2344,$G$2:$G$2344,0))),G665)</f>
        <v>tier - 2</v>
      </c>
      <c r="O665" s="8" t="str" cm="1">
        <f t="array" ref="O665">IF(H665="?",INDEX($H$2:$H$2344,MODE(MATCH($H$2:$H$2344,$H$2:$H$2344,0))),H665)</f>
        <v>tier - 3</v>
      </c>
      <c r="P665" s="8" t="str">
        <f t="shared" si="74"/>
        <v>R1012</v>
      </c>
      <c r="Q665" s="11">
        <f t="shared" si="75"/>
        <v>33911</v>
      </c>
      <c r="R665" s="9">
        <f t="shared" si="77"/>
        <v>30</v>
      </c>
      <c r="S665" s="9"/>
      <c r="T665" s="40">
        <f>COUNTA(Table3[[#This Row],[month]:[age]])</f>
        <v>7</v>
      </c>
    </row>
    <row r="666" spans="1:20" x14ac:dyDescent="0.25">
      <c r="A666" t="s">
        <v>698</v>
      </c>
      <c r="B666">
        <v>1974</v>
      </c>
      <c r="C666" t="s">
        <v>10</v>
      </c>
      <c r="D666">
        <v>6</v>
      </c>
      <c r="E666">
        <v>0</v>
      </c>
      <c r="F666" s="42">
        <v>5698.74</v>
      </c>
      <c r="G666" t="s">
        <v>11</v>
      </c>
      <c r="H666" t="s">
        <v>11</v>
      </c>
      <c r="I666" t="s">
        <v>23</v>
      </c>
      <c r="J666" s="7">
        <f t="shared" si="72"/>
        <v>0</v>
      </c>
      <c r="K666" s="9" t="str">
        <f t="shared" si="76"/>
        <v>Id1673</v>
      </c>
      <c r="L666" s="8" t="str">
        <f t="shared" si="73"/>
        <v>Jul</v>
      </c>
      <c r="M666" s="9">
        <f t="shared" si="71"/>
        <v>1974</v>
      </c>
      <c r="N666" s="8" t="str" cm="1">
        <f t="array" ref="N666">IF(G666="?",INDEX($G$2:$G$2344,MODE(MATCH($G$2:$G$2344,$G$2:$G$2344,0))),G666)</f>
        <v>tier - 2</v>
      </c>
      <c r="O666" s="8" t="str" cm="1">
        <f t="array" ref="O666">IF(H666="?",INDEX($H$2:$H$2344,MODE(MATCH($H$2:$H$2344,$H$2:$H$2344,0))),H666)</f>
        <v>tier - 2</v>
      </c>
      <c r="P666" s="8" t="str">
        <f t="shared" si="74"/>
        <v>R1012</v>
      </c>
      <c r="Q666" s="11">
        <f t="shared" si="75"/>
        <v>27216</v>
      </c>
      <c r="R666" s="9">
        <f t="shared" si="77"/>
        <v>48</v>
      </c>
      <c r="S666" s="9"/>
      <c r="T666" s="40">
        <f>COUNTA(Table3[[#This Row],[month]:[age]])</f>
        <v>7</v>
      </c>
    </row>
    <row r="667" spans="1:20" x14ac:dyDescent="0.25">
      <c r="A667" t="s">
        <v>699</v>
      </c>
      <c r="B667">
        <v>1981</v>
      </c>
      <c r="C667" t="s">
        <v>18</v>
      </c>
      <c r="D667">
        <v>15</v>
      </c>
      <c r="E667">
        <v>0</v>
      </c>
      <c r="F667" s="42">
        <v>5699.84</v>
      </c>
      <c r="G667" t="s">
        <v>11</v>
      </c>
      <c r="H667" t="s">
        <v>12</v>
      </c>
      <c r="I667" t="s">
        <v>13</v>
      </c>
      <c r="J667" s="7">
        <f t="shared" si="72"/>
        <v>0</v>
      </c>
      <c r="K667" s="9" t="str">
        <f t="shared" si="76"/>
        <v>Id1672</v>
      </c>
      <c r="L667" s="8" t="str">
        <f t="shared" si="73"/>
        <v>Jun</v>
      </c>
      <c r="M667" s="9">
        <f t="shared" si="71"/>
        <v>1981</v>
      </c>
      <c r="N667" s="8" t="str" cm="1">
        <f t="array" ref="N667">IF(G667="?",INDEX($G$2:$G$2344,MODE(MATCH($G$2:$G$2344,$G$2:$G$2344,0))),G667)</f>
        <v>tier - 2</v>
      </c>
      <c r="O667" s="8" t="str" cm="1">
        <f t="array" ref="O667">IF(H667="?",INDEX($H$2:$H$2344,MODE(MATCH($H$2:$H$2344,$H$2:$H$2344,0))),H667)</f>
        <v>tier - 3</v>
      </c>
      <c r="P667" s="8" t="str">
        <f t="shared" si="74"/>
        <v>R1013</v>
      </c>
      <c r="Q667" s="11">
        <f t="shared" si="75"/>
        <v>29752</v>
      </c>
      <c r="R667" s="9">
        <f t="shared" si="77"/>
        <v>41</v>
      </c>
      <c r="S667" s="9"/>
      <c r="T667" s="40">
        <f>COUNTA(Table3[[#This Row],[month]:[age]])</f>
        <v>7</v>
      </c>
    </row>
    <row r="668" spans="1:20" x14ac:dyDescent="0.25">
      <c r="A668" t="s">
        <v>700</v>
      </c>
      <c r="B668">
        <v>1993</v>
      </c>
      <c r="C668" t="s">
        <v>15</v>
      </c>
      <c r="D668">
        <v>3</v>
      </c>
      <c r="E668">
        <v>4</v>
      </c>
      <c r="F668" s="42">
        <v>5708.87</v>
      </c>
      <c r="G668" t="s">
        <v>11</v>
      </c>
      <c r="H668" t="s">
        <v>16</v>
      </c>
      <c r="I668" t="s">
        <v>42</v>
      </c>
      <c r="J668" s="7">
        <f t="shared" si="72"/>
        <v>0</v>
      </c>
      <c r="K668" s="9" t="str">
        <f t="shared" si="76"/>
        <v>Id1671</v>
      </c>
      <c r="L668" s="8" t="str">
        <f t="shared" si="73"/>
        <v>Nov</v>
      </c>
      <c r="M668" s="9">
        <f t="shared" si="71"/>
        <v>1993</v>
      </c>
      <c r="N668" s="8" t="str" cm="1">
        <f t="array" ref="N668">IF(G668="?",INDEX($G$2:$G$2344,MODE(MATCH($G$2:$G$2344,$G$2:$G$2344,0))),G668)</f>
        <v>tier - 2</v>
      </c>
      <c r="O668" s="8" t="str" cm="1">
        <f t="array" ref="O668">IF(H668="?",INDEX($H$2:$H$2344,MODE(MATCH($H$2:$H$2344,$H$2:$H$2344,0))),H668)</f>
        <v>tier - 1</v>
      </c>
      <c r="P668" s="8" t="str">
        <f t="shared" si="74"/>
        <v>R1011</v>
      </c>
      <c r="Q668" s="11">
        <f t="shared" si="75"/>
        <v>34276</v>
      </c>
      <c r="R668" s="9">
        <f t="shared" si="77"/>
        <v>29</v>
      </c>
      <c r="S668" s="9"/>
      <c r="T668" s="40">
        <f>COUNTA(Table3[[#This Row],[month]:[age]])</f>
        <v>7</v>
      </c>
    </row>
    <row r="669" spans="1:20" x14ac:dyDescent="0.25">
      <c r="A669" t="s">
        <v>701</v>
      </c>
      <c r="B669">
        <v>1981</v>
      </c>
      <c r="C669" t="s">
        <v>35</v>
      </c>
      <c r="D669">
        <v>30</v>
      </c>
      <c r="E669">
        <v>0</v>
      </c>
      <c r="F669" s="42">
        <v>5709.16</v>
      </c>
      <c r="G669" t="s">
        <v>12</v>
      </c>
      <c r="H669" t="s">
        <v>12</v>
      </c>
      <c r="I669" t="s">
        <v>13</v>
      </c>
      <c r="J669" s="7">
        <f t="shared" si="72"/>
        <v>0</v>
      </c>
      <c r="K669" s="9" t="str">
        <f t="shared" si="76"/>
        <v>Id1670</v>
      </c>
      <c r="L669" s="8" t="str">
        <f t="shared" si="73"/>
        <v>Aug</v>
      </c>
      <c r="M669" s="9">
        <f t="shared" si="71"/>
        <v>1981</v>
      </c>
      <c r="N669" s="8" t="str" cm="1">
        <f t="array" ref="N669">IF(G669="?",INDEX($G$2:$G$2344,MODE(MATCH($G$2:$G$2344,$G$2:$G$2344,0))),G669)</f>
        <v>tier - 3</v>
      </c>
      <c r="O669" s="8" t="str" cm="1">
        <f t="array" ref="O669">IF(H669="?",INDEX($H$2:$H$2344,MODE(MATCH($H$2:$H$2344,$H$2:$H$2344,0))),H669)</f>
        <v>tier - 3</v>
      </c>
      <c r="P669" s="8" t="str">
        <f t="shared" si="74"/>
        <v>R1013</v>
      </c>
      <c r="Q669" s="11">
        <f t="shared" si="75"/>
        <v>29828</v>
      </c>
      <c r="R669" s="9">
        <f t="shared" si="77"/>
        <v>41</v>
      </c>
      <c r="S669" s="9"/>
      <c r="T669" s="40">
        <f>COUNTA(Table3[[#This Row],[month]:[age]])</f>
        <v>7</v>
      </c>
    </row>
    <row r="670" spans="1:20" x14ac:dyDescent="0.25">
      <c r="A670" t="s">
        <v>702</v>
      </c>
      <c r="B670">
        <v>1971</v>
      </c>
      <c r="C670" t="s">
        <v>30</v>
      </c>
      <c r="D670">
        <v>18</v>
      </c>
      <c r="E670">
        <v>0</v>
      </c>
      <c r="F670" s="42">
        <v>5720.38</v>
      </c>
      <c r="G670" t="s">
        <v>11</v>
      </c>
      <c r="H670" t="s">
        <v>16</v>
      </c>
      <c r="I670" t="s">
        <v>13</v>
      </c>
      <c r="J670" s="7">
        <f t="shared" si="72"/>
        <v>0</v>
      </c>
      <c r="K670" s="9" t="str">
        <f t="shared" si="76"/>
        <v>Id1669</v>
      </c>
      <c r="L670" s="8" t="str">
        <f t="shared" si="73"/>
        <v>Dec</v>
      </c>
      <c r="M670" s="9">
        <f t="shared" si="71"/>
        <v>1971</v>
      </c>
      <c r="N670" s="8" t="str" cm="1">
        <f t="array" ref="N670">IF(G670="?",INDEX($G$2:$G$2344,MODE(MATCH($G$2:$G$2344,$G$2:$G$2344,0))),G670)</f>
        <v>tier - 2</v>
      </c>
      <c r="O670" s="8" t="str" cm="1">
        <f t="array" ref="O670">IF(H670="?",INDEX($H$2:$H$2344,MODE(MATCH($H$2:$H$2344,$H$2:$H$2344,0))),H670)</f>
        <v>tier - 1</v>
      </c>
      <c r="P670" s="8" t="str">
        <f t="shared" si="74"/>
        <v>R1013</v>
      </c>
      <c r="Q670" s="11">
        <f t="shared" si="75"/>
        <v>26285</v>
      </c>
      <c r="R670" s="9">
        <f t="shared" si="77"/>
        <v>51</v>
      </c>
      <c r="S670" s="9"/>
      <c r="T670" s="40">
        <f>COUNTA(Table3[[#This Row],[month]:[age]])</f>
        <v>7</v>
      </c>
    </row>
    <row r="671" spans="1:20" x14ac:dyDescent="0.25">
      <c r="A671" t="s">
        <v>703</v>
      </c>
      <c r="B671">
        <v>1987</v>
      </c>
      <c r="C671" t="s">
        <v>37</v>
      </c>
      <c r="D671">
        <v>19</v>
      </c>
      <c r="E671">
        <v>2</v>
      </c>
      <c r="F671" s="42">
        <v>5729.01</v>
      </c>
      <c r="G671" t="s">
        <v>16</v>
      </c>
      <c r="H671" t="s">
        <v>11</v>
      </c>
      <c r="I671" t="s">
        <v>23</v>
      </c>
      <c r="J671" s="7">
        <f t="shared" si="72"/>
        <v>0</v>
      </c>
      <c r="K671" s="9" t="str">
        <f t="shared" si="76"/>
        <v>Id1668</v>
      </c>
      <c r="L671" s="8" t="str">
        <f t="shared" si="73"/>
        <v>Oct</v>
      </c>
      <c r="M671" s="9">
        <f t="shared" si="71"/>
        <v>1987</v>
      </c>
      <c r="N671" s="8" t="str" cm="1">
        <f t="array" ref="N671">IF(G671="?",INDEX($G$2:$G$2344,MODE(MATCH($G$2:$G$2344,$G$2:$G$2344,0))),G671)</f>
        <v>tier - 1</v>
      </c>
      <c r="O671" s="8" t="str" cm="1">
        <f t="array" ref="O671">IF(H671="?",INDEX($H$2:$H$2344,MODE(MATCH($H$2:$H$2344,$H$2:$H$2344,0))),H671)</f>
        <v>tier - 2</v>
      </c>
      <c r="P671" s="8" t="str">
        <f t="shared" si="74"/>
        <v>R1012</v>
      </c>
      <c r="Q671" s="11">
        <f t="shared" si="75"/>
        <v>32069</v>
      </c>
      <c r="R671" s="9">
        <f t="shared" si="77"/>
        <v>35</v>
      </c>
      <c r="S671" s="9"/>
      <c r="T671" s="40">
        <f>COUNTA(Table3[[#This Row],[month]:[age]])</f>
        <v>7</v>
      </c>
    </row>
    <row r="672" spans="1:20" x14ac:dyDescent="0.25">
      <c r="A672" t="s">
        <v>704</v>
      </c>
      <c r="B672">
        <v>1972</v>
      </c>
      <c r="C672" t="s">
        <v>35</v>
      </c>
      <c r="D672">
        <v>21</v>
      </c>
      <c r="E672">
        <v>0</v>
      </c>
      <c r="F672" s="42">
        <v>5741.67</v>
      </c>
      <c r="G672" t="s">
        <v>11</v>
      </c>
      <c r="H672" t="s">
        <v>12</v>
      </c>
      <c r="I672" t="s">
        <v>13</v>
      </c>
      <c r="J672" s="7">
        <f t="shared" si="72"/>
        <v>0</v>
      </c>
      <c r="K672" s="9" t="str">
        <f t="shared" si="76"/>
        <v>Id1667</v>
      </c>
      <c r="L672" s="8" t="str">
        <f t="shared" si="73"/>
        <v>Aug</v>
      </c>
      <c r="M672" s="9">
        <f t="shared" si="71"/>
        <v>1972</v>
      </c>
      <c r="N672" s="8" t="str" cm="1">
        <f t="array" ref="N672">IF(G672="?",INDEX($G$2:$G$2344,MODE(MATCH($G$2:$G$2344,$G$2:$G$2344,0))),G672)</f>
        <v>tier - 2</v>
      </c>
      <c r="O672" s="8" t="str" cm="1">
        <f t="array" ref="O672">IF(H672="?",INDEX($H$2:$H$2344,MODE(MATCH($H$2:$H$2344,$H$2:$H$2344,0))),H672)</f>
        <v>tier - 3</v>
      </c>
      <c r="P672" s="8" t="str">
        <f t="shared" si="74"/>
        <v>R1013</v>
      </c>
      <c r="Q672" s="11">
        <f t="shared" si="75"/>
        <v>26532</v>
      </c>
      <c r="R672" s="9">
        <f t="shared" si="77"/>
        <v>50</v>
      </c>
      <c r="S672" s="9"/>
      <c r="T672" s="40">
        <f>COUNTA(Table3[[#This Row],[month]:[age]])</f>
        <v>7</v>
      </c>
    </row>
    <row r="673" spans="1:20" x14ac:dyDescent="0.25">
      <c r="A673" t="s">
        <v>705</v>
      </c>
      <c r="B673">
        <v>1993</v>
      </c>
      <c r="C673" t="s">
        <v>18</v>
      </c>
      <c r="D673">
        <v>10</v>
      </c>
      <c r="E673">
        <v>0</v>
      </c>
      <c r="F673" s="42">
        <v>5748.13</v>
      </c>
      <c r="G673" t="s">
        <v>11</v>
      </c>
      <c r="H673" t="s">
        <v>16</v>
      </c>
      <c r="I673" t="s">
        <v>300</v>
      </c>
      <c r="J673" s="7">
        <f t="shared" si="72"/>
        <v>0</v>
      </c>
      <c r="K673" s="9" t="str">
        <f t="shared" si="76"/>
        <v>Id1666</v>
      </c>
      <c r="L673" s="8" t="str">
        <f t="shared" si="73"/>
        <v>Jun</v>
      </c>
      <c r="M673" s="9">
        <f t="shared" si="71"/>
        <v>1993</v>
      </c>
      <c r="N673" s="8" t="str" cm="1">
        <f t="array" ref="N673">IF(G673="?",INDEX($G$2:$G$2344,MODE(MATCH($G$2:$G$2344,$G$2:$G$2344,0))),G673)</f>
        <v>tier - 2</v>
      </c>
      <c r="O673" s="8" t="str" cm="1">
        <f t="array" ref="O673">IF(H673="?",INDEX($H$2:$H$2344,MODE(MATCH($H$2:$H$2344,$H$2:$H$2344,0))),H673)</f>
        <v>tier - 1</v>
      </c>
      <c r="P673" s="8" t="str">
        <f t="shared" si="74"/>
        <v>R1021</v>
      </c>
      <c r="Q673" s="11">
        <f t="shared" si="75"/>
        <v>34130</v>
      </c>
      <c r="R673" s="9">
        <f t="shared" si="77"/>
        <v>29</v>
      </c>
      <c r="S673" s="9"/>
      <c r="T673" s="40">
        <f>COUNTA(Table3[[#This Row],[month]:[age]])</f>
        <v>7</v>
      </c>
    </row>
    <row r="674" spans="1:20" x14ac:dyDescent="0.25">
      <c r="A674" t="s">
        <v>706</v>
      </c>
      <c r="B674">
        <v>1983</v>
      </c>
      <c r="C674" t="s">
        <v>35</v>
      </c>
      <c r="D674">
        <v>30</v>
      </c>
      <c r="E674">
        <v>0</v>
      </c>
      <c r="F674" s="42">
        <v>5757.41</v>
      </c>
      <c r="G674" t="s">
        <v>11</v>
      </c>
      <c r="H674" t="s">
        <v>12</v>
      </c>
      <c r="I674" t="s">
        <v>166</v>
      </c>
      <c r="J674" s="7">
        <f t="shared" si="72"/>
        <v>0</v>
      </c>
      <c r="K674" s="9" t="str">
        <f t="shared" si="76"/>
        <v>Id1665</v>
      </c>
      <c r="L674" s="8" t="str">
        <f t="shared" si="73"/>
        <v>Aug</v>
      </c>
      <c r="M674" s="9">
        <f t="shared" si="71"/>
        <v>1983</v>
      </c>
      <c r="N674" s="8" t="str" cm="1">
        <f t="array" ref="N674">IF(G674="?",INDEX($G$2:$G$2344,MODE(MATCH($G$2:$G$2344,$G$2:$G$2344,0))),G674)</f>
        <v>tier - 2</v>
      </c>
      <c r="O674" s="8" t="str" cm="1">
        <f t="array" ref="O674">IF(H674="?",INDEX($H$2:$H$2344,MODE(MATCH($H$2:$H$2344,$H$2:$H$2344,0))),H674)</f>
        <v>tier - 3</v>
      </c>
      <c r="P674" s="8" t="str">
        <f t="shared" si="74"/>
        <v>R1019</v>
      </c>
      <c r="Q674" s="11">
        <f t="shared" si="75"/>
        <v>30558</v>
      </c>
      <c r="R674" s="9">
        <f t="shared" si="77"/>
        <v>39</v>
      </c>
      <c r="S674" s="9"/>
      <c r="T674" s="40">
        <f>COUNTA(Table3[[#This Row],[month]:[age]])</f>
        <v>7</v>
      </c>
    </row>
    <row r="675" spans="1:20" x14ac:dyDescent="0.25">
      <c r="A675" t="s">
        <v>707</v>
      </c>
      <c r="B675">
        <v>2004</v>
      </c>
      <c r="C675" t="s">
        <v>15</v>
      </c>
      <c r="D675">
        <v>1</v>
      </c>
      <c r="E675">
        <v>0</v>
      </c>
      <c r="F675" s="42">
        <v>5778.71</v>
      </c>
      <c r="G675" t="s">
        <v>11</v>
      </c>
      <c r="H675" t="s">
        <v>12</v>
      </c>
      <c r="I675" t="s">
        <v>632</v>
      </c>
      <c r="J675" s="7">
        <f t="shared" si="72"/>
        <v>0</v>
      </c>
      <c r="K675" s="9" t="str">
        <f t="shared" si="76"/>
        <v>Id1664</v>
      </c>
      <c r="L675" s="8" t="str">
        <f t="shared" si="73"/>
        <v>Nov</v>
      </c>
      <c r="M675" s="9">
        <f t="shared" si="71"/>
        <v>2004</v>
      </c>
      <c r="N675" s="8" t="str" cm="1">
        <f t="array" ref="N675">IF(G675="?",INDEX($G$2:$G$2344,MODE(MATCH($G$2:$G$2344,$G$2:$G$2344,0))),G675)</f>
        <v>tier - 2</v>
      </c>
      <c r="O675" s="8" t="str" cm="1">
        <f t="array" ref="O675">IF(H675="?",INDEX($H$2:$H$2344,MODE(MATCH($H$2:$H$2344,$H$2:$H$2344,0))),H675)</f>
        <v>tier - 3</v>
      </c>
      <c r="P675" s="8" t="str">
        <f t="shared" si="74"/>
        <v>R1022</v>
      </c>
      <c r="Q675" s="11">
        <f t="shared" si="75"/>
        <v>38292</v>
      </c>
      <c r="R675" s="9">
        <f t="shared" si="77"/>
        <v>18</v>
      </c>
      <c r="S675" s="9"/>
      <c r="T675" s="40">
        <f>COUNTA(Table3[[#This Row],[month]:[age]])</f>
        <v>7</v>
      </c>
    </row>
    <row r="676" spans="1:20" x14ac:dyDescent="0.25">
      <c r="A676" t="s">
        <v>708</v>
      </c>
      <c r="B676">
        <v>1980</v>
      </c>
      <c r="C676" t="s">
        <v>20</v>
      </c>
      <c r="D676">
        <v>18</v>
      </c>
      <c r="E676">
        <v>2</v>
      </c>
      <c r="F676" s="42">
        <v>5807.06</v>
      </c>
      <c r="G676" t="s">
        <v>11</v>
      </c>
      <c r="H676" t="s">
        <v>12</v>
      </c>
      <c r="I676" t="s">
        <v>13</v>
      </c>
      <c r="J676" s="7">
        <f t="shared" si="72"/>
        <v>0</v>
      </c>
      <c r="K676" s="9" t="str">
        <f t="shared" si="76"/>
        <v>Id1663</v>
      </c>
      <c r="L676" s="8" t="str">
        <f t="shared" si="73"/>
        <v>Sep</v>
      </c>
      <c r="M676" s="9">
        <f t="shared" si="71"/>
        <v>1980</v>
      </c>
      <c r="N676" s="8" t="str" cm="1">
        <f t="array" ref="N676">IF(G676="?",INDEX($G$2:$G$2344,MODE(MATCH($G$2:$G$2344,$G$2:$G$2344,0))),G676)</f>
        <v>tier - 2</v>
      </c>
      <c r="O676" s="8" t="str" cm="1">
        <f t="array" ref="O676">IF(H676="?",INDEX($H$2:$H$2344,MODE(MATCH($H$2:$H$2344,$H$2:$H$2344,0))),H676)</f>
        <v>tier - 3</v>
      </c>
      <c r="P676" s="8" t="str">
        <f t="shared" si="74"/>
        <v>R1013</v>
      </c>
      <c r="Q676" s="11">
        <f t="shared" si="75"/>
        <v>29482</v>
      </c>
      <c r="R676" s="9">
        <f t="shared" si="77"/>
        <v>42</v>
      </c>
      <c r="S676" s="9"/>
      <c r="T676" s="40">
        <f>COUNTA(Table3[[#This Row],[month]:[age]])</f>
        <v>7</v>
      </c>
    </row>
    <row r="677" spans="1:20" x14ac:dyDescent="0.25">
      <c r="A677" t="s">
        <v>709</v>
      </c>
      <c r="B677">
        <v>1972</v>
      </c>
      <c r="C677" t="s">
        <v>15</v>
      </c>
      <c r="D677">
        <v>2</v>
      </c>
      <c r="E677">
        <v>0</v>
      </c>
      <c r="F677" s="42">
        <v>5812.9</v>
      </c>
      <c r="G677" t="s">
        <v>11</v>
      </c>
      <c r="H677" t="s">
        <v>11</v>
      </c>
      <c r="I677" t="s">
        <v>13</v>
      </c>
      <c r="J677" s="7">
        <f t="shared" si="72"/>
        <v>0</v>
      </c>
      <c r="K677" s="9" t="str">
        <f t="shared" si="76"/>
        <v>Id1662</v>
      </c>
      <c r="L677" s="8" t="str">
        <f t="shared" si="73"/>
        <v>Nov</v>
      </c>
      <c r="M677" s="9">
        <f t="shared" si="71"/>
        <v>1972</v>
      </c>
      <c r="N677" s="8" t="str" cm="1">
        <f t="array" ref="N677">IF(G677="?",INDEX($G$2:$G$2344,MODE(MATCH($G$2:$G$2344,$G$2:$G$2344,0))),G677)</f>
        <v>tier - 2</v>
      </c>
      <c r="O677" s="8" t="str" cm="1">
        <f t="array" ref="O677">IF(H677="?",INDEX($H$2:$H$2344,MODE(MATCH($H$2:$H$2344,$H$2:$H$2344,0))),H677)</f>
        <v>tier - 2</v>
      </c>
      <c r="P677" s="8" t="str">
        <f t="shared" si="74"/>
        <v>R1013</v>
      </c>
      <c r="Q677" s="11">
        <f t="shared" si="75"/>
        <v>26605</v>
      </c>
      <c r="R677" s="9">
        <f t="shared" si="77"/>
        <v>50</v>
      </c>
      <c r="S677" s="9"/>
      <c r="T677" s="40">
        <f>COUNTA(Table3[[#This Row],[month]:[age]])</f>
        <v>7</v>
      </c>
    </row>
    <row r="678" spans="1:20" x14ac:dyDescent="0.25">
      <c r="A678" t="s">
        <v>710</v>
      </c>
      <c r="B678">
        <v>2002</v>
      </c>
      <c r="C678" t="s">
        <v>10</v>
      </c>
      <c r="D678">
        <v>22</v>
      </c>
      <c r="E678">
        <v>0</v>
      </c>
      <c r="F678" s="42">
        <v>5816.58</v>
      </c>
      <c r="G678" t="s">
        <v>11</v>
      </c>
      <c r="H678" t="s">
        <v>11</v>
      </c>
      <c r="I678" t="s">
        <v>535</v>
      </c>
      <c r="J678" s="7">
        <f t="shared" si="72"/>
        <v>0</v>
      </c>
      <c r="K678" s="9" t="str">
        <f t="shared" si="76"/>
        <v>Id1661</v>
      </c>
      <c r="L678" s="8" t="str">
        <f t="shared" si="73"/>
        <v>Jul</v>
      </c>
      <c r="M678" s="9">
        <f t="shared" si="71"/>
        <v>2002</v>
      </c>
      <c r="N678" s="8" t="str" cm="1">
        <f t="array" ref="N678">IF(G678="?",INDEX($G$2:$G$2344,MODE(MATCH($G$2:$G$2344,$G$2:$G$2344,0))),G678)</f>
        <v>tier - 2</v>
      </c>
      <c r="O678" s="8" t="str" cm="1">
        <f t="array" ref="O678">IF(H678="?",INDEX($H$2:$H$2344,MODE(MATCH($H$2:$H$2344,$H$2:$H$2344,0))),H678)</f>
        <v>tier - 2</v>
      </c>
      <c r="P678" s="8" t="str">
        <f t="shared" si="74"/>
        <v>R1026</v>
      </c>
      <c r="Q678" s="11">
        <f t="shared" si="75"/>
        <v>37459</v>
      </c>
      <c r="R678" s="9">
        <f t="shared" si="77"/>
        <v>20</v>
      </c>
      <c r="S678" s="9"/>
      <c r="T678" s="40">
        <f>COUNTA(Table3[[#This Row],[month]:[age]])</f>
        <v>7</v>
      </c>
    </row>
    <row r="679" spans="1:20" x14ac:dyDescent="0.25">
      <c r="A679" t="s">
        <v>711</v>
      </c>
      <c r="B679">
        <v>1971</v>
      </c>
      <c r="C679" t="s">
        <v>20</v>
      </c>
      <c r="D679">
        <v>27</v>
      </c>
      <c r="E679">
        <v>0</v>
      </c>
      <c r="F679" s="42">
        <v>5832.6</v>
      </c>
      <c r="G679" t="s">
        <v>11</v>
      </c>
      <c r="H679" t="s">
        <v>12</v>
      </c>
      <c r="I679" t="s">
        <v>23</v>
      </c>
      <c r="J679" s="7">
        <f t="shared" si="72"/>
        <v>0</v>
      </c>
      <c r="K679" s="9" t="str">
        <f t="shared" si="76"/>
        <v>Id1660</v>
      </c>
      <c r="L679" s="8" t="str">
        <f t="shared" si="73"/>
        <v>Sep</v>
      </c>
      <c r="M679" s="9">
        <f t="shared" si="71"/>
        <v>1971</v>
      </c>
      <c r="N679" s="8" t="str" cm="1">
        <f t="array" ref="N679">IF(G679="?",INDEX($G$2:$G$2344,MODE(MATCH($G$2:$G$2344,$G$2:$G$2344,0))),G679)</f>
        <v>tier - 2</v>
      </c>
      <c r="O679" s="8" t="str" cm="1">
        <f t="array" ref="O679">IF(H679="?",INDEX($H$2:$H$2344,MODE(MATCH($H$2:$H$2344,$H$2:$H$2344,0))),H679)</f>
        <v>tier - 3</v>
      </c>
      <c r="P679" s="8" t="str">
        <f t="shared" si="74"/>
        <v>R1012</v>
      </c>
      <c r="Q679" s="11">
        <f t="shared" si="75"/>
        <v>26203</v>
      </c>
      <c r="R679" s="9">
        <f t="shared" si="77"/>
        <v>51</v>
      </c>
      <c r="S679" s="9"/>
      <c r="T679" s="40">
        <f>COUNTA(Table3[[#This Row],[month]:[age]])</f>
        <v>7</v>
      </c>
    </row>
    <row r="680" spans="1:20" x14ac:dyDescent="0.25">
      <c r="A680" t="s">
        <v>712</v>
      </c>
      <c r="B680">
        <v>1987</v>
      </c>
      <c r="C680" t="s">
        <v>10</v>
      </c>
      <c r="D680">
        <v>27</v>
      </c>
      <c r="E680">
        <v>2</v>
      </c>
      <c r="F680" s="42">
        <v>5836.52</v>
      </c>
      <c r="G680" t="s">
        <v>11</v>
      </c>
      <c r="H680" t="s">
        <v>12</v>
      </c>
      <c r="I680" t="s">
        <v>13</v>
      </c>
      <c r="J680" s="7">
        <f t="shared" si="72"/>
        <v>0</v>
      </c>
      <c r="K680" s="9" t="str">
        <f t="shared" si="76"/>
        <v>Id1659</v>
      </c>
      <c r="L680" s="8" t="str">
        <f t="shared" si="73"/>
        <v>Jul</v>
      </c>
      <c r="M680" s="9">
        <f t="shared" si="71"/>
        <v>1987</v>
      </c>
      <c r="N680" s="8" t="str" cm="1">
        <f t="array" ref="N680">IF(G680="?",INDEX($G$2:$G$2344,MODE(MATCH($G$2:$G$2344,$G$2:$G$2344,0))),G680)</f>
        <v>tier - 2</v>
      </c>
      <c r="O680" s="8" t="str" cm="1">
        <f t="array" ref="O680">IF(H680="?",INDEX($H$2:$H$2344,MODE(MATCH($H$2:$H$2344,$H$2:$H$2344,0))),H680)</f>
        <v>tier - 3</v>
      </c>
      <c r="P680" s="8" t="str">
        <f t="shared" si="74"/>
        <v>R1013</v>
      </c>
      <c r="Q680" s="11">
        <f t="shared" si="75"/>
        <v>31985</v>
      </c>
      <c r="R680" s="9">
        <f t="shared" si="77"/>
        <v>35</v>
      </c>
      <c r="S680" s="9"/>
      <c r="T680" s="40">
        <f>COUNTA(Table3[[#This Row],[month]:[age]])</f>
        <v>7</v>
      </c>
    </row>
    <row r="681" spans="1:20" x14ac:dyDescent="0.25">
      <c r="A681" t="s">
        <v>713</v>
      </c>
      <c r="B681">
        <v>1995</v>
      </c>
      <c r="C681" t="s">
        <v>35</v>
      </c>
      <c r="D681">
        <v>20</v>
      </c>
      <c r="E681">
        <v>0</v>
      </c>
      <c r="F681" s="42">
        <v>5843.99</v>
      </c>
      <c r="G681" t="s">
        <v>11</v>
      </c>
      <c r="H681" t="s">
        <v>11</v>
      </c>
      <c r="I681" t="s">
        <v>200</v>
      </c>
      <c r="J681" s="7">
        <f t="shared" si="72"/>
        <v>0</v>
      </c>
      <c r="K681" s="9" t="str">
        <f t="shared" si="76"/>
        <v>Id1658</v>
      </c>
      <c r="L681" s="8" t="str">
        <f t="shared" si="73"/>
        <v>Aug</v>
      </c>
      <c r="M681" s="9">
        <f t="shared" si="71"/>
        <v>1995</v>
      </c>
      <c r="N681" s="8" t="str" cm="1">
        <f t="array" ref="N681">IF(G681="?",INDEX($G$2:$G$2344,MODE(MATCH($G$2:$G$2344,$G$2:$G$2344,0))),G681)</f>
        <v>tier - 2</v>
      </c>
      <c r="O681" s="8" t="str" cm="1">
        <f t="array" ref="O681">IF(H681="?",INDEX($H$2:$H$2344,MODE(MATCH($H$2:$H$2344,$H$2:$H$2344,0))),H681)</f>
        <v>tier - 2</v>
      </c>
      <c r="P681" s="8" t="str">
        <f t="shared" si="74"/>
        <v>R1025</v>
      </c>
      <c r="Q681" s="11">
        <f t="shared" si="75"/>
        <v>34931</v>
      </c>
      <c r="R681" s="9">
        <f t="shared" si="77"/>
        <v>27</v>
      </c>
      <c r="S681" s="9"/>
      <c r="T681" s="40">
        <f>COUNTA(Table3[[#This Row],[month]:[age]])</f>
        <v>7</v>
      </c>
    </row>
    <row r="682" spans="1:20" x14ac:dyDescent="0.25">
      <c r="A682" t="s">
        <v>714</v>
      </c>
      <c r="B682">
        <v>1987</v>
      </c>
      <c r="C682" t="s">
        <v>20</v>
      </c>
      <c r="D682">
        <v>30</v>
      </c>
      <c r="E682">
        <v>2</v>
      </c>
      <c r="F682" s="42">
        <v>5846.92</v>
      </c>
      <c r="G682" t="s">
        <v>11</v>
      </c>
      <c r="H682" t="s">
        <v>11</v>
      </c>
      <c r="I682" t="s">
        <v>13</v>
      </c>
      <c r="J682" s="7">
        <f t="shared" si="72"/>
        <v>0</v>
      </c>
      <c r="K682" s="9" t="str">
        <f t="shared" si="76"/>
        <v>Id1657</v>
      </c>
      <c r="L682" s="8" t="str">
        <f t="shared" si="73"/>
        <v>Sep</v>
      </c>
      <c r="M682" s="9">
        <f t="shared" si="71"/>
        <v>1987</v>
      </c>
      <c r="N682" s="8" t="str" cm="1">
        <f t="array" ref="N682">IF(G682="?",INDEX($G$2:$G$2344,MODE(MATCH($G$2:$G$2344,$G$2:$G$2344,0))),G682)</f>
        <v>tier - 2</v>
      </c>
      <c r="O682" s="8" t="str" cm="1">
        <f t="array" ref="O682">IF(H682="?",INDEX($H$2:$H$2344,MODE(MATCH($H$2:$H$2344,$H$2:$H$2344,0))),H682)</f>
        <v>tier - 2</v>
      </c>
      <c r="P682" s="8" t="str">
        <f t="shared" si="74"/>
        <v>R1013</v>
      </c>
      <c r="Q682" s="11">
        <f t="shared" si="75"/>
        <v>32050</v>
      </c>
      <c r="R682" s="9">
        <f t="shared" si="77"/>
        <v>35</v>
      </c>
      <c r="S682" s="9"/>
      <c r="T682" s="40">
        <f>COUNTA(Table3[[#This Row],[month]:[age]])</f>
        <v>7</v>
      </c>
    </row>
    <row r="683" spans="1:20" x14ac:dyDescent="0.25">
      <c r="A683" t="s">
        <v>715</v>
      </c>
      <c r="B683">
        <v>1985</v>
      </c>
      <c r="C683" t="s">
        <v>18</v>
      </c>
      <c r="D683">
        <v>18</v>
      </c>
      <c r="E683">
        <v>3</v>
      </c>
      <c r="F683" s="42">
        <v>5847.24</v>
      </c>
      <c r="G683" t="s">
        <v>11</v>
      </c>
      <c r="H683" t="s">
        <v>16</v>
      </c>
      <c r="I683" t="s">
        <v>13</v>
      </c>
      <c r="J683" s="7">
        <f t="shared" si="72"/>
        <v>0</v>
      </c>
      <c r="K683" s="9" t="str">
        <f t="shared" si="76"/>
        <v>Id1656</v>
      </c>
      <c r="L683" s="8" t="str">
        <f t="shared" si="73"/>
        <v>Jun</v>
      </c>
      <c r="M683" s="9">
        <f t="shared" si="71"/>
        <v>1985</v>
      </c>
      <c r="N683" s="8" t="str" cm="1">
        <f t="array" ref="N683">IF(G683="?",INDEX($G$2:$G$2344,MODE(MATCH($G$2:$G$2344,$G$2:$G$2344,0))),G683)</f>
        <v>tier - 2</v>
      </c>
      <c r="O683" s="8" t="str" cm="1">
        <f t="array" ref="O683">IF(H683="?",INDEX($H$2:$H$2344,MODE(MATCH($H$2:$H$2344,$H$2:$H$2344,0))),H683)</f>
        <v>tier - 1</v>
      </c>
      <c r="P683" s="8" t="str">
        <f t="shared" si="74"/>
        <v>R1013</v>
      </c>
      <c r="Q683" s="11">
        <f t="shared" si="75"/>
        <v>31216</v>
      </c>
      <c r="R683" s="9">
        <f t="shared" si="77"/>
        <v>37</v>
      </c>
      <c r="S683" s="9"/>
      <c r="T683" s="40">
        <f>COUNTA(Table3[[#This Row],[month]:[age]])</f>
        <v>7</v>
      </c>
    </row>
    <row r="684" spans="1:20" x14ac:dyDescent="0.25">
      <c r="A684" t="s">
        <v>716</v>
      </c>
      <c r="B684">
        <v>1984</v>
      </c>
      <c r="C684" t="s">
        <v>15</v>
      </c>
      <c r="D684">
        <v>22</v>
      </c>
      <c r="E684">
        <v>1</v>
      </c>
      <c r="F684" s="42">
        <v>5855.9</v>
      </c>
      <c r="G684" t="s">
        <v>11</v>
      </c>
      <c r="H684" t="s">
        <v>12</v>
      </c>
      <c r="I684" t="s">
        <v>23</v>
      </c>
      <c r="J684" s="7">
        <f t="shared" si="72"/>
        <v>0</v>
      </c>
      <c r="K684" s="9" t="str">
        <f t="shared" si="76"/>
        <v>Id1655</v>
      </c>
      <c r="L684" s="8" t="str">
        <f t="shared" si="73"/>
        <v>Nov</v>
      </c>
      <c r="M684" s="9">
        <f t="shared" si="71"/>
        <v>1984</v>
      </c>
      <c r="N684" s="8" t="str" cm="1">
        <f t="array" ref="N684">IF(G684="?",INDEX($G$2:$G$2344,MODE(MATCH($G$2:$G$2344,$G$2:$G$2344,0))),G684)</f>
        <v>tier - 2</v>
      </c>
      <c r="O684" s="8" t="str" cm="1">
        <f t="array" ref="O684">IF(H684="?",INDEX($H$2:$H$2344,MODE(MATCH($H$2:$H$2344,$H$2:$H$2344,0))),H684)</f>
        <v>tier - 3</v>
      </c>
      <c r="P684" s="8" t="str">
        <f t="shared" si="74"/>
        <v>R1012</v>
      </c>
      <c r="Q684" s="11">
        <f t="shared" si="75"/>
        <v>31008</v>
      </c>
      <c r="R684" s="9">
        <f t="shared" si="77"/>
        <v>38</v>
      </c>
      <c r="S684" s="9"/>
      <c r="T684" s="40">
        <f>COUNTA(Table3[[#This Row],[month]:[age]])</f>
        <v>7</v>
      </c>
    </row>
    <row r="685" spans="1:20" x14ac:dyDescent="0.25">
      <c r="A685" t="s">
        <v>717</v>
      </c>
      <c r="B685">
        <v>1993</v>
      </c>
      <c r="C685" t="s">
        <v>37</v>
      </c>
      <c r="D685">
        <v>19</v>
      </c>
      <c r="E685">
        <v>0</v>
      </c>
      <c r="F685" s="42">
        <v>5877.02</v>
      </c>
      <c r="G685" t="s">
        <v>11</v>
      </c>
      <c r="H685" t="s">
        <v>11</v>
      </c>
      <c r="I685" t="s">
        <v>300</v>
      </c>
      <c r="J685" s="7">
        <f t="shared" si="72"/>
        <v>0</v>
      </c>
      <c r="K685" s="9" t="str">
        <f t="shared" si="76"/>
        <v>Id1654</v>
      </c>
      <c r="L685" s="8" t="str">
        <f t="shared" si="73"/>
        <v>Oct</v>
      </c>
      <c r="M685" s="9">
        <f t="shared" si="71"/>
        <v>1993</v>
      </c>
      <c r="N685" s="8" t="str" cm="1">
        <f t="array" ref="N685">IF(G685="?",INDEX($G$2:$G$2344,MODE(MATCH($G$2:$G$2344,$G$2:$G$2344,0))),G685)</f>
        <v>tier - 2</v>
      </c>
      <c r="O685" s="8" t="str" cm="1">
        <f t="array" ref="O685">IF(H685="?",INDEX($H$2:$H$2344,MODE(MATCH($H$2:$H$2344,$H$2:$H$2344,0))),H685)</f>
        <v>tier - 2</v>
      </c>
      <c r="P685" s="8" t="str">
        <f t="shared" si="74"/>
        <v>R1021</v>
      </c>
      <c r="Q685" s="11">
        <f t="shared" si="75"/>
        <v>34261</v>
      </c>
      <c r="R685" s="9">
        <f t="shared" si="77"/>
        <v>29</v>
      </c>
      <c r="S685" s="9"/>
      <c r="T685" s="40">
        <f>COUNTA(Table3[[#This Row],[month]:[age]])</f>
        <v>7</v>
      </c>
    </row>
    <row r="686" spans="1:20" x14ac:dyDescent="0.25">
      <c r="A686" t="s">
        <v>718</v>
      </c>
      <c r="B686">
        <v>1982</v>
      </c>
      <c r="C686" t="s">
        <v>10</v>
      </c>
      <c r="D686">
        <v>8</v>
      </c>
      <c r="E686">
        <v>0</v>
      </c>
      <c r="F686" s="42">
        <v>5910.94</v>
      </c>
      <c r="G686" t="s">
        <v>11</v>
      </c>
      <c r="H686" t="s">
        <v>16</v>
      </c>
      <c r="I686" t="s">
        <v>42</v>
      </c>
      <c r="J686" s="7">
        <f t="shared" si="72"/>
        <v>0</v>
      </c>
      <c r="K686" s="9" t="str">
        <f t="shared" si="76"/>
        <v>Id1653</v>
      </c>
      <c r="L686" s="8" t="str">
        <f t="shared" si="73"/>
        <v>Jul</v>
      </c>
      <c r="M686" s="9">
        <f t="shared" si="71"/>
        <v>1982</v>
      </c>
      <c r="N686" s="8" t="str" cm="1">
        <f t="array" ref="N686">IF(G686="?",INDEX($G$2:$G$2344,MODE(MATCH($G$2:$G$2344,$G$2:$G$2344,0))),G686)</f>
        <v>tier - 2</v>
      </c>
      <c r="O686" s="8" t="str" cm="1">
        <f t="array" ref="O686">IF(H686="?",INDEX($H$2:$H$2344,MODE(MATCH($H$2:$H$2344,$H$2:$H$2344,0))),H686)</f>
        <v>tier - 1</v>
      </c>
      <c r="P686" s="8" t="str">
        <f t="shared" si="74"/>
        <v>R1011</v>
      </c>
      <c r="Q686" s="11">
        <f t="shared" si="75"/>
        <v>30140</v>
      </c>
      <c r="R686" s="9">
        <f t="shared" si="77"/>
        <v>40</v>
      </c>
      <c r="S686" s="9"/>
      <c r="T686" s="40">
        <f>COUNTA(Table3[[#This Row],[month]:[age]])</f>
        <v>7</v>
      </c>
    </row>
    <row r="687" spans="1:20" x14ac:dyDescent="0.25">
      <c r="A687" t="s">
        <v>719</v>
      </c>
      <c r="B687">
        <v>1982</v>
      </c>
      <c r="C687" t="s">
        <v>30</v>
      </c>
      <c r="D687">
        <v>21</v>
      </c>
      <c r="E687">
        <v>0</v>
      </c>
      <c r="F687" s="42">
        <v>5920.1</v>
      </c>
      <c r="G687" t="s">
        <v>11</v>
      </c>
      <c r="H687" t="s">
        <v>16</v>
      </c>
      <c r="I687" t="s">
        <v>13</v>
      </c>
      <c r="J687" s="7">
        <f t="shared" si="72"/>
        <v>0</v>
      </c>
      <c r="K687" s="9" t="str">
        <f t="shared" si="76"/>
        <v>Id1652</v>
      </c>
      <c r="L687" s="8" t="str">
        <f t="shared" si="73"/>
        <v>Dec</v>
      </c>
      <c r="M687" s="9">
        <f t="shared" si="71"/>
        <v>1982</v>
      </c>
      <c r="N687" s="8" t="str" cm="1">
        <f t="array" ref="N687">IF(G687="?",INDEX($G$2:$G$2344,MODE(MATCH($G$2:$G$2344,$G$2:$G$2344,0))),G687)</f>
        <v>tier - 2</v>
      </c>
      <c r="O687" s="8" t="str" cm="1">
        <f t="array" ref="O687">IF(H687="?",INDEX($H$2:$H$2344,MODE(MATCH($H$2:$H$2344,$H$2:$H$2344,0))),H687)</f>
        <v>tier - 1</v>
      </c>
      <c r="P687" s="8" t="str">
        <f t="shared" si="74"/>
        <v>R1013</v>
      </c>
      <c r="Q687" s="11">
        <f t="shared" si="75"/>
        <v>30306</v>
      </c>
      <c r="R687" s="9">
        <f t="shared" si="77"/>
        <v>40</v>
      </c>
      <c r="S687" s="9"/>
      <c r="T687" s="40">
        <f>COUNTA(Table3[[#This Row],[month]:[age]])</f>
        <v>7</v>
      </c>
    </row>
    <row r="688" spans="1:20" x14ac:dyDescent="0.25">
      <c r="A688" t="s">
        <v>720</v>
      </c>
      <c r="B688">
        <v>1987</v>
      </c>
      <c r="C688" t="s">
        <v>10</v>
      </c>
      <c r="D688">
        <v>29</v>
      </c>
      <c r="E688">
        <v>3</v>
      </c>
      <c r="F688" s="42">
        <v>5926.85</v>
      </c>
      <c r="G688" t="s">
        <v>12</v>
      </c>
      <c r="H688" t="s">
        <v>12</v>
      </c>
      <c r="I688" t="s">
        <v>42</v>
      </c>
      <c r="J688" s="7">
        <f t="shared" si="72"/>
        <v>0</v>
      </c>
      <c r="K688" s="9" t="str">
        <f t="shared" si="76"/>
        <v>Id1651</v>
      </c>
      <c r="L688" s="8" t="str">
        <f t="shared" si="73"/>
        <v>Jul</v>
      </c>
      <c r="M688" s="9">
        <f t="shared" ref="M688:M751" si="78">IF(B688="?",AVERAGE($B$2:$B$2344),B688)</f>
        <v>1987</v>
      </c>
      <c r="N688" s="8" t="str" cm="1">
        <f t="array" ref="N688">IF(G688="?",INDEX($G$2:$G$2344,MODE(MATCH($G$2:$G$2344,$G$2:$G$2344,0))),G688)</f>
        <v>tier - 3</v>
      </c>
      <c r="O688" s="8" t="str" cm="1">
        <f t="array" ref="O688">IF(H688="?",INDEX($H$2:$H$2344,MODE(MATCH($H$2:$H$2344,$H$2:$H$2344,0))),H688)</f>
        <v>tier - 3</v>
      </c>
      <c r="P688" s="8" t="str">
        <f t="shared" si="74"/>
        <v>R1011</v>
      </c>
      <c r="Q688" s="11">
        <f t="shared" si="75"/>
        <v>31987</v>
      </c>
      <c r="R688" s="9">
        <f t="shared" si="77"/>
        <v>35</v>
      </c>
      <c r="S688" s="9"/>
      <c r="T688" s="40">
        <f>COUNTA(Table3[[#This Row],[month]:[age]])</f>
        <v>7</v>
      </c>
    </row>
    <row r="689" spans="1:20" x14ac:dyDescent="0.25">
      <c r="A689" t="s">
        <v>721</v>
      </c>
      <c r="B689">
        <v>1993</v>
      </c>
      <c r="C689" t="s">
        <v>35</v>
      </c>
      <c r="D689">
        <v>13</v>
      </c>
      <c r="E689">
        <v>0</v>
      </c>
      <c r="F689" s="42">
        <v>5926.93</v>
      </c>
      <c r="G689" t="s">
        <v>11</v>
      </c>
      <c r="H689" t="s">
        <v>11</v>
      </c>
      <c r="I689" t="s">
        <v>200</v>
      </c>
      <c r="J689" s="7">
        <f t="shared" si="72"/>
        <v>0</v>
      </c>
      <c r="K689" s="9" t="str">
        <f t="shared" si="76"/>
        <v>Id1650</v>
      </c>
      <c r="L689" s="8" t="str">
        <f t="shared" si="73"/>
        <v>Aug</v>
      </c>
      <c r="M689" s="9">
        <f t="shared" si="78"/>
        <v>1993</v>
      </c>
      <c r="N689" s="8" t="str" cm="1">
        <f t="array" ref="N689">IF(G689="?",INDEX($G$2:$G$2344,MODE(MATCH($G$2:$G$2344,$G$2:$G$2344,0))),G689)</f>
        <v>tier - 2</v>
      </c>
      <c r="O689" s="8" t="str" cm="1">
        <f t="array" ref="O689">IF(H689="?",INDEX($H$2:$H$2344,MODE(MATCH($H$2:$H$2344,$H$2:$H$2344,0))),H689)</f>
        <v>tier - 2</v>
      </c>
      <c r="P689" s="8" t="str">
        <f t="shared" si="74"/>
        <v>R1025</v>
      </c>
      <c r="Q689" s="11">
        <f t="shared" si="75"/>
        <v>34194</v>
      </c>
      <c r="R689" s="9">
        <f t="shared" si="77"/>
        <v>29</v>
      </c>
      <c r="S689" s="9"/>
      <c r="T689" s="40">
        <f>COUNTA(Table3[[#This Row],[month]:[age]])</f>
        <v>7</v>
      </c>
    </row>
    <row r="690" spans="1:20" x14ac:dyDescent="0.25">
      <c r="A690" t="s">
        <v>722</v>
      </c>
      <c r="B690">
        <v>1994</v>
      </c>
      <c r="C690" t="s">
        <v>10</v>
      </c>
      <c r="D690">
        <v>30</v>
      </c>
      <c r="E690">
        <v>0</v>
      </c>
      <c r="F690" s="42">
        <v>5927.65</v>
      </c>
      <c r="G690" t="s">
        <v>11</v>
      </c>
      <c r="H690" t="s">
        <v>16</v>
      </c>
      <c r="I690" t="s">
        <v>23</v>
      </c>
      <c r="J690" s="7">
        <f t="shared" si="72"/>
        <v>0</v>
      </c>
      <c r="K690" s="9" t="str">
        <f t="shared" si="76"/>
        <v>Id1649</v>
      </c>
      <c r="L690" s="8" t="str">
        <f t="shared" si="73"/>
        <v>Jul</v>
      </c>
      <c r="M690" s="9">
        <f t="shared" si="78"/>
        <v>1994</v>
      </c>
      <c r="N690" s="8" t="str" cm="1">
        <f t="array" ref="N690">IF(G690="?",INDEX($G$2:$G$2344,MODE(MATCH($G$2:$G$2344,$G$2:$G$2344,0))),G690)</f>
        <v>tier - 2</v>
      </c>
      <c r="O690" s="8" t="str" cm="1">
        <f t="array" ref="O690">IF(H690="?",INDEX($H$2:$H$2344,MODE(MATCH($H$2:$H$2344,$H$2:$H$2344,0))),H690)</f>
        <v>tier - 1</v>
      </c>
      <c r="P690" s="8" t="str">
        <f t="shared" si="74"/>
        <v>R1012</v>
      </c>
      <c r="Q690" s="11">
        <f t="shared" si="75"/>
        <v>34545</v>
      </c>
      <c r="R690" s="9">
        <f t="shared" si="77"/>
        <v>28</v>
      </c>
      <c r="S690" s="9"/>
      <c r="T690" s="40">
        <f>COUNTA(Table3[[#This Row],[month]:[age]])</f>
        <v>7</v>
      </c>
    </row>
    <row r="691" spans="1:20" x14ac:dyDescent="0.25">
      <c r="A691" t="s">
        <v>723</v>
      </c>
      <c r="B691">
        <v>1987</v>
      </c>
      <c r="C691" t="s">
        <v>10</v>
      </c>
      <c r="D691">
        <v>14</v>
      </c>
      <c r="E691">
        <v>3</v>
      </c>
      <c r="F691" s="42">
        <v>5934.38</v>
      </c>
      <c r="G691" t="s">
        <v>12</v>
      </c>
      <c r="H691" t="s">
        <v>11</v>
      </c>
      <c r="I691" t="s">
        <v>13</v>
      </c>
      <c r="J691" s="7">
        <f t="shared" si="72"/>
        <v>0</v>
      </c>
      <c r="K691" s="9" t="str">
        <f t="shared" si="76"/>
        <v>Id1648</v>
      </c>
      <c r="L691" s="8" t="str">
        <f t="shared" si="73"/>
        <v>Jul</v>
      </c>
      <c r="M691" s="9">
        <f t="shared" si="78"/>
        <v>1987</v>
      </c>
      <c r="N691" s="8" t="str" cm="1">
        <f t="array" ref="N691">IF(G691="?",INDEX($G$2:$G$2344,MODE(MATCH($G$2:$G$2344,$G$2:$G$2344,0))),G691)</f>
        <v>tier - 3</v>
      </c>
      <c r="O691" s="8" t="str" cm="1">
        <f t="array" ref="O691">IF(H691="?",INDEX($H$2:$H$2344,MODE(MATCH($H$2:$H$2344,$H$2:$H$2344,0))),H691)</f>
        <v>tier - 2</v>
      </c>
      <c r="P691" s="8" t="str">
        <f t="shared" si="74"/>
        <v>R1013</v>
      </c>
      <c r="Q691" s="11">
        <f t="shared" si="75"/>
        <v>31972</v>
      </c>
      <c r="R691" s="9">
        <f t="shared" si="77"/>
        <v>35</v>
      </c>
      <c r="S691" s="9"/>
      <c r="T691" s="40">
        <f>COUNTA(Table3[[#This Row],[month]:[age]])</f>
        <v>7</v>
      </c>
    </row>
    <row r="692" spans="1:20" x14ac:dyDescent="0.25">
      <c r="A692" t="s">
        <v>724</v>
      </c>
      <c r="B692">
        <v>2003</v>
      </c>
      <c r="C692" t="s">
        <v>35</v>
      </c>
      <c r="D692">
        <v>13</v>
      </c>
      <c r="E692">
        <v>0</v>
      </c>
      <c r="F692" s="42">
        <v>5957.35</v>
      </c>
      <c r="G692" t="s">
        <v>11</v>
      </c>
      <c r="H692" t="s">
        <v>11</v>
      </c>
      <c r="I692" t="s">
        <v>23</v>
      </c>
      <c r="J692" s="7">
        <f t="shared" si="72"/>
        <v>0</v>
      </c>
      <c r="K692" s="9" t="str">
        <f t="shared" si="76"/>
        <v>Id1647</v>
      </c>
      <c r="L692" s="8" t="str">
        <f t="shared" si="73"/>
        <v>Aug</v>
      </c>
      <c r="M692" s="9">
        <f t="shared" si="78"/>
        <v>2003</v>
      </c>
      <c r="N692" s="8" t="str" cm="1">
        <f t="array" ref="N692">IF(G692="?",INDEX($G$2:$G$2344,MODE(MATCH($G$2:$G$2344,$G$2:$G$2344,0))),G692)</f>
        <v>tier - 2</v>
      </c>
      <c r="O692" s="8" t="str" cm="1">
        <f t="array" ref="O692">IF(H692="?",INDEX($H$2:$H$2344,MODE(MATCH($H$2:$H$2344,$H$2:$H$2344,0))),H692)</f>
        <v>tier - 2</v>
      </c>
      <c r="P692" s="8" t="str">
        <f t="shared" si="74"/>
        <v>R1012</v>
      </c>
      <c r="Q692" s="11">
        <f t="shared" si="75"/>
        <v>37846</v>
      </c>
      <c r="R692" s="9">
        <f t="shared" si="77"/>
        <v>19</v>
      </c>
      <c r="S692" s="9"/>
      <c r="T692" s="40">
        <f>COUNTA(Table3[[#This Row],[month]:[age]])</f>
        <v>7</v>
      </c>
    </row>
    <row r="693" spans="1:20" x14ac:dyDescent="0.25">
      <c r="A693" t="s">
        <v>725</v>
      </c>
      <c r="B693">
        <v>2004</v>
      </c>
      <c r="C693" t="s">
        <v>10</v>
      </c>
      <c r="D693">
        <v>15</v>
      </c>
      <c r="E693">
        <v>0</v>
      </c>
      <c r="F693" s="42">
        <v>5960.91</v>
      </c>
      <c r="G693" t="s">
        <v>11</v>
      </c>
      <c r="H693" t="s">
        <v>16</v>
      </c>
      <c r="I693" t="s">
        <v>535</v>
      </c>
      <c r="J693" s="7">
        <f t="shared" si="72"/>
        <v>0</v>
      </c>
      <c r="K693" s="9" t="str">
        <f t="shared" si="76"/>
        <v>Id1646</v>
      </c>
      <c r="L693" s="8" t="str">
        <f t="shared" si="73"/>
        <v>Jul</v>
      </c>
      <c r="M693" s="9">
        <f t="shared" si="78"/>
        <v>2004</v>
      </c>
      <c r="N693" s="8" t="str" cm="1">
        <f t="array" ref="N693">IF(G693="?",INDEX($G$2:$G$2344,MODE(MATCH($G$2:$G$2344,$G$2:$G$2344,0))),G693)</f>
        <v>tier - 2</v>
      </c>
      <c r="O693" s="8" t="str" cm="1">
        <f t="array" ref="O693">IF(H693="?",INDEX($H$2:$H$2344,MODE(MATCH($H$2:$H$2344,$H$2:$H$2344,0))),H693)</f>
        <v>tier - 1</v>
      </c>
      <c r="P693" s="8" t="str">
        <f t="shared" si="74"/>
        <v>R1026</v>
      </c>
      <c r="Q693" s="11">
        <f t="shared" si="75"/>
        <v>38183</v>
      </c>
      <c r="R693" s="9">
        <f t="shared" si="77"/>
        <v>18</v>
      </c>
      <c r="S693" s="9"/>
      <c r="T693" s="40">
        <f>COUNTA(Table3[[#This Row],[month]:[age]])</f>
        <v>7</v>
      </c>
    </row>
    <row r="694" spans="1:20" x14ac:dyDescent="0.25">
      <c r="A694" t="s">
        <v>726</v>
      </c>
      <c r="B694">
        <v>1980</v>
      </c>
      <c r="C694" t="s">
        <v>35</v>
      </c>
      <c r="D694">
        <v>5</v>
      </c>
      <c r="E694">
        <v>0</v>
      </c>
      <c r="F694" s="42">
        <v>5966.89</v>
      </c>
      <c r="G694" t="s">
        <v>11</v>
      </c>
      <c r="H694" t="s">
        <v>12</v>
      </c>
      <c r="I694" t="s">
        <v>13</v>
      </c>
      <c r="J694" s="7">
        <f t="shared" si="72"/>
        <v>0</v>
      </c>
      <c r="K694" s="9" t="str">
        <f t="shared" si="76"/>
        <v>Id1645</v>
      </c>
      <c r="L694" s="8" t="str">
        <f t="shared" si="73"/>
        <v>Aug</v>
      </c>
      <c r="M694" s="9">
        <f t="shared" si="78"/>
        <v>1980</v>
      </c>
      <c r="N694" s="8" t="str" cm="1">
        <f t="array" ref="N694">IF(G694="?",INDEX($G$2:$G$2344,MODE(MATCH($G$2:$G$2344,$G$2:$G$2344,0))),G694)</f>
        <v>tier - 2</v>
      </c>
      <c r="O694" s="8" t="str" cm="1">
        <f t="array" ref="O694">IF(H694="?",INDEX($H$2:$H$2344,MODE(MATCH($H$2:$H$2344,$H$2:$H$2344,0))),H694)</f>
        <v>tier - 3</v>
      </c>
      <c r="P694" s="8" t="str">
        <f t="shared" si="74"/>
        <v>R1013</v>
      </c>
      <c r="Q694" s="11">
        <f t="shared" si="75"/>
        <v>29438</v>
      </c>
      <c r="R694" s="9">
        <f t="shared" si="77"/>
        <v>42</v>
      </c>
      <c r="S694" s="9"/>
      <c r="T694" s="40">
        <f>COUNTA(Table3[[#This Row],[month]:[age]])</f>
        <v>7</v>
      </c>
    </row>
    <row r="695" spans="1:20" x14ac:dyDescent="0.25">
      <c r="A695" t="s">
        <v>727</v>
      </c>
      <c r="B695">
        <v>1980</v>
      </c>
      <c r="C695" t="s">
        <v>10</v>
      </c>
      <c r="D695">
        <v>21</v>
      </c>
      <c r="E695">
        <v>0</v>
      </c>
      <c r="F695" s="42">
        <v>5969.72</v>
      </c>
      <c r="G695" t="s">
        <v>12</v>
      </c>
      <c r="H695" t="s">
        <v>12</v>
      </c>
      <c r="I695" t="s">
        <v>42</v>
      </c>
      <c r="J695" s="7">
        <f t="shared" si="72"/>
        <v>0</v>
      </c>
      <c r="K695" s="9" t="str">
        <f t="shared" si="76"/>
        <v>Id1644</v>
      </c>
      <c r="L695" s="8" t="str">
        <f t="shared" si="73"/>
        <v>Jul</v>
      </c>
      <c r="M695" s="9">
        <f t="shared" si="78"/>
        <v>1980</v>
      </c>
      <c r="N695" s="8" t="str" cm="1">
        <f t="array" ref="N695">IF(G695="?",INDEX($G$2:$G$2344,MODE(MATCH($G$2:$G$2344,$G$2:$G$2344,0))),G695)</f>
        <v>tier - 3</v>
      </c>
      <c r="O695" s="8" t="str" cm="1">
        <f t="array" ref="O695">IF(H695="?",INDEX($H$2:$H$2344,MODE(MATCH($H$2:$H$2344,$H$2:$H$2344,0))),H695)</f>
        <v>tier - 3</v>
      </c>
      <c r="P695" s="8" t="str">
        <f t="shared" si="74"/>
        <v>R1011</v>
      </c>
      <c r="Q695" s="11">
        <f t="shared" si="75"/>
        <v>29423</v>
      </c>
      <c r="R695" s="9">
        <f t="shared" si="77"/>
        <v>42</v>
      </c>
      <c r="S695" s="9"/>
      <c r="T695" s="40">
        <f>COUNTA(Table3[[#This Row],[month]:[age]])</f>
        <v>7</v>
      </c>
    </row>
    <row r="696" spans="1:20" x14ac:dyDescent="0.25">
      <c r="A696" t="s">
        <v>728</v>
      </c>
      <c r="B696">
        <v>1989</v>
      </c>
      <c r="C696" t="s">
        <v>10</v>
      </c>
      <c r="D696">
        <v>22</v>
      </c>
      <c r="E696">
        <v>3</v>
      </c>
      <c r="F696" s="42">
        <v>5972.38</v>
      </c>
      <c r="G696" t="s">
        <v>11</v>
      </c>
      <c r="H696" t="s">
        <v>11</v>
      </c>
      <c r="I696" t="s">
        <v>42</v>
      </c>
      <c r="J696" s="7">
        <f t="shared" si="72"/>
        <v>0</v>
      </c>
      <c r="K696" s="9" t="str">
        <f t="shared" si="76"/>
        <v>Id1643</v>
      </c>
      <c r="L696" s="8" t="str">
        <f t="shared" si="73"/>
        <v>Jul</v>
      </c>
      <c r="M696" s="9">
        <f t="shared" si="78"/>
        <v>1989</v>
      </c>
      <c r="N696" s="8" t="str" cm="1">
        <f t="array" ref="N696">IF(G696="?",INDEX($G$2:$G$2344,MODE(MATCH($G$2:$G$2344,$G$2:$G$2344,0))),G696)</f>
        <v>tier - 2</v>
      </c>
      <c r="O696" s="8" t="str" cm="1">
        <f t="array" ref="O696">IF(H696="?",INDEX($H$2:$H$2344,MODE(MATCH($H$2:$H$2344,$H$2:$H$2344,0))),H696)</f>
        <v>tier - 2</v>
      </c>
      <c r="P696" s="8" t="str">
        <f t="shared" si="74"/>
        <v>R1011</v>
      </c>
      <c r="Q696" s="11">
        <f t="shared" si="75"/>
        <v>32711</v>
      </c>
      <c r="R696" s="9">
        <f t="shared" si="77"/>
        <v>33</v>
      </c>
      <c r="S696" s="9"/>
      <c r="T696" s="40">
        <f>COUNTA(Table3[[#This Row],[month]:[age]])</f>
        <v>7</v>
      </c>
    </row>
    <row r="697" spans="1:20" x14ac:dyDescent="0.25">
      <c r="A697" t="s">
        <v>729</v>
      </c>
      <c r="B697">
        <v>1984</v>
      </c>
      <c r="C697" t="s">
        <v>20</v>
      </c>
      <c r="D697">
        <v>19</v>
      </c>
      <c r="E697">
        <v>1</v>
      </c>
      <c r="F697" s="42">
        <v>5974.38</v>
      </c>
      <c r="G697" t="s">
        <v>11</v>
      </c>
      <c r="H697" t="s">
        <v>12</v>
      </c>
      <c r="I697" t="s">
        <v>13</v>
      </c>
      <c r="J697" s="7">
        <f t="shared" si="72"/>
        <v>0</v>
      </c>
      <c r="K697" s="9" t="str">
        <f t="shared" si="76"/>
        <v>Id1642</v>
      </c>
      <c r="L697" s="8" t="str">
        <f t="shared" si="73"/>
        <v>Sep</v>
      </c>
      <c r="M697" s="9">
        <f t="shared" si="78"/>
        <v>1984</v>
      </c>
      <c r="N697" s="8" t="str" cm="1">
        <f t="array" ref="N697">IF(G697="?",INDEX($G$2:$G$2344,MODE(MATCH($G$2:$G$2344,$G$2:$G$2344,0))),G697)</f>
        <v>tier - 2</v>
      </c>
      <c r="O697" s="8" t="str" cm="1">
        <f t="array" ref="O697">IF(H697="?",INDEX($H$2:$H$2344,MODE(MATCH($H$2:$H$2344,$H$2:$H$2344,0))),H697)</f>
        <v>tier - 3</v>
      </c>
      <c r="P697" s="8" t="str">
        <f t="shared" si="74"/>
        <v>R1013</v>
      </c>
      <c r="Q697" s="11">
        <f t="shared" si="75"/>
        <v>30944</v>
      </c>
      <c r="R697" s="9">
        <f t="shared" si="77"/>
        <v>38</v>
      </c>
      <c r="S697" s="9"/>
      <c r="T697" s="40">
        <f>COUNTA(Table3[[#This Row],[month]:[age]])</f>
        <v>7</v>
      </c>
    </row>
    <row r="698" spans="1:20" x14ac:dyDescent="0.25">
      <c r="A698" t="s">
        <v>730</v>
      </c>
      <c r="B698">
        <v>1984</v>
      </c>
      <c r="C698" t="s">
        <v>15</v>
      </c>
      <c r="D698">
        <v>11</v>
      </c>
      <c r="E698">
        <v>1</v>
      </c>
      <c r="F698" s="42">
        <v>5976.83</v>
      </c>
      <c r="G698" t="s">
        <v>11</v>
      </c>
      <c r="H698" t="s">
        <v>11</v>
      </c>
      <c r="I698" t="s">
        <v>13</v>
      </c>
      <c r="J698" s="7">
        <f t="shared" si="72"/>
        <v>0</v>
      </c>
      <c r="K698" s="9" t="str">
        <f t="shared" si="76"/>
        <v>Id1641</v>
      </c>
      <c r="L698" s="8" t="str">
        <f t="shared" si="73"/>
        <v>Nov</v>
      </c>
      <c r="M698" s="9">
        <f t="shared" si="78"/>
        <v>1984</v>
      </c>
      <c r="N698" s="8" t="str" cm="1">
        <f t="array" ref="N698">IF(G698="?",INDEX($G$2:$G$2344,MODE(MATCH($G$2:$G$2344,$G$2:$G$2344,0))),G698)</f>
        <v>tier - 2</v>
      </c>
      <c r="O698" s="8" t="str" cm="1">
        <f t="array" ref="O698">IF(H698="?",INDEX($H$2:$H$2344,MODE(MATCH($H$2:$H$2344,$H$2:$H$2344,0))),H698)</f>
        <v>tier - 2</v>
      </c>
      <c r="P698" s="8" t="str">
        <f t="shared" si="74"/>
        <v>R1013</v>
      </c>
      <c r="Q698" s="11">
        <f t="shared" si="75"/>
        <v>30997</v>
      </c>
      <c r="R698" s="9">
        <f t="shared" si="77"/>
        <v>38</v>
      </c>
      <c r="S698" s="9"/>
      <c r="T698" s="40">
        <f>COUNTA(Table3[[#This Row],[month]:[age]])</f>
        <v>7</v>
      </c>
    </row>
    <row r="699" spans="1:20" x14ac:dyDescent="0.25">
      <c r="A699" t="s">
        <v>731</v>
      </c>
      <c r="B699">
        <v>1970</v>
      </c>
      <c r="C699" t="s">
        <v>18</v>
      </c>
      <c r="D699">
        <v>25</v>
      </c>
      <c r="E699">
        <v>0</v>
      </c>
      <c r="F699" s="42">
        <v>5979.66</v>
      </c>
      <c r="G699" t="s">
        <v>11</v>
      </c>
      <c r="H699" t="s">
        <v>12</v>
      </c>
      <c r="I699" t="s">
        <v>13</v>
      </c>
      <c r="J699" s="7">
        <f t="shared" si="72"/>
        <v>0</v>
      </c>
      <c r="K699" s="9" t="str">
        <f t="shared" si="76"/>
        <v>Id1640</v>
      </c>
      <c r="L699" s="8" t="str">
        <f t="shared" si="73"/>
        <v>Jun</v>
      </c>
      <c r="M699" s="9">
        <f t="shared" si="78"/>
        <v>1970</v>
      </c>
      <c r="N699" s="8" t="str" cm="1">
        <f t="array" ref="N699">IF(G699="?",INDEX($G$2:$G$2344,MODE(MATCH($G$2:$G$2344,$G$2:$G$2344,0))),G699)</f>
        <v>tier - 2</v>
      </c>
      <c r="O699" s="8" t="str" cm="1">
        <f t="array" ref="O699">IF(H699="?",INDEX($H$2:$H$2344,MODE(MATCH($H$2:$H$2344,$H$2:$H$2344,0))),H699)</f>
        <v>tier - 3</v>
      </c>
      <c r="P699" s="8" t="str">
        <f t="shared" si="74"/>
        <v>R1013</v>
      </c>
      <c r="Q699" s="11">
        <f t="shared" si="75"/>
        <v>25744</v>
      </c>
      <c r="R699" s="9">
        <f t="shared" si="77"/>
        <v>52</v>
      </c>
      <c r="S699" s="9"/>
      <c r="T699" s="40">
        <f>COUNTA(Table3[[#This Row],[month]:[age]])</f>
        <v>7</v>
      </c>
    </row>
    <row r="700" spans="1:20" x14ac:dyDescent="0.25">
      <c r="A700" t="s">
        <v>732</v>
      </c>
      <c r="B700">
        <v>1980</v>
      </c>
      <c r="C700" t="s">
        <v>37</v>
      </c>
      <c r="D700">
        <v>10</v>
      </c>
      <c r="E700">
        <v>0</v>
      </c>
      <c r="F700" s="42">
        <v>5979.73</v>
      </c>
      <c r="G700" t="s">
        <v>11</v>
      </c>
      <c r="H700" t="s">
        <v>11</v>
      </c>
      <c r="I700" t="s">
        <v>42</v>
      </c>
      <c r="J700" s="7">
        <f t="shared" si="72"/>
        <v>0</v>
      </c>
      <c r="K700" s="9" t="str">
        <f t="shared" si="76"/>
        <v>Id1639</v>
      </c>
      <c r="L700" s="8" t="str">
        <f t="shared" si="73"/>
        <v>Oct</v>
      </c>
      <c r="M700" s="9">
        <f t="shared" si="78"/>
        <v>1980</v>
      </c>
      <c r="N700" s="8" t="str" cm="1">
        <f t="array" ref="N700">IF(G700="?",INDEX($G$2:$G$2344,MODE(MATCH($G$2:$G$2344,$G$2:$G$2344,0))),G700)</f>
        <v>tier - 2</v>
      </c>
      <c r="O700" s="8" t="str" cm="1">
        <f t="array" ref="O700">IF(H700="?",INDEX($H$2:$H$2344,MODE(MATCH($H$2:$H$2344,$H$2:$H$2344,0))),H700)</f>
        <v>tier - 2</v>
      </c>
      <c r="P700" s="8" t="str">
        <f t="shared" si="74"/>
        <v>R1011</v>
      </c>
      <c r="Q700" s="11">
        <f t="shared" si="75"/>
        <v>29504</v>
      </c>
      <c r="R700" s="9">
        <f t="shared" si="77"/>
        <v>42</v>
      </c>
      <c r="S700" s="9"/>
      <c r="T700" s="40">
        <f>COUNTA(Table3[[#This Row],[month]:[age]])</f>
        <v>7</v>
      </c>
    </row>
    <row r="701" spans="1:20" x14ac:dyDescent="0.25">
      <c r="A701" t="s">
        <v>733</v>
      </c>
      <c r="B701">
        <v>1974</v>
      </c>
      <c r="C701" t="s">
        <v>37</v>
      </c>
      <c r="D701">
        <v>11</v>
      </c>
      <c r="E701">
        <v>0</v>
      </c>
      <c r="F701" s="42">
        <v>5979.99</v>
      </c>
      <c r="G701" t="s">
        <v>11</v>
      </c>
      <c r="H701" t="s">
        <v>12</v>
      </c>
      <c r="I701" t="s">
        <v>13</v>
      </c>
      <c r="J701" s="7">
        <f t="shared" si="72"/>
        <v>0</v>
      </c>
      <c r="K701" s="9" t="str">
        <f t="shared" si="76"/>
        <v>Id1638</v>
      </c>
      <c r="L701" s="8" t="str">
        <f t="shared" si="73"/>
        <v>Oct</v>
      </c>
      <c r="M701" s="9">
        <f t="shared" si="78"/>
        <v>1974</v>
      </c>
      <c r="N701" s="8" t="str" cm="1">
        <f t="array" ref="N701">IF(G701="?",INDEX($G$2:$G$2344,MODE(MATCH($G$2:$G$2344,$G$2:$G$2344,0))),G701)</f>
        <v>tier - 2</v>
      </c>
      <c r="O701" s="8" t="str" cm="1">
        <f t="array" ref="O701">IF(H701="?",INDEX($H$2:$H$2344,MODE(MATCH($H$2:$H$2344,$H$2:$H$2344,0))),H701)</f>
        <v>tier - 3</v>
      </c>
      <c r="P701" s="8" t="str">
        <f t="shared" si="74"/>
        <v>R1013</v>
      </c>
      <c r="Q701" s="11">
        <f t="shared" si="75"/>
        <v>27313</v>
      </c>
      <c r="R701" s="9">
        <f t="shared" si="77"/>
        <v>48</v>
      </c>
      <c r="S701" s="9"/>
      <c r="T701" s="40">
        <f>COUNTA(Table3[[#This Row],[month]:[age]])</f>
        <v>7</v>
      </c>
    </row>
    <row r="702" spans="1:20" x14ac:dyDescent="0.25">
      <c r="A702" t="s">
        <v>734</v>
      </c>
      <c r="B702">
        <v>1988</v>
      </c>
      <c r="C702" t="s">
        <v>18</v>
      </c>
      <c r="D702">
        <v>10</v>
      </c>
      <c r="E702">
        <v>2</v>
      </c>
      <c r="F702" s="42">
        <v>5989.52</v>
      </c>
      <c r="G702" t="s">
        <v>11</v>
      </c>
      <c r="H702" t="s">
        <v>16</v>
      </c>
      <c r="I702" t="s">
        <v>23</v>
      </c>
      <c r="J702" s="7">
        <f t="shared" si="72"/>
        <v>0</v>
      </c>
      <c r="K702" s="9" t="str">
        <f t="shared" si="76"/>
        <v>Id1637</v>
      </c>
      <c r="L702" s="8" t="str">
        <f t="shared" si="73"/>
        <v>Jun</v>
      </c>
      <c r="M702" s="9">
        <f t="shared" si="78"/>
        <v>1988</v>
      </c>
      <c r="N702" s="8" t="str" cm="1">
        <f t="array" ref="N702">IF(G702="?",INDEX($G$2:$G$2344,MODE(MATCH($G$2:$G$2344,$G$2:$G$2344,0))),G702)</f>
        <v>tier - 2</v>
      </c>
      <c r="O702" s="8" t="str" cm="1">
        <f t="array" ref="O702">IF(H702="?",INDEX($H$2:$H$2344,MODE(MATCH($H$2:$H$2344,$H$2:$H$2344,0))),H702)</f>
        <v>tier - 1</v>
      </c>
      <c r="P702" s="8" t="str">
        <f t="shared" si="74"/>
        <v>R1012</v>
      </c>
      <c r="Q702" s="11">
        <f t="shared" si="75"/>
        <v>32304</v>
      </c>
      <c r="R702" s="9">
        <f t="shared" si="77"/>
        <v>34</v>
      </c>
      <c r="S702" s="9"/>
      <c r="T702" s="40">
        <f>COUNTA(Table3[[#This Row],[month]:[age]])</f>
        <v>7</v>
      </c>
    </row>
    <row r="703" spans="1:20" x14ac:dyDescent="0.25">
      <c r="A703" t="s">
        <v>735</v>
      </c>
      <c r="B703">
        <v>1974</v>
      </c>
      <c r="C703" t="s">
        <v>35</v>
      </c>
      <c r="D703">
        <v>17</v>
      </c>
      <c r="E703">
        <v>0</v>
      </c>
      <c r="F703" s="42">
        <v>5990.17</v>
      </c>
      <c r="G703" t="s">
        <v>11</v>
      </c>
      <c r="H703" t="s">
        <v>11</v>
      </c>
      <c r="I703" t="s">
        <v>13</v>
      </c>
      <c r="J703" s="7">
        <f t="shared" si="72"/>
        <v>0</v>
      </c>
      <c r="K703" s="9" t="str">
        <f t="shared" si="76"/>
        <v>Id1636</v>
      </c>
      <c r="L703" s="8" t="str">
        <f t="shared" si="73"/>
        <v>Aug</v>
      </c>
      <c r="M703" s="9">
        <f t="shared" si="78"/>
        <v>1974</v>
      </c>
      <c r="N703" s="8" t="str" cm="1">
        <f t="array" ref="N703">IF(G703="?",INDEX($G$2:$G$2344,MODE(MATCH($G$2:$G$2344,$G$2:$G$2344,0))),G703)</f>
        <v>tier - 2</v>
      </c>
      <c r="O703" s="8" t="str" cm="1">
        <f t="array" ref="O703">IF(H703="?",INDEX($H$2:$H$2344,MODE(MATCH($H$2:$H$2344,$H$2:$H$2344,0))),H703)</f>
        <v>tier - 2</v>
      </c>
      <c r="P703" s="8" t="str">
        <f t="shared" si="74"/>
        <v>R1013</v>
      </c>
      <c r="Q703" s="11">
        <f t="shared" si="75"/>
        <v>27258</v>
      </c>
      <c r="R703" s="9">
        <f t="shared" si="77"/>
        <v>48</v>
      </c>
      <c r="S703" s="9"/>
      <c r="T703" s="40">
        <f>COUNTA(Table3[[#This Row],[month]:[age]])</f>
        <v>7</v>
      </c>
    </row>
    <row r="704" spans="1:20" x14ac:dyDescent="0.25">
      <c r="A704" t="s">
        <v>736</v>
      </c>
      <c r="B704">
        <v>1980</v>
      </c>
      <c r="C704" t="s">
        <v>35</v>
      </c>
      <c r="D704">
        <v>8</v>
      </c>
      <c r="E704">
        <v>2</v>
      </c>
      <c r="F704" s="42">
        <v>5993.62</v>
      </c>
      <c r="G704" t="s">
        <v>11</v>
      </c>
      <c r="H704" t="s">
        <v>12</v>
      </c>
      <c r="I704" t="s">
        <v>13</v>
      </c>
      <c r="J704" s="7">
        <f t="shared" si="72"/>
        <v>0</v>
      </c>
      <c r="K704" s="9" t="str">
        <f t="shared" si="76"/>
        <v>Id1635</v>
      </c>
      <c r="L704" s="8" t="str">
        <f t="shared" si="73"/>
        <v>Aug</v>
      </c>
      <c r="M704" s="9">
        <f t="shared" si="78"/>
        <v>1980</v>
      </c>
      <c r="N704" s="8" t="str" cm="1">
        <f t="array" ref="N704">IF(G704="?",INDEX($G$2:$G$2344,MODE(MATCH($G$2:$G$2344,$G$2:$G$2344,0))),G704)</f>
        <v>tier - 2</v>
      </c>
      <c r="O704" s="8" t="str" cm="1">
        <f t="array" ref="O704">IF(H704="?",INDEX($H$2:$H$2344,MODE(MATCH($H$2:$H$2344,$H$2:$H$2344,0))),H704)</f>
        <v>tier - 3</v>
      </c>
      <c r="P704" s="8" t="str">
        <f t="shared" si="74"/>
        <v>R1013</v>
      </c>
      <c r="Q704" s="11">
        <f t="shared" si="75"/>
        <v>29441</v>
      </c>
      <c r="R704" s="9">
        <f t="shared" si="77"/>
        <v>42</v>
      </c>
      <c r="S704" s="9"/>
      <c r="T704" s="40">
        <f>COUNTA(Table3[[#This Row],[month]:[age]])</f>
        <v>7</v>
      </c>
    </row>
    <row r="705" spans="1:20" x14ac:dyDescent="0.25">
      <c r="A705" t="s">
        <v>737</v>
      </c>
      <c r="B705">
        <v>1989</v>
      </c>
      <c r="C705" t="s">
        <v>35</v>
      </c>
      <c r="D705">
        <v>16</v>
      </c>
      <c r="E705">
        <v>4</v>
      </c>
      <c r="F705" s="42">
        <v>6059.17</v>
      </c>
      <c r="G705" t="s">
        <v>11</v>
      </c>
      <c r="H705" t="s">
        <v>16</v>
      </c>
      <c r="I705" t="s">
        <v>42</v>
      </c>
      <c r="J705" s="7">
        <f t="shared" si="72"/>
        <v>0</v>
      </c>
      <c r="K705" s="9" t="str">
        <f t="shared" si="76"/>
        <v>Id1634</v>
      </c>
      <c r="L705" s="8" t="str">
        <f t="shared" si="73"/>
        <v>Aug</v>
      </c>
      <c r="M705" s="9">
        <f t="shared" si="78"/>
        <v>1989</v>
      </c>
      <c r="N705" s="8" t="str" cm="1">
        <f t="array" ref="N705">IF(G705="?",INDEX($G$2:$G$2344,MODE(MATCH($G$2:$G$2344,$G$2:$G$2344,0))),G705)</f>
        <v>tier - 2</v>
      </c>
      <c r="O705" s="8" t="str" cm="1">
        <f t="array" ref="O705">IF(H705="?",INDEX($H$2:$H$2344,MODE(MATCH($H$2:$H$2344,$H$2:$H$2344,0))),H705)</f>
        <v>tier - 1</v>
      </c>
      <c r="P705" s="8" t="str">
        <f t="shared" si="74"/>
        <v>R1011</v>
      </c>
      <c r="Q705" s="11">
        <f t="shared" si="75"/>
        <v>32736</v>
      </c>
      <c r="R705" s="9">
        <f t="shared" si="77"/>
        <v>33</v>
      </c>
      <c r="S705" s="9"/>
      <c r="T705" s="40">
        <f>COUNTA(Table3[[#This Row],[month]:[age]])</f>
        <v>7</v>
      </c>
    </row>
    <row r="706" spans="1:20" x14ac:dyDescent="0.25">
      <c r="A706" t="s">
        <v>738</v>
      </c>
      <c r="B706">
        <v>1996</v>
      </c>
      <c r="C706" t="s">
        <v>10</v>
      </c>
      <c r="D706">
        <v>28</v>
      </c>
      <c r="E706">
        <v>0</v>
      </c>
      <c r="F706" s="42">
        <v>6061.8</v>
      </c>
      <c r="G706" t="s">
        <v>11</v>
      </c>
      <c r="H706" t="s">
        <v>12</v>
      </c>
      <c r="I706" t="s">
        <v>23</v>
      </c>
      <c r="J706" s="7">
        <f t="shared" ref="J706:J769" si="79">COUNTIF(A706:I706, "?")</f>
        <v>0</v>
      </c>
      <c r="K706" s="9" t="str">
        <f t="shared" si="76"/>
        <v>Id1633</v>
      </c>
      <c r="L706" s="8" t="str">
        <f t="shared" ref="L706:L769" si="80">IF(C706="?", "Sep", C706)</f>
        <v>Jul</v>
      </c>
      <c r="M706" s="9">
        <f t="shared" si="78"/>
        <v>1996</v>
      </c>
      <c r="N706" s="8" t="str" cm="1">
        <f t="array" ref="N706">IF(G706="?",INDEX($G$2:$G$2344,MODE(MATCH($G$2:$G$2344,$G$2:$G$2344,0))),G706)</f>
        <v>tier - 2</v>
      </c>
      <c r="O706" s="8" t="str" cm="1">
        <f t="array" ref="O706">IF(H706="?",INDEX($H$2:$H$2344,MODE(MATCH($H$2:$H$2344,$H$2:$H$2344,0))),H706)</f>
        <v>tier - 3</v>
      </c>
      <c r="P706" s="8" t="str">
        <f t="shared" ref="P706:P769" si="81">IF(I706="?", "Unknown", I706)</f>
        <v>R1012</v>
      </c>
      <c r="Q706" s="11">
        <f t="shared" ref="Q706:Q769" si="82">DATE(B706, MONTH(1 &amp; L706), D706)</f>
        <v>35274</v>
      </c>
      <c r="R706" s="9">
        <f t="shared" si="77"/>
        <v>26</v>
      </c>
      <c r="S706" s="9"/>
      <c r="T706" s="40">
        <f>COUNTA(Table3[[#This Row],[month]:[age]])</f>
        <v>7</v>
      </c>
    </row>
    <row r="707" spans="1:20" x14ac:dyDescent="0.25">
      <c r="A707" t="s">
        <v>739</v>
      </c>
      <c r="B707">
        <v>1994</v>
      </c>
      <c r="C707" t="s">
        <v>15</v>
      </c>
      <c r="D707">
        <v>8</v>
      </c>
      <c r="E707">
        <v>0</v>
      </c>
      <c r="F707" s="42">
        <v>6064.37</v>
      </c>
      <c r="G707" t="s">
        <v>11</v>
      </c>
      <c r="H707" t="s">
        <v>11</v>
      </c>
      <c r="I707" t="s">
        <v>42</v>
      </c>
      <c r="J707" s="7">
        <f t="shared" si="79"/>
        <v>0</v>
      </c>
      <c r="K707" s="9" t="str">
        <f t="shared" ref="K707:K770" si="83">IF(A707="?", "Unknown", A707)</f>
        <v>Id1632</v>
      </c>
      <c r="L707" s="8" t="str">
        <f t="shared" si="80"/>
        <v>Nov</v>
      </c>
      <c r="M707" s="9">
        <f t="shared" si="78"/>
        <v>1994</v>
      </c>
      <c r="N707" s="8" t="str" cm="1">
        <f t="array" ref="N707">IF(G707="?",INDEX($G$2:$G$2344,MODE(MATCH($G$2:$G$2344,$G$2:$G$2344,0))),G707)</f>
        <v>tier - 2</v>
      </c>
      <c r="O707" s="8" t="str" cm="1">
        <f t="array" ref="O707">IF(H707="?",INDEX($H$2:$H$2344,MODE(MATCH($H$2:$H$2344,$H$2:$H$2344,0))),H707)</f>
        <v>tier - 2</v>
      </c>
      <c r="P707" s="8" t="str">
        <f t="shared" si="81"/>
        <v>R1011</v>
      </c>
      <c r="Q707" s="11">
        <f t="shared" si="82"/>
        <v>34646</v>
      </c>
      <c r="R707" s="9">
        <f t="shared" ref="R707:R770" si="84">DATEDIF(Q707, DATE(2023,6,8), "Y")</f>
        <v>28</v>
      </c>
      <c r="S707" s="9"/>
      <c r="T707" s="40">
        <f>COUNTA(Table3[[#This Row],[month]:[age]])</f>
        <v>7</v>
      </c>
    </row>
    <row r="708" spans="1:20" x14ac:dyDescent="0.25">
      <c r="A708" t="s">
        <v>740</v>
      </c>
      <c r="B708">
        <v>1984</v>
      </c>
      <c r="C708" t="s">
        <v>20</v>
      </c>
      <c r="D708">
        <v>21</v>
      </c>
      <c r="E708">
        <v>1</v>
      </c>
      <c r="F708" s="42">
        <v>6067.13</v>
      </c>
      <c r="G708" t="s">
        <v>12</v>
      </c>
      <c r="H708" t="s">
        <v>16</v>
      </c>
      <c r="I708" t="s">
        <v>168</v>
      </c>
      <c r="J708" s="7">
        <f t="shared" si="79"/>
        <v>0</v>
      </c>
      <c r="K708" s="9" t="str">
        <f t="shared" si="83"/>
        <v>Id1631</v>
      </c>
      <c r="L708" s="8" t="str">
        <f t="shared" si="80"/>
        <v>Sep</v>
      </c>
      <c r="M708" s="9">
        <f t="shared" si="78"/>
        <v>1984</v>
      </c>
      <c r="N708" s="8" t="str" cm="1">
        <f t="array" ref="N708">IF(G708="?",INDEX($G$2:$G$2344,MODE(MATCH($G$2:$G$2344,$G$2:$G$2344,0))),G708)</f>
        <v>tier - 3</v>
      </c>
      <c r="O708" s="8" t="str" cm="1">
        <f t="array" ref="O708">IF(H708="?",INDEX($H$2:$H$2344,MODE(MATCH($H$2:$H$2344,$H$2:$H$2344,0))),H708)</f>
        <v>tier - 1</v>
      </c>
      <c r="P708" s="8" t="str">
        <f t="shared" si="81"/>
        <v>R1016</v>
      </c>
      <c r="Q708" s="11">
        <f t="shared" si="82"/>
        <v>30946</v>
      </c>
      <c r="R708" s="9">
        <f t="shared" si="84"/>
        <v>38</v>
      </c>
      <c r="S708" s="9"/>
      <c r="T708" s="40">
        <f>COUNTA(Table3[[#This Row],[month]:[age]])</f>
        <v>7</v>
      </c>
    </row>
    <row r="709" spans="1:20" x14ac:dyDescent="0.25">
      <c r="A709" t="s">
        <v>741</v>
      </c>
      <c r="B709">
        <v>1979</v>
      </c>
      <c r="C709" t="s">
        <v>35</v>
      </c>
      <c r="D709">
        <v>8</v>
      </c>
      <c r="E709">
        <v>2</v>
      </c>
      <c r="F709" s="42">
        <v>6074.37</v>
      </c>
      <c r="G709" t="s">
        <v>11</v>
      </c>
      <c r="H709" t="s">
        <v>11</v>
      </c>
      <c r="I709" t="s">
        <v>23</v>
      </c>
      <c r="J709" s="7">
        <f t="shared" si="79"/>
        <v>0</v>
      </c>
      <c r="K709" s="9" t="str">
        <f t="shared" si="83"/>
        <v>Id1630</v>
      </c>
      <c r="L709" s="8" t="str">
        <f t="shared" si="80"/>
        <v>Aug</v>
      </c>
      <c r="M709" s="9">
        <f t="shared" si="78"/>
        <v>1979</v>
      </c>
      <c r="N709" s="8" t="str" cm="1">
        <f t="array" ref="N709">IF(G709="?",INDEX($G$2:$G$2344,MODE(MATCH($G$2:$G$2344,$G$2:$G$2344,0))),G709)</f>
        <v>tier - 2</v>
      </c>
      <c r="O709" s="8" t="str" cm="1">
        <f t="array" ref="O709">IF(H709="?",INDEX($H$2:$H$2344,MODE(MATCH($H$2:$H$2344,$H$2:$H$2344,0))),H709)</f>
        <v>tier - 2</v>
      </c>
      <c r="P709" s="8" t="str">
        <f t="shared" si="81"/>
        <v>R1012</v>
      </c>
      <c r="Q709" s="11">
        <f t="shared" si="82"/>
        <v>29075</v>
      </c>
      <c r="R709" s="9">
        <f t="shared" si="84"/>
        <v>43</v>
      </c>
      <c r="S709" s="9"/>
      <c r="T709" s="40">
        <f>COUNTA(Table3[[#This Row],[month]:[age]])</f>
        <v>7</v>
      </c>
    </row>
    <row r="710" spans="1:20" x14ac:dyDescent="0.25">
      <c r="A710" t="s">
        <v>742</v>
      </c>
      <c r="B710">
        <v>1984</v>
      </c>
      <c r="C710" t="s">
        <v>37</v>
      </c>
      <c r="D710">
        <v>14</v>
      </c>
      <c r="E710">
        <v>1</v>
      </c>
      <c r="F710" s="42">
        <v>6079.67</v>
      </c>
      <c r="G710" t="s">
        <v>16</v>
      </c>
      <c r="H710" t="s">
        <v>16</v>
      </c>
      <c r="I710" t="s">
        <v>276</v>
      </c>
      <c r="J710" s="7">
        <f t="shared" si="79"/>
        <v>0</v>
      </c>
      <c r="K710" s="9" t="str">
        <f t="shared" si="83"/>
        <v>Id1629</v>
      </c>
      <c r="L710" s="8" t="str">
        <f t="shared" si="80"/>
        <v>Oct</v>
      </c>
      <c r="M710" s="9">
        <f t="shared" si="78"/>
        <v>1984</v>
      </c>
      <c r="N710" s="8" t="str" cm="1">
        <f t="array" ref="N710">IF(G710="?",INDEX($G$2:$G$2344,MODE(MATCH($G$2:$G$2344,$G$2:$G$2344,0))),G710)</f>
        <v>tier - 1</v>
      </c>
      <c r="O710" s="8" t="str" cm="1">
        <f t="array" ref="O710">IF(H710="?",INDEX($H$2:$H$2344,MODE(MATCH($H$2:$H$2344,$H$2:$H$2344,0))),H710)</f>
        <v>tier - 1</v>
      </c>
      <c r="P710" s="8" t="str">
        <f t="shared" si="81"/>
        <v>R1014</v>
      </c>
      <c r="Q710" s="11">
        <f t="shared" si="82"/>
        <v>30969</v>
      </c>
      <c r="R710" s="9">
        <f t="shared" si="84"/>
        <v>38</v>
      </c>
      <c r="S710" s="9"/>
      <c r="T710" s="40">
        <f>COUNTA(Table3[[#This Row],[month]:[age]])</f>
        <v>7</v>
      </c>
    </row>
    <row r="711" spans="1:20" x14ac:dyDescent="0.25">
      <c r="A711" t="s">
        <v>743</v>
      </c>
      <c r="B711">
        <v>1984</v>
      </c>
      <c r="C711" t="s">
        <v>10</v>
      </c>
      <c r="D711">
        <v>25</v>
      </c>
      <c r="E711">
        <v>2</v>
      </c>
      <c r="F711" s="42">
        <v>6082.41</v>
      </c>
      <c r="G711" t="s">
        <v>16</v>
      </c>
      <c r="H711" t="s">
        <v>11</v>
      </c>
      <c r="I711" t="s">
        <v>42</v>
      </c>
      <c r="J711" s="7">
        <f t="shared" si="79"/>
        <v>0</v>
      </c>
      <c r="K711" s="9" t="str">
        <f t="shared" si="83"/>
        <v>Id1628</v>
      </c>
      <c r="L711" s="8" t="str">
        <f t="shared" si="80"/>
        <v>Jul</v>
      </c>
      <c r="M711" s="9">
        <f t="shared" si="78"/>
        <v>1984</v>
      </c>
      <c r="N711" s="8" t="str" cm="1">
        <f t="array" ref="N711">IF(G711="?",INDEX($G$2:$G$2344,MODE(MATCH($G$2:$G$2344,$G$2:$G$2344,0))),G711)</f>
        <v>tier - 1</v>
      </c>
      <c r="O711" s="8" t="str" cm="1">
        <f t="array" ref="O711">IF(H711="?",INDEX($H$2:$H$2344,MODE(MATCH($H$2:$H$2344,$H$2:$H$2344,0))),H711)</f>
        <v>tier - 2</v>
      </c>
      <c r="P711" s="8" t="str">
        <f t="shared" si="81"/>
        <v>R1011</v>
      </c>
      <c r="Q711" s="11">
        <f t="shared" si="82"/>
        <v>30888</v>
      </c>
      <c r="R711" s="9">
        <f t="shared" si="84"/>
        <v>38</v>
      </c>
      <c r="S711" s="9"/>
      <c r="T711" s="40">
        <f>COUNTA(Table3[[#This Row],[month]:[age]])</f>
        <v>7</v>
      </c>
    </row>
    <row r="712" spans="1:20" x14ac:dyDescent="0.25">
      <c r="A712" t="s">
        <v>744</v>
      </c>
      <c r="B712">
        <v>1970</v>
      </c>
      <c r="C712" t="s">
        <v>18</v>
      </c>
      <c r="D712">
        <v>9</v>
      </c>
      <c r="E712">
        <v>0</v>
      </c>
      <c r="F712" s="42">
        <v>6098.38</v>
      </c>
      <c r="G712" t="s">
        <v>11</v>
      </c>
      <c r="H712" t="s">
        <v>11</v>
      </c>
      <c r="I712" t="s">
        <v>13</v>
      </c>
      <c r="J712" s="7">
        <f t="shared" si="79"/>
        <v>0</v>
      </c>
      <c r="K712" s="9" t="str">
        <f t="shared" si="83"/>
        <v>Id1627</v>
      </c>
      <c r="L712" s="8" t="str">
        <f t="shared" si="80"/>
        <v>Jun</v>
      </c>
      <c r="M712" s="9">
        <f t="shared" si="78"/>
        <v>1970</v>
      </c>
      <c r="N712" s="8" t="str" cm="1">
        <f t="array" ref="N712">IF(G712="?",INDEX($G$2:$G$2344,MODE(MATCH($G$2:$G$2344,$G$2:$G$2344,0))),G712)</f>
        <v>tier - 2</v>
      </c>
      <c r="O712" s="8" t="str" cm="1">
        <f t="array" ref="O712">IF(H712="?",INDEX($H$2:$H$2344,MODE(MATCH($H$2:$H$2344,$H$2:$H$2344,0))),H712)</f>
        <v>tier - 2</v>
      </c>
      <c r="P712" s="8" t="str">
        <f t="shared" si="81"/>
        <v>R1013</v>
      </c>
      <c r="Q712" s="11">
        <f t="shared" si="82"/>
        <v>25728</v>
      </c>
      <c r="R712" s="9">
        <f t="shared" si="84"/>
        <v>52</v>
      </c>
      <c r="S712" s="9"/>
      <c r="T712" s="40">
        <f>COUNTA(Table3[[#This Row],[month]:[age]])</f>
        <v>7</v>
      </c>
    </row>
    <row r="713" spans="1:20" x14ac:dyDescent="0.25">
      <c r="A713" t="s">
        <v>745</v>
      </c>
      <c r="B713">
        <v>1995</v>
      </c>
      <c r="C713" t="s">
        <v>20</v>
      </c>
      <c r="D713">
        <v>9</v>
      </c>
      <c r="E713">
        <v>0</v>
      </c>
      <c r="F713" s="42">
        <v>6111.95</v>
      </c>
      <c r="G713" t="s">
        <v>11</v>
      </c>
      <c r="H713" t="s">
        <v>12</v>
      </c>
      <c r="I713" t="s">
        <v>535</v>
      </c>
      <c r="J713" s="7">
        <f t="shared" si="79"/>
        <v>0</v>
      </c>
      <c r="K713" s="9" t="str">
        <f t="shared" si="83"/>
        <v>Id1626</v>
      </c>
      <c r="L713" s="8" t="str">
        <f t="shared" si="80"/>
        <v>Sep</v>
      </c>
      <c r="M713" s="9">
        <f t="shared" si="78"/>
        <v>1995</v>
      </c>
      <c r="N713" s="8" t="str" cm="1">
        <f t="array" ref="N713">IF(G713="?",INDEX($G$2:$G$2344,MODE(MATCH($G$2:$G$2344,$G$2:$G$2344,0))),G713)</f>
        <v>tier - 2</v>
      </c>
      <c r="O713" s="8" t="str" cm="1">
        <f t="array" ref="O713">IF(H713="?",INDEX($H$2:$H$2344,MODE(MATCH($H$2:$H$2344,$H$2:$H$2344,0))),H713)</f>
        <v>tier - 3</v>
      </c>
      <c r="P713" s="8" t="str">
        <f t="shared" si="81"/>
        <v>R1026</v>
      </c>
      <c r="Q713" s="11">
        <f t="shared" si="82"/>
        <v>34951</v>
      </c>
      <c r="R713" s="9">
        <f t="shared" si="84"/>
        <v>27</v>
      </c>
      <c r="S713" s="9"/>
      <c r="T713" s="40">
        <f>COUNTA(Table3[[#This Row],[month]:[age]])</f>
        <v>7</v>
      </c>
    </row>
    <row r="714" spans="1:20" x14ac:dyDescent="0.25">
      <c r="A714" t="s">
        <v>746</v>
      </c>
      <c r="B714">
        <v>1985</v>
      </c>
      <c r="C714" t="s">
        <v>10</v>
      </c>
      <c r="D714">
        <v>21</v>
      </c>
      <c r="E714">
        <v>1</v>
      </c>
      <c r="F714" s="42">
        <v>6112.35</v>
      </c>
      <c r="G714" t="s">
        <v>11</v>
      </c>
      <c r="H714" t="s">
        <v>16</v>
      </c>
      <c r="I714" t="s">
        <v>23</v>
      </c>
      <c r="J714" s="7">
        <f t="shared" si="79"/>
        <v>0</v>
      </c>
      <c r="K714" s="9" t="str">
        <f t="shared" si="83"/>
        <v>Id1625</v>
      </c>
      <c r="L714" s="8" t="str">
        <f t="shared" si="80"/>
        <v>Jul</v>
      </c>
      <c r="M714" s="9">
        <f t="shared" si="78"/>
        <v>1985</v>
      </c>
      <c r="N714" s="8" t="str" cm="1">
        <f t="array" ref="N714">IF(G714="?",INDEX($G$2:$G$2344,MODE(MATCH($G$2:$G$2344,$G$2:$G$2344,0))),G714)</f>
        <v>tier - 2</v>
      </c>
      <c r="O714" s="8" t="str" cm="1">
        <f t="array" ref="O714">IF(H714="?",INDEX($H$2:$H$2344,MODE(MATCH($H$2:$H$2344,$H$2:$H$2344,0))),H714)</f>
        <v>tier - 1</v>
      </c>
      <c r="P714" s="8" t="str">
        <f t="shared" si="81"/>
        <v>R1012</v>
      </c>
      <c r="Q714" s="11">
        <f t="shared" si="82"/>
        <v>31249</v>
      </c>
      <c r="R714" s="9">
        <f t="shared" si="84"/>
        <v>37</v>
      </c>
      <c r="S714" s="9"/>
      <c r="T714" s="40">
        <f>COUNTA(Table3[[#This Row],[month]:[age]])</f>
        <v>7</v>
      </c>
    </row>
    <row r="715" spans="1:20" x14ac:dyDescent="0.25">
      <c r="A715" t="s">
        <v>747</v>
      </c>
      <c r="B715">
        <v>1991</v>
      </c>
      <c r="C715" t="s">
        <v>10</v>
      </c>
      <c r="D715">
        <v>25</v>
      </c>
      <c r="E715">
        <v>3</v>
      </c>
      <c r="F715" s="42">
        <v>6113.23</v>
      </c>
      <c r="G715" t="s">
        <v>11</v>
      </c>
      <c r="H715" t="s">
        <v>11</v>
      </c>
      <c r="I715" t="s">
        <v>247</v>
      </c>
      <c r="J715" s="7">
        <f t="shared" si="79"/>
        <v>0</v>
      </c>
      <c r="K715" s="9" t="str">
        <f t="shared" si="83"/>
        <v>Id1624</v>
      </c>
      <c r="L715" s="8" t="str">
        <f t="shared" si="80"/>
        <v>Jul</v>
      </c>
      <c r="M715" s="9">
        <f t="shared" si="78"/>
        <v>1991</v>
      </c>
      <c r="N715" s="8" t="str" cm="1">
        <f t="array" ref="N715">IF(G715="?",INDEX($G$2:$G$2344,MODE(MATCH($G$2:$G$2344,$G$2:$G$2344,0))),G715)</f>
        <v>tier - 2</v>
      </c>
      <c r="O715" s="8" t="str" cm="1">
        <f t="array" ref="O715">IF(H715="?",INDEX($H$2:$H$2344,MODE(MATCH($H$2:$H$2344,$H$2:$H$2344,0))),H715)</f>
        <v>tier - 2</v>
      </c>
      <c r="P715" s="8" t="str">
        <f t="shared" si="81"/>
        <v>R1024</v>
      </c>
      <c r="Q715" s="11">
        <f t="shared" si="82"/>
        <v>33444</v>
      </c>
      <c r="R715" s="9">
        <f t="shared" si="84"/>
        <v>31</v>
      </c>
      <c r="S715" s="9"/>
      <c r="T715" s="40">
        <f>COUNTA(Table3[[#This Row],[month]:[age]])</f>
        <v>7</v>
      </c>
    </row>
    <row r="716" spans="1:20" x14ac:dyDescent="0.25">
      <c r="A716" t="s">
        <v>748</v>
      </c>
      <c r="B716">
        <v>1983</v>
      </c>
      <c r="C716" t="s">
        <v>35</v>
      </c>
      <c r="D716">
        <v>11</v>
      </c>
      <c r="E716">
        <v>1</v>
      </c>
      <c r="F716" s="42">
        <v>6117.49</v>
      </c>
      <c r="G716" t="s">
        <v>11</v>
      </c>
      <c r="H716" t="s">
        <v>12</v>
      </c>
      <c r="I716" t="s">
        <v>23</v>
      </c>
      <c r="J716" s="7">
        <f t="shared" si="79"/>
        <v>0</v>
      </c>
      <c r="K716" s="9" t="str">
        <f t="shared" si="83"/>
        <v>Id1623</v>
      </c>
      <c r="L716" s="8" t="str">
        <f t="shared" si="80"/>
        <v>Aug</v>
      </c>
      <c r="M716" s="9">
        <f t="shared" si="78"/>
        <v>1983</v>
      </c>
      <c r="N716" s="8" t="str" cm="1">
        <f t="array" ref="N716">IF(G716="?",INDEX($G$2:$G$2344,MODE(MATCH($G$2:$G$2344,$G$2:$G$2344,0))),G716)</f>
        <v>tier - 2</v>
      </c>
      <c r="O716" s="8" t="str" cm="1">
        <f t="array" ref="O716">IF(H716="?",INDEX($H$2:$H$2344,MODE(MATCH($H$2:$H$2344,$H$2:$H$2344,0))),H716)</f>
        <v>tier - 3</v>
      </c>
      <c r="P716" s="8" t="str">
        <f t="shared" si="81"/>
        <v>R1012</v>
      </c>
      <c r="Q716" s="11">
        <f t="shared" si="82"/>
        <v>30539</v>
      </c>
      <c r="R716" s="9">
        <f t="shared" si="84"/>
        <v>39</v>
      </c>
      <c r="S716" s="9"/>
      <c r="T716" s="40">
        <f>COUNTA(Table3[[#This Row],[month]:[age]])</f>
        <v>7</v>
      </c>
    </row>
    <row r="717" spans="1:20" x14ac:dyDescent="0.25">
      <c r="A717" t="s">
        <v>749</v>
      </c>
      <c r="B717">
        <v>1983</v>
      </c>
      <c r="C717" t="s">
        <v>15</v>
      </c>
      <c r="D717">
        <v>16</v>
      </c>
      <c r="E717">
        <v>1</v>
      </c>
      <c r="F717" s="42">
        <v>6123.57</v>
      </c>
      <c r="G717" t="s">
        <v>12</v>
      </c>
      <c r="H717" t="s">
        <v>11</v>
      </c>
      <c r="I717" t="s">
        <v>23</v>
      </c>
      <c r="J717" s="7">
        <f t="shared" si="79"/>
        <v>0</v>
      </c>
      <c r="K717" s="9" t="str">
        <f t="shared" si="83"/>
        <v>Id1622</v>
      </c>
      <c r="L717" s="8" t="str">
        <f t="shared" si="80"/>
        <v>Nov</v>
      </c>
      <c r="M717" s="9">
        <f t="shared" si="78"/>
        <v>1983</v>
      </c>
      <c r="N717" s="8" t="str" cm="1">
        <f t="array" ref="N717">IF(G717="?",INDEX($G$2:$G$2344,MODE(MATCH($G$2:$G$2344,$G$2:$G$2344,0))),G717)</f>
        <v>tier - 3</v>
      </c>
      <c r="O717" s="8" t="str" cm="1">
        <f t="array" ref="O717">IF(H717="?",INDEX($H$2:$H$2344,MODE(MATCH($H$2:$H$2344,$H$2:$H$2344,0))),H717)</f>
        <v>tier - 2</v>
      </c>
      <c r="P717" s="8" t="str">
        <f t="shared" si="81"/>
        <v>R1012</v>
      </c>
      <c r="Q717" s="11">
        <f t="shared" si="82"/>
        <v>30636</v>
      </c>
      <c r="R717" s="9">
        <f t="shared" si="84"/>
        <v>39</v>
      </c>
      <c r="S717" s="9"/>
      <c r="T717" s="40">
        <f>COUNTA(Table3[[#This Row],[month]:[age]])</f>
        <v>7</v>
      </c>
    </row>
    <row r="718" spans="1:20" x14ac:dyDescent="0.25">
      <c r="A718" t="s">
        <v>750</v>
      </c>
      <c r="B718">
        <v>1990</v>
      </c>
      <c r="C718" t="s">
        <v>35</v>
      </c>
      <c r="D718">
        <v>18</v>
      </c>
      <c r="E718">
        <v>3</v>
      </c>
      <c r="F718" s="42">
        <v>6128.8</v>
      </c>
      <c r="G718" t="s">
        <v>11</v>
      </c>
      <c r="H718" t="s">
        <v>12</v>
      </c>
      <c r="I718" t="s">
        <v>23</v>
      </c>
      <c r="J718" s="7">
        <f t="shared" si="79"/>
        <v>0</v>
      </c>
      <c r="K718" s="9" t="str">
        <f t="shared" si="83"/>
        <v>Id1621</v>
      </c>
      <c r="L718" s="8" t="str">
        <f t="shared" si="80"/>
        <v>Aug</v>
      </c>
      <c r="M718" s="9">
        <f t="shared" si="78"/>
        <v>1990</v>
      </c>
      <c r="N718" s="8" t="str" cm="1">
        <f t="array" ref="N718">IF(G718="?",INDEX($G$2:$G$2344,MODE(MATCH($G$2:$G$2344,$G$2:$G$2344,0))),G718)</f>
        <v>tier - 2</v>
      </c>
      <c r="O718" s="8" t="str" cm="1">
        <f t="array" ref="O718">IF(H718="?",INDEX($H$2:$H$2344,MODE(MATCH($H$2:$H$2344,$H$2:$H$2344,0))),H718)</f>
        <v>tier - 3</v>
      </c>
      <c r="P718" s="8" t="str">
        <f t="shared" si="81"/>
        <v>R1012</v>
      </c>
      <c r="Q718" s="11">
        <f t="shared" si="82"/>
        <v>33103</v>
      </c>
      <c r="R718" s="9">
        <f t="shared" si="84"/>
        <v>32</v>
      </c>
      <c r="S718" s="9"/>
      <c r="T718" s="40">
        <f>COUNTA(Table3[[#This Row],[month]:[age]])</f>
        <v>7</v>
      </c>
    </row>
    <row r="719" spans="1:20" x14ac:dyDescent="0.25">
      <c r="A719" t="s">
        <v>751</v>
      </c>
      <c r="B719">
        <v>1969</v>
      </c>
      <c r="C719" t="s">
        <v>15</v>
      </c>
      <c r="D719">
        <v>9</v>
      </c>
      <c r="E719">
        <v>0</v>
      </c>
      <c r="F719" s="42">
        <v>6138.5</v>
      </c>
      <c r="G719" t="s">
        <v>11</v>
      </c>
      <c r="H719" t="s">
        <v>11</v>
      </c>
      <c r="I719" t="s">
        <v>42</v>
      </c>
      <c r="J719" s="7">
        <f t="shared" si="79"/>
        <v>0</v>
      </c>
      <c r="K719" s="9" t="str">
        <f t="shared" si="83"/>
        <v>Id1620</v>
      </c>
      <c r="L719" s="8" t="str">
        <f t="shared" si="80"/>
        <v>Nov</v>
      </c>
      <c r="M719" s="9">
        <f t="shared" si="78"/>
        <v>1969</v>
      </c>
      <c r="N719" s="8" t="str" cm="1">
        <f t="array" ref="N719">IF(G719="?",INDEX($G$2:$G$2344,MODE(MATCH($G$2:$G$2344,$G$2:$G$2344,0))),G719)</f>
        <v>tier - 2</v>
      </c>
      <c r="O719" s="8" t="str" cm="1">
        <f t="array" ref="O719">IF(H719="?",INDEX($H$2:$H$2344,MODE(MATCH($H$2:$H$2344,$H$2:$H$2344,0))),H719)</f>
        <v>tier - 2</v>
      </c>
      <c r="P719" s="8" t="str">
        <f t="shared" si="81"/>
        <v>R1011</v>
      </c>
      <c r="Q719" s="11">
        <f t="shared" si="82"/>
        <v>25516</v>
      </c>
      <c r="R719" s="9">
        <f t="shared" si="84"/>
        <v>53</v>
      </c>
      <c r="S719" s="9"/>
      <c r="T719" s="40">
        <f>COUNTA(Table3[[#This Row],[month]:[age]])</f>
        <v>7</v>
      </c>
    </row>
    <row r="720" spans="1:20" x14ac:dyDescent="0.25">
      <c r="A720" t="s">
        <v>752</v>
      </c>
      <c r="B720">
        <v>1978</v>
      </c>
      <c r="C720" t="s">
        <v>20</v>
      </c>
      <c r="D720">
        <v>5</v>
      </c>
      <c r="E720">
        <v>2</v>
      </c>
      <c r="F720" s="42">
        <v>6138.58</v>
      </c>
      <c r="G720" t="s">
        <v>11</v>
      </c>
      <c r="H720" t="s">
        <v>16</v>
      </c>
      <c r="I720" t="s">
        <v>13</v>
      </c>
      <c r="J720" s="7">
        <f t="shared" si="79"/>
        <v>0</v>
      </c>
      <c r="K720" s="9" t="str">
        <f t="shared" si="83"/>
        <v>Id1619</v>
      </c>
      <c r="L720" s="8" t="str">
        <f t="shared" si="80"/>
        <v>Sep</v>
      </c>
      <c r="M720" s="9">
        <f t="shared" si="78"/>
        <v>1978</v>
      </c>
      <c r="N720" s="8" t="str" cm="1">
        <f t="array" ref="N720">IF(G720="?",INDEX($G$2:$G$2344,MODE(MATCH($G$2:$G$2344,$G$2:$G$2344,0))),G720)</f>
        <v>tier - 2</v>
      </c>
      <c r="O720" s="8" t="str" cm="1">
        <f t="array" ref="O720">IF(H720="?",INDEX($H$2:$H$2344,MODE(MATCH($H$2:$H$2344,$H$2:$H$2344,0))),H720)</f>
        <v>tier - 1</v>
      </c>
      <c r="P720" s="8" t="str">
        <f t="shared" si="81"/>
        <v>R1013</v>
      </c>
      <c r="Q720" s="11">
        <f t="shared" si="82"/>
        <v>28738</v>
      </c>
      <c r="R720" s="9">
        <f t="shared" si="84"/>
        <v>44</v>
      </c>
      <c r="S720" s="9"/>
      <c r="T720" s="40">
        <f>COUNTA(Table3[[#This Row],[month]:[age]])</f>
        <v>7</v>
      </c>
    </row>
    <row r="721" spans="1:20" x14ac:dyDescent="0.25">
      <c r="A721" t="s">
        <v>753</v>
      </c>
      <c r="B721">
        <v>1976</v>
      </c>
      <c r="C721" t="s">
        <v>30</v>
      </c>
      <c r="D721">
        <v>12</v>
      </c>
      <c r="E721">
        <v>2</v>
      </c>
      <c r="F721" s="42">
        <v>6139.14</v>
      </c>
      <c r="G721" t="s">
        <v>11</v>
      </c>
      <c r="H721" t="s">
        <v>12</v>
      </c>
      <c r="I721" t="s">
        <v>13</v>
      </c>
      <c r="J721" s="7">
        <f t="shared" si="79"/>
        <v>0</v>
      </c>
      <c r="K721" s="9" t="str">
        <f t="shared" si="83"/>
        <v>Id1618</v>
      </c>
      <c r="L721" s="8" t="str">
        <f t="shared" si="80"/>
        <v>Dec</v>
      </c>
      <c r="M721" s="9">
        <f t="shared" si="78"/>
        <v>1976</v>
      </c>
      <c r="N721" s="8" t="str" cm="1">
        <f t="array" ref="N721">IF(G721="?",INDEX($G$2:$G$2344,MODE(MATCH($G$2:$G$2344,$G$2:$G$2344,0))),G721)</f>
        <v>tier - 2</v>
      </c>
      <c r="O721" s="8" t="str" cm="1">
        <f t="array" ref="O721">IF(H721="?",INDEX($H$2:$H$2344,MODE(MATCH($H$2:$H$2344,$H$2:$H$2344,0))),H721)</f>
        <v>tier - 3</v>
      </c>
      <c r="P721" s="8" t="str">
        <f t="shared" si="81"/>
        <v>R1013</v>
      </c>
      <c r="Q721" s="11">
        <f t="shared" si="82"/>
        <v>28106</v>
      </c>
      <c r="R721" s="9">
        <f t="shared" si="84"/>
        <v>46</v>
      </c>
      <c r="S721" s="9"/>
      <c r="T721" s="40">
        <f>COUNTA(Table3[[#This Row],[month]:[age]])</f>
        <v>7</v>
      </c>
    </row>
    <row r="722" spans="1:20" x14ac:dyDescent="0.25">
      <c r="A722" t="s">
        <v>754</v>
      </c>
      <c r="B722">
        <v>1970</v>
      </c>
      <c r="C722" t="s">
        <v>37</v>
      </c>
      <c r="D722">
        <v>14</v>
      </c>
      <c r="E722">
        <v>0</v>
      </c>
      <c r="F722" s="42">
        <v>6147.12</v>
      </c>
      <c r="G722" t="s">
        <v>11</v>
      </c>
      <c r="H722" t="s">
        <v>12</v>
      </c>
      <c r="I722" t="s">
        <v>23</v>
      </c>
      <c r="J722" s="7">
        <f t="shared" si="79"/>
        <v>0</v>
      </c>
      <c r="K722" s="9" t="str">
        <f t="shared" si="83"/>
        <v>Id1617</v>
      </c>
      <c r="L722" s="8" t="str">
        <f t="shared" si="80"/>
        <v>Oct</v>
      </c>
      <c r="M722" s="9">
        <f t="shared" si="78"/>
        <v>1970</v>
      </c>
      <c r="N722" s="8" t="str" cm="1">
        <f t="array" ref="N722">IF(G722="?",INDEX($G$2:$G$2344,MODE(MATCH($G$2:$G$2344,$G$2:$G$2344,0))),G722)</f>
        <v>tier - 2</v>
      </c>
      <c r="O722" s="8" t="str" cm="1">
        <f t="array" ref="O722">IF(H722="?",INDEX($H$2:$H$2344,MODE(MATCH($H$2:$H$2344,$H$2:$H$2344,0))),H722)</f>
        <v>tier - 3</v>
      </c>
      <c r="P722" s="8" t="str">
        <f t="shared" si="81"/>
        <v>R1012</v>
      </c>
      <c r="Q722" s="11">
        <f t="shared" si="82"/>
        <v>25855</v>
      </c>
      <c r="R722" s="9">
        <f t="shared" si="84"/>
        <v>52</v>
      </c>
      <c r="S722" s="9"/>
      <c r="T722" s="40">
        <f>COUNTA(Table3[[#This Row],[month]:[age]])</f>
        <v>7</v>
      </c>
    </row>
    <row r="723" spans="1:20" x14ac:dyDescent="0.25">
      <c r="A723" t="s">
        <v>755</v>
      </c>
      <c r="B723">
        <v>1973</v>
      </c>
      <c r="C723" t="s">
        <v>15</v>
      </c>
      <c r="D723">
        <v>6</v>
      </c>
      <c r="E723">
        <v>0</v>
      </c>
      <c r="F723" s="42">
        <v>6152.05</v>
      </c>
      <c r="G723" t="s">
        <v>11</v>
      </c>
      <c r="H723" t="s">
        <v>12</v>
      </c>
      <c r="I723" t="s">
        <v>13</v>
      </c>
      <c r="J723" s="7">
        <f t="shared" si="79"/>
        <v>0</v>
      </c>
      <c r="K723" s="9" t="str">
        <f t="shared" si="83"/>
        <v>Id1616</v>
      </c>
      <c r="L723" s="8" t="str">
        <f t="shared" si="80"/>
        <v>Nov</v>
      </c>
      <c r="M723" s="9">
        <f t="shared" si="78"/>
        <v>1973</v>
      </c>
      <c r="N723" s="8" t="str" cm="1">
        <f t="array" ref="N723">IF(G723="?",INDEX($G$2:$G$2344,MODE(MATCH($G$2:$G$2344,$G$2:$G$2344,0))),G723)</f>
        <v>tier - 2</v>
      </c>
      <c r="O723" s="8" t="str" cm="1">
        <f t="array" ref="O723">IF(H723="?",INDEX($H$2:$H$2344,MODE(MATCH($H$2:$H$2344,$H$2:$H$2344,0))),H723)</f>
        <v>tier - 3</v>
      </c>
      <c r="P723" s="8" t="str">
        <f t="shared" si="81"/>
        <v>R1013</v>
      </c>
      <c r="Q723" s="11">
        <f t="shared" si="82"/>
        <v>26974</v>
      </c>
      <c r="R723" s="9">
        <f t="shared" si="84"/>
        <v>49</v>
      </c>
      <c r="S723" s="9"/>
      <c r="T723" s="40">
        <f>COUNTA(Table3[[#This Row],[month]:[age]])</f>
        <v>7</v>
      </c>
    </row>
    <row r="724" spans="1:20" x14ac:dyDescent="0.25">
      <c r="A724" t="s">
        <v>756</v>
      </c>
      <c r="B724">
        <v>1985</v>
      </c>
      <c r="C724" t="s">
        <v>37</v>
      </c>
      <c r="D724">
        <v>15</v>
      </c>
      <c r="E724">
        <v>3</v>
      </c>
      <c r="F724" s="42">
        <v>6159.57</v>
      </c>
      <c r="G724" t="s">
        <v>11</v>
      </c>
      <c r="H724" t="s">
        <v>16</v>
      </c>
      <c r="I724" t="s">
        <v>23</v>
      </c>
      <c r="J724" s="7">
        <f t="shared" si="79"/>
        <v>0</v>
      </c>
      <c r="K724" s="9" t="str">
        <f t="shared" si="83"/>
        <v>Id1615</v>
      </c>
      <c r="L724" s="8" t="str">
        <f t="shared" si="80"/>
        <v>Oct</v>
      </c>
      <c r="M724" s="9">
        <f t="shared" si="78"/>
        <v>1985</v>
      </c>
      <c r="N724" s="8" t="str" cm="1">
        <f t="array" ref="N724">IF(G724="?",INDEX($G$2:$G$2344,MODE(MATCH($G$2:$G$2344,$G$2:$G$2344,0))),G724)</f>
        <v>tier - 2</v>
      </c>
      <c r="O724" s="8" t="str" cm="1">
        <f t="array" ref="O724">IF(H724="?",INDEX($H$2:$H$2344,MODE(MATCH($H$2:$H$2344,$H$2:$H$2344,0))),H724)</f>
        <v>tier - 1</v>
      </c>
      <c r="P724" s="8" t="str">
        <f t="shared" si="81"/>
        <v>R1012</v>
      </c>
      <c r="Q724" s="11">
        <f t="shared" si="82"/>
        <v>31335</v>
      </c>
      <c r="R724" s="9">
        <f t="shared" si="84"/>
        <v>37</v>
      </c>
      <c r="S724" s="9"/>
      <c r="T724" s="40">
        <f>COUNTA(Table3[[#This Row],[month]:[age]])</f>
        <v>7</v>
      </c>
    </row>
    <row r="725" spans="1:20" x14ac:dyDescent="0.25">
      <c r="A725" t="s">
        <v>757</v>
      </c>
      <c r="B725">
        <v>1984</v>
      </c>
      <c r="C725" t="s">
        <v>37</v>
      </c>
      <c r="D725">
        <v>6</v>
      </c>
      <c r="E725">
        <v>3</v>
      </c>
      <c r="F725" s="42">
        <v>6170.96</v>
      </c>
      <c r="G725" t="s">
        <v>11</v>
      </c>
      <c r="H725" t="s">
        <v>16</v>
      </c>
      <c r="I725" t="s">
        <v>13</v>
      </c>
      <c r="J725" s="7">
        <f t="shared" si="79"/>
        <v>0</v>
      </c>
      <c r="K725" s="9" t="str">
        <f t="shared" si="83"/>
        <v>Id1614</v>
      </c>
      <c r="L725" s="8" t="str">
        <f t="shared" si="80"/>
        <v>Oct</v>
      </c>
      <c r="M725" s="9">
        <f t="shared" si="78"/>
        <v>1984</v>
      </c>
      <c r="N725" s="8" t="str" cm="1">
        <f t="array" ref="N725">IF(G725="?",INDEX($G$2:$G$2344,MODE(MATCH($G$2:$G$2344,$G$2:$G$2344,0))),G725)</f>
        <v>tier - 2</v>
      </c>
      <c r="O725" s="8" t="str" cm="1">
        <f t="array" ref="O725">IF(H725="?",INDEX($H$2:$H$2344,MODE(MATCH($H$2:$H$2344,$H$2:$H$2344,0))),H725)</f>
        <v>tier - 1</v>
      </c>
      <c r="P725" s="8" t="str">
        <f t="shared" si="81"/>
        <v>R1013</v>
      </c>
      <c r="Q725" s="11">
        <f t="shared" si="82"/>
        <v>30961</v>
      </c>
      <c r="R725" s="9">
        <f t="shared" si="84"/>
        <v>38</v>
      </c>
      <c r="S725" s="9"/>
      <c r="T725" s="40">
        <f>COUNTA(Table3[[#This Row],[month]:[age]])</f>
        <v>7</v>
      </c>
    </row>
    <row r="726" spans="1:20" x14ac:dyDescent="0.25">
      <c r="A726" t="s">
        <v>758</v>
      </c>
      <c r="B726">
        <v>1985</v>
      </c>
      <c r="C726" t="s">
        <v>35</v>
      </c>
      <c r="D726">
        <v>9</v>
      </c>
      <c r="E726">
        <v>3</v>
      </c>
      <c r="F726" s="42">
        <v>6183.32</v>
      </c>
      <c r="G726" t="s">
        <v>11</v>
      </c>
      <c r="H726" t="s">
        <v>11</v>
      </c>
      <c r="I726" t="s">
        <v>23</v>
      </c>
      <c r="J726" s="7">
        <f t="shared" si="79"/>
        <v>0</v>
      </c>
      <c r="K726" s="9" t="str">
        <f t="shared" si="83"/>
        <v>Id1613</v>
      </c>
      <c r="L726" s="8" t="str">
        <f t="shared" si="80"/>
        <v>Aug</v>
      </c>
      <c r="M726" s="9">
        <f t="shared" si="78"/>
        <v>1985</v>
      </c>
      <c r="N726" s="8" t="str" cm="1">
        <f t="array" ref="N726">IF(G726="?",INDEX($G$2:$G$2344,MODE(MATCH($G$2:$G$2344,$G$2:$G$2344,0))),G726)</f>
        <v>tier - 2</v>
      </c>
      <c r="O726" s="8" t="str" cm="1">
        <f t="array" ref="O726">IF(H726="?",INDEX($H$2:$H$2344,MODE(MATCH($H$2:$H$2344,$H$2:$H$2344,0))),H726)</f>
        <v>tier - 2</v>
      </c>
      <c r="P726" s="8" t="str">
        <f t="shared" si="81"/>
        <v>R1012</v>
      </c>
      <c r="Q726" s="11">
        <f t="shared" si="82"/>
        <v>31268</v>
      </c>
      <c r="R726" s="9">
        <f t="shared" si="84"/>
        <v>37</v>
      </c>
      <c r="S726" s="9"/>
      <c r="T726" s="40">
        <f>COUNTA(Table3[[#This Row],[month]:[age]])</f>
        <v>7</v>
      </c>
    </row>
    <row r="727" spans="1:20" x14ac:dyDescent="0.25">
      <c r="A727" t="s">
        <v>759</v>
      </c>
      <c r="B727">
        <v>1970</v>
      </c>
      <c r="C727" t="s">
        <v>37</v>
      </c>
      <c r="D727">
        <v>5</v>
      </c>
      <c r="E727">
        <v>0</v>
      </c>
      <c r="F727" s="42">
        <v>6183.46</v>
      </c>
      <c r="G727" t="s">
        <v>11</v>
      </c>
      <c r="H727" t="s">
        <v>11</v>
      </c>
      <c r="I727" t="s">
        <v>23</v>
      </c>
      <c r="J727" s="7">
        <f t="shared" si="79"/>
        <v>0</v>
      </c>
      <c r="K727" s="9" t="str">
        <f t="shared" si="83"/>
        <v>Id1612</v>
      </c>
      <c r="L727" s="8" t="str">
        <f t="shared" si="80"/>
        <v>Oct</v>
      </c>
      <c r="M727" s="9">
        <f t="shared" si="78"/>
        <v>1970</v>
      </c>
      <c r="N727" s="8" t="str" cm="1">
        <f t="array" ref="N727">IF(G727="?",INDEX($G$2:$G$2344,MODE(MATCH($G$2:$G$2344,$G$2:$G$2344,0))),G727)</f>
        <v>tier - 2</v>
      </c>
      <c r="O727" s="8" t="str" cm="1">
        <f t="array" ref="O727">IF(H727="?",INDEX($H$2:$H$2344,MODE(MATCH($H$2:$H$2344,$H$2:$H$2344,0))),H727)</f>
        <v>tier - 2</v>
      </c>
      <c r="P727" s="8" t="str">
        <f t="shared" si="81"/>
        <v>R1012</v>
      </c>
      <c r="Q727" s="11">
        <f t="shared" si="82"/>
        <v>25846</v>
      </c>
      <c r="R727" s="9">
        <f t="shared" si="84"/>
        <v>52</v>
      </c>
      <c r="S727" s="9"/>
      <c r="T727" s="40">
        <f>COUNTA(Table3[[#This Row],[month]:[age]])</f>
        <v>7</v>
      </c>
    </row>
    <row r="728" spans="1:20" x14ac:dyDescent="0.25">
      <c r="A728" t="s">
        <v>760</v>
      </c>
      <c r="B728">
        <v>1988</v>
      </c>
      <c r="C728" t="s">
        <v>15</v>
      </c>
      <c r="D728">
        <v>1</v>
      </c>
      <c r="E728">
        <v>3</v>
      </c>
      <c r="F728" s="42">
        <v>6184.3</v>
      </c>
      <c r="G728" t="s">
        <v>11</v>
      </c>
      <c r="H728" t="s">
        <v>12</v>
      </c>
      <c r="I728" t="s">
        <v>13</v>
      </c>
      <c r="J728" s="7">
        <f t="shared" si="79"/>
        <v>0</v>
      </c>
      <c r="K728" s="9" t="str">
        <f t="shared" si="83"/>
        <v>Id1611</v>
      </c>
      <c r="L728" s="8" t="str">
        <f t="shared" si="80"/>
        <v>Nov</v>
      </c>
      <c r="M728" s="9">
        <f t="shared" si="78"/>
        <v>1988</v>
      </c>
      <c r="N728" s="8" t="str" cm="1">
        <f t="array" ref="N728">IF(G728="?",INDEX($G$2:$G$2344,MODE(MATCH($G$2:$G$2344,$G$2:$G$2344,0))),G728)</f>
        <v>tier - 2</v>
      </c>
      <c r="O728" s="8" t="str" cm="1">
        <f t="array" ref="O728">IF(H728="?",INDEX($H$2:$H$2344,MODE(MATCH($H$2:$H$2344,$H$2:$H$2344,0))),H728)</f>
        <v>tier - 3</v>
      </c>
      <c r="P728" s="8" t="str">
        <f t="shared" si="81"/>
        <v>R1013</v>
      </c>
      <c r="Q728" s="11">
        <f t="shared" si="82"/>
        <v>32448</v>
      </c>
      <c r="R728" s="9">
        <f t="shared" si="84"/>
        <v>34</v>
      </c>
      <c r="S728" s="9"/>
      <c r="T728" s="40">
        <f>COUNTA(Table3[[#This Row],[month]:[age]])</f>
        <v>7</v>
      </c>
    </row>
    <row r="729" spans="1:20" x14ac:dyDescent="0.25">
      <c r="A729" t="s">
        <v>761</v>
      </c>
      <c r="B729">
        <v>1981</v>
      </c>
      <c r="C729" t="s">
        <v>15</v>
      </c>
      <c r="D729">
        <v>22</v>
      </c>
      <c r="E729">
        <v>0</v>
      </c>
      <c r="F729" s="42">
        <v>6185.32</v>
      </c>
      <c r="G729" t="s">
        <v>11</v>
      </c>
      <c r="H729" t="s">
        <v>16</v>
      </c>
      <c r="I729" t="s">
        <v>13</v>
      </c>
      <c r="J729" s="7">
        <f t="shared" si="79"/>
        <v>0</v>
      </c>
      <c r="K729" s="9" t="str">
        <f t="shared" si="83"/>
        <v>Id1610</v>
      </c>
      <c r="L729" s="8" t="str">
        <f t="shared" si="80"/>
        <v>Nov</v>
      </c>
      <c r="M729" s="9">
        <f t="shared" si="78"/>
        <v>1981</v>
      </c>
      <c r="N729" s="8" t="str" cm="1">
        <f t="array" ref="N729">IF(G729="?",INDEX($G$2:$G$2344,MODE(MATCH($G$2:$G$2344,$G$2:$G$2344,0))),G729)</f>
        <v>tier - 2</v>
      </c>
      <c r="O729" s="8" t="str" cm="1">
        <f t="array" ref="O729">IF(H729="?",INDEX($H$2:$H$2344,MODE(MATCH($H$2:$H$2344,$H$2:$H$2344,0))),H729)</f>
        <v>tier - 1</v>
      </c>
      <c r="P729" s="8" t="str">
        <f t="shared" si="81"/>
        <v>R1013</v>
      </c>
      <c r="Q729" s="11">
        <f t="shared" si="82"/>
        <v>29912</v>
      </c>
      <c r="R729" s="9">
        <f t="shared" si="84"/>
        <v>41</v>
      </c>
      <c r="S729" s="9"/>
      <c r="T729" s="40">
        <f>COUNTA(Table3[[#This Row],[month]:[age]])</f>
        <v>7</v>
      </c>
    </row>
    <row r="730" spans="1:20" x14ac:dyDescent="0.25">
      <c r="A730" t="s">
        <v>762</v>
      </c>
      <c r="B730">
        <v>1981</v>
      </c>
      <c r="C730" t="s">
        <v>37</v>
      </c>
      <c r="D730">
        <v>1</v>
      </c>
      <c r="E730">
        <v>0</v>
      </c>
      <c r="F730" s="42">
        <v>6186.13</v>
      </c>
      <c r="G730" t="s">
        <v>11</v>
      </c>
      <c r="H730" t="s">
        <v>12</v>
      </c>
      <c r="I730" t="s">
        <v>42</v>
      </c>
      <c r="J730" s="7">
        <f t="shared" si="79"/>
        <v>0</v>
      </c>
      <c r="K730" s="9" t="str">
        <f t="shared" si="83"/>
        <v>Id1609</v>
      </c>
      <c r="L730" s="8" t="str">
        <f t="shared" si="80"/>
        <v>Oct</v>
      </c>
      <c r="M730" s="9">
        <f t="shared" si="78"/>
        <v>1981</v>
      </c>
      <c r="N730" s="8" t="str" cm="1">
        <f t="array" ref="N730">IF(G730="?",INDEX($G$2:$G$2344,MODE(MATCH($G$2:$G$2344,$G$2:$G$2344,0))),G730)</f>
        <v>tier - 2</v>
      </c>
      <c r="O730" s="8" t="str" cm="1">
        <f t="array" ref="O730">IF(H730="?",INDEX($H$2:$H$2344,MODE(MATCH($H$2:$H$2344,$H$2:$H$2344,0))),H730)</f>
        <v>tier - 3</v>
      </c>
      <c r="P730" s="8" t="str">
        <f t="shared" si="81"/>
        <v>R1011</v>
      </c>
      <c r="Q730" s="11">
        <f t="shared" si="82"/>
        <v>29860</v>
      </c>
      <c r="R730" s="9">
        <f t="shared" si="84"/>
        <v>41</v>
      </c>
      <c r="S730" s="9"/>
      <c r="T730" s="40">
        <f>COUNTA(Table3[[#This Row],[month]:[age]])</f>
        <v>7</v>
      </c>
    </row>
    <row r="731" spans="1:20" x14ac:dyDescent="0.25">
      <c r="A731" t="s">
        <v>763</v>
      </c>
      <c r="B731">
        <v>1988</v>
      </c>
      <c r="C731" t="s">
        <v>37</v>
      </c>
      <c r="D731">
        <v>23</v>
      </c>
      <c r="E731">
        <v>3</v>
      </c>
      <c r="F731" s="42">
        <v>6196.45</v>
      </c>
      <c r="G731" t="s">
        <v>11</v>
      </c>
      <c r="H731" t="s">
        <v>16</v>
      </c>
      <c r="I731" t="s">
        <v>42</v>
      </c>
      <c r="J731" s="7">
        <f t="shared" si="79"/>
        <v>0</v>
      </c>
      <c r="K731" s="9" t="str">
        <f t="shared" si="83"/>
        <v>Id1608</v>
      </c>
      <c r="L731" s="8" t="str">
        <f t="shared" si="80"/>
        <v>Oct</v>
      </c>
      <c r="M731" s="9">
        <f t="shared" si="78"/>
        <v>1988</v>
      </c>
      <c r="N731" s="8" t="str" cm="1">
        <f t="array" ref="N731">IF(G731="?",INDEX($G$2:$G$2344,MODE(MATCH($G$2:$G$2344,$G$2:$G$2344,0))),G731)</f>
        <v>tier - 2</v>
      </c>
      <c r="O731" s="8" t="str" cm="1">
        <f t="array" ref="O731">IF(H731="?",INDEX($H$2:$H$2344,MODE(MATCH($H$2:$H$2344,$H$2:$H$2344,0))),H731)</f>
        <v>tier - 1</v>
      </c>
      <c r="P731" s="8" t="str">
        <f t="shared" si="81"/>
        <v>R1011</v>
      </c>
      <c r="Q731" s="11">
        <f t="shared" si="82"/>
        <v>32439</v>
      </c>
      <c r="R731" s="9">
        <f t="shared" si="84"/>
        <v>34</v>
      </c>
      <c r="S731" s="9"/>
      <c r="T731" s="40">
        <f>COUNTA(Table3[[#This Row],[month]:[age]])</f>
        <v>7</v>
      </c>
    </row>
    <row r="732" spans="1:20" x14ac:dyDescent="0.25">
      <c r="A732" t="s">
        <v>764</v>
      </c>
      <c r="B732">
        <v>1985</v>
      </c>
      <c r="C732" t="s">
        <v>10</v>
      </c>
      <c r="D732">
        <v>22</v>
      </c>
      <c r="E732">
        <v>2</v>
      </c>
      <c r="F732" s="42">
        <v>6198.75</v>
      </c>
      <c r="G732" t="s">
        <v>11</v>
      </c>
      <c r="H732" t="s">
        <v>16</v>
      </c>
      <c r="I732" t="s">
        <v>23</v>
      </c>
      <c r="J732" s="7">
        <f t="shared" si="79"/>
        <v>0</v>
      </c>
      <c r="K732" s="9" t="str">
        <f t="shared" si="83"/>
        <v>Id1607</v>
      </c>
      <c r="L732" s="8" t="str">
        <f t="shared" si="80"/>
        <v>Jul</v>
      </c>
      <c r="M732" s="9">
        <f t="shared" si="78"/>
        <v>1985</v>
      </c>
      <c r="N732" s="8" t="str" cm="1">
        <f t="array" ref="N732">IF(G732="?",INDEX($G$2:$G$2344,MODE(MATCH($G$2:$G$2344,$G$2:$G$2344,0))),G732)</f>
        <v>tier - 2</v>
      </c>
      <c r="O732" s="8" t="str" cm="1">
        <f t="array" ref="O732">IF(H732="?",INDEX($H$2:$H$2344,MODE(MATCH($H$2:$H$2344,$H$2:$H$2344,0))),H732)</f>
        <v>tier - 1</v>
      </c>
      <c r="P732" s="8" t="str">
        <f t="shared" si="81"/>
        <v>R1012</v>
      </c>
      <c r="Q732" s="11">
        <f t="shared" si="82"/>
        <v>31250</v>
      </c>
      <c r="R732" s="9">
        <f t="shared" si="84"/>
        <v>37</v>
      </c>
      <c r="S732" s="9"/>
      <c r="T732" s="40">
        <f>COUNTA(Table3[[#This Row],[month]:[age]])</f>
        <v>7</v>
      </c>
    </row>
    <row r="733" spans="1:20" x14ac:dyDescent="0.25">
      <c r="A733" t="s">
        <v>31</v>
      </c>
      <c r="B733">
        <v>1985</v>
      </c>
      <c r="C733" t="s">
        <v>30</v>
      </c>
      <c r="D733">
        <v>20</v>
      </c>
      <c r="E733">
        <v>2</v>
      </c>
      <c r="F733" s="42">
        <v>6203.9</v>
      </c>
      <c r="G733" t="s">
        <v>16</v>
      </c>
      <c r="H733" t="s">
        <v>11</v>
      </c>
      <c r="I733" t="s">
        <v>23</v>
      </c>
      <c r="J733" s="7">
        <f t="shared" si="79"/>
        <v>1</v>
      </c>
      <c r="K733" s="9" t="str">
        <f t="shared" si="83"/>
        <v>Unknown</v>
      </c>
      <c r="L733" s="8" t="str">
        <f t="shared" si="80"/>
        <v>Dec</v>
      </c>
      <c r="M733" s="9">
        <f t="shared" si="78"/>
        <v>1985</v>
      </c>
      <c r="N733" s="8" t="str" cm="1">
        <f t="array" ref="N733">IF(G733="?",INDEX($G$2:$G$2344,MODE(MATCH($G$2:$G$2344,$G$2:$G$2344,0))),G733)</f>
        <v>tier - 1</v>
      </c>
      <c r="O733" s="8" t="str" cm="1">
        <f t="array" ref="O733">IF(H733="?",INDEX($H$2:$H$2344,MODE(MATCH($H$2:$H$2344,$H$2:$H$2344,0))),H733)</f>
        <v>tier - 2</v>
      </c>
      <c r="P733" s="8" t="str">
        <f t="shared" si="81"/>
        <v>R1012</v>
      </c>
      <c r="Q733" s="11">
        <f t="shared" si="82"/>
        <v>31401</v>
      </c>
      <c r="R733" s="9">
        <f t="shared" si="84"/>
        <v>37</v>
      </c>
      <c r="S733" s="9"/>
      <c r="T733" s="40">
        <f>COUNTA(Table3[[#This Row],[month]:[age]])</f>
        <v>7</v>
      </c>
    </row>
    <row r="734" spans="1:20" x14ac:dyDescent="0.25">
      <c r="A734" t="s">
        <v>765</v>
      </c>
      <c r="B734">
        <v>1985</v>
      </c>
      <c r="C734" t="s">
        <v>20</v>
      </c>
      <c r="D734">
        <v>22</v>
      </c>
      <c r="E734">
        <v>2</v>
      </c>
      <c r="F734" s="42">
        <v>6203.9</v>
      </c>
      <c r="G734" t="s">
        <v>11</v>
      </c>
      <c r="H734" t="s">
        <v>11</v>
      </c>
      <c r="I734" t="s">
        <v>23</v>
      </c>
      <c r="J734" s="7">
        <f t="shared" si="79"/>
        <v>0</v>
      </c>
      <c r="K734" s="9" t="str">
        <f t="shared" si="83"/>
        <v>Id1606</v>
      </c>
      <c r="L734" s="8" t="str">
        <f t="shared" si="80"/>
        <v>Sep</v>
      </c>
      <c r="M734" s="9">
        <f t="shared" si="78"/>
        <v>1985</v>
      </c>
      <c r="N734" s="8" t="str" cm="1">
        <f t="array" ref="N734">IF(G734="?",INDEX($G$2:$G$2344,MODE(MATCH($G$2:$G$2344,$G$2:$G$2344,0))),G734)</f>
        <v>tier - 2</v>
      </c>
      <c r="O734" s="8" t="str" cm="1">
        <f t="array" ref="O734">IF(H734="?",INDEX($H$2:$H$2344,MODE(MATCH($H$2:$H$2344,$H$2:$H$2344,0))),H734)</f>
        <v>tier - 2</v>
      </c>
      <c r="P734" s="8" t="str">
        <f t="shared" si="81"/>
        <v>R1012</v>
      </c>
      <c r="Q734" s="11">
        <f t="shared" si="82"/>
        <v>31312</v>
      </c>
      <c r="R734" s="9">
        <f t="shared" si="84"/>
        <v>37</v>
      </c>
      <c r="S734" s="9"/>
      <c r="T734" s="40">
        <f>COUNTA(Table3[[#This Row],[month]:[age]])</f>
        <v>7</v>
      </c>
    </row>
    <row r="735" spans="1:20" x14ac:dyDescent="0.25">
      <c r="A735" t="s">
        <v>766</v>
      </c>
      <c r="B735">
        <v>1999</v>
      </c>
      <c r="C735" t="s">
        <v>20</v>
      </c>
      <c r="D735">
        <v>10</v>
      </c>
      <c r="E735">
        <v>0</v>
      </c>
      <c r="F735" s="42">
        <v>6207.26</v>
      </c>
      <c r="G735" t="s">
        <v>11</v>
      </c>
      <c r="H735" t="s">
        <v>11</v>
      </c>
      <c r="I735" t="s">
        <v>535</v>
      </c>
      <c r="J735" s="7">
        <f t="shared" si="79"/>
        <v>0</v>
      </c>
      <c r="K735" s="9" t="str">
        <f t="shared" si="83"/>
        <v>Id1605</v>
      </c>
      <c r="L735" s="8" t="str">
        <f t="shared" si="80"/>
        <v>Sep</v>
      </c>
      <c r="M735" s="9">
        <f t="shared" si="78"/>
        <v>1999</v>
      </c>
      <c r="N735" s="8" t="str" cm="1">
        <f t="array" ref="N735">IF(G735="?",INDEX($G$2:$G$2344,MODE(MATCH($G$2:$G$2344,$G$2:$G$2344,0))),G735)</f>
        <v>tier - 2</v>
      </c>
      <c r="O735" s="8" t="str" cm="1">
        <f t="array" ref="O735">IF(H735="?",INDEX($H$2:$H$2344,MODE(MATCH($H$2:$H$2344,$H$2:$H$2344,0))),H735)</f>
        <v>tier - 2</v>
      </c>
      <c r="P735" s="8" t="str">
        <f t="shared" si="81"/>
        <v>R1026</v>
      </c>
      <c r="Q735" s="11">
        <f t="shared" si="82"/>
        <v>36413</v>
      </c>
      <c r="R735" s="9">
        <f t="shared" si="84"/>
        <v>23</v>
      </c>
      <c r="S735" s="9"/>
      <c r="T735" s="40">
        <f>COUNTA(Table3[[#This Row],[month]:[age]])</f>
        <v>7</v>
      </c>
    </row>
    <row r="736" spans="1:20" x14ac:dyDescent="0.25">
      <c r="A736" t="s">
        <v>767</v>
      </c>
      <c r="B736">
        <v>1992</v>
      </c>
      <c r="C736" t="s">
        <v>35</v>
      </c>
      <c r="D736">
        <v>12</v>
      </c>
      <c r="E736">
        <v>0</v>
      </c>
      <c r="F736" s="42">
        <v>6208.5</v>
      </c>
      <c r="G736" t="s">
        <v>11</v>
      </c>
      <c r="H736" t="s">
        <v>16</v>
      </c>
      <c r="I736" t="s">
        <v>300</v>
      </c>
      <c r="J736" s="7">
        <f t="shared" si="79"/>
        <v>0</v>
      </c>
      <c r="K736" s="9" t="str">
        <f t="shared" si="83"/>
        <v>Id1604</v>
      </c>
      <c r="L736" s="8" t="str">
        <f t="shared" si="80"/>
        <v>Aug</v>
      </c>
      <c r="M736" s="9">
        <f t="shared" si="78"/>
        <v>1992</v>
      </c>
      <c r="N736" s="8" t="str" cm="1">
        <f t="array" ref="N736">IF(G736="?",INDEX($G$2:$G$2344,MODE(MATCH($G$2:$G$2344,$G$2:$G$2344,0))),G736)</f>
        <v>tier - 2</v>
      </c>
      <c r="O736" s="8" t="str" cm="1">
        <f t="array" ref="O736">IF(H736="?",INDEX($H$2:$H$2344,MODE(MATCH($H$2:$H$2344,$H$2:$H$2344,0))),H736)</f>
        <v>tier - 1</v>
      </c>
      <c r="P736" s="8" t="str">
        <f t="shared" si="81"/>
        <v>R1021</v>
      </c>
      <c r="Q736" s="11">
        <f t="shared" si="82"/>
        <v>33828</v>
      </c>
      <c r="R736" s="9">
        <f t="shared" si="84"/>
        <v>30</v>
      </c>
      <c r="S736" s="9"/>
      <c r="T736" s="40">
        <f>COUNTA(Table3[[#This Row],[month]:[age]])</f>
        <v>7</v>
      </c>
    </row>
    <row r="737" spans="1:20" x14ac:dyDescent="0.25">
      <c r="A737" t="s">
        <v>768</v>
      </c>
      <c r="B737">
        <v>1972</v>
      </c>
      <c r="C737" t="s">
        <v>18</v>
      </c>
      <c r="D737">
        <v>29</v>
      </c>
      <c r="E737">
        <v>0</v>
      </c>
      <c r="F737" s="42">
        <v>6219.93</v>
      </c>
      <c r="G737" t="s">
        <v>11</v>
      </c>
      <c r="H737" t="s">
        <v>11</v>
      </c>
      <c r="I737" t="s">
        <v>13</v>
      </c>
      <c r="J737" s="7">
        <f t="shared" si="79"/>
        <v>0</v>
      </c>
      <c r="K737" s="9" t="str">
        <f t="shared" si="83"/>
        <v>Id1603</v>
      </c>
      <c r="L737" s="8" t="str">
        <f t="shared" si="80"/>
        <v>Jun</v>
      </c>
      <c r="M737" s="9">
        <f t="shared" si="78"/>
        <v>1972</v>
      </c>
      <c r="N737" s="8" t="str" cm="1">
        <f t="array" ref="N737">IF(G737="?",INDEX($G$2:$G$2344,MODE(MATCH($G$2:$G$2344,$G$2:$G$2344,0))),G737)</f>
        <v>tier - 2</v>
      </c>
      <c r="O737" s="8" t="str" cm="1">
        <f t="array" ref="O737">IF(H737="?",INDEX($H$2:$H$2344,MODE(MATCH($H$2:$H$2344,$H$2:$H$2344,0))),H737)</f>
        <v>tier - 2</v>
      </c>
      <c r="P737" s="8" t="str">
        <f t="shared" si="81"/>
        <v>R1013</v>
      </c>
      <c r="Q737" s="11">
        <f t="shared" si="82"/>
        <v>26479</v>
      </c>
      <c r="R737" s="9">
        <f t="shared" si="84"/>
        <v>50</v>
      </c>
      <c r="S737" s="9"/>
      <c r="T737" s="40">
        <f>COUNTA(Table3[[#This Row],[month]:[age]])</f>
        <v>7</v>
      </c>
    </row>
    <row r="738" spans="1:20" x14ac:dyDescent="0.25">
      <c r="A738" t="s">
        <v>769</v>
      </c>
      <c r="B738">
        <v>1978</v>
      </c>
      <c r="C738" t="s">
        <v>20</v>
      </c>
      <c r="D738">
        <v>19</v>
      </c>
      <c r="E738">
        <v>2</v>
      </c>
      <c r="F738" s="42">
        <v>6236.95</v>
      </c>
      <c r="G738" t="s">
        <v>11</v>
      </c>
      <c r="H738" t="s">
        <v>11</v>
      </c>
      <c r="I738" t="s">
        <v>13</v>
      </c>
      <c r="J738" s="7">
        <f t="shared" si="79"/>
        <v>0</v>
      </c>
      <c r="K738" s="9" t="str">
        <f t="shared" si="83"/>
        <v>Id1602</v>
      </c>
      <c r="L738" s="8" t="str">
        <f t="shared" si="80"/>
        <v>Sep</v>
      </c>
      <c r="M738" s="9">
        <f t="shared" si="78"/>
        <v>1978</v>
      </c>
      <c r="N738" s="8" t="str" cm="1">
        <f t="array" ref="N738">IF(G738="?",INDEX($G$2:$G$2344,MODE(MATCH($G$2:$G$2344,$G$2:$G$2344,0))),G738)</f>
        <v>tier - 2</v>
      </c>
      <c r="O738" s="8" t="str" cm="1">
        <f t="array" ref="O738">IF(H738="?",INDEX($H$2:$H$2344,MODE(MATCH($H$2:$H$2344,$H$2:$H$2344,0))),H738)</f>
        <v>tier - 2</v>
      </c>
      <c r="P738" s="8" t="str">
        <f t="shared" si="81"/>
        <v>R1013</v>
      </c>
      <c r="Q738" s="11">
        <f t="shared" si="82"/>
        <v>28752</v>
      </c>
      <c r="R738" s="9">
        <f t="shared" si="84"/>
        <v>44</v>
      </c>
      <c r="S738" s="9"/>
      <c r="T738" s="40">
        <f>COUNTA(Table3[[#This Row],[month]:[age]])</f>
        <v>7</v>
      </c>
    </row>
    <row r="739" spans="1:20" x14ac:dyDescent="0.25">
      <c r="A739" t="s">
        <v>770</v>
      </c>
      <c r="B739">
        <v>1983</v>
      </c>
      <c r="C739" t="s">
        <v>35</v>
      </c>
      <c r="D739">
        <v>11</v>
      </c>
      <c r="E739">
        <v>1</v>
      </c>
      <c r="F739" s="42">
        <v>6238.3</v>
      </c>
      <c r="G739" t="s">
        <v>11</v>
      </c>
      <c r="H739" t="s">
        <v>16</v>
      </c>
      <c r="I739" t="s">
        <v>42</v>
      </c>
      <c r="J739" s="7">
        <f t="shared" si="79"/>
        <v>0</v>
      </c>
      <c r="K739" s="9" t="str">
        <f t="shared" si="83"/>
        <v>Id1601</v>
      </c>
      <c r="L739" s="8" t="str">
        <f t="shared" si="80"/>
        <v>Aug</v>
      </c>
      <c r="M739" s="9">
        <f t="shared" si="78"/>
        <v>1983</v>
      </c>
      <c r="N739" s="8" t="str" cm="1">
        <f t="array" ref="N739">IF(G739="?",INDEX($G$2:$G$2344,MODE(MATCH($G$2:$G$2344,$G$2:$G$2344,0))),G739)</f>
        <v>tier - 2</v>
      </c>
      <c r="O739" s="8" t="str" cm="1">
        <f t="array" ref="O739">IF(H739="?",INDEX($H$2:$H$2344,MODE(MATCH($H$2:$H$2344,$H$2:$H$2344,0))),H739)</f>
        <v>tier - 1</v>
      </c>
      <c r="P739" s="8" t="str">
        <f t="shared" si="81"/>
        <v>R1011</v>
      </c>
      <c r="Q739" s="11">
        <f t="shared" si="82"/>
        <v>30539</v>
      </c>
      <c r="R739" s="9">
        <f t="shared" si="84"/>
        <v>39</v>
      </c>
      <c r="S739" s="9"/>
      <c r="T739" s="40">
        <f>COUNTA(Table3[[#This Row],[month]:[age]])</f>
        <v>7</v>
      </c>
    </row>
    <row r="740" spans="1:20" x14ac:dyDescent="0.25">
      <c r="A740" t="s">
        <v>771</v>
      </c>
      <c r="B740">
        <v>1979</v>
      </c>
      <c r="C740" t="s">
        <v>37</v>
      </c>
      <c r="D740">
        <v>10</v>
      </c>
      <c r="E740">
        <v>0</v>
      </c>
      <c r="F740" s="42">
        <v>6250.44</v>
      </c>
      <c r="G740" t="s">
        <v>11</v>
      </c>
      <c r="H740" t="s">
        <v>16</v>
      </c>
      <c r="I740" t="s">
        <v>42</v>
      </c>
      <c r="J740" s="7">
        <f t="shared" si="79"/>
        <v>0</v>
      </c>
      <c r="K740" s="9" t="str">
        <f t="shared" si="83"/>
        <v>Id1600</v>
      </c>
      <c r="L740" s="8" t="str">
        <f t="shared" si="80"/>
        <v>Oct</v>
      </c>
      <c r="M740" s="9">
        <f t="shared" si="78"/>
        <v>1979</v>
      </c>
      <c r="N740" s="8" t="str" cm="1">
        <f t="array" ref="N740">IF(G740="?",INDEX($G$2:$G$2344,MODE(MATCH($G$2:$G$2344,$G$2:$G$2344,0))),G740)</f>
        <v>tier - 2</v>
      </c>
      <c r="O740" s="8" t="str" cm="1">
        <f t="array" ref="O740">IF(H740="?",INDEX($H$2:$H$2344,MODE(MATCH($H$2:$H$2344,$H$2:$H$2344,0))),H740)</f>
        <v>tier - 1</v>
      </c>
      <c r="P740" s="8" t="str">
        <f t="shared" si="81"/>
        <v>R1011</v>
      </c>
      <c r="Q740" s="11">
        <f t="shared" si="82"/>
        <v>29138</v>
      </c>
      <c r="R740" s="9">
        <f t="shared" si="84"/>
        <v>43</v>
      </c>
      <c r="S740" s="9"/>
      <c r="T740" s="40">
        <f>COUNTA(Table3[[#This Row],[month]:[age]])</f>
        <v>7</v>
      </c>
    </row>
    <row r="741" spans="1:20" x14ac:dyDescent="0.25">
      <c r="A741" t="s">
        <v>772</v>
      </c>
      <c r="B741">
        <v>1972</v>
      </c>
      <c r="C741" t="s">
        <v>15</v>
      </c>
      <c r="D741">
        <v>11</v>
      </c>
      <c r="E741">
        <v>0</v>
      </c>
      <c r="F741" s="42">
        <v>6253.85</v>
      </c>
      <c r="G741" t="s">
        <v>11</v>
      </c>
      <c r="H741" t="s">
        <v>11</v>
      </c>
      <c r="I741" t="s">
        <v>13</v>
      </c>
      <c r="J741" s="7">
        <f t="shared" si="79"/>
        <v>0</v>
      </c>
      <c r="K741" s="9" t="str">
        <f t="shared" si="83"/>
        <v>Id1599</v>
      </c>
      <c r="L741" s="8" t="str">
        <f t="shared" si="80"/>
        <v>Nov</v>
      </c>
      <c r="M741" s="9">
        <f t="shared" si="78"/>
        <v>1972</v>
      </c>
      <c r="N741" s="8" t="str" cm="1">
        <f t="array" ref="N741">IF(G741="?",INDEX($G$2:$G$2344,MODE(MATCH($G$2:$G$2344,$G$2:$G$2344,0))),G741)</f>
        <v>tier - 2</v>
      </c>
      <c r="O741" s="8" t="str" cm="1">
        <f t="array" ref="O741">IF(H741="?",INDEX($H$2:$H$2344,MODE(MATCH($H$2:$H$2344,$H$2:$H$2344,0))),H741)</f>
        <v>tier - 2</v>
      </c>
      <c r="P741" s="8" t="str">
        <f t="shared" si="81"/>
        <v>R1013</v>
      </c>
      <c r="Q741" s="11">
        <f t="shared" si="82"/>
        <v>26614</v>
      </c>
      <c r="R741" s="9">
        <f t="shared" si="84"/>
        <v>50</v>
      </c>
      <c r="S741" s="9"/>
      <c r="T741" s="40">
        <f>COUNTA(Table3[[#This Row],[month]:[age]])</f>
        <v>7</v>
      </c>
    </row>
    <row r="742" spans="1:20" x14ac:dyDescent="0.25">
      <c r="A742" t="s">
        <v>773</v>
      </c>
      <c r="B742">
        <v>1972</v>
      </c>
      <c r="C742" t="s">
        <v>20</v>
      </c>
      <c r="D742">
        <v>8</v>
      </c>
      <c r="E742">
        <v>0</v>
      </c>
      <c r="F742" s="42">
        <v>6254.13</v>
      </c>
      <c r="G742" t="s">
        <v>11</v>
      </c>
      <c r="H742" t="s">
        <v>11</v>
      </c>
      <c r="I742" t="s">
        <v>23</v>
      </c>
      <c r="J742" s="7">
        <f t="shared" si="79"/>
        <v>0</v>
      </c>
      <c r="K742" s="9" t="str">
        <f t="shared" si="83"/>
        <v>Id1598</v>
      </c>
      <c r="L742" s="8" t="str">
        <f t="shared" si="80"/>
        <v>Sep</v>
      </c>
      <c r="M742" s="9">
        <f t="shared" si="78"/>
        <v>1972</v>
      </c>
      <c r="N742" s="8" t="str" cm="1">
        <f t="array" ref="N742">IF(G742="?",INDEX($G$2:$G$2344,MODE(MATCH($G$2:$G$2344,$G$2:$G$2344,0))),G742)</f>
        <v>tier - 2</v>
      </c>
      <c r="O742" s="8" t="str" cm="1">
        <f t="array" ref="O742">IF(H742="?",INDEX($H$2:$H$2344,MODE(MATCH($H$2:$H$2344,$H$2:$H$2344,0))),H742)</f>
        <v>tier - 2</v>
      </c>
      <c r="P742" s="8" t="str">
        <f t="shared" si="81"/>
        <v>R1012</v>
      </c>
      <c r="Q742" s="11">
        <f t="shared" si="82"/>
        <v>26550</v>
      </c>
      <c r="R742" s="9">
        <f t="shared" si="84"/>
        <v>50</v>
      </c>
      <c r="S742" s="9"/>
      <c r="T742" s="40">
        <f>COUNTA(Table3[[#This Row],[month]:[age]])</f>
        <v>7</v>
      </c>
    </row>
    <row r="743" spans="1:20" x14ac:dyDescent="0.25">
      <c r="A743" t="s">
        <v>774</v>
      </c>
      <c r="B743">
        <v>1970</v>
      </c>
      <c r="C743" t="s">
        <v>37</v>
      </c>
      <c r="D743">
        <v>11</v>
      </c>
      <c r="E743">
        <v>0</v>
      </c>
      <c r="F743" s="42">
        <v>6255.38</v>
      </c>
      <c r="G743" t="s">
        <v>11</v>
      </c>
      <c r="H743" t="s">
        <v>11</v>
      </c>
      <c r="I743" t="s">
        <v>13</v>
      </c>
      <c r="J743" s="7">
        <f t="shared" si="79"/>
        <v>0</v>
      </c>
      <c r="K743" s="9" t="str">
        <f t="shared" si="83"/>
        <v>Id1597</v>
      </c>
      <c r="L743" s="8" t="str">
        <f t="shared" si="80"/>
        <v>Oct</v>
      </c>
      <c r="M743" s="9">
        <f t="shared" si="78"/>
        <v>1970</v>
      </c>
      <c r="N743" s="8" t="str" cm="1">
        <f t="array" ref="N743">IF(G743="?",INDEX($G$2:$G$2344,MODE(MATCH($G$2:$G$2344,$G$2:$G$2344,0))),G743)</f>
        <v>tier - 2</v>
      </c>
      <c r="O743" s="8" t="str" cm="1">
        <f t="array" ref="O743">IF(H743="?",INDEX($H$2:$H$2344,MODE(MATCH($H$2:$H$2344,$H$2:$H$2344,0))),H743)</f>
        <v>tier - 2</v>
      </c>
      <c r="P743" s="8" t="str">
        <f t="shared" si="81"/>
        <v>R1013</v>
      </c>
      <c r="Q743" s="11">
        <f t="shared" si="82"/>
        <v>25852</v>
      </c>
      <c r="R743" s="9">
        <f t="shared" si="84"/>
        <v>52</v>
      </c>
      <c r="S743" s="9"/>
      <c r="T743" s="40">
        <f>COUNTA(Table3[[#This Row],[month]:[age]])</f>
        <v>7</v>
      </c>
    </row>
    <row r="744" spans="1:20" x14ac:dyDescent="0.25">
      <c r="A744" t="s">
        <v>775</v>
      </c>
      <c r="B744">
        <v>1995</v>
      </c>
      <c r="C744" t="s">
        <v>37</v>
      </c>
      <c r="D744">
        <v>17</v>
      </c>
      <c r="E744">
        <v>0</v>
      </c>
      <c r="F744" s="42">
        <v>6261.2</v>
      </c>
      <c r="G744" t="s">
        <v>11</v>
      </c>
      <c r="H744" t="s">
        <v>16</v>
      </c>
      <c r="I744" t="s">
        <v>535</v>
      </c>
      <c r="J744" s="7">
        <f t="shared" si="79"/>
        <v>0</v>
      </c>
      <c r="K744" s="9" t="str">
        <f t="shared" si="83"/>
        <v>Id1596</v>
      </c>
      <c r="L744" s="8" t="str">
        <f t="shared" si="80"/>
        <v>Oct</v>
      </c>
      <c r="M744" s="9">
        <f t="shared" si="78"/>
        <v>1995</v>
      </c>
      <c r="N744" s="8" t="str" cm="1">
        <f t="array" ref="N744">IF(G744="?",INDEX($G$2:$G$2344,MODE(MATCH($G$2:$G$2344,$G$2:$G$2344,0))),G744)</f>
        <v>tier - 2</v>
      </c>
      <c r="O744" s="8" t="str" cm="1">
        <f t="array" ref="O744">IF(H744="?",INDEX($H$2:$H$2344,MODE(MATCH($H$2:$H$2344,$H$2:$H$2344,0))),H744)</f>
        <v>tier - 1</v>
      </c>
      <c r="P744" s="8" t="str">
        <f t="shared" si="81"/>
        <v>R1026</v>
      </c>
      <c r="Q744" s="11">
        <f t="shared" si="82"/>
        <v>34989</v>
      </c>
      <c r="R744" s="9">
        <f t="shared" si="84"/>
        <v>27</v>
      </c>
      <c r="S744" s="9"/>
      <c r="T744" s="40">
        <f>COUNTA(Table3[[#This Row],[month]:[age]])</f>
        <v>7</v>
      </c>
    </row>
    <row r="745" spans="1:20" x14ac:dyDescent="0.25">
      <c r="A745" t="s">
        <v>776</v>
      </c>
      <c r="B745">
        <v>1984</v>
      </c>
      <c r="C745" t="s">
        <v>20</v>
      </c>
      <c r="D745">
        <v>25</v>
      </c>
      <c r="E745">
        <v>3</v>
      </c>
      <c r="F745" s="42">
        <v>6269.33</v>
      </c>
      <c r="G745" t="s">
        <v>11</v>
      </c>
      <c r="H745" t="s">
        <v>16</v>
      </c>
      <c r="I745" t="s">
        <v>13</v>
      </c>
      <c r="J745" s="7">
        <f t="shared" si="79"/>
        <v>0</v>
      </c>
      <c r="K745" s="9" t="str">
        <f t="shared" si="83"/>
        <v>Id1595</v>
      </c>
      <c r="L745" s="8" t="str">
        <f t="shared" si="80"/>
        <v>Sep</v>
      </c>
      <c r="M745" s="9">
        <f t="shared" si="78"/>
        <v>1984</v>
      </c>
      <c r="N745" s="8" t="str" cm="1">
        <f t="array" ref="N745">IF(G745="?",INDEX($G$2:$G$2344,MODE(MATCH($G$2:$G$2344,$G$2:$G$2344,0))),G745)</f>
        <v>tier - 2</v>
      </c>
      <c r="O745" s="8" t="str" cm="1">
        <f t="array" ref="O745">IF(H745="?",INDEX($H$2:$H$2344,MODE(MATCH($H$2:$H$2344,$H$2:$H$2344,0))),H745)</f>
        <v>tier - 1</v>
      </c>
      <c r="P745" s="8" t="str">
        <f t="shared" si="81"/>
        <v>R1013</v>
      </c>
      <c r="Q745" s="11">
        <f t="shared" si="82"/>
        <v>30950</v>
      </c>
      <c r="R745" s="9">
        <f t="shared" si="84"/>
        <v>38</v>
      </c>
      <c r="S745" s="9"/>
      <c r="T745" s="40">
        <f>COUNTA(Table3[[#This Row],[month]:[age]])</f>
        <v>7</v>
      </c>
    </row>
    <row r="746" spans="1:20" x14ac:dyDescent="0.25">
      <c r="A746" t="s">
        <v>777</v>
      </c>
      <c r="B746">
        <v>1981</v>
      </c>
      <c r="C746" t="s">
        <v>18</v>
      </c>
      <c r="D746">
        <v>30</v>
      </c>
      <c r="E746">
        <v>1</v>
      </c>
      <c r="F746" s="42">
        <v>6272.48</v>
      </c>
      <c r="G746" t="s">
        <v>16</v>
      </c>
      <c r="H746" t="s">
        <v>12</v>
      </c>
      <c r="I746" t="s">
        <v>13</v>
      </c>
      <c r="J746" s="7">
        <f t="shared" si="79"/>
        <v>0</v>
      </c>
      <c r="K746" s="9" t="str">
        <f t="shared" si="83"/>
        <v>Id1594</v>
      </c>
      <c r="L746" s="8" t="str">
        <f t="shared" si="80"/>
        <v>Jun</v>
      </c>
      <c r="M746" s="9">
        <f t="shared" si="78"/>
        <v>1981</v>
      </c>
      <c r="N746" s="8" t="str" cm="1">
        <f t="array" ref="N746">IF(G746="?",INDEX($G$2:$G$2344,MODE(MATCH($G$2:$G$2344,$G$2:$G$2344,0))),G746)</f>
        <v>tier - 1</v>
      </c>
      <c r="O746" s="8" t="str" cm="1">
        <f t="array" ref="O746">IF(H746="?",INDEX($H$2:$H$2344,MODE(MATCH($H$2:$H$2344,$H$2:$H$2344,0))),H746)</f>
        <v>tier - 3</v>
      </c>
      <c r="P746" s="8" t="str">
        <f t="shared" si="81"/>
        <v>R1013</v>
      </c>
      <c r="Q746" s="11">
        <f t="shared" si="82"/>
        <v>29767</v>
      </c>
      <c r="R746" s="9">
        <f t="shared" si="84"/>
        <v>41</v>
      </c>
      <c r="S746" s="9"/>
      <c r="T746" s="40">
        <f>COUNTA(Table3[[#This Row],[month]:[age]])</f>
        <v>7</v>
      </c>
    </row>
    <row r="747" spans="1:20" x14ac:dyDescent="0.25">
      <c r="A747" t="s">
        <v>778</v>
      </c>
      <c r="B747">
        <v>1993</v>
      </c>
      <c r="C747" t="s">
        <v>37</v>
      </c>
      <c r="D747">
        <v>16</v>
      </c>
      <c r="E747">
        <v>0</v>
      </c>
      <c r="F747" s="42">
        <v>6276.3</v>
      </c>
      <c r="G747" t="s">
        <v>11</v>
      </c>
      <c r="H747" t="s">
        <v>16</v>
      </c>
      <c r="I747" t="s">
        <v>200</v>
      </c>
      <c r="J747" s="7">
        <f t="shared" si="79"/>
        <v>0</v>
      </c>
      <c r="K747" s="9" t="str">
        <f t="shared" si="83"/>
        <v>Id1593</v>
      </c>
      <c r="L747" s="8" t="str">
        <f t="shared" si="80"/>
        <v>Oct</v>
      </c>
      <c r="M747" s="9">
        <f t="shared" si="78"/>
        <v>1993</v>
      </c>
      <c r="N747" s="8" t="str" cm="1">
        <f t="array" ref="N747">IF(G747="?",INDEX($G$2:$G$2344,MODE(MATCH($G$2:$G$2344,$G$2:$G$2344,0))),G747)</f>
        <v>tier - 2</v>
      </c>
      <c r="O747" s="8" t="str" cm="1">
        <f t="array" ref="O747">IF(H747="?",INDEX($H$2:$H$2344,MODE(MATCH($H$2:$H$2344,$H$2:$H$2344,0))),H747)</f>
        <v>tier - 1</v>
      </c>
      <c r="P747" s="8" t="str">
        <f t="shared" si="81"/>
        <v>R1025</v>
      </c>
      <c r="Q747" s="11">
        <f t="shared" si="82"/>
        <v>34258</v>
      </c>
      <c r="R747" s="9">
        <f t="shared" si="84"/>
        <v>29</v>
      </c>
      <c r="S747" s="9"/>
      <c r="T747" s="40">
        <f>COUNTA(Table3[[#This Row],[month]:[age]])</f>
        <v>7</v>
      </c>
    </row>
    <row r="748" spans="1:20" x14ac:dyDescent="0.25">
      <c r="A748" t="s">
        <v>779</v>
      </c>
      <c r="B748">
        <v>1981</v>
      </c>
      <c r="C748" t="s">
        <v>15</v>
      </c>
      <c r="D748">
        <v>24</v>
      </c>
      <c r="E748">
        <v>1</v>
      </c>
      <c r="F748" s="42">
        <v>6282.24</v>
      </c>
      <c r="G748" t="s">
        <v>11</v>
      </c>
      <c r="H748" t="s">
        <v>16</v>
      </c>
      <c r="I748" t="s">
        <v>42</v>
      </c>
      <c r="J748" s="7">
        <f t="shared" si="79"/>
        <v>0</v>
      </c>
      <c r="K748" s="9" t="str">
        <f t="shared" si="83"/>
        <v>Id1592</v>
      </c>
      <c r="L748" s="8" t="str">
        <f t="shared" si="80"/>
        <v>Nov</v>
      </c>
      <c r="M748" s="9">
        <f t="shared" si="78"/>
        <v>1981</v>
      </c>
      <c r="N748" s="8" t="str" cm="1">
        <f t="array" ref="N748">IF(G748="?",INDEX($G$2:$G$2344,MODE(MATCH($G$2:$G$2344,$G$2:$G$2344,0))),G748)</f>
        <v>tier - 2</v>
      </c>
      <c r="O748" s="8" t="str" cm="1">
        <f t="array" ref="O748">IF(H748="?",INDEX($H$2:$H$2344,MODE(MATCH($H$2:$H$2344,$H$2:$H$2344,0))),H748)</f>
        <v>tier - 1</v>
      </c>
      <c r="P748" s="8" t="str">
        <f t="shared" si="81"/>
        <v>R1011</v>
      </c>
      <c r="Q748" s="11">
        <f t="shared" si="82"/>
        <v>29914</v>
      </c>
      <c r="R748" s="9">
        <f t="shared" si="84"/>
        <v>41</v>
      </c>
      <c r="S748" s="9"/>
      <c r="T748" s="40">
        <f>COUNTA(Table3[[#This Row],[month]:[age]])</f>
        <v>7</v>
      </c>
    </row>
    <row r="749" spans="1:20" x14ac:dyDescent="0.25">
      <c r="A749" t="s">
        <v>780</v>
      </c>
      <c r="B749">
        <v>1981</v>
      </c>
      <c r="C749" t="s">
        <v>35</v>
      </c>
      <c r="D749">
        <v>26</v>
      </c>
      <c r="E749">
        <v>1</v>
      </c>
      <c r="F749" s="42">
        <v>6289.75</v>
      </c>
      <c r="G749" t="s">
        <v>11</v>
      </c>
      <c r="H749" t="s">
        <v>12</v>
      </c>
      <c r="I749" t="s">
        <v>13</v>
      </c>
      <c r="J749" s="7">
        <f t="shared" si="79"/>
        <v>0</v>
      </c>
      <c r="K749" s="9" t="str">
        <f t="shared" si="83"/>
        <v>Id1591</v>
      </c>
      <c r="L749" s="8" t="str">
        <f t="shared" si="80"/>
        <v>Aug</v>
      </c>
      <c r="M749" s="9">
        <f t="shared" si="78"/>
        <v>1981</v>
      </c>
      <c r="N749" s="8" t="str" cm="1">
        <f t="array" ref="N749">IF(G749="?",INDEX($G$2:$G$2344,MODE(MATCH($G$2:$G$2344,$G$2:$G$2344,0))),G749)</f>
        <v>tier - 2</v>
      </c>
      <c r="O749" s="8" t="str" cm="1">
        <f t="array" ref="O749">IF(H749="?",INDEX($H$2:$H$2344,MODE(MATCH($H$2:$H$2344,$H$2:$H$2344,0))),H749)</f>
        <v>tier - 3</v>
      </c>
      <c r="P749" s="8" t="str">
        <f t="shared" si="81"/>
        <v>R1013</v>
      </c>
      <c r="Q749" s="11">
        <f t="shared" si="82"/>
        <v>29824</v>
      </c>
      <c r="R749" s="9">
        <f t="shared" si="84"/>
        <v>41</v>
      </c>
      <c r="S749" s="9"/>
      <c r="T749" s="40">
        <f>COUNTA(Table3[[#This Row],[month]:[age]])</f>
        <v>7</v>
      </c>
    </row>
    <row r="750" spans="1:20" x14ac:dyDescent="0.25">
      <c r="A750" t="s">
        <v>781</v>
      </c>
      <c r="B750">
        <v>1996</v>
      </c>
      <c r="C750" t="s">
        <v>10</v>
      </c>
      <c r="D750">
        <v>4</v>
      </c>
      <c r="E750">
        <v>0</v>
      </c>
      <c r="F750" s="42">
        <v>6293.63</v>
      </c>
      <c r="G750" t="s">
        <v>11</v>
      </c>
      <c r="H750" t="s">
        <v>12</v>
      </c>
      <c r="I750" t="s">
        <v>300</v>
      </c>
      <c r="J750" s="7">
        <f t="shared" si="79"/>
        <v>0</v>
      </c>
      <c r="K750" s="9" t="str">
        <f t="shared" si="83"/>
        <v>Id1590</v>
      </c>
      <c r="L750" s="8" t="str">
        <f t="shared" si="80"/>
        <v>Jul</v>
      </c>
      <c r="M750" s="9">
        <f t="shared" si="78"/>
        <v>1996</v>
      </c>
      <c r="N750" s="8" t="str" cm="1">
        <f t="array" ref="N750">IF(G750="?",INDEX($G$2:$G$2344,MODE(MATCH($G$2:$G$2344,$G$2:$G$2344,0))),G750)</f>
        <v>tier - 2</v>
      </c>
      <c r="O750" s="8" t="str" cm="1">
        <f t="array" ref="O750">IF(H750="?",INDEX($H$2:$H$2344,MODE(MATCH($H$2:$H$2344,$H$2:$H$2344,0))),H750)</f>
        <v>tier - 3</v>
      </c>
      <c r="P750" s="8" t="str">
        <f t="shared" si="81"/>
        <v>R1021</v>
      </c>
      <c r="Q750" s="11">
        <f t="shared" si="82"/>
        <v>35250</v>
      </c>
      <c r="R750" s="9">
        <f t="shared" si="84"/>
        <v>26</v>
      </c>
      <c r="S750" s="9"/>
      <c r="T750" s="40">
        <f>COUNTA(Table3[[#This Row],[month]:[age]])</f>
        <v>7</v>
      </c>
    </row>
    <row r="751" spans="1:20" x14ac:dyDescent="0.25">
      <c r="A751" t="s">
        <v>782</v>
      </c>
      <c r="B751">
        <v>1974</v>
      </c>
      <c r="C751" t="s">
        <v>20</v>
      </c>
      <c r="D751">
        <v>17</v>
      </c>
      <c r="E751">
        <v>0</v>
      </c>
      <c r="F751" s="42">
        <v>6302.23</v>
      </c>
      <c r="G751" t="s">
        <v>11</v>
      </c>
      <c r="H751" t="s">
        <v>16</v>
      </c>
      <c r="I751" t="s">
        <v>13</v>
      </c>
      <c r="J751" s="7">
        <f t="shared" si="79"/>
        <v>0</v>
      </c>
      <c r="K751" s="9" t="str">
        <f t="shared" si="83"/>
        <v>Id1589</v>
      </c>
      <c r="L751" s="8" t="str">
        <f t="shared" si="80"/>
        <v>Sep</v>
      </c>
      <c r="M751" s="9">
        <f t="shared" si="78"/>
        <v>1974</v>
      </c>
      <c r="N751" s="8" t="str" cm="1">
        <f t="array" ref="N751">IF(G751="?",INDEX($G$2:$G$2344,MODE(MATCH($G$2:$G$2344,$G$2:$G$2344,0))),G751)</f>
        <v>tier - 2</v>
      </c>
      <c r="O751" s="8" t="str" cm="1">
        <f t="array" ref="O751">IF(H751="?",INDEX($H$2:$H$2344,MODE(MATCH($H$2:$H$2344,$H$2:$H$2344,0))),H751)</f>
        <v>tier - 1</v>
      </c>
      <c r="P751" s="8" t="str">
        <f t="shared" si="81"/>
        <v>R1013</v>
      </c>
      <c r="Q751" s="11">
        <f t="shared" si="82"/>
        <v>27289</v>
      </c>
      <c r="R751" s="9">
        <f t="shared" si="84"/>
        <v>48</v>
      </c>
      <c r="S751" s="9"/>
      <c r="T751" s="40">
        <f>COUNTA(Table3[[#This Row],[month]:[age]])</f>
        <v>7</v>
      </c>
    </row>
    <row r="752" spans="1:20" x14ac:dyDescent="0.25">
      <c r="A752" t="s">
        <v>783</v>
      </c>
      <c r="B752">
        <v>1969</v>
      </c>
      <c r="C752" t="s">
        <v>20</v>
      </c>
      <c r="D752">
        <v>4</v>
      </c>
      <c r="E752">
        <v>0</v>
      </c>
      <c r="F752" s="42">
        <v>6305.61</v>
      </c>
      <c r="G752" t="s">
        <v>11</v>
      </c>
      <c r="H752" t="s">
        <v>11</v>
      </c>
      <c r="I752" t="s">
        <v>23</v>
      </c>
      <c r="J752" s="7">
        <f t="shared" si="79"/>
        <v>0</v>
      </c>
      <c r="K752" s="9" t="str">
        <f t="shared" si="83"/>
        <v>Id1588</v>
      </c>
      <c r="L752" s="8" t="str">
        <f t="shared" si="80"/>
        <v>Sep</v>
      </c>
      <c r="M752" s="9">
        <f t="shared" ref="M752:M815" si="85">IF(B752="?",AVERAGE($B$2:$B$2344),B752)</f>
        <v>1969</v>
      </c>
      <c r="N752" s="8" t="str" cm="1">
        <f t="array" ref="N752">IF(G752="?",INDEX($G$2:$G$2344,MODE(MATCH($G$2:$G$2344,$G$2:$G$2344,0))),G752)</f>
        <v>tier - 2</v>
      </c>
      <c r="O752" s="8" t="str" cm="1">
        <f t="array" ref="O752">IF(H752="?",INDEX($H$2:$H$2344,MODE(MATCH($H$2:$H$2344,$H$2:$H$2344,0))),H752)</f>
        <v>tier - 2</v>
      </c>
      <c r="P752" s="8" t="str">
        <f t="shared" si="81"/>
        <v>R1012</v>
      </c>
      <c r="Q752" s="11">
        <f t="shared" si="82"/>
        <v>25450</v>
      </c>
      <c r="R752" s="9">
        <f t="shared" si="84"/>
        <v>53</v>
      </c>
      <c r="S752" s="9"/>
      <c r="T752" s="40">
        <f>COUNTA(Table3[[#This Row],[month]:[age]])</f>
        <v>7</v>
      </c>
    </row>
    <row r="753" spans="1:20" x14ac:dyDescent="0.25">
      <c r="A753" t="s">
        <v>784</v>
      </c>
      <c r="B753">
        <v>2004</v>
      </c>
      <c r="C753" t="s">
        <v>10</v>
      </c>
      <c r="D753">
        <v>27</v>
      </c>
      <c r="E753">
        <v>0</v>
      </c>
      <c r="F753" s="42">
        <v>6311.11</v>
      </c>
      <c r="G753" t="s">
        <v>11</v>
      </c>
      <c r="H753" t="s">
        <v>11</v>
      </c>
      <c r="I753" t="s">
        <v>42</v>
      </c>
      <c r="J753" s="7">
        <f t="shared" si="79"/>
        <v>0</v>
      </c>
      <c r="K753" s="9" t="str">
        <f t="shared" si="83"/>
        <v>Id1587</v>
      </c>
      <c r="L753" s="8" t="str">
        <f t="shared" si="80"/>
        <v>Jul</v>
      </c>
      <c r="M753" s="9">
        <f t="shared" si="85"/>
        <v>2004</v>
      </c>
      <c r="N753" s="8" t="str" cm="1">
        <f t="array" ref="N753">IF(G753="?",INDEX($G$2:$G$2344,MODE(MATCH($G$2:$G$2344,$G$2:$G$2344,0))),G753)</f>
        <v>tier - 2</v>
      </c>
      <c r="O753" s="8" t="str" cm="1">
        <f t="array" ref="O753">IF(H753="?",INDEX($H$2:$H$2344,MODE(MATCH($H$2:$H$2344,$H$2:$H$2344,0))),H753)</f>
        <v>tier - 2</v>
      </c>
      <c r="P753" s="8" t="str">
        <f t="shared" si="81"/>
        <v>R1011</v>
      </c>
      <c r="Q753" s="11">
        <f t="shared" si="82"/>
        <v>38195</v>
      </c>
      <c r="R753" s="9">
        <f t="shared" si="84"/>
        <v>18</v>
      </c>
      <c r="S753" s="9"/>
      <c r="T753" s="40">
        <f>COUNTA(Table3[[#This Row],[month]:[age]])</f>
        <v>7</v>
      </c>
    </row>
    <row r="754" spans="1:20" x14ac:dyDescent="0.25">
      <c r="A754" t="s">
        <v>785</v>
      </c>
      <c r="B754">
        <v>1985</v>
      </c>
      <c r="C754" t="s">
        <v>15</v>
      </c>
      <c r="D754">
        <v>19</v>
      </c>
      <c r="E754">
        <v>2</v>
      </c>
      <c r="F754" s="42">
        <v>6311.95</v>
      </c>
      <c r="G754" t="s">
        <v>11</v>
      </c>
      <c r="H754" t="s">
        <v>16</v>
      </c>
      <c r="I754" t="s">
        <v>42</v>
      </c>
      <c r="J754" s="7">
        <f t="shared" si="79"/>
        <v>0</v>
      </c>
      <c r="K754" s="9" t="str">
        <f t="shared" si="83"/>
        <v>Id1586</v>
      </c>
      <c r="L754" s="8" t="str">
        <f t="shared" si="80"/>
        <v>Nov</v>
      </c>
      <c r="M754" s="9">
        <f t="shared" si="85"/>
        <v>1985</v>
      </c>
      <c r="N754" s="8" t="str" cm="1">
        <f t="array" ref="N754">IF(G754="?",INDEX($G$2:$G$2344,MODE(MATCH($G$2:$G$2344,$G$2:$G$2344,0))),G754)</f>
        <v>tier - 2</v>
      </c>
      <c r="O754" s="8" t="str" cm="1">
        <f t="array" ref="O754">IF(H754="?",INDEX($H$2:$H$2344,MODE(MATCH($H$2:$H$2344,$H$2:$H$2344,0))),H754)</f>
        <v>tier - 1</v>
      </c>
      <c r="P754" s="8" t="str">
        <f t="shared" si="81"/>
        <v>R1011</v>
      </c>
      <c r="Q754" s="11">
        <f t="shared" si="82"/>
        <v>31370</v>
      </c>
      <c r="R754" s="9">
        <f t="shared" si="84"/>
        <v>37</v>
      </c>
      <c r="S754" s="9"/>
      <c r="T754" s="40">
        <f>COUNTA(Table3[[#This Row],[month]:[age]])</f>
        <v>7</v>
      </c>
    </row>
    <row r="755" spans="1:20" x14ac:dyDescent="0.25">
      <c r="A755" t="s">
        <v>786</v>
      </c>
      <c r="B755">
        <v>1985</v>
      </c>
      <c r="C755" t="s">
        <v>30</v>
      </c>
      <c r="D755">
        <v>15</v>
      </c>
      <c r="E755">
        <v>2</v>
      </c>
      <c r="F755" s="42">
        <v>6313.76</v>
      </c>
      <c r="G755" t="s">
        <v>11</v>
      </c>
      <c r="H755" t="s">
        <v>16</v>
      </c>
      <c r="I755" t="s">
        <v>13</v>
      </c>
      <c r="J755" s="7">
        <f t="shared" si="79"/>
        <v>0</v>
      </c>
      <c r="K755" s="9" t="str">
        <f t="shared" si="83"/>
        <v>Id1585</v>
      </c>
      <c r="L755" s="8" t="str">
        <f t="shared" si="80"/>
        <v>Dec</v>
      </c>
      <c r="M755" s="9">
        <f t="shared" si="85"/>
        <v>1985</v>
      </c>
      <c r="N755" s="8" t="str" cm="1">
        <f t="array" ref="N755">IF(G755="?",INDEX($G$2:$G$2344,MODE(MATCH($G$2:$G$2344,$G$2:$G$2344,0))),G755)</f>
        <v>tier - 2</v>
      </c>
      <c r="O755" s="8" t="str" cm="1">
        <f t="array" ref="O755">IF(H755="?",INDEX($H$2:$H$2344,MODE(MATCH($H$2:$H$2344,$H$2:$H$2344,0))),H755)</f>
        <v>tier - 1</v>
      </c>
      <c r="P755" s="8" t="str">
        <f t="shared" si="81"/>
        <v>R1013</v>
      </c>
      <c r="Q755" s="11">
        <f t="shared" si="82"/>
        <v>31396</v>
      </c>
      <c r="R755" s="9">
        <f t="shared" si="84"/>
        <v>37</v>
      </c>
      <c r="S755" s="9"/>
      <c r="T755" s="40">
        <f>COUNTA(Table3[[#This Row],[month]:[age]])</f>
        <v>7</v>
      </c>
    </row>
    <row r="756" spans="1:20" x14ac:dyDescent="0.25">
      <c r="A756" t="s">
        <v>787</v>
      </c>
      <c r="B756">
        <v>1990</v>
      </c>
      <c r="C756" t="s">
        <v>35</v>
      </c>
      <c r="D756">
        <v>13</v>
      </c>
      <c r="E756">
        <v>3</v>
      </c>
      <c r="F756" s="42">
        <v>6334.34</v>
      </c>
      <c r="G756" t="s">
        <v>11</v>
      </c>
      <c r="H756" t="s">
        <v>11</v>
      </c>
      <c r="I756" t="s">
        <v>247</v>
      </c>
      <c r="J756" s="7">
        <f t="shared" si="79"/>
        <v>0</v>
      </c>
      <c r="K756" s="9" t="str">
        <f t="shared" si="83"/>
        <v>Id1584</v>
      </c>
      <c r="L756" s="8" t="str">
        <f t="shared" si="80"/>
        <v>Aug</v>
      </c>
      <c r="M756" s="9">
        <f t="shared" si="85"/>
        <v>1990</v>
      </c>
      <c r="N756" s="8" t="str" cm="1">
        <f t="array" ref="N756">IF(G756="?",INDEX($G$2:$G$2344,MODE(MATCH($G$2:$G$2344,$G$2:$G$2344,0))),G756)</f>
        <v>tier - 2</v>
      </c>
      <c r="O756" s="8" t="str" cm="1">
        <f t="array" ref="O756">IF(H756="?",INDEX($H$2:$H$2344,MODE(MATCH($H$2:$H$2344,$H$2:$H$2344,0))),H756)</f>
        <v>tier - 2</v>
      </c>
      <c r="P756" s="8" t="str">
        <f t="shared" si="81"/>
        <v>R1024</v>
      </c>
      <c r="Q756" s="11">
        <f t="shared" si="82"/>
        <v>33098</v>
      </c>
      <c r="R756" s="9">
        <f t="shared" si="84"/>
        <v>32</v>
      </c>
      <c r="S756" s="9"/>
      <c r="T756" s="40">
        <f>COUNTA(Table3[[#This Row],[month]:[age]])</f>
        <v>7</v>
      </c>
    </row>
    <row r="757" spans="1:20" x14ac:dyDescent="0.25">
      <c r="A757" t="s">
        <v>788</v>
      </c>
      <c r="B757">
        <v>1986</v>
      </c>
      <c r="C757" t="s">
        <v>20</v>
      </c>
      <c r="D757">
        <v>25</v>
      </c>
      <c r="E757">
        <v>3</v>
      </c>
      <c r="F757" s="42">
        <v>6335.64</v>
      </c>
      <c r="G757" t="s">
        <v>11</v>
      </c>
      <c r="H757" t="s">
        <v>11</v>
      </c>
      <c r="I757" t="s">
        <v>13</v>
      </c>
      <c r="J757" s="7">
        <f t="shared" si="79"/>
        <v>0</v>
      </c>
      <c r="K757" s="9" t="str">
        <f t="shared" si="83"/>
        <v>Id1583</v>
      </c>
      <c r="L757" s="8" t="str">
        <f t="shared" si="80"/>
        <v>Sep</v>
      </c>
      <c r="M757" s="9">
        <f t="shared" si="85"/>
        <v>1986</v>
      </c>
      <c r="N757" s="8" t="str" cm="1">
        <f t="array" ref="N757">IF(G757="?",INDEX($G$2:$G$2344,MODE(MATCH($G$2:$G$2344,$G$2:$G$2344,0))),G757)</f>
        <v>tier - 2</v>
      </c>
      <c r="O757" s="8" t="str" cm="1">
        <f t="array" ref="O757">IF(H757="?",INDEX($H$2:$H$2344,MODE(MATCH($H$2:$H$2344,$H$2:$H$2344,0))),H757)</f>
        <v>tier - 2</v>
      </c>
      <c r="P757" s="8" t="str">
        <f t="shared" si="81"/>
        <v>R1013</v>
      </c>
      <c r="Q757" s="11">
        <f t="shared" si="82"/>
        <v>31680</v>
      </c>
      <c r="R757" s="9">
        <f t="shared" si="84"/>
        <v>36</v>
      </c>
      <c r="S757" s="9"/>
      <c r="T757" s="40">
        <f>COUNTA(Table3[[#This Row],[month]:[age]])</f>
        <v>7</v>
      </c>
    </row>
    <row r="758" spans="1:20" x14ac:dyDescent="0.25">
      <c r="A758" t="s">
        <v>789</v>
      </c>
      <c r="B758">
        <v>1983</v>
      </c>
      <c r="C758" t="s">
        <v>37</v>
      </c>
      <c r="D758">
        <v>21</v>
      </c>
      <c r="E758">
        <v>2</v>
      </c>
      <c r="F758" s="42">
        <v>6338.08</v>
      </c>
      <c r="G758" t="s">
        <v>11</v>
      </c>
      <c r="H758" t="s">
        <v>16</v>
      </c>
      <c r="I758" t="s">
        <v>13</v>
      </c>
      <c r="J758" s="7">
        <f t="shared" si="79"/>
        <v>0</v>
      </c>
      <c r="K758" s="9" t="str">
        <f t="shared" si="83"/>
        <v>Id1582</v>
      </c>
      <c r="L758" s="8" t="str">
        <f t="shared" si="80"/>
        <v>Oct</v>
      </c>
      <c r="M758" s="9">
        <f t="shared" si="85"/>
        <v>1983</v>
      </c>
      <c r="N758" s="8" t="str" cm="1">
        <f t="array" ref="N758">IF(G758="?",INDEX($G$2:$G$2344,MODE(MATCH($G$2:$G$2344,$G$2:$G$2344,0))),G758)</f>
        <v>tier - 2</v>
      </c>
      <c r="O758" s="8" t="str" cm="1">
        <f t="array" ref="O758">IF(H758="?",INDEX($H$2:$H$2344,MODE(MATCH($H$2:$H$2344,$H$2:$H$2344,0))),H758)</f>
        <v>tier - 1</v>
      </c>
      <c r="P758" s="8" t="str">
        <f t="shared" si="81"/>
        <v>R1013</v>
      </c>
      <c r="Q758" s="11">
        <f t="shared" si="82"/>
        <v>30610</v>
      </c>
      <c r="R758" s="9">
        <f t="shared" si="84"/>
        <v>39</v>
      </c>
      <c r="S758" s="9"/>
      <c r="T758" s="40">
        <f>COUNTA(Table3[[#This Row],[month]:[age]])</f>
        <v>7</v>
      </c>
    </row>
    <row r="759" spans="1:20" x14ac:dyDescent="0.25">
      <c r="A759" t="s">
        <v>790</v>
      </c>
      <c r="B759">
        <v>1983</v>
      </c>
      <c r="C759" t="s">
        <v>35</v>
      </c>
      <c r="D759">
        <v>19</v>
      </c>
      <c r="E759">
        <v>2</v>
      </c>
      <c r="F759" s="42">
        <v>6356.27</v>
      </c>
      <c r="G759" t="s">
        <v>12</v>
      </c>
      <c r="H759" t="s">
        <v>11</v>
      </c>
      <c r="I759" t="s">
        <v>13</v>
      </c>
      <c r="J759" s="7">
        <f t="shared" si="79"/>
        <v>0</v>
      </c>
      <c r="K759" s="9" t="str">
        <f t="shared" si="83"/>
        <v>Id1581</v>
      </c>
      <c r="L759" s="8" t="str">
        <f t="shared" si="80"/>
        <v>Aug</v>
      </c>
      <c r="M759" s="9">
        <f t="shared" si="85"/>
        <v>1983</v>
      </c>
      <c r="N759" s="8" t="str" cm="1">
        <f t="array" ref="N759">IF(G759="?",INDEX($G$2:$G$2344,MODE(MATCH($G$2:$G$2344,$G$2:$G$2344,0))),G759)</f>
        <v>tier - 3</v>
      </c>
      <c r="O759" s="8" t="str" cm="1">
        <f t="array" ref="O759">IF(H759="?",INDEX($H$2:$H$2344,MODE(MATCH($H$2:$H$2344,$H$2:$H$2344,0))),H759)</f>
        <v>tier - 2</v>
      </c>
      <c r="P759" s="8" t="str">
        <f t="shared" si="81"/>
        <v>R1013</v>
      </c>
      <c r="Q759" s="11">
        <f t="shared" si="82"/>
        <v>30547</v>
      </c>
      <c r="R759" s="9">
        <f t="shared" si="84"/>
        <v>39</v>
      </c>
      <c r="S759" s="9"/>
      <c r="T759" s="40">
        <f>COUNTA(Table3[[#This Row],[month]:[age]])</f>
        <v>7</v>
      </c>
    </row>
    <row r="760" spans="1:20" x14ac:dyDescent="0.25">
      <c r="A760" t="s">
        <v>791</v>
      </c>
      <c r="B760">
        <v>1980</v>
      </c>
      <c r="C760" t="s">
        <v>37</v>
      </c>
      <c r="D760">
        <v>30</v>
      </c>
      <c r="E760">
        <v>0</v>
      </c>
      <c r="F760" s="42">
        <v>6358.78</v>
      </c>
      <c r="G760" t="s">
        <v>11</v>
      </c>
      <c r="H760" t="s">
        <v>16</v>
      </c>
      <c r="I760" t="s">
        <v>23</v>
      </c>
      <c r="J760" s="7">
        <f t="shared" si="79"/>
        <v>0</v>
      </c>
      <c r="K760" s="9" t="str">
        <f t="shared" si="83"/>
        <v>Id1580</v>
      </c>
      <c r="L760" s="8" t="str">
        <f t="shared" si="80"/>
        <v>Oct</v>
      </c>
      <c r="M760" s="9">
        <f t="shared" si="85"/>
        <v>1980</v>
      </c>
      <c r="N760" s="8" t="str" cm="1">
        <f t="array" ref="N760">IF(G760="?",INDEX($G$2:$G$2344,MODE(MATCH($G$2:$G$2344,$G$2:$G$2344,0))),G760)</f>
        <v>tier - 2</v>
      </c>
      <c r="O760" s="8" t="str" cm="1">
        <f t="array" ref="O760">IF(H760="?",INDEX($H$2:$H$2344,MODE(MATCH($H$2:$H$2344,$H$2:$H$2344,0))),H760)</f>
        <v>tier - 1</v>
      </c>
      <c r="P760" s="8" t="str">
        <f t="shared" si="81"/>
        <v>R1012</v>
      </c>
      <c r="Q760" s="11">
        <f t="shared" si="82"/>
        <v>29524</v>
      </c>
      <c r="R760" s="9">
        <f t="shared" si="84"/>
        <v>42</v>
      </c>
      <c r="S760" s="9"/>
      <c r="T760" s="40">
        <f>COUNTA(Table3[[#This Row],[month]:[age]])</f>
        <v>7</v>
      </c>
    </row>
    <row r="761" spans="1:20" x14ac:dyDescent="0.25">
      <c r="A761" t="s">
        <v>792</v>
      </c>
      <c r="B761">
        <v>1989</v>
      </c>
      <c r="C761" t="s">
        <v>18</v>
      </c>
      <c r="D761">
        <v>24</v>
      </c>
      <c r="E761">
        <v>3</v>
      </c>
      <c r="F761" s="42">
        <v>6360.99</v>
      </c>
      <c r="G761" t="s">
        <v>11</v>
      </c>
      <c r="H761" t="s">
        <v>11</v>
      </c>
      <c r="I761" t="s">
        <v>23</v>
      </c>
      <c r="J761" s="7">
        <f t="shared" si="79"/>
        <v>0</v>
      </c>
      <c r="K761" s="9" t="str">
        <f t="shared" si="83"/>
        <v>Id1579</v>
      </c>
      <c r="L761" s="8" t="str">
        <f t="shared" si="80"/>
        <v>Jun</v>
      </c>
      <c r="M761" s="9">
        <f t="shared" si="85"/>
        <v>1989</v>
      </c>
      <c r="N761" s="8" t="str" cm="1">
        <f t="array" ref="N761">IF(G761="?",INDEX($G$2:$G$2344,MODE(MATCH($G$2:$G$2344,$G$2:$G$2344,0))),G761)</f>
        <v>tier - 2</v>
      </c>
      <c r="O761" s="8" t="str" cm="1">
        <f t="array" ref="O761">IF(H761="?",INDEX($H$2:$H$2344,MODE(MATCH($H$2:$H$2344,$H$2:$H$2344,0))),H761)</f>
        <v>tier - 2</v>
      </c>
      <c r="P761" s="8" t="str">
        <f t="shared" si="81"/>
        <v>R1012</v>
      </c>
      <c r="Q761" s="11">
        <f t="shared" si="82"/>
        <v>32683</v>
      </c>
      <c r="R761" s="9">
        <f t="shared" si="84"/>
        <v>33</v>
      </c>
      <c r="S761" s="9"/>
      <c r="T761" s="40">
        <f>COUNTA(Table3[[#This Row],[month]:[age]])</f>
        <v>7</v>
      </c>
    </row>
    <row r="762" spans="1:20" x14ac:dyDescent="0.25">
      <c r="A762" t="s">
        <v>793</v>
      </c>
      <c r="B762">
        <v>1996</v>
      </c>
      <c r="C762" t="s">
        <v>10</v>
      </c>
      <c r="D762">
        <v>7</v>
      </c>
      <c r="E762">
        <v>0</v>
      </c>
      <c r="F762" s="42">
        <v>6361.47</v>
      </c>
      <c r="G762" t="s">
        <v>11</v>
      </c>
      <c r="H762" t="s">
        <v>12</v>
      </c>
      <c r="I762" t="s">
        <v>300</v>
      </c>
      <c r="J762" s="7">
        <f t="shared" si="79"/>
        <v>0</v>
      </c>
      <c r="K762" s="9" t="str">
        <f t="shared" si="83"/>
        <v>Id1578</v>
      </c>
      <c r="L762" s="8" t="str">
        <f t="shared" si="80"/>
        <v>Jul</v>
      </c>
      <c r="M762" s="9">
        <f t="shared" si="85"/>
        <v>1996</v>
      </c>
      <c r="N762" s="8" t="str" cm="1">
        <f t="array" ref="N762">IF(G762="?",INDEX($G$2:$G$2344,MODE(MATCH($G$2:$G$2344,$G$2:$G$2344,0))),G762)</f>
        <v>tier - 2</v>
      </c>
      <c r="O762" s="8" t="str" cm="1">
        <f t="array" ref="O762">IF(H762="?",INDEX($H$2:$H$2344,MODE(MATCH($H$2:$H$2344,$H$2:$H$2344,0))),H762)</f>
        <v>tier - 3</v>
      </c>
      <c r="P762" s="8" t="str">
        <f t="shared" si="81"/>
        <v>R1021</v>
      </c>
      <c r="Q762" s="11">
        <f t="shared" si="82"/>
        <v>35253</v>
      </c>
      <c r="R762" s="9">
        <f t="shared" si="84"/>
        <v>26</v>
      </c>
      <c r="S762" s="9"/>
      <c r="T762" s="40">
        <f>COUNTA(Table3[[#This Row],[month]:[age]])</f>
        <v>7</v>
      </c>
    </row>
    <row r="763" spans="1:20" x14ac:dyDescent="0.25">
      <c r="A763" t="s">
        <v>794</v>
      </c>
      <c r="B763">
        <v>1970</v>
      </c>
      <c r="C763" t="s">
        <v>15</v>
      </c>
      <c r="D763">
        <v>9</v>
      </c>
      <c r="E763">
        <v>0</v>
      </c>
      <c r="F763" s="42">
        <v>6367.31</v>
      </c>
      <c r="G763" t="s">
        <v>11</v>
      </c>
      <c r="H763" t="s">
        <v>16</v>
      </c>
      <c r="I763" t="s">
        <v>13</v>
      </c>
      <c r="J763" s="7">
        <f t="shared" si="79"/>
        <v>0</v>
      </c>
      <c r="K763" s="9" t="str">
        <f t="shared" si="83"/>
        <v>Id1577</v>
      </c>
      <c r="L763" s="8" t="str">
        <f t="shared" si="80"/>
        <v>Nov</v>
      </c>
      <c r="M763" s="9">
        <f t="shared" si="85"/>
        <v>1970</v>
      </c>
      <c r="N763" s="8" t="str" cm="1">
        <f t="array" ref="N763">IF(G763="?",INDEX($G$2:$G$2344,MODE(MATCH($G$2:$G$2344,$G$2:$G$2344,0))),G763)</f>
        <v>tier - 2</v>
      </c>
      <c r="O763" s="8" t="str" cm="1">
        <f t="array" ref="O763">IF(H763="?",INDEX($H$2:$H$2344,MODE(MATCH($H$2:$H$2344,$H$2:$H$2344,0))),H763)</f>
        <v>tier - 1</v>
      </c>
      <c r="P763" s="8" t="str">
        <f t="shared" si="81"/>
        <v>R1013</v>
      </c>
      <c r="Q763" s="11">
        <f t="shared" si="82"/>
        <v>25881</v>
      </c>
      <c r="R763" s="9">
        <f t="shared" si="84"/>
        <v>52</v>
      </c>
      <c r="S763" s="9"/>
      <c r="T763" s="40">
        <f>COUNTA(Table3[[#This Row],[month]:[age]])</f>
        <v>7</v>
      </c>
    </row>
    <row r="764" spans="1:20" x14ac:dyDescent="0.25">
      <c r="A764" t="s">
        <v>795</v>
      </c>
      <c r="B764">
        <v>1984</v>
      </c>
      <c r="C764" t="s">
        <v>35</v>
      </c>
      <c r="D764">
        <v>13</v>
      </c>
      <c r="E764">
        <v>1</v>
      </c>
      <c r="F764" s="42">
        <v>6373.56</v>
      </c>
      <c r="G764" t="s">
        <v>11</v>
      </c>
      <c r="H764" t="s">
        <v>16</v>
      </c>
      <c r="I764" t="s">
        <v>23</v>
      </c>
      <c r="J764" s="7">
        <f t="shared" si="79"/>
        <v>0</v>
      </c>
      <c r="K764" s="9" t="str">
        <f t="shared" si="83"/>
        <v>Id1576</v>
      </c>
      <c r="L764" s="8" t="str">
        <f t="shared" si="80"/>
        <v>Aug</v>
      </c>
      <c r="M764" s="9">
        <f t="shared" si="85"/>
        <v>1984</v>
      </c>
      <c r="N764" s="8" t="str" cm="1">
        <f t="array" ref="N764">IF(G764="?",INDEX($G$2:$G$2344,MODE(MATCH($G$2:$G$2344,$G$2:$G$2344,0))),G764)</f>
        <v>tier - 2</v>
      </c>
      <c r="O764" s="8" t="str" cm="1">
        <f t="array" ref="O764">IF(H764="?",INDEX($H$2:$H$2344,MODE(MATCH($H$2:$H$2344,$H$2:$H$2344,0))),H764)</f>
        <v>tier - 1</v>
      </c>
      <c r="P764" s="8" t="str">
        <f t="shared" si="81"/>
        <v>R1012</v>
      </c>
      <c r="Q764" s="11">
        <f t="shared" si="82"/>
        <v>30907</v>
      </c>
      <c r="R764" s="9">
        <f t="shared" si="84"/>
        <v>38</v>
      </c>
      <c r="S764" s="9"/>
      <c r="T764" s="40">
        <f>COUNTA(Table3[[#This Row],[month]:[age]])</f>
        <v>7</v>
      </c>
    </row>
    <row r="765" spans="1:20" x14ac:dyDescent="0.25">
      <c r="A765" t="s">
        <v>796</v>
      </c>
      <c r="B765">
        <v>1976</v>
      </c>
      <c r="C765" t="s">
        <v>15</v>
      </c>
      <c r="D765">
        <v>18</v>
      </c>
      <c r="E765">
        <v>2</v>
      </c>
      <c r="F765" s="42">
        <v>6374.16</v>
      </c>
      <c r="G765" t="s">
        <v>11</v>
      </c>
      <c r="H765" t="s">
        <v>11</v>
      </c>
      <c r="I765" t="s">
        <v>13</v>
      </c>
      <c r="J765" s="7">
        <f t="shared" si="79"/>
        <v>0</v>
      </c>
      <c r="K765" s="9" t="str">
        <f t="shared" si="83"/>
        <v>Id1575</v>
      </c>
      <c r="L765" s="8" t="str">
        <f t="shared" si="80"/>
        <v>Nov</v>
      </c>
      <c r="M765" s="9">
        <f t="shared" si="85"/>
        <v>1976</v>
      </c>
      <c r="N765" s="8" t="str" cm="1">
        <f t="array" ref="N765">IF(G765="?",INDEX($G$2:$G$2344,MODE(MATCH($G$2:$G$2344,$G$2:$G$2344,0))),G765)</f>
        <v>tier - 2</v>
      </c>
      <c r="O765" s="8" t="str" cm="1">
        <f t="array" ref="O765">IF(H765="?",INDEX($H$2:$H$2344,MODE(MATCH($H$2:$H$2344,$H$2:$H$2344,0))),H765)</f>
        <v>tier - 2</v>
      </c>
      <c r="P765" s="8" t="str">
        <f t="shared" si="81"/>
        <v>R1013</v>
      </c>
      <c r="Q765" s="11">
        <f t="shared" si="82"/>
        <v>28082</v>
      </c>
      <c r="R765" s="9">
        <f t="shared" si="84"/>
        <v>46</v>
      </c>
      <c r="S765" s="9"/>
      <c r="T765" s="40">
        <f>COUNTA(Table3[[#This Row],[month]:[age]])</f>
        <v>7</v>
      </c>
    </row>
    <row r="766" spans="1:20" x14ac:dyDescent="0.25">
      <c r="A766" t="s">
        <v>797</v>
      </c>
      <c r="B766">
        <v>1982</v>
      </c>
      <c r="C766" t="s">
        <v>35</v>
      </c>
      <c r="D766">
        <v>6</v>
      </c>
      <c r="E766">
        <v>1</v>
      </c>
      <c r="F766" s="42">
        <v>6389.38</v>
      </c>
      <c r="G766" t="s">
        <v>16</v>
      </c>
      <c r="H766" t="s">
        <v>11</v>
      </c>
      <c r="I766" t="s">
        <v>23</v>
      </c>
      <c r="J766" s="7">
        <f t="shared" si="79"/>
        <v>0</v>
      </c>
      <c r="K766" s="9" t="str">
        <f t="shared" si="83"/>
        <v>Id1574</v>
      </c>
      <c r="L766" s="8" t="str">
        <f t="shared" si="80"/>
        <v>Aug</v>
      </c>
      <c r="M766" s="9">
        <f t="shared" si="85"/>
        <v>1982</v>
      </c>
      <c r="N766" s="8" t="str" cm="1">
        <f t="array" ref="N766">IF(G766="?",INDEX($G$2:$G$2344,MODE(MATCH($G$2:$G$2344,$G$2:$G$2344,0))),G766)</f>
        <v>tier - 1</v>
      </c>
      <c r="O766" s="8" t="str" cm="1">
        <f t="array" ref="O766">IF(H766="?",INDEX($H$2:$H$2344,MODE(MATCH($H$2:$H$2344,$H$2:$H$2344,0))),H766)</f>
        <v>tier - 2</v>
      </c>
      <c r="P766" s="8" t="str">
        <f t="shared" si="81"/>
        <v>R1012</v>
      </c>
      <c r="Q766" s="11">
        <f t="shared" si="82"/>
        <v>30169</v>
      </c>
      <c r="R766" s="9">
        <f t="shared" si="84"/>
        <v>40</v>
      </c>
      <c r="S766" s="9"/>
      <c r="T766" s="40">
        <f>COUNTA(Table3[[#This Row],[month]:[age]])</f>
        <v>7</v>
      </c>
    </row>
    <row r="767" spans="1:20" x14ac:dyDescent="0.25">
      <c r="A767" t="s">
        <v>798</v>
      </c>
      <c r="B767">
        <v>1997</v>
      </c>
      <c r="C767" t="s">
        <v>35</v>
      </c>
      <c r="D767">
        <v>16</v>
      </c>
      <c r="E767">
        <v>0</v>
      </c>
      <c r="F767" s="42">
        <v>6389.53</v>
      </c>
      <c r="G767" t="s">
        <v>11</v>
      </c>
      <c r="H767" t="s">
        <v>11</v>
      </c>
      <c r="I767" t="s">
        <v>300</v>
      </c>
      <c r="J767" s="7">
        <f t="shared" si="79"/>
        <v>0</v>
      </c>
      <c r="K767" s="9" t="str">
        <f t="shared" si="83"/>
        <v>Id1573</v>
      </c>
      <c r="L767" s="8" t="str">
        <f t="shared" si="80"/>
        <v>Aug</v>
      </c>
      <c r="M767" s="9">
        <f t="shared" si="85"/>
        <v>1997</v>
      </c>
      <c r="N767" s="8" t="str" cm="1">
        <f t="array" ref="N767">IF(G767="?",INDEX($G$2:$G$2344,MODE(MATCH($G$2:$G$2344,$G$2:$G$2344,0))),G767)</f>
        <v>tier - 2</v>
      </c>
      <c r="O767" s="8" t="str" cm="1">
        <f t="array" ref="O767">IF(H767="?",INDEX($H$2:$H$2344,MODE(MATCH($H$2:$H$2344,$H$2:$H$2344,0))),H767)</f>
        <v>tier - 2</v>
      </c>
      <c r="P767" s="8" t="str">
        <f t="shared" si="81"/>
        <v>R1021</v>
      </c>
      <c r="Q767" s="11">
        <f t="shared" si="82"/>
        <v>35658</v>
      </c>
      <c r="R767" s="9">
        <f t="shared" si="84"/>
        <v>25</v>
      </c>
      <c r="S767" s="9"/>
      <c r="T767" s="40">
        <f>COUNTA(Table3[[#This Row],[month]:[age]])</f>
        <v>7</v>
      </c>
    </row>
    <row r="768" spans="1:20" x14ac:dyDescent="0.25">
      <c r="A768" t="s">
        <v>799</v>
      </c>
      <c r="B768">
        <v>1982</v>
      </c>
      <c r="C768" t="s">
        <v>37</v>
      </c>
      <c r="D768">
        <v>28</v>
      </c>
      <c r="E768">
        <v>1</v>
      </c>
      <c r="F768" s="42">
        <v>6393.6</v>
      </c>
      <c r="G768" t="s">
        <v>11</v>
      </c>
      <c r="H768" t="s">
        <v>16</v>
      </c>
      <c r="I768" t="s">
        <v>23</v>
      </c>
      <c r="J768" s="7">
        <f t="shared" si="79"/>
        <v>0</v>
      </c>
      <c r="K768" s="9" t="str">
        <f t="shared" si="83"/>
        <v>Id1572</v>
      </c>
      <c r="L768" s="8" t="str">
        <f t="shared" si="80"/>
        <v>Oct</v>
      </c>
      <c r="M768" s="9">
        <f t="shared" si="85"/>
        <v>1982</v>
      </c>
      <c r="N768" s="8" t="str" cm="1">
        <f t="array" ref="N768">IF(G768="?",INDEX($G$2:$G$2344,MODE(MATCH($G$2:$G$2344,$G$2:$G$2344,0))),G768)</f>
        <v>tier - 2</v>
      </c>
      <c r="O768" s="8" t="str" cm="1">
        <f t="array" ref="O768">IF(H768="?",INDEX($H$2:$H$2344,MODE(MATCH($H$2:$H$2344,$H$2:$H$2344,0))),H768)</f>
        <v>tier - 1</v>
      </c>
      <c r="P768" s="8" t="str">
        <f t="shared" si="81"/>
        <v>R1012</v>
      </c>
      <c r="Q768" s="11">
        <f t="shared" si="82"/>
        <v>30252</v>
      </c>
      <c r="R768" s="9">
        <f t="shared" si="84"/>
        <v>40</v>
      </c>
      <c r="S768" s="9"/>
      <c r="T768" s="40">
        <f>COUNTA(Table3[[#This Row],[month]:[age]])</f>
        <v>7</v>
      </c>
    </row>
    <row r="769" spans="1:20" x14ac:dyDescent="0.25">
      <c r="A769" t="s">
        <v>800</v>
      </c>
      <c r="B769">
        <v>1987</v>
      </c>
      <c r="C769" t="s">
        <v>20</v>
      </c>
      <c r="D769">
        <v>9</v>
      </c>
      <c r="E769">
        <v>2</v>
      </c>
      <c r="F769" s="42">
        <v>6402.29</v>
      </c>
      <c r="G769" t="s">
        <v>11</v>
      </c>
      <c r="H769" t="s">
        <v>12</v>
      </c>
      <c r="I769" t="s">
        <v>247</v>
      </c>
      <c r="J769" s="7">
        <f t="shared" si="79"/>
        <v>0</v>
      </c>
      <c r="K769" s="9" t="str">
        <f t="shared" si="83"/>
        <v>Id1571</v>
      </c>
      <c r="L769" s="8" t="str">
        <f t="shared" si="80"/>
        <v>Sep</v>
      </c>
      <c r="M769" s="9">
        <f t="shared" si="85"/>
        <v>1987</v>
      </c>
      <c r="N769" s="8" t="str" cm="1">
        <f t="array" ref="N769">IF(G769="?",INDEX($G$2:$G$2344,MODE(MATCH($G$2:$G$2344,$G$2:$G$2344,0))),G769)</f>
        <v>tier - 2</v>
      </c>
      <c r="O769" s="8" t="str" cm="1">
        <f t="array" ref="O769">IF(H769="?",INDEX($H$2:$H$2344,MODE(MATCH($H$2:$H$2344,$H$2:$H$2344,0))),H769)</f>
        <v>tier - 3</v>
      </c>
      <c r="P769" s="8" t="str">
        <f t="shared" si="81"/>
        <v>R1024</v>
      </c>
      <c r="Q769" s="11">
        <f t="shared" si="82"/>
        <v>32029</v>
      </c>
      <c r="R769" s="9">
        <f t="shared" si="84"/>
        <v>35</v>
      </c>
      <c r="S769" s="9"/>
      <c r="T769" s="40">
        <f>COUNTA(Table3[[#This Row],[month]:[age]])</f>
        <v>7</v>
      </c>
    </row>
    <row r="770" spans="1:20" x14ac:dyDescent="0.25">
      <c r="A770" t="s">
        <v>801</v>
      </c>
      <c r="B770">
        <v>1985</v>
      </c>
      <c r="C770" t="s">
        <v>30</v>
      </c>
      <c r="D770">
        <v>10</v>
      </c>
      <c r="E770">
        <v>2</v>
      </c>
      <c r="F770" s="42">
        <v>6406.41</v>
      </c>
      <c r="G770" t="s">
        <v>16</v>
      </c>
      <c r="H770" t="s">
        <v>12</v>
      </c>
      <c r="I770" t="s">
        <v>276</v>
      </c>
      <c r="J770" s="7">
        <f t="shared" ref="J770:J833" si="86">COUNTIF(A770:I770, "?")</f>
        <v>0</v>
      </c>
      <c r="K770" s="9" t="str">
        <f t="shared" si="83"/>
        <v>Id1570</v>
      </c>
      <c r="L770" s="8" t="str">
        <f t="shared" ref="L770:L833" si="87">IF(C770="?", "Sep", C770)</f>
        <v>Dec</v>
      </c>
      <c r="M770" s="9">
        <f t="shared" si="85"/>
        <v>1985</v>
      </c>
      <c r="N770" s="8" t="str" cm="1">
        <f t="array" ref="N770">IF(G770="?",INDEX($G$2:$G$2344,MODE(MATCH($G$2:$G$2344,$G$2:$G$2344,0))),G770)</f>
        <v>tier - 1</v>
      </c>
      <c r="O770" s="8" t="str" cm="1">
        <f t="array" ref="O770">IF(H770="?",INDEX($H$2:$H$2344,MODE(MATCH($H$2:$H$2344,$H$2:$H$2344,0))),H770)</f>
        <v>tier - 3</v>
      </c>
      <c r="P770" s="8" t="str">
        <f t="shared" ref="P770:P833" si="88">IF(I770="?", "Unknown", I770)</f>
        <v>R1014</v>
      </c>
      <c r="Q770" s="11">
        <f t="shared" ref="Q770:Q833" si="89">DATE(B770, MONTH(1 &amp; L770), D770)</f>
        <v>31391</v>
      </c>
      <c r="R770" s="9">
        <f t="shared" si="84"/>
        <v>37</v>
      </c>
      <c r="S770" s="9"/>
      <c r="T770" s="40">
        <f>COUNTA(Table3[[#This Row],[month]:[age]])</f>
        <v>7</v>
      </c>
    </row>
    <row r="771" spans="1:20" x14ac:dyDescent="0.25">
      <c r="A771" t="s">
        <v>802</v>
      </c>
      <c r="B771">
        <v>1970</v>
      </c>
      <c r="C771" t="s">
        <v>35</v>
      </c>
      <c r="D771">
        <v>20</v>
      </c>
      <c r="E771">
        <v>0</v>
      </c>
      <c r="F771" s="42">
        <v>6407.05</v>
      </c>
      <c r="G771" t="s">
        <v>11</v>
      </c>
      <c r="H771" t="s">
        <v>16</v>
      </c>
      <c r="I771" t="s">
        <v>13</v>
      </c>
      <c r="J771" s="7">
        <f t="shared" si="86"/>
        <v>0</v>
      </c>
      <c r="K771" s="9" t="str">
        <f t="shared" ref="K771:K834" si="90">IF(A771="?", "Unknown", A771)</f>
        <v>Id1569</v>
      </c>
      <c r="L771" s="8" t="str">
        <f t="shared" si="87"/>
        <v>Aug</v>
      </c>
      <c r="M771" s="9">
        <f t="shared" si="85"/>
        <v>1970</v>
      </c>
      <c r="N771" s="8" t="str" cm="1">
        <f t="array" ref="N771">IF(G771="?",INDEX($G$2:$G$2344,MODE(MATCH($G$2:$G$2344,$G$2:$G$2344,0))),G771)</f>
        <v>tier - 2</v>
      </c>
      <c r="O771" s="8" t="str" cm="1">
        <f t="array" ref="O771">IF(H771="?",INDEX($H$2:$H$2344,MODE(MATCH($H$2:$H$2344,$H$2:$H$2344,0))),H771)</f>
        <v>tier - 1</v>
      </c>
      <c r="P771" s="8" t="str">
        <f t="shared" si="88"/>
        <v>R1013</v>
      </c>
      <c r="Q771" s="11">
        <f t="shared" si="89"/>
        <v>25800</v>
      </c>
      <c r="R771" s="9">
        <f t="shared" ref="R771:R834" si="91">DATEDIF(Q771, DATE(2023,6,8), "Y")</f>
        <v>52</v>
      </c>
      <c r="S771" s="9"/>
      <c r="T771" s="40">
        <f>COUNTA(Table3[[#This Row],[month]:[age]])</f>
        <v>7</v>
      </c>
    </row>
    <row r="772" spans="1:20" x14ac:dyDescent="0.25">
      <c r="A772" t="s">
        <v>803</v>
      </c>
      <c r="B772">
        <v>1971</v>
      </c>
      <c r="C772" t="s">
        <v>35</v>
      </c>
      <c r="D772">
        <v>22</v>
      </c>
      <c r="E772">
        <v>0</v>
      </c>
      <c r="F772" s="42">
        <v>6412.34</v>
      </c>
      <c r="G772" t="s">
        <v>11</v>
      </c>
      <c r="H772" t="s">
        <v>12</v>
      </c>
      <c r="I772" t="s">
        <v>13</v>
      </c>
      <c r="J772" s="7">
        <f t="shared" si="86"/>
        <v>0</v>
      </c>
      <c r="K772" s="9" t="str">
        <f t="shared" si="90"/>
        <v>Id1568</v>
      </c>
      <c r="L772" s="8" t="str">
        <f t="shared" si="87"/>
        <v>Aug</v>
      </c>
      <c r="M772" s="9">
        <f t="shared" si="85"/>
        <v>1971</v>
      </c>
      <c r="N772" s="8" t="str" cm="1">
        <f t="array" ref="N772">IF(G772="?",INDEX($G$2:$G$2344,MODE(MATCH($G$2:$G$2344,$G$2:$G$2344,0))),G772)</f>
        <v>tier - 2</v>
      </c>
      <c r="O772" s="8" t="str" cm="1">
        <f t="array" ref="O772">IF(H772="?",INDEX($H$2:$H$2344,MODE(MATCH($H$2:$H$2344,$H$2:$H$2344,0))),H772)</f>
        <v>tier - 3</v>
      </c>
      <c r="P772" s="8" t="str">
        <f t="shared" si="88"/>
        <v>R1013</v>
      </c>
      <c r="Q772" s="11">
        <f t="shared" si="89"/>
        <v>26167</v>
      </c>
      <c r="R772" s="9">
        <f t="shared" si="91"/>
        <v>51</v>
      </c>
      <c r="S772" s="9"/>
      <c r="T772" s="40">
        <f>COUNTA(Table3[[#This Row],[month]:[age]])</f>
        <v>7</v>
      </c>
    </row>
    <row r="773" spans="1:20" x14ac:dyDescent="0.25">
      <c r="A773" t="s">
        <v>804</v>
      </c>
      <c r="B773">
        <v>1987</v>
      </c>
      <c r="C773" t="s">
        <v>20</v>
      </c>
      <c r="D773">
        <v>4</v>
      </c>
      <c r="E773">
        <v>3</v>
      </c>
      <c r="F773" s="42">
        <v>6414.18</v>
      </c>
      <c r="G773" t="s">
        <v>11</v>
      </c>
      <c r="H773" t="s">
        <v>11</v>
      </c>
      <c r="I773" t="s">
        <v>42</v>
      </c>
      <c r="J773" s="7">
        <f t="shared" si="86"/>
        <v>0</v>
      </c>
      <c r="K773" s="9" t="str">
        <f t="shared" si="90"/>
        <v>Id1567</v>
      </c>
      <c r="L773" s="8" t="str">
        <f t="shared" si="87"/>
        <v>Sep</v>
      </c>
      <c r="M773" s="9">
        <f t="shared" si="85"/>
        <v>1987</v>
      </c>
      <c r="N773" s="8" t="str" cm="1">
        <f t="array" ref="N773">IF(G773="?",INDEX($G$2:$G$2344,MODE(MATCH($G$2:$G$2344,$G$2:$G$2344,0))),G773)</f>
        <v>tier - 2</v>
      </c>
      <c r="O773" s="8" t="str" cm="1">
        <f t="array" ref="O773">IF(H773="?",INDEX($H$2:$H$2344,MODE(MATCH($H$2:$H$2344,$H$2:$H$2344,0))),H773)</f>
        <v>tier - 2</v>
      </c>
      <c r="P773" s="8" t="str">
        <f t="shared" si="88"/>
        <v>R1011</v>
      </c>
      <c r="Q773" s="11">
        <f t="shared" si="89"/>
        <v>32024</v>
      </c>
      <c r="R773" s="9">
        <f t="shared" si="91"/>
        <v>35</v>
      </c>
      <c r="S773" s="9"/>
      <c r="T773" s="40">
        <f>COUNTA(Table3[[#This Row],[month]:[age]])</f>
        <v>7</v>
      </c>
    </row>
    <row r="774" spans="1:20" x14ac:dyDescent="0.25">
      <c r="A774" t="s">
        <v>805</v>
      </c>
      <c r="B774">
        <v>1976</v>
      </c>
      <c r="C774" t="s">
        <v>30</v>
      </c>
      <c r="D774">
        <v>30</v>
      </c>
      <c r="E774">
        <v>2</v>
      </c>
      <c r="F774" s="42">
        <v>6417.28</v>
      </c>
      <c r="G774" t="s">
        <v>11</v>
      </c>
      <c r="H774" t="s">
        <v>12</v>
      </c>
      <c r="I774" t="s">
        <v>13</v>
      </c>
      <c r="J774" s="7">
        <f t="shared" si="86"/>
        <v>0</v>
      </c>
      <c r="K774" s="9" t="str">
        <f t="shared" si="90"/>
        <v>Id1566</v>
      </c>
      <c r="L774" s="8" t="str">
        <f t="shared" si="87"/>
        <v>Dec</v>
      </c>
      <c r="M774" s="9">
        <f t="shared" si="85"/>
        <v>1976</v>
      </c>
      <c r="N774" s="8" t="str" cm="1">
        <f t="array" ref="N774">IF(G774="?",INDEX($G$2:$G$2344,MODE(MATCH($G$2:$G$2344,$G$2:$G$2344,0))),G774)</f>
        <v>tier - 2</v>
      </c>
      <c r="O774" s="8" t="str" cm="1">
        <f t="array" ref="O774">IF(H774="?",INDEX($H$2:$H$2344,MODE(MATCH($H$2:$H$2344,$H$2:$H$2344,0))),H774)</f>
        <v>tier - 3</v>
      </c>
      <c r="P774" s="8" t="str">
        <f t="shared" si="88"/>
        <v>R1013</v>
      </c>
      <c r="Q774" s="11">
        <f t="shared" si="89"/>
        <v>28124</v>
      </c>
      <c r="R774" s="9">
        <f t="shared" si="91"/>
        <v>46</v>
      </c>
      <c r="S774" s="9"/>
      <c r="T774" s="40">
        <f>COUNTA(Table3[[#This Row],[month]:[age]])</f>
        <v>7</v>
      </c>
    </row>
    <row r="775" spans="1:20" x14ac:dyDescent="0.25">
      <c r="A775" t="s">
        <v>806</v>
      </c>
      <c r="B775">
        <v>1975</v>
      </c>
      <c r="C775" t="s">
        <v>35</v>
      </c>
      <c r="D775">
        <v>5</v>
      </c>
      <c r="E775">
        <v>1</v>
      </c>
      <c r="F775" s="42">
        <v>6423.48</v>
      </c>
      <c r="G775" t="s">
        <v>11</v>
      </c>
      <c r="H775" t="s">
        <v>12</v>
      </c>
      <c r="I775" t="s">
        <v>13</v>
      </c>
      <c r="J775" s="7">
        <f t="shared" si="86"/>
        <v>0</v>
      </c>
      <c r="K775" s="9" t="str">
        <f t="shared" si="90"/>
        <v>Id1565</v>
      </c>
      <c r="L775" s="8" t="str">
        <f t="shared" si="87"/>
        <v>Aug</v>
      </c>
      <c r="M775" s="9">
        <f t="shared" si="85"/>
        <v>1975</v>
      </c>
      <c r="N775" s="8" t="str" cm="1">
        <f t="array" ref="N775">IF(G775="?",INDEX($G$2:$G$2344,MODE(MATCH($G$2:$G$2344,$G$2:$G$2344,0))),G775)</f>
        <v>tier - 2</v>
      </c>
      <c r="O775" s="8" t="str" cm="1">
        <f t="array" ref="O775">IF(H775="?",INDEX($H$2:$H$2344,MODE(MATCH($H$2:$H$2344,$H$2:$H$2344,0))),H775)</f>
        <v>tier - 3</v>
      </c>
      <c r="P775" s="8" t="str">
        <f t="shared" si="88"/>
        <v>R1013</v>
      </c>
      <c r="Q775" s="11">
        <f t="shared" si="89"/>
        <v>27611</v>
      </c>
      <c r="R775" s="9">
        <f t="shared" si="91"/>
        <v>47</v>
      </c>
      <c r="S775" s="9"/>
      <c r="T775" s="40">
        <f>COUNTA(Table3[[#This Row],[month]:[age]])</f>
        <v>7</v>
      </c>
    </row>
    <row r="776" spans="1:20" x14ac:dyDescent="0.25">
      <c r="A776" t="s">
        <v>807</v>
      </c>
      <c r="B776">
        <v>1985</v>
      </c>
      <c r="C776" t="s">
        <v>10</v>
      </c>
      <c r="D776">
        <v>22</v>
      </c>
      <c r="E776">
        <v>3</v>
      </c>
      <c r="F776" s="42">
        <v>6435.62</v>
      </c>
      <c r="G776" t="s">
        <v>12</v>
      </c>
      <c r="H776" t="s">
        <v>11</v>
      </c>
      <c r="I776" t="s">
        <v>13</v>
      </c>
      <c r="J776" s="7">
        <f t="shared" si="86"/>
        <v>0</v>
      </c>
      <c r="K776" s="9" t="str">
        <f t="shared" si="90"/>
        <v>Id1564</v>
      </c>
      <c r="L776" s="8" t="str">
        <f t="shared" si="87"/>
        <v>Jul</v>
      </c>
      <c r="M776" s="9">
        <f t="shared" si="85"/>
        <v>1985</v>
      </c>
      <c r="N776" s="8" t="str" cm="1">
        <f t="array" ref="N776">IF(G776="?",INDEX($G$2:$G$2344,MODE(MATCH($G$2:$G$2344,$G$2:$G$2344,0))),G776)</f>
        <v>tier - 3</v>
      </c>
      <c r="O776" s="8" t="str" cm="1">
        <f t="array" ref="O776">IF(H776="?",INDEX($H$2:$H$2344,MODE(MATCH($H$2:$H$2344,$H$2:$H$2344,0))),H776)</f>
        <v>tier - 2</v>
      </c>
      <c r="P776" s="8" t="str">
        <f t="shared" si="88"/>
        <v>R1013</v>
      </c>
      <c r="Q776" s="11">
        <f t="shared" si="89"/>
        <v>31250</v>
      </c>
      <c r="R776" s="9">
        <f t="shared" si="91"/>
        <v>37</v>
      </c>
      <c r="S776" s="9"/>
      <c r="T776" s="40">
        <f>COUNTA(Table3[[#This Row],[month]:[age]])</f>
        <v>7</v>
      </c>
    </row>
    <row r="777" spans="1:20" x14ac:dyDescent="0.25">
      <c r="A777" t="s">
        <v>808</v>
      </c>
      <c r="B777">
        <v>1984</v>
      </c>
      <c r="C777" t="s">
        <v>35</v>
      </c>
      <c r="D777">
        <v>26</v>
      </c>
      <c r="E777">
        <v>2</v>
      </c>
      <c r="F777" s="42">
        <v>6455.86</v>
      </c>
      <c r="G777" t="s">
        <v>12</v>
      </c>
      <c r="H777" t="s">
        <v>12</v>
      </c>
      <c r="I777" t="s">
        <v>23</v>
      </c>
      <c r="J777" s="7">
        <f t="shared" si="86"/>
        <v>0</v>
      </c>
      <c r="K777" s="9" t="str">
        <f t="shared" si="90"/>
        <v>Id1563</v>
      </c>
      <c r="L777" s="8" t="str">
        <f t="shared" si="87"/>
        <v>Aug</v>
      </c>
      <c r="M777" s="9">
        <f t="shared" si="85"/>
        <v>1984</v>
      </c>
      <c r="N777" s="8" t="str" cm="1">
        <f t="array" ref="N777">IF(G777="?",INDEX($G$2:$G$2344,MODE(MATCH($G$2:$G$2344,$G$2:$G$2344,0))),G777)</f>
        <v>tier - 3</v>
      </c>
      <c r="O777" s="8" t="str" cm="1">
        <f t="array" ref="O777">IF(H777="?",INDEX($H$2:$H$2344,MODE(MATCH($H$2:$H$2344,$H$2:$H$2344,0))),H777)</f>
        <v>tier - 3</v>
      </c>
      <c r="P777" s="8" t="str">
        <f t="shared" si="88"/>
        <v>R1012</v>
      </c>
      <c r="Q777" s="11">
        <f t="shared" si="89"/>
        <v>30920</v>
      </c>
      <c r="R777" s="9">
        <f t="shared" si="91"/>
        <v>38</v>
      </c>
      <c r="S777" s="9"/>
      <c r="T777" s="40">
        <f>COUNTA(Table3[[#This Row],[month]:[age]])</f>
        <v>7</v>
      </c>
    </row>
    <row r="778" spans="1:20" x14ac:dyDescent="0.25">
      <c r="A778" t="s">
        <v>809</v>
      </c>
      <c r="B778">
        <v>1984</v>
      </c>
      <c r="C778" t="s">
        <v>15</v>
      </c>
      <c r="D778">
        <v>1</v>
      </c>
      <c r="E778">
        <v>2</v>
      </c>
      <c r="F778" s="42">
        <v>6457.84</v>
      </c>
      <c r="G778" t="s">
        <v>11</v>
      </c>
      <c r="H778" t="s">
        <v>12</v>
      </c>
      <c r="I778" t="s">
        <v>23</v>
      </c>
      <c r="J778" s="7">
        <f t="shared" si="86"/>
        <v>0</v>
      </c>
      <c r="K778" s="9" t="str">
        <f t="shared" si="90"/>
        <v>Id1562</v>
      </c>
      <c r="L778" s="8" t="str">
        <f t="shared" si="87"/>
        <v>Nov</v>
      </c>
      <c r="M778" s="9">
        <f t="shared" si="85"/>
        <v>1984</v>
      </c>
      <c r="N778" s="8" t="str" cm="1">
        <f t="array" ref="N778">IF(G778="?",INDEX($G$2:$G$2344,MODE(MATCH($G$2:$G$2344,$G$2:$G$2344,0))),G778)</f>
        <v>tier - 2</v>
      </c>
      <c r="O778" s="8" t="str" cm="1">
        <f t="array" ref="O778">IF(H778="?",INDEX($H$2:$H$2344,MODE(MATCH($H$2:$H$2344,$H$2:$H$2344,0))),H778)</f>
        <v>tier - 3</v>
      </c>
      <c r="P778" s="8" t="str">
        <f t="shared" si="88"/>
        <v>R1012</v>
      </c>
      <c r="Q778" s="11">
        <f t="shared" si="89"/>
        <v>30987</v>
      </c>
      <c r="R778" s="9">
        <f t="shared" si="91"/>
        <v>38</v>
      </c>
      <c r="S778" s="9"/>
      <c r="T778" s="40">
        <f>COUNTA(Table3[[#This Row],[month]:[age]])</f>
        <v>7</v>
      </c>
    </row>
    <row r="779" spans="1:20" x14ac:dyDescent="0.25">
      <c r="A779" t="s">
        <v>810</v>
      </c>
      <c r="B779">
        <v>1981</v>
      </c>
      <c r="C779" t="s">
        <v>10</v>
      </c>
      <c r="D779">
        <v>27</v>
      </c>
      <c r="E779">
        <v>1</v>
      </c>
      <c r="F779" s="42">
        <v>6473.15</v>
      </c>
      <c r="G779" t="s">
        <v>11</v>
      </c>
      <c r="H779" t="s">
        <v>11</v>
      </c>
      <c r="I779" t="s">
        <v>13</v>
      </c>
      <c r="J779" s="7">
        <f t="shared" si="86"/>
        <v>0</v>
      </c>
      <c r="K779" s="9" t="str">
        <f t="shared" si="90"/>
        <v>Id1561</v>
      </c>
      <c r="L779" s="8" t="str">
        <f t="shared" si="87"/>
        <v>Jul</v>
      </c>
      <c r="M779" s="9">
        <f t="shared" si="85"/>
        <v>1981</v>
      </c>
      <c r="N779" s="8" t="str" cm="1">
        <f t="array" ref="N779">IF(G779="?",INDEX($G$2:$G$2344,MODE(MATCH($G$2:$G$2344,$G$2:$G$2344,0))),G779)</f>
        <v>tier - 2</v>
      </c>
      <c r="O779" s="8" t="str" cm="1">
        <f t="array" ref="O779">IF(H779="?",INDEX($H$2:$H$2344,MODE(MATCH($H$2:$H$2344,$H$2:$H$2344,0))),H779)</f>
        <v>tier - 2</v>
      </c>
      <c r="P779" s="8" t="str">
        <f t="shared" si="88"/>
        <v>R1013</v>
      </c>
      <c r="Q779" s="11">
        <f t="shared" si="89"/>
        <v>29794</v>
      </c>
      <c r="R779" s="9">
        <f t="shared" si="91"/>
        <v>41</v>
      </c>
      <c r="S779" s="9"/>
      <c r="T779" s="40">
        <f>COUNTA(Table3[[#This Row],[month]:[age]])</f>
        <v>7</v>
      </c>
    </row>
    <row r="780" spans="1:20" x14ac:dyDescent="0.25">
      <c r="A780" t="s">
        <v>811</v>
      </c>
      <c r="B780">
        <v>1980</v>
      </c>
      <c r="C780" t="s">
        <v>18</v>
      </c>
      <c r="D780">
        <v>8</v>
      </c>
      <c r="E780">
        <v>0</v>
      </c>
      <c r="F780" s="42">
        <v>6474.01</v>
      </c>
      <c r="G780" t="s">
        <v>11</v>
      </c>
      <c r="H780" t="s">
        <v>12</v>
      </c>
      <c r="I780" t="s">
        <v>42</v>
      </c>
      <c r="J780" s="7">
        <f t="shared" si="86"/>
        <v>0</v>
      </c>
      <c r="K780" s="9" t="str">
        <f t="shared" si="90"/>
        <v>Id1560</v>
      </c>
      <c r="L780" s="8" t="str">
        <f t="shared" si="87"/>
        <v>Jun</v>
      </c>
      <c r="M780" s="9">
        <f t="shared" si="85"/>
        <v>1980</v>
      </c>
      <c r="N780" s="8" t="str" cm="1">
        <f t="array" ref="N780">IF(G780="?",INDEX($G$2:$G$2344,MODE(MATCH($G$2:$G$2344,$G$2:$G$2344,0))),G780)</f>
        <v>tier - 2</v>
      </c>
      <c r="O780" s="8" t="str" cm="1">
        <f t="array" ref="O780">IF(H780="?",INDEX($H$2:$H$2344,MODE(MATCH($H$2:$H$2344,$H$2:$H$2344,0))),H780)</f>
        <v>tier - 3</v>
      </c>
      <c r="P780" s="8" t="str">
        <f t="shared" si="88"/>
        <v>R1011</v>
      </c>
      <c r="Q780" s="11">
        <f t="shared" si="89"/>
        <v>29380</v>
      </c>
      <c r="R780" s="9">
        <f t="shared" si="91"/>
        <v>43</v>
      </c>
      <c r="S780" s="9"/>
      <c r="T780" s="40">
        <f>COUNTA(Table3[[#This Row],[month]:[age]])</f>
        <v>7</v>
      </c>
    </row>
    <row r="781" spans="1:20" x14ac:dyDescent="0.25">
      <c r="A781" t="s">
        <v>812</v>
      </c>
      <c r="B781">
        <v>1970</v>
      </c>
      <c r="C781" t="s">
        <v>30</v>
      </c>
      <c r="D781">
        <v>1</v>
      </c>
      <c r="E781">
        <v>0</v>
      </c>
      <c r="F781" s="42">
        <v>6481.67</v>
      </c>
      <c r="G781" t="s">
        <v>11</v>
      </c>
      <c r="H781" t="s">
        <v>11</v>
      </c>
      <c r="I781" t="s">
        <v>13</v>
      </c>
      <c r="J781" s="7">
        <f t="shared" si="86"/>
        <v>0</v>
      </c>
      <c r="K781" s="9" t="str">
        <f t="shared" si="90"/>
        <v>Id1559</v>
      </c>
      <c r="L781" s="8" t="str">
        <f t="shared" si="87"/>
        <v>Dec</v>
      </c>
      <c r="M781" s="9">
        <f t="shared" si="85"/>
        <v>1970</v>
      </c>
      <c r="N781" s="8" t="str" cm="1">
        <f t="array" ref="N781">IF(G781="?",INDEX($G$2:$G$2344,MODE(MATCH($G$2:$G$2344,$G$2:$G$2344,0))),G781)</f>
        <v>tier - 2</v>
      </c>
      <c r="O781" s="8" t="str" cm="1">
        <f t="array" ref="O781">IF(H781="?",INDEX($H$2:$H$2344,MODE(MATCH($H$2:$H$2344,$H$2:$H$2344,0))),H781)</f>
        <v>tier - 2</v>
      </c>
      <c r="P781" s="8" t="str">
        <f t="shared" si="88"/>
        <v>R1013</v>
      </c>
      <c r="Q781" s="11">
        <f t="shared" si="89"/>
        <v>25903</v>
      </c>
      <c r="R781" s="9">
        <f t="shared" si="91"/>
        <v>52</v>
      </c>
      <c r="S781" s="9"/>
      <c r="T781" s="40">
        <f>COUNTA(Table3[[#This Row],[month]:[age]])</f>
        <v>7</v>
      </c>
    </row>
    <row r="782" spans="1:20" x14ac:dyDescent="0.25">
      <c r="A782" t="s">
        <v>813</v>
      </c>
      <c r="B782">
        <v>1982</v>
      </c>
      <c r="C782" t="s">
        <v>37</v>
      </c>
      <c r="D782">
        <v>9</v>
      </c>
      <c r="E782">
        <v>1</v>
      </c>
      <c r="F782" s="42">
        <v>6496.89</v>
      </c>
      <c r="G782" t="s">
        <v>11</v>
      </c>
      <c r="H782" t="s">
        <v>12</v>
      </c>
      <c r="I782" t="s">
        <v>42</v>
      </c>
      <c r="J782" s="7">
        <f t="shared" si="86"/>
        <v>0</v>
      </c>
      <c r="K782" s="9" t="str">
        <f t="shared" si="90"/>
        <v>Id1558</v>
      </c>
      <c r="L782" s="8" t="str">
        <f t="shared" si="87"/>
        <v>Oct</v>
      </c>
      <c r="M782" s="9">
        <f t="shared" si="85"/>
        <v>1982</v>
      </c>
      <c r="N782" s="8" t="str" cm="1">
        <f t="array" ref="N782">IF(G782="?",INDEX($G$2:$G$2344,MODE(MATCH($G$2:$G$2344,$G$2:$G$2344,0))),G782)</f>
        <v>tier - 2</v>
      </c>
      <c r="O782" s="8" t="str" cm="1">
        <f t="array" ref="O782">IF(H782="?",INDEX($H$2:$H$2344,MODE(MATCH($H$2:$H$2344,$H$2:$H$2344,0))),H782)</f>
        <v>tier - 3</v>
      </c>
      <c r="P782" s="8" t="str">
        <f t="shared" si="88"/>
        <v>R1011</v>
      </c>
      <c r="Q782" s="11">
        <f t="shared" si="89"/>
        <v>30233</v>
      </c>
      <c r="R782" s="9">
        <f t="shared" si="91"/>
        <v>40</v>
      </c>
      <c r="S782" s="9"/>
      <c r="T782" s="40">
        <f>COUNTA(Table3[[#This Row],[month]:[age]])</f>
        <v>7</v>
      </c>
    </row>
    <row r="783" spans="1:20" x14ac:dyDescent="0.25">
      <c r="A783" t="s">
        <v>814</v>
      </c>
      <c r="B783">
        <v>1982</v>
      </c>
      <c r="C783" t="s">
        <v>35</v>
      </c>
      <c r="D783">
        <v>28</v>
      </c>
      <c r="E783">
        <v>1</v>
      </c>
      <c r="F783" s="42">
        <v>6500.24</v>
      </c>
      <c r="G783" t="s">
        <v>11</v>
      </c>
      <c r="H783" t="s">
        <v>11</v>
      </c>
      <c r="I783" t="s">
        <v>13</v>
      </c>
      <c r="J783" s="7">
        <f t="shared" si="86"/>
        <v>0</v>
      </c>
      <c r="K783" s="9" t="str">
        <f t="shared" si="90"/>
        <v>Id1557</v>
      </c>
      <c r="L783" s="8" t="str">
        <f t="shared" si="87"/>
        <v>Aug</v>
      </c>
      <c r="M783" s="9">
        <f t="shared" si="85"/>
        <v>1982</v>
      </c>
      <c r="N783" s="8" t="str" cm="1">
        <f t="array" ref="N783">IF(G783="?",INDEX($G$2:$G$2344,MODE(MATCH($G$2:$G$2344,$G$2:$G$2344,0))),G783)</f>
        <v>tier - 2</v>
      </c>
      <c r="O783" s="8" t="str" cm="1">
        <f t="array" ref="O783">IF(H783="?",INDEX($H$2:$H$2344,MODE(MATCH($H$2:$H$2344,$H$2:$H$2344,0))),H783)</f>
        <v>tier - 2</v>
      </c>
      <c r="P783" s="8" t="str">
        <f t="shared" si="88"/>
        <v>R1013</v>
      </c>
      <c r="Q783" s="11">
        <f t="shared" si="89"/>
        <v>30191</v>
      </c>
      <c r="R783" s="9">
        <f t="shared" si="91"/>
        <v>40</v>
      </c>
      <c r="S783" s="9"/>
      <c r="T783" s="40">
        <f>COUNTA(Table3[[#This Row],[month]:[age]])</f>
        <v>7</v>
      </c>
    </row>
    <row r="784" spans="1:20" x14ac:dyDescent="0.25">
      <c r="A784" t="s">
        <v>815</v>
      </c>
      <c r="B784">
        <v>1994</v>
      </c>
      <c r="C784" t="s">
        <v>10</v>
      </c>
      <c r="D784">
        <v>7</v>
      </c>
      <c r="E784">
        <v>0</v>
      </c>
      <c r="F784" s="42">
        <v>6512.24</v>
      </c>
      <c r="G784" t="s">
        <v>11</v>
      </c>
      <c r="H784" t="s">
        <v>16</v>
      </c>
      <c r="I784" t="s">
        <v>300</v>
      </c>
      <c r="J784" s="7">
        <f t="shared" si="86"/>
        <v>0</v>
      </c>
      <c r="K784" s="9" t="str">
        <f t="shared" si="90"/>
        <v>Id1556</v>
      </c>
      <c r="L784" s="8" t="str">
        <f t="shared" si="87"/>
        <v>Jul</v>
      </c>
      <c r="M784" s="9">
        <f t="shared" si="85"/>
        <v>1994</v>
      </c>
      <c r="N784" s="8" t="str" cm="1">
        <f t="array" ref="N784">IF(G784="?",INDEX($G$2:$G$2344,MODE(MATCH($G$2:$G$2344,$G$2:$G$2344,0))),G784)</f>
        <v>tier - 2</v>
      </c>
      <c r="O784" s="8" t="str" cm="1">
        <f t="array" ref="O784">IF(H784="?",INDEX($H$2:$H$2344,MODE(MATCH($H$2:$H$2344,$H$2:$H$2344,0))),H784)</f>
        <v>tier - 1</v>
      </c>
      <c r="P784" s="8" t="str">
        <f t="shared" si="88"/>
        <v>R1021</v>
      </c>
      <c r="Q784" s="11">
        <f t="shared" si="89"/>
        <v>34522</v>
      </c>
      <c r="R784" s="9">
        <f t="shared" si="91"/>
        <v>28</v>
      </c>
      <c r="S784" s="9"/>
      <c r="T784" s="40">
        <f>COUNTA(Table3[[#This Row],[month]:[age]])</f>
        <v>7</v>
      </c>
    </row>
    <row r="785" spans="1:20" x14ac:dyDescent="0.25">
      <c r="A785" t="s">
        <v>816</v>
      </c>
      <c r="B785">
        <v>1976</v>
      </c>
      <c r="C785" t="s">
        <v>37</v>
      </c>
      <c r="D785">
        <v>23</v>
      </c>
      <c r="E785">
        <v>2</v>
      </c>
      <c r="F785" s="42">
        <v>6529.21</v>
      </c>
      <c r="G785" t="s">
        <v>11</v>
      </c>
      <c r="H785" t="s">
        <v>16</v>
      </c>
      <c r="I785" t="s">
        <v>13</v>
      </c>
      <c r="J785" s="7">
        <f t="shared" si="86"/>
        <v>0</v>
      </c>
      <c r="K785" s="9" t="str">
        <f t="shared" si="90"/>
        <v>Id1555</v>
      </c>
      <c r="L785" s="8" t="str">
        <f t="shared" si="87"/>
        <v>Oct</v>
      </c>
      <c r="M785" s="9">
        <f t="shared" si="85"/>
        <v>1976</v>
      </c>
      <c r="N785" s="8" t="str" cm="1">
        <f t="array" ref="N785">IF(G785="?",INDEX($G$2:$G$2344,MODE(MATCH($G$2:$G$2344,$G$2:$G$2344,0))),G785)</f>
        <v>tier - 2</v>
      </c>
      <c r="O785" s="8" t="str" cm="1">
        <f t="array" ref="O785">IF(H785="?",INDEX($H$2:$H$2344,MODE(MATCH($H$2:$H$2344,$H$2:$H$2344,0))),H785)</f>
        <v>tier - 1</v>
      </c>
      <c r="P785" s="8" t="str">
        <f t="shared" si="88"/>
        <v>R1013</v>
      </c>
      <c r="Q785" s="11">
        <f t="shared" si="89"/>
        <v>28056</v>
      </c>
      <c r="R785" s="9">
        <f t="shared" si="91"/>
        <v>46</v>
      </c>
      <c r="S785" s="9"/>
      <c r="T785" s="40">
        <f>COUNTA(Table3[[#This Row],[month]:[age]])</f>
        <v>7</v>
      </c>
    </row>
    <row r="786" spans="1:20" x14ac:dyDescent="0.25">
      <c r="A786" t="s">
        <v>817</v>
      </c>
      <c r="B786">
        <v>1982</v>
      </c>
      <c r="C786" t="s">
        <v>35</v>
      </c>
      <c r="D786">
        <v>12</v>
      </c>
      <c r="E786">
        <v>3</v>
      </c>
      <c r="F786" s="42">
        <v>6532.04</v>
      </c>
      <c r="G786" t="s">
        <v>11</v>
      </c>
      <c r="H786" t="s">
        <v>16</v>
      </c>
      <c r="I786" t="s">
        <v>13</v>
      </c>
      <c r="J786" s="7">
        <f t="shared" si="86"/>
        <v>0</v>
      </c>
      <c r="K786" s="9" t="str">
        <f t="shared" si="90"/>
        <v>Id1554</v>
      </c>
      <c r="L786" s="8" t="str">
        <f t="shared" si="87"/>
        <v>Aug</v>
      </c>
      <c r="M786" s="9">
        <f t="shared" si="85"/>
        <v>1982</v>
      </c>
      <c r="N786" s="8" t="str" cm="1">
        <f t="array" ref="N786">IF(G786="?",INDEX($G$2:$G$2344,MODE(MATCH($G$2:$G$2344,$G$2:$G$2344,0))),G786)</f>
        <v>tier - 2</v>
      </c>
      <c r="O786" s="8" t="str" cm="1">
        <f t="array" ref="O786">IF(H786="?",INDEX($H$2:$H$2344,MODE(MATCH($H$2:$H$2344,$H$2:$H$2344,0))),H786)</f>
        <v>tier - 1</v>
      </c>
      <c r="P786" s="8" t="str">
        <f t="shared" si="88"/>
        <v>R1013</v>
      </c>
      <c r="Q786" s="11">
        <f t="shared" si="89"/>
        <v>30175</v>
      </c>
      <c r="R786" s="9">
        <f t="shared" si="91"/>
        <v>40</v>
      </c>
      <c r="S786" s="9"/>
      <c r="T786" s="40">
        <f>COUNTA(Table3[[#This Row],[month]:[age]])</f>
        <v>7</v>
      </c>
    </row>
    <row r="787" spans="1:20" x14ac:dyDescent="0.25">
      <c r="A787" t="s">
        <v>818</v>
      </c>
      <c r="B787">
        <v>1982</v>
      </c>
      <c r="C787" t="s">
        <v>37</v>
      </c>
      <c r="D787">
        <v>2</v>
      </c>
      <c r="E787">
        <v>3</v>
      </c>
      <c r="F787" s="42">
        <v>6536.68</v>
      </c>
      <c r="G787" t="s">
        <v>11</v>
      </c>
      <c r="H787" t="s">
        <v>11</v>
      </c>
      <c r="I787" t="s">
        <v>23</v>
      </c>
      <c r="J787" s="7">
        <f t="shared" si="86"/>
        <v>0</v>
      </c>
      <c r="K787" s="9" t="str">
        <f t="shared" si="90"/>
        <v>Id1553</v>
      </c>
      <c r="L787" s="8" t="str">
        <f t="shared" si="87"/>
        <v>Oct</v>
      </c>
      <c r="M787" s="9">
        <f t="shared" si="85"/>
        <v>1982</v>
      </c>
      <c r="N787" s="8" t="str" cm="1">
        <f t="array" ref="N787">IF(G787="?",INDEX($G$2:$G$2344,MODE(MATCH($G$2:$G$2344,$G$2:$G$2344,0))),G787)</f>
        <v>tier - 2</v>
      </c>
      <c r="O787" s="8" t="str" cm="1">
        <f t="array" ref="O787">IF(H787="?",INDEX($H$2:$H$2344,MODE(MATCH($H$2:$H$2344,$H$2:$H$2344,0))),H787)</f>
        <v>tier - 2</v>
      </c>
      <c r="P787" s="8" t="str">
        <f t="shared" si="88"/>
        <v>R1012</v>
      </c>
      <c r="Q787" s="11">
        <f t="shared" si="89"/>
        <v>30226</v>
      </c>
      <c r="R787" s="9">
        <f t="shared" si="91"/>
        <v>40</v>
      </c>
      <c r="S787" s="9"/>
      <c r="T787" s="40">
        <f>COUNTA(Table3[[#This Row],[month]:[age]])</f>
        <v>7</v>
      </c>
    </row>
    <row r="788" spans="1:20" x14ac:dyDescent="0.25">
      <c r="A788" t="s">
        <v>819</v>
      </c>
      <c r="B788">
        <v>1969</v>
      </c>
      <c r="C788" t="s">
        <v>30</v>
      </c>
      <c r="D788">
        <v>3</v>
      </c>
      <c r="E788">
        <v>0</v>
      </c>
      <c r="F788" s="42">
        <v>6546.16</v>
      </c>
      <c r="G788" t="s">
        <v>11</v>
      </c>
      <c r="H788" t="s">
        <v>12</v>
      </c>
      <c r="I788" t="s">
        <v>13</v>
      </c>
      <c r="J788" s="7">
        <f t="shared" si="86"/>
        <v>0</v>
      </c>
      <c r="K788" s="9" t="str">
        <f t="shared" si="90"/>
        <v>Id1552</v>
      </c>
      <c r="L788" s="8" t="str">
        <f t="shared" si="87"/>
        <v>Dec</v>
      </c>
      <c r="M788" s="9">
        <f t="shared" si="85"/>
        <v>1969</v>
      </c>
      <c r="N788" s="8" t="str" cm="1">
        <f t="array" ref="N788">IF(G788="?",INDEX($G$2:$G$2344,MODE(MATCH($G$2:$G$2344,$G$2:$G$2344,0))),G788)</f>
        <v>tier - 2</v>
      </c>
      <c r="O788" s="8" t="str" cm="1">
        <f t="array" ref="O788">IF(H788="?",INDEX($H$2:$H$2344,MODE(MATCH($H$2:$H$2344,$H$2:$H$2344,0))),H788)</f>
        <v>tier - 3</v>
      </c>
      <c r="P788" s="8" t="str">
        <f t="shared" si="88"/>
        <v>R1013</v>
      </c>
      <c r="Q788" s="11">
        <f t="shared" si="89"/>
        <v>25540</v>
      </c>
      <c r="R788" s="9">
        <f t="shared" si="91"/>
        <v>53</v>
      </c>
      <c r="S788" s="9"/>
      <c r="T788" s="40">
        <f>COUNTA(Table3[[#This Row],[month]:[age]])</f>
        <v>7</v>
      </c>
    </row>
    <row r="789" spans="1:20" x14ac:dyDescent="0.25">
      <c r="A789" t="s">
        <v>820</v>
      </c>
      <c r="B789">
        <v>1986</v>
      </c>
      <c r="C789" t="s">
        <v>30</v>
      </c>
      <c r="D789">
        <v>18</v>
      </c>
      <c r="E789">
        <v>3</v>
      </c>
      <c r="F789" s="42">
        <v>6548.2</v>
      </c>
      <c r="G789" t="s">
        <v>11</v>
      </c>
      <c r="H789" t="s">
        <v>12</v>
      </c>
      <c r="I789" t="s">
        <v>23</v>
      </c>
      <c r="J789" s="7">
        <f t="shared" si="86"/>
        <v>0</v>
      </c>
      <c r="K789" s="9" t="str">
        <f t="shared" si="90"/>
        <v>Id1551</v>
      </c>
      <c r="L789" s="8" t="str">
        <f t="shared" si="87"/>
        <v>Dec</v>
      </c>
      <c r="M789" s="9">
        <f t="shared" si="85"/>
        <v>1986</v>
      </c>
      <c r="N789" s="8" t="str" cm="1">
        <f t="array" ref="N789">IF(G789="?",INDEX($G$2:$G$2344,MODE(MATCH($G$2:$G$2344,$G$2:$G$2344,0))),G789)</f>
        <v>tier - 2</v>
      </c>
      <c r="O789" s="8" t="str" cm="1">
        <f t="array" ref="O789">IF(H789="?",INDEX($H$2:$H$2344,MODE(MATCH($H$2:$H$2344,$H$2:$H$2344,0))),H789)</f>
        <v>tier - 3</v>
      </c>
      <c r="P789" s="8" t="str">
        <f t="shared" si="88"/>
        <v>R1012</v>
      </c>
      <c r="Q789" s="11">
        <f t="shared" si="89"/>
        <v>31764</v>
      </c>
      <c r="R789" s="9">
        <f t="shared" si="91"/>
        <v>36</v>
      </c>
      <c r="S789" s="9"/>
      <c r="T789" s="40">
        <f>COUNTA(Table3[[#This Row],[month]:[age]])</f>
        <v>7</v>
      </c>
    </row>
    <row r="790" spans="1:20" x14ac:dyDescent="0.25">
      <c r="A790" t="s">
        <v>821</v>
      </c>
      <c r="B790">
        <v>1989</v>
      </c>
      <c r="C790" t="s">
        <v>35</v>
      </c>
      <c r="D790">
        <v>6</v>
      </c>
      <c r="E790">
        <v>3</v>
      </c>
      <c r="F790" s="42">
        <v>6551.75</v>
      </c>
      <c r="G790" t="s">
        <v>11</v>
      </c>
      <c r="H790" t="s">
        <v>11</v>
      </c>
      <c r="I790" t="s">
        <v>247</v>
      </c>
      <c r="J790" s="7">
        <f t="shared" si="86"/>
        <v>0</v>
      </c>
      <c r="K790" s="9" t="str">
        <f t="shared" si="90"/>
        <v>Id1550</v>
      </c>
      <c r="L790" s="8" t="str">
        <f t="shared" si="87"/>
        <v>Aug</v>
      </c>
      <c r="M790" s="9">
        <f t="shared" si="85"/>
        <v>1989</v>
      </c>
      <c r="N790" s="8" t="str" cm="1">
        <f t="array" ref="N790">IF(G790="?",INDEX($G$2:$G$2344,MODE(MATCH($G$2:$G$2344,$G$2:$G$2344,0))),G790)</f>
        <v>tier - 2</v>
      </c>
      <c r="O790" s="8" t="str" cm="1">
        <f t="array" ref="O790">IF(H790="?",INDEX($H$2:$H$2344,MODE(MATCH($H$2:$H$2344,$H$2:$H$2344,0))),H790)</f>
        <v>tier - 2</v>
      </c>
      <c r="P790" s="8" t="str">
        <f t="shared" si="88"/>
        <v>R1024</v>
      </c>
      <c r="Q790" s="11">
        <f t="shared" si="89"/>
        <v>32726</v>
      </c>
      <c r="R790" s="9">
        <f t="shared" si="91"/>
        <v>33</v>
      </c>
      <c r="S790" s="9"/>
      <c r="T790" s="40">
        <f>COUNTA(Table3[[#This Row],[month]:[age]])</f>
        <v>7</v>
      </c>
    </row>
    <row r="791" spans="1:20" x14ac:dyDescent="0.25">
      <c r="A791" t="s">
        <v>822</v>
      </c>
      <c r="B791">
        <v>1968</v>
      </c>
      <c r="C791" t="s">
        <v>30</v>
      </c>
      <c r="D791">
        <v>11</v>
      </c>
      <c r="E791">
        <v>0</v>
      </c>
      <c r="F791" s="42">
        <v>6552.01</v>
      </c>
      <c r="G791" t="s">
        <v>12</v>
      </c>
      <c r="H791" t="s">
        <v>11</v>
      </c>
      <c r="I791" t="s">
        <v>13</v>
      </c>
      <c r="J791" s="7">
        <f t="shared" si="86"/>
        <v>0</v>
      </c>
      <c r="K791" s="9" t="str">
        <f t="shared" si="90"/>
        <v>Id1549</v>
      </c>
      <c r="L791" s="8" t="str">
        <f t="shared" si="87"/>
        <v>Dec</v>
      </c>
      <c r="M791" s="9">
        <f t="shared" si="85"/>
        <v>1968</v>
      </c>
      <c r="N791" s="8" t="str" cm="1">
        <f t="array" ref="N791">IF(G791="?",INDEX($G$2:$G$2344,MODE(MATCH($G$2:$G$2344,$G$2:$G$2344,0))),G791)</f>
        <v>tier - 3</v>
      </c>
      <c r="O791" s="8" t="str" cm="1">
        <f t="array" ref="O791">IF(H791="?",INDEX($H$2:$H$2344,MODE(MATCH($H$2:$H$2344,$H$2:$H$2344,0))),H791)</f>
        <v>tier - 2</v>
      </c>
      <c r="P791" s="8" t="str">
        <f t="shared" si="88"/>
        <v>R1013</v>
      </c>
      <c r="Q791" s="11">
        <f t="shared" si="89"/>
        <v>25183</v>
      </c>
      <c r="R791" s="9">
        <f t="shared" si="91"/>
        <v>54</v>
      </c>
      <c r="S791" s="9"/>
      <c r="T791" s="40">
        <f>COUNTA(Table3[[#This Row],[month]:[age]])</f>
        <v>7</v>
      </c>
    </row>
    <row r="792" spans="1:20" x14ac:dyDescent="0.25">
      <c r="A792" t="s">
        <v>823</v>
      </c>
      <c r="B792">
        <v>1984</v>
      </c>
      <c r="C792" t="s">
        <v>20</v>
      </c>
      <c r="D792">
        <v>20</v>
      </c>
      <c r="E792">
        <v>1</v>
      </c>
      <c r="F792" s="42">
        <v>6555.07</v>
      </c>
      <c r="G792" t="s">
        <v>11</v>
      </c>
      <c r="H792" t="s">
        <v>11</v>
      </c>
      <c r="I792" t="s">
        <v>247</v>
      </c>
      <c r="J792" s="7">
        <f t="shared" si="86"/>
        <v>0</v>
      </c>
      <c r="K792" s="9" t="str">
        <f t="shared" si="90"/>
        <v>Id1548</v>
      </c>
      <c r="L792" s="8" t="str">
        <f t="shared" si="87"/>
        <v>Sep</v>
      </c>
      <c r="M792" s="9">
        <f t="shared" si="85"/>
        <v>1984</v>
      </c>
      <c r="N792" s="8" t="str" cm="1">
        <f t="array" ref="N792">IF(G792="?",INDEX($G$2:$G$2344,MODE(MATCH($G$2:$G$2344,$G$2:$G$2344,0))),G792)</f>
        <v>tier - 2</v>
      </c>
      <c r="O792" s="8" t="str" cm="1">
        <f t="array" ref="O792">IF(H792="?",INDEX($H$2:$H$2344,MODE(MATCH($H$2:$H$2344,$H$2:$H$2344,0))),H792)</f>
        <v>tier - 2</v>
      </c>
      <c r="P792" s="8" t="str">
        <f t="shared" si="88"/>
        <v>R1024</v>
      </c>
      <c r="Q792" s="11">
        <f t="shared" si="89"/>
        <v>30945</v>
      </c>
      <c r="R792" s="9">
        <f t="shared" si="91"/>
        <v>38</v>
      </c>
      <c r="S792" s="9"/>
      <c r="T792" s="40">
        <f>COUNTA(Table3[[#This Row],[month]:[age]])</f>
        <v>7</v>
      </c>
    </row>
    <row r="793" spans="1:20" x14ac:dyDescent="0.25">
      <c r="A793" t="s">
        <v>824</v>
      </c>
      <c r="B793">
        <v>1981</v>
      </c>
      <c r="C793" t="s">
        <v>10</v>
      </c>
      <c r="D793">
        <v>20</v>
      </c>
      <c r="E793">
        <v>0</v>
      </c>
      <c r="F793" s="42">
        <v>6571.02</v>
      </c>
      <c r="G793" t="s">
        <v>11</v>
      </c>
      <c r="H793" t="s">
        <v>16</v>
      </c>
      <c r="I793" t="s">
        <v>23</v>
      </c>
      <c r="J793" s="7">
        <f t="shared" si="86"/>
        <v>0</v>
      </c>
      <c r="K793" s="9" t="str">
        <f t="shared" si="90"/>
        <v>Id1547</v>
      </c>
      <c r="L793" s="8" t="str">
        <f t="shared" si="87"/>
        <v>Jul</v>
      </c>
      <c r="M793" s="9">
        <f t="shared" si="85"/>
        <v>1981</v>
      </c>
      <c r="N793" s="8" t="str" cm="1">
        <f t="array" ref="N793">IF(G793="?",INDEX($G$2:$G$2344,MODE(MATCH($G$2:$G$2344,$G$2:$G$2344,0))),G793)</f>
        <v>tier - 2</v>
      </c>
      <c r="O793" s="8" t="str" cm="1">
        <f t="array" ref="O793">IF(H793="?",INDEX($H$2:$H$2344,MODE(MATCH($H$2:$H$2344,$H$2:$H$2344,0))),H793)</f>
        <v>tier - 1</v>
      </c>
      <c r="P793" s="8" t="str">
        <f t="shared" si="88"/>
        <v>R1012</v>
      </c>
      <c r="Q793" s="11">
        <f t="shared" si="89"/>
        <v>29787</v>
      </c>
      <c r="R793" s="9">
        <f t="shared" si="91"/>
        <v>41</v>
      </c>
      <c r="S793" s="9"/>
      <c r="T793" s="40">
        <f>COUNTA(Table3[[#This Row],[month]:[age]])</f>
        <v>7</v>
      </c>
    </row>
    <row r="794" spans="1:20" x14ac:dyDescent="0.25">
      <c r="A794" t="s">
        <v>825</v>
      </c>
      <c r="B794">
        <v>1984</v>
      </c>
      <c r="C794" t="s">
        <v>37</v>
      </c>
      <c r="D794">
        <v>5</v>
      </c>
      <c r="E794">
        <v>2</v>
      </c>
      <c r="F794" s="42">
        <v>6571.54</v>
      </c>
      <c r="G794" t="s">
        <v>11</v>
      </c>
      <c r="H794" t="s">
        <v>12</v>
      </c>
      <c r="I794" t="s">
        <v>42</v>
      </c>
      <c r="J794" s="7">
        <f t="shared" si="86"/>
        <v>0</v>
      </c>
      <c r="K794" s="9" t="str">
        <f t="shared" si="90"/>
        <v>Id1546</v>
      </c>
      <c r="L794" s="8" t="str">
        <f t="shared" si="87"/>
        <v>Oct</v>
      </c>
      <c r="M794" s="9">
        <f t="shared" si="85"/>
        <v>1984</v>
      </c>
      <c r="N794" s="8" t="str" cm="1">
        <f t="array" ref="N794">IF(G794="?",INDEX($G$2:$G$2344,MODE(MATCH($G$2:$G$2344,$G$2:$G$2344,0))),G794)</f>
        <v>tier - 2</v>
      </c>
      <c r="O794" s="8" t="str" cm="1">
        <f t="array" ref="O794">IF(H794="?",INDEX($H$2:$H$2344,MODE(MATCH($H$2:$H$2344,$H$2:$H$2344,0))),H794)</f>
        <v>tier - 3</v>
      </c>
      <c r="P794" s="8" t="str">
        <f t="shared" si="88"/>
        <v>R1011</v>
      </c>
      <c r="Q794" s="11">
        <f t="shared" si="89"/>
        <v>30960</v>
      </c>
      <c r="R794" s="9">
        <f t="shared" si="91"/>
        <v>38</v>
      </c>
      <c r="S794" s="9"/>
      <c r="T794" s="40">
        <f>COUNTA(Table3[[#This Row],[month]:[age]])</f>
        <v>7</v>
      </c>
    </row>
    <row r="795" spans="1:20" x14ac:dyDescent="0.25">
      <c r="A795" t="s">
        <v>826</v>
      </c>
      <c r="B795">
        <v>1982</v>
      </c>
      <c r="C795" t="s">
        <v>15</v>
      </c>
      <c r="D795">
        <v>22</v>
      </c>
      <c r="E795">
        <v>2</v>
      </c>
      <c r="F795" s="42">
        <v>6593.51</v>
      </c>
      <c r="G795" t="s">
        <v>11</v>
      </c>
      <c r="H795" t="s">
        <v>16</v>
      </c>
      <c r="I795" t="s">
        <v>13</v>
      </c>
      <c r="J795" s="7">
        <f t="shared" si="86"/>
        <v>0</v>
      </c>
      <c r="K795" s="9" t="str">
        <f t="shared" si="90"/>
        <v>Id1545</v>
      </c>
      <c r="L795" s="8" t="str">
        <f t="shared" si="87"/>
        <v>Nov</v>
      </c>
      <c r="M795" s="9">
        <f t="shared" si="85"/>
        <v>1982</v>
      </c>
      <c r="N795" s="8" t="str" cm="1">
        <f t="array" ref="N795">IF(G795="?",INDEX($G$2:$G$2344,MODE(MATCH($G$2:$G$2344,$G$2:$G$2344,0))),G795)</f>
        <v>tier - 2</v>
      </c>
      <c r="O795" s="8" t="str" cm="1">
        <f t="array" ref="O795">IF(H795="?",INDEX($H$2:$H$2344,MODE(MATCH($H$2:$H$2344,$H$2:$H$2344,0))),H795)</f>
        <v>tier - 1</v>
      </c>
      <c r="P795" s="8" t="str">
        <f t="shared" si="88"/>
        <v>R1013</v>
      </c>
      <c r="Q795" s="11">
        <f t="shared" si="89"/>
        <v>30277</v>
      </c>
      <c r="R795" s="9">
        <f t="shared" si="91"/>
        <v>40</v>
      </c>
      <c r="S795" s="9"/>
      <c r="T795" s="40">
        <f>COUNTA(Table3[[#This Row],[month]:[age]])</f>
        <v>7</v>
      </c>
    </row>
    <row r="796" spans="1:20" x14ac:dyDescent="0.25">
      <c r="A796" t="s">
        <v>827</v>
      </c>
      <c r="B796">
        <v>1982</v>
      </c>
      <c r="C796" t="s">
        <v>30</v>
      </c>
      <c r="D796">
        <v>29</v>
      </c>
      <c r="E796">
        <v>1</v>
      </c>
      <c r="F796" s="42">
        <v>6600.21</v>
      </c>
      <c r="G796" t="s">
        <v>12</v>
      </c>
      <c r="H796" t="s">
        <v>11</v>
      </c>
      <c r="I796" t="s">
        <v>168</v>
      </c>
      <c r="J796" s="7">
        <f t="shared" si="86"/>
        <v>0</v>
      </c>
      <c r="K796" s="9" t="str">
        <f t="shared" si="90"/>
        <v>Id1544</v>
      </c>
      <c r="L796" s="8" t="str">
        <f t="shared" si="87"/>
        <v>Dec</v>
      </c>
      <c r="M796" s="9">
        <f t="shared" si="85"/>
        <v>1982</v>
      </c>
      <c r="N796" s="8" t="str" cm="1">
        <f t="array" ref="N796">IF(G796="?",INDEX($G$2:$G$2344,MODE(MATCH($G$2:$G$2344,$G$2:$G$2344,0))),G796)</f>
        <v>tier - 3</v>
      </c>
      <c r="O796" s="8" t="str" cm="1">
        <f t="array" ref="O796">IF(H796="?",INDEX($H$2:$H$2344,MODE(MATCH($H$2:$H$2344,$H$2:$H$2344,0))),H796)</f>
        <v>tier - 2</v>
      </c>
      <c r="P796" s="8" t="str">
        <f t="shared" si="88"/>
        <v>R1016</v>
      </c>
      <c r="Q796" s="11">
        <f t="shared" si="89"/>
        <v>30314</v>
      </c>
      <c r="R796" s="9">
        <f t="shared" si="91"/>
        <v>40</v>
      </c>
      <c r="S796" s="9"/>
      <c r="T796" s="40">
        <f>COUNTA(Table3[[#This Row],[month]:[age]])</f>
        <v>7</v>
      </c>
    </row>
    <row r="797" spans="1:20" x14ac:dyDescent="0.25">
      <c r="A797" t="s">
        <v>828</v>
      </c>
      <c r="B797">
        <v>1982</v>
      </c>
      <c r="C797" t="s">
        <v>15</v>
      </c>
      <c r="D797">
        <v>7</v>
      </c>
      <c r="E797">
        <v>2</v>
      </c>
      <c r="F797" s="42">
        <v>6600.36</v>
      </c>
      <c r="G797" t="s">
        <v>11</v>
      </c>
      <c r="H797" t="s">
        <v>12</v>
      </c>
      <c r="I797" t="s">
        <v>42</v>
      </c>
      <c r="J797" s="7">
        <f t="shared" si="86"/>
        <v>0</v>
      </c>
      <c r="K797" s="9" t="str">
        <f t="shared" si="90"/>
        <v>Id1543</v>
      </c>
      <c r="L797" s="8" t="str">
        <f t="shared" si="87"/>
        <v>Nov</v>
      </c>
      <c r="M797" s="9">
        <f t="shared" si="85"/>
        <v>1982</v>
      </c>
      <c r="N797" s="8" t="str" cm="1">
        <f t="array" ref="N797">IF(G797="?",INDEX($G$2:$G$2344,MODE(MATCH($G$2:$G$2344,$G$2:$G$2344,0))),G797)</f>
        <v>tier - 2</v>
      </c>
      <c r="O797" s="8" t="str" cm="1">
        <f t="array" ref="O797">IF(H797="?",INDEX($H$2:$H$2344,MODE(MATCH($H$2:$H$2344,$H$2:$H$2344,0))),H797)</f>
        <v>tier - 3</v>
      </c>
      <c r="P797" s="8" t="str">
        <f t="shared" si="88"/>
        <v>R1011</v>
      </c>
      <c r="Q797" s="11">
        <f t="shared" si="89"/>
        <v>30262</v>
      </c>
      <c r="R797" s="9">
        <f t="shared" si="91"/>
        <v>40</v>
      </c>
      <c r="S797" s="9"/>
      <c r="T797" s="40">
        <f>COUNTA(Table3[[#This Row],[month]:[age]])</f>
        <v>7</v>
      </c>
    </row>
    <row r="798" spans="1:20" x14ac:dyDescent="0.25">
      <c r="A798" t="s">
        <v>829</v>
      </c>
      <c r="B798">
        <v>1982</v>
      </c>
      <c r="C798" t="s">
        <v>35</v>
      </c>
      <c r="D798">
        <v>28</v>
      </c>
      <c r="E798">
        <v>1</v>
      </c>
      <c r="F798" s="42">
        <v>6610.11</v>
      </c>
      <c r="G798" t="s">
        <v>12</v>
      </c>
      <c r="H798" t="s">
        <v>11</v>
      </c>
      <c r="I798" t="s">
        <v>164</v>
      </c>
      <c r="J798" s="7">
        <f t="shared" si="86"/>
        <v>0</v>
      </c>
      <c r="K798" s="9" t="str">
        <f t="shared" si="90"/>
        <v>Id1542</v>
      </c>
      <c r="L798" s="8" t="str">
        <f t="shared" si="87"/>
        <v>Aug</v>
      </c>
      <c r="M798" s="9">
        <f t="shared" si="85"/>
        <v>1982</v>
      </c>
      <c r="N798" s="8" t="str" cm="1">
        <f t="array" ref="N798">IF(G798="?",INDEX($G$2:$G$2344,MODE(MATCH($G$2:$G$2344,$G$2:$G$2344,0))),G798)</f>
        <v>tier - 3</v>
      </c>
      <c r="O798" s="8" t="str" cm="1">
        <f t="array" ref="O798">IF(H798="?",INDEX($H$2:$H$2344,MODE(MATCH($H$2:$H$2344,$H$2:$H$2344,0))),H798)</f>
        <v>tier - 2</v>
      </c>
      <c r="P798" s="8" t="str">
        <f t="shared" si="88"/>
        <v>R1015</v>
      </c>
      <c r="Q798" s="11">
        <f t="shared" si="89"/>
        <v>30191</v>
      </c>
      <c r="R798" s="9">
        <f t="shared" si="91"/>
        <v>40</v>
      </c>
      <c r="S798" s="9"/>
      <c r="T798" s="40">
        <f>COUNTA(Table3[[#This Row],[month]:[age]])</f>
        <v>7</v>
      </c>
    </row>
    <row r="799" spans="1:20" x14ac:dyDescent="0.25">
      <c r="A799" t="s">
        <v>830</v>
      </c>
      <c r="B799">
        <v>1973</v>
      </c>
      <c r="C799" t="s">
        <v>35</v>
      </c>
      <c r="D799">
        <v>29</v>
      </c>
      <c r="E799">
        <v>0</v>
      </c>
      <c r="F799" s="42">
        <v>6630.31</v>
      </c>
      <c r="G799" t="s">
        <v>11</v>
      </c>
      <c r="H799" t="s">
        <v>16</v>
      </c>
      <c r="I799" t="s">
        <v>13</v>
      </c>
      <c r="J799" s="7">
        <f t="shared" si="86"/>
        <v>0</v>
      </c>
      <c r="K799" s="9" t="str">
        <f t="shared" si="90"/>
        <v>Id1541</v>
      </c>
      <c r="L799" s="8" t="str">
        <f t="shared" si="87"/>
        <v>Aug</v>
      </c>
      <c r="M799" s="9">
        <f t="shared" si="85"/>
        <v>1973</v>
      </c>
      <c r="N799" s="8" t="str" cm="1">
        <f t="array" ref="N799">IF(G799="?",INDEX($G$2:$G$2344,MODE(MATCH($G$2:$G$2344,$G$2:$G$2344,0))),G799)</f>
        <v>tier - 2</v>
      </c>
      <c r="O799" s="8" t="str" cm="1">
        <f t="array" ref="O799">IF(H799="?",INDEX($H$2:$H$2344,MODE(MATCH($H$2:$H$2344,$H$2:$H$2344,0))),H799)</f>
        <v>tier - 1</v>
      </c>
      <c r="P799" s="8" t="str">
        <f t="shared" si="88"/>
        <v>R1013</v>
      </c>
      <c r="Q799" s="11">
        <f t="shared" si="89"/>
        <v>26905</v>
      </c>
      <c r="R799" s="9">
        <f t="shared" si="91"/>
        <v>49</v>
      </c>
      <c r="S799" s="9"/>
      <c r="T799" s="40">
        <f>COUNTA(Table3[[#This Row],[month]:[age]])</f>
        <v>7</v>
      </c>
    </row>
    <row r="800" spans="1:20" x14ac:dyDescent="0.25">
      <c r="A800" t="s">
        <v>831</v>
      </c>
      <c r="B800">
        <v>2003</v>
      </c>
      <c r="C800" t="s">
        <v>20</v>
      </c>
      <c r="D800">
        <v>4</v>
      </c>
      <c r="E800">
        <v>0</v>
      </c>
      <c r="F800" s="42">
        <v>6638.16</v>
      </c>
      <c r="G800" t="s">
        <v>11</v>
      </c>
      <c r="H800" t="s">
        <v>16</v>
      </c>
      <c r="I800" t="s">
        <v>23</v>
      </c>
      <c r="J800" s="7">
        <f t="shared" si="86"/>
        <v>0</v>
      </c>
      <c r="K800" s="9" t="str">
        <f t="shared" si="90"/>
        <v>Id1540</v>
      </c>
      <c r="L800" s="8" t="str">
        <f t="shared" si="87"/>
        <v>Sep</v>
      </c>
      <c r="M800" s="9">
        <f t="shared" si="85"/>
        <v>2003</v>
      </c>
      <c r="N800" s="8" t="str" cm="1">
        <f t="array" ref="N800">IF(G800="?",INDEX($G$2:$G$2344,MODE(MATCH($G$2:$G$2344,$G$2:$G$2344,0))),G800)</f>
        <v>tier - 2</v>
      </c>
      <c r="O800" s="8" t="str" cm="1">
        <f t="array" ref="O800">IF(H800="?",INDEX($H$2:$H$2344,MODE(MATCH($H$2:$H$2344,$H$2:$H$2344,0))),H800)</f>
        <v>tier - 1</v>
      </c>
      <c r="P800" s="8" t="str">
        <f t="shared" si="88"/>
        <v>R1012</v>
      </c>
      <c r="Q800" s="11">
        <f t="shared" si="89"/>
        <v>37868</v>
      </c>
      <c r="R800" s="9">
        <f t="shared" si="91"/>
        <v>19</v>
      </c>
      <c r="S800" s="9"/>
      <c r="T800" s="40">
        <f>COUNTA(Table3[[#This Row],[month]:[age]])</f>
        <v>7</v>
      </c>
    </row>
    <row r="801" spans="1:20" x14ac:dyDescent="0.25">
      <c r="A801" t="s">
        <v>832</v>
      </c>
      <c r="B801">
        <v>1990</v>
      </c>
      <c r="C801" t="s">
        <v>18</v>
      </c>
      <c r="D801">
        <v>6</v>
      </c>
      <c r="E801">
        <v>3</v>
      </c>
      <c r="F801" s="42">
        <v>6639.3</v>
      </c>
      <c r="G801" t="s">
        <v>11</v>
      </c>
      <c r="H801" t="s">
        <v>11</v>
      </c>
      <c r="I801" t="s">
        <v>300</v>
      </c>
      <c r="J801" s="7">
        <f t="shared" si="86"/>
        <v>0</v>
      </c>
      <c r="K801" s="9" t="str">
        <f t="shared" si="90"/>
        <v>Id1539</v>
      </c>
      <c r="L801" s="8" t="str">
        <f t="shared" si="87"/>
        <v>Jun</v>
      </c>
      <c r="M801" s="9">
        <f t="shared" si="85"/>
        <v>1990</v>
      </c>
      <c r="N801" s="8" t="str" cm="1">
        <f t="array" ref="N801">IF(G801="?",INDEX($G$2:$G$2344,MODE(MATCH($G$2:$G$2344,$G$2:$G$2344,0))),G801)</f>
        <v>tier - 2</v>
      </c>
      <c r="O801" s="8" t="str" cm="1">
        <f t="array" ref="O801">IF(H801="?",INDEX($H$2:$H$2344,MODE(MATCH($H$2:$H$2344,$H$2:$H$2344,0))),H801)</f>
        <v>tier - 2</v>
      </c>
      <c r="P801" s="8" t="str">
        <f t="shared" si="88"/>
        <v>R1021</v>
      </c>
      <c r="Q801" s="11">
        <f t="shared" si="89"/>
        <v>33030</v>
      </c>
      <c r="R801" s="9">
        <f t="shared" si="91"/>
        <v>33</v>
      </c>
      <c r="S801" s="9"/>
      <c r="T801" s="40">
        <f>COUNTA(Table3[[#This Row],[month]:[age]])</f>
        <v>7</v>
      </c>
    </row>
    <row r="802" spans="1:20" x14ac:dyDescent="0.25">
      <c r="A802" t="s">
        <v>833</v>
      </c>
      <c r="B802">
        <v>1984</v>
      </c>
      <c r="C802" t="s">
        <v>30</v>
      </c>
      <c r="D802">
        <v>8</v>
      </c>
      <c r="E802">
        <v>2</v>
      </c>
      <c r="F802" s="42">
        <v>6640.54</v>
      </c>
      <c r="G802" t="s">
        <v>11</v>
      </c>
      <c r="H802" t="s">
        <v>12</v>
      </c>
      <c r="I802" t="s">
        <v>166</v>
      </c>
      <c r="J802" s="7">
        <f t="shared" si="86"/>
        <v>0</v>
      </c>
      <c r="K802" s="9" t="str">
        <f t="shared" si="90"/>
        <v>Id1538</v>
      </c>
      <c r="L802" s="8" t="str">
        <f t="shared" si="87"/>
        <v>Dec</v>
      </c>
      <c r="M802" s="9">
        <f t="shared" si="85"/>
        <v>1984</v>
      </c>
      <c r="N802" s="8" t="str" cm="1">
        <f t="array" ref="N802">IF(G802="?",INDEX($G$2:$G$2344,MODE(MATCH($G$2:$G$2344,$G$2:$G$2344,0))),G802)</f>
        <v>tier - 2</v>
      </c>
      <c r="O802" s="8" t="str" cm="1">
        <f t="array" ref="O802">IF(H802="?",INDEX($H$2:$H$2344,MODE(MATCH($H$2:$H$2344,$H$2:$H$2344,0))),H802)</f>
        <v>tier - 3</v>
      </c>
      <c r="P802" s="8" t="str">
        <f t="shared" si="88"/>
        <v>R1019</v>
      </c>
      <c r="Q802" s="11">
        <f t="shared" si="89"/>
        <v>31024</v>
      </c>
      <c r="R802" s="9">
        <f t="shared" si="91"/>
        <v>38</v>
      </c>
      <c r="S802" s="9"/>
      <c r="T802" s="40">
        <f>COUNTA(Table3[[#This Row],[month]:[age]])</f>
        <v>7</v>
      </c>
    </row>
    <row r="803" spans="1:20" x14ac:dyDescent="0.25">
      <c r="A803" t="s">
        <v>834</v>
      </c>
      <c r="B803">
        <v>1970</v>
      </c>
      <c r="C803" t="s">
        <v>15</v>
      </c>
      <c r="D803">
        <v>8</v>
      </c>
      <c r="E803">
        <v>0</v>
      </c>
      <c r="F803" s="42">
        <v>6651.26</v>
      </c>
      <c r="G803" t="s">
        <v>11</v>
      </c>
      <c r="H803" t="s">
        <v>12</v>
      </c>
      <c r="I803" t="s">
        <v>13</v>
      </c>
      <c r="J803" s="7">
        <f t="shared" si="86"/>
        <v>0</v>
      </c>
      <c r="K803" s="9" t="str">
        <f t="shared" si="90"/>
        <v>Id1537</v>
      </c>
      <c r="L803" s="8" t="str">
        <f t="shared" si="87"/>
        <v>Nov</v>
      </c>
      <c r="M803" s="9">
        <f t="shared" si="85"/>
        <v>1970</v>
      </c>
      <c r="N803" s="8" t="str" cm="1">
        <f t="array" ref="N803">IF(G803="?",INDEX($G$2:$G$2344,MODE(MATCH($G$2:$G$2344,$G$2:$G$2344,0))),G803)</f>
        <v>tier - 2</v>
      </c>
      <c r="O803" s="8" t="str" cm="1">
        <f t="array" ref="O803">IF(H803="?",INDEX($H$2:$H$2344,MODE(MATCH($H$2:$H$2344,$H$2:$H$2344,0))),H803)</f>
        <v>tier - 3</v>
      </c>
      <c r="P803" s="8" t="str">
        <f t="shared" si="88"/>
        <v>R1013</v>
      </c>
      <c r="Q803" s="11">
        <f t="shared" si="89"/>
        <v>25880</v>
      </c>
      <c r="R803" s="9">
        <f t="shared" si="91"/>
        <v>52</v>
      </c>
      <c r="S803" s="9"/>
      <c r="T803" s="40">
        <f>COUNTA(Table3[[#This Row],[month]:[age]])</f>
        <v>7</v>
      </c>
    </row>
    <row r="804" spans="1:20" x14ac:dyDescent="0.25">
      <c r="A804" t="s">
        <v>835</v>
      </c>
      <c r="B804">
        <v>1984</v>
      </c>
      <c r="C804" t="s">
        <v>10</v>
      </c>
      <c r="D804">
        <v>1</v>
      </c>
      <c r="E804">
        <v>3</v>
      </c>
      <c r="F804" s="42">
        <v>6652.53</v>
      </c>
      <c r="G804" t="s">
        <v>12</v>
      </c>
      <c r="H804" t="s">
        <v>11</v>
      </c>
      <c r="I804" t="s">
        <v>13</v>
      </c>
      <c r="J804" s="7">
        <f t="shared" si="86"/>
        <v>0</v>
      </c>
      <c r="K804" s="9" t="str">
        <f t="shared" si="90"/>
        <v>Id1536</v>
      </c>
      <c r="L804" s="8" t="str">
        <f t="shared" si="87"/>
        <v>Jul</v>
      </c>
      <c r="M804" s="9">
        <f t="shared" si="85"/>
        <v>1984</v>
      </c>
      <c r="N804" s="8" t="str" cm="1">
        <f t="array" ref="N804">IF(G804="?",INDEX($G$2:$G$2344,MODE(MATCH($G$2:$G$2344,$G$2:$G$2344,0))),G804)</f>
        <v>tier - 3</v>
      </c>
      <c r="O804" s="8" t="str" cm="1">
        <f t="array" ref="O804">IF(H804="?",INDEX($H$2:$H$2344,MODE(MATCH($H$2:$H$2344,$H$2:$H$2344,0))),H804)</f>
        <v>tier - 2</v>
      </c>
      <c r="P804" s="8" t="str">
        <f t="shared" si="88"/>
        <v>R1013</v>
      </c>
      <c r="Q804" s="11">
        <f t="shared" si="89"/>
        <v>30864</v>
      </c>
      <c r="R804" s="9">
        <f t="shared" si="91"/>
        <v>38</v>
      </c>
      <c r="S804" s="9"/>
      <c r="T804" s="40">
        <f>COUNTA(Table3[[#This Row],[month]:[age]])</f>
        <v>7</v>
      </c>
    </row>
    <row r="805" spans="1:20" x14ac:dyDescent="0.25">
      <c r="A805" t="s">
        <v>836</v>
      </c>
      <c r="B805">
        <v>1989</v>
      </c>
      <c r="C805" t="s">
        <v>15</v>
      </c>
      <c r="D805">
        <v>19</v>
      </c>
      <c r="E805">
        <v>5</v>
      </c>
      <c r="F805" s="42">
        <v>6653.79</v>
      </c>
      <c r="G805" t="s">
        <v>11</v>
      </c>
      <c r="H805" t="s">
        <v>16</v>
      </c>
      <c r="I805" t="s">
        <v>13</v>
      </c>
      <c r="J805" s="7">
        <f t="shared" si="86"/>
        <v>0</v>
      </c>
      <c r="K805" s="9" t="str">
        <f t="shared" si="90"/>
        <v>Id1535</v>
      </c>
      <c r="L805" s="8" t="str">
        <f t="shared" si="87"/>
        <v>Nov</v>
      </c>
      <c r="M805" s="9">
        <f t="shared" si="85"/>
        <v>1989</v>
      </c>
      <c r="N805" s="8" t="str" cm="1">
        <f t="array" ref="N805">IF(G805="?",INDEX($G$2:$G$2344,MODE(MATCH($G$2:$G$2344,$G$2:$G$2344,0))),G805)</f>
        <v>tier - 2</v>
      </c>
      <c r="O805" s="8" t="str" cm="1">
        <f t="array" ref="O805">IF(H805="?",INDEX($H$2:$H$2344,MODE(MATCH($H$2:$H$2344,$H$2:$H$2344,0))),H805)</f>
        <v>tier - 1</v>
      </c>
      <c r="P805" s="8" t="str">
        <f t="shared" si="88"/>
        <v>R1013</v>
      </c>
      <c r="Q805" s="11">
        <f t="shared" si="89"/>
        <v>32831</v>
      </c>
      <c r="R805" s="9">
        <f t="shared" si="91"/>
        <v>33</v>
      </c>
      <c r="S805" s="9"/>
      <c r="T805" s="40">
        <f>COUNTA(Table3[[#This Row],[month]:[age]])</f>
        <v>7</v>
      </c>
    </row>
    <row r="806" spans="1:20" x14ac:dyDescent="0.25">
      <c r="A806" t="s">
        <v>837</v>
      </c>
      <c r="B806">
        <v>1982</v>
      </c>
      <c r="C806" t="s">
        <v>20</v>
      </c>
      <c r="D806">
        <v>27</v>
      </c>
      <c r="E806">
        <v>3</v>
      </c>
      <c r="F806" s="42">
        <v>6664.32</v>
      </c>
      <c r="G806" t="s">
        <v>11</v>
      </c>
      <c r="H806" t="s">
        <v>11</v>
      </c>
      <c r="I806" t="s">
        <v>13</v>
      </c>
      <c r="J806" s="7">
        <f t="shared" si="86"/>
        <v>0</v>
      </c>
      <c r="K806" s="9" t="str">
        <f t="shared" si="90"/>
        <v>Id1534</v>
      </c>
      <c r="L806" s="8" t="str">
        <f t="shared" si="87"/>
        <v>Sep</v>
      </c>
      <c r="M806" s="9">
        <f t="shared" si="85"/>
        <v>1982</v>
      </c>
      <c r="N806" s="8" t="str" cm="1">
        <f t="array" ref="N806">IF(G806="?",INDEX($G$2:$G$2344,MODE(MATCH($G$2:$G$2344,$G$2:$G$2344,0))),G806)</f>
        <v>tier - 2</v>
      </c>
      <c r="O806" s="8" t="str" cm="1">
        <f t="array" ref="O806">IF(H806="?",INDEX($H$2:$H$2344,MODE(MATCH($H$2:$H$2344,$H$2:$H$2344,0))),H806)</f>
        <v>tier - 2</v>
      </c>
      <c r="P806" s="8" t="str">
        <f t="shared" si="88"/>
        <v>R1013</v>
      </c>
      <c r="Q806" s="11">
        <f t="shared" si="89"/>
        <v>30221</v>
      </c>
      <c r="R806" s="9">
        <f t="shared" si="91"/>
        <v>40</v>
      </c>
      <c r="S806" s="9"/>
      <c r="T806" s="40">
        <f>COUNTA(Table3[[#This Row],[month]:[age]])</f>
        <v>7</v>
      </c>
    </row>
    <row r="807" spans="1:20" x14ac:dyDescent="0.25">
      <c r="A807" t="s">
        <v>838</v>
      </c>
      <c r="B807">
        <v>1981</v>
      </c>
      <c r="C807" t="s">
        <v>20</v>
      </c>
      <c r="D807">
        <v>17</v>
      </c>
      <c r="E807">
        <v>1</v>
      </c>
      <c r="F807" s="42">
        <v>6664.69</v>
      </c>
      <c r="G807" t="s">
        <v>12</v>
      </c>
      <c r="H807" t="s">
        <v>16</v>
      </c>
      <c r="I807" t="s">
        <v>23</v>
      </c>
      <c r="J807" s="7">
        <f t="shared" si="86"/>
        <v>0</v>
      </c>
      <c r="K807" s="9" t="str">
        <f t="shared" si="90"/>
        <v>Id1533</v>
      </c>
      <c r="L807" s="8" t="str">
        <f t="shared" si="87"/>
        <v>Sep</v>
      </c>
      <c r="M807" s="9">
        <f t="shared" si="85"/>
        <v>1981</v>
      </c>
      <c r="N807" s="8" t="str" cm="1">
        <f t="array" ref="N807">IF(G807="?",INDEX($G$2:$G$2344,MODE(MATCH($G$2:$G$2344,$G$2:$G$2344,0))),G807)</f>
        <v>tier - 3</v>
      </c>
      <c r="O807" s="8" t="str" cm="1">
        <f t="array" ref="O807">IF(H807="?",INDEX($H$2:$H$2344,MODE(MATCH($H$2:$H$2344,$H$2:$H$2344,0))),H807)</f>
        <v>tier - 1</v>
      </c>
      <c r="P807" s="8" t="str">
        <f t="shared" si="88"/>
        <v>R1012</v>
      </c>
      <c r="Q807" s="11">
        <f t="shared" si="89"/>
        <v>29846</v>
      </c>
      <c r="R807" s="9">
        <f t="shared" si="91"/>
        <v>41</v>
      </c>
      <c r="S807" s="9"/>
      <c r="T807" s="40">
        <f>COUNTA(Table3[[#This Row],[month]:[age]])</f>
        <v>7</v>
      </c>
    </row>
    <row r="808" spans="1:20" x14ac:dyDescent="0.25">
      <c r="A808" t="s">
        <v>839</v>
      </c>
      <c r="B808">
        <v>1989</v>
      </c>
      <c r="C808" t="s">
        <v>37</v>
      </c>
      <c r="D808">
        <v>20</v>
      </c>
      <c r="E808">
        <v>5</v>
      </c>
      <c r="F808" s="42">
        <v>6666.24</v>
      </c>
      <c r="G808" t="s">
        <v>12</v>
      </c>
      <c r="H808" t="s">
        <v>16</v>
      </c>
      <c r="I808" t="s">
        <v>42</v>
      </c>
      <c r="J808" s="7">
        <f t="shared" si="86"/>
        <v>0</v>
      </c>
      <c r="K808" s="9" t="str">
        <f t="shared" si="90"/>
        <v>Id1532</v>
      </c>
      <c r="L808" s="8" t="str">
        <f t="shared" si="87"/>
        <v>Oct</v>
      </c>
      <c r="M808" s="9">
        <f t="shared" si="85"/>
        <v>1989</v>
      </c>
      <c r="N808" s="8" t="str" cm="1">
        <f t="array" ref="N808">IF(G808="?",INDEX($G$2:$G$2344,MODE(MATCH($G$2:$G$2344,$G$2:$G$2344,0))),G808)</f>
        <v>tier - 3</v>
      </c>
      <c r="O808" s="8" t="str" cm="1">
        <f t="array" ref="O808">IF(H808="?",INDEX($H$2:$H$2344,MODE(MATCH($H$2:$H$2344,$H$2:$H$2344,0))),H808)</f>
        <v>tier - 1</v>
      </c>
      <c r="P808" s="8" t="str">
        <f t="shared" si="88"/>
        <v>R1011</v>
      </c>
      <c r="Q808" s="11">
        <f t="shared" si="89"/>
        <v>32801</v>
      </c>
      <c r="R808" s="9">
        <f t="shared" si="91"/>
        <v>33</v>
      </c>
      <c r="S808" s="9"/>
      <c r="T808" s="40">
        <f>COUNTA(Table3[[#This Row],[month]:[age]])</f>
        <v>7</v>
      </c>
    </row>
    <row r="809" spans="1:20" x14ac:dyDescent="0.25">
      <c r="A809" t="s">
        <v>840</v>
      </c>
      <c r="B809">
        <v>1985</v>
      </c>
      <c r="C809" t="s">
        <v>10</v>
      </c>
      <c r="D809">
        <v>9</v>
      </c>
      <c r="E809">
        <v>2</v>
      </c>
      <c r="F809" s="42">
        <v>6686.43</v>
      </c>
      <c r="G809" t="s">
        <v>11</v>
      </c>
      <c r="H809" t="s">
        <v>12</v>
      </c>
      <c r="I809" t="s">
        <v>23</v>
      </c>
      <c r="J809" s="7">
        <f t="shared" si="86"/>
        <v>0</v>
      </c>
      <c r="K809" s="9" t="str">
        <f t="shared" si="90"/>
        <v>Id1531</v>
      </c>
      <c r="L809" s="8" t="str">
        <f t="shared" si="87"/>
        <v>Jul</v>
      </c>
      <c r="M809" s="9">
        <f t="shared" si="85"/>
        <v>1985</v>
      </c>
      <c r="N809" s="8" t="str" cm="1">
        <f t="array" ref="N809">IF(G809="?",INDEX($G$2:$G$2344,MODE(MATCH($G$2:$G$2344,$G$2:$G$2344,0))),G809)</f>
        <v>tier - 2</v>
      </c>
      <c r="O809" s="8" t="str" cm="1">
        <f t="array" ref="O809">IF(H809="?",INDEX($H$2:$H$2344,MODE(MATCH($H$2:$H$2344,$H$2:$H$2344,0))),H809)</f>
        <v>tier - 3</v>
      </c>
      <c r="P809" s="8" t="str">
        <f t="shared" si="88"/>
        <v>R1012</v>
      </c>
      <c r="Q809" s="11">
        <f t="shared" si="89"/>
        <v>31237</v>
      </c>
      <c r="R809" s="9">
        <f t="shared" si="91"/>
        <v>37</v>
      </c>
      <c r="S809" s="9"/>
      <c r="T809" s="40">
        <f>COUNTA(Table3[[#This Row],[month]:[age]])</f>
        <v>7</v>
      </c>
    </row>
    <row r="810" spans="1:20" x14ac:dyDescent="0.25">
      <c r="A810" t="s">
        <v>841</v>
      </c>
      <c r="B810">
        <v>1968</v>
      </c>
      <c r="C810" t="s">
        <v>10</v>
      </c>
      <c r="D810">
        <v>13</v>
      </c>
      <c r="E810">
        <v>0</v>
      </c>
      <c r="F810" s="42">
        <v>6700.56</v>
      </c>
      <c r="G810" t="s">
        <v>12</v>
      </c>
      <c r="H810" t="s">
        <v>16</v>
      </c>
      <c r="I810" t="s">
        <v>23</v>
      </c>
      <c r="J810" s="7">
        <f t="shared" si="86"/>
        <v>0</v>
      </c>
      <c r="K810" s="9" t="str">
        <f t="shared" si="90"/>
        <v>Id1530</v>
      </c>
      <c r="L810" s="8" t="str">
        <f t="shared" si="87"/>
        <v>Jul</v>
      </c>
      <c r="M810" s="9">
        <f t="shared" si="85"/>
        <v>1968</v>
      </c>
      <c r="N810" s="8" t="str" cm="1">
        <f t="array" ref="N810">IF(G810="?",INDEX($G$2:$G$2344,MODE(MATCH($G$2:$G$2344,$G$2:$G$2344,0))),G810)</f>
        <v>tier - 3</v>
      </c>
      <c r="O810" s="8" t="str" cm="1">
        <f t="array" ref="O810">IF(H810="?",INDEX($H$2:$H$2344,MODE(MATCH($H$2:$H$2344,$H$2:$H$2344,0))),H810)</f>
        <v>tier - 1</v>
      </c>
      <c r="P810" s="8" t="str">
        <f t="shared" si="88"/>
        <v>R1012</v>
      </c>
      <c r="Q810" s="11">
        <f t="shared" si="89"/>
        <v>25032</v>
      </c>
      <c r="R810" s="9">
        <f t="shared" si="91"/>
        <v>54</v>
      </c>
      <c r="S810" s="9"/>
      <c r="T810" s="40">
        <f>COUNTA(Table3[[#This Row],[month]:[age]])</f>
        <v>7</v>
      </c>
    </row>
    <row r="811" spans="1:20" x14ac:dyDescent="0.25">
      <c r="A811" t="s">
        <v>842</v>
      </c>
      <c r="B811">
        <v>1971</v>
      </c>
      <c r="C811" t="s">
        <v>30</v>
      </c>
      <c r="D811">
        <v>12</v>
      </c>
      <c r="E811">
        <v>0</v>
      </c>
      <c r="F811" s="42">
        <v>6706.47</v>
      </c>
      <c r="G811" t="s">
        <v>11</v>
      </c>
      <c r="H811" t="s">
        <v>16</v>
      </c>
      <c r="I811" t="s">
        <v>13</v>
      </c>
      <c r="J811" s="7">
        <f t="shared" si="86"/>
        <v>0</v>
      </c>
      <c r="K811" s="9" t="str">
        <f t="shared" si="90"/>
        <v>Id1529</v>
      </c>
      <c r="L811" s="8" t="str">
        <f t="shared" si="87"/>
        <v>Dec</v>
      </c>
      <c r="M811" s="9">
        <f t="shared" si="85"/>
        <v>1971</v>
      </c>
      <c r="N811" s="8" t="str" cm="1">
        <f t="array" ref="N811">IF(G811="?",INDEX($G$2:$G$2344,MODE(MATCH($G$2:$G$2344,$G$2:$G$2344,0))),G811)</f>
        <v>tier - 2</v>
      </c>
      <c r="O811" s="8" t="str" cm="1">
        <f t="array" ref="O811">IF(H811="?",INDEX($H$2:$H$2344,MODE(MATCH($H$2:$H$2344,$H$2:$H$2344,0))),H811)</f>
        <v>tier - 1</v>
      </c>
      <c r="P811" s="8" t="str">
        <f t="shared" si="88"/>
        <v>R1013</v>
      </c>
      <c r="Q811" s="11">
        <f t="shared" si="89"/>
        <v>26279</v>
      </c>
      <c r="R811" s="9">
        <f t="shared" si="91"/>
        <v>51</v>
      </c>
      <c r="S811" s="9"/>
      <c r="T811" s="40">
        <f>COUNTA(Table3[[#This Row],[month]:[age]])</f>
        <v>7</v>
      </c>
    </row>
    <row r="812" spans="1:20" x14ac:dyDescent="0.25">
      <c r="A812" t="s">
        <v>843</v>
      </c>
      <c r="B812">
        <v>1983</v>
      </c>
      <c r="C812" t="s">
        <v>18</v>
      </c>
      <c r="D812">
        <v>12</v>
      </c>
      <c r="E812">
        <v>2</v>
      </c>
      <c r="F812" s="42">
        <v>6710.19</v>
      </c>
      <c r="G812" t="s">
        <v>12</v>
      </c>
      <c r="H812" t="s">
        <v>12</v>
      </c>
      <c r="I812" t="s">
        <v>23</v>
      </c>
      <c r="J812" s="7">
        <f t="shared" si="86"/>
        <v>0</v>
      </c>
      <c r="K812" s="9" t="str">
        <f t="shared" si="90"/>
        <v>Id1528</v>
      </c>
      <c r="L812" s="8" t="str">
        <f t="shared" si="87"/>
        <v>Jun</v>
      </c>
      <c r="M812" s="9">
        <f t="shared" si="85"/>
        <v>1983</v>
      </c>
      <c r="N812" s="8" t="str" cm="1">
        <f t="array" ref="N812">IF(G812="?",INDEX($G$2:$G$2344,MODE(MATCH($G$2:$G$2344,$G$2:$G$2344,0))),G812)</f>
        <v>tier - 3</v>
      </c>
      <c r="O812" s="8" t="str" cm="1">
        <f t="array" ref="O812">IF(H812="?",INDEX($H$2:$H$2344,MODE(MATCH($H$2:$H$2344,$H$2:$H$2344,0))),H812)</f>
        <v>tier - 3</v>
      </c>
      <c r="P812" s="8" t="str">
        <f t="shared" si="88"/>
        <v>R1012</v>
      </c>
      <c r="Q812" s="11">
        <f t="shared" si="89"/>
        <v>30479</v>
      </c>
      <c r="R812" s="9">
        <f t="shared" si="91"/>
        <v>39</v>
      </c>
      <c r="S812" s="9"/>
      <c r="T812" s="40">
        <f>COUNTA(Table3[[#This Row],[month]:[age]])</f>
        <v>7</v>
      </c>
    </row>
    <row r="813" spans="1:20" x14ac:dyDescent="0.25">
      <c r="A813" t="s">
        <v>844</v>
      </c>
      <c r="B813">
        <v>1994</v>
      </c>
      <c r="C813" t="s">
        <v>18</v>
      </c>
      <c r="D813">
        <v>13</v>
      </c>
      <c r="E813">
        <v>0</v>
      </c>
      <c r="F813" s="42">
        <v>6721.37</v>
      </c>
      <c r="G813" t="s">
        <v>11</v>
      </c>
      <c r="H813" t="s">
        <v>16</v>
      </c>
      <c r="I813" t="s">
        <v>23</v>
      </c>
      <c r="J813" s="7">
        <f t="shared" si="86"/>
        <v>0</v>
      </c>
      <c r="K813" s="9" t="str">
        <f t="shared" si="90"/>
        <v>Id1527</v>
      </c>
      <c r="L813" s="8" t="str">
        <f t="shared" si="87"/>
        <v>Jun</v>
      </c>
      <c r="M813" s="9">
        <f t="shared" si="85"/>
        <v>1994</v>
      </c>
      <c r="N813" s="8" t="str" cm="1">
        <f t="array" ref="N813">IF(G813="?",INDEX($G$2:$G$2344,MODE(MATCH($G$2:$G$2344,$G$2:$G$2344,0))),G813)</f>
        <v>tier - 2</v>
      </c>
      <c r="O813" s="8" t="str" cm="1">
        <f t="array" ref="O813">IF(H813="?",INDEX($H$2:$H$2344,MODE(MATCH($H$2:$H$2344,$H$2:$H$2344,0))),H813)</f>
        <v>tier - 1</v>
      </c>
      <c r="P813" s="8" t="str">
        <f t="shared" si="88"/>
        <v>R1012</v>
      </c>
      <c r="Q813" s="11">
        <f t="shared" si="89"/>
        <v>34498</v>
      </c>
      <c r="R813" s="9">
        <f t="shared" si="91"/>
        <v>28</v>
      </c>
      <c r="S813" s="9"/>
      <c r="T813" s="40">
        <f>COUNTA(Table3[[#This Row],[month]:[age]])</f>
        <v>7</v>
      </c>
    </row>
    <row r="814" spans="1:20" x14ac:dyDescent="0.25">
      <c r="A814" t="s">
        <v>845</v>
      </c>
      <c r="B814">
        <v>1978</v>
      </c>
      <c r="C814" t="s">
        <v>37</v>
      </c>
      <c r="D814">
        <v>21</v>
      </c>
      <c r="E814">
        <v>2</v>
      </c>
      <c r="F814" s="42">
        <v>6737.98</v>
      </c>
      <c r="G814" t="s">
        <v>11</v>
      </c>
      <c r="H814" t="s">
        <v>12</v>
      </c>
      <c r="I814" t="s">
        <v>13</v>
      </c>
      <c r="J814" s="7">
        <f t="shared" si="86"/>
        <v>0</v>
      </c>
      <c r="K814" s="9" t="str">
        <f t="shared" si="90"/>
        <v>Id1526</v>
      </c>
      <c r="L814" s="8" t="str">
        <f t="shared" si="87"/>
        <v>Oct</v>
      </c>
      <c r="M814" s="9">
        <f t="shared" si="85"/>
        <v>1978</v>
      </c>
      <c r="N814" s="8" t="str" cm="1">
        <f t="array" ref="N814">IF(G814="?",INDEX($G$2:$G$2344,MODE(MATCH($G$2:$G$2344,$G$2:$G$2344,0))),G814)</f>
        <v>tier - 2</v>
      </c>
      <c r="O814" s="8" t="str" cm="1">
        <f t="array" ref="O814">IF(H814="?",INDEX($H$2:$H$2344,MODE(MATCH($H$2:$H$2344,$H$2:$H$2344,0))),H814)</f>
        <v>tier - 3</v>
      </c>
      <c r="P814" s="8" t="str">
        <f t="shared" si="88"/>
        <v>R1013</v>
      </c>
      <c r="Q814" s="11">
        <f t="shared" si="89"/>
        <v>28784</v>
      </c>
      <c r="R814" s="9">
        <f t="shared" si="91"/>
        <v>44</v>
      </c>
      <c r="S814" s="9"/>
      <c r="T814" s="40">
        <f>COUNTA(Table3[[#This Row],[month]:[age]])</f>
        <v>7</v>
      </c>
    </row>
    <row r="815" spans="1:20" x14ac:dyDescent="0.25">
      <c r="A815" t="s">
        <v>846</v>
      </c>
      <c r="B815">
        <v>1968</v>
      </c>
      <c r="C815" t="s">
        <v>10</v>
      </c>
      <c r="D815">
        <v>18</v>
      </c>
      <c r="E815">
        <v>0</v>
      </c>
      <c r="F815" s="42">
        <v>6738.84</v>
      </c>
      <c r="G815" t="s">
        <v>12</v>
      </c>
      <c r="H815" t="s">
        <v>16</v>
      </c>
      <c r="I815" t="s">
        <v>23</v>
      </c>
      <c r="J815" s="7">
        <f t="shared" si="86"/>
        <v>0</v>
      </c>
      <c r="K815" s="9" t="str">
        <f t="shared" si="90"/>
        <v>Id1525</v>
      </c>
      <c r="L815" s="8" t="str">
        <f t="shared" si="87"/>
        <v>Jul</v>
      </c>
      <c r="M815" s="9">
        <f t="shared" si="85"/>
        <v>1968</v>
      </c>
      <c r="N815" s="8" t="str" cm="1">
        <f t="array" ref="N815">IF(G815="?",INDEX($G$2:$G$2344,MODE(MATCH($G$2:$G$2344,$G$2:$G$2344,0))),G815)</f>
        <v>tier - 3</v>
      </c>
      <c r="O815" s="8" t="str" cm="1">
        <f t="array" ref="O815">IF(H815="?",INDEX($H$2:$H$2344,MODE(MATCH($H$2:$H$2344,$H$2:$H$2344,0))),H815)</f>
        <v>tier - 1</v>
      </c>
      <c r="P815" s="8" t="str">
        <f t="shared" si="88"/>
        <v>R1012</v>
      </c>
      <c r="Q815" s="11">
        <f t="shared" si="89"/>
        <v>25037</v>
      </c>
      <c r="R815" s="9">
        <f t="shared" si="91"/>
        <v>54</v>
      </c>
      <c r="S815" s="9"/>
      <c r="T815" s="40">
        <f>COUNTA(Table3[[#This Row],[month]:[age]])</f>
        <v>7</v>
      </c>
    </row>
    <row r="816" spans="1:20" x14ac:dyDescent="0.25">
      <c r="A816" t="s">
        <v>847</v>
      </c>
      <c r="B816">
        <v>1986</v>
      </c>
      <c r="C816" t="s">
        <v>35</v>
      </c>
      <c r="D816">
        <v>7</v>
      </c>
      <c r="E816">
        <v>3</v>
      </c>
      <c r="F816" s="42">
        <v>6746.74</v>
      </c>
      <c r="G816" t="s">
        <v>12</v>
      </c>
      <c r="H816" t="s">
        <v>11</v>
      </c>
      <c r="I816" t="s">
        <v>168</v>
      </c>
      <c r="J816" s="7">
        <f t="shared" si="86"/>
        <v>0</v>
      </c>
      <c r="K816" s="9" t="str">
        <f t="shared" si="90"/>
        <v>Id1524</v>
      </c>
      <c r="L816" s="8" t="str">
        <f t="shared" si="87"/>
        <v>Aug</v>
      </c>
      <c r="M816" s="9">
        <f t="shared" ref="M816:M879" si="92">IF(B816="?",AVERAGE($B$2:$B$2344),B816)</f>
        <v>1986</v>
      </c>
      <c r="N816" s="8" t="str" cm="1">
        <f t="array" ref="N816">IF(G816="?",INDEX($G$2:$G$2344,MODE(MATCH($G$2:$G$2344,$G$2:$G$2344,0))),G816)</f>
        <v>tier - 3</v>
      </c>
      <c r="O816" s="8" t="str" cm="1">
        <f t="array" ref="O816">IF(H816="?",INDEX($H$2:$H$2344,MODE(MATCH($H$2:$H$2344,$H$2:$H$2344,0))),H816)</f>
        <v>tier - 2</v>
      </c>
      <c r="P816" s="8" t="str">
        <f t="shared" si="88"/>
        <v>R1016</v>
      </c>
      <c r="Q816" s="11">
        <f t="shared" si="89"/>
        <v>31631</v>
      </c>
      <c r="R816" s="9">
        <f t="shared" si="91"/>
        <v>36</v>
      </c>
      <c r="S816" s="9"/>
      <c r="T816" s="40">
        <f>COUNTA(Table3[[#This Row],[month]:[age]])</f>
        <v>7</v>
      </c>
    </row>
    <row r="817" spans="1:20" x14ac:dyDescent="0.25">
      <c r="A817" t="s">
        <v>848</v>
      </c>
      <c r="B817">
        <v>1986</v>
      </c>
      <c r="C817" t="s">
        <v>18</v>
      </c>
      <c r="D817">
        <v>5</v>
      </c>
      <c r="E817">
        <v>3</v>
      </c>
      <c r="F817" s="42">
        <v>6748.59</v>
      </c>
      <c r="G817" t="s">
        <v>12</v>
      </c>
      <c r="H817" t="s">
        <v>16</v>
      </c>
      <c r="I817" t="s">
        <v>168</v>
      </c>
      <c r="J817" s="7">
        <f t="shared" si="86"/>
        <v>0</v>
      </c>
      <c r="K817" s="9" t="str">
        <f t="shared" si="90"/>
        <v>Id1523</v>
      </c>
      <c r="L817" s="8" t="str">
        <f t="shared" si="87"/>
        <v>Jun</v>
      </c>
      <c r="M817" s="9">
        <f t="shared" si="92"/>
        <v>1986</v>
      </c>
      <c r="N817" s="8" t="str" cm="1">
        <f t="array" ref="N817">IF(G817="?",INDEX($G$2:$G$2344,MODE(MATCH($G$2:$G$2344,$G$2:$G$2344,0))),G817)</f>
        <v>tier - 3</v>
      </c>
      <c r="O817" s="8" t="str" cm="1">
        <f t="array" ref="O817">IF(H817="?",INDEX($H$2:$H$2344,MODE(MATCH($H$2:$H$2344,$H$2:$H$2344,0))),H817)</f>
        <v>tier - 1</v>
      </c>
      <c r="P817" s="8" t="str">
        <f t="shared" si="88"/>
        <v>R1016</v>
      </c>
      <c r="Q817" s="11">
        <f t="shared" si="89"/>
        <v>31568</v>
      </c>
      <c r="R817" s="9">
        <f t="shared" si="91"/>
        <v>37</v>
      </c>
      <c r="S817" s="9"/>
      <c r="T817" s="40">
        <f>COUNTA(Table3[[#This Row],[month]:[age]])</f>
        <v>7</v>
      </c>
    </row>
    <row r="818" spans="1:20" x14ac:dyDescent="0.25">
      <c r="A818" t="s">
        <v>849</v>
      </c>
      <c r="B818">
        <v>1970</v>
      </c>
      <c r="C818" t="s">
        <v>18</v>
      </c>
      <c r="D818">
        <v>17</v>
      </c>
      <c r="E818">
        <v>0</v>
      </c>
      <c r="F818" s="42">
        <v>6749.63</v>
      </c>
      <c r="G818" t="s">
        <v>11</v>
      </c>
      <c r="H818" t="s">
        <v>16</v>
      </c>
      <c r="I818" t="s">
        <v>13</v>
      </c>
      <c r="J818" s="7">
        <f t="shared" si="86"/>
        <v>0</v>
      </c>
      <c r="K818" s="9" t="str">
        <f t="shared" si="90"/>
        <v>Id1522</v>
      </c>
      <c r="L818" s="8" t="str">
        <f t="shared" si="87"/>
        <v>Jun</v>
      </c>
      <c r="M818" s="9">
        <f t="shared" si="92"/>
        <v>1970</v>
      </c>
      <c r="N818" s="8" t="str" cm="1">
        <f t="array" ref="N818">IF(G818="?",INDEX($G$2:$G$2344,MODE(MATCH($G$2:$G$2344,$G$2:$G$2344,0))),G818)</f>
        <v>tier - 2</v>
      </c>
      <c r="O818" s="8" t="str" cm="1">
        <f t="array" ref="O818">IF(H818="?",INDEX($H$2:$H$2344,MODE(MATCH($H$2:$H$2344,$H$2:$H$2344,0))),H818)</f>
        <v>tier - 1</v>
      </c>
      <c r="P818" s="8" t="str">
        <f t="shared" si="88"/>
        <v>R1013</v>
      </c>
      <c r="Q818" s="11">
        <f t="shared" si="89"/>
        <v>25736</v>
      </c>
      <c r="R818" s="9">
        <f t="shared" si="91"/>
        <v>52</v>
      </c>
      <c r="S818" s="9"/>
      <c r="T818" s="40">
        <f>COUNTA(Table3[[#This Row],[month]:[age]])</f>
        <v>7</v>
      </c>
    </row>
    <row r="819" spans="1:20" x14ac:dyDescent="0.25">
      <c r="A819" t="s">
        <v>850</v>
      </c>
      <c r="B819">
        <v>1966</v>
      </c>
      <c r="C819" t="s">
        <v>30</v>
      </c>
      <c r="D819">
        <v>9</v>
      </c>
      <c r="E819">
        <v>0</v>
      </c>
      <c r="F819" s="42">
        <v>6750.27</v>
      </c>
      <c r="G819" t="s">
        <v>12</v>
      </c>
      <c r="H819" t="s">
        <v>11</v>
      </c>
      <c r="I819" t="s">
        <v>13</v>
      </c>
      <c r="J819" s="7">
        <f t="shared" si="86"/>
        <v>0</v>
      </c>
      <c r="K819" s="9" t="str">
        <f t="shared" si="90"/>
        <v>Id1521</v>
      </c>
      <c r="L819" s="8" t="str">
        <f t="shared" si="87"/>
        <v>Dec</v>
      </c>
      <c r="M819" s="9">
        <f t="shared" si="92"/>
        <v>1966</v>
      </c>
      <c r="N819" s="8" t="str" cm="1">
        <f t="array" ref="N819">IF(G819="?",INDEX($G$2:$G$2344,MODE(MATCH($G$2:$G$2344,$G$2:$G$2344,0))),G819)</f>
        <v>tier - 3</v>
      </c>
      <c r="O819" s="8" t="str" cm="1">
        <f t="array" ref="O819">IF(H819="?",INDEX($H$2:$H$2344,MODE(MATCH($H$2:$H$2344,$H$2:$H$2344,0))),H819)</f>
        <v>tier - 2</v>
      </c>
      <c r="P819" s="8" t="str">
        <f t="shared" si="88"/>
        <v>R1013</v>
      </c>
      <c r="Q819" s="11">
        <f t="shared" si="89"/>
        <v>24450</v>
      </c>
      <c r="R819" s="9">
        <f t="shared" si="91"/>
        <v>56</v>
      </c>
      <c r="S819" s="9"/>
      <c r="T819" s="40">
        <f>COUNTA(Table3[[#This Row],[month]:[age]])</f>
        <v>7</v>
      </c>
    </row>
    <row r="820" spans="1:20" x14ac:dyDescent="0.25">
      <c r="A820" t="s">
        <v>851</v>
      </c>
      <c r="B820">
        <v>1988</v>
      </c>
      <c r="C820" t="s">
        <v>37</v>
      </c>
      <c r="D820">
        <v>10</v>
      </c>
      <c r="E820">
        <v>3</v>
      </c>
      <c r="F820" s="42">
        <v>6753.04</v>
      </c>
      <c r="G820" t="s">
        <v>11</v>
      </c>
      <c r="H820" t="s">
        <v>11</v>
      </c>
      <c r="I820" t="s">
        <v>247</v>
      </c>
      <c r="J820" s="7">
        <f t="shared" si="86"/>
        <v>0</v>
      </c>
      <c r="K820" s="9" t="str">
        <f t="shared" si="90"/>
        <v>Id1520</v>
      </c>
      <c r="L820" s="8" t="str">
        <f t="shared" si="87"/>
        <v>Oct</v>
      </c>
      <c r="M820" s="9">
        <f t="shared" si="92"/>
        <v>1988</v>
      </c>
      <c r="N820" s="8" t="str" cm="1">
        <f t="array" ref="N820">IF(G820="?",INDEX($G$2:$G$2344,MODE(MATCH($G$2:$G$2344,$G$2:$G$2344,0))),G820)</f>
        <v>tier - 2</v>
      </c>
      <c r="O820" s="8" t="str" cm="1">
        <f t="array" ref="O820">IF(H820="?",INDEX($H$2:$H$2344,MODE(MATCH($H$2:$H$2344,$H$2:$H$2344,0))),H820)</f>
        <v>tier - 2</v>
      </c>
      <c r="P820" s="8" t="str">
        <f t="shared" si="88"/>
        <v>R1024</v>
      </c>
      <c r="Q820" s="11">
        <f t="shared" si="89"/>
        <v>32426</v>
      </c>
      <c r="R820" s="9">
        <f t="shared" si="91"/>
        <v>34</v>
      </c>
      <c r="S820" s="9"/>
      <c r="T820" s="40">
        <f>COUNTA(Table3[[#This Row],[month]:[age]])</f>
        <v>7</v>
      </c>
    </row>
    <row r="821" spans="1:20" x14ac:dyDescent="0.25">
      <c r="A821" t="s">
        <v>852</v>
      </c>
      <c r="B821">
        <v>1981</v>
      </c>
      <c r="C821" t="s">
        <v>20</v>
      </c>
      <c r="D821">
        <v>21</v>
      </c>
      <c r="E821">
        <v>1</v>
      </c>
      <c r="F821" s="42">
        <v>6770.19</v>
      </c>
      <c r="G821" t="s">
        <v>11</v>
      </c>
      <c r="H821" t="s">
        <v>12</v>
      </c>
      <c r="I821" t="s">
        <v>13</v>
      </c>
      <c r="J821" s="7">
        <f t="shared" si="86"/>
        <v>0</v>
      </c>
      <c r="K821" s="9" t="str">
        <f t="shared" si="90"/>
        <v>Id1519</v>
      </c>
      <c r="L821" s="8" t="str">
        <f t="shared" si="87"/>
        <v>Sep</v>
      </c>
      <c r="M821" s="9">
        <f t="shared" si="92"/>
        <v>1981</v>
      </c>
      <c r="N821" s="8" t="str" cm="1">
        <f t="array" ref="N821">IF(G821="?",INDEX($G$2:$G$2344,MODE(MATCH($G$2:$G$2344,$G$2:$G$2344,0))),G821)</f>
        <v>tier - 2</v>
      </c>
      <c r="O821" s="8" t="str" cm="1">
        <f t="array" ref="O821">IF(H821="?",INDEX($H$2:$H$2344,MODE(MATCH($H$2:$H$2344,$H$2:$H$2344,0))),H821)</f>
        <v>tier - 3</v>
      </c>
      <c r="P821" s="8" t="str">
        <f t="shared" si="88"/>
        <v>R1013</v>
      </c>
      <c r="Q821" s="11">
        <f t="shared" si="89"/>
        <v>29850</v>
      </c>
      <c r="R821" s="9">
        <f t="shared" si="91"/>
        <v>41</v>
      </c>
      <c r="S821" s="9"/>
      <c r="T821" s="40">
        <f>COUNTA(Table3[[#This Row],[month]:[age]])</f>
        <v>7</v>
      </c>
    </row>
    <row r="822" spans="1:20" x14ac:dyDescent="0.25">
      <c r="A822" t="s">
        <v>853</v>
      </c>
      <c r="B822">
        <v>1981</v>
      </c>
      <c r="C822" t="s">
        <v>20</v>
      </c>
      <c r="D822">
        <v>3</v>
      </c>
      <c r="E822">
        <v>1</v>
      </c>
      <c r="F822" s="42">
        <v>6775.96</v>
      </c>
      <c r="G822" t="s">
        <v>11</v>
      </c>
      <c r="H822" t="s">
        <v>12</v>
      </c>
      <c r="I822" t="s">
        <v>42</v>
      </c>
      <c r="J822" s="7">
        <f t="shared" si="86"/>
        <v>0</v>
      </c>
      <c r="K822" s="9" t="str">
        <f t="shared" si="90"/>
        <v>Id1518</v>
      </c>
      <c r="L822" s="8" t="str">
        <f t="shared" si="87"/>
        <v>Sep</v>
      </c>
      <c r="M822" s="9">
        <f t="shared" si="92"/>
        <v>1981</v>
      </c>
      <c r="N822" s="8" t="str" cm="1">
        <f t="array" ref="N822">IF(G822="?",INDEX($G$2:$G$2344,MODE(MATCH($G$2:$G$2344,$G$2:$G$2344,0))),G822)</f>
        <v>tier - 2</v>
      </c>
      <c r="O822" s="8" t="str" cm="1">
        <f t="array" ref="O822">IF(H822="?",INDEX($H$2:$H$2344,MODE(MATCH($H$2:$H$2344,$H$2:$H$2344,0))),H822)</f>
        <v>tier - 3</v>
      </c>
      <c r="P822" s="8" t="str">
        <f t="shared" si="88"/>
        <v>R1011</v>
      </c>
      <c r="Q822" s="11">
        <f t="shared" si="89"/>
        <v>29832</v>
      </c>
      <c r="R822" s="9">
        <f t="shared" si="91"/>
        <v>41</v>
      </c>
      <c r="S822" s="9"/>
      <c r="T822" s="40">
        <f>COUNTA(Table3[[#This Row],[month]:[age]])</f>
        <v>7</v>
      </c>
    </row>
    <row r="823" spans="1:20" x14ac:dyDescent="0.25">
      <c r="A823" t="s">
        <v>854</v>
      </c>
      <c r="B823">
        <v>1981</v>
      </c>
      <c r="C823" t="s">
        <v>37</v>
      </c>
      <c r="D823">
        <v>8</v>
      </c>
      <c r="E823">
        <v>1</v>
      </c>
      <c r="F823" s="42">
        <v>6781.35</v>
      </c>
      <c r="G823" t="s">
        <v>11</v>
      </c>
      <c r="H823" t="s">
        <v>16</v>
      </c>
      <c r="I823" t="s">
        <v>13</v>
      </c>
      <c r="J823" s="7">
        <f t="shared" si="86"/>
        <v>0</v>
      </c>
      <c r="K823" s="9" t="str">
        <f t="shared" si="90"/>
        <v>Id1517</v>
      </c>
      <c r="L823" s="8" t="str">
        <f t="shared" si="87"/>
        <v>Oct</v>
      </c>
      <c r="M823" s="9">
        <f t="shared" si="92"/>
        <v>1981</v>
      </c>
      <c r="N823" s="8" t="str" cm="1">
        <f t="array" ref="N823">IF(G823="?",INDEX($G$2:$G$2344,MODE(MATCH($G$2:$G$2344,$G$2:$G$2344,0))),G823)</f>
        <v>tier - 2</v>
      </c>
      <c r="O823" s="8" t="str" cm="1">
        <f t="array" ref="O823">IF(H823="?",INDEX($H$2:$H$2344,MODE(MATCH($H$2:$H$2344,$H$2:$H$2344,0))),H823)</f>
        <v>tier - 1</v>
      </c>
      <c r="P823" s="8" t="str">
        <f t="shared" si="88"/>
        <v>R1013</v>
      </c>
      <c r="Q823" s="11">
        <f t="shared" si="89"/>
        <v>29867</v>
      </c>
      <c r="R823" s="9">
        <f t="shared" si="91"/>
        <v>41</v>
      </c>
      <c r="S823" s="9"/>
      <c r="T823" s="40">
        <f>COUNTA(Table3[[#This Row],[month]:[age]])</f>
        <v>7</v>
      </c>
    </row>
    <row r="824" spans="1:20" x14ac:dyDescent="0.25">
      <c r="A824" t="s">
        <v>855</v>
      </c>
      <c r="B824">
        <v>1980</v>
      </c>
      <c r="C824" t="s">
        <v>15</v>
      </c>
      <c r="D824">
        <v>23</v>
      </c>
      <c r="E824">
        <v>2</v>
      </c>
      <c r="F824" s="42">
        <v>6781.52</v>
      </c>
      <c r="G824" t="s">
        <v>11</v>
      </c>
      <c r="H824" t="s">
        <v>11</v>
      </c>
      <c r="I824" t="s">
        <v>13</v>
      </c>
      <c r="J824" s="7">
        <f t="shared" si="86"/>
        <v>0</v>
      </c>
      <c r="K824" s="9" t="str">
        <f t="shared" si="90"/>
        <v>Id1516</v>
      </c>
      <c r="L824" s="8" t="str">
        <f t="shared" si="87"/>
        <v>Nov</v>
      </c>
      <c r="M824" s="9">
        <f t="shared" si="92"/>
        <v>1980</v>
      </c>
      <c r="N824" s="8" t="str" cm="1">
        <f t="array" ref="N824">IF(G824="?",INDEX($G$2:$G$2344,MODE(MATCH($G$2:$G$2344,$G$2:$G$2344,0))),G824)</f>
        <v>tier - 2</v>
      </c>
      <c r="O824" s="8" t="str" cm="1">
        <f t="array" ref="O824">IF(H824="?",INDEX($H$2:$H$2344,MODE(MATCH($H$2:$H$2344,$H$2:$H$2344,0))),H824)</f>
        <v>tier - 2</v>
      </c>
      <c r="P824" s="8" t="str">
        <f t="shared" si="88"/>
        <v>R1013</v>
      </c>
      <c r="Q824" s="11">
        <f t="shared" si="89"/>
        <v>29548</v>
      </c>
      <c r="R824" s="9">
        <f t="shared" si="91"/>
        <v>42</v>
      </c>
      <c r="S824" s="9"/>
      <c r="T824" s="40">
        <f>COUNTA(Table3[[#This Row],[month]:[age]])</f>
        <v>7</v>
      </c>
    </row>
    <row r="825" spans="1:20" x14ac:dyDescent="0.25">
      <c r="A825" t="s">
        <v>856</v>
      </c>
      <c r="B825">
        <v>1985</v>
      </c>
      <c r="C825" t="s">
        <v>30</v>
      </c>
      <c r="D825">
        <v>24</v>
      </c>
      <c r="E825">
        <v>3</v>
      </c>
      <c r="F825" s="42">
        <v>6796.86</v>
      </c>
      <c r="G825" t="s">
        <v>12</v>
      </c>
      <c r="H825" t="s">
        <v>12</v>
      </c>
      <c r="I825" t="s">
        <v>23</v>
      </c>
      <c r="J825" s="7">
        <f t="shared" si="86"/>
        <v>0</v>
      </c>
      <c r="K825" s="9" t="str">
        <f t="shared" si="90"/>
        <v>Id1515</v>
      </c>
      <c r="L825" s="8" t="str">
        <f t="shared" si="87"/>
        <v>Dec</v>
      </c>
      <c r="M825" s="9">
        <f t="shared" si="92"/>
        <v>1985</v>
      </c>
      <c r="N825" s="8" t="str" cm="1">
        <f t="array" ref="N825">IF(G825="?",INDEX($G$2:$G$2344,MODE(MATCH($G$2:$G$2344,$G$2:$G$2344,0))),G825)</f>
        <v>tier - 3</v>
      </c>
      <c r="O825" s="8" t="str" cm="1">
        <f t="array" ref="O825">IF(H825="?",INDEX($H$2:$H$2344,MODE(MATCH($H$2:$H$2344,$H$2:$H$2344,0))),H825)</f>
        <v>tier - 3</v>
      </c>
      <c r="P825" s="8" t="str">
        <f t="shared" si="88"/>
        <v>R1012</v>
      </c>
      <c r="Q825" s="11">
        <f t="shared" si="89"/>
        <v>31405</v>
      </c>
      <c r="R825" s="9">
        <f t="shared" si="91"/>
        <v>37</v>
      </c>
      <c r="S825" s="9"/>
      <c r="T825" s="40">
        <f>COUNTA(Table3[[#This Row],[month]:[age]])</f>
        <v>7</v>
      </c>
    </row>
    <row r="826" spans="1:20" x14ac:dyDescent="0.25">
      <c r="A826" t="s">
        <v>857</v>
      </c>
      <c r="B826">
        <v>1991</v>
      </c>
      <c r="C826" t="s">
        <v>18</v>
      </c>
      <c r="D826">
        <v>29</v>
      </c>
      <c r="E826">
        <v>5</v>
      </c>
      <c r="F826" s="42">
        <v>6799.46</v>
      </c>
      <c r="G826" t="s">
        <v>16</v>
      </c>
      <c r="H826" t="s">
        <v>11</v>
      </c>
      <c r="I826" t="s">
        <v>276</v>
      </c>
      <c r="J826" s="7">
        <f t="shared" si="86"/>
        <v>0</v>
      </c>
      <c r="K826" s="9" t="str">
        <f t="shared" si="90"/>
        <v>Id1514</v>
      </c>
      <c r="L826" s="8" t="str">
        <f t="shared" si="87"/>
        <v>Jun</v>
      </c>
      <c r="M826" s="9">
        <f t="shared" si="92"/>
        <v>1991</v>
      </c>
      <c r="N826" s="8" t="str" cm="1">
        <f t="array" ref="N826">IF(G826="?",INDEX($G$2:$G$2344,MODE(MATCH($G$2:$G$2344,$G$2:$G$2344,0))),G826)</f>
        <v>tier - 1</v>
      </c>
      <c r="O826" s="8" t="str" cm="1">
        <f t="array" ref="O826">IF(H826="?",INDEX($H$2:$H$2344,MODE(MATCH($H$2:$H$2344,$H$2:$H$2344,0))),H826)</f>
        <v>tier - 2</v>
      </c>
      <c r="P826" s="8" t="str">
        <f t="shared" si="88"/>
        <v>R1014</v>
      </c>
      <c r="Q826" s="11">
        <f t="shared" si="89"/>
        <v>33418</v>
      </c>
      <c r="R826" s="9">
        <f t="shared" si="91"/>
        <v>31</v>
      </c>
      <c r="S826" s="9"/>
      <c r="T826" s="40">
        <f>COUNTA(Table3[[#This Row],[month]:[age]])</f>
        <v>7</v>
      </c>
    </row>
    <row r="827" spans="1:20" x14ac:dyDescent="0.25">
      <c r="A827" t="s">
        <v>858</v>
      </c>
      <c r="B827">
        <v>1975</v>
      </c>
      <c r="C827" t="s">
        <v>35</v>
      </c>
      <c r="D827">
        <v>17</v>
      </c>
      <c r="E827">
        <v>1</v>
      </c>
      <c r="F827" s="42">
        <v>6809.46</v>
      </c>
      <c r="G827" t="s">
        <v>11</v>
      </c>
      <c r="H827" t="s">
        <v>16</v>
      </c>
      <c r="I827" t="s">
        <v>23</v>
      </c>
      <c r="J827" s="7">
        <f t="shared" si="86"/>
        <v>0</v>
      </c>
      <c r="K827" s="9" t="str">
        <f t="shared" si="90"/>
        <v>Id1513</v>
      </c>
      <c r="L827" s="8" t="str">
        <f t="shared" si="87"/>
        <v>Aug</v>
      </c>
      <c r="M827" s="9">
        <f t="shared" si="92"/>
        <v>1975</v>
      </c>
      <c r="N827" s="8" t="str" cm="1">
        <f t="array" ref="N827">IF(G827="?",INDEX($G$2:$G$2344,MODE(MATCH($G$2:$G$2344,$G$2:$G$2344,0))),G827)</f>
        <v>tier - 2</v>
      </c>
      <c r="O827" s="8" t="str" cm="1">
        <f t="array" ref="O827">IF(H827="?",INDEX($H$2:$H$2344,MODE(MATCH($H$2:$H$2344,$H$2:$H$2344,0))),H827)</f>
        <v>tier - 1</v>
      </c>
      <c r="P827" s="8" t="str">
        <f t="shared" si="88"/>
        <v>R1012</v>
      </c>
      <c r="Q827" s="11">
        <f t="shared" si="89"/>
        <v>27623</v>
      </c>
      <c r="R827" s="9">
        <f t="shared" si="91"/>
        <v>47</v>
      </c>
      <c r="S827" s="9"/>
      <c r="T827" s="40">
        <f>COUNTA(Table3[[#This Row],[month]:[age]])</f>
        <v>7</v>
      </c>
    </row>
    <row r="828" spans="1:20" x14ac:dyDescent="0.25">
      <c r="A828" t="s">
        <v>859</v>
      </c>
      <c r="B828">
        <v>1994</v>
      </c>
      <c r="C828" t="s">
        <v>10</v>
      </c>
      <c r="D828">
        <v>8</v>
      </c>
      <c r="E828">
        <v>0</v>
      </c>
      <c r="F828" s="42">
        <v>6827.69</v>
      </c>
      <c r="G828" t="s">
        <v>11</v>
      </c>
      <c r="H828" t="s">
        <v>11</v>
      </c>
      <c r="I828" t="s">
        <v>300</v>
      </c>
      <c r="J828" s="7">
        <f t="shared" si="86"/>
        <v>0</v>
      </c>
      <c r="K828" s="9" t="str">
        <f t="shared" si="90"/>
        <v>Id1512</v>
      </c>
      <c r="L828" s="8" t="str">
        <f t="shared" si="87"/>
        <v>Jul</v>
      </c>
      <c r="M828" s="9">
        <f t="shared" si="92"/>
        <v>1994</v>
      </c>
      <c r="N828" s="8" t="str" cm="1">
        <f t="array" ref="N828">IF(G828="?",INDEX($G$2:$G$2344,MODE(MATCH($G$2:$G$2344,$G$2:$G$2344,0))),G828)</f>
        <v>tier - 2</v>
      </c>
      <c r="O828" s="8" t="str" cm="1">
        <f t="array" ref="O828">IF(H828="?",INDEX($H$2:$H$2344,MODE(MATCH($H$2:$H$2344,$H$2:$H$2344,0))),H828)</f>
        <v>tier - 2</v>
      </c>
      <c r="P828" s="8" t="str">
        <f t="shared" si="88"/>
        <v>R1021</v>
      </c>
      <c r="Q828" s="11">
        <f t="shared" si="89"/>
        <v>34523</v>
      </c>
      <c r="R828" s="9">
        <f t="shared" si="91"/>
        <v>28</v>
      </c>
      <c r="S828" s="9"/>
      <c r="T828" s="40">
        <f>COUNTA(Table3[[#This Row],[month]:[age]])</f>
        <v>7</v>
      </c>
    </row>
    <row r="829" spans="1:20" x14ac:dyDescent="0.25">
      <c r="A829" t="s">
        <v>860</v>
      </c>
      <c r="B829">
        <v>1979</v>
      </c>
      <c r="C829" t="s">
        <v>10</v>
      </c>
      <c r="D829">
        <v>15</v>
      </c>
      <c r="E829">
        <v>0</v>
      </c>
      <c r="F829" s="42">
        <v>6837.37</v>
      </c>
      <c r="G829" t="s">
        <v>12</v>
      </c>
      <c r="H829" t="s">
        <v>16</v>
      </c>
      <c r="I829" t="s">
        <v>168</v>
      </c>
      <c r="J829" s="7">
        <f t="shared" si="86"/>
        <v>0</v>
      </c>
      <c r="K829" s="9" t="str">
        <f t="shared" si="90"/>
        <v>Id1511</v>
      </c>
      <c r="L829" s="8" t="str">
        <f t="shared" si="87"/>
        <v>Jul</v>
      </c>
      <c r="M829" s="9">
        <f t="shared" si="92"/>
        <v>1979</v>
      </c>
      <c r="N829" s="8" t="str" cm="1">
        <f t="array" ref="N829">IF(G829="?",INDEX($G$2:$G$2344,MODE(MATCH($G$2:$G$2344,$G$2:$G$2344,0))),G829)</f>
        <v>tier - 3</v>
      </c>
      <c r="O829" s="8" t="str" cm="1">
        <f t="array" ref="O829">IF(H829="?",INDEX($H$2:$H$2344,MODE(MATCH($H$2:$H$2344,$H$2:$H$2344,0))),H829)</f>
        <v>tier - 1</v>
      </c>
      <c r="P829" s="8" t="str">
        <f t="shared" si="88"/>
        <v>R1016</v>
      </c>
      <c r="Q829" s="11">
        <f t="shared" si="89"/>
        <v>29051</v>
      </c>
      <c r="R829" s="9">
        <f t="shared" si="91"/>
        <v>43</v>
      </c>
      <c r="S829" s="9"/>
      <c r="T829" s="40">
        <f>COUNTA(Table3[[#This Row],[month]:[age]])</f>
        <v>7</v>
      </c>
    </row>
    <row r="830" spans="1:20" x14ac:dyDescent="0.25">
      <c r="A830" t="s">
        <v>861</v>
      </c>
      <c r="B830">
        <v>2000</v>
      </c>
      <c r="C830" t="s">
        <v>15</v>
      </c>
      <c r="D830">
        <v>30</v>
      </c>
      <c r="E830">
        <v>0</v>
      </c>
      <c r="F830" s="42">
        <v>6842.28</v>
      </c>
      <c r="G830" t="s">
        <v>11</v>
      </c>
      <c r="H830" t="s">
        <v>16</v>
      </c>
      <c r="I830" t="s">
        <v>23</v>
      </c>
      <c r="J830" s="7">
        <f t="shared" si="86"/>
        <v>0</v>
      </c>
      <c r="K830" s="9" t="str">
        <f t="shared" si="90"/>
        <v>Id1510</v>
      </c>
      <c r="L830" s="8" t="str">
        <f t="shared" si="87"/>
        <v>Nov</v>
      </c>
      <c r="M830" s="9">
        <f t="shared" si="92"/>
        <v>2000</v>
      </c>
      <c r="N830" s="8" t="str" cm="1">
        <f t="array" ref="N830">IF(G830="?",INDEX($G$2:$G$2344,MODE(MATCH($G$2:$G$2344,$G$2:$G$2344,0))),G830)</f>
        <v>tier - 2</v>
      </c>
      <c r="O830" s="8" t="str" cm="1">
        <f t="array" ref="O830">IF(H830="?",INDEX($H$2:$H$2344,MODE(MATCH($H$2:$H$2344,$H$2:$H$2344,0))),H830)</f>
        <v>tier - 1</v>
      </c>
      <c r="P830" s="8" t="str">
        <f t="shared" si="88"/>
        <v>R1012</v>
      </c>
      <c r="Q830" s="11">
        <f t="shared" si="89"/>
        <v>36860</v>
      </c>
      <c r="R830" s="9">
        <f t="shared" si="91"/>
        <v>22</v>
      </c>
      <c r="S830" s="9"/>
      <c r="T830" s="40">
        <f>COUNTA(Table3[[#This Row],[month]:[age]])</f>
        <v>7</v>
      </c>
    </row>
    <row r="831" spans="1:20" x14ac:dyDescent="0.25">
      <c r="A831" t="s">
        <v>862</v>
      </c>
      <c r="B831">
        <v>1977</v>
      </c>
      <c r="C831" t="s">
        <v>18</v>
      </c>
      <c r="D831">
        <v>15</v>
      </c>
      <c r="E831">
        <v>2</v>
      </c>
      <c r="F831" s="42">
        <v>6843.17</v>
      </c>
      <c r="G831" t="s">
        <v>11</v>
      </c>
      <c r="H831" t="s">
        <v>16</v>
      </c>
      <c r="I831" t="s">
        <v>13</v>
      </c>
      <c r="J831" s="7">
        <f t="shared" si="86"/>
        <v>0</v>
      </c>
      <c r="K831" s="9" t="str">
        <f t="shared" si="90"/>
        <v>Id1509</v>
      </c>
      <c r="L831" s="8" t="str">
        <f t="shared" si="87"/>
        <v>Jun</v>
      </c>
      <c r="M831" s="9">
        <f t="shared" si="92"/>
        <v>1977</v>
      </c>
      <c r="N831" s="8" t="str" cm="1">
        <f t="array" ref="N831">IF(G831="?",INDEX($G$2:$G$2344,MODE(MATCH($G$2:$G$2344,$G$2:$G$2344,0))),G831)</f>
        <v>tier - 2</v>
      </c>
      <c r="O831" s="8" t="str" cm="1">
        <f t="array" ref="O831">IF(H831="?",INDEX($H$2:$H$2344,MODE(MATCH($H$2:$H$2344,$H$2:$H$2344,0))),H831)</f>
        <v>tier - 1</v>
      </c>
      <c r="P831" s="8" t="str">
        <f t="shared" si="88"/>
        <v>R1013</v>
      </c>
      <c r="Q831" s="11">
        <f t="shared" si="89"/>
        <v>28291</v>
      </c>
      <c r="R831" s="9">
        <f t="shared" si="91"/>
        <v>45</v>
      </c>
      <c r="S831" s="9"/>
      <c r="T831" s="40">
        <f>COUNTA(Table3[[#This Row],[month]:[age]])</f>
        <v>7</v>
      </c>
    </row>
    <row r="832" spans="1:20" x14ac:dyDescent="0.25">
      <c r="A832" t="s">
        <v>863</v>
      </c>
      <c r="B832">
        <v>1979</v>
      </c>
      <c r="C832" t="s">
        <v>15</v>
      </c>
      <c r="D832">
        <v>4</v>
      </c>
      <c r="E832">
        <v>1</v>
      </c>
      <c r="F832" s="42">
        <v>6849.03</v>
      </c>
      <c r="G832" t="s">
        <v>11</v>
      </c>
      <c r="H832" t="s">
        <v>11</v>
      </c>
      <c r="I832" t="s">
        <v>42</v>
      </c>
      <c r="J832" s="7">
        <f t="shared" si="86"/>
        <v>0</v>
      </c>
      <c r="K832" s="9" t="str">
        <f t="shared" si="90"/>
        <v>Id1508</v>
      </c>
      <c r="L832" s="8" t="str">
        <f t="shared" si="87"/>
        <v>Nov</v>
      </c>
      <c r="M832" s="9">
        <f t="shared" si="92"/>
        <v>1979</v>
      </c>
      <c r="N832" s="8" t="str" cm="1">
        <f t="array" ref="N832">IF(G832="?",INDEX($G$2:$G$2344,MODE(MATCH($G$2:$G$2344,$G$2:$G$2344,0))),G832)</f>
        <v>tier - 2</v>
      </c>
      <c r="O832" s="8" t="str" cm="1">
        <f t="array" ref="O832">IF(H832="?",INDEX($H$2:$H$2344,MODE(MATCH($H$2:$H$2344,$H$2:$H$2344,0))),H832)</f>
        <v>tier - 2</v>
      </c>
      <c r="P832" s="8" t="str">
        <f t="shared" si="88"/>
        <v>R1011</v>
      </c>
      <c r="Q832" s="11">
        <f t="shared" si="89"/>
        <v>29163</v>
      </c>
      <c r="R832" s="9">
        <f t="shared" si="91"/>
        <v>43</v>
      </c>
      <c r="S832" s="9"/>
      <c r="T832" s="40">
        <f>COUNTA(Table3[[#This Row],[month]:[age]])</f>
        <v>7</v>
      </c>
    </row>
    <row r="833" spans="1:20" x14ac:dyDescent="0.25">
      <c r="A833" t="s">
        <v>864</v>
      </c>
      <c r="B833">
        <v>1981</v>
      </c>
      <c r="C833" t="s">
        <v>18</v>
      </c>
      <c r="D833">
        <v>19</v>
      </c>
      <c r="E833">
        <v>1</v>
      </c>
      <c r="F833" s="42">
        <v>6858.48</v>
      </c>
      <c r="G833" t="s">
        <v>11</v>
      </c>
      <c r="H833" t="s">
        <v>11</v>
      </c>
      <c r="I833" t="s">
        <v>166</v>
      </c>
      <c r="J833" s="7">
        <f t="shared" si="86"/>
        <v>0</v>
      </c>
      <c r="K833" s="9" t="str">
        <f t="shared" si="90"/>
        <v>Id1507</v>
      </c>
      <c r="L833" s="8" t="str">
        <f t="shared" si="87"/>
        <v>Jun</v>
      </c>
      <c r="M833" s="9">
        <f t="shared" si="92"/>
        <v>1981</v>
      </c>
      <c r="N833" s="8" t="str" cm="1">
        <f t="array" ref="N833">IF(G833="?",INDEX($G$2:$G$2344,MODE(MATCH($G$2:$G$2344,$G$2:$G$2344,0))),G833)</f>
        <v>tier - 2</v>
      </c>
      <c r="O833" s="8" t="str" cm="1">
        <f t="array" ref="O833">IF(H833="?",INDEX($H$2:$H$2344,MODE(MATCH($H$2:$H$2344,$H$2:$H$2344,0))),H833)</f>
        <v>tier - 2</v>
      </c>
      <c r="P833" s="8" t="str">
        <f t="shared" si="88"/>
        <v>R1019</v>
      </c>
      <c r="Q833" s="11">
        <f t="shared" si="89"/>
        <v>29756</v>
      </c>
      <c r="R833" s="9">
        <f t="shared" si="91"/>
        <v>41</v>
      </c>
      <c r="S833" s="9"/>
      <c r="T833" s="40">
        <f>COUNTA(Table3[[#This Row],[month]:[age]])</f>
        <v>7</v>
      </c>
    </row>
    <row r="834" spans="1:20" x14ac:dyDescent="0.25">
      <c r="A834" t="s">
        <v>865</v>
      </c>
      <c r="B834">
        <v>1978</v>
      </c>
      <c r="C834" t="s">
        <v>35</v>
      </c>
      <c r="D834">
        <v>5</v>
      </c>
      <c r="E834">
        <v>2</v>
      </c>
      <c r="F834" s="42">
        <v>6863.49</v>
      </c>
      <c r="G834" t="s">
        <v>11</v>
      </c>
      <c r="H834" t="s">
        <v>16</v>
      </c>
      <c r="I834" t="s">
        <v>13</v>
      </c>
      <c r="J834" s="7">
        <f t="shared" ref="J834:J897" si="93">COUNTIF(A834:I834, "?")</f>
        <v>0</v>
      </c>
      <c r="K834" s="9" t="str">
        <f t="shared" si="90"/>
        <v>Id1506</v>
      </c>
      <c r="L834" s="8" t="str">
        <f t="shared" ref="L834:L897" si="94">IF(C834="?", "Sep", C834)</f>
        <v>Aug</v>
      </c>
      <c r="M834" s="9">
        <f t="shared" si="92"/>
        <v>1978</v>
      </c>
      <c r="N834" s="8" t="str" cm="1">
        <f t="array" ref="N834">IF(G834="?",INDEX($G$2:$G$2344,MODE(MATCH($G$2:$G$2344,$G$2:$G$2344,0))),G834)</f>
        <v>tier - 2</v>
      </c>
      <c r="O834" s="8" t="str" cm="1">
        <f t="array" ref="O834">IF(H834="?",INDEX($H$2:$H$2344,MODE(MATCH($H$2:$H$2344,$H$2:$H$2344,0))),H834)</f>
        <v>tier - 1</v>
      </c>
      <c r="P834" s="8" t="str">
        <f t="shared" ref="P834:P897" si="95">IF(I834="?", "Unknown", I834)</f>
        <v>R1013</v>
      </c>
      <c r="Q834" s="11">
        <f t="shared" ref="Q834:Q897" si="96">DATE(B834, MONTH(1 &amp; L834), D834)</f>
        <v>28707</v>
      </c>
      <c r="R834" s="9">
        <f t="shared" si="91"/>
        <v>44</v>
      </c>
      <c r="S834" s="9"/>
      <c r="T834" s="40">
        <f>COUNTA(Table3[[#This Row],[month]:[age]])</f>
        <v>7</v>
      </c>
    </row>
    <row r="835" spans="1:20" x14ac:dyDescent="0.25">
      <c r="A835" t="s">
        <v>866</v>
      </c>
      <c r="B835">
        <v>1969</v>
      </c>
      <c r="C835" t="s">
        <v>37</v>
      </c>
      <c r="D835">
        <v>23</v>
      </c>
      <c r="E835">
        <v>0</v>
      </c>
      <c r="F835" s="42">
        <v>6868.39</v>
      </c>
      <c r="G835" t="s">
        <v>11</v>
      </c>
      <c r="H835" t="s">
        <v>11</v>
      </c>
      <c r="I835" t="s">
        <v>13</v>
      </c>
      <c r="J835" s="7">
        <f t="shared" si="93"/>
        <v>0</v>
      </c>
      <c r="K835" s="9" t="str">
        <f t="shared" ref="K835:K898" si="97">IF(A835="?", "Unknown", A835)</f>
        <v>Id1505</v>
      </c>
      <c r="L835" s="8" t="str">
        <f t="shared" si="94"/>
        <v>Oct</v>
      </c>
      <c r="M835" s="9">
        <f t="shared" si="92"/>
        <v>1969</v>
      </c>
      <c r="N835" s="8" t="str" cm="1">
        <f t="array" ref="N835">IF(G835="?",INDEX($G$2:$G$2344,MODE(MATCH($G$2:$G$2344,$G$2:$G$2344,0))),G835)</f>
        <v>tier - 2</v>
      </c>
      <c r="O835" s="8" t="str" cm="1">
        <f t="array" ref="O835">IF(H835="?",INDEX($H$2:$H$2344,MODE(MATCH($H$2:$H$2344,$H$2:$H$2344,0))),H835)</f>
        <v>tier - 2</v>
      </c>
      <c r="P835" s="8" t="str">
        <f t="shared" si="95"/>
        <v>R1013</v>
      </c>
      <c r="Q835" s="11">
        <f t="shared" si="96"/>
        <v>25499</v>
      </c>
      <c r="R835" s="9">
        <f t="shared" ref="R835:R898" si="98">DATEDIF(Q835, DATE(2023,6,8), "Y")</f>
        <v>53</v>
      </c>
      <c r="S835" s="9"/>
      <c r="T835" s="40">
        <f>COUNTA(Table3[[#This Row],[month]:[age]])</f>
        <v>7</v>
      </c>
    </row>
    <row r="836" spans="1:20" x14ac:dyDescent="0.25">
      <c r="A836" t="s">
        <v>867</v>
      </c>
      <c r="B836">
        <v>1981</v>
      </c>
      <c r="C836" t="s">
        <v>18</v>
      </c>
      <c r="D836">
        <v>23</v>
      </c>
      <c r="E836">
        <v>2</v>
      </c>
      <c r="F836" s="42">
        <v>6875.96</v>
      </c>
      <c r="G836" t="s">
        <v>11</v>
      </c>
      <c r="H836" t="s">
        <v>11</v>
      </c>
      <c r="I836" t="s">
        <v>42</v>
      </c>
      <c r="J836" s="7">
        <f t="shared" si="93"/>
        <v>0</v>
      </c>
      <c r="K836" s="9" t="str">
        <f t="shared" si="97"/>
        <v>Id1504</v>
      </c>
      <c r="L836" s="8" t="str">
        <f t="shared" si="94"/>
        <v>Jun</v>
      </c>
      <c r="M836" s="9">
        <f t="shared" si="92"/>
        <v>1981</v>
      </c>
      <c r="N836" s="8" t="str" cm="1">
        <f t="array" ref="N836">IF(G836="?",INDEX($G$2:$G$2344,MODE(MATCH($G$2:$G$2344,$G$2:$G$2344,0))),G836)</f>
        <v>tier - 2</v>
      </c>
      <c r="O836" s="8" t="str" cm="1">
        <f t="array" ref="O836">IF(H836="?",INDEX($H$2:$H$2344,MODE(MATCH($H$2:$H$2344,$H$2:$H$2344,0))),H836)</f>
        <v>tier - 2</v>
      </c>
      <c r="P836" s="8" t="str">
        <f t="shared" si="95"/>
        <v>R1011</v>
      </c>
      <c r="Q836" s="11">
        <f t="shared" si="96"/>
        <v>29760</v>
      </c>
      <c r="R836" s="9">
        <f t="shared" si="98"/>
        <v>41</v>
      </c>
      <c r="S836" s="9"/>
      <c r="T836" s="40">
        <f>COUNTA(Table3[[#This Row],[month]:[age]])</f>
        <v>7</v>
      </c>
    </row>
    <row r="837" spans="1:20" x14ac:dyDescent="0.25">
      <c r="A837" t="s">
        <v>868</v>
      </c>
      <c r="B837">
        <v>2004</v>
      </c>
      <c r="C837" t="s">
        <v>30</v>
      </c>
      <c r="D837">
        <v>24</v>
      </c>
      <c r="E837">
        <v>0</v>
      </c>
      <c r="F837" s="42">
        <v>6876.53</v>
      </c>
      <c r="G837" t="s">
        <v>11</v>
      </c>
      <c r="H837" t="s">
        <v>16</v>
      </c>
      <c r="I837" t="s">
        <v>23</v>
      </c>
      <c r="J837" s="7">
        <f t="shared" si="93"/>
        <v>0</v>
      </c>
      <c r="K837" s="9" t="str">
        <f t="shared" si="97"/>
        <v>Id1503</v>
      </c>
      <c r="L837" s="8" t="str">
        <f t="shared" si="94"/>
        <v>Dec</v>
      </c>
      <c r="M837" s="9">
        <f t="shared" si="92"/>
        <v>2004</v>
      </c>
      <c r="N837" s="8" t="str" cm="1">
        <f t="array" ref="N837">IF(G837="?",INDEX($G$2:$G$2344,MODE(MATCH($G$2:$G$2344,$G$2:$G$2344,0))),G837)</f>
        <v>tier - 2</v>
      </c>
      <c r="O837" s="8" t="str" cm="1">
        <f t="array" ref="O837">IF(H837="?",INDEX($H$2:$H$2344,MODE(MATCH($H$2:$H$2344,$H$2:$H$2344,0))),H837)</f>
        <v>tier - 1</v>
      </c>
      <c r="P837" s="8" t="str">
        <f t="shared" si="95"/>
        <v>R1012</v>
      </c>
      <c r="Q837" s="11">
        <f t="shared" si="96"/>
        <v>38345</v>
      </c>
      <c r="R837" s="9">
        <f t="shared" si="98"/>
        <v>18</v>
      </c>
      <c r="S837" s="9"/>
      <c r="T837" s="40">
        <f>COUNTA(Table3[[#This Row],[month]:[age]])</f>
        <v>7</v>
      </c>
    </row>
    <row r="838" spans="1:20" x14ac:dyDescent="0.25">
      <c r="A838" t="s">
        <v>869</v>
      </c>
      <c r="B838">
        <v>1985</v>
      </c>
      <c r="C838" t="s">
        <v>20</v>
      </c>
      <c r="D838">
        <v>10</v>
      </c>
      <c r="E838">
        <v>2</v>
      </c>
      <c r="F838" s="42">
        <v>6877.98</v>
      </c>
      <c r="G838" t="s">
        <v>11</v>
      </c>
      <c r="H838" t="s">
        <v>16</v>
      </c>
      <c r="I838" t="s">
        <v>247</v>
      </c>
      <c r="J838" s="7">
        <f t="shared" si="93"/>
        <v>0</v>
      </c>
      <c r="K838" s="9" t="str">
        <f t="shared" si="97"/>
        <v>Id1502</v>
      </c>
      <c r="L838" s="8" t="str">
        <f t="shared" si="94"/>
        <v>Sep</v>
      </c>
      <c r="M838" s="9">
        <f t="shared" si="92"/>
        <v>1985</v>
      </c>
      <c r="N838" s="8" t="str" cm="1">
        <f t="array" ref="N838">IF(G838="?",INDEX($G$2:$G$2344,MODE(MATCH($G$2:$G$2344,$G$2:$G$2344,0))),G838)</f>
        <v>tier - 2</v>
      </c>
      <c r="O838" s="8" t="str" cm="1">
        <f t="array" ref="O838">IF(H838="?",INDEX($H$2:$H$2344,MODE(MATCH($H$2:$H$2344,$H$2:$H$2344,0))),H838)</f>
        <v>tier - 1</v>
      </c>
      <c r="P838" s="8" t="str">
        <f t="shared" si="95"/>
        <v>R1024</v>
      </c>
      <c r="Q838" s="11">
        <f t="shared" si="96"/>
        <v>31300</v>
      </c>
      <c r="R838" s="9">
        <f t="shared" si="98"/>
        <v>37</v>
      </c>
      <c r="S838" s="9"/>
      <c r="T838" s="40">
        <f>COUNTA(Table3[[#This Row],[month]:[age]])</f>
        <v>7</v>
      </c>
    </row>
    <row r="839" spans="1:20" x14ac:dyDescent="0.25">
      <c r="A839" t="s">
        <v>870</v>
      </c>
      <c r="B839">
        <v>1989</v>
      </c>
      <c r="C839" t="s">
        <v>30</v>
      </c>
      <c r="D839">
        <v>21</v>
      </c>
      <c r="E839">
        <v>3</v>
      </c>
      <c r="F839" s="42">
        <v>6895.19</v>
      </c>
      <c r="G839" t="s">
        <v>11</v>
      </c>
      <c r="H839" t="s">
        <v>12</v>
      </c>
      <c r="I839" t="s">
        <v>247</v>
      </c>
      <c r="J839" s="7">
        <f t="shared" si="93"/>
        <v>0</v>
      </c>
      <c r="K839" s="9" t="str">
        <f t="shared" si="97"/>
        <v>Id1501</v>
      </c>
      <c r="L839" s="8" t="str">
        <f t="shared" si="94"/>
        <v>Dec</v>
      </c>
      <c r="M839" s="9">
        <f t="shared" si="92"/>
        <v>1989</v>
      </c>
      <c r="N839" s="8" t="str" cm="1">
        <f t="array" ref="N839">IF(G839="?",INDEX($G$2:$G$2344,MODE(MATCH($G$2:$G$2344,$G$2:$G$2344,0))),G839)</f>
        <v>tier - 2</v>
      </c>
      <c r="O839" s="8" t="str" cm="1">
        <f t="array" ref="O839">IF(H839="?",INDEX($H$2:$H$2344,MODE(MATCH($H$2:$H$2344,$H$2:$H$2344,0))),H839)</f>
        <v>tier - 3</v>
      </c>
      <c r="P839" s="8" t="str">
        <f t="shared" si="95"/>
        <v>R1024</v>
      </c>
      <c r="Q839" s="11">
        <f t="shared" si="96"/>
        <v>32863</v>
      </c>
      <c r="R839" s="9">
        <f t="shared" si="98"/>
        <v>33</v>
      </c>
      <c r="S839" s="9"/>
      <c r="T839" s="40">
        <f>COUNTA(Table3[[#This Row],[month]:[age]])</f>
        <v>7</v>
      </c>
    </row>
    <row r="840" spans="1:20" x14ac:dyDescent="0.25">
      <c r="A840" t="s">
        <v>871</v>
      </c>
      <c r="B840">
        <v>1984</v>
      </c>
      <c r="C840" t="s">
        <v>20</v>
      </c>
      <c r="D840">
        <v>5</v>
      </c>
      <c r="E840">
        <v>2</v>
      </c>
      <c r="F840" s="42">
        <v>6933.24</v>
      </c>
      <c r="G840" t="s">
        <v>11</v>
      </c>
      <c r="H840" t="s">
        <v>12</v>
      </c>
      <c r="I840" t="s">
        <v>23</v>
      </c>
      <c r="J840" s="7">
        <f t="shared" si="93"/>
        <v>0</v>
      </c>
      <c r="K840" s="9" t="str">
        <f t="shared" si="97"/>
        <v>Id1500</v>
      </c>
      <c r="L840" s="8" t="str">
        <f t="shared" si="94"/>
        <v>Sep</v>
      </c>
      <c r="M840" s="9">
        <f t="shared" si="92"/>
        <v>1984</v>
      </c>
      <c r="N840" s="8" t="str" cm="1">
        <f t="array" ref="N840">IF(G840="?",INDEX($G$2:$G$2344,MODE(MATCH($G$2:$G$2344,$G$2:$G$2344,0))),G840)</f>
        <v>tier - 2</v>
      </c>
      <c r="O840" s="8" t="str" cm="1">
        <f t="array" ref="O840">IF(H840="?",INDEX($H$2:$H$2344,MODE(MATCH($H$2:$H$2344,$H$2:$H$2344,0))),H840)</f>
        <v>tier - 3</v>
      </c>
      <c r="P840" s="8" t="str">
        <f t="shared" si="95"/>
        <v>R1012</v>
      </c>
      <c r="Q840" s="11">
        <f t="shared" si="96"/>
        <v>30930</v>
      </c>
      <c r="R840" s="9">
        <f t="shared" si="98"/>
        <v>38</v>
      </c>
      <c r="S840" s="9"/>
      <c r="T840" s="40">
        <f>COUNTA(Table3[[#This Row],[month]:[age]])</f>
        <v>7</v>
      </c>
    </row>
    <row r="841" spans="1:20" x14ac:dyDescent="0.25">
      <c r="A841" t="s">
        <v>872</v>
      </c>
      <c r="B841">
        <v>1978</v>
      </c>
      <c r="C841" t="s">
        <v>15</v>
      </c>
      <c r="D841">
        <v>29</v>
      </c>
      <c r="E841">
        <v>2</v>
      </c>
      <c r="F841" s="42">
        <v>6938.11</v>
      </c>
      <c r="G841" t="s">
        <v>11</v>
      </c>
      <c r="H841" t="s">
        <v>11</v>
      </c>
      <c r="I841" t="s">
        <v>13</v>
      </c>
      <c r="J841" s="7">
        <f t="shared" si="93"/>
        <v>0</v>
      </c>
      <c r="K841" s="9" t="str">
        <f t="shared" si="97"/>
        <v>Id1499</v>
      </c>
      <c r="L841" s="8" t="str">
        <f t="shared" si="94"/>
        <v>Nov</v>
      </c>
      <c r="M841" s="9">
        <f t="shared" si="92"/>
        <v>1978</v>
      </c>
      <c r="N841" s="8" t="str" cm="1">
        <f t="array" ref="N841">IF(G841="?",INDEX($G$2:$G$2344,MODE(MATCH($G$2:$G$2344,$G$2:$G$2344,0))),G841)</f>
        <v>tier - 2</v>
      </c>
      <c r="O841" s="8" t="str" cm="1">
        <f t="array" ref="O841">IF(H841="?",INDEX($H$2:$H$2344,MODE(MATCH($H$2:$H$2344,$H$2:$H$2344,0))),H841)</f>
        <v>tier - 2</v>
      </c>
      <c r="P841" s="8" t="str">
        <f t="shared" si="95"/>
        <v>R1013</v>
      </c>
      <c r="Q841" s="11">
        <f t="shared" si="96"/>
        <v>28823</v>
      </c>
      <c r="R841" s="9">
        <f t="shared" si="98"/>
        <v>44</v>
      </c>
      <c r="S841" s="9"/>
      <c r="T841" s="40">
        <f>COUNTA(Table3[[#This Row],[month]:[age]])</f>
        <v>7</v>
      </c>
    </row>
    <row r="842" spans="1:20" x14ac:dyDescent="0.25">
      <c r="A842" t="s">
        <v>873</v>
      </c>
      <c r="B842">
        <v>1980</v>
      </c>
      <c r="C842" t="s">
        <v>35</v>
      </c>
      <c r="D842">
        <v>30</v>
      </c>
      <c r="E842">
        <v>1</v>
      </c>
      <c r="F842" s="42">
        <v>6940.91</v>
      </c>
      <c r="G842" t="s">
        <v>11</v>
      </c>
      <c r="H842" t="s">
        <v>11</v>
      </c>
      <c r="I842" t="s">
        <v>23</v>
      </c>
      <c r="J842" s="7">
        <f t="shared" si="93"/>
        <v>0</v>
      </c>
      <c r="K842" s="9" t="str">
        <f t="shared" si="97"/>
        <v>Id1498</v>
      </c>
      <c r="L842" s="8" t="str">
        <f t="shared" si="94"/>
        <v>Aug</v>
      </c>
      <c r="M842" s="9">
        <f t="shared" si="92"/>
        <v>1980</v>
      </c>
      <c r="N842" s="8" t="str" cm="1">
        <f t="array" ref="N842">IF(G842="?",INDEX($G$2:$G$2344,MODE(MATCH($G$2:$G$2344,$G$2:$G$2344,0))),G842)</f>
        <v>tier - 2</v>
      </c>
      <c r="O842" s="8" t="str" cm="1">
        <f t="array" ref="O842">IF(H842="?",INDEX($H$2:$H$2344,MODE(MATCH($H$2:$H$2344,$H$2:$H$2344,0))),H842)</f>
        <v>tier - 2</v>
      </c>
      <c r="P842" s="8" t="str">
        <f t="shared" si="95"/>
        <v>R1012</v>
      </c>
      <c r="Q842" s="11">
        <f t="shared" si="96"/>
        <v>29463</v>
      </c>
      <c r="R842" s="9">
        <f t="shared" si="98"/>
        <v>42</v>
      </c>
      <c r="S842" s="9"/>
      <c r="T842" s="40">
        <f>COUNTA(Table3[[#This Row],[month]:[age]])</f>
        <v>7</v>
      </c>
    </row>
    <row r="843" spans="1:20" x14ac:dyDescent="0.25">
      <c r="A843" t="s">
        <v>874</v>
      </c>
      <c r="B843">
        <v>1980</v>
      </c>
      <c r="C843" t="s">
        <v>37</v>
      </c>
      <c r="D843">
        <v>5</v>
      </c>
      <c r="E843">
        <v>2</v>
      </c>
      <c r="F843" s="42">
        <v>6940.94</v>
      </c>
      <c r="G843" t="s">
        <v>11</v>
      </c>
      <c r="H843" t="s">
        <v>12</v>
      </c>
      <c r="I843" t="s">
        <v>13</v>
      </c>
      <c r="J843" s="7">
        <f t="shared" si="93"/>
        <v>0</v>
      </c>
      <c r="K843" s="9" t="str">
        <f t="shared" si="97"/>
        <v>Id1497</v>
      </c>
      <c r="L843" s="8" t="str">
        <f t="shared" si="94"/>
        <v>Oct</v>
      </c>
      <c r="M843" s="9">
        <f t="shared" si="92"/>
        <v>1980</v>
      </c>
      <c r="N843" s="8" t="str" cm="1">
        <f t="array" ref="N843">IF(G843="?",INDEX($G$2:$G$2344,MODE(MATCH($G$2:$G$2344,$G$2:$G$2344,0))),G843)</f>
        <v>tier - 2</v>
      </c>
      <c r="O843" s="8" t="str" cm="1">
        <f t="array" ref="O843">IF(H843="?",INDEX($H$2:$H$2344,MODE(MATCH($H$2:$H$2344,$H$2:$H$2344,0))),H843)</f>
        <v>tier - 3</v>
      </c>
      <c r="P843" s="8" t="str">
        <f t="shared" si="95"/>
        <v>R1013</v>
      </c>
      <c r="Q843" s="11">
        <f t="shared" si="96"/>
        <v>29499</v>
      </c>
      <c r="R843" s="9">
        <f t="shared" si="98"/>
        <v>42</v>
      </c>
      <c r="S843" s="9"/>
      <c r="T843" s="40">
        <f>COUNTA(Table3[[#This Row],[month]:[age]])</f>
        <v>7</v>
      </c>
    </row>
    <row r="844" spans="1:20" x14ac:dyDescent="0.25">
      <c r="A844" t="s">
        <v>875</v>
      </c>
      <c r="B844">
        <v>1978</v>
      </c>
      <c r="C844" t="s">
        <v>30</v>
      </c>
      <c r="D844">
        <v>15</v>
      </c>
      <c r="E844">
        <v>0</v>
      </c>
      <c r="F844" s="42">
        <v>6948.7</v>
      </c>
      <c r="G844" t="s">
        <v>16</v>
      </c>
      <c r="H844" t="s">
        <v>11</v>
      </c>
      <c r="I844" t="s">
        <v>23</v>
      </c>
      <c r="J844" s="7">
        <f t="shared" si="93"/>
        <v>0</v>
      </c>
      <c r="K844" s="9" t="str">
        <f t="shared" si="97"/>
        <v>Id1496</v>
      </c>
      <c r="L844" s="8" t="str">
        <f t="shared" si="94"/>
        <v>Dec</v>
      </c>
      <c r="M844" s="9">
        <f t="shared" si="92"/>
        <v>1978</v>
      </c>
      <c r="N844" s="8" t="str" cm="1">
        <f t="array" ref="N844">IF(G844="?",INDEX($G$2:$G$2344,MODE(MATCH($G$2:$G$2344,$G$2:$G$2344,0))),G844)</f>
        <v>tier - 1</v>
      </c>
      <c r="O844" s="8" t="str" cm="1">
        <f t="array" ref="O844">IF(H844="?",INDEX($H$2:$H$2344,MODE(MATCH($H$2:$H$2344,$H$2:$H$2344,0))),H844)</f>
        <v>tier - 2</v>
      </c>
      <c r="P844" s="8" t="str">
        <f t="shared" si="95"/>
        <v>R1012</v>
      </c>
      <c r="Q844" s="11">
        <f t="shared" si="96"/>
        <v>28839</v>
      </c>
      <c r="R844" s="9">
        <f t="shared" si="98"/>
        <v>44</v>
      </c>
      <c r="S844" s="9"/>
      <c r="T844" s="40">
        <f>COUNTA(Table3[[#This Row],[month]:[age]])</f>
        <v>7</v>
      </c>
    </row>
    <row r="845" spans="1:20" x14ac:dyDescent="0.25">
      <c r="A845" t="s">
        <v>876</v>
      </c>
      <c r="B845">
        <v>1980</v>
      </c>
      <c r="C845" t="s">
        <v>35</v>
      </c>
      <c r="D845">
        <v>18</v>
      </c>
      <c r="E845">
        <v>2</v>
      </c>
      <c r="F845" s="42">
        <v>6951.12</v>
      </c>
      <c r="G845" t="s">
        <v>11</v>
      </c>
      <c r="H845" t="s">
        <v>11</v>
      </c>
      <c r="I845" t="s">
        <v>13</v>
      </c>
      <c r="J845" s="7">
        <f t="shared" si="93"/>
        <v>0</v>
      </c>
      <c r="K845" s="9" t="str">
        <f t="shared" si="97"/>
        <v>Id1495</v>
      </c>
      <c r="L845" s="8" t="str">
        <f t="shared" si="94"/>
        <v>Aug</v>
      </c>
      <c r="M845" s="9">
        <f t="shared" si="92"/>
        <v>1980</v>
      </c>
      <c r="N845" s="8" t="str" cm="1">
        <f t="array" ref="N845">IF(G845="?",INDEX($G$2:$G$2344,MODE(MATCH($G$2:$G$2344,$G$2:$G$2344,0))),G845)</f>
        <v>tier - 2</v>
      </c>
      <c r="O845" s="8" t="str" cm="1">
        <f t="array" ref="O845">IF(H845="?",INDEX($H$2:$H$2344,MODE(MATCH($H$2:$H$2344,$H$2:$H$2344,0))),H845)</f>
        <v>tier - 2</v>
      </c>
      <c r="P845" s="8" t="str">
        <f t="shared" si="95"/>
        <v>R1013</v>
      </c>
      <c r="Q845" s="11">
        <f t="shared" si="96"/>
        <v>29451</v>
      </c>
      <c r="R845" s="9">
        <f t="shared" si="98"/>
        <v>42</v>
      </c>
      <c r="S845" s="9"/>
      <c r="T845" s="40">
        <f>COUNTA(Table3[[#This Row],[month]:[age]])</f>
        <v>7</v>
      </c>
    </row>
    <row r="846" spans="1:20" x14ac:dyDescent="0.25">
      <c r="A846" t="s">
        <v>877</v>
      </c>
      <c r="B846">
        <v>1975</v>
      </c>
      <c r="C846" t="s">
        <v>18</v>
      </c>
      <c r="D846">
        <v>3</v>
      </c>
      <c r="E846">
        <v>1</v>
      </c>
      <c r="F846" s="42">
        <v>6965.21</v>
      </c>
      <c r="G846" t="s">
        <v>11</v>
      </c>
      <c r="H846" t="s">
        <v>12</v>
      </c>
      <c r="I846" t="s">
        <v>13</v>
      </c>
      <c r="J846" s="7">
        <f t="shared" si="93"/>
        <v>0</v>
      </c>
      <c r="K846" s="9" t="str">
        <f t="shared" si="97"/>
        <v>Id1494</v>
      </c>
      <c r="L846" s="8" t="str">
        <f t="shared" si="94"/>
        <v>Jun</v>
      </c>
      <c r="M846" s="9">
        <f t="shared" si="92"/>
        <v>1975</v>
      </c>
      <c r="N846" s="8" t="str" cm="1">
        <f t="array" ref="N846">IF(G846="?",INDEX($G$2:$G$2344,MODE(MATCH($G$2:$G$2344,$G$2:$G$2344,0))),G846)</f>
        <v>tier - 2</v>
      </c>
      <c r="O846" s="8" t="str" cm="1">
        <f t="array" ref="O846">IF(H846="?",INDEX($H$2:$H$2344,MODE(MATCH($H$2:$H$2344,$H$2:$H$2344,0))),H846)</f>
        <v>tier - 3</v>
      </c>
      <c r="P846" s="8" t="str">
        <f t="shared" si="95"/>
        <v>R1013</v>
      </c>
      <c r="Q846" s="11">
        <f t="shared" si="96"/>
        <v>27548</v>
      </c>
      <c r="R846" s="9">
        <f t="shared" si="98"/>
        <v>48</v>
      </c>
      <c r="S846" s="9"/>
      <c r="T846" s="40">
        <f>COUNTA(Table3[[#This Row],[month]:[age]])</f>
        <v>7</v>
      </c>
    </row>
    <row r="847" spans="1:20" x14ac:dyDescent="0.25">
      <c r="A847" t="s">
        <v>878</v>
      </c>
      <c r="B847">
        <v>1985</v>
      </c>
      <c r="C847" t="s">
        <v>30</v>
      </c>
      <c r="D847">
        <v>10</v>
      </c>
      <c r="E847">
        <v>3</v>
      </c>
      <c r="F847" s="42">
        <v>6985.51</v>
      </c>
      <c r="G847" t="s">
        <v>11</v>
      </c>
      <c r="H847" t="s">
        <v>11</v>
      </c>
      <c r="I847" t="s">
        <v>166</v>
      </c>
      <c r="J847" s="7">
        <f t="shared" si="93"/>
        <v>0</v>
      </c>
      <c r="K847" s="9" t="str">
        <f t="shared" si="97"/>
        <v>Id1493</v>
      </c>
      <c r="L847" s="8" t="str">
        <f t="shared" si="94"/>
        <v>Dec</v>
      </c>
      <c r="M847" s="9">
        <f t="shared" si="92"/>
        <v>1985</v>
      </c>
      <c r="N847" s="8" t="str" cm="1">
        <f t="array" ref="N847">IF(G847="?",INDEX($G$2:$G$2344,MODE(MATCH($G$2:$G$2344,$G$2:$G$2344,0))),G847)</f>
        <v>tier - 2</v>
      </c>
      <c r="O847" s="8" t="str" cm="1">
        <f t="array" ref="O847">IF(H847="?",INDEX($H$2:$H$2344,MODE(MATCH($H$2:$H$2344,$H$2:$H$2344,0))),H847)</f>
        <v>tier - 2</v>
      </c>
      <c r="P847" s="8" t="str">
        <f t="shared" si="95"/>
        <v>R1019</v>
      </c>
      <c r="Q847" s="11">
        <f t="shared" si="96"/>
        <v>31391</v>
      </c>
      <c r="R847" s="9">
        <f t="shared" si="98"/>
        <v>37</v>
      </c>
      <c r="S847" s="9"/>
      <c r="T847" s="40">
        <f>COUNTA(Table3[[#This Row],[month]:[age]])</f>
        <v>7</v>
      </c>
    </row>
    <row r="848" spans="1:20" x14ac:dyDescent="0.25">
      <c r="A848" t="s">
        <v>879</v>
      </c>
      <c r="B848">
        <v>1982</v>
      </c>
      <c r="C848" t="s">
        <v>37</v>
      </c>
      <c r="D848">
        <v>18</v>
      </c>
      <c r="E848">
        <v>2</v>
      </c>
      <c r="F848" s="42">
        <v>6986.7</v>
      </c>
      <c r="G848" t="s">
        <v>12</v>
      </c>
      <c r="H848" t="s">
        <v>16</v>
      </c>
      <c r="I848" t="s">
        <v>23</v>
      </c>
      <c r="J848" s="7">
        <f t="shared" si="93"/>
        <v>0</v>
      </c>
      <c r="K848" s="9" t="str">
        <f t="shared" si="97"/>
        <v>Id1492</v>
      </c>
      <c r="L848" s="8" t="str">
        <f t="shared" si="94"/>
        <v>Oct</v>
      </c>
      <c r="M848" s="9">
        <f t="shared" si="92"/>
        <v>1982</v>
      </c>
      <c r="N848" s="8" t="str" cm="1">
        <f t="array" ref="N848">IF(G848="?",INDEX($G$2:$G$2344,MODE(MATCH($G$2:$G$2344,$G$2:$G$2344,0))),G848)</f>
        <v>tier - 3</v>
      </c>
      <c r="O848" s="8" t="str" cm="1">
        <f t="array" ref="O848">IF(H848="?",INDEX($H$2:$H$2344,MODE(MATCH($H$2:$H$2344,$H$2:$H$2344,0))),H848)</f>
        <v>tier - 1</v>
      </c>
      <c r="P848" s="8" t="str">
        <f t="shared" si="95"/>
        <v>R1012</v>
      </c>
      <c r="Q848" s="11">
        <f t="shared" si="96"/>
        <v>30242</v>
      </c>
      <c r="R848" s="9">
        <f t="shared" si="98"/>
        <v>40</v>
      </c>
      <c r="S848" s="9"/>
      <c r="T848" s="40">
        <f>COUNTA(Table3[[#This Row],[month]:[age]])</f>
        <v>7</v>
      </c>
    </row>
    <row r="849" spans="1:20" x14ac:dyDescent="0.25">
      <c r="A849" t="s">
        <v>880</v>
      </c>
      <c r="B849">
        <v>1982</v>
      </c>
      <c r="C849" t="s">
        <v>20</v>
      </c>
      <c r="D849">
        <v>1</v>
      </c>
      <c r="E849">
        <v>3</v>
      </c>
      <c r="F849" s="42">
        <v>6989.95</v>
      </c>
      <c r="G849" t="s">
        <v>11</v>
      </c>
      <c r="H849" t="s">
        <v>16</v>
      </c>
      <c r="I849" t="s">
        <v>13</v>
      </c>
      <c r="J849" s="7">
        <f t="shared" si="93"/>
        <v>0</v>
      </c>
      <c r="K849" s="9" t="str">
        <f t="shared" si="97"/>
        <v>Id1491</v>
      </c>
      <c r="L849" s="8" t="str">
        <f t="shared" si="94"/>
        <v>Sep</v>
      </c>
      <c r="M849" s="9">
        <f t="shared" si="92"/>
        <v>1982</v>
      </c>
      <c r="N849" s="8" t="str" cm="1">
        <f t="array" ref="N849">IF(G849="?",INDEX($G$2:$G$2344,MODE(MATCH($G$2:$G$2344,$G$2:$G$2344,0))),G849)</f>
        <v>tier - 2</v>
      </c>
      <c r="O849" s="8" t="str" cm="1">
        <f t="array" ref="O849">IF(H849="?",INDEX($H$2:$H$2344,MODE(MATCH($H$2:$H$2344,$H$2:$H$2344,0))),H849)</f>
        <v>tier - 1</v>
      </c>
      <c r="P849" s="8" t="str">
        <f t="shared" si="95"/>
        <v>R1013</v>
      </c>
      <c r="Q849" s="11">
        <f t="shared" si="96"/>
        <v>30195</v>
      </c>
      <c r="R849" s="9">
        <f t="shared" si="98"/>
        <v>40</v>
      </c>
      <c r="S849" s="9"/>
      <c r="T849" s="40">
        <f>COUNTA(Table3[[#This Row],[month]:[age]])</f>
        <v>7</v>
      </c>
    </row>
    <row r="850" spans="1:20" x14ac:dyDescent="0.25">
      <c r="A850" t="s">
        <v>881</v>
      </c>
      <c r="B850">
        <v>1969</v>
      </c>
      <c r="C850" t="s">
        <v>10</v>
      </c>
      <c r="D850">
        <v>6</v>
      </c>
      <c r="E850">
        <v>0</v>
      </c>
      <c r="F850" s="42">
        <v>7003.1</v>
      </c>
      <c r="G850" t="s">
        <v>11</v>
      </c>
      <c r="H850" t="s">
        <v>12</v>
      </c>
      <c r="I850" t="s">
        <v>13</v>
      </c>
      <c r="J850" s="7">
        <f t="shared" si="93"/>
        <v>0</v>
      </c>
      <c r="K850" s="9" t="str">
        <f t="shared" si="97"/>
        <v>Id1490</v>
      </c>
      <c r="L850" s="8" t="str">
        <f t="shared" si="94"/>
        <v>Jul</v>
      </c>
      <c r="M850" s="9">
        <f t="shared" si="92"/>
        <v>1969</v>
      </c>
      <c r="N850" s="8" t="str" cm="1">
        <f t="array" ref="N850">IF(G850="?",INDEX($G$2:$G$2344,MODE(MATCH($G$2:$G$2344,$G$2:$G$2344,0))),G850)</f>
        <v>tier - 2</v>
      </c>
      <c r="O850" s="8" t="str" cm="1">
        <f t="array" ref="O850">IF(H850="?",INDEX($H$2:$H$2344,MODE(MATCH($H$2:$H$2344,$H$2:$H$2344,0))),H850)</f>
        <v>tier - 3</v>
      </c>
      <c r="P850" s="8" t="str">
        <f t="shared" si="95"/>
        <v>R1013</v>
      </c>
      <c r="Q850" s="11">
        <f t="shared" si="96"/>
        <v>25390</v>
      </c>
      <c r="R850" s="9">
        <f t="shared" si="98"/>
        <v>53</v>
      </c>
      <c r="S850" s="9"/>
      <c r="T850" s="40">
        <f>COUNTA(Table3[[#This Row],[month]:[age]])</f>
        <v>7</v>
      </c>
    </row>
    <row r="851" spans="1:20" x14ac:dyDescent="0.25">
      <c r="A851" t="s">
        <v>882</v>
      </c>
      <c r="B851">
        <v>1978</v>
      </c>
      <c r="C851" t="s">
        <v>18</v>
      </c>
      <c r="D851">
        <v>2</v>
      </c>
      <c r="E851">
        <v>2</v>
      </c>
      <c r="F851" s="42">
        <v>7033.08</v>
      </c>
      <c r="G851" t="s">
        <v>11</v>
      </c>
      <c r="H851" t="s">
        <v>11</v>
      </c>
      <c r="I851" t="s">
        <v>13</v>
      </c>
      <c r="J851" s="7">
        <f t="shared" si="93"/>
        <v>0</v>
      </c>
      <c r="K851" s="9" t="str">
        <f t="shared" si="97"/>
        <v>Id1489</v>
      </c>
      <c r="L851" s="8" t="str">
        <f t="shared" si="94"/>
        <v>Jun</v>
      </c>
      <c r="M851" s="9">
        <f t="shared" si="92"/>
        <v>1978</v>
      </c>
      <c r="N851" s="8" t="str" cm="1">
        <f t="array" ref="N851">IF(G851="?",INDEX($G$2:$G$2344,MODE(MATCH($G$2:$G$2344,$G$2:$G$2344,0))),G851)</f>
        <v>tier - 2</v>
      </c>
      <c r="O851" s="8" t="str" cm="1">
        <f t="array" ref="O851">IF(H851="?",INDEX($H$2:$H$2344,MODE(MATCH($H$2:$H$2344,$H$2:$H$2344,0))),H851)</f>
        <v>tier - 2</v>
      </c>
      <c r="P851" s="8" t="str">
        <f t="shared" si="95"/>
        <v>R1013</v>
      </c>
      <c r="Q851" s="11">
        <f t="shared" si="96"/>
        <v>28643</v>
      </c>
      <c r="R851" s="9">
        <f t="shared" si="98"/>
        <v>45</v>
      </c>
      <c r="S851" s="9"/>
      <c r="T851" s="40">
        <f>COUNTA(Table3[[#This Row],[month]:[age]])</f>
        <v>7</v>
      </c>
    </row>
    <row r="852" spans="1:20" x14ac:dyDescent="0.25">
      <c r="A852" t="s">
        <v>883</v>
      </c>
      <c r="B852">
        <v>1995</v>
      </c>
      <c r="C852" t="s">
        <v>37</v>
      </c>
      <c r="D852">
        <v>29</v>
      </c>
      <c r="E852">
        <v>0</v>
      </c>
      <c r="F852" s="42">
        <v>7042.11</v>
      </c>
      <c r="G852" t="s">
        <v>11</v>
      </c>
      <c r="H852" t="s">
        <v>12</v>
      </c>
      <c r="I852" t="s">
        <v>23</v>
      </c>
      <c r="J852" s="7">
        <f t="shared" si="93"/>
        <v>0</v>
      </c>
      <c r="K852" s="9" t="str">
        <f t="shared" si="97"/>
        <v>Id1488</v>
      </c>
      <c r="L852" s="8" t="str">
        <f t="shared" si="94"/>
        <v>Oct</v>
      </c>
      <c r="M852" s="9">
        <f t="shared" si="92"/>
        <v>1995</v>
      </c>
      <c r="N852" s="8" t="str" cm="1">
        <f t="array" ref="N852">IF(G852="?",INDEX($G$2:$G$2344,MODE(MATCH($G$2:$G$2344,$G$2:$G$2344,0))),G852)</f>
        <v>tier - 2</v>
      </c>
      <c r="O852" s="8" t="str" cm="1">
        <f t="array" ref="O852">IF(H852="?",INDEX($H$2:$H$2344,MODE(MATCH($H$2:$H$2344,$H$2:$H$2344,0))),H852)</f>
        <v>tier - 3</v>
      </c>
      <c r="P852" s="8" t="str">
        <f t="shared" si="95"/>
        <v>R1012</v>
      </c>
      <c r="Q852" s="11">
        <f t="shared" si="96"/>
        <v>35001</v>
      </c>
      <c r="R852" s="9">
        <f t="shared" si="98"/>
        <v>27</v>
      </c>
      <c r="S852" s="9"/>
      <c r="T852" s="40">
        <f>COUNTA(Table3[[#This Row],[month]:[age]])</f>
        <v>7</v>
      </c>
    </row>
    <row r="853" spans="1:20" x14ac:dyDescent="0.25">
      <c r="A853" t="s">
        <v>884</v>
      </c>
      <c r="B853">
        <v>1980</v>
      </c>
      <c r="C853" t="s">
        <v>10</v>
      </c>
      <c r="D853">
        <v>26</v>
      </c>
      <c r="E853">
        <v>1</v>
      </c>
      <c r="F853" s="42">
        <v>7045.5</v>
      </c>
      <c r="G853" t="s">
        <v>11</v>
      </c>
      <c r="H853" t="s">
        <v>16</v>
      </c>
      <c r="I853" t="s">
        <v>42</v>
      </c>
      <c r="J853" s="7">
        <f t="shared" si="93"/>
        <v>0</v>
      </c>
      <c r="K853" s="9" t="str">
        <f t="shared" si="97"/>
        <v>Id1487</v>
      </c>
      <c r="L853" s="8" t="str">
        <f t="shared" si="94"/>
        <v>Jul</v>
      </c>
      <c r="M853" s="9">
        <f t="shared" si="92"/>
        <v>1980</v>
      </c>
      <c r="N853" s="8" t="str" cm="1">
        <f t="array" ref="N853">IF(G853="?",INDEX($G$2:$G$2344,MODE(MATCH($G$2:$G$2344,$G$2:$G$2344,0))),G853)</f>
        <v>tier - 2</v>
      </c>
      <c r="O853" s="8" t="str" cm="1">
        <f t="array" ref="O853">IF(H853="?",INDEX($H$2:$H$2344,MODE(MATCH($H$2:$H$2344,$H$2:$H$2344,0))),H853)</f>
        <v>tier - 1</v>
      </c>
      <c r="P853" s="8" t="str">
        <f t="shared" si="95"/>
        <v>R1011</v>
      </c>
      <c r="Q853" s="11">
        <f t="shared" si="96"/>
        <v>29428</v>
      </c>
      <c r="R853" s="9">
        <f t="shared" si="98"/>
        <v>42</v>
      </c>
      <c r="S853" s="9"/>
      <c r="T853" s="40">
        <f>COUNTA(Table3[[#This Row],[month]:[age]])</f>
        <v>7</v>
      </c>
    </row>
    <row r="854" spans="1:20" x14ac:dyDescent="0.25">
      <c r="A854" t="s">
        <v>885</v>
      </c>
      <c r="B854">
        <v>1980</v>
      </c>
      <c r="C854" t="s">
        <v>37</v>
      </c>
      <c r="D854">
        <v>22</v>
      </c>
      <c r="E854">
        <v>1</v>
      </c>
      <c r="F854" s="42">
        <v>7046.72</v>
      </c>
      <c r="G854" t="s">
        <v>11</v>
      </c>
      <c r="H854" t="s">
        <v>12</v>
      </c>
      <c r="I854" t="s">
        <v>13</v>
      </c>
      <c r="J854" s="7">
        <f t="shared" si="93"/>
        <v>0</v>
      </c>
      <c r="K854" s="9" t="str">
        <f t="shared" si="97"/>
        <v>Id1486</v>
      </c>
      <c r="L854" s="8" t="str">
        <f t="shared" si="94"/>
        <v>Oct</v>
      </c>
      <c r="M854" s="9">
        <f t="shared" si="92"/>
        <v>1980</v>
      </c>
      <c r="N854" s="8" t="str" cm="1">
        <f t="array" ref="N854">IF(G854="?",INDEX($G$2:$G$2344,MODE(MATCH($G$2:$G$2344,$G$2:$G$2344,0))),G854)</f>
        <v>tier - 2</v>
      </c>
      <c r="O854" s="8" t="str" cm="1">
        <f t="array" ref="O854">IF(H854="?",INDEX($H$2:$H$2344,MODE(MATCH($H$2:$H$2344,$H$2:$H$2344,0))),H854)</f>
        <v>tier - 3</v>
      </c>
      <c r="P854" s="8" t="str">
        <f t="shared" si="95"/>
        <v>R1013</v>
      </c>
      <c r="Q854" s="11">
        <f t="shared" si="96"/>
        <v>29516</v>
      </c>
      <c r="R854" s="9">
        <f t="shared" si="98"/>
        <v>42</v>
      </c>
      <c r="S854" s="9"/>
      <c r="T854" s="40">
        <f>COUNTA(Table3[[#This Row],[month]:[age]])</f>
        <v>7</v>
      </c>
    </row>
    <row r="855" spans="1:20" x14ac:dyDescent="0.25">
      <c r="A855" t="s">
        <v>886</v>
      </c>
      <c r="B855">
        <v>1980</v>
      </c>
      <c r="C855" t="s">
        <v>10</v>
      </c>
      <c r="D855">
        <v>21</v>
      </c>
      <c r="E855">
        <v>0</v>
      </c>
      <c r="F855" s="42">
        <v>7050.02</v>
      </c>
      <c r="G855" t="s">
        <v>11</v>
      </c>
      <c r="H855" t="s">
        <v>16</v>
      </c>
      <c r="I855" t="s">
        <v>247</v>
      </c>
      <c r="J855" s="7">
        <f t="shared" si="93"/>
        <v>0</v>
      </c>
      <c r="K855" s="9" t="str">
        <f t="shared" si="97"/>
        <v>Id1485</v>
      </c>
      <c r="L855" s="8" t="str">
        <f t="shared" si="94"/>
        <v>Jul</v>
      </c>
      <c r="M855" s="9">
        <f t="shared" si="92"/>
        <v>1980</v>
      </c>
      <c r="N855" s="8" t="str" cm="1">
        <f t="array" ref="N855">IF(G855="?",INDEX($G$2:$G$2344,MODE(MATCH($G$2:$G$2344,$G$2:$G$2344,0))),G855)</f>
        <v>tier - 2</v>
      </c>
      <c r="O855" s="8" t="str" cm="1">
        <f t="array" ref="O855">IF(H855="?",INDEX($H$2:$H$2344,MODE(MATCH($H$2:$H$2344,$H$2:$H$2344,0))),H855)</f>
        <v>tier - 1</v>
      </c>
      <c r="P855" s="8" t="str">
        <f t="shared" si="95"/>
        <v>R1024</v>
      </c>
      <c r="Q855" s="11">
        <f t="shared" si="96"/>
        <v>29423</v>
      </c>
      <c r="R855" s="9">
        <f t="shared" si="98"/>
        <v>42</v>
      </c>
      <c r="S855" s="9"/>
      <c r="T855" s="40">
        <f>COUNTA(Table3[[#This Row],[month]:[age]])</f>
        <v>7</v>
      </c>
    </row>
    <row r="856" spans="1:20" x14ac:dyDescent="0.25">
      <c r="A856" t="s">
        <v>887</v>
      </c>
      <c r="B856">
        <v>1980</v>
      </c>
      <c r="C856" t="s">
        <v>18</v>
      </c>
      <c r="D856">
        <v>28</v>
      </c>
      <c r="E856">
        <v>1</v>
      </c>
      <c r="F856" s="42">
        <v>7050.64</v>
      </c>
      <c r="G856" t="s">
        <v>11</v>
      </c>
      <c r="H856" t="s">
        <v>12</v>
      </c>
      <c r="I856" t="s">
        <v>42</v>
      </c>
      <c r="J856" s="7">
        <f t="shared" si="93"/>
        <v>0</v>
      </c>
      <c r="K856" s="9" t="str">
        <f t="shared" si="97"/>
        <v>Id1484</v>
      </c>
      <c r="L856" s="8" t="str">
        <f t="shared" si="94"/>
        <v>Jun</v>
      </c>
      <c r="M856" s="9">
        <f t="shared" si="92"/>
        <v>1980</v>
      </c>
      <c r="N856" s="8" t="str" cm="1">
        <f t="array" ref="N856">IF(G856="?",INDEX($G$2:$G$2344,MODE(MATCH($G$2:$G$2344,$G$2:$G$2344,0))),G856)</f>
        <v>tier - 2</v>
      </c>
      <c r="O856" s="8" t="str" cm="1">
        <f t="array" ref="O856">IF(H856="?",INDEX($H$2:$H$2344,MODE(MATCH($H$2:$H$2344,$H$2:$H$2344,0))),H856)</f>
        <v>tier - 3</v>
      </c>
      <c r="P856" s="8" t="str">
        <f t="shared" si="95"/>
        <v>R1011</v>
      </c>
      <c r="Q856" s="11">
        <f t="shared" si="96"/>
        <v>29400</v>
      </c>
      <c r="R856" s="9">
        <f t="shared" si="98"/>
        <v>42</v>
      </c>
      <c r="S856" s="9"/>
      <c r="T856" s="40">
        <f>COUNTA(Table3[[#This Row],[month]:[age]])</f>
        <v>7</v>
      </c>
    </row>
    <row r="857" spans="1:20" x14ac:dyDescent="0.25">
      <c r="A857" t="s">
        <v>888</v>
      </c>
      <c r="B857">
        <v>1978</v>
      </c>
      <c r="C857" t="s">
        <v>18</v>
      </c>
      <c r="D857">
        <v>24</v>
      </c>
      <c r="E857">
        <v>2</v>
      </c>
      <c r="F857" s="42">
        <v>7054.41</v>
      </c>
      <c r="G857" t="s">
        <v>11</v>
      </c>
      <c r="H857" t="s">
        <v>11</v>
      </c>
      <c r="I857" t="s">
        <v>13</v>
      </c>
      <c r="J857" s="7">
        <f t="shared" si="93"/>
        <v>0</v>
      </c>
      <c r="K857" s="9" t="str">
        <f t="shared" si="97"/>
        <v>Id1483</v>
      </c>
      <c r="L857" s="8" t="str">
        <f t="shared" si="94"/>
        <v>Jun</v>
      </c>
      <c r="M857" s="9">
        <f t="shared" si="92"/>
        <v>1978</v>
      </c>
      <c r="N857" s="8" t="str" cm="1">
        <f t="array" ref="N857">IF(G857="?",INDEX($G$2:$G$2344,MODE(MATCH($G$2:$G$2344,$G$2:$G$2344,0))),G857)</f>
        <v>tier - 2</v>
      </c>
      <c r="O857" s="8" t="str" cm="1">
        <f t="array" ref="O857">IF(H857="?",INDEX($H$2:$H$2344,MODE(MATCH($H$2:$H$2344,$H$2:$H$2344,0))),H857)</f>
        <v>tier - 2</v>
      </c>
      <c r="P857" s="8" t="str">
        <f t="shared" si="95"/>
        <v>R1013</v>
      </c>
      <c r="Q857" s="11">
        <f t="shared" si="96"/>
        <v>28665</v>
      </c>
      <c r="R857" s="9">
        <f t="shared" si="98"/>
        <v>44</v>
      </c>
      <c r="S857" s="9"/>
      <c r="T857" s="40">
        <f>COUNTA(Table3[[#This Row],[month]:[age]])</f>
        <v>7</v>
      </c>
    </row>
    <row r="858" spans="1:20" x14ac:dyDescent="0.25">
      <c r="A858" t="s">
        <v>889</v>
      </c>
      <c r="B858">
        <v>1982</v>
      </c>
      <c r="C858" t="s">
        <v>37</v>
      </c>
      <c r="D858">
        <v>6</v>
      </c>
      <c r="E858">
        <v>1</v>
      </c>
      <c r="F858" s="42">
        <v>7077.19</v>
      </c>
      <c r="G858" t="s">
        <v>11</v>
      </c>
      <c r="H858" t="s">
        <v>12</v>
      </c>
      <c r="I858" t="s">
        <v>247</v>
      </c>
      <c r="J858" s="7">
        <f t="shared" si="93"/>
        <v>0</v>
      </c>
      <c r="K858" s="9" t="str">
        <f t="shared" si="97"/>
        <v>Id1482</v>
      </c>
      <c r="L858" s="8" t="str">
        <f t="shared" si="94"/>
        <v>Oct</v>
      </c>
      <c r="M858" s="9">
        <f t="shared" si="92"/>
        <v>1982</v>
      </c>
      <c r="N858" s="8" t="str" cm="1">
        <f t="array" ref="N858">IF(G858="?",INDEX($G$2:$G$2344,MODE(MATCH($G$2:$G$2344,$G$2:$G$2344,0))),G858)</f>
        <v>tier - 2</v>
      </c>
      <c r="O858" s="8" t="str" cm="1">
        <f t="array" ref="O858">IF(H858="?",INDEX($H$2:$H$2344,MODE(MATCH($H$2:$H$2344,$H$2:$H$2344,0))),H858)</f>
        <v>tier - 3</v>
      </c>
      <c r="P858" s="8" t="str">
        <f t="shared" si="95"/>
        <v>R1024</v>
      </c>
      <c r="Q858" s="11">
        <f t="shared" si="96"/>
        <v>30230</v>
      </c>
      <c r="R858" s="9">
        <f t="shared" si="98"/>
        <v>40</v>
      </c>
      <c r="S858" s="9"/>
      <c r="T858" s="40">
        <f>COUNTA(Table3[[#This Row],[month]:[age]])</f>
        <v>7</v>
      </c>
    </row>
    <row r="859" spans="1:20" x14ac:dyDescent="0.25">
      <c r="A859" t="s">
        <v>890</v>
      </c>
      <c r="B859">
        <v>1992</v>
      </c>
      <c r="C859" t="s">
        <v>18</v>
      </c>
      <c r="D859">
        <v>18</v>
      </c>
      <c r="E859">
        <v>0</v>
      </c>
      <c r="F859" s="42">
        <v>7096.98</v>
      </c>
      <c r="G859" t="s">
        <v>11</v>
      </c>
      <c r="H859" t="s">
        <v>11</v>
      </c>
      <c r="I859" t="s">
        <v>23</v>
      </c>
      <c r="J859" s="7">
        <f t="shared" si="93"/>
        <v>0</v>
      </c>
      <c r="K859" s="9" t="str">
        <f t="shared" si="97"/>
        <v>Id1481</v>
      </c>
      <c r="L859" s="8" t="str">
        <f t="shared" si="94"/>
        <v>Jun</v>
      </c>
      <c r="M859" s="9">
        <f t="shared" si="92"/>
        <v>1992</v>
      </c>
      <c r="N859" s="8" t="str" cm="1">
        <f t="array" ref="N859">IF(G859="?",INDEX($G$2:$G$2344,MODE(MATCH($G$2:$G$2344,$G$2:$G$2344,0))),G859)</f>
        <v>tier - 2</v>
      </c>
      <c r="O859" s="8" t="str" cm="1">
        <f t="array" ref="O859">IF(H859="?",INDEX($H$2:$H$2344,MODE(MATCH($H$2:$H$2344,$H$2:$H$2344,0))),H859)</f>
        <v>tier - 2</v>
      </c>
      <c r="P859" s="8" t="str">
        <f t="shared" si="95"/>
        <v>R1012</v>
      </c>
      <c r="Q859" s="11">
        <f t="shared" si="96"/>
        <v>33773</v>
      </c>
      <c r="R859" s="9">
        <f t="shared" si="98"/>
        <v>30</v>
      </c>
      <c r="S859" s="9"/>
      <c r="T859" s="40">
        <f>COUNTA(Table3[[#This Row],[month]:[age]])</f>
        <v>7</v>
      </c>
    </row>
    <row r="860" spans="1:20" x14ac:dyDescent="0.25">
      <c r="A860" t="s">
        <v>891</v>
      </c>
      <c r="B860">
        <v>1987</v>
      </c>
      <c r="C860" t="s">
        <v>35</v>
      </c>
      <c r="D860">
        <v>11</v>
      </c>
      <c r="E860">
        <v>3</v>
      </c>
      <c r="F860" s="42">
        <v>7106.81</v>
      </c>
      <c r="G860" t="s">
        <v>11</v>
      </c>
      <c r="H860" t="s">
        <v>16</v>
      </c>
      <c r="I860" t="s">
        <v>23</v>
      </c>
      <c r="J860" s="7">
        <f t="shared" si="93"/>
        <v>0</v>
      </c>
      <c r="K860" s="9" t="str">
        <f t="shared" si="97"/>
        <v>Id1480</v>
      </c>
      <c r="L860" s="8" t="str">
        <f t="shared" si="94"/>
        <v>Aug</v>
      </c>
      <c r="M860" s="9">
        <f t="shared" si="92"/>
        <v>1987</v>
      </c>
      <c r="N860" s="8" t="str" cm="1">
        <f t="array" ref="N860">IF(G860="?",INDEX($G$2:$G$2344,MODE(MATCH($G$2:$G$2344,$G$2:$G$2344,0))),G860)</f>
        <v>tier - 2</v>
      </c>
      <c r="O860" s="8" t="str" cm="1">
        <f t="array" ref="O860">IF(H860="?",INDEX($H$2:$H$2344,MODE(MATCH($H$2:$H$2344,$H$2:$H$2344,0))),H860)</f>
        <v>tier - 1</v>
      </c>
      <c r="P860" s="8" t="str">
        <f t="shared" si="95"/>
        <v>R1012</v>
      </c>
      <c r="Q860" s="11">
        <f t="shared" si="96"/>
        <v>32000</v>
      </c>
      <c r="R860" s="9">
        <f t="shared" si="98"/>
        <v>35</v>
      </c>
      <c r="S860" s="9"/>
      <c r="T860" s="40">
        <f>COUNTA(Table3[[#This Row],[month]:[age]])</f>
        <v>7</v>
      </c>
    </row>
    <row r="861" spans="1:20" x14ac:dyDescent="0.25">
      <c r="A861" t="s">
        <v>892</v>
      </c>
      <c r="B861">
        <v>1968</v>
      </c>
      <c r="C861" t="s">
        <v>18</v>
      </c>
      <c r="D861">
        <v>29</v>
      </c>
      <c r="E861">
        <v>0</v>
      </c>
      <c r="F861" s="42">
        <v>7125.25</v>
      </c>
      <c r="G861" t="s">
        <v>12</v>
      </c>
      <c r="H861" t="s">
        <v>11</v>
      </c>
      <c r="I861" t="s">
        <v>13</v>
      </c>
      <c r="J861" s="7">
        <f t="shared" si="93"/>
        <v>0</v>
      </c>
      <c r="K861" s="9" t="str">
        <f t="shared" si="97"/>
        <v>Id1479</v>
      </c>
      <c r="L861" s="8" t="str">
        <f t="shared" si="94"/>
        <v>Jun</v>
      </c>
      <c r="M861" s="9">
        <f t="shared" si="92"/>
        <v>1968</v>
      </c>
      <c r="N861" s="8" t="str" cm="1">
        <f t="array" ref="N861">IF(G861="?",INDEX($G$2:$G$2344,MODE(MATCH($G$2:$G$2344,$G$2:$G$2344,0))),G861)</f>
        <v>tier - 3</v>
      </c>
      <c r="O861" s="8" t="str" cm="1">
        <f t="array" ref="O861">IF(H861="?",INDEX($H$2:$H$2344,MODE(MATCH($H$2:$H$2344,$H$2:$H$2344,0))),H861)</f>
        <v>tier - 2</v>
      </c>
      <c r="P861" s="8" t="str">
        <f t="shared" si="95"/>
        <v>R1013</v>
      </c>
      <c r="Q861" s="11">
        <f t="shared" si="96"/>
        <v>25018</v>
      </c>
      <c r="R861" s="9">
        <f t="shared" si="98"/>
        <v>54</v>
      </c>
      <c r="S861" s="9"/>
      <c r="T861" s="40">
        <f>COUNTA(Table3[[#This Row],[month]:[age]])</f>
        <v>7</v>
      </c>
    </row>
    <row r="862" spans="1:20" x14ac:dyDescent="0.25">
      <c r="A862" t="s">
        <v>893</v>
      </c>
      <c r="B862">
        <v>1993</v>
      </c>
      <c r="C862" t="s">
        <v>35</v>
      </c>
      <c r="D862">
        <v>1</v>
      </c>
      <c r="E862">
        <v>0</v>
      </c>
      <c r="F862" s="42">
        <v>7128.64</v>
      </c>
      <c r="G862" t="s">
        <v>11</v>
      </c>
      <c r="H862" t="s">
        <v>11</v>
      </c>
      <c r="I862" t="s">
        <v>300</v>
      </c>
      <c r="J862" s="7">
        <f t="shared" si="93"/>
        <v>0</v>
      </c>
      <c r="K862" s="9" t="str">
        <f t="shared" si="97"/>
        <v>Id1478</v>
      </c>
      <c r="L862" s="8" t="str">
        <f t="shared" si="94"/>
        <v>Aug</v>
      </c>
      <c r="M862" s="9">
        <f t="shared" si="92"/>
        <v>1993</v>
      </c>
      <c r="N862" s="8" t="str" cm="1">
        <f t="array" ref="N862">IF(G862="?",INDEX($G$2:$G$2344,MODE(MATCH($G$2:$G$2344,$G$2:$G$2344,0))),G862)</f>
        <v>tier - 2</v>
      </c>
      <c r="O862" s="8" t="str" cm="1">
        <f t="array" ref="O862">IF(H862="?",INDEX($H$2:$H$2344,MODE(MATCH($H$2:$H$2344,$H$2:$H$2344,0))),H862)</f>
        <v>tier - 2</v>
      </c>
      <c r="P862" s="8" t="str">
        <f t="shared" si="95"/>
        <v>R1021</v>
      </c>
      <c r="Q862" s="11">
        <f t="shared" si="96"/>
        <v>34182</v>
      </c>
      <c r="R862" s="9">
        <f t="shared" si="98"/>
        <v>29</v>
      </c>
      <c r="S862" s="9"/>
      <c r="T862" s="40">
        <f>COUNTA(Table3[[#This Row],[month]:[age]])</f>
        <v>7</v>
      </c>
    </row>
    <row r="863" spans="1:20" x14ac:dyDescent="0.25">
      <c r="A863" t="s">
        <v>894</v>
      </c>
      <c r="B863">
        <v>1984</v>
      </c>
      <c r="C863" t="s">
        <v>10</v>
      </c>
      <c r="D863">
        <v>7</v>
      </c>
      <c r="E863">
        <v>2</v>
      </c>
      <c r="F863" s="42">
        <v>7133.9</v>
      </c>
      <c r="G863" t="s">
        <v>11</v>
      </c>
      <c r="H863" t="s">
        <v>16</v>
      </c>
      <c r="I863" t="s">
        <v>247</v>
      </c>
      <c r="J863" s="7">
        <f t="shared" si="93"/>
        <v>0</v>
      </c>
      <c r="K863" s="9" t="str">
        <f t="shared" si="97"/>
        <v>Id1477</v>
      </c>
      <c r="L863" s="8" t="str">
        <f t="shared" si="94"/>
        <v>Jul</v>
      </c>
      <c r="M863" s="9">
        <f t="shared" si="92"/>
        <v>1984</v>
      </c>
      <c r="N863" s="8" t="str" cm="1">
        <f t="array" ref="N863">IF(G863="?",INDEX($G$2:$G$2344,MODE(MATCH($G$2:$G$2344,$G$2:$G$2344,0))),G863)</f>
        <v>tier - 2</v>
      </c>
      <c r="O863" s="8" t="str" cm="1">
        <f t="array" ref="O863">IF(H863="?",INDEX($H$2:$H$2344,MODE(MATCH($H$2:$H$2344,$H$2:$H$2344,0))),H863)</f>
        <v>tier - 1</v>
      </c>
      <c r="P863" s="8" t="str">
        <f t="shared" si="95"/>
        <v>R1024</v>
      </c>
      <c r="Q863" s="11">
        <f t="shared" si="96"/>
        <v>30870</v>
      </c>
      <c r="R863" s="9">
        <f t="shared" si="98"/>
        <v>38</v>
      </c>
      <c r="S863" s="9"/>
      <c r="T863" s="40">
        <f>COUNTA(Table3[[#This Row],[month]:[age]])</f>
        <v>7</v>
      </c>
    </row>
    <row r="864" spans="1:20" x14ac:dyDescent="0.25">
      <c r="A864" t="s">
        <v>895</v>
      </c>
      <c r="B864">
        <v>1999</v>
      </c>
      <c r="C864" t="s">
        <v>35</v>
      </c>
      <c r="D864">
        <v>8</v>
      </c>
      <c r="E864">
        <v>0</v>
      </c>
      <c r="F864" s="42">
        <v>7144.4</v>
      </c>
      <c r="G864" t="s">
        <v>11</v>
      </c>
      <c r="H864" t="s">
        <v>16</v>
      </c>
      <c r="I864" t="s">
        <v>632</v>
      </c>
      <c r="J864" s="7">
        <f t="shared" si="93"/>
        <v>0</v>
      </c>
      <c r="K864" s="9" t="str">
        <f t="shared" si="97"/>
        <v>Id1476</v>
      </c>
      <c r="L864" s="8" t="str">
        <f t="shared" si="94"/>
        <v>Aug</v>
      </c>
      <c r="M864" s="9">
        <f t="shared" si="92"/>
        <v>1999</v>
      </c>
      <c r="N864" s="8" t="str" cm="1">
        <f t="array" ref="N864">IF(G864="?",INDEX($G$2:$G$2344,MODE(MATCH($G$2:$G$2344,$G$2:$G$2344,0))),G864)</f>
        <v>tier - 2</v>
      </c>
      <c r="O864" s="8" t="str" cm="1">
        <f t="array" ref="O864">IF(H864="?",INDEX($H$2:$H$2344,MODE(MATCH($H$2:$H$2344,$H$2:$H$2344,0))),H864)</f>
        <v>tier - 1</v>
      </c>
      <c r="P864" s="8" t="str">
        <f t="shared" si="95"/>
        <v>R1022</v>
      </c>
      <c r="Q864" s="11">
        <f t="shared" si="96"/>
        <v>36380</v>
      </c>
      <c r="R864" s="9">
        <f t="shared" si="98"/>
        <v>23</v>
      </c>
      <c r="S864" s="9"/>
      <c r="T864" s="40">
        <f>COUNTA(Table3[[#This Row],[month]:[age]])</f>
        <v>7</v>
      </c>
    </row>
    <row r="865" spans="1:20" x14ac:dyDescent="0.25">
      <c r="A865" t="s">
        <v>896</v>
      </c>
      <c r="B865">
        <v>1984</v>
      </c>
      <c r="C865" t="s">
        <v>15</v>
      </c>
      <c r="D865">
        <v>21</v>
      </c>
      <c r="E865">
        <v>2</v>
      </c>
      <c r="F865" s="42">
        <v>7144.86</v>
      </c>
      <c r="G865" t="s">
        <v>11</v>
      </c>
      <c r="H865" t="s">
        <v>11</v>
      </c>
      <c r="I865" t="s">
        <v>247</v>
      </c>
      <c r="J865" s="7">
        <f t="shared" si="93"/>
        <v>0</v>
      </c>
      <c r="K865" s="9" t="str">
        <f t="shared" si="97"/>
        <v>Id1475</v>
      </c>
      <c r="L865" s="8" t="str">
        <f t="shared" si="94"/>
        <v>Nov</v>
      </c>
      <c r="M865" s="9">
        <f t="shared" si="92"/>
        <v>1984</v>
      </c>
      <c r="N865" s="8" t="str" cm="1">
        <f t="array" ref="N865">IF(G865="?",INDEX($G$2:$G$2344,MODE(MATCH($G$2:$G$2344,$G$2:$G$2344,0))),G865)</f>
        <v>tier - 2</v>
      </c>
      <c r="O865" s="8" t="str" cm="1">
        <f t="array" ref="O865">IF(H865="?",INDEX($H$2:$H$2344,MODE(MATCH($H$2:$H$2344,$H$2:$H$2344,0))),H865)</f>
        <v>tier - 2</v>
      </c>
      <c r="P865" s="8" t="str">
        <f t="shared" si="95"/>
        <v>R1024</v>
      </c>
      <c r="Q865" s="11">
        <f t="shared" si="96"/>
        <v>31007</v>
      </c>
      <c r="R865" s="9">
        <f t="shared" si="98"/>
        <v>38</v>
      </c>
      <c r="S865" s="9"/>
      <c r="T865" s="40">
        <f>COUNTA(Table3[[#This Row],[month]:[age]])</f>
        <v>7</v>
      </c>
    </row>
    <row r="866" spans="1:20" x14ac:dyDescent="0.25">
      <c r="A866" t="s">
        <v>897</v>
      </c>
      <c r="B866">
        <v>1976</v>
      </c>
      <c r="C866" t="s">
        <v>18</v>
      </c>
      <c r="D866">
        <v>24</v>
      </c>
      <c r="E866">
        <v>0</v>
      </c>
      <c r="F866" s="42">
        <v>7147.11</v>
      </c>
      <c r="G866" t="s">
        <v>12</v>
      </c>
      <c r="H866" t="s">
        <v>11</v>
      </c>
      <c r="I866" t="s">
        <v>42</v>
      </c>
      <c r="J866" s="7">
        <f t="shared" si="93"/>
        <v>0</v>
      </c>
      <c r="K866" s="9" t="str">
        <f t="shared" si="97"/>
        <v>Id1474</v>
      </c>
      <c r="L866" s="8" t="str">
        <f t="shared" si="94"/>
        <v>Jun</v>
      </c>
      <c r="M866" s="9">
        <f t="shared" si="92"/>
        <v>1976</v>
      </c>
      <c r="N866" s="8" t="str" cm="1">
        <f t="array" ref="N866">IF(G866="?",INDEX($G$2:$G$2344,MODE(MATCH($G$2:$G$2344,$G$2:$G$2344,0))),G866)</f>
        <v>tier - 3</v>
      </c>
      <c r="O866" s="8" t="str" cm="1">
        <f t="array" ref="O866">IF(H866="?",INDEX($H$2:$H$2344,MODE(MATCH($H$2:$H$2344,$H$2:$H$2344,0))),H866)</f>
        <v>tier - 2</v>
      </c>
      <c r="P866" s="8" t="str">
        <f t="shared" si="95"/>
        <v>R1011</v>
      </c>
      <c r="Q866" s="11">
        <f t="shared" si="96"/>
        <v>27935</v>
      </c>
      <c r="R866" s="9">
        <f t="shared" si="98"/>
        <v>46</v>
      </c>
      <c r="S866" s="9"/>
      <c r="T866" s="40">
        <f>COUNTA(Table3[[#This Row],[month]:[age]])</f>
        <v>7</v>
      </c>
    </row>
    <row r="867" spans="1:20" x14ac:dyDescent="0.25">
      <c r="A867" t="s">
        <v>898</v>
      </c>
      <c r="B867">
        <v>1978</v>
      </c>
      <c r="C867" t="s">
        <v>10</v>
      </c>
      <c r="D867">
        <v>30</v>
      </c>
      <c r="E867">
        <v>1</v>
      </c>
      <c r="F867" s="42">
        <v>7147.47</v>
      </c>
      <c r="G867" t="s">
        <v>11</v>
      </c>
      <c r="H867" t="s">
        <v>12</v>
      </c>
      <c r="I867" t="s">
        <v>13</v>
      </c>
      <c r="J867" s="7">
        <f t="shared" si="93"/>
        <v>0</v>
      </c>
      <c r="K867" s="9" t="str">
        <f t="shared" si="97"/>
        <v>Id1473</v>
      </c>
      <c r="L867" s="8" t="str">
        <f t="shared" si="94"/>
        <v>Jul</v>
      </c>
      <c r="M867" s="9">
        <f t="shared" si="92"/>
        <v>1978</v>
      </c>
      <c r="N867" s="8" t="str" cm="1">
        <f t="array" ref="N867">IF(G867="?",INDEX($G$2:$G$2344,MODE(MATCH($G$2:$G$2344,$G$2:$G$2344,0))),G867)</f>
        <v>tier - 2</v>
      </c>
      <c r="O867" s="8" t="str" cm="1">
        <f t="array" ref="O867">IF(H867="?",INDEX($H$2:$H$2344,MODE(MATCH($H$2:$H$2344,$H$2:$H$2344,0))),H867)</f>
        <v>tier - 3</v>
      </c>
      <c r="P867" s="8" t="str">
        <f t="shared" si="95"/>
        <v>R1013</v>
      </c>
      <c r="Q867" s="11">
        <f t="shared" si="96"/>
        <v>28701</v>
      </c>
      <c r="R867" s="9">
        <f t="shared" si="98"/>
        <v>44</v>
      </c>
      <c r="S867" s="9"/>
      <c r="T867" s="40">
        <f>COUNTA(Table3[[#This Row],[month]:[age]])</f>
        <v>7</v>
      </c>
    </row>
    <row r="868" spans="1:20" x14ac:dyDescent="0.25">
      <c r="A868" t="s">
        <v>899</v>
      </c>
      <c r="B868">
        <v>1984</v>
      </c>
      <c r="C868" t="s">
        <v>18</v>
      </c>
      <c r="D868">
        <v>29</v>
      </c>
      <c r="E868">
        <v>3</v>
      </c>
      <c r="F868" s="42">
        <v>7151.09</v>
      </c>
      <c r="G868" t="s">
        <v>11</v>
      </c>
      <c r="H868" t="s">
        <v>11</v>
      </c>
      <c r="I868" t="s">
        <v>42</v>
      </c>
      <c r="J868" s="7">
        <f t="shared" si="93"/>
        <v>0</v>
      </c>
      <c r="K868" s="9" t="str">
        <f t="shared" si="97"/>
        <v>Id1472</v>
      </c>
      <c r="L868" s="8" t="str">
        <f t="shared" si="94"/>
        <v>Jun</v>
      </c>
      <c r="M868" s="9">
        <f t="shared" si="92"/>
        <v>1984</v>
      </c>
      <c r="N868" s="8" t="str" cm="1">
        <f t="array" ref="N868">IF(G868="?",INDEX($G$2:$G$2344,MODE(MATCH($G$2:$G$2344,$G$2:$G$2344,0))),G868)</f>
        <v>tier - 2</v>
      </c>
      <c r="O868" s="8" t="str" cm="1">
        <f t="array" ref="O868">IF(H868="?",INDEX($H$2:$H$2344,MODE(MATCH($H$2:$H$2344,$H$2:$H$2344,0))),H868)</f>
        <v>tier - 2</v>
      </c>
      <c r="P868" s="8" t="str">
        <f t="shared" si="95"/>
        <v>R1011</v>
      </c>
      <c r="Q868" s="11">
        <f t="shared" si="96"/>
        <v>30862</v>
      </c>
      <c r="R868" s="9">
        <f t="shared" si="98"/>
        <v>38</v>
      </c>
      <c r="S868" s="9"/>
      <c r="T868" s="40">
        <f>COUNTA(Table3[[#This Row],[month]:[age]])</f>
        <v>7</v>
      </c>
    </row>
    <row r="869" spans="1:20" x14ac:dyDescent="0.25">
      <c r="A869" t="s">
        <v>900</v>
      </c>
      <c r="B869">
        <v>1978</v>
      </c>
      <c r="C869" t="s">
        <v>20</v>
      </c>
      <c r="D869">
        <v>6</v>
      </c>
      <c r="E869">
        <v>1</v>
      </c>
      <c r="F869" s="42">
        <v>7152.67</v>
      </c>
      <c r="G869" t="s">
        <v>12</v>
      </c>
      <c r="H869" t="s">
        <v>11</v>
      </c>
      <c r="I869" t="s">
        <v>13</v>
      </c>
      <c r="J869" s="7">
        <f t="shared" si="93"/>
        <v>0</v>
      </c>
      <c r="K869" s="9" t="str">
        <f t="shared" si="97"/>
        <v>Id1471</v>
      </c>
      <c r="L869" s="8" t="str">
        <f t="shared" si="94"/>
        <v>Sep</v>
      </c>
      <c r="M869" s="9">
        <f t="shared" si="92"/>
        <v>1978</v>
      </c>
      <c r="N869" s="8" t="str" cm="1">
        <f t="array" ref="N869">IF(G869="?",INDEX($G$2:$G$2344,MODE(MATCH($G$2:$G$2344,$G$2:$G$2344,0))),G869)</f>
        <v>tier - 3</v>
      </c>
      <c r="O869" s="8" t="str" cm="1">
        <f t="array" ref="O869">IF(H869="?",INDEX($H$2:$H$2344,MODE(MATCH($H$2:$H$2344,$H$2:$H$2344,0))),H869)</f>
        <v>tier - 2</v>
      </c>
      <c r="P869" s="8" t="str">
        <f t="shared" si="95"/>
        <v>R1013</v>
      </c>
      <c r="Q869" s="11">
        <f t="shared" si="96"/>
        <v>28739</v>
      </c>
      <c r="R869" s="9">
        <f t="shared" si="98"/>
        <v>44</v>
      </c>
      <c r="S869" s="9"/>
      <c r="T869" s="40">
        <f>COUNTA(Table3[[#This Row],[month]:[age]])</f>
        <v>7</v>
      </c>
    </row>
    <row r="870" spans="1:20" x14ac:dyDescent="0.25">
      <c r="A870" t="s">
        <v>901</v>
      </c>
      <c r="B870">
        <v>1981</v>
      </c>
      <c r="C870" t="s">
        <v>10</v>
      </c>
      <c r="D870">
        <v>17</v>
      </c>
      <c r="E870">
        <v>1</v>
      </c>
      <c r="F870" s="42">
        <v>7153.55</v>
      </c>
      <c r="G870" t="s">
        <v>11</v>
      </c>
      <c r="H870" t="s">
        <v>16</v>
      </c>
      <c r="I870" t="s">
        <v>23</v>
      </c>
      <c r="J870" s="7">
        <f t="shared" si="93"/>
        <v>0</v>
      </c>
      <c r="K870" s="9" t="str">
        <f t="shared" si="97"/>
        <v>Id1470</v>
      </c>
      <c r="L870" s="8" t="str">
        <f t="shared" si="94"/>
        <v>Jul</v>
      </c>
      <c r="M870" s="9">
        <f t="shared" si="92"/>
        <v>1981</v>
      </c>
      <c r="N870" s="8" t="str" cm="1">
        <f t="array" ref="N870">IF(G870="?",INDEX($G$2:$G$2344,MODE(MATCH($G$2:$G$2344,$G$2:$G$2344,0))),G870)</f>
        <v>tier - 2</v>
      </c>
      <c r="O870" s="8" t="str" cm="1">
        <f t="array" ref="O870">IF(H870="?",INDEX($H$2:$H$2344,MODE(MATCH($H$2:$H$2344,$H$2:$H$2344,0))),H870)</f>
        <v>tier - 1</v>
      </c>
      <c r="P870" s="8" t="str">
        <f t="shared" si="95"/>
        <v>R1012</v>
      </c>
      <c r="Q870" s="11">
        <f t="shared" si="96"/>
        <v>29784</v>
      </c>
      <c r="R870" s="9">
        <f t="shared" si="98"/>
        <v>41</v>
      </c>
      <c r="S870" s="9"/>
      <c r="T870" s="40">
        <f>COUNTA(Table3[[#This Row],[month]:[age]])</f>
        <v>7</v>
      </c>
    </row>
    <row r="871" spans="1:20" x14ac:dyDescent="0.25">
      <c r="A871" t="s">
        <v>902</v>
      </c>
      <c r="B871">
        <v>1980</v>
      </c>
      <c r="C871" t="s">
        <v>18</v>
      </c>
      <c r="D871">
        <v>22</v>
      </c>
      <c r="E871">
        <v>2</v>
      </c>
      <c r="F871" s="42">
        <v>7160.09</v>
      </c>
      <c r="G871" t="s">
        <v>11</v>
      </c>
      <c r="H871" t="s">
        <v>11</v>
      </c>
      <c r="I871" t="s">
        <v>42</v>
      </c>
      <c r="J871" s="7">
        <f t="shared" si="93"/>
        <v>0</v>
      </c>
      <c r="K871" s="9" t="str">
        <f t="shared" si="97"/>
        <v>Id1469</v>
      </c>
      <c r="L871" s="8" t="str">
        <f t="shared" si="94"/>
        <v>Jun</v>
      </c>
      <c r="M871" s="9">
        <f t="shared" si="92"/>
        <v>1980</v>
      </c>
      <c r="N871" s="8" t="str" cm="1">
        <f t="array" ref="N871">IF(G871="?",INDEX($G$2:$G$2344,MODE(MATCH($G$2:$G$2344,$G$2:$G$2344,0))),G871)</f>
        <v>tier - 2</v>
      </c>
      <c r="O871" s="8" t="str" cm="1">
        <f t="array" ref="O871">IF(H871="?",INDEX($H$2:$H$2344,MODE(MATCH($H$2:$H$2344,$H$2:$H$2344,0))),H871)</f>
        <v>tier - 2</v>
      </c>
      <c r="P871" s="8" t="str">
        <f t="shared" si="95"/>
        <v>R1011</v>
      </c>
      <c r="Q871" s="11">
        <f t="shared" si="96"/>
        <v>29394</v>
      </c>
      <c r="R871" s="9">
        <f t="shared" si="98"/>
        <v>42</v>
      </c>
      <c r="S871" s="9"/>
      <c r="T871" s="40">
        <f>COUNTA(Table3[[#This Row],[month]:[age]])</f>
        <v>7</v>
      </c>
    </row>
    <row r="872" spans="1:20" x14ac:dyDescent="0.25">
      <c r="A872" t="s">
        <v>903</v>
      </c>
      <c r="B872">
        <v>1980</v>
      </c>
      <c r="C872" t="s">
        <v>37</v>
      </c>
      <c r="D872">
        <v>7</v>
      </c>
      <c r="E872">
        <v>2</v>
      </c>
      <c r="F872" s="42">
        <v>7160.33</v>
      </c>
      <c r="G872" t="s">
        <v>11</v>
      </c>
      <c r="H872" t="s">
        <v>16</v>
      </c>
      <c r="I872" t="s">
        <v>13</v>
      </c>
      <c r="J872" s="7">
        <f t="shared" si="93"/>
        <v>0</v>
      </c>
      <c r="K872" s="9" t="str">
        <f t="shared" si="97"/>
        <v>Id1468</v>
      </c>
      <c r="L872" s="8" t="str">
        <f t="shared" si="94"/>
        <v>Oct</v>
      </c>
      <c r="M872" s="9">
        <f t="shared" si="92"/>
        <v>1980</v>
      </c>
      <c r="N872" s="8" t="str" cm="1">
        <f t="array" ref="N872">IF(G872="?",INDEX($G$2:$G$2344,MODE(MATCH($G$2:$G$2344,$G$2:$G$2344,0))),G872)</f>
        <v>tier - 2</v>
      </c>
      <c r="O872" s="8" t="str" cm="1">
        <f t="array" ref="O872">IF(H872="?",INDEX($H$2:$H$2344,MODE(MATCH($H$2:$H$2344,$H$2:$H$2344,0))),H872)</f>
        <v>tier - 1</v>
      </c>
      <c r="P872" s="8" t="str">
        <f t="shared" si="95"/>
        <v>R1013</v>
      </c>
      <c r="Q872" s="11">
        <f t="shared" si="96"/>
        <v>29501</v>
      </c>
      <c r="R872" s="9">
        <f t="shared" si="98"/>
        <v>42</v>
      </c>
      <c r="S872" s="9"/>
      <c r="T872" s="40">
        <f>COUNTA(Table3[[#This Row],[month]:[age]])</f>
        <v>7</v>
      </c>
    </row>
    <row r="873" spans="1:20" x14ac:dyDescent="0.25">
      <c r="A873" t="s">
        <v>904</v>
      </c>
      <c r="B873">
        <v>1980</v>
      </c>
      <c r="C873" t="s">
        <v>20</v>
      </c>
      <c r="D873">
        <v>30</v>
      </c>
      <c r="E873">
        <v>2</v>
      </c>
      <c r="F873" s="42">
        <v>7162.01</v>
      </c>
      <c r="G873" t="s">
        <v>11</v>
      </c>
      <c r="H873" t="s">
        <v>12</v>
      </c>
      <c r="I873" t="s">
        <v>13</v>
      </c>
      <c r="J873" s="7">
        <f t="shared" si="93"/>
        <v>0</v>
      </c>
      <c r="K873" s="9" t="str">
        <f t="shared" si="97"/>
        <v>Id1467</v>
      </c>
      <c r="L873" s="8" t="str">
        <f t="shared" si="94"/>
        <v>Sep</v>
      </c>
      <c r="M873" s="9">
        <f t="shared" si="92"/>
        <v>1980</v>
      </c>
      <c r="N873" s="8" t="str" cm="1">
        <f t="array" ref="N873">IF(G873="?",INDEX($G$2:$G$2344,MODE(MATCH($G$2:$G$2344,$G$2:$G$2344,0))),G873)</f>
        <v>tier - 2</v>
      </c>
      <c r="O873" s="8" t="str" cm="1">
        <f t="array" ref="O873">IF(H873="?",INDEX($H$2:$H$2344,MODE(MATCH($H$2:$H$2344,$H$2:$H$2344,0))),H873)</f>
        <v>tier - 3</v>
      </c>
      <c r="P873" s="8" t="str">
        <f t="shared" si="95"/>
        <v>R1013</v>
      </c>
      <c r="Q873" s="11">
        <f t="shared" si="96"/>
        <v>29494</v>
      </c>
      <c r="R873" s="9">
        <f t="shared" si="98"/>
        <v>42</v>
      </c>
      <c r="S873" s="9"/>
      <c r="T873" s="40">
        <f>COUNTA(Table3[[#This Row],[month]:[age]])</f>
        <v>7</v>
      </c>
    </row>
    <row r="874" spans="1:20" x14ac:dyDescent="0.25">
      <c r="A874" t="s">
        <v>905</v>
      </c>
      <c r="B874">
        <v>1982</v>
      </c>
      <c r="C874" t="s">
        <v>35</v>
      </c>
      <c r="D874">
        <v>16</v>
      </c>
      <c r="E874">
        <v>2</v>
      </c>
      <c r="F874" s="42">
        <v>7173.36</v>
      </c>
      <c r="G874" t="s">
        <v>12</v>
      </c>
      <c r="H874" t="s">
        <v>11</v>
      </c>
      <c r="I874" t="s">
        <v>168</v>
      </c>
      <c r="J874" s="7">
        <f t="shared" si="93"/>
        <v>0</v>
      </c>
      <c r="K874" s="9" t="str">
        <f t="shared" si="97"/>
        <v>Id1466</v>
      </c>
      <c r="L874" s="8" t="str">
        <f t="shared" si="94"/>
        <v>Aug</v>
      </c>
      <c r="M874" s="9">
        <f t="shared" si="92"/>
        <v>1982</v>
      </c>
      <c r="N874" s="8" t="str" cm="1">
        <f t="array" ref="N874">IF(G874="?",INDEX($G$2:$G$2344,MODE(MATCH($G$2:$G$2344,$G$2:$G$2344,0))),G874)</f>
        <v>tier - 3</v>
      </c>
      <c r="O874" s="8" t="str" cm="1">
        <f t="array" ref="O874">IF(H874="?",INDEX($H$2:$H$2344,MODE(MATCH($H$2:$H$2344,$H$2:$H$2344,0))),H874)</f>
        <v>tier - 2</v>
      </c>
      <c r="P874" s="8" t="str">
        <f t="shared" si="95"/>
        <v>R1016</v>
      </c>
      <c r="Q874" s="11">
        <f t="shared" si="96"/>
        <v>30179</v>
      </c>
      <c r="R874" s="9">
        <f t="shared" si="98"/>
        <v>40</v>
      </c>
      <c r="S874" s="9"/>
      <c r="T874" s="40">
        <f>COUNTA(Table3[[#This Row],[month]:[age]])</f>
        <v>7</v>
      </c>
    </row>
    <row r="875" spans="1:20" x14ac:dyDescent="0.25">
      <c r="A875" t="s">
        <v>906</v>
      </c>
      <c r="B875">
        <v>1975</v>
      </c>
      <c r="C875" t="s">
        <v>10</v>
      </c>
      <c r="D875">
        <v>19</v>
      </c>
      <c r="E875">
        <v>1</v>
      </c>
      <c r="F875" s="42">
        <v>7175.51</v>
      </c>
      <c r="G875" t="s">
        <v>11</v>
      </c>
      <c r="H875" t="s">
        <v>12</v>
      </c>
      <c r="I875" t="s">
        <v>13</v>
      </c>
      <c r="J875" s="7">
        <f t="shared" si="93"/>
        <v>0</v>
      </c>
      <c r="K875" s="9" t="str">
        <f t="shared" si="97"/>
        <v>Id1465</v>
      </c>
      <c r="L875" s="8" t="str">
        <f t="shared" si="94"/>
        <v>Jul</v>
      </c>
      <c r="M875" s="9">
        <f t="shared" si="92"/>
        <v>1975</v>
      </c>
      <c r="N875" s="8" t="str" cm="1">
        <f t="array" ref="N875">IF(G875="?",INDEX($G$2:$G$2344,MODE(MATCH($G$2:$G$2344,$G$2:$G$2344,0))),G875)</f>
        <v>tier - 2</v>
      </c>
      <c r="O875" s="8" t="str" cm="1">
        <f t="array" ref="O875">IF(H875="?",INDEX($H$2:$H$2344,MODE(MATCH($H$2:$H$2344,$H$2:$H$2344,0))),H875)</f>
        <v>tier - 3</v>
      </c>
      <c r="P875" s="8" t="str">
        <f t="shared" si="95"/>
        <v>R1013</v>
      </c>
      <c r="Q875" s="11">
        <f t="shared" si="96"/>
        <v>27594</v>
      </c>
      <c r="R875" s="9">
        <f t="shared" si="98"/>
        <v>47</v>
      </c>
      <c r="S875" s="9"/>
      <c r="T875" s="40">
        <f>COUNTA(Table3[[#This Row],[month]:[age]])</f>
        <v>7</v>
      </c>
    </row>
    <row r="876" spans="1:20" x14ac:dyDescent="0.25">
      <c r="A876" t="s">
        <v>907</v>
      </c>
      <c r="B876">
        <v>1968</v>
      </c>
      <c r="C876" t="s">
        <v>35</v>
      </c>
      <c r="D876">
        <v>26</v>
      </c>
      <c r="E876">
        <v>0</v>
      </c>
      <c r="F876" s="42">
        <v>7179.52</v>
      </c>
      <c r="G876" t="s">
        <v>12</v>
      </c>
      <c r="H876" t="s">
        <v>12</v>
      </c>
      <c r="I876" t="s">
        <v>13</v>
      </c>
      <c r="J876" s="7">
        <f t="shared" si="93"/>
        <v>0</v>
      </c>
      <c r="K876" s="9" t="str">
        <f t="shared" si="97"/>
        <v>Id1464</v>
      </c>
      <c r="L876" s="8" t="str">
        <f t="shared" si="94"/>
        <v>Aug</v>
      </c>
      <c r="M876" s="9">
        <f t="shared" si="92"/>
        <v>1968</v>
      </c>
      <c r="N876" s="8" t="str" cm="1">
        <f t="array" ref="N876">IF(G876="?",INDEX($G$2:$G$2344,MODE(MATCH($G$2:$G$2344,$G$2:$G$2344,0))),G876)</f>
        <v>tier - 3</v>
      </c>
      <c r="O876" s="8" t="str" cm="1">
        <f t="array" ref="O876">IF(H876="?",INDEX($H$2:$H$2344,MODE(MATCH($H$2:$H$2344,$H$2:$H$2344,0))),H876)</f>
        <v>tier - 3</v>
      </c>
      <c r="P876" s="8" t="str">
        <f t="shared" si="95"/>
        <v>R1013</v>
      </c>
      <c r="Q876" s="11">
        <f t="shared" si="96"/>
        <v>25076</v>
      </c>
      <c r="R876" s="9">
        <f t="shared" si="98"/>
        <v>54</v>
      </c>
      <c r="S876" s="9"/>
      <c r="T876" s="40">
        <f>COUNTA(Table3[[#This Row],[month]:[age]])</f>
        <v>7</v>
      </c>
    </row>
    <row r="877" spans="1:20" x14ac:dyDescent="0.25">
      <c r="A877" t="s">
        <v>908</v>
      </c>
      <c r="B877">
        <v>1982</v>
      </c>
      <c r="C877" t="s">
        <v>20</v>
      </c>
      <c r="D877">
        <v>14</v>
      </c>
      <c r="E877">
        <v>3</v>
      </c>
      <c r="F877" s="42">
        <v>7196.87</v>
      </c>
      <c r="G877" t="s">
        <v>12</v>
      </c>
      <c r="H877" t="s">
        <v>11</v>
      </c>
      <c r="I877" t="s">
        <v>42</v>
      </c>
      <c r="J877" s="7">
        <f t="shared" si="93"/>
        <v>0</v>
      </c>
      <c r="K877" s="9" t="str">
        <f t="shared" si="97"/>
        <v>Id1463</v>
      </c>
      <c r="L877" s="8" t="str">
        <f t="shared" si="94"/>
        <v>Sep</v>
      </c>
      <c r="M877" s="9">
        <f t="shared" si="92"/>
        <v>1982</v>
      </c>
      <c r="N877" s="8" t="str" cm="1">
        <f t="array" ref="N877">IF(G877="?",INDEX($G$2:$G$2344,MODE(MATCH($G$2:$G$2344,$G$2:$G$2344,0))),G877)</f>
        <v>tier - 3</v>
      </c>
      <c r="O877" s="8" t="str" cm="1">
        <f t="array" ref="O877">IF(H877="?",INDEX($H$2:$H$2344,MODE(MATCH($H$2:$H$2344,$H$2:$H$2344,0))),H877)</f>
        <v>tier - 2</v>
      </c>
      <c r="P877" s="8" t="str">
        <f t="shared" si="95"/>
        <v>R1011</v>
      </c>
      <c r="Q877" s="11">
        <f t="shared" si="96"/>
        <v>30208</v>
      </c>
      <c r="R877" s="9">
        <f t="shared" si="98"/>
        <v>40</v>
      </c>
      <c r="S877" s="9"/>
      <c r="T877" s="40">
        <f>COUNTA(Table3[[#This Row],[month]:[age]])</f>
        <v>7</v>
      </c>
    </row>
    <row r="878" spans="1:20" x14ac:dyDescent="0.25">
      <c r="A878" t="s">
        <v>909</v>
      </c>
      <c r="B878">
        <v>1983</v>
      </c>
      <c r="C878" t="s">
        <v>35</v>
      </c>
      <c r="D878">
        <v>11</v>
      </c>
      <c r="E878">
        <v>2</v>
      </c>
      <c r="F878" s="42">
        <v>7201.7</v>
      </c>
      <c r="G878" t="s">
        <v>11</v>
      </c>
      <c r="H878" t="s">
        <v>12</v>
      </c>
      <c r="I878" t="s">
        <v>23</v>
      </c>
      <c r="J878" s="7">
        <f t="shared" si="93"/>
        <v>0</v>
      </c>
      <c r="K878" s="9" t="str">
        <f t="shared" si="97"/>
        <v>Id1462</v>
      </c>
      <c r="L878" s="8" t="str">
        <f t="shared" si="94"/>
        <v>Aug</v>
      </c>
      <c r="M878" s="9">
        <f t="shared" si="92"/>
        <v>1983</v>
      </c>
      <c r="N878" s="8" t="str" cm="1">
        <f t="array" ref="N878">IF(G878="?",INDEX($G$2:$G$2344,MODE(MATCH($G$2:$G$2344,$G$2:$G$2344,0))),G878)</f>
        <v>tier - 2</v>
      </c>
      <c r="O878" s="8" t="str" cm="1">
        <f t="array" ref="O878">IF(H878="?",INDEX($H$2:$H$2344,MODE(MATCH($H$2:$H$2344,$H$2:$H$2344,0))),H878)</f>
        <v>tier - 3</v>
      </c>
      <c r="P878" s="8" t="str">
        <f t="shared" si="95"/>
        <v>R1012</v>
      </c>
      <c r="Q878" s="11">
        <f t="shared" si="96"/>
        <v>30539</v>
      </c>
      <c r="R878" s="9">
        <f t="shared" si="98"/>
        <v>39</v>
      </c>
      <c r="S878" s="9"/>
      <c r="T878" s="40">
        <f>COUNTA(Table3[[#This Row],[month]:[age]])</f>
        <v>7</v>
      </c>
    </row>
    <row r="879" spans="1:20" x14ac:dyDescent="0.25">
      <c r="A879" t="s">
        <v>910</v>
      </c>
      <c r="B879">
        <v>1983</v>
      </c>
      <c r="C879" t="s">
        <v>15</v>
      </c>
      <c r="D879">
        <v>21</v>
      </c>
      <c r="E879">
        <v>2</v>
      </c>
      <c r="F879" s="42">
        <v>7209.49</v>
      </c>
      <c r="G879" t="s">
        <v>11</v>
      </c>
      <c r="H879" t="s">
        <v>12</v>
      </c>
      <c r="I879" t="s">
        <v>23</v>
      </c>
      <c r="J879" s="7">
        <f t="shared" si="93"/>
        <v>0</v>
      </c>
      <c r="K879" s="9" t="str">
        <f t="shared" si="97"/>
        <v>Id1461</v>
      </c>
      <c r="L879" s="8" t="str">
        <f t="shared" si="94"/>
        <v>Nov</v>
      </c>
      <c r="M879" s="9">
        <f t="shared" si="92"/>
        <v>1983</v>
      </c>
      <c r="N879" s="8" t="str" cm="1">
        <f t="array" ref="N879">IF(G879="?",INDEX($G$2:$G$2344,MODE(MATCH($G$2:$G$2344,$G$2:$G$2344,0))),G879)</f>
        <v>tier - 2</v>
      </c>
      <c r="O879" s="8" t="str" cm="1">
        <f t="array" ref="O879">IF(H879="?",INDEX($H$2:$H$2344,MODE(MATCH($H$2:$H$2344,$H$2:$H$2344,0))),H879)</f>
        <v>tier - 3</v>
      </c>
      <c r="P879" s="8" t="str">
        <f t="shared" si="95"/>
        <v>R1012</v>
      </c>
      <c r="Q879" s="11">
        <f t="shared" si="96"/>
        <v>30641</v>
      </c>
      <c r="R879" s="9">
        <f t="shared" si="98"/>
        <v>39</v>
      </c>
      <c r="S879" s="9"/>
      <c r="T879" s="40">
        <f>COUNTA(Table3[[#This Row],[month]:[age]])</f>
        <v>7</v>
      </c>
    </row>
    <row r="880" spans="1:20" x14ac:dyDescent="0.25">
      <c r="A880" t="s">
        <v>911</v>
      </c>
      <c r="B880">
        <v>1991</v>
      </c>
      <c r="C880" t="s">
        <v>18</v>
      </c>
      <c r="D880">
        <v>28</v>
      </c>
      <c r="E880">
        <v>3</v>
      </c>
      <c r="F880" s="42">
        <v>7220.25</v>
      </c>
      <c r="G880" t="s">
        <v>11</v>
      </c>
      <c r="H880" t="s">
        <v>11</v>
      </c>
      <c r="I880" t="s">
        <v>300</v>
      </c>
      <c r="J880" s="7">
        <f t="shared" si="93"/>
        <v>0</v>
      </c>
      <c r="K880" s="9" t="str">
        <f t="shared" si="97"/>
        <v>Id1460</v>
      </c>
      <c r="L880" s="8" t="str">
        <f t="shared" si="94"/>
        <v>Jun</v>
      </c>
      <c r="M880" s="9">
        <f t="shared" ref="M880:M943" si="99">IF(B880="?",AVERAGE($B$2:$B$2344),B880)</f>
        <v>1991</v>
      </c>
      <c r="N880" s="8" t="str" cm="1">
        <f t="array" ref="N880">IF(G880="?",INDEX($G$2:$G$2344,MODE(MATCH($G$2:$G$2344,$G$2:$G$2344,0))),G880)</f>
        <v>tier - 2</v>
      </c>
      <c r="O880" s="8" t="str" cm="1">
        <f t="array" ref="O880">IF(H880="?",INDEX($H$2:$H$2344,MODE(MATCH($H$2:$H$2344,$H$2:$H$2344,0))),H880)</f>
        <v>tier - 2</v>
      </c>
      <c r="P880" s="8" t="str">
        <f t="shared" si="95"/>
        <v>R1021</v>
      </c>
      <c r="Q880" s="11">
        <f t="shared" si="96"/>
        <v>33417</v>
      </c>
      <c r="R880" s="9">
        <f t="shared" si="98"/>
        <v>31</v>
      </c>
      <c r="S880" s="9"/>
      <c r="T880" s="40">
        <f>COUNTA(Table3[[#This Row],[month]:[age]])</f>
        <v>7</v>
      </c>
    </row>
    <row r="881" spans="1:20" x14ac:dyDescent="0.25">
      <c r="A881" t="s">
        <v>912</v>
      </c>
      <c r="B881">
        <v>1977</v>
      </c>
      <c r="C881" t="s">
        <v>20</v>
      </c>
      <c r="D881">
        <v>15</v>
      </c>
      <c r="E881">
        <v>0</v>
      </c>
      <c r="F881" s="42">
        <v>7222.79</v>
      </c>
      <c r="G881" t="s">
        <v>12</v>
      </c>
      <c r="H881" t="s">
        <v>12</v>
      </c>
      <c r="I881" t="s">
        <v>23</v>
      </c>
      <c r="J881" s="7">
        <f t="shared" si="93"/>
        <v>0</v>
      </c>
      <c r="K881" s="9" t="str">
        <f t="shared" si="97"/>
        <v>Id1459</v>
      </c>
      <c r="L881" s="8" t="str">
        <f t="shared" si="94"/>
        <v>Sep</v>
      </c>
      <c r="M881" s="9">
        <f t="shared" si="99"/>
        <v>1977</v>
      </c>
      <c r="N881" s="8" t="str" cm="1">
        <f t="array" ref="N881">IF(G881="?",INDEX($G$2:$G$2344,MODE(MATCH($G$2:$G$2344,$G$2:$G$2344,0))),G881)</f>
        <v>tier - 3</v>
      </c>
      <c r="O881" s="8" t="str" cm="1">
        <f t="array" ref="O881">IF(H881="?",INDEX($H$2:$H$2344,MODE(MATCH($H$2:$H$2344,$H$2:$H$2344,0))),H881)</f>
        <v>tier - 3</v>
      </c>
      <c r="P881" s="8" t="str">
        <f t="shared" si="95"/>
        <v>R1012</v>
      </c>
      <c r="Q881" s="11">
        <f t="shared" si="96"/>
        <v>28383</v>
      </c>
      <c r="R881" s="9">
        <f t="shared" si="98"/>
        <v>45</v>
      </c>
      <c r="S881" s="9"/>
      <c r="T881" s="40">
        <f>COUNTA(Table3[[#This Row],[month]:[age]])</f>
        <v>7</v>
      </c>
    </row>
    <row r="882" spans="1:20" x14ac:dyDescent="0.25">
      <c r="A882" t="s">
        <v>913</v>
      </c>
      <c r="B882">
        <v>1986</v>
      </c>
      <c r="C882" t="s">
        <v>10</v>
      </c>
      <c r="D882">
        <v>13</v>
      </c>
      <c r="E882">
        <v>3</v>
      </c>
      <c r="F882" s="42">
        <v>7228.22</v>
      </c>
      <c r="G882" t="s">
        <v>11</v>
      </c>
      <c r="H882" t="s">
        <v>16</v>
      </c>
      <c r="I882" t="s">
        <v>247</v>
      </c>
      <c r="J882" s="7">
        <f t="shared" si="93"/>
        <v>0</v>
      </c>
      <c r="K882" s="9" t="str">
        <f t="shared" si="97"/>
        <v>Id1458</v>
      </c>
      <c r="L882" s="8" t="str">
        <f t="shared" si="94"/>
        <v>Jul</v>
      </c>
      <c r="M882" s="9">
        <f t="shared" si="99"/>
        <v>1986</v>
      </c>
      <c r="N882" s="8" t="str" cm="1">
        <f t="array" ref="N882">IF(G882="?",INDEX($G$2:$G$2344,MODE(MATCH($G$2:$G$2344,$G$2:$G$2344,0))),G882)</f>
        <v>tier - 2</v>
      </c>
      <c r="O882" s="8" t="str" cm="1">
        <f t="array" ref="O882">IF(H882="?",INDEX($H$2:$H$2344,MODE(MATCH($H$2:$H$2344,$H$2:$H$2344,0))),H882)</f>
        <v>tier - 1</v>
      </c>
      <c r="P882" s="8" t="str">
        <f t="shared" si="95"/>
        <v>R1024</v>
      </c>
      <c r="Q882" s="11">
        <f t="shared" si="96"/>
        <v>31606</v>
      </c>
      <c r="R882" s="9">
        <f t="shared" si="98"/>
        <v>36</v>
      </c>
      <c r="S882" s="9"/>
      <c r="T882" s="40">
        <f>COUNTA(Table3[[#This Row],[month]:[age]])</f>
        <v>7</v>
      </c>
    </row>
    <row r="883" spans="1:20" x14ac:dyDescent="0.25">
      <c r="A883" t="s">
        <v>914</v>
      </c>
      <c r="B883">
        <v>1986</v>
      </c>
      <c r="C883" t="s">
        <v>20</v>
      </c>
      <c r="D883">
        <v>2</v>
      </c>
      <c r="E883">
        <v>4</v>
      </c>
      <c r="F883" s="42">
        <v>7243.81</v>
      </c>
      <c r="G883" t="s">
        <v>11</v>
      </c>
      <c r="H883" t="s">
        <v>12</v>
      </c>
      <c r="I883" t="s">
        <v>13</v>
      </c>
      <c r="J883" s="7">
        <f t="shared" si="93"/>
        <v>0</v>
      </c>
      <c r="K883" s="9" t="str">
        <f t="shared" si="97"/>
        <v>Id1457</v>
      </c>
      <c r="L883" s="8" t="str">
        <f t="shared" si="94"/>
        <v>Sep</v>
      </c>
      <c r="M883" s="9">
        <f t="shared" si="99"/>
        <v>1986</v>
      </c>
      <c r="N883" s="8" t="str" cm="1">
        <f t="array" ref="N883">IF(G883="?",INDEX($G$2:$G$2344,MODE(MATCH($G$2:$G$2344,$G$2:$G$2344,0))),G883)</f>
        <v>tier - 2</v>
      </c>
      <c r="O883" s="8" t="str" cm="1">
        <f t="array" ref="O883">IF(H883="?",INDEX($H$2:$H$2344,MODE(MATCH($H$2:$H$2344,$H$2:$H$2344,0))),H883)</f>
        <v>tier - 3</v>
      </c>
      <c r="P883" s="8" t="str">
        <f t="shared" si="95"/>
        <v>R1013</v>
      </c>
      <c r="Q883" s="11">
        <f t="shared" si="96"/>
        <v>31657</v>
      </c>
      <c r="R883" s="9">
        <f t="shared" si="98"/>
        <v>36</v>
      </c>
      <c r="S883" s="9"/>
      <c r="T883" s="40">
        <f>COUNTA(Table3[[#This Row],[month]:[age]])</f>
        <v>7</v>
      </c>
    </row>
    <row r="884" spans="1:20" x14ac:dyDescent="0.25">
      <c r="A884" t="s">
        <v>915</v>
      </c>
      <c r="B884">
        <v>1982</v>
      </c>
      <c r="C884" t="s">
        <v>10</v>
      </c>
      <c r="D884">
        <v>24</v>
      </c>
      <c r="E884">
        <v>3</v>
      </c>
      <c r="F884" s="42">
        <v>7248.71</v>
      </c>
      <c r="G884" t="s">
        <v>11</v>
      </c>
      <c r="H884" t="s">
        <v>16</v>
      </c>
      <c r="I884" t="s">
        <v>13</v>
      </c>
      <c r="J884" s="7">
        <f t="shared" si="93"/>
        <v>0</v>
      </c>
      <c r="K884" s="9" t="str">
        <f t="shared" si="97"/>
        <v>Id1456</v>
      </c>
      <c r="L884" s="8" t="str">
        <f t="shared" si="94"/>
        <v>Jul</v>
      </c>
      <c r="M884" s="9">
        <f t="shared" si="99"/>
        <v>1982</v>
      </c>
      <c r="N884" s="8" t="str" cm="1">
        <f t="array" ref="N884">IF(G884="?",INDEX($G$2:$G$2344,MODE(MATCH($G$2:$G$2344,$G$2:$G$2344,0))),G884)</f>
        <v>tier - 2</v>
      </c>
      <c r="O884" s="8" t="str" cm="1">
        <f t="array" ref="O884">IF(H884="?",INDEX($H$2:$H$2344,MODE(MATCH($H$2:$H$2344,$H$2:$H$2344,0))),H884)</f>
        <v>tier - 1</v>
      </c>
      <c r="P884" s="8" t="str">
        <f t="shared" si="95"/>
        <v>R1013</v>
      </c>
      <c r="Q884" s="11">
        <f t="shared" si="96"/>
        <v>30156</v>
      </c>
      <c r="R884" s="9">
        <f t="shared" si="98"/>
        <v>40</v>
      </c>
      <c r="S884" s="9"/>
      <c r="T884" s="40">
        <f>COUNTA(Table3[[#This Row],[month]:[age]])</f>
        <v>7</v>
      </c>
    </row>
    <row r="885" spans="1:20" x14ac:dyDescent="0.25">
      <c r="A885" t="s">
        <v>916</v>
      </c>
      <c r="B885">
        <v>1981</v>
      </c>
      <c r="C885" t="s">
        <v>35</v>
      </c>
      <c r="D885">
        <v>14</v>
      </c>
      <c r="E885">
        <v>2</v>
      </c>
      <c r="F885" s="42">
        <v>7256.72</v>
      </c>
      <c r="G885" t="s">
        <v>12</v>
      </c>
      <c r="H885" t="s">
        <v>11</v>
      </c>
      <c r="I885" t="s">
        <v>23</v>
      </c>
      <c r="J885" s="7">
        <f t="shared" si="93"/>
        <v>0</v>
      </c>
      <c r="K885" s="9" t="str">
        <f t="shared" si="97"/>
        <v>Id1455</v>
      </c>
      <c r="L885" s="8" t="str">
        <f t="shared" si="94"/>
        <v>Aug</v>
      </c>
      <c r="M885" s="9">
        <f t="shared" si="99"/>
        <v>1981</v>
      </c>
      <c r="N885" s="8" t="str" cm="1">
        <f t="array" ref="N885">IF(G885="?",INDEX($G$2:$G$2344,MODE(MATCH($G$2:$G$2344,$G$2:$G$2344,0))),G885)</f>
        <v>tier - 3</v>
      </c>
      <c r="O885" s="8" t="str" cm="1">
        <f t="array" ref="O885">IF(H885="?",INDEX($H$2:$H$2344,MODE(MATCH($H$2:$H$2344,$H$2:$H$2344,0))),H885)</f>
        <v>tier - 2</v>
      </c>
      <c r="P885" s="8" t="str">
        <f t="shared" si="95"/>
        <v>R1012</v>
      </c>
      <c r="Q885" s="11">
        <f t="shared" si="96"/>
        <v>29812</v>
      </c>
      <c r="R885" s="9">
        <f t="shared" si="98"/>
        <v>41</v>
      </c>
      <c r="S885" s="9"/>
      <c r="T885" s="40">
        <f>COUNTA(Table3[[#This Row],[month]:[age]])</f>
        <v>7</v>
      </c>
    </row>
    <row r="886" spans="1:20" x14ac:dyDescent="0.25">
      <c r="A886" t="s">
        <v>917</v>
      </c>
      <c r="B886">
        <v>1981</v>
      </c>
      <c r="C886" t="s">
        <v>18</v>
      </c>
      <c r="D886">
        <v>13</v>
      </c>
      <c r="E886">
        <v>2</v>
      </c>
      <c r="F886" s="42">
        <v>7261.74</v>
      </c>
      <c r="G886" t="s">
        <v>12</v>
      </c>
      <c r="H886" t="s">
        <v>12</v>
      </c>
      <c r="I886" t="s">
        <v>23</v>
      </c>
      <c r="J886" s="7">
        <f t="shared" si="93"/>
        <v>0</v>
      </c>
      <c r="K886" s="9" t="str">
        <f t="shared" si="97"/>
        <v>Id1454</v>
      </c>
      <c r="L886" s="8" t="str">
        <f t="shared" si="94"/>
        <v>Jun</v>
      </c>
      <c r="M886" s="9">
        <f t="shared" si="99"/>
        <v>1981</v>
      </c>
      <c r="N886" s="8" t="str" cm="1">
        <f t="array" ref="N886">IF(G886="?",INDEX($G$2:$G$2344,MODE(MATCH($G$2:$G$2344,$G$2:$G$2344,0))),G886)</f>
        <v>tier - 3</v>
      </c>
      <c r="O886" s="8" t="str" cm="1">
        <f t="array" ref="O886">IF(H886="?",INDEX($H$2:$H$2344,MODE(MATCH($H$2:$H$2344,$H$2:$H$2344,0))),H886)</f>
        <v>tier - 3</v>
      </c>
      <c r="P886" s="8" t="str">
        <f t="shared" si="95"/>
        <v>R1012</v>
      </c>
      <c r="Q886" s="11">
        <f t="shared" si="96"/>
        <v>29750</v>
      </c>
      <c r="R886" s="9">
        <f t="shared" si="98"/>
        <v>41</v>
      </c>
      <c r="S886" s="9"/>
      <c r="T886" s="40">
        <f>COUNTA(Table3[[#This Row],[month]:[age]])</f>
        <v>7</v>
      </c>
    </row>
    <row r="887" spans="1:20" x14ac:dyDescent="0.25">
      <c r="A887" t="s">
        <v>918</v>
      </c>
      <c r="B887">
        <v>1973</v>
      </c>
      <c r="C887" t="s">
        <v>37</v>
      </c>
      <c r="D887">
        <v>25</v>
      </c>
      <c r="E887">
        <v>0</v>
      </c>
      <c r="F887" s="42">
        <v>7265.58</v>
      </c>
      <c r="G887" t="s">
        <v>11</v>
      </c>
      <c r="H887" t="s">
        <v>11</v>
      </c>
      <c r="I887" t="s">
        <v>13</v>
      </c>
      <c r="J887" s="7">
        <f t="shared" si="93"/>
        <v>0</v>
      </c>
      <c r="K887" s="9" t="str">
        <f t="shared" si="97"/>
        <v>Id1453</v>
      </c>
      <c r="L887" s="8" t="str">
        <f t="shared" si="94"/>
        <v>Oct</v>
      </c>
      <c r="M887" s="9">
        <f t="shared" si="99"/>
        <v>1973</v>
      </c>
      <c r="N887" s="8" t="str" cm="1">
        <f t="array" ref="N887">IF(G887="?",INDEX($G$2:$G$2344,MODE(MATCH($G$2:$G$2344,$G$2:$G$2344,0))),G887)</f>
        <v>tier - 2</v>
      </c>
      <c r="O887" s="8" t="str" cm="1">
        <f t="array" ref="O887">IF(H887="?",INDEX($H$2:$H$2344,MODE(MATCH($H$2:$H$2344,$H$2:$H$2344,0))),H887)</f>
        <v>tier - 2</v>
      </c>
      <c r="P887" s="8" t="str">
        <f t="shared" si="95"/>
        <v>R1013</v>
      </c>
      <c r="Q887" s="11">
        <f t="shared" si="96"/>
        <v>26962</v>
      </c>
      <c r="R887" s="9">
        <f t="shared" si="98"/>
        <v>49</v>
      </c>
      <c r="S887" s="9"/>
      <c r="T887" s="40">
        <f>COUNTA(Table3[[#This Row],[month]:[age]])</f>
        <v>7</v>
      </c>
    </row>
    <row r="888" spans="1:20" x14ac:dyDescent="0.25">
      <c r="A888" t="s">
        <v>919</v>
      </c>
      <c r="B888">
        <v>1981</v>
      </c>
      <c r="C888" t="s">
        <v>35</v>
      </c>
      <c r="D888">
        <v>4</v>
      </c>
      <c r="E888">
        <v>2</v>
      </c>
      <c r="F888" s="42">
        <v>7265.7</v>
      </c>
      <c r="G888" t="s">
        <v>12</v>
      </c>
      <c r="H888" t="s">
        <v>12</v>
      </c>
      <c r="I888" t="s">
        <v>23</v>
      </c>
      <c r="J888" s="7">
        <f t="shared" si="93"/>
        <v>0</v>
      </c>
      <c r="K888" s="9" t="str">
        <f t="shared" si="97"/>
        <v>Id1452</v>
      </c>
      <c r="L888" s="8" t="str">
        <f t="shared" si="94"/>
        <v>Aug</v>
      </c>
      <c r="M888" s="9">
        <f t="shared" si="99"/>
        <v>1981</v>
      </c>
      <c r="N888" s="8" t="str" cm="1">
        <f t="array" ref="N888">IF(G888="?",INDEX($G$2:$G$2344,MODE(MATCH($G$2:$G$2344,$G$2:$G$2344,0))),G888)</f>
        <v>tier - 3</v>
      </c>
      <c r="O888" s="8" t="str" cm="1">
        <f t="array" ref="O888">IF(H888="?",INDEX($H$2:$H$2344,MODE(MATCH($H$2:$H$2344,$H$2:$H$2344,0))),H888)</f>
        <v>tier - 3</v>
      </c>
      <c r="P888" s="8" t="str">
        <f t="shared" si="95"/>
        <v>R1012</v>
      </c>
      <c r="Q888" s="11">
        <f t="shared" si="96"/>
        <v>29802</v>
      </c>
      <c r="R888" s="9">
        <f t="shared" si="98"/>
        <v>41</v>
      </c>
      <c r="S888" s="9"/>
      <c r="T888" s="40">
        <f>COUNTA(Table3[[#This Row],[month]:[age]])</f>
        <v>7</v>
      </c>
    </row>
    <row r="889" spans="1:20" x14ac:dyDescent="0.25">
      <c r="A889" t="s">
        <v>920</v>
      </c>
      <c r="B889">
        <v>1976</v>
      </c>
      <c r="C889" t="s">
        <v>30</v>
      </c>
      <c r="D889">
        <v>18</v>
      </c>
      <c r="E889">
        <v>2</v>
      </c>
      <c r="F889" s="42">
        <v>7273.02</v>
      </c>
      <c r="G889" t="s">
        <v>11</v>
      </c>
      <c r="H889" t="s">
        <v>16</v>
      </c>
      <c r="I889" t="s">
        <v>13</v>
      </c>
      <c r="J889" s="7">
        <f t="shared" si="93"/>
        <v>0</v>
      </c>
      <c r="K889" s="9" t="str">
        <f t="shared" si="97"/>
        <v>Id1451</v>
      </c>
      <c r="L889" s="8" t="str">
        <f t="shared" si="94"/>
        <v>Dec</v>
      </c>
      <c r="M889" s="9">
        <f t="shared" si="99"/>
        <v>1976</v>
      </c>
      <c r="N889" s="8" t="str" cm="1">
        <f t="array" ref="N889">IF(G889="?",INDEX($G$2:$G$2344,MODE(MATCH($G$2:$G$2344,$G$2:$G$2344,0))),G889)</f>
        <v>tier - 2</v>
      </c>
      <c r="O889" s="8" t="str" cm="1">
        <f t="array" ref="O889">IF(H889="?",INDEX($H$2:$H$2344,MODE(MATCH($H$2:$H$2344,$H$2:$H$2344,0))),H889)</f>
        <v>tier - 1</v>
      </c>
      <c r="P889" s="8" t="str">
        <f t="shared" si="95"/>
        <v>R1013</v>
      </c>
      <c r="Q889" s="11">
        <f t="shared" si="96"/>
        <v>28112</v>
      </c>
      <c r="R889" s="9">
        <f t="shared" si="98"/>
        <v>46</v>
      </c>
      <c r="S889" s="9"/>
      <c r="T889" s="40">
        <f>COUNTA(Table3[[#This Row],[month]:[age]])</f>
        <v>7</v>
      </c>
    </row>
    <row r="890" spans="1:20" x14ac:dyDescent="0.25">
      <c r="A890" t="s">
        <v>921</v>
      </c>
      <c r="B890">
        <v>1985</v>
      </c>
      <c r="C890" t="s">
        <v>15</v>
      </c>
      <c r="D890">
        <v>2</v>
      </c>
      <c r="E890">
        <v>3</v>
      </c>
      <c r="F890" s="42">
        <v>7281.51</v>
      </c>
      <c r="G890" t="s">
        <v>11</v>
      </c>
      <c r="H890" t="s">
        <v>16</v>
      </c>
      <c r="I890" t="s">
        <v>23</v>
      </c>
      <c r="J890" s="7">
        <f t="shared" si="93"/>
        <v>0</v>
      </c>
      <c r="K890" s="9" t="str">
        <f t="shared" si="97"/>
        <v>Id1450</v>
      </c>
      <c r="L890" s="8" t="str">
        <f t="shared" si="94"/>
        <v>Nov</v>
      </c>
      <c r="M890" s="9">
        <f t="shared" si="99"/>
        <v>1985</v>
      </c>
      <c r="N890" s="8" t="str" cm="1">
        <f t="array" ref="N890">IF(G890="?",INDEX($G$2:$G$2344,MODE(MATCH($G$2:$G$2344,$G$2:$G$2344,0))),G890)</f>
        <v>tier - 2</v>
      </c>
      <c r="O890" s="8" t="str" cm="1">
        <f t="array" ref="O890">IF(H890="?",INDEX($H$2:$H$2344,MODE(MATCH($H$2:$H$2344,$H$2:$H$2344,0))),H890)</f>
        <v>tier - 1</v>
      </c>
      <c r="P890" s="8" t="str">
        <f t="shared" si="95"/>
        <v>R1012</v>
      </c>
      <c r="Q890" s="11">
        <f t="shared" si="96"/>
        <v>31353</v>
      </c>
      <c r="R890" s="9">
        <f t="shared" si="98"/>
        <v>37</v>
      </c>
      <c r="S890" s="9"/>
      <c r="T890" s="40">
        <f>COUNTA(Table3[[#This Row],[month]:[age]])</f>
        <v>7</v>
      </c>
    </row>
    <row r="891" spans="1:20" x14ac:dyDescent="0.25">
      <c r="A891" t="s">
        <v>922</v>
      </c>
      <c r="B891">
        <v>1966</v>
      </c>
      <c r="C891" t="s">
        <v>30</v>
      </c>
      <c r="D891">
        <v>26</v>
      </c>
      <c r="E891">
        <v>0</v>
      </c>
      <c r="F891" s="42">
        <v>7302.46</v>
      </c>
      <c r="G891" t="s">
        <v>12</v>
      </c>
      <c r="H891" t="s">
        <v>16</v>
      </c>
      <c r="I891" t="s">
        <v>23</v>
      </c>
      <c r="J891" s="7">
        <f t="shared" si="93"/>
        <v>0</v>
      </c>
      <c r="K891" s="9" t="str">
        <f t="shared" si="97"/>
        <v>Id1449</v>
      </c>
      <c r="L891" s="8" t="str">
        <f t="shared" si="94"/>
        <v>Dec</v>
      </c>
      <c r="M891" s="9">
        <f t="shared" si="99"/>
        <v>1966</v>
      </c>
      <c r="N891" s="8" t="str" cm="1">
        <f t="array" ref="N891">IF(G891="?",INDEX($G$2:$G$2344,MODE(MATCH($G$2:$G$2344,$G$2:$G$2344,0))),G891)</f>
        <v>tier - 3</v>
      </c>
      <c r="O891" s="8" t="str" cm="1">
        <f t="array" ref="O891">IF(H891="?",INDEX($H$2:$H$2344,MODE(MATCH($H$2:$H$2344,$H$2:$H$2344,0))),H891)</f>
        <v>tier - 1</v>
      </c>
      <c r="P891" s="8" t="str">
        <f t="shared" si="95"/>
        <v>R1012</v>
      </c>
      <c r="Q891" s="11">
        <f t="shared" si="96"/>
        <v>24467</v>
      </c>
      <c r="R891" s="9">
        <f t="shared" si="98"/>
        <v>56</v>
      </c>
      <c r="S891" s="9"/>
      <c r="T891" s="40">
        <f>COUNTA(Table3[[#This Row],[month]:[age]])</f>
        <v>7</v>
      </c>
    </row>
    <row r="892" spans="1:20" x14ac:dyDescent="0.25">
      <c r="A892" t="s">
        <v>923</v>
      </c>
      <c r="B892">
        <v>1965</v>
      </c>
      <c r="C892" t="s">
        <v>18</v>
      </c>
      <c r="D892">
        <v>6</v>
      </c>
      <c r="E892">
        <v>0</v>
      </c>
      <c r="F892" s="42">
        <v>7304.65</v>
      </c>
      <c r="G892" t="s">
        <v>12</v>
      </c>
      <c r="H892" t="s">
        <v>12</v>
      </c>
      <c r="I892" t="s">
        <v>13</v>
      </c>
      <c r="J892" s="7">
        <f t="shared" si="93"/>
        <v>0</v>
      </c>
      <c r="K892" s="9" t="str">
        <f t="shared" si="97"/>
        <v>Id1448</v>
      </c>
      <c r="L892" s="8" t="str">
        <f t="shared" si="94"/>
        <v>Jun</v>
      </c>
      <c r="M892" s="9">
        <f t="shared" si="99"/>
        <v>1965</v>
      </c>
      <c r="N892" s="8" t="str" cm="1">
        <f t="array" ref="N892">IF(G892="?",INDEX($G$2:$G$2344,MODE(MATCH($G$2:$G$2344,$G$2:$G$2344,0))),G892)</f>
        <v>tier - 3</v>
      </c>
      <c r="O892" s="8" t="str" cm="1">
        <f t="array" ref="O892">IF(H892="?",INDEX($H$2:$H$2344,MODE(MATCH($H$2:$H$2344,$H$2:$H$2344,0))),H892)</f>
        <v>tier - 3</v>
      </c>
      <c r="P892" s="8" t="str">
        <f t="shared" si="95"/>
        <v>R1013</v>
      </c>
      <c r="Q892" s="11">
        <f t="shared" si="96"/>
        <v>23899</v>
      </c>
      <c r="R892" s="9">
        <f t="shared" si="98"/>
        <v>58</v>
      </c>
      <c r="S892" s="9"/>
      <c r="T892" s="40">
        <f>COUNTA(Table3[[#This Row],[month]:[age]])</f>
        <v>7</v>
      </c>
    </row>
    <row r="893" spans="1:20" x14ac:dyDescent="0.25">
      <c r="A893" t="s">
        <v>924</v>
      </c>
      <c r="B893">
        <v>1965</v>
      </c>
      <c r="C893" t="s">
        <v>18</v>
      </c>
      <c r="D893">
        <v>25</v>
      </c>
      <c r="E893">
        <v>0</v>
      </c>
      <c r="F893" s="42">
        <v>7318.21</v>
      </c>
      <c r="G893" t="s">
        <v>12</v>
      </c>
      <c r="H893" t="s">
        <v>16</v>
      </c>
      <c r="I893" t="s">
        <v>13</v>
      </c>
      <c r="J893" s="7">
        <f t="shared" si="93"/>
        <v>0</v>
      </c>
      <c r="K893" s="9" t="str">
        <f t="shared" si="97"/>
        <v>Id1447</v>
      </c>
      <c r="L893" s="8" t="str">
        <f t="shared" si="94"/>
        <v>Jun</v>
      </c>
      <c r="M893" s="9">
        <f t="shared" si="99"/>
        <v>1965</v>
      </c>
      <c r="N893" s="8" t="str" cm="1">
        <f t="array" ref="N893">IF(G893="?",INDEX($G$2:$G$2344,MODE(MATCH($G$2:$G$2344,$G$2:$G$2344,0))),G893)</f>
        <v>tier - 3</v>
      </c>
      <c r="O893" s="8" t="str" cm="1">
        <f t="array" ref="O893">IF(H893="?",INDEX($H$2:$H$2344,MODE(MATCH($H$2:$H$2344,$H$2:$H$2344,0))),H893)</f>
        <v>tier - 1</v>
      </c>
      <c r="P893" s="8" t="str">
        <f t="shared" si="95"/>
        <v>R1013</v>
      </c>
      <c r="Q893" s="11">
        <f t="shared" si="96"/>
        <v>23918</v>
      </c>
      <c r="R893" s="9">
        <f t="shared" si="98"/>
        <v>57</v>
      </c>
      <c r="S893" s="9"/>
      <c r="T893" s="40">
        <f>COUNTA(Table3[[#This Row],[month]:[age]])</f>
        <v>7</v>
      </c>
    </row>
    <row r="894" spans="1:20" x14ac:dyDescent="0.25">
      <c r="A894" t="s">
        <v>925</v>
      </c>
      <c r="B894">
        <v>1972</v>
      </c>
      <c r="C894" t="s">
        <v>35</v>
      </c>
      <c r="D894">
        <v>11</v>
      </c>
      <c r="E894">
        <v>0</v>
      </c>
      <c r="F894" s="42">
        <v>7318.22</v>
      </c>
      <c r="G894" t="s">
        <v>11</v>
      </c>
      <c r="H894" t="s">
        <v>12</v>
      </c>
      <c r="I894" t="s">
        <v>23</v>
      </c>
      <c r="J894" s="7">
        <f t="shared" si="93"/>
        <v>0</v>
      </c>
      <c r="K894" s="9" t="str">
        <f t="shared" si="97"/>
        <v>Id1446</v>
      </c>
      <c r="L894" s="8" t="str">
        <f t="shared" si="94"/>
        <v>Aug</v>
      </c>
      <c r="M894" s="9">
        <f t="shared" si="99"/>
        <v>1972</v>
      </c>
      <c r="N894" s="8" t="str" cm="1">
        <f t="array" ref="N894">IF(G894="?",INDEX($G$2:$G$2344,MODE(MATCH($G$2:$G$2344,$G$2:$G$2344,0))),G894)</f>
        <v>tier - 2</v>
      </c>
      <c r="O894" s="8" t="str" cm="1">
        <f t="array" ref="O894">IF(H894="?",INDEX($H$2:$H$2344,MODE(MATCH($H$2:$H$2344,$H$2:$H$2344,0))),H894)</f>
        <v>tier - 3</v>
      </c>
      <c r="P894" s="8" t="str">
        <f t="shared" si="95"/>
        <v>R1012</v>
      </c>
      <c r="Q894" s="11">
        <f t="shared" si="96"/>
        <v>26522</v>
      </c>
      <c r="R894" s="9">
        <f t="shared" si="98"/>
        <v>50</v>
      </c>
      <c r="S894" s="9"/>
      <c r="T894" s="40">
        <f>COUNTA(Table3[[#This Row],[month]:[age]])</f>
        <v>7</v>
      </c>
    </row>
    <row r="895" spans="1:20" x14ac:dyDescent="0.25">
      <c r="A895" t="s">
        <v>926</v>
      </c>
      <c r="B895">
        <v>1965</v>
      </c>
      <c r="C895" t="s">
        <v>10</v>
      </c>
      <c r="D895">
        <v>11</v>
      </c>
      <c r="E895">
        <v>0</v>
      </c>
      <c r="F895" s="42">
        <v>7322.86</v>
      </c>
      <c r="G895" t="s">
        <v>12</v>
      </c>
      <c r="H895" t="s">
        <v>12</v>
      </c>
      <c r="I895" t="s">
        <v>23</v>
      </c>
      <c r="J895" s="7">
        <f t="shared" si="93"/>
        <v>0</v>
      </c>
      <c r="K895" s="9" t="str">
        <f t="shared" si="97"/>
        <v>Id1445</v>
      </c>
      <c r="L895" s="8" t="str">
        <f t="shared" si="94"/>
        <v>Jul</v>
      </c>
      <c r="M895" s="9">
        <f t="shared" si="99"/>
        <v>1965</v>
      </c>
      <c r="N895" s="8" t="str" cm="1">
        <f t="array" ref="N895">IF(G895="?",INDEX($G$2:$G$2344,MODE(MATCH($G$2:$G$2344,$G$2:$G$2344,0))),G895)</f>
        <v>tier - 3</v>
      </c>
      <c r="O895" s="8" t="str" cm="1">
        <f t="array" ref="O895">IF(H895="?",INDEX($H$2:$H$2344,MODE(MATCH($H$2:$H$2344,$H$2:$H$2344,0))),H895)</f>
        <v>tier - 3</v>
      </c>
      <c r="P895" s="8" t="str">
        <f t="shared" si="95"/>
        <v>R1012</v>
      </c>
      <c r="Q895" s="11">
        <f t="shared" si="96"/>
        <v>23934</v>
      </c>
      <c r="R895" s="9">
        <f t="shared" si="98"/>
        <v>57</v>
      </c>
      <c r="S895" s="9"/>
      <c r="T895" s="40">
        <f>COUNTA(Table3[[#This Row],[month]:[age]])</f>
        <v>7</v>
      </c>
    </row>
    <row r="896" spans="1:20" x14ac:dyDescent="0.25">
      <c r="A896" t="s">
        <v>927</v>
      </c>
      <c r="B896">
        <v>2004</v>
      </c>
      <c r="C896" t="s">
        <v>15</v>
      </c>
      <c r="D896">
        <v>15</v>
      </c>
      <c r="E896">
        <v>0</v>
      </c>
      <c r="F896" s="42">
        <v>7323.73</v>
      </c>
      <c r="G896" t="s">
        <v>11</v>
      </c>
      <c r="H896" t="s">
        <v>11</v>
      </c>
      <c r="I896" t="s">
        <v>247</v>
      </c>
      <c r="J896" s="7">
        <f t="shared" si="93"/>
        <v>0</v>
      </c>
      <c r="K896" s="9" t="str">
        <f t="shared" si="97"/>
        <v>Id1444</v>
      </c>
      <c r="L896" s="8" t="str">
        <f t="shared" si="94"/>
        <v>Nov</v>
      </c>
      <c r="M896" s="9">
        <f t="shared" si="99"/>
        <v>2004</v>
      </c>
      <c r="N896" s="8" t="str" cm="1">
        <f t="array" ref="N896">IF(G896="?",INDEX($G$2:$G$2344,MODE(MATCH($G$2:$G$2344,$G$2:$G$2344,0))),G896)</f>
        <v>tier - 2</v>
      </c>
      <c r="O896" s="8" t="str" cm="1">
        <f t="array" ref="O896">IF(H896="?",INDEX($H$2:$H$2344,MODE(MATCH($H$2:$H$2344,$H$2:$H$2344,0))),H896)</f>
        <v>tier - 2</v>
      </c>
      <c r="P896" s="8" t="str">
        <f t="shared" si="95"/>
        <v>R1024</v>
      </c>
      <c r="Q896" s="11">
        <f t="shared" si="96"/>
        <v>38306</v>
      </c>
      <c r="R896" s="9">
        <f t="shared" si="98"/>
        <v>18</v>
      </c>
      <c r="S896" s="9"/>
      <c r="T896" s="40">
        <f>COUNTA(Table3[[#This Row],[month]:[age]])</f>
        <v>7</v>
      </c>
    </row>
    <row r="897" spans="1:20" x14ac:dyDescent="0.25">
      <c r="A897" t="s">
        <v>928</v>
      </c>
      <c r="B897">
        <v>1979</v>
      </c>
      <c r="C897" t="s">
        <v>18</v>
      </c>
      <c r="D897">
        <v>19</v>
      </c>
      <c r="E897">
        <v>0</v>
      </c>
      <c r="F897" s="42">
        <v>7325.05</v>
      </c>
      <c r="G897" t="s">
        <v>11</v>
      </c>
      <c r="H897" t="s">
        <v>12</v>
      </c>
      <c r="I897" t="s">
        <v>247</v>
      </c>
      <c r="J897" s="7">
        <f t="shared" si="93"/>
        <v>0</v>
      </c>
      <c r="K897" s="9" t="str">
        <f t="shared" si="97"/>
        <v>Id1443</v>
      </c>
      <c r="L897" s="8" t="str">
        <f t="shared" si="94"/>
        <v>Jun</v>
      </c>
      <c r="M897" s="9">
        <f t="shared" si="99"/>
        <v>1979</v>
      </c>
      <c r="N897" s="8" t="str" cm="1">
        <f t="array" ref="N897">IF(G897="?",INDEX($G$2:$G$2344,MODE(MATCH($G$2:$G$2344,$G$2:$G$2344,0))),G897)</f>
        <v>tier - 2</v>
      </c>
      <c r="O897" s="8" t="str" cm="1">
        <f t="array" ref="O897">IF(H897="?",INDEX($H$2:$H$2344,MODE(MATCH($H$2:$H$2344,$H$2:$H$2344,0))),H897)</f>
        <v>tier - 3</v>
      </c>
      <c r="P897" s="8" t="str">
        <f t="shared" si="95"/>
        <v>R1024</v>
      </c>
      <c r="Q897" s="11">
        <f t="shared" si="96"/>
        <v>29025</v>
      </c>
      <c r="R897" s="9">
        <f t="shared" si="98"/>
        <v>43</v>
      </c>
      <c r="S897" s="9"/>
      <c r="T897" s="40">
        <f>COUNTA(Table3[[#This Row],[month]:[age]])</f>
        <v>7</v>
      </c>
    </row>
    <row r="898" spans="1:20" x14ac:dyDescent="0.25">
      <c r="A898" t="s">
        <v>929</v>
      </c>
      <c r="B898">
        <v>1984</v>
      </c>
      <c r="C898" t="s">
        <v>10</v>
      </c>
      <c r="D898">
        <v>25</v>
      </c>
      <c r="E898">
        <v>3</v>
      </c>
      <c r="F898" s="42">
        <v>7325.47</v>
      </c>
      <c r="G898" t="s">
        <v>11</v>
      </c>
      <c r="H898" t="s">
        <v>16</v>
      </c>
      <c r="I898" t="s">
        <v>23</v>
      </c>
      <c r="J898" s="7">
        <f t="shared" ref="J898:J961" si="100">COUNTIF(A898:I898, "?")</f>
        <v>0</v>
      </c>
      <c r="K898" s="9" t="str">
        <f t="shared" si="97"/>
        <v>Id1442</v>
      </c>
      <c r="L898" s="8" t="str">
        <f t="shared" ref="L898:L961" si="101">IF(C898="?", "Sep", C898)</f>
        <v>Jul</v>
      </c>
      <c r="M898" s="9">
        <f t="shared" si="99"/>
        <v>1984</v>
      </c>
      <c r="N898" s="8" t="str" cm="1">
        <f t="array" ref="N898">IF(G898="?",INDEX($G$2:$G$2344,MODE(MATCH($G$2:$G$2344,$G$2:$G$2344,0))),G898)</f>
        <v>tier - 2</v>
      </c>
      <c r="O898" s="8" t="str" cm="1">
        <f t="array" ref="O898">IF(H898="?",INDEX($H$2:$H$2344,MODE(MATCH($H$2:$H$2344,$H$2:$H$2344,0))),H898)</f>
        <v>tier - 1</v>
      </c>
      <c r="P898" s="8" t="str">
        <f t="shared" ref="P898:P961" si="102">IF(I898="?", "Unknown", I898)</f>
        <v>R1012</v>
      </c>
      <c r="Q898" s="11">
        <f t="shared" ref="Q898:Q961" si="103">DATE(B898, MONTH(1 &amp; L898), D898)</f>
        <v>30888</v>
      </c>
      <c r="R898" s="9">
        <f t="shared" si="98"/>
        <v>38</v>
      </c>
      <c r="S898" s="9"/>
      <c r="T898" s="40">
        <f>COUNTA(Table3[[#This Row],[month]:[age]])</f>
        <v>7</v>
      </c>
    </row>
    <row r="899" spans="1:20" x14ac:dyDescent="0.25">
      <c r="A899" t="s">
        <v>930</v>
      </c>
      <c r="B899">
        <v>1979</v>
      </c>
      <c r="C899" t="s">
        <v>20</v>
      </c>
      <c r="D899">
        <v>19</v>
      </c>
      <c r="E899">
        <v>1</v>
      </c>
      <c r="F899" s="42">
        <v>7337.75</v>
      </c>
      <c r="G899" t="s">
        <v>11</v>
      </c>
      <c r="H899" t="s">
        <v>12</v>
      </c>
      <c r="I899" t="s">
        <v>42</v>
      </c>
      <c r="J899" s="7">
        <f t="shared" si="100"/>
        <v>0</v>
      </c>
      <c r="K899" s="9" t="str">
        <f t="shared" ref="K899:K962" si="104">IF(A899="?", "Unknown", A899)</f>
        <v>Id1441</v>
      </c>
      <c r="L899" s="8" t="str">
        <f t="shared" si="101"/>
        <v>Sep</v>
      </c>
      <c r="M899" s="9">
        <f t="shared" si="99"/>
        <v>1979</v>
      </c>
      <c r="N899" s="8" t="str" cm="1">
        <f t="array" ref="N899">IF(G899="?",INDEX($G$2:$G$2344,MODE(MATCH($G$2:$G$2344,$G$2:$G$2344,0))),G899)</f>
        <v>tier - 2</v>
      </c>
      <c r="O899" s="8" t="str" cm="1">
        <f t="array" ref="O899">IF(H899="?",INDEX($H$2:$H$2344,MODE(MATCH($H$2:$H$2344,$H$2:$H$2344,0))),H899)</f>
        <v>tier - 3</v>
      </c>
      <c r="P899" s="8" t="str">
        <f t="shared" si="102"/>
        <v>R1011</v>
      </c>
      <c r="Q899" s="11">
        <f t="shared" si="103"/>
        <v>29117</v>
      </c>
      <c r="R899" s="9">
        <f t="shared" ref="R899:R962" si="105">DATEDIF(Q899, DATE(2023,6,8), "Y")</f>
        <v>43</v>
      </c>
      <c r="S899" s="9"/>
      <c r="T899" s="40">
        <f>COUNTA(Table3[[#This Row],[month]:[age]])</f>
        <v>7</v>
      </c>
    </row>
    <row r="900" spans="1:20" x14ac:dyDescent="0.25">
      <c r="A900" t="s">
        <v>931</v>
      </c>
      <c r="B900">
        <v>1986</v>
      </c>
      <c r="C900" t="s">
        <v>18</v>
      </c>
      <c r="D900">
        <v>15</v>
      </c>
      <c r="E900">
        <v>3</v>
      </c>
      <c r="F900" s="42">
        <v>7339.93</v>
      </c>
      <c r="G900" t="s">
        <v>11</v>
      </c>
      <c r="H900" t="s">
        <v>11</v>
      </c>
      <c r="I900" t="s">
        <v>23</v>
      </c>
      <c r="J900" s="7">
        <f t="shared" si="100"/>
        <v>0</v>
      </c>
      <c r="K900" s="9" t="str">
        <f t="shared" si="104"/>
        <v>Id1440</v>
      </c>
      <c r="L900" s="8" t="str">
        <f t="shared" si="101"/>
        <v>Jun</v>
      </c>
      <c r="M900" s="9">
        <f t="shared" si="99"/>
        <v>1986</v>
      </c>
      <c r="N900" s="8" t="str" cm="1">
        <f t="array" ref="N900">IF(G900="?",INDEX($G$2:$G$2344,MODE(MATCH($G$2:$G$2344,$G$2:$G$2344,0))),G900)</f>
        <v>tier - 2</v>
      </c>
      <c r="O900" s="8" t="str" cm="1">
        <f t="array" ref="O900">IF(H900="?",INDEX($H$2:$H$2344,MODE(MATCH($H$2:$H$2344,$H$2:$H$2344,0))),H900)</f>
        <v>tier - 2</v>
      </c>
      <c r="P900" s="8" t="str">
        <f t="shared" si="102"/>
        <v>R1012</v>
      </c>
      <c r="Q900" s="11">
        <f t="shared" si="103"/>
        <v>31578</v>
      </c>
      <c r="R900" s="9">
        <f t="shared" si="105"/>
        <v>36</v>
      </c>
      <c r="S900" s="9"/>
      <c r="T900" s="40">
        <f>COUNTA(Table3[[#This Row],[month]:[age]])</f>
        <v>7</v>
      </c>
    </row>
    <row r="901" spans="1:20" x14ac:dyDescent="0.25">
      <c r="A901" t="s">
        <v>932</v>
      </c>
      <c r="B901">
        <v>1977</v>
      </c>
      <c r="C901" t="s">
        <v>30</v>
      </c>
      <c r="D901">
        <v>18</v>
      </c>
      <c r="E901">
        <v>0</v>
      </c>
      <c r="F901" s="42">
        <v>7345.08</v>
      </c>
      <c r="G901" t="s">
        <v>11</v>
      </c>
      <c r="H901" t="s">
        <v>16</v>
      </c>
      <c r="I901" t="s">
        <v>42</v>
      </c>
      <c r="J901" s="7">
        <f t="shared" si="100"/>
        <v>0</v>
      </c>
      <c r="K901" s="9" t="str">
        <f t="shared" si="104"/>
        <v>Id1439</v>
      </c>
      <c r="L901" s="8" t="str">
        <f t="shared" si="101"/>
        <v>Dec</v>
      </c>
      <c r="M901" s="9">
        <f t="shared" si="99"/>
        <v>1977</v>
      </c>
      <c r="N901" s="8" t="str" cm="1">
        <f t="array" ref="N901">IF(G901="?",INDEX($G$2:$G$2344,MODE(MATCH($G$2:$G$2344,$G$2:$G$2344,0))),G901)</f>
        <v>tier - 2</v>
      </c>
      <c r="O901" s="8" t="str" cm="1">
        <f t="array" ref="O901">IF(H901="?",INDEX($H$2:$H$2344,MODE(MATCH($H$2:$H$2344,$H$2:$H$2344,0))),H901)</f>
        <v>tier - 1</v>
      </c>
      <c r="P901" s="8" t="str">
        <f t="shared" si="102"/>
        <v>R1011</v>
      </c>
      <c r="Q901" s="11">
        <f t="shared" si="103"/>
        <v>28477</v>
      </c>
      <c r="R901" s="9">
        <f t="shared" si="105"/>
        <v>45</v>
      </c>
      <c r="S901" s="9"/>
      <c r="T901" s="40">
        <f>COUNTA(Table3[[#This Row],[month]:[age]])</f>
        <v>7</v>
      </c>
    </row>
    <row r="902" spans="1:20" x14ac:dyDescent="0.25">
      <c r="A902" t="s">
        <v>933</v>
      </c>
      <c r="B902">
        <v>1979</v>
      </c>
      <c r="C902" t="s">
        <v>18</v>
      </c>
      <c r="D902">
        <v>26</v>
      </c>
      <c r="E902">
        <v>1</v>
      </c>
      <c r="F902" s="42">
        <v>7345.73</v>
      </c>
      <c r="G902" t="s">
        <v>11</v>
      </c>
      <c r="H902" t="s">
        <v>16</v>
      </c>
      <c r="I902" t="s">
        <v>13</v>
      </c>
      <c r="J902" s="7">
        <f t="shared" si="100"/>
        <v>0</v>
      </c>
      <c r="K902" s="9" t="str">
        <f t="shared" si="104"/>
        <v>Id1438</v>
      </c>
      <c r="L902" s="8" t="str">
        <f t="shared" si="101"/>
        <v>Jun</v>
      </c>
      <c r="M902" s="9">
        <f t="shared" si="99"/>
        <v>1979</v>
      </c>
      <c r="N902" s="8" t="str" cm="1">
        <f t="array" ref="N902">IF(G902="?",INDEX($G$2:$G$2344,MODE(MATCH($G$2:$G$2344,$G$2:$G$2344,0))),G902)</f>
        <v>tier - 2</v>
      </c>
      <c r="O902" s="8" t="str" cm="1">
        <f t="array" ref="O902">IF(H902="?",INDEX($H$2:$H$2344,MODE(MATCH($H$2:$H$2344,$H$2:$H$2344,0))),H902)</f>
        <v>tier - 1</v>
      </c>
      <c r="P902" s="8" t="str">
        <f t="shared" si="102"/>
        <v>R1013</v>
      </c>
      <c r="Q902" s="11">
        <f t="shared" si="103"/>
        <v>29032</v>
      </c>
      <c r="R902" s="9">
        <f t="shared" si="105"/>
        <v>43</v>
      </c>
      <c r="S902" s="9"/>
      <c r="T902" s="40">
        <f>COUNTA(Table3[[#This Row],[month]:[age]])</f>
        <v>7</v>
      </c>
    </row>
    <row r="903" spans="1:20" x14ac:dyDescent="0.25">
      <c r="A903" t="s">
        <v>934</v>
      </c>
      <c r="B903">
        <v>1977</v>
      </c>
      <c r="C903" t="s">
        <v>30</v>
      </c>
      <c r="D903">
        <v>1</v>
      </c>
      <c r="E903">
        <v>0</v>
      </c>
      <c r="F903" s="42">
        <v>7348.14</v>
      </c>
      <c r="G903" t="s">
        <v>11</v>
      </c>
      <c r="H903" t="s">
        <v>16</v>
      </c>
      <c r="I903" t="s">
        <v>42</v>
      </c>
      <c r="J903" s="7">
        <f t="shared" si="100"/>
        <v>0</v>
      </c>
      <c r="K903" s="9" t="str">
        <f t="shared" si="104"/>
        <v>Id1437</v>
      </c>
      <c r="L903" s="8" t="str">
        <f t="shared" si="101"/>
        <v>Dec</v>
      </c>
      <c r="M903" s="9">
        <f t="shared" si="99"/>
        <v>1977</v>
      </c>
      <c r="N903" s="8" t="str" cm="1">
        <f t="array" ref="N903">IF(G903="?",INDEX($G$2:$G$2344,MODE(MATCH($G$2:$G$2344,$G$2:$G$2344,0))),G903)</f>
        <v>tier - 2</v>
      </c>
      <c r="O903" s="8" t="str" cm="1">
        <f t="array" ref="O903">IF(H903="?",INDEX($H$2:$H$2344,MODE(MATCH($H$2:$H$2344,$H$2:$H$2344,0))),H903)</f>
        <v>tier - 1</v>
      </c>
      <c r="P903" s="8" t="str">
        <f t="shared" si="102"/>
        <v>R1011</v>
      </c>
      <c r="Q903" s="11">
        <f t="shared" si="103"/>
        <v>28460</v>
      </c>
      <c r="R903" s="9">
        <f t="shared" si="105"/>
        <v>45</v>
      </c>
      <c r="S903" s="9"/>
      <c r="T903" s="40">
        <f>COUNTA(Table3[[#This Row],[month]:[age]])</f>
        <v>7</v>
      </c>
    </row>
    <row r="904" spans="1:20" x14ac:dyDescent="0.25">
      <c r="A904" t="s">
        <v>935</v>
      </c>
      <c r="B904">
        <v>1993</v>
      </c>
      <c r="C904" t="s">
        <v>37</v>
      </c>
      <c r="D904">
        <v>5</v>
      </c>
      <c r="E904">
        <v>0</v>
      </c>
      <c r="F904" s="42">
        <v>7349.12</v>
      </c>
      <c r="G904" t="s">
        <v>11</v>
      </c>
      <c r="H904" t="s">
        <v>11</v>
      </c>
      <c r="I904" t="s">
        <v>300</v>
      </c>
      <c r="J904" s="7">
        <f t="shared" si="100"/>
        <v>0</v>
      </c>
      <c r="K904" s="9" t="str">
        <f t="shared" si="104"/>
        <v>Id1436</v>
      </c>
      <c r="L904" s="8" t="str">
        <f t="shared" si="101"/>
        <v>Oct</v>
      </c>
      <c r="M904" s="9">
        <f t="shared" si="99"/>
        <v>1993</v>
      </c>
      <c r="N904" s="8" t="str" cm="1">
        <f t="array" ref="N904">IF(G904="?",INDEX($G$2:$G$2344,MODE(MATCH($G$2:$G$2344,$G$2:$G$2344,0))),G904)</f>
        <v>tier - 2</v>
      </c>
      <c r="O904" s="8" t="str" cm="1">
        <f t="array" ref="O904">IF(H904="?",INDEX($H$2:$H$2344,MODE(MATCH($H$2:$H$2344,$H$2:$H$2344,0))),H904)</f>
        <v>tier - 2</v>
      </c>
      <c r="P904" s="8" t="str">
        <f t="shared" si="102"/>
        <v>R1021</v>
      </c>
      <c r="Q904" s="11">
        <f t="shared" si="103"/>
        <v>34247</v>
      </c>
      <c r="R904" s="9">
        <f t="shared" si="105"/>
        <v>29</v>
      </c>
      <c r="S904" s="9"/>
      <c r="T904" s="40">
        <f>COUNTA(Table3[[#This Row],[month]:[age]])</f>
        <v>7</v>
      </c>
    </row>
    <row r="905" spans="1:20" x14ac:dyDescent="0.25">
      <c r="A905" t="s">
        <v>936</v>
      </c>
      <c r="B905">
        <v>1983</v>
      </c>
      <c r="C905" t="s">
        <v>18</v>
      </c>
      <c r="D905">
        <v>21</v>
      </c>
      <c r="E905">
        <v>3</v>
      </c>
      <c r="F905" s="42">
        <v>7357.49</v>
      </c>
      <c r="G905" t="s">
        <v>11</v>
      </c>
      <c r="H905" t="s">
        <v>11</v>
      </c>
      <c r="I905" t="s">
        <v>23</v>
      </c>
      <c r="J905" s="7">
        <f t="shared" si="100"/>
        <v>0</v>
      </c>
      <c r="K905" s="9" t="str">
        <f t="shared" si="104"/>
        <v>Id1435</v>
      </c>
      <c r="L905" s="8" t="str">
        <f t="shared" si="101"/>
        <v>Jun</v>
      </c>
      <c r="M905" s="9">
        <f t="shared" si="99"/>
        <v>1983</v>
      </c>
      <c r="N905" s="8" t="str" cm="1">
        <f t="array" ref="N905">IF(G905="?",INDEX($G$2:$G$2344,MODE(MATCH($G$2:$G$2344,$G$2:$G$2344,0))),G905)</f>
        <v>tier - 2</v>
      </c>
      <c r="O905" s="8" t="str" cm="1">
        <f t="array" ref="O905">IF(H905="?",INDEX($H$2:$H$2344,MODE(MATCH($H$2:$H$2344,$H$2:$H$2344,0))),H905)</f>
        <v>tier - 2</v>
      </c>
      <c r="P905" s="8" t="str">
        <f t="shared" si="102"/>
        <v>R1012</v>
      </c>
      <c r="Q905" s="11">
        <f t="shared" si="103"/>
        <v>30488</v>
      </c>
      <c r="R905" s="9">
        <f t="shared" si="105"/>
        <v>39</v>
      </c>
      <c r="S905" s="9"/>
      <c r="T905" s="40">
        <f>COUNTA(Table3[[#This Row],[month]:[age]])</f>
        <v>7</v>
      </c>
    </row>
    <row r="906" spans="1:20" x14ac:dyDescent="0.25">
      <c r="A906" t="s">
        <v>937</v>
      </c>
      <c r="B906">
        <v>1981</v>
      </c>
      <c r="C906" t="s">
        <v>10</v>
      </c>
      <c r="D906">
        <v>16</v>
      </c>
      <c r="E906">
        <v>1</v>
      </c>
      <c r="F906" s="42">
        <v>7358.18</v>
      </c>
      <c r="G906" t="s">
        <v>11</v>
      </c>
      <c r="H906" t="s">
        <v>12</v>
      </c>
      <c r="I906" t="s">
        <v>247</v>
      </c>
      <c r="J906" s="7">
        <f t="shared" si="100"/>
        <v>0</v>
      </c>
      <c r="K906" s="9" t="str">
        <f t="shared" si="104"/>
        <v>Id1434</v>
      </c>
      <c r="L906" s="8" t="str">
        <f t="shared" si="101"/>
        <v>Jul</v>
      </c>
      <c r="M906" s="9">
        <f t="shared" si="99"/>
        <v>1981</v>
      </c>
      <c r="N906" s="8" t="str" cm="1">
        <f t="array" ref="N906">IF(G906="?",INDEX($G$2:$G$2344,MODE(MATCH($G$2:$G$2344,$G$2:$G$2344,0))),G906)</f>
        <v>tier - 2</v>
      </c>
      <c r="O906" s="8" t="str" cm="1">
        <f t="array" ref="O906">IF(H906="?",INDEX($H$2:$H$2344,MODE(MATCH($H$2:$H$2344,$H$2:$H$2344,0))),H906)</f>
        <v>tier - 3</v>
      </c>
      <c r="P906" s="8" t="str">
        <f t="shared" si="102"/>
        <v>R1024</v>
      </c>
      <c r="Q906" s="11">
        <f t="shared" si="103"/>
        <v>29783</v>
      </c>
      <c r="R906" s="9">
        <f t="shared" si="105"/>
        <v>41</v>
      </c>
      <c r="S906" s="9"/>
      <c r="T906" s="40">
        <f>COUNTA(Table3[[#This Row],[month]:[age]])</f>
        <v>7</v>
      </c>
    </row>
    <row r="907" spans="1:20" x14ac:dyDescent="0.25">
      <c r="A907" t="s">
        <v>938</v>
      </c>
      <c r="B907">
        <v>1965</v>
      </c>
      <c r="C907" t="s">
        <v>30</v>
      </c>
      <c r="D907">
        <v>9</v>
      </c>
      <c r="E907">
        <v>0</v>
      </c>
      <c r="F907" s="42">
        <v>7362.31</v>
      </c>
      <c r="G907" t="s">
        <v>12</v>
      </c>
      <c r="H907" t="s">
        <v>12</v>
      </c>
      <c r="I907" t="s">
        <v>13</v>
      </c>
      <c r="J907" s="7">
        <f t="shared" si="100"/>
        <v>0</v>
      </c>
      <c r="K907" s="9" t="str">
        <f t="shared" si="104"/>
        <v>Id1433</v>
      </c>
      <c r="L907" s="8" t="str">
        <f t="shared" si="101"/>
        <v>Dec</v>
      </c>
      <c r="M907" s="9">
        <f t="shared" si="99"/>
        <v>1965</v>
      </c>
      <c r="N907" s="8" t="str" cm="1">
        <f t="array" ref="N907">IF(G907="?",INDEX($G$2:$G$2344,MODE(MATCH($G$2:$G$2344,$G$2:$G$2344,0))),G907)</f>
        <v>tier - 3</v>
      </c>
      <c r="O907" s="8" t="str" cm="1">
        <f t="array" ref="O907">IF(H907="?",INDEX($H$2:$H$2344,MODE(MATCH($H$2:$H$2344,$H$2:$H$2344,0))),H907)</f>
        <v>tier - 3</v>
      </c>
      <c r="P907" s="8" t="str">
        <f t="shared" si="102"/>
        <v>R1013</v>
      </c>
      <c r="Q907" s="11">
        <f t="shared" si="103"/>
        <v>24085</v>
      </c>
      <c r="R907" s="9">
        <f t="shared" si="105"/>
        <v>57</v>
      </c>
      <c r="S907" s="9"/>
      <c r="T907" s="40">
        <f>COUNTA(Table3[[#This Row],[month]:[age]])</f>
        <v>7</v>
      </c>
    </row>
    <row r="908" spans="1:20" x14ac:dyDescent="0.25">
      <c r="A908" t="s">
        <v>939</v>
      </c>
      <c r="B908">
        <v>1981</v>
      </c>
      <c r="C908" t="s">
        <v>15</v>
      </c>
      <c r="D908">
        <v>24</v>
      </c>
      <c r="E908">
        <v>2</v>
      </c>
      <c r="F908" s="42">
        <v>7371.77</v>
      </c>
      <c r="G908" t="s">
        <v>11</v>
      </c>
      <c r="H908" t="s">
        <v>16</v>
      </c>
      <c r="I908" t="s">
        <v>42</v>
      </c>
      <c r="J908" s="7">
        <f t="shared" si="100"/>
        <v>0</v>
      </c>
      <c r="K908" s="9" t="str">
        <f t="shared" si="104"/>
        <v>Id1432</v>
      </c>
      <c r="L908" s="8" t="str">
        <f t="shared" si="101"/>
        <v>Nov</v>
      </c>
      <c r="M908" s="9">
        <f t="shared" si="99"/>
        <v>1981</v>
      </c>
      <c r="N908" s="8" t="str" cm="1">
        <f t="array" ref="N908">IF(G908="?",INDEX($G$2:$G$2344,MODE(MATCH($G$2:$G$2344,$G$2:$G$2344,0))),G908)</f>
        <v>tier - 2</v>
      </c>
      <c r="O908" s="8" t="str" cm="1">
        <f t="array" ref="O908">IF(H908="?",INDEX($H$2:$H$2344,MODE(MATCH($H$2:$H$2344,$H$2:$H$2344,0))),H908)</f>
        <v>tier - 1</v>
      </c>
      <c r="P908" s="8" t="str">
        <f t="shared" si="102"/>
        <v>R1011</v>
      </c>
      <c r="Q908" s="11">
        <f t="shared" si="103"/>
        <v>29914</v>
      </c>
      <c r="R908" s="9">
        <f t="shared" si="105"/>
        <v>41</v>
      </c>
      <c r="S908" s="9"/>
      <c r="T908" s="40">
        <f>COUNTA(Table3[[#This Row],[month]:[age]])</f>
        <v>7</v>
      </c>
    </row>
    <row r="909" spans="1:20" x14ac:dyDescent="0.25">
      <c r="A909" t="s">
        <v>940</v>
      </c>
      <c r="B909">
        <v>1993</v>
      </c>
      <c r="C909" t="s">
        <v>10</v>
      </c>
      <c r="D909">
        <v>22</v>
      </c>
      <c r="E909">
        <v>0</v>
      </c>
      <c r="F909" s="42">
        <v>7388.85</v>
      </c>
      <c r="G909" t="s">
        <v>11</v>
      </c>
      <c r="H909" t="s">
        <v>11</v>
      </c>
      <c r="I909" t="s">
        <v>535</v>
      </c>
      <c r="J909" s="7">
        <f t="shared" si="100"/>
        <v>0</v>
      </c>
      <c r="K909" s="9" t="str">
        <f t="shared" si="104"/>
        <v>Id1431</v>
      </c>
      <c r="L909" s="8" t="str">
        <f t="shared" si="101"/>
        <v>Jul</v>
      </c>
      <c r="M909" s="9">
        <f t="shared" si="99"/>
        <v>1993</v>
      </c>
      <c r="N909" s="8" t="str" cm="1">
        <f t="array" ref="N909">IF(G909="?",INDEX($G$2:$G$2344,MODE(MATCH($G$2:$G$2344,$G$2:$G$2344,0))),G909)</f>
        <v>tier - 2</v>
      </c>
      <c r="O909" s="8" t="str" cm="1">
        <f t="array" ref="O909">IF(H909="?",INDEX($H$2:$H$2344,MODE(MATCH($H$2:$H$2344,$H$2:$H$2344,0))),H909)</f>
        <v>tier - 2</v>
      </c>
      <c r="P909" s="8" t="str">
        <f t="shared" si="102"/>
        <v>R1026</v>
      </c>
      <c r="Q909" s="11">
        <f t="shared" si="103"/>
        <v>34172</v>
      </c>
      <c r="R909" s="9">
        <f t="shared" si="105"/>
        <v>29</v>
      </c>
      <c r="S909" s="9"/>
      <c r="T909" s="40">
        <f>COUNTA(Table3[[#This Row],[month]:[age]])</f>
        <v>7</v>
      </c>
    </row>
    <row r="910" spans="1:20" x14ac:dyDescent="0.25">
      <c r="A910" t="s">
        <v>941</v>
      </c>
      <c r="B910">
        <v>1965</v>
      </c>
      <c r="C910" t="s">
        <v>30</v>
      </c>
      <c r="D910">
        <v>5</v>
      </c>
      <c r="E910">
        <v>0</v>
      </c>
      <c r="F910" s="42">
        <v>7403.98</v>
      </c>
      <c r="G910" t="s">
        <v>12</v>
      </c>
      <c r="H910" t="s">
        <v>11</v>
      </c>
      <c r="I910" t="s">
        <v>13</v>
      </c>
      <c r="J910" s="7">
        <f t="shared" si="100"/>
        <v>0</v>
      </c>
      <c r="K910" s="9" t="str">
        <f t="shared" si="104"/>
        <v>Id1430</v>
      </c>
      <c r="L910" s="8" t="str">
        <f t="shared" si="101"/>
        <v>Dec</v>
      </c>
      <c r="M910" s="9">
        <f t="shared" si="99"/>
        <v>1965</v>
      </c>
      <c r="N910" s="8" t="str" cm="1">
        <f t="array" ref="N910">IF(G910="?",INDEX($G$2:$G$2344,MODE(MATCH($G$2:$G$2344,$G$2:$G$2344,0))),G910)</f>
        <v>tier - 3</v>
      </c>
      <c r="O910" s="8" t="str" cm="1">
        <f t="array" ref="O910">IF(H910="?",INDEX($H$2:$H$2344,MODE(MATCH($H$2:$H$2344,$H$2:$H$2344,0))),H910)</f>
        <v>tier - 2</v>
      </c>
      <c r="P910" s="8" t="str">
        <f t="shared" si="102"/>
        <v>R1013</v>
      </c>
      <c r="Q910" s="11">
        <f t="shared" si="103"/>
        <v>24081</v>
      </c>
      <c r="R910" s="9">
        <f t="shared" si="105"/>
        <v>57</v>
      </c>
      <c r="S910" s="9"/>
      <c r="T910" s="40">
        <f>COUNTA(Table3[[#This Row],[month]:[age]])</f>
        <v>7</v>
      </c>
    </row>
    <row r="911" spans="1:20" x14ac:dyDescent="0.25">
      <c r="A911" t="s">
        <v>942</v>
      </c>
      <c r="B911">
        <v>1983</v>
      </c>
      <c r="C911" t="s">
        <v>20</v>
      </c>
      <c r="D911">
        <v>19</v>
      </c>
      <c r="E911">
        <v>3</v>
      </c>
      <c r="F911" s="42">
        <v>7418.52</v>
      </c>
      <c r="G911" t="s">
        <v>11</v>
      </c>
      <c r="H911" t="s">
        <v>11</v>
      </c>
      <c r="I911" t="s">
        <v>42</v>
      </c>
      <c r="J911" s="7">
        <f t="shared" si="100"/>
        <v>0</v>
      </c>
      <c r="K911" s="9" t="str">
        <f t="shared" si="104"/>
        <v>Id1429</v>
      </c>
      <c r="L911" s="8" t="str">
        <f t="shared" si="101"/>
        <v>Sep</v>
      </c>
      <c r="M911" s="9">
        <f t="shared" si="99"/>
        <v>1983</v>
      </c>
      <c r="N911" s="8" t="str" cm="1">
        <f t="array" ref="N911">IF(G911="?",INDEX($G$2:$G$2344,MODE(MATCH($G$2:$G$2344,$G$2:$G$2344,0))),G911)</f>
        <v>tier - 2</v>
      </c>
      <c r="O911" s="8" t="str" cm="1">
        <f t="array" ref="O911">IF(H911="?",INDEX($H$2:$H$2344,MODE(MATCH($H$2:$H$2344,$H$2:$H$2344,0))),H911)</f>
        <v>tier - 2</v>
      </c>
      <c r="P911" s="8" t="str">
        <f t="shared" si="102"/>
        <v>R1011</v>
      </c>
      <c r="Q911" s="11">
        <f t="shared" si="103"/>
        <v>30578</v>
      </c>
      <c r="R911" s="9">
        <f t="shared" si="105"/>
        <v>39</v>
      </c>
      <c r="S911" s="9"/>
      <c r="T911" s="40">
        <f>COUNTA(Table3[[#This Row],[month]:[age]])</f>
        <v>7</v>
      </c>
    </row>
    <row r="912" spans="1:20" x14ac:dyDescent="0.25">
      <c r="A912" t="s">
        <v>943</v>
      </c>
      <c r="B912">
        <v>1978</v>
      </c>
      <c r="C912" t="s">
        <v>15</v>
      </c>
      <c r="D912">
        <v>12</v>
      </c>
      <c r="E912">
        <v>0</v>
      </c>
      <c r="F912" s="42">
        <v>7419.48</v>
      </c>
      <c r="G912" t="s">
        <v>11</v>
      </c>
      <c r="H912" t="s">
        <v>11</v>
      </c>
      <c r="I912" t="s">
        <v>23</v>
      </c>
      <c r="J912" s="7">
        <f t="shared" si="100"/>
        <v>0</v>
      </c>
      <c r="K912" s="9" t="str">
        <f t="shared" si="104"/>
        <v>Id1428</v>
      </c>
      <c r="L912" s="8" t="str">
        <f t="shared" si="101"/>
        <v>Nov</v>
      </c>
      <c r="M912" s="9">
        <f t="shared" si="99"/>
        <v>1978</v>
      </c>
      <c r="N912" s="8" t="str" cm="1">
        <f t="array" ref="N912">IF(G912="?",INDEX($G$2:$G$2344,MODE(MATCH($G$2:$G$2344,$G$2:$G$2344,0))),G912)</f>
        <v>tier - 2</v>
      </c>
      <c r="O912" s="8" t="str" cm="1">
        <f t="array" ref="O912">IF(H912="?",INDEX($H$2:$H$2344,MODE(MATCH($H$2:$H$2344,$H$2:$H$2344,0))),H912)</f>
        <v>tier - 2</v>
      </c>
      <c r="P912" s="8" t="str">
        <f t="shared" si="102"/>
        <v>R1012</v>
      </c>
      <c r="Q912" s="11">
        <f t="shared" si="103"/>
        <v>28806</v>
      </c>
      <c r="R912" s="9">
        <f t="shared" si="105"/>
        <v>44</v>
      </c>
      <c r="S912" s="9"/>
      <c r="T912" s="40">
        <f>COUNTA(Table3[[#This Row],[month]:[age]])</f>
        <v>7</v>
      </c>
    </row>
    <row r="913" spans="1:20" x14ac:dyDescent="0.25">
      <c r="A913" t="s">
        <v>944</v>
      </c>
      <c r="B913">
        <v>1978</v>
      </c>
      <c r="C913" t="s">
        <v>30</v>
      </c>
      <c r="D913">
        <v>2</v>
      </c>
      <c r="E913">
        <v>0</v>
      </c>
      <c r="F913" s="42">
        <v>7421.19</v>
      </c>
      <c r="G913" t="s">
        <v>11</v>
      </c>
      <c r="H913" t="s">
        <v>12</v>
      </c>
      <c r="I913" t="s">
        <v>23</v>
      </c>
      <c r="J913" s="7">
        <f t="shared" si="100"/>
        <v>0</v>
      </c>
      <c r="K913" s="9" t="str">
        <f t="shared" si="104"/>
        <v>Id1427</v>
      </c>
      <c r="L913" s="8" t="str">
        <f t="shared" si="101"/>
        <v>Dec</v>
      </c>
      <c r="M913" s="9">
        <f t="shared" si="99"/>
        <v>1978</v>
      </c>
      <c r="N913" s="8" t="str" cm="1">
        <f t="array" ref="N913">IF(G913="?",INDEX($G$2:$G$2344,MODE(MATCH($G$2:$G$2344,$G$2:$G$2344,0))),G913)</f>
        <v>tier - 2</v>
      </c>
      <c r="O913" s="8" t="str" cm="1">
        <f t="array" ref="O913">IF(H913="?",INDEX($H$2:$H$2344,MODE(MATCH($H$2:$H$2344,$H$2:$H$2344,0))),H913)</f>
        <v>tier - 3</v>
      </c>
      <c r="P913" s="8" t="str">
        <f t="shared" si="102"/>
        <v>R1012</v>
      </c>
      <c r="Q913" s="11">
        <f t="shared" si="103"/>
        <v>28826</v>
      </c>
      <c r="R913" s="9">
        <f t="shared" si="105"/>
        <v>44</v>
      </c>
      <c r="S913" s="9"/>
      <c r="T913" s="40">
        <f>COUNTA(Table3[[#This Row],[month]:[age]])</f>
        <v>7</v>
      </c>
    </row>
    <row r="914" spans="1:20" x14ac:dyDescent="0.25">
      <c r="A914" t="s">
        <v>945</v>
      </c>
      <c r="B914">
        <v>1977</v>
      </c>
      <c r="C914" t="s">
        <v>35</v>
      </c>
      <c r="D914">
        <v>25</v>
      </c>
      <c r="E914">
        <v>1</v>
      </c>
      <c r="F914" s="42">
        <v>7441.05</v>
      </c>
      <c r="G914" t="s">
        <v>12</v>
      </c>
      <c r="H914" t="s">
        <v>11</v>
      </c>
      <c r="I914" t="s">
        <v>42</v>
      </c>
      <c r="J914" s="7">
        <f t="shared" si="100"/>
        <v>0</v>
      </c>
      <c r="K914" s="9" t="str">
        <f t="shared" si="104"/>
        <v>Id1426</v>
      </c>
      <c r="L914" s="8" t="str">
        <f t="shared" si="101"/>
        <v>Aug</v>
      </c>
      <c r="M914" s="9">
        <f t="shared" si="99"/>
        <v>1977</v>
      </c>
      <c r="N914" s="8" t="str" cm="1">
        <f t="array" ref="N914">IF(G914="?",INDEX($G$2:$G$2344,MODE(MATCH($G$2:$G$2344,$G$2:$G$2344,0))),G914)</f>
        <v>tier - 3</v>
      </c>
      <c r="O914" s="8" t="str" cm="1">
        <f t="array" ref="O914">IF(H914="?",INDEX($H$2:$H$2344,MODE(MATCH($H$2:$H$2344,$H$2:$H$2344,0))),H914)</f>
        <v>tier - 2</v>
      </c>
      <c r="P914" s="8" t="str">
        <f t="shared" si="102"/>
        <v>R1011</v>
      </c>
      <c r="Q914" s="11">
        <f t="shared" si="103"/>
        <v>28362</v>
      </c>
      <c r="R914" s="9">
        <f t="shared" si="105"/>
        <v>45</v>
      </c>
      <c r="S914" s="9"/>
      <c r="T914" s="40">
        <f>COUNTA(Table3[[#This Row],[month]:[age]])</f>
        <v>7</v>
      </c>
    </row>
    <row r="915" spans="1:20" x14ac:dyDescent="0.25">
      <c r="A915" t="s">
        <v>946</v>
      </c>
      <c r="B915">
        <v>1979</v>
      </c>
      <c r="C915" t="s">
        <v>20</v>
      </c>
      <c r="D915">
        <v>1</v>
      </c>
      <c r="E915">
        <v>2</v>
      </c>
      <c r="F915" s="42">
        <v>7441.5</v>
      </c>
      <c r="G915" t="s">
        <v>12</v>
      </c>
      <c r="H915" t="s">
        <v>11</v>
      </c>
      <c r="I915" t="s">
        <v>42</v>
      </c>
      <c r="J915" s="7">
        <f t="shared" si="100"/>
        <v>0</v>
      </c>
      <c r="K915" s="9" t="str">
        <f t="shared" si="104"/>
        <v>Id1425</v>
      </c>
      <c r="L915" s="8" t="str">
        <f t="shared" si="101"/>
        <v>Sep</v>
      </c>
      <c r="M915" s="9">
        <f t="shared" si="99"/>
        <v>1979</v>
      </c>
      <c r="N915" s="8" t="str" cm="1">
        <f t="array" ref="N915">IF(G915="?",INDEX($G$2:$G$2344,MODE(MATCH($G$2:$G$2344,$G$2:$G$2344,0))),G915)</f>
        <v>tier - 3</v>
      </c>
      <c r="O915" s="8" t="str" cm="1">
        <f t="array" ref="O915">IF(H915="?",INDEX($H$2:$H$2344,MODE(MATCH($H$2:$H$2344,$H$2:$H$2344,0))),H915)</f>
        <v>tier - 2</v>
      </c>
      <c r="P915" s="8" t="str">
        <f t="shared" si="102"/>
        <v>R1011</v>
      </c>
      <c r="Q915" s="11">
        <f t="shared" si="103"/>
        <v>29099</v>
      </c>
      <c r="R915" s="9">
        <f t="shared" si="105"/>
        <v>43</v>
      </c>
      <c r="S915" s="9"/>
      <c r="T915" s="40">
        <f>COUNTA(Table3[[#This Row],[month]:[age]])</f>
        <v>7</v>
      </c>
    </row>
    <row r="916" spans="1:20" x14ac:dyDescent="0.25">
      <c r="A916" t="s">
        <v>947</v>
      </c>
      <c r="B916">
        <v>1980</v>
      </c>
      <c r="C916" t="s">
        <v>10</v>
      </c>
      <c r="D916">
        <v>7</v>
      </c>
      <c r="E916">
        <v>1</v>
      </c>
      <c r="F916" s="42">
        <v>7443.64</v>
      </c>
      <c r="G916" t="s">
        <v>11</v>
      </c>
      <c r="H916" t="s">
        <v>12</v>
      </c>
      <c r="I916" t="s">
        <v>23</v>
      </c>
      <c r="J916" s="7">
        <f t="shared" si="100"/>
        <v>0</v>
      </c>
      <c r="K916" s="9" t="str">
        <f t="shared" si="104"/>
        <v>Id1424</v>
      </c>
      <c r="L916" s="8" t="str">
        <f t="shared" si="101"/>
        <v>Jul</v>
      </c>
      <c r="M916" s="9">
        <f t="shared" si="99"/>
        <v>1980</v>
      </c>
      <c r="N916" s="8" t="str" cm="1">
        <f t="array" ref="N916">IF(G916="?",INDEX($G$2:$G$2344,MODE(MATCH($G$2:$G$2344,$G$2:$G$2344,0))),G916)</f>
        <v>tier - 2</v>
      </c>
      <c r="O916" s="8" t="str" cm="1">
        <f t="array" ref="O916">IF(H916="?",INDEX($H$2:$H$2344,MODE(MATCH($H$2:$H$2344,$H$2:$H$2344,0))),H916)</f>
        <v>tier - 3</v>
      </c>
      <c r="P916" s="8" t="str">
        <f t="shared" si="102"/>
        <v>R1012</v>
      </c>
      <c r="Q916" s="11">
        <f t="shared" si="103"/>
        <v>29409</v>
      </c>
      <c r="R916" s="9">
        <f t="shared" si="105"/>
        <v>42</v>
      </c>
      <c r="S916" s="9"/>
      <c r="T916" s="40">
        <f>COUNTA(Table3[[#This Row],[month]:[age]])</f>
        <v>7</v>
      </c>
    </row>
    <row r="917" spans="1:20" x14ac:dyDescent="0.25">
      <c r="A917" t="s">
        <v>948</v>
      </c>
      <c r="B917">
        <v>1977</v>
      </c>
      <c r="C917" t="s">
        <v>20</v>
      </c>
      <c r="D917">
        <v>25</v>
      </c>
      <c r="E917">
        <v>1</v>
      </c>
      <c r="F917" s="42">
        <v>7445.92</v>
      </c>
      <c r="G917" t="s">
        <v>12</v>
      </c>
      <c r="H917" t="s">
        <v>16</v>
      </c>
      <c r="I917" t="s">
        <v>42</v>
      </c>
      <c r="J917" s="7">
        <f t="shared" si="100"/>
        <v>0</v>
      </c>
      <c r="K917" s="9" t="str">
        <f t="shared" si="104"/>
        <v>Id1423</v>
      </c>
      <c r="L917" s="8" t="str">
        <f t="shared" si="101"/>
        <v>Sep</v>
      </c>
      <c r="M917" s="9">
        <f t="shared" si="99"/>
        <v>1977</v>
      </c>
      <c r="N917" s="8" t="str" cm="1">
        <f t="array" ref="N917">IF(G917="?",INDEX($G$2:$G$2344,MODE(MATCH($G$2:$G$2344,$G$2:$G$2344,0))),G917)</f>
        <v>tier - 3</v>
      </c>
      <c r="O917" s="8" t="str" cm="1">
        <f t="array" ref="O917">IF(H917="?",INDEX($H$2:$H$2344,MODE(MATCH($H$2:$H$2344,$H$2:$H$2344,0))),H917)</f>
        <v>tier - 1</v>
      </c>
      <c r="P917" s="8" t="str">
        <f t="shared" si="102"/>
        <v>R1011</v>
      </c>
      <c r="Q917" s="11">
        <f t="shared" si="103"/>
        <v>28393</v>
      </c>
      <c r="R917" s="9">
        <f t="shared" si="105"/>
        <v>45</v>
      </c>
      <c r="S917" s="9"/>
      <c r="T917" s="40">
        <f>COUNTA(Table3[[#This Row],[month]:[age]])</f>
        <v>7</v>
      </c>
    </row>
    <row r="918" spans="1:20" x14ac:dyDescent="0.25">
      <c r="A918" t="s">
        <v>949</v>
      </c>
      <c r="B918">
        <v>1977</v>
      </c>
      <c r="C918" t="s">
        <v>20</v>
      </c>
      <c r="D918">
        <v>30</v>
      </c>
      <c r="E918">
        <v>0</v>
      </c>
      <c r="F918" s="42">
        <v>7448.4</v>
      </c>
      <c r="G918" t="s">
        <v>12</v>
      </c>
      <c r="H918" t="s">
        <v>12</v>
      </c>
      <c r="I918" t="s">
        <v>356</v>
      </c>
      <c r="J918" s="7">
        <f t="shared" si="100"/>
        <v>0</v>
      </c>
      <c r="K918" s="9" t="str">
        <f t="shared" si="104"/>
        <v>Id1422</v>
      </c>
      <c r="L918" s="8" t="str">
        <f t="shared" si="101"/>
        <v>Sep</v>
      </c>
      <c r="M918" s="9">
        <f t="shared" si="99"/>
        <v>1977</v>
      </c>
      <c r="N918" s="8" t="str" cm="1">
        <f t="array" ref="N918">IF(G918="?",INDEX($G$2:$G$2344,MODE(MATCH($G$2:$G$2344,$G$2:$G$2344,0))),G918)</f>
        <v>tier - 3</v>
      </c>
      <c r="O918" s="8" t="str" cm="1">
        <f t="array" ref="O918">IF(H918="?",INDEX($H$2:$H$2344,MODE(MATCH($H$2:$H$2344,$H$2:$H$2344,0))),H918)</f>
        <v>tier - 3</v>
      </c>
      <c r="P918" s="8" t="str">
        <f t="shared" si="102"/>
        <v>R1017</v>
      </c>
      <c r="Q918" s="11">
        <f t="shared" si="103"/>
        <v>28398</v>
      </c>
      <c r="R918" s="9">
        <f t="shared" si="105"/>
        <v>45</v>
      </c>
      <c r="S918" s="9"/>
      <c r="T918" s="40">
        <f>COUNTA(Table3[[#This Row],[month]:[age]])</f>
        <v>7</v>
      </c>
    </row>
    <row r="919" spans="1:20" x14ac:dyDescent="0.25">
      <c r="A919" t="s">
        <v>950</v>
      </c>
      <c r="B919">
        <v>2001</v>
      </c>
      <c r="C919" t="s">
        <v>18</v>
      </c>
      <c r="D919">
        <v>1</v>
      </c>
      <c r="E919">
        <v>0</v>
      </c>
      <c r="F919" s="42">
        <v>7450.36</v>
      </c>
      <c r="G919" t="s">
        <v>11</v>
      </c>
      <c r="H919" t="s">
        <v>11</v>
      </c>
      <c r="I919" t="s">
        <v>23</v>
      </c>
      <c r="J919" s="7">
        <f t="shared" si="100"/>
        <v>0</v>
      </c>
      <c r="K919" s="9" t="str">
        <f t="shared" si="104"/>
        <v>Id1421</v>
      </c>
      <c r="L919" s="8" t="str">
        <f t="shared" si="101"/>
        <v>Jun</v>
      </c>
      <c r="M919" s="9">
        <f t="shared" si="99"/>
        <v>2001</v>
      </c>
      <c r="N919" s="8" t="str" cm="1">
        <f t="array" ref="N919">IF(G919="?",INDEX($G$2:$G$2344,MODE(MATCH($G$2:$G$2344,$G$2:$G$2344,0))),G919)</f>
        <v>tier - 2</v>
      </c>
      <c r="O919" s="8" t="str" cm="1">
        <f t="array" ref="O919">IF(H919="?",INDEX($H$2:$H$2344,MODE(MATCH($H$2:$H$2344,$H$2:$H$2344,0))),H919)</f>
        <v>tier - 2</v>
      </c>
      <c r="P919" s="8" t="str">
        <f t="shared" si="102"/>
        <v>R1012</v>
      </c>
      <c r="Q919" s="11">
        <f t="shared" si="103"/>
        <v>37043</v>
      </c>
      <c r="R919" s="9">
        <f t="shared" si="105"/>
        <v>22</v>
      </c>
      <c r="S919" s="9"/>
      <c r="T919" s="40">
        <f>COUNTA(Table3[[#This Row],[month]:[age]])</f>
        <v>7</v>
      </c>
    </row>
    <row r="920" spans="1:20" x14ac:dyDescent="0.25">
      <c r="A920" t="s">
        <v>951</v>
      </c>
      <c r="B920">
        <v>1967</v>
      </c>
      <c r="C920" t="s">
        <v>35</v>
      </c>
      <c r="D920">
        <v>4</v>
      </c>
      <c r="E920">
        <v>0</v>
      </c>
      <c r="F920" s="42">
        <v>7463.51</v>
      </c>
      <c r="G920" t="s">
        <v>12</v>
      </c>
      <c r="H920" t="s">
        <v>12</v>
      </c>
      <c r="I920" t="s">
        <v>13</v>
      </c>
      <c r="J920" s="7">
        <f t="shared" si="100"/>
        <v>0</v>
      </c>
      <c r="K920" s="9" t="str">
        <f t="shared" si="104"/>
        <v>Id1420</v>
      </c>
      <c r="L920" s="8" t="str">
        <f t="shared" si="101"/>
        <v>Aug</v>
      </c>
      <c r="M920" s="9">
        <f t="shared" si="99"/>
        <v>1967</v>
      </c>
      <c r="N920" s="8" t="str" cm="1">
        <f t="array" ref="N920">IF(G920="?",INDEX($G$2:$G$2344,MODE(MATCH($G$2:$G$2344,$G$2:$G$2344,0))),G920)</f>
        <v>tier - 3</v>
      </c>
      <c r="O920" s="8" t="str" cm="1">
        <f t="array" ref="O920">IF(H920="?",INDEX($H$2:$H$2344,MODE(MATCH($H$2:$H$2344,$H$2:$H$2344,0))),H920)</f>
        <v>tier - 3</v>
      </c>
      <c r="P920" s="8" t="str">
        <f t="shared" si="102"/>
        <v>R1013</v>
      </c>
      <c r="Q920" s="11">
        <f t="shared" si="103"/>
        <v>24688</v>
      </c>
      <c r="R920" s="9">
        <f t="shared" si="105"/>
        <v>55</v>
      </c>
      <c r="S920" s="9"/>
      <c r="T920" s="40">
        <f>COUNTA(Table3[[#This Row],[month]:[age]])</f>
        <v>7</v>
      </c>
    </row>
    <row r="921" spans="1:20" x14ac:dyDescent="0.25">
      <c r="A921" t="s">
        <v>952</v>
      </c>
      <c r="B921">
        <v>1996</v>
      </c>
      <c r="C921" t="s">
        <v>18</v>
      </c>
      <c r="D921">
        <v>14</v>
      </c>
      <c r="E921">
        <v>0</v>
      </c>
      <c r="F921" s="42">
        <v>7487.38</v>
      </c>
      <c r="G921" t="s">
        <v>11</v>
      </c>
      <c r="H921" t="s">
        <v>12</v>
      </c>
      <c r="I921" t="s">
        <v>23</v>
      </c>
      <c r="J921" s="7">
        <f t="shared" si="100"/>
        <v>0</v>
      </c>
      <c r="K921" s="9" t="str">
        <f t="shared" si="104"/>
        <v>Id1419</v>
      </c>
      <c r="L921" s="8" t="str">
        <f t="shared" si="101"/>
        <v>Jun</v>
      </c>
      <c r="M921" s="9">
        <f t="shared" si="99"/>
        <v>1996</v>
      </c>
      <c r="N921" s="8" t="str" cm="1">
        <f t="array" ref="N921">IF(G921="?",INDEX($G$2:$G$2344,MODE(MATCH($G$2:$G$2344,$G$2:$G$2344,0))),G921)</f>
        <v>tier - 2</v>
      </c>
      <c r="O921" s="8" t="str" cm="1">
        <f t="array" ref="O921">IF(H921="?",INDEX($H$2:$H$2344,MODE(MATCH($H$2:$H$2344,$H$2:$H$2344,0))),H921)</f>
        <v>tier - 3</v>
      </c>
      <c r="P921" s="8" t="str">
        <f t="shared" si="102"/>
        <v>R1012</v>
      </c>
      <c r="Q921" s="11">
        <f t="shared" si="103"/>
        <v>35230</v>
      </c>
      <c r="R921" s="9">
        <f t="shared" si="105"/>
        <v>26</v>
      </c>
      <c r="S921" s="9"/>
      <c r="T921" s="40">
        <f>COUNTA(Table3[[#This Row],[month]:[age]])</f>
        <v>7</v>
      </c>
    </row>
    <row r="922" spans="1:20" x14ac:dyDescent="0.25">
      <c r="A922" t="s">
        <v>953</v>
      </c>
      <c r="B922">
        <v>1988</v>
      </c>
      <c r="C922" t="s">
        <v>30</v>
      </c>
      <c r="D922">
        <v>15</v>
      </c>
      <c r="E922">
        <v>3</v>
      </c>
      <c r="F922" s="42">
        <v>7494.63</v>
      </c>
      <c r="G922" t="s">
        <v>11</v>
      </c>
      <c r="H922" t="s">
        <v>12</v>
      </c>
      <c r="I922" t="s">
        <v>200</v>
      </c>
      <c r="J922" s="7">
        <f t="shared" si="100"/>
        <v>0</v>
      </c>
      <c r="K922" s="9" t="str">
        <f t="shared" si="104"/>
        <v>Id1418</v>
      </c>
      <c r="L922" s="8" t="str">
        <f t="shared" si="101"/>
        <v>Dec</v>
      </c>
      <c r="M922" s="9">
        <f t="shared" si="99"/>
        <v>1988</v>
      </c>
      <c r="N922" s="8" t="str" cm="1">
        <f t="array" ref="N922">IF(G922="?",INDEX($G$2:$G$2344,MODE(MATCH($G$2:$G$2344,$G$2:$G$2344,0))),G922)</f>
        <v>tier - 2</v>
      </c>
      <c r="O922" s="8" t="str" cm="1">
        <f t="array" ref="O922">IF(H922="?",INDEX($H$2:$H$2344,MODE(MATCH($H$2:$H$2344,$H$2:$H$2344,0))),H922)</f>
        <v>tier - 3</v>
      </c>
      <c r="P922" s="8" t="str">
        <f t="shared" si="102"/>
        <v>R1025</v>
      </c>
      <c r="Q922" s="11">
        <f t="shared" si="103"/>
        <v>32492</v>
      </c>
      <c r="R922" s="9">
        <f t="shared" si="105"/>
        <v>34</v>
      </c>
      <c r="S922" s="9"/>
      <c r="T922" s="40">
        <f>COUNTA(Table3[[#This Row],[month]:[age]])</f>
        <v>7</v>
      </c>
    </row>
    <row r="923" spans="1:20" x14ac:dyDescent="0.25">
      <c r="A923" t="s">
        <v>954</v>
      </c>
      <c r="B923">
        <v>1997</v>
      </c>
      <c r="C923" t="s">
        <v>37</v>
      </c>
      <c r="D923">
        <v>28</v>
      </c>
      <c r="E923">
        <v>0</v>
      </c>
      <c r="F923" s="42">
        <v>7504.3</v>
      </c>
      <c r="G923" t="s">
        <v>11</v>
      </c>
      <c r="H923" t="s">
        <v>16</v>
      </c>
      <c r="I923" t="s">
        <v>23</v>
      </c>
      <c r="J923" s="7">
        <f t="shared" si="100"/>
        <v>0</v>
      </c>
      <c r="K923" s="9" t="str">
        <f t="shared" si="104"/>
        <v>Id1417</v>
      </c>
      <c r="L923" s="8" t="str">
        <f t="shared" si="101"/>
        <v>Oct</v>
      </c>
      <c r="M923" s="9">
        <f t="shared" si="99"/>
        <v>1997</v>
      </c>
      <c r="N923" s="8" t="str" cm="1">
        <f t="array" ref="N923">IF(G923="?",INDEX($G$2:$G$2344,MODE(MATCH($G$2:$G$2344,$G$2:$G$2344,0))),G923)</f>
        <v>tier - 2</v>
      </c>
      <c r="O923" s="8" t="str" cm="1">
        <f t="array" ref="O923">IF(H923="?",INDEX($H$2:$H$2344,MODE(MATCH($H$2:$H$2344,$H$2:$H$2344,0))),H923)</f>
        <v>tier - 1</v>
      </c>
      <c r="P923" s="8" t="str">
        <f t="shared" si="102"/>
        <v>R1012</v>
      </c>
      <c r="Q923" s="11">
        <f t="shared" si="103"/>
        <v>35731</v>
      </c>
      <c r="R923" s="9">
        <f t="shared" si="105"/>
        <v>25</v>
      </c>
      <c r="S923" s="9"/>
      <c r="T923" s="40">
        <f>COUNTA(Table3[[#This Row],[month]:[age]])</f>
        <v>7</v>
      </c>
    </row>
    <row r="924" spans="1:20" x14ac:dyDescent="0.25">
      <c r="A924" t="s">
        <v>955</v>
      </c>
      <c r="B924">
        <v>1983</v>
      </c>
      <c r="C924" t="s">
        <v>10</v>
      </c>
      <c r="D924">
        <v>10</v>
      </c>
      <c r="E924">
        <v>4</v>
      </c>
      <c r="F924" s="42">
        <v>7512.27</v>
      </c>
      <c r="G924" t="s">
        <v>12</v>
      </c>
      <c r="H924" t="s">
        <v>11</v>
      </c>
      <c r="I924" t="s">
        <v>42</v>
      </c>
      <c r="J924" s="7">
        <f t="shared" si="100"/>
        <v>0</v>
      </c>
      <c r="K924" s="9" t="str">
        <f t="shared" si="104"/>
        <v>Id1416</v>
      </c>
      <c r="L924" s="8" t="str">
        <f t="shared" si="101"/>
        <v>Jul</v>
      </c>
      <c r="M924" s="9">
        <f t="shared" si="99"/>
        <v>1983</v>
      </c>
      <c r="N924" s="8" t="str" cm="1">
        <f t="array" ref="N924">IF(G924="?",INDEX($G$2:$G$2344,MODE(MATCH($G$2:$G$2344,$G$2:$G$2344,0))),G924)</f>
        <v>tier - 3</v>
      </c>
      <c r="O924" s="8" t="str" cm="1">
        <f t="array" ref="O924">IF(H924="?",INDEX($H$2:$H$2344,MODE(MATCH($H$2:$H$2344,$H$2:$H$2344,0))),H924)</f>
        <v>tier - 2</v>
      </c>
      <c r="P924" s="8" t="str">
        <f t="shared" si="102"/>
        <v>R1011</v>
      </c>
      <c r="Q924" s="11">
        <f t="shared" si="103"/>
        <v>30507</v>
      </c>
      <c r="R924" s="9">
        <f t="shared" si="105"/>
        <v>39</v>
      </c>
      <c r="S924" s="9"/>
      <c r="T924" s="40">
        <f>COUNTA(Table3[[#This Row],[month]:[age]])</f>
        <v>7</v>
      </c>
    </row>
    <row r="925" spans="1:20" x14ac:dyDescent="0.25">
      <c r="A925" t="s">
        <v>956</v>
      </c>
      <c r="B925">
        <v>1978</v>
      </c>
      <c r="C925" t="s">
        <v>37</v>
      </c>
      <c r="D925">
        <v>18</v>
      </c>
      <c r="E925">
        <v>1</v>
      </c>
      <c r="F925" s="42">
        <v>7518.03</v>
      </c>
      <c r="G925" t="s">
        <v>11</v>
      </c>
      <c r="H925" t="s">
        <v>12</v>
      </c>
      <c r="I925" t="s">
        <v>23</v>
      </c>
      <c r="J925" s="7">
        <f t="shared" si="100"/>
        <v>0</v>
      </c>
      <c r="K925" s="9" t="str">
        <f t="shared" si="104"/>
        <v>Id1415</v>
      </c>
      <c r="L925" s="8" t="str">
        <f t="shared" si="101"/>
        <v>Oct</v>
      </c>
      <c r="M925" s="9">
        <f t="shared" si="99"/>
        <v>1978</v>
      </c>
      <c r="N925" s="8" t="str" cm="1">
        <f t="array" ref="N925">IF(G925="?",INDEX($G$2:$G$2344,MODE(MATCH($G$2:$G$2344,$G$2:$G$2344,0))),G925)</f>
        <v>tier - 2</v>
      </c>
      <c r="O925" s="8" t="str" cm="1">
        <f t="array" ref="O925">IF(H925="?",INDEX($H$2:$H$2344,MODE(MATCH($H$2:$H$2344,$H$2:$H$2344,0))),H925)</f>
        <v>tier - 3</v>
      </c>
      <c r="P925" s="8" t="str">
        <f t="shared" si="102"/>
        <v>R1012</v>
      </c>
      <c r="Q925" s="11">
        <f t="shared" si="103"/>
        <v>28781</v>
      </c>
      <c r="R925" s="9">
        <f t="shared" si="105"/>
        <v>44</v>
      </c>
      <c r="S925" s="9"/>
      <c r="T925" s="40">
        <f>COUNTA(Table3[[#This Row],[month]:[age]])</f>
        <v>7</v>
      </c>
    </row>
    <row r="926" spans="1:20" x14ac:dyDescent="0.25">
      <c r="A926" t="s">
        <v>957</v>
      </c>
      <c r="B926">
        <v>1976</v>
      </c>
      <c r="C926" t="s">
        <v>37</v>
      </c>
      <c r="D926">
        <v>10</v>
      </c>
      <c r="E926">
        <v>0</v>
      </c>
      <c r="F926" s="42">
        <v>7526.71</v>
      </c>
      <c r="G926" t="s">
        <v>12</v>
      </c>
      <c r="H926" t="s">
        <v>16</v>
      </c>
      <c r="I926" t="s">
        <v>23</v>
      </c>
      <c r="J926" s="7">
        <f t="shared" si="100"/>
        <v>0</v>
      </c>
      <c r="K926" s="9" t="str">
        <f t="shared" si="104"/>
        <v>Id1414</v>
      </c>
      <c r="L926" s="8" t="str">
        <f t="shared" si="101"/>
        <v>Oct</v>
      </c>
      <c r="M926" s="9">
        <f t="shared" si="99"/>
        <v>1976</v>
      </c>
      <c r="N926" s="8" t="str" cm="1">
        <f t="array" ref="N926">IF(G926="?",INDEX($G$2:$G$2344,MODE(MATCH($G$2:$G$2344,$G$2:$G$2344,0))),G926)</f>
        <v>tier - 3</v>
      </c>
      <c r="O926" s="8" t="str" cm="1">
        <f t="array" ref="O926">IF(H926="?",INDEX($H$2:$H$2344,MODE(MATCH($H$2:$H$2344,$H$2:$H$2344,0))),H926)</f>
        <v>tier - 1</v>
      </c>
      <c r="P926" s="8" t="str">
        <f t="shared" si="102"/>
        <v>R1012</v>
      </c>
      <c r="Q926" s="11">
        <f t="shared" si="103"/>
        <v>28043</v>
      </c>
      <c r="R926" s="9">
        <f t="shared" si="105"/>
        <v>46</v>
      </c>
      <c r="S926" s="9"/>
      <c r="T926" s="40">
        <f>COUNTA(Table3[[#This Row],[month]:[age]])</f>
        <v>7</v>
      </c>
    </row>
    <row r="927" spans="1:20" x14ac:dyDescent="0.25">
      <c r="A927" t="s">
        <v>958</v>
      </c>
      <c r="B927">
        <v>1978</v>
      </c>
      <c r="C927" t="s">
        <v>30</v>
      </c>
      <c r="D927">
        <v>14</v>
      </c>
      <c r="E927">
        <v>2</v>
      </c>
      <c r="F927" s="42">
        <v>7531.7</v>
      </c>
      <c r="G927" t="s">
        <v>11</v>
      </c>
      <c r="H927" t="s">
        <v>16</v>
      </c>
      <c r="I927" t="s">
        <v>13</v>
      </c>
      <c r="J927" s="7">
        <f t="shared" si="100"/>
        <v>0</v>
      </c>
      <c r="K927" s="9" t="str">
        <f t="shared" si="104"/>
        <v>Id1413</v>
      </c>
      <c r="L927" s="8" t="str">
        <f t="shared" si="101"/>
        <v>Dec</v>
      </c>
      <c r="M927" s="9">
        <f t="shared" si="99"/>
        <v>1978</v>
      </c>
      <c r="N927" s="8" t="str" cm="1">
        <f t="array" ref="N927">IF(G927="?",INDEX($G$2:$G$2344,MODE(MATCH($G$2:$G$2344,$G$2:$G$2344,0))),G927)</f>
        <v>tier - 2</v>
      </c>
      <c r="O927" s="8" t="str" cm="1">
        <f t="array" ref="O927">IF(H927="?",INDEX($H$2:$H$2344,MODE(MATCH($H$2:$H$2344,$H$2:$H$2344,0))),H927)</f>
        <v>tier - 1</v>
      </c>
      <c r="P927" s="8" t="str">
        <f t="shared" si="102"/>
        <v>R1013</v>
      </c>
      <c r="Q927" s="11">
        <f t="shared" si="103"/>
        <v>28838</v>
      </c>
      <c r="R927" s="9">
        <f t="shared" si="105"/>
        <v>44</v>
      </c>
      <c r="S927" s="9"/>
      <c r="T927" s="40">
        <f>COUNTA(Table3[[#This Row],[month]:[age]])</f>
        <v>7</v>
      </c>
    </row>
    <row r="928" spans="1:20" x14ac:dyDescent="0.25">
      <c r="A928" t="s">
        <v>959</v>
      </c>
      <c r="B928">
        <v>1984</v>
      </c>
      <c r="C928" t="s">
        <v>35</v>
      </c>
      <c r="D928">
        <v>22</v>
      </c>
      <c r="E928">
        <v>3</v>
      </c>
      <c r="F928" s="42">
        <v>7537.16</v>
      </c>
      <c r="G928" t="s">
        <v>11</v>
      </c>
      <c r="H928" t="s">
        <v>11</v>
      </c>
      <c r="I928" t="s">
        <v>23</v>
      </c>
      <c r="J928" s="7">
        <f t="shared" si="100"/>
        <v>0</v>
      </c>
      <c r="K928" s="9" t="str">
        <f t="shared" si="104"/>
        <v>Id1412</v>
      </c>
      <c r="L928" s="8" t="str">
        <f t="shared" si="101"/>
        <v>Aug</v>
      </c>
      <c r="M928" s="9">
        <f t="shared" si="99"/>
        <v>1984</v>
      </c>
      <c r="N928" s="8" t="str" cm="1">
        <f t="array" ref="N928">IF(G928="?",INDEX($G$2:$G$2344,MODE(MATCH($G$2:$G$2344,$G$2:$G$2344,0))),G928)</f>
        <v>tier - 2</v>
      </c>
      <c r="O928" s="8" t="str" cm="1">
        <f t="array" ref="O928">IF(H928="?",INDEX($H$2:$H$2344,MODE(MATCH($H$2:$H$2344,$H$2:$H$2344,0))),H928)</f>
        <v>tier - 2</v>
      </c>
      <c r="P928" s="8" t="str">
        <f t="shared" si="102"/>
        <v>R1012</v>
      </c>
      <c r="Q928" s="11">
        <f t="shared" si="103"/>
        <v>30916</v>
      </c>
      <c r="R928" s="9">
        <f t="shared" si="105"/>
        <v>38</v>
      </c>
      <c r="S928" s="9"/>
      <c r="T928" s="40">
        <f>COUNTA(Table3[[#This Row],[month]:[age]])</f>
        <v>7</v>
      </c>
    </row>
    <row r="929" spans="1:20" x14ac:dyDescent="0.25">
      <c r="A929" t="s">
        <v>960</v>
      </c>
      <c r="B929">
        <v>1988</v>
      </c>
      <c r="C929" t="s">
        <v>30</v>
      </c>
      <c r="D929">
        <v>15</v>
      </c>
      <c r="E929">
        <v>3</v>
      </c>
      <c r="F929" s="42">
        <v>7538.52</v>
      </c>
      <c r="G929" t="s">
        <v>11</v>
      </c>
      <c r="H929" t="s">
        <v>11</v>
      </c>
      <c r="I929" t="s">
        <v>23</v>
      </c>
      <c r="J929" s="7">
        <f t="shared" si="100"/>
        <v>0</v>
      </c>
      <c r="K929" s="9" t="str">
        <f t="shared" si="104"/>
        <v>Id1411</v>
      </c>
      <c r="L929" s="8" t="str">
        <f t="shared" si="101"/>
        <v>Dec</v>
      </c>
      <c r="M929" s="9">
        <f t="shared" si="99"/>
        <v>1988</v>
      </c>
      <c r="N929" s="8" t="str" cm="1">
        <f t="array" ref="N929">IF(G929="?",INDEX($G$2:$G$2344,MODE(MATCH($G$2:$G$2344,$G$2:$G$2344,0))),G929)</f>
        <v>tier - 2</v>
      </c>
      <c r="O929" s="8" t="str" cm="1">
        <f t="array" ref="O929">IF(H929="?",INDEX($H$2:$H$2344,MODE(MATCH($H$2:$H$2344,$H$2:$H$2344,0))),H929)</f>
        <v>tier - 2</v>
      </c>
      <c r="P929" s="8" t="str">
        <f t="shared" si="102"/>
        <v>R1012</v>
      </c>
      <c r="Q929" s="11">
        <f t="shared" si="103"/>
        <v>32492</v>
      </c>
      <c r="R929" s="9">
        <f t="shared" si="105"/>
        <v>34</v>
      </c>
      <c r="S929" s="9"/>
      <c r="T929" s="40">
        <f>COUNTA(Table3[[#This Row],[month]:[age]])</f>
        <v>7</v>
      </c>
    </row>
    <row r="930" spans="1:20" x14ac:dyDescent="0.25">
      <c r="A930" t="s">
        <v>961</v>
      </c>
      <c r="B930">
        <v>1994</v>
      </c>
      <c r="C930" t="s">
        <v>35</v>
      </c>
      <c r="D930">
        <v>14</v>
      </c>
      <c r="E930">
        <v>0</v>
      </c>
      <c r="F930" s="42">
        <v>7567.13</v>
      </c>
      <c r="G930" t="s">
        <v>11</v>
      </c>
      <c r="H930" t="s">
        <v>11</v>
      </c>
      <c r="I930" t="s">
        <v>300</v>
      </c>
      <c r="J930" s="7">
        <f t="shared" si="100"/>
        <v>0</v>
      </c>
      <c r="K930" s="9" t="str">
        <f t="shared" si="104"/>
        <v>Id1410</v>
      </c>
      <c r="L930" s="8" t="str">
        <f t="shared" si="101"/>
        <v>Aug</v>
      </c>
      <c r="M930" s="9">
        <f t="shared" si="99"/>
        <v>1994</v>
      </c>
      <c r="N930" s="8" t="str" cm="1">
        <f t="array" ref="N930">IF(G930="?",INDEX($G$2:$G$2344,MODE(MATCH($G$2:$G$2344,$G$2:$G$2344,0))),G930)</f>
        <v>tier - 2</v>
      </c>
      <c r="O930" s="8" t="str" cm="1">
        <f t="array" ref="O930">IF(H930="?",INDEX($H$2:$H$2344,MODE(MATCH($H$2:$H$2344,$H$2:$H$2344,0))),H930)</f>
        <v>tier - 2</v>
      </c>
      <c r="P930" s="8" t="str">
        <f t="shared" si="102"/>
        <v>R1021</v>
      </c>
      <c r="Q930" s="11">
        <f t="shared" si="103"/>
        <v>34560</v>
      </c>
      <c r="R930" s="9">
        <f t="shared" si="105"/>
        <v>28</v>
      </c>
      <c r="S930" s="9"/>
      <c r="T930" s="40">
        <f>COUNTA(Table3[[#This Row],[month]:[age]])</f>
        <v>7</v>
      </c>
    </row>
    <row r="931" spans="1:20" x14ac:dyDescent="0.25">
      <c r="A931" t="s">
        <v>962</v>
      </c>
      <c r="B931">
        <v>1967</v>
      </c>
      <c r="C931" t="s">
        <v>10</v>
      </c>
      <c r="D931">
        <v>17</v>
      </c>
      <c r="E931">
        <v>0</v>
      </c>
      <c r="F931" s="42">
        <v>7585.62</v>
      </c>
      <c r="G931" t="s">
        <v>12</v>
      </c>
      <c r="H931" t="s">
        <v>11</v>
      </c>
      <c r="I931" t="s">
        <v>13</v>
      </c>
      <c r="J931" s="7">
        <f t="shared" si="100"/>
        <v>0</v>
      </c>
      <c r="K931" s="9" t="str">
        <f t="shared" si="104"/>
        <v>Id1409</v>
      </c>
      <c r="L931" s="8" t="str">
        <f t="shared" si="101"/>
        <v>Jul</v>
      </c>
      <c r="M931" s="9">
        <f t="shared" si="99"/>
        <v>1967</v>
      </c>
      <c r="N931" s="8" t="str" cm="1">
        <f t="array" ref="N931">IF(G931="?",INDEX($G$2:$G$2344,MODE(MATCH($G$2:$G$2344,$G$2:$G$2344,0))),G931)</f>
        <v>tier - 3</v>
      </c>
      <c r="O931" s="8" t="str" cm="1">
        <f t="array" ref="O931">IF(H931="?",INDEX($H$2:$H$2344,MODE(MATCH($H$2:$H$2344,$H$2:$H$2344,0))),H931)</f>
        <v>tier - 2</v>
      </c>
      <c r="P931" s="8" t="str">
        <f t="shared" si="102"/>
        <v>R1013</v>
      </c>
      <c r="Q931" s="11">
        <f t="shared" si="103"/>
        <v>24670</v>
      </c>
      <c r="R931" s="9">
        <f t="shared" si="105"/>
        <v>55</v>
      </c>
      <c r="S931" s="9"/>
      <c r="T931" s="40">
        <f>COUNTA(Table3[[#This Row],[month]:[age]])</f>
        <v>7</v>
      </c>
    </row>
    <row r="932" spans="1:20" x14ac:dyDescent="0.25">
      <c r="A932" t="s">
        <v>963</v>
      </c>
      <c r="B932">
        <v>1997</v>
      </c>
      <c r="C932" t="s">
        <v>20</v>
      </c>
      <c r="D932">
        <v>30</v>
      </c>
      <c r="E932">
        <v>0</v>
      </c>
      <c r="F932" s="42">
        <v>7607.03</v>
      </c>
      <c r="G932" t="s">
        <v>11</v>
      </c>
      <c r="H932" t="s">
        <v>11</v>
      </c>
      <c r="I932" t="s">
        <v>23</v>
      </c>
      <c r="J932" s="7">
        <f t="shared" si="100"/>
        <v>0</v>
      </c>
      <c r="K932" s="9" t="str">
        <f t="shared" si="104"/>
        <v>Id1408</v>
      </c>
      <c r="L932" s="8" t="str">
        <f t="shared" si="101"/>
        <v>Sep</v>
      </c>
      <c r="M932" s="9">
        <f t="shared" si="99"/>
        <v>1997</v>
      </c>
      <c r="N932" s="8" t="str" cm="1">
        <f t="array" ref="N932">IF(G932="?",INDEX($G$2:$G$2344,MODE(MATCH($G$2:$G$2344,$G$2:$G$2344,0))),G932)</f>
        <v>tier - 2</v>
      </c>
      <c r="O932" s="8" t="str" cm="1">
        <f t="array" ref="O932">IF(H932="?",INDEX($H$2:$H$2344,MODE(MATCH($H$2:$H$2344,$H$2:$H$2344,0))),H932)</f>
        <v>tier - 2</v>
      </c>
      <c r="P932" s="8" t="str">
        <f t="shared" si="102"/>
        <v>R1012</v>
      </c>
      <c r="Q932" s="11">
        <f t="shared" si="103"/>
        <v>35703</v>
      </c>
      <c r="R932" s="9">
        <f t="shared" si="105"/>
        <v>25</v>
      </c>
      <c r="S932" s="9"/>
      <c r="T932" s="40">
        <f>COUNTA(Table3[[#This Row],[month]:[age]])</f>
        <v>7</v>
      </c>
    </row>
    <row r="933" spans="1:20" x14ac:dyDescent="0.25">
      <c r="A933" t="s">
        <v>964</v>
      </c>
      <c r="B933">
        <v>1968</v>
      </c>
      <c r="C933" t="s">
        <v>10</v>
      </c>
      <c r="D933">
        <v>3</v>
      </c>
      <c r="E933">
        <v>0</v>
      </c>
      <c r="F933" s="42">
        <v>7609.6</v>
      </c>
      <c r="G933" t="s">
        <v>12</v>
      </c>
      <c r="H933" t="s">
        <v>11</v>
      </c>
      <c r="I933" t="s">
        <v>23</v>
      </c>
      <c r="J933" s="7">
        <f t="shared" si="100"/>
        <v>0</v>
      </c>
      <c r="K933" s="9" t="str">
        <f t="shared" si="104"/>
        <v>Id1407</v>
      </c>
      <c r="L933" s="8" t="str">
        <f t="shared" si="101"/>
        <v>Jul</v>
      </c>
      <c r="M933" s="9">
        <f t="shared" si="99"/>
        <v>1968</v>
      </c>
      <c r="N933" s="8" t="str" cm="1">
        <f t="array" ref="N933">IF(G933="?",INDEX($G$2:$G$2344,MODE(MATCH($G$2:$G$2344,$G$2:$G$2344,0))),G933)</f>
        <v>tier - 3</v>
      </c>
      <c r="O933" s="8" t="str" cm="1">
        <f t="array" ref="O933">IF(H933="?",INDEX($H$2:$H$2344,MODE(MATCH($H$2:$H$2344,$H$2:$H$2344,0))),H933)</f>
        <v>tier - 2</v>
      </c>
      <c r="P933" s="8" t="str">
        <f t="shared" si="102"/>
        <v>R1012</v>
      </c>
      <c r="Q933" s="11">
        <f t="shared" si="103"/>
        <v>25022</v>
      </c>
      <c r="R933" s="9">
        <f t="shared" si="105"/>
        <v>54</v>
      </c>
      <c r="S933" s="9"/>
      <c r="T933" s="40">
        <f>COUNTA(Table3[[#This Row],[month]:[age]])</f>
        <v>7</v>
      </c>
    </row>
    <row r="934" spans="1:20" x14ac:dyDescent="0.25">
      <c r="A934" t="s">
        <v>965</v>
      </c>
      <c r="B934">
        <v>1996</v>
      </c>
      <c r="C934" t="s">
        <v>20</v>
      </c>
      <c r="D934">
        <v>17</v>
      </c>
      <c r="E934">
        <v>0</v>
      </c>
      <c r="F934" s="42">
        <v>7623.13</v>
      </c>
      <c r="G934" t="s">
        <v>11</v>
      </c>
      <c r="H934" t="s">
        <v>12</v>
      </c>
      <c r="I934" t="s">
        <v>42</v>
      </c>
      <c r="J934" s="7">
        <f t="shared" si="100"/>
        <v>0</v>
      </c>
      <c r="K934" s="9" t="str">
        <f t="shared" si="104"/>
        <v>Id1406</v>
      </c>
      <c r="L934" s="8" t="str">
        <f t="shared" si="101"/>
        <v>Sep</v>
      </c>
      <c r="M934" s="9">
        <f t="shared" si="99"/>
        <v>1996</v>
      </c>
      <c r="N934" s="8" t="str" cm="1">
        <f t="array" ref="N934">IF(G934="?",INDEX($G$2:$G$2344,MODE(MATCH($G$2:$G$2344,$G$2:$G$2344,0))),G934)</f>
        <v>tier - 2</v>
      </c>
      <c r="O934" s="8" t="str" cm="1">
        <f t="array" ref="O934">IF(H934="?",INDEX($H$2:$H$2344,MODE(MATCH($H$2:$H$2344,$H$2:$H$2344,0))),H934)</f>
        <v>tier - 3</v>
      </c>
      <c r="P934" s="8" t="str">
        <f t="shared" si="102"/>
        <v>R1011</v>
      </c>
      <c r="Q934" s="11">
        <f t="shared" si="103"/>
        <v>35325</v>
      </c>
      <c r="R934" s="9">
        <f t="shared" si="105"/>
        <v>26</v>
      </c>
      <c r="S934" s="9"/>
      <c r="T934" s="40">
        <f>COUNTA(Table3[[#This Row],[month]:[age]])</f>
        <v>7</v>
      </c>
    </row>
    <row r="935" spans="1:20" x14ac:dyDescent="0.25">
      <c r="A935" t="s">
        <v>966</v>
      </c>
      <c r="B935">
        <v>1978</v>
      </c>
      <c r="C935" t="s">
        <v>15</v>
      </c>
      <c r="D935">
        <v>28</v>
      </c>
      <c r="E935">
        <v>1</v>
      </c>
      <c r="F935" s="42">
        <v>7623.52</v>
      </c>
      <c r="G935" t="s">
        <v>11</v>
      </c>
      <c r="H935" t="s">
        <v>16</v>
      </c>
      <c r="I935" t="s">
        <v>42</v>
      </c>
      <c r="J935" s="7">
        <f t="shared" si="100"/>
        <v>0</v>
      </c>
      <c r="K935" s="9" t="str">
        <f t="shared" si="104"/>
        <v>Id1405</v>
      </c>
      <c r="L935" s="8" t="str">
        <f t="shared" si="101"/>
        <v>Nov</v>
      </c>
      <c r="M935" s="9">
        <f t="shared" si="99"/>
        <v>1978</v>
      </c>
      <c r="N935" s="8" t="str" cm="1">
        <f t="array" ref="N935">IF(G935="?",INDEX($G$2:$G$2344,MODE(MATCH($G$2:$G$2344,$G$2:$G$2344,0))),G935)</f>
        <v>tier - 2</v>
      </c>
      <c r="O935" s="8" t="str" cm="1">
        <f t="array" ref="O935">IF(H935="?",INDEX($H$2:$H$2344,MODE(MATCH($H$2:$H$2344,$H$2:$H$2344,0))),H935)</f>
        <v>tier - 1</v>
      </c>
      <c r="P935" s="8" t="str">
        <f t="shared" si="102"/>
        <v>R1011</v>
      </c>
      <c r="Q935" s="11">
        <f t="shared" si="103"/>
        <v>28822</v>
      </c>
      <c r="R935" s="9">
        <f t="shared" si="105"/>
        <v>44</v>
      </c>
      <c r="S935" s="9"/>
      <c r="T935" s="40">
        <f>COUNTA(Table3[[#This Row],[month]:[age]])</f>
        <v>7</v>
      </c>
    </row>
    <row r="936" spans="1:20" x14ac:dyDescent="0.25">
      <c r="A936" t="s">
        <v>967</v>
      </c>
      <c r="B936">
        <v>1978</v>
      </c>
      <c r="C936" t="s">
        <v>15</v>
      </c>
      <c r="D936">
        <v>6</v>
      </c>
      <c r="E936">
        <v>1</v>
      </c>
      <c r="F936" s="42">
        <v>7624.63</v>
      </c>
      <c r="G936" t="s">
        <v>11</v>
      </c>
      <c r="H936" t="s">
        <v>16</v>
      </c>
      <c r="I936" t="s">
        <v>42</v>
      </c>
      <c r="J936" s="7">
        <f t="shared" si="100"/>
        <v>0</v>
      </c>
      <c r="K936" s="9" t="str">
        <f t="shared" si="104"/>
        <v>Id1404</v>
      </c>
      <c r="L936" s="8" t="str">
        <f t="shared" si="101"/>
        <v>Nov</v>
      </c>
      <c r="M936" s="9">
        <f t="shared" si="99"/>
        <v>1978</v>
      </c>
      <c r="N936" s="8" t="str" cm="1">
        <f t="array" ref="N936">IF(G936="?",INDEX($G$2:$G$2344,MODE(MATCH($G$2:$G$2344,$G$2:$G$2344,0))),G936)</f>
        <v>tier - 2</v>
      </c>
      <c r="O936" s="8" t="str" cm="1">
        <f t="array" ref="O936">IF(H936="?",INDEX($H$2:$H$2344,MODE(MATCH($H$2:$H$2344,$H$2:$H$2344,0))),H936)</f>
        <v>tier - 1</v>
      </c>
      <c r="P936" s="8" t="str">
        <f t="shared" si="102"/>
        <v>R1011</v>
      </c>
      <c r="Q936" s="11">
        <f t="shared" si="103"/>
        <v>28800</v>
      </c>
      <c r="R936" s="9">
        <f t="shared" si="105"/>
        <v>44</v>
      </c>
      <c r="S936" s="9"/>
      <c r="T936" s="40">
        <f>COUNTA(Table3[[#This Row],[month]:[age]])</f>
        <v>7</v>
      </c>
    </row>
    <row r="937" spans="1:20" x14ac:dyDescent="0.25">
      <c r="A937" t="s">
        <v>968</v>
      </c>
      <c r="B937">
        <v>1978</v>
      </c>
      <c r="C937" t="s">
        <v>15</v>
      </c>
      <c r="D937">
        <v>29</v>
      </c>
      <c r="E937">
        <v>1</v>
      </c>
      <c r="F937" s="42">
        <v>7626.99</v>
      </c>
      <c r="G937" t="s">
        <v>11</v>
      </c>
      <c r="H937" t="s">
        <v>11</v>
      </c>
      <c r="I937" t="s">
        <v>42</v>
      </c>
      <c r="J937" s="7">
        <f t="shared" si="100"/>
        <v>0</v>
      </c>
      <c r="K937" s="9" t="str">
        <f t="shared" si="104"/>
        <v>Id1403</v>
      </c>
      <c r="L937" s="8" t="str">
        <f t="shared" si="101"/>
        <v>Nov</v>
      </c>
      <c r="M937" s="9">
        <f t="shared" si="99"/>
        <v>1978</v>
      </c>
      <c r="N937" s="8" t="str" cm="1">
        <f t="array" ref="N937">IF(G937="?",INDEX($G$2:$G$2344,MODE(MATCH($G$2:$G$2344,$G$2:$G$2344,0))),G937)</f>
        <v>tier - 2</v>
      </c>
      <c r="O937" s="8" t="str" cm="1">
        <f t="array" ref="O937">IF(H937="?",INDEX($H$2:$H$2344,MODE(MATCH($H$2:$H$2344,$H$2:$H$2344,0))),H937)</f>
        <v>tier - 2</v>
      </c>
      <c r="P937" s="8" t="str">
        <f t="shared" si="102"/>
        <v>R1011</v>
      </c>
      <c r="Q937" s="11">
        <f t="shared" si="103"/>
        <v>28823</v>
      </c>
      <c r="R937" s="9">
        <f t="shared" si="105"/>
        <v>44</v>
      </c>
      <c r="S937" s="9"/>
      <c r="T937" s="40">
        <f>COUNTA(Table3[[#This Row],[month]:[age]])</f>
        <v>7</v>
      </c>
    </row>
    <row r="938" spans="1:20" x14ac:dyDescent="0.25">
      <c r="A938" t="s">
        <v>969</v>
      </c>
      <c r="B938">
        <v>1978</v>
      </c>
      <c r="C938" t="s">
        <v>35</v>
      </c>
      <c r="D938">
        <v>24</v>
      </c>
      <c r="E938">
        <v>1</v>
      </c>
      <c r="F938" s="42">
        <v>7633.72</v>
      </c>
      <c r="G938" t="s">
        <v>11</v>
      </c>
      <c r="H938" t="s">
        <v>16</v>
      </c>
      <c r="I938" t="s">
        <v>13</v>
      </c>
      <c r="J938" s="7">
        <f t="shared" si="100"/>
        <v>0</v>
      </c>
      <c r="K938" s="9" t="str">
        <f t="shared" si="104"/>
        <v>Id1402</v>
      </c>
      <c r="L938" s="8" t="str">
        <f t="shared" si="101"/>
        <v>Aug</v>
      </c>
      <c r="M938" s="9">
        <f t="shared" si="99"/>
        <v>1978</v>
      </c>
      <c r="N938" s="8" t="str" cm="1">
        <f t="array" ref="N938">IF(G938="?",INDEX($G$2:$G$2344,MODE(MATCH($G$2:$G$2344,$G$2:$G$2344,0))),G938)</f>
        <v>tier - 2</v>
      </c>
      <c r="O938" s="8" t="str" cm="1">
        <f t="array" ref="O938">IF(H938="?",INDEX($H$2:$H$2344,MODE(MATCH($H$2:$H$2344,$H$2:$H$2344,0))),H938)</f>
        <v>tier - 1</v>
      </c>
      <c r="P938" s="8" t="str">
        <f t="shared" si="102"/>
        <v>R1013</v>
      </c>
      <c r="Q938" s="11">
        <f t="shared" si="103"/>
        <v>28726</v>
      </c>
      <c r="R938" s="9">
        <f t="shared" si="105"/>
        <v>44</v>
      </c>
      <c r="S938" s="9"/>
      <c r="T938" s="40">
        <f>COUNTA(Table3[[#This Row],[month]:[age]])</f>
        <v>7</v>
      </c>
    </row>
    <row r="939" spans="1:20" x14ac:dyDescent="0.25">
      <c r="A939" t="s">
        <v>970</v>
      </c>
      <c r="B939">
        <v>2001</v>
      </c>
      <c r="C939" t="s">
        <v>30</v>
      </c>
      <c r="D939">
        <v>13</v>
      </c>
      <c r="E939">
        <v>0</v>
      </c>
      <c r="F939" s="42">
        <v>7636.92</v>
      </c>
      <c r="G939" t="s">
        <v>11</v>
      </c>
      <c r="H939" t="s">
        <v>12</v>
      </c>
      <c r="I939" t="s">
        <v>23</v>
      </c>
      <c r="J939" s="7">
        <f t="shared" si="100"/>
        <v>0</v>
      </c>
      <c r="K939" s="9" t="str">
        <f t="shared" si="104"/>
        <v>Id1401</v>
      </c>
      <c r="L939" s="8" t="str">
        <f t="shared" si="101"/>
        <v>Dec</v>
      </c>
      <c r="M939" s="9">
        <f t="shared" si="99"/>
        <v>2001</v>
      </c>
      <c r="N939" s="8" t="str" cm="1">
        <f t="array" ref="N939">IF(G939="?",INDEX($G$2:$G$2344,MODE(MATCH($G$2:$G$2344,$G$2:$G$2344,0))),G939)</f>
        <v>tier - 2</v>
      </c>
      <c r="O939" s="8" t="str" cm="1">
        <f t="array" ref="O939">IF(H939="?",INDEX($H$2:$H$2344,MODE(MATCH($H$2:$H$2344,$H$2:$H$2344,0))),H939)</f>
        <v>tier - 3</v>
      </c>
      <c r="P939" s="8" t="str">
        <f t="shared" si="102"/>
        <v>R1012</v>
      </c>
      <c r="Q939" s="11">
        <f t="shared" si="103"/>
        <v>37238</v>
      </c>
      <c r="R939" s="9">
        <f t="shared" si="105"/>
        <v>21</v>
      </c>
      <c r="S939" s="9"/>
      <c r="T939" s="40">
        <f>COUNTA(Table3[[#This Row],[month]:[age]])</f>
        <v>7</v>
      </c>
    </row>
    <row r="940" spans="1:20" x14ac:dyDescent="0.25">
      <c r="A940" t="s">
        <v>971</v>
      </c>
      <c r="B940">
        <v>1980</v>
      </c>
      <c r="C940" t="s">
        <v>18</v>
      </c>
      <c r="D940">
        <v>20</v>
      </c>
      <c r="E940">
        <v>1</v>
      </c>
      <c r="F940" s="42">
        <v>7639.42</v>
      </c>
      <c r="G940" t="s">
        <v>11</v>
      </c>
      <c r="H940" t="s">
        <v>11</v>
      </c>
      <c r="I940" t="s">
        <v>247</v>
      </c>
      <c r="J940" s="7">
        <f t="shared" si="100"/>
        <v>0</v>
      </c>
      <c r="K940" s="9" t="str">
        <f t="shared" si="104"/>
        <v>Id1400</v>
      </c>
      <c r="L940" s="8" t="str">
        <f t="shared" si="101"/>
        <v>Jun</v>
      </c>
      <c r="M940" s="9">
        <f t="shared" si="99"/>
        <v>1980</v>
      </c>
      <c r="N940" s="8" t="str" cm="1">
        <f t="array" ref="N940">IF(G940="?",INDEX($G$2:$G$2344,MODE(MATCH($G$2:$G$2344,$G$2:$G$2344,0))),G940)</f>
        <v>tier - 2</v>
      </c>
      <c r="O940" s="8" t="str" cm="1">
        <f t="array" ref="O940">IF(H940="?",INDEX($H$2:$H$2344,MODE(MATCH($H$2:$H$2344,$H$2:$H$2344,0))),H940)</f>
        <v>tier - 2</v>
      </c>
      <c r="P940" s="8" t="str">
        <f t="shared" si="102"/>
        <v>R1024</v>
      </c>
      <c r="Q940" s="11">
        <f t="shared" si="103"/>
        <v>29392</v>
      </c>
      <c r="R940" s="9">
        <f t="shared" si="105"/>
        <v>42</v>
      </c>
      <c r="S940" s="9"/>
      <c r="T940" s="40">
        <f>COUNTA(Table3[[#This Row],[month]:[age]])</f>
        <v>7</v>
      </c>
    </row>
    <row r="941" spans="1:20" x14ac:dyDescent="0.25">
      <c r="A941" t="s">
        <v>972</v>
      </c>
      <c r="B941">
        <v>1980</v>
      </c>
      <c r="C941" t="s">
        <v>10</v>
      </c>
      <c r="D941">
        <v>24</v>
      </c>
      <c r="E941">
        <v>2</v>
      </c>
      <c r="F941" s="42">
        <v>7640.31</v>
      </c>
      <c r="G941" t="s">
        <v>11</v>
      </c>
      <c r="H941" t="s">
        <v>16</v>
      </c>
      <c r="I941" t="s">
        <v>13</v>
      </c>
      <c r="J941" s="7">
        <f t="shared" si="100"/>
        <v>0</v>
      </c>
      <c r="K941" s="9" t="str">
        <f t="shared" si="104"/>
        <v>Id1399</v>
      </c>
      <c r="L941" s="8" t="str">
        <f t="shared" si="101"/>
        <v>Jul</v>
      </c>
      <c r="M941" s="9">
        <f t="shared" si="99"/>
        <v>1980</v>
      </c>
      <c r="N941" s="8" t="str" cm="1">
        <f t="array" ref="N941">IF(G941="?",INDEX($G$2:$G$2344,MODE(MATCH($G$2:$G$2344,$G$2:$G$2344,0))),G941)</f>
        <v>tier - 2</v>
      </c>
      <c r="O941" s="8" t="str" cm="1">
        <f t="array" ref="O941">IF(H941="?",INDEX($H$2:$H$2344,MODE(MATCH($H$2:$H$2344,$H$2:$H$2344,0))),H941)</f>
        <v>tier - 1</v>
      </c>
      <c r="P941" s="8" t="str">
        <f t="shared" si="102"/>
        <v>R1013</v>
      </c>
      <c r="Q941" s="11">
        <f t="shared" si="103"/>
        <v>29426</v>
      </c>
      <c r="R941" s="9">
        <f t="shared" si="105"/>
        <v>42</v>
      </c>
      <c r="S941" s="9"/>
      <c r="T941" s="40">
        <f>COUNTA(Table3[[#This Row],[month]:[age]])</f>
        <v>7</v>
      </c>
    </row>
    <row r="942" spans="1:20" x14ac:dyDescent="0.25">
      <c r="A942" t="s">
        <v>973</v>
      </c>
      <c r="B942">
        <v>1999</v>
      </c>
      <c r="C942" t="s">
        <v>18</v>
      </c>
      <c r="D942">
        <v>15</v>
      </c>
      <c r="E942">
        <v>0</v>
      </c>
      <c r="F942" s="42">
        <v>7642.05</v>
      </c>
      <c r="G942" t="s">
        <v>11</v>
      </c>
      <c r="H942" t="s">
        <v>11</v>
      </c>
      <c r="I942" t="s">
        <v>535</v>
      </c>
      <c r="J942" s="7">
        <f t="shared" si="100"/>
        <v>0</v>
      </c>
      <c r="K942" s="9" t="str">
        <f t="shared" si="104"/>
        <v>Id1398</v>
      </c>
      <c r="L942" s="8" t="str">
        <f t="shared" si="101"/>
        <v>Jun</v>
      </c>
      <c r="M942" s="9">
        <f t="shared" si="99"/>
        <v>1999</v>
      </c>
      <c r="N942" s="8" t="str" cm="1">
        <f t="array" ref="N942">IF(G942="?",INDEX($G$2:$G$2344,MODE(MATCH($G$2:$G$2344,$G$2:$G$2344,0))),G942)</f>
        <v>tier - 2</v>
      </c>
      <c r="O942" s="8" t="str" cm="1">
        <f t="array" ref="O942">IF(H942="?",INDEX($H$2:$H$2344,MODE(MATCH($H$2:$H$2344,$H$2:$H$2344,0))),H942)</f>
        <v>tier - 2</v>
      </c>
      <c r="P942" s="8" t="str">
        <f t="shared" si="102"/>
        <v>R1026</v>
      </c>
      <c r="Q942" s="11">
        <f t="shared" si="103"/>
        <v>36326</v>
      </c>
      <c r="R942" s="9">
        <f t="shared" si="105"/>
        <v>23</v>
      </c>
      <c r="S942" s="9"/>
      <c r="T942" s="40">
        <f>COUNTA(Table3[[#This Row],[month]:[age]])</f>
        <v>7</v>
      </c>
    </row>
    <row r="943" spans="1:20" x14ac:dyDescent="0.25">
      <c r="A943" t="s">
        <v>974</v>
      </c>
      <c r="B943">
        <v>1980</v>
      </c>
      <c r="C943" t="s">
        <v>37</v>
      </c>
      <c r="D943">
        <v>16</v>
      </c>
      <c r="E943">
        <v>1</v>
      </c>
      <c r="F943" s="42">
        <v>7650.77</v>
      </c>
      <c r="G943" t="s">
        <v>11</v>
      </c>
      <c r="H943" t="s">
        <v>11</v>
      </c>
      <c r="I943" t="s">
        <v>247</v>
      </c>
      <c r="J943" s="7">
        <f t="shared" si="100"/>
        <v>0</v>
      </c>
      <c r="K943" s="9" t="str">
        <f t="shared" si="104"/>
        <v>Id1397</v>
      </c>
      <c r="L943" s="8" t="str">
        <f t="shared" si="101"/>
        <v>Oct</v>
      </c>
      <c r="M943" s="9">
        <f t="shared" si="99"/>
        <v>1980</v>
      </c>
      <c r="N943" s="8" t="str" cm="1">
        <f t="array" ref="N943">IF(G943="?",INDEX($G$2:$G$2344,MODE(MATCH($G$2:$G$2344,$G$2:$G$2344,0))),G943)</f>
        <v>tier - 2</v>
      </c>
      <c r="O943" s="8" t="str" cm="1">
        <f t="array" ref="O943">IF(H943="?",INDEX($H$2:$H$2344,MODE(MATCH($H$2:$H$2344,$H$2:$H$2344,0))),H943)</f>
        <v>tier - 2</v>
      </c>
      <c r="P943" s="8" t="str">
        <f t="shared" si="102"/>
        <v>R1024</v>
      </c>
      <c r="Q943" s="11">
        <f t="shared" si="103"/>
        <v>29510</v>
      </c>
      <c r="R943" s="9">
        <f t="shared" si="105"/>
        <v>42</v>
      </c>
      <c r="S943" s="9"/>
      <c r="T943" s="40">
        <f>COUNTA(Table3[[#This Row],[month]:[age]])</f>
        <v>7</v>
      </c>
    </row>
    <row r="944" spans="1:20" x14ac:dyDescent="0.25">
      <c r="A944" t="s">
        <v>975</v>
      </c>
      <c r="B944">
        <v>1993</v>
      </c>
      <c r="C944" t="s">
        <v>35</v>
      </c>
      <c r="D944">
        <v>10</v>
      </c>
      <c r="E944">
        <v>0</v>
      </c>
      <c r="F944" s="42">
        <v>7650.8</v>
      </c>
      <c r="G944" t="s">
        <v>11</v>
      </c>
      <c r="H944" t="s">
        <v>11</v>
      </c>
      <c r="I944" t="s">
        <v>23</v>
      </c>
      <c r="J944" s="7">
        <f t="shared" si="100"/>
        <v>0</v>
      </c>
      <c r="K944" s="9" t="str">
        <f t="shared" si="104"/>
        <v>Id1396</v>
      </c>
      <c r="L944" s="8" t="str">
        <f t="shared" si="101"/>
        <v>Aug</v>
      </c>
      <c r="M944" s="9">
        <f t="shared" ref="M944:M1007" si="106">IF(B944="?",AVERAGE($B$2:$B$2344),B944)</f>
        <v>1993</v>
      </c>
      <c r="N944" s="8" t="str" cm="1">
        <f t="array" ref="N944">IF(G944="?",INDEX($G$2:$G$2344,MODE(MATCH($G$2:$G$2344,$G$2:$G$2344,0))),G944)</f>
        <v>tier - 2</v>
      </c>
      <c r="O944" s="8" t="str" cm="1">
        <f t="array" ref="O944">IF(H944="?",INDEX($H$2:$H$2344,MODE(MATCH($H$2:$H$2344,$H$2:$H$2344,0))),H944)</f>
        <v>tier - 2</v>
      </c>
      <c r="P944" s="8" t="str">
        <f t="shared" si="102"/>
        <v>R1012</v>
      </c>
      <c r="Q944" s="11">
        <f t="shared" si="103"/>
        <v>34191</v>
      </c>
      <c r="R944" s="9">
        <f t="shared" si="105"/>
        <v>29</v>
      </c>
      <c r="S944" s="9"/>
      <c r="T944" s="40">
        <f>COUNTA(Table3[[#This Row],[month]:[age]])</f>
        <v>7</v>
      </c>
    </row>
    <row r="945" spans="1:20" x14ac:dyDescent="0.25">
      <c r="A945" t="s">
        <v>976</v>
      </c>
      <c r="B945">
        <v>1998</v>
      </c>
      <c r="C945" t="s">
        <v>20</v>
      </c>
      <c r="D945">
        <v>30</v>
      </c>
      <c r="E945">
        <v>0</v>
      </c>
      <c r="F945" s="42">
        <v>7652.26</v>
      </c>
      <c r="G945" t="s">
        <v>11</v>
      </c>
      <c r="H945" t="s">
        <v>12</v>
      </c>
      <c r="I945" t="s">
        <v>249</v>
      </c>
      <c r="J945" s="7">
        <f t="shared" si="100"/>
        <v>0</v>
      </c>
      <c r="K945" s="9" t="str">
        <f t="shared" si="104"/>
        <v>Id1395</v>
      </c>
      <c r="L945" s="8" t="str">
        <f t="shared" si="101"/>
        <v>Sep</v>
      </c>
      <c r="M945" s="9">
        <f t="shared" si="106"/>
        <v>1998</v>
      </c>
      <c r="N945" s="8" t="str" cm="1">
        <f t="array" ref="N945">IF(G945="?",INDEX($G$2:$G$2344,MODE(MATCH($G$2:$G$2344,$G$2:$G$2344,0))),G945)</f>
        <v>tier - 2</v>
      </c>
      <c r="O945" s="8" t="str" cm="1">
        <f t="array" ref="O945">IF(H945="?",INDEX($H$2:$H$2344,MODE(MATCH($H$2:$H$2344,$H$2:$H$2344,0))),H945)</f>
        <v>tier - 3</v>
      </c>
      <c r="P945" s="8" t="str">
        <f t="shared" si="102"/>
        <v>R1023</v>
      </c>
      <c r="Q945" s="11">
        <f t="shared" si="103"/>
        <v>36068</v>
      </c>
      <c r="R945" s="9">
        <f t="shared" si="105"/>
        <v>24</v>
      </c>
      <c r="S945" s="9"/>
      <c r="T945" s="40">
        <f>COUNTA(Table3[[#This Row],[month]:[age]])</f>
        <v>7</v>
      </c>
    </row>
    <row r="946" spans="1:20" x14ac:dyDescent="0.25">
      <c r="A946" t="s">
        <v>977</v>
      </c>
      <c r="B946">
        <v>1965</v>
      </c>
      <c r="C946" t="s">
        <v>30</v>
      </c>
      <c r="D946">
        <v>27</v>
      </c>
      <c r="E946">
        <v>0</v>
      </c>
      <c r="F946" s="42">
        <v>7657.69</v>
      </c>
      <c r="G946" t="s">
        <v>12</v>
      </c>
      <c r="H946" t="s">
        <v>12</v>
      </c>
      <c r="I946" t="s">
        <v>23</v>
      </c>
      <c r="J946" s="7">
        <f t="shared" si="100"/>
        <v>0</v>
      </c>
      <c r="K946" s="9" t="str">
        <f t="shared" si="104"/>
        <v>Id1394</v>
      </c>
      <c r="L946" s="8" t="str">
        <f t="shared" si="101"/>
        <v>Dec</v>
      </c>
      <c r="M946" s="9">
        <f t="shared" si="106"/>
        <v>1965</v>
      </c>
      <c r="N946" s="8" t="str" cm="1">
        <f t="array" ref="N946">IF(G946="?",INDEX($G$2:$G$2344,MODE(MATCH($G$2:$G$2344,$G$2:$G$2344,0))),G946)</f>
        <v>tier - 3</v>
      </c>
      <c r="O946" s="8" t="str" cm="1">
        <f t="array" ref="O946">IF(H946="?",INDEX($H$2:$H$2344,MODE(MATCH($H$2:$H$2344,$H$2:$H$2344,0))),H946)</f>
        <v>tier - 3</v>
      </c>
      <c r="P946" s="8" t="str">
        <f t="shared" si="102"/>
        <v>R1012</v>
      </c>
      <c r="Q946" s="11">
        <f t="shared" si="103"/>
        <v>24103</v>
      </c>
      <c r="R946" s="9">
        <f t="shared" si="105"/>
        <v>57</v>
      </c>
      <c r="S946" s="9"/>
      <c r="T946" s="40">
        <f>COUNTA(Table3[[#This Row],[month]:[age]])</f>
        <v>7</v>
      </c>
    </row>
    <row r="947" spans="1:20" x14ac:dyDescent="0.25">
      <c r="A947" t="s">
        <v>978</v>
      </c>
      <c r="B947">
        <v>1976</v>
      </c>
      <c r="C947" t="s">
        <v>37</v>
      </c>
      <c r="D947">
        <v>9</v>
      </c>
      <c r="E947">
        <v>2</v>
      </c>
      <c r="F947" s="42">
        <v>7662.47</v>
      </c>
      <c r="G947" t="s">
        <v>11</v>
      </c>
      <c r="H947" t="s">
        <v>16</v>
      </c>
      <c r="I947" t="s">
        <v>42</v>
      </c>
      <c r="J947" s="7">
        <f t="shared" si="100"/>
        <v>0</v>
      </c>
      <c r="K947" s="9" t="str">
        <f t="shared" si="104"/>
        <v>Id1393</v>
      </c>
      <c r="L947" s="8" t="str">
        <f t="shared" si="101"/>
        <v>Oct</v>
      </c>
      <c r="M947" s="9">
        <f t="shared" si="106"/>
        <v>1976</v>
      </c>
      <c r="N947" s="8" t="str" cm="1">
        <f t="array" ref="N947">IF(G947="?",INDEX($G$2:$G$2344,MODE(MATCH($G$2:$G$2344,$G$2:$G$2344,0))),G947)</f>
        <v>tier - 2</v>
      </c>
      <c r="O947" s="8" t="str" cm="1">
        <f t="array" ref="O947">IF(H947="?",INDEX($H$2:$H$2344,MODE(MATCH($H$2:$H$2344,$H$2:$H$2344,0))),H947)</f>
        <v>tier - 1</v>
      </c>
      <c r="P947" s="8" t="str">
        <f t="shared" si="102"/>
        <v>R1011</v>
      </c>
      <c r="Q947" s="11">
        <f t="shared" si="103"/>
        <v>28042</v>
      </c>
      <c r="R947" s="9">
        <f t="shared" si="105"/>
        <v>46</v>
      </c>
      <c r="S947" s="9"/>
      <c r="T947" s="40">
        <f>COUNTA(Table3[[#This Row],[month]:[age]])</f>
        <v>7</v>
      </c>
    </row>
    <row r="948" spans="1:20" x14ac:dyDescent="0.25">
      <c r="A948" t="s">
        <v>979</v>
      </c>
      <c r="B948">
        <v>1996</v>
      </c>
      <c r="C948" t="s">
        <v>15</v>
      </c>
      <c r="D948">
        <v>24</v>
      </c>
      <c r="E948">
        <v>0</v>
      </c>
      <c r="F948" s="42">
        <v>7670.75</v>
      </c>
      <c r="G948" t="s">
        <v>11</v>
      </c>
      <c r="H948" t="s">
        <v>11</v>
      </c>
      <c r="I948" t="s">
        <v>632</v>
      </c>
      <c r="J948" s="7">
        <f t="shared" si="100"/>
        <v>0</v>
      </c>
      <c r="K948" s="9" t="str">
        <f t="shared" si="104"/>
        <v>Id1392</v>
      </c>
      <c r="L948" s="8" t="str">
        <f t="shared" si="101"/>
        <v>Nov</v>
      </c>
      <c r="M948" s="9">
        <f t="shared" si="106"/>
        <v>1996</v>
      </c>
      <c r="N948" s="8" t="str" cm="1">
        <f t="array" ref="N948">IF(G948="?",INDEX($G$2:$G$2344,MODE(MATCH($G$2:$G$2344,$G$2:$G$2344,0))),G948)</f>
        <v>tier - 2</v>
      </c>
      <c r="O948" s="8" t="str" cm="1">
        <f t="array" ref="O948">IF(H948="?",INDEX($H$2:$H$2344,MODE(MATCH($H$2:$H$2344,$H$2:$H$2344,0))),H948)</f>
        <v>tier - 2</v>
      </c>
      <c r="P948" s="8" t="str">
        <f t="shared" si="102"/>
        <v>R1022</v>
      </c>
      <c r="Q948" s="11">
        <f t="shared" si="103"/>
        <v>35393</v>
      </c>
      <c r="R948" s="9">
        <f t="shared" si="105"/>
        <v>26</v>
      </c>
      <c r="S948" s="9"/>
      <c r="T948" s="40">
        <f>COUNTA(Table3[[#This Row],[month]:[age]])</f>
        <v>7</v>
      </c>
    </row>
    <row r="949" spans="1:20" x14ac:dyDescent="0.25">
      <c r="A949" t="s">
        <v>980</v>
      </c>
      <c r="B949">
        <v>1995</v>
      </c>
      <c r="C949" t="s">
        <v>20</v>
      </c>
      <c r="D949">
        <v>13</v>
      </c>
      <c r="E949">
        <v>0</v>
      </c>
      <c r="F949" s="42">
        <v>7676.4</v>
      </c>
      <c r="G949" t="s">
        <v>11</v>
      </c>
      <c r="H949" t="s">
        <v>16</v>
      </c>
      <c r="I949" t="s">
        <v>23</v>
      </c>
      <c r="J949" s="7">
        <f t="shared" si="100"/>
        <v>0</v>
      </c>
      <c r="K949" s="9" t="str">
        <f t="shared" si="104"/>
        <v>Id1391</v>
      </c>
      <c r="L949" s="8" t="str">
        <f t="shared" si="101"/>
        <v>Sep</v>
      </c>
      <c r="M949" s="9">
        <f t="shared" si="106"/>
        <v>1995</v>
      </c>
      <c r="N949" s="8" t="str" cm="1">
        <f t="array" ref="N949">IF(G949="?",INDEX($G$2:$G$2344,MODE(MATCH($G$2:$G$2344,$G$2:$G$2344,0))),G949)</f>
        <v>tier - 2</v>
      </c>
      <c r="O949" s="8" t="str" cm="1">
        <f t="array" ref="O949">IF(H949="?",INDEX($H$2:$H$2344,MODE(MATCH($H$2:$H$2344,$H$2:$H$2344,0))),H949)</f>
        <v>tier - 1</v>
      </c>
      <c r="P949" s="8" t="str">
        <f t="shared" si="102"/>
        <v>R1012</v>
      </c>
      <c r="Q949" s="11">
        <f t="shared" si="103"/>
        <v>34955</v>
      </c>
      <c r="R949" s="9">
        <f t="shared" si="105"/>
        <v>27</v>
      </c>
      <c r="S949" s="9"/>
      <c r="T949" s="40">
        <f>COUNTA(Table3[[#This Row],[month]:[age]])</f>
        <v>7</v>
      </c>
    </row>
    <row r="950" spans="1:20" x14ac:dyDescent="0.25">
      <c r="A950" t="s">
        <v>981</v>
      </c>
      <c r="B950">
        <v>1971</v>
      </c>
      <c r="C950" t="s">
        <v>37</v>
      </c>
      <c r="D950">
        <v>11</v>
      </c>
      <c r="E950">
        <v>0</v>
      </c>
      <c r="F950" s="42">
        <v>7680.92</v>
      </c>
      <c r="G950" t="s">
        <v>11</v>
      </c>
      <c r="H950" t="s">
        <v>16</v>
      </c>
      <c r="I950" t="s">
        <v>13</v>
      </c>
      <c r="J950" s="7">
        <f t="shared" si="100"/>
        <v>0</v>
      </c>
      <c r="K950" s="9" t="str">
        <f t="shared" si="104"/>
        <v>Id1390</v>
      </c>
      <c r="L950" s="8" t="str">
        <f t="shared" si="101"/>
        <v>Oct</v>
      </c>
      <c r="M950" s="9">
        <f t="shared" si="106"/>
        <v>1971</v>
      </c>
      <c r="N950" s="8" t="str" cm="1">
        <f t="array" ref="N950">IF(G950="?",INDEX($G$2:$G$2344,MODE(MATCH($G$2:$G$2344,$G$2:$G$2344,0))),G950)</f>
        <v>tier - 2</v>
      </c>
      <c r="O950" s="8" t="str" cm="1">
        <f t="array" ref="O950">IF(H950="?",INDEX($H$2:$H$2344,MODE(MATCH($H$2:$H$2344,$H$2:$H$2344,0))),H950)</f>
        <v>tier - 1</v>
      </c>
      <c r="P950" s="8" t="str">
        <f t="shared" si="102"/>
        <v>R1013</v>
      </c>
      <c r="Q950" s="11">
        <f t="shared" si="103"/>
        <v>26217</v>
      </c>
      <c r="R950" s="9">
        <f t="shared" si="105"/>
        <v>51</v>
      </c>
      <c r="S950" s="9"/>
      <c r="T950" s="40">
        <f>COUNTA(Table3[[#This Row],[month]:[age]])</f>
        <v>7</v>
      </c>
    </row>
    <row r="951" spans="1:20" x14ac:dyDescent="0.25">
      <c r="A951" t="s">
        <v>982</v>
      </c>
      <c r="B951">
        <v>1981</v>
      </c>
      <c r="C951" t="s">
        <v>30</v>
      </c>
      <c r="D951">
        <v>19</v>
      </c>
      <c r="E951">
        <v>1</v>
      </c>
      <c r="F951" s="42">
        <v>7681.17</v>
      </c>
      <c r="G951" t="s">
        <v>11</v>
      </c>
      <c r="H951" t="s">
        <v>11</v>
      </c>
      <c r="I951" t="s">
        <v>516</v>
      </c>
      <c r="J951" s="7">
        <f t="shared" si="100"/>
        <v>0</v>
      </c>
      <c r="K951" s="9" t="str">
        <f t="shared" si="104"/>
        <v>Id1389</v>
      </c>
      <c r="L951" s="8" t="str">
        <f t="shared" si="101"/>
        <v>Dec</v>
      </c>
      <c r="M951" s="9">
        <f t="shared" si="106"/>
        <v>1981</v>
      </c>
      <c r="N951" s="8" t="str" cm="1">
        <f t="array" ref="N951">IF(G951="?",INDEX($G$2:$G$2344,MODE(MATCH($G$2:$G$2344,$G$2:$G$2344,0))),G951)</f>
        <v>tier - 2</v>
      </c>
      <c r="O951" s="8" t="str" cm="1">
        <f t="array" ref="O951">IF(H951="?",INDEX($H$2:$H$2344,MODE(MATCH($H$2:$H$2344,$H$2:$H$2344,0))),H951)</f>
        <v>tier - 2</v>
      </c>
      <c r="P951" s="8" t="str">
        <f t="shared" si="102"/>
        <v>R1020</v>
      </c>
      <c r="Q951" s="11">
        <f t="shared" si="103"/>
        <v>29939</v>
      </c>
      <c r="R951" s="9">
        <f t="shared" si="105"/>
        <v>41</v>
      </c>
      <c r="S951" s="9"/>
      <c r="T951" s="40">
        <f>COUNTA(Table3[[#This Row],[month]:[age]])</f>
        <v>7</v>
      </c>
    </row>
    <row r="952" spans="1:20" x14ac:dyDescent="0.25">
      <c r="A952" t="s">
        <v>983</v>
      </c>
      <c r="B952">
        <v>1982</v>
      </c>
      <c r="C952" t="s">
        <v>30</v>
      </c>
      <c r="D952">
        <v>18</v>
      </c>
      <c r="E952">
        <v>3</v>
      </c>
      <c r="F952" s="42">
        <v>7682.67</v>
      </c>
      <c r="G952" t="s">
        <v>11</v>
      </c>
      <c r="H952" t="s">
        <v>16</v>
      </c>
      <c r="I952" t="s">
        <v>13</v>
      </c>
      <c r="J952" s="7">
        <f t="shared" si="100"/>
        <v>0</v>
      </c>
      <c r="K952" s="9" t="str">
        <f t="shared" si="104"/>
        <v>Id1388</v>
      </c>
      <c r="L952" s="8" t="str">
        <f t="shared" si="101"/>
        <v>Dec</v>
      </c>
      <c r="M952" s="9">
        <f t="shared" si="106"/>
        <v>1982</v>
      </c>
      <c r="N952" s="8" t="str" cm="1">
        <f t="array" ref="N952">IF(G952="?",INDEX($G$2:$G$2344,MODE(MATCH($G$2:$G$2344,$G$2:$G$2344,0))),G952)</f>
        <v>tier - 2</v>
      </c>
      <c r="O952" s="8" t="str" cm="1">
        <f t="array" ref="O952">IF(H952="?",INDEX($H$2:$H$2344,MODE(MATCH($H$2:$H$2344,$H$2:$H$2344,0))),H952)</f>
        <v>tier - 1</v>
      </c>
      <c r="P952" s="8" t="str">
        <f t="shared" si="102"/>
        <v>R1013</v>
      </c>
      <c r="Q952" s="11">
        <f t="shared" si="103"/>
        <v>30303</v>
      </c>
      <c r="R952" s="9">
        <f t="shared" si="105"/>
        <v>40</v>
      </c>
      <c r="S952" s="9"/>
      <c r="T952" s="40">
        <f>COUNTA(Table3[[#This Row],[month]:[age]])</f>
        <v>7</v>
      </c>
    </row>
    <row r="953" spans="1:20" x14ac:dyDescent="0.25">
      <c r="A953" t="s">
        <v>984</v>
      </c>
      <c r="B953">
        <v>1987</v>
      </c>
      <c r="C953" t="s">
        <v>10</v>
      </c>
      <c r="D953">
        <v>12</v>
      </c>
      <c r="E953">
        <v>3</v>
      </c>
      <c r="F953" s="42">
        <v>7684.62</v>
      </c>
      <c r="G953" t="s">
        <v>11</v>
      </c>
      <c r="H953" t="s">
        <v>12</v>
      </c>
      <c r="I953" t="s">
        <v>300</v>
      </c>
      <c r="J953" s="7">
        <f t="shared" si="100"/>
        <v>0</v>
      </c>
      <c r="K953" s="9" t="str">
        <f t="shared" si="104"/>
        <v>Id1387</v>
      </c>
      <c r="L953" s="8" t="str">
        <f t="shared" si="101"/>
        <v>Jul</v>
      </c>
      <c r="M953" s="9">
        <f t="shared" si="106"/>
        <v>1987</v>
      </c>
      <c r="N953" s="8" t="str" cm="1">
        <f t="array" ref="N953">IF(G953="?",INDEX($G$2:$G$2344,MODE(MATCH($G$2:$G$2344,$G$2:$G$2344,0))),G953)</f>
        <v>tier - 2</v>
      </c>
      <c r="O953" s="8" t="str" cm="1">
        <f t="array" ref="O953">IF(H953="?",INDEX($H$2:$H$2344,MODE(MATCH($H$2:$H$2344,$H$2:$H$2344,0))),H953)</f>
        <v>tier - 3</v>
      </c>
      <c r="P953" s="8" t="str">
        <f t="shared" si="102"/>
        <v>R1021</v>
      </c>
      <c r="Q953" s="11">
        <f t="shared" si="103"/>
        <v>31970</v>
      </c>
      <c r="R953" s="9">
        <f t="shared" si="105"/>
        <v>35</v>
      </c>
      <c r="S953" s="9"/>
      <c r="T953" s="40">
        <f>COUNTA(Table3[[#This Row],[month]:[age]])</f>
        <v>7</v>
      </c>
    </row>
    <row r="954" spans="1:20" x14ac:dyDescent="0.25">
      <c r="A954" t="s">
        <v>985</v>
      </c>
      <c r="B954">
        <v>1978</v>
      </c>
      <c r="C954" t="s">
        <v>30</v>
      </c>
      <c r="D954">
        <v>29</v>
      </c>
      <c r="E954">
        <v>2</v>
      </c>
      <c r="F954" s="42">
        <v>7726.85</v>
      </c>
      <c r="G954" t="s">
        <v>16</v>
      </c>
      <c r="H954" t="s">
        <v>11</v>
      </c>
      <c r="I954" t="s">
        <v>42</v>
      </c>
      <c r="J954" s="7">
        <f t="shared" si="100"/>
        <v>0</v>
      </c>
      <c r="K954" s="9" t="str">
        <f t="shared" si="104"/>
        <v>Id1386</v>
      </c>
      <c r="L954" s="8" t="str">
        <f t="shared" si="101"/>
        <v>Dec</v>
      </c>
      <c r="M954" s="9">
        <f t="shared" si="106"/>
        <v>1978</v>
      </c>
      <c r="N954" s="8" t="str" cm="1">
        <f t="array" ref="N954">IF(G954="?",INDEX($G$2:$G$2344,MODE(MATCH($G$2:$G$2344,$G$2:$G$2344,0))),G954)</f>
        <v>tier - 1</v>
      </c>
      <c r="O954" s="8" t="str" cm="1">
        <f t="array" ref="O954">IF(H954="?",INDEX($H$2:$H$2344,MODE(MATCH($H$2:$H$2344,$H$2:$H$2344,0))),H954)</f>
        <v>tier - 2</v>
      </c>
      <c r="P954" s="8" t="str">
        <f t="shared" si="102"/>
        <v>R1011</v>
      </c>
      <c r="Q954" s="11">
        <f t="shared" si="103"/>
        <v>28853</v>
      </c>
      <c r="R954" s="9">
        <f t="shared" si="105"/>
        <v>44</v>
      </c>
      <c r="S954" s="9"/>
      <c r="T954" s="40">
        <f>COUNTA(Table3[[#This Row],[month]:[age]])</f>
        <v>7</v>
      </c>
    </row>
    <row r="955" spans="1:20" x14ac:dyDescent="0.25">
      <c r="A955" t="s">
        <v>986</v>
      </c>
      <c r="B955">
        <v>1979</v>
      </c>
      <c r="C955" t="s">
        <v>18</v>
      </c>
      <c r="D955">
        <v>2</v>
      </c>
      <c r="E955">
        <v>1</v>
      </c>
      <c r="F955" s="42">
        <v>7727.25</v>
      </c>
      <c r="G955" t="s">
        <v>11</v>
      </c>
      <c r="H955" t="s">
        <v>12</v>
      </c>
      <c r="I955" t="s">
        <v>23</v>
      </c>
      <c r="J955" s="7">
        <f t="shared" si="100"/>
        <v>0</v>
      </c>
      <c r="K955" s="9" t="str">
        <f t="shared" si="104"/>
        <v>Id1385</v>
      </c>
      <c r="L955" s="8" t="str">
        <f t="shared" si="101"/>
        <v>Jun</v>
      </c>
      <c r="M955" s="9">
        <f t="shared" si="106"/>
        <v>1979</v>
      </c>
      <c r="N955" s="8" t="str" cm="1">
        <f t="array" ref="N955">IF(G955="?",INDEX($G$2:$G$2344,MODE(MATCH($G$2:$G$2344,$G$2:$G$2344,0))),G955)</f>
        <v>tier - 2</v>
      </c>
      <c r="O955" s="8" t="str" cm="1">
        <f t="array" ref="O955">IF(H955="?",INDEX($H$2:$H$2344,MODE(MATCH($H$2:$H$2344,$H$2:$H$2344,0))),H955)</f>
        <v>tier - 3</v>
      </c>
      <c r="P955" s="8" t="str">
        <f t="shared" si="102"/>
        <v>R1012</v>
      </c>
      <c r="Q955" s="11">
        <f t="shared" si="103"/>
        <v>29008</v>
      </c>
      <c r="R955" s="9">
        <f t="shared" si="105"/>
        <v>44</v>
      </c>
      <c r="S955" s="9"/>
      <c r="T955" s="40">
        <f>COUNTA(Table3[[#This Row],[month]:[age]])</f>
        <v>7</v>
      </c>
    </row>
    <row r="956" spans="1:20" x14ac:dyDescent="0.25">
      <c r="A956" t="s">
        <v>987</v>
      </c>
      <c r="B956">
        <v>1980</v>
      </c>
      <c r="C956" t="s">
        <v>20</v>
      </c>
      <c r="D956">
        <v>10</v>
      </c>
      <c r="E956">
        <v>2</v>
      </c>
      <c r="F956" s="42">
        <v>7729.65</v>
      </c>
      <c r="G956" t="s">
        <v>12</v>
      </c>
      <c r="H956" t="s">
        <v>16</v>
      </c>
      <c r="I956" t="s">
        <v>168</v>
      </c>
      <c r="J956" s="7">
        <f t="shared" si="100"/>
        <v>0</v>
      </c>
      <c r="K956" s="9" t="str">
        <f t="shared" si="104"/>
        <v>Id1384</v>
      </c>
      <c r="L956" s="8" t="str">
        <f t="shared" si="101"/>
        <v>Sep</v>
      </c>
      <c r="M956" s="9">
        <f t="shared" si="106"/>
        <v>1980</v>
      </c>
      <c r="N956" s="8" t="str" cm="1">
        <f t="array" ref="N956">IF(G956="?",INDEX($G$2:$G$2344,MODE(MATCH($G$2:$G$2344,$G$2:$G$2344,0))),G956)</f>
        <v>tier - 3</v>
      </c>
      <c r="O956" s="8" t="str" cm="1">
        <f t="array" ref="O956">IF(H956="?",INDEX($H$2:$H$2344,MODE(MATCH($H$2:$H$2344,$H$2:$H$2344,0))),H956)</f>
        <v>tier - 1</v>
      </c>
      <c r="P956" s="8" t="str">
        <f t="shared" si="102"/>
        <v>R1016</v>
      </c>
      <c r="Q956" s="11">
        <f t="shared" si="103"/>
        <v>29474</v>
      </c>
      <c r="R956" s="9">
        <f t="shared" si="105"/>
        <v>42</v>
      </c>
      <c r="S956" s="9"/>
      <c r="T956" s="40">
        <f>COUNTA(Table3[[#This Row],[month]:[age]])</f>
        <v>7</v>
      </c>
    </row>
    <row r="957" spans="1:20" x14ac:dyDescent="0.25">
      <c r="A957" t="s">
        <v>988</v>
      </c>
      <c r="B957">
        <v>1978</v>
      </c>
      <c r="C957" t="s">
        <v>30</v>
      </c>
      <c r="D957">
        <v>4</v>
      </c>
      <c r="E957">
        <v>2</v>
      </c>
      <c r="F957" s="42">
        <v>7731.43</v>
      </c>
      <c r="G957" t="s">
        <v>12</v>
      </c>
      <c r="H957" t="s">
        <v>11</v>
      </c>
      <c r="I957" t="s">
        <v>13</v>
      </c>
      <c r="J957" s="7">
        <f t="shared" si="100"/>
        <v>0</v>
      </c>
      <c r="K957" s="9" t="str">
        <f t="shared" si="104"/>
        <v>Id1383</v>
      </c>
      <c r="L957" s="8" t="str">
        <f t="shared" si="101"/>
        <v>Dec</v>
      </c>
      <c r="M957" s="9">
        <f t="shared" si="106"/>
        <v>1978</v>
      </c>
      <c r="N957" s="8" t="str" cm="1">
        <f t="array" ref="N957">IF(G957="?",INDEX($G$2:$G$2344,MODE(MATCH($G$2:$G$2344,$G$2:$G$2344,0))),G957)</f>
        <v>tier - 3</v>
      </c>
      <c r="O957" s="8" t="str" cm="1">
        <f t="array" ref="O957">IF(H957="?",INDEX($H$2:$H$2344,MODE(MATCH($H$2:$H$2344,$H$2:$H$2344,0))),H957)</f>
        <v>tier - 2</v>
      </c>
      <c r="P957" s="8" t="str">
        <f t="shared" si="102"/>
        <v>R1013</v>
      </c>
      <c r="Q957" s="11">
        <f t="shared" si="103"/>
        <v>28828</v>
      </c>
      <c r="R957" s="9">
        <f t="shared" si="105"/>
        <v>44</v>
      </c>
      <c r="S957" s="9"/>
      <c r="T957" s="40">
        <f>COUNTA(Table3[[#This Row],[month]:[age]])</f>
        <v>7</v>
      </c>
    </row>
    <row r="958" spans="1:20" x14ac:dyDescent="0.25">
      <c r="A958" t="s">
        <v>989</v>
      </c>
      <c r="B958">
        <v>1977</v>
      </c>
      <c r="C958" t="s">
        <v>35</v>
      </c>
      <c r="D958">
        <v>29</v>
      </c>
      <c r="E958">
        <v>0</v>
      </c>
      <c r="F958" s="42">
        <v>7731.86</v>
      </c>
      <c r="G958" t="s">
        <v>11</v>
      </c>
      <c r="H958" t="s">
        <v>12</v>
      </c>
      <c r="I958" t="s">
        <v>23</v>
      </c>
      <c r="J958" s="7">
        <f t="shared" si="100"/>
        <v>0</v>
      </c>
      <c r="K958" s="9" t="str">
        <f t="shared" si="104"/>
        <v>Id1382</v>
      </c>
      <c r="L958" s="8" t="str">
        <f t="shared" si="101"/>
        <v>Aug</v>
      </c>
      <c r="M958" s="9">
        <f t="shared" si="106"/>
        <v>1977</v>
      </c>
      <c r="N958" s="8" t="str" cm="1">
        <f t="array" ref="N958">IF(G958="?",INDEX($G$2:$G$2344,MODE(MATCH($G$2:$G$2344,$G$2:$G$2344,0))),G958)</f>
        <v>tier - 2</v>
      </c>
      <c r="O958" s="8" t="str" cm="1">
        <f t="array" ref="O958">IF(H958="?",INDEX($H$2:$H$2344,MODE(MATCH($H$2:$H$2344,$H$2:$H$2344,0))),H958)</f>
        <v>tier - 3</v>
      </c>
      <c r="P958" s="8" t="str">
        <f t="shared" si="102"/>
        <v>R1012</v>
      </c>
      <c r="Q958" s="11">
        <f t="shared" si="103"/>
        <v>28366</v>
      </c>
      <c r="R958" s="9">
        <f t="shared" si="105"/>
        <v>45</v>
      </c>
      <c r="S958" s="9"/>
      <c r="T958" s="40">
        <f>COUNTA(Table3[[#This Row],[month]:[age]])</f>
        <v>7</v>
      </c>
    </row>
    <row r="959" spans="1:20" x14ac:dyDescent="0.25">
      <c r="A959" t="s">
        <v>990</v>
      </c>
      <c r="B959">
        <v>1965</v>
      </c>
      <c r="C959" t="s">
        <v>10</v>
      </c>
      <c r="D959">
        <v>18</v>
      </c>
      <c r="E959">
        <v>0</v>
      </c>
      <c r="F959" s="42">
        <v>7736.39</v>
      </c>
      <c r="G959" t="s">
        <v>12</v>
      </c>
      <c r="H959" t="s">
        <v>11</v>
      </c>
      <c r="I959" t="s">
        <v>13</v>
      </c>
      <c r="J959" s="7">
        <f t="shared" si="100"/>
        <v>0</v>
      </c>
      <c r="K959" s="9" t="str">
        <f t="shared" si="104"/>
        <v>Id1381</v>
      </c>
      <c r="L959" s="8" t="str">
        <f t="shared" si="101"/>
        <v>Jul</v>
      </c>
      <c r="M959" s="9">
        <f t="shared" si="106"/>
        <v>1965</v>
      </c>
      <c r="N959" s="8" t="str" cm="1">
        <f t="array" ref="N959">IF(G959="?",INDEX($G$2:$G$2344,MODE(MATCH($G$2:$G$2344,$G$2:$G$2344,0))),G959)</f>
        <v>tier - 3</v>
      </c>
      <c r="O959" s="8" t="str" cm="1">
        <f t="array" ref="O959">IF(H959="?",INDEX($H$2:$H$2344,MODE(MATCH($H$2:$H$2344,$H$2:$H$2344,0))),H959)</f>
        <v>tier - 2</v>
      </c>
      <c r="P959" s="8" t="str">
        <f t="shared" si="102"/>
        <v>R1013</v>
      </c>
      <c r="Q959" s="11">
        <f t="shared" si="103"/>
        <v>23941</v>
      </c>
      <c r="R959" s="9">
        <f t="shared" si="105"/>
        <v>57</v>
      </c>
      <c r="S959" s="9"/>
      <c r="T959" s="40">
        <f>COUNTA(Table3[[#This Row],[month]:[age]])</f>
        <v>7</v>
      </c>
    </row>
    <row r="960" spans="1:20" x14ac:dyDescent="0.25">
      <c r="A960" t="s">
        <v>991</v>
      </c>
      <c r="B960">
        <v>1978</v>
      </c>
      <c r="C960" t="s">
        <v>20</v>
      </c>
      <c r="D960">
        <v>4</v>
      </c>
      <c r="E960">
        <v>2</v>
      </c>
      <c r="F960" s="42">
        <v>7740.34</v>
      </c>
      <c r="G960" t="s">
        <v>16</v>
      </c>
      <c r="H960" t="s">
        <v>16</v>
      </c>
      <c r="I960" t="s">
        <v>42</v>
      </c>
      <c r="J960" s="7">
        <f t="shared" si="100"/>
        <v>0</v>
      </c>
      <c r="K960" s="9" t="str">
        <f t="shared" si="104"/>
        <v>Id1380</v>
      </c>
      <c r="L960" s="8" t="str">
        <f t="shared" si="101"/>
        <v>Sep</v>
      </c>
      <c r="M960" s="9">
        <f t="shared" si="106"/>
        <v>1978</v>
      </c>
      <c r="N960" s="8" t="str" cm="1">
        <f t="array" ref="N960">IF(G960="?",INDEX($G$2:$G$2344,MODE(MATCH($G$2:$G$2344,$G$2:$G$2344,0))),G960)</f>
        <v>tier - 1</v>
      </c>
      <c r="O960" s="8" t="str" cm="1">
        <f t="array" ref="O960">IF(H960="?",INDEX($H$2:$H$2344,MODE(MATCH($H$2:$H$2344,$H$2:$H$2344,0))),H960)</f>
        <v>tier - 1</v>
      </c>
      <c r="P960" s="8" t="str">
        <f t="shared" si="102"/>
        <v>R1011</v>
      </c>
      <c r="Q960" s="11">
        <f t="shared" si="103"/>
        <v>28737</v>
      </c>
      <c r="R960" s="9">
        <f t="shared" si="105"/>
        <v>44</v>
      </c>
      <c r="S960" s="9"/>
      <c r="T960" s="40">
        <f>COUNTA(Table3[[#This Row],[month]:[age]])</f>
        <v>7</v>
      </c>
    </row>
    <row r="961" spans="1:20" x14ac:dyDescent="0.25">
      <c r="A961" t="s">
        <v>992</v>
      </c>
      <c r="B961">
        <v>1976</v>
      </c>
      <c r="C961" t="s">
        <v>30</v>
      </c>
      <c r="D961">
        <v>12</v>
      </c>
      <c r="E961">
        <v>1</v>
      </c>
      <c r="F961" s="42">
        <v>7742.11</v>
      </c>
      <c r="G961" t="s">
        <v>12</v>
      </c>
      <c r="H961" t="s">
        <v>11</v>
      </c>
      <c r="I961" t="s">
        <v>13</v>
      </c>
      <c r="J961" s="7">
        <f t="shared" si="100"/>
        <v>0</v>
      </c>
      <c r="K961" s="9" t="str">
        <f t="shared" si="104"/>
        <v>Id1379</v>
      </c>
      <c r="L961" s="8" t="str">
        <f t="shared" si="101"/>
        <v>Dec</v>
      </c>
      <c r="M961" s="9">
        <f t="shared" si="106"/>
        <v>1976</v>
      </c>
      <c r="N961" s="8" t="str" cm="1">
        <f t="array" ref="N961">IF(G961="?",INDEX($G$2:$G$2344,MODE(MATCH($G$2:$G$2344,$G$2:$G$2344,0))),G961)</f>
        <v>tier - 3</v>
      </c>
      <c r="O961" s="8" t="str" cm="1">
        <f t="array" ref="O961">IF(H961="?",INDEX($H$2:$H$2344,MODE(MATCH($H$2:$H$2344,$H$2:$H$2344,0))),H961)</f>
        <v>tier - 2</v>
      </c>
      <c r="P961" s="8" t="str">
        <f t="shared" si="102"/>
        <v>R1013</v>
      </c>
      <c r="Q961" s="11">
        <f t="shared" si="103"/>
        <v>28106</v>
      </c>
      <c r="R961" s="9">
        <f t="shared" si="105"/>
        <v>46</v>
      </c>
      <c r="S961" s="9"/>
      <c r="T961" s="40">
        <f>COUNTA(Table3[[#This Row],[month]:[age]])</f>
        <v>7</v>
      </c>
    </row>
    <row r="962" spans="1:20" x14ac:dyDescent="0.25">
      <c r="A962" t="s">
        <v>993</v>
      </c>
      <c r="B962">
        <v>1981</v>
      </c>
      <c r="C962" t="s">
        <v>18</v>
      </c>
      <c r="D962">
        <v>30</v>
      </c>
      <c r="E962">
        <v>2</v>
      </c>
      <c r="F962" s="42">
        <v>7749.16</v>
      </c>
      <c r="G962" t="s">
        <v>11</v>
      </c>
      <c r="H962" t="s">
        <v>16</v>
      </c>
      <c r="I962" t="s">
        <v>23</v>
      </c>
      <c r="J962" s="7">
        <f t="shared" ref="J962:J1025" si="107">COUNTIF(A962:I962, "?")</f>
        <v>0</v>
      </c>
      <c r="K962" s="9" t="str">
        <f t="shared" si="104"/>
        <v>Id1378</v>
      </c>
      <c r="L962" s="8" t="str">
        <f t="shared" ref="L962:L1025" si="108">IF(C962="?", "Sep", C962)</f>
        <v>Jun</v>
      </c>
      <c r="M962" s="9">
        <f t="shared" si="106"/>
        <v>1981</v>
      </c>
      <c r="N962" s="8" t="str" cm="1">
        <f t="array" ref="N962">IF(G962="?",INDEX($G$2:$G$2344,MODE(MATCH($G$2:$G$2344,$G$2:$G$2344,0))),G962)</f>
        <v>tier - 2</v>
      </c>
      <c r="O962" s="8" t="str" cm="1">
        <f t="array" ref="O962">IF(H962="?",INDEX($H$2:$H$2344,MODE(MATCH($H$2:$H$2344,$H$2:$H$2344,0))),H962)</f>
        <v>tier - 1</v>
      </c>
      <c r="P962" s="8" t="str">
        <f t="shared" ref="P962:P1025" si="109">IF(I962="?", "Unknown", I962)</f>
        <v>R1012</v>
      </c>
      <c r="Q962" s="11">
        <f t="shared" ref="Q962:Q1025" si="110">DATE(B962, MONTH(1 &amp; L962), D962)</f>
        <v>29767</v>
      </c>
      <c r="R962" s="9">
        <f t="shared" si="105"/>
        <v>41</v>
      </c>
      <c r="S962" s="9"/>
      <c r="T962" s="40">
        <f>COUNTA(Table3[[#This Row],[month]:[age]])</f>
        <v>7</v>
      </c>
    </row>
    <row r="963" spans="1:20" x14ac:dyDescent="0.25">
      <c r="A963" t="s">
        <v>994</v>
      </c>
      <c r="B963">
        <v>1997</v>
      </c>
      <c r="C963" t="s">
        <v>30</v>
      </c>
      <c r="D963">
        <v>21</v>
      </c>
      <c r="E963">
        <v>0</v>
      </c>
      <c r="F963" s="42">
        <v>7763.06</v>
      </c>
      <c r="G963" t="s">
        <v>11</v>
      </c>
      <c r="H963" t="s">
        <v>16</v>
      </c>
      <c r="I963" t="s">
        <v>23</v>
      </c>
      <c r="J963" s="7">
        <f t="shared" si="107"/>
        <v>0</v>
      </c>
      <c r="K963" s="9" t="str">
        <f t="shared" ref="K963:K1026" si="111">IF(A963="?", "Unknown", A963)</f>
        <v>Id1377</v>
      </c>
      <c r="L963" s="8" t="str">
        <f t="shared" si="108"/>
        <v>Dec</v>
      </c>
      <c r="M963" s="9">
        <f t="shared" si="106"/>
        <v>1997</v>
      </c>
      <c r="N963" s="8" t="str" cm="1">
        <f t="array" ref="N963">IF(G963="?",INDEX($G$2:$G$2344,MODE(MATCH($G$2:$G$2344,$G$2:$G$2344,0))),G963)</f>
        <v>tier - 2</v>
      </c>
      <c r="O963" s="8" t="str" cm="1">
        <f t="array" ref="O963">IF(H963="?",INDEX($H$2:$H$2344,MODE(MATCH($H$2:$H$2344,$H$2:$H$2344,0))),H963)</f>
        <v>tier - 1</v>
      </c>
      <c r="P963" s="8" t="str">
        <f t="shared" si="109"/>
        <v>R1012</v>
      </c>
      <c r="Q963" s="11">
        <f t="shared" si="110"/>
        <v>35785</v>
      </c>
      <c r="R963" s="9">
        <f t="shared" ref="R963:R1026" si="112">DATEDIF(Q963, DATE(2023,6,8), "Y")</f>
        <v>25</v>
      </c>
      <c r="S963" s="9"/>
      <c r="T963" s="40">
        <f>COUNTA(Table3[[#This Row],[month]:[age]])</f>
        <v>7</v>
      </c>
    </row>
    <row r="964" spans="1:20" x14ac:dyDescent="0.25">
      <c r="A964" t="s">
        <v>995</v>
      </c>
      <c r="B964">
        <v>1974</v>
      </c>
      <c r="C964" t="s">
        <v>30</v>
      </c>
      <c r="D964">
        <v>6</v>
      </c>
      <c r="E964">
        <v>0</v>
      </c>
      <c r="F964" s="42">
        <v>7789.64</v>
      </c>
      <c r="G964" t="s">
        <v>16</v>
      </c>
      <c r="H964" t="s">
        <v>12</v>
      </c>
      <c r="I964" t="s">
        <v>13</v>
      </c>
      <c r="J964" s="7">
        <f t="shared" si="107"/>
        <v>0</v>
      </c>
      <c r="K964" s="9" t="str">
        <f t="shared" si="111"/>
        <v>Id1376</v>
      </c>
      <c r="L964" s="8" t="str">
        <f t="shared" si="108"/>
        <v>Dec</v>
      </c>
      <c r="M964" s="9">
        <f t="shared" si="106"/>
        <v>1974</v>
      </c>
      <c r="N964" s="8" t="str" cm="1">
        <f t="array" ref="N964">IF(G964="?",INDEX($G$2:$G$2344,MODE(MATCH($G$2:$G$2344,$G$2:$G$2344,0))),G964)</f>
        <v>tier - 1</v>
      </c>
      <c r="O964" s="8" t="str" cm="1">
        <f t="array" ref="O964">IF(H964="?",INDEX($H$2:$H$2344,MODE(MATCH($H$2:$H$2344,$H$2:$H$2344,0))),H964)</f>
        <v>tier - 3</v>
      </c>
      <c r="P964" s="8" t="str">
        <f t="shared" si="109"/>
        <v>R1013</v>
      </c>
      <c r="Q964" s="11">
        <f t="shared" si="110"/>
        <v>27369</v>
      </c>
      <c r="R964" s="9">
        <f t="shared" si="112"/>
        <v>48</v>
      </c>
      <c r="S964" s="9"/>
      <c r="T964" s="40">
        <f>COUNTA(Table3[[#This Row],[month]:[age]])</f>
        <v>7</v>
      </c>
    </row>
    <row r="965" spans="1:20" x14ac:dyDescent="0.25">
      <c r="A965" t="s">
        <v>996</v>
      </c>
      <c r="B965">
        <v>1999</v>
      </c>
      <c r="C965" t="s">
        <v>30</v>
      </c>
      <c r="D965">
        <v>25</v>
      </c>
      <c r="E965">
        <v>0</v>
      </c>
      <c r="F965" s="42">
        <v>7794.68</v>
      </c>
      <c r="G965" t="s">
        <v>11</v>
      </c>
      <c r="H965" t="s">
        <v>11</v>
      </c>
      <c r="I965" t="s">
        <v>535</v>
      </c>
      <c r="J965" s="7">
        <f t="shared" si="107"/>
        <v>0</v>
      </c>
      <c r="K965" s="9" t="str">
        <f t="shared" si="111"/>
        <v>Id1375</v>
      </c>
      <c r="L965" s="8" t="str">
        <f t="shared" si="108"/>
        <v>Dec</v>
      </c>
      <c r="M965" s="9">
        <f t="shared" si="106"/>
        <v>1999</v>
      </c>
      <c r="N965" s="8" t="str" cm="1">
        <f t="array" ref="N965">IF(G965="?",INDEX($G$2:$G$2344,MODE(MATCH($G$2:$G$2344,$G$2:$G$2344,0))),G965)</f>
        <v>tier - 2</v>
      </c>
      <c r="O965" s="8" t="str" cm="1">
        <f t="array" ref="O965">IF(H965="?",INDEX($H$2:$H$2344,MODE(MATCH($H$2:$H$2344,$H$2:$H$2344,0))),H965)</f>
        <v>tier - 2</v>
      </c>
      <c r="P965" s="8" t="str">
        <f t="shared" si="109"/>
        <v>R1026</v>
      </c>
      <c r="Q965" s="11">
        <f t="shared" si="110"/>
        <v>36519</v>
      </c>
      <c r="R965" s="9">
        <f t="shared" si="112"/>
        <v>23</v>
      </c>
      <c r="S965" s="9"/>
      <c r="T965" s="40">
        <f>COUNTA(Table3[[#This Row],[month]:[age]])</f>
        <v>7</v>
      </c>
    </row>
    <row r="966" spans="1:20" x14ac:dyDescent="0.25">
      <c r="A966" t="s">
        <v>997</v>
      </c>
      <c r="B966">
        <v>1997</v>
      </c>
      <c r="C966" t="s">
        <v>30</v>
      </c>
      <c r="D966">
        <v>2</v>
      </c>
      <c r="E966">
        <v>0</v>
      </c>
      <c r="F966" s="42">
        <v>7803.77</v>
      </c>
      <c r="G966" t="s">
        <v>11</v>
      </c>
      <c r="H966" t="s">
        <v>12</v>
      </c>
      <c r="I966" t="s">
        <v>23</v>
      </c>
      <c r="J966" s="7">
        <f t="shared" si="107"/>
        <v>0</v>
      </c>
      <c r="K966" s="9" t="str">
        <f t="shared" si="111"/>
        <v>Id1374</v>
      </c>
      <c r="L966" s="8" t="str">
        <f t="shared" si="108"/>
        <v>Dec</v>
      </c>
      <c r="M966" s="9">
        <f t="shared" si="106"/>
        <v>1997</v>
      </c>
      <c r="N966" s="8" t="str" cm="1">
        <f t="array" ref="N966">IF(G966="?",INDEX($G$2:$G$2344,MODE(MATCH($G$2:$G$2344,$G$2:$G$2344,0))),G966)</f>
        <v>tier - 2</v>
      </c>
      <c r="O966" s="8" t="str" cm="1">
        <f t="array" ref="O966">IF(H966="?",INDEX($H$2:$H$2344,MODE(MATCH($H$2:$H$2344,$H$2:$H$2344,0))),H966)</f>
        <v>tier - 3</v>
      </c>
      <c r="P966" s="8" t="str">
        <f t="shared" si="109"/>
        <v>R1012</v>
      </c>
      <c r="Q966" s="11">
        <f t="shared" si="110"/>
        <v>35766</v>
      </c>
      <c r="R966" s="9">
        <f t="shared" si="112"/>
        <v>25</v>
      </c>
      <c r="S966" s="9"/>
      <c r="T966" s="40">
        <f>COUNTA(Table3[[#This Row],[month]:[age]])</f>
        <v>7</v>
      </c>
    </row>
    <row r="967" spans="1:20" x14ac:dyDescent="0.25">
      <c r="A967" t="s">
        <v>998</v>
      </c>
      <c r="B967">
        <v>1974</v>
      </c>
      <c r="C967" t="s">
        <v>15</v>
      </c>
      <c r="D967">
        <v>9</v>
      </c>
      <c r="E967">
        <v>0</v>
      </c>
      <c r="F967" s="42">
        <v>7804.16</v>
      </c>
      <c r="G967" t="s">
        <v>11</v>
      </c>
      <c r="H967" t="s">
        <v>12</v>
      </c>
      <c r="I967" t="s">
        <v>13</v>
      </c>
      <c r="J967" s="7">
        <f t="shared" si="107"/>
        <v>0</v>
      </c>
      <c r="K967" s="9" t="str">
        <f t="shared" si="111"/>
        <v>Id1373</v>
      </c>
      <c r="L967" s="8" t="str">
        <f t="shared" si="108"/>
        <v>Nov</v>
      </c>
      <c r="M967" s="9">
        <f t="shared" si="106"/>
        <v>1974</v>
      </c>
      <c r="N967" s="8" t="str" cm="1">
        <f t="array" ref="N967">IF(G967="?",INDEX($G$2:$G$2344,MODE(MATCH($G$2:$G$2344,$G$2:$G$2344,0))),G967)</f>
        <v>tier - 2</v>
      </c>
      <c r="O967" s="8" t="str" cm="1">
        <f t="array" ref="O967">IF(H967="?",INDEX($H$2:$H$2344,MODE(MATCH($H$2:$H$2344,$H$2:$H$2344,0))),H967)</f>
        <v>tier - 3</v>
      </c>
      <c r="P967" s="8" t="str">
        <f t="shared" si="109"/>
        <v>R1013</v>
      </c>
      <c r="Q967" s="11">
        <f t="shared" si="110"/>
        <v>27342</v>
      </c>
      <c r="R967" s="9">
        <f t="shared" si="112"/>
        <v>48</v>
      </c>
      <c r="S967" s="9"/>
      <c r="T967" s="40">
        <f>COUNTA(Table3[[#This Row],[month]:[age]])</f>
        <v>7</v>
      </c>
    </row>
    <row r="968" spans="1:20" x14ac:dyDescent="0.25">
      <c r="A968" t="s">
        <v>999</v>
      </c>
      <c r="B968">
        <v>1991</v>
      </c>
      <c r="C968" t="s">
        <v>30</v>
      </c>
      <c r="D968">
        <v>21</v>
      </c>
      <c r="E968">
        <v>3</v>
      </c>
      <c r="F968" s="42">
        <v>7812.67</v>
      </c>
      <c r="G968" t="s">
        <v>11</v>
      </c>
      <c r="H968" t="s">
        <v>16</v>
      </c>
      <c r="I968" t="s">
        <v>23</v>
      </c>
      <c r="J968" s="7">
        <f t="shared" si="107"/>
        <v>0</v>
      </c>
      <c r="K968" s="9" t="str">
        <f t="shared" si="111"/>
        <v>Id1372</v>
      </c>
      <c r="L968" s="8" t="str">
        <f t="shared" si="108"/>
        <v>Dec</v>
      </c>
      <c r="M968" s="9">
        <f t="shared" si="106"/>
        <v>1991</v>
      </c>
      <c r="N968" s="8" t="str" cm="1">
        <f t="array" ref="N968">IF(G968="?",INDEX($G$2:$G$2344,MODE(MATCH($G$2:$G$2344,$G$2:$G$2344,0))),G968)</f>
        <v>tier - 2</v>
      </c>
      <c r="O968" s="8" t="str" cm="1">
        <f t="array" ref="O968">IF(H968="?",INDEX($H$2:$H$2344,MODE(MATCH($H$2:$H$2344,$H$2:$H$2344,0))),H968)</f>
        <v>tier - 1</v>
      </c>
      <c r="P968" s="8" t="str">
        <f t="shared" si="109"/>
        <v>R1012</v>
      </c>
      <c r="Q968" s="11">
        <f t="shared" si="110"/>
        <v>33593</v>
      </c>
      <c r="R968" s="9">
        <f t="shared" si="112"/>
        <v>31</v>
      </c>
      <c r="S968" s="9"/>
      <c r="T968" s="40">
        <f>COUNTA(Table3[[#This Row],[month]:[age]])</f>
        <v>7</v>
      </c>
    </row>
    <row r="969" spans="1:20" x14ac:dyDescent="0.25">
      <c r="A969" t="s">
        <v>1000</v>
      </c>
      <c r="B969">
        <v>1989</v>
      </c>
      <c r="C969" t="s">
        <v>37</v>
      </c>
      <c r="D969">
        <v>12</v>
      </c>
      <c r="E969">
        <v>3</v>
      </c>
      <c r="F969" s="42">
        <v>7824.37</v>
      </c>
      <c r="G969" t="s">
        <v>11</v>
      </c>
      <c r="H969" t="s">
        <v>11</v>
      </c>
      <c r="I969" t="s">
        <v>23</v>
      </c>
      <c r="J969" s="7">
        <f t="shared" si="107"/>
        <v>0</v>
      </c>
      <c r="K969" s="9" t="str">
        <f t="shared" si="111"/>
        <v>Id1371</v>
      </c>
      <c r="L969" s="8" t="str">
        <f t="shared" si="108"/>
        <v>Oct</v>
      </c>
      <c r="M969" s="9">
        <f t="shared" si="106"/>
        <v>1989</v>
      </c>
      <c r="N969" s="8" t="str" cm="1">
        <f t="array" ref="N969">IF(G969="?",INDEX($G$2:$G$2344,MODE(MATCH($G$2:$G$2344,$G$2:$G$2344,0))),G969)</f>
        <v>tier - 2</v>
      </c>
      <c r="O969" s="8" t="str" cm="1">
        <f t="array" ref="O969">IF(H969="?",INDEX($H$2:$H$2344,MODE(MATCH($H$2:$H$2344,$H$2:$H$2344,0))),H969)</f>
        <v>tier - 2</v>
      </c>
      <c r="P969" s="8" t="str">
        <f t="shared" si="109"/>
        <v>R1012</v>
      </c>
      <c r="Q969" s="11">
        <f t="shared" si="110"/>
        <v>32793</v>
      </c>
      <c r="R969" s="9">
        <f t="shared" si="112"/>
        <v>33</v>
      </c>
      <c r="S969" s="9"/>
      <c r="T969" s="40">
        <f>COUNTA(Table3[[#This Row],[month]:[age]])</f>
        <v>7</v>
      </c>
    </row>
    <row r="970" spans="1:20" x14ac:dyDescent="0.25">
      <c r="A970" t="s">
        <v>1001</v>
      </c>
      <c r="B970">
        <v>2001</v>
      </c>
      <c r="C970" t="s">
        <v>37</v>
      </c>
      <c r="D970">
        <v>5</v>
      </c>
      <c r="E970">
        <v>0</v>
      </c>
      <c r="F970" s="42">
        <v>7844.8</v>
      </c>
      <c r="G970" t="s">
        <v>11</v>
      </c>
      <c r="H970" t="s">
        <v>11</v>
      </c>
      <c r="I970" t="s">
        <v>23</v>
      </c>
      <c r="J970" s="7">
        <f t="shared" si="107"/>
        <v>0</v>
      </c>
      <c r="K970" s="9" t="str">
        <f t="shared" si="111"/>
        <v>Id1370</v>
      </c>
      <c r="L970" s="8" t="str">
        <f t="shared" si="108"/>
        <v>Oct</v>
      </c>
      <c r="M970" s="9">
        <f t="shared" si="106"/>
        <v>2001</v>
      </c>
      <c r="N970" s="8" t="str" cm="1">
        <f t="array" ref="N970">IF(G970="?",INDEX($G$2:$G$2344,MODE(MATCH($G$2:$G$2344,$G$2:$G$2344,0))),G970)</f>
        <v>tier - 2</v>
      </c>
      <c r="O970" s="8" t="str" cm="1">
        <f t="array" ref="O970">IF(H970="?",INDEX($H$2:$H$2344,MODE(MATCH($H$2:$H$2344,$H$2:$H$2344,0))),H970)</f>
        <v>tier - 2</v>
      </c>
      <c r="P970" s="8" t="str">
        <f t="shared" si="109"/>
        <v>R1012</v>
      </c>
      <c r="Q970" s="11">
        <f t="shared" si="110"/>
        <v>37169</v>
      </c>
      <c r="R970" s="9">
        <f t="shared" si="112"/>
        <v>21</v>
      </c>
      <c r="S970" s="9"/>
      <c r="T970" s="40">
        <f>COUNTA(Table3[[#This Row],[month]:[age]])</f>
        <v>7</v>
      </c>
    </row>
    <row r="971" spans="1:20" x14ac:dyDescent="0.25">
      <c r="A971" t="s">
        <v>1002</v>
      </c>
      <c r="B971">
        <v>1994</v>
      </c>
      <c r="C971" t="s">
        <v>15</v>
      </c>
      <c r="D971">
        <v>17</v>
      </c>
      <c r="E971">
        <v>0</v>
      </c>
      <c r="F971" s="42">
        <v>7851.85</v>
      </c>
      <c r="G971" t="s">
        <v>11</v>
      </c>
      <c r="H971" t="s">
        <v>12</v>
      </c>
      <c r="I971" t="s">
        <v>23</v>
      </c>
      <c r="J971" s="7">
        <f t="shared" si="107"/>
        <v>0</v>
      </c>
      <c r="K971" s="9" t="str">
        <f t="shared" si="111"/>
        <v>Id1369</v>
      </c>
      <c r="L971" s="8" t="str">
        <f t="shared" si="108"/>
        <v>Nov</v>
      </c>
      <c r="M971" s="9">
        <f t="shared" si="106"/>
        <v>1994</v>
      </c>
      <c r="N971" s="8" t="str" cm="1">
        <f t="array" ref="N971">IF(G971="?",INDEX($G$2:$G$2344,MODE(MATCH($G$2:$G$2344,$G$2:$G$2344,0))),G971)</f>
        <v>tier - 2</v>
      </c>
      <c r="O971" s="8" t="str" cm="1">
        <f t="array" ref="O971">IF(H971="?",INDEX($H$2:$H$2344,MODE(MATCH($H$2:$H$2344,$H$2:$H$2344,0))),H971)</f>
        <v>tier - 3</v>
      </c>
      <c r="P971" s="8" t="str">
        <f t="shared" si="109"/>
        <v>R1012</v>
      </c>
      <c r="Q971" s="11">
        <f t="shared" si="110"/>
        <v>34655</v>
      </c>
      <c r="R971" s="9">
        <f t="shared" si="112"/>
        <v>28</v>
      </c>
      <c r="S971" s="9"/>
      <c r="T971" s="40">
        <f>COUNTA(Table3[[#This Row],[month]:[age]])</f>
        <v>7</v>
      </c>
    </row>
    <row r="972" spans="1:20" x14ac:dyDescent="0.25">
      <c r="A972" t="s">
        <v>1003</v>
      </c>
      <c r="B972">
        <v>1962</v>
      </c>
      <c r="C972" t="s">
        <v>37</v>
      </c>
      <c r="D972">
        <v>10</v>
      </c>
      <c r="E972">
        <v>0</v>
      </c>
      <c r="F972" s="42">
        <v>7896.41</v>
      </c>
      <c r="G972" t="s">
        <v>12</v>
      </c>
      <c r="H972" t="s">
        <v>11</v>
      </c>
      <c r="I972" t="s">
        <v>13</v>
      </c>
      <c r="J972" s="7">
        <f t="shared" si="107"/>
        <v>0</v>
      </c>
      <c r="K972" s="9" t="str">
        <f t="shared" si="111"/>
        <v>Id1368</v>
      </c>
      <c r="L972" s="8" t="str">
        <f t="shared" si="108"/>
        <v>Oct</v>
      </c>
      <c r="M972" s="9">
        <f t="shared" si="106"/>
        <v>1962</v>
      </c>
      <c r="N972" s="8" t="str" cm="1">
        <f t="array" ref="N972">IF(G972="?",INDEX($G$2:$G$2344,MODE(MATCH($G$2:$G$2344,$G$2:$G$2344,0))),G972)</f>
        <v>tier - 3</v>
      </c>
      <c r="O972" s="8" t="str" cm="1">
        <f t="array" ref="O972">IF(H972="?",INDEX($H$2:$H$2344,MODE(MATCH($H$2:$H$2344,$H$2:$H$2344,0))),H972)</f>
        <v>tier - 2</v>
      </c>
      <c r="P972" s="8" t="str">
        <f t="shared" si="109"/>
        <v>R1013</v>
      </c>
      <c r="Q972" s="11">
        <f t="shared" si="110"/>
        <v>22929</v>
      </c>
      <c r="R972" s="9">
        <f t="shared" si="112"/>
        <v>60</v>
      </c>
      <c r="S972" s="9"/>
      <c r="T972" s="40">
        <f>COUNTA(Table3[[#This Row],[month]:[age]])</f>
        <v>7</v>
      </c>
    </row>
    <row r="973" spans="1:20" x14ac:dyDescent="0.25">
      <c r="A973" t="s">
        <v>1004</v>
      </c>
      <c r="B973">
        <v>1977</v>
      </c>
      <c r="C973" t="s">
        <v>10</v>
      </c>
      <c r="D973">
        <v>20</v>
      </c>
      <c r="E973">
        <v>0</v>
      </c>
      <c r="F973" s="42">
        <v>7935.29</v>
      </c>
      <c r="G973" t="s">
        <v>11</v>
      </c>
      <c r="H973" t="s">
        <v>16</v>
      </c>
      <c r="I973" t="s">
        <v>247</v>
      </c>
      <c r="J973" s="7">
        <f t="shared" si="107"/>
        <v>0</v>
      </c>
      <c r="K973" s="9" t="str">
        <f t="shared" si="111"/>
        <v>Id1367</v>
      </c>
      <c r="L973" s="8" t="str">
        <f t="shared" si="108"/>
        <v>Jul</v>
      </c>
      <c r="M973" s="9">
        <f t="shared" si="106"/>
        <v>1977</v>
      </c>
      <c r="N973" s="8" t="str" cm="1">
        <f t="array" ref="N973">IF(G973="?",INDEX($G$2:$G$2344,MODE(MATCH($G$2:$G$2344,$G$2:$G$2344,0))),G973)</f>
        <v>tier - 2</v>
      </c>
      <c r="O973" s="8" t="str" cm="1">
        <f t="array" ref="O973">IF(H973="?",INDEX($H$2:$H$2344,MODE(MATCH($H$2:$H$2344,$H$2:$H$2344,0))),H973)</f>
        <v>tier - 1</v>
      </c>
      <c r="P973" s="8" t="str">
        <f t="shared" si="109"/>
        <v>R1024</v>
      </c>
      <c r="Q973" s="11">
        <f t="shared" si="110"/>
        <v>28326</v>
      </c>
      <c r="R973" s="9">
        <f t="shared" si="112"/>
        <v>45</v>
      </c>
      <c r="S973" s="9"/>
      <c r="T973" s="40">
        <f>COUNTA(Table3[[#This Row],[month]:[age]])</f>
        <v>7</v>
      </c>
    </row>
    <row r="974" spans="1:20" x14ac:dyDescent="0.25">
      <c r="A974" t="s">
        <v>1005</v>
      </c>
      <c r="B974">
        <v>1987</v>
      </c>
      <c r="C974" t="s">
        <v>37</v>
      </c>
      <c r="D974">
        <v>29</v>
      </c>
      <c r="E974">
        <v>3</v>
      </c>
      <c r="F974" s="42">
        <v>7948.22</v>
      </c>
      <c r="G974" t="s">
        <v>11</v>
      </c>
      <c r="H974" t="s">
        <v>12</v>
      </c>
      <c r="I974" t="s">
        <v>200</v>
      </c>
      <c r="J974" s="7">
        <f t="shared" si="107"/>
        <v>0</v>
      </c>
      <c r="K974" s="9" t="str">
        <f t="shared" si="111"/>
        <v>Id1366</v>
      </c>
      <c r="L974" s="8" t="str">
        <f t="shared" si="108"/>
        <v>Oct</v>
      </c>
      <c r="M974" s="9">
        <f t="shared" si="106"/>
        <v>1987</v>
      </c>
      <c r="N974" s="8" t="str" cm="1">
        <f t="array" ref="N974">IF(G974="?",INDEX($G$2:$G$2344,MODE(MATCH($G$2:$G$2344,$G$2:$G$2344,0))),G974)</f>
        <v>tier - 2</v>
      </c>
      <c r="O974" s="8" t="str" cm="1">
        <f t="array" ref="O974">IF(H974="?",INDEX($H$2:$H$2344,MODE(MATCH($H$2:$H$2344,$H$2:$H$2344,0))),H974)</f>
        <v>tier - 3</v>
      </c>
      <c r="P974" s="8" t="str">
        <f t="shared" si="109"/>
        <v>R1025</v>
      </c>
      <c r="Q974" s="11">
        <f t="shared" si="110"/>
        <v>32079</v>
      </c>
      <c r="R974" s="9">
        <f t="shared" si="112"/>
        <v>35</v>
      </c>
      <c r="S974" s="9"/>
      <c r="T974" s="40">
        <f>COUNTA(Table3[[#This Row],[month]:[age]])</f>
        <v>7</v>
      </c>
    </row>
    <row r="975" spans="1:20" x14ac:dyDescent="0.25">
      <c r="A975" t="s">
        <v>1006</v>
      </c>
      <c r="B975">
        <v>1966</v>
      </c>
      <c r="C975" t="s">
        <v>10</v>
      </c>
      <c r="D975">
        <v>9</v>
      </c>
      <c r="E975">
        <v>0</v>
      </c>
      <c r="F975" s="42">
        <v>7953.72</v>
      </c>
      <c r="G975" t="s">
        <v>12</v>
      </c>
      <c r="H975" t="s">
        <v>12</v>
      </c>
      <c r="I975" t="s">
        <v>23</v>
      </c>
      <c r="J975" s="7">
        <f t="shared" si="107"/>
        <v>0</v>
      </c>
      <c r="K975" s="9" t="str">
        <f t="shared" si="111"/>
        <v>Id1365</v>
      </c>
      <c r="L975" s="8" t="str">
        <f t="shared" si="108"/>
        <v>Jul</v>
      </c>
      <c r="M975" s="9">
        <f t="shared" si="106"/>
        <v>1966</v>
      </c>
      <c r="N975" s="8" t="str" cm="1">
        <f t="array" ref="N975">IF(G975="?",INDEX($G$2:$G$2344,MODE(MATCH($G$2:$G$2344,$G$2:$G$2344,0))),G975)</f>
        <v>tier - 3</v>
      </c>
      <c r="O975" s="8" t="str" cm="1">
        <f t="array" ref="O975">IF(H975="?",INDEX($H$2:$H$2344,MODE(MATCH($H$2:$H$2344,$H$2:$H$2344,0))),H975)</f>
        <v>tier - 3</v>
      </c>
      <c r="P975" s="8" t="str">
        <f t="shared" si="109"/>
        <v>R1012</v>
      </c>
      <c r="Q975" s="11">
        <f t="shared" si="110"/>
        <v>24297</v>
      </c>
      <c r="R975" s="9">
        <f t="shared" si="112"/>
        <v>56</v>
      </c>
      <c r="S975" s="9"/>
      <c r="T975" s="40">
        <f>COUNTA(Table3[[#This Row],[month]:[age]])</f>
        <v>7</v>
      </c>
    </row>
    <row r="976" spans="1:20" x14ac:dyDescent="0.25">
      <c r="A976" t="s">
        <v>1007</v>
      </c>
      <c r="B976">
        <v>1981</v>
      </c>
      <c r="C976" t="s">
        <v>30</v>
      </c>
      <c r="D976">
        <v>28</v>
      </c>
      <c r="E976">
        <v>3</v>
      </c>
      <c r="F976" s="42">
        <v>7954.52</v>
      </c>
      <c r="G976" t="s">
        <v>11</v>
      </c>
      <c r="H976" t="s">
        <v>11</v>
      </c>
      <c r="I976" t="s">
        <v>42</v>
      </c>
      <c r="J976" s="7">
        <f t="shared" si="107"/>
        <v>0</v>
      </c>
      <c r="K976" s="9" t="str">
        <f t="shared" si="111"/>
        <v>Id1364</v>
      </c>
      <c r="L976" s="8" t="str">
        <f t="shared" si="108"/>
        <v>Dec</v>
      </c>
      <c r="M976" s="9">
        <f t="shared" si="106"/>
        <v>1981</v>
      </c>
      <c r="N976" s="8" t="str" cm="1">
        <f t="array" ref="N976">IF(G976="?",INDEX($G$2:$G$2344,MODE(MATCH($G$2:$G$2344,$G$2:$G$2344,0))),G976)</f>
        <v>tier - 2</v>
      </c>
      <c r="O976" s="8" t="str" cm="1">
        <f t="array" ref="O976">IF(H976="?",INDEX($H$2:$H$2344,MODE(MATCH($H$2:$H$2344,$H$2:$H$2344,0))),H976)</f>
        <v>tier - 2</v>
      </c>
      <c r="P976" s="8" t="str">
        <f t="shared" si="109"/>
        <v>R1011</v>
      </c>
      <c r="Q976" s="11">
        <f t="shared" si="110"/>
        <v>29948</v>
      </c>
      <c r="R976" s="9">
        <f t="shared" si="112"/>
        <v>41</v>
      </c>
      <c r="S976" s="9"/>
      <c r="T976" s="40">
        <f>COUNTA(Table3[[#This Row],[month]:[age]])</f>
        <v>7</v>
      </c>
    </row>
    <row r="977" spans="1:20" x14ac:dyDescent="0.25">
      <c r="A977" t="s">
        <v>1008</v>
      </c>
      <c r="B977">
        <v>1970</v>
      </c>
      <c r="C977" t="s">
        <v>18</v>
      </c>
      <c r="D977">
        <v>19</v>
      </c>
      <c r="E977">
        <v>0</v>
      </c>
      <c r="F977" s="42">
        <v>7958.13</v>
      </c>
      <c r="G977" t="s">
        <v>11</v>
      </c>
      <c r="H977" t="s">
        <v>11</v>
      </c>
      <c r="I977" t="s">
        <v>13</v>
      </c>
      <c r="J977" s="7">
        <f t="shared" si="107"/>
        <v>0</v>
      </c>
      <c r="K977" s="9" t="str">
        <f t="shared" si="111"/>
        <v>Id1363</v>
      </c>
      <c r="L977" s="8" t="str">
        <f t="shared" si="108"/>
        <v>Jun</v>
      </c>
      <c r="M977" s="9">
        <f t="shared" si="106"/>
        <v>1970</v>
      </c>
      <c r="N977" s="8" t="str" cm="1">
        <f t="array" ref="N977">IF(G977="?",INDEX($G$2:$G$2344,MODE(MATCH($G$2:$G$2344,$G$2:$G$2344,0))),G977)</f>
        <v>tier - 2</v>
      </c>
      <c r="O977" s="8" t="str" cm="1">
        <f t="array" ref="O977">IF(H977="?",INDEX($H$2:$H$2344,MODE(MATCH($H$2:$H$2344,$H$2:$H$2344,0))),H977)</f>
        <v>tier - 2</v>
      </c>
      <c r="P977" s="8" t="str">
        <f t="shared" si="109"/>
        <v>R1013</v>
      </c>
      <c r="Q977" s="11">
        <f t="shared" si="110"/>
        <v>25738</v>
      </c>
      <c r="R977" s="9">
        <f t="shared" si="112"/>
        <v>52</v>
      </c>
      <c r="S977" s="9"/>
      <c r="T977" s="40">
        <f>COUNTA(Table3[[#This Row],[month]:[age]])</f>
        <v>7</v>
      </c>
    </row>
    <row r="978" spans="1:20" x14ac:dyDescent="0.25">
      <c r="A978" t="s">
        <v>1009</v>
      </c>
      <c r="B978">
        <v>1975</v>
      </c>
      <c r="C978" t="s">
        <v>35</v>
      </c>
      <c r="D978">
        <v>10</v>
      </c>
      <c r="E978">
        <v>1</v>
      </c>
      <c r="F978" s="42">
        <v>7966.81</v>
      </c>
      <c r="G978" t="s">
        <v>11</v>
      </c>
      <c r="H978" t="s">
        <v>11</v>
      </c>
      <c r="I978" t="s">
        <v>13</v>
      </c>
      <c r="J978" s="7">
        <f t="shared" si="107"/>
        <v>0</v>
      </c>
      <c r="K978" s="9" t="str">
        <f t="shared" si="111"/>
        <v>Id1362</v>
      </c>
      <c r="L978" s="8" t="str">
        <f t="shared" si="108"/>
        <v>Aug</v>
      </c>
      <c r="M978" s="9">
        <f t="shared" si="106"/>
        <v>1975</v>
      </c>
      <c r="N978" s="8" t="str" cm="1">
        <f t="array" ref="N978">IF(G978="?",INDEX($G$2:$G$2344,MODE(MATCH($G$2:$G$2344,$G$2:$G$2344,0))),G978)</f>
        <v>tier - 2</v>
      </c>
      <c r="O978" s="8" t="str" cm="1">
        <f t="array" ref="O978">IF(H978="?",INDEX($H$2:$H$2344,MODE(MATCH($H$2:$H$2344,$H$2:$H$2344,0))),H978)</f>
        <v>tier - 2</v>
      </c>
      <c r="P978" s="8" t="str">
        <f t="shared" si="109"/>
        <v>R1013</v>
      </c>
      <c r="Q978" s="11">
        <f t="shared" si="110"/>
        <v>27616</v>
      </c>
      <c r="R978" s="9">
        <f t="shared" si="112"/>
        <v>47</v>
      </c>
      <c r="S978" s="9"/>
      <c r="T978" s="40">
        <f>COUNTA(Table3[[#This Row],[month]:[age]])</f>
        <v>7</v>
      </c>
    </row>
    <row r="979" spans="1:20" x14ac:dyDescent="0.25">
      <c r="A979" t="s">
        <v>1010</v>
      </c>
      <c r="B979">
        <v>1972</v>
      </c>
      <c r="C979" t="s">
        <v>15</v>
      </c>
      <c r="D979">
        <v>23</v>
      </c>
      <c r="E979">
        <v>0</v>
      </c>
      <c r="F979" s="42">
        <v>7980.34</v>
      </c>
      <c r="G979" t="s">
        <v>11</v>
      </c>
      <c r="H979" t="s">
        <v>11</v>
      </c>
      <c r="I979" t="s">
        <v>13</v>
      </c>
      <c r="J979" s="7">
        <f t="shared" si="107"/>
        <v>0</v>
      </c>
      <c r="K979" s="9" t="str">
        <f t="shared" si="111"/>
        <v>Id1361</v>
      </c>
      <c r="L979" s="8" t="str">
        <f t="shared" si="108"/>
        <v>Nov</v>
      </c>
      <c r="M979" s="9">
        <f t="shared" si="106"/>
        <v>1972</v>
      </c>
      <c r="N979" s="8" t="str" cm="1">
        <f t="array" ref="N979">IF(G979="?",INDEX($G$2:$G$2344,MODE(MATCH($G$2:$G$2344,$G$2:$G$2344,0))),G979)</f>
        <v>tier - 2</v>
      </c>
      <c r="O979" s="8" t="str" cm="1">
        <f t="array" ref="O979">IF(H979="?",INDEX($H$2:$H$2344,MODE(MATCH($H$2:$H$2344,$H$2:$H$2344,0))),H979)</f>
        <v>tier - 2</v>
      </c>
      <c r="P979" s="8" t="str">
        <f t="shared" si="109"/>
        <v>R1013</v>
      </c>
      <c r="Q979" s="11">
        <f t="shared" si="110"/>
        <v>26626</v>
      </c>
      <c r="R979" s="9">
        <f t="shared" si="112"/>
        <v>50</v>
      </c>
      <c r="S979" s="9"/>
      <c r="T979" s="40">
        <f>COUNTA(Table3[[#This Row],[month]:[age]])</f>
        <v>7</v>
      </c>
    </row>
    <row r="980" spans="1:20" x14ac:dyDescent="0.25">
      <c r="A980" t="s">
        <v>1011</v>
      </c>
      <c r="B980">
        <v>1983</v>
      </c>
      <c r="C980" t="s">
        <v>35</v>
      </c>
      <c r="D980">
        <v>28</v>
      </c>
      <c r="E980">
        <v>3</v>
      </c>
      <c r="F980" s="42">
        <v>7985.82</v>
      </c>
      <c r="G980" t="s">
        <v>11</v>
      </c>
      <c r="H980" t="s">
        <v>16</v>
      </c>
      <c r="I980" t="s">
        <v>247</v>
      </c>
      <c r="J980" s="7">
        <f t="shared" si="107"/>
        <v>0</v>
      </c>
      <c r="K980" s="9" t="str">
        <f t="shared" si="111"/>
        <v>Id1360</v>
      </c>
      <c r="L980" s="8" t="str">
        <f t="shared" si="108"/>
        <v>Aug</v>
      </c>
      <c r="M980" s="9">
        <f t="shared" si="106"/>
        <v>1983</v>
      </c>
      <c r="N980" s="8" t="str" cm="1">
        <f t="array" ref="N980">IF(G980="?",INDEX($G$2:$G$2344,MODE(MATCH($G$2:$G$2344,$G$2:$G$2344,0))),G980)</f>
        <v>tier - 2</v>
      </c>
      <c r="O980" s="8" t="str" cm="1">
        <f t="array" ref="O980">IF(H980="?",INDEX($H$2:$H$2344,MODE(MATCH($H$2:$H$2344,$H$2:$H$2344,0))),H980)</f>
        <v>tier - 1</v>
      </c>
      <c r="P980" s="8" t="str">
        <f t="shared" si="109"/>
        <v>R1024</v>
      </c>
      <c r="Q980" s="11">
        <f t="shared" si="110"/>
        <v>30556</v>
      </c>
      <c r="R980" s="9">
        <f t="shared" si="112"/>
        <v>39</v>
      </c>
      <c r="S980" s="9"/>
      <c r="T980" s="40">
        <f>COUNTA(Table3[[#This Row],[month]:[age]])</f>
        <v>7</v>
      </c>
    </row>
    <row r="981" spans="1:20" x14ac:dyDescent="0.25">
      <c r="A981" t="s">
        <v>1012</v>
      </c>
      <c r="B981">
        <v>1983</v>
      </c>
      <c r="C981" t="s">
        <v>35</v>
      </c>
      <c r="D981">
        <v>20</v>
      </c>
      <c r="E981">
        <v>3</v>
      </c>
      <c r="F981" s="42">
        <v>7986.48</v>
      </c>
      <c r="G981" t="s">
        <v>11</v>
      </c>
      <c r="H981" t="s">
        <v>12</v>
      </c>
      <c r="I981" t="s">
        <v>247</v>
      </c>
      <c r="J981" s="7">
        <f t="shared" si="107"/>
        <v>0</v>
      </c>
      <c r="K981" s="9" t="str">
        <f t="shared" si="111"/>
        <v>Id1359</v>
      </c>
      <c r="L981" s="8" t="str">
        <f t="shared" si="108"/>
        <v>Aug</v>
      </c>
      <c r="M981" s="9">
        <f t="shared" si="106"/>
        <v>1983</v>
      </c>
      <c r="N981" s="8" t="str" cm="1">
        <f t="array" ref="N981">IF(G981="?",INDEX($G$2:$G$2344,MODE(MATCH($G$2:$G$2344,$G$2:$G$2344,0))),G981)</f>
        <v>tier - 2</v>
      </c>
      <c r="O981" s="8" t="str" cm="1">
        <f t="array" ref="O981">IF(H981="?",INDEX($H$2:$H$2344,MODE(MATCH($H$2:$H$2344,$H$2:$H$2344,0))),H981)</f>
        <v>tier - 3</v>
      </c>
      <c r="P981" s="8" t="str">
        <f t="shared" si="109"/>
        <v>R1024</v>
      </c>
      <c r="Q981" s="11">
        <f t="shared" si="110"/>
        <v>30548</v>
      </c>
      <c r="R981" s="9">
        <f t="shared" si="112"/>
        <v>39</v>
      </c>
      <c r="S981" s="9"/>
      <c r="T981" s="40">
        <f>COUNTA(Table3[[#This Row],[month]:[age]])</f>
        <v>7</v>
      </c>
    </row>
    <row r="982" spans="1:20" x14ac:dyDescent="0.25">
      <c r="A982" t="s">
        <v>1013</v>
      </c>
      <c r="B982">
        <v>1962</v>
      </c>
      <c r="C982" t="s">
        <v>35</v>
      </c>
      <c r="D982">
        <v>22</v>
      </c>
      <c r="E982">
        <v>0</v>
      </c>
      <c r="F982" s="42">
        <v>8004.96</v>
      </c>
      <c r="G982" t="s">
        <v>12</v>
      </c>
      <c r="H982" t="s">
        <v>16</v>
      </c>
      <c r="I982" t="s">
        <v>13</v>
      </c>
      <c r="J982" s="7">
        <f t="shared" si="107"/>
        <v>0</v>
      </c>
      <c r="K982" s="9" t="str">
        <f t="shared" si="111"/>
        <v>Id1358</v>
      </c>
      <c r="L982" s="8" t="str">
        <f t="shared" si="108"/>
        <v>Aug</v>
      </c>
      <c r="M982" s="9">
        <f t="shared" si="106"/>
        <v>1962</v>
      </c>
      <c r="N982" s="8" t="str" cm="1">
        <f t="array" ref="N982">IF(G982="?",INDEX($G$2:$G$2344,MODE(MATCH($G$2:$G$2344,$G$2:$G$2344,0))),G982)</f>
        <v>tier - 3</v>
      </c>
      <c r="O982" s="8" t="str" cm="1">
        <f t="array" ref="O982">IF(H982="?",INDEX($H$2:$H$2344,MODE(MATCH($H$2:$H$2344,$H$2:$H$2344,0))),H982)</f>
        <v>tier - 1</v>
      </c>
      <c r="P982" s="8" t="str">
        <f t="shared" si="109"/>
        <v>R1013</v>
      </c>
      <c r="Q982" s="11">
        <f t="shared" si="110"/>
        <v>22880</v>
      </c>
      <c r="R982" s="9">
        <f t="shared" si="112"/>
        <v>60</v>
      </c>
      <c r="S982" s="9"/>
      <c r="T982" s="40">
        <f>COUNTA(Table3[[#This Row],[month]:[age]])</f>
        <v>7</v>
      </c>
    </row>
    <row r="983" spans="1:20" x14ac:dyDescent="0.25">
      <c r="A983" t="s">
        <v>1014</v>
      </c>
      <c r="B983">
        <v>1995</v>
      </c>
      <c r="C983" t="s">
        <v>20</v>
      </c>
      <c r="D983">
        <v>18</v>
      </c>
      <c r="E983">
        <v>0</v>
      </c>
      <c r="F983" s="42">
        <v>8014.62</v>
      </c>
      <c r="G983" t="s">
        <v>11</v>
      </c>
      <c r="H983" t="s">
        <v>12</v>
      </c>
      <c r="I983" t="s">
        <v>23</v>
      </c>
      <c r="J983" s="7">
        <f t="shared" si="107"/>
        <v>0</v>
      </c>
      <c r="K983" s="9" t="str">
        <f t="shared" si="111"/>
        <v>Id1357</v>
      </c>
      <c r="L983" s="8" t="str">
        <f t="shared" si="108"/>
        <v>Sep</v>
      </c>
      <c r="M983" s="9">
        <f t="shared" si="106"/>
        <v>1995</v>
      </c>
      <c r="N983" s="8" t="str" cm="1">
        <f t="array" ref="N983">IF(G983="?",INDEX($G$2:$G$2344,MODE(MATCH($G$2:$G$2344,$G$2:$G$2344,0))),G983)</f>
        <v>tier - 2</v>
      </c>
      <c r="O983" s="8" t="str" cm="1">
        <f t="array" ref="O983">IF(H983="?",INDEX($H$2:$H$2344,MODE(MATCH($H$2:$H$2344,$H$2:$H$2344,0))),H983)</f>
        <v>tier - 3</v>
      </c>
      <c r="P983" s="8" t="str">
        <f t="shared" si="109"/>
        <v>R1012</v>
      </c>
      <c r="Q983" s="11">
        <f t="shared" si="110"/>
        <v>34960</v>
      </c>
      <c r="R983" s="9">
        <f t="shared" si="112"/>
        <v>27</v>
      </c>
      <c r="S983" s="9"/>
      <c r="T983" s="40">
        <f>COUNTA(Table3[[#This Row],[month]:[age]])</f>
        <v>7</v>
      </c>
    </row>
    <row r="984" spans="1:20" x14ac:dyDescent="0.25">
      <c r="A984" t="s">
        <v>1015</v>
      </c>
      <c r="B984">
        <v>1980</v>
      </c>
      <c r="C984" t="s">
        <v>15</v>
      </c>
      <c r="D984">
        <v>8</v>
      </c>
      <c r="E984">
        <v>2</v>
      </c>
      <c r="F984" s="42">
        <v>8017.06</v>
      </c>
      <c r="G984" t="s">
        <v>11</v>
      </c>
      <c r="H984" t="s">
        <v>11</v>
      </c>
      <c r="I984" t="s">
        <v>23</v>
      </c>
      <c r="J984" s="7">
        <f t="shared" si="107"/>
        <v>0</v>
      </c>
      <c r="K984" s="9" t="str">
        <f t="shared" si="111"/>
        <v>Id1356</v>
      </c>
      <c r="L984" s="8" t="str">
        <f t="shared" si="108"/>
        <v>Nov</v>
      </c>
      <c r="M984" s="9">
        <f t="shared" si="106"/>
        <v>1980</v>
      </c>
      <c r="N984" s="8" t="str" cm="1">
        <f t="array" ref="N984">IF(G984="?",INDEX($G$2:$G$2344,MODE(MATCH($G$2:$G$2344,$G$2:$G$2344,0))),G984)</f>
        <v>tier - 2</v>
      </c>
      <c r="O984" s="8" t="str" cm="1">
        <f t="array" ref="O984">IF(H984="?",INDEX($H$2:$H$2344,MODE(MATCH($H$2:$H$2344,$H$2:$H$2344,0))),H984)</f>
        <v>tier - 2</v>
      </c>
      <c r="P984" s="8" t="str">
        <f t="shared" si="109"/>
        <v>R1012</v>
      </c>
      <c r="Q984" s="11">
        <f t="shared" si="110"/>
        <v>29533</v>
      </c>
      <c r="R984" s="9">
        <f t="shared" si="112"/>
        <v>42</v>
      </c>
      <c r="S984" s="9"/>
      <c r="T984" s="40">
        <f>COUNTA(Table3[[#This Row],[month]:[age]])</f>
        <v>7</v>
      </c>
    </row>
    <row r="985" spans="1:20" x14ac:dyDescent="0.25">
      <c r="A985" t="s">
        <v>1016</v>
      </c>
      <c r="B985">
        <v>1989</v>
      </c>
      <c r="C985" t="s">
        <v>15</v>
      </c>
      <c r="D985">
        <v>3</v>
      </c>
      <c r="E985">
        <v>3</v>
      </c>
      <c r="F985" s="42">
        <v>8021.11</v>
      </c>
      <c r="G985" t="s">
        <v>11</v>
      </c>
      <c r="H985" t="s">
        <v>16</v>
      </c>
      <c r="I985" t="s">
        <v>23</v>
      </c>
      <c r="J985" s="7">
        <f t="shared" si="107"/>
        <v>0</v>
      </c>
      <c r="K985" s="9" t="str">
        <f t="shared" si="111"/>
        <v>Id1355</v>
      </c>
      <c r="L985" s="8" t="str">
        <f t="shared" si="108"/>
        <v>Nov</v>
      </c>
      <c r="M985" s="9">
        <f t="shared" si="106"/>
        <v>1989</v>
      </c>
      <c r="N985" s="8" t="str" cm="1">
        <f t="array" ref="N985">IF(G985="?",INDEX($G$2:$G$2344,MODE(MATCH($G$2:$G$2344,$G$2:$G$2344,0))),G985)</f>
        <v>tier - 2</v>
      </c>
      <c r="O985" s="8" t="str" cm="1">
        <f t="array" ref="O985">IF(H985="?",INDEX($H$2:$H$2344,MODE(MATCH($H$2:$H$2344,$H$2:$H$2344,0))),H985)</f>
        <v>tier - 1</v>
      </c>
      <c r="P985" s="8" t="str">
        <f t="shared" si="109"/>
        <v>R1012</v>
      </c>
      <c r="Q985" s="11">
        <f t="shared" si="110"/>
        <v>32815</v>
      </c>
      <c r="R985" s="9">
        <f t="shared" si="112"/>
        <v>33</v>
      </c>
      <c r="S985" s="9"/>
      <c r="T985" s="40">
        <f>COUNTA(Table3[[#This Row],[month]:[age]])</f>
        <v>7</v>
      </c>
    </row>
    <row r="986" spans="1:20" x14ac:dyDescent="0.25">
      <c r="A986" t="s">
        <v>1017</v>
      </c>
      <c r="B986">
        <v>1978</v>
      </c>
      <c r="C986" t="s">
        <v>10</v>
      </c>
      <c r="D986">
        <v>17</v>
      </c>
      <c r="E986">
        <v>1</v>
      </c>
      <c r="F986" s="42">
        <v>8023.14</v>
      </c>
      <c r="G986" t="s">
        <v>11</v>
      </c>
      <c r="H986" t="s">
        <v>12</v>
      </c>
      <c r="I986" t="s">
        <v>23</v>
      </c>
      <c r="J986" s="7">
        <f t="shared" si="107"/>
        <v>0</v>
      </c>
      <c r="K986" s="9" t="str">
        <f t="shared" si="111"/>
        <v>Id1354</v>
      </c>
      <c r="L986" s="8" t="str">
        <f t="shared" si="108"/>
        <v>Jul</v>
      </c>
      <c r="M986" s="9">
        <f t="shared" si="106"/>
        <v>1978</v>
      </c>
      <c r="N986" s="8" t="str" cm="1">
        <f t="array" ref="N986">IF(G986="?",INDEX($G$2:$G$2344,MODE(MATCH($G$2:$G$2344,$G$2:$G$2344,0))),G986)</f>
        <v>tier - 2</v>
      </c>
      <c r="O986" s="8" t="str" cm="1">
        <f t="array" ref="O986">IF(H986="?",INDEX($H$2:$H$2344,MODE(MATCH($H$2:$H$2344,$H$2:$H$2344,0))),H986)</f>
        <v>tier - 3</v>
      </c>
      <c r="P986" s="8" t="str">
        <f t="shared" si="109"/>
        <v>R1012</v>
      </c>
      <c r="Q986" s="11">
        <f t="shared" si="110"/>
        <v>28688</v>
      </c>
      <c r="R986" s="9">
        <f t="shared" si="112"/>
        <v>44</v>
      </c>
      <c r="S986" s="9"/>
      <c r="T986" s="40">
        <f>COUNTA(Table3[[#This Row],[month]:[age]])</f>
        <v>7</v>
      </c>
    </row>
    <row r="987" spans="1:20" x14ac:dyDescent="0.25">
      <c r="A987" t="s">
        <v>1018</v>
      </c>
      <c r="B987">
        <v>1976</v>
      </c>
      <c r="C987" t="s">
        <v>30</v>
      </c>
      <c r="D987">
        <v>20</v>
      </c>
      <c r="E987">
        <v>0</v>
      </c>
      <c r="F987" s="42">
        <v>8026.67</v>
      </c>
      <c r="G987" t="s">
        <v>11</v>
      </c>
      <c r="H987" t="s">
        <v>11</v>
      </c>
      <c r="I987" t="s">
        <v>23</v>
      </c>
      <c r="J987" s="7">
        <f t="shared" si="107"/>
        <v>0</v>
      </c>
      <c r="K987" s="9" t="str">
        <f t="shared" si="111"/>
        <v>Id1353</v>
      </c>
      <c r="L987" s="8" t="str">
        <f t="shared" si="108"/>
        <v>Dec</v>
      </c>
      <c r="M987" s="9">
        <f t="shared" si="106"/>
        <v>1976</v>
      </c>
      <c r="N987" s="8" t="str" cm="1">
        <f t="array" ref="N987">IF(G987="?",INDEX($G$2:$G$2344,MODE(MATCH($G$2:$G$2344,$G$2:$G$2344,0))),G987)</f>
        <v>tier - 2</v>
      </c>
      <c r="O987" s="8" t="str" cm="1">
        <f t="array" ref="O987">IF(H987="?",INDEX($H$2:$H$2344,MODE(MATCH($H$2:$H$2344,$H$2:$H$2344,0))),H987)</f>
        <v>tier - 2</v>
      </c>
      <c r="P987" s="8" t="str">
        <f t="shared" si="109"/>
        <v>R1012</v>
      </c>
      <c r="Q987" s="11">
        <f t="shared" si="110"/>
        <v>28114</v>
      </c>
      <c r="R987" s="9">
        <f t="shared" si="112"/>
        <v>46</v>
      </c>
      <c r="S987" s="9"/>
      <c r="T987" s="40">
        <f>COUNTA(Table3[[#This Row],[month]:[age]])</f>
        <v>7</v>
      </c>
    </row>
    <row r="988" spans="1:20" x14ac:dyDescent="0.25">
      <c r="A988" t="s">
        <v>1019</v>
      </c>
      <c r="B988">
        <v>1977</v>
      </c>
      <c r="C988" t="s">
        <v>15</v>
      </c>
      <c r="D988">
        <v>6</v>
      </c>
      <c r="E988">
        <v>2</v>
      </c>
      <c r="F988" s="42">
        <v>8027.97</v>
      </c>
      <c r="G988" t="s">
        <v>12</v>
      </c>
      <c r="H988" t="s">
        <v>11</v>
      </c>
      <c r="I988" t="s">
        <v>42</v>
      </c>
      <c r="J988" s="7">
        <f t="shared" si="107"/>
        <v>0</v>
      </c>
      <c r="K988" s="9" t="str">
        <f t="shared" si="111"/>
        <v>Id1352</v>
      </c>
      <c r="L988" s="8" t="str">
        <f t="shared" si="108"/>
        <v>Nov</v>
      </c>
      <c r="M988" s="9">
        <f t="shared" si="106"/>
        <v>1977</v>
      </c>
      <c r="N988" s="8" t="str" cm="1">
        <f t="array" ref="N988">IF(G988="?",INDEX($G$2:$G$2344,MODE(MATCH($G$2:$G$2344,$G$2:$G$2344,0))),G988)</f>
        <v>tier - 3</v>
      </c>
      <c r="O988" s="8" t="str" cm="1">
        <f t="array" ref="O988">IF(H988="?",INDEX($H$2:$H$2344,MODE(MATCH($H$2:$H$2344,$H$2:$H$2344,0))),H988)</f>
        <v>tier - 2</v>
      </c>
      <c r="P988" s="8" t="str">
        <f t="shared" si="109"/>
        <v>R1011</v>
      </c>
      <c r="Q988" s="11">
        <f t="shared" si="110"/>
        <v>28435</v>
      </c>
      <c r="R988" s="9">
        <f t="shared" si="112"/>
        <v>45</v>
      </c>
      <c r="S988" s="9"/>
      <c r="T988" s="40">
        <f>COUNTA(Table3[[#This Row],[month]:[age]])</f>
        <v>7</v>
      </c>
    </row>
    <row r="989" spans="1:20" x14ac:dyDescent="0.25">
      <c r="A989" t="s">
        <v>1020</v>
      </c>
      <c r="B989">
        <v>2003</v>
      </c>
      <c r="C989" t="s">
        <v>30</v>
      </c>
      <c r="D989">
        <v>12</v>
      </c>
      <c r="E989">
        <v>0</v>
      </c>
      <c r="F989" s="42">
        <v>8035.64</v>
      </c>
      <c r="G989" t="s">
        <v>11</v>
      </c>
      <c r="H989" t="s">
        <v>11</v>
      </c>
      <c r="I989" t="s">
        <v>23</v>
      </c>
      <c r="J989" s="7">
        <f t="shared" si="107"/>
        <v>0</v>
      </c>
      <c r="K989" s="9" t="str">
        <f t="shared" si="111"/>
        <v>Id1351</v>
      </c>
      <c r="L989" s="8" t="str">
        <f t="shared" si="108"/>
        <v>Dec</v>
      </c>
      <c r="M989" s="9">
        <f t="shared" si="106"/>
        <v>2003</v>
      </c>
      <c r="N989" s="8" t="str" cm="1">
        <f t="array" ref="N989">IF(G989="?",INDEX($G$2:$G$2344,MODE(MATCH($G$2:$G$2344,$G$2:$G$2344,0))),G989)</f>
        <v>tier - 2</v>
      </c>
      <c r="O989" s="8" t="str" cm="1">
        <f t="array" ref="O989">IF(H989="?",INDEX($H$2:$H$2344,MODE(MATCH($H$2:$H$2344,$H$2:$H$2344,0))),H989)</f>
        <v>tier - 2</v>
      </c>
      <c r="P989" s="8" t="str">
        <f t="shared" si="109"/>
        <v>R1012</v>
      </c>
      <c r="Q989" s="11">
        <f t="shared" si="110"/>
        <v>37967</v>
      </c>
      <c r="R989" s="9">
        <f t="shared" si="112"/>
        <v>19</v>
      </c>
      <c r="S989" s="9"/>
      <c r="T989" s="40">
        <f>COUNTA(Table3[[#This Row],[month]:[age]])</f>
        <v>7</v>
      </c>
    </row>
    <row r="990" spans="1:20" x14ac:dyDescent="0.25">
      <c r="A990" t="s">
        <v>1021</v>
      </c>
      <c r="B990">
        <v>1985</v>
      </c>
      <c r="C990" t="s">
        <v>15</v>
      </c>
      <c r="D990">
        <v>28</v>
      </c>
      <c r="E990">
        <v>3</v>
      </c>
      <c r="F990" s="42">
        <v>8059.06</v>
      </c>
      <c r="G990" t="s">
        <v>11</v>
      </c>
      <c r="H990" t="s">
        <v>12</v>
      </c>
      <c r="I990" t="s">
        <v>23</v>
      </c>
      <c r="J990" s="7">
        <f t="shared" si="107"/>
        <v>0</v>
      </c>
      <c r="K990" s="9" t="str">
        <f t="shared" si="111"/>
        <v>Id1350</v>
      </c>
      <c r="L990" s="8" t="str">
        <f t="shared" si="108"/>
        <v>Nov</v>
      </c>
      <c r="M990" s="9">
        <f t="shared" si="106"/>
        <v>1985</v>
      </c>
      <c r="N990" s="8" t="str" cm="1">
        <f t="array" ref="N990">IF(G990="?",INDEX($G$2:$G$2344,MODE(MATCH($G$2:$G$2344,$G$2:$G$2344,0))),G990)</f>
        <v>tier - 2</v>
      </c>
      <c r="O990" s="8" t="str" cm="1">
        <f t="array" ref="O990">IF(H990="?",INDEX($H$2:$H$2344,MODE(MATCH($H$2:$H$2344,$H$2:$H$2344,0))),H990)</f>
        <v>tier - 3</v>
      </c>
      <c r="P990" s="8" t="str">
        <f t="shared" si="109"/>
        <v>R1012</v>
      </c>
      <c r="Q990" s="11">
        <f t="shared" si="110"/>
        <v>31379</v>
      </c>
      <c r="R990" s="9">
        <f t="shared" si="112"/>
        <v>37</v>
      </c>
      <c r="S990" s="9"/>
      <c r="T990" s="40">
        <f>COUNTA(Table3[[#This Row],[month]:[age]])</f>
        <v>7</v>
      </c>
    </row>
    <row r="991" spans="1:20" x14ac:dyDescent="0.25">
      <c r="A991" t="s">
        <v>1022</v>
      </c>
      <c r="B991">
        <v>1982</v>
      </c>
      <c r="C991" t="s">
        <v>30</v>
      </c>
      <c r="D991">
        <v>27</v>
      </c>
      <c r="E991">
        <v>3</v>
      </c>
      <c r="F991" s="42">
        <v>8059.68</v>
      </c>
      <c r="G991" t="s">
        <v>11</v>
      </c>
      <c r="H991" t="s">
        <v>12</v>
      </c>
      <c r="I991" t="s">
        <v>23</v>
      </c>
      <c r="J991" s="7">
        <f t="shared" si="107"/>
        <v>0</v>
      </c>
      <c r="K991" s="9" t="str">
        <f t="shared" si="111"/>
        <v>Id1349</v>
      </c>
      <c r="L991" s="8" t="str">
        <f t="shared" si="108"/>
        <v>Dec</v>
      </c>
      <c r="M991" s="9">
        <f t="shared" si="106"/>
        <v>1982</v>
      </c>
      <c r="N991" s="8" t="str" cm="1">
        <f t="array" ref="N991">IF(G991="?",INDEX($G$2:$G$2344,MODE(MATCH($G$2:$G$2344,$G$2:$G$2344,0))),G991)</f>
        <v>tier - 2</v>
      </c>
      <c r="O991" s="8" t="str" cm="1">
        <f t="array" ref="O991">IF(H991="?",INDEX($H$2:$H$2344,MODE(MATCH($H$2:$H$2344,$H$2:$H$2344,0))),H991)</f>
        <v>tier - 3</v>
      </c>
      <c r="P991" s="8" t="str">
        <f t="shared" si="109"/>
        <v>R1012</v>
      </c>
      <c r="Q991" s="11">
        <f t="shared" si="110"/>
        <v>30312</v>
      </c>
      <c r="R991" s="9">
        <f t="shared" si="112"/>
        <v>40</v>
      </c>
      <c r="S991" s="9"/>
      <c r="T991" s="40">
        <f>COUNTA(Table3[[#This Row],[month]:[age]])</f>
        <v>7</v>
      </c>
    </row>
    <row r="992" spans="1:20" x14ac:dyDescent="0.25">
      <c r="A992" t="s">
        <v>1023</v>
      </c>
      <c r="B992">
        <v>1970</v>
      </c>
      <c r="C992" t="s">
        <v>30</v>
      </c>
      <c r="D992">
        <v>12</v>
      </c>
      <c r="E992">
        <v>0</v>
      </c>
      <c r="F992" s="42">
        <v>8062.31</v>
      </c>
      <c r="G992" t="s">
        <v>11</v>
      </c>
      <c r="H992" t="s">
        <v>16</v>
      </c>
      <c r="I992" t="s">
        <v>13</v>
      </c>
      <c r="J992" s="7">
        <f t="shared" si="107"/>
        <v>0</v>
      </c>
      <c r="K992" s="9" t="str">
        <f t="shared" si="111"/>
        <v>Id1348</v>
      </c>
      <c r="L992" s="8" t="str">
        <f t="shared" si="108"/>
        <v>Dec</v>
      </c>
      <c r="M992" s="9">
        <f t="shared" si="106"/>
        <v>1970</v>
      </c>
      <c r="N992" s="8" t="str" cm="1">
        <f t="array" ref="N992">IF(G992="?",INDEX($G$2:$G$2344,MODE(MATCH($G$2:$G$2344,$G$2:$G$2344,0))),G992)</f>
        <v>tier - 2</v>
      </c>
      <c r="O992" s="8" t="str" cm="1">
        <f t="array" ref="O992">IF(H992="?",INDEX($H$2:$H$2344,MODE(MATCH($H$2:$H$2344,$H$2:$H$2344,0))),H992)</f>
        <v>tier - 1</v>
      </c>
      <c r="P992" s="8" t="str">
        <f t="shared" si="109"/>
        <v>R1013</v>
      </c>
      <c r="Q992" s="11">
        <f t="shared" si="110"/>
        <v>25914</v>
      </c>
      <c r="R992" s="9">
        <f t="shared" si="112"/>
        <v>52</v>
      </c>
      <c r="S992" s="9"/>
      <c r="T992" s="40">
        <f>COUNTA(Table3[[#This Row],[month]:[age]])</f>
        <v>7</v>
      </c>
    </row>
    <row r="993" spans="1:20" x14ac:dyDescent="0.25">
      <c r="A993" t="s">
        <v>1024</v>
      </c>
      <c r="B993">
        <v>1975</v>
      </c>
      <c r="C993" t="s">
        <v>18</v>
      </c>
      <c r="D993">
        <v>28</v>
      </c>
      <c r="E993">
        <v>1</v>
      </c>
      <c r="F993" s="42">
        <v>8062.76</v>
      </c>
      <c r="G993" t="s">
        <v>12</v>
      </c>
      <c r="H993" t="s">
        <v>12</v>
      </c>
      <c r="I993" t="s">
        <v>42</v>
      </c>
      <c r="J993" s="7">
        <f t="shared" si="107"/>
        <v>0</v>
      </c>
      <c r="K993" s="9" t="str">
        <f t="shared" si="111"/>
        <v>Id1347</v>
      </c>
      <c r="L993" s="8" t="str">
        <f t="shared" si="108"/>
        <v>Jun</v>
      </c>
      <c r="M993" s="9">
        <f t="shared" si="106"/>
        <v>1975</v>
      </c>
      <c r="N993" s="8" t="str" cm="1">
        <f t="array" ref="N993">IF(G993="?",INDEX($G$2:$G$2344,MODE(MATCH($G$2:$G$2344,$G$2:$G$2344,0))),G993)</f>
        <v>tier - 3</v>
      </c>
      <c r="O993" s="8" t="str" cm="1">
        <f t="array" ref="O993">IF(H993="?",INDEX($H$2:$H$2344,MODE(MATCH($H$2:$H$2344,$H$2:$H$2344,0))),H993)</f>
        <v>tier - 3</v>
      </c>
      <c r="P993" s="8" t="str">
        <f t="shared" si="109"/>
        <v>R1011</v>
      </c>
      <c r="Q993" s="11">
        <f t="shared" si="110"/>
        <v>27573</v>
      </c>
      <c r="R993" s="9">
        <f t="shared" si="112"/>
        <v>47</v>
      </c>
      <c r="S993" s="9"/>
      <c r="T993" s="40">
        <f>COUNTA(Table3[[#This Row],[month]:[age]])</f>
        <v>7</v>
      </c>
    </row>
    <row r="994" spans="1:20" x14ac:dyDescent="0.25">
      <c r="A994" t="s">
        <v>1025</v>
      </c>
      <c r="B994">
        <v>1965</v>
      </c>
      <c r="C994" t="s">
        <v>35</v>
      </c>
      <c r="D994">
        <v>11</v>
      </c>
      <c r="E994">
        <v>0</v>
      </c>
      <c r="F994" s="42">
        <v>8067.83</v>
      </c>
      <c r="G994" t="s">
        <v>12</v>
      </c>
      <c r="H994" t="s">
        <v>16</v>
      </c>
      <c r="I994" t="s">
        <v>13</v>
      </c>
      <c r="J994" s="7">
        <f t="shared" si="107"/>
        <v>0</v>
      </c>
      <c r="K994" s="9" t="str">
        <f t="shared" si="111"/>
        <v>Id1346</v>
      </c>
      <c r="L994" s="8" t="str">
        <f t="shared" si="108"/>
        <v>Aug</v>
      </c>
      <c r="M994" s="9">
        <f t="shared" si="106"/>
        <v>1965</v>
      </c>
      <c r="N994" s="8" t="str" cm="1">
        <f t="array" ref="N994">IF(G994="?",INDEX($G$2:$G$2344,MODE(MATCH($G$2:$G$2344,$G$2:$G$2344,0))),G994)</f>
        <v>tier - 3</v>
      </c>
      <c r="O994" s="8" t="str" cm="1">
        <f t="array" ref="O994">IF(H994="?",INDEX($H$2:$H$2344,MODE(MATCH($H$2:$H$2344,$H$2:$H$2344,0))),H994)</f>
        <v>tier - 1</v>
      </c>
      <c r="P994" s="8" t="str">
        <f t="shared" si="109"/>
        <v>R1013</v>
      </c>
      <c r="Q994" s="11">
        <f t="shared" si="110"/>
        <v>23965</v>
      </c>
      <c r="R994" s="9">
        <f t="shared" si="112"/>
        <v>57</v>
      </c>
      <c r="S994" s="9"/>
      <c r="T994" s="40">
        <f>COUNTA(Table3[[#This Row],[month]:[age]])</f>
        <v>7</v>
      </c>
    </row>
    <row r="995" spans="1:20" x14ac:dyDescent="0.25">
      <c r="A995" t="s">
        <v>1026</v>
      </c>
      <c r="B995">
        <v>1975</v>
      </c>
      <c r="C995" t="s">
        <v>30</v>
      </c>
      <c r="D995">
        <v>15</v>
      </c>
      <c r="E995">
        <v>1</v>
      </c>
      <c r="F995" s="42">
        <v>8068.19</v>
      </c>
      <c r="G995" t="s">
        <v>12</v>
      </c>
      <c r="H995" t="s">
        <v>11</v>
      </c>
      <c r="I995" t="s">
        <v>42</v>
      </c>
      <c r="J995" s="7">
        <f t="shared" si="107"/>
        <v>0</v>
      </c>
      <c r="K995" s="9" t="str">
        <f t="shared" si="111"/>
        <v>Id1345</v>
      </c>
      <c r="L995" s="8" t="str">
        <f t="shared" si="108"/>
        <v>Dec</v>
      </c>
      <c r="M995" s="9">
        <f t="shared" si="106"/>
        <v>1975</v>
      </c>
      <c r="N995" s="8" t="str" cm="1">
        <f t="array" ref="N995">IF(G995="?",INDEX($G$2:$G$2344,MODE(MATCH($G$2:$G$2344,$G$2:$G$2344,0))),G995)</f>
        <v>tier - 3</v>
      </c>
      <c r="O995" s="8" t="str" cm="1">
        <f t="array" ref="O995">IF(H995="?",INDEX($H$2:$H$2344,MODE(MATCH($H$2:$H$2344,$H$2:$H$2344,0))),H995)</f>
        <v>tier - 2</v>
      </c>
      <c r="P995" s="8" t="str">
        <f t="shared" si="109"/>
        <v>R1011</v>
      </c>
      <c r="Q995" s="11">
        <f t="shared" si="110"/>
        <v>27743</v>
      </c>
      <c r="R995" s="9">
        <f t="shared" si="112"/>
        <v>47</v>
      </c>
      <c r="S995" s="9"/>
      <c r="T995" s="40">
        <f>COUNTA(Table3[[#This Row],[month]:[age]])</f>
        <v>7</v>
      </c>
    </row>
    <row r="996" spans="1:20" x14ac:dyDescent="0.25">
      <c r="A996" t="s">
        <v>1027</v>
      </c>
      <c r="B996">
        <v>1965</v>
      </c>
      <c r="C996" t="s">
        <v>37</v>
      </c>
      <c r="D996">
        <v>21</v>
      </c>
      <c r="E996">
        <v>0</v>
      </c>
      <c r="F996" s="42">
        <v>8071.57</v>
      </c>
      <c r="G996" t="s">
        <v>12</v>
      </c>
      <c r="H996" t="s">
        <v>16</v>
      </c>
      <c r="I996" t="s">
        <v>42</v>
      </c>
      <c r="J996" s="7">
        <f t="shared" si="107"/>
        <v>0</v>
      </c>
      <c r="K996" s="9" t="str">
        <f t="shared" si="111"/>
        <v>Id1344</v>
      </c>
      <c r="L996" s="8" t="str">
        <f t="shared" si="108"/>
        <v>Oct</v>
      </c>
      <c r="M996" s="9">
        <f t="shared" si="106"/>
        <v>1965</v>
      </c>
      <c r="N996" s="8" t="str" cm="1">
        <f t="array" ref="N996">IF(G996="?",INDEX($G$2:$G$2344,MODE(MATCH($G$2:$G$2344,$G$2:$G$2344,0))),G996)</f>
        <v>tier - 3</v>
      </c>
      <c r="O996" s="8" t="str" cm="1">
        <f t="array" ref="O996">IF(H996="?",INDEX($H$2:$H$2344,MODE(MATCH($H$2:$H$2344,$H$2:$H$2344,0))),H996)</f>
        <v>tier - 1</v>
      </c>
      <c r="P996" s="8" t="str">
        <f t="shared" si="109"/>
        <v>R1011</v>
      </c>
      <c r="Q996" s="11">
        <f t="shared" si="110"/>
        <v>24036</v>
      </c>
      <c r="R996" s="9">
        <f t="shared" si="112"/>
        <v>57</v>
      </c>
      <c r="S996" s="9"/>
      <c r="T996" s="40">
        <f>COUNTA(Table3[[#This Row],[month]:[age]])</f>
        <v>7</v>
      </c>
    </row>
    <row r="997" spans="1:20" x14ac:dyDescent="0.25">
      <c r="A997" t="s">
        <v>1028</v>
      </c>
      <c r="B997">
        <v>1993</v>
      </c>
      <c r="C997" t="s">
        <v>15</v>
      </c>
      <c r="D997">
        <v>7</v>
      </c>
      <c r="E997">
        <v>0</v>
      </c>
      <c r="F997" s="42">
        <v>8077.41</v>
      </c>
      <c r="G997" t="s">
        <v>11</v>
      </c>
      <c r="H997" t="s">
        <v>16</v>
      </c>
      <c r="I997" t="s">
        <v>535</v>
      </c>
      <c r="J997" s="7">
        <f t="shared" si="107"/>
        <v>0</v>
      </c>
      <c r="K997" s="9" t="str">
        <f t="shared" si="111"/>
        <v>Id1343</v>
      </c>
      <c r="L997" s="8" t="str">
        <f t="shared" si="108"/>
        <v>Nov</v>
      </c>
      <c r="M997" s="9">
        <f t="shared" si="106"/>
        <v>1993</v>
      </c>
      <c r="N997" s="8" t="str" cm="1">
        <f t="array" ref="N997">IF(G997="?",INDEX($G$2:$G$2344,MODE(MATCH($G$2:$G$2344,$G$2:$G$2344,0))),G997)</f>
        <v>tier - 2</v>
      </c>
      <c r="O997" s="8" t="str" cm="1">
        <f t="array" ref="O997">IF(H997="?",INDEX($H$2:$H$2344,MODE(MATCH($H$2:$H$2344,$H$2:$H$2344,0))),H997)</f>
        <v>tier - 1</v>
      </c>
      <c r="P997" s="8" t="str">
        <f t="shared" si="109"/>
        <v>R1026</v>
      </c>
      <c r="Q997" s="11">
        <f t="shared" si="110"/>
        <v>34280</v>
      </c>
      <c r="R997" s="9">
        <f t="shared" si="112"/>
        <v>29</v>
      </c>
      <c r="S997" s="9"/>
      <c r="T997" s="40">
        <f>COUNTA(Table3[[#This Row],[month]:[age]])</f>
        <v>7</v>
      </c>
    </row>
    <row r="998" spans="1:20" x14ac:dyDescent="0.25">
      <c r="A998" t="s">
        <v>1029</v>
      </c>
      <c r="B998">
        <v>2001</v>
      </c>
      <c r="C998" t="s">
        <v>35</v>
      </c>
      <c r="D998">
        <v>28</v>
      </c>
      <c r="E998">
        <v>0</v>
      </c>
      <c r="F998" s="42">
        <v>8081.26</v>
      </c>
      <c r="G998" t="s">
        <v>11</v>
      </c>
      <c r="H998" t="s">
        <v>11</v>
      </c>
      <c r="I998" t="s">
        <v>23</v>
      </c>
      <c r="J998" s="7">
        <f t="shared" si="107"/>
        <v>0</v>
      </c>
      <c r="K998" s="9" t="str">
        <f t="shared" si="111"/>
        <v>Id1342</v>
      </c>
      <c r="L998" s="8" t="str">
        <f t="shared" si="108"/>
        <v>Aug</v>
      </c>
      <c r="M998" s="9">
        <f t="shared" si="106"/>
        <v>2001</v>
      </c>
      <c r="N998" s="8" t="str" cm="1">
        <f t="array" ref="N998">IF(G998="?",INDEX($G$2:$G$2344,MODE(MATCH($G$2:$G$2344,$G$2:$G$2344,0))),G998)</f>
        <v>tier - 2</v>
      </c>
      <c r="O998" s="8" t="str" cm="1">
        <f t="array" ref="O998">IF(H998="?",INDEX($H$2:$H$2344,MODE(MATCH($H$2:$H$2344,$H$2:$H$2344,0))),H998)</f>
        <v>tier - 2</v>
      </c>
      <c r="P998" s="8" t="str">
        <f t="shared" si="109"/>
        <v>R1012</v>
      </c>
      <c r="Q998" s="11">
        <f t="shared" si="110"/>
        <v>37131</v>
      </c>
      <c r="R998" s="9">
        <f t="shared" si="112"/>
        <v>21</v>
      </c>
      <c r="S998" s="9"/>
      <c r="T998" s="40">
        <f>COUNTA(Table3[[#This Row],[month]:[age]])</f>
        <v>7</v>
      </c>
    </row>
    <row r="999" spans="1:20" x14ac:dyDescent="0.25">
      <c r="A999" t="s">
        <v>1030</v>
      </c>
      <c r="B999">
        <v>1994</v>
      </c>
      <c r="C999" t="s">
        <v>37</v>
      </c>
      <c r="D999">
        <v>12</v>
      </c>
      <c r="E999">
        <v>0</v>
      </c>
      <c r="F999" s="42">
        <v>8081.74</v>
      </c>
      <c r="G999" t="s">
        <v>11</v>
      </c>
      <c r="H999" t="s">
        <v>11</v>
      </c>
      <c r="I999" t="s">
        <v>535</v>
      </c>
      <c r="J999" s="7">
        <f t="shared" si="107"/>
        <v>0</v>
      </c>
      <c r="K999" s="9" t="str">
        <f t="shared" si="111"/>
        <v>Id1341</v>
      </c>
      <c r="L999" s="8" t="str">
        <f t="shared" si="108"/>
        <v>Oct</v>
      </c>
      <c r="M999" s="9">
        <f t="shared" si="106"/>
        <v>1994</v>
      </c>
      <c r="N999" s="8" t="str" cm="1">
        <f t="array" ref="N999">IF(G999="?",INDEX($G$2:$G$2344,MODE(MATCH($G$2:$G$2344,$G$2:$G$2344,0))),G999)</f>
        <v>tier - 2</v>
      </c>
      <c r="O999" s="8" t="str" cm="1">
        <f t="array" ref="O999">IF(H999="?",INDEX($H$2:$H$2344,MODE(MATCH($H$2:$H$2344,$H$2:$H$2344,0))),H999)</f>
        <v>tier - 2</v>
      </c>
      <c r="P999" s="8" t="str">
        <f t="shared" si="109"/>
        <v>R1026</v>
      </c>
      <c r="Q999" s="11">
        <f t="shared" si="110"/>
        <v>34619</v>
      </c>
      <c r="R999" s="9">
        <f t="shared" si="112"/>
        <v>28</v>
      </c>
      <c r="S999" s="9"/>
      <c r="T999" s="40">
        <f>COUNTA(Table3[[#This Row],[month]:[age]])</f>
        <v>7</v>
      </c>
    </row>
    <row r="1000" spans="1:20" x14ac:dyDescent="0.25">
      <c r="A1000" t="s">
        <v>1031</v>
      </c>
      <c r="B1000">
        <v>1975</v>
      </c>
      <c r="C1000" t="s">
        <v>30</v>
      </c>
      <c r="D1000">
        <v>21</v>
      </c>
      <c r="E1000">
        <v>1</v>
      </c>
      <c r="F1000" s="42">
        <v>8083.92</v>
      </c>
      <c r="G1000" t="s">
        <v>12</v>
      </c>
      <c r="H1000" t="s">
        <v>12</v>
      </c>
      <c r="I1000" t="s">
        <v>13</v>
      </c>
      <c r="J1000" s="7">
        <f t="shared" si="107"/>
        <v>0</v>
      </c>
      <c r="K1000" s="9" t="str">
        <f t="shared" si="111"/>
        <v>Id1340</v>
      </c>
      <c r="L1000" s="8" t="str">
        <f t="shared" si="108"/>
        <v>Dec</v>
      </c>
      <c r="M1000" s="9">
        <f t="shared" si="106"/>
        <v>1975</v>
      </c>
      <c r="N1000" s="8" t="str" cm="1">
        <f t="array" ref="N1000">IF(G1000="?",INDEX($G$2:$G$2344,MODE(MATCH($G$2:$G$2344,$G$2:$G$2344,0))),G1000)</f>
        <v>tier - 3</v>
      </c>
      <c r="O1000" s="8" t="str" cm="1">
        <f t="array" ref="O1000">IF(H1000="?",INDEX($H$2:$H$2344,MODE(MATCH($H$2:$H$2344,$H$2:$H$2344,0))),H1000)</f>
        <v>tier - 3</v>
      </c>
      <c r="P1000" s="8" t="str">
        <f t="shared" si="109"/>
        <v>R1013</v>
      </c>
      <c r="Q1000" s="11">
        <f t="shared" si="110"/>
        <v>27749</v>
      </c>
      <c r="R1000" s="9">
        <f t="shared" si="112"/>
        <v>47</v>
      </c>
      <c r="S1000" s="9"/>
      <c r="T1000" s="40">
        <f>COUNTA(Table3[[#This Row],[month]:[age]])</f>
        <v>7</v>
      </c>
    </row>
    <row r="1001" spans="1:20" x14ac:dyDescent="0.25">
      <c r="A1001" t="s">
        <v>1032</v>
      </c>
      <c r="B1001">
        <v>1967</v>
      </c>
      <c r="C1001" t="s">
        <v>18</v>
      </c>
      <c r="D1001">
        <v>10</v>
      </c>
      <c r="E1001">
        <v>0</v>
      </c>
      <c r="F1001" s="42">
        <v>8091.3</v>
      </c>
      <c r="G1001" t="s">
        <v>12</v>
      </c>
      <c r="H1001" t="s">
        <v>16</v>
      </c>
      <c r="I1001" t="s">
        <v>23</v>
      </c>
      <c r="J1001" s="7">
        <f t="shared" si="107"/>
        <v>0</v>
      </c>
      <c r="K1001" s="9" t="str">
        <f t="shared" si="111"/>
        <v>Id1339</v>
      </c>
      <c r="L1001" s="8" t="str">
        <f t="shared" si="108"/>
        <v>Jun</v>
      </c>
      <c r="M1001" s="9">
        <f t="shared" si="106"/>
        <v>1967</v>
      </c>
      <c r="N1001" s="8" t="str" cm="1">
        <f t="array" ref="N1001">IF(G1001="?",INDEX($G$2:$G$2344,MODE(MATCH($G$2:$G$2344,$G$2:$G$2344,0))),G1001)</f>
        <v>tier - 3</v>
      </c>
      <c r="O1001" s="8" t="str" cm="1">
        <f t="array" ref="O1001">IF(H1001="?",INDEX($H$2:$H$2344,MODE(MATCH($H$2:$H$2344,$H$2:$H$2344,0))),H1001)</f>
        <v>tier - 1</v>
      </c>
      <c r="P1001" s="8" t="str">
        <f t="shared" si="109"/>
        <v>R1012</v>
      </c>
      <c r="Q1001" s="11">
        <f t="shared" si="110"/>
        <v>24633</v>
      </c>
      <c r="R1001" s="9">
        <f t="shared" si="112"/>
        <v>55</v>
      </c>
      <c r="S1001" s="9"/>
      <c r="T1001" s="40">
        <f>COUNTA(Table3[[#This Row],[month]:[age]])</f>
        <v>7</v>
      </c>
    </row>
    <row r="1002" spans="1:20" x14ac:dyDescent="0.25">
      <c r="A1002" t="s">
        <v>1033</v>
      </c>
      <c r="B1002">
        <v>1973</v>
      </c>
      <c r="C1002" t="s">
        <v>37</v>
      </c>
      <c r="D1002">
        <v>11</v>
      </c>
      <c r="E1002">
        <v>0</v>
      </c>
      <c r="F1002" s="42">
        <v>8112.59</v>
      </c>
      <c r="G1002" t="s">
        <v>11</v>
      </c>
      <c r="H1002" t="s">
        <v>11</v>
      </c>
      <c r="I1002" t="s">
        <v>13</v>
      </c>
      <c r="J1002" s="7">
        <f t="shared" si="107"/>
        <v>0</v>
      </c>
      <c r="K1002" s="9" t="str">
        <f t="shared" si="111"/>
        <v>Id1338</v>
      </c>
      <c r="L1002" s="8" t="str">
        <f t="shared" si="108"/>
        <v>Oct</v>
      </c>
      <c r="M1002" s="9">
        <f t="shared" si="106"/>
        <v>1973</v>
      </c>
      <c r="N1002" s="8" t="str" cm="1">
        <f t="array" ref="N1002">IF(G1002="?",INDEX($G$2:$G$2344,MODE(MATCH($G$2:$G$2344,$G$2:$G$2344,0))),G1002)</f>
        <v>tier - 2</v>
      </c>
      <c r="O1002" s="8" t="str" cm="1">
        <f t="array" ref="O1002">IF(H1002="?",INDEX($H$2:$H$2344,MODE(MATCH($H$2:$H$2344,$H$2:$H$2344,0))),H1002)</f>
        <v>tier - 2</v>
      </c>
      <c r="P1002" s="8" t="str">
        <f t="shared" si="109"/>
        <v>R1013</v>
      </c>
      <c r="Q1002" s="11">
        <f t="shared" si="110"/>
        <v>26948</v>
      </c>
      <c r="R1002" s="9">
        <f t="shared" si="112"/>
        <v>49</v>
      </c>
      <c r="S1002" s="9"/>
      <c r="T1002" s="40">
        <f>COUNTA(Table3[[#This Row],[month]:[age]])</f>
        <v>7</v>
      </c>
    </row>
    <row r="1003" spans="1:20" x14ac:dyDescent="0.25">
      <c r="A1003" t="s">
        <v>1034</v>
      </c>
      <c r="B1003">
        <v>1978</v>
      </c>
      <c r="C1003" t="s">
        <v>20</v>
      </c>
      <c r="D1003">
        <v>1</v>
      </c>
      <c r="E1003">
        <v>2</v>
      </c>
      <c r="F1003" s="42">
        <v>8116.27</v>
      </c>
      <c r="G1003" t="s">
        <v>12</v>
      </c>
      <c r="H1003" t="s">
        <v>16</v>
      </c>
      <c r="I1003" t="s">
        <v>23</v>
      </c>
      <c r="J1003" s="7">
        <f t="shared" si="107"/>
        <v>0</v>
      </c>
      <c r="K1003" s="9" t="str">
        <f t="shared" si="111"/>
        <v>Id1337</v>
      </c>
      <c r="L1003" s="8" t="str">
        <f t="shared" si="108"/>
        <v>Sep</v>
      </c>
      <c r="M1003" s="9">
        <f t="shared" si="106"/>
        <v>1978</v>
      </c>
      <c r="N1003" s="8" t="str" cm="1">
        <f t="array" ref="N1003">IF(G1003="?",INDEX($G$2:$G$2344,MODE(MATCH($G$2:$G$2344,$G$2:$G$2344,0))),G1003)</f>
        <v>tier - 3</v>
      </c>
      <c r="O1003" s="8" t="str" cm="1">
        <f t="array" ref="O1003">IF(H1003="?",INDEX($H$2:$H$2344,MODE(MATCH($H$2:$H$2344,$H$2:$H$2344,0))),H1003)</f>
        <v>tier - 1</v>
      </c>
      <c r="P1003" s="8" t="str">
        <f t="shared" si="109"/>
        <v>R1012</v>
      </c>
      <c r="Q1003" s="11">
        <f t="shared" si="110"/>
        <v>28734</v>
      </c>
      <c r="R1003" s="9">
        <f t="shared" si="112"/>
        <v>44</v>
      </c>
      <c r="S1003" s="9"/>
      <c r="T1003" s="40">
        <f>COUNTA(Table3[[#This Row],[month]:[age]])</f>
        <v>7</v>
      </c>
    </row>
    <row r="1004" spans="1:20" x14ac:dyDescent="0.25">
      <c r="A1004" t="s">
        <v>1035</v>
      </c>
      <c r="B1004">
        <v>1973</v>
      </c>
      <c r="C1004" t="s">
        <v>30</v>
      </c>
      <c r="D1004">
        <v>16</v>
      </c>
      <c r="E1004">
        <v>0</v>
      </c>
      <c r="F1004" s="42">
        <v>8116.68</v>
      </c>
      <c r="G1004" t="s">
        <v>12</v>
      </c>
      <c r="H1004" t="s">
        <v>16</v>
      </c>
      <c r="I1004" t="s">
        <v>42</v>
      </c>
      <c r="J1004" s="7">
        <f t="shared" si="107"/>
        <v>0</v>
      </c>
      <c r="K1004" s="9" t="str">
        <f t="shared" si="111"/>
        <v>Id1336</v>
      </c>
      <c r="L1004" s="8" t="str">
        <f t="shared" si="108"/>
        <v>Dec</v>
      </c>
      <c r="M1004" s="9">
        <f t="shared" si="106"/>
        <v>1973</v>
      </c>
      <c r="N1004" s="8" t="str" cm="1">
        <f t="array" ref="N1004">IF(G1004="?",INDEX($G$2:$G$2344,MODE(MATCH($G$2:$G$2344,$G$2:$G$2344,0))),G1004)</f>
        <v>tier - 3</v>
      </c>
      <c r="O1004" s="8" t="str" cm="1">
        <f t="array" ref="O1004">IF(H1004="?",INDEX($H$2:$H$2344,MODE(MATCH($H$2:$H$2344,$H$2:$H$2344,0))),H1004)</f>
        <v>tier - 1</v>
      </c>
      <c r="P1004" s="8" t="str">
        <f t="shared" si="109"/>
        <v>R1011</v>
      </c>
      <c r="Q1004" s="11">
        <f t="shared" si="110"/>
        <v>27014</v>
      </c>
      <c r="R1004" s="9">
        <f t="shared" si="112"/>
        <v>49</v>
      </c>
      <c r="S1004" s="9"/>
      <c r="T1004" s="40">
        <f>COUNTA(Table3[[#This Row],[month]:[age]])</f>
        <v>7</v>
      </c>
    </row>
    <row r="1005" spans="1:20" x14ac:dyDescent="0.25">
      <c r="A1005" t="s">
        <v>1036</v>
      </c>
      <c r="B1005">
        <v>1973</v>
      </c>
      <c r="C1005" t="s">
        <v>35</v>
      </c>
      <c r="D1005">
        <v>30</v>
      </c>
      <c r="E1005">
        <v>0</v>
      </c>
      <c r="F1005" s="42">
        <v>8124.41</v>
      </c>
      <c r="G1005" t="s">
        <v>12</v>
      </c>
      <c r="H1005" t="s">
        <v>16</v>
      </c>
      <c r="I1005" t="s">
        <v>13</v>
      </c>
      <c r="J1005" s="7">
        <f t="shared" si="107"/>
        <v>0</v>
      </c>
      <c r="K1005" s="9" t="str">
        <f t="shared" si="111"/>
        <v>Id1335</v>
      </c>
      <c r="L1005" s="8" t="str">
        <f t="shared" si="108"/>
        <v>Aug</v>
      </c>
      <c r="M1005" s="9">
        <f t="shared" si="106"/>
        <v>1973</v>
      </c>
      <c r="N1005" s="8" t="str" cm="1">
        <f t="array" ref="N1005">IF(G1005="?",INDEX($G$2:$G$2344,MODE(MATCH($G$2:$G$2344,$G$2:$G$2344,0))),G1005)</f>
        <v>tier - 3</v>
      </c>
      <c r="O1005" s="8" t="str" cm="1">
        <f t="array" ref="O1005">IF(H1005="?",INDEX($H$2:$H$2344,MODE(MATCH($H$2:$H$2344,$H$2:$H$2344,0))),H1005)</f>
        <v>tier - 1</v>
      </c>
      <c r="P1005" s="8" t="str">
        <f t="shared" si="109"/>
        <v>R1013</v>
      </c>
      <c r="Q1005" s="11">
        <f t="shared" si="110"/>
        <v>26906</v>
      </c>
      <c r="R1005" s="9">
        <f t="shared" si="112"/>
        <v>49</v>
      </c>
      <c r="S1005" s="9"/>
      <c r="T1005" s="40">
        <f>COUNTA(Table3[[#This Row],[month]:[age]])</f>
        <v>7</v>
      </c>
    </row>
    <row r="1006" spans="1:20" x14ac:dyDescent="0.25">
      <c r="A1006" t="s">
        <v>1037</v>
      </c>
      <c r="B1006">
        <v>1973</v>
      </c>
      <c r="C1006" t="s">
        <v>20</v>
      </c>
      <c r="D1006">
        <v>3</v>
      </c>
      <c r="E1006">
        <v>0</v>
      </c>
      <c r="F1006" s="42">
        <v>8125.78</v>
      </c>
      <c r="G1006" t="s">
        <v>11</v>
      </c>
      <c r="H1006" t="s">
        <v>11</v>
      </c>
      <c r="I1006" t="s">
        <v>13</v>
      </c>
      <c r="J1006" s="7">
        <f t="shared" si="107"/>
        <v>0</v>
      </c>
      <c r="K1006" s="9" t="str">
        <f t="shared" si="111"/>
        <v>Id1334</v>
      </c>
      <c r="L1006" s="8" t="str">
        <f t="shared" si="108"/>
        <v>Sep</v>
      </c>
      <c r="M1006" s="9">
        <f t="shared" si="106"/>
        <v>1973</v>
      </c>
      <c r="N1006" s="8" t="str" cm="1">
        <f t="array" ref="N1006">IF(G1006="?",INDEX($G$2:$G$2344,MODE(MATCH($G$2:$G$2344,$G$2:$G$2344,0))),G1006)</f>
        <v>tier - 2</v>
      </c>
      <c r="O1006" s="8" t="str" cm="1">
        <f t="array" ref="O1006">IF(H1006="?",INDEX($H$2:$H$2344,MODE(MATCH($H$2:$H$2344,$H$2:$H$2344,0))),H1006)</f>
        <v>tier - 2</v>
      </c>
      <c r="P1006" s="8" t="str">
        <f t="shared" si="109"/>
        <v>R1013</v>
      </c>
      <c r="Q1006" s="11">
        <f t="shared" si="110"/>
        <v>26910</v>
      </c>
      <c r="R1006" s="9">
        <f t="shared" si="112"/>
        <v>49</v>
      </c>
      <c r="S1006" s="9"/>
      <c r="T1006" s="40">
        <f>COUNTA(Table3[[#This Row],[month]:[age]])</f>
        <v>7</v>
      </c>
    </row>
    <row r="1007" spans="1:20" x14ac:dyDescent="0.25">
      <c r="A1007" t="s">
        <v>1038</v>
      </c>
      <c r="B1007">
        <v>1990</v>
      </c>
      <c r="C1007" t="s">
        <v>18</v>
      </c>
      <c r="D1007">
        <v>21</v>
      </c>
      <c r="E1007">
        <v>3</v>
      </c>
      <c r="F1007" s="42">
        <v>8157.92</v>
      </c>
      <c r="G1007" t="s">
        <v>11</v>
      </c>
      <c r="H1007" t="s">
        <v>12</v>
      </c>
      <c r="I1007" t="s">
        <v>200</v>
      </c>
      <c r="J1007" s="7">
        <f t="shared" si="107"/>
        <v>0</v>
      </c>
      <c r="K1007" s="9" t="str">
        <f t="shared" si="111"/>
        <v>Id1333</v>
      </c>
      <c r="L1007" s="8" t="str">
        <f t="shared" si="108"/>
        <v>Jun</v>
      </c>
      <c r="M1007" s="9">
        <f t="shared" si="106"/>
        <v>1990</v>
      </c>
      <c r="N1007" s="8" t="str" cm="1">
        <f t="array" ref="N1007">IF(G1007="?",INDEX($G$2:$G$2344,MODE(MATCH($G$2:$G$2344,$G$2:$G$2344,0))),G1007)</f>
        <v>tier - 2</v>
      </c>
      <c r="O1007" s="8" t="str" cm="1">
        <f t="array" ref="O1007">IF(H1007="?",INDEX($H$2:$H$2344,MODE(MATCH($H$2:$H$2344,$H$2:$H$2344,0))),H1007)</f>
        <v>tier - 3</v>
      </c>
      <c r="P1007" s="8" t="str">
        <f t="shared" si="109"/>
        <v>R1025</v>
      </c>
      <c r="Q1007" s="11">
        <f t="shared" si="110"/>
        <v>33045</v>
      </c>
      <c r="R1007" s="9">
        <f t="shared" si="112"/>
        <v>32</v>
      </c>
      <c r="S1007" s="9"/>
      <c r="T1007" s="40">
        <f>COUNTA(Table3[[#This Row],[month]:[age]])</f>
        <v>7</v>
      </c>
    </row>
    <row r="1008" spans="1:20" x14ac:dyDescent="0.25">
      <c r="A1008" t="s">
        <v>1039</v>
      </c>
      <c r="B1008">
        <v>1982</v>
      </c>
      <c r="C1008" t="s">
        <v>18</v>
      </c>
      <c r="D1008">
        <v>28</v>
      </c>
      <c r="E1008">
        <v>4</v>
      </c>
      <c r="F1008" s="42">
        <v>8162.72</v>
      </c>
      <c r="G1008" t="s">
        <v>12</v>
      </c>
      <c r="H1008" t="s">
        <v>12</v>
      </c>
      <c r="I1008" t="s">
        <v>23</v>
      </c>
      <c r="J1008" s="7">
        <f t="shared" si="107"/>
        <v>0</v>
      </c>
      <c r="K1008" s="9" t="str">
        <f t="shared" si="111"/>
        <v>Id1332</v>
      </c>
      <c r="L1008" s="8" t="str">
        <f t="shared" si="108"/>
        <v>Jun</v>
      </c>
      <c r="M1008" s="9">
        <f t="shared" ref="M1008:M1071" si="113">IF(B1008="?",AVERAGE($B$2:$B$2344),B1008)</f>
        <v>1982</v>
      </c>
      <c r="N1008" s="8" t="str" cm="1">
        <f t="array" ref="N1008">IF(G1008="?",INDEX($G$2:$G$2344,MODE(MATCH($G$2:$G$2344,$G$2:$G$2344,0))),G1008)</f>
        <v>tier - 3</v>
      </c>
      <c r="O1008" s="8" t="str" cm="1">
        <f t="array" ref="O1008">IF(H1008="?",INDEX($H$2:$H$2344,MODE(MATCH($H$2:$H$2344,$H$2:$H$2344,0))),H1008)</f>
        <v>tier - 3</v>
      </c>
      <c r="P1008" s="8" t="str">
        <f t="shared" si="109"/>
        <v>R1012</v>
      </c>
      <c r="Q1008" s="11">
        <f t="shared" si="110"/>
        <v>30130</v>
      </c>
      <c r="R1008" s="9">
        <f t="shared" si="112"/>
        <v>40</v>
      </c>
      <c r="S1008" s="9"/>
      <c r="T1008" s="40">
        <f>COUNTA(Table3[[#This Row],[month]:[age]])</f>
        <v>7</v>
      </c>
    </row>
    <row r="1009" spans="1:20" x14ac:dyDescent="0.25">
      <c r="A1009" t="s">
        <v>1040</v>
      </c>
      <c r="B1009">
        <v>1963</v>
      </c>
      <c r="C1009" t="s">
        <v>15</v>
      </c>
      <c r="D1009">
        <v>5</v>
      </c>
      <c r="E1009">
        <v>0</v>
      </c>
      <c r="F1009" s="42">
        <v>8177.9</v>
      </c>
      <c r="G1009" t="s">
        <v>12</v>
      </c>
      <c r="H1009" t="s">
        <v>16</v>
      </c>
      <c r="I1009" t="s">
        <v>13</v>
      </c>
      <c r="J1009" s="7">
        <f t="shared" si="107"/>
        <v>0</v>
      </c>
      <c r="K1009" s="9" t="str">
        <f t="shared" si="111"/>
        <v>Id1331</v>
      </c>
      <c r="L1009" s="8" t="str">
        <f t="shared" si="108"/>
        <v>Nov</v>
      </c>
      <c r="M1009" s="9">
        <f t="shared" si="113"/>
        <v>1963</v>
      </c>
      <c r="N1009" s="8" t="str" cm="1">
        <f t="array" ref="N1009">IF(G1009="?",INDEX($G$2:$G$2344,MODE(MATCH($G$2:$G$2344,$G$2:$G$2344,0))),G1009)</f>
        <v>tier - 3</v>
      </c>
      <c r="O1009" s="8" t="str" cm="1">
        <f t="array" ref="O1009">IF(H1009="?",INDEX($H$2:$H$2344,MODE(MATCH($H$2:$H$2344,$H$2:$H$2344,0))),H1009)</f>
        <v>tier - 1</v>
      </c>
      <c r="P1009" s="8" t="str">
        <f t="shared" si="109"/>
        <v>R1013</v>
      </c>
      <c r="Q1009" s="11">
        <f t="shared" si="110"/>
        <v>23320</v>
      </c>
      <c r="R1009" s="9">
        <f t="shared" si="112"/>
        <v>59</v>
      </c>
      <c r="S1009" s="9"/>
      <c r="T1009" s="40">
        <f>COUNTA(Table3[[#This Row],[month]:[age]])</f>
        <v>7</v>
      </c>
    </row>
    <row r="1010" spans="1:20" x14ac:dyDescent="0.25">
      <c r="A1010" t="s">
        <v>1041</v>
      </c>
      <c r="B1010">
        <v>1983</v>
      </c>
      <c r="C1010" t="s">
        <v>18</v>
      </c>
      <c r="D1010">
        <v>8</v>
      </c>
      <c r="E1010">
        <v>3</v>
      </c>
      <c r="F1010" s="42">
        <v>8179.51</v>
      </c>
      <c r="G1010" t="s">
        <v>11</v>
      </c>
      <c r="H1010" t="s">
        <v>11</v>
      </c>
      <c r="I1010" t="s">
        <v>516</v>
      </c>
      <c r="J1010" s="7">
        <f t="shared" si="107"/>
        <v>0</v>
      </c>
      <c r="K1010" s="9" t="str">
        <f t="shared" si="111"/>
        <v>Id1330</v>
      </c>
      <c r="L1010" s="8" t="str">
        <f t="shared" si="108"/>
        <v>Jun</v>
      </c>
      <c r="M1010" s="9">
        <f t="shared" si="113"/>
        <v>1983</v>
      </c>
      <c r="N1010" s="8" t="str" cm="1">
        <f t="array" ref="N1010">IF(G1010="?",INDEX($G$2:$G$2344,MODE(MATCH($G$2:$G$2344,$G$2:$G$2344,0))),G1010)</f>
        <v>tier - 2</v>
      </c>
      <c r="O1010" s="8" t="str" cm="1">
        <f t="array" ref="O1010">IF(H1010="?",INDEX($H$2:$H$2344,MODE(MATCH($H$2:$H$2344,$H$2:$H$2344,0))),H1010)</f>
        <v>tier - 2</v>
      </c>
      <c r="P1010" s="8" t="str">
        <f t="shared" si="109"/>
        <v>R1020</v>
      </c>
      <c r="Q1010" s="11">
        <f t="shared" si="110"/>
        <v>30475</v>
      </c>
      <c r="R1010" s="9">
        <f t="shared" si="112"/>
        <v>40</v>
      </c>
      <c r="S1010" s="9"/>
      <c r="T1010" s="40">
        <f>COUNTA(Table3[[#This Row],[month]:[age]])</f>
        <v>7</v>
      </c>
    </row>
    <row r="1011" spans="1:20" x14ac:dyDescent="0.25">
      <c r="A1011" t="s">
        <v>1042</v>
      </c>
      <c r="B1011">
        <v>1997</v>
      </c>
      <c r="C1011" t="s">
        <v>37</v>
      </c>
      <c r="D1011">
        <v>21</v>
      </c>
      <c r="E1011">
        <v>0</v>
      </c>
      <c r="F1011" s="42">
        <v>8182.89</v>
      </c>
      <c r="G1011" t="s">
        <v>11</v>
      </c>
      <c r="H1011" t="s">
        <v>16</v>
      </c>
      <c r="I1011" t="s">
        <v>535</v>
      </c>
      <c r="J1011" s="7">
        <f t="shared" si="107"/>
        <v>0</v>
      </c>
      <c r="K1011" s="9" t="str">
        <f t="shared" si="111"/>
        <v>Id1329</v>
      </c>
      <c r="L1011" s="8" t="str">
        <f t="shared" si="108"/>
        <v>Oct</v>
      </c>
      <c r="M1011" s="9">
        <f t="shared" si="113"/>
        <v>1997</v>
      </c>
      <c r="N1011" s="8" t="str" cm="1">
        <f t="array" ref="N1011">IF(G1011="?",INDEX($G$2:$G$2344,MODE(MATCH($G$2:$G$2344,$G$2:$G$2344,0))),G1011)</f>
        <v>tier - 2</v>
      </c>
      <c r="O1011" s="8" t="str" cm="1">
        <f t="array" ref="O1011">IF(H1011="?",INDEX($H$2:$H$2344,MODE(MATCH($H$2:$H$2344,$H$2:$H$2344,0))),H1011)</f>
        <v>tier - 1</v>
      </c>
      <c r="P1011" s="8" t="str">
        <f t="shared" si="109"/>
        <v>R1026</v>
      </c>
      <c r="Q1011" s="11">
        <f t="shared" si="110"/>
        <v>35724</v>
      </c>
      <c r="R1011" s="9">
        <f t="shared" si="112"/>
        <v>25</v>
      </c>
      <c r="S1011" s="9"/>
      <c r="T1011" s="40">
        <f>COUNTA(Table3[[#This Row],[month]:[age]])</f>
        <v>7</v>
      </c>
    </row>
    <row r="1012" spans="1:20" x14ac:dyDescent="0.25">
      <c r="A1012" t="s">
        <v>1043</v>
      </c>
      <c r="B1012">
        <v>1962</v>
      </c>
      <c r="C1012" t="s">
        <v>15</v>
      </c>
      <c r="D1012">
        <v>23</v>
      </c>
      <c r="E1012">
        <v>0</v>
      </c>
      <c r="F1012" s="42">
        <v>8188.12</v>
      </c>
      <c r="G1012" t="s">
        <v>12</v>
      </c>
      <c r="H1012" t="s">
        <v>12</v>
      </c>
      <c r="I1012" t="s">
        <v>13</v>
      </c>
      <c r="J1012" s="7">
        <f t="shared" si="107"/>
        <v>0</v>
      </c>
      <c r="K1012" s="9" t="str">
        <f t="shared" si="111"/>
        <v>Id1328</v>
      </c>
      <c r="L1012" s="8" t="str">
        <f t="shared" si="108"/>
        <v>Nov</v>
      </c>
      <c r="M1012" s="9">
        <f t="shared" si="113"/>
        <v>1962</v>
      </c>
      <c r="N1012" s="8" t="str" cm="1">
        <f t="array" ref="N1012">IF(G1012="?",INDEX($G$2:$G$2344,MODE(MATCH($G$2:$G$2344,$G$2:$G$2344,0))),G1012)</f>
        <v>tier - 3</v>
      </c>
      <c r="O1012" s="8" t="str" cm="1">
        <f t="array" ref="O1012">IF(H1012="?",INDEX($H$2:$H$2344,MODE(MATCH($H$2:$H$2344,$H$2:$H$2344,0))),H1012)</f>
        <v>tier - 3</v>
      </c>
      <c r="P1012" s="8" t="str">
        <f t="shared" si="109"/>
        <v>R1013</v>
      </c>
      <c r="Q1012" s="11">
        <f t="shared" si="110"/>
        <v>22973</v>
      </c>
      <c r="R1012" s="9">
        <f t="shared" si="112"/>
        <v>60</v>
      </c>
      <c r="S1012" s="9"/>
      <c r="T1012" s="40">
        <f>COUNTA(Table3[[#This Row],[month]:[age]])</f>
        <v>7</v>
      </c>
    </row>
    <row r="1013" spans="1:20" x14ac:dyDescent="0.25">
      <c r="A1013" t="s">
        <v>1044</v>
      </c>
      <c r="B1013">
        <v>1978</v>
      </c>
      <c r="C1013" t="s">
        <v>37</v>
      </c>
      <c r="D1013">
        <v>24</v>
      </c>
      <c r="E1013">
        <v>2</v>
      </c>
      <c r="F1013" s="42">
        <v>8211.1</v>
      </c>
      <c r="G1013" t="s">
        <v>11</v>
      </c>
      <c r="H1013" t="s">
        <v>12</v>
      </c>
      <c r="I1013" t="s">
        <v>13</v>
      </c>
      <c r="J1013" s="7">
        <f t="shared" si="107"/>
        <v>0</v>
      </c>
      <c r="K1013" s="9" t="str">
        <f t="shared" si="111"/>
        <v>Id1327</v>
      </c>
      <c r="L1013" s="8" t="str">
        <f t="shared" si="108"/>
        <v>Oct</v>
      </c>
      <c r="M1013" s="9">
        <f t="shared" si="113"/>
        <v>1978</v>
      </c>
      <c r="N1013" s="8" t="str" cm="1">
        <f t="array" ref="N1013">IF(G1013="?",INDEX($G$2:$G$2344,MODE(MATCH($G$2:$G$2344,$G$2:$G$2344,0))),G1013)</f>
        <v>tier - 2</v>
      </c>
      <c r="O1013" s="8" t="str" cm="1">
        <f t="array" ref="O1013">IF(H1013="?",INDEX($H$2:$H$2344,MODE(MATCH($H$2:$H$2344,$H$2:$H$2344,0))),H1013)</f>
        <v>tier - 3</v>
      </c>
      <c r="P1013" s="8" t="str">
        <f t="shared" si="109"/>
        <v>R1013</v>
      </c>
      <c r="Q1013" s="11">
        <f t="shared" si="110"/>
        <v>28787</v>
      </c>
      <c r="R1013" s="9">
        <f t="shared" si="112"/>
        <v>44</v>
      </c>
      <c r="S1013" s="9"/>
      <c r="T1013" s="40">
        <f>COUNTA(Table3[[#This Row],[month]:[age]])</f>
        <v>7</v>
      </c>
    </row>
    <row r="1014" spans="1:20" x14ac:dyDescent="0.25">
      <c r="A1014" t="s">
        <v>1045</v>
      </c>
      <c r="B1014">
        <v>1978</v>
      </c>
      <c r="C1014" t="s">
        <v>18</v>
      </c>
      <c r="D1014">
        <v>30</v>
      </c>
      <c r="E1014">
        <v>2</v>
      </c>
      <c r="F1014" s="42">
        <v>8219.2000000000007</v>
      </c>
      <c r="G1014" t="s">
        <v>11</v>
      </c>
      <c r="H1014" t="s">
        <v>11</v>
      </c>
      <c r="I1014" t="s">
        <v>13</v>
      </c>
      <c r="J1014" s="7">
        <f t="shared" si="107"/>
        <v>0</v>
      </c>
      <c r="K1014" s="9" t="str">
        <f t="shared" si="111"/>
        <v>Id1326</v>
      </c>
      <c r="L1014" s="8" t="str">
        <f t="shared" si="108"/>
        <v>Jun</v>
      </c>
      <c r="M1014" s="9">
        <f t="shared" si="113"/>
        <v>1978</v>
      </c>
      <c r="N1014" s="8" t="str" cm="1">
        <f t="array" ref="N1014">IF(G1014="?",INDEX($G$2:$G$2344,MODE(MATCH($G$2:$G$2344,$G$2:$G$2344,0))),G1014)</f>
        <v>tier - 2</v>
      </c>
      <c r="O1014" s="8" t="str" cm="1">
        <f t="array" ref="O1014">IF(H1014="?",INDEX($H$2:$H$2344,MODE(MATCH($H$2:$H$2344,$H$2:$H$2344,0))),H1014)</f>
        <v>tier - 2</v>
      </c>
      <c r="P1014" s="8" t="str">
        <f t="shared" si="109"/>
        <v>R1013</v>
      </c>
      <c r="Q1014" s="11">
        <f t="shared" si="110"/>
        <v>28671</v>
      </c>
      <c r="R1014" s="9">
        <f t="shared" si="112"/>
        <v>44</v>
      </c>
      <c r="S1014" s="9"/>
      <c r="T1014" s="40">
        <f>COUNTA(Table3[[#This Row],[month]:[age]])</f>
        <v>7</v>
      </c>
    </row>
    <row r="1015" spans="1:20" x14ac:dyDescent="0.25">
      <c r="A1015" t="s">
        <v>1046</v>
      </c>
      <c r="B1015">
        <v>1976</v>
      </c>
      <c r="C1015" t="s">
        <v>20</v>
      </c>
      <c r="D1015">
        <v>3</v>
      </c>
      <c r="E1015">
        <v>1</v>
      </c>
      <c r="F1015" s="42">
        <v>8232.64</v>
      </c>
      <c r="G1015" t="s">
        <v>11</v>
      </c>
      <c r="H1015" t="s">
        <v>12</v>
      </c>
      <c r="I1015" t="s">
        <v>13</v>
      </c>
      <c r="J1015" s="7">
        <f t="shared" si="107"/>
        <v>0</v>
      </c>
      <c r="K1015" s="9" t="str">
        <f t="shared" si="111"/>
        <v>Id1325</v>
      </c>
      <c r="L1015" s="8" t="str">
        <f t="shared" si="108"/>
        <v>Sep</v>
      </c>
      <c r="M1015" s="9">
        <f t="shared" si="113"/>
        <v>1976</v>
      </c>
      <c r="N1015" s="8" t="str" cm="1">
        <f t="array" ref="N1015">IF(G1015="?",INDEX($G$2:$G$2344,MODE(MATCH($G$2:$G$2344,$G$2:$G$2344,0))),G1015)</f>
        <v>tier - 2</v>
      </c>
      <c r="O1015" s="8" t="str" cm="1">
        <f t="array" ref="O1015">IF(H1015="?",INDEX($H$2:$H$2344,MODE(MATCH($H$2:$H$2344,$H$2:$H$2344,0))),H1015)</f>
        <v>tier - 3</v>
      </c>
      <c r="P1015" s="8" t="str">
        <f t="shared" si="109"/>
        <v>R1013</v>
      </c>
      <c r="Q1015" s="11">
        <f t="shared" si="110"/>
        <v>28006</v>
      </c>
      <c r="R1015" s="9">
        <f t="shared" si="112"/>
        <v>46</v>
      </c>
      <c r="S1015" s="9"/>
      <c r="T1015" s="40">
        <f>COUNTA(Table3[[#This Row],[month]:[age]])</f>
        <v>7</v>
      </c>
    </row>
    <row r="1016" spans="1:20" x14ac:dyDescent="0.25">
      <c r="A1016" t="s">
        <v>1047</v>
      </c>
      <c r="B1016">
        <v>1976</v>
      </c>
      <c r="C1016" t="s">
        <v>18</v>
      </c>
      <c r="D1016">
        <v>30</v>
      </c>
      <c r="E1016">
        <v>1</v>
      </c>
      <c r="F1016" s="42">
        <v>8233.1</v>
      </c>
      <c r="G1016" t="s">
        <v>11</v>
      </c>
      <c r="H1016" t="s">
        <v>11</v>
      </c>
      <c r="I1016" t="s">
        <v>13</v>
      </c>
      <c r="J1016" s="7">
        <f t="shared" si="107"/>
        <v>0</v>
      </c>
      <c r="K1016" s="9" t="str">
        <f t="shared" si="111"/>
        <v>Id1324</v>
      </c>
      <c r="L1016" s="8" t="str">
        <f t="shared" si="108"/>
        <v>Jun</v>
      </c>
      <c r="M1016" s="9">
        <f t="shared" si="113"/>
        <v>1976</v>
      </c>
      <c r="N1016" s="8" t="str" cm="1">
        <f t="array" ref="N1016">IF(G1016="?",INDEX($G$2:$G$2344,MODE(MATCH($G$2:$G$2344,$G$2:$G$2344,0))),G1016)</f>
        <v>tier - 2</v>
      </c>
      <c r="O1016" s="8" t="str" cm="1">
        <f t="array" ref="O1016">IF(H1016="?",INDEX($H$2:$H$2344,MODE(MATCH($H$2:$H$2344,$H$2:$H$2344,0))),H1016)</f>
        <v>tier - 2</v>
      </c>
      <c r="P1016" s="8" t="str">
        <f t="shared" si="109"/>
        <v>R1013</v>
      </c>
      <c r="Q1016" s="11">
        <f t="shared" si="110"/>
        <v>27941</v>
      </c>
      <c r="R1016" s="9">
        <f t="shared" si="112"/>
        <v>46</v>
      </c>
      <c r="S1016" s="9"/>
      <c r="T1016" s="40">
        <f>COUNTA(Table3[[#This Row],[month]:[age]])</f>
        <v>7</v>
      </c>
    </row>
    <row r="1017" spans="1:20" x14ac:dyDescent="0.25">
      <c r="A1017" t="s">
        <v>1048</v>
      </c>
      <c r="B1017">
        <v>1976</v>
      </c>
      <c r="C1017" t="s">
        <v>20</v>
      </c>
      <c r="D1017">
        <v>2</v>
      </c>
      <c r="E1017">
        <v>1</v>
      </c>
      <c r="F1017" s="42">
        <v>8240.59</v>
      </c>
      <c r="G1017" t="s">
        <v>11</v>
      </c>
      <c r="H1017" t="s">
        <v>11</v>
      </c>
      <c r="I1017" t="s">
        <v>13</v>
      </c>
      <c r="J1017" s="7">
        <f t="shared" si="107"/>
        <v>0</v>
      </c>
      <c r="K1017" s="9" t="str">
        <f t="shared" si="111"/>
        <v>Id1323</v>
      </c>
      <c r="L1017" s="8" t="str">
        <f t="shared" si="108"/>
        <v>Sep</v>
      </c>
      <c r="M1017" s="9">
        <f t="shared" si="113"/>
        <v>1976</v>
      </c>
      <c r="N1017" s="8" t="str" cm="1">
        <f t="array" ref="N1017">IF(G1017="?",INDEX($G$2:$G$2344,MODE(MATCH($G$2:$G$2344,$G$2:$G$2344,0))),G1017)</f>
        <v>tier - 2</v>
      </c>
      <c r="O1017" s="8" t="str" cm="1">
        <f t="array" ref="O1017">IF(H1017="?",INDEX($H$2:$H$2344,MODE(MATCH($H$2:$H$2344,$H$2:$H$2344,0))),H1017)</f>
        <v>tier - 2</v>
      </c>
      <c r="P1017" s="8" t="str">
        <f t="shared" si="109"/>
        <v>R1013</v>
      </c>
      <c r="Q1017" s="11">
        <f t="shared" si="110"/>
        <v>28005</v>
      </c>
      <c r="R1017" s="9">
        <f t="shared" si="112"/>
        <v>46</v>
      </c>
      <c r="S1017" s="9"/>
      <c r="T1017" s="40">
        <f>COUNTA(Table3[[#This Row],[month]:[age]])</f>
        <v>7</v>
      </c>
    </row>
    <row r="1018" spans="1:20" x14ac:dyDescent="0.25">
      <c r="A1018" t="s">
        <v>1049</v>
      </c>
      <c r="B1018">
        <v>1982</v>
      </c>
      <c r="C1018" t="s">
        <v>20</v>
      </c>
      <c r="D1018">
        <v>27</v>
      </c>
      <c r="E1018">
        <v>3</v>
      </c>
      <c r="F1018" s="42">
        <v>8252.2800000000007</v>
      </c>
      <c r="G1018" t="s">
        <v>11</v>
      </c>
      <c r="H1018" t="s">
        <v>11</v>
      </c>
      <c r="I1018" t="s">
        <v>247</v>
      </c>
      <c r="J1018" s="7">
        <f t="shared" si="107"/>
        <v>0</v>
      </c>
      <c r="K1018" s="9" t="str">
        <f t="shared" si="111"/>
        <v>Id1322</v>
      </c>
      <c r="L1018" s="8" t="str">
        <f t="shared" si="108"/>
        <v>Sep</v>
      </c>
      <c r="M1018" s="9">
        <f t="shared" si="113"/>
        <v>1982</v>
      </c>
      <c r="N1018" s="8" t="str" cm="1">
        <f t="array" ref="N1018">IF(G1018="?",INDEX($G$2:$G$2344,MODE(MATCH($G$2:$G$2344,$G$2:$G$2344,0))),G1018)</f>
        <v>tier - 2</v>
      </c>
      <c r="O1018" s="8" t="str" cm="1">
        <f t="array" ref="O1018">IF(H1018="?",INDEX($H$2:$H$2344,MODE(MATCH($H$2:$H$2344,$H$2:$H$2344,0))),H1018)</f>
        <v>tier - 2</v>
      </c>
      <c r="P1018" s="8" t="str">
        <f t="shared" si="109"/>
        <v>R1024</v>
      </c>
      <c r="Q1018" s="11">
        <f t="shared" si="110"/>
        <v>30221</v>
      </c>
      <c r="R1018" s="9">
        <f t="shared" si="112"/>
        <v>40</v>
      </c>
      <c r="S1018" s="9"/>
      <c r="T1018" s="40">
        <f>COUNTA(Table3[[#This Row],[month]:[age]])</f>
        <v>7</v>
      </c>
    </row>
    <row r="1019" spans="1:20" x14ac:dyDescent="0.25">
      <c r="A1019" t="s">
        <v>1050</v>
      </c>
      <c r="B1019">
        <v>1964</v>
      </c>
      <c r="C1019" t="s">
        <v>20</v>
      </c>
      <c r="D1019">
        <v>5</v>
      </c>
      <c r="E1019">
        <v>0</v>
      </c>
      <c r="F1019" s="42">
        <v>8268</v>
      </c>
      <c r="G1019" t="s">
        <v>12</v>
      </c>
      <c r="H1019" t="s">
        <v>12</v>
      </c>
      <c r="I1019" t="s">
        <v>13</v>
      </c>
      <c r="J1019" s="7">
        <f t="shared" si="107"/>
        <v>0</v>
      </c>
      <c r="K1019" s="9" t="str">
        <f t="shared" si="111"/>
        <v>Id1321</v>
      </c>
      <c r="L1019" s="8" t="str">
        <f t="shared" si="108"/>
        <v>Sep</v>
      </c>
      <c r="M1019" s="9">
        <f t="shared" si="113"/>
        <v>1964</v>
      </c>
      <c r="N1019" s="8" t="str" cm="1">
        <f t="array" ref="N1019">IF(G1019="?",INDEX($G$2:$G$2344,MODE(MATCH($G$2:$G$2344,$G$2:$G$2344,0))),G1019)</f>
        <v>tier - 3</v>
      </c>
      <c r="O1019" s="8" t="str" cm="1">
        <f t="array" ref="O1019">IF(H1019="?",INDEX($H$2:$H$2344,MODE(MATCH($H$2:$H$2344,$H$2:$H$2344,0))),H1019)</f>
        <v>tier - 3</v>
      </c>
      <c r="P1019" s="8" t="str">
        <f t="shared" si="109"/>
        <v>R1013</v>
      </c>
      <c r="Q1019" s="11">
        <f t="shared" si="110"/>
        <v>23625</v>
      </c>
      <c r="R1019" s="9">
        <f t="shared" si="112"/>
        <v>58</v>
      </c>
      <c r="S1019" s="9"/>
      <c r="T1019" s="40">
        <f>COUNTA(Table3[[#This Row],[month]:[age]])</f>
        <v>7</v>
      </c>
    </row>
    <row r="1020" spans="1:20" x14ac:dyDescent="0.25">
      <c r="A1020" t="s">
        <v>1051</v>
      </c>
      <c r="B1020">
        <v>1974</v>
      </c>
      <c r="C1020" t="s">
        <v>35</v>
      </c>
      <c r="D1020">
        <v>5</v>
      </c>
      <c r="E1020">
        <v>0</v>
      </c>
      <c r="F1020" s="42">
        <v>8269.0400000000009</v>
      </c>
      <c r="G1020" t="s">
        <v>11</v>
      </c>
      <c r="H1020" t="s">
        <v>16</v>
      </c>
      <c r="I1020" t="s">
        <v>42</v>
      </c>
      <c r="J1020" s="7">
        <f t="shared" si="107"/>
        <v>0</v>
      </c>
      <c r="K1020" s="9" t="str">
        <f t="shared" si="111"/>
        <v>Id1320</v>
      </c>
      <c r="L1020" s="8" t="str">
        <f t="shared" si="108"/>
        <v>Aug</v>
      </c>
      <c r="M1020" s="9">
        <f t="shared" si="113"/>
        <v>1974</v>
      </c>
      <c r="N1020" s="8" t="str" cm="1">
        <f t="array" ref="N1020">IF(G1020="?",INDEX($G$2:$G$2344,MODE(MATCH($G$2:$G$2344,$G$2:$G$2344,0))),G1020)</f>
        <v>tier - 2</v>
      </c>
      <c r="O1020" s="8" t="str" cm="1">
        <f t="array" ref="O1020">IF(H1020="?",INDEX($H$2:$H$2344,MODE(MATCH($H$2:$H$2344,$H$2:$H$2344,0))),H1020)</f>
        <v>tier - 1</v>
      </c>
      <c r="P1020" s="8" t="str">
        <f t="shared" si="109"/>
        <v>R1011</v>
      </c>
      <c r="Q1020" s="11">
        <f t="shared" si="110"/>
        <v>27246</v>
      </c>
      <c r="R1020" s="9">
        <f t="shared" si="112"/>
        <v>48</v>
      </c>
      <c r="S1020" s="9"/>
      <c r="T1020" s="40">
        <f>COUNTA(Table3[[#This Row],[month]:[age]])</f>
        <v>7</v>
      </c>
    </row>
    <row r="1021" spans="1:20" x14ac:dyDescent="0.25">
      <c r="A1021" t="s">
        <v>1052</v>
      </c>
      <c r="B1021">
        <v>2000</v>
      </c>
      <c r="C1021" t="s">
        <v>15</v>
      </c>
      <c r="D1021">
        <v>28</v>
      </c>
      <c r="E1021">
        <v>0</v>
      </c>
      <c r="F1021" s="42">
        <v>8271.4599999999991</v>
      </c>
      <c r="G1021" t="s">
        <v>11</v>
      </c>
      <c r="H1021" t="s">
        <v>16</v>
      </c>
      <c r="I1021" t="s">
        <v>249</v>
      </c>
      <c r="J1021" s="7">
        <f t="shared" si="107"/>
        <v>0</v>
      </c>
      <c r="K1021" s="9" t="str">
        <f t="shared" si="111"/>
        <v>Id1319</v>
      </c>
      <c r="L1021" s="8" t="str">
        <f t="shared" si="108"/>
        <v>Nov</v>
      </c>
      <c r="M1021" s="9">
        <f t="shared" si="113"/>
        <v>2000</v>
      </c>
      <c r="N1021" s="8" t="str" cm="1">
        <f t="array" ref="N1021">IF(G1021="?",INDEX($G$2:$G$2344,MODE(MATCH($G$2:$G$2344,$G$2:$G$2344,0))),G1021)</f>
        <v>tier - 2</v>
      </c>
      <c r="O1021" s="8" t="str" cm="1">
        <f t="array" ref="O1021">IF(H1021="?",INDEX($H$2:$H$2344,MODE(MATCH($H$2:$H$2344,$H$2:$H$2344,0))),H1021)</f>
        <v>tier - 1</v>
      </c>
      <c r="P1021" s="8" t="str">
        <f t="shared" si="109"/>
        <v>R1023</v>
      </c>
      <c r="Q1021" s="11">
        <f t="shared" si="110"/>
        <v>36858</v>
      </c>
      <c r="R1021" s="9">
        <f t="shared" si="112"/>
        <v>22</v>
      </c>
      <c r="S1021" s="9"/>
      <c r="T1021" s="40">
        <f>COUNTA(Table3[[#This Row],[month]:[age]])</f>
        <v>7</v>
      </c>
    </row>
    <row r="1022" spans="1:20" x14ac:dyDescent="0.25">
      <c r="A1022" t="s">
        <v>1053</v>
      </c>
      <c r="B1022">
        <v>1974</v>
      </c>
      <c r="C1022" t="s">
        <v>20</v>
      </c>
      <c r="D1022">
        <v>26</v>
      </c>
      <c r="E1022">
        <v>0</v>
      </c>
      <c r="F1022" s="42">
        <v>8277.52</v>
      </c>
      <c r="G1022" t="s">
        <v>11</v>
      </c>
      <c r="H1022" t="s">
        <v>11</v>
      </c>
      <c r="I1022" t="s">
        <v>42</v>
      </c>
      <c r="J1022" s="7">
        <f t="shared" si="107"/>
        <v>0</v>
      </c>
      <c r="K1022" s="9" t="str">
        <f t="shared" si="111"/>
        <v>Id1318</v>
      </c>
      <c r="L1022" s="8" t="str">
        <f t="shared" si="108"/>
        <v>Sep</v>
      </c>
      <c r="M1022" s="9">
        <f t="shared" si="113"/>
        <v>1974</v>
      </c>
      <c r="N1022" s="8" t="str" cm="1">
        <f t="array" ref="N1022">IF(G1022="?",INDEX($G$2:$G$2344,MODE(MATCH($G$2:$G$2344,$G$2:$G$2344,0))),G1022)</f>
        <v>tier - 2</v>
      </c>
      <c r="O1022" s="8" t="str" cm="1">
        <f t="array" ref="O1022">IF(H1022="?",INDEX($H$2:$H$2344,MODE(MATCH($H$2:$H$2344,$H$2:$H$2344,0))),H1022)</f>
        <v>tier - 2</v>
      </c>
      <c r="P1022" s="8" t="str">
        <f t="shared" si="109"/>
        <v>R1011</v>
      </c>
      <c r="Q1022" s="11">
        <f t="shared" si="110"/>
        <v>27298</v>
      </c>
      <c r="R1022" s="9">
        <f t="shared" si="112"/>
        <v>48</v>
      </c>
      <c r="S1022" s="9"/>
      <c r="T1022" s="40">
        <f>COUNTA(Table3[[#This Row],[month]:[age]])</f>
        <v>7</v>
      </c>
    </row>
    <row r="1023" spans="1:20" x14ac:dyDescent="0.25">
      <c r="A1023" t="s">
        <v>1054</v>
      </c>
      <c r="B1023">
        <v>1974</v>
      </c>
      <c r="C1023" t="s">
        <v>30</v>
      </c>
      <c r="D1023">
        <v>22</v>
      </c>
      <c r="E1023">
        <v>0</v>
      </c>
      <c r="F1023" s="42">
        <v>8280.6200000000008</v>
      </c>
      <c r="G1023" t="s">
        <v>11</v>
      </c>
      <c r="H1023" t="s">
        <v>11</v>
      </c>
      <c r="I1023" t="s">
        <v>13</v>
      </c>
      <c r="J1023" s="7">
        <f t="shared" si="107"/>
        <v>0</v>
      </c>
      <c r="K1023" s="9" t="str">
        <f t="shared" si="111"/>
        <v>Id1317</v>
      </c>
      <c r="L1023" s="8" t="str">
        <f t="shared" si="108"/>
        <v>Dec</v>
      </c>
      <c r="M1023" s="9">
        <f t="shared" si="113"/>
        <v>1974</v>
      </c>
      <c r="N1023" s="8" t="str" cm="1">
        <f t="array" ref="N1023">IF(G1023="?",INDEX($G$2:$G$2344,MODE(MATCH($G$2:$G$2344,$G$2:$G$2344,0))),G1023)</f>
        <v>tier - 2</v>
      </c>
      <c r="O1023" s="8" t="str" cm="1">
        <f t="array" ref="O1023">IF(H1023="?",INDEX($H$2:$H$2344,MODE(MATCH($H$2:$H$2344,$H$2:$H$2344,0))),H1023)</f>
        <v>tier - 2</v>
      </c>
      <c r="P1023" s="8" t="str">
        <f t="shared" si="109"/>
        <v>R1013</v>
      </c>
      <c r="Q1023" s="11">
        <f t="shared" si="110"/>
        <v>27385</v>
      </c>
      <c r="R1023" s="9">
        <f t="shared" si="112"/>
        <v>48</v>
      </c>
      <c r="S1023" s="9"/>
      <c r="T1023" s="40">
        <f>COUNTA(Table3[[#This Row],[month]:[age]])</f>
        <v>7</v>
      </c>
    </row>
    <row r="1024" spans="1:20" x14ac:dyDescent="0.25">
      <c r="A1024" t="s">
        <v>1055</v>
      </c>
      <c r="B1024">
        <v>1974</v>
      </c>
      <c r="C1024" t="s">
        <v>18</v>
      </c>
      <c r="D1024">
        <v>6</v>
      </c>
      <c r="E1024">
        <v>0</v>
      </c>
      <c r="F1024" s="42">
        <v>8283.68</v>
      </c>
      <c r="G1024" t="s">
        <v>11</v>
      </c>
      <c r="H1024" t="s">
        <v>12</v>
      </c>
      <c r="I1024" t="s">
        <v>13</v>
      </c>
      <c r="J1024" s="7">
        <f t="shared" si="107"/>
        <v>0</v>
      </c>
      <c r="K1024" s="9" t="str">
        <f t="shared" si="111"/>
        <v>Id1316</v>
      </c>
      <c r="L1024" s="8" t="str">
        <f t="shared" si="108"/>
        <v>Jun</v>
      </c>
      <c r="M1024" s="9">
        <f t="shared" si="113"/>
        <v>1974</v>
      </c>
      <c r="N1024" s="8" t="str" cm="1">
        <f t="array" ref="N1024">IF(G1024="?",INDEX($G$2:$G$2344,MODE(MATCH($G$2:$G$2344,$G$2:$G$2344,0))),G1024)</f>
        <v>tier - 2</v>
      </c>
      <c r="O1024" s="8" t="str" cm="1">
        <f t="array" ref="O1024">IF(H1024="?",INDEX($H$2:$H$2344,MODE(MATCH($H$2:$H$2344,$H$2:$H$2344,0))),H1024)</f>
        <v>tier - 3</v>
      </c>
      <c r="P1024" s="8" t="str">
        <f t="shared" si="109"/>
        <v>R1013</v>
      </c>
      <c r="Q1024" s="11">
        <f t="shared" si="110"/>
        <v>27186</v>
      </c>
      <c r="R1024" s="9">
        <f t="shared" si="112"/>
        <v>49</v>
      </c>
      <c r="S1024" s="9"/>
      <c r="T1024" s="40">
        <f>COUNTA(Table3[[#This Row],[month]:[age]])</f>
        <v>7</v>
      </c>
    </row>
    <row r="1025" spans="1:20" x14ac:dyDescent="0.25">
      <c r="A1025" t="s">
        <v>1056</v>
      </c>
      <c r="B1025">
        <v>1978</v>
      </c>
      <c r="C1025" t="s">
        <v>18</v>
      </c>
      <c r="D1025">
        <v>26</v>
      </c>
      <c r="E1025">
        <v>2</v>
      </c>
      <c r="F1025" s="42">
        <v>8302.5400000000009</v>
      </c>
      <c r="G1025" t="s">
        <v>12</v>
      </c>
      <c r="H1025" t="s">
        <v>12</v>
      </c>
      <c r="I1025" t="s">
        <v>168</v>
      </c>
      <c r="J1025" s="7">
        <f t="shared" si="107"/>
        <v>0</v>
      </c>
      <c r="K1025" s="9" t="str">
        <f t="shared" si="111"/>
        <v>Id1315</v>
      </c>
      <c r="L1025" s="8" t="str">
        <f t="shared" si="108"/>
        <v>Jun</v>
      </c>
      <c r="M1025" s="9">
        <f t="shared" si="113"/>
        <v>1978</v>
      </c>
      <c r="N1025" s="8" t="str" cm="1">
        <f t="array" ref="N1025">IF(G1025="?",INDEX($G$2:$G$2344,MODE(MATCH($G$2:$G$2344,$G$2:$G$2344,0))),G1025)</f>
        <v>tier - 3</v>
      </c>
      <c r="O1025" s="8" t="str" cm="1">
        <f t="array" ref="O1025">IF(H1025="?",INDEX($H$2:$H$2344,MODE(MATCH($H$2:$H$2344,$H$2:$H$2344,0))),H1025)</f>
        <v>tier - 3</v>
      </c>
      <c r="P1025" s="8" t="str">
        <f t="shared" si="109"/>
        <v>R1016</v>
      </c>
      <c r="Q1025" s="11">
        <f t="shared" si="110"/>
        <v>28667</v>
      </c>
      <c r="R1025" s="9">
        <f t="shared" si="112"/>
        <v>44</v>
      </c>
      <c r="S1025" s="9"/>
      <c r="T1025" s="40">
        <f>COUNTA(Table3[[#This Row],[month]:[age]])</f>
        <v>7</v>
      </c>
    </row>
    <row r="1026" spans="1:20" x14ac:dyDescent="0.25">
      <c r="A1026" t="s">
        <v>1057</v>
      </c>
      <c r="B1026">
        <v>1979</v>
      </c>
      <c r="C1026" t="s">
        <v>35</v>
      </c>
      <c r="D1026">
        <v>7</v>
      </c>
      <c r="E1026">
        <v>2</v>
      </c>
      <c r="F1026" s="42">
        <v>8310.84</v>
      </c>
      <c r="G1026" t="s">
        <v>11</v>
      </c>
      <c r="H1026" t="s">
        <v>11</v>
      </c>
      <c r="I1026" t="s">
        <v>23</v>
      </c>
      <c r="J1026" s="7">
        <f t="shared" ref="J1026:J1089" si="114">COUNTIF(A1026:I1026, "?")</f>
        <v>0</v>
      </c>
      <c r="K1026" s="9" t="str">
        <f t="shared" si="111"/>
        <v>Id1314</v>
      </c>
      <c r="L1026" s="8" t="str">
        <f t="shared" ref="L1026:L1089" si="115">IF(C1026="?", "Sep", C1026)</f>
        <v>Aug</v>
      </c>
      <c r="M1026" s="9">
        <f t="shared" si="113"/>
        <v>1979</v>
      </c>
      <c r="N1026" s="8" t="str" cm="1">
        <f t="array" ref="N1026">IF(G1026="?",INDEX($G$2:$G$2344,MODE(MATCH($G$2:$G$2344,$G$2:$G$2344,0))),G1026)</f>
        <v>tier - 2</v>
      </c>
      <c r="O1026" s="8" t="str" cm="1">
        <f t="array" ref="O1026">IF(H1026="?",INDEX($H$2:$H$2344,MODE(MATCH($H$2:$H$2344,$H$2:$H$2344,0))),H1026)</f>
        <v>tier - 2</v>
      </c>
      <c r="P1026" s="8" t="str">
        <f t="shared" ref="P1026:P1089" si="116">IF(I1026="?", "Unknown", I1026)</f>
        <v>R1012</v>
      </c>
      <c r="Q1026" s="11">
        <f t="shared" ref="Q1026:Q1089" si="117">DATE(B1026, MONTH(1 &amp; L1026), D1026)</f>
        <v>29074</v>
      </c>
      <c r="R1026" s="9">
        <f t="shared" si="112"/>
        <v>43</v>
      </c>
      <c r="S1026" s="9"/>
      <c r="T1026" s="40">
        <f>COUNTA(Table3[[#This Row],[month]:[age]])</f>
        <v>7</v>
      </c>
    </row>
    <row r="1027" spans="1:20" x14ac:dyDescent="0.25">
      <c r="A1027" t="s">
        <v>1058</v>
      </c>
      <c r="B1027">
        <v>1993</v>
      </c>
      <c r="C1027" t="s">
        <v>18</v>
      </c>
      <c r="D1027">
        <v>22</v>
      </c>
      <c r="E1027">
        <v>0</v>
      </c>
      <c r="F1027" s="42">
        <v>8314.65</v>
      </c>
      <c r="G1027" t="s">
        <v>11</v>
      </c>
      <c r="H1027" t="s">
        <v>16</v>
      </c>
      <c r="I1027" t="s">
        <v>23</v>
      </c>
      <c r="J1027" s="7">
        <f t="shared" si="114"/>
        <v>0</v>
      </c>
      <c r="K1027" s="9" t="str">
        <f t="shared" ref="K1027:K1090" si="118">IF(A1027="?", "Unknown", A1027)</f>
        <v>Id1313</v>
      </c>
      <c r="L1027" s="8" t="str">
        <f t="shared" si="115"/>
        <v>Jun</v>
      </c>
      <c r="M1027" s="9">
        <f t="shared" si="113"/>
        <v>1993</v>
      </c>
      <c r="N1027" s="8" t="str" cm="1">
        <f t="array" ref="N1027">IF(G1027="?",INDEX($G$2:$G$2344,MODE(MATCH($G$2:$G$2344,$G$2:$G$2344,0))),G1027)</f>
        <v>tier - 2</v>
      </c>
      <c r="O1027" s="8" t="str" cm="1">
        <f t="array" ref="O1027">IF(H1027="?",INDEX($H$2:$H$2344,MODE(MATCH($H$2:$H$2344,$H$2:$H$2344,0))),H1027)</f>
        <v>tier - 1</v>
      </c>
      <c r="P1027" s="8" t="str">
        <f t="shared" si="116"/>
        <v>R1012</v>
      </c>
      <c r="Q1027" s="11">
        <f t="shared" si="117"/>
        <v>34142</v>
      </c>
      <c r="R1027" s="9">
        <f t="shared" ref="R1027:R1090" si="119">DATEDIF(Q1027, DATE(2023,6,8), "Y")</f>
        <v>29</v>
      </c>
      <c r="S1027" s="9"/>
      <c r="T1027" s="40">
        <f>COUNTA(Table3[[#This Row],[month]:[age]])</f>
        <v>7</v>
      </c>
    </row>
    <row r="1028" spans="1:20" x14ac:dyDescent="0.25">
      <c r="A1028" t="s">
        <v>1059</v>
      </c>
      <c r="B1028">
        <v>1976</v>
      </c>
      <c r="C1028" t="s">
        <v>10</v>
      </c>
      <c r="D1028">
        <v>12</v>
      </c>
      <c r="E1028">
        <v>1</v>
      </c>
      <c r="F1028" s="42">
        <v>8334.4599999999991</v>
      </c>
      <c r="G1028" t="s">
        <v>12</v>
      </c>
      <c r="H1028" t="s">
        <v>11</v>
      </c>
      <c r="I1028" t="s">
        <v>168</v>
      </c>
      <c r="J1028" s="7">
        <f t="shared" si="114"/>
        <v>0</v>
      </c>
      <c r="K1028" s="9" t="str">
        <f t="shared" si="118"/>
        <v>Id1312</v>
      </c>
      <c r="L1028" s="8" t="str">
        <f t="shared" si="115"/>
        <v>Jul</v>
      </c>
      <c r="M1028" s="9">
        <f t="shared" si="113"/>
        <v>1976</v>
      </c>
      <c r="N1028" s="8" t="str" cm="1">
        <f t="array" ref="N1028">IF(G1028="?",INDEX($G$2:$G$2344,MODE(MATCH($G$2:$G$2344,$G$2:$G$2344,0))),G1028)</f>
        <v>tier - 3</v>
      </c>
      <c r="O1028" s="8" t="str" cm="1">
        <f t="array" ref="O1028">IF(H1028="?",INDEX($H$2:$H$2344,MODE(MATCH($H$2:$H$2344,$H$2:$H$2344,0))),H1028)</f>
        <v>tier - 2</v>
      </c>
      <c r="P1028" s="8" t="str">
        <f t="shared" si="116"/>
        <v>R1016</v>
      </c>
      <c r="Q1028" s="11">
        <f t="shared" si="117"/>
        <v>27953</v>
      </c>
      <c r="R1028" s="9">
        <f t="shared" si="119"/>
        <v>46</v>
      </c>
      <c r="S1028" s="9"/>
      <c r="T1028" s="40">
        <f>COUNTA(Table3[[#This Row],[month]:[age]])</f>
        <v>7</v>
      </c>
    </row>
    <row r="1029" spans="1:20" x14ac:dyDescent="0.25">
      <c r="A1029" t="s">
        <v>1060</v>
      </c>
      <c r="B1029">
        <v>1976</v>
      </c>
      <c r="C1029" t="s">
        <v>10</v>
      </c>
      <c r="D1029">
        <v>20</v>
      </c>
      <c r="E1029">
        <v>1</v>
      </c>
      <c r="F1029" s="42">
        <v>8334.59</v>
      </c>
      <c r="G1029" t="s">
        <v>12</v>
      </c>
      <c r="H1029" t="s">
        <v>11</v>
      </c>
      <c r="I1029" t="s">
        <v>168</v>
      </c>
      <c r="J1029" s="7">
        <f t="shared" si="114"/>
        <v>0</v>
      </c>
      <c r="K1029" s="9" t="str">
        <f t="shared" si="118"/>
        <v>Id1311</v>
      </c>
      <c r="L1029" s="8" t="str">
        <f t="shared" si="115"/>
        <v>Jul</v>
      </c>
      <c r="M1029" s="9">
        <f t="shared" si="113"/>
        <v>1976</v>
      </c>
      <c r="N1029" s="8" t="str" cm="1">
        <f t="array" ref="N1029">IF(G1029="?",INDEX($G$2:$G$2344,MODE(MATCH($G$2:$G$2344,$G$2:$G$2344,0))),G1029)</f>
        <v>tier - 3</v>
      </c>
      <c r="O1029" s="8" t="str" cm="1">
        <f t="array" ref="O1029">IF(H1029="?",INDEX($H$2:$H$2344,MODE(MATCH($H$2:$H$2344,$H$2:$H$2344,0))),H1029)</f>
        <v>tier - 2</v>
      </c>
      <c r="P1029" s="8" t="str">
        <f t="shared" si="116"/>
        <v>R1016</v>
      </c>
      <c r="Q1029" s="11">
        <f t="shared" si="117"/>
        <v>27961</v>
      </c>
      <c r="R1029" s="9">
        <f t="shared" si="119"/>
        <v>46</v>
      </c>
      <c r="S1029" s="9"/>
      <c r="T1029" s="40">
        <f>COUNTA(Table3[[#This Row],[month]:[age]])</f>
        <v>7</v>
      </c>
    </row>
    <row r="1030" spans="1:20" x14ac:dyDescent="0.25">
      <c r="A1030" t="s">
        <v>1061</v>
      </c>
      <c r="B1030">
        <v>1976</v>
      </c>
      <c r="C1030" t="s">
        <v>10</v>
      </c>
      <c r="D1030">
        <v>7</v>
      </c>
      <c r="E1030">
        <v>1</v>
      </c>
      <c r="F1030" s="42">
        <v>8342.91</v>
      </c>
      <c r="G1030" t="s">
        <v>12</v>
      </c>
      <c r="H1030" t="s">
        <v>16</v>
      </c>
      <c r="I1030" t="s">
        <v>168</v>
      </c>
      <c r="J1030" s="7">
        <f t="shared" si="114"/>
        <v>0</v>
      </c>
      <c r="K1030" s="9" t="str">
        <f t="shared" si="118"/>
        <v>Id1310</v>
      </c>
      <c r="L1030" s="8" t="str">
        <f t="shared" si="115"/>
        <v>Jul</v>
      </c>
      <c r="M1030" s="9">
        <f t="shared" si="113"/>
        <v>1976</v>
      </c>
      <c r="N1030" s="8" t="str" cm="1">
        <f t="array" ref="N1030">IF(G1030="?",INDEX($G$2:$G$2344,MODE(MATCH($G$2:$G$2344,$G$2:$G$2344,0))),G1030)</f>
        <v>tier - 3</v>
      </c>
      <c r="O1030" s="8" t="str" cm="1">
        <f t="array" ref="O1030">IF(H1030="?",INDEX($H$2:$H$2344,MODE(MATCH($H$2:$H$2344,$H$2:$H$2344,0))),H1030)</f>
        <v>tier - 1</v>
      </c>
      <c r="P1030" s="8" t="str">
        <f t="shared" si="116"/>
        <v>R1016</v>
      </c>
      <c r="Q1030" s="11">
        <f t="shared" si="117"/>
        <v>27948</v>
      </c>
      <c r="R1030" s="9">
        <f t="shared" si="119"/>
        <v>46</v>
      </c>
      <c r="S1030" s="9"/>
      <c r="T1030" s="40">
        <f>COUNTA(Table3[[#This Row],[month]:[age]])</f>
        <v>7</v>
      </c>
    </row>
    <row r="1031" spans="1:20" x14ac:dyDescent="0.25">
      <c r="A1031" t="s">
        <v>1062</v>
      </c>
      <c r="B1031">
        <v>1976</v>
      </c>
      <c r="C1031" t="s">
        <v>18</v>
      </c>
      <c r="D1031">
        <v>12</v>
      </c>
      <c r="E1031">
        <v>2</v>
      </c>
      <c r="F1031" s="42">
        <v>8347.16</v>
      </c>
      <c r="G1031" t="s">
        <v>11</v>
      </c>
      <c r="H1031" t="s">
        <v>16</v>
      </c>
      <c r="I1031" t="s">
        <v>13</v>
      </c>
      <c r="J1031" s="7">
        <f t="shared" si="114"/>
        <v>0</v>
      </c>
      <c r="K1031" s="9" t="str">
        <f t="shared" si="118"/>
        <v>Id1309</v>
      </c>
      <c r="L1031" s="8" t="str">
        <f t="shared" si="115"/>
        <v>Jun</v>
      </c>
      <c r="M1031" s="9">
        <f t="shared" si="113"/>
        <v>1976</v>
      </c>
      <c r="N1031" s="8" t="str" cm="1">
        <f t="array" ref="N1031">IF(G1031="?",INDEX($G$2:$G$2344,MODE(MATCH($G$2:$G$2344,$G$2:$G$2344,0))),G1031)</f>
        <v>tier - 2</v>
      </c>
      <c r="O1031" s="8" t="str" cm="1">
        <f t="array" ref="O1031">IF(H1031="?",INDEX($H$2:$H$2344,MODE(MATCH($H$2:$H$2344,$H$2:$H$2344,0))),H1031)</f>
        <v>tier - 1</v>
      </c>
      <c r="P1031" s="8" t="str">
        <f t="shared" si="116"/>
        <v>R1013</v>
      </c>
      <c r="Q1031" s="11">
        <f t="shared" si="117"/>
        <v>27923</v>
      </c>
      <c r="R1031" s="9">
        <f t="shared" si="119"/>
        <v>46</v>
      </c>
      <c r="S1031" s="9"/>
      <c r="T1031" s="40">
        <f>COUNTA(Table3[[#This Row],[month]:[age]])</f>
        <v>7</v>
      </c>
    </row>
    <row r="1032" spans="1:20" x14ac:dyDescent="0.25">
      <c r="A1032" t="s">
        <v>1063</v>
      </c>
      <c r="B1032">
        <v>1963</v>
      </c>
      <c r="C1032" t="s">
        <v>20</v>
      </c>
      <c r="D1032">
        <v>21</v>
      </c>
      <c r="E1032">
        <v>0</v>
      </c>
      <c r="F1032" s="42">
        <v>8355.5400000000009</v>
      </c>
      <c r="G1032" t="s">
        <v>12</v>
      </c>
      <c r="H1032" t="s">
        <v>12</v>
      </c>
      <c r="I1032" t="s">
        <v>23</v>
      </c>
      <c r="J1032" s="7">
        <f t="shared" si="114"/>
        <v>0</v>
      </c>
      <c r="K1032" s="9" t="str">
        <f t="shared" si="118"/>
        <v>Id1308</v>
      </c>
      <c r="L1032" s="8" t="str">
        <f t="shared" si="115"/>
        <v>Sep</v>
      </c>
      <c r="M1032" s="9">
        <f t="shared" si="113"/>
        <v>1963</v>
      </c>
      <c r="N1032" s="8" t="str" cm="1">
        <f t="array" ref="N1032">IF(G1032="?",INDEX($G$2:$G$2344,MODE(MATCH($G$2:$G$2344,$G$2:$G$2344,0))),G1032)</f>
        <v>tier - 3</v>
      </c>
      <c r="O1032" s="8" t="str" cm="1">
        <f t="array" ref="O1032">IF(H1032="?",INDEX($H$2:$H$2344,MODE(MATCH($H$2:$H$2344,$H$2:$H$2344,0))),H1032)</f>
        <v>tier - 3</v>
      </c>
      <c r="P1032" s="8" t="str">
        <f t="shared" si="116"/>
        <v>R1012</v>
      </c>
      <c r="Q1032" s="11">
        <f t="shared" si="117"/>
        <v>23275</v>
      </c>
      <c r="R1032" s="9">
        <f t="shared" si="119"/>
        <v>59</v>
      </c>
      <c r="S1032" s="9"/>
      <c r="T1032" s="40">
        <f>COUNTA(Table3[[#This Row],[month]:[age]])</f>
        <v>7</v>
      </c>
    </row>
    <row r="1033" spans="1:20" x14ac:dyDescent="0.25">
      <c r="A1033" t="s">
        <v>1064</v>
      </c>
      <c r="B1033">
        <v>1971</v>
      </c>
      <c r="C1033" t="s">
        <v>20</v>
      </c>
      <c r="D1033">
        <v>4</v>
      </c>
      <c r="E1033">
        <v>0</v>
      </c>
      <c r="F1033" s="42">
        <v>8396.6200000000008</v>
      </c>
      <c r="G1033" t="s">
        <v>11</v>
      </c>
      <c r="H1033" t="s">
        <v>12</v>
      </c>
      <c r="I1033" t="s">
        <v>13</v>
      </c>
      <c r="J1033" s="7">
        <f t="shared" si="114"/>
        <v>0</v>
      </c>
      <c r="K1033" s="9" t="str">
        <f t="shared" si="118"/>
        <v>Id1307</v>
      </c>
      <c r="L1033" s="8" t="str">
        <f t="shared" si="115"/>
        <v>Sep</v>
      </c>
      <c r="M1033" s="9">
        <f t="shared" si="113"/>
        <v>1971</v>
      </c>
      <c r="N1033" s="8" t="str" cm="1">
        <f t="array" ref="N1033">IF(G1033="?",INDEX($G$2:$G$2344,MODE(MATCH($G$2:$G$2344,$G$2:$G$2344,0))),G1033)</f>
        <v>tier - 2</v>
      </c>
      <c r="O1033" s="8" t="str" cm="1">
        <f t="array" ref="O1033">IF(H1033="?",INDEX($H$2:$H$2344,MODE(MATCH($H$2:$H$2344,$H$2:$H$2344,0))),H1033)</f>
        <v>tier - 3</v>
      </c>
      <c r="P1033" s="8" t="str">
        <f t="shared" si="116"/>
        <v>R1013</v>
      </c>
      <c r="Q1033" s="11">
        <f t="shared" si="117"/>
        <v>26180</v>
      </c>
      <c r="R1033" s="9">
        <f t="shared" si="119"/>
        <v>51</v>
      </c>
      <c r="S1033" s="9"/>
      <c r="T1033" s="40">
        <f>COUNTA(Table3[[#This Row],[month]:[age]])</f>
        <v>7</v>
      </c>
    </row>
    <row r="1034" spans="1:20" x14ac:dyDescent="0.25">
      <c r="A1034" t="s">
        <v>1065</v>
      </c>
      <c r="B1034">
        <v>1971</v>
      </c>
      <c r="C1034" t="s">
        <v>20</v>
      </c>
      <c r="D1034">
        <v>18</v>
      </c>
      <c r="E1034">
        <v>0</v>
      </c>
      <c r="F1034" s="42">
        <v>8400.01</v>
      </c>
      <c r="G1034" t="s">
        <v>11</v>
      </c>
      <c r="H1034" t="s">
        <v>12</v>
      </c>
      <c r="I1034" t="s">
        <v>13</v>
      </c>
      <c r="J1034" s="7">
        <f t="shared" si="114"/>
        <v>0</v>
      </c>
      <c r="K1034" s="9" t="str">
        <f t="shared" si="118"/>
        <v>Id1306</v>
      </c>
      <c r="L1034" s="8" t="str">
        <f t="shared" si="115"/>
        <v>Sep</v>
      </c>
      <c r="M1034" s="9">
        <f t="shared" si="113"/>
        <v>1971</v>
      </c>
      <c r="N1034" s="8" t="str" cm="1">
        <f t="array" ref="N1034">IF(G1034="?",INDEX($G$2:$G$2344,MODE(MATCH($G$2:$G$2344,$G$2:$G$2344,0))),G1034)</f>
        <v>tier - 2</v>
      </c>
      <c r="O1034" s="8" t="str" cm="1">
        <f t="array" ref="O1034">IF(H1034="?",INDEX($H$2:$H$2344,MODE(MATCH($H$2:$H$2344,$H$2:$H$2344,0))),H1034)</f>
        <v>tier - 3</v>
      </c>
      <c r="P1034" s="8" t="str">
        <f t="shared" si="116"/>
        <v>R1013</v>
      </c>
      <c r="Q1034" s="11">
        <f t="shared" si="117"/>
        <v>26194</v>
      </c>
      <c r="R1034" s="9">
        <f t="shared" si="119"/>
        <v>51</v>
      </c>
      <c r="S1034" s="9"/>
      <c r="T1034" s="40">
        <f>COUNTA(Table3[[#This Row],[month]:[age]])</f>
        <v>7</v>
      </c>
    </row>
    <row r="1035" spans="1:20" x14ac:dyDescent="0.25">
      <c r="A1035" t="s">
        <v>1066</v>
      </c>
      <c r="B1035">
        <v>1979</v>
      </c>
      <c r="C1035" t="s">
        <v>18</v>
      </c>
      <c r="D1035">
        <v>11</v>
      </c>
      <c r="E1035">
        <v>3</v>
      </c>
      <c r="F1035" s="42">
        <v>8410.0499999999993</v>
      </c>
      <c r="G1035" t="s">
        <v>11</v>
      </c>
      <c r="H1035" t="s">
        <v>11</v>
      </c>
      <c r="I1035" t="s">
        <v>23</v>
      </c>
      <c r="J1035" s="7">
        <f t="shared" si="114"/>
        <v>0</v>
      </c>
      <c r="K1035" s="9" t="str">
        <f t="shared" si="118"/>
        <v>Id1305</v>
      </c>
      <c r="L1035" s="8" t="str">
        <f t="shared" si="115"/>
        <v>Jun</v>
      </c>
      <c r="M1035" s="9">
        <f t="shared" si="113"/>
        <v>1979</v>
      </c>
      <c r="N1035" s="8" t="str" cm="1">
        <f t="array" ref="N1035">IF(G1035="?",INDEX($G$2:$G$2344,MODE(MATCH($G$2:$G$2344,$G$2:$G$2344,0))),G1035)</f>
        <v>tier - 2</v>
      </c>
      <c r="O1035" s="8" t="str" cm="1">
        <f t="array" ref="O1035">IF(H1035="?",INDEX($H$2:$H$2344,MODE(MATCH($H$2:$H$2344,$H$2:$H$2344,0))),H1035)</f>
        <v>tier - 2</v>
      </c>
      <c r="P1035" s="8" t="str">
        <f t="shared" si="116"/>
        <v>R1012</v>
      </c>
      <c r="Q1035" s="11">
        <f t="shared" si="117"/>
        <v>29017</v>
      </c>
      <c r="R1035" s="9">
        <f t="shared" si="119"/>
        <v>43</v>
      </c>
      <c r="S1035" s="9"/>
      <c r="T1035" s="40">
        <f>COUNTA(Table3[[#This Row],[month]:[age]])</f>
        <v>7</v>
      </c>
    </row>
    <row r="1036" spans="1:20" x14ac:dyDescent="0.25">
      <c r="A1036" t="s">
        <v>1067</v>
      </c>
      <c r="B1036">
        <v>1977</v>
      </c>
      <c r="C1036" t="s">
        <v>20</v>
      </c>
      <c r="D1036">
        <v>4</v>
      </c>
      <c r="E1036">
        <v>2</v>
      </c>
      <c r="F1036" s="42">
        <v>8413.4599999999991</v>
      </c>
      <c r="G1036" t="s">
        <v>12</v>
      </c>
      <c r="H1036" t="s">
        <v>16</v>
      </c>
      <c r="I1036" t="s">
        <v>23</v>
      </c>
      <c r="J1036" s="7">
        <f t="shared" si="114"/>
        <v>0</v>
      </c>
      <c r="K1036" s="9" t="str">
        <f t="shared" si="118"/>
        <v>Id1304</v>
      </c>
      <c r="L1036" s="8" t="str">
        <f t="shared" si="115"/>
        <v>Sep</v>
      </c>
      <c r="M1036" s="9">
        <f t="shared" si="113"/>
        <v>1977</v>
      </c>
      <c r="N1036" s="8" t="str" cm="1">
        <f t="array" ref="N1036">IF(G1036="?",INDEX($G$2:$G$2344,MODE(MATCH($G$2:$G$2344,$G$2:$G$2344,0))),G1036)</f>
        <v>tier - 3</v>
      </c>
      <c r="O1036" s="8" t="str" cm="1">
        <f t="array" ref="O1036">IF(H1036="?",INDEX($H$2:$H$2344,MODE(MATCH($H$2:$H$2344,$H$2:$H$2344,0))),H1036)</f>
        <v>tier - 1</v>
      </c>
      <c r="P1036" s="8" t="str">
        <f t="shared" si="116"/>
        <v>R1012</v>
      </c>
      <c r="Q1036" s="11">
        <f t="shared" si="117"/>
        <v>28372</v>
      </c>
      <c r="R1036" s="9">
        <f t="shared" si="119"/>
        <v>45</v>
      </c>
      <c r="S1036" s="9"/>
      <c r="T1036" s="40">
        <f>COUNTA(Table3[[#This Row],[month]:[age]])</f>
        <v>7</v>
      </c>
    </row>
    <row r="1037" spans="1:20" x14ac:dyDescent="0.25">
      <c r="A1037" t="s">
        <v>1068</v>
      </c>
      <c r="B1037">
        <v>1975</v>
      </c>
      <c r="C1037" t="s">
        <v>20</v>
      </c>
      <c r="D1037">
        <v>28</v>
      </c>
      <c r="E1037">
        <v>1</v>
      </c>
      <c r="F1037" s="42">
        <v>8428.07</v>
      </c>
      <c r="G1037" t="s">
        <v>12</v>
      </c>
      <c r="H1037" t="s">
        <v>11</v>
      </c>
      <c r="I1037" t="s">
        <v>23</v>
      </c>
      <c r="J1037" s="7">
        <f t="shared" si="114"/>
        <v>0</v>
      </c>
      <c r="K1037" s="9" t="str">
        <f t="shared" si="118"/>
        <v>Id1303</v>
      </c>
      <c r="L1037" s="8" t="str">
        <f t="shared" si="115"/>
        <v>Sep</v>
      </c>
      <c r="M1037" s="9">
        <f t="shared" si="113"/>
        <v>1975</v>
      </c>
      <c r="N1037" s="8" t="str" cm="1">
        <f t="array" ref="N1037">IF(G1037="?",INDEX($G$2:$G$2344,MODE(MATCH($G$2:$G$2344,$G$2:$G$2344,0))),G1037)</f>
        <v>tier - 3</v>
      </c>
      <c r="O1037" s="8" t="str" cm="1">
        <f t="array" ref="O1037">IF(H1037="?",INDEX($H$2:$H$2344,MODE(MATCH($H$2:$H$2344,$H$2:$H$2344,0))),H1037)</f>
        <v>tier - 2</v>
      </c>
      <c r="P1037" s="8" t="str">
        <f t="shared" si="116"/>
        <v>R1012</v>
      </c>
      <c r="Q1037" s="11">
        <f t="shared" si="117"/>
        <v>27665</v>
      </c>
      <c r="R1037" s="9">
        <f t="shared" si="119"/>
        <v>47</v>
      </c>
      <c r="S1037" s="9"/>
      <c r="T1037" s="40">
        <f>COUNTA(Table3[[#This Row],[month]:[age]])</f>
        <v>7</v>
      </c>
    </row>
    <row r="1038" spans="1:20" x14ac:dyDescent="0.25">
      <c r="A1038" t="s">
        <v>1069</v>
      </c>
      <c r="B1038">
        <v>1963</v>
      </c>
      <c r="C1038" t="s">
        <v>20</v>
      </c>
      <c r="D1038">
        <v>24</v>
      </c>
      <c r="E1038">
        <v>0</v>
      </c>
      <c r="F1038" s="42">
        <v>8440.0499999999993</v>
      </c>
      <c r="G1038" t="s">
        <v>12</v>
      </c>
      <c r="H1038" t="s">
        <v>11</v>
      </c>
      <c r="I1038" t="s">
        <v>13</v>
      </c>
      <c r="J1038" s="7">
        <f t="shared" si="114"/>
        <v>0</v>
      </c>
      <c r="K1038" s="9" t="str">
        <f t="shared" si="118"/>
        <v>Id1302</v>
      </c>
      <c r="L1038" s="8" t="str">
        <f t="shared" si="115"/>
        <v>Sep</v>
      </c>
      <c r="M1038" s="9">
        <f t="shared" si="113"/>
        <v>1963</v>
      </c>
      <c r="N1038" s="8" t="str" cm="1">
        <f t="array" ref="N1038">IF(G1038="?",INDEX($G$2:$G$2344,MODE(MATCH($G$2:$G$2344,$G$2:$G$2344,0))),G1038)</f>
        <v>tier - 3</v>
      </c>
      <c r="O1038" s="8" t="str" cm="1">
        <f t="array" ref="O1038">IF(H1038="?",INDEX($H$2:$H$2344,MODE(MATCH($H$2:$H$2344,$H$2:$H$2344,0))),H1038)</f>
        <v>tier - 2</v>
      </c>
      <c r="P1038" s="8" t="str">
        <f t="shared" si="116"/>
        <v>R1013</v>
      </c>
      <c r="Q1038" s="11">
        <f t="shared" si="117"/>
        <v>23278</v>
      </c>
      <c r="R1038" s="9">
        <f t="shared" si="119"/>
        <v>59</v>
      </c>
      <c r="S1038" s="9"/>
      <c r="T1038" s="40">
        <f>COUNTA(Table3[[#This Row],[month]:[age]])</f>
        <v>7</v>
      </c>
    </row>
    <row r="1039" spans="1:20" x14ac:dyDescent="0.25">
      <c r="A1039" t="s">
        <v>1070</v>
      </c>
      <c r="B1039">
        <v>1972</v>
      </c>
      <c r="C1039" t="s">
        <v>20</v>
      </c>
      <c r="D1039">
        <v>9</v>
      </c>
      <c r="E1039">
        <v>0</v>
      </c>
      <c r="F1039" s="42">
        <v>8442.67</v>
      </c>
      <c r="G1039" t="s">
        <v>11</v>
      </c>
      <c r="H1039" t="s">
        <v>12</v>
      </c>
      <c r="I1039" t="s">
        <v>13</v>
      </c>
      <c r="J1039" s="7">
        <f t="shared" si="114"/>
        <v>0</v>
      </c>
      <c r="K1039" s="9" t="str">
        <f t="shared" si="118"/>
        <v>Id1301</v>
      </c>
      <c r="L1039" s="8" t="str">
        <f t="shared" si="115"/>
        <v>Sep</v>
      </c>
      <c r="M1039" s="9">
        <f t="shared" si="113"/>
        <v>1972</v>
      </c>
      <c r="N1039" s="8" t="str" cm="1">
        <f t="array" ref="N1039">IF(G1039="?",INDEX($G$2:$G$2344,MODE(MATCH($G$2:$G$2344,$G$2:$G$2344,0))),G1039)</f>
        <v>tier - 2</v>
      </c>
      <c r="O1039" s="8" t="str" cm="1">
        <f t="array" ref="O1039">IF(H1039="?",INDEX($H$2:$H$2344,MODE(MATCH($H$2:$H$2344,$H$2:$H$2344,0))),H1039)</f>
        <v>tier - 3</v>
      </c>
      <c r="P1039" s="8" t="str">
        <f t="shared" si="116"/>
        <v>R1013</v>
      </c>
      <c r="Q1039" s="11">
        <f t="shared" si="117"/>
        <v>26551</v>
      </c>
      <c r="R1039" s="9">
        <f t="shared" si="119"/>
        <v>50</v>
      </c>
      <c r="S1039" s="9"/>
      <c r="T1039" s="40">
        <f>COUNTA(Table3[[#This Row],[month]:[age]])</f>
        <v>7</v>
      </c>
    </row>
    <row r="1040" spans="1:20" x14ac:dyDescent="0.25">
      <c r="A1040" t="s">
        <v>1071</v>
      </c>
      <c r="B1040">
        <v>1972</v>
      </c>
      <c r="C1040" t="s">
        <v>20</v>
      </c>
      <c r="D1040">
        <v>4</v>
      </c>
      <c r="E1040">
        <v>0</v>
      </c>
      <c r="F1040" s="42">
        <v>8444.4699999999993</v>
      </c>
      <c r="G1040" t="s">
        <v>12</v>
      </c>
      <c r="H1040" t="s">
        <v>16</v>
      </c>
      <c r="I1040" t="s">
        <v>42</v>
      </c>
      <c r="J1040" s="7">
        <f t="shared" si="114"/>
        <v>0</v>
      </c>
      <c r="K1040" s="9" t="str">
        <f t="shared" si="118"/>
        <v>Id1300</v>
      </c>
      <c r="L1040" s="8" t="str">
        <f t="shared" si="115"/>
        <v>Sep</v>
      </c>
      <c r="M1040" s="9">
        <f t="shared" si="113"/>
        <v>1972</v>
      </c>
      <c r="N1040" s="8" t="str" cm="1">
        <f t="array" ref="N1040">IF(G1040="?",INDEX($G$2:$G$2344,MODE(MATCH($G$2:$G$2344,$G$2:$G$2344,0))),G1040)</f>
        <v>tier - 3</v>
      </c>
      <c r="O1040" s="8" t="str" cm="1">
        <f t="array" ref="O1040">IF(H1040="?",INDEX($H$2:$H$2344,MODE(MATCH($H$2:$H$2344,$H$2:$H$2344,0))),H1040)</f>
        <v>tier - 1</v>
      </c>
      <c r="P1040" s="8" t="str">
        <f t="shared" si="116"/>
        <v>R1011</v>
      </c>
      <c r="Q1040" s="11">
        <f t="shared" si="117"/>
        <v>26546</v>
      </c>
      <c r="R1040" s="9">
        <f t="shared" si="119"/>
        <v>50</v>
      </c>
      <c r="S1040" s="9"/>
      <c r="T1040" s="40">
        <f>COUNTA(Table3[[#This Row],[month]:[age]])</f>
        <v>7</v>
      </c>
    </row>
    <row r="1041" spans="1:20" x14ac:dyDescent="0.25">
      <c r="A1041" t="s">
        <v>1072</v>
      </c>
      <c r="B1041">
        <v>1966</v>
      </c>
      <c r="C1041" t="s">
        <v>18</v>
      </c>
      <c r="D1041">
        <v>12</v>
      </c>
      <c r="E1041">
        <v>0</v>
      </c>
      <c r="F1041" s="42">
        <v>8448.66</v>
      </c>
      <c r="G1041" t="s">
        <v>12</v>
      </c>
      <c r="H1041" t="s">
        <v>16</v>
      </c>
      <c r="I1041" t="s">
        <v>13</v>
      </c>
      <c r="J1041" s="7">
        <f t="shared" si="114"/>
        <v>0</v>
      </c>
      <c r="K1041" s="9" t="str">
        <f t="shared" si="118"/>
        <v>Id1299</v>
      </c>
      <c r="L1041" s="8" t="str">
        <f t="shared" si="115"/>
        <v>Jun</v>
      </c>
      <c r="M1041" s="9">
        <f t="shared" si="113"/>
        <v>1966</v>
      </c>
      <c r="N1041" s="8" t="str" cm="1">
        <f t="array" ref="N1041">IF(G1041="?",INDEX($G$2:$G$2344,MODE(MATCH($G$2:$G$2344,$G$2:$G$2344,0))),G1041)</f>
        <v>tier - 3</v>
      </c>
      <c r="O1041" s="8" t="str" cm="1">
        <f t="array" ref="O1041">IF(H1041="?",INDEX($H$2:$H$2344,MODE(MATCH($H$2:$H$2344,$H$2:$H$2344,0))),H1041)</f>
        <v>tier - 1</v>
      </c>
      <c r="P1041" s="8" t="str">
        <f t="shared" si="116"/>
        <v>R1013</v>
      </c>
      <c r="Q1041" s="11">
        <f t="shared" si="117"/>
        <v>24270</v>
      </c>
      <c r="R1041" s="9">
        <f t="shared" si="119"/>
        <v>56</v>
      </c>
      <c r="S1041" s="9"/>
      <c r="T1041" s="40">
        <f>COUNTA(Table3[[#This Row],[month]:[age]])</f>
        <v>7</v>
      </c>
    </row>
    <row r="1042" spans="1:20" x14ac:dyDescent="0.25">
      <c r="A1042" t="s">
        <v>1073</v>
      </c>
      <c r="B1042">
        <v>1984</v>
      </c>
      <c r="C1042" t="s">
        <v>18</v>
      </c>
      <c r="D1042">
        <v>19</v>
      </c>
      <c r="E1042">
        <v>3</v>
      </c>
      <c r="F1042" s="42">
        <v>8450.82</v>
      </c>
      <c r="G1042" t="s">
        <v>11</v>
      </c>
      <c r="H1042" t="s">
        <v>11</v>
      </c>
      <c r="I1042" t="s">
        <v>200</v>
      </c>
      <c r="J1042" s="7">
        <f t="shared" si="114"/>
        <v>0</v>
      </c>
      <c r="K1042" s="9" t="str">
        <f t="shared" si="118"/>
        <v>Id1298</v>
      </c>
      <c r="L1042" s="8" t="str">
        <f t="shared" si="115"/>
        <v>Jun</v>
      </c>
      <c r="M1042" s="9">
        <f t="shared" si="113"/>
        <v>1984</v>
      </c>
      <c r="N1042" s="8" t="str" cm="1">
        <f t="array" ref="N1042">IF(G1042="?",INDEX($G$2:$G$2344,MODE(MATCH($G$2:$G$2344,$G$2:$G$2344,0))),G1042)</f>
        <v>tier - 2</v>
      </c>
      <c r="O1042" s="8" t="str" cm="1">
        <f t="array" ref="O1042">IF(H1042="?",INDEX($H$2:$H$2344,MODE(MATCH($H$2:$H$2344,$H$2:$H$2344,0))),H1042)</f>
        <v>tier - 2</v>
      </c>
      <c r="P1042" s="8" t="str">
        <f t="shared" si="116"/>
        <v>R1025</v>
      </c>
      <c r="Q1042" s="11">
        <f t="shared" si="117"/>
        <v>30852</v>
      </c>
      <c r="R1042" s="9">
        <f t="shared" si="119"/>
        <v>38</v>
      </c>
      <c r="S1042" s="9"/>
      <c r="T1042" s="40">
        <f>COUNTA(Table3[[#This Row],[month]:[age]])</f>
        <v>7</v>
      </c>
    </row>
    <row r="1043" spans="1:20" x14ac:dyDescent="0.25">
      <c r="A1043" t="s">
        <v>1074</v>
      </c>
      <c r="B1043">
        <v>1972</v>
      </c>
      <c r="C1043" t="s">
        <v>30</v>
      </c>
      <c r="D1043">
        <v>26</v>
      </c>
      <c r="E1043">
        <v>0</v>
      </c>
      <c r="F1043" s="42">
        <v>8457.82</v>
      </c>
      <c r="G1043" t="s">
        <v>11</v>
      </c>
      <c r="H1043" t="s">
        <v>12</v>
      </c>
      <c r="I1043" t="s">
        <v>42</v>
      </c>
      <c r="J1043" s="7">
        <f t="shared" si="114"/>
        <v>0</v>
      </c>
      <c r="K1043" s="9" t="str">
        <f t="shared" si="118"/>
        <v>Id1297</v>
      </c>
      <c r="L1043" s="8" t="str">
        <f t="shared" si="115"/>
        <v>Dec</v>
      </c>
      <c r="M1043" s="9">
        <f t="shared" si="113"/>
        <v>1972</v>
      </c>
      <c r="N1043" s="8" t="str" cm="1">
        <f t="array" ref="N1043">IF(G1043="?",INDEX($G$2:$G$2344,MODE(MATCH($G$2:$G$2344,$G$2:$G$2344,0))),G1043)</f>
        <v>tier - 2</v>
      </c>
      <c r="O1043" s="8" t="str" cm="1">
        <f t="array" ref="O1043">IF(H1043="?",INDEX($H$2:$H$2344,MODE(MATCH($H$2:$H$2344,$H$2:$H$2344,0))),H1043)</f>
        <v>tier - 3</v>
      </c>
      <c r="P1043" s="8" t="str">
        <f t="shared" si="116"/>
        <v>R1011</v>
      </c>
      <c r="Q1043" s="11">
        <f t="shared" si="117"/>
        <v>26659</v>
      </c>
      <c r="R1043" s="9">
        <f t="shared" si="119"/>
        <v>50</v>
      </c>
      <c r="S1043" s="9"/>
      <c r="T1043" s="40">
        <f>COUNTA(Table3[[#This Row],[month]:[age]])</f>
        <v>7</v>
      </c>
    </row>
    <row r="1044" spans="1:20" x14ac:dyDescent="0.25">
      <c r="A1044" t="s">
        <v>1075</v>
      </c>
      <c r="B1044">
        <v>1992</v>
      </c>
      <c r="C1044" t="s">
        <v>20</v>
      </c>
      <c r="D1044">
        <v>9</v>
      </c>
      <c r="E1044">
        <v>0</v>
      </c>
      <c r="F1044" s="42">
        <v>8466.35</v>
      </c>
      <c r="G1044" t="s">
        <v>11</v>
      </c>
      <c r="H1044" t="s">
        <v>11</v>
      </c>
      <c r="I1044" t="s">
        <v>23</v>
      </c>
      <c r="J1044" s="7">
        <f t="shared" si="114"/>
        <v>0</v>
      </c>
      <c r="K1044" s="9" t="str">
        <f t="shared" si="118"/>
        <v>Id1296</v>
      </c>
      <c r="L1044" s="8" t="str">
        <f t="shared" si="115"/>
        <v>Sep</v>
      </c>
      <c r="M1044" s="9">
        <f t="shared" si="113"/>
        <v>1992</v>
      </c>
      <c r="N1044" s="8" t="str" cm="1">
        <f t="array" ref="N1044">IF(G1044="?",INDEX($G$2:$G$2344,MODE(MATCH($G$2:$G$2344,$G$2:$G$2344,0))),G1044)</f>
        <v>tier - 2</v>
      </c>
      <c r="O1044" s="8" t="str" cm="1">
        <f t="array" ref="O1044">IF(H1044="?",INDEX($H$2:$H$2344,MODE(MATCH($H$2:$H$2344,$H$2:$H$2344,0))),H1044)</f>
        <v>tier - 2</v>
      </c>
      <c r="P1044" s="8" t="str">
        <f t="shared" si="116"/>
        <v>R1012</v>
      </c>
      <c r="Q1044" s="11">
        <f t="shared" si="117"/>
        <v>33856</v>
      </c>
      <c r="R1044" s="9">
        <f t="shared" si="119"/>
        <v>30</v>
      </c>
      <c r="S1044" s="9"/>
      <c r="T1044" s="40">
        <f>COUNTA(Table3[[#This Row],[month]:[age]])</f>
        <v>7</v>
      </c>
    </row>
    <row r="1045" spans="1:20" x14ac:dyDescent="0.25">
      <c r="A1045" t="s">
        <v>1076</v>
      </c>
      <c r="B1045">
        <v>1993</v>
      </c>
      <c r="C1045" t="s">
        <v>15</v>
      </c>
      <c r="D1045">
        <v>10</v>
      </c>
      <c r="E1045">
        <v>0</v>
      </c>
      <c r="F1045" s="42">
        <v>8471.65</v>
      </c>
      <c r="G1045" t="s">
        <v>11</v>
      </c>
      <c r="H1045" t="s">
        <v>16</v>
      </c>
      <c r="I1045" t="s">
        <v>23</v>
      </c>
      <c r="J1045" s="7">
        <f t="shared" si="114"/>
        <v>0</v>
      </c>
      <c r="K1045" s="9" t="str">
        <f t="shared" si="118"/>
        <v>Id1295</v>
      </c>
      <c r="L1045" s="8" t="str">
        <f t="shared" si="115"/>
        <v>Nov</v>
      </c>
      <c r="M1045" s="9">
        <f t="shared" si="113"/>
        <v>1993</v>
      </c>
      <c r="N1045" s="8" t="str" cm="1">
        <f t="array" ref="N1045">IF(G1045="?",INDEX($G$2:$G$2344,MODE(MATCH($G$2:$G$2344,$G$2:$G$2344,0))),G1045)</f>
        <v>tier - 2</v>
      </c>
      <c r="O1045" s="8" t="str" cm="1">
        <f t="array" ref="O1045">IF(H1045="?",INDEX($H$2:$H$2344,MODE(MATCH($H$2:$H$2344,$H$2:$H$2344,0))),H1045)</f>
        <v>tier - 1</v>
      </c>
      <c r="P1045" s="8" t="str">
        <f t="shared" si="116"/>
        <v>R1012</v>
      </c>
      <c r="Q1045" s="11">
        <f t="shared" si="117"/>
        <v>34283</v>
      </c>
      <c r="R1045" s="9">
        <f t="shared" si="119"/>
        <v>29</v>
      </c>
      <c r="S1045" s="9"/>
      <c r="T1045" s="40">
        <f>COUNTA(Table3[[#This Row],[month]:[age]])</f>
        <v>7</v>
      </c>
    </row>
    <row r="1046" spans="1:20" x14ac:dyDescent="0.25">
      <c r="A1046" t="s">
        <v>1077</v>
      </c>
      <c r="B1046">
        <v>1977</v>
      </c>
      <c r="C1046" t="s">
        <v>30</v>
      </c>
      <c r="D1046">
        <v>26</v>
      </c>
      <c r="E1046">
        <v>2</v>
      </c>
      <c r="F1046" s="42">
        <v>8515.76</v>
      </c>
      <c r="G1046" t="s">
        <v>11</v>
      </c>
      <c r="H1046" t="s">
        <v>11</v>
      </c>
      <c r="I1046" t="s">
        <v>13</v>
      </c>
      <c r="J1046" s="7">
        <f t="shared" si="114"/>
        <v>0</v>
      </c>
      <c r="K1046" s="9" t="str">
        <f t="shared" si="118"/>
        <v>Id1294</v>
      </c>
      <c r="L1046" s="8" t="str">
        <f t="shared" si="115"/>
        <v>Dec</v>
      </c>
      <c r="M1046" s="9">
        <f t="shared" si="113"/>
        <v>1977</v>
      </c>
      <c r="N1046" s="8" t="str" cm="1">
        <f t="array" ref="N1046">IF(G1046="?",INDEX($G$2:$G$2344,MODE(MATCH($G$2:$G$2344,$G$2:$G$2344,0))),G1046)</f>
        <v>tier - 2</v>
      </c>
      <c r="O1046" s="8" t="str" cm="1">
        <f t="array" ref="O1046">IF(H1046="?",INDEX($H$2:$H$2344,MODE(MATCH($H$2:$H$2344,$H$2:$H$2344,0))),H1046)</f>
        <v>tier - 2</v>
      </c>
      <c r="P1046" s="8" t="str">
        <f t="shared" si="116"/>
        <v>R1013</v>
      </c>
      <c r="Q1046" s="11">
        <f t="shared" si="117"/>
        <v>28485</v>
      </c>
      <c r="R1046" s="9">
        <f t="shared" si="119"/>
        <v>45</v>
      </c>
      <c r="S1046" s="9"/>
      <c r="T1046" s="40">
        <f>COUNTA(Table3[[#This Row],[month]:[age]])</f>
        <v>7</v>
      </c>
    </row>
    <row r="1047" spans="1:20" x14ac:dyDescent="0.25">
      <c r="A1047" t="s">
        <v>1078</v>
      </c>
      <c r="B1047">
        <v>1977</v>
      </c>
      <c r="C1047" t="s">
        <v>18</v>
      </c>
      <c r="D1047">
        <v>21</v>
      </c>
      <c r="E1047">
        <v>2</v>
      </c>
      <c r="F1047" s="42">
        <v>8516.83</v>
      </c>
      <c r="G1047" t="s">
        <v>11</v>
      </c>
      <c r="H1047" t="s">
        <v>16</v>
      </c>
      <c r="I1047" t="s">
        <v>13</v>
      </c>
      <c r="J1047" s="7">
        <f t="shared" si="114"/>
        <v>0</v>
      </c>
      <c r="K1047" s="9" t="str">
        <f t="shared" si="118"/>
        <v>Id1293</v>
      </c>
      <c r="L1047" s="8" t="str">
        <f t="shared" si="115"/>
        <v>Jun</v>
      </c>
      <c r="M1047" s="9">
        <f t="shared" si="113"/>
        <v>1977</v>
      </c>
      <c r="N1047" s="8" t="str" cm="1">
        <f t="array" ref="N1047">IF(G1047="?",INDEX($G$2:$G$2344,MODE(MATCH($G$2:$G$2344,$G$2:$G$2344,0))),G1047)</f>
        <v>tier - 2</v>
      </c>
      <c r="O1047" s="8" t="str" cm="1">
        <f t="array" ref="O1047">IF(H1047="?",INDEX($H$2:$H$2344,MODE(MATCH($H$2:$H$2344,$H$2:$H$2344,0))),H1047)</f>
        <v>tier - 1</v>
      </c>
      <c r="P1047" s="8" t="str">
        <f t="shared" si="116"/>
        <v>R1013</v>
      </c>
      <c r="Q1047" s="11">
        <f t="shared" si="117"/>
        <v>28297</v>
      </c>
      <c r="R1047" s="9">
        <f t="shared" si="119"/>
        <v>45</v>
      </c>
      <c r="S1047" s="9"/>
      <c r="T1047" s="40">
        <f>COUNTA(Table3[[#This Row],[month]:[age]])</f>
        <v>7</v>
      </c>
    </row>
    <row r="1048" spans="1:20" x14ac:dyDescent="0.25">
      <c r="A1048" t="s">
        <v>1079</v>
      </c>
      <c r="B1048">
        <v>1977</v>
      </c>
      <c r="C1048" t="s">
        <v>30</v>
      </c>
      <c r="D1048">
        <v>29</v>
      </c>
      <c r="E1048">
        <v>2</v>
      </c>
      <c r="F1048" s="42">
        <v>8520.0300000000007</v>
      </c>
      <c r="G1048" t="s">
        <v>11</v>
      </c>
      <c r="H1048" t="s">
        <v>12</v>
      </c>
      <c r="I1048" t="s">
        <v>42</v>
      </c>
      <c r="J1048" s="7">
        <f t="shared" si="114"/>
        <v>0</v>
      </c>
      <c r="K1048" s="9" t="str">
        <f t="shared" si="118"/>
        <v>Id1292</v>
      </c>
      <c r="L1048" s="8" t="str">
        <f t="shared" si="115"/>
        <v>Dec</v>
      </c>
      <c r="M1048" s="9">
        <f t="shared" si="113"/>
        <v>1977</v>
      </c>
      <c r="N1048" s="8" t="str" cm="1">
        <f t="array" ref="N1048">IF(G1048="?",INDEX($G$2:$G$2344,MODE(MATCH($G$2:$G$2344,$G$2:$G$2344,0))),G1048)</f>
        <v>tier - 2</v>
      </c>
      <c r="O1048" s="8" t="str" cm="1">
        <f t="array" ref="O1048">IF(H1048="?",INDEX($H$2:$H$2344,MODE(MATCH($H$2:$H$2344,$H$2:$H$2344,0))),H1048)</f>
        <v>tier - 3</v>
      </c>
      <c r="P1048" s="8" t="str">
        <f t="shared" si="116"/>
        <v>R1011</v>
      </c>
      <c r="Q1048" s="11">
        <f t="shared" si="117"/>
        <v>28488</v>
      </c>
      <c r="R1048" s="9">
        <f t="shared" si="119"/>
        <v>45</v>
      </c>
      <c r="S1048" s="9"/>
      <c r="T1048" s="40">
        <f>COUNTA(Table3[[#This Row],[month]:[age]])</f>
        <v>7</v>
      </c>
    </row>
    <row r="1049" spans="1:20" x14ac:dyDescent="0.25">
      <c r="A1049" t="s">
        <v>1080</v>
      </c>
      <c r="B1049">
        <v>1979</v>
      </c>
      <c r="C1049" t="s">
        <v>35</v>
      </c>
      <c r="D1049">
        <v>13</v>
      </c>
      <c r="E1049">
        <v>3</v>
      </c>
      <c r="F1049" s="42">
        <v>8522</v>
      </c>
      <c r="G1049" t="s">
        <v>11</v>
      </c>
      <c r="H1049" t="s">
        <v>11</v>
      </c>
      <c r="I1049" t="s">
        <v>42</v>
      </c>
      <c r="J1049" s="7">
        <f t="shared" si="114"/>
        <v>0</v>
      </c>
      <c r="K1049" s="9" t="str">
        <f t="shared" si="118"/>
        <v>Id1291</v>
      </c>
      <c r="L1049" s="8" t="str">
        <f t="shared" si="115"/>
        <v>Aug</v>
      </c>
      <c r="M1049" s="9">
        <f t="shared" si="113"/>
        <v>1979</v>
      </c>
      <c r="N1049" s="8" t="str" cm="1">
        <f t="array" ref="N1049">IF(G1049="?",INDEX($G$2:$G$2344,MODE(MATCH($G$2:$G$2344,$G$2:$G$2344,0))),G1049)</f>
        <v>tier - 2</v>
      </c>
      <c r="O1049" s="8" t="str" cm="1">
        <f t="array" ref="O1049">IF(H1049="?",INDEX($H$2:$H$2344,MODE(MATCH($H$2:$H$2344,$H$2:$H$2344,0))),H1049)</f>
        <v>tier - 2</v>
      </c>
      <c r="P1049" s="8" t="str">
        <f t="shared" si="116"/>
        <v>R1011</v>
      </c>
      <c r="Q1049" s="11">
        <f t="shared" si="117"/>
        <v>29080</v>
      </c>
      <c r="R1049" s="9">
        <f t="shared" si="119"/>
        <v>43</v>
      </c>
      <c r="S1049" s="9"/>
      <c r="T1049" s="40">
        <f>COUNTA(Table3[[#This Row],[month]:[age]])</f>
        <v>7</v>
      </c>
    </row>
    <row r="1050" spans="1:20" x14ac:dyDescent="0.25">
      <c r="A1050" t="s">
        <v>1081</v>
      </c>
      <c r="B1050">
        <v>1977</v>
      </c>
      <c r="C1050" t="s">
        <v>10</v>
      </c>
      <c r="D1050">
        <v>26</v>
      </c>
      <c r="E1050">
        <v>2</v>
      </c>
      <c r="F1050" s="42">
        <v>8527.5300000000007</v>
      </c>
      <c r="G1050" t="s">
        <v>11</v>
      </c>
      <c r="H1050" t="s">
        <v>11</v>
      </c>
      <c r="I1050" t="s">
        <v>13</v>
      </c>
      <c r="J1050" s="7">
        <f t="shared" si="114"/>
        <v>0</v>
      </c>
      <c r="K1050" s="9" t="str">
        <f t="shared" si="118"/>
        <v>Id1290</v>
      </c>
      <c r="L1050" s="8" t="str">
        <f t="shared" si="115"/>
        <v>Jul</v>
      </c>
      <c r="M1050" s="9">
        <f t="shared" si="113"/>
        <v>1977</v>
      </c>
      <c r="N1050" s="8" t="str" cm="1">
        <f t="array" ref="N1050">IF(G1050="?",INDEX($G$2:$G$2344,MODE(MATCH($G$2:$G$2344,$G$2:$G$2344,0))),G1050)</f>
        <v>tier - 2</v>
      </c>
      <c r="O1050" s="8" t="str" cm="1">
        <f t="array" ref="O1050">IF(H1050="?",INDEX($H$2:$H$2344,MODE(MATCH($H$2:$H$2344,$H$2:$H$2344,0))),H1050)</f>
        <v>tier - 2</v>
      </c>
      <c r="P1050" s="8" t="str">
        <f t="shared" si="116"/>
        <v>R1013</v>
      </c>
      <c r="Q1050" s="11">
        <f t="shared" si="117"/>
        <v>28332</v>
      </c>
      <c r="R1050" s="9">
        <f t="shared" si="119"/>
        <v>45</v>
      </c>
      <c r="S1050" s="9"/>
      <c r="T1050" s="40">
        <f>COUNTA(Table3[[#This Row],[month]:[age]])</f>
        <v>7</v>
      </c>
    </row>
    <row r="1051" spans="1:20" x14ac:dyDescent="0.25">
      <c r="A1051" t="s">
        <v>1082</v>
      </c>
      <c r="B1051" t="s">
        <v>31</v>
      </c>
      <c r="C1051" t="s">
        <v>10</v>
      </c>
      <c r="D1051">
        <v>24</v>
      </c>
      <c r="E1051">
        <v>0</v>
      </c>
      <c r="F1051" s="42">
        <v>8534.67</v>
      </c>
      <c r="G1051" t="s">
        <v>11</v>
      </c>
      <c r="H1051" t="s">
        <v>12</v>
      </c>
      <c r="I1051" t="s">
        <v>247</v>
      </c>
      <c r="J1051" s="7">
        <f t="shared" si="114"/>
        <v>1</v>
      </c>
      <c r="K1051" s="9" t="str">
        <f t="shared" si="118"/>
        <v>Id1289</v>
      </c>
      <c r="L1051" s="8" t="str">
        <f t="shared" si="115"/>
        <v>Jul</v>
      </c>
      <c r="M1051" s="9">
        <f t="shared" si="113"/>
        <v>1982.841520717642</v>
      </c>
      <c r="N1051" s="8" t="str" cm="1">
        <f t="array" ref="N1051">IF(G1051="?",INDEX($G$2:$G$2344,MODE(MATCH($G$2:$G$2344,$G$2:$G$2344,0))),G1051)</f>
        <v>tier - 2</v>
      </c>
      <c r="O1051" s="8" t="str" cm="1">
        <f t="array" ref="O1051">IF(H1051="?",INDEX($H$2:$H$2344,MODE(MATCH($H$2:$H$2344,$H$2:$H$2344,0))),H1051)</f>
        <v>tier - 3</v>
      </c>
      <c r="P1051" s="8" t="str">
        <f t="shared" si="116"/>
        <v>R1024</v>
      </c>
      <c r="Q1051" s="11" t="e">
        <f t="shared" si="117"/>
        <v>#VALUE!</v>
      </c>
      <c r="R1051" s="9" t="e">
        <f t="shared" si="119"/>
        <v>#VALUE!</v>
      </c>
      <c r="S1051" s="9"/>
      <c r="T1051" s="40">
        <f>COUNTA(Table3[[#This Row],[month]:[age]])</f>
        <v>7</v>
      </c>
    </row>
    <row r="1052" spans="1:20" x14ac:dyDescent="0.25">
      <c r="A1052" t="s">
        <v>1083</v>
      </c>
      <c r="B1052">
        <v>1981</v>
      </c>
      <c r="C1052" t="s">
        <v>30</v>
      </c>
      <c r="D1052">
        <v>27</v>
      </c>
      <c r="E1052">
        <v>3</v>
      </c>
      <c r="F1052" s="42">
        <v>8538.2900000000009</v>
      </c>
      <c r="G1052" t="s">
        <v>11</v>
      </c>
      <c r="H1052" t="s">
        <v>12</v>
      </c>
      <c r="I1052" t="s">
        <v>247</v>
      </c>
      <c r="J1052" s="7">
        <f t="shared" si="114"/>
        <v>0</v>
      </c>
      <c r="K1052" s="9" t="str">
        <f t="shared" si="118"/>
        <v>Id1288</v>
      </c>
      <c r="L1052" s="8" t="str">
        <f t="shared" si="115"/>
        <v>Dec</v>
      </c>
      <c r="M1052" s="9">
        <f t="shared" si="113"/>
        <v>1981</v>
      </c>
      <c r="N1052" s="8" t="str" cm="1">
        <f t="array" ref="N1052">IF(G1052="?",INDEX($G$2:$G$2344,MODE(MATCH($G$2:$G$2344,$G$2:$G$2344,0))),G1052)</f>
        <v>tier - 2</v>
      </c>
      <c r="O1052" s="8" t="str" cm="1">
        <f t="array" ref="O1052">IF(H1052="?",INDEX($H$2:$H$2344,MODE(MATCH($H$2:$H$2344,$H$2:$H$2344,0))),H1052)</f>
        <v>tier - 3</v>
      </c>
      <c r="P1052" s="8" t="str">
        <f t="shared" si="116"/>
        <v>R1024</v>
      </c>
      <c r="Q1052" s="11">
        <f t="shared" si="117"/>
        <v>29947</v>
      </c>
      <c r="R1052" s="9">
        <f t="shared" si="119"/>
        <v>41</v>
      </c>
      <c r="S1052" s="9"/>
      <c r="T1052" s="40">
        <f>COUNTA(Table3[[#This Row],[month]:[age]])</f>
        <v>7</v>
      </c>
    </row>
    <row r="1053" spans="1:20" x14ac:dyDescent="0.25">
      <c r="A1053" t="s">
        <v>1084</v>
      </c>
      <c r="B1053">
        <v>1975</v>
      </c>
      <c r="C1053" t="s">
        <v>15</v>
      </c>
      <c r="D1053">
        <v>6</v>
      </c>
      <c r="E1053">
        <v>1</v>
      </c>
      <c r="F1053" s="42">
        <v>8539.67</v>
      </c>
      <c r="G1053" t="s">
        <v>11</v>
      </c>
      <c r="H1053" t="s">
        <v>12</v>
      </c>
      <c r="I1053" t="s">
        <v>42</v>
      </c>
      <c r="J1053" s="7">
        <f t="shared" si="114"/>
        <v>0</v>
      </c>
      <c r="K1053" s="9" t="str">
        <f t="shared" si="118"/>
        <v>Id1287</v>
      </c>
      <c r="L1053" s="8" t="str">
        <f t="shared" si="115"/>
        <v>Nov</v>
      </c>
      <c r="M1053" s="9">
        <f t="shared" si="113"/>
        <v>1975</v>
      </c>
      <c r="N1053" s="8" t="str" cm="1">
        <f t="array" ref="N1053">IF(G1053="?",INDEX($G$2:$G$2344,MODE(MATCH($G$2:$G$2344,$G$2:$G$2344,0))),G1053)</f>
        <v>tier - 2</v>
      </c>
      <c r="O1053" s="8" t="str" cm="1">
        <f t="array" ref="O1053">IF(H1053="?",INDEX($H$2:$H$2344,MODE(MATCH($H$2:$H$2344,$H$2:$H$2344,0))),H1053)</f>
        <v>tier - 3</v>
      </c>
      <c r="P1053" s="8" t="str">
        <f t="shared" si="116"/>
        <v>R1011</v>
      </c>
      <c r="Q1053" s="11">
        <f t="shared" si="117"/>
        <v>27704</v>
      </c>
      <c r="R1053" s="9">
        <f t="shared" si="119"/>
        <v>47</v>
      </c>
      <c r="S1053" s="9"/>
      <c r="T1053" s="40">
        <f>COUNTA(Table3[[#This Row],[month]:[age]])</f>
        <v>7</v>
      </c>
    </row>
    <row r="1054" spans="1:20" x14ac:dyDescent="0.25">
      <c r="A1054" t="s">
        <v>1085</v>
      </c>
      <c r="B1054" t="s">
        <v>31</v>
      </c>
      <c r="C1054" t="s">
        <v>30</v>
      </c>
      <c r="D1054">
        <v>12</v>
      </c>
      <c r="E1054">
        <v>1</v>
      </c>
      <c r="F1054" s="42">
        <v>8547.69</v>
      </c>
      <c r="G1054" t="s">
        <v>11</v>
      </c>
      <c r="H1054" t="s">
        <v>16</v>
      </c>
      <c r="I1054" t="s">
        <v>13</v>
      </c>
      <c r="J1054" s="7">
        <f t="shared" si="114"/>
        <v>1</v>
      </c>
      <c r="K1054" s="9" t="str">
        <f t="shared" si="118"/>
        <v>Id1286</v>
      </c>
      <c r="L1054" s="8" t="str">
        <f t="shared" si="115"/>
        <v>Dec</v>
      </c>
      <c r="M1054" s="9">
        <f t="shared" si="113"/>
        <v>1982.841520717642</v>
      </c>
      <c r="N1054" s="8" t="str" cm="1">
        <f t="array" ref="N1054">IF(G1054="?",INDEX($G$2:$G$2344,MODE(MATCH($G$2:$G$2344,$G$2:$G$2344,0))),G1054)</f>
        <v>tier - 2</v>
      </c>
      <c r="O1054" s="8" t="str" cm="1">
        <f t="array" ref="O1054">IF(H1054="?",INDEX($H$2:$H$2344,MODE(MATCH($H$2:$H$2344,$H$2:$H$2344,0))),H1054)</f>
        <v>tier - 1</v>
      </c>
      <c r="P1054" s="8" t="str">
        <f t="shared" si="116"/>
        <v>R1013</v>
      </c>
      <c r="Q1054" s="11" t="e">
        <f t="shared" si="117"/>
        <v>#VALUE!</v>
      </c>
      <c r="R1054" s="9" t="e">
        <f t="shared" si="119"/>
        <v>#VALUE!</v>
      </c>
      <c r="S1054" s="9"/>
      <c r="T1054" s="40">
        <f>COUNTA(Table3[[#This Row],[month]:[age]])</f>
        <v>7</v>
      </c>
    </row>
    <row r="1055" spans="1:20" x14ac:dyDescent="0.25">
      <c r="A1055" t="s">
        <v>1086</v>
      </c>
      <c r="B1055">
        <v>1975</v>
      </c>
      <c r="C1055" t="s">
        <v>35</v>
      </c>
      <c r="D1055">
        <v>6</v>
      </c>
      <c r="E1055">
        <v>1</v>
      </c>
      <c r="F1055" s="42">
        <v>8551.35</v>
      </c>
      <c r="G1055" t="s">
        <v>11</v>
      </c>
      <c r="H1055" t="s">
        <v>11</v>
      </c>
      <c r="I1055" t="s">
        <v>42</v>
      </c>
      <c r="J1055" s="7">
        <f t="shared" si="114"/>
        <v>0</v>
      </c>
      <c r="K1055" s="9" t="str">
        <f t="shared" si="118"/>
        <v>Id1285</v>
      </c>
      <c r="L1055" s="8" t="str">
        <f t="shared" si="115"/>
        <v>Aug</v>
      </c>
      <c r="M1055" s="9">
        <f t="shared" si="113"/>
        <v>1975</v>
      </c>
      <c r="N1055" s="8" t="str" cm="1">
        <f t="array" ref="N1055">IF(G1055="?",INDEX($G$2:$G$2344,MODE(MATCH($G$2:$G$2344,$G$2:$G$2344,0))),G1055)</f>
        <v>tier - 2</v>
      </c>
      <c r="O1055" s="8" t="str" cm="1">
        <f t="array" ref="O1055">IF(H1055="?",INDEX($H$2:$H$2344,MODE(MATCH($H$2:$H$2344,$H$2:$H$2344,0))),H1055)</f>
        <v>tier - 2</v>
      </c>
      <c r="P1055" s="8" t="str">
        <f t="shared" si="116"/>
        <v>R1011</v>
      </c>
      <c r="Q1055" s="11">
        <f t="shared" si="117"/>
        <v>27612</v>
      </c>
      <c r="R1055" s="9">
        <f t="shared" si="119"/>
        <v>47</v>
      </c>
      <c r="S1055" s="9"/>
      <c r="T1055" s="40">
        <f>COUNTA(Table3[[#This Row],[month]:[age]])</f>
        <v>7</v>
      </c>
    </row>
    <row r="1056" spans="1:20" x14ac:dyDescent="0.25">
      <c r="A1056" t="s">
        <v>1087</v>
      </c>
      <c r="B1056">
        <v>1975</v>
      </c>
      <c r="C1056" t="s">
        <v>35</v>
      </c>
      <c r="D1056">
        <v>21</v>
      </c>
      <c r="E1056">
        <v>1</v>
      </c>
      <c r="F1056" s="42">
        <v>8556.91</v>
      </c>
      <c r="G1056" t="s">
        <v>11</v>
      </c>
      <c r="H1056" t="s">
        <v>16</v>
      </c>
      <c r="I1056" t="s">
        <v>42</v>
      </c>
      <c r="J1056" s="7">
        <f t="shared" si="114"/>
        <v>0</v>
      </c>
      <c r="K1056" s="9" t="str">
        <f t="shared" si="118"/>
        <v>Id1284</v>
      </c>
      <c r="L1056" s="8" t="str">
        <f t="shared" si="115"/>
        <v>Aug</v>
      </c>
      <c r="M1056" s="9">
        <f t="shared" si="113"/>
        <v>1975</v>
      </c>
      <c r="N1056" s="8" t="str" cm="1">
        <f t="array" ref="N1056">IF(G1056="?",INDEX($G$2:$G$2344,MODE(MATCH($G$2:$G$2344,$G$2:$G$2344,0))),G1056)</f>
        <v>tier - 2</v>
      </c>
      <c r="O1056" s="8" t="str" cm="1">
        <f t="array" ref="O1056">IF(H1056="?",INDEX($H$2:$H$2344,MODE(MATCH($H$2:$H$2344,$H$2:$H$2344,0))),H1056)</f>
        <v>tier - 1</v>
      </c>
      <c r="P1056" s="8" t="str">
        <f t="shared" si="116"/>
        <v>R1011</v>
      </c>
      <c r="Q1056" s="11">
        <f t="shared" si="117"/>
        <v>27627</v>
      </c>
      <c r="R1056" s="9">
        <f t="shared" si="119"/>
        <v>47</v>
      </c>
      <c r="S1056" s="9"/>
      <c r="T1056" s="40">
        <f>COUNTA(Table3[[#This Row],[month]:[age]])</f>
        <v>7</v>
      </c>
    </row>
    <row r="1057" spans="1:20" x14ac:dyDescent="0.25">
      <c r="A1057" t="s">
        <v>1088</v>
      </c>
      <c r="B1057">
        <v>1988</v>
      </c>
      <c r="C1057" t="s">
        <v>20</v>
      </c>
      <c r="D1057">
        <v>21</v>
      </c>
      <c r="E1057">
        <v>3</v>
      </c>
      <c r="F1057" s="42">
        <v>8567.25</v>
      </c>
      <c r="G1057" t="s">
        <v>11</v>
      </c>
      <c r="H1057" t="s">
        <v>16</v>
      </c>
      <c r="I1057" t="s">
        <v>23</v>
      </c>
      <c r="J1057" s="7">
        <f t="shared" si="114"/>
        <v>0</v>
      </c>
      <c r="K1057" s="9" t="str">
        <f t="shared" si="118"/>
        <v>Id1283</v>
      </c>
      <c r="L1057" s="8" t="str">
        <f t="shared" si="115"/>
        <v>Sep</v>
      </c>
      <c r="M1057" s="9">
        <f t="shared" si="113"/>
        <v>1988</v>
      </c>
      <c r="N1057" s="8" t="str" cm="1">
        <f t="array" ref="N1057">IF(G1057="?",INDEX($G$2:$G$2344,MODE(MATCH($G$2:$G$2344,$G$2:$G$2344,0))),G1057)</f>
        <v>tier - 2</v>
      </c>
      <c r="O1057" s="8" t="str" cm="1">
        <f t="array" ref="O1057">IF(H1057="?",INDEX($H$2:$H$2344,MODE(MATCH($H$2:$H$2344,$H$2:$H$2344,0))),H1057)</f>
        <v>tier - 1</v>
      </c>
      <c r="P1057" s="8" t="str">
        <f t="shared" si="116"/>
        <v>R1012</v>
      </c>
      <c r="Q1057" s="11">
        <f t="shared" si="117"/>
        <v>32407</v>
      </c>
      <c r="R1057" s="9">
        <f t="shared" si="119"/>
        <v>34</v>
      </c>
      <c r="S1057" s="9"/>
      <c r="T1057" s="40">
        <f>COUNTA(Table3[[#This Row],[month]:[age]])</f>
        <v>7</v>
      </c>
    </row>
    <row r="1058" spans="1:20" x14ac:dyDescent="0.25">
      <c r="A1058" t="s">
        <v>1089</v>
      </c>
      <c r="B1058">
        <v>1975</v>
      </c>
      <c r="C1058" t="s">
        <v>20</v>
      </c>
      <c r="D1058">
        <v>26</v>
      </c>
      <c r="E1058">
        <v>1</v>
      </c>
      <c r="F1058" s="42">
        <v>8569.86</v>
      </c>
      <c r="G1058" t="s">
        <v>11</v>
      </c>
      <c r="H1058" t="s">
        <v>12</v>
      </c>
      <c r="I1058" t="s">
        <v>13</v>
      </c>
      <c r="J1058" s="7">
        <f t="shared" si="114"/>
        <v>0</v>
      </c>
      <c r="K1058" s="9" t="str">
        <f t="shared" si="118"/>
        <v>Id1282</v>
      </c>
      <c r="L1058" s="8" t="str">
        <f t="shared" si="115"/>
        <v>Sep</v>
      </c>
      <c r="M1058" s="9">
        <f t="shared" si="113"/>
        <v>1975</v>
      </c>
      <c r="N1058" s="8" t="str" cm="1">
        <f t="array" ref="N1058">IF(G1058="?",INDEX($G$2:$G$2344,MODE(MATCH($G$2:$G$2344,$G$2:$G$2344,0))),G1058)</f>
        <v>tier - 2</v>
      </c>
      <c r="O1058" s="8" t="str" cm="1">
        <f t="array" ref="O1058">IF(H1058="?",INDEX($H$2:$H$2344,MODE(MATCH($H$2:$H$2344,$H$2:$H$2344,0))),H1058)</f>
        <v>tier - 3</v>
      </c>
      <c r="P1058" s="8" t="str">
        <f t="shared" si="116"/>
        <v>R1013</v>
      </c>
      <c r="Q1058" s="11">
        <f t="shared" si="117"/>
        <v>27663</v>
      </c>
      <c r="R1058" s="9">
        <f t="shared" si="119"/>
        <v>47</v>
      </c>
      <c r="S1058" s="9"/>
      <c r="T1058" s="40">
        <f>COUNTA(Table3[[#This Row],[month]:[age]])</f>
        <v>7</v>
      </c>
    </row>
    <row r="1059" spans="1:20" x14ac:dyDescent="0.25">
      <c r="A1059" t="s">
        <v>1090</v>
      </c>
      <c r="B1059">
        <v>1982</v>
      </c>
      <c r="C1059" t="s">
        <v>30</v>
      </c>
      <c r="D1059">
        <v>6</v>
      </c>
      <c r="E1059">
        <v>3</v>
      </c>
      <c r="F1059" s="42">
        <v>8572.0400000000009</v>
      </c>
      <c r="G1059" t="s">
        <v>11</v>
      </c>
      <c r="H1059" t="s">
        <v>11</v>
      </c>
      <c r="I1059" t="s">
        <v>300</v>
      </c>
      <c r="J1059" s="7">
        <f t="shared" si="114"/>
        <v>0</v>
      </c>
      <c r="K1059" s="9" t="str">
        <f t="shared" si="118"/>
        <v>Id1281</v>
      </c>
      <c r="L1059" s="8" t="str">
        <f t="shared" si="115"/>
        <v>Dec</v>
      </c>
      <c r="M1059" s="9">
        <f t="shared" si="113"/>
        <v>1982</v>
      </c>
      <c r="N1059" s="8" t="str" cm="1">
        <f t="array" ref="N1059">IF(G1059="?",INDEX($G$2:$G$2344,MODE(MATCH($G$2:$G$2344,$G$2:$G$2344,0))),G1059)</f>
        <v>tier - 2</v>
      </c>
      <c r="O1059" s="8" t="str" cm="1">
        <f t="array" ref="O1059">IF(H1059="?",INDEX($H$2:$H$2344,MODE(MATCH($H$2:$H$2344,$H$2:$H$2344,0))),H1059)</f>
        <v>tier - 2</v>
      </c>
      <c r="P1059" s="8" t="str">
        <f t="shared" si="116"/>
        <v>R1021</v>
      </c>
      <c r="Q1059" s="11">
        <f t="shared" si="117"/>
        <v>30291</v>
      </c>
      <c r="R1059" s="9">
        <f t="shared" si="119"/>
        <v>40</v>
      </c>
      <c r="S1059" s="9"/>
      <c r="T1059" s="40">
        <f>COUNTA(Table3[[#This Row],[month]:[age]])</f>
        <v>7</v>
      </c>
    </row>
    <row r="1060" spans="1:20" x14ac:dyDescent="0.25">
      <c r="A1060" t="s">
        <v>1091</v>
      </c>
      <c r="B1060">
        <v>1987</v>
      </c>
      <c r="C1060" t="s">
        <v>15</v>
      </c>
      <c r="D1060">
        <v>11</v>
      </c>
      <c r="E1060">
        <v>3</v>
      </c>
      <c r="F1060" s="42">
        <v>8573.2999999999993</v>
      </c>
      <c r="G1060" t="s">
        <v>11</v>
      </c>
      <c r="H1060" t="s">
        <v>11</v>
      </c>
      <c r="I1060" t="s">
        <v>300</v>
      </c>
      <c r="J1060" s="7">
        <f t="shared" si="114"/>
        <v>0</v>
      </c>
      <c r="K1060" s="9" t="str">
        <f t="shared" si="118"/>
        <v>Id1280</v>
      </c>
      <c r="L1060" s="8" t="str">
        <f t="shared" si="115"/>
        <v>Nov</v>
      </c>
      <c r="M1060" s="9">
        <f t="shared" si="113"/>
        <v>1987</v>
      </c>
      <c r="N1060" s="8" t="str" cm="1">
        <f t="array" ref="N1060">IF(G1060="?",INDEX($G$2:$G$2344,MODE(MATCH($G$2:$G$2344,$G$2:$G$2344,0))),G1060)</f>
        <v>tier - 2</v>
      </c>
      <c r="O1060" s="8" t="str" cm="1">
        <f t="array" ref="O1060">IF(H1060="?",INDEX($H$2:$H$2344,MODE(MATCH($H$2:$H$2344,$H$2:$H$2344,0))),H1060)</f>
        <v>tier - 2</v>
      </c>
      <c r="P1060" s="8" t="str">
        <f t="shared" si="116"/>
        <v>R1021</v>
      </c>
      <c r="Q1060" s="11">
        <f t="shared" si="117"/>
        <v>32092</v>
      </c>
      <c r="R1060" s="9">
        <f t="shared" si="119"/>
        <v>35</v>
      </c>
      <c r="S1060" s="9"/>
      <c r="T1060" s="40">
        <f>COUNTA(Table3[[#This Row],[month]:[age]])</f>
        <v>7</v>
      </c>
    </row>
    <row r="1061" spans="1:20" x14ac:dyDescent="0.25">
      <c r="A1061" t="s">
        <v>1092</v>
      </c>
      <c r="B1061">
        <v>1983</v>
      </c>
      <c r="C1061" t="s">
        <v>30</v>
      </c>
      <c r="D1061">
        <v>30</v>
      </c>
      <c r="E1061">
        <v>5</v>
      </c>
      <c r="F1061" s="42">
        <v>8582.2999999999993</v>
      </c>
      <c r="G1061" t="s">
        <v>11</v>
      </c>
      <c r="H1061" t="s">
        <v>16</v>
      </c>
      <c r="I1061" t="s">
        <v>13</v>
      </c>
      <c r="J1061" s="7">
        <f t="shared" si="114"/>
        <v>0</v>
      </c>
      <c r="K1061" s="9" t="str">
        <f t="shared" si="118"/>
        <v>Id1279</v>
      </c>
      <c r="L1061" s="8" t="str">
        <f t="shared" si="115"/>
        <v>Dec</v>
      </c>
      <c r="M1061" s="9">
        <f t="shared" si="113"/>
        <v>1983</v>
      </c>
      <c r="N1061" s="8" t="str" cm="1">
        <f t="array" ref="N1061">IF(G1061="?",INDEX($G$2:$G$2344,MODE(MATCH($G$2:$G$2344,$G$2:$G$2344,0))),G1061)</f>
        <v>tier - 2</v>
      </c>
      <c r="O1061" s="8" t="str" cm="1">
        <f t="array" ref="O1061">IF(H1061="?",INDEX($H$2:$H$2344,MODE(MATCH($H$2:$H$2344,$H$2:$H$2344,0))),H1061)</f>
        <v>tier - 1</v>
      </c>
      <c r="P1061" s="8" t="str">
        <f t="shared" si="116"/>
        <v>R1013</v>
      </c>
      <c r="Q1061" s="11">
        <f t="shared" si="117"/>
        <v>30680</v>
      </c>
      <c r="R1061" s="9">
        <f t="shared" si="119"/>
        <v>39</v>
      </c>
      <c r="S1061" s="9"/>
      <c r="T1061" s="40">
        <f>COUNTA(Table3[[#This Row],[month]:[age]])</f>
        <v>7</v>
      </c>
    </row>
    <row r="1062" spans="1:20" x14ac:dyDescent="0.25">
      <c r="A1062" t="s">
        <v>1093</v>
      </c>
      <c r="B1062">
        <v>1983</v>
      </c>
      <c r="C1062" t="s">
        <v>10</v>
      </c>
      <c r="D1062">
        <v>25</v>
      </c>
      <c r="E1062">
        <v>5</v>
      </c>
      <c r="F1062" s="42">
        <v>8596.83</v>
      </c>
      <c r="G1062" t="s">
        <v>11</v>
      </c>
      <c r="H1062" t="s">
        <v>12</v>
      </c>
      <c r="I1062" t="s">
        <v>13</v>
      </c>
      <c r="J1062" s="7">
        <f t="shared" si="114"/>
        <v>0</v>
      </c>
      <c r="K1062" s="9" t="str">
        <f t="shared" si="118"/>
        <v>Id1278</v>
      </c>
      <c r="L1062" s="8" t="str">
        <f t="shared" si="115"/>
        <v>Jul</v>
      </c>
      <c r="M1062" s="9">
        <f t="shared" si="113"/>
        <v>1983</v>
      </c>
      <c r="N1062" s="8" t="str" cm="1">
        <f t="array" ref="N1062">IF(G1062="?",INDEX($G$2:$G$2344,MODE(MATCH($G$2:$G$2344,$G$2:$G$2344,0))),G1062)</f>
        <v>tier - 2</v>
      </c>
      <c r="O1062" s="8" t="str" cm="1">
        <f t="array" ref="O1062">IF(H1062="?",INDEX($H$2:$H$2344,MODE(MATCH($H$2:$H$2344,$H$2:$H$2344,0))),H1062)</f>
        <v>tier - 3</v>
      </c>
      <c r="P1062" s="8" t="str">
        <f t="shared" si="116"/>
        <v>R1013</v>
      </c>
      <c r="Q1062" s="11">
        <f t="shared" si="117"/>
        <v>30522</v>
      </c>
      <c r="R1062" s="9">
        <f t="shared" si="119"/>
        <v>39</v>
      </c>
      <c r="S1062" s="9"/>
      <c r="T1062" s="40">
        <f>COUNTA(Table3[[#This Row],[month]:[age]])</f>
        <v>7</v>
      </c>
    </row>
    <row r="1063" spans="1:20" x14ac:dyDescent="0.25">
      <c r="A1063" t="s">
        <v>1094</v>
      </c>
      <c r="B1063">
        <v>1973</v>
      </c>
      <c r="C1063" t="s">
        <v>10</v>
      </c>
      <c r="D1063">
        <v>11</v>
      </c>
      <c r="E1063">
        <v>0</v>
      </c>
      <c r="F1063" s="42">
        <v>8601.33</v>
      </c>
      <c r="G1063" t="s">
        <v>11</v>
      </c>
      <c r="H1063" t="s">
        <v>16</v>
      </c>
      <c r="I1063" t="s">
        <v>13</v>
      </c>
      <c r="J1063" s="7">
        <f t="shared" si="114"/>
        <v>0</v>
      </c>
      <c r="K1063" s="9" t="str">
        <f t="shared" si="118"/>
        <v>Id1277</v>
      </c>
      <c r="L1063" s="8" t="str">
        <f t="shared" si="115"/>
        <v>Jul</v>
      </c>
      <c r="M1063" s="9">
        <f t="shared" si="113"/>
        <v>1973</v>
      </c>
      <c r="N1063" s="8" t="str" cm="1">
        <f t="array" ref="N1063">IF(G1063="?",INDEX($G$2:$G$2344,MODE(MATCH($G$2:$G$2344,$G$2:$G$2344,0))),G1063)</f>
        <v>tier - 2</v>
      </c>
      <c r="O1063" s="8" t="str" cm="1">
        <f t="array" ref="O1063">IF(H1063="?",INDEX($H$2:$H$2344,MODE(MATCH($H$2:$H$2344,$H$2:$H$2344,0))),H1063)</f>
        <v>tier - 1</v>
      </c>
      <c r="P1063" s="8" t="str">
        <f t="shared" si="116"/>
        <v>R1013</v>
      </c>
      <c r="Q1063" s="11">
        <f t="shared" si="117"/>
        <v>26856</v>
      </c>
      <c r="R1063" s="9">
        <f t="shared" si="119"/>
        <v>49</v>
      </c>
      <c r="S1063" s="9"/>
      <c r="T1063" s="40">
        <f>COUNTA(Table3[[#This Row],[month]:[age]])</f>
        <v>7</v>
      </c>
    </row>
    <row r="1064" spans="1:20" x14ac:dyDescent="0.25">
      <c r="A1064" t="s">
        <v>1095</v>
      </c>
      <c r="B1064">
        <v>1977</v>
      </c>
      <c r="C1064" t="s">
        <v>20</v>
      </c>
      <c r="D1064">
        <v>24</v>
      </c>
      <c r="E1064">
        <v>2</v>
      </c>
      <c r="F1064" s="42">
        <v>8603.82</v>
      </c>
      <c r="G1064" t="s">
        <v>11</v>
      </c>
      <c r="H1064" t="s">
        <v>16</v>
      </c>
      <c r="I1064" t="s">
        <v>166</v>
      </c>
      <c r="J1064" s="7">
        <f t="shared" si="114"/>
        <v>0</v>
      </c>
      <c r="K1064" s="9" t="str">
        <f t="shared" si="118"/>
        <v>Id1276</v>
      </c>
      <c r="L1064" s="8" t="str">
        <f t="shared" si="115"/>
        <v>Sep</v>
      </c>
      <c r="M1064" s="9">
        <f t="shared" si="113"/>
        <v>1977</v>
      </c>
      <c r="N1064" s="8" t="str" cm="1">
        <f t="array" ref="N1064">IF(G1064="?",INDEX($G$2:$G$2344,MODE(MATCH($G$2:$G$2344,$G$2:$G$2344,0))),G1064)</f>
        <v>tier - 2</v>
      </c>
      <c r="O1064" s="8" t="str" cm="1">
        <f t="array" ref="O1064">IF(H1064="?",INDEX($H$2:$H$2344,MODE(MATCH($H$2:$H$2344,$H$2:$H$2344,0))),H1064)</f>
        <v>tier - 1</v>
      </c>
      <c r="P1064" s="8" t="str">
        <f t="shared" si="116"/>
        <v>R1019</v>
      </c>
      <c r="Q1064" s="11">
        <f t="shared" si="117"/>
        <v>28392</v>
      </c>
      <c r="R1064" s="9">
        <f t="shared" si="119"/>
        <v>45</v>
      </c>
      <c r="S1064" s="9"/>
      <c r="T1064" s="40">
        <f>COUNTA(Table3[[#This Row],[month]:[age]])</f>
        <v>7</v>
      </c>
    </row>
    <row r="1065" spans="1:20" x14ac:dyDescent="0.25">
      <c r="A1065" t="s">
        <v>1096</v>
      </c>
      <c r="B1065">
        <v>1977</v>
      </c>
      <c r="C1065" t="s">
        <v>15</v>
      </c>
      <c r="D1065">
        <v>12</v>
      </c>
      <c r="E1065">
        <v>2</v>
      </c>
      <c r="F1065" s="42">
        <v>8604.48</v>
      </c>
      <c r="G1065" t="s">
        <v>12</v>
      </c>
      <c r="H1065" t="s">
        <v>11</v>
      </c>
      <c r="I1065" t="s">
        <v>168</v>
      </c>
      <c r="J1065" s="7">
        <f t="shared" si="114"/>
        <v>0</v>
      </c>
      <c r="K1065" s="9" t="str">
        <f t="shared" si="118"/>
        <v>Id1275</v>
      </c>
      <c r="L1065" s="8" t="str">
        <f t="shared" si="115"/>
        <v>Nov</v>
      </c>
      <c r="M1065" s="9">
        <f t="shared" si="113"/>
        <v>1977</v>
      </c>
      <c r="N1065" s="8" t="str" cm="1">
        <f t="array" ref="N1065">IF(G1065="?",INDEX($G$2:$G$2344,MODE(MATCH($G$2:$G$2344,$G$2:$G$2344,0))),G1065)</f>
        <v>tier - 3</v>
      </c>
      <c r="O1065" s="8" t="str" cm="1">
        <f t="array" ref="O1065">IF(H1065="?",INDEX($H$2:$H$2344,MODE(MATCH($H$2:$H$2344,$H$2:$H$2344,0))),H1065)</f>
        <v>tier - 2</v>
      </c>
      <c r="P1065" s="8" t="str">
        <f t="shared" si="116"/>
        <v>R1016</v>
      </c>
      <c r="Q1065" s="11">
        <f t="shared" si="117"/>
        <v>28441</v>
      </c>
      <c r="R1065" s="9">
        <f t="shared" si="119"/>
        <v>45</v>
      </c>
      <c r="S1065" s="9"/>
      <c r="T1065" s="40">
        <f>COUNTA(Table3[[#This Row],[month]:[age]])</f>
        <v>7</v>
      </c>
    </row>
    <row r="1066" spans="1:20" x14ac:dyDescent="0.25">
      <c r="A1066" t="s">
        <v>1097</v>
      </c>
      <c r="B1066">
        <v>1977</v>
      </c>
      <c r="C1066" t="s">
        <v>37</v>
      </c>
      <c r="D1066">
        <v>15</v>
      </c>
      <c r="E1066">
        <v>3</v>
      </c>
      <c r="F1066" s="42">
        <v>8605.36</v>
      </c>
      <c r="G1066" t="s">
        <v>11</v>
      </c>
      <c r="H1066" t="s">
        <v>11</v>
      </c>
      <c r="I1066" t="s">
        <v>13</v>
      </c>
      <c r="J1066" s="7">
        <f t="shared" si="114"/>
        <v>0</v>
      </c>
      <c r="K1066" s="9" t="str">
        <f t="shared" si="118"/>
        <v>Id1274</v>
      </c>
      <c r="L1066" s="8" t="str">
        <f t="shared" si="115"/>
        <v>Oct</v>
      </c>
      <c r="M1066" s="9">
        <f t="shared" si="113"/>
        <v>1977</v>
      </c>
      <c r="N1066" s="8" t="str" cm="1">
        <f t="array" ref="N1066">IF(G1066="?",INDEX($G$2:$G$2344,MODE(MATCH($G$2:$G$2344,$G$2:$G$2344,0))),G1066)</f>
        <v>tier - 2</v>
      </c>
      <c r="O1066" s="8" t="str" cm="1">
        <f t="array" ref="O1066">IF(H1066="?",INDEX($H$2:$H$2344,MODE(MATCH($H$2:$H$2344,$H$2:$H$2344,0))),H1066)</f>
        <v>tier - 2</v>
      </c>
      <c r="P1066" s="8" t="str">
        <f t="shared" si="116"/>
        <v>R1013</v>
      </c>
      <c r="Q1066" s="11">
        <f t="shared" si="117"/>
        <v>28413</v>
      </c>
      <c r="R1066" s="9">
        <f t="shared" si="119"/>
        <v>45</v>
      </c>
      <c r="S1066" s="9"/>
      <c r="T1066" s="40">
        <f>COUNTA(Table3[[#This Row],[month]:[age]])</f>
        <v>7</v>
      </c>
    </row>
    <row r="1067" spans="1:20" x14ac:dyDescent="0.25">
      <c r="A1067" t="s">
        <v>1098</v>
      </c>
      <c r="B1067">
        <v>1979</v>
      </c>
      <c r="C1067" t="s">
        <v>10</v>
      </c>
      <c r="D1067">
        <v>17</v>
      </c>
      <c r="E1067">
        <v>3</v>
      </c>
      <c r="F1067" s="42">
        <v>8606.2199999999993</v>
      </c>
      <c r="G1067" t="s">
        <v>16</v>
      </c>
      <c r="H1067" t="s">
        <v>11</v>
      </c>
      <c r="I1067" t="s">
        <v>276</v>
      </c>
      <c r="J1067" s="7">
        <f t="shared" si="114"/>
        <v>0</v>
      </c>
      <c r="K1067" s="9" t="str">
        <f t="shared" si="118"/>
        <v>Id1273</v>
      </c>
      <c r="L1067" s="8" t="str">
        <f t="shared" si="115"/>
        <v>Jul</v>
      </c>
      <c r="M1067" s="9">
        <f t="shared" si="113"/>
        <v>1979</v>
      </c>
      <c r="N1067" s="8" t="str" cm="1">
        <f t="array" ref="N1067">IF(G1067="?",INDEX($G$2:$G$2344,MODE(MATCH($G$2:$G$2344,$G$2:$G$2344,0))),G1067)</f>
        <v>tier - 1</v>
      </c>
      <c r="O1067" s="8" t="str" cm="1">
        <f t="array" ref="O1067">IF(H1067="?",INDEX($H$2:$H$2344,MODE(MATCH($H$2:$H$2344,$H$2:$H$2344,0))),H1067)</f>
        <v>tier - 2</v>
      </c>
      <c r="P1067" s="8" t="str">
        <f t="shared" si="116"/>
        <v>R1014</v>
      </c>
      <c r="Q1067" s="11">
        <f t="shared" si="117"/>
        <v>29053</v>
      </c>
      <c r="R1067" s="9">
        <f t="shared" si="119"/>
        <v>43</v>
      </c>
      <c r="S1067" s="9"/>
      <c r="T1067" s="40">
        <f>COUNTA(Table3[[#This Row],[month]:[age]])</f>
        <v>7</v>
      </c>
    </row>
    <row r="1068" spans="1:20" x14ac:dyDescent="0.25">
      <c r="A1068" t="s">
        <v>1099</v>
      </c>
      <c r="B1068">
        <v>1977</v>
      </c>
      <c r="C1068" t="s">
        <v>20</v>
      </c>
      <c r="D1068">
        <v>2</v>
      </c>
      <c r="E1068">
        <v>3</v>
      </c>
      <c r="F1068" s="42">
        <v>8615.2999999999993</v>
      </c>
      <c r="G1068" t="s">
        <v>11</v>
      </c>
      <c r="H1068" t="s">
        <v>12</v>
      </c>
      <c r="I1068" t="s">
        <v>42</v>
      </c>
      <c r="J1068" s="7">
        <f t="shared" si="114"/>
        <v>0</v>
      </c>
      <c r="K1068" s="9" t="str">
        <f t="shared" si="118"/>
        <v>Id1272</v>
      </c>
      <c r="L1068" s="8" t="str">
        <f t="shared" si="115"/>
        <v>Sep</v>
      </c>
      <c r="M1068" s="9">
        <f t="shared" si="113"/>
        <v>1977</v>
      </c>
      <c r="N1068" s="8" t="str" cm="1">
        <f t="array" ref="N1068">IF(G1068="?",INDEX($G$2:$G$2344,MODE(MATCH($G$2:$G$2344,$G$2:$G$2344,0))),G1068)</f>
        <v>tier - 2</v>
      </c>
      <c r="O1068" s="8" t="str" cm="1">
        <f t="array" ref="O1068">IF(H1068="?",INDEX($H$2:$H$2344,MODE(MATCH($H$2:$H$2344,$H$2:$H$2344,0))),H1068)</f>
        <v>tier - 3</v>
      </c>
      <c r="P1068" s="8" t="str">
        <f t="shared" si="116"/>
        <v>R1011</v>
      </c>
      <c r="Q1068" s="11">
        <f t="shared" si="117"/>
        <v>28370</v>
      </c>
      <c r="R1068" s="9">
        <f t="shared" si="119"/>
        <v>45</v>
      </c>
      <c r="S1068" s="9"/>
      <c r="T1068" s="40">
        <f>COUNTA(Table3[[#This Row],[month]:[age]])</f>
        <v>7</v>
      </c>
    </row>
    <row r="1069" spans="1:20" x14ac:dyDescent="0.25">
      <c r="A1069" t="s">
        <v>1100</v>
      </c>
      <c r="B1069">
        <v>1975</v>
      </c>
      <c r="C1069" t="s">
        <v>35</v>
      </c>
      <c r="D1069">
        <v>3</v>
      </c>
      <c r="E1069">
        <v>1</v>
      </c>
      <c r="F1069" s="42">
        <v>8627.5400000000009</v>
      </c>
      <c r="G1069" t="s">
        <v>11</v>
      </c>
      <c r="H1069" t="s">
        <v>11</v>
      </c>
      <c r="I1069" t="s">
        <v>356</v>
      </c>
      <c r="J1069" s="7">
        <f t="shared" si="114"/>
        <v>0</v>
      </c>
      <c r="K1069" s="9" t="str">
        <f t="shared" si="118"/>
        <v>Id1271</v>
      </c>
      <c r="L1069" s="8" t="str">
        <f t="shared" si="115"/>
        <v>Aug</v>
      </c>
      <c r="M1069" s="9">
        <f t="shared" si="113"/>
        <v>1975</v>
      </c>
      <c r="N1069" s="8" t="str" cm="1">
        <f t="array" ref="N1069">IF(G1069="?",INDEX($G$2:$G$2344,MODE(MATCH($G$2:$G$2344,$G$2:$G$2344,0))),G1069)</f>
        <v>tier - 2</v>
      </c>
      <c r="O1069" s="8" t="str" cm="1">
        <f t="array" ref="O1069">IF(H1069="?",INDEX($H$2:$H$2344,MODE(MATCH($H$2:$H$2344,$H$2:$H$2344,0))),H1069)</f>
        <v>tier - 2</v>
      </c>
      <c r="P1069" s="8" t="str">
        <f t="shared" si="116"/>
        <v>R1017</v>
      </c>
      <c r="Q1069" s="11">
        <f t="shared" si="117"/>
        <v>27609</v>
      </c>
      <c r="R1069" s="9">
        <f t="shared" si="119"/>
        <v>47</v>
      </c>
      <c r="S1069" s="9"/>
      <c r="T1069" s="40">
        <f>COUNTA(Table3[[#This Row],[month]:[age]])</f>
        <v>7</v>
      </c>
    </row>
    <row r="1070" spans="1:20" x14ac:dyDescent="0.25">
      <c r="A1070" t="s">
        <v>1101</v>
      </c>
      <c r="B1070">
        <v>1965</v>
      </c>
      <c r="C1070" t="s">
        <v>37</v>
      </c>
      <c r="D1070">
        <v>21</v>
      </c>
      <c r="E1070">
        <v>0</v>
      </c>
      <c r="F1070" s="42">
        <v>8665.09</v>
      </c>
      <c r="G1070" t="s">
        <v>12</v>
      </c>
      <c r="H1070" t="s">
        <v>11</v>
      </c>
      <c r="I1070" t="s">
        <v>23</v>
      </c>
      <c r="J1070" s="7">
        <f t="shared" si="114"/>
        <v>0</v>
      </c>
      <c r="K1070" s="9" t="str">
        <f t="shared" si="118"/>
        <v>Id1270</v>
      </c>
      <c r="L1070" s="8" t="str">
        <f t="shared" si="115"/>
        <v>Oct</v>
      </c>
      <c r="M1070" s="9">
        <f t="shared" si="113"/>
        <v>1965</v>
      </c>
      <c r="N1070" s="8" t="str" cm="1">
        <f t="array" ref="N1070">IF(G1070="?",INDEX($G$2:$G$2344,MODE(MATCH($G$2:$G$2344,$G$2:$G$2344,0))),G1070)</f>
        <v>tier - 3</v>
      </c>
      <c r="O1070" s="8" t="str" cm="1">
        <f t="array" ref="O1070">IF(H1070="?",INDEX($H$2:$H$2344,MODE(MATCH($H$2:$H$2344,$H$2:$H$2344,0))),H1070)</f>
        <v>tier - 2</v>
      </c>
      <c r="P1070" s="8" t="str">
        <f t="shared" si="116"/>
        <v>R1012</v>
      </c>
      <c r="Q1070" s="11">
        <f t="shared" si="117"/>
        <v>24036</v>
      </c>
      <c r="R1070" s="9">
        <f t="shared" si="119"/>
        <v>57</v>
      </c>
      <c r="S1070" s="9"/>
      <c r="T1070" s="40">
        <f>COUNTA(Table3[[#This Row],[month]:[age]])</f>
        <v>7</v>
      </c>
    </row>
    <row r="1071" spans="1:20" x14ac:dyDescent="0.25">
      <c r="A1071" t="s">
        <v>1102</v>
      </c>
      <c r="B1071">
        <v>1969</v>
      </c>
      <c r="C1071" t="s">
        <v>35</v>
      </c>
      <c r="D1071">
        <v>10</v>
      </c>
      <c r="E1071">
        <v>0</v>
      </c>
      <c r="F1071" s="42">
        <v>8665.14</v>
      </c>
      <c r="G1071" t="s">
        <v>11</v>
      </c>
      <c r="H1071" t="s">
        <v>12</v>
      </c>
      <c r="I1071" t="s">
        <v>13</v>
      </c>
      <c r="J1071" s="7">
        <f t="shared" si="114"/>
        <v>0</v>
      </c>
      <c r="K1071" s="9" t="str">
        <f t="shared" si="118"/>
        <v>Id1269</v>
      </c>
      <c r="L1071" s="8" t="str">
        <f t="shared" si="115"/>
        <v>Aug</v>
      </c>
      <c r="M1071" s="9">
        <f t="shared" si="113"/>
        <v>1969</v>
      </c>
      <c r="N1071" s="8" t="str" cm="1">
        <f t="array" ref="N1071">IF(G1071="?",INDEX($G$2:$G$2344,MODE(MATCH($G$2:$G$2344,$G$2:$G$2344,0))),G1071)</f>
        <v>tier - 2</v>
      </c>
      <c r="O1071" s="8" t="str" cm="1">
        <f t="array" ref="O1071">IF(H1071="?",INDEX($H$2:$H$2344,MODE(MATCH($H$2:$H$2344,$H$2:$H$2344,0))),H1071)</f>
        <v>tier - 3</v>
      </c>
      <c r="P1071" s="8" t="str">
        <f t="shared" si="116"/>
        <v>R1013</v>
      </c>
      <c r="Q1071" s="11">
        <f t="shared" si="117"/>
        <v>25425</v>
      </c>
      <c r="R1071" s="9">
        <f t="shared" si="119"/>
        <v>53</v>
      </c>
      <c r="S1071" s="9"/>
      <c r="T1071" s="40">
        <f>COUNTA(Table3[[#This Row],[month]:[age]])</f>
        <v>7</v>
      </c>
    </row>
    <row r="1072" spans="1:20" x14ac:dyDescent="0.25">
      <c r="A1072" t="s">
        <v>1103</v>
      </c>
      <c r="B1072">
        <v>1974</v>
      </c>
      <c r="C1072" t="s">
        <v>35</v>
      </c>
      <c r="D1072">
        <v>16</v>
      </c>
      <c r="E1072">
        <v>0</v>
      </c>
      <c r="F1072" s="42">
        <v>8671.19</v>
      </c>
      <c r="G1072" t="s">
        <v>11</v>
      </c>
      <c r="H1072" t="s">
        <v>16</v>
      </c>
      <c r="I1072" t="s">
        <v>23</v>
      </c>
      <c r="J1072" s="7">
        <f t="shared" si="114"/>
        <v>0</v>
      </c>
      <c r="K1072" s="9" t="str">
        <f t="shared" si="118"/>
        <v>Id1268</v>
      </c>
      <c r="L1072" s="8" t="str">
        <f t="shared" si="115"/>
        <v>Aug</v>
      </c>
      <c r="M1072" s="9">
        <f t="shared" ref="M1072:M1135" si="120">IF(B1072="?",AVERAGE($B$2:$B$2344),B1072)</f>
        <v>1974</v>
      </c>
      <c r="N1072" s="8" t="str" cm="1">
        <f t="array" ref="N1072">IF(G1072="?",INDEX($G$2:$G$2344,MODE(MATCH($G$2:$G$2344,$G$2:$G$2344,0))),G1072)</f>
        <v>tier - 2</v>
      </c>
      <c r="O1072" s="8" t="str" cm="1">
        <f t="array" ref="O1072">IF(H1072="?",INDEX($H$2:$H$2344,MODE(MATCH($H$2:$H$2344,$H$2:$H$2344,0))),H1072)</f>
        <v>tier - 1</v>
      </c>
      <c r="P1072" s="8" t="str">
        <f t="shared" si="116"/>
        <v>R1012</v>
      </c>
      <c r="Q1072" s="11">
        <f t="shared" si="117"/>
        <v>27257</v>
      </c>
      <c r="R1072" s="9">
        <f t="shared" si="119"/>
        <v>48</v>
      </c>
      <c r="S1072" s="9"/>
      <c r="T1072" s="40">
        <f>COUNTA(Table3[[#This Row],[month]:[age]])</f>
        <v>7</v>
      </c>
    </row>
    <row r="1073" spans="1:20" x14ac:dyDescent="0.25">
      <c r="A1073" t="s">
        <v>1104</v>
      </c>
      <c r="B1073">
        <v>1973</v>
      </c>
      <c r="C1073" t="s">
        <v>37</v>
      </c>
      <c r="D1073">
        <v>11</v>
      </c>
      <c r="E1073">
        <v>0</v>
      </c>
      <c r="F1073" s="42">
        <v>8688.86</v>
      </c>
      <c r="G1073" t="s">
        <v>11</v>
      </c>
      <c r="H1073" t="s">
        <v>16</v>
      </c>
      <c r="I1073" t="s">
        <v>356</v>
      </c>
      <c r="J1073" s="7">
        <f t="shared" si="114"/>
        <v>0</v>
      </c>
      <c r="K1073" s="9" t="str">
        <f t="shared" si="118"/>
        <v>Id1267</v>
      </c>
      <c r="L1073" s="8" t="str">
        <f t="shared" si="115"/>
        <v>Oct</v>
      </c>
      <c r="M1073" s="9">
        <f t="shared" si="120"/>
        <v>1973</v>
      </c>
      <c r="N1073" s="8" t="str" cm="1">
        <f t="array" ref="N1073">IF(G1073="?",INDEX($G$2:$G$2344,MODE(MATCH($G$2:$G$2344,$G$2:$G$2344,0))),G1073)</f>
        <v>tier - 2</v>
      </c>
      <c r="O1073" s="8" t="str" cm="1">
        <f t="array" ref="O1073">IF(H1073="?",INDEX($H$2:$H$2344,MODE(MATCH($H$2:$H$2344,$H$2:$H$2344,0))),H1073)</f>
        <v>tier - 1</v>
      </c>
      <c r="P1073" s="8" t="str">
        <f t="shared" si="116"/>
        <v>R1017</v>
      </c>
      <c r="Q1073" s="11">
        <f t="shared" si="117"/>
        <v>26948</v>
      </c>
      <c r="R1073" s="9">
        <f t="shared" si="119"/>
        <v>49</v>
      </c>
      <c r="S1073" s="9"/>
      <c r="T1073" s="40">
        <f>COUNTA(Table3[[#This Row],[month]:[age]])</f>
        <v>7</v>
      </c>
    </row>
    <row r="1074" spans="1:20" x14ac:dyDescent="0.25">
      <c r="A1074" t="s">
        <v>1105</v>
      </c>
      <c r="B1074">
        <v>1980</v>
      </c>
      <c r="C1074" t="s">
        <v>37</v>
      </c>
      <c r="D1074">
        <v>28</v>
      </c>
      <c r="E1074">
        <v>2</v>
      </c>
      <c r="F1074" s="42">
        <v>8701.84</v>
      </c>
      <c r="G1074" t="s">
        <v>11</v>
      </c>
      <c r="H1074" t="s">
        <v>12</v>
      </c>
      <c r="I1074" t="s">
        <v>300</v>
      </c>
      <c r="J1074" s="7">
        <f t="shared" si="114"/>
        <v>0</v>
      </c>
      <c r="K1074" s="9" t="str">
        <f t="shared" si="118"/>
        <v>Id1266</v>
      </c>
      <c r="L1074" s="8" t="str">
        <f t="shared" si="115"/>
        <v>Oct</v>
      </c>
      <c r="M1074" s="9">
        <f t="shared" si="120"/>
        <v>1980</v>
      </c>
      <c r="N1074" s="8" t="str" cm="1">
        <f t="array" ref="N1074">IF(G1074="?",INDEX($G$2:$G$2344,MODE(MATCH($G$2:$G$2344,$G$2:$G$2344,0))),G1074)</f>
        <v>tier - 2</v>
      </c>
      <c r="O1074" s="8" t="str" cm="1">
        <f t="array" ref="O1074">IF(H1074="?",INDEX($H$2:$H$2344,MODE(MATCH($H$2:$H$2344,$H$2:$H$2344,0))),H1074)</f>
        <v>tier - 3</v>
      </c>
      <c r="P1074" s="8" t="str">
        <f t="shared" si="116"/>
        <v>R1021</v>
      </c>
      <c r="Q1074" s="11">
        <f t="shared" si="117"/>
        <v>29522</v>
      </c>
      <c r="R1074" s="9">
        <f t="shared" si="119"/>
        <v>42</v>
      </c>
      <c r="S1074" s="9"/>
      <c r="T1074" s="40">
        <f>COUNTA(Table3[[#This Row],[month]:[age]])</f>
        <v>7</v>
      </c>
    </row>
    <row r="1075" spans="1:20" x14ac:dyDescent="0.25">
      <c r="A1075" t="s">
        <v>1106</v>
      </c>
      <c r="B1075">
        <v>1973</v>
      </c>
      <c r="C1075" t="s">
        <v>18</v>
      </c>
      <c r="D1075">
        <v>25</v>
      </c>
      <c r="E1075">
        <v>1</v>
      </c>
      <c r="F1075" s="42">
        <v>8703.4599999999991</v>
      </c>
      <c r="G1075" t="s">
        <v>12</v>
      </c>
      <c r="H1075" t="s">
        <v>12</v>
      </c>
      <c r="I1075" t="s">
        <v>42</v>
      </c>
      <c r="J1075" s="7">
        <f t="shared" si="114"/>
        <v>0</v>
      </c>
      <c r="K1075" s="9" t="str">
        <f t="shared" si="118"/>
        <v>Id1265</v>
      </c>
      <c r="L1075" s="8" t="str">
        <f t="shared" si="115"/>
        <v>Jun</v>
      </c>
      <c r="M1075" s="9">
        <f t="shared" si="120"/>
        <v>1973</v>
      </c>
      <c r="N1075" s="8" t="str" cm="1">
        <f t="array" ref="N1075">IF(G1075="?",INDEX($G$2:$G$2344,MODE(MATCH($G$2:$G$2344,$G$2:$G$2344,0))),G1075)</f>
        <v>tier - 3</v>
      </c>
      <c r="O1075" s="8" t="str" cm="1">
        <f t="array" ref="O1075">IF(H1075="?",INDEX($H$2:$H$2344,MODE(MATCH($H$2:$H$2344,$H$2:$H$2344,0))),H1075)</f>
        <v>tier - 3</v>
      </c>
      <c r="P1075" s="8" t="str">
        <f t="shared" si="116"/>
        <v>R1011</v>
      </c>
      <c r="Q1075" s="11">
        <f t="shared" si="117"/>
        <v>26840</v>
      </c>
      <c r="R1075" s="9">
        <f t="shared" si="119"/>
        <v>49</v>
      </c>
      <c r="S1075" s="9"/>
      <c r="T1075" s="40">
        <f>COUNTA(Table3[[#This Row],[month]:[age]])</f>
        <v>7</v>
      </c>
    </row>
    <row r="1076" spans="1:20" x14ac:dyDescent="0.25">
      <c r="A1076" t="s">
        <v>1107</v>
      </c>
      <c r="B1076">
        <v>1976</v>
      </c>
      <c r="C1076" t="s">
        <v>18</v>
      </c>
      <c r="D1076">
        <v>17</v>
      </c>
      <c r="E1076">
        <v>2</v>
      </c>
      <c r="F1076" s="42">
        <v>8733.23</v>
      </c>
      <c r="G1076" t="s">
        <v>11</v>
      </c>
      <c r="H1076" t="s">
        <v>12</v>
      </c>
      <c r="I1076" t="s">
        <v>23</v>
      </c>
      <c r="J1076" s="7">
        <f t="shared" si="114"/>
        <v>0</v>
      </c>
      <c r="K1076" s="9" t="str">
        <f t="shared" si="118"/>
        <v>Id1264</v>
      </c>
      <c r="L1076" s="8" t="str">
        <f t="shared" si="115"/>
        <v>Jun</v>
      </c>
      <c r="M1076" s="9">
        <f t="shared" si="120"/>
        <v>1976</v>
      </c>
      <c r="N1076" s="8" t="str" cm="1">
        <f t="array" ref="N1076">IF(G1076="?",INDEX($G$2:$G$2344,MODE(MATCH($G$2:$G$2344,$G$2:$G$2344,0))),G1076)</f>
        <v>tier - 2</v>
      </c>
      <c r="O1076" s="8" t="str" cm="1">
        <f t="array" ref="O1076">IF(H1076="?",INDEX($H$2:$H$2344,MODE(MATCH($H$2:$H$2344,$H$2:$H$2344,0))),H1076)</f>
        <v>tier - 3</v>
      </c>
      <c r="P1076" s="8" t="str">
        <f t="shared" si="116"/>
        <v>R1012</v>
      </c>
      <c r="Q1076" s="11">
        <f t="shared" si="117"/>
        <v>27928</v>
      </c>
      <c r="R1076" s="9">
        <f t="shared" si="119"/>
        <v>46</v>
      </c>
      <c r="S1076" s="9"/>
      <c r="T1076" s="40">
        <f>COUNTA(Table3[[#This Row],[month]:[age]])</f>
        <v>7</v>
      </c>
    </row>
    <row r="1077" spans="1:20" x14ac:dyDescent="0.25">
      <c r="A1077" t="s">
        <v>1108</v>
      </c>
      <c r="B1077">
        <v>1999</v>
      </c>
      <c r="C1077" t="s">
        <v>35</v>
      </c>
      <c r="D1077">
        <v>23</v>
      </c>
      <c r="E1077">
        <v>0</v>
      </c>
      <c r="F1077" s="42">
        <v>8747.68</v>
      </c>
      <c r="G1077" t="s">
        <v>11</v>
      </c>
      <c r="H1077" t="s">
        <v>12</v>
      </c>
      <c r="I1077" t="s">
        <v>42</v>
      </c>
      <c r="J1077" s="7">
        <f t="shared" si="114"/>
        <v>0</v>
      </c>
      <c r="K1077" s="9" t="str">
        <f t="shared" si="118"/>
        <v>Id1263</v>
      </c>
      <c r="L1077" s="8" t="str">
        <f t="shared" si="115"/>
        <v>Aug</v>
      </c>
      <c r="M1077" s="9">
        <f t="shared" si="120"/>
        <v>1999</v>
      </c>
      <c r="N1077" s="8" t="str" cm="1">
        <f t="array" ref="N1077">IF(G1077="?",INDEX($G$2:$G$2344,MODE(MATCH($G$2:$G$2344,$G$2:$G$2344,0))),G1077)</f>
        <v>tier - 2</v>
      </c>
      <c r="O1077" s="8" t="str" cm="1">
        <f t="array" ref="O1077">IF(H1077="?",INDEX($H$2:$H$2344,MODE(MATCH($H$2:$H$2344,$H$2:$H$2344,0))),H1077)</f>
        <v>tier - 3</v>
      </c>
      <c r="P1077" s="8" t="str">
        <f t="shared" si="116"/>
        <v>R1011</v>
      </c>
      <c r="Q1077" s="11">
        <f t="shared" si="117"/>
        <v>36395</v>
      </c>
      <c r="R1077" s="9">
        <f t="shared" si="119"/>
        <v>23</v>
      </c>
      <c r="S1077" s="9"/>
      <c r="T1077" s="40">
        <f>COUNTA(Table3[[#This Row],[month]:[age]])</f>
        <v>7</v>
      </c>
    </row>
    <row r="1078" spans="1:20" x14ac:dyDescent="0.25">
      <c r="A1078" t="s">
        <v>1109</v>
      </c>
      <c r="B1078">
        <v>1969</v>
      </c>
      <c r="C1078" t="s">
        <v>20</v>
      </c>
      <c r="D1078">
        <v>9</v>
      </c>
      <c r="E1078">
        <v>0</v>
      </c>
      <c r="F1078" s="42">
        <v>8760.1200000000008</v>
      </c>
      <c r="G1078" t="s">
        <v>11</v>
      </c>
      <c r="H1078" t="s">
        <v>16</v>
      </c>
      <c r="I1078" t="s">
        <v>13</v>
      </c>
      <c r="J1078" s="7">
        <f t="shared" si="114"/>
        <v>0</v>
      </c>
      <c r="K1078" s="9" t="str">
        <f t="shared" si="118"/>
        <v>Id1262</v>
      </c>
      <c r="L1078" s="8" t="str">
        <f t="shared" si="115"/>
        <v>Sep</v>
      </c>
      <c r="M1078" s="9">
        <f t="shared" si="120"/>
        <v>1969</v>
      </c>
      <c r="N1078" s="8" t="str" cm="1">
        <f t="array" ref="N1078">IF(G1078="?",INDEX($G$2:$G$2344,MODE(MATCH($G$2:$G$2344,$G$2:$G$2344,0))),G1078)</f>
        <v>tier - 2</v>
      </c>
      <c r="O1078" s="8" t="str" cm="1">
        <f t="array" ref="O1078">IF(H1078="?",INDEX($H$2:$H$2344,MODE(MATCH($H$2:$H$2344,$H$2:$H$2344,0))),H1078)</f>
        <v>tier - 1</v>
      </c>
      <c r="P1078" s="8" t="str">
        <f t="shared" si="116"/>
        <v>R1013</v>
      </c>
      <c r="Q1078" s="11">
        <f t="shared" si="117"/>
        <v>25455</v>
      </c>
      <c r="R1078" s="9">
        <f t="shared" si="119"/>
        <v>53</v>
      </c>
      <c r="S1078" s="9"/>
      <c r="T1078" s="40">
        <f>COUNTA(Table3[[#This Row],[month]:[age]])</f>
        <v>7</v>
      </c>
    </row>
    <row r="1079" spans="1:20" x14ac:dyDescent="0.25">
      <c r="A1079" t="s">
        <v>1110</v>
      </c>
      <c r="B1079">
        <v>1974</v>
      </c>
      <c r="C1079" t="s">
        <v>20</v>
      </c>
      <c r="D1079">
        <v>6</v>
      </c>
      <c r="E1079">
        <v>1</v>
      </c>
      <c r="F1079" s="42">
        <v>8765.25</v>
      </c>
      <c r="G1079" t="s">
        <v>11</v>
      </c>
      <c r="H1079" t="s">
        <v>12</v>
      </c>
      <c r="I1079" t="s">
        <v>23</v>
      </c>
      <c r="J1079" s="7">
        <f t="shared" si="114"/>
        <v>0</v>
      </c>
      <c r="K1079" s="9" t="str">
        <f t="shared" si="118"/>
        <v>Id1261</v>
      </c>
      <c r="L1079" s="8" t="str">
        <f t="shared" si="115"/>
        <v>Sep</v>
      </c>
      <c r="M1079" s="9">
        <f t="shared" si="120"/>
        <v>1974</v>
      </c>
      <c r="N1079" s="8" t="str" cm="1">
        <f t="array" ref="N1079">IF(G1079="?",INDEX($G$2:$G$2344,MODE(MATCH($G$2:$G$2344,$G$2:$G$2344,0))),G1079)</f>
        <v>tier - 2</v>
      </c>
      <c r="O1079" s="8" t="str" cm="1">
        <f t="array" ref="O1079">IF(H1079="?",INDEX($H$2:$H$2344,MODE(MATCH($H$2:$H$2344,$H$2:$H$2344,0))),H1079)</f>
        <v>tier - 3</v>
      </c>
      <c r="P1079" s="8" t="str">
        <f t="shared" si="116"/>
        <v>R1012</v>
      </c>
      <c r="Q1079" s="11">
        <f t="shared" si="117"/>
        <v>27278</v>
      </c>
      <c r="R1079" s="9">
        <f t="shared" si="119"/>
        <v>48</v>
      </c>
      <c r="S1079" s="9"/>
      <c r="T1079" s="40">
        <f>COUNTA(Table3[[#This Row],[month]:[age]])</f>
        <v>7</v>
      </c>
    </row>
    <row r="1080" spans="1:20" x14ac:dyDescent="0.25">
      <c r="A1080" t="s">
        <v>1111</v>
      </c>
      <c r="B1080">
        <v>1971</v>
      </c>
      <c r="C1080" t="s">
        <v>35</v>
      </c>
      <c r="D1080">
        <v>23</v>
      </c>
      <c r="E1080">
        <v>0</v>
      </c>
      <c r="F1080" s="42">
        <v>8782.4699999999993</v>
      </c>
      <c r="G1080" t="s">
        <v>11</v>
      </c>
      <c r="H1080" t="s">
        <v>12</v>
      </c>
      <c r="I1080" t="s">
        <v>42</v>
      </c>
      <c r="J1080" s="7">
        <f t="shared" si="114"/>
        <v>0</v>
      </c>
      <c r="K1080" s="9" t="str">
        <f t="shared" si="118"/>
        <v>Id1260</v>
      </c>
      <c r="L1080" s="8" t="str">
        <f t="shared" si="115"/>
        <v>Aug</v>
      </c>
      <c r="M1080" s="9">
        <f t="shared" si="120"/>
        <v>1971</v>
      </c>
      <c r="N1080" s="8" t="str" cm="1">
        <f t="array" ref="N1080">IF(G1080="?",INDEX($G$2:$G$2344,MODE(MATCH($G$2:$G$2344,$G$2:$G$2344,0))),G1080)</f>
        <v>tier - 2</v>
      </c>
      <c r="O1080" s="8" t="str" cm="1">
        <f t="array" ref="O1080">IF(H1080="?",INDEX($H$2:$H$2344,MODE(MATCH($H$2:$H$2344,$H$2:$H$2344,0))),H1080)</f>
        <v>tier - 3</v>
      </c>
      <c r="P1080" s="8" t="str">
        <f t="shared" si="116"/>
        <v>R1011</v>
      </c>
      <c r="Q1080" s="11">
        <f t="shared" si="117"/>
        <v>26168</v>
      </c>
      <c r="R1080" s="9">
        <f t="shared" si="119"/>
        <v>51</v>
      </c>
      <c r="S1080" s="9"/>
      <c r="T1080" s="40">
        <f>COUNTA(Table3[[#This Row],[month]:[age]])</f>
        <v>7</v>
      </c>
    </row>
    <row r="1081" spans="1:20" x14ac:dyDescent="0.25">
      <c r="A1081" t="s">
        <v>1112</v>
      </c>
      <c r="B1081">
        <v>1971</v>
      </c>
      <c r="C1081" t="s">
        <v>18</v>
      </c>
      <c r="D1081">
        <v>18</v>
      </c>
      <c r="E1081">
        <v>0</v>
      </c>
      <c r="F1081" s="42">
        <v>8798.59</v>
      </c>
      <c r="G1081" t="s">
        <v>11</v>
      </c>
      <c r="H1081" t="s">
        <v>16</v>
      </c>
      <c r="I1081" t="s">
        <v>42</v>
      </c>
      <c r="J1081" s="7">
        <f t="shared" si="114"/>
        <v>0</v>
      </c>
      <c r="K1081" s="9" t="str">
        <f t="shared" si="118"/>
        <v>Id1259</v>
      </c>
      <c r="L1081" s="8" t="str">
        <f t="shared" si="115"/>
        <v>Jun</v>
      </c>
      <c r="M1081" s="9">
        <f t="shared" si="120"/>
        <v>1971</v>
      </c>
      <c r="N1081" s="8" t="str" cm="1">
        <f t="array" ref="N1081">IF(G1081="?",INDEX($G$2:$G$2344,MODE(MATCH($G$2:$G$2344,$G$2:$G$2344,0))),G1081)</f>
        <v>tier - 2</v>
      </c>
      <c r="O1081" s="8" t="str" cm="1">
        <f t="array" ref="O1081">IF(H1081="?",INDEX($H$2:$H$2344,MODE(MATCH($H$2:$H$2344,$H$2:$H$2344,0))),H1081)</f>
        <v>tier - 1</v>
      </c>
      <c r="P1081" s="8" t="str">
        <f t="shared" si="116"/>
        <v>R1011</v>
      </c>
      <c r="Q1081" s="11">
        <f t="shared" si="117"/>
        <v>26102</v>
      </c>
      <c r="R1081" s="9">
        <f t="shared" si="119"/>
        <v>51</v>
      </c>
      <c r="S1081" s="9"/>
      <c r="T1081" s="40">
        <f>COUNTA(Table3[[#This Row],[month]:[age]])</f>
        <v>7</v>
      </c>
    </row>
    <row r="1082" spans="1:20" x14ac:dyDescent="0.25">
      <c r="A1082" t="s">
        <v>1113</v>
      </c>
      <c r="B1082">
        <v>1965</v>
      </c>
      <c r="C1082" t="s">
        <v>35</v>
      </c>
      <c r="D1082">
        <v>29</v>
      </c>
      <c r="E1082">
        <v>0</v>
      </c>
      <c r="F1082" s="42">
        <v>8800.49</v>
      </c>
      <c r="G1082" t="s">
        <v>12</v>
      </c>
      <c r="H1082" t="s">
        <v>11</v>
      </c>
      <c r="I1082" t="s">
        <v>13</v>
      </c>
      <c r="J1082" s="7">
        <f t="shared" si="114"/>
        <v>0</v>
      </c>
      <c r="K1082" s="9" t="str">
        <f t="shared" si="118"/>
        <v>Id1258</v>
      </c>
      <c r="L1082" s="8" t="str">
        <f t="shared" si="115"/>
        <v>Aug</v>
      </c>
      <c r="M1082" s="9">
        <f t="shared" si="120"/>
        <v>1965</v>
      </c>
      <c r="N1082" s="8" t="str" cm="1">
        <f t="array" ref="N1082">IF(G1082="?",INDEX($G$2:$G$2344,MODE(MATCH($G$2:$G$2344,$G$2:$G$2344,0))),G1082)</f>
        <v>tier - 3</v>
      </c>
      <c r="O1082" s="8" t="str" cm="1">
        <f t="array" ref="O1082">IF(H1082="?",INDEX($H$2:$H$2344,MODE(MATCH($H$2:$H$2344,$H$2:$H$2344,0))),H1082)</f>
        <v>tier - 2</v>
      </c>
      <c r="P1082" s="8" t="str">
        <f t="shared" si="116"/>
        <v>R1013</v>
      </c>
      <c r="Q1082" s="11">
        <f t="shared" si="117"/>
        <v>23983</v>
      </c>
      <c r="R1082" s="9">
        <f t="shared" si="119"/>
        <v>57</v>
      </c>
      <c r="S1082" s="9"/>
      <c r="T1082" s="40">
        <f>COUNTA(Table3[[#This Row],[month]:[age]])</f>
        <v>7</v>
      </c>
    </row>
    <row r="1083" spans="1:20" x14ac:dyDescent="0.25">
      <c r="A1083" t="s">
        <v>1114</v>
      </c>
      <c r="B1083">
        <v>2001</v>
      </c>
      <c r="C1083" t="s">
        <v>15</v>
      </c>
      <c r="D1083">
        <v>7</v>
      </c>
      <c r="E1083">
        <v>0</v>
      </c>
      <c r="F1083" s="42">
        <v>8821.8799999999992</v>
      </c>
      <c r="G1083" t="s">
        <v>11</v>
      </c>
      <c r="H1083" t="s">
        <v>12</v>
      </c>
      <c r="I1083" t="s">
        <v>249</v>
      </c>
      <c r="J1083" s="7">
        <f t="shared" si="114"/>
        <v>0</v>
      </c>
      <c r="K1083" s="9" t="str">
        <f t="shared" si="118"/>
        <v>Id1257</v>
      </c>
      <c r="L1083" s="8" t="str">
        <f t="shared" si="115"/>
        <v>Nov</v>
      </c>
      <c r="M1083" s="9">
        <f t="shared" si="120"/>
        <v>2001</v>
      </c>
      <c r="N1083" s="8" t="str" cm="1">
        <f t="array" ref="N1083">IF(G1083="?",INDEX($G$2:$G$2344,MODE(MATCH($G$2:$G$2344,$G$2:$G$2344,0))),G1083)</f>
        <v>tier - 2</v>
      </c>
      <c r="O1083" s="8" t="str" cm="1">
        <f t="array" ref="O1083">IF(H1083="?",INDEX($H$2:$H$2344,MODE(MATCH($H$2:$H$2344,$H$2:$H$2344,0))),H1083)</f>
        <v>tier - 3</v>
      </c>
      <c r="P1083" s="8" t="str">
        <f t="shared" si="116"/>
        <v>R1023</v>
      </c>
      <c r="Q1083" s="11">
        <f t="shared" si="117"/>
        <v>37202</v>
      </c>
      <c r="R1083" s="9">
        <f t="shared" si="119"/>
        <v>21</v>
      </c>
      <c r="S1083" s="9"/>
      <c r="T1083" s="40">
        <f>COUNTA(Table3[[#This Row],[month]:[age]])</f>
        <v>7</v>
      </c>
    </row>
    <row r="1084" spans="1:20" x14ac:dyDescent="0.25">
      <c r="A1084" t="s">
        <v>1115</v>
      </c>
      <c r="B1084">
        <v>1976</v>
      </c>
      <c r="C1084" t="s">
        <v>18</v>
      </c>
      <c r="D1084">
        <v>14</v>
      </c>
      <c r="E1084">
        <v>2</v>
      </c>
      <c r="F1084" s="42">
        <v>8823.2800000000007</v>
      </c>
      <c r="G1084" t="s">
        <v>11</v>
      </c>
      <c r="H1084" t="s">
        <v>16</v>
      </c>
      <c r="I1084" t="s">
        <v>42</v>
      </c>
      <c r="J1084" s="7">
        <f t="shared" si="114"/>
        <v>0</v>
      </c>
      <c r="K1084" s="9" t="str">
        <f t="shared" si="118"/>
        <v>Id1256</v>
      </c>
      <c r="L1084" s="8" t="str">
        <f t="shared" si="115"/>
        <v>Jun</v>
      </c>
      <c r="M1084" s="9">
        <f t="shared" si="120"/>
        <v>1976</v>
      </c>
      <c r="N1084" s="8" t="str" cm="1">
        <f t="array" ref="N1084">IF(G1084="?",INDEX($G$2:$G$2344,MODE(MATCH($G$2:$G$2344,$G$2:$G$2344,0))),G1084)</f>
        <v>tier - 2</v>
      </c>
      <c r="O1084" s="8" t="str" cm="1">
        <f t="array" ref="O1084">IF(H1084="?",INDEX($H$2:$H$2344,MODE(MATCH($H$2:$H$2344,$H$2:$H$2344,0))),H1084)</f>
        <v>tier - 1</v>
      </c>
      <c r="P1084" s="8" t="str">
        <f t="shared" si="116"/>
        <v>R1011</v>
      </c>
      <c r="Q1084" s="11">
        <f t="shared" si="117"/>
        <v>27925</v>
      </c>
      <c r="R1084" s="9">
        <f t="shared" si="119"/>
        <v>46</v>
      </c>
      <c r="S1084" s="9"/>
      <c r="T1084" s="40">
        <f>COUNTA(Table3[[#This Row],[month]:[age]])</f>
        <v>7</v>
      </c>
    </row>
    <row r="1085" spans="1:20" x14ac:dyDescent="0.25">
      <c r="A1085" t="s">
        <v>1116</v>
      </c>
      <c r="B1085">
        <v>1976</v>
      </c>
      <c r="C1085" t="s">
        <v>37</v>
      </c>
      <c r="D1085">
        <v>19</v>
      </c>
      <c r="E1085">
        <v>1</v>
      </c>
      <c r="F1085" s="42">
        <v>8823.99</v>
      </c>
      <c r="G1085" t="s">
        <v>11</v>
      </c>
      <c r="H1085" t="s">
        <v>12</v>
      </c>
      <c r="I1085" t="s">
        <v>247</v>
      </c>
      <c r="J1085" s="7">
        <f t="shared" si="114"/>
        <v>0</v>
      </c>
      <c r="K1085" s="9" t="str">
        <f t="shared" si="118"/>
        <v>Id1255</v>
      </c>
      <c r="L1085" s="8" t="str">
        <f t="shared" si="115"/>
        <v>Oct</v>
      </c>
      <c r="M1085" s="9">
        <f t="shared" si="120"/>
        <v>1976</v>
      </c>
      <c r="N1085" s="8" t="str" cm="1">
        <f t="array" ref="N1085">IF(G1085="?",INDEX($G$2:$G$2344,MODE(MATCH($G$2:$G$2344,$G$2:$G$2344,0))),G1085)</f>
        <v>tier - 2</v>
      </c>
      <c r="O1085" s="8" t="str" cm="1">
        <f t="array" ref="O1085">IF(H1085="?",INDEX($H$2:$H$2344,MODE(MATCH($H$2:$H$2344,$H$2:$H$2344,0))),H1085)</f>
        <v>tier - 3</v>
      </c>
      <c r="P1085" s="8" t="str">
        <f t="shared" si="116"/>
        <v>R1024</v>
      </c>
      <c r="Q1085" s="11">
        <f t="shared" si="117"/>
        <v>28052</v>
      </c>
      <c r="R1085" s="9">
        <f t="shared" si="119"/>
        <v>46</v>
      </c>
      <c r="S1085" s="9"/>
      <c r="T1085" s="40">
        <f>COUNTA(Table3[[#This Row],[month]:[age]])</f>
        <v>7</v>
      </c>
    </row>
    <row r="1086" spans="1:20" x14ac:dyDescent="0.25">
      <c r="A1086" t="s">
        <v>1117</v>
      </c>
      <c r="B1086">
        <v>1988</v>
      </c>
      <c r="C1086" t="s">
        <v>35</v>
      </c>
      <c r="D1086">
        <v>22</v>
      </c>
      <c r="E1086">
        <v>3</v>
      </c>
      <c r="F1086" s="42">
        <v>8824.27</v>
      </c>
      <c r="G1086" t="s">
        <v>11</v>
      </c>
      <c r="H1086" t="s">
        <v>16</v>
      </c>
      <c r="I1086" t="s">
        <v>200</v>
      </c>
      <c r="J1086" s="7">
        <f t="shared" si="114"/>
        <v>0</v>
      </c>
      <c r="K1086" s="9" t="str">
        <f t="shared" si="118"/>
        <v>Id1254</v>
      </c>
      <c r="L1086" s="8" t="str">
        <f t="shared" si="115"/>
        <v>Aug</v>
      </c>
      <c r="M1086" s="9">
        <f t="shared" si="120"/>
        <v>1988</v>
      </c>
      <c r="N1086" s="8" t="str" cm="1">
        <f t="array" ref="N1086">IF(G1086="?",INDEX($G$2:$G$2344,MODE(MATCH($G$2:$G$2344,$G$2:$G$2344,0))),G1086)</f>
        <v>tier - 2</v>
      </c>
      <c r="O1086" s="8" t="str" cm="1">
        <f t="array" ref="O1086">IF(H1086="?",INDEX($H$2:$H$2344,MODE(MATCH($H$2:$H$2344,$H$2:$H$2344,0))),H1086)</f>
        <v>tier - 1</v>
      </c>
      <c r="P1086" s="8" t="str">
        <f t="shared" si="116"/>
        <v>R1025</v>
      </c>
      <c r="Q1086" s="11">
        <f t="shared" si="117"/>
        <v>32377</v>
      </c>
      <c r="R1086" s="9">
        <f t="shared" si="119"/>
        <v>34</v>
      </c>
      <c r="S1086" s="9"/>
      <c r="T1086" s="40">
        <f>COUNTA(Table3[[#This Row],[month]:[age]])</f>
        <v>7</v>
      </c>
    </row>
    <row r="1087" spans="1:20" x14ac:dyDescent="0.25">
      <c r="A1087" t="s">
        <v>1118</v>
      </c>
      <c r="B1087">
        <v>1976</v>
      </c>
      <c r="C1087" t="s">
        <v>10</v>
      </c>
      <c r="D1087">
        <v>14</v>
      </c>
      <c r="E1087">
        <v>2</v>
      </c>
      <c r="F1087" s="42">
        <v>8825.09</v>
      </c>
      <c r="G1087" t="s">
        <v>11</v>
      </c>
      <c r="H1087" t="s">
        <v>12</v>
      </c>
      <c r="I1087" t="s">
        <v>42</v>
      </c>
      <c r="J1087" s="7">
        <f t="shared" si="114"/>
        <v>0</v>
      </c>
      <c r="K1087" s="9" t="str">
        <f t="shared" si="118"/>
        <v>Id1253</v>
      </c>
      <c r="L1087" s="8" t="str">
        <f t="shared" si="115"/>
        <v>Jul</v>
      </c>
      <c r="M1087" s="9">
        <f t="shared" si="120"/>
        <v>1976</v>
      </c>
      <c r="N1087" s="8" t="str" cm="1">
        <f t="array" ref="N1087">IF(G1087="?",INDEX($G$2:$G$2344,MODE(MATCH($G$2:$G$2344,$G$2:$G$2344,0))),G1087)</f>
        <v>tier - 2</v>
      </c>
      <c r="O1087" s="8" t="str" cm="1">
        <f t="array" ref="O1087">IF(H1087="?",INDEX($H$2:$H$2344,MODE(MATCH($H$2:$H$2344,$H$2:$H$2344,0))),H1087)</f>
        <v>tier - 3</v>
      </c>
      <c r="P1087" s="8" t="str">
        <f t="shared" si="116"/>
        <v>R1011</v>
      </c>
      <c r="Q1087" s="11">
        <f t="shared" si="117"/>
        <v>27955</v>
      </c>
      <c r="R1087" s="9">
        <f t="shared" si="119"/>
        <v>46</v>
      </c>
      <c r="S1087" s="9"/>
      <c r="T1087" s="40">
        <f>COUNTA(Table3[[#This Row],[month]:[age]])</f>
        <v>7</v>
      </c>
    </row>
    <row r="1088" spans="1:20" x14ac:dyDescent="0.25">
      <c r="A1088" t="s">
        <v>1119</v>
      </c>
      <c r="B1088">
        <v>1972</v>
      </c>
      <c r="C1088" t="s">
        <v>15</v>
      </c>
      <c r="D1088">
        <v>14</v>
      </c>
      <c r="E1088">
        <v>0</v>
      </c>
      <c r="F1088" s="42">
        <v>8827.2099999999991</v>
      </c>
      <c r="G1088" t="s">
        <v>12</v>
      </c>
      <c r="H1088" t="s">
        <v>16</v>
      </c>
      <c r="I1088" t="s">
        <v>23</v>
      </c>
      <c r="J1088" s="7">
        <f t="shared" si="114"/>
        <v>0</v>
      </c>
      <c r="K1088" s="9" t="str">
        <f t="shared" si="118"/>
        <v>Id1252</v>
      </c>
      <c r="L1088" s="8" t="str">
        <f t="shared" si="115"/>
        <v>Nov</v>
      </c>
      <c r="M1088" s="9">
        <f t="shared" si="120"/>
        <v>1972</v>
      </c>
      <c r="N1088" s="8" t="str" cm="1">
        <f t="array" ref="N1088">IF(G1088="?",INDEX($G$2:$G$2344,MODE(MATCH($G$2:$G$2344,$G$2:$G$2344,0))),G1088)</f>
        <v>tier - 3</v>
      </c>
      <c r="O1088" s="8" t="str" cm="1">
        <f t="array" ref="O1088">IF(H1088="?",INDEX($H$2:$H$2344,MODE(MATCH($H$2:$H$2344,$H$2:$H$2344,0))),H1088)</f>
        <v>tier - 1</v>
      </c>
      <c r="P1088" s="8" t="str">
        <f t="shared" si="116"/>
        <v>R1012</v>
      </c>
      <c r="Q1088" s="11">
        <f t="shared" si="117"/>
        <v>26617</v>
      </c>
      <c r="R1088" s="9">
        <f t="shared" si="119"/>
        <v>50</v>
      </c>
      <c r="S1088" s="9"/>
      <c r="T1088" s="40">
        <f>COUNTA(Table3[[#This Row],[month]:[age]])</f>
        <v>7</v>
      </c>
    </row>
    <row r="1089" spans="1:20" x14ac:dyDescent="0.25">
      <c r="A1089" t="s">
        <v>1120</v>
      </c>
      <c r="B1089">
        <v>1972</v>
      </c>
      <c r="C1089" t="s">
        <v>15</v>
      </c>
      <c r="D1089">
        <v>22</v>
      </c>
      <c r="E1089">
        <v>0</v>
      </c>
      <c r="F1089" s="42">
        <v>8835.26</v>
      </c>
      <c r="G1089" t="s">
        <v>12</v>
      </c>
      <c r="H1089" t="s">
        <v>11</v>
      </c>
      <c r="I1089" t="s">
        <v>23</v>
      </c>
      <c r="J1089" s="7">
        <f t="shared" si="114"/>
        <v>0</v>
      </c>
      <c r="K1089" s="9" t="str">
        <f t="shared" si="118"/>
        <v>Id1251</v>
      </c>
      <c r="L1089" s="8" t="str">
        <f t="shared" si="115"/>
        <v>Nov</v>
      </c>
      <c r="M1089" s="9">
        <f t="shared" si="120"/>
        <v>1972</v>
      </c>
      <c r="N1089" s="8" t="str" cm="1">
        <f t="array" ref="N1089">IF(G1089="?",INDEX($G$2:$G$2344,MODE(MATCH($G$2:$G$2344,$G$2:$G$2344,0))),G1089)</f>
        <v>tier - 3</v>
      </c>
      <c r="O1089" s="8" t="str" cm="1">
        <f t="array" ref="O1089">IF(H1089="?",INDEX($H$2:$H$2344,MODE(MATCH($H$2:$H$2344,$H$2:$H$2344,0))),H1089)</f>
        <v>tier - 2</v>
      </c>
      <c r="P1089" s="8" t="str">
        <f t="shared" si="116"/>
        <v>R1012</v>
      </c>
      <c r="Q1089" s="11">
        <f t="shared" si="117"/>
        <v>26625</v>
      </c>
      <c r="R1089" s="9">
        <f t="shared" si="119"/>
        <v>50</v>
      </c>
      <c r="S1089" s="9"/>
      <c r="T1089" s="40">
        <f>COUNTA(Table3[[#This Row],[month]:[age]])</f>
        <v>7</v>
      </c>
    </row>
    <row r="1090" spans="1:20" x14ac:dyDescent="0.25">
      <c r="A1090" t="s">
        <v>1121</v>
      </c>
      <c r="B1090">
        <v>1974</v>
      </c>
      <c r="C1090" t="s">
        <v>18</v>
      </c>
      <c r="D1090">
        <v>18</v>
      </c>
      <c r="E1090">
        <v>1</v>
      </c>
      <c r="F1090" s="42">
        <v>8871.15</v>
      </c>
      <c r="G1090" t="s">
        <v>11</v>
      </c>
      <c r="H1090" t="s">
        <v>12</v>
      </c>
      <c r="I1090" t="s">
        <v>13</v>
      </c>
      <c r="J1090" s="7">
        <f t="shared" ref="J1090:J1153" si="121">COUNTIF(A1090:I1090, "?")</f>
        <v>0</v>
      </c>
      <c r="K1090" s="9" t="str">
        <f t="shared" si="118"/>
        <v>Id1250</v>
      </c>
      <c r="L1090" s="8" t="str">
        <f t="shared" ref="L1090:L1153" si="122">IF(C1090="?", "Sep", C1090)</f>
        <v>Jun</v>
      </c>
      <c r="M1090" s="9">
        <f t="shared" si="120"/>
        <v>1974</v>
      </c>
      <c r="N1090" s="8" t="str" cm="1">
        <f t="array" ref="N1090">IF(G1090="?",INDEX($G$2:$G$2344,MODE(MATCH($G$2:$G$2344,$G$2:$G$2344,0))),G1090)</f>
        <v>tier - 2</v>
      </c>
      <c r="O1090" s="8" t="str" cm="1">
        <f t="array" ref="O1090">IF(H1090="?",INDEX($H$2:$H$2344,MODE(MATCH($H$2:$H$2344,$H$2:$H$2344,0))),H1090)</f>
        <v>tier - 3</v>
      </c>
      <c r="P1090" s="8" t="str">
        <f t="shared" ref="P1090:P1153" si="123">IF(I1090="?", "Unknown", I1090)</f>
        <v>R1013</v>
      </c>
      <c r="Q1090" s="11">
        <f t="shared" ref="Q1090:Q1153" si="124">DATE(B1090, MONTH(1 &amp; L1090), D1090)</f>
        <v>27198</v>
      </c>
      <c r="R1090" s="9">
        <f t="shared" si="119"/>
        <v>48</v>
      </c>
      <c r="S1090" s="9"/>
      <c r="T1090" s="40">
        <f>COUNTA(Table3[[#This Row],[month]:[age]])</f>
        <v>7</v>
      </c>
    </row>
    <row r="1091" spans="1:20" x14ac:dyDescent="0.25">
      <c r="A1091" t="s">
        <v>1122</v>
      </c>
      <c r="B1091">
        <v>1973</v>
      </c>
      <c r="C1091" t="s">
        <v>20</v>
      </c>
      <c r="D1091">
        <v>9</v>
      </c>
      <c r="E1091">
        <v>0</v>
      </c>
      <c r="F1091" s="42">
        <v>8890.59</v>
      </c>
      <c r="G1091" t="s">
        <v>11</v>
      </c>
      <c r="H1091" t="s">
        <v>12</v>
      </c>
      <c r="I1091" t="s">
        <v>23</v>
      </c>
      <c r="J1091" s="7">
        <f t="shared" si="121"/>
        <v>0</v>
      </c>
      <c r="K1091" s="9" t="str">
        <f t="shared" ref="K1091:K1154" si="125">IF(A1091="?", "Unknown", A1091)</f>
        <v>Id1249</v>
      </c>
      <c r="L1091" s="8" t="str">
        <f t="shared" si="122"/>
        <v>Sep</v>
      </c>
      <c r="M1091" s="9">
        <f t="shared" si="120"/>
        <v>1973</v>
      </c>
      <c r="N1091" s="8" t="str" cm="1">
        <f t="array" ref="N1091">IF(G1091="?",INDEX($G$2:$G$2344,MODE(MATCH($G$2:$G$2344,$G$2:$G$2344,0))),G1091)</f>
        <v>tier - 2</v>
      </c>
      <c r="O1091" s="8" t="str" cm="1">
        <f t="array" ref="O1091">IF(H1091="?",INDEX($H$2:$H$2344,MODE(MATCH($H$2:$H$2344,$H$2:$H$2344,0))),H1091)</f>
        <v>tier - 3</v>
      </c>
      <c r="P1091" s="8" t="str">
        <f t="shared" si="123"/>
        <v>R1012</v>
      </c>
      <c r="Q1091" s="11">
        <f t="shared" si="124"/>
        <v>26916</v>
      </c>
      <c r="R1091" s="9">
        <f t="shared" ref="R1091:R1154" si="126">DATEDIF(Q1091, DATE(2023,6,8), "Y")</f>
        <v>49</v>
      </c>
      <c r="S1091" s="9"/>
      <c r="T1091" s="40">
        <f>COUNTA(Table3[[#This Row],[month]:[age]])</f>
        <v>7</v>
      </c>
    </row>
    <row r="1092" spans="1:20" x14ac:dyDescent="0.25">
      <c r="A1092" t="s">
        <v>1123</v>
      </c>
      <c r="B1092">
        <v>1978</v>
      </c>
      <c r="C1092" t="s">
        <v>30</v>
      </c>
      <c r="D1092">
        <v>16</v>
      </c>
      <c r="E1092">
        <v>3</v>
      </c>
      <c r="F1092" s="42">
        <v>8891.14</v>
      </c>
      <c r="G1092" t="s">
        <v>11</v>
      </c>
      <c r="H1092" t="s">
        <v>12</v>
      </c>
      <c r="I1092" t="s">
        <v>356</v>
      </c>
      <c r="J1092" s="7">
        <f t="shared" si="121"/>
        <v>0</v>
      </c>
      <c r="K1092" s="9" t="str">
        <f t="shared" si="125"/>
        <v>Id1248</v>
      </c>
      <c r="L1092" s="8" t="str">
        <f t="shared" si="122"/>
        <v>Dec</v>
      </c>
      <c r="M1092" s="9">
        <f t="shared" si="120"/>
        <v>1978</v>
      </c>
      <c r="N1092" s="8" t="str" cm="1">
        <f t="array" ref="N1092">IF(G1092="?",INDEX($G$2:$G$2344,MODE(MATCH($G$2:$G$2344,$G$2:$G$2344,0))),G1092)</f>
        <v>tier - 2</v>
      </c>
      <c r="O1092" s="8" t="str" cm="1">
        <f t="array" ref="O1092">IF(H1092="?",INDEX($H$2:$H$2344,MODE(MATCH($H$2:$H$2344,$H$2:$H$2344,0))),H1092)</f>
        <v>tier - 3</v>
      </c>
      <c r="P1092" s="8" t="str">
        <f t="shared" si="123"/>
        <v>R1017</v>
      </c>
      <c r="Q1092" s="11">
        <f t="shared" si="124"/>
        <v>28840</v>
      </c>
      <c r="R1092" s="9">
        <f t="shared" si="126"/>
        <v>44</v>
      </c>
      <c r="S1092" s="9"/>
      <c r="T1092" s="40">
        <f>COUNTA(Table3[[#This Row],[month]:[age]])</f>
        <v>7</v>
      </c>
    </row>
    <row r="1093" spans="1:20" x14ac:dyDescent="0.25">
      <c r="A1093" t="s">
        <v>1124</v>
      </c>
      <c r="B1093">
        <v>1997</v>
      </c>
      <c r="C1093" t="s">
        <v>15</v>
      </c>
      <c r="D1093">
        <v>28</v>
      </c>
      <c r="E1093">
        <v>0</v>
      </c>
      <c r="F1093" s="42">
        <v>8906.14</v>
      </c>
      <c r="G1093" t="s">
        <v>11</v>
      </c>
      <c r="H1093" t="s">
        <v>11</v>
      </c>
      <c r="I1093" t="s">
        <v>23</v>
      </c>
      <c r="J1093" s="7">
        <f t="shared" si="121"/>
        <v>0</v>
      </c>
      <c r="K1093" s="9" t="str">
        <f t="shared" si="125"/>
        <v>Id1247</v>
      </c>
      <c r="L1093" s="8" t="str">
        <f t="shared" si="122"/>
        <v>Nov</v>
      </c>
      <c r="M1093" s="9">
        <f t="shared" si="120"/>
        <v>1997</v>
      </c>
      <c r="N1093" s="8" t="str" cm="1">
        <f t="array" ref="N1093">IF(G1093="?",INDEX($G$2:$G$2344,MODE(MATCH($G$2:$G$2344,$G$2:$G$2344,0))),G1093)</f>
        <v>tier - 2</v>
      </c>
      <c r="O1093" s="8" t="str" cm="1">
        <f t="array" ref="O1093">IF(H1093="?",INDEX($H$2:$H$2344,MODE(MATCH($H$2:$H$2344,$H$2:$H$2344,0))),H1093)</f>
        <v>tier - 2</v>
      </c>
      <c r="P1093" s="8" t="str">
        <f t="shared" si="123"/>
        <v>R1012</v>
      </c>
      <c r="Q1093" s="11">
        <f t="shared" si="124"/>
        <v>35762</v>
      </c>
      <c r="R1093" s="9">
        <f t="shared" si="126"/>
        <v>25</v>
      </c>
      <c r="S1093" s="9"/>
      <c r="T1093" s="40">
        <f>COUNTA(Table3[[#This Row],[month]:[age]])</f>
        <v>7</v>
      </c>
    </row>
    <row r="1094" spans="1:20" x14ac:dyDescent="0.25">
      <c r="A1094" t="s">
        <v>1125</v>
      </c>
      <c r="B1094">
        <v>1967</v>
      </c>
      <c r="C1094" t="s">
        <v>20</v>
      </c>
      <c r="D1094">
        <v>6</v>
      </c>
      <c r="E1094">
        <v>0</v>
      </c>
      <c r="F1094" s="42">
        <v>8908.4699999999993</v>
      </c>
      <c r="G1094" t="s">
        <v>12</v>
      </c>
      <c r="H1094" t="s">
        <v>11</v>
      </c>
      <c r="I1094" t="s">
        <v>13</v>
      </c>
      <c r="J1094" s="7">
        <f t="shared" si="121"/>
        <v>0</v>
      </c>
      <c r="K1094" s="9" t="str">
        <f t="shared" si="125"/>
        <v>Id1246</v>
      </c>
      <c r="L1094" s="8" t="str">
        <f t="shared" si="122"/>
        <v>Sep</v>
      </c>
      <c r="M1094" s="9">
        <f t="shared" si="120"/>
        <v>1967</v>
      </c>
      <c r="N1094" s="8" t="str" cm="1">
        <f t="array" ref="N1094">IF(G1094="?",INDEX($G$2:$G$2344,MODE(MATCH($G$2:$G$2344,$G$2:$G$2344,0))),G1094)</f>
        <v>tier - 3</v>
      </c>
      <c r="O1094" s="8" t="str" cm="1">
        <f t="array" ref="O1094">IF(H1094="?",INDEX($H$2:$H$2344,MODE(MATCH($H$2:$H$2344,$H$2:$H$2344,0))),H1094)</f>
        <v>tier - 2</v>
      </c>
      <c r="P1094" s="8" t="str">
        <f t="shared" si="123"/>
        <v>R1013</v>
      </c>
      <c r="Q1094" s="11">
        <f t="shared" si="124"/>
        <v>24721</v>
      </c>
      <c r="R1094" s="9">
        <f t="shared" si="126"/>
        <v>55</v>
      </c>
      <c r="S1094" s="9"/>
      <c r="T1094" s="40">
        <f>COUNTA(Table3[[#This Row],[month]:[age]])</f>
        <v>7</v>
      </c>
    </row>
    <row r="1095" spans="1:20" x14ac:dyDescent="0.25">
      <c r="A1095" t="s">
        <v>1126</v>
      </c>
      <c r="B1095">
        <v>1975</v>
      </c>
      <c r="C1095" t="s">
        <v>10</v>
      </c>
      <c r="D1095">
        <v>7</v>
      </c>
      <c r="E1095">
        <v>1</v>
      </c>
      <c r="F1095" s="42">
        <v>8930.93</v>
      </c>
      <c r="G1095" t="s">
        <v>11</v>
      </c>
      <c r="H1095" t="s">
        <v>11</v>
      </c>
      <c r="I1095" t="s">
        <v>23</v>
      </c>
      <c r="J1095" s="7">
        <f t="shared" si="121"/>
        <v>0</v>
      </c>
      <c r="K1095" s="9" t="str">
        <f t="shared" si="125"/>
        <v>Id1245</v>
      </c>
      <c r="L1095" s="8" t="str">
        <f t="shared" si="122"/>
        <v>Jul</v>
      </c>
      <c r="M1095" s="9">
        <f t="shared" si="120"/>
        <v>1975</v>
      </c>
      <c r="N1095" s="8" t="str" cm="1">
        <f t="array" ref="N1095">IF(G1095="?",INDEX($G$2:$G$2344,MODE(MATCH($G$2:$G$2344,$G$2:$G$2344,0))),G1095)</f>
        <v>tier - 2</v>
      </c>
      <c r="O1095" s="8" t="str" cm="1">
        <f t="array" ref="O1095">IF(H1095="?",INDEX($H$2:$H$2344,MODE(MATCH($H$2:$H$2344,$H$2:$H$2344,0))),H1095)</f>
        <v>tier - 2</v>
      </c>
      <c r="P1095" s="8" t="str">
        <f t="shared" si="123"/>
        <v>R1012</v>
      </c>
      <c r="Q1095" s="11">
        <f t="shared" si="124"/>
        <v>27582</v>
      </c>
      <c r="R1095" s="9">
        <f t="shared" si="126"/>
        <v>47</v>
      </c>
      <c r="S1095" s="9"/>
      <c r="T1095" s="40">
        <f>COUNTA(Table3[[#This Row],[month]:[age]])</f>
        <v>7</v>
      </c>
    </row>
    <row r="1096" spans="1:20" x14ac:dyDescent="0.25">
      <c r="A1096" t="s">
        <v>1127</v>
      </c>
      <c r="B1096">
        <v>1972</v>
      </c>
      <c r="C1096" t="s">
        <v>18</v>
      </c>
      <c r="D1096">
        <v>6</v>
      </c>
      <c r="E1096">
        <v>0</v>
      </c>
      <c r="F1096" s="42">
        <v>8932.08</v>
      </c>
      <c r="G1096" t="s">
        <v>11</v>
      </c>
      <c r="H1096" t="s">
        <v>16</v>
      </c>
      <c r="I1096" t="s">
        <v>42</v>
      </c>
      <c r="J1096" s="7">
        <f t="shared" si="121"/>
        <v>0</v>
      </c>
      <c r="K1096" s="9" t="str">
        <f t="shared" si="125"/>
        <v>Id1244</v>
      </c>
      <c r="L1096" s="8" t="str">
        <f t="shared" si="122"/>
        <v>Jun</v>
      </c>
      <c r="M1096" s="9">
        <f t="shared" si="120"/>
        <v>1972</v>
      </c>
      <c r="N1096" s="8" t="str" cm="1">
        <f t="array" ref="N1096">IF(G1096="?",INDEX($G$2:$G$2344,MODE(MATCH($G$2:$G$2344,$G$2:$G$2344,0))),G1096)</f>
        <v>tier - 2</v>
      </c>
      <c r="O1096" s="8" t="str" cm="1">
        <f t="array" ref="O1096">IF(H1096="?",INDEX($H$2:$H$2344,MODE(MATCH($H$2:$H$2344,$H$2:$H$2344,0))),H1096)</f>
        <v>tier - 1</v>
      </c>
      <c r="P1096" s="8" t="str">
        <f t="shared" si="123"/>
        <v>R1011</v>
      </c>
      <c r="Q1096" s="11">
        <f t="shared" si="124"/>
        <v>26456</v>
      </c>
      <c r="R1096" s="9">
        <f t="shared" si="126"/>
        <v>51</v>
      </c>
      <c r="S1096" s="9"/>
      <c r="T1096" s="40">
        <f>COUNTA(Table3[[#This Row],[month]:[age]])</f>
        <v>7</v>
      </c>
    </row>
    <row r="1097" spans="1:20" x14ac:dyDescent="0.25">
      <c r="A1097" t="s">
        <v>1128</v>
      </c>
      <c r="B1097">
        <v>1976</v>
      </c>
      <c r="C1097" t="s">
        <v>30</v>
      </c>
      <c r="D1097">
        <v>25</v>
      </c>
      <c r="E1097">
        <v>3</v>
      </c>
      <c r="F1097" s="42">
        <v>8944.1200000000008</v>
      </c>
      <c r="G1097" t="s">
        <v>12</v>
      </c>
      <c r="H1097" t="s">
        <v>11</v>
      </c>
      <c r="I1097" t="s">
        <v>13</v>
      </c>
      <c r="J1097" s="7">
        <f t="shared" si="121"/>
        <v>0</v>
      </c>
      <c r="K1097" s="9" t="str">
        <f t="shared" si="125"/>
        <v>Id1243</v>
      </c>
      <c r="L1097" s="8" t="str">
        <f t="shared" si="122"/>
        <v>Dec</v>
      </c>
      <c r="M1097" s="9">
        <f t="shared" si="120"/>
        <v>1976</v>
      </c>
      <c r="N1097" s="8" t="str" cm="1">
        <f t="array" ref="N1097">IF(G1097="?",INDEX($G$2:$G$2344,MODE(MATCH($G$2:$G$2344,$G$2:$G$2344,0))),G1097)</f>
        <v>tier - 3</v>
      </c>
      <c r="O1097" s="8" t="str" cm="1">
        <f t="array" ref="O1097">IF(H1097="?",INDEX($H$2:$H$2344,MODE(MATCH($H$2:$H$2344,$H$2:$H$2344,0))),H1097)</f>
        <v>tier - 2</v>
      </c>
      <c r="P1097" s="8" t="str">
        <f t="shared" si="123"/>
        <v>R1013</v>
      </c>
      <c r="Q1097" s="11">
        <f t="shared" si="124"/>
        <v>28119</v>
      </c>
      <c r="R1097" s="9">
        <f t="shared" si="126"/>
        <v>46</v>
      </c>
      <c r="S1097" s="9"/>
      <c r="T1097" s="40">
        <f>COUNTA(Table3[[#This Row],[month]:[age]])</f>
        <v>7</v>
      </c>
    </row>
    <row r="1098" spans="1:20" x14ac:dyDescent="0.25">
      <c r="A1098" t="s">
        <v>1129</v>
      </c>
      <c r="B1098">
        <v>1992</v>
      </c>
      <c r="C1098" t="s">
        <v>20</v>
      </c>
      <c r="D1098">
        <v>27</v>
      </c>
      <c r="E1098">
        <v>0</v>
      </c>
      <c r="F1098" s="42">
        <v>8954.99</v>
      </c>
      <c r="G1098" t="s">
        <v>11</v>
      </c>
      <c r="H1098" t="s">
        <v>12</v>
      </c>
      <c r="I1098" t="s">
        <v>535</v>
      </c>
      <c r="J1098" s="7">
        <f t="shared" si="121"/>
        <v>0</v>
      </c>
      <c r="K1098" s="9" t="str">
        <f t="shared" si="125"/>
        <v>Id1242</v>
      </c>
      <c r="L1098" s="8" t="str">
        <f t="shared" si="122"/>
        <v>Sep</v>
      </c>
      <c r="M1098" s="9">
        <f t="shared" si="120"/>
        <v>1992</v>
      </c>
      <c r="N1098" s="8" t="str" cm="1">
        <f t="array" ref="N1098">IF(G1098="?",INDEX($G$2:$G$2344,MODE(MATCH($G$2:$G$2344,$G$2:$G$2344,0))),G1098)</f>
        <v>tier - 2</v>
      </c>
      <c r="O1098" s="8" t="str" cm="1">
        <f t="array" ref="O1098">IF(H1098="?",INDEX($H$2:$H$2344,MODE(MATCH($H$2:$H$2344,$H$2:$H$2344,0))),H1098)</f>
        <v>tier - 3</v>
      </c>
      <c r="P1098" s="8" t="str">
        <f t="shared" si="123"/>
        <v>R1026</v>
      </c>
      <c r="Q1098" s="11">
        <f t="shared" si="124"/>
        <v>33874</v>
      </c>
      <c r="R1098" s="9">
        <f t="shared" si="126"/>
        <v>30</v>
      </c>
      <c r="S1098" s="9"/>
      <c r="T1098" s="40">
        <f>COUNTA(Table3[[#This Row],[month]:[age]])</f>
        <v>7</v>
      </c>
    </row>
    <row r="1099" spans="1:20" x14ac:dyDescent="0.25">
      <c r="A1099" t="s">
        <v>1130</v>
      </c>
      <c r="B1099">
        <v>1974</v>
      </c>
      <c r="C1099" t="s">
        <v>35</v>
      </c>
      <c r="D1099">
        <v>17</v>
      </c>
      <c r="E1099">
        <v>1</v>
      </c>
      <c r="F1099" s="42">
        <v>8964.06</v>
      </c>
      <c r="G1099" t="s">
        <v>12</v>
      </c>
      <c r="H1099" t="s">
        <v>11</v>
      </c>
      <c r="I1099" t="s">
        <v>168</v>
      </c>
      <c r="J1099" s="7">
        <f t="shared" si="121"/>
        <v>0</v>
      </c>
      <c r="K1099" s="9" t="str">
        <f t="shared" si="125"/>
        <v>Id1241</v>
      </c>
      <c r="L1099" s="8" t="str">
        <f t="shared" si="122"/>
        <v>Aug</v>
      </c>
      <c r="M1099" s="9">
        <f t="shared" si="120"/>
        <v>1974</v>
      </c>
      <c r="N1099" s="8" t="str" cm="1">
        <f t="array" ref="N1099">IF(G1099="?",INDEX($G$2:$G$2344,MODE(MATCH($G$2:$G$2344,$G$2:$G$2344,0))),G1099)</f>
        <v>tier - 3</v>
      </c>
      <c r="O1099" s="8" t="str" cm="1">
        <f t="array" ref="O1099">IF(H1099="?",INDEX($H$2:$H$2344,MODE(MATCH($H$2:$H$2344,$H$2:$H$2344,0))),H1099)</f>
        <v>tier - 2</v>
      </c>
      <c r="P1099" s="8" t="str">
        <f t="shared" si="123"/>
        <v>R1016</v>
      </c>
      <c r="Q1099" s="11">
        <f t="shared" si="124"/>
        <v>27258</v>
      </c>
      <c r="R1099" s="9">
        <f t="shared" si="126"/>
        <v>48</v>
      </c>
      <c r="S1099" s="9"/>
      <c r="T1099" s="40">
        <f>COUNTA(Table3[[#This Row],[month]:[age]])</f>
        <v>7</v>
      </c>
    </row>
    <row r="1100" spans="1:20" x14ac:dyDescent="0.25">
      <c r="A1100" t="s">
        <v>1131</v>
      </c>
      <c r="B1100">
        <v>1983</v>
      </c>
      <c r="C1100" t="s">
        <v>10</v>
      </c>
      <c r="D1100">
        <v>15</v>
      </c>
      <c r="E1100">
        <v>5</v>
      </c>
      <c r="F1100" s="42">
        <v>8965.7999999999993</v>
      </c>
      <c r="G1100" t="s">
        <v>11</v>
      </c>
      <c r="H1100" t="s">
        <v>12</v>
      </c>
      <c r="I1100" t="s">
        <v>23</v>
      </c>
      <c r="J1100" s="7">
        <f t="shared" si="121"/>
        <v>0</v>
      </c>
      <c r="K1100" s="9" t="str">
        <f t="shared" si="125"/>
        <v>Id1240</v>
      </c>
      <c r="L1100" s="8" t="str">
        <f t="shared" si="122"/>
        <v>Jul</v>
      </c>
      <c r="M1100" s="9">
        <f t="shared" si="120"/>
        <v>1983</v>
      </c>
      <c r="N1100" s="8" t="str" cm="1">
        <f t="array" ref="N1100">IF(G1100="?",INDEX($G$2:$G$2344,MODE(MATCH($G$2:$G$2344,$G$2:$G$2344,0))),G1100)</f>
        <v>tier - 2</v>
      </c>
      <c r="O1100" s="8" t="str" cm="1">
        <f t="array" ref="O1100">IF(H1100="?",INDEX($H$2:$H$2344,MODE(MATCH($H$2:$H$2344,$H$2:$H$2344,0))),H1100)</f>
        <v>tier - 3</v>
      </c>
      <c r="P1100" s="8" t="str">
        <f t="shared" si="123"/>
        <v>R1012</v>
      </c>
      <c r="Q1100" s="11">
        <f t="shared" si="124"/>
        <v>30512</v>
      </c>
      <c r="R1100" s="9">
        <f t="shared" si="126"/>
        <v>39</v>
      </c>
      <c r="S1100" s="9"/>
      <c r="T1100" s="40">
        <f>COUNTA(Table3[[#This Row],[month]:[age]])</f>
        <v>7</v>
      </c>
    </row>
    <row r="1101" spans="1:20" x14ac:dyDescent="0.25">
      <c r="A1101" t="s">
        <v>1132</v>
      </c>
      <c r="B1101">
        <v>1974</v>
      </c>
      <c r="C1101" t="s">
        <v>20</v>
      </c>
      <c r="D1101">
        <v>8</v>
      </c>
      <c r="E1101">
        <v>2</v>
      </c>
      <c r="F1101" s="42">
        <v>8968.33</v>
      </c>
      <c r="G1101" t="s">
        <v>12</v>
      </c>
      <c r="H1101" t="s">
        <v>11</v>
      </c>
      <c r="I1101" t="s">
        <v>42</v>
      </c>
      <c r="J1101" s="7">
        <f t="shared" si="121"/>
        <v>0</v>
      </c>
      <c r="K1101" s="9" t="str">
        <f t="shared" si="125"/>
        <v>Id1239</v>
      </c>
      <c r="L1101" s="8" t="str">
        <f t="shared" si="122"/>
        <v>Sep</v>
      </c>
      <c r="M1101" s="9">
        <f t="shared" si="120"/>
        <v>1974</v>
      </c>
      <c r="N1101" s="8" t="str" cm="1">
        <f t="array" ref="N1101">IF(G1101="?",INDEX($G$2:$G$2344,MODE(MATCH($G$2:$G$2344,$G$2:$G$2344,0))),G1101)</f>
        <v>tier - 3</v>
      </c>
      <c r="O1101" s="8" t="str" cm="1">
        <f t="array" ref="O1101">IF(H1101="?",INDEX($H$2:$H$2344,MODE(MATCH($H$2:$H$2344,$H$2:$H$2344,0))),H1101)</f>
        <v>tier - 2</v>
      </c>
      <c r="P1101" s="8" t="str">
        <f t="shared" si="123"/>
        <v>R1011</v>
      </c>
      <c r="Q1101" s="11">
        <f t="shared" si="124"/>
        <v>27280</v>
      </c>
      <c r="R1101" s="9">
        <f t="shared" si="126"/>
        <v>48</v>
      </c>
      <c r="S1101" s="9"/>
      <c r="T1101" s="40">
        <f>COUNTA(Table3[[#This Row],[month]:[age]])</f>
        <v>7</v>
      </c>
    </row>
    <row r="1102" spans="1:20" x14ac:dyDescent="0.25">
      <c r="A1102" t="s">
        <v>1133</v>
      </c>
      <c r="B1102">
        <v>1974</v>
      </c>
      <c r="C1102" t="s">
        <v>10</v>
      </c>
      <c r="D1102">
        <v>21</v>
      </c>
      <c r="E1102">
        <v>2</v>
      </c>
      <c r="F1102" s="42">
        <v>8978.19</v>
      </c>
      <c r="G1102" t="s">
        <v>11</v>
      </c>
      <c r="H1102" t="s">
        <v>11</v>
      </c>
      <c r="I1102" t="s">
        <v>13</v>
      </c>
      <c r="J1102" s="7">
        <f t="shared" si="121"/>
        <v>0</v>
      </c>
      <c r="K1102" s="9" t="str">
        <f t="shared" si="125"/>
        <v>Id1238</v>
      </c>
      <c r="L1102" s="8" t="str">
        <f t="shared" si="122"/>
        <v>Jul</v>
      </c>
      <c r="M1102" s="9">
        <f t="shared" si="120"/>
        <v>1974</v>
      </c>
      <c r="N1102" s="8" t="str" cm="1">
        <f t="array" ref="N1102">IF(G1102="?",INDEX($G$2:$G$2344,MODE(MATCH($G$2:$G$2344,$G$2:$G$2344,0))),G1102)</f>
        <v>tier - 2</v>
      </c>
      <c r="O1102" s="8" t="str" cm="1">
        <f t="array" ref="O1102">IF(H1102="?",INDEX($H$2:$H$2344,MODE(MATCH($H$2:$H$2344,$H$2:$H$2344,0))),H1102)</f>
        <v>tier - 2</v>
      </c>
      <c r="P1102" s="8" t="str">
        <f t="shared" si="123"/>
        <v>R1013</v>
      </c>
      <c r="Q1102" s="11">
        <f t="shared" si="124"/>
        <v>27231</v>
      </c>
      <c r="R1102" s="9">
        <f t="shared" si="126"/>
        <v>48</v>
      </c>
      <c r="S1102" s="9"/>
      <c r="T1102" s="40">
        <f>COUNTA(Table3[[#This Row],[month]:[age]])</f>
        <v>7</v>
      </c>
    </row>
    <row r="1103" spans="1:20" x14ac:dyDescent="0.25">
      <c r="A1103" t="s">
        <v>1134</v>
      </c>
      <c r="B1103">
        <v>1973</v>
      </c>
      <c r="C1103" t="s">
        <v>37</v>
      </c>
      <c r="D1103">
        <v>11</v>
      </c>
      <c r="E1103">
        <v>0</v>
      </c>
      <c r="F1103" s="42">
        <v>8988.16</v>
      </c>
      <c r="G1103" t="s">
        <v>11</v>
      </c>
      <c r="H1103" t="s">
        <v>16</v>
      </c>
      <c r="I1103" t="s">
        <v>23</v>
      </c>
      <c r="J1103" s="7">
        <f t="shared" si="121"/>
        <v>0</v>
      </c>
      <c r="K1103" s="9" t="str">
        <f t="shared" si="125"/>
        <v>Id1237</v>
      </c>
      <c r="L1103" s="8" t="str">
        <f t="shared" si="122"/>
        <v>Oct</v>
      </c>
      <c r="M1103" s="9">
        <f t="shared" si="120"/>
        <v>1973</v>
      </c>
      <c r="N1103" s="8" t="str" cm="1">
        <f t="array" ref="N1103">IF(G1103="?",INDEX($G$2:$G$2344,MODE(MATCH($G$2:$G$2344,$G$2:$G$2344,0))),G1103)</f>
        <v>tier - 2</v>
      </c>
      <c r="O1103" s="8" t="str" cm="1">
        <f t="array" ref="O1103">IF(H1103="?",INDEX($H$2:$H$2344,MODE(MATCH($H$2:$H$2344,$H$2:$H$2344,0))),H1103)</f>
        <v>tier - 1</v>
      </c>
      <c r="P1103" s="8" t="str">
        <f t="shared" si="123"/>
        <v>R1012</v>
      </c>
      <c r="Q1103" s="11">
        <f t="shared" si="124"/>
        <v>26948</v>
      </c>
      <c r="R1103" s="9">
        <f t="shared" si="126"/>
        <v>49</v>
      </c>
      <c r="S1103" s="9"/>
      <c r="T1103" s="40">
        <f>COUNTA(Table3[[#This Row],[month]:[age]])</f>
        <v>7</v>
      </c>
    </row>
    <row r="1104" spans="1:20" x14ac:dyDescent="0.25">
      <c r="A1104" t="s">
        <v>1135</v>
      </c>
      <c r="B1104">
        <v>1979</v>
      </c>
      <c r="C1104" t="s">
        <v>30</v>
      </c>
      <c r="D1104">
        <v>16</v>
      </c>
      <c r="E1104">
        <v>2</v>
      </c>
      <c r="F1104" s="42">
        <v>8998.43</v>
      </c>
      <c r="G1104" t="s">
        <v>11</v>
      </c>
      <c r="H1104" t="s">
        <v>16</v>
      </c>
      <c r="I1104" t="s">
        <v>200</v>
      </c>
      <c r="J1104" s="7">
        <f t="shared" si="121"/>
        <v>0</v>
      </c>
      <c r="K1104" s="9" t="str">
        <f t="shared" si="125"/>
        <v>Id1236</v>
      </c>
      <c r="L1104" s="8" t="str">
        <f t="shared" si="122"/>
        <v>Dec</v>
      </c>
      <c r="M1104" s="9">
        <f t="shared" si="120"/>
        <v>1979</v>
      </c>
      <c r="N1104" s="8" t="str" cm="1">
        <f t="array" ref="N1104">IF(G1104="?",INDEX($G$2:$G$2344,MODE(MATCH($G$2:$G$2344,$G$2:$G$2344,0))),G1104)</f>
        <v>tier - 2</v>
      </c>
      <c r="O1104" s="8" t="str" cm="1">
        <f t="array" ref="O1104">IF(H1104="?",INDEX($H$2:$H$2344,MODE(MATCH($H$2:$H$2344,$H$2:$H$2344,0))),H1104)</f>
        <v>tier - 1</v>
      </c>
      <c r="P1104" s="8" t="str">
        <f t="shared" si="123"/>
        <v>R1025</v>
      </c>
      <c r="Q1104" s="11">
        <f t="shared" si="124"/>
        <v>29205</v>
      </c>
      <c r="R1104" s="9">
        <f t="shared" si="126"/>
        <v>43</v>
      </c>
      <c r="S1104" s="9"/>
      <c r="T1104" s="40">
        <f>COUNTA(Table3[[#This Row],[month]:[age]])</f>
        <v>7</v>
      </c>
    </row>
    <row r="1105" spans="1:20" x14ac:dyDescent="0.25">
      <c r="A1105" t="s">
        <v>1136</v>
      </c>
      <c r="B1105">
        <v>1993</v>
      </c>
      <c r="C1105" t="s">
        <v>30</v>
      </c>
      <c r="D1105">
        <v>1</v>
      </c>
      <c r="E1105">
        <v>0</v>
      </c>
      <c r="F1105" s="42">
        <v>9010.2000000000007</v>
      </c>
      <c r="G1105" t="s">
        <v>11</v>
      </c>
      <c r="H1105" t="s">
        <v>12</v>
      </c>
      <c r="I1105" t="s">
        <v>535</v>
      </c>
      <c r="J1105" s="7">
        <f t="shared" si="121"/>
        <v>0</v>
      </c>
      <c r="K1105" s="9" t="str">
        <f t="shared" si="125"/>
        <v>Id1235</v>
      </c>
      <c r="L1105" s="8" t="str">
        <f t="shared" si="122"/>
        <v>Dec</v>
      </c>
      <c r="M1105" s="9">
        <f t="shared" si="120"/>
        <v>1993</v>
      </c>
      <c r="N1105" s="8" t="str" cm="1">
        <f t="array" ref="N1105">IF(G1105="?",INDEX($G$2:$G$2344,MODE(MATCH($G$2:$G$2344,$G$2:$G$2344,0))),G1105)</f>
        <v>tier - 2</v>
      </c>
      <c r="O1105" s="8" t="str" cm="1">
        <f t="array" ref="O1105">IF(H1105="?",INDEX($H$2:$H$2344,MODE(MATCH($H$2:$H$2344,$H$2:$H$2344,0))),H1105)</f>
        <v>tier - 3</v>
      </c>
      <c r="P1105" s="8" t="str">
        <f t="shared" si="123"/>
        <v>R1026</v>
      </c>
      <c r="Q1105" s="11">
        <f t="shared" si="124"/>
        <v>34304</v>
      </c>
      <c r="R1105" s="9">
        <f t="shared" si="126"/>
        <v>29</v>
      </c>
      <c r="S1105" s="9"/>
      <c r="T1105" s="40">
        <f>COUNTA(Table3[[#This Row],[month]:[age]])</f>
        <v>7</v>
      </c>
    </row>
    <row r="1106" spans="1:20" x14ac:dyDescent="0.25">
      <c r="A1106" t="s">
        <v>1137</v>
      </c>
      <c r="B1106">
        <v>1972</v>
      </c>
      <c r="C1106" t="s">
        <v>30</v>
      </c>
      <c r="D1106">
        <v>7</v>
      </c>
      <c r="E1106">
        <v>1</v>
      </c>
      <c r="F1106" s="42">
        <v>9048.0300000000007</v>
      </c>
      <c r="G1106" t="s">
        <v>11</v>
      </c>
      <c r="H1106" t="s">
        <v>11</v>
      </c>
      <c r="I1106" t="s">
        <v>13</v>
      </c>
      <c r="J1106" s="7">
        <f t="shared" si="121"/>
        <v>0</v>
      </c>
      <c r="K1106" s="9" t="str">
        <f t="shared" si="125"/>
        <v>Id1234</v>
      </c>
      <c r="L1106" s="8" t="str">
        <f t="shared" si="122"/>
        <v>Dec</v>
      </c>
      <c r="M1106" s="9">
        <f t="shared" si="120"/>
        <v>1972</v>
      </c>
      <c r="N1106" s="8" t="str" cm="1">
        <f t="array" ref="N1106">IF(G1106="?",INDEX($G$2:$G$2344,MODE(MATCH($G$2:$G$2344,$G$2:$G$2344,0))),G1106)</f>
        <v>tier - 2</v>
      </c>
      <c r="O1106" s="8" t="str" cm="1">
        <f t="array" ref="O1106">IF(H1106="?",INDEX($H$2:$H$2344,MODE(MATCH($H$2:$H$2344,$H$2:$H$2344,0))),H1106)</f>
        <v>tier - 2</v>
      </c>
      <c r="P1106" s="8" t="str">
        <f t="shared" si="123"/>
        <v>R1013</v>
      </c>
      <c r="Q1106" s="11">
        <f t="shared" si="124"/>
        <v>26640</v>
      </c>
      <c r="R1106" s="9">
        <f t="shared" si="126"/>
        <v>50</v>
      </c>
      <c r="S1106" s="9"/>
      <c r="T1106" s="40">
        <f>COUNTA(Table3[[#This Row],[month]:[age]])</f>
        <v>7</v>
      </c>
    </row>
    <row r="1107" spans="1:20" x14ac:dyDescent="0.25">
      <c r="A1107" t="s">
        <v>1138</v>
      </c>
      <c r="B1107">
        <v>1972</v>
      </c>
      <c r="C1107" t="s">
        <v>30</v>
      </c>
      <c r="D1107">
        <v>2</v>
      </c>
      <c r="E1107">
        <v>1</v>
      </c>
      <c r="F1107" s="42">
        <v>9058.73</v>
      </c>
      <c r="G1107" t="s">
        <v>12</v>
      </c>
      <c r="H1107" t="s">
        <v>11</v>
      </c>
      <c r="I1107" t="s">
        <v>13</v>
      </c>
      <c r="J1107" s="7">
        <f t="shared" si="121"/>
        <v>0</v>
      </c>
      <c r="K1107" s="9" t="str">
        <f t="shared" si="125"/>
        <v>Id1233</v>
      </c>
      <c r="L1107" s="8" t="str">
        <f t="shared" si="122"/>
        <v>Dec</v>
      </c>
      <c r="M1107" s="9">
        <f t="shared" si="120"/>
        <v>1972</v>
      </c>
      <c r="N1107" s="8" t="str" cm="1">
        <f t="array" ref="N1107">IF(G1107="?",INDEX($G$2:$G$2344,MODE(MATCH($G$2:$G$2344,$G$2:$G$2344,0))),G1107)</f>
        <v>tier - 3</v>
      </c>
      <c r="O1107" s="8" t="str" cm="1">
        <f t="array" ref="O1107">IF(H1107="?",INDEX($H$2:$H$2344,MODE(MATCH($H$2:$H$2344,$H$2:$H$2344,0))),H1107)</f>
        <v>tier - 2</v>
      </c>
      <c r="P1107" s="8" t="str">
        <f t="shared" si="123"/>
        <v>R1013</v>
      </c>
      <c r="Q1107" s="11">
        <f t="shared" si="124"/>
        <v>26635</v>
      </c>
      <c r="R1107" s="9">
        <f t="shared" si="126"/>
        <v>50</v>
      </c>
      <c r="S1107" s="9"/>
      <c r="T1107" s="40">
        <f>COUNTA(Table3[[#This Row],[month]:[age]])</f>
        <v>7</v>
      </c>
    </row>
    <row r="1108" spans="1:20" x14ac:dyDescent="0.25">
      <c r="A1108" t="s">
        <v>1139</v>
      </c>
      <c r="B1108">
        <v>1977</v>
      </c>
      <c r="C1108" t="s">
        <v>15</v>
      </c>
      <c r="D1108">
        <v>4</v>
      </c>
      <c r="E1108">
        <v>2</v>
      </c>
      <c r="F1108" s="42">
        <v>9095.07</v>
      </c>
      <c r="G1108" t="s">
        <v>11</v>
      </c>
      <c r="H1108" t="s">
        <v>11</v>
      </c>
      <c r="I1108" t="s">
        <v>247</v>
      </c>
      <c r="J1108" s="7">
        <f t="shared" si="121"/>
        <v>0</v>
      </c>
      <c r="K1108" s="9" t="str">
        <f t="shared" si="125"/>
        <v>Id1232</v>
      </c>
      <c r="L1108" s="8" t="str">
        <f t="shared" si="122"/>
        <v>Nov</v>
      </c>
      <c r="M1108" s="9">
        <f t="shared" si="120"/>
        <v>1977</v>
      </c>
      <c r="N1108" s="8" t="str" cm="1">
        <f t="array" ref="N1108">IF(G1108="?",INDEX($G$2:$G$2344,MODE(MATCH($G$2:$G$2344,$G$2:$G$2344,0))),G1108)</f>
        <v>tier - 2</v>
      </c>
      <c r="O1108" s="8" t="str" cm="1">
        <f t="array" ref="O1108">IF(H1108="?",INDEX($H$2:$H$2344,MODE(MATCH($H$2:$H$2344,$H$2:$H$2344,0))),H1108)</f>
        <v>tier - 2</v>
      </c>
      <c r="P1108" s="8" t="str">
        <f t="shared" si="123"/>
        <v>R1024</v>
      </c>
      <c r="Q1108" s="11">
        <f t="shared" si="124"/>
        <v>28433</v>
      </c>
      <c r="R1108" s="9">
        <f t="shared" si="126"/>
        <v>45</v>
      </c>
      <c r="S1108" s="9"/>
      <c r="T1108" s="40">
        <f>COUNTA(Table3[[#This Row],[month]:[age]])</f>
        <v>7</v>
      </c>
    </row>
    <row r="1109" spans="1:20" x14ac:dyDescent="0.25">
      <c r="A1109" t="s">
        <v>1140</v>
      </c>
      <c r="B1109">
        <v>1965</v>
      </c>
      <c r="C1109" t="s">
        <v>15</v>
      </c>
      <c r="D1109">
        <v>9</v>
      </c>
      <c r="E1109">
        <v>0</v>
      </c>
      <c r="F1109" s="42">
        <v>9095.94</v>
      </c>
      <c r="G1109" t="s">
        <v>12</v>
      </c>
      <c r="H1109" t="s">
        <v>16</v>
      </c>
      <c r="I1109" t="s">
        <v>42</v>
      </c>
      <c r="J1109" s="7">
        <f t="shared" si="121"/>
        <v>0</v>
      </c>
      <c r="K1109" s="9" t="str">
        <f t="shared" si="125"/>
        <v>Id1231</v>
      </c>
      <c r="L1109" s="8" t="str">
        <f t="shared" si="122"/>
        <v>Nov</v>
      </c>
      <c r="M1109" s="9">
        <f t="shared" si="120"/>
        <v>1965</v>
      </c>
      <c r="N1109" s="8" t="str" cm="1">
        <f t="array" ref="N1109">IF(G1109="?",INDEX($G$2:$G$2344,MODE(MATCH($G$2:$G$2344,$G$2:$G$2344,0))),G1109)</f>
        <v>tier - 3</v>
      </c>
      <c r="O1109" s="8" t="str" cm="1">
        <f t="array" ref="O1109">IF(H1109="?",INDEX($H$2:$H$2344,MODE(MATCH($H$2:$H$2344,$H$2:$H$2344,0))),H1109)</f>
        <v>tier - 1</v>
      </c>
      <c r="P1109" s="8" t="str">
        <f t="shared" si="123"/>
        <v>R1011</v>
      </c>
      <c r="Q1109" s="11">
        <f t="shared" si="124"/>
        <v>24055</v>
      </c>
      <c r="R1109" s="9">
        <f t="shared" si="126"/>
        <v>57</v>
      </c>
      <c r="S1109" s="9"/>
      <c r="T1109" s="40">
        <f>COUNTA(Table3[[#This Row],[month]:[age]])</f>
        <v>7</v>
      </c>
    </row>
    <row r="1110" spans="1:20" x14ac:dyDescent="0.25">
      <c r="A1110" t="s">
        <v>1141</v>
      </c>
      <c r="B1110">
        <v>1977</v>
      </c>
      <c r="C1110" t="s">
        <v>30</v>
      </c>
      <c r="D1110">
        <v>2</v>
      </c>
      <c r="E1110">
        <v>3</v>
      </c>
      <c r="F1110" s="42">
        <v>9101.7999999999993</v>
      </c>
      <c r="G1110" t="s">
        <v>11</v>
      </c>
      <c r="H1110" t="s">
        <v>16</v>
      </c>
      <c r="I1110" t="s">
        <v>42</v>
      </c>
      <c r="J1110" s="7">
        <f t="shared" si="121"/>
        <v>0</v>
      </c>
      <c r="K1110" s="9" t="str">
        <f t="shared" si="125"/>
        <v>Id1230</v>
      </c>
      <c r="L1110" s="8" t="str">
        <f t="shared" si="122"/>
        <v>Dec</v>
      </c>
      <c r="M1110" s="9">
        <f t="shared" si="120"/>
        <v>1977</v>
      </c>
      <c r="N1110" s="8" t="str" cm="1">
        <f t="array" ref="N1110">IF(G1110="?",INDEX($G$2:$G$2344,MODE(MATCH($G$2:$G$2344,$G$2:$G$2344,0))),G1110)</f>
        <v>tier - 2</v>
      </c>
      <c r="O1110" s="8" t="str" cm="1">
        <f t="array" ref="O1110">IF(H1110="?",INDEX($H$2:$H$2344,MODE(MATCH($H$2:$H$2344,$H$2:$H$2344,0))),H1110)</f>
        <v>tier - 1</v>
      </c>
      <c r="P1110" s="8" t="str">
        <f t="shared" si="123"/>
        <v>R1011</v>
      </c>
      <c r="Q1110" s="11">
        <f t="shared" si="124"/>
        <v>28461</v>
      </c>
      <c r="R1110" s="9">
        <f t="shared" si="126"/>
        <v>45</v>
      </c>
      <c r="S1110" s="9"/>
      <c r="T1110" s="40">
        <f>COUNTA(Table3[[#This Row],[month]:[age]])</f>
        <v>7</v>
      </c>
    </row>
    <row r="1111" spans="1:20" x14ac:dyDescent="0.25">
      <c r="A1111" t="s">
        <v>1142</v>
      </c>
      <c r="B1111">
        <v>1970</v>
      </c>
      <c r="C1111" t="s">
        <v>35</v>
      </c>
      <c r="D1111">
        <v>12</v>
      </c>
      <c r="E1111">
        <v>0</v>
      </c>
      <c r="F1111" s="42">
        <v>9140.9500000000007</v>
      </c>
      <c r="G1111" t="s">
        <v>12</v>
      </c>
      <c r="H1111" t="s">
        <v>12</v>
      </c>
      <c r="I1111" t="s">
        <v>13</v>
      </c>
      <c r="J1111" s="7">
        <f t="shared" si="121"/>
        <v>0</v>
      </c>
      <c r="K1111" s="9" t="str">
        <f t="shared" si="125"/>
        <v>Id1229</v>
      </c>
      <c r="L1111" s="8" t="str">
        <f t="shared" si="122"/>
        <v>Aug</v>
      </c>
      <c r="M1111" s="9">
        <f t="shared" si="120"/>
        <v>1970</v>
      </c>
      <c r="N1111" s="8" t="str" cm="1">
        <f t="array" ref="N1111">IF(G1111="?",INDEX($G$2:$G$2344,MODE(MATCH($G$2:$G$2344,$G$2:$G$2344,0))),G1111)</f>
        <v>tier - 3</v>
      </c>
      <c r="O1111" s="8" t="str" cm="1">
        <f t="array" ref="O1111">IF(H1111="?",INDEX($H$2:$H$2344,MODE(MATCH($H$2:$H$2344,$H$2:$H$2344,0))),H1111)</f>
        <v>tier - 3</v>
      </c>
      <c r="P1111" s="8" t="str">
        <f t="shared" si="123"/>
        <v>R1013</v>
      </c>
      <c r="Q1111" s="11">
        <f t="shared" si="124"/>
        <v>25792</v>
      </c>
      <c r="R1111" s="9">
        <f t="shared" si="126"/>
        <v>52</v>
      </c>
      <c r="S1111" s="9"/>
      <c r="T1111" s="40">
        <f>COUNTA(Table3[[#This Row],[month]:[age]])</f>
        <v>7</v>
      </c>
    </row>
    <row r="1112" spans="1:20" x14ac:dyDescent="0.25">
      <c r="A1112" t="s">
        <v>1143</v>
      </c>
      <c r="B1112">
        <v>1970</v>
      </c>
      <c r="C1112" t="s">
        <v>37</v>
      </c>
      <c r="D1112">
        <v>18</v>
      </c>
      <c r="E1112">
        <v>0</v>
      </c>
      <c r="F1112" s="42">
        <v>9144.57</v>
      </c>
      <c r="G1112" t="s">
        <v>12</v>
      </c>
      <c r="H1112" t="s">
        <v>11</v>
      </c>
      <c r="I1112" t="s">
        <v>42</v>
      </c>
      <c r="J1112" s="7">
        <f t="shared" si="121"/>
        <v>0</v>
      </c>
      <c r="K1112" s="9" t="str">
        <f t="shared" si="125"/>
        <v>Id1228</v>
      </c>
      <c r="L1112" s="8" t="str">
        <f t="shared" si="122"/>
        <v>Oct</v>
      </c>
      <c r="M1112" s="9">
        <f t="shared" si="120"/>
        <v>1970</v>
      </c>
      <c r="N1112" s="8" t="str" cm="1">
        <f t="array" ref="N1112">IF(G1112="?",INDEX($G$2:$G$2344,MODE(MATCH($G$2:$G$2344,$G$2:$G$2344,0))),G1112)</f>
        <v>tier - 3</v>
      </c>
      <c r="O1112" s="8" t="str" cm="1">
        <f t="array" ref="O1112">IF(H1112="?",INDEX($H$2:$H$2344,MODE(MATCH($H$2:$H$2344,$H$2:$H$2344,0))),H1112)</f>
        <v>tier - 2</v>
      </c>
      <c r="P1112" s="8" t="str">
        <f t="shared" si="123"/>
        <v>R1011</v>
      </c>
      <c r="Q1112" s="11">
        <f t="shared" si="124"/>
        <v>25859</v>
      </c>
      <c r="R1112" s="9">
        <f t="shared" si="126"/>
        <v>52</v>
      </c>
      <c r="S1112" s="9"/>
      <c r="T1112" s="40">
        <f>COUNTA(Table3[[#This Row],[month]:[age]])</f>
        <v>7</v>
      </c>
    </row>
    <row r="1113" spans="1:20" x14ac:dyDescent="0.25">
      <c r="A1113" t="s">
        <v>1144</v>
      </c>
      <c r="B1113">
        <v>1982</v>
      </c>
      <c r="C1113" t="s">
        <v>30</v>
      </c>
      <c r="D1113">
        <v>8</v>
      </c>
      <c r="E1113">
        <v>3</v>
      </c>
      <c r="F1113" s="42">
        <v>9147.5</v>
      </c>
      <c r="G1113" t="s">
        <v>11</v>
      </c>
      <c r="H1113" t="s">
        <v>16</v>
      </c>
      <c r="I1113" t="s">
        <v>23</v>
      </c>
      <c r="J1113" s="7">
        <f t="shared" si="121"/>
        <v>0</v>
      </c>
      <c r="K1113" s="9" t="str">
        <f t="shared" si="125"/>
        <v>Id1227</v>
      </c>
      <c r="L1113" s="8" t="str">
        <f t="shared" si="122"/>
        <v>Dec</v>
      </c>
      <c r="M1113" s="9">
        <f t="shared" si="120"/>
        <v>1982</v>
      </c>
      <c r="N1113" s="8" t="str" cm="1">
        <f t="array" ref="N1113">IF(G1113="?",INDEX($G$2:$G$2344,MODE(MATCH($G$2:$G$2344,$G$2:$G$2344,0))),G1113)</f>
        <v>tier - 2</v>
      </c>
      <c r="O1113" s="8" t="str" cm="1">
        <f t="array" ref="O1113">IF(H1113="?",INDEX($H$2:$H$2344,MODE(MATCH($H$2:$H$2344,$H$2:$H$2344,0))),H1113)</f>
        <v>tier - 1</v>
      </c>
      <c r="P1113" s="8" t="str">
        <f t="shared" si="123"/>
        <v>R1012</v>
      </c>
      <c r="Q1113" s="11">
        <f t="shared" si="124"/>
        <v>30293</v>
      </c>
      <c r="R1113" s="9">
        <f t="shared" si="126"/>
        <v>40</v>
      </c>
      <c r="S1113" s="9"/>
      <c r="T1113" s="40">
        <f>COUNTA(Table3[[#This Row],[month]:[age]])</f>
        <v>7</v>
      </c>
    </row>
    <row r="1114" spans="1:20" x14ac:dyDescent="0.25">
      <c r="A1114" t="s">
        <v>1145</v>
      </c>
      <c r="B1114">
        <v>1990</v>
      </c>
      <c r="C1114" t="s">
        <v>35</v>
      </c>
      <c r="D1114">
        <v>23</v>
      </c>
      <c r="E1114">
        <v>3</v>
      </c>
      <c r="F1114" s="42">
        <v>9159.51</v>
      </c>
      <c r="G1114" t="s">
        <v>11</v>
      </c>
      <c r="H1114" t="s">
        <v>11</v>
      </c>
      <c r="I1114" t="s">
        <v>300</v>
      </c>
      <c r="J1114" s="7">
        <f t="shared" si="121"/>
        <v>0</v>
      </c>
      <c r="K1114" s="9" t="str">
        <f t="shared" si="125"/>
        <v>Id1226</v>
      </c>
      <c r="L1114" s="8" t="str">
        <f t="shared" si="122"/>
        <v>Aug</v>
      </c>
      <c r="M1114" s="9">
        <f t="shared" si="120"/>
        <v>1990</v>
      </c>
      <c r="N1114" s="8" t="str" cm="1">
        <f t="array" ref="N1114">IF(G1114="?",INDEX($G$2:$G$2344,MODE(MATCH($G$2:$G$2344,$G$2:$G$2344,0))),G1114)</f>
        <v>tier - 2</v>
      </c>
      <c r="O1114" s="8" t="str" cm="1">
        <f t="array" ref="O1114">IF(H1114="?",INDEX($H$2:$H$2344,MODE(MATCH($H$2:$H$2344,$H$2:$H$2344,0))),H1114)</f>
        <v>tier - 2</v>
      </c>
      <c r="P1114" s="8" t="str">
        <f t="shared" si="123"/>
        <v>R1021</v>
      </c>
      <c r="Q1114" s="11">
        <f t="shared" si="124"/>
        <v>33108</v>
      </c>
      <c r="R1114" s="9">
        <f t="shared" si="126"/>
        <v>32</v>
      </c>
      <c r="S1114" s="9"/>
      <c r="T1114" s="40">
        <f>COUNTA(Table3[[#This Row],[month]:[age]])</f>
        <v>7</v>
      </c>
    </row>
    <row r="1115" spans="1:20" x14ac:dyDescent="0.25">
      <c r="A1115" t="s">
        <v>1146</v>
      </c>
      <c r="B1115">
        <v>1970</v>
      </c>
      <c r="C1115" t="s">
        <v>37</v>
      </c>
      <c r="D1115">
        <v>24</v>
      </c>
      <c r="E1115">
        <v>0</v>
      </c>
      <c r="F1115" s="42">
        <v>9171.75</v>
      </c>
      <c r="G1115" t="s">
        <v>11</v>
      </c>
      <c r="H1115" t="s">
        <v>11</v>
      </c>
      <c r="I1115" t="s">
        <v>23</v>
      </c>
      <c r="J1115" s="7">
        <f t="shared" si="121"/>
        <v>0</v>
      </c>
      <c r="K1115" s="9" t="str">
        <f t="shared" si="125"/>
        <v>Id1225</v>
      </c>
      <c r="L1115" s="8" t="str">
        <f t="shared" si="122"/>
        <v>Oct</v>
      </c>
      <c r="M1115" s="9">
        <f t="shared" si="120"/>
        <v>1970</v>
      </c>
      <c r="N1115" s="8" t="str" cm="1">
        <f t="array" ref="N1115">IF(G1115="?",INDEX($G$2:$G$2344,MODE(MATCH($G$2:$G$2344,$G$2:$G$2344,0))),G1115)</f>
        <v>tier - 2</v>
      </c>
      <c r="O1115" s="8" t="str" cm="1">
        <f t="array" ref="O1115">IF(H1115="?",INDEX($H$2:$H$2344,MODE(MATCH($H$2:$H$2344,$H$2:$H$2344,0))),H1115)</f>
        <v>tier - 2</v>
      </c>
      <c r="P1115" s="8" t="str">
        <f t="shared" si="123"/>
        <v>R1012</v>
      </c>
      <c r="Q1115" s="11">
        <f t="shared" si="124"/>
        <v>25865</v>
      </c>
      <c r="R1115" s="9">
        <f t="shared" si="126"/>
        <v>52</v>
      </c>
      <c r="S1115" s="9"/>
      <c r="T1115" s="40">
        <f>COUNTA(Table3[[#This Row],[month]:[age]])</f>
        <v>7</v>
      </c>
    </row>
    <row r="1116" spans="1:20" x14ac:dyDescent="0.25">
      <c r="A1116" t="s">
        <v>1147</v>
      </c>
      <c r="B1116">
        <v>1971</v>
      </c>
      <c r="C1116" t="s">
        <v>30</v>
      </c>
      <c r="D1116">
        <v>29</v>
      </c>
      <c r="E1116">
        <v>0</v>
      </c>
      <c r="F1116" s="42">
        <v>9174.14</v>
      </c>
      <c r="G1116" t="s">
        <v>12</v>
      </c>
      <c r="H1116" t="s">
        <v>16</v>
      </c>
      <c r="I1116" t="s">
        <v>23</v>
      </c>
      <c r="J1116" s="7">
        <f t="shared" si="121"/>
        <v>0</v>
      </c>
      <c r="K1116" s="9" t="str">
        <f t="shared" si="125"/>
        <v>Id1224</v>
      </c>
      <c r="L1116" s="8" t="str">
        <f t="shared" si="122"/>
        <v>Dec</v>
      </c>
      <c r="M1116" s="9">
        <f t="shared" si="120"/>
        <v>1971</v>
      </c>
      <c r="N1116" s="8" t="str" cm="1">
        <f t="array" ref="N1116">IF(G1116="?",INDEX($G$2:$G$2344,MODE(MATCH($G$2:$G$2344,$G$2:$G$2344,0))),G1116)</f>
        <v>tier - 3</v>
      </c>
      <c r="O1116" s="8" t="str" cm="1">
        <f t="array" ref="O1116">IF(H1116="?",INDEX($H$2:$H$2344,MODE(MATCH($H$2:$H$2344,$H$2:$H$2344,0))),H1116)</f>
        <v>tier - 1</v>
      </c>
      <c r="P1116" s="8" t="str">
        <f t="shared" si="123"/>
        <v>R1012</v>
      </c>
      <c r="Q1116" s="11">
        <f t="shared" si="124"/>
        <v>26296</v>
      </c>
      <c r="R1116" s="9">
        <f t="shared" si="126"/>
        <v>51</v>
      </c>
      <c r="S1116" s="9"/>
      <c r="T1116" s="40">
        <f>COUNTA(Table3[[#This Row],[month]:[age]])</f>
        <v>7</v>
      </c>
    </row>
    <row r="1117" spans="1:20" x14ac:dyDescent="0.25">
      <c r="A1117" t="s">
        <v>1148</v>
      </c>
      <c r="B1117">
        <v>1973</v>
      </c>
      <c r="C1117" t="s">
        <v>30</v>
      </c>
      <c r="D1117">
        <v>25</v>
      </c>
      <c r="E1117">
        <v>1</v>
      </c>
      <c r="F1117" s="42">
        <v>9182.17</v>
      </c>
      <c r="G1117" t="s">
        <v>11</v>
      </c>
      <c r="H1117" t="s">
        <v>12</v>
      </c>
      <c r="I1117" t="s">
        <v>42</v>
      </c>
      <c r="J1117" s="7">
        <f t="shared" si="121"/>
        <v>0</v>
      </c>
      <c r="K1117" s="9" t="str">
        <f t="shared" si="125"/>
        <v>Id1223</v>
      </c>
      <c r="L1117" s="8" t="str">
        <f t="shared" si="122"/>
        <v>Dec</v>
      </c>
      <c r="M1117" s="9">
        <f t="shared" si="120"/>
        <v>1973</v>
      </c>
      <c r="N1117" s="8" t="str" cm="1">
        <f t="array" ref="N1117">IF(G1117="?",INDEX($G$2:$G$2344,MODE(MATCH($G$2:$G$2344,$G$2:$G$2344,0))),G1117)</f>
        <v>tier - 2</v>
      </c>
      <c r="O1117" s="8" t="str" cm="1">
        <f t="array" ref="O1117">IF(H1117="?",INDEX($H$2:$H$2344,MODE(MATCH($H$2:$H$2344,$H$2:$H$2344,0))),H1117)</f>
        <v>tier - 3</v>
      </c>
      <c r="P1117" s="8" t="str">
        <f t="shared" si="123"/>
        <v>R1011</v>
      </c>
      <c r="Q1117" s="11">
        <f t="shared" si="124"/>
        <v>27023</v>
      </c>
      <c r="R1117" s="9">
        <f t="shared" si="126"/>
        <v>49</v>
      </c>
      <c r="S1117" s="9"/>
      <c r="T1117" s="40">
        <f>COUNTA(Table3[[#This Row],[month]:[age]])</f>
        <v>7</v>
      </c>
    </row>
    <row r="1118" spans="1:20" x14ac:dyDescent="0.25">
      <c r="A1118" t="s">
        <v>1149</v>
      </c>
      <c r="B1118">
        <v>1976</v>
      </c>
      <c r="C1118" t="s">
        <v>20</v>
      </c>
      <c r="D1118">
        <v>10</v>
      </c>
      <c r="E1118">
        <v>2</v>
      </c>
      <c r="F1118" s="42">
        <v>9193.84</v>
      </c>
      <c r="G1118" t="s">
        <v>11</v>
      </c>
      <c r="H1118" t="s">
        <v>16</v>
      </c>
      <c r="I1118" t="s">
        <v>23</v>
      </c>
      <c r="J1118" s="7">
        <f t="shared" si="121"/>
        <v>0</v>
      </c>
      <c r="K1118" s="9" t="str">
        <f t="shared" si="125"/>
        <v>Id1222</v>
      </c>
      <c r="L1118" s="8" t="str">
        <f t="shared" si="122"/>
        <v>Sep</v>
      </c>
      <c r="M1118" s="9">
        <f t="shared" si="120"/>
        <v>1976</v>
      </c>
      <c r="N1118" s="8" t="str" cm="1">
        <f t="array" ref="N1118">IF(G1118="?",INDEX($G$2:$G$2344,MODE(MATCH($G$2:$G$2344,$G$2:$G$2344,0))),G1118)</f>
        <v>tier - 2</v>
      </c>
      <c r="O1118" s="8" t="str" cm="1">
        <f t="array" ref="O1118">IF(H1118="?",INDEX($H$2:$H$2344,MODE(MATCH($H$2:$H$2344,$H$2:$H$2344,0))),H1118)</f>
        <v>tier - 1</v>
      </c>
      <c r="P1118" s="8" t="str">
        <f t="shared" si="123"/>
        <v>R1012</v>
      </c>
      <c r="Q1118" s="11">
        <f t="shared" si="124"/>
        <v>28013</v>
      </c>
      <c r="R1118" s="9">
        <f t="shared" si="126"/>
        <v>46</v>
      </c>
      <c r="S1118" s="9"/>
      <c r="T1118" s="40">
        <f>COUNTA(Table3[[#This Row],[month]:[age]])</f>
        <v>7</v>
      </c>
    </row>
    <row r="1119" spans="1:20" x14ac:dyDescent="0.25">
      <c r="A1119" t="s">
        <v>1150</v>
      </c>
      <c r="B1119">
        <v>1986</v>
      </c>
      <c r="C1119" t="s">
        <v>30</v>
      </c>
      <c r="D1119">
        <v>25</v>
      </c>
      <c r="E1119">
        <v>3</v>
      </c>
      <c r="F1119" s="42">
        <v>9210.06</v>
      </c>
      <c r="G1119" t="s">
        <v>11</v>
      </c>
      <c r="H1119" t="s">
        <v>12</v>
      </c>
      <c r="I1119" t="s">
        <v>300</v>
      </c>
      <c r="J1119" s="7">
        <f t="shared" si="121"/>
        <v>0</v>
      </c>
      <c r="K1119" s="9" t="str">
        <f t="shared" si="125"/>
        <v>Id1221</v>
      </c>
      <c r="L1119" s="8" t="str">
        <f t="shared" si="122"/>
        <v>Dec</v>
      </c>
      <c r="M1119" s="9">
        <f t="shared" si="120"/>
        <v>1986</v>
      </c>
      <c r="N1119" s="8" t="str" cm="1">
        <f t="array" ref="N1119">IF(G1119="?",INDEX($G$2:$G$2344,MODE(MATCH($G$2:$G$2344,$G$2:$G$2344,0))),G1119)</f>
        <v>tier - 2</v>
      </c>
      <c r="O1119" s="8" t="str" cm="1">
        <f t="array" ref="O1119">IF(H1119="?",INDEX($H$2:$H$2344,MODE(MATCH($H$2:$H$2344,$H$2:$H$2344,0))),H1119)</f>
        <v>tier - 3</v>
      </c>
      <c r="P1119" s="8" t="str">
        <f t="shared" si="123"/>
        <v>R1021</v>
      </c>
      <c r="Q1119" s="11">
        <f t="shared" si="124"/>
        <v>31771</v>
      </c>
      <c r="R1119" s="9">
        <f t="shared" si="126"/>
        <v>36</v>
      </c>
      <c r="S1119" s="9"/>
      <c r="T1119" s="40">
        <f>COUNTA(Table3[[#This Row],[month]:[age]])</f>
        <v>7</v>
      </c>
    </row>
    <row r="1120" spans="1:20" x14ac:dyDescent="0.25">
      <c r="A1120" t="s">
        <v>1151</v>
      </c>
      <c r="B1120">
        <v>1981</v>
      </c>
      <c r="C1120" t="s">
        <v>30</v>
      </c>
      <c r="D1120">
        <v>5</v>
      </c>
      <c r="E1120">
        <v>5</v>
      </c>
      <c r="F1120" s="42">
        <v>9222.4</v>
      </c>
      <c r="G1120" t="s">
        <v>11</v>
      </c>
      <c r="H1120" t="s">
        <v>12</v>
      </c>
      <c r="I1120" t="s">
        <v>166</v>
      </c>
      <c r="J1120" s="7">
        <f t="shared" si="121"/>
        <v>0</v>
      </c>
      <c r="K1120" s="9" t="str">
        <f t="shared" si="125"/>
        <v>Id1220</v>
      </c>
      <c r="L1120" s="8" t="str">
        <f t="shared" si="122"/>
        <v>Dec</v>
      </c>
      <c r="M1120" s="9">
        <f t="shared" si="120"/>
        <v>1981</v>
      </c>
      <c r="N1120" s="8" t="str" cm="1">
        <f t="array" ref="N1120">IF(G1120="?",INDEX($G$2:$G$2344,MODE(MATCH($G$2:$G$2344,$G$2:$G$2344,0))),G1120)</f>
        <v>tier - 2</v>
      </c>
      <c r="O1120" s="8" t="str" cm="1">
        <f t="array" ref="O1120">IF(H1120="?",INDEX($H$2:$H$2344,MODE(MATCH($H$2:$H$2344,$H$2:$H$2344,0))),H1120)</f>
        <v>tier - 3</v>
      </c>
      <c r="P1120" s="8" t="str">
        <f t="shared" si="123"/>
        <v>R1019</v>
      </c>
      <c r="Q1120" s="11">
        <f t="shared" si="124"/>
        <v>29925</v>
      </c>
      <c r="R1120" s="9">
        <f t="shared" si="126"/>
        <v>41</v>
      </c>
      <c r="S1120" s="9"/>
      <c r="T1120" s="40">
        <f>COUNTA(Table3[[#This Row],[month]:[age]])</f>
        <v>7</v>
      </c>
    </row>
    <row r="1121" spans="1:20" x14ac:dyDescent="0.25">
      <c r="A1121" t="s">
        <v>1152</v>
      </c>
      <c r="B1121">
        <v>1975</v>
      </c>
      <c r="C1121" t="s">
        <v>30</v>
      </c>
      <c r="D1121">
        <v>6</v>
      </c>
      <c r="E1121">
        <v>2</v>
      </c>
      <c r="F1121" s="42">
        <v>9225.26</v>
      </c>
      <c r="G1121" t="s">
        <v>12</v>
      </c>
      <c r="H1121" t="s">
        <v>12</v>
      </c>
      <c r="I1121" t="s">
        <v>164</v>
      </c>
      <c r="J1121" s="7">
        <f t="shared" si="121"/>
        <v>0</v>
      </c>
      <c r="K1121" s="9" t="str">
        <f t="shared" si="125"/>
        <v>Id1219</v>
      </c>
      <c r="L1121" s="8" t="str">
        <f t="shared" si="122"/>
        <v>Dec</v>
      </c>
      <c r="M1121" s="9">
        <f t="shared" si="120"/>
        <v>1975</v>
      </c>
      <c r="N1121" s="8" t="str" cm="1">
        <f t="array" ref="N1121">IF(G1121="?",INDEX($G$2:$G$2344,MODE(MATCH($G$2:$G$2344,$G$2:$G$2344,0))),G1121)</f>
        <v>tier - 3</v>
      </c>
      <c r="O1121" s="8" t="str" cm="1">
        <f t="array" ref="O1121">IF(H1121="?",INDEX($H$2:$H$2344,MODE(MATCH($H$2:$H$2344,$H$2:$H$2344,0))),H1121)</f>
        <v>tier - 3</v>
      </c>
      <c r="P1121" s="8" t="str">
        <f t="shared" si="123"/>
        <v>R1015</v>
      </c>
      <c r="Q1121" s="11">
        <f t="shared" si="124"/>
        <v>27734</v>
      </c>
      <c r="R1121" s="9">
        <f t="shared" si="126"/>
        <v>47</v>
      </c>
      <c r="S1121" s="9"/>
      <c r="T1121" s="40">
        <f>COUNTA(Table3[[#This Row],[month]:[age]])</f>
        <v>7</v>
      </c>
    </row>
    <row r="1122" spans="1:20" x14ac:dyDescent="0.25">
      <c r="A1122" t="s">
        <v>1153</v>
      </c>
      <c r="B1122">
        <v>1980</v>
      </c>
      <c r="C1122" t="s">
        <v>37</v>
      </c>
      <c r="D1122">
        <v>5</v>
      </c>
      <c r="E1122">
        <v>2</v>
      </c>
      <c r="F1122" s="42">
        <v>9247.94</v>
      </c>
      <c r="G1122" t="s">
        <v>11</v>
      </c>
      <c r="H1122" t="s">
        <v>16</v>
      </c>
      <c r="I1122" t="s">
        <v>300</v>
      </c>
      <c r="J1122" s="7">
        <f t="shared" si="121"/>
        <v>0</v>
      </c>
      <c r="K1122" s="9" t="str">
        <f t="shared" si="125"/>
        <v>Id1218</v>
      </c>
      <c r="L1122" s="8" t="str">
        <f t="shared" si="122"/>
        <v>Oct</v>
      </c>
      <c r="M1122" s="9">
        <f t="shared" si="120"/>
        <v>1980</v>
      </c>
      <c r="N1122" s="8" t="str" cm="1">
        <f t="array" ref="N1122">IF(G1122="?",INDEX($G$2:$G$2344,MODE(MATCH($G$2:$G$2344,$G$2:$G$2344,0))),G1122)</f>
        <v>tier - 2</v>
      </c>
      <c r="O1122" s="8" t="str" cm="1">
        <f t="array" ref="O1122">IF(H1122="?",INDEX($H$2:$H$2344,MODE(MATCH($H$2:$H$2344,$H$2:$H$2344,0))),H1122)</f>
        <v>tier - 1</v>
      </c>
      <c r="P1122" s="8" t="str">
        <f t="shared" si="123"/>
        <v>R1021</v>
      </c>
      <c r="Q1122" s="11">
        <f t="shared" si="124"/>
        <v>29499</v>
      </c>
      <c r="R1122" s="9">
        <f t="shared" si="126"/>
        <v>42</v>
      </c>
      <c r="S1122" s="9"/>
      <c r="T1122" s="40">
        <f>COUNTA(Table3[[#This Row],[month]:[age]])</f>
        <v>7</v>
      </c>
    </row>
    <row r="1123" spans="1:20" x14ac:dyDescent="0.25">
      <c r="A1123" t="s">
        <v>1154</v>
      </c>
      <c r="B1123">
        <v>1974</v>
      </c>
      <c r="C1123" t="s">
        <v>35</v>
      </c>
      <c r="D1123">
        <v>21</v>
      </c>
      <c r="E1123">
        <v>1</v>
      </c>
      <c r="F1123" s="42">
        <v>9249.5</v>
      </c>
      <c r="G1123" t="s">
        <v>11</v>
      </c>
      <c r="H1123" t="s">
        <v>16</v>
      </c>
      <c r="I1123" t="s">
        <v>23</v>
      </c>
      <c r="J1123" s="7">
        <f t="shared" si="121"/>
        <v>0</v>
      </c>
      <c r="K1123" s="9" t="str">
        <f t="shared" si="125"/>
        <v>Id1217</v>
      </c>
      <c r="L1123" s="8" t="str">
        <f t="shared" si="122"/>
        <v>Aug</v>
      </c>
      <c r="M1123" s="9">
        <f t="shared" si="120"/>
        <v>1974</v>
      </c>
      <c r="N1123" s="8" t="str" cm="1">
        <f t="array" ref="N1123">IF(G1123="?",INDEX($G$2:$G$2344,MODE(MATCH($G$2:$G$2344,$G$2:$G$2344,0))),G1123)</f>
        <v>tier - 2</v>
      </c>
      <c r="O1123" s="8" t="str" cm="1">
        <f t="array" ref="O1123">IF(H1123="?",INDEX($H$2:$H$2344,MODE(MATCH($H$2:$H$2344,$H$2:$H$2344,0))),H1123)</f>
        <v>tier - 1</v>
      </c>
      <c r="P1123" s="8" t="str">
        <f t="shared" si="123"/>
        <v>R1012</v>
      </c>
      <c r="Q1123" s="11">
        <f t="shared" si="124"/>
        <v>27262</v>
      </c>
      <c r="R1123" s="9">
        <f t="shared" si="126"/>
        <v>48</v>
      </c>
      <c r="S1123" s="9"/>
      <c r="T1123" s="40">
        <f>COUNTA(Table3[[#This Row],[month]:[age]])</f>
        <v>7</v>
      </c>
    </row>
    <row r="1124" spans="1:20" x14ac:dyDescent="0.25">
      <c r="A1124" t="s">
        <v>1155</v>
      </c>
      <c r="B1124">
        <v>1971</v>
      </c>
      <c r="C1124" t="s">
        <v>35</v>
      </c>
      <c r="D1124">
        <v>6</v>
      </c>
      <c r="E1124">
        <v>0</v>
      </c>
      <c r="F1124" s="42">
        <v>9264.7999999999993</v>
      </c>
      <c r="G1124" t="s">
        <v>11</v>
      </c>
      <c r="H1124" t="s">
        <v>16</v>
      </c>
      <c r="I1124" t="s">
        <v>42</v>
      </c>
      <c r="J1124" s="7">
        <f t="shared" si="121"/>
        <v>0</v>
      </c>
      <c r="K1124" s="9" t="str">
        <f t="shared" si="125"/>
        <v>Id1216</v>
      </c>
      <c r="L1124" s="8" t="str">
        <f t="shared" si="122"/>
        <v>Aug</v>
      </c>
      <c r="M1124" s="9">
        <f t="shared" si="120"/>
        <v>1971</v>
      </c>
      <c r="N1124" s="8" t="str" cm="1">
        <f t="array" ref="N1124">IF(G1124="?",INDEX($G$2:$G$2344,MODE(MATCH($G$2:$G$2344,$G$2:$G$2344,0))),G1124)</f>
        <v>tier - 2</v>
      </c>
      <c r="O1124" s="8" t="str" cm="1">
        <f t="array" ref="O1124">IF(H1124="?",INDEX($H$2:$H$2344,MODE(MATCH($H$2:$H$2344,$H$2:$H$2344,0))),H1124)</f>
        <v>tier - 1</v>
      </c>
      <c r="P1124" s="8" t="str">
        <f t="shared" si="123"/>
        <v>R1011</v>
      </c>
      <c r="Q1124" s="11">
        <f t="shared" si="124"/>
        <v>26151</v>
      </c>
      <c r="R1124" s="9">
        <f t="shared" si="126"/>
        <v>51</v>
      </c>
      <c r="S1124" s="9"/>
      <c r="T1124" s="40">
        <f>COUNTA(Table3[[#This Row],[month]:[age]])</f>
        <v>7</v>
      </c>
    </row>
    <row r="1125" spans="1:20" x14ac:dyDescent="0.25">
      <c r="A1125" t="s">
        <v>1156</v>
      </c>
      <c r="B1125">
        <v>1973</v>
      </c>
      <c r="C1125" t="s">
        <v>37</v>
      </c>
      <c r="D1125">
        <v>27</v>
      </c>
      <c r="E1125">
        <v>1</v>
      </c>
      <c r="F1125" s="42">
        <v>9282.48</v>
      </c>
      <c r="G1125" t="s">
        <v>12</v>
      </c>
      <c r="H1125" t="s">
        <v>11</v>
      </c>
      <c r="I1125" t="s">
        <v>168</v>
      </c>
      <c r="J1125" s="7">
        <f t="shared" si="121"/>
        <v>0</v>
      </c>
      <c r="K1125" s="9" t="str">
        <f t="shared" si="125"/>
        <v>Id1215</v>
      </c>
      <c r="L1125" s="8" t="str">
        <f t="shared" si="122"/>
        <v>Oct</v>
      </c>
      <c r="M1125" s="9">
        <f t="shared" si="120"/>
        <v>1973</v>
      </c>
      <c r="N1125" s="8" t="str" cm="1">
        <f t="array" ref="N1125">IF(G1125="?",INDEX($G$2:$G$2344,MODE(MATCH($G$2:$G$2344,$G$2:$G$2344,0))),G1125)</f>
        <v>tier - 3</v>
      </c>
      <c r="O1125" s="8" t="str" cm="1">
        <f t="array" ref="O1125">IF(H1125="?",INDEX($H$2:$H$2344,MODE(MATCH($H$2:$H$2344,$H$2:$H$2344,0))),H1125)</f>
        <v>tier - 2</v>
      </c>
      <c r="P1125" s="8" t="str">
        <f t="shared" si="123"/>
        <v>R1016</v>
      </c>
      <c r="Q1125" s="11">
        <f t="shared" si="124"/>
        <v>26964</v>
      </c>
      <c r="R1125" s="9">
        <f t="shared" si="126"/>
        <v>49</v>
      </c>
      <c r="S1125" s="9"/>
      <c r="T1125" s="40">
        <f>COUNTA(Table3[[#This Row],[month]:[age]])</f>
        <v>7</v>
      </c>
    </row>
    <row r="1126" spans="1:20" x14ac:dyDescent="0.25">
      <c r="A1126" t="s">
        <v>1157</v>
      </c>
      <c r="B1126">
        <v>1971</v>
      </c>
      <c r="C1126" t="s">
        <v>10</v>
      </c>
      <c r="D1126">
        <v>2</v>
      </c>
      <c r="E1126">
        <v>0</v>
      </c>
      <c r="F1126" s="42">
        <v>9283.56</v>
      </c>
      <c r="G1126" t="s">
        <v>11</v>
      </c>
      <c r="H1126" t="s">
        <v>12</v>
      </c>
      <c r="I1126" t="s">
        <v>13</v>
      </c>
      <c r="J1126" s="7">
        <f t="shared" si="121"/>
        <v>0</v>
      </c>
      <c r="K1126" s="9" t="str">
        <f t="shared" si="125"/>
        <v>Id1214</v>
      </c>
      <c r="L1126" s="8" t="str">
        <f t="shared" si="122"/>
        <v>Jul</v>
      </c>
      <c r="M1126" s="9">
        <f t="shared" si="120"/>
        <v>1971</v>
      </c>
      <c r="N1126" s="8" t="str" cm="1">
        <f t="array" ref="N1126">IF(G1126="?",INDEX($G$2:$G$2344,MODE(MATCH($G$2:$G$2344,$G$2:$G$2344,0))),G1126)</f>
        <v>tier - 2</v>
      </c>
      <c r="O1126" s="8" t="str" cm="1">
        <f t="array" ref="O1126">IF(H1126="?",INDEX($H$2:$H$2344,MODE(MATCH($H$2:$H$2344,$H$2:$H$2344,0))),H1126)</f>
        <v>tier - 3</v>
      </c>
      <c r="P1126" s="8" t="str">
        <f t="shared" si="123"/>
        <v>R1013</v>
      </c>
      <c r="Q1126" s="11">
        <f t="shared" si="124"/>
        <v>26116</v>
      </c>
      <c r="R1126" s="9">
        <f t="shared" si="126"/>
        <v>51</v>
      </c>
      <c r="S1126" s="9"/>
      <c r="T1126" s="40">
        <f>COUNTA(Table3[[#This Row],[month]:[age]])</f>
        <v>7</v>
      </c>
    </row>
    <row r="1127" spans="1:20" x14ac:dyDescent="0.25">
      <c r="A1127" t="s">
        <v>1158</v>
      </c>
      <c r="B1127">
        <v>1969</v>
      </c>
      <c r="C1127" t="s">
        <v>15</v>
      </c>
      <c r="D1127">
        <v>26</v>
      </c>
      <c r="E1127">
        <v>0</v>
      </c>
      <c r="F1127" s="42">
        <v>9285.8700000000008</v>
      </c>
      <c r="G1127" t="s">
        <v>11</v>
      </c>
      <c r="H1127" t="s">
        <v>12</v>
      </c>
      <c r="I1127" t="s">
        <v>13</v>
      </c>
      <c r="J1127" s="7">
        <f t="shared" si="121"/>
        <v>0</v>
      </c>
      <c r="K1127" s="9" t="str">
        <f t="shared" si="125"/>
        <v>Id1213</v>
      </c>
      <c r="L1127" s="8" t="str">
        <f t="shared" si="122"/>
        <v>Nov</v>
      </c>
      <c r="M1127" s="9">
        <f t="shared" si="120"/>
        <v>1969</v>
      </c>
      <c r="N1127" s="8" t="str" cm="1">
        <f t="array" ref="N1127">IF(G1127="?",INDEX($G$2:$G$2344,MODE(MATCH($G$2:$G$2344,$G$2:$G$2344,0))),G1127)</f>
        <v>tier - 2</v>
      </c>
      <c r="O1127" s="8" t="str" cm="1">
        <f t="array" ref="O1127">IF(H1127="?",INDEX($H$2:$H$2344,MODE(MATCH($H$2:$H$2344,$H$2:$H$2344,0))),H1127)</f>
        <v>tier - 3</v>
      </c>
      <c r="P1127" s="8" t="str">
        <f t="shared" si="123"/>
        <v>R1013</v>
      </c>
      <c r="Q1127" s="11">
        <f t="shared" si="124"/>
        <v>25533</v>
      </c>
      <c r="R1127" s="9">
        <f t="shared" si="126"/>
        <v>53</v>
      </c>
      <c r="S1127" s="9"/>
      <c r="T1127" s="40">
        <f>COUNTA(Table3[[#This Row],[month]:[age]])</f>
        <v>7</v>
      </c>
    </row>
    <row r="1128" spans="1:20" x14ac:dyDescent="0.25">
      <c r="A1128" t="s">
        <v>1159</v>
      </c>
      <c r="B1128">
        <v>1973</v>
      </c>
      <c r="C1128" t="s">
        <v>37</v>
      </c>
      <c r="D1128">
        <v>16</v>
      </c>
      <c r="E1128">
        <v>1</v>
      </c>
      <c r="F1128" s="42">
        <v>9288.0300000000007</v>
      </c>
      <c r="G1128" t="s">
        <v>11</v>
      </c>
      <c r="H1128" t="s">
        <v>12</v>
      </c>
      <c r="I1128" t="s">
        <v>170</v>
      </c>
      <c r="J1128" s="7">
        <f t="shared" si="121"/>
        <v>0</v>
      </c>
      <c r="K1128" s="9" t="str">
        <f t="shared" si="125"/>
        <v>Id1212</v>
      </c>
      <c r="L1128" s="8" t="str">
        <f t="shared" si="122"/>
        <v>Oct</v>
      </c>
      <c r="M1128" s="9">
        <f t="shared" si="120"/>
        <v>1973</v>
      </c>
      <c r="N1128" s="8" t="str" cm="1">
        <f t="array" ref="N1128">IF(G1128="?",INDEX($G$2:$G$2344,MODE(MATCH($G$2:$G$2344,$G$2:$G$2344,0))),G1128)</f>
        <v>tier - 2</v>
      </c>
      <c r="O1128" s="8" t="str" cm="1">
        <f t="array" ref="O1128">IF(H1128="?",INDEX($H$2:$H$2344,MODE(MATCH($H$2:$H$2344,$H$2:$H$2344,0))),H1128)</f>
        <v>tier - 3</v>
      </c>
      <c r="P1128" s="8" t="str">
        <f t="shared" si="123"/>
        <v>R1018</v>
      </c>
      <c r="Q1128" s="11">
        <f t="shared" si="124"/>
        <v>26953</v>
      </c>
      <c r="R1128" s="9">
        <f t="shared" si="126"/>
        <v>49</v>
      </c>
      <c r="S1128" s="9"/>
      <c r="T1128" s="40">
        <f>COUNTA(Table3[[#This Row],[month]:[age]])</f>
        <v>7</v>
      </c>
    </row>
    <row r="1129" spans="1:20" x14ac:dyDescent="0.25">
      <c r="A1129" t="s">
        <v>1160</v>
      </c>
      <c r="B1129">
        <v>1973</v>
      </c>
      <c r="C1129" t="s">
        <v>20</v>
      </c>
      <c r="D1129">
        <v>18</v>
      </c>
      <c r="E1129">
        <v>1</v>
      </c>
      <c r="F1129" s="42">
        <v>9290.14</v>
      </c>
      <c r="G1129" t="s">
        <v>12</v>
      </c>
      <c r="H1129" t="s">
        <v>12</v>
      </c>
      <c r="I1129" t="s">
        <v>168</v>
      </c>
      <c r="J1129" s="7">
        <f t="shared" si="121"/>
        <v>0</v>
      </c>
      <c r="K1129" s="9" t="str">
        <f t="shared" si="125"/>
        <v>Id1211</v>
      </c>
      <c r="L1129" s="8" t="str">
        <f t="shared" si="122"/>
        <v>Sep</v>
      </c>
      <c r="M1129" s="9">
        <f t="shared" si="120"/>
        <v>1973</v>
      </c>
      <c r="N1129" s="8" t="str" cm="1">
        <f t="array" ref="N1129">IF(G1129="?",INDEX($G$2:$G$2344,MODE(MATCH($G$2:$G$2344,$G$2:$G$2344,0))),G1129)</f>
        <v>tier - 3</v>
      </c>
      <c r="O1129" s="8" t="str" cm="1">
        <f t="array" ref="O1129">IF(H1129="?",INDEX($H$2:$H$2344,MODE(MATCH($H$2:$H$2344,$H$2:$H$2344,0))),H1129)</f>
        <v>tier - 3</v>
      </c>
      <c r="P1129" s="8" t="str">
        <f t="shared" si="123"/>
        <v>R1016</v>
      </c>
      <c r="Q1129" s="11">
        <f t="shared" si="124"/>
        <v>26925</v>
      </c>
      <c r="R1129" s="9">
        <f t="shared" si="126"/>
        <v>49</v>
      </c>
      <c r="S1129" s="9"/>
      <c r="T1129" s="40">
        <f>COUNTA(Table3[[#This Row],[month]:[age]])</f>
        <v>7</v>
      </c>
    </row>
    <row r="1130" spans="1:20" x14ac:dyDescent="0.25">
      <c r="A1130" t="s">
        <v>1161</v>
      </c>
      <c r="B1130">
        <v>1976</v>
      </c>
      <c r="C1130" t="s">
        <v>15</v>
      </c>
      <c r="D1130">
        <v>3</v>
      </c>
      <c r="E1130">
        <v>3</v>
      </c>
      <c r="F1130" s="42">
        <v>9301.89</v>
      </c>
      <c r="G1130" t="s">
        <v>11</v>
      </c>
      <c r="H1130" t="s">
        <v>16</v>
      </c>
      <c r="I1130" t="s">
        <v>23</v>
      </c>
      <c r="J1130" s="7">
        <f t="shared" si="121"/>
        <v>0</v>
      </c>
      <c r="K1130" s="9" t="str">
        <f t="shared" si="125"/>
        <v>Id1210</v>
      </c>
      <c r="L1130" s="8" t="str">
        <f t="shared" si="122"/>
        <v>Nov</v>
      </c>
      <c r="M1130" s="9">
        <f t="shared" si="120"/>
        <v>1976</v>
      </c>
      <c r="N1130" s="8" t="str" cm="1">
        <f t="array" ref="N1130">IF(G1130="?",INDEX($G$2:$G$2344,MODE(MATCH($G$2:$G$2344,$G$2:$G$2344,0))),G1130)</f>
        <v>tier - 2</v>
      </c>
      <c r="O1130" s="8" t="str" cm="1">
        <f t="array" ref="O1130">IF(H1130="?",INDEX($H$2:$H$2344,MODE(MATCH($H$2:$H$2344,$H$2:$H$2344,0))),H1130)</f>
        <v>tier - 1</v>
      </c>
      <c r="P1130" s="8" t="str">
        <f t="shared" si="123"/>
        <v>R1012</v>
      </c>
      <c r="Q1130" s="11">
        <f t="shared" si="124"/>
        <v>28067</v>
      </c>
      <c r="R1130" s="9">
        <f t="shared" si="126"/>
        <v>46</v>
      </c>
      <c r="S1130" s="9"/>
      <c r="T1130" s="40">
        <f>COUNTA(Table3[[#This Row],[month]:[age]])</f>
        <v>7</v>
      </c>
    </row>
    <row r="1131" spans="1:20" x14ac:dyDescent="0.25">
      <c r="A1131" t="s">
        <v>1162</v>
      </c>
      <c r="B1131">
        <v>1973</v>
      </c>
      <c r="C1131" t="s">
        <v>37</v>
      </c>
      <c r="D1131">
        <v>16</v>
      </c>
      <c r="E1131">
        <v>2</v>
      </c>
      <c r="F1131" s="42">
        <v>9304.7000000000007</v>
      </c>
      <c r="G1131" t="s">
        <v>12</v>
      </c>
      <c r="H1131" t="s">
        <v>12</v>
      </c>
      <c r="I1131" t="s">
        <v>13</v>
      </c>
      <c r="J1131" s="7">
        <f t="shared" si="121"/>
        <v>0</v>
      </c>
      <c r="K1131" s="9" t="str">
        <f t="shared" si="125"/>
        <v>Id1209</v>
      </c>
      <c r="L1131" s="8" t="str">
        <f t="shared" si="122"/>
        <v>Oct</v>
      </c>
      <c r="M1131" s="9">
        <f t="shared" si="120"/>
        <v>1973</v>
      </c>
      <c r="N1131" s="8" t="str" cm="1">
        <f t="array" ref="N1131">IF(G1131="?",INDEX($G$2:$G$2344,MODE(MATCH($G$2:$G$2344,$G$2:$G$2344,0))),G1131)</f>
        <v>tier - 3</v>
      </c>
      <c r="O1131" s="8" t="str" cm="1">
        <f t="array" ref="O1131">IF(H1131="?",INDEX($H$2:$H$2344,MODE(MATCH($H$2:$H$2344,$H$2:$H$2344,0))),H1131)</f>
        <v>tier - 3</v>
      </c>
      <c r="P1131" s="8" t="str">
        <f t="shared" si="123"/>
        <v>R1013</v>
      </c>
      <c r="Q1131" s="11">
        <f t="shared" si="124"/>
        <v>26953</v>
      </c>
      <c r="R1131" s="9">
        <f t="shared" si="126"/>
        <v>49</v>
      </c>
      <c r="S1131" s="9"/>
      <c r="T1131" s="40">
        <f>COUNTA(Table3[[#This Row],[month]:[age]])</f>
        <v>7</v>
      </c>
    </row>
    <row r="1132" spans="1:20" x14ac:dyDescent="0.25">
      <c r="A1132" t="s">
        <v>1163</v>
      </c>
      <c r="B1132">
        <v>1963</v>
      </c>
      <c r="C1132" t="s">
        <v>18</v>
      </c>
      <c r="D1132">
        <v>8</v>
      </c>
      <c r="E1132">
        <v>0</v>
      </c>
      <c r="F1132" s="42">
        <v>9310.81</v>
      </c>
      <c r="G1132" t="s">
        <v>12</v>
      </c>
      <c r="H1132" t="s">
        <v>16</v>
      </c>
      <c r="I1132" t="s">
        <v>13</v>
      </c>
      <c r="J1132" s="7">
        <f t="shared" si="121"/>
        <v>0</v>
      </c>
      <c r="K1132" s="9" t="str">
        <f t="shared" si="125"/>
        <v>Id1208</v>
      </c>
      <c r="L1132" s="8" t="str">
        <f t="shared" si="122"/>
        <v>Jun</v>
      </c>
      <c r="M1132" s="9">
        <f t="shared" si="120"/>
        <v>1963</v>
      </c>
      <c r="N1132" s="8" t="str" cm="1">
        <f t="array" ref="N1132">IF(G1132="?",INDEX($G$2:$G$2344,MODE(MATCH($G$2:$G$2344,$G$2:$G$2344,0))),G1132)</f>
        <v>tier - 3</v>
      </c>
      <c r="O1132" s="8" t="str" cm="1">
        <f t="array" ref="O1132">IF(H1132="?",INDEX($H$2:$H$2344,MODE(MATCH($H$2:$H$2344,$H$2:$H$2344,0))),H1132)</f>
        <v>tier - 1</v>
      </c>
      <c r="P1132" s="8" t="str">
        <f t="shared" si="123"/>
        <v>R1013</v>
      </c>
      <c r="Q1132" s="11">
        <f t="shared" si="124"/>
        <v>23170</v>
      </c>
      <c r="R1132" s="9">
        <f t="shared" si="126"/>
        <v>60</v>
      </c>
      <c r="S1132" s="9"/>
      <c r="T1132" s="40">
        <f>COUNTA(Table3[[#This Row],[month]:[age]])</f>
        <v>7</v>
      </c>
    </row>
    <row r="1133" spans="1:20" x14ac:dyDescent="0.25">
      <c r="A1133" t="s">
        <v>1164</v>
      </c>
      <c r="B1133">
        <v>1977</v>
      </c>
      <c r="C1133" t="s">
        <v>37</v>
      </c>
      <c r="D1133">
        <v>12</v>
      </c>
      <c r="E1133">
        <v>2</v>
      </c>
      <c r="F1133" s="42">
        <v>9315.41</v>
      </c>
      <c r="G1133" t="s">
        <v>11</v>
      </c>
      <c r="H1133" t="s">
        <v>16</v>
      </c>
      <c r="I1133" t="s">
        <v>247</v>
      </c>
      <c r="J1133" s="7">
        <f t="shared" si="121"/>
        <v>0</v>
      </c>
      <c r="K1133" s="9" t="str">
        <f t="shared" si="125"/>
        <v>Id1207</v>
      </c>
      <c r="L1133" s="8" t="str">
        <f t="shared" si="122"/>
        <v>Oct</v>
      </c>
      <c r="M1133" s="9">
        <f t="shared" si="120"/>
        <v>1977</v>
      </c>
      <c r="N1133" s="8" t="str" cm="1">
        <f t="array" ref="N1133">IF(G1133="?",INDEX($G$2:$G$2344,MODE(MATCH($G$2:$G$2344,$G$2:$G$2344,0))),G1133)</f>
        <v>tier - 2</v>
      </c>
      <c r="O1133" s="8" t="str" cm="1">
        <f t="array" ref="O1133">IF(H1133="?",INDEX($H$2:$H$2344,MODE(MATCH($H$2:$H$2344,$H$2:$H$2344,0))),H1133)</f>
        <v>tier - 1</v>
      </c>
      <c r="P1133" s="8" t="str">
        <f t="shared" si="123"/>
        <v>R1024</v>
      </c>
      <c r="Q1133" s="11">
        <f t="shared" si="124"/>
        <v>28410</v>
      </c>
      <c r="R1133" s="9">
        <f t="shared" si="126"/>
        <v>45</v>
      </c>
      <c r="S1133" s="9"/>
      <c r="T1133" s="40">
        <f>COUNTA(Table3[[#This Row],[month]:[age]])</f>
        <v>7</v>
      </c>
    </row>
    <row r="1134" spans="1:20" x14ac:dyDescent="0.25">
      <c r="A1134" t="s">
        <v>1165</v>
      </c>
      <c r="B1134">
        <v>1988</v>
      </c>
      <c r="C1134" t="s">
        <v>10</v>
      </c>
      <c r="D1134">
        <v>9</v>
      </c>
      <c r="E1134">
        <v>3</v>
      </c>
      <c r="F1134" s="42">
        <v>9320.26</v>
      </c>
      <c r="G1134" t="s">
        <v>11</v>
      </c>
      <c r="H1134" t="s">
        <v>16</v>
      </c>
      <c r="I1134" t="s">
        <v>23</v>
      </c>
      <c r="J1134" s="7">
        <f t="shared" si="121"/>
        <v>0</v>
      </c>
      <c r="K1134" s="9" t="str">
        <f t="shared" si="125"/>
        <v>Id1206</v>
      </c>
      <c r="L1134" s="8" t="str">
        <f t="shared" si="122"/>
        <v>Jul</v>
      </c>
      <c r="M1134" s="9">
        <f t="shared" si="120"/>
        <v>1988</v>
      </c>
      <c r="N1134" s="8" t="str" cm="1">
        <f t="array" ref="N1134">IF(G1134="?",INDEX($G$2:$G$2344,MODE(MATCH($G$2:$G$2344,$G$2:$G$2344,0))),G1134)</f>
        <v>tier - 2</v>
      </c>
      <c r="O1134" s="8" t="str" cm="1">
        <f t="array" ref="O1134">IF(H1134="?",INDEX($H$2:$H$2344,MODE(MATCH($H$2:$H$2344,$H$2:$H$2344,0))),H1134)</f>
        <v>tier - 1</v>
      </c>
      <c r="P1134" s="8" t="str">
        <f t="shared" si="123"/>
        <v>R1012</v>
      </c>
      <c r="Q1134" s="11">
        <f t="shared" si="124"/>
        <v>32333</v>
      </c>
      <c r="R1134" s="9">
        <f t="shared" si="126"/>
        <v>34</v>
      </c>
      <c r="S1134" s="9"/>
      <c r="T1134" s="40">
        <f>COUNTA(Table3[[#This Row],[month]:[age]])</f>
        <v>7</v>
      </c>
    </row>
    <row r="1135" spans="1:20" x14ac:dyDescent="0.25">
      <c r="A1135" t="s">
        <v>1166</v>
      </c>
      <c r="B1135">
        <v>1996</v>
      </c>
      <c r="C1135" t="s">
        <v>37</v>
      </c>
      <c r="D1135">
        <v>12</v>
      </c>
      <c r="E1135">
        <v>0</v>
      </c>
      <c r="F1135" s="42">
        <v>9338.61</v>
      </c>
      <c r="G1135" t="s">
        <v>11</v>
      </c>
      <c r="H1135" t="s">
        <v>16</v>
      </c>
      <c r="I1135" t="s">
        <v>535</v>
      </c>
      <c r="J1135" s="7">
        <f t="shared" si="121"/>
        <v>0</v>
      </c>
      <c r="K1135" s="9" t="str">
        <f t="shared" si="125"/>
        <v>Id1205</v>
      </c>
      <c r="L1135" s="8" t="str">
        <f t="shared" si="122"/>
        <v>Oct</v>
      </c>
      <c r="M1135" s="9">
        <f t="shared" si="120"/>
        <v>1996</v>
      </c>
      <c r="N1135" s="8" t="str" cm="1">
        <f t="array" ref="N1135">IF(G1135="?",INDEX($G$2:$G$2344,MODE(MATCH($G$2:$G$2344,$G$2:$G$2344,0))),G1135)</f>
        <v>tier - 2</v>
      </c>
      <c r="O1135" s="8" t="str" cm="1">
        <f t="array" ref="O1135">IF(H1135="?",INDEX($H$2:$H$2344,MODE(MATCH($H$2:$H$2344,$H$2:$H$2344,0))),H1135)</f>
        <v>tier - 1</v>
      </c>
      <c r="P1135" s="8" t="str">
        <f t="shared" si="123"/>
        <v>R1026</v>
      </c>
      <c r="Q1135" s="11">
        <f t="shared" si="124"/>
        <v>35350</v>
      </c>
      <c r="R1135" s="9">
        <f t="shared" si="126"/>
        <v>26</v>
      </c>
      <c r="S1135" s="9"/>
      <c r="T1135" s="40">
        <f>COUNTA(Table3[[#This Row],[month]:[age]])</f>
        <v>7</v>
      </c>
    </row>
    <row r="1136" spans="1:20" x14ac:dyDescent="0.25">
      <c r="A1136" t="s">
        <v>1167</v>
      </c>
      <c r="B1136">
        <v>1988</v>
      </c>
      <c r="C1136" t="s">
        <v>10</v>
      </c>
      <c r="D1136">
        <v>1</v>
      </c>
      <c r="E1136">
        <v>3</v>
      </c>
      <c r="F1136" s="42">
        <v>9344.2000000000007</v>
      </c>
      <c r="G1136" t="s">
        <v>11</v>
      </c>
      <c r="H1136" t="s">
        <v>16</v>
      </c>
      <c r="I1136" t="s">
        <v>300</v>
      </c>
      <c r="J1136" s="7">
        <f t="shared" si="121"/>
        <v>0</v>
      </c>
      <c r="K1136" s="9" t="str">
        <f t="shared" si="125"/>
        <v>Id1204</v>
      </c>
      <c r="L1136" s="8" t="str">
        <f t="shared" si="122"/>
        <v>Jul</v>
      </c>
      <c r="M1136" s="9">
        <f t="shared" ref="M1136:M1199" si="127">IF(B1136="?",AVERAGE($B$2:$B$2344),B1136)</f>
        <v>1988</v>
      </c>
      <c r="N1136" s="8" t="str" cm="1">
        <f t="array" ref="N1136">IF(G1136="?",INDEX($G$2:$G$2344,MODE(MATCH($G$2:$G$2344,$G$2:$G$2344,0))),G1136)</f>
        <v>tier - 2</v>
      </c>
      <c r="O1136" s="8" t="str" cm="1">
        <f t="array" ref="O1136">IF(H1136="?",INDEX($H$2:$H$2344,MODE(MATCH($H$2:$H$2344,$H$2:$H$2344,0))),H1136)</f>
        <v>tier - 1</v>
      </c>
      <c r="P1136" s="8" t="str">
        <f t="shared" si="123"/>
        <v>R1021</v>
      </c>
      <c r="Q1136" s="11">
        <f t="shared" si="124"/>
        <v>32325</v>
      </c>
      <c r="R1136" s="9">
        <f t="shared" si="126"/>
        <v>34</v>
      </c>
      <c r="S1136" s="9"/>
      <c r="T1136" s="40">
        <f>COUNTA(Table3[[#This Row],[month]:[age]])</f>
        <v>7</v>
      </c>
    </row>
    <row r="1137" spans="1:20" x14ac:dyDescent="0.25">
      <c r="A1137" t="s">
        <v>1168</v>
      </c>
      <c r="B1137">
        <v>1971</v>
      </c>
      <c r="C1137" t="s">
        <v>37</v>
      </c>
      <c r="D1137">
        <v>8</v>
      </c>
      <c r="E1137">
        <v>0</v>
      </c>
      <c r="F1137" s="42">
        <v>9361.33</v>
      </c>
      <c r="G1137" t="s">
        <v>12</v>
      </c>
      <c r="H1137" t="s">
        <v>16</v>
      </c>
      <c r="I1137" t="s">
        <v>168</v>
      </c>
      <c r="J1137" s="7">
        <f t="shared" si="121"/>
        <v>0</v>
      </c>
      <c r="K1137" s="9" t="str">
        <f t="shared" si="125"/>
        <v>Id1203</v>
      </c>
      <c r="L1137" s="8" t="str">
        <f t="shared" si="122"/>
        <v>Oct</v>
      </c>
      <c r="M1137" s="9">
        <f t="shared" si="127"/>
        <v>1971</v>
      </c>
      <c r="N1137" s="8" t="str" cm="1">
        <f t="array" ref="N1137">IF(G1137="?",INDEX($G$2:$G$2344,MODE(MATCH($G$2:$G$2344,$G$2:$G$2344,0))),G1137)</f>
        <v>tier - 3</v>
      </c>
      <c r="O1137" s="8" t="str" cm="1">
        <f t="array" ref="O1137">IF(H1137="?",INDEX($H$2:$H$2344,MODE(MATCH($H$2:$H$2344,$H$2:$H$2344,0))),H1137)</f>
        <v>tier - 1</v>
      </c>
      <c r="P1137" s="8" t="str">
        <f t="shared" si="123"/>
        <v>R1016</v>
      </c>
      <c r="Q1137" s="11">
        <f t="shared" si="124"/>
        <v>26214</v>
      </c>
      <c r="R1137" s="9">
        <f t="shared" si="126"/>
        <v>51</v>
      </c>
      <c r="S1137" s="9"/>
      <c r="T1137" s="40">
        <f>COUNTA(Table3[[#This Row],[month]:[age]])</f>
        <v>7</v>
      </c>
    </row>
    <row r="1138" spans="1:20" x14ac:dyDescent="0.25">
      <c r="A1138" t="s">
        <v>1169</v>
      </c>
      <c r="B1138">
        <v>1969</v>
      </c>
      <c r="C1138" t="s">
        <v>15</v>
      </c>
      <c r="D1138">
        <v>24</v>
      </c>
      <c r="E1138">
        <v>0</v>
      </c>
      <c r="F1138" s="42">
        <v>9377.4500000000007</v>
      </c>
      <c r="G1138" t="s">
        <v>11</v>
      </c>
      <c r="H1138" t="s">
        <v>12</v>
      </c>
      <c r="I1138" t="s">
        <v>13</v>
      </c>
      <c r="J1138" s="7">
        <f t="shared" si="121"/>
        <v>0</v>
      </c>
      <c r="K1138" s="9" t="str">
        <f t="shared" si="125"/>
        <v>Id1202</v>
      </c>
      <c r="L1138" s="8" t="str">
        <f t="shared" si="122"/>
        <v>Nov</v>
      </c>
      <c r="M1138" s="9">
        <f t="shared" si="127"/>
        <v>1969</v>
      </c>
      <c r="N1138" s="8" t="str" cm="1">
        <f t="array" ref="N1138">IF(G1138="?",INDEX($G$2:$G$2344,MODE(MATCH($G$2:$G$2344,$G$2:$G$2344,0))),G1138)</f>
        <v>tier - 2</v>
      </c>
      <c r="O1138" s="8" t="str" cm="1">
        <f t="array" ref="O1138">IF(H1138="?",INDEX($H$2:$H$2344,MODE(MATCH($H$2:$H$2344,$H$2:$H$2344,0))),H1138)</f>
        <v>tier - 3</v>
      </c>
      <c r="P1138" s="8" t="str">
        <f t="shared" si="123"/>
        <v>R1013</v>
      </c>
      <c r="Q1138" s="11">
        <f t="shared" si="124"/>
        <v>25531</v>
      </c>
      <c r="R1138" s="9">
        <f t="shared" si="126"/>
        <v>53</v>
      </c>
      <c r="S1138" s="9"/>
      <c r="T1138" s="40">
        <f>COUNTA(Table3[[#This Row],[month]:[age]])</f>
        <v>7</v>
      </c>
    </row>
    <row r="1139" spans="1:20" x14ac:dyDescent="0.25">
      <c r="A1139" t="s">
        <v>1170</v>
      </c>
      <c r="B1139">
        <v>1971</v>
      </c>
      <c r="C1139" t="s">
        <v>15</v>
      </c>
      <c r="D1139">
        <v>26</v>
      </c>
      <c r="E1139">
        <v>1</v>
      </c>
      <c r="F1139" s="42">
        <v>9377.9</v>
      </c>
      <c r="G1139" t="s">
        <v>11</v>
      </c>
      <c r="H1139" t="s">
        <v>16</v>
      </c>
      <c r="I1139" t="s">
        <v>13</v>
      </c>
      <c r="J1139" s="7">
        <f t="shared" si="121"/>
        <v>0</v>
      </c>
      <c r="K1139" s="9" t="str">
        <f t="shared" si="125"/>
        <v>Id1201</v>
      </c>
      <c r="L1139" s="8" t="str">
        <f t="shared" si="122"/>
        <v>Nov</v>
      </c>
      <c r="M1139" s="9">
        <f t="shared" si="127"/>
        <v>1971</v>
      </c>
      <c r="N1139" s="8" t="str" cm="1">
        <f t="array" ref="N1139">IF(G1139="?",INDEX($G$2:$G$2344,MODE(MATCH($G$2:$G$2344,$G$2:$G$2344,0))),G1139)</f>
        <v>tier - 2</v>
      </c>
      <c r="O1139" s="8" t="str" cm="1">
        <f t="array" ref="O1139">IF(H1139="?",INDEX($H$2:$H$2344,MODE(MATCH($H$2:$H$2344,$H$2:$H$2344,0))),H1139)</f>
        <v>tier - 1</v>
      </c>
      <c r="P1139" s="8" t="str">
        <f t="shared" si="123"/>
        <v>R1013</v>
      </c>
      <c r="Q1139" s="11">
        <f t="shared" si="124"/>
        <v>26263</v>
      </c>
      <c r="R1139" s="9">
        <f t="shared" si="126"/>
        <v>51</v>
      </c>
      <c r="S1139" s="9"/>
      <c r="T1139" s="40">
        <f>COUNTA(Table3[[#This Row],[month]:[age]])</f>
        <v>7</v>
      </c>
    </row>
    <row r="1140" spans="1:20" x14ac:dyDescent="0.25">
      <c r="A1140" t="s">
        <v>1171</v>
      </c>
      <c r="B1140">
        <v>1975</v>
      </c>
      <c r="C1140" t="s">
        <v>30</v>
      </c>
      <c r="D1140">
        <v>2</v>
      </c>
      <c r="E1140">
        <v>1</v>
      </c>
      <c r="F1140" s="42">
        <v>9380.75</v>
      </c>
      <c r="G1140" t="s">
        <v>11</v>
      </c>
      <c r="H1140" t="s">
        <v>11</v>
      </c>
      <c r="I1140" t="s">
        <v>247</v>
      </c>
      <c r="J1140" s="7">
        <f t="shared" si="121"/>
        <v>0</v>
      </c>
      <c r="K1140" s="9" t="str">
        <f t="shared" si="125"/>
        <v>Id1200</v>
      </c>
      <c r="L1140" s="8" t="str">
        <f t="shared" si="122"/>
        <v>Dec</v>
      </c>
      <c r="M1140" s="9">
        <f t="shared" si="127"/>
        <v>1975</v>
      </c>
      <c r="N1140" s="8" t="str" cm="1">
        <f t="array" ref="N1140">IF(G1140="?",INDEX($G$2:$G$2344,MODE(MATCH($G$2:$G$2344,$G$2:$G$2344,0))),G1140)</f>
        <v>tier - 2</v>
      </c>
      <c r="O1140" s="8" t="str" cm="1">
        <f t="array" ref="O1140">IF(H1140="?",INDEX($H$2:$H$2344,MODE(MATCH($H$2:$H$2344,$H$2:$H$2344,0))),H1140)</f>
        <v>tier - 2</v>
      </c>
      <c r="P1140" s="8" t="str">
        <f t="shared" si="123"/>
        <v>R1024</v>
      </c>
      <c r="Q1140" s="11">
        <f t="shared" si="124"/>
        <v>27730</v>
      </c>
      <c r="R1140" s="9">
        <f t="shared" si="126"/>
        <v>47</v>
      </c>
      <c r="S1140" s="9"/>
      <c r="T1140" s="40">
        <f>COUNTA(Table3[[#This Row],[month]:[age]])</f>
        <v>7</v>
      </c>
    </row>
    <row r="1141" spans="1:20" x14ac:dyDescent="0.25">
      <c r="A1141" t="s">
        <v>1172</v>
      </c>
      <c r="B1141">
        <v>1971</v>
      </c>
      <c r="C1141" t="s">
        <v>30</v>
      </c>
      <c r="D1141">
        <v>29</v>
      </c>
      <c r="E1141">
        <v>1</v>
      </c>
      <c r="F1141" s="42">
        <v>9386.16</v>
      </c>
      <c r="G1141" t="s">
        <v>12</v>
      </c>
      <c r="H1141" t="s">
        <v>11</v>
      </c>
      <c r="I1141" t="s">
        <v>13</v>
      </c>
      <c r="J1141" s="7">
        <f t="shared" si="121"/>
        <v>0</v>
      </c>
      <c r="K1141" s="9" t="str">
        <f t="shared" si="125"/>
        <v>Id1199</v>
      </c>
      <c r="L1141" s="8" t="str">
        <f t="shared" si="122"/>
        <v>Dec</v>
      </c>
      <c r="M1141" s="9">
        <f t="shared" si="127"/>
        <v>1971</v>
      </c>
      <c r="N1141" s="8" t="str" cm="1">
        <f t="array" ref="N1141">IF(G1141="?",INDEX($G$2:$G$2344,MODE(MATCH($G$2:$G$2344,$G$2:$G$2344,0))),G1141)</f>
        <v>tier - 3</v>
      </c>
      <c r="O1141" s="8" t="str" cm="1">
        <f t="array" ref="O1141">IF(H1141="?",INDEX($H$2:$H$2344,MODE(MATCH($H$2:$H$2344,$H$2:$H$2344,0))),H1141)</f>
        <v>tier - 2</v>
      </c>
      <c r="P1141" s="8" t="str">
        <f t="shared" si="123"/>
        <v>R1013</v>
      </c>
      <c r="Q1141" s="11">
        <f t="shared" si="124"/>
        <v>26296</v>
      </c>
      <c r="R1141" s="9">
        <f t="shared" si="126"/>
        <v>51</v>
      </c>
      <c r="S1141" s="9"/>
      <c r="T1141" s="40">
        <f>COUNTA(Table3[[#This Row],[month]:[age]])</f>
        <v>7</v>
      </c>
    </row>
    <row r="1142" spans="1:20" x14ac:dyDescent="0.25">
      <c r="A1142" t="s">
        <v>1173</v>
      </c>
      <c r="B1142">
        <v>1971</v>
      </c>
      <c r="C1142" t="s">
        <v>37</v>
      </c>
      <c r="D1142">
        <v>20</v>
      </c>
      <c r="E1142">
        <v>1</v>
      </c>
      <c r="F1142" s="42">
        <v>9391.35</v>
      </c>
      <c r="G1142" t="s">
        <v>12</v>
      </c>
      <c r="H1142" t="s">
        <v>12</v>
      </c>
      <c r="I1142" t="s">
        <v>42</v>
      </c>
      <c r="J1142" s="7">
        <f t="shared" si="121"/>
        <v>0</v>
      </c>
      <c r="K1142" s="9" t="str">
        <f t="shared" si="125"/>
        <v>Id1198</v>
      </c>
      <c r="L1142" s="8" t="str">
        <f t="shared" si="122"/>
        <v>Oct</v>
      </c>
      <c r="M1142" s="9">
        <f t="shared" si="127"/>
        <v>1971</v>
      </c>
      <c r="N1142" s="8" t="str" cm="1">
        <f t="array" ref="N1142">IF(G1142="?",INDEX($G$2:$G$2344,MODE(MATCH($G$2:$G$2344,$G$2:$G$2344,0))),G1142)</f>
        <v>tier - 3</v>
      </c>
      <c r="O1142" s="8" t="str" cm="1">
        <f t="array" ref="O1142">IF(H1142="?",INDEX($H$2:$H$2344,MODE(MATCH($H$2:$H$2344,$H$2:$H$2344,0))),H1142)</f>
        <v>tier - 3</v>
      </c>
      <c r="P1142" s="8" t="str">
        <f t="shared" si="123"/>
        <v>R1011</v>
      </c>
      <c r="Q1142" s="11">
        <f t="shared" si="124"/>
        <v>26226</v>
      </c>
      <c r="R1142" s="9">
        <f t="shared" si="126"/>
        <v>51</v>
      </c>
      <c r="S1142" s="9"/>
      <c r="T1142" s="40">
        <f>COUNTA(Table3[[#This Row],[month]:[age]])</f>
        <v>7</v>
      </c>
    </row>
    <row r="1143" spans="1:20" x14ac:dyDescent="0.25">
      <c r="A1143" t="s">
        <v>1174</v>
      </c>
      <c r="B1143">
        <v>1976</v>
      </c>
      <c r="C1143" t="s">
        <v>37</v>
      </c>
      <c r="D1143">
        <v>17</v>
      </c>
      <c r="E1143">
        <v>2</v>
      </c>
      <c r="F1143" s="42">
        <v>9411.01</v>
      </c>
      <c r="G1143" t="s">
        <v>11</v>
      </c>
      <c r="H1143" t="s">
        <v>12</v>
      </c>
      <c r="I1143" t="s">
        <v>247</v>
      </c>
      <c r="J1143" s="7">
        <f t="shared" si="121"/>
        <v>0</v>
      </c>
      <c r="K1143" s="9" t="str">
        <f t="shared" si="125"/>
        <v>Id1197</v>
      </c>
      <c r="L1143" s="8" t="str">
        <f t="shared" si="122"/>
        <v>Oct</v>
      </c>
      <c r="M1143" s="9">
        <f t="shared" si="127"/>
        <v>1976</v>
      </c>
      <c r="N1143" s="8" t="str" cm="1">
        <f t="array" ref="N1143">IF(G1143="?",INDEX($G$2:$G$2344,MODE(MATCH($G$2:$G$2344,$G$2:$G$2344,0))),G1143)</f>
        <v>tier - 2</v>
      </c>
      <c r="O1143" s="8" t="str" cm="1">
        <f t="array" ref="O1143">IF(H1143="?",INDEX($H$2:$H$2344,MODE(MATCH($H$2:$H$2344,$H$2:$H$2344,0))),H1143)</f>
        <v>tier - 3</v>
      </c>
      <c r="P1143" s="8" t="str">
        <f t="shared" si="123"/>
        <v>R1024</v>
      </c>
      <c r="Q1143" s="11">
        <f t="shared" si="124"/>
        <v>28050</v>
      </c>
      <c r="R1143" s="9">
        <f t="shared" si="126"/>
        <v>46</v>
      </c>
      <c r="S1143" s="9"/>
      <c r="T1143" s="40">
        <f>COUNTA(Table3[[#This Row],[month]:[age]])</f>
        <v>7</v>
      </c>
    </row>
    <row r="1144" spans="1:20" x14ac:dyDescent="0.25">
      <c r="A1144" t="s">
        <v>1175</v>
      </c>
      <c r="B1144">
        <v>1976</v>
      </c>
      <c r="C1144" t="s">
        <v>37</v>
      </c>
      <c r="D1144">
        <v>30</v>
      </c>
      <c r="E1144">
        <v>3</v>
      </c>
      <c r="F1144" s="42">
        <v>9414.92</v>
      </c>
      <c r="G1144" t="s">
        <v>11</v>
      </c>
      <c r="H1144" t="s">
        <v>11</v>
      </c>
      <c r="I1144" t="s">
        <v>42</v>
      </c>
      <c r="J1144" s="7">
        <f t="shared" si="121"/>
        <v>0</v>
      </c>
      <c r="K1144" s="9" t="str">
        <f t="shared" si="125"/>
        <v>Id1196</v>
      </c>
      <c r="L1144" s="8" t="str">
        <f t="shared" si="122"/>
        <v>Oct</v>
      </c>
      <c r="M1144" s="9">
        <f t="shared" si="127"/>
        <v>1976</v>
      </c>
      <c r="N1144" s="8" t="str" cm="1">
        <f t="array" ref="N1144">IF(G1144="?",INDEX($G$2:$G$2344,MODE(MATCH($G$2:$G$2344,$G$2:$G$2344,0))),G1144)</f>
        <v>tier - 2</v>
      </c>
      <c r="O1144" s="8" t="str" cm="1">
        <f t="array" ref="O1144">IF(H1144="?",INDEX($H$2:$H$2344,MODE(MATCH($H$2:$H$2344,$H$2:$H$2344,0))),H1144)</f>
        <v>tier - 2</v>
      </c>
      <c r="P1144" s="8" t="str">
        <f t="shared" si="123"/>
        <v>R1011</v>
      </c>
      <c r="Q1144" s="11">
        <f t="shared" si="124"/>
        <v>28063</v>
      </c>
      <c r="R1144" s="9">
        <f t="shared" si="126"/>
        <v>46</v>
      </c>
      <c r="S1144" s="9"/>
      <c r="T1144" s="40">
        <f>COUNTA(Table3[[#This Row],[month]:[age]])</f>
        <v>7</v>
      </c>
    </row>
    <row r="1145" spans="1:20" x14ac:dyDescent="0.25">
      <c r="A1145" t="s">
        <v>1176</v>
      </c>
      <c r="B1145">
        <v>1976</v>
      </c>
      <c r="C1145" t="s">
        <v>15</v>
      </c>
      <c r="D1145">
        <v>3</v>
      </c>
      <c r="E1145">
        <v>2</v>
      </c>
      <c r="F1145" s="42">
        <v>9432.93</v>
      </c>
      <c r="G1145" t="s">
        <v>11</v>
      </c>
      <c r="H1145" t="s">
        <v>16</v>
      </c>
      <c r="I1145" t="s">
        <v>247</v>
      </c>
      <c r="J1145" s="7">
        <f t="shared" si="121"/>
        <v>0</v>
      </c>
      <c r="K1145" s="9" t="str">
        <f t="shared" si="125"/>
        <v>Id1195</v>
      </c>
      <c r="L1145" s="8" t="str">
        <f t="shared" si="122"/>
        <v>Nov</v>
      </c>
      <c r="M1145" s="9">
        <f t="shared" si="127"/>
        <v>1976</v>
      </c>
      <c r="N1145" s="8" t="str" cm="1">
        <f t="array" ref="N1145">IF(G1145="?",INDEX($G$2:$G$2344,MODE(MATCH($G$2:$G$2344,$G$2:$G$2344,0))),G1145)</f>
        <v>tier - 2</v>
      </c>
      <c r="O1145" s="8" t="str" cm="1">
        <f t="array" ref="O1145">IF(H1145="?",INDEX($H$2:$H$2344,MODE(MATCH($H$2:$H$2344,$H$2:$H$2344,0))),H1145)</f>
        <v>tier - 1</v>
      </c>
      <c r="P1145" s="8" t="str">
        <f t="shared" si="123"/>
        <v>R1024</v>
      </c>
      <c r="Q1145" s="11">
        <f t="shared" si="124"/>
        <v>28067</v>
      </c>
      <c r="R1145" s="9">
        <f t="shared" si="126"/>
        <v>46</v>
      </c>
      <c r="S1145" s="9"/>
      <c r="T1145" s="40">
        <f>COUNTA(Table3[[#This Row],[month]:[age]])</f>
        <v>7</v>
      </c>
    </row>
    <row r="1146" spans="1:20" x14ac:dyDescent="0.25">
      <c r="A1146" t="s">
        <v>1177</v>
      </c>
      <c r="B1146">
        <v>1974</v>
      </c>
      <c r="C1146" t="s">
        <v>15</v>
      </c>
      <c r="D1146">
        <v>27</v>
      </c>
      <c r="E1146">
        <v>1</v>
      </c>
      <c r="F1146" s="42">
        <v>9447.25</v>
      </c>
      <c r="G1146" t="s">
        <v>11</v>
      </c>
      <c r="H1146" t="s">
        <v>16</v>
      </c>
      <c r="I1146" t="s">
        <v>247</v>
      </c>
      <c r="J1146" s="7">
        <f t="shared" si="121"/>
        <v>0</v>
      </c>
      <c r="K1146" s="9" t="str">
        <f t="shared" si="125"/>
        <v>Id1194</v>
      </c>
      <c r="L1146" s="8" t="str">
        <f t="shared" si="122"/>
        <v>Nov</v>
      </c>
      <c r="M1146" s="9">
        <f t="shared" si="127"/>
        <v>1974</v>
      </c>
      <c r="N1146" s="8" t="str" cm="1">
        <f t="array" ref="N1146">IF(G1146="?",INDEX($G$2:$G$2344,MODE(MATCH($G$2:$G$2344,$G$2:$G$2344,0))),G1146)</f>
        <v>tier - 2</v>
      </c>
      <c r="O1146" s="8" t="str" cm="1">
        <f t="array" ref="O1146">IF(H1146="?",INDEX($H$2:$H$2344,MODE(MATCH($H$2:$H$2344,$H$2:$H$2344,0))),H1146)</f>
        <v>tier - 1</v>
      </c>
      <c r="P1146" s="8" t="str">
        <f t="shared" si="123"/>
        <v>R1024</v>
      </c>
      <c r="Q1146" s="11">
        <f t="shared" si="124"/>
        <v>27360</v>
      </c>
      <c r="R1146" s="9">
        <f t="shared" si="126"/>
        <v>48</v>
      </c>
      <c r="S1146" s="9"/>
      <c r="T1146" s="40">
        <f>COUNTA(Table3[[#This Row],[month]:[age]])</f>
        <v>7</v>
      </c>
    </row>
    <row r="1147" spans="1:20" x14ac:dyDescent="0.25">
      <c r="A1147" t="s">
        <v>1178</v>
      </c>
      <c r="B1147">
        <v>1974</v>
      </c>
      <c r="C1147" t="s">
        <v>18</v>
      </c>
      <c r="D1147">
        <v>8</v>
      </c>
      <c r="E1147">
        <v>1</v>
      </c>
      <c r="F1147" s="42">
        <v>9447.3799999999992</v>
      </c>
      <c r="G1147" t="s">
        <v>11</v>
      </c>
      <c r="H1147" t="s">
        <v>12</v>
      </c>
      <c r="I1147" t="s">
        <v>247</v>
      </c>
      <c r="J1147" s="7">
        <f t="shared" si="121"/>
        <v>0</v>
      </c>
      <c r="K1147" s="9" t="str">
        <f t="shared" si="125"/>
        <v>Id1193</v>
      </c>
      <c r="L1147" s="8" t="str">
        <f t="shared" si="122"/>
        <v>Jun</v>
      </c>
      <c r="M1147" s="9">
        <f t="shared" si="127"/>
        <v>1974</v>
      </c>
      <c r="N1147" s="8" t="str" cm="1">
        <f t="array" ref="N1147">IF(G1147="?",INDEX($G$2:$G$2344,MODE(MATCH($G$2:$G$2344,$G$2:$G$2344,0))),G1147)</f>
        <v>tier - 2</v>
      </c>
      <c r="O1147" s="8" t="str" cm="1">
        <f t="array" ref="O1147">IF(H1147="?",INDEX($H$2:$H$2344,MODE(MATCH($H$2:$H$2344,$H$2:$H$2344,0))),H1147)</f>
        <v>tier - 3</v>
      </c>
      <c r="P1147" s="8" t="str">
        <f t="shared" si="123"/>
        <v>R1024</v>
      </c>
      <c r="Q1147" s="11">
        <f t="shared" si="124"/>
        <v>27188</v>
      </c>
      <c r="R1147" s="9">
        <f t="shared" si="126"/>
        <v>49</v>
      </c>
      <c r="S1147" s="9"/>
      <c r="T1147" s="40">
        <f>COUNTA(Table3[[#This Row],[month]:[age]])</f>
        <v>7</v>
      </c>
    </row>
    <row r="1148" spans="1:20" x14ac:dyDescent="0.25">
      <c r="A1148" t="s">
        <v>1179</v>
      </c>
      <c r="B1148">
        <v>1987</v>
      </c>
      <c r="C1148" t="s">
        <v>15</v>
      </c>
      <c r="D1148">
        <v>14</v>
      </c>
      <c r="E1148">
        <v>3</v>
      </c>
      <c r="F1148" s="42">
        <v>9448.42</v>
      </c>
      <c r="G1148" t="s">
        <v>11</v>
      </c>
      <c r="H1148" t="s">
        <v>12</v>
      </c>
      <c r="I1148" t="s">
        <v>300</v>
      </c>
      <c r="J1148" s="7">
        <f t="shared" si="121"/>
        <v>0</v>
      </c>
      <c r="K1148" s="9" t="str">
        <f t="shared" si="125"/>
        <v>Id1192</v>
      </c>
      <c r="L1148" s="8" t="str">
        <f t="shared" si="122"/>
        <v>Nov</v>
      </c>
      <c r="M1148" s="9">
        <f t="shared" si="127"/>
        <v>1987</v>
      </c>
      <c r="N1148" s="8" t="str" cm="1">
        <f t="array" ref="N1148">IF(G1148="?",INDEX($G$2:$G$2344,MODE(MATCH($G$2:$G$2344,$G$2:$G$2344,0))),G1148)</f>
        <v>tier - 2</v>
      </c>
      <c r="O1148" s="8" t="str" cm="1">
        <f t="array" ref="O1148">IF(H1148="?",INDEX($H$2:$H$2344,MODE(MATCH($H$2:$H$2344,$H$2:$H$2344,0))),H1148)</f>
        <v>tier - 3</v>
      </c>
      <c r="P1148" s="8" t="str">
        <f t="shared" si="123"/>
        <v>R1021</v>
      </c>
      <c r="Q1148" s="11">
        <f t="shared" si="124"/>
        <v>32095</v>
      </c>
      <c r="R1148" s="9">
        <f t="shared" si="126"/>
        <v>35</v>
      </c>
      <c r="S1148" s="9"/>
      <c r="T1148" s="40">
        <f>COUNTA(Table3[[#This Row],[month]:[age]])</f>
        <v>7</v>
      </c>
    </row>
    <row r="1149" spans="1:20" x14ac:dyDescent="0.25">
      <c r="A1149" t="s">
        <v>1180</v>
      </c>
      <c r="B1149">
        <v>1979</v>
      </c>
      <c r="C1149" t="s">
        <v>10</v>
      </c>
      <c r="D1149">
        <v>17</v>
      </c>
      <c r="E1149">
        <v>2</v>
      </c>
      <c r="F1149" s="42">
        <v>9453.92</v>
      </c>
      <c r="G1149" t="s">
        <v>11</v>
      </c>
      <c r="H1149" t="s">
        <v>11</v>
      </c>
      <c r="I1149" t="s">
        <v>300</v>
      </c>
      <c r="J1149" s="7">
        <f t="shared" si="121"/>
        <v>0</v>
      </c>
      <c r="K1149" s="9" t="str">
        <f t="shared" si="125"/>
        <v>Id1191</v>
      </c>
      <c r="L1149" s="8" t="str">
        <f t="shared" si="122"/>
        <v>Jul</v>
      </c>
      <c r="M1149" s="9">
        <f t="shared" si="127"/>
        <v>1979</v>
      </c>
      <c r="N1149" s="8" t="str" cm="1">
        <f t="array" ref="N1149">IF(G1149="?",INDEX($G$2:$G$2344,MODE(MATCH($G$2:$G$2344,$G$2:$G$2344,0))),G1149)</f>
        <v>tier - 2</v>
      </c>
      <c r="O1149" s="8" t="str" cm="1">
        <f t="array" ref="O1149">IF(H1149="?",INDEX($H$2:$H$2344,MODE(MATCH($H$2:$H$2344,$H$2:$H$2344,0))),H1149)</f>
        <v>tier - 2</v>
      </c>
      <c r="P1149" s="8" t="str">
        <f t="shared" si="123"/>
        <v>R1021</v>
      </c>
      <c r="Q1149" s="11">
        <f t="shared" si="124"/>
        <v>29053</v>
      </c>
      <c r="R1149" s="9">
        <f t="shared" si="126"/>
        <v>43</v>
      </c>
      <c r="S1149" s="9"/>
      <c r="T1149" s="40">
        <f>COUNTA(Table3[[#This Row],[month]:[age]])</f>
        <v>7</v>
      </c>
    </row>
    <row r="1150" spans="1:20" x14ac:dyDescent="0.25">
      <c r="A1150" t="s">
        <v>1181</v>
      </c>
      <c r="B1150">
        <v>1969</v>
      </c>
      <c r="C1150" t="s">
        <v>18</v>
      </c>
      <c r="D1150">
        <v>4</v>
      </c>
      <c r="E1150">
        <v>0</v>
      </c>
      <c r="F1150" s="42">
        <v>9487.64</v>
      </c>
      <c r="G1150" t="s">
        <v>11</v>
      </c>
      <c r="H1150" t="s">
        <v>11</v>
      </c>
      <c r="I1150" t="s">
        <v>13</v>
      </c>
      <c r="J1150" s="7">
        <f t="shared" si="121"/>
        <v>0</v>
      </c>
      <c r="K1150" s="9" t="str">
        <f t="shared" si="125"/>
        <v>Id1190</v>
      </c>
      <c r="L1150" s="8" t="str">
        <f t="shared" si="122"/>
        <v>Jun</v>
      </c>
      <c r="M1150" s="9">
        <f t="shared" si="127"/>
        <v>1969</v>
      </c>
      <c r="N1150" s="8" t="str" cm="1">
        <f t="array" ref="N1150">IF(G1150="?",INDEX($G$2:$G$2344,MODE(MATCH($G$2:$G$2344,$G$2:$G$2344,0))),G1150)</f>
        <v>tier - 2</v>
      </c>
      <c r="O1150" s="8" t="str" cm="1">
        <f t="array" ref="O1150">IF(H1150="?",INDEX($H$2:$H$2344,MODE(MATCH($H$2:$H$2344,$H$2:$H$2344,0))),H1150)</f>
        <v>tier - 2</v>
      </c>
      <c r="P1150" s="8" t="str">
        <f t="shared" si="123"/>
        <v>R1013</v>
      </c>
      <c r="Q1150" s="11">
        <f t="shared" si="124"/>
        <v>25358</v>
      </c>
      <c r="R1150" s="9">
        <f t="shared" si="126"/>
        <v>54</v>
      </c>
      <c r="S1150" s="9"/>
      <c r="T1150" s="40">
        <f>COUNTA(Table3[[#This Row],[month]:[age]])</f>
        <v>7</v>
      </c>
    </row>
    <row r="1151" spans="1:20" x14ac:dyDescent="0.25">
      <c r="A1151" t="s">
        <v>1182</v>
      </c>
      <c r="B1151">
        <v>1976</v>
      </c>
      <c r="C1151" t="s">
        <v>15</v>
      </c>
      <c r="D1151">
        <v>28</v>
      </c>
      <c r="E1151">
        <v>3</v>
      </c>
      <c r="F1151" s="42">
        <v>9500.57</v>
      </c>
      <c r="G1151" t="s">
        <v>11</v>
      </c>
      <c r="H1151" t="s">
        <v>12</v>
      </c>
      <c r="I1151" t="s">
        <v>356</v>
      </c>
      <c r="J1151" s="7">
        <f t="shared" si="121"/>
        <v>0</v>
      </c>
      <c r="K1151" s="9" t="str">
        <f t="shared" si="125"/>
        <v>Id1189</v>
      </c>
      <c r="L1151" s="8" t="str">
        <f t="shared" si="122"/>
        <v>Nov</v>
      </c>
      <c r="M1151" s="9">
        <f t="shared" si="127"/>
        <v>1976</v>
      </c>
      <c r="N1151" s="8" t="str" cm="1">
        <f t="array" ref="N1151">IF(G1151="?",INDEX($G$2:$G$2344,MODE(MATCH($G$2:$G$2344,$G$2:$G$2344,0))),G1151)</f>
        <v>tier - 2</v>
      </c>
      <c r="O1151" s="8" t="str" cm="1">
        <f t="array" ref="O1151">IF(H1151="?",INDEX($H$2:$H$2344,MODE(MATCH($H$2:$H$2344,$H$2:$H$2344,0))),H1151)</f>
        <v>tier - 3</v>
      </c>
      <c r="P1151" s="8" t="str">
        <f t="shared" si="123"/>
        <v>R1017</v>
      </c>
      <c r="Q1151" s="11">
        <f t="shared" si="124"/>
        <v>28092</v>
      </c>
      <c r="R1151" s="9">
        <f t="shared" si="126"/>
        <v>46</v>
      </c>
      <c r="S1151" s="9"/>
      <c r="T1151" s="40">
        <f>COUNTA(Table3[[#This Row],[month]:[age]])</f>
        <v>7</v>
      </c>
    </row>
    <row r="1152" spans="1:20" x14ac:dyDescent="0.25">
      <c r="A1152" t="s">
        <v>1183</v>
      </c>
      <c r="B1152">
        <v>1969</v>
      </c>
      <c r="C1152" t="s">
        <v>35</v>
      </c>
      <c r="D1152">
        <v>24</v>
      </c>
      <c r="E1152">
        <v>0</v>
      </c>
      <c r="F1152" s="42">
        <v>9504.31</v>
      </c>
      <c r="G1152" t="s">
        <v>12</v>
      </c>
      <c r="H1152" t="s">
        <v>11</v>
      </c>
      <c r="I1152" t="s">
        <v>13</v>
      </c>
      <c r="J1152" s="7">
        <f t="shared" si="121"/>
        <v>0</v>
      </c>
      <c r="K1152" s="9" t="str">
        <f t="shared" si="125"/>
        <v>Id1188</v>
      </c>
      <c r="L1152" s="8" t="str">
        <f t="shared" si="122"/>
        <v>Aug</v>
      </c>
      <c r="M1152" s="9">
        <f t="shared" si="127"/>
        <v>1969</v>
      </c>
      <c r="N1152" s="8" t="str" cm="1">
        <f t="array" ref="N1152">IF(G1152="?",INDEX($G$2:$G$2344,MODE(MATCH($G$2:$G$2344,$G$2:$G$2344,0))),G1152)</f>
        <v>tier - 3</v>
      </c>
      <c r="O1152" s="8" t="str" cm="1">
        <f t="array" ref="O1152">IF(H1152="?",INDEX($H$2:$H$2344,MODE(MATCH($H$2:$H$2344,$H$2:$H$2344,0))),H1152)</f>
        <v>tier - 2</v>
      </c>
      <c r="P1152" s="8" t="str">
        <f t="shared" si="123"/>
        <v>R1013</v>
      </c>
      <c r="Q1152" s="11">
        <f t="shared" si="124"/>
        <v>25439</v>
      </c>
      <c r="R1152" s="9">
        <f t="shared" si="126"/>
        <v>53</v>
      </c>
      <c r="S1152" s="9"/>
      <c r="T1152" s="40">
        <f>COUNTA(Table3[[#This Row],[month]:[age]])</f>
        <v>7</v>
      </c>
    </row>
    <row r="1153" spans="1:20" x14ac:dyDescent="0.25">
      <c r="A1153" t="s">
        <v>1184</v>
      </c>
      <c r="B1153">
        <v>1992</v>
      </c>
      <c r="C1153" t="s">
        <v>35</v>
      </c>
      <c r="D1153">
        <v>22</v>
      </c>
      <c r="E1153">
        <v>0</v>
      </c>
      <c r="F1153" s="42">
        <v>9507.68</v>
      </c>
      <c r="G1153" t="s">
        <v>11</v>
      </c>
      <c r="H1153" t="s">
        <v>16</v>
      </c>
      <c r="I1153" t="s">
        <v>23</v>
      </c>
      <c r="J1153" s="7">
        <f t="shared" si="121"/>
        <v>0</v>
      </c>
      <c r="K1153" s="9" t="str">
        <f t="shared" si="125"/>
        <v>Id1187</v>
      </c>
      <c r="L1153" s="8" t="str">
        <f t="shared" si="122"/>
        <v>Aug</v>
      </c>
      <c r="M1153" s="9">
        <f t="shared" si="127"/>
        <v>1992</v>
      </c>
      <c r="N1153" s="8" t="str" cm="1">
        <f t="array" ref="N1153">IF(G1153="?",INDEX($G$2:$G$2344,MODE(MATCH($G$2:$G$2344,$G$2:$G$2344,0))),G1153)</f>
        <v>tier - 2</v>
      </c>
      <c r="O1153" s="8" t="str" cm="1">
        <f t="array" ref="O1153">IF(H1153="?",INDEX($H$2:$H$2344,MODE(MATCH($H$2:$H$2344,$H$2:$H$2344,0))),H1153)</f>
        <v>tier - 1</v>
      </c>
      <c r="P1153" s="8" t="str">
        <f t="shared" si="123"/>
        <v>R1012</v>
      </c>
      <c r="Q1153" s="11">
        <f t="shared" si="124"/>
        <v>33838</v>
      </c>
      <c r="R1153" s="9">
        <f t="shared" si="126"/>
        <v>30</v>
      </c>
      <c r="S1153" s="9"/>
      <c r="T1153" s="40">
        <f>COUNTA(Table3[[#This Row],[month]:[age]])</f>
        <v>7</v>
      </c>
    </row>
    <row r="1154" spans="1:20" x14ac:dyDescent="0.25">
      <c r="A1154" t="s">
        <v>1185</v>
      </c>
      <c r="B1154">
        <v>1971</v>
      </c>
      <c r="C1154" t="s">
        <v>15</v>
      </c>
      <c r="D1154">
        <v>29</v>
      </c>
      <c r="E1154">
        <v>0</v>
      </c>
      <c r="F1154" s="42">
        <v>9528.9</v>
      </c>
      <c r="G1154" t="s">
        <v>11</v>
      </c>
      <c r="H1154" t="s">
        <v>11</v>
      </c>
      <c r="I1154" t="s">
        <v>42</v>
      </c>
      <c r="J1154" s="7">
        <f t="shared" ref="J1154:J1217" si="128">COUNTIF(A1154:I1154, "?")</f>
        <v>0</v>
      </c>
      <c r="K1154" s="9" t="str">
        <f t="shared" si="125"/>
        <v>Id1186</v>
      </c>
      <c r="L1154" s="8" t="str">
        <f t="shared" ref="L1154:L1217" si="129">IF(C1154="?", "Sep", C1154)</f>
        <v>Nov</v>
      </c>
      <c r="M1154" s="9">
        <f t="shared" si="127"/>
        <v>1971</v>
      </c>
      <c r="N1154" s="8" t="str" cm="1">
        <f t="array" ref="N1154">IF(G1154="?",INDEX($G$2:$G$2344,MODE(MATCH($G$2:$G$2344,$G$2:$G$2344,0))),G1154)</f>
        <v>tier - 2</v>
      </c>
      <c r="O1154" s="8" t="str" cm="1">
        <f t="array" ref="O1154">IF(H1154="?",INDEX($H$2:$H$2344,MODE(MATCH($H$2:$H$2344,$H$2:$H$2344,0))),H1154)</f>
        <v>tier - 2</v>
      </c>
      <c r="P1154" s="8" t="str">
        <f t="shared" ref="P1154:P1217" si="130">IF(I1154="?", "Unknown", I1154)</f>
        <v>R1011</v>
      </c>
      <c r="Q1154" s="11">
        <f t="shared" ref="Q1154:Q1217" si="131">DATE(B1154, MONTH(1 &amp; L1154), D1154)</f>
        <v>26266</v>
      </c>
      <c r="R1154" s="9">
        <f t="shared" si="126"/>
        <v>51</v>
      </c>
      <c r="S1154" s="9"/>
      <c r="T1154" s="40">
        <f>COUNTA(Table3[[#This Row],[month]:[age]])</f>
        <v>7</v>
      </c>
    </row>
    <row r="1155" spans="1:20" x14ac:dyDescent="0.25">
      <c r="A1155" t="s">
        <v>1186</v>
      </c>
      <c r="B1155">
        <v>1973</v>
      </c>
      <c r="C1155" t="s">
        <v>30</v>
      </c>
      <c r="D1155">
        <v>21</v>
      </c>
      <c r="E1155">
        <v>0</v>
      </c>
      <c r="F1155" s="42">
        <v>9538.65</v>
      </c>
      <c r="G1155" t="s">
        <v>11</v>
      </c>
      <c r="H1155" t="s">
        <v>12</v>
      </c>
      <c r="I1155" t="s">
        <v>300</v>
      </c>
      <c r="J1155" s="7">
        <f t="shared" si="128"/>
        <v>0</v>
      </c>
      <c r="K1155" s="9" t="str">
        <f t="shared" ref="K1155:K1218" si="132">IF(A1155="?", "Unknown", A1155)</f>
        <v>Id1185</v>
      </c>
      <c r="L1155" s="8" t="str">
        <f t="shared" si="129"/>
        <v>Dec</v>
      </c>
      <c r="M1155" s="9">
        <f t="shared" si="127"/>
        <v>1973</v>
      </c>
      <c r="N1155" s="8" t="str" cm="1">
        <f t="array" ref="N1155">IF(G1155="?",INDEX($G$2:$G$2344,MODE(MATCH($G$2:$G$2344,$G$2:$G$2344,0))),G1155)</f>
        <v>tier - 2</v>
      </c>
      <c r="O1155" s="8" t="str" cm="1">
        <f t="array" ref="O1155">IF(H1155="?",INDEX($H$2:$H$2344,MODE(MATCH($H$2:$H$2344,$H$2:$H$2344,0))),H1155)</f>
        <v>tier - 3</v>
      </c>
      <c r="P1155" s="8" t="str">
        <f t="shared" si="130"/>
        <v>R1021</v>
      </c>
      <c r="Q1155" s="11">
        <f t="shared" si="131"/>
        <v>27019</v>
      </c>
      <c r="R1155" s="9">
        <f t="shared" ref="R1155:R1218" si="133">DATEDIF(Q1155, DATE(2023,6,8), "Y")</f>
        <v>49</v>
      </c>
      <c r="S1155" s="9"/>
      <c r="T1155" s="40">
        <f>COUNTA(Table3[[#This Row],[month]:[age]])</f>
        <v>7</v>
      </c>
    </row>
    <row r="1156" spans="1:20" x14ac:dyDescent="0.25">
      <c r="A1156" t="s">
        <v>1187</v>
      </c>
      <c r="B1156">
        <v>1975</v>
      </c>
      <c r="C1156" t="s">
        <v>10</v>
      </c>
      <c r="D1156">
        <v>28</v>
      </c>
      <c r="E1156">
        <v>1</v>
      </c>
      <c r="F1156" s="42">
        <v>9540.17</v>
      </c>
      <c r="G1156" t="s">
        <v>11</v>
      </c>
      <c r="H1156" t="s">
        <v>11</v>
      </c>
      <c r="I1156" t="s">
        <v>247</v>
      </c>
      <c r="J1156" s="7">
        <f t="shared" si="128"/>
        <v>0</v>
      </c>
      <c r="K1156" s="9" t="str">
        <f t="shared" si="132"/>
        <v>Id1184</v>
      </c>
      <c r="L1156" s="8" t="str">
        <f t="shared" si="129"/>
        <v>Jul</v>
      </c>
      <c r="M1156" s="9">
        <f t="shared" si="127"/>
        <v>1975</v>
      </c>
      <c r="N1156" s="8" t="str" cm="1">
        <f t="array" ref="N1156">IF(G1156="?",INDEX($G$2:$G$2344,MODE(MATCH($G$2:$G$2344,$G$2:$G$2344,0))),G1156)</f>
        <v>tier - 2</v>
      </c>
      <c r="O1156" s="8" t="str" cm="1">
        <f t="array" ref="O1156">IF(H1156="?",INDEX($H$2:$H$2344,MODE(MATCH($H$2:$H$2344,$H$2:$H$2344,0))),H1156)</f>
        <v>tier - 2</v>
      </c>
      <c r="P1156" s="8" t="str">
        <f t="shared" si="130"/>
        <v>R1024</v>
      </c>
      <c r="Q1156" s="11">
        <f t="shared" si="131"/>
        <v>27603</v>
      </c>
      <c r="R1156" s="9">
        <f t="shared" si="133"/>
        <v>47</v>
      </c>
      <c r="S1156" s="9"/>
      <c r="T1156" s="40">
        <f>COUNTA(Table3[[#This Row],[month]:[age]])</f>
        <v>7</v>
      </c>
    </row>
    <row r="1157" spans="1:20" x14ac:dyDescent="0.25">
      <c r="A1157" t="s">
        <v>1188</v>
      </c>
      <c r="B1157">
        <v>1972</v>
      </c>
      <c r="C1157" t="s">
        <v>20</v>
      </c>
      <c r="D1157">
        <v>22</v>
      </c>
      <c r="E1157">
        <v>0</v>
      </c>
      <c r="F1157" s="42">
        <v>9541.7000000000007</v>
      </c>
      <c r="G1157" t="s">
        <v>11</v>
      </c>
      <c r="H1157" t="s">
        <v>16</v>
      </c>
      <c r="I1157" t="s">
        <v>247</v>
      </c>
      <c r="J1157" s="7">
        <f t="shared" si="128"/>
        <v>0</v>
      </c>
      <c r="K1157" s="9" t="str">
        <f t="shared" si="132"/>
        <v>Id1183</v>
      </c>
      <c r="L1157" s="8" t="str">
        <f t="shared" si="129"/>
        <v>Sep</v>
      </c>
      <c r="M1157" s="9">
        <f t="shared" si="127"/>
        <v>1972</v>
      </c>
      <c r="N1157" s="8" t="str" cm="1">
        <f t="array" ref="N1157">IF(G1157="?",INDEX($G$2:$G$2344,MODE(MATCH($G$2:$G$2344,$G$2:$G$2344,0))),G1157)</f>
        <v>tier - 2</v>
      </c>
      <c r="O1157" s="8" t="str" cm="1">
        <f t="array" ref="O1157">IF(H1157="?",INDEX($H$2:$H$2344,MODE(MATCH($H$2:$H$2344,$H$2:$H$2344,0))),H1157)</f>
        <v>tier - 1</v>
      </c>
      <c r="P1157" s="8" t="str">
        <f t="shared" si="130"/>
        <v>R1024</v>
      </c>
      <c r="Q1157" s="11">
        <f t="shared" si="131"/>
        <v>26564</v>
      </c>
      <c r="R1157" s="9">
        <f t="shared" si="133"/>
        <v>50</v>
      </c>
      <c r="S1157" s="9"/>
      <c r="T1157" s="40">
        <f>COUNTA(Table3[[#This Row],[month]:[age]])</f>
        <v>7</v>
      </c>
    </row>
    <row r="1158" spans="1:20" x14ac:dyDescent="0.25">
      <c r="A1158" t="s">
        <v>1189</v>
      </c>
      <c r="B1158">
        <v>1972</v>
      </c>
      <c r="C1158" t="s">
        <v>20</v>
      </c>
      <c r="D1158">
        <v>22</v>
      </c>
      <c r="E1158">
        <v>1</v>
      </c>
      <c r="F1158" s="42">
        <v>9549.57</v>
      </c>
      <c r="G1158" t="s">
        <v>11</v>
      </c>
      <c r="H1158" t="s">
        <v>16</v>
      </c>
      <c r="I1158" t="s">
        <v>13</v>
      </c>
      <c r="J1158" s="7">
        <f t="shared" si="128"/>
        <v>0</v>
      </c>
      <c r="K1158" s="9" t="str">
        <f t="shared" si="132"/>
        <v>Id1182</v>
      </c>
      <c r="L1158" s="8" t="str">
        <f t="shared" si="129"/>
        <v>Sep</v>
      </c>
      <c r="M1158" s="9">
        <f t="shared" si="127"/>
        <v>1972</v>
      </c>
      <c r="N1158" s="8" t="str" cm="1">
        <f t="array" ref="N1158">IF(G1158="?",INDEX($G$2:$G$2344,MODE(MATCH($G$2:$G$2344,$G$2:$G$2344,0))),G1158)</f>
        <v>tier - 2</v>
      </c>
      <c r="O1158" s="8" t="str" cm="1">
        <f t="array" ref="O1158">IF(H1158="?",INDEX($H$2:$H$2344,MODE(MATCH($H$2:$H$2344,$H$2:$H$2344,0))),H1158)</f>
        <v>tier - 1</v>
      </c>
      <c r="P1158" s="8" t="str">
        <f t="shared" si="130"/>
        <v>R1013</v>
      </c>
      <c r="Q1158" s="11">
        <f t="shared" si="131"/>
        <v>26564</v>
      </c>
      <c r="R1158" s="9">
        <f t="shared" si="133"/>
        <v>50</v>
      </c>
      <c r="S1158" s="9"/>
      <c r="T1158" s="40">
        <f>COUNTA(Table3[[#This Row],[month]:[age]])</f>
        <v>7</v>
      </c>
    </row>
    <row r="1159" spans="1:20" x14ac:dyDescent="0.25">
      <c r="A1159" t="s">
        <v>1190</v>
      </c>
      <c r="B1159">
        <v>1974</v>
      </c>
      <c r="C1159" t="s">
        <v>35</v>
      </c>
      <c r="D1159">
        <v>14</v>
      </c>
      <c r="E1159">
        <v>3</v>
      </c>
      <c r="F1159" s="42">
        <v>9563.0300000000007</v>
      </c>
      <c r="G1159" t="s">
        <v>12</v>
      </c>
      <c r="H1159" t="s">
        <v>16</v>
      </c>
      <c r="I1159" t="s">
        <v>42</v>
      </c>
      <c r="J1159" s="7">
        <f t="shared" si="128"/>
        <v>0</v>
      </c>
      <c r="K1159" s="9" t="str">
        <f t="shared" si="132"/>
        <v>Id1181</v>
      </c>
      <c r="L1159" s="8" t="str">
        <f t="shared" si="129"/>
        <v>Aug</v>
      </c>
      <c r="M1159" s="9">
        <f t="shared" si="127"/>
        <v>1974</v>
      </c>
      <c r="N1159" s="8" t="str" cm="1">
        <f t="array" ref="N1159">IF(G1159="?",INDEX($G$2:$G$2344,MODE(MATCH($G$2:$G$2344,$G$2:$G$2344,0))),G1159)</f>
        <v>tier - 3</v>
      </c>
      <c r="O1159" s="8" t="str" cm="1">
        <f t="array" ref="O1159">IF(H1159="?",INDEX($H$2:$H$2344,MODE(MATCH($H$2:$H$2344,$H$2:$H$2344,0))),H1159)</f>
        <v>tier - 1</v>
      </c>
      <c r="P1159" s="8" t="str">
        <f t="shared" si="130"/>
        <v>R1011</v>
      </c>
      <c r="Q1159" s="11">
        <f t="shared" si="131"/>
        <v>27255</v>
      </c>
      <c r="R1159" s="9">
        <f t="shared" si="133"/>
        <v>48</v>
      </c>
      <c r="S1159" s="9"/>
      <c r="T1159" s="40">
        <f>COUNTA(Table3[[#This Row],[month]:[age]])</f>
        <v>7</v>
      </c>
    </row>
    <row r="1160" spans="1:20" x14ac:dyDescent="0.25">
      <c r="A1160" t="s">
        <v>1191</v>
      </c>
      <c r="B1160">
        <v>1973</v>
      </c>
      <c r="C1160" t="s">
        <v>30</v>
      </c>
      <c r="D1160">
        <v>1</v>
      </c>
      <c r="E1160">
        <v>1</v>
      </c>
      <c r="F1160" s="42">
        <v>9566.99</v>
      </c>
      <c r="G1160" t="s">
        <v>11</v>
      </c>
      <c r="H1160" t="s">
        <v>16</v>
      </c>
      <c r="I1160" t="s">
        <v>23</v>
      </c>
      <c r="J1160" s="7">
        <f t="shared" si="128"/>
        <v>0</v>
      </c>
      <c r="K1160" s="9" t="str">
        <f t="shared" si="132"/>
        <v>Id1180</v>
      </c>
      <c r="L1160" s="8" t="str">
        <f t="shared" si="129"/>
        <v>Dec</v>
      </c>
      <c r="M1160" s="9">
        <f t="shared" si="127"/>
        <v>1973</v>
      </c>
      <c r="N1160" s="8" t="str" cm="1">
        <f t="array" ref="N1160">IF(G1160="?",INDEX($G$2:$G$2344,MODE(MATCH($G$2:$G$2344,$G$2:$G$2344,0))),G1160)</f>
        <v>tier - 2</v>
      </c>
      <c r="O1160" s="8" t="str" cm="1">
        <f t="array" ref="O1160">IF(H1160="?",INDEX($H$2:$H$2344,MODE(MATCH($H$2:$H$2344,$H$2:$H$2344,0))),H1160)</f>
        <v>tier - 1</v>
      </c>
      <c r="P1160" s="8" t="str">
        <f t="shared" si="130"/>
        <v>R1012</v>
      </c>
      <c r="Q1160" s="11">
        <f t="shared" si="131"/>
        <v>26999</v>
      </c>
      <c r="R1160" s="9">
        <f t="shared" si="133"/>
        <v>49</v>
      </c>
      <c r="S1160" s="9"/>
      <c r="T1160" s="40">
        <f>COUNTA(Table3[[#This Row],[month]:[age]])</f>
        <v>7</v>
      </c>
    </row>
    <row r="1161" spans="1:20" x14ac:dyDescent="0.25">
      <c r="A1161" t="s">
        <v>1192</v>
      </c>
      <c r="B1161">
        <v>1966</v>
      </c>
      <c r="C1161" t="s">
        <v>30</v>
      </c>
      <c r="D1161">
        <v>4</v>
      </c>
      <c r="E1161">
        <v>0</v>
      </c>
      <c r="F1161" s="42">
        <v>9582.5400000000009</v>
      </c>
      <c r="G1161" t="s">
        <v>12</v>
      </c>
      <c r="H1161" t="s">
        <v>11</v>
      </c>
      <c r="I1161" t="s">
        <v>13</v>
      </c>
      <c r="J1161" s="7">
        <f t="shared" si="128"/>
        <v>0</v>
      </c>
      <c r="K1161" s="9" t="str">
        <f t="shared" si="132"/>
        <v>Id1179</v>
      </c>
      <c r="L1161" s="8" t="str">
        <f t="shared" si="129"/>
        <v>Dec</v>
      </c>
      <c r="M1161" s="9">
        <f t="shared" si="127"/>
        <v>1966</v>
      </c>
      <c r="N1161" s="8" t="str" cm="1">
        <f t="array" ref="N1161">IF(G1161="?",INDEX($G$2:$G$2344,MODE(MATCH($G$2:$G$2344,$G$2:$G$2344,0))),G1161)</f>
        <v>tier - 3</v>
      </c>
      <c r="O1161" s="8" t="str" cm="1">
        <f t="array" ref="O1161">IF(H1161="?",INDEX($H$2:$H$2344,MODE(MATCH($H$2:$H$2344,$H$2:$H$2344,0))),H1161)</f>
        <v>tier - 2</v>
      </c>
      <c r="P1161" s="8" t="str">
        <f t="shared" si="130"/>
        <v>R1013</v>
      </c>
      <c r="Q1161" s="11">
        <f t="shared" si="131"/>
        <v>24445</v>
      </c>
      <c r="R1161" s="9">
        <f t="shared" si="133"/>
        <v>56</v>
      </c>
      <c r="S1161" s="9"/>
      <c r="T1161" s="40">
        <f>COUNTA(Table3[[#This Row],[month]:[age]])</f>
        <v>7</v>
      </c>
    </row>
    <row r="1162" spans="1:20" x14ac:dyDescent="0.25">
      <c r="A1162" t="s">
        <v>1193</v>
      </c>
      <c r="B1162">
        <v>1973</v>
      </c>
      <c r="C1162" t="s">
        <v>15</v>
      </c>
      <c r="D1162">
        <v>28</v>
      </c>
      <c r="E1162">
        <v>1</v>
      </c>
      <c r="F1162" s="42">
        <v>9583.89</v>
      </c>
      <c r="G1162" t="s">
        <v>11</v>
      </c>
      <c r="H1162" t="s">
        <v>12</v>
      </c>
      <c r="I1162" t="s">
        <v>23</v>
      </c>
      <c r="J1162" s="7">
        <f t="shared" si="128"/>
        <v>0</v>
      </c>
      <c r="K1162" s="9" t="str">
        <f t="shared" si="132"/>
        <v>Id1178</v>
      </c>
      <c r="L1162" s="8" t="str">
        <f t="shared" si="129"/>
        <v>Nov</v>
      </c>
      <c r="M1162" s="9">
        <f t="shared" si="127"/>
        <v>1973</v>
      </c>
      <c r="N1162" s="8" t="str" cm="1">
        <f t="array" ref="N1162">IF(G1162="?",INDEX($G$2:$G$2344,MODE(MATCH($G$2:$G$2344,$G$2:$G$2344,0))),G1162)</f>
        <v>tier - 2</v>
      </c>
      <c r="O1162" s="8" t="str" cm="1">
        <f t="array" ref="O1162">IF(H1162="?",INDEX($H$2:$H$2344,MODE(MATCH($H$2:$H$2344,$H$2:$H$2344,0))),H1162)</f>
        <v>tier - 3</v>
      </c>
      <c r="P1162" s="8" t="str">
        <f t="shared" si="130"/>
        <v>R1012</v>
      </c>
      <c r="Q1162" s="11">
        <f t="shared" si="131"/>
        <v>26996</v>
      </c>
      <c r="R1162" s="9">
        <f t="shared" si="133"/>
        <v>49</v>
      </c>
      <c r="S1162" s="9"/>
      <c r="T1162" s="40">
        <f>COUNTA(Table3[[#This Row],[month]:[age]])</f>
        <v>7</v>
      </c>
    </row>
    <row r="1163" spans="1:20" x14ac:dyDescent="0.25">
      <c r="A1163" t="s">
        <v>1194</v>
      </c>
      <c r="B1163">
        <v>1981</v>
      </c>
      <c r="C1163" t="s">
        <v>37</v>
      </c>
      <c r="D1163">
        <v>18</v>
      </c>
      <c r="E1163">
        <v>1</v>
      </c>
      <c r="F1163" s="42">
        <v>9584.0400000000009</v>
      </c>
      <c r="G1163" t="s">
        <v>11</v>
      </c>
      <c r="H1163" t="s">
        <v>16</v>
      </c>
      <c r="I1163" t="s">
        <v>300</v>
      </c>
      <c r="J1163" s="7">
        <f t="shared" si="128"/>
        <v>0</v>
      </c>
      <c r="K1163" s="9" t="str">
        <f t="shared" si="132"/>
        <v>Id1177</v>
      </c>
      <c r="L1163" s="8" t="str">
        <f t="shared" si="129"/>
        <v>Oct</v>
      </c>
      <c r="M1163" s="9">
        <f t="shared" si="127"/>
        <v>1981</v>
      </c>
      <c r="N1163" s="8" t="str" cm="1">
        <f t="array" ref="N1163">IF(G1163="?",INDEX($G$2:$G$2344,MODE(MATCH($G$2:$G$2344,$G$2:$G$2344,0))),G1163)</f>
        <v>tier - 2</v>
      </c>
      <c r="O1163" s="8" t="str" cm="1">
        <f t="array" ref="O1163">IF(H1163="?",INDEX($H$2:$H$2344,MODE(MATCH($H$2:$H$2344,$H$2:$H$2344,0))),H1163)</f>
        <v>tier - 1</v>
      </c>
      <c r="P1163" s="8" t="str">
        <f t="shared" si="130"/>
        <v>R1021</v>
      </c>
      <c r="Q1163" s="11">
        <f t="shared" si="131"/>
        <v>29877</v>
      </c>
      <c r="R1163" s="9">
        <f t="shared" si="133"/>
        <v>41</v>
      </c>
      <c r="S1163" s="9"/>
      <c r="T1163" s="40">
        <f>COUNTA(Table3[[#This Row],[month]:[age]])</f>
        <v>7</v>
      </c>
    </row>
    <row r="1164" spans="1:20" x14ac:dyDescent="0.25">
      <c r="A1164" t="s">
        <v>1195</v>
      </c>
      <c r="B1164">
        <v>1964</v>
      </c>
      <c r="C1164" t="s">
        <v>30</v>
      </c>
      <c r="D1164">
        <v>15</v>
      </c>
      <c r="E1164">
        <v>0</v>
      </c>
      <c r="F1164" s="42">
        <v>9597.6299999999992</v>
      </c>
      <c r="G1164" t="s">
        <v>12</v>
      </c>
      <c r="H1164" t="s">
        <v>12</v>
      </c>
      <c r="I1164" t="s">
        <v>13</v>
      </c>
      <c r="J1164" s="7">
        <f t="shared" si="128"/>
        <v>0</v>
      </c>
      <c r="K1164" s="9" t="str">
        <f t="shared" si="132"/>
        <v>Id1176</v>
      </c>
      <c r="L1164" s="8" t="str">
        <f t="shared" si="129"/>
        <v>Dec</v>
      </c>
      <c r="M1164" s="9">
        <f t="shared" si="127"/>
        <v>1964</v>
      </c>
      <c r="N1164" s="8" t="str" cm="1">
        <f t="array" ref="N1164">IF(G1164="?",INDEX($G$2:$G$2344,MODE(MATCH($G$2:$G$2344,$G$2:$G$2344,0))),G1164)</f>
        <v>tier - 3</v>
      </c>
      <c r="O1164" s="8" t="str" cm="1">
        <f t="array" ref="O1164">IF(H1164="?",INDEX($H$2:$H$2344,MODE(MATCH($H$2:$H$2344,$H$2:$H$2344,0))),H1164)</f>
        <v>tier - 3</v>
      </c>
      <c r="P1164" s="8" t="str">
        <f t="shared" si="130"/>
        <v>R1013</v>
      </c>
      <c r="Q1164" s="11">
        <f t="shared" si="131"/>
        <v>23726</v>
      </c>
      <c r="R1164" s="9">
        <f t="shared" si="133"/>
        <v>58</v>
      </c>
      <c r="S1164" s="9"/>
      <c r="T1164" s="40">
        <f>COUNTA(Table3[[#This Row],[month]:[age]])</f>
        <v>7</v>
      </c>
    </row>
    <row r="1165" spans="1:20" x14ac:dyDescent="0.25">
      <c r="A1165" t="s">
        <v>1196</v>
      </c>
      <c r="B1165">
        <v>1972</v>
      </c>
      <c r="C1165" t="s">
        <v>30</v>
      </c>
      <c r="D1165">
        <v>27</v>
      </c>
      <c r="E1165">
        <v>1</v>
      </c>
      <c r="F1165" s="42">
        <v>9617.66</v>
      </c>
      <c r="G1165" t="s">
        <v>12</v>
      </c>
      <c r="H1165" t="s">
        <v>12</v>
      </c>
      <c r="I1165" t="s">
        <v>168</v>
      </c>
      <c r="J1165" s="7">
        <f t="shared" si="128"/>
        <v>0</v>
      </c>
      <c r="K1165" s="9" t="str">
        <f t="shared" si="132"/>
        <v>Id1175</v>
      </c>
      <c r="L1165" s="8" t="str">
        <f t="shared" si="129"/>
        <v>Dec</v>
      </c>
      <c r="M1165" s="9">
        <f t="shared" si="127"/>
        <v>1972</v>
      </c>
      <c r="N1165" s="8" t="str" cm="1">
        <f t="array" ref="N1165">IF(G1165="?",INDEX($G$2:$G$2344,MODE(MATCH($G$2:$G$2344,$G$2:$G$2344,0))),G1165)</f>
        <v>tier - 3</v>
      </c>
      <c r="O1165" s="8" t="str" cm="1">
        <f t="array" ref="O1165">IF(H1165="?",INDEX($H$2:$H$2344,MODE(MATCH($H$2:$H$2344,$H$2:$H$2344,0))),H1165)</f>
        <v>tier - 3</v>
      </c>
      <c r="P1165" s="8" t="str">
        <f t="shared" si="130"/>
        <v>R1016</v>
      </c>
      <c r="Q1165" s="11">
        <f t="shared" si="131"/>
        <v>26660</v>
      </c>
      <c r="R1165" s="9">
        <f t="shared" si="133"/>
        <v>50</v>
      </c>
      <c r="S1165" s="9"/>
      <c r="T1165" s="40">
        <f>COUNTA(Table3[[#This Row],[month]:[age]])</f>
        <v>7</v>
      </c>
    </row>
    <row r="1166" spans="1:20" x14ac:dyDescent="0.25">
      <c r="A1166" t="s">
        <v>1197</v>
      </c>
      <c r="B1166">
        <v>1982</v>
      </c>
      <c r="C1166" t="s">
        <v>35</v>
      </c>
      <c r="D1166">
        <v>29</v>
      </c>
      <c r="E1166">
        <v>3</v>
      </c>
      <c r="F1166" s="42">
        <v>9619.18</v>
      </c>
      <c r="G1166" t="s">
        <v>11</v>
      </c>
      <c r="H1166" t="s">
        <v>16</v>
      </c>
      <c r="I1166" t="s">
        <v>200</v>
      </c>
      <c r="J1166" s="7">
        <f t="shared" si="128"/>
        <v>0</v>
      </c>
      <c r="K1166" s="9" t="str">
        <f t="shared" si="132"/>
        <v>Id1174</v>
      </c>
      <c r="L1166" s="8" t="str">
        <f t="shared" si="129"/>
        <v>Aug</v>
      </c>
      <c r="M1166" s="9">
        <f t="shared" si="127"/>
        <v>1982</v>
      </c>
      <c r="N1166" s="8" t="str" cm="1">
        <f t="array" ref="N1166">IF(G1166="?",INDEX($G$2:$G$2344,MODE(MATCH($G$2:$G$2344,$G$2:$G$2344,0))),G1166)</f>
        <v>tier - 2</v>
      </c>
      <c r="O1166" s="8" t="str" cm="1">
        <f t="array" ref="O1166">IF(H1166="?",INDEX($H$2:$H$2344,MODE(MATCH($H$2:$H$2344,$H$2:$H$2344,0))),H1166)</f>
        <v>tier - 1</v>
      </c>
      <c r="P1166" s="8" t="str">
        <f t="shared" si="130"/>
        <v>R1025</v>
      </c>
      <c r="Q1166" s="11">
        <f t="shared" si="131"/>
        <v>30192</v>
      </c>
      <c r="R1166" s="9">
        <f t="shared" si="133"/>
        <v>40</v>
      </c>
      <c r="S1166" s="9"/>
      <c r="T1166" s="40">
        <f>COUNTA(Table3[[#This Row],[month]:[age]])</f>
        <v>7</v>
      </c>
    </row>
    <row r="1167" spans="1:20" x14ac:dyDescent="0.25">
      <c r="A1167" t="s">
        <v>1198</v>
      </c>
      <c r="B1167">
        <v>1975</v>
      </c>
      <c r="C1167" t="s">
        <v>37</v>
      </c>
      <c r="D1167">
        <v>29</v>
      </c>
      <c r="E1167">
        <v>3</v>
      </c>
      <c r="F1167" s="42">
        <v>9620.33</v>
      </c>
      <c r="G1167" t="s">
        <v>12</v>
      </c>
      <c r="H1167" t="s">
        <v>12</v>
      </c>
      <c r="I1167" t="s">
        <v>23</v>
      </c>
      <c r="J1167" s="7">
        <f t="shared" si="128"/>
        <v>0</v>
      </c>
      <c r="K1167" s="9" t="str">
        <f t="shared" si="132"/>
        <v>Id1173</v>
      </c>
      <c r="L1167" s="8" t="str">
        <f t="shared" si="129"/>
        <v>Oct</v>
      </c>
      <c r="M1167" s="9">
        <f t="shared" si="127"/>
        <v>1975</v>
      </c>
      <c r="N1167" s="8" t="str" cm="1">
        <f t="array" ref="N1167">IF(G1167="?",INDEX($G$2:$G$2344,MODE(MATCH($G$2:$G$2344,$G$2:$G$2344,0))),G1167)</f>
        <v>tier - 3</v>
      </c>
      <c r="O1167" s="8" t="str" cm="1">
        <f t="array" ref="O1167">IF(H1167="?",INDEX($H$2:$H$2344,MODE(MATCH($H$2:$H$2344,$H$2:$H$2344,0))),H1167)</f>
        <v>tier - 3</v>
      </c>
      <c r="P1167" s="8" t="str">
        <f t="shared" si="130"/>
        <v>R1012</v>
      </c>
      <c r="Q1167" s="11">
        <f t="shared" si="131"/>
        <v>27696</v>
      </c>
      <c r="R1167" s="9">
        <f t="shared" si="133"/>
        <v>47</v>
      </c>
      <c r="S1167" s="9"/>
      <c r="T1167" s="40">
        <f>COUNTA(Table3[[#This Row],[month]:[age]])</f>
        <v>7</v>
      </c>
    </row>
    <row r="1168" spans="1:20" x14ac:dyDescent="0.25">
      <c r="A1168" t="s">
        <v>1199</v>
      </c>
      <c r="B1168">
        <v>1970</v>
      </c>
      <c r="C1168" t="s">
        <v>30</v>
      </c>
      <c r="D1168">
        <v>16</v>
      </c>
      <c r="E1168">
        <v>0</v>
      </c>
      <c r="F1168" s="42">
        <v>9625.92</v>
      </c>
      <c r="G1168" t="s">
        <v>11</v>
      </c>
      <c r="H1168" t="s">
        <v>12</v>
      </c>
      <c r="I1168" t="s">
        <v>42</v>
      </c>
      <c r="J1168" s="7">
        <f t="shared" si="128"/>
        <v>0</v>
      </c>
      <c r="K1168" s="9" t="str">
        <f t="shared" si="132"/>
        <v>Id1172</v>
      </c>
      <c r="L1168" s="8" t="str">
        <f t="shared" si="129"/>
        <v>Dec</v>
      </c>
      <c r="M1168" s="9">
        <f t="shared" si="127"/>
        <v>1970</v>
      </c>
      <c r="N1168" s="8" t="str" cm="1">
        <f t="array" ref="N1168">IF(G1168="?",INDEX($G$2:$G$2344,MODE(MATCH($G$2:$G$2344,$G$2:$G$2344,0))),G1168)</f>
        <v>tier - 2</v>
      </c>
      <c r="O1168" s="8" t="str" cm="1">
        <f t="array" ref="O1168">IF(H1168="?",INDEX($H$2:$H$2344,MODE(MATCH($H$2:$H$2344,$H$2:$H$2344,0))),H1168)</f>
        <v>tier - 3</v>
      </c>
      <c r="P1168" s="8" t="str">
        <f t="shared" si="130"/>
        <v>R1011</v>
      </c>
      <c r="Q1168" s="11">
        <f t="shared" si="131"/>
        <v>25918</v>
      </c>
      <c r="R1168" s="9">
        <f t="shared" si="133"/>
        <v>52</v>
      </c>
      <c r="S1168" s="9"/>
      <c r="T1168" s="40">
        <f>COUNTA(Table3[[#This Row],[month]:[age]])</f>
        <v>7</v>
      </c>
    </row>
    <row r="1169" spans="1:20" x14ac:dyDescent="0.25">
      <c r="A1169" t="s">
        <v>1200</v>
      </c>
      <c r="B1169">
        <v>1998</v>
      </c>
      <c r="C1169" t="s">
        <v>18</v>
      </c>
      <c r="D1169">
        <v>23</v>
      </c>
      <c r="E1169">
        <v>0</v>
      </c>
      <c r="F1169" s="42">
        <v>9628.7900000000009</v>
      </c>
      <c r="G1169" t="s">
        <v>11</v>
      </c>
      <c r="H1169" t="s">
        <v>11</v>
      </c>
      <c r="I1169" t="s">
        <v>535</v>
      </c>
      <c r="J1169" s="7">
        <f t="shared" si="128"/>
        <v>0</v>
      </c>
      <c r="K1169" s="9" t="str">
        <f t="shared" si="132"/>
        <v>Id1171</v>
      </c>
      <c r="L1169" s="8" t="str">
        <f t="shared" si="129"/>
        <v>Jun</v>
      </c>
      <c r="M1169" s="9">
        <f t="shared" si="127"/>
        <v>1998</v>
      </c>
      <c r="N1169" s="8" t="str" cm="1">
        <f t="array" ref="N1169">IF(G1169="?",INDEX($G$2:$G$2344,MODE(MATCH($G$2:$G$2344,$G$2:$G$2344,0))),G1169)</f>
        <v>tier - 2</v>
      </c>
      <c r="O1169" s="8" t="str" cm="1">
        <f t="array" ref="O1169">IF(H1169="?",INDEX($H$2:$H$2344,MODE(MATCH($H$2:$H$2344,$H$2:$H$2344,0))),H1169)</f>
        <v>tier - 2</v>
      </c>
      <c r="P1169" s="8" t="str">
        <f t="shared" si="130"/>
        <v>R1026</v>
      </c>
      <c r="Q1169" s="11">
        <f t="shared" si="131"/>
        <v>35969</v>
      </c>
      <c r="R1169" s="9">
        <f t="shared" si="133"/>
        <v>24</v>
      </c>
      <c r="S1169" s="9"/>
      <c r="T1169" s="40">
        <f>COUNTA(Table3[[#This Row],[month]:[age]])</f>
        <v>7</v>
      </c>
    </row>
    <row r="1170" spans="1:20" x14ac:dyDescent="0.25">
      <c r="A1170" t="s">
        <v>1201</v>
      </c>
      <c r="B1170">
        <v>1979</v>
      </c>
      <c r="C1170" t="s">
        <v>30</v>
      </c>
      <c r="D1170">
        <v>19</v>
      </c>
      <c r="E1170">
        <v>2</v>
      </c>
      <c r="F1170" s="42">
        <v>9630.2999999999993</v>
      </c>
      <c r="G1170" t="s">
        <v>11</v>
      </c>
      <c r="H1170" t="s">
        <v>11</v>
      </c>
      <c r="I1170" t="s">
        <v>300</v>
      </c>
      <c r="J1170" s="7">
        <f t="shared" si="128"/>
        <v>0</v>
      </c>
      <c r="K1170" s="9" t="str">
        <f t="shared" si="132"/>
        <v>Id1170</v>
      </c>
      <c r="L1170" s="8" t="str">
        <f t="shared" si="129"/>
        <v>Dec</v>
      </c>
      <c r="M1170" s="9">
        <f t="shared" si="127"/>
        <v>1979</v>
      </c>
      <c r="N1170" s="8" t="str" cm="1">
        <f t="array" ref="N1170">IF(G1170="?",INDEX($G$2:$G$2344,MODE(MATCH($G$2:$G$2344,$G$2:$G$2344,0))),G1170)</f>
        <v>tier - 2</v>
      </c>
      <c r="O1170" s="8" t="str" cm="1">
        <f t="array" ref="O1170">IF(H1170="?",INDEX($H$2:$H$2344,MODE(MATCH($H$2:$H$2344,$H$2:$H$2344,0))),H1170)</f>
        <v>tier - 2</v>
      </c>
      <c r="P1170" s="8" t="str">
        <f t="shared" si="130"/>
        <v>R1021</v>
      </c>
      <c r="Q1170" s="11">
        <f t="shared" si="131"/>
        <v>29208</v>
      </c>
      <c r="R1170" s="9">
        <f t="shared" si="133"/>
        <v>43</v>
      </c>
      <c r="S1170" s="9"/>
      <c r="T1170" s="40">
        <f>COUNTA(Table3[[#This Row],[month]:[age]])</f>
        <v>7</v>
      </c>
    </row>
    <row r="1171" spans="1:20" x14ac:dyDescent="0.25">
      <c r="A1171" t="s">
        <v>1202</v>
      </c>
      <c r="B1171">
        <v>1972</v>
      </c>
      <c r="C1171" t="s">
        <v>37</v>
      </c>
      <c r="D1171">
        <v>23</v>
      </c>
      <c r="E1171">
        <v>2</v>
      </c>
      <c r="F1171" s="42">
        <v>9630.4</v>
      </c>
      <c r="G1171" t="s">
        <v>11</v>
      </c>
      <c r="H1171" t="s">
        <v>11</v>
      </c>
      <c r="I1171" t="s">
        <v>42</v>
      </c>
      <c r="J1171" s="7">
        <f t="shared" si="128"/>
        <v>0</v>
      </c>
      <c r="K1171" s="9" t="str">
        <f t="shared" si="132"/>
        <v>Id1169</v>
      </c>
      <c r="L1171" s="8" t="str">
        <f t="shared" si="129"/>
        <v>Oct</v>
      </c>
      <c r="M1171" s="9">
        <f t="shared" si="127"/>
        <v>1972</v>
      </c>
      <c r="N1171" s="8" t="str" cm="1">
        <f t="array" ref="N1171">IF(G1171="?",INDEX($G$2:$G$2344,MODE(MATCH($G$2:$G$2344,$G$2:$G$2344,0))),G1171)</f>
        <v>tier - 2</v>
      </c>
      <c r="O1171" s="8" t="str" cm="1">
        <f t="array" ref="O1171">IF(H1171="?",INDEX($H$2:$H$2344,MODE(MATCH($H$2:$H$2344,$H$2:$H$2344,0))),H1171)</f>
        <v>tier - 2</v>
      </c>
      <c r="P1171" s="8" t="str">
        <f t="shared" si="130"/>
        <v>R1011</v>
      </c>
      <c r="Q1171" s="11">
        <f t="shared" si="131"/>
        <v>26595</v>
      </c>
      <c r="R1171" s="9">
        <f t="shared" si="133"/>
        <v>50</v>
      </c>
      <c r="S1171" s="9"/>
      <c r="T1171" s="40">
        <f>COUNTA(Table3[[#This Row],[month]:[age]])</f>
        <v>7</v>
      </c>
    </row>
    <row r="1172" spans="1:20" x14ac:dyDescent="0.25">
      <c r="A1172" t="s">
        <v>1203</v>
      </c>
      <c r="B1172">
        <v>1968</v>
      </c>
      <c r="C1172" t="s">
        <v>18</v>
      </c>
      <c r="D1172">
        <v>22</v>
      </c>
      <c r="E1172">
        <v>0</v>
      </c>
      <c r="F1172" s="42">
        <v>9630.91</v>
      </c>
      <c r="G1172" t="s">
        <v>12</v>
      </c>
      <c r="H1172" t="s">
        <v>11</v>
      </c>
      <c r="I1172" t="s">
        <v>13</v>
      </c>
      <c r="J1172" s="7">
        <f t="shared" si="128"/>
        <v>0</v>
      </c>
      <c r="K1172" s="9" t="str">
        <f t="shared" si="132"/>
        <v>Id1168</v>
      </c>
      <c r="L1172" s="8" t="str">
        <f t="shared" si="129"/>
        <v>Jun</v>
      </c>
      <c r="M1172" s="9">
        <f t="shared" si="127"/>
        <v>1968</v>
      </c>
      <c r="N1172" s="8" t="str" cm="1">
        <f t="array" ref="N1172">IF(G1172="?",INDEX($G$2:$G$2344,MODE(MATCH($G$2:$G$2344,$G$2:$G$2344,0))),G1172)</f>
        <v>tier - 3</v>
      </c>
      <c r="O1172" s="8" t="str" cm="1">
        <f t="array" ref="O1172">IF(H1172="?",INDEX($H$2:$H$2344,MODE(MATCH($H$2:$H$2344,$H$2:$H$2344,0))),H1172)</f>
        <v>tier - 2</v>
      </c>
      <c r="P1172" s="8" t="str">
        <f t="shared" si="130"/>
        <v>R1013</v>
      </c>
      <c r="Q1172" s="11">
        <f t="shared" si="131"/>
        <v>25011</v>
      </c>
      <c r="R1172" s="9">
        <f t="shared" si="133"/>
        <v>54</v>
      </c>
      <c r="S1172" s="9"/>
      <c r="T1172" s="40">
        <f>COUNTA(Table3[[#This Row],[month]:[age]])</f>
        <v>7</v>
      </c>
    </row>
    <row r="1173" spans="1:20" x14ac:dyDescent="0.25">
      <c r="A1173" t="s">
        <v>1204</v>
      </c>
      <c r="B1173">
        <v>1970</v>
      </c>
      <c r="C1173" t="s">
        <v>20</v>
      </c>
      <c r="D1173">
        <v>30</v>
      </c>
      <c r="E1173">
        <v>0</v>
      </c>
      <c r="F1173" s="42">
        <v>9634.5400000000009</v>
      </c>
      <c r="G1173" t="s">
        <v>11</v>
      </c>
      <c r="H1173" t="s">
        <v>11</v>
      </c>
      <c r="I1173" t="s">
        <v>42</v>
      </c>
      <c r="J1173" s="7">
        <f t="shared" si="128"/>
        <v>0</v>
      </c>
      <c r="K1173" s="9" t="str">
        <f t="shared" si="132"/>
        <v>Id1167</v>
      </c>
      <c r="L1173" s="8" t="str">
        <f t="shared" si="129"/>
        <v>Sep</v>
      </c>
      <c r="M1173" s="9">
        <f t="shared" si="127"/>
        <v>1970</v>
      </c>
      <c r="N1173" s="8" t="str" cm="1">
        <f t="array" ref="N1173">IF(G1173="?",INDEX($G$2:$G$2344,MODE(MATCH($G$2:$G$2344,$G$2:$G$2344,0))),G1173)</f>
        <v>tier - 2</v>
      </c>
      <c r="O1173" s="8" t="str" cm="1">
        <f t="array" ref="O1173">IF(H1173="?",INDEX($H$2:$H$2344,MODE(MATCH($H$2:$H$2344,$H$2:$H$2344,0))),H1173)</f>
        <v>tier - 2</v>
      </c>
      <c r="P1173" s="8" t="str">
        <f t="shared" si="130"/>
        <v>R1011</v>
      </c>
      <c r="Q1173" s="11">
        <f t="shared" si="131"/>
        <v>25841</v>
      </c>
      <c r="R1173" s="9">
        <f t="shared" si="133"/>
        <v>52</v>
      </c>
      <c r="S1173" s="9"/>
      <c r="T1173" s="40">
        <f>COUNTA(Table3[[#This Row],[month]:[age]])</f>
        <v>7</v>
      </c>
    </row>
    <row r="1174" spans="1:20" x14ac:dyDescent="0.25">
      <c r="A1174" t="s">
        <v>1205</v>
      </c>
      <c r="B1174">
        <v>1971</v>
      </c>
      <c r="C1174" t="s">
        <v>10</v>
      </c>
      <c r="D1174">
        <v>19</v>
      </c>
      <c r="E1174">
        <v>0</v>
      </c>
      <c r="F1174" s="42">
        <v>9644.25</v>
      </c>
      <c r="G1174" t="s">
        <v>11</v>
      </c>
      <c r="H1174" t="s">
        <v>16</v>
      </c>
      <c r="I1174" t="s">
        <v>23</v>
      </c>
      <c r="J1174" s="7">
        <f t="shared" si="128"/>
        <v>0</v>
      </c>
      <c r="K1174" s="9" t="str">
        <f t="shared" si="132"/>
        <v>Id1166</v>
      </c>
      <c r="L1174" s="8" t="str">
        <f t="shared" si="129"/>
        <v>Jul</v>
      </c>
      <c r="M1174" s="9">
        <f t="shared" si="127"/>
        <v>1971</v>
      </c>
      <c r="N1174" s="8" t="str" cm="1">
        <f t="array" ref="N1174">IF(G1174="?",INDEX($G$2:$G$2344,MODE(MATCH($G$2:$G$2344,$G$2:$G$2344,0))),G1174)</f>
        <v>tier - 2</v>
      </c>
      <c r="O1174" s="8" t="str" cm="1">
        <f t="array" ref="O1174">IF(H1174="?",INDEX($H$2:$H$2344,MODE(MATCH($H$2:$H$2344,$H$2:$H$2344,0))),H1174)</f>
        <v>tier - 1</v>
      </c>
      <c r="P1174" s="8" t="str">
        <f t="shared" si="130"/>
        <v>R1012</v>
      </c>
      <c r="Q1174" s="11">
        <f t="shared" si="131"/>
        <v>26133</v>
      </c>
      <c r="R1174" s="9">
        <f t="shared" si="133"/>
        <v>51</v>
      </c>
      <c r="S1174" s="9"/>
      <c r="T1174" s="40">
        <f>COUNTA(Table3[[#This Row],[month]:[age]])</f>
        <v>7</v>
      </c>
    </row>
    <row r="1175" spans="1:20" x14ac:dyDescent="0.25">
      <c r="A1175" t="s">
        <v>1206</v>
      </c>
      <c r="B1175">
        <v>1974</v>
      </c>
      <c r="C1175" t="s">
        <v>10</v>
      </c>
      <c r="D1175">
        <v>8</v>
      </c>
      <c r="E1175">
        <v>0</v>
      </c>
      <c r="F1175" s="42">
        <v>9653.81</v>
      </c>
      <c r="G1175" t="s">
        <v>11</v>
      </c>
      <c r="H1175" t="s">
        <v>11</v>
      </c>
      <c r="I1175" t="s">
        <v>42</v>
      </c>
      <c r="J1175" s="7">
        <f t="shared" si="128"/>
        <v>0</v>
      </c>
      <c r="K1175" s="9" t="str">
        <f t="shared" si="132"/>
        <v>Id1165</v>
      </c>
      <c r="L1175" s="8" t="str">
        <f t="shared" si="129"/>
        <v>Jul</v>
      </c>
      <c r="M1175" s="9">
        <f t="shared" si="127"/>
        <v>1974</v>
      </c>
      <c r="N1175" s="8" t="str" cm="1">
        <f t="array" ref="N1175">IF(G1175="?",INDEX($G$2:$G$2344,MODE(MATCH($G$2:$G$2344,$G$2:$G$2344,0))),G1175)</f>
        <v>tier - 2</v>
      </c>
      <c r="O1175" s="8" t="str" cm="1">
        <f t="array" ref="O1175">IF(H1175="?",INDEX($H$2:$H$2344,MODE(MATCH($H$2:$H$2344,$H$2:$H$2344,0))),H1175)</f>
        <v>tier - 2</v>
      </c>
      <c r="P1175" s="8" t="str">
        <f t="shared" si="130"/>
        <v>R1011</v>
      </c>
      <c r="Q1175" s="11">
        <f t="shared" si="131"/>
        <v>27218</v>
      </c>
      <c r="R1175" s="9">
        <f t="shared" si="133"/>
        <v>48</v>
      </c>
      <c r="S1175" s="9"/>
      <c r="T1175" s="40">
        <f>COUNTA(Table3[[#This Row],[month]:[age]])</f>
        <v>7</v>
      </c>
    </row>
    <row r="1176" spans="1:20" x14ac:dyDescent="0.25">
      <c r="A1176" t="s">
        <v>1207</v>
      </c>
      <c r="B1176">
        <v>1981</v>
      </c>
      <c r="C1176" t="s">
        <v>35</v>
      </c>
      <c r="D1176">
        <v>8</v>
      </c>
      <c r="E1176">
        <v>1</v>
      </c>
      <c r="F1176" s="42">
        <v>9664.34</v>
      </c>
      <c r="G1176" t="s">
        <v>11</v>
      </c>
      <c r="H1176" t="s">
        <v>12</v>
      </c>
      <c r="I1176" t="s">
        <v>42</v>
      </c>
      <c r="J1176" s="7">
        <f t="shared" si="128"/>
        <v>0</v>
      </c>
      <c r="K1176" s="9" t="str">
        <f t="shared" si="132"/>
        <v>Id1164</v>
      </c>
      <c r="L1176" s="8" t="str">
        <f t="shared" si="129"/>
        <v>Aug</v>
      </c>
      <c r="M1176" s="9">
        <f t="shared" si="127"/>
        <v>1981</v>
      </c>
      <c r="N1176" s="8" t="str" cm="1">
        <f t="array" ref="N1176">IF(G1176="?",INDEX($G$2:$G$2344,MODE(MATCH($G$2:$G$2344,$G$2:$G$2344,0))),G1176)</f>
        <v>tier - 2</v>
      </c>
      <c r="O1176" s="8" t="str" cm="1">
        <f t="array" ref="O1176">IF(H1176="?",INDEX($H$2:$H$2344,MODE(MATCH($H$2:$H$2344,$H$2:$H$2344,0))),H1176)</f>
        <v>tier - 3</v>
      </c>
      <c r="P1176" s="8" t="str">
        <f t="shared" si="130"/>
        <v>R1011</v>
      </c>
      <c r="Q1176" s="11">
        <f t="shared" si="131"/>
        <v>29806</v>
      </c>
      <c r="R1176" s="9">
        <f t="shared" si="133"/>
        <v>41</v>
      </c>
      <c r="S1176" s="9"/>
      <c r="T1176" s="40">
        <f>COUNTA(Table3[[#This Row],[month]:[age]])</f>
        <v>7</v>
      </c>
    </row>
    <row r="1177" spans="1:20" x14ac:dyDescent="0.25">
      <c r="A1177" t="s">
        <v>1208</v>
      </c>
      <c r="B1177">
        <v>1966</v>
      </c>
      <c r="C1177" t="s">
        <v>20</v>
      </c>
      <c r="D1177">
        <v>16</v>
      </c>
      <c r="E1177">
        <v>0</v>
      </c>
      <c r="F1177" s="42">
        <v>9684.2900000000009</v>
      </c>
      <c r="G1177" t="s">
        <v>12</v>
      </c>
      <c r="H1177" t="s">
        <v>11</v>
      </c>
      <c r="I1177" t="s">
        <v>13</v>
      </c>
      <c r="J1177" s="7">
        <f t="shared" si="128"/>
        <v>0</v>
      </c>
      <c r="K1177" s="9" t="str">
        <f t="shared" si="132"/>
        <v>Id1163</v>
      </c>
      <c r="L1177" s="8" t="str">
        <f t="shared" si="129"/>
        <v>Sep</v>
      </c>
      <c r="M1177" s="9">
        <f t="shared" si="127"/>
        <v>1966</v>
      </c>
      <c r="N1177" s="8" t="str" cm="1">
        <f t="array" ref="N1177">IF(G1177="?",INDEX($G$2:$G$2344,MODE(MATCH($G$2:$G$2344,$G$2:$G$2344,0))),G1177)</f>
        <v>tier - 3</v>
      </c>
      <c r="O1177" s="8" t="str" cm="1">
        <f t="array" ref="O1177">IF(H1177="?",INDEX($H$2:$H$2344,MODE(MATCH($H$2:$H$2344,$H$2:$H$2344,0))),H1177)</f>
        <v>tier - 2</v>
      </c>
      <c r="P1177" s="8" t="str">
        <f t="shared" si="130"/>
        <v>R1013</v>
      </c>
      <c r="Q1177" s="11">
        <f t="shared" si="131"/>
        <v>24366</v>
      </c>
      <c r="R1177" s="9">
        <f t="shared" si="133"/>
        <v>56</v>
      </c>
      <c r="S1177" s="9"/>
      <c r="T1177" s="40">
        <f>COUNTA(Table3[[#This Row],[month]:[age]])</f>
        <v>7</v>
      </c>
    </row>
    <row r="1178" spans="1:20" x14ac:dyDescent="0.25">
      <c r="A1178" t="s">
        <v>1209</v>
      </c>
      <c r="B1178">
        <v>1964</v>
      </c>
      <c r="C1178" t="s">
        <v>15</v>
      </c>
      <c r="D1178">
        <v>7</v>
      </c>
      <c r="E1178">
        <v>0</v>
      </c>
      <c r="F1178" s="42">
        <v>9698.42</v>
      </c>
      <c r="G1178" t="s">
        <v>12</v>
      </c>
      <c r="H1178" t="s">
        <v>12</v>
      </c>
      <c r="I1178" t="s">
        <v>13</v>
      </c>
      <c r="J1178" s="7">
        <f t="shared" si="128"/>
        <v>0</v>
      </c>
      <c r="K1178" s="9" t="str">
        <f t="shared" si="132"/>
        <v>Id1162</v>
      </c>
      <c r="L1178" s="8" t="str">
        <f t="shared" si="129"/>
        <v>Nov</v>
      </c>
      <c r="M1178" s="9">
        <f t="shared" si="127"/>
        <v>1964</v>
      </c>
      <c r="N1178" s="8" t="str" cm="1">
        <f t="array" ref="N1178">IF(G1178="?",INDEX($G$2:$G$2344,MODE(MATCH($G$2:$G$2344,$G$2:$G$2344,0))),G1178)</f>
        <v>tier - 3</v>
      </c>
      <c r="O1178" s="8" t="str" cm="1">
        <f t="array" ref="O1178">IF(H1178="?",INDEX($H$2:$H$2344,MODE(MATCH($H$2:$H$2344,$H$2:$H$2344,0))),H1178)</f>
        <v>tier - 3</v>
      </c>
      <c r="P1178" s="8" t="str">
        <f t="shared" si="130"/>
        <v>R1013</v>
      </c>
      <c r="Q1178" s="11">
        <f t="shared" si="131"/>
        <v>23688</v>
      </c>
      <c r="R1178" s="9">
        <f t="shared" si="133"/>
        <v>58</v>
      </c>
      <c r="S1178" s="9"/>
      <c r="T1178" s="40">
        <f>COUNTA(Table3[[#This Row],[month]:[age]])</f>
        <v>7</v>
      </c>
    </row>
    <row r="1179" spans="1:20" x14ac:dyDescent="0.25">
      <c r="A1179" t="s">
        <v>1210</v>
      </c>
      <c r="B1179">
        <v>1977</v>
      </c>
      <c r="C1179" t="s">
        <v>20</v>
      </c>
      <c r="D1179">
        <v>19</v>
      </c>
      <c r="E1179">
        <v>3</v>
      </c>
      <c r="F1179" s="42">
        <v>9704.67</v>
      </c>
      <c r="G1179" t="s">
        <v>11</v>
      </c>
      <c r="H1179" t="s">
        <v>12</v>
      </c>
      <c r="I1179" t="s">
        <v>247</v>
      </c>
      <c r="J1179" s="7">
        <f t="shared" si="128"/>
        <v>0</v>
      </c>
      <c r="K1179" s="9" t="str">
        <f t="shared" si="132"/>
        <v>Id1161</v>
      </c>
      <c r="L1179" s="8" t="str">
        <f t="shared" si="129"/>
        <v>Sep</v>
      </c>
      <c r="M1179" s="9">
        <f t="shared" si="127"/>
        <v>1977</v>
      </c>
      <c r="N1179" s="8" t="str" cm="1">
        <f t="array" ref="N1179">IF(G1179="?",INDEX($G$2:$G$2344,MODE(MATCH($G$2:$G$2344,$G$2:$G$2344,0))),G1179)</f>
        <v>tier - 2</v>
      </c>
      <c r="O1179" s="8" t="str" cm="1">
        <f t="array" ref="O1179">IF(H1179="?",INDEX($H$2:$H$2344,MODE(MATCH($H$2:$H$2344,$H$2:$H$2344,0))),H1179)</f>
        <v>tier - 3</v>
      </c>
      <c r="P1179" s="8" t="str">
        <f t="shared" si="130"/>
        <v>R1024</v>
      </c>
      <c r="Q1179" s="11">
        <f t="shared" si="131"/>
        <v>28387</v>
      </c>
      <c r="R1179" s="9">
        <f t="shared" si="133"/>
        <v>45</v>
      </c>
      <c r="S1179" s="9"/>
      <c r="T1179" s="40">
        <f>COUNTA(Table3[[#This Row],[month]:[age]])</f>
        <v>7</v>
      </c>
    </row>
    <row r="1180" spans="1:20" x14ac:dyDescent="0.25">
      <c r="A1180" t="s">
        <v>1211</v>
      </c>
      <c r="B1180">
        <v>1972</v>
      </c>
      <c r="C1180" t="s">
        <v>10</v>
      </c>
      <c r="D1180">
        <v>10</v>
      </c>
      <c r="E1180">
        <v>0</v>
      </c>
      <c r="F1180" s="42">
        <v>9710.7099999999991</v>
      </c>
      <c r="G1180" t="s">
        <v>11</v>
      </c>
      <c r="H1180" t="s">
        <v>16</v>
      </c>
      <c r="I1180" t="s">
        <v>300</v>
      </c>
      <c r="J1180" s="7">
        <f t="shared" si="128"/>
        <v>0</v>
      </c>
      <c r="K1180" s="9" t="str">
        <f t="shared" si="132"/>
        <v>Id1160</v>
      </c>
      <c r="L1180" s="8" t="str">
        <f t="shared" si="129"/>
        <v>Jul</v>
      </c>
      <c r="M1180" s="9">
        <f t="shared" si="127"/>
        <v>1972</v>
      </c>
      <c r="N1180" s="8" t="str" cm="1">
        <f t="array" ref="N1180">IF(G1180="?",INDEX($G$2:$G$2344,MODE(MATCH($G$2:$G$2344,$G$2:$G$2344,0))),G1180)</f>
        <v>tier - 2</v>
      </c>
      <c r="O1180" s="8" t="str" cm="1">
        <f t="array" ref="O1180">IF(H1180="?",INDEX($H$2:$H$2344,MODE(MATCH($H$2:$H$2344,$H$2:$H$2344,0))),H1180)</f>
        <v>tier - 1</v>
      </c>
      <c r="P1180" s="8" t="str">
        <f t="shared" si="130"/>
        <v>R1021</v>
      </c>
      <c r="Q1180" s="11">
        <f t="shared" si="131"/>
        <v>26490</v>
      </c>
      <c r="R1180" s="9">
        <f t="shared" si="133"/>
        <v>50</v>
      </c>
      <c r="S1180" s="9"/>
      <c r="T1180" s="40">
        <f>COUNTA(Table3[[#This Row],[month]:[age]])</f>
        <v>7</v>
      </c>
    </row>
    <row r="1181" spans="1:20" x14ac:dyDescent="0.25">
      <c r="A1181" t="s">
        <v>1212</v>
      </c>
      <c r="B1181">
        <v>1975</v>
      </c>
      <c r="C1181" t="s">
        <v>18</v>
      </c>
      <c r="D1181">
        <v>27</v>
      </c>
      <c r="E1181">
        <v>2</v>
      </c>
      <c r="F1181" s="42">
        <v>9715.84</v>
      </c>
      <c r="G1181" t="s">
        <v>11</v>
      </c>
      <c r="H1181" t="s">
        <v>16</v>
      </c>
      <c r="I1181" t="s">
        <v>247</v>
      </c>
      <c r="J1181" s="7">
        <f t="shared" si="128"/>
        <v>0</v>
      </c>
      <c r="K1181" s="9" t="str">
        <f t="shared" si="132"/>
        <v>Id1159</v>
      </c>
      <c r="L1181" s="8" t="str">
        <f t="shared" si="129"/>
        <v>Jun</v>
      </c>
      <c r="M1181" s="9">
        <f t="shared" si="127"/>
        <v>1975</v>
      </c>
      <c r="N1181" s="8" t="str" cm="1">
        <f t="array" ref="N1181">IF(G1181="?",INDEX($G$2:$G$2344,MODE(MATCH($G$2:$G$2344,$G$2:$G$2344,0))),G1181)</f>
        <v>tier - 2</v>
      </c>
      <c r="O1181" s="8" t="str" cm="1">
        <f t="array" ref="O1181">IF(H1181="?",INDEX($H$2:$H$2344,MODE(MATCH($H$2:$H$2344,$H$2:$H$2344,0))),H1181)</f>
        <v>tier - 1</v>
      </c>
      <c r="P1181" s="8" t="str">
        <f t="shared" si="130"/>
        <v>R1024</v>
      </c>
      <c r="Q1181" s="11">
        <f t="shared" si="131"/>
        <v>27572</v>
      </c>
      <c r="R1181" s="9">
        <f t="shared" si="133"/>
        <v>47</v>
      </c>
      <c r="S1181" s="9"/>
      <c r="T1181" s="40">
        <f>COUNTA(Table3[[#This Row],[month]:[age]])</f>
        <v>7</v>
      </c>
    </row>
    <row r="1182" spans="1:20" x14ac:dyDescent="0.25">
      <c r="A1182" t="s">
        <v>1213</v>
      </c>
      <c r="B1182">
        <v>1970</v>
      </c>
      <c r="C1182" t="s">
        <v>20</v>
      </c>
      <c r="D1182">
        <v>12</v>
      </c>
      <c r="E1182">
        <v>0</v>
      </c>
      <c r="F1182" s="42">
        <v>9722.77</v>
      </c>
      <c r="G1182" t="s">
        <v>12</v>
      </c>
      <c r="H1182" t="s">
        <v>16</v>
      </c>
      <c r="I1182" t="s">
        <v>168</v>
      </c>
      <c r="J1182" s="7">
        <f t="shared" si="128"/>
        <v>0</v>
      </c>
      <c r="K1182" s="9" t="str">
        <f t="shared" si="132"/>
        <v>Id1158</v>
      </c>
      <c r="L1182" s="8" t="str">
        <f t="shared" si="129"/>
        <v>Sep</v>
      </c>
      <c r="M1182" s="9">
        <f t="shared" si="127"/>
        <v>1970</v>
      </c>
      <c r="N1182" s="8" t="str" cm="1">
        <f t="array" ref="N1182">IF(G1182="?",INDEX($G$2:$G$2344,MODE(MATCH($G$2:$G$2344,$G$2:$G$2344,0))),G1182)</f>
        <v>tier - 3</v>
      </c>
      <c r="O1182" s="8" t="str" cm="1">
        <f t="array" ref="O1182">IF(H1182="?",INDEX($H$2:$H$2344,MODE(MATCH($H$2:$H$2344,$H$2:$H$2344,0))),H1182)</f>
        <v>tier - 1</v>
      </c>
      <c r="P1182" s="8" t="str">
        <f t="shared" si="130"/>
        <v>R1016</v>
      </c>
      <c r="Q1182" s="11">
        <f t="shared" si="131"/>
        <v>25823</v>
      </c>
      <c r="R1182" s="9">
        <f t="shared" si="133"/>
        <v>52</v>
      </c>
      <c r="S1182" s="9"/>
      <c r="T1182" s="40">
        <f>COUNTA(Table3[[#This Row],[month]:[age]])</f>
        <v>7</v>
      </c>
    </row>
    <row r="1183" spans="1:20" x14ac:dyDescent="0.25">
      <c r="A1183" t="s">
        <v>1214</v>
      </c>
      <c r="B1183">
        <v>1970</v>
      </c>
      <c r="C1183" t="s">
        <v>35</v>
      </c>
      <c r="D1183">
        <v>18</v>
      </c>
      <c r="E1183">
        <v>1</v>
      </c>
      <c r="F1183" s="42">
        <v>9724.5300000000007</v>
      </c>
      <c r="G1183" t="s">
        <v>12</v>
      </c>
      <c r="H1183" t="s">
        <v>16</v>
      </c>
      <c r="I1183" t="s">
        <v>42</v>
      </c>
      <c r="J1183" s="7">
        <f t="shared" si="128"/>
        <v>0</v>
      </c>
      <c r="K1183" s="9" t="str">
        <f t="shared" si="132"/>
        <v>Id1157</v>
      </c>
      <c r="L1183" s="8" t="str">
        <f t="shared" si="129"/>
        <v>Aug</v>
      </c>
      <c r="M1183" s="9">
        <f t="shared" si="127"/>
        <v>1970</v>
      </c>
      <c r="N1183" s="8" t="str" cm="1">
        <f t="array" ref="N1183">IF(G1183="?",INDEX($G$2:$G$2344,MODE(MATCH($G$2:$G$2344,$G$2:$G$2344,0))),G1183)</f>
        <v>tier - 3</v>
      </c>
      <c r="O1183" s="8" t="str" cm="1">
        <f t="array" ref="O1183">IF(H1183="?",INDEX($H$2:$H$2344,MODE(MATCH($H$2:$H$2344,$H$2:$H$2344,0))),H1183)</f>
        <v>tier - 1</v>
      </c>
      <c r="P1183" s="8" t="str">
        <f t="shared" si="130"/>
        <v>R1011</v>
      </c>
      <c r="Q1183" s="11">
        <f t="shared" si="131"/>
        <v>25798</v>
      </c>
      <c r="R1183" s="9">
        <f t="shared" si="133"/>
        <v>52</v>
      </c>
      <c r="S1183" s="9"/>
      <c r="T1183" s="40">
        <f>COUNTA(Table3[[#This Row],[month]:[age]])</f>
        <v>7</v>
      </c>
    </row>
    <row r="1184" spans="1:20" x14ac:dyDescent="0.25">
      <c r="A1184" t="s">
        <v>1215</v>
      </c>
      <c r="B1184">
        <v>1970</v>
      </c>
      <c r="C1184" t="s">
        <v>10</v>
      </c>
      <c r="D1184">
        <v>4</v>
      </c>
      <c r="E1184">
        <v>1</v>
      </c>
      <c r="F1184" s="42">
        <v>9748.91</v>
      </c>
      <c r="G1184" t="s">
        <v>11</v>
      </c>
      <c r="H1184" t="s">
        <v>16</v>
      </c>
      <c r="I1184" t="s">
        <v>13</v>
      </c>
      <c r="J1184" s="7">
        <f t="shared" si="128"/>
        <v>0</v>
      </c>
      <c r="K1184" s="9" t="str">
        <f t="shared" si="132"/>
        <v>Id1156</v>
      </c>
      <c r="L1184" s="8" t="str">
        <f t="shared" si="129"/>
        <v>Jul</v>
      </c>
      <c r="M1184" s="9">
        <f t="shared" si="127"/>
        <v>1970</v>
      </c>
      <c r="N1184" s="8" t="str" cm="1">
        <f t="array" ref="N1184">IF(G1184="?",INDEX($G$2:$G$2344,MODE(MATCH($G$2:$G$2344,$G$2:$G$2344,0))),G1184)</f>
        <v>tier - 2</v>
      </c>
      <c r="O1184" s="8" t="str" cm="1">
        <f t="array" ref="O1184">IF(H1184="?",INDEX($H$2:$H$2344,MODE(MATCH($H$2:$H$2344,$H$2:$H$2344,0))),H1184)</f>
        <v>tier - 1</v>
      </c>
      <c r="P1184" s="8" t="str">
        <f t="shared" si="130"/>
        <v>R1013</v>
      </c>
      <c r="Q1184" s="11">
        <f t="shared" si="131"/>
        <v>25753</v>
      </c>
      <c r="R1184" s="9">
        <f t="shared" si="133"/>
        <v>52</v>
      </c>
      <c r="S1184" s="9"/>
      <c r="T1184" s="40">
        <f>COUNTA(Table3[[#This Row],[month]:[age]])</f>
        <v>7</v>
      </c>
    </row>
    <row r="1185" spans="1:20" x14ac:dyDescent="0.25">
      <c r="A1185" t="s">
        <v>1216</v>
      </c>
      <c r="B1185">
        <v>2001</v>
      </c>
      <c r="C1185" t="s">
        <v>10</v>
      </c>
      <c r="D1185">
        <v>14</v>
      </c>
      <c r="E1185">
        <v>0</v>
      </c>
      <c r="F1185" s="42">
        <v>9753.49</v>
      </c>
      <c r="G1185" t="s">
        <v>11</v>
      </c>
      <c r="H1185" t="s">
        <v>11</v>
      </c>
      <c r="I1185" t="s">
        <v>23</v>
      </c>
      <c r="J1185" s="7">
        <f t="shared" si="128"/>
        <v>0</v>
      </c>
      <c r="K1185" s="9" t="str">
        <f t="shared" si="132"/>
        <v>Id1155</v>
      </c>
      <c r="L1185" s="8" t="str">
        <f t="shared" si="129"/>
        <v>Jul</v>
      </c>
      <c r="M1185" s="9">
        <f t="shared" si="127"/>
        <v>2001</v>
      </c>
      <c r="N1185" s="8" t="str" cm="1">
        <f t="array" ref="N1185">IF(G1185="?",INDEX($G$2:$G$2344,MODE(MATCH($G$2:$G$2344,$G$2:$G$2344,0))),G1185)</f>
        <v>tier - 2</v>
      </c>
      <c r="O1185" s="8" t="str" cm="1">
        <f t="array" ref="O1185">IF(H1185="?",INDEX($H$2:$H$2344,MODE(MATCH($H$2:$H$2344,$H$2:$H$2344,0))),H1185)</f>
        <v>tier - 2</v>
      </c>
      <c r="P1185" s="8" t="str">
        <f t="shared" si="130"/>
        <v>R1012</v>
      </c>
      <c r="Q1185" s="11">
        <f t="shared" si="131"/>
        <v>37086</v>
      </c>
      <c r="R1185" s="9">
        <f t="shared" si="133"/>
        <v>21</v>
      </c>
      <c r="S1185" s="9"/>
      <c r="T1185" s="40">
        <f>COUNTA(Table3[[#This Row],[month]:[age]])</f>
        <v>7</v>
      </c>
    </row>
    <row r="1186" spans="1:20" x14ac:dyDescent="0.25">
      <c r="A1186" t="s">
        <v>1217</v>
      </c>
      <c r="B1186">
        <v>1965</v>
      </c>
      <c r="C1186" t="s">
        <v>20</v>
      </c>
      <c r="D1186">
        <v>5</v>
      </c>
      <c r="E1186">
        <v>0</v>
      </c>
      <c r="F1186" s="42">
        <v>9764.08</v>
      </c>
      <c r="G1186" t="s">
        <v>12</v>
      </c>
      <c r="H1186" t="s">
        <v>16</v>
      </c>
      <c r="I1186" t="s">
        <v>23</v>
      </c>
      <c r="J1186" s="7">
        <f t="shared" si="128"/>
        <v>0</v>
      </c>
      <c r="K1186" s="9" t="str">
        <f t="shared" si="132"/>
        <v>Id1154</v>
      </c>
      <c r="L1186" s="8" t="str">
        <f t="shared" si="129"/>
        <v>Sep</v>
      </c>
      <c r="M1186" s="9">
        <f t="shared" si="127"/>
        <v>1965</v>
      </c>
      <c r="N1186" s="8" t="str" cm="1">
        <f t="array" ref="N1186">IF(G1186="?",INDEX($G$2:$G$2344,MODE(MATCH($G$2:$G$2344,$G$2:$G$2344,0))),G1186)</f>
        <v>tier - 3</v>
      </c>
      <c r="O1186" s="8" t="str" cm="1">
        <f t="array" ref="O1186">IF(H1186="?",INDEX($H$2:$H$2344,MODE(MATCH($H$2:$H$2344,$H$2:$H$2344,0))),H1186)</f>
        <v>tier - 1</v>
      </c>
      <c r="P1186" s="8" t="str">
        <f t="shared" si="130"/>
        <v>R1012</v>
      </c>
      <c r="Q1186" s="11">
        <f t="shared" si="131"/>
        <v>23990</v>
      </c>
      <c r="R1186" s="9">
        <f t="shared" si="133"/>
        <v>57</v>
      </c>
      <c r="S1186" s="9"/>
      <c r="T1186" s="40">
        <f>COUNTA(Table3[[#This Row],[month]:[age]])</f>
        <v>7</v>
      </c>
    </row>
    <row r="1187" spans="1:20" x14ac:dyDescent="0.25">
      <c r="A1187" t="s">
        <v>1218</v>
      </c>
      <c r="B1187">
        <v>1973</v>
      </c>
      <c r="C1187" t="s">
        <v>10</v>
      </c>
      <c r="D1187">
        <v>7</v>
      </c>
      <c r="E1187">
        <v>1</v>
      </c>
      <c r="F1187" s="42">
        <v>9778.35</v>
      </c>
      <c r="G1187" t="s">
        <v>11</v>
      </c>
      <c r="H1187" t="s">
        <v>11</v>
      </c>
      <c r="I1187" t="s">
        <v>247</v>
      </c>
      <c r="J1187" s="7">
        <f t="shared" si="128"/>
        <v>0</v>
      </c>
      <c r="K1187" s="9" t="str">
        <f t="shared" si="132"/>
        <v>Id1153</v>
      </c>
      <c r="L1187" s="8" t="str">
        <f t="shared" si="129"/>
        <v>Jul</v>
      </c>
      <c r="M1187" s="9">
        <f t="shared" si="127"/>
        <v>1973</v>
      </c>
      <c r="N1187" s="8" t="str" cm="1">
        <f t="array" ref="N1187">IF(G1187="?",INDEX($G$2:$G$2344,MODE(MATCH($G$2:$G$2344,$G$2:$G$2344,0))),G1187)</f>
        <v>tier - 2</v>
      </c>
      <c r="O1187" s="8" t="str" cm="1">
        <f t="array" ref="O1187">IF(H1187="?",INDEX($H$2:$H$2344,MODE(MATCH($H$2:$H$2344,$H$2:$H$2344,0))),H1187)</f>
        <v>tier - 2</v>
      </c>
      <c r="P1187" s="8" t="str">
        <f t="shared" si="130"/>
        <v>R1024</v>
      </c>
      <c r="Q1187" s="11">
        <f t="shared" si="131"/>
        <v>26852</v>
      </c>
      <c r="R1187" s="9">
        <f t="shared" si="133"/>
        <v>49</v>
      </c>
      <c r="S1187" s="9"/>
      <c r="T1187" s="40">
        <f>COUNTA(Table3[[#This Row],[month]:[age]])</f>
        <v>7</v>
      </c>
    </row>
    <row r="1188" spans="1:20" x14ac:dyDescent="0.25">
      <c r="A1188" t="s">
        <v>1219</v>
      </c>
      <c r="B1188">
        <v>1996</v>
      </c>
      <c r="C1188" t="s">
        <v>35</v>
      </c>
      <c r="D1188">
        <v>8</v>
      </c>
      <c r="E1188">
        <v>0</v>
      </c>
      <c r="F1188" s="42">
        <v>9787.32</v>
      </c>
      <c r="G1188" t="s">
        <v>11</v>
      </c>
      <c r="H1188" t="s">
        <v>12</v>
      </c>
      <c r="I1188" t="s">
        <v>249</v>
      </c>
      <c r="J1188" s="7">
        <f t="shared" si="128"/>
        <v>0</v>
      </c>
      <c r="K1188" s="9" t="str">
        <f t="shared" si="132"/>
        <v>Id1152</v>
      </c>
      <c r="L1188" s="8" t="str">
        <f t="shared" si="129"/>
        <v>Aug</v>
      </c>
      <c r="M1188" s="9">
        <f t="shared" si="127"/>
        <v>1996</v>
      </c>
      <c r="N1188" s="8" t="str" cm="1">
        <f t="array" ref="N1188">IF(G1188="?",INDEX($G$2:$G$2344,MODE(MATCH($G$2:$G$2344,$G$2:$G$2344,0))),G1188)</f>
        <v>tier - 2</v>
      </c>
      <c r="O1188" s="8" t="str" cm="1">
        <f t="array" ref="O1188">IF(H1188="?",INDEX($H$2:$H$2344,MODE(MATCH($H$2:$H$2344,$H$2:$H$2344,0))),H1188)</f>
        <v>tier - 3</v>
      </c>
      <c r="P1188" s="8" t="str">
        <f t="shared" si="130"/>
        <v>R1023</v>
      </c>
      <c r="Q1188" s="11">
        <f t="shared" si="131"/>
        <v>35285</v>
      </c>
      <c r="R1188" s="9">
        <f t="shared" si="133"/>
        <v>26</v>
      </c>
      <c r="S1188" s="9"/>
      <c r="T1188" s="40">
        <f>COUNTA(Table3[[#This Row],[month]:[age]])</f>
        <v>7</v>
      </c>
    </row>
    <row r="1189" spans="1:20" x14ac:dyDescent="0.25">
      <c r="A1189" t="s">
        <v>1220</v>
      </c>
      <c r="B1189">
        <v>1977</v>
      </c>
      <c r="C1189" t="s">
        <v>18</v>
      </c>
      <c r="D1189">
        <v>7</v>
      </c>
      <c r="E1189">
        <v>5</v>
      </c>
      <c r="F1189" s="42">
        <v>9788.8700000000008</v>
      </c>
      <c r="G1189" t="s">
        <v>12</v>
      </c>
      <c r="H1189" t="s">
        <v>11</v>
      </c>
      <c r="I1189" t="s">
        <v>13</v>
      </c>
      <c r="J1189" s="7">
        <f t="shared" si="128"/>
        <v>0</v>
      </c>
      <c r="K1189" s="9" t="str">
        <f t="shared" si="132"/>
        <v>Id1151</v>
      </c>
      <c r="L1189" s="8" t="str">
        <f t="shared" si="129"/>
        <v>Jun</v>
      </c>
      <c r="M1189" s="9">
        <f t="shared" si="127"/>
        <v>1977</v>
      </c>
      <c r="N1189" s="8" t="str" cm="1">
        <f t="array" ref="N1189">IF(G1189="?",INDEX($G$2:$G$2344,MODE(MATCH($G$2:$G$2344,$G$2:$G$2344,0))),G1189)</f>
        <v>tier - 3</v>
      </c>
      <c r="O1189" s="8" t="str" cm="1">
        <f t="array" ref="O1189">IF(H1189="?",INDEX($H$2:$H$2344,MODE(MATCH($H$2:$H$2344,$H$2:$H$2344,0))),H1189)</f>
        <v>tier - 2</v>
      </c>
      <c r="P1189" s="8" t="str">
        <f t="shared" si="130"/>
        <v>R1013</v>
      </c>
      <c r="Q1189" s="11">
        <f t="shared" si="131"/>
        <v>28283</v>
      </c>
      <c r="R1189" s="9">
        <f t="shared" si="133"/>
        <v>46</v>
      </c>
      <c r="S1189" s="9"/>
      <c r="T1189" s="40">
        <f>COUNTA(Table3[[#This Row],[month]:[age]])</f>
        <v>7</v>
      </c>
    </row>
    <row r="1190" spans="1:20" x14ac:dyDescent="0.25">
      <c r="A1190" t="s">
        <v>1221</v>
      </c>
      <c r="B1190">
        <v>1973</v>
      </c>
      <c r="C1190" t="s">
        <v>20</v>
      </c>
      <c r="D1190">
        <v>17</v>
      </c>
      <c r="E1190">
        <v>2</v>
      </c>
      <c r="F1190" s="42">
        <v>9800.89</v>
      </c>
      <c r="G1190" t="s">
        <v>11</v>
      </c>
      <c r="H1190" t="s">
        <v>16</v>
      </c>
      <c r="I1190" t="s">
        <v>13</v>
      </c>
      <c r="J1190" s="7">
        <f t="shared" si="128"/>
        <v>0</v>
      </c>
      <c r="K1190" s="9" t="str">
        <f t="shared" si="132"/>
        <v>Id1150</v>
      </c>
      <c r="L1190" s="8" t="str">
        <f t="shared" si="129"/>
        <v>Sep</v>
      </c>
      <c r="M1190" s="9">
        <f t="shared" si="127"/>
        <v>1973</v>
      </c>
      <c r="N1190" s="8" t="str" cm="1">
        <f t="array" ref="N1190">IF(G1190="?",INDEX($G$2:$G$2344,MODE(MATCH($G$2:$G$2344,$G$2:$G$2344,0))),G1190)</f>
        <v>tier - 2</v>
      </c>
      <c r="O1190" s="8" t="str" cm="1">
        <f t="array" ref="O1190">IF(H1190="?",INDEX($H$2:$H$2344,MODE(MATCH($H$2:$H$2344,$H$2:$H$2344,0))),H1190)</f>
        <v>tier - 1</v>
      </c>
      <c r="P1190" s="8" t="str">
        <f t="shared" si="130"/>
        <v>R1013</v>
      </c>
      <c r="Q1190" s="11">
        <f t="shared" si="131"/>
        <v>26924</v>
      </c>
      <c r="R1190" s="9">
        <f t="shared" si="133"/>
        <v>49</v>
      </c>
      <c r="S1190" s="9"/>
      <c r="T1190" s="40">
        <f>COUNTA(Table3[[#This Row],[month]:[age]])</f>
        <v>7</v>
      </c>
    </row>
    <row r="1191" spans="1:20" x14ac:dyDescent="0.25">
      <c r="A1191" t="s">
        <v>1222</v>
      </c>
      <c r="B1191">
        <v>1972</v>
      </c>
      <c r="C1191" t="s">
        <v>18</v>
      </c>
      <c r="D1191">
        <v>28</v>
      </c>
      <c r="E1191">
        <v>0</v>
      </c>
      <c r="F1191" s="42">
        <v>9819.25</v>
      </c>
      <c r="G1191" t="s">
        <v>11</v>
      </c>
      <c r="H1191" t="s">
        <v>11</v>
      </c>
      <c r="I1191" t="s">
        <v>300</v>
      </c>
      <c r="J1191" s="7">
        <f t="shared" si="128"/>
        <v>0</v>
      </c>
      <c r="K1191" s="9" t="str">
        <f t="shared" si="132"/>
        <v>Id1149</v>
      </c>
      <c r="L1191" s="8" t="str">
        <f t="shared" si="129"/>
        <v>Jun</v>
      </c>
      <c r="M1191" s="9">
        <f t="shared" si="127"/>
        <v>1972</v>
      </c>
      <c r="N1191" s="8" t="str" cm="1">
        <f t="array" ref="N1191">IF(G1191="?",INDEX($G$2:$G$2344,MODE(MATCH($G$2:$G$2344,$G$2:$G$2344,0))),G1191)</f>
        <v>tier - 2</v>
      </c>
      <c r="O1191" s="8" t="str" cm="1">
        <f t="array" ref="O1191">IF(H1191="?",INDEX($H$2:$H$2344,MODE(MATCH($H$2:$H$2344,$H$2:$H$2344,0))),H1191)</f>
        <v>tier - 2</v>
      </c>
      <c r="P1191" s="8" t="str">
        <f t="shared" si="130"/>
        <v>R1021</v>
      </c>
      <c r="Q1191" s="11">
        <f t="shared" si="131"/>
        <v>26478</v>
      </c>
      <c r="R1191" s="9">
        <f t="shared" si="133"/>
        <v>50</v>
      </c>
      <c r="S1191" s="9"/>
      <c r="T1191" s="40">
        <f>COUNTA(Table3[[#This Row],[month]:[age]])</f>
        <v>7</v>
      </c>
    </row>
    <row r="1192" spans="1:20" x14ac:dyDescent="0.25">
      <c r="A1192" t="s">
        <v>1223</v>
      </c>
      <c r="B1192">
        <v>1972</v>
      </c>
      <c r="C1192" t="s">
        <v>20</v>
      </c>
      <c r="D1192">
        <v>26</v>
      </c>
      <c r="E1192">
        <v>0</v>
      </c>
      <c r="F1192" s="42">
        <v>9836.2099999999991</v>
      </c>
      <c r="G1192" t="s">
        <v>11</v>
      </c>
      <c r="H1192" t="s">
        <v>12</v>
      </c>
      <c r="I1192" t="s">
        <v>300</v>
      </c>
      <c r="J1192" s="7">
        <f t="shared" si="128"/>
        <v>0</v>
      </c>
      <c r="K1192" s="9" t="str">
        <f t="shared" si="132"/>
        <v>Id1148</v>
      </c>
      <c r="L1192" s="8" t="str">
        <f t="shared" si="129"/>
        <v>Sep</v>
      </c>
      <c r="M1192" s="9">
        <f t="shared" si="127"/>
        <v>1972</v>
      </c>
      <c r="N1192" s="8" t="str" cm="1">
        <f t="array" ref="N1192">IF(G1192="?",INDEX($G$2:$G$2344,MODE(MATCH($G$2:$G$2344,$G$2:$G$2344,0))),G1192)</f>
        <v>tier - 2</v>
      </c>
      <c r="O1192" s="8" t="str" cm="1">
        <f t="array" ref="O1192">IF(H1192="?",INDEX($H$2:$H$2344,MODE(MATCH($H$2:$H$2344,$H$2:$H$2344,0))),H1192)</f>
        <v>tier - 3</v>
      </c>
      <c r="P1192" s="8" t="str">
        <f t="shared" si="130"/>
        <v>R1021</v>
      </c>
      <c r="Q1192" s="11">
        <f t="shared" si="131"/>
        <v>26568</v>
      </c>
      <c r="R1192" s="9">
        <f t="shared" si="133"/>
        <v>50</v>
      </c>
      <c r="S1192" s="9"/>
      <c r="T1192" s="40">
        <f>COUNTA(Table3[[#This Row],[month]:[age]])</f>
        <v>7</v>
      </c>
    </row>
    <row r="1193" spans="1:20" x14ac:dyDescent="0.25">
      <c r="A1193" t="s">
        <v>1224</v>
      </c>
      <c r="B1193">
        <v>1992</v>
      </c>
      <c r="C1193" t="s">
        <v>35</v>
      </c>
      <c r="D1193">
        <v>13</v>
      </c>
      <c r="E1193">
        <v>0</v>
      </c>
      <c r="F1193" s="42">
        <v>9844.4500000000007</v>
      </c>
      <c r="G1193" t="s">
        <v>11</v>
      </c>
      <c r="H1193" t="s">
        <v>16</v>
      </c>
      <c r="I1193" t="s">
        <v>23</v>
      </c>
      <c r="J1193" s="7">
        <f t="shared" si="128"/>
        <v>0</v>
      </c>
      <c r="K1193" s="9" t="str">
        <f t="shared" si="132"/>
        <v>Id1147</v>
      </c>
      <c r="L1193" s="8" t="str">
        <f t="shared" si="129"/>
        <v>Aug</v>
      </c>
      <c r="M1193" s="9">
        <f t="shared" si="127"/>
        <v>1992</v>
      </c>
      <c r="N1193" s="8" t="str" cm="1">
        <f t="array" ref="N1193">IF(G1193="?",INDEX($G$2:$G$2344,MODE(MATCH($G$2:$G$2344,$G$2:$G$2344,0))),G1193)</f>
        <v>tier - 2</v>
      </c>
      <c r="O1193" s="8" t="str" cm="1">
        <f t="array" ref="O1193">IF(H1193="?",INDEX($H$2:$H$2344,MODE(MATCH($H$2:$H$2344,$H$2:$H$2344,0))),H1193)</f>
        <v>tier - 1</v>
      </c>
      <c r="P1193" s="8" t="str">
        <f t="shared" si="130"/>
        <v>R1012</v>
      </c>
      <c r="Q1193" s="11">
        <f t="shared" si="131"/>
        <v>33829</v>
      </c>
      <c r="R1193" s="9">
        <f t="shared" si="133"/>
        <v>30</v>
      </c>
      <c r="S1193" s="9"/>
      <c r="T1193" s="40">
        <f>COUNTA(Table3[[#This Row],[month]:[age]])</f>
        <v>7</v>
      </c>
    </row>
    <row r="1194" spans="1:20" x14ac:dyDescent="0.25">
      <c r="A1194" t="s">
        <v>1225</v>
      </c>
      <c r="B1194">
        <v>1968</v>
      </c>
      <c r="C1194" t="s">
        <v>15</v>
      </c>
      <c r="D1194">
        <v>4</v>
      </c>
      <c r="E1194">
        <v>0</v>
      </c>
      <c r="F1194" s="42">
        <v>9850.43</v>
      </c>
      <c r="G1194" t="s">
        <v>12</v>
      </c>
      <c r="H1194" t="s">
        <v>12</v>
      </c>
      <c r="I1194" t="s">
        <v>42</v>
      </c>
      <c r="J1194" s="7">
        <f t="shared" si="128"/>
        <v>0</v>
      </c>
      <c r="K1194" s="9" t="str">
        <f t="shared" si="132"/>
        <v>Id1146</v>
      </c>
      <c r="L1194" s="8" t="str">
        <f t="shared" si="129"/>
        <v>Nov</v>
      </c>
      <c r="M1194" s="9">
        <f t="shared" si="127"/>
        <v>1968</v>
      </c>
      <c r="N1194" s="8" t="str" cm="1">
        <f t="array" ref="N1194">IF(G1194="?",INDEX($G$2:$G$2344,MODE(MATCH($G$2:$G$2344,$G$2:$G$2344,0))),G1194)</f>
        <v>tier - 3</v>
      </c>
      <c r="O1194" s="8" t="str" cm="1">
        <f t="array" ref="O1194">IF(H1194="?",INDEX($H$2:$H$2344,MODE(MATCH($H$2:$H$2344,$H$2:$H$2344,0))),H1194)</f>
        <v>tier - 3</v>
      </c>
      <c r="P1194" s="8" t="str">
        <f t="shared" si="130"/>
        <v>R1011</v>
      </c>
      <c r="Q1194" s="11">
        <f t="shared" si="131"/>
        <v>25146</v>
      </c>
      <c r="R1194" s="9">
        <f t="shared" si="133"/>
        <v>54</v>
      </c>
      <c r="S1194" s="9"/>
      <c r="T1194" s="40">
        <f>COUNTA(Table3[[#This Row],[month]:[age]])</f>
        <v>7</v>
      </c>
    </row>
    <row r="1195" spans="1:20" x14ac:dyDescent="0.25">
      <c r="A1195" t="s">
        <v>1226</v>
      </c>
      <c r="B1195">
        <v>1971</v>
      </c>
      <c r="C1195" t="s">
        <v>37</v>
      </c>
      <c r="D1195">
        <v>23</v>
      </c>
      <c r="E1195">
        <v>1</v>
      </c>
      <c r="F1195" s="42">
        <v>9855.1299999999992</v>
      </c>
      <c r="G1195" t="s">
        <v>11</v>
      </c>
      <c r="H1195" t="s">
        <v>12</v>
      </c>
      <c r="I1195" t="s">
        <v>13</v>
      </c>
      <c r="J1195" s="7">
        <f t="shared" si="128"/>
        <v>0</v>
      </c>
      <c r="K1195" s="9" t="str">
        <f t="shared" si="132"/>
        <v>Id1145</v>
      </c>
      <c r="L1195" s="8" t="str">
        <f t="shared" si="129"/>
        <v>Oct</v>
      </c>
      <c r="M1195" s="9">
        <f t="shared" si="127"/>
        <v>1971</v>
      </c>
      <c r="N1195" s="8" t="str" cm="1">
        <f t="array" ref="N1195">IF(G1195="?",INDEX($G$2:$G$2344,MODE(MATCH($G$2:$G$2344,$G$2:$G$2344,0))),G1195)</f>
        <v>tier - 2</v>
      </c>
      <c r="O1195" s="8" t="str" cm="1">
        <f t="array" ref="O1195">IF(H1195="?",INDEX($H$2:$H$2344,MODE(MATCH($H$2:$H$2344,$H$2:$H$2344,0))),H1195)</f>
        <v>tier - 3</v>
      </c>
      <c r="P1195" s="8" t="str">
        <f t="shared" si="130"/>
        <v>R1013</v>
      </c>
      <c r="Q1195" s="11">
        <f t="shared" si="131"/>
        <v>26229</v>
      </c>
      <c r="R1195" s="9">
        <f t="shared" si="133"/>
        <v>51</v>
      </c>
      <c r="S1195" s="9"/>
      <c r="T1195" s="40">
        <f>COUNTA(Table3[[#This Row],[month]:[age]])</f>
        <v>7</v>
      </c>
    </row>
    <row r="1196" spans="1:20" x14ac:dyDescent="0.25">
      <c r="A1196" t="s">
        <v>1227</v>
      </c>
      <c r="B1196">
        <v>1971</v>
      </c>
      <c r="C1196" t="s">
        <v>10</v>
      </c>
      <c r="D1196">
        <v>17</v>
      </c>
      <c r="E1196">
        <v>1</v>
      </c>
      <c r="F1196" s="42">
        <v>9861.0300000000007</v>
      </c>
      <c r="G1196" t="s">
        <v>11</v>
      </c>
      <c r="H1196" t="s">
        <v>11</v>
      </c>
      <c r="I1196" t="s">
        <v>42</v>
      </c>
      <c r="J1196" s="7">
        <f t="shared" si="128"/>
        <v>0</v>
      </c>
      <c r="K1196" s="9" t="str">
        <f t="shared" si="132"/>
        <v>Id1144</v>
      </c>
      <c r="L1196" s="8" t="str">
        <f t="shared" si="129"/>
        <v>Jul</v>
      </c>
      <c r="M1196" s="9">
        <f t="shared" si="127"/>
        <v>1971</v>
      </c>
      <c r="N1196" s="8" t="str" cm="1">
        <f t="array" ref="N1196">IF(G1196="?",INDEX($G$2:$G$2344,MODE(MATCH($G$2:$G$2344,$G$2:$G$2344,0))),G1196)</f>
        <v>tier - 2</v>
      </c>
      <c r="O1196" s="8" t="str" cm="1">
        <f t="array" ref="O1196">IF(H1196="?",INDEX($H$2:$H$2344,MODE(MATCH($H$2:$H$2344,$H$2:$H$2344,0))),H1196)</f>
        <v>tier - 2</v>
      </c>
      <c r="P1196" s="8" t="str">
        <f t="shared" si="130"/>
        <v>R1011</v>
      </c>
      <c r="Q1196" s="11">
        <f t="shared" si="131"/>
        <v>26131</v>
      </c>
      <c r="R1196" s="9">
        <f t="shared" si="133"/>
        <v>51</v>
      </c>
      <c r="S1196" s="9"/>
      <c r="T1196" s="40">
        <f>COUNTA(Table3[[#This Row],[month]:[age]])</f>
        <v>7</v>
      </c>
    </row>
    <row r="1197" spans="1:20" x14ac:dyDescent="0.25">
      <c r="A1197" t="s">
        <v>1228</v>
      </c>
      <c r="B1197">
        <v>1969</v>
      </c>
      <c r="C1197" t="s">
        <v>37</v>
      </c>
      <c r="D1197">
        <v>20</v>
      </c>
      <c r="E1197">
        <v>0</v>
      </c>
      <c r="F1197" s="42">
        <v>9863.4699999999993</v>
      </c>
      <c r="G1197" t="s">
        <v>12</v>
      </c>
      <c r="H1197" t="s">
        <v>12</v>
      </c>
      <c r="I1197" t="s">
        <v>23</v>
      </c>
      <c r="J1197" s="7">
        <f t="shared" si="128"/>
        <v>0</v>
      </c>
      <c r="K1197" s="9" t="str">
        <f t="shared" si="132"/>
        <v>Id1143</v>
      </c>
      <c r="L1197" s="8" t="str">
        <f t="shared" si="129"/>
        <v>Oct</v>
      </c>
      <c r="M1197" s="9">
        <f t="shared" si="127"/>
        <v>1969</v>
      </c>
      <c r="N1197" s="8" t="str" cm="1">
        <f t="array" ref="N1197">IF(G1197="?",INDEX($G$2:$G$2344,MODE(MATCH($G$2:$G$2344,$G$2:$G$2344,0))),G1197)</f>
        <v>tier - 3</v>
      </c>
      <c r="O1197" s="8" t="str" cm="1">
        <f t="array" ref="O1197">IF(H1197="?",INDEX($H$2:$H$2344,MODE(MATCH($H$2:$H$2344,$H$2:$H$2344,0))),H1197)</f>
        <v>tier - 3</v>
      </c>
      <c r="P1197" s="8" t="str">
        <f t="shared" si="130"/>
        <v>R1012</v>
      </c>
      <c r="Q1197" s="11">
        <f t="shared" si="131"/>
        <v>25496</v>
      </c>
      <c r="R1197" s="9">
        <f t="shared" si="133"/>
        <v>53</v>
      </c>
      <c r="S1197" s="9"/>
      <c r="T1197" s="40">
        <f>COUNTA(Table3[[#This Row],[month]:[age]])</f>
        <v>7</v>
      </c>
    </row>
    <row r="1198" spans="1:20" x14ac:dyDescent="0.25">
      <c r="A1198" t="s">
        <v>1229</v>
      </c>
      <c r="B1198">
        <v>1971</v>
      </c>
      <c r="C1198" t="s">
        <v>15</v>
      </c>
      <c r="D1198">
        <v>9</v>
      </c>
      <c r="E1198">
        <v>0</v>
      </c>
      <c r="F1198" s="42">
        <v>9866.2999999999993</v>
      </c>
      <c r="G1198" t="s">
        <v>11</v>
      </c>
      <c r="H1198" t="s">
        <v>12</v>
      </c>
      <c r="I1198" t="s">
        <v>247</v>
      </c>
      <c r="J1198" s="7">
        <f t="shared" si="128"/>
        <v>0</v>
      </c>
      <c r="K1198" s="9" t="str">
        <f t="shared" si="132"/>
        <v>Id1142</v>
      </c>
      <c r="L1198" s="8" t="str">
        <f t="shared" si="129"/>
        <v>Nov</v>
      </c>
      <c r="M1198" s="9">
        <f t="shared" si="127"/>
        <v>1971</v>
      </c>
      <c r="N1198" s="8" t="str" cm="1">
        <f t="array" ref="N1198">IF(G1198="?",INDEX($G$2:$G$2344,MODE(MATCH($G$2:$G$2344,$G$2:$G$2344,0))),G1198)</f>
        <v>tier - 2</v>
      </c>
      <c r="O1198" s="8" t="str" cm="1">
        <f t="array" ref="O1198">IF(H1198="?",INDEX($H$2:$H$2344,MODE(MATCH($H$2:$H$2344,$H$2:$H$2344,0))),H1198)</f>
        <v>tier - 3</v>
      </c>
      <c r="P1198" s="8" t="str">
        <f t="shared" si="130"/>
        <v>R1024</v>
      </c>
      <c r="Q1198" s="11">
        <f t="shared" si="131"/>
        <v>26246</v>
      </c>
      <c r="R1198" s="9">
        <f t="shared" si="133"/>
        <v>51</v>
      </c>
      <c r="S1198" s="9"/>
      <c r="T1198" s="40">
        <f>COUNTA(Table3[[#This Row],[month]:[age]])</f>
        <v>7</v>
      </c>
    </row>
    <row r="1199" spans="1:20" x14ac:dyDescent="0.25">
      <c r="A1199" t="s">
        <v>1230</v>
      </c>
      <c r="B1199">
        <v>1969</v>
      </c>
      <c r="C1199" t="s">
        <v>35</v>
      </c>
      <c r="D1199">
        <v>13</v>
      </c>
      <c r="E1199">
        <v>0</v>
      </c>
      <c r="F1199" s="42">
        <v>9869.81</v>
      </c>
      <c r="G1199" t="s">
        <v>12</v>
      </c>
      <c r="H1199" t="s">
        <v>12</v>
      </c>
      <c r="I1199" t="s">
        <v>23</v>
      </c>
      <c r="J1199" s="7">
        <f t="shared" si="128"/>
        <v>0</v>
      </c>
      <c r="K1199" s="9" t="str">
        <f t="shared" si="132"/>
        <v>Id1141</v>
      </c>
      <c r="L1199" s="8" t="str">
        <f t="shared" si="129"/>
        <v>Aug</v>
      </c>
      <c r="M1199" s="9">
        <f t="shared" si="127"/>
        <v>1969</v>
      </c>
      <c r="N1199" s="8" t="str" cm="1">
        <f t="array" ref="N1199">IF(G1199="?",INDEX($G$2:$G$2344,MODE(MATCH($G$2:$G$2344,$G$2:$G$2344,0))),G1199)</f>
        <v>tier - 3</v>
      </c>
      <c r="O1199" s="8" t="str" cm="1">
        <f t="array" ref="O1199">IF(H1199="?",INDEX($H$2:$H$2344,MODE(MATCH($H$2:$H$2344,$H$2:$H$2344,0))),H1199)</f>
        <v>tier - 3</v>
      </c>
      <c r="P1199" s="8" t="str">
        <f t="shared" si="130"/>
        <v>R1012</v>
      </c>
      <c r="Q1199" s="11">
        <f t="shared" si="131"/>
        <v>25428</v>
      </c>
      <c r="R1199" s="9">
        <f t="shared" si="133"/>
        <v>53</v>
      </c>
      <c r="S1199" s="9"/>
      <c r="T1199" s="40">
        <f>COUNTA(Table3[[#This Row],[month]:[age]])</f>
        <v>7</v>
      </c>
    </row>
    <row r="1200" spans="1:20" x14ac:dyDescent="0.25">
      <c r="A1200" t="s">
        <v>1231</v>
      </c>
      <c r="B1200">
        <v>1998</v>
      </c>
      <c r="C1200" t="s">
        <v>10</v>
      </c>
      <c r="D1200">
        <v>6</v>
      </c>
      <c r="E1200">
        <v>0</v>
      </c>
      <c r="F1200" s="42">
        <v>9870.59</v>
      </c>
      <c r="G1200" t="s">
        <v>11</v>
      </c>
      <c r="H1200" t="s">
        <v>11</v>
      </c>
      <c r="I1200" t="s">
        <v>249</v>
      </c>
      <c r="J1200" s="7">
        <f t="shared" si="128"/>
        <v>0</v>
      </c>
      <c r="K1200" s="9" t="str">
        <f t="shared" si="132"/>
        <v>Id1140</v>
      </c>
      <c r="L1200" s="8" t="str">
        <f t="shared" si="129"/>
        <v>Jul</v>
      </c>
      <c r="M1200" s="9">
        <f t="shared" ref="M1200:M1263" si="134">IF(B1200="?",AVERAGE($B$2:$B$2344),B1200)</f>
        <v>1998</v>
      </c>
      <c r="N1200" s="8" t="str" cm="1">
        <f t="array" ref="N1200">IF(G1200="?",INDEX($G$2:$G$2344,MODE(MATCH($G$2:$G$2344,$G$2:$G$2344,0))),G1200)</f>
        <v>tier - 2</v>
      </c>
      <c r="O1200" s="8" t="str" cm="1">
        <f t="array" ref="O1200">IF(H1200="?",INDEX($H$2:$H$2344,MODE(MATCH($H$2:$H$2344,$H$2:$H$2344,0))),H1200)</f>
        <v>tier - 2</v>
      </c>
      <c r="P1200" s="8" t="str">
        <f t="shared" si="130"/>
        <v>R1023</v>
      </c>
      <c r="Q1200" s="11">
        <f t="shared" si="131"/>
        <v>35982</v>
      </c>
      <c r="R1200" s="9">
        <f t="shared" si="133"/>
        <v>24</v>
      </c>
      <c r="S1200" s="9"/>
      <c r="T1200" s="40">
        <f>COUNTA(Table3[[#This Row],[month]:[age]])</f>
        <v>7</v>
      </c>
    </row>
    <row r="1201" spans="1:20" x14ac:dyDescent="0.25">
      <c r="A1201" t="s">
        <v>1232</v>
      </c>
      <c r="B1201">
        <v>1971</v>
      </c>
      <c r="C1201" t="s">
        <v>30</v>
      </c>
      <c r="D1201">
        <v>22</v>
      </c>
      <c r="E1201">
        <v>1</v>
      </c>
      <c r="F1201" s="42">
        <v>9872.7000000000007</v>
      </c>
      <c r="G1201" t="s">
        <v>11</v>
      </c>
      <c r="H1201" t="s">
        <v>11</v>
      </c>
      <c r="I1201" t="s">
        <v>42</v>
      </c>
      <c r="J1201" s="7">
        <f t="shared" si="128"/>
        <v>0</v>
      </c>
      <c r="K1201" s="9" t="str">
        <f t="shared" si="132"/>
        <v>Id1139</v>
      </c>
      <c r="L1201" s="8" t="str">
        <f t="shared" si="129"/>
        <v>Dec</v>
      </c>
      <c r="M1201" s="9">
        <f t="shared" si="134"/>
        <v>1971</v>
      </c>
      <c r="N1201" s="8" t="str" cm="1">
        <f t="array" ref="N1201">IF(G1201="?",INDEX($G$2:$G$2344,MODE(MATCH($G$2:$G$2344,$G$2:$G$2344,0))),G1201)</f>
        <v>tier - 2</v>
      </c>
      <c r="O1201" s="8" t="str" cm="1">
        <f t="array" ref="O1201">IF(H1201="?",INDEX($H$2:$H$2344,MODE(MATCH($H$2:$H$2344,$H$2:$H$2344,0))),H1201)</f>
        <v>tier - 2</v>
      </c>
      <c r="P1201" s="8" t="str">
        <f t="shared" si="130"/>
        <v>R1011</v>
      </c>
      <c r="Q1201" s="11">
        <f t="shared" si="131"/>
        <v>26289</v>
      </c>
      <c r="R1201" s="9">
        <f t="shared" si="133"/>
        <v>51</v>
      </c>
      <c r="S1201" s="9"/>
      <c r="T1201" s="40">
        <f>COUNTA(Table3[[#This Row],[month]:[age]])</f>
        <v>7</v>
      </c>
    </row>
    <row r="1202" spans="1:20" x14ac:dyDescent="0.25">
      <c r="A1202" t="s">
        <v>1233</v>
      </c>
      <c r="B1202">
        <v>1971</v>
      </c>
      <c r="C1202" t="s">
        <v>10</v>
      </c>
      <c r="D1202">
        <v>3</v>
      </c>
      <c r="E1202">
        <v>0</v>
      </c>
      <c r="F1202" s="42">
        <v>9875.68</v>
      </c>
      <c r="G1202" t="s">
        <v>11</v>
      </c>
      <c r="H1202" t="s">
        <v>12</v>
      </c>
      <c r="I1202" t="s">
        <v>247</v>
      </c>
      <c r="J1202" s="7">
        <f t="shared" si="128"/>
        <v>0</v>
      </c>
      <c r="K1202" s="9" t="str">
        <f t="shared" si="132"/>
        <v>Id1138</v>
      </c>
      <c r="L1202" s="8" t="str">
        <f t="shared" si="129"/>
        <v>Jul</v>
      </c>
      <c r="M1202" s="9">
        <f t="shared" si="134"/>
        <v>1971</v>
      </c>
      <c r="N1202" s="8" t="str" cm="1">
        <f t="array" ref="N1202">IF(G1202="?",INDEX($G$2:$G$2344,MODE(MATCH($G$2:$G$2344,$G$2:$G$2344,0))),G1202)</f>
        <v>tier - 2</v>
      </c>
      <c r="O1202" s="8" t="str" cm="1">
        <f t="array" ref="O1202">IF(H1202="?",INDEX($H$2:$H$2344,MODE(MATCH($H$2:$H$2344,$H$2:$H$2344,0))),H1202)</f>
        <v>tier - 3</v>
      </c>
      <c r="P1202" s="8" t="str">
        <f t="shared" si="130"/>
        <v>R1024</v>
      </c>
      <c r="Q1202" s="11">
        <f t="shared" si="131"/>
        <v>26117</v>
      </c>
      <c r="R1202" s="9">
        <f t="shared" si="133"/>
        <v>51</v>
      </c>
      <c r="S1202" s="9"/>
      <c r="T1202" s="40">
        <f>COUNTA(Table3[[#This Row],[month]:[age]])</f>
        <v>7</v>
      </c>
    </row>
    <row r="1203" spans="1:20" x14ac:dyDescent="0.25">
      <c r="A1203" t="s">
        <v>1234</v>
      </c>
      <c r="B1203">
        <v>1971</v>
      </c>
      <c r="C1203" t="s">
        <v>37</v>
      </c>
      <c r="D1203">
        <v>3</v>
      </c>
      <c r="E1203">
        <v>1</v>
      </c>
      <c r="F1203" s="42">
        <v>9877.61</v>
      </c>
      <c r="G1203" t="s">
        <v>11</v>
      </c>
      <c r="H1203" t="s">
        <v>16</v>
      </c>
      <c r="I1203" t="s">
        <v>13</v>
      </c>
      <c r="J1203" s="7">
        <f t="shared" si="128"/>
        <v>0</v>
      </c>
      <c r="K1203" s="9" t="str">
        <f t="shared" si="132"/>
        <v>Id1137</v>
      </c>
      <c r="L1203" s="8" t="str">
        <f t="shared" si="129"/>
        <v>Oct</v>
      </c>
      <c r="M1203" s="9">
        <f t="shared" si="134"/>
        <v>1971</v>
      </c>
      <c r="N1203" s="8" t="str" cm="1">
        <f t="array" ref="N1203">IF(G1203="?",INDEX($G$2:$G$2344,MODE(MATCH($G$2:$G$2344,$G$2:$G$2344,0))),G1203)</f>
        <v>tier - 2</v>
      </c>
      <c r="O1203" s="8" t="str" cm="1">
        <f t="array" ref="O1203">IF(H1203="?",INDEX($H$2:$H$2344,MODE(MATCH($H$2:$H$2344,$H$2:$H$2344,0))),H1203)</f>
        <v>tier - 1</v>
      </c>
      <c r="P1203" s="8" t="str">
        <f t="shared" si="130"/>
        <v>R1013</v>
      </c>
      <c r="Q1203" s="11">
        <f t="shared" si="131"/>
        <v>26209</v>
      </c>
      <c r="R1203" s="9">
        <f t="shared" si="133"/>
        <v>51</v>
      </c>
      <c r="S1203" s="9"/>
      <c r="T1203" s="40">
        <f>COUNTA(Table3[[#This Row],[month]:[age]])</f>
        <v>7</v>
      </c>
    </row>
    <row r="1204" spans="1:20" x14ac:dyDescent="0.25">
      <c r="A1204" t="s">
        <v>1235</v>
      </c>
      <c r="B1204">
        <v>1971</v>
      </c>
      <c r="C1204" t="s">
        <v>15</v>
      </c>
      <c r="D1204">
        <v>8</v>
      </c>
      <c r="E1204">
        <v>1</v>
      </c>
      <c r="F1204" s="42">
        <v>9880.07</v>
      </c>
      <c r="G1204" t="s">
        <v>11</v>
      </c>
      <c r="H1204" t="s">
        <v>12</v>
      </c>
      <c r="I1204" t="s">
        <v>42</v>
      </c>
      <c r="J1204" s="7">
        <f t="shared" si="128"/>
        <v>0</v>
      </c>
      <c r="K1204" s="9" t="str">
        <f t="shared" si="132"/>
        <v>Id1136</v>
      </c>
      <c r="L1204" s="8" t="str">
        <f t="shared" si="129"/>
        <v>Nov</v>
      </c>
      <c r="M1204" s="9">
        <f t="shared" si="134"/>
        <v>1971</v>
      </c>
      <c r="N1204" s="8" t="str" cm="1">
        <f t="array" ref="N1204">IF(G1204="?",INDEX($G$2:$G$2344,MODE(MATCH($G$2:$G$2344,$G$2:$G$2344,0))),G1204)</f>
        <v>tier - 2</v>
      </c>
      <c r="O1204" s="8" t="str" cm="1">
        <f t="array" ref="O1204">IF(H1204="?",INDEX($H$2:$H$2344,MODE(MATCH($H$2:$H$2344,$H$2:$H$2344,0))),H1204)</f>
        <v>tier - 3</v>
      </c>
      <c r="P1204" s="8" t="str">
        <f t="shared" si="130"/>
        <v>R1011</v>
      </c>
      <c r="Q1204" s="11">
        <f t="shared" si="131"/>
        <v>26245</v>
      </c>
      <c r="R1204" s="9">
        <f t="shared" si="133"/>
        <v>51</v>
      </c>
      <c r="S1204" s="9"/>
      <c r="T1204" s="40">
        <f>COUNTA(Table3[[#This Row],[month]:[age]])</f>
        <v>7</v>
      </c>
    </row>
    <row r="1205" spans="1:20" x14ac:dyDescent="0.25">
      <c r="A1205" t="s">
        <v>1236</v>
      </c>
      <c r="B1205">
        <v>1966</v>
      </c>
      <c r="C1205" t="s">
        <v>15</v>
      </c>
      <c r="D1205">
        <v>5</v>
      </c>
      <c r="E1205">
        <v>0</v>
      </c>
      <c r="F1205" s="42">
        <v>9890.23</v>
      </c>
      <c r="G1205" t="s">
        <v>12</v>
      </c>
      <c r="H1205" t="s">
        <v>12</v>
      </c>
      <c r="I1205" t="s">
        <v>13</v>
      </c>
      <c r="J1205" s="7">
        <f t="shared" si="128"/>
        <v>0</v>
      </c>
      <c r="K1205" s="9" t="str">
        <f t="shared" si="132"/>
        <v>Id1135</v>
      </c>
      <c r="L1205" s="8" t="str">
        <f t="shared" si="129"/>
        <v>Nov</v>
      </c>
      <c r="M1205" s="9">
        <f t="shared" si="134"/>
        <v>1966</v>
      </c>
      <c r="N1205" s="8" t="str" cm="1">
        <f t="array" ref="N1205">IF(G1205="?",INDEX($G$2:$G$2344,MODE(MATCH($G$2:$G$2344,$G$2:$G$2344,0))),G1205)</f>
        <v>tier - 3</v>
      </c>
      <c r="O1205" s="8" t="str" cm="1">
        <f t="array" ref="O1205">IF(H1205="?",INDEX($H$2:$H$2344,MODE(MATCH($H$2:$H$2344,$H$2:$H$2344,0))),H1205)</f>
        <v>tier - 3</v>
      </c>
      <c r="P1205" s="8" t="str">
        <f t="shared" si="130"/>
        <v>R1013</v>
      </c>
      <c r="Q1205" s="11">
        <f t="shared" si="131"/>
        <v>24416</v>
      </c>
      <c r="R1205" s="9">
        <f t="shared" si="133"/>
        <v>56</v>
      </c>
      <c r="S1205" s="9"/>
      <c r="T1205" s="40">
        <f>COUNTA(Table3[[#This Row],[month]:[age]])</f>
        <v>7</v>
      </c>
    </row>
    <row r="1206" spans="1:20" x14ac:dyDescent="0.25">
      <c r="A1206" t="s">
        <v>1237</v>
      </c>
      <c r="B1206">
        <v>1996</v>
      </c>
      <c r="C1206" t="s">
        <v>10</v>
      </c>
      <c r="D1206">
        <v>8</v>
      </c>
      <c r="E1206">
        <v>0</v>
      </c>
      <c r="F1206" s="42">
        <v>9894.69</v>
      </c>
      <c r="G1206" t="s">
        <v>11</v>
      </c>
      <c r="H1206" t="s">
        <v>12</v>
      </c>
      <c r="I1206" t="s">
        <v>23</v>
      </c>
      <c r="J1206" s="7">
        <f t="shared" si="128"/>
        <v>0</v>
      </c>
      <c r="K1206" s="9" t="str">
        <f t="shared" si="132"/>
        <v>Id1134</v>
      </c>
      <c r="L1206" s="8" t="str">
        <f t="shared" si="129"/>
        <v>Jul</v>
      </c>
      <c r="M1206" s="9">
        <f t="shared" si="134"/>
        <v>1996</v>
      </c>
      <c r="N1206" s="8" t="str" cm="1">
        <f t="array" ref="N1206">IF(G1206="?",INDEX($G$2:$G$2344,MODE(MATCH($G$2:$G$2344,$G$2:$G$2344,0))),G1206)</f>
        <v>tier - 2</v>
      </c>
      <c r="O1206" s="8" t="str" cm="1">
        <f t="array" ref="O1206">IF(H1206="?",INDEX($H$2:$H$2344,MODE(MATCH($H$2:$H$2344,$H$2:$H$2344,0))),H1206)</f>
        <v>tier - 3</v>
      </c>
      <c r="P1206" s="8" t="str">
        <f t="shared" si="130"/>
        <v>R1012</v>
      </c>
      <c r="Q1206" s="11">
        <f t="shared" si="131"/>
        <v>35254</v>
      </c>
      <c r="R1206" s="9">
        <f t="shared" si="133"/>
        <v>26</v>
      </c>
      <c r="S1206" s="9"/>
      <c r="T1206" s="40">
        <f>COUNTA(Table3[[#This Row],[month]:[age]])</f>
        <v>7</v>
      </c>
    </row>
    <row r="1207" spans="1:20" x14ac:dyDescent="0.25">
      <c r="A1207" t="s">
        <v>1238</v>
      </c>
      <c r="B1207">
        <v>1962</v>
      </c>
      <c r="C1207" t="s">
        <v>35</v>
      </c>
      <c r="D1207">
        <v>17</v>
      </c>
      <c r="E1207">
        <v>0</v>
      </c>
      <c r="F1207" s="42">
        <v>9907.83</v>
      </c>
      <c r="G1207" t="s">
        <v>12</v>
      </c>
      <c r="H1207" t="s">
        <v>11</v>
      </c>
      <c r="I1207" t="s">
        <v>13</v>
      </c>
      <c r="J1207" s="7">
        <f t="shared" si="128"/>
        <v>0</v>
      </c>
      <c r="K1207" s="9" t="str">
        <f t="shared" si="132"/>
        <v>Id1133</v>
      </c>
      <c r="L1207" s="8" t="str">
        <f t="shared" si="129"/>
        <v>Aug</v>
      </c>
      <c r="M1207" s="9">
        <f t="shared" si="134"/>
        <v>1962</v>
      </c>
      <c r="N1207" s="8" t="str" cm="1">
        <f t="array" ref="N1207">IF(G1207="?",INDEX($G$2:$G$2344,MODE(MATCH($G$2:$G$2344,$G$2:$G$2344,0))),G1207)</f>
        <v>tier - 3</v>
      </c>
      <c r="O1207" s="8" t="str" cm="1">
        <f t="array" ref="O1207">IF(H1207="?",INDEX($H$2:$H$2344,MODE(MATCH($H$2:$H$2344,$H$2:$H$2344,0))),H1207)</f>
        <v>tier - 2</v>
      </c>
      <c r="P1207" s="8" t="str">
        <f t="shared" si="130"/>
        <v>R1013</v>
      </c>
      <c r="Q1207" s="11">
        <f t="shared" si="131"/>
        <v>22875</v>
      </c>
      <c r="R1207" s="9">
        <f t="shared" si="133"/>
        <v>60</v>
      </c>
      <c r="S1207" s="9"/>
      <c r="T1207" s="40">
        <f>COUNTA(Table3[[#This Row],[month]:[age]])</f>
        <v>7</v>
      </c>
    </row>
    <row r="1208" spans="1:20" x14ac:dyDescent="0.25">
      <c r="A1208" t="s">
        <v>1239</v>
      </c>
      <c r="B1208">
        <v>1972</v>
      </c>
      <c r="C1208" t="s">
        <v>20</v>
      </c>
      <c r="D1208">
        <v>14</v>
      </c>
      <c r="E1208">
        <v>1</v>
      </c>
      <c r="F1208" s="42">
        <v>9910.36</v>
      </c>
      <c r="G1208" t="s">
        <v>11</v>
      </c>
      <c r="H1208" t="s">
        <v>12</v>
      </c>
      <c r="I1208" t="s">
        <v>23</v>
      </c>
      <c r="J1208" s="7">
        <f t="shared" si="128"/>
        <v>0</v>
      </c>
      <c r="K1208" s="9" t="str">
        <f t="shared" si="132"/>
        <v>Id1132</v>
      </c>
      <c r="L1208" s="8" t="str">
        <f t="shared" si="129"/>
        <v>Sep</v>
      </c>
      <c r="M1208" s="9">
        <f t="shared" si="134"/>
        <v>1972</v>
      </c>
      <c r="N1208" s="8" t="str" cm="1">
        <f t="array" ref="N1208">IF(G1208="?",INDEX($G$2:$G$2344,MODE(MATCH($G$2:$G$2344,$G$2:$G$2344,0))),G1208)</f>
        <v>tier - 2</v>
      </c>
      <c r="O1208" s="8" t="str" cm="1">
        <f t="array" ref="O1208">IF(H1208="?",INDEX($H$2:$H$2344,MODE(MATCH($H$2:$H$2344,$H$2:$H$2344,0))),H1208)</f>
        <v>tier - 3</v>
      </c>
      <c r="P1208" s="8" t="str">
        <f t="shared" si="130"/>
        <v>R1012</v>
      </c>
      <c r="Q1208" s="11">
        <f t="shared" si="131"/>
        <v>26556</v>
      </c>
      <c r="R1208" s="9">
        <f t="shared" si="133"/>
        <v>50</v>
      </c>
      <c r="S1208" s="9"/>
      <c r="T1208" s="40">
        <f>COUNTA(Table3[[#This Row],[month]:[age]])</f>
        <v>7</v>
      </c>
    </row>
    <row r="1209" spans="1:20" x14ac:dyDescent="0.25">
      <c r="A1209" t="s">
        <v>1240</v>
      </c>
      <c r="B1209">
        <v>1985</v>
      </c>
      <c r="C1209" t="s">
        <v>35</v>
      </c>
      <c r="D1209">
        <v>19</v>
      </c>
      <c r="E1209">
        <v>3</v>
      </c>
      <c r="F1209" s="42">
        <v>9930.64</v>
      </c>
      <c r="G1209" t="s">
        <v>11</v>
      </c>
      <c r="H1209" t="s">
        <v>12</v>
      </c>
      <c r="I1209" t="s">
        <v>200</v>
      </c>
      <c r="J1209" s="7">
        <f t="shared" si="128"/>
        <v>0</v>
      </c>
      <c r="K1209" s="9" t="str">
        <f t="shared" si="132"/>
        <v>Id1131</v>
      </c>
      <c r="L1209" s="8" t="str">
        <f t="shared" si="129"/>
        <v>Aug</v>
      </c>
      <c r="M1209" s="9">
        <f t="shared" si="134"/>
        <v>1985</v>
      </c>
      <c r="N1209" s="8" t="str" cm="1">
        <f t="array" ref="N1209">IF(G1209="?",INDEX($G$2:$G$2344,MODE(MATCH($G$2:$G$2344,$G$2:$G$2344,0))),G1209)</f>
        <v>tier - 2</v>
      </c>
      <c r="O1209" s="8" t="str" cm="1">
        <f t="array" ref="O1209">IF(H1209="?",INDEX($H$2:$H$2344,MODE(MATCH($H$2:$H$2344,$H$2:$H$2344,0))),H1209)</f>
        <v>tier - 3</v>
      </c>
      <c r="P1209" s="8" t="str">
        <f t="shared" si="130"/>
        <v>R1025</v>
      </c>
      <c r="Q1209" s="11">
        <f t="shared" si="131"/>
        <v>31278</v>
      </c>
      <c r="R1209" s="9">
        <f t="shared" si="133"/>
        <v>37</v>
      </c>
      <c r="S1209" s="9"/>
      <c r="T1209" s="40">
        <f>COUNTA(Table3[[#This Row],[month]:[age]])</f>
        <v>7</v>
      </c>
    </row>
    <row r="1210" spans="1:20" x14ac:dyDescent="0.25">
      <c r="A1210" t="s">
        <v>1241</v>
      </c>
      <c r="B1210">
        <v>1983</v>
      </c>
      <c r="C1210" t="s">
        <v>30</v>
      </c>
      <c r="D1210">
        <v>3</v>
      </c>
      <c r="E1210">
        <v>3</v>
      </c>
      <c r="F1210" s="42">
        <v>9931.9599999999991</v>
      </c>
      <c r="G1210" t="s">
        <v>11</v>
      </c>
      <c r="H1210" t="s">
        <v>11</v>
      </c>
      <c r="I1210" t="s">
        <v>23</v>
      </c>
      <c r="J1210" s="7">
        <f t="shared" si="128"/>
        <v>0</v>
      </c>
      <c r="K1210" s="9" t="str">
        <f t="shared" si="132"/>
        <v>Id1130</v>
      </c>
      <c r="L1210" s="8" t="str">
        <f t="shared" si="129"/>
        <v>Dec</v>
      </c>
      <c r="M1210" s="9">
        <f t="shared" si="134"/>
        <v>1983</v>
      </c>
      <c r="N1210" s="8" t="str" cm="1">
        <f t="array" ref="N1210">IF(G1210="?",INDEX($G$2:$G$2344,MODE(MATCH($G$2:$G$2344,$G$2:$G$2344,0))),G1210)</f>
        <v>tier - 2</v>
      </c>
      <c r="O1210" s="8" t="str" cm="1">
        <f t="array" ref="O1210">IF(H1210="?",INDEX($H$2:$H$2344,MODE(MATCH($H$2:$H$2344,$H$2:$H$2344,0))),H1210)</f>
        <v>tier - 2</v>
      </c>
      <c r="P1210" s="8" t="str">
        <f t="shared" si="130"/>
        <v>R1012</v>
      </c>
      <c r="Q1210" s="11">
        <f t="shared" si="131"/>
        <v>30653</v>
      </c>
      <c r="R1210" s="9">
        <f t="shared" si="133"/>
        <v>39</v>
      </c>
      <c r="S1210" s="9"/>
      <c r="T1210" s="40">
        <f>COUNTA(Table3[[#This Row],[month]:[age]])</f>
        <v>7</v>
      </c>
    </row>
    <row r="1211" spans="1:20" x14ac:dyDescent="0.25">
      <c r="A1211" t="s">
        <v>1242</v>
      </c>
      <c r="B1211">
        <v>1964</v>
      </c>
      <c r="C1211" t="s">
        <v>20</v>
      </c>
      <c r="D1211">
        <v>11</v>
      </c>
      <c r="E1211">
        <v>0</v>
      </c>
      <c r="F1211" s="42">
        <v>9933.44</v>
      </c>
      <c r="G1211" t="s">
        <v>12</v>
      </c>
      <c r="H1211" t="s">
        <v>12</v>
      </c>
      <c r="I1211" t="s">
        <v>13</v>
      </c>
      <c r="J1211" s="7">
        <f t="shared" si="128"/>
        <v>0</v>
      </c>
      <c r="K1211" s="9" t="str">
        <f t="shared" si="132"/>
        <v>Id1129</v>
      </c>
      <c r="L1211" s="8" t="str">
        <f t="shared" si="129"/>
        <v>Sep</v>
      </c>
      <c r="M1211" s="9">
        <f t="shared" si="134"/>
        <v>1964</v>
      </c>
      <c r="N1211" s="8" t="str" cm="1">
        <f t="array" ref="N1211">IF(G1211="?",INDEX($G$2:$G$2344,MODE(MATCH($G$2:$G$2344,$G$2:$G$2344,0))),G1211)</f>
        <v>tier - 3</v>
      </c>
      <c r="O1211" s="8" t="str" cm="1">
        <f t="array" ref="O1211">IF(H1211="?",INDEX($H$2:$H$2344,MODE(MATCH($H$2:$H$2344,$H$2:$H$2344,0))),H1211)</f>
        <v>tier - 3</v>
      </c>
      <c r="P1211" s="8" t="str">
        <f t="shared" si="130"/>
        <v>R1013</v>
      </c>
      <c r="Q1211" s="11">
        <f t="shared" si="131"/>
        <v>23631</v>
      </c>
      <c r="R1211" s="9">
        <f t="shared" si="133"/>
        <v>58</v>
      </c>
      <c r="S1211" s="9"/>
      <c r="T1211" s="40">
        <f>COUNTA(Table3[[#This Row],[month]:[age]])</f>
        <v>7</v>
      </c>
    </row>
    <row r="1212" spans="1:20" x14ac:dyDescent="0.25">
      <c r="A1212" t="s">
        <v>1243</v>
      </c>
      <c r="B1212">
        <v>1971</v>
      </c>
      <c r="C1212" t="s">
        <v>30</v>
      </c>
      <c r="D1212">
        <v>26</v>
      </c>
      <c r="E1212">
        <v>1</v>
      </c>
      <c r="F1212" s="42">
        <v>9957.7199999999993</v>
      </c>
      <c r="G1212" t="s">
        <v>11</v>
      </c>
      <c r="H1212" t="s">
        <v>12</v>
      </c>
      <c r="I1212" t="s">
        <v>170</v>
      </c>
      <c r="J1212" s="7">
        <f t="shared" si="128"/>
        <v>0</v>
      </c>
      <c r="K1212" s="9" t="str">
        <f t="shared" si="132"/>
        <v>Id1128</v>
      </c>
      <c r="L1212" s="8" t="str">
        <f t="shared" si="129"/>
        <v>Dec</v>
      </c>
      <c r="M1212" s="9">
        <f t="shared" si="134"/>
        <v>1971</v>
      </c>
      <c r="N1212" s="8" t="str" cm="1">
        <f t="array" ref="N1212">IF(G1212="?",INDEX($G$2:$G$2344,MODE(MATCH($G$2:$G$2344,$G$2:$G$2344,0))),G1212)</f>
        <v>tier - 2</v>
      </c>
      <c r="O1212" s="8" t="str" cm="1">
        <f t="array" ref="O1212">IF(H1212="?",INDEX($H$2:$H$2344,MODE(MATCH($H$2:$H$2344,$H$2:$H$2344,0))),H1212)</f>
        <v>tier - 3</v>
      </c>
      <c r="P1212" s="8" t="str">
        <f t="shared" si="130"/>
        <v>R1018</v>
      </c>
      <c r="Q1212" s="11">
        <f t="shared" si="131"/>
        <v>26293</v>
      </c>
      <c r="R1212" s="9">
        <f t="shared" si="133"/>
        <v>51</v>
      </c>
      <c r="S1212" s="9"/>
      <c r="T1212" s="40">
        <f>COUNTA(Table3[[#This Row],[month]:[age]])</f>
        <v>7</v>
      </c>
    </row>
    <row r="1213" spans="1:20" x14ac:dyDescent="0.25">
      <c r="A1213" t="s">
        <v>1244</v>
      </c>
      <c r="B1213">
        <v>1971</v>
      </c>
      <c r="C1213" t="s">
        <v>37</v>
      </c>
      <c r="D1213">
        <v>6</v>
      </c>
      <c r="E1213">
        <v>1</v>
      </c>
      <c r="F1213" s="42">
        <v>9964.06</v>
      </c>
      <c r="G1213" t="s">
        <v>11</v>
      </c>
      <c r="H1213" t="s">
        <v>11</v>
      </c>
      <c r="I1213" t="s">
        <v>166</v>
      </c>
      <c r="J1213" s="7">
        <f t="shared" si="128"/>
        <v>0</v>
      </c>
      <c r="K1213" s="9" t="str">
        <f t="shared" si="132"/>
        <v>Id1127</v>
      </c>
      <c r="L1213" s="8" t="str">
        <f t="shared" si="129"/>
        <v>Oct</v>
      </c>
      <c r="M1213" s="9">
        <f t="shared" si="134"/>
        <v>1971</v>
      </c>
      <c r="N1213" s="8" t="str" cm="1">
        <f t="array" ref="N1213">IF(G1213="?",INDEX($G$2:$G$2344,MODE(MATCH($G$2:$G$2344,$G$2:$G$2344,0))),G1213)</f>
        <v>tier - 2</v>
      </c>
      <c r="O1213" s="8" t="str" cm="1">
        <f t="array" ref="O1213">IF(H1213="?",INDEX($H$2:$H$2344,MODE(MATCH($H$2:$H$2344,$H$2:$H$2344,0))),H1213)</f>
        <v>tier - 2</v>
      </c>
      <c r="P1213" s="8" t="str">
        <f t="shared" si="130"/>
        <v>R1019</v>
      </c>
      <c r="Q1213" s="11">
        <f t="shared" si="131"/>
        <v>26212</v>
      </c>
      <c r="R1213" s="9">
        <f t="shared" si="133"/>
        <v>51</v>
      </c>
      <c r="S1213" s="9"/>
      <c r="T1213" s="40">
        <f>COUNTA(Table3[[#This Row],[month]:[age]])</f>
        <v>7</v>
      </c>
    </row>
    <row r="1214" spans="1:20" x14ac:dyDescent="0.25">
      <c r="A1214" t="s">
        <v>1245</v>
      </c>
      <c r="B1214">
        <v>1970</v>
      </c>
      <c r="C1214" t="s">
        <v>35</v>
      </c>
      <c r="D1214">
        <v>11</v>
      </c>
      <c r="E1214">
        <v>0</v>
      </c>
      <c r="F1214" s="42">
        <v>9991.0400000000009</v>
      </c>
      <c r="G1214" t="s">
        <v>11</v>
      </c>
      <c r="H1214" t="s">
        <v>12</v>
      </c>
      <c r="I1214" t="s">
        <v>23</v>
      </c>
      <c r="J1214" s="7">
        <f t="shared" si="128"/>
        <v>0</v>
      </c>
      <c r="K1214" s="9" t="str">
        <f t="shared" si="132"/>
        <v>Id1126</v>
      </c>
      <c r="L1214" s="8" t="str">
        <f t="shared" si="129"/>
        <v>Aug</v>
      </c>
      <c r="M1214" s="9">
        <f t="shared" si="134"/>
        <v>1970</v>
      </c>
      <c r="N1214" s="8" t="str" cm="1">
        <f t="array" ref="N1214">IF(G1214="?",INDEX($G$2:$G$2344,MODE(MATCH($G$2:$G$2344,$G$2:$G$2344,0))),G1214)</f>
        <v>tier - 2</v>
      </c>
      <c r="O1214" s="8" t="str" cm="1">
        <f t="array" ref="O1214">IF(H1214="?",INDEX($H$2:$H$2344,MODE(MATCH($H$2:$H$2344,$H$2:$H$2344,0))),H1214)</f>
        <v>tier - 3</v>
      </c>
      <c r="P1214" s="8" t="str">
        <f t="shared" si="130"/>
        <v>R1012</v>
      </c>
      <c r="Q1214" s="11">
        <f t="shared" si="131"/>
        <v>25791</v>
      </c>
      <c r="R1214" s="9">
        <f t="shared" si="133"/>
        <v>52</v>
      </c>
      <c r="S1214" s="9"/>
      <c r="T1214" s="40">
        <f>COUNTA(Table3[[#This Row],[month]:[age]])</f>
        <v>7</v>
      </c>
    </row>
    <row r="1215" spans="1:20" x14ac:dyDescent="0.25">
      <c r="A1215" t="s">
        <v>1246</v>
      </c>
      <c r="B1215">
        <v>1988</v>
      </c>
      <c r="C1215" t="s">
        <v>10</v>
      </c>
      <c r="D1215">
        <v>3</v>
      </c>
      <c r="E1215">
        <v>3</v>
      </c>
      <c r="F1215" s="42">
        <v>10011.44</v>
      </c>
      <c r="G1215" t="s">
        <v>12</v>
      </c>
      <c r="H1215" t="s">
        <v>12</v>
      </c>
      <c r="I1215" t="s">
        <v>535</v>
      </c>
      <c r="J1215" s="7">
        <f t="shared" si="128"/>
        <v>0</v>
      </c>
      <c r="K1215" s="9" t="str">
        <f t="shared" si="132"/>
        <v>Id1125</v>
      </c>
      <c r="L1215" s="8" t="str">
        <f t="shared" si="129"/>
        <v>Jul</v>
      </c>
      <c r="M1215" s="9">
        <f t="shared" si="134"/>
        <v>1988</v>
      </c>
      <c r="N1215" s="8" t="str" cm="1">
        <f t="array" ref="N1215">IF(G1215="?",INDEX($G$2:$G$2344,MODE(MATCH($G$2:$G$2344,$G$2:$G$2344,0))),G1215)</f>
        <v>tier - 3</v>
      </c>
      <c r="O1215" s="8" t="str" cm="1">
        <f t="array" ref="O1215">IF(H1215="?",INDEX($H$2:$H$2344,MODE(MATCH($H$2:$H$2344,$H$2:$H$2344,0))),H1215)</f>
        <v>tier - 3</v>
      </c>
      <c r="P1215" s="8" t="str">
        <f t="shared" si="130"/>
        <v>R1026</v>
      </c>
      <c r="Q1215" s="11">
        <f t="shared" si="131"/>
        <v>32327</v>
      </c>
      <c r="R1215" s="9">
        <f t="shared" si="133"/>
        <v>34</v>
      </c>
      <c r="S1215" s="9"/>
      <c r="T1215" s="40">
        <f>COUNTA(Table3[[#This Row],[month]:[age]])</f>
        <v>7</v>
      </c>
    </row>
    <row r="1216" spans="1:20" x14ac:dyDescent="0.25">
      <c r="A1216" t="s">
        <v>1247</v>
      </c>
      <c r="B1216">
        <v>1979</v>
      </c>
      <c r="C1216" t="s">
        <v>30</v>
      </c>
      <c r="D1216">
        <v>28</v>
      </c>
      <c r="E1216">
        <v>2</v>
      </c>
      <c r="F1216" s="42">
        <v>10027.15</v>
      </c>
      <c r="G1216" t="s">
        <v>12</v>
      </c>
      <c r="H1216" t="s">
        <v>16</v>
      </c>
      <c r="I1216" t="s">
        <v>300</v>
      </c>
      <c r="J1216" s="7">
        <f t="shared" si="128"/>
        <v>0</v>
      </c>
      <c r="K1216" s="9" t="str">
        <f t="shared" si="132"/>
        <v>Id1124</v>
      </c>
      <c r="L1216" s="8" t="str">
        <f t="shared" si="129"/>
        <v>Dec</v>
      </c>
      <c r="M1216" s="9">
        <f t="shared" si="134"/>
        <v>1979</v>
      </c>
      <c r="N1216" s="8" t="str" cm="1">
        <f t="array" ref="N1216">IF(G1216="?",INDEX($G$2:$G$2344,MODE(MATCH($G$2:$G$2344,$G$2:$G$2344,0))),G1216)</f>
        <v>tier - 3</v>
      </c>
      <c r="O1216" s="8" t="str" cm="1">
        <f t="array" ref="O1216">IF(H1216="?",INDEX($H$2:$H$2344,MODE(MATCH($H$2:$H$2344,$H$2:$H$2344,0))),H1216)</f>
        <v>tier - 1</v>
      </c>
      <c r="P1216" s="8" t="str">
        <f t="shared" si="130"/>
        <v>R1021</v>
      </c>
      <c r="Q1216" s="11">
        <f t="shared" si="131"/>
        <v>29217</v>
      </c>
      <c r="R1216" s="9">
        <f t="shared" si="133"/>
        <v>43</v>
      </c>
      <c r="S1216" s="9"/>
      <c r="T1216" s="40">
        <f>COUNTA(Table3[[#This Row],[month]:[age]])</f>
        <v>7</v>
      </c>
    </row>
    <row r="1217" spans="1:20" x14ac:dyDescent="0.25">
      <c r="A1217" t="s">
        <v>1248</v>
      </c>
      <c r="B1217">
        <v>1974</v>
      </c>
      <c r="C1217" t="s">
        <v>35</v>
      </c>
      <c r="D1217">
        <v>30</v>
      </c>
      <c r="E1217">
        <v>2</v>
      </c>
      <c r="F1217" s="42">
        <v>10043.25</v>
      </c>
      <c r="G1217" t="s">
        <v>12</v>
      </c>
      <c r="H1217" t="s">
        <v>11</v>
      </c>
      <c r="I1217" t="s">
        <v>247</v>
      </c>
      <c r="J1217" s="7">
        <f t="shared" si="128"/>
        <v>0</v>
      </c>
      <c r="K1217" s="9" t="str">
        <f t="shared" si="132"/>
        <v>Id1123</v>
      </c>
      <c r="L1217" s="8" t="str">
        <f t="shared" si="129"/>
        <v>Aug</v>
      </c>
      <c r="M1217" s="9">
        <f t="shared" si="134"/>
        <v>1974</v>
      </c>
      <c r="N1217" s="8" t="str" cm="1">
        <f t="array" ref="N1217">IF(G1217="?",INDEX($G$2:$G$2344,MODE(MATCH($G$2:$G$2344,$G$2:$G$2344,0))),G1217)</f>
        <v>tier - 3</v>
      </c>
      <c r="O1217" s="8" t="str" cm="1">
        <f t="array" ref="O1217">IF(H1217="?",INDEX($H$2:$H$2344,MODE(MATCH($H$2:$H$2344,$H$2:$H$2344,0))),H1217)</f>
        <v>tier - 2</v>
      </c>
      <c r="P1217" s="8" t="str">
        <f t="shared" si="130"/>
        <v>R1024</v>
      </c>
      <c r="Q1217" s="11">
        <f t="shared" si="131"/>
        <v>27271</v>
      </c>
      <c r="R1217" s="9">
        <f t="shared" si="133"/>
        <v>48</v>
      </c>
      <c r="S1217" s="9"/>
      <c r="T1217" s="40">
        <f>COUNTA(Table3[[#This Row],[month]:[age]])</f>
        <v>7</v>
      </c>
    </row>
    <row r="1218" spans="1:20" x14ac:dyDescent="0.25">
      <c r="A1218" t="s">
        <v>1249</v>
      </c>
      <c r="B1218">
        <v>1969</v>
      </c>
      <c r="C1218" t="s">
        <v>35</v>
      </c>
      <c r="D1218">
        <v>22</v>
      </c>
      <c r="E1218">
        <v>1</v>
      </c>
      <c r="F1218" s="42">
        <v>10065.41</v>
      </c>
      <c r="G1218" t="s">
        <v>12</v>
      </c>
      <c r="H1218" t="s">
        <v>11</v>
      </c>
      <c r="I1218" t="s">
        <v>42</v>
      </c>
      <c r="J1218" s="7">
        <f t="shared" ref="J1218:J1281" si="135">COUNTIF(A1218:I1218, "?")</f>
        <v>0</v>
      </c>
      <c r="K1218" s="9" t="str">
        <f t="shared" si="132"/>
        <v>Id1122</v>
      </c>
      <c r="L1218" s="8" t="str">
        <f t="shared" ref="L1218:L1281" si="136">IF(C1218="?", "Sep", C1218)</f>
        <v>Aug</v>
      </c>
      <c r="M1218" s="9">
        <f t="shared" si="134"/>
        <v>1969</v>
      </c>
      <c r="N1218" s="8" t="str" cm="1">
        <f t="array" ref="N1218">IF(G1218="?",INDEX($G$2:$G$2344,MODE(MATCH($G$2:$G$2344,$G$2:$G$2344,0))),G1218)</f>
        <v>tier - 3</v>
      </c>
      <c r="O1218" s="8" t="str" cm="1">
        <f t="array" ref="O1218">IF(H1218="?",INDEX($H$2:$H$2344,MODE(MATCH($H$2:$H$2344,$H$2:$H$2344,0))),H1218)</f>
        <v>tier - 2</v>
      </c>
      <c r="P1218" s="8" t="str">
        <f t="shared" ref="P1218:P1281" si="137">IF(I1218="?", "Unknown", I1218)</f>
        <v>R1011</v>
      </c>
      <c r="Q1218" s="11">
        <f t="shared" ref="Q1218:Q1281" si="138">DATE(B1218, MONTH(1 &amp; L1218), D1218)</f>
        <v>25437</v>
      </c>
      <c r="R1218" s="9">
        <f t="shared" si="133"/>
        <v>53</v>
      </c>
      <c r="S1218" s="9"/>
      <c r="T1218" s="40">
        <f>COUNTA(Table3[[#This Row],[month]:[age]])</f>
        <v>7</v>
      </c>
    </row>
    <row r="1219" spans="1:20" x14ac:dyDescent="0.25">
      <c r="A1219" t="s">
        <v>1250</v>
      </c>
      <c r="B1219">
        <v>1969</v>
      </c>
      <c r="C1219" t="s">
        <v>37</v>
      </c>
      <c r="D1219">
        <v>27</v>
      </c>
      <c r="E1219">
        <v>0</v>
      </c>
      <c r="F1219" s="42">
        <v>10072.06</v>
      </c>
      <c r="G1219" t="s">
        <v>12</v>
      </c>
      <c r="H1219" t="s">
        <v>16</v>
      </c>
      <c r="I1219" t="s">
        <v>356</v>
      </c>
      <c r="J1219" s="7">
        <f t="shared" si="135"/>
        <v>0</v>
      </c>
      <c r="K1219" s="9" t="str">
        <f t="shared" ref="K1219:K1282" si="139">IF(A1219="?", "Unknown", A1219)</f>
        <v>Id1121</v>
      </c>
      <c r="L1219" s="8" t="str">
        <f t="shared" si="136"/>
        <v>Oct</v>
      </c>
      <c r="M1219" s="9">
        <f t="shared" si="134"/>
        <v>1969</v>
      </c>
      <c r="N1219" s="8" t="str" cm="1">
        <f t="array" ref="N1219">IF(G1219="?",INDEX($G$2:$G$2344,MODE(MATCH($G$2:$G$2344,$G$2:$G$2344,0))),G1219)</f>
        <v>tier - 3</v>
      </c>
      <c r="O1219" s="8" t="str" cm="1">
        <f t="array" ref="O1219">IF(H1219="?",INDEX($H$2:$H$2344,MODE(MATCH($H$2:$H$2344,$H$2:$H$2344,0))),H1219)</f>
        <v>tier - 1</v>
      </c>
      <c r="P1219" s="8" t="str">
        <f t="shared" si="137"/>
        <v>R1017</v>
      </c>
      <c r="Q1219" s="11">
        <f t="shared" si="138"/>
        <v>25503</v>
      </c>
      <c r="R1219" s="9">
        <f t="shared" ref="R1219:R1282" si="140">DATEDIF(Q1219, DATE(2023,6,8), "Y")</f>
        <v>53</v>
      </c>
      <c r="S1219" s="9"/>
      <c r="T1219" s="40">
        <f>COUNTA(Table3[[#This Row],[month]:[age]])</f>
        <v>7</v>
      </c>
    </row>
    <row r="1220" spans="1:20" x14ac:dyDescent="0.25">
      <c r="A1220" t="s">
        <v>1251</v>
      </c>
      <c r="B1220">
        <v>1969</v>
      </c>
      <c r="C1220" t="s">
        <v>10</v>
      </c>
      <c r="D1220">
        <v>3</v>
      </c>
      <c r="E1220">
        <v>1</v>
      </c>
      <c r="F1220" s="42">
        <v>10085.85</v>
      </c>
      <c r="G1220" t="s">
        <v>12</v>
      </c>
      <c r="H1220" t="s">
        <v>12</v>
      </c>
      <c r="I1220" t="s">
        <v>42</v>
      </c>
      <c r="J1220" s="7">
        <f t="shared" si="135"/>
        <v>0</v>
      </c>
      <c r="K1220" s="9" t="str">
        <f t="shared" si="139"/>
        <v>Id1120</v>
      </c>
      <c r="L1220" s="8" t="str">
        <f t="shared" si="136"/>
        <v>Jul</v>
      </c>
      <c r="M1220" s="9">
        <f t="shared" si="134"/>
        <v>1969</v>
      </c>
      <c r="N1220" s="8" t="str" cm="1">
        <f t="array" ref="N1220">IF(G1220="?",INDEX($G$2:$G$2344,MODE(MATCH($G$2:$G$2344,$G$2:$G$2344,0))),G1220)</f>
        <v>tier - 3</v>
      </c>
      <c r="O1220" s="8" t="str" cm="1">
        <f t="array" ref="O1220">IF(H1220="?",INDEX($H$2:$H$2344,MODE(MATCH($H$2:$H$2344,$H$2:$H$2344,0))),H1220)</f>
        <v>tier - 3</v>
      </c>
      <c r="P1220" s="8" t="str">
        <f t="shared" si="137"/>
        <v>R1011</v>
      </c>
      <c r="Q1220" s="11">
        <f t="shared" si="138"/>
        <v>25387</v>
      </c>
      <c r="R1220" s="9">
        <f t="shared" si="140"/>
        <v>53</v>
      </c>
      <c r="S1220" s="9"/>
      <c r="T1220" s="40">
        <f>COUNTA(Table3[[#This Row],[month]:[age]])</f>
        <v>7</v>
      </c>
    </row>
    <row r="1221" spans="1:20" x14ac:dyDescent="0.25">
      <c r="A1221" t="s">
        <v>1252</v>
      </c>
      <c r="B1221">
        <v>1976</v>
      </c>
      <c r="C1221" t="s">
        <v>30</v>
      </c>
      <c r="D1221">
        <v>19</v>
      </c>
      <c r="E1221">
        <v>5</v>
      </c>
      <c r="F1221" s="42">
        <v>10096.969999999999</v>
      </c>
      <c r="G1221" t="s">
        <v>12</v>
      </c>
      <c r="H1221" t="s">
        <v>11</v>
      </c>
      <c r="I1221" t="s">
        <v>42</v>
      </c>
      <c r="J1221" s="7">
        <f t="shared" si="135"/>
        <v>0</v>
      </c>
      <c r="K1221" s="9" t="str">
        <f t="shared" si="139"/>
        <v>Id1119</v>
      </c>
      <c r="L1221" s="8" t="str">
        <f t="shared" si="136"/>
        <v>Dec</v>
      </c>
      <c r="M1221" s="9">
        <f t="shared" si="134"/>
        <v>1976</v>
      </c>
      <c r="N1221" s="8" t="str" cm="1">
        <f t="array" ref="N1221">IF(G1221="?",INDEX($G$2:$G$2344,MODE(MATCH($G$2:$G$2344,$G$2:$G$2344,0))),G1221)</f>
        <v>tier - 3</v>
      </c>
      <c r="O1221" s="8" t="str" cm="1">
        <f t="array" ref="O1221">IF(H1221="?",INDEX($H$2:$H$2344,MODE(MATCH($H$2:$H$2344,$H$2:$H$2344,0))),H1221)</f>
        <v>tier - 2</v>
      </c>
      <c r="P1221" s="8" t="str">
        <f t="shared" si="137"/>
        <v>R1011</v>
      </c>
      <c r="Q1221" s="11">
        <f t="shared" si="138"/>
        <v>28113</v>
      </c>
      <c r="R1221" s="9">
        <f t="shared" si="140"/>
        <v>46</v>
      </c>
      <c r="S1221" s="9"/>
      <c r="T1221" s="40">
        <f>COUNTA(Table3[[#This Row],[month]:[age]])</f>
        <v>7</v>
      </c>
    </row>
    <row r="1222" spans="1:20" x14ac:dyDescent="0.25">
      <c r="A1222" t="s">
        <v>1253</v>
      </c>
      <c r="B1222">
        <v>1972</v>
      </c>
      <c r="C1222" t="s">
        <v>37</v>
      </c>
      <c r="D1222">
        <v>19</v>
      </c>
      <c r="E1222">
        <v>1</v>
      </c>
      <c r="F1222" s="42">
        <v>10106.129999999999</v>
      </c>
      <c r="G1222" t="s">
        <v>12</v>
      </c>
      <c r="H1222" t="s">
        <v>16</v>
      </c>
      <c r="I1222" t="s">
        <v>247</v>
      </c>
      <c r="J1222" s="7">
        <f t="shared" si="135"/>
        <v>0</v>
      </c>
      <c r="K1222" s="9" t="str">
        <f t="shared" si="139"/>
        <v>Id1118</v>
      </c>
      <c r="L1222" s="8" t="str">
        <f t="shared" si="136"/>
        <v>Oct</v>
      </c>
      <c r="M1222" s="9">
        <f t="shared" si="134"/>
        <v>1972</v>
      </c>
      <c r="N1222" s="8" t="str" cm="1">
        <f t="array" ref="N1222">IF(G1222="?",INDEX($G$2:$G$2344,MODE(MATCH($G$2:$G$2344,$G$2:$G$2344,0))),G1222)</f>
        <v>tier - 3</v>
      </c>
      <c r="O1222" s="8" t="str" cm="1">
        <f t="array" ref="O1222">IF(H1222="?",INDEX($H$2:$H$2344,MODE(MATCH($H$2:$H$2344,$H$2:$H$2344,0))),H1222)</f>
        <v>tier - 1</v>
      </c>
      <c r="P1222" s="8" t="str">
        <f t="shared" si="137"/>
        <v>R1024</v>
      </c>
      <c r="Q1222" s="11">
        <f t="shared" si="138"/>
        <v>26591</v>
      </c>
      <c r="R1222" s="9">
        <f t="shared" si="140"/>
        <v>50</v>
      </c>
      <c r="S1222" s="9"/>
      <c r="T1222" s="40">
        <f>COUNTA(Table3[[#This Row],[month]:[age]])</f>
        <v>7</v>
      </c>
    </row>
    <row r="1223" spans="1:20" x14ac:dyDescent="0.25">
      <c r="A1223" t="s">
        <v>1254</v>
      </c>
      <c r="B1223">
        <v>1972</v>
      </c>
      <c r="C1223" t="s">
        <v>35</v>
      </c>
      <c r="D1223">
        <v>8</v>
      </c>
      <c r="E1223">
        <v>2</v>
      </c>
      <c r="F1223" s="42">
        <v>10107.219999999999</v>
      </c>
      <c r="G1223" t="s">
        <v>12</v>
      </c>
      <c r="H1223" t="s">
        <v>16</v>
      </c>
      <c r="I1223" t="s">
        <v>13</v>
      </c>
      <c r="J1223" s="7">
        <f t="shared" si="135"/>
        <v>0</v>
      </c>
      <c r="K1223" s="9" t="str">
        <f t="shared" si="139"/>
        <v>Id1117</v>
      </c>
      <c r="L1223" s="8" t="str">
        <f t="shared" si="136"/>
        <v>Aug</v>
      </c>
      <c r="M1223" s="9">
        <f t="shared" si="134"/>
        <v>1972</v>
      </c>
      <c r="N1223" s="8" t="str" cm="1">
        <f t="array" ref="N1223">IF(G1223="?",INDEX($G$2:$G$2344,MODE(MATCH($G$2:$G$2344,$G$2:$G$2344,0))),G1223)</f>
        <v>tier - 3</v>
      </c>
      <c r="O1223" s="8" t="str" cm="1">
        <f t="array" ref="O1223">IF(H1223="?",INDEX($H$2:$H$2344,MODE(MATCH($H$2:$H$2344,$H$2:$H$2344,0))),H1223)</f>
        <v>tier - 1</v>
      </c>
      <c r="P1223" s="8" t="str">
        <f t="shared" si="137"/>
        <v>R1013</v>
      </c>
      <c r="Q1223" s="11">
        <f t="shared" si="138"/>
        <v>26519</v>
      </c>
      <c r="R1223" s="9">
        <f t="shared" si="140"/>
        <v>50</v>
      </c>
      <c r="S1223" s="9"/>
      <c r="T1223" s="40">
        <f>COUNTA(Table3[[#This Row],[month]:[age]])</f>
        <v>7</v>
      </c>
    </row>
    <row r="1224" spans="1:20" x14ac:dyDescent="0.25">
      <c r="A1224" t="s">
        <v>1255</v>
      </c>
      <c r="B1224">
        <v>1975</v>
      </c>
      <c r="C1224" t="s">
        <v>10</v>
      </c>
      <c r="D1224">
        <v>2</v>
      </c>
      <c r="E1224">
        <v>3</v>
      </c>
      <c r="F1224" s="42">
        <v>10115.01</v>
      </c>
      <c r="G1224" t="s">
        <v>12</v>
      </c>
      <c r="H1224" t="s">
        <v>12</v>
      </c>
      <c r="I1224" t="s">
        <v>23</v>
      </c>
      <c r="J1224" s="7">
        <f t="shared" si="135"/>
        <v>0</v>
      </c>
      <c r="K1224" s="9" t="str">
        <f t="shared" si="139"/>
        <v>Id1116</v>
      </c>
      <c r="L1224" s="8" t="str">
        <f t="shared" si="136"/>
        <v>Jul</v>
      </c>
      <c r="M1224" s="9">
        <f t="shared" si="134"/>
        <v>1975</v>
      </c>
      <c r="N1224" s="8" t="str" cm="1">
        <f t="array" ref="N1224">IF(G1224="?",INDEX($G$2:$G$2344,MODE(MATCH($G$2:$G$2344,$G$2:$G$2344,0))),G1224)</f>
        <v>tier - 3</v>
      </c>
      <c r="O1224" s="8" t="str" cm="1">
        <f t="array" ref="O1224">IF(H1224="?",INDEX($H$2:$H$2344,MODE(MATCH($H$2:$H$2344,$H$2:$H$2344,0))),H1224)</f>
        <v>tier - 3</v>
      </c>
      <c r="P1224" s="8" t="str">
        <f t="shared" si="137"/>
        <v>R1012</v>
      </c>
      <c r="Q1224" s="11">
        <f t="shared" si="138"/>
        <v>27577</v>
      </c>
      <c r="R1224" s="9">
        <f t="shared" si="140"/>
        <v>47</v>
      </c>
      <c r="S1224" s="9"/>
      <c r="T1224" s="40">
        <f>COUNTA(Table3[[#This Row],[month]:[age]])</f>
        <v>7</v>
      </c>
    </row>
    <row r="1225" spans="1:20" x14ac:dyDescent="0.25">
      <c r="A1225" t="s">
        <v>1256</v>
      </c>
      <c r="B1225">
        <v>1972</v>
      </c>
      <c r="C1225" t="s">
        <v>15</v>
      </c>
      <c r="D1225">
        <v>16</v>
      </c>
      <c r="E1225">
        <v>2</v>
      </c>
      <c r="F1225" s="42">
        <v>10118.42</v>
      </c>
      <c r="G1225" t="s">
        <v>12</v>
      </c>
      <c r="H1225" t="s">
        <v>12</v>
      </c>
      <c r="I1225" t="s">
        <v>42</v>
      </c>
      <c r="J1225" s="7">
        <f t="shared" si="135"/>
        <v>0</v>
      </c>
      <c r="K1225" s="9" t="str">
        <f t="shared" si="139"/>
        <v>Id1115</v>
      </c>
      <c r="L1225" s="8" t="str">
        <f t="shared" si="136"/>
        <v>Nov</v>
      </c>
      <c r="M1225" s="9">
        <f t="shared" si="134"/>
        <v>1972</v>
      </c>
      <c r="N1225" s="8" t="str" cm="1">
        <f t="array" ref="N1225">IF(G1225="?",INDEX($G$2:$G$2344,MODE(MATCH($G$2:$G$2344,$G$2:$G$2344,0))),G1225)</f>
        <v>tier - 3</v>
      </c>
      <c r="O1225" s="8" t="str" cm="1">
        <f t="array" ref="O1225">IF(H1225="?",INDEX($H$2:$H$2344,MODE(MATCH($H$2:$H$2344,$H$2:$H$2344,0))),H1225)</f>
        <v>tier - 3</v>
      </c>
      <c r="P1225" s="8" t="str">
        <f t="shared" si="137"/>
        <v>R1011</v>
      </c>
      <c r="Q1225" s="11">
        <f t="shared" si="138"/>
        <v>26619</v>
      </c>
      <c r="R1225" s="9">
        <f t="shared" si="140"/>
        <v>50</v>
      </c>
      <c r="S1225" s="9"/>
      <c r="T1225" s="40">
        <f>COUNTA(Table3[[#This Row],[month]:[age]])</f>
        <v>7</v>
      </c>
    </row>
    <row r="1226" spans="1:20" x14ac:dyDescent="0.25">
      <c r="A1226" t="s">
        <v>1257</v>
      </c>
      <c r="B1226">
        <v>1997</v>
      </c>
      <c r="C1226" t="s">
        <v>20</v>
      </c>
      <c r="D1226">
        <v>5</v>
      </c>
      <c r="E1226">
        <v>0</v>
      </c>
      <c r="F1226" s="42">
        <v>10139.84</v>
      </c>
      <c r="G1226" t="s">
        <v>12</v>
      </c>
      <c r="H1226" t="s">
        <v>11</v>
      </c>
      <c r="I1226" t="s">
        <v>23</v>
      </c>
      <c r="J1226" s="7">
        <f t="shared" si="135"/>
        <v>0</v>
      </c>
      <c r="K1226" s="9" t="str">
        <f t="shared" si="139"/>
        <v>Id1114</v>
      </c>
      <c r="L1226" s="8" t="str">
        <f t="shared" si="136"/>
        <v>Sep</v>
      </c>
      <c r="M1226" s="9">
        <f t="shared" si="134"/>
        <v>1997</v>
      </c>
      <c r="N1226" s="8" t="str" cm="1">
        <f t="array" ref="N1226">IF(G1226="?",INDEX($G$2:$G$2344,MODE(MATCH($G$2:$G$2344,$G$2:$G$2344,0))),G1226)</f>
        <v>tier - 3</v>
      </c>
      <c r="O1226" s="8" t="str" cm="1">
        <f t="array" ref="O1226">IF(H1226="?",INDEX($H$2:$H$2344,MODE(MATCH($H$2:$H$2344,$H$2:$H$2344,0))),H1226)</f>
        <v>tier - 2</v>
      </c>
      <c r="P1226" s="8" t="str">
        <f t="shared" si="137"/>
        <v>R1012</v>
      </c>
      <c r="Q1226" s="11">
        <f t="shared" si="138"/>
        <v>35678</v>
      </c>
      <c r="R1226" s="9">
        <f t="shared" si="140"/>
        <v>25</v>
      </c>
      <c r="S1226" s="9"/>
      <c r="T1226" s="40">
        <f>COUNTA(Table3[[#This Row],[month]:[age]])</f>
        <v>7</v>
      </c>
    </row>
    <row r="1227" spans="1:20" x14ac:dyDescent="0.25">
      <c r="A1227" t="s">
        <v>1258</v>
      </c>
      <c r="B1227">
        <v>1974</v>
      </c>
      <c r="C1227" t="s">
        <v>30</v>
      </c>
      <c r="D1227">
        <v>30</v>
      </c>
      <c r="E1227">
        <v>3</v>
      </c>
      <c r="F1227" s="42">
        <v>10141.14</v>
      </c>
      <c r="G1227" t="s">
        <v>12</v>
      </c>
      <c r="H1227" t="s">
        <v>16</v>
      </c>
      <c r="I1227" t="s">
        <v>168</v>
      </c>
      <c r="J1227" s="7">
        <f t="shared" si="135"/>
        <v>0</v>
      </c>
      <c r="K1227" s="9" t="str">
        <f t="shared" si="139"/>
        <v>Id1113</v>
      </c>
      <c r="L1227" s="8" t="str">
        <f t="shared" si="136"/>
        <v>Dec</v>
      </c>
      <c r="M1227" s="9">
        <f t="shared" si="134"/>
        <v>1974</v>
      </c>
      <c r="N1227" s="8" t="str" cm="1">
        <f t="array" ref="N1227">IF(G1227="?",INDEX($G$2:$G$2344,MODE(MATCH($G$2:$G$2344,$G$2:$G$2344,0))),G1227)</f>
        <v>tier - 3</v>
      </c>
      <c r="O1227" s="8" t="str" cm="1">
        <f t="array" ref="O1227">IF(H1227="?",INDEX($H$2:$H$2344,MODE(MATCH($H$2:$H$2344,$H$2:$H$2344,0))),H1227)</f>
        <v>tier - 1</v>
      </c>
      <c r="P1227" s="8" t="str">
        <f t="shared" si="137"/>
        <v>R1016</v>
      </c>
      <c r="Q1227" s="11">
        <f t="shared" si="138"/>
        <v>27393</v>
      </c>
      <c r="R1227" s="9">
        <f t="shared" si="140"/>
        <v>48</v>
      </c>
      <c r="S1227" s="9"/>
      <c r="T1227" s="40">
        <f>COUNTA(Table3[[#This Row],[month]:[age]])</f>
        <v>7</v>
      </c>
    </row>
    <row r="1228" spans="1:20" x14ac:dyDescent="0.25">
      <c r="A1228" t="s">
        <v>1259</v>
      </c>
      <c r="B1228">
        <v>1981</v>
      </c>
      <c r="C1228" t="s">
        <v>18</v>
      </c>
      <c r="D1228">
        <v>12</v>
      </c>
      <c r="E1228">
        <v>1</v>
      </c>
      <c r="F1228" s="42">
        <v>10146.129999999999</v>
      </c>
      <c r="G1228" t="s">
        <v>12</v>
      </c>
      <c r="H1228" t="s">
        <v>16</v>
      </c>
      <c r="I1228" t="s">
        <v>200</v>
      </c>
      <c r="J1228" s="7">
        <f t="shared" si="135"/>
        <v>0</v>
      </c>
      <c r="K1228" s="9" t="str">
        <f t="shared" si="139"/>
        <v>Id1112</v>
      </c>
      <c r="L1228" s="8" t="str">
        <f t="shared" si="136"/>
        <v>Jun</v>
      </c>
      <c r="M1228" s="9">
        <f t="shared" si="134"/>
        <v>1981</v>
      </c>
      <c r="N1228" s="8" t="str" cm="1">
        <f t="array" ref="N1228">IF(G1228="?",INDEX($G$2:$G$2344,MODE(MATCH($G$2:$G$2344,$G$2:$G$2344,0))),G1228)</f>
        <v>tier - 3</v>
      </c>
      <c r="O1228" s="8" t="str" cm="1">
        <f t="array" ref="O1228">IF(H1228="?",INDEX($H$2:$H$2344,MODE(MATCH($H$2:$H$2344,$H$2:$H$2344,0))),H1228)</f>
        <v>tier - 1</v>
      </c>
      <c r="P1228" s="8" t="str">
        <f t="shared" si="137"/>
        <v>R1025</v>
      </c>
      <c r="Q1228" s="11">
        <f t="shared" si="138"/>
        <v>29749</v>
      </c>
      <c r="R1228" s="9">
        <f t="shared" si="140"/>
        <v>41</v>
      </c>
      <c r="S1228" s="9"/>
      <c r="T1228" s="40">
        <f>COUNTA(Table3[[#This Row],[month]:[age]])</f>
        <v>7</v>
      </c>
    </row>
    <row r="1229" spans="1:20" x14ac:dyDescent="0.25">
      <c r="A1229" t="s">
        <v>1260</v>
      </c>
      <c r="B1229">
        <v>1973</v>
      </c>
      <c r="C1229" t="s">
        <v>37</v>
      </c>
      <c r="D1229">
        <v>13</v>
      </c>
      <c r="E1229">
        <v>2</v>
      </c>
      <c r="F1229" s="42">
        <v>10156.780000000001</v>
      </c>
      <c r="G1229" t="s">
        <v>12</v>
      </c>
      <c r="H1229" t="s">
        <v>11</v>
      </c>
      <c r="I1229" t="s">
        <v>23</v>
      </c>
      <c r="J1229" s="7">
        <f t="shared" si="135"/>
        <v>0</v>
      </c>
      <c r="K1229" s="9" t="str">
        <f t="shared" si="139"/>
        <v>Id1111</v>
      </c>
      <c r="L1229" s="8" t="str">
        <f t="shared" si="136"/>
        <v>Oct</v>
      </c>
      <c r="M1229" s="9">
        <f t="shared" si="134"/>
        <v>1973</v>
      </c>
      <c r="N1229" s="8" t="str" cm="1">
        <f t="array" ref="N1229">IF(G1229="?",INDEX($G$2:$G$2344,MODE(MATCH($G$2:$G$2344,$G$2:$G$2344,0))),G1229)</f>
        <v>tier - 3</v>
      </c>
      <c r="O1229" s="8" t="str" cm="1">
        <f t="array" ref="O1229">IF(H1229="?",INDEX($H$2:$H$2344,MODE(MATCH($H$2:$H$2344,$H$2:$H$2344,0))),H1229)</f>
        <v>tier - 2</v>
      </c>
      <c r="P1229" s="8" t="str">
        <f t="shared" si="137"/>
        <v>R1012</v>
      </c>
      <c r="Q1229" s="11">
        <f t="shared" si="138"/>
        <v>26950</v>
      </c>
      <c r="R1229" s="9">
        <f t="shared" si="140"/>
        <v>49</v>
      </c>
      <c r="S1229" s="9"/>
      <c r="T1229" s="40">
        <f>COUNTA(Table3[[#This Row],[month]:[age]])</f>
        <v>7</v>
      </c>
    </row>
    <row r="1230" spans="1:20" x14ac:dyDescent="0.25">
      <c r="A1230" t="s">
        <v>1261</v>
      </c>
      <c r="B1230">
        <v>1972</v>
      </c>
      <c r="C1230" t="s">
        <v>10</v>
      </c>
      <c r="D1230">
        <v>10</v>
      </c>
      <c r="E1230">
        <v>0</v>
      </c>
      <c r="F1230" s="42">
        <v>10160.870000000001</v>
      </c>
      <c r="G1230" t="s">
        <v>12</v>
      </c>
      <c r="H1230" t="s">
        <v>12</v>
      </c>
      <c r="I1230" t="s">
        <v>200</v>
      </c>
      <c r="J1230" s="7">
        <f t="shared" si="135"/>
        <v>0</v>
      </c>
      <c r="K1230" s="9" t="str">
        <f t="shared" si="139"/>
        <v>Id1110</v>
      </c>
      <c r="L1230" s="8" t="str">
        <f t="shared" si="136"/>
        <v>Jul</v>
      </c>
      <c r="M1230" s="9">
        <f t="shared" si="134"/>
        <v>1972</v>
      </c>
      <c r="N1230" s="8" t="str" cm="1">
        <f t="array" ref="N1230">IF(G1230="?",INDEX($G$2:$G$2344,MODE(MATCH($G$2:$G$2344,$G$2:$G$2344,0))),G1230)</f>
        <v>tier - 3</v>
      </c>
      <c r="O1230" s="8" t="str" cm="1">
        <f t="array" ref="O1230">IF(H1230="?",INDEX($H$2:$H$2344,MODE(MATCH($H$2:$H$2344,$H$2:$H$2344,0))),H1230)</f>
        <v>tier - 3</v>
      </c>
      <c r="P1230" s="8" t="str">
        <f t="shared" si="137"/>
        <v>R1025</v>
      </c>
      <c r="Q1230" s="11">
        <f t="shared" si="138"/>
        <v>26490</v>
      </c>
      <c r="R1230" s="9">
        <f t="shared" si="140"/>
        <v>50</v>
      </c>
      <c r="S1230" s="9"/>
      <c r="T1230" s="40">
        <f>COUNTA(Table3[[#This Row],[month]:[age]])</f>
        <v>7</v>
      </c>
    </row>
    <row r="1231" spans="1:20" x14ac:dyDescent="0.25">
      <c r="A1231" t="s">
        <v>1262</v>
      </c>
      <c r="B1231">
        <v>1985</v>
      </c>
      <c r="C1231" t="s">
        <v>37</v>
      </c>
      <c r="D1231">
        <v>16</v>
      </c>
      <c r="E1231">
        <v>3</v>
      </c>
      <c r="F1231" s="42">
        <v>10191.82</v>
      </c>
      <c r="G1231" t="s">
        <v>12</v>
      </c>
      <c r="H1231" t="s">
        <v>11</v>
      </c>
      <c r="I1231" t="s">
        <v>535</v>
      </c>
      <c r="J1231" s="7">
        <f t="shared" si="135"/>
        <v>0</v>
      </c>
      <c r="K1231" s="9" t="str">
        <f t="shared" si="139"/>
        <v>Id1109</v>
      </c>
      <c r="L1231" s="8" t="str">
        <f t="shared" si="136"/>
        <v>Oct</v>
      </c>
      <c r="M1231" s="9">
        <f t="shared" si="134"/>
        <v>1985</v>
      </c>
      <c r="N1231" s="8" t="str" cm="1">
        <f t="array" ref="N1231">IF(G1231="?",INDEX($G$2:$G$2344,MODE(MATCH($G$2:$G$2344,$G$2:$G$2344,0))),G1231)</f>
        <v>tier - 3</v>
      </c>
      <c r="O1231" s="8" t="str" cm="1">
        <f t="array" ref="O1231">IF(H1231="?",INDEX($H$2:$H$2344,MODE(MATCH($H$2:$H$2344,$H$2:$H$2344,0))),H1231)</f>
        <v>tier - 2</v>
      </c>
      <c r="P1231" s="8" t="str">
        <f t="shared" si="137"/>
        <v>R1026</v>
      </c>
      <c r="Q1231" s="11">
        <f t="shared" si="138"/>
        <v>31336</v>
      </c>
      <c r="R1231" s="9">
        <f t="shared" si="140"/>
        <v>37</v>
      </c>
      <c r="S1231" s="9"/>
      <c r="T1231" s="40">
        <f>COUNTA(Table3[[#This Row],[month]:[age]])</f>
        <v>7</v>
      </c>
    </row>
    <row r="1232" spans="1:20" x14ac:dyDescent="0.25">
      <c r="A1232" t="s">
        <v>1263</v>
      </c>
      <c r="B1232">
        <v>1970</v>
      </c>
      <c r="C1232" t="s">
        <v>30</v>
      </c>
      <c r="D1232">
        <v>24</v>
      </c>
      <c r="E1232">
        <v>0</v>
      </c>
      <c r="F1232" s="42">
        <v>10197.77</v>
      </c>
      <c r="G1232" t="s">
        <v>12</v>
      </c>
      <c r="H1232" t="s">
        <v>16</v>
      </c>
      <c r="I1232" t="s">
        <v>247</v>
      </c>
      <c r="J1232" s="7">
        <f t="shared" si="135"/>
        <v>0</v>
      </c>
      <c r="K1232" s="9" t="str">
        <f t="shared" si="139"/>
        <v>Id1108</v>
      </c>
      <c r="L1232" s="8" t="str">
        <f t="shared" si="136"/>
        <v>Dec</v>
      </c>
      <c r="M1232" s="9">
        <f t="shared" si="134"/>
        <v>1970</v>
      </c>
      <c r="N1232" s="8" t="str" cm="1">
        <f t="array" ref="N1232">IF(G1232="?",INDEX($G$2:$G$2344,MODE(MATCH($G$2:$G$2344,$G$2:$G$2344,0))),G1232)</f>
        <v>tier - 3</v>
      </c>
      <c r="O1232" s="8" t="str" cm="1">
        <f t="array" ref="O1232">IF(H1232="?",INDEX($H$2:$H$2344,MODE(MATCH($H$2:$H$2344,$H$2:$H$2344,0))),H1232)</f>
        <v>tier - 1</v>
      </c>
      <c r="P1232" s="8" t="str">
        <f t="shared" si="137"/>
        <v>R1024</v>
      </c>
      <c r="Q1232" s="11">
        <f t="shared" si="138"/>
        <v>25926</v>
      </c>
      <c r="R1232" s="9">
        <f t="shared" si="140"/>
        <v>52</v>
      </c>
      <c r="S1232" s="9"/>
      <c r="T1232" s="40">
        <f>COUNTA(Table3[[#This Row],[month]:[age]])</f>
        <v>7</v>
      </c>
    </row>
    <row r="1233" spans="1:20" x14ac:dyDescent="0.25">
      <c r="A1233" t="s">
        <v>1264</v>
      </c>
      <c r="B1233">
        <v>1967</v>
      </c>
      <c r="C1233" t="s">
        <v>20</v>
      </c>
      <c r="D1233">
        <v>26</v>
      </c>
      <c r="E1233">
        <v>0</v>
      </c>
      <c r="F1233" s="42">
        <v>10214.64</v>
      </c>
      <c r="G1233" t="s">
        <v>12</v>
      </c>
      <c r="H1233" t="s">
        <v>11</v>
      </c>
      <c r="I1233" t="s">
        <v>42</v>
      </c>
      <c r="J1233" s="7">
        <f t="shared" si="135"/>
        <v>0</v>
      </c>
      <c r="K1233" s="9" t="str">
        <f t="shared" si="139"/>
        <v>Id1107</v>
      </c>
      <c r="L1233" s="8" t="str">
        <f t="shared" si="136"/>
        <v>Sep</v>
      </c>
      <c r="M1233" s="9">
        <f t="shared" si="134"/>
        <v>1967</v>
      </c>
      <c r="N1233" s="8" t="str" cm="1">
        <f t="array" ref="N1233">IF(G1233="?",INDEX($G$2:$G$2344,MODE(MATCH($G$2:$G$2344,$G$2:$G$2344,0))),G1233)</f>
        <v>tier - 3</v>
      </c>
      <c r="O1233" s="8" t="str" cm="1">
        <f t="array" ref="O1233">IF(H1233="?",INDEX($H$2:$H$2344,MODE(MATCH($H$2:$H$2344,$H$2:$H$2344,0))),H1233)</f>
        <v>tier - 2</v>
      </c>
      <c r="P1233" s="8" t="str">
        <f t="shared" si="137"/>
        <v>R1011</v>
      </c>
      <c r="Q1233" s="11">
        <f t="shared" si="138"/>
        <v>24741</v>
      </c>
      <c r="R1233" s="9">
        <f t="shared" si="140"/>
        <v>55</v>
      </c>
      <c r="S1233" s="9"/>
      <c r="T1233" s="40">
        <f>COUNTA(Table3[[#This Row],[month]:[age]])</f>
        <v>7</v>
      </c>
    </row>
    <row r="1234" spans="1:20" x14ac:dyDescent="0.25">
      <c r="A1234" t="s">
        <v>1265</v>
      </c>
      <c r="B1234">
        <v>1967</v>
      </c>
      <c r="C1234" t="s">
        <v>18</v>
      </c>
      <c r="D1234">
        <v>28</v>
      </c>
      <c r="E1234">
        <v>0</v>
      </c>
      <c r="F1234" s="42">
        <v>10226.280000000001</v>
      </c>
      <c r="G1234" t="s">
        <v>12</v>
      </c>
      <c r="H1234" t="s">
        <v>12</v>
      </c>
      <c r="I1234" t="s">
        <v>13</v>
      </c>
      <c r="J1234" s="7">
        <f t="shared" si="135"/>
        <v>0</v>
      </c>
      <c r="K1234" s="9" t="str">
        <f t="shared" si="139"/>
        <v>Id1106</v>
      </c>
      <c r="L1234" s="8" t="str">
        <f t="shared" si="136"/>
        <v>Jun</v>
      </c>
      <c r="M1234" s="9">
        <f t="shared" si="134"/>
        <v>1967</v>
      </c>
      <c r="N1234" s="8" t="str" cm="1">
        <f t="array" ref="N1234">IF(G1234="?",INDEX($G$2:$G$2344,MODE(MATCH($G$2:$G$2344,$G$2:$G$2344,0))),G1234)</f>
        <v>tier - 3</v>
      </c>
      <c r="O1234" s="8" t="str" cm="1">
        <f t="array" ref="O1234">IF(H1234="?",INDEX($H$2:$H$2344,MODE(MATCH($H$2:$H$2344,$H$2:$H$2344,0))),H1234)</f>
        <v>tier - 3</v>
      </c>
      <c r="P1234" s="8" t="str">
        <f t="shared" si="137"/>
        <v>R1013</v>
      </c>
      <c r="Q1234" s="11">
        <f t="shared" si="138"/>
        <v>24651</v>
      </c>
      <c r="R1234" s="9">
        <f t="shared" si="140"/>
        <v>55</v>
      </c>
      <c r="S1234" s="9"/>
      <c r="T1234" s="40">
        <f>COUNTA(Table3[[#This Row],[month]:[age]])</f>
        <v>7</v>
      </c>
    </row>
    <row r="1235" spans="1:20" x14ac:dyDescent="0.25">
      <c r="A1235" t="s">
        <v>1266</v>
      </c>
      <c r="B1235">
        <v>1968</v>
      </c>
      <c r="C1235" t="s">
        <v>20</v>
      </c>
      <c r="D1235">
        <v>23</v>
      </c>
      <c r="E1235">
        <v>0</v>
      </c>
      <c r="F1235" s="42">
        <v>10231.5</v>
      </c>
      <c r="G1235" t="s">
        <v>12</v>
      </c>
      <c r="H1235" t="s">
        <v>16</v>
      </c>
      <c r="I1235" t="s">
        <v>23</v>
      </c>
      <c r="J1235" s="7">
        <f t="shared" si="135"/>
        <v>0</v>
      </c>
      <c r="K1235" s="9" t="str">
        <f t="shared" si="139"/>
        <v>Id1105</v>
      </c>
      <c r="L1235" s="8" t="str">
        <f t="shared" si="136"/>
        <v>Sep</v>
      </c>
      <c r="M1235" s="9">
        <f t="shared" si="134"/>
        <v>1968</v>
      </c>
      <c r="N1235" s="8" t="str" cm="1">
        <f t="array" ref="N1235">IF(G1235="?",INDEX($G$2:$G$2344,MODE(MATCH($G$2:$G$2344,$G$2:$G$2344,0))),G1235)</f>
        <v>tier - 3</v>
      </c>
      <c r="O1235" s="8" t="str" cm="1">
        <f t="array" ref="O1235">IF(H1235="?",INDEX($H$2:$H$2344,MODE(MATCH($H$2:$H$2344,$H$2:$H$2344,0))),H1235)</f>
        <v>tier - 1</v>
      </c>
      <c r="P1235" s="8" t="str">
        <f t="shared" si="137"/>
        <v>R1012</v>
      </c>
      <c r="Q1235" s="11">
        <f t="shared" si="138"/>
        <v>25104</v>
      </c>
      <c r="R1235" s="9">
        <f t="shared" si="140"/>
        <v>54</v>
      </c>
      <c r="S1235" s="9"/>
      <c r="T1235" s="40">
        <f>COUNTA(Table3[[#This Row],[month]:[age]])</f>
        <v>7</v>
      </c>
    </row>
    <row r="1236" spans="1:20" x14ac:dyDescent="0.25">
      <c r="A1236" t="s">
        <v>1267</v>
      </c>
      <c r="B1236">
        <v>1975</v>
      </c>
      <c r="C1236" t="s">
        <v>35</v>
      </c>
      <c r="D1236">
        <v>15</v>
      </c>
      <c r="E1236">
        <v>1</v>
      </c>
      <c r="F1236" s="42">
        <v>10259.129999999999</v>
      </c>
      <c r="G1236" t="s">
        <v>12</v>
      </c>
      <c r="H1236" t="s">
        <v>11</v>
      </c>
      <c r="I1236" t="s">
        <v>42</v>
      </c>
      <c r="J1236" s="7">
        <f t="shared" si="135"/>
        <v>0</v>
      </c>
      <c r="K1236" s="9" t="str">
        <f t="shared" si="139"/>
        <v>Id1104</v>
      </c>
      <c r="L1236" s="8" t="str">
        <f t="shared" si="136"/>
        <v>Aug</v>
      </c>
      <c r="M1236" s="9">
        <f t="shared" si="134"/>
        <v>1975</v>
      </c>
      <c r="N1236" s="8" t="str" cm="1">
        <f t="array" ref="N1236">IF(G1236="?",INDEX($G$2:$G$2344,MODE(MATCH($G$2:$G$2344,$G$2:$G$2344,0))),G1236)</f>
        <v>tier - 3</v>
      </c>
      <c r="O1236" s="8" t="str" cm="1">
        <f t="array" ref="O1236">IF(H1236="?",INDEX($H$2:$H$2344,MODE(MATCH($H$2:$H$2344,$H$2:$H$2344,0))),H1236)</f>
        <v>tier - 2</v>
      </c>
      <c r="P1236" s="8" t="str">
        <f t="shared" si="137"/>
        <v>R1011</v>
      </c>
      <c r="Q1236" s="11">
        <f t="shared" si="138"/>
        <v>27621</v>
      </c>
      <c r="R1236" s="9">
        <f t="shared" si="140"/>
        <v>47</v>
      </c>
      <c r="S1236" s="9"/>
      <c r="T1236" s="40">
        <f>COUNTA(Table3[[#This Row],[month]:[age]])</f>
        <v>7</v>
      </c>
    </row>
    <row r="1237" spans="1:20" x14ac:dyDescent="0.25">
      <c r="A1237" t="s">
        <v>1268</v>
      </c>
      <c r="B1237">
        <v>1973</v>
      </c>
      <c r="C1237" t="s">
        <v>20</v>
      </c>
      <c r="D1237">
        <v>5</v>
      </c>
      <c r="E1237">
        <v>3</v>
      </c>
      <c r="F1237" s="42">
        <v>10264.44</v>
      </c>
      <c r="G1237" t="s">
        <v>12</v>
      </c>
      <c r="H1237" t="s">
        <v>11</v>
      </c>
      <c r="I1237" t="s">
        <v>23</v>
      </c>
      <c r="J1237" s="7">
        <f t="shared" si="135"/>
        <v>0</v>
      </c>
      <c r="K1237" s="9" t="str">
        <f t="shared" si="139"/>
        <v>Id1103</v>
      </c>
      <c r="L1237" s="8" t="str">
        <f t="shared" si="136"/>
        <v>Sep</v>
      </c>
      <c r="M1237" s="9">
        <f t="shared" si="134"/>
        <v>1973</v>
      </c>
      <c r="N1237" s="8" t="str" cm="1">
        <f t="array" ref="N1237">IF(G1237="?",INDEX($G$2:$G$2344,MODE(MATCH($G$2:$G$2344,$G$2:$G$2344,0))),G1237)</f>
        <v>tier - 3</v>
      </c>
      <c r="O1237" s="8" t="str" cm="1">
        <f t="array" ref="O1237">IF(H1237="?",INDEX($H$2:$H$2344,MODE(MATCH($H$2:$H$2344,$H$2:$H$2344,0))),H1237)</f>
        <v>tier - 2</v>
      </c>
      <c r="P1237" s="8" t="str">
        <f t="shared" si="137"/>
        <v>R1012</v>
      </c>
      <c r="Q1237" s="11">
        <f t="shared" si="138"/>
        <v>26912</v>
      </c>
      <c r="R1237" s="9">
        <f t="shared" si="140"/>
        <v>49</v>
      </c>
      <c r="S1237" s="9"/>
      <c r="T1237" s="40">
        <f>COUNTA(Table3[[#This Row],[month]:[age]])</f>
        <v>7</v>
      </c>
    </row>
    <row r="1238" spans="1:20" x14ac:dyDescent="0.25">
      <c r="A1238" t="s">
        <v>1269</v>
      </c>
      <c r="B1238">
        <v>1973</v>
      </c>
      <c r="C1238" t="s">
        <v>15</v>
      </c>
      <c r="D1238">
        <v>27</v>
      </c>
      <c r="E1238">
        <v>3</v>
      </c>
      <c r="F1238" s="42">
        <v>10269.459999999999</v>
      </c>
      <c r="G1238" t="s">
        <v>12</v>
      </c>
      <c r="H1238" t="s">
        <v>12</v>
      </c>
      <c r="I1238" t="s">
        <v>23</v>
      </c>
      <c r="J1238" s="7">
        <f t="shared" si="135"/>
        <v>0</v>
      </c>
      <c r="K1238" s="9" t="str">
        <f t="shared" si="139"/>
        <v>Id1102</v>
      </c>
      <c r="L1238" s="8" t="str">
        <f t="shared" si="136"/>
        <v>Nov</v>
      </c>
      <c r="M1238" s="9">
        <f t="shared" si="134"/>
        <v>1973</v>
      </c>
      <c r="N1238" s="8" t="str" cm="1">
        <f t="array" ref="N1238">IF(G1238="?",INDEX($G$2:$G$2344,MODE(MATCH($G$2:$G$2344,$G$2:$G$2344,0))),G1238)</f>
        <v>tier - 3</v>
      </c>
      <c r="O1238" s="8" t="str" cm="1">
        <f t="array" ref="O1238">IF(H1238="?",INDEX($H$2:$H$2344,MODE(MATCH($H$2:$H$2344,$H$2:$H$2344,0))),H1238)</f>
        <v>tier - 3</v>
      </c>
      <c r="P1238" s="8" t="str">
        <f t="shared" si="137"/>
        <v>R1012</v>
      </c>
      <c r="Q1238" s="11">
        <f t="shared" si="138"/>
        <v>26995</v>
      </c>
      <c r="R1238" s="9">
        <f t="shared" si="140"/>
        <v>49</v>
      </c>
      <c r="S1238" s="9"/>
      <c r="T1238" s="40">
        <f>COUNTA(Table3[[#This Row],[month]:[age]])</f>
        <v>7</v>
      </c>
    </row>
    <row r="1239" spans="1:20" x14ac:dyDescent="0.25">
      <c r="A1239" t="s">
        <v>1270</v>
      </c>
      <c r="B1239">
        <v>1970</v>
      </c>
      <c r="C1239" t="s">
        <v>18</v>
      </c>
      <c r="D1239">
        <v>21</v>
      </c>
      <c r="E1239">
        <v>0</v>
      </c>
      <c r="F1239" s="42">
        <v>10274.33</v>
      </c>
      <c r="G1239" t="s">
        <v>12</v>
      </c>
      <c r="H1239" t="s">
        <v>16</v>
      </c>
      <c r="I1239" t="s">
        <v>247</v>
      </c>
      <c r="J1239" s="7">
        <f t="shared" si="135"/>
        <v>0</v>
      </c>
      <c r="K1239" s="9" t="str">
        <f t="shared" si="139"/>
        <v>Id1101</v>
      </c>
      <c r="L1239" s="8" t="str">
        <f t="shared" si="136"/>
        <v>Jun</v>
      </c>
      <c r="M1239" s="9">
        <f t="shared" si="134"/>
        <v>1970</v>
      </c>
      <c r="N1239" s="8" t="str" cm="1">
        <f t="array" ref="N1239">IF(G1239="?",INDEX($G$2:$G$2344,MODE(MATCH($G$2:$G$2344,$G$2:$G$2344,0))),G1239)</f>
        <v>tier - 3</v>
      </c>
      <c r="O1239" s="8" t="str" cm="1">
        <f t="array" ref="O1239">IF(H1239="?",INDEX($H$2:$H$2344,MODE(MATCH($H$2:$H$2344,$H$2:$H$2344,0))),H1239)</f>
        <v>tier - 1</v>
      </c>
      <c r="P1239" s="8" t="str">
        <f t="shared" si="137"/>
        <v>R1024</v>
      </c>
      <c r="Q1239" s="11">
        <f t="shared" si="138"/>
        <v>25740</v>
      </c>
      <c r="R1239" s="9">
        <f t="shared" si="140"/>
        <v>52</v>
      </c>
      <c r="S1239" s="9"/>
      <c r="T1239" s="40">
        <f>COUNTA(Table3[[#This Row],[month]:[age]])</f>
        <v>7</v>
      </c>
    </row>
    <row r="1240" spans="1:20" x14ac:dyDescent="0.25">
      <c r="A1240" t="s">
        <v>1271</v>
      </c>
      <c r="B1240">
        <v>1988</v>
      </c>
      <c r="C1240" t="s">
        <v>20</v>
      </c>
      <c r="D1240">
        <v>14</v>
      </c>
      <c r="E1240">
        <v>3</v>
      </c>
      <c r="F1240" s="42">
        <v>10276.99</v>
      </c>
      <c r="G1240" t="s">
        <v>12</v>
      </c>
      <c r="H1240" t="s">
        <v>16</v>
      </c>
      <c r="I1240" t="s">
        <v>300</v>
      </c>
      <c r="J1240" s="7">
        <f t="shared" si="135"/>
        <v>0</v>
      </c>
      <c r="K1240" s="9" t="str">
        <f t="shared" si="139"/>
        <v>Id1100</v>
      </c>
      <c r="L1240" s="8" t="str">
        <f t="shared" si="136"/>
        <v>Sep</v>
      </c>
      <c r="M1240" s="9">
        <f t="shared" si="134"/>
        <v>1988</v>
      </c>
      <c r="N1240" s="8" t="str" cm="1">
        <f t="array" ref="N1240">IF(G1240="?",INDEX($G$2:$G$2344,MODE(MATCH($G$2:$G$2344,$G$2:$G$2344,0))),G1240)</f>
        <v>tier - 3</v>
      </c>
      <c r="O1240" s="8" t="str" cm="1">
        <f t="array" ref="O1240">IF(H1240="?",INDEX($H$2:$H$2344,MODE(MATCH($H$2:$H$2344,$H$2:$H$2344,0))),H1240)</f>
        <v>tier - 1</v>
      </c>
      <c r="P1240" s="8" t="str">
        <f t="shared" si="137"/>
        <v>R1021</v>
      </c>
      <c r="Q1240" s="11">
        <f t="shared" si="138"/>
        <v>32400</v>
      </c>
      <c r="R1240" s="9">
        <f t="shared" si="140"/>
        <v>34</v>
      </c>
      <c r="S1240" s="9"/>
      <c r="T1240" s="40">
        <f>COUNTA(Table3[[#This Row],[month]:[age]])</f>
        <v>7</v>
      </c>
    </row>
    <row r="1241" spans="1:20" x14ac:dyDescent="0.25">
      <c r="A1241" t="s">
        <v>1272</v>
      </c>
      <c r="B1241">
        <v>1963</v>
      </c>
      <c r="C1241" t="s">
        <v>20</v>
      </c>
      <c r="D1241">
        <v>24</v>
      </c>
      <c r="E1241">
        <v>0</v>
      </c>
      <c r="F1241" s="42">
        <v>10308.040000000001</v>
      </c>
      <c r="G1241" t="s">
        <v>12</v>
      </c>
      <c r="H1241" t="s">
        <v>16</v>
      </c>
      <c r="I1241" t="s">
        <v>13</v>
      </c>
      <c r="J1241" s="7">
        <f t="shared" si="135"/>
        <v>0</v>
      </c>
      <c r="K1241" s="9" t="str">
        <f t="shared" si="139"/>
        <v>Id1099</v>
      </c>
      <c r="L1241" s="8" t="str">
        <f t="shared" si="136"/>
        <v>Sep</v>
      </c>
      <c r="M1241" s="9">
        <f t="shared" si="134"/>
        <v>1963</v>
      </c>
      <c r="N1241" s="8" t="str" cm="1">
        <f t="array" ref="N1241">IF(G1241="?",INDEX($G$2:$G$2344,MODE(MATCH($G$2:$G$2344,$G$2:$G$2344,0))),G1241)</f>
        <v>tier - 3</v>
      </c>
      <c r="O1241" s="8" t="str" cm="1">
        <f t="array" ref="O1241">IF(H1241="?",INDEX($H$2:$H$2344,MODE(MATCH($H$2:$H$2344,$H$2:$H$2344,0))),H1241)</f>
        <v>tier - 1</v>
      </c>
      <c r="P1241" s="8" t="str">
        <f t="shared" si="137"/>
        <v>R1013</v>
      </c>
      <c r="Q1241" s="11">
        <f t="shared" si="138"/>
        <v>23278</v>
      </c>
      <c r="R1241" s="9">
        <f t="shared" si="140"/>
        <v>59</v>
      </c>
      <c r="S1241" s="9"/>
      <c r="T1241" s="40">
        <f>COUNTA(Table3[[#This Row],[month]:[age]])</f>
        <v>7</v>
      </c>
    </row>
    <row r="1242" spans="1:20" x14ac:dyDescent="0.25">
      <c r="A1242" t="s">
        <v>1273</v>
      </c>
      <c r="B1242">
        <v>1962</v>
      </c>
      <c r="C1242" t="s">
        <v>10</v>
      </c>
      <c r="D1242">
        <v>12</v>
      </c>
      <c r="E1242">
        <v>0</v>
      </c>
      <c r="F1242" s="42">
        <v>10310.780000000001</v>
      </c>
      <c r="G1242" t="s">
        <v>12</v>
      </c>
      <c r="H1242" t="s">
        <v>12</v>
      </c>
      <c r="I1242" t="s">
        <v>23</v>
      </c>
      <c r="J1242" s="7">
        <f t="shared" si="135"/>
        <v>0</v>
      </c>
      <c r="K1242" s="9" t="str">
        <f t="shared" si="139"/>
        <v>Id1098</v>
      </c>
      <c r="L1242" s="8" t="str">
        <f t="shared" si="136"/>
        <v>Jul</v>
      </c>
      <c r="M1242" s="9">
        <f t="shared" si="134"/>
        <v>1962</v>
      </c>
      <c r="N1242" s="8" t="str" cm="1">
        <f t="array" ref="N1242">IF(G1242="?",INDEX($G$2:$G$2344,MODE(MATCH($G$2:$G$2344,$G$2:$G$2344,0))),G1242)</f>
        <v>tier - 3</v>
      </c>
      <c r="O1242" s="8" t="str" cm="1">
        <f t="array" ref="O1242">IF(H1242="?",INDEX($H$2:$H$2344,MODE(MATCH($H$2:$H$2344,$H$2:$H$2344,0))),H1242)</f>
        <v>tier - 3</v>
      </c>
      <c r="P1242" s="8" t="str">
        <f t="shared" si="137"/>
        <v>R1012</v>
      </c>
      <c r="Q1242" s="11">
        <f t="shared" si="138"/>
        <v>22839</v>
      </c>
      <c r="R1242" s="9">
        <f t="shared" si="140"/>
        <v>60</v>
      </c>
      <c r="S1242" s="9"/>
      <c r="T1242" s="40">
        <f>COUNTA(Table3[[#This Row],[month]:[age]])</f>
        <v>7</v>
      </c>
    </row>
    <row r="1243" spans="1:20" x14ac:dyDescent="0.25">
      <c r="A1243" t="s">
        <v>1274</v>
      </c>
      <c r="B1243">
        <v>1991</v>
      </c>
      <c r="C1243" t="s">
        <v>15</v>
      </c>
      <c r="D1243">
        <v>17</v>
      </c>
      <c r="E1243">
        <v>3</v>
      </c>
      <c r="F1243" s="42">
        <v>10315.91</v>
      </c>
      <c r="G1243" t="s">
        <v>12</v>
      </c>
      <c r="H1243" t="s">
        <v>11</v>
      </c>
      <c r="I1243" t="s">
        <v>23</v>
      </c>
      <c r="J1243" s="7">
        <f t="shared" si="135"/>
        <v>0</v>
      </c>
      <c r="K1243" s="9" t="str">
        <f t="shared" si="139"/>
        <v>Id1097</v>
      </c>
      <c r="L1243" s="8" t="str">
        <f t="shared" si="136"/>
        <v>Nov</v>
      </c>
      <c r="M1243" s="9">
        <f t="shared" si="134"/>
        <v>1991</v>
      </c>
      <c r="N1243" s="8" t="str" cm="1">
        <f t="array" ref="N1243">IF(G1243="?",INDEX($G$2:$G$2344,MODE(MATCH($G$2:$G$2344,$G$2:$G$2344,0))),G1243)</f>
        <v>tier - 3</v>
      </c>
      <c r="O1243" s="8" t="str" cm="1">
        <f t="array" ref="O1243">IF(H1243="?",INDEX($H$2:$H$2344,MODE(MATCH($H$2:$H$2344,$H$2:$H$2344,0))),H1243)</f>
        <v>tier - 2</v>
      </c>
      <c r="P1243" s="8" t="str">
        <f t="shared" si="137"/>
        <v>R1012</v>
      </c>
      <c r="Q1243" s="11">
        <f t="shared" si="138"/>
        <v>33559</v>
      </c>
      <c r="R1243" s="9">
        <f t="shared" si="140"/>
        <v>31</v>
      </c>
      <c r="S1243" s="9"/>
      <c r="T1243" s="40">
        <f>COUNTA(Table3[[#This Row],[month]:[age]])</f>
        <v>7</v>
      </c>
    </row>
    <row r="1244" spans="1:20" x14ac:dyDescent="0.25">
      <c r="A1244" t="s">
        <v>1275</v>
      </c>
      <c r="B1244">
        <v>1991</v>
      </c>
      <c r="C1244" t="s">
        <v>35</v>
      </c>
      <c r="D1244">
        <v>21</v>
      </c>
      <c r="E1244">
        <v>3</v>
      </c>
      <c r="F1244" s="42">
        <v>10322.9</v>
      </c>
      <c r="G1244" t="s">
        <v>12</v>
      </c>
      <c r="H1244" t="s">
        <v>16</v>
      </c>
      <c r="I1244" t="s">
        <v>535</v>
      </c>
      <c r="J1244" s="7">
        <f t="shared" si="135"/>
        <v>0</v>
      </c>
      <c r="K1244" s="9" t="str">
        <f t="shared" si="139"/>
        <v>Id1096</v>
      </c>
      <c r="L1244" s="8" t="str">
        <f t="shared" si="136"/>
        <v>Aug</v>
      </c>
      <c r="M1244" s="9">
        <f t="shared" si="134"/>
        <v>1991</v>
      </c>
      <c r="N1244" s="8" t="str" cm="1">
        <f t="array" ref="N1244">IF(G1244="?",INDEX($G$2:$G$2344,MODE(MATCH($G$2:$G$2344,$G$2:$G$2344,0))),G1244)</f>
        <v>tier - 3</v>
      </c>
      <c r="O1244" s="8" t="str" cm="1">
        <f t="array" ref="O1244">IF(H1244="?",INDEX($H$2:$H$2344,MODE(MATCH($H$2:$H$2344,$H$2:$H$2344,0))),H1244)</f>
        <v>tier - 1</v>
      </c>
      <c r="P1244" s="8" t="str">
        <f t="shared" si="137"/>
        <v>R1026</v>
      </c>
      <c r="Q1244" s="11">
        <f t="shared" si="138"/>
        <v>33471</v>
      </c>
      <c r="R1244" s="9">
        <f t="shared" si="140"/>
        <v>31</v>
      </c>
      <c r="S1244" s="9"/>
      <c r="T1244" s="40">
        <f>COUNTA(Table3[[#This Row],[month]:[age]])</f>
        <v>7</v>
      </c>
    </row>
    <row r="1245" spans="1:20" x14ac:dyDescent="0.25">
      <c r="A1245" t="s">
        <v>1276</v>
      </c>
      <c r="B1245">
        <v>1970</v>
      </c>
      <c r="C1245" t="s">
        <v>30</v>
      </c>
      <c r="D1245">
        <v>1</v>
      </c>
      <c r="E1245">
        <v>2</v>
      </c>
      <c r="F1245" s="42">
        <v>10325.209999999999</v>
      </c>
      <c r="G1245" t="s">
        <v>12</v>
      </c>
      <c r="H1245" t="s">
        <v>12</v>
      </c>
      <c r="I1245" t="s">
        <v>42</v>
      </c>
      <c r="J1245" s="7">
        <f t="shared" si="135"/>
        <v>0</v>
      </c>
      <c r="K1245" s="9" t="str">
        <f t="shared" si="139"/>
        <v>Id1095</v>
      </c>
      <c r="L1245" s="8" t="str">
        <f t="shared" si="136"/>
        <v>Dec</v>
      </c>
      <c r="M1245" s="9">
        <f t="shared" si="134"/>
        <v>1970</v>
      </c>
      <c r="N1245" s="8" t="str" cm="1">
        <f t="array" ref="N1245">IF(G1245="?",INDEX($G$2:$G$2344,MODE(MATCH($G$2:$G$2344,$G$2:$G$2344,0))),G1245)</f>
        <v>tier - 3</v>
      </c>
      <c r="O1245" s="8" t="str" cm="1">
        <f t="array" ref="O1245">IF(H1245="?",INDEX($H$2:$H$2344,MODE(MATCH($H$2:$H$2344,$H$2:$H$2344,0))),H1245)</f>
        <v>tier - 3</v>
      </c>
      <c r="P1245" s="8" t="str">
        <f t="shared" si="137"/>
        <v>R1011</v>
      </c>
      <c r="Q1245" s="11">
        <f t="shared" si="138"/>
        <v>25903</v>
      </c>
      <c r="R1245" s="9">
        <f t="shared" si="140"/>
        <v>52</v>
      </c>
      <c r="S1245" s="9"/>
      <c r="T1245" s="40">
        <f>COUNTA(Table3[[#This Row],[month]:[age]])</f>
        <v>7</v>
      </c>
    </row>
    <row r="1246" spans="1:20" x14ac:dyDescent="0.25">
      <c r="A1246" t="s">
        <v>1277</v>
      </c>
      <c r="B1246">
        <v>1982</v>
      </c>
      <c r="C1246" t="s">
        <v>10</v>
      </c>
      <c r="D1246">
        <v>21</v>
      </c>
      <c r="E1246">
        <v>3</v>
      </c>
      <c r="F1246" s="42">
        <v>10329.06</v>
      </c>
      <c r="G1246" t="s">
        <v>12</v>
      </c>
      <c r="H1246" t="s">
        <v>16</v>
      </c>
      <c r="I1246" t="s">
        <v>300</v>
      </c>
      <c r="J1246" s="7">
        <f t="shared" si="135"/>
        <v>0</v>
      </c>
      <c r="K1246" s="9" t="str">
        <f t="shared" si="139"/>
        <v>Id1094</v>
      </c>
      <c r="L1246" s="8" t="str">
        <f t="shared" si="136"/>
        <v>Jul</v>
      </c>
      <c r="M1246" s="9">
        <f t="shared" si="134"/>
        <v>1982</v>
      </c>
      <c r="N1246" s="8" t="str" cm="1">
        <f t="array" ref="N1246">IF(G1246="?",INDEX($G$2:$G$2344,MODE(MATCH($G$2:$G$2344,$G$2:$G$2344,0))),G1246)</f>
        <v>tier - 3</v>
      </c>
      <c r="O1246" s="8" t="str" cm="1">
        <f t="array" ref="O1246">IF(H1246="?",INDEX($H$2:$H$2344,MODE(MATCH($H$2:$H$2344,$H$2:$H$2344,0))),H1246)</f>
        <v>tier - 1</v>
      </c>
      <c r="P1246" s="8" t="str">
        <f t="shared" si="137"/>
        <v>R1021</v>
      </c>
      <c r="Q1246" s="11">
        <f t="shared" si="138"/>
        <v>30153</v>
      </c>
      <c r="R1246" s="9">
        <f t="shared" si="140"/>
        <v>40</v>
      </c>
      <c r="S1246" s="9"/>
      <c r="T1246" s="40">
        <f>COUNTA(Table3[[#This Row],[month]:[age]])</f>
        <v>7</v>
      </c>
    </row>
    <row r="1247" spans="1:20" x14ac:dyDescent="0.25">
      <c r="A1247" t="s">
        <v>1278</v>
      </c>
      <c r="B1247">
        <v>1968</v>
      </c>
      <c r="C1247" t="s">
        <v>10</v>
      </c>
      <c r="D1247">
        <v>19</v>
      </c>
      <c r="E1247">
        <v>0</v>
      </c>
      <c r="F1247" s="42">
        <v>10338.93</v>
      </c>
      <c r="G1247" t="s">
        <v>12</v>
      </c>
      <c r="H1247" t="s">
        <v>16</v>
      </c>
      <c r="I1247" t="s">
        <v>13</v>
      </c>
      <c r="J1247" s="7">
        <f t="shared" si="135"/>
        <v>0</v>
      </c>
      <c r="K1247" s="9" t="str">
        <f t="shared" si="139"/>
        <v>Id1093</v>
      </c>
      <c r="L1247" s="8" t="str">
        <f t="shared" si="136"/>
        <v>Jul</v>
      </c>
      <c r="M1247" s="9">
        <f t="shared" si="134"/>
        <v>1968</v>
      </c>
      <c r="N1247" s="8" t="str" cm="1">
        <f t="array" ref="N1247">IF(G1247="?",INDEX($G$2:$G$2344,MODE(MATCH($G$2:$G$2344,$G$2:$G$2344,0))),G1247)</f>
        <v>tier - 3</v>
      </c>
      <c r="O1247" s="8" t="str" cm="1">
        <f t="array" ref="O1247">IF(H1247="?",INDEX($H$2:$H$2344,MODE(MATCH($H$2:$H$2344,$H$2:$H$2344,0))),H1247)</f>
        <v>tier - 1</v>
      </c>
      <c r="P1247" s="8" t="str">
        <f t="shared" si="137"/>
        <v>R1013</v>
      </c>
      <c r="Q1247" s="11">
        <f t="shared" si="138"/>
        <v>25038</v>
      </c>
      <c r="R1247" s="9">
        <f t="shared" si="140"/>
        <v>54</v>
      </c>
      <c r="S1247" s="9"/>
      <c r="T1247" s="40">
        <f>COUNTA(Table3[[#This Row],[month]:[age]])</f>
        <v>7</v>
      </c>
    </row>
    <row r="1248" spans="1:20" x14ac:dyDescent="0.25">
      <c r="A1248" t="s">
        <v>1279</v>
      </c>
      <c r="B1248">
        <v>1973</v>
      </c>
      <c r="C1248" t="s">
        <v>35</v>
      </c>
      <c r="D1248">
        <v>8</v>
      </c>
      <c r="E1248">
        <v>0</v>
      </c>
      <c r="F1248" s="42">
        <v>10345.93</v>
      </c>
      <c r="G1248" t="s">
        <v>12</v>
      </c>
      <c r="H1248" t="s">
        <v>11</v>
      </c>
      <c r="I1248" t="s">
        <v>300</v>
      </c>
      <c r="J1248" s="7">
        <f t="shared" si="135"/>
        <v>0</v>
      </c>
      <c r="K1248" s="9" t="str">
        <f t="shared" si="139"/>
        <v>Id1092</v>
      </c>
      <c r="L1248" s="8" t="str">
        <f t="shared" si="136"/>
        <v>Aug</v>
      </c>
      <c r="M1248" s="9">
        <f t="shared" si="134"/>
        <v>1973</v>
      </c>
      <c r="N1248" s="8" t="str" cm="1">
        <f t="array" ref="N1248">IF(G1248="?",INDEX($G$2:$G$2344,MODE(MATCH($G$2:$G$2344,$G$2:$G$2344,0))),G1248)</f>
        <v>tier - 3</v>
      </c>
      <c r="O1248" s="8" t="str" cm="1">
        <f t="array" ref="O1248">IF(H1248="?",INDEX($H$2:$H$2344,MODE(MATCH($H$2:$H$2344,$H$2:$H$2344,0))),H1248)</f>
        <v>tier - 2</v>
      </c>
      <c r="P1248" s="8" t="str">
        <f t="shared" si="137"/>
        <v>R1021</v>
      </c>
      <c r="Q1248" s="11">
        <f t="shared" si="138"/>
        <v>26884</v>
      </c>
      <c r="R1248" s="9">
        <f t="shared" si="140"/>
        <v>49</v>
      </c>
      <c r="S1248" s="9"/>
      <c r="T1248" s="40">
        <f>COUNTA(Table3[[#This Row],[month]:[age]])</f>
        <v>7</v>
      </c>
    </row>
    <row r="1249" spans="1:20" x14ac:dyDescent="0.25">
      <c r="A1249" t="s">
        <v>1280</v>
      </c>
      <c r="B1249">
        <v>1974</v>
      </c>
      <c r="C1249" t="s">
        <v>20</v>
      </c>
      <c r="D1249">
        <v>29</v>
      </c>
      <c r="E1249">
        <v>0</v>
      </c>
      <c r="F1249" s="42">
        <v>10352.48</v>
      </c>
      <c r="G1249" t="s">
        <v>12</v>
      </c>
      <c r="H1249" t="s">
        <v>16</v>
      </c>
      <c r="I1249" t="s">
        <v>23</v>
      </c>
      <c r="J1249" s="7">
        <f t="shared" si="135"/>
        <v>0</v>
      </c>
      <c r="K1249" s="9" t="str">
        <f t="shared" si="139"/>
        <v>Id1091</v>
      </c>
      <c r="L1249" s="8" t="str">
        <f t="shared" si="136"/>
        <v>Sep</v>
      </c>
      <c r="M1249" s="9">
        <f t="shared" si="134"/>
        <v>1974</v>
      </c>
      <c r="N1249" s="8" t="str" cm="1">
        <f t="array" ref="N1249">IF(G1249="?",INDEX($G$2:$G$2344,MODE(MATCH($G$2:$G$2344,$G$2:$G$2344,0))),G1249)</f>
        <v>tier - 3</v>
      </c>
      <c r="O1249" s="8" t="str" cm="1">
        <f t="array" ref="O1249">IF(H1249="?",INDEX($H$2:$H$2344,MODE(MATCH($H$2:$H$2344,$H$2:$H$2344,0))),H1249)</f>
        <v>tier - 1</v>
      </c>
      <c r="P1249" s="8" t="str">
        <f t="shared" si="137"/>
        <v>R1012</v>
      </c>
      <c r="Q1249" s="11">
        <f t="shared" si="138"/>
        <v>27301</v>
      </c>
      <c r="R1249" s="9">
        <f t="shared" si="140"/>
        <v>48</v>
      </c>
      <c r="S1249" s="9"/>
      <c r="T1249" s="40">
        <f>COUNTA(Table3[[#This Row],[month]:[age]])</f>
        <v>7</v>
      </c>
    </row>
    <row r="1250" spans="1:20" x14ac:dyDescent="0.25">
      <c r="A1250" t="s">
        <v>1281</v>
      </c>
      <c r="B1250">
        <v>1969</v>
      </c>
      <c r="C1250" t="s">
        <v>18</v>
      </c>
      <c r="D1250">
        <v>17</v>
      </c>
      <c r="E1250">
        <v>0</v>
      </c>
      <c r="F1250" s="42">
        <v>10355.64</v>
      </c>
      <c r="G1250" t="s">
        <v>12</v>
      </c>
      <c r="H1250" t="s">
        <v>16</v>
      </c>
      <c r="I1250" t="s">
        <v>23</v>
      </c>
      <c r="J1250" s="7">
        <f t="shared" si="135"/>
        <v>0</v>
      </c>
      <c r="K1250" s="9" t="str">
        <f t="shared" si="139"/>
        <v>Id1090</v>
      </c>
      <c r="L1250" s="8" t="str">
        <f t="shared" si="136"/>
        <v>Jun</v>
      </c>
      <c r="M1250" s="9">
        <f t="shared" si="134"/>
        <v>1969</v>
      </c>
      <c r="N1250" s="8" t="str" cm="1">
        <f t="array" ref="N1250">IF(G1250="?",INDEX($G$2:$G$2344,MODE(MATCH($G$2:$G$2344,$G$2:$G$2344,0))),G1250)</f>
        <v>tier - 3</v>
      </c>
      <c r="O1250" s="8" t="str" cm="1">
        <f t="array" ref="O1250">IF(H1250="?",INDEX($H$2:$H$2344,MODE(MATCH($H$2:$H$2344,$H$2:$H$2344,0))),H1250)</f>
        <v>tier - 1</v>
      </c>
      <c r="P1250" s="8" t="str">
        <f t="shared" si="137"/>
        <v>R1012</v>
      </c>
      <c r="Q1250" s="11">
        <f t="shared" si="138"/>
        <v>25371</v>
      </c>
      <c r="R1250" s="9">
        <f t="shared" si="140"/>
        <v>53</v>
      </c>
      <c r="S1250" s="9"/>
      <c r="T1250" s="40">
        <f>COUNTA(Table3[[#This Row],[month]:[age]])</f>
        <v>7</v>
      </c>
    </row>
    <row r="1251" spans="1:20" x14ac:dyDescent="0.25">
      <c r="A1251" t="s">
        <v>1282</v>
      </c>
      <c r="B1251">
        <v>1971</v>
      </c>
      <c r="C1251" t="s">
        <v>20</v>
      </c>
      <c r="D1251">
        <v>6</v>
      </c>
      <c r="E1251">
        <v>0</v>
      </c>
      <c r="F1251" s="42">
        <v>10356.67</v>
      </c>
      <c r="G1251" t="s">
        <v>12</v>
      </c>
      <c r="H1251" t="s">
        <v>16</v>
      </c>
      <c r="I1251" t="s">
        <v>200</v>
      </c>
      <c r="J1251" s="7">
        <f t="shared" si="135"/>
        <v>0</v>
      </c>
      <c r="K1251" s="9" t="str">
        <f t="shared" si="139"/>
        <v>Id1089</v>
      </c>
      <c r="L1251" s="8" t="str">
        <f t="shared" si="136"/>
        <v>Sep</v>
      </c>
      <c r="M1251" s="9">
        <f t="shared" si="134"/>
        <v>1971</v>
      </c>
      <c r="N1251" s="8" t="str" cm="1">
        <f t="array" ref="N1251">IF(G1251="?",INDEX($G$2:$G$2344,MODE(MATCH($G$2:$G$2344,$G$2:$G$2344,0))),G1251)</f>
        <v>tier - 3</v>
      </c>
      <c r="O1251" s="8" t="str" cm="1">
        <f t="array" ref="O1251">IF(H1251="?",INDEX($H$2:$H$2344,MODE(MATCH($H$2:$H$2344,$H$2:$H$2344,0))),H1251)</f>
        <v>tier - 1</v>
      </c>
      <c r="P1251" s="8" t="str">
        <f t="shared" si="137"/>
        <v>R1025</v>
      </c>
      <c r="Q1251" s="11">
        <f t="shared" si="138"/>
        <v>26182</v>
      </c>
      <c r="R1251" s="9">
        <f t="shared" si="140"/>
        <v>51</v>
      </c>
      <c r="S1251" s="9"/>
      <c r="T1251" s="40">
        <f>COUNTA(Table3[[#This Row],[month]:[age]])</f>
        <v>7</v>
      </c>
    </row>
    <row r="1252" spans="1:20" x14ac:dyDescent="0.25">
      <c r="A1252" t="s">
        <v>1283</v>
      </c>
      <c r="B1252">
        <v>1973</v>
      </c>
      <c r="C1252" t="s">
        <v>20</v>
      </c>
      <c r="D1252">
        <v>29</v>
      </c>
      <c r="E1252">
        <v>2</v>
      </c>
      <c r="F1252" s="42">
        <v>10370.91</v>
      </c>
      <c r="G1252" t="s">
        <v>12</v>
      </c>
      <c r="H1252" t="s">
        <v>12</v>
      </c>
      <c r="I1252" t="s">
        <v>247</v>
      </c>
      <c r="J1252" s="7">
        <f t="shared" si="135"/>
        <v>0</v>
      </c>
      <c r="K1252" s="9" t="str">
        <f t="shared" si="139"/>
        <v>Id1088</v>
      </c>
      <c r="L1252" s="8" t="str">
        <f t="shared" si="136"/>
        <v>Sep</v>
      </c>
      <c r="M1252" s="9">
        <f t="shared" si="134"/>
        <v>1973</v>
      </c>
      <c r="N1252" s="8" t="str" cm="1">
        <f t="array" ref="N1252">IF(G1252="?",INDEX($G$2:$G$2344,MODE(MATCH($G$2:$G$2344,$G$2:$G$2344,0))),G1252)</f>
        <v>tier - 3</v>
      </c>
      <c r="O1252" s="8" t="str" cm="1">
        <f t="array" ref="O1252">IF(H1252="?",INDEX($H$2:$H$2344,MODE(MATCH($H$2:$H$2344,$H$2:$H$2344,0))),H1252)</f>
        <v>tier - 3</v>
      </c>
      <c r="P1252" s="8" t="str">
        <f t="shared" si="137"/>
        <v>R1024</v>
      </c>
      <c r="Q1252" s="11">
        <f t="shared" si="138"/>
        <v>26936</v>
      </c>
      <c r="R1252" s="9">
        <f t="shared" si="140"/>
        <v>49</v>
      </c>
      <c r="S1252" s="9"/>
      <c r="T1252" s="40">
        <f>COUNTA(Table3[[#This Row],[month]:[age]])</f>
        <v>7</v>
      </c>
    </row>
    <row r="1253" spans="1:20" x14ac:dyDescent="0.25">
      <c r="A1253" t="s">
        <v>1284</v>
      </c>
      <c r="B1253">
        <v>1973</v>
      </c>
      <c r="C1253" t="s">
        <v>20</v>
      </c>
      <c r="D1253">
        <v>19</v>
      </c>
      <c r="E1253">
        <v>3</v>
      </c>
      <c r="F1253" s="42">
        <v>10381.48</v>
      </c>
      <c r="G1253" t="s">
        <v>12</v>
      </c>
      <c r="H1253" t="s">
        <v>12</v>
      </c>
      <c r="I1253" t="s">
        <v>13</v>
      </c>
      <c r="J1253" s="7">
        <f t="shared" si="135"/>
        <v>0</v>
      </c>
      <c r="K1253" s="9" t="str">
        <f t="shared" si="139"/>
        <v>Id1087</v>
      </c>
      <c r="L1253" s="8" t="str">
        <f t="shared" si="136"/>
        <v>Sep</v>
      </c>
      <c r="M1253" s="9">
        <f t="shared" si="134"/>
        <v>1973</v>
      </c>
      <c r="N1253" s="8" t="str" cm="1">
        <f t="array" ref="N1253">IF(G1253="?",INDEX($G$2:$G$2344,MODE(MATCH($G$2:$G$2344,$G$2:$G$2344,0))),G1253)</f>
        <v>tier - 3</v>
      </c>
      <c r="O1253" s="8" t="str" cm="1">
        <f t="array" ref="O1253">IF(H1253="?",INDEX($H$2:$H$2344,MODE(MATCH($H$2:$H$2344,$H$2:$H$2344,0))),H1253)</f>
        <v>tier - 3</v>
      </c>
      <c r="P1253" s="8" t="str">
        <f t="shared" si="137"/>
        <v>R1013</v>
      </c>
      <c r="Q1253" s="11">
        <f t="shared" si="138"/>
        <v>26926</v>
      </c>
      <c r="R1253" s="9">
        <f t="shared" si="140"/>
        <v>49</v>
      </c>
      <c r="S1253" s="9"/>
      <c r="T1253" s="40">
        <f>COUNTA(Table3[[#This Row],[month]:[age]])</f>
        <v>7</v>
      </c>
    </row>
    <row r="1254" spans="1:20" x14ac:dyDescent="0.25">
      <c r="A1254" t="s">
        <v>1285</v>
      </c>
      <c r="B1254">
        <v>1969</v>
      </c>
      <c r="C1254" t="s">
        <v>10</v>
      </c>
      <c r="D1254">
        <v>7</v>
      </c>
      <c r="E1254">
        <v>0</v>
      </c>
      <c r="F1254" s="42">
        <v>10403.27</v>
      </c>
      <c r="G1254" t="s">
        <v>12</v>
      </c>
      <c r="H1254" t="s">
        <v>11</v>
      </c>
      <c r="I1254" t="s">
        <v>516</v>
      </c>
      <c r="J1254" s="7">
        <f t="shared" si="135"/>
        <v>0</v>
      </c>
      <c r="K1254" s="9" t="str">
        <f t="shared" si="139"/>
        <v>Id1086</v>
      </c>
      <c r="L1254" s="8" t="str">
        <f t="shared" si="136"/>
        <v>Jul</v>
      </c>
      <c r="M1254" s="9">
        <f t="shared" si="134"/>
        <v>1969</v>
      </c>
      <c r="N1254" s="8" t="str" cm="1">
        <f t="array" ref="N1254">IF(G1254="?",INDEX($G$2:$G$2344,MODE(MATCH($G$2:$G$2344,$G$2:$G$2344,0))),G1254)</f>
        <v>tier - 3</v>
      </c>
      <c r="O1254" s="8" t="str" cm="1">
        <f t="array" ref="O1254">IF(H1254="?",INDEX($H$2:$H$2344,MODE(MATCH($H$2:$H$2344,$H$2:$H$2344,0))),H1254)</f>
        <v>tier - 2</v>
      </c>
      <c r="P1254" s="8" t="str">
        <f t="shared" si="137"/>
        <v>R1020</v>
      </c>
      <c r="Q1254" s="11">
        <f t="shared" si="138"/>
        <v>25391</v>
      </c>
      <c r="R1254" s="9">
        <f t="shared" si="140"/>
        <v>53</v>
      </c>
      <c r="S1254" s="9"/>
      <c r="T1254" s="40">
        <f>COUNTA(Table3[[#This Row],[month]:[age]])</f>
        <v>7</v>
      </c>
    </row>
    <row r="1255" spans="1:20" x14ac:dyDescent="0.25">
      <c r="A1255" t="s">
        <v>1286</v>
      </c>
      <c r="B1255">
        <v>1975</v>
      </c>
      <c r="C1255" t="s">
        <v>18</v>
      </c>
      <c r="D1255">
        <v>5</v>
      </c>
      <c r="E1255">
        <v>4</v>
      </c>
      <c r="F1255" s="42">
        <v>10407.09</v>
      </c>
      <c r="G1255" t="s">
        <v>12</v>
      </c>
      <c r="H1255" t="s">
        <v>16</v>
      </c>
      <c r="I1255" t="s">
        <v>164</v>
      </c>
      <c r="J1255" s="7">
        <f t="shared" si="135"/>
        <v>0</v>
      </c>
      <c r="K1255" s="9" t="str">
        <f t="shared" si="139"/>
        <v>Id1085</v>
      </c>
      <c r="L1255" s="8" t="str">
        <f t="shared" si="136"/>
        <v>Jun</v>
      </c>
      <c r="M1255" s="9">
        <f t="shared" si="134"/>
        <v>1975</v>
      </c>
      <c r="N1255" s="8" t="str" cm="1">
        <f t="array" ref="N1255">IF(G1255="?",INDEX($G$2:$G$2344,MODE(MATCH($G$2:$G$2344,$G$2:$G$2344,0))),G1255)</f>
        <v>tier - 3</v>
      </c>
      <c r="O1255" s="8" t="str" cm="1">
        <f t="array" ref="O1255">IF(H1255="?",INDEX($H$2:$H$2344,MODE(MATCH($H$2:$H$2344,$H$2:$H$2344,0))),H1255)</f>
        <v>tier - 1</v>
      </c>
      <c r="P1255" s="8" t="str">
        <f t="shared" si="137"/>
        <v>R1015</v>
      </c>
      <c r="Q1255" s="11">
        <f t="shared" si="138"/>
        <v>27550</v>
      </c>
      <c r="R1255" s="9">
        <f t="shared" si="140"/>
        <v>48</v>
      </c>
      <c r="S1255" s="9"/>
      <c r="T1255" s="40">
        <f>COUNTA(Table3[[#This Row],[month]:[age]])</f>
        <v>7</v>
      </c>
    </row>
    <row r="1256" spans="1:20" x14ac:dyDescent="0.25">
      <c r="A1256" t="s">
        <v>1287</v>
      </c>
      <c r="B1256">
        <v>1980</v>
      </c>
      <c r="C1256" t="s">
        <v>37</v>
      </c>
      <c r="D1256">
        <v>24</v>
      </c>
      <c r="E1256">
        <v>2</v>
      </c>
      <c r="F1256" s="42">
        <v>10407.98</v>
      </c>
      <c r="G1256" t="s">
        <v>12</v>
      </c>
      <c r="H1256" t="s">
        <v>16</v>
      </c>
      <c r="I1256" t="s">
        <v>300</v>
      </c>
      <c r="J1256" s="7">
        <f t="shared" si="135"/>
        <v>0</v>
      </c>
      <c r="K1256" s="9" t="str">
        <f t="shared" si="139"/>
        <v>Id1084</v>
      </c>
      <c r="L1256" s="8" t="str">
        <f t="shared" si="136"/>
        <v>Oct</v>
      </c>
      <c r="M1256" s="9">
        <f t="shared" si="134"/>
        <v>1980</v>
      </c>
      <c r="N1256" s="8" t="str" cm="1">
        <f t="array" ref="N1256">IF(G1256="?",INDEX($G$2:$G$2344,MODE(MATCH($G$2:$G$2344,$G$2:$G$2344,0))),G1256)</f>
        <v>tier - 3</v>
      </c>
      <c r="O1256" s="8" t="str" cm="1">
        <f t="array" ref="O1256">IF(H1256="?",INDEX($H$2:$H$2344,MODE(MATCH($H$2:$H$2344,$H$2:$H$2344,0))),H1256)</f>
        <v>tier - 1</v>
      </c>
      <c r="P1256" s="8" t="str">
        <f t="shared" si="137"/>
        <v>R1021</v>
      </c>
      <c r="Q1256" s="11">
        <f t="shared" si="138"/>
        <v>29518</v>
      </c>
      <c r="R1256" s="9">
        <f t="shared" si="140"/>
        <v>42</v>
      </c>
      <c r="S1256" s="9"/>
      <c r="T1256" s="40">
        <f>COUNTA(Table3[[#This Row],[month]:[age]])</f>
        <v>7</v>
      </c>
    </row>
    <row r="1257" spans="1:20" x14ac:dyDescent="0.25">
      <c r="A1257" t="s">
        <v>1288</v>
      </c>
      <c r="B1257">
        <v>1973</v>
      </c>
      <c r="C1257" t="s">
        <v>37</v>
      </c>
      <c r="D1257">
        <v>11</v>
      </c>
      <c r="E1257">
        <v>0</v>
      </c>
      <c r="F1257" s="42">
        <v>10419.59</v>
      </c>
      <c r="G1257" t="s">
        <v>12</v>
      </c>
      <c r="H1257" t="s">
        <v>11</v>
      </c>
      <c r="I1257" t="s">
        <v>200</v>
      </c>
      <c r="J1257" s="7">
        <f t="shared" si="135"/>
        <v>0</v>
      </c>
      <c r="K1257" s="9" t="str">
        <f t="shared" si="139"/>
        <v>Id1083</v>
      </c>
      <c r="L1257" s="8" t="str">
        <f t="shared" si="136"/>
        <v>Oct</v>
      </c>
      <c r="M1257" s="9">
        <f t="shared" si="134"/>
        <v>1973</v>
      </c>
      <c r="N1257" s="8" t="str" cm="1">
        <f t="array" ref="N1257">IF(G1257="?",INDEX($G$2:$G$2344,MODE(MATCH($G$2:$G$2344,$G$2:$G$2344,0))),G1257)</f>
        <v>tier - 3</v>
      </c>
      <c r="O1257" s="8" t="str" cm="1">
        <f t="array" ref="O1257">IF(H1257="?",INDEX($H$2:$H$2344,MODE(MATCH($H$2:$H$2344,$H$2:$H$2344,0))),H1257)</f>
        <v>tier - 2</v>
      </c>
      <c r="P1257" s="8" t="str">
        <f t="shared" si="137"/>
        <v>R1025</v>
      </c>
      <c r="Q1257" s="11">
        <f t="shared" si="138"/>
        <v>26948</v>
      </c>
      <c r="R1257" s="9">
        <f t="shared" si="140"/>
        <v>49</v>
      </c>
      <c r="S1257" s="9"/>
      <c r="T1257" s="40">
        <f>COUNTA(Table3[[#This Row],[month]:[age]])</f>
        <v>7</v>
      </c>
    </row>
    <row r="1258" spans="1:20" x14ac:dyDescent="0.25">
      <c r="A1258" t="s">
        <v>1289</v>
      </c>
      <c r="B1258">
        <v>1979</v>
      </c>
      <c r="C1258" t="s">
        <v>15</v>
      </c>
      <c r="D1258">
        <v>25</v>
      </c>
      <c r="E1258">
        <v>2</v>
      </c>
      <c r="F1258" s="42">
        <v>10419.65</v>
      </c>
      <c r="G1258" t="s">
        <v>12</v>
      </c>
      <c r="H1258" t="s">
        <v>11</v>
      </c>
      <c r="I1258" t="s">
        <v>200</v>
      </c>
      <c r="J1258" s="7">
        <f t="shared" si="135"/>
        <v>0</v>
      </c>
      <c r="K1258" s="9" t="str">
        <f t="shared" si="139"/>
        <v>Id1082</v>
      </c>
      <c r="L1258" s="8" t="str">
        <f t="shared" si="136"/>
        <v>Nov</v>
      </c>
      <c r="M1258" s="9">
        <f t="shared" si="134"/>
        <v>1979</v>
      </c>
      <c r="N1258" s="8" t="str" cm="1">
        <f t="array" ref="N1258">IF(G1258="?",INDEX($G$2:$G$2344,MODE(MATCH($G$2:$G$2344,$G$2:$G$2344,0))),G1258)</f>
        <v>tier - 3</v>
      </c>
      <c r="O1258" s="8" t="str" cm="1">
        <f t="array" ref="O1258">IF(H1258="?",INDEX($H$2:$H$2344,MODE(MATCH($H$2:$H$2344,$H$2:$H$2344,0))),H1258)</f>
        <v>tier - 2</v>
      </c>
      <c r="P1258" s="8" t="str">
        <f t="shared" si="137"/>
        <v>R1025</v>
      </c>
      <c r="Q1258" s="11">
        <f t="shared" si="138"/>
        <v>29184</v>
      </c>
      <c r="R1258" s="9">
        <f t="shared" si="140"/>
        <v>43</v>
      </c>
      <c r="S1258" s="9"/>
      <c r="T1258" s="40">
        <f>COUNTA(Table3[[#This Row],[month]:[age]])</f>
        <v>7</v>
      </c>
    </row>
    <row r="1259" spans="1:20" x14ac:dyDescent="0.25">
      <c r="A1259" t="s">
        <v>1290</v>
      </c>
      <c r="B1259">
        <v>1968</v>
      </c>
      <c r="C1259" t="s">
        <v>30</v>
      </c>
      <c r="D1259">
        <v>27</v>
      </c>
      <c r="E1259">
        <v>0</v>
      </c>
      <c r="F1259" s="42">
        <v>10422.92</v>
      </c>
      <c r="G1259" t="s">
        <v>12</v>
      </c>
      <c r="H1259" t="s">
        <v>16</v>
      </c>
      <c r="I1259" t="s">
        <v>356</v>
      </c>
      <c r="J1259" s="7">
        <f t="shared" si="135"/>
        <v>0</v>
      </c>
      <c r="K1259" s="9" t="str">
        <f t="shared" si="139"/>
        <v>Id1081</v>
      </c>
      <c r="L1259" s="8" t="str">
        <f t="shared" si="136"/>
        <v>Dec</v>
      </c>
      <c r="M1259" s="9">
        <f t="shared" si="134"/>
        <v>1968</v>
      </c>
      <c r="N1259" s="8" t="str" cm="1">
        <f t="array" ref="N1259">IF(G1259="?",INDEX($G$2:$G$2344,MODE(MATCH($G$2:$G$2344,$G$2:$G$2344,0))),G1259)</f>
        <v>tier - 3</v>
      </c>
      <c r="O1259" s="8" t="str" cm="1">
        <f t="array" ref="O1259">IF(H1259="?",INDEX($H$2:$H$2344,MODE(MATCH($H$2:$H$2344,$H$2:$H$2344,0))),H1259)</f>
        <v>tier - 1</v>
      </c>
      <c r="P1259" s="8" t="str">
        <f t="shared" si="137"/>
        <v>R1017</v>
      </c>
      <c r="Q1259" s="11">
        <f t="shared" si="138"/>
        <v>25199</v>
      </c>
      <c r="R1259" s="9">
        <f t="shared" si="140"/>
        <v>54</v>
      </c>
      <c r="S1259" s="9"/>
      <c r="T1259" s="40">
        <f>COUNTA(Table3[[#This Row],[month]:[age]])</f>
        <v>7</v>
      </c>
    </row>
    <row r="1260" spans="1:20" x14ac:dyDescent="0.25">
      <c r="A1260" t="s">
        <v>1291</v>
      </c>
      <c r="B1260">
        <v>1968</v>
      </c>
      <c r="C1260" t="s">
        <v>35</v>
      </c>
      <c r="D1260">
        <v>23</v>
      </c>
      <c r="E1260">
        <v>0</v>
      </c>
      <c r="F1260" s="42">
        <v>10435.07</v>
      </c>
      <c r="G1260" t="s">
        <v>12</v>
      </c>
      <c r="H1260" t="s">
        <v>16</v>
      </c>
      <c r="I1260" t="s">
        <v>168</v>
      </c>
      <c r="J1260" s="7">
        <f t="shared" si="135"/>
        <v>0</v>
      </c>
      <c r="K1260" s="9" t="str">
        <f t="shared" si="139"/>
        <v>Id1080</v>
      </c>
      <c r="L1260" s="8" t="str">
        <f t="shared" si="136"/>
        <v>Aug</v>
      </c>
      <c r="M1260" s="9">
        <f t="shared" si="134"/>
        <v>1968</v>
      </c>
      <c r="N1260" s="8" t="str" cm="1">
        <f t="array" ref="N1260">IF(G1260="?",INDEX($G$2:$G$2344,MODE(MATCH($G$2:$G$2344,$G$2:$G$2344,0))),G1260)</f>
        <v>tier - 3</v>
      </c>
      <c r="O1260" s="8" t="str" cm="1">
        <f t="array" ref="O1260">IF(H1260="?",INDEX($H$2:$H$2344,MODE(MATCH($H$2:$H$2344,$H$2:$H$2344,0))),H1260)</f>
        <v>tier - 1</v>
      </c>
      <c r="P1260" s="8" t="str">
        <f t="shared" si="137"/>
        <v>R1016</v>
      </c>
      <c r="Q1260" s="11">
        <f t="shared" si="138"/>
        <v>25073</v>
      </c>
      <c r="R1260" s="9">
        <f t="shared" si="140"/>
        <v>54</v>
      </c>
      <c r="S1260" s="9"/>
      <c r="T1260" s="40">
        <f>COUNTA(Table3[[#This Row],[month]:[age]])</f>
        <v>7</v>
      </c>
    </row>
    <row r="1261" spans="1:20" x14ac:dyDescent="0.25">
      <c r="A1261" t="s">
        <v>1292</v>
      </c>
      <c r="B1261">
        <v>1968</v>
      </c>
      <c r="C1261" t="s">
        <v>35</v>
      </c>
      <c r="D1261">
        <v>29</v>
      </c>
      <c r="E1261">
        <v>1</v>
      </c>
      <c r="F1261" s="42">
        <v>10436.1</v>
      </c>
      <c r="G1261" t="s">
        <v>12</v>
      </c>
      <c r="H1261" t="s">
        <v>12</v>
      </c>
      <c r="I1261" t="s">
        <v>42</v>
      </c>
      <c r="J1261" s="7">
        <f t="shared" si="135"/>
        <v>0</v>
      </c>
      <c r="K1261" s="9" t="str">
        <f t="shared" si="139"/>
        <v>Id1079</v>
      </c>
      <c r="L1261" s="8" t="str">
        <f t="shared" si="136"/>
        <v>Aug</v>
      </c>
      <c r="M1261" s="9">
        <f t="shared" si="134"/>
        <v>1968</v>
      </c>
      <c r="N1261" s="8" t="str" cm="1">
        <f t="array" ref="N1261">IF(G1261="?",INDEX($G$2:$G$2344,MODE(MATCH($G$2:$G$2344,$G$2:$G$2344,0))),G1261)</f>
        <v>tier - 3</v>
      </c>
      <c r="O1261" s="8" t="str" cm="1">
        <f t="array" ref="O1261">IF(H1261="?",INDEX($H$2:$H$2344,MODE(MATCH($H$2:$H$2344,$H$2:$H$2344,0))),H1261)</f>
        <v>tier - 3</v>
      </c>
      <c r="P1261" s="8" t="str">
        <f t="shared" si="137"/>
        <v>R1011</v>
      </c>
      <c r="Q1261" s="11">
        <f t="shared" si="138"/>
        <v>25079</v>
      </c>
      <c r="R1261" s="9">
        <f t="shared" si="140"/>
        <v>54</v>
      </c>
      <c r="S1261" s="9"/>
      <c r="T1261" s="40">
        <f>COUNTA(Table3[[#This Row],[month]:[age]])</f>
        <v>7</v>
      </c>
    </row>
    <row r="1262" spans="1:20" x14ac:dyDescent="0.25">
      <c r="A1262" t="s">
        <v>1293</v>
      </c>
      <c r="B1262">
        <v>1968</v>
      </c>
      <c r="C1262" t="s">
        <v>15</v>
      </c>
      <c r="D1262">
        <v>8</v>
      </c>
      <c r="E1262">
        <v>1</v>
      </c>
      <c r="F1262" s="42">
        <v>10450.549999999999</v>
      </c>
      <c r="G1262" t="s">
        <v>12</v>
      </c>
      <c r="H1262" t="s">
        <v>16</v>
      </c>
      <c r="I1262" t="s">
        <v>42</v>
      </c>
      <c r="J1262" s="7">
        <f t="shared" si="135"/>
        <v>0</v>
      </c>
      <c r="K1262" s="9" t="str">
        <f t="shared" si="139"/>
        <v>Id1078</v>
      </c>
      <c r="L1262" s="8" t="str">
        <f t="shared" si="136"/>
        <v>Nov</v>
      </c>
      <c r="M1262" s="9">
        <f t="shared" si="134"/>
        <v>1968</v>
      </c>
      <c r="N1262" s="8" t="str" cm="1">
        <f t="array" ref="N1262">IF(G1262="?",INDEX($G$2:$G$2344,MODE(MATCH($G$2:$G$2344,$G$2:$G$2344,0))),G1262)</f>
        <v>tier - 3</v>
      </c>
      <c r="O1262" s="8" t="str" cm="1">
        <f t="array" ref="O1262">IF(H1262="?",INDEX($H$2:$H$2344,MODE(MATCH($H$2:$H$2344,$H$2:$H$2344,0))),H1262)</f>
        <v>tier - 1</v>
      </c>
      <c r="P1262" s="8" t="str">
        <f t="shared" si="137"/>
        <v>R1011</v>
      </c>
      <c r="Q1262" s="11">
        <f t="shared" si="138"/>
        <v>25150</v>
      </c>
      <c r="R1262" s="9">
        <f t="shared" si="140"/>
        <v>54</v>
      </c>
      <c r="S1262" s="9"/>
      <c r="T1262" s="40">
        <f>COUNTA(Table3[[#This Row],[month]:[age]])</f>
        <v>7</v>
      </c>
    </row>
    <row r="1263" spans="1:20" x14ac:dyDescent="0.25">
      <c r="A1263" t="s">
        <v>1294</v>
      </c>
      <c r="B1263">
        <v>1964</v>
      </c>
      <c r="C1263" t="s">
        <v>37</v>
      </c>
      <c r="D1263">
        <v>14</v>
      </c>
      <c r="E1263">
        <v>0</v>
      </c>
      <c r="F1263" s="42">
        <v>10455.1</v>
      </c>
      <c r="G1263" t="s">
        <v>12</v>
      </c>
      <c r="H1263" t="s">
        <v>16</v>
      </c>
      <c r="I1263" t="s">
        <v>23</v>
      </c>
      <c r="J1263" s="7">
        <f t="shared" si="135"/>
        <v>0</v>
      </c>
      <c r="K1263" s="9" t="str">
        <f t="shared" si="139"/>
        <v>Id1077</v>
      </c>
      <c r="L1263" s="8" t="str">
        <f t="shared" si="136"/>
        <v>Oct</v>
      </c>
      <c r="M1263" s="9">
        <f t="shared" si="134"/>
        <v>1964</v>
      </c>
      <c r="N1263" s="8" t="str" cm="1">
        <f t="array" ref="N1263">IF(G1263="?",INDEX($G$2:$G$2344,MODE(MATCH($G$2:$G$2344,$G$2:$G$2344,0))),G1263)</f>
        <v>tier - 3</v>
      </c>
      <c r="O1263" s="8" t="str" cm="1">
        <f t="array" ref="O1263">IF(H1263="?",INDEX($H$2:$H$2344,MODE(MATCH($H$2:$H$2344,$H$2:$H$2344,0))),H1263)</f>
        <v>tier - 1</v>
      </c>
      <c r="P1263" s="8" t="str">
        <f t="shared" si="137"/>
        <v>R1012</v>
      </c>
      <c r="Q1263" s="11">
        <f t="shared" si="138"/>
        <v>23664</v>
      </c>
      <c r="R1263" s="9">
        <f t="shared" si="140"/>
        <v>58</v>
      </c>
      <c r="S1263" s="9"/>
      <c r="T1263" s="40">
        <f>COUNTA(Table3[[#This Row],[month]:[age]])</f>
        <v>7</v>
      </c>
    </row>
    <row r="1264" spans="1:20" x14ac:dyDescent="0.25">
      <c r="A1264" t="s">
        <v>1295</v>
      </c>
      <c r="B1264">
        <v>1976</v>
      </c>
      <c r="C1264" t="s">
        <v>35</v>
      </c>
      <c r="D1264">
        <v>3</v>
      </c>
      <c r="E1264">
        <v>2</v>
      </c>
      <c r="F1264" s="42">
        <v>10455.14</v>
      </c>
      <c r="G1264" t="s">
        <v>12</v>
      </c>
      <c r="H1264" t="s">
        <v>11</v>
      </c>
      <c r="I1264" t="s">
        <v>300</v>
      </c>
      <c r="J1264" s="7">
        <f t="shared" si="135"/>
        <v>0</v>
      </c>
      <c r="K1264" s="9" t="str">
        <f t="shared" si="139"/>
        <v>Id1076</v>
      </c>
      <c r="L1264" s="8" t="str">
        <f t="shared" si="136"/>
        <v>Aug</v>
      </c>
      <c r="M1264" s="9">
        <f t="shared" ref="M1264:M1327" si="141">IF(B1264="?",AVERAGE($B$2:$B$2344),B1264)</f>
        <v>1976</v>
      </c>
      <c r="N1264" s="8" t="str" cm="1">
        <f t="array" ref="N1264">IF(G1264="?",INDEX($G$2:$G$2344,MODE(MATCH($G$2:$G$2344,$G$2:$G$2344,0))),G1264)</f>
        <v>tier - 3</v>
      </c>
      <c r="O1264" s="8" t="str" cm="1">
        <f t="array" ref="O1264">IF(H1264="?",INDEX($H$2:$H$2344,MODE(MATCH($H$2:$H$2344,$H$2:$H$2344,0))),H1264)</f>
        <v>tier - 2</v>
      </c>
      <c r="P1264" s="8" t="str">
        <f t="shared" si="137"/>
        <v>R1021</v>
      </c>
      <c r="Q1264" s="11">
        <f t="shared" si="138"/>
        <v>27975</v>
      </c>
      <c r="R1264" s="9">
        <f t="shared" si="140"/>
        <v>46</v>
      </c>
      <c r="S1264" s="9"/>
      <c r="T1264" s="40">
        <f>COUNTA(Table3[[#This Row],[month]:[age]])</f>
        <v>7</v>
      </c>
    </row>
    <row r="1265" spans="1:20" x14ac:dyDescent="0.25">
      <c r="A1265" t="s">
        <v>1296</v>
      </c>
      <c r="B1265">
        <v>1964</v>
      </c>
      <c r="C1265" t="s">
        <v>10</v>
      </c>
      <c r="D1265">
        <v>27</v>
      </c>
      <c r="E1265">
        <v>0</v>
      </c>
      <c r="F1265" s="42">
        <v>10459.19</v>
      </c>
      <c r="G1265" t="s">
        <v>12</v>
      </c>
      <c r="H1265" t="s">
        <v>16</v>
      </c>
      <c r="I1265" t="s">
        <v>13</v>
      </c>
      <c r="J1265" s="7">
        <f t="shared" si="135"/>
        <v>0</v>
      </c>
      <c r="K1265" s="9" t="str">
        <f t="shared" si="139"/>
        <v>Id1075</v>
      </c>
      <c r="L1265" s="8" t="str">
        <f t="shared" si="136"/>
        <v>Jul</v>
      </c>
      <c r="M1265" s="9">
        <f t="shared" si="141"/>
        <v>1964</v>
      </c>
      <c r="N1265" s="8" t="str" cm="1">
        <f t="array" ref="N1265">IF(G1265="?",INDEX($G$2:$G$2344,MODE(MATCH($G$2:$G$2344,$G$2:$G$2344,0))),G1265)</f>
        <v>tier - 3</v>
      </c>
      <c r="O1265" s="8" t="str" cm="1">
        <f t="array" ref="O1265">IF(H1265="?",INDEX($H$2:$H$2344,MODE(MATCH($H$2:$H$2344,$H$2:$H$2344,0))),H1265)</f>
        <v>tier - 1</v>
      </c>
      <c r="P1265" s="8" t="str">
        <f t="shared" si="137"/>
        <v>R1013</v>
      </c>
      <c r="Q1265" s="11">
        <f t="shared" si="138"/>
        <v>23585</v>
      </c>
      <c r="R1265" s="9">
        <f t="shared" si="140"/>
        <v>58</v>
      </c>
      <c r="S1265" s="9"/>
      <c r="T1265" s="40">
        <f>COUNTA(Table3[[#This Row],[month]:[age]])</f>
        <v>7</v>
      </c>
    </row>
    <row r="1266" spans="1:20" x14ac:dyDescent="0.25">
      <c r="A1266" t="s">
        <v>1297</v>
      </c>
      <c r="B1266">
        <v>1969</v>
      </c>
      <c r="C1266" t="s">
        <v>20</v>
      </c>
      <c r="D1266">
        <v>22</v>
      </c>
      <c r="E1266">
        <v>1</v>
      </c>
      <c r="F1266" s="42">
        <v>10461.98</v>
      </c>
      <c r="G1266" t="s">
        <v>12</v>
      </c>
      <c r="H1266" t="s">
        <v>16</v>
      </c>
      <c r="I1266" t="s">
        <v>23</v>
      </c>
      <c r="J1266" s="7">
        <f t="shared" si="135"/>
        <v>0</v>
      </c>
      <c r="K1266" s="9" t="str">
        <f t="shared" si="139"/>
        <v>Id1074</v>
      </c>
      <c r="L1266" s="8" t="str">
        <f t="shared" si="136"/>
        <v>Sep</v>
      </c>
      <c r="M1266" s="9">
        <f t="shared" si="141"/>
        <v>1969</v>
      </c>
      <c r="N1266" s="8" t="str" cm="1">
        <f t="array" ref="N1266">IF(G1266="?",INDEX($G$2:$G$2344,MODE(MATCH($G$2:$G$2344,$G$2:$G$2344,0))),G1266)</f>
        <v>tier - 3</v>
      </c>
      <c r="O1266" s="8" t="str" cm="1">
        <f t="array" ref="O1266">IF(H1266="?",INDEX($H$2:$H$2344,MODE(MATCH($H$2:$H$2344,$H$2:$H$2344,0))),H1266)</f>
        <v>tier - 1</v>
      </c>
      <c r="P1266" s="8" t="str">
        <f t="shared" si="137"/>
        <v>R1012</v>
      </c>
      <c r="Q1266" s="11">
        <f t="shared" si="138"/>
        <v>25468</v>
      </c>
      <c r="R1266" s="9">
        <f t="shared" si="140"/>
        <v>53</v>
      </c>
      <c r="S1266" s="9"/>
      <c r="T1266" s="40">
        <f>COUNTA(Table3[[#This Row],[month]:[age]])</f>
        <v>7</v>
      </c>
    </row>
    <row r="1267" spans="1:20" x14ac:dyDescent="0.25">
      <c r="A1267" t="s">
        <v>1298</v>
      </c>
      <c r="B1267">
        <v>1987</v>
      </c>
      <c r="C1267" t="s">
        <v>18</v>
      </c>
      <c r="D1267">
        <v>28</v>
      </c>
      <c r="E1267">
        <v>3</v>
      </c>
      <c r="F1267" s="42">
        <v>10464.83</v>
      </c>
      <c r="G1267" t="s">
        <v>12</v>
      </c>
      <c r="H1267" t="s">
        <v>16</v>
      </c>
      <c r="I1267" t="s">
        <v>23</v>
      </c>
      <c r="J1267" s="7">
        <f t="shared" si="135"/>
        <v>0</v>
      </c>
      <c r="K1267" s="9" t="str">
        <f t="shared" si="139"/>
        <v>Id1073</v>
      </c>
      <c r="L1267" s="8" t="str">
        <f t="shared" si="136"/>
        <v>Jun</v>
      </c>
      <c r="M1267" s="9">
        <f t="shared" si="141"/>
        <v>1987</v>
      </c>
      <c r="N1267" s="8" t="str" cm="1">
        <f t="array" ref="N1267">IF(G1267="?",INDEX($G$2:$G$2344,MODE(MATCH($G$2:$G$2344,$G$2:$G$2344,0))),G1267)</f>
        <v>tier - 3</v>
      </c>
      <c r="O1267" s="8" t="str" cm="1">
        <f t="array" ref="O1267">IF(H1267="?",INDEX($H$2:$H$2344,MODE(MATCH($H$2:$H$2344,$H$2:$H$2344,0))),H1267)</f>
        <v>tier - 1</v>
      </c>
      <c r="P1267" s="8" t="str">
        <f t="shared" si="137"/>
        <v>R1012</v>
      </c>
      <c r="Q1267" s="11">
        <f t="shared" si="138"/>
        <v>31956</v>
      </c>
      <c r="R1267" s="9">
        <f t="shared" si="140"/>
        <v>35</v>
      </c>
      <c r="S1267" s="9"/>
      <c r="T1267" s="40">
        <f>COUNTA(Table3[[#This Row],[month]:[age]])</f>
        <v>7</v>
      </c>
    </row>
    <row r="1268" spans="1:20" x14ac:dyDescent="0.25">
      <c r="A1268" t="s">
        <v>1299</v>
      </c>
      <c r="B1268">
        <v>1978</v>
      </c>
      <c r="C1268" t="s">
        <v>35</v>
      </c>
      <c r="D1268">
        <v>21</v>
      </c>
      <c r="E1268">
        <v>2</v>
      </c>
      <c r="F1268" s="42">
        <v>10486.55</v>
      </c>
      <c r="G1268" t="s">
        <v>12</v>
      </c>
      <c r="H1268" t="s">
        <v>12</v>
      </c>
      <c r="I1268" t="s">
        <v>200</v>
      </c>
      <c r="J1268" s="7">
        <f t="shared" si="135"/>
        <v>0</v>
      </c>
      <c r="K1268" s="9" t="str">
        <f t="shared" si="139"/>
        <v>Id1072</v>
      </c>
      <c r="L1268" s="8" t="str">
        <f t="shared" si="136"/>
        <v>Aug</v>
      </c>
      <c r="M1268" s="9">
        <f t="shared" si="141"/>
        <v>1978</v>
      </c>
      <c r="N1268" s="8" t="str" cm="1">
        <f t="array" ref="N1268">IF(G1268="?",INDEX($G$2:$G$2344,MODE(MATCH($G$2:$G$2344,$G$2:$G$2344,0))),G1268)</f>
        <v>tier - 3</v>
      </c>
      <c r="O1268" s="8" t="str" cm="1">
        <f t="array" ref="O1268">IF(H1268="?",INDEX($H$2:$H$2344,MODE(MATCH($H$2:$H$2344,$H$2:$H$2344,0))),H1268)</f>
        <v>tier - 3</v>
      </c>
      <c r="P1268" s="8" t="str">
        <f t="shared" si="137"/>
        <v>R1025</v>
      </c>
      <c r="Q1268" s="11">
        <f t="shared" si="138"/>
        <v>28723</v>
      </c>
      <c r="R1268" s="9">
        <f t="shared" si="140"/>
        <v>44</v>
      </c>
      <c r="S1268" s="9"/>
      <c r="T1268" s="40">
        <f>COUNTA(Table3[[#This Row],[month]:[age]])</f>
        <v>7</v>
      </c>
    </row>
    <row r="1269" spans="1:20" x14ac:dyDescent="0.25">
      <c r="A1269" t="s">
        <v>1300</v>
      </c>
      <c r="B1269">
        <v>1972</v>
      </c>
      <c r="C1269" t="s">
        <v>37</v>
      </c>
      <c r="D1269">
        <v>19</v>
      </c>
      <c r="E1269">
        <v>2</v>
      </c>
      <c r="F1269" s="42">
        <v>10493.95</v>
      </c>
      <c r="G1269" t="s">
        <v>12</v>
      </c>
      <c r="H1269" t="s">
        <v>16</v>
      </c>
      <c r="I1269" t="s">
        <v>23</v>
      </c>
      <c r="J1269" s="7">
        <f t="shared" si="135"/>
        <v>0</v>
      </c>
      <c r="K1269" s="9" t="str">
        <f t="shared" si="139"/>
        <v>Id1071</v>
      </c>
      <c r="L1269" s="8" t="str">
        <f t="shared" si="136"/>
        <v>Oct</v>
      </c>
      <c r="M1269" s="9">
        <f t="shared" si="141"/>
        <v>1972</v>
      </c>
      <c r="N1269" s="8" t="str" cm="1">
        <f t="array" ref="N1269">IF(G1269="?",INDEX($G$2:$G$2344,MODE(MATCH($G$2:$G$2344,$G$2:$G$2344,0))),G1269)</f>
        <v>tier - 3</v>
      </c>
      <c r="O1269" s="8" t="str" cm="1">
        <f t="array" ref="O1269">IF(H1269="?",INDEX($H$2:$H$2344,MODE(MATCH($H$2:$H$2344,$H$2:$H$2344,0))),H1269)</f>
        <v>tier - 1</v>
      </c>
      <c r="P1269" s="8" t="str">
        <f t="shared" si="137"/>
        <v>R1012</v>
      </c>
      <c r="Q1269" s="11">
        <f t="shared" si="138"/>
        <v>26591</v>
      </c>
      <c r="R1269" s="9">
        <f t="shared" si="140"/>
        <v>50</v>
      </c>
      <c r="S1269" s="9"/>
      <c r="T1269" s="40">
        <f>COUNTA(Table3[[#This Row],[month]:[age]])</f>
        <v>7</v>
      </c>
    </row>
    <row r="1270" spans="1:20" x14ac:dyDescent="0.25">
      <c r="A1270" t="s">
        <v>1301</v>
      </c>
      <c r="B1270">
        <v>1977</v>
      </c>
      <c r="C1270" t="s">
        <v>37</v>
      </c>
      <c r="D1270">
        <v>25</v>
      </c>
      <c r="E1270">
        <v>2</v>
      </c>
      <c r="F1270" s="42">
        <v>10495.6</v>
      </c>
      <c r="G1270" t="s">
        <v>12</v>
      </c>
      <c r="H1270" t="s">
        <v>16</v>
      </c>
      <c r="I1270" t="s">
        <v>23</v>
      </c>
      <c r="J1270" s="7">
        <f t="shared" si="135"/>
        <v>0</v>
      </c>
      <c r="K1270" s="9" t="str">
        <f t="shared" si="139"/>
        <v>Id1070</v>
      </c>
      <c r="L1270" s="8" t="str">
        <f t="shared" si="136"/>
        <v>Oct</v>
      </c>
      <c r="M1270" s="9">
        <f t="shared" si="141"/>
        <v>1977</v>
      </c>
      <c r="N1270" s="8" t="str" cm="1">
        <f t="array" ref="N1270">IF(G1270="?",INDEX($G$2:$G$2344,MODE(MATCH($G$2:$G$2344,$G$2:$G$2344,0))),G1270)</f>
        <v>tier - 3</v>
      </c>
      <c r="O1270" s="8" t="str" cm="1">
        <f t="array" ref="O1270">IF(H1270="?",INDEX($H$2:$H$2344,MODE(MATCH($H$2:$H$2344,$H$2:$H$2344,0))),H1270)</f>
        <v>tier - 1</v>
      </c>
      <c r="P1270" s="8" t="str">
        <f t="shared" si="137"/>
        <v>R1012</v>
      </c>
      <c r="Q1270" s="11">
        <f t="shared" si="138"/>
        <v>28423</v>
      </c>
      <c r="R1270" s="9">
        <f t="shared" si="140"/>
        <v>45</v>
      </c>
      <c r="S1270" s="9"/>
      <c r="T1270" s="40">
        <f>COUNTA(Table3[[#This Row],[month]:[age]])</f>
        <v>7</v>
      </c>
    </row>
    <row r="1271" spans="1:20" x14ac:dyDescent="0.25">
      <c r="A1271" t="s">
        <v>1302</v>
      </c>
      <c r="B1271">
        <v>1971</v>
      </c>
      <c r="C1271" t="s">
        <v>20</v>
      </c>
      <c r="D1271">
        <v>26</v>
      </c>
      <c r="E1271">
        <v>0</v>
      </c>
      <c r="F1271" s="42">
        <v>10546.48</v>
      </c>
      <c r="G1271" t="s">
        <v>12</v>
      </c>
      <c r="H1271" t="s">
        <v>12</v>
      </c>
      <c r="I1271" t="s">
        <v>42</v>
      </c>
      <c r="J1271" s="7">
        <f t="shared" si="135"/>
        <v>0</v>
      </c>
      <c r="K1271" s="9" t="str">
        <f t="shared" si="139"/>
        <v>Id1069</v>
      </c>
      <c r="L1271" s="8" t="str">
        <f t="shared" si="136"/>
        <v>Sep</v>
      </c>
      <c r="M1271" s="9">
        <f t="shared" si="141"/>
        <v>1971</v>
      </c>
      <c r="N1271" s="8" t="str" cm="1">
        <f t="array" ref="N1271">IF(G1271="?",INDEX($G$2:$G$2344,MODE(MATCH($G$2:$G$2344,$G$2:$G$2344,0))),G1271)</f>
        <v>tier - 3</v>
      </c>
      <c r="O1271" s="8" t="str" cm="1">
        <f t="array" ref="O1271">IF(H1271="?",INDEX($H$2:$H$2344,MODE(MATCH($H$2:$H$2344,$H$2:$H$2344,0))),H1271)</f>
        <v>tier - 3</v>
      </c>
      <c r="P1271" s="8" t="str">
        <f t="shared" si="137"/>
        <v>R1011</v>
      </c>
      <c r="Q1271" s="11">
        <f t="shared" si="138"/>
        <v>26202</v>
      </c>
      <c r="R1271" s="9">
        <f t="shared" si="140"/>
        <v>51</v>
      </c>
      <c r="S1271" s="9"/>
      <c r="T1271" s="40">
        <f>COUNTA(Table3[[#This Row],[month]:[age]])</f>
        <v>7</v>
      </c>
    </row>
    <row r="1272" spans="1:20" x14ac:dyDescent="0.25">
      <c r="A1272" t="s">
        <v>1303</v>
      </c>
      <c r="B1272">
        <v>1971</v>
      </c>
      <c r="C1272" t="s">
        <v>18</v>
      </c>
      <c r="D1272">
        <v>29</v>
      </c>
      <c r="E1272">
        <v>3</v>
      </c>
      <c r="F1272" s="42">
        <v>10560.49</v>
      </c>
      <c r="G1272" t="s">
        <v>12</v>
      </c>
      <c r="H1272" t="s">
        <v>11</v>
      </c>
      <c r="I1272" t="s">
        <v>13</v>
      </c>
      <c r="J1272" s="7">
        <f t="shared" si="135"/>
        <v>0</v>
      </c>
      <c r="K1272" s="9" t="str">
        <f t="shared" si="139"/>
        <v>Id1068</v>
      </c>
      <c r="L1272" s="8" t="str">
        <f t="shared" si="136"/>
        <v>Jun</v>
      </c>
      <c r="M1272" s="9">
        <f t="shared" si="141"/>
        <v>1971</v>
      </c>
      <c r="N1272" s="8" t="str" cm="1">
        <f t="array" ref="N1272">IF(G1272="?",INDEX($G$2:$G$2344,MODE(MATCH($G$2:$G$2344,$G$2:$G$2344,0))),G1272)</f>
        <v>tier - 3</v>
      </c>
      <c r="O1272" s="8" t="str" cm="1">
        <f t="array" ref="O1272">IF(H1272="?",INDEX($H$2:$H$2344,MODE(MATCH($H$2:$H$2344,$H$2:$H$2344,0))),H1272)</f>
        <v>tier - 2</v>
      </c>
      <c r="P1272" s="8" t="str">
        <f t="shared" si="137"/>
        <v>R1013</v>
      </c>
      <c r="Q1272" s="11">
        <f t="shared" si="138"/>
        <v>26113</v>
      </c>
      <c r="R1272" s="9">
        <f t="shared" si="140"/>
        <v>51</v>
      </c>
      <c r="S1272" s="9"/>
      <c r="T1272" s="40">
        <f>COUNTA(Table3[[#This Row],[month]:[age]])</f>
        <v>7</v>
      </c>
    </row>
    <row r="1273" spans="1:20" x14ac:dyDescent="0.25">
      <c r="A1273" t="s">
        <v>1304</v>
      </c>
      <c r="B1273">
        <v>1969</v>
      </c>
      <c r="C1273" t="s">
        <v>10</v>
      </c>
      <c r="D1273">
        <v>17</v>
      </c>
      <c r="E1273">
        <v>0</v>
      </c>
      <c r="F1273" s="42">
        <v>10564.88</v>
      </c>
      <c r="G1273" t="s">
        <v>12</v>
      </c>
      <c r="H1273" t="s">
        <v>16</v>
      </c>
      <c r="I1273" t="s">
        <v>247</v>
      </c>
      <c r="J1273" s="7">
        <f t="shared" si="135"/>
        <v>0</v>
      </c>
      <c r="K1273" s="9" t="str">
        <f t="shared" si="139"/>
        <v>Id1067</v>
      </c>
      <c r="L1273" s="8" t="str">
        <f t="shared" si="136"/>
        <v>Jul</v>
      </c>
      <c r="M1273" s="9">
        <f t="shared" si="141"/>
        <v>1969</v>
      </c>
      <c r="N1273" s="8" t="str" cm="1">
        <f t="array" ref="N1273">IF(G1273="?",INDEX($G$2:$G$2344,MODE(MATCH($G$2:$G$2344,$G$2:$G$2344,0))),G1273)</f>
        <v>tier - 3</v>
      </c>
      <c r="O1273" s="8" t="str" cm="1">
        <f t="array" ref="O1273">IF(H1273="?",INDEX($H$2:$H$2344,MODE(MATCH($H$2:$H$2344,$H$2:$H$2344,0))),H1273)</f>
        <v>tier - 1</v>
      </c>
      <c r="P1273" s="8" t="str">
        <f t="shared" si="137"/>
        <v>R1024</v>
      </c>
      <c r="Q1273" s="11">
        <f t="shared" si="138"/>
        <v>25401</v>
      </c>
      <c r="R1273" s="9">
        <f t="shared" si="140"/>
        <v>53</v>
      </c>
      <c r="S1273" s="9"/>
      <c r="T1273" s="40">
        <f>COUNTA(Table3[[#This Row],[month]:[age]])</f>
        <v>7</v>
      </c>
    </row>
    <row r="1274" spans="1:20" x14ac:dyDescent="0.25">
      <c r="A1274" t="s">
        <v>1305</v>
      </c>
      <c r="B1274">
        <v>1966</v>
      </c>
      <c r="C1274" t="s">
        <v>30</v>
      </c>
      <c r="D1274">
        <v>11</v>
      </c>
      <c r="E1274">
        <v>0</v>
      </c>
      <c r="F1274" s="42">
        <v>10577.09</v>
      </c>
      <c r="G1274" t="s">
        <v>12</v>
      </c>
      <c r="H1274" t="s">
        <v>12</v>
      </c>
      <c r="I1274" t="s">
        <v>42</v>
      </c>
      <c r="J1274" s="7">
        <f t="shared" si="135"/>
        <v>0</v>
      </c>
      <c r="K1274" s="9" t="str">
        <f t="shared" si="139"/>
        <v>Id1066</v>
      </c>
      <c r="L1274" s="8" t="str">
        <f t="shared" si="136"/>
        <v>Dec</v>
      </c>
      <c r="M1274" s="9">
        <f t="shared" si="141"/>
        <v>1966</v>
      </c>
      <c r="N1274" s="8" t="str" cm="1">
        <f t="array" ref="N1274">IF(G1274="?",INDEX($G$2:$G$2344,MODE(MATCH($G$2:$G$2344,$G$2:$G$2344,0))),G1274)</f>
        <v>tier - 3</v>
      </c>
      <c r="O1274" s="8" t="str" cm="1">
        <f t="array" ref="O1274">IF(H1274="?",INDEX($H$2:$H$2344,MODE(MATCH($H$2:$H$2344,$H$2:$H$2344,0))),H1274)</f>
        <v>tier - 3</v>
      </c>
      <c r="P1274" s="8" t="str">
        <f t="shared" si="137"/>
        <v>R1011</v>
      </c>
      <c r="Q1274" s="11">
        <f t="shared" si="138"/>
        <v>24452</v>
      </c>
      <c r="R1274" s="9">
        <f t="shared" si="140"/>
        <v>56</v>
      </c>
      <c r="S1274" s="9"/>
      <c r="T1274" s="40">
        <f>COUNTA(Table3[[#This Row],[month]:[age]])</f>
        <v>7</v>
      </c>
    </row>
    <row r="1275" spans="1:20" x14ac:dyDescent="0.25">
      <c r="A1275" t="s">
        <v>1306</v>
      </c>
      <c r="B1275">
        <v>1969</v>
      </c>
      <c r="C1275" t="s">
        <v>30</v>
      </c>
      <c r="D1275">
        <v>25</v>
      </c>
      <c r="E1275">
        <v>1</v>
      </c>
      <c r="F1275" s="42">
        <v>10579.71</v>
      </c>
      <c r="G1275" t="s">
        <v>12</v>
      </c>
      <c r="H1275" t="s">
        <v>12</v>
      </c>
      <c r="I1275" t="s">
        <v>13</v>
      </c>
      <c r="J1275" s="7">
        <f t="shared" si="135"/>
        <v>0</v>
      </c>
      <c r="K1275" s="9" t="str">
        <f t="shared" si="139"/>
        <v>Id1065</v>
      </c>
      <c r="L1275" s="8" t="str">
        <f t="shared" si="136"/>
        <v>Dec</v>
      </c>
      <c r="M1275" s="9">
        <f t="shared" si="141"/>
        <v>1969</v>
      </c>
      <c r="N1275" s="8" t="str" cm="1">
        <f t="array" ref="N1275">IF(G1275="?",INDEX($G$2:$G$2344,MODE(MATCH($G$2:$G$2344,$G$2:$G$2344,0))),G1275)</f>
        <v>tier - 3</v>
      </c>
      <c r="O1275" s="8" t="str" cm="1">
        <f t="array" ref="O1275">IF(H1275="?",INDEX($H$2:$H$2344,MODE(MATCH($H$2:$H$2344,$H$2:$H$2344,0))),H1275)</f>
        <v>tier - 3</v>
      </c>
      <c r="P1275" s="8" t="str">
        <f t="shared" si="137"/>
        <v>R1013</v>
      </c>
      <c r="Q1275" s="11">
        <f t="shared" si="138"/>
        <v>25562</v>
      </c>
      <c r="R1275" s="9">
        <f t="shared" si="140"/>
        <v>53</v>
      </c>
      <c r="S1275" s="9"/>
      <c r="T1275" s="40">
        <f>COUNTA(Table3[[#This Row],[month]:[age]])</f>
        <v>7</v>
      </c>
    </row>
    <row r="1276" spans="1:20" x14ac:dyDescent="0.25">
      <c r="A1276" t="s">
        <v>1307</v>
      </c>
      <c r="B1276">
        <v>1966</v>
      </c>
      <c r="C1276" t="s">
        <v>15</v>
      </c>
      <c r="D1276">
        <v>3</v>
      </c>
      <c r="E1276">
        <v>0</v>
      </c>
      <c r="F1276" s="42">
        <v>10594.23</v>
      </c>
      <c r="G1276" t="s">
        <v>12</v>
      </c>
      <c r="H1276" t="s">
        <v>12</v>
      </c>
      <c r="I1276" t="s">
        <v>13</v>
      </c>
      <c r="J1276" s="7">
        <f t="shared" si="135"/>
        <v>0</v>
      </c>
      <c r="K1276" s="9" t="str">
        <f t="shared" si="139"/>
        <v>Id1064</v>
      </c>
      <c r="L1276" s="8" t="str">
        <f t="shared" si="136"/>
        <v>Nov</v>
      </c>
      <c r="M1276" s="9">
        <f t="shared" si="141"/>
        <v>1966</v>
      </c>
      <c r="N1276" s="8" t="str" cm="1">
        <f t="array" ref="N1276">IF(G1276="?",INDEX($G$2:$G$2344,MODE(MATCH($G$2:$G$2344,$G$2:$G$2344,0))),G1276)</f>
        <v>tier - 3</v>
      </c>
      <c r="O1276" s="8" t="str" cm="1">
        <f t="array" ref="O1276">IF(H1276="?",INDEX($H$2:$H$2344,MODE(MATCH($H$2:$H$2344,$H$2:$H$2344,0))),H1276)</f>
        <v>tier - 3</v>
      </c>
      <c r="P1276" s="8" t="str">
        <f t="shared" si="137"/>
        <v>R1013</v>
      </c>
      <c r="Q1276" s="11">
        <f t="shared" si="138"/>
        <v>24414</v>
      </c>
      <c r="R1276" s="9">
        <f t="shared" si="140"/>
        <v>56</v>
      </c>
      <c r="S1276" s="9"/>
      <c r="T1276" s="40">
        <f>COUNTA(Table3[[#This Row],[month]:[age]])</f>
        <v>7</v>
      </c>
    </row>
    <row r="1277" spans="1:20" x14ac:dyDescent="0.25">
      <c r="A1277" t="s">
        <v>1308</v>
      </c>
      <c r="B1277">
        <v>1967</v>
      </c>
      <c r="C1277" t="s">
        <v>15</v>
      </c>
      <c r="D1277">
        <v>29</v>
      </c>
      <c r="E1277">
        <v>0</v>
      </c>
      <c r="F1277" s="42">
        <v>10594.5</v>
      </c>
      <c r="G1277" t="s">
        <v>12</v>
      </c>
      <c r="H1277" t="s">
        <v>16</v>
      </c>
      <c r="I1277" t="s">
        <v>23</v>
      </c>
      <c r="J1277" s="7">
        <f t="shared" si="135"/>
        <v>0</v>
      </c>
      <c r="K1277" s="9" t="str">
        <f t="shared" si="139"/>
        <v>Id1063</v>
      </c>
      <c r="L1277" s="8" t="str">
        <f t="shared" si="136"/>
        <v>Nov</v>
      </c>
      <c r="M1277" s="9">
        <f t="shared" si="141"/>
        <v>1967</v>
      </c>
      <c r="N1277" s="8" t="str" cm="1">
        <f t="array" ref="N1277">IF(G1277="?",INDEX($G$2:$G$2344,MODE(MATCH($G$2:$G$2344,$G$2:$G$2344,0))),G1277)</f>
        <v>tier - 3</v>
      </c>
      <c r="O1277" s="8" t="str" cm="1">
        <f t="array" ref="O1277">IF(H1277="?",INDEX($H$2:$H$2344,MODE(MATCH($H$2:$H$2344,$H$2:$H$2344,0))),H1277)</f>
        <v>tier - 1</v>
      </c>
      <c r="P1277" s="8" t="str">
        <f t="shared" si="137"/>
        <v>R1012</v>
      </c>
      <c r="Q1277" s="11">
        <f t="shared" si="138"/>
        <v>24805</v>
      </c>
      <c r="R1277" s="9">
        <f t="shared" si="140"/>
        <v>55</v>
      </c>
      <c r="S1277" s="9"/>
      <c r="T1277" s="40">
        <f>COUNTA(Table3[[#This Row],[month]:[age]])</f>
        <v>7</v>
      </c>
    </row>
    <row r="1278" spans="1:20" x14ac:dyDescent="0.25">
      <c r="A1278" t="s">
        <v>1309</v>
      </c>
      <c r="B1278">
        <v>1972</v>
      </c>
      <c r="C1278" t="s">
        <v>30</v>
      </c>
      <c r="D1278">
        <v>14</v>
      </c>
      <c r="E1278">
        <v>3</v>
      </c>
      <c r="F1278" s="42">
        <v>10600.55</v>
      </c>
      <c r="G1278" t="s">
        <v>12</v>
      </c>
      <c r="H1278" t="s">
        <v>16</v>
      </c>
      <c r="I1278" t="s">
        <v>23</v>
      </c>
      <c r="J1278" s="7">
        <f t="shared" si="135"/>
        <v>0</v>
      </c>
      <c r="K1278" s="9" t="str">
        <f t="shared" si="139"/>
        <v>Id1062</v>
      </c>
      <c r="L1278" s="8" t="str">
        <f t="shared" si="136"/>
        <v>Dec</v>
      </c>
      <c r="M1278" s="9">
        <f t="shared" si="141"/>
        <v>1972</v>
      </c>
      <c r="N1278" s="8" t="str" cm="1">
        <f t="array" ref="N1278">IF(G1278="?",INDEX($G$2:$G$2344,MODE(MATCH($G$2:$G$2344,$G$2:$G$2344,0))),G1278)</f>
        <v>tier - 3</v>
      </c>
      <c r="O1278" s="8" t="str" cm="1">
        <f t="array" ref="O1278">IF(H1278="?",INDEX($H$2:$H$2344,MODE(MATCH($H$2:$H$2344,$H$2:$H$2344,0))),H1278)</f>
        <v>tier - 1</v>
      </c>
      <c r="P1278" s="8" t="str">
        <f t="shared" si="137"/>
        <v>R1012</v>
      </c>
      <c r="Q1278" s="11">
        <f t="shared" si="138"/>
        <v>26647</v>
      </c>
      <c r="R1278" s="9">
        <f t="shared" si="140"/>
        <v>50</v>
      </c>
      <c r="S1278" s="9"/>
      <c r="T1278" s="40">
        <f>COUNTA(Table3[[#This Row],[month]:[age]])</f>
        <v>7</v>
      </c>
    </row>
    <row r="1279" spans="1:20" x14ac:dyDescent="0.25">
      <c r="A1279" t="s">
        <v>1310</v>
      </c>
      <c r="B1279">
        <v>1966</v>
      </c>
      <c r="C1279" t="s">
        <v>10</v>
      </c>
      <c r="D1279">
        <v>20</v>
      </c>
      <c r="E1279">
        <v>0</v>
      </c>
      <c r="F1279" s="42">
        <v>10601.41</v>
      </c>
      <c r="G1279" t="s">
        <v>12</v>
      </c>
      <c r="H1279" t="s">
        <v>11</v>
      </c>
      <c r="I1279" t="s">
        <v>42</v>
      </c>
      <c r="J1279" s="7">
        <f t="shared" si="135"/>
        <v>0</v>
      </c>
      <c r="K1279" s="9" t="str">
        <f t="shared" si="139"/>
        <v>Id1061</v>
      </c>
      <c r="L1279" s="8" t="str">
        <f t="shared" si="136"/>
        <v>Jul</v>
      </c>
      <c r="M1279" s="9">
        <f t="shared" si="141"/>
        <v>1966</v>
      </c>
      <c r="N1279" s="8" t="str" cm="1">
        <f t="array" ref="N1279">IF(G1279="?",INDEX($G$2:$G$2344,MODE(MATCH($G$2:$G$2344,$G$2:$G$2344,0))),G1279)</f>
        <v>tier - 3</v>
      </c>
      <c r="O1279" s="8" t="str" cm="1">
        <f t="array" ref="O1279">IF(H1279="?",INDEX($H$2:$H$2344,MODE(MATCH($H$2:$H$2344,$H$2:$H$2344,0))),H1279)</f>
        <v>tier - 2</v>
      </c>
      <c r="P1279" s="8" t="str">
        <f t="shared" si="137"/>
        <v>R1011</v>
      </c>
      <c r="Q1279" s="11">
        <f t="shared" si="138"/>
        <v>24308</v>
      </c>
      <c r="R1279" s="9">
        <f t="shared" si="140"/>
        <v>56</v>
      </c>
      <c r="S1279" s="9"/>
      <c r="T1279" s="40">
        <f>COUNTA(Table3[[#This Row],[month]:[age]])</f>
        <v>7</v>
      </c>
    </row>
    <row r="1280" spans="1:20" x14ac:dyDescent="0.25">
      <c r="A1280" t="s">
        <v>1311</v>
      </c>
      <c r="B1280">
        <v>1967</v>
      </c>
      <c r="C1280" t="s">
        <v>18</v>
      </c>
      <c r="D1280">
        <v>23</v>
      </c>
      <c r="E1280">
        <v>0</v>
      </c>
      <c r="F1280" s="42">
        <v>10601.63</v>
      </c>
      <c r="G1280" t="s">
        <v>12</v>
      </c>
      <c r="H1280" t="s">
        <v>11</v>
      </c>
      <c r="I1280" t="s">
        <v>23</v>
      </c>
      <c r="J1280" s="7">
        <f t="shared" si="135"/>
        <v>0</v>
      </c>
      <c r="K1280" s="9" t="str">
        <f t="shared" si="139"/>
        <v>Id1060</v>
      </c>
      <c r="L1280" s="8" t="str">
        <f t="shared" si="136"/>
        <v>Jun</v>
      </c>
      <c r="M1280" s="9">
        <f t="shared" si="141"/>
        <v>1967</v>
      </c>
      <c r="N1280" s="8" t="str" cm="1">
        <f t="array" ref="N1280">IF(G1280="?",INDEX($G$2:$G$2344,MODE(MATCH($G$2:$G$2344,$G$2:$G$2344,0))),G1280)</f>
        <v>tier - 3</v>
      </c>
      <c r="O1280" s="8" t="str" cm="1">
        <f t="array" ref="O1280">IF(H1280="?",INDEX($H$2:$H$2344,MODE(MATCH($H$2:$H$2344,$H$2:$H$2344,0))),H1280)</f>
        <v>tier - 2</v>
      </c>
      <c r="P1280" s="8" t="str">
        <f t="shared" si="137"/>
        <v>R1012</v>
      </c>
      <c r="Q1280" s="11">
        <f t="shared" si="138"/>
        <v>24646</v>
      </c>
      <c r="R1280" s="9">
        <f t="shared" si="140"/>
        <v>55</v>
      </c>
      <c r="S1280" s="9"/>
      <c r="T1280" s="40">
        <f>COUNTA(Table3[[#This Row],[month]:[age]])</f>
        <v>7</v>
      </c>
    </row>
    <row r="1281" spans="1:20" x14ac:dyDescent="0.25">
      <c r="A1281" t="s">
        <v>1312</v>
      </c>
      <c r="B1281">
        <v>1966</v>
      </c>
      <c r="C1281" t="s">
        <v>10</v>
      </c>
      <c r="D1281">
        <v>2</v>
      </c>
      <c r="E1281">
        <v>0</v>
      </c>
      <c r="F1281" s="42">
        <v>10602.39</v>
      </c>
      <c r="G1281" t="s">
        <v>12</v>
      </c>
      <c r="H1281" t="s">
        <v>12</v>
      </c>
      <c r="I1281" t="s">
        <v>42</v>
      </c>
      <c r="J1281" s="7">
        <f t="shared" si="135"/>
        <v>0</v>
      </c>
      <c r="K1281" s="9" t="str">
        <f t="shared" si="139"/>
        <v>Id1059</v>
      </c>
      <c r="L1281" s="8" t="str">
        <f t="shared" si="136"/>
        <v>Jul</v>
      </c>
      <c r="M1281" s="9">
        <f t="shared" si="141"/>
        <v>1966</v>
      </c>
      <c r="N1281" s="8" t="str" cm="1">
        <f t="array" ref="N1281">IF(G1281="?",INDEX($G$2:$G$2344,MODE(MATCH($G$2:$G$2344,$G$2:$G$2344,0))),G1281)</f>
        <v>tier - 3</v>
      </c>
      <c r="O1281" s="8" t="str" cm="1">
        <f t="array" ref="O1281">IF(H1281="?",INDEX($H$2:$H$2344,MODE(MATCH($H$2:$H$2344,$H$2:$H$2344,0))),H1281)</f>
        <v>tier - 3</v>
      </c>
      <c r="P1281" s="8" t="str">
        <f t="shared" si="137"/>
        <v>R1011</v>
      </c>
      <c r="Q1281" s="11">
        <f t="shared" si="138"/>
        <v>24290</v>
      </c>
      <c r="R1281" s="9">
        <f t="shared" si="140"/>
        <v>56</v>
      </c>
      <c r="S1281" s="9"/>
      <c r="T1281" s="40">
        <f>COUNTA(Table3[[#This Row],[month]:[age]])</f>
        <v>7</v>
      </c>
    </row>
    <row r="1282" spans="1:20" x14ac:dyDescent="0.25">
      <c r="A1282" t="s">
        <v>1313</v>
      </c>
      <c r="B1282">
        <v>1965</v>
      </c>
      <c r="C1282" t="s">
        <v>18</v>
      </c>
      <c r="D1282">
        <v>27</v>
      </c>
      <c r="E1282">
        <v>0</v>
      </c>
      <c r="F1282" s="42">
        <v>10608.67</v>
      </c>
      <c r="G1282" t="s">
        <v>12</v>
      </c>
      <c r="H1282" t="s">
        <v>12</v>
      </c>
      <c r="I1282" t="s">
        <v>23</v>
      </c>
      <c r="J1282" s="7">
        <f t="shared" ref="J1282:J1345" si="142">COUNTIF(A1282:I1282, "?")</f>
        <v>0</v>
      </c>
      <c r="K1282" s="9" t="str">
        <f t="shared" si="139"/>
        <v>Id1058</v>
      </c>
      <c r="L1282" s="8" t="str">
        <f t="shared" ref="L1282:L1345" si="143">IF(C1282="?", "Sep", C1282)</f>
        <v>Jun</v>
      </c>
      <c r="M1282" s="9">
        <f t="shared" si="141"/>
        <v>1965</v>
      </c>
      <c r="N1282" s="8" t="str" cm="1">
        <f t="array" ref="N1282">IF(G1282="?",INDEX($G$2:$G$2344,MODE(MATCH($G$2:$G$2344,$G$2:$G$2344,0))),G1282)</f>
        <v>tier - 3</v>
      </c>
      <c r="O1282" s="8" t="str" cm="1">
        <f t="array" ref="O1282">IF(H1282="?",INDEX($H$2:$H$2344,MODE(MATCH($H$2:$H$2344,$H$2:$H$2344,0))),H1282)</f>
        <v>tier - 3</v>
      </c>
      <c r="P1282" s="8" t="str">
        <f t="shared" ref="P1282:P1345" si="144">IF(I1282="?", "Unknown", I1282)</f>
        <v>R1012</v>
      </c>
      <c r="Q1282" s="11">
        <f t="shared" ref="Q1282:Q1345" si="145">DATE(B1282, MONTH(1 &amp; L1282), D1282)</f>
        <v>23920</v>
      </c>
      <c r="R1282" s="9">
        <f t="shared" si="140"/>
        <v>57</v>
      </c>
      <c r="S1282" s="9"/>
      <c r="T1282" s="40">
        <f>COUNTA(Table3[[#This Row],[month]:[age]])</f>
        <v>7</v>
      </c>
    </row>
    <row r="1283" spans="1:20" x14ac:dyDescent="0.25">
      <c r="A1283" t="s">
        <v>1314</v>
      </c>
      <c r="B1283">
        <v>1992</v>
      </c>
      <c r="C1283" t="s">
        <v>10</v>
      </c>
      <c r="D1283">
        <v>23</v>
      </c>
      <c r="E1283">
        <v>0</v>
      </c>
      <c r="F1283" s="42">
        <v>10617.04</v>
      </c>
      <c r="G1283" t="s">
        <v>12</v>
      </c>
      <c r="H1283" t="s">
        <v>12</v>
      </c>
      <c r="I1283" t="s">
        <v>535</v>
      </c>
      <c r="J1283" s="7">
        <f t="shared" si="142"/>
        <v>0</v>
      </c>
      <c r="K1283" s="9" t="str">
        <f t="shared" ref="K1283:K1346" si="146">IF(A1283="?", "Unknown", A1283)</f>
        <v>Id1057</v>
      </c>
      <c r="L1283" s="8" t="str">
        <f t="shared" si="143"/>
        <v>Jul</v>
      </c>
      <c r="M1283" s="9">
        <f t="shared" si="141"/>
        <v>1992</v>
      </c>
      <c r="N1283" s="8" t="str" cm="1">
        <f t="array" ref="N1283">IF(G1283="?",INDEX($G$2:$G$2344,MODE(MATCH($G$2:$G$2344,$G$2:$G$2344,0))),G1283)</f>
        <v>tier - 3</v>
      </c>
      <c r="O1283" s="8" t="str" cm="1">
        <f t="array" ref="O1283">IF(H1283="?",INDEX($H$2:$H$2344,MODE(MATCH($H$2:$H$2344,$H$2:$H$2344,0))),H1283)</f>
        <v>tier - 3</v>
      </c>
      <c r="P1283" s="8" t="str">
        <f t="shared" si="144"/>
        <v>R1026</v>
      </c>
      <c r="Q1283" s="11">
        <f t="shared" si="145"/>
        <v>33808</v>
      </c>
      <c r="R1283" s="9">
        <f t="shared" ref="R1283:R1346" si="147">DATEDIF(Q1283, DATE(2023,6,8), "Y")</f>
        <v>30</v>
      </c>
      <c r="S1283" s="9"/>
      <c r="T1283" s="40">
        <f>COUNTA(Table3[[#This Row],[month]:[age]])</f>
        <v>7</v>
      </c>
    </row>
    <row r="1284" spans="1:20" x14ac:dyDescent="0.25">
      <c r="A1284" t="s">
        <v>1315</v>
      </c>
      <c r="B1284">
        <v>1990</v>
      </c>
      <c r="C1284" t="s">
        <v>10</v>
      </c>
      <c r="D1284">
        <v>6</v>
      </c>
      <c r="E1284">
        <v>3</v>
      </c>
      <c r="F1284" s="42">
        <v>10620.26</v>
      </c>
      <c r="G1284" t="s">
        <v>12</v>
      </c>
      <c r="H1284" t="s">
        <v>12</v>
      </c>
      <c r="I1284" t="s">
        <v>23</v>
      </c>
      <c r="J1284" s="7">
        <f t="shared" si="142"/>
        <v>0</v>
      </c>
      <c r="K1284" s="9" t="str">
        <f t="shared" si="146"/>
        <v>Id1056</v>
      </c>
      <c r="L1284" s="8" t="str">
        <f t="shared" si="143"/>
        <v>Jul</v>
      </c>
      <c r="M1284" s="9">
        <f t="shared" si="141"/>
        <v>1990</v>
      </c>
      <c r="N1284" s="8" t="str" cm="1">
        <f t="array" ref="N1284">IF(G1284="?",INDEX($G$2:$G$2344,MODE(MATCH($G$2:$G$2344,$G$2:$G$2344,0))),G1284)</f>
        <v>tier - 3</v>
      </c>
      <c r="O1284" s="8" t="str" cm="1">
        <f t="array" ref="O1284">IF(H1284="?",INDEX($H$2:$H$2344,MODE(MATCH($H$2:$H$2344,$H$2:$H$2344,0))),H1284)</f>
        <v>tier - 3</v>
      </c>
      <c r="P1284" s="8" t="str">
        <f t="shared" si="144"/>
        <v>R1012</v>
      </c>
      <c r="Q1284" s="11">
        <f t="shared" si="145"/>
        <v>33060</v>
      </c>
      <c r="R1284" s="9">
        <f t="shared" si="147"/>
        <v>32</v>
      </c>
      <c r="S1284" s="9"/>
      <c r="T1284" s="40">
        <f>COUNTA(Table3[[#This Row],[month]:[age]])</f>
        <v>7</v>
      </c>
    </row>
    <row r="1285" spans="1:20" x14ac:dyDescent="0.25">
      <c r="A1285" t="s">
        <v>1316</v>
      </c>
      <c r="B1285">
        <v>1964</v>
      </c>
      <c r="C1285" t="s">
        <v>35</v>
      </c>
      <c r="D1285">
        <v>8</v>
      </c>
      <c r="E1285">
        <v>0</v>
      </c>
      <c r="F1285" s="42">
        <v>10627.81</v>
      </c>
      <c r="G1285" t="s">
        <v>12</v>
      </c>
      <c r="H1285" t="s">
        <v>12</v>
      </c>
      <c r="I1285" t="s">
        <v>13</v>
      </c>
      <c r="J1285" s="7">
        <f t="shared" si="142"/>
        <v>0</v>
      </c>
      <c r="K1285" s="9" t="str">
        <f t="shared" si="146"/>
        <v>Id1055</v>
      </c>
      <c r="L1285" s="8" t="str">
        <f t="shared" si="143"/>
        <v>Aug</v>
      </c>
      <c r="M1285" s="9">
        <f t="shared" si="141"/>
        <v>1964</v>
      </c>
      <c r="N1285" s="8" t="str" cm="1">
        <f t="array" ref="N1285">IF(G1285="?",INDEX($G$2:$G$2344,MODE(MATCH($G$2:$G$2344,$G$2:$G$2344,0))),G1285)</f>
        <v>tier - 3</v>
      </c>
      <c r="O1285" s="8" t="str" cm="1">
        <f t="array" ref="O1285">IF(H1285="?",INDEX($H$2:$H$2344,MODE(MATCH($H$2:$H$2344,$H$2:$H$2344,0))),H1285)</f>
        <v>tier - 3</v>
      </c>
      <c r="P1285" s="8" t="str">
        <f t="shared" si="144"/>
        <v>R1013</v>
      </c>
      <c r="Q1285" s="11">
        <f t="shared" si="145"/>
        <v>23597</v>
      </c>
      <c r="R1285" s="9">
        <f t="shared" si="147"/>
        <v>58</v>
      </c>
      <c r="S1285" s="9"/>
      <c r="T1285" s="40">
        <f>COUNTA(Table3[[#This Row],[month]:[age]])</f>
        <v>7</v>
      </c>
    </row>
    <row r="1286" spans="1:20" x14ac:dyDescent="0.25">
      <c r="A1286" t="s">
        <v>1317</v>
      </c>
      <c r="B1286">
        <v>1976</v>
      </c>
      <c r="C1286" t="s">
        <v>15</v>
      </c>
      <c r="D1286">
        <v>22</v>
      </c>
      <c r="E1286">
        <v>2</v>
      </c>
      <c r="F1286" s="42">
        <v>10665.44</v>
      </c>
      <c r="G1286" t="s">
        <v>12</v>
      </c>
      <c r="H1286" t="s">
        <v>11</v>
      </c>
      <c r="I1286" t="s">
        <v>300</v>
      </c>
      <c r="J1286" s="7">
        <f t="shared" si="142"/>
        <v>0</v>
      </c>
      <c r="K1286" s="9" t="str">
        <f t="shared" si="146"/>
        <v>Id1054</v>
      </c>
      <c r="L1286" s="8" t="str">
        <f t="shared" si="143"/>
        <v>Nov</v>
      </c>
      <c r="M1286" s="9">
        <f t="shared" si="141"/>
        <v>1976</v>
      </c>
      <c r="N1286" s="8" t="str" cm="1">
        <f t="array" ref="N1286">IF(G1286="?",INDEX($G$2:$G$2344,MODE(MATCH($G$2:$G$2344,$G$2:$G$2344,0))),G1286)</f>
        <v>tier - 3</v>
      </c>
      <c r="O1286" s="8" t="str" cm="1">
        <f t="array" ref="O1286">IF(H1286="?",INDEX($H$2:$H$2344,MODE(MATCH($H$2:$H$2344,$H$2:$H$2344,0))),H1286)</f>
        <v>tier - 2</v>
      </c>
      <c r="P1286" s="8" t="str">
        <f t="shared" si="144"/>
        <v>R1021</v>
      </c>
      <c r="Q1286" s="11">
        <f t="shared" si="145"/>
        <v>28086</v>
      </c>
      <c r="R1286" s="9">
        <f t="shared" si="147"/>
        <v>46</v>
      </c>
      <c r="S1286" s="9"/>
      <c r="T1286" s="40">
        <f>COUNTA(Table3[[#This Row],[month]:[age]])</f>
        <v>7</v>
      </c>
    </row>
    <row r="1287" spans="1:20" x14ac:dyDescent="0.25">
      <c r="A1287" t="s">
        <v>1318</v>
      </c>
      <c r="B1287">
        <v>1962</v>
      </c>
      <c r="C1287" t="s">
        <v>20</v>
      </c>
      <c r="D1287">
        <v>7</v>
      </c>
      <c r="E1287">
        <v>0</v>
      </c>
      <c r="F1287" s="42">
        <v>10676.83</v>
      </c>
      <c r="G1287" t="s">
        <v>12</v>
      </c>
      <c r="H1287" t="s">
        <v>12</v>
      </c>
      <c r="I1287" t="s">
        <v>13</v>
      </c>
      <c r="J1287" s="7">
        <f t="shared" si="142"/>
        <v>0</v>
      </c>
      <c r="K1287" s="9" t="str">
        <f t="shared" si="146"/>
        <v>Id1053</v>
      </c>
      <c r="L1287" s="8" t="str">
        <f t="shared" si="143"/>
        <v>Sep</v>
      </c>
      <c r="M1287" s="9">
        <f t="shared" si="141"/>
        <v>1962</v>
      </c>
      <c r="N1287" s="8" t="str" cm="1">
        <f t="array" ref="N1287">IF(G1287="?",INDEX($G$2:$G$2344,MODE(MATCH($G$2:$G$2344,$G$2:$G$2344,0))),G1287)</f>
        <v>tier - 3</v>
      </c>
      <c r="O1287" s="8" t="str" cm="1">
        <f t="array" ref="O1287">IF(H1287="?",INDEX($H$2:$H$2344,MODE(MATCH($H$2:$H$2344,$H$2:$H$2344,0))),H1287)</f>
        <v>tier - 3</v>
      </c>
      <c r="P1287" s="8" t="str">
        <f t="shared" si="144"/>
        <v>R1013</v>
      </c>
      <c r="Q1287" s="11">
        <f t="shared" si="145"/>
        <v>22896</v>
      </c>
      <c r="R1287" s="9">
        <f t="shared" si="147"/>
        <v>60</v>
      </c>
      <c r="S1287" s="9"/>
      <c r="T1287" s="40">
        <f>COUNTA(Table3[[#This Row],[month]:[age]])</f>
        <v>7</v>
      </c>
    </row>
    <row r="1288" spans="1:20" x14ac:dyDescent="0.25">
      <c r="A1288" t="s">
        <v>1319</v>
      </c>
      <c r="B1288">
        <v>1977</v>
      </c>
      <c r="C1288" t="s">
        <v>35</v>
      </c>
      <c r="D1288">
        <v>2</v>
      </c>
      <c r="E1288">
        <v>2</v>
      </c>
      <c r="F1288" s="42">
        <v>10690.11</v>
      </c>
      <c r="G1288" t="s">
        <v>12</v>
      </c>
      <c r="H1288" t="s">
        <v>11</v>
      </c>
      <c r="I1288" t="s">
        <v>300</v>
      </c>
      <c r="J1288" s="7">
        <f t="shared" si="142"/>
        <v>0</v>
      </c>
      <c r="K1288" s="9" t="str">
        <f t="shared" si="146"/>
        <v>Id1052</v>
      </c>
      <c r="L1288" s="8" t="str">
        <f t="shared" si="143"/>
        <v>Aug</v>
      </c>
      <c r="M1288" s="9">
        <f t="shared" si="141"/>
        <v>1977</v>
      </c>
      <c r="N1288" s="8" t="str" cm="1">
        <f t="array" ref="N1288">IF(G1288="?",INDEX($G$2:$G$2344,MODE(MATCH($G$2:$G$2344,$G$2:$G$2344,0))),G1288)</f>
        <v>tier - 3</v>
      </c>
      <c r="O1288" s="8" t="str" cm="1">
        <f t="array" ref="O1288">IF(H1288="?",INDEX($H$2:$H$2344,MODE(MATCH($H$2:$H$2344,$H$2:$H$2344,0))),H1288)</f>
        <v>tier - 2</v>
      </c>
      <c r="P1288" s="8" t="str">
        <f t="shared" si="144"/>
        <v>R1021</v>
      </c>
      <c r="Q1288" s="11">
        <f t="shared" si="145"/>
        <v>28339</v>
      </c>
      <c r="R1288" s="9">
        <f t="shared" si="147"/>
        <v>45</v>
      </c>
      <c r="S1288" s="9"/>
      <c r="T1288" s="40">
        <f>COUNTA(Table3[[#This Row],[month]:[age]])</f>
        <v>7</v>
      </c>
    </row>
    <row r="1289" spans="1:20" x14ac:dyDescent="0.25">
      <c r="A1289" t="s">
        <v>1320</v>
      </c>
      <c r="B1289">
        <v>1976</v>
      </c>
      <c r="C1289" t="s">
        <v>20</v>
      </c>
      <c r="D1289">
        <v>30</v>
      </c>
      <c r="E1289">
        <v>2</v>
      </c>
      <c r="F1289" s="42">
        <v>10698.38</v>
      </c>
      <c r="G1289" t="s">
        <v>12</v>
      </c>
      <c r="H1289" t="s">
        <v>16</v>
      </c>
      <c r="I1289" t="s">
        <v>200</v>
      </c>
      <c r="J1289" s="7">
        <f t="shared" si="142"/>
        <v>0</v>
      </c>
      <c r="K1289" s="9" t="str">
        <f t="shared" si="146"/>
        <v>Id1051</v>
      </c>
      <c r="L1289" s="8" t="str">
        <f t="shared" si="143"/>
        <v>Sep</v>
      </c>
      <c r="M1289" s="9">
        <f t="shared" si="141"/>
        <v>1976</v>
      </c>
      <c r="N1289" s="8" t="str" cm="1">
        <f t="array" ref="N1289">IF(G1289="?",INDEX($G$2:$G$2344,MODE(MATCH($G$2:$G$2344,$G$2:$G$2344,0))),G1289)</f>
        <v>tier - 3</v>
      </c>
      <c r="O1289" s="8" t="str" cm="1">
        <f t="array" ref="O1289">IF(H1289="?",INDEX($H$2:$H$2344,MODE(MATCH($H$2:$H$2344,$H$2:$H$2344,0))),H1289)</f>
        <v>tier - 1</v>
      </c>
      <c r="P1289" s="8" t="str">
        <f t="shared" si="144"/>
        <v>R1025</v>
      </c>
      <c r="Q1289" s="11">
        <f t="shared" si="145"/>
        <v>28033</v>
      </c>
      <c r="R1289" s="9">
        <f t="shared" si="147"/>
        <v>46</v>
      </c>
      <c r="S1289" s="9"/>
      <c r="T1289" s="40">
        <f>COUNTA(Table3[[#This Row],[month]:[age]])</f>
        <v>7</v>
      </c>
    </row>
    <row r="1290" spans="1:20" x14ac:dyDescent="0.25">
      <c r="A1290" t="s">
        <v>1321</v>
      </c>
      <c r="B1290">
        <v>1972</v>
      </c>
      <c r="C1290" t="s">
        <v>37</v>
      </c>
      <c r="D1290">
        <v>24</v>
      </c>
      <c r="E1290">
        <v>3</v>
      </c>
      <c r="F1290" s="42">
        <v>10702.64</v>
      </c>
      <c r="G1290" t="s">
        <v>12</v>
      </c>
      <c r="H1290" t="s">
        <v>12</v>
      </c>
      <c r="I1290" t="s">
        <v>13</v>
      </c>
      <c r="J1290" s="7">
        <f t="shared" si="142"/>
        <v>0</v>
      </c>
      <c r="K1290" s="9" t="str">
        <f t="shared" si="146"/>
        <v>Id1050</v>
      </c>
      <c r="L1290" s="8" t="str">
        <f t="shared" si="143"/>
        <v>Oct</v>
      </c>
      <c r="M1290" s="9">
        <f t="shared" si="141"/>
        <v>1972</v>
      </c>
      <c r="N1290" s="8" t="str" cm="1">
        <f t="array" ref="N1290">IF(G1290="?",INDEX($G$2:$G$2344,MODE(MATCH($G$2:$G$2344,$G$2:$G$2344,0))),G1290)</f>
        <v>tier - 3</v>
      </c>
      <c r="O1290" s="8" t="str" cm="1">
        <f t="array" ref="O1290">IF(H1290="?",INDEX($H$2:$H$2344,MODE(MATCH($H$2:$H$2344,$H$2:$H$2344,0))),H1290)</f>
        <v>tier - 3</v>
      </c>
      <c r="P1290" s="8" t="str">
        <f t="shared" si="144"/>
        <v>R1013</v>
      </c>
      <c r="Q1290" s="11">
        <f t="shared" si="145"/>
        <v>26596</v>
      </c>
      <c r="R1290" s="9">
        <f t="shared" si="147"/>
        <v>50</v>
      </c>
      <c r="S1290" s="9"/>
      <c r="T1290" s="40">
        <f>COUNTA(Table3[[#This Row],[month]:[age]])</f>
        <v>7</v>
      </c>
    </row>
    <row r="1291" spans="1:20" x14ac:dyDescent="0.25">
      <c r="A1291" t="s">
        <v>1322</v>
      </c>
      <c r="B1291">
        <v>1967</v>
      </c>
      <c r="C1291" t="s">
        <v>10</v>
      </c>
      <c r="D1291">
        <v>30</v>
      </c>
      <c r="E1291">
        <v>0</v>
      </c>
      <c r="F1291" s="42">
        <v>10704.47</v>
      </c>
      <c r="G1291" t="s">
        <v>12</v>
      </c>
      <c r="H1291" t="s">
        <v>11</v>
      </c>
      <c r="I1291" t="s">
        <v>42</v>
      </c>
      <c r="J1291" s="7">
        <f t="shared" si="142"/>
        <v>0</v>
      </c>
      <c r="K1291" s="9" t="str">
        <f t="shared" si="146"/>
        <v>Id1049</v>
      </c>
      <c r="L1291" s="8" t="str">
        <f t="shared" si="143"/>
        <v>Jul</v>
      </c>
      <c r="M1291" s="9">
        <f t="shared" si="141"/>
        <v>1967</v>
      </c>
      <c r="N1291" s="8" t="str" cm="1">
        <f t="array" ref="N1291">IF(G1291="?",INDEX($G$2:$G$2344,MODE(MATCH($G$2:$G$2344,$G$2:$G$2344,0))),G1291)</f>
        <v>tier - 3</v>
      </c>
      <c r="O1291" s="8" t="str" cm="1">
        <f t="array" ref="O1291">IF(H1291="?",INDEX($H$2:$H$2344,MODE(MATCH($H$2:$H$2344,$H$2:$H$2344,0))),H1291)</f>
        <v>tier - 2</v>
      </c>
      <c r="P1291" s="8" t="str">
        <f t="shared" si="144"/>
        <v>R1011</v>
      </c>
      <c r="Q1291" s="11">
        <f t="shared" si="145"/>
        <v>24683</v>
      </c>
      <c r="R1291" s="9">
        <f t="shared" si="147"/>
        <v>55</v>
      </c>
      <c r="S1291" s="9"/>
      <c r="T1291" s="40">
        <f>COUNTA(Table3[[#This Row],[month]:[age]])</f>
        <v>7</v>
      </c>
    </row>
    <row r="1292" spans="1:20" x14ac:dyDescent="0.25">
      <c r="A1292" t="s">
        <v>1323</v>
      </c>
      <c r="B1292">
        <v>1967</v>
      </c>
      <c r="C1292" t="s">
        <v>37</v>
      </c>
      <c r="D1292">
        <v>5</v>
      </c>
      <c r="E1292">
        <v>0</v>
      </c>
      <c r="F1292" s="42">
        <v>10713.64</v>
      </c>
      <c r="G1292" t="s">
        <v>12</v>
      </c>
      <c r="H1292" t="s">
        <v>12</v>
      </c>
      <c r="I1292" t="s">
        <v>42</v>
      </c>
      <c r="J1292" s="7">
        <f t="shared" si="142"/>
        <v>0</v>
      </c>
      <c r="K1292" s="9" t="str">
        <f t="shared" si="146"/>
        <v>Id1048</v>
      </c>
      <c r="L1292" s="8" t="str">
        <f t="shared" si="143"/>
        <v>Oct</v>
      </c>
      <c r="M1292" s="9">
        <f t="shared" si="141"/>
        <v>1967</v>
      </c>
      <c r="N1292" s="8" t="str" cm="1">
        <f t="array" ref="N1292">IF(G1292="?",INDEX($G$2:$G$2344,MODE(MATCH($G$2:$G$2344,$G$2:$G$2344,0))),G1292)</f>
        <v>tier - 3</v>
      </c>
      <c r="O1292" s="8" t="str" cm="1">
        <f t="array" ref="O1292">IF(H1292="?",INDEX($H$2:$H$2344,MODE(MATCH($H$2:$H$2344,$H$2:$H$2344,0))),H1292)</f>
        <v>tier - 3</v>
      </c>
      <c r="P1292" s="8" t="str">
        <f t="shared" si="144"/>
        <v>R1011</v>
      </c>
      <c r="Q1292" s="11">
        <f t="shared" si="145"/>
        <v>24750</v>
      </c>
      <c r="R1292" s="9">
        <f t="shared" si="147"/>
        <v>55</v>
      </c>
      <c r="S1292" s="9"/>
      <c r="T1292" s="40">
        <f>COUNTA(Table3[[#This Row],[month]:[age]])</f>
        <v>7</v>
      </c>
    </row>
    <row r="1293" spans="1:20" x14ac:dyDescent="0.25">
      <c r="A1293" t="s">
        <v>1324</v>
      </c>
      <c r="B1293">
        <v>1992</v>
      </c>
      <c r="C1293" t="s">
        <v>18</v>
      </c>
      <c r="D1293">
        <v>25</v>
      </c>
      <c r="E1293">
        <v>0</v>
      </c>
      <c r="F1293" s="42">
        <v>10719.57</v>
      </c>
      <c r="G1293" t="s">
        <v>12</v>
      </c>
      <c r="H1293" t="s">
        <v>16</v>
      </c>
      <c r="I1293" t="s">
        <v>23</v>
      </c>
      <c r="J1293" s="7">
        <f t="shared" si="142"/>
        <v>0</v>
      </c>
      <c r="K1293" s="9" t="str">
        <f t="shared" si="146"/>
        <v>Id1047</v>
      </c>
      <c r="L1293" s="8" t="str">
        <f t="shared" si="143"/>
        <v>Jun</v>
      </c>
      <c r="M1293" s="9">
        <f t="shared" si="141"/>
        <v>1992</v>
      </c>
      <c r="N1293" s="8" t="str" cm="1">
        <f t="array" ref="N1293">IF(G1293="?",INDEX($G$2:$G$2344,MODE(MATCH($G$2:$G$2344,$G$2:$G$2344,0))),G1293)</f>
        <v>tier - 3</v>
      </c>
      <c r="O1293" s="8" t="str" cm="1">
        <f t="array" ref="O1293">IF(H1293="?",INDEX($H$2:$H$2344,MODE(MATCH($H$2:$H$2344,$H$2:$H$2344,0))),H1293)</f>
        <v>tier - 1</v>
      </c>
      <c r="P1293" s="8" t="str">
        <f t="shared" si="144"/>
        <v>R1012</v>
      </c>
      <c r="Q1293" s="11">
        <f t="shared" si="145"/>
        <v>33780</v>
      </c>
      <c r="R1293" s="9">
        <f t="shared" si="147"/>
        <v>30</v>
      </c>
      <c r="S1293" s="9"/>
      <c r="T1293" s="40">
        <f>COUNTA(Table3[[#This Row],[month]:[age]])</f>
        <v>7</v>
      </c>
    </row>
    <row r="1294" spans="1:20" x14ac:dyDescent="0.25">
      <c r="A1294" t="s">
        <v>1325</v>
      </c>
      <c r="B1294">
        <v>1974</v>
      </c>
      <c r="C1294" t="s">
        <v>30</v>
      </c>
      <c r="D1294">
        <v>9</v>
      </c>
      <c r="E1294">
        <v>4</v>
      </c>
      <c r="F1294" s="42">
        <v>10736.87</v>
      </c>
      <c r="G1294" t="s">
        <v>12</v>
      </c>
      <c r="H1294" t="s">
        <v>16</v>
      </c>
      <c r="I1294" t="s">
        <v>168</v>
      </c>
      <c r="J1294" s="7">
        <f t="shared" si="142"/>
        <v>0</v>
      </c>
      <c r="K1294" s="9" t="str">
        <f t="shared" si="146"/>
        <v>Id1046</v>
      </c>
      <c r="L1294" s="8" t="str">
        <f t="shared" si="143"/>
        <v>Dec</v>
      </c>
      <c r="M1294" s="9">
        <f t="shared" si="141"/>
        <v>1974</v>
      </c>
      <c r="N1294" s="8" t="str" cm="1">
        <f t="array" ref="N1294">IF(G1294="?",INDEX($G$2:$G$2344,MODE(MATCH($G$2:$G$2344,$G$2:$G$2344,0))),G1294)</f>
        <v>tier - 3</v>
      </c>
      <c r="O1294" s="8" t="str" cm="1">
        <f t="array" ref="O1294">IF(H1294="?",INDEX($H$2:$H$2344,MODE(MATCH($H$2:$H$2344,$H$2:$H$2344,0))),H1294)</f>
        <v>tier - 1</v>
      </c>
      <c r="P1294" s="8" t="str">
        <f t="shared" si="144"/>
        <v>R1016</v>
      </c>
      <c r="Q1294" s="11">
        <f t="shared" si="145"/>
        <v>27372</v>
      </c>
      <c r="R1294" s="9">
        <f t="shared" si="147"/>
        <v>48</v>
      </c>
      <c r="S1294" s="9"/>
      <c r="T1294" s="40">
        <f>COUNTA(Table3[[#This Row],[month]:[age]])</f>
        <v>7</v>
      </c>
    </row>
    <row r="1295" spans="1:20" x14ac:dyDescent="0.25">
      <c r="A1295" t="s">
        <v>1326</v>
      </c>
      <c r="B1295">
        <v>1986</v>
      </c>
      <c r="C1295" t="s">
        <v>35</v>
      </c>
      <c r="D1295">
        <v>29</v>
      </c>
      <c r="E1295">
        <v>3</v>
      </c>
      <c r="F1295" s="42">
        <v>10749.02</v>
      </c>
      <c r="G1295" t="s">
        <v>12</v>
      </c>
      <c r="H1295" t="s">
        <v>16</v>
      </c>
      <c r="I1295" t="s">
        <v>535</v>
      </c>
      <c r="J1295" s="7">
        <f t="shared" si="142"/>
        <v>0</v>
      </c>
      <c r="K1295" s="9" t="str">
        <f t="shared" si="146"/>
        <v>Id1045</v>
      </c>
      <c r="L1295" s="8" t="str">
        <f t="shared" si="143"/>
        <v>Aug</v>
      </c>
      <c r="M1295" s="9">
        <f t="shared" si="141"/>
        <v>1986</v>
      </c>
      <c r="N1295" s="8" t="str" cm="1">
        <f t="array" ref="N1295">IF(G1295="?",INDEX($G$2:$G$2344,MODE(MATCH($G$2:$G$2344,$G$2:$G$2344,0))),G1295)</f>
        <v>tier - 3</v>
      </c>
      <c r="O1295" s="8" t="str" cm="1">
        <f t="array" ref="O1295">IF(H1295="?",INDEX($H$2:$H$2344,MODE(MATCH($H$2:$H$2344,$H$2:$H$2344,0))),H1295)</f>
        <v>tier - 1</v>
      </c>
      <c r="P1295" s="8" t="str">
        <f t="shared" si="144"/>
        <v>R1026</v>
      </c>
      <c r="Q1295" s="11">
        <f t="shared" si="145"/>
        <v>31653</v>
      </c>
      <c r="R1295" s="9">
        <f t="shared" si="147"/>
        <v>36</v>
      </c>
      <c r="S1295" s="9"/>
      <c r="T1295" s="40">
        <f>COUNTA(Table3[[#This Row],[month]:[age]])</f>
        <v>7</v>
      </c>
    </row>
    <row r="1296" spans="1:20" x14ac:dyDescent="0.25">
      <c r="A1296" t="s">
        <v>1327</v>
      </c>
      <c r="B1296">
        <v>1989</v>
      </c>
      <c r="C1296" t="s">
        <v>15</v>
      </c>
      <c r="D1296">
        <v>25</v>
      </c>
      <c r="E1296">
        <v>3</v>
      </c>
      <c r="F1296" s="42">
        <v>10769.75</v>
      </c>
      <c r="G1296" t="s">
        <v>12</v>
      </c>
      <c r="H1296" t="s">
        <v>11</v>
      </c>
      <c r="I1296" t="s">
        <v>632</v>
      </c>
      <c r="J1296" s="7">
        <f t="shared" si="142"/>
        <v>0</v>
      </c>
      <c r="K1296" s="9" t="str">
        <f t="shared" si="146"/>
        <v>Id1044</v>
      </c>
      <c r="L1296" s="8" t="str">
        <f t="shared" si="143"/>
        <v>Nov</v>
      </c>
      <c r="M1296" s="9">
        <f t="shared" si="141"/>
        <v>1989</v>
      </c>
      <c r="N1296" s="8" t="str" cm="1">
        <f t="array" ref="N1296">IF(G1296="?",INDEX($G$2:$G$2344,MODE(MATCH($G$2:$G$2344,$G$2:$G$2344,0))),G1296)</f>
        <v>tier - 3</v>
      </c>
      <c r="O1296" s="8" t="str" cm="1">
        <f t="array" ref="O1296">IF(H1296="?",INDEX($H$2:$H$2344,MODE(MATCH($H$2:$H$2344,$H$2:$H$2344,0))),H1296)</f>
        <v>tier - 2</v>
      </c>
      <c r="P1296" s="8" t="str">
        <f t="shared" si="144"/>
        <v>R1022</v>
      </c>
      <c r="Q1296" s="11">
        <f t="shared" si="145"/>
        <v>32837</v>
      </c>
      <c r="R1296" s="9">
        <f t="shared" si="147"/>
        <v>33</v>
      </c>
      <c r="S1296" s="9"/>
      <c r="T1296" s="40">
        <f>COUNTA(Table3[[#This Row],[month]:[age]])</f>
        <v>7</v>
      </c>
    </row>
    <row r="1297" spans="1:20" x14ac:dyDescent="0.25">
      <c r="A1297" t="s">
        <v>1328</v>
      </c>
      <c r="B1297">
        <v>1967</v>
      </c>
      <c r="C1297" t="s">
        <v>15</v>
      </c>
      <c r="D1297">
        <v>11</v>
      </c>
      <c r="E1297">
        <v>1</v>
      </c>
      <c r="F1297" s="42">
        <v>10791.96</v>
      </c>
      <c r="G1297" t="s">
        <v>12</v>
      </c>
      <c r="H1297" t="s">
        <v>11</v>
      </c>
      <c r="I1297" t="s">
        <v>42</v>
      </c>
      <c r="J1297" s="7">
        <f t="shared" si="142"/>
        <v>0</v>
      </c>
      <c r="K1297" s="9" t="str">
        <f t="shared" si="146"/>
        <v>Id1043</v>
      </c>
      <c r="L1297" s="8" t="str">
        <f t="shared" si="143"/>
        <v>Nov</v>
      </c>
      <c r="M1297" s="9">
        <f t="shared" si="141"/>
        <v>1967</v>
      </c>
      <c r="N1297" s="8" t="str" cm="1">
        <f t="array" ref="N1297">IF(G1297="?",INDEX($G$2:$G$2344,MODE(MATCH($G$2:$G$2344,$G$2:$G$2344,0))),G1297)</f>
        <v>tier - 3</v>
      </c>
      <c r="O1297" s="8" t="str" cm="1">
        <f t="array" ref="O1297">IF(H1297="?",INDEX($H$2:$H$2344,MODE(MATCH($H$2:$H$2344,$H$2:$H$2344,0))),H1297)</f>
        <v>tier - 2</v>
      </c>
      <c r="P1297" s="8" t="str">
        <f t="shared" si="144"/>
        <v>R1011</v>
      </c>
      <c r="Q1297" s="11">
        <f t="shared" si="145"/>
        <v>24787</v>
      </c>
      <c r="R1297" s="9">
        <f t="shared" si="147"/>
        <v>55</v>
      </c>
      <c r="S1297" s="9"/>
      <c r="T1297" s="40">
        <f>COUNTA(Table3[[#This Row],[month]:[age]])</f>
        <v>7</v>
      </c>
    </row>
    <row r="1298" spans="1:20" x14ac:dyDescent="0.25">
      <c r="A1298" t="s">
        <v>1329</v>
      </c>
      <c r="B1298">
        <v>1999</v>
      </c>
      <c r="C1298" t="s">
        <v>30</v>
      </c>
      <c r="D1298">
        <v>24</v>
      </c>
      <c r="E1298">
        <v>0</v>
      </c>
      <c r="F1298" s="42">
        <v>10795.94</v>
      </c>
      <c r="G1298" t="s">
        <v>12</v>
      </c>
      <c r="H1298" t="s">
        <v>16</v>
      </c>
      <c r="I1298" t="s">
        <v>42</v>
      </c>
      <c r="J1298" s="7">
        <f t="shared" si="142"/>
        <v>0</v>
      </c>
      <c r="K1298" s="9" t="str">
        <f t="shared" si="146"/>
        <v>Id1042</v>
      </c>
      <c r="L1298" s="8" t="str">
        <f t="shared" si="143"/>
        <v>Dec</v>
      </c>
      <c r="M1298" s="9">
        <f t="shared" si="141"/>
        <v>1999</v>
      </c>
      <c r="N1298" s="8" t="str" cm="1">
        <f t="array" ref="N1298">IF(G1298="?",INDEX($G$2:$G$2344,MODE(MATCH($G$2:$G$2344,$G$2:$G$2344,0))),G1298)</f>
        <v>tier - 3</v>
      </c>
      <c r="O1298" s="8" t="str" cm="1">
        <f t="array" ref="O1298">IF(H1298="?",INDEX($H$2:$H$2344,MODE(MATCH($H$2:$H$2344,$H$2:$H$2344,0))),H1298)</f>
        <v>tier - 1</v>
      </c>
      <c r="P1298" s="8" t="str">
        <f t="shared" si="144"/>
        <v>R1011</v>
      </c>
      <c r="Q1298" s="11">
        <f t="shared" si="145"/>
        <v>36518</v>
      </c>
      <c r="R1298" s="9">
        <f t="shared" si="147"/>
        <v>23</v>
      </c>
      <c r="S1298" s="9"/>
      <c r="T1298" s="40">
        <f>COUNTA(Table3[[#This Row],[month]:[age]])</f>
        <v>7</v>
      </c>
    </row>
    <row r="1299" spans="1:20" x14ac:dyDescent="0.25">
      <c r="A1299" t="s">
        <v>1330</v>
      </c>
      <c r="B1299">
        <v>1967</v>
      </c>
      <c r="C1299" t="s">
        <v>37</v>
      </c>
      <c r="D1299">
        <v>23</v>
      </c>
      <c r="E1299">
        <v>0</v>
      </c>
      <c r="F1299" s="42">
        <v>10796.35</v>
      </c>
      <c r="G1299" t="s">
        <v>12</v>
      </c>
      <c r="H1299" t="s">
        <v>16</v>
      </c>
      <c r="I1299" t="s">
        <v>166</v>
      </c>
      <c r="J1299" s="7">
        <f t="shared" si="142"/>
        <v>0</v>
      </c>
      <c r="K1299" s="9" t="str">
        <f t="shared" si="146"/>
        <v>Id1041</v>
      </c>
      <c r="L1299" s="8" t="str">
        <f t="shared" si="143"/>
        <v>Oct</v>
      </c>
      <c r="M1299" s="9">
        <f t="shared" si="141"/>
        <v>1967</v>
      </c>
      <c r="N1299" s="8" t="str" cm="1">
        <f t="array" ref="N1299">IF(G1299="?",INDEX($G$2:$G$2344,MODE(MATCH($G$2:$G$2344,$G$2:$G$2344,0))),G1299)</f>
        <v>tier - 3</v>
      </c>
      <c r="O1299" s="8" t="str" cm="1">
        <f t="array" ref="O1299">IF(H1299="?",INDEX($H$2:$H$2344,MODE(MATCH($H$2:$H$2344,$H$2:$H$2344,0))),H1299)</f>
        <v>tier - 1</v>
      </c>
      <c r="P1299" s="8" t="str">
        <f t="shared" si="144"/>
        <v>R1019</v>
      </c>
      <c r="Q1299" s="11">
        <f t="shared" si="145"/>
        <v>24768</v>
      </c>
      <c r="R1299" s="9">
        <f t="shared" si="147"/>
        <v>55</v>
      </c>
      <c r="S1299" s="9"/>
      <c r="T1299" s="40">
        <f>COUNTA(Table3[[#This Row],[month]:[age]])</f>
        <v>7</v>
      </c>
    </row>
    <row r="1300" spans="1:20" x14ac:dyDescent="0.25">
      <c r="A1300" t="s">
        <v>1331</v>
      </c>
      <c r="B1300">
        <v>1970</v>
      </c>
      <c r="C1300" t="s">
        <v>37</v>
      </c>
      <c r="D1300">
        <v>28</v>
      </c>
      <c r="E1300">
        <v>1</v>
      </c>
      <c r="F1300" s="42">
        <v>10797.34</v>
      </c>
      <c r="G1300" t="s">
        <v>12</v>
      </c>
      <c r="H1300" t="s">
        <v>11</v>
      </c>
      <c r="I1300" t="s">
        <v>249</v>
      </c>
      <c r="J1300" s="7">
        <f t="shared" si="142"/>
        <v>0</v>
      </c>
      <c r="K1300" s="9" t="str">
        <f t="shared" si="146"/>
        <v>Id1040</v>
      </c>
      <c r="L1300" s="8" t="str">
        <f t="shared" si="143"/>
        <v>Oct</v>
      </c>
      <c r="M1300" s="9">
        <f t="shared" si="141"/>
        <v>1970</v>
      </c>
      <c r="N1300" s="8" t="str" cm="1">
        <f t="array" ref="N1300">IF(G1300="?",INDEX($G$2:$G$2344,MODE(MATCH($G$2:$G$2344,$G$2:$G$2344,0))),G1300)</f>
        <v>tier - 3</v>
      </c>
      <c r="O1300" s="8" t="str" cm="1">
        <f t="array" ref="O1300">IF(H1300="?",INDEX($H$2:$H$2344,MODE(MATCH($H$2:$H$2344,$H$2:$H$2344,0))),H1300)</f>
        <v>tier - 2</v>
      </c>
      <c r="P1300" s="8" t="str">
        <f t="shared" si="144"/>
        <v>R1023</v>
      </c>
      <c r="Q1300" s="11">
        <f t="shared" si="145"/>
        <v>25869</v>
      </c>
      <c r="R1300" s="9">
        <f t="shared" si="147"/>
        <v>52</v>
      </c>
      <c r="S1300" s="9"/>
      <c r="T1300" s="40">
        <f>COUNTA(Table3[[#This Row],[month]:[age]])</f>
        <v>7</v>
      </c>
    </row>
    <row r="1301" spans="1:20" x14ac:dyDescent="0.25">
      <c r="A1301" t="s">
        <v>1332</v>
      </c>
      <c r="B1301">
        <v>1970</v>
      </c>
      <c r="C1301" t="s">
        <v>30</v>
      </c>
      <c r="D1301">
        <v>18</v>
      </c>
      <c r="E1301">
        <v>2</v>
      </c>
      <c r="F1301" s="42">
        <v>10806.84</v>
      </c>
      <c r="G1301" t="s">
        <v>12</v>
      </c>
      <c r="H1301" t="s">
        <v>11</v>
      </c>
      <c r="I1301" t="s">
        <v>42</v>
      </c>
      <c r="J1301" s="7">
        <f t="shared" si="142"/>
        <v>0</v>
      </c>
      <c r="K1301" s="9" t="str">
        <f t="shared" si="146"/>
        <v>Id1039</v>
      </c>
      <c r="L1301" s="8" t="str">
        <f t="shared" si="143"/>
        <v>Dec</v>
      </c>
      <c r="M1301" s="9">
        <f t="shared" si="141"/>
        <v>1970</v>
      </c>
      <c r="N1301" s="8" t="str" cm="1">
        <f t="array" ref="N1301">IF(G1301="?",INDEX($G$2:$G$2344,MODE(MATCH($G$2:$G$2344,$G$2:$G$2344,0))),G1301)</f>
        <v>tier - 3</v>
      </c>
      <c r="O1301" s="8" t="str" cm="1">
        <f t="array" ref="O1301">IF(H1301="?",INDEX($H$2:$H$2344,MODE(MATCH($H$2:$H$2344,$H$2:$H$2344,0))),H1301)</f>
        <v>tier - 2</v>
      </c>
      <c r="P1301" s="8" t="str">
        <f t="shared" si="144"/>
        <v>R1011</v>
      </c>
      <c r="Q1301" s="11">
        <f t="shared" si="145"/>
        <v>25920</v>
      </c>
      <c r="R1301" s="9">
        <f t="shared" si="147"/>
        <v>52</v>
      </c>
      <c r="S1301" s="9"/>
      <c r="T1301" s="40">
        <f>COUNTA(Table3[[#This Row],[month]:[age]])</f>
        <v>7</v>
      </c>
    </row>
    <row r="1302" spans="1:20" x14ac:dyDescent="0.25">
      <c r="A1302" t="s">
        <v>1333</v>
      </c>
      <c r="B1302">
        <v>1967</v>
      </c>
      <c r="C1302" t="s">
        <v>37</v>
      </c>
      <c r="D1302">
        <v>2</v>
      </c>
      <c r="E1302">
        <v>1</v>
      </c>
      <c r="F1302" s="42">
        <v>10807.49</v>
      </c>
      <c r="G1302" t="s">
        <v>12</v>
      </c>
      <c r="H1302" t="s">
        <v>11</v>
      </c>
      <c r="I1302" t="s">
        <v>13</v>
      </c>
      <c r="J1302" s="7">
        <f t="shared" si="142"/>
        <v>0</v>
      </c>
      <c r="K1302" s="9" t="str">
        <f t="shared" si="146"/>
        <v>Id1038</v>
      </c>
      <c r="L1302" s="8" t="str">
        <f t="shared" si="143"/>
        <v>Oct</v>
      </c>
      <c r="M1302" s="9">
        <f t="shared" si="141"/>
        <v>1967</v>
      </c>
      <c r="N1302" s="8" t="str" cm="1">
        <f t="array" ref="N1302">IF(G1302="?",INDEX($G$2:$G$2344,MODE(MATCH($G$2:$G$2344,$G$2:$G$2344,0))),G1302)</f>
        <v>tier - 3</v>
      </c>
      <c r="O1302" s="8" t="str" cm="1">
        <f t="array" ref="O1302">IF(H1302="?",INDEX($H$2:$H$2344,MODE(MATCH($H$2:$H$2344,$H$2:$H$2344,0))),H1302)</f>
        <v>tier - 2</v>
      </c>
      <c r="P1302" s="8" t="str">
        <f t="shared" si="144"/>
        <v>R1013</v>
      </c>
      <c r="Q1302" s="11">
        <f t="shared" si="145"/>
        <v>24747</v>
      </c>
      <c r="R1302" s="9">
        <f t="shared" si="147"/>
        <v>55</v>
      </c>
      <c r="S1302" s="9"/>
      <c r="T1302" s="40">
        <f>COUNTA(Table3[[#This Row],[month]:[age]])</f>
        <v>7</v>
      </c>
    </row>
    <row r="1303" spans="1:20" x14ac:dyDescent="0.25">
      <c r="A1303" t="s">
        <v>1334</v>
      </c>
      <c r="B1303">
        <v>1968</v>
      </c>
      <c r="C1303" t="s">
        <v>10</v>
      </c>
      <c r="D1303">
        <v>28</v>
      </c>
      <c r="E1303">
        <v>1</v>
      </c>
      <c r="F1303" s="42">
        <v>10825.25</v>
      </c>
      <c r="G1303" t="s">
        <v>12</v>
      </c>
      <c r="H1303" t="s">
        <v>12</v>
      </c>
      <c r="I1303" t="s">
        <v>23</v>
      </c>
      <c r="J1303" s="7">
        <f t="shared" si="142"/>
        <v>0</v>
      </c>
      <c r="K1303" s="9" t="str">
        <f t="shared" si="146"/>
        <v>Id1037</v>
      </c>
      <c r="L1303" s="8" t="str">
        <f t="shared" si="143"/>
        <v>Jul</v>
      </c>
      <c r="M1303" s="9">
        <f t="shared" si="141"/>
        <v>1968</v>
      </c>
      <c r="N1303" s="8" t="str" cm="1">
        <f t="array" ref="N1303">IF(G1303="?",INDEX($G$2:$G$2344,MODE(MATCH($G$2:$G$2344,$G$2:$G$2344,0))),G1303)</f>
        <v>tier - 3</v>
      </c>
      <c r="O1303" s="8" t="str" cm="1">
        <f t="array" ref="O1303">IF(H1303="?",INDEX($H$2:$H$2344,MODE(MATCH($H$2:$H$2344,$H$2:$H$2344,0))),H1303)</f>
        <v>tier - 3</v>
      </c>
      <c r="P1303" s="8" t="str">
        <f t="shared" si="144"/>
        <v>R1012</v>
      </c>
      <c r="Q1303" s="11">
        <f t="shared" si="145"/>
        <v>25047</v>
      </c>
      <c r="R1303" s="9">
        <f t="shared" si="147"/>
        <v>54</v>
      </c>
      <c r="S1303" s="9"/>
      <c r="T1303" s="40">
        <f>COUNTA(Table3[[#This Row],[month]:[age]])</f>
        <v>7</v>
      </c>
    </row>
    <row r="1304" spans="1:20" x14ac:dyDescent="0.25">
      <c r="A1304" t="s">
        <v>1335</v>
      </c>
      <c r="B1304">
        <v>1971</v>
      </c>
      <c r="C1304" t="s">
        <v>30</v>
      </c>
      <c r="D1304">
        <v>20</v>
      </c>
      <c r="E1304">
        <v>2</v>
      </c>
      <c r="F1304" s="42">
        <v>10848.13</v>
      </c>
      <c r="G1304" t="s">
        <v>12</v>
      </c>
      <c r="H1304" t="s">
        <v>12</v>
      </c>
      <c r="I1304" t="s">
        <v>23</v>
      </c>
      <c r="J1304" s="7">
        <f t="shared" si="142"/>
        <v>0</v>
      </c>
      <c r="K1304" s="9" t="str">
        <f t="shared" si="146"/>
        <v>Id1036</v>
      </c>
      <c r="L1304" s="8" t="str">
        <f t="shared" si="143"/>
        <v>Dec</v>
      </c>
      <c r="M1304" s="9">
        <f t="shared" si="141"/>
        <v>1971</v>
      </c>
      <c r="N1304" s="8" t="str" cm="1">
        <f t="array" ref="N1304">IF(G1304="?",INDEX($G$2:$G$2344,MODE(MATCH($G$2:$G$2344,$G$2:$G$2344,0))),G1304)</f>
        <v>tier - 3</v>
      </c>
      <c r="O1304" s="8" t="str" cm="1">
        <f t="array" ref="O1304">IF(H1304="?",INDEX($H$2:$H$2344,MODE(MATCH($H$2:$H$2344,$H$2:$H$2344,0))),H1304)</f>
        <v>tier - 3</v>
      </c>
      <c r="P1304" s="8" t="str">
        <f t="shared" si="144"/>
        <v>R1012</v>
      </c>
      <c r="Q1304" s="11">
        <f t="shared" si="145"/>
        <v>26287</v>
      </c>
      <c r="R1304" s="9">
        <f t="shared" si="147"/>
        <v>51</v>
      </c>
      <c r="S1304" s="9"/>
      <c r="T1304" s="40">
        <f>COUNTA(Table3[[#This Row],[month]:[age]])</f>
        <v>7</v>
      </c>
    </row>
    <row r="1305" spans="1:20" x14ac:dyDescent="0.25">
      <c r="A1305" t="s">
        <v>1336</v>
      </c>
      <c r="B1305">
        <v>1994</v>
      </c>
      <c r="C1305" t="s">
        <v>20</v>
      </c>
      <c r="D1305">
        <v>6</v>
      </c>
      <c r="E1305">
        <v>0</v>
      </c>
      <c r="F1305" s="42">
        <v>10886.66</v>
      </c>
      <c r="G1305" t="s">
        <v>12</v>
      </c>
      <c r="H1305" t="s">
        <v>12</v>
      </c>
      <c r="I1305" t="s">
        <v>23</v>
      </c>
      <c r="J1305" s="7">
        <f t="shared" si="142"/>
        <v>0</v>
      </c>
      <c r="K1305" s="9" t="str">
        <f t="shared" si="146"/>
        <v>Id1035</v>
      </c>
      <c r="L1305" s="8" t="str">
        <f t="shared" si="143"/>
        <v>Sep</v>
      </c>
      <c r="M1305" s="9">
        <f t="shared" si="141"/>
        <v>1994</v>
      </c>
      <c r="N1305" s="8" t="str" cm="1">
        <f t="array" ref="N1305">IF(G1305="?",INDEX($G$2:$G$2344,MODE(MATCH($G$2:$G$2344,$G$2:$G$2344,0))),G1305)</f>
        <v>tier - 3</v>
      </c>
      <c r="O1305" s="8" t="str" cm="1">
        <f t="array" ref="O1305">IF(H1305="?",INDEX($H$2:$H$2344,MODE(MATCH($H$2:$H$2344,$H$2:$H$2344,0))),H1305)</f>
        <v>tier - 3</v>
      </c>
      <c r="P1305" s="8" t="str">
        <f t="shared" si="144"/>
        <v>R1012</v>
      </c>
      <c r="Q1305" s="11">
        <f t="shared" si="145"/>
        <v>34583</v>
      </c>
      <c r="R1305" s="9">
        <f t="shared" si="147"/>
        <v>28</v>
      </c>
      <c r="S1305" s="9"/>
      <c r="T1305" s="40">
        <f>COUNTA(Table3[[#This Row],[month]:[age]])</f>
        <v>7</v>
      </c>
    </row>
    <row r="1306" spans="1:20" x14ac:dyDescent="0.25">
      <c r="A1306" t="s">
        <v>1337</v>
      </c>
      <c r="B1306">
        <v>1968</v>
      </c>
      <c r="C1306" t="s">
        <v>15</v>
      </c>
      <c r="D1306">
        <v>13</v>
      </c>
      <c r="E1306">
        <v>0</v>
      </c>
      <c r="F1306" s="42">
        <v>10923.93</v>
      </c>
      <c r="G1306" t="s">
        <v>12</v>
      </c>
      <c r="H1306" t="s">
        <v>16</v>
      </c>
      <c r="I1306" t="s">
        <v>247</v>
      </c>
      <c r="J1306" s="7">
        <f t="shared" si="142"/>
        <v>0</v>
      </c>
      <c r="K1306" s="9" t="str">
        <f t="shared" si="146"/>
        <v>Id1034</v>
      </c>
      <c r="L1306" s="8" t="str">
        <f t="shared" si="143"/>
        <v>Nov</v>
      </c>
      <c r="M1306" s="9">
        <f t="shared" si="141"/>
        <v>1968</v>
      </c>
      <c r="N1306" s="8" t="str" cm="1">
        <f t="array" ref="N1306">IF(G1306="?",INDEX($G$2:$G$2344,MODE(MATCH($G$2:$G$2344,$G$2:$G$2344,0))),G1306)</f>
        <v>tier - 3</v>
      </c>
      <c r="O1306" s="8" t="str" cm="1">
        <f t="array" ref="O1306">IF(H1306="?",INDEX($H$2:$H$2344,MODE(MATCH($H$2:$H$2344,$H$2:$H$2344,0))),H1306)</f>
        <v>tier - 1</v>
      </c>
      <c r="P1306" s="8" t="str">
        <f t="shared" si="144"/>
        <v>R1024</v>
      </c>
      <c r="Q1306" s="11">
        <f t="shared" si="145"/>
        <v>25155</v>
      </c>
      <c r="R1306" s="9">
        <f t="shared" si="147"/>
        <v>54</v>
      </c>
      <c r="S1306" s="9"/>
      <c r="T1306" s="40">
        <f>COUNTA(Table3[[#This Row],[month]:[age]])</f>
        <v>7</v>
      </c>
    </row>
    <row r="1307" spans="1:20" x14ac:dyDescent="0.25">
      <c r="A1307" t="s">
        <v>1338</v>
      </c>
      <c r="B1307">
        <v>1968</v>
      </c>
      <c r="C1307" t="s">
        <v>15</v>
      </c>
      <c r="D1307">
        <v>12</v>
      </c>
      <c r="E1307">
        <v>1</v>
      </c>
      <c r="F1307" s="42">
        <v>10928.85</v>
      </c>
      <c r="G1307" t="s">
        <v>12</v>
      </c>
      <c r="H1307" t="s">
        <v>12</v>
      </c>
      <c r="I1307" t="s">
        <v>13</v>
      </c>
      <c r="J1307" s="7">
        <f t="shared" si="142"/>
        <v>0</v>
      </c>
      <c r="K1307" s="9" t="str">
        <f t="shared" si="146"/>
        <v>Id1033</v>
      </c>
      <c r="L1307" s="8" t="str">
        <f t="shared" si="143"/>
        <v>Nov</v>
      </c>
      <c r="M1307" s="9">
        <f t="shared" si="141"/>
        <v>1968</v>
      </c>
      <c r="N1307" s="8" t="str" cm="1">
        <f t="array" ref="N1307">IF(G1307="?",INDEX($G$2:$G$2344,MODE(MATCH($G$2:$G$2344,$G$2:$G$2344,0))),G1307)</f>
        <v>tier - 3</v>
      </c>
      <c r="O1307" s="8" t="str" cm="1">
        <f t="array" ref="O1307">IF(H1307="?",INDEX($H$2:$H$2344,MODE(MATCH($H$2:$H$2344,$H$2:$H$2344,0))),H1307)</f>
        <v>tier - 3</v>
      </c>
      <c r="P1307" s="8" t="str">
        <f t="shared" si="144"/>
        <v>R1013</v>
      </c>
      <c r="Q1307" s="11">
        <f t="shared" si="145"/>
        <v>25154</v>
      </c>
      <c r="R1307" s="9">
        <f t="shared" si="147"/>
        <v>54</v>
      </c>
      <c r="S1307" s="9"/>
      <c r="T1307" s="40">
        <f>COUNTA(Table3[[#This Row],[month]:[age]])</f>
        <v>7</v>
      </c>
    </row>
    <row r="1308" spans="1:20" x14ac:dyDescent="0.25">
      <c r="A1308" t="s">
        <v>1339</v>
      </c>
      <c r="B1308">
        <v>1969</v>
      </c>
      <c r="C1308" t="s">
        <v>15</v>
      </c>
      <c r="D1308">
        <v>10</v>
      </c>
      <c r="E1308">
        <v>1</v>
      </c>
      <c r="F1308" s="42">
        <v>10942.13</v>
      </c>
      <c r="G1308" t="s">
        <v>12</v>
      </c>
      <c r="H1308" t="s">
        <v>12</v>
      </c>
      <c r="I1308" t="s">
        <v>23</v>
      </c>
      <c r="J1308" s="7">
        <f t="shared" si="142"/>
        <v>0</v>
      </c>
      <c r="K1308" s="9" t="str">
        <f t="shared" si="146"/>
        <v>Id1032</v>
      </c>
      <c r="L1308" s="8" t="str">
        <f t="shared" si="143"/>
        <v>Nov</v>
      </c>
      <c r="M1308" s="9">
        <f t="shared" si="141"/>
        <v>1969</v>
      </c>
      <c r="N1308" s="8" t="str" cm="1">
        <f t="array" ref="N1308">IF(G1308="?",INDEX($G$2:$G$2344,MODE(MATCH($G$2:$G$2344,$G$2:$G$2344,0))),G1308)</f>
        <v>tier - 3</v>
      </c>
      <c r="O1308" s="8" t="str" cm="1">
        <f t="array" ref="O1308">IF(H1308="?",INDEX($H$2:$H$2344,MODE(MATCH($H$2:$H$2344,$H$2:$H$2344,0))),H1308)</f>
        <v>tier - 3</v>
      </c>
      <c r="P1308" s="8" t="str">
        <f t="shared" si="144"/>
        <v>R1012</v>
      </c>
      <c r="Q1308" s="11">
        <f t="shared" si="145"/>
        <v>25517</v>
      </c>
      <c r="R1308" s="9">
        <f t="shared" si="147"/>
        <v>53</v>
      </c>
      <c r="S1308" s="9"/>
      <c r="T1308" s="40">
        <f>COUNTA(Table3[[#This Row],[month]:[age]])</f>
        <v>7</v>
      </c>
    </row>
    <row r="1309" spans="1:20" x14ac:dyDescent="0.25">
      <c r="A1309" t="s">
        <v>1340</v>
      </c>
      <c r="B1309">
        <v>1965</v>
      </c>
      <c r="C1309" t="s">
        <v>30</v>
      </c>
      <c r="D1309">
        <v>4</v>
      </c>
      <c r="E1309">
        <v>0</v>
      </c>
      <c r="F1309" s="42">
        <v>10959.33</v>
      </c>
      <c r="G1309" t="s">
        <v>12</v>
      </c>
      <c r="H1309" t="s">
        <v>12</v>
      </c>
      <c r="I1309" t="s">
        <v>42</v>
      </c>
      <c r="J1309" s="7">
        <f t="shared" si="142"/>
        <v>0</v>
      </c>
      <c r="K1309" s="9" t="str">
        <f t="shared" si="146"/>
        <v>Id1031</v>
      </c>
      <c r="L1309" s="8" t="str">
        <f t="shared" si="143"/>
        <v>Dec</v>
      </c>
      <c r="M1309" s="9">
        <f t="shared" si="141"/>
        <v>1965</v>
      </c>
      <c r="N1309" s="8" t="str" cm="1">
        <f t="array" ref="N1309">IF(G1309="?",INDEX($G$2:$G$2344,MODE(MATCH($G$2:$G$2344,$G$2:$G$2344,0))),G1309)</f>
        <v>tier - 3</v>
      </c>
      <c r="O1309" s="8" t="str" cm="1">
        <f t="array" ref="O1309">IF(H1309="?",INDEX($H$2:$H$2344,MODE(MATCH($H$2:$H$2344,$H$2:$H$2344,0))),H1309)</f>
        <v>tier - 3</v>
      </c>
      <c r="P1309" s="8" t="str">
        <f t="shared" si="144"/>
        <v>R1011</v>
      </c>
      <c r="Q1309" s="11">
        <f t="shared" si="145"/>
        <v>24080</v>
      </c>
      <c r="R1309" s="9">
        <f t="shared" si="147"/>
        <v>57</v>
      </c>
      <c r="S1309" s="9"/>
      <c r="T1309" s="40">
        <f>COUNTA(Table3[[#This Row],[month]:[age]])</f>
        <v>7</v>
      </c>
    </row>
    <row r="1310" spans="1:20" x14ac:dyDescent="0.25">
      <c r="A1310" t="s">
        <v>1341</v>
      </c>
      <c r="B1310">
        <v>1969</v>
      </c>
      <c r="C1310" t="s">
        <v>35</v>
      </c>
      <c r="D1310">
        <v>14</v>
      </c>
      <c r="E1310">
        <v>1</v>
      </c>
      <c r="F1310" s="42">
        <v>10959.69</v>
      </c>
      <c r="G1310" t="s">
        <v>12</v>
      </c>
      <c r="H1310" t="s">
        <v>12</v>
      </c>
      <c r="I1310" t="s">
        <v>23</v>
      </c>
      <c r="J1310" s="7">
        <f t="shared" si="142"/>
        <v>0</v>
      </c>
      <c r="K1310" s="9" t="str">
        <f t="shared" si="146"/>
        <v>Id1030</v>
      </c>
      <c r="L1310" s="8" t="str">
        <f t="shared" si="143"/>
        <v>Aug</v>
      </c>
      <c r="M1310" s="9">
        <f t="shared" si="141"/>
        <v>1969</v>
      </c>
      <c r="N1310" s="8" t="str" cm="1">
        <f t="array" ref="N1310">IF(G1310="?",INDEX($G$2:$G$2344,MODE(MATCH($G$2:$G$2344,$G$2:$G$2344,0))),G1310)</f>
        <v>tier - 3</v>
      </c>
      <c r="O1310" s="8" t="str" cm="1">
        <f t="array" ref="O1310">IF(H1310="?",INDEX($H$2:$H$2344,MODE(MATCH($H$2:$H$2344,$H$2:$H$2344,0))),H1310)</f>
        <v>tier - 3</v>
      </c>
      <c r="P1310" s="8" t="str">
        <f t="shared" si="144"/>
        <v>R1012</v>
      </c>
      <c r="Q1310" s="11">
        <f t="shared" si="145"/>
        <v>25429</v>
      </c>
      <c r="R1310" s="9">
        <f t="shared" si="147"/>
        <v>53</v>
      </c>
      <c r="S1310" s="9"/>
      <c r="T1310" s="40">
        <f>COUNTA(Table3[[#This Row],[month]:[age]])</f>
        <v>7</v>
      </c>
    </row>
    <row r="1311" spans="1:20" x14ac:dyDescent="0.25">
      <c r="A1311" t="s">
        <v>1342</v>
      </c>
      <c r="B1311">
        <v>1965</v>
      </c>
      <c r="C1311" t="s">
        <v>18</v>
      </c>
      <c r="D1311">
        <v>19</v>
      </c>
      <c r="E1311">
        <v>0</v>
      </c>
      <c r="F1311" s="42">
        <v>10965.45</v>
      </c>
      <c r="G1311" t="s">
        <v>12</v>
      </c>
      <c r="H1311" t="s">
        <v>11</v>
      </c>
      <c r="I1311" t="s">
        <v>42</v>
      </c>
      <c r="J1311" s="7">
        <f t="shared" si="142"/>
        <v>0</v>
      </c>
      <c r="K1311" s="9" t="str">
        <f t="shared" si="146"/>
        <v>Id1029</v>
      </c>
      <c r="L1311" s="8" t="str">
        <f t="shared" si="143"/>
        <v>Jun</v>
      </c>
      <c r="M1311" s="9">
        <f t="shared" si="141"/>
        <v>1965</v>
      </c>
      <c r="N1311" s="8" t="str" cm="1">
        <f t="array" ref="N1311">IF(G1311="?",INDEX($G$2:$G$2344,MODE(MATCH($G$2:$G$2344,$G$2:$G$2344,0))),G1311)</f>
        <v>tier - 3</v>
      </c>
      <c r="O1311" s="8" t="str" cm="1">
        <f t="array" ref="O1311">IF(H1311="?",INDEX($H$2:$H$2344,MODE(MATCH($H$2:$H$2344,$H$2:$H$2344,0))),H1311)</f>
        <v>tier - 2</v>
      </c>
      <c r="P1311" s="8" t="str">
        <f t="shared" si="144"/>
        <v>R1011</v>
      </c>
      <c r="Q1311" s="11">
        <f t="shared" si="145"/>
        <v>23912</v>
      </c>
      <c r="R1311" s="9">
        <f t="shared" si="147"/>
        <v>57</v>
      </c>
      <c r="S1311" s="9"/>
      <c r="T1311" s="40">
        <f>COUNTA(Table3[[#This Row],[month]:[age]])</f>
        <v>7</v>
      </c>
    </row>
    <row r="1312" spans="1:20" x14ac:dyDescent="0.25">
      <c r="A1312" t="s">
        <v>1343</v>
      </c>
      <c r="B1312">
        <v>1966</v>
      </c>
      <c r="C1312" t="s">
        <v>10</v>
      </c>
      <c r="D1312">
        <v>9</v>
      </c>
      <c r="E1312">
        <v>0</v>
      </c>
      <c r="F1312" s="42">
        <v>10976.25</v>
      </c>
      <c r="G1312" t="s">
        <v>12</v>
      </c>
      <c r="H1312" t="s">
        <v>11</v>
      </c>
      <c r="I1312" t="s">
        <v>23</v>
      </c>
      <c r="J1312" s="7">
        <f t="shared" si="142"/>
        <v>0</v>
      </c>
      <c r="K1312" s="9" t="str">
        <f t="shared" si="146"/>
        <v>Id1028</v>
      </c>
      <c r="L1312" s="8" t="str">
        <f t="shared" si="143"/>
        <v>Jul</v>
      </c>
      <c r="M1312" s="9">
        <f t="shared" si="141"/>
        <v>1966</v>
      </c>
      <c r="N1312" s="8" t="str" cm="1">
        <f t="array" ref="N1312">IF(G1312="?",INDEX($G$2:$G$2344,MODE(MATCH($G$2:$G$2344,$G$2:$G$2344,0))),G1312)</f>
        <v>tier - 3</v>
      </c>
      <c r="O1312" s="8" t="str" cm="1">
        <f t="array" ref="O1312">IF(H1312="?",INDEX($H$2:$H$2344,MODE(MATCH($H$2:$H$2344,$H$2:$H$2344,0))),H1312)</f>
        <v>tier - 2</v>
      </c>
      <c r="P1312" s="8" t="str">
        <f t="shared" si="144"/>
        <v>R1012</v>
      </c>
      <c r="Q1312" s="11">
        <f t="shared" si="145"/>
        <v>24297</v>
      </c>
      <c r="R1312" s="9">
        <f t="shared" si="147"/>
        <v>56</v>
      </c>
      <c r="S1312" s="9"/>
      <c r="T1312" s="40">
        <f>COUNTA(Table3[[#This Row],[month]:[age]])</f>
        <v>7</v>
      </c>
    </row>
    <row r="1313" spans="1:20" x14ac:dyDescent="0.25">
      <c r="A1313" t="s">
        <v>1344</v>
      </c>
      <c r="B1313">
        <v>1973</v>
      </c>
      <c r="C1313" t="s">
        <v>37</v>
      </c>
      <c r="D1313">
        <v>21</v>
      </c>
      <c r="E1313">
        <v>4</v>
      </c>
      <c r="F1313" s="42">
        <v>10977.21</v>
      </c>
      <c r="G1313" t="s">
        <v>12</v>
      </c>
      <c r="H1313" t="s">
        <v>16</v>
      </c>
      <c r="I1313" t="s">
        <v>13</v>
      </c>
      <c r="J1313" s="7">
        <f t="shared" si="142"/>
        <v>0</v>
      </c>
      <c r="K1313" s="9" t="str">
        <f t="shared" si="146"/>
        <v>Id1027</v>
      </c>
      <c r="L1313" s="8" t="str">
        <f t="shared" si="143"/>
        <v>Oct</v>
      </c>
      <c r="M1313" s="9">
        <f t="shared" si="141"/>
        <v>1973</v>
      </c>
      <c r="N1313" s="8" t="str" cm="1">
        <f t="array" ref="N1313">IF(G1313="?",INDEX($G$2:$G$2344,MODE(MATCH($G$2:$G$2344,$G$2:$G$2344,0))),G1313)</f>
        <v>tier - 3</v>
      </c>
      <c r="O1313" s="8" t="str" cm="1">
        <f t="array" ref="O1313">IF(H1313="?",INDEX($H$2:$H$2344,MODE(MATCH($H$2:$H$2344,$H$2:$H$2344,0))),H1313)</f>
        <v>tier - 1</v>
      </c>
      <c r="P1313" s="8" t="str">
        <f t="shared" si="144"/>
        <v>R1013</v>
      </c>
      <c r="Q1313" s="11">
        <f t="shared" si="145"/>
        <v>26958</v>
      </c>
      <c r="R1313" s="9">
        <f t="shared" si="147"/>
        <v>49</v>
      </c>
      <c r="S1313" s="9"/>
      <c r="T1313" s="40">
        <f>COUNTA(Table3[[#This Row],[month]:[age]])</f>
        <v>7</v>
      </c>
    </row>
    <row r="1314" spans="1:20" x14ac:dyDescent="0.25">
      <c r="A1314" t="s">
        <v>1345</v>
      </c>
      <c r="B1314">
        <v>1965</v>
      </c>
      <c r="C1314" t="s">
        <v>30</v>
      </c>
      <c r="D1314">
        <v>18</v>
      </c>
      <c r="E1314">
        <v>0</v>
      </c>
      <c r="F1314" s="42">
        <v>10982.5</v>
      </c>
      <c r="G1314" t="s">
        <v>12</v>
      </c>
      <c r="H1314" t="s">
        <v>12</v>
      </c>
      <c r="I1314" t="s">
        <v>13</v>
      </c>
      <c r="J1314" s="7">
        <f t="shared" si="142"/>
        <v>0</v>
      </c>
      <c r="K1314" s="9" t="str">
        <f t="shared" si="146"/>
        <v>Id1026</v>
      </c>
      <c r="L1314" s="8" t="str">
        <f t="shared" si="143"/>
        <v>Dec</v>
      </c>
      <c r="M1314" s="9">
        <f t="shared" si="141"/>
        <v>1965</v>
      </c>
      <c r="N1314" s="8" t="str" cm="1">
        <f t="array" ref="N1314">IF(G1314="?",INDEX($G$2:$G$2344,MODE(MATCH($G$2:$G$2344,$G$2:$G$2344,0))),G1314)</f>
        <v>tier - 3</v>
      </c>
      <c r="O1314" s="8" t="str" cm="1">
        <f t="array" ref="O1314">IF(H1314="?",INDEX($H$2:$H$2344,MODE(MATCH($H$2:$H$2344,$H$2:$H$2344,0))),H1314)</f>
        <v>tier - 3</v>
      </c>
      <c r="P1314" s="8" t="str">
        <f t="shared" si="144"/>
        <v>R1013</v>
      </c>
      <c r="Q1314" s="11">
        <f t="shared" si="145"/>
        <v>24094</v>
      </c>
      <c r="R1314" s="9">
        <f t="shared" si="147"/>
        <v>57</v>
      </c>
      <c r="S1314" s="9"/>
      <c r="T1314" s="40">
        <f>COUNTA(Table3[[#This Row],[month]:[age]])</f>
        <v>7</v>
      </c>
    </row>
    <row r="1315" spans="1:20" x14ac:dyDescent="0.25">
      <c r="A1315" t="s">
        <v>1346</v>
      </c>
      <c r="B1315">
        <v>2000</v>
      </c>
      <c r="C1315" t="s">
        <v>20</v>
      </c>
      <c r="D1315">
        <v>17</v>
      </c>
      <c r="E1315">
        <v>0</v>
      </c>
      <c r="F1315" s="42">
        <v>10991.58</v>
      </c>
      <c r="G1315" t="s">
        <v>12</v>
      </c>
      <c r="H1315" t="s">
        <v>12</v>
      </c>
      <c r="I1315" t="s">
        <v>23</v>
      </c>
      <c r="J1315" s="7">
        <f t="shared" si="142"/>
        <v>0</v>
      </c>
      <c r="K1315" s="9" t="str">
        <f t="shared" si="146"/>
        <v>Id1025</v>
      </c>
      <c r="L1315" s="8" t="str">
        <f t="shared" si="143"/>
        <v>Sep</v>
      </c>
      <c r="M1315" s="9">
        <f t="shared" si="141"/>
        <v>2000</v>
      </c>
      <c r="N1315" s="8" t="str" cm="1">
        <f t="array" ref="N1315">IF(G1315="?",INDEX($G$2:$G$2344,MODE(MATCH($G$2:$G$2344,$G$2:$G$2344,0))),G1315)</f>
        <v>tier - 3</v>
      </c>
      <c r="O1315" s="8" t="str" cm="1">
        <f t="array" ref="O1315">IF(H1315="?",INDEX($H$2:$H$2344,MODE(MATCH($H$2:$H$2344,$H$2:$H$2344,0))),H1315)</f>
        <v>tier - 3</v>
      </c>
      <c r="P1315" s="8" t="str">
        <f t="shared" si="144"/>
        <v>R1012</v>
      </c>
      <c r="Q1315" s="11">
        <f t="shared" si="145"/>
        <v>36786</v>
      </c>
      <c r="R1315" s="9">
        <f t="shared" si="147"/>
        <v>22</v>
      </c>
      <c r="S1315" s="9"/>
      <c r="T1315" s="40">
        <f>COUNTA(Table3[[#This Row],[month]:[age]])</f>
        <v>7</v>
      </c>
    </row>
    <row r="1316" spans="1:20" x14ac:dyDescent="0.25">
      <c r="A1316" t="s">
        <v>1347</v>
      </c>
      <c r="B1316">
        <v>1968</v>
      </c>
      <c r="C1316" t="s">
        <v>37</v>
      </c>
      <c r="D1316">
        <v>24</v>
      </c>
      <c r="E1316">
        <v>2</v>
      </c>
      <c r="F1316" s="42">
        <v>11013.71</v>
      </c>
      <c r="G1316" t="s">
        <v>12</v>
      </c>
      <c r="H1316" t="s">
        <v>16</v>
      </c>
      <c r="I1316" t="s">
        <v>13</v>
      </c>
      <c r="J1316" s="7">
        <f t="shared" si="142"/>
        <v>0</v>
      </c>
      <c r="K1316" s="9" t="str">
        <f t="shared" si="146"/>
        <v>Id1024</v>
      </c>
      <c r="L1316" s="8" t="str">
        <f t="shared" si="143"/>
        <v>Oct</v>
      </c>
      <c r="M1316" s="9">
        <f t="shared" si="141"/>
        <v>1968</v>
      </c>
      <c r="N1316" s="8" t="str" cm="1">
        <f t="array" ref="N1316">IF(G1316="?",INDEX($G$2:$G$2344,MODE(MATCH($G$2:$G$2344,$G$2:$G$2344,0))),G1316)</f>
        <v>tier - 3</v>
      </c>
      <c r="O1316" s="8" t="str" cm="1">
        <f t="array" ref="O1316">IF(H1316="?",INDEX($H$2:$H$2344,MODE(MATCH($H$2:$H$2344,$H$2:$H$2344,0))),H1316)</f>
        <v>tier - 1</v>
      </c>
      <c r="P1316" s="8" t="str">
        <f t="shared" si="144"/>
        <v>R1013</v>
      </c>
      <c r="Q1316" s="11">
        <f t="shared" si="145"/>
        <v>25135</v>
      </c>
      <c r="R1316" s="9">
        <f t="shared" si="147"/>
        <v>54</v>
      </c>
      <c r="S1316" s="9"/>
      <c r="T1316" s="40">
        <f>COUNTA(Table3[[#This Row],[month]:[age]])</f>
        <v>7</v>
      </c>
    </row>
    <row r="1317" spans="1:20" x14ac:dyDescent="0.25">
      <c r="A1317" t="s">
        <v>1348</v>
      </c>
      <c r="B1317">
        <v>1974</v>
      </c>
      <c r="C1317" t="s">
        <v>30</v>
      </c>
      <c r="D1317">
        <v>15</v>
      </c>
      <c r="E1317">
        <v>4</v>
      </c>
      <c r="F1317" s="42">
        <v>11015.17</v>
      </c>
      <c r="G1317" t="s">
        <v>12</v>
      </c>
      <c r="H1317" t="s">
        <v>16</v>
      </c>
      <c r="I1317" t="s">
        <v>23</v>
      </c>
      <c r="J1317" s="7">
        <f t="shared" si="142"/>
        <v>0</v>
      </c>
      <c r="K1317" s="9" t="str">
        <f t="shared" si="146"/>
        <v>Id1023</v>
      </c>
      <c r="L1317" s="8" t="str">
        <f t="shared" si="143"/>
        <v>Dec</v>
      </c>
      <c r="M1317" s="9">
        <f t="shared" si="141"/>
        <v>1974</v>
      </c>
      <c r="N1317" s="8" t="str" cm="1">
        <f t="array" ref="N1317">IF(G1317="?",INDEX($G$2:$G$2344,MODE(MATCH($G$2:$G$2344,$G$2:$G$2344,0))),G1317)</f>
        <v>tier - 3</v>
      </c>
      <c r="O1317" s="8" t="str" cm="1">
        <f t="array" ref="O1317">IF(H1317="?",INDEX($H$2:$H$2344,MODE(MATCH($H$2:$H$2344,$H$2:$H$2344,0))),H1317)</f>
        <v>tier - 1</v>
      </c>
      <c r="P1317" s="8" t="str">
        <f t="shared" si="144"/>
        <v>R1012</v>
      </c>
      <c r="Q1317" s="11">
        <f t="shared" si="145"/>
        <v>27378</v>
      </c>
      <c r="R1317" s="9">
        <f t="shared" si="147"/>
        <v>48</v>
      </c>
      <c r="S1317" s="9"/>
      <c r="T1317" s="40">
        <f>COUNTA(Table3[[#This Row],[month]:[age]])</f>
        <v>7</v>
      </c>
    </row>
    <row r="1318" spans="1:20" x14ac:dyDescent="0.25">
      <c r="A1318" t="s">
        <v>1349</v>
      </c>
      <c r="B1318">
        <v>1991</v>
      </c>
      <c r="C1318" t="s">
        <v>18</v>
      </c>
      <c r="D1318">
        <v>26</v>
      </c>
      <c r="E1318">
        <v>3</v>
      </c>
      <c r="F1318" s="42">
        <v>11018.05</v>
      </c>
      <c r="G1318" t="s">
        <v>12</v>
      </c>
      <c r="H1318" t="s">
        <v>11</v>
      </c>
      <c r="I1318" t="s">
        <v>23</v>
      </c>
      <c r="J1318" s="7">
        <f t="shared" si="142"/>
        <v>0</v>
      </c>
      <c r="K1318" s="9" t="str">
        <f t="shared" si="146"/>
        <v>Id1022</v>
      </c>
      <c r="L1318" s="8" t="str">
        <f t="shared" si="143"/>
        <v>Jun</v>
      </c>
      <c r="M1318" s="9">
        <f t="shared" si="141"/>
        <v>1991</v>
      </c>
      <c r="N1318" s="8" t="str" cm="1">
        <f t="array" ref="N1318">IF(G1318="?",INDEX($G$2:$G$2344,MODE(MATCH($G$2:$G$2344,$G$2:$G$2344,0))),G1318)</f>
        <v>tier - 3</v>
      </c>
      <c r="O1318" s="8" t="str" cm="1">
        <f t="array" ref="O1318">IF(H1318="?",INDEX($H$2:$H$2344,MODE(MATCH($H$2:$H$2344,$H$2:$H$2344,0))),H1318)</f>
        <v>tier - 2</v>
      </c>
      <c r="P1318" s="8" t="str">
        <f t="shared" si="144"/>
        <v>R1012</v>
      </c>
      <c r="Q1318" s="11">
        <f t="shared" si="145"/>
        <v>33415</v>
      </c>
      <c r="R1318" s="9">
        <f t="shared" si="147"/>
        <v>31</v>
      </c>
      <c r="S1318" s="9"/>
      <c r="T1318" s="40">
        <f>COUNTA(Table3[[#This Row],[month]:[age]])</f>
        <v>7</v>
      </c>
    </row>
    <row r="1319" spans="1:20" x14ac:dyDescent="0.25">
      <c r="A1319" t="s">
        <v>1350</v>
      </c>
      <c r="B1319">
        <v>1996</v>
      </c>
      <c r="C1319" t="s">
        <v>10</v>
      </c>
      <c r="D1319">
        <v>21</v>
      </c>
      <c r="E1319">
        <v>0</v>
      </c>
      <c r="F1319" s="42">
        <v>11028.56</v>
      </c>
      <c r="G1319" t="s">
        <v>12</v>
      </c>
      <c r="H1319" t="s">
        <v>12</v>
      </c>
      <c r="I1319" t="s">
        <v>23</v>
      </c>
      <c r="J1319" s="7">
        <f t="shared" si="142"/>
        <v>0</v>
      </c>
      <c r="K1319" s="9" t="str">
        <f t="shared" si="146"/>
        <v>Id1021</v>
      </c>
      <c r="L1319" s="8" t="str">
        <f t="shared" si="143"/>
        <v>Jul</v>
      </c>
      <c r="M1319" s="9">
        <f t="shared" si="141"/>
        <v>1996</v>
      </c>
      <c r="N1319" s="8" t="str" cm="1">
        <f t="array" ref="N1319">IF(G1319="?",INDEX($G$2:$G$2344,MODE(MATCH($G$2:$G$2344,$G$2:$G$2344,0))),G1319)</f>
        <v>tier - 3</v>
      </c>
      <c r="O1319" s="8" t="str" cm="1">
        <f t="array" ref="O1319">IF(H1319="?",INDEX($H$2:$H$2344,MODE(MATCH($H$2:$H$2344,$H$2:$H$2344,0))),H1319)</f>
        <v>tier - 3</v>
      </c>
      <c r="P1319" s="8" t="str">
        <f t="shared" si="144"/>
        <v>R1012</v>
      </c>
      <c r="Q1319" s="11">
        <f t="shared" si="145"/>
        <v>35267</v>
      </c>
      <c r="R1319" s="9">
        <f t="shared" si="147"/>
        <v>26</v>
      </c>
      <c r="S1319" s="9"/>
      <c r="T1319" s="40">
        <f>COUNTA(Table3[[#This Row],[month]:[age]])</f>
        <v>7</v>
      </c>
    </row>
    <row r="1320" spans="1:20" x14ac:dyDescent="0.25">
      <c r="A1320" t="s">
        <v>1351</v>
      </c>
      <c r="B1320">
        <v>1974</v>
      </c>
      <c r="C1320" t="s">
        <v>30</v>
      </c>
      <c r="D1320">
        <v>10</v>
      </c>
      <c r="E1320">
        <v>4</v>
      </c>
      <c r="F1320" s="42">
        <v>11033.66</v>
      </c>
      <c r="G1320" t="s">
        <v>12</v>
      </c>
      <c r="H1320" t="s">
        <v>12</v>
      </c>
      <c r="I1320" t="s">
        <v>23</v>
      </c>
      <c r="J1320" s="7">
        <f t="shared" si="142"/>
        <v>0</v>
      </c>
      <c r="K1320" s="9" t="str">
        <f t="shared" si="146"/>
        <v>Id1020</v>
      </c>
      <c r="L1320" s="8" t="str">
        <f t="shared" si="143"/>
        <v>Dec</v>
      </c>
      <c r="M1320" s="9">
        <f t="shared" si="141"/>
        <v>1974</v>
      </c>
      <c r="N1320" s="8" t="str" cm="1">
        <f t="array" ref="N1320">IF(G1320="?",INDEX($G$2:$G$2344,MODE(MATCH($G$2:$G$2344,$G$2:$G$2344,0))),G1320)</f>
        <v>tier - 3</v>
      </c>
      <c r="O1320" s="8" t="str" cm="1">
        <f t="array" ref="O1320">IF(H1320="?",INDEX($H$2:$H$2344,MODE(MATCH($H$2:$H$2344,$H$2:$H$2344,0))),H1320)</f>
        <v>tier - 3</v>
      </c>
      <c r="P1320" s="8" t="str">
        <f t="shared" si="144"/>
        <v>R1012</v>
      </c>
      <c r="Q1320" s="11">
        <f t="shared" si="145"/>
        <v>27373</v>
      </c>
      <c r="R1320" s="9">
        <f t="shared" si="147"/>
        <v>48</v>
      </c>
      <c r="S1320" s="9"/>
      <c r="T1320" s="40">
        <f>COUNTA(Table3[[#This Row],[month]:[age]])</f>
        <v>7</v>
      </c>
    </row>
    <row r="1321" spans="1:20" x14ac:dyDescent="0.25">
      <c r="A1321" t="s">
        <v>1352</v>
      </c>
      <c r="B1321">
        <v>1989</v>
      </c>
      <c r="C1321" t="s">
        <v>37</v>
      </c>
      <c r="D1321">
        <v>25</v>
      </c>
      <c r="E1321">
        <v>3</v>
      </c>
      <c r="F1321" s="42">
        <v>11037.51</v>
      </c>
      <c r="G1321" t="s">
        <v>12</v>
      </c>
      <c r="H1321" t="s">
        <v>16</v>
      </c>
      <c r="I1321" t="s">
        <v>23</v>
      </c>
      <c r="J1321" s="7">
        <f t="shared" si="142"/>
        <v>0</v>
      </c>
      <c r="K1321" s="9" t="str">
        <f t="shared" si="146"/>
        <v>Id1019</v>
      </c>
      <c r="L1321" s="8" t="str">
        <f t="shared" si="143"/>
        <v>Oct</v>
      </c>
      <c r="M1321" s="9">
        <f t="shared" si="141"/>
        <v>1989</v>
      </c>
      <c r="N1321" s="8" t="str" cm="1">
        <f t="array" ref="N1321">IF(G1321="?",INDEX($G$2:$G$2344,MODE(MATCH($G$2:$G$2344,$G$2:$G$2344,0))),G1321)</f>
        <v>tier - 3</v>
      </c>
      <c r="O1321" s="8" t="str" cm="1">
        <f t="array" ref="O1321">IF(H1321="?",INDEX($H$2:$H$2344,MODE(MATCH($H$2:$H$2344,$H$2:$H$2344,0))),H1321)</f>
        <v>tier - 1</v>
      </c>
      <c r="P1321" s="8" t="str">
        <f t="shared" si="144"/>
        <v>R1012</v>
      </c>
      <c r="Q1321" s="11">
        <f t="shared" si="145"/>
        <v>32806</v>
      </c>
      <c r="R1321" s="9">
        <f t="shared" si="147"/>
        <v>33</v>
      </c>
      <c r="S1321" s="9"/>
      <c r="T1321" s="40">
        <f>COUNTA(Table3[[#This Row],[month]:[age]])</f>
        <v>7</v>
      </c>
    </row>
    <row r="1322" spans="1:20" x14ac:dyDescent="0.25">
      <c r="A1322" t="s">
        <v>1353</v>
      </c>
      <c r="B1322">
        <v>1974</v>
      </c>
      <c r="C1322" t="s">
        <v>35</v>
      </c>
      <c r="D1322">
        <v>30</v>
      </c>
      <c r="E1322">
        <v>0</v>
      </c>
      <c r="F1322" s="42">
        <v>11037.85</v>
      </c>
      <c r="G1322" t="s">
        <v>12</v>
      </c>
      <c r="H1322" t="s">
        <v>11</v>
      </c>
      <c r="I1322" t="s">
        <v>200</v>
      </c>
      <c r="J1322" s="7">
        <f t="shared" si="142"/>
        <v>0</v>
      </c>
      <c r="K1322" s="9" t="str">
        <f t="shared" si="146"/>
        <v>Id1018</v>
      </c>
      <c r="L1322" s="8" t="str">
        <f t="shared" si="143"/>
        <v>Aug</v>
      </c>
      <c r="M1322" s="9">
        <f t="shared" si="141"/>
        <v>1974</v>
      </c>
      <c r="N1322" s="8" t="str" cm="1">
        <f t="array" ref="N1322">IF(G1322="?",INDEX($G$2:$G$2344,MODE(MATCH($G$2:$G$2344,$G$2:$G$2344,0))),G1322)</f>
        <v>tier - 3</v>
      </c>
      <c r="O1322" s="8" t="str" cm="1">
        <f t="array" ref="O1322">IF(H1322="?",INDEX($H$2:$H$2344,MODE(MATCH($H$2:$H$2344,$H$2:$H$2344,0))),H1322)</f>
        <v>tier - 2</v>
      </c>
      <c r="P1322" s="8" t="str">
        <f t="shared" si="144"/>
        <v>R1025</v>
      </c>
      <c r="Q1322" s="11">
        <f t="shared" si="145"/>
        <v>27271</v>
      </c>
      <c r="R1322" s="9">
        <f t="shared" si="147"/>
        <v>48</v>
      </c>
      <c r="S1322" s="9"/>
      <c r="T1322" s="40">
        <f>COUNTA(Table3[[#This Row],[month]:[age]])</f>
        <v>7</v>
      </c>
    </row>
    <row r="1323" spans="1:20" x14ac:dyDescent="0.25">
      <c r="A1323" t="s">
        <v>1354</v>
      </c>
      <c r="B1323">
        <v>2001</v>
      </c>
      <c r="C1323" t="s">
        <v>30</v>
      </c>
      <c r="D1323">
        <v>17</v>
      </c>
      <c r="E1323">
        <v>0</v>
      </c>
      <c r="F1323" s="42">
        <v>11046.02</v>
      </c>
      <c r="G1323" t="s">
        <v>12</v>
      </c>
      <c r="H1323" t="s">
        <v>16</v>
      </c>
      <c r="I1323" t="s">
        <v>535</v>
      </c>
      <c r="J1323" s="7">
        <f t="shared" si="142"/>
        <v>0</v>
      </c>
      <c r="K1323" s="9" t="str">
        <f t="shared" si="146"/>
        <v>Id1017</v>
      </c>
      <c r="L1323" s="8" t="str">
        <f t="shared" si="143"/>
        <v>Dec</v>
      </c>
      <c r="M1323" s="9">
        <f t="shared" si="141"/>
        <v>2001</v>
      </c>
      <c r="N1323" s="8" t="str" cm="1">
        <f t="array" ref="N1323">IF(G1323="?",INDEX($G$2:$G$2344,MODE(MATCH($G$2:$G$2344,$G$2:$G$2344,0))),G1323)</f>
        <v>tier - 3</v>
      </c>
      <c r="O1323" s="8" t="str" cm="1">
        <f t="array" ref="O1323">IF(H1323="?",INDEX($H$2:$H$2344,MODE(MATCH($H$2:$H$2344,$H$2:$H$2344,0))),H1323)</f>
        <v>tier - 1</v>
      </c>
      <c r="P1323" s="8" t="str">
        <f t="shared" si="144"/>
        <v>R1026</v>
      </c>
      <c r="Q1323" s="11">
        <f t="shared" si="145"/>
        <v>37242</v>
      </c>
      <c r="R1323" s="9">
        <f t="shared" si="147"/>
        <v>21</v>
      </c>
      <c r="S1323" s="9"/>
      <c r="T1323" s="40">
        <f>COUNTA(Table3[[#This Row],[month]:[age]])</f>
        <v>7</v>
      </c>
    </row>
    <row r="1324" spans="1:20" x14ac:dyDescent="0.25">
      <c r="A1324" t="s">
        <v>1355</v>
      </c>
      <c r="B1324">
        <v>2000</v>
      </c>
      <c r="C1324" t="s">
        <v>20</v>
      </c>
      <c r="D1324">
        <v>18</v>
      </c>
      <c r="E1324">
        <v>0</v>
      </c>
      <c r="F1324" s="42">
        <v>11068.7</v>
      </c>
      <c r="G1324" t="s">
        <v>12</v>
      </c>
      <c r="H1324" t="s">
        <v>16</v>
      </c>
      <c r="I1324" t="s">
        <v>42</v>
      </c>
      <c r="J1324" s="7">
        <f t="shared" si="142"/>
        <v>0</v>
      </c>
      <c r="K1324" s="9" t="str">
        <f t="shared" si="146"/>
        <v>Id1016</v>
      </c>
      <c r="L1324" s="8" t="str">
        <f t="shared" si="143"/>
        <v>Sep</v>
      </c>
      <c r="M1324" s="9">
        <f t="shared" si="141"/>
        <v>2000</v>
      </c>
      <c r="N1324" s="8" t="str" cm="1">
        <f t="array" ref="N1324">IF(G1324="?",INDEX($G$2:$G$2344,MODE(MATCH($G$2:$G$2344,$G$2:$G$2344,0))),G1324)</f>
        <v>tier - 3</v>
      </c>
      <c r="O1324" s="8" t="str" cm="1">
        <f t="array" ref="O1324">IF(H1324="?",INDEX($H$2:$H$2344,MODE(MATCH($H$2:$H$2344,$H$2:$H$2344,0))),H1324)</f>
        <v>tier - 1</v>
      </c>
      <c r="P1324" s="8" t="str">
        <f t="shared" si="144"/>
        <v>R1011</v>
      </c>
      <c r="Q1324" s="11">
        <f t="shared" si="145"/>
        <v>36787</v>
      </c>
      <c r="R1324" s="9">
        <f t="shared" si="147"/>
        <v>22</v>
      </c>
      <c r="S1324" s="9"/>
      <c r="T1324" s="40">
        <f>COUNTA(Table3[[#This Row],[month]:[age]])</f>
        <v>7</v>
      </c>
    </row>
    <row r="1325" spans="1:20" x14ac:dyDescent="0.25">
      <c r="A1325" t="s">
        <v>1356</v>
      </c>
      <c r="B1325">
        <v>1971</v>
      </c>
      <c r="C1325" t="s">
        <v>15</v>
      </c>
      <c r="D1325">
        <v>9</v>
      </c>
      <c r="E1325">
        <v>0</v>
      </c>
      <c r="F1325" s="42">
        <v>11068.77</v>
      </c>
      <c r="G1325" t="s">
        <v>12</v>
      </c>
      <c r="H1325" t="s">
        <v>11</v>
      </c>
      <c r="I1325" t="s">
        <v>23</v>
      </c>
      <c r="J1325" s="7">
        <f t="shared" si="142"/>
        <v>0</v>
      </c>
      <c r="K1325" s="9" t="str">
        <f t="shared" si="146"/>
        <v>Id1015</v>
      </c>
      <c r="L1325" s="8" t="str">
        <f t="shared" si="143"/>
        <v>Nov</v>
      </c>
      <c r="M1325" s="9">
        <f t="shared" si="141"/>
        <v>1971</v>
      </c>
      <c r="N1325" s="8" t="str" cm="1">
        <f t="array" ref="N1325">IF(G1325="?",INDEX($G$2:$G$2344,MODE(MATCH($G$2:$G$2344,$G$2:$G$2344,0))),G1325)</f>
        <v>tier - 3</v>
      </c>
      <c r="O1325" s="8" t="str" cm="1">
        <f t="array" ref="O1325">IF(H1325="?",INDEX($H$2:$H$2344,MODE(MATCH($H$2:$H$2344,$H$2:$H$2344,0))),H1325)</f>
        <v>tier - 2</v>
      </c>
      <c r="P1325" s="8" t="str">
        <f t="shared" si="144"/>
        <v>R1012</v>
      </c>
      <c r="Q1325" s="11">
        <f t="shared" si="145"/>
        <v>26246</v>
      </c>
      <c r="R1325" s="9">
        <f t="shared" si="147"/>
        <v>51</v>
      </c>
      <c r="S1325" s="9"/>
      <c r="T1325" s="40">
        <f>COUNTA(Table3[[#This Row],[month]:[age]])</f>
        <v>7</v>
      </c>
    </row>
    <row r="1326" spans="1:20" x14ac:dyDescent="0.25">
      <c r="A1326" t="s">
        <v>1357</v>
      </c>
      <c r="B1326">
        <v>1966</v>
      </c>
      <c r="C1326" t="s">
        <v>15</v>
      </c>
      <c r="D1326">
        <v>7</v>
      </c>
      <c r="E1326">
        <v>0</v>
      </c>
      <c r="F1326" s="42">
        <v>11070.54</v>
      </c>
      <c r="G1326" t="s">
        <v>12</v>
      </c>
      <c r="H1326" t="s">
        <v>12</v>
      </c>
      <c r="I1326" t="s">
        <v>42</v>
      </c>
      <c r="J1326" s="7">
        <f t="shared" si="142"/>
        <v>0</v>
      </c>
      <c r="K1326" s="9" t="str">
        <f t="shared" si="146"/>
        <v>Id1014</v>
      </c>
      <c r="L1326" s="8" t="str">
        <f t="shared" si="143"/>
        <v>Nov</v>
      </c>
      <c r="M1326" s="9">
        <f t="shared" si="141"/>
        <v>1966</v>
      </c>
      <c r="N1326" s="8" t="str" cm="1">
        <f t="array" ref="N1326">IF(G1326="?",INDEX($G$2:$G$2344,MODE(MATCH($G$2:$G$2344,$G$2:$G$2344,0))),G1326)</f>
        <v>tier - 3</v>
      </c>
      <c r="O1326" s="8" t="str" cm="1">
        <f t="array" ref="O1326">IF(H1326="?",INDEX($H$2:$H$2344,MODE(MATCH($H$2:$H$2344,$H$2:$H$2344,0))),H1326)</f>
        <v>tier - 3</v>
      </c>
      <c r="P1326" s="8" t="str">
        <f t="shared" si="144"/>
        <v>R1011</v>
      </c>
      <c r="Q1326" s="11">
        <f t="shared" si="145"/>
        <v>24418</v>
      </c>
      <c r="R1326" s="9">
        <f t="shared" si="147"/>
        <v>56</v>
      </c>
      <c r="S1326" s="9"/>
      <c r="T1326" s="40">
        <f>COUNTA(Table3[[#This Row],[month]:[age]])</f>
        <v>7</v>
      </c>
    </row>
    <row r="1327" spans="1:20" x14ac:dyDescent="0.25">
      <c r="A1327" t="s">
        <v>1358</v>
      </c>
      <c r="B1327">
        <v>1966</v>
      </c>
      <c r="C1327" t="s">
        <v>15</v>
      </c>
      <c r="D1327">
        <v>20</v>
      </c>
      <c r="E1327">
        <v>0</v>
      </c>
      <c r="F1327" s="42">
        <v>11073.18</v>
      </c>
      <c r="G1327" t="s">
        <v>12</v>
      </c>
      <c r="H1327" t="s">
        <v>12</v>
      </c>
      <c r="I1327" t="s">
        <v>42</v>
      </c>
      <c r="J1327" s="7">
        <f t="shared" si="142"/>
        <v>0</v>
      </c>
      <c r="K1327" s="9" t="str">
        <f t="shared" si="146"/>
        <v>Id1013</v>
      </c>
      <c r="L1327" s="8" t="str">
        <f t="shared" si="143"/>
        <v>Nov</v>
      </c>
      <c r="M1327" s="9">
        <f t="shared" si="141"/>
        <v>1966</v>
      </c>
      <c r="N1327" s="8" t="str" cm="1">
        <f t="array" ref="N1327">IF(G1327="?",INDEX($G$2:$G$2344,MODE(MATCH($G$2:$G$2344,$G$2:$G$2344,0))),G1327)</f>
        <v>tier - 3</v>
      </c>
      <c r="O1327" s="8" t="str" cm="1">
        <f t="array" ref="O1327">IF(H1327="?",INDEX($H$2:$H$2344,MODE(MATCH($H$2:$H$2344,$H$2:$H$2344,0))),H1327)</f>
        <v>tier - 3</v>
      </c>
      <c r="P1327" s="8" t="str">
        <f t="shared" si="144"/>
        <v>R1011</v>
      </c>
      <c r="Q1327" s="11">
        <f t="shared" si="145"/>
        <v>24431</v>
      </c>
      <c r="R1327" s="9">
        <f t="shared" si="147"/>
        <v>56</v>
      </c>
      <c r="S1327" s="9"/>
      <c r="T1327" s="40">
        <f>COUNTA(Table3[[#This Row],[month]:[age]])</f>
        <v>7</v>
      </c>
    </row>
    <row r="1328" spans="1:20" x14ac:dyDescent="0.25">
      <c r="A1328" t="s">
        <v>1359</v>
      </c>
      <c r="B1328">
        <v>1967</v>
      </c>
      <c r="C1328" t="s">
        <v>20</v>
      </c>
      <c r="D1328">
        <v>4</v>
      </c>
      <c r="E1328">
        <v>0</v>
      </c>
      <c r="F1328" s="42">
        <v>11082.58</v>
      </c>
      <c r="G1328" t="s">
        <v>12</v>
      </c>
      <c r="H1328" t="s">
        <v>11</v>
      </c>
      <c r="I1328" t="s">
        <v>23</v>
      </c>
      <c r="J1328" s="7">
        <f t="shared" si="142"/>
        <v>0</v>
      </c>
      <c r="K1328" s="9" t="str">
        <f t="shared" si="146"/>
        <v>Id1012</v>
      </c>
      <c r="L1328" s="8" t="str">
        <f t="shared" si="143"/>
        <v>Sep</v>
      </c>
      <c r="M1328" s="9">
        <f t="shared" ref="M1328:M1391" si="148">IF(B1328="?",AVERAGE($B$2:$B$2344),B1328)</f>
        <v>1967</v>
      </c>
      <c r="N1328" s="8" t="str" cm="1">
        <f t="array" ref="N1328">IF(G1328="?",INDEX($G$2:$G$2344,MODE(MATCH($G$2:$G$2344,$G$2:$G$2344,0))),G1328)</f>
        <v>tier - 3</v>
      </c>
      <c r="O1328" s="8" t="str" cm="1">
        <f t="array" ref="O1328">IF(H1328="?",INDEX($H$2:$H$2344,MODE(MATCH($H$2:$H$2344,$H$2:$H$2344,0))),H1328)</f>
        <v>tier - 2</v>
      </c>
      <c r="P1328" s="8" t="str">
        <f t="shared" si="144"/>
        <v>R1012</v>
      </c>
      <c r="Q1328" s="11">
        <f t="shared" si="145"/>
        <v>24719</v>
      </c>
      <c r="R1328" s="9">
        <f t="shared" si="147"/>
        <v>55</v>
      </c>
      <c r="S1328" s="9"/>
      <c r="T1328" s="40">
        <f>COUNTA(Table3[[#This Row],[month]:[age]])</f>
        <v>7</v>
      </c>
    </row>
    <row r="1329" spans="1:20" x14ac:dyDescent="0.25">
      <c r="A1329" t="s">
        <v>1360</v>
      </c>
      <c r="B1329">
        <v>1972</v>
      </c>
      <c r="C1329" t="s">
        <v>37</v>
      </c>
      <c r="D1329">
        <v>7</v>
      </c>
      <c r="E1329">
        <v>3</v>
      </c>
      <c r="F1329" s="42">
        <v>11085.59</v>
      </c>
      <c r="G1329" t="s">
        <v>12</v>
      </c>
      <c r="H1329" t="s">
        <v>11</v>
      </c>
      <c r="I1329" t="s">
        <v>23</v>
      </c>
      <c r="J1329" s="7">
        <f t="shared" si="142"/>
        <v>0</v>
      </c>
      <c r="K1329" s="9" t="str">
        <f t="shared" si="146"/>
        <v>Id1011</v>
      </c>
      <c r="L1329" s="8" t="str">
        <f t="shared" si="143"/>
        <v>Oct</v>
      </c>
      <c r="M1329" s="9">
        <f t="shared" si="148"/>
        <v>1972</v>
      </c>
      <c r="N1329" s="8" t="str" cm="1">
        <f t="array" ref="N1329">IF(G1329="?",INDEX($G$2:$G$2344,MODE(MATCH($G$2:$G$2344,$G$2:$G$2344,0))),G1329)</f>
        <v>tier - 3</v>
      </c>
      <c r="O1329" s="8" t="str" cm="1">
        <f t="array" ref="O1329">IF(H1329="?",INDEX($H$2:$H$2344,MODE(MATCH($H$2:$H$2344,$H$2:$H$2344,0))),H1329)</f>
        <v>tier - 2</v>
      </c>
      <c r="P1329" s="8" t="str">
        <f t="shared" si="144"/>
        <v>R1012</v>
      </c>
      <c r="Q1329" s="11">
        <f t="shared" si="145"/>
        <v>26579</v>
      </c>
      <c r="R1329" s="9">
        <f t="shared" si="147"/>
        <v>50</v>
      </c>
      <c r="S1329" s="9"/>
      <c r="T1329" s="40">
        <f>COUNTA(Table3[[#This Row],[month]:[age]])</f>
        <v>7</v>
      </c>
    </row>
    <row r="1330" spans="1:20" x14ac:dyDescent="0.25">
      <c r="A1330" t="s">
        <v>1361</v>
      </c>
      <c r="B1330">
        <v>1966</v>
      </c>
      <c r="C1330" t="s">
        <v>20</v>
      </c>
      <c r="D1330">
        <v>9</v>
      </c>
      <c r="E1330">
        <v>0</v>
      </c>
      <c r="F1330" s="42">
        <v>11090.72</v>
      </c>
      <c r="G1330" t="s">
        <v>12</v>
      </c>
      <c r="H1330" t="s">
        <v>16</v>
      </c>
      <c r="I1330" t="s">
        <v>13</v>
      </c>
      <c r="J1330" s="7">
        <f t="shared" si="142"/>
        <v>0</v>
      </c>
      <c r="K1330" s="9" t="str">
        <f t="shared" si="146"/>
        <v>Id1010</v>
      </c>
      <c r="L1330" s="8" t="str">
        <f t="shared" si="143"/>
        <v>Sep</v>
      </c>
      <c r="M1330" s="9">
        <f t="shared" si="148"/>
        <v>1966</v>
      </c>
      <c r="N1330" s="8" t="str" cm="1">
        <f t="array" ref="N1330">IF(G1330="?",INDEX($G$2:$G$2344,MODE(MATCH($G$2:$G$2344,$G$2:$G$2344,0))),G1330)</f>
        <v>tier - 3</v>
      </c>
      <c r="O1330" s="8" t="str" cm="1">
        <f t="array" ref="O1330">IF(H1330="?",INDEX($H$2:$H$2344,MODE(MATCH($H$2:$H$2344,$H$2:$H$2344,0))),H1330)</f>
        <v>tier - 1</v>
      </c>
      <c r="P1330" s="8" t="str">
        <f t="shared" si="144"/>
        <v>R1013</v>
      </c>
      <c r="Q1330" s="11">
        <f t="shared" si="145"/>
        <v>24359</v>
      </c>
      <c r="R1330" s="9">
        <f t="shared" si="147"/>
        <v>56</v>
      </c>
      <c r="S1330" s="9"/>
      <c r="T1330" s="40">
        <f>COUNTA(Table3[[#This Row],[month]:[age]])</f>
        <v>7</v>
      </c>
    </row>
    <row r="1331" spans="1:20" x14ac:dyDescent="0.25">
      <c r="A1331" t="s">
        <v>1362</v>
      </c>
      <c r="B1331">
        <v>1966</v>
      </c>
      <c r="C1331" t="s">
        <v>10</v>
      </c>
      <c r="D1331">
        <v>5</v>
      </c>
      <c r="E1331">
        <v>0</v>
      </c>
      <c r="F1331" s="42">
        <v>11093.62</v>
      </c>
      <c r="G1331" t="s">
        <v>12</v>
      </c>
      <c r="H1331" t="s">
        <v>16</v>
      </c>
      <c r="I1331" t="s">
        <v>13</v>
      </c>
      <c r="J1331" s="7">
        <f t="shared" si="142"/>
        <v>0</v>
      </c>
      <c r="K1331" s="9" t="str">
        <f t="shared" si="146"/>
        <v>Id1009</v>
      </c>
      <c r="L1331" s="8" t="str">
        <f t="shared" si="143"/>
        <v>Jul</v>
      </c>
      <c r="M1331" s="9">
        <f t="shared" si="148"/>
        <v>1966</v>
      </c>
      <c r="N1331" s="8" t="str" cm="1">
        <f t="array" ref="N1331">IF(G1331="?",INDEX($G$2:$G$2344,MODE(MATCH($G$2:$G$2344,$G$2:$G$2344,0))),G1331)</f>
        <v>tier - 3</v>
      </c>
      <c r="O1331" s="8" t="str" cm="1">
        <f t="array" ref="O1331">IF(H1331="?",INDEX($H$2:$H$2344,MODE(MATCH($H$2:$H$2344,$H$2:$H$2344,0))),H1331)</f>
        <v>tier - 1</v>
      </c>
      <c r="P1331" s="8" t="str">
        <f t="shared" si="144"/>
        <v>R1013</v>
      </c>
      <c r="Q1331" s="11">
        <f t="shared" si="145"/>
        <v>24293</v>
      </c>
      <c r="R1331" s="9">
        <f t="shared" si="147"/>
        <v>56</v>
      </c>
      <c r="S1331" s="9"/>
      <c r="T1331" s="40">
        <f>COUNTA(Table3[[#This Row],[month]:[age]])</f>
        <v>7</v>
      </c>
    </row>
    <row r="1332" spans="1:20" x14ac:dyDescent="0.25">
      <c r="A1332" t="s">
        <v>1363</v>
      </c>
      <c r="B1332">
        <v>1980</v>
      </c>
      <c r="C1332" t="s">
        <v>35</v>
      </c>
      <c r="D1332">
        <v>20</v>
      </c>
      <c r="E1332">
        <v>2</v>
      </c>
      <c r="F1332" s="42">
        <v>11103.33</v>
      </c>
      <c r="G1332" t="s">
        <v>12</v>
      </c>
      <c r="H1332" t="s">
        <v>16</v>
      </c>
      <c r="I1332" t="s">
        <v>300</v>
      </c>
      <c r="J1332" s="7">
        <f t="shared" si="142"/>
        <v>0</v>
      </c>
      <c r="K1332" s="9" t="str">
        <f t="shared" si="146"/>
        <v>Id1008</v>
      </c>
      <c r="L1332" s="8" t="str">
        <f t="shared" si="143"/>
        <v>Aug</v>
      </c>
      <c r="M1332" s="9">
        <f t="shared" si="148"/>
        <v>1980</v>
      </c>
      <c r="N1332" s="8" t="str" cm="1">
        <f t="array" ref="N1332">IF(G1332="?",INDEX($G$2:$G$2344,MODE(MATCH($G$2:$G$2344,$G$2:$G$2344,0))),G1332)</f>
        <v>tier - 3</v>
      </c>
      <c r="O1332" s="8" t="str" cm="1">
        <f t="array" ref="O1332">IF(H1332="?",INDEX($H$2:$H$2344,MODE(MATCH($H$2:$H$2344,$H$2:$H$2344,0))),H1332)</f>
        <v>tier - 1</v>
      </c>
      <c r="P1332" s="8" t="str">
        <f t="shared" si="144"/>
        <v>R1021</v>
      </c>
      <c r="Q1332" s="11">
        <f t="shared" si="145"/>
        <v>29453</v>
      </c>
      <c r="R1332" s="9">
        <f t="shared" si="147"/>
        <v>42</v>
      </c>
      <c r="S1332" s="9"/>
      <c r="T1332" s="40">
        <f>COUNTA(Table3[[#This Row],[month]:[age]])</f>
        <v>7</v>
      </c>
    </row>
    <row r="1333" spans="1:20" x14ac:dyDescent="0.25">
      <c r="A1333" t="s">
        <v>1364</v>
      </c>
      <c r="B1333">
        <v>1969</v>
      </c>
      <c r="C1333" t="s">
        <v>15</v>
      </c>
      <c r="D1333">
        <v>30</v>
      </c>
      <c r="E1333">
        <v>2</v>
      </c>
      <c r="F1333" s="42">
        <v>11150.78</v>
      </c>
      <c r="G1333" t="s">
        <v>12</v>
      </c>
      <c r="H1333" t="s">
        <v>11</v>
      </c>
      <c r="I1333" t="s">
        <v>42</v>
      </c>
      <c r="J1333" s="7">
        <f t="shared" si="142"/>
        <v>0</v>
      </c>
      <c r="K1333" s="9" t="str">
        <f t="shared" si="146"/>
        <v>Id1007</v>
      </c>
      <c r="L1333" s="8" t="str">
        <f t="shared" si="143"/>
        <v>Nov</v>
      </c>
      <c r="M1333" s="9">
        <f t="shared" si="148"/>
        <v>1969</v>
      </c>
      <c r="N1333" s="8" t="str" cm="1">
        <f t="array" ref="N1333">IF(G1333="?",INDEX($G$2:$G$2344,MODE(MATCH($G$2:$G$2344,$G$2:$G$2344,0))),G1333)</f>
        <v>tier - 3</v>
      </c>
      <c r="O1333" s="8" t="str" cm="1">
        <f t="array" ref="O1333">IF(H1333="?",INDEX($H$2:$H$2344,MODE(MATCH($H$2:$H$2344,$H$2:$H$2344,0))),H1333)</f>
        <v>tier - 2</v>
      </c>
      <c r="P1333" s="8" t="str">
        <f t="shared" si="144"/>
        <v>R1011</v>
      </c>
      <c r="Q1333" s="11">
        <f t="shared" si="145"/>
        <v>25537</v>
      </c>
      <c r="R1333" s="9">
        <f t="shared" si="147"/>
        <v>53</v>
      </c>
      <c r="S1333" s="9"/>
      <c r="T1333" s="40">
        <f>COUNTA(Table3[[#This Row],[month]:[age]])</f>
        <v>7</v>
      </c>
    </row>
    <row r="1334" spans="1:20" x14ac:dyDescent="0.25">
      <c r="A1334" t="s">
        <v>1365</v>
      </c>
      <c r="B1334">
        <v>1969</v>
      </c>
      <c r="C1334" t="s">
        <v>18</v>
      </c>
      <c r="D1334">
        <v>25</v>
      </c>
      <c r="E1334">
        <v>2</v>
      </c>
      <c r="F1334" s="42">
        <v>11163.57</v>
      </c>
      <c r="G1334" t="s">
        <v>12</v>
      </c>
      <c r="H1334" t="s">
        <v>11</v>
      </c>
      <c r="I1334" t="s">
        <v>42</v>
      </c>
      <c r="J1334" s="7">
        <f t="shared" si="142"/>
        <v>0</v>
      </c>
      <c r="K1334" s="9" t="str">
        <f t="shared" si="146"/>
        <v>Id1006</v>
      </c>
      <c r="L1334" s="8" t="str">
        <f t="shared" si="143"/>
        <v>Jun</v>
      </c>
      <c r="M1334" s="9">
        <f t="shared" si="148"/>
        <v>1969</v>
      </c>
      <c r="N1334" s="8" t="str" cm="1">
        <f t="array" ref="N1334">IF(G1334="?",INDEX($G$2:$G$2344,MODE(MATCH($G$2:$G$2344,$G$2:$G$2344,0))),G1334)</f>
        <v>tier - 3</v>
      </c>
      <c r="O1334" s="8" t="str" cm="1">
        <f t="array" ref="O1334">IF(H1334="?",INDEX($H$2:$H$2344,MODE(MATCH($H$2:$H$2344,$H$2:$H$2344,0))),H1334)</f>
        <v>tier - 2</v>
      </c>
      <c r="P1334" s="8" t="str">
        <f t="shared" si="144"/>
        <v>R1011</v>
      </c>
      <c r="Q1334" s="11">
        <f t="shared" si="145"/>
        <v>25379</v>
      </c>
      <c r="R1334" s="9">
        <f t="shared" si="147"/>
        <v>53</v>
      </c>
      <c r="S1334" s="9"/>
      <c r="T1334" s="40">
        <f>COUNTA(Table3[[#This Row],[month]:[age]])</f>
        <v>7</v>
      </c>
    </row>
    <row r="1335" spans="1:20" x14ac:dyDescent="0.25">
      <c r="A1335" t="s">
        <v>1366</v>
      </c>
      <c r="B1335">
        <v>1966</v>
      </c>
      <c r="C1335" t="s">
        <v>35</v>
      </c>
      <c r="D1335">
        <v>6</v>
      </c>
      <c r="E1335">
        <v>0</v>
      </c>
      <c r="F1335" s="42">
        <v>11165.42</v>
      </c>
      <c r="G1335" t="s">
        <v>12</v>
      </c>
      <c r="H1335" t="s">
        <v>16</v>
      </c>
      <c r="I1335" t="s">
        <v>168</v>
      </c>
      <c r="J1335" s="7">
        <f t="shared" si="142"/>
        <v>0</v>
      </c>
      <c r="K1335" s="9" t="str">
        <f t="shared" si="146"/>
        <v>Id1005</v>
      </c>
      <c r="L1335" s="8" t="str">
        <f t="shared" si="143"/>
        <v>Aug</v>
      </c>
      <c r="M1335" s="9">
        <f t="shared" si="148"/>
        <v>1966</v>
      </c>
      <c r="N1335" s="8" t="str" cm="1">
        <f t="array" ref="N1335">IF(G1335="?",INDEX($G$2:$G$2344,MODE(MATCH($G$2:$G$2344,$G$2:$G$2344,0))),G1335)</f>
        <v>tier - 3</v>
      </c>
      <c r="O1335" s="8" t="str" cm="1">
        <f t="array" ref="O1335">IF(H1335="?",INDEX($H$2:$H$2344,MODE(MATCH($H$2:$H$2344,$H$2:$H$2344,0))),H1335)</f>
        <v>tier - 1</v>
      </c>
      <c r="P1335" s="8" t="str">
        <f t="shared" si="144"/>
        <v>R1016</v>
      </c>
      <c r="Q1335" s="11">
        <f t="shared" si="145"/>
        <v>24325</v>
      </c>
      <c r="R1335" s="9">
        <f t="shared" si="147"/>
        <v>56</v>
      </c>
      <c r="S1335" s="9"/>
      <c r="T1335" s="40">
        <f>COUNTA(Table3[[#This Row],[month]:[age]])</f>
        <v>7</v>
      </c>
    </row>
    <row r="1336" spans="1:20" x14ac:dyDescent="0.25">
      <c r="A1336" t="s">
        <v>1367</v>
      </c>
      <c r="B1336">
        <v>1972</v>
      </c>
      <c r="C1336" t="s">
        <v>20</v>
      </c>
      <c r="D1336">
        <v>3</v>
      </c>
      <c r="E1336">
        <v>0</v>
      </c>
      <c r="F1336" s="42">
        <v>11186.2</v>
      </c>
      <c r="G1336" t="s">
        <v>12</v>
      </c>
      <c r="H1336" t="s">
        <v>11</v>
      </c>
      <c r="I1336" t="s">
        <v>300</v>
      </c>
      <c r="J1336" s="7">
        <f t="shared" si="142"/>
        <v>0</v>
      </c>
      <c r="K1336" s="9" t="str">
        <f t="shared" si="146"/>
        <v>Id1004</v>
      </c>
      <c r="L1336" s="8" t="str">
        <f t="shared" si="143"/>
        <v>Sep</v>
      </c>
      <c r="M1336" s="9">
        <f t="shared" si="148"/>
        <v>1972</v>
      </c>
      <c r="N1336" s="8" t="str" cm="1">
        <f t="array" ref="N1336">IF(G1336="?",INDEX($G$2:$G$2344,MODE(MATCH($G$2:$G$2344,$G$2:$G$2344,0))),G1336)</f>
        <v>tier - 3</v>
      </c>
      <c r="O1336" s="8" t="str" cm="1">
        <f t="array" ref="O1336">IF(H1336="?",INDEX($H$2:$H$2344,MODE(MATCH($H$2:$H$2344,$H$2:$H$2344,0))),H1336)</f>
        <v>tier - 2</v>
      </c>
      <c r="P1336" s="8" t="str">
        <f t="shared" si="144"/>
        <v>R1021</v>
      </c>
      <c r="Q1336" s="11">
        <f t="shared" si="145"/>
        <v>26545</v>
      </c>
      <c r="R1336" s="9">
        <f t="shared" si="147"/>
        <v>50</v>
      </c>
      <c r="S1336" s="9"/>
      <c r="T1336" s="40">
        <f>COUNTA(Table3[[#This Row],[month]:[age]])</f>
        <v>7</v>
      </c>
    </row>
    <row r="1337" spans="1:20" x14ac:dyDescent="0.25">
      <c r="A1337" t="s">
        <v>1368</v>
      </c>
      <c r="B1337">
        <v>1970</v>
      </c>
      <c r="C1337" t="s">
        <v>18</v>
      </c>
      <c r="D1337">
        <v>14</v>
      </c>
      <c r="E1337">
        <v>2</v>
      </c>
      <c r="F1337" s="42">
        <v>11187.66</v>
      </c>
      <c r="G1337" t="s">
        <v>12</v>
      </c>
      <c r="H1337" t="s">
        <v>11</v>
      </c>
      <c r="I1337" t="s">
        <v>23</v>
      </c>
      <c r="J1337" s="7">
        <f t="shared" si="142"/>
        <v>0</v>
      </c>
      <c r="K1337" s="9" t="str">
        <f t="shared" si="146"/>
        <v>Id1003</v>
      </c>
      <c r="L1337" s="8" t="str">
        <f t="shared" si="143"/>
        <v>Jun</v>
      </c>
      <c r="M1337" s="9">
        <f t="shared" si="148"/>
        <v>1970</v>
      </c>
      <c r="N1337" s="8" t="str" cm="1">
        <f t="array" ref="N1337">IF(G1337="?",INDEX($G$2:$G$2344,MODE(MATCH($G$2:$G$2344,$G$2:$G$2344,0))),G1337)</f>
        <v>tier - 3</v>
      </c>
      <c r="O1337" s="8" t="str" cm="1">
        <f t="array" ref="O1337">IF(H1337="?",INDEX($H$2:$H$2344,MODE(MATCH($H$2:$H$2344,$H$2:$H$2344,0))),H1337)</f>
        <v>tier - 2</v>
      </c>
      <c r="P1337" s="8" t="str">
        <f t="shared" si="144"/>
        <v>R1012</v>
      </c>
      <c r="Q1337" s="11">
        <f t="shared" si="145"/>
        <v>25733</v>
      </c>
      <c r="R1337" s="9">
        <f t="shared" si="147"/>
        <v>52</v>
      </c>
      <c r="S1337" s="9"/>
      <c r="T1337" s="40">
        <f>COUNTA(Table3[[#This Row],[month]:[age]])</f>
        <v>7</v>
      </c>
    </row>
    <row r="1338" spans="1:20" x14ac:dyDescent="0.25">
      <c r="A1338" t="s">
        <v>1369</v>
      </c>
      <c r="B1338">
        <v>1976</v>
      </c>
      <c r="C1338" t="s">
        <v>18</v>
      </c>
      <c r="D1338">
        <v>28</v>
      </c>
      <c r="E1338">
        <v>2</v>
      </c>
      <c r="F1338" s="42">
        <v>11217.35</v>
      </c>
      <c r="G1338" t="s">
        <v>12</v>
      </c>
      <c r="H1338" t="s">
        <v>11</v>
      </c>
      <c r="I1338" t="s">
        <v>200</v>
      </c>
      <c r="J1338" s="7">
        <f t="shared" si="142"/>
        <v>0</v>
      </c>
      <c r="K1338" s="9" t="str">
        <f t="shared" si="146"/>
        <v>Id1002</v>
      </c>
      <c r="L1338" s="8" t="str">
        <f t="shared" si="143"/>
        <v>Jun</v>
      </c>
      <c r="M1338" s="9">
        <f t="shared" si="148"/>
        <v>1976</v>
      </c>
      <c r="N1338" s="8" t="str" cm="1">
        <f t="array" ref="N1338">IF(G1338="?",INDEX($G$2:$G$2344,MODE(MATCH($G$2:$G$2344,$G$2:$G$2344,0))),G1338)</f>
        <v>tier - 3</v>
      </c>
      <c r="O1338" s="8" t="str" cm="1">
        <f t="array" ref="O1338">IF(H1338="?",INDEX($H$2:$H$2344,MODE(MATCH($H$2:$H$2344,$H$2:$H$2344,0))),H1338)</f>
        <v>tier - 2</v>
      </c>
      <c r="P1338" s="8" t="str">
        <f t="shared" si="144"/>
        <v>R1025</v>
      </c>
      <c r="Q1338" s="11">
        <f t="shared" si="145"/>
        <v>27939</v>
      </c>
      <c r="R1338" s="9">
        <f t="shared" si="147"/>
        <v>46</v>
      </c>
      <c r="S1338" s="9"/>
      <c r="T1338" s="40">
        <f>COUNTA(Table3[[#This Row],[month]:[age]])</f>
        <v>7</v>
      </c>
    </row>
    <row r="1339" spans="1:20" x14ac:dyDescent="0.25">
      <c r="A1339" t="s">
        <v>1370</v>
      </c>
      <c r="B1339">
        <v>1969</v>
      </c>
      <c r="C1339" t="s">
        <v>30</v>
      </c>
      <c r="D1339">
        <v>30</v>
      </c>
      <c r="E1339">
        <v>2</v>
      </c>
      <c r="F1339" s="42">
        <v>11244.38</v>
      </c>
      <c r="G1339" t="s">
        <v>12</v>
      </c>
      <c r="H1339" t="s">
        <v>16</v>
      </c>
      <c r="I1339" t="s">
        <v>168</v>
      </c>
      <c r="J1339" s="7">
        <f t="shared" si="142"/>
        <v>0</v>
      </c>
      <c r="K1339" s="9" t="str">
        <f t="shared" si="146"/>
        <v>Id1001</v>
      </c>
      <c r="L1339" s="8" t="str">
        <f t="shared" si="143"/>
        <v>Dec</v>
      </c>
      <c r="M1339" s="9">
        <f t="shared" si="148"/>
        <v>1969</v>
      </c>
      <c r="N1339" s="8" t="str" cm="1">
        <f t="array" ref="N1339">IF(G1339="?",INDEX($G$2:$G$2344,MODE(MATCH($G$2:$G$2344,$G$2:$G$2344,0))),G1339)</f>
        <v>tier - 3</v>
      </c>
      <c r="O1339" s="8" t="str" cm="1">
        <f t="array" ref="O1339">IF(H1339="?",INDEX($H$2:$H$2344,MODE(MATCH($H$2:$H$2344,$H$2:$H$2344,0))),H1339)</f>
        <v>tier - 1</v>
      </c>
      <c r="P1339" s="8" t="str">
        <f t="shared" si="144"/>
        <v>R1016</v>
      </c>
      <c r="Q1339" s="11">
        <f t="shared" si="145"/>
        <v>25567</v>
      </c>
      <c r="R1339" s="9">
        <f t="shared" si="147"/>
        <v>53</v>
      </c>
      <c r="S1339" s="9"/>
      <c r="T1339" s="40">
        <f>COUNTA(Table3[[#This Row],[month]:[age]])</f>
        <v>7</v>
      </c>
    </row>
    <row r="1340" spans="1:20" x14ac:dyDescent="0.25">
      <c r="A1340" t="s">
        <v>1371</v>
      </c>
      <c r="B1340">
        <v>1989</v>
      </c>
      <c r="C1340" t="s">
        <v>30</v>
      </c>
      <c r="D1340">
        <v>17</v>
      </c>
      <c r="E1340">
        <v>3</v>
      </c>
      <c r="F1340" s="42">
        <v>11250.43</v>
      </c>
      <c r="G1340" t="s">
        <v>12</v>
      </c>
      <c r="H1340" t="s">
        <v>11</v>
      </c>
      <c r="I1340" t="s">
        <v>535</v>
      </c>
      <c r="J1340" s="7">
        <f t="shared" si="142"/>
        <v>0</v>
      </c>
      <c r="K1340" s="9" t="str">
        <f t="shared" si="146"/>
        <v>Id1000</v>
      </c>
      <c r="L1340" s="8" t="str">
        <f t="shared" si="143"/>
        <v>Dec</v>
      </c>
      <c r="M1340" s="9">
        <f t="shared" si="148"/>
        <v>1989</v>
      </c>
      <c r="N1340" s="8" t="str" cm="1">
        <f t="array" ref="N1340">IF(G1340="?",INDEX($G$2:$G$2344,MODE(MATCH($G$2:$G$2344,$G$2:$G$2344,0))),G1340)</f>
        <v>tier - 3</v>
      </c>
      <c r="O1340" s="8" t="str" cm="1">
        <f t="array" ref="O1340">IF(H1340="?",INDEX($H$2:$H$2344,MODE(MATCH($H$2:$H$2344,$H$2:$H$2344,0))),H1340)</f>
        <v>tier - 2</v>
      </c>
      <c r="P1340" s="8" t="str">
        <f t="shared" si="144"/>
        <v>R1026</v>
      </c>
      <c r="Q1340" s="11">
        <f t="shared" si="145"/>
        <v>32859</v>
      </c>
      <c r="R1340" s="9">
        <f t="shared" si="147"/>
        <v>33</v>
      </c>
      <c r="S1340" s="9"/>
      <c r="T1340" s="40">
        <f>COUNTA(Table3[[#This Row],[month]:[age]])</f>
        <v>7</v>
      </c>
    </row>
    <row r="1341" spans="1:20" x14ac:dyDescent="0.25">
      <c r="A1341" t="s">
        <v>1372</v>
      </c>
      <c r="B1341">
        <v>1969</v>
      </c>
      <c r="C1341" t="s">
        <v>35</v>
      </c>
      <c r="D1341">
        <v>20</v>
      </c>
      <c r="E1341">
        <v>3</v>
      </c>
      <c r="F1341" s="42">
        <v>11253.42</v>
      </c>
      <c r="G1341" t="s">
        <v>12</v>
      </c>
      <c r="H1341" t="s">
        <v>16</v>
      </c>
      <c r="I1341" t="s">
        <v>42</v>
      </c>
      <c r="J1341" s="7">
        <f t="shared" si="142"/>
        <v>0</v>
      </c>
      <c r="K1341" s="9" t="str">
        <f t="shared" si="146"/>
        <v>Id999</v>
      </c>
      <c r="L1341" s="8" t="str">
        <f t="shared" si="143"/>
        <v>Aug</v>
      </c>
      <c r="M1341" s="9">
        <f t="shared" si="148"/>
        <v>1969</v>
      </c>
      <c r="N1341" s="8" t="str" cm="1">
        <f t="array" ref="N1341">IF(G1341="?",INDEX($G$2:$G$2344,MODE(MATCH($G$2:$G$2344,$G$2:$G$2344,0))),G1341)</f>
        <v>tier - 3</v>
      </c>
      <c r="O1341" s="8" t="str" cm="1">
        <f t="array" ref="O1341">IF(H1341="?",INDEX($H$2:$H$2344,MODE(MATCH($H$2:$H$2344,$H$2:$H$2344,0))),H1341)</f>
        <v>tier - 1</v>
      </c>
      <c r="P1341" s="8" t="str">
        <f t="shared" si="144"/>
        <v>R1011</v>
      </c>
      <c r="Q1341" s="11">
        <f t="shared" si="145"/>
        <v>25435</v>
      </c>
      <c r="R1341" s="9">
        <f t="shared" si="147"/>
        <v>53</v>
      </c>
      <c r="S1341" s="9"/>
      <c r="T1341" s="40">
        <f>COUNTA(Table3[[#This Row],[month]:[age]])</f>
        <v>7</v>
      </c>
    </row>
    <row r="1342" spans="1:20" x14ac:dyDescent="0.25">
      <c r="A1342" t="s">
        <v>1373</v>
      </c>
      <c r="B1342">
        <v>1981</v>
      </c>
      <c r="C1342" t="s">
        <v>37</v>
      </c>
      <c r="D1342">
        <v>2</v>
      </c>
      <c r="E1342">
        <v>1</v>
      </c>
      <c r="F1342" s="42">
        <v>11255.29</v>
      </c>
      <c r="G1342" t="s">
        <v>12</v>
      </c>
      <c r="H1342" t="s">
        <v>16</v>
      </c>
      <c r="I1342" t="s">
        <v>535</v>
      </c>
      <c r="J1342" s="7">
        <f t="shared" si="142"/>
        <v>0</v>
      </c>
      <c r="K1342" s="9" t="str">
        <f t="shared" si="146"/>
        <v>Id998</v>
      </c>
      <c r="L1342" s="8" t="str">
        <f t="shared" si="143"/>
        <v>Oct</v>
      </c>
      <c r="M1342" s="9">
        <f t="shared" si="148"/>
        <v>1981</v>
      </c>
      <c r="N1342" s="8" t="str" cm="1">
        <f t="array" ref="N1342">IF(G1342="?",INDEX($G$2:$G$2344,MODE(MATCH($G$2:$G$2344,$G$2:$G$2344,0))),G1342)</f>
        <v>tier - 3</v>
      </c>
      <c r="O1342" s="8" t="str" cm="1">
        <f t="array" ref="O1342">IF(H1342="?",INDEX($H$2:$H$2344,MODE(MATCH($H$2:$H$2344,$H$2:$H$2344,0))),H1342)</f>
        <v>tier - 1</v>
      </c>
      <c r="P1342" s="8" t="str">
        <f t="shared" si="144"/>
        <v>R1026</v>
      </c>
      <c r="Q1342" s="11">
        <f t="shared" si="145"/>
        <v>29861</v>
      </c>
      <c r="R1342" s="9">
        <f t="shared" si="147"/>
        <v>41</v>
      </c>
      <c r="S1342" s="9"/>
      <c r="T1342" s="40">
        <f>COUNTA(Table3[[#This Row],[month]:[age]])</f>
        <v>7</v>
      </c>
    </row>
    <row r="1343" spans="1:20" x14ac:dyDescent="0.25">
      <c r="A1343" t="s">
        <v>1374</v>
      </c>
      <c r="B1343">
        <v>1969</v>
      </c>
      <c r="C1343" t="s">
        <v>37</v>
      </c>
      <c r="D1343">
        <v>11</v>
      </c>
      <c r="E1343">
        <v>3</v>
      </c>
      <c r="F1343" s="42">
        <v>11264.54</v>
      </c>
      <c r="G1343" t="s">
        <v>12</v>
      </c>
      <c r="H1343" t="s">
        <v>11</v>
      </c>
      <c r="I1343" t="s">
        <v>42</v>
      </c>
      <c r="J1343" s="7">
        <f t="shared" si="142"/>
        <v>0</v>
      </c>
      <c r="K1343" s="9" t="str">
        <f t="shared" si="146"/>
        <v>Id997</v>
      </c>
      <c r="L1343" s="8" t="str">
        <f t="shared" si="143"/>
        <v>Oct</v>
      </c>
      <c r="M1343" s="9">
        <f t="shared" si="148"/>
        <v>1969</v>
      </c>
      <c r="N1343" s="8" t="str" cm="1">
        <f t="array" ref="N1343">IF(G1343="?",INDEX($G$2:$G$2344,MODE(MATCH($G$2:$G$2344,$G$2:$G$2344,0))),G1343)</f>
        <v>tier - 3</v>
      </c>
      <c r="O1343" s="8" t="str" cm="1">
        <f t="array" ref="O1343">IF(H1343="?",INDEX($H$2:$H$2344,MODE(MATCH($H$2:$H$2344,$H$2:$H$2344,0))),H1343)</f>
        <v>tier - 2</v>
      </c>
      <c r="P1343" s="8" t="str">
        <f t="shared" si="144"/>
        <v>R1011</v>
      </c>
      <c r="Q1343" s="11">
        <f t="shared" si="145"/>
        <v>25487</v>
      </c>
      <c r="R1343" s="9">
        <f t="shared" si="147"/>
        <v>53</v>
      </c>
      <c r="S1343" s="9"/>
      <c r="T1343" s="40">
        <f>COUNTA(Table3[[#This Row],[month]:[age]])</f>
        <v>7</v>
      </c>
    </row>
    <row r="1344" spans="1:20" x14ac:dyDescent="0.25">
      <c r="A1344" t="s">
        <v>1375</v>
      </c>
      <c r="B1344">
        <v>1971</v>
      </c>
      <c r="C1344" t="s">
        <v>30</v>
      </c>
      <c r="D1344">
        <v>26</v>
      </c>
      <c r="E1344">
        <v>0</v>
      </c>
      <c r="F1344" s="42">
        <v>11265.71</v>
      </c>
      <c r="G1344" t="s">
        <v>12</v>
      </c>
      <c r="H1344" t="s">
        <v>16</v>
      </c>
      <c r="I1344" t="s">
        <v>200</v>
      </c>
      <c r="J1344" s="7">
        <f t="shared" si="142"/>
        <v>0</v>
      </c>
      <c r="K1344" s="9" t="str">
        <f t="shared" si="146"/>
        <v>Id996</v>
      </c>
      <c r="L1344" s="8" t="str">
        <f t="shared" si="143"/>
        <v>Dec</v>
      </c>
      <c r="M1344" s="9">
        <f t="shared" si="148"/>
        <v>1971</v>
      </c>
      <c r="N1344" s="8" t="str" cm="1">
        <f t="array" ref="N1344">IF(G1344="?",INDEX($G$2:$G$2344,MODE(MATCH($G$2:$G$2344,$G$2:$G$2344,0))),G1344)</f>
        <v>tier - 3</v>
      </c>
      <c r="O1344" s="8" t="str" cm="1">
        <f t="array" ref="O1344">IF(H1344="?",INDEX($H$2:$H$2344,MODE(MATCH($H$2:$H$2344,$H$2:$H$2344,0))),H1344)</f>
        <v>tier - 1</v>
      </c>
      <c r="P1344" s="8" t="str">
        <f t="shared" si="144"/>
        <v>R1025</v>
      </c>
      <c r="Q1344" s="11">
        <f t="shared" si="145"/>
        <v>26293</v>
      </c>
      <c r="R1344" s="9">
        <f t="shared" si="147"/>
        <v>51</v>
      </c>
      <c r="S1344" s="9"/>
      <c r="T1344" s="40">
        <f>COUNTA(Table3[[#This Row],[month]:[age]])</f>
        <v>7</v>
      </c>
    </row>
    <row r="1345" spans="1:20" x14ac:dyDescent="0.25">
      <c r="A1345" t="s">
        <v>1376</v>
      </c>
      <c r="B1345">
        <v>2004</v>
      </c>
      <c r="C1345" t="s">
        <v>37</v>
      </c>
      <c r="D1345">
        <v>4</v>
      </c>
      <c r="E1345">
        <v>1</v>
      </c>
      <c r="F1345" s="42">
        <v>11272.33</v>
      </c>
      <c r="G1345" t="s">
        <v>12</v>
      </c>
      <c r="H1345" t="s">
        <v>11</v>
      </c>
      <c r="I1345" t="s">
        <v>166</v>
      </c>
      <c r="J1345" s="7">
        <f t="shared" si="142"/>
        <v>0</v>
      </c>
      <c r="K1345" s="9" t="str">
        <f t="shared" si="146"/>
        <v>Id995</v>
      </c>
      <c r="L1345" s="8" t="str">
        <f t="shared" si="143"/>
        <v>Oct</v>
      </c>
      <c r="M1345" s="9">
        <f t="shared" si="148"/>
        <v>2004</v>
      </c>
      <c r="N1345" s="8" t="str" cm="1">
        <f t="array" ref="N1345">IF(G1345="?",INDEX($G$2:$G$2344,MODE(MATCH($G$2:$G$2344,$G$2:$G$2344,0))),G1345)</f>
        <v>tier - 3</v>
      </c>
      <c r="O1345" s="8" t="str" cm="1">
        <f t="array" ref="O1345">IF(H1345="?",INDEX($H$2:$H$2344,MODE(MATCH($H$2:$H$2344,$H$2:$H$2344,0))),H1345)</f>
        <v>tier - 2</v>
      </c>
      <c r="P1345" s="8" t="str">
        <f t="shared" si="144"/>
        <v>R1019</v>
      </c>
      <c r="Q1345" s="11">
        <f t="shared" si="145"/>
        <v>38264</v>
      </c>
      <c r="R1345" s="9">
        <f t="shared" si="147"/>
        <v>18</v>
      </c>
      <c r="S1345" s="9"/>
      <c r="T1345" s="40">
        <f>COUNTA(Table3[[#This Row],[month]:[age]])</f>
        <v>7</v>
      </c>
    </row>
    <row r="1346" spans="1:20" x14ac:dyDescent="0.25">
      <c r="A1346" t="s">
        <v>1377</v>
      </c>
      <c r="B1346">
        <v>1967</v>
      </c>
      <c r="C1346" t="s">
        <v>18</v>
      </c>
      <c r="D1346">
        <v>14</v>
      </c>
      <c r="E1346">
        <v>0</v>
      </c>
      <c r="F1346" s="42">
        <v>11286.54</v>
      </c>
      <c r="G1346" t="s">
        <v>12</v>
      </c>
      <c r="H1346" t="s">
        <v>12</v>
      </c>
      <c r="I1346" t="s">
        <v>247</v>
      </c>
      <c r="J1346" s="7">
        <f t="shared" ref="J1346:J1409" si="149">COUNTIF(A1346:I1346, "?")</f>
        <v>0</v>
      </c>
      <c r="K1346" s="9" t="str">
        <f t="shared" si="146"/>
        <v>Id994</v>
      </c>
      <c r="L1346" s="8" t="str">
        <f t="shared" ref="L1346:L1409" si="150">IF(C1346="?", "Sep", C1346)</f>
        <v>Jun</v>
      </c>
      <c r="M1346" s="9">
        <f t="shared" si="148"/>
        <v>1967</v>
      </c>
      <c r="N1346" s="8" t="str" cm="1">
        <f t="array" ref="N1346">IF(G1346="?",INDEX($G$2:$G$2344,MODE(MATCH($G$2:$G$2344,$G$2:$G$2344,0))),G1346)</f>
        <v>tier - 3</v>
      </c>
      <c r="O1346" s="8" t="str" cm="1">
        <f t="array" ref="O1346">IF(H1346="?",INDEX($H$2:$H$2344,MODE(MATCH($H$2:$H$2344,$H$2:$H$2344,0))),H1346)</f>
        <v>tier - 3</v>
      </c>
      <c r="P1346" s="8" t="str">
        <f t="shared" ref="P1346:P1409" si="151">IF(I1346="?", "Unknown", I1346)</f>
        <v>R1024</v>
      </c>
      <c r="Q1346" s="11">
        <f t="shared" ref="Q1346:Q1409" si="152">DATE(B1346, MONTH(1 &amp; L1346), D1346)</f>
        <v>24637</v>
      </c>
      <c r="R1346" s="9">
        <f t="shared" si="147"/>
        <v>55</v>
      </c>
      <c r="S1346" s="9"/>
      <c r="T1346" s="40">
        <f>COUNTA(Table3[[#This Row],[month]:[age]])</f>
        <v>7</v>
      </c>
    </row>
    <row r="1347" spans="1:20" x14ac:dyDescent="0.25">
      <c r="A1347" t="s">
        <v>1378</v>
      </c>
      <c r="B1347">
        <v>1970</v>
      </c>
      <c r="C1347" t="s">
        <v>18</v>
      </c>
      <c r="D1347">
        <v>22</v>
      </c>
      <c r="E1347">
        <v>3</v>
      </c>
      <c r="F1347" s="42">
        <v>11289.11</v>
      </c>
      <c r="G1347" t="s">
        <v>12</v>
      </c>
      <c r="H1347" t="s">
        <v>16</v>
      </c>
      <c r="I1347" t="s">
        <v>23</v>
      </c>
      <c r="J1347" s="7">
        <f t="shared" si="149"/>
        <v>0</v>
      </c>
      <c r="K1347" s="9" t="str">
        <f t="shared" ref="K1347:K1410" si="153">IF(A1347="?", "Unknown", A1347)</f>
        <v>Id993</v>
      </c>
      <c r="L1347" s="8" t="str">
        <f t="shared" si="150"/>
        <v>Jun</v>
      </c>
      <c r="M1347" s="9">
        <f t="shared" si="148"/>
        <v>1970</v>
      </c>
      <c r="N1347" s="8" t="str" cm="1">
        <f t="array" ref="N1347">IF(G1347="?",INDEX($G$2:$G$2344,MODE(MATCH($G$2:$G$2344,$G$2:$G$2344,0))),G1347)</f>
        <v>tier - 3</v>
      </c>
      <c r="O1347" s="8" t="str" cm="1">
        <f t="array" ref="O1347">IF(H1347="?",INDEX($H$2:$H$2344,MODE(MATCH($H$2:$H$2344,$H$2:$H$2344,0))),H1347)</f>
        <v>tier - 1</v>
      </c>
      <c r="P1347" s="8" t="str">
        <f t="shared" si="151"/>
        <v>R1012</v>
      </c>
      <c r="Q1347" s="11">
        <f t="shared" si="152"/>
        <v>25741</v>
      </c>
      <c r="R1347" s="9">
        <f t="shared" ref="R1347:R1410" si="154">DATEDIF(Q1347, DATE(2023,6,8), "Y")</f>
        <v>52</v>
      </c>
      <c r="S1347" s="9"/>
      <c r="T1347" s="40">
        <f>COUNTA(Table3[[#This Row],[month]:[age]])</f>
        <v>7</v>
      </c>
    </row>
    <row r="1348" spans="1:20" x14ac:dyDescent="0.25">
      <c r="A1348" t="s">
        <v>1379</v>
      </c>
      <c r="B1348">
        <v>1988</v>
      </c>
      <c r="C1348" t="s">
        <v>15</v>
      </c>
      <c r="D1348">
        <v>14</v>
      </c>
      <c r="E1348">
        <v>3</v>
      </c>
      <c r="F1348" s="42">
        <v>11294.57</v>
      </c>
      <c r="G1348" t="s">
        <v>12</v>
      </c>
      <c r="H1348" t="s">
        <v>16</v>
      </c>
      <c r="I1348" t="s">
        <v>632</v>
      </c>
      <c r="J1348" s="7">
        <f t="shared" si="149"/>
        <v>0</v>
      </c>
      <c r="K1348" s="9" t="str">
        <f t="shared" si="153"/>
        <v>Id992</v>
      </c>
      <c r="L1348" s="8" t="str">
        <f t="shared" si="150"/>
        <v>Nov</v>
      </c>
      <c r="M1348" s="9">
        <f t="shared" si="148"/>
        <v>1988</v>
      </c>
      <c r="N1348" s="8" t="str" cm="1">
        <f t="array" ref="N1348">IF(G1348="?",INDEX($G$2:$G$2344,MODE(MATCH($G$2:$G$2344,$G$2:$G$2344,0))),G1348)</f>
        <v>tier - 3</v>
      </c>
      <c r="O1348" s="8" t="str" cm="1">
        <f t="array" ref="O1348">IF(H1348="?",INDEX($H$2:$H$2344,MODE(MATCH($H$2:$H$2344,$H$2:$H$2344,0))),H1348)</f>
        <v>tier - 1</v>
      </c>
      <c r="P1348" s="8" t="str">
        <f t="shared" si="151"/>
        <v>R1022</v>
      </c>
      <c r="Q1348" s="11">
        <f t="shared" si="152"/>
        <v>32461</v>
      </c>
      <c r="R1348" s="9">
        <f t="shared" si="154"/>
        <v>34</v>
      </c>
      <c r="S1348" s="9"/>
      <c r="T1348" s="40">
        <f>COUNTA(Table3[[#This Row],[month]:[age]])</f>
        <v>7</v>
      </c>
    </row>
    <row r="1349" spans="1:20" x14ac:dyDescent="0.25">
      <c r="A1349" t="s">
        <v>1380</v>
      </c>
      <c r="B1349">
        <v>1972</v>
      </c>
      <c r="C1349" t="s">
        <v>20</v>
      </c>
      <c r="D1349">
        <v>25</v>
      </c>
      <c r="E1349">
        <v>4</v>
      </c>
      <c r="F1349" s="42">
        <v>11299.34</v>
      </c>
      <c r="G1349" t="s">
        <v>12</v>
      </c>
      <c r="H1349" t="s">
        <v>11</v>
      </c>
      <c r="I1349" t="s">
        <v>42</v>
      </c>
      <c r="J1349" s="7">
        <f t="shared" si="149"/>
        <v>0</v>
      </c>
      <c r="K1349" s="9" t="str">
        <f t="shared" si="153"/>
        <v>Id991</v>
      </c>
      <c r="L1349" s="8" t="str">
        <f t="shared" si="150"/>
        <v>Sep</v>
      </c>
      <c r="M1349" s="9">
        <f t="shared" si="148"/>
        <v>1972</v>
      </c>
      <c r="N1349" s="8" t="str" cm="1">
        <f t="array" ref="N1349">IF(G1349="?",INDEX($G$2:$G$2344,MODE(MATCH($G$2:$G$2344,$G$2:$G$2344,0))),G1349)</f>
        <v>tier - 3</v>
      </c>
      <c r="O1349" s="8" t="str" cm="1">
        <f t="array" ref="O1349">IF(H1349="?",INDEX($H$2:$H$2344,MODE(MATCH($H$2:$H$2344,$H$2:$H$2344,0))),H1349)</f>
        <v>tier - 2</v>
      </c>
      <c r="P1349" s="8" t="str">
        <f t="shared" si="151"/>
        <v>R1011</v>
      </c>
      <c r="Q1349" s="11">
        <f t="shared" si="152"/>
        <v>26567</v>
      </c>
      <c r="R1349" s="9">
        <f t="shared" si="154"/>
        <v>50</v>
      </c>
      <c r="S1349" s="9"/>
      <c r="T1349" s="40">
        <f>COUNTA(Table3[[#This Row],[month]:[age]])</f>
        <v>7</v>
      </c>
    </row>
    <row r="1350" spans="1:20" x14ac:dyDescent="0.25">
      <c r="A1350" t="s">
        <v>1381</v>
      </c>
      <c r="B1350">
        <v>1968</v>
      </c>
      <c r="C1350" t="s">
        <v>37</v>
      </c>
      <c r="D1350">
        <v>6</v>
      </c>
      <c r="E1350">
        <v>1</v>
      </c>
      <c r="F1350" s="42">
        <v>11305.93</v>
      </c>
      <c r="G1350" t="s">
        <v>12</v>
      </c>
      <c r="H1350" t="s">
        <v>16</v>
      </c>
      <c r="I1350" t="s">
        <v>23</v>
      </c>
      <c r="J1350" s="7">
        <f t="shared" si="149"/>
        <v>0</v>
      </c>
      <c r="K1350" s="9" t="str">
        <f t="shared" si="153"/>
        <v>Id990</v>
      </c>
      <c r="L1350" s="8" t="str">
        <f t="shared" si="150"/>
        <v>Oct</v>
      </c>
      <c r="M1350" s="9">
        <f t="shared" si="148"/>
        <v>1968</v>
      </c>
      <c r="N1350" s="8" t="str" cm="1">
        <f t="array" ref="N1350">IF(G1350="?",INDEX($G$2:$G$2344,MODE(MATCH($G$2:$G$2344,$G$2:$G$2344,0))),G1350)</f>
        <v>tier - 3</v>
      </c>
      <c r="O1350" s="8" t="str" cm="1">
        <f t="array" ref="O1350">IF(H1350="?",INDEX($H$2:$H$2344,MODE(MATCH($H$2:$H$2344,$H$2:$H$2344,0))),H1350)</f>
        <v>tier - 1</v>
      </c>
      <c r="P1350" s="8" t="str">
        <f t="shared" si="151"/>
        <v>R1012</v>
      </c>
      <c r="Q1350" s="11">
        <f t="shared" si="152"/>
        <v>25117</v>
      </c>
      <c r="R1350" s="9">
        <f t="shared" si="154"/>
        <v>54</v>
      </c>
      <c r="S1350" s="9"/>
      <c r="T1350" s="40">
        <f>COUNTA(Table3[[#This Row],[month]:[age]])</f>
        <v>7</v>
      </c>
    </row>
    <row r="1351" spans="1:20" x14ac:dyDescent="0.25">
      <c r="A1351" t="s">
        <v>1382</v>
      </c>
      <c r="B1351">
        <v>1963</v>
      </c>
      <c r="C1351" t="s">
        <v>15</v>
      </c>
      <c r="D1351">
        <v>22</v>
      </c>
      <c r="E1351">
        <v>0</v>
      </c>
      <c r="F1351" s="42">
        <v>11312.33</v>
      </c>
      <c r="G1351" t="s">
        <v>12</v>
      </c>
      <c r="H1351" t="s">
        <v>12</v>
      </c>
      <c r="I1351" t="s">
        <v>23</v>
      </c>
      <c r="J1351" s="7">
        <f t="shared" si="149"/>
        <v>0</v>
      </c>
      <c r="K1351" s="9" t="str">
        <f t="shared" si="153"/>
        <v>Id989</v>
      </c>
      <c r="L1351" s="8" t="str">
        <f t="shared" si="150"/>
        <v>Nov</v>
      </c>
      <c r="M1351" s="9">
        <f t="shared" si="148"/>
        <v>1963</v>
      </c>
      <c r="N1351" s="8" t="str" cm="1">
        <f t="array" ref="N1351">IF(G1351="?",INDEX($G$2:$G$2344,MODE(MATCH($G$2:$G$2344,$G$2:$G$2344,0))),G1351)</f>
        <v>tier - 3</v>
      </c>
      <c r="O1351" s="8" t="str" cm="1">
        <f t="array" ref="O1351">IF(H1351="?",INDEX($H$2:$H$2344,MODE(MATCH($H$2:$H$2344,$H$2:$H$2344,0))),H1351)</f>
        <v>tier - 3</v>
      </c>
      <c r="P1351" s="8" t="str">
        <f t="shared" si="151"/>
        <v>R1012</v>
      </c>
      <c r="Q1351" s="11">
        <f t="shared" si="152"/>
        <v>23337</v>
      </c>
      <c r="R1351" s="9">
        <f t="shared" si="154"/>
        <v>59</v>
      </c>
      <c r="S1351" s="9"/>
      <c r="T1351" s="40">
        <f>COUNTA(Table3[[#This Row],[month]:[age]])</f>
        <v>7</v>
      </c>
    </row>
    <row r="1352" spans="1:20" x14ac:dyDescent="0.25">
      <c r="A1352" t="s">
        <v>1383</v>
      </c>
      <c r="B1352">
        <v>1995</v>
      </c>
      <c r="C1352" t="s">
        <v>30</v>
      </c>
      <c r="D1352">
        <v>10</v>
      </c>
      <c r="E1352">
        <v>0</v>
      </c>
      <c r="F1352" s="42">
        <v>11318.57</v>
      </c>
      <c r="G1352" t="s">
        <v>12</v>
      </c>
      <c r="H1352" t="s">
        <v>11</v>
      </c>
      <c r="I1352" t="s">
        <v>535</v>
      </c>
      <c r="J1352" s="7">
        <f t="shared" si="149"/>
        <v>0</v>
      </c>
      <c r="K1352" s="9" t="str">
        <f t="shared" si="153"/>
        <v>Id988</v>
      </c>
      <c r="L1352" s="8" t="str">
        <f t="shared" si="150"/>
        <v>Dec</v>
      </c>
      <c r="M1352" s="9">
        <f t="shared" si="148"/>
        <v>1995</v>
      </c>
      <c r="N1352" s="8" t="str" cm="1">
        <f t="array" ref="N1352">IF(G1352="?",INDEX($G$2:$G$2344,MODE(MATCH($G$2:$G$2344,$G$2:$G$2344,0))),G1352)</f>
        <v>tier - 3</v>
      </c>
      <c r="O1352" s="8" t="str" cm="1">
        <f t="array" ref="O1352">IF(H1352="?",INDEX($H$2:$H$2344,MODE(MATCH($H$2:$H$2344,$H$2:$H$2344,0))),H1352)</f>
        <v>tier - 2</v>
      </c>
      <c r="P1352" s="8" t="str">
        <f t="shared" si="151"/>
        <v>R1026</v>
      </c>
      <c r="Q1352" s="11">
        <f t="shared" si="152"/>
        <v>35043</v>
      </c>
      <c r="R1352" s="9">
        <f t="shared" si="154"/>
        <v>27</v>
      </c>
      <c r="S1352" s="9"/>
      <c r="T1352" s="40">
        <f>COUNTA(Table3[[#This Row],[month]:[age]])</f>
        <v>7</v>
      </c>
    </row>
    <row r="1353" spans="1:20" x14ac:dyDescent="0.25">
      <c r="A1353" t="s">
        <v>1384</v>
      </c>
      <c r="B1353">
        <v>1963</v>
      </c>
      <c r="C1353" t="s">
        <v>10</v>
      </c>
      <c r="D1353">
        <v>11</v>
      </c>
      <c r="E1353">
        <v>0</v>
      </c>
      <c r="F1353" s="42">
        <v>11319.12</v>
      </c>
      <c r="G1353" t="s">
        <v>12</v>
      </c>
      <c r="H1353" t="s">
        <v>16</v>
      </c>
      <c r="I1353" t="s">
        <v>23</v>
      </c>
      <c r="J1353" s="7">
        <f t="shared" si="149"/>
        <v>0</v>
      </c>
      <c r="K1353" s="9" t="str">
        <f t="shared" si="153"/>
        <v>Id987</v>
      </c>
      <c r="L1353" s="8" t="str">
        <f t="shared" si="150"/>
        <v>Jul</v>
      </c>
      <c r="M1353" s="9">
        <f t="shared" si="148"/>
        <v>1963</v>
      </c>
      <c r="N1353" s="8" t="str" cm="1">
        <f t="array" ref="N1353">IF(G1353="?",INDEX($G$2:$G$2344,MODE(MATCH($G$2:$G$2344,$G$2:$G$2344,0))),G1353)</f>
        <v>tier - 3</v>
      </c>
      <c r="O1353" s="8" t="str" cm="1">
        <f t="array" ref="O1353">IF(H1353="?",INDEX($H$2:$H$2344,MODE(MATCH($H$2:$H$2344,$H$2:$H$2344,0))),H1353)</f>
        <v>tier - 1</v>
      </c>
      <c r="P1353" s="8" t="str">
        <f t="shared" si="151"/>
        <v>R1012</v>
      </c>
      <c r="Q1353" s="11">
        <f t="shared" si="152"/>
        <v>23203</v>
      </c>
      <c r="R1353" s="9">
        <f t="shared" si="154"/>
        <v>59</v>
      </c>
      <c r="S1353" s="9"/>
      <c r="T1353" s="40">
        <f>COUNTA(Table3[[#This Row],[month]:[age]])</f>
        <v>7</v>
      </c>
    </row>
    <row r="1354" spans="1:20" x14ac:dyDescent="0.25">
      <c r="A1354" t="s">
        <v>1385</v>
      </c>
      <c r="B1354">
        <v>2002</v>
      </c>
      <c r="C1354" t="s">
        <v>20</v>
      </c>
      <c r="D1354">
        <v>20</v>
      </c>
      <c r="E1354">
        <v>0</v>
      </c>
      <c r="F1354" s="42">
        <v>11321.49</v>
      </c>
      <c r="G1354" t="s">
        <v>12</v>
      </c>
      <c r="H1354" t="s">
        <v>12</v>
      </c>
      <c r="I1354" t="s">
        <v>23</v>
      </c>
      <c r="J1354" s="7">
        <f t="shared" si="149"/>
        <v>0</v>
      </c>
      <c r="K1354" s="9" t="str">
        <f t="shared" si="153"/>
        <v>Id986</v>
      </c>
      <c r="L1354" s="8" t="str">
        <f t="shared" si="150"/>
        <v>Sep</v>
      </c>
      <c r="M1354" s="9">
        <f t="shared" si="148"/>
        <v>2002</v>
      </c>
      <c r="N1354" s="8" t="str" cm="1">
        <f t="array" ref="N1354">IF(G1354="?",INDEX($G$2:$G$2344,MODE(MATCH($G$2:$G$2344,$G$2:$G$2344,0))),G1354)</f>
        <v>tier - 3</v>
      </c>
      <c r="O1354" s="8" t="str" cm="1">
        <f t="array" ref="O1354">IF(H1354="?",INDEX($H$2:$H$2344,MODE(MATCH($H$2:$H$2344,$H$2:$H$2344,0))),H1354)</f>
        <v>tier - 3</v>
      </c>
      <c r="P1354" s="8" t="str">
        <f t="shared" si="151"/>
        <v>R1012</v>
      </c>
      <c r="Q1354" s="11">
        <f t="shared" si="152"/>
        <v>37519</v>
      </c>
      <c r="R1354" s="9">
        <f t="shared" si="154"/>
        <v>20</v>
      </c>
      <c r="S1354" s="9"/>
      <c r="T1354" s="40">
        <f>COUNTA(Table3[[#This Row],[month]:[age]])</f>
        <v>7</v>
      </c>
    </row>
    <row r="1355" spans="1:20" x14ac:dyDescent="0.25">
      <c r="A1355" t="s">
        <v>1386</v>
      </c>
      <c r="B1355">
        <v>1989</v>
      </c>
      <c r="C1355" t="s">
        <v>35</v>
      </c>
      <c r="D1355">
        <v>19</v>
      </c>
      <c r="E1355">
        <v>1</v>
      </c>
      <c r="F1355" s="42">
        <v>11326.71</v>
      </c>
      <c r="G1355" t="s">
        <v>12</v>
      </c>
      <c r="H1355" t="s">
        <v>12</v>
      </c>
      <c r="I1355" t="s">
        <v>13</v>
      </c>
      <c r="J1355" s="7">
        <f t="shared" si="149"/>
        <v>0</v>
      </c>
      <c r="K1355" s="9" t="str">
        <f t="shared" si="153"/>
        <v>Id985</v>
      </c>
      <c r="L1355" s="8" t="str">
        <f t="shared" si="150"/>
        <v>Aug</v>
      </c>
      <c r="M1355" s="9">
        <f t="shared" si="148"/>
        <v>1989</v>
      </c>
      <c r="N1355" s="8" t="str" cm="1">
        <f t="array" ref="N1355">IF(G1355="?",INDEX($G$2:$G$2344,MODE(MATCH($G$2:$G$2344,$G$2:$G$2344,0))),G1355)</f>
        <v>tier - 3</v>
      </c>
      <c r="O1355" s="8" t="str" cm="1">
        <f t="array" ref="O1355">IF(H1355="?",INDEX($H$2:$H$2344,MODE(MATCH($H$2:$H$2344,$H$2:$H$2344,0))),H1355)</f>
        <v>tier - 3</v>
      </c>
      <c r="P1355" s="8" t="str">
        <f t="shared" si="151"/>
        <v>R1013</v>
      </c>
      <c r="Q1355" s="11">
        <f t="shared" si="152"/>
        <v>32739</v>
      </c>
      <c r="R1355" s="9">
        <f t="shared" si="154"/>
        <v>33</v>
      </c>
      <c r="S1355" s="9"/>
      <c r="T1355" s="40">
        <f>COUNTA(Table3[[#This Row],[month]:[age]])</f>
        <v>7</v>
      </c>
    </row>
    <row r="1356" spans="1:20" x14ac:dyDescent="0.25">
      <c r="A1356" t="s">
        <v>1387</v>
      </c>
      <c r="B1356">
        <v>1968</v>
      </c>
      <c r="C1356" t="s">
        <v>15</v>
      </c>
      <c r="D1356">
        <v>2</v>
      </c>
      <c r="E1356">
        <v>0</v>
      </c>
      <c r="F1356" s="42">
        <v>11344.32</v>
      </c>
      <c r="G1356" t="s">
        <v>12</v>
      </c>
      <c r="H1356" t="s">
        <v>11</v>
      </c>
      <c r="I1356" t="s">
        <v>200</v>
      </c>
      <c r="J1356" s="7">
        <f t="shared" si="149"/>
        <v>0</v>
      </c>
      <c r="K1356" s="9" t="str">
        <f t="shared" si="153"/>
        <v>Id984</v>
      </c>
      <c r="L1356" s="8" t="str">
        <f t="shared" si="150"/>
        <v>Nov</v>
      </c>
      <c r="M1356" s="9">
        <f t="shared" si="148"/>
        <v>1968</v>
      </c>
      <c r="N1356" s="8" t="str" cm="1">
        <f t="array" ref="N1356">IF(G1356="?",INDEX($G$2:$G$2344,MODE(MATCH($G$2:$G$2344,$G$2:$G$2344,0))),G1356)</f>
        <v>tier - 3</v>
      </c>
      <c r="O1356" s="8" t="str" cm="1">
        <f t="array" ref="O1356">IF(H1356="?",INDEX($H$2:$H$2344,MODE(MATCH($H$2:$H$2344,$H$2:$H$2344,0))),H1356)</f>
        <v>tier - 2</v>
      </c>
      <c r="P1356" s="8" t="str">
        <f t="shared" si="151"/>
        <v>R1025</v>
      </c>
      <c r="Q1356" s="11">
        <f t="shared" si="152"/>
        <v>25144</v>
      </c>
      <c r="R1356" s="9">
        <f t="shared" si="154"/>
        <v>54</v>
      </c>
      <c r="S1356" s="9"/>
      <c r="T1356" s="40">
        <f>COUNTA(Table3[[#This Row],[month]:[age]])</f>
        <v>7</v>
      </c>
    </row>
    <row r="1357" spans="1:20" x14ac:dyDescent="0.25">
      <c r="A1357" t="s">
        <v>1388</v>
      </c>
      <c r="B1357">
        <v>1964</v>
      </c>
      <c r="C1357" t="s">
        <v>10</v>
      </c>
      <c r="D1357">
        <v>12</v>
      </c>
      <c r="E1357">
        <v>0</v>
      </c>
      <c r="F1357" s="42">
        <v>11345.52</v>
      </c>
      <c r="G1357" t="s">
        <v>12</v>
      </c>
      <c r="H1357" t="s">
        <v>12</v>
      </c>
      <c r="I1357" t="s">
        <v>42</v>
      </c>
      <c r="J1357" s="7">
        <f t="shared" si="149"/>
        <v>0</v>
      </c>
      <c r="K1357" s="9" t="str">
        <f t="shared" si="153"/>
        <v>Id983</v>
      </c>
      <c r="L1357" s="8" t="str">
        <f t="shared" si="150"/>
        <v>Jul</v>
      </c>
      <c r="M1357" s="9">
        <f t="shared" si="148"/>
        <v>1964</v>
      </c>
      <c r="N1357" s="8" t="str" cm="1">
        <f t="array" ref="N1357">IF(G1357="?",INDEX($G$2:$G$2344,MODE(MATCH($G$2:$G$2344,$G$2:$G$2344,0))),G1357)</f>
        <v>tier - 3</v>
      </c>
      <c r="O1357" s="8" t="str" cm="1">
        <f t="array" ref="O1357">IF(H1357="?",INDEX($H$2:$H$2344,MODE(MATCH($H$2:$H$2344,$H$2:$H$2344,0))),H1357)</f>
        <v>tier - 3</v>
      </c>
      <c r="P1357" s="8" t="str">
        <f t="shared" si="151"/>
        <v>R1011</v>
      </c>
      <c r="Q1357" s="11">
        <f t="shared" si="152"/>
        <v>23570</v>
      </c>
      <c r="R1357" s="9">
        <f t="shared" si="154"/>
        <v>58</v>
      </c>
      <c r="S1357" s="9"/>
      <c r="T1357" s="40">
        <f>COUNTA(Table3[[#This Row],[month]:[age]])</f>
        <v>7</v>
      </c>
    </row>
    <row r="1358" spans="1:20" x14ac:dyDescent="0.25">
      <c r="A1358" t="s">
        <v>1389</v>
      </c>
      <c r="B1358">
        <v>1965</v>
      </c>
      <c r="C1358" t="s">
        <v>15</v>
      </c>
      <c r="D1358">
        <v>29</v>
      </c>
      <c r="E1358">
        <v>0</v>
      </c>
      <c r="F1358" s="42">
        <v>11353.23</v>
      </c>
      <c r="G1358" t="s">
        <v>12</v>
      </c>
      <c r="H1358" t="s">
        <v>16</v>
      </c>
      <c r="I1358" t="s">
        <v>23</v>
      </c>
      <c r="J1358" s="7">
        <f t="shared" si="149"/>
        <v>0</v>
      </c>
      <c r="K1358" s="9" t="str">
        <f t="shared" si="153"/>
        <v>Id982</v>
      </c>
      <c r="L1358" s="8" t="str">
        <f t="shared" si="150"/>
        <v>Nov</v>
      </c>
      <c r="M1358" s="9">
        <f t="shared" si="148"/>
        <v>1965</v>
      </c>
      <c r="N1358" s="8" t="str" cm="1">
        <f t="array" ref="N1358">IF(G1358="?",INDEX($G$2:$G$2344,MODE(MATCH($G$2:$G$2344,$G$2:$G$2344,0))),G1358)</f>
        <v>tier - 3</v>
      </c>
      <c r="O1358" s="8" t="str" cm="1">
        <f t="array" ref="O1358">IF(H1358="?",INDEX($H$2:$H$2344,MODE(MATCH($H$2:$H$2344,$H$2:$H$2344,0))),H1358)</f>
        <v>tier - 1</v>
      </c>
      <c r="P1358" s="8" t="str">
        <f t="shared" si="151"/>
        <v>R1012</v>
      </c>
      <c r="Q1358" s="11">
        <f t="shared" si="152"/>
        <v>24075</v>
      </c>
      <c r="R1358" s="9">
        <f t="shared" si="154"/>
        <v>57</v>
      </c>
      <c r="S1358" s="9"/>
      <c r="T1358" s="40">
        <f>COUNTA(Table3[[#This Row],[month]:[age]])</f>
        <v>7</v>
      </c>
    </row>
    <row r="1359" spans="1:20" x14ac:dyDescent="0.25">
      <c r="A1359" t="s">
        <v>1390</v>
      </c>
      <c r="B1359">
        <v>1965</v>
      </c>
      <c r="C1359" t="s">
        <v>20</v>
      </c>
      <c r="D1359">
        <v>26</v>
      </c>
      <c r="E1359">
        <v>0</v>
      </c>
      <c r="F1359" s="42">
        <v>11356.66</v>
      </c>
      <c r="G1359" t="s">
        <v>12</v>
      </c>
      <c r="H1359" t="s">
        <v>12</v>
      </c>
      <c r="I1359" t="s">
        <v>23</v>
      </c>
      <c r="J1359" s="7">
        <f t="shared" si="149"/>
        <v>0</v>
      </c>
      <c r="K1359" s="9" t="str">
        <f t="shared" si="153"/>
        <v>Id981</v>
      </c>
      <c r="L1359" s="8" t="str">
        <f t="shared" si="150"/>
        <v>Sep</v>
      </c>
      <c r="M1359" s="9">
        <f t="shared" si="148"/>
        <v>1965</v>
      </c>
      <c r="N1359" s="8" t="str" cm="1">
        <f t="array" ref="N1359">IF(G1359="?",INDEX($G$2:$G$2344,MODE(MATCH($G$2:$G$2344,$G$2:$G$2344,0))),G1359)</f>
        <v>tier - 3</v>
      </c>
      <c r="O1359" s="8" t="str" cm="1">
        <f t="array" ref="O1359">IF(H1359="?",INDEX($H$2:$H$2344,MODE(MATCH($H$2:$H$2344,$H$2:$H$2344,0))),H1359)</f>
        <v>tier - 3</v>
      </c>
      <c r="P1359" s="8" t="str">
        <f t="shared" si="151"/>
        <v>R1012</v>
      </c>
      <c r="Q1359" s="11">
        <f t="shared" si="152"/>
        <v>24011</v>
      </c>
      <c r="R1359" s="9">
        <f t="shared" si="154"/>
        <v>57</v>
      </c>
      <c r="S1359" s="9"/>
      <c r="T1359" s="40">
        <f>COUNTA(Table3[[#This Row],[month]:[age]])</f>
        <v>7</v>
      </c>
    </row>
    <row r="1360" spans="1:20" x14ac:dyDescent="0.25">
      <c r="A1360" t="s">
        <v>1391</v>
      </c>
      <c r="B1360">
        <v>1964</v>
      </c>
      <c r="C1360" t="s">
        <v>10</v>
      </c>
      <c r="D1360">
        <v>4</v>
      </c>
      <c r="E1360">
        <v>0</v>
      </c>
      <c r="F1360" s="42">
        <v>11362.76</v>
      </c>
      <c r="G1360" t="s">
        <v>12</v>
      </c>
      <c r="H1360" t="s">
        <v>16</v>
      </c>
      <c r="I1360" t="s">
        <v>42</v>
      </c>
      <c r="J1360" s="7">
        <f t="shared" si="149"/>
        <v>0</v>
      </c>
      <c r="K1360" s="9" t="str">
        <f t="shared" si="153"/>
        <v>Id980</v>
      </c>
      <c r="L1360" s="8" t="str">
        <f t="shared" si="150"/>
        <v>Jul</v>
      </c>
      <c r="M1360" s="9">
        <f t="shared" si="148"/>
        <v>1964</v>
      </c>
      <c r="N1360" s="8" t="str" cm="1">
        <f t="array" ref="N1360">IF(G1360="?",INDEX($G$2:$G$2344,MODE(MATCH($G$2:$G$2344,$G$2:$G$2344,0))),G1360)</f>
        <v>tier - 3</v>
      </c>
      <c r="O1360" s="8" t="str" cm="1">
        <f t="array" ref="O1360">IF(H1360="?",INDEX($H$2:$H$2344,MODE(MATCH($H$2:$H$2344,$H$2:$H$2344,0))),H1360)</f>
        <v>tier - 1</v>
      </c>
      <c r="P1360" s="8" t="str">
        <f t="shared" si="151"/>
        <v>R1011</v>
      </c>
      <c r="Q1360" s="11">
        <f t="shared" si="152"/>
        <v>23562</v>
      </c>
      <c r="R1360" s="9">
        <f t="shared" si="154"/>
        <v>58</v>
      </c>
      <c r="S1360" s="9"/>
      <c r="T1360" s="40">
        <f>COUNTA(Table3[[#This Row],[month]:[age]])</f>
        <v>7</v>
      </c>
    </row>
    <row r="1361" spans="1:20" x14ac:dyDescent="0.25">
      <c r="A1361" t="s">
        <v>1392</v>
      </c>
      <c r="B1361">
        <v>1964</v>
      </c>
      <c r="C1361" t="s">
        <v>10</v>
      </c>
      <c r="D1361">
        <v>3</v>
      </c>
      <c r="E1361">
        <v>0</v>
      </c>
      <c r="F1361" s="42">
        <v>11363.28</v>
      </c>
      <c r="G1361" t="s">
        <v>12</v>
      </c>
      <c r="H1361" t="s">
        <v>16</v>
      </c>
      <c r="I1361" t="s">
        <v>13</v>
      </c>
      <c r="J1361" s="7">
        <f t="shared" si="149"/>
        <v>0</v>
      </c>
      <c r="K1361" s="9" t="str">
        <f t="shared" si="153"/>
        <v>Id979</v>
      </c>
      <c r="L1361" s="8" t="str">
        <f t="shared" si="150"/>
        <v>Jul</v>
      </c>
      <c r="M1361" s="9">
        <f t="shared" si="148"/>
        <v>1964</v>
      </c>
      <c r="N1361" s="8" t="str" cm="1">
        <f t="array" ref="N1361">IF(G1361="?",INDEX($G$2:$G$2344,MODE(MATCH($G$2:$G$2344,$G$2:$G$2344,0))),G1361)</f>
        <v>tier - 3</v>
      </c>
      <c r="O1361" s="8" t="str" cm="1">
        <f t="array" ref="O1361">IF(H1361="?",INDEX($H$2:$H$2344,MODE(MATCH($H$2:$H$2344,$H$2:$H$2344,0))),H1361)</f>
        <v>tier - 1</v>
      </c>
      <c r="P1361" s="8" t="str">
        <f t="shared" si="151"/>
        <v>R1013</v>
      </c>
      <c r="Q1361" s="11">
        <f t="shared" si="152"/>
        <v>23561</v>
      </c>
      <c r="R1361" s="9">
        <f t="shared" si="154"/>
        <v>58</v>
      </c>
      <c r="S1361" s="9"/>
      <c r="T1361" s="40">
        <f>COUNTA(Table3[[#This Row],[month]:[age]])</f>
        <v>7</v>
      </c>
    </row>
    <row r="1362" spans="1:20" x14ac:dyDescent="0.25">
      <c r="A1362" t="s">
        <v>1393</v>
      </c>
      <c r="B1362">
        <v>1964</v>
      </c>
      <c r="C1362" t="s">
        <v>30</v>
      </c>
      <c r="D1362">
        <v>13</v>
      </c>
      <c r="E1362">
        <v>0</v>
      </c>
      <c r="F1362" s="42">
        <v>11365.95</v>
      </c>
      <c r="G1362" t="s">
        <v>12</v>
      </c>
      <c r="H1362" t="s">
        <v>11</v>
      </c>
      <c r="I1362" t="s">
        <v>42</v>
      </c>
      <c r="J1362" s="7">
        <f t="shared" si="149"/>
        <v>0</v>
      </c>
      <c r="K1362" s="9" t="str">
        <f t="shared" si="153"/>
        <v>Id978</v>
      </c>
      <c r="L1362" s="8" t="str">
        <f t="shared" si="150"/>
        <v>Dec</v>
      </c>
      <c r="M1362" s="9">
        <f t="shared" si="148"/>
        <v>1964</v>
      </c>
      <c r="N1362" s="8" t="str" cm="1">
        <f t="array" ref="N1362">IF(G1362="?",INDEX($G$2:$G$2344,MODE(MATCH($G$2:$G$2344,$G$2:$G$2344,0))),G1362)</f>
        <v>tier - 3</v>
      </c>
      <c r="O1362" s="8" t="str" cm="1">
        <f t="array" ref="O1362">IF(H1362="?",INDEX($H$2:$H$2344,MODE(MATCH($H$2:$H$2344,$H$2:$H$2344,0))),H1362)</f>
        <v>tier - 2</v>
      </c>
      <c r="P1362" s="8" t="str">
        <f t="shared" si="151"/>
        <v>R1011</v>
      </c>
      <c r="Q1362" s="11">
        <f t="shared" si="152"/>
        <v>23724</v>
      </c>
      <c r="R1362" s="9">
        <f t="shared" si="154"/>
        <v>58</v>
      </c>
      <c r="S1362" s="9"/>
      <c r="T1362" s="40">
        <f>COUNTA(Table3[[#This Row],[month]:[age]])</f>
        <v>7</v>
      </c>
    </row>
    <row r="1363" spans="1:20" x14ac:dyDescent="0.25">
      <c r="A1363" t="s">
        <v>1394</v>
      </c>
      <c r="B1363">
        <v>1979</v>
      </c>
      <c r="C1363" t="s">
        <v>18</v>
      </c>
      <c r="D1363">
        <v>7</v>
      </c>
      <c r="E1363">
        <v>2</v>
      </c>
      <c r="F1363" s="42">
        <v>11369.39</v>
      </c>
      <c r="G1363" t="s">
        <v>12</v>
      </c>
      <c r="H1363" t="s">
        <v>16</v>
      </c>
      <c r="I1363" t="s">
        <v>535</v>
      </c>
      <c r="J1363" s="7">
        <f t="shared" si="149"/>
        <v>0</v>
      </c>
      <c r="K1363" s="9" t="str">
        <f t="shared" si="153"/>
        <v>Id977</v>
      </c>
      <c r="L1363" s="8" t="str">
        <f t="shared" si="150"/>
        <v>Jun</v>
      </c>
      <c r="M1363" s="9">
        <f t="shared" si="148"/>
        <v>1979</v>
      </c>
      <c r="N1363" s="8" t="str" cm="1">
        <f t="array" ref="N1363">IF(G1363="?",INDEX($G$2:$G$2344,MODE(MATCH($G$2:$G$2344,$G$2:$G$2344,0))),G1363)</f>
        <v>tier - 3</v>
      </c>
      <c r="O1363" s="8" t="str" cm="1">
        <f t="array" ref="O1363">IF(H1363="?",INDEX($H$2:$H$2344,MODE(MATCH($H$2:$H$2344,$H$2:$H$2344,0))),H1363)</f>
        <v>tier - 1</v>
      </c>
      <c r="P1363" s="8" t="str">
        <f t="shared" si="151"/>
        <v>R1026</v>
      </c>
      <c r="Q1363" s="11">
        <f t="shared" si="152"/>
        <v>29013</v>
      </c>
      <c r="R1363" s="9">
        <f t="shared" si="154"/>
        <v>44</v>
      </c>
      <c r="S1363" s="9"/>
      <c r="T1363" s="40">
        <f>COUNTA(Table3[[#This Row],[month]:[age]])</f>
        <v>7</v>
      </c>
    </row>
    <row r="1364" spans="1:20" x14ac:dyDescent="0.25">
      <c r="A1364" t="s">
        <v>1395</v>
      </c>
      <c r="B1364">
        <v>1972</v>
      </c>
      <c r="C1364" t="s">
        <v>30</v>
      </c>
      <c r="D1364">
        <v>6</v>
      </c>
      <c r="E1364">
        <v>0</v>
      </c>
      <c r="F1364" s="42">
        <v>11378.57</v>
      </c>
      <c r="G1364" t="s">
        <v>12</v>
      </c>
      <c r="H1364" t="s">
        <v>11</v>
      </c>
      <c r="I1364" t="s">
        <v>200</v>
      </c>
      <c r="J1364" s="7">
        <f t="shared" si="149"/>
        <v>0</v>
      </c>
      <c r="K1364" s="9" t="str">
        <f t="shared" si="153"/>
        <v>Id976</v>
      </c>
      <c r="L1364" s="8" t="str">
        <f t="shared" si="150"/>
        <v>Dec</v>
      </c>
      <c r="M1364" s="9">
        <f t="shared" si="148"/>
        <v>1972</v>
      </c>
      <c r="N1364" s="8" t="str" cm="1">
        <f t="array" ref="N1364">IF(G1364="?",INDEX($G$2:$G$2344,MODE(MATCH($G$2:$G$2344,$G$2:$G$2344,0))),G1364)</f>
        <v>tier - 3</v>
      </c>
      <c r="O1364" s="8" t="str" cm="1">
        <f t="array" ref="O1364">IF(H1364="?",INDEX($H$2:$H$2344,MODE(MATCH($H$2:$H$2344,$H$2:$H$2344,0))),H1364)</f>
        <v>tier - 2</v>
      </c>
      <c r="P1364" s="8" t="str">
        <f t="shared" si="151"/>
        <v>R1025</v>
      </c>
      <c r="Q1364" s="11">
        <f t="shared" si="152"/>
        <v>26639</v>
      </c>
      <c r="R1364" s="9">
        <f t="shared" si="154"/>
        <v>50</v>
      </c>
      <c r="S1364" s="9"/>
      <c r="T1364" s="40">
        <f>COUNTA(Table3[[#This Row],[month]:[age]])</f>
        <v>7</v>
      </c>
    </row>
    <row r="1365" spans="1:20" x14ac:dyDescent="0.25">
      <c r="A1365" t="s">
        <v>1396</v>
      </c>
      <c r="B1365">
        <v>1964</v>
      </c>
      <c r="C1365" t="s">
        <v>18</v>
      </c>
      <c r="D1365">
        <v>13</v>
      </c>
      <c r="E1365">
        <v>0</v>
      </c>
      <c r="F1365" s="42">
        <v>11381.33</v>
      </c>
      <c r="G1365" t="s">
        <v>12</v>
      </c>
      <c r="H1365" t="s">
        <v>11</v>
      </c>
      <c r="I1365" t="s">
        <v>13</v>
      </c>
      <c r="J1365" s="7">
        <f t="shared" si="149"/>
        <v>0</v>
      </c>
      <c r="K1365" s="9" t="str">
        <f t="shared" si="153"/>
        <v>Id975</v>
      </c>
      <c r="L1365" s="8" t="str">
        <f t="shared" si="150"/>
        <v>Jun</v>
      </c>
      <c r="M1365" s="9">
        <f t="shared" si="148"/>
        <v>1964</v>
      </c>
      <c r="N1365" s="8" t="str" cm="1">
        <f t="array" ref="N1365">IF(G1365="?",INDEX($G$2:$G$2344,MODE(MATCH($G$2:$G$2344,$G$2:$G$2344,0))),G1365)</f>
        <v>tier - 3</v>
      </c>
      <c r="O1365" s="8" t="str" cm="1">
        <f t="array" ref="O1365">IF(H1365="?",INDEX($H$2:$H$2344,MODE(MATCH($H$2:$H$2344,$H$2:$H$2344,0))),H1365)</f>
        <v>tier - 2</v>
      </c>
      <c r="P1365" s="8" t="str">
        <f t="shared" si="151"/>
        <v>R1013</v>
      </c>
      <c r="Q1365" s="11">
        <f t="shared" si="152"/>
        <v>23541</v>
      </c>
      <c r="R1365" s="9">
        <f t="shared" si="154"/>
        <v>58</v>
      </c>
      <c r="S1365" s="9"/>
      <c r="T1365" s="40">
        <f>COUNTA(Table3[[#This Row],[month]:[age]])</f>
        <v>7</v>
      </c>
    </row>
    <row r="1366" spans="1:20" x14ac:dyDescent="0.25">
      <c r="A1366" t="s">
        <v>1397</v>
      </c>
      <c r="B1366">
        <v>1997</v>
      </c>
      <c r="C1366" t="s">
        <v>10</v>
      </c>
      <c r="D1366">
        <v>28</v>
      </c>
      <c r="E1366">
        <v>0</v>
      </c>
      <c r="F1366" s="42">
        <v>11388.27</v>
      </c>
      <c r="G1366" t="s">
        <v>12</v>
      </c>
      <c r="H1366" t="s">
        <v>11</v>
      </c>
      <c r="I1366" t="s">
        <v>535</v>
      </c>
      <c r="J1366" s="7">
        <f t="shared" si="149"/>
        <v>0</v>
      </c>
      <c r="K1366" s="9" t="str">
        <f t="shared" si="153"/>
        <v>Id974</v>
      </c>
      <c r="L1366" s="8" t="str">
        <f t="shared" si="150"/>
        <v>Jul</v>
      </c>
      <c r="M1366" s="9">
        <f t="shared" si="148"/>
        <v>1997</v>
      </c>
      <c r="N1366" s="8" t="str" cm="1">
        <f t="array" ref="N1366">IF(G1366="?",INDEX($G$2:$G$2344,MODE(MATCH($G$2:$G$2344,$G$2:$G$2344,0))),G1366)</f>
        <v>tier - 3</v>
      </c>
      <c r="O1366" s="8" t="str" cm="1">
        <f t="array" ref="O1366">IF(H1366="?",INDEX($H$2:$H$2344,MODE(MATCH($H$2:$H$2344,$H$2:$H$2344,0))),H1366)</f>
        <v>tier - 2</v>
      </c>
      <c r="P1366" s="8" t="str">
        <f t="shared" si="151"/>
        <v>R1026</v>
      </c>
      <c r="Q1366" s="11">
        <f t="shared" si="152"/>
        <v>35639</v>
      </c>
      <c r="R1366" s="9">
        <f t="shared" si="154"/>
        <v>25</v>
      </c>
      <c r="S1366" s="9"/>
      <c r="T1366" s="40">
        <f>COUNTA(Table3[[#This Row],[month]:[age]])</f>
        <v>7</v>
      </c>
    </row>
    <row r="1367" spans="1:20" x14ac:dyDescent="0.25">
      <c r="A1367" t="s">
        <v>1398</v>
      </c>
      <c r="B1367">
        <v>1967</v>
      </c>
      <c r="C1367" t="s">
        <v>30</v>
      </c>
      <c r="D1367">
        <v>19</v>
      </c>
      <c r="E1367">
        <v>1</v>
      </c>
      <c r="F1367" s="42">
        <v>11394.07</v>
      </c>
      <c r="G1367" t="s">
        <v>12</v>
      </c>
      <c r="H1367" t="s">
        <v>16</v>
      </c>
      <c r="I1367" t="s">
        <v>170</v>
      </c>
      <c r="J1367" s="7">
        <f t="shared" si="149"/>
        <v>0</v>
      </c>
      <c r="K1367" s="9" t="str">
        <f t="shared" si="153"/>
        <v>Id973</v>
      </c>
      <c r="L1367" s="8" t="str">
        <f t="shared" si="150"/>
        <v>Dec</v>
      </c>
      <c r="M1367" s="9">
        <f t="shared" si="148"/>
        <v>1967</v>
      </c>
      <c r="N1367" s="8" t="str" cm="1">
        <f t="array" ref="N1367">IF(G1367="?",INDEX($G$2:$G$2344,MODE(MATCH($G$2:$G$2344,$G$2:$G$2344,0))),G1367)</f>
        <v>tier - 3</v>
      </c>
      <c r="O1367" s="8" t="str" cm="1">
        <f t="array" ref="O1367">IF(H1367="?",INDEX($H$2:$H$2344,MODE(MATCH($H$2:$H$2344,$H$2:$H$2344,0))),H1367)</f>
        <v>tier - 1</v>
      </c>
      <c r="P1367" s="8" t="str">
        <f t="shared" si="151"/>
        <v>R1018</v>
      </c>
      <c r="Q1367" s="11">
        <f t="shared" si="152"/>
        <v>24825</v>
      </c>
      <c r="R1367" s="9">
        <f t="shared" si="154"/>
        <v>55</v>
      </c>
      <c r="S1367" s="9"/>
      <c r="T1367" s="40">
        <f>COUNTA(Table3[[#This Row],[month]:[age]])</f>
        <v>7</v>
      </c>
    </row>
    <row r="1368" spans="1:20" x14ac:dyDescent="0.25">
      <c r="A1368" t="s">
        <v>1399</v>
      </c>
      <c r="B1368">
        <v>1970</v>
      </c>
      <c r="C1368" t="s">
        <v>37</v>
      </c>
      <c r="D1368">
        <v>2</v>
      </c>
      <c r="E1368">
        <v>2</v>
      </c>
      <c r="F1368" s="42">
        <v>11396.9</v>
      </c>
      <c r="G1368" t="s">
        <v>12</v>
      </c>
      <c r="H1368" t="s">
        <v>12</v>
      </c>
      <c r="I1368" t="s">
        <v>247</v>
      </c>
      <c r="J1368" s="7">
        <f t="shared" si="149"/>
        <v>0</v>
      </c>
      <c r="K1368" s="9" t="str">
        <f t="shared" si="153"/>
        <v>Id972</v>
      </c>
      <c r="L1368" s="8" t="str">
        <f t="shared" si="150"/>
        <v>Oct</v>
      </c>
      <c r="M1368" s="9">
        <f t="shared" si="148"/>
        <v>1970</v>
      </c>
      <c r="N1368" s="8" t="str" cm="1">
        <f t="array" ref="N1368">IF(G1368="?",INDEX($G$2:$G$2344,MODE(MATCH($G$2:$G$2344,$G$2:$G$2344,0))),G1368)</f>
        <v>tier - 3</v>
      </c>
      <c r="O1368" s="8" t="str" cm="1">
        <f t="array" ref="O1368">IF(H1368="?",INDEX($H$2:$H$2344,MODE(MATCH($H$2:$H$2344,$H$2:$H$2344,0))),H1368)</f>
        <v>tier - 3</v>
      </c>
      <c r="P1368" s="8" t="str">
        <f t="shared" si="151"/>
        <v>R1024</v>
      </c>
      <c r="Q1368" s="11">
        <f t="shared" si="152"/>
        <v>25843</v>
      </c>
      <c r="R1368" s="9">
        <f t="shared" si="154"/>
        <v>52</v>
      </c>
      <c r="S1368" s="9"/>
      <c r="T1368" s="40">
        <f>COUNTA(Table3[[#This Row],[month]:[age]])</f>
        <v>7</v>
      </c>
    </row>
    <row r="1369" spans="1:20" x14ac:dyDescent="0.25">
      <c r="A1369" t="s">
        <v>1400</v>
      </c>
      <c r="B1369">
        <v>1970</v>
      </c>
      <c r="C1369" t="s">
        <v>37</v>
      </c>
      <c r="D1369">
        <v>7</v>
      </c>
      <c r="E1369">
        <v>3</v>
      </c>
      <c r="F1369" s="42">
        <v>11411.69</v>
      </c>
      <c r="G1369" t="s">
        <v>12</v>
      </c>
      <c r="H1369" t="s">
        <v>11</v>
      </c>
      <c r="I1369" t="s">
        <v>42</v>
      </c>
      <c r="J1369" s="7">
        <f t="shared" si="149"/>
        <v>0</v>
      </c>
      <c r="K1369" s="9" t="str">
        <f t="shared" si="153"/>
        <v>Id971</v>
      </c>
      <c r="L1369" s="8" t="str">
        <f t="shared" si="150"/>
        <v>Oct</v>
      </c>
      <c r="M1369" s="9">
        <f t="shared" si="148"/>
        <v>1970</v>
      </c>
      <c r="N1369" s="8" t="str" cm="1">
        <f t="array" ref="N1369">IF(G1369="?",INDEX($G$2:$G$2344,MODE(MATCH($G$2:$G$2344,$G$2:$G$2344,0))),G1369)</f>
        <v>tier - 3</v>
      </c>
      <c r="O1369" s="8" t="str" cm="1">
        <f t="array" ref="O1369">IF(H1369="?",INDEX($H$2:$H$2344,MODE(MATCH($H$2:$H$2344,$H$2:$H$2344,0))),H1369)</f>
        <v>tier - 2</v>
      </c>
      <c r="P1369" s="8" t="str">
        <f t="shared" si="151"/>
        <v>R1011</v>
      </c>
      <c r="Q1369" s="11">
        <f t="shared" si="152"/>
        <v>25848</v>
      </c>
      <c r="R1369" s="9">
        <f t="shared" si="154"/>
        <v>52</v>
      </c>
      <c r="S1369" s="9"/>
      <c r="T1369" s="40">
        <f>COUNTA(Table3[[#This Row],[month]:[age]])</f>
        <v>7</v>
      </c>
    </row>
    <row r="1370" spans="1:20" x14ac:dyDescent="0.25">
      <c r="A1370" t="s">
        <v>1401</v>
      </c>
      <c r="B1370">
        <v>1983</v>
      </c>
      <c r="C1370" t="s">
        <v>37</v>
      </c>
      <c r="D1370">
        <v>23</v>
      </c>
      <c r="E1370">
        <v>3</v>
      </c>
      <c r="F1370" s="42">
        <v>11412.02</v>
      </c>
      <c r="G1370" t="s">
        <v>12</v>
      </c>
      <c r="H1370" t="s">
        <v>16</v>
      </c>
      <c r="I1370" t="s">
        <v>300</v>
      </c>
      <c r="J1370" s="7">
        <f t="shared" si="149"/>
        <v>0</v>
      </c>
      <c r="K1370" s="9" t="str">
        <f t="shared" si="153"/>
        <v>Id970</v>
      </c>
      <c r="L1370" s="8" t="str">
        <f t="shared" si="150"/>
        <v>Oct</v>
      </c>
      <c r="M1370" s="9">
        <f t="shared" si="148"/>
        <v>1983</v>
      </c>
      <c r="N1370" s="8" t="str" cm="1">
        <f t="array" ref="N1370">IF(G1370="?",INDEX($G$2:$G$2344,MODE(MATCH($G$2:$G$2344,$G$2:$G$2344,0))),G1370)</f>
        <v>tier - 3</v>
      </c>
      <c r="O1370" s="8" t="str" cm="1">
        <f t="array" ref="O1370">IF(H1370="?",INDEX($H$2:$H$2344,MODE(MATCH($H$2:$H$2344,$H$2:$H$2344,0))),H1370)</f>
        <v>tier - 1</v>
      </c>
      <c r="P1370" s="8" t="str">
        <f t="shared" si="151"/>
        <v>R1021</v>
      </c>
      <c r="Q1370" s="11">
        <f t="shared" si="152"/>
        <v>30612</v>
      </c>
      <c r="R1370" s="9">
        <f t="shared" si="154"/>
        <v>39</v>
      </c>
      <c r="S1370" s="9"/>
      <c r="T1370" s="40">
        <f>COUNTA(Table3[[#This Row],[month]:[age]])</f>
        <v>7</v>
      </c>
    </row>
    <row r="1371" spans="1:20" x14ac:dyDescent="0.25">
      <c r="A1371" t="s">
        <v>1402</v>
      </c>
      <c r="B1371">
        <v>1985</v>
      </c>
      <c r="C1371" t="s">
        <v>18</v>
      </c>
      <c r="D1371">
        <v>9</v>
      </c>
      <c r="E1371">
        <v>3</v>
      </c>
      <c r="F1371" s="42">
        <v>11419.49</v>
      </c>
      <c r="G1371" t="s">
        <v>12</v>
      </c>
      <c r="H1371" t="s">
        <v>16</v>
      </c>
      <c r="I1371" t="s">
        <v>23</v>
      </c>
      <c r="J1371" s="7">
        <f t="shared" si="149"/>
        <v>0</v>
      </c>
      <c r="K1371" s="9" t="str">
        <f t="shared" si="153"/>
        <v>Id969</v>
      </c>
      <c r="L1371" s="8" t="str">
        <f t="shared" si="150"/>
        <v>Jun</v>
      </c>
      <c r="M1371" s="9">
        <f t="shared" si="148"/>
        <v>1985</v>
      </c>
      <c r="N1371" s="8" t="str" cm="1">
        <f t="array" ref="N1371">IF(G1371="?",INDEX($G$2:$G$2344,MODE(MATCH($G$2:$G$2344,$G$2:$G$2344,0))),G1371)</f>
        <v>tier - 3</v>
      </c>
      <c r="O1371" s="8" t="str" cm="1">
        <f t="array" ref="O1371">IF(H1371="?",INDEX($H$2:$H$2344,MODE(MATCH($H$2:$H$2344,$H$2:$H$2344,0))),H1371)</f>
        <v>tier - 1</v>
      </c>
      <c r="P1371" s="8" t="str">
        <f t="shared" si="151"/>
        <v>R1012</v>
      </c>
      <c r="Q1371" s="11">
        <f t="shared" si="152"/>
        <v>31207</v>
      </c>
      <c r="R1371" s="9">
        <f t="shared" si="154"/>
        <v>37</v>
      </c>
      <c r="S1371" s="9"/>
      <c r="T1371" s="40">
        <f>COUNTA(Table3[[#This Row],[month]:[age]])</f>
        <v>7</v>
      </c>
    </row>
    <row r="1372" spans="1:20" x14ac:dyDescent="0.25">
      <c r="A1372" t="s">
        <v>1403</v>
      </c>
      <c r="B1372">
        <v>1980</v>
      </c>
      <c r="C1372" t="s">
        <v>10</v>
      </c>
      <c r="D1372">
        <v>17</v>
      </c>
      <c r="E1372">
        <v>2</v>
      </c>
      <c r="F1372" s="42">
        <v>11435.74</v>
      </c>
      <c r="G1372" t="s">
        <v>12</v>
      </c>
      <c r="H1372" t="s">
        <v>12</v>
      </c>
      <c r="I1372" t="s">
        <v>300</v>
      </c>
      <c r="J1372" s="7">
        <f t="shared" si="149"/>
        <v>0</v>
      </c>
      <c r="K1372" s="9" t="str">
        <f t="shared" si="153"/>
        <v>Id968</v>
      </c>
      <c r="L1372" s="8" t="str">
        <f t="shared" si="150"/>
        <v>Jul</v>
      </c>
      <c r="M1372" s="9">
        <f t="shared" si="148"/>
        <v>1980</v>
      </c>
      <c r="N1372" s="8" t="str" cm="1">
        <f t="array" ref="N1372">IF(G1372="?",INDEX($G$2:$G$2344,MODE(MATCH($G$2:$G$2344,$G$2:$G$2344,0))),G1372)</f>
        <v>tier - 3</v>
      </c>
      <c r="O1372" s="8" t="str" cm="1">
        <f t="array" ref="O1372">IF(H1372="?",INDEX($H$2:$H$2344,MODE(MATCH($H$2:$H$2344,$H$2:$H$2344,0))),H1372)</f>
        <v>tier - 3</v>
      </c>
      <c r="P1372" s="8" t="str">
        <f t="shared" si="151"/>
        <v>R1021</v>
      </c>
      <c r="Q1372" s="11">
        <f t="shared" si="152"/>
        <v>29419</v>
      </c>
      <c r="R1372" s="9">
        <f t="shared" si="154"/>
        <v>42</v>
      </c>
      <c r="S1372" s="9"/>
      <c r="T1372" s="40">
        <f>COUNTA(Table3[[#This Row],[month]:[age]])</f>
        <v>7</v>
      </c>
    </row>
    <row r="1373" spans="1:20" x14ac:dyDescent="0.25">
      <c r="A1373" t="s">
        <v>1404</v>
      </c>
      <c r="B1373">
        <v>1971</v>
      </c>
      <c r="C1373" t="s">
        <v>20</v>
      </c>
      <c r="D1373">
        <v>12</v>
      </c>
      <c r="E1373">
        <v>3</v>
      </c>
      <c r="F1373" s="42">
        <v>11436.74</v>
      </c>
      <c r="G1373" t="s">
        <v>12</v>
      </c>
      <c r="H1373" t="s">
        <v>12</v>
      </c>
      <c r="I1373" t="s">
        <v>23</v>
      </c>
      <c r="J1373" s="7">
        <f t="shared" si="149"/>
        <v>0</v>
      </c>
      <c r="K1373" s="9" t="str">
        <f t="shared" si="153"/>
        <v>Id967</v>
      </c>
      <c r="L1373" s="8" t="str">
        <f t="shared" si="150"/>
        <v>Sep</v>
      </c>
      <c r="M1373" s="9">
        <f t="shared" si="148"/>
        <v>1971</v>
      </c>
      <c r="N1373" s="8" t="str" cm="1">
        <f t="array" ref="N1373">IF(G1373="?",INDEX($G$2:$G$2344,MODE(MATCH($G$2:$G$2344,$G$2:$G$2344,0))),G1373)</f>
        <v>tier - 3</v>
      </c>
      <c r="O1373" s="8" t="str" cm="1">
        <f t="array" ref="O1373">IF(H1373="?",INDEX($H$2:$H$2344,MODE(MATCH($H$2:$H$2344,$H$2:$H$2344,0))),H1373)</f>
        <v>tier - 3</v>
      </c>
      <c r="P1373" s="8" t="str">
        <f t="shared" si="151"/>
        <v>R1012</v>
      </c>
      <c r="Q1373" s="11">
        <f t="shared" si="152"/>
        <v>26188</v>
      </c>
      <c r="R1373" s="9">
        <f t="shared" si="154"/>
        <v>51</v>
      </c>
      <c r="S1373" s="9"/>
      <c r="T1373" s="40">
        <f>COUNTA(Table3[[#This Row],[month]:[age]])</f>
        <v>7</v>
      </c>
    </row>
    <row r="1374" spans="1:20" x14ac:dyDescent="0.25">
      <c r="A1374" t="s">
        <v>1405</v>
      </c>
      <c r="B1374">
        <v>1966</v>
      </c>
      <c r="C1374" t="s">
        <v>18</v>
      </c>
      <c r="D1374">
        <v>14</v>
      </c>
      <c r="E1374">
        <v>0</v>
      </c>
      <c r="F1374" s="42">
        <v>11454.02</v>
      </c>
      <c r="G1374" t="s">
        <v>12</v>
      </c>
      <c r="H1374" t="s">
        <v>16</v>
      </c>
      <c r="I1374" t="s">
        <v>23</v>
      </c>
      <c r="J1374" s="7">
        <f t="shared" si="149"/>
        <v>0</v>
      </c>
      <c r="K1374" s="9" t="str">
        <f t="shared" si="153"/>
        <v>Id966</v>
      </c>
      <c r="L1374" s="8" t="str">
        <f t="shared" si="150"/>
        <v>Jun</v>
      </c>
      <c r="M1374" s="9">
        <f t="shared" si="148"/>
        <v>1966</v>
      </c>
      <c r="N1374" s="8" t="str" cm="1">
        <f t="array" ref="N1374">IF(G1374="?",INDEX($G$2:$G$2344,MODE(MATCH($G$2:$G$2344,$G$2:$G$2344,0))),G1374)</f>
        <v>tier - 3</v>
      </c>
      <c r="O1374" s="8" t="str" cm="1">
        <f t="array" ref="O1374">IF(H1374="?",INDEX($H$2:$H$2344,MODE(MATCH($H$2:$H$2344,$H$2:$H$2344,0))),H1374)</f>
        <v>tier - 1</v>
      </c>
      <c r="P1374" s="8" t="str">
        <f t="shared" si="151"/>
        <v>R1012</v>
      </c>
      <c r="Q1374" s="11">
        <f t="shared" si="152"/>
        <v>24272</v>
      </c>
      <c r="R1374" s="9">
        <f t="shared" si="154"/>
        <v>56</v>
      </c>
      <c r="S1374" s="9"/>
      <c r="T1374" s="40">
        <f>COUNTA(Table3[[#This Row],[month]:[age]])</f>
        <v>7</v>
      </c>
    </row>
    <row r="1375" spans="1:20" x14ac:dyDescent="0.25">
      <c r="A1375" t="s">
        <v>1406</v>
      </c>
      <c r="B1375">
        <v>1965</v>
      </c>
      <c r="C1375" t="s">
        <v>18</v>
      </c>
      <c r="D1375">
        <v>23</v>
      </c>
      <c r="E1375">
        <v>0</v>
      </c>
      <c r="F1375" s="42">
        <v>11455.28</v>
      </c>
      <c r="G1375" t="s">
        <v>12</v>
      </c>
      <c r="H1375" t="s">
        <v>11</v>
      </c>
      <c r="I1375" t="s">
        <v>42</v>
      </c>
      <c r="J1375" s="7">
        <f t="shared" si="149"/>
        <v>0</v>
      </c>
      <c r="K1375" s="9" t="str">
        <f t="shared" si="153"/>
        <v>Id965</v>
      </c>
      <c r="L1375" s="8" t="str">
        <f t="shared" si="150"/>
        <v>Jun</v>
      </c>
      <c r="M1375" s="9">
        <f t="shared" si="148"/>
        <v>1965</v>
      </c>
      <c r="N1375" s="8" t="str" cm="1">
        <f t="array" ref="N1375">IF(G1375="?",INDEX($G$2:$G$2344,MODE(MATCH($G$2:$G$2344,$G$2:$G$2344,0))),G1375)</f>
        <v>tier - 3</v>
      </c>
      <c r="O1375" s="8" t="str" cm="1">
        <f t="array" ref="O1375">IF(H1375="?",INDEX($H$2:$H$2344,MODE(MATCH($H$2:$H$2344,$H$2:$H$2344,0))),H1375)</f>
        <v>tier - 2</v>
      </c>
      <c r="P1375" s="8" t="str">
        <f t="shared" si="151"/>
        <v>R1011</v>
      </c>
      <c r="Q1375" s="11">
        <f t="shared" si="152"/>
        <v>23916</v>
      </c>
      <c r="R1375" s="9">
        <f t="shared" si="154"/>
        <v>57</v>
      </c>
      <c r="S1375" s="9"/>
      <c r="T1375" s="40">
        <f>COUNTA(Table3[[#This Row],[month]:[age]])</f>
        <v>7</v>
      </c>
    </row>
    <row r="1376" spans="1:20" x14ac:dyDescent="0.25">
      <c r="A1376" t="s">
        <v>1407</v>
      </c>
      <c r="B1376">
        <v>1966</v>
      </c>
      <c r="C1376" t="s">
        <v>20</v>
      </c>
      <c r="D1376">
        <v>7</v>
      </c>
      <c r="E1376">
        <v>0</v>
      </c>
      <c r="F1376" s="42">
        <v>11478.14</v>
      </c>
      <c r="G1376" t="s">
        <v>12</v>
      </c>
      <c r="H1376" t="s">
        <v>11</v>
      </c>
      <c r="I1376" t="s">
        <v>200</v>
      </c>
      <c r="J1376" s="7">
        <f t="shared" si="149"/>
        <v>0</v>
      </c>
      <c r="K1376" s="9" t="str">
        <f t="shared" si="153"/>
        <v>Id964</v>
      </c>
      <c r="L1376" s="8" t="str">
        <f t="shared" si="150"/>
        <v>Sep</v>
      </c>
      <c r="M1376" s="9">
        <f t="shared" si="148"/>
        <v>1966</v>
      </c>
      <c r="N1376" s="8" t="str" cm="1">
        <f t="array" ref="N1376">IF(G1376="?",INDEX($G$2:$G$2344,MODE(MATCH($G$2:$G$2344,$G$2:$G$2344,0))),G1376)</f>
        <v>tier - 3</v>
      </c>
      <c r="O1376" s="8" t="str" cm="1">
        <f t="array" ref="O1376">IF(H1376="?",INDEX($H$2:$H$2344,MODE(MATCH($H$2:$H$2344,$H$2:$H$2344,0))),H1376)</f>
        <v>tier - 2</v>
      </c>
      <c r="P1376" s="8" t="str">
        <f t="shared" si="151"/>
        <v>R1025</v>
      </c>
      <c r="Q1376" s="11">
        <f t="shared" si="152"/>
        <v>24357</v>
      </c>
      <c r="R1376" s="9">
        <f t="shared" si="154"/>
        <v>56</v>
      </c>
      <c r="S1376" s="9"/>
      <c r="T1376" s="40">
        <f>COUNTA(Table3[[#This Row],[month]:[age]])</f>
        <v>7</v>
      </c>
    </row>
    <row r="1377" spans="1:20" x14ac:dyDescent="0.25">
      <c r="A1377" t="s">
        <v>1408</v>
      </c>
      <c r="B1377">
        <v>2004</v>
      </c>
      <c r="C1377" t="s">
        <v>20</v>
      </c>
      <c r="D1377">
        <v>10</v>
      </c>
      <c r="E1377">
        <v>0</v>
      </c>
      <c r="F1377" s="42">
        <v>11482.63</v>
      </c>
      <c r="G1377" t="s">
        <v>12</v>
      </c>
      <c r="H1377" t="s">
        <v>11</v>
      </c>
      <c r="I1377" t="s">
        <v>13</v>
      </c>
      <c r="J1377" s="7">
        <f t="shared" si="149"/>
        <v>0</v>
      </c>
      <c r="K1377" s="9" t="str">
        <f t="shared" si="153"/>
        <v>Id963</v>
      </c>
      <c r="L1377" s="8" t="str">
        <f t="shared" si="150"/>
        <v>Sep</v>
      </c>
      <c r="M1377" s="9">
        <f t="shared" si="148"/>
        <v>2004</v>
      </c>
      <c r="N1377" s="8" t="str" cm="1">
        <f t="array" ref="N1377">IF(G1377="?",INDEX($G$2:$G$2344,MODE(MATCH($G$2:$G$2344,$G$2:$G$2344,0))),G1377)</f>
        <v>tier - 3</v>
      </c>
      <c r="O1377" s="8" t="str" cm="1">
        <f t="array" ref="O1377">IF(H1377="?",INDEX($H$2:$H$2344,MODE(MATCH($H$2:$H$2344,$H$2:$H$2344,0))),H1377)</f>
        <v>tier - 2</v>
      </c>
      <c r="P1377" s="8" t="str">
        <f t="shared" si="151"/>
        <v>R1013</v>
      </c>
      <c r="Q1377" s="11">
        <f t="shared" si="152"/>
        <v>38240</v>
      </c>
      <c r="R1377" s="9">
        <f t="shared" si="154"/>
        <v>18</v>
      </c>
      <c r="S1377" s="9"/>
      <c r="T1377" s="40">
        <f>COUNTA(Table3[[#This Row],[month]:[age]])</f>
        <v>7</v>
      </c>
    </row>
    <row r="1378" spans="1:20" x14ac:dyDescent="0.25">
      <c r="A1378" t="s">
        <v>1409</v>
      </c>
      <c r="B1378">
        <v>1970</v>
      </c>
      <c r="C1378" t="s">
        <v>37</v>
      </c>
      <c r="D1378">
        <v>13</v>
      </c>
      <c r="E1378">
        <v>3</v>
      </c>
      <c r="F1378" s="42">
        <v>11488.32</v>
      </c>
      <c r="G1378" t="s">
        <v>12</v>
      </c>
      <c r="H1378" t="s">
        <v>16</v>
      </c>
      <c r="I1378" t="s">
        <v>276</v>
      </c>
      <c r="J1378" s="7">
        <f t="shared" si="149"/>
        <v>0</v>
      </c>
      <c r="K1378" s="9" t="str">
        <f t="shared" si="153"/>
        <v>Id962</v>
      </c>
      <c r="L1378" s="8" t="str">
        <f t="shared" si="150"/>
        <v>Oct</v>
      </c>
      <c r="M1378" s="9">
        <f t="shared" si="148"/>
        <v>1970</v>
      </c>
      <c r="N1378" s="8" t="str" cm="1">
        <f t="array" ref="N1378">IF(G1378="?",INDEX($G$2:$G$2344,MODE(MATCH($G$2:$G$2344,$G$2:$G$2344,0))),G1378)</f>
        <v>tier - 3</v>
      </c>
      <c r="O1378" s="8" t="str" cm="1">
        <f t="array" ref="O1378">IF(H1378="?",INDEX($H$2:$H$2344,MODE(MATCH($H$2:$H$2344,$H$2:$H$2344,0))),H1378)</f>
        <v>tier - 1</v>
      </c>
      <c r="P1378" s="8" t="str">
        <f t="shared" si="151"/>
        <v>R1014</v>
      </c>
      <c r="Q1378" s="11">
        <f t="shared" si="152"/>
        <v>25854</v>
      </c>
      <c r="R1378" s="9">
        <f t="shared" si="154"/>
        <v>52</v>
      </c>
      <c r="S1378" s="9"/>
      <c r="T1378" s="40">
        <f>COUNTA(Table3[[#This Row],[month]:[age]])</f>
        <v>7</v>
      </c>
    </row>
    <row r="1379" spans="1:20" x14ac:dyDescent="0.25">
      <c r="A1379" t="s">
        <v>1410</v>
      </c>
      <c r="B1379">
        <v>1983</v>
      </c>
      <c r="C1379" t="s">
        <v>18</v>
      </c>
      <c r="D1379">
        <v>7</v>
      </c>
      <c r="E1379">
        <v>3</v>
      </c>
      <c r="F1379" s="42">
        <v>11492.46</v>
      </c>
      <c r="G1379" t="s">
        <v>12</v>
      </c>
      <c r="H1379" t="s">
        <v>12</v>
      </c>
      <c r="I1379" t="s">
        <v>535</v>
      </c>
      <c r="J1379" s="7">
        <f t="shared" si="149"/>
        <v>0</v>
      </c>
      <c r="K1379" s="9" t="str">
        <f t="shared" si="153"/>
        <v>Id961</v>
      </c>
      <c r="L1379" s="8" t="str">
        <f t="shared" si="150"/>
        <v>Jun</v>
      </c>
      <c r="M1379" s="9">
        <f t="shared" si="148"/>
        <v>1983</v>
      </c>
      <c r="N1379" s="8" t="str" cm="1">
        <f t="array" ref="N1379">IF(G1379="?",INDEX($G$2:$G$2344,MODE(MATCH($G$2:$G$2344,$G$2:$G$2344,0))),G1379)</f>
        <v>tier - 3</v>
      </c>
      <c r="O1379" s="8" t="str" cm="1">
        <f t="array" ref="O1379">IF(H1379="?",INDEX($H$2:$H$2344,MODE(MATCH($H$2:$H$2344,$H$2:$H$2344,0))),H1379)</f>
        <v>tier - 3</v>
      </c>
      <c r="P1379" s="8" t="str">
        <f t="shared" si="151"/>
        <v>R1026</v>
      </c>
      <c r="Q1379" s="11">
        <f t="shared" si="152"/>
        <v>30474</v>
      </c>
      <c r="R1379" s="9">
        <f t="shared" si="154"/>
        <v>40</v>
      </c>
      <c r="S1379" s="9"/>
      <c r="T1379" s="40">
        <f>COUNTA(Table3[[#This Row],[month]:[age]])</f>
        <v>7</v>
      </c>
    </row>
    <row r="1380" spans="1:20" x14ac:dyDescent="0.25">
      <c r="A1380" t="s">
        <v>1411</v>
      </c>
      <c r="B1380">
        <v>1969</v>
      </c>
      <c r="C1380" t="s">
        <v>35</v>
      </c>
      <c r="D1380">
        <v>11</v>
      </c>
      <c r="E1380">
        <v>0</v>
      </c>
      <c r="F1380" s="42">
        <v>11497.69</v>
      </c>
      <c r="G1380" t="s">
        <v>12</v>
      </c>
      <c r="H1380" t="s">
        <v>16</v>
      </c>
      <c r="I1380" t="s">
        <v>23</v>
      </c>
      <c r="J1380" s="7">
        <f t="shared" si="149"/>
        <v>0</v>
      </c>
      <c r="K1380" s="9" t="str">
        <f t="shared" si="153"/>
        <v>Id960</v>
      </c>
      <c r="L1380" s="8" t="str">
        <f t="shared" si="150"/>
        <v>Aug</v>
      </c>
      <c r="M1380" s="9">
        <f t="shared" si="148"/>
        <v>1969</v>
      </c>
      <c r="N1380" s="8" t="str" cm="1">
        <f t="array" ref="N1380">IF(G1380="?",INDEX($G$2:$G$2344,MODE(MATCH($G$2:$G$2344,$G$2:$G$2344,0))),G1380)</f>
        <v>tier - 3</v>
      </c>
      <c r="O1380" s="8" t="str" cm="1">
        <f t="array" ref="O1380">IF(H1380="?",INDEX($H$2:$H$2344,MODE(MATCH($H$2:$H$2344,$H$2:$H$2344,0))),H1380)</f>
        <v>tier - 1</v>
      </c>
      <c r="P1380" s="8" t="str">
        <f t="shared" si="151"/>
        <v>R1012</v>
      </c>
      <c r="Q1380" s="11">
        <f t="shared" si="152"/>
        <v>25426</v>
      </c>
      <c r="R1380" s="9">
        <f t="shared" si="154"/>
        <v>53</v>
      </c>
      <c r="S1380" s="9"/>
      <c r="T1380" s="40">
        <f>COUNTA(Table3[[#This Row],[month]:[age]])</f>
        <v>7</v>
      </c>
    </row>
    <row r="1381" spans="1:20" x14ac:dyDescent="0.25">
      <c r="A1381" t="s">
        <v>1412</v>
      </c>
      <c r="B1381">
        <v>1989</v>
      </c>
      <c r="C1381" t="s">
        <v>37</v>
      </c>
      <c r="D1381">
        <v>6</v>
      </c>
      <c r="E1381">
        <v>3</v>
      </c>
      <c r="F1381" s="42">
        <v>11511.61</v>
      </c>
      <c r="G1381" t="s">
        <v>12</v>
      </c>
      <c r="H1381" t="s">
        <v>12</v>
      </c>
      <c r="I1381" t="s">
        <v>535</v>
      </c>
      <c r="J1381" s="7">
        <f t="shared" si="149"/>
        <v>0</v>
      </c>
      <c r="K1381" s="9" t="str">
        <f t="shared" si="153"/>
        <v>Id959</v>
      </c>
      <c r="L1381" s="8" t="str">
        <f t="shared" si="150"/>
        <v>Oct</v>
      </c>
      <c r="M1381" s="9">
        <f t="shared" si="148"/>
        <v>1989</v>
      </c>
      <c r="N1381" s="8" t="str" cm="1">
        <f t="array" ref="N1381">IF(G1381="?",INDEX($G$2:$G$2344,MODE(MATCH($G$2:$G$2344,$G$2:$G$2344,0))),G1381)</f>
        <v>tier - 3</v>
      </c>
      <c r="O1381" s="8" t="str" cm="1">
        <f t="array" ref="O1381">IF(H1381="?",INDEX($H$2:$H$2344,MODE(MATCH($H$2:$H$2344,$H$2:$H$2344,0))),H1381)</f>
        <v>tier - 3</v>
      </c>
      <c r="P1381" s="8" t="str">
        <f t="shared" si="151"/>
        <v>R1026</v>
      </c>
      <c r="Q1381" s="11">
        <f t="shared" si="152"/>
        <v>32787</v>
      </c>
      <c r="R1381" s="9">
        <f t="shared" si="154"/>
        <v>33</v>
      </c>
      <c r="S1381" s="9"/>
      <c r="T1381" s="40">
        <f>COUNTA(Table3[[#This Row],[month]:[age]])</f>
        <v>7</v>
      </c>
    </row>
    <row r="1382" spans="1:20" x14ac:dyDescent="0.25">
      <c r="A1382" t="s">
        <v>1413</v>
      </c>
      <c r="B1382">
        <v>1968</v>
      </c>
      <c r="C1382" t="s">
        <v>18</v>
      </c>
      <c r="D1382">
        <v>24</v>
      </c>
      <c r="E1382">
        <v>1</v>
      </c>
      <c r="F1382" s="42">
        <v>11512.41</v>
      </c>
      <c r="G1382" t="s">
        <v>12</v>
      </c>
      <c r="H1382" t="s">
        <v>16</v>
      </c>
      <c r="I1382" t="s">
        <v>247</v>
      </c>
      <c r="J1382" s="7">
        <f t="shared" si="149"/>
        <v>0</v>
      </c>
      <c r="K1382" s="9" t="str">
        <f t="shared" si="153"/>
        <v>Id958</v>
      </c>
      <c r="L1382" s="8" t="str">
        <f t="shared" si="150"/>
        <v>Jun</v>
      </c>
      <c r="M1382" s="9">
        <f t="shared" si="148"/>
        <v>1968</v>
      </c>
      <c r="N1382" s="8" t="str" cm="1">
        <f t="array" ref="N1382">IF(G1382="?",INDEX($G$2:$G$2344,MODE(MATCH($G$2:$G$2344,$G$2:$G$2344,0))),G1382)</f>
        <v>tier - 3</v>
      </c>
      <c r="O1382" s="8" t="str" cm="1">
        <f t="array" ref="O1382">IF(H1382="?",INDEX($H$2:$H$2344,MODE(MATCH($H$2:$H$2344,$H$2:$H$2344,0))),H1382)</f>
        <v>tier - 1</v>
      </c>
      <c r="P1382" s="8" t="str">
        <f t="shared" si="151"/>
        <v>R1024</v>
      </c>
      <c r="Q1382" s="11">
        <f t="shared" si="152"/>
        <v>25013</v>
      </c>
      <c r="R1382" s="9">
        <f t="shared" si="154"/>
        <v>54</v>
      </c>
      <c r="S1382" s="9"/>
      <c r="T1382" s="40">
        <f>COUNTA(Table3[[#This Row],[month]:[age]])</f>
        <v>7</v>
      </c>
    </row>
    <row r="1383" spans="1:20" x14ac:dyDescent="0.25">
      <c r="A1383" t="s">
        <v>1414</v>
      </c>
      <c r="B1383">
        <v>1971</v>
      </c>
      <c r="C1383" t="s">
        <v>30</v>
      </c>
      <c r="D1383">
        <v>19</v>
      </c>
      <c r="E1383">
        <v>4</v>
      </c>
      <c r="F1383" s="42">
        <v>11520.1</v>
      </c>
      <c r="G1383" t="s">
        <v>12</v>
      </c>
      <c r="H1383" t="s">
        <v>16</v>
      </c>
      <c r="I1383" t="s">
        <v>23</v>
      </c>
      <c r="J1383" s="7">
        <f t="shared" si="149"/>
        <v>0</v>
      </c>
      <c r="K1383" s="9" t="str">
        <f t="shared" si="153"/>
        <v>Id957</v>
      </c>
      <c r="L1383" s="8" t="str">
        <f t="shared" si="150"/>
        <v>Dec</v>
      </c>
      <c r="M1383" s="9">
        <f t="shared" si="148"/>
        <v>1971</v>
      </c>
      <c r="N1383" s="8" t="str" cm="1">
        <f t="array" ref="N1383">IF(G1383="?",INDEX($G$2:$G$2344,MODE(MATCH($G$2:$G$2344,$G$2:$G$2344,0))),G1383)</f>
        <v>tier - 3</v>
      </c>
      <c r="O1383" s="8" t="str" cm="1">
        <f t="array" ref="O1383">IF(H1383="?",INDEX($H$2:$H$2344,MODE(MATCH($H$2:$H$2344,$H$2:$H$2344,0))),H1383)</f>
        <v>tier - 1</v>
      </c>
      <c r="P1383" s="8" t="str">
        <f t="shared" si="151"/>
        <v>R1012</v>
      </c>
      <c r="Q1383" s="11">
        <f t="shared" si="152"/>
        <v>26286</v>
      </c>
      <c r="R1383" s="9">
        <f t="shared" si="154"/>
        <v>51</v>
      </c>
      <c r="S1383" s="9"/>
      <c r="T1383" s="40">
        <f>COUNTA(Table3[[#This Row],[month]:[age]])</f>
        <v>7</v>
      </c>
    </row>
    <row r="1384" spans="1:20" x14ac:dyDescent="0.25">
      <c r="A1384" t="s">
        <v>1415</v>
      </c>
      <c r="B1384">
        <v>1988</v>
      </c>
      <c r="C1384" t="s">
        <v>18</v>
      </c>
      <c r="D1384">
        <v>12</v>
      </c>
      <c r="E1384">
        <v>3</v>
      </c>
      <c r="F1384" s="42">
        <v>11524.25</v>
      </c>
      <c r="G1384" t="s">
        <v>12</v>
      </c>
      <c r="H1384" t="s">
        <v>16</v>
      </c>
      <c r="I1384" t="s">
        <v>535</v>
      </c>
      <c r="J1384" s="7">
        <f t="shared" si="149"/>
        <v>0</v>
      </c>
      <c r="K1384" s="9" t="str">
        <f t="shared" si="153"/>
        <v>Id956</v>
      </c>
      <c r="L1384" s="8" t="str">
        <f t="shared" si="150"/>
        <v>Jun</v>
      </c>
      <c r="M1384" s="9">
        <f t="shared" si="148"/>
        <v>1988</v>
      </c>
      <c r="N1384" s="8" t="str" cm="1">
        <f t="array" ref="N1384">IF(G1384="?",INDEX($G$2:$G$2344,MODE(MATCH($G$2:$G$2344,$G$2:$G$2344,0))),G1384)</f>
        <v>tier - 3</v>
      </c>
      <c r="O1384" s="8" t="str" cm="1">
        <f t="array" ref="O1384">IF(H1384="?",INDEX($H$2:$H$2344,MODE(MATCH($H$2:$H$2344,$H$2:$H$2344,0))),H1384)</f>
        <v>tier - 1</v>
      </c>
      <c r="P1384" s="8" t="str">
        <f t="shared" si="151"/>
        <v>R1026</v>
      </c>
      <c r="Q1384" s="11">
        <f t="shared" si="152"/>
        <v>32306</v>
      </c>
      <c r="R1384" s="9">
        <f t="shared" si="154"/>
        <v>34</v>
      </c>
      <c r="S1384" s="9"/>
      <c r="T1384" s="40">
        <f>COUNTA(Table3[[#This Row],[month]:[age]])</f>
        <v>7</v>
      </c>
    </row>
    <row r="1385" spans="1:20" x14ac:dyDescent="0.25">
      <c r="A1385" t="s">
        <v>1416</v>
      </c>
      <c r="B1385">
        <v>1970</v>
      </c>
      <c r="C1385" t="s">
        <v>10</v>
      </c>
      <c r="D1385">
        <v>23</v>
      </c>
      <c r="E1385">
        <v>0</v>
      </c>
      <c r="F1385" s="42">
        <v>11530.12</v>
      </c>
      <c r="G1385" t="s">
        <v>12</v>
      </c>
      <c r="H1385" t="s">
        <v>16</v>
      </c>
      <c r="I1385" t="s">
        <v>23</v>
      </c>
      <c r="J1385" s="7">
        <f t="shared" si="149"/>
        <v>0</v>
      </c>
      <c r="K1385" s="9" t="str">
        <f t="shared" si="153"/>
        <v>Id955</v>
      </c>
      <c r="L1385" s="8" t="str">
        <f t="shared" si="150"/>
        <v>Jul</v>
      </c>
      <c r="M1385" s="9">
        <f t="shared" si="148"/>
        <v>1970</v>
      </c>
      <c r="N1385" s="8" t="str" cm="1">
        <f t="array" ref="N1385">IF(G1385="?",INDEX($G$2:$G$2344,MODE(MATCH($G$2:$G$2344,$G$2:$G$2344,0))),G1385)</f>
        <v>tier - 3</v>
      </c>
      <c r="O1385" s="8" t="str" cm="1">
        <f t="array" ref="O1385">IF(H1385="?",INDEX($H$2:$H$2344,MODE(MATCH($H$2:$H$2344,$H$2:$H$2344,0))),H1385)</f>
        <v>tier - 1</v>
      </c>
      <c r="P1385" s="8" t="str">
        <f t="shared" si="151"/>
        <v>R1012</v>
      </c>
      <c r="Q1385" s="11">
        <f t="shared" si="152"/>
        <v>25772</v>
      </c>
      <c r="R1385" s="9">
        <f t="shared" si="154"/>
        <v>52</v>
      </c>
      <c r="S1385" s="9"/>
      <c r="T1385" s="40">
        <f>COUNTA(Table3[[#This Row],[month]:[age]])</f>
        <v>7</v>
      </c>
    </row>
    <row r="1386" spans="1:20" x14ac:dyDescent="0.25">
      <c r="A1386" t="s">
        <v>1417</v>
      </c>
      <c r="B1386">
        <v>1965</v>
      </c>
      <c r="C1386" t="s">
        <v>37</v>
      </c>
      <c r="D1386">
        <v>3</v>
      </c>
      <c r="E1386">
        <v>0</v>
      </c>
      <c r="F1386" s="42">
        <v>11534.87</v>
      </c>
      <c r="G1386" t="s">
        <v>12</v>
      </c>
      <c r="H1386" t="s">
        <v>16</v>
      </c>
      <c r="I1386" t="s">
        <v>356</v>
      </c>
      <c r="J1386" s="7">
        <f t="shared" si="149"/>
        <v>0</v>
      </c>
      <c r="K1386" s="9" t="str">
        <f t="shared" si="153"/>
        <v>Id954</v>
      </c>
      <c r="L1386" s="8" t="str">
        <f t="shared" si="150"/>
        <v>Oct</v>
      </c>
      <c r="M1386" s="9">
        <f t="shared" si="148"/>
        <v>1965</v>
      </c>
      <c r="N1386" s="8" t="str" cm="1">
        <f t="array" ref="N1386">IF(G1386="?",INDEX($G$2:$G$2344,MODE(MATCH($G$2:$G$2344,$G$2:$G$2344,0))),G1386)</f>
        <v>tier - 3</v>
      </c>
      <c r="O1386" s="8" t="str" cm="1">
        <f t="array" ref="O1386">IF(H1386="?",INDEX($H$2:$H$2344,MODE(MATCH($H$2:$H$2344,$H$2:$H$2344,0))),H1386)</f>
        <v>tier - 1</v>
      </c>
      <c r="P1386" s="8" t="str">
        <f t="shared" si="151"/>
        <v>R1017</v>
      </c>
      <c r="Q1386" s="11">
        <f t="shared" si="152"/>
        <v>24018</v>
      </c>
      <c r="R1386" s="9">
        <f t="shared" si="154"/>
        <v>57</v>
      </c>
      <c r="S1386" s="9"/>
      <c r="T1386" s="40">
        <f>COUNTA(Table3[[#This Row],[month]:[age]])</f>
        <v>7</v>
      </c>
    </row>
    <row r="1387" spans="1:20" x14ac:dyDescent="0.25">
      <c r="A1387" t="s">
        <v>1418</v>
      </c>
      <c r="B1387">
        <v>1968</v>
      </c>
      <c r="C1387" t="s">
        <v>15</v>
      </c>
      <c r="D1387">
        <v>14</v>
      </c>
      <c r="E1387">
        <v>2</v>
      </c>
      <c r="F1387" s="42">
        <v>11538.42</v>
      </c>
      <c r="G1387" t="s">
        <v>12</v>
      </c>
      <c r="H1387" t="s">
        <v>16</v>
      </c>
      <c r="I1387" t="s">
        <v>42</v>
      </c>
      <c r="J1387" s="7">
        <f t="shared" si="149"/>
        <v>0</v>
      </c>
      <c r="K1387" s="9" t="str">
        <f t="shared" si="153"/>
        <v>Id953</v>
      </c>
      <c r="L1387" s="8" t="str">
        <f t="shared" si="150"/>
        <v>Nov</v>
      </c>
      <c r="M1387" s="9">
        <f t="shared" si="148"/>
        <v>1968</v>
      </c>
      <c r="N1387" s="8" t="str" cm="1">
        <f t="array" ref="N1387">IF(G1387="?",INDEX($G$2:$G$2344,MODE(MATCH($G$2:$G$2344,$G$2:$G$2344,0))),G1387)</f>
        <v>tier - 3</v>
      </c>
      <c r="O1387" s="8" t="str" cm="1">
        <f t="array" ref="O1387">IF(H1387="?",INDEX($H$2:$H$2344,MODE(MATCH($H$2:$H$2344,$H$2:$H$2344,0))),H1387)</f>
        <v>tier - 1</v>
      </c>
      <c r="P1387" s="8" t="str">
        <f t="shared" si="151"/>
        <v>R1011</v>
      </c>
      <c r="Q1387" s="11">
        <f t="shared" si="152"/>
        <v>25156</v>
      </c>
      <c r="R1387" s="9">
        <f t="shared" si="154"/>
        <v>54</v>
      </c>
      <c r="S1387" s="9"/>
      <c r="T1387" s="40">
        <f>COUNTA(Table3[[#This Row],[month]:[age]])</f>
        <v>7</v>
      </c>
    </row>
    <row r="1388" spans="1:20" x14ac:dyDescent="0.25">
      <c r="A1388" t="s">
        <v>1419</v>
      </c>
      <c r="B1388">
        <v>1971</v>
      </c>
      <c r="C1388" t="s">
        <v>30</v>
      </c>
      <c r="D1388">
        <v>1</v>
      </c>
      <c r="E1388">
        <v>0</v>
      </c>
      <c r="F1388" s="42">
        <v>11540.25</v>
      </c>
      <c r="G1388" t="s">
        <v>12</v>
      </c>
      <c r="H1388" t="s">
        <v>16</v>
      </c>
      <c r="I1388" t="s">
        <v>23</v>
      </c>
      <c r="J1388" s="7">
        <f t="shared" si="149"/>
        <v>0</v>
      </c>
      <c r="K1388" s="9" t="str">
        <f t="shared" si="153"/>
        <v>Id952</v>
      </c>
      <c r="L1388" s="8" t="str">
        <f t="shared" si="150"/>
        <v>Dec</v>
      </c>
      <c r="M1388" s="9">
        <f t="shared" si="148"/>
        <v>1971</v>
      </c>
      <c r="N1388" s="8" t="str" cm="1">
        <f t="array" ref="N1388">IF(G1388="?",INDEX($G$2:$G$2344,MODE(MATCH($G$2:$G$2344,$G$2:$G$2344,0))),G1388)</f>
        <v>tier - 3</v>
      </c>
      <c r="O1388" s="8" t="str" cm="1">
        <f t="array" ref="O1388">IF(H1388="?",INDEX($H$2:$H$2344,MODE(MATCH($H$2:$H$2344,$H$2:$H$2344,0))),H1388)</f>
        <v>tier - 1</v>
      </c>
      <c r="P1388" s="8" t="str">
        <f t="shared" si="151"/>
        <v>R1012</v>
      </c>
      <c r="Q1388" s="11">
        <f t="shared" si="152"/>
        <v>26268</v>
      </c>
      <c r="R1388" s="9">
        <f t="shared" si="154"/>
        <v>51</v>
      </c>
      <c r="S1388" s="9"/>
      <c r="T1388" s="40">
        <f>COUNTA(Table3[[#This Row],[month]:[age]])</f>
        <v>7</v>
      </c>
    </row>
    <row r="1389" spans="1:20" x14ac:dyDescent="0.25">
      <c r="A1389" t="s">
        <v>1420</v>
      </c>
      <c r="B1389">
        <v>1973</v>
      </c>
      <c r="C1389" t="s">
        <v>10</v>
      </c>
      <c r="D1389">
        <v>23</v>
      </c>
      <c r="E1389">
        <v>5</v>
      </c>
      <c r="F1389" s="42">
        <v>11552.9</v>
      </c>
      <c r="G1389" t="s">
        <v>12</v>
      </c>
      <c r="H1389" t="s">
        <v>11</v>
      </c>
      <c r="I1389" t="s">
        <v>42</v>
      </c>
      <c r="J1389" s="7">
        <f t="shared" si="149"/>
        <v>0</v>
      </c>
      <c r="K1389" s="9" t="str">
        <f t="shared" si="153"/>
        <v>Id951</v>
      </c>
      <c r="L1389" s="8" t="str">
        <f t="shared" si="150"/>
        <v>Jul</v>
      </c>
      <c r="M1389" s="9">
        <f t="shared" si="148"/>
        <v>1973</v>
      </c>
      <c r="N1389" s="8" t="str" cm="1">
        <f t="array" ref="N1389">IF(G1389="?",INDEX($G$2:$G$2344,MODE(MATCH($G$2:$G$2344,$G$2:$G$2344,0))),G1389)</f>
        <v>tier - 3</v>
      </c>
      <c r="O1389" s="8" t="str" cm="1">
        <f t="array" ref="O1389">IF(H1389="?",INDEX($H$2:$H$2344,MODE(MATCH($H$2:$H$2344,$H$2:$H$2344,0))),H1389)</f>
        <v>tier - 2</v>
      </c>
      <c r="P1389" s="8" t="str">
        <f t="shared" si="151"/>
        <v>R1011</v>
      </c>
      <c r="Q1389" s="11">
        <f t="shared" si="152"/>
        <v>26868</v>
      </c>
      <c r="R1389" s="9">
        <f t="shared" si="154"/>
        <v>49</v>
      </c>
      <c r="S1389" s="9"/>
      <c r="T1389" s="40">
        <f>COUNTA(Table3[[#This Row],[month]:[age]])</f>
        <v>7</v>
      </c>
    </row>
    <row r="1390" spans="1:20" x14ac:dyDescent="0.25">
      <c r="A1390" t="s">
        <v>1421</v>
      </c>
      <c r="B1390">
        <v>1965</v>
      </c>
      <c r="C1390" t="s">
        <v>37</v>
      </c>
      <c r="D1390">
        <v>27</v>
      </c>
      <c r="E1390">
        <v>1</v>
      </c>
      <c r="F1390" s="42">
        <v>11554.22</v>
      </c>
      <c r="G1390" t="s">
        <v>12</v>
      </c>
      <c r="H1390" t="s">
        <v>16</v>
      </c>
      <c r="I1390" t="s">
        <v>13</v>
      </c>
      <c r="J1390" s="7">
        <f t="shared" si="149"/>
        <v>0</v>
      </c>
      <c r="K1390" s="9" t="str">
        <f t="shared" si="153"/>
        <v>Id950</v>
      </c>
      <c r="L1390" s="8" t="str">
        <f t="shared" si="150"/>
        <v>Oct</v>
      </c>
      <c r="M1390" s="9">
        <f t="shared" si="148"/>
        <v>1965</v>
      </c>
      <c r="N1390" s="8" t="str" cm="1">
        <f t="array" ref="N1390">IF(G1390="?",INDEX($G$2:$G$2344,MODE(MATCH($G$2:$G$2344,$G$2:$G$2344,0))),G1390)</f>
        <v>tier - 3</v>
      </c>
      <c r="O1390" s="8" t="str" cm="1">
        <f t="array" ref="O1390">IF(H1390="?",INDEX($H$2:$H$2344,MODE(MATCH($H$2:$H$2344,$H$2:$H$2344,0))),H1390)</f>
        <v>tier - 1</v>
      </c>
      <c r="P1390" s="8" t="str">
        <f t="shared" si="151"/>
        <v>R1013</v>
      </c>
      <c r="Q1390" s="11">
        <f t="shared" si="152"/>
        <v>24042</v>
      </c>
      <c r="R1390" s="9">
        <f t="shared" si="154"/>
        <v>57</v>
      </c>
      <c r="S1390" s="9"/>
      <c r="T1390" s="40">
        <f>COUNTA(Table3[[#This Row],[month]:[age]])</f>
        <v>7</v>
      </c>
    </row>
    <row r="1391" spans="1:20" x14ac:dyDescent="0.25">
      <c r="A1391" t="s">
        <v>1422</v>
      </c>
      <c r="B1391">
        <v>1965</v>
      </c>
      <c r="C1391" t="s">
        <v>30</v>
      </c>
      <c r="D1391">
        <v>25</v>
      </c>
      <c r="E1391">
        <v>0</v>
      </c>
      <c r="F1391" s="42">
        <v>11566.3</v>
      </c>
      <c r="G1391" t="s">
        <v>12</v>
      </c>
      <c r="H1391" t="s">
        <v>12</v>
      </c>
      <c r="I1391" t="s">
        <v>168</v>
      </c>
      <c r="J1391" s="7">
        <f t="shared" si="149"/>
        <v>0</v>
      </c>
      <c r="K1391" s="9" t="str">
        <f t="shared" si="153"/>
        <v>Id949</v>
      </c>
      <c r="L1391" s="8" t="str">
        <f t="shared" si="150"/>
        <v>Dec</v>
      </c>
      <c r="M1391" s="9">
        <f t="shared" si="148"/>
        <v>1965</v>
      </c>
      <c r="N1391" s="8" t="str" cm="1">
        <f t="array" ref="N1391">IF(G1391="?",INDEX($G$2:$G$2344,MODE(MATCH($G$2:$G$2344,$G$2:$G$2344,0))),G1391)</f>
        <v>tier - 3</v>
      </c>
      <c r="O1391" s="8" t="str" cm="1">
        <f t="array" ref="O1391">IF(H1391="?",INDEX($H$2:$H$2344,MODE(MATCH($H$2:$H$2344,$H$2:$H$2344,0))),H1391)</f>
        <v>tier - 3</v>
      </c>
      <c r="P1391" s="8" t="str">
        <f t="shared" si="151"/>
        <v>R1016</v>
      </c>
      <c r="Q1391" s="11">
        <f t="shared" si="152"/>
        <v>24101</v>
      </c>
      <c r="R1391" s="9">
        <f t="shared" si="154"/>
        <v>57</v>
      </c>
      <c r="S1391" s="9"/>
      <c r="T1391" s="40">
        <f>COUNTA(Table3[[#This Row],[month]:[age]])</f>
        <v>7</v>
      </c>
    </row>
    <row r="1392" spans="1:20" x14ac:dyDescent="0.25">
      <c r="A1392" t="s">
        <v>1423</v>
      </c>
      <c r="B1392">
        <v>1965</v>
      </c>
      <c r="C1392" t="s">
        <v>15</v>
      </c>
      <c r="D1392">
        <v>6</v>
      </c>
      <c r="E1392">
        <v>1</v>
      </c>
      <c r="F1392" s="42">
        <v>11576.13</v>
      </c>
      <c r="G1392" t="s">
        <v>12</v>
      </c>
      <c r="H1392" t="s">
        <v>12</v>
      </c>
      <c r="I1392" t="s">
        <v>42</v>
      </c>
      <c r="J1392" s="7">
        <f t="shared" si="149"/>
        <v>0</v>
      </c>
      <c r="K1392" s="9" t="str">
        <f t="shared" si="153"/>
        <v>Id948</v>
      </c>
      <c r="L1392" s="8" t="str">
        <f t="shared" si="150"/>
        <v>Nov</v>
      </c>
      <c r="M1392" s="9">
        <f t="shared" ref="M1392:M1455" si="155">IF(B1392="?",AVERAGE($B$2:$B$2344),B1392)</f>
        <v>1965</v>
      </c>
      <c r="N1392" s="8" t="str" cm="1">
        <f t="array" ref="N1392">IF(G1392="?",INDEX($G$2:$G$2344,MODE(MATCH($G$2:$G$2344,$G$2:$G$2344,0))),G1392)</f>
        <v>tier - 3</v>
      </c>
      <c r="O1392" s="8" t="str" cm="1">
        <f t="array" ref="O1392">IF(H1392="?",INDEX($H$2:$H$2344,MODE(MATCH($H$2:$H$2344,$H$2:$H$2344,0))),H1392)</f>
        <v>tier - 3</v>
      </c>
      <c r="P1392" s="8" t="str">
        <f t="shared" si="151"/>
        <v>R1011</v>
      </c>
      <c r="Q1392" s="11">
        <f t="shared" si="152"/>
        <v>24052</v>
      </c>
      <c r="R1392" s="9">
        <f t="shared" si="154"/>
        <v>57</v>
      </c>
      <c r="S1392" s="9"/>
      <c r="T1392" s="40">
        <f>COUNTA(Table3[[#This Row],[month]:[age]])</f>
        <v>7</v>
      </c>
    </row>
    <row r="1393" spans="1:20" x14ac:dyDescent="0.25">
      <c r="A1393" t="s">
        <v>1424</v>
      </c>
      <c r="B1393">
        <v>1964</v>
      </c>
      <c r="C1393" t="s">
        <v>18</v>
      </c>
      <c r="D1393">
        <v>20</v>
      </c>
      <c r="E1393">
        <v>0</v>
      </c>
      <c r="F1393" s="42">
        <v>11602.75</v>
      </c>
      <c r="G1393" t="s">
        <v>12</v>
      </c>
      <c r="H1393" t="s">
        <v>16</v>
      </c>
      <c r="I1393" t="s">
        <v>516</v>
      </c>
      <c r="J1393" s="7">
        <f t="shared" si="149"/>
        <v>0</v>
      </c>
      <c r="K1393" s="9" t="str">
        <f t="shared" si="153"/>
        <v>Id947</v>
      </c>
      <c r="L1393" s="8" t="str">
        <f t="shared" si="150"/>
        <v>Jun</v>
      </c>
      <c r="M1393" s="9">
        <f t="shared" si="155"/>
        <v>1964</v>
      </c>
      <c r="N1393" s="8" t="str" cm="1">
        <f t="array" ref="N1393">IF(G1393="?",INDEX($G$2:$G$2344,MODE(MATCH($G$2:$G$2344,$G$2:$G$2344,0))),G1393)</f>
        <v>tier - 3</v>
      </c>
      <c r="O1393" s="8" t="str" cm="1">
        <f t="array" ref="O1393">IF(H1393="?",INDEX($H$2:$H$2344,MODE(MATCH($H$2:$H$2344,$H$2:$H$2344,0))),H1393)</f>
        <v>tier - 1</v>
      </c>
      <c r="P1393" s="8" t="str">
        <f t="shared" si="151"/>
        <v>R1020</v>
      </c>
      <c r="Q1393" s="11">
        <f t="shared" si="152"/>
        <v>23548</v>
      </c>
      <c r="R1393" s="9">
        <f t="shared" si="154"/>
        <v>58</v>
      </c>
      <c r="S1393" s="9"/>
      <c r="T1393" s="40">
        <f>COUNTA(Table3[[#This Row],[month]:[age]])</f>
        <v>7</v>
      </c>
    </row>
    <row r="1394" spans="1:20" x14ac:dyDescent="0.25">
      <c r="A1394" t="s">
        <v>1425</v>
      </c>
      <c r="B1394">
        <v>1986</v>
      </c>
      <c r="C1394" t="s">
        <v>10</v>
      </c>
      <c r="D1394">
        <v>17</v>
      </c>
      <c r="E1394">
        <v>3</v>
      </c>
      <c r="F1394" s="42">
        <v>11625.11</v>
      </c>
      <c r="G1394" t="s">
        <v>12</v>
      </c>
      <c r="H1394" t="s">
        <v>12</v>
      </c>
      <c r="I1394" t="s">
        <v>632</v>
      </c>
      <c r="J1394" s="7">
        <f t="shared" si="149"/>
        <v>0</v>
      </c>
      <c r="K1394" s="9" t="str">
        <f t="shared" si="153"/>
        <v>Id946</v>
      </c>
      <c r="L1394" s="8" t="str">
        <f t="shared" si="150"/>
        <v>Jul</v>
      </c>
      <c r="M1394" s="9">
        <f t="shared" si="155"/>
        <v>1986</v>
      </c>
      <c r="N1394" s="8" t="str" cm="1">
        <f t="array" ref="N1394">IF(G1394="?",INDEX($G$2:$G$2344,MODE(MATCH($G$2:$G$2344,$G$2:$G$2344,0))),G1394)</f>
        <v>tier - 3</v>
      </c>
      <c r="O1394" s="8" t="str" cm="1">
        <f t="array" ref="O1394">IF(H1394="?",INDEX($H$2:$H$2344,MODE(MATCH($H$2:$H$2344,$H$2:$H$2344,0))),H1394)</f>
        <v>tier - 3</v>
      </c>
      <c r="P1394" s="8" t="str">
        <f t="shared" si="151"/>
        <v>R1022</v>
      </c>
      <c r="Q1394" s="11">
        <f t="shared" si="152"/>
        <v>31610</v>
      </c>
      <c r="R1394" s="9">
        <f t="shared" si="154"/>
        <v>36</v>
      </c>
      <c r="S1394" s="9"/>
      <c r="T1394" s="40">
        <f>COUNTA(Table3[[#This Row],[month]:[age]])</f>
        <v>7</v>
      </c>
    </row>
    <row r="1395" spans="1:20" x14ac:dyDescent="0.25">
      <c r="A1395" t="s">
        <v>1426</v>
      </c>
      <c r="B1395">
        <v>1966</v>
      </c>
      <c r="C1395" t="s">
        <v>37</v>
      </c>
      <c r="D1395">
        <v>4</v>
      </c>
      <c r="E1395">
        <v>0</v>
      </c>
      <c r="F1395" s="42">
        <v>11657.72</v>
      </c>
      <c r="G1395" t="s">
        <v>12</v>
      </c>
      <c r="H1395" t="s">
        <v>11</v>
      </c>
      <c r="I1395" t="s">
        <v>247</v>
      </c>
      <c r="J1395" s="7">
        <f t="shared" si="149"/>
        <v>0</v>
      </c>
      <c r="K1395" s="9" t="str">
        <f t="shared" si="153"/>
        <v>Id945</v>
      </c>
      <c r="L1395" s="8" t="str">
        <f t="shared" si="150"/>
        <v>Oct</v>
      </c>
      <c r="M1395" s="9">
        <f t="shared" si="155"/>
        <v>1966</v>
      </c>
      <c r="N1395" s="8" t="str" cm="1">
        <f t="array" ref="N1395">IF(G1395="?",INDEX($G$2:$G$2344,MODE(MATCH($G$2:$G$2344,$G$2:$G$2344,0))),G1395)</f>
        <v>tier - 3</v>
      </c>
      <c r="O1395" s="8" t="str" cm="1">
        <f t="array" ref="O1395">IF(H1395="?",INDEX($H$2:$H$2344,MODE(MATCH($H$2:$H$2344,$H$2:$H$2344,0))),H1395)</f>
        <v>tier - 2</v>
      </c>
      <c r="P1395" s="8" t="str">
        <f t="shared" si="151"/>
        <v>R1024</v>
      </c>
      <c r="Q1395" s="11">
        <f t="shared" si="152"/>
        <v>24384</v>
      </c>
      <c r="R1395" s="9">
        <f t="shared" si="154"/>
        <v>56</v>
      </c>
      <c r="S1395" s="9"/>
      <c r="T1395" s="40">
        <f>COUNTA(Table3[[#This Row],[month]:[age]])</f>
        <v>7</v>
      </c>
    </row>
    <row r="1396" spans="1:20" x14ac:dyDescent="0.25">
      <c r="A1396" t="s">
        <v>1427</v>
      </c>
      <c r="B1396">
        <v>1994</v>
      </c>
      <c r="C1396" t="s">
        <v>10</v>
      </c>
      <c r="D1396">
        <v>20</v>
      </c>
      <c r="E1396">
        <v>0</v>
      </c>
      <c r="F1396" s="42">
        <v>11657.81</v>
      </c>
      <c r="G1396" t="s">
        <v>12</v>
      </c>
      <c r="H1396" t="s">
        <v>11</v>
      </c>
      <c r="I1396" t="s">
        <v>249</v>
      </c>
      <c r="J1396" s="7">
        <f t="shared" si="149"/>
        <v>0</v>
      </c>
      <c r="K1396" s="9" t="str">
        <f t="shared" si="153"/>
        <v>Id944</v>
      </c>
      <c r="L1396" s="8" t="str">
        <f t="shared" si="150"/>
        <v>Jul</v>
      </c>
      <c r="M1396" s="9">
        <f t="shared" si="155"/>
        <v>1994</v>
      </c>
      <c r="N1396" s="8" t="str" cm="1">
        <f t="array" ref="N1396">IF(G1396="?",INDEX($G$2:$G$2344,MODE(MATCH($G$2:$G$2344,$G$2:$G$2344,0))),G1396)</f>
        <v>tier - 3</v>
      </c>
      <c r="O1396" s="8" t="str" cm="1">
        <f t="array" ref="O1396">IF(H1396="?",INDEX($H$2:$H$2344,MODE(MATCH($H$2:$H$2344,$H$2:$H$2344,0))),H1396)</f>
        <v>tier - 2</v>
      </c>
      <c r="P1396" s="8" t="str">
        <f t="shared" si="151"/>
        <v>R1023</v>
      </c>
      <c r="Q1396" s="11">
        <f t="shared" si="152"/>
        <v>34535</v>
      </c>
      <c r="R1396" s="9">
        <f t="shared" si="154"/>
        <v>28</v>
      </c>
      <c r="S1396" s="9"/>
      <c r="T1396" s="40">
        <f>COUNTA(Table3[[#This Row],[month]:[age]])</f>
        <v>7</v>
      </c>
    </row>
    <row r="1397" spans="1:20" x14ac:dyDescent="0.25">
      <c r="A1397" t="s">
        <v>1428</v>
      </c>
      <c r="B1397">
        <v>1966</v>
      </c>
      <c r="C1397" t="s">
        <v>10</v>
      </c>
      <c r="D1397">
        <v>6</v>
      </c>
      <c r="E1397">
        <v>0</v>
      </c>
      <c r="F1397" s="42">
        <v>11658.12</v>
      </c>
      <c r="G1397" t="s">
        <v>12</v>
      </c>
      <c r="H1397" t="s">
        <v>16</v>
      </c>
      <c r="I1397" t="s">
        <v>247</v>
      </c>
      <c r="J1397" s="7">
        <f t="shared" si="149"/>
        <v>0</v>
      </c>
      <c r="K1397" s="9" t="str">
        <f t="shared" si="153"/>
        <v>Id943</v>
      </c>
      <c r="L1397" s="8" t="str">
        <f t="shared" si="150"/>
        <v>Jul</v>
      </c>
      <c r="M1397" s="9">
        <f t="shared" si="155"/>
        <v>1966</v>
      </c>
      <c r="N1397" s="8" t="str" cm="1">
        <f t="array" ref="N1397">IF(G1397="?",INDEX($G$2:$G$2344,MODE(MATCH($G$2:$G$2344,$G$2:$G$2344,0))),G1397)</f>
        <v>tier - 3</v>
      </c>
      <c r="O1397" s="8" t="str" cm="1">
        <f t="array" ref="O1397">IF(H1397="?",INDEX($H$2:$H$2344,MODE(MATCH($H$2:$H$2344,$H$2:$H$2344,0))),H1397)</f>
        <v>tier - 1</v>
      </c>
      <c r="P1397" s="8" t="str">
        <f t="shared" si="151"/>
        <v>R1024</v>
      </c>
      <c r="Q1397" s="11">
        <f t="shared" si="152"/>
        <v>24294</v>
      </c>
      <c r="R1397" s="9">
        <f t="shared" si="154"/>
        <v>56</v>
      </c>
      <c r="S1397" s="9"/>
      <c r="T1397" s="40">
        <f>COUNTA(Table3[[#This Row],[month]:[age]])</f>
        <v>7</v>
      </c>
    </row>
    <row r="1398" spans="1:20" x14ac:dyDescent="0.25">
      <c r="A1398" t="s">
        <v>1429</v>
      </c>
      <c r="B1398">
        <v>1966</v>
      </c>
      <c r="C1398" t="s">
        <v>35</v>
      </c>
      <c r="D1398">
        <v>23</v>
      </c>
      <c r="E1398">
        <v>0</v>
      </c>
      <c r="F1398" s="42">
        <v>11658.38</v>
      </c>
      <c r="G1398" t="s">
        <v>12</v>
      </c>
      <c r="H1398" t="s">
        <v>12</v>
      </c>
      <c r="I1398" t="s">
        <v>247</v>
      </c>
      <c r="J1398" s="7">
        <f t="shared" si="149"/>
        <v>0</v>
      </c>
      <c r="K1398" s="9" t="str">
        <f t="shared" si="153"/>
        <v>Id942</v>
      </c>
      <c r="L1398" s="8" t="str">
        <f t="shared" si="150"/>
        <v>Aug</v>
      </c>
      <c r="M1398" s="9">
        <f t="shared" si="155"/>
        <v>1966</v>
      </c>
      <c r="N1398" s="8" t="str" cm="1">
        <f t="array" ref="N1398">IF(G1398="?",INDEX($G$2:$G$2344,MODE(MATCH($G$2:$G$2344,$G$2:$G$2344,0))),G1398)</f>
        <v>tier - 3</v>
      </c>
      <c r="O1398" s="8" t="str" cm="1">
        <f t="array" ref="O1398">IF(H1398="?",INDEX($H$2:$H$2344,MODE(MATCH($H$2:$H$2344,$H$2:$H$2344,0))),H1398)</f>
        <v>tier - 3</v>
      </c>
      <c r="P1398" s="8" t="str">
        <f t="shared" si="151"/>
        <v>R1024</v>
      </c>
      <c r="Q1398" s="11">
        <f t="shared" si="152"/>
        <v>24342</v>
      </c>
      <c r="R1398" s="9">
        <f t="shared" si="154"/>
        <v>56</v>
      </c>
      <c r="S1398" s="9"/>
      <c r="T1398" s="40">
        <f>COUNTA(Table3[[#This Row],[month]:[age]])</f>
        <v>7</v>
      </c>
    </row>
    <row r="1399" spans="1:20" x14ac:dyDescent="0.25">
      <c r="A1399" t="s">
        <v>1430</v>
      </c>
      <c r="B1399">
        <v>1966</v>
      </c>
      <c r="C1399" t="s">
        <v>15</v>
      </c>
      <c r="D1399">
        <v>9</v>
      </c>
      <c r="E1399">
        <v>1</v>
      </c>
      <c r="F1399" s="42">
        <v>11674.13</v>
      </c>
      <c r="G1399" t="s">
        <v>12</v>
      </c>
      <c r="H1399" t="s">
        <v>16</v>
      </c>
      <c r="I1399" t="s">
        <v>42</v>
      </c>
      <c r="J1399" s="7">
        <f t="shared" si="149"/>
        <v>0</v>
      </c>
      <c r="K1399" s="9" t="str">
        <f t="shared" si="153"/>
        <v>Id941</v>
      </c>
      <c r="L1399" s="8" t="str">
        <f t="shared" si="150"/>
        <v>Nov</v>
      </c>
      <c r="M1399" s="9">
        <f t="shared" si="155"/>
        <v>1966</v>
      </c>
      <c r="N1399" s="8" t="str" cm="1">
        <f t="array" ref="N1399">IF(G1399="?",INDEX($G$2:$G$2344,MODE(MATCH($G$2:$G$2344,$G$2:$G$2344,0))),G1399)</f>
        <v>tier - 3</v>
      </c>
      <c r="O1399" s="8" t="str" cm="1">
        <f t="array" ref="O1399">IF(H1399="?",INDEX($H$2:$H$2344,MODE(MATCH($H$2:$H$2344,$H$2:$H$2344,0))),H1399)</f>
        <v>tier - 1</v>
      </c>
      <c r="P1399" s="8" t="str">
        <f t="shared" si="151"/>
        <v>R1011</v>
      </c>
      <c r="Q1399" s="11">
        <f t="shared" si="152"/>
        <v>24420</v>
      </c>
      <c r="R1399" s="9">
        <f t="shared" si="154"/>
        <v>56</v>
      </c>
      <c r="S1399" s="9"/>
      <c r="T1399" s="40">
        <f>COUNTA(Table3[[#This Row],[month]:[age]])</f>
        <v>7</v>
      </c>
    </row>
    <row r="1400" spans="1:20" x14ac:dyDescent="0.25">
      <c r="A1400" t="s">
        <v>1431</v>
      </c>
      <c r="B1400">
        <v>1970</v>
      </c>
      <c r="C1400" t="s">
        <v>30</v>
      </c>
      <c r="D1400">
        <v>1</v>
      </c>
      <c r="E1400">
        <v>0</v>
      </c>
      <c r="F1400" s="42">
        <v>11696.52</v>
      </c>
      <c r="G1400" t="s">
        <v>12</v>
      </c>
      <c r="H1400" t="s">
        <v>16</v>
      </c>
      <c r="I1400" t="s">
        <v>300</v>
      </c>
      <c r="J1400" s="7">
        <f t="shared" si="149"/>
        <v>0</v>
      </c>
      <c r="K1400" s="9" t="str">
        <f t="shared" si="153"/>
        <v>Id940</v>
      </c>
      <c r="L1400" s="8" t="str">
        <f t="shared" si="150"/>
        <v>Dec</v>
      </c>
      <c r="M1400" s="9">
        <f t="shared" si="155"/>
        <v>1970</v>
      </c>
      <c r="N1400" s="8" t="str" cm="1">
        <f t="array" ref="N1400">IF(G1400="?",INDEX($G$2:$G$2344,MODE(MATCH($G$2:$G$2344,$G$2:$G$2344,0))),G1400)</f>
        <v>tier - 3</v>
      </c>
      <c r="O1400" s="8" t="str" cm="1">
        <f t="array" ref="O1400">IF(H1400="?",INDEX($H$2:$H$2344,MODE(MATCH($H$2:$H$2344,$H$2:$H$2344,0))),H1400)</f>
        <v>tier - 1</v>
      </c>
      <c r="P1400" s="8" t="str">
        <f t="shared" si="151"/>
        <v>R1021</v>
      </c>
      <c r="Q1400" s="11">
        <f t="shared" si="152"/>
        <v>25903</v>
      </c>
      <c r="R1400" s="9">
        <f t="shared" si="154"/>
        <v>52</v>
      </c>
      <c r="S1400" s="9"/>
      <c r="T1400" s="40">
        <f>COUNTA(Table3[[#This Row],[month]:[age]])</f>
        <v>7</v>
      </c>
    </row>
    <row r="1401" spans="1:20" x14ac:dyDescent="0.25">
      <c r="A1401" t="s">
        <v>1432</v>
      </c>
      <c r="B1401">
        <v>1982</v>
      </c>
      <c r="C1401" t="s">
        <v>37</v>
      </c>
      <c r="D1401">
        <v>21</v>
      </c>
      <c r="E1401">
        <v>3</v>
      </c>
      <c r="F1401" s="42">
        <v>11712.97</v>
      </c>
      <c r="G1401" t="s">
        <v>12</v>
      </c>
      <c r="H1401" t="s">
        <v>11</v>
      </c>
      <c r="I1401" t="s">
        <v>300</v>
      </c>
      <c r="J1401" s="7">
        <f t="shared" si="149"/>
        <v>0</v>
      </c>
      <c r="K1401" s="9" t="str">
        <f t="shared" si="153"/>
        <v>Id939</v>
      </c>
      <c r="L1401" s="8" t="str">
        <f t="shared" si="150"/>
        <v>Oct</v>
      </c>
      <c r="M1401" s="9">
        <f t="shared" si="155"/>
        <v>1982</v>
      </c>
      <c r="N1401" s="8" t="str" cm="1">
        <f t="array" ref="N1401">IF(G1401="?",INDEX($G$2:$G$2344,MODE(MATCH($G$2:$G$2344,$G$2:$G$2344,0))),G1401)</f>
        <v>tier - 3</v>
      </c>
      <c r="O1401" s="8" t="str" cm="1">
        <f t="array" ref="O1401">IF(H1401="?",INDEX($H$2:$H$2344,MODE(MATCH($H$2:$H$2344,$H$2:$H$2344,0))),H1401)</f>
        <v>tier - 2</v>
      </c>
      <c r="P1401" s="8" t="str">
        <f t="shared" si="151"/>
        <v>R1021</v>
      </c>
      <c r="Q1401" s="11">
        <f t="shared" si="152"/>
        <v>30245</v>
      </c>
      <c r="R1401" s="9">
        <f t="shared" si="154"/>
        <v>40</v>
      </c>
      <c r="S1401" s="9"/>
      <c r="T1401" s="40">
        <f>COUNTA(Table3[[#This Row],[month]:[age]])</f>
        <v>7</v>
      </c>
    </row>
    <row r="1402" spans="1:20" x14ac:dyDescent="0.25">
      <c r="A1402" t="s">
        <v>1433</v>
      </c>
      <c r="B1402">
        <v>1969</v>
      </c>
      <c r="C1402" t="s">
        <v>37</v>
      </c>
      <c r="D1402">
        <v>12</v>
      </c>
      <c r="E1402">
        <v>2</v>
      </c>
      <c r="F1402" s="42">
        <v>11729.68</v>
      </c>
      <c r="G1402" t="s">
        <v>12</v>
      </c>
      <c r="H1402" t="s">
        <v>16</v>
      </c>
      <c r="I1402" t="s">
        <v>247</v>
      </c>
      <c r="J1402" s="7">
        <f t="shared" si="149"/>
        <v>0</v>
      </c>
      <c r="K1402" s="9" t="str">
        <f t="shared" si="153"/>
        <v>Id938</v>
      </c>
      <c r="L1402" s="8" t="str">
        <f t="shared" si="150"/>
        <v>Oct</v>
      </c>
      <c r="M1402" s="9">
        <f t="shared" si="155"/>
        <v>1969</v>
      </c>
      <c r="N1402" s="8" t="str" cm="1">
        <f t="array" ref="N1402">IF(G1402="?",INDEX($G$2:$G$2344,MODE(MATCH($G$2:$G$2344,$G$2:$G$2344,0))),G1402)</f>
        <v>tier - 3</v>
      </c>
      <c r="O1402" s="8" t="str" cm="1">
        <f t="array" ref="O1402">IF(H1402="?",INDEX($H$2:$H$2344,MODE(MATCH($H$2:$H$2344,$H$2:$H$2344,0))),H1402)</f>
        <v>tier - 1</v>
      </c>
      <c r="P1402" s="8" t="str">
        <f t="shared" si="151"/>
        <v>R1024</v>
      </c>
      <c r="Q1402" s="11">
        <f t="shared" si="152"/>
        <v>25488</v>
      </c>
      <c r="R1402" s="9">
        <f t="shared" si="154"/>
        <v>53</v>
      </c>
      <c r="S1402" s="9"/>
      <c r="T1402" s="40">
        <f>COUNTA(Table3[[#This Row],[month]:[age]])</f>
        <v>7</v>
      </c>
    </row>
    <row r="1403" spans="1:20" x14ac:dyDescent="0.25">
      <c r="A1403" t="s">
        <v>1434</v>
      </c>
      <c r="B1403">
        <v>1984</v>
      </c>
      <c r="C1403" t="s">
        <v>15</v>
      </c>
      <c r="D1403">
        <v>26</v>
      </c>
      <c r="E1403">
        <v>3</v>
      </c>
      <c r="F1403" s="42">
        <v>11730.82</v>
      </c>
      <c r="G1403" t="s">
        <v>12</v>
      </c>
      <c r="H1403" t="s">
        <v>12</v>
      </c>
      <c r="I1403" t="s">
        <v>535</v>
      </c>
      <c r="J1403" s="7">
        <f t="shared" si="149"/>
        <v>0</v>
      </c>
      <c r="K1403" s="9" t="str">
        <f t="shared" si="153"/>
        <v>Id937</v>
      </c>
      <c r="L1403" s="8" t="str">
        <f t="shared" si="150"/>
        <v>Nov</v>
      </c>
      <c r="M1403" s="9">
        <f t="shared" si="155"/>
        <v>1984</v>
      </c>
      <c r="N1403" s="8" t="str" cm="1">
        <f t="array" ref="N1403">IF(G1403="?",INDEX($G$2:$G$2344,MODE(MATCH($G$2:$G$2344,$G$2:$G$2344,0))),G1403)</f>
        <v>tier - 3</v>
      </c>
      <c r="O1403" s="8" t="str" cm="1">
        <f t="array" ref="O1403">IF(H1403="?",INDEX($H$2:$H$2344,MODE(MATCH($H$2:$H$2344,$H$2:$H$2344,0))),H1403)</f>
        <v>tier - 3</v>
      </c>
      <c r="P1403" s="8" t="str">
        <f t="shared" si="151"/>
        <v>R1026</v>
      </c>
      <c r="Q1403" s="11">
        <f t="shared" si="152"/>
        <v>31012</v>
      </c>
      <c r="R1403" s="9">
        <f t="shared" si="154"/>
        <v>38</v>
      </c>
      <c r="S1403" s="9"/>
      <c r="T1403" s="40">
        <f>COUNTA(Table3[[#This Row],[month]:[age]])</f>
        <v>7</v>
      </c>
    </row>
    <row r="1404" spans="1:20" x14ac:dyDescent="0.25">
      <c r="A1404" t="s">
        <v>1435</v>
      </c>
      <c r="B1404">
        <v>1964</v>
      </c>
      <c r="C1404" t="s">
        <v>15</v>
      </c>
      <c r="D1404">
        <v>9</v>
      </c>
      <c r="E1404">
        <v>0</v>
      </c>
      <c r="F1404" s="42">
        <v>11735.88</v>
      </c>
      <c r="G1404" t="s">
        <v>12</v>
      </c>
      <c r="H1404" t="s">
        <v>16</v>
      </c>
      <c r="I1404" t="s">
        <v>23</v>
      </c>
      <c r="J1404" s="7">
        <f t="shared" si="149"/>
        <v>0</v>
      </c>
      <c r="K1404" s="9" t="str">
        <f t="shared" si="153"/>
        <v>Id936</v>
      </c>
      <c r="L1404" s="8" t="str">
        <f t="shared" si="150"/>
        <v>Nov</v>
      </c>
      <c r="M1404" s="9">
        <f t="shared" si="155"/>
        <v>1964</v>
      </c>
      <c r="N1404" s="8" t="str" cm="1">
        <f t="array" ref="N1404">IF(G1404="?",INDEX($G$2:$G$2344,MODE(MATCH($G$2:$G$2344,$G$2:$G$2344,0))),G1404)</f>
        <v>tier - 3</v>
      </c>
      <c r="O1404" s="8" t="str" cm="1">
        <f t="array" ref="O1404">IF(H1404="?",INDEX($H$2:$H$2344,MODE(MATCH($H$2:$H$2344,$H$2:$H$2344,0))),H1404)</f>
        <v>tier - 1</v>
      </c>
      <c r="P1404" s="8" t="str">
        <f t="shared" si="151"/>
        <v>R1012</v>
      </c>
      <c r="Q1404" s="11">
        <f t="shared" si="152"/>
        <v>23690</v>
      </c>
      <c r="R1404" s="9">
        <f t="shared" si="154"/>
        <v>58</v>
      </c>
      <c r="S1404" s="9"/>
      <c r="T1404" s="40">
        <f>COUNTA(Table3[[#This Row],[month]:[age]])</f>
        <v>7</v>
      </c>
    </row>
    <row r="1405" spans="1:20" x14ac:dyDescent="0.25">
      <c r="A1405" t="s">
        <v>1436</v>
      </c>
      <c r="B1405">
        <v>1988</v>
      </c>
      <c r="C1405" t="s">
        <v>20</v>
      </c>
      <c r="D1405">
        <v>5</v>
      </c>
      <c r="E1405">
        <v>2</v>
      </c>
      <c r="F1405" s="42">
        <v>11737.85</v>
      </c>
      <c r="G1405" t="s">
        <v>12</v>
      </c>
      <c r="H1405" t="s">
        <v>16</v>
      </c>
      <c r="I1405" t="s">
        <v>42</v>
      </c>
      <c r="J1405" s="7">
        <f t="shared" si="149"/>
        <v>0</v>
      </c>
      <c r="K1405" s="9" t="str">
        <f t="shared" si="153"/>
        <v>Id935</v>
      </c>
      <c r="L1405" s="8" t="str">
        <f t="shared" si="150"/>
        <v>Sep</v>
      </c>
      <c r="M1405" s="9">
        <f t="shared" si="155"/>
        <v>1988</v>
      </c>
      <c r="N1405" s="8" t="str" cm="1">
        <f t="array" ref="N1405">IF(G1405="?",INDEX($G$2:$G$2344,MODE(MATCH($G$2:$G$2344,$G$2:$G$2344,0))),G1405)</f>
        <v>tier - 3</v>
      </c>
      <c r="O1405" s="8" t="str" cm="1">
        <f t="array" ref="O1405">IF(H1405="?",INDEX($H$2:$H$2344,MODE(MATCH($H$2:$H$2344,$H$2:$H$2344,0))),H1405)</f>
        <v>tier - 1</v>
      </c>
      <c r="P1405" s="8" t="str">
        <f t="shared" si="151"/>
        <v>R1011</v>
      </c>
      <c r="Q1405" s="11">
        <f t="shared" si="152"/>
        <v>32391</v>
      </c>
      <c r="R1405" s="9">
        <f t="shared" si="154"/>
        <v>34</v>
      </c>
      <c r="S1405" s="9"/>
      <c r="T1405" s="40">
        <f>COUNTA(Table3[[#This Row],[month]:[age]])</f>
        <v>7</v>
      </c>
    </row>
    <row r="1406" spans="1:20" x14ac:dyDescent="0.25">
      <c r="A1406" t="s">
        <v>1437</v>
      </c>
      <c r="B1406">
        <v>1969</v>
      </c>
      <c r="C1406" t="s">
        <v>15</v>
      </c>
      <c r="D1406">
        <v>12</v>
      </c>
      <c r="E1406">
        <v>3</v>
      </c>
      <c r="F1406" s="42">
        <v>11741.73</v>
      </c>
      <c r="G1406" t="s">
        <v>12</v>
      </c>
      <c r="H1406" t="s">
        <v>16</v>
      </c>
      <c r="I1406" t="s">
        <v>42</v>
      </c>
      <c r="J1406" s="7">
        <f t="shared" si="149"/>
        <v>0</v>
      </c>
      <c r="K1406" s="9" t="str">
        <f t="shared" si="153"/>
        <v>Id934</v>
      </c>
      <c r="L1406" s="8" t="str">
        <f t="shared" si="150"/>
        <v>Nov</v>
      </c>
      <c r="M1406" s="9">
        <f t="shared" si="155"/>
        <v>1969</v>
      </c>
      <c r="N1406" s="8" t="str" cm="1">
        <f t="array" ref="N1406">IF(G1406="?",INDEX($G$2:$G$2344,MODE(MATCH($G$2:$G$2344,$G$2:$G$2344,0))),G1406)</f>
        <v>tier - 3</v>
      </c>
      <c r="O1406" s="8" t="str" cm="1">
        <f t="array" ref="O1406">IF(H1406="?",INDEX($H$2:$H$2344,MODE(MATCH($H$2:$H$2344,$H$2:$H$2344,0))),H1406)</f>
        <v>tier - 1</v>
      </c>
      <c r="P1406" s="8" t="str">
        <f t="shared" si="151"/>
        <v>R1011</v>
      </c>
      <c r="Q1406" s="11">
        <f t="shared" si="152"/>
        <v>25519</v>
      </c>
      <c r="R1406" s="9">
        <f t="shared" si="154"/>
        <v>53</v>
      </c>
      <c r="S1406" s="9"/>
      <c r="T1406" s="40">
        <f>COUNTA(Table3[[#This Row],[month]:[age]])</f>
        <v>7</v>
      </c>
    </row>
    <row r="1407" spans="1:20" x14ac:dyDescent="0.25">
      <c r="A1407" t="s">
        <v>1438</v>
      </c>
      <c r="B1407">
        <v>1963</v>
      </c>
      <c r="C1407" t="s">
        <v>18</v>
      </c>
      <c r="D1407">
        <v>9</v>
      </c>
      <c r="E1407">
        <v>0</v>
      </c>
      <c r="F1407" s="42">
        <v>11743.3</v>
      </c>
      <c r="G1407" t="s">
        <v>12</v>
      </c>
      <c r="H1407" t="s">
        <v>12</v>
      </c>
      <c r="I1407" t="s">
        <v>13</v>
      </c>
      <c r="J1407" s="7">
        <f t="shared" si="149"/>
        <v>0</v>
      </c>
      <c r="K1407" s="9" t="str">
        <f t="shared" si="153"/>
        <v>Id933</v>
      </c>
      <c r="L1407" s="8" t="str">
        <f t="shared" si="150"/>
        <v>Jun</v>
      </c>
      <c r="M1407" s="9">
        <f t="shared" si="155"/>
        <v>1963</v>
      </c>
      <c r="N1407" s="8" t="str" cm="1">
        <f t="array" ref="N1407">IF(G1407="?",INDEX($G$2:$G$2344,MODE(MATCH($G$2:$G$2344,$G$2:$G$2344,0))),G1407)</f>
        <v>tier - 3</v>
      </c>
      <c r="O1407" s="8" t="str" cm="1">
        <f t="array" ref="O1407">IF(H1407="?",INDEX($H$2:$H$2344,MODE(MATCH($H$2:$H$2344,$H$2:$H$2344,0))),H1407)</f>
        <v>tier - 3</v>
      </c>
      <c r="P1407" s="8" t="str">
        <f t="shared" si="151"/>
        <v>R1013</v>
      </c>
      <c r="Q1407" s="11">
        <f t="shared" si="152"/>
        <v>23171</v>
      </c>
      <c r="R1407" s="9">
        <f t="shared" si="154"/>
        <v>59</v>
      </c>
      <c r="S1407" s="9"/>
      <c r="T1407" s="40">
        <f>COUNTA(Table3[[#This Row],[month]:[age]])</f>
        <v>7</v>
      </c>
    </row>
    <row r="1408" spans="1:20" x14ac:dyDescent="0.25">
      <c r="A1408" t="s">
        <v>1439</v>
      </c>
      <c r="B1408">
        <v>1964</v>
      </c>
      <c r="C1408" t="s">
        <v>30</v>
      </c>
      <c r="D1408">
        <v>2</v>
      </c>
      <c r="E1408">
        <v>0</v>
      </c>
      <c r="F1408" s="42">
        <v>11743.93</v>
      </c>
      <c r="G1408" t="s">
        <v>12</v>
      </c>
      <c r="H1408" t="s">
        <v>16</v>
      </c>
      <c r="I1408" t="s">
        <v>23</v>
      </c>
      <c r="J1408" s="7">
        <f t="shared" si="149"/>
        <v>0</v>
      </c>
      <c r="K1408" s="9" t="str">
        <f t="shared" si="153"/>
        <v>Id932</v>
      </c>
      <c r="L1408" s="8" t="str">
        <f t="shared" si="150"/>
        <v>Dec</v>
      </c>
      <c r="M1408" s="9">
        <f t="shared" si="155"/>
        <v>1964</v>
      </c>
      <c r="N1408" s="8" t="str" cm="1">
        <f t="array" ref="N1408">IF(G1408="?",INDEX($G$2:$G$2344,MODE(MATCH($G$2:$G$2344,$G$2:$G$2344,0))),G1408)</f>
        <v>tier - 3</v>
      </c>
      <c r="O1408" s="8" t="str" cm="1">
        <f t="array" ref="O1408">IF(H1408="?",INDEX($H$2:$H$2344,MODE(MATCH($H$2:$H$2344,$H$2:$H$2344,0))),H1408)</f>
        <v>tier - 1</v>
      </c>
      <c r="P1408" s="8" t="str">
        <f t="shared" si="151"/>
        <v>R1012</v>
      </c>
      <c r="Q1408" s="11">
        <f t="shared" si="152"/>
        <v>23713</v>
      </c>
      <c r="R1408" s="9">
        <f t="shared" si="154"/>
        <v>58</v>
      </c>
      <c r="S1408" s="9"/>
      <c r="T1408" s="40">
        <f>COUNTA(Table3[[#This Row],[month]:[age]])</f>
        <v>7</v>
      </c>
    </row>
    <row r="1409" spans="1:20" x14ac:dyDescent="0.25">
      <c r="A1409" t="s">
        <v>1440</v>
      </c>
      <c r="B1409">
        <v>1979</v>
      </c>
      <c r="C1409" t="s">
        <v>15</v>
      </c>
      <c r="D1409">
        <v>6</v>
      </c>
      <c r="E1409">
        <v>2</v>
      </c>
      <c r="F1409" s="42">
        <v>11752.68</v>
      </c>
      <c r="G1409" t="s">
        <v>12</v>
      </c>
      <c r="H1409" t="s">
        <v>16</v>
      </c>
      <c r="I1409" t="s">
        <v>535</v>
      </c>
      <c r="J1409" s="7">
        <f t="shared" si="149"/>
        <v>0</v>
      </c>
      <c r="K1409" s="9" t="str">
        <f t="shared" si="153"/>
        <v>Id931</v>
      </c>
      <c r="L1409" s="8" t="str">
        <f t="shared" si="150"/>
        <v>Nov</v>
      </c>
      <c r="M1409" s="9">
        <f t="shared" si="155"/>
        <v>1979</v>
      </c>
      <c r="N1409" s="8" t="str" cm="1">
        <f t="array" ref="N1409">IF(G1409="?",INDEX($G$2:$G$2344,MODE(MATCH($G$2:$G$2344,$G$2:$G$2344,0))),G1409)</f>
        <v>tier - 3</v>
      </c>
      <c r="O1409" s="8" t="str" cm="1">
        <f t="array" ref="O1409">IF(H1409="?",INDEX($H$2:$H$2344,MODE(MATCH($H$2:$H$2344,$H$2:$H$2344,0))),H1409)</f>
        <v>tier - 1</v>
      </c>
      <c r="P1409" s="8" t="str">
        <f t="shared" si="151"/>
        <v>R1026</v>
      </c>
      <c r="Q1409" s="11">
        <f t="shared" si="152"/>
        <v>29165</v>
      </c>
      <c r="R1409" s="9">
        <f t="shared" si="154"/>
        <v>43</v>
      </c>
      <c r="S1409" s="9"/>
      <c r="T1409" s="40">
        <f>COUNTA(Table3[[#This Row],[month]:[age]])</f>
        <v>7</v>
      </c>
    </row>
    <row r="1410" spans="1:20" x14ac:dyDescent="0.25">
      <c r="A1410" t="s">
        <v>1441</v>
      </c>
      <c r="B1410">
        <v>1966</v>
      </c>
      <c r="C1410" t="s">
        <v>10</v>
      </c>
      <c r="D1410">
        <v>25</v>
      </c>
      <c r="E1410">
        <v>1</v>
      </c>
      <c r="F1410" s="42">
        <v>11763</v>
      </c>
      <c r="G1410" t="s">
        <v>12</v>
      </c>
      <c r="H1410" t="s">
        <v>12</v>
      </c>
      <c r="I1410" t="s">
        <v>168</v>
      </c>
      <c r="J1410" s="7">
        <f t="shared" ref="J1410:J1473" si="156">COUNTIF(A1410:I1410, "?")</f>
        <v>0</v>
      </c>
      <c r="K1410" s="9" t="str">
        <f t="shared" si="153"/>
        <v>Id930</v>
      </c>
      <c r="L1410" s="8" t="str">
        <f t="shared" ref="L1410:L1473" si="157">IF(C1410="?", "Sep", C1410)</f>
        <v>Jul</v>
      </c>
      <c r="M1410" s="9">
        <f t="shared" si="155"/>
        <v>1966</v>
      </c>
      <c r="N1410" s="8" t="str" cm="1">
        <f t="array" ref="N1410">IF(G1410="?",INDEX($G$2:$G$2344,MODE(MATCH($G$2:$G$2344,$G$2:$G$2344,0))),G1410)</f>
        <v>tier - 3</v>
      </c>
      <c r="O1410" s="8" t="str" cm="1">
        <f t="array" ref="O1410">IF(H1410="?",INDEX($H$2:$H$2344,MODE(MATCH($H$2:$H$2344,$H$2:$H$2344,0))),H1410)</f>
        <v>tier - 3</v>
      </c>
      <c r="P1410" s="8" t="str">
        <f t="shared" ref="P1410:P1473" si="158">IF(I1410="?", "Unknown", I1410)</f>
        <v>R1016</v>
      </c>
      <c r="Q1410" s="11">
        <f t="shared" ref="Q1410:Q1473" si="159">DATE(B1410, MONTH(1 &amp; L1410), D1410)</f>
        <v>24313</v>
      </c>
      <c r="R1410" s="9">
        <f t="shared" si="154"/>
        <v>56</v>
      </c>
      <c r="S1410" s="9"/>
      <c r="T1410" s="40">
        <f>COUNTA(Table3[[#This Row],[month]:[age]])</f>
        <v>7</v>
      </c>
    </row>
    <row r="1411" spans="1:20" x14ac:dyDescent="0.25">
      <c r="A1411" t="s">
        <v>1442</v>
      </c>
      <c r="B1411">
        <v>1982</v>
      </c>
      <c r="C1411" t="s">
        <v>15</v>
      </c>
      <c r="D1411">
        <v>20</v>
      </c>
      <c r="E1411">
        <v>3</v>
      </c>
      <c r="F1411" s="42">
        <v>11773.06</v>
      </c>
      <c r="G1411" t="s">
        <v>12</v>
      </c>
      <c r="H1411" t="s">
        <v>12</v>
      </c>
      <c r="I1411" t="s">
        <v>535</v>
      </c>
      <c r="J1411" s="7">
        <f t="shared" si="156"/>
        <v>0</v>
      </c>
      <c r="K1411" s="9" t="str">
        <f t="shared" ref="K1411:K1474" si="160">IF(A1411="?", "Unknown", A1411)</f>
        <v>Id929</v>
      </c>
      <c r="L1411" s="8" t="str">
        <f t="shared" si="157"/>
        <v>Nov</v>
      </c>
      <c r="M1411" s="9">
        <f t="shared" si="155"/>
        <v>1982</v>
      </c>
      <c r="N1411" s="8" t="str" cm="1">
        <f t="array" ref="N1411">IF(G1411="?",INDEX($G$2:$G$2344,MODE(MATCH($G$2:$G$2344,$G$2:$G$2344,0))),G1411)</f>
        <v>tier - 3</v>
      </c>
      <c r="O1411" s="8" t="str" cm="1">
        <f t="array" ref="O1411">IF(H1411="?",INDEX($H$2:$H$2344,MODE(MATCH($H$2:$H$2344,$H$2:$H$2344,0))),H1411)</f>
        <v>tier - 3</v>
      </c>
      <c r="P1411" s="8" t="str">
        <f t="shared" si="158"/>
        <v>R1026</v>
      </c>
      <c r="Q1411" s="11">
        <f t="shared" si="159"/>
        <v>30275</v>
      </c>
      <c r="R1411" s="9">
        <f t="shared" ref="R1411:R1474" si="161">DATEDIF(Q1411, DATE(2023,6,8), "Y")</f>
        <v>40</v>
      </c>
      <c r="S1411" s="9"/>
      <c r="T1411" s="40">
        <f>COUNTA(Table3[[#This Row],[month]:[age]])</f>
        <v>7</v>
      </c>
    </row>
    <row r="1412" spans="1:20" x14ac:dyDescent="0.25">
      <c r="A1412" t="s">
        <v>1443</v>
      </c>
      <c r="B1412">
        <v>1965</v>
      </c>
      <c r="C1412" t="s">
        <v>37</v>
      </c>
      <c r="D1412">
        <v>3</v>
      </c>
      <c r="E1412">
        <v>0</v>
      </c>
      <c r="F1412" s="42">
        <v>11830.61</v>
      </c>
      <c r="G1412" t="s">
        <v>12</v>
      </c>
      <c r="H1412" t="s">
        <v>16</v>
      </c>
      <c r="I1412" t="s">
        <v>23</v>
      </c>
      <c r="J1412" s="7">
        <f t="shared" si="156"/>
        <v>0</v>
      </c>
      <c r="K1412" s="9" t="str">
        <f t="shared" si="160"/>
        <v>Id928</v>
      </c>
      <c r="L1412" s="8" t="str">
        <f t="shared" si="157"/>
        <v>Oct</v>
      </c>
      <c r="M1412" s="9">
        <f t="shared" si="155"/>
        <v>1965</v>
      </c>
      <c r="N1412" s="8" t="str" cm="1">
        <f t="array" ref="N1412">IF(G1412="?",INDEX($G$2:$G$2344,MODE(MATCH($G$2:$G$2344,$G$2:$G$2344,0))),G1412)</f>
        <v>tier - 3</v>
      </c>
      <c r="O1412" s="8" t="str" cm="1">
        <f t="array" ref="O1412">IF(H1412="?",INDEX($H$2:$H$2344,MODE(MATCH($H$2:$H$2344,$H$2:$H$2344,0))),H1412)</f>
        <v>tier - 1</v>
      </c>
      <c r="P1412" s="8" t="str">
        <f t="shared" si="158"/>
        <v>R1012</v>
      </c>
      <c r="Q1412" s="11">
        <f t="shared" si="159"/>
        <v>24018</v>
      </c>
      <c r="R1412" s="9">
        <f t="shared" si="161"/>
        <v>57</v>
      </c>
      <c r="S1412" s="9"/>
      <c r="T1412" s="40">
        <f>COUNTA(Table3[[#This Row],[month]:[age]])</f>
        <v>7</v>
      </c>
    </row>
    <row r="1413" spans="1:20" x14ac:dyDescent="0.25">
      <c r="A1413" t="s">
        <v>1444</v>
      </c>
      <c r="B1413">
        <v>1964</v>
      </c>
      <c r="C1413" t="s">
        <v>18</v>
      </c>
      <c r="D1413">
        <v>27</v>
      </c>
      <c r="E1413">
        <v>0</v>
      </c>
      <c r="F1413" s="42">
        <v>11833.78</v>
      </c>
      <c r="G1413" t="s">
        <v>12</v>
      </c>
      <c r="H1413" t="s">
        <v>12</v>
      </c>
      <c r="I1413" t="s">
        <v>13</v>
      </c>
      <c r="J1413" s="7">
        <f t="shared" si="156"/>
        <v>0</v>
      </c>
      <c r="K1413" s="9" t="str">
        <f t="shared" si="160"/>
        <v>Id927</v>
      </c>
      <c r="L1413" s="8" t="str">
        <f t="shared" si="157"/>
        <v>Jun</v>
      </c>
      <c r="M1413" s="9">
        <f t="shared" si="155"/>
        <v>1964</v>
      </c>
      <c r="N1413" s="8" t="str" cm="1">
        <f t="array" ref="N1413">IF(G1413="?",INDEX($G$2:$G$2344,MODE(MATCH($G$2:$G$2344,$G$2:$G$2344,0))),G1413)</f>
        <v>tier - 3</v>
      </c>
      <c r="O1413" s="8" t="str" cm="1">
        <f t="array" ref="O1413">IF(H1413="?",INDEX($H$2:$H$2344,MODE(MATCH($H$2:$H$2344,$H$2:$H$2344,0))),H1413)</f>
        <v>tier - 3</v>
      </c>
      <c r="P1413" s="8" t="str">
        <f t="shared" si="158"/>
        <v>R1013</v>
      </c>
      <c r="Q1413" s="11">
        <f t="shared" si="159"/>
        <v>23555</v>
      </c>
      <c r="R1413" s="9">
        <f t="shared" si="161"/>
        <v>58</v>
      </c>
      <c r="S1413" s="9"/>
      <c r="T1413" s="40">
        <f>COUNTA(Table3[[#This Row],[month]:[age]])</f>
        <v>7</v>
      </c>
    </row>
    <row r="1414" spans="1:20" x14ac:dyDescent="0.25">
      <c r="A1414" t="s">
        <v>1445</v>
      </c>
      <c r="B1414">
        <v>1964</v>
      </c>
      <c r="C1414" t="s">
        <v>20</v>
      </c>
      <c r="D1414">
        <v>11</v>
      </c>
      <c r="E1414">
        <v>0</v>
      </c>
      <c r="F1414" s="42">
        <v>11837.16</v>
      </c>
      <c r="G1414" t="s">
        <v>12</v>
      </c>
      <c r="H1414" t="s">
        <v>12</v>
      </c>
      <c r="I1414" t="s">
        <v>42</v>
      </c>
      <c r="J1414" s="7">
        <f t="shared" si="156"/>
        <v>0</v>
      </c>
      <c r="K1414" s="9" t="str">
        <f t="shared" si="160"/>
        <v>Id926</v>
      </c>
      <c r="L1414" s="8" t="str">
        <f t="shared" si="157"/>
        <v>Sep</v>
      </c>
      <c r="M1414" s="9">
        <f t="shared" si="155"/>
        <v>1964</v>
      </c>
      <c r="N1414" s="8" t="str" cm="1">
        <f t="array" ref="N1414">IF(G1414="?",INDEX($G$2:$G$2344,MODE(MATCH($G$2:$G$2344,$G$2:$G$2344,0))),G1414)</f>
        <v>tier - 3</v>
      </c>
      <c r="O1414" s="8" t="str" cm="1">
        <f t="array" ref="O1414">IF(H1414="?",INDEX($H$2:$H$2344,MODE(MATCH($H$2:$H$2344,$H$2:$H$2344,0))),H1414)</f>
        <v>tier - 3</v>
      </c>
      <c r="P1414" s="8" t="str">
        <f t="shared" si="158"/>
        <v>R1011</v>
      </c>
      <c r="Q1414" s="11">
        <f t="shared" si="159"/>
        <v>23631</v>
      </c>
      <c r="R1414" s="9">
        <f t="shared" si="161"/>
        <v>58</v>
      </c>
      <c r="S1414" s="9"/>
      <c r="T1414" s="40">
        <f>COUNTA(Table3[[#This Row],[month]:[age]])</f>
        <v>7</v>
      </c>
    </row>
    <row r="1415" spans="1:20" x14ac:dyDescent="0.25">
      <c r="A1415" t="s">
        <v>1446</v>
      </c>
      <c r="B1415">
        <v>1965</v>
      </c>
      <c r="C1415" t="s">
        <v>20</v>
      </c>
      <c r="D1415">
        <v>25</v>
      </c>
      <c r="E1415">
        <v>0</v>
      </c>
      <c r="F1415" s="42">
        <v>11840.78</v>
      </c>
      <c r="G1415" t="s">
        <v>12</v>
      </c>
      <c r="H1415" t="s">
        <v>11</v>
      </c>
      <c r="I1415" t="s">
        <v>23</v>
      </c>
      <c r="J1415" s="7">
        <f t="shared" si="156"/>
        <v>0</v>
      </c>
      <c r="K1415" s="9" t="str">
        <f t="shared" si="160"/>
        <v>Id925</v>
      </c>
      <c r="L1415" s="8" t="str">
        <f t="shared" si="157"/>
        <v>Sep</v>
      </c>
      <c r="M1415" s="9">
        <f t="shared" si="155"/>
        <v>1965</v>
      </c>
      <c r="N1415" s="8" t="str" cm="1">
        <f t="array" ref="N1415">IF(G1415="?",INDEX($G$2:$G$2344,MODE(MATCH($G$2:$G$2344,$G$2:$G$2344,0))),G1415)</f>
        <v>tier - 3</v>
      </c>
      <c r="O1415" s="8" t="str" cm="1">
        <f t="array" ref="O1415">IF(H1415="?",INDEX($H$2:$H$2344,MODE(MATCH($H$2:$H$2344,$H$2:$H$2344,0))),H1415)</f>
        <v>tier - 2</v>
      </c>
      <c r="P1415" s="8" t="str">
        <f t="shared" si="158"/>
        <v>R1012</v>
      </c>
      <c r="Q1415" s="11">
        <f t="shared" si="159"/>
        <v>24010</v>
      </c>
      <c r="R1415" s="9">
        <f t="shared" si="161"/>
        <v>57</v>
      </c>
      <c r="S1415" s="9"/>
      <c r="T1415" s="40">
        <f>COUNTA(Table3[[#This Row],[month]:[age]])</f>
        <v>7</v>
      </c>
    </row>
    <row r="1416" spans="1:20" x14ac:dyDescent="0.25">
      <c r="A1416" t="s">
        <v>1447</v>
      </c>
      <c r="B1416">
        <v>1964</v>
      </c>
      <c r="C1416" t="s">
        <v>10</v>
      </c>
      <c r="D1416">
        <v>11</v>
      </c>
      <c r="E1416">
        <v>0</v>
      </c>
      <c r="F1416" s="42">
        <v>11842.44</v>
      </c>
      <c r="G1416" t="s">
        <v>12</v>
      </c>
      <c r="H1416" t="s">
        <v>11</v>
      </c>
      <c r="I1416" t="s">
        <v>42</v>
      </c>
      <c r="J1416" s="7">
        <f t="shared" si="156"/>
        <v>0</v>
      </c>
      <c r="K1416" s="9" t="str">
        <f t="shared" si="160"/>
        <v>Id924</v>
      </c>
      <c r="L1416" s="8" t="str">
        <f t="shared" si="157"/>
        <v>Jul</v>
      </c>
      <c r="M1416" s="9">
        <f t="shared" si="155"/>
        <v>1964</v>
      </c>
      <c r="N1416" s="8" t="str" cm="1">
        <f t="array" ref="N1416">IF(G1416="?",INDEX($G$2:$G$2344,MODE(MATCH($G$2:$G$2344,$G$2:$G$2344,0))),G1416)</f>
        <v>tier - 3</v>
      </c>
      <c r="O1416" s="8" t="str" cm="1">
        <f t="array" ref="O1416">IF(H1416="?",INDEX($H$2:$H$2344,MODE(MATCH($H$2:$H$2344,$H$2:$H$2344,0))),H1416)</f>
        <v>tier - 2</v>
      </c>
      <c r="P1416" s="8" t="str">
        <f t="shared" si="158"/>
        <v>R1011</v>
      </c>
      <c r="Q1416" s="11">
        <f t="shared" si="159"/>
        <v>23569</v>
      </c>
      <c r="R1416" s="9">
        <f t="shared" si="161"/>
        <v>58</v>
      </c>
      <c r="S1416" s="9"/>
      <c r="T1416" s="40">
        <f>COUNTA(Table3[[#This Row],[month]:[age]])</f>
        <v>7</v>
      </c>
    </row>
    <row r="1417" spans="1:20" x14ac:dyDescent="0.25">
      <c r="A1417" t="s">
        <v>1448</v>
      </c>
      <c r="B1417">
        <v>1965</v>
      </c>
      <c r="C1417" t="s">
        <v>15</v>
      </c>
      <c r="D1417">
        <v>10</v>
      </c>
      <c r="E1417">
        <v>0</v>
      </c>
      <c r="F1417" s="42">
        <v>11842.62</v>
      </c>
      <c r="G1417" t="s">
        <v>12</v>
      </c>
      <c r="H1417" t="s">
        <v>12</v>
      </c>
      <c r="I1417" t="s">
        <v>23</v>
      </c>
      <c r="J1417" s="7">
        <f t="shared" si="156"/>
        <v>0</v>
      </c>
      <c r="K1417" s="9" t="str">
        <f t="shared" si="160"/>
        <v>Id923</v>
      </c>
      <c r="L1417" s="8" t="str">
        <f t="shared" si="157"/>
        <v>Nov</v>
      </c>
      <c r="M1417" s="9">
        <f t="shared" si="155"/>
        <v>1965</v>
      </c>
      <c r="N1417" s="8" t="str" cm="1">
        <f t="array" ref="N1417">IF(G1417="?",INDEX($G$2:$G$2344,MODE(MATCH($G$2:$G$2344,$G$2:$G$2344,0))),G1417)</f>
        <v>tier - 3</v>
      </c>
      <c r="O1417" s="8" t="str" cm="1">
        <f t="array" ref="O1417">IF(H1417="?",INDEX($H$2:$H$2344,MODE(MATCH($H$2:$H$2344,$H$2:$H$2344,0))),H1417)</f>
        <v>tier - 3</v>
      </c>
      <c r="P1417" s="8" t="str">
        <f t="shared" si="158"/>
        <v>R1012</v>
      </c>
      <c r="Q1417" s="11">
        <f t="shared" si="159"/>
        <v>24056</v>
      </c>
      <c r="R1417" s="9">
        <f t="shared" si="161"/>
        <v>57</v>
      </c>
      <c r="S1417" s="9"/>
      <c r="T1417" s="40">
        <f>COUNTA(Table3[[#This Row],[month]:[age]])</f>
        <v>7</v>
      </c>
    </row>
    <row r="1418" spans="1:20" x14ac:dyDescent="0.25">
      <c r="A1418" t="s">
        <v>1449</v>
      </c>
      <c r="B1418">
        <v>1964</v>
      </c>
      <c r="C1418" t="s">
        <v>18</v>
      </c>
      <c r="D1418">
        <v>27</v>
      </c>
      <c r="E1418">
        <v>0</v>
      </c>
      <c r="F1418" s="42">
        <v>11848.14</v>
      </c>
      <c r="G1418" t="s">
        <v>12</v>
      </c>
      <c r="H1418" t="s">
        <v>11</v>
      </c>
      <c r="I1418" t="s">
        <v>42</v>
      </c>
      <c r="J1418" s="7">
        <f t="shared" si="156"/>
        <v>0</v>
      </c>
      <c r="K1418" s="9" t="str">
        <f t="shared" si="160"/>
        <v>Id922</v>
      </c>
      <c r="L1418" s="8" t="str">
        <f t="shared" si="157"/>
        <v>Jun</v>
      </c>
      <c r="M1418" s="9">
        <f t="shared" si="155"/>
        <v>1964</v>
      </c>
      <c r="N1418" s="8" t="str" cm="1">
        <f t="array" ref="N1418">IF(G1418="?",INDEX($G$2:$G$2344,MODE(MATCH($G$2:$G$2344,$G$2:$G$2344,0))),G1418)</f>
        <v>tier - 3</v>
      </c>
      <c r="O1418" s="8" t="str" cm="1">
        <f t="array" ref="O1418">IF(H1418="?",INDEX($H$2:$H$2344,MODE(MATCH($H$2:$H$2344,$H$2:$H$2344,0))),H1418)</f>
        <v>tier - 2</v>
      </c>
      <c r="P1418" s="8" t="str">
        <f t="shared" si="158"/>
        <v>R1011</v>
      </c>
      <c r="Q1418" s="11">
        <f t="shared" si="159"/>
        <v>23555</v>
      </c>
      <c r="R1418" s="9">
        <f t="shared" si="161"/>
        <v>58</v>
      </c>
      <c r="S1418" s="9"/>
      <c r="T1418" s="40">
        <f>COUNTA(Table3[[#This Row],[month]:[age]])</f>
        <v>7</v>
      </c>
    </row>
    <row r="1419" spans="1:20" x14ac:dyDescent="0.25">
      <c r="A1419" t="s">
        <v>1450</v>
      </c>
      <c r="B1419">
        <v>1964</v>
      </c>
      <c r="C1419" t="s">
        <v>20</v>
      </c>
      <c r="D1419">
        <v>29</v>
      </c>
      <c r="E1419">
        <v>0</v>
      </c>
      <c r="F1419" s="42">
        <v>11856.41</v>
      </c>
      <c r="G1419" t="s">
        <v>12</v>
      </c>
      <c r="H1419" t="s">
        <v>11</v>
      </c>
      <c r="I1419" t="s">
        <v>13</v>
      </c>
      <c r="J1419" s="7">
        <f t="shared" si="156"/>
        <v>0</v>
      </c>
      <c r="K1419" s="9" t="str">
        <f t="shared" si="160"/>
        <v>Id921</v>
      </c>
      <c r="L1419" s="8" t="str">
        <f t="shared" si="157"/>
        <v>Sep</v>
      </c>
      <c r="M1419" s="9">
        <f t="shared" si="155"/>
        <v>1964</v>
      </c>
      <c r="N1419" s="8" t="str" cm="1">
        <f t="array" ref="N1419">IF(G1419="?",INDEX($G$2:$G$2344,MODE(MATCH($G$2:$G$2344,$G$2:$G$2344,0))),G1419)</f>
        <v>tier - 3</v>
      </c>
      <c r="O1419" s="8" t="str" cm="1">
        <f t="array" ref="O1419">IF(H1419="?",INDEX($H$2:$H$2344,MODE(MATCH($H$2:$H$2344,$H$2:$H$2344,0))),H1419)</f>
        <v>tier - 2</v>
      </c>
      <c r="P1419" s="8" t="str">
        <f t="shared" si="158"/>
        <v>R1013</v>
      </c>
      <c r="Q1419" s="11">
        <f t="shared" si="159"/>
        <v>23649</v>
      </c>
      <c r="R1419" s="9">
        <f t="shared" si="161"/>
        <v>58</v>
      </c>
      <c r="S1419" s="9"/>
      <c r="T1419" s="40">
        <f>COUNTA(Table3[[#This Row],[month]:[age]])</f>
        <v>7</v>
      </c>
    </row>
    <row r="1420" spans="1:20" x14ac:dyDescent="0.25">
      <c r="A1420" t="s">
        <v>1451</v>
      </c>
      <c r="B1420">
        <v>1974</v>
      </c>
      <c r="C1420" t="s">
        <v>10</v>
      </c>
      <c r="D1420">
        <v>7</v>
      </c>
      <c r="E1420">
        <v>0</v>
      </c>
      <c r="F1420" s="42">
        <v>11858.56</v>
      </c>
      <c r="G1420" t="s">
        <v>12</v>
      </c>
      <c r="H1420" t="s">
        <v>12</v>
      </c>
      <c r="I1420" t="s">
        <v>42</v>
      </c>
      <c r="J1420" s="7">
        <f t="shared" si="156"/>
        <v>0</v>
      </c>
      <c r="K1420" s="9" t="str">
        <f t="shared" si="160"/>
        <v>Id920</v>
      </c>
      <c r="L1420" s="8" t="str">
        <f t="shared" si="157"/>
        <v>Jul</v>
      </c>
      <c r="M1420" s="9">
        <f t="shared" si="155"/>
        <v>1974</v>
      </c>
      <c r="N1420" s="8" t="str" cm="1">
        <f t="array" ref="N1420">IF(G1420="?",INDEX($G$2:$G$2344,MODE(MATCH($G$2:$G$2344,$G$2:$G$2344,0))),G1420)</f>
        <v>tier - 3</v>
      </c>
      <c r="O1420" s="8" t="str" cm="1">
        <f t="array" ref="O1420">IF(H1420="?",INDEX($H$2:$H$2344,MODE(MATCH($H$2:$H$2344,$H$2:$H$2344,0))),H1420)</f>
        <v>tier - 3</v>
      </c>
      <c r="P1420" s="8" t="str">
        <f t="shared" si="158"/>
        <v>R1011</v>
      </c>
      <c r="Q1420" s="11">
        <f t="shared" si="159"/>
        <v>27217</v>
      </c>
      <c r="R1420" s="9">
        <f t="shared" si="161"/>
        <v>48</v>
      </c>
      <c r="S1420" s="9"/>
      <c r="T1420" s="40">
        <f>COUNTA(Table3[[#This Row],[month]:[age]])</f>
        <v>7</v>
      </c>
    </row>
    <row r="1421" spans="1:20" x14ac:dyDescent="0.25">
      <c r="A1421" t="s">
        <v>1452</v>
      </c>
      <c r="B1421">
        <v>1967</v>
      </c>
      <c r="C1421" t="s">
        <v>35</v>
      </c>
      <c r="D1421">
        <v>24</v>
      </c>
      <c r="E1421">
        <v>1</v>
      </c>
      <c r="F1421" s="42">
        <v>11879.1</v>
      </c>
      <c r="G1421" t="s">
        <v>12</v>
      </c>
      <c r="H1421" t="s">
        <v>12</v>
      </c>
      <c r="I1421" t="s">
        <v>247</v>
      </c>
      <c r="J1421" s="7">
        <f t="shared" si="156"/>
        <v>0</v>
      </c>
      <c r="K1421" s="9" t="str">
        <f t="shared" si="160"/>
        <v>Id919</v>
      </c>
      <c r="L1421" s="8" t="str">
        <f t="shared" si="157"/>
        <v>Aug</v>
      </c>
      <c r="M1421" s="9">
        <f t="shared" si="155"/>
        <v>1967</v>
      </c>
      <c r="N1421" s="8" t="str" cm="1">
        <f t="array" ref="N1421">IF(G1421="?",INDEX($G$2:$G$2344,MODE(MATCH($G$2:$G$2344,$G$2:$G$2344,0))),G1421)</f>
        <v>tier - 3</v>
      </c>
      <c r="O1421" s="8" t="str" cm="1">
        <f t="array" ref="O1421">IF(H1421="?",INDEX($H$2:$H$2344,MODE(MATCH($H$2:$H$2344,$H$2:$H$2344,0))),H1421)</f>
        <v>tier - 3</v>
      </c>
      <c r="P1421" s="8" t="str">
        <f t="shared" si="158"/>
        <v>R1024</v>
      </c>
      <c r="Q1421" s="11">
        <f t="shared" si="159"/>
        <v>24708</v>
      </c>
      <c r="R1421" s="9">
        <f t="shared" si="161"/>
        <v>55</v>
      </c>
      <c r="S1421" s="9"/>
      <c r="T1421" s="40">
        <f>COUNTA(Table3[[#This Row],[month]:[age]])</f>
        <v>7</v>
      </c>
    </row>
    <row r="1422" spans="1:20" x14ac:dyDescent="0.25">
      <c r="A1422" t="s">
        <v>1453</v>
      </c>
      <c r="B1422">
        <v>1967</v>
      </c>
      <c r="C1422" t="s">
        <v>10</v>
      </c>
      <c r="D1422">
        <v>14</v>
      </c>
      <c r="E1422">
        <v>2</v>
      </c>
      <c r="F1422" s="42">
        <v>11881.36</v>
      </c>
      <c r="G1422" t="s">
        <v>12</v>
      </c>
      <c r="H1422" t="s">
        <v>11</v>
      </c>
      <c r="I1422" t="s">
        <v>42</v>
      </c>
      <c r="J1422" s="7">
        <f t="shared" si="156"/>
        <v>0</v>
      </c>
      <c r="K1422" s="9" t="str">
        <f t="shared" si="160"/>
        <v>Id918</v>
      </c>
      <c r="L1422" s="8" t="str">
        <f t="shared" si="157"/>
        <v>Jul</v>
      </c>
      <c r="M1422" s="9">
        <f t="shared" si="155"/>
        <v>1967</v>
      </c>
      <c r="N1422" s="8" t="str" cm="1">
        <f t="array" ref="N1422">IF(G1422="?",INDEX($G$2:$G$2344,MODE(MATCH($G$2:$G$2344,$G$2:$G$2344,0))),G1422)</f>
        <v>tier - 3</v>
      </c>
      <c r="O1422" s="8" t="str" cm="1">
        <f t="array" ref="O1422">IF(H1422="?",INDEX($H$2:$H$2344,MODE(MATCH($H$2:$H$2344,$H$2:$H$2344,0))),H1422)</f>
        <v>tier - 2</v>
      </c>
      <c r="P1422" s="8" t="str">
        <f t="shared" si="158"/>
        <v>R1011</v>
      </c>
      <c r="Q1422" s="11">
        <f t="shared" si="159"/>
        <v>24667</v>
      </c>
      <c r="R1422" s="9">
        <f t="shared" si="161"/>
        <v>55</v>
      </c>
      <c r="S1422" s="9"/>
      <c r="T1422" s="40">
        <f>COUNTA(Table3[[#This Row],[month]:[age]])</f>
        <v>7</v>
      </c>
    </row>
    <row r="1423" spans="1:20" x14ac:dyDescent="0.25">
      <c r="A1423" t="s">
        <v>1454</v>
      </c>
      <c r="B1423">
        <v>1967</v>
      </c>
      <c r="C1423" t="s">
        <v>37</v>
      </c>
      <c r="D1423">
        <v>29</v>
      </c>
      <c r="E1423">
        <v>2</v>
      </c>
      <c r="F1423" s="42">
        <v>11881.97</v>
      </c>
      <c r="G1423" t="s">
        <v>12</v>
      </c>
      <c r="H1423" t="s">
        <v>16</v>
      </c>
      <c r="I1423" t="s">
        <v>13</v>
      </c>
      <c r="J1423" s="7">
        <f t="shared" si="156"/>
        <v>0</v>
      </c>
      <c r="K1423" s="9" t="str">
        <f t="shared" si="160"/>
        <v>Id917</v>
      </c>
      <c r="L1423" s="8" t="str">
        <f t="shared" si="157"/>
        <v>Oct</v>
      </c>
      <c r="M1423" s="9">
        <f t="shared" si="155"/>
        <v>1967</v>
      </c>
      <c r="N1423" s="8" t="str" cm="1">
        <f t="array" ref="N1423">IF(G1423="?",INDEX($G$2:$G$2344,MODE(MATCH($G$2:$G$2344,$G$2:$G$2344,0))),G1423)</f>
        <v>tier - 3</v>
      </c>
      <c r="O1423" s="8" t="str" cm="1">
        <f t="array" ref="O1423">IF(H1423="?",INDEX($H$2:$H$2344,MODE(MATCH($H$2:$H$2344,$H$2:$H$2344,0))),H1423)</f>
        <v>tier - 1</v>
      </c>
      <c r="P1423" s="8" t="str">
        <f t="shared" si="158"/>
        <v>R1013</v>
      </c>
      <c r="Q1423" s="11">
        <f t="shared" si="159"/>
        <v>24774</v>
      </c>
      <c r="R1423" s="9">
        <f t="shared" si="161"/>
        <v>55</v>
      </c>
      <c r="S1423" s="9"/>
      <c r="T1423" s="40">
        <f>COUNTA(Table3[[#This Row],[month]:[age]])</f>
        <v>7</v>
      </c>
    </row>
    <row r="1424" spans="1:20" x14ac:dyDescent="0.25">
      <c r="A1424" t="s">
        <v>1455</v>
      </c>
      <c r="B1424">
        <v>2004</v>
      </c>
      <c r="C1424" t="s">
        <v>18</v>
      </c>
      <c r="D1424">
        <v>2</v>
      </c>
      <c r="E1424">
        <v>2</v>
      </c>
      <c r="F1424" s="42">
        <v>11884.05</v>
      </c>
      <c r="G1424" t="s">
        <v>12</v>
      </c>
      <c r="H1424" t="s">
        <v>12</v>
      </c>
      <c r="I1424" t="s">
        <v>13</v>
      </c>
      <c r="J1424" s="7">
        <f t="shared" si="156"/>
        <v>0</v>
      </c>
      <c r="K1424" s="9" t="str">
        <f t="shared" si="160"/>
        <v>Id916</v>
      </c>
      <c r="L1424" s="8" t="str">
        <f t="shared" si="157"/>
        <v>Jun</v>
      </c>
      <c r="M1424" s="9">
        <f t="shared" si="155"/>
        <v>2004</v>
      </c>
      <c r="N1424" s="8" t="str" cm="1">
        <f t="array" ref="N1424">IF(G1424="?",INDEX($G$2:$G$2344,MODE(MATCH($G$2:$G$2344,$G$2:$G$2344,0))),G1424)</f>
        <v>tier - 3</v>
      </c>
      <c r="O1424" s="8" t="str" cm="1">
        <f t="array" ref="O1424">IF(H1424="?",INDEX($H$2:$H$2344,MODE(MATCH($H$2:$H$2344,$H$2:$H$2344,0))),H1424)</f>
        <v>tier - 3</v>
      </c>
      <c r="P1424" s="8" t="str">
        <f t="shared" si="158"/>
        <v>R1013</v>
      </c>
      <c r="Q1424" s="11">
        <f t="shared" si="159"/>
        <v>38140</v>
      </c>
      <c r="R1424" s="9">
        <f t="shared" si="161"/>
        <v>19</v>
      </c>
      <c r="S1424" s="9"/>
      <c r="T1424" s="40">
        <f>COUNTA(Table3[[#This Row],[month]:[age]])</f>
        <v>7</v>
      </c>
    </row>
    <row r="1425" spans="1:20" x14ac:dyDescent="0.25">
      <c r="A1425" t="s">
        <v>1456</v>
      </c>
      <c r="B1425">
        <v>1964</v>
      </c>
      <c r="C1425" t="s">
        <v>15</v>
      </c>
      <c r="D1425">
        <v>19</v>
      </c>
      <c r="E1425">
        <v>0</v>
      </c>
      <c r="F1425" s="42">
        <v>11918.2</v>
      </c>
      <c r="G1425" t="s">
        <v>12</v>
      </c>
      <c r="H1425" t="s">
        <v>16</v>
      </c>
      <c r="I1425" t="s">
        <v>300</v>
      </c>
      <c r="J1425" s="7">
        <f t="shared" si="156"/>
        <v>0</v>
      </c>
      <c r="K1425" s="9" t="str">
        <f t="shared" si="160"/>
        <v>Id915</v>
      </c>
      <c r="L1425" s="8" t="str">
        <f t="shared" si="157"/>
        <v>Nov</v>
      </c>
      <c r="M1425" s="9">
        <f t="shared" si="155"/>
        <v>1964</v>
      </c>
      <c r="N1425" s="8" t="str" cm="1">
        <f t="array" ref="N1425">IF(G1425="?",INDEX($G$2:$G$2344,MODE(MATCH($G$2:$G$2344,$G$2:$G$2344,0))),G1425)</f>
        <v>tier - 3</v>
      </c>
      <c r="O1425" s="8" t="str" cm="1">
        <f t="array" ref="O1425">IF(H1425="?",INDEX($H$2:$H$2344,MODE(MATCH($H$2:$H$2344,$H$2:$H$2344,0))),H1425)</f>
        <v>tier - 1</v>
      </c>
      <c r="P1425" s="8" t="str">
        <f t="shared" si="158"/>
        <v>R1021</v>
      </c>
      <c r="Q1425" s="11">
        <f t="shared" si="159"/>
        <v>23700</v>
      </c>
      <c r="R1425" s="9">
        <f t="shared" si="161"/>
        <v>58</v>
      </c>
      <c r="S1425" s="9"/>
      <c r="T1425" s="40">
        <f>COUNTA(Table3[[#This Row],[month]:[age]])</f>
        <v>7</v>
      </c>
    </row>
    <row r="1426" spans="1:20" x14ac:dyDescent="0.25">
      <c r="A1426" t="s">
        <v>1457</v>
      </c>
      <c r="B1426">
        <v>1964</v>
      </c>
      <c r="C1426" t="s">
        <v>30</v>
      </c>
      <c r="D1426">
        <v>20</v>
      </c>
      <c r="E1426">
        <v>0</v>
      </c>
      <c r="F1426" s="42">
        <v>11931.13</v>
      </c>
      <c r="G1426" t="s">
        <v>12</v>
      </c>
      <c r="H1426" t="s">
        <v>16</v>
      </c>
      <c r="I1426" t="s">
        <v>166</v>
      </c>
      <c r="J1426" s="7">
        <f t="shared" si="156"/>
        <v>0</v>
      </c>
      <c r="K1426" s="9" t="str">
        <f t="shared" si="160"/>
        <v>Id914</v>
      </c>
      <c r="L1426" s="8" t="str">
        <f t="shared" si="157"/>
        <v>Dec</v>
      </c>
      <c r="M1426" s="9">
        <f t="shared" si="155"/>
        <v>1964</v>
      </c>
      <c r="N1426" s="8" t="str" cm="1">
        <f t="array" ref="N1426">IF(G1426="?",INDEX($G$2:$G$2344,MODE(MATCH($G$2:$G$2344,$G$2:$G$2344,0))),G1426)</f>
        <v>tier - 3</v>
      </c>
      <c r="O1426" s="8" t="str" cm="1">
        <f t="array" ref="O1426">IF(H1426="?",INDEX($H$2:$H$2344,MODE(MATCH($H$2:$H$2344,$H$2:$H$2344,0))),H1426)</f>
        <v>tier - 1</v>
      </c>
      <c r="P1426" s="8" t="str">
        <f t="shared" si="158"/>
        <v>R1019</v>
      </c>
      <c r="Q1426" s="11">
        <f t="shared" si="159"/>
        <v>23731</v>
      </c>
      <c r="R1426" s="9">
        <f t="shared" si="161"/>
        <v>58</v>
      </c>
      <c r="S1426" s="9"/>
      <c r="T1426" s="40">
        <f>COUNTA(Table3[[#This Row],[month]:[age]])</f>
        <v>7</v>
      </c>
    </row>
    <row r="1427" spans="1:20" x14ac:dyDescent="0.25">
      <c r="A1427" t="s">
        <v>1458</v>
      </c>
      <c r="B1427">
        <v>1964</v>
      </c>
      <c r="C1427" t="s">
        <v>35</v>
      </c>
      <c r="D1427">
        <v>2</v>
      </c>
      <c r="E1427">
        <v>0</v>
      </c>
      <c r="F1427" s="42">
        <v>11938.26</v>
      </c>
      <c r="G1427" t="s">
        <v>12</v>
      </c>
      <c r="H1427" t="s">
        <v>12</v>
      </c>
      <c r="I1427" t="s">
        <v>166</v>
      </c>
      <c r="J1427" s="7">
        <f t="shared" si="156"/>
        <v>0</v>
      </c>
      <c r="K1427" s="9" t="str">
        <f t="shared" si="160"/>
        <v>Id913</v>
      </c>
      <c r="L1427" s="8" t="str">
        <f t="shared" si="157"/>
        <v>Aug</v>
      </c>
      <c r="M1427" s="9">
        <f t="shared" si="155"/>
        <v>1964</v>
      </c>
      <c r="N1427" s="8" t="str" cm="1">
        <f t="array" ref="N1427">IF(G1427="?",INDEX($G$2:$G$2344,MODE(MATCH($G$2:$G$2344,$G$2:$G$2344,0))),G1427)</f>
        <v>tier - 3</v>
      </c>
      <c r="O1427" s="8" t="str" cm="1">
        <f t="array" ref="O1427">IF(H1427="?",INDEX($H$2:$H$2344,MODE(MATCH($H$2:$H$2344,$H$2:$H$2344,0))),H1427)</f>
        <v>tier - 3</v>
      </c>
      <c r="P1427" s="8" t="str">
        <f t="shared" si="158"/>
        <v>R1019</v>
      </c>
      <c r="Q1427" s="11">
        <f t="shared" si="159"/>
        <v>23591</v>
      </c>
      <c r="R1427" s="9">
        <f t="shared" si="161"/>
        <v>58</v>
      </c>
      <c r="S1427" s="9"/>
      <c r="T1427" s="40">
        <f>COUNTA(Table3[[#This Row],[month]:[age]])</f>
        <v>7</v>
      </c>
    </row>
    <row r="1428" spans="1:20" x14ac:dyDescent="0.25">
      <c r="A1428" t="s">
        <v>1459</v>
      </c>
      <c r="B1428">
        <v>1991</v>
      </c>
      <c r="C1428" t="s">
        <v>37</v>
      </c>
      <c r="D1428">
        <v>19</v>
      </c>
      <c r="E1428">
        <v>3</v>
      </c>
      <c r="F1428" s="42">
        <v>11941.83</v>
      </c>
      <c r="G1428" t="s">
        <v>12</v>
      </c>
      <c r="H1428" t="s">
        <v>16</v>
      </c>
      <c r="I1428" t="s">
        <v>249</v>
      </c>
      <c r="J1428" s="7">
        <f t="shared" si="156"/>
        <v>0</v>
      </c>
      <c r="K1428" s="9" t="str">
        <f t="shared" si="160"/>
        <v>Id912</v>
      </c>
      <c r="L1428" s="8" t="str">
        <f t="shared" si="157"/>
        <v>Oct</v>
      </c>
      <c r="M1428" s="9">
        <f t="shared" si="155"/>
        <v>1991</v>
      </c>
      <c r="N1428" s="8" t="str" cm="1">
        <f t="array" ref="N1428">IF(G1428="?",INDEX($G$2:$G$2344,MODE(MATCH($G$2:$G$2344,$G$2:$G$2344,0))),G1428)</f>
        <v>tier - 3</v>
      </c>
      <c r="O1428" s="8" t="str" cm="1">
        <f t="array" ref="O1428">IF(H1428="?",INDEX($H$2:$H$2344,MODE(MATCH($H$2:$H$2344,$H$2:$H$2344,0))),H1428)</f>
        <v>tier - 1</v>
      </c>
      <c r="P1428" s="8" t="str">
        <f t="shared" si="158"/>
        <v>R1023</v>
      </c>
      <c r="Q1428" s="11">
        <f t="shared" si="159"/>
        <v>33530</v>
      </c>
      <c r="R1428" s="9">
        <f t="shared" si="161"/>
        <v>31</v>
      </c>
      <c r="S1428" s="9"/>
      <c r="T1428" s="40">
        <f>COUNTA(Table3[[#This Row],[month]:[age]])</f>
        <v>7</v>
      </c>
    </row>
    <row r="1429" spans="1:20" x14ac:dyDescent="0.25">
      <c r="A1429" t="s">
        <v>1460</v>
      </c>
      <c r="B1429">
        <v>1964</v>
      </c>
      <c r="C1429" t="s">
        <v>30</v>
      </c>
      <c r="D1429">
        <v>25</v>
      </c>
      <c r="E1429">
        <v>0</v>
      </c>
      <c r="F1429" s="42">
        <v>11944.59</v>
      </c>
      <c r="G1429" t="s">
        <v>12</v>
      </c>
      <c r="H1429" t="s">
        <v>11</v>
      </c>
      <c r="I1429" t="s">
        <v>168</v>
      </c>
      <c r="J1429" s="7">
        <f t="shared" si="156"/>
        <v>0</v>
      </c>
      <c r="K1429" s="9" t="str">
        <f t="shared" si="160"/>
        <v>Id911</v>
      </c>
      <c r="L1429" s="8" t="str">
        <f t="shared" si="157"/>
        <v>Dec</v>
      </c>
      <c r="M1429" s="9">
        <f t="shared" si="155"/>
        <v>1964</v>
      </c>
      <c r="N1429" s="8" t="str" cm="1">
        <f t="array" ref="N1429">IF(G1429="?",INDEX($G$2:$G$2344,MODE(MATCH($G$2:$G$2344,$G$2:$G$2344,0))),G1429)</f>
        <v>tier - 3</v>
      </c>
      <c r="O1429" s="8" t="str" cm="1">
        <f t="array" ref="O1429">IF(H1429="?",INDEX($H$2:$H$2344,MODE(MATCH($H$2:$H$2344,$H$2:$H$2344,0))),H1429)</f>
        <v>tier - 2</v>
      </c>
      <c r="P1429" s="8" t="str">
        <f t="shared" si="158"/>
        <v>R1016</v>
      </c>
      <c r="Q1429" s="11">
        <f t="shared" si="159"/>
        <v>23736</v>
      </c>
      <c r="R1429" s="9">
        <f t="shared" si="161"/>
        <v>58</v>
      </c>
      <c r="S1429" s="9"/>
      <c r="T1429" s="40">
        <f>COUNTA(Table3[[#This Row],[month]:[age]])</f>
        <v>7</v>
      </c>
    </row>
    <row r="1430" spans="1:20" x14ac:dyDescent="0.25">
      <c r="A1430" t="s">
        <v>1461</v>
      </c>
      <c r="B1430">
        <v>1965</v>
      </c>
      <c r="C1430" t="s">
        <v>15</v>
      </c>
      <c r="D1430">
        <v>1</v>
      </c>
      <c r="E1430">
        <v>1</v>
      </c>
      <c r="F1430" s="42">
        <v>11945.13</v>
      </c>
      <c r="G1430" t="s">
        <v>12</v>
      </c>
      <c r="H1430" t="s">
        <v>11</v>
      </c>
      <c r="I1430" t="s">
        <v>23</v>
      </c>
      <c r="J1430" s="7">
        <f t="shared" si="156"/>
        <v>0</v>
      </c>
      <c r="K1430" s="9" t="str">
        <f t="shared" si="160"/>
        <v>Id910</v>
      </c>
      <c r="L1430" s="8" t="str">
        <f t="shared" si="157"/>
        <v>Nov</v>
      </c>
      <c r="M1430" s="9">
        <f t="shared" si="155"/>
        <v>1965</v>
      </c>
      <c r="N1430" s="8" t="str" cm="1">
        <f t="array" ref="N1430">IF(G1430="?",INDEX($G$2:$G$2344,MODE(MATCH($G$2:$G$2344,$G$2:$G$2344,0))),G1430)</f>
        <v>tier - 3</v>
      </c>
      <c r="O1430" s="8" t="str" cm="1">
        <f t="array" ref="O1430">IF(H1430="?",INDEX($H$2:$H$2344,MODE(MATCH($H$2:$H$2344,$H$2:$H$2344,0))),H1430)</f>
        <v>tier - 2</v>
      </c>
      <c r="P1430" s="8" t="str">
        <f t="shared" si="158"/>
        <v>R1012</v>
      </c>
      <c r="Q1430" s="11">
        <f t="shared" si="159"/>
        <v>24047</v>
      </c>
      <c r="R1430" s="9">
        <f t="shared" si="161"/>
        <v>57</v>
      </c>
      <c r="S1430" s="9"/>
      <c r="T1430" s="40">
        <f>COUNTA(Table3[[#This Row],[month]:[age]])</f>
        <v>7</v>
      </c>
    </row>
    <row r="1431" spans="1:20" x14ac:dyDescent="0.25">
      <c r="A1431" t="s">
        <v>1462</v>
      </c>
      <c r="B1431">
        <v>1964</v>
      </c>
      <c r="C1431" t="s">
        <v>20</v>
      </c>
      <c r="D1431">
        <v>29</v>
      </c>
      <c r="E1431">
        <v>1</v>
      </c>
      <c r="F1431" s="42">
        <v>11946.63</v>
      </c>
      <c r="G1431" t="s">
        <v>12</v>
      </c>
      <c r="H1431" t="s">
        <v>11</v>
      </c>
      <c r="I1431" t="s">
        <v>13</v>
      </c>
      <c r="J1431" s="7">
        <f t="shared" si="156"/>
        <v>0</v>
      </c>
      <c r="K1431" s="9" t="str">
        <f t="shared" si="160"/>
        <v>Id909</v>
      </c>
      <c r="L1431" s="8" t="str">
        <f t="shared" si="157"/>
        <v>Sep</v>
      </c>
      <c r="M1431" s="9">
        <f t="shared" si="155"/>
        <v>1964</v>
      </c>
      <c r="N1431" s="8" t="str" cm="1">
        <f t="array" ref="N1431">IF(G1431="?",INDEX($G$2:$G$2344,MODE(MATCH($G$2:$G$2344,$G$2:$G$2344,0))),G1431)</f>
        <v>tier - 3</v>
      </c>
      <c r="O1431" s="8" t="str" cm="1">
        <f t="array" ref="O1431">IF(H1431="?",INDEX($H$2:$H$2344,MODE(MATCH($H$2:$H$2344,$H$2:$H$2344,0))),H1431)</f>
        <v>tier - 2</v>
      </c>
      <c r="P1431" s="8" t="str">
        <f t="shared" si="158"/>
        <v>R1013</v>
      </c>
      <c r="Q1431" s="11">
        <f t="shared" si="159"/>
        <v>23649</v>
      </c>
      <c r="R1431" s="9">
        <f t="shared" si="161"/>
        <v>58</v>
      </c>
      <c r="S1431" s="9"/>
      <c r="T1431" s="40">
        <f>COUNTA(Table3[[#This Row],[month]:[age]])</f>
        <v>7</v>
      </c>
    </row>
    <row r="1432" spans="1:20" x14ac:dyDescent="0.25">
      <c r="A1432" t="s">
        <v>1463</v>
      </c>
      <c r="B1432">
        <v>1967</v>
      </c>
      <c r="C1432" t="s">
        <v>30</v>
      </c>
      <c r="D1432">
        <v>22</v>
      </c>
      <c r="E1432">
        <v>3</v>
      </c>
      <c r="F1432" s="42">
        <v>11987.17</v>
      </c>
      <c r="G1432" t="s">
        <v>12</v>
      </c>
      <c r="H1432" t="s">
        <v>12</v>
      </c>
      <c r="I1432" t="s">
        <v>13</v>
      </c>
      <c r="J1432" s="7">
        <f t="shared" si="156"/>
        <v>0</v>
      </c>
      <c r="K1432" s="9" t="str">
        <f t="shared" si="160"/>
        <v>Id908</v>
      </c>
      <c r="L1432" s="8" t="str">
        <f t="shared" si="157"/>
        <v>Dec</v>
      </c>
      <c r="M1432" s="9">
        <f t="shared" si="155"/>
        <v>1967</v>
      </c>
      <c r="N1432" s="8" t="str" cm="1">
        <f t="array" ref="N1432">IF(G1432="?",INDEX($G$2:$G$2344,MODE(MATCH($G$2:$G$2344,$G$2:$G$2344,0))),G1432)</f>
        <v>tier - 3</v>
      </c>
      <c r="O1432" s="8" t="str" cm="1">
        <f t="array" ref="O1432">IF(H1432="?",INDEX($H$2:$H$2344,MODE(MATCH($H$2:$H$2344,$H$2:$H$2344,0))),H1432)</f>
        <v>tier - 3</v>
      </c>
      <c r="P1432" s="8" t="str">
        <f t="shared" si="158"/>
        <v>R1013</v>
      </c>
      <c r="Q1432" s="11">
        <f t="shared" si="159"/>
        <v>24828</v>
      </c>
      <c r="R1432" s="9">
        <f t="shared" si="161"/>
        <v>55</v>
      </c>
      <c r="S1432" s="9"/>
      <c r="T1432" s="40">
        <f>COUNTA(Table3[[#This Row],[month]:[age]])</f>
        <v>7</v>
      </c>
    </row>
    <row r="1433" spans="1:20" x14ac:dyDescent="0.25">
      <c r="A1433" t="s">
        <v>1464</v>
      </c>
      <c r="B1433">
        <v>1983</v>
      </c>
      <c r="C1433" t="s">
        <v>10</v>
      </c>
      <c r="D1433">
        <v>4</v>
      </c>
      <c r="E1433">
        <v>3</v>
      </c>
      <c r="F1433" s="42">
        <v>11987.68</v>
      </c>
      <c r="G1433" t="s">
        <v>12</v>
      </c>
      <c r="H1433" t="s">
        <v>11</v>
      </c>
      <c r="I1433" t="s">
        <v>535</v>
      </c>
      <c r="J1433" s="7">
        <f t="shared" si="156"/>
        <v>0</v>
      </c>
      <c r="K1433" s="9" t="str">
        <f t="shared" si="160"/>
        <v>Id907</v>
      </c>
      <c r="L1433" s="8" t="str">
        <f t="shared" si="157"/>
        <v>Jul</v>
      </c>
      <c r="M1433" s="9">
        <f t="shared" si="155"/>
        <v>1983</v>
      </c>
      <c r="N1433" s="8" t="str" cm="1">
        <f t="array" ref="N1433">IF(G1433="?",INDEX($G$2:$G$2344,MODE(MATCH($G$2:$G$2344,$G$2:$G$2344,0))),G1433)</f>
        <v>tier - 3</v>
      </c>
      <c r="O1433" s="8" t="str" cm="1">
        <f t="array" ref="O1433">IF(H1433="?",INDEX($H$2:$H$2344,MODE(MATCH($H$2:$H$2344,$H$2:$H$2344,0))),H1433)</f>
        <v>tier - 2</v>
      </c>
      <c r="P1433" s="8" t="str">
        <f t="shared" si="158"/>
        <v>R1026</v>
      </c>
      <c r="Q1433" s="11">
        <f t="shared" si="159"/>
        <v>30501</v>
      </c>
      <c r="R1433" s="9">
        <f t="shared" si="161"/>
        <v>39</v>
      </c>
      <c r="S1433" s="9"/>
      <c r="T1433" s="40">
        <f>COUNTA(Table3[[#This Row],[month]:[age]])</f>
        <v>7</v>
      </c>
    </row>
    <row r="1434" spans="1:20" x14ac:dyDescent="0.25">
      <c r="A1434" t="s">
        <v>1465</v>
      </c>
      <c r="B1434">
        <v>1993</v>
      </c>
      <c r="C1434" t="s">
        <v>30</v>
      </c>
      <c r="D1434">
        <v>12</v>
      </c>
      <c r="E1434">
        <v>0</v>
      </c>
      <c r="F1434" s="42">
        <v>11994.89</v>
      </c>
      <c r="G1434" t="s">
        <v>12</v>
      </c>
      <c r="H1434" t="s">
        <v>11</v>
      </c>
      <c r="I1434" t="s">
        <v>23</v>
      </c>
      <c r="J1434" s="7">
        <f t="shared" si="156"/>
        <v>0</v>
      </c>
      <c r="K1434" s="9" t="str">
        <f t="shared" si="160"/>
        <v>Id906</v>
      </c>
      <c r="L1434" s="8" t="str">
        <f t="shared" si="157"/>
        <v>Dec</v>
      </c>
      <c r="M1434" s="9">
        <f t="shared" si="155"/>
        <v>1993</v>
      </c>
      <c r="N1434" s="8" t="str" cm="1">
        <f t="array" ref="N1434">IF(G1434="?",INDEX($G$2:$G$2344,MODE(MATCH($G$2:$G$2344,$G$2:$G$2344,0))),G1434)</f>
        <v>tier - 3</v>
      </c>
      <c r="O1434" s="8" t="str" cm="1">
        <f t="array" ref="O1434">IF(H1434="?",INDEX($H$2:$H$2344,MODE(MATCH($H$2:$H$2344,$H$2:$H$2344,0))),H1434)</f>
        <v>tier - 2</v>
      </c>
      <c r="P1434" s="8" t="str">
        <f t="shared" si="158"/>
        <v>R1012</v>
      </c>
      <c r="Q1434" s="11">
        <f t="shared" si="159"/>
        <v>34315</v>
      </c>
      <c r="R1434" s="9">
        <f t="shared" si="161"/>
        <v>29</v>
      </c>
      <c r="S1434" s="9"/>
      <c r="T1434" s="40">
        <f>COUNTA(Table3[[#This Row],[month]:[age]])</f>
        <v>7</v>
      </c>
    </row>
    <row r="1435" spans="1:20" x14ac:dyDescent="0.25">
      <c r="A1435" t="s">
        <v>1466</v>
      </c>
      <c r="B1435">
        <v>1982</v>
      </c>
      <c r="C1435" t="s">
        <v>37</v>
      </c>
      <c r="D1435">
        <v>17</v>
      </c>
      <c r="E1435">
        <v>3</v>
      </c>
      <c r="F1435" s="42">
        <v>12001.29</v>
      </c>
      <c r="G1435" t="s">
        <v>12</v>
      </c>
      <c r="H1435" t="s">
        <v>12</v>
      </c>
      <c r="I1435" t="s">
        <v>300</v>
      </c>
      <c r="J1435" s="7">
        <f t="shared" si="156"/>
        <v>0</v>
      </c>
      <c r="K1435" s="9" t="str">
        <f t="shared" si="160"/>
        <v>Id905</v>
      </c>
      <c r="L1435" s="8" t="str">
        <f t="shared" si="157"/>
        <v>Oct</v>
      </c>
      <c r="M1435" s="9">
        <f t="shared" si="155"/>
        <v>1982</v>
      </c>
      <c r="N1435" s="8" t="str" cm="1">
        <f t="array" ref="N1435">IF(G1435="?",INDEX($G$2:$G$2344,MODE(MATCH($G$2:$G$2344,$G$2:$G$2344,0))),G1435)</f>
        <v>tier - 3</v>
      </c>
      <c r="O1435" s="8" t="str" cm="1">
        <f t="array" ref="O1435">IF(H1435="?",INDEX($H$2:$H$2344,MODE(MATCH($H$2:$H$2344,$H$2:$H$2344,0))),H1435)</f>
        <v>tier - 3</v>
      </c>
      <c r="P1435" s="8" t="str">
        <f t="shared" si="158"/>
        <v>R1021</v>
      </c>
      <c r="Q1435" s="11">
        <f t="shared" si="159"/>
        <v>30241</v>
      </c>
      <c r="R1435" s="9">
        <f t="shared" si="161"/>
        <v>40</v>
      </c>
      <c r="S1435" s="9"/>
      <c r="T1435" s="40">
        <f>COUNTA(Table3[[#This Row],[month]:[age]])</f>
        <v>7</v>
      </c>
    </row>
    <row r="1436" spans="1:20" x14ac:dyDescent="0.25">
      <c r="A1436" t="s">
        <v>1467</v>
      </c>
      <c r="B1436">
        <v>1965</v>
      </c>
      <c r="C1436" t="s">
        <v>18</v>
      </c>
      <c r="D1436">
        <v>9</v>
      </c>
      <c r="E1436">
        <v>0</v>
      </c>
      <c r="F1436" s="42">
        <v>12029.29</v>
      </c>
      <c r="G1436" t="s">
        <v>12</v>
      </c>
      <c r="H1436" t="s">
        <v>11</v>
      </c>
      <c r="I1436" t="s">
        <v>247</v>
      </c>
      <c r="J1436" s="7">
        <f t="shared" si="156"/>
        <v>0</v>
      </c>
      <c r="K1436" s="9" t="str">
        <f t="shared" si="160"/>
        <v>Id904</v>
      </c>
      <c r="L1436" s="8" t="str">
        <f t="shared" si="157"/>
        <v>Jun</v>
      </c>
      <c r="M1436" s="9">
        <f t="shared" si="155"/>
        <v>1965</v>
      </c>
      <c r="N1436" s="8" t="str" cm="1">
        <f t="array" ref="N1436">IF(G1436="?",INDEX($G$2:$G$2344,MODE(MATCH($G$2:$G$2344,$G$2:$G$2344,0))),G1436)</f>
        <v>tier - 3</v>
      </c>
      <c r="O1436" s="8" t="str" cm="1">
        <f t="array" ref="O1436">IF(H1436="?",INDEX($H$2:$H$2344,MODE(MATCH($H$2:$H$2344,$H$2:$H$2344,0))),H1436)</f>
        <v>tier - 2</v>
      </c>
      <c r="P1436" s="8" t="str">
        <f t="shared" si="158"/>
        <v>R1024</v>
      </c>
      <c r="Q1436" s="11">
        <f t="shared" si="159"/>
        <v>23902</v>
      </c>
      <c r="R1436" s="9">
        <f t="shared" si="161"/>
        <v>57</v>
      </c>
      <c r="S1436" s="9"/>
      <c r="T1436" s="40">
        <f>COUNTA(Table3[[#This Row],[month]:[age]])</f>
        <v>7</v>
      </c>
    </row>
    <row r="1437" spans="1:20" x14ac:dyDescent="0.25">
      <c r="A1437" t="s">
        <v>1468</v>
      </c>
      <c r="B1437">
        <v>1965</v>
      </c>
      <c r="C1437" t="s">
        <v>37</v>
      </c>
      <c r="D1437">
        <v>29</v>
      </c>
      <c r="E1437">
        <v>1</v>
      </c>
      <c r="F1437" s="42">
        <v>12032.33</v>
      </c>
      <c r="G1437" t="s">
        <v>12</v>
      </c>
      <c r="H1437" t="s">
        <v>16</v>
      </c>
      <c r="I1437" t="s">
        <v>42</v>
      </c>
      <c r="J1437" s="7">
        <f t="shared" si="156"/>
        <v>0</v>
      </c>
      <c r="K1437" s="9" t="str">
        <f t="shared" si="160"/>
        <v>Id903</v>
      </c>
      <c r="L1437" s="8" t="str">
        <f t="shared" si="157"/>
        <v>Oct</v>
      </c>
      <c r="M1437" s="9">
        <f t="shared" si="155"/>
        <v>1965</v>
      </c>
      <c r="N1437" s="8" t="str" cm="1">
        <f t="array" ref="N1437">IF(G1437="?",INDEX($G$2:$G$2344,MODE(MATCH($G$2:$G$2344,$G$2:$G$2344,0))),G1437)</f>
        <v>tier - 3</v>
      </c>
      <c r="O1437" s="8" t="str" cm="1">
        <f t="array" ref="O1437">IF(H1437="?",INDEX($H$2:$H$2344,MODE(MATCH($H$2:$H$2344,$H$2:$H$2344,0))),H1437)</f>
        <v>tier - 1</v>
      </c>
      <c r="P1437" s="8" t="str">
        <f t="shared" si="158"/>
        <v>R1011</v>
      </c>
      <c r="Q1437" s="11">
        <f t="shared" si="159"/>
        <v>24044</v>
      </c>
      <c r="R1437" s="9">
        <f t="shared" si="161"/>
        <v>57</v>
      </c>
      <c r="S1437" s="9"/>
      <c r="T1437" s="40">
        <f>COUNTA(Table3[[#This Row],[month]:[age]])</f>
        <v>7</v>
      </c>
    </row>
    <row r="1438" spans="1:20" x14ac:dyDescent="0.25">
      <c r="A1438" t="s">
        <v>1469</v>
      </c>
      <c r="B1438">
        <v>1979</v>
      </c>
      <c r="C1438" t="s">
        <v>37</v>
      </c>
      <c r="D1438">
        <v>16</v>
      </c>
      <c r="E1438">
        <v>2</v>
      </c>
      <c r="F1438" s="42">
        <v>12035.18</v>
      </c>
      <c r="G1438" t="s">
        <v>12</v>
      </c>
      <c r="H1438" t="s">
        <v>12</v>
      </c>
      <c r="I1438" t="s">
        <v>300</v>
      </c>
      <c r="J1438" s="7">
        <f t="shared" si="156"/>
        <v>0</v>
      </c>
      <c r="K1438" s="9" t="str">
        <f t="shared" si="160"/>
        <v>Id902</v>
      </c>
      <c r="L1438" s="8" t="str">
        <f t="shared" si="157"/>
        <v>Oct</v>
      </c>
      <c r="M1438" s="9">
        <f t="shared" si="155"/>
        <v>1979</v>
      </c>
      <c r="N1438" s="8" t="str" cm="1">
        <f t="array" ref="N1438">IF(G1438="?",INDEX($G$2:$G$2344,MODE(MATCH($G$2:$G$2344,$G$2:$G$2344,0))),G1438)</f>
        <v>tier - 3</v>
      </c>
      <c r="O1438" s="8" t="str" cm="1">
        <f t="array" ref="O1438">IF(H1438="?",INDEX($H$2:$H$2344,MODE(MATCH($H$2:$H$2344,$H$2:$H$2344,0))),H1438)</f>
        <v>tier - 3</v>
      </c>
      <c r="P1438" s="8" t="str">
        <f t="shared" si="158"/>
        <v>R1021</v>
      </c>
      <c r="Q1438" s="11">
        <f t="shared" si="159"/>
        <v>29144</v>
      </c>
      <c r="R1438" s="9">
        <f t="shared" si="161"/>
        <v>43</v>
      </c>
      <c r="S1438" s="9"/>
      <c r="T1438" s="40">
        <f>COUNTA(Table3[[#This Row],[month]:[age]])</f>
        <v>7</v>
      </c>
    </row>
    <row r="1439" spans="1:20" x14ac:dyDescent="0.25">
      <c r="A1439" t="s">
        <v>1470</v>
      </c>
      <c r="B1439">
        <v>1966</v>
      </c>
      <c r="C1439" t="s">
        <v>15</v>
      </c>
      <c r="D1439">
        <v>24</v>
      </c>
      <c r="E1439">
        <v>1</v>
      </c>
      <c r="F1439" s="42">
        <v>12044.34</v>
      </c>
      <c r="G1439" t="s">
        <v>12</v>
      </c>
      <c r="H1439" t="s">
        <v>16</v>
      </c>
      <c r="I1439" t="s">
        <v>23</v>
      </c>
      <c r="J1439" s="7">
        <f t="shared" si="156"/>
        <v>0</v>
      </c>
      <c r="K1439" s="9" t="str">
        <f t="shared" si="160"/>
        <v>Id901</v>
      </c>
      <c r="L1439" s="8" t="str">
        <f t="shared" si="157"/>
        <v>Nov</v>
      </c>
      <c r="M1439" s="9">
        <f t="shared" si="155"/>
        <v>1966</v>
      </c>
      <c r="N1439" s="8" t="str" cm="1">
        <f t="array" ref="N1439">IF(G1439="?",INDEX($G$2:$G$2344,MODE(MATCH($G$2:$G$2344,$G$2:$G$2344,0))),G1439)</f>
        <v>tier - 3</v>
      </c>
      <c r="O1439" s="8" t="str" cm="1">
        <f t="array" ref="O1439">IF(H1439="?",INDEX($H$2:$H$2344,MODE(MATCH($H$2:$H$2344,$H$2:$H$2344,0))),H1439)</f>
        <v>tier - 1</v>
      </c>
      <c r="P1439" s="8" t="str">
        <f t="shared" si="158"/>
        <v>R1012</v>
      </c>
      <c r="Q1439" s="11">
        <f t="shared" si="159"/>
        <v>24435</v>
      </c>
      <c r="R1439" s="9">
        <f t="shared" si="161"/>
        <v>56</v>
      </c>
      <c r="S1439" s="9"/>
      <c r="T1439" s="40">
        <f>COUNTA(Table3[[#This Row],[month]:[age]])</f>
        <v>7</v>
      </c>
    </row>
    <row r="1440" spans="1:20" x14ac:dyDescent="0.25">
      <c r="A1440" t="s">
        <v>1471</v>
      </c>
      <c r="B1440">
        <v>1986</v>
      </c>
      <c r="C1440" t="s">
        <v>20</v>
      </c>
      <c r="D1440">
        <v>7</v>
      </c>
      <c r="E1440">
        <v>3</v>
      </c>
      <c r="F1440" s="42">
        <v>12048.13</v>
      </c>
      <c r="G1440" t="s">
        <v>12</v>
      </c>
      <c r="H1440" t="s">
        <v>11</v>
      </c>
      <c r="I1440" t="s">
        <v>535</v>
      </c>
      <c r="J1440" s="7">
        <f t="shared" si="156"/>
        <v>0</v>
      </c>
      <c r="K1440" s="9" t="str">
        <f t="shared" si="160"/>
        <v>Id900</v>
      </c>
      <c r="L1440" s="8" t="str">
        <f t="shared" si="157"/>
        <v>Sep</v>
      </c>
      <c r="M1440" s="9">
        <f t="shared" si="155"/>
        <v>1986</v>
      </c>
      <c r="N1440" s="8" t="str" cm="1">
        <f t="array" ref="N1440">IF(G1440="?",INDEX($G$2:$G$2344,MODE(MATCH($G$2:$G$2344,$G$2:$G$2344,0))),G1440)</f>
        <v>tier - 3</v>
      </c>
      <c r="O1440" s="8" t="str" cm="1">
        <f t="array" ref="O1440">IF(H1440="?",INDEX($H$2:$H$2344,MODE(MATCH($H$2:$H$2344,$H$2:$H$2344,0))),H1440)</f>
        <v>tier - 2</v>
      </c>
      <c r="P1440" s="8" t="str">
        <f t="shared" si="158"/>
        <v>R1026</v>
      </c>
      <c r="Q1440" s="11">
        <f t="shared" si="159"/>
        <v>31662</v>
      </c>
      <c r="R1440" s="9">
        <f t="shared" si="161"/>
        <v>36</v>
      </c>
      <c r="S1440" s="9"/>
      <c r="T1440" s="40">
        <f>COUNTA(Table3[[#This Row],[month]:[age]])</f>
        <v>7</v>
      </c>
    </row>
    <row r="1441" spans="1:20" x14ac:dyDescent="0.25">
      <c r="A1441" t="s">
        <v>1472</v>
      </c>
      <c r="B1441">
        <v>1984</v>
      </c>
      <c r="C1441" t="s">
        <v>20</v>
      </c>
      <c r="D1441">
        <v>2</v>
      </c>
      <c r="E1441">
        <v>3</v>
      </c>
      <c r="F1441" s="42">
        <v>12091.34</v>
      </c>
      <c r="G1441" t="s">
        <v>12</v>
      </c>
      <c r="H1441" t="s">
        <v>11</v>
      </c>
      <c r="I1441" t="s">
        <v>632</v>
      </c>
      <c r="J1441" s="7">
        <f t="shared" si="156"/>
        <v>0</v>
      </c>
      <c r="K1441" s="9" t="str">
        <f t="shared" si="160"/>
        <v>Id899</v>
      </c>
      <c r="L1441" s="8" t="str">
        <f t="shared" si="157"/>
        <v>Sep</v>
      </c>
      <c r="M1441" s="9">
        <f t="shared" si="155"/>
        <v>1984</v>
      </c>
      <c r="N1441" s="8" t="str" cm="1">
        <f t="array" ref="N1441">IF(G1441="?",INDEX($G$2:$G$2344,MODE(MATCH($G$2:$G$2344,$G$2:$G$2344,0))),G1441)</f>
        <v>tier - 3</v>
      </c>
      <c r="O1441" s="8" t="str" cm="1">
        <f t="array" ref="O1441">IF(H1441="?",INDEX($H$2:$H$2344,MODE(MATCH($H$2:$H$2344,$H$2:$H$2344,0))),H1441)</f>
        <v>tier - 2</v>
      </c>
      <c r="P1441" s="8" t="str">
        <f t="shared" si="158"/>
        <v>R1022</v>
      </c>
      <c r="Q1441" s="11">
        <f t="shared" si="159"/>
        <v>30927</v>
      </c>
      <c r="R1441" s="9">
        <f t="shared" si="161"/>
        <v>38</v>
      </c>
      <c r="S1441" s="9"/>
      <c r="T1441" s="40">
        <f>COUNTA(Table3[[#This Row],[month]:[age]])</f>
        <v>7</v>
      </c>
    </row>
    <row r="1442" spans="1:20" x14ac:dyDescent="0.25">
      <c r="A1442" t="s">
        <v>1473</v>
      </c>
      <c r="B1442">
        <v>1968</v>
      </c>
      <c r="C1442" t="s">
        <v>18</v>
      </c>
      <c r="D1442">
        <v>21</v>
      </c>
      <c r="E1442">
        <v>3</v>
      </c>
      <c r="F1442" s="42">
        <v>12094.48</v>
      </c>
      <c r="G1442" t="s">
        <v>12</v>
      </c>
      <c r="H1442" t="s">
        <v>12</v>
      </c>
      <c r="I1442" t="s">
        <v>42</v>
      </c>
      <c r="J1442" s="7">
        <f t="shared" si="156"/>
        <v>0</v>
      </c>
      <c r="K1442" s="9" t="str">
        <f t="shared" si="160"/>
        <v>Id898</v>
      </c>
      <c r="L1442" s="8" t="str">
        <f t="shared" si="157"/>
        <v>Jun</v>
      </c>
      <c r="M1442" s="9">
        <f t="shared" si="155"/>
        <v>1968</v>
      </c>
      <c r="N1442" s="8" t="str" cm="1">
        <f t="array" ref="N1442">IF(G1442="?",INDEX($G$2:$G$2344,MODE(MATCH($G$2:$G$2344,$G$2:$G$2344,0))),G1442)</f>
        <v>tier - 3</v>
      </c>
      <c r="O1442" s="8" t="str" cm="1">
        <f t="array" ref="O1442">IF(H1442="?",INDEX($H$2:$H$2344,MODE(MATCH($H$2:$H$2344,$H$2:$H$2344,0))),H1442)</f>
        <v>tier - 3</v>
      </c>
      <c r="P1442" s="8" t="str">
        <f t="shared" si="158"/>
        <v>R1011</v>
      </c>
      <c r="Q1442" s="11">
        <f t="shared" si="159"/>
        <v>25010</v>
      </c>
      <c r="R1442" s="9">
        <f t="shared" si="161"/>
        <v>54</v>
      </c>
      <c r="S1442" s="9"/>
      <c r="T1442" s="40">
        <f>COUNTA(Table3[[#This Row],[month]:[age]])</f>
        <v>7</v>
      </c>
    </row>
    <row r="1443" spans="1:20" x14ac:dyDescent="0.25">
      <c r="A1443" t="s">
        <v>1474</v>
      </c>
      <c r="B1443">
        <v>1968</v>
      </c>
      <c r="C1443" t="s">
        <v>30</v>
      </c>
      <c r="D1443">
        <v>9</v>
      </c>
      <c r="E1443">
        <v>2</v>
      </c>
      <c r="F1443" s="42">
        <v>12096.65</v>
      </c>
      <c r="G1443" t="s">
        <v>12</v>
      </c>
      <c r="H1443" t="s">
        <v>16</v>
      </c>
      <c r="I1443" t="s">
        <v>247</v>
      </c>
      <c r="J1443" s="7">
        <f t="shared" si="156"/>
        <v>0</v>
      </c>
      <c r="K1443" s="9" t="str">
        <f t="shared" si="160"/>
        <v>Id897</v>
      </c>
      <c r="L1443" s="8" t="str">
        <f t="shared" si="157"/>
        <v>Dec</v>
      </c>
      <c r="M1443" s="9">
        <f t="shared" si="155"/>
        <v>1968</v>
      </c>
      <c r="N1443" s="8" t="str" cm="1">
        <f t="array" ref="N1443">IF(G1443="?",INDEX($G$2:$G$2344,MODE(MATCH($G$2:$G$2344,$G$2:$G$2344,0))),G1443)</f>
        <v>tier - 3</v>
      </c>
      <c r="O1443" s="8" t="str" cm="1">
        <f t="array" ref="O1443">IF(H1443="?",INDEX($H$2:$H$2344,MODE(MATCH($H$2:$H$2344,$H$2:$H$2344,0))),H1443)</f>
        <v>tier - 1</v>
      </c>
      <c r="P1443" s="8" t="str">
        <f t="shared" si="158"/>
        <v>R1024</v>
      </c>
      <c r="Q1443" s="11">
        <f t="shared" si="159"/>
        <v>25181</v>
      </c>
      <c r="R1443" s="9">
        <f t="shared" si="161"/>
        <v>54</v>
      </c>
      <c r="S1443" s="9"/>
      <c r="T1443" s="40">
        <f>COUNTA(Table3[[#This Row],[month]:[age]])</f>
        <v>7</v>
      </c>
    </row>
    <row r="1444" spans="1:20" x14ac:dyDescent="0.25">
      <c r="A1444" t="s">
        <v>1475</v>
      </c>
      <c r="B1444">
        <v>1968</v>
      </c>
      <c r="C1444" t="s">
        <v>37</v>
      </c>
      <c r="D1444">
        <v>25</v>
      </c>
      <c r="E1444">
        <v>3</v>
      </c>
      <c r="F1444" s="42">
        <v>12105.32</v>
      </c>
      <c r="G1444" t="s">
        <v>12</v>
      </c>
      <c r="H1444" t="s">
        <v>12</v>
      </c>
      <c r="I1444" t="s">
        <v>42</v>
      </c>
      <c r="J1444" s="7">
        <f t="shared" si="156"/>
        <v>0</v>
      </c>
      <c r="K1444" s="9" t="str">
        <f t="shared" si="160"/>
        <v>Id896</v>
      </c>
      <c r="L1444" s="8" t="str">
        <f t="shared" si="157"/>
        <v>Oct</v>
      </c>
      <c r="M1444" s="9">
        <f t="shared" si="155"/>
        <v>1968</v>
      </c>
      <c r="N1444" s="8" t="str" cm="1">
        <f t="array" ref="N1444">IF(G1444="?",INDEX($G$2:$G$2344,MODE(MATCH($G$2:$G$2344,$G$2:$G$2344,0))),G1444)</f>
        <v>tier - 3</v>
      </c>
      <c r="O1444" s="8" t="str" cm="1">
        <f t="array" ref="O1444">IF(H1444="?",INDEX($H$2:$H$2344,MODE(MATCH($H$2:$H$2344,$H$2:$H$2344,0))),H1444)</f>
        <v>tier - 3</v>
      </c>
      <c r="P1444" s="8" t="str">
        <f t="shared" si="158"/>
        <v>R1011</v>
      </c>
      <c r="Q1444" s="11">
        <f t="shared" si="159"/>
        <v>25136</v>
      </c>
      <c r="R1444" s="9">
        <f t="shared" si="161"/>
        <v>54</v>
      </c>
      <c r="S1444" s="9"/>
      <c r="T1444" s="40">
        <f>COUNTA(Table3[[#This Row],[month]:[age]])</f>
        <v>7</v>
      </c>
    </row>
    <row r="1445" spans="1:20" x14ac:dyDescent="0.25">
      <c r="A1445" t="s">
        <v>1476</v>
      </c>
      <c r="B1445">
        <v>1963</v>
      </c>
      <c r="C1445" t="s">
        <v>10</v>
      </c>
      <c r="D1445">
        <v>20</v>
      </c>
      <c r="E1445">
        <v>0</v>
      </c>
      <c r="F1445" s="42">
        <v>12124.99</v>
      </c>
      <c r="G1445" t="s">
        <v>12</v>
      </c>
      <c r="H1445" t="s">
        <v>16</v>
      </c>
      <c r="I1445" t="s">
        <v>23</v>
      </c>
      <c r="J1445" s="7">
        <f t="shared" si="156"/>
        <v>0</v>
      </c>
      <c r="K1445" s="9" t="str">
        <f t="shared" si="160"/>
        <v>Id895</v>
      </c>
      <c r="L1445" s="8" t="str">
        <f t="shared" si="157"/>
        <v>Jul</v>
      </c>
      <c r="M1445" s="9">
        <f t="shared" si="155"/>
        <v>1963</v>
      </c>
      <c r="N1445" s="8" t="str" cm="1">
        <f t="array" ref="N1445">IF(G1445="?",INDEX($G$2:$G$2344,MODE(MATCH($G$2:$G$2344,$G$2:$G$2344,0))),G1445)</f>
        <v>tier - 3</v>
      </c>
      <c r="O1445" s="8" t="str" cm="1">
        <f t="array" ref="O1445">IF(H1445="?",INDEX($H$2:$H$2344,MODE(MATCH($H$2:$H$2344,$H$2:$H$2344,0))),H1445)</f>
        <v>tier - 1</v>
      </c>
      <c r="P1445" s="8" t="str">
        <f t="shared" si="158"/>
        <v>R1012</v>
      </c>
      <c r="Q1445" s="11">
        <f t="shared" si="159"/>
        <v>23212</v>
      </c>
      <c r="R1445" s="9">
        <f t="shared" si="161"/>
        <v>59</v>
      </c>
      <c r="S1445" s="9"/>
      <c r="T1445" s="40">
        <f>COUNTA(Table3[[#This Row],[month]:[age]])</f>
        <v>7</v>
      </c>
    </row>
    <row r="1446" spans="1:20" x14ac:dyDescent="0.25">
      <c r="A1446" t="s">
        <v>1477</v>
      </c>
      <c r="B1446">
        <v>1963</v>
      </c>
      <c r="C1446" t="s">
        <v>18</v>
      </c>
      <c r="D1446">
        <v>4</v>
      </c>
      <c r="E1446">
        <v>0</v>
      </c>
      <c r="F1446" s="42">
        <v>12129.61</v>
      </c>
      <c r="G1446" t="s">
        <v>12</v>
      </c>
      <c r="H1446" t="s">
        <v>16</v>
      </c>
      <c r="I1446" t="s">
        <v>23</v>
      </c>
      <c r="J1446" s="7">
        <f t="shared" si="156"/>
        <v>0</v>
      </c>
      <c r="K1446" s="9" t="str">
        <f t="shared" si="160"/>
        <v>Id894</v>
      </c>
      <c r="L1446" s="8" t="str">
        <f t="shared" si="157"/>
        <v>Jun</v>
      </c>
      <c r="M1446" s="9">
        <f t="shared" si="155"/>
        <v>1963</v>
      </c>
      <c r="N1446" s="8" t="str" cm="1">
        <f t="array" ref="N1446">IF(G1446="?",INDEX($G$2:$G$2344,MODE(MATCH($G$2:$G$2344,$G$2:$G$2344,0))),G1446)</f>
        <v>tier - 3</v>
      </c>
      <c r="O1446" s="8" t="str" cm="1">
        <f t="array" ref="O1446">IF(H1446="?",INDEX($H$2:$H$2344,MODE(MATCH($H$2:$H$2344,$H$2:$H$2344,0))),H1446)</f>
        <v>tier - 1</v>
      </c>
      <c r="P1446" s="8" t="str">
        <f t="shared" si="158"/>
        <v>R1012</v>
      </c>
      <c r="Q1446" s="11">
        <f t="shared" si="159"/>
        <v>23166</v>
      </c>
      <c r="R1446" s="9">
        <f t="shared" si="161"/>
        <v>60</v>
      </c>
      <c r="S1446" s="9"/>
      <c r="T1446" s="40">
        <f>COUNTA(Table3[[#This Row],[month]:[age]])</f>
        <v>7</v>
      </c>
    </row>
    <row r="1447" spans="1:20" x14ac:dyDescent="0.25">
      <c r="A1447" t="s">
        <v>1478</v>
      </c>
      <c r="B1447">
        <v>1991</v>
      </c>
      <c r="C1447" t="s">
        <v>15</v>
      </c>
      <c r="D1447">
        <v>6</v>
      </c>
      <c r="E1447">
        <v>3</v>
      </c>
      <c r="F1447" s="42">
        <v>12130.8</v>
      </c>
      <c r="G1447" t="s">
        <v>12</v>
      </c>
      <c r="H1447" t="s">
        <v>12</v>
      </c>
      <c r="I1447" t="s">
        <v>535</v>
      </c>
      <c r="J1447" s="7">
        <f t="shared" si="156"/>
        <v>0</v>
      </c>
      <c r="K1447" s="9" t="str">
        <f t="shared" si="160"/>
        <v>Id893</v>
      </c>
      <c r="L1447" s="8" t="str">
        <f t="shared" si="157"/>
        <v>Nov</v>
      </c>
      <c r="M1447" s="9">
        <f t="shared" si="155"/>
        <v>1991</v>
      </c>
      <c r="N1447" s="8" t="str" cm="1">
        <f t="array" ref="N1447">IF(G1447="?",INDEX($G$2:$G$2344,MODE(MATCH($G$2:$G$2344,$G$2:$G$2344,0))),G1447)</f>
        <v>tier - 3</v>
      </c>
      <c r="O1447" s="8" t="str" cm="1">
        <f t="array" ref="O1447">IF(H1447="?",INDEX($H$2:$H$2344,MODE(MATCH($H$2:$H$2344,$H$2:$H$2344,0))),H1447)</f>
        <v>tier - 3</v>
      </c>
      <c r="P1447" s="8" t="str">
        <f t="shared" si="158"/>
        <v>R1026</v>
      </c>
      <c r="Q1447" s="11">
        <f t="shared" si="159"/>
        <v>33548</v>
      </c>
      <c r="R1447" s="9">
        <f t="shared" si="161"/>
        <v>31</v>
      </c>
      <c r="S1447" s="9"/>
      <c r="T1447" s="40">
        <f>COUNTA(Table3[[#This Row],[month]:[age]])</f>
        <v>7</v>
      </c>
    </row>
    <row r="1448" spans="1:20" x14ac:dyDescent="0.25">
      <c r="A1448" t="s">
        <v>1479</v>
      </c>
      <c r="B1448">
        <v>1974</v>
      </c>
      <c r="C1448" t="s">
        <v>20</v>
      </c>
      <c r="D1448">
        <v>16</v>
      </c>
      <c r="E1448">
        <v>0</v>
      </c>
      <c r="F1448" s="42">
        <v>12137.6</v>
      </c>
      <c r="G1448" t="s">
        <v>12</v>
      </c>
      <c r="H1448" t="s">
        <v>12</v>
      </c>
      <c r="I1448" t="s">
        <v>23</v>
      </c>
      <c r="J1448" s="7">
        <f t="shared" si="156"/>
        <v>0</v>
      </c>
      <c r="K1448" s="9" t="str">
        <f t="shared" si="160"/>
        <v>Id892</v>
      </c>
      <c r="L1448" s="8" t="str">
        <f t="shared" si="157"/>
        <v>Sep</v>
      </c>
      <c r="M1448" s="9">
        <f t="shared" si="155"/>
        <v>1974</v>
      </c>
      <c r="N1448" s="8" t="str" cm="1">
        <f t="array" ref="N1448">IF(G1448="?",INDEX($G$2:$G$2344,MODE(MATCH($G$2:$G$2344,$G$2:$G$2344,0))),G1448)</f>
        <v>tier - 3</v>
      </c>
      <c r="O1448" s="8" t="str" cm="1">
        <f t="array" ref="O1448">IF(H1448="?",INDEX($H$2:$H$2344,MODE(MATCH($H$2:$H$2344,$H$2:$H$2344,0))),H1448)</f>
        <v>tier - 3</v>
      </c>
      <c r="P1448" s="8" t="str">
        <f t="shared" si="158"/>
        <v>R1012</v>
      </c>
      <c r="Q1448" s="11">
        <f t="shared" si="159"/>
        <v>27288</v>
      </c>
      <c r="R1448" s="9">
        <f t="shared" si="161"/>
        <v>48</v>
      </c>
      <c r="S1448" s="9"/>
      <c r="T1448" s="40">
        <f>COUNTA(Table3[[#This Row],[month]:[age]])</f>
        <v>7</v>
      </c>
    </row>
    <row r="1449" spans="1:20" x14ac:dyDescent="0.25">
      <c r="A1449" t="s">
        <v>1480</v>
      </c>
      <c r="B1449">
        <v>1962</v>
      </c>
      <c r="C1449" t="s">
        <v>15</v>
      </c>
      <c r="D1449">
        <v>4</v>
      </c>
      <c r="E1449">
        <v>0</v>
      </c>
      <c r="F1449" s="42">
        <v>12142.58</v>
      </c>
      <c r="G1449" t="s">
        <v>12</v>
      </c>
      <c r="H1449" t="s">
        <v>11</v>
      </c>
      <c r="I1449" t="s">
        <v>13</v>
      </c>
      <c r="J1449" s="7">
        <f t="shared" si="156"/>
        <v>0</v>
      </c>
      <c r="K1449" s="9" t="str">
        <f t="shared" si="160"/>
        <v>Id891</v>
      </c>
      <c r="L1449" s="8" t="str">
        <f t="shared" si="157"/>
        <v>Nov</v>
      </c>
      <c r="M1449" s="9">
        <f t="shared" si="155"/>
        <v>1962</v>
      </c>
      <c r="N1449" s="8" t="str" cm="1">
        <f t="array" ref="N1449">IF(G1449="?",INDEX($G$2:$G$2344,MODE(MATCH($G$2:$G$2344,$G$2:$G$2344,0))),G1449)</f>
        <v>tier - 3</v>
      </c>
      <c r="O1449" s="8" t="str" cm="1">
        <f t="array" ref="O1449">IF(H1449="?",INDEX($H$2:$H$2344,MODE(MATCH($H$2:$H$2344,$H$2:$H$2344,0))),H1449)</f>
        <v>tier - 2</v>
      </c>
      <c r="P1449" s="8" t="str">
        <f t="shared" si="158"/>
        <v>R1013</v>
      </c>
      <c r="Q1449" s="11">
        <f t="shared" si="159"/>
        <v>22954</v>
      </c>
      <c r="R1449" s="9">
        <f t="shared" si="161"/>
        <v>60</v>
      </c>
      <c r="S1449" s="9"/>
      <c r="T1449" s="40">
        <f>COUNTA(Table3[[#This Row],[month]:[age]])</f>
        <v>7</v>
      </c>
    </row>
    <row r="1450" spans="1:20" x14ac:dyDescent="0.25">
      <c r="A1450" t="s">
        <v>1481</v>
      </c>
      <c r="B1450">
        <v>1962</v>
      </c>
      <c r="C1450" t="s">
        <v>20</v>
      </c>
      <c r="D1450">
        <v>15</v>
      </c>
      <c r="E1450">
        <v>0</v>
      </c>
      <c r="F1450" s="42">
        <v>12146.97</v>
      </c>
      <c r="G1450" t="s">
        <v>12</v>
      </c>
      <c r="H1450" t="s">
        <v>12</v>
      </c>
      <c r="I1450" t="s">
        <v>42</v>
      </c>
      <c r="J1450" s="7">
        <f t="shared" si="156"/>
        <v>0</v>
      </c>
      <c r="K1450" s="9" t="str">
        <f t="shared" si="160"/>
        <v>Id890</v>
      </c>
      <c r="L1450" s="8" t="str">
        <f t="shared" si="157"/>
        <v>Sep</v>
      </c>
      <c r="M1450" s="9">
        <f t="shared" si="155"/>
        <v>1962</v>
      </c>
      <c r="N1450" s="8" t="str" cm="1">
        <f t="array" ref="N1450">IF(G1450="?",INDEX($G$2:$G$2344,MODE(MATCH($G$2:$G$2344,$G$2:$G$2344,0))),G1450)</f>
        <v>tier - 3</v>
      </c>
      <c r="O1450" s="8" t="str" cm="1">
        <f t="array" ref="O1450">IF(H1450="?",INDEX($H$2:$H$2344,MODE(MATCH($H$2:$H$2344,$H$2:$H$2344,0))),H1450)</f>
        <v>tier - 3</v>
      </c>
      <c r="P1450" s="8" t="str">
        <f t="shared" si="158"/>
        <v>R1011</v>
      </c>
      <c r="Q1450" s="11">
        <f t="shared" si="159"/>
        <v>22904</v>
      </c>
      <c r="R1450" s="9">
        <f t="shared" si="161"/>
        <v>60</v>
      </c>
      <c r="S1450" s="9"/>
      <c r="T1450" s="40">
        <f>COUNTA(Table3[[#This Row],[month]:[age]])</f>
        <v>7</v>
      </c>
    </row>
    <row r="1451" spans="1:20" x14ac:dyDescent="0.25">
      <c r="A1451" t="s">
        <v>1482</v>
      </c>
      <c r="B1451">
        <v>1987</v>
      </c>
      <c r="C1451" t="s">
        <v>37</v>
      </c>
      <c r="D1451">
        <v>5</v>
      </c>
      <c r="E1451">
        <v>3</v>
      </c>
      <c r="F1451" s="42">
        <v>12148.2</v>
      </c>
      <c r="G1451" t="s">
        <v>12</v>
      </c>
      <c r="H1451" t="s">
        <v>12</v>
      </c>
      <c r="I1451" t="s">
        <v>23</v>
      </c>
      <c r="J1451" s="7">
        <f t="shared" si="156"/>
        <v>0</v>
      </c>
      <c r="K1451" s="9" t="str">
        <f t="shared" si="160"/>
        <v>Id889</v>
      </c>
      <c r="L1451" s="8" t="str">
        <f t="shared" si="157"/>
        <v>Oct</v>
      </c>
      <c r="M1451" s="9">
        <f t="shared" si="155"/>
        <v>1987</v>
      </c>
      <c r="N1451" s="8" t="str" cm="1">
        <f t="array" ref="N1451">IF(G1451="?",INDEX($G$2:$G$2344,MODE(MATCH($G$2:$G$2344,$G$2:$G$2344,0))),G1451)</f>
        <v>tier - 3</v>
      </c>
      <c r="O1451" s="8" t="str" cm="1">
        <f t="array" ref="O1451">IF(H1451="?",INDEX($H$2:$H$2344,MODE(MATCH($H$2:$H$2344,$H$2:$H$2344,0))),H1451)</f>
        <v>tier - 3</v>
      </c>
      <c r="P1451" s="8" t="str">
        <f t="shared" si="158"/>
        <v>R1012</v>
      </c>
      <c r="Q1451" s="11">
        <f t="shared" si="159"/>
        <v>32055</v>
      </c>
      <c r="R1451" s="9">
        <f t="shared" si="161"/>
        <v>35</v>
      </c>
      <c r="S1451" s="9"/>
      <c r="T1451" s="40">
        <f>COUNTA(Table3[[#This Row],[month]:[age]])</f>
        <v>7</v>
      </c>
    </row>
    <row r="1452" spans="1:20" x14ac:dyDescent="0.25">
      <c r="A1452" t="s">
        <v>1483</v>
      </c>
      <c r="B1452">
        <v>1991</v>
      </c>
      <c r="C1452" t="s">
        <v>35</v>
      </c>
      <c r="D1452">
        <v>29</v>
      </c>
      <c r="E1452">
        <v>3</v>
      </c>
      <c r="F1452" s="42">
        <v>12198.64</v>
      </c>
      <c r="G1452" t="s">
        <v>12</v>
      </c>
      <c r="H1452" t="s">
        <v>12</v>
      </c>
      <c r="I1452" t="s">
        <v>535</v>
      </c>
      <c r="J1452" s="7">
        <f t="shared" si="156"/>
        <v>0</v>
      </c>
      <c r="K1452" s="9" t="str">
        <f t="shared" si="160"/>
        <v>Id888</v>
      </c>
      <c r="L1452" s="8" t="str">
        <f t="shared" si="157"/>
        <v>Aug</v>
      </c>
      <c r="M1452" s="9">
        <f t="shared" si="155"/>
        <v>1991</v>
      </c>
      <c r="N1452" s="8" t="str" cm="1">
        <f t="array" ref="N1452">IF(G1452="?",INDEX($G$2:$G$2344,MODE(MATCH($G$2:$G$2344,$G$2:$G$2344,0))),G1452)</f>
        <v>tier - 3</v>
      </c>
      <c r="O1452" s="8" t="str" cm="1">
        <f t="array" ref="O1452">IF(H1452="?",INDEX($H$2:$H$2344,MODE(MATCH($H$2:$H$2344,$H$2:$H$2344,0))),H1452)</f>
        <v>tier - 3</v>
      </c>
      <c r="P1452" s="8" t="str">
        <f t="shared" si="158"/>
        <v>R1026</v>
      </c>
      <c r="Q1452" s="11">
        <f t="shared" si="159"/>
        <v>33479</v>
      </c>
      <c r="R1452" s="9">
        <f t="shared" si="161"/>
        <v>31</v>
      </c>
      <c r="S1452" s="9"/>
      <c r="T1452" s="40">
        <f>COUNTA(Table3[[#This Row],[month]:[age]])</f>
        <v>7</v>
      </c>
    </row>
    <row r="1453" spans="1:20" x14ac:dyDescent="0.25">
      <c r="A1453" t="s">
        <v>1484</v>
      </c>
      <c r="B1453">
        <v>1977</v>
      </c>
      <c r="C1453" t="s">
        <v>35</v>
      </c>
      <c r="D1453">
        <v>14</v>
      </c>
      <c r="E1453">
        <v>2</v>
      </c>
      <c r="F1453" s="42">
        <v>12218.7</v>
      </c>
      <c r="G1453" t="s">
        <v>12</v>
      </c>
      <c r="H1453" t="s">
        <v>16</v>
      </c>
      <c r="I1453" t="s">
        <v>23</v>
      </c>
      <c r="J1453" s="7">
        <f t="shared" si="156"/>
        <v>0</v>
      </c>
      <c r="K1453" s="9" t="str">
        <f t="shared" si="160"/>
        <v>Id887</v>
      </c>
      <c r="L1453" s="8" t="str">
        <f t="shared" si="157"/>
        <v>Aug</v>
      </c>
      <c r="M1453" s="9">
        <f t="shared" si="155"/>
        <v>1977</v>
      </c>
      <c r="N1453" s="8" t="str" cm="1">
        <f t="array" ref="N1453">IF(G1453="?",INDEX($G$2:$G$2344,MODE(MATCH($G$2:$G$2344,$G$2:$G$2344,0))),G1453)</f>
        <v>tier - 3</v>
      </c>
      <c r="O1453" s="8" t="str" cm="1">
        <f t="array" ref="O1453">IF(H1453="?",INDEX($H$2:$H$2344,MODE(MATCH($H$2:$H$2344,$H$2:$H$2344,0))),H1453)</f>
        <v>tier - 1</v>
      </c>
      <c r="P1453" s="8" t="str">
        <f t="shared" si="158"/>
        <v>R1012</v>
      </c>
      <c r="Q1453" s="11">
        <f t="shared" si="159"/>
        <v>28351</v>
      </c>
      <c r="R1453" s="9">
        <f t="shared" si="161"/>
        <v>45</v>
      </c>
      <c r="S1453" s="9"/>
      <c r="T1453" s="40">
        <f>COUNTA(Table3[[#This Row],[month]:[age]])</f>
        <v>7</v>
      </c>
    </row>
    <row r="1454" spans="1:20" x14ac:dyDescent="0.25">
      <c r="A1454" t="s">
        <v>1485</v>
      </c>
      <c r="B1454">
        <v>1964</v>
      </c>
      <c r="C1454" t="s">
        <v>10</v>
      </c>
      <c r="D1454">
        <v>20</v>
      </c>
      <c r="E1454">
        <v>0</v>
      </c>
      <c r="F1454" s="42">
        <v>12222.9</v>
      </c>
      <c r="G1454" t="s">
        <v>12</v>
      </c>
      <c r="H1454" t="s">
        <v>11</v>
      </c>
      <c r="I1454" t="s">
        <v>23</v>
      </c>
      <c r="J1454" s="7">
        <f t="shared" si="156"/>
        <v>0</v>
      </c>
      <c r="K1454" s="9" t="str">
        <f t="shared" si="160"/>
        <v>Id886</v>
      </c>
      <c r="L1454" s="8" t="str">
        <f t="shared" si="157"/>
        <v>Jul</v>
      </c>
      <c r="M1454" s="9">
        <f t="shared" si="155"/>
        <v>1964</v>
      </c>
      <c r="N1454" s="8" t="str" cm="1">
        <f t="array" ref="N1454">IF(G1454="?",INDEX($G$2:$G$2344,MODE(MATCH($G$2:$G$2344,$G$2:$G$2344,0))),G1454)</f>
        <v>tier - 3</v>
      </c>
      <c r="O1454" s="8" t="str" cm="1">
        <f t="array" ref="O1454">IF(H1454="?",INDEX($H$2:$H$2344,MODE(MATCH($H$2:$H$2344,$H$2:$H$2344,0))),H1454)</f>
        <v>tier - 2</v>
      </c>
      <c r="P1454" s="8" t="str">
        <f t="shared" si="158"/>
        <v>R1012</v>
      </c>
      <c r="Q1454" s="11">
        <f t="shared" si="159"/>
        <v>23578</v>
      </c>
      <c r="R1454" s="9">
        <f t="shared" si="161"/>
        <v>58</v>
      </c>
      <c r="S1454" s="9"/>
      <c r="T1454" s="40">
        <f>COUNTA(Table3[[#This Row],[month]:[age]])</f>
        <v>7</v>
      </c>
    </row>
    <row r="1455" spans="1:20" x14ac:dyDescent="0.25">
      <c r="A1455" t="s">
        <v>1486</v>
      </c>
      <c r="B1455">
        <v>1964</v>
      </c>
      <c r="C1455" t="s">
        <v>10</v>
      </c>
      <c r="D1455">
        <v>2</v>
      </c>
      <c r="E1455">
        <v>0</v>
      </c>
      <c r="F1455" s="42">
        <v>12224.35</v>
      </c>
      <c r="G1455" t="s">
        <v>12</v>
      </c>
      <c r="H1455" t="s">
        <v>16</v>
      </c>
      <c r="I1455" t="s">
        <v>23</v>
      </c>
      <c r="J1455" s="7">
        <f t="shared" si="156"/>
        <v>0</v>
      </c>
      <c r="K1455" s="9" t="str">
        <f t="shared" si="160"/>
        <v>Id885</v>
      </c>
      <c r="L1455" s="8" t="str">
        <f t="shared" si="157"/>
        <v>Jul</v>
      </c>
      <c r="M1455" s="9">
        <f t="shared" si="155"/>
        <v>1964</v>
      </c>
      <c r="N1455" s="8" t="str" cm="1">
        <f t="array" ref="N1455">IF(G1455="?",INDEX($G$2:$G$2344,MODE(MATCH($G$2:$G$2344,$G$2:$G$2344,0))),G1455)</f>
        <v>tier - 3</v>
      </c>
      <c r="O1455" s="8" t="str" cm="1">
        <f t="array" ref="O1455">IF(H1455="?",INDEX($H$2:$H$2344,MODE(MATCH($H$2:$H$2344,$H$2:$H$2344,0))),H1455)</f>
        <v>tier - 1</v>
      </c>
      <c r="P1455" s="8" t="str">
        <f t="shared" si="158"/>
        <v>R1012</v>
      </c>
      <c r="Q1455" s="11">
        <f t="shared" si="159"/>
        <v>23560</v>
      </c>
      <c r="R1455" s="9">
        <f t="shared" si="161"/>
        <v>58</v>
      </c>
      <c r="S1455" s="9"/>
      <c r="T1455" s="40">
        <f>COUNTA(Table3[[#This Row],[month]:[age]])</f>
        <v>7</v>
      </c>
    </row>
    <row r="1456" spans="1:20" x14ac:dyDescent="0.25">
      <c r="A1456" t="s">
        <v>1487</v>
      </c>
      <c r="B1456">
        <v>1964</v>
      </c>
      <c r="C1456" t="s">
        <v>18</v>
      </c>
      <c r="D1456">
        <v>24</v>
      </c>
      <c r="E1456">
        <v>0</v>
      </c>
      <c r="F1456" s="42">
        <v>12231.61</v>
      </c>
      <c r="G1456" t="s">
        <v>12</v>
      </c>
      <c r="H1456" t="s">
        <v>12</v>
      </c>
      <c r="I1456" t="s">
        <v>23</v>
      </c>
      <c r="J1456" s="7">
        <f t="shared" si="156"/>
        <v>0</v>
      </c>
      <c r="K1456" s="9" t="str">
        <f t="shared" si="160"/>
        <v>Id884</v>
      </c>
      <c r="L1456" s="8" t="str">
        <f t="shared" si="157"/>
        <v>Jun</v>
      </c>
      <c r="M1456" s="9">
        <f t="shared" ref="M1456:M1519" si="162">IF(B1456="?",AVERAGE($B$2:$B$2344),B1456)</f>
        <v>1964</v>
      </c>
      <c r="N1456" s="8" t="str" cm="1">
        <f t="array" ref="N1456">IF(G1456="?",INDEX($G$2:$G$2344,MODE(MATCH($G$2:$G$2344,$G$2:$G$2344,0))),G1456)</f>
        <v>tier - 3</v>
      </c>
      <c r="O1456" s="8" t="str" cm="1">
        <f t="array" ref="O1456">IF(H1456="?",INDEX($H$2:$H$2344,MODE(MATCH($H$2:$H$2344,$H$2:$H$2344,0))),H1456)</f>
        <v>tier - 3</v>
      </c>
      <c r="P1456" s="8" t="str">
        <f t="shared" si="158"/>
        <v>R1012</v>
      </c>
      <c r="Q1456" s="11">
        <f t="shared" si="159"/>
        <v>23552</v>
      </c>
      <c r="R1456" s="9">
        <f t="shared" si="161"/>
        <v>58</v>
      </c>
      <c r="S1456" s="9"/>
      <c r="T1456" s="40">
        <f>COUNTA(Table3[[#This Row],[month]:[age]])</f>
        <v>7</v>
      </c>
    </row>
    <row r="1457" spans="1:20" x14ac:dyDescent="0.25">
      <c r="A1457" t="s">
        <v>1488</v>
      </c>
      <c r="B1457">
        <v>1963</v>
      </c>
      <c r="C1457" t="s">
        <v>10</v>
      </c>
      <c r="D1457">
        <v>19</v>
      </c>
      <c r="E1457">
        <v>0</v>
      </c>
      <c r="F1457" s="42">
        <v>12233.83</v>
      </c>
      <c r="G1457" t="s">
        <v>12</v>
      </c>
      <c r="H1457" t="s">
        <v>16</v>
      </c>
      <c r="I1457" t="s">
        <v>42</v>
      </c>
      <c r="J1457" s="7">
        <f t="shared" si="156"/>
        <v>0</v>
      </c>
      <c r="K1457" s="9" t="str">
        <f t="shared" si="160"/>
        <v>Id883</v>
      </c>
      <c r="L1457" s="8" t="str">
        <f t="shared" si="157"/>
        <v>Jul</v>
      </c>
      <c r="M1457" s="9">
        <f t="shared" si="162"/>
        <v>1963</v>
      </c>
      <c r="N1457" s="8" t="str" cm="1">
        <f t="array" ref="N1457">IF(G1457="?",INDEX($G$2:$G$2344,MODE(MATCH($G$2:$G$2344,$G$2:$G$2344,0))),G1457)</f>
        <v>tier - 3</v>
      </c>
      <c r="O1457" s="8" t="str" cm="1">
        <f t="array" ref="O1457">IF(H1457="?",INDEX($H$2:$H$2344,MODE(MATCH($H$2:$H$2344,$H$2:$H$2344,0))),H1457)</f>
        <v>tier - 1</v>
      </c>
      <c r="P1457" s="8" t="str">
        <f t="shared" si="158"/>
        <v>R1011</v>
      </c>
      <c r="Q1457" s="11">
        <f t="shared" si="159"/>
        <v>23211</v>
      </c>
      <c r="R1457" s="9">
        <f t="shared" si="161"/>
        <v>59</v>
      </c>
      <c r="S1457" s="9"/>
      <c r="T1457" s="40">
        <f>COUNTA(Table3[[#This Row],[month]:[age]])</f>
        <v>7</v>
      </c>
    </row>
    <row r="1458" spans="1:20" x14ac:dyDescent="0.25">
      <c r="A1458" t="s">
        <v>1489</v>
      </c>
      <c r="B1458">
        <v>1964</v>
      </c>
      <c r="C1458" t="s">
        <v>37</v>
      </c>
      <c r="D1458">
        <v>15</v>
      </c>
      <c r="E1458">
        <v>0</v>
      </c>
      <c r="F1458" s="42">
        <v>12235.84</v>
      </c>
      <c r="G1458" t="s">
        <v>12</v>
      </c>
      <c r="H1458" t="s">
        <v>12</v>
      </c>
      <c r="I1458" t="s">
        <v>23</v>
      </c>
      <c r="J1458" s="7">
        <f t="shared" si="156"/>
        <v>0</v>
      </c>
      <c r="K1458" s="9" t="str">
        <f t="shared" si="160"/>
        <v>Id882</v>
      </c>
      <c r="L1458" s="8" t="str">
        <f t="shared" si="157"/>
        <v>Oct</v>
      </c>
      <c r="M1458" s="9">
        <f t="shared" si="162"/>
        <v>1964</v>
      </c>
      <c r="N1458" s="8" t="str" cm="1">
        <f t="array" ref="N1458">IF(G1458="?",INDEX($G$2:$G$2344,MODE(MATCH($G$2:$G$2344,$G$2:$G$2344,0))),G1458)</f>
        <v>tier - 3</v>
      </c>
      <c r="O1458" s="8" t="str" cm="1">
        <f t="array" ref="O1458">IF(H1458="?",INDEX($H$2:$H$2344,MODE(MATCH($H$2:$H$2344,$H$2:$H$2344,0))),H1458)</f>
        <v>tier - 3</v>
      </c>
      <c r="P1458" s="8" t="str">
        <f t="shared" si="158"/>
        <v>R1012</v>
      </c>
      <c r="Q1458" s="11">
        <f t="shared" si="159"/>
        <v>23665</v>
      </c>
      <c r="R1458" s="9">
        <f t="shared" si="161"/>
        <v>58</v>
      </c>
      <c r="S1458" s="9"/>
      <c r="T1458" s="40">
        <f>COUNTA(Table3[[#This Row],[month]:[age]])</f>
        <v>7</v>
      </c>
    </row>
    <row r="1459" spans="1:20" x14ac:dyDescent="0.25">
      <c r="A1459" t="s">
        <v>1490</v>
      </c>
      <c r="B1459">
        <v>1966</v>
      </c>
      <c r="C1459" t="s">
        <v>10</v>
      </c>
      <c r="D1459">
        <v>29</v>
      </c>
      <c r="E1459">
        <v>0</v>
      </c>
      <c r="F1459" s="42">
        <v>12237.73</v>
      </c>
      <c r="G1459" t="s">
        <v>12</v>
      </c>
      <c r="H1459" t="s">
        <v>12</v>
      </c>
      <c r="I1459" t="s">
        <v>23</v>
      </c>
      <c r="J1459" s="7">
        <f t="shared" si="156"/>
        <v>0</v>
      </c>
      <c r="K1459" s="9" t="str">
        <f t="shared" si="160"/>
        <v>Id881</v>
      </c>
      <c r="L1459" s="8" t="str">
        <f t="shared" si="157"/>
        <v>Jul</v>
      </c>
      <c r="M1459" s="9">
        <f t="shared" si="162"/>
        <v>1966</v>
      </c>
      <c r="N1459" s="8" t="str" cm="1">
        <f t="array" ref="N1459">IF(G1459="?",INDEX($G$2:$G$2344,MODE(MATCH($G$2:$G$2344,$G$2:$G$2344,0))),G1459)</f>
        <v>tier - 3</v>
      </c>
      <c r="O1459" s="8" t="str" cm="1">
        <f t="array" ref="O1459">IF(H1459="?",INDEX($H$2:$H$2344,MODE(MATCH($H$2:$H$2344,$H$2:$H$2344,0))),H1459)</f>
        <v>tier - 3</v>
      </c>
      <c r="P1459" s="8" t="str">
        <f t="shared" si="158"/>
        <v>R1012</v>
      </c>
      <c r="Q1459" s="11">
        <f t="shared" si="159"/>
        <v>24317</v>
      </c>
      <c r="R1459" s="9">
        <f t="shared" si="161"/>
        <v>56</v>
      </c>
      <c r="S1459" s="9"/>
      <c r="T1459" s="40">
        <f>COUNTA(Table3[[#This Row],[month]:[age]])</f>
        <v>7</v>
      </c>
    </row>
    <row r="1460" spans="1:20" x14ac:dyDescent="0.25">
      <c r="A1460" t="s">
        <v>1491</v>
      </c>
      <c r="B1460">
        <v>1963</v>
      </c>
      <c r="C1460" t="s">
        <v>10</v>
      </c>
      <c r="D1460">
        <v>17</v>
      </c>
      <c r="E1460">
        <v>0</v>
      </c>
      <c r="F1460" s="42">
        <v>12244.53</v>
      </c>
      <c r="G1460" t="s">
        <v>12</v>
      </c>
      <c r="H1460" t="s">
        <v>16</v>
      </c>
      <c r="I1460" t="s">
        <v>13</v>
      </c>
      <c r="J1460" s="7">
        <f t="shared" si="156"/>
        <v>0</v>
      </c>
      <c r="K1460" s="9" t="str">
        <f t="shared" si="160"/>
        <v>Id880</v>
      </c>
      <c r="L1460" s="8" t="str">
        <f t="shared" si="157"/>
        <v>Jul</v>
      </c>
      <c r="M1460" s="9">
        <f t="shared" si="162"/>
        <v>1963</v>
      </c>
      <c r="N1460" s="8" t="str" cm="1">
        <f t="array" ref="N1460">IF(G1460="?",INDEX($G$2:$G$2344,MODE(MATCH($G$2:$G$2344,$G$2:$G$2344,0))),G1460)</f>
        <v>tier - 3</v>
      </c>
      <c r="O1460" s="8" t="str" cm="1">
        <f t="array" ref="O1460">IF(H1460="?",INDEX($H$2:$H$2344,MODE(MATCH($H$2:$H$2344,$H$2:$H$2344,0))),H1460)</f>
        <v>tier - 1</v>
      </c>
      <c r="P1460" s="8" t="str">
        <f t="shared" si="158"/>
        <v>R1013</v>
      </c>
      <c r="Q1460" s="11">
        <f t="shared" si="159"/>
        <v>23209</v>
      </c>
      <c r="R1460" s="9">
        <f t="shared" si="161"/>
        <v>59</v>
      </c>
      <c r="S1460" s="9"/>
      <c r="T1460" s="40">
        <f>COUNTA(Table3[[#This Row],[month]:[age]])</f>
        <v>7</v>
      </c>
    </row>
    <row r="1461" spans="1:20" x14ac:dyDescent="0.25">
      <c r="A1461" t="s">
        <v>1492</v>
      </c>
      <c r="B1461">
        <v>1974</v>
      </c>
      <c r="C1461" t="s">
        <v>18</v>
      </c>
      <c r="D1461">
        <v>23</v>
      </c>
      <c r="E1461">
        <v>0</v>
      </c>
      <c r="F1461" s="42">
        <v>12245.17</v>
      </c>
      <c r="G1461" t="s">
        <v>12</v>
      </c>
      <c r="H1461" t="s">
        <v>16</v>
      </c>
      <c r="I1461" t="s">
        <v>23</v>
      </c>
      <c r="J1461" s="7">
        <f t="shared" si="156"/>
        <v>0</v>
      </c>
      <c r="K1461" s="9" t="str">
        <f t="shared" si="160"/>
        <v>Id879</v>
      </c>
      <c r="L1461" s="8" t="str">
        <f t="shared" si="157"/>
        <v>Jun</v>
      </c>
      <c r="M1461" s="9">
        <f t="shared" si="162"/>
        <v>1974</v>
      </c>
      <c r="N1461" s="8" t="str" cm="1">
        <f t="array" ref="N1461">IF(G1461="?",INDEX($G$2:$G$2344,MODE(MATCH($G$2:$G$2344,$G$2:$G$2344,0))),G1461)</f>
        <v>tier - 3</v>
      </c>
      <c r="O1461" s="8" t="str" cm="1">
        <f t="array" ref="O1461">IF(H1461="?",INDEX($H$2:$H$2344,MODE(MATCH($H$2:$H$2344,$H$2:$H$2344,0))),H1461)</f>
        <v>tier - 1</v>
      </c>
      <c r="P1461" s="8" t="str">
        <f t="shared" si="158"/>
        <v>R1012</v>
      </c>
      <c r="Q1461" s="11">
        <f t="shared" si="159"/>
        <v>27203</v>
      </c>
      <c r="R1461" s="9">
        <f t="shared" si="161"/>
        <v>48</v>
      </c>
      <c r="S1461" s="9"/>
      <c r="T1461" s="40">
        <f>COUNTA(Table3[[#This Row],[month]:[age]])</f>
        <v>7</v>
      </c>
    </row>
    <row r="1462" spans="1:20" x14ac:dyDescent="0.25">
      <c r="A1462" t="s">
        <v>1493</v>
      </c>
      <c r="B1462">
        <v>1989</v>
      </c>
      <c r="C1462" t="s">
        <v>15</v>
      </c>
      <c r="D1462">
        <v>23</v>
      </c>
      <c r="E1462">
        <v>3</v>
      </c>
      <c r="F1462" s="42">
        <v>12254.44</v>
      </c>
      <c r="G1462" t="s">
        <v>12</v>
      </c>
      <c r="H1462" t="s">
        <v>12</v>
      </c>
      <c r="I1462" t="s">
        <v>535</v>
      </c>
      <c r="J1462" s="7">
        <f t="shared" si="156"/>
        <v>0</v>
      </c>
      <c r="K1462" s="9" t="str">
        <f t="shared" si="160"/>
        <v>Id878</v>
      </c>
      <c r="L1462" s="8" t="str">
        <f t="shared" si="157"/>
        <v>Nov</v>
      </c>
      <c r="M1462" s="9">
        <f t="shared" si="162"/>
        <v>1989</v>
      </c>
      <c r="N1462" s="8" t="str" cm="1">
        <f t="array" ref="N1462">IF(G1462="?",INDEX($G$2:$G$2344,MODE(MATCH($G$2:$G$2344,$G$2:$G$2344,0))),G1462)</f>
        <v>tier - 3</v>
      </c>
      <c r="O1462" s="8" t="str" cm="1">
        <f t="array" ref="O1462">IF(H1462="?",INDEX($H$2:$H$2344,MODE(MATCH($H$2:$H$2344,$H$2:$H$2344,0))),H1462)</f>
        <v>tier - 3</v>
      </c>
      <c r="P1462" s="8" t="str">
        <f t="shared" si="158"/>
        <v>R1026</v>
      </c>
      <c r="Q1462" s="11">
        <f t="shared" si="159"/>
        <v>32835</v>
      </c>
      <c r="R1462" s="9">
        <f t="shared" si="161"/>
        <v>33</v>
      </c>
      <c r="S1462" s="9"/>
      <c r="T1462" s="40">
        <f>COUNTA(Table3[[#This Row],[month]:[age]])</f>
        <v>7</v>
      </c>
    </row>
    <row r="1463" spans="1:20" x14ac:dyDescent="0.25">
      <c r="A1463" t="s">
        <v>1494</v>
      </c>
      <c r="B1463">
        <v>1986</v>
      </c>
      <c r="C1463" t="s">
        <v>35</v>
      </c>
      <c r="D1463">
        <v>13</v>
      </c>
      <c r="E1463">
        <v>3</v>
      </c>
      <c r="F1463" s="42">
        <v>12255.04</v>
      </c>
      <c r="G1463" t="s">
        <v>12</v>
      </c>
      <c r="H1463" t="s">
        <v>11</v>
      </c>
      <c r="I1463" t="s">
        <v>535</v>
      </c>
      <c r="J1463" s="7">
        <f t="shared" si="156"/>
        <v>0</v>
      </c>
      <c r="K1463" s="9" t="str">
        <f t="shared" si="160"/>
        <v>Id877</v>
      </c>
      <c r="L1463" s="8" t="str">
        <f t="shared" si="157"/>
        <v>Aug</v>
      </c>
      <c r="M1463" s="9">
        <f t="shared" si="162"/>
        <v>1986</v>
      </c>
      <c r="N1463" s="8" t="str" cm="1">
        <f t="array" ref="N1463">IF(G1463="?",INDEX($G$2:$G$2344,MODE(MATCH($G$2:$G$2344,$G$2:$G$2344,0))),G1463)</f>
        <v>tier - 3</v>
      </c>
      <c r="O1463" s="8" t="str" cm="1">
        <f t="array" ref="O1463">IF(H1463="?",INDEX($H$2:$H$2344,MODE(MATCH($H$2:$H$2344,$H$2:$H$2344,0))),H1463)</f>
        <v>tier - 2</v>
      </c>
      <c r="P1463" s="8" t="str">
        <f t="shared" si="158"/>
        <v>R1026</v>
      </c>
      <c r="Q1463" s="11">
        <f t="shared" si="159"/>
        <v>31637</v>
      </c>
      <c r="R1463" s="9">
        <f t="shared" si="161"/>
        <v>36</v>
      </c>
      <c r="S1463" s="9"/>
      <c r="T1463" s="40">
        <f>COUNTA(Table3[[#This Row],[month]:[age]])</f>
        <v>7</v>
      </c>
    </row>
    <row r="1464" spans="1:20" x14ac:dyDescent="0.25">
      <c r="A1464" t="s">
        <v>1495</v>
      </c>
      <c r="B1464">
        <v>1966</v>
      </c>
      <c r="C1464" t="s">
        <v>30</v>
      </c>
      <c r="D1464">
        <v>6</v>
      </c>
      <c r="E1464">
        <v>2</v>
      </c>
      <c r="F1464" s="42">
        <v>12265.51</v>
      </c>
      <c r="G1464" t="s">
        <v>12</v>
      </c>
      <c r="H1464" t="s">
        <v>12</v>
      </c>
      <c r="I1464" t="s">
        <v>13</v>
      </c>
      <c r="J1464" s="7">
        <f t="shared" si="156"/>
        <v>0</v>
      </c>
      <c r="K1464" s="9" t="str">
        <f t="shared" si="160"/>
        <v>Id876</v>
      </c>
      <c r="L1464" s="8" t="str">
        <f t="shared" si="157"/>
        <v>Dec</v>
      </c>
      <c r="M1464" s="9">
        <f t="shared" si="162"/>
        <v>1966</v>
      </c>
      <c r="N1464" s="8" t="str" cm="1">
        <f t="array" ref="N1464">IF(G1464="?",INDEX($G$2:$G$2344,MODE(MATCH($G$2:$G$2344,$G$2:$G$2344,0))),G1464)</f>
        <v>tier - 3</v>
      </c>
      <c r="O1464" s="8" t="str" cm="1">
        <f t="array" ref="O1464">IF(H1464="?",INDEX($H$2:$H$2344,MODE(MATCH($H$2:$H$2344,$H$2:$H$2344,0))),H1464)</f>
        <v>tier - 3</v>
      </c>
      <c r="P1464" s="8" t="str">
        <f t="shared" si="158"/>
        <v>R1013</v>
      </c>
      <c r="Q1464" s="11">
        <f t="shared" si="159"/>
        <v>24447</v>
      </c>
      <c r="R1464" s="9">
        <f t="shared" si="161"/>
        <v>56</v>
      </c>
      <c r="S1464" s="9"/>
      <c r="T1464" s="40">
        <f>COUNTA(Table3[[#This Row],[month]:[age]])</f>
        <v>7</v>
      </c>
    </row>
    <row r="1465" spans="1:20" x14ac:dyDescent="0.25">
      <c r="A1465" t="s">
        <v>1496</v>
      </c>
      <c r="B1465">
        <v>1967</v>
      </c>
      <c r="C1465" t="s">
        <v>30</v>
      </c>
      <c r="D1465">
        <v>30</v>
      </c>
      <c r="E1465">
        <v>2</v>
      </c>
      <c r="F1465" s="42">
        <v>12268.63</v>
      </c>
      <c r="G1465" t="s">
        <v>12</v>
      </c>
      <c r="H1465" t="s">
        <v>16</v>
      </c>
      <c r="I1465" t="s">
        <v>23</v>
      </c>
      <c r="J1465" s="7">
        <f t="shared" si="156"/>
        <v>0</v>
      </c>
      <c r="K1465" s="9" t="str">
        <f t="shared" si="160"/>
        <v>Id875</v>
      </c>
      <c r="L1465" s="8" t="str">
        <f t="shared" si="157"/>
        <v>Dec</v>
      </c>
      <c r="M1465" s="9">
        <f t="shared" si="162"/>
        <v>1967</v>
      </c>
      <c r="N1465" s="8" t="str" cm="1">
        <f t="array" ref="N1465">IF(G1465="?",INDEX($G$2:$G$2344,MODE(MATCH($G$2:$G$2344,$G$2:$G$2344,0))),G1465)</f>
        <v>tier - 3</v>
      </c>
      <c r="O1465" s="8" t="str" cm="1">
        <f t="array" ref="O1465">IF(H1465="?",INDEX($H$2:$H$2344,MODE(MATCH($H$2:$H$2344,$H$2:$H$2344,0))),H1465)</f>
        <v>tier - 1</v>
      </c>
      <c r="P1465" s="8" t="str">
        <f t="shared" si="158"/>
        <v>R1012</v>
      </c>
      <c r="Q1465" s="11">
        <f t="shared" si="159"/>
        <v>24836</v>
      </c>
      <c r="R1465" s="9">
        <f t="shared" si="161"/>
        <v>55</v>
      </c>
      <c r="S1465" s="9"/>
      <c r="T1465" s="40">
        <f>COUNTA(Table3[[#This Row],[month]:[age]])</f>
        <v>7</v>
      </c>
    </row>
    <row r="1466" spans="1:20" x14ac:dyDescent="0.25">
      <c r="A1466" t="s">
        <v>1497</v>
      </c>
      <c r="B1466">
        <v>1967</v>
      </c>
      <c r="C1466" t="s">
        <v>35</v>
      </c>
      <c r="D1466">
        <v>28</v>
      </c>
      <c r="E1466">
        <v>2</v>
      </c>
      <c r="F1466" s="42">
        <v>12269.69</v>
      </c>
      <c r="G1466" t="s">
        <v>12</v>
      </c>
      <c r="H1466" t="s">
        <v>11</v>
      </c>
      <c r="I1466" t="s">
        <v>23</v>
      </c>
      <c r="J1466" s="7">
        <f t="shared" si="156"/>
        <v>0</v>
      </c>
      <c r="K1466" s="9" t="str">
        <f t="shared" si="160"/>
        <v>Id874</v>
      </c>
      <c r="L1466" s="8" t="str">
        <f t="shared" si="157"/>
        <v>Aug</v>
      </c>
      <c r="M1466" s="9">
        <f t="shared" si="162"/>
        <v>1967</v>
      </c>
      <c r="N1466" s="8" t="str" cm="1">
        <f t="array" ref="N1466">IF(G1466="?",INDEX($G$2:$G$2344,MODE(MATCH($G$2:$G$2344,$G$2:$G$2344,0))),G1466)</f>
        <v>tier - 3</v>
      </c>
      <c r="O1466" s="8" t="str" cm="1">
        <f t="array" ref="O1466">IF(H1466="?",INDEX($H$2:$H$2344,MODE(MATCH($H$2:$H$2344,$H$2:$H$2344,0))),H1466)</f>
        <v>tier - 2</v>
      </c>
      <c r="P1466" s="8" t="str">
        <f t="shared" si="158"/>
        <v>R1012</v>
      </c>
      <c r="Q1466" s="11">
        <f t="shared" si="159"/>
        <v>24712</v>
      </c>
      <c r="R1466" s="9">
        <f t="shared" si="161"/>
        <v>55</v>
      </c>
      <c r="S1466" s="9"/>
      <c r="T1466" s="40">
        <f>COUNTA(Table3[[#This Row],[month]:[age]])</f>
        <v>7</v>
      </c>
    </row>
    <row r="1467" spans="1:20" x14ac:dyDescent="0.25">
      <c r="A1467" t="s">
        <v>1498</v>
      </c>
      <c r="B1467">
        <v>1966</v>
      </c>
      <c r="C1467" t="s">
        <v>15</v>
      </c>
      <c r="D1467">
        <v>16</v>
      </c>
      <c r="E1467">
        <v>0</v>
      </c>
      <c r="F1467" s="42">
        <v>12282.03</v>
      </c>
      <c r="G1467" t="s">
        <v>12</v>
      </c>
      <c r="H1467" t="s">
        <v>16</v>
      </c>
      <c r="I1467" t="s">
        <v>200</v>
      </c>
      <c r="J1467" s="7">
        <f t="shared" si="156"/>
        <v>0</v>
      </c>
      <c r="K1467" s="9" t="str">
        <f t="shared" si="160"/>
        <v>Id873</v>
      </c>
      <c r="L1467" s="8" t="str">
        <f t="shared" si="157"/>
        <v>Nov</v>
      </c>
      <c r="M1467" s="9">
        <f t="shared" si="162"/>
        <v>1966</v>
      </c>
      <c r="N1467" s="8" t="str" cm="1">
        <f t="array" ref="N1467">IF(G1467="?",INDEX($G$2:$G$2344,MODE(MATCH($G$2:$G$2344,$G$2:$G$2344,0))),G1467)</f>
        <v>tier - 3</v>
      </c>
      <c r="O1467" s="8" t="str" cm="1">
        <f t="array" ref="O1467">IF(H1467="?",INDEX($H$2:$H$2344,MODE(MATCH($H$2:$H$2344,$H$2:$H$2344,0))),H1467)</f>
        <v>tier - 1</v>
      </c>
      <c r="P1467" s="8" t="str">
        <f t="shared" si="158"/>
        <v>R1025</v>
      </c>
      <c r="Q1467" s="11">
        <f t="shared" si="159"/>
        <v>24427</v>
      </c>
      <c r="R1467" s="9">
        <f t="shared" si="161"/>
        <v>56</v>
      </c>
      <c r="S1467" s="9"/>
      <c r="T1467" s="40">
        <f>COUNTA(Table3[[#This Row],[month]:[age]])</f>
        <v>7</v>
      </c>
    </row>
    <row r="1468" spans="1:20" x14ac:dyDescent="0.25">
      <c r="A1468" t="s">
        <v>1499</v>
      </c>
      <c r="B1468">
        <v>1990</v>
      </c>
      <c r="C1468" t="s">
        <v>37</v>
      </c>
      <c r="D1468">
        <v>29</v>
      </c>
      <c r="E1468">
        <v>3</v>
      </c>
      <c r="F1468" s="42">
        <v>12282.38</v>
      </c>
      <c r="G1468" t="s">
        <v>12</v>
      </c>
      <c r="H1468" t="s">
        <v>16</v>
      </c>
      <c r="I1468" t="s">
        <v>42</v>
      </c>
      <c r="J1468" s="7">
        <f t="shared" si="156"/>
        <v>0</v>
      </c>
      <c r="K1468" s="9" t="str">
        <f t="shared" si="160"/>
        <v>Id872</v>
      </c>
      <c r="L1468" s="8" t="str">
        <f t="shared" si="157"/>
        <v>Oct</v>
      </c>
      <c r="M1468" s="9">
        <f t="shared" si="162"/>
        <v>1990</v>
      </c>
      <c r="N1468" s="8" t="str" cm="1">
        <f t="array" ref="N1468">IF(G1468="?",INDEX($G$2:$G$2344,MODE(MATCH($G$2:$G$2344,$G$2:$G$2344,0))),G1468)</f>
        <v>tier - 3</v>
      </c>
      <c r="O1468" s="8" t="str" cm="1">
        <f t="array" ref="O1468">IF(H1468="?",INDEX($H$2:$H$2344,MODE(MATCH($H$2:$H$2344,$H$2:$H$2344,0))),H1468)</f>
        <v>tier - 1</v>
      </c>
      <c r="P1468" s="8" t="str">
        <f t="shared" si="158"/>
        <v>R1011</v>
      </c>
      <c r="Q1468" s="11">
        <f t="shared" si="159"/>
        <v>33175</v>
      </c>
      <c r="R1468" s="9">
        <f t="shared" si="161"/>
        <v>32</v>
      </c>
      <c r="S1468" s="9"/>
      <c r="T1468" s="40">
        <f>COUNTA(Table3[[#This Row],[month]:[age]])</f>
        <v>7</v>
      </c>
    </row>
    <row r="1469" spans="1:20" x14ac:dyDescent="0.25">
      <c r="A1469" t="s">
        <v>1500</v>
      </c>
      <c r="B1469">
        <v>1963</v>
      </c>
      <c r="C1469" t="s">
        <v>37</v>
      </c>
      <c r="D1469">
        <v>28</v>
      </c>
      <c r="E1469">
        <v>0</v>
      </c>
      <c r="F1469" s="42">
        <v>12299.59</v>
      </c>
      <c r="G1469" t="s">
        <v>12</v>
      </c>
      <c r="H1469" t="s">
        <v>16</v>
      </c>
      <c r="I1469" t="s">
        <v>200</v>
      </c>
      <c r="J1469" s="7">
        <f t="shared" si="156"/>
        <v>0</v>
      </c>
      <c r="K1469" s="9" t="str">
        <f t="shared" si="160"/>
        <v>Id871</v>
      </c>
      <c r="L1469" s="8" t="str">
        <f t="shared" si="157"/>
        <v>Oct</v>
      </c>
      <c r="M1469" s="9">
        <f t="shared" si="162"/>
        <v>1963</v>
      </c>
      <c r="N1469" s="8" t="str" cm="1">
        <f t="array" ref="N1469">IF(G1469="?",INDEX($G$2:$G$2344,MODE(MATCH($G$2:$G$2344,$G$2:$G$2344,0))),G1469)</f>
        <v>tier - 3</v>
      </c>
      <c r="O1469" s="8" t="str" cm="1">
        <f t="array" ref="O1469">IF(H1469="?",INDEX($H$2:$H$2344,MODE(MATCH($H$2:$H$2344,$H$2:$H$2344,0))),H1469)</f>
        <v>tier - 1</v>
      </c>
      <c r="P1469" s="8" t="str">
        <f t="shared" si="158"/>
        <v>R1025</v>
      </c>
      <c r="Q1469" s="11">
        <f t="shared" si="159"/>
        <v>23312</v>
      </c>
      <c r="R1469" s="9">
        <f t="shared" si="161"/>
        <v>59</v>
      </c>
      <c r="S1469" s="9"/>
      <c r="T1469" s="40">
        <f>COUNTA(Table3[[#This Row],[month]:[age]])</f>
        <v>7</v>
      </c>
    </row>
    <row r="1470" spans="1:20" x14ac:dyDescent="0.25">
      <c r="A1470" t="s">
        <v>1501</v>
      </c>
      <c r="B1470">
        <v>1963</v>
      </c>
      <c r="C1470" t="s">
        <v>35</v>
      </c>
      <c r="D1470">
        <v>29</v>
      </c>
      <c r="E1470">
        <v>0</v>
      </c>
      <c r="F1470" s="42">
        <v>12323.94</v>
      </c>
      <c r="G1470" t="s">
        <v>12</v>
      </c>
      <c r="H1470" t="s">
        <v>12</v>
      </c>
      <c r="I1470" t="s">
        <v>356</v>
      </c>
      <c r="J1470" s="7">
        <f t="shared" si="156"/>
        <v>0</v>
      </c>
      <c r="K1470" s="9" t="str">
        <f t="shared" si="160"/>
        <v>Id870</v>
      </c>
      <c r="L1470" s="8" t="str">
        <f t="shared" si="157"/>
        <v>Aug</v>
      </c>
      <c r="M1470" s="9">
        <f t="shared" si="162"/>
        <v>1963</v>
      </c>
      <c r="N1470" s="8" t="str" cm="1">
        <f t="array" ref="N1470">IF(G1470="?",INDEX($G$2:$G$2344,MODE(MATCH($G$2:$G$2344,$G$2:$G$2344,0))),G1470)</f>
        <v>tier - 3</v>
      </c>
      <c r="O1470" s="8" t="str" cm="1">
        <f t="array" ref="O1470">IF(H1470="?",INDEX($H$2:$H$2344,MODE(MATCH($H$2:$H$2344,$H$2:$H$2344,0))),H1470)</f>
        <v>tier - 3</v>
      </c>
      <c r="P1470" s="8" t="str">
        <f t="shared" si="158"/>
        <v>R1017</v>
      </c>
      <c r="Q1470" s="11">
        <f t="shared" si="159"/>
        <v>23252</v>
      </c>
      <c r="R1470" s="9">
        <f t="shared" si="161"/>
        <v>59</v>
      </c>
      <c r="S1470" s="9"/>
      <c r="T1470" s="40">
        <f>COUNTA(Table3[[#This Row],[month]:[age]])</f>
        <v>7</v>
      </c>
    </row>
    <row r="1471" spans="1:20" x14ac:dyDescent="0.25">
      <c r="A1471" t="s">
        <v>1502</v>
      </c>
      <c r="B1471">
        <v>1963</v>
      </c>
      <c r="C1471" t="s">
        <v>35</v>
      </c>
      <c r="D1471">
        <v>2</v>
      </c>
      <c r="E1471">
        <v>1</v>
      </c>
      <c r="F1471" s="42">
        <v>12333.83</v>
      </c>
      <c r="G1471" t="s">
        <v>12</v>
      </c>
      <c r="H1471" t="s">
        <v>11</v>
      </c>
      <c r="I1471" t="s">
        <v>42</v>
      </c>
      <c r="J1471" s="7">
        <f t="shared" si="156"/>
        <v>0</v>
      </c>
      <c r="K1471" s="9" t="str">
        <f t="shared" si="160"/>
        <v>Id869</v>
      </c>
      <c r="L1471" s="8" t="str">
        <f t="shared" si="157"/>
        <v>Aug</v>
      </c>
      <c r="M1471" s="9">
        <f t="shared" si="162"/>
        <v>1963</v>
      </c>
      <c r="N1471" s="8" t="str" cm="1">
        <f t="array" ref="N1471">IF(G1471="?",INDEX($G$2:$G$2344,MODE(MATCH($G$2:$G$2344,$G$2:$G$2344,0))),G1471)</f>
        <v>tier - 3</v>
      </c>
      <c r="O1471" s="8" t="str" cm="1">
        <f t="array" ref="O1471">IF(H1471="?",INDEX($H$2:$H$2344,MODE(MATCH($H$2:$H$2344,$H$2:$H$2344,0))),H1471)</f>
        <v>tier - 2</v>
      </c>
      <c r="P1471" s="8" t="str">
        <f t="shared" si="158"/>
        <v>R1011</v>
      </c>
      <c r="Q1471" s="11">
        <f t="shared" si="159"/>
        <v>23225</v>
      </c>
      <c r="R1471" s="9">
        <f t="shared" si="161"/>
        <v>59</v>
      </c>
      <c r="S1471" s="9"/>
      <c r="T1471" s="40">
        <f>COUNTA(Table3[[#This Row],[month]:[age]])</f>
        <v>7</v>
      </c>
    </row>
    <row r="1472" spans="1:20" x14ac:dyDescent="0.25">
      <c r="A1472" t="s">
        <v>1503</v>
      </c>
      <c r="B1472">
        <v>1963</v>
      </c>
      <c r="C1472" t="s">
        <v>20</v>
      </c>
      <c r="D1472">
        <v>22</v>
      </c>
      <c r="E1472">
        <v>1</v>
      </c>
      <c r="F1472" s="42">
        <v>12347.17</v>
      </c>
      <c r="G1472" t="s">
        <v>12</v>
      </c>
      <c r="H1472" t="s">
        <v>12</v>
      </c>
      <c r="I1472" t="s">
        <v>42</v>
      </c>
      <c r="J1472" s="7">
        <f t="shared" si="156"/>
        <v>0</v>
      </c>
      <c r="K1472" s="9" t="str">
        <f t="shared" si="160"/>
        <v>Id868</v>
      </c>
      <c r="L1472" s="8" t="str">
        <f t="shared" si="157"/>
        <v>Sep</v>
      </c>
      <c r="M1472" s="9">
        <f t="shared" si="162"/>
        <v>1963</v>
      </c>
      <c r="N1472" s="8" t="str" cm="1">
        <f t="array" ref="N1472">IF(G1472="?",INDEX($G$2:$G$2344,MODE(MATCH($G$2:$G$2344,$G$2:$G$2344,0))),G1472)</f>
        <v>tier - 3</v>
      </c>
      <c r="O1472" s="8" t="str" cm="1">
        <f t="array" ref="O1472">IF(H1472="?",INDEX($H$2:$H$2344,MODE(MATCH($H$2:$H$2344,$H$2:$H$2344,0))),H1472)</f>
        <v>tier - 3</v>
      </c>
      <c r="P1472" s="8" t="str">
        <f t="shared" si="158"/>
        <v>R1011</v>
      </c>
      <c r="Q1472" s="11">
        <f t="shared" si="159"/>
        <v>23276</v>
      </c>
      <c r="R1472" s="9">
        <f t="shared" si="161"/>
        <v>59</v>
      </c>
      <c r="S1472" s="9"/>
      <c r="T1472" s="40">
        <f>COUNTA(Table3[[#This Row],[month]:[age]])</f>
        <v>7</v>
      </c>
    </row>
    <row r="1473" spans="1:20" x14ac:dyDescent="0.25">
      <c r="A1473" t="s">
        <v>1504</v>
      </c>
      <c r="B1473">
        <v>1966</v>
      </c>
      <c r="C1473" t="s">
        <v>30</v>
      </c>
      <c r="D1473">
        <v>29</v>
      </c>
      <c r="E1473">
        <v>3</v>
      </c>
      <c r="F1473" s="42">
        <v>12363.55</v>
      </c>
      <c r="G1473" t="s">
        <v>12</v>
      </c>
      <c r="H1473" t="s">
        <v>12</v>
      </c>
      <c r="I1473" t="s">
        <v>42</v>
      </c>
      <c r="J1473" s="7">
        <f t="shared" si="156"/>
        <v>0</v>
      </c>
      <c r="K1473" s="9" t="str">
        <f t="shared" si="160"/>
        <v>Id867</v>
      </c>
      <c r="L1473" s="8" t="str">
        <f t="shared" si="157"/>
        <v>Dec</v>
      </c>
      <c r="M1473" s="9">
        <f t="shared" si="162"/>
        <v>1966</v>
      </c>
      <c r="N1473" s="8" t="str" cm="1">
        <f t="array" ref="N1473">IF(G1473="?",INDEX($G$2:$G$2344,MODE(MATCH($G$2:$G$2344,$G$2:$G$2344,0))),G1473)</f>
        <v>tier - 3</v>
      </c>
      <c r="O1473" s="8" t="str" cm="1">
        <f t="array" ref="O1473">IF(H1473="?",INDEX($H$2:$H$2344,MODE(MATCH($H$2:$H$2344,$H$2:$H$2344,0))),H1473)</f>
        <v>tier - 3</v>
      </c>
      <c r="P1473" s="8" t="str">
        <f t="shared" si="158"/>
        <v>R1011</v>
      </c>
      <c r="Q1473" s="11">
        <f t="shared" si="159"/>
        <v>24470</v>
      </c>
      <c r="R1473" s="9">
        <f t="shared" si="161"/>
        <v>56</v>
      </c>
      <c r="S1473" s="9"/>
      <c r="T1473" s="40">
        <f>COUNTA(Table3[[#This Row],[month]:[age]])</f>
        <v>7</v>
      </c>
    </row>
    <row r="1474" spans="1:20" x14ac:dyDescent="0.25">
      <c r="A1474" t="s">
        <v>1505</v>
      </c>
      <c r="B1474">
        <v>1962</v>
      </c>
      <c r="C1474" t="s">
        <v>20</v>
      </c>
      <c r="D1474">
        <v>26</v>
      </c>
      <c r="E1474">
        <v>0</v>
      </c>
      <c r="F1474" s="42">
        <v>12369.89</v>
      </c>
      <c r="G1474" t="s">
        <v>12</v>
      </c>
      <c r="H1474" t="s">
        <v>11</v>
      </c>
      <c r="I1474" t="s">
        <v>247</v>
      </c>
      <c r="J1474" s="7">
        <f t="shared" ref="J1474:J1537" si="163">COUNTIF(A1474:I1474, "?")</f>
        <v>0</v>
      </c>
      <c r="K1474" s="9" t="str">
        <f t="shared" si="160"/>
        <v>Id866</v>
      </c>
      <c r="L1474" s="8" t="str">
        <f t="shared" ref="L1474:L1537" si="164">IF(C1474="?", "Sep", C1474)</f>
        <v>Sep</v>
      </c>
      <c r="M1474" s="9">
        <f t="shared" si="162"/>
        <v>1962</v>
      </c>
      <c r="N1474" s="8" t="str" cm="1">
        <f t="array" ref="N1474">IF(G1474="?",INDEX($G$2:$G$2344,MODE(MATCH($G$2:$G$2344,$G$2:$G$2344,0))),G1474)</f>
        <v>tier - 3</v>
      </c>
      <c r="O1474" s="8" t="str" cm="1">
        <f t="array" ref="O1474">IF(H1474="?",INDEX($H$2:$H$2344,MODE(MATCH($H$2:$H$2344,$H$2:$H$2344,0))),H1474)</f>
        <v>tier - 2</v>
      </c>
      <c r="P1474" s="8" t="str">
        <f t="shared" ref="P1474:P1537" si="165">IF(I1474="?", "Unknown", I1474)</f>
        <v>R1024</v>
      </c>
      <c r="Q1474" s="11">
        <f t="shared" ref="Q1474:Q1537" si="166">DATE(B1474, MONTH(1 &amp; L1474), D1474)</f>
        <v>22915</v>
      </c>
      <c r="R1474" s="9">
        <f t="shared" si="161"/>
        <v>60</v>
      </c>
      <c r="S1474" s="9"/>
      <c r="T1474" s="40">
        <f>COUNTA(Table3[[#This Row],[month]:[age]])</f>
        <v>7</v>
      </c>
    </row>
    <row r="1475" spans="1:20" x14ac:dyDescent="0.25">
      <c r="A1475" t="s">
        <v>1506</v>
      </c>
      <c r="B1475">
        <v>1989</v>
      </c>
      <c r="C1475" t="s">
        <v>30</v>
      </c>
      <c r="D1475">
        <v>29</v>
      </c>
      <c r="E1475">
        <v>0</v>
      </c>
      <c r="F1475" s="42">
        <v>12404.88</v>
      </c>
      <c r="G1475" t="s">
        <v>12</v>
      </c>
      <c r="H1475" t="s">
        <v>12</v>
      </c>
      <c r="I1475" t="s">
        <v>168</v>
      </c>
      <c r="J1475" s="7">
        <f t="shared" si="163"/>
        <v>0</v>
      </c>
      <c r="K1475" s="9" t="str">
        <f t="shared" ref="K1475:K1538" si="167">IF(A1475="?", "Unknown", A1475)</f>
        <v>Id865</v>
      </c>
      <c r="L1475" s="8" t="str">
        <f t="shared" si="164"/>
        <v>Dec</v>
      </c>
      <c r="M1475" s="9">
        <f t="shared" si="162"/>
        <v>1989</v>
      </c>
      <c r="N1475" s="8" t="str" cm="1">
        <f t="array" ref="N1475">IF(G1475="?",INDEX($G$2:$G$2344,MODE(MATCH($G$2:$G$2344,$G$2:$G$2344,0))),G1475)</f>
        <v>tier - 3</v>
      </c>
      <c r="O1475" s="8" t="str" cm="1">
        <f t="array" ref="O1475">IF(H1475="?",INDEX($H$2:$H$2344,MODE(MATCH($H$2:$H$2344,$H$2:$H$2344,0))),H1475)</f>
        <v>tier - 3</v>
      </c>
      <c r="P1475" s="8" t="str">
        <f t="shared" si="165"/>
        <v>R1016</v>
      </c>
      <c r="Q1475" s="11">
        <f t="shared" si="166"/>
        <v>32871</v>
      </c>
      <c r="R1475" s="9">
        <f t="shared" ref="R1475:R1538" si="168">DATEDIF(Q1475, DATE(2023,6,8), "Y")</f>
        <v>33</v>
      </c>
      <c r="S1475" s="9"/>
      <c r="T1475" s="40">
        <f>COUNTA(Table3[[#This Row],[month]:[age]])</f>
        <v>7</v>
      </c>
    </row>
    <row r="1476" spans="1:20" x14ac:dyDescent="0.25">
      <c r="A1476" t="s">
        <v>1507</v>
      </c>
      <c r="B1476">
        <v>1972</v>
      </c>
      <c r="C1476" t="s">
        <v>35</v>
      </c>
      <c r="D1476">
        <v>21</v>
      </c>
      <c r="E1476">
        <v>0</v>
      </c>
      <c r="F1476" s="42">
        <v>12407.3</v>
      </c>
      <c r="G1476" t="s">
        <v>12</v>
      </c>
      <c r="H1476" t="s">
        <v>11</v>
      </c>
      <c r="I1476" t="s">
        <v>300</v>
      </c>
      <c r="J1476" s="7">
        <f t="shared" si="163"/>
        <v>0</v>
      </c>
      <c r="K1476" s="9" t="str">
        <f t="shared" si="167"/>
        <v>Id864</v>
      </c>
      <c r="L1476" s="8" t="str">
        <f t="shared" si="164"/>
        <v>Aug</v>
      </c>
      <c r="M1476" s="9">
        <f t="shared" si="162"/>
        <v>1972</v>
      </c>
      <c r="N1476" s="8" t="str" cm="1">
        <f t="array" ref="N1476">IF(G1476="?",INDEX($G$2:$G$2344,MODE(MATCH($G$2:$G$2344,$G$2:$G$2344,0))),G1476)</f>
        <v>tier - 3</v>
      </c>
      <c r="O1476" s="8" t="str" cm="1">
        <f t="array" ref="O1476">IF(H1476="?",INDEX($H$2:$H$2344,MODE(MATCH($H$2:$H$2344,$H$2:$H$2344,0))),H1476)</f>
        <v>tier - 2</v>
      </c>
      <c r="P1476" s="8" t="str">
        <f t="shared" si="165"/>
        <v>R1021</v>
      </c>
      <c r="Q1476" s="11">
        <f t="shared" si="166"/>
        <v>26532</v>
      </c>
      <c r="R1476" s="9">
        <f t="shared" si="168"/>
        <v>50</v>
      </c>
      <c r="S1476" s="9"/>
      <c r="T1476" s="40">
        <f>COUNTA(Table3[[#This Row],[month]:[age]])</f>
        <v>7</v>
      </c>
    </row>
    <row r="1477" spans="1:20" x14ac:dyDescent="0.25">
      <c r="A1477" t="s">
        <v>1508</v>
      </c>
      <c r="B1477">
        <v>1979</v>
      </c>
      <c r="C1477" t="s">
        <v>10</v>
      </c>
      <c r="D1477">
        <v>14</v>
      </c>
      <c r="E1477">
        <v>2</v>
      </c>
      <c r="F1477" s="42">
        <v>12408.29</v>
      </c>
      <c r="G1477" t="s">
        <v>12</v>
      </c>
      <c r="H1477" t="s">
        <v>16</v>
      </c>
      <c r="I1477" t="s">
        <v>632</v>
      </c>
      <c r="J1477" s="7">
        <f t="shared" si="163"/>
        <v>0</v>
      </c>
      <c r="K1477" s="9" t="str">
        <f t="shared" si="167"/>
        <v>Id863</v>
      </c>
      <c r="L1477" s="8" t="str">
        <f t="shared" si="164"/>
        <v>Jul</v>
      </c>
      <c r="M1477" s="9">
        <f t="shared" si="162"/>
        <v>1979</v>
      </c>
      <c r="N1477" s="8" t="str" cm="1">
        <f t="array" ref="N1477">IF(G1477="?",INDEX($G$2:$G$2344,MODE(MATCH($G$2:$G$2344,$G$2:$G$2344,0))),G1477)</f>
        <v>tier - 3</v>
      </c>
      <c r="O1477" s="8" t="str" cm="1">
        <f t="array" ref="O1477">IF(H1477="?",INDEX($H$2:$H$2344,MODE(MATCH($H$2:$H$2344,$H$2:$H$2344,0))),H1477)</f>
        <v>tier - 1</v>
      </c>
      <c r="P1477" s="8" t="str">
        <f t="shared" si="165"/>
        <v>R1022</v>
      </c>
      <c r="Q1477" s="11">
        <f t="shared" si="166"/>
        <v>29050</v>
      </c>
      <c r="R1477" s="9">
        <f t="shared" si="168"/>
        <v>43</v>
      </c>
      <c r="S1477" s="9"/>
      <c r="T1477" s="40">
        <f>COUNTA(Table3[[#This Row],[month]:[age]])</f>
        <v>7</v>
      </c>
    </row>
    <row r="1478" spans="1:20" x14ac:dyDescent="0.25">
      <c r="A1478" t="s">
        <v>1509</v>
      </c>
      <c r="B1478">
        <v>1964</v>
      </c>
      <c r="C1478" t="s">
        <v>35</v>
      </c>
      <c r="D1478">
        <v>4</v>
      </c>
      <c r="E1478">
        <v>0</v>
      </c>
      <c r="F1478" s="42">
        <v>12430.95</v>
      </c>
      <c r="G1478" t="s">
        <v>12</v>
      </c>
      <c r="H1478" t="s">
        <v>12</v>
      </c>
      <c r="I1478" t="s">
        <v>247</v>
      </c>
      <c r="J1478" s="7">
        <f t="shared" si="163"/>
        <v>0</v>
      </c>
      <c r="K1478" s="9" t="str">
        <f t="shared" si="167"/>
        <v>Id862</v>
      </c>
      <c r="L1478" s="8" t="str">
        <f t="shared" si="164"/>
        <v>Aug</v>
      </c>
      <c r="M1478" s="9">
        <f t="shared" si="162"/>
        <v>1964</v>
      </c>
      <c r="N1478" s="8" t="str" cm="1">
        <f t="array" ref="N1478">IF(G1478="?",INDEX($G$2:$G$2344,MODE(MATCH($G$2:$G$2344,$G$2:$G$2344,0))),G1478)</f>
        <v>tier - 3</v>
      </c>
      <c r="O1478" s="8" t="str" cm="1">
        <f t="array" ref="O1478">IF(H1478="?",INDEX($H$2:$H$2344,MODE(MATCH($H$2:$H$2344,$H$2:$H$2344,0))),H1478)</f>
        <v>tier - 3</v>
      </c>
      <c r="P1478" s="8" t="str">
        <f t="shared" si="165"/>
        <v>R1024</v>
      </c>
      <c r="Q1478" s="11">
        <f t="shared" si="166"/>
        <v>23593</v>
      </c>
      <c r="R1478" s="9">
        <f t="shared" si="168"/>
        <v>58</v>
      </c>
      <c r="S1478" s="9"/>
      <c r="T1478" s="40">
        <f>COUNTA(Table3[[#This Row],[month]:[age]])</f>
        <v>7</v>
      </c>
    </row>
    <row r="1479" spans="1:20" x14ac:dyDescent="0.25">
      <c r="A1479" t="s">
        <v>1510</v>
      </c>
      <c r="B1479">
        <v>1995</v>
      </c>
      <c r="C1479" t="s">
        <v>35</v>
      </c>
      <c r="D1479">
        <v>9</v>
      </c>
      <c r="E1479">
        <v>0</v>
      </c>
      <c r="F1479" s="42">
        <v>12452.25</v>
      </c>
      <c r="G1479" t="s">
        <v>12</v>
      </c>
      <c r="H1479" t="s">
        <v>12</v>
      </c>
      <c r="I1479" t="s">
        <v>23</v>
      </c>
      <c r="J1479" s="7">
        <f t="shared" si="163"/>
        <v>0</v>
      </c>
      <c r="K1479" s="9" t="str">
        <f t="shared" si="167"/>
        <v>Id861</v>
      </c>
      <c r="L1479" s="8" t="str">
        <f t="shared" si="164"/>
        <v>Aug</v>
      </c>
      <c r="M1479" s="9">
        <f t="shared" si="162"/>
        <v>1995</v>
      </c>
      <c r="N1479" s="8" t="str" cm="1">
        <f t="array" ref="N1479">IF(G1479="?",INDEX($G$2:$G$2344,MODE(MATCH($G$2:$G$2344,$G$2:$G$2344,0))),G1479)</f>
        <v>tier - 3</v>
      </c>
      <c r="O1479" s="8" t="str" cm="1">
        <f t="array" ref="O1479">IF(H1479="?",INDEX($H$2:$H$2344,MODE(MATCH($H$2:$H$2344,$H$2:$H$2344,0))),H1479)</f>
        <v>tier - 3</v>
      </c>
      <c r="P1479" s="8" t="str">
        <f t="shared" si="165"/>
        <v>R1012</v>
      </c>
      <c r="Q1479" s="11">
        <f t="shared" si="166"/>
        <v>34920</v>
      </c>
      <c r="R1479" s="9">
        <f t="shared" si="168"/>
        <v>27</v>
      </c>
      <c r="S1479" s="9"/>
      <c r="T1479" s="40">
        <f>COUNTA(Table3[[#This Row],[month]:[age]])</f>
        <v>7</v>
      </c>
    </row>
    <row r="1480" spans="1:20" x14ac:dyDescent="0.25">
      <c r="A1480" t="s">
        <v>1511</v>
      </c>
      <c r="B1480">
        <v>1968</v>
      </c>
      <c r="C1480" t="s">
        <v>15</v>
      </c>
      <c r="D1480">
        <v>26</v>
      </c>
      <c r="E1480">
        <v>3</v>
      </c>
      <c r="F1480" s="42">
        <v>12475.35</v>
      </c>
      <c r="G1480" t="s">
        <v>12</v>
      </c>
      <c r="H1480" t="s">
        <v>16</v>
      </c>
      <c r="I1480" t="s">
        <v>23</v>
      </c>
      <c r="J1480" s="7">
        <f t="shared" si="163"/>
        <v>0</v>
      </c>
      <c r="K1480" s="9" t="str">
        <f t="shared" si="167"/>
        <v>Id860</v>
      </c>
      <c r="L1480" s="8" t="str">
        <f t="shared" si="164"/>
        <v>Nov</v>
      </c>
      <c r="M1480" s="9">
        <f t="shared" si="162"/>
        <v>1968</v>
      </c>
      <c r="N1480" s="8" t="str" cm="1">
        <f t="array" ref="N1480">IF(G1480="?",INDEX($G$2:$G$2344,MODE(MATCH($G$2:$G$2344,$G$2:$G$2344,0))),G1480)</f>
        <v>tier - 3</v>
      </c>
      <c r="O1480" s="8" t="str" cm="1">
        <f t="array" ref="O1480">IF(H1480="?",INDEX($H$2:$H$2344,MODE(MATCH($H$2:$H$2344,$H$2:$H$2344,0))),H1480)</f>
        <v>tier - 1</v>
      </c>
      <c r="P1480" s="8" t="str">
        <f t="shared" si="165"/>
        <v>R1012</v>
      </c>
      <c r="Q1480" s="11">
        <f t="shared" si="166"/>
        <v>25168</v>
      </c>
      <c r="R1480" s="9">
        <f t="shared" si="168"/>
        <v>54</v>
      </c>
      <c r="S1480" s="9"/>
      <c r="T1480" s="40">
        <f>COUNTA(Table3[[#This Row],[month]:[age]])</f>
        <v>7</v>
      </c>
    </row>
    <row r="1481" spans="1:20" x14ac:dyDescent="0.25">
      <c r="A1481" t="s">
        <v>1512</v>
      </c>
      <c r="B1481">
        <v>1968</v>
      </c>
      <c r="C1481" t="s">
        <v>15</v>
      </c>
      <c r="D1481">
        <v>12</v>
      </c>
      <c r="E1481">
        <v>3</v>
      </c>
      <c r="F1481" s="42">
        <v>12479.71</v>
      </c>
      <c r="G1481" t="s">
        <v>12</v>
      </c>
      <c r="H1481" t="s">
        <v>12</v>
      </c>
      <c r="I1481" t="s">
        <v>23</v>
      </c>
      <c r="J1481" s="7">
        <f t="shared" si="163"/>
        <v>0</v>
      </c>
      <c r="K1481" s="9" t="str">
        <f t="shared" si="167"/>
        <v>Id859</v>
      </c>
      <c r="L1481" s="8" t="str">
        <f t="shared" si="164"/>
        <v>Nov</v>
      </c>
      <c r="M1481" s="9">
        <f t="shared" si="162"/>
        <v>1968</v>
      </c>
      <c r="N1481" s="8" t="str" cm="1">
        <f t="array" ref="N1481">IF(G1481="?",INDEX($G$2:$G$2344,MODE(MATCH($G$2:$G$2344,$G$2:$G$2344,0))),G1481)</f>
        <v>tier - 3</v>
      </c>
      <c r="O1481" s="8" t="str" cm="1">
        <f t="array" ref="O1481">IF(H1481="?",INDEX($H$2:$H$2344,MODE(MATCH($H$2:$H$2344,$H$2:$H$2344,0))),H1481)</f>
        <v>tier - 3</v>
      </c>
      <c r="P1481" s="8" t="str">
        <f t="shared" si="165"/>
        <v>R1012</v>
      </c>
      <c r="Q1481" s="11">
        <f t="shared" si="166"/>
        <v>25154</v>
      </c>
      <c r="R1481" s="9">
        <f t="shared" si="168"/>
        <v>54</v>
      </c>
      <c r="S1481" s="9"/>
      <c r="T1481" s="40">
        <f>COUNTA(Table3[[#This Row],[month]:[age]])</f>
        <v>7</v>
      </c>
    </row>
    <row r="1482" spans="1:20" x14ac:dyDescent="0.25">
      <c r="A1482" t="s">
        <v>1513</v>
      </c>
      <c r="B1482">
        <v>1967</v>
      </c>
      <c r="C1482" t="s">
        <v>20</v>
      </c>
      <c r="D1482">
        <v>1</v>
      </c>
      <c r="E1482">
        <v>3</v>
      </c>
      <c r="F1482" s="42">
        <v>12485.8</v>
      </c>
      <c r="G1482" t="s">
        <v>12</v>
      </c>
      <c r="H1482" t="s">
        <v>12</v>
      </c>
      <c r="I1482" t="s">
        <v>13</v>
      </c>
      <c r="J1482" s="7">
        <f t="shared" si="163"/>
        <v>0</v>
      </c>
      <c r="K1482" s="9" t="str">
        <f t="shared" si="167"/>
        <v>Id858</v>
      </c>
      <c r="L1482" s="8" t="str">
        <f t="shared" si="164"/>
        <v>Sep</v>
      </c>
      <c r="M1482" s="9">
        <f t="shared" si="162"/>
        <v>1967</v>
      </c>
      <c r="N1482" s="8" t="str" cm="1">
        <f t="array" ref="N1482">IF(G1482="?",INDEX($G$2:$G$2344,MODE(MATCH($G$2:$G$2344,$G$2:$G$2344,0))),G1482)</f>
        <v>tier - 3</v>
      </c>
      <c r="O1482" s="8" t="str" cm="1">
        <f t="array" ref="O1482">IF(H1482="?",INDEX($H$2:$H$2344,MODE(MATCH($H$2:$H$2344,$H$2:$H$2344,0))),H1482)</f>
        <v>tier - 3</v>
      </c>
      <c r="P1482" s="8" t="str">
        <f t="shared" si="165"/>
        <v>R1013</v>
      </c>
      <c r="Q1482" s="11">
        <f t="shared" si="166"/>
        <v>24716</v>
      </c>
      <c r="R1482" s="9">
        <f t="shared" si="168"/>
        <v>55</v>
      </c>
      <c r="S1482" s="9"/>
      <c r="T1482" s="40">
        <f>COUNTA(Table3[[#This Row],[month]:[age]])</f>
        <v>7</v>
      </c>
    </row>
    <row r="1483" spans="1:20" x14ac:dyDescent="0.25">
      <c r="A1483" t="s">
        <v>1514</v>
      </c>
      <c r="B1483">
        <v>1968</v>
      </c>
      <c r="C1483" t="s">
        <v>30</v>
      </c>
      <c r="D1483">
        <v>3</v>
      </c>
      <c r="E1483">
        <v>3</v>
      </c>
      <c r="F1483" s="42">
        <v>12495.29</v>
      </c>
      <c r="G1483" t="s">
        <v>12</v>
      </c>
      <c r="H1483" t="s">
        <v>12</v>
      </c>
      <c r="I1483" t="s">
        <v>23</v>
      </c>
      <c r="J1483" s="7">
        <f t="shared" si="163"/>
        <v>0</v>
      </c>
      <c r="K1483" s="9" t="str">
        <f t="shared" si="167"/>
        <v>Id857</v>
      </c>
      <c r="L1483" s="8" t="str">
        <f t="shared" si="164"/>
        <v>Dec</v>
      </c>
      <c r="M1483" s="9">
        <f t="shared" si="162"/>
        <v>1968</v>
      </c>
      <c r="N1483" s="8" t="str" cm="1">
        <f t="array" ref="N1483">IF(G1483="?",INDEX($G$2:$G$2344,MODE(MATCH($G$2:$G$2344,$G$2:$G$2344,0))),G1483)</f>
        <v>tier - 3</v>
      </c>
      <c r="O1483" s="8" t="str" cm="1">
        <f t="array" ref="O1483">IF(H1483="?",INDEX($H$2:$H$2344,MODE(MATCH($H$2:$H$2344,$H$2:$H$2344,0))),H1483)</f>
        <v>tier - 3</v>
      </c>
      <c r="P1483" s="8" t="str">
        <f t="shared" si="165"/>
        <v>R1012</v>
      </c>
      <c r="Q1483" s="11">
        <f t="shared" si="166"/>
        <v>25175</v>
      </c>
      <c r="R1483" s="9">
        <f t="shared" si="168"/>
        <v>54</v>
      </c>
      <c r="S1483" s="9"/>
      <c r="T1483" s="40">
        <f>COUNTA(Table3[[#This Row],[month]:[age]])</f>
        <v>7</v>
      </c>
    </row>
    <row r="1484" spans="1:20" x14ac:dyDescent="0.25">
      <c r="A1484" t="s">
        <v>1515</v>
      </c>
      <c r="B1484">
        <v>1966</v>
      </c>
      <c r="C1484" t="s">
        <v>10</v>
      </c>
      <c r="D1484">
        <v>12</v>
      </c>
      <c r="E1484">
        <v>0</v>
      </c>
      <c r="F1484" s="42">
        <v>12499.88</v>
      </c>
      <c r="G1484" t="s">
        <v>12</v>
      </c>
      <c r="H1484" t="s">
        <v>11</v>
      </c>
      <c r="I1484" t="s">
        <v>23</v>
      </c>
      <c r="J1484" s="7">
        <f t="shared" si="163"/>
        <v>0</v>
      </c>
      <c r="K1484" s="9" t="str">
        <f t="shared" si="167"/>
        <v>Id856</v>
      </c>
      <c r="L1484" s="8" t="str">
        <f t="shared" si="164"/>
        <v>Jul</v>
      </c>
      <c r="M1484" s="9">
        <f t="shared" si="162"/>
        <v>1966</v>
      </c>
      <c r="N1484" s="8" t="str" cm="1">
        <f t="array" ref="N1484">IF(G1484="?",INDEX($G$2:$G$2344,MODE(MATCH($G$2:$G$2344,$G$2:$G$2344,0))),G1484)</f>
        <v>tier - 3</v>
      </c>
      <c r="O1484" s="8" t="str" cm="1">
        <f t="array" ref="O1484">IF(H1484="?",INDEX($H$2:$H$2344,MODE(MATCH($H$2:$H$2344,$H$2:$H$2344,0))),H1484)</f>
        <v>tier - 2</v>
      </c>
      <c r="P1484" s="8" t="str">
        <f t="shared" si="165"/>
        <v>R1012</v>
      </c>
      <c r="Q1484" s="11">
        <f t="shared" si="166"/>
        <v>24300</v>
      </c>
      <c r="R1484" s="9">
        <f t="shared" si="168"/>
        <v>56</v>
      </c>
      <c r="S1484" s="9"/>
      <c r="T1484" s="40">
        <f>COUNTA(Table3[[#This Row],[month]:[age]])</f>
        <v>7</v>
      </c>
    </row>
    <row r="1485" spans="1:20" x14ac:dyDescent="0.25">
      <c r="A1485" t="s">
        <v>1516</v>
      </c>
      <c r="B1485">
        <v>1962</v>
      </c>
      <c r="C1485" t="s">
        <v>37</v>
      </c>
      <c r="D1485">
        <v>16</v>
      </c>
      <c r="E1485">
        <v>0</v>
      </c>
      <c r="F1485" s="42">
        <v>12523.6</v>
      </c>
      <c r="G1485" t="s">
        <v>12</v>
      </c>
      <c r="H1485" t="s">
        <v>12</v>
      </c>
      <c r="I1485" t="s">
        <v>23</v>
      </c>
      <c r="J1485" s="7">
        <f t="shared" si="163"/>
        <v>0</v>
      </c>
      <c r="K1485" s="9" t="str">
        <f t="shared" si="167"/>
        <v>Id855</v>
      </c>
      <c r="L1485" s="8" t="str">
        <f t="shared" si="164"/>
        <v>Oct</v>
      </c>
      <c r="M1485" s="9">
        <f t="shared" si="162"/>
        <v>1962</v>
      </c>
      <c r="N1485" s="8" t="str" cm="1">
        <f t="array" ref="N1485">IF(G1485="?",INDEX($G$2:$G$2344,MODE(MATCH($G$2:$G$2344,$G$2:$G$2344,0))),G1485)</f>
        <v>tier - 3</v>
      </c>
      <c r="O1485" s="8" t="str" cm="1">
        <f t="array" ref="O1485">IF(H1485="?",INDEX($H$2:$H$2344,MODE(MATCH($H$2:$H$2344,$H$2:$H$2344,0))),H1485)</f>
        <v>tier - 3</v>
      </c>
      <c r="P1485" s="8" t="str">
        <f t="shared" si="165"/>
        <v>R1012</v>
      </c>
      <c r="Q1485" s="11">
        <f t="shared" si="166"/>
        <v>22935</v>
      </c>
      <c r="R1485" s="9">
        <f t="shared" si="168"/>
        <v>60</v>
      </c>
      <c r="S1485" s="9"/>
      <c r="T1485" s="40">
        <f>COUNTA(Table3[[#This Row],[month]:[age]])</f>
        <v>7</v>
      </c>
    </row>
    <row r="1486" spans="1:20" x14ac:dyDescent="0.25">
      <c r="A1486" t="s">
        <v>1517</v>
      </c>
      <c r="B1486">
        <v>1961</v>
      </c>
      <c r="C1486" t="s">
        <v>15</v>
      </c>
      <c r="D1486">
        <v>28</v>
      </c>
      <c r="E1486">
        <v>0</v>
      </c>
      <c r="F1486" s="42">
        <v>12557.61</v>
      </c>
      <c r="G1486" t="s">
        <v>12</v>
      </c>
      <c r="H1486" t="s">
        <v>12</v>
      </c>
      <c r="I1486" t="s">
        <v>13</v>
      </c>
      <c r="J1486" s="7">
        <f t="shared" si="163"/>
        <v>0</v>
      </c>
      <c r="K1486" s="9" t="str">
        <f t="shared" si="167"/>
        <v>Id854</v>
      </c>
      <c r="L1486" s="8" t="str">
        <f t="shared" si="164"/>
        <v>Nov</v>
      </c>
      <c r="M1486" s="9">
        <f t="shared" si="162"/>
        <v>1961</v>
      </c>
      <c r="N1486" s="8" t="str" cm="1">
        <f t="array" ref="N1486">IF(G1486="?",INDEX($G$2:$G$2344,MODE(MATCH($G$2:$G$2344,$G$2:$G$2344,0))),G1486)</f>
        <v>tier - 3</v>
      </c>
      <c r="O1486" s="8" t="str" cm="1">
        <f t="array" ref="O1486">IF(H1486="?",INDEX($H$2:$H$2344,MODE(MATCH($H$2:$H$2344,$H$2:$H$2344,0))),H1486)</f>
        <v>tier - 3</v>
      </c>
      <c r="P1486" s="8" t="str">
        <f t="shared" si="165"/>
        <v>R1013</v>
      </c>
      <c r="Q1486" s="11">
        <f t="shared" si="166"/>
        <v>22613</v>
      </c>
      <c r="R1486" s="9">
        <f t="shared" si="168"/>
        <v>61</v>
      </c>
      <c r="S1486" s="9"/>
      <c r="T1486" s="40">
        <f>COUNTA(Table3[[#This Row],[month]:[age]])</f>
        <v>7</v>
      </c>
    </row>
    <row r="1487" spans="1:20" x14ac:dyDescent="0.25">
      <c r="A1487" t="s">
        <v>1518</v>
      </c>
      <c r="B1487">
        <v>1961</v>
      </c>
      <c r="C1487" t="s">
        <v>15</v>
      </c>
      <c r="D1487">
        <v>28</v>
      </c>
      <c r="E1487">
        <v>0</v>
      </c>
      <c r="F1487" s="42">
        <v>12574.05</v>
      </c>
      <c r="G1487" t="s">
        <v>12</v>
      </c>
      <c r="H1487" t="s">
        <v>16</v>
      </c>
      <c r="I1487" t="s">
        <v>42</v>
      </c>
      <c r="J1487" s="7">
        <f t="shared" si="163"/>
        <v>0</v>
      </c>
      <c r="K1487" s="9" t="str">
        <f t="shared" si="167"/>
        <v>Id853</v>
      </c>
      <c r="L1487" s="8" t="str">
        <f t="shared" si="164"/>
        <v>Nov</v>
      </c>
      <c r="M1487" s="9">
        <f t="shared" si="162"/>
        <v>1961</v>
      </c>
      <c r="N1487" s="8" t="str" cm="1">
        <f t="array" ref="N1487">IF(G1487="?",INDEX($G$2:$G$2344,MODE(MATCH($G$2:$G$2344,$G$2:$G$2344,0))),G1487)</f>
        <v>tier - 3</v>
      </c>
      <c r="O1487" s="8" t="str" cm="1">
        <f t="array" ref="O1487">IF(H1487="?",INDEX($H$2:$H$2344,MODE(MATCH($H$2:$H$2344,$H$2:$H$2344,0))),H1487)</f>
        <v>tier - 1</v>
      </c>
      <c r="P1487" s="8" t="str">
        <f t="shared" si="165"/>
        <v>R1011</v>
      </c>
      <c r="Q1487" s="11">
        <f t="shared" si="166"/>
        <v>22613</v>
      </c>
      <c r="R1487" s="9">
        <f t="shared" si="168"/>
        <v>61</v>
      </c>
      <c r="S1487" s="9"/>
      <c r="T1487" s="40">
        <f>COUNTA(Table3[[#This Row],[month]:[age]])</f>
        <v>7</v>
      </c>
    </row>
    <row r="1488" spans="1:20" x14ac:dyDescent="0.25">
      <c r="A1488" t="s">
        <v>1519</v>
      </c>
      <c r="B1488">
        <v>1969</v>
      </c>
      <c r="C1488" t="s">
        <v>15</v>
      </c>
      <c r="D1488">
        <v>26</v>
      </c>
      <c r="E1488">
        <v>0</v>
      </c>
      <c r="F1488" s="42">
        <v>12579.92</v>
      </c>
      <c r="G1488" t="s">
        <v>12</v>
      </c>
      <c r="H1488" t="s">
        <v>16</v>
      </c>
      <c r="I1488" t="s">
        <v>200</v>
      </c>
      <c r="J1488" s="7">
        <f t="shared" si="163"/>
        <v>0</v>
      </c>
      <c r="K1488" s="9" t="str">
        <f t="shared" si="167"/>
        <v>Id852</v>
      </c>
      <c r="L1488" s="8" t="str">
        <f t="shared" si="164"/>
        <v>Nov</v>
      </c>
      <c r="M1488" s="9">
        <f t="shared" si="162"/>
        <v>1969</v>
      </c>
      <c r="N1488" s="8" t="str" cm="1">
        <f t="array" ref="N1488">IF(G1488="?",INDEX($G$2:$G$2344,MODE(MATCH($G$2:$G$2344,$G$2:$G$2344,0))),G1488)</f>
        <v>tier - 3</v>
      </c>
      <c r="O1488" s="8" t="str" cm="1">
        <f t="array" ref="O1488">IF(H1488="?",INDEX($H$2:$H$2344,MODE(MATCH($H$2:$H$2344,$H$2:$H$2344,0))),H1488)</f>
        <v>tier - 1</v>
      </c>
      <c r="P1488" s="8" t="str">
        <f t="shared" si="165"/>
        <v>R1025</v>
      </c>
      <c r="Q1488" s="11">
        <f t="shared" si="166"/>
        <v>25533</v>
      </c>
      <c r="R1488" s="9">
        <f t="shared" si="168"/>
        <v>53</v>
      </c>
      <c r="S1488" s="9"/>
      <c r="T1488" s="40">
        <f>COUNTA(Table3[[#This Row],[month]:[age]])</f>
        <v>7</v>
      </c>
    </row>
    <row r="1489" spans="1:20" x14ac:dyDescent="0.25">
      <c r="A1489" t="s">
        <v>1520</v>
      </c>
      <c r="B1489">
        <v>1970</v>
      </c>
      <c r="C1489" t="s">
        <v>18</v>
      </c>
      <c r="D1489">
        <v>18</v>
      </c>
      <c r="E1489">
        <v>5</v>
      </c>
      <c r="F1489" s="42">
        <v>12592.53</v>
      </c>
      <c r="G1489" t="s">
        <v>12</v>
      </c>
      <c r="H1489" t="s">
        <v>11</v>
      </c>
      <c r="I1489" t="s">
        <v>13</v>
      </c>
      <c r="J1489" s="7">
        <f t="shared" si="163"/>
        <v>0</v>
      </c>
      <c r="K1489" s="9" t="str">
        <f t="shared" si="167"/>
        <v>Id851</v>
      </c>
      <c r="L1489" s="8" t="str">
        <f t="shared" si="164"/>
        <v>Jun</v>
      </c>
      <c r="M1489" s="9">
        <f t="shared" si="162"/>
        <v>1970</v>
      </c>
      <c r="N1489" s="8" t="str" cm="1">
        <f t="array" ref="N1489">IF(G1489="?",INDEX($G$2:$G$2344,MODE(MATCH($G$2:$G$2344,$G$2:$G$2344,0))),G1489)</f>
        <v>tier - 3</v>
      </c>
      <c r="O1489" s="8" t="str" cm="1">
        <f t="array" ref="O1489">IF(H1489="?",INDEX($H$2:$H$2344,MODE(MATCH($H$2:$H$2344,$H$2:$H$2344,0))),H1489)</f>
        <v>tier - 2</v>
      </c>
      <c r="P1489" s="8" t="str">
        <f t="shared" si="165"/>
        <v>R1013</v>
      </c>
      <c r="Q1489" s="11">
        <f t="shared" si="166"/>
        <v>25737</v>
      </c>
      <c r="R1489" s="9">
        <f t="shared" si="168"/>
        <v>52</v>
      </c>
      <c r="S1489" s="9"/>
      <c r="T1489" s="40">
        <f>COUNTA(Table3[[#This Row],[month]:[age]])</f>
        <v>7</v>
      </c>
    </row>
    <row r="1490" spans="1:20" x14ac:dyDescent="0.25">
      <c r="A1490" t="s">
        <v>1521</v>
      </c>
      <c r="B1490">
        <v>1988</v>
      </c>
      <c r="C1490" t="s">
        <v>35</v>
      </c>
      <c r="D1490">
        <v>11</v>
      </c>
      <c r="E1490">
        <v>3</v>
      </c>
      <c r="F1490" s="42">
        <v>12600.46</v>
      </c>
      <c r="G1490" t="s">
        <v>12</v>
      </c>
      <c r="H1490" t="s">
        <v>16</v>
      </c>
      <c r="I1490" t="s">
        <v>249</v>
      </c>
      <c r="J1490" s="7">
        <f t="shared" si="163"/>
        <v>0</v>
      </c>
      <c r="K1490" s="9" t="str">
        <f t="shared" si="167"/>
        <v>Id850</v>
      </c>
      <c r="L1490" s="8" t="str">
        <f t="shared" si="164"/>
        <v>Aug</v>
      </c>
      <c r="M1490" s="9">
        <f t="shared" si="162"/>
        <v>1988</v>
      </c>
      <c r="N1490" s="8" t="str" cm="1">
        <f t="array" ref="N1490">IF(G1490="?",INDEX($G$2:$G$2344,MODE(MATCH($G$2:$G$2344,$G$2:$G$2344,0))),G1490)</f>
        <v>tier - 3</v>
      </c>
      <c r="O1490" s="8" t="str" cm="1">
        <f t="array" ref="O1490">IF(H1490="?",INDEX($H$2:$H$2344,MODE(MATCH($H$2:$H$2344,$H$2:$H$2344,0))),H1490)</f>
        <v>tier - 1</v>
      </c>
      <c r="P1490" s="8" t="str">
        <f t="shared" si="165"/>
        <v>R1023</v>
      </c>
      <c r="Q1490" s="11">
        <f t="shared" si="166"/>
        <v>32366</v>
      </c>
      <c r="R1490" s="9">
        <f t="shared" si="168"/>
        <v>34</v>
      </c>
      <c r="S1490" s="9"/>
      <c r="T1490" s="40">
        <f>COUNTA(Table3[[#This Row],[month]:[age]])</f>
        <v>7</v>
      </c>
    </row>
    <row r="1491" spans="1:20" x14ac:dyDescent="0.25">
      <c r="A1491" t="s">
        <v>1522</v>
      </c>
      <c r="B1491">
        <v>1998</v>
      </c>
      <c r="C1491" t="s">
        <v>15</v>
      </c>
      <c r="D1491">
        <v>18</v>
      </c>
      <c r="E1491">
        <v>1</v>
      </c>
      <c r="F1491" s="42">
        <v>12609.89</v>
      </c>
      <c r="G1491" t="s">
        <v>12</v>
      </c>
      <c r="H1491" t="s">
        <v>12</v>
      </c>
      <c r="I1491" t="s">
        <v>23</v>
      </c>
      <c r="J1491" s="7">
        <f t="shared" si="163"/>
        <v>0</v>
      </c>
      <c r="K1491" s="9" t="str">
        <f t="shared" si="167"/>
        <v>Id849</v>
      </c>
      <c r="L1491" s="8" t="str">
        <f t="shared" si="164"/>
        <v>Nov</v>
      </c>
      <c r="M1491" s="9">
        <f t="shared" si="162"/>
        <v>1998</v>
      </c>
      <c r="N1491" s="8" t="str" cm="1">
        <f t="array" ref="N1491">IF(G1491="?",INDEX($G$2:$G$2344,MODE(MATCH($G$2:$G$2344,$G$2:$G$2344,0))),G1491)</f>
        <v>tier - 3</v>
      </c>
      <c r="O1491" s="8" t="str" cm="1">
        <f t="array" ref="O1491">IF(H1491="?",INDEX($H$2:$H$2344,MODE(MATCH($H$2:$H$2344,$H$2:$H$2344,0))),H1491)</f>
        <v>tier - 3</v>
      </c>
      <c r="P1491" s="8" t="str">
        <f t="shared" si="165"/>
        <v>R1012</v>
      </c>
      <c r="Q1491" s="11">
        <f t="shared" si="166"/>
        <v>36117</v>
      </c>
      <c r="R1491" s="9">
        <f t="shared" si="168"/>
        <v>24</v>
      </c>
      <c r="S1491" s="9"/>
      <c r="T1491" s="40">
        <f>COUNTA(Table3[[#This Row],[month]:[age]])</f>
        <v>7</v>
      </c>
    </row>
    <row r="1492" spans="1:20" x14ac:dyDescent="0.25">
      <c r="A1492" t="s">
        <v>1523</v>
      </c>
      <c r="B1492">
        <v>1963</v>
      </c>
      <c r="C1492" t="s">
        <v>35</v>
      </c>
      <c r="D1492">
        <v>19</v>
      </c>
      <c r="E1492">
        <v>0</v>
      </c>
      <c r="F1492" s="42">
        <v>12622.18</v>
      </c>
      <c r="G1492" t="s">
        <v>12</v>
      </c>
      <c r="H1492" t="s">
        <v>16</v>
      </c>
      <c r="I1492" t="s">
        <v>23</v>
      </c>
      <c r="J1492" s="7">
        <f t="shared" si="163"/>
        <v>0</v>
      </c>
      <c r="K1492" s="9" t="str">
        <f t="shared" si="167"/>
        <v>Id848</v>
      </c>
      <c r="L1492" s="8" t="str">
        <f t="shared" si="164"/>
        <v>Aug</v>
      </c>
      <c r="M1492" s="9">
        <f t="shared" si="162"/>
        <v>1963</v>
      </c>
      <c r="N1492" s="8" t="str" cm="1">
        <f t="array" ref="N1492">IF(G1492="?",INDEX($G$2:$G$2344,MODE(MATCH($G$2:$G$2344,$G$2:$G$2344,0))),G1492)</f>
        <v>tier - 3</v>
      </c>
      <c r="O1492" s="8" t="str" cm="1">
        <f t="array" ref="O1492">IF(H1492="?",INDEX($H$2:$H$2344,MODE(MATCH($H$2:$H$2344,$H$2:$H$2344,0))),H1492)</f>
        <v>tier - 1</v>
      </c>
      <c r="P1492" s="8" t="str">
        <f t="shared" si="165"/>
        <v>R1012</v>
      </c>
      <c r="Q1492" s="11">
        <f t="shared" si="166"/>
        <v>23242</v>
      </c>
      <c r="R1492" s="9">
        <f t="shared" si="168"/>
        <v>59</v>
      </c>
      <c r="S1492" s="9"/>
      <c r="T1492" s="40">
        <f>COUNTA(Table3[[#This Row],[month]:[age]])</f>
        <v>7</v>
      </c>
    </row>
    <row r="1493" spans="1:20" x14ac:dyDescent="0.25">
      <c r="A1493" t="s">
        <v>1524</v>
      </c>
      <c r="B1493">
        <v>1970</v>
      </c>
      <c r="C1493" t="s">
        <v>30</v>
      </c>
      <c r="D1493">
        <v>28</v>
      </c>
      <c r="E1493">
        <v>0</v>
      </c>
      <c r="F1493" s="42">
        <v>12624.74</v>
      </c>
      <c r="G1493" t="s">
        <v>12</v>
      </c>
      <c r="H1493" t="s">
        <v>16</v>
      </c>
      <c r="I1493" t="s">
        <v>23</v>
      </c>
      <c r="J1493" s="7">
        <f t="shared" si="163"/>
        <v>0</v>
      </c>
      <c r="K1493" s="9" t="str">
        <f t="shared" si="167"/>
        <v>Id847</v>
      </c>
      <c r="L1493" s="8" t="str">
        <f t="shared" si="164"/>
        <v>Dec</v>
      </c>
      <c r="M1493" s="9">
        <f t="shared" si="162"/>
        <v>1970</v>
      </c>
      <c r="N1493" s="8" t="str" cm="1">
        <f t="array" ref="N1493">IF(G1493="?",INDEX($G$2:$G$2344,MODE(MATCH($G$2:$G$2344,$G$2:$G$2344,0))),G1493)</f>
        <v>tier - 3</v>
      </c>
      <c r="O1493" s="8" t="str" cm="1">
        <f t="array" ref="O1493">IF(H1493="?",INDEX($H$2:$H$2344,MODE(MATCH($H$2:$H$2344,$H$2:$H$2344,0))),H1493)</f>
        <v>tier - 1</v>
      </c>
      <c r="P1493" s="8" t="str">
        <f t="shared" si="165"/>
        <v>R1012</v>
      </c>
      <c r="Q1493" s="11">
        <f t="shared" si="166"/>
        <v>25930</v>
      </c>
      <c r="R1493" s="9">
        <f t="shared" si="168"/>
        <v>52</v>
      </c>
      <c r="S1493" s="9"/>
      <c r="T1493" s="40">
        <f>COUNTA(Table3[[#This Row],[month]:[age]])</f>
        <v>7</v>
      </c>
    </row>
    <row r="1494" spans="1:20" x14ac:dyDescent="0.25">
      <c r="A1494" t="s">
        <v>1525</v>
      </c>
      <c r="B1494">
        <v>1965</v>
      </c>
      <c r="C1494" t="s">
        <v>37</v>
      </c>
      <c r="D1494">
        <v>4</v>
      </c>
      <c r="E1494">
        <v>2</v>
      </c>
      <c r="F1494" s="42">
        <v>12629.17</v>
      </c>
      <c r="G1494" t="s">
        <v>12</v>
      </c>
      <c r="H1494" t="s">
        <v>16</v>
      </c>
      <c r="I1494" t="s">
        <v>13</v>
      </c>
      <c r="J1494" s="7">
        <f t="shared" si="163"/>
        <v>0</v>
      </c>
      <c r="K1494" s="9" t="str">
        <f t="shared" si="167"/>
        <v>Id846</v>
      </c>
      <c r="L1494" s="8" t="str">
        <f t="shared" si="164"/>
        <v>Oct</v>
      </c>
      <c r="M1494" s="9">
        <f t="shared" si="162"/>
        <v>1965</v>
      </c>
      <c r="N1494" s="8" t="str" cm="1">
        <f t="array" ref="N1494">IF(G1494="?",INDEX($G$2:$G$2344,MODE(MATCH($G$2:$G$2344,$G$2:$G$2344,0))),G1494)</f>
        <v>tier - 3</v>
      </c>
      <c r="O1494" s="8" t="str" cm="1">
        <f t="array" ref="O1494">IF(H1494="?",INDEX($H$2:$H$2344,MODE(MATCH($H$2:$H$2344,$H$2:$H$2344,0))),H1494)</f>
        <v>tier - 1</v>
      </c>
      <c r="P1494" s="8" t="str">
        <f t="shared" si="165"/>
        <v>R1013</v>
      </c>
      <c r="Q1494" s="11">
        <f t="shared" si="166"/>
        <v>24019</v>
      </c>
      <c r="R1494" s="9">
        <f t="shared" si="168"/>
        <v>57</v>
      </c>
      <c r="S1494" s="9"/>
      <c r="T1494" s="40">
        <f>COUNTA(Table3[[#This Row],[month]:[age]])</f>
        <v>7</v>
      </c>
    </row>
    <row r="1495" spans="1:20" x14ac:dyDescent="0.25">
      <c r="A1495" t="s">
        <v>1526</v>
      </c>
      <c r="B1495">
        <v>1962</v>
      </c>
      <c r="C1495" t="s">
        <v>15</v>
      </c>
      <c r="D1495">
        <v>22</v>
      </c>
      <c r="E1495">
        <v>0</v>
      </c>
      <c r="F1495" s="42">
        <v>12629.9</v>
      </c>
      <c r="G1495" t="s">
        <v>12</v>
      </c>
      <c r="H1495" t="s">
        <v>12</v>
      </c>
      <c r="I1495" t="s">
        <v>13</v>
      </c>
      <c r="J1495" s="7">
        <f t="shared" si="163"/>
        <v>0</v>
      </c>
      <c r="K1495" s="9" t="str">
        <f t="shared" si="167"/>
        <v>Id845</v>
      </c>
      <c r="L1495" s="8" t="str">
        <f t="shared" si="164"/>
        <v>Nov</v>
      </c>
      <c r="M1495" s="9">
        <f t="shared" si="162"/>
        <v>1962</v>
      </c>
      <c r="N1495" s="8" t="str" cm="1">
        <f t="array" ref="N1495">IF(G1495="?",INDEX($G$2:$G$2344,MODE(MATCH($G$2:$G$2344,$G$2:$G$2344,0))),G1495)</f>
        <v>tier - 3</v>
      </c>
      <c r="O1495" s="8" t="str" cm="1">
        <f t="array" ref="O1495">IF(H1495="?",INDEX($H$2:$H$2344,MODE(MATCH($H$2:$H$2344,$H$2:$H$2344,0))),H1495)</f>
        <v>tier - 3</v>
      </c>
      <c r="P1495" s="8" t="str">
        <f t="shared" si="165"/>
        <v>R1013</v>
      </c>
      <c r="Q1495" s="11">
        <f t="shared" si="166"/>
        <v>22972</v>
      </c>
      <c r="R1495" s="9">
        <f t="shared" si="168"/>
        <v>60</v>
      </c>
      <c r="S1495" s="9"/>
      <c r="T1495" s="40">
        <f>COUNTA(Table3[[#This Row],[month]:[age]])</f>
        <v>7</v>
      </c>
    </row>
    <row r="1496" spans="1:20" x14ac:dyDescent="0.25">
      <c r="A1496" t="s">
        <v>1527</v>
      </c>
      <c r="B1496">
        <v>1962</v>
      </c>
      <c r="C1496" t="s">
        <v>10</v>
      </c>
      <c r="D1496">
        <v>22</v>
      </c>
      <c r="E1496">
        <v>0</v>
      </c>
      <c r="F1496" s="42">
        <v>12638.2</v>
      </c>
      <c r="G1496" t="s">
        <v>12</v>
      </c>
      <c r="H1496" t="s">
        <v>16</v>
      </c>
      <c r="I1496" t="s">
        <v>42</v>
      </c>
      <c r="J1496" s="7">
        <f t="shared" si="163"/>
        <v>0</v>
      </c>
      <c r="K1496" s="9" t="str">
        <f t="shared" si="167"/>
        <v>Id844</v>
      </c>
      <c r="L1496" s="8" t="str">
        <f t="shared" si="164"/>
        <v>Jul</v>
      </c>
      <c r="M1496" s="9">
        <f t="shared" si="162"/>
        <v>1962</v>
      </c>
      <c r="N1496" s="8" t="str" cm="1">
        <f t="array" ref="N1496">IF(G1496="?",INDEX($G$2:$G$2344,MODE(MATCH($G$2:$G$2344,$G$2:$G$2344,0))),G1496)</f>
        <v>tier - 3</v>
      </c>
      <c r="O1496" s="8" t="str" cm="1">
        <f t="array" ref="O1496">IF(H1496="?",INDEX($H$2:$H$2344,MODE(MATCH($H$2:$H$2344,$H$2:$H$2344,0))),H1496)</f>
        <v>tier - 1</v>
      </c>
      <c r="P1496" s="8" t="str">
        <f t="shared" si="165"/>
        <v>R1011</v>
      </c>
      <c r="Q1496" s="11">
        <f t="shared" si="166"/>
        <v>22849</v>
      </c>
      <c r="R1496" s="9">
        <f t="shared" si="168"/>
        <v>60</v>
      </c>
      <c r="S1496" s="9"/>
      <c r="T1496" s="40">
        <f>COUNTA(Table3[[#This Row],[month]:[age]])</f>
        <v>7</v>
      </c>
    </row>
    <row r="1497" spans="1:20" x14ac:dyDescent="0.25">
      <c r="A1497" t="s">
        <v>1528</v>
      </c>
      <c r="B1497">
        <v>1972</v>
      </c>
      <c r="C1497" t="s">
        <v>20</v>
      </c>
      <c r="D1497">
        <v>5</v>
      </c>
      <c r="E1497">
        <v>0</v>
      </c>
      <c r="F1497" s="42">
        <v>12640.24</v>
      </c>
      <c r="G1497" t="s">
        <v>12</v>
      </c>
      <c r="H1497" t="s">
        <v>16</v>
      </c>
      <c r="I1497" t="s">
        <v>42</v>
      </c>
      <c r="J1497" s="7">
        <f t="shared" si="163"/>
        <v>0</v>
      </c>
      <c r="K1497" s="9" t="str">
        <f t="shared" si="167"/>
        <v>Id843</v>
      </c>
      <c r="L1497" s="8" t="str">
        <f t="shared" si="164"/>
        <v>Sep</v>
      </c>
      <c r="M1497" s="9">
        <f t="shared" si="162"/>
        <v>1972</v>
      </c>
      <c r="N1497" s="8" t="str" cm="1">
        <f t="array" ref="N1497">IF(G1497="?",INDEX($G$2:$G$2344,MODE(MATCH($G$2:$G$2344,$G$2:$G$2344,0))),G1497)</f>
        <v>tier - 3</v>
      </c>
      <c r="O1497" s="8" t="str" cm="1">
        <f t="array" ref="O1497">IF(H1497="?",INDEX($H$2:$H$2344,MODE(MATCH($H$2:$H$2344,$H$2:$H$2344,0))),H1497)</f>
        <v>tier - 1</v>
      </c>
      <c r="P1497" s="8" t="str">
        <f t="shared" si="165"/>
        <v>R1011</v>
      </c>
      <c r="Q1497" s="11">
        <f t="shared" si="166"/>
        <v>26547</v>
      </c>
      <c r="R1497" s="9">
        <f t="shared" si="168"/>
        <v>50</v>
      </c>
      <c r="S1497" s="9"/>
      <c r="T1497" s="40">
        <f>COUNTA(Table3[[#This Row],[month]:[age]])</f>
        <v>7</v>
      </c>
    </row>
    <row r="1498" spans="1:20" x14ac:dyDescent="0.25">
      <c r="A1498" t="s">
        <v>1529</v>
      </c>
      <c r="B1498">
        <v>1966</v>
      </c>
      <c r="C1498" t="s">
        <v>30</v>
      </c>
      <c r="D1498">
        <v>17</v>
      </c>
      <c r="E1498">
        <v>2</v>
      </c>
      <c r="F1498" s="42">
        <v>12643.38</v>
      </c>
      <c r="G1498" t="s">
        <v>12</v>
      </c>
      <c r="H1498" t="s">
        <v>16</v>
      </c>
      <c r="I1498" t="s">
        <v>23</v>
      </c>
      <c r="J1498" s="7">
        <f t="shared" si="163"/>
        <v>0</v>
      </c>
      <c r="K1498" s="9" t="str">
        <f t="shared" si="167"/>
        <v>Id842</v>
      </c>
      <c r="L1498" s="8" t="str">
        <f t="shared" si="164"/>
        <v>Dec</v>
      </c>
      <c r="M1498" s="9">
        <f t="shared" si="162"/>
        <v>1966</v>
      </c>
      <c r="N1498" s="8" t="str" cm="1">
        <f t="array" ref="N1498">IF(G1498="?",INDEX($G$2:$G$2344,MODE(MATCH($G$2:$G$2344,$G$2:$G$2344,0))),G1498)</f>
        <v>tier - 3</v>
      </c>
      <c r="O1498" s="8" t="str" cm="1">
        <f t="array" ref="O1498">IF(H1498="?",INDEX($H$2:$H$2344,MODE(MATCH($H$2:$H$2344,$H$2:$H$2344,0))),H1498)</f>
        <v>tier - 1</v>
      </c>
      <c r="P1498" s="8" t="str">
        <f t="shared" si="165"/>
        <v>R1012</v>
      </c>
      <c r="Q1498" s="11">
        <f t="shared" si="166"/>
        <v>24458</v>
      </c>
      <c r="R1498" s="9">
        <f t="shared" si="168"/>
        <v>56</v>
      </c>
      <c r="S1498" s="9"/>
      <c r="T1498" s="40">
        <f>COUNTA(Table3[[#This Row],[month]:[age]])</f>
        <v>7</v>
      </c>
    </row>
    <row r="1499" spans="1:20" x14ac:dyDescent="0.25">
      <c r="A1499" t="s">
        <v>1530</v>
      </c>
      <c r="B1499">
        <v>1962</v>
      </c>
      <c r="C1499" t="s">
        <v>10</v>
      </c>
      <c r="D1499">
        <v>11</v>
      </c>
      <c r="E1499">
        <v>0</v>
      </c>
      <c r="F1499" s="42">
        <v>12644.59</v>
      </c>
      <c r="G1499" t="s">
        <v>12</v>
      </c>
      <c r="H1499" t="s">
        <v>11</v>
      </c>
      <c r="I1499" t="s">
        <v>42</v>
      </c>
      <c r="J1499" s="7">
        <f t="shared" si="163"/>
        <v>0</v>
      </c>
      <c r="K1499" s="9" t="str">
        <f t="shared" si="167"/>
        <v>Id841</v>
      </c>
      <c r="L1499" s="8" t="str">
        <f t="shared" si="164"/>
        <v>Jul</v>
      </c>
      <c r="M1499" s="9">
        <f t="shared" si="162"/>
        <v>1962</v>
      </c>
      <c r="N1499" s="8" t="str" cm="1">
        <f t="array" ref="N1499">IF(G1499="?",INDEX($G$2:$G$2344,MODE(MATCH($G$2:$G$2344,$G$2:$G$2344,0))),G1499)</f>
        <v>tier - 3</v>
      </c>
      <c r="O1499" s="8" t="str" cm="1">
        <f t="array" ref="O1499">IF(H1499="?",INDEX($H$2:$H$2344,MODE(MATCH($H$2:$H$2344,$H$2:$H$2344,0))),H1499)</f>
        <v>tier - 2</v>
      </c>
      <c r="P1499" s="8" t="str">
        <f t="shared" si="165"/>
        <v>R1011</v>
      </c>
      <c r="Q1499" s="11">
        <f t="shared" si="166"/>
        <v>22838</v>
      </c>
      <c r="R1499" s="9">
        <f t="shared" si="168"/>
        <v>60</v>
      </c>
      <c r="S1499" s="9"/>
      <c r="T1499" s="40">
        <f>COUNTA(Table3[[#This Row],[month]:[age]])</f>
        <v>7</v>
      </c>
    </row>
    <row r="1500" spans="1:20" x14ac:dyDescent="0.25">
      <c r="A1500" t="s">
        <v>1531</v>
      </c>
      <c r="B1500">
        <v>1965</v>
      </c>
      <c r="C1500" t="s">
        <v>20</v>
      </c>
      <c r="D1500">
        <v>14</v>
      </c>
      <c r="E1500">
        <v>2</v>
      </c>
      <c r="F1500" s="42">
        <v>12646.21</v>
      </c>
      <c r="G1500" t="s">
        <v>12</v>
      </c>
      <c r="H1500" t="s">
        <v>11</v>
      </c>
      <c r="I1500" t="s">
        <v>42</v>
      </c>
      <c r="J1500" s="7">
        <f t="shared" si="163"/>
        <v>0</v>
      </c>
      <c r="K1500" s="9" t="str">
        <f t="shared" si="167"/>
        <v>Id840</v>
      </c>
      <c r="L1500" s="8" t="str">
        <f t="shared" si="164"/>
        <v>Sep</v>
      </c>
      <c r="M1500" s="9">
        <f t="shared" si="162"/>
        <v>1965</v>
      </c>
      <c r="N1500" s="8" t="str" cm="1">
        <f t="array" ref="N1500">IF(G1500="?",INDEX($G$2:$G$2344,MODE(MATCH($G$2:$G$2344,$G$2:$G$2344,0))),G1500)</f>
        <v>tier - 3</v>
      </c>
      <c r="O1500" s="8" t="str" cm="1">
        <f t="array" ref="O1500">IF(H1500="?",INDEX($H$2:$H$2344,MODE(MATCH($H$2:$H$2344,$H$2:$H$2344,0))),H1500)</f>
        <v>tier - 2</v>
      </c>
      <c r="P1500" s="8" t="str">
        <f t="shared" si="165"/>
        <v>R1011</v>
      </c>
      <c r="Q1500" s="11">
        <f t="shared" si="166"/>
        <v>23999</v>
      </c>
      <c r="R1500" s="9">
        <f t="shared" si="168"/>
        <v>57</v>
      </c>
      <c r="S1500" s="9"/>
      <c r="T1500" s="40">
        <f>COUNTA(Table3[[#This Row],[month]:[age]])</f>
        <v>7</v>
      </c>
    </row>
    <row r="1501" spans="1:20" x14ac:dyDescent="0.25">
      <c r="A1501" t="s">
        <v>1532</v>
      </c>
      <c r="B1501">
        <v>1962</v>
      </c>
      <c r="C1501" t="s">
        <v>35</v>
      </c>
      <c r="D1501">
        <v>27</v>
      </c>
      <c r="E1501">
        <v>0</v>
      </c>
      <c r="F1501" s="42">
        <v>12648.7</v>
      </c>
      <c r="G1501" t="s">
        <v>12</v>
      </c>
      <c r="H1501" t="s">
        <v>11</v>
      </c>
      <c r="I1501" t="s">
        <v>13</v>
      </c>
      <c r="J1501" s="7">
        <f t="shared" si="163"/>
        <v>0</v>
      </c>
      <c r="K1501" s="9" t="str">
        <f t="shared" si="167"/>
        <v>Id839</v>
      </c>
      <c r="L1501" s="8" t="str">
        <f t="shared" si="164"/>
        <v>Aug</v>
      </c>
      <c r="M1501" s="9">
        <f t="shared" si="162"/>
        <v>1962</v>
      </c>
      <c r="N1501" s="8" t="str" cm="1">
        <f t="array" ref="N1501">IF(G1501="?",INDEX($G$2:$G$2344,MODE(MATCH($G$2:$G$2344,$G$2:$G$2344,0))),G1501)</f>
        <v>tier - 3</v>
      </c>
      <c r="O1501" s="8" t="str" cm="1">
        <f t="array" ref="O1501">IF(H1501="?",INDEX($H$2:$H$2344,MODE(MATCH($H$2:$H$2344,$H$2:$H$2344,0))),H1501)</f>
        <v>tier - 2</v>
      </c>
      <c r="P1501" s="8" t="str">
        <f t="shared" si="165"/>
        <v>R1013</v>
      </c>
      <c r="Q1501" s="11">
        <f t="shared" si="166"/>
        <v>22885</v>
      </c>
      <c r="R1501" s="9">
        <f t="shared" si="168"/>
        <v>60</v>
      </c>
      <c r="S1501" s="9"/>
      <c r="T1501" s="40">
        <f>COUNTA(Table3[[#This Row],[month]:[age]])</f>
        <v>7</v>
      </c>
    </row>
    <row r="1502" spans="1:20" x14ac:dyDescent="0.25">
      <c r="A1502" t="s">
        <v>1533</v>
      </c>
      <c r="B1502">
        <v>1974</v>
      </c>
      <c r="C1502" t="s">
        <v>20</v>
      </c>
      <c r="D1502">
        <v>24</v>
      </c>
      <c r="E1502">
        <v>0</v>
      </c>
      <c r="F1502" s="42">
        <v>12697.48</v>
      </c>
      <c r="G1502" t="s">
        <v>12</v>
      </c>
      <c r="H1502" t="s">
        <v>12</v>
      </c>
      <c r="I1502" t="s">
        <v>300</v>
      </c>
      <c r="J1502" s="7">
        <f t="shared" si="163"/>
        <v>0</v>
      </c>
      <c r="K1502" s="9" t="str">
        <f t="shared" si="167"/>
        <v>Id838</v>
      </c>
      <c r="L1502" s="8" t="str">
        <f t="shared" si="164"/>
        <v>Sep</v>
      </c>
      <c r="M1502" s="9">
        <f t="shared" si="162"/>
        <v>1974</v>
      </c>
      <c r="N1502" s="8" t="str" cm="1">
        <f t="array" ref="N1502">IF(G1502="?",INDEX($G$2:$G$2344,MODE(MATCH($G$2:$G$2344,$G$2:$G$2344,0))),G1502)</f>
        <v>tier - 3</v>
      </c>
      <c r="O1502" s="8" t="str" cm="1">
        <f t="array" ref="O1502">IF(H1502="?",INDEX($H$2:$H$2344,MODE(MATCH($H$2:$H$2344,$H$2:$H$2344,0))),H1502)</f>
        <v>tier - 3</v>
      </c>
      <c r="P1502" s="8" t="str">
        <f t="shared" si="165"/>
        <v>R1021</v>
      </c>
      <c r="Q1502" s="11">
        <f t="shared" si="166"/>
        <v>27296</v>
      </c>
      <c r="R1502" s="9">
        <f t="shared" si="168"/>
        <v>48</v>
      </c>
      <c r="S1502" s="9"/>
      <c r="T1502" s="40">
        <f>COUNTA(Table3[[#This Row],[month]:[age]])</f>
        <v>7</v>
      </c>
    </row>
    <row r="1503" spans="1:20" x14ac:dyDescent="0.25">
      <c r="A1503" t="s">
        <v>1534</v>
      </c>
      <c r="B1503">
        <v>1992</v>
      </c>
      <c r="C1503" t="s">
        <v>10</v>
      </c>
      <c r="D1503">
        <v>7</v>
      </c>
      <c r="E1503">
        <v>0</v>
      </c>
      <c r="F1503" s="42">
        <v>12699.56</v>
      </c>
      <c r="G1503" t="s">
        <v>12</v>
      </c>
      <c r="H1503" t="s">
        <v>11</v>
      </c>
      <c r="I1503" t="s">
        <v>42</v>
      </c>
      <c r="J1503" s="7">
        <f t="shared" si="163"/>
        <v>0</v>
      </c>
      <c r="K1503" s="9" t="str">
        <f t="shared" si="167"/>
        <v>Id837</v>
      </c>
      <c r="L1503" s="8" t="str">
        <f t="shared" si="164"/>
        <v>Jul</v>
      </c>
      <c r="M1503" s="9">
        <f t="shared" si="162"/>
        <v>1992</v>
      </c>
      <c r="N1503" s="8" t="str" cm="1">
        <f t="array" ref="N1503">IF(G1503="?",INDEX($G$2:$G$2344,MODE(MATCH($G$2:$G$2344,$G$2:$G$2344,0))),G1503)</f>
        <v>tier - 3</v>
      </c>
      <c r="O1503" s="8" t="str" cm="1">
        <f t="array" ref="O1503">IF(H1503="?",INDEX($H$2:$H$2344,MODE(MATCH($H$2:$H$2344,$H$2:$H$2344,0))),H1503)</f>
        <v>tier - 2</v>
      </c>
      <c r="P1503" s="8" t="str">
        <f t="shared" si="165"/>
        <v>R1011</v>
      </c>
      <c r="Q1503" s="11">
        <f t="shared" si="166"/>
        <v>33792</v>
      </c>
      <c r="R1503" s="9">
        <f t="shared" si="168"/>
        <v>30</v>
      </c>
      <c r="S1503" s="9"/>
      <c r="T1503" s="40">
        <f>COUNTA(Table3[[#This Row],[month]:[age]])</f>
        <v>7</v>
      </c>
    </row>
    <row r="1504" spans="1:20" x14ac:dyDescent="0.25">
      <c r="A1504" t="s">
        <v>1535</v>
      </c>
      <c r="B1504">
        <v>1964</v>
      </c>
      <c r="C1504" t="s">
        <v>15</v>
      </c>
      <c r="D1504">
        <v>28</v>
      </c>
      <c r="E1504">
        <v>0</v>
      </c>
      <c r="F1504" s="42">
        <v>12700.63</v>
      </c>
      <c r="G1504" t="s">
        <v>12</v>
      </c>
      <c r="H1504" t="s">
        <v>12</v>
      </c>
      <c r="I1504" t="s">
        <v>42</v>
      </c>
      <c r="J1504" s="7">
        <f t="shared" si="163"/>
        <v>0</v>
      </c>
      <c r="K1504" s="9" t="str">
        <f t="shared" si="167"/>
        <v>Id836</v>
      </c>
      <c r="L1504" s="8" t="str">
        <f t="shared" si="164"/>
        <v>Nov</v>
      </c>
      <c r="M1504" s="9">
        <f t="shared" si="162"/>
        <v>1964</v>
      </c>
      <c r="N1504" s="8" t="str" cm="1">
        <f t="array" ref="N1504">IF(G1504="?",INDEX($G$2:$G$2344,MODE(MATCH($G$2:$G$2344,$G$2:$G$2344,0))),G1504)</f>
        <v>tier - 3</v>
      </c>
      <c r="O1504" s="8" t="str" cm="1">
        <f t="array" ref="O1504">IF(H1504="?",INDEX($H$2:$H$2344,MODE(MATCH($H$2:$H$2344,$H$2:$H$2344,0))),H1504)</f>
        <v>tier - 3</v>
      </c>
      <c r="P1504" s="8" t="str">
        <f t="shared" si="165"/>
        <v>R1011</v>
      </c>
      <c r="Q1504" s="11">
        <f t="shared" si="166"/>
        <v>23709</v>
      </c>
      <c r="R1504" s="9">
        <f t="shared" si="168"/>
        <v>58</v>
      </c>
      <c r="S1504" s="9"/>
      <c r="T1504" s="40">
        <f>COUNTA(Table3[[#This Row],[month]:[age]])</f>
        <v>7</v>
      </c>
    </row>
    <row r="1505" spans="1:20" x14ac:dyDescent="0.25">
      <c r="A1505" t="s">
        <v>1536</v>
      </c>
      <c r="B1505">
        <v>1970</v>
      </c>
      <c r="C1505" t="s">
        <v>10</v>
      </c>
      <c r="D1505">
        <v>8</v>
      </c>
      <c r="E1505">
        <v>0</v>
      </c>
      <c r="F1505" s="42">
        <v>12713</v>
      </c>
      <c r="G1505" t="s">
        <v>12</v>
      </c>
      <c r="H1505" t="s">
        <v>16</v>
      </c>
      <c r="I1505" t="s">
        <v>42</v>
      </c>
      <c r="J1505" s="7">
        <f t="shared" si="163"/>
        <v>0</v>
      </c>
      <c r="K1505" s="9" t="str">
        <f t="shared" si="167"/>
        <v>Id835</v>
      </c>
      <c r="L1505" s="8" t="str">
        <f t="shared" si="164"/>
        <v>Jul</v>
      </c>
      <c r="M1505" s="9">
        <f t="shared" si="162"/>
        <v>1970</v>
      </c>
      <c r="N1505" s="8" t="str" cm="1">
        <f t="array" ref="N1505">IF(G1505="?",INDEX($G$2:$G$2344,MODE(MATCH($G$2:$G$2344,$G$2:$G$2344,0))),G1505)</f>
        <v>tier - 3</v>
      </c>
      <c r="O1505" s="8" t="str" cm="1">
        <f t="array" ref="O1505">IF(H1505="?",INDEX($H$2:$H$2344,MODE(MATCH($H$2:$H$2344,$H$2:$H$2344,0))),H1505)</f>
        <v>tier - 1</v>
      </c>
      <c r="P1505" s="8" t="str">
        <f t="shared" si="165"/>
        <v>R1011</v>
      </c>
      <c r="Q1505" s="11">
        <f t="shared" si="166"/>
        <v>25757</v>
      </c>
      <c r="R1505" s="9">
        <f t="shared" si="168"/>
        <v>52</v>
      </c>
      <c r="S1505" s="9"/>
      <c r="T1505" s="40">
        <f>COUNTA(Table3[[#This Row],[month]:[age]])</f>
        <v>7</v>
      </c>
    </row>
    <row r="1506" spans="1:20" x14ac:dyDescent="0.25">
      <c r="A1506" t="s">
        <v>1537</v>
      </c>
      <c r="B1506">
        <v>1988</v>
      </c>
      <c r="C1506" t="s">
        <v>10</v>
      </c>
      <c r="D1506">
        <v>17</v>
      </c>
      <c r="E1506">
        <v>3</v>
      </c>
      <c r="F1506" s="42">
        <v>12718.21</v>
      </c>
      <c r="G1506" t="s">
        <v>12</v>
      </c>
      <c r="H1506" t="s">
        <v>16</v>
      </c>
      <c r="I1506" t="s">
        <v>535</v>
      </c>
      <c r="J1506" s="7">
        <f t="shared" si="163"/>
        <v>0</v>
      </c>
      <c r="K1506" s="9" t="str">
        <f t="shared" si="167"/>
        <v>Id834</v>
      </c>
      <c r="L1506" s="8" t="str">
        <f t="shared" si="164"/>
        <v>Jul</v>
      </c>
      <c r="M1506" s="9">
        <f t="shared" si="162"/>
        <v>1988</v>
      </c>
      <c r="N1506" s="8" t="str" cm="1">
        <f t="array" ref="N1506">IF(G1506="?",INDEX($G$2:$G$2344,MODE(MATCH($G$2:$G$2344,$G$2:$G$2344,0))),G1506)</f>
        <v>tier - 3</v>
      </c>
      <c r="O1506" s="8" t="str" cm="1">
        <f t="array" ref="O1506">IF(H1506="?",INDEX($H$2:$H$2344,MODE(MATCH($H$2:$H$2344,$H$2:$H$2344,0))),H1506)</f>
        <v>tier - 1</v>
      </c>
      <c r="P1506" s="8" t="str">
        <f t="shared" si="165"/>
        <v>R1026</v>
      </c>
      <c r="Q1506" s="11">
        <f t="shared" si="166"/>
        <v>32341</v>
      </c>
      <c r="R1506" s="9">
        <f t="shared" si="168"/>
        <v>34</v>
      </c>
      <c r="S1506" s="9"/>
      <c r="T1506" s="40">
        <f>COUNTA(Table3[[#This Row],[month]:[age]])</f>
        <v>7</v>
      </c>
    </row>
    <row r="1507" spans="1:20" x14ac:dyDescent="0.25">
      <c r="A1507" t="s">
        <v>1538</v>
      </c>
      <c r="B1507">
        <v>1962</v>
      </c>
      <c r="C1507" t="s">
        <v>20</v>
      </c>
      <c r="D1507">
        <v>2</v>
      </c>
      <c r="E1507">
        <v>0</v>
      </c>
      <c r="F1507" s="42">
        <v>12731</v>
      </c>
      <c r="G1507" t="s">
        <v>12</v>
      </c>
      <c r="H1507" t="s">
        <v>12</v>
      </c>
      <c r="I1507" t="s">
        <v>168</v>
      </c>
      <c r="J1507" s="7">
        <f t="shared" si="163"/>
        <v>0</v>
      </c>
      <c r="K1507" s="9" t="str">
        <f t="shared" si="167"/>
        <v>Id833</v>
      </c>
      <c r="L1507" s="8" t="str">
        <f t="shared" si="164"/>
        <v>Sep</v>
      </c>
      <c r="M1507" s="9">
        <f t="shared" si="162"/>
        <v>1962</v>
      </c>
      <c r="N1507" s="8" t="str" cm="1">
        <f t="array" ref="N1507">IF(G1507="?",INDEX($G$2:$G$2344,MODE(MATCH($G$2:$G$2344,$G$2:$G$2344,0))),G1507)</f>
        <v>tier - 3</v>
      </c>
      <c r="O1507" s="8" t="str" cm="1">
        <f t="array" ref="O1507">IF(H1507="?",INDEX($H$2:$H$2344,MODE(MATCH($H$2:$H$2344,$H$2:$H$2344,0))),H1507)</f>
        <v>tier - 3</v>
      </c>
      <c r="P1507" s="8" t="str">
        <f t="shared" si="165"/>
        <v>R1016</v>
      </c>
      <c r="Q1507" s="11">
        <f t="shared" si="166"/>
        <v>22891</v>
      </c>
      <c r="R1507" s="9">
        <f t="shared" si="168"/>
        <v>60</v>
      </c>
      <c r="S1507" s="9"/>
      <c r="T1507" s="40">
        <f>COUNTA(Table3[[#This Row],[month]:[age]])</f>
        <v>7</v>
      </c>
    </row>
    <row r="1508" spans="1:20" x14ac:dyDescent="0.25">
      <c r="A1508" t="s">
        <v>1539</v>
      </c>
      <c r="B1508">
        <v>1962</v>
      </c>
      <c r="C1508" t="s">
        <v>37</v>
      </c>
      <c r="D1508">
        <v>1</v>
      </c>
      <c r="E1508">
        <v>0</v>
      </c>
      <c r="F1508" s="42">
        <v>12741.17</v>
      </c>
      <c r="G1508" t="s">
        <v>12</v>
      </c>
      <c r="H1508" t="s">
        <v>16</v>
      </c>
      <c r="I1508" t="s">
        <v>356</v>
      </c>
      <c r="J1508" s="7">
        <f t="shared" si="163"/>
        <v>0</v>
      </c>
      <c r="K1508" s="9" t="str">
        <f t="shared" si="167"/>
        <v>Id832</v>
      </c>
      <c r="L1508" s="8" t="str">
        <f t="shared" si="164"/>
        <v>Oct</v>
      </c>
      <c r="M1508" s="9">
        <f t="shared" si="162"/>
        <v>1962</v>
      </c>
      <c r="N1508" s="8" t="str" cm="1">
        <f t="array" ref="N1508">IF(G1508="?",INDEX($G$2:$G$2344,MODE(MATCH($G$2:$G$2344,$G$2:$G$2344,0))),G1508)</f>
        <v>tier - 3</v>
      </c>
      <c r="O1508" s="8" t="str" cm="1">
        <f t="array" ref="O1508">IF(H1508="?",INDEX($H$2:$H$2344,MODE(MATCH($H$2:$H$2344,$H$2:$H$2344,0))),H1508)</f>
        <v>tier - 1</v>
      </c>
      <c r="P1508" s="8" t="str">
        <f t="shared" si="165"/>
        <v>R1017</v>
      </c>
      <c r="Q1508" s="11">
        <f t="shared" si="166"/>
        <v>22920</v>
      </c>
      <c r="R1508" s="9">
        <f t="shared" si="168"/>
        <v>60</v>
      </c>
      <c r="S1508" s="9"/>
      <c r="T1508" s="40">
        <f>COUNTA(Table3[[#This Row],[month]:[age]])</f>
        <v>7</v>
      </c>
    </row>
    <row r="1509" spans="1:20" x14ac:dyDescent="0.25">
      <c r="A1509" t="s">
        <v>1540</v>
      </c>
      <c r="B1509">
        <v>1975</v>
      </c>
      <c r="C1509" t="s">
        <v>20</v>
      </c>
      <c r="D1509">
        <v>25</v>
      </c>
      <c r="E1509">
        <v>1</v>
      </c>
      <c r="F1509" s="42">
        <v>12770.27</v>
      </c>
      <c r="G1509" t="s">
        <v>12</v>
      </c>
      <c r="H1509" t="s">
        <v>12</v>
      </c>
      <c r="I1509" t="s">
        <v>300</v>
      </c>
      <c r="J1509" s="7">
        <f t="shared" si="163"/>
        <v>0</v>
      </c>
      <c r="K1509" s="9" t="str">
        <f t="shared" si="167"/>
        <v>Id831</v>
      </c>
      <c r="L1509" s="8" t="str">
        <f t="shared" si="164"/>
        <v>Sep</v>
      </c>
      <c r="M1509" s="9">
        <f t="shared" si="162"/>
        <v>1975</v>
      </c>
      <c r="N1509" s="8" t="str" cm="1">
        <f t="array" ref="N1509">IF(G1509="?",INDEX($G$2:$G$2344,MODE(MATCH($G$2:$G$2344,$G$2:$G$2344,0))),G1509)</f>
        <v>tier - 3</v>
      </c>
      <c r="O1509" s="8" t="str" cm="1">
        <f t="array" ref="O1509">IF(H1509="?",INDEX($H$2:$H$2344,MODE(MATCH($H$2:$H$2344,$H$2:$H$2344,0))),H1509)</f>
        <v>tier - 3</v>
      </c>
      <c r="P1509" s="8" t="str">
        <f t="shared" si="165"/>
        <v>R1021</v>
      </c>
      <c r="Q1509" s="11">
        <f t="shared" si="166"/>
        <v>27662</v>
      </c>
      <c r="R1509" s="9">
        <f t="shared" si="168"/>
        <v>47</v>
      </c>
      <c r="S1509" s="9"/>
      <c r="T1509" s="40">
        <f>COUNTA(Table3[[#This Row],[month]:[age]])</f>
        <v>7</v>
      </c>
    </row>
    <row r="1510" spans="1:20" x14ac:dyDescent="0.25">
      <c r="A1510" t="s">
        <v>1541</v>
      </c>
      <c r="B1510">
        <v>1972</v>
      </c>
      <c r="C1510" t="s">
        <v>37</v>
      </c>
      <c r="D1510">
        <v>7</v>
      </c>
      <c r="E1510">
        <v>0</v>
      </c>
      <c r="F1510" s="42">
        <v>12776.05</v>
      </c>
      <c r="G1510" t="s">
        <v>12</v>
      </c>
      <c r="H1510" t="s">
        <v>12</v>
      </c>
      <c r="I1510" t="s">
        <v>535</v>
      </c>
      <c r="J1510" s="7">
        <f t="shared" si="163"/>
        <v>0</v>
      </c>
      <c r="K1510" s="9" t="str">
        <f t="shared" si="167"/>
        <v>Id830</v>
      </c>
      <c r="L1510" s="8" t="str">
        <f t="shared" si="164"/>
        <v>Oct</v>
      </c>
      <c r="M1510" s="9">
        <f t="shared" si="162"/>
        <v>1972</v>
      </c>
      <c r="N1510" s="8" t="str" cm="1">
        <f t="array" ref="N1510">IF(G1510="?",INDEX($G$2:$G$2344,MODE(MATCH($G$2:$G$2344,$G$2:$G$2344,0))),G1510)</f>
        <v>tier - 3</v>
      </c>
      <c r="O1510" s="8" t="str" cm="1">
        <f t="array" ref="O1510">IF(H1510="?",INDEX($H$2:$H$2344,MODE(MATCH($H$2:$H$2344,$H$2:$H$2344,0))),H1510)</f>
        <v>tier - 3</v>
      </c>
      <c r="P1510" s="8" t="str">
        <f t="shared" si="165"/>
        <v>R1026</v>
      </c>
      <c r="Q1510" s="11">
        <f t="shared" si="166"/>
        <v>26579</v>
      </c>
      <c r="R1510" s="9">
        <f t="shared" si="168"/>
        <v>50</v>
      </c>
      <c r="S1510" s="9"/>
      <c r="T1510" s="40">
        <f>COUNTA(Table3[[#This Row],[month]:[age]])</f>
        <v>7</v>
      </c>
    </row>
    <row r="1511" spans="1:20" x14ac:dyDescent="0.25">
      <c r="A1511" t="s">
        <v>1542</v>
      </c>
      <c r="B1511">
        <v>1963</v>
      </c>
      <c r="C1511" t="s">
        <v>30</v>
      </c>
      <c r="D1511">
        <v>5</v>
      </c>
      <c r="E1511">
        <v>0</v>
      </c>
      <c r="F1511" s="42">
        <v>12788.03</v>
      </c>
      <c r="G1511" t="s">
        <v>12</v>
      </c>
      <c r="H1511" t="s">
        <v>12</v>
      </c>
      <c r="I1511" t="s">
        <v>200</v>
      </c>
      <c r="J1511" s="7">
        <f t="shared" si="163"/>
        <v>0</v>
      </c>
      <c r="K1511" s="9" t="str">
        <f t="shared" si="167"/>
        <v>Id829</v>
      </c>
      <c r="L1511" s="8" t="str">
        <f t="shared" si="164"/>
        <v>Dec</v>
      </c>
      <c r="M1511" s="9">
        <f t="shared" si="162"/>
        <v>1963</v>
      </c>
      <c r="N1511" s="8" t="str" cm="1">
        <f t="array" ref="N1511">IF(G1511="?",INDEX($G$2:$G$2344,MODE(MATCH($G$2:$G$2344,$G$2:$G$2344,0))),G1511)</f>
        <v>tier - 3</v>
      </c>
      <c r="O1511" s="8" t="str" cm="1">
        <f t="array" ref="O1511">IF(H1511="?",INDEX($H$2:$H$2344,MODE(MATCH($H$2:$H$2344,$H$2:$H$2344,0))),H1511)</f>
        <v>tier - 3</v>
      </c>
      <c r="P1511" s="8" t="str">
        <f t="shared" si="165"/>
        <v>R1025</v>
      </c>
      <c r="Q1511" s="11">
        <f t="shared" si="166"/>
        <v>23350</v>
      </c>
      <c r="R1511" s="9">
        <f t="shared" si="168"/>
        <v>59</v>
      </c>
      <c r="S1511" s="9"/>
      <c r="T1511" s="40">
        <f>COUNTA(Table3[[#This Row],[month]:[age]])</f>
        <v>7</v>
      </c>
    </row>
    <row r="1512" spans="1:20" x14ac:dyDescent="0.25">
      <c r="A1512" t="s">
        <v>1543</v>
      </c>
      <c r="B1512">
        <v>1983</v>
      </c>
      <c r="C1512" t="s">
        <v>37</v>
      </c>
      <c r="D1512">
        <v>29</v>
      </c>
      <c r="E1512">
        <v>3</v>
      </c>
      <c r="F1512" s="42">
        <v>12788.18</v>
      </c>
      <c r="G1512" t="s">
        <v>12</v>
      </c>
      <c r="H1512" t="s">
        <v>16</v>
      </c>
      <c r="I1512" t="s">
        <v>535</v>
      </c>
      <c r="J1512" s="7">
        <f t="shared" si="163"/>
        <v>0</v>
      </c>
      <c r="K1512" s="9" t="str">
        <f t="shared" si="167"/>
        <v>Id828</v>
      </c>
      <c r="L1512" s="8" t="str">
        <f t="shared" si="164"/>
        <v>Oct</v>
      </c>
      <c r="M1512" s="9">
        <f t="shared" si="162"/>
        <v>1983</v>
      </c>
      <c r="N1512" s="8" t="str" cm="1">
        <f t="array" ref="N1512">IF(G1512="?",INDEX($G$2:$G$2344,MODE(MATCH($G$2:$G$2344,$G$2:$G$2344,0))),G1512)</f>
        <v>tier - 3</v>
      </c>
      <c r="O1512" s="8" t="str" cm="1">
        <f t="array" ref="O1512">IF(H1512="?",INDEX($H$2:$H$2344,MODE(MATCH($H$2:$H$2344,$H$2:$H$2344,0))),H1512)</f>
        <v>tier - 1</v>
      </c>
      <c r="P1512" s="8" t="str">
        <f t="shared" si="165"/>
        <v>R1026</v>
      </c>
      <c r="Q1512" s="11">
        <f t="shared" si="166"/>
        <v>30618</v>
      </c>
      <c r="R1512" s="9">
        <f t="shared" si="168"/>
        <v>39</v>
      </c>
      <c r="S1512" s="9"/>
      <c r="T1512" s="40">
        <f>COUNTA(Table3[[#This Row],[month]:[age]])</f>
        <v>7</v>
      </c>
    </row>
    <row r="1513" spans="1:20" x14ac:dyDescent="0.25">
      <c r="A1513" t="s">
        <v>1544</v>
      </c>
      <c r="B1513">
        <v>1978</v>
      </c>
      <c r="C1513" t="s">
        <v>10</v>
      </c>
      <c r="D1513">
        <v>24</v>
      </c>
      <c r="E1513">
        <v>0</v>
      </c>
      <c r="F1513" s="42">
        <v>12797.21</v>
      </c>
      <c r="G1513" t="s">
        <v>12</v>
      </c>
      <c r="H1513" t="s">
        <v>16</v>
      </c>
      <c r="I1513" t="s">
        <v>247</v>
      </c>
      <c r="J1513" s="7">
        <f t="shared" si="163"/>
        <v>0</v>
      </c>
      <c r="K1513" s="9" t="str">
        <f t="shared" si="167"/>
        <v>Id827</v>
      </c>
      <c r="L1513" s="8" t="str">
        <f t="shared" si="164"/>
        <v>Jul</v>
      </c>
      <c r="M1513" s="9">
        <f t="shared" si="162"/>
        <v>1978</v>
      </c>
      <c r="N1513" s="8" t="str" cm="1">
        <f t="array" ref="N1513">IF(G1513="?",INDEX($G$2:$G$2344,MODE(MATCH($G$2:$G$2344,$G$2:$G$2344,0))),G1513)</f>
        <v>tier - 3</v>
      </c>
      <c r="O1513" s="8" t="str" cm="1">
        <f t="array" ref="O1513">IF(H1513="?",INDEX($H$2:$H$2344,MODE(MATCH($H$2:$H$2344,$H$2:$H$2344,0))),H1513)</f>
        <v>tier - 1</v>
      </c>
      <c r="P1513" s="8" t="str">
        <f t="shared" si="165"/>
        <v>R1024</v>
      </c>
      <c r="Q1513" s="11">
        <f t="shared" si="166"/>
        <v>28695</v>
      </c>
      <c r="R1513" s="9">
        <f t="shared" si="168"/>
        <v>44</v>
      </c>
      <c r="S1513" s="9"/>
      <c r="T1513" s="40">
        <f>COUNTA(Table3[[#This Row],[month]:[age]])</f>
        <v>7</v>
      </c>
    </row>
    <row r="1514" spans="1:20" x14ac:dyDescent="0.25">
      <c r="A1514" t="s">
        <v>1545</v>
      </c>
      <c r="B1514">
        <v>1963</v>
      </c>
      <c r="C1514" t="s">
        <v>10</v>
      </c>
      <c r="D1514">
        <v>20</v>
      </c>
      <c r="E1514">
        <v>0</v>
      </c>
      <c r="F1514" s="42">
        <v>12815.44</v>
      </c>
      <c r="G1514" t="s">
        <v>12</v>
      </c>
      <c r="H1514" t="s">
        <v>12</v>
      </c>
      <c r="I1514" t="s">
        <v>247</v>
      </c>
      <c r="J1514" s="7">
        <f t="shared" si="163"/>
        <v>0</v>
      </c>
      <c r="K1514" s="9" t="str">
        <f t="shared" si="167"/>
        <v>Id826</v>
      </c>
      <c r="L1514" s="8" t="str">
        <f t="shared" si="164"/>
        <v>Jul</v>
      </c>
      <c r="M1514" s="9">
        <f t="shared" si="162"/>
        <v>1963</v>
      </c>
      <c r="N1514" s="8" t="str" cm="1">
        <f t="array" ref="N1514">IF(G1514="?",INDEX($G$2:$G$2344,MODE(MATCH($G$2:$G$2344,$G$2:$G$2344,0))),G1514)</f>
        <v>tier - 3</v>
      </c>
      <c r="O1514" s="8" t="str" cm="1">
        <f t="array" ref="O1514">IF(H1514="?",INDEX($H$2:$H$2344,MODE(MATCH($H$2:$H$2344,$H$2:$H$2344,0))),H1514)</f>
        <v>tier - 3</v>
      </c>
      <c r="P1514" s="8" t="str">
        <f t="shared" si="165"/>
        <v>R1024</v>
      </c>
      <c r="Q1514" s="11">
        <f t="shared" si="166"/>
        <v>23212</v>
      </c>
      <c r="R1514" s="9">
        <f t="shared" si="168"/>
        <v>59</v>
      </c>
      <c r="S1514" s="9"/>
      <c r="T1514" s="40">
        <f>COUNTA(Table3[[#This Row],[month]:[age]])</f>
        <v>7</v>
      </c>
    </row>
    <row r="1515" spans="1:20" x14ac:dyDescent="0.25">
      <c r="A1515" t="s">
        <v>1546</v>
      </c>
      <c r="B1515">
        <v>1967</v>
      </c>
      <c r="C1515" t="s">
        <v>20</v>
      </c>
      <c r="D1515">
        <v>25</v>
      </c>
      <c r="E1515">
        <v>0</v>
      </c>
      <c r="F1515" s="42">
        <v>12823.25</v>
      </c>
      <c r="G1515" t="s">
        <v>12</v>
      </c>
      <c r="H1515" t="s">
        <v>12</v>
      </c>
      <c r="I1515" t="s">
        <v>300</v>
      </c>
      <c r="J1515" s="7">
        <f t="shared" si="163"/>
        <v>0</v>
      </c>
      <c r="K1515" s="9" t="str">
        <f t="shared" si="167"/>
        <v>Id825</v>
      </c>
      <c r="L1515" s="8" t="str">
        <f t="shared" si="164"/>
        <v>Sep</v>
      </c>
      <c r="M1515" s="9">
        <f t="shared" si="162"/>
        <v>1967</v>
      </c>
      <c r="N1515" s="8" t="str" cm="1">
        <f t="array" ref="N1515">IF(G1515="?",INDEX($G$2:$G$2344,MODE(MATCH($G$2:$G$2344,$G$2:$G$2344,0))),G1515)</f>
        <v>tier - 3</v>
      </c>
      <c r="O1515" s="8" t="str" cm="1">
        <f t="array" ref="O1515">IF(H1515="?",INDEX($H$2:$H$2344,MODE(MATCH($H$2:$H$2344,$H$2:$H$2344,0))),H1515)</f>
        <v>tier - 3</v>
      </c>
      <c r="P1515" s="8" t="str">
        <f t="shared" si="165"/>
        <v>R1021</v>
      </c>
      <c r="Q1515" s="11">
        <f t="shared" si="166"/>
        <v>24740</v>
      </c>
      <c r="R1515" s="9">
        <f t="shared" si="168"/>
        <v>55</v>
      </c>
      <c r="S1515" s="9"/>
      <c r="T1515" s="40">
        <f>COUNTA(Table3[[#This Row],[month]:[age]])</f>
        <v>7</v>
      </c>
    </row>
    <row r="1516" spans="1:20" x14ac:dyDescent="0.25">
      <c r="A1516" t="s">
        <v>1547</v>
      </c>
      <c r="B1516">
        <v>2004</v>
      </c>
      <c r="C1516" t="s">
        <v>15</v>
      </c>
      <c r="D1516">
        <v>9</v>
      </c>
      <c r="E1516">
        <v>2</v>
      </c>
      <c r="F1516" s="42">
        <v>12829.46</v>
      </c>
      <c r="G1516" t="s">
        <v>12</v>
      </c>
      <c r="H1516" t="s">
        <v>12</v>
      </c>
      <c r="I1516" t="s">
        <v>168</v>
      </c>
      <c r="J1516" s="7">
        <f t="shared" si="163"/>
        <v>0</v>
      </c>
      <c r="K1516" s="9" t="str">
        <f t="shared" si="167"/>
        <v>Id824</v>
      </c>
      <c r="L1516" s="8" t="str">
        <f t="shared" si="164"/>
        <v>Nov</v>
      </c>
      <c r="M1516" s="9">
        <f t="shared" si="162"/>
        <v>2004</v>
      </c>
      <c r="N1516" s="8" t="str" cm="1">
        <f t="array" ref="N1516">IF(G1516="?",INDEX($G$2:$G$2344,MODE(MATCH($G$2:$G$2344,$G$2:$G$2344,0))),G1516)</f>
        <v>tier - 3</v>
      </c>
      <c r="O1516" s="8" t="str" cm="1">
        <f t="array" ref="O1516">IF(H1516="?",INDEX($H$2:$H$2344,MODE(MATCH($H$2:$H$2344,$H$2:$H$2344,0))),H1516)</f>
        <v>tier - 3</v>
      </c>
      <c r="P1516" s="8" t="str">
        <f t="shared" si="165"/>
        <v>R1016</v>
      </c>
      <c r="Q1516" s="11">
        <f t="shared" si="166"/>
        <v>38300</v>
      </c>
      <c r="R1516" s="9">
        <f t="shared" si="168"/>
        <v>18</v>
      </c>
      <c r="S1516" s="9"/>
      <c r="T1516" s="40">
        <f>COUNTA(Table3[[#This Row],[month]:[age]])</f>
        <v>7</v>
      </c>
    </row>
    <row r="1517" spans="1:20" x14ac:dyDescent="0.25">
      <c r="A1517" t="s">
        <v>1548</v>
      </c>
      <c r="B1517">
        <v>1993</v>
      </c>
      <c r="C1517" t="s">
        <v>20</v>
      </c>
      <c r="D1517">
        <v>27</v>
      </c>
      <c r="E1517">
        <v>0</v>
      </c>
      <c r="F1517" s="42">
        <v>12847.24</v>
      </c>
      <c r="G1517" t="s">
        <v>12</v>
      </c>
      <c r="H1517" t="s">
        <v>11</v>
      </c>
      <c r="I1517" t="s">
        <v>23</v>
      </c>
      <c r="J1517" s="7">
        <f t="shared" si="163"/>
        <v>0</v>
      </c>
      <c r="K1517" s="9" t="str">
        <f t="shared" si="167"/>
        <v>Id823</v>
      </c>
      <c r="L1517" s="8" t="str">
        <f t="shared" si="164"/>
        <v>Sep</v>
      </c>
      <c r="M1517" s="9">
        <f t="shared" si="162"/>
        <v>1993</v>
      </c>
      <c r="N1517" s="8" t="str" cm="1">
        <f t="array" ref="N1517">IF(G1517="?",INDEX($G$2:$G$2344,MODE(MATCH($G$2:$G$2344,$G$2:$G$2344,0))),G1517)</f>
        <v>tier - 3</v>
      </c>
      <c r="O1517" s="8" t="str" cm="1">
        <f t="array" ref="O1517">IF(H1517="?",INDEX($H$2:$H$2344,MODE(MATCH($H$2:$H$2344,$H$2:$H$2344,0))),H1517)</f>
        <v>tier - 2</v>
      </c>
      <c r="P1517" s="8" t="str">
        <f t="shared" si="165"/>
        <v>R1012</v>
      </c>
      <c r="Q1517" s="11">
        <f t="shared" si="166"/>
        <v>34239</v>
      </c>
      <c r="R1517" s="9">
        <f t="shared" si="168"/>
        <v>29</v>
      </c>
      <c r="S1517" s="9"/>
      <c r="T1517" s="40">
        <f>COUNTA(Table3[[#This Row],[month]:[age]])</f>
        <v>7</v>
      </c>
    </row>
    <row r="1518" spans="1:20" x14ac:dyDescent="0.25">
      <c r="A1518" t="s">
        <v>1549</v>
      </c>
      <c r="B1518">
        <v>1973</v>
      </c>
      <c r="C1518" t="s">
        <v>20</v>
      </c>
      <c r="D1518">
        <v>22</v>
      </c>
      <c r="E1518">
        <v>0</v>
      </c>
      <c r="F1518" s="42">
        <v>12852.37</v>
      </c>
      <c r="G1518" t="s">
        <v>12</v>
      </c>
      <c r="H1518" t="s">
        <v>16</v>
      </c>
      <c r="I1518" t="s">
        <v>23</v>
      </c>
      <c r="J1518" s="7">
        <f t="shared" si="163"/>
        <v>0</v>
      </c>
      <c r="K1518" s="9" t="str">
        <f t="shared" si="167"/>
        <v>Id822</v>
      </c>
      <c r="L1518" s="8" t="str">
        <f t="shared" si="164"/>
        <v>Sep</v>
      </c>
      <c r="M1518" s="9">
        <f t="shared" si="162"/>
        <v>1973</v>
      </c>
      <c r="N1518" s="8" t="str" cm="1">
        <f t="array" ref="N1518">IF(G1518="?",INDEX($G$2:$G$2344,MODE(MATCH($G$2:$G$2344,$G$2:$G$2344,0))),G1518)</f>
        <v>tier - 3</v>
      </c>
      <c r="O1518" s="8" t="str" cm="1">
        <f t="array" ref="O1518">IF(H1518="?",INDEX($H$2:$H$2344,MODE(MATCH($H$2:$H$2344,$H$2:$H$2344,0))),H1518)</f>
        <v>tier - 1</v>
      </c>
      <c r="P1518" s="8" t="str">
        <f t="shared" si="165"/>
        <v>R1012</v>
      </c>
      <c r="Q1518" s="11">
        <f t="shared" si="166"/>
        <v>26929</v>
      </c>
      <c r="R1518" s="9">
        <f t="shared" si="168"/>
        <v>49</v>
      </c>
      <c r="S1518" s="9"/>
      <c r="T1518" s="40">
        <f>COUNTA(Table3[[#This Row],[month]:[age]])</f>
        <v>7</v>
      </c>
    </row>
    <row r="1519" spans="1:20" x14ac:dyDescent="0.25">
      <c r="A1519" t="s">
        <v>1550</v>
      </c>
      <c r="B1519">
        <v>1963</v>
      </c>
      <c r="C1519" t="s">
        <v>20</v>
      </c>
      <c r="D1519">
        <v>27</v>
      </c>
      <c r="E1519">
        <v>0</v>
      </c>
      <c r="F1519" s="42">
        <v>12856.84</v>
      </c>
      <c r="G1519" t="s">
        <v>12</v>
      </c>
      <c r="H1519" t="s">
        <v>12</v>
      </c>
      <c r="I1519" t="s">
        <v>300</v>
      </c>
      <c r="J1519" s="7">
        <f t="shared" si="163"/>
        <v>0</v>
      </c>
      <c r="K1519" s="9" t="str">
        <f t="shared" si="167"/>
        <v>Id821</v>
      </c>
      <c r="L1519" s="8" t="str">
        <f t="shared" si="164"/>
        <v>Sep</v>
      </c>
      <c r="M1519" s="9">
        <f t="shared" si="162"/>
        <v>1963</v>
      </c>
      <c r="N1519" s="8" t="str" cm="1">
        <f t="array" ref="N1519">IF(G1519="?",INDEX($G$2:$G$2344,MODE(MATCH($G$2:$G$2344,$G$2:$G$2344,0))),G1519)</f>
        <v>tier - 3</v>
      </c>
      <c r="O1519" s="8" t="str" cm="1">
        <f t="array" ref="O1519">IF(H1519="?",INDEX($H$2:$H$2344,MODE(MATCH($H$2:$H$2344,$H$2:$H$2344,0))),H1519)</f>
        <v>tier - 3</v>
      </c>
      <c r="P1519" s="8" t="str">
        <f t="shared" si="165"/>
        <v>R1021</v>
      </c>
      <c r="Q1519" s="11">
        <f t="shared" si="166"/>
        <v>23281</v>
      </c>
      <c r="R1519" s="9">
        <f t="shared" si="168"/>
        <v>59</v>
      </c>
      <c r="S1519" s="9"/>
      <c r="T1519" s="40">
        <f>COUNTA(Table3[[#This Row],[month]:[age]])</f>
        <v>7</v>
      </c>
    </row>
    <row r="1520" spans="1:20" x14ac:dyDescent="0.25">
      <c r="A1520" t="s">
        <v>1551</v>
      </c>
      <c r="B1520">
        <v>1984</v>
      </c>
      <c r="C1520" t="s">
        <v>35</v>
      </c>
      <c r="D1520">
        <v>6</v>
      </c>
      <c r="E1520">
        <v>3</v>
      </c>
      <c r="F1520" s="42">
        <v>12870.31</v>
      </c>
      <c r="G1520" t="s">
        <v>12</v>
      </c>
      <c r="H1520" t="s">
        <v>12</v>
      </c>
      <c r="I1520" t="s">
        <v>23</v>
      </c>
      <c r="J1520" s="7">
        <f t="shared" si="163"/>
        <v>0</v>
      </c>
      <c r="K1520" s="9" t="str">
        <f t="shared" si="167"/>
        <v>Id820</v>
      </c>
      <c r="L1520" s="8" t="str">
        <f t="shared" si="164"/>
        <v>Aug</v>
      </c>
      <c r="M1520" s="9">
        <f t="shared" ref="M1520:M1583" si="169">IF(B1520="?",AVERAGE($B$2:$B$2344),B1520)</f>
        <v>1984</v>
      </c>
      <c r="N1520" s="8" t="str" cm="1">
        <f t="array" ref="N1520">IF(G1520="?",INDEX($G$2:$G$2344,MODE(MATCH($G$2:$G$2344,$G$2:$G$2344,0))),G1520)</f>
        <v>tier - 3</v>
      </c>
      <c r="O1520" s="8" t="str" cm="1">
        <f t="array" ref="O1520">IF(H1520="?",INDEX($H$2:$H$2344,MODE(MATCH($H$2:$H$2344,$H$2:$H$2344,0))),H1520)</f>
        <v>tier - 3</v>
      </c>
      <c r="P1520" s="8" t="str">
        <f t="shared" si="165"/>
        <v>R1012</v>
      </c>
      <c r="Q1520" s="11">
        <f t="shared" si="166"/>
        <v>30900</v>
      </c>
      <c r="R1520" s="9">
        <f t="shared" si="168"/>
        <v>38</v>
      </c>
      <c r="S1520" s="9"/>
      <c r="T1520" s="40">
        <f>COUNTA(Table3[[#This Row],[month]:[age]])</f>
        <v>7</v>
      </c>
    </row>
    <row r="1521" spans="1:20" x14ac:dyDescent="0.25">
      <c r="A1521" t="s">
        <v>1552</v>
      </c>
      <c r="B1521">
        <v>2004</v>
      </c>
      <c r="C1521" t="s">
        <v>10</v>
      </c>
      <c r="D1521">
        <v>9</v>
      </c>
      <c r="E1521">
        <v>0</v>
      </c>
      <c r="F1521" s="42">
        <v>12890.06</v>
      </c>
      <c r="G1521" t="s">
        <v>12</v>
      </c>
      <c r="H1521" t="s">
        <v>16</v>
      </c>
      <c r="I1521" t="s">
        <v>166</v>
      </c>
      <c r="J1521" s="7">
        <f t="shared" si="163"/>
        <v>0</v>
      </c>
      <c r="K1521" s="9" t="str">
        <f t="shared" si="167"/>
        <v>Id819</v>
      </c>
      <c r="L1521" s="8" t="str">
        <f t="shared" si="164"/>
        <v>Jul</v>
      </c>
      <c r="M1521" s="9">
        <f t="shared" si="169"/>
        <v>2004</v>
      </c>
      <c r="N1521" s="8" t="str" cm="1">
        <f t="array" ref="N1521">IF(G1521="?",INDEX($G$2:$G$2344,MODE(MATCH($G$2:$G$2344,$G$2:$G$2344,0))),G1521)</f>
        <v>tier - 3</v>
      </c>
      <c r="O1521" s="8" t="str" cm="1">
        <f t="array" ref="O1521">IF(H1521="?",INDEX($H$2:$H$2344,MODE(MATCH($H$2:$H$2344,$H$2:$H$2344,0))),H1521)</f>
        <v>tier - 1</v>
      </c>
      <c r="P1521" s="8" t="str">
        <f t="shared" si="165"/>
        <v>R1019</v>
      </c>
      <c r="Q1521" s="11">
        <f t="shared" si="166"/>
        <v>38177</v>
      </c>
      <c r="R1521" s="9">
        <f t="shared" si="168"/>
        <v>18</v>
      </c>
      <c r="S1521" s="9"/>
      <c r="T1521" s="40">
        <f>COUNTA(Table3[[#This Row],[month]:[age]])</f>
        <v>7</v>
      </c>
    </row>
    <row r="1522" spans="1:20" x14ac:dyDescent="0.25">
      <c r="A1522" t="s">
        <v>1553</v>
      </c>
      <c r="B1522">
        <v>1963</v>
      </c>
      <c r="C1522" t="s">
        <v>35</v>
      </c>
      <c r="D1522">
        <v>16</v>
      </c>
      <c r="E1522">
        <v>1</v>
      </c>
      <c r="F1522" s="42">
        <v>12913.99</v>
      </c>
      <c r="G1522" t="s">
        <v>12</v>
      </c>
      <c r="H1522" t="s">
        <v>11</v>
      </c>
      <c r="I1522" t="s">
        <v>168</v>
      </c>
      <c r="J1522" s="7">
        <f t="shared" si="163"/>
        <v>0</v>
      </c>
      <c r="K1522" s="9" t="str">
        <f t="shared" si="167"/>
        <v>Id818</v>
      </c>
      <c r="L1522" s="8" t="str">
        <f t="shared" si="164"/>
        <v>Aug</v>
      </c>
      <c r="M1522" s="9">
        <f t="shared" si="169"/>
        <v>1963</v>
      </c>
      <c r="N1522" s="8" t="str" cm="1">
        <f t="array" ref="N1522">IF(G1522="?",INDEX($G$2:$G$2344,MODE(MATCH($G$2:$G$2344,$G$2:$G$2344,0))),G1522)</f>
        <v>tier - 3</v>
      </c>
      <c r="O1522" s="8" t="str" cm="1">
        <f t="array" ref="O1522">IF(H1522="?",INDEX($H$2:$H$2344,MODE(MATCH($H$2:$H$2344,$H$2:$H$2344,0))),H1522)</f>
        <v>tier - 2</v>
      </c>
      <c r="P1522" s="8" t="str">
        <f t="shared" si="165"/>
        <v>R1016</v>
      </c>
      <c r="Q1522" s="11">
        <f t="shared" si="166"/>
        <v>23239</v>
      </c>
      <c r="R1522" s="9">
        <f t="shared" si="168"/>
        <v>59</v>
      </c>
      <c r="S1522" s="9"/>
      <c r="T1522" s="40">
        <f>COUNTA(Table3[[#This Row],[month]:[age]])</f>
        <v>7</v>
      </c>
    </row>
    <row r="1523" spans="1:20" x14ac:dyDescent="0.25">
      <c r="A1523" t="s">
        <v>1554</v>
      </c>
      <c r="B1523">
        <v>1963</v>
      </c>
      <c r="C1523" t="s">
        <v>20</v>
      </c>
      <c r="D1523">
        <v>1</v>
      </c>
      <c r="E1523">
        <v>2</v>
      </c>
      <c r="F1523" s="42">
        <v>12925.89</v>
      </c>
      <c r="G1523" t="s">
        <v>12</v>
      </c>
      <c r="H1523" t="s">
        <v>11</v>
      </c>
      <c r="I1523" t="s">
        <v>13</v>
      </c>
      <c r="J1523" s="7">
        <f t="shared" si="163"/>
        <v>0</v>
      </c>
      <c r="K1523" s="9" t="str">
        <f t="shared" si="167"/>
        <v>Id817</v>
      </c>
      <c r="L1523" s="8" t="str">
        <f t="shared" si="164"/>
        <v>Sep</v>
      </c>
      <c r="M1523" s="9">
        <f t="shared" si="169"/>
        <v>1963</v>
      </c>
      <c r="N1523" s="8" t="str" cm="1">
        <f t="array" ref="N1523">IF(G1523="?",INDEX($G$2:$G$2344,MODE(MATCH($G$2:$G$2344,$G$2:$G$2344,0))),G1523)</f>
        <v>tier - 3</v>
      </c>
      <c r="O1523" s="8" t="str" cm="1">
        <f t="array" ref="O1523">IF(H1523="?",INDEX($H$2:$H$2344,MODE(MATCH($H$2:$H$2344,$H$2:$H$2344,0))),H1523)</f>
        <v>tier - 2</v>
      </c>
      <c r="P1523" s="8" t="str">
        <f t="shared" si="165"/>
        <v>R1013</v>
      </c>
      <c r="Q1523" s="11">
        <f t="shared" si="166"/>
        <v>23255</v>
      </c>
      <c r="R1523" s="9">
        <f t="shared" si="168"/>
        <v>59</v>
      </c>
      <c r="S1523" s="9"/>
      <c r="T1523" s="40">
        <f>COUNTA(Table3[[#This Row],[month]:[age]])</f>
        <v>7</v>
      </c>
    </row>
    <row r="1524" spans="1:20" x14ac:dyDescent="0.25">
      <c r="A1524" t="s">
        <v>1555</v>
      </c>
      <c r="B1524">
        <v>1963</v>
      </c>
      <c r="C1524" t="s">
        <v>35</v>
      </c>
      <c r="D1524">
        <v>14</v>
      </c>
      <c r="E1524">
        <v>2</v>
      </c>
      <c r="F1524" s="42">
        <v>12928.79</v>
      </c>
      <c r="G1524" t="s">
        <v>12</v>
      </c>
      <c r="H1524" t="s">
        <v>11</v>
      </c>
      <c r="I1524" t="s">
        <v>13</v>
      </c>
      <c r="J1524" s="7">
        <f t="shared" si="163"/>
        <v>0</v>
      </c>
      <c r="K1524" s="9" t="str">
        <f t="shared" si="167"/>
        <v>Id816</v>
      </c>
      <c r="L1524" s="8" t="str">
        <f t="shared" si="164"/>
        <v>Aug</v>
      </c>
      <c r="M1524" s="9">
        <f t="shared" si="169"/>
        <v>1963</v>
      </c>
      <c r="N1524" s="8" t="str" cm="1">
        <f t="array" ref="N1524">IF(G1524="?",INDEX($G$2:$G$2344,MODE(MATCH($G$2:$G$2344,$G$2:$G$2344,0))),G1524)</f>
        <v>tier - 3</v>
      </c>
      <c r="O1524" s="8" t="str" cm="1">
        <f t="array" ref="O1524">IF(H1524="?",INDEX($H$2:$H$2344,MODE(MATCH($H$2:$H$2344,$H$2:$H$2344,0))),H1524)</f>
        <v>tier - 2</v>
      </c>
      <c r="P1524" s="8" t="str">
        <f t="shared" si="165"/>
        <v>R1013</v>
      </c>
      <c r="Q1524" s="11">
        <f t="shared" si="166"/>
        <v>23237</v>
      </c>
      <c r="R1524" s="9">
        <f t="shared" si="168"/>
        <v>59</v>
      </c>
      <c r="S1524" s="9"/>
      <c r="T1524" s="40">
        <f>COUNTA(Table3[[#This Row],[month]:[age]])</f>
        <v>7</v>
      </c>
    </row>
    <row r="1525" spans="1:20" x14ac:dyDescent="0.25">
      <c r="A1525" t="s">
        <v>1556</v>
      </c>
      <c r="B1525">
        <v>1966</v>
      </c>
      <c r="C1525" t="s">
        <v>30</v>
      </c>
      <c r="D1525">
        <v>22</v>
      </c>
      <c r="E1525">
        <v>4</v>
      </c>
      <c r="F1525" s="42">
        <v>12949.16</v>
      </c>
      <c r="G1525" t="s">
        <v>12</v>
      </c>
      <c r="H1525" t="s">
        <v>12</v>
      </c>
      <c r="I1525" t="s">
        <v>13</v>
      </c>
      <c r="J1525" s="7">
        <f t="shared" si="163"/>
        <v>0</v>
      </c>
      <c r="K1525" s="9" t="str">
        <f t="shared" si="167"/>
        <v>Id815</v>
      </c>
      <c r="L1525" s="8" t="str">
        <f t="shared" si="164"/>
        <v>Dec</v>
      </c>
      <c r="M1525" s="9">
        <f t="shared" si="169"/>
        <v>1966</v>
      </c>
      <c r="N1525" s="8" t="str" cm="1">
        <f t="array" ref="N1525">IF(G1525="?",INDEX($G$2:$G$2344,MODE(MATCH($G$2:$G$2344,$G$2:$G$2344,0))),G1525)</f>
        <v>tier - 3</v>
      </c>
      <c r="O1525" s="8" t="str" cm="1">
        <f t="array" ref="O1525">IF(H1525="?",INDEX($H$2:$H$2344,MODE(MATCH($H$2:$H$2344,$H$2:$H$2344,0))),H1525)</f>
        <v>tier - 3</v>
      </c>
      <c r="P1525" s="8" t="str">
        <f t="shared" si="165"/>
        <v>R1013</v>
      </c>
      <c r="Q1525" s="11">
        <f t="shared" si="166"/>
        <v>24463</v>
      </c>
      <c r="R1525" s="9">
        <f t="shared" si="168"/>
        <v>56</v>
      </c>
      <c r="S1525" s="9"/>
      <c r="T1525" s="40">
        <f>COUNTA(Table3[[#This Row],[month]:[age]])</f>
        <v>7</v>
      </c>
    </row>
    <row r="1526" spans="1:20" x14ac:dyDescent="0.25">
      <c r="A1526" t="s">
        <v>1557</v>
      </c>
      <c r="B1526">
        <v>1961</v>
      </c>
      <c r="C1526" t="s">
        <v>35</v>
      </c>
      <c r="D1526">
        <v>20</v>
      </c>
      <c r="E1526">
        <v>0</v>
      </c>
      <c r="F1526" s="42">
        <v>12950.07</v>
      </c>
      <c r="G1526" t="s">
        <v>12</v>
      </c>
      <c r="H1526" t="s">
        <v>16</v>
      </c>
      <c r="I1526" t="s">
        <v>23</v>
      </c>
      <c r="J1526" s="7">
        <f t="shared" si="163"/>
        <v>0</v>
      </c>
      <c r="K1526" s="9" t="str">
        <f t="shared" si="167"/>
        <v>Id814</v>
      </c>
      <c r="L1526" s="8" t="str">
        <f t="shared" si="164"/>
        <v>Aug</v>
      </c>
      <c r="M1526" s="9">
        <f t="shared" si="169"/>
        <v>1961</v>
      </c>
      <c r="N1526" s="8" t="str" cm="1">
        <f t="array" ref="N1526">IF(G1526="?",INDEX($G$2:$G$2344,MODE(MATCH($G$2:$G$2344,$G$2:$G$2344,0))),G1526)</f>
        <v>tier - 3</v>
      </c>
      <c r="O1526" s="8" t="str" cm="1">
        <f t="array" ref="O1526">IF(H1526="?",INDEX($H$2:$H$2344,MODE(MATCH($H$2:$H$2344,$H$2:$H$2344,0))),H1526)</f>
        <v>tier - 1</v>
      </c>
      <c r="P1526" s="8" t="str">
        <f t="shared" si="165"/>
        <v>R1012</v>
      </c>
      <c r="Q1526" s="11">
        <f t="shared" si="166"/>
        <v>22513</v>
      </c>
      <c r="R1526" s="9">
        <f t="shared" si="168"/>
        <v>61</v>
      </c>
      <c r="S1526" s="9"/>
      <c r="T1526" s="40">
        <f>COUNTA(Table3[[#This Row],[month]:[age]])</f>
        <v>7</v>
      </c>
    </row>
    <row r="1527" spans="1:20" x14ac:dyDescent="0.25">
      <c r="A1527" t="s">
        <v>1558</v>
      </c>
      <c r="B1527">
        <v>1960</v>
      </c>
      <c r="C1527" t="s">
        <v>15</v>
      </c>
      <c r="D1527">
        <v>4</v>
      </c>
      <c r="E1527">
        <v>0</v>
      </c>
      <c r="F1527" s="42">
        <v>12957.12</v>
      </c>
      <c r="G1527" t="s">
        <v>12</v>
      </c>
      <c r="H1527" t="s">
        <v>16</v>
      </c>
      <c r="I1527" t="s">
        <v>42</v>
      </c>
      <c r="J1527" s="7">
        <f t="shared" si="163"/>
        <v>0</v>
      </c>
      <c r="K1527" s="9" t="str">
        <f t="shared" si="167"/>
        <v>Id813</v>
      </c>
      <c r="L1527" s="8" t="str">
        <f t="shared" si="164"/>
        <v>Nov</v>
      </c>
      <c r="M1527" s="9">
        <f t="shared" si="169"/>
        <v>1960</v>
      </c>
      <c r="N1527" s="8" t="str" cm="1">
        <f t="array" ref="N1527">IF(G1527="?",INDEX($G$2:$G$2344,MODE(MATCH($G$2:$G$2344,$G$2:$G$2344,0))),G1527)</f>
        <v>tier - 3</v>
      </c>
      <c r="O1527" s="8" t="str" cm="1">
        <f t="array" ref="O1527">IF(H1527="?",INDEX($H$2:$H$2344,MODE(MATCH($H$2:$H$2344,$H$2:$H$2344,0))),H1527)</f>
        <v>tier - 1</v>
      </c>
      <c r="P1527" s="8" t="str">
        <f t="shared" si="165"/>
        <v>R1011</v>
      </c>
      <c r="Q1527" s="11">
        <f t="shared" si="166"/>
        <v>22224</v>
      </c>
      <c r="R1527" s="9">
        <f t="shared" si="168"/>
        <v>62</v>
      </c>
      <c r="S1527" s="9"/>
      <c r="T1527" s="40">
        <f>COUNTA(Table3[[#This Row],[month]:[age]])</f>
        <v>7</v>
      </c>
    </row>
    <row r="1528" spans="1:20" x14ac:dyDescent="0.25">
      <c r="A1528" t="s">
        <v>1559</v>
      </c>
      <c r="B1528">
        <v>1960</v>
      </c>
      <c r="C1528" t="s">
        <v>18</v>
      </c>
      <c r="D1528">
        <v>22</v>
      </c>
      <c r="E1528">
        <v>0</v>
      </c>
      <c r="F1528" s="42">
        <v>12979.36</v>
      </c>
      <c r="G1528" t="s">
        <v>12</v>
      </c>
      <c r="H1528" t="s">
        <v>16</v>
      </c>
      <c r="I1528" t="s">
        <v>42</v>
      </c>
      <c r="J1528" s="7">
        <f t="shared" si="163"/>
        <v>0</v>
      </c>
      <c r="K1528" s="9" t="str">
        <f t="shared" si="167"/>
        <v>Id812</v>
      </c>
      <c r="L1528" s="8" t="str">
        <f t="shared" si="164"/>
        <v>Jun</v>
      </c>
      <c r="M1528" s="9">
        <f t="shared" si="169"/>
        <v>1960</v>
      </c>
      <c r="N1528" s="8" t="str" cm="1">
        <f t="array" ref="N1528">IF(G1528="?",INDEX($G$2:$G$2344,MODE(MATCH($G$2:$G$2344,$G$2:$G$2344,0))),G1528)</f>
        <v>tier - 3</v>
      </c>
      <c r="O1528" s="8" t="str" cm="1">
        <f t="array" ref="O1528">IF(H1528="?",INDEX($H$2:$H$2344,MODE(MATCH($H$2:$H$2344,$H$2:$H$2344,0))),H1528)</f>
        <v>tier - 1</v>
      </c>
      <c r="P1528" s="8" t="str">
        <f t="shared" si="165"/>
        <v>R1011</v>
      </c>
      <c r="Q1528" s="11">
        <f t="shared" si="166"/>
        <v>22089</v>
      </c>
      <c r="R1528" s="9">
        <f t="shared" si="168"/>
        <v>62</v>
      </c>
      <c r="S1528" s="9"/>
      <c r="T1528" s="40">
        <f>COUNTA(Table3[[#This Row],[month]:[age]])</f>
        <v>7</v>
      </c>
    </row>
    <row r="1529" spans="1:20" x14ac:dyDescent="0.25">
      <c r="A1529" t="s">
        <v>1560</v>
      </c>
      <c r="B1529">
        <v>1960</v>
      </c>
      <c r="C1529" t="s">
        <v>20</v>
      </c>
      <c r="D1529">
        <v>23</v>
      </c>
      <c r="E1529">
        <v>0</v>
      </c>
      <c r="F1529" s="42">
        <v>12981.35</v>
      </c>
      <c r="G1529" t="s">
        <v>12</v>
      </c>
      <c r="H1529" t="s">
        <v>12</v>
      </c>
      <c r="I1529" t="s">
        <v>13</v>
      </c>
      <c r="J1529" s="7">
        <f t="shared" si="163"/>
        <v>0</v>
      </c>
      <c r="K1529" s="9" t="str">
        <f t="shared" si="167"/>
        <v>Id811</v>
      </c>
      <c r="L1529" s="8" t="str">
        <f t="shared" si="164"/>
        <v>Sep</v>
      </c>
      <c r="M1529" s="9">
        <f t="shared" si="169"/>
        <v>1960</v>
      </c>
      <c r="N1529" s="8" t="str" cm="1">
        <f t="array" ref="N1529">IF(G1529="?",INDEX($G$2:$G$2344,MODE(MATCH($G$2:$G$2344,$G$2:$G$2344,0))),G1529)</f>
        <v>tier - 3</v>
      </c>
      <c r="O1529" s="8" t="str" cm="1">
        <f t="array" ref="O1529">IF(H1529="?",INDEX($H$2:$H$2344,MODE(MATCH($H$2:$H$2344,$H$2:$H$2344,0))),H1529)</f>
        <v>tier - 3</v>
      </c>
      <c r="P1529" s="8" t="str">
        <f t="shared" si="165"/>
        <v>R1013</v>
      </c>
      <c r="Q1529" s="11">
        <f t="shared" si="166"/>
        <v>22182</v>
      </c>
      <c r="R1529" s="9">
        <f t="shared" si="168"/>
        <v>62</v>
      </c>
      <c r="S1529" s="9"/>
      <c r="T1529" s="40">
        <f>COUNTA(Table3[[#This Row],[month]:[age]])</f>
        <v>7</v>
      </c>
    </row>
    <row r="1530" spans="1:20" x14ac:dyDescent="0.25">
      <c r="A1530" t="s">
        <v>1561</v>
      </c>
      <c r="B1530">
        <v>1960</v>
      </c>
      <c r="C1530" t="s">
        <v>15</v>
      </c>
      <c r="D1530">
        <v>28</v>
      </c>
      <c r="E1530">
        <v>0</v>
      </c>
      <c r="F1530" s="42">
        <v>12982.87</v>
      </c>
      <c r="G1530" t="s">
        <v>12</v>
      </c>
      <c r="H1530" t="s">
        <v>16</v>
      </c>
      <c r="I1530" t="s">
        <v>13</v>
      </c>
      <c r="J1530" s="7">
        <f t="shared" si="163"/>
        <v>0</v>
      </c>
      <c r="K1530" s="9" t="str">
        <f t="shared" si="167"/>
        <v>Id810</v>
      </c>
      <c r="L1530" s="8" t="str">
        <f t="shared" si="164"/>
        <v>Nov</v>
      </c>
      <c r="M1530" s="9">
        <f t="shared" si="169"/>
        <v>1960</v>
      </c>
      <c r="N1530" s="8" t="str" cm="1">
        <f t="array" ref="N1530">IF(G1530="?",INDEX($G$2:$G$2344,MODE(MATCH($G$2:$G$2344,$G$2:$G$2344,0))),G1530)</f>
        <v>tier - 3</v>
      </c>
      <c r="O1530" s="8" t="str" cm="1">
        <f t="array" ref="O1530">IF(H1530="?",INDEX($H$2:$H$2344,MODE(MATCH($H$2:$H$2344,$H$2:$H$2344,0))),H1530)</f>
        <v>tier - 1</v>
      </c>
      <c r="P1530" s="8" t="str">
        <f t="shared" si="165"/>
        <v>R1013</v>
      </c>
      <c r="Q1530" s="11">
        <f t="shared" si="166"/>
        <v>22248</v>
      </c>
      <c r="R1530" s="9">
        <f t="shared" si="168"/>
        <v>62</v>
      </c>
      <c r="S1530" s="9"/>
      <c r="T1530" s="40">
        <f>COUNTA(Table3[[#This Row],[month]:[age]])</f>
        <v>7</v>
      </c>
    </row>
    <row r="1531" spans="1:20" x14ac:dyDescent="0.25">
      <c r="A1531" t="s">
        <v>1562</v>
      </c>
      <c r="B1531">
        <v>1979</v>
      </c>
      <c r="C1531" t="s">
        <v>15</v>
      </c>
      <c r="D1531">
        <v>27</v>
      </c>
      <c r="E1531">
        <v>2</v>
      </c>
      <c r="F1531" s="42">
        <v>12994.12</v>
      </c>
      <c r="G1531" t="s">
        <v>12</v>
      </c>
      <c r="H1531" t="s">
        <v>11</v>
      </c>
      <c r="I1531" t="s">
        <v>535</v>
      </c>
      <c r="J1531" s="7">
        <f t="shared" si="163"/>
        <v>0</v>
      </c>
      <c r="K1531" s="9" t="str">
        <f t="shared" si="167"/>
        <v>Id809</v>
      </c>
      <c r="L1531" s="8" t="str">
        <f t="shared" si="164"/>
        <v>Nov</v>
      </c>
      <c r="M1531" s="9">
        <f t="shared" si="169"/>
        <v>1979</v>
      </c>
      <c r="N1531" s="8" t="str" cm="1">
        <f t="array" ref="N1531">IF(G1531="?",INDEX($G$2:$G$2344,MODE(MATCH($G$2:$G$2344,$G$2:$G$2344,0))),G1531)</f>
        <v>tier - 3</v>
      </c>
      <c r="O1531" s="8" t="str" cm="1">
        <f t="array" ref="O1531">IF(H1531="?",INDEX($H$2:$H$2344,MODE(MATCH($H$2:$H$2344,$H$2:$H$2344,0))),H1531)</f>
        <v>tier - 2</v>
      </c>
      <c r="P1531" s="8" t="str">
        <f t="shared" si="165"/>
        <v>R1026</v>
      </c>
      <c r="Q1531" s="11">
        <f t="shared" si="166"/>
        <v>29186</v>
      </c>
      <c r="R1531" s="9">
        <f t="shared" si="168"/>
        <v>43</v>
      </c>
      <c r="S1531" s="9"/>
      <c r="T1531" s="40">
        <f>COUNTA(Table3[[#This Row],[month]:[age]])</f>
        <v>7</v>
      </c>
    </row>
    <row r="1532" spans="1:20" x14ac:dyDescent="0.25">
      <c r="A1532" t="s">
        <v>1563</v>
      </c>
      <c r="B1532">
        <v>1981</v>
      </c>
      <c r="C1532" t="s">
        <v>37</v>
      </c>
      <c r="D1532">
        <v>30</v>
      </c>
      <c r="E1532">
        <v>1</v>
      </c>
      <c r="F1532" s="42">
        <v>13002.91</v>
      </c>
      <c r="G1532" t="s">
        <v>12</v>
      </c>
      <c r="H1532" t="s">
        <v>16</v>
      </c>
      <c r="I1532" t="s">
        <v>23</v>
      </c>
      <c r="J1532" s="7">
        <f t="shared" si="163"/>
        <v>0</v>
      </c>
      <c r="K1532" s="9" t="str">
        <f t="shared" si="167"/>
        <v>Id808</v>
      </c>
      <c r="L1532" s="8" t="str">
        <f t="shared" si="164"/>
        <v>Oct</v>
      </c>
      <c r="M1532" s="9">
        <f t="shared" si="169"/>
        <v>1981</v>
      </c>
      <c r="N1532" s="8" t="str" cm="1">
        <f t="array" ref="N1532">IF(G1532="?",INDEX($G$2:$G$2344,MODE(MATCH($G$2:$G$2344,$G$2:$G$2344,0))),G1532)</f>
        <v>tier - 3</v>
      </c>
      <c r="O1532" s="8" t="str" cm="1">
        <f t="array" ref="O1532">IF(H1532="?",INDEX($H$2:$H$2344,MODE(MATCH($H$2:$H$2344,$H$2:$H$2344,0))),H1532)</f>
        <v>tier - 1</v>
      </c>
      <c r="P1532" s="8" t="str">
        <f t="shared" si="165"/>
        <v>R1012</v>
      </c>
      <c r="Q1532" s="11">
        <f t="shared" si="166"/>
        <v>29889</v>
      </c>
      <c r="R1532" s="9">
        <f t="shared" si="168"/>
        <v>41</v>
      </c>
      <c r="S1532" s="9"/>
      <c r="T1532" s="40">
        <f>COUNTA(Table3[[#This Row],[month]:[age]])</f>
        <v>7</v>
      </c>
    </row>
    <row r="1533" spans="1:20" x14ac:dyDescent="0.25">
      <c r="A1533" t="s">
        <v>1564</v>
      </c>
      <c r="B1533">
        <v>1962</v>
      </c>
      <c r="C1533" t="s">
        <v>18</v>
      </c>
      <c r="D1533">
        <v>24</v>
      </c>
      <c r="E1533">
        <v>0</v>
      </c>
      <c r="F1533" s="42">
        <v>13004.95</v>
      </c>
      <c r="G1533" t="s">
        <v>12</v>
      </c>
      <c r="H1533" t="s">
        <v>16</v>
      </c>
      <c r="I1533" t="s">
        <v>23</v>
      </c>
      <c r="J1533" s="7">
        <f t="shared" si="163"/>
        <v>0</v>
      </c>
      <c r="K1533" s="9" t="str">
        <f t="shared" si="167"/>
        <v>Id807</v>
      </c>
      <c r="L1533" s="8" t="str">
        <f t="shared" si="164"/>
        <v>Jun</v>
      </c>
      <c r="M1533" s="9">
        <f t="shared" si="169"/>
        <v>1962</v>
      </c>
      <c r="N1533" s="8" t="str" cm="1">
        <f t="array" ref="N1533">IF(G1533="?",INDEX($G$2:$G$2344,MODE(MATCH($G$2:$G$2344,$G$2:$G$2344,0))),G1533)</f>
        <v>tier - 3</v>
      </c>
      <c r="O1533" s="8" t="str" cm="1">
        <f t="array" ref="O1533">IF(H1533="?",INDEX($H$2:$H$2344,MODE(MATCH($H$2:$H$2344,$H$2:$H$2344,0))),H1533)</f>
        <v>tier - 1</v>
      </c>
      <c r="P1533" s="8" t="str">
        <f t="shared" si="165"/>
        <v>R1012</v>
      </c>
      <c r="Q1533" s="11">
        <f t="shared" si="166"/>
        <v>22821</v>
      </c>
      <c r="R1533" s="9">
        <f t="shared" si="168"/>
        <v>60</v>
      </c>
      <c r="S1533" s="9"/>
      <c r="T1533" s="40">
        <f>COUNTA(Table3[[#This Row],[month]:[age]])</f>
        <v>7</v>
      </c>
    </row>
    <row r="1534" spans="1:20" x14ac:dyDescent="0.25">
      <c r="A1534" t="s">
        <v>1565</v>
      </c>
      <c r="B1534">
        <v>1969</v>
      </c>
      <c r="C1534" t="s">
        <v>30</v>
      </c>
      <c r="D1534">
        <v>13</v>
      </c>
      <c r="E1534">
        <v>0</v>
      </c>
      <c r="F1534" s="42">
        <v>13008.07</v>
      </c>
      <c r="G1534" t="s">
        <v>12</v>
      </c>
      <c r="H1534" t="s">
        <v>12</v>
      </c>
      <c r="I1534" t="s">
        <v>23</v>
      </c>
      <c r="J1534" s="7">
        <f t="shared" si="163"/>
        <v>0</v>
      </c>
      <c r="K1534" s="9" t="str">
        <f t="shared" si="167"/>
        <v>Id806</v>
      </c>
      <c r="L1534" s="8" t="str">
        <f t="shared" si="164"/>
        <v>Dec</v>
      </c>
      <c r="M1534" s="9">
        <f t="shared" si="169"/>
        <v>1969</v>
      </c>
      <c r="N1534" s="8" t="str" cm="1">
        <f t="array" ref="N1534">IF(G1534="?",INDEX($G$2:$G$2344,MODE(MATCH($G$2:$G$2344,$G$2:$G$2344,0))),G1534)</f>
        <v>tier - 3</v>
      </c>
      <c r="O1534" s="8" t="str" cm="1">
        <f t="array" ref="O1534">IF(H1534="?",INDEX($H$2:$H$2344,MODE(MATCH($H$2:$H$2344,$H$2:$H$2344,0))),H1534)</f>
        <v>tier - 3</v>
      </c>
      <c r="P1534" s="8" t="str">
        <f t="shared" si="165"/>
        <v>R1012</v>
      </c>
      <c r="Q1534" s="11">
        <f t="shared" si="166"/>
        <v>25550</v>
      </c>
      <c r="R1534" s="9">
        <f t="shared" si="168"/>
        <v>53</v>
      </c>
      <c r="S1534" s="9"/>
      <c r="T1534" s="40">
        <f>COUNTA(Table3[[#This Row],[month]:[age]])</f>
        <v>7</v>
      </c>
    </row>
    <row r="1535" spans="1:20" x14ac:dyDescent="0.25">
      <c r="A1535" t="s">
        <v>1566</v>
      </c>
      <c r="B1535">
        <v>1972</v>
      </c>
      <c r="C1535" t="s">
        <v>20</v>
      </c>
      <c r="D1535">
        <v>27</v>
      </c>
      <c r="E1535">
        <v>0</v>
      </c>
      <c r="F1535" s="42">
        <v>13010.86</v>
      </c>
      <c r="G1535" t="s">
        <v>12</v>
      </c>
      <c r="H1535" t="s">
        <v>11</v>
      </c>
      <c r="I1535" t="s">
        <v>23</v>
      </c>
      <c r="J1535" s="7">
        <f t="shared" si="163"/>
        <v>0</v>
      </c>
      <c r="K1535" s="9" t="str">
        <f t="shared" si="167"/>
        <v>Id805</v>
      </c>
      <c r="L1535" s="8" t="str">
        <f t="shared" si="164"/>
        <v>Sep</v>
      </c>
      <c r="M1535" s="9">
        <f t="shared" si="169"/>
        <v>1972</v>
      </c>
      <c r="N1535" s="8" t="str" cm="1">
        <f t="array" ref="N1535">IF(G1535="?",INDEX($G$2:$G$2344,MODE(MATCH($G$2:$G$2344,$G$2:$G$2344,0))),G1535)</f>
        <v>tier - 3</v>
      </c>
      <c r="O1535" s="8" t="str" cm="1">
        <f t="array" ref="O1535">IF(H1535="?",INDEX($H$2:$H$2344,MODE(MATCH($H$2:$H$2344,$H$2:$H$2344,0))),H1535)</f>
        <v>tier - 2</v>
      </c>
      <c r="P1535" s="8" t="str">
        <f t="shared" si="165"/>
        <v>R1012</v>
      </c>
      <c r="Q1535" s="11">
        <f t="shared" si="166"/>
        <v>26569</v>
      </c>
      <c r="R1535" s="9">
        <f t="shared" si="168"/>
        <v>50</v>
      </c>
      <c r="S1535" s="9"/>
      <c r="T1535" s="40">
        <f>COUNTA(Table3[[#This Row],[month]:[age]])</f>
        <v>7</v>
      </c>
    </row>
    <row r="1536" spans="1:20" x14ac:dyDescent="0.25">
      <c r="A1536" t="s">
        <v>1567</v>
      </c>
      <c r="B1536">
        <v>1962</v>
      </c>
      <c r="C1536" t="s">
        <v>10</v>
      </c>
      <c r="D1536">
        <v>20</v>
      </c>
      <c r="E1536">
        <v>0</v>
      </c>
      <c r="F1536" s="42">
        <v>13012.21</v>
      </c>
      <c r="G1536" t="s">
        <v>12</v>
      </c>
      <c r="H1536" t="s">
        <v>16</v>
      </c>
      <c r="I1536" t="s">
        <v>23</v>
      </c>
      <c r="J1536" s="7">
        <f t="shared" si="163"/>
        <v>0</v>
      </c>
      <c r="K1536" s="9" t="str">
        <f t="shared" si="167"/>
        <v>Id804</v>
      </c>
      <c r="L1536" s="8" t="str">
        <f t="shared" si="164"/>
        <v>Jul</v>
      </c>
      <c r="M1536" s="9">
        <f t="shared" si="169"/>
        <v>1962</v>
      </c>
      <c r="N1536" s="8" t="str" cm="1">
        <f t="array" ref="N1536">IF(G1536="?",INDEX($G$2:$G$2344,MODE(MATCH($G$2:$G$2344,$G$2:$G$2344,0))),G1536)</f>
        <v>tier - 3</v>
      </c>
      <c r="O1536" s="8" t="str" cm="1">
        <f t="array" ref="O1536">IF(H1536="?",INDEX($H$2:$H$2344,MODE(MATCH($H$2:$H$2344,$H$2:$H$2344,0))),H1536)</f>
        <v>tier - 1</v>
      </c>
      <c r="P1536" s="8" t="str">
        <f t="shared" si="165"/>
        <v>R1012</v>
      </c>
      <c r="Q1536" s="11">
        <f t="shared" si="166"/>
        <v>22847</v>
      </c>
      <c r="R1536" s="9">
        <f t="shared" si="168"/>
        <v>60</v>
      </c>
      <c r="S1536" s="9"/>
      <c r="T1536" s="40">
        <f>COUNTA(Table3[[#This Row],[month]:[age]])</f>
        <v>7</v>
      </c>
    </row>
    <row r="1537" spans="1:20" x14ac:dyDescent="0.25">
      <c r="A1537" t="s">
        <v>1568</v>
      </c>
      <c r="B1537">
        <v>1964</v>
      </c>
      <c r="C1537" t="s">
        <v>20</v>
      </c>
      <c r="D1537">
        <v>23</v>
      </c>
      <c r="E1537">
        <v>1</v>
      </c>
      <c r="F1537" s="42">
        <v>13019.16</v>
      </c>
      <c r="G1537" t="s">
        <v>12</v>
      </c>
      <c r="H1537" t="s">
        <v>16</v>
      </c>
      <c r="I1537" t="s">
        <v>247</v>
      </c>
      <c r="J1537" s="7">
        <f t="shared" si="163"/>
        <v>0</v>
      </c>
      <c r="K1537" s="9" t="str">
        <f t="shared" si="167"/>
        <v>Id803</v>
      </c>
      <c r="L1537" s="8" t="str">
        <f t="shared" si="164"/>
        <v>Sep</v>
      </c>
      <c r="M1537" s="9">
        <f t="shared" si="169"/>
        <v>1964</v>
      </c>
      <c r="N1537" s="8" t="str" cm="1">
        <f t="array" ref="N1537">IF(G1537="?",INDEX($G$2:$G$2344,MODE(MATCH($G$2:$G$2344,$G$2:$G$2344,0))),G1537)</f>
        <v>tier - 3</v>
      </c>
      <c r="O1537" s="8" t="str" cm="1">
        <f t="array" ref="O1537">IF(H1537="?",INDEX($H$2:$H$2344,MODE(MATCH($H$2:$H$2344,$H$2:$H$2344,0))),H1537)</f>
        <v>tier - 1</v>
      </c>
      <c r="P1537" s="8" t="str">
        <f t="shared" si="165"/>
        <v>R1024</v>
      </c>
      <c r="Q1537" s="11">
        <f t="shared" si="166"/>
        <v>23643</v>
      </c>
      <c r="R1537" s="9">
        <f t="shared" si="168"/>
        <v>58</v>
      </c>
      <c r="S1537" s="9"/>
      <c r="T1537" s="40">
        <f>COUNTA(Table3[[#This Row],[month]:[age]])</f>
        <v>7</v>
      </c>
    </row>
    <row r="1538" spans="1:20" x14ac:dyDescent="0.25">
      <c r="A1538" t="s">
        <v>1569</v>
      </c>
      <c r="B1538">
        <v>1965</v>
      </c>
      <c r="C1538" t="s">
        <v>15</v>
      </c>
      <c r="D1538">
        <v>4</v>
      </c>
      <c r="E1538">
        <v>0</v>
      </c>
      <c r="F1538" s="42">
        <v>13023.93</v>
      </c>
      <c r="G1538" t="s">
        <v>12</v>
      </c>
      <c r="H1538" t="s">
        <v>11</v>
      </c>
      <c r="I1538" t="s">
        <v>200</v>
      </c>
      <c r="J1538" s="7">
        <f t="shared" ref="J1538:J1601" si="170">COUNTIF(A1538:I1538, "?")</f>
        <v>0</v>
      </c>
      <c r="K1538" s="9" t="str">
        <f t="shared" si="167"/>
        <v>Id802</v>
      </c>
      <c r="L1538" s="8" t="str">
        <f t="shared" ref="L1538:L1601" si="171">IF(C1538="?", "Sep", C1538)</f>
        <v>Nov</v>
      </c>
      <c r="M1538" s="9">
        <f t="shared" si="169"/>
        <v>1965</v>
      </c>
      <c r="N1538" s="8" t="str" cm="1">
        <f t="array" ref="N1538">IF(G1538="?",INDEX($G$2:$G$2344,MODE(MATCH($G$2:$G$2344,$G$2:$G$2344,0))),G1538)</f>
        <v>tier - 3</v>
      </c>
      <c r="O1538" s="8" t="str" cm="1">
        <f t="array" ref="O1538">IF(H1538="?",INDEX($H$2:$H$2344,MODE(MATCH($H$2:$H$2344,$H$2:$H$2344,0))),H1538)</f>
        <v>tier - 2</v>
      </c>
      <c r="P1538" s="8" t="str">
        <f t="shared" ref="P1538:P1601" si="172">IF(I1538="?", "Unknown", I1538)</f>
        <v>R1025</v>
      </c>
      <c r="Q1538" s="11">
        <f t="shared" ref="Q1538:Q1601" si="173">DATE(B1538, MONTH(1 &amp; L1538), D1538)</f>
        <v>24050</v>
      </c>
      <c r="R1538" s="9">
        <f t="shared" si="168"/>
        <v>57</v>
      </c>
      <c r="S1538" s="9"/>
      <c r="T1538" s="40">
        <f>COUNTA(Table3[[#This Row],[month]:[age]])</f>
        <v>7</v>
      </c>
    </row>
    <row r="1539" spans="1:20" x14ac:dyDescent="0.25">
      <c r="A1539" t="s">
        <v>1570</v>
      </c>
      <c r="B1539">
        <v>1961</v>
      </c>
      <c r="C1539" t="s">
        <v>15</v>
      </c>
      <c r="D1539">
        <v>9</v>
      </c>
      <c r="E1539">
        <v>0</v>
      </c>
      <c r="F1539" s="42">
        <v>13041.92</v>
      </c>
      <c r="G1539" t="s">
        <v>12</v>
      </c>
      <c r="H1539" t="s">
        <v>16</v>
      </c>
      <c r="I1539" t="s">
        <v>42</v>
      </c>
      <c r="J1539" s="7">
        <f t="shared" si="170"/>
        <v>0</v>
      </c>
      <c r="K1539" s="9" t="str">
        <f t="shared" ref="K1539:K1602" si="174">IF(A1539="?", "Unknown", A1539)</f>
        <v>Id801</v>
      </c>
      <c r="L1539" s="8" t="str">
        <f t="shared" si="171"/>
        <v>Nov</v>
      </c>
      <c r="M1539" s="9">
        <f t="shared" si="169"/>
        <v>1961</v>
      </c>
      <c r="N1539" s="8" t="str" cm="1">
        <f t="array" ref="N1539">IF(G1539="?",INDEX($G$2:$G$2344,MODE(MATCH($G$2:$G$2344,$G$2:$G$2344,0))),G1539)</f>
        <v>tier - 3</v>
      </c>
      <c r="O1539" s="8" t="str" cm="1">
        <f t="array" ref="O1539">IF(H1539="?",INDEX($H$2:$H$2344,MODE(MATCH($H$2:$H$2344,$H$2:$H$2344,0))),H1539)</f>
        <v>tier - 1</v>
      </c>
      <c r="P1539" s="8" t="str">
        <f t="shared" si="172"/>
        <v>R1011</v>
      </c>
      <c r="Q1539" s="11">
        <f t="shared" si="173"/>
        <v>22594</v>
      </c>
      <c r="R1539" s="9">
        <f t="shared" ref="R1539:R1602" si="175">DATEDIF(Q1539, DATE(2023,6,8), "Y")</f>
        <v>61</v>
      </c>
      <c r="S1539" s="9"/>
      <c r="T1539" s="40">
        <f>COUNTA(Table3[[#This Row],[month]:[age]])</f>
        <v>7</v>
      </c>
    </row>
    <row r="1540" spans="1:20" x14ac:dyDescent="0.25">
      <c r="A1540" t="s">
        <v>1571</v>
      </c>
      <c r="B1540">
        <v>1969</v>
      </c>
      <c r="C1540" t="s">
        <v>20</v>
      </c>
      <c r="D1540">
        <v>23</v>
      </c>
      <c r="E1540">
        <v>0</v>
      </c>
      <c r="F1540" s="42">
        <v>13044.41</v>
      </c>
      <c r="G1540" t="s">
        <v>12</v>
      </c>
      <c r="H1540" t="s">
        <v>16</v>
      </c>
      <c r="I1540" t="s">
        <v>23</v>
      </c>
      <c r="J1540" s="7">
        <f t="shared" si="170"/>
        <v>0</v>
      </c>
      <c r="K1540" s="9" t="str">
        <f t="shared" si="174"/>
        <v>Id800</v>
      </c>
      <c r="L1540" s="8" t="str">
        <f t="shared" si="171"/>
        <v>Sep</v>
      </c>
      <c r="M1540" s="9">
        <f t="shared" si="169"/>
        <v>1969</v>
      </c>
      <c r="N1540" s="8" t="str" cm="1">
        <f t="array" ref="N1540">IF(G1540="?",INDEX($G$2:$G$2344,MODE(MATCH($G$2:$G$2344,$G$2:$G$2344,0))),G1540)</f>
        <v>tier - 3</v>
      </c>
      <c r="O1540" s="8" t="str" cm="1">
        <f t="array" ref="O1540">IF(H1540="?",INDEX($H$2:$H$2344,MODE(MATCH($H$2:$H$2344,$H$2:$H$2344,0))),H1540)</f>
        <v>tier - 1</v>
      </c>
      <c r="P1540" s="8" t="str">
        <f t="shared" si="172"/>
        <v>R1012</v>
      </c>
      <c r="Q1540" s="11">
        <f t="shared" si="173"/>
        <v>25469</v>
      </c>
      <c r="R1540" s="9">
        <f t="shared" si="175"/>
        <v>53</v>
      </c>
      <c r="S1540" s="9"/>
      <c r="T1540" s="40">
        <f>COUNTA(Table3[[#This Row],[month]:[age]])</f>
        <v>7</v>
      </c>
    </row>
    <row r="1541" spans="1:20" x14ac:dyDescent="0.25">
      <c r="A1541" t="s">
        <v>1572</v>
      </c>
      <c r="B1541">
        <v>1967</v>
      </c>
      <c r="C1541" t="s">
        <v>35</v>
      </c>
      <c r="D1541">
        <v>6</v>
      </c>
      <c r="E1541">
        <v>3</v>
      </c>
      <c r="F1541" s="42">
        <v>13047.33</v>
      </c>
      <c r="G1541" t="s">
        <v>12</v>
      </c>
      <c r="H1541" t="s">
        <v>12</v>
      </c>
      <c r="I1541" t="s">
        <v>247</v>
      </c>
      <c r="J1541" s="7">
        <f t="shared" si="170"/>
        <v>0</v>
      </c>
      <c r="K1541" s="9" t="str">
        <f t="shared" si="174"/>
        <v>Id799</v>
      </c>
      <c r="L1541" s="8" t="str">
        <f t="shared" si="171"/>
        <v>Aug</v>
      </c>
      <c r="M1541" s="9">
        <f t="shared" si="169"/>
        <v>1967</v>
      </c>
      <c r="N1541" s="8" t="str" cm="1">
        <f t="array" ref="N1541">IF(G1541="?",INDEX($G$2:$G$2344,MODE(MATCH($G$2:$G$2344,$G$2:$G$2344,0))),G1541)</f>
        <v>tier - 3</v>
      </c>
      <c r="O1541" s="8" t="str" cm="1">
        <f t="array" ref="O1541">IF(H1541="?",INDEX($H$2:$H$2344,MODE(MATCH($H$2:$H$2344,$H$2:$H$2344,0))),H1541)</f>
        <v>tier - 3</v>
      </c>
      <c r="P1541" s="8" t="str">
        <f t="shared" si="172"/>
        <v>R1024</v>
      </c>
      <c r="Q1541" s="11">
        <f t="shared" si="173"/>
        <v>24690</v>
      </c>
      <c r="R1541" s="9">
        <f t="shared" si="175"/>
        <v>55</v>
      </c>
      <c r="S1541" s="9"/>
      <c r="T1541" s="40">
        <f>COUNTA(Table3[[#This Row],[month]:[age]])</f>
        <v>7</v>
      </c>
    </row>
    <row r="1542" spans="1:20" x14ac:dyDescent="0.25">
      <c r="A1542" t="s">
        <v>1573</v>
      </c>
      <c r="B1542">
        <v>1985</v>
      </c>
      <c r="C1542" t="s">
        <v>37</v>
      </c>
      <c r="D1542">
        <v>26</v>
      </c>
      <c r="E1542">
        <v>3</v>
      </c>
      <c r="F1542" s="42">
        <v>13051.22</v>
      </c>
      <c r="G1542" t="s">
        <v>12</v>
      </c>
      <c r="H1542" t="s">
        <v>16</v>
      </c>
      <c r="I1542" t="s">
        <v>535</v>
      </c>
      <c r="J1542" s="7">
        <f t="shared" si="170"/>
        <v>0</v>
      </c>
      <c r="K1542" s="9" t="str">
        <f t="shared" si="174"/>
        <v>Id798</v>
      </c>
      <c r="L1542" s="8" t="str">
        <f t="shared" si="171"/>
        <v>Oct</v>
      </c>
      <c r="M1542" s="9">
        <f t="shared" si="169"/>
        <v>1985</v>
      </c>
      <c r="N1542" s="8" t="str" cm="1">
        <f t="array" ref="N1542">IF(G1542="?",INDEX($G$2:$G$2344,MODE(MATCH($G$2:$G$2344,$G$2:$G$2344,0))),G1542)</f>
        <v>tier - 3</v>
      </c>
      <c r="O1542" s="8" t="str" cm="1">
        <f t="array" ref="O1542">IF(H1542="?",INDEX($H$2:$H$2344,MODE(MATCH($H$2:$H$2344,$H$2:$H$2344,0))),H1542)</f>
        <v>tier - 1</v>
      </c>
      <c r="P1542" s="8" t="str">
        <f t="shared" si="172"/>
        <v>R1026</v>
      </c>
      <c r="Q1542" s="11">
        <f t="shared" si="173"/>
        <v>31346</v>
      </c>
      <c r="R1542" s="9">
        <f t="shared" si="175"/>
        <v>37</v>
      </c>
      <c r="S1542" s="9"/>
      <c r="T1542" s="40">
        <f>COUNTA(Table3[[#This Row],[month]:[age]])</f>
        <v>7</v>
      </c>
    </row>
    <row r="1543" spans="1:20" x14ac:dyDescent="0.25">
      <c r="A1543" t="s">
        <v>1574</v>
      </c>
      <c r="B1543">
        <v>1961</v>
      </c>
      <c r="C1543" t="s">
        <v>15</v>
      </c>
      <c r="D1543">
        <v>6</v>
      </c>
      <c r="E1543">
        <v>0</v>
      </c>
      <c r="F1543" s="42">
        <v>13063.88</v>
      </c>
      <c r="G1543" t="s">
        <v>12</v>
      </c>
      <c r="H1543" t="s">
        <v>11</v>
      </c>
      <c r="I1543" t="s">
        <v>42</v>
      </c>
      <c r="J1543" s="7">
        <f t="shared" si="170"/>
        <v>0</v>
      </c>
      <c r="K1543" s="9" t="str">
        <f t="shared" si="174"/>
        <v>Id797</v>
      </c>
      <c r="L1543" s="8" t="str">
        <f t="shared" si="171"/>
        <v>Nov</v>
      </c>
      <c r="M1543" s="9">
        <f t="shared" si="169"/>
        <v>1961</v>
      </c>
      <c r="N1543" s="8" t="str" cm="1">
        <f t="array" ref="N1543">IF(G1543="?",INDEX($G$2:$G$2344,MODE(MATCH($G$2:$G$2344,$G$2:$G$2344,0))),G1543)</f>
        <v>tier - 3</v>
      </c>
      <c r="O1543" s="8" t="str" cm="1">
        <f t="array" ref="O1543">IF(H1543="?",INDEX($H$2:$H$2344,MODE(MATCH($H$2:$H$2344,$H$2:$H$2344,0))),H1543)</f>
        <v>tier - 2</v>
      </c>
      <c r="P1543" s="8" t="str">
        <f t="shared" si="172"/>
        <v>R1011</v>
      </c>
      <c r="Q1543" s="11">
        <f t="shared" si="173"/>
        <v>22591</v>
      </c>
      <c r="R1543" s="9">
        <f t="shared" si="175"/>
        <v>61</v>
      </c>
      <c r="S1543" s="9"/>
      <c r="T1543" s="40">
        <f>COUNTA(Table3[[#This Row],[month]:[age]])</f>
        <v>7</v>
      </c>
    </row>
    <row r="1544" spans="1:20" x14ac:dyDescent="0.25">
      <c r="A1544" t="s">
        <v>1575</v>
      </c>
      <c r="B1544">
        <v>1978</v>
      </c>
      <c r="C1544" t="s">
        <v>10</v>
      </c>
      <c r="D1544">
        <v>17</v>
      </c>
      <c r="E1544">
        <v>2</v>
      </c>
      <c r="F1544" s="42">
        <v>13101.74</v>
      </c>
      <c r="G1544" t="s">
        <v>12</v>
      </c>
      <c r="H1544" t="s">
        <v>11</v>
      </c>
      <c r="I1544" t="s">
        <v>535</v>
      </c>
      <c r="J1544" s="7">
        <f t="shared" si="170"/>
        <v>0</v>
      </c>
      <c r="K1544" s="9" t="str">
        <f t="shared" si="174"/>
        <v>Id796</v>
      </c>
      <c r="L1544" s="8" t="str">
        <f t="shared" si="171"/>
        <v>Jul</v>
      </c>
      <c r="M1544" s="9">
        <f t="shared" si="169"/>
        <v>1978</v>
      </c>
      <c r="N1544" s="8" t="str" cm="1">
        <f t="array" ref="N1544">IF(G1544="?",INDEX($G$2:$G$2344,MODE(MATCH($G$2:$G$2344,$G$2:$G$2344,0))),G1544)</f>
        <v>tier - 3</v>
      </c>
      <c r="O1544" s="8" t="str" cm="1">
        <f t="array" ref="O1544">IF(H1544="?",INDEX($H$2:$H$2344,MODE(MATCH($H$2:$H$2344,$H$2:$H$2344,0))),H1544)</f>
        <v>tier - 2</v>
      </c>
      <c r="P1544" s="8" t="str">
        <f t="shared" si="172"/>
        <v>R1026</v>
      </c>
      <c r="Q1544" s="11">
        <f t="shared" si="173"/>
        <v>28688</v>
      </c>
      <c r="R1544" s="9">
        <f t="shared" si="175"/>
        <v>44</v>
      </c>
      <c r="S1544" s="9"/>
      <c r="T1544" s="40">
        <f>COUNTA(Table3[[#This Row],[month]:[age]])</f>
        <v>7</v>
      </c>
    </row>
    <row r="1545" spans="1:20" x14ac:dyDescent="0.25">
      <c r="A1545" t="s">
        <v>1576</v>
      </c>
      <c r="B1545">
        <v>1971</v>
      </c>
      <c r="C1545" t="s">
        <v>37</v>
      </c>
      <c r="D1545">
        <v>30</v>
      </c>
      <c r="E1545">
        <v>0</v>
      </c>
      <c r="F1545" s="42">
        <v>13110.79</v>
      </c>
      <c r="G1545" t="s">
        <v>12</v>
      </c>
      <c r="H1545" t="s">
        <v>11</v>
      </c>
      <c r="I1545" t="s">
        <v>42</v>
      </c>
      <c r="J1545" s="7">
        <f t="shared" si="170"/>
        <v>0</v>
      </c>
      <c r="K1545" s="9" t="str">
        <f t="shared" si="174"/>
        <v>Id795</v>
      </c>
      <c r="L1545" s="8" t="str">
        <f t="shared" si="171"/>
        <v>Oct</v>
      </c>
      <c r="M1545" s="9">
        <f t="shared" si="169"/>
        <v>1971</v>
      </c>
      <c r="N1545" s="8" t="str" cm="1">
        <f t="array" ref="N1545">IF(G1545="?",INDEX($G$2:$G$2344,MODE(MATCH($G$2:$G$2344,$G$2:$G$2344,0))),G1545)</f>
        <v>tier - 3</v>
      </c>
      <c r="O1545" s="8" t="str" cm="1">
        <f t="array" ref="O1545">IF(H1545="?",INDEX($H$2:$H$2344,MODE(MATCH($H$2:$H$2344,$H$2:$H$2344,0))),H1545)</f>
        <v>tier - 2</v>
      </c>
      <c r="P1545" s="8" t="str">
        <f t="shared" si="172"/>
        <v>R1011</v>
      </c>
      <c r="Q1545" s="11">
        <f t="shared" si="173"/>
        <v>26236</v>
      </c>
      <c r="R1545" s="9">
        <f t="shared" si="175"/>
        <v>51</v>
      </c>
      <c r="S1545" s="9"/>
      <c r="T1545" s="40">
        <f>COUNTA(Table3[[#This Row],[month]:[age]])</f>
        <v>7</v>
      </c>
    </row>
    <row r="1546" spans="1:20" x14ac:dyDescent="0.25">
      <c r="A1546" t="s">
        <v>1577</v>
      </c>
      <c r="B1546">
        <v>1962</v>
      </c>
      <c r="C1546" t="s">
        <v>35</v>
      </c>
      <c r="D1546">
        <v>2</v>
      </c>
      <c r="E1546">
        <v>1</v>
      </c>
      <c r="F1546" s="42">
        <v>13112.6</v>
      </c>
      <c r="G1546" t="s">
        <v>12</v>
      </c>
      <c r="H1546" t="s">
        <v>12</v>
      </c>
      <c r="I1546" t="s">
        <v>23</v>
      </c>
      <c r="J1546" s="7">
        <f t="shared" si="170"/>
        <v>0</v>
      </c>
      <c r="K1546" s="9" t="str">
        <f t="shared" si="174"/>
        <v>Id794</v>
      </c>
      <c r="L1546" s="8" t="str">
        <f t="shared" si="171"/>
        <v>Aug</v>
      </c>
      <c r="M1546" s="9">
        <f t="shared" si="169"/>
        <v>1962</v>
      </c>
      <c r="N1546" s="8" t="str" cm="1">
        <f t="array" ref="N1546">IF(G1546="?",INDEX($G$2:$G$2344,MODE(MATCH($G$2:$G$2344,$G$2:$G$2344,0))),G1546)</f>
        <v>tier - 3</v>
      </c>
      <c r="O1546" s="8" t="str" cm="1">
        <f t="array" ref="O1546">IF(H1546="?",INDEX($H$2:$H$2344,MODE(MATCH($H$2:$H$2344,$H$2:$H$2344,0))),H1546)</f>
        <v>tier - 3</v>
      </c>
      <c r="P1546" s="8" t="str">
        <f t="shared" si="172"/>
        <v>R1012</v>
      </c>
      <c r="Q1546" s="11">
        <f t="shared" si="173"/>
        <v>22860</v>
      </c>
      <c r="R1546" s="9">
        <f t="shared" si="175"/>
        <v>60</v>
      </c>
      <c r="S1546" s="9"/>
      <c r="T1546" s="40">
        <f>COUNTA(Table3[[#This Row],[month]:[age]])</f>
        <v>7</v>
      </c>
    </row>
    <row r="1547" spans="1:20" x14ac:dyDescent="0.25">
      <c r="A1547" t="s">
        <v>1578</v>
      </c>
      <c r="B1547">
        <v>1992</v>
      </c>
      <c r="C1547" t="s">
        <v>35</v>
      </c>
      <c r="D1547">
        <v>12</v>
      </c>
      <c r="E1547">
        <v>0</v>
      </c>
      <c r="F1547" s="42">
        <v>13113.51</v>
      </c>
      <c r="G1547" t="s">
        <v>12</v>
      </c>
      <c r="H1547" t="s">
        <v>11</v>
      </c>
      <c r="I1547" t="s">
        <v>535</v>
      </c>
      <c r="J1547" s="7">
        <f t="shared" si="170"/>
        <v>0</v>
      </c>
      <c r="K1547" s="9" t="str">
        <f t="shared" si="174"/>
        <v>Id793</v>
      </c>
      <c r="L1547" s="8" t="str">
        <f t="shared" si="171"/>
        <v>Aug</v>
      </c>
      <c r="M1547" s="9">
        <f t="shared" si="169"/>
        <v>1992</v>
      </c>
      <c r="N1547" s="8" t="str" cm="1">
        <f t="array" ref="N1547">IF(G1547="?",INDEX($G$2:$G$2344,MODE(MATCH($G$2:$G$2344,$G$2:$G$2344,0))),G1547)</f>
        <v>tier - 3</v>
      </c>
      <c r="O1547" s="8" t="str" cm="1">
        <f t="array" ref="O1547">IF(H1547="?",INDEX($H$2:$H$2344,MODE(MATCH($H$2:$H$2344,$H$2:$H$2344,0))),H1547)</f>
        <v>tier - 2</v>
      </c>
      <c r="P1547" s="8" t="str">
        <f t="shared" si="172"/>
        <v>R1026</v>
      </c>
      <c r="Q1547" s="11">
        <f t="shared" si="173"/>
        <v>33828</v>
      </c>
      <c r="R1547" s="9">
        <f t="shared" si="175"/>
        <v>30</v>
      </c>
      <c r="S1547" s="9"/>
      <c r="T1547" s="40">
        <f>COUNTA(Table3[[#This Row],[month]:[age]])</f>
        <v>7</v>
      </c>
    </row>
    <row r="1548" spans="1:20" x14ac:dyDescent="0.25">
      <c r="A1548" t="s">
        <v>1579</v>
      </c>
      <c r="B1548">
        <v>1963</v>
      </c>
      <c r="C1548" t="s">
        <v>20</v>
      </c>
      <c r="D1548">
        <v>14</v>
      </c>
      <c r="E1548">
        <v>0</v>
      </c>
      <c r="F1548" s="42">
        <v>13116.84</v>
      </c>
      <c r="G1548" t="s">
        <v>12</v>
      </c>
      <c r="H1548" t="s">
        <v>16</v>
      </c>
      <c r="I1548" t="s">
        <v>23</v>
      </c>
      <c r="J1548" s="7">
        <f t="shared" si="170"/>
        <v>0</v>
      </c>
      <c r="K1548" s="9" t="str">
        <f t="shared" si="174"/>
        <v>Id792</v>
      </c>
      <c r="L1548" s="8" t="str">
        <f t="shared" si="171"/>
        <v>Sep</v>
      </c>
      <c r="M1548" s="9">
        <f t="shared" si="169"/>
        <v>1963</v>
      </c>
      <c r="N1548" s="8" t="str" cm="1">
        <f t="array" ref="N1548">IF(G1548="?",INDEX($G$2:$G$2344,MODE(MATCH($G$2:$G$2344,$G$2:$G$2344,0))),G1548)</f>
        <v>tier - 3</v>
      </c>
      <c r="O1548" s="8" t="str" cm="1">
        <f t="array" ref="O1548">IF(H1548="?",INDEX($H$2:$H$2344,MODE(MATCH($H$2:$H$2344,$H$2:$H$2344,0))),H1548)</f>
        <v>tier - 1</v>
      </c>
      <c r="P1548" s="8" t="str">
        <f t="shared" si="172"/>
        <v>R1012</v>
      </c>
      <c r="Q1548" s="11">
        <f t="shared" si="173"/>
        <v>23268</v>
      </c>
      <c r="R1548" s="9">
        <f t="shared" si="175"/>
        <v>59</v>
      </c>
      <c r="S1548" s="9"/>
      <c r="T1548" s="40">
        <f>COUNTA(Table3[[#This Row],[month]:[age]])</f>
        <v>7</v>
      </c>
    </row>
    <row r="1549" spans="1:20" x14ac:dyDescent="0.25">
      <c r="A1549" t="s">
        <v>1580</v>
      </c>
      <c r="B1549">
        <v>1999</v>
      </c>
      <c r="C1549" t="s">
        <v>35</v>
      </c>
      <c r="D1549">
        <v>16</v>
      </c>
      <c r="E1549">
        <v>0</v>
      </c>
      <c r="F1549" s="42">
        <v>13126.68</v>
      </c>
      <c r="G1549" t="s">
        <v>12</v>
      </c>
      <c r="H1549" t="s">
        <v>12</v>
      </c>
      <c r="I1549" t="s">
        <v>42</v>
      </c>
      <c r="J1549" s="7">
        <f t="shared" si="170"/>
        <v>0</v>
      </c>
      <c r="K1549" s="9" t="str">
        <f t="shared" si="174"/>
        <v>Id791</v>
      </c>
      <c r="L1549" s="8" t="str">
        <f t="shared" si="171"/>
        <v>Aug</v>
      </c>
      <c r="M1549" s="9">
        <f t="shared" si="169"/>
        <v>1999</v>
      </c>
      <c r="N1549" s="8" t="str" cm="1">
        <f t="array" ref="N1549">IF(G1549="?",INDEX($G$2:$G$2344,MODE(MATCH($G$2:$G$2344,$G$2:$G$2344,0))),G1549)</f>
        <v>tier - 3</v>
      </c>
      <c r="O1549" s="8" t="str" cm="1">
        <f t="array" ref="O1549">IF(H1549="?",INDEX($H$2:$H$2344,MODE(MATCH($H$2:$H$2344,$H$2:$H$2344,0))),H1549)</f>
        <v>tier - 3</v>
      </c>
      <c r="P1549" s="8" t="str">
        <f t="shared" si="172"/>
        <v>R1011</v>
      </c>
      <c r="Q1549" s="11">
        <f t="shared" si="173"/>
        <v>36388</v>
      </c>
      <c r="R1549" s="9">
        <f t="shared" si="175"/>
        <v>23</v>
      </c>
      <c r="S1549" s="9"/>
      <c r="T1549" s="40">
        <f>COUNTA(Table3[[#This Row],[month]:[age]])</f>
        <v>7</v>
      </c>
    </row>
    <row r="1550" spans="1:20" x14ac:dyDescent="0.25">
      <c r="A1550" t="s">
        <v>1581</v>
      </c>
      <c r="B1550">
        <v>1961</v>
      </c>
      <c r="C1550" t="s">
        <v>20</v>
      </c>
      <c r="D1550">
        <v>7</v>
      </c>
      <c r="E1550">
        <v>0</v>
      </c>
      <c r="F1550" s="42">
        <v>13129.6</v>
      </c>
      <c r="G1550" t="s">
        <v>12</v>
      </c>
      <c r="H1550" t="s">
        <v>11</v>
      </c>
      <c r="I1550" t="s">
        <v>356</v>
      </c>
      <c r="J1550" s="7">
        <f t="shared" si="170"/>
        <v>0</v>
      </c>
      <c r="K1550" s="9" t="str">
        <f t="shared" si="174"/>
        <v>Id790</v>
      </c>
      <c r="L1550" s="8" t="str">
        <f t="shared" si="171"/>
        <v>Sep</v>
      </c>
      <c r="M1550" s="9">
        <f t="shared" si="169"/>
        <v>1961</v>
      </c>
      <c r="N1550" s="8" t="str" cm="1">
        <f t="array" ref="N1550">IF(G1550="?",INDEX($G$2:$G$2344,MODE(MATCH($G$2:$G$2344,$G$2:$G$2344,0))),G1550)</f>
        <v>tier - 3</v>
      </c>
      <c r="O1550" s="8" t="str" cm="1">
        <f t="array" ref="O1550">IF(H1550="?",INDEX($H$2:$H$2344,MODE(MATCH($H$2:$H$2344,$H$2:$H$2344,0))),H1550)</f>
        <v>tier - 2</v>
      </c>
      <c r="P1550" s="8" t="str">
        <f t="shared" si="172"/>
        <v>R1017</v>
      </c>
      <c r="Q1550" s="11">
        <f t="shared" si="173"/>
        <v>22531</v>
      </c>
      <c r="R1550" s="9">
        <f t="shared" si="175"/>
        <v>61</v>
      </c>
      <c r="S1550" s="9"/>
      <c r="T1550" s="40">
        <f>COUNTA(Table3[[#This Row],[month]:[age]])</f>
        <v>7</v>
      </c>
    </row>
    <row r="1551" spans="1:20" x14ac:dyDescent="0.25">
      <c r="A1551" t="s">
        <v>1582</v>
      </c>
      <c r="B1551">
        <v>1961</v>
      </c>
      <c r="C1551" t="s">
        <v>30</v>
      </c>
      <c r="D1551">
        <v>6</v>
      </c>
      <c r="E1551">
        <v>0</v>
      </c>
      <c r="F1551" s="42">
        <v>13143.34</v>
      </c>
      <c r="G1551" t="s">
        <v>12</v>
      </c>
      <c r="H1551" t="s">
        <v>11</v>
      </c>
      <c r="I1551" t="s">
        <v>516</v>
      </c>
      <c r="J1551" s="7">
        <f t="shared" si="170"/>
        <v>0</v>
      </c>
      <c r="K1551" s="9" t="str">
        <f t="shared" si="174"/>
        <v>Id789</v>
      </c>
      <c r="L1551" s="8" t="str">
        <f t="shared" si="171"/>
        <v>Dec</v>
      </c>
      <c r="M1551" s="9">
        <f t="shared" si="169"/>
        <v>1961</v>
      </c>
      <c r="N1551" s="8" t="str" cm="1">
        <f t="array" ref="N1551">IF(G1551="?",INDEX($G$2:$G$2344,MODE(MATCH($G$2:$G$2344,$G$2:$G$2344,0))),G1551)</f>
        <v>tier - 3</v>
      </c>
      <c r="O1551" s="8" t="str" cm="1">
        <f t="array" ref="O1551">IF(H1551="?",INDEX($H$2:$H$2344,MODE(MATCH($H$2:$H$2344,$H$2:$H$2344,0))),H1551)</f>
        <v>tier - 2</v>
      </c>
      <c r="P1551" s="8" t="str">
        <f t="shared" si="172"/>
        <v>R1020</v>
      </c>
      <c r="Q1551" s="11">
        <f t="shared" si="173"/>
        <v>22621</v>
      </c>
      <c r="R1551" s="9">
        <f t="shared" si="175"/>
        <v>61</v>
      </c>
      <c r="S1551" s="9"/>
      <c r="T1551" s="40">
        <f>COUNTA(Table3[[#This Row],[month]:[age]])</f>
        <v>7</v>
      </c>
    </row>
    <row r="1552" spans="1:20" x14ac:dyDescent="0.25">
      <c r="A1552" t="s">
        <v>1583</v>
      </c>
      <c r="B1552">
        <v>1961</v>
      </c>
      <c r="C1552" t="s">
        <v>30</v>
      </c>
      <c r="D1552">
        <v>6</v>
      </c>
      <c r="E1552">
        <v>0</v>
      </c>
      <c r="F1552" s="42">
        <v>13143.86</v>
      </c>
      <c r="G1552" t="s">
        <v>12</v>
      </c>
      <c r="H1552" t="s">
        <v>11</v>
      </c>
      <c r="I1552" t="s">
        <v>168</v>
      </c>
      <c r="J1552" s="7">
        <f t="shared" si="170"/>
        <v>0</v>
      </c>
      <c r="K1552" s="9" t="str">
        <f t="shared" si="174"/>
        <v>Id788</v>
      </c>
      <c r="L1552" s="8" t="str">
        <f t="shared" si="171"/>
        <v>Dec</v>
      </c>
      <c r="M1552" s="9">
        <f t="shared" si="169"/>
        <v>1961</v>
      </c>
      <c r="N1552" s="8" t="str" cm="1">
        <f t="array" ref="N1552">IF(G1552="?",INDEX($G$2:$G$2344,MODE(MATCH($G$2:$G$2344,$G$2:$G$2344,0))),G1552)</f>
        <v>tier - 3</v>
      </c>
      <c r="O1552" s="8" t="str" cm="1">
        <f t="array" ref="O1552">IF(H1552="?",INDEX($H$2:$H$2344,MODE(MATCH($H$2:$H$2344,$H$2:$H$2344,0))),H1552)</f>
        <v>tier - 2</v>
      </c>
      <c r="P1552" s="8" t="str">
        <f t="shared" si="172"/>
        <v>R1016</v>
      </c>
      <c r="Q1552" s="11">
        <f t="shared" si="173"/>
        <v>22621</v>
      </c>
      <c r="R1552" s="9">
        <f t="shared" si="175"/>
        <v>61</v>
      </c>
      <c r="S1552" s="9"/>
      <c r="T1552" s="40">
        <f>COUNTA(Table3[[#This Row],[month]:[age]])</f>
        <v>7</v>
      </c>
    </row>
    <row r="1553" spans="1:20" x14ac:dyDescent="0.25">
      <c r="A1553" t="s">
        <v>1584</v>
      </c>
      <c r="B1553">
        <v>1962</v>
      </c>
      <c r="C1553" t="s">
        <v>35</v>
      </c>
      <c r="D1553">
        <v>5</v>
      </c>
      <c r="E1553">
        <v>0</v>
      </c>
      <c r="F1553" s="42">
        <v>13204.29</v>
      </c>
      <c r="G1553" t="s">
        <v>12</v>
      </c>
      <c r="H1553" t="s">
        <v>16</v>
      </c>
      <c r="I1553" t="s">
        <v>247</v>
      </c>
      <c r="J1553" s="7">
        <f t="shared" si="170"/>
        <v>0</v>
      </c>
      <c r="K1553" s="9" t="str">
        <f t="shared" si="174"/>
        <v>Id787</v>
      </c>
      <c r="L1553" s="8" t="str">
        <f t="shared" si="171"/>
        <v>Aug</v>
      </c>
      <c r="M1553" s="9">
        <f t="shared" si="169"/>
        <v>1962</v>
      </c>
      <c r="N1553" s="8" t="str" cm="1">
        <f t="array" ref="N1553">IF(G1553="?",INDEX($G$2:$G$2344,MODE(MATCH($G$2:$G$2344,$G$2:$G$2344,0))),G1553)</f>
        <v>tier - 3</v>
      </c>
      <c r="O1553" s="8" t="str" cm="1">
        <f t="array" ref="O1553">IF(H1553="?",INDEX($H$2:$H$2344,MODE(MATCH($H$2:$H$2344,$H$2:$H$2344,0))),H1553)</f>
        <v>tier - 1</v>
      </c>
      <c r="P1553" s="8" t="str">
        <f t="shared" si="172"/>
        <v>R1024</v>
      </c>
      <c r="Q1553" s="11">
        <f t="shared" si="173"/>
        <v>22863</v>
      </c>
      <c r="R1553" s="9">
        <f t="shared" si="175"/>
        <v>60</v>
      </c>
      <c r="S1553" s="9"/>
      <c r="T1553" s="40">
        <f>COUNTA(Table3[[#This Row],[month]:[age]])</f>
        <v>7</v>
      </c>
    </row>
    <row r="1554" spans="1:20" x14ac:dyDescent="0.25">
      <c r="A1554" t="s">
        <v>1585</v>
      </c>
      <c r="B1554">
        <v>1982</v>
      </c>
      <c r="C1554" t="s">
        <v>37</v>
      </c>
      <c r="D1554">
        <v>15</v>
      </c>
      <c r="E1554">
        <v>3</v>
      </c>
      <c r="F1554" s="42">
        <v>13214.43</v>
      </c>
      <c r="G1554" t="s">
        <v>12</v>
      </c>
      <c r="H1554" t="s">
        <v>11</v>
      </c>
      <c r="I1554" t="s">
        <v>23</v>
      </c>
      <c r="J1554" s="7">
        <f t="shared" si="170"/>
        <v>0</v>
      </c>
      <c r="K1554" s="9" t="str">
        <f t="shared" si="174"/>
        <v>Id786</v>
      </c>
      <c r="L1554" s="8" t="str">
        <f t="shared" si="171"/>
        <v>Oct</v>
      </c>
      <c r="M1554" s="9">
        <f t="shared" si="169"/>
        <v>1982</v>
      </c>
      <c r="N1554" s="8" t="str" cm="1">
        <f t="array" ref="N1554">IF(G1554="?",INDEX($G$2:$G$2344,MODE(MATCH($G$2:$G$2344,$G$2:$G$2344,0))),G1554)</f>
        <v>tier - 3</v>
      </c>
      <c r="O1554" s="8" t="str" cm="1">
        <f t="array" ref="O1554">IF(H1554="?",INDEX($H$2:$H$2344,MODE(MATCH($H$2:$H$2344,$H$2:$H$2344,0))),H1554)</f>
        <v>tier - 2</v>
      </c>
      <c r="P1554" s="8" t="str">
        <f t="shared" si="172"/>
        <v>R1012</v>
      </c>
      <c r="Q1554" s="11">
        <f t="shared" si="173"/>
        <v>30239</v>
      </c>
      <c r="R1554" s="9">
        <f t="shared" si="175"/>
        <v>40</v>
      </c>
      <c r="S1554" s="9"/>
      <c r="T1554" s="40">
        <f>COUNTA(Table3[[#This Row],[month]:[age]])</f>
        <v>7</v>
      </c>
    </row>
    <row r="1555" spans="1:20" x14ac:dyDescent="0.25">
      <c r="A1555" t="s">
        <v>1586</v>
      </c>
      <c r="B1555">
        <v>1962</v>
      </c>
      <c r="C1555" t="s">
        <v>30</v>
      </c>
      <c r="D1555">
        <v>7</v>
      </c>
      <c r="E1555">
        <v>0</v>
      </c>
      <c r="F1555" s="42">
        <v>13217.09</v>
      </c>
      <c r="G1555" t="s">
        <v>12</v>
      </c>
      <c r="H1555" t="s">
        <v>16</v>
      </c>
      <c r="I1555" t="s">
        <v>247</v>
      </c>
      <c r="J1555" s="7">
        <f t="shared" si="170"/>
        <v>0</v>
      </c>
      <c r="K1555" s="9" t="str">
        <f t="shared" si="174"/>
        <v>Id785</v>
      </c>
      <c r="L1555" s="8" t="str">
        <f t="shared" si="171"/>
        <v>Dec</v>
      </c>
      <c r="M1555" s="9">
        <f t="shared" si="169"/>
        <v>1962</v>
      </c>
      <c r="N1555" s="8" t="str" cm="1">
        <f t="array" ref="N1555">IF(G1555="?",INDEX($G$2:$G$2344,MODE(MATCH($G$2:$G$2344,$G$2:$G$2344,0))),G1555)</f>
        <v>tier - 3</v>
      </c>
      <c r="O1555" s="8" t="str" cm="1">
        <f t="array" ref="O1555">IF(H1555="?",INDEX($H$2:$H$2344,MODE(MATCH($H$2:$H$2344,$H$2:$H$2344,0))),H1555)</f>
        <v>tier - 1</v>
      </c>
      <c r="P1555" s="8" t="str">
        <f t="shared" si="172"/>
        <v>R1024</v>
      </c>
      <c r="Q1555" s="11">
        <f t="shared" si="173"/>
        <v>22987</v>
      </c>
      <c r="R1555" s="9">
        <f t="shared" si="175"/>
        <v>60</v>
      </c>
      <c r="S1555" s="9"/>
      <c r="T1555" s="40">
        <f>COUNTA(Table3[[#This Row],[month]:[age]])</f>
        <v>7</v>
      </c>
    </row>
    <row r="1556" spans="1:20" x14ac:dyDescent="0.25">
      <c r="A1556" t="s">
        <v>1587</v>
      </c>
      <c r="B1556">
        <v>1965</v>
      </c>
      <c r="C1556" t="s">
        <v>15</v>
      </c>
      <c r="D1556">
        <v>13</v>
      </c>
      <c r="E1556">
        <v>2</v>
      </c>
      <c r="F1556" s="42">
        <v>13224.06</v>
      </c>
      <c r="G1556" t="s">
        <v>12</v>
      </c>
      <c r="H1556" t="s">
        <v>12</v>
      </c>
      <c r="I1556" t="s">
        <v>247</v>
      </c>
      <c r="J1556" s="7">
        <f t="shared" si="170"/>
        <v>0</v>
      </c>
      <c r="K1556" s="9" t="str">
        <f t="shared" si="174"/>
        <v>Id784</v>
      </c>
      <c r="L1556" s="8" t="str">
        <f t="shared" si="171"/>
        <v>Nov</v>
      </c>
      <c r="M1556" s="9">
        <f t="shared" si="169"/>
        <v>1965</v>
      </c>
      <c r="N1556" s="8" t="str" cm="1">
        <f t="array" ref="N1556">IF(G1556="?",INDEX($G$2:$G$2344,MODE(MATCH($G$2:$G$2344,$G$2:$G$2344,0))),G1556)</f>
        <v>tier - 3</v>
      </c>
      <c r="O1556" s="8" t="str" cm="1">
        <f t="array" ref="O1556">IF(H1556="?",INDEX($H$2:$H$2344,MODE(MATCH($H$2:$H$2344,$H$2:$H$2344,0))),H1556)</f>
        <v>tier - 3</v>
      </c>
      <c r="P1556" s="8" t="str">
        <f t="shared" si="172"/>
        <v>R1024</v>
      </c>
      <c r="Q1556" s="11">
        <f t="shared" si="173"/>
        <v>24059</v>
      </c>
      <c r="R1556" s="9">
        <f t="shared" si="175"/>
        <v>57</v>
      </c>
      <c r="S1556" s="9"/>
      <c r="T1556" s="40">
        <f>COUNTA(Table3[[#This Row],[month]:[age]])</f>
        <v>7</v>
      </c>
    </row>
    <row r="1557" spans="1:20" x14ac:dyDescent="0.25">
      <c r="A1557" t="s">
        <v>1588</v>
      </c>
      <c r="B1557">
        <v>1962</v>
      </c>
      <c r="C1557" t="s">
        <v>15</v>
      </c>
      <c r="D1557">
        <v>24</v>
      </c>
      <c r="E1557">
        <v>1</v>
      </c>
      <c r="F1557" s="42">
        <v>13224.69</v>
      </c>
      <c r="G1557" t="s">
        <v>12</v>
      </c>
      <c r="H1557" t="s">
        <v>11</v>
      </c>
      <c r="I1557" t="s">
        <v>42</v>
      </c>
      <c r="J1557" s="7">
        <f t="shared" si="170"/>
        <v>0</v>
      </c>
      <c r="K1557" s="9" t="str">
        <f t="shared" si="174"/>
        <v>Id783</v>
      </c>
      <c r="L1557" s="8" t="str">
        <f t="shared" si="171"/>
        <v>Nov</v>
      </c>
      <c r="M1557" s="9">
        <f t="shared" si="169"/>
        <v>1962</v>
      </c>
      <c r="N1557" s="8" t="str" cm="1">
        <f t="array" ref="N1557">IF(G1557="?",INDEX($G$2:$G$2344,MODE(MATCH($G$2:$G$2344,$G$2:$G$2344,0))),G1557)</f>
        <v>tier - 3</v>
      </c>
      <c r="O1557" s="8" t="str" cm="1">
        <f t="array" ref="O1557">IF(H1557="?",INDEX($H$2:$H$2344,MODE(MATCH($H$2:$H$2344,$H$2:$H$2344,0))),H1557)</f>
        <v>tier - 2</v>
      </c>
      <c r="P1557" s="8" t="str">
        <f t="shared" si="172"/>
        <v>R1011</v>
      </c>
      <c r="Q1557" s="11">
        <f t="shared" si="173"/>
        <v>22974</v>
      </c>
      <c r="R1557" s="9">
        <f t="shared" si="175"/>
        <v>60</v>
      </c>
      <c r="S1557" s="9"/>
      <c r="T1557" s="40">
        <f>COUNTA(Table3[[#This Row],[month]:[age]])</f>
        <v>7</v>
      </c>
    </row>
    <row r="1558" spans="1:20" x14ac:dyDescent="0.25">
      <c r="A1558" t="s">
        <v>1589</v>
      </c>
      <c r="B1558">
        <v>1962</v>
      </c>
      <c r="C1558" t="s">
        <v>37</v>
      </c>
      <c r="D1558">
        <v>11</v>
      </c>
      <c r="E1558">
        <v>0</v>
      </c>
      <c r="F1558" s="42">
        <v>13228.85</v>
      </c>
      <c r="G1558" t="s">
        <v>12</v>
      </c>
      <c r="H1558" t="s">
        <v>12</v>
      </c>
      <c r="I1558" t="s">
        <v>249</v>
      </c>
      <c r="J1558" s="7">
        <f t="shared" si="170"/>
        <v>0</v>
      </c>
      <c r="K1558" s="9" t="str">
        <f t="shared" si="174"/>
        <v>Id782</v>
      </c>
      <c r="L1558" s="8" t="str">
        <f t="shared" si="171"/>
        <v>Oct</v>
      </c>
      <c r="M1558" s="9">
        <f t="shared" si="169"/>
        <v>1962</v>
      </c>
      <c r="N1558" s="8" t="str" cm="1">
        <f t="array" ref="N1558">IF(G1558="?",INDEX($G$2:$G$2344,MODE(MATCH($G$2:$G$2344,$G$2:$G$2344,0))),G1558)</f>
        <v>tier - 3</v>
      </c>
      <c r="O1558" s="8" t="str" cm="1">
        <f t="array" ref="O1558">IF(H1558="?",INDEX($H$2:$H$2344,MODE(MATCH($H$2:$H$2344,$H$2:$H$2344,0))),H1558)</f>
        <v>tier - 3</v>
      </c>
      <c r="P1558" s="8" t="str">
        <f t="shared" si="172"/>
        <v>R1023</v>
      </c>
      <c r="Q1558" s="11">
        <f t="shared" si="173"/>
        <v>22930</v>
      </c>
      <c r="R1558" s="9">
        <f t="shared" si="175"/>
        <v>60</v>
      </c>
      <c r="S1558" s="9"/>
      <c r="T1558" s="40">
        <f>COUNTA(Table3[[#This Row],[month]:[age]])</f>
        <v>7</v>
      </c>
    </row>
    <row r="1559" spans="1:20" x14ac:dyDescent="0.25">
      <c r="A1559" t="s">
        <v>1590</v>
      </c>
      <c r="B1559">
        <v>1994</v>
      </c>
      <c r="C1559" t="s">
        <v>10</v>
      </c>
      <c r="D1559">
        <v>1</v>
      </c>
      <c r="E1559">
        <v>0</v>
      </c>
      <c r="F1559" s="42">
        <v>13292.52</v>
      </c>
      <c r="G1559" t="s">
        <v>12</v>
      </c>
      <c r="H1559" t="s">
        <v>12</v>
      </c>
      <c r="I1559" t="s">
        <v>23</v>
      </c>
      <c r="J1559" s="7">
        <f t="shared" si="170"/>
        <v>0</v>
      </c>
      <c r="K1559" s="9" t="str">
        <f t="shared" si="174"/>
        <v>Id781</v>
      </c>
      <c r="L1559" s="8" t="str">
        <f t="shared" si="171"/>
        <v>Jul</v>
      </c>
      <c r="M1559" s="9">
        <f t="shared" si="169"/>
        <v>1994</v>
      </c>
      <c r="N1559" s="8" t="str" cm="1">
        <f t="array" ref="N1559">IF(G1559="?",INDEX($G$2:$G$2344,MODE(MATCH($G$2:$G$2344,$G$2:$G$2344,0))),G1559)</f>
        <v>tier - 3</v>
      </c>
      <c r="O1559" s="8" t="str" cm="1">
        <f t="array" ref="O1559">IF(H1559="?",INDEX($H$2:$H$2344,MODE(MATCH($H$2:$H$2344,$H$2:$H$2344,0))),H1559)</f>
        <v>tier - 3</v>
      </c>
      <c r="P1559" s="8" t="str">
        <f t="shared" si="172"/>
        <v>R1012</v>
      </c>
      <c r="Q1559" s="11">
        <f t="shared" si="173"/>
        <v>34516</v>
      </c>
      <c r="R1559" s="9">
        <f t="shared" si="175"/>
        <v>28</v>
      </c>
      <c r="S1559" s="9"/>
      <c r="T1559" s="40">
        <f>COUNTA(Table3[[#This Row],[month]:[age]])</f>
        <v>7</v>
      </c>
    </row>
    <row r="1560" spans="1:20" x14ac:dyDescent="0.25">
      <c r="A1560" t="s">
        <v>1591</v>
      </c>
      <c r="B1560">
        <v>1976</v>
      </c>
      <c r="C1560" t="s">
        <v>35</v>
      </c>
      <c r="D1560">
        <v>23</v>
      </c>
      <c r="E1560">
        <v>2</v>
      </c>
      <c r="F1560" s="42">
        <v>13333.71</v>
      </c>
      <c r="G1560" t="s">
        <v>12</v>
      </c>
      <c r="H1560" t="s">
        <v>11</v>
      </c>
      <c r="I1560" t="s">
        <v>23</v>
      </c>
      <c r="J1560" s="7">
        <f t="shared" si="170"/>
        <v>0</v>
      </c>
      <c r="K1560" s="9" t="str">
        <f t="shared" si="174"/>
        <v>Id780</v>
      </c>
      <c r="L1560" s="8" t="str">
        <f t="shared" si="171"/>
        <v>Aug</v>
      </c>
      <c r="M1560" s="9">
        <f t="shared" si="169"/>
        <v>1976</v>
      </c>
      <c r="N1560" s="8" t="str" cm="1">
        <f t="array" ref="N1560">IF(G1560="?",INDEX($G$2:$G$2344,MODE(MATCH($G$2:$G$2344,$G$2:$G$2344,0))),G1560)</f>
        <v>tier - 3</v>
      </c>
      <c r="O1560" s="8" t="str" cm="1">
        <f t="array" ref="O1560">IF(H1560="?",INDEX($H$2:$H$2344,MODE(MATCH($H$2:$H$2344,$H$2:$H$2344,0))),H1560)</f>
        <v>tier - 2</v>
      </c>
      <c r="P1560" s="8" t="str">
        <f t="shared" si="172"/>
        <v>R1012</v>
      </c>
      <c r="Q1560" s="11">
        <f t="shared" si="173"/>
        <v>27995</v>
      </c>
      <c r="R1560" s="9">
        <f t="shared" si="175"/>
        <v>46</v>
      </c>
      <c r="S1560" s="9"/>
      <c r="T1560" s="40">
        <f>COUNTA(Table3[[#This Row],[month]:[age]])</f>
        <v>7</v>
      </c>
    </row>
    <row r="1561" spans="1:20" x14ac:dyDescent="0.25">
      <c r="A1561" t="s">
        <v>1592</v>
      </c>
      <c r="B1561">
        <v>1960</v>
      </c>
      <c r="C1561" t="s">
        <v>15</v>
      </c>
      <c r="D1561">
        <v>11</v>
      </c>
      <c r="E1561">
        <v>0</v>
      </c>
      <c r="F1561" s="42">
        <v>13352.1</v>
      </c>
      <c r="G1561" t="s">
        <v>12</v>
      </c>
      <c r="H1561" t="s">
        <v>16</v>
      </c>
      <c r="I1561" t="s">
        <v>23</v>
      </c>
      <c r="J1561" s="7">
        <f t="shared" si="170"/>
        <v>0</v>
      </c>
      <c r="K1561" s="9" t="str">
        <f t="shared" si="174"/>
        <v>Id779</v>
      </c>
      <c r="L1561" s="8" t="str">
        <f t="shared" si="171"/>
        <v>Nov</v>
      </c>
      <c r="M1561" s="9">
        <f t="shared" si="169"/>
        <v>1960</v>
      </c>
      <c r="N1561" s="8" t="str" cm="1">
        <f t="array" ref="N1561">IF(G1561="?",INDEX($G$2:$G$2344,MODE(MATCH($G$2:$G$2344,$G$2:$G$2344,0))),G1561)</f>
        <v>tier - 3</v>
      </c>
      <c r="O1561" s="8" t="str" cm="1">
        <f t="array" ref="O1561">IF(H1561="?",INDEX($H$2:$H$2344,MODE(MATCH($H$2:$H$2344,$H$2:$H$2344,0))),H1561)</f>
        <v>tier - 1</v>
      </c>
      <c r="P1561" s="8" t="str">
        <f t="shared" si="172"/>
        <v>R1012</v>
      </c>
      <c r="Q1561" s="11">
        <f t="shared" si="173"/>
        <v>22231</v>
      </c>
      <c r="R1561" s="9">
        <f t="shared" si="175"/>
        <v>62</v>
      </c>
      <c r="S1561" s="9"/>
      <c r="T1561" s="40">
        <f>COUNTA(Table3[[#This Row],[month]:[age]])</f>
        <v>7</v>
      </c>
    </row>
    <row r="1562" spans="1:20" x14ac:dyDescent="0.25">
      <c r="A1562" t="s">
        <v>1593</v>
      </c>
      <c r="B1562">
        <v>1990</v>
      </c>
      <c r="C1562" t="s">
        <v>37</v>
      </c>
      <c r="D1562">
        <v>2</v>
      </c>
      <c r="E1562">
        <v>3</v>
      </c>
      <c r="F1562" s="42">
        <v>13360.94</v>
      </c>
      <c r="G1562" t="s">
        <v>12</v>
      </c>
      <c r="H1562" t="s">
        <v>16</v>
      </c>
      <c r="I1562" t="s">
        <v>23</v>
      </c>
      <c r="J1562" s="7">
        <f t="shared" si="170"/>
        <v>0</v>
      </c>
      <c r="K1562" s="9" t="str">
        <f t="shared" si="174"/>
        <v>Id778</v>
      </c>
      <c r="L1562" s="8" t="str">
        <f t="shared" si="171"/>
        <v>Oct</v>
      </c>
      <c r="M1562" s="9">
        <f t="shared" si="169"/>
        <v>1990</v>
      </c>
      <c r="N1562" s="8" t="str" cm="1">
        <f t="array" ref="N1562">IF(G1562="?",INDEX($G$2:$G$2344,MODE(MATCH($G$2:$G$2344,$G$2:$G$2344,0))),G1562)</f>
        <v>tier - 3</v>
      </c>
      <c r="O1562" s="8" t="str" cm="1">
        <f t="array" ref="O1562">IF(H1562="?",INDEX($H$2:$H$2344,MODE(MATCH($H$2:$H$2344,$H$2:$H$2344,0))),H1562)</f>
        <v>tier - 1</v>
      </c>
      <c r="P1562" s="8" t="str">
        <f t="shared" si="172"/>
        <v>R1012</v>
      </c>
      <c r="Q1562" s="11">
        <f t="shared" si="173"/>
        <v>33148</v>
      </c>
      <c r="R1562" s="9">
        <f t="shared" si="175"/>
        <v>32</v>
      </c>
      <c r="S1562" s="9"/>
      <c r="T1562" s="40">
        <f>COUNTA(Table3[[#This Row],[month]:[age]])</f>
        <v>7</v>
      </c>
    </row>
    <row r="1563" spans="1:20" x14ac:dyDescent="0.25">
      <c r="A1563" t="s">
        <v>1594</v>
      </c>
      <c r="B1563">
        <v>1964</v>
      </c>
      <c r="C1563" t="s">
        <v>20</v>
      </c>
      <c r="D1563">
        <v>24</v>
      </c>
      <c r="E1563">
        <v>0</v>
      </c>
      <c r="F1563" s="42">
        <v>13375.76</v>
      </c>
      <c r="G1563" t="s">
        <v>12</v>
      </c>
      <c r="H1563" t="s">
        <v>11</v>
      </c>
      <c r="I1563" t="s">
        <v>200</v>
      </c>
      <c r="J1563" s="7">
        <f t="shared" si="170"/>
        <v>0</v>
      </c>
      <c r="K1563" s="9" t="str">
        <f t="shared" si="174"/>
        <v>Id777</v>
      </c>
      <c r="L1563" s="8" t="str">
        <f t="shared" si="171"/>
        <v>Sep</v>
      </c>
      <c r="M1563" s="9">
        <f t="shared" si="169"/>
        <v>1964</v>
      </c>
      <c r="N1563" s="8" t="str" cm="1">
        <f t="array" ref="N1563">IF(G1563="?",INDEX($G$2:$G$2344,MODE(MATCH($G$2:$G$2344,$G$2:$G$2344,0))),G1563)</f>
        <v>tier - 3</v>
      </c>
      <c r="O1563" s="8" t="str" cm="1">
        <f t="array" ref="O1563">IF(H1563="?",INDEX($H$2:$H$2344,MODE(MATCH($H$2:$H$2344,$H$2:$H$2344,0))),H1563)</f>
        <v>tier - 2</v>
      </c>
      <c r="P1563" s="8" t="str">
        <f t="shared" si="172"/>
        <v>R1025</v>
      </c>
      <c r="Q1563" s="11">
        <f t="shared" si="173"/>
        <v>23644</v>
      </c>
      <c r="R1563" s="9">
        <f t="shared" si="175"/>
        <v>58</v>
      </c>
      <c r="S1563" s="9"/>
      <c r="T1563" s="40">
        <f>COUNTA(Table3[[#This Row],[month]:[age]])</f>
        <v>7</v>
      </c>
    </row>
    <row r="1564" spans="1:20" x14ac:dyDescent="0.25">
      <c r="A1564" t="s">
        <v>1595</v>
      </c>
      <c r="B1564">
        <v>1979</v>
      </c>
      <c r="C1564" t="s">
        <v>20</v>
      </c>
      <c r="D1564">
        <v>30</v>
      </c>
      <c r="E1564">
        <v>2</v>
      </c>
      <c r="F1564" s="42">
        <v>13377.41</v>
      </c>
      <c r="G1564" t="s">
        <v>12</v>
      </c>
      <c r="H1564" t="s">
        <v>12</v>
      </c>
      <c r="I1564" t="s">
        <v>535</v>
      </c>
      <c r="J1564" s="7">
        <f t="shared" si="170"/>
        <v>0</v>
      </c>
      <c r="K1564" s="9" t="str">
        <f t="shared" si="174"/>
        <v>Id776</v>
      </c>
      <c r="L1564" s="8" t="str">
        <f t="shared" si="171"/>
        <v>Sep</v>
      </c>
      <c r="M1564" s="9">
        <f t="shared" si="169"/>
        <v>1979</v>
      </c>
      <c r="N1564" s="8" t="str" cm="1">
        <f t="array" ref="N1564">IF(G1564="?",INDEX($G$2:$G$2344,MODE(MATCH($G$2:$G$2344,$G$2:$G$2344,0))),G1564)</f>
        <v>tier - 3</v>
      </c>
      <c r="O1564" s="8" t="str" cm="1">
        <f t="array" ref="O1564">IF(H1564="?",INDEX($H$2:$H$2344,MODE(MATCH($H$2:$H$2344,$H$2:$H$2344,0))),H1564)</f>
        <v>tier - 3</v>
      </c>
      <c r="P1564" s="8" t="str">
        <f t="shared" si="172"/>
        <v>R1026</v>
      </c>
      <c r="Q1564" s="11">
        <f t="shared" si="173"/>
        <v>29128</v>
      </c>
      <c r="R1564" s="9">
        <f t="shared" si="175"/>
        <v>43</v>
      </c>
      <c r="S1564" s="9"/>
      <c r="T1564" s="40">
        <f>COUNTA(Table3[[#This Row],[month]:[age]])</f>
        <v>7</v>
      </c>
    </row>
    <row r="1565" spans="1:20" x14ac:dyDescent="0.25">
      <c r="A1565" t="s">
        <v>1596</v>
      </c>
      <c r="B1565">
        <v>1984</v>
      </c>
      <c r="C1565" t="s">
        <v>18</v>
      </c>
      <c r="D1565">
        <v>6</v>
      </c>
      <c r="E1565">
        <v>3</v>
      </c>
      <c r="F1565" s="42">
        <v>13383.67</v>
      </c>
      <c r="G1565" t="s">
        <v>12</v>
      </c>
      <c r="H1565" t="s">
        <v>11</v>
      </c>
      <c r="I1565" t="s">
        <v>249</v>
      </c>
      <c r="J1565" s="7">
        <f t="shared" si="170"/>
        <v>0</v>
      </c>
      <c r="K1565" s="9" t="str">
        <f t="shared" si="174"/>
        <v>Id775</v>
      </c>
      <c r="L1565" s="8" t="str">
        <f t="shared" si="171"/>
        <v>Jun</v>
      </c>
      <c r="M1565" s="9">
        <f t="shared" si="169"/>
        <v>1984</v>
      </c>
      <c r="N1565" s="8" t="str" cm="1">
        <f t="array" ref="N1565">IF(G1565="?",INDEX($G$2:$G$2344,MODE(MATCH($G$2:$G$2344,$G$2:$G$2344,0))),G1565)</f>
        <v>tier - 3</v>
      </c>
      <c r="O1565" s="8" t="str" cm="1">
        <f t="array" ref="O1565">IF(H1565="?",INDEX($H$2:$H$2344,MODE(MATCH($H$2:$H$2344,$H$2:$H$2344,0))),H1565)</f>
        <v>tier - 2</v>
      </c>
      <c r="P1565" s="8" t="str">
        <f t="shared" si="172"/>
        <v>R1023</v>
      </c>
      <c r="Q1565" s="11">
        <f t="shared" si="173"/>
        <v>30839</v>
      </c>
      <c r="R1565" s="9">
        <f t="shared" si="175"/>
        <v>39</v>
      </c>
      <c r="S1565" s="9"/>
      <c r="T1565" s="40">
        <f>COUNTA(Table3[[#This Row],[month]:[age]])</f>
        <v>7</v>
      </c>
    </row>
    <row r="1566" spans="1:20" x14ac:dyDescent="0.25">
      <c r="A1566" t="s">
        <v>1597</v>
      </c>
      <c r="B1566">
        <v>1959</v>
      </c>
      <c r="C1566" t="s">
        <v>30</v>
      </c>
      <c r="D1566">
        <v>9</v>
      </c>
      <c r="E1566">
        <v>0</v>
      </c>
      <c r="F1566" s="42">
        <v>13390.56</v>
      </c>
      <c r="G1566" t="s">
        <v>12</v>
      </c>
      <c r="H1566" t="s">
        <v>12</v>
      </c>
      <c r="I1566" t="s">
        <v>42</v>
      </c>
      <c r="J1566" s="7">
        <f t="shared" si="170"/>
        <v>0</v>
      </c>
      <c r="K1566" s="9" t="str">
        <f t="shared" si="174"/>
        <v>Id774</v>
      </c>
      <c r="L1566" s="8" t="str">
        <f t="shared" si="171"/>
        <v>Dec</v>
      </c>
      <c r="M1566" s="9">
        <f t="shared" si="169"/>
        <v>1959</v>
      </c>
      <c r="N1566" s="8" t="str" cm="1">
        <f t="array" ref="N1566">IF(G1566="?",INDEX($G$2:$G$2344,MODE(MATCH($G$2:$G$2344,$G$2:$G$2344,0))),G1566)</f>
        <v>tier - 3</v>
      </c>
      <c r="O1566" s="8" t="str" cm="1">
        <f t="array" ref="O1566">IF(H1566="?",INDEX($H$2:$H$2344,MODE(MATCH($H$2:$H$2344,$H$2:$H$2344,0))),H1566)</f>
        <v>tier - 3</v>
      </c>
      <c r="P1566" s="8" t="str">
        <f t="shared" si="172"/>
        <v>R1011</v>
      </c>
      <c r="Q1566" s="11">
        <f t="shared" si="173"/>
        <v>21893</v>
      </c>
      <c r="R1566" s="9">
        <f t="shared" si="175"/>
        <v>63</v>
      </c>
      <c r="S1566" s="9"/>
      <c r="T1566" s="40">
        <f>COUNTA(Table3[[#This Row],[month]:[age]])</f>
        <v>7</v>
      </c>
    </row>
    <row r="1567" spans="1:20" x14ac:dyDescent="0.25">
      <c r="A1567" t="s">
        <v>1598</v>
      </c>
      <c r="B1567">
        <v>1959</v>
      </c>
      <c r="C1567" t="s">
        <v>15</v>
      </c>
      <c r="D1567">
        <v>25</v>
      </c>
      <c r="E1567">
        <v>0</v>
      </c>
      <c r="F1567" s="42">
        <v>13393.76</v>
      </c>
      <c r="G1567" t="s">
        <v>12</v>
      </c>
      <c r="H1567" t="s">
        <v>16</v>
      </c>
      <c r="I1567" t="s">
        <v>42</v>
      </c>
      <c r="J1567" s="7">
        <f t="shared" si="170"/>
        <v>0</v>
      </c>
      <c r="K1567" s="9" t="str">
        <f t="shared" si="174"/>
        <v>Id773</v>
      </c>
      <c r="L1567" s="8" t="str">
        <f t="shared" si="171"/>
        <v>Nov</v>
      </c>
      <c r="M1567" s="9">
        <f t="shared" si="169"/>
        <v>1959</v>
      </c>
      <c r="N1567" s="8" t="str" cm="1">
        <f t="array" ref="N1567">IF(G1567="?",INDEX($G$2:$G$2344,MODE(MATCH($G$2:$G$2344,$G$2:$G$2344,0))),G1567)</f>
        <v>tier - 3</v>
      </c>
      <c r="O1567" s="8" t="str" cm="1">
        <f t="array" ref="O1567">IF(H1567="?",INDEX($H$2:$H$2344,MODE(MATCH($H$2:$H$2344,$H$2:$H$2344,0))),H1567)</f>
        <v>tier - 1</v>
      </c>
      <c r="P1567" s="8" t="str">
        <f t="shared" si="172"/>
        <v>R1011</v>
      </c>
      <c r="Q1567" s="11">
        <f t="shared" si="173"/>
        <v>21879</v>
      </c>
      <c r="R1567" s="9">
        <f t="shared" si="175"/>
        <v>63</v>
      </c>
      <c r="S1567" s="9"/>
      <c r="T1567" s="40">
        <f>COUNTA(Table3[[#This Row],[month]:[age]])</f>
        <v>7</v>
      </c>
    </row>
    <row r="1568" spans="1:20" x14ac:dyDescent="0.25">
      <c r="A1568" t="s">
        <v>1599</v>
      </c>
      <c r="B1568">
        <v>1959</v>
      </c>
      <c r="C1568" t="s">
        <v>30</v>
      </c>
      <c r="D1568">
        <v>20</v>
      </c>
      <c r="E1568">
        <v>0</v>
      </c>
      <c r="F1568" s="42">
        <v>13405.39</v>
      </c>
      <c r="G1568" t="s">
        <v>12</v>
      </c>
      <c r="H1568" t="s">
        <v>12</v>
      </c>
      <c r="I1568" t="s">
        <v>13</v>
      </c>
      <c r="J1568" s="7">
        <f t="shared" si="170"/>
        <v>0</v>
      </c>
      <c r="K1568" s="9" t="str">
        <f t="shared" si="174"/>
        <v>Id772</v>
      </c>
      <c r="L1568" s="8" t="str">
        <f t="shared" si="171"/>
        <v>Dec</v>
      </c>
      <c r="M1568" s="9">
        <f t="shared" si="169"/>
        <v>1959</v>
      </c>
      <c r="N1568" s="8" t="str" cm="1">
        <f t="array" ref="N1568">IF(G1568="?",INDEX($G$2:$G$2344,MODE(MATCH($G$2:$G$2344,$G$2:$G$2344,0))),G1568)</f>
        <v>tier - 3</v>
      </c>
      <c r="O1568" s="8" t="str" cm="1">
        <f t="array" ref="O1568">IF(H1568="?",INDEX($H$2:$H$2344,MODE(MATCH($H$2:$H$2344,$H$2:$H$2344,0))),H1568)</f>
        <v>tier - 3</v>
      </c>
      <c r="P1568" s="8" t="str">
        <f t="shared" si="172"/>
        <v>R1013</v>
      </c>
      <c r="Q1568" s="11">
        <f t="shared" si="173"/>
        <v>21904</v>
      </c>
      <c r="R1568" s="9">
        <f t="shared" si="175"/>
        <v>63</v>
      </c>
      <c r="S1568" s="9"/>
      <c r="T1568" s="40">
        <f>COUNTA(Table3[[#This Row],[month]:[age]])</f>
        <v>7</v>
      </c>
    </row>
    <row r="1569" spans="1:20" x14ac:dyDescent="0.25">
      <c r="A1569" t="s">
        <v>1600</v>
      </c>
      <c r="B1569">
        <v>1992</v>
      </c>
      <c r="C1569" t="s">
        <v>30</v>
      </c>
      <c r="D1569">
        <v>19</v>
      </c>
      <c r="E1569">
        <v>0</v>
      </c>
      <c r="F1569" s="42">
        <v>13412.97</v>
      </c>
      <c r="G1569" t="s">
        <v>12</v>
      </c>
      <c r="H1569" t="s">
        <v>12</v>
      </c>
      <c r="I1569" t="s">
        <v>249</v>
      </c>
      <c r="J1569" s="7">
        <f t="shared" si="170"/>
        <v>0</v>
      </c>
      <c r="K1569" s="9" t="str">
        <f t="shared" si="174"/>
        <v>Id771</v>
      </c>
      <c r="L1569" s="8" t="str">
        <f t="shared" si="171"/>
        <v>Dec</v>
      </c>
      <c r="M1569" s="9">
        <f t="shared" si="169"/>
        <v>1992</v>
      </c>
      <c r="N1569" s="8" t="str" cm="1">
        <f t="array" ref="N1569">IF(G1569="?",INDEX($G$2:$G$2344,MODE(MATCH($G$2:$G$2344,$G$2:$G$2344,0))),G1569)</f>
        <v>tier - 3</v>
      </c>
      <c r="O1569" s="8" t="str" cm="1">
        <f t="array" ref="O1569">IF(H1569="?",INDEX($H$2:$H$2344,MODE(MATCH($H$2:$H$2344,$H$2:$H$2344,0))),H1569)</f>
        <v>tier - 3</v>
      </c>
      <c r="P1569" s="8" t="str">
        <f t="shared" si="172"/>
        <v>R1023</v>
      </c>
      <c r="Q1569" s="11">
        <f t="shared" si="173"/>
        <v>33957</v>
      </c>
      <c r="R1569" s="9">
        <f t="shared" si="175"/>
        <v>30</v>
      </c>
      <c r="S1569" s="9"/>
      <c r="T1569" s="40">
        <f>COUNTA(Table3[[#This Row],[month]:[age]])</f>
        <v>7</v>
      </c>
    </row>
    <row r="1570" spans="1:20" x14ac:dyDescent="0.25">
      <c r="A1570" t="s">
        <v>1601</v>
      </c>
      <c r="B1570">
        <v>1961</v>
      </c>
      <c r="C1570" t="s">
        <v>10</v>
      </c>
      <c r="D1570">
        <v>22</v>
      </c>
      <c r="E1570">
        <v>0</v>
      </c>
      <c r="F1570" s="42">
        <v>13415.04</v>
      </c>
      <c r="G1570" t="s">
        <v>12</v>
      </c>
      <c r="H1570" t="s">
        <v>11</v>
      </c>
      <c r="I1570" t="s">
        <v>23</v>
      </c>
      <c r="J1570" s="7">
        <f t="shared" si="170"/>
        <v>0</v>
      </c>
      <c r="K1570" s="9" t="str">
        <f t="shared" si="174"/>
        <v>Id770</v>
      </c>
      <c r="L1570" s="8" t="str">
        <f t="shared" si="171"/>
        <v>Jul</v>
      </c>
      <c r="M1570" s="9">
        <f t="shared" si="169"/>
        <v>1961</v>
      </c>
      <c r="N1570" s="8" t="str" cm="1">
        <f t="array" ref="N1570">IF(G1570="?",INDEX($G$2:$G$2344,MODE(MATCH($G$2:$G$2344,$G$2:$G$2344,0))),G1570)</f>
        <v>tier - 3</v>
      </c>
      <c r="O1570" s="8" t="str" cm="1">
        <f t="array" ref="O1570">IF(H1570="?",INDEX($H$2:$H$2344,MODE(MATCH($H$2:$H$2344,$H$2:$H$2344,0))),H1570)</f>
        <v>tier - 2</v>
      </c>
      <c r="P1570" s="8" t="str">
        <f t="shared" si="172"/>
        <v>R1012</v>
      </c>
      <c r="Q1570" s="11">
        <f t="shared" si="173"/>
        <v>22484</v>
      </c>
      <c r="R1570" s="9">
        <f t="shared" si="175"/>
        <v>61</v>
      </c>
      <c r="S1570" s="9"/>
      <c r="T1570" s="40">
        <f>COUNTA(Table3[[#This Row],[month]:[age]])</f>
        <v>7</v>
      </c>
    </row>
    <row r="1571" spans="1:20" x14ac:dyDescent="0.25">
      <c r="A1571" t="s">
        <v>1602</v>
      </c>
      <c r="B1571">
        <v>1994</v>
      </c>
      <c r="C1571" t="s">
        <v>18</v>
      </c>
      <c r="D1571">
        <v>17</v>
      </c>
      <c r="E1571">
        <v>0</v>
      </c>
      <c r="F1571" s="42">
        <v>13417.05</v>
      </c>
      <c r="G1571" t="s">
        <v>12</v>
      </c>
      <c r="H1571" t="s">
        <v>12</v>
      </c>
      <c r="I1571" t="s">
        <v>23</v>
      </c>
      <c r="J1571" s="7">
        <f t="shared" si="170"/>
        <v>0</v>
      </c>
      <c r="K1571" s="9" t="str">
        <f t="shared" si="174"/>
        <v>Id769</v>
      </c>
      <c r="L1571" s="8" t="str">
        <f t="shared" si="171"/>
        <v>Jun</v>
      </c>
      <c r="M1571" s="9">
        <f t="shared" si="169"/>
        <v>1994</v>
      </c>
      <c r="N1571" s="8" t="str" cm="1">
        <f t="array" ref="N1571">IF(G1571="?",INDEX($G$2:$G$2344,MODE(MATCH($G$2:$G$2344,$G$2:$G$2344,0))),G1571)</f>
        <v>tier - 3</v>
      </c>
      <c r="O1571" s="8" t="str" cm="1">
        <f t="array" ref="O1571">IF(H1571="?",INDEX($H$2:$H$2344,MODE(MATCH($H$2:$H$2344,$H$2:$H$2344,0))),H1571)</f>
        <v>tier - 3</v>
      </c>
      <c r="P1571" s="8" t="str">
        <f t="shared" si="172"/>
        <v>R1012</v>
      </c>
      <c r="Q1571" s="11">
        <f t="shared" si="173"/>
        <v>34502</v>
      </c>
      <c r="R1571" s="9">
        <f t="shared" si="175"/>
        <v>28</v>
      </c>
      <c r="S1571" s="9"/>
      <c r="T1571" s="40">
        <f>COUNTA(Table3[[#This Row],[month]:[age]])</f>
        <v>7</v>
      </c>
    </row>
    <row r="1572" spans="1:20" x14ac:dyDescent="0.25">
      <c r="A1572" t="s">
        <v>1603</v>
      </c>
      <c r="B1572">
        <v>1961</v>
      </c>
      <c r="C1572" t="s">
        <v>15</v>
      </c>
      <c r="D1572">
        <v>3</v>
      </c>
      <c r="E1572">
        <v>0</v>
      </c>
      <c r="F1572" s="42">
        <v>13429.04</v>
      </c>
      <c r="G1572" t="s">
        <v>12</v>
      </c>
      <c r="H1572" t="s">
        <v>12</v>
      </c>
      <c r="I1572" t="s">
        <v>23</v>
      </c>
      <c r="J1572" s="7">
        <f t="shared" si="170"/>
        <v>0</v>
      </c>
      <c r="K1572" s="9" t="str">
        <f t="shared" si="174"/>
        <v>Id768</v>
      </c>
      <c r="L1572" s="8" t="str">
        <f t="shared" si="171"/>
        <v>Nov</v>
      </c>
      <c r="M1572" s="9">
        <f t="shared" si="169"/>
        <v>1961</v>
      </c>
      <c r="N1572" s="8" t="str" cm="1">
        <f t="array" ref="N1572">IF(G1572="?",INDEX($G$2:$G$2344,MODE(MATCH($G$2:$G$2344,$G$2:$G$2344,0))),G1572)</f>
        <v>tier - 3</v>
      </c>
      <c r="O1572" s="8" t="str" cm="1">
        <f t="array" ref="O1572">IF(H1572="?",INDEX($H$2:$H$2344,MODE(MATCH($H$2:$H$2344,$H$2:$H$2344,0))),H1572)</f>
        <v>tier - 3</v>
      </c>
      <c r="P1572" s="8" t="str">
        <f t="shared" si="172"/>
        <v>R1012</v>
      </c>
      <c r="Q1572" s="11">
        <f t="shared" si="173"/>
        <v>22588</v>
      </c>
      <c r="R1572" s="9">
        <f t="shared" si="175"/>
        <v>61</v>
      </c>
      <c r="S1572" s="9"/>
      <c r="T1572" s="40">
        <f>COUNTA(Table3[[#This Row],[month]:[age]])</f>
        <v>7</v>
      </c>
    </row>
    <row r="1573" spans="1:20" x14ac:dyDescent="0.25">
      <c r="A1573" t="s">
        <v>1604</v>
      </c>
      <c r="B1573">
        <v>1966</v>
      </c>
      <c r="C1573" t="s">
        <v>15</v>
      </c>
      <c r="D1573">
        <v>14</v>
      </c>
      <c r="E1573">
        <v>3</v>
      </c>
      <c r="F1573" s="42">
        <v>13430.27</v>
      </c>
      <c r="G1573" t="s">
        <v>12</v>
      </c>
      <c r="H1573" t="s">
        <v>12</v>
      </c>
      <c r="I1573" t="s">
        <v>247</v>
      </c>
      <c r="J1573" s="7">
        <f t="shared" si="170"/>
        <v>0</v>
      </c>
      <c r="K1573" s="9" t="str">
        <f t="shared" si="174"/>
        <v>Id767</v>
      </c>
      <c r="L1573" s="8" t="str">
        <f t="shared" si="171"/>
        <v>Nov</v>
      </c>
      <c r="M1573" s="9">
        <f t="shared" si="169"/>
        <v>1966</v>
      </c>
      <c r="N1573" s="8" t="str" cm="1">
        <f t="array" ref="N1573">IF(G1573="?",INDEX($G$2:$G$2344,MODE(MATCH($G$2:$G$2344,$G$2:$G$2344,0))),G1573)</f>
        <v>tier - 3</v>
      </c>
      <c r="O1573" s="8" t="str" cm="1">
        <f t="array" ref="O1573">IF(H1573="?",INDEX($H$2:$H$2344,MODE(MATCH($H$2:$H$2344,$H$2:$H$2344,0))),H1573)</f>
        <v>tier - 3</v>
      </c>
      <c r="P1573" s="8" t="str">
        <f t="shared" si="172"/>
        <v>R1024</v>
      </c>
      <c r="Q1573" s="11">
        <f t="shared" si="173"/>
        <v>24425</v>
      </c>
      <c r="R1573" s="9">
        <f t="shared" si="175"/>
        <v>56</v>
      </c>
      <c r="S1573" s="9"/>
      <c r="T1573" s="40">
        <f>COUNTA(Table3[[#This Row],[month]:[age]])</f>
        <v>7</v>
      </c>
    </row>
    <row r="1574" spans="1:20" x14ac:dyDescent="0.25">
      <c r="A1574" t="s">
        <v>1605</v>
      </c>
      <c r="B1574">
        <v>1975</v>
      </c>
      <c r="C1574" t="s">
        <v>18</v>
      </c>
      <c r="D1574">
        <v>29</v>
      </c>
      <c r="E1574">
        <v>1</v>
      </c>
      <c r="F1574" s="42">
        <v>13440.7</v>
      </c>
      <c r="G1574" t="s">
        <v>12</v>
      </c>
      <c r="H1574" t="s">
        <v>11</v>
      </c>
      <c r="I1574" t="s">
        <v>23</v>
      </c>
      <c r="J1574" s="7">
        <f t="shared" si="170"/>
        <v>0</v>
      </c>
      <c r="K1574" s="9" t="str">
        <f t="shared" si="174"/>
        <v>Id766</v>
      </c>
      <c r="L1574" s="8" t="str">
        <f t="shared" si="171"/>
        <v>Jun</v>
      </c>
      <c r="M1574" s="9">
        <f t="shared" si="169"/>
        <v>1975</v>
      </c>
      <c r="N1574" s="8" t="str" cm="1">
        <f t="array" ref="N1574">IF(G1574="?",INDEX($G$2:$G$2344,MODE(MATCH($G$2:$G$2344,$G$2:$G$2344,0))),G1574)</f>
        <v>tier - 3</v>
      </c>
      <c r="O1574" s="8" t="str" cm="1">
        <f t="array" ref="O1574">IF(H1574="?",INDEX($H$2:$H$2344,MODE(MATCH($H$2:$H$2344,$H$2:$H$2344,0))),H1574)</f>
        <v>tier - 2</v>
      </c>
      <c r="P1574" s="8" t="str">
        <f t="shared" si="172"/>
        <v>R1012</v>
      </c>
      <c r="Q1574" s="11">
        <f t="shared" si="173"/>
        <v>27574</v>
      </c>
      <c r="R1574" s="9">
        <f t="shared" si="175"/>
        <v>47</v>
      </c>
      <c r="S1574" s="9"/>
      <c r="T1574" s="40">
        <f>COUNTA(Table3[[#This Row],[month]:[age]])</f>
        <v>7</v>
      </c>
    </row>
    <row r="1575" spans="1:20" x14ac:dyDescent="0.25">
      <c r="A1575" t="s">
        <v>1606</v>
      </c>
      <c r="B1575">
        <v>1960</v>
      </c>
      <c r="C1575" t="s">
        <v>35</v>
      </c>
      <c r="D1575">
        <v>13</v>
      </c>
      <c r="E1575">
        <v>0</v>
      </c>
      <c r="F1575" s="42">
        <v>13451.12</v>
      </c>
      <c r="G1575" t="s">
        <v>12</v>
      </c>
      <c r="H1575" t="s">
        <v>16</v>
      </c>
      <c r="I1575" t="s">
        <v>42</v>
      </c>
      <c r="J1575" s="7">
        <f t="shared" si="170"/>
        <v>0</v>
      </c>
      <c r="K1575" s="9" t="str">
        <f t="shared" si="174"/>
        <v>Id765</v>
      </c>
      <c r="L1575" s="8" t="str">
        <f t="shared" si="171"/>
        <v>Aug</v>
      </c>
      <c r="M1575" s="9">
        <f t="shared" si="169"/>
        <v>1960</v>
      </c>
      <c r="N1575" s="8" t="str" cm="1">
        <f t="array" ref="N1575">IF(G1575="?",INDEX($G$2:$G$2344,MODE(MATCH($G$2:$G$2344,$G$2:$G$2344,0))),G1575)</f>
        <v>tier - 3</v>
      </c>
      <c r="O1575" s="8" t="str" cm="1">
        <f t="array" ref="O1575">IF(H1575="?",INDEX($H$2:$H$2344,MODE(MATCH($H$2:$H$2344,$H$2:$H$2344,0))),H1575)</f>
        <v>tier - 1</v>
      </c>
      <c r="P1575" s="8" t="str">
        <f t="shared" si="172"/>
        <v>R1011</v>
      </c>
      <c r="Q1575" s="11">
        <f t="shared" si="173"/>
        <v>22141</v>
      </c>
      <c r="R1575" s="9">
        <f t="shared" si="175"/>
        <v>62</v>
      </c>
      <c r="S1575" s="9"/>
      <c r="T1575" s="40">
        <f>COUNTA(Table3[[#This Row],[month]:[age]])</f>
        <v>7</v>
      </c>
    </row>
    <row r="1576" spans="1:20" x14ac:dyDescent="0.25">
      <c r="A1576" t="s">
        <v>1607</v>
      </c>
      <c r="B1576">
        <v>1960</v>
      </c>
      <c r="C1576" t="s">
        <v>10</v>
      </c>
      <c r="D1576">
        <v>11</v>
      </c>
      <c r="E1576">
        <v>0</v>
      </c>
      <c r="F1576" s="42">
        <v>13457.96</v>
      </c>
      <c r="G1576" t="s">
        <v>12</v>
      </c>
      <c r="H1576" t="s">
        <v>16</v>
      </c>
      <c r="I1576" t="s">
        <v>13</v>
      </c>
      <c r="J1576" s="7">
        <f t="shared" si="170"/>
        <v>0</v>
      </c>
      <c r="K1576" s="9" t="str">
        <f t="shared" si="174"/>
        <v>Id764</v>
      </c>
      <c r="L1576" s="8" t="str">
        <f t="shared" si="171"/>
        <v>Jul</v>
      </c>
      <c r="M1576" s="9">
        <f t="shared" si="169"/>
        <v>1960</v>
      </c>
      <c r="N1576" s="8" t="str" cm="1">
        <f t="array" ref="N1576">IF(G1576="?",INDEX($G$2:$G$2344,MODE(MATCH($G$2:$G$2344,$G$2:$G$2344,0))),G1576)</f>
        <v>tier - 3</v>
      </c>
      <c r="O1576" s="8" t="str" cm="1">
        <f t="array" ref="O1576">IF(H1576="?",INDEX($H$2:$H$2344,MODE(MATCH($H$2:$H$2344,$H$2:$H$2344,0))),H1576)</f>
        <v>tier - 1</v>
      </c>
      <c r="P1576" s="8" t="str">
        <f t="shared" si="172"/>
        <v>R1013</v>
      </c>
      <c r="Q1576" s="11">
        <f t="shared" si="173"/>
        <v>22108</v>
      </c>
      <c r="R1576" s="9">
        <f t="shared" si="175"/>
        <v>62</v>
      </c>
      <c r="S1576" s="9"/>
      <c r="T1576" s="40">
        <f>COUNTA(Table3[[#This Row],[month]:[age]])</f>
        <v>7</v>
      </c>
    </row>
    <row r="1577" spans="1:20" x14ac:dyDescent="0.25">
      <c r="A1577" t="s">
        <v>1608</v>
      </c>
      <c r="B1577">
        <v>1960</v>
      </c>
      <c r="C1577" t="s">
        <v>30</v>
      </c>
      <c r="D1577">
        <v>16</v>
      </c>
      <c r="E1577">
        <v>0</v>
      </c>
      <c r="F1577" s="42">
        <v>13462.52</v>
      </c>
      <c r="G1577" t="s">
        <v>12</v>
      </c>
      <c r="H1577" t="s">
        <v>11</v>
      </c>
      <c r="I1577" t="s">
        <v>42</v>
      </c>
      <c r="J1577" s="7">
        <f t="shared" si="170"/>
        <v>0</v>
      </c>
      <c r="K1577" s="9" t="str">
        <f t="shared" si="174"/>
        <v>Id763</v>
      </c>
      <c r="L1577" s="8" t="str">
        <f t="shared" si="171"/>
        <v>Dec</v>
      </c>
      <c r="M1577" s="9">
        <f t="shared" si="169"/>
        <v>1960</v>
      </c>
      <c r="N1577" s="8" t="str" cm="1">
        <f t="array" ref="N1577">IF(G1577="?",INDEX($G$2:$G$2344,MODE(MATCH($G$2:$G$2344,$G$2:$G$2344,0))),G1577)</f>
        <v>tier - 3</v>
      </c>
      <c r="O1577" s="8" t="str" cm="1">
        <f t="array" ref="O1577">IF(H1577="?",INDEX($H$2:$H$2344,MODE(MATCH($H$2:$H$2344,$H$2:$H$2344,0))),H1577)</f>
        <v>tier - 2</v>
      </c>
      <c r="P1577" s="8" t="str">
        <f t="shared" si="172"/>
        <v>R1011</v>
      </c>
      <c r="Q1577" s="11">
        <f t="shared" si="173"/>
        <v>22266</v>
      </c>
      <c r="R1577" s="9">
        <f t="shared" si="175"/>
        <v>62</v>
      </c>
      <c r="S1577" s="9"/>
      <c r="T1577" s="40">
        <f>COUNTA(Table3[[#This Row],[month]:[age]])</f>
        <v>7</v>
      </c>
    </row>
    <row r="1578" spans="1:20" x14ac:dyDescent="0.25">
      <c r="A1578" t="s">
        <v>1609</v>
      </c>
      <c r="B1578">
        <v>1985</v>
      </c>
      <c r="C1578" t="s">
        <v>35</v>
      </c>
      <c r="D1578">
        <v>19</v>
      </c>
      <c r="E1578">
        <v>3</v>
      </c>
      <c r="F1578" s="42">
        <v>13465.8</v>
      </c>
      <c r="G1578" t="s">
        <v>12</v>
      </c>
      <c r="H1578" t="s">
        <v>16</v>
      </c>
      <c r="I1578" t="s">
        <v>23</v>
      </c>
      <c r="J1578" s="7">
        <f t="shared" si="170"/>
        <v>0</v>
      </c>
      <c r="K1578" s="9" t="str">
        <f t="shared" si="174"/>
        <v>Id762</v>
      </c>
      <c r="L1578" s="8" t="str">
        <f t="shared" si="171"/>
        <v>Aug</v>
      </c>
      <c r="M1578" s="9">
        <f t="shared" si="169"/>
        <v>1985</v>
      </c>
      <c r="N1578" s="8" t="str" cm="1">
        <f t="array" ref="N1578">IF(G1578="?",INDEX($G$2:$G$2344,MODE(MATCH($G$2:$G$2344,$G$2:$G$2344,0))),G1578)</f>
        <v>tier - 3</v>
      </c>
      <c r="O1578" s="8" t="str" cm="1">
        <f t="array" ref="O1578">IF(H1578="?",INDEX($H$2:$H$2344,MODE(MATCH($H$2:$H$2344,$H$2:$H$2344,0))),H1578)</f>
        <v>tier - 1</v>
      </c>
      <c r="P1578" s="8" t="str">
        <f t="shared" si="172"/>
        <v>R1012</v>
      </c>
      <c r="Q1578" s="11">
        <f t="shared" si="173"/>
        <v>31278</v>
      </c>
      <c r="R1578" s="9">
        <f t="shared" si="175"/>
        <v>37</v>
      </c>
      <c r="S1578" s="9"/>
      <c r="T1578" s="40">
        <f>COUNTA(Table3[[#This Row],[month]:[age]])</f>
        <v>7</v>
      </c>
    </row>
    <row r="1579" spans="1:20" x14ac:dyDescent="0.25">
      <c r="A1579" t="s">
        <v>1610</v>
      </c>
      <c r="B1579">
        <v>1960</v>
      </c>
      <c r="C1579" t="s">
        <v>10</v>
      </c>
      <c r="D1579">
        <v>28</v>
      </c>
      <c r="E1579">
        <v>0</v>
      </c>
      <c r="F1579" s="42">
        <v>13470.8</v>
      </c>
      <c r="G1579" t="s">
        <v>12</v>
      </c>
      <c r="H1579" t="s">
        <v>11</v>
      </c>
      <c r="I1579" t="s">
        <v>13</v>
      </c>
      <c r="J1579" s="7">
        <f t="shared" si="170"/>
        <v>0</v>
      </c>
      <c r="K1579" s="9" t="str">
        <f t="shared" si="174"/>
        <v>Id761</v>
      </c>
      <c r="L1579" s="8" t="str">
        <f t="shared" si="171"/>
        <v>Jul</v>
      </c>
      <c r="M1579" s="9">
        <f t="shared" si="169"/>
        <v>1960</v>
      </c>
      <c r="N1579" s="8" t="str" cm="1">
        <f t="array" ref="N1579">IF(G1579="?",INDEX($G$2:$G$2344,MODE(MATCH($G$2:$G$2344,$G$2:$G$2344,0))),G1579)</f>
        <v>tier - 3</v>
      </c>
      <c r="O1579" s="8" t="str" cm="1">
        <f t="array" ref="O1579">IF(H1579="?",INDEX($H$2:$H$2344,MODE(MATCH($H$2:$H$2344,$H$2:$H$2344,0))),H1579)</f>
        <v>tier - 2</v>
      </c>
      <c r="P1579" s="8" t="str">
        <f t="shared" si="172"/>
        <v>R1013</v>
      </c>
      <c r="Q1579" s="11">
        <f t="shared" si="173"/>
        <v>22125</v>
      </c>
      <c r="R1579" s="9">
        <f t="shared" si="175"/>
        <v>62</v>
      </c>
      <c r="S1579" s="9"/>
      <c r="T1579" s="40">
        <f>COUNTA(Table3[[#This Row],[month]:[age]])</f>
        <v>7</v>
      </c>
    </row>
    <row r="1580" spans="1:20" x14ac:dyDescent="0.25">
      <c r="A1580" t="s">
        <v>1611</v>
      </c>
      <c r="B1580">
        <v>1960</v>
      </c>
      <c r="C1580" t="s">
        <v>10</v>
      </c>
      <c r="D1580">
        <v>24</v>
      </c>
      <c r="E1580">
        <v>0</v>
      </c>
      <c r="F1580" s="42">
        <v>13470.86</v>
      </c>
      <c r="G1580" t="s">
        <v>12</v>
      </c>
      <c r="H1580" t="s">
        <v>12</v>
      </c>
      <c r="I1580" t="s">
        <v>42</v>
      </c>
      <c r="J1580" s="7">
        <f t="shared" si="170"/>
        <v>0</v>
      </c>
      <c r="K1580" s="9" t="str">
        <f t="shared" si="174"/>
        <v>Id760</v>
      </c>
      <c r="L1580" s="8" t="str">
        <f t="shared" si="171"/>
        <v>Jul</v>
      </c>
      <c r="M1580" s="9">
        <f t="shared" si="169"/>
        <v>1960</v>
      </c>
      <c r="N1580" s="8" t="str" cm="1">
        <f t="array" ref="N1580">IF(G1580="?",INDEX($G$2:$G$2344,MODE(MATCH($G$2:$G$2344,$G$2:$G$2344,0))),G1580)</f>
        <v>tier - 3</v>
      </c>
      <c r="O1580" s="8" t="str" cm="1">
        <f t="array" ref="O1580">IF(H1580="?",INDEX($H$2:$H$2344,MODE(MATCH($H$2:$H$2344,$H$2:$H$2344,0))),H1580)</f>
        <v>tier - 3</v>
      </c>
      <c r="P1580" s="8" t="str">
        <f t="shared" si="172"/>
        <v>R1011</v>
      </c>
      <c r="Q1580" s="11">
        <f t="shared" si="173"/>
        <v>22121</v>
      </c>
      <c r="R1580" s="9">
        <f t="shared" si="175"/>
        <v>62</v>
      </c>
      <c r="S1580" s="9"/>
      <c r="T1580" s="40">
        <f>COUNTA(Table3[[#This Row],[month]:[age]])</f>
        <v>7</v>
      </c>
    </row>
    <row r="1581" spans="1:20" x14ac:dyDescent="0.25">
      <c r="A1581" t="s">
        <v>1612</v>
      </c>
      <c r="B1581">
        <v>1975</v>
      </c>
      <c r="C1581" t="s">
        <v>35</v>
      </c>
      <c r="D1581">
        <v>7</v>
      </c>
      <c r="E1581">
        <v>1</v>
      </c>
      <c r="F1581" s="42">
        <v>13472.19</v>
      </c>
      <c r="G1581" t="s">
        <v>12</v>
      </c>
      <c r="H1581" t="s">
        <v>11</v>
      </c>
      <c r="I1581" t="s">
        <v>23</v>
      </c>
      <c r="J1581" s="7">
        <f t="shared" si="170"/>
        <v>0</v>
      </c>
      <c r="K1581" s="9" t="str">
        <f t="shared" si="174"/>
        <v>Id759</v>
      </c>
      <c r="L1581" s="8" t="str">
        <f t="shared" si="171"/>
        <v>Aug</v>
      </c>
      <c r="M1581" s="9">
        <f t="shared" si="169"/>
        <v>1975</v>
      </c>
      <c r="N1581" s="8" t="str" cm="1">
        <f t="array" ref="N1581">IF(G1581="?",INDEX($G$2:$G$2344,MODE(MATCH($G$2:$G$2344,$G$2:$G$2344,0))),G1581)</f>
        <v>tier - 3</v>
      </c>
      <c r="O1581" s="8" t="str" cm="1">
        <f t="array" ref="O1581">IF(H1581="?",INDEX($H$2:$H$2344,MODE(MATCH($H$2:$H$2344,$H$2:$H$2344,0))),H1581)</f>
        <v>tier - 2</v>
      </c>
      <c r="P1581" s="8" t="str">
        <f t="shared" si="172"/>
        <v>R1012</v>
      </c>
      <c r="Q1581" s="11">
        <f t="shared" si="173"/>
        <v>27613</v>
      </c>
      <c r="R1581" s="9">
        <f t="shared" si="175"/>
        <v>47</v>
      </c>
      <c r="S1581" s="9"/>
      <c r="T1581" s="40">
        <f>COUNTA(Table3[[#This Row],[month]:[age]])</f>
        <v>7</v>
      </c>
    </row>
    <row r="1582" spans="1:20" x14ac:dyDescent="0.25">
      <c r="A1582" t="s">
        <v>1613</v>
      </c>
      <c r="B1582">
        <v>1990</v>
      </c>
      <c r="C1582" t="s">
        <v>35</v>
      </c>
      <c r="D1582">
        <v>30</v>
      </c>
      <c r="E1582">
        <v>3</v>
      </c>
      <c r="F1582" s="42">
        <v>13480.83</v>
      </c>
      <c r="G1582" t="s">
        <v>12</v>
      </c>
      <c r="H1582" t="s">
        <v>11</v>
      </c>
      <c r="I1582" t="s">
        <v>249</v>
      </c>
      <c r="J1582" s="7">
        <f t="shared" si="170"/>
        <v>0</v>
      </c>
      <c r="K1582" s="9" t="str">
        <f t="shared" si="174"/>
        <v>Id758</v>
      </c>
      <c r="L1582" s="8" t="str">
        <f t="shared" si="171"/>
        <v>Aug</v>
      </c>
      <c r="M1582" s="9">
        <f t="shared" si="169"/>
        <v>1990</v>
      </c>
      <c r="N1582" s="8" t="str" cm="1">
        <f t="array" ref="N1582">IF(G1582="?",INDEX($G$2:$G$2344,MODE(MATCH($G$2:$G$2344,$G$2:$G$2344,0))),G1582)</f>
        <v>tier - 3</v>
      </c>
      <c r="O1582" s="8" t="str" cm="1">
        <f t="array" ref="O1582">IF(H1582="?",INDEX($H$2:$H$2344,MODE(MATCH($H$2:$H$2344,$H$2:$H$2344,0))),H1582)</f>
        <v>tier - 2</v>
      </c>
      <c r="P1582" s="8" t="str">
        <f t="shared" si="172"/>
        <v>R1023</v>
      </c>
      <c r="Q1582" s="11">
        <f t="shared" si="173"/>
        <v>33115</v>
      </c>
      <c r="R1582" s="9">
        <f t="shared" si="175"/>
        <v>32</v>
      </c>
      <c r="S1582" s="9"/>
      <c r="T1582" s="40">
        <f>COUNTA(Table3[[#This Row],[month]:[age]])</f>
        <v>7</v>
      </c>
    </row>
    <row r="1583" spans="1:20" x14ac:dyDescent="0.25">
      <c r="A1583" t="s">
        <v>1614</v>
      </c>
      <c r="B1583">
        <v>1963</v>
      </c>
      <c r="C1583" t="s">
        <v>37</v>
      </c>
      <c r="D1583">
        <v>14</v>
      </c>
      <c r="E1583">
        <v>0</v>
      </c>
      <c r="F1583" s="42">
        <v>13511.28</v>
      </c>
      <c r="G1583" t="s">
        <v>12</v>
      </c>
      <c r="H1583" t="s">
        <v>16</v>
      </c>
      <c r="I1583" t="s">
        <v>23</v>
      </c>
      <c r="J1583" s="7">
        <f t="shared" si="170"/>
        <v>0</v>
      </c>
      <c r="K1583" s="9" t="str">
        <f t="shared" si="174"/>
        <v>Id757</v>
      </c>
      <c r="L1583" s="8" t="str">
        <f t="shared" si="171"/>
        <v>Oct</v>
      </c>
      <c r="M1583" s="9">
        <f t="shared" si="169"/>
        <v>1963</v>
      </c>
      <c r="N1583" s="8" t="str" cm="1">
        <f t="array" ref="N1583">IF(G1583="?",INDEX($G$2:$G$2344,MODE(MATCH($G$2:$G$2344,$G$2:$G$2344,0))),G1583)</f>
        <v>tier - 3</v>
      </c>
      <c r="O1583" s="8" t="str" cm="1">
        <f t="array" ref="O1583">IF(H1583="?",INDEX($H$2:$H$2344,MODE(MATCH($H$2:$H$2344,$H$2:$H$2344,0))),H1583)</f>
        <v>tier - 1</v>
      </c>
      <c r="P1583" s="8" t="str">
        <f t="shared" si="172"/>
        <v>R1012</v>
      </c>
      <c r="Q1583" s="11">
        <f t="shared" si="173"/>
        <v>23298</v>
      </c>
      <c r="R1583" s="9">
        <f t="shared" si="175"/>
        <v>59</v>
      </c>
      <c r="S1583" s="9"/>
      <c r="T1583" s="40">
        <f>COUNTA(Table3[[#This Row],[month]:[age]])</f>
        <v>7</v>
      </c>
    </row>
    <row r="1584" spans="1:20" x14ac:dyDescent="0.25">
      <c r="A1584" t="s">
        <v>1615</v>
      </c>
      <c r="B1584">
        <v>1960</v>
      </c>
      <c r="C1584" t="s">
        <v>10</v>
      </c>
      <c r="D1584">
        <v>11</v>
      </c>
      <c r="E1584">
        <v>0</v>
      </c>
      <c r="F1584" s="42">
        <v>13555</v>
      </c>
      <c r="G1584" t="s">
        <v>12</v>
      </c>
      <c r="H1584" t="s">
        <v>12</v>
      </c>
      <c r="I1584" t="s">
        <v>356</v>
      </c>
      <c r="J1584" s="7">
        <f t="shared" si="170"/>
        <v>0</v>
      </c>
      <c r="K1584" s="9" t="str">
        <f t="shared" si="174"/>
        <v>Id756</v>
      </c>
      <c r="L1584" s="8" t="str">
        <f t="shared" si="171"/>
        <v>Jul</v>
      </c>
      <c r="M1584" s="9">
        <f t="shared" ref="M1584:M1647" si="176">IF(B1584="?",AVERAGE($B$2:$B$2344),B1584)</f>
        <v>1960</v>
      </c>
      <c r="N1584" s="8" t="str" cm="1">
        <f t="array" ref="N1584">IF(G1584="?",INDEX($G$2:$G$2344,MODE(MATCH($G$2:$G$2344,$G$2:$G$2344,0))),G1584)</f>
        <v>tier - 3</v>
      </c>
      <c r="O1584" s="8" t="str" cm="1">
        <f t="array" ref="O1584">IF(H1584="?",INDEX($H$2:$H$2344,MODE(MATCH($H$2:$H$2344,$H$2:$H$2344,0))),H1584)</f>
        <v>tier - 3</v>
      </c>
      <c r="P1584" s="8" t="str">
        <f t="shared" si="172"/>
        <v>R1017</v>
      </c>
      <c r="Q1584" s="11">
        <f t="shared" si="173"/>
        <v>22108</v>
      </c>
      <c r="R1584" s="9">
        <f t="shared" si="175"/>
        <v>62</v>
      </c>
      <c r="S1584" s="9"/>
      <c r="T1584" s="40">
        <f>COUNTA(Table3[[#This Row],[month]:[age]])</f>
        <v>7</v>
      </c>
    </row>
    <row r="1585" spans="1:20" x14ac:dyDescent="0.25">
      <c r="A1585" t="s">
        <v>1616</v>
      </c>
      <c r="B1585">
        <v>1968</v>
      </c>
      <c r="C1585" t="s">
        <v>10</v>
      </c>
      <c r="D1585">
        <v>15</v>
      </c>
      <c r="E1585">
        <v>0</v>
      </c>
      <c r="F1585" s="42">
        <v>13566.04</v>
      </c>
      <c r="G1585" t="s">
        <v>12</v>
      </c>
      <c r="H1585" t="s">
        <v>12</v>
      </c>
      <c r="I1585" t="s">
        <v>535</v>
      </c>
      <c r="J1585" s="7">
        <f t="shared" si="170"/>
        <v>0</v>
      </c>
      <c r="K1585" s="9" t="str">
        <f t="shared" si="174"/>
        <v>Id755</v>
      </c>
      <c r="L1585" s="8" t="str">
        <f t="shared" si="171"/>
        <v>Jul</v>
      </c>
      <c r="M1585" s="9">
        <f t="shared" si="176"/>
        <v>1968</v>
      </c>
      <c r="N1585" s="8" t="str" cm="1">
        <f t="array" ref="N1585">IF(G1585="?",INDEX($G$2:$G$2344,MODE(MATCH($G$2:$G$2344,$G$2:$G$2344,0))),G1585)</f>
        <v>tier - 3</v>
      </c>
      <c r="O1585" s="8" t="str" cm="1">
        <f t="array" ref="O1585">IF(H1585="?",INDEX($H$2:$H$2344,MODE(MATCH($H$2:$H$2344,$H$2:$H$2344,0))),H1585)</f>
        <v>tier - 3</v>
      </c>
      <c r="P1585" s="8" t="str">
        <f t="shared" si="172"/>
        <v>R1026</v>
      </c>
      <c r="Q1585" s="11">
        <f t="shared" si="173"/>
        <v>25034</v>
      </c>
      <c r="R1585" s="9">
        <f t="shared" si="175"/>
        <v>54</v>
      </c>
      <c r="S1585" s="9"/>
      <c r="T1585" s="40">
        <f>COUNTA(Table3[[#This Row],[month]:[age]])</f>
        <v>7</v>
      </c>
    </row>
    <row r="1586" spans="1:20" x14ac:dyDescent="0.25">
      <c r="A1586" t="s">
        <v>1617</v>
      </c>
      <c r="B1586">
        <v>1992</v>
      </c>
      <c r="C1586" t="s">
        <v>35</v>
      </c>
      <c r="D1586">
        <v>14</v>
      </c>
      <c r="E1586">
        <v>0</v>
      </c>
      <c r="F1586" s="42">
        <v>13588.17</v>
      </c>
      <c r="G1586" t="s">
        <v>12</v>
      </c>
      <c r="H1586" t="s">
        <v>16</v>
      </c>
      <c r="I1586" t="s">
        <v>23</v>
      </c>
      <c r="J1586" s="7">
        <f t="shared" si="170"/>
        <v>0</v>
      </c>
      <c r="K1586" s="9" t="str">
        <f t="shared" si="174"/>
        <v>Id754</v>
      </c>
      <c r="L1586" s="8" t="str">
        <f t="shared" si="171"/>
        <v>Aug</v>
      </c>
      <c r="M1586" s="9">
        <f t="shared" si="176"/>
        <v>1992</v>
      </c>
      <c r="N1586" s="8" t="str" cm="1">
        <f t="array" ref="N1586">IF(G1586="?",INDEX($G$2:$G$2344,MODE(MATCH($G$2:$G$2344,$G$2:$G$2344,0))),G1586)</f>
        <v>tier - 3</v>
      </c>
      <c r="O1586" s="8" t="str" cm="1">
        <f t="array" ref="O1586">IF(H1586="?",INDEX($H$2:$H$2344,MODE(MATCH($H$2:$H$2344,$H$2:$H$2344,0))),H1586)</f>
        <v>tier - 1</v>
      </c>
      <c r="P1586" s="8" t="str">
        <f t="shared" si="172"/>
        <v>R1012</v>
      </c>
      <c r="Q1586" s="11">
        <f t="shared" si="173"/>
        <v>33830</v>
      </c>
      <c r="R1586" s="9">
        <f t="shared" si="175"/>
        <v>30</v>
      </c>
      <c r="S1586" s="9"/>
      <c r="T1586" s="40">
        <f>COUNTA(Table3[[#This Row],[month]:[age]])</f>
        <v>7</v>
      </c>
    </row>
    <row r="1587" spans="1:20" x14ac:dyDescent="0.25">
      <c r="A1587" t="s">
        <v>1618</v>
      </c>
      <c r="B1587">
        <v>1964</v>
      </c>
      <c r="C1587" t="s">
        <v>20</v>
      </c>
      <c r="D1587">
        <v>10</v>
      </c>
      <c r="E1587">
        <v>2</v>
      </c>
      <c r="F1587" s="42">
        <v>13607.37</v>
      </c>
      <c r="G1587" t="s">
        <v>12</v>
      </c>
      <c r="H1587" t="s">
        <v>16</v>
      </c>
      <c r="I1587" t="s">
        <v>247</v>
      </c>
      <c r="J1587" s="7">
        <f t="shared" si="170"/>
        <v>0</v>
      </c>
      <c r="K1587" s="9" t="str">
        <f t="shared" si="174"/>
        <v>Id753</v>
      </c>
      <c r="L1587" s="8" t="str">
        <f t="shared" si="171"/>
        <v>Sep</v>
      </c>
      <c r="M1587" s="9">
        <f t="shared" si="176"/>
        <v>1964</v>
      </c>
      <c r="N1587" s="8" t="str" cm="1">
        <f t="array" ref="N1587">IF(G1587="?",INDEX($G$2:$G$2344,MODE(MATCH($G$2:$G$2344,$G$2:$G$2344,0))),G1587)</f>
        <v>tier - 3</v>
      </c>
      <c r="O1587" s="8" t="str" cm="1">
        <f t="array" ref="O1587">IF(H1587="?",INDEX($H$2:$H$2344,MODE(MATCH($H$2:$H$2344,$H$2:$H$2344,0))),H1587)</f>
        <v>tier - 1</v>
      </c>
      <c r="P1587" s="8" t="str">
        <f t="shared" si="172"/>
        <v>R1024</v>
      </c>
      <c r="Q1587" s="11">
        <f t="shared" si="173"/>
        <v>23630</v>
      </c>
      <c r="R1587" s="9">
        <f t="shared" si="175"/>
        <v>58</v>
      </c>
      <c r="S1587" s="9"/>
      <c r="T1587" s="40">
        <f>COUNTA(Table3[[#This Row],[month]:[age]])</f>
        <v>7</v>
      </c>
    </row>
    <row r="1588" spans="1:20" x14ac:dyDescent="0.25">
      <c r="A1588" t="s">
        <v>1619</v>
      </c>
      <c r="B1588">
        <v>1961</v>
      </c>
      <c r="C1588" t="s">
        <v>15</v>
      </c>
      <c r="D1588">
        <v>18</v>
      </c>
      <c r="E1588">
        <v>0</v>
      </c>
      <c r="F1588" s="42">
        <v>13616.36</v>
      </c>
      <c r="G1588" t="s">
        <v>12</v>
      </c>
      <c r="H1588" t="s">
        <v>12</v>
      </c>
      <c r="I1588" t="s">
        <v>247</v>
      </c>
      <c r="J1588" s="7">
        <f t="shared" si="170"/>
        <v>0</v>
      </c>
      <c r="K1588" s="9" t="str">
        <f t="shared" si="174"/>
        <v>Id752</v>
      </c>
      <c r="L1588" s="8" t="str">
        <f t="shared" si="171"/>
        <v>Nov</v>
      </c>
      <c r="M1588" s="9">
        <f t="shared" si="176"/>
        <v>1961</v>
      </c>
      <c r="N1588" s="8" t="str" cm="1">
        <f t="array" ref="N1588">IF(G1588="?",INDEX($G$2:$G$2344,MODE(MATCH($G$2:$G$2344,$G$2:$G$2344,0))),G1588)</f>
        <v>tier - 3</v>
      </c>
      <c r="O1588" s="8" t="str" cm="1">
        <f t="array" ref="O1588">IF(H1588="?",INDEX($H$2:$H$2344,MODE(MATCH($H$2:$H$2344,$H$2:$H$2344,0))),H1588)</f>
        <v>tier - 3</v>
      </c>
      <c r="P1588" s="8" t="str">
        <f t="shared" si="172"/>
        <v>R1024</v>
      </c>
      <c r="Q1588" s="11">
        <f t="shared" si="173"/>
        <v>22603</v>
      </c>
      <c r="R1588" s="9">
        <f t="shared" si="175"/>
        <v>61</v>
      </c>
      <c r="S1588" s="9"/>
      <c r="T1588" s="40">
        <f>COUNTA(Table3[[#This Row],[month]:[age]])</f>
        <v>7</v>
      </c>
    </row>
    <row r="1589" spans="1:20" x14ac:dyDescent="0.25">
      <c r="A1589" t="s">
        <v>1620</v>
      </c>
      <c r="B1589">
        <v>1969</v>
      </c>
      <c r="C1589" t="s">
        <v>10</v>
      </c>
      <c r="D1589">
        <v>26</v>
      </c>
      <c r="E1589">
        <v>0</v>
      </c>
      <c r="F1589" s="42">
        <v>13622.01</v>
      </c>
      <c r="G1589" t="s">
        <v>12</v>
      </c>
      <c r="H1589" t="s">
        <v>12</v>
      </c>
      <c r="I1589" t="s">
        <v>23</v>
      </c>
      <c r="J1589" s="7">
        <f t="shared" si="170"/>
        <v>0</v>
      </c>
      <c r="K1589" s="9" t="str">
        <f t="shared" si="174"/>
        <v>Id751</v>
      </c>
      <c r="L1589" s="8" t="str">
        <f t="shared" si="171"/>
        <v>Jul</v>
      </c>
      <c r="M1589" s="9">
        <f t="shared" si="176"/>
        <v>1969</v>
      </c>
      <c r="N1589" s="8" t="str" cm="1">
        <f t="array" ref="N1589">IF(G1589="?",INDEX($G$2:$G$2344,MODE(MATCH($G$2:$G$2344,$G$2:$G$2344,0))),G1589)</f>
        <v>tier - 3</v>
      </c>
      <c r="O1589" s="8" t="str" cm="1">
        <f t="array" ref="O1589">IF(H1589="?",INDEX($H$2:$H$2344,MODE(MATCH($H$2:$H$2344,$H$2:$H$2344,0))),H1589)</f>
        <v>tier - 3</v>
      </c>
      <c r="P1589" s="8" t="str">
        <f t="shared" si="172"/>
        <v>R1012</v>
      </c>
      <c r="Q1589" s="11">
        <f t="shared" si="173"/>
        <v>25410</v>
      </c>
      <c r="R1589" s="9">
        <f t="shared" si="175"/>
        <v>53</v>
      </c>
      <c r="S1589" s="9"/>
      <c r="T1589" s="40">
        <f>COUNTA(Table3[[#This Row],[month]:[age]])</f>
        <v>7</v>
      </c>
    </row>
    <row r="1590" spans="1:20" x14ac:dyDescent="0.25">
      <c r="A1590" t="s">
        <v>1621</v>
      </c>
      <c r="B1590">
        <v>1961</v>
      </c>
      <c r="C1590" t="s">
        <v>30</v>
      </c>
      <c r="D1590">
        <v>24</v>
      </c>
      <c r="E1590">
        <v>0</v>
      </c>
      <c r="F1590" s="42">
        <v>13635.64</v>
      </c>
      <c r="G1590" t="s">
        <v>12</v>
      </c>
      <c r="H1590" t="s">
        <v>12</v>
      </c>
      <c r="I1590" t="s">
        <v>247</v>
      </c>
      <c r="J1590" s="7">
        <f t="shared" si="170"/>
        <v>0</v>
      </c>
      <c r="K1590" s="9" t="str">
        <f t="shared" si="174"/>
        <v>Id750</v>
      </c>
      <c r="L1590" s="8" t="str">
        <f t="shared" si="171"/>
        <v>Dec</v>
      </c>
      <c r="M1590" s="9">
        <f t="shared" si="176"/>
        <v>1961</v>
      </c>
      <c r="N1590" s="8" t="str" cm="1">
        <f t="array" ref="N1590">IF(G1590="?",INDEX($G$2:$G$2344,MODE(MATCH($G$2:$G$2344,$G$2:$G$2344,0))),G1590)</f>
        <v>tier - 3</v>
      </c>
      <c r="O1590" s="8" t="str" cm="1">
        <f t="array" ref="O1590">IF(H1590="?",INDEX($H$2:$H$2344,MODE(MATCH($H$2:$H$2344,$H$2:$H$2344,0))),H1590)</f>
        <v>tier - 3</v>
      </c>
      <c r="P1590" s="8" t="str">
        <f t="shared" si="172"/>
        <v>R1024</v>
      </c>
      <c r="Q1590" s="11">
        <f t="shared" si="173"/>
        <v>22639</v>
      </c>
      <c r="R1590" s="9">
        <f t="shared" si="175"/>
        <v>61</v>
      </c>
      <c r="S1590" s="9"/>
      <c r="T1590" s="40">
        <f>COUNTA(Table3[[#This Row],[month]:[age]])</f>
        <v>7</v>
      </c>
    </row>
    <row r="1591" spans="1:20" x14ac:dyDescent="0.25">
      <c r="A1591" t="s">
        <v>1622</v>
      </c>
      <c r="B1591">
        <v>1984</v>
      </c>
      <c r="C1591" t="s">
        <v>10</v>
      </c>
      <c r="D1591">
        <v>20</v>
      </c>
      <c r="E1591">
        <v>3</v>
      </c>
      <c r="F1591" s="42">
        <v>13638.06</v>
      </c>
      <c r="G1591" t="s">
        <v>12</v>
      </c>
      <c r="H1591" t="s">
        <v>12</v>
      </c>
      <c r="I1591" t="s">
        <v>249</v>
      </c>
      <c r="J1591" s="7">
        <f t="shared" si="170"/>
        <v>0</v>
      </c>
      <c r="K1591" s="9" t="str">
        <f t="shared" si="174"/>
        <v>Id749</v>
      </c>
      <c r="L1591" s="8" t="str">
        <f t="shared" si="171"/>
        <v>Jul</v>
      </c>
      <c r="M1591" s="9">
        <f t="shared" si="176"/>
        <v>1984</v>
      </c>
      <c r="N1591" s="8" t="str" cm="1">
        <f t="array" ref="N1591">IF(G1591="?",INDEX($G$2:$G$2344,MODE(MATCH($G$2:$G$2344,$G$2:$G$2344,0))),G1591)</f>
        <v>tier - 3</v>
      </c>
      <c r="O1591" s="8" t="str" cm="1">
        <f t="array" ref="O1591">IF(H1591="?",INDEX($H$2:$H$2344,MODE(MATCH($H$2:$H$2344,$H$2:$H$2344,0))),H1591)</f>
        <v>tier - 3</v>
      </c>
      <c r="P1591" s="8" t="str">
        <f t="shared" si="172"/>
        <v>R1023</v>
      </c>
      <c r="Q1591" s="11">
        <f t="shared" si="173"/>
        <v>30883</v>
      </c>
      <c r="R1591" s="9">
        <f t="shared" si="175"/>
        <v>38</v>
      </c>
      <c r="S1591" s="9"/>
      <c r="T1591" s="40">
        <f>COUNTA(Table3[[#This Row],[month]:[age]])</f>
        <v>7</v>
      </c>
    </row>
    <row r="1592" spans="1:20" x14ac:dyDescent="0.25">
      <c r="A1592" t="s">
        <v>1623</v>
      </c>
      <c r="B1592">
        <v>1963</v>
      </c>
      <c r="C1592" t="s">
        <v>35</v>
      </c>
      <c r="D1592">
        <v>4</v>
      </c>
      <c r="E1592">
        <v>0</v>
      </c>
      <c r="F1592" s="42">
        <v>13677.68</v>
      </c>
      <c r="G1592" t="s">
        <v>12</v>
      </c>
      <c r="H1592" t="s">
        <v>11</v>
      </c>
      <c r="I1592" t="s">
        <v>300</v>
      </c>
      <c r="J1592" s="7">
        <f t="shared" si="170"/>
        <v>0</v>
      </c>
      <c r="K1592" s="9" t="str">
        <f t="shared" si="174"/>
        <v>Id748</v>
      </c>
      <c r="L1592" s="8" t="str">
        <f t="shared" si="171"/>
        <v>Aug</v>
      </c>
      <c r="M1592" s="9">
        <f t="shared" si="176"/>
        <v>1963</v>
      </c>
      <c r="N1592" s="8" t="str" cm="1">
        <f t="array" ref="N1592">IF(G1592="?",INDEX($G$2:$G$2344,MODE(MATCH($G$2:$G$2344,$G$2:$G$2344,0))),G1592)</f>
        <v>tier - 3</v>
      </c>
      <c r="O1592" s="8" t="str" cm="1">
        <f t="array" ref="O1592">IF(H1592="?",INDEX($H$2:$H$2344,MODE(MATCH($H$2:$H$2344,$H$2:$H$2344,0))),H1592)</f>
        <v>tier - 2</v>
      </c>
      <c r="P1592" s="8" t="str">
        <f t="shared" si="172"/>
        <v>R1021</v>
      </c>
      <c r="Q1592" s="11">
        <f t="shared" si="173"/>
        <v>23227</v>
      </c>
      <c r="R1592" s="9">
        <f t="shared" si="175"/>
        <v>59</v>
      </c>
      <c r="S1592" s="9"/>
      <c r="T1592" s="40">
        <f>COUNTA(Table3[[#This Row],[month]:[age]])</f>
        <v>7</v>
      </c>
    </row>
    <row r="1593" spans="1:20" x14ac:dyDescent="0.25">
      <c r="A1593" t="s">
        <v>1624</v>
      </c>
      <c r="B1593">
        <v>1985</v>
      </c>
      <c r="C1593" t="s">
        <v>20</v>
      </c>
      <c r="D1593">
        <v>14</v>
      </c>
      <c r="E1593">
        <v>3</v>
      </c>
      <c r="F1593" s="42">
        <v>13685.51</v>
      </c>
      <c r="G1593" t="s">
        <v>12</v>
      </c>
      <c r="H1593" t="s">
        <v>16</v>
      </c>
      <c r="I1593" t="s">
        <v>535</v>
      </c>
      <c r="J1593" s="7">
        <f t="shared" si="170"/>
        <v>0</v>
      </c>
      <c r="K1593" s="9" t="str">
        <f t="shared" si="174"/>
        <v>Id747</v>
      </c>
      <c r="L1593" s="8" t="str">
        <f t="shared" si="171"/>
        <v>Sep</v>
      </c>
      <c r="M1593" s="9">
        <f t="shared" si="176"/>
        <v>1985</v>
      </c>
      <c r="N1593" s="8" t="str" cm="1">
        <f t="array" ref="N1593">IF(G1593="?",INDEX($G$2:$G$2344,MODE(MATCH($G$2:$G$2344,$G$2:$G$2344,0))),G1593)</f>
        <v>tier - 3</v>
      </c>
      <c r="O1593" s="8" t="str" cm="1">
        <f t="array" ref="O1593">IF(H1593="?",INDEX($H$2:$H$2344,MODE(MATCH($H$2:$H$2344,$H$2:$H$2344,0))),H1593)</f>
        <v>tier - 1</v>
      </c>
      <c r="P1593" s="8" t="str">
        <f t="shared" si="172"/>
        <v>R1026</v>
      </c>
      <c r="Q1593" s="11">
        <f t="shared" si="173"/>
        <v>31304</v>
      </c>
      <c r="R1593" s="9">
        <f t="shared" si="175"/>
        <v>37</v>
      </c>
      <c r="S1593" s="9"/>
      <c r="T1593" s="40">
        <f>COUNTA(Table3[[#This Row],[month]:[age]])</f>
        <v>7</v>
      </c>
    </row>
    <row r="1594" spans="1:20" x14ac:dyDescent="0.25">
      <c r="A1594" t="s">
        <v>1625</v>
      </c>
      <c r="B1594">
        <v>1986</v>
      </c>
      <c r="C1594" t="s">
        <v>15</v>
      </c>
      <c r="D1594">
        <v>24</v>
      </c>
      <c r="E1594">
        <v>3</v>
      </c>
      <c r="F1594" s="42">
        <v>13714.55</v>
      </c>
      <c r="G1594" t="s">
        <v>12</v>
      </c>
      <c r="H1594" t="s">
        <v>11</v>
      </c>
      <c r="I1594" t="s">
        <v>249</v>
      </c>
      <c r="J1594" s="7">
        <f t="shared" si="170"/>
        <v>0</v>
      </c>
      <c r="K1594" s="9" t="str">
        <f t="shared" si="174"/>
        <v>Id746</v>
      </c>
      <c r="L1594" s="8" t="str">
        <f t="shared" si="171"/>
        <v>Nov</v>
      </c>
      <c r="M1594" s="9">
        <f t="shared" si="176"/>
        <v>1986</v>
      </c>
      <c r="N1594" s="8" t="str" cm="1">
        <f t="array" ref="N1594">IF(G1594="?",INDEX($G$2:$G$2344,MODE(MATCH($G$2:$G$2344,$G$2:$G$2344,0))),G1594)</f>
        <v>tier - 3</v>
      </c>
      <c r="O1594" s="8" t="str" cm="1">
        <f t="array" ref="O1594">IF(H1594="?",INDEX($H$2:$H$2344,MODE(MATCH($H$2:$H$2344,$H$2:$H$2344,0))),H1594)</f>
        <v>tier - 2</v>
      </c>
      <c r="P1594" s="8" t="str">
        <f t="shared" si="172"/>
        <v>R1023</v>
      </c>
      <c r="Q1594" s="11">
        <f t="shared" si="173"/>
        <v>31740</v>
      </c>
      <c r="R1594" s="9">
        <f t="shared" si="175"/>
        <v>36</v>
      </c>
      <c r="S1594" s="9"/>
      <c r="T1594" s="40">
        <f>COUNTA(Table3[[#This Row],[month]:[age]])</f>
        <v>7</v>
      </c>
    </row>
    <row r="1595" spans="1:20" x14ac:dyDescent="0.25">
      <c r="A1595" t="s">
        <v>1626</v>
      </c>
      <c r="B1595">
        <v>1981</v>
      </c>
      <c r="C1595" t="s">
        <v>35</v>
      </c>
      <c r="D1595">
        <v>2</v>
      </c>
      <c r="E1595">
        <v>1</v>
      </c>
      <c r="F1595" s="42">
        <v>13725.47</v>
      </c>
      <c r="G1595" t="s">
        <v>12</v>
      </c>
      <c r="H1595" t="s">
        <v>11</v>
      </c>
      <c r="I1595" t="s">
        <v>247</v>
      </c>
      <c r="J1595" s="7">
        <f t="shared" si="170"/>
        <v>0</v>
      </c>
      <c r="K1595" s="9" t="str">
        <f t="shared" si="174"/>
        <v>Id745</v>
      </c>
      <c r="L1595" s="8" t="str">
        <f t="shared" si="171"/>
        <v>Aug</v>
      </c>
      <c r="M1595" s="9">
        <f t="shared" si="176"/>
        <v>1981</v>
      </c>
      <c r="N1595" s="8" t="str" cm="1">
        <f t="array" ref="N1595">IF(G1595="?",INDEX($G$2:$G$2344,MODE(MATCH($G$2:$G$2344,$G$2:$G$2344,0))),G1595)</f>
        <v>tier - 3</v>
      </c>
      <c r="O1595" s="8" t="str" cm="1">
        <f t="array" ref="O1595">IF(H1595="?",INDEX($H$2:$H$2344,MODE(MATCH($H$2:$H$2344,$H$2:$H$2344,0))),H1595)</f>
        <v>tier - 2</v>
      </c>
      <c r="P1595" s="8" t="str">
        <f t="shared" si="172"/>
        <v>R1024</v>
      </c>
      <c r="Q1595" s="11">
        <f t="shared" si="173"/>
        <v>29800</v>
      </c>
      <c r="R1595" s="9">
        <f t="shared" si="175"/>
        <v>41</v>
      </c>
      <c r="S1595" s="9"/>
      <c r="T1595" s="40">
        <f>COUNTA(Table3[[#This Row],[month]:[age]])</f>
        <v>7</v>
      </c>
    </row>
    <row r="1596" spans="1:20" x14ac:dyDescent="0.25">
      <c r="A1596" t="s">
        <v>1627</v>
      </c>
      <c r="B1596">
        <v>1985</v>
      </c>
      <c r="C1596" t="s">
        <v>35</v>
      </c>
      <c r="D1596">
        <v>29</v>
      </c>
      <c r="E1596">
        <v>3</v>
      </c>
      <c r="F1596" s="42">
        <v>13726.21</v>
      </c>
      <c r="G1596" t="s">
        <v>12</v>
      </c>
      <c r="H1596" t="s">
        <v>12</v>
      </c>
      <c r="I1596" t="s">
        <v>535</v>
      </c>
      <c r="J1596" s="7">
        <f t="shared" si="170"/>
        <v>0</v>
      </c>
      <c r="K1596" s="9" t="str">
        <f t="shared" si="174"/>
        <v>Id744</v>
      </c>
      <c r="L1596" s="8" t="str">
        <f t="shared" si="171"/>
        <v>Aug</v>
      </c>
      <c r="M1596" s="9">
        <f t="shared" si="176"/>
        <v>1985</v>
      </c>
      <c r="N1596" s="8" t="str" cm="1">
        <f t="array" ref="N1596">IF(G1596="?",INDEX($G$2:$G$2344,MODE(MATCH($G$2:$G$2344,$G$2:$G$2344,0))),G1596)</f>
        <v>tier - 3</v>
      </c>
      <c r="O1596" s="8" t="str" cm="1">
        <f t="array" ref="O1596">IF(H1596="?",INDEX($H$2:$H$2344,MODE(MATCH($H$2:$H$2344,$H$2:$H$2344,0))),H1596)</f>
        <v>tier - 3</v>
      </c>
      <c r="P1596" s="8" t="str">
        <f t="shared" si="172"/>
        <v>R1026</v>
      </c>
      <c r="Q1596" s="11">
        <f t="shared" si="173"/>
        <v>31288</v>
      </c>
      <c r="R1596" s="9">
        <f t="shared" si="175"/>
        <v>37</v>
      </c>
      <c r="S1596" s="9"/>
      <c r="T1596" s="40">
        <f>COUNTA(Table3[[#This Row],[month]:[age]])</f>
        <v>7</v>
      </c>
    </row>
    <row r="1597" spans="1:20" x14ac:dyDescent="0.25">
      <c r="A1597" t="s">
        <v>1628</v>
      </c>
      <c r="B1597">
        <v>1969</v>
      </c>
      <c r="C1597" t="s">
        <v>37</v>
      </c>
      <c r="D1597">
        <v>23</v>
      </c>
      <c r="E1597">
        <v>0</v>
      </c>
      <c r="F1597" s="42">
        <v>13746.74</v>
      </c>
      <c r="G1597" t="s">
        <v>12</v>
      </c>
      <c r="H1597" t="s">
        <v>11</v>
      </c>
      <c r="I1597" t="s">
        <v>535</v>
      </c>
      <c r="J1597" s="7">
        <f t="shared" si="170"/>
        <v>0</v>
      </c>
      <c r="K1597" s="9" t="str">
        <f t="shared" si="174"/>
        <v>Id743</v>
      </c>
      <c r="L1597" s="8" t="str">
        <f t="shared" si="171"/>
        <v>Oct</v>
      </c>
      <c r="M1597" s="9">
        <f t="shared" si="176"/>
        <v>1969</v>
      </c>
      <c r="N1597" s="8" t="str" cm="1">
        <f t="array" ref="N1597">IF(G1597="?",INDEX($G$2:$G$2344,MODE(MATCH($G$2:$G$2344,$G$2:$G$2344,0))),G1597)</f>
        <v>tier - 3</v>
      </c>
      <c r="O1597" s="8" t="str" cm="1">
        <f t="array" ref="O1597">IF(H1597="?",INDEX($H$2:$H$2344,MODE(MATCH($H$2:$H$2344,$H$2:$H$2344,0))),H1597)</f>
        <v>tier - 2</v>
      </c>
      <c r="P1597" s="8" t="str">
        <f t="shared" si="172"/>
        <v>R1026</v>
      </c>
      <c r="Q1597" s="11">
        <f t="shared" si="173"/>
        <v>25499</v>
      </c>
      <c r="R1597" s="9">
        <f t="shared" si="175"/>
        <v>53</v>
      </c>
      <c r="S1597" s="9"/>
      <c r="T1597" s="40">
        <f>COUNTA(Table3[[#This Row],[month]:[age]])</f>
        <v>7</v>
      </c>
    </row>
    <row r="1598" spans="1:20" x14ac:dyDescent="0.25">
      <c r="A1598" t="s">
        <v>1629</v>
      </c>
      <c r="B1598">
        <v>2004</v>
      </c>
      <c r="C1598" t="s">
        <v>10</v>
      </c>
      <c r="D1598">
        <v>16</v>
      </c>
      <c r="E1598">
        <v>0</v>
      </c>
      <c r="F1598" s="42">
        <v>13747.87</v>
      </c>
      <c r="G1598" t="s">
        <v>12</v>
      </c>
      <c r="H1598" t="s">
        <v>11</v>
      </c>
      <c r="I1598" t="s">
        <v>170</v>
      </c>
      <c r="J1598" s="7">
        <f t="shared" si="170"/>
        <v>0</v>
      </c>
      <c r="K1598" s="9" t="str">
        <f t="shared" si="174"/>
        <v>Id742</v>
      </c>
      <c r="L1598" s="8" t="str">
        <f t="shared" si="171"/>
        <v>Jul</v>
      </c>
      <c r="M1598" s="9">
        <f t="shared" si="176"/>
        <v>2004</v>
      </c>
      <c r="N1598" s="8" t="str" cm="1">
        <f t="array" ref="N1598">IF(G1598="?",INDEX($G$2:$G$2344,MODE(MATCH($G$2:$G$2344,$G$2:$G$2344,0))),G1598)</f>
        <v>tier - 3</v>
      </c>
      <c r="O1598" s="8" t="str" cm="1">
        <f t="array" ref="O1598">IF(H1598="?",INDEX($H$2:$H$2344,MODE(MATCH($H$2:$H$2344,$H$2:$H$2344,0))),H1598)</f>
        <v>tier - 2</v>
      </c>
      <c r="P1598" s="8" t="str">
        <f t="shared" si="172"/>
        <v>R1018</v>
      </c>
      <c r="Q1598" s="11">
        <f t="shared" si="173"/>
        <v>38184</v>
      </c>
      <c r="R1598" s="9">
        <f t="shared" si="175"/>
        <v>18</v>
      </c>
      <c r="S1598" s="9"/>
      <c r="T1598" s="40">
        <f>COUNTA(Table3[[#This Row],[month]:[age]])</f>
        <v>7</v>
      </c>
    </row>
    <row r="1599" spans="1:20" x14ac:dyDescent="0.25">
      <c r="A1599" t="s">
        <v>1630</v>
      </c>
      <c r="B1599">
        <v>1959</v>
      </c>
      <c r="C1599" t="s">
        <v>35</v>
      </c>
      <c r="D1599">
        <v>6</v>
      </c>
      <c r="E1599">
        <v>0</v>
      </c>
      <c r="F1599" s="42">
        <v>13770.1</v>
      </c>
      <c r="G1599" t="s">
        <v>12</v>
      </c>
      <c r="H1599" t="s">
        <v>16</v>
      </c>
      <c r="I1599" t="s">
        <v>23</v>
      </c>
      <c r="J1599" s="7">
        <f t="shared" si="170"/>
        <v>0</v>
      </c>
      <c r="K1599" s="9" t="str">
        <f t="shared" si="174"/>
        <v>Id741</v>
      </c>
      <c r="L1599" s="8" t="str">
        <f t="shared" si="171"/>
        <v>Aug</v>
      </c>
      <c r="M1599" s="9">
        <f t="shared" si="176"/>
        <v>1959</v>
      </c>
      <c r="N1599" s="8" t="str" cm="1">
        <f t="array" ref="N1599">IF(G1599="?",INDEX($G$2:$G$2344,MODE(MATCH($G$2:$G$2344,$G$2:$G$2344,0))),G1599)</f>
        <v>tier - 3</v>
      </c>
      <c r="O1599" s="8" t="str" cm="1">
        <f t="array" ref="O1599">IF(H1599="?",INDEX($H$2:$H$2344,MODE(MATCH($H$2:$H$2344,$H$2:$H$2344,0))),H1599)</f>
        <v>tier - 1</v>
      </c>
      <c r="P1599" s="8" t="str">
        <f t="shared" si="172"/>
        <v>R1012</v>
      </c>
      <c r="Q1599" s="11">
        <f t="shared" si="173"/>
        <v>21768</v>
      </c>
      <c r="R1599" s="9">
        <f t="shared" si="175"/>
        <v>63</v>
      </c>
      <c r="S1599" s="9"/>
      <c r="T1599" s="40">
        <f>COUNTA(Table3[[#This Row],[month]:[age]])</f>
        <v>7</v>
      </c>
    </row>
    <row r="1600" spans="1:20" x14ac:dyDescent="0.25">
      <c r="A1600" t="s">
        <v>1631</v>
      </c>
      <c r="B1600">
        <v>1966</v>
      </c>
      <c r="C1600" t="s">
        <v>15</v>
      </c>
      <c r="D1600">
        <v>10</v>
      </c>
      <c r="E1600">
        <v>0</v>
      </c>
      <c r="F1600" s="42">
        <v>13801.61</v>
      </c>
      <c r="G1600" t="s">
        <v>12</v>
      </c>
      <c r="H1600" t="s">
        <v>12</v>
      </c>
      <c r="I1600" t="s">
        <v>535</v>
      </c>
      <c r="J1600" s="7">
        <f t="shared" si="170"/>
        <v>0</v>
      </c>
      <c r="K1600" s="9" t="str">
        <f t="shared" si="174"/>
        <v>Id740</v>
      </c>
      <c r="L1600" s="8" t="str">
        <f t="shared" si="171"/>
        <v>Nov</v>
      </c>
      <c r="M1600" s="9">
        <f t="shared" si="176"/>
        <v>1966</v>
      </c>
      <c r="N1600" s="8" t="str" cm="1">
        <f t="array" ref="N1600">IF(G1600="?",INDEX($G$2:$G$2344,MODE(MATCH($G$2:$G$2344,$G$2:$G$2344,0))),G1600)</f>
        <v>tier - 3</v>
      </c>
      <c r="O1600" s="8" t="str" cm="1">
        <f t="array" ref="O1600">IF(H1600="?",INDEX($H$2:$H$2344,MODE(MATCH($H$2:$H$2344,$H$2:$H$2344,0))),H1600)</f>
        <v>tier - 3</v>
      </c>
      <c r="P1600" s="8" t="str">
        <f t="shared" si="172"/>
        <v>R1026</v>
      </c>
      <c r="Q1600" s="11">
        <f t="shared" si="173"/>
        <v>24421</v>
      </c>
      <c r="R1600" s="9">
        <f t="shared" si="175"/>
        <v>56</v>
      </c>
      <c r="S1600" s="9"/>
      <c r="T1600" s="40">
        <f>COUNTA(Table3[[#This Row],[month]:[age]])</f>
        <v>7</v>
      </c>
    </row>
    <row r="1601" spans="1:20" x14ac:dyDescent="0.25">
      <c r="A1601" t="s">
        <v>1632</v>
      </c>
      <c r="B1601">
        <v>1986</v>
      </c>
      <c r="C1601" t="s">
        <v>30</v>
      </c>
      <c r="D1601">
        <v>8</v>
      </c>
      <c r="E1601">
        <v>3</v>
      </c>
      <c r="F1601" s="42">
        <v>13819.49</v>
      </c>
      <c r="G1601" t="s">
        <v>12</v>
      </c>
      <c r="H1601" t="s">
        <v>11</v>
      </c>
      <c r="I1601" t="s">
        <v>23</v>
      </c>
      <c r="J1601" s="7">
        <f t="shared" si="170"/>
        <v>0</v>
      </c>
      <c r="K1601" s="9" t="str">
        <f t="shared" si="174"/>
        <v>Id739</v>
      </c>
      <c r="L1601" s="8" t="str">
        <f t="shared" si="171"/>
        <v>Dec</v>
      </c>
      <c r="M1601" s="9">
        <f t="shared" si="176"/>
        <v>1986</v>
      </c>
      <c r="N1601" s="8" t="str" cm="1">
        <f t="array" ref="N1601">IF(G1601="?",INDEX($G$2:$G$2344,MODE(MATCH($G$2:$G$2344,$G$2:$G$2344,0))),G1601)</f>
        <v>tier - 3</v>
      </c>
      <c r="O1601" s="8" t="str" cm="1">
        <f t="array" ref="O1601">IF(H1601="?",INDEX($H$2:$H$2344,MODE(MATCH($H$2:$H$2344,$H$2:$H$2344,0))),H1601)</f>
        <v>tier - 2</v>
      </c>
      <c r="P1601" s="8" t="str">
        <f t="shared" si="172"/>
        <v>R1012</v>
      </c>
      <c r="Q1601" s="11">
        <f t="shared" si="173"/>
        <v>31754</v>
      </c>
      <c r="R1601" s="9">
        <f t="shared" si="175"/>
        <v>36</v>
      </c>
      <c r="S1601" s="9"/>
      <c r="T1601" s="40">
        <f>COUNTA(Table3[[#This Row],[month]:[age]])</f>
        <v>7</v>
      </c>
    </row>
    <row r="1602" spans="1:20" x14ac:dyDescent="0.25">
      <c r="A1602" t="s">
        <v>1633</v>
      </c>
      <c r="B1602">
        <v>1958</v>
      </c>
      <c r="C1602" t="s">
        <v>15</v>
      </c>
      <c r="D1602">
        <v>25</v>
      </c>
      <c r="E1602">
        <v>0</v>
      </c>
      <c r="F1602" s="42">
        <v>13822.8</v>
      </c>
      <c r="G1602" t="s">
        <v>12</v>
      </c>
      <c r="H1602" t="s">
        <v>12</v>
      </c>
      <c r="I1602" t="s">
        <v>42</v>
      </c>
      <c r="J1602" s="7">
        <f t="shared" ref="J1602:J1665" si="177">COUNTIF(A1602:I1602, "?")</f>
        <v>0</v>
      </c>
      <c r="K1602" s="9" t="str">
        <f t="shared" si="174"/>
        <v>Id738</v>
      </c>
      <c r="L1602" s="8" t="str">
        <f t="shared" ref="L1602:L1665" si="178">IF(C1602="?", "Sep", C1602)</f>
        <v>Nov</v>
      </c>
      <c r="M1602" s="9">
        <f t="shared" si="176"/>
        <v>1958</v>
      </c>
      <c r="N1602" s="8" t="str" cm="1">
        <f t="array" ref="N1602">IF(G1602="?",INDEX($G$2:$G$2344,MODE(MATCH($G$2:$G$2344,$G$2:$G$2344,0))),G1602)</f>
        <v>tier - 3</v>
      </c>
      <c r="O1602" s="8" t="str" cm="1">
        <f t="array" ref="O1602">IF(H1602="?",INDEX($H$2:$H$2344,MODE(MATCH($H$2:$H$2344,$H$2:$H$2344,0))),H1602)</f>
        <v>tier - 3</v>
      </c>
      <c r="P1602" s="8" t="str">
        <f t="shared" ref="P1602:P1665" si="179">IF(I1602="?", "Unknown", I1602)</f>
        <v>R1011</v>
      </c>
      <c r="Q1602" s="11">
        <f t="shared" ref="Q1602:Q1665" si="180">DATE(B1602, MONTH(1 &amp; L1602), D1602)</f>
        <v>21514</v>
      </c>
      <c r="R1602" s="9">
        <f t="shared" si="175"/>
        <v>64</v>
      </c>
      <c r="S1602" s="9"/>
      <c r="T1602" s="40">
        <f>COUNTA(Table3[[#This Row],[month]:[age]])</f>
        <v>7</v>
      </c>
    </row>
    <row r="1603" spans="1:20" x14ac:dyDescent="0.25">
      <c r="A1603" t="s">
        <v>1634</v>
      </c>
      <c r="B1603">
        <v>1958</v>
      </c>
      <c r="C1603" t="s">
        <v>30</v>
      </c>
      <c r="D1603">
        <v>10</v>
      </c>
      <c r="E1603">
        <v>0</v>
      </c>
      <c r="F1603" s="42">
        <v>13831.12</v>
      </c>
      <c r="G1603" t="s">
        <v>12</v>
      </c>
      <c r="H1603" t="s">
        <v>16</v>
      </c>
      <c r="I1603" t="s">
        <v>13</v>
      </c>
      <c r="J1603" s="7">
        <f t="shared" si="177"/>
        <v>0</v>
      </c>
      <c r="K1603" s="9" t="str">
        <f t="shared" ref="K1603:K1666" si="181">IF(A1603="?", "Unknown", A1603)</f>
        <v>Id737</v>
      </c>
      <c r="L1603" s="8" t="str">
        <f t="shared" si="178"/>
        <v>Dec</v>
      </c>
      <c r="M1603" s="9">
        <f t="shared" si="176"/>
        <v>1958</v>
      </c>
      <c r="N1603" s="8" t="str" cm="1">
        <f t="array" ref="N1603">IF(G1603="?",INDEX($G$2:$G$2344,MODE(MATCH($G$2:$G$2344,$G$2:$G$2344,0))),G1603)</f>
        <v>tier - 3</v>
      </c>
      <c r="O1603" s="8" t="str" cm="1">
        <f t="array" ref="O1603">IF(H1603="?",INDEX($H$2:$H$2344,MODE(MATCH($H$2:$H$2344,$H$2:$H$2344,0))),H1603)</f>
        <v>tier - 1</v>
      </c>
      <c r="P1603" s="8" t="str">
        <f t="shared" si="179"/>
        <v>R1013</v>
      </c>
      <c r="Q1603" s="11">
        <f t="shared" si="180"/>
        <v>21529</v>
      </c>
      <c r="R1603" s="9">
        <f t="shared" ref="R1603:R1666" si="182">DATEDIF(Q1603, DATE(2023,6,8), "Y")</f>
        <v>64</v>
      </c>
      <c r="S1603" s="9"/>
      <c r="T1603" s="40">
        <f>COUNTA(Table3[[#This Row],[month]:[age]])</f>
        <v>7</v>
      </c>
    </row>
    <row r="1604" spans="1:20" x14ac:dyDescent="0.25">
      <c r="A1604" t="s">
        <v>1635</v>
      </c>
      <c r="B1604">
        <v>2003</v>
      </c>
      <c r="C1604" t="s">
        <v>18</v>
      </c>
      <c r="D1604">
        <v>7</v>
      </c>
      <c r="E1604">
        <v>0</v>
      </c>
      <c r="F1604" s="42">
        <v>13844.51</v>
      </c>
      <c r="G1604" t="s">
        <v>11</v>
      </c>
      <c r="H1604" t="s">
        <v>16</v>
      </c>
      <c r="I1604" t="s">
        <v>42</v>
      </c>
      <c r="J1604" s="7">
        <f t="shared" si="177"/>
        <v>0</v>
      </c>
      <c r="K1604" s="9" t="str">
        <f t="shared" si="181"/>
        <v>Id736</v>
      </c>
      <c r="L1604" s="8" t="str">
        <f t="shared" si="178"/>
        <v>Jun</v>
      </c>
      <c r="M1604" s="9">
        <f t="shared" si="176"/>
        <v>2003</v>
      </c>
      <c r="N1604" s="8" t="str" cm="1">
        <f t="array" ref="N1604">IF(G1604="?",INDEX($G$2:$G$2344,MODE(MATCH($G$2:$G$2344,$G$2:$G$2344,0))),G1604)</f>
        <v>tier - 2</v>
      </c>
      <c r="O1604" s="8" t="str" cm="1">
        <f t="array" ref="O1604">IF(H1604="?",INDEX($H$2:$H$2344,MODE(MATCH($H$2:$H$2344,$H$2:$H$2344,0))),H1604)</f>
        <v>tier - 1</v>
      </c>
      <c r="P1604" s="8" t="str">
        <f t="shared" si="179"/>
        <v>R1011</v>
      </c>
      <c r="Q1604" s="11">
        <f t="shared" si="180"/>
        <v>37779</v>
      </c>
      <c r="R1604" s="9">
        <f t="shared" si="182"/>
        <v>20</v>
      </c>
      <c r="S1604" s="9"/>
      <c r="T1604" s="40">
        <f>COUNTA(Table3[[#This Row],[month]:[age]])</f>
        <v>7</v>
      </c>
    </row>
    <row r="1605" spans="1:20" x14ac:dyDescent="0.25">
      <c r="A1605" t="s">
        <v>1636</v>
      </c>
      <c r="B1605">
        <v>1960</v>
      </c>
      <c r="C1605" t="s">
        <v>10</v>
      </c>
      <c r="D1605">
        <v>21</v>
      </c>
      <c r="E1605">
        <v>0</v>
      </c>
      <c r="F1605" s="42">
        <v>13844.8</v>
      </c>
      <c r="G1605" t="s">
        <v>11</v>
      </c>
      <c r="H1605" t="s">
        <v>11</v>
      </c>
      <c r="I1605" t="s">
        <v>23</v>
      </c>
      <c r="J1605" s="7">
        <f t="shared" si="177"/>
        <v>0</v>
      </c>
      <c r="K1605" s="9" t="str">
        <f t="shared" si="181"/>
        <v>Id735</v>
      </c>
      <c r="L1605" s="8" t="str">
        <f t="shared" si="178"/>
        <v>Jul</v>
      </c>
      <c r="M1605" s="9">
        <f t="shared" si="176"/>
        <v>1960</v>
      </c>
      <c r="N1605" s="8" t="str" cm="1">
        <f t="array" ref="N1605">IF(G1605="?",INDEX($G$2:$G$2344,MODE(MATCH($G$2:$G$2344,$G$2:$G$2344,0))),G1605)</f>
        <v>tier - 2</v>
      </c>
      <c r="O1605" s="8" t="str" cm="1">
        <f t="array" ref="O1605">IF(H1605="?",INDEX($H$2:$H$2344,MODE(MATCH($H$2:$H$2344,$H$2:$H$2344,0))),H1605)</f>
        <v>tier - 2</v>
      </c>
      <c r="P1605" s="8" t="str">
        <f t="shared" si="179"/>
        <v>R1012</v>
      </c>
      <c r="Q1605" s="11">
        <f t="shared" si="180"/>
        <v>22118</v>
      </c>
      <c r="R1605" s="9">
        <f t="shared" si="182"/>
        <v>62</v>
      </c>
      <c r="S1605" s="9"/>
      <c r="T1605" s="40">
        <f>COUNTA(Table3[[#This Row],[month]:[age]])</f>
        <v>7</v>
      </c>
    </row>
    <row r="1606" spans="1:20" x14ac:dyDescent="0.25">
      <c r="A1606" t="s">
        <v>1637</v>
      </c>
      <c r="B1606">
        <v>1978</v>
      </c>
      <c r="C1606" t="s">
        <v>30</v>
      </c>
      <c r="D1606">
        <v>19</v>
      </c>
      <c r="E1606">
        <v>2</v>
      </c>
      <c r="F1606" s="42">
        <v>13874.89</v>
      </c>
      <c r="G1606" t="s">
        <v>11</v>
      </c>
      <c r="H1606" t="s">
        <v>16</v>
      </c>
      <c r="I1606" t="s">
        <v>23</v>
      </c>
      <c r="J1606" s="7">
        <f t="shared" si="177"/>
        <v>0</v>
      </c>
      <c r="K1606" s="9" t="str">
        <f t="shared" si="181"/>
        <v>Id734</v>
      </c>
      <c r="L1606" s="8" t="str">
        <f t="shared" si="178"/>
        <v>Dec</v>
      </c>
      <c r="M1606" s="9">
        <f t="shared" si="176"/>
        <v>1978</v>
      </c>
      <c r="N1606" s="8" t="str" cm="1">
        <f t="array" ref="N1606">IF(G1606="?",INDEX($G$2:$G$2344,MODE(MATCH($G$2:$G$2344,$G$2:$G$2344,0))),G1606)</f>
        <v>tier - 2</v>
      </c>
      <c r="O1606" s="8" t="str" cm="1">
        <f t="array" ref="O1606">IF(H1606="?",INDEX($H$2:$H$2344,MODE(MATCH($H$2:$H$2344,$H$2:$H$2344,0))),H1606)</f>
        <v>tier - 1</v>
      </c>
      <c r="P1606" s="8" t="str">
        <f t="shared" si="179"/>
        <v>R1012</v>
      </c>
      <c r="Q1606" s="11">
        <f t="shared" si="180"/>
        <v>28843</v>
      </c>
      <c r="R1606" s="9">
        <f t="shared" si="182"/>
        <v>44</v>
      </c>
      <c r="S1606" s="9"/>
      <c r="T1606" s="40">
        <f>COUNTA(Table3[[#This Row],[month]:[age]])</f>
        <v>7</v>
      </c>
    </row>
    <row r="1607" spans="1:20" x14ac:dyDescent="0.25">
      <c r="A1607" t="s">
        <v>1638</v>
      </c>
      <c r="B1607">
        <v>1959</v>
      </c>
      <c r="C1607" t="s">
        <v>37</v>
      </c>
      <c r="D1607">
        <v>5</v>
      </c>
      <c r="E1607">
        <v>0</v>
      </c>
      <c r="F1607" s="42">
        <v>13880.95</v>
      </c>
      <c r="G1607" t="s">
        <v>11</v>
      </c>
      <c r="H1607" t="s">
        <v>11</v>
      </c>
      <c r="I1607" t="s">
        <v>42</v>
      </c>
      <c r="J1607" s="7">
        <f t="shared" si="177"/>
        <v>0</v>
      </c>
      <c r="K1607" s="9" t="str">
        <f t="shared" si="181"/>
        <v>Id733</v>
      </c>
      <c r="L1607" s="8" t="str">
        <f t="shared" si="178"/>
        <v>Oct</v>
      </c>
      <c r="M1607" s="9">
        <f t="shared" si="176"/>
        <v>1959</v>
      </c>
      <c r="N1607" s="8" t="str" cm="1">
        <f t="array" ref="N1607">IF(G1607="?",INDEX($G$2:$G$2344,MODE(MATCH($G$2:$G$2344,$G$2:$G$2344,0))),G1607)</f>
        <v>tier - 2</v>
      </c>
      <c r="O1607" s="8" t="str" cm="1">
        <f t="array" ref="O1607">IF(H1607="?",INDEX($H$2:$H$2344,MODE(MATCH($H$2:$H$2344,$H$2:$H$2344,0))),H1607)</f>
        <v>tier - 2</v>
      </c>
      <c r="P1607" s="8" t="str">
        <f t="shared" si="179"/>
        <v>R1011</v>
      </c>
      <c r="Q1607" s="11">
        <f t="shared" si="180"/>
        <v>21828</v>
      </c>
      <c r="R1607" s="9">
        <f t="shared" si="182"/>
        <v>63</v>
      </c>
      <c r="S1607" s="9"/>
      <c r="T1607" s="40">
        <f>COUNTA(Table3[[#This Row],[month]:[age]])</f>
        <v>7</v>
      </c>
    </row>
    <row r="1608" spans="1:20" x14ac:dyDescent="0.25">
      <c r="A1608" t="s">
        <v>1639</v>
      </c>
      <c r="B1608">
        <v>1985</v>
      </c>
      <c r="C1608" t="s">
        <v>20</v>
      </c>
      <c r="D1608">
        <v>25</v>
      </c>
      <c r="E1608">
        <v>3</v>
      </c>
      <c r="F1608" s="42">
        <v>13886.4</v>
      </c>
      <c r="G1608" t="s">
        <v>11</v>
      </c>
      <c r="H1608" t="s">
        <v>11</v>
      </c>
      <c r="I1608" t="s">
        <v>23</v>
      </c>
      <c r="J1608" s="7">
        <f t="shared" si="177"/>
        <v>0</v>
      </c>
      <c r="K1608" s="9" t="str">
        <f t="shared" si="181"/>
        <v>Id732</v>
      </c>
      <c r="L1608" s="8" t="str">
        <f t="shared" si="178"/>
        <v>Sep</v>
      </c>
      <c r="M1608" s="9">
        <f t="shared" si="176"/>
        <v>1985</v>
      </c>
      <c r="N1608" s="8" t="str" cm="1">
        <f t="array" ref="N1608">IF(G1608="?",INDEX($G$2:$G$2344,MODE(MATCH($G$2:$G$2344,$G$2:$G$2344,0))),G1608)</f>
        <v>tier - 2</v>
      </c>
      <c r="O1608" s="8" t="str" cm="1">
        <f t="array" ref="O1608">IF(H1608="?",INDEX($H$2:$H$2344,MODE(MATCH($H$2:$H$2344,$H$2:$H$2344,0))),H1608)</f>
        <v>tier - 2</v>
      </c>
      <c r="P1608" s="8" t="str">
        <f t="shared" si="179"/>
        <v>R1012</v>
      </c>
      <c r="Q1608" s="11">
        <f t="shared" si="180"/>
        <v>31315</v>
      </c>
      <c r="R1608" s="9">
        <f t="shared" si="182"/>
        <v>37</v>
      </c>
      <c r="S1608" s="9"/>
      <c r="T1608" s="40">
        <f>COUNTA(Table3[[#This Row],[month]:[age]])</f>
        <v>7</v>
      </c>
    </row>
    <row r="1609" spans="1:20" x14ac:dyDescent="0.25">
      <c r="A1609" t="s">
        <v>1640</v>
      </c>
      <c r="B1609">
        <v>1959</v>
      </c>
      <c r="C1609" t="s">
        <v>30</v>
      </c>
      <c r="D1609">
        <v>29</v>
      </c>
      <c r="E1609">
        <v>0</v>
      </c>
      <c r="F1609" s="42">
        <v>13887.2</v>
      </c>
      <c r="G1609" t="s">
        <v>11</v>
      </c>
      <c r="H1609" t="s">
        <v>12</v>
      </c>
      <c r="I1609" t="s">
        <v>13</v>
      </c>
      <c r="J1609" s="7">
        <f t="shared" si="177"/>
        <v>0</v>
      </c>
      <c r="K1609" s="9" t="str">
        <f t="shared" si="181"/>
        <v>Id731</v>
      </c>
      <c r="L1609" s="8" t="str">
        <f t="shared" si="178"/>
        <v>Dec</v>
      </c>
      <c r="M1609" s="9">
        <f t="shared" si="176"/>
        <v>1959</v>
      </c>
      <c r="N1609" s="8" t="str" cm="1">
        <f t="array" ref="N1609">IF(G1609="?",INDEX($G$2:$G$2344,MODE(MATCH($G$2:$G$2344,$G$2:$G$2344,0))),G1609)</f>
        <v>tier - 2</v>
      </c>
      <c r="O1609" s="8" t="str" cm="1">
        <f t="array" ref="O1609">IF(H1609="?",INDEX($H$2:$H$2344,MODE(MATCH($H$2:$H$2344,$H$2:$H$2344,0))),H1609)</f>
        <v>tier - 3</v>
      </c>
      <c r="P1609" s="8" t="str">
        <f t="shared" si="179"/>
        <v>R1013</v>
      </c>
      <c r="Q1609" s="11">
        <f t="shared" si="180"/>
        <v>21913</v>
      </c>
      <c r="R1609" s="9">
        <f t="shared" si="182"/>
        <v>63</v>
      </c>
      <c r="S1609" s="9"/>
      <c r="T1609" s="40">
        <f>COUNTA(Table3[[#This Row],[month]:[age]])</f>
        <v>7</v>
      </c>
    </row>
    <row r="1610" spans="1:20" x14ac:dyDescent="0.25">
      <c r="A1610" t="s">
        <v>1641</v>
      </c>
      <c r="B1610">
        <v>1959</v>
      </c>
      <c r="C1610" t="s">
        <v>10</v>
      </c>
      <c r="D1610">
        <v>7</v>
      </c>
      <c r="E1610">
        <v>0</v>
      </c>
      <c r="F1610" s="42">
        <v>13887.97</v>
      </c>
      <c r="G1610" t="s">
        <v>11</v>
      </c>
      <c r="H1610" t="s">
        <v>11</v>
      </c>
      <c r="I1610" t="s">
        <v>13</v>
      </c>
      <c r="J1610" s="7">
        <f t="shared" si="177"/>
        <v>0</v>
      </c>
      <c r="K1610" s="9" t="str">
        <f t="shared" si="181"/>
        <v>Id730</v>
      </c>
      <c r="L1610" s="8" t="str">
        <f t="shared" si="178"/>
        <v>Jul</v>
      </c>
      <c r="M1610" s="9">
        <f t="shared" si="176"/>
        <v>1959</v>
      </c>
      <c r="N1610" s="8" t="str" cm="1">
        <f t="array" ref="N1610">IF(G1610="?",INDEX($G$2:$G$2344,MODE(MATCH($G$2:$G$2344,$G$2:$G$2344,0))),G1610)</f>
        <v>tier - 2</v>
      </c>
      <c r="O1610" s="8" t="str" cm="1">
        <f t="array" ref="O1610">IF(H1610="?",INDEX($H$2:$H$2344,MODE(MATCH($H$2:$H$2344,$H$2:$H$2344,0))),H1610)</f>
        <v>tier - 2</v>
      </c>
      <c r="P1610" s="8" t="str">
        <f t="shared" si="179"/>
        <v>R1013</v>
      </c>
      <c r="Q1610" s="11">
        <f t="shared" si="180"/>
        <v>21738</v>
      </c>
      <c r="R1610" s="9">
        <f t="shared" si="182"/>
        <v>63</v>
      </c>
      <c r="S1610" s="9"/>
      <c r="T1610" s="40">
        <f>COUNTA(Table3[[#This Row],[month]:[age]])</f>
        <v>7</v>
      </c>
    </row>
    <row r="1611" spans="1:20" x14ac:dyDescent="0.25">
      <c r="A1611" t="s">
        <v>1642</v>
      </c>
      <c r="B1611">
        <v>1962</v>
      </c>
      <c r="C1611" t="s">
        <v>10</v>
      </c>
      <c r="D1611">
        <v>27</v>
      </c>
      <c r="E1611">
        <v>3</v>
      </c>
      <c r="F1611" s="42">
        <v>13919.82</v>
      </c>
      <c r="G1611" t="s">
        <v>11</v>
      </c>
      <c r="H1611" t="s">
        <v>11</v>
      </c>
      <c r="I1611" t="s">
        <v>13</v>
      </c>
      <c r="J1611" s="7">
        <f t="shared" si="177"/>
        <v>0</v>
      </c>
      <c r="K1611" s="9" t="str">
        <f t="shared" si="181"/>
        <v>Id729</v>
      </c>
      <c r="L1611" s="8" t="str">
        <f t="shared" si="178"/>
        <v>Jul</v>
      </c>
      <c r="M1611" s="9">
        <f t="shared" si="176"/>
        <v>1962</v>
      </c>
      <c r="N1611" s="8" t="str" cm="1">
        <f t="array" ref="N1611">IF(G1611="?",INDEX($G$2:$G$2344,MODE(MATCH($G$2:$G$2344,$G$2:$G$2344,0))),G1611)</f>
        <v>tier - 2</v>
      </c>
      <c r="O1611" s="8" t="str" cm="1">
        <f t="array" ref="O1611">IF(H1611="?",INDEX($H$2:$H$2344,MODE(MATCH($H$2:$H$2344,$H$2:$H$2344,0))),H1611)</f>
        <v>tier - 2</v>
      </c>
      <c r="P1611" s="8" t="str">
        <f t="shared" si="179"/>
        <v>R1013</v>
      </c>
      <c r="Q1611" s="11">
        <f t="shared" si="180"/>
        <v>22854</v>
      </c>
      <c r="R1611" s="9">
        <f t="shared" si="182"/>
        <v>60</v>
      </c>
      <c r="S1611" s="9"/>
      <c r="T1611" s="40">
        <f>COUNTA(Table3[[#This Row],[month]:[age]])</f>
        <v>7</v>
      </c>
    </row>
    <row r="1612" spans="1:20" x14ac:dyDescent="0.25">
      <c r="A1612" t="s">
        <v>1643</v>
      </c>
      <c r="B1612">
        <v>1960</v>
      </c>
      <c r="C1612" t="s">
        <v>18</v>
      </c>
      <c r="D1612">
        <v>18</v>
      </c>
      <c r="E1612">
        <v>1</v>
      </c>
      <c r="F1612" s="42">
        <v>13937.67</v>
      </c>
      <c r="G1612" t="s">
        <v>11</v>
      </c>
      <c r="H1612" t="s">
        <v>16</v>
      </c>
      <c r="I1612" t="s">
        <v>23</v>
      </c>
      <c r="J1612" s="7">
        <f t="shared" si="177"/>
        <v>0</v>
      </c>
      <c r="K1612" s="9" t="str">
        <f t="shared" si="181"/>
        <v>Id728</v>
      </c>
      <c r="L1612" s="8" t="str">
        <f t="shared" si="178"/>
        <v>Jun</v>
      </c>
      <c r="M1612" s="9">
        <f t="shared" si="176"/>
        <v>1960</v>
      </c>
      <c r="N1612" s="8" t="str" cm="1">
        <f t="array" ref="N1612">IF(G1612="?",INDEX($G$2:$G$2344,MODE(MATCH($G$2:$G$2344,$G$2:$G$2344,0))),G1612)</f>
        <v>tier - 2</v>
      </c>
      <c r="O1612" s="8" t="str" cm="1">
        <f t="array" ref="O1612">IF(H1612="?",INDEX($H$2:$H$2344,MODE(MATCH($H$2:$H$2344,$H$2:$H$2344,0))),H1612)</f>
        <v>tier - 1</v>
      </c>
      <c r="P1612" s="8" t="str">
        <f t="shared" si="179"/>
        <v>R1012</v>
      </c>
      <c r="Q1612" s="11">
        <f t="shared" si="180"/>
        <v>22085</v>
      </c>
      <c r="R1612" s="9">
        <f t="shared" si="182"/>
        <v>62</v>
      </c>
      <c r="S1612" s="9"/>
      <c r="T1612" s="40">
        <f>COUNTA(Table3[[#This Row],[month]:[age]])</f>
        <v>7</v>
      </c>
    </row>
    <row r="1613" spans="1:20" x14ac:dyDescent="0.25">
      <c r="A1613" t="s">
        <v>1644</v>
      </c>
      <c r="B1613">
        <v>1959</v>
      </c>
      <c r="C1613" t="s">
        <v>35</v>
      </c>
      <c r="D1613">
        <v>29</v>
      </c>
      <c r="E1613">
        <v>0</v>
      </c>
      <c r="F1613" s="42">
        <v>13974.46</v>
      </c>
      <c r="G1613" t="s">
        <v>11</v>
      </c>
      <c r="H1613" t="s">
        <v>11</v>
      </c>
      <c r="I1613" t="s">
        <v>166</v>
      </c>
      <c r="J1613" s="7">
        <f t="shared" si="177"/>
        <v>0</v>
      </c>
      <c r="K1613" s="9" t="str">
        <f t="shared" si="181"/>
        <v>Id727</v>
      </c>
      <c r="L1613" s="8" t="str">
        <f t="shared" si="178"/>
        <v>Aug</v>
      </c>
      <c r="M1613" s="9">
        <f t="shared" si="176"/>
        <v>1959</v>
      </c>
      <c r="N1613" s="8" t="str" cm="1">
        <f t="array" ref="N1613">IF(G1613="?",INDEX($G$2:$G$2344,MODE(MATCH($G$2:$G$2344,$G$2:$G$2344,0))),G1613)</f>
        <v>tier - 2</v>
      </c>
      <c r="O1613" s="8" t="str" cm="1">
        <f t="array" ref="O1613">IF(H1613="?",INDEX($H$2:$H$2344,MODE(MATCH($H$2:$H$2344,$H$2:$H$2344,0))),H1613)</f>
        <v>tier - 2</v>
      </c>
      <c r="P1613" s="8" t="str">
        <f t="shared" si="179"/>
        <v>R1019</v>
      </c>
      <c r="Q1613" s="11">
        <f t="shared" si="180"/>
        <v>21791</v>
      </c>
      <c r="R1613" s="9">
        <f t="shared" si="182"/>
        <v>63</v>
      </c>
      <c r="S1613" s="9"/>
      <c r="T1613" s="40">
        <f>COUNTA(Table3[[#This Row],[month]:[age]])</f>
        <v>7</v>
      </c>
    </row>
    <row r="1614" spans="1:20" x14ac:dyDescent="0.25">
      <c r="A1614" t="s">
        <v>1645</v>
      </c>
      <c r="B1614">
        <v>1990</v>
      </c>
      <c r="C1614" t="s">
        <v>10</v>
      </c>
      <c r="D1614">
        <v>13</v>
      </c>
      <c r="E1614">
        <v>3</v>
      </c>
      <c r="F1614" s="42">
        <v>13979.45</v>
      </c>
      <c r="G1614" t="s">
        <v>11</v>
      </c>
      <c r="H1614" t="s">
        <v>16</v>
      </c>
      <c r="I1614" t="s">
        <v>249</v>
      </c>
      <c r="J1614" s="7">
        <f t="shared" si="177"/>
        <v>0</v>
      </c>
      <c r="K1614" s="9" t="str">
        <f t="shared" si="181"/>
        <v>Id726</v>
      </c>
      <c r="L1614" s="8" t="str">
        <f t="shared" si="178"/>
        <v>Jul</v>
      </c>
      <c r="M1614" s="9">
        <f t="shared" si="176"/>
        <v>1990</v>
      </c>
      <c r="N1614" s="8" t="str" cm="1">
        <f t="array" ref="N1614">IF(G1614="?",INDEX($G$2:$G$2344,MODE(MATCH($G$2:$G$2344,$G$2:$G$2344,0))),G1614)</f>
        <v>tier - 2</v>
      </c>
      <c r="O1614" s="8" t="str" cm="1">
        <f t="array" ref="O1614">IF(H1614="?",INDEX($H$2:$H$2344,MODE(MATCH($H$2:$H$2344,$H$2:$H$2344,0))),H1614)</f>
        <v>tier - 1</v>
      </c>
      <c r="P1614" s="8" t="str">
        <f t="shared" si="179"/>
        <v>R1023</v>
      </c>
      <c r="Q1614" s="11">
        <f t="shared" si="180"/>
        <v>33067</v>
      </c>
      <c r="R1614" s="9">
        <f t="shared" si="182"/>
        <v>32</v>
      </c>
      <c r="S1614" s="9"/>
      <c r="T1614" s="40">
        <f>COUNTA(Table3[[#This Row],[month]:[age]])</f>
        <v>7</v>
      </c>
    </row>
    <row r="1615" spans="1:20" x14ac:dyDescent="0.25">
      <c r="A1615" t="s">
        <v>1646</v>
      </c>
      <c r="B1615">
        <v>1959</v>
      </c>
      <c r="C1615" t="s">
        <v>20</v>
      </c>
      <c r="D1615">
        <v>6</v>
      </c>
      <c r="E1615">
        <v>0</v>
      </c>
      <c r="F1615" s="42">
        <v>13981.85</v>
      </c>
      <c r="G1615" t="s">
        <v>11</v>
      </c>
      <c r="H1615" t="s">
        <v>16</v>
      </c>
      <c r="I1615" t="s">
        <v>168</v>
      </c>
      <c r="J1615" s="7">
        <f t="shared" si="177"/>
        <v>0</v>
      </c>
      <c r="K1615" s="9" t="str">
        <f t="shared" si="181"/>
        <v>Id725</v>
      </c>
      <c r="L1615" s="8" t="str">
        <f t="shared" si="178"/>
        <v>Sep</v>
      </c>
      <c r="M1615" s="9">
        <f t="shared" si="176"/>
        <v>1959</v>
      </c>
      <c r="N1615" s="8" t="str" cm="1">
        <f t="array" ref="N1615">IF(G1615="?",INDEX($G$2:$G$2344,MODE(MATCH($G$2:$G$2344,$G$2:$G$2344,0))),G1615)</f>
        <v>tier - 2</v>
      </c>
      <c r="O1615" s="8" t="str" cm="1">
        <f t="array" ref="O1615">IF(H1615="?",INDEX($H$2:$H$2344,MODE(MATCH($H$2:$H$2344,$H$2:$H$2344,0))),H1615)</f>
        <v>tier - 1</v>
      </c>
      <c r="P1615" s="8" t="str">
        <f t="shared" si="179"/>
        <v>R1016</v>
      </c>
      <c r="Q1615" s="11">
        <f t="shared" si="180"/>
        <v>21799</v>
      </c>
      <c r="R1615" s="9">
        <f t="shared" si="182"/>
        <v>63</v>
      </c>
      <c r="S1615" s="9"/>
      <c r="T1615" s="40">
        <f>COUNTA(Table3[[#This Row],[month]:[age]])</f>
        <v>7</v>
      </c>
    </row>
    <row r="1616" spans="1:20" x14ac:dyDescent="0.25">
      <c r="A1616" t="s">
        <v>1647</v>
      </c>
      <c r="B1616">
        <v>1963</v>
      </c>
      <c r="C1616" t="s">
        <v>30</v>
      </c>
      <c r="D1616">
        <v>23</v>
      </c>
      <c r="E1616">
        <v>3</v>
      </c>
      <c r="F1616" s="42">
        <v>14001.13</v>
      </c>
      <c r="G1616" t="s">
        <v>11</v>
      </c>
      <c r="H1616" t="s">
        <v>16</v>
      </c>
      <c r="I1616" t="s">
        <v>13</v>
      </c>
      <c r="J1616" s="7">
        <f t="shared" si="177"/>
        <v>0</v>
      </c>
      <c r="K1616" s="9" t="str">
        <f t="shared" si="181"/>
        <v>Id724</v>
      </c>
      <c r="L1616" s="8" t="str">
        <f t="shared" si="178"/>
        <v>Dec</v>
      </c>
      <c r="M1616" s="9">
        <f t="shared" si="176"/>
        <v>1963</v>
      </c>
      <c r="N1616" s="8" t="str" cm="1">
        <f t="array" ref="N1616">IF(G1616="?",INDEX($G$2:$G$2344,MODE(MATCH($G$2:$G$2344,$G$2:$G$2344,0))),G1616)</f>
        <v>tier - 2</v>
      </c>
      <c r="O1616" s="8" t="str" cm="1">
        <f t="array" ref="O1616">IF(H1616="?",INDEX($H$2:$H$2344,MODE(MATCH($H$2:$H$2344,$H$2:$H$2344,0))),H1616)</f>
        <v>tier - 1</v>
      </c>
      <c r="P1616" s="8" t="str">
        <f t="shared" si="179"/>
        <v>R1013</v>
      </c>
      <c r="Q1616" s="11">
        <f t="shared" si="180"/>
        <v>23368</v>
      </c>
      <c r="R1616" s="9">
        <f t="shared" si="182"/>
        <v>59</v>
      </c>
      <c r="S1616" s="9"/>
      <c r="T1616" s="40">
        <f>COUNTA(Table3[[#This Row],[month]:[age]])</f>
        <v>7</v>
      </c>
    </row>
    <row r="1617" spans="1:20" x14ac:dyDescent="0.25">
      <c r="A1617" t="s">
        <v>1648</v>
      </c>
      <c r="B1617">
        <v>1963</v>
      </c>
      <c r="C1617" t="s">
        <v>10</v>
      </c>
      <c r="D1617">
        <v>6</v>
      </c>
      <c r="E1617">
        <v>3</v>
      </c>
      <c r="F1617" s="42">
        <v>14001.29</v>
      </c>
      <c r="G1617" t="s">
        <v>11</v>
      </c>
      <c r="H1617" t="s">
        <v>11</v>
      </c>
      <c r="I1617" t="s">
        <v>13</v>
      </c>
      <c r="J1617" s="7">
        <f t="shared" si="177"/>
        <v>0</v>
      </c>
      <c r="K1617" s="9" t="str">
        <f t="shared" si="181"/>
        <v>Id723</v>
      </c>
      <c r="L1617" s="8" t="str">
        <f t="shared" si="178"/>
        <v>Jul</v>
      </c>
      <c r="M1617" s="9">
        <f t="shared" si="176"/>
        <v>1963</v>
      </c>
      <c r="N1617" s="8" t="str" cm="1">
        <f t="array" ref="N1617">IF(G1617="?",INDEX($G$2:$G$2344,MODE(MATCH($G$2:$G$2344,$G$2:$G$2344,0))),G1617)</f>
        <v>tier - 2</v>
      </c>
      <c r="O1617" s="8" t="str" cm="1">
        <f t="array" ref="O1617">IF(H1617="?",INDEX($H$2:$H$2344,MODE(MATCH($H$2:$H$2344,$H$2:$H$2344,0))),H1617)</f>
        <v>tier - 2</v>
      </c>
      <c r="P1617" s="8" t="str">
        <f t="shared" si="179"/>
        <v>R1013</v>
      </c>
      <c r="Q1617" s="11">
        <f t="shared" si="180"/>
        <v>23198</v>
      </c>
      <c r="R1617" s="9">
        <f t="shared" si="182"/>
        <v>59</v>
      </c>
      <c r="S1617" s="9"/>
      <c r="T1617" s="40">
        <f>COUNTA(Table3[[#This Row],[month]:[age]])</f>
        <v>7</v>
      </c>
    </row>
    <row r="1618" spans="1:20" x14ac:dyDescent="0.25">
      <c r="A1618" t="s">
        <v>1649</v>
      </c>
      <c r="B1618">
        <v>1963</v>
      </c>
      <c r="C1618" t="s">
        <v>10</v>
      </c>
      <c r="D1618">
        <v>8</v>
      </c>
      <c r="E1618">
        <v>3</v>
      </c>
      <c r="F1618" s="42">
        <v>14007.22</v>
      </c>
      <c r="G1618" t="s">
        <v>11</v>
      </c>
      <c r="H1618" t="s">
        <v>12</v>
      </c>
      <c r="I1618" t="s">
        <v>42</v>
      </c>
      <c r="J1618" s="7">
        <f t="shared" si="177"/>
        <v>0</v>
      </c>
      <c r="K1618" s="9" t="str">
        <f t="shared" si="181"/>
        <v>Id722</v>
      </c>
      <c r="L1618" s="8" t="str">
        <f t="shared" si="178"/>
        <v>Jul</v>
      </c>
      <c r="M1618" s="9">
        <f t="shared" si="176"/>
        <v>1963</v>
      </c>
      <c r="N1618" s="8" t="str" cm="1">
        <f t="array" ref="N1618">IF(G1618="?",INDEX($G$2:$G$2344,MODE(MATCH($G$2:$G$2344,$G$2:$G$2344,0))),G1618)</f>
        <v>tier - 2</v>
      </c>
      <c r="O1618" s="8" t="str" cm="1">
        <f t="array" ref="O1618">IF(H1618="?",INDEX($H$2:$H$2344,MODE(MATCH($H$2:$H$2344,$H$2:$H$2344,0))),H1618)</f>
        <v>tier - 3</v>
      </c>
      <c r="P1618" s="8" t="str">
        <f t="shared" si="179"/>
        <v>R1011</v>
      </c>
      <c r="Q1618" s="11">
        <f t="shared" si="180"/>
        <v>23200</v>
      </c>
      <c r="R1618" s="9">
        <f t="shared" si="182"/>
        <v>59</v>
      </c>
      <c r="S1618" s="9"/>
      <c r="T1618" s="40">
        <f>COUNTA(Table3[[#This Row],[month]:[age]])</f>
        <v>7</v>
      </c>
    </row>
    <row r="1619" spans="1:20" x14ac:dyDescent="0.25">
      <c r="A1619" t="s">
        <v>1650</v>
      </c>
      <c r="B1619">
        <v>1960</v>
      </c>
      <c r="C1619" t="s">
        <v>15</v>
      </c>
      <c r="D1619">
        <v>8</v>
      </c>
      <c r="E1619">
        <v>0</v>
      </c>
      <c r="F1619" s="42">
        <v>14043.48</v>
      </c>
      <c r="G1619" t="s">
        <v>11</v>
      </c>
      <c r="H1619" t="s">
        <v>12</v>
      </c>
      <c r="I1619" t="s">
        <v>247</v>
      </c>
      <c r="J1619" s="7">
        <f t="shared" si="177"/>
        <v>0</v>
      </c>
      <c r="K1619" s="9" t="str">
        <f t="shared" si="181"/>
        <v>Id721</v>
      </c>
      <c r="L1619" s="8" t="str">
        <f t="shared" si="178"/>
        <v>Nov</v>
      </c>
      <c r="M1619" s="9">
        <f t="shared" si="176"/>
        <v>1960</v>
      </c>
      <c r="N1619" s="8" t="str" cm="1">
        <f t="array" ref="N1619">IF(G1619="?",INDEX($G$2:$G$2344,MODE(MATCH($G$2:$G$2344,$G$2:$G$2344,0))),G1619)</f>
        <v>tier - 2</v>
      </c>
      <c r="O1619" s="8" t="str" cm="1">
        <f t="array" ref="O1619">IF(H1619="?",INDEX($H$2:$H$2344,MODE(MATCH($H$2:$H$2344,$H$2:$H$2344,0))),H1619)</f>
        <v>tier - 3</v>
      </c>
      <c r="P1619" s="8" t="str">
        <f t="shared" si="179"/>
        <v>R1024</v>
      </c>
      <c r="Q1619" s="11">
        <f t="shared" si="180"/>
        <v>22228</v>
      </c>
      <c r="R1619" s="9">
        <f t="shared" si="182"/>
        <v>62</v>
      </c>
      <c r="S1619" s="9"/>
      <c r="T1619" s="40">
        <f>COUNTA(Table3[[#This Row],[month]:[age]])</f>
        <v>7</v>
      </c>
    </row>
    <row r="1620" spans="1:20" x14ac:dyDescent="0.25">
      <c r="A1620" t="s">
        <v>1651</v>
      </c>
      <c r="B1620">
        <v>1991</v>
      </c>
      <c r="C1620" t="s">
        <v>20</v>
      </c>
      <c r="D1620">
        <v>12</v>
      </c>
      <c r="E1620">
        <v>3</v>
      </c>
      <c r="F1620" s="42">
        <v>14081.93</v>
      </c>
      <c r="G1620" t="s">
        <v>11</v>
      </c>
      <c r="H1620" t="s">
        <v>12</v>
      </c>
      <c r="I1620" t="s">
        <v>23</v>
      </c>
      <c r="J1620" s="7">
        <f t="shared" si="177"/>
        <v>0</v>
      </c>
      <c r="K1620" s="9" t="str">
        <f t="shared" si="181"/>
        <v>Id720</v>
      </c>
      <c r="L1620" s="8" t="str">
        <f t="shared" si="178"/>
        <v>Sep</v>
      </c>
      <c r="M1620" s="9">
        <f t="shared" si="176"/>
        <v>1991</v>
      </c>
      <c r="N1620" s="8" t="str" cm="1">
        <f t="array" ref="N1620">IF(G1620="?",INDEX($G$2:$G$2344,MODE(MATCH($G$2:$G$2344,$G$2:$G$2344,0))),G1620)</f>
        <v>tier - 2</v>
      </c>
      <c r="O1620" s="8" t="str" cm="1">
        <f t="array" ref="O1620">IF(H1620="?",INDEX($H$2:$H$2344,MODE(MATCH($H$2:$H$2344,$H$2:$H$2344,0))),H1620)</f>
        <v>tier - 3</v>
      </c>
      <c r="P1620" s="8" t="str">
        <f t="shared" si="179"/>
        <v>R1012</v>
      </c>
      <c r="Q1620" s="11">
        <f t="shared" si="180"/>
        <v>33493</v>
      </c>
      <c r="R1620" s="9">
        <f t="shared" si="182"/>
        <v>31</v>
      </c>
      <c r="S1620" s="9"/>
      <c r="T1620" s="40">
        <f>COUNTA(Table3[[#This Row],[month]:[age]])</f>
        <v>7</v>
      </c>
    </row>
    <row r="1621" spans="1:20" x14ac:dyDescent="0.25">
      <c r="A1621" t="s">
        <v>1652</v>
      </c>
      <c r="B1621">
        <v>1976</v>
      </c>
      <c r="C1621" t="s">
        <v>20</v>
      </c>
      <c r="D1621">
        <v>26</v>
      </c>
      <c r="E1621">
        <v>2</v>
      </c>
      <c r="F1621" s="42">
        <v>14098.07</v>
      </c>
      <c r="G1621" t="s">
        <v>11</v>
      </c>
      <c r="H1621" t="s">
        <v>12</v>
      </c>
      <c r="I1621" t="s">
        <v>249</v>
      </c>
      <c r="J1621" s="7">
        <f t="shared" si="177"/>
        <v>0</v>
      </c>
      <c r="K1621" s="9" t="str">
        <f t="shared" si="181"/>
        <v>Id719</v>
      </c>
      <c r="L1621" s="8" t="str">
        <f t="shared" si="178"/>
        <v>Sep</v>
      </c>
      <c r="M1621" s="9">
        <f t="shared" si="176"/>
        <v>1976</v>
      </c>
      <c r="N1621" s="8" t="str" cm="1">
        <f t="array" ref="N1621">IF(G1621="?",INDEX($G$2:$G$2344,MODE(MATCH($G$2:$G$2344,$G$2:$G$2344,0))),G1621)</f>
        <v>tier - 2</v>
      </c>
      <c r="O1621" s="8" t="str" cm="1">
        <f t="array" ref="O1621">IF(H1621="?",INDEX($H$2:$H$2344,MODE(MATCH($H$2:$H$2344,$H$2:$H$2344,0))),H1621)</f>
        <v>tier - 3</v>
      </c>
      <c r="P1621" s="8" t="str">
        <f t="shared" si="179"/>
        <v>R1023</v>
      </c>
      <c r="Q1621" s="11">
        <f t="shared" si="180"/>
        <v>28029</v>
      </c>
      <c r="R1621" s="9">
        <f t="shared" si="182"/>
        <v>46</v>
      </c>
      <c r="S1621" s="9"/>
      <c r="T1621" s="40">
        <f>COUNTA(Table3[[#This Row],[month]:[age]])</f>
        <v>7</v>
      </c>
    </row>
    <row r="1622" spans="1:20" x14ac:dyDescent="0.25">
      <c r="A1622" t="s">
        <v>1653</v>
      </c>
      <c r="B1622">
        <v>1961</v>
      </c>
      <c r="C1622" t="s">
        <v>18</v>
      </c>
      <c r="D1622">
        <v>14</v>
      </c>
      <c r="E1622">
        <v>2</v>
      </c>
      <c r="F1622" s="42">
        <v>14119.62</v>
      </c>
      <c r="G1622" t="s">
        <v>11</v>
      </c>
      <c r="H1622" t="s">
        <v>16</v>
      </c>
      <c r="I1622" t="s">
        <v>23</v>
      </c>
      <c r="J1622" s="7">
        <f t="shared" si="177"/>
        <v>0</v>
      </c>
      <c r="K1622" s="9" t="str">
        <f t="shared" si="181"/>
        <v>Id718</v>
      </c>
      <c r="L1622" s="8" t="str">
        <f t="shared" si="178"/>
        <v>Jun</v>
      </c>
      <c r="M1622" s="9">
        <f t="shared" si="176"/>
        <v>1961</v>
      </c>
      <c r="N1622" s="8" t="str" cm="1">
        <f t="array" ref="N1622">IF(G1622="?",INDEX($G$2:$G$2344,MODE(MATCH($G$2:$G$2344,$G$2:$G$2344,0))),G1622)</f>
        <v>tier - 2</v>
      </c>
      <c r="O1622" s="8" t="str" cm="1">
        <f t="array" ref="O1622">IF(H1622="?",INDEX($H$2:$H$2344,MODE(MATCH($H$2:$H$2344,$H$2:$H$2344,0))),H1622)</f>
        <v>tier - 1</v>
      </c>
      <c r="P1622" s="8" t="str">
        <f t="shared" si="179"/>
        <v>R1012</v>
      </c>
      <c r="Q1622" s="11">
        <f t="shared" si="180"/>
        <v>22446</v>
      </c>
      <c r="R1622" s="9">
        <f t="shared" si="182"/>
        <v>61</v>
      </c>
      <c r="S1622" s="9"/>
      <c r="T1622" s="40">
        <f>COUNTA(Table3[[#This Row],[month]:[age]])</f>
        <v>7</v>
      </c>
    </row>
    <row r="1623" spans="1:20" x14ac:dyDescent="0.25">
      <c r="A1623" t="s">
        <v>1654</v>
      </c>
      <c r="B1623">
        <v>2004</v>
      </c>
      <c r="C1623" t="s">
        <v>10</v>
      </c>
      <c r="D1623">
        <v>6</v>
      </c>
      <c r="E1623">
        <v>0</v>
      </c>
      <c r="F1623" s="42">
        <v>14133.04</v>
      </c>
      <c r="G1623" t="s">
        <v>11</v>
      </c>
      <c r="H1623" t="s">
        <v>12</v>
      </c>
      <c r="I1623" t="s">
        <v>13</v>
      </c>
      <c r="J1623" s="7">
        <f t="shared" si="177"/>
        <v>0</v>
      </c>
      <c r="K1623" s="9" t="str">
        <f t="shared" si="181"/>
        <v>Id717</v>
      </c>
      <c r="L1623" s="8" t="str">
        <f t="shared" si="178"/>
        <v>Jul</v>
      </c>
      <c r="M1623" s="9">
        <f t="shared" si="176"/>
        <v>2004</v>
      </c>
      <c r="N1623" s="8" t="str" cm="1">
        <f t="array" ref="N1623">IF(G1623="?",INDEX($G$2:$G$2344,MODE(MATCH($G$2:$G$2344,$G$2:$G$2344,0))),G1623)</f>
        <v>tier - 2</v>
      </c>
      <c r="O1623" s="8" t="str" cm="1">
        <f t="array" ref="O1623">IF(H1623="?",INDEX($H$2:$H$2344,MODE(MATCH($H$2:$H$2344,$H$2:$H$2344,0))),H1623)</f>
        <v>tier - 3</v>
      </c>
      <c r="P1623" s="8" t="str">
        <f t="shared" si="179"/>
        <v>R1013</v>
      </c>
      <c r="Q1623" s="11">
        <f t="shared" si="180"/>
        <v>38174</v>
      </c>
      <c r="R1623" s="9">
        <f t="shared" si="182"/>
        <v>18</v>
      </c>
      <c r="S1623" s="9"/>
      <c r="T1623" s="40">
        <f>COUNTA(Table3[[#This Row],[month]:[age]])</f>
        <v>7</v>
      </c>
    </row>
    <row r="1624" spans="1:20" x14ac:dyDescent="0.25">
      <c r="A1624" t="s">
        <v>1655</v>
      </c>
      <c r="B1624">
        <v>1984</v>
      </c>
      <c r="C1624" t="s">
        <v>10</v>
      </c>
      <c r="D1624">
        <v>7</v>
      </c>
      <c r="E1624">
        <v>3</v>
      </c>
      <c r="F1624" s="42">
        <v>14152.46</v>
      </c>
      <c r="G1624" t="s">
        <v>11</v>
      </c>
      <c r="H1624" t="s">
        <v>16</v>
      </c>
      <c r="I1624" t="s">
        <v>23</v>
      </c>
      <c r="J1624" s="7">
        <f t="shared" si="177"/>
        <v>0</v>
      </c>
      <c r="K1624" s="9" t="str">
        <f t="shared" si="181"/>
        <v>Id716</v>
      </c>
      <c r="L1624" s="8" t="str">
        <f t="shared" si="178"/>
        <v>Jul</v>
      </c>
      <c r="M1624" s="9">
        <f t="shared" si="176"/>
        <v>1984</v>
      </c>
      <c r="N1624" s="8" t="str" cm="1">
        <f t="array" ref="N1624">IF(G1624="?",INDEX($G$2:$G$2344,MODE(MATCH($G$2:$G$2344,$G$2:$G$2344,0))),G1624)</f>
        <v>tier - 2</v>
      </c>
      <c r="O1624" s="8" t="str" cm="1">
        <f t="array" ref="O1624">IF(H1624="?",INDEX($H$2:$H$2344,MODE(MATCH($H$2:$H$2344,$H$2:$H$2344,0))),H1624)</f>
        <v>tier - 1</v>
      </c>
      <c r="P1624" s="8" t="str">
        <f t="shared" si="179"/>
        <v>R1012</v>
      </c>
      <c r="Q1624" s="11">
        <f t="shared" si="180"/>
        <v>30870</v>
      </c>
      <c r="R1624" s="9">
        <f t="shared" si="182"/>
        <v>38</v>
      </c>
      <c r="S1624" s="9"/>
      <c r="T1624" s="40">
        <f>COUNTA(Table3[[#This Row],[month]:[age]])</f>
        <v>7</v>
      </c>
    </row>
    <row r="1625" spans="1:20" x14ac:dyDescent="0.25">
      <c r="A1625" t="s">
        <v>1656</v>
      </c>
      <c r="B1625">
        <v>1968</v>
      </c>
      <c r="C1625" t="s">
        <v>30</v>
      </c>
      <c r="D1625">
        <v>25</v>
      </c>
      <c r="E1625">
        <v>0</v>
      </c>
      <c r="F1625" s="42">
        <v>14193.55</v>
      </c>
      <c r="G1625" t="s">
        <v>11</v>
      </c>
      <c r="H1625" t="s">
        <v>16</v>
      </c>
      <c r="I1625" t="s">
        <v>535</v>
      </c>
      <c r="J1625" s="7">
        <f t="shared" si="177"/>
        <v>0</v>
      </c>
      <c r="K1625" s="9" t="str">
        <f t="shared" si="181"/>
        <v>Id715</v>
      </c>
      <c r="L1625" s="8" t="str">
        <f t="shared" si="178"/>
        <v>Dec</v>
      </c>
      <c r="M1625" s="9">
        <f t="shared" si="176"/>
        <v>1968</v>
      </c>
      <c r="N1625" s="8" t="str" cm="1">
        <f t="array" ref="N1625">IF(G1625="?",INDEX($G$2:$G$2344,MODE(MATCH($G$2:$G$2344,$G$2:$G$2344,0))),G1625)</f>
        <v>tier - 2</v>
      </c>
      <c r="O1625" s="8" t="str" cm="1">
        <f t="array" ref="O1625">IF(H1625="?",INDEX($H$2:$H$2344,MODE(MATCH($H$2:$H$2344,$H$2:$H$2344,0))),H1625)</f>
        <v>tier - 1</v>
      </c>
      <c r="P1625" s="8" t="str">
        <f t="shared" si="179"/>
        <v>R1026</v>
      </c>
      <c r="Q1625" s="11">
        <f t="shared" si="180"/>
        <v>25197</v>
      </c>
      <c r="R1625" s="9">
        <f t="shared" si="182"/>
        <v>54</v>
      </c>
      <c r="S1625" s="9"/>
      <c r="T1625" s="40">
        <f>COUNTA(Table3[[#This Row],[month]:[age]])</f>
        <v>7</v>
      </c>
    </row>
    <row r="1626" spans="1:20" x14ac:dyDescent="0.25">
      <c r="A1626" t="s">
        <v>1657</v>
      </c>
      <c r="B1626">
        <v>1983</v>
      </c>
      <c r="C1626" t="s">
        <v>15</v>
      </c>
      <c r="D1626">
        <v>17</v>
      </c>
      <c r="E1626">
        <v>3</v>
      </c>
      <c r="F1626" s="42">
        <v>14209.4</v>
      </c>
      <c r="G1626" t="s">
        <v>11</v>
      </c>
      <c r="H1626" t="s">
        <v>16</v>
      </c>
      <c r="I1626" t="s">
        <v>535</v>
      </c>
      <c r="J1626" s="7">
        <f t="shared" si="177"/>
        <v>0</v>
      </c>
      <c r="K1626" s="9" t="str">
        <f t="shared" si="181"/>
        <v>Id714</v>
      </c>
      <c r="L1626" s="8" t="str">
        <f t="shared" si="178"/>
        <v>Nov</v>
      </c>
      <c r="M1626" s="9">
        <f t="shared" si="176"/>
        <v>1983</v>
      </c>
      <c r="N1626" s="8" t="str" cm="1">
        <f t="array" ref="N1626">IF(G1626="?",INDEX($G$2:$G$2344,MODE(MATCH($G$2:$G$2344,$G$2:$G$2344,0))),G1626)</f>
        <v>tier - 2</v>
      </c>
      <c r="O1626" s="8" t="str" cm="1">
        <f t="array" ref="O1626">IF(H1626="?",INDEX($H$2:$H$2344,MODE(MATCH($H$2:$H$2344,$H$2:$H$2344,0))),H1626)</f>
        <v>tier - 1</v>
      </c>
      <c r="P1626" s="8" t="str">
        <f t="shared" si="179"/>
        <v>R1026</v>
      </c>
      <c r="Q1626" s="11">
        <f t="shared" si="180"/>
        <v>30637</v>
      </c>
      <c r="R1626" s="9">
        <f t="shared" si="182"/>
        <v>39</v>
      </c>
      <c r="S1626" s="9"/>
      <c r="T1626" s="40">
        <f>COUNTA(Table3[[#This Row],[month]:[age]])</f>
        <v>7</v>
      </c>
    </row>
    <row r="1627" spans="1:20" x14ac:dyDescent="0.25">
      <c r="A1627" t="s">
        <v>1658</v>
      </c>
      <c r="B1627">
        <v>1958</v>
      </c>
      <c r="C1627" t="s">
        <v>20</v>
      </c>
      <c r="D1627">
        <v>21</v>
      </c>
      <c r="E1627">
        <v>0</v>
      </c>
      <c r="F1627" s="42">
        <v>14210.54</v>
      </c>
      <c r="G1627" t="s">
        <v>11</v>
      </c>
      <c r="H1627" t="s">
        <v>11</v>
      </c>
      <c r="I1627" t="s">
        <v>23</v>
      </c>
      <c r="J1627" s="7">
        <f t="shared" si="177"/>
        <v>0</v>
      </c>
      <c r="K1627" s="9" t="str">
        <f t="shared" si="181"/>
        <v>Id713</v>
      </c>
      <c r="L1627" s="8" t="str">
        <f t="shared" si="178"/>
        <v>Sep</v>
      </c>
      <c r="M1627" s="9">
        <f t="shared" si="176"/>
        <v>1958</v>
      </c>
      <c r="N1627" s="8" t="str" cm="1">
        <f t="array" ref="N1627">IF(G1627="?",INDEX($G$2:$G$2344,MODE(MATCH($G$2:$G$2344,$G$2:$G$2344,0))),G1627)</f>
        <v>tier - 2</v>
      </c>
      <c r="O1627" s="8" t="str" cm="1">
        <f t="array" ref="O1627">IF(H1627="?",INDEX($H$2:$H$2344,MODE(MATCH($H$2:$H$2344,$H$2:$H$2344,0))),H1627)</f>
        <v>tier - 2</v>
      </c>
      <c r="P1627" s="8" t="str">
        <f t="shared" si="179"/>
        <v>R1012</v>
      </c>
      <c r="Q1627" s="11">
        <f t="shared" si="180"/>
        <v>21449</v>
      </c>
      <c r="R1627" s="9">
        <f t="shared" si="182"/>
        <v>64</v>
      </c>
      <c r="S1627" s="9"/>
      <c r="T1627" s="40">
        <f>COUNTA(Table3[[#This Row],[month]:[age]])</f>
        <v>7</v>
      </c>
    </row>
    <row r="1628" spans="1:20" x14ac:dyDescent="0.25">
      <c r="A1628" t="s">
        <v>1659</v>
      </c>
      <c r="B1628">
        <v>1961</v>
      </c>
      <c r="C1628" t="s">
        <v>20</v>
      </c>
      <c r="D1628">
        <v>25</v>
      </c>
      <c r="E1628">
        <v>2</v>
      </c>
      <c r="F1628" s="42">
        <v>14235.07</v>
      </c>
      <c r="G1628" t="s">
        <v>11</v>
      </c>
      <c r="H1628" t="s">
        <v>16</v>
      </c>
      <c r="I1628" t="s">
        <v>42</v>
      </c>
      <c r="J1628" s="7">
        <f t="shared" si="177"/>
        <v>0</v>
      </c>
      <c r="K1628" s="9" t="str">
        <f t="shared" si="181"/>
        <v>Id712</v>
      </c>
      <c r="L1628" s="8" t="str">
        <f t="shared" si="178"/>
        <v>Sep</v>
      </c>
      <c r="M1628" s="9">
        <f t="shared" si="176"/>
        <v>1961</v>
      </c>
      <c r="N1628" s="8" t="str" cm="1">
        <f t="array" ref="N1628">IF(G1628="?",INDEX($G$2:$G$2344,MODE(MATCH($G$2:$G$2344,$G$2:$G$2344,0))),G1628)</f>
        <v>tier - 2</v>
      </c>
      <c r="O1628" s="8" t="str" cm="1">
        <f t="array" ref="O1628">IF(H1628="?",INDEX($H$2:$H$2344,MODE(MATCH($H$2:$H$2344,$H$2:$H$2344,0))),H1628)</f>
        <v>tier - 1</v>
      </c>
      <c r="P1628" s="8" t="str">
        <f t="shared" si="179"/>
        <v>R1011</v>
      </c>
      <c r="Q1628" s="11">
        <f t="shared" si="180"/>
        <v>22549</v>
      </c>
      <c r="R1628" s="9">
        <f t="shared" si="182"/>
        <v>61</v>
      </c>
      <c r="S1628" s="9"/>
      <c r="T1628" s="40">
        <f>COUNTA(Table3[[#This Row],[month]:[age]])</f>
        <v>7</v>
      </c>
    </row>
    <row r="1629" spans="1:20" x14ac:dyDescent="0.25">
      <c r="A1629" t="s">
        <v>1660</v>
      </c>
      <c r="B1629">
        <v>1959</v>
      </c>
      <c r="C1629" t="s">
        <v>37</v>
      </c>
      <c r="D1629">
        <v>10</v>
      </c>
      <c r="E1629">
        <v>0</v>
      </c>
      <c r="F1629" s="42">
        <v>14254.61</v>
      </c>
      <c r="G1629" t="s">
        <v>11</v>
      </c>
      <c r="H1629" t="s">
        <v>16</v>
      </c>
      <c r="I1629" t="s">
        <v>23</v>
      </c>
      <c r="J1629" s="7">
        <f t="shared" si="177"/>
        <v>0</v>
      </c>
      <c r="K1629" s="9" t="str">
        <f t="shared" si="181"/>
        <v>Id711</v>
      </c>
      <c r="L1629" s="8" t="str">
        <f t="shared" si="178"/>
        <v>Oct</v>
      </c>
      <c r="M1629" s="9">
        <f t="shared" si="176"/>
        <v>1959</v>
      </c>
      <c r="N1629" s="8" t="str" cm="1">
        <f t="array" ref="N1629">IF(G1629="?",INDEX($G$2:$G$2344,MODE(MATCH($G$2:$G$2344,$G$2:$G$2344,0))),G1629)</f>
        <v>tier - 2</v>
      </c>
      <c r="O1629" s="8" t="str" cm="1">
        <f t="array" ref="O1629">IF(H1629="?",INDEX($H$2:$H$2344,MODE(MATCH($H$2:$H$2344,$H$2:$H$2344,0))),H1629)</f>
        <v>tier - 1</v>
      </c>
      <c r="P1629" s="8" t="str">
        <f t="shared" si="179"/>
        <v>R1012</v>
      </c>
      <c r="Q1629" s="11">
        <f t="shared" si="180"/>
        <v>21833</v>
      </c>
      <c r="R1629" s="9">
        <f t="shared" si="182"/>
        <v>63</v>
      </c>
      <c r="S1629" s="9"/>
      <c r="T1629" s="40">
        <f>COUNTA(Table3[[#This Row],[month]:[age]])</f>
        <v>7</v>
      </c>
    </row>
    <row r="1630" spans="1:20" x14ac:dyDescent="0.25">
      <c r="A1630" t="s">
        <v>1661</v>
      </c>
      <c r="B1630">
        <v>1959</v>
      </c>
      <c r="C1630" t="s">
        <v>15</v>
      </c>
      <c r="D1630">
        <v>8</v>
      </c>
      <c r="E1630">
        <v>0</v>
      </c>
      <c r="F1630" s="42">
        <v>14256.19</v>
      </c>
      <c r="G1630" t="s">
        <v>11</v>
      </c>
      <c r="H1630" t="s">
        <v>12</v>
      </c>
      <c r="I1630" t="s">
        <v>23</v>
      </c>
      <c r="J1630" s="7">
        <f t="shared" si="177"/>
        <v>0</v>
      </c>
      <c r="K1630" s="9" t="str">
        <f t="shared" si="181"/>
        <v>Id710</v>
      </c>
      <c r="L1630" s="8" t="str">
        <f t="shared" si="178"/>
        <v>Nov</v>
      </c>
      <c r="M1630" s="9">
        <f t="shared" si="176"/>
        <v>1959</v>
      </c>
      <c r="N1630" s="8" t="str" cm="1">
        <f t="array" ref="N1630">IF(G1630="?",INDEX($G$2:$G$2344,MODE(MATCH($G$2:$G$2344,$G$2:$G$2344,0))),G1630)</f>
        <v>tier - 2</v>
      </c>
      <c r="O1630" s="8" t="str" cm="1">
        <f t="array" ref="O1630">IF(H1630="?",INDEX($H$2:$H$2344,MODE(MATCH($H$2:$H$2344,$H$2:$H$2344,0))),H1630)</f>
        <v>tier - 3</v>
      </c>
      <c r="P1630" s="8" t="str">
        <f t="shared" si="179"/>
        <v>R1012</v>
      </c>
      <c r="Q1630" s="11">
        <f t="shared" si="180"/>
        <v>21862</v>
      </c>
      <c r="R1630" s="9">
        <f t="shared" si="182"/>
        <v>63</v>
      </c>
      <c r="S1630" s="9"/>
      <c r="T1630" s="40">
        <f>COUNTA(Table3[[#This Row],[month]:[age]])</f>
        <v>7</v>
      </c>
    </row>
    <row r="1631" spans="1:20" x14ac:dyDescent="0.25">
      <c r="A1631" t="s">
        <v>1662</v>
      </c>
      <c r="B1631">
        <v>1974</v>
      </c>
      <c r="C1631" t="s">
        <v>30</v>
      </c>
      <c r="D1631">
        <v>26</v>
      </c>
      <c r="E1631">
        <v>0</v>
      </c>
      <c r="F1631" s="42">
        <v>14256.79</v>
      </c>
      <c r="G1631" t="s">
        <v>11</v>
      </c>
      <c r="H1631" t="s">
        <v>11</v>
      </c>
      <c r="I1631" t="s">
        <v>535</v>
      </c>
      <c r="J1631" s="7">
        <f t="shared" si="177"/>
        <v>0</v>
      </c>
      <c r="K1631" s="9" t="str">
        <f t="shared" si="181"/>
        <v>Id709</v>
      </c>
      <c r="L1631" s="8" t="str">
        <f t="shared" si="178"/>
        <v>Dec</v>
      </c>
      <c r="M1631" s="9">
        <f t="shared" si="176"/>
        <v>1974</v>
      </c>
      <c r="N1631" s="8" t="str" cm="1">
        <f t="array" ref="N1631">IF(G1631="?",INDEX($G$2:$G$2344,MODE(MATCH($G$2:$G$2344,$G$2:$G$2344,0))),G1631)</f>
        <v>tier - 2</v>
      </c>
      <c r="O1631" s="8" t="str" cm="1">
        <f t="array" ref="O1631">IF(H1631="?",INDEX($H$2:$H$2344,MODE(MATCH($H$2:$H$2344,$H$2:$H$2344,0))),H1631)</f>
        <v>tier - 2</v>
      </c>
      <c r="P1631" s="8" t="str">
        <f t="shared" si="179"/>
        <v>R1026</v>
      </c>
      <c r="Q1631" s="11">
        <f t="shared" si="180"/>
        <v>27389</v>
      </c>
      <c r="R1631" s="9">
        <f t="shared" si="182"/>
        <v>48</v>
      </c>
      <c r="S1631" s="9"/>
      <c r="T1631" s="40">
        <f>COUNTA(Table3[[#This Row],[month]:[age]])</f>
        <v>7</v>
      </c>
    </row>
    <row r="1632" spans="1:20" x14ac:dyDescent="0.25">
      <c r="A1632" t="s">
        <v>1663</v>
      </c>
      <c r="B1632">
        <v>1972</v>
      </c>
      <c r="C1632" t="s">
        <v>10</v>
      </c>
      <c r="D1632">
        <v>13</v>
      </c>
      <c r="E1632">
        <v>0</v>
      </c>
      <c r="F1632" s="42">
        <v>14258.33</v>
      </c>
      <c r="G1632" t="s">
        <v>11</v>
      </c>
      <c r="H1632" t="s">
        <v>11</v>
      </c>
      <c r="I1632" t="s">
        <v>535</v>
      </c>
      <c r="J1632" s="7">
        <f t="shared" si="177"/>
        <v>0</v>
      </c>
      <c r="K1632" s="9" t="str">
        <f t="shared" si="181"/>
        <v>Id708</v>
      </c>
      <c r="L1632" s="8" t="str">
        <f t="shared" si="178"/>
        <v>Jul</v>
      </c>
      <c r="M1632" s="9">
        <f t="shared" si="176"/>
        <v>1972</v>
      </c>
      <c r="N1632" s="8" t="str" cm="1">
        <f t="array" ref="N1632">IF(G1632="?",INDEX($G$2:$G$2344,MODE(MATCH($G$2:$G$2344,$G$2:$G$2344,0))),G1632)</f>
        <v>tier - 2</v>
      </c>
      <c r="O1632" s="8" t="str" cm="1">
        <f t="array" ref="O1632">IF(H1632="?",INDEX($H$2:$H$2344,MODE(MATCH($H$2:$H$2344,$H$2:$H$2344,0))),H1632)</f>
        <v>tier - 2</v>
      </c>
      <c r="P1632" s="8" t="str">
        <f t="shared" si="179"/>
        <v>R1026</v>
      </c>
      <c r="Q1632" s="11">
        <f t="shared" si="180"/>
        <v>26493</v>
      </c>
      <c r="R1632" s="9">
        <f t="shared" si="182"/>
        <v>50</v>
      </c>
      <c r="S1632" s="9"/>
      <c r="T1632" s="40">
        <f>COUNTA(Table3[[#This Row],[month]:[age]])</f>
        <v>7</v>
      </c>
    </row>
    <row r="1633" spans="1:20" x14ac:dyDescent="0.25">
      <c r="A1633" t="s">
        <v>1664</v>
      </c>
      <c r="B1633">
        <v>2004</v>
      </c>
      <c r="C1633" t="s">
        <v>20</v>
      </c>
      <c r="D1633">
        <v>6</v>
      </c>
      <c r="E1633">
        <v>0</v>
      </c>
      <c r="F1633" s="42">
        <v>14283.46</v>
      </c>
      <c r="G1633" t="s">
        <v>11</v>
      </c>
      <c r="H1633" t="s">
        <v>11</v>
      </c>
      <c r="I1633" t="s">
        <v>247</v>
      </c>
      <c r="J1633" s="7">
        <f t="shared" si="177"/>
        <v>0</v>
      </c>
      <c r="K1633" s="9" t="str">
        <f t="shared" si="181"/>
        <v>Id707</v>
      </c>
      <c r="L1633" s="8" t="str">
        <f t="shared" si="178"/>
        <v>Sep</v>
      </c>
      <c r="M1633" s="9">
        <f t="shared" si="176"/>
        <v>2004</v>
      </c>
      <c r="N1633" s="8" t="str" cm="1">
        <f t="array" ref="N1633">IF(G1633="?",INDEX($G$2:$G$2344,MODE(MATCH($G$2:$G$2344,$G$2:$G$2344,0))),G1633)</f>
        <v>tier - 2</v>
      </c>
      <c r="O1633" s="8" t="str" cm="1">
        <f t="array" ref="O1633">IF(H1633="?",INDEX($H$2:$H$2344,MODE(MATCH($H$2:$H$2344,$H$2:$H$2344,0))),H1633)</f>
        <v>tier - 2</v>
      </c>
      <c r="P1633" s="8" t="str">
        <f t="shared" si="179"/>
        <v>R1024</v>
      </c>
      <c r="Q1633" s="11">
        <f t="shared" si="180"/>
        <v>38236</v>
      </c>
      <c r="R1633" s="9">
        <f t="shared" si="182"/>
        <v>18</v>
      </c>
      <c r="S1633" s="9"/>
      <c r="T1633" s="40">
        <f>COUNTA(Table3[[#This Row],[month]:[age]])</f>
        <v>7</v>
      </c>
    </row>
    <row r="1634" spans="1:20" x14ac:dyDescent="0.25">
      <c r="A1634" t="s">
        <v>1665</v>
      </c>
      <c r="B1634">
        <v>1968</v>
      </c>
      <c r="C1634" t="s">
        <v>30</v>
      </c>
      <c r="D1634">
        <v>15</v>
      </c>
      <c r="E1634">
        <v>0</v>
      </c>
      <c r="F1634" s="42">
        <v>14285.9</v>
      </c>
      <c r="G1634" t="s">
        <v>11</v>
      </c>
      <c r="H1634" t="s">
        <v>12</v>
      </c>
      <c r="I1634" t="s">
        <v>23</v>
      </c>
      <c r="J1634" s="7">
        <f t="shared" si="177"/>
        <v>0</v>
      </c>
      <c r="K1634" s="9" t="str">
        <f t="shared" si="181"/>
        <v>Id706</v>
      </c>
      <c r="L1634" s="8" t="str">
        <f t="shared" si="178"/>
        <v>Dec</v>
      </c>
      <c r="M1634" s="9">
        <f t="shared" si="176"/>
        <v>1968</v>
      </c>
      <c r="N1634" s="8" t="str" cm="1">
        <f t="array" ref="N1634">IF(G1634="?",INDEX($G$2:$G$2344,MODE(MATCH($G$2:$G$2344,$G$2:$G$2344,0))),G1634)</f>
        <v>tier - 2</v>
      </c>
      <c r="O1634" s="8" t="str" cm="1">
        <f t="array" ref="O1634">IF(H1634="?",INDEX($H$2:$H$2344,MODE(MATCH($H$2:$H$2344,$H$2:$H$2344,0))),H1634)</f>
        <v>tier - 3</v>
      </c>
      <c r="P1634" s="8" t="str">
        <f t="shared" si="179"/>
        <v>R1012</v>
      </c>
      <c r="Q1634" s="11">
        <f t="shared" si="180"/>
        <v>25187</v>
      </c>
      <c r="R1634" s="9">
        <f t="shared" si="182"/>
        <v>54</v>
      </c>
      <c r="S1634" s="9"/>
      <c r="T1634" s="40">
        <f>COUNTA(Table3[[#This Row],[month]:[age]])</f>
        <v>7</v>
      </c>
    </row>
    <row r="1635" spans="1:20" x14ac:dyDescent="0.25">
      <c r="A1635" t="s">
        <v>1666</v>
      </c>
      <c r="B1635">
        <v>1958</v>
      </c>
      <c r="C1635" t="s">
        <v>37</v>
      </c>
      <c r="D1635">
        <v>15</v>
      </c>
      <c r="E1635">
        <v>0</v>
      </c>
      <c r="F1635" s="42">
        <v>14313.85</v>
      </c>
      <c r="G1635" t="s">
        <v>11</v>
      </c>
      <c r="H1635" t="s">
        <v>12</v>
      </c>
      <c r="I1635" t="s">
        <v>13</v>
      </c>
      <c r="J1635" s="7">
        <f t="shared" si="177"/>
        <v>0</v>
      </c>
      <c r="K1635" s="9" t="str">
        <f t="shared" si="181"/>
        <v>Id705</v>
      </c>
      <c r="L1635" s="8" t="str">
        <f t="shared" si="178"/>
        <v>Oct</v>
      </c>
      <c r="M1635" s="9">
        <f t="shared" si="176"/>
        <v>1958</v>
      </c>
      <c r="N1635" s="8" t="str" cm="1">
        <f t="array" ref="N1635">IF(G1635="?",INDEX($G$2:$G$2344,MODE(MATCH($G$2:$G$2344,$G$2:$G$2344,0))),G1635)</f>
        <v>tier - 2</v>
      </c>
      <c r="O1635" s="8" t="str" cm="1">
        <f t="array" ref="O1635">IF(H1635="?",INDEX($H$2:$H$2344,MODE(MATCH($H$2:$H$2344,$H$2:$H$2344,0))),H1635)</f>
        <v>tier - 3</v>
      </c>
      <c r="P1635" s="8" t="str">
        <f t="shared" si="179"/>
        <v>R1013</v>
      </c>
      <c r="Q1635" s="11">
        <f t="shared" si="180"/>
        <v>21473</v>
      </c>
      <c r="R1635" s="9">
        <f t="shared" si="182"/>
        <v>64</v>
      </c>
      <c r="S1635" s="9"/>
      <c r="T1635" s="40">
        <f>COUNTA(Table3[[#This Row],[month]:[age]])</f>
        <v>7</v>
      </c>
    </row>
    <row r="1636" spans="1:20" x14ac:dyDescent="0.25">
      <c r="A1636" t="s">
        <v>1667</v>
      </c>
      <c r="B1636">
        <v>1958</v>
      </c>
      <c r="C1636" t="s">
        <v>10</v>
      </c>
      <c r="D1636">
        <v>10</v>
      </c>
      <c r="E1636">
        <v>0</v>
      </c>
      <c r="F1636" s="42">
        <v>14319.03</v>
      </c>
      <c r="G1636" t="s">
        <v>11</v>
      </c>
      <c r="H1636" t="s">
        <v>11</v>
      </c>
      <c r="I1636" t="s">
        <v>42</v>
      </c>
      <c r="J1636" s="7">
        <f t="shared" si="177"/>
        <v>0</v>
      </c>
      <c r="K1636" s="9" t="str">
        <f t="shared" si="181"/>
        <v>Id704</v>
      </c>
      <c r="L1636" s="8" t="str">
        <f t="shared" si="178"/>
        <v>Jul</v>
      </c>
      <c r="M1636" s="9">
        <f t="shared" si="176"/>
        <v>1958</v>
      </c>
      <c r="N1636" s="8" t="str" cm="1">
        <f t="array" ref="N1636">IF(G1636="?",INDEX($G$2:$G$2344,MODE(MATCH($G$2:$G$2344,$G$2:$G$2344,0))),G1636)</f>
        <v>tier - 2</v>
      </c>
      <c r="O1636" s="8" t="str" cm="1">
        <f t="array" ref="O1636">IF(H1636="?",INDEX($H$2:$H$2344,MODE(MATCH($H$2:$H$2344,$H$2:$H$2344,0))),H1636)</f>
        <v>tier - 2</v>
      </c>
      <c r="P1636" s="8" t="str">
        <f t="shared" si="179"/>
        <v>R1011</v>
      </c>
      <c r="Q1636" s="11">
        <f t="shared" si="180"/>
        <v>21376</v>
      </c>
      <c r="R1636" s="9">
        <f t="shared" si="182"/>
        <v>64</v>
      </c>
      <c r="S1636" s="9"/>
      <c r="T1636" s="40">
        <f>COUNTA(Table3[[#This Row],[month]:[age]])</f>
        <v>7</v>
      </c>
    </row>
    <row r="1637" spans="1:20" x14ac:dyDescent="0.25">
      <c r="A1637" t="s">
        <v>1668</v>
      </c>
      <c r="B1637">
        <v>1969</v>
      </c>
      <c r="C1637" t="s">
        <v>20</v>
      </c>
      <c r="D1637">
        <v>26</v>
      </c>
      <c r="E1637">
        <v>0</v>
      </c>
      <c r="F1637" s="42">
        <v>14337.91</v>
      </c>
      <c r="G1637" t="s">
        <v>11</v>
      </c>
      <c r="H1637" t="s">
        <v>12</v>
      </c>
      <c r="I1637" t="s">
        <v>632</v>
      </c>
      <c r="J1637" s="7">
        <f t="shared" si="177"/>
        <v>0</v>
      </c>
      <c r="K1637" s="9" t="str">
        <f t="shared" si="181"/>
        <v>Id703</v>
      </c>
      <c r="L1637" s="8" t="str">
        <f t="shared" si="178"/>
        <v>Sep</v>
      </c>
      <c r="M1637" s="9">
        <f t="shared" si="176"/>
        <v>1969</v>
      </c>
      <c r="N1637" s="8" t="str" cm="1">
        <f t="array" ref="N1637">IF(G1637="?",INDEX($G$2:$G$2344,MODE(MATCH($G$2:$G$2344,$G$2:$G$2344,0))),G1637)</f>
        <v>tier - 2</v>
      </c>
      <c r="O1637" s="8" t="str" cm="1">
        <f t="array" ref="O1637">IF(H1637="?",INDEX($H$2:$H$2344,MODE(MATCH($H$2:$H$2344,$H$2:$H$2344,0))),H1637)</f>
        <v>tier - 3</v>
      </c>
      <c r="P1637" s="8" t="str">
        <f t="shared" si="179"/>
        <v>R1022</v>
      </c>
      <c r="Q1637" s="11">
        <f t="shared" si="180"/>
        <v>25472</v>
      </c>
      <c r="R1637" s="9">
        <f t="shared" si="182"/>
        <v>53</v>
      </c>
      <c r="S1637" s="9"/>
      <c r="T1637" s="40">
        <f>COUNTA(Table3[[#This Row],[month]:[age]])</f>
        <v>7</v>
      </c>
    </row>
    <row r="1638" spans="1:20" x14ac:dyDescent="0.25">
      <c r="A1638" t="s">
        <v>1669</v>
      </c>
      <c r="B1638">
        <v>1959</v>
      </c>
      <c r="C1638" t="s">
        <v>30</v>
      </c>
      <c r="D1638">
        <v>24</v>
      </c>
      <c r="E1638">
        <v>1</v>
      </c>
      <c r="F1638" s="42">
        <v>14349.85</v>
      </c>
      <c r="G1638" t="s">
        <v>11</v>
      </c>
      <c r="H1638" t="s">
        <v>11</v>
      </c>
      <c r="I1638" t="s">
        <v>23</v>
      </c>
      <c r="J1638" s="7">
        <f t="shared" si="177"/>
        <v>0</v>
      </c>
      <c r="K1638" s="9" t="str">
        <f t="shared" si="181"/>
        <v>Id702</v>
      </c>
      <c r="L1638" s="8" t="str">
        <f t="shared" si="178"/>
        <v>Dec</v>
      </c>
      <c r="M1638" s="9">
        <f t="shared" si="176"/>
        <v>1959</v>
      </c>
      <c r="N1638" s="8" t="str" cm="1">
        <f t="array" ref="N1638">IF(G1638="?",INDEX($G$2:$G$2344,MODE(MATCH($G$2:$G$2344,$G$2:$G$2344,0))),G1638)</f>
        <v>tier - 2</v>
      </c>
      <c r="O1638" s="8" t="str" cm="1">
        <f t="array" ref="O1638">IF(H1638="?",INDEX($H$2:$H$2344,MODE(MATCH($H$2:$H$2344,$H$2:$H$2344,0))),H1638)</f>
        <v>tier - 2</v>
      </c>
      <c r="P1638" s="8" t="str">
        <f t="shared" si="179"/>
        <v>R1012</v>
      </c>
      <c r="Q1638" s="11">
        <f t="shared" si="180"/>
        <v>21908</v>
      </c>
      <c r="R1638" s="9">
        <f t="shared" si="182"/>
        <v>63</v>
      </c>
      <c r="S1638" s="9"/>
      <c r="T1638" s="40">
        <f>COUNTA(Table3[[#This Row],[month]:[age]])</f>
        <v>7</v>
      </c>
    </row>
    <row r="1639" spans="1:20" x14ac:dyDescent="0.25">
      <c r="A1639" t="s">
        <v>1670</v>
      </c>
      <c r="B1639">
        <v>1967</v>
      </c>
      <c r="C1639" t="s">
        <v>37</v>
      </c>
      <c r="D1639">
        <v>10</v>
      </c>
      <c r="E1639">
        <v>0</v>
      </c>
      <c r="F1639" s="42">
        <v>14355.43</v>
      </c>
      <c r="G1639" t="s">
        <v>11</v>
      </c>
      <c r="H1639" t="s">
        <v>16</v>
      </c>
      <c r="I1639" t="s">
        <v>535</v>
      </c>
      <c r="J1639" s="7">
        <f t="shared" si="177"/>
        <v>0</v>
      </c>
      <c r="K1639" s="9" t="str">
        <f t="shared" si="181"/>
        <v>Id701</v>
      </c>
      <c r="L1639" s="8" t="str">
        <f t="shared" si="178"/>
        <v>Oct</v>
      </c>
      <c r="M1639" s="9">
        <f t="shared" si="176"/>
        <v>1967</v>
      </c>
      <c r="N1639" s="8" t="str" cm="1">
        <f t="array" ref="N1639">IF(G1639="?",INDEX($G$2:$G$2344,MODE(MATCH($G$2:$G$2344,$G$2:$G$2344,0))),G1639)</f>
        <v>tier - 2</v>
      </c>
      <c r="O1639" s="8" t="str" cm="1">
        <f t="array" ref="O1639">IF(H1639="?",INDEX($H$2:$H$2344,MODE(MATCH($H$2:$H$2344,$H$2:$H$2344,0))),H1639)</f>
        <v>tier - 1</v>
      </c>
      <c r="P1639" s="8" t="str">
        <f t="shared" si="179"/>
        <v>R1026</v>
      </c>
      <c r="Q1639" s="11">
        <f t="shared" si="180"/>
        <v>24755</v>
      </c>
      <c r="R1639" s="9">
        <f t="shared" si="182"/>
        <v>55</v>
      </c>
      <c r="S1639" s="9"/>
      <c r="T1639" s="40">
        <f>COUNTA(Table3[[#This Row],[month]:[age]])</f>
        <v>7</v>
      </c>
    </row>
    <row r="1640" spans="1:20" x14ac:dyDescent="0.25">
      <c r="A1640" t="s">
        <v>1671</v>
      </c>
      <c r="B1640">
        <v>1988</v>
      </c>
      <c r="C1640" t="s">
        <v>15</v>
      </c>
      <c r="D1640">
        <v>16</v>
      </c>
      <c r="E1640">
        <v>1</v>
      </c>
      <c r="F1640" s="42">
        <v>14358.36</v>
      </c>
      <c r="G1640" t="s">
        <v>11</v>
      </c>
      <c r="H1640" t="s">
        <v>11</v>
      </c>
      <c r="I1640" t="s">
        <v>42</v>
      </c>
      <c r="J1640" s="7">
        <f t="shared" si="177"/>
        <v>0</v>
      </c>
      <c r="K1640" s="9" t="str">
        <f t="shared" si="181"/>
        <v>Id700</v>
      </c>
      <c r="L1640" s="8" t="str">
        <f t="shared" si="178"/>
        <v>Nov</v>
      </c>
      <c r="M1640" s="9">
        <f t="shared" si="176"/>
        <v>1988</v>
      </c>
      <c r="N1640" s="8" t="str" cm="1">
        <f t="array" ref="N1640">IF(G1640="?",INDEX($G$2:$G$2344,MODE(MATCH($G$2:$G$2344,$G$2:$G$2344,0))),G1640)</f>
        <v>tier - 2</v>
      </c>
      <c r="O1640" s="8" t="str" cm="1">
        <f t="array" ref="O1640">IF(H1640="?",INDEX($H$2:$H$2344,MODE(MATCH($H$2:$H$2344,$H$2:$H$2344,0))),H1640)</f>
        <v>tier - 2</v>
      </c>
      <c r="P1640" s="8" t="str">
        <f t="shared" si="179"/>
        <v>R1011</v>
      </c>
      <c r="Q1640" s="11">
        <f t="shared" si="180"/>
        <v>32463</v>
      </c>
      <c r="R1640" s="9">
        <f t="shared" si="182"/>
        <v>34</v>
      </c>
      <c r="S1640" s="9"/>
      <c r="T1640" s="40">
        <f>COUNTA(Table3[[#This Row],[month]:[age]])</f>
        <v>7</v>
      </c>
    </row>
    <row r="1641" spans="1:20" x14ac:dyDescent="0.25">
      <c r="A1641" t="s">
        <v>1672</v>
      </c>
      <c r="B1641">
        <v>1963</v>
      </c>
      <c r="C1641" t="s">
        <v>10</v>
      </c>
      <c r="D1641">
        <v>16</v>
      </c>
      <c r="E1641">
        <v>3</v>
      </c>
      <c r="F1641" s="42">
        <v>14382.71</v>
      </c>
      <c r="G1641" t="s">
        <v>11</v>
      </c>
      <c r="H1641" t="s">
        <v>11</v>
      </c>
      <c r="I1641" t="s">
        <v>23</v>
      </c>
      <c r="J1641" s="7">
        <f t="shared" si="177"/>
        <v>0</v>
      </c>
      <c r="K1641" s="9" t="str">
        <f t="shared" si="181"/>
        <v>Id699</v>
      </c>
      <c r="L1641" s="8" t="str">
        <f t="shared" si="178"/>
        <v>Jul</v>
      </c>
      <c r="M1641" s="9">
        <f t="shared" si="176"/>
        <v>1963</v>
      </c>
      <c r="N1641" s="8" t="str" cm="1">
        <f t="array" ref="N1641">IF(G1641="?",INDEX($G$2:$G$2344,MODE(MATCH($G$2:$G$2344,$G$2:$G$2344,0))),G1641)</f>
        <v>tier - 2</v>
      </c>
      <c r="O1641" s="8" t="str" cm="1">
        <f t="array" ref="O1641">IF(H1641="?",INDEX($H$2:$H$2344,MODE(MATCH($H$2:$H$2344,$H$2:$H$2344,0))),H1641)</f>
        <v>tier - 2</v>
      </c>
      <c r="P1641" s="8" t="str">
        <f t="shared" si="179"/>
        <v>R1012</v>
      </c>
      <c r="Q1641" s="11">
        <f t="shared" si="180"/>
        <v>23208</v>
      </c>
      <c r="R1641" s="9">
        <f t="shared" si="182"/>
        <v>59</v>
      </c>
      <c r="S1641" s="9"/>
      <c r="T1641" s="40">
        <f>COUNTA(Table3[[#This Row],[month]:[age]])</f>
        <v>7</v>
      </c>
    </row>
    <row r="1642" spans="1:20" x14ac:dyDescent="0.25">
      <c r="A1642" t="s">
        <v>1673</v>
      </c>
      <c r="B1642">
        <v>1965</v>
      </c>
      <c r="C1642" t="s">
        <v>18</v>
      </c>
      <c r="D1642">
        <v>22</v>
      </c>
      <c r="E1642">
        <v>4</v>
      </c>
      <c r="F1642" s="42">
        <v>14394.4</v>
      </c>
      <c r="G1642" t="s">
        <v>11</v>
      </c>
      <c r="H1642" t="s">
        <v>12</v>
      </c>
      <c r="I1642" t="s">
        <v>247</v>
      </c>
      <c r="J1642" s="7">
        <f t="shared" si="177"/>
        <v>0</v>
      </c>
      <c r="K1642" s="9" t="str">
        <f t="shared" si="181"/>
        <v>Id698</v>
      </c>
      <c r="L1642" s="8" t="str">
        <f t="shared" si="178"/>
        <v>Jun</v>
      </c>
      <c r="M1642" s="9">
        <f t="shared" si="176"/>
        <v>1965</v>
      </c>
      <c r="N1642" s="8" t="str" cm="1">
        <f t="array" ref="N1642">IF(G1642="?",INDEX($G$2:$G$2344,MODE(MATCH($G$2:$G$2344,$G$2:$G$2344,0))),G1642)</f>
        <v>tier - 2</v>
      </c>
      <c r="O1642" s="8" t="str" cm="1">
        <f t="array" ref="O1642">IF(H1642="?",INDEX($H$2:$H$2344,MODE(MATCH($H$2:$H$2344,$H$2:$H$2344,0))),H1642)</f>
        <v>tier - 3</v>
      </c>
      <c r="P1642" s="8" t="str">
        <f t="shared" si="179"/>
        <v>R1024</v>
      </c>
      <c r="Q1642" s="11">
        <f t="shared" si="180"/>
        <v>23915</v>
      </c>
      <c r="R1642" s="9">
        <f t="shared" si="182"/>
        <v>57</v>
      </c>
      <c r="S1642" s="9"/>
      <c r="T1642" s="40">
        <f>COUNTA(Table3[[#This Row],[month]:[age]])</f>
        <v>7</v>
      </c>
    </row>
    <row r="1643" spans="1:20" x14ac:dyDescent="0.25">
      <c r="A1643" t="s">
        <v>1674</v>
      </c>
      <c r="B1643">
        <v>1958</v>
      </c>
      <c r="C1643" t="s">
        <v>20</v>
      </c>
      <c r="D1643">
        <v>14</v>
      </c>
      <c r="E1643">
        <v>0</v>
      </c>
      <c r="F1643" s="42">
        <v>14394.56</v>
      </c>
      <c r="G1643" t="s">
        <v>11</v>
      </c>
      <c r="H1643" t="s">
        <v>16</v>
      </c>
      <c r="I1643" t="s">
        <v>170</v>
      </c>
      <c r="J1643" s="7">
        <f t="shared" si="177"/>
        <v>0</v>
      </c>
      <c r="K1643" s="9" t="str">
        <f t="shared" si="181"/>
        <v>Id697</v>
      </c>
      <c r="L1643" s="8" t="str">
        <f t="shared" si="178"/>
        <v>Sep</v>
      </c>
      <c r="M1643" s="9">
        <f t="shared" si="176"/>
        <v>1958</v>
      </c>
      <c r="N1643" s="8" t="str" cm="1">
        <f t="array" ref="N1643">IF(G1643="?",INDEX($G$2:$G$2344,MODE(MATCH($G$2:$G$2344,$G$2:$G$2344,0))),G1643)</f>
        <v>tier - 2</v>
      </c>
      <c r="O1643" s="8" t="str" cm="1">
        <f t="array" ref="O1643">IF(H1643="?",INDEX($H$2:$H$2344,MODE(MATCH($H$2:$H$2344,$H$2:$H$2344,0))),H1643)</f>
        <v>tier - 1</v>
      </c>
      <c r="P1643" s="8" t="str">
        <f t="shared" si="179"/>
        <v>R1018</v>
      </c>
      <c r="Q1643" s="11">
        <f t="shared" si="180"/>
        <v>21442</v>
      </c>
      <c r="R1643" s="9">
        <f t="shared" si="182"/>
        <v>64</v>
      </c>
      <c r="S1643" s="9"/>
      <c r="T1643" s="40">
        <f>COUNTA(Table3[[#This Row],[month]:[age]])</f>
        <v>7</v>
      </c>
    </row>
    <row r="1644" spans="1:20" x14ac:dyDescent="0.25">
      <c r="A1644" t="s">
        <v>1675</v>
      </c>
      <c r="B1644">
        <v>1958</v>
      </c>
      <c r="C1644" t="s">
        <v>10</v>
      </c>
      <c r="D1644">
        <v>29</v>
      </c>
      <c r="E1644">
        <v>0</v>
      </c>
      <c r="F1644" s="42">
        <v>14410.93</v>
      </c>
      <c r="G1644" t="s">
        <v>11</v>
      </c>
      <c r="H1644" t="s">
        <v>11</v>
      </c>
      <c r="I1644" t="s">
        <v>168</v>
      </c>
      <c r="J1644" s="7">
        <f t="shared" si="177"/>
        <v>0</v>
      </c>
      <c r="K1644" s="9" t="str">
        <f t="shared" si="181"/>
        <v>Id696</v>
      </c>
      <c r="L1644" s="8" t="str">
        <f t="shared" si="178"/>
        <v>Jul</v>
      </c>
      <c r="M1644" s="9">
        <f t="shared" si="176"/>
        <v>1958</v>
      </c>
      <c r="N1644" s="8" t="str" cm="1">
        <f t="array" ref="N1644">IF(G1644="?",INDEX($G$2:$G$2344,MODE(MATCH($G$2:$G$2344,$G$2:$G$2344,0))),G1644)</f>
        <v>tier - 2</v>
      </c>
      <c r="O1644" s="8" t="str" cm="1">
        <f t="array" ref="O1644">IF(H1644="?",INDEX($H$2:$H$2344,MODE(MATCH($H$2:$H$2344,$H$2:$H$2344,0))),H1644)</f>
        <v>tier - 2</v>
      </c>
      <c r="P1644" s="8" t="str">
        <f t="shared" si="179"/>
        <v>R1016</v>
      </c>
      <c r="Q1644" s="11">
        <f t="shared" si="180"/>
        <v>21395</v>
      </c>
      <c r="R1644" s="9">
        <f t="shared" si="182"/>
        <v>64</v>
      </c>
      <c r="S1644" s="9"/>
      <c r="T1644" s="40">
        <f>COUNTA(Table3[[#This Row],[month]:[age]])</f>
        <v>7</v>
      </c>
    </row>
    <row r="1645" spans="1:20" x14ac:dyDescent="0.25">
      <c r="A1645" t="s">
        <v>1676</v>
      </c>
      <c r="B1645">
        <v>1958</v>
      </c>
      <c r="C1645" t="s">
        <v>20</v>
      </c>
      <c r="D1645">
        <v>20</v>
      </c>
      <c r="E1645">
        <v>1</v>
      </c>
      <c r="F1645" s="42">
        <v>14418.28</v>
      </c>
      <c r="G1645" t="s">
        <v>11</v>
      </c>
      <c r="H1645" t="s">
        <v>12</v>
      </c>
      <c r="I1645" t="s">
        <v>13</v>
      </c>
      <c r="J1645" s="7">
        <f t="shared" si="177"/>
        <v>0</v>
      </c>
      <c r="K1645" s="9" t="str">
        <f t="shared" si="181"/>
        <v>Id695</v>
      </c>
      <c r="L1645" s="8" t="str">
        <f t="shared" si="178"/>
        <v>Sep</v>
      </c>
      <c r="M1645" s="9">
        <f t="shared" si="176"/>
        <v>1958</v>
      </c>
      <c r="N1645" s="8" t="str" cm="1">
        <f t="array" ref="N1645">IF(G1645="?",INDEX($G$2:$G$2344,MODE(MATCH($G$2:$G$2344,$G$2:$G$2344,0))),G1645)</f>
        <v>tier - 2</v>
      </c>
      <c r="O1645" s="8" t="str" cm="1">
        <f t="array" ref="O1645">IF(H1645="?",INDEX($H$2:$H$2344,MODE(MATCH($H$2:$H$2344,$H$2:$H$2344,0))),H1645)</f>
        <v>tier - 3</v>
      </c>
      <c r="P1645" s="8" t="str">
        <f t="shared" si="179"/>
        <v>R1013</v>
      </c>
      <c r="Q1645" s="11">
        <f t="shared" si="180"/>
        <v>21448</v>
      </c>
      <c r="R1645" s="9">
        <f t="shared" si="182"/>
        <v>64</v>
      </c>
      <c r="S1645" s="9"/>
      <c r="T1645" s="40">
        <f>COUNTA(Table3[[#This Row],[month]:[age]])</f>
        <v>7</v>
      </c>
    </row>
    <row r="1646" spans="1:20" x14ac:dyDescent="0.25">
      <c r="A1646" t="s">
        <v>1677</v>
      </c>
      <c r="B1646">
        <v>1999</v>
      </c>
      <c r="C1646" t="s">
        <v>35</v>
      </c>
      <c r="D1646">
        <v>10</v>
      </c>
      <c r="E1646">
        <v>2</v>
      </c>
      <c r="F1646" s="42">
        <v>14426.07</v>
      </c>
      <c r="G1646" t="s">
        <v>11</v>
      </c>
      <c r="H1646" t="s">
        <v>16</v>
      </c>
      <c r="I1646" t="s">
        <v>23</v>
      </c>
      <c r="J1646" s="7">
        <f t="shared" si="177"/>
        <v>0</v>
      </c>
      <c r="K1646" s="9" t="str">
        <f t="shared" si="181"/>
        <v>Id694</v>
      </c>
      <c r="L1646" s="8" t="str">
        <f t="shared" si="178"/>
        <v>Aug</v>
      </c>
      <c r="M1646" s="9">
        <f t="shared" si="176"/>
        <v>1999</v>
      </c>
      <c r="N1646" s="8" t="str" cm="1">
        <f t="array" ref="N1646">IF(G1646="?",INDEX($G$2:$G$2344,MODE(MATCH($G$2:$G$2344,$G$2:$G$2344,0))),G1646)</f>
        <v>tier - 2</v>
      </c>
      <c r="O1646" s="8" t="str" cm="1">
        <f t="array" ref="O1646">IF(H1646="?",INDEX($H$2:$H$2344,MODE(MATCH($H$2:$H$2344,$H$2:$H$2344,0))),H1646)</f>
        <v>tier - 1</v>
      </c>
      <c r="P1646" s="8" t="str">
        <f t="shared" si="179"/>
        <v>R1012</v>
      </c>
      <c r="Q1646" s="11">
        <f t="shared" si="180"/>
        <v>36382</v>
      </c>
      <c r="R1646" s="9">
        <f t="shared" si="182"/>
        <v>23</v>
      </c>
      <c r="S1646" s="9"/>
      <c r="T1646" s="40">
        <f>COUNTA(Table3[[#This Row],[month]:[age]])</f>
        <v>7</v>
      </c>
    </row>
    <row r="1647" spans="1:20" x14ac:dyDescent="0.25">
      <c r="A1647" t="s">
        <v>1678</v>
      </c>
      <c r="B1647">
        <v>1967</v>
      </c>
      <c r="C1647" t="s">
        <v>35</v>
      </c>
      <c r="D1647">
        <v>15</v>
      </c>
      <c r="E1647">
        <v>0</v>
      </c>
      <c r="F1647" s="42">
        <v>14426.66</v>
      </c>
      <c r="G1647" t="s">
        <v>11</v>
      </c>
      <c r="H1647" t="s">
        <v>11</v>
      </c>
      <c r="I1647" t="s">
        <v>535</v>
      </c>
      <c r="J1647" s="7">
        <f t="shared" si="177"/>
        <v>0</v>
      </c>
      <c r="K1647" s="9" t="str">
        <f t="shared" si="181"/>
        <v>Id693</v>
      </c>
      <c r="L1647" s="8" t="str">
        <f t="shared" si="178"/>
        <v>Aug</v>
      </c>
      <c r="M1647" s="9">
        <f t="shared" si="176"/>
        <v>1967</v>
      </c>
      <c r="N1647" s="8" t="str" cm="1">
        <f t="array" ref="N1647">IF(G1647="?",INDEX($G$2:$G$2344,MODE(MATCH($G$2:$G$2344,$G$2:$G$2344,0))),G1647)</f>
        <v>tier - 2</v>
      </c>
      <c r="O1647" s="8" t="str" cm="1">
        <f t="array" ref="O1647">IF(H1647="?",INDEX($H$2:$H$2344,MODE(MATCH($H$2:$H$2344,$H$2:$H$2344,0))),H1647)</f>
        <v>tier - 2</v>
      </c>
      <c r="P1647" s="8" t="str">
        <f t="shared" si="179"/>
        <v>R1026</v>
      </c>
      <c r="Q1647" s="11">
        <f t="shared" si="180"/>
        <v>24699</v>
      </c>
      <c r="R1647" s="9">
        <f t="shared" si="182"/>
        <v>55</v>
      </c>
      <c r="S1647" s="9"/>
      <c r="T1647" s="40">
        <f>COUNTA(Table3[[#This Row],[month]:[age]])</f>
        <v>7</v>
      </c>
    </row>
    <row r="1648" spans="1:20" x14ac:dyDescent="0.25">
      <c r="A1648" t="s">
        <v>1679</v>
      </c>
      <c r="B1648">
        <v>1967</v>
      </c>
      <c r="C1648" t="s">
        <v>15</v>
      </c>
      <c r="D1648">
        <v>4</v>
      </c>
      <c r="E1648">
        <v>0</v>
      </c>
      <c r="F1648" s="42">
        <v>14427.63</v>
      </c>
      <c r="G1648" t="s">
        <v>11</v>
      </c>
      <c r="H1648" t="s">
        <v>11</v>
      </c>
      <c r="I1648" t="s">
        <v>300</v>
      </c>
      <c r="J1648" s="7">
        <f t="shared" si="177"/>
        <v>0</v>
      </c>
      <c r="K1648" s="9" t="str">
        <f t="shared" si="181"/>
        <v>Id692</v>
      </c>
      <c r="L1648" s="8" t="str">
        <f t="shared" si="178"/>
        <v>Nov</v>
      </c>
      <c r="M1648" s="9">
        <f t="shared" ref="M1648:M1711" si="183">IF(B1648="?",AVERAGE($B$2:$B$2344),B1648)</f>
        <v>1967</v>
      </c>
      <c r="N1648" s="8" t="str" cm="1">
        <f t="array" ref="N1648">IF(G1648="?",INDEX($G$2:$G$2344,MODE(MATCH($G$2:$G$2344,$G$2:$G$2344,0))),G1648)</f>
        <v>tier - 2</v>
      </c>
      <c r="O1648" s="8" t="str" cm="1">
        <f t="array" ref="O1648">IF(H1648="?",INDEX($H$2:$H$2344,MODE(MATCH($H$2:$H$2344,$H$2:$H$2344,0))),H1648)</f>
        <v>tier - 2</v>
      </c>
      <c r="P1648" s="8" t="str">
        <f t="shared" si="179"/>
        <v>R1021</v>
      </c>
      <c r="Q1648" s="11">
        <f t="shared" si="180"/>
        <v>24780</v>
      </c>
      <c r="R1648" s="9">
        <f t="shared" si="182"/>
        <v>55</v>
      </c>
      <c r="S1648" s="9"/>
      <c r="T1648" s="40">
        <f>COUNTA(Table3[[#This Row],[month]:[age]])</f>
        <v>7</v>
      </c>
    </row>
    <row r="1649" spans="1:20" x14ac:dyDescent="0.25">
      <c r="A1649" t="s">
        <v>1680</v>
      </c>
      <c r="B1649">
        <v>1959</v>
      </c>
      <c r="C1649" t="s">
        <v>18</v>
      </c>
      <c r="D1649">
        <v>29</v>
      </c>
      <c r="E1649">
        <v>0</v>
      </c>
      <c r="F1649" s="42">
        <v>14449.85</v>
      </c>
      <c r="G1649" t="s">
        <v>11</v>
      </c>
      <c r="H1649" t="s">
        <v>16</v>
      </c>
      <c r="I1649" t="s">
        <v>247</v>
      </c>
      <c r="J1649" s="7">
        <f t="shared" si="177"/>
        <v>0</v>
      </c>
      <c r="K1649" s="9" t="str">
        <f t="shared" si="181"/>
        <v>Id691</v>
      </c>
      <c r="L1649" s="8" t="str">
        <f t="shared" si="178"/>
        <v>Jun</v>
      </c>
      <c r="M1649" s="9">
        <f t="shared" si="183"/>
        <v>1959</v>
      </c>
      <c r="N1649" s="8" t="str" cm="1">
        <f t="array" ref="N1649">IF(G1649="?",INDEX($G$2:$G$2344,MODE(MATCH($G$2:$G$2344,$G$2:$G$2344,0))),G1649)</f>
        <v>tier - 2</v>
      </c>
      <c r="O1649" s="8" t="str" cm="1">
        <f t="array" ref="O1649">IF(H1649="?",INDEX($H$2:$H$2344,MODE(MATCH($H$2:$H$2344,$H$2:$H$2344,0))),H1649)</f>
        <v>tier - 1</v>
      </c>
      <c r="P1649" s="8" t="str">
        <f t="shared" si="179"/>
        <v>R1024</v>
      </c>
      <c r="Q1649" s="11">
        <f t="shared" si="180"/>
        <v>21730</v>
      </c>
      <c r="R1649" s="9">
        <f t="shared" si="182"/>
        <v>63</v>
      </c>
      <c r="S1649" s="9"/>
      <c r="T1649" s="40">
        <f>COUNTA(Table3[[#This Row],[month]:[age]])</f>
        <v>7</v>
      </c>
    </row>
    <row r="1650" spans="1:20" x14ac:dyDescent="0.25">
      <c r="A1650" t="s">
        <v>1681</v>
      </c>
      <c r="B1650">
        <v>1959</v>
      </c>
      <c r="C1650" t="s">
        <v>35</v>
      </c>
      <c r="D1650">
        <v>3</v>
      </c>
      <c r="E1650">
        <v>0</v>
      </c>
      <c r="F1650" s="42">
        <v>14451.84</v>
      </c>
      <c r="G1650" t="s">
        <v>11</v>
      </c>
      <c r="H1650" t="s">
        <v>12</v>
      </c>
      <c r="I1650" t="s">
        <v>249</v>
      </c>
      <c r="J1650" s="7">
        <f t="shared" si="177"/>
        <v>0</v>
      </c>
      <c r="K1650" s="9" t="str">
        <f t="shared" si="181"/>
        <v>Id690</v>
      </c>
      <c r="L1650" s="8" t="str">
        <f t="shared" si="178"/>
        <v>Aug</v>
      </c>
      <c r="M1650" s="9">
        <f t="shared" si="183"/>
        <v>1959</v>
      </c>
      <c r="N1650" s="8" t="str" cm="1">
        <f t="array" ref="N1650">IF(G1650="?",INDEX($G$2:$G$2344,MODE(MATCH($G$2:$G$2344,$G$2:$G$2344,0))),G1650)</f>
        <v>tier - 2</v>
      </c>
      <c r="O1650" s="8" t="str" cm="1">
        <f t="array" ref="O1650">IF(H1650="?",INDEX($H$2:$H$2344,MODE(MATCH($H$2:$H$2344,$H$2:$H$2344,0))),H1650)</f>
        <v>tier - 3</v>
      </c>
      <c r="P1650" s="8" t="str">
        <f t="shared" si="179"/>
        <v>R1023</v>
      </c>
      <c r="Q1650" s="11">
        <f t="shared" si="180"/>
        <v>21765</v>
      </c>
      <c r="R1650" s="9">
        <f t="shared" si="182"/>
        <v>63</v>
      </c>
      <c r="S1650" s="9"/>
      <c r="T1650" s="40">
        <f>COUNTA(Table3[[#This Row],[month]:[age]])</f>
        <v>7</v>
      </c>
    </row>
    <row r="1651" spans="1:20" x14ac:dyDescent="0.25">
      <c r="A1651" t="s">
        <v>1682</v>
      </c>
      <c r="B1651">
        <v>1996</v>
      </c>
      <c r="C1651" t="s">
        <v>15</v>
      </c>
      <c r="D1651">
        <v>10</v>
      </c>
      <c r="E1651">
        <v>2</v>
      </c>
      <c r="F1651" s="42">
        <v>14455.64</v>
      </c>
      <c r="G1651" t="s">
        <v>11</v>
      </c>
      <c r="H1651" t="s">
        <v>12</v>
      </c>
      <c r="I1651" t="s">
        <v>247</v>
      </c>
      <c r="J1651" s="7">
        <f t="shared" si="177"/>
        <v>0</v>
      </c>
      <c r="K1651" s="9" t="str">
        <f t="shared" si="181"/>
        <v>Id689</v>
      </c>
      <c r="L1651" s="8" t="str">
        <f t="shared" si="178"/>
        <v>Nov</v>
      </c>
      <c r="M1651" s="9">
        <f t="shared" si="183"/>
        <v>1996</v>
      </c>
      <c r="N1651" s="8" t="str" cm="1">
        <f t="array" ref="N1651">IF(G1651="?",INDEX($G$2:$G$2344,MODE(MATCH($G$2:$G$2344,$G$2:$G$2344,0))),G1651)</f>
        <v>tier - 2</v>
      </c>
      <c r="O1651" s="8" t="str" cm="1">
        <f t="array" ref="O1651">IF(H1651="?",INDEX($H$2:$H$2344,MODE(MATCH($H$2:$H$2344,$H$2:$H$2344,0))),H1651)</f>
        <v>tier - 3</v>
      </c>
      <c r="P1651" s="8" t="str">
        <f t="shared" si="179"/>
        <v>R1024</v>
      </c>
      <c r="Q1651" s="11">
        <f t="shared" si="180"/>
        <v>35379</v>
      </c>
      <c r="R1651" s="9">
        <f t="shared" si="182"/>
        <v>26</v>
      </c>
      <c r="S1651" s="9"/>
      <c r="T1651" s="40">
        <f>COUNTA(Table3[[#This Row],[month]:[age]])</f>
        <v>7</v>
      </c>
    </row>
    <row r="1652" spans="1:20" x14ac:dyDescent="0.25">
      <c r="A1652" t="s">
        <v>1683</v>
      </c>
      <c r="B1652">
        <v>1976</v>
      </c>
      <c r="C1652" t="s">
        <v>15</v>
      </c>
      <c r="D1652">
        <v>27</v>
      </c>
      <c r="E1652">
        <v>2</v>
      </c>
      <c r="F1652" s="42">
        <v>14470.01</v>
      </c>
      <c r="G1652" t="s">
        <v>11</v>
      </c>
      <c r="H1652" t="s">
        <v>12</v>
      </c>
      <c r="I1652" t="s">
        <v>23</v>
      </c>
      <c r="J1652" s="7">
        <f t="shared" si="177"/>
        <v>0</v>
      </c>
      <c r="K1652" s="9" t="str">
        <f t="shared" si="181"/>
        <v>Id688</v>
      </c>
      <c r="L1652" s="8" t="str">
        <f t="shared" si="178"/>
        <v>Nov</v>
      </c>
      <c r="M1652" s="9">
        <f t="shared" si="183"/>
        <v>1976</v>
      </c>
      <c r="N1652" s="8" t="str" cm="1">
        <f t="array" ref="N1652">IF(G1652="?",INDEX($G$2:$G$2344,MODE(MATCH($G$2:$G$2344,$G$2:$G$2344,0))),G1652)</f>
        <v>tier - 2</v>
      </c>
      <c r="O1652" s="8" t="str" cm="1">
        <f t="array" ref="O1652">IF(H1652="?",INDEX($H$2:$H$2344,MODE(MATCH($H$2:$H$2344,$H$2:$H$2344,0))),H1652)</f>
        <v>tier - 3</v>
      </c>
      <c r="P1652" s="8" t="str">
        <f t="shared" si="179"/>
        <v>R1012</v>
      </c>
      <c r="Q1652" s="11">
        <f t="shared" si="180"/>
        <v>28091</v>
      </c>
      <c r="R1652" s="9">
        <f t="shared" si="182"/>
        <v>46</v>
      </c>
      <c r="S1652" s="9"/>
      <c r="T1652" s="40">
        <f>COUNTA(Table3[[#This Row],[month]:[age]])</f>
        <v>7</v>
      </c>
    </row>
    <row r="1653" spans="1:20" x14ac:dyDescent="0.25">
      <c r="A1653" t="s">
        <v>1684</v>
      </c>
      <c r="B1653">
        <v>1959</v>
      </c>
      <c r="C1653" t="s">
        <v>15</v>
      </c>
      <c r="D1653">
        <v>20</v>
      </c>
      <c r="E1653">
        <v>1</v>
      </c>
      <c r="F1653" s="42">
        <v>14474.68</v>
      </c>
      <c r="G1653" t="s">
        <v>11</v>
      </c>
      <c r="H1653" t="s">
        <v>11</v>
      </c>
      <c r="I1653" t="s">
        <v>13</v>
      </c>
      <c r="J1653" s="7">
        <f t="shared" si="177"/>
        <v>0</v>
      </c>
      <c r="K1653" s="9" t="str">
        <f t="shared" si="181"/>
        <v>Id687</v>
      </c>
      <c r="L1653" s="8" t="str">
        <f t="shared" si="178"/>
        <v>Nov</v>
      </c>
      <c r="M1653" s="9">
        <f t="shared" si="183"/>
        <v>1959</v>
      </c>
      <c r="N1653" s="8" t="str" cm="1">
        <f t="array" ref="N1653">IF(G1653="?",INDEX($G$2:$G$2344,MODE(MATCH($G$2:$G$2344,$G$2:$G$2344,0))),G1653)</f>
        <v>tier - 2</v>
      </c>
      <c r="O1653" s="8" t="str" cm="1">
        <f t="array" ref="O1653">IF(H1653="?",INDEX($H$2:$H$2344,MODE(MATCH($H$2:$H$2344,$H$2:$H$2344,0))),H1653)</f>
        <v>tier - 2</v>
      </c>
      <c r="P1653" s="8" t="str">
        <f t="shared" si="179"/>
        <v>R1013</v>
      </c>
      <c r="Q1653" s="11">
        <f t="shared" si="180"/>
        <v>21874</v>
      </c>
      <c r="R1653" s="9">
        <f t="shared" si="182"/>
        <v>63</v>
      </c>
      <c r="S1653" s="9"/>
      <c r="T1653" s="40">
        <f>COUNTA(Table3[[#This Row],[month]:[age]])</f>
        <v>7</v>
      </c>
    </row>
    <row r="1654" spans="1:20" x14ac:dyDescent="0.25">
      <c r="A1654" t="s">
        <v>1685</v>
      </c>
      <c r="B1654">
        <v>1979</v>
      </c>
      <c r="C1654" t="s">
        <v>37</v>
      </c>
      <c r="D1654">
        <v>20</v>
      </c>
      <c r="E1654">
        <v>5</v>
      </c>
      <c r="F1654" s="42">
        <v>14478.33</v>
      </c>
      <c r="G1654" t="s">
        <v>11</v>
      </c>
      <c r="H1654" t="s">
        <v>11</v>
      </c>
      <c r="I1654" t="s">
        <v>13</v>
      </c>
      <c r="J1654" s="7">
        <f t="shared" si="177"/>
        <v>0</v>
      </c>
      <c r="K1654" s="9" t="str">
        <f t="shared" si="181"/>
        <v>Id686</v>
      </c>
      <c r="L1654" s="8" t="str">
        <f t="shared" si="178"/>
        <v>Oct</v>
      </c>
      <c r="M1654" s="9">
        <f t="shared" si="183"/>
        <v>1979</v>
      </c>
      <c r="N1654" s="8" t="str" cm="1">
        <f t="array" ref="N1654">IF(G1654="?",INDEX($G$2:$G$2344,MODE(MATCH($G$2:$G$2344,$G$2:$G$2344,0))),G1654)</f>
        <v>tier - 2</v>
      </c>
      <c r="O1654" s="8" t="str" cm="1">
        <f t="array" ref="O1654">IF(H1654="?",INDEX($H$2:$H$2344,MODE(MATCH($H$2:$H$2344,$H$2:$H$2344,0))),H1654)</f>
        <v>tier - 2</v>
      </c>
      <c r="P1654" s="8" t="str">
        <f t="shared" si="179"/>
        <v>R1013</v>
      </c>
      <c r="Q1654" s="11">
        <f t="shared" si="180"/>
        <v>29148</v>
      </c>
      <c r="R1654" s="9">
        <f t="shared" si="182"/>
        <v>43</v>
      </c>
      <c r="S1654" s="9"/>
      <c r="T1654" s="40">
        <f>COUNTA(Table3[[#This Row],[month]:[age]])</f>
        <v>7</v>
      </c>
    </row>
    <row r="1655" spans="1:20" x14ac:dyDescent="0.25">
      <c r="A1655" t="s">
        <v>1686</v>
      </c>
      <c r="B1655">
        <v>1989</v>
      </c>
      <c r="C1655" t="s">
        <v>10</v>
      </c>
      <c r="D1655">
        <v>22</v>
      </c>
      <c r="E1655">
        <v>3</v>
      </c>
      <c r="F1655" s="42">
        <v>14507.46</v>
      </c>
      <c r="G1655" t="s">
        <v>11</v>
      </c>
      <c r="H1655" t="s">
        <v>12</v>
      </c>
      <c r="I1655" t="s">
        <v>23</v>
      </c>
      <c r="J1655" s="7">
        <f t="shared" si="177"/>
        <v>0</v>
      </c>
      <c r="K1655" s="9" t="str">
        <f t="shared" si="181"/>
        <v>Id685</v>
      </c>
      <c r="L1655" s="8" t="str">
        <f t="shared" si="178"/>
        <v>Jul</v>
      </c>
      <c r="M1655" s="9">
        <f t="shared" si="183"/>
        <v>1989</v>
      </c>
      <c r="N1655" s="8" t="str" cm="1">
        <f t="array" ref="N1655">IF(G1655="?",INDEX($G$2:$G$2344,MODE(MATCH($G$2:$G$2344,$G$2:$G$2344,0))),G1655)</f>
        <v>tier - 2</v>
      </c>
      <c r="O1655" s="8" t="str" cm="1">
        <f t="array" ref="O1655">IF(H1655="?",INDEX($H$2:$H$2344,MODE(MATCH($H$2:$H$2344,$H$2:$H$2344,0))),H1655)</f>
        <v>tier - 3</v>
      </c>
      <c r="P1655" s="8" t="str">
        <f t="shared" si="179"/>
        <v>R1012</v>
      </c>
      <c r="Q1655" s="11">
        <f t="shared" si="180"/>
        <v>32711</v>
      </c>
      <c r="R1655" s="9">
        <f t="shared" si="182"/>
        <v>33</v>
      </c>
      <c r="S1655" s="9"/>
      <c r="T1655" s="40">
        <f>COUNTA(Table3[[#This Row],[month]:[age]])</f>
        <v>7</v>
      </c>
    </row>
    <row r="1656" spans="1:20" x14ac:dyDescent="0.25">
      <c r="A1656" t="s">
        <v>1687</v>
      </c>
      <c r="B1656">
        <v>1989</v>
      </c>
      <c r="C1656" t="s">
        <v>10</v>
      </c>
      <c r="D1656">
        <v>14</v>
      </c>
      <c r="E1656">
        <v>3</v>
      </c>
      <c r="F1656" s="42">
        <v>14547.26</v>
      </c>
      <c r="G1656" t="s">
        <v>11</v>
      </c>
      <c r="H1656" t="s">
        <v>12</v>
      </c>
      <c r="I1656" t="s">
        <v>42</v>
      </c>
      <c r="J1656" s="7">
        <f t="shared" si="177"/>
        <v>0</v>
      </c>
      <c r="K1656" s="9" t="str">
        <f t="shared" si="181"/>
        <v>Id684</v>
      </c>
      <c r="L1656" s="8" t="str">
        <f t="shared" si="178"/>
        <v>Jul</v>
      </c>
      <c r="M1656" s="9">
        <f t="shared" si="183"/>
        <v>1989</v>
      </c>
      <c r="N1656" s="8" t="str" cm="1">
        <f t="array" ref="N1656">IF(G1656="?",INDEX($G$2:$G$2344,MODE(MATCH($G$2:$G$2344,$G$2:$G$2344,0))),G1656)</f>
        <v>tier - 2</v>
      </c>
      <c r="O1656" s="8" t="str" cm="1">
        <f t="array" ref="O1656">IF(H1656="?",INDEX($H$2:$H$2344,MODE(MATCH($H$2:$H$2344,$H$2:$H$2344,0))),H1656)</f>
        <v>tier - 3</v>
      </c>
      <c r="P1656" s="8" t="str">
        <f t="shared" si="179"/>
        <v>R1011</v>
      </c>
      <c r="Q1656" s="11">
        <f t="shared" si="180"/>
        <v>32703</v>
      </c>
      <c r="R1656" s="9">
        <f t="shared" si="182"/>
        <v>33</v>
      </c>
      <c r="S1656" s="9"/>
      <c r="T1656" s="40">
        <f>COUNTA(Table3[[#This Row],[month]:[age]])</f>
        <v>7</v>
      </c>
    </row>
    <row r="1657" spans="1:20" x14ac:dyDescent="0.25">
      <c r="A1657" t="s">
        <v>1688</v>
      </c>
      <c r="B1657">
        <v>1998</v>
      </c>
      <c r="C1657" t="s">
        <v>20</v>
      </c>
      <c r="D1657">
        <v>12</v>
      </c>
      <c r="E1657">
        <v>0</v>
      </c>
      <c r="F1657" s="42">
        <v>14571.89</v>
      </c>
      <c r="G1657" t="s">
        <v>11</v>
      </c>
      <c r="H1657" t="s">
        <v>16</v>
      </c>
      <c r="I1657" t="s">
        <v>247</v>
      </c>
      <c r="J1657" s="7">
        <f t="shared" si="177"/>
        <v>0</v>
      </c>
      <c r="K1657" s="9" t="str">
        <f t="shared" si="181"/>
        <v>Id683</v>
      </c>
      <c r="L1657" s="8" t="str">
        <f t="shared" si="178"/>
        <v>Sep</v>
      </c>
      <c r="M1657" s="9">
        <f t="shared" si="183"/>
        <v>1998</v>
      </c>
      <c r="N1657" s="8" t="str" cm="1">
        <f t="array" ref="N1657">IF(G1657="?",INDEX($G$2:$G$2344,MODE(MATCH($G$2:$G$2344,$G$2:$G$2344,0))),G1657)</f>
        <v>tier - 2</v>
      </c>
      <c r="O1657" s="8" t="str" cm="1">
        <f t="array" ref="O1657">IF(H1657="?",INDEX($H$2:$H$2344,MODE(MATCH($H$2:$H$2344,$H$2:$H$2344,0))),H1657)</f>
        <v>tier - 1</v>
      </c>
      <c r="P1657" s="8" t="str">
        <f t="shared" si="179"/>
        <v>R1024</v>
      </c>
      <c r="Q1657" s="11">
        <f t="shared" si="180"/>
        <v>36050</v>
      </c>
      <c r="R1657" s="9">
        <f t="shared" si="182"/>
        <v>24</v>
      </c>
      <c r="S1657" s="9"/>
      <c r="T1657" s="40">
        <f>COUNTA(Table3[[#This Row],[month]:[age]])</f>
        <v>7</v>
      </c>
    </row>
    <row r="1658" spans="1:20" x14ac:dyDescent="0.25">
      <c r="A1658" t="s">
        <v>1689</v>
      </c>
      <c r="B1658">
        <v>1962</v>
      </c>
      <c r="C1658" t="s">
        <v>30</v>
      </c>
      <c r="D1658">
        <v>3</v>
      </c>
      <c r="E1658">
        <v>0</v>
      </c>
      <c r="F1658" s="42">
        <v>14574.64</v>
      </c>
      <c r="G1658" t="s">
        <v>11</v>
      </c>
      <c r="H1658" t="s">
        <v>16</v>
      </c>
      <c r="I1658" t="s">
        <v>200</v>
      </c>
      <c r="J1658" s="7">
        <f t="shared" si="177"/>
        <v>0</v>
      </c>
      <c r="K1658" s="9" t="str">
        <f t="shared" si="181"/>
        <v>Id682</v>
      </c>
      <c r="L1658" s="8" t="str">
        <f t="shared" si="178"/>
        <v>Dec</v>
      </c>
      <c r="M1658" s="9">
        <f t="shared" si="183"/>
        <v>1962</v>
      </c>
      <c r="N1658" s="8" t="str" cm="1">
        <f t="array" ref="N1658">IF(G1658="?",INDEX($G$2:$G$2344,MODE(MATCH($G$2:$G$2344,$G$2:$G$2344,0))),G1658)</f>
        <v>tier - 2</v>
      </c>
      <c r="O1658" s="8" t="str" cm="1">
        <f t="array" ref="O1658">IF(H1658="?",INDEX($H$2:$H$2344,MODE(MATCH($H$2:$H$2344,$H$2:$H$2344,0))),H1658)</f>
        <v>tier - 1</v>
      </c>
      <c r="P1658" s="8" t="str">
        <f t="shared" si="179"/>
        <v>R1025</v>
      </c>
      <c r="Q1658" s="11">
        <f t="shared" si="180"/>
        <v>22983</v>
      </c>
      <c r="R1658" s="9">
        <f t="shared" si="182"/>
        <v>60</v>
      </c>
      <c r="S1658" s="9"/>
      <c r="T1658" s="40">
        <f>COUNTA(Table3[[#This Row],[month]:[age]])</f>
        <v>7</v>
      </c>
    </row>
    <row r="1659" spans="1:20" x14ac:dyDescent="0.25">
      <c r="A1659" t="s">
        <v>1690</v>
      </c>
      <c r="B1659">
        <v>1963</v>
      </c>
      <c r="C1659" t="s">
        <v>37</v>
      </c>
      <c r="D1659">
        <v>14</v>
      </c>
      <c r="E1659">
        <v>3</v>
      </c>
      <c r="F1659" s="42">
        <v>14590.63</v>
      </c>
      <c r="G1659" t="s">
        <v>11</v>
      </c>
      <c r="H1659" t="s">
        <v>16</v>
      </c>
      <c r="I1659" t="s">
        <v>247</v>
      </c>
      <c r="J1659" s="7">
        <f t="shared" si="177"/>
        <v>0</v>
      </c>
      <c r="K1659" s="9" t="str">
        <f t="shared" si="181"/>
        <v>Id681</v>
      </c>
      <c r="L1659" s="8" t="str">
        <f t="shared" si="178"/>
        <v>Oct</v>
      </c>
      <c r="M1659" s="9">
        <f t="shared" si="183"/>
        <v>1963</v>
      </c>
      <c r="N1659" s="8" t="str" cm="1">
        <f t="array" ref="N1659">IF(G1659="?",INDEX($G$2:$G$2344,MODE(MATCH($G$2:$G$2344,$G$2:$G$2344,0))),G1659)</f>
        <v>tier - 2</v>
      </c>
      <c r="O1659" s="8" t="str" cm="1">
        <f t="array" ref="O1659">IF(H1659="?",INDEX($H$2:$H$2344,MODE(MATCH($H$2:$H$2344,$H$2:$H$2344,0))),H1659)</f>
        <v>tier - 1</v>
      </c>
      <c r="P1659" s="8" t="str">
        <f t="shared" si="179"/>
        <v>R1024</v>
      </c>
      <c r="Q1659" s="11">
        <f t="shared" si="180"/>
        <v>23298</v>
      </c>
      <c r="R1659" s="9">
        <f t="shared" si="182"/>
        <v>59</v>
      </c>
      <c r="S1659" s="9"/>
      <c r="T1659" s="40">
        <f>COUNTA(Table3[[#This Row],[month]:[age]])</f>
        <v>7</v>
      </c>
    </row>
    <row r="1660" spans="1:20" x14ac:dyDescent="0.25">
      <c r="A1660" t="s">
        <v>1691</v>
      </c>
      <c r="B1660">
        <v>1967</v>
      </c>
      <c r="C1660" t="s">
        <v>10</v>
      </c>
      <c r="D1660">
        <v>18</v>
      </c>
      <c r="E1660">
        <v>0</v>
      </c>
      <c r="F1660" s="42">
        <v>14600.62</v>
      </c>
      <c r="G1660" t="s">
        <v>11</v>
      </c>
      <c r="H1660" t="s">
        <v>12</v>
      </c>
      <c r="I1660" t="s">
        <v>632</v>
      </c>
      <c r="J1660" s="7">
        <f t="shared" si="177"/>
        <v>0</v>
      </c>
      <c r="K1660" s="9" t="str">
        <f t="shared" si="181"/>
        <v>Id680</v>
      </c>
      <c r="L1660" s="8" t="str">
        <f t="shared" si="178"/>
        <v>Jul</v>
      </c>
      <c r="M1660" s="9">
        <f t="shared" si="183"/>
        <v>1967</v>
      </c>
      <c r="N1660" s="8" t="str" cm="1">
        <f t="array" ref="N1660">IF(G1660="?",INDEX($G$2:$G$2344,MODE(MATCH($G$2:$G$2344,$G$2:$G$2344,0))),G1660)</f>
        <v>tier - 2</v>
      </c>
      <c r="O1660" s="8" t="str" cm="1">
        <f t="array" ref="O1660">IF(H1660="?",INDEX($H$2:$H$2344,MODE(MATCH($H$2:$H$2344,$H$2:$H$2344,0))),H1660)</f>
        <v>tier - 3</v>
      </c>
      <c r="P1660" s="8" t="str">
        <f t="shared" si="179"/>
        <v>R1022</v>
      </c>
      <c r="Q1660" s="11">
        <f t="shared" si="180"/>
        <v>24671</v>
      </c>
      <c r="R1660" s="9">
        <f t="shared" si="182"/>
        <v>55</v>
      </c>
      <c r="S1660" s="9"/>
      <c r="T1660" s="40">
        <f>COUNTA(Table3[[#This Row],[month]:[age]])</f>
        <v>7</v>
      </c>
    </row>
    <row r="1661" spans="1:20" x14ac:dyDescent="0.25">
      <c r="A1661" t="s">
        <v>1692</v>
      </c>
      <c r="B1661">
        <v>1965</v>
      </c>
      <c r="C1661" t="s">
        <v>15</v>
      </c>
      <c r="D1661">
        <v>8</v>
      </c>
      <c r="E1661">
        <v>0</v>
      </c>
      <c r="F1661" s="42">
        <v>14612.33</v>
      </c>
      <c r="G1661" t="s">
        <v>11</v>
      </c>
      <c r="H1661" t="s">
        <v>12</v>
      </c>
      <c r="I1661" t="s">
        <v>300</v>
      </c>
      <c r="J1661" s="7">
        <f t="shared" si="177"/>
        <v>0</v>
      </c>
      <c r="K1661" s="9" t="str">
        <f t="shared" si="181"/>
        <v>Id679</v>
      </c>
      <c r="L1661" s="8" t="str">
        <f t="shared" si="178"/>
        <v>Nov</v>
      </c>
      <c r="M1661" s="9">
        <f t="shared" si="183"/>
        <v>1965</v>
      </c>
      <c r="N1661" s="8" t="str" cm="1">
        <f t="array" ref="N1661">IF(G1661="?",INDEX($G$2:$G$2344,MODE(MATCH($G$2:$G$2344,$G$2:$G$2344,0))),G1661)</f>
        <v>tier - 2</v>
      </c>
      <c r="O1661" s="8" t="str" cm="1">
        <f t="array" ref="O1661">IF(H1661="?",INDEX($H$2:$H$2344,MODE(MATCH($H$2:$H$2344,$H$2:$H$2344,0))),H1661)</f>
        <v>tier - 3</v>
      </c>
      <c r="P1661" s="8" t="str">
        <f t="shared" si="179"/>
        <v>R1021</v>
      </c>
      <c r="Q1661" s="11">
        <f t="shared" si="180"/>
        <v>24054</v>
      </c>
      <c r="R1661" s="9">
        <f t="shared" si="182"/>
        <v>57</v>
      </c>
      <c r="S1661" s="9"/>
      <c r="T1661" s="40">
        <f>COUNTA(Table3[[#This Row],[month]:[age]])</f>
        <v>7</v>
      </c>
    </row>
    <row r="1662" spans="1:20" x14ac:dyDescent="0.25">
      <c r="A1662" t="s">
        <v>1693</v>
      </c>
      <c r="B1662">
        <v>1991</v>
      </c>
      <c r="C1662" t="s">
        <v>35</v>
      </c>
      <c r="D1662">
        <v>21</v>
      </c>
      <c r="E1662">
        <v>3</v>
      </c>
      <c r="F1662" s="42">
        <v>14630.52</v>
      </c>
      <c r="G1662" t="s">
        <v>11</v>
      </c>
      <c r="H1662" t="s">
        <v>12</v>
      </c>
      <c r="I1662" t="s">
        <v>42</v>
      </c>
      <c r="J1662" s="7">
        <f t="shared" si="177"/>
        <v>0</v>
      </c>
      <c r="K1662" s="9" t="str">
        <f t="shared" si="181"/>
        <v>Id678</v>
      </c>
      <c r="L1662" s="8" t="str">
        <f t="shared" si="178"/>
        <v>Aug</v>
      </c>
      <c r="M1662" s="9">
        <f t="shared" si="183"/>
        <v>1991</v>
      </c>
      <c r="N1662" s="8" t="str" cm="1">
        <f t="array" ref="N1662">IF(G1662="?",INDEX($G$2:$G$2344,MODE(MATCH($G$2:$G$2344,$G$2:$G$2344,0))),G1662)</f>
        <v>tier - 2</v>
      </c>
      <c r="O1662" s="8" t="str" cm="1">
        <f t="array" ref="O1662">IF(H1662="?",INDEX($H$2:$H$2344,MODE(MATCH($H$2:$H$2344,$H$2:$H$2344,0))),H1662)</f>
        <v>tier - 3</v>
      </c>
      <c r="P1662" s="8" t="str">
        <f t="shared" si="179"/>
        <v>R1011</v>
      </c>
      <c r="Q1662" s="11">
        <f t="shared" si="180"/>
        <v>33471</v>
      </c>
      <c r="R1662" s="9">
        <f t="shared" si="182"/>
        <v>31</v>
      </c>
      <c r="S1662" s="9"/>
      <c r="T1662" s="40">
        <f>COUNTA(Table3[[#This Row],[month]:[age]])</f>
        <v>7</v>
      </c>
    </row>
    <row r="1663" spans="1:20" x14ac:dyDescent="0.25">
      <c r="A1663" t="s">
        <v>1694</v>
      </c>
      <c r="B1663">
        <v>1967</v>
      </c>
      <c r="C1663" t="s">
        <v>20</v>
      </c>
      <c r="D1663">
        <v>1</v>
      </c>
      <c r="E1663">
        <v>0</v>
      </c>
      <c r="F1663" s="42">
        <v>14640.35</v>
      </c>
      <c r="G1663" t="s">
        <v>11</v>
      </c>
      <c r="H1663" t="s">
        <v>12</v>
      </c>
      <c r="I1663" t="s">
        <v>535</v>
      </c>
      <c r="J1663" s="7">
        <f t="shared" si="177"/>
        <v>0</v>
      </c>
      <c r="K1663" s="9" t="str">
        <f t="shared" si="181"/>
        <v>Id677</v>
      </c>
      <c r="L1663" s="8" t="str">
        <f t="shared" si="178"/>
        <v>Sep</v>
      </c>
      <c r="M1663" s="9">
        <f t="shared" si="183"/>
        <v>1967</v>
      </c>
      <c r="N1663" s="8" t="str" cm="1">
        <f t="array" ref="N1663">IF(G1663="?",INDEX($G$2:$G$2344,MODE(MATCH($G$2:$G$2344,$G$2:$G$2344,0))),G1663)</f>
        <v>tier - 2</v>
      </c>
      <c r="O1663" s="8" t="str" cm="1">
        <f t="array" ref="O1663">IF(H1663="?",INDEX($H$2:$H$2344,MODE(MATCH($H$2:$H$2344,$H$2:$H$2344,0))),H1663)</f>
        <v>tier - 3</v>
      </c>
      <c r="P1663" s="8" t="str">
        <f t="shared" si="179"/>
        <v>R1026</v>
      </c>
      <c r="Q1663" s="11">
        <f t="shared" si="180"/>
        <v>24716</v>
      </c>
      <c r="R1663" s="9">
        <f t="shared" si="182"/>
        <v>55</v>
      </c>
      <c r="S1663" s="9"/>
      <c r="T1663" s="40">
        <f>COUNTA(Table3[[#This Row],[month]:[age]])</f>
        <v>7</v>
      </c>
    </row>
    <row r="1664" spans="1:20" x14ac:dyDescent="0.25">
      <c r="A1664" t="s">
        <v>1695</v>
      </c>
      <c r="B1664">
        <v>1981</v>
      </c>
      <c r="C1664" t="s">
        <v>15</v>
      </c>
      <c r="D1664">
        <v>13</v>
      </c>
      <c r="E1664">
        <v>1</v>
      </c>
      <c r="F1664" s="42">
        <v>14657.2</v>
      </c>
      <c r="G1664" t="s">
        <v>11</v>
      </c>
      <c r="H1664" t="s">
        <v>16</v>
      </c>
      <c r="I1664" t="s">
        <v>23</v>
      </c>
      <c r="J1664" s="7">
        <f t="shared" si="177"/>
        <v>0</v>
      </c>
      <c r="K1664" s="9" t="str">
        <f t="shared" si="181"/>
        <v>Id676</v>
      </c>
      <c r="L1664" s="8" t="str">
        <f t="shared" si="178"/>
        <v>Nov</v>
      </c>
      <c r="M1664" s="9">
        <f t="shared" si="183"/>
        <v>1981</v>
      </c>
      <c r="N1664" s="8" t="str" cm="1">
        <f t="array" ref="N1664">IF(G1664="?",INDEX($G$2:$G$2344,MODE(MATCH($G$2:$G$2344,$G$2:$G$2344,0))),G1664)</f>
        <v>tier - 2</v>
      </c>
      <c r="O1664" s="8" t="str" cm="1">
        <f t="array" ref="O1664">IF(H1664="?",INDEX($H$2:$H$2344,MODE(MATCH($H$2:$H$2344,$H$2:$H$2344,0))),H1664)</f>
        <v>tier - 1</v>
      </c>
      <c r="P1664" s="8" t="str">
        <f t="shared" si="179"/>
        <v>R1012</v>
      </c>
      <c r="Q1664" s="11">
        <f t="shared" si="180"/>
        <v>29903</v>
      </c>
      <c r="R1664" s="9">
        <f t="shared" si="182"/>
        <v>41</v>
      </c>
      <c r="S1664" s="9"/>
      <c r="T1664" s="40">
        <f>COUNTA(Table3[[#This Row],[month]:[age]])</f>
        <v>7</v>
      </c>
    </row>
    <row r="1665" spans="1:20" x14ac:dyDescent="0.25">
      <c r="A1665" t="s">
        <v>1696</v>
      </c>
      <c r="B1665">
        <v>1969</v>
      </c>
      <c r="C1665" t="s">
        <v>37</v>
      </c>
      <c r="D1665">
        <v>20</v>
      </c>
      <c r="E1665">
        <v>0</v>
      </c>
      <c r="F1665" s="42">
        <v>14665.75</v>
      </c>
      <c r="G1665" t="s">
        <v>11</v>
      </c>
      <c r="H1665" t="s">
        <v>16</v>
      </c>
      <c r="I1665" t="s">
        <v>23</v>
      </c>
      <c r="J1665" s="7">
        <f t="shared" si="177"/>
        <v>0</v>
      </c>
      <c r="K1665" s="9" t="str">
        <f t="shared" si="181"/>
        <v>Id675</v>
      </c>
      <c r="L1665" s="8" t="str">
        <f t="shared" si="178"/>
        <v>Oct</v>
      </c>
      <c r="M1665" s="9">
        <f t="shared" si="183"/>
        <v>1969</v>
      </c>
      <c r="N1665" s="8" t="str" cm="1">
        <f t="array" ref="N1665">IF(G1665="?",INDEX($G$2:$G$2344,MODE(MATCH($G$2:$G$2344,$G$2:$G$2344,0))),G1665)</f>
        <v>tier - 2</v>
      </c>
      <c r="O1665" s="8" t="str" cm="1">
        <f t="array" ref="O1665">IF(H1665="?",INDEX($H$2:$H$2344,MODE(MATCH($H$2:$H$2344,$H$2:$H$2344,0))),H1665)</f>
        <v>tier - 1</v>
      </c>
      <c r="P1665" s="8" t="str">
        <f t="shared" si="179"/>
        <v>R1012</v>
      </c>
      <c r="Q1665" s="11">
        <f t="shared" si="180"/>
        <v>25496</v>
      </c>
      <c r="R1665" s="9">
        <f t="shared" si="182"/>
        <v>53</v>
      </c>
      <c r="S1665" s="9"/>
      <c r="T1665" s="40">
        <f>COUNTA(Table3[[#This Row],[month]:[age]])</f>
        <v>7</v>
      </c>
    </row>
    <row r="1666" spans="1:20" x14ac:dyDescent="0.25">
      <c r="A1666" t="s">
        <v>1697</v>
      </c>
      <c r="B1666">
        <v>1958</v>
      </c>
      <c r="C1666" t="s">
        <v>10</v>
      </c>
      <c r="D1666">
        <v>23</v>
      </c>
      <c r="E1666">
        <v>0</v>
      </c>
      <c r="F1666" s="42">
        <v>14692.67</v>
      </c>
      <c r="G1666" t="s">
        <v>11</v>
      </c>
      <c r="H1666" t="s">
        <v>16</v>
      </c>
      <c r="I1666" t="s">
        <v>23</v>
      </c>
      <c r="J1666" s="7">
        <f t="shared" ref="J1666:J1729" si="184">COUNTIF(A1666:I1666, "?")</f>
        <v>0</v>
      </c>
      <c r="K1666" s="9" t="str">
        <f t="shared" si="181"/>
        <v>Id674</v>
      </c>
      <c r="L1666" s="8" t="str">
        <f t="shared" ref="L1666:L1729" si="185">IF(C1666="?", "Sep", C1666)</f>
        <v>Jul</v>
      </c>
      <c r="M1666" s="9">
        <f t="shared" si="183"/>
        <v>1958</v>
      </c>
      <c r="N1666" s="8" t="str" cm="1">
        <f t="array" ref="N1666">IF(G1666="?",INDEX($G$2:$G$2344,MODE(MATCH($G$2:$G$2344,$G$2:$G$2344,0))),G1666)</f>
        <v>tier - 2</v>
      </c>
      <c r="O1666" s="8" t="str" cm="1">
        <f t="array" ref="O1666">IF(H1666="?",INDEX($H$2:$H$2344,MODE(MATCH($H$2:$H$2344,$H$2:$H$2344,0))),H1666)</f>
        <v>tier - 1</v>
      </c>
      <c r="P1666" s="8" t="str">
        <f t="shared" ref="P1666:P1729" si="186">IF(I1666="?", "Unknown", I1666)</f>
        <v>R1012</v>
      </c>
      <c r="Q1666" s="11">
        <f t="shared" ref="Q1666:Q1729" si="187">DATE(B1666, MONTH(1 &amp; L1666), D1666)</f>
        <v>21389</v>
      </c>
      <c r="R1666" s="9">
        <f t="shared" si="182"/>
        <v>64</v>
      </c>
      <c r="S1666" s="9"/>
      <c r="T1666" s="40">
        <f>COUNTA(Table3[[#This Row],[month]:[age]])</f>
        <v>7</v>
      </c>
    </row>
    <row r="1667" spans="1:20" x14ac:dyDescent="0.25">
      <c r="A1667" t="s">
        <v>1698</v>
      </c>
      <c r="B1667">
        <v>1982</v>
      </c>
      <c r="C1667" t="s">
        <v>20</v>
      </c>
      <c r="D1667">
        <v>4</v>
      </c>
      <c r="E1667">
        <v>3</v>
      </c>
      <c r="F1667" s="42">
        <v>14696.77</v>
      </c>
      <c r="G1667" t="s">
        <v>11</v>
      </c>
      <c r="H1667" t="s">
        <v>11</v>
      </c>
      <c r="I1667" t="s">
        <v>42</v>
      </c>
      <c r="J1667" s="7">
        <f t="shared" si="184"/>
        <v>0</v>
      </c>
      <c r="K1667" s="9" t="str">
        <f t="shared" ref="K1667:K1730" si="188">IF(A1667="?", "Unknown", A1667)</f>
        <v>Id673</v>
      </c>
      <c r="L1667" s="8" t="str">
        <f t="shared" si="185"/>
        <v>Sep</v>
      </c>
      <c r="M1667" s="9">
        <f t="shared" si="183"/>
        <v>1982</v>
      </c>
      <c r="N1667" s="8" t="str" cm="1">
        <f t="array" ref="N1667">IF(G1667="?",INDEX($G$2:$G$2344,MODE(MATCH($G$2:$G$2344,$G$2:$G$2344,0))),G1667)</f>
        <v>tier - 2</v>
      </c>
      <c r="O1667" s="8" t="str" cm="1">
        <f t="array" ref="O1667">IF(H1667="?",INDEX($H$2:$H$2344,MODE(MATCH($H$2:$H$2344,$H$2:$H$2344,0))),H1667)</f>
        <v>tier - 2</v>
      </c>
      <c r="P1667" s="8" t="str">
        <f t="shared" si="186"/>
        <v>R1011</v>
      </c>
      <c r="Q1667" s="11">
        <f t="shared" si="187"/>
        <v>30198</v>
      </c>
      <c r="R1667" s="9">
        <f t="shared" ref="R1667:R1730" si="189">DATEDIF(Q1667, DATE(2023,6,8), "Y")</f>
        <v>40</v>
      </c>
      <c r="S1667" s="9"/>
      <c r="T1667" s="40">
        <f>COUNTA(Table3[[#This Row],[month]:[age]])</f>
        <v>7</v>
      </c>
    </row>
    <row r="1668" spans="1:20" x14ac:dyDescent="0.25">
      <c r="A1668" t="s">
        <v>1699</v>
      </c>
      <c r="B1668">
        <v>2002</v>
      </c>
      <c r="C1668" t="s">
        <v>20</v>
      </c>
      <c r="D1668">
        <v>24</v>
      </c>
      <c r="E1668">
        <v>0</v>
      </c>
      <c r="F1668" s="42">
        <v>14711.74</v>
      </c>
      <c r="G1668" t="s">
        <v>11</v>
      </c>
      <c r="H1668" t="s">
        <v>11</v>
      </c>
      <c r="I1668" t="s">
        <v>23</v>
      </c>
      <c r="J1668" s="7">
        <f t="shared" si="184"/>
        <v>0</v>
      </c>
      <c r="K1668" s="9" t="str">
        <f t="shared" si="188"/>
        <v>Id672</v>
      </c>
      <c r="L1668" s="8" t="str">
        <f t="shared" si="185"/>
        <v>Sep</v>
      </c>
      <c r="M1668" s="9">
        <f t="shared" si="183"/>
        <v>2002</v>
      </c>
      <c r="N1668" s="8" t="str" cm="1">
        <f t="array" ref="N1668">IF(G1668="?",INDEX($G$2:$G$2344,MODE(MATCH($G$2:$G$2344,$G$2:$G$2344,0))),G1668)</f>
        <v>tier - 2</v>
      </c>
      <c r="O1668" s="8" t="str" cm="1">
        <f t="array" ref="O1668">IF(H1668="?",INDEX($H$2:$H$2344,MODE(MATCH($H$2:$H$2344,$H$2:$H$2344,0))),H1668)</f>
        <v>tier - 2</v>
      </c>
      <c r="P1668" s="8" t="str">
        <f t="shared" si="186"/>
        <v>R1012</v>
      </c>
      <c r="Q1668" s="11">
        <f t="shared" si="187"/>
        <v>37523</v>
      </c>
      <c r="R1668" s="9">
        <f t="shared" si="189"/>
        <v>20</v>
      </c>
      <c r="S1668" s="9"/>
      <c r="T1668" s="40">
        <f>COUNTA(Table3[[#This Row],[month]:[age]])</f>
        <v>7</v>
      </c>
    </row>
    <row r="1669" spans="1:20" x14ac:dyDescent="0.25">
      <c r="A1669" t="s">
        <v>1700</v>
      </c>
      <c r="B1669">
        <v>1962</v>
      </c>
      <c r="C1669" t="s">
        <v>10</v>
      </c>
      <c r="D1669">
        <v>29</v>
      </c>
      <c r="E1669">
        <v>0</v>
      </c>
      <c r="F1669" s="42">
        <v>14738.43</v>
      </c>
      <c r="G1669" t="s">
        <v>11</v>
      </c>
      <c r="H1669" t="s">
        <v>12</v>
      </c>
      <c r="I1669" t="s">
        <v>300</v>
      </c>
      <c r="J1669" s="7">
        <f t="shared" si="184"/>
        <v>0</v>
      </c>
      <c r="K1669" s="9" t="str">
        <f t="shared" si="188"/>
        <v>Id671</v>
      </c>
      <c r="L1669" s="8" t="str">
        <f t="shared" si="185"/>
        <v>Jul</v>
      </c>
      <c r="M1669" s="9">
        <f t="shared" si="183"/>
        <v>1962</v>
      </c>
      <c r="N1669" s="8" t="str" cm="1">
        <f t="array" ref="N1669">IF(G1669="?",INDEX($G$2:$G$2344,MODE(MATCH($G$2:$G$2344,$G$2:$G$2344,0))),G1669)</f>
        <v>tier - 2</v>
      </c>
      <c r="O1669" s="8" t="str" cm="1">
        <f t="array" ref="O1669">IF(H1669="?",INDEX($H$2:$H$2344,MODE(MATCH($H$2:$H$2344,$H$2:$H$2344,0))),H1669)</f>
        <v>tier - 3</v>
      </c>
      <c r="P1669" s="8" t="str">
        <f t="shared" si="186"/>
        <v>R1021</v>
      </c>
      <c r="Q1669" s="11">
        <f t="shared" si="187"/>
        <v>22856</v>
      </c>
      <c r="R1669" s="9">
        <f t="shared" si="189"/>
        <v>60</v>
      </c>
      <c r="S1669" s="9"/>
      <c r="T1669" s="40">
        <f>COUNTA(Table3[[#This Row],[month]:[age]])</f>
        <v>7</v>
      </c>
    </row>
    <row r="1670" spans="1:20" x14ac:dyDescent="0.25">
      <c r="A1670" t="s">
        <v>1701</v>
      </c>
      <c r="B1670">
        <v>1965</v>
      </c>
      <c r="C1670" t="s">
        <v>10</v>
      </c>
      <c r="D1670">
        <v>27</v>
      </c>
      <c r="E1670">
        <v>0</v>
      </c>
      <c r="F1670" s="42">
        <v>14750.42</v>
      </c>
      <c r="G1670" t="s">
        <v>11</v>
      </c>
      <c r="H1670" t="s">
        <v>11</v>
      </c>
      <c r="I1670" t="s">
        <v>535</v>
      </c>
      <c r="J1670" s="7">
        <f t="shared" si="184"/>
        <v>0</v>
      </c>
      <c r="K1670" s="9" t="str">
        <f t="shared" si="188"/>
        <v>Id670</v>
      </c>
      <c r="L1670" s="8" t="str">
        <f t="shared" si="185"/>
        <v>Jul</v>
      </c>
      <c r="M1670" s="9">
        <f t="shared" si="183"/>
        <v>1965</v>
      </c>
      <c r="N1670" s="8" t="str" cm="1">
        <f t="array" ref="N1670">IF(G1670="?",INDEX($G$2:$G$2344,MODE(MATCH($G$2:$G$2344,$G$2:$G$2344,0))),G1670)</f>
        <v>tier - 2</v>
      </c>
      <c r="O1670" s="8" t="str" cm="1">
        <f t="array" ref="O1670">IF(H1670="?",INDEX($H$2:$H$2344,MODE(MATCH($H$2:$H$2344,$H$2:$H$2344,0))),H1670)</f>
        <v>tier - 2</v>
      </c>
      <c r="P1670" s="8" t="str">
        <f t="shared" si="186"/>
        <v>R1026</v>
      </c>
      <c r="Q1670" s="11">
        <f t="shared" si="187"/>
        <v>23950</v>
      </c>
      <c r="R1670" s="9">
        <f t="shared" si="189"/>
        <v>57</v>
      </c>
      <c r="S1670" s="9"/>
      <c r="T1670" s="40">
        <f>COUNTA(Table3[[#This Row],[month]:[age]])</f>
        <v>7</v>
      </c>
    </row>
    <row r="1671" spans="1:20" x14ac:dyDescent="0.25">
      <c r="A1671" t="s">
        <v>1702</v>
      </c>
      <c r="B1671">
        <v>1975</v>
      </c>
      <c r="C1671" t="s">
        <v>30</v>
      </c>
      <c r="D1671">
        <v>10</v>
      </c>
      <c r="E1671">
        <v>1</v>
      </c>
      <c r="F1671" s="42">
        <v>14819</v>
      </c>
      <c r="G1671" t="s">
        <v>11</v>
      </c>
      <c r="H1671" t="s">
        <v>12</v>
      </c>
      <c r="I1671" t="s">
        <v>249</v>
      </c>
      <c r="J1671" s="7">
        <f t="shared" si="184"/>
        <v>0</v>
      </c>
      <c r="K1671" s="9" t="str">
        <f t="shared" si="188"/>
        <v>Id669</v>
      </c>
      <c r="L1671" s="8" t="str">
        <f t="shared" si="185"/>
        <v>Dec</v>
      </c>
      <c r="M1671" s="9">
        <f t="shared" si="183"/>
        <v>1975</v>
      </c>
      <c r="N1671" s="8" t="str" cm="1">
        <f t="array" ref="N1671">IF(G1671="?",INDEX($G$2:$G$2344,MODE(MATCH($G$2:$G$2344,$G$2:$G$2344,0))),G1671)</f>
        <v>tier - 2</v>
      </c>
      <c r="O1671" s="8" t="str" cm="1">
        <f t="array" ref="O1671">IF(H1671="?",INDEX($H$2:$H$2344,MODE(MATCH($H$2:$H$2344,$H$2:$H$2344,0))),H1671)</f>
        <v>tier - 3</v>
      </c>
      <c r="P1671" s="8" t="str">
        <f t="shared" si="186"/>
        <v>R1023</v>
      </c>
      <c r="Q1671" s="11">
        <f t="shared" si="187"/>
        <v>27738</v>
      </c>
      <c r="R1671" s="9">
        <f t="shared" si="189"/>
        <v>47</v>
      </c>
      <c r="S1671" s="9"/>
      <c r="T1671" s="40">
        <f>COUNTA(Table3[[#This Row],[month]:[age]])</f>
        <v>7</v>
      </c>
    </row>
    <row r="1672" spans="1:20" x14ac:dyDescent="0.25">
      <c r="A1672" t="s">
        <v>1703</v>
      </c>
      <c r="B1672">
        <v>1979</v>
      </c>
      <c r="C1672" t="s">
        <v>37</v>
      </c>
      <c r="D1672">
        <v>18</v>
      </c>
      <c r="E1672">
        <v>2</v>
      </c>
      <c r="F1672" s="42">
        <v>14839.34</v>
      </c>
      <c r="G1672" t="s">
        <v>11</v>
      </c>
      <c r="H1672" t="s">
        <v>12</v>
      </c>
      <c r="I1672" t="s">
        <v>535</v>
      </c>
      <c r="J1672" s="7">
        <f t="shared" si="184"/>
        <v>0</v>
      </c>
      <c r="K1672" s="9" t="str">
        <f t="shared" si="188"/>
        <v>Id668</v>
      </c>
      <c r="L1672" s="8" t="str">
        <f t="shared" si="185"/>
        <v>Oct</v>
      </c>
      <c r="M1672" s="9">
        <f t="shared" si="183"/>
        <v>1979</v>
      </c>
      <c r="N1672" s="8" t="str" cm="1">
        <f t="array" ref="N1672">IF(G1672="?",INDEX($G$2:$G$2344,MODE(MATCH($G$2:$G$2344,$G$2:$G$2344,0))),G1672)</f>
        <v>tier - 2</v>
      </c>
      <c r="O1672" s="8" t="str" cm="1">
        <f t="array" ref="O1672">IF(H1672="?",INDEX($H$2:$H$2344,MODE(MATCH($H$2:$H$2344,$H$2:$H$2344,0))),H1672)</f>
        <v>tier - 3</v>
      </c>
      <c r="P1672" s="8" t="str">
        <f t="shared" si="186"/>
        <v>R1026</v>
      </c>
      <c r="Q1672" s="11">
        <f t="shared" si="187"/>
        <v>29146</v>
      </c>
      <c r="R1672" s="9">
        <f t="shared" si="189"/>
        <v>43</v>
      </c>
      <c r="S1672" s="9"/>
      <c r="T1672" s="40">
        <f>COUNTA(Table3[[#This Row],[month]:[age]])</f>
        <v>7</v>
      </c>
    </row>
    <row r="1673" spans="1:20" x14ac:dyDescent="0.25">
      <c r="A1673" t="s">
        <v>1704</v>
      </c>
      <c r="B1673">
        <v>1981</v>
      </c>
      <c r="C1673" t="s">
        <v>18</v>
      </c>
      <c r="D1673">
        <v>5</v>
      </c>
      <c r="E1673">
        <v>1</v>
      </c>
      <c r="F1673" s="42">
        <v>14843.96</v>
      </c>
      <c r="G1673" t="s">
        <v>11</v>
      </c>
      <c r="H1673" t="s">
        <v>12</v>
      </c>
      <c r="I1673" t="s">
        <v>535</v>
      </c>
      <c r="J1673" s="7">
        <f t="shared" si="184"/>
        <v>0</v>
      </c>
      <c r="K1673" s="9" t="str">
        <f t="shared" si="188"/>
        <v>Id667</v>
      </c>
      <c r="L1673" s="8" t="str">
        <f t="shared" si="185"/>
        <v>Jun</v>
      </c>
      <c r="M1673" s="9">
        <f t="shared" si="183"/>
        <v>1981</v>
      </c>
      <c r="N1673" s="8" t="str" cm="1">
        <f t="array" ref="N1673">IF(G1673="?",INDEX($G$2:$G$2344,MODE(MATCH($G$2:$G$2344,$G$2:$G$2344,0))),G1673)</f>
        <v>tier - 2</v>
      </c>
      <c r="O1673" s="8" t="str" cm="1">
        <f t="array" ref="O1673">IF(H1673="?",INDEX($H$2:$H$2344,MODE(MATCH($H$2:$H$2344,$H$2:$H$2344,0))),H1673)</f>
        <v>tier - 3</v>
      </c>
      <c r="P1673" s="8" t="str">
        <f t="shared" si="186"/>
        <v>R1026</v>
      </c>
      <c r="Q1673" s="11">
        <f t="shared" si="187"/>
        <v>29742</v>
      </c>
      <c r="R1673" s="9">
        <f t="shared" si="189"/>
        <v>42</v>
      </c>
      <c r="S1673" s="9"/>
      <c r="T1673" s="40">
        <f>COUNTA(Table3[[#This Row],[month]:[age]])</f>
        <v>7</v>
      </c>
    </row>
    <row r="1674" spans="1:20" x14ac:dyDescent="0.25">
      <c r="A1674" t="s">
        <v>1705</v>
      </c>
      <c r="B1674">
        <v>1970</v>
      </c>
      <c r="C1674" t="s">
        <v>15</v>
      </c>
      <c r="D1674">
        <v>11</v>
      </c>
      <c r="E1674">
        <v>0</v>
      </c>
      <c r="F1674" s="42">
        <v>14847.63</v>
      </c>
      <c r="G1674" t="s">
        <v>11</v>
      </c>
      <c r="H1674" t="s">
        <v>11</v>
      </c>
      <c r="I1674" t="s">
        <v>249</v>
      </c>
      <c r="J1674" s="7">
        <f t="shared" si="184"/>
        <v>0</v>
      </c>
      <c r="K1674" s="9" t="str">
        <f t="shared" si="188"/>
        <v>Id666</v>
      </c>
      <c r="L1674" s="8" t="str">
        <f t="shared" si="185"/>
        <v>Nov</v>
      </c>
      <c r="M1674" s="9">
        <f t="shared" si="183"/>
        <v>1970</v>
      </c>
      <c r="N1674" s="8" t="str" cm="1">
        <f t="array" ref="N1674">IF(G1674="?",INDEX($G$2:$G$2344,MODE(MATCH($G$2:$G$2344,$G$2:$G$2344,0))),G1674)</f>
        <v>tier - 2</v>
      </c>
      <c r="O1674" s="8" t="str" cm="1">
        <f t="array" ref="O1674">IF(H1674="?",INDEX($H$2:$H$2344,MODE(MATCH($H$2:$H$2344,$H$2:$H$2344,0))),H1674)</f>
        <v>tier - 2</v>
      </c>
      <c r="P1674" s="8" t="str">
        <f t="shared" si="186"/>
        <v>R1023</v>
      </c>
      <c r="Q1674" s="11">
        <f t="shared" si="187"/>
        <v>25883</v>
      </c>
      <c r="R1674" s="9">
        <f t="shared" si="189"/>
        <v>52</v>
      </c>
      <c r="S1674" s="9"/>
      <c r="T1674" s="40">
        <f>COUNTA(Table3[[#This Row],[month]:[age]])</f>
        <v>7</v>
      </c>
    </row>
    <row r="1675" spans="1:20" x14ac:dyDescent="0.25">
      <c r="A1675" t="s">
        <v>1706</v>
      </c>
      <c r="B1675">
        <v>1958</v>
      </c>
      <c r="C1675" t="s">
        <v>37</v>
      </c>
      <c r="D1675">
        <v>17</v>
      </c>
      <c r="E1675">
        <v>0</v>
      </c>
      <c r="F1675" s="42">
        <v>14901.52</v>
      </c>
      <c r="G1675" t="s">
        <v>11</v>
      </c>
      <c r="H1675" t="s">
        <v>11</v>
      </c>
      <c r="I1675" t="s">
        <v>247</v>
      </c>
      <c r="J1675" s="7">
        <f t="shared" si="184"/>
        <v>0</v>
      </c>
      <c r="K1675" s="9" t="str">
        <f t="shared" si="188"/>
        <v>Id665</v>
      </c>
      <c r="L1675" s="8" t="str">
        <f t="shared" si="185"/>
        <v>Oct</v>
      </c>
      <c r="M1675" s="9">
        <f t="shared" si="183"/>
        <v>1958</v>
      </c>
      <c r="N1675" s="8" t="str" cm="1">
        <f t="array" ref="N1675">IF(G1675="?",INDEX($G$2:$G$2344,MODE(MATCH($G$2:$G$2344,$G$2:$G$2344,0))),G1675)</f>
        <v>tier - 2</v>
      </c>
      <c r="O1675" s="8" t="str" cm="1">
        <f t="array" ref="O1675">IF(H1675="?",INDEX($H$2:$H$2344,MODE(MATCH($H$2:$H$2344,$H$2:$H$2344,0))),H1675)</f>
        <v>tier - 2</v>
      </c>
      <c r="P1675" s="8" t="str">
        <f t="shared" si="186"/>
        <v>R1024</v>
      </c>
      <c r="Q1675" s="11">
        <f t="shared" si="187"/>
        <v>21475</v>
      </c>
      <c r="R1675" s="9">
        <f t="shared" si="189"/>
        <v>64</v>
      </c>
      <c r="S1675" s="9"/>
      <c r="T1675" s="40">
        <f>COUNTA(Table3[[#This Row],[month]:[age]])</f>
        <v>7</v>
      </c>
    </row>
    <row r="1676" spans="1:20" x14ac:dyDescent="0.25">
      <c r="A1676" t="s">
        <v>1707</v>
      </c>
      <c r="B1676">
        <v>1981</v>
      </c>
      <c r="C1676" t="s">
        <v>10</v>
      </c>
      <c r="D1676">
        <v>4</v>
      </c>
      <c r="E1676">
        <v>1</v>
      </c>
      <c r="F1676" s="42">
        <v>14908.27</v>
      </c>
      <c r="G1676" t="s">
        <v>11</v>
      </c>
      <c r="H1676" t="s">
        <v>16</v>
      </c>
      <c r="I1676" t="s">
        <v>42</v>
      </c>
      <c r="J1676" s="7">
        <f t="shared" si="184"/>
        <v>0</v>
      </c>
      <c r="K1676" s="9" t="str">
        <f t="shared" si="188"/>
        <v>Id664</v>
      </c>
      <c r="L1676" s="8" t="str">
        <f t="shared" si="185"/>
        <v>Jul</v>
      </c>
      <c r="M1676" s="9">
        <f t="shared" si="183"/>
        <v>1981</v>
      </c>
      <c r="N1676" s="8" t="str" cm="1">
        <f t="array" ref="N1676">IF(G1676="?",INDEX($G$2:$G$2344,MODE(MATCH($G$2:$G$2344,$G$2:$G$2344,0))),G1676)</f>
        <v>tier - 2</v>
      </c>
      <c r="O1676" s="8" t="str" cm="1">
        <f t="array" ref="O1676">IF(H1676="?",INDEX($H$2:$H$2344,MODE(MATCH($H$2:$H$2344,$H$2:$H$2344,0))),H1676)</f>
        <v>tier - 1</v>
      </c>
      <c r="P1676" s="8" t="str">
        <f t="shared" si="186"/>
        <v>R1011</v>
      </c>
      <c r="Q1676" s="11">
        <f t="shared" si="187"/>
        <v>29771</v>
      </c>
      <c r="R1676" s="9">
        <f t="shared" si="189"/>
        <v>41</v>
      </c>
      <c r="S1676" s="9"/>
      <c r="T1676" s="40">
        <f>COUNTA(Table3[[#This Row],[month]:[age]])</f>
        <v>7</v>
      </c>
    </row>
    <row r="1677" spans="1:20" x14ac:dyDescent="0.25">
      <c r="A1677" t="s">
        <v>1708</v>
      </c>
      <c r="B1677">
        <v>1968</v>
      </c>
      <c r="C1677" t="s">
        <v>15</v>
      </c>
      <c r="D1677">
        <v>8</v>
      </c>
      <c r="E1677">
        <v>0</v>
      </c>
      <c r="F1677" s="42">
        <v>14926.97</v>
      </c>
      <c r="G1677" t="s">
        <v>11</v>
      </c>
      <c r="H1677" t="s">
        <v>11</v>
      </c>
      <c r="I1677" t="s">
        <v>23</v>
      </c>
      <c r="J1677" s="7">
        <f t="shared" si="184"/>
        <v>0</v>
      </c>
      <c r="K1677" s="9" t="str">
        <f t="shared" si="188"/>
        <v>Id663</v>
      </c>
      <c r="L1677" s="8" t="str">
        <f t="shared" si="185"/>
        <v>Nov</v>
      </c>
      <c r="M1677" s="9">
        <f t="shared" si="183"/>
        <v>1968</v>
      </c>
      <c r="N1677" s="8" t="str" cm="1">
        <f t="array" ref="N1677">IF(G1677="?",INDEX($G$2:$G$2344,MODE(MATCH($G$2:$G$2344,$G$2:$G$2344,0))),G1677)</f>
        <v>tier - 2</v>
      </c>
      <c r="O1677" s="8" t="str" cm="1">
        <f t="array" ref="O1677">IF(H1677="?",INDEX($H$2:$H$2344,MODE(MATCH($H$2:$H$2344,$H$2:$H$2344,0))),H1677)</f>
        <v>tier - 2</v>
      </c>
      <c r="P1677" s="8" t="str">
        <f t="shared" si="186"/>
        <v>R1012</v>
      </c>
      <c r="Q1677" s="11">
        <f t="shared" si="187"/>
        <v>25150</v>
      </c>
      <c r="R1677" s="9">
        <f t="shared" si="189"/>
        <v>54</v>
      </c>
      <c r="S1677" s="9"/>
      <c r="T1677" s="40">
        <f>COUNTA(Table3[[#This Row],[month]:[age]])</f>
        <v>7</v>
      </c>
    </row>
    <row r="1678" spans="1:20" x14ac:dyDescent="0.25">
      <c r="A1678" t="s">
        <v>1709</v>
      </c>
      <c r="B1678">
        <v>1962</v>
      </c>
      <c r="C1678" t="s">
        <v>15</v>
      </c>
      <c r="D1678">
        <v>29</v>
      </c>
      <c r="E1678">
        <v>0</v>
      </c>
      <c r="F1678" s="42">
        <v>14945.34</v>
      </c>
      <c r="G1678" t="s">
        <v>11</v>
      </c>
      <c r="H1678" t="s">
        <v>16</v>
      </c>
      <c r="I1678" t="s">
        <v>300</v>
      </c>
      <c r="J1678" s="7">
        <f t="shared" si="184"/>
        <v>0</v>
      </c>
      <c r="K1678" s="9" t="str">
        <f t="shared" si="188"/>
        <v>Id662</v>
      </c>
      <c r="L1678" s="8" t="str">
        <f t="shared" si="185"/>
        <v>Nov</v>
      </c>
      <c r="M1678" s="9">
        <f t="shared" si="183"/>
        <v>1962</v>
      </c>
      <c r="N1678" s="8" t="str" cm="1">
        <f t="array" ref="N1678">IF(G1678="?",INDEX($G$2:$G$2344,MODE(MATCH($G$2:$G$2344,$G$2:$G$2344,0))),G1678)</f>
        <v>tier - 2</v>
      </c>
      <c r="O1678" s="8" t="str" cm="1">
        <f t="array" ref="O1678">IF(H1678="?",INDEX($H$2:$H$2344,MODE(MATCH($H$2:$H$2344,$H$2:$H$2344,0))),H1678)</f>
        <v>tier - 1</v>
      </c>
      <c r="P1678" s="8" t="str">
        <f t="shared" si="186"/>
        <v>R1021</v>
      </c>
      <c r="Q1678" s="11">
        <f t="shared" si="187"/>
        <v>22979</v>
      </c>
      <c r="R1678" s="9">
        <f t="shared" si="189"/>
        <v>60</v>
      </c>
      <c r="S1678" s="9"/>
      <c r="T1678" s="40">
        <f>COUNTA(Table3[[#This Row],[month]:[age]])</f>
        <v>7</v>
      </c>
    </row>
    <row r="1679" spans="1:20" x14ac:dyDescent="0.25">
      <c r="A1679" t="s">
        <v>1710</v>
      </c>
      <c r="B1679">
        <v>1958</v>
      </c>
      <c r="C1679" t="s">
        <v>10</v>
      </c>
      <c r="D1679">
        <v>29</v>
      </c>
      <c r="E1679">
        <v>2</v>
      </c>
      <c r="F1679" s="42">
        <v>14988.43</v>
      </c>
      <c r="G1679" t="s">
        <v>11</v>
      </c>
      <c r="H1679" t="s">
        <v>12</v>
      </c>
      <c r="I1679" t="s">
        <v>42</v>
      </c>
      <c r="J1679" s="7">
        <f t="shared" si="184"/>
        <v>0</v>
      </c>
      <c r="K1679" s="9" t="str">
        <f t="shared" si="188"/>
        <v>Id661</v>
      </c>
      <c r="L1679" s="8" t="str">
        <f t="shared" si="185"/>
        <v>Jul</v>
      </c>
      <c r="M1679" s="9">
        <f t="shared" si="183"/>
        <v>1958</v>
      </c>
      <c r="N1679" s="8" t="str" cm="1">
        <f t="array" ref="N1679">IF(G1679="?",INDEX($G$2:$G$2344,MODE(MATCH($G$2:$G$2344,$G$2:$G$2344,0))),G1679)</f>
        <v>tier - 2</v>
      </c>
      <c r="O1679" s="8" t="str" cm="1">
        <f t="array" ref="O1679">IF(H1679="?",INDEX($H$2:$H$2344,MODE(MATCH($H$2:$H$2344,$H$2:$H$2344,0))),H1679)</f>
        <v>tier - 3</v>
      </c>
      <c r="P1679" s="8" t="str">
        <f t="shared" si="186"/>
        <v>R1011</v>
      </c>
      <c r="Q1679" s="11">
        <f t="shared" si="187"/>
        <v>21395</v>
      </c>
      <c r="R1679" s="9">
        <f t="shared" si="189"/>
        <v>64</v>
      </c>
      <c r="S1679" s="9"/>
      <c r="T1679" s="40">
        <f>COUNTA(Table3[[#This Row],[month]:[age]])</f>
        <v>7</v>
      </c>
    </row>
    <row r="1680" spans="1:20" x14ac:dyDescent="0.25">
      <c r="A1680" t="s">
        <v>1711</v>
      </c>
      <c r="B1680">
        <v>1995</v>
      </c>
      <c r="C1680" t="s">
        <v>35</v>
      </c>
      <c r="D1680">
        <v>2</v>
      </c>
      <c r="E1680">
        <v>2</v>
      </c>
      <c r="F1680" s="42">
        <v>15006.58</v>
      </c>
      <c r="G1680" t="s">
        <v>11</v>
      </c>
      <c r="H1680" t="s">
        <v>11</v>
      </c>
      <c r="I1680" t="s">
        <v>247</v>
      </c>
      <c r="J1680" s="7">
        <f t="shared" si="184"/>
        <v>0</v>
      </c>
      <c r="K1680" s="9" t="str">
        <f t="shared" si="188"/>
        <v>Id660</v>
      </c>
      <c r="L1680" s="8" t="str">
        <f t="shared" si="185"/>
        <v>Aug</v>
      </c>
      <c r="M1680" s="9">
        <f t="shared" si="183"/>
        <v>1995</v>
      </c>
      <c r="N1680" s="8" t="str" cm="1">
        <f t="array" ref="N1680">IF(G1680="?",INDEX($G$2:$G$2344,MODE(MATCH($G$2:$G$2344,$G$2:$G$2344,0))),G1680)</f>
        <v>tier - 2</v>
      </c>
      <c r="O1680" s="8" t="str" cm="1">
        <f t="array" ref="O1680">IF(H1680="?",INDEX($H$2:$H$2344,MODE(MATCH($H$2:$H$2344,$H$2:$H$2344,0))),H1680)</f>
        <v>tier - 2</v>
      </c>
      <c r="P1680" s="8" t="str">
        <f t="shared" si="186"/>
        <v>R1024</v>
      </c>
      <c r="Q1680" s="11">
        <f t="shared" si="187"/>
        <v>34913</v>
      </c>
      <c r="R1680" s="9">
        <f t="shared" si="189"/>
        <v>27</v>
      </c>
      <c r="S1680" s="9"/>
      <c r="T1680" s="40">
        <f>COUNTA(Table3[[#This Row],[month]:[age]])</f>
        <v>7</v>
      </c>
    </row>
    <row r="1681" spans="1:20" x14ac:dyDescent="0.25">
      <c r="A1681" t="s">
        <v>1712</v>
      </c>
      <c r="B1681">
        <v>1960</v>
      </c>
      <c r="C1681" t="s">
        <v>35</v>
      </c>
      <c r="D1681">
        <v>8</v>
      </c>
      <c r="E1681">
        <v>2</v>
      </c>
      <c r="F1681" s="42">
        <v>15019.76</v>
      </c>
      <c r="G1681" t="s">
        <v>11</v>
      </c>
      <c r="H1681" t="s">
        <v>11</v>
      </c>
      <c r="I1681" t="s">
        <v>23</v>
      </c>
      <c r="J1681" s="7">
        <f t="shared" si="184"/>
        <v>0</v>
      </c>
      <c r="K1681" s="9" t="str">
        <f t="shared" si="188"/>
        <v>Id659</v>
      </c>
      <c r="L1681" s="8" t="str">
        <f t="shared" si="185"/>
        <v>Aug</v>
      </c>
      <c r="M1681" s="9">
        <f t="shared" si="183"/>
        <v>1960</v>
      </c>
      <c r="N1681" s="8" t="str" cm="1">
        <f t="array" ref="N1681">IF(G1681="?",INDEX($G$2:$G$2344,MODE(MATCH($G$2:$G$2344,$G$2:$G$2344,0))),G1681)</f>
        <v>tier - 2</v>
      </c>
      <c r="O1681" s="8" t="str" cm="1">
        <f t="array" ref="O1681">IF(H1681="?",INDEX($H$2:$H$2344,MODE(MATCH($H$2:$H$2344,$H$2:$H$2344,0))),H1681)</f>
        <v>tier - 2</v>
      </c>
      <c r="P1681" s="8" t="str">
        <f t="shared" si="186"/>
        <v>R1012</v>
      </c>
      <c r="Q1681" s="11">
        <f t="shared" si="187"/>
        <v>22136</v>
      </c>
      <c r="R1681" s="9">
        <f t="shared" si="189"/>
        <v>62</v>
      </c>
      <c r="S1681" s="9"/>
      <c r="T1681" s="40">
        <f>COUNTA(Table3[[#This Row],[month]:[age]])</f>
        <v>7</v>
      </c>
    </row>
    <row r="1682" spans="1:20" x14ac:dyDescent="0.25">
      <c r="A1682" t="s">
        <v>1713</v>
      </c>
      <c r="B1682">
        <v>1979</v>
      </c>
      <c r="C1682" t="s">
        <v>15</v>
      </c>
      <c r="D1682">
        <v>25</v>
      </c>
      <c r="E1682">
        <v>2</v>
      </c>
      <c r="F1682" s="42">
        <v>15025.76</v>
      </c>
      <c r="G1682" t="s">
        <v>11</v>
      </c>
      <c r="H1682" t="s">
        <v>16</v>
      </c>
      <c r="I1682" t="s">
        <v>42</v>
      </c>
      <c r="J1682" s="7">
        <f t="shared" si="184"/>
        <v>0</v>
      </c>
      <c r="K1682" s="9" t="str">
        <f t="shared" si="188"/>
        <v>Id658</v>
      </c>
      <c r="L1682" s="8" t="str">
        <f t="shared" si="185"/>
        <v>Nov</v>
      </c>
      <c r="M1682" s="9">
        <f t="shared" si="183"/>
        <v>1979</v>
      </c>
      <c r="N1682" s="8" t="str" cm="1">
        <f t="array" ref="N1682">IF(G1682="?",INDEX($G$2:$G$2344,MODE(MATCH($G$2:$G$2344,$G$2:$G$2344,0))),G1682)</f>
        <v>tier - 2</v>
      </c>
      <c r="O1682" s="8" t="str" cm="1">
        <f t="array" ref="O1682">IF(H1682="?",INDEX($H$2:$H$2344,MODE(MATCH($H$2:$H$2344,$H$2:$H$2344,0))),H1682)</f>
        <v>tier - 1</v>
      </c>
      <c r="P1682" s="8" t="str">
        <f t="shared" si="186"/>
        <v>R1011</v>
      </c>
      <c r="Q1682" s="11">
        <f t="shared" si="187"/>
        <v>29184</v>
      </c>
      <c r="R1682" s="9">
        <f t="shared" si="189"/>
        <v>43</v>
      </c>
      <c r="S1682" s="9"/>
      <c r="T1682" s="40">
        <f>COUNTA(Table3[[#This Row],[month]:[age]])</f>
        <v>7</v>
      </c>
    </row>
    <row r="1683" spans="1:20" x14ac:dyDescent="0.25">
      <c r="A1683" t="s">
        <v>1714</v>
      </c>
      <c r="B1683">
        <v>1970</v>
      </c>
      <c r="C1683" t="s">
        <v>20</v>
      </c>
      <c r="D1683">
        <v>11</v>
      </c>
      <c r="E1683">
        <v>0</v>
      </c>
      <c r="F1683" s="42">
        <v>15026.3</v>
      </c>
      <c r="G1683" t="s">
        <v>11</v>
      </c>
      <c r="H1683" t="s">
        <v>12</v>
      </c>
      <c r="I1683" t="s">
        <v>42</v>
      </c>
      <c r="J1683" s="7">
        <f t="shared" si="184"/>
        <v>0</v>
      </c>
      <c r="K1683" s="9" t="str">
        <f t="shared" si="188"/>
        <v>Id657</v>
      </c>
      <c r="L1683" s="8" t="str">
        <f t="shared" si="185"/>
        <v>Sep</v>
      </c>
      <c r="M1683" s="9">
        <f t="shared" si="183"/>
        <v>1970</v>
      </c>
      <c r="N1683" s="8" t="str" cm="1">
        <f t="array" ref="N1683">IF(G1683="?",INDEX($G$2:$G$2344,MODE(MATCH($G$2:$G$2344,$G$2:$G$2344,0))),G1683)</f>
        <v>tier - 2</v>
      </c>
      <c r="O1683" s="8" t="str" cm="1">
        <f t="array" ref="O1683">IF(H1683="?",INDEX($H$2:$H$2344,MODE(MATCH($H$2:$H$2344,$H$2:$H$2344,0))),H1683)</f>
        <v>tier - 3</v>
      </c>
      <c r="P1683" s="8" t="str">
        <f t="shared" si="186"/>
        <v>R1011</v>
      </c>
      <c r="Q1683" s="11">
        <f t="shared" si="187"/>
        <v>25822</v>
      </c>
      <c r="R1683" s="9">
        <f t="shared" si="189"/>
        <v>52</v>
      </c>
      <c r="S1683" s="9"/>
      <c r="T1683" s="40">
        <f>COUNTA(Table3[[#This Row],[month]:[age]])</f>
        <v>7</v>
      </c>
    </row>
    <row r="1684" spans="1:20" x14ac:dyDescent="0.25">
      <c r="A1684" t="s">
        <v>1715</v>
      </c>
      <c r="B1684">
        <v>1971</v>
      </c>
      <c r="C1684" t="s">
        <v>35</v>
      </c>
      <c r="D1684">
        <v>15</v>
      </c>
      <c r="E1684">
        <v>0</v>
      </c>
      <c r="F1684" s="42">
        <v>15038.51</v>
      </c>
      <c r="G1684" t="s">
        <v>11</v>
      </c>
      <c r="H1684" t="s">
        <v>12</v>
      </c>
      <c r="I1684" t="s">
        <v>249</v>
      </c>
      <c r="J1684" s="7">
        <f t="shared" si="184"/>
        <v>0</v>
      </c>
      <c r="K1684" s="9" t="str">
        <f t="shared" si="188"/>
        <v>Id656</v>
      </c>
      <c r="L1684" s="8" t="str">
        <f t="shared" si="185"/>
        <v>Aug</v>
      </c>
      <c r="M1684" s="9">
        <f t="shared" si="183"/>
        <v>1971</v>
      </c>
      <c r="N1684" s="8" t="str" cm="1">
        <f t="array" ref="N1684">IF(G1684="?",INDEX($G$2:$G$2344,MODE(MATCH($G$2:$G$2344,$G$2:$G$2344,0))),G1684)</f>
        <v>tier - 2</v>
      </c>
      <c r="O1684" s="8" t="str" cm="1">
        <f t="array" ref="O1684">IF(H1684="?",INDEX($H$2:$H$2344,MODE(MATCH($H$2:$H$2344,$H$2:$H$2344,0))),H1684)</f>
        <v>tier - 3</v>
      </c>
      <c r="P1684" s="8" t="str">
        <f t="shared" si="186"/>
        <v>R1023</v>
      </c>
      <c r="Q1684" s="11">
        <f t="shared" si="187"/>
        <v>26160</v>
      </c>
      <c r="R1684" s="9">
        <f t="shared" si="189"/>
        <v>51</v>
      </c>
      <c r="S1684" s="9"/>
      <c r="T1684" s="40">
        <f>COUNTA(Table3[[#This Row],[month]:[age]])</f>
        <v>7</v>
      </c>
    </row>
    <row r="1685" spans="1:20" x14ac:dyDescent="0.25">
      <c r="A1685" t="s">
        <v>1716</v>
      </c>
      <c r="B1685">
        <v>1968</v>
      </c>
      <c r="C1685" t="s">
        <v>18</v>
      </c>
      <c r="D1685">
        <v>12</v>
      </c>
      <c r="E1685">
        <v>0</v>
      </c>
      <c r="F1685" s="42">
        <v>15052.68</v>
      </c>
      <c r="G1685" t="s">
        <v>11</v>
      </c>
      <c r="H1685" t="s">
        <v>11</v>
      </c>
      <c r="I1685" t="s">
        <v>632</v>
      </c>
      <c r="J1685" s="7">
        <f t="shared" si="184"/>
        <v>0</v>
      </c>
      <c r="K1685" s="9" t="str">
        <f t="shared" si="188"/>
        <v>Id655</v>
      </c>
      <c r="L1685" s="8" t="str">
        <f t="shared" si="185"/>
        <v>Jun</v>
      </c>
      <c r="M1685" s="9">
        <f t="shared" si="183"/>
        <v>1968</v>
      </c>
      <c r="N1685" s="8" t="str" cm="1">
        <f t="array" ref="N1685">IF(G1685="?",INDEX($G$2:$G$2344,MODE(MATCH($G$2:$G$2344,$G$2:$G$2344,0))),G1685)</f>
        <v>tier - 2</v>
      </c>
      <c r="O1685" s="8" t="str" cm="1">
        <f t="array" ref="O1685">IF(H1685="?",INDEX($H$2:$H$2344,MODE(MATCH($H$2:$H$2344,$H$2:$H$2344,0))),H1685)</f>
        <v>tier - 2</v>
      </c>
      <c r="P1685" s="8" t="str">
        <f t="shared" si="186"/>
        <v>R1022</v>
      </c>
      <c r="Q1685" s="11">
        <f t="shared" si="187"/>
        <v>25001</v>
      </c>
      <c r="R1685" s="9">
        <f t="shared" si="189"/>
        <v>54</v>
      </c>
      <c r="S1685" s="9"/>
      <c r="T1685" s="40">
        <f>COUNTA(Table3[[#This Row],[month]:[age]])</f>
        <v>7</v>
      </c>
    </row>
    <row r="1686" spans="1:20" x14ac:dyDescent="0.25">
      <c r="A1686" t="s">
        <v>1717</v>
      </c>
      <c r="B1686">
        <v>1975</v>
      </c>
      <c r="C1686" t="s">
        <v>37</v>
      </c>
      <c r="D1686">
        <v>26</v>
      </c>
      <c r="E1686">
        <v>1</v>
      </c>
      <c r="F1686" s="42">
        <v>15090.35</v>
      </c>
      <c r="G1686" t="s">
        <v>11</v>
      </c>
      <c r="H1686" t="s">
        <v>16</v>
      </c>
      <c r="I1686" t="s">
        <v>249</v>
      </c>
      <c r="J1686" s="7">
        <f t="shared" si="184"/>
        <v>0</v>
      </c>
      <c r="K1686" s="9" t="str">
        <f t="shared" si="188"/>
        <v>Id654</v>
      </c>
      <c r="L1686" s="8" t="str">
        <f t="shared" si="185"/>
        <v>Oct</v>
      </c>
      <c r="M1686" s="9">
        <f t="shared" si="183"/>
        <v>1975</v>
      </c>
      <c r="N1686" s="8" t="str" cm="1">
        <f t="array" ref="N1686">IF(G1686="?",INDEX($G$2:$G$2344,MODE(MATCH($G$2:$G$2344,$G$2:$G$2344,0))),G1686)</f>
        <v>tier - 2</v>
      </c>
      <c r="O1686" s="8" t="str" cm="1">
        <f t="array" ref="O1686">IF(H1686="?",INDEX($H$2:$H$2344,MODE(MATCH($H$2:$H$2344,$H$2:$H$2344,0))),H1686)</f>
        <v>tier - 1</v>
      </c>
      <c r="P1686" s="8" t="str">
        <f t="shared" si="186"/>
        <v>R1023</v>
      </c>
      <c r="Q1686" s="11">
        <f t="shared" si="187"/>
        <v>27693</v>
      </c>
      <c r="R1686" s="9">
        <f t="shared" si="189"/>
        <v>47</v>
      </c>
      <c r="S1686" s="9"/>
      <c r="T1686" s="40">
        <f>COUNTA(Table3[[#This Row],[month]:[age]])</f>
        <v>7</v>
      </c>
    </row>
    <row r="1687" spans="1:20" x14ac:dyDescent="0.25">
      <c r="A1687" t="s">
        <v>1718</v>
      </c>
      <c r="B1687">
        <v>1972</v>
      </c>
      <c r="C1687" t="s">
        <v>15</v>
      </c>
      <c r="D1687">
        <v>7</v>
      </c>
      <c r="E1687">
        <v>0</v>
      </c>
      <c r="F1687" s="42">
        <v>15103.69</v>
      </c>
      <c r="G1687" t="s">
        <v>11</v>
      </c>
      <c r="H1687" t="s">
        <v>16</v>
      </c>
      <c r="I1687" t="s">
        <v>23</v>
      </c>
      <c r="J1687" s="7">
        <f t="shared" si="184"/>
        <v>0</v>
      </c>
      <c r="K1687" s="9" t="str">
        <f t="shared" si="188"/>
        <v>Id653</v>
      </c>
      <c r="L1687" s="8" t="str">
        <f t="shared" si="185"/>
        <v>Nov</v>
      </c>
      <c r="M1687" s="9">
        <f t="shared" si="183"/>
        <v>1972</v>
      </c>
      <c r="N1687" s="8" t="str" cm="1">
        <f t="array" ref="N1687">IF(G1687="?",INDEX($G$2:$G$2344,MODE(MATCH($G$2:$G$2344,$G$2:$G$2344,0))),G1687)</f>
        <v>tier - 2</v>
      </c>
      <c r="O1687" s="8" t="str" cm="1">
        <f t="array" ref="O1687">IF(H1687="?",INDEX($H$2:$H$2344,MODE(MATCH($H$2:$H$2344,$H$2:$H$2344,0))),H1687)</f>
        <v>tier - 1</v>
      </c>
      <c r="P1687" s="8" t="str">
        <f t="shared" si="186"/>
        <v>R1012</v>
      </c>
      <c r="Q1687" s="11">
        <f t="shared" si="187"/>
        <v>26610</v>
      </c>
      <c r="R1687" s="9">
        <f t="shared" si="189"/>
        <v>50</v>
      </c>
      <c r="S1687" s="9"/>
      <c r="T1687" s="40">
        <f>COUNTA(Table3[[#This Row],[month]:[age]])</f>
        <v>7</v>
      </c>
    </row>
    <row r="1688" spans="1:20" x14ac:dyDescent="0.25">
      <c r="A1688" t="s">
        <v>1719</v>
      </c>
      <c r="B1688">
        <v>1978</v>
      </c>
      <c r="C1688" t="s">
        <v>20</v>
      </c>
      <c r="D1688">
        <v>5</v>
      </c>
      <c r="E1688">
        <v>2</v>
      </c>
      <c r="F1688" s="42">
        <v>15123.19</v>
      </c>
      <c r="G1688" t="s">
        <v>11</v>
      </c>
      <c r="H1688" t="s">
        <v>16</v>
      </c>
      <c r="I1688" t="s">
        <v>42</v>
      </c>
      <c r="J1688" s="7">
        <f t="shared" si="184"/>
        <v>0</v>
      </c>
      <c r="K1688" s="9" t="str">
        <f t="shared" si="188"/>
        <v>Id652</v>
      </c>
      <c r="L1688" s="8" t="str">
        <f t="shared" si="185"/>
        <v>Sep</v>
      </c>
      <c r="M1688" s="9">
        <f t="shared" si="183"/>
        <v>1978</v>
      </c>
      <c r="N1688" s="8" t="str" cm="1">
        <f t="array" ref="N1688">IF(G1688="?",INDEX($G$2:$G$2344,MODE(MATCH($G$2:$G$2344,$G$2:$G$2344,0))),G1688)</f>
        <v>tier - 2</v>
      </c>
      <c r="O1688" s="8" t="str" cm="1">
        <f t="array" ref="O1688">IF(H1688="?",INDEX($H$2:$H$2344,MODE(MATCH($H$2:$H$2344,$H$2:$H$2344,0))),H1688)</f>
        <v>tier - 1</v>
      </c>
      <c r="P1688" s="8" t="str">
        <f t="shared" si="186"/>
        <v>R1011</v>
      </c>
      <c r="Q1688" s="11">
        <f t="shared" si="187"/>
        <v>28738</v>
      </c>
      <c r="R1688" s="9">
        <f t="shared" si="189"/>
        <v>44</v>
      </c>
      <c r="S1688" s="9"/>
      <c r="T1688" s="40">
        <f>COUNTA(Table3[[#This Row],[month]:[age]])</f>
        <v>7</v>
      </c>
    </row>
    <row r="1689" spans="1:20" x14ac:dyDescent="0.25">
      <c r="A1689" t="s">
        <v>1720</v>
      </c>
      <c r="B1689">
        <v>1971</v>
      </c>
      <c r="C1689" t="s">
        <v>15</v>
      </c>
      <c r="D1689">
        <v>25</v>
      </c>
      <c r="E1689">
        <v>0</v>
      </c>
      <c r="F1689" s="42">
        <v>15150.44</v>
      </c>
      <c r="G1689" t="s">
        <v>11</v>
      </c>
      <c r="H1689" t="s">
        <v>16</v>
      </c>
      <c r="I1689" t="s">
        <v>249</v>
      </c>
      <c r="J1689" s="7">
        <f t="shared" si="184"/>
        <v>0</v>
      </c>
      <c r="K1689" s="9" t="str">
        <f t="shared" si="188"/>
        <v>Id651</v>
      </c>
      <c r="L1689" s="8" t="str">
        <f t="shared" si="185"/>
        <v>Nov</v>
      </c>
      <c r="M1689" s="9">
        <f t="shared" si="183"/>
        <v>1971</v>
      </c>
      <c r="N1689" s="8" t="str" cm="1">
        <f t="array" ref="N1689">IF(G1689="?",INDEX($G$2:$G$2344,MODE(MATCH($G$2:$G$2344,$G$2:$G$2344,0))),G1689)</f>
        <v>tier - 2</v>
      </c>
      <c r="O1689" s="8" t="str" cm="1">
        <f t="array" ref="O1689">IF(H1689="?",INDEX($H$2:$H$2344,MODE(MATCH($H$2:$H$2344,$H$2:$H$2344,0))),H1689)</f>
        <v>tier - 1</v>
      </c>
      <c r="P1689" s="8" t="str">
        <f t="shared" si="186"/>
        <v>R1023</v>
      </c>
      <c r="Q1689" s="11">
        <f t="shared" si="187"/>
        <v>26262</v>
      </c>
      <c r="R1689" s="9">
        <f t="shared" si="189"/>
        <v>51</v>
      </c>
      <c r="S1689" s="9"/>
      <c r="T1689" s="40">
        <f>COUNTA(Table3[[#This Row],[month]:[age]])</f>
        <v>7</v>
      </c>
    </row>
    <row r="1690" spans="1:20" x14ac:dyDescent="0.25">
      <c r="A1690" t="s">
        <v>1721</v>
      </c>
      <c r="B1690">
        <v>1962</v>
      </c>
      <c r="C1690" t="s">
        <v>37</v>
      </c>
      <c r="D1690">
        <v>25</v>
      </c>
      <c r="E1690">
        <v>0</v>
      </c>
      <c r="F1690" s="42">
        <v>15161.25</v>
      </c>
      <c r="G1690" t="s">
        <v>11</v>
      </c>
      <c r="H1690" t="s">
        <v>11</v>
      </c>
      <c r="I1690" t="s">
        <v>23</v>
      </c>
      <c r="J1690" s="7">
        <f t="shared" si="184"/>
        <v>0</v>
      </c>
      <c r="K1690" s="9" t="str">
        <f t="shared" si="188"/>
        <v>Id650</v>
      </c>
      <c r="L1690" s="8" t="str">
        <f t="shared" si="185"/>
        <v>Oct</v>
      </c>
      <c r="M1690" s="9">
        <f t="shared" si="183"/>
        <v>1962</v>
      </c>
      <c r="N1690" s="8" t="str" cm="1">
        <f t="array" ref="N1690">IF(G1690="?",INDEX($G$2:$G$2344,MODE(MATCH($G$2:$G$2344,$G$2:$G$2344,0))),G1690)</f>
        <v>tier - 2</v>
      </c>
      <c r="O1690" s="8" t="str" cm="1">
        <f t="array" ref="O1690">IF(H1690="?",INDEX($H$2:$H$2344,MODE(MATCH($H$2:$H$2344,$H$2:$H$2344,0))),H1690)</f>
        <v>tier - 2</v>
      </c>
      <c r="P1690" s="8" t="str">
        <f t="shared" si="186"/>
        <v>R1012</v>
      </c>
      <c r="Q1690" s="11">
        <f t="shared" si="187"/>
        <v>22944</v>
      </c>
      <c r="R1690" s="9">
        <f t="shared" si="189"/>
        <v>60</v>
      </c>
      <c r="S1690" s="9"/>
      <c r="T1690" s="40">
        <f>COUNTA(Table3[[#This Row],[month]:[age]])</f>
        <v>7</v>
      </c>
    </row>
    <row r="1691" spans="1:20" x14ac:dyDescent="0.25">
      <c r="A1691" t="s">
        <v>1722</v>
      </c>
      <c r="B1691">
        <v>1959</v>
      </c>
      <c r="C1691" t="s">
        <v>18</v>
      </c>
      <c r="D1691">
        <v>4</v>
      </c>
      <c r="E1691">
        <v>3</v>
      </c>
      <c r="F1691" s="42">
        <v>15161.53</v>
      </c>
      <c r="G1691" t="s">
        <v>11</v>
      </c>
      <c r="H1691" t="s">
        <v>16</v>
      </c>
      <c r="I1691" t="s">
        <v>13</v>
      </c>
      <c r="J1691" s="7">
        <f t="shared" si="184"/>
        <v>0</v>
      </c>
      <c r="K1691" s="9" t="str">
        <f t="shared" si="188"/>
        <v>Id649</v>
      </c>
      <c r="L1691" s="8" t="str">
        <f t="shared" si="185"/>
        <v>Jun</v>
      </c>
      <c r="M1691" s="9">
        <f t="shared" si="183"/>
        <v>1959</v>
      </c>
      <c r="N1691" s="8" t="str" cm="1">
        <f t="array" ref="N1691">IF(G1691="?",INDEX($G$2:$G$2344,MODE(MATCH($G$2:$G$2344,$G$2:$G$2344,0))),G1691)</f>
        <v>tier - 2</v>
      </c>
      <c r="O1691" s="8" t="str" cm="1">
        <f t="array" ref="O1691">IF(H1691="?",INDEX($H$2:$H$2344,MODE(MATCH($H$2:$H$2344,$H$2:$H$2344,0))),H1691)</f>
        <v>tier - 1</v>
      </c>
      <c r="P1691" s="8" t="str">
        <f t="shared" si="186"/>
        <v>R1013</v>
      </c>
      <c r="Q1691" s="11">
        <f t="shared" si="187"/>
        <v>21705</v>
      </c>
      <c r="R1691" s="9">
        <f t="shared" si="189"/>
        <v>64</v>
      </c>
      <c r="S1691" s="9"/>
      <c r="T1691" s="40">
        <f>COUNTA(Table3[[#This Row],[month]:[age]])</f>
        <v>7</v>
      </c>
    </row>
    <row r="1692" spans="1:20" x14ac:dyDescent="0.25">
      <c r="A1692" t="s">
        <v>1723</v>
      </c>
      <c r="B1692">
        <v>1959</v>
      </c>
      <c r="C1692" t="s">
        <v>30</v>
      </c>
      <c r="D1692">
        <v>3</v>
      </c>
      <c r="E1692">
        <v>3</v>
      </c>
      <c r="F1692" s="42">
        <v>15170.07</v>
      </c>
      <c r="G1692" t="s">
        <v>11</v>
      </c>
      <c r="H1692" t="s">
        <v>12</v>
      </c>
      <c r="I1692" t="s">
        <v>42</v>
      </c>
      <c r="J1692" s="7">
        <f t="shared" si="184"/>
        <v>0</v>
      </c>
      <c r="K1692" s="9" t="str">
        <f t="shared" si="188"/>
        <v>Id648</v>
      </c>
      <c r="L1692" s="8" t="str">
        <f t="shared" si="185"/>
        <v>Dec</v>
      </c>
      <c r="M1692" s="9">
        <f t="shared" si="183"/>
        <v>1959</v>
      </c>
      <c r="N1692" s="8" t="str" cm="1">
        <f t="array" ref="N1692">IF(G1692="?",INDEX($G$2:$G$2344,MODE(MATCH($G$2:$G$2344,$G$2:$G$2344,0))),G1692)</f>
        <v>tier - 2</v>
      </c>
      <c r="O1692" s="8" t="str" cm="1">
        <f t="array" ref="O1692">IF(H1692="?",INDEX($H$2:$H$2344,MODE(MATCH($H$2:$H$2344,$H$2:$H$2344,0))),H1692)</f>
        <v>tier - 3</v>
      </c>
      <c r="P1692" s="8" t="str">
        <f t="shared" si="186"/>
        <v>R1011</v>
      </c>
      <c r="Q1692" s="11">
        <f t="shared" si="187"/>
        <v>21887</v>
      </c>
      <c r="R1692" s="9">
        <f t="shared" si="189"/>
        <v>63</v>
      </c>
      <c r="S1692" s="9"/>
      <c r="T1692" s="40">
        <f>COUNTA(Table3[[#This Row],[month]:[age]])</f>
        <v>7</v>
      </c>
    </row>
    <row r="1693" spans="1:20" x14ac:dyDescent="0.25">
      <c r="A1693" t="s">
        <v>1724</v>
      </c>
      <c r="B1693">
        <v>1962</v>
      </c>
      <c r="C1693" t="s">
        <v>18</v>
      </c>
      <c r="D1693">
        <v>17</v>
      </c>
      <c r="E1693">
        <v>0</v>
      </c>
      <c r="F1693" s="42">
        <v>15174.81</v>
      </c>
      <c r="G1693" t="s">
        <v>11</v>
      </c>
      <c r="H1693" t="s">
        <v>16</v>
      </c>
      <c r="I1693" t="s">
        <v>23</v>
      </c>
      <c r="J1693" s="7">
        <f t="shared" si="184"/>
        <v>0</v>
      </c>
      <c r="K1693" s="9" t="str">
        <f t="shared" si="188"/>
        <v>Id647</v>
      </c>
      <c r="L1693" s="8" t="str">
        <f t="shared" si="185"/>
        <v>Jun</v>
      </c>
      <c r="M1693" s="9">
        <f t="shared" si="183"/>
        <v>1962</v>
      </c>
      <c r="N1693" s="8" t="str" cm="1">
        <f t="array" ref="N1693">IF(G1693="?",INDEX($G$2:$G$2344,MODE(MATCH($G$2:$G$2344,$G$2:$G$2344,0))),G1693)</f>
        <v>tier - 2</v>
      </c>
      <c r="O1693" s="8" t="str" cm="1">
        <f t="array" ref="O1693">IF(H1693="?",INDEX($H$2:$H$2344,MODE(MATCH($H$2:$H$2344,$H$2:$H$2344,0))),H1693)</f>
        <v>tier - 1</v>
      </c>
      <c r="P1693" s="8" t="str">
        <f t="shared" si="186"/>
        <v>R1012</v>
      </c>
      <c r="Q1693" s="11">
        <f t="shared" si="187"/>
        <v>22814</v>
      </c>
      <c r="R1693" s="9">
        <f t="shared" si="189"/>
        <v>60</v>
      </c>
      <c r="S1693" s="9"/>
      <c r="T1693" s="40">
        <f>COUNTA(Table3[[#This Row],[month]:[age]])</f>
        <v>7</v>
      </c>
    </row>
    <row r="1694" spans="1:20" x14ac:dyDescent="0.25">
      <c r="A1694" t="s">
        <v>1725</v>
      </c>
      <c r="B1694">
        <v>1978</v>
      </c>
      <c r="C1694" t="s">
        <v>15</v>
      </c>
      <c r="D1694">
        <v>23</v>
      </c>
      <c r="E1694">
        <v>2</v>
      </c>
      <c r="F1694" s="42">
        <v>15207.92</v>
      </c>
      <c r="G1694" t="s">
        <v>11</v>
      </c>
      <c r="H1694" t="s">
        <v>16</v>
      </c>
      <c r="I1694" t="s">
        <v>23</v>
      </c>
      <c r="J1694" s="7">
        <f t="shared" si="184"/>
        <v>0</v>
      </c>
      <c r="K1694" s="9" t="str">
        <f t="shared" si="188"/>
        <v>Id646</v>
      </c>
      <c r="L1694" s="8" t="str">
        <f t="shared" si="185"/>
        <v>Nov</v>
      </c>
      <c r="M1694" s="9">
        <f t="shared" si="183"/>
        <v>1978</v>
      </c>
      <c r="N1694" s="8" t="str" cm="1">
        <f t="array" ref="N1694">IF(G1694="?",INDEX($G$2:$G$2344,MODE(MATCH($G$2:$G$2344,$G$2:$G$2344,0))),G1694)</f>
        <v>tier - 2</v>
      </c>
      <c r="O1694" s="8" t="str" cm="1">
        <f t="array" ref="O1694">IF(H1694="?",INDEX($H$2:$H$2344,MODE(MATCH($H$2:$H$2344,$H$2:$H$2344,0))),H1694)</f>
        <v>tier - 1</v>
      </c>
      <c r="P1694" s="8" t="str">
        <f t="shared" si="186"/>
        <v>R1012</v>
      </c>
      <c r="Q1694" s="11">
        <f t="shared" si="187"/>
        <v>28817</v>
      </c>
      <c r="R1694" s="9">
        <f t="shared" si="189"/>
        <v>44</v>
      </c>
      <c r="S1694" s="9"/>
      <c r="T1694" s="40">
        <f>COUNTA(Table3[[#This Row],[month]:[age]])</f>
        <v>7</v>
      </c>
    </row>
    <row r="1695" spans="1:20" x14ac:dyDescent="0.25">
      <c r="A1695" t="s">
        <v>1726</v>
      </c>
      <c r="B1695">
        <v>1960</v>
      </c>
      <c r="C1695" t="s">
        <v>10</v>
      </c>
      <c r="D1695">
        <v>25</v>
      </c>
      <c r="E1695">
        <v>2</v>
      </c>
      <c r="F1695" s="42">
        <v>15230.32</v>
      </c>
      <c r="G1695" t="s">
        <v>11</v>
      </c>
      <c r="H1695" t="s">
        <v>11</v>
      </c>
      <c r="I1695" t="s">
        <v>247</v>
      </c>
      <c r="J1695" s="7">
        <f t="shared" si="184"/>
        <v>0</v>
      </c>
      <c r="K1695" s="9" t="str">
        <f t="shared" si="188"/>
        <v>Id645</v>
      </c>
      <c r="L1695" s="8" t="str">
        <f t="shared" si="185"/>
        <v>Jul</v>
      </c>
      <c r="M1695" s="9">
        <f t="shared" si="183"/>
        <v>1960</v>
      </c>
      <c r="N1695" s="8" t="str" cm="1">
        <f t="array" ref="N1695">IF(G1695="?",INDEX($G$2:$G$2344,MODE(MATCH($G$2:$G$2344,$G$2:$G$2344,0))),G1695)</f>
        <v>tier - 2</v>
      </c>
      <c r="O1695" s="8" t="str" cm="1">
        <f t="array" ref="O1695">IF(H1695="?",INDEX($H$2:$H$2344,MODE(MATCH($H$2:$H$2344,$H$2:$H$2344,0))),H1695)</f>
        <v>tier - 2</v>
      </c>
      <c r="P1695" s="8" t="str">
        <f t="shared" si="186"/>
        <v>R1024</v>
      </c>
      <c r="Q1695" s="11">
        <f t="shared" si="187"/>
        <v>22122</v>
      </c>
      <c r="R1695" s="9">
        <f t="shared" si="189"/>
        <v>62</v>
      </c>
      <c r="S1695" s="9"/>
      <c r="T1695" s="40">
        <f>COUNTA(Table3[[#This Row],[month]:[age]])</f>
        <v>7</v>
      </c>
    </row>
    <row r="1696" spans="1:20" x14ac:dyDescent="0.25">
      <c r="A1696" t="s">
        <v>1727</v>
      </c>
      <c r="B1696">
        <v>1969</v>
      </c>
      <c r="C1696" t="s">
        <v>20</v>
      </c>
      <c r="D1696">
        <v>16</v>
      </c>
      <c r="E1696">
        <v>0</v>
      </c>
      <c r="F1696" s="42">
        <v>15260.52</v>
      </c>
      <c r="G1696" t="s">
        <v>11</v>
      </c>
      <c r="H1696" t="s">
        <v>11</v>
      </c>
      <c r="I1696" t="s">
        <v>249</v>
      </c>
      <c r="J1696" s="7">
        <f t="shared" si="184"/>
        <v>0</v>
      </c>
      <c r="K1696" s="9" t="str">
        <f t="shared" si="188"/>
        <v>Id644</v>
      </c>
      <c r="L1696" s="8" t="str">
        <f t="shared" si="185"/>
        <v>Sep</v>
      </c>
      <c r="M1696" s="9">
        <f t="shared" si="183"/>
        <v>1969</v>
      </c>
      <c r="N1696" s="8" t="str" cm="1">
        <f t="array" ref="N1696">IF(G1696="?",INDEX($G$2:$G$2344,MODE(MATCH($G$2:$G$2344,$G$2:$G$2344,0))),G1696)</f>
        <v>tier - 2</v>
      </c>
      <c r="O1696" s="8" t="str" cm="1">
        <f t="array" ref="O1696">IF(H1696="?",INDEX($H$2:$H$2344,MODE(MATCH($H$2:$H$2344,$H$2:$H$2344,0))),H1696)</f>
        <v>tier - 2</v>
      </c>
      <c r="P1696" s="8" t="str">
        <f t="shared" si="186"/>
        <v>R1023</v>
      </c>
      <c r="Q1696" s="11">
        <f t="shared" si="187"/>
        <v>25462</v>
      </c>
      <c r="R1696" s="9">
        <f t="shared" si="189"/>
        <v>53</v>
      </c>
      <c r="S1696" s="9"/>
      <c r="T1696" s="40">
        <f>COUNTA(Table3[[#This Row],[month]:[age]])</f>
        <v>7</v>
      </c>
    </row>
    <row r="1697" spans="1:20" x14ac:dyDescent="0.25">
      <c r="A1697" t="s">
        <v>1728</v>
      </c>
      <c r="B1697">
        <v>1963</v>
      </c>
      <c r="C1697" t="s">
        <v>30</v>
      </c>
      <c r="D1697">
        <v>13</v>
      </c>
      <c r="E1697">
        <v>0</v>
      </c>
      <c r="F1697" s="42">
        <v>15322.77</v>
      </c>
      <c r="G1697" t="s">
        <v>11</v>
      </c>
      <c r="H1697" t="s">
        <v>12</v>
      </c>
      <c r="I1697" t="s">
        <v>300</v>
      </c>
      <c r="J1697" s="7">
        <f t="shared" si="184"/>
        <v>0</v>
      </c>
      <c r="K1697" s="9" t="str">
        <f t="shared" si="188"/>
        <v>Id643</v>
      </c>
      <c r="L1697" s="8" t="str">
        <f t="shared" si="185"/>
        <v>Dec</v>
      </c>
      <c r="M1697" s="9">
        <f t="shared" si="183"/>
        <v>1963</v>
      </c>
      <c r="N1697" s="8" t="str" cm="1">
        <f t="array" ref="N1697">IF(G1697="?",INDEX($G$2:$G$2344,MODE(MATCH($G$2:$G$2344,$G$2:$G$2344,0))),G1697)</f>
        <v>tier - 2</v>
      </c>
      <c r="O1697" s="8" t="str" cm="1">
        <f t="array" ref="O1697">IF(H1697="?",INDEX($H$2:$H$2344,MODE(MATCH($H$2:$H$2344,$H$2:$H$2344,0))),H1697)</f>
        <v>tier - 3</v>
      </c>
      <c r="P1697" s="8" t="str">
        <f t="shared" si="186"/>
        <v>R1021</v>
      </c>
      <c r="Q1697" s="11">
        <f t="shared" si="187"/>
        <v>23358</v>
      </c>
      <c r="R1697" s="9">
        <f t="shared" si="189"/>
        <v>59</v>
      </c>
      <c r="S1697" s="9"/>
      <c r="T1697" s="40">
        <f>COUNTA(Table3[[#This Row],[month]:[age]])</f>
        <v>7</v>
      </c>
    </row>
    <row r="1698" spans="1:20" x14ac:dyDescent="0.25">
      <c r="A1698" t="s">
        <v>1729</v>
      </c>
      <c r="B1698">
        <v>2001</v>
      </c>
      <c r="C1698" t="s">
        <v>10</v>
      </c>
      <c r="D1698">
        <v>14</v>
      </c>
      <c r="E1698">
        <v>1</v>
      </c>
      <c r="F1698" s="42">
        <v>15359.1</v>
      </c>
      <c r="G1698" t="s">
        <v>11</v>
      </c>
      <c r="H1698" t="s">
        <v>12</v>
      </c>
      <c r="I1698" t="s">
        <v>247</v>
      </c>
      <c r="J1698" s="7">
        <f t="shared" si="184"/>
        <v>0</v>
      </c>
      <c r="K1698" s="9" t="str">
        <f t="shared" si="188"/>
        <v>Id642</v>
      </c>
      <c r="L1698" s="8" t="str">
        <f t="shared" si="185"/>
        <v>Jul</v>
      </c>
      <c r="M1698" s="9">
        <f t="shared" si="183"/>
        <v>2001</v>
      </c>
      <c r="N1698" s="8" t="str" cm="1">
        <f t="array" ref="N1698">IF(G1698="?",INDEX($G$2:$G$2344,MODE(MATCH($G$2:$G$2344,$G$2:$G$2344,0))),G1698)</f>
        <v>tier - 2</v>
      </c>
      <c r="O1698" s="8" t="str" cm="1">
        <f t="array" ref="O1698">IF(H1698="?",INDEX($H$2:$H$2344,MODE(MATCH($H$2:$H$2344,$H$2:$H$2344,0))),H1698)</f>
        <v>tier - 3</v>
      </c>
      <c r="P1698" s="8" t="str">
        <f t="shared" si="186"/>
        <v>R1024</v>
      </c>
      <c r="Q1698" s="11">
        <f t="shared" si="187"/>
        <v>37086</v>
      </c>
      <c r="R1698" s="9">
        <f t="shared" si="189"/>
        <v>21</v>
      </c>
      <c r="S1698" s="9"/>
      <c r="T1698" s="40">
        <f>COUNTA(Table3[[#This Row],[month]:[age]])</f>
        <v>7</v>
      </c>
    </row>
    <row r="1699" spans="1:20" x14ac:dyDescent="0.25">
      <c r="A1699" t="s">
        <v>1730</v>
      </c>
      <c r="B1699">
        <v>1988</v>
      </c>
      <c r="C1699" t="s">
        <v>30</v>
      </c>
      <c r="D1699">
        <v>17</v>
      </c>
      <c r="E1699">
        <v>3</v>
      </c>
      <c r="F1699" s="42">
        <v>15361.5</v>
      </c>
      <c r="G1699" t="s">
        <v>11</v>
      </c>
      <c r="H1699" t="s">
        <v>12</v>
      </c>
      <c r="I1699" t="s">
        <v>249</v>
      </c>
      <c r="J1699" s="7">
        <f t="shared" si="184"/>
        <v>0</v>
      </c>
      <c r="K1699" s="9" t="str">
        <f t="shared" si="188"/>
        <v>Id641</v>
      </c>
      <c r="L1699" s="8" t="str">
        <f t="shared" si="185"/>
        <v>Dec</v>
      </c>
      <c r="M1699" s="9">
        <f t="shared" si="183"/>
        <v>1988</v>
      </c>
      <c r="N1699" s="8" t="str" cm="1">
        <f t="array" ref="N1699">IF(G1699="?",INDEX($G$2:$G$2344,MODE(MATCH($G$2:$G$2344,$G$2:$G$2344,0))),G1699)</f>
        <v>tier - 2</v>
      </c>
      <c r="O1699" s="8" t="str" cm="1">
        <f t="array" ref="O1699">IF(H1699="?",INDEX($H$2:$H$2344,MODE(MATCH($H$2:$H$2344,$H$2:$H$2344,0))),H1699)</f>
        <v>tier - 3</v>
      </c>
      <c r="P1699" s="8" t="str">
        <f t="shared" si="186"/>
        <v>R1023</v>
      </c>
      <c r="Q1699" s="11">
        <f t="shared" si="187"/>
        <v>32494</v>
      </c>
      <c r="R1699" s="9">
        <f t="shared" si="189"/>
        <v>34</v>
      </c>
      <c r="S1699" s="9"/>
      <c r="T1699" s="40">
        <f>COUNTA(Table3[[#This Row],[month]:[age]])</f>
        <v>7</v>
      </c>
    </row>
    <row r="1700" spans="1:20" x14ac:dyDescent="0.25">
      <c r="A1700" t="s">
        <v>1731</v>
      </c>
      <c r="B1700">
        <v>1968</v>
      </c>
      <c r="C1700" t="s">
        <v>10</v>
      </c>
      <c r="D1700">
        <v>18</v>
      </c>
      <c r="E1700">
        <v>0</v>
      </c>
      <c r="F1700" s="42">
        <v>15363.77</v>
      </c>
      <c r="G1700" t="s">
        <v>11</v>
      </c>
      <c r="H1700" t="s">
        <v>16</v>
      </c>
      <c r="I1700" t="s">
        <v>535</v>
      </c>
      <c r="J1700" s="7">
        <f t="shared" si="184"/>
        <v>0</v>
      </c>
      <c r="K1700" s="9" t="str">
        <f t="shared" si="188"/>
        <v>Id640</v>
      </c>
      <c r="L1700" s="8" t="str">
        <f t="shared" si="185"/>
        <v>Jul</v>
      </c>
      <c r="M1700" s="9">
        <f t="shared" si="183"/>
        <v>1968</v>
      </c>
      <c r="N1700" s="8" t="str" cm="1">
        <f t="array" ref="N1700">IF(G1700="?",INDEX($G$2:$G$2344,MODE(MATCH($G$2:$G$2344,$G$2:$G$2344,0))),G1700)</f>
        <v>tier - 2</v>
      </c>
      <c r="O1700" s="8" t="str" cm="1">
        <f t="array" ref="O1700">IF(H1700="?",INDEX($H$2:$H$2344,MODE(MATCH($H$2:$H$2344,$H$2:$H$2344,0))),H1700)</f>
        <v>tier - 1</v>
      </c>
      <c r="P1700" s="8" t="str">
        <f t="shared" si="186"/>
        <v>R1026</v>
      </c>
      <c r="Q1700" s="11">
        <f t="shared" si="187"/>
        <v>25037</v>
      </c>
      <c r="R1700" s="9">
        <f t="shared" si="189"/>
        <v>54</v>
      </c>
      <c r="S1700" s="9"/>
      <c r="T1700" s="40">
        <f>COUNTA(Table3[[#This Row],[month]:[age]])</f>
        <v>7</v>
      </c>
    </row>
    <row r="1701" spans="1:20" x14ac:dyDescent="0.25">
      <c r="A1701" t="s">
        <v>1732</v>
      </c>
      <c r="B1701">
        <v>1962</v>
      </c>
      <c r="C1701" t="s">
        <v>20</v>
      </c>
      <c r="D1701">
        <v>6</v>
      </c>
      <c r="E1701">
        <v>0</v>
      </c>
      <c r="F1701" s="42">
        <v>15368.22</v>
      </c>
      <c r="G1701" t="s">
        <v>11</v>
      </c>
      <c r="H1701" t="s">
        <v>11</v>
      </c>
      <c r="I1701" t="s">
        <v>42</v>
      </c>
      <c r="J1701" s="7">
        <f t="shared" si="184"/>
        <v>0</v>
      </c>
      <c r="K1701" s="9" t="str">
        <f t="shared" si="188"/>
        <v>Id639</v>
      </c>
      <c r="L1701" s="8" t="str">
        <f t="shared" si="185"/>
        <v>Sep</v>
      </c>
      <c r="M1701" s="9">
        <f t="shared" si="183"/>
        <v>1962</v>
      </c>
      <c r="N1701" s="8" t="str" cm="1">
        <f t="array" ref="N1701">IF(G1701="?",INDEX($G$2:$G$2344,MODE(MATCH($G$2:$G$2344,$G$2:$G$2344,0))),G1701)</f>
        <v>tier - 2</v>
      </c>
      <c r="O1701" s="8" t="str" cm="1">
        <f t="array" ref="O1701">IF(H1701="?",INDEX($H$2:$H$2344,MODE(MATCH($H$2:$H$2344,$H$2:$H$2344,0))),H1701)</f>
        <v>tier - 2</v>
      </c>
      <c r="P1701" s="8" t="str">
        <f t="shared" si="186"/>
        <v>R1011</v>
      </c>
      <c r="Q1701" s="11">
        <f t="shared" si="187"/>
        <v>22895</v>
      </c>
      <c r="R1701" s="9">
        <f t="shared" si="189"/>
        <v>60</v>
      </c>
      <c r="S1701" s="9"/>
      <c r="T1701" s="40">
        <f>COUNTA(Table3[[#This Row],[month]:[age]])</f>
        <v>7</v>
      </c>
    </row>
    <row r="1702" spans="1:20" x14ac:dyDescent="0.25">
      <c r="A1702" t="s">
        <v>1733</v>
      </c>
      <c r="B1702">
        <v>1964</v>
      </c>
      <c r="C1702" t="s">
        <v>20</v>
      </c>
      <c r="D1702">
        <v>4</v>
      </c>
      <c r="E1702">
        <v>0</v>
      </c>
      <c r="F1702" s="42">
        <v>15377.77</v>
      </c>
      <c r="G1702" t="s">
        <v>11</v>
      </c>
      <c r="H1702" t="s">
        <v>11</v>
      </c>
      <c r="I1702" t="s">
        <v>23</v>
      </c>
      <c r="J1702" s="7">
        <f t="shared" si="184"/>
        <v>0</v>
      </c>
      <c r="K1702" s="9" t="str">
        <f t="shared" si="188"/>
        <v>Id638</v>
      </c>
      <c r="L1702" s="8" t="str">
        <f t="shared" si="185"/>
        <v>Sep</v>
      </c>
      <c r="M1702" s="9">
        <f t="shared" si="183"/>
        <v>1964</v>
      </c>
      <c r="N1702" s="8" t="str" cm="1">
        <f t="array" ref="N1702">IF(G1702="?",INDEX($G$2:$G$2344,MODE(MATCH($G$2:$G$2344,$G$2:$G$2344,0))),G1702)</f>
        <v>tier - 2</v>
      </c>
      <c r="O1702" s="8" t="str" cm="1">
        <f t="array" ref="O1702">IF(H1702="?",INDEX($H$2:$H$2344,MODE(MATCH($H$2:$H$2344,$H$2:$H$2344,0))),H1702)</f>
        <v>tier - 2</v>
      </c>
      <c r="P1702" s="8" t="str">
        <f t="shared" si="186"/>
        <v>R1012</v>
      </c>
      <c r="Q1702" s="11">
        <f t="shared" si="187"/>
        <v>23624</v>
      </c>
      <c r="R1702" s="9">
        <f t="shared" si="189"/>
        <v>58</v>
      </c>
      <c r="S1702" s="9"/>
      <c r="T1702" s="40">
        <f>COUNTA(Table3[[#This Row],[month]:[age]])</f>
        <v>7</v>
      </c>
    </row>
    <row r="1703" spans="1:20" x14ac:dyDescent="0.25">
      <c r="A1703" t="s">
        <v>1734</v>
      </c>
      <c r="B1703">
        <v>1990</v>
      </c>
      <c r="C1703" t="s">
        <v>37</v>
      </c>
      <c r="D1703">
        <v>25</v>
      </c>
      <c r="E1703">
        <v>3</v>
      </c>
      <c r="F1703" s="42">
        <v>15440.2</v>
      </c>
      <c r="G1703" t="s">
        <v>11</v>
      </c>
      <c r="H1703" t="s">
        <v>16</v>
      </c>
      <c r="I1703" t="s">
        <v>23</v>
      </c>
      <c r="J1703" s="7">
        <f t="shared" si="184"/>
        <v>0</v>
      </c>
      <c r="K1703" s="9" t="str">
        <f t="shared" si="188"/>
        <v>Id637</v>
      </c>
      <c r="L1703" s="8" t="str">
        <f t="shared" si="185"/>
        <v>Oct</v>
      </c>
      <c r="M1703" s="9">
        <f t="shared" si="183"/>
        <v>1990</v>
      </c>
      <c r="N1703" s="8" t="str" cm="1">
        <f t="array" ref="N1703">IF(G1703="?",INDEX($G$2:$G$2344,MODE(MATCH($G$2:$G$2344,$G$2:$G$2344,0))),G1703)</f>
        <v>tier - 2</v>
      </c>
      <c r="O1703" s="8" t="str" cm="1">
        <f t="array" ref="O1703">IF(H1703="?",INDEX($H$2:$H$2344,MODE(MATCH($H$2:$H$2344,$H$2:$H$2344,0))),H1703)</f>
        <v>tier - 1</v>
      </c>
      <c r="P1703" s="8" t="str">
        <f t="shared" si="186"/>
        <v>R1012</v>
      </c>
      <c r="Q1703" s="11">
        <f t="shared" si="187"/>
        <v>33171</v>
      </c>
      <c r="R1703" s="9">
        <f t="shared" si="189"/>
        <v>32</v>
      </c>
      <c r="S1703" s="9"/>
      <c r="T1703" s="40">
        <f>COUNTA(Table3[[#This Row],[month]:[age]])</f>
        <v>7</v>
      </c>
    </row>
    <row r="1704" spans="1:20" x14ac:dyDescent="0.25">
      <c r="A1704" t="s">
        <v>1735</v>
      </c>
      <c r="B1704">
        <v>1976</v>
      </c>
      <c r="C1704" t="s">
        <v>10</v>
      </c>
      <c r="D1704">
        <v>20</v>
      </c>
      <c r="E1704">
        <v>2</v>
      </c>
      <c r="F1704" s="42">
        <v>15450.48</v>
      </c>
      <c r="G1704" t="s">
        <v>11</v>
      </c>
      <c r="H1704" t="s">
        <v>16</v>
      </c>
      <c r="I1704" t="s">
        <v>535</v>
      </c>
      <c r="J1704" s="7">
        <f t="shared" si="184"/>
        <v>0</v>
      </c>
      <c r="K1704" s="9" t="str">
        <f t="shared" si="188"/>
        <v>Id636</v>
      </c>
      <c r="L1704" s="8" t="str">
        <f t="shared" si="185"/>
        <v>Jul</v>
      </c>
      <c r="M1704" s="9">
        <f t="shared" si="183"/>
        <v>1976</v>
      </c>
      <c r="N1704" s="8" t="str" cm="1">
        <f t="array" ref="N1704">IF(G1704="?",INDEX($G$2:$G$2344,MODE(MATCH($G$2:$G$2344,$G$2:$G$2344,0))),G1704)</f>
        <v>tier - 2</v>
      </c>
      <c r="O1704" s="8" t="str" cm="1">
        <f t="array" ref="O1704">IF(H1704="?",INDEX($H$2:$H$2344,MODE(MATCH($H$2:$H$2344,$H$2:$H$2344,0))),H1704)</f>
        <v>tier - 1</v>
      </c>
      <c r="P1704" s="8" t="str">
        <f t="shared" si="186"/>
        <v>R1026</v>
      </c>
      <c r="Q1704" s="11">
        <f t="shared" si="187"/>
        <v>27961</v>
      </c>
      <c r="R1704" s="9">
        <f t="shared" si="189"/>
        <v>46</v>
      </c>
      <c r="S1704" s="9"/>
      <c r="T1704" s="40">
        <f>COUNTA(Table3[[#This Row],[month]:[age]])</f>
        <v>7</v>
      </c>
    </row>
    <row r="1705" spans="1:20" x14ac:dyDescent="0.25">
      <c r="A1705" t="s">
        <v>1736</v>
      </c>
      <c r="B1705">
        <v>2004</v>
      </c>
      <c r="C1705" t="s">
        <v>10</v>
      </c>
      <c r="D1705">
        <v>17</v>
      </c>
      <c r="E1705">
        <v>0</v>
      </c>
      <c r="F1705" s="42">
        <v>15518.18</v>
      </c>
      <c r="G1705" t="s">
        <v>11</v>
      </c>
      <c r="H1705" t="s">
        <v>12</v>
      </c>
      <c r="I1705" t="s">
        <v>164</v>
      </c>
      <c r="J1705" s="7">
        <f t="shared" si="184"/>
        <v>0</v>
      </c>
      <c r="K1705" s="9" t="str">
        <f t="shared" si="188"/>
        <v>Id635</v>
      </c>
      <c r="L1705" s="8" t="str">
        <f t="shared" si="185"/>
        <v>Jul</v>
      </c>
      <c r="M1705" s="9">
        <f t="shared" si="183"/>
        <v>2004</v>
      </c>
      <c r="N1705" s="8" t="str" cm="1">
        <f t="array" ref="N1705">IF(G1705="?",INDEX($G$2:$G$2344,MODE(MATCH($G$2:$G$2344,$G$2:$G$2344,0))),G1705)</f>
        <v>tier - 2</v>
      </c>
      <c r="O1705" s="8" t="str" cm="1">
        <f t="array" ref="O1705">IF(H1705="?",INDEX($H$2:$H$2344,MODE(MATCH($H$2:$H$2344,$H$2:$H$2344,0))),H1705)</f>
        <v>tier - 3</v>
      </c>
      <c r="P1705" s="8" t="str">
        <f t="shared" si="186"/>
        <v>R1015</v>
      </c>
      <c r="Q1705" s="11">
        <f t="shared" si="187"/>
        <v>38185</v>
      </c>
      <c r="R1705" s="9">
        <f t="shared" si="189"/>
        <v>18</v>
      </c>
      <c r="S1705" s="9"/>
      <c r="T1705" s="40">
        <f>COUNTA(Table3[[#This Row],[month]:[age]])</f>
        <v>7</v>
      </c>
    </row>
    <row r="1706" spans="1:20" x14ac:dyDescent="0.25">
      <c r="A1706" t="s">
        <v>1737</v>
      </c>
      <c r="B1706">
        <v>1974</v>
      </c>
      <c r="C1706" t="s">
        <v>18</v>
      </c>
      <c r="D1706">
        <v>28</v>
      </c>
      <c r="E1706">
        <v>0</v>
      </c>
      <c r="F1706" s="42">
        <v>15532.16</v>
      </c>
      <c r="G1706" t="s">
        <v>11</v>
      </c>
      <c r="H1706" t="s">
        <v>11</v>
      </c>
      <c r="I1706" t="s">
        <v>535</v>
      </c>
      <c r="J1706" s="7">
        <f t="shared" si="184"/>
        <v>0</v>
      </c>
      <c r="K1706" s="9" t="str">
        <f t="shared" si="188"/>
        <v>Id634</v>
      </c>
      <c r="L1706" s="8" t="str">
        <f t="shared" si="185"/>
        <v>Jun</v>
      </c>
      <c r="M1706" s="9">
        <f t="shared" si="183"/>
        <v>1974</v>
      </c>
      <c r="N1706" s="8" t="str" cm="1">
        <f t="array" ref="N1706">IF(G1706="?",INDEX($G$2:$G$2344,MODE(MATCH($G$2:$G$2344,$G$2:$G$2344,0))),G1706)</f>
        <v>tier - 2</v>
      </c>
      <c r="O1706" s="8" t="str" cm="1">
        <f t="array" ref="O1706">IF(H1706="?",INDEX($H$2:$H$2344,MODE(MATCH($H$2:$H$2344,$H$2:$H$2344,0))),H1706)</f>
        <v>tier - 2</v>
      </c>
      <c r="P1706" s="8" t="str">
        <f t="shared" si="186"/>
        <v>R1026</v>
      </c>
      <c r="Q1706" s="11">
        <f t="shared" si="187"/>
        <v>27208</v>
      </c>
      <c r="R1706" s="9">
        <f t="shared" si="189"/>
        <v>48</v>
      </c>
      <c r="S1706" s="9"/>
      <c r="T1706" s="40">
        <f>COUNTA(Table3[[#This Row],[month]:[age]])</f>
        <v>7</v>
      </c>
    </row>
    <row r="1707" spans="1:20" x14ac:dyDescent="0.25">
      <c r="A1707" t="s">
        <v>1738</v>
      </c>
      <c r="B1707">
        <v>1959</v>
      </c>
      <c r="C1707" t="s">
        <v>37</v>
      </c>
      <c r="D1707">
        <v>2</v>
      </c>
      <c r="E1707">
        <v>3</v>
      </c>
      <c r="F1707" s="42">
        <v>15555.19</v>
      </c>
      <c r="G1707" t="s">
        <v>11</v>
      </c>
      <c r="H1707" t="s">
        <v>12</v>
      </c>
      <c r="I1707" t="s">
        <v>23</v>
      </c>
      <c r="J1707" s="7">
        <f t="shared" si="184"/>
        <v>0</v>
      </c>
      <c r="K1707" s="9" t="str">
        <f t="shared" si="188"/>
        <v>Id633</v>
      </c>
      <c r="L1707" s="8" t="str">
        <f t="shared" si="185"/>
        <v>Oct</v>
      </c>
      <c r="M1707" s="9">
        <f t="shared" si="183"/>
        <v>1959</v>
      </c>
      <c r="N1707" s="8" t="str" cm="1">
        <f t="array" ref="N1707">IF(G1707="?",INDEX($G$2:$G$2344,MODE(MATCH($G$2:$G$2344,$G$2:$G$2344,0))),G1707)</f>
        <v>tier - 2</v>
      </c>
      <c r="O1707" s="8" t="str" cm="1">
        <f t="array" ref="O1707">IF(H1707="?",INDEX($H$2:$H$2344,MODE(MATCH($H$2:$H$2344,$H$2:$H$2344,0))),H1707)</f>
        <v>tier - 3</v>
      </c>
      <c r="P1707" s="8" t="str">
        <f t="shared" si="186"/>
        <v>R1012</v>
      </c>
      <c r="Q1707" s="11">
        <f t="shared" si="187"/>
        <v>21825</v>
      </c>
      <c r="R1707" s="9">
        <f t="shared" si="189"/>
        <v>63</v>
      </c>
      <c r="S1707" s="9"/>
      <c r="T1707" s="40">
        <f>COUNTA(Table3[[#This Row],[month]:[age]])</f>
        <v>7</v>
      </c>
    </row>
    <row r="1708" spans="1:20" x14ac:dyDescent="0.25">
      <c r="A1708" t="s">
        <v>1739</v>
      </c>
      <c r="B1708">
        <v>1974</v>
      </c>
      <c r="C1708" t="s">
        <v>10</v>
      </c>
      <c r="D1708">
        <v>30</v>
      </c>
      <c r="E1708">
        <v>0</v>
      </c>
      <c r="F1708" s="42">
        <v>15556.67</v>
      </c>
      <c r="G1708" t="s">
        <v>11</v>
      </c>
      <c r="H1708" t="s">
        <v>11</v>
      </c>
      <c r="I1708" t="s">
        <v>23</v>
      </c>
      <c r="J1708" s="7">
        <f t="shared" si="184"/>
        <v>0</v>
      </c>
      <c r="K1708" s="9" t="str">
        <f t="shared" si="188"/>
        <v>Id632</v>
      </c>
      <c r="L1708" s="8" t="str">
        <f t="shared" si="185"/>
        <v>Jul</v>
      </c>
      <c r="M1708" s="9">
        <f t="shared" si="183"/>
        <v>1974</v>
      </c>
      <c r="N1708" s="8" t="str" cm="1">
        <f t="array" ref="N1708">IF(G1708="?",INDEX($G$2:$G$2344,MODE(MATCH($G$2:$G$2344,$G$2:$G$2344,0))),G1708)</f>
        <v>tier - 2</v>
      </c>
      <c r="O1708" s="8" t="str" cm="1">
        <f t="array" ref="O1708">IF(H1708="?",INDEX($H$2:$H$2344,MODE(MATCH($H$2:$H$2344,$H$2:$H$2344,0))),H1708)</f>
        <v>tier - 2</v>
      </c>
      <c r="P1708" s="8" t="str">
        <f t="shared" si="186"/>
        <v>R1012</v>
      </c>
      <c r="Q1708" s="11">
        <f t="shared" si="187"/>
        <v>27240</v>
      </c>
      <c r="R1708" s="9">
        <f t="shared" si="189"/>
        <v>48</v>
      </c>
      <c r="S1708" s="9"/>
      <c r="T1708" s="40">
        <f>COUNTA(Table3[[#This Row],[month]:[age]])</f>
        <v>7</v>
      </c>
    </row>
    <row r="1709" spans="1:20" x14ac:dyDescent="0.25">
      <c r="A1709" t="s">
        <v>1740</v>
      </c>
      <c r="B1709">
        <v>1965</v>
      </c>
      <c r="C1709" t="s">
        <v>37</v>
      </c>
      <c r="D1709">
        <v>28</v>
      </c>
      <c r="E1709">
        <v>0</v>
      </c>
      <c r="F1709" s="42">
        <v>15608.58</v>
      </c>
      <c r="G1709" t="s">
        <v>11</v>
      </c>
      <c r="H1709" t="s">
        <v>11</v>
      </c>
      <c r="I1709" t="s">
        <v>535</v>
      </c>
      <c r="J1709" s="7">
        <f t="shared" si="184"/>
        <v>0</v>
      </c>
      <c r="K1709" s="9" t="str">
        <f t="shared" si="188"/>
        <v>Id631</v>
      </c>
      <c r="L1709" s="8" t="str">
        <f t="shared" si="185"/>
        <v>Oct</v>
      </c>
      <c r="M1709" s="9">
        <f t="shared" si="183"/>
        <v>1965</v>
      </c>
      <c r="N1709" s="8" t="str" cm="1">
        <f t="array" ref="N1709">IF(G1709="?",INDEX($G$2:$G$2344,MODE(MATCH($G$2:$G$2344,$G$2:$G$2344,0))),G1709)</f>
        <v>tier - 2</v>
      </c>
      <c r="O1709" s="8" t="str" cm="1">
        <f t="array" ref="O1709">IF(H1709="?",INDEX($H$2:$H$2344,MODE(MATCH($H$2:$H$2344,$H$2:$H$2344,0))),H1709)</f>
        <v>tier - 2</v>
      </c>
      <c r="P1709" s="8" t="str">
        <f t="shared" si="186"/>
        <v>R1026</v>
      </c>
      <c r="Q1709" s="11">
        <f t="shared" si="187"/>
        <v>24043</v>
      </c>
      <c r="R1709" s="9">
        <f t="shared" si="189"/>
        <v>57</v>
      </c>
      <c r="S1709" s="9"/>
      <c r="T1709" s="40">
        <f>COUNTA(Table3[[#This Row],[month]:[age]])</f>
        <v>7</v>
      </c>
    </row>
    <row r="1710" spans="1:20" x14ac:dyDescent="0.25">
      <c r="A1710" t="s">
        <v>1741</v>
      </c>
      <c r="B1710">
        <v>1960</v>
      </c>
      <c r="C1710" t="s">
        <v>18</v>
      </c>
      <c r="D1710">
        <v>6</v>
      </c>
      <c r="E1710">
        <v>3</v>
      </c>
      <c r="F1710" s="42">
        <v>15612.19</v>
      </c>
      <c r="G1710" t="s">
        <v>11</v>
      </c>
      <c r="H1710" t="s">
        <v>11</v>
      </c>
      <c r="I1710" t="s">
        <v>23</v>
      </c>
      <c r="J1710" s="7">
        <f t="shared" si="184"/>
        <v>0</v>
      </c>
      <c r="K1710" s="9" t="str">
        <f t="shared" si="188"/>
        <v>Id630</v>
      </c>
      <c r="L1710" s="8" t="str">
        <f t="shared" si="185"/>
        <v>Jun</v>
      </c>
      <c r="M1710" s="9">
        <f t="shared" si="183"/>
        <v>1960</v>
      </c>
      <c r="N1710" s="8" t="str" cm="1">
        <f t="array" ref="N1710">IF(G1710="?",INDEX($G$2:$G$2344,MODE(MATCH($G$2:$G$2344,$G$2:$G$2344,0))),G1710)</f>
        <v>tier - 2</v>
      </c>
      <c r="O1710" s="8" t="str" cm="1">
        <f t="array" ref="O1710">IF(H1710="?",INDEX($H$2:$H$2344,MODE(MATCH($H$2:$H$2344,$H$2:$H$2344,0))),H1710)</f>
        <v>tier - 2</v>
      </c>
      <c r="P1710" s="8" t="str">
        <f t="shared" si="186"/>
        <v>R1012</v>
      </c>
      <c r="Q1710" s="11">
        <f t="shared" si="187"/>
        <v>22073</v>
      </c>
      <c r="R1710" s="9">
        <f t="shared" si="189"/>
        <v>63</v>
      </c>
      <c r="S1710" s="9"/>
      <c r="T1710" s="40">
        <f>COUNTA(Table3[[#This Row],[month]:[age]])</f>
        <v>7</v>
      </c>
    </row>
    <row r="1711" spans="1:20" x14ac:dyDescent="0.25">
      <c r="A1711" t="s">
        <v>1742</v>
      </c>
      <c r="B1711">
        <v>1988</v>
      </c>
      <c r="C1711" t="s">
        <v>30</v>
      </c>
      <c r="D1711">
        <v>22</v>
      </c>
      <c r="E1711">
        <v>3</v>
      </c>
      <c r="F1711" s="42">
        <v>15646.28</v>
      </c>
      <c r="G1711" t="s">
        <v>11</v>
      </c>
      <c r="H1711" t="s">
        <v>11</v>
      </c>
      <c r="I1711" t="s">
        <v>42</v>
      </c>
      <c r="J1711" s="7">
        <f t="shared" si="184"/>
        <v>0</v>
      </c>
      <c r="K1711" s="9" t="str">
        <f t="shared" si="188"/>
        <v>Id629</v>
      </c>
      <c r="L1711" s="8" t="str">
        <f t="shared" si="185"/>
        <v>Dec</v>
      </c>
      <c r="M1711" s="9">
        <f t="shared" si="183"/>
        <v>1988</v>
      </c>
      <c r="N1711" s="8" t="str" cm="1">
        <f t="array" ref="N1711">IF(G1711="?",INDEX($G$2:$G$2344,MODE(MATCH($G$2:$G$2344,$G$2:$G$2344,0))),G1711)</f>
        <v>tier - 2</v>
      </c>
      <c r="O1711" s="8" t="str" cm="1">
        <f t="array" ref="O1711">IF(H1711="?",INDEX($H$2:$H$2344,MODE(MATCH($H$2:$H$2344,$H$2:$H$2344,0))),H1711)</f>
        <v>tier - 2</v>
      </c>
      <c r="P1711" s="8" t="str">
        <f t="shared" si="186"/>
        <v>R1011</v>
      </c>
      <c r="Q1711" s="11">
        <f t="shared" si="187"/>
        <v>32499</v>
      </c>
      <c r="R1711" s="9">
        <f t="shared" si="189"/>
        <v>34</v>
      </c>
      <c r="S1711" s="9"/>
      <c r="T1711" s="40">
        <f>COUNTA(Table3[[#This Row],[month]:[age]])</f>
        <v>7</v>
      </c>
    </row>
    <row r="1712" spans="1:20" x14ac:dyDescent="0.25">
      <c r="A1712" t="s">
        <v>1743</v>
      </c>
      <c r="B1712">
        <v>1973</v>
      </c>
      <c r="C1712" t="s">
        <v>18</v>
      </c>
      <c r="D1712">
        <v>26</v>
      </c>
      <c r="E1712">
        <v>0</v>
      </c>
      <c r="F1712" s="42">
        <v>15670.3</v>
      </c>
      <c r="G1712" t="s">
        <v>11</v>
      </c>
      <c r="H1712" t="s">
        <v>11</v>
      </c>
      <c r="I1712" t="s">
        <v>535</v>
      </c>
      <c r="J1712" s="7">
        <f t="shared" si="184"/>
        <v>0</v>
      </c>
      <c r="K1712" s="9" t="str">
        <f t="shared" si="188"/>
        <v>Id628</v>
      </c>
      <c r="L1712" s="8" t="str">
        <f t="shared" si="185"/>
        <v>Jun</v>
      </c>
      <c r="M1712" s="9">
        <f t="shared" ref="M1712:M1775" si="190">IF(B1712="?",AVERAGE($B$2:$B$2344),B1712)</f>
        <v>1973</v>
      </c>
      <c r="N1712" s="8" t="str" cm="1">
        <f t="array" ref="N1712">IF(G1712="?",INDEX($G$2:$G$2344,MODE(MATCH($G$2:$G$2344,$G$2:$G$2344,0))),G1712)</f>
        <v>tier - 2</v>
      </c>
      <c r="O1712" s="8" t="str" cm="1">
        <f t="array" ref="O1712">IF(H1712="?",INDEX($H$2:$H$2344,MODE(MATCH($H$2:$H$2344,$H$2:$H$2344,0))),H1712)</f>
        <v>tier - 2</v>
      </c>
      <c r="P1712" s="8" t="str">
        <f t="shared" si="186"/>
        <v>R1026</v>
      </c>
      <c r="Q1712" s="11">
        <f t="shared" si="187"/>
        <v>26841</v>
      </c>
      <c r="R1712" s="9">
        <f t="shared" si="189"/>
        <v>49</v>
      </c>
      <c r="S1712" s="9"/>
      <c r="T1712" s="40">
        <f>COUNTA(Table3[[#This Row],[month]:[age]])</f>
        <v>7</v>
      </c>
    </row>
    <row r="1713" spans="1:20" x14ac:dyDescent="0.25">
      <c r="A1713" t="s">
        <v>1744</v>
      </c>
      <c r="B1713">
        <v>1976</v>
      </c>
      <c r="C1713" t="s">
        <v>20</v>
      </c>
      <c r="D1713">
        <v>20</v>
      </c>
      <c r="E1713">
        <v>2</v>
      </c>
      <c r="F1713" s="42">
        <v>15698.86</v>
      </c>
      <c r="G1713" t="s">
        <v>11</v>
      </c>
      <c r="H1713" t="s">
        <v>11</v>
      </c>
      <c r="I1713" t="s">
        <v>23</v>
      </c>
      <c r="J1713" s="7">
        <f t="shared" si="184"/>
        <v>0</v>
      </c>
      <c r="K1713" s="9" t="str">
        <f t="shared" si="188"/>
        <v>Id627</v>
      </c>
      <c r="L1713" s="8" t="str">
        <f t="shared" si="185"/>
        <v>Sep</v>
      </c>
      <c r="M1713" s="9">
        <f t="shared" si="190"/>
        <v>1976</v>
      </c>
      <c r="N1713" s="8" t="str" cm="1">
        <f t="array" ref="N1713">IF(G1713="?",INDEX($G$2:$G$2344,MODE(MATCH($G$2:$G$2344,$G$2:$G$2344,0))),G1713)</f>
        <v>tier - 2</v>
      </c>
      <c r="O1713" s="8" t="str" cm="1">
        <f t="array" ref="O1713">IF(H1713="?",INDEX($H$2:$H$2344,MODE(MATCH($H$2:$H$2344,$H$2:$H$2344,0))),H1713)</f>
        <v>tier - 2</v>
      </c>
      <c r="P1713" s="8" t="str">
        <f t="shared" si="186"/>
        <v>R1012</v>
      </c>
      <c r="Q1713" s="11">
        <f t="shared" si="187"/>
        <v>28023</v>
      </c>
      <c r="R1713" s="9">
        <f t="shared" si="189"/>
        <v>46</v>
      </c>
      <c r="S1713" s="9"/>
      <c r="T1713" s="40">
        <f>COUNTA(Table3[[#This Row],[month]:[age]])</f>
        <v>7</v>
      </c>
    </row>
    <row r="1714" spans="1:20" x14ac:dyDescent="0.25">
      <c r="A1714" t="s">
        <v>1745</v>
      </c>
      <c r="B1714">
        <v>1974</v>
      </c>
      <c r="C1714" t="s">
        <v>35</v>
      </c>
      <c r="D1714">
        <v>29</v>
      </c>
      <c r="E1714">
        <v>0</v>
      </c>
      <c r="F1714" s="42">
        <v>15746.62</v>
      </c>
      <c r="G1714" t="s">
        <v>11</v>
      </c>
      <c r="H1714" t="s">
        <v>16</v>
      </c>
      <c r="I1714" t="s">
        <v>23</v>
      </c>
      <c r="J1714" s="7">
        <f t="shared" si="184"/>
        <v>0</v>
      </c>
      <c r="K1714" s="9" t="str">
        <f t="shared" si="188"/>
        <v>Id626</v>
      </c>
      <c r="L1714" s="8" t="str">
        <f t="shared" si="185"/>
        <v>Aug</v>
      </c>
      <c r="M1714" s="9">
        <f t="shared" si="190"/>
        <v>1974</v>
      </c>
      <c r="N1714" s="8" t="str" cm="1">
        <f t="array" ref="N1714">IF(G1714="?",INDEX($G$2:$G$2344,MODE(MATCH($G$2:$G$2344,$G$2:$G$2344,0))),G1714)</f>
        <v>tier - 2</v>
      </c>
      <c r="O1714" s="8" t="str" cm="1">
        <f t="array" ref="O1714">IF(H1714="?",INDEX($H$2:$H$2344,MODE(MATCH($H$2:$H$2344,$H$2:$H$2344,0))),H1714)</f>
        <v>tier - 1</v>
      </c>
      <c r="P1714" s="8" t="str">
        <f t="shared" si="186"/>
        <v>R1012</v>
      </c>
      <c r="Q1714" s="11">
        <f t="shared" si="187"/>
        <v>27270</v>
      </c>
      <c r="R1714" s="9">
        <f t="shared" si="189"/>
        <v>48</v>
      </c>
      <c r="S1714" s="9"/>
      <c r="T1714" s="40">
        <f>COUNTA(Table3[[#This Row],[month]:[age]])</f>
        <v>7</v>
      </c>
    </row>
    <row r="1715" spans="1:20" x14ac:dyDescent="0.25">
      <c r="A1715" t="s">
        <v>1746</v>
      </c>
      <c r="B1715">
        <v>1997</v>
      </c>
      <c r="C1715" t="s">
        <v>37</v>
      </c>
      <c r="D1715">
        <v>9</v>
      </c>
      <c r="E1715">
        <v>0</v>
      </c>
      <c r="F1715" s="42">
        <v>15817.99</v>
      </c>
      <c r="G1715" t="s">
        <v>11</v>
      </c>
      <c r="H1715" t="s">
        <v>11</v>
      </c>
      <c r="I1715" t="s">
        <v>23</v>
      </c>
      <c r="J1715" s="7">
        <f t="shared" si="184"/>
        <v>0</v>
      </c>
      <c r="K1715" s="9" t="str">
        <f t="shared" si="188"/>
        <v>Id625</v>
      </c>
      <c r="L1715" s="8" t="str">
        <f t="shared" si="185"/>
        <v>Oct</v>
      </c>
      <c r="M1715" s="9">
        <f t="shared" si="190"/>
        <v>1997</v>
      </c>
      <c r="N1715" s="8" t="str" cm="1">
        <f t="array" ref="N1715">IF(G1715="?",INDEX($G$2:$G$2344,MODE(MATCH($G$2:$G$2344,$G$2:$G$2344,0))),G1715)</f>
        <v>tier - 2</v>
      </c>
      <c r="O1715" s="8" t="str" cm="1">
        <f t="array" ref="O1715">IF(H1715="?",INDEX($H$2:$H$2344,MODE(MATCH($H$2:$H$2344,$H$2:$H$2344,0))),H1715)</f>
        <v>tier - 2</v>
      </c>
      <c r="P1715" s="8" t="str">
        <f t="shared" si="186"/>
        <v>R1012</v>
      </c>
      <c r="Q1715" s="11">
        <f t="shared" si="187"/>
        <v>35712</v>
      </c>
      <c r="R1715" s="9">
        <f t="shared" si="189"/>
        <v>25</v>
      </c>
      <c r="S1715" s="9"/>
      <c r="T1715" s="40">
        <f>COUNTA(Table3[[#This Row],[month]:[age]])</f>
        <v>7</v>
      </c>
    </row>
    <row r="1716" spans="1:20" x14ac:dyDescent="0.25">
      <c r="A1716" t="s">
        <v>1747</v>
      </c>
      <c r="B1716">
        <v>1984</v>
      </c>
      <c r="C1716" t="s">
        <v>18</v>
      </c>
      <c r="D1716">
        <v>26</v>
      </c>
      <c r="E1716">
        <v>0</v>
      </c>
      <c r="F1716" s="42">
        <v>15820.7</v>
      </c>
      <c r="G1716" t="s">
        <v>11</v>
      </c>
      <c r="H1716" t="s">
        <v>12</v>
      </c>
      <c r="I1716" t="s">
        <v>42</v>
      </c>
      <c r="J1716" s="7">
        <f t="shared" si="184"/>
        <v>0</v>
      </c>
      <c r="K1716" s="9" t="str">
        <f t="shared" si="188"/>
        <v>Id624</v>
      </c>
      <c r="L1716" s="8" t="str">
        <f t="shared" si="185"/>
        <v>Jun</v>
      </c>
      <c r="M1716" s="9">
        <f t="shared" si="190"/>
        <v>1984</v>
      </c>
      <c r="N1716" s="8" t="str" cm="1">
        <f t="array" ref="N1716">IF(G1716="?",INDEX($G$2:$G$2344,MODE(MATCH($G$2:$G$2344,$G$2:$G$2344,0))),G1716)</f>
        <v>tier - 2</v>
      </c>
      <c r="O1716" s="8" t="str" cm="1">
        <f t="array" ref="O1716">IF(H1716="?",INDEX($H$2:$H$2344,MODE(MATCH($H$2:$H$2344,$H$2:$H$2344,0))),H1716)</f>
        <v>tier - 3</v>
      </c>
      <c r="P1716" s="8" t="str">
        <f t="shared" si="186"/>
        <v>R1011</v>
      </c>
      <c r="Q1716" s="11">
        <f t="shared" si="187"/>
        <v>30859</v>
      </c>
      <c r="R1716" s="9">
        <f t="shared" si="189"/>
        <v>38</v>
      </c>
      <c r="S1716" s="9"/>
      <c r="T1716" s="40">
        <f>COUNTA(Table3[[#This Row],[month]:[age]])</f>
        <v>7</v>
      </c>
    </row>
    <row r="1717" spans="1:20" x14ac:dyDescent="0.25">
      <c r="A1717" t="s">
        <v>1748</v>
      </c>
      <c r="B1717">
        <v>1982</v>
      </c>
      <c r="C1717" t="s">
        <v>15</v>
      </c>
      <c r="D1717">
        <v>11</v>
      </c>
      <c r="E1717">
        <v>4</v>
      </c>
      <c r="F1717" s="42">
        <v>15828.82</v>
      </c>
      <c r="G1717" t="s">
        <v>11</v>
      </c>
      <c r="H1717" t="s">
        <v>12</v>
      </c>
      <c r="I1717" t="s">
        <v>42</v>
      </c>
      <c r="J1717" s="7">
        <f t="shared" si="184"/>
        <v>0</v>
      </c>
      <c r="K1717" s="9" t="str">
        <f t="shared" si="188"/>
        <v>Id623</v>
      </c>
      <c r="L1717" s="8" t="str">
        <f t="shared" si="185"/>
        <v>Nov</v>
      </c>
      <c r="M1717" s="9">
        <f t="shared" si="190"/>
        <v>1982</v>
      </c>
      <c r="N1717" s="8" t="str" cm="1">
        <f t="array" ref="N1717">IF(G1717="?",INDEX($G$2:$G$2344,MODE(MATCH($G$2:$G$2344,$G$2:$G$2344,0))),G1717)</f>
        <v>tier - 2</v>
      </c>
      <c r="O1717" s="8" t="str" cm="1">
        <f t="array" ref="O1717">IF(H1717="?",INDEX($H$2:$H$2344,MODE(MATCH($H$2:$H$2344,$H$2:$H$2344,0))),H1717)</f>
        <v>tier - 3</v>
      </c>
      <c r="P1717" s="8" t="str">
        <f t="shared" si="186"/>
        <v>R1011</v>
      </c>
      <c r="Q1717" s="11">
        <f t="shared" si="187"/>
        <v>30266</v>
      </c>
      <c r="R1717" s="9">
        <f t="shared" si="189"/>
        <v>40</v>
      </c>
      <c r="S1717" s="9"/>
      <c r="T1717" s="40">
        <f>COUNTA(Table3[[#This Row],[month]:[age]])</f>
        <v>7</v>
      </c>
    </row>
    <row r="1718" spans="1:20" x14ac:dyDescent="0.25">
      <c r="A1718" t="s">
        <v>1749</v>
      </c>
      <c r="B1718">
        <v>1962</v>
      </c>
      <c r="C1718" t="s">
        <v>30</v>
      </c>
      <c r="D1718">
        <v>25</v>
      </c>
      <c r="E1718">
        <v>0</v>
      </c>
      <c r="F1718" s="42">
        <v>15840.81</v>
      </c>
      <c r="G1718" t="s">
        <v>11</v>
      </c>
      <c r="H1718" t="s">
        <v>16</v>
      </c>
      <c r="I1718" t="s">
        <v>632</v>
      </c>
      <c r="J1718" s="7">
        <f t="shared" si="184"/>
        <v>0</v>
      </c>
      <c r="K1718" s="9" t="str">
        <f t="shared" si="188"/>
        <v>Id622</v>
      </c>
      <c r="L1718" s="8" t="str">
        <f t="shared" si="185"/>
        <v>Dec</v>
      </c>
      <c r="M1718" s="9">
        <f t="shared" si="190"/>
        <v>1962</v>
      </c>
      <c r="N1718" s="8" t="str" cm="1">
        <f t="array" ref="N1718">IF(G1718="?",INDEX($G$2:$G$2344,MODE(MATCH($G$2:$G$2344,$G$2:$G$2344,0))),G1718)</f>
        <v>tier - 2</v>
      </c>
      <c r="O1718" s="8" t="str" cm="1">
        <f t="array" ref="O1718">IF(H1718="?",INDEX($H$2:$H$2344,MODE(MATCH($H$2:$H$2344,$H$2:$H$2344,0))),H1718)</f>
        <v>tier - 1</v>
      </c>
      <c r="P1718" s="8" t="str">
        <f t="shared" si="186"/>
        <v>R1022</v>
      </c>
      <c r="Q1718" s="11">
        <f t="shared" si="187"/>
        <v>23005</v>
      </c>
      <c r="R1718" s="9">
        <f t="shared" si="189"/>
        <v>60</v>
      </c>
      <c r="S1718" s="9"/>
      <c r="T1718" s="40">
        <f>COUNTA(Table3[[#This Row],[month]:[age]])</f>
        <v>7</v>
      </c>
    </row>
    <row r="1719" spans="1:20" x14ac:dyDescent="0.25">
      <c r="A1719" t="s">
        <v>1750</v>
      </c>
      <c r="B1719">
        <v>1980</v>
      </c>
      <c r="C1719" t="s">
        <v>37</v>
      </c>
      <c r="D1719">
        <v>12</v>
      </c>
      <c r="E1719">
        <v>2</v>
      </c>
      <c r="F1719" s="42">
        <v>15922.29</v>
      </c>
      <c r="G1719" t="s">
        <v>11</v>
      </c>
      <c r="H1719" t="s">
        <v>12</v>
      </c>
      <c r="I1719" t="s">
        <v>535</v>
      </c>
      <c r="J1719" s="7">
        <f t="shared" si="184"/>
        <v>0</v>
      </c>
      <c r="K1719" s="9" t="str">
        <f t="shared" si="188"/>
        <v>Id621</v>
      </c>
      <c r="L1719" s="8" t="str">
        <f t="shared" si="185"/>
        <v>Oct</v>
      </c>
      <c r="M1719" s="9">
        <f t="shared" si="190"/>
        <v>1980</v>
      </c>
      <c r="N1719" s="8" t="str" cm="1">
        <f t="array" ref="N1719">IF(G1719="?",INDEX($G$2:$G$2344,MODE(MATCH($G$2:$G$2344,$G$2:$G$2344,0))),G1719)</f>
        <v>tier - 2</v>
      </c>
      <c r="O1719" s="8" t="str" cm="1">
        <f t="array" ref="O1719">IF(H1719="?",INDEX($H$2:$H$2344,MODE(MATCH($H$2:$H$2344,$H$2:$H$2344,0))),H1719)</f>
        <v>tier - 3</v>
      </c>
      <c r="P1719" s="8" t="str">
        <f t="shared" si="186"/>
        <v>R1026</v>
      </c>
      <c r="Q1719" s="11">
        <f t="shared" si="187"/>
        <v>29506</v>
      </c>
      <c r="R1719" s="9">
        <f t="shared" si="189"/>
        <v>42</v>
      </c>
      <c r="S1719" s="9"/>
      <c r="T1719" s="40">
        <f>COUNTA(Table3[[#This Row],[month]:[age]])</f>
        <v>7</v>
      </c>
    </row>
    <row r="1720" spans="1:20" x14ac:dyDescent="0.25">
      <c r="A1720" t="s">
        <v>1751</v>
      </c>
      <c r="B1720">
        <v>1982</v>
      </c>
      <c r="C1720" t="s">
        <v>10</v>
      </c>
      <c r="D1720">
        <v>24</v>
      </c>
      <c r="E1720">
        <v>3</v>
      </c>
      <c r="F1720" s="42">
        <v>15965.29</v>
      </c>
      <c r="G1720" t="s">
        <v>11</v>
      </c>
      <c r="H1720" t="s">
        <v>16</v>
      </c>
      <c r="I1720" t="s">
        <v>23</v>
      </c>
      <c r="J1720" s="7">
        <f t="shared" si="184"/>
        <v>0</v>
      </c>
      <c r="K1720" s="9" t="str">
        <f t="shared" si="188"/>
        <v>Id620</v>
      </c>
      <c r="L1720" s="8" t="str">
        <f t="shared" si="185"/>
        <v>Jul</v>
      </c>
      <c r="M1720" s="9">
        <f t="shared" si="190"/>
        <v>1982</v>
      </c>
      <c r="N1720" s="8" t="str" cm="1">
        <f t="array" ref="N1720">IF(G1720="?",INDEX($G$2:$G$2344,MODE(MATCH($G$2:$G$2344,$G$2:$G$2344,0))),G1720)</f>
        <v>tier - 2</v>
      </c>
      <c r="O1720" s="8" t="str" cm="1">
        <f t="array" ref="O1720">IF(H1720="?",INDEX($H$2:$H$2344,MODE(MATCH($H$2:$H$2344,$H$2:$H$2344,0))),H1720)</f>
        <v>tier - 1</v>
      </c>
      <c r="P1720" s="8" t="str">
        <f t="shared" si="186"/>
        <v>R1012</v>
      </c>
      <c r="Q1720" s="11">
        <f t="shared" si="187"/>
        <v>30156</v>
      </c>
      <c r="R1720" s="9">
        <f t="shared" si="189"/>
        <v>40</v>
      </c>
      <c r="S1720" s="9"/>
      <c r="T1720" s="40">
        <f>COUNTA(Table3[[#This Row],[month]:[age]])</f>
        <v>7</v>
      </c>
    </row>
    <row r="1721" spans="1:20" x14ac:dyDescent="0.25">
      <c r="A1721" t="s">
        <v>1752</v>
      </c>
      <c r="B1721">
        <v>1980</v>
      </c>
      <c r="C1721" t="s">
        <v>20</v>
      </c>
      <c r="D1721">
        <v>19</v>
      </c>
      <c r="E1721">
        <v>2</v>
      </c>
      <c r="F1721" s="42">
        <v>15966.19</v>
      </c>
      <c r="G1721" t="s">
        <v>11</v>
      </c>
      <c r="H1721" t="s">
        <v>11</v>
      </c>
      <c r="I1721" t="s">
        <v>23</v>
      </c>
      <c r="J1721" s="7">
        <f t="shared" si="184"/>
        <v>0</v>
      </c>
      <c r="K1721" s="9" t="str">
        <f t="shared" si="188"/>
        <v>Id619</v>
      </c>
      <c r="L1721" s="8" t="str">
        <f t="shared" si="185"/>
        <v>Sep</v>
      </c>
      <c r="M1721" s="9">
        <f t="shared" si="190"/>
        <v>1980</v>
      </c>
      <c r="N1721" s="8" t="str" cm="1">
        <f t="array" ref="N1721">IF(G1721="?",INDEX($G$2:$G$2344,MODE(MATCH($G$2:$G$2344,$G$2:$G$2344,0))),G1721)</f>
        <v>tier - 2</v>
      </c>
      <c r="O1721" s="8" t="str" cm="1">
        <f t="array" ref="O1721">IF(H1721="?",INDEX($H$2:$H$2344,MODE(MATCH($H$2:$H$2344,$H$2:$H$2344,0))),H1721)</f>
        <v>tier - 2</v>
      </c>
      <c r="P1721" s="8" t="str">
        <f t="shared" si="186"/>
        <v>R1012</v>
      </c>
      <c r="Q1721" s="11">
        <f t="shared" si="187"/>
        <v>29483</v>
      </c>
      <c r="R1721" s="9">
        <f t="shared" si="189"/>
        <v>42</v>
      </c>
      <c r="S1721" s="9"/>
      <c r="T1721" s="40">
        <f>COUNTA(Table3[[#This Row],[month]:[age]])</f>
        <v>7</v>
      </c>
    </row>
    <row r="1722" spans="1:20" x14ac:dyDescent="0.25">
      <c r="A1722" t="s">
        <v>1753</v>
      </c>
      <c r="B1722">
        <v>1988</v>
      </c>
      <c r="C1722" t="s">
        <v>30</v>
      </c>
      <c r="D1722">
        <v>5</v>
      </c>
      <c r="E1722">
        <v>3</v>
      </c>
      <c r="F1722" s="42">
        <v>16059.06</v>
      </c>
      <c r="G1722" t="s">
        <v>11</v>
      </c>
      <c r="H1722" t="s">
        <v>12</v>
      </c>
      <c r="I1722" t="s">
        <v>23</v>
      </c>
      <c r="J1722" s="7">
        <f t="shared" si="184"/>
        <v>0</v>
      </c>
      <c r="K1722" s="9" t="str">
        <f t="shared" si="188"/>
        <v>Id618</v>
      </c>
      <c r="L1722" s="8" t="str">
        <f t="shared" si="185"/>
        <v>Dec</v>
      </c>
      <c r="M1722" s="9">
        <f t="shared" si="190"/>
        <v>1988</v>
      </c>
      <c r="N1722" s="8" t="str" cm="1">
        <f t="array" ref="N1722">IF(G1722="?",INDEX($G$2:$G$2344,MODE(MATCH($G$2:$G$2344,$G$2:$G$2344,0))),G1722)</f>
        <v>tier - 2</v>
      </c>
      <c r="O1722" s="8" t="str" cm="1">
        <f t="array" ref="O1722">IF(H1722="?",INDEX($H$2:$H$2344,MODE(MATCH($H$2:$H$2344,$H$2:$H$2344,0))),H1722)</f>
        <v>tier - 3</v>
      </c>
      <c r="P1722" s="8" t="str">
        <f t="shared" si="186"/>
        <v>R1012</v>
      </c>
      <c r="Q1722" s="11">
        <f t="shared" si="187"/>
        <v>32482</v>
      </c>
      <c r="R1722" s="9">
        <f t="shared" si="189"/>
        <v>34</v>
      </c>
      <c r="S1722" s="9"/>
      <c r="T1722" s="40">
        <f>COUNTA(Table3[[#This Row],[month]:[age]])</f>
        <v>7</v>
      </c>
    </row>
    <row r="1723" spans="1:20" x14ac:dyDescent="0.25">
      <c r="A1723" t="s">
        <v>1754</v>
      </c>
      <c r="B1723">
        <v>1978</v>
      </c>
      <c r="C1723" t="s">
        <v>20</v>
      </c>
      <c r="D1723">
        <v>16</v>
      </c>
      <c r="E1723">
        <v>2</v>
      </c>
      <c r="F1723" s="42">
        <v>16062.89</v>
      </c>
      <c r="G1723" t="s">
        <v>11</v>
      </c>
      <c r="H1723" t="s">
        <v>11</v>
      </c>
      <c r="I1723" t="s">
        <v>535</v>
      </c>
      <c r="J1723" s="7">
        <f t="shared" si="184"/>
        <v>0</v>
      </c>
      <c r="K1723" s="9" t="str">
        <f t="shared" si="188"/>
        <v>Id617</v>
      </c>
      <c r="L1723" s="8" t="str">
        <f t="shared" si="185"/>
        <v>Sep</v>
      </c>
      <c r="M1723" s="9">
        <f t="shared" si="190"/>
        <v>1978</v>
      </c>
      <c r="N1723" s="8" t="str" cm="1">
        <f t="array" ref="N1723">IF(G1723="?",INDEX($G$2:$G$2344,MODE(MATCH($G$2:$G$2344,$G$2:$G$2344,0))),G1723)</f>
        <v>tier - 2</v>
      </c>
      <c r="O1723" s="8" t="str" cm="1">
        <f t="array" ref="O1723">IF(H1723="?",INDEX($H$2:$H$2344,MODE(MATCH($H$2:$H$2344,$H$2:$H$2344,0))),H1723)</f>
        <v>tier - 2</v>
      </c>
      <c r="P1723" s="8" t="str">
        <f t="shared" si="186"/>
        <v>R1026</v>
      </c>
      <c r="Q1723" s="11">
        <f t="shared" si="187"/>
        <v>28749</v>
      </c>
      <c r="R1723" s="9">
        <f t="shared" si="189"/>
        <v>44</v>
      </c>
      <c r="S1723" s="9"/>
      <c r="T1723" s="40">
        <f>COUNTA(Table3[[#This Row],[month]:[age]])</f>
        <v>7</v>
      </c>
    </row>
    <row r="1724" spans="1:20" x14ac:dyDescent="0.25">
      <c r="A1724" t="s">
        <v>1755</v>
      </c>
      <c r="B1724">
        <v>1958</v>
      </c>
      <c r="C1724" t="s">
        <v>37</v>
      </c>
      <c r="D1724">
        <v>22</v>
      </c>
      <c r="E1724">
        <v>2</v>
      </c>
      <c r="F1724" s="42">
        <v>16069.08</v>
      </c>
      <c r="G1724" t="s">
        <v>11</v>
      </c>
      <c r="H1724" t="s">
        <v>11</v>
      </c>
      <c r="I1724" t="s">
        <v>247</v>
      </c>
      <c r="J1724" s="7">
        <f t="shared" si="184"/>
        <v>0</v>
      </c>
      <c r="K1724" s="9" t="str">
        <f t="shared" si="188"/>
        <v>Id616</v>
      </c>
      <c r="L1724" s="8" t="str">
        <f t="shared" si="185"/>
        <v>Oct</v>
      </c>
      <c r="M1724" s="9">
        <f t="shared" si="190"/>
        <v>1958</v>
      </c>
      <c r="N1724" s="8" t="str" cm="1">
        <f t="array" ref="N1724">IF(G1724="?",INDEX($G$2:$G$2344,MODE(MATCH($G$2:$G$2344,$G$2:$G$2344,0))),G1724)</f>
        <v>tier - 2</v>
      </c>
      <c r="O1724" s="8" t="str" cm="1">
        <f t="array" ref="O1724">IF(H1724="?",INDEX($H$2:$H$2344,MODE(MATCH($H$2:$H$2344,$H$2:$H$2344,0))),H1724)</f>
        <v>tier - 2</v>
      </c>
      <c r="P1724" s="8" t="str">
        <f t="shared" si="186"/>
        <v>R1024</v>
      </c>
      <c r="Q1724" s="11">
        <f t="shared" si="187"/>
        <v>21480</v>
      </c>
      <c r="R1724" s="9">
        <f t="shared" si="189"/>
        <v>64</v>
      </c>
      <c r="S1724" s="9"/>
      <c r="T1724" s="40">
        <f>COUNTA(Table3[[#This Row],[month]:[age]])</f>
        <v>7</v>
      </c>
    </row>
    <row r="1725" spans="1:20" x14ac:dyDescent="0.25">
      <c r="A1725" t="s">
        <v>1756</v>
      </c>
      <c r="B1725">
        <v>1958</v>
      </c>
      <c r="C1725" t="s">
        <v>18</v>
      </c>
      <c r="D1725">
        <v>21</v>
      </c>
      <c r="E1725">
        <v>3</v>
      </c>
      <c r="F1725" s="42">
        <v>16085.13</v>
      </c>
      <c r="G1725" t="s">
        <v>11</v>
      </c>
      <c r="H1725" t="s">
        <v>11</v>
      </c>
      <c r="I1725" t="s">
        <v>13</v>
      </c>
      <c r="J1725" s="7">
        <f t="shared" si="184"/>
        <v>0</v>
      </c>
      <c r="K1725" s="9" t="str">
        <f t="shared" si="188"/>
        <v>Id615</v>
      </c>
      <c r="L1725" s="8" t="str">
        <f t="shared" si="185"/>
        <v>Jun</v>
      </c>
      <c r="M1725" s="9">
        <f t="shared" si="190"/>
        <v>1958</v>
      </c>
      <c r="N1725" s="8" t="str" cm="1">
        <f t="array" ref="N1725">IF(G1725="?",INDEX($G$2:$G$2344,MODE(MATCH($G$2:$G$2344,$G$2:$G$2344,0))),G1725)</f>
        <v>tier - 2</v>
      </c>
      <c r="O1725" s="8" t="str" cm="1">
        <f t="array" ref="O1725">IF(H1725="?",INDEX($H$2:$H$2344,MODE(MATCH($H$2:$H$2344,$H$2:$H$2344,0))),H1725)</f>
        <v>tier - 2</v>
      </c>
      <c r="P1725" s="8" t="str">
        <f t="shared" si="186"/>
        <v>R1013</v>
      </c>
      <c r="Q1725" s="11">
        <f t="shared" si="187"/>
        <v>21357</v>
      </c>
      <c r="R1725" s="9">
        <f t="shared" si="189"/>
        <v>64</v>
      </c>
      <c r="S1725" s="9"/>
      <c r="T1725" s="40">
        <f>COUNTA(Table3[[#This Row],[month]:[age]])</f>
        <v>7</v>
      </c>
    </row>
    <row r="1726" spans="1:20" x14ac:dyDescent="0.25">
      <c r="A1726" t="s">
        <v>1757</v>
      </c>
      <c r="B1726">
        <v>1985</v>
      </c>
      <c r="C1726" t="s">
        <v>35</v>
      </c>
      <c r="D1726">
        <v>27</v>
      </c>
      <c r="E1726">
        <v>3</v>
      </c>
      <c r="F1726" s="42">
        <v>16097.94</v>
      </c>
      <c r="G1726" t="s">
        <v>11</v>
      </c>
      <c r="H1726" t="s">
        <v>12</v>
      </c>
      <c r="I1726" t="s">
        <v>23</v>
      </c>
      <c r="J1726" s="7">
        <f t="shared" si="184"/>
        <v>0</v>
      </c>
      <c r="K1726" s="9" t="str">
        <f t="shared" si="188"/>
        <v>Id614</v>
      </c>
      <c r="L1726" s="8" t="str">
        <f t="shared" si="185"/>
        <v>Aug</v>
      </c>
      <c r="M1726" s="9">
        <f t="shared" si="190"/>
        <v>1985</v>
      </c>
      <c r="N1726" s="8" t="str" cm="1">
        <f t="array" ref="N1726">IF(G1726="?",INDEX($G$2:$G$2344,MODE(MATCH($G$2:$G$2344,$G$2:$G$2344,0))),G1726)</f>
        <v>tier - 2</v>
      </c>
      <c r="O1726" s="8" t="str" cm="1">
        <f t="array" ref="O1726">IF(H1726="?",INDEX($H$2:$H$2344,MODE(MATCH($H$2:$H$2344,$H$2:$H$2344,0))),H1726)</f>
        <v>tier - 3</v>
      </c>
      <c r="P1726" s="8" t="str">
        <f t="shared" si="186"/>
        <v>R1012</v>
      </c>
      <c r="Q1726" s="11">
        <f t="shared" si="187"/>
        <v>31286</v>
      </c>
      <c r="R1726" s="9">
        <f t="shared" si="189"/>
        <v>37</v>
      </c>
      <c r="S1726" s="9"/>
      <c r="T1726" s="40">
        <f>COUNTA(Table3[[#This Row],[month]:[age]])</f>
        <v>7</v>
      </c>
    </row>
    <row r="1727" spans="1:20" x14ac:dyDescent="0.25">
      <c r="A1727" t="s">
        <v>1758</v>
      </c>
      <c r="B1727">
        <v>1993</v>
      </c>
      <c r="C1727" t="s">
        <v>35</v>
      </c>
      <c r="D1727">
        <v>8</v>
      </c>
      <c r="E1727">
        <v>0</v>
      </c>
      <c r="F1727" s="42">
        <v>16115.3</v>
      </c>
      <c r="G1727" t="s">
        <v>11</v>
      </c>
      <c r="H1727" t="s">
        <v>16</v>
      </c>
      <c r="I1727" t="s">
        <v>247</v>
      </c>
      <c r="J1727" s="7">
        <f t="shared" si="184"/>
        <v>0</v>
      </c>
      <c r="K1727" s="9" t="str">
        <f t="shared" si="188"/>
        <v>Id613</v>
      </c>
      <c r="L1727" s="8" t="str">
        <f t="shared" si="185"/>
        <v>Aug</v>
      </c>
      <c r="M1727" s="9">
        <f t="shared" si="190"/>
        <v>1993</v>
      </c>
      <c r="N1727" s="8" t="str" cm="1">
        <f t="array" ref="N1727">IF(G1727="?",INDEX($G$2:$G$2344,MODE(MATCH($G$2:$G$2344,$G$2:$G$2344,0))),G1727)</f>
        <v>tier - 2</v>
      </c>
      <c r="O1727" s="8" t="str" cm="1">
        <f t="array" ref="O1727">IF(H1727="?",INDEX($H$2:$H$2344,MODE(MATCH($H$2:$H$2344,$H$2:$H$2344,0))),H1727)</f>
        <v>tier - 1</v>
      </c>
      <c r="P1727" s="8" t="str">
        <f t="shared" si="186"/>
        <v>R1024</v>
      </c>
      <c r="Q1727" s="11">
        <f t="shared" si="187"/>
        <v>34189</v>
      </c>
      <c r="R1727" s="9">
        <f t="shared" si="189"/>
        <v>29</v>
      </c>
      <c r="S1727" s="9"/>
      <c r="T1727" s="40">
        <f>COUNTA(Table3[[#This Row],[month]:[age]])</f>
        <v>7</v>
      </c>
    </row>
    <row r="1728" spans="1:20" x14ac:dyDescent="0.25">
      <c r="A1728" t="s">
        <v>1759</v>
      </c>
      <c r="B1728">
        <v>1987</v>
      </c>
      <c r="C1728" t="s">
        <v>37</v>
      </c>
      <c r="D1728">
        <v>6</v>
      </c>
      <c r="E1728">
        <v>3</v>
      </c>
      <c r="F1728" s="42">
        <v>16122.65</v>
      </c>
      <c r="G1728" t="s">
        <v>11</v>
      </c>
      <c r="H1728" t="s">
        <v>16</v>
      </c>
      <c r="I1728" t="s">
        <v>42</v>
      </c>
      <c r="J1728" s="7">
        <f t="shared" si="184"/>
        <v>0</v>
      </c>
      <c r="K1728" s="9" t="str">
        <f t="shared" si="188"/>
        <v>Id612</v>
      </c>
      <c r="L1728" s="8" t="str">
        <f t="shared" si="185"/>
        <v>Oct</v>
      </c>
      <c r="M1728" s="9">
        <f t="shared" si="190"/>
        <v>1987</v>
      </c>
      <c r="N1728" s="8" t="str" cm="1">
        <f t="array" ref="N1728">IF(G1728="?",INDEX($G$2:$G$2344,MODE(MATCH($G$2:$G$2344,$G$2:$G$2344,0))),G1728)</f>
        <v>tier - 2</v>
      </c>
      <c r="O1728" s="8" t="str" cm="1">
        <f t="array" ref="O1728">IF(H1728="?",INDEX($H$2:$H$2344,MODE(MATCH($H$2:$H$2344,$H$2:$H$2344,0))),H1728)</f>
        <v>tier - 1</v>
      </c>
      <c r="P1728" s="8" t="str">
        <f t="shared" si="186"/>
        <v>R1011</v>
      </c>
      <c r="Q1728" s="11">
        <f t="shared" si="187"/>
        <v>32056</v>
      </c>
      <c r="R1728" s="9">
        <f t="shared" si="189"/>
        <v>35</v>
      </c>
      <c r="S1728" s="9"/>
      <c r="T1728" s="40">
        <f>COUNTA(Table3[[#This Row],[month]:[age]])</f>
        <v>7</v>
      </c>
    </row>
    <row r="1729" spans="1:20" x14ac:dyDescent="0.25">
      <c r="A1729" t="s">
        <v>1760</v>
      </c>
      <c r="B1729">
        <v>1993</v>
      </c>
      <c r="C1729" t="s">
        <v>30</v>
      </c>
      <c r="D1729">
        <v>12</v>
      </c>
      <c r="E1729">
        <v>0</v>
      </c>
      <c r="F1729" s="42">
        <v>16138.76</v>
      </c>
      <c r="G1729" t="s">
        <v>11</v>
      </c>
      <c r="H1729" t="s">
        <v>12</v>
      </c>
      <c r="I1729" t="s">
        <v>356</v>
      </c>
      <c r="J1729" s="7">
        <f t="shared" si="184"/>
        <v>0</v>
      </c>
      <c r="K1729" s="9" t="str">
        <f t="shared" si="188"/>
        <v>Id611</v>
      </c>
      <c r="L1729" s="8" t="str">
        <f t="shared" si="185"/>
        <v>Dec</v>
      </c>
      <c r="M1729" s="9">
        <f t="shared" si="190"/>
        <v>1993</v>
      </c>
      <c r="N1729" s="8" t="str" cm="1">
        <f t="array" ref="N1729">IF(G1729="?",INDEX($G$2:$G$2344,MODE(MATCH($G$2:$G$2344,$G$2:$G$2344,0))),G1729)</f>
        <v>tier - 2</v>
      </c>
      <c r="O1729" s="8" t="str" cm="1">
        <f t="array" ref="O1729">IF(H1729="?",INDEX($H$2:$H$2344,MODE(MATCH($H$2:$H$2344,$H$2:$H$2344,0))),H1729)</f>
        <v>tier - 3</v>
      </c>
      <c r="P1729" s="8" t="str">
        <f t="shared" si="186"/>
        <v>R1017</v>
      </c>
      <c r="Q1729" s="11">
        <f t="shared" si="187"/>
        <v>34315</v>
      </c>
      <c r="R1729" s="9">
        <f t="shared" si="189"/>
        <v>29</v>
      </c>
      <c r="S1729" s="9"/>
      <c r="T1729" s="40">
        <f>COUNTA(Table3[[#This Row],[month]:[age]])</f>
        <v>7</v>
      </c>
    </row>
    <row r="1730" spans="1:20" x14ac:dyDescent="0.25">
      <c r="A1730" t="s">
        <v>1761</v>
      </c>
      <c r="B1730">
        <v>1982</v>
      </c>
      <c r="C1730" t="s">
        <v>10</v>
      </c>
      <c r="D1730">
        <v>6</v>
      </c>
      <c r="E1730">
        <v>3</v>
      </c>
      <c r="F1730" s="42">
        <v>16152.04</v>
      </c>
      <c r="G1730" t="s">
        <v>11</v>
      </c>
      <c r="H1730" t="s">
        <v>16</v>
      </c>
      <c r="I1730" t="s">
        <v>535</v>
      </c>
      <c r="J1730" s="7">
        <f t="shared" ref="J1730:J1793" si="191">COUNTIF(A1730:I1730, "?")</f>
        <v>0</v>
      </c>
      <c r="K1730" s="9" t="str">
        <f t="shared" si="188"/>
        <v>Id610</v>
      </c>
      <c r="L1730" s="8" t="str">
        <f t="shared" ref="L1730:L1793" si="192">IF(C1730="?", "Sep", C1730)</f>
        <v>Jul</v>
      </c>
      <c r="M1730" s="9">
        <f t="shared" si="190"/>
        <v>1982</v>
      </c>
      <c r="N1730" s="8" t="str" cm="1">
        <f t="array" ref="N1730">IF(G1730="?",INDEX($G$2:$G$2344,MODE(MATCH($G$2:$G$2344,$G$2:$G$2344,0))),G1730)</f>
        <v>tier - 2</v>
      </c>
      <c r="O1730" s="8" t="str" cm="1">
        <f t="array" ref="O1730">IF(H1730="?",INDEX($H$2:$H$2344,MODE(MATCH($H$2:$H$2344,$H$2:$H$2344,0))),H1730)</f>
        <v>tier - 1</v>
      </c>
      <c r="P1730" s="8" t="str">
        <f t="shared" ref="P1730:P1793" si="193">IF(I1730="?", "Unknown", I1730)</f>
        <v>R1026</v>
      </c>
      <c r="Q1730" s="11">
        <f t="shared" ref="Q1730:Q1793" si="194">DATE(B1730, MONTH(1 &amp; L1730), D1730)</f>
        <v>30138</v>
      </c>
      <c r="R1730" s="9">
        <f t="shared" si="189"/>
        <v>40</v>
      </c>
      <c r="S1730" s="9"/>
      <c r="T1730" s="40">
        <f>COUNTA(Table3[[#This Row],[month]:[age]])</f>
        <v>7</v>
      </c>
    </row>
    <row r="1731" spans="1:20" x14ac:dyDescent="0.25">
      <c r="A1731" t="s">
        <v>1762</v>
      </c>
      <c r="B1731">
        <v>1974</v>
      </c>
      <c r="C1731" t="s">
        <v>20</v>
      </c>
      <c r="D1731">
        <v>11</v>
      </c>
      <c r="E1731">
        <v>0</v>
      </c>
      <c r="F1731" s="42">
        <v>16190.97</v>
      </c>
      <c r="G1731" t="s">
        <v>11</v>
      </c>
      <c r="H1731" t="s">
        <v>12</v>
      </c>
      <c r="I1731" t="s">
        <v>23</v>
      </c>
      <c r="J1731" s="7">
        <f t="shared" si="191"/>
        <v>0</v>
      </c>
      <c r="K1731" s="9" t="str">
        <f t="shared" ref="K1731:K1794" si="195">IF(A1731="?", "Unknown", A1731)</f>
        <v>Id609</v>
      </c>
      <c r="L1731" s="8" t="str">
        <f t="shared" si="192"/>
        <v>Sep</v>
      </c>
      <c r="M1731" s="9">
        <f t="shared" si="190"/>
        <v>1974</v>
      </c>
      <c r="N1731" s="8" t="str" cm="1">
        <f t="array" ref="N1731">IF(G1731="?",INDEX($G$2:$G$2344,MODE(MATCH($G$2:$G$2344,$G$2:$G$2344,0))),G1731)</f>
        <v>tier - 2</v>
      </c>
      <c r="O1731" s="8" t="str" cm="1">
        <f t="array" ref="O1731">IF(H1731="?",INDEX($H$2:$H$2344,MODE(MATCH($H$2:$H$2344,$H$2:$H$2344,0))),H1731)</f>
        <v>tier - 3</v>
      </c>
      <c r="P1731" s="8" t="str">
        <f t="shared" si="193"/>
        <v>R1012</v>
      </c>
      <c r="Q1731" s="11">
        <f t="shared" si="194"/>
        <v>27283</v>
      </c>
      <c r="R1731" s="9">
        <f t="shared" ref="R1731:R1794" si="196">DATEDIF(Q1731, DATE(2023,6,8), "Y")</f>
        <v>48</v>
      </c>
      <c r="S1731" s="9"/>
      <c r="T1731" s="40">
        <f>COUNTA(Table3[[#This Row],[month]:[age]])</f>
        <v>7</v>
      </c>
    </row>
    <row r="1732" spans="1:20" x14ac:dyDescent="0.25">
      <c r="A1732" t="s">
        <v>1763</v>
      </c>
      <c r="B1732">
        <v>1988</v>
      </c>
      <c r="C1732" t="s">
        <v>35</v>
      </c>
      <c r="D1732">
        <v>6</v>
      </c>
      <c r="E1732">
        <v>3</v>
      </c>
      <c r="F1732" s="42">
        <v>16199.1</v>
      </c>
      <c r="G1732" t="s">
        <v>11</v>
      </c>
      <c r="H1732" t="s">
        <v>11</v>
      </c>
      <c r="I1732" t="s">
        <v>23</v>
      </c>
      <c r="J1732" s="7">
        <f t="shared" si="191"/>
        <v>0</v>
      </c>
      <c r="K1732" s="9" t="str">
        <f t="shared" si="195"/>
        <v>Id608</v>
      </c>
      <c r="L1732" s="8" t="str">
        <f t="shared" si="192"/>
        <v>Aug</v>
      </c>
      <c r="M1732" s="9">
        <f t="shared" si="190"/>
        <v>1988</v>
      </c>
      <c r="N1732" s="8" t="str" cm="1">
        <f t="array" ref="N1732">IF(G1732="?",INDEX($G$2:$G$2344,MODE(MATCH($G$2:$G$2344,$G$2:$G$2344,0))),G1732)</f>
        <v>tier - 2</v>
      </c>
      <c r="O1732" s="8" t="str" cm="1">
        <f t="array" ref="O1732">IF(H1732="?",INDEX($H$2:$H$2344,MODE(MATCH($H$2:$H$2344,$H$2:$H$2344,0))),H1732)</f>
        <v>tier - 2</v>
      </c>
      <c r="P1732" s="8" t="str">
        <f t="shared" si="193"/>
        <v>R1012</v>
      </c>
      <c r="Q1732" s="11">
        <f t="shared" si="194"/>
        <v>32361</v>
      </c>
      <c r="R1732" s="9">
        <f t="shared" si="196"/>
        <v>34</v>
      </c>
      <c r="S1732" s="9"/>
      <c r="T1732" s="40">
        <f>COUNTA(Table3[[#This Row],[month]:[age]])</f>
        <v>7</v>
      </c>
    </row>
    <row r="1733" spans="1:20" x14ac:dyDescent="0.25">
      <c r="A1733" t="s">
        <v>1764</v>
      </c>
      <c r="B1733">
        <v>1988</v>
      </c>
      <c r="C1733" t="s">
        <v>35</v>
      </c>
      <c r="D1733">
        <v>21</v>
      </c>
      <c r="E1733">
        <v>3</v>
      </c>
      <c r="F1733" s="42">
        <v>16205.88</v>
      </c>
      <c r="G1733" t="s">
        <v>11</v>
      </c>
      <c r="H1733" t="s">
        <v>16</v>
      </c>
      <c r="I1733" t="s">
        <v>23</v>
      </c>
      <c r="J1733" s="7">
        <f t="shared" si="191"/>
        <v>0</v>
      </c>
      <c r="K1733" s="9" t="str">
        <f t="shared" si="195"/>
        <v>Id607</v>
      </c>
      <c r="L1733" s="8" t="str">
        <f t="shared" si="192"/>
        <v>Aug</v>
      </c>
      <c r="M1733" s="9">
        <f t="shared" si="190"/>
        <v>1988</v>
      </c>
      <c r="N1733" s="8" t="str" cm="1">
        <f t="array" ref="N1733">IF(G1733="?",INDEX($G$2:$G$2344,MODE(MATCH($G$2:$G$2344,$G$2:$G$2344,0))),G1733)</f>
        <v>tier - 2</v>
      </c>
      <c r="O1733" s="8" t="str" cm="1">
        <f t="array" ref="O1733">IF(H1733="?",INDEX($H$2:$H$2344,MODE(MATCH($H$2:$H$2344,$H$2:$H$2344,0))),H1733)</f>
        <v>tier - 1</v>
      </c>
      <c r="P1733" s="8" t="str">
        <f t="shared" si="193"/>
        <v>R1012</v>
      </c>
      <c r="Q1733" s="11">
        <f t="shared" si="194"/>
        <v>32376</v>
      </c>
      <c r="R1733" s="9">
        <f t="shared" si="196"/>
        <v>34</v>
      </c>
      <c r="S1733" s="9"/>
      <c r="T1733" s="40">
        <f>COUNTA(Table3[[#This Row],[month]:[age]])</f>
        <v>7</v>
      </c>
    </row>
    <row r="1734" spans="1:20" x14ac:dyDescent="0.25">
      <c r="A1734" t="s">
        <v>1765</v>
      </c>
      <c r="B1734">
        <v>2002</v>
      </c>
      <c r="C1734" t="s">
        <v>20</v>
      </c>
      <c r="D1734">
        <v>8</v>
      </c>
      <c r="E1734">
        <v>0</v>
      </c>
      <c r="F1734" s="42">
        <v>16232.85</v>
      </c>
      <c r="G1734" t="s">
        <v>11</v>
      </c>
      <c r="H1734" t="s">
        <v>16</v>
      </c>
      <c r="I1734" t="s">
        <v>42</v>
      </c>
      <c r="J1734" s="7">
        <f t="shared" si="191"/>
        <v>0</v>
      </c>
      <c r="K1734" s="9" t="str">
        <f t="shared" si="195"/>
        <v>Id606</v>
      </c>
      <c r="L1734" s="8" t="str">
        <f t="shared" si="192"/>
        <v>Sep</v>
      </c>
      <c r="M1734" s="9">
        <f t="shared" si="190"/>
        <v>2002</v>
      </c>
      <c r="N1734" s="8" t="str" cm="1">
        <f t="array" ref="N1734">IF(G1734="?",INDEX($G$2:$G$2344,MODE(MATCH($G$2:$G$2344,$G$2:$G$2344,0))),G1734)</f>
        <v>tier - 2</v>
      </c>
      <c r="O1734" s="8" t="str" cm="1">
        <f t="array" ref="O1734">IF(H1734="?",INDEX($H$2:$H$2344,MODE(MATCH($H$2:$H$2344,$H$2:$H$2344,0))),H1734)</f>
        <v>tier - 1</v>
      </c>
      <c r="P1734" s="8" t="str">
        <f t="shared" si="193"/>
        <v>R1011</v>
      </c>
      <c r="Q1734" s="11">
        <f t="shared" si="194"/>
        <v>37507</v>
      </c>
      <c r="R1734" s="9">
        <f t="shared" si="196"/>
        <v>20</v>
      </c>
      <c r="S1734" s="9"/>
      <c r="T1734" s="40">
        <f>COUNTA(Table3[[#This Row],[month]:[age]])</f>
        <v>7</v>
      </c>
    </row>
    <row r="1735" spans="1:20" x14ac:dyDescent="0.25">
      <c r="A1735" t="s">
        <v>1766</v>
      </c>
      <c r="B1735">
        <v>1972</v>
      </c>
      <c r="C1735" t="s">
        <v>10</v>
      </c>
      <c r="D1735">
        <v>30</v>
      </c>
      <c r="E1735">
        <v>0</v>
      </c>
      <c r="F1735" s="42">
        <v>16267.32</v>
      </c>
      <c r="G1735" t="s">
        <v>11</v>
      </c>
      <c r="H1735" t="s">
        <v>11</v>
      </c>
      <c r="I1735" t="s">
        <v>249</v>
      </c>
      <c r="J1735" s="7">
        <f t="shared" si="191"/>
        <v>0</v>
      </c>
      <c r="K1735" s="9" t="str">
        <f t="shared" si="195"/>
        <v>Id605</v>
      </c>
      <c r="L1735" s="8" t="str">
        <f t="shared" si="192"/>
        <v>Jul</v>
      </c>
      <c r="M1735" s="9">
        <f t="shared" si="190"/>
        <v>1972</v>
      </c>
      <c r="N1735" s="8" t="str" cm="1">
        <f t="array" ref="N1735">IF(G1735="?",INDEX($G$2:$G$2344,MODE(MATCH($G$2:$G$2344,$G$2:$G$2344,0))),G1735)</f>
        <v>tier - 2</v>
      </c>
      <c r="O1735" s="8" t="str" cm="1">
        <f t="array" ref="O1735">IF(H1735="?",INDEX($H$2:$H$2344,MODE(MATCH($H$2:$H$2344,$H$2:$H$2344,0))),H1735)</f>
        <v>tier - 2</v>
      </c>
      <c r="P1735" s="8" t="str">
        <f t="shared" si="193"/>
        <v>R1023</v>
      </c>
      <c r="Q1735" s="11">
        <f t="shared" si="194"/>
        <v>26510</v>
      </c>
      <c r="R1735" s="9">
        <f t="shared" si="196"/>
        <v>50</v>
      </c>
      <c r="S1735" s="9"/>
      <c r="T1735" s="40">
        <f>COUNTA(Table3[[#This Row],[month]:[age]])</f>
        <v>7</v>
      </c>
    </row>
    <row r="1736" spans="1:20" x14ac:dyDescent="0.25">
      <c r="A1736" t="s">
        <v>1767</v>
      </c>
      <c r="B1736">
        <v>2003</v>
      </c>
      <c r="C1736" t="s">
        <v>35</v>
      </c>
      <c r="D1736">
        <v>24</v>
      </c>
      <c r="E1736">
        <v>0</v>
      </c>
      <c r="F1736" s="42">
        <v>16297.85</v>
      </c>
      <c r="G1736" t="s">
        <v>11</v>
      </c>
      <c r="H1736" t="s">
        <v>12</v>
      </c>
      <c r="I1736" t="s">
        <v>42</v>
      </c>
      <c r="J1736" s="7">
        <f t="shared" si="191"/>
        <v>0</v>
      </c>
      <c r="K1736" s="9" t="str">
        <f t="shared" si="195"/>
        <v>Id604</v>
      </c>
      <c r="L1736" s="8" t="str">
        <f t="shared" si="192"/>
        <v>Aug</v>
      </c>
      <c r="M1736" s="9">
        <f t="shared" si="190"/>
        <v>2003</v>
      </c>
      <c r="N1736" s="8" t="str" cm="1">
        <f t="array" ref="N1736">IF(G1736="?",INDEX($G$2:$G$2344,MODE(MATCH($G$2:$G$2344,$G$2:$G$2344,0))),G1736)</f>
        <v>tier - 2</v>
      </c>
      <c r="O1736" s="8" t="str" cm="1">
        <f t="array" ref="O1736">IF(H1736="?",INDEX($H$2:$H$2344,MODE(MATCH($H$2:$H$2344,$H$2:$H$2344,0))),H1736)</f>
        <v>tier - 3</v>
      </c>
      <c r="P1736" s="8" t="str">
        <f t="shared" si="193"/>
        <v>R1011</v>
      </c>
      <c r="Q1736" s="11">
        <f t="shared" si="194"/>
        <v>37857</v>
      </c>
      <c r="R1736" s="9">
        <f t="shared" si="196"/>
        <v>19</v>
      </c>
      <c r="S1736" s="9"/>
      <c r="T1736" s="40">
        <f>COUNTA(Table3[[#This Row],[month]:[age]])</f>
        <v>7</v>
      </c>
    </row>
    <row r="1737" spans="1:20" x14ac:dyDescent="0.25">
      <c r="A1737" t="s">
        <v>1768</v>
      </c>
      <c r="B1737">
        <v>1969</v>
      </c>
      <c r="C1737" t="s">
        <v>35</v>
      </c>
      <c r="D1737">
        <v>8</v>
      </c>
      <c r="E1737">
        <v>0</v>
      </c>
      <c r="F1737" s="42">
        <v>16311.05</v>
      </c>
      <c r="G1737" t="s">
        <v>11</v>
      </c>
      <c r="H1737" t="s">
        <v>12</v>
      </c>
      <c r="I1737" t="s">
        <v>535</v>
      </c>
      <c r="J1737" s="7">
        <f t="shared" si="191"/>
        <v>0</v>
      </c>
      <c r="K1737" s="9" t="str">
        <f t="shared" si="195"/>
        <v>Id603</v>
      </c>
      <c r="L1737" s="8" t="str">
        <f t="shared" si="192"/>
        <v>Aug</v>
      </c>
      <c r="M1737" s="9">
        <f t="shared" si="190"/>
        <v>1969</v>
      </c>
      <c r="N1737" s="8" t="str" cm="1">
        <f t="array" ref="N1737">IF(G1737="?",INDEX($G$2:$G$2344,MODE(MATCH($G$2:$G$2344,$G$2:$G$2344,0))),G1737)</f>
        <v>tier - 2</v>
      </c>
      <c r="O1737" s="8" t="str" cm="1">
        <f t="array" ref="O1737">IF(H1737="?",INDEX($H$2:$H$2344,MODE(MATCH($H$2:$H$2344,$H$2:$H$2344,0))),H1737)</f>
        <v>tier - 3</v>
      </c>
      <c r="P1737" s="8" t="str">
        <f t="shared" si="193"/>
        <v>R1026</v>
      </c>
      <c r="Q1737" s="11">
        <f t="shared" si="194"/>
        <v>25423</v>
      </c>
      <c r="R1737" s="9">
        <f t="shared" si="196"/>
        <v>53</v>
      </c>
      <c r="S1737" s="9"/>
      <c r="T1737" s="40">
        <f>COUNTA(Table3[[#This Row],[month]:[age]])</f>
        <v>7</v>
      </c>
    </row>
    <row r="1738" spans="1:20" x14ac:dyDescent="0.25">
      <c r="A1738" t="s">
        <v>1769</v>
      </c>
      <c r="B1738">
        <v>1965</v>
      </c>
      <c r="C1738" t="s">
        <v>30</v>
      </c>
      <c r="D1738">
        <v>5</v>
      </c>
      <c r="E1738">
        <v>0</v>
      </c>
      <c r="F1738" s="42">
        <v>16351.42</v>
      </c>
      <c r="G1738" t="s">
        <v>11</v>
      </c>
      <c r="H1738" t="s">
        <v>12</v>
      </c>
      <c r="I1738" t="s">
        <v>535</v>
      </c>
      <c r="J1738" s="7">
        <f t="shared" si="191"/>
        <v>0</v>
      </c>
      <c r="K1738" s="9" t="str">
        <f t="shared" si="195"/>
        <v>Id602</v>
      </c>
      <c r="L1738" s="8" t="str">
        <f t="shared" si="192"/>
        <v>Dec</v>
      </c>
      <c r="M1738" s="9">
        <f t="shared" si="190"/>
        <v>1965</v>
      </c>
      <c r="N1738" s="8" t="str" cm="1">
        <f t="array" ref="N1738">IF(G1738="?",INDEX($G$2:$G$2344,MODE(MATCH($G$2:$G$2344,$G$2:$G$2344,0))),G1738)</f>
        <v>tier - 2</v>
      </c>
      <c r="O1738" s="8" t="str" cm="1">
        <f t="array" ref="O1738">IF(H1738="?",INDEX($H$2:$H$2344,MODE(MATCH($H$2:$H$2344,$H$2:$H$2344,0))),H1738)</f>
        <v>tier - 3</v>
      </c>
      <c r="P1738" s="8" t="str">
        <f t="shared" si="193"/>
        <v>R1026</v>
      </c>
      <c r="Q1738" s="11">
        <f t="shared" si="194"/>
        <v>24081</v>
      </c>
      <c r="R1738" s="9">
        <f t="shared" si="196"/>
        <v>57</v>
      </c>
      <c r="S1738" s="9"/>
      <c r="T1738" s="40">
        <f>COUNTA(Table3[[#This Row],[month]:[age]])</f>
        <v>7</v>
      </c>
    </row>
    <row r="1739" spans="1:20" x14ac:dyDescent="0.25">
      <c r="A1739" t="s">
        <v>1770</v>
      </c>
      <c r="B1739">
        <v>1995</v>
      </c>
      <c r="C1739" t="s">
        <v>20</v>
      </c>
      <c r="D1739">
        <v>28</v>
      </c>
      <c r="E1739">
        <v>3</v>
      </c>
      <c r="F1739" s="42">
        <v>16420.490000000002</v>
      </c>
      <c r="G1739" t="s">
        <v>11</v>
      </c>
      <c r="H1739" t="s">
        <v>12</v>
      </c>
      <c r="I1739" t="s">
        <v>23</v>
      </c>
      <c r="J1739" s="7">
        <f t="shared" si="191"/>
        <v>0</v>
      </c>
      <c r="K1739" s="9" t="str">
        <f t="shared" si="195"/>
        <v>Id601</v>
      </c>
      <c r="L1739" s="8" t="str">
        <f t="shared" si="192"/>
        <v>Sep</v>
      </c>
      <c r="M1739" s="9">
        <f t="shared" si="190"/>
        <v>1995</v>
      </c>
      <c r="N1739" s="8" t="str" cm="1">
        <f t="array" ref="N1739">IF(G1739="?",INDEX($G$2:$G$2344,MODE(MATCH($G$2:$G$2344,$G$2:$G$2344,0))),G1739)</f>
        <v>tier - 2</v>
      </c>
      <c r="O1739" s="8" t="str" cm="1">
        <f t="array" ref="O1739">IF(H1739="?",INDEX($H$2:$H$2344,MODE(MATCH($H$2:$H$2344,$H$2:$H$2344,0))),H1739)</f>
        <v>tier - 3</v>
      </c>
      <c r="P1739" s="8" t="str">
        <f t="shared" si="193"/>
        <v>R1012</v>
      </c>
      <c r="Q1739" s="11">
        <f t="shared" si="194"/>
        <v>34970</v>
      </c>
      <c r="R1739" s="9">
        <f t="shared" si="196"/>
        <v>27</v>
      </c>
      <c r="S1739" s="9"/>
      <c r="T1739" s="40">
        <f>COUNTA(Table3[[#This Row],[month]:[age]])</f>
        <v>7</v>
      </c>
    </row>
    <row r="1740" spans="1:20" x14ac:dyDescent="0.25">
      <c r="A1740" t="s">
        <v>1771</v>
      </c>
      <c r="B1740">
        <v>2003</v>
      </c>
      <c r="C1740" t="s">
        <v>30</v>
      </c>
      <c r="D1740">
        <v>20</v>
      </c>
      <c r="E1740">
        <v>1</v>
      </c>
      <c r="F1740" s="42">
        <v>16450.89</v>
      </c>
      <c r="G1740" t="s">
        <v>11</v>
      </c>
      <c r="H1740" t="s">
        <v>16</v>
      </c>
      <c r="I1740" t="s">
        <v>23</v>
      </c>
      <c r="J1740" s="7">
        <f t="shared" si="191"/>
        <v>0</v>
      </c>
      <c r="K1740" s="9" t="str">
        <f t="shared" si="195"/>
        <v>Id600</v>
      </c>
      <c r="L1740" s="8" t="str">
        <f t="shared" si="192"/>
        <v>Dec</v>
      </c>
      <c r="M1740" s="9">
        <f t="shared" si="190"/>
        <v>2003</v>
      </c>
      <c r="N1740" s="8" t="str" cm="1">
        <f t="array" ref="N1740">IF(G1740="?",INDEX($G$2:$G$2344,MODE(MATCH($G$2:$G$2344,$G$2:$G$2344,0))),G1740)</f>
        <v>tier - 2</v>
      </c>
      <c r="O1740" s="8" t="str" cm="1">
        <f t="array" ref="O1740">IF(H1740="?",INDEX($H$2:$H$2344,MODE(MATCH($H$2:$H$2344,$H$2:$H$2344,0))),H1740)</f>
        <v>tier - 1</v>
      </c>
      <c r="P1740" s="8" t="str">
        <f t="shared" si="193"/>
        <v>R1012</v>
      </c>
      <c r="Q1740" s="11">
        <f t="shared" si="194"/>
        <v>37975</v>
      </c>
      <c r="R1740" s="9">
        <f t="shared" si="196"/>
        <v>19</v>
      </c>
      <c r="S1740" s="9"/>
      <c r="T1740" s="40">
        <f>COUNTA(Table3[[#This Row],[month]:[age]])</f>
        <v>7</v>
      </c>
    </row>
    <row r="1741" spans="1:20" x14ac:dyDescent="0.25">
      <c r="A1741" t="s">
        <v>1772</v>
      </c>
      <c r="B1741">
        <v>1958</v>
      </c>
      <c r="C1741" t="s">
        <v>37</v>
      </c>
      <c r="D1741">
        <v>10</v>
      </c>
      <c r="E1741">
        <v>3</v>
      </c>
      <c r="F1741" s="42">
        <v>16455.71</v>
      </c>
      <c r="G1741" t="s">
        <v>11</v>
      </c>
      <c r="H1741" t="s">
        <v>11</v>
      </c>
      <c r="I1741" t="s">
        <v>23</v>
      </c>
      <c r="J1741" s="7">
        <f t="shared" si="191"/>
        <v>0</v>
      </c>
      <c r="K1741" s="9" t="str">
        <f t="shared" si="195"/>
        <v>Id599</v>
      </c>
      <c r="L1741" s="8" t="str">
        <f t="shared" si="192"/>
        <v>Oct</v>
      </c>
      <c r="M1741" s="9">
        <f t="shared" si="190"/>
        <v>1958</v>
      </c>
      <c r="N1741" s="8" t="str" cm="1">
        <f t="array" ref="N1741">IF(G1741="?",INDEX($G$2:$G$2344,MODE(MATCH($G$2:$G$2344,$G$2:$G$2344,0))),G1741)</f>
        <v>tier - 2</v>
      </c>
      <c r="O1741" s="8" t="str" cm="1">
        <f t="array" ref="O1741">IF(H1741="?",INDEX($H$2:$H$2344,MODE(MATCH($H$2:$H$2344,$H$2:$H$2344,0))),H1741)</f>
        <v>tier - 2</v>
      </c>
      <c r="P1741" s="8" t="str">
        <f t="shared" si="193"/>
        <v>R1012</v>
      </c>
      <c r="Q1741" s="11">
        <f t="shared" si="194"/>
        <v>21468</v>
      </c>
      <c r="R1741" s="9">
        <f t="shared" si="196"/>
        <v>64</v>
      </c>
      <c r="S1741" s="9"/>
      <c r="T1741" s="40">
        <f>COUNTA(Table3[[#This Row],[month]:[age]])</f>
        <v>7</v>
      </c>
    </row>
    <row r="1742" spans="1:20" x14ac:dyDescent="0.25">
      <c r="A1742" t="s">
        <v>1773</v>
      </c>
      <c r="B1742">
        <v>1995</v>
      </c>
      <c r="C1742" t="s">
        <v>30</v>
      </c>
      <c r="D1742">
        <v>23</v>
      </c>
      <c r="E1742">
        <v>0</v>
      </c>
      <c r="F1742" s="42">
        <v>16577.78</v>
      </c>
      <c r="G1742" t="s">
        <v>11</v>
      </c>
      <c r="H1742" t="s">
        <v>16</v>
      </c>
      <c r="I1742" t="s">
        <v>13</v>
      </c>
      <c r="J1742" s="7">
        <f t="shared" si="191"/>
        <v>0</v>
      </c>
      <c r="K1742" s="9" t="str">
        <f t="shared" si="195"/>
        <v>Id598</v>
      </c>
      <c r="L1742" s="8" t="str">
        <f t="shared" si="192"/>
        <v>Dec</v>
      </c>
      <c r="M1742" s="9">
        <f t="shared" si="190"/>
        <v>1995</v>
      </c>
      <c r="N1742" s="8" t="str" cm="1">
        <f t="array" ref="N1742">IF(G1742="?",INDEX($G$2:$G$2344,MODE(MATCH($G$2:$G$2344,$G$2:$G$2344,0))),G1742)</f>
        <v>tier - 2</v>
      </c>
      <c r="O1742" s="8" t="str" cm="1">
        <f t="array" ref="O1742">IF(H1742="?",INDEX($H$2:$H$2344,MODE(MATCH($H$2:$H$2344,$H$2:$H$2344,0))),H1742)</f>
        <v>tier - 1</v>
      </c>
      <c r="P1742" s="8" t="str">
        <f t="shared" si="193"/>
        <v>R1013</v>
      </c>
      <c r="Q1742" s="11">
        <f t="shared" si="194"/>
        <v>35056</v>
      </c>
      <c r="R1742" s="9">
        <f t="shared" si="196"/>
        <v>27</v>
      </c>
      <c r="S1742" s="9"/>
      <c r="T1742" s="40">
        <f>COUNTA(Table3[[#This Row],[month]:[age]])</f>
        <v>7</v>
      </c>
    </row>
    <row r="1743" spans="1:20" x14ac:dyDescent="0.25">
      <c r="A1743" t="s">
        <v>1774</v>
      </c>
      <c r="B1743">
        <v>2001</v>
      </c>
      <c r="C1743" t="s">
        <v>18</v>
      </c>
      <c r="D1743">
        <v>25</v>
      </c>
      <c r="E1743">
        <v>0</v>
      </c>
      <c r="F1743" s="42">
        <v>16586.5</v>
      </c>
      <c r="G1743" t="s">
        <v>11</v>
      </c>
      <c r="H1743" t="s">
        <v>16</v>
      </c>
      <c r="I1743" t="s">
        <v>13</v>
      </c>
      <c r="J1743" s="7">
        <f t="shared" si="191"/>
        <v>0</v>
      </c>
      <c r="K1743" s="9" t="str">
        <f t="shared" si="195"/>
        <v>Id597</v>
      </c>
      <c r="L1743" s="8" t="str">
        <f t="shared" si="192"/>
        <v>Jun</v>
      </c>
      <c r="M1743" s="9">
        <f t="shared" si="190"/>
        <v>2001</v>
      </c>
      <c r="N1743" s="8" t="str" cm="1">
        <f t="array" ref="N1743">IF(G1743="?",INDEX($G$2:$G$2344,MODE(MATCH($G$2:$G$2344,$G$2:$G$2344,0))),G1743)</f>
        <v>tier - 2</v>
      </c>
      <c r="O1743" s="8" t="str" cm="1">
        <f t="array" ref="O1743">IF(H1743="?",INDEX($H$2:$H$2344,MODE(MATCH($H$2:$H$2344,$H$2:$H$2344,0))),H1743)</f>
        <v>tier - 1</v>
      </c>
      <c r="P1743" s="8" t="str">
        <f t="shared" si="193"/>
        <v>R1013</v>
      </c>
      <c r="Q1743" s="11">
        <f t="shared" si="194"/>
        <v>37067</v>
      </c>
      <c r="R1743" s="9">
        <f t="shared" si="196"/>
        <v>21</v>
      </c>
      <c r="S1743" s="9"/>
      <c r="T1743" s="40">
        <f>COUNTA(Table3[[#This Row],[month]:[age]])</f>
        <v>7</v>
      </c>
    </row>
    <row r="1744" spans="1:20" x14ac:dyDescent="0.25">
      <c r="A1744" t="s">
        <v>1775</v>
      </c>
      <c r="B1744">
        <v>1963</v>
      </c>
      <c r="C1744" t="s">
        <v>18</v>
      </c>
      <c r="D1744">
        <v>25</v>
      </c>
      <c r="E1744">
        <v>0</v>
      </c>
      <c r="F1744" s="42">
        <v>16587.96</v>
      </c>
      <c r="G1744" t="s">
        <v>11</v>
      </c>
      <c r="H1744" t="s">
        <v>11</v>
      </c>
      <c r="I1744" t="s">
        <v>249</v>
      </c>
      <c r="J1744" s="7">
        <f t="shared" si="191"/>
        <v>0</v>
      </c>
      <c r="K1744" s="9" t="str">
        <f t="shared" si="195"/>
        <v>Id596</v>
      </c>
      <c r="L1744" s="8" t="str">
        <f t="shared" si="192"/>
        <v>Jun</v>
      </c>
      <c r="M1744" s="9">
        <f t="shared" si="190"/>
        <v>1963</v>
      </c>
      <c r="N1744" s="8" t="str" cm="1">
        <f t="array" ref="N1744">IF(G1744="?",INDEX($G$2:$G$2344,MODE(MATCH($G$2:$G$2344,$G$2:$G$2344,0))),G1744)</f>
        <v>tier - 2</v>
      </c>
      <c r="O1744" s="8" t="str" cm="1">
        <f t="array" ref="O1744">IF(H1744="?",INDEX($H$2:$H$2344,MODE(MATCH($H$2:$H$2344,$H$2:$H$2344,0))),H1744)</f>
        <v>tier - 2</v>
      </c>
      <c r="P1744" s="8" t="str">
        <f t="shared" si="193"/>
        <v>R1023</v>
      </c>
      <c r="Q1744" s="11">
        <f t="shared" si="194"/>
        <v>23187</v>
      </c>
      <c r="R1744" s="9">
        <f t="shared" si="196"/>
        <v>59</v>
      </c>
      <c r="S1744" s="9"/>
      <c r="T1744" s="40">
        <f>COUNTA(Table3[[#This Row],[month]:[age]])</f>
        <v>7</v>
      </c>
    </row>
    <row r="1745" spans="1:20" x14ac:dyDescent="0.25">
      <c r="A1745" t="s">
        <v>1776</v>
      </c>
      <c r="B1745">
        <v>1970</v>
      </c>
      <c r="C1745" t="s">
        <v>10</v>
      </c>
      <c r="D1745">
        <v>10</v>
      </c>
      <c r="E1745">
        <v>0</v>
      </c>
      <c r="F1745" s="42">
        <v>16600.16</v>
      </c>
      <c r="G1745" t="s">
        <v>11</v>
      </c>
      <c r="H1745" t="s">
        <v>11</v>
      </c>
      <c r="I1745" t="s">
        <v>42</v>
      </c>
      <c r="J1745" s="7">
        <f t="shared" si="191"/>
        <v>0</v>
      </c>
      <c r="K1745" s="9" t="str">
        <f t="shared" si="195"/>
        <v>Id595</v>
      </c>
      <c r="L1745" s="8" t="str">
        <f t="shared" si="192"/>
        <v>Jul</v>
      </c>
      <c r="M1745" s="9">
        <f t="shared" si="190"/>
        <v>1970</v>
      </c>
      <c r="N1745" s="8" t="str" cm="1">
        <f t="array" ref="N1745">IF(G1745="?",INDEX($G$2:$G$2344,MODE(MATCH($G$2:$G$2344,$G$2:$G$2344,0))),G1745)</f>
        <v>tier - 2</v>
      </c>
      <c r="O1745" s="8" t="str" cm="1">
        <f t="array" ref="O1745">IF(H1745="?",INDEX($H$2:$H$2344,MODE(MATCH($H$2:$H$2344,$H$2:$H$2344,0))),H1745)</f>
        <v>tier - 2</v>
      </c>
      <c r="P1745" s="8" t="str">
        <f t="shared" si="193"/>
        <v>R1011</v>
      </c>
      <c r="Q1745" s="11">
        <f t="shared" si="194"/>
        <v>25759</v>
      </c>
      <c r="R1745" s="9">
        <f t="shared" si="196"/>
        <v>52</v>
      </c>
      <c r="S1745" s="9"/>
      <c r="T1745" s="40">
        <f>COUNTA(Table3[[#This Row],[month]:[age]])</f>
        <v>7</v>
      </c>
    </row>
    <row r="1746" spans="1:20" x14ac:dyDescent="0.25">
      <c r="A1746" t="s">
        <v>1777</v>
      </c>
      <c r="B1746">
        <v>1975</v>
      </c>
      <c r="C1746" t="s">
        <v>10</v>
      </c>
      <c r="D1746">
        <v>24</v>
      </c>
      <c r="E1746">
        <v>1</v>
      </c>
      <c r="F1746" s="42">
        <v>16602.18</v>
      </c>
      <c r="G1746" t="s">
        <v>11</v>
      </c>
      <c r="H1746" t="s">
        <v>16</v>
      </c>
      <c r="I1746" t="s">
        <v>535</v>
      </c>
      <c r="J1746" s="7">
        <f t="shared" si="191"/>
        <v>0</v>
      </c>
      <c r="K1746" s="9" t="str">
        <f t="shared" si="195"/>
        <v>Id594</v>
      </c>
      <c r="L1746" s="8" t="str">
        <f t="shared" si="192"/>
        <v>Jul</v>
      </c>
      <c r="M1746" s="9">
        <f t="shared" si="190"/>
        <v>1975</v>
      </c>
      <c r="N1746" s="8" t="str" cm="1">
        <f t="array" ref="N1746">IF(G1746="?",INDEX($G$2:$G$2344,MODE(MATCH($G$2:$G$2344,$G$2:$G$2344,0))),G1746)</f>
        <v>tier - 2</v>
      </c>
      <c r="O1746" s="8" t="str" cm="1">
        <f t="array" ref="O1746">IF(H1746="?",INDEX($H$2:$H$2344,MODE(MATCH($H$2:$H$2344,$H$2:$H$2344,0))),H1746)</f>
        <v>tier - 1</v>
      </c>
      <c r="P1746" s="8" t="str">
        <f t="shared" si="193"/>
        <v>R1026</v>
      </c>
      <c r="Q1746" s="11">
        <f t="shared" si="194"/>
        <v>27599</v>
      </c>
      <c r="R1746" s="9">
        <f t="shared" si="196"/>
        <v>47</v>
      </c>
      <c r="S1746" s="9"/>
      <c r="T1746" s="40">
        <f>COUNTA(Table3[[#This Row],[month]:[age]])</f>
        <v>7</v>
      </c>
    </row>
    <row r="1747" spans="1:20" x14ac:dyDescent="0.25">
      <c r="A1747" t="s">
        <v>1778</v>
      </c>
      <c r="B1747">
        <v>1977</v>
      </c>
      <c r="C1747" t="s">
        <v>20</v>
      </c>
      <c r="D1747">
        <v>25</v>
      </c>
      <c r="E1747">
        <v>2</v>
      </c>
      <c r="F1747" s="42">
        <v>16631.61</v>
      </c>
      <c r="G1747" t="s">
        <v>11</v>
      </c>
      <c r="H1747" t="s">
        <v>16</v>
      </c>
      <c r="I1747" t="s">
        <v>23</v>
      </c>
      <c r="J1747" s="7">
        <f t="shared" si="191"/>
        <v>0</v>
      </c>
      <c r="K1747" s="9" t="str">
        <f t="shared" si="195"/>
        <v>Id593</v>
      </c>
      <c r="L1747" s="8" t="str">
        <f t="shared" si="192"/>
        <v>Sep</v>
      </c>
      <c r="M1747" s="9">
        <f t="shared" si="190"/>
        <v>1977</v>
      </c>
      <c r="N1747" s="8" t="str" cm="1">
        <f t="array" ref="N1747">IF(G1747="?",INDEX($G$2:$G$2344,MODE(MATCH($G$2:$G$2344,$G$2:$G$2344,0))),G1747)</f>
        <v>tier - 2</v>
      </c>
      <c r="O1747" s="8" t="str" cm="1">
        <f t="array" ref="O1747">IF(H1747="?",INDEX($H$2:$H$2344,MODE(MATCH($H$2:$H$2344,$H$2:$H$2344,0))),H1747)</f>
        <v>tier - 1</v>
      </c>
      <c r="P1747" s="8" t="str">
        <f t="shared" si="193"/>
        <v>R1012</v>
      </c>
      <c r="Q1747" s="11">
        <f t="shared" si="194"/>
        <v>28393</v>
      </c>
      <c r="R1747" s="9">
        <f t="shared" si="196"/>
        <v>45</v>
      </c>
      <c r="S1747" s="9"/>
      <c r="T1747" s="40">
        <f>COUNTA(Table3[[#This Row],[month]:[age]])</f>
        <v>7</v>
      </c>
    </row>
    <row r="1748" spans="1:20" x14ac:dyDescent="0.25">
      <c r="A1748" t="s">
        <v>1779</v>
      </c>
      <c r="B1748">
        <v>1993</v>
      </c>
      <c r="C1748" t="s">
        <v>15</v>
      </c>
      <c r="D1748">
        <v>5</v>
      </c>
      <c r="E1748">
        <v>1</v>
      </c>
      <c r="F1748" s="42">
        <v>16657.72</v>
      </c>
      <c r="G1748" t="s">
        <v>11</v>
      </c>
      <c r="H1748" t="s">
        <v>16</v>
      </c>
      <c r="I1748" t="s">
        <v>247</v>
      </c>
      <c r="J1748" s="7">
        <f t="shared" si="191"/>
        <v>0</v>
      </c>
      <c r="K1748" s="9" t="str">
        <f t="shared" si="195"/>
        <v>Id592</v>
      </c>
      <c r="L1748" s="8" t="str">
        <f t="shared" si="192"/>
        <v>Nov</v>
      </c>
      <c r="M1748" s="9">
        <f t="shared" si="190"/>
        <v>1993</v>
      </c>
      <c r="N1748" s="8" t="str" cm="1">
        <f t="array" ref="N1748">IF(G1748="?",INDEX($G$2:$G$2344,MODE(MATCH($G$2:$G$2344,$G$2:$G$2344,0))),G1748)</f>
        <v>tier - 2</v>
      </c>
      <c r="O1748" s="8" t="str" cm="1">
        <f t="array" ref="O1748">IF(H1748="?",INDEX($H$2:$H$2344,MODE(MATCH($H$2:$H$2344,$H$2:$H$2344,0))),H1748)</f>
        <v>tier - 1</v>
      </c>
      <c r="P1748" s="8" t="str">
        <f t="shared" si="193"/>
        <v>R1024</v>
      </c>
      <c r="Q1748" s="11">
        <f t="shared" si="194"/>
        <v>34278</v>
      </c>
      <c r="R1748" s="9">
        <f t="shared" si="196"/>
        <v>29</v>
      </c>
      <c r="S1748" s="9"/>
      <c r="T1748" s="40">
        <f>COUNTA(Table3[[#This Row],[month]:[age]])</f>
        <v>7</v>
      </c>
    </row>
    <row r="1749" spans="1:20" x14ac:dyDescent="0.25">
      <c r="A1749" t="s">
        <v>1780</v>
      </c>
      <c r="B1749">
        <v>1974</v>
      </c>
      <c r="C1749" t="s">
        <v>35</v>
      </c>
      <c r="D1749">
        <v>28</v>
      </c>
      <c r="E1749">
        <v>0</v>
      </c>
      <c r="F1749" s="42">
        <v>16770.990000000002</v>
      </c>
      <c r="G1749" t="s">
        <v>11</v>
      </c>
      <c r="H1749" t="s">
        <v>16</v>
      </c>
      <c r="I1749" t="s">
        <v>23</v>
      </c>
      <c r="J1749" s="7">
        <f t="shared" si="191"/>
        <v>0</v>
      </c>
      <c r="K1749" s="9" t="str">
        <f t="shared" si="195"/>
        <v>Id591</v>
      </c>
      <c r="L1749" s="8" t="str">
        <f t="shared" si="192"/>
        <v>Aug</v>
      </c>
      <c r="M1749" s="9">
        <f t="shared" si="190"/>
        <v>1974</v>
      </c>
      <c r="N1749" s="8" t="str" cm="1">
        <f t="array" ref="N1749">IF(G1749="?",INDEX($G$2:$G$2344,MODE(MATCH($G$2:$G$2344,$G$2:$G$2344,0))),G1749)</f>
        <v>tier - 2</v>
      </c>
      <c r="O1749" s="8" t="str" cm="1">
        <f t="array" ref="O1749">IF(H1749="?",INDEX($H$2:$H$2344,MODE(MATCH($H$2:$H$2344,$H$2:$H$2344,0))),H1749)</f>
        <v>tier - 1</v>
      </c>
      <c r="P1749" s="8" t="str">
        <f t="shared" si="193"/>
        <v>R1012</v>
      </c>
      <c r="Q1749" s="11">
        <f t="shared" si="194"/>
        <v>27269</v>
      </c>
      <c r="R1749" s="9">
        <f t="shared" si="196"/>
        <v>48</v>
      </c>
      <c r="S1749" s="9"/>
      <c r="T1749" s="40">
        <f>COUNTA(Table3[[#This Row],[month]:[age]])</f>
        <v>7</v>
      </c>
    </row>
    <row r="1750" spans="1:20" x14ac:dyDescent="0.25">
      <c r="A1750" t="s">
        <v>1781</v>
      </c>
      <c r="B1750">
        <v>1989</v>
      </c>
      <c r="C1750" t="s">
        <v>20</v>
      </c>
      <c r="D1750">
        <v>23</v>
      </c>
      <c r="E1750">
        <v>2</v>
      </c>
      <c r="F1750" s="42">
        <v>16776.3</v>
      </c>
      <c r="G1750" t="s">
        <v>11</v>
      </c>
      <c r="H1750" t="s">
        <v>11</v>
      </c>
      <c r="I1750" t="s">
        <v>247</v>
      </c>
      <c r="J1750" s="7">
        <f t="shared" si="191"/>
        <v>0</v>
      </c>
      <c r="K1750" s="9" t="str">
        <f t="shared" si="195"/>
        <v>Id590</v>
      </c>
      <c r="L1750" s="8" t="str">
        <f t="shared" si="192"/>
        <v>Sep</v>
      </c>
      <c r="M1750" s="9">
        <f t="shared" si="190"/>
        <v>1989</v>
      </c>
      <c r="N1750" s="8" t="str" cm="1">
        <f t="array" ref="N1750">IF(G1750="?",INDEX($G$2:$G$2344,MODE(MATCH($G$2:$G$2344,$G$2:$G$2344,0))),G1750)</f>
        <v>tier - 2</v>
      </c>
      <c r="O1750" s="8" t="str" cm="1">
        <f t="array" ref="O1750">IF(H1750="?",INDEX($H$2:$H$2344,MODE(MATCH($H$2:$H$2344,$H$2:$H$2344,0))),H1750)</f>
        <v>tier - 2</v>
      </c>
      <c r="P1750" s="8" t="str">
        <f t="shared" si="193"/>
        <v>R1024</v>
      </c>
      <c r="Q1750" s="11">
        <f t="shared" si="194"/>
        <v>32774</v>
      </c>
      <c r="R1750" s="9">
        <f t="shared" si="196"/>
        <v>33</v>
      </c>
      <c r="S1750" s="9"/>
      <c r="T1750" s="40">
        <f>COUNTA(Table3[[#This Row],[month]:[age]])</f>
        <v>7</v>
      </c>
    </row>
    <row r="1751" spans="1:20" x14ac:dyDescent="0.25">
      <c r="A1751" t="s">
        <v>1782</v>
      </c>
      <c r="B1751">
        <v>1962</v>
      </c>
      <c r="C1751" t="s">
        <v>10</v>
      </c>
      <c r="D1751">
        <v>29</v>
      </c>
      <c r="E1751">
        <v>0</v>
      </c>
      <c r="F1751" s="42">
        <v>16779.400000000001</v>
      </c>
      <c r="G1751" t="s">
        <v>11</v>
      </c>
      <c r="H1751" t="s">
        <v>11</v>
      </c>
      <c r="I1751" t="s">
        <v>535</v>
      </c>
      <c r="J1751" s="7">
        <f t="shared" si="191"/>
        <v>0</v>
      </c>
      <c r="K1751" s="9" t="str">
        <f t="shared" si="195"/>
        <v>Id589</v>
      </c>
      <c r="L1751" s="8" t="str">
        <f t="shared" si="192"/>
        <v>Jul</v>
      </c>
      <c r="M1751" s="9">
        <f t="shared" si="190"/>
        <v>1962</v>
      </c>
      <c r="N1751" s="8" t="str" cm="1">
        <f t="array" ref="N1751">IF(G1751="?",INDEX($G$2:$G$2344,MODE(MATCH($G$2:$G$2344,$G$2:$G$2344,0))),G1751)</f>
        <v>tier - 2</v>
      </c>
      <c r="O1751" s="8" t="str" cm="1">
        <f t="array" ref="O1751">IF(H1751="?",INDEX($H$2:$H$2344,MODE(MATCH($H$2:$H$2344,$H$2:$H$2344,0))),H1751)</f>
        <v>tier - 2</v>
      </c>
      <c r="P1751" s="8" t="str">
        <f t="shared" si="193"/>
        <v>R1026</v>
      </c>
      <c r="Q1751" s="11">
        <f t="shared" si="194"/>
        <v>22856</v>
      </c>
      <c r="R1751" s="9">
        <f t="shared" si="196"/>
        <v>60</v>
      </c>
      <c r="S1751" s="9"/>
      <c r="T1751" s="40">
        <f>COUNTA(Table3[[#This Row],[month]:[age]])</f>
        <v>7</v>
      </c>
    </row>
    <row r="1752" spans="1:20" x14ac:dyDescent="0.25">
      <c r="A1752" t="s">
        <v>1783</v>
      </c>
      <c r="B1752">
        <v>1995</v>
      </c>
      <c r="C1752" t="s">
        <v>37</v>
      </c>
      <c r="D1752">
        <v>19</v>
      </c>
      <c r="E1752">
        <v>1</v>
      </c>
      <c r="F1752" s="42">
        <v>16796.41</v>
      </c>
      <c r="G1752" t="s">
        <v>11</v>
      </c>
      <c r="H1752" t="s">
        <v>12</v>
      </c>
      <c r="I1752" t="s">
        <v>247</v>
      </c>
      <c r="J1752" s="7">
        <f t="shared" si="191"/>
        <v>0</v>
      </c>
      <c r="K1752" s="9" t="str">
        <f t="shared" si="195"/>
        <v>Id588</v>
      </c>
      <c r="L1752" s="8" t="str">
        <f t="shared" si="192"/>
        <v>Oct</v>
      </c>
      <c r="M1752" s="9">
        <f t="shared" si="190"/>
        <v>1995</v>
      </c>
      <c r="N1752" s="8" t="str" cm="1">
        <f t="array" ref="N1752">IF(G1752="?",INDEX($G$2:$G$2344,MODE(MATCH($G$2:$G$2344,$G$2:$G$2344,0))),G1752)</f>
        <v>tier - 2</v>
      </c>
      <c r="O1752" s="8" t="str" cm="1">
        <f t="array" ref="O1752">IF(H1752="?",INDEX($H$2:$H$2344,MODE(MATCH($H$2:$H$2344,$H$2:$H$2344,0))),H1752)</f>
        <v>tier - 3</v>
      </c>
      <c r="P1752" s="8" t="str">
        <f t="shared" si="193"/>
        <v>R1024</v>
      </c>
      <c r="Q1752" s="11">
        <f t="shared" si="194"/>
        <v>34991</v>
      </c>
      <c r="R1752" s="9">
        <f t="shared" si="196"/>
        <v>27</v>
      </c>
      <c r="S1752" s="9"/>
      <c r="T1752" s="40">
        <f>COUNTA(Table3[[#This Row],[month]:[age]])</f>
        <v>7</v>
      </c>
    </row>
    <row r="1753" spans="1:20" x14ac:dyDescent="0.25">
      <c r="A1753" t="s">
        <v>1784</v>
      </c>
      <c r="B1753">
        <v>1974</v>
      </c>
      <c r="C1753" t="s">
        <v>35</v>
      </c>
      <c r="D1753">
        <v>8</v>
      </c>
      <c r="E1753">
        <v>0</v>
      </c>
      <c r="F1753" s="42">
        <v>16841.32</v>
      </c>
      <c r="G1753" t="s">
        <v>11</v>
      </c>
      <c r="H1753" t="s">
        <v>12</v>
      </c>
      <c r="I1753" t="s">
        <v>42</v>
      </c>
      <c r="J1753" s="7">
        <f t="shared" si="191"/>
        <v>0</v>
      </c>
      <c r="K1753" s="9" t="str">
        <f t="shared" si="195"/>
        <v>Id587</v>
      </c>
      <c r="L1753" s="8" t="str">
        <f t="shared" si="192"/>
        <v>Aug</v>
      </c>
      <c r="M1753" s="9">
        <f t="shared" si="190"/>
        <v>1974</v>
      </c>
      <c r="N1753" s="8" t="str" cm="1">
        <f t="array" ref="N1753">IF(G1753="?",INDEX($G$2:$G$2344,MODE(MATCH($G$2:$G$2344,$G$2:$G$2344,0))),G1753)</f>
        <v>tier - 2</v>
      </c>
      <c r="O1753" s="8" t="str" cm="1">
        <f t="array" ref="O1753">IF(H1753="?",INDEX($H$2:$H$2344,MODE(MATCH($H$2:$H$2344,$H$2:$H$2344,0))),H1753)</f>
        <v>tier - 3</v>
      </c>
      <c r="P1753" s="8" t="str">
        <f t="shared" si="193"/>
        <v>R1011</v>
      </c>
      <c r="Q1753" s="11">
        <f t="shared" si="194"/>
        <v>27249</v>
      </c>
      <c r="R1753" s="9">
        <f t="shared" si="196"/>
        <v>48</v>
      </c>
      <c r="S1753" s="9"/>
      <c r="T1753" s="40">
        <f>COUNTA(Table3[[#This Row],[month]:[age]])</f>
        <v>7</v>
      </c>
    </row>
    <row r="1754" spans="1:20" x14ac:dyDescent="0.25">
      <c r="A1754" t="s">
        <v>1785</v>
      </c>
      <c r="B1754">
        <v>2003</v>
      </c>
      <c r="C1754" t="s">
        <v>20</v>
      </c>
      <c r="D1754">
        <v>10</v>
      </c>
      <c r="E1754">
        <v>0</v>
      </c>
      <c r="F1754" s="42">
        <v>16884.919999999998</v>
      </c>
      <c r="G1754" t="s">
        <v>11</v>
      </c>
      <c r="H1754" t="s">
        <v>11</v>
      </c>
      <c r="I1754" t="s">
        <v>42</v>
      </c>
      <c r="J1754" s="7">
        <f t="shared" si="191"/>
        <v>0</v>
      </c>
      <c r="K1754" s="9" t="str">
        <f t="shared" si="195"/>
        <v>Id586</v>
      </c>
      <c r="L1754" s="8" t="str">
        <f t="shared" si="192"/>
        <v>Sep</v>
      </c>
      <c r="M1754" s="9">
        <f t="shared" si="190"/>
        <v>2003</v>
      </c>
      <c r="N1754" s="8" t="str" cm="1">
        <f t="array" ref="N1754">IF(G1754="?",INDEX($G$2:$G$2344,MODE(MATCH($G$2:$G$2344,$G$2:$G$2344,0))),G1754)</f>
        <v>tier - 2</v>
      </c>
      <c r="O1754" s="8" t="str" cm="1">
        <f t="array" ref="O1754">IF(H1754="?",INDEX($H$2:$H$2344,MODE(MATCH($H$2:$H$2344,$H$2:$H$2344,0))),H1754)</f>
        <v>tier - 2</v>
      </c>
      <c r="P1754" s="8" t="str">
        <f t="shared" si="193"/>
        <v>R1011</v>
      </c>
      <c r="Q1754" s="11">
        <f t="shared" si="194"/>
        <v>37874</v>
      </c>
      <c r="R1754" s="9">
        <f t="shared" si="196"/>
        <v>19</v>
      </c>
      <c r="S1754" s="9"/>
      <c r="T1754" s="40">
        <f>COUNTA(Table3[[#This Row],[month]:[age]])</f>
        <v>7</v>
      </c>
    </row>
    <row r="1755" spans="1:20" x14ac:dyDescent="0.25">
      <c r="A1755" t="s">
        <v>1786</v>
      </c>
      <c r="B1755">
        <v>1968</v>
      </c>
      <c r="C1755" t="s">
        <v>37</v>
      </c>
      <c r="D1755">
        <v>21</v>
      </c>
      <c r="E1755">
        <v>0</v>
      </c>
      <c r="F1755" s="42">
        <v>16903.5</v>
      </c>
      <c r="G1755" t="s">
        <v>11</v>
      </c>
      <c r="H1755" t="s">
        <v>12</v>
      </c>
      <c r="I1755" t="s">
        <v>23</v>
      </c>
      <c r="J1755" s="7">
        <f t="shared" si="191"/>
        <v>0</v>
      </c>
      <c r="K1755" s="9" t="str">
        <f t="shared" si="195"/>
        <v>Id585</v>
      </c>
      <c r="L1755" s="8" t="str">
        <f t="shared" si="192"/>
        <v>Oct</v>
      </c>
      <c r="M1755" s="9">
        <f t="shared" si="190"/>
        <v>1968</v>
      </c>
      <c r="N1755" s="8" t="str" cm="1">
        <f t="array" ref="N1755">IF(G1755="?",INDEX($G$2:$G$2344,MODE(MATCH($G$2:$G$2344,$G$2:$G$2344,0))),G1755)</f>
        <v>tier - 2</v>
      </c>
      <c r="O1755" s="8" t="str" cm="1">
        <f t="array" ref="O1755">IF(H1755="?",INDEX($H$2:$H$2344,MODE(MATCH($H$2:$H$2344,$H$2:$H$2344,0))),H1755)</f>
        <v>tier - 3</v>
      </c>
      <c r="P1755" s="8" t="str">
        <f t="shared" si="193"/>
        <v>R1012</v>
      </c>
      <c r="Q1755" s="11">
        <f t="shared" si="194"/>
        <v>25132</v>
      </c>
      <c r="R1755" s="9">
        <f t="shared" si="196"/>
        <v>54</v>
      </c>
      <c r="S1755" s="9"/>
      <c r="T1755" s="40">
        <f>COUNTA(Table3[[#This Row],[month]:[age]])</f>
        <v>7</v>
      </c>
    </row>
    <row r="1756" spans="1:20" x14ac:dyDescent="0.25">
      <c r="A1756" t="s">
        <v>1787</v>
      </c>
      <c r="B1756">
        <v>1977</v>
      </c>
      <c r="C1756" t="s">
        <v>35</v>
      </c>
      <c r="D1756">
        <v>25</v>
      </c>
      <c r="E1756">
        <v>2</v>
      </c>
      <c r="F1756" s="42">
        <v>16921.09</v>
      </c>
      <c r="G1756" t="s">
        <v>11</v>
      </c>
      <c r="H1756" t="s">
        <v>12</v>
      </c>
      <c r="I1756" t="s">
        <v>249</v>
      </c>
      <c r="J1756" s="7">
        <f t="shared" si="191"/>
        <v>0</v>
      </c>
      <c r="K1756" s="9" t="str">
        <f t="shared" si="195"/>
        <v>Id584</v>
      </c>
      <c r="L1756" s="8" t="str">
        <f t="shared" si="192"/>
        <v>Aug</v>
      </c>
      <c r="M1756" s="9">
        <f t="shared" si="190"/>
        <v>1977</v>
      </c>
      <c r="N1756" s="8" t="str" cm="1">
        <f t="array" ref="N1756">IF(G1756="?",INDEX($G$2:$G$2344,MODE(MATCH($G$2:$G$2344,$G$2:$G$2344,0))),G1756)</f>
        <v>tier - 2</v>
      </c>
      <c r="O1756" s="8" t="str" cm="1">
        <f t="array" ref="O1756">IF(H1756="?",INDEX($H$2:$H$2344,MODE(MATCH($H$2:$H$2344,$H$2:$H$2344,0))),H1756)</f>
        <v>tier - 3</v>
      </c>
      <c r="P1756" s="8" t="str">
        <f t="shared" si="193"/>
        <v>R1023</v>
      </c>
      <c r="Q1756" s="11">
        <f t="shared" si="194"/>
        <v>28362</v>
      </c>
      <c r="R1756" s="9">
        <f t="shared" si="196"/>
        <v>45</v>
      </c>
      <c r="S1756" s="9"/>
      <c r="T1756" s="40">
        <f>COUNTA(Table3[[#This Row],[month]:[age]])</f>
        <v>7</v>
      </c>
    </row>
    <row r="1757" spans="1:20" x14ac:dyDescent="0.25">
      <c r="A1757" t="s">
        <v>1788</v>
      </c>
      <c r="B1757">
        <v>1980</v>
      </c>
      <c r="C1757" t="s">
        <v>10</v>
      </c>
      <c r="D1757">
        <v>16</v>
      </c>
      <c r="E1757">
        <v>2</v>
      </c>
      <c r="F1757" s="42">
        <v>16990.55</v>
      </c>
      <c r="G1757" t="s">
        <v>11</v>
      </c>
      <c r="H1757" t="s">
        <v>12</v>
      </c>
      <c r="I1757" t="s">
        <v>23</v>
      </c>
      <c r="J1757" s="7">
        <f t="shared" si="191"/>
        <v>0</v>
      </c>
      <c r="K1757" s="9" t="str">
        <f t="shared" si="195"/>
        <v>Id583</v>
      </c>
      <c r="L1757" s="8" t="str">
        <f t="shared" si="192"/>
        <v>Jul</v>
      </c>
      <c r="M1757" s="9">
        <f t="shared" si="190"/>
        <v>1980</v>
      </c>
      <c r="N1757" s="8" t="str" cm="1">
        <f t="array" ref="N1757">IF(G1757="?",INDEX($G$2:$G$2344,MODE(MATCH($G$2:$G$2344,$G$2:$G$2344,0))),G1757)</f>
        <v>tier - 2</v>
      </c>
      <c r="O1757" s="8" t="str" cm="1">
        <f t="array" ref="O1757">IF(H1757="?",INDEX($H$2:$H$2344,MODE(MATCH($H$2:$H$2344,$H$2:$H$2344,0))),H1757)</f>
        <v>tier - 3</v>
      </c>
      <c r="P1757" s="8" t="str">
        <f t="shared" si="193"/>
        <v>R1012</v>
      </c>
      <c r="Q1757" s="11">
        <f t="shared" si="194"/>
        <v>29418</v>
      </c>
      <c r="R1757" s="9">
        <f t="shared" si="196"/>
        <v>42</v>
      </c>
      <c r="S1757" s="9"/>
      <c r="T1757" s="40">
        <f>COUNTA(Table3[[#This Row],[month]:[age]])</f>
        <v>7</v>
      </c>
    </row>
    <row r="1758" spans="1:20" x14ac:dyDescent="0.25">
      <c r="A1758" t="s">
        <v>1789</v>
      </c>
      <c r="B1758">
        <v>1971</v>
      </c>
      <c r="C1758" t="s">
        <v>35</v>
      </c>
      <c r="D1758">
        <v>22</v>
      </c>
      <c r="E1758">
        <v>0</v>
      </c>
      <c r="F1758" s="42">
        <v>17016.009999999998</v>
      </c>
      <c r="G1758" t="s">
        <v>11</v>
      </c>
      <c r="H1758" t="s">
        <v>11</v>
      </c>
      <c r="I1758" t="s">
        <v>249</v>
      </c>
      <c r="J1758" s="7">
        <f t="shared" si="191"/>
        <v>0</v>
      </c>
      <c r="K1758" s="9" t="str">
        <f t="shared" si="195"/>
        <v>Id582</v>
      </c>
      <c r="L1758" s="8" t="str">
        <f t="shared" si="192"/>
        <v>Aug</v>
      </c>
      <c r="M1758" s="9">
        <f t="shared" si="190"/>
        <v>1971</v>
      </c>
      <c r="N1758" s="8" t="str" cm="1">
        <f t="array" ref="N1758">IF(G1758="?",INDEX($G$2:$G$2344,MODE(MATCH($G$2:$G$2344,$G$2:$G$2344,0))),G1758)</f>
        <v>tier - 2</v>
      </c>
      <c r="O1758" s="8" t="str" cm="1">
        <f t="array" ref="O1758">IF(H1758="?",INDEX($H$2:$H$2344,MODE(MATCH($H$2:$H$2344,$H$2:$H$2344,0))),H1758)</f>
        <v>tier - 2</v>
      </c>
      <c r="P1758" s="8" t="str">
        <f t="shared" si="193"/>
        <v>R1023</v>
      </c>
      <c r="Q1758" s="11">
        <f t="shared" si="194"/>
        <v>26167</v>
      </c>
      <c r="R1758" s="9">
        <f t="shared" si="196"/>
        <v>51</v>
      </c>
      <c r="S1758" s="9"/>
      <c r="T1758" s="40">
        <f>COUNTA(Table3[[#This Row],[month]:[age]])</f>
        <v>7</v>
      </c>
    </row>
    <row r="1759" spans="1:20" x14ac:dyDescent="0.25">
      <c r="A1759" t="s">
        <v>1790</v>
      </c>
      <c r="B1759">
        <v>1996</v>
      </c>
      <c r="C1759" t="s">
        <v>18</v>
      </c>
      <c r="D1759">
        <v>10</v>
      </c>
      <c r="E1759">
        <v>0</v>
      </c>
      <c r="F1759" s="42">
        <v>17043.34</v>
      </c>
      <c r="G1759" t="s">
        <v>11</v>
      </c>
      <c r="H1759" t="s">
        <v>12</v>
      </c>
      <c r="I1759" t="s">
        <v>13</v>
      </c>
      <c r="J1759" s="7">
        <f t="shared" si="191"/>
        <v>0</v>
      </c>
      <c r="K1759" s="9" t="str">
        <f t="shared" si="195"/>
        <v>Id581</v>
      </c>
      <c r="L1759" s="8" t="str">
        <f t="shared" si="192"/>
        <v>Jun</v>
      </c>
      <c r="M1759" s="9">
        <f t="shared" si="190"/>
        <v>1996</v>
      </c>
      <c r="N1759" s="8" t="str" cm="1">
        <f t="array" ref="N1759">IF(G1759="?",INDEX($G$2:$G$2344,MODE(MATCH($G$2:$G$2344,$G$2:$G$2344,0))),G1759)</f>
        <v>tier - 2</v>
      </c>
      <c r="O1759" s="8" t="str" cm="1">
        <f t="array" ref="O1759">IF(H1759="?",INDEX($H$2:$H$2344,MODE(MATCH($H$2:$H$2344,$H$2:$H$2344,0))),H1759)</f>
        <v>tier - 3</v>
      </c>
      <c r="P1759" s="8" t="str">
        <f t="shared" si="193"/>
        <v>R1013</v>
      </c>
      <c r="Q1759" s="11">
        <f t="shared" si="194"/>
        <v>35226</v>
      </c>
      <c r="R1759" s="9">
        <f t="shared" si="196"/>
        <v>26</v>
      </c>
      <c r="S1759" s="9"/>
      <c r="T1759" s="40">
        <f>COUNTA(Table3[[#This Row],[month]:[age]])</f>
        <v>7</v>
      </c>
    </row>
    <row r="1760" spans="1:20" x14ac:dyDescent="0.25">
      <c r="A1760" t="s">
        <v>1791</v>
      </c>
      <c r="B1760">
        <v>2003</v>
      </c>
      <c r="C1760" t="s">
        <v>30</v>
      </c>
      <c r="D1760">
        <v>26</v>
      </c>
      <c r="E1760">
        <v>0</v>
      </c>
      <c r="F1760" s="42">
        <v>17081.080000000002</v>
      </c>
      <c r="G1760" t="s">
        <v>11</v>
      </c>
      <c r="H1760" t="s">
        <v>11</v>
      </c>
      <c r="I1760" t="s">
        <v>42</v>
      </c>
      <c r="J1760" s="7">
        <f t="shared" si="191"/>
        <v>0</v>
      </c>
      <c r="K1760" s="9" t="str">
        <f t="shared" si="195"/>
        <v>Id580</v>
      </c>
      <c r="L1760" s="8" t="str">
        <f t="shared" si="192"/>
        <v>Dec</v>
      </c>
      <c r="M1760" s="9">
        <f t="shared" si="190"/>
        <v>2003</v>
      </c>
      <c r="N1760" s="8" t="str" cm="1">
        <f t="array" ref="N1760">IF(G1760="?",INDEX($G$2:$G$2344,MODE(MATCH($G$2:$G$2344,$G$2:$G$2344,0))),G1760)</f>
        <v>tier - 2</v>
      </c>
      <c r="O1760" s="8" t="str" cm="1">
        <f t="array" ref="O1760">IF(H1760="?",INDEX($H$2:$H$2344,MODE(MATCH($H$2:$H$2344,$H$2:$H$2344,0))),H1760)</f>
        <v>tier - 2</v>
      </c>
      <c r="P1760" s="8" t="str">
        <f t="shared" si="193"/>
        <v>R1011</v>
      </c>
      <c r="Q1760" s="11">
        <f t="shared" si="194"/>
        <v>37981</v>
      </c>
      <c r="R1760" s="9">
        <f t="shared" si="196"/>
        <v>19</v>
      </c>
      <c r="S1760" s="9"/>
      <c r="T1760" s="40">
        <f>COUNTA(Table3[[#This Row],[month]:[age]])</f>
        <v>7</v>
      </c>
    </row>
    <row r="1761" spans="1:20" x14ac:dyDescent="0.25">
      <c r="A1761" t="s">
        <v>1792</v>
      </c>
      <c r="B1761">
        <v>2002</v>
      </c>
      <c r="C1761" t="s">
        <v>18</v>
      </c>
      <c r="D1761">
        <v>28</v>
      </c>
      <c r="E1761">
        <v>1</v>
      </c>
      <c r="F1761" s="42">
        <v>17085.27</v>
      </c>
      <c r="G1761" t="s">
        <v>11</v>
      </c>
      <c r="H1761" t="s">
        <v>12</v>
      </c>
      <c r="I1761" t="s">
        <v>13</v>
      </c>
      <c r="J1761" s="7">
        <f t="shared" si="191"/>
        <v>0</v>
      </c>
      <c r="K1761" s="9" t="str">
        <f t="shared" si="195"/>
        <v>Id579</v>
      </c>
      <c r="L1761" s="8" t="str">
        <f t="shared" si="192"/>
        <v>Jun</v>
      </c>
      <c r="M1761" s="9">
        <f t="shared" si="190"/>
        <v>2002</v>
      </c>
      <c r="N1761" s="8" t="str" cm="1">
        <f t="array" ref="N1761">IF(G1761="?",INDEX($G$2:$G$2344,MODE(MATCH($G$2:$G$2344,$G$2:$G$2344,0))),G1761)</f>
        <v>tier - 2</v>
      </c>
      <c r="O1761" s="8" t="str" cm="1">
        <f t="array" ref="O1761">IF(H1761="?",INDEX($H$2:$H$2344,MODE(MATCH($H$2:$H$2344,$H$2:$H$2344,0))),H1761)</f>
        <v>tier - 3</v>
      </c>
      <c r="P1761" s="8" t="str">
        <f t="shared" si="193"/>
        <v>R1013</v>
      </c>
      <c r="Q1761" s="11">
        <f t="shared" si="194"/>
        <v>37435</v>
      </c>
      <c r="R1761" s="9">
        <f t="shared" si="196"/>
        <v>20</v>
      </c>
      <c r="S1761" s="9"/>
      <c r="T1761" s="40">
        <f>COUNTA(Table3[[#This Row],[month]:[age]])</f>
        <v>7</v>
      </c>
    </row>
    <row r="1762" spans="1:20" x14ac:dyDescent="0.25">
      <c r="A1762" t="s">
        <v>1793</v>
      </c>
      <c r="B1762">
        <v>1998</v>
      </c>
      <c r="C1762" t="s">
        <v>18</v>
      </c>
      <c r="D1762">
        <v>3</v>
      </c>
      <c r="E1762">
        <v>4</v>
      </c>
      <c r="F1762" s="42">
        <v>17128.43</v>
      </c>
      <c r="G1762" t="s">
        <v>11</v>
      </c>
      <c r="H1762" t="s">
        <v>12</v>
      </c>
      <c r="I1762" t="s">
        <v>168</v>
      </c>
      <c r="J1762" s="7">
        <f t="shared" si="191"/>
        <v>0</v>
      </c>
      <c r="K1762" s="9" t="str">
        <f t="shared" si="195"/>
        <v>Id578</v>
      </c>
      <c r="L1762" s="8" t="str">
        <f t="shared" si="192"/>
        <v>Jun</v>
      </c>
      <c r="M1762" s="9">
        <f t="shared" si="190"/>
        <v>1998</v>
      </c>
      <c r="N1762" s="8" t="str" cm="1">
        <f t="array" ref="N1762">IF(G1762="?",INDEX($G$2:$G$2344,MODE(MATCH($G$2:$G$2344,$G$2:$G$2344,0))),G1762)</f>
        <v>tier - 2</v>
      </c>
      <c r="O1762" s="8" t="str" cm="1">
        <f t="array" ref="O1762">IF(H1762="?",INDEX($H$2:$H$2344,MODE(MATCH($H$2:$H$2344,$H$2:$H$2344,0))),H1762)</f>
        <v>tier - 3</v>
      </c>
      <c r="P1762" s="8" t="str">
        <f t="shared" si="193"/>
        <v>R1016</v>
      </c>
      <c r="Q1762" s="11">
        <f t="shared" si="194"/>
        <v>35949</v>
      </c>
      <c r="R1762" s="9">
        <f t="shared" si="196"/>
        <v>25</v>
      </c>
      <c r="S1762" s="9"/>
      <c r="T1762" s="40">
        <f>COUNTA(Table3[[#This Row],[month]:[age]])</f>
        <v>7</v>
      </c>
    </row>
    <row r="1763" spans="1:20" x14ac:dyDescent="0.25">
      <c r="A1763" t="s">
        <v>1794</v>
      </c>
      <c r="B1763">
        <v>1965</v>
      </c>
      <c r="C1763" t="s">
        <v>20</v>
      </c>
      <c r="D1763">
        <v>16</v>
      </c>
      <c r="E1763">
        <v>0</v>
      </c>
      <c r="F1763" s="42">
        <v>17172.27</v>
      </c>
      <c r="G1763" t="s">
        <v>11</v>
      </c>
      <c r="H1763" t="s">
        <v>11</v>
      </c>
      <c r="I1763" t="s">
        <v>535</v>
      </c>
      <c r="J1763" s="7">
        <f t="shared" si="191"/>
        <v>0</v>
      </c>
      <c r="K1763" s="9" t="str">
        <f t="shared" si="195"/>
        <v>Id577</v>
      </c>
      <c r="L1763" s="8" t="str">
        <f t="shared" si="192"/>
        <v>Sep</v>
      </c>
      <c r="M1763" s="9">
        <f t="shared" si="190"/>
        <v>1965</v>
      </c>
      <c r="N1763" s="8" t="str" cm="1">
        <f t="array" ref="N1763">IF(G1763="?",INDEX($G$2:$G$2344,MODE(MATCH($G$2:$G$2344,$G$2:$G$2344,0))),G1763)</f>
        <v>tier - 2</v>
      </c>
      <c r="O1763" s="8" t="str" cm="1">
        <f t="array" ref="O1763">IF(H1763="?",INDEX($H$2:$H$2344,MODE(MATCH($H$2:$H$2344,$H$2:$H$2344,0))),H1763)</f>
        <v>tier - 2</v>
      </c>
      <c r="P1763" s="8" t="str">
        <f t="shared" si="193"/>
        <v>R1026</v>
      </c>
      <c r="Q1763" s="11">
        <f t="shared" si="194"/>
        <v>24001</v>
      </c>
      <c r="R1763" s="9">
        <f t="shared" si="196"/>
        <v>57</v>
      </c>
      <c r="S1763" s="9"/>
      <c r="T1763" s="40">
        <f>COUNTA(Table3[[#This Row],[month]:[age]])</f>
        <v>7</v>
      </c>
    </row>
    <row r="1764" spans="1:20" x14ac:dyDescent="0.25">
      <c r="A1764" t="s">
        <v>1795</v>
      </c>
      <c r="B1764">
        <v>1964</v>
      </c>
      <c r="C1764" t="s">
        <v>18</v>
      </c>
      <c r="D1764">
        <v>7</v>
      </c>
      <c r="E1764">
        <v>0</v>
      </c>
      <c r="F1764" s="42">
        <v>17174.52</v>
      </c>
      <c r="G1764" t="s">
        <v>11</v>
      </c>
      <c r="H1764" t="s">
        <v>11</v>
      </c>
      <c r="I1764" t="s">
        <v>23</v>
      </c>
      <c r="J1764" s="7">
        <f t="shared" si="191"/>
        <v>0</v>
      </c>
      <c r="K1764" s="9" t="str">
        <f t="shared" si="195"/>
        <v>Id576</v>
      </c>
      <c r="L1764" s="8" t="str">
        <f t="shared" si="192"/>
        <v>Jun</v>
      </c>
      <c r="M1764" s="9">
        <f t="shared" si="190"/>
        <v>1964</v>
      </c>
      <c r="N1764" s="8" t="str" cm="1">
        <f t="array" ref="N1764">IF(G1764="?",INDEX($G$2:$G$2344,MODE(MATCH($G$2:$G$2344,$G$2:$G$2344,0))),G1764)</f>
        <v>tier - 2</v>
      </c>
      <c r="O1764" s="8" t="str" cm="1">
        <f t="array" ref="O1764">IF(H1764="?",INDEX($H$2:$H$2344,MODE(MATCH($H$2:$H$2344,$H$2:$H$2344,0))),H1764)</f>
        <v>tier - 2</v>
      </c>
      <c r="P1764" s="8" t="str">
        <f t="shared" si="193"/>
        <v>R1012</v>
      </c>
      <c r="Q1764" s="11">
        <f t="shared" si="194"/>
        <v>23535</v>
      </c>
      <c r="R1764" s="9">
        <f t="shared" si="196"/>
        <v>59</v>
      </c>
      <c r="S1764" s="9"/>
      <c r="T1764" s="40">
        <f>COUNTA(Table3[[#This Row],[month]:[age]])</f>
        <v>7</v>
      </c>
    </row>
    <row r="1765" spans="1:20" x14ac:dyDescent="0.25">
      <c r="A1765" t="s">
        <v>1796</v>
      </c>
      <c r="B1765">
        <v>2004</v>
      </c>
      <c r="C1765" t="s">
        <v>35</v>
      </c>
      <c r="D1765">
        <v>18</v>
      </c>
      <c r="E1765">
        <v>1</v>
      </c>
      <c r="F1765" s="42">
        <v>17178.68</v>
      </c>
      <c r="G1765" t="s">
        <v>11</v>
      </c>
      <c r="H1765" t="s">
        <v>11</v>
      </c>
      <c r="I1765" t="s">
        <v>166</v>
      </c>
      <c r="J1765" s="7">
        <f t="shared" si="191"/>
        <v>0</v>
      </c>
      <c r="K1765" s="9" t="str">
        <f t="shared" si="195"/>
        <v>Id575</v>
      </c>
      <c r="L1765" s="8" t="str">
        <f t="shared" si="192"/>
        <v>Aug</v>
      </c>
      <c r="M1765" s="9">
        <f t="shared" si="190"/>
        <v>2004</v>
      </c>
      <c r="N1765" s="8" t="str" cm="1">
        <f t="array" ref="N1765">IF(G1765="?",INDEX($G$2:$G$2344,MODE(MATCH($G$2:$G$2344,$G$2:$G$2344,0))),G1765)</f>
        <v>tier - 2</v>
      </c>
      <c r="O1765" s="8" t="str" cm="1">
        <f t="array" ref="O1765">IF(H1765="?",INDEX($H$2:$H$2344,MODE(MATCH($H$2:$H$2344,$H$2:$H$2344,0))),H1765)</f>
        <v>tier - 2</v>
      </c>
      <c r="P1765" s="8" t="str">
        <f t="shared" si="193"/>
        <v>R1019</v>
      </c>
      <c r="Q1765" s="11">
        <f t="shared" si="194"/>
        <v>38217</v>
      </c>
      <c r="R1765" s="9">
        <f t="shared" si="196"/>
        <v>18</v>
      </c>
      <c r="S1765" s="9"/>
      <c r="T1765" s="40">
        <f>COUNTA(Table3[[#This Row],[month]:[age]])</f>
        <v>7</v>
      </c>
    </row>
    <row r="1766" spans="1:20" x14ac:dyDescent="0.25">
      <c r="A1766" t="s">
        <v>1797</v>
      </c>
      <c r="B1766">
        <v>1982</v>
      </c>
      <c r="C1766" t="s">
        <v>37</v>
      </c>
      <c r="D1766">
        <v>22</v>
      </c>
      <c r="E1766">
        <v>1</v>
      </c>
      <c r="F1766" s="42">
        <v>17179.52</v>
      </c>
      <c r="G1766" t="s">
        <v>11</v>
      </c>
      <c r="H1766" t="s">
        <v>16</v>
      </c>
      <c r="I1766" t="s">
        <v>13</v>
      </c>
      <c r="J1766" s="7">
        <f t="shared" si="191"/>
        <v>0</v>
      </c>
      <c r="K1766" s="9" t="str">
        <f t="shared" si="195"/>
        <v>Id574</v>
      </c>
      <c r="L1766" s="8" t="str">
        <f t="shared" si="192"/>
        <v>Oct</v>
      </c>
      <c r="M1766" s="9">
        <f t="shared" si="190"/>
        <v>1982</v>
      </c>
      <c r="N1766" s="8" t="str" cm="1">
        <f t="array" ref="N1766">IF(G1766="?",INDEX($G$2:$G$2344,MODE(MATCH($G$2:$G$2344,$G$2:$G$2344,0))),G1766)</f>
        <v>tier - 2</v>
      </c>
      <c r="O1766" s="8" t="str" cm="1">
        <f t="array" ref="O1766">IF(H1766="?",INDEX($H$2:$H$2344,MODE(MATCH($H$2:$H$2344,$H$2:$H$2344,0))),H1766)</f>
        <v>tier - 1</v>
      </c>
      <c r="P1766" s="8" t="str">
        <f t="shared" si="193"/>
        <v>R1013</v>
      </c>
      <c r="Q1766" s="11">
        <f t="shared" si="194"/>
        <v>30246</v>
      </c>
      <c r="R1766" s="9">
        <f t="shared" si="196"/>
        <v>40</v>
      </c>
      <c r="S1766" s="9"/>
      <c r="T1766" s="40">
        <f>COUNTA(Table3[[#This Row],[month]:[age]])</f>
        <v>7</v>
      </c>
    </row>
    <row r="1767" spans="1:20" x14ac:dyDescent="0.25">
      <c r="A1767" t="s">
        <v>1798</v>
      </c>
      <c r="B1767">
        <v>1975</v>
      </c>
      <c r="C1767" t="s">
        <v>35</v>
      </c>
      <c r="D1767">
        <v>25</v>
      </c>
      <c r="E1767">
        <v>1</v>
      </c>
      <c r="F1767" s="42">
        <v>17253.43</v>
      </c>
      <c r="G1767" t="s">
        <v>11</v>
      </c>
      <c r="H1767" t="s">
        <v>12</v>
      </c>
      <c r="I1767" t="s">
        <v>535</v>
      </c>
      <c r="J1767" s="7">
        <f t="shared" si="191"/>
        <v>0</v>
      </c>
      <c r="K1767" s="9" t="str">
        <f t="shared" si="195"/>
        <v>Id573</v>
      </c>
      <c r="L1767" s="8" t="str">
        <f t="shared" si="192"/>
        <v>Aug</v>
      </c>
      <c r="M1767" s="9">
        <f t="shared" si="190"/>
        <v>1975</v>
      </c>
      <c r="N1767" s="8" t="str" cm="1">
        <f t="array" ref="N1767">IF(G1767="?",INDEX($G$2:$G$2344,MODE(MATCH($G$2:$G$2344,$G$2:$G$2344,0))),G1767)</f>
        <v>tier - 2</v>
      </c>
      <c r="O1767" s="8" t="str" cm="1">
        <f t="array" ref="O1767">IF(H1767="?",INDEX($H$2:$H$2344,MODE(MATCH($H$2:$H$2344,$H$2:$H$2344,0))),H1767)</f>
        <v>tier - 3</v>
      </c>
      <c r="P1767" s="8" t="str">
        <f t="shared" si="193"/>
        <v>R1026</v>
      </c>
      <c r="Q1767" s="11">
        <f t="shared" si="194"/>
        <v>27631</v>
      </c>
      <c r="R1767" s="9">
        <f t="shared" si="196"/>
        <v>47</v>
      </c>
      <c r="S1767" s="9"/>
      <c r="T1767" s="40">
        <f>COUNTA(Table3[[#This Row],[month]:[age]])</f>
        <v>7</v>
      </c>
    </row>
    <row r="1768" spans="1:20" x14ac:dyDescent="0.25">
      <c r="A1768" t="s">
        <v>1799</v>
      </c>
      <c r="B1768">
        <v>1963</v>
      </c>
      <c r="C1768" t="s">
        <v>10</v>
      </c>
      <c r="D1768">
        <v>12</v>
      </c>
      <c r="E1768">
        <v>0</v>
      </c>
      <c r="F1768" s="42">
        <v>17337.580000000002</v>
      </c>
      <c r="G1768" t="s">
        <v>11</v>
      </c>
      <c r="H1768" t="s">
        <v>12</v>
      </c>
      <c r="I1768" t="s">
        <v>249</v>
      </c>
      <c r="J1768" s="7">
        <f t="shared" si="191"/>
        <v>0</v>
      </c>
      <c r="K1768" s="9" t="str">
        <f t="shared" si="195"/>
        <v>Id572</v>
      </c>
      <c r="L1768" s="8" t="str">
        <f t="shared" si="192"/>
        <v>Jul</v>
      </c>
      <c r="M1768" s="9">
        <f t="shared" si="190"/>
        <v>1963</v>
      </c>
      <c r="N1768" s="8" t="str" cm="1">
        <f t="array" ref="N1768">IF(G1768="?",INDEX($G$2:$G$2344,MODE(MATCH($G$2:$G$2344,$G$2:$G$2344,0))),G1768)</f>
        <v>tier - 2</v>
      </c>
      <c r="O1768" s="8" t="str" cm="1">
        <f t="array" ref="O1768">IF(H1768="?",INDEX($H$2:$H$2344,MODE(MATCH($H$2:$H$2344,$H$2:$H$2344,0))),H1768)</f>
        <v>tier - 3</v>
      </c>
      <c r="P1768" s="8" t="str">
        <f t="shared" si="193"/>
        <v>R1023</v>
      </c>
      <c r="Q1768" s="11">
        <f t="shared" si="194"/>
        <v>23204</v>
      </c>
      <c r="R1768" s="9">
        <f t="shared" si="196"/>
        <v>59</v>
      </c>
      <c r="S1768" s="9"/>
      <c r="T1768" s="40">
        <f>COUNTA(Table3[[#This Row],[month]:[age]])</f>
        <v>7</v>
      </c>
    </row>
    <row r="1769" spans="1:20" x14ac:dyDescent="0.25">
      <c r="A1769" t="s">
        <v>1800</v>
      </c>
      <c r="B1769">
        <v>2003</v>
      </c>
      <c r="C1769" t="s">
        <v>15</v>
      </c>
      <c r="D1769">
        <v>1</v>
      </c>
      <c r="E1769">
        <v>0</v>
      </c>
      <c r="F1769" s="42">
        <v>17352.68</v>
      </c>
      <c r="G1769" t="s">
        <v>11</v>
      </c>
      <c r="H1769" t="s">
        <v>12</v>
      </c>
      <c r="I1769" t="s">
        <v>23</v>
      </c>
      <c r="J1769" s="7">
        <f t="shared" si="191"/>
        <v>0</v>
      </c>
      <c r="K1769" s="9" t="str">
        <f t="shared" si="195"/>
        <v>Id571</v>
      </c>
      <c r="L1769" s="8" t="str">
        <f t="shared" si="192"/>
        <v>Nov</v>
      </c>
      <c r="M1769" s="9">
        <f t="shared" si="190"/>
        <v>2003</v>
      </c>
      <c r="N1769" s="8" t="str" cm="1">
        <f t="array" ref="N1769">IF(G1769="?",INDEX($G$2:$G$2344,MODE(MATCH($G$2:$G$2344,$G$2:$G$2344,0))),G1769)</f>
        <v>tier - 2</v>
      </c>
      <c r="O1769" s="8" t="str" cm="1">
        <f t="array" ref="O1769">IF(H1769="?",INDEX($H$2:$H$2344,MODE(MATCH($H$2:$H$2344,$H$2:$H$2344,0))),H1769)</f>
        <v>tier - 3</v>
      </c>
      <c r="P1769" s="8" t="str">
        <f t="shared" si="193"/>
        <v>R1012</v>
      </c>
      <c r="Q1769" s="11">
        <f t="shared" si="194"/>
        <v>37926</v>
      </c>
      <c r="R1769" s="9">
        <f t="shared" si="196"/>
        <v>19</v>
      </c>
      <c r="S1769" s="9"/>
      <c r="T1769" s="40">
        <f>COUNTA(Table3[[#This Row],[month]:[age]])</f>
        <v>7</v>
      </c>
    </row>
    <row r="1770" spans="1:20" x14ac:dyDescent="0.25">
      <c r="A1770" t="s">
        <v>1801</v>
      </c>
      <c r="B1770">
        <v>1992</v>
      </c>
      <c r="C1770" t="s">
        <v>37</v>
      </c>
      <c r="D1770">
        <v>18</v>
      </c>
      <c r="E1770">
        <v>2</v>
      </c>
      <c r="F1770" s="42">
        <v>17361.77</v>
      </c>
      <c r="G1770" t="s">
        <v>11</v>
      </c>
      <c r="H1770" t="s">
        <v>16</v>
      </c>
      <c r="I1770" t="s">
        <v>23</v>
      </c>
      <c r="J1770" s="7">
        <f t="shared" si="191"/>
        <v>0</v>
      </c>
      <c r="K1770" s="9" t="str">
        <f t="shared" si="195"/>
        <v>Id570</v>
      </c>
      <c r="L1770" s="8" t="str">
        <f t="shared" si="192"/>
        <v>Oct</v>
      </c>
      <c r="M1770" s="9">
        <f t="shared" si="190"/>
        <v>1992</v>
      </c>
      <c r="N1770" s="8" t="str" cm="1">
        <f t="array" ref="N1770">IF(G1770="?",INDEX($G$2:$G$2344,MODE(MATCH($G$2:$G$2344,$G$2:$G$2344,0))),G1770)</f>
        <v>tier - 2</v>
      </c>
      <c r="O1770" s="8" t="str" cm="1">
        <f t="array" ref="O1770">IF(H1770="?",INDEX($H$2:$H$2344,MODE(MATCH($H$2:$H$2344,$H$2:$H$2344,0))),H1770)</f>
        <v>tier - 1</v>
      </c>
      <c r="P1770" s="8" t="str">
        <f t="shared" si="193"/>
        <v>R1012</v>
      </c>
      <c r="Q1770" s="11">
        <f t="shared" si="194"/>
        <v>33895</v>
      </c>
      <c r="R1770" s="9">
        <f t="shared" si="196"/>
        <v>30</v>
      </c>
      <c r="S1770" s="9"/>
      <c r="T1770" s="40">
        <f>COUNTA(Table3[[#This Row],[month]:[age]])</f>
        <v>7</v>
      </c>
    </row>
    <row r="1771" spans="1:20" x14ac:dyDescent="0.25">
      <c r="A1771" t="s">
        <v>1802</v>
      </c>
      <c r="B1771">
        <v>2003</v>
      </c>
      <c r="C1771" t="s">
        <v>15</v>
      </c>
      <c r="D1771">
        <v>2</v>
      </c>
      <c r="E1771">
        <v>0</v>
      </c>
      <c r="F1771" s="42">
        <v>17468.98</v>
      </c>
      <c r="G1771" t="s">
        <v>11</v>
      </c>
      <c r="H1771" t="s">
        <v>16</v>
      </c>
      <c r="I1771" t="s">
        <v>23</v>
      </c>
      <c r="J1771" s="7">
        <f t="shared" si="191"/>
        <v>0</v>
      </c>
      <c r="K1771" s="9" t="str">
        <f t="shared" si="195"/>
        <v>Id569</v>
      </c>
      <c r="L1771" s="8" t="str">
        <f t="shared" si="192"/>
        <v>Nov</v>
      </c>
      <c r="M1771" s="9">
        <f t="shared" si="190"/>
        <v>2003</v>
      </c>
      <c r="N1771" s="8" t="str" cm="1">
        <f t="array" ref="N1771">IF(G1771="?",INDEX($G$2:$G$2344,MODE(MATCH($G$2:$G$2344,$G$2:$G$2344,0))),G1771)</f>
        <v>tier - 2</v>
      </c>
      <c r="O1771" s="8" t="str" cm="1">
        <f t="array" ref="O1771">IF(H1771="?",INDEX($H$2:$H$2344,MODE(MATCH($H$2:$H$2344,$H$2:$H$2344,0))),H1771)</f>
        <v>tier - 1</v>
      </c>
      <c r="P1771" s="8" t="str">
        <f t="shared" si="193"/>
        <v>R1012</v>
      </c>
      <c r="Q1771" s="11">
        <f t="shared" si="194"/>
        <v>37927</v>
      </c>
      <c r="R1771" s="9">
        <f t="shared" si="196"/>
        <v>19</v>
      </c>
      <c r="S1771" s="9"/>
      <c r="T1771" s="40">
        <f>COUNTA(Table3[[#This Row],[month]:[age]])</f>
        <v>7</v>
      </c>
    </row>
    <row r="1772" spans="1:20" x14ac:dyDescent="0.25">
      <c r="A1772" t="s">
        <v>1803</v>
      </c>
      <c r="B1772">
        <v>1971</v>
      </c>
      <c r="C1772" t="s">
        <v>18</v>
      </c>
      <c r="D1772">
        <v>8</v>
      </c>
      <c r="E1772">
        <v>0</v>
      </c>
      <c r="F1772" s="42">
        <v>17479.53</v>
      </c>
      <c r="G1772" t="s">
        <v>16</v>
      </c>
      <c r="H1772" t="s">
        <v>16</v>
      </c>
      <c r="I1772" t="s">
        <v>23</v>
      </c>
      <c r="J1772" s="7">
        <f t="shared" si="191"/>
        <v>0</v>
      </c>
      <c r="K1772" s="9" t="str">
        <f t="shared" si="195"/>
        <v>Id568</v>
      </c>
      <c r="L1772" s="8" t="str">
        <f t="shared" si="192"/>
        <v>Jun</v>
      </c>
      <c r="M1772" s="9">
        <f t="shared" si="190"/>
        <v>1971</v>
      </c>
      <c r="N1772" s="8" t="str" cm="1">
        <f t="array" ref="N1772">IF(G1772="?",INDEX($G$2:$G$2344,MODE(MATCH($G$2:$G$2344,$G$2:$G$2344,0))),G1772)</f>
        <v>tier - 1</v>
      </c>
      <c r="O1772" s="8" t="str" cm="1">
        <f t="array" ref="O1772">IF(H1772="?",INDEX($H$2:$H$2344,MODE(MATCH($H$2:$H$2344,$H$2:$H$2344,0))),H1772)</f>
        <v>tier - 1</v>
      </c>
      <c r="P1772" s="8" t="str">
        <f t="shared" si="193"/>
        <v>R1012</v>
      </c>
      <c r="Q1772" s="11">
        <f t="shared" si="194"/>
        <v>26092</v>
      </c>
      <c r="R1772" s="9">
        <f t="shared" si="196"/>
        <v>52</v>
      </c>
      <c r="S1772" s="9"/>
      <c r="T1772" s="40">
        <f>COUNTA(Table3[[#This Row],[month]:[age]])</f>
        <v>7</v>
      </c>
    </row>
    <row r="1773" spans="1:20" x14ac:dyDescent="0.25">
      <c r="A1773" t="s">
        <v>1804</v>
      </c>
      <c r="B1773">
        <v>1990</v>
      </c>
      <c r="C1773" t="s">
        <v>30</v>
      </c>
      <c r="D1773">
        <v>29</v>
      </c>
      <c r="E1773">
        <v>0</v>
      </c>
      <c r="F1773" s="42">
        <v>17496.310000000001</v>
      </c>
      <c r="G1773" t="s">
        <v>16</v>
      </c>
      <c r="H1773" t="s">
        <v>11</v>
      </c>
      <c r="I1773" t="s">
        <v>42</v>
      </c>
      <c r="J1773" s="7">
        <f t="shared" si="191"/>
        <v>0</v>
      </c>
      <c r="K1773" s="9" t="str">
        <f t="shared" si="195"/>
        <v>Id567</v>
      </c>
      <c r="L1773" s="8" t="str">
        <f t="shared" si="192"/>
        <v>Dec</v>
      </c>
      <c r="M1773" s="9">
        <f t="shared" si="190"/>
        <v>1990</v>
      </c>
      <c r="N1773" s="8" t="str" cm="1">
        <f t="array" ref="N1773">IF(G1773="?",INDEX($G$2:$G$2344,MODE(MATCH($G$2:$G$2344,$G$2:$G$2344,0))),G1773)</f>
        <v>tier - 1</v>
      </c>
      <c r="O1773" s="8" t="str" cm="1">
        <f t="array" ref="O1773">IF(H1773="?",INDEX($H$2:$H$2344,MODE(MATCH($H$2:$H$2344,$H$2:$H$2344,0))),H1773)</f>
        <v>tier - 2</v>
      </c>
      <c r="P1773" s="8" t="str">
        <f t="shared" si="193"/>
        <v>R1011</v>
      </c>
      <c r="Q1773" s="11">
        <f t="shared" si="194"/>
        <v>33236</v>
      </c>
      <c r="R1773" s="9">
        <f t="shared" si="196"/>
        <v>32</v>
      </c>
      <c r="S1773" s="9"/>
      <c r="T1773" s="40">
        <f>COUNTA(Table3[[#This Row],[month]:[age]])</f>
        <v>7</v>
      </c>
    </row>
    <row r="1774" spans="1:20" x14ac:dyDescent="0.25">
      <c r="A1774" t="s">
        <v>1805</v>
      </c>
      <c r="B1774">
        <v>1965</v>
      </c>
      <c r="C1774" t="s">
        <v>18</v>
      </c>
      <c r="D1774">
        <v>16</v>
      </c>
      <c r="E1774">
        <v>0</v>
      </c>
      <c r="F1774" s="42">
        <v>17505.650000000001</v>
      </c>
      <c r="G1774" t="s">
        <v>16</v>
      </c>
      <c r="H1774" t="s">
        <v>11</v>
      </c>
      <c r="I1774" t="s">
        <v>249</v>
      </c>
      <c r="J1774" s="7">
        <f t="shared" si="191"/>
        <v>0</v>
      </c>
      <c r="K1774" s="9" t="str">
        <f t="shared" si="195"/>
        <v>Id566</v>
      </c>
      <c r="L1774" s="8" t="str">
        <f t="shared" si="192"/>
        <v>Jun</v>
      </c>
      <c r="M1774" s="9">
        <f t="shared" si="190"/>
        <v>1965</v>
      </c>
      <c r="N1774" s="8" t="str" cm="1">
        <f t="array" ref="N1774">IF(G1774="?",INDEX($G$2:$G$2344,MODE(MATCH($G$2:$G$2344,$G$2:$G$2344,0))),G1774)</f>
        <v>tier - 1</v>
      </c>
      <c r="O1774" s="8" t="str" cm="1">
        <f t="array" ref="O1774">IF(H1774="?",INDEX($H$2:$H$2344,MODE(MATCH($H$2:$H$2344,$H$2:$H$2344,0))),H1774)</f>
        <v>tier - 2</v>
      </c>
      <c r="P1774" s="8" t="str">
        <f t="shared" si="193"/>
        <v>R1023</v>
      </c>
      <c r="Q1774" s="11">
        <f t="shared" si="194"/>
        <v>23909</v>
      </c>
      <c r="R1774" s="9">
        <f t="shared" si="196"/>
        <v>57</v>
      </c>
      <c r="S1774" s="9"/>
      <c r="T1774" s="40">
        <f>COUNTA(Table3[[#This Row],[month]:[age]])</f>
        <v>7</v>
      </c>
    </row>
    <row r="1775" spans="1:20" x14ac:dyDescent="0.25">
      <c r="A1775" t="s">
        <v>1806</v>
      </c>
      <c r="B1775">
        <v>1968</v>
      </c>
      <c r="C1775" t="s">
        <v>10</v>
      </c>
      <c r="D1775">
        <v>12</v>
      </c>
      <c r="E1775">
        <v>0</v>
      </c>
      <c r="F1775" s="42">
        <v>17507.47</v>
      </c>
      <c r="G1775" t="s">
        <v>16</v>
      </c>
      <c r="H1775" t="s">
        <v>16</v>
      </c>
      <c r="I1775" t="s">
        <v>535</v>
      </c>
      <c r="J1775" s="7">
        <f t="shared" si="191"/>
        <v>0</v>
      </c>
      <c r="K1775" s="9" t="str">
        <f t="shared" si="195"/>
        <v>Id565</v>
      </c>
      <c r="L1775" s="8" t="str">
        <f t="shared" si="192"/>
        <v>Jul</v>
      </c>
      <c r="M1775" s="9">
        <f t="shared" si="190"/>
        <v>1968</v>
      </c>
      <c r="N1775" s="8" t="str" cm="1">
        <f t="array" ref="N1775">IF(G1775="?",INDEX($G$2:$G$2344,MODE(MATCH($G$2:$G$2344,$G$2:$G$2344,0))),G1775)</f>
        <v>tier - 1</v>
      </c>
      <c r="O1775" s="8" t="str" cm="1">
        <f t="array" ref="O1775">IF(H1775="?",INDEX($H$2:$H$2344,MODE(MATCH($H$2:$H$2344,$H$2:$H$2344,0))),H1775)</f>
        <v>tier - 1</v>
      </c>
      <c r="P1775" s="8" t="str">
        <f t="shared" si="193"/>
        <v>R1026</v>
      </c>
      <c r="Q1775" s="11">
        <f t="shared" si="194"/>
        <v>25031</v>
      </c>
      <c r="R1775" s="9">
        <f t="shared" si="196"/>
        <v>54</v>
      </c>
      <c r="S1775" s="9"/>
      <c r="T1775" s="40">
        <f>COUNTA(Table3[[#This Row],[month]:[age]])</f>
        <v>7</v>
      </c>
    </row>
    <row r="1776" spans="1:20" x14ac:dyDescent="0.25">
      <c r="A1776" t="s">
        <v>1807</v>
      </c>
      <c r="B1776">
        <v>1963</v>
      </c>
      <c r="C1776" t="s">
        <v>15</v>
      </c>
      <c r="D1776">
        <v>16</v>
      </c>
      <c r="E1776">
        <v>0</v>
      </c>
      <c r="F1776" s="42">
        <v>17556.88</v>
      </c>
      <c r="G1776" t="s">
        <v>16</v>
      </c>
      <c r="H1776" t="s">
        <v>11</v>
      </c>
      <c r="I1776" t="s">
        <v>23</v>
      </c>
      <c r="J1776" s="7">
        <f t="shared" si="191"/>
        <v>0</v>
      </c>
      <c r="K1776" s="9" t="str">
        <f t="shared" si="195"/>
        <v>Id564</v>
      </c>
      <c r="L1776" s="8" t="str">
        <f t="shared" si="192"/>
        <v>Nov</v>
      </c>
      <c r="M1776" s="9">
        <f t="shared" ref="M1776:M1839" si="197">IF(B1776="?",AVERAGE($B$2:$B$2344),B1776)</f>
        <v>1963</v>
      </c>
      <c r="N1776" s="8" t="str" cm="1">
        <f t="array" ref="N1776">IF(G1776="?",INDEX($G$2:$G$2344,MODE(MATCH($G$2:$G$2344,$G$2:$G$2344,0))),G1776)</f>
        <v>tier - 1</v>
      </c>
      <c r="O1776" s="8" t="str" cm="1">
        <f t="array" ref="O1776">IF(H1776="?",INDEX($H$2:$H$2344,MODE(MATCH($H$2:$H$2344,$H$2:$H$2344,0))),H1776)</f>
        <v>tier - 2</v>
      </c>
      <c r="P1776" s="8" t="str">
        <f t="shared" si="193"/>
        <v>R1012</v>
      </c>
      <c r="Q1776" s="11">
        <f t="shared" si="194"/>
        <v>23331</v>
      </c>
      <c r="R1776" s="9">
        <f t="shared" si="196"/>
        <v>59</v>
      </c>
      <c r="S1776" s="9"/>
      <c r="T1776" s="40">
        <f>COUNTA(Table3[[#This Row],[month]:[age]])</f>
        <v>7</v>
      </c>
    </row>
    <row r="1777" spans="1:20" x14ac:dyDescent="0.25">
      <c r="A1777" t="s">
        <v>1808</v>
      </c>
      <c r="B1777">
        <v>2002</v>
      </c>
      <c r="C1777" t="s">
        <v>35</v>
      </c>
      <c r="D1777">
        <v>25</v>
      </c>
      <c r="E1777">
        <v>1</v>
      </c>
      <c r="F1777" s="42">
        <v>17560.38</v>
      </c>
      <c r="G1777" t="s">
        <v>16</v>
      </c>
      <c r="H1777" t="s">
        <v>16</v>
      </c>
      <c r="I1777" t="s">
        <v>23</v>
      </c>
      <c r="J1777" s="7">
        <f t="shared" si="191"/>
        <v>0</v>
      </c>
      <c r="K1777" s="9" t="str">
        <f t="shared" si="195"/>
        <v>Id563</v>
      </c>
      <c r="L1777" s="8" t="str">
        <f t="shared" si="192"/>
        <v>Aug</v>
      </c>
      <c r="M1777" s="9">
        <f t="shared" si="197"/>
        <v>2002</v>
      </c>
      <c r="N1777" s="8" t="str" cm="1">
        <f t="array" ref="N1777">IF(G1777="?",INDEX($G$2:$G$2344,MODE(MATCH($G$2:$G$2344,$G$2:$G$2344,0))),G1777)</f>
        <v>tier - 1</v>
      </c>
      <c r="O1777" s="8" t="str" cm="1">
        <f t="array" ref="O1777">IF(H1777="?",INDEX($H$2:$H$2344,MODE(MATCH($H$2:$H$2344,$H$2:$H$2344,0))),H1777)</f>
        <v>tier - 1</v>
      </c>
      <c r="P1777" s="8" t="str">
        <f t="shared" si="193"/>
        <v>R1012</v>
      </c>
      <c r="Q1777" s="11">
        <f t="shared" si="194"/>
        <v>37493</v>
      </c>
      <c r="R1777" s="9">
        <f t="shared" si="196"/>
        <v>20</v>
      </c>
      <c r="S1777" s="9"/>
      <c r="T1777" s="40">
        <f>COUNTA(Table3[[#This Row],[month]:[age]])</f>
        <v>7</v>
      </c>
    </row>
    <row r="1778" spans="1:20" x14ac:dyDescent="0.25">
      <c r="A1778" t="s">
        <v>1809</v>
      </c>
      <c r="B1778">
        <v>1970</v>
      </c>
      <c r="C1778" t="s">
        <v>10</v>
      </c>
      <c r="D1778">
        <v>26</v>
      </c>
      <c r="E1778">
        <v>0</v>
      </c>
      <c r="F1778" s="42">
        <v>17584.72</v>
      </c>
      <c r="G1778" t="s">
        <v>16</v>
      </c>
      <c r="H1778" t="s">
        <v>12</v>
      </c>
      <c r="I1778" t="s">
        <v>23</v>
      </c>
      <c r="J1778" s="7">
        <f t="shared" si="191"/>
        <v>0</v>
      </c>
      <c r="K1778" s="9" t="str">
        <f t="shared" si="195"/>
        <v>Id562</v>
      </c>
      <c r="L1778" s="8" t="str">
        <f t="shared" si="192"/>
        <v>Jul</v>
      </c>
      <c r="M1778" s="9">
        <f t="shared" si="197"/>
        <v>1970</v>
      </c>
      <c r="N1778" s="8" t="str" cm="1">
        <f t="array" ref="N1778">IF(G1778="?",INDEX($G$2:$G$2344,MODE(MATCH($G$2:$G$2344,$G$2:$G$2344,0))),G1778)</f>
        <v>tier - 1</v>
      </c>
      <c r="O1778" s="8" t="str" cm="1">
        <f t="array" ref="O1778">IF(H1778="?",INDEX($H$2:$H$2344,MODE(MATCH($H$2:$H$2344,$H$2:$H$2344,0))),H1778)</f>
        <v>tier - 3</v>
      </c>
      <c r="P1778" s="8" t="str">
        <f t="shared" si="193"/>
        <v>R1012</v>
      </c>
      <c r="Q1778" s="11">
        <f t="shared" si="194"/>
        <v>25775</v>
      </c>
      <c r="R1778" s="9">
        <f t="shared" si="196"/>
        <v>52</v>
      </c>
      <c r="S1778" s="9"/>
      <c r="T1778" s="40">
        <f>COUNTA(Table3[[#This Row],[month]:[age]])</f>
        <v>7</v>
      </c>
    </row>
    <row r="1779" spans="1:20" x14ac:dyDescent="0.25">
      <c r="A1779" t="s">
        <v>1810</v>
      </c>
      <c r="B1779">
        <v>1990</v>
      </c>
      <c r="C1779" t="s">
        <v>37</v>
      </c>
      <c r="D1779">
        <v>25</v>
      </c>
      <c r="E1779">
        <v>1</v>
      </c>
      <c r="F1779" s="42">
        <v>17626.240000000002</v>
      </c>
      <c r="G1779" t="s">
        <v>16</v>
      </c>
      <c r="H1779" t="s">
        <v>12</v>
      </c>
      <c r="I1779" t="s">
        <v>13</v>
      </c>
      <c r="J1779" s="7">
        <f t="shared" si="191"/>
        <v>0</v>
      </c>
      <c r="K1779" s="9" t="str">
        <f t="shared" si="195"/>
        <v>Id561</v>
      </c>
      <c r="L1779" s="8" t="str">
        <f t="shared" si="192"/>
        <v>Oct</v>
      </c>
      <c r="M1779" s="9">
        <f t="shared" si="197"/>
        <v>1990</v>
      </c>
      <c r="N1779" s="8" t="str" cm="1">
        <f t="array" ref="N1779">IF(G1779="?",INDEX($G$2:$G$2344,MODE(MATCH($G$2:$G$2344,$G$2:$G$2344,0))),G1779)</f>
        <v>tier - 1</v>
      </c>
      <c r="O1779" s="8" t="str" cm="1">
        <f t="array" ref="O1779">IF(H1779="?",INDEX($H$2:$H$2344,MODE(MATCH($H$2:$H$2344,$H$2:$H$2344,0))),H1779)</f>
        <v>tier - 3</v>
      </c>
      <c r="P1779" s="8" t="str">
        <f t="shared" si="193"/>
        <v>R1013</v>
      </c>
      <c r="Q1779" s="11">
        <f t="shared" si="194"/>
        <v>33171</v>
      </c>
      <c r="R1779" s="9">
        <f t="shared" si="196"/>
        <v>32</v>
      </c>
      <c r="S1779" s="9"/>
      <c r="T1779" s="40">
        <f>COUNTA(Table3[[#This Row],[month]:[age]])</f>
        <v>7</v>
      </c>
    </row>
    <row r="1780" spans="1:20" x14ac:dyDescent="0.25">
      <c r="A1780" t="s">
        <v>1811</v>
      </c>
      <c r="B1780">
        <v>1994</v>
      </c>
      <c r="C1780" t="s">
        <v>10</v>
      </c>
      <c r="D1780">
        <v>1</v>
      </c>
      <c r="E1780">
        <v>3</v>
      </c>
      <c r="F1780" s="42">
        <v>17663.14</v>
      </c>
      <c r="G1780" t="s">
        <v>16</v>
      </c>
      <c r="H1780" t="s">
        <v>12</v>
      </c>
      <c r="I1780" t="s">
        <v>13</v>
      </c>
      <c r="J1780" s="7">
        <f t="shared" si="191"/>
        <v>0</v>
      </c>
      <c r="K1780" s="9" t="str">
        <f t="shared" si="195"/>
        <v>Id560</v>
      </c>
      <c r="L1780" s="8" t="str">
        <f t="shared" si="192"/>
        <v>Jul</v>
      </c>
      <c r="M1780" s="9">
        <f t="shared" si="197"/>
        <v>1994</v>
      </c>
      <c r="N1780" s="8" t="str" cm="1">
        <f t="array" ref="N1780">IF(G1780="?",INDEX($G$2:$G$2344,MODE(MATCH($G$2:$G$2344,$G$2:$G$2344,0))),G1780)</f>
        <v>tier - 1</v>
      </c>
      <c r="O1780" s="8" t="str" cm="1">
        <f t="array" ref="O1780">IF(H1780="?",INDEX($H$2:$H$2344,MODE(MATCH($H$2:$H$2344,$H$2:$H$2344,0))),H1780)</f>
        <v>tier - 3</v>
      </c>
      <c r="P1780" s="8" t="str">
        <f t="shared" si="193"/>
        <v>R1013</v>
      </c>
      <c r="Q1780" s="11">
        <f t="shared" si="194"/>
        <v>34516</v>
      </c>
      <c r="R1780" s="9">
        <f t="shared" si="196"/>
        <v>28</v>
      </c>
      <c r="S1780" s="9"/>
      <c r="T1780" s="40">
        <f>COUNTA(Table3[[#This Row],[month]:[age]])</f>
        <v>7</v>
      </c>
    </row>
    <row r="1781" spans="1:20" x14ac:dyDescent="0.25">
      <c r="A1781" t="s">
        <v>1812</v>
      </c>
      <c r="B1781">
        <v>2003</v>
      </c>
      <c r="C1781" t="s">
        <v>10</v>
      </c>
      <c r="D1781">
        <v>14</v>
      </c>
      <c r="E1781">
        <v>0</v>
      </c>
      <c r="F1781" s="42">
        <v>17748.509999999998</v>
      </c>
      <c r="G1781" t="s">
        <v>16</v>
      </c>
      <c r="H1781" t="s">
        <v>16</v>
      </c>
      <c r="I1781" t="s">
        <v>23</v>
      </c>
      <c r="J1781" s="7">
        <f t="shared" si="191"/>
        <v>0</v>
      </c>
      <c r="K1781" s="9" t="str">
        <f t="shared" si="195"/>
        <v>Id559</v>
      </c>
      <c r="L1781" s="8" t="str">
        <f t="shared" si="192"/>
        <v>Jul</v>
      </c>
      <c r="M1781" s="9">
        <f t="shared" si="197"/>
        <v>2003</v>
      </c>
      <c r="N1781" s="8" t="str" cm="1">
        <f t="array" ref="N1781">IF(G1781="?",INDEX($G$2:$G$2344,MODE(MATCH($G$2:$G$2344,$G$2:$G$2344,0))),G1781)</f>
        <v>tier - 1</v>
      </c>
      <c r="O1781" s="8" t="str" cm="1">
        <f t="array" ref="O1781">IF(H1781="?",INDEX($H$2:$H$2344,MODE(MATCH($H$2:$H$2344,$H$2:$H$2344,0))),H1781)</f>
        <v>tier - 1</v>
      </c>
      <c r="P1781" s="8" t="str">
        <f t="shared" si="193"/>
        <v>R1012</v>
      </c>
      <c r="Q1781" s="11">
        <f t="shared" si="194"/>
        <v>37816</v>
      </c>
      <c r="R1781" s="9">
        <f t="shared" si="196"/>
        <v>19</v>
      </c>
      <c r="S1781" s="9"/>
      <c r="T1781" s="40">
        <f>COUNTA(Table3[[#This Row],[month]:[age]])</f>
        <v>7</v>
      </c>
    </row>
    <row r="1782" spans="1:20" x14ac:dyDescent="0.25">
      <c r="A1782" t="s">
        <v>1813</v>
      </c>
      <c r="B1782">
        <v>1966</v>
      </c>
      <c r="C1782" t="s">
        <v>18</v>
      </c>
      <c r="D1782">
        <v>21</v>
      </c>
      <c r="E1782">
        <v>0</v>
      </c>
      <c r="F1782" s="42">
        <v>17777.73</v>
      </c>
      <c r="G1782" t="s">
        <v>16</v>
      </c>
      <c r="H1782" t="s">
        <v>12</v>
      </c>
      <c r="I1782" t="s">
        <v>23</v>
      </c>
      <c r="J1782" s="7">
        <f t="shared" si="191"/>
        <v>0</v>
      </c>
      <c r="K1782" s="9" t="str">
        <f t="shared" si="195"/>
        <v>Id558</v>
      </c>
      <c r="L1782" s="8" t="str">
        <f t="shared" si="192"/>
        <v>Jun</v>
      </c>
      <c r="M1782" s="9">
        <f t="shared" si="197"/>
        <v>1966</v>
      </c>
      <c r="N1782" s="8" t="str" cm="1">
        <f t="array" ref="N1782">IF(G1782="?",INDEX($G$2:$G$2344,MODE(MATCH($G$2:$G$2344,$G$2:$G$2344,0))),G1782)</f>
        <v>tier - 1</v>
      </c>
      <c r="O1782" s="8" t="str" cm="1">
        <f t="array" ref="O1782">IF(H1782="?",INDEX($H$2:$H$2344,MODE(MATCH($H$2:$H$2344,$H$2:$H$2344,0))),H1782)</f>
        <v>tier - 3</v>
      </c>
      <c r="P1782" s="8" t="str">
        <f t="shared" si="193"/>
        <v>R1012</v>
      </c>
      <c r="Q1782" s="11">
        <f t="shared" si="194"/>
        <v>24279</v>
      </c>
      <c r="R1782" s="9">
        <f t="shared" si="196"/>
        <v>56</v>
      </c>
      <c r="S1782" s="9"/>
      <c r="T1782" s="40">
        <f>COUNTA(Table3[[#This Row],[month]:[age]])</f>
        <v>7</v>
      </c>
    </row>
    <row r="1783" spans="1:20" x14ac:dyDescent="0.25">
      <c r="A1783" t="s">
        <v>1814</v>
      </c>
      <c r="B1783">
        <v>1979</v>
      </c>
      <c r="C1783" t="s">
        <v>37</v>
      </c>
      <c r="D1783">
        <v>10</v>
      </c>
      <c r="E1783">
        <v>2</v>
      </c>
      <c r="F1783" s="42">
        <v>17779.939999999999</v>
      </c>
      <c r="G1783" t="s">
        <v>16</v>
      </c>
      <c r="H1783" t="s">
        <v>11</v>
      </c>
      <c r="I1783" t="s">
        <v>23</v>
      </c>
      <c r="J1783" s="7">
        <f t="shared" si="191"/>
        <v>0</v>
      </c>
      <c r="K1783" s="9" t="str">
        <f t="shared" si="195"/>
        <v>Id557</v>
      </c>
      <c r="L1783" s="8" t="str">
        <f t="shared" si="192"/>
        <v>Oct</v>
      </c>
      <c r="M1783" s="9">
        <f t="shared" si="197"/>
        <v>1979</v>
      </c>
      <c r="N1783" s="8" t="str" cm="1">
        <f t="array" ref="N1783">IF(G1783="?",INDEX($G$2:$G$2344,MODE(MATCH($G$2:$G$2344,$G$2:$G$2344,0))),G1783)</f>
        <v>tier - 1</v>
      </c>
      <c r="O1783" s="8" t="str" cm="1">
        <f t="array" ref="O1783">IF(H1783="?",INDEX($H$2:$H$2344,MODE(MATCH($H$2:$H$2344,$H$2:$H$2344,0))),H1783)</f>
        <v>tier - 2</v>
      </c>
      <c r="P1783" s="8" t="str">
        <f t="shared" si="193"/>
        <v>R1012</v>
      </c>
      <c r="Q1783" s="11">
        <f t="shared" si="194"/>
        <v>29138</v>
      </c>
      <c r="R1783" s="9">
        <f t="shared" si="196"/>
        <v>43</v>
      </c>
      <c r="S1783" s="9"/>
      <c r="T1783" s="40">
        <f>COUNTA(Table3[[#This Row],[month]:[age]])</f>
        <v>7</v>
      </c>
    </row>
    <row r="1784" spans="1:20" x14ac:dyDescent="0.25">
      <c r="A1784" t="s">
        <v>1815</v>
      </c>
      <c r="B1784">
        <v>1963</v>
      </c>
      <c r="C1784" t="s">
        <v>30</v>
      </c>
      <c r="D1784">
        <v>8</v>
      </c>
      <c r="E1784">
        <v>0</v>
      </c>
      <c r="F1784" s="42">
        <v>17832.599999999999</v>
      </c>
      <c r="G1784" t="s">
        <v>16</v>
      </c>
      <c r="H1784" t="s">
        <v>11</v>
      </c>
      <c r="I1784" t="s">
        <v>23</v>
      </c>
      <c r="J1784" s="7">
        <f t="shared" si="191"/>
        <v>0</v>
      </c>
      <c r="K1784" s="9" t="str">
        <f t="shared" si="195"/>
        <v>Id556</v>
      </c>
      <c r="L1784" s="8" t="str">
        <f t="shared" si="192"/>
        <v>Dec</v>
      </c>
      <c r="M1784" s="9">
        <f t="shared" si="197"/>
        <v>1963</v>
      </c>
      <c r="N1784" s="8" t="str" cm="1">
        <f t="array" ref="N1784">IF(G1784="?",INDEX($G$2:$G$2344,MODE(MATCH($G$2:$G$2344,$G$2:$G$2344,0))),G1784)</f>
        <v>tier - 1</v>
      </c>
      <c r="O1784" s="8" t="str" cm="1">
        <f t="array" ref="O1784">IF(H1784="?",INDEX($H$2:$H$2344,MODE(MATCH($H$2:$H$2344,$H$2:$H$2344,0))),H1784)</f>
        <v>tier - 2</v>
      </c>
      <c r="P1784" s="8" t="str">
        <f t="shared" si="193"/>
        <v>R1012</v>
      </c>
      <c r="Q1784" s="11">
        <f t="shared" si="194"/>
        <v>23353</v>
      </c>
      <c r="R1784" s="9">
        <f t="shared" si="196"/>
        <v>59</v>
      </c>
      <c r="S1784" s="9"/>
      <c r="T1784" s="40">
        <f>COUNTA(Table3[[#This Row],[month]:[age]])</f>
        <v>7</v>
      </c>
    </row>
    <row r="1785" spans="1:20" x14ac:dyDescent="0.25">
      <c r="A1785" t="s">
        <v>1816</v>
      </c>
      <c r="B1785">
        <v>1976</v>
      </c>
      <c r="C1785" t="s">
        <v>30</v>
      </c>
      <c r="D1785">
        <v>12</v>
      </c>
      <c r="E1785">
        <v>2</v>
      </c>
      <c r="F1785" s="42">
        <v>17862.919999999998</v>
      </c>
      <c r="G1785" t="s">
        <v>16</v>
      </c>
      <c r="H1785" t="s">
        <v>11</v>
      </c>
      <c r="I1785" t="s">
        <v>23</v>
      </c>
      <c r="J1785" s="7">
        <f t="shared" si="191"/>
        <v>0</v>
      </c>
      <c r="K1785" s="9" t="str">
        <f t="shared" si="195"/>
        <v>Id555</v>
      </c>
      <c r="L1785" s="8" t="str">
        <f t="shared" si="192"/>
        <v>Dec</v>
      </c>
      <c r="M1785" s="9">
        <f t="shared" si="197"/>
        <v>1976</v>
      </c>
      <c r="N1785" s="8" t="str" cm="1">
        <f t="array" ref="N1785">IF(G1785="?",INDEX($G$2:$G$2344,MODE(MATCH($G$2:$G$2344,$G$2:$G$2344,0))),G1785)</f>
        <v>tier - 1</v>
      </c>
      <c r="O1785" s="8" t="str" cm="1">
        <f t="array" ref="O1785">IF(H1785="?",INDEX($H$2:$H$2344,MODE(MATCH($H$2:$H$2344,$H$2:$H$2344,0))),H1785)</f>
        <v>tier - 2</v>
      </c>
      <c r="P1785" s="8" t="str">
        <f t="shared" si="193"/>
        <v>R1012</v>
      </c>
      <c r="Q1785" s="11">
        <f t="shared" si="194"/>
        <v>28106</v>
      </c>
      <c r="R1785" s="9">
        <f t="shared" si="196"/>
        <v>46</v>
      </c>
      <c r="S1785" s="9"/>
      <c r="T1785" s="40">
        <f>COUNTA(Table3[[#This Row],[month]:[age]])</f>
        <v>7</v>
      </c>
    </row>
    <row r="1786" spans="1:20" x14ac:dyDescent="0.25">
      <c r="A1786" t="s">
        <v>1817</v>
      </c>
      <c r="B1786">
        <v>1997</v>
      </c>
      <c r="C1786" t="s">
        <v>35</v>
      </c>
      <c r="D1786">
        <v>26</v>
      </c>
      <c r="E1786">
        <v>0</v>
      </c>
      <c r="F1786" s="42">
        <v>17878.900000000001</v>
      </c>
      <c r="G1786" t="s">
        <v>16</v>
      </c>
      <c r="H1786" t="s">
        <v>11</v>
      </c>
      <c r="I1786" t="s">
        <v>247</v>
      </c>
      <c r="J1786" s="7">
        <f t="shared" si="191"/>
        <v>0</v>
      </c>
      <c r="K1786" s="9" t="str">
        <f t="shared" si="195"/>
        <v>Id554</v>
      </c>
      <c r="L1786" s="8" t="str">
        <f t="shared" si="192"/>
        <v>Aug</v>
      </c>
      <c r="M1786" s="9">
        <f t="shared" si="197"/>
        <v>1997</v>
      </c>
      <c r="N1786" s="8" t="str" cm="1">
        <f t="array" ref="N1786">IF(G1786="?",INDEX($G$2:$G$2344,MODE(MATCH($G$2:$G$2344,$G$2:$G$2344,0))),G1786)</f>
        <v>tier - 1</v>
      </c>
      <c r="O1786" s="8" t="str" cm="1">
        <f t="array" ref="O1786">IF(H1786="?",INDEX($H$2:$H$2344,MODE(MATCH($H$2:$H$2344,$H$2:$H$2344,0))),H1786)</f>
        <v>tier - 2</v>
      </c>
      <c r="P1786" s="8" t="str">
        <f t="shared" si="193"/>
        <v>R1024</v>
      </c>
      <c r="Q1786" s="11">
        <f t="shared" si="194"/>
        <v>35668</v>
      </c>
      <c r="R1786" s="9">
        <f t="shared" si="196"/>
        <v>25</v>
      </c>
      <c r="S1786" s="9"/>
      <c r="T1786" s="40">
        <f>COUNTA(Table3[[#This Row],[month]:[age]])</f>
        <v>7</v>
      </c>
    </row>
    <row r="1787" spans="1:20" x14ac:dyDescent="0.25">
      <c r="A1787" t="s">
        <v>1818</v>
      </c>
      <c r="B1787">
        <v>1979</v>
      </c>
      <c r="C1787" t="s">
        <v>15</v>
      </c>
      <c r="D1787">
        <v>12</v>
      </c>
      <c r="E1787">
        <v>2</v>
      </c>
      <c r="F1787" s="42">
        <v>17882.669999999998</v>
      </c>
      <c r="G1787" t="s">
        <v>16</v>
      </c>
      <c r="H1787" t="s">
        <v>12</v>
      </c>
      <c r="I1787" t="s">
        <v>23</v>
      </c>
      <c r="J1787" s="7">
        <f t="shared" si="191"/>
        <v>0</v>
      </c>
      <c r="K1787" s="9" t="str">
        <f t="shared" si="195"/>
        <v>Id553</v>
      </c>
      <c r="L1787" s="8" t="str">
        <f t="shared" si="192"/>
        <v>Nov</v>
      </c>
      <c r="M1787" s="9">
        <f t="shared" si="197"/>
        <v>1979</v>
      </c>
      <c r="N1787" s="8" t="str" cm="1">
        <f t="array" ref="N1787">IF(G1787="?",INDEX($G$2:$G$2344,MODE(MATCH($G$2:$G$2344,$G$2:$G$2344,0))),G1787)</f>
        <v>tier - 1</v>
      </c>
      <c r="O1787" s="8" t="str" cm="1">
        <f t="array" ref="O1787">IF(H1787="?",INDEX($H$2:$H$2344,MODE(MATCH($H$2:$H$2344,$H$2:$H$2344,0))),H1787)</f>
        <v>tier - 3</v>
      </c>
      <c r="P1787" s="8" t="str">
        <f t="shared" si="193"/>
        <v>R1012</v>
      </c>
      <c r="Q1787" s="11">
        <f t="shared" si="194"/>
        <v>29171</v>
      </c>
      <c r="R1787" s="9">
        <f t="shared" si="196"/>
        <v>43</v>
      </c>
      <c r="S1787" s="9"/>
      <c r="T1787" s="40">
        <f>COUNTA(Table3[[#This Row],[month]:[age]])</f>
        <v>7</v>
      </c>
    </row>
    <row r="1788" spans="1:20" x14ac:dyDescent="0.25">
      <c r="A1788" t="s">
        <v>1819</v>
      </c>
      <c r="B1788">
        <v>1989</v>
      </c>
      <c r="C1788" t="s">
        <v>30</v>
      </c>
      <c r="D1788">
        <v>4</v>
      </c>
      <c r="E1788">
        <v>0</v>
      </c>
      <c r="F1788" s="42">
        <v>17904.53</v>
      </c>
      <c r="G1788" t="s">
        <v>16</v>
      </c>
      <c r="H1788" t="s">
        <v>11</v>
      </c>
      <c r="I1788" t="s">
        <v>356</v>
      </c>
      <c r="J1788" s="7">
        <f t="shared" si="191"/>
        <v>0</v>
      </c>
      <c r="K1788" s="9" t="str">
        <f t="shared" si="195"/>
        <v>Id552</v>
      </c>
      <c r="L1788" s="8" t="str">
        <f t="shared" si="192"/>
        <v>Dec</v>
      </c>
      <c r="M1788" s="9">
        <f t="shared" si="197"/>
        <v>1989</v>
      </c>
      <c r="N1788" s="8" t="str" cm="1">
        <f t="array" ref="N1788">IF(G1788="?",INDEX($G$2:$G$2344,MODE(MATCH($G$2:$G$2344,$G$2:$G$2344,0))),G1788)</f>
        <v>tier - 1</v>
      </c>
      <c r="O1788" s="8" t="str" cm="1">
        <f t="array" ref="O1788">IF(H1788="?",INDEX($H$2:$H$2344,MODE(MATCH($H$2:$H$2344,$H$2:$H$2344,0))),H1788)</f>
        <v>tier - 2</v>
      </c>
      <c r="P1788" s="8" t="str">
        <f t="shared" si="193"/>
        <v>R1017</v>
      </c>
      <c r="Q1788" s="11">
        <f t="shared" si="194"/>
        <v>32846</v>
      </c>
      <c r="R1788" s="9">
        <f t="shared" si="196"/>
        <v>33</v>
      </c>
      <c r="S1788" s="9"/>
      <c r="T1788" s="40">
        <f>COUNTA(Table3[[#This Row],[month]:[age]])</f>
        <v>7</v>
      </c>
    </row>
    <row r="1789" spans="1:20" x14ac:dyDescent="0.25">
      <c r="A1789" t="s">
        <v>1820</v>
      </c>
      <c r="B1789">
        <v>1977</v>
      </c>
      <c r="C1789" t="s">
        <v>37</v>
      </c>
      <c r="D1789">
        <v>17</v>
      </c>
      <c r="E1789">
        <v>0</v>
      </c>
      <c r="F1789" s="42">
        <v>17929.3</v>
      </c>
      <c r="G1789" t="s">
        <v>16</v>
      </c>
      <c r="H1789" t="s">
        <v>11</v>
      </c>
      <c r="I1789" t="s">
        <v>13</v>
      </c>
      <c r="J1789" s="7">
        <f t="shared" si="191"/>
        <v>0</v>
      </c>
      <c r="K1789" s="9" t="str">
        <f t="shared" si="195"/>
        <v>Id551</v>
      </c>
      <c r="L1789" s="8" t="str">
        <f t="shared" si="192"/>
        <v>Oct</v>
      </c>
      <c r="M1789" s="9">
        <f t="shared" si="197"/>
        <v>1977</v>
      </c>
      <c r="N1789" s="8" t="str" cm="1">
        <f t="array" ref="N1789">IF(G1789="?",INDEX($G$2:$G$2344,MODE(MATCH($G$2:$G$2344,$G$2:$G$2344,0))),G1789)</f>
        <v>tier - 1</v>
      </c>
      <c r="O1789" s="8" t="str" cm="1">
        <f t="array" ref="O1789">IF(H1789="?",INDEX($H$2:$H$2344,MODE(MATCH($H$2:$H$2344,$H$2:$H$2344,0))),H1789)</f>
        <v>tier - 2</v>
      </c>
      <c r="P1789" s="8" t="str">
        <f t="shared" si="193"/>
        <v>R1013</v>
      </c>
      <c r="Q1789" s="11">
        <f t="shared" si="194"/>
        <v>28415</v>
      </c>
      <c r="R1789" s="9">
        <f t="shared" si="196"/>
        <v>45</v>
      </c>
      <c r="S1789" s="9"/>
      <c r="T1789" s="40">
        <f>COUNTA(Table3[[#This Row],[month]:[age]])</f>
        <v>7</v>
      </c>
    </row>
    <row r="1790" spans="1:20" x14ac:dyDescent="0.25">
      <c r="A1790" t="s">
        <v>1821</v>
      </c>
      <c r="B1790">
        <v>2001</v>
      </c>
      <c r="C1790" t="s">
        <v>20</v>
      </c>
      <c r="D1790">
        <v>28</v>
      </c>
      <c r="E1790">
        <v>4</v>
      </c>
      <c r="F1790" s="42">
        <v>17942.11</v>
      </c>
      <c r="G1790" t="s">
        <v>16</v>
      </c>
      <c r="H1790" t="s">
        <v>11</v>
      </c>
      <c r="I1790" t="s">
        <v>42</v>
      </c>
      <c r="J1790" s="7">
        <f t="shared" si="191"/>
        <v>0</v>
      </c>
      <c r="K1790" s="9" t="str">
        <f t="shared" si="195"/>
        <v>Id550</v>
      </c>
      <c r="L1790" s="8" t="str">
        <f t="shared" si="192"/>
        <v>Sep</v>
      </c>
      <c r="M1790" s="9">
        <f t="shared" si="197"/>
        <v>2001</v>
      </c>
      <c r="N1790" s="8" t="str" cm="1">
        <f t="array" ref="N1790">IF(G1790="?",INDEX($G$2:$G$2344,MODE(MATCH($G$2:$G$2344,$G$2:$G$2344,0))),G1790)</f>
        <v>tier - 1</v>
      </c>
      <c r="O1790" s="8" t="str" cm="1">
        <f t="array" ref="O1790">IF(H1790="?",INDEX($H$2:$H$2344,MODE(MATCH($H$2:$H$2344,$H$2:$H$2344,0))),H1790)</f>
        <v>tier - 2</v>
      </c>
      <c r="P1790" s="8" t="str">
        <f t="shared" si="193"/>
        <v>R1011</v>
      </c>
      <c r="Q1790" s="11">
        <f t="shared" si="194"/>
        <v>37162</v>
      </c>
      <c r="R1790" s="9">
        <f t="shared" si="196"/>
        <v>21</v>
      </c>
      <c r="S1790" s="9"/>
      <c r="T1790" s="40">
        <f>COUNTA(Table3[[#This Row],[month]:[age]])</f>
        <v>7</v>
      </c>
    </row>
    <row r="1791" spans="1:20" x14ac:dyDescent="0.25">
      <c r="A1791" t="s">
        <v>1822</v>
      </c>
      <c r="B1791">
        <v>1975</v>
      </c>
      <c r="C1791" t="s">
        <v>18</v>
      </c>
      <c r="D1791">
        <v>27</v>
      </c>
      <c r="E1791">
        <v>1</v>
      </c>
      <c r="F1791" s="42">
        <v>18031.16</v>
      </c>
      <c r="G1791" t="s">
        <v>16</v>
      </c>
      <c r="H1791" t="s">
        <v>12</v>
      </c>
      <c r="I1791" t="s">
        <v>249</v>
      </c>
      <c r="J1791" s="7">
        <f t="shared" si="191"/>
        <v>0</v>
      </c>
      <c r="K1791" s="9" t="str">
        <f t="shared" si="195"/>
        <v>Id549</v>
      </c>
      <c r="L1791" s="8" t="str">
        <f t="shared" si="192"/>
        <v>Jun</v>
      </c>
      <c r="M1791" s="9">
        <f t="shared" si="197"/>
        <v>1975</v>
      </c>
      <c r="N1791" s="8" t="str" cm="1">
        <f t="array" ref="N1791">IF(G1791="?",INDEX($G$2:$G$2344,MODE(MATCH($G$2:$G$2344,$G$2:$G$2344,0))),G1791)</f>
        <v>tier - 1</v>
      </c>
      <c r="O1791" s="8" t="str" cm="1">
        <f t="array" ref="O1791">IF(H1791="?",INDEX($H$2:$H$2344,MODE(MATCH($H$2:$H$2344,$H$2:$H$2344,0))),H1791)</f>
        <v>tier - 3</v>
      </c>
      <c r="P1791" s="8" t="str">
        <f t="shared" si="193"/>
        <v>R1023</v>
      </c>
      <c r="Q1791" s="11">
        <f t="shared" si="194"/>
        <v>27572</v>
      </c>
      <c r="R1791" s="9">
        <f t="shared" si="196"/>
        <v>47</v>
      </c>
      <c r="S1791" s="9"/>
      <c r="T1791" s="40">
        <f>COUNTA(Table3[[#This Row],[month]:[age]])</f>
        <v>7</v>
      </c>
    </row>
    <row r="1792" spans="1:20" x14ac:dyDescent="0.25">
      <c r="A1792" t="s">
        <v>1823</v>
      </c>
      <c r="B1792">
        <v>1965</v>
      </c>
      <c r="C1792" t="s">
        <v>37</v>
      </c>
      <c r="D1792">
        <v>17</v>
      </c>
      <c r="E1792">
        <v>0</v>
      </c>
      <c r="F1792" s="42">
        <v>18031.189999999999</v>
      </c>
      <c r="G1792" t="s">
        <v>16</v>
      </c>
      <c r="H1792" t="s">
        <v>11</v>
      </c>
      <c r="I1792" t="s">
        <v>23</v>
      </c>
      <c r="J1792" s="7">
        <f t="shared" si="191"/>
        <v>0</v>
      </c>
      <c r="K1792" s="9" t="str">
        <f t="shared" si="195"/>
        <v>Id548</v>
      </c>
      <c r="L1792" s="8" t="str">
        <f t="shared" si="192"/>
        <v>Oct</v>
      </c>
      <c r="M1792" s="9">
        <f t="shared" si="197"/>
        <v>1965</v>
      </c>
      <c r="N1792" s="8" t="str" cm="1">
        <f t="array" ref="N1792">IF(G1792="?",INDEX($G$2:$G$2344,MODE(MATCH($G$2:$G$2344,$G$2:$G$2344,0))),G1792)</f>
        <v>tier - 1</v>
      </c>
      <c r="O1792" s="8" t="str" cm="1">
        <f t="array" ref="O1792">IF(H1792="?",INDEX($H$2:$H$2344,MODE(MATCH($H$2:$H$2344,$H$2:$H$2344,0))),H1792)</f>
        <v>tier - 2</v>
      </c>
      <c r="P1792" s="8" t="str">
        <f t="shared" si="193"/>
        <v>R1012</v>
      </c>
      <c r="Q1792" s="11">
        <f t="shared" si="194"/>
        <v>24032</v>
      </c>
      <c r="R1792" s="9">
        <f t="shared" si="196"/>
        <v>57</v>
      </c>
      <c r="S1792" s="9"/>
      <c r="T1792" s="40">
        <f>COUNTA(Table3[[#This Row],[month]:[age]])</f>
        <v>7</v>
      </c>
    </row>
    <row r="1793" spans="1:20" x14ac:dyDescent="0.25">
      <c r="A1793" t="s">
        <v>1824</v>
      </c>
      <c r="B1793">
        <v>1999</v>
      </c>
      <c r="C1793" t="s">
        <v>37</v>
      </c>
      <c r="D1793">
        <v>24</v>
      </c>
      <c r="E1793">
        <v>0</v>
      </c>
      <c r="F1793" s="42">
        <v>18033.97</v>
      </c>
      <c r="G1793" t="s">
        <v>16</v>
      </c>
      <c r="H1793" t="s">
        <v>16</v>
      </c>
      <c r="I1793" t="s">
        <v>23</v>
      </c>
      <c r="J1793" s="7">
        <f t="shared" si="191"/>
        <v>0</v>
      </c>
      <c r="K1793" s="9" t="str">
        <f t="shared" si="195"/>
        <v>Id547</v>
      </c>
      <c r="L1793" s="8" t="str">
        <f t="shared" si="192"/>
        <v>Oct</v>
      </c>
      <c r="M1793" s="9">
        <f t="shared" si="197"/>
        <v>1999</v>
      </c>
      <c r="N1793" s="8" t="str" cm="1">
        <f t="array" ref="N1793">IF(G1793="?",INDEX($G$2:$G$2344,MODE(MATCH($G$2:$G$2344,$G$2:$G$2344,0))),G1793)</f>
        <v>tier - 1</v>
      </c>
      <c r="O1793" s="8" t="str" cm="1">
        <f t="array" ref="O1793">IF(H1793="?",INDEX($H$2:$H$2344,MODE(MATCH($H$2:$H$2344,$H$2:$H$2344,0))),H1793)</f>
        <v>tier - 1</v>
      </c>
      <c r="P1793" s="8" t="str">
        <f t="shared" si="193"/>
        <v>R1012</v>
      </c>
      <c r="Q1793" s="11">
        <f t="shared" si="194"/>
        <v>36457</v>
      </c>
      <c r="R1793" s="9">
        <f t="shared" si="196"/>
        <v>23</v>
      </c>
      <c r="S1793" s="9"/>
      <c r="T1793" s="40">
        <f>COUNTA(Table3[[#This Row],[month]:[age]])</f>
        <v>7</v>
      </c>
    </row>
    <row r="1794" spans="1:20" x14ac:dyDescent="0.25">
      <c r="A1794" t="s">
        <v>1825</v>
      </c>
      <c r="B1794">
        <v>1993</v>
      </c>
      <c r="C1794" t="s">
        <v>10</v>
      </c>
      <c r="D1794">
        <v>12</v>
      </c>
      <c r="E1794">
        <v>2</v>
      </c>
      <c r="F1794" s="42">
        <v>18157.88</v>
      </c>
      <c r="G1794" t="s">
        <v>16</v>
      </c>
      <c r="H1794" t="s">
        <v>16</v>
      </c>
      <c r="I1794" t="s">
        <v>23</v>
      </c>
      <c r="J1794" s="7">
        <f t="shared" ref="J1794:J1857" si="198">COUNTIF(A1794:I1794, "?")</f>
        <v>0</v>
      </c>
      <c r="K1794" s="9" t="str">
        <f t="shared" si="195"/>
        <v>Id546</v>
      </c>
      <c r="L1794" s="8" t="str">
        <f t="shared" ref="L1794:L1857" si="199">IF(C1794="?", "Sep", C1794)</f>
        <v>Jul</v>
      </c>
      <c r="M1794" s="9">
        <f t="shared" si="197"/>
        <v>1993</v>
      </c>
      <c r="N1794" s="8" t="str" cm="1">
        <f t="array" ref="N1794">IF(G1794="?",INDEX($G$2:$G$2344,MODE(MATCH($G$2:$G$2344,$G$2:$G$2344,0))),G1794)</f>
        <v>tier - 1</v>
      </c>
      <c r="O1794" s="8" t="str" cm="1">
        <f t="array" ref="O1794">IF(H1794="?",INDEX($H$2:$H$2344,MODE(MATCH($H$2:$H$2344,$H$2:$H$2344,0))),H1794)</f>
        <v>tier - 1</v>
      </c>
      <c r="P1794" s="8" t="str">
        <f t="shared" ref="P1794:P1857" si="200">IF(I1794="?", "Unknown", I1794)</f>
        <v>R1012</v>
      </c>
      <c r="Q1794" s="11">
        <f t="shared" ref="Q1794:Q1857" si="201">DATE(B1794, MONTH(1 &amp; L1794), D1794)</f>
        <v>34162</v>
      </c>
      <c r="R1794" s="9">
        <f t="shared" si="196"/>
        <v>29</v>
      </c>
      <c r="S1794" s="9"/>
      <c r="T1794" s="40">
        <f>COUNTA(Table3[[#This Row],[month]:[age]])</f>
        <v>7</v>
      </c>
    </row>
    <row r="1795" spans="1:20" x14ac:dyDescent="0.25">
      <c r="A1795" t="s">
        <v>1826</v>
      </c>
      <c r="B1795">
        <v>1963</v>
      </c>
      <c r="C1795" t="s">
        <v>10</v>
      </c>
      <c r="D1795">
        <v>4</v>
      </c>
      <c r="E1795">
        <v>0</v>
      </c>
      <c r="F1795" s="42">
        <v>18208.34</v>
      </c>
      <c r="G1795" t="s">
        <v>16</v>
      </c>
      <c r="H1795" t="s">
        <v>11</v>
      </c>
      <c r="I1795" t="s">
        <v>535</v>
      </c>
      <c r="J1795" s="7">
        <f t="shared" si="198"/>
        <v>0</v>
      </c>
      <c r="K1795" s="9" t="str">
        <f t="shared" ref="K1795:K1858" si="202">IF(A1795="?", "Unknown", A1795)</f>
        <v>Id545</v>
      </c>
      <c r="L1795" s="8" t="str">
        <f t="shared" si="199"/>
        <v>Jul</v>
      </c>
      <c r="M1795" s="9">
        <f t="shared" si="197"/>
        <v>1963</v>
      </c>
      <c r="N1795" s="8" t="str" cm="1">
        <f t="array" ref="N1795">IF(G1795="?",INDEX($G$2:$G$2344,MODE(MATCH($G$2:$G$2344,$G$2:$G$2344,0))),G1795)</f>
        <v>tier - 1</v>
      </c>
      <c r="O1795" s="8" t="str" cm="1">
        <f t="array" ref="O1795">IF(H1795="?",INDEX($H$2:$H$2344,MODE(MATCH($H$2:$H$2344,$H$2:$H$2344,0))),H1795)</f>
        <v>tier - 2</v>
      </c>
      <c r="P1795" s="8" t="str">
        <f t="shared" si="200"/>
        <v>R1026</v>
      </c>
      <c r="Q1795" s="11">
        <f t="shared" si="201"/>
        <v>23196</v>
      </c>
      <c r="R1795" s="9">
        <f t="shared" ref="R1795:R1858" si="203">DATEDIF(Q1795, DATE(2023,6,8), "Y")</f>
        <v>59</v>
      </c>
      <c r="S1795" s="9"/>
      <c r="T1795" s="40">
        <f>COUNTA(Table3[[#This Row],[month]:[age]])</f>
        <v>7</v>
      </c>
    </row>
    <row r="1796" spans="1:20" x14ac:dyDescent="0.25">
      <c r="A1796" t="s">
        <v>1827</v>
      </c>
      <c r="B1796">
        <v>1997</v>
      </c>
      <c r="C1796" t="s">
        <v>18</v>
      </c>
      <c r="D1796">
        <v>15</v>
      </c>
      <c r="E1796">
        <v>1</v>
      </c>
      <c r="F1796" s="42">
        <v>18218.16</v>
      </c>
      <c r="G1796" t="s">
        <v>16</v>
      </c>
      <c r="H1796" t="s">
        <v>16</v>
      </c>
      <c r="I1796" t="s">
        <v>13</v>
      </c>
      <c r="J1796" s="7">
        <f t="shared" si="198"/>
        <v>0</v>
      </c>
      <c r="K1796" s="9" t="str">
        <f t="shared" si="202"/>
        <v>Id544</v>
      </c>
      <c r="L1796" s="8" t="str">
        <f t="shared" si="199"/>
        <v>Jun</v>
      </c>
      <c r="M1796" s="9">
        <f t="shared" si="197"/>
        <v>1997</v>
      </c>
      <c r="N1796" s="8" t="str" cm="1">
        <f t="array" ref="N1796">IF(G1796="?",INDEX($G$2:$G$2344,MODE(MATCH($G$2:$G$2344,$G$2:$G$2344,0))),G1796)</f>
        <v>tier - 1</v>
      </c>
      <c r="O1796" s="8" t="str" cm="1">
        <f t="array" ref="O1796">IF(H1796="?",INDEX($H$2:$H$2344,MODE(MATCH($H$2:$H$2344,$H$2:$H$2344,0))),H1796)</f>
        <v>tier - 1</v>
      </c>
      <c r="P1796" s="8" t="str">
        <f t="shared" si="200"/>
        <v>R1013</v>
      </c>
      <c r="Q1796" s="11">
        <f t="shared" si="201"/>
        <v>35596</v>
      </c>
      <c r="R1796" s="9">
        <f t="shared" si="203"/>
        <v>25</v>
      </c>
      <c r="S1796" s="9"/>
      <c r="T1796" s="40">
        <f>COUNTA(Table3[[#This Row],[month]:[age]])</f>
        <v>7</v>
      </c>
    </row>
    <row r="1797" spans="1:20" x14ac:dyDescent="0.25">
      <c r="A1797" t="s">
        <v>1828</v>
      </c>
      <c r="B1797">
        <v>2004</v>
      </c>
      <c r="C1797" t="s">
        <v>20</v>
      </c>
      <c r="D1797">
        <v>10</v>
      </c>
      <c r="E1797">
        <v>3</v>
      </c>
      <c r="F1797" s="42">
        <v>18223.45</v>
      </c>
      <c r="G1797" t="s">
        <v>16</v>
      </c>
      <c r="H1797" t="s">
        <v>12</v>
      </c>
      <c r="I1797" t="s">
        <v>13</v>
      </c>
      <c r="J1797" s="7">
        <f t="shared" si="198"/>
        <v>0</v>
      </c>
      <c r="K1797" s="9" t="str">
        <f t="shared" si="202"/>
        <v>Id543</v>
      </c>
      <c r="L1797" s="8" t="str">
        <f t="shared" si="199"/>
        <v>Sep</v>
      </c>
      <c r="M1797" s="9">
        <f t="shared" si="197"/>
        <v>2004</v>
      </c>
      <c r="N1797" s="8" t="str" cm="1">
        <f t="array" ref="N1797">IF(G1797="?",INDEX($G$2:$G$2344,MODE(MATCH($G$2:$G$2344,$G$2:$G$2344,0))),G1797)</f>
        <v>tier - 1</v>
      </c>
      <c r="O1797" s="8" t="str" cm="1">
        <f t="array" ref="O1797">IF(H1797="?",INDEX($H$2:$H$2344,MODE(MATCH($H$2:$H$2344,$H$2:$H$2344,0))),H1797)</f>
        <v>tier - 3</v>
      </c>
      <c r="P1797" s="8" t="str">
        <f t="shared" si="200"/>
        <v>R1013</v>
      </c>
      <c r="Q1797" s="11">
        <f t="shared" si="201"/>
        <v>38240</v>
      </c>
      <c r="R1797" s="9">
        <f t="shared" si="203"/>
        <v>18</v>
      </c>
      <c r="S1797" s="9"/>
      <c r="T1797" s="40">
        <f>COUNTA(Table3[[#This Row],[month]:[age]])</f>
        <v>7</v>
      </c>
    </row>
    <row r="1798" spans="1:20" x14ac:dyDescent="0.25">
      <c r="A1798" t="s">
        <v>1829</v>
      </c>
      <c r="B1798">
        <v>1995</v>
      </c>
      <c r="C1798" t="s">
        <v>35</v>
      </c>
      <c r="D1798">
        <v>3</v>
      </c>
      <c r="E1798">
        <v>0</v>
      </c>
      <c r="F1798" s="42">
        <v>18246.5</v>
      </c>
      <c r="G1798" t="s">
        <v>16</v>
      </c>
      <c r="H1798" t="s">
        <v>16</v>
      </c>
      <c r="I1798" t="s">
        <v>13</v>
      </c>
      <c r="J1798" s="7">
        <f t="shared" si="198"/>
        <v>0</v>
      </c>
      <c r="K1798" s="9" t="str">
        <f t="shared" si="202"/>
        <v>Id542</v>
      </c>
      <c r="L1798" s="8" t="str">
        <f t="shared" si="199"/>
        <v>Aug</v>
      </c>
      <c r="M1798" s="9">
        <f t="shared" si="197"/>
        <v>1995</v>
      </c>
      <c r="N1798" s="8" t="str" cm="1">
        <f t="array" ref="N1798">IF(G1798="?",INDEX($G$2:$G$2344,MODE(MATCH($G$2:$G$2344,$G$2:$G$2344,0))),G1798)</f>
        <v>tier - 1</v>
      </c>
      <c r="O1798" s="8" t="str" cm="1">
        <f t="array" ref="O1798">IF(H1798="?",INDEX($H$2:$H$2344,MODE(MATCH($H$2:$H$2344,$H$2:$H$2344,0))),H1798)</f>
        <v>tier - 1</v>
      </c>
      <c r="P1798" s="8" t="str">
        <f t="shared" si="200"/>
        <v>R1013</v>
      </c>
      <c r="Q1798" s="11">
        <f t="shared" si="201"/>
        <v>34914</v>
      </c>
      <c r="R1798" s="9">
        <f t="shared" si="203"/>
        <v>27</v>
      </c>
      <c r="S1798" s="9"/>
      <c r="T1798" s="40">
        <f>COUNTA(Table3[[#This Row],[month]:[age]])</f>
        <v>7</v>
      </c>
    </row>
    <row r="1799" spans="1:20" x14ac:dyDescent="0.25">
      <c r="A1799" t="s">
        <v>1830</v>
      </c>
      <c r="B1799">
        <v>1992</v>
      </c>
      <c r="C1799" t="s">
        <v>30</v>
      </c>
      <c r="D1799">
        <v>25</v>
      </c>
      <c r="E1799">
        <v>3</v>
      </c>
      <c r="F1799" s="42">
        <v>18259.22</v>
      </c>
      <c r="G1799" t="s">
        <v>16</v>
      </c>
      <c r="H1799" t="s">
        <v>12</v>
      </c>
      <c r="I1799" t="s">
        <v>42</v>
      </c>
      <c r="J1799" s="7">
        <f t="shared" si="198"/>
        <v>0</v>
      </c>
      <c r="K1799" s="9" t="str">
        <f t="shared" si="202"/>
        <v>Id541</v>
      </c>
      <c r="L1799" s="8" t="str">
        <f t="shared" si="199"/>
        <v>Dec</v>
      </c>
      <c r="M1799" s="9">
        <f t="shared" si="197"/>
        <v>1992</v>
      </c>
      <c r="N1799" s="8" t="str" cm="1">
        <f t="array" ref="N1799">IF(G1799="?",INDEX($G$2:$G$2344,MODE(MATCH($G$2:$G$2344,$G$2:$G$2344,0))),G1799)</f>
        <v>tier - 1</v>
      </c>
      <c r="O1799" s="8" t="str" cm="1">
        <f t="array" ref="O1799">IF(H1799="?",INDEX($H$2:$H$2344,MODE(MATCH($H$2:$H$2344,$H$2:$H$2344,0))),H1799)</f>
        <v>tier - 3</v>
      </c>
      <c r="P1799" s="8" t="str">
        <f t="shared" si="200"/>
        <v>R1011</v>
      </c>
      <c r="Q1799" s="11">
        <f t="shared" si="201"/>
        <v>33963</v>
      </c>
      <c r="R1799" s="9">
        <f t="shared" si="203"/>
        <v>30</v>
      </c>
      <c r="S1799" s="9"/>
      <c r="T1799" s="40">
        <f>COUNTA(Table3[[#This Row],[month]:[age]])</f>
        <v>7</v>
      </c>
    </row>
    <row r="1800" spans="1:20" x14ac:dyDescent="0.25">
      <c r="A1800" t="s">
        <v>1831</v>
      </c>
      <c r="B1800">
        <v>1995</v>
      </c>
      <c r="C1800" t="s">
        <v>10</v>
      </c>
      <c r="D1800">
        <v>4</v>
      </c>
      <c r="E1800">
        <v>0</v>
      </c>
      <c r="F1800" s="42">
        <v>18310.740000000002</v>
      </c>
      <c r="G1800" t="s">
        <v>16</v>
      </c>
      <c r="H1800" t="s">
        <v>12</v>
      </c>
      <c r="I1800" t="s">
        <v>23</v>
      </c>
      <c r="J1800" s="7">
        <f t="shared" si="198"/>
        <v>0</v>
      </c>
      <c r="K1800" s="9" t="str">
        <f t="shared" si="202"/>
        <v>Id540</v>
      </c>
      <c r="L1800" s="8" t="str">
        <f t="shared" si="199"/>
        <v>Jul</v>
      </c>
      <c r="M1800" s="9">
        <f t="shared" si="197"/>
        <v>1995</v>
      </c>
      <c r="N1800" s="8" t="str" cm="1">
        <f t="array" ref="N1800">IF(G1800="?",INDEX($G$2:$G$2344,MODE(MATCH($G$2:$G$2344,$G$2:$G$2344,0))),G1800)</f>
        <v>tier - 1</v>
      </c>
      <c r="O1800" s="8" t="str" cm="1">
        <f t="array" ref="O1800">IF(H1800="?",INDEX($H$2:$H$2344,MODE(MATCH($H$2:$H$2344,$H$2:$H$2344,0))),H1800)</f>
        <v>tier - 3</v>
      </c>
      <c r="P1800" s="8" t="str">
        <f t="shared" si="200"/>
        <v>R1012</v>
      </c>
      <c r="Q1800" s="11">
        <f t="shared" si="201"/>
        <v>34884</v>
      </c>
      <c r="R1800" s="9">
        <f t="shared" si="203"/>
        <v>27</v>
      </c>
      <c r="S1800" s="9"/>
      <c r="T1800" s="40">
        <f>COUNTA(Table3[[#This Row],[month]:[age]])</f>
        <v>7</v>
      </c>
    </row>
    <row r="1801" spans="1:20" x14ac:dyDescent="0.25">
      <c r="A1801" t="s">
        <v>1832</v>
      </c>
      <c r="B1801">
        <v>1999</v>
      </c>
      <c r="C1801" t="s">
        <v>30</v>
      </c>
      <c r="D1801">
        <v>15</v>
      </c>
      <c r="E1801">
        <v>1</v>
      </c>
      <c r="F1801" s="42">
        <v>18328.240000000002</v>
      </c>
      <c r="G1801" t="s">
        <v>16</v>
      </c>
      <c r="H1801" t="s">
        <v>11</v>
      </c>
      <c r="I1801" t="s">
        <v>13</v>
      </c>
      <c r="J1801" s="7">
        <f t="shared" si="198"/>
        <v>0</v>
      </c>
      <c r="K1801" s="9" t="str">
        <f t="shared" si="202"/>
        <v>Id539</v>
      </c>
      <c r="L1801" s="8" t="str">
        <f t="shared" si="199"/>
        <v>Dec</v>
      </c>
      <c r="M1801" s="9">
        <f t="shared" si="197"/>
        <v>1999</v>
      </c>
      <c r="N1801" s="8" t="str" cm="1">
        <f t="array" ref="N1801">IF(G1801="?",INDEX($G$2:$G$2344,MODE(MATCH($G$2:$G$2344,$G$2:$G$2344,0))),G1801)</f>
        <v>tier - 1</v>
      </c>
      <c r="O1801" s="8" t="str" cm="1">
        <f t="array" ref="O1801">IF(H1801="?",INDEX($H$2:$H$2344,MODE(MATCH($H$2:$H$2344,$H$2:$H$2344,0))),H1801)</f>
        <v>tier - 2</v>
      </c>
      <c r="P1801" s="8" t="str">
        <f t="shared" si="200"/>
        <v>R1013</v>
      </c>
      <c r="Q1801" s="11">
        <f t="shared" si="201"/>
        <v>36509</v>
      </c>
      <c r="R1801" s="9">
        <f t="shared" si="203"/>
        <v>23</v>
      </c>
      <c r="S1801" s="9"/>
      <c r="T1801" s="40">
        <f>COUNTA(Table3[[#This Row],[month]:[age]])</f>
        <v>7</v>
      </c>
    </row>
    <row r="1802" spans="1:20" x14ac:dyDescent="0.25">
      <c r="A1802" t="s">
        <v>1833</v>
      </c>
      <c r="B1802">
        <v>1964</v>
      </c>
      <c r="C1802" t="s">
        <v>20</v>
      </c>
      <c r="D1802">
        <v>26</v>
      </c>
      <c r="E1802">
        <v>0</v>
      </c>
      <c r="F1802" s="42">
        <v>18443.11</v>
      </c>
      <c r="G1802" t="s">
        <v>16</v>
      </c>
      <c r="H1802" t="s">
        <v>11</v>
      </c>
      <c r="I1802" t="s">
        <v>23</v>
      </c>
      <c r="J1802" s="7">
        <f t="shared" si="198"/>
        <v>0</v>
      </c>
      <c r="K1802" s="9" t="str">
        <f t="shared" si="202"/>
        <v>Id538</v>
      </c>
      <c r="L1802" s="8" t="str">
        <f t="shared" si="199"/>
        <v>Sep</v>
      </c>
      <c r="M1802" s="9">
        <f t="shared" si="197"/>
        <v>1964</v>
      </c>
      <c r="N1802" s="8" t="str" cm="1">
        <f t="array" ref="N1802">IF(G1802="?",INDEX($G$2:$G$2344,MODE(MATCH($G$2:$G$2344,$G$2:$G$2344,0))),G1802)</f>
        <v>tier - 1</v>
      </c>
      <c r="O1802" s="8" t="str" cm="1">
        <f t="array" ref="O1802">IF(H1802="?",INDEX($H$2:$H$2344,MODE(MATCH($H$2:$H$2344,$H$2:$H$2344,0))),H1802)</f>
        <v>tier - 2</v>
      </c>
      <c r="P1802" s="8" t="str">
        <f t="shared" si="200"/>
        <v>R1012</v>
      </c>
      <c r="Q1802" s="11">
        <f t="shared" si="201"/>
        <v>23646</v>
      </c>
      <c r="R1802" s="9">
        <f t="shared" si="203"/>
        <v>58</v>
      </c>
      <c r="S1802" s="9"/>
      <c r="T1802" s="40">
        <f>COUNTA(Table3[[#This Row],[month]:[age]])</f>
        <v>7</v>
      </c>
    </row>
    <row r="1803" spans="1:20" x14ac:dyDescent="0.25">
      <c r="A1803" t="s">
        <v>1834</v>
      </c>
      <c r="B1803">
        <v>1986</v>
      </c>
      <c r="C1803" t="s">
        <v>35</v>
      </c>
      <c r="D1803">
        <v>12</v>
      </c>
      <c r="E1803">
        <v>2</v>
      </c>
      <c r="F1803" s="42">
        <v>18608.259999999998</v>
      </c>
      <c r="G1803" t="s">
        <v>16</v>
      </c>
      <c r="H1803" t="s">
        <v>12</v>
      </c>
      <c r="I1803" t="s">
        <v>42</v>
      </c>
      <c r="J1803" s="7">
        <f t="shared" si="198"/>
        <v>0</v>
      </c>
      <c r="K1803" s="9" t="str">
        <f t="shared" si="202"/>
        <v>Id537</v>
      </c>
      <c r="L1803" s="8" t="str">
        <f t="shared" si="199"/>
        <v>Aug</v>
      </c>
      <c r="M1803" s="9">
        <f t="shared" si="197"/>
        <v>1986</v>
      </c>
      <c r="N1803" s="8" t="str" cm="1">
        <f t="array" ref="N1803">IF(G1803="?",INDEX($G$2:$G$2344,MODE(MATCH($G$2:$G$2344,$G$2:$G$2344,0))),G1803)</f>
        <v>tier - 1</v>
      </c>
      <c r="O1803" s="8" t="str" cm="1">
        <f t="array" ref="O1803">IF(H1803="?",INDEX($H$2:$H$2344,MODE(MATCH($H$2:$H$2344,$H$2:$H$2344,0))),H1803)</f>
        <v>tier - 3</v>
      </c>
      <c r="P1803" s="8" t="str">
        <f t="shared" si="200"/>
        <v>R1011</v>
      </c>
      <c r="Q1803" s="11">
        <f t="shared" si="201"/>
        <v>31636</v>
      </c>
      <c r="R1803" s="9">
        <f t="shared" si="203"/>
        <v>36</v>
      </c>
      <c r="S1803" s="9"/>
      <c r="T1803" s="40">
        <f>COUNTA(Table3[[#This Row],[month]:[age]])</f>
        <v>7</v>
      </c>
    </row>
    <row r="1804" spans="1:20" x14ac:dyDescent="0.25">
      <c r="A1804" t="s">
        <v>1835</v>
      </c>
      <c r="B1804">
        <v>1998</v>
      </c>
      <c r="C1804" t="s">
        <v>20</v>
      </c>
      <c r="D1804">
        <v>23</v>
      </c>
      <c r="E1804">
        <v>0</v>
      </c>
      <c r="F1804" s="42">
        <v>18648.419999999998</v>
      </c>
      <c r="G1804" t="s">
        <v>16</v>
      </c>
      <c r="H1804" t="s">
        <v>16</v>
      </c>
      <c r="I1804" t="s">
        <v>166</v>
      </c>
      <c r="J1804" s="7">
        <f t="shared" si="198"/>
        <v>0</v>
      </c>
      <c r="K1804" s="9" t="str">
        <f t="shared" si="202"/>
        <v>Id536</v>
      </c>
      <c r="L1804" s="8" t="str">
        <f t="shared" si="199"/>
        <v>Sep</v>
      </c>
      <c r="M1804" s="9">
        <f t="shared" si="197"/>
        <v>1998</v>
      </c>
      <c r="N1804" s="8" t="str" cm="1">
        <f t="array" ref="N1804">IF(G1804="?",INDEX($G$2:$G$2344,MODE(MATCH($G$2:$G$2344,$G$2:$G$2344,0))),G1804)</f>
        <v>tier - 1</v>
      </c>
      <c r="O1804" s="8" t="str" cm="1">
        <f t="array" ref="O1804">IF(H1804="?",INDEX($H$2:$H$2344,MODE(MATCH($H$2:$H$2344,$H$2:$H$2344,0))),H1804)</f>
        <v>tier - 1</v>
      </c>
      <c r="P1804" s="8" t="str">
        <f t="shared" si="200"/>
        <v>R1019</v>
      </c>
      <c r="Q1804" s="11">
        <f t="shared" si="201"/>
        <v>36061</v>
      </c>
      <c r="R1804" s="9">
        <f t="shared" si="203"/>
        <v>24</v>
      </c>
      <c r="S1804" s="9"/>
      <c r="T1804" s="40">
        <f>COUNTA(Table3[[#This Row],[month]:[age]])</f>
        <v>7</v>
      </c>
    </row>
    <row r="1805" spans="1:20" x14ac:dyDescent="0.25">
      <c r="A1805" t="s">
        <v>1836</v>
      </c>
      <c r="B1805">
        <v>1970</v>
      </c>
      <c r="C1805" t="s">
        <v>37</v>
      </c>
      <c r="D1805">
        <v>17</v>
      </c>
      <c r="E1805">
        <v>0</v>
      </c>
      <c r="F1805" s="42">
        <v>18682.740000000002</v>
      </c>
      <c r="G1805" t="s">
        <v>16</v>
      </c>
      <c r="H1805" t="s">
        <v>12</v>
      </c>
      <c r="I1805" t="s">
        <v>23</v>
      </c>
      <c r="J1805" s="7">
        <f t="shared" si="198"/>
        <v>0</v>
      </c>
      <c r="K1805" s="9" t="str">
        <f t="shared" si="202"/>
        <v>Id535</v>
      </c>
      <c r="L1805" s="8" t="str">
        <f t="shared" si="199"/>
        <v>Oct</v>
      </c>
      <c r="M1805" s="9">
        <f t="shared" si="197"/>
        <v>1970</v>
      </c>
      <c r="N1805" s="8" t="str" cm="1">
        <f t="array" ref="N1805">IF(G1805="?",INDEX($G$2:$G$2344,MODE(MATCH($G$2:$G$2344,$G$2:$G$2344,0))),G1805)</f>
        <v>tier - 1</v>
      </c>
      <c r="O1805" s="8" t="str" cm="1">
        <f t="array" ref="O1805">IF(H1805="?",INDEX($H$2:$H$2344,MODE(MATCH($H$2:$H$2344,$H$2:$H$2344,0))),H1805)</f>
        <v>tier - 3</v>
      </c>
      <c r="P1805" s="8" t="str">
        <f t="shared" si="200"/>
        <v>R1012</v>
      </c>
      <c r="Q1805" s="11">
        <f t="shared" si="201"/>
        <v>25858</v>
      </c>
      <c r="R1805" s="9">
        <f t="shared" si="203"/>
        <v>52</v>
      </c>
      <c r="S1805" s="9"/>
      <c r="T1805" s="40">
        <f>COUNTA(Table3[[#This Row],[month]:[age]])</f>
        <v>7</v>
      </c>
    </row>
    <row r="1806" spans="1:20" x14ac:dyDescent="0.25">
      <c r="A1806" t="s">
        <v>1837</v>
      </c>
      <c r="B1806">
        <v>1967</v>
      </c>
      <c r="C1806" t="s">
        <v>35</v>
      </c>
      <c r="D1806">
        <v>30</v>
      </c>
      <c r="E1806">
        <v>0</v>
      </c>
      <c r="F1806" s="42">
        <v>18694.689999999999</v>
      </c>
      <c r="G1806" t="s">
        <v>16</v>
      </c>
      <c r="H1806" t="s">
        <v>16</v>
      </c>
      <c r="I1806" t="s">
        <v>249</v>
      </c>
      <c r="J1806" s="7">
        <f t="shared" si="198"/>
        <v>0</v>
      </c>
      <c r="K1806" s="9" t="str">
        <f t="shared" si="202"/>
        <v>Id534</v>
      </c>
      <c r="L1806" s="8" t="str">
        <f t="shared" si="199"/>
        <v>Aug</v>
      </c>
      <c r="M1806" s="9">
        <f t="shared" si="197"/>
        <v>1967</v>
      </c>
      <c r="N1806" s="8" t="str" cm="1">
        <f t="array" ref="N1806">IF(G1806="?",INDEX($G$2:$G$2344,MODE(MATCH($G$2:$G$2344,$G$2:$G$2344,0))),G1806)</f>
        <v>tier - 1</v>
      </c>
      <c r="O1806" s="8" t="str" cm="1">
        <f t="array" ref="O1806">IF(H1806="?",INDEX($H$2:$H$2344,MODE(MATCH($H$2:$H$2344,$H$2:$H$2344,0))),H1806)</f>
        <v>tier - 1</v>
      </c>
      <c r="P1806" s="8" t="str">
        <f t="shared" si="200"/>
        <v>R1023</v>
      </c>
      <c r="Q1806" s="11">
        <f t="shared" si="201"/>
        <v>24714</v>
      </c>
      <c r="R1806" s="9">
        <f t="shared" si="203"/>
        <v>55</v>
      </c>
      <c r="S1806" s="9"/>
      <c r="T1806" s="40">
        <f>COUNTA(Table3[[#This Row],[month]:[age]])</f>
        <v>7</v>
      </c>
    </row>
    <row r="1807" spans="1:20" x14ac:dyDescent="0.25">
      <c r="A1807" t="s">
        <v>1838</v>
      </c>
      <c r="B1807">
        <v>1992</v>
      </c>
      <c r="C1807" t="s">
        <v>30</v>
      </c>
      <c r="D1807">
        <v>27</v>
      </c>
      <c r="E1807">
        <v>3</v>
      </c>
      <c r="F1807" s="42">
        <v>18765.88</v>
      </c>
      <c r="G1807" t="s">
        <v>16</v>
      </c>
      <c r="H1807" t="s">
        <v>11</v>
      </c>
      <c r="I1807" t="s">
        <v>23</v>
      </c>
      <c r="J1807" s="7">
        <f t="shared" si="198"/>
        <v>0</v>
      </c>
      <c r="K1807" s="9" t="str">
        <f t="shared" si="202"/>
        <v>Id533</v>
      </c>
      <c r="L1807" s="8" t="str">
        <f t="shared" si="199"/>
        <v>Dec</v>
      </c>
      <c r="M1807" s="9">
        <f t="shared" si="197"/>
        <v>1992</v>
      </c>
      <c r="N1807" s="8" t="str" cm="1">
        <f t="array" ref="N1807">IF(G1807="?",INDEX($G$2:$G$2344,MODE(MATCH($G$2:$G$2344,$G$2:$G$2344,0))),G1807)</f>
        <v>tier - 1</v>
      </c>
      <c r="O1807" s="8" t="str" cm="1">
        <f t="array" ref="O1807">IF(H1807="?",INDEX($H$2:$H$2344,MODE(MATCH($H$2:$H$2344,$H$2:$H$2344,0))),H1807)</f>
        <v>tier - 2</v>
      </c>
      <c r="P1807" s="8" t="str">
        <f t="shared" si="200"/>
        <v>R1012</v>
      </c>
      <c r="Q1807" s="11">
        <f t="shared" si="201"/>
        <v>33965</v>
      </c>
      <c r="R1807" s="9">
        <f t="shared" si="203"/>
        <v>30</v>
      </c>
      <c r="S1807" s="9"/>
      <c r="T1807" s="40">
        <f>COUNTA(Table3[[#This Row],[month]:[age]])</f>
        <v>7</v>
      </c>
    </row>
    <row r="1808" spans="1:20" x14ac:dyDescent="0.25">
      <c r="A1808" t="s">
        <v>1839</v>
      </c>
      <c r="B1808">
        <v>1979</v>
      </c>
      <c r="C1808" t="s">
        <v>15</v>
      </c>
      <c r="D1808">
        <v>19</v>
      </c>
      <c r="E1808">
        <v>2</v>
      </c>
      <c r="F1808" s="42">
        <v>18767.740000000002</v>
      </c>
      <c r="G1808" t="s">
        <v>16</v>
      </c>
      <c r="H1808" t="s">
        <v>16</v>
      </c>
      <c r="I1808" t="s">
        <v>13</v>
      </c>
      <c r="J1808" s="7">
        <f t="shared" si="198"/>
        <v>0</v>
      </c>
      <c r="K1808" s="9" t="str">
        <f t="shared" si="202"/>
        <v>Id532</v>
      </c>
      <c r="L1808" s="8" t="str">
        <f t="shared" si="199"/>
        <v>Nov</v>
      </c>
      <c r="M1808" s="9">
        <f t="shared" si="197"/>
        <v>1979</v>
      </c>
      <c r="N1808" s="8" t="str" cm="1">
        <f t="array" ref="N1808">IF(G1808="?",INDEX($G$2:$G$2344,MODE(MATCH($G$2:$G$2344,$G$2:$G$2344,0))),G1808)</f>
        <v>tier - 1</v>
      </c>
      <c r="O1808" s="8" t="str" cm="1">
        <f t="array" ref="O1808">IF(H1808="?",INDEX($H$2:$H$2344,MODE(MATCH($H$2:$H$2344,$H$2:$H$2344,0))),H1808)</f>
        <v>tier - 1</v>
      </c>
      <c r="P1808" s="8" t="str">
        <f t="shared" si="200"/>
        <v>R1013</v>
      </c>
      <c r="Q1808" s="11">
        <f t="shared" si="201"/>
        <v>29178</v>
      </c>
      <c r="R1808" s="9">
        <f t="shared" si="203"/>
        <v>43</v>
      </c>
      <c r="S1808" s="9"/>
      <c r="T1808" s="40">
        <f>COUNTA(Table3[[#This Row],[month]:[age]])</f>
        <v>7</v>
      </c>
    </row>
    <row r="1809" spans="1:20" x14ac:dyDescent="0.25">
      <c r="A1809" t="s">
        <v>1840</v>
      </c>
      <c r="B1809">
        <v>1995</v>
      </c>
      <c r="C1809" t="s">
        <v>15</v>
      </c>
      <c r="D1809">
        <v>28</v>
      </c>
      <c r="E1809">
        <v>3</v>
      </c>
      <c r="F1809" s="42">
        <v>18804.75</v>
      </c>
      <c r="G1809" t="s">
        <v>16</v>
      </c>
      <c r="H1809" t="s">
        <v>16</v>
      </c>
      <c r="I1809" t="s">
        <v>23</v>
      </c>
      <c r="J1809" s="7">
        <f t="shared" si="198"/>
        <v>0</v>
      </c>
      <c r="K1809" s="9" t="str">
        <f t="shared" si="202"/>
        <v>Id531</v>
      </c>
      <c r="L1809" s="8" t="str">
        <f t="shared" si="199"/>
        <v>Nov</v>
      </c>
      <c r="M1809" s="9">
        <f t="shared" si="197"/>
        <v>1995</v>
      </c>
      <c r="N1809" s="8" t="str" cm="1">
        <f t="array" ref="N1809">IF(G1809="?",INDEX($G$2:$G$2344,MODE(MATCH($G$2:$G$2344,$G$2:$G$2344,0))),G1809)</f>
        <v>tier - 1</v>
      </c>
      <c r="O1809" s="8" t="str" cm="1">
        <f t="array" ref="O1809">IF(H1809="?",INDEX($H$2:$H$2344,MODE(MATCH($H$2:$H$2344,$H$2:$H$2344,0))),H1809)</f>
        <v>tier - 1</v>
      </c>
      <c r="P1809" s="8" t="str">
        <f t="shared" si="200"/>
        <v>R1012</v>
      </c>
      <c r="Q1809" s="11">
        <f t="shared" si="201"/>
        <v>35031</v>
      </c>
      <c r="R1809" s="9">
        <f t="shared" si="203"/>
        <v>27</v>
      </c>
      <c r="S1809" s="9"/>
      <c r="T1809" s="40">
        <f>COUNTA(Table3[[#This Row],[month]:[age]])</f>
        <v>7</v>
      </c>
    </row>
    <row r="1810" spans="1:20" x14ac:dyDescent="0.25">
      <c r="A1810" t="s">
        <v>1841</v>
      </c>
      <c r="B1810">
        <v>1979</v>
      </c>
      <c r="C1810" t="s">
        <v>37</v>
      </c>
      <c r="D1810">
        <v>15</v>
      </c>
      <c r="E1810">
        <v>2</v>
      </c>
      <c r="F1810" s="42">
        <v>18806.150000000001</v>
      </c>
      <c r="G1810" t="s">
        <v>16</v>
      </c>
      <c r="H1810" t="s">
        <v>11</v>
      </c>
      <c r="I1810" t="s">
        <v>13</v>
      </c>
      <c r="J1810" s="7">
        <f t="shared" si="198"/>
        <v>0</v>
      </c>
      <c r="K1810" s="9" t="str">
        <f t="shared" si="202"/>
        <v>Id530</v>
      </c>
      <c r="L1810" s="8" t="str">
        <f t="shared" si="199"/>
        <v>Oct</v>
      </c>
      <c r="M1810" s="9">
        <f t="shared" si="197"/>
        <v>1979</v>
      </c>
      <c r="N1810" s="8" t="str" cm="1">
        <f t="array" ref="N1810">IF(G1810="?",INDEX($G$2:$G$2344,MODE(MATCH($G$2:$G$2344,$G$2:$G$2344,0))),G1810)</f>
        <v>tier - 1</v>
      </c>
      <c r="O1810" s="8" t="str" cm="1">
        <f t="array" ref="O1810">IF(H1810="?",INDEX($H$2:$H$2344,MODE(MATCH($H$2:$H$2344,$H$2:$H$2344,0))),H1810)</f>
        <v>tier - 2</v>
      </c>
      <c r="P1810" s="8" t="str">
        <f t="shared" si="200"/>
        <v>R1013</v>
      </c>
      <c r="Q1810" s="11">
        <f t="shared" si="201"/>
        <v>29143</v>
      </c>
      <c r="R1810" s="9">
        <f t="shared" si="203"/>
        <v>43</v>
      </c>
      <c r="S1810" s="9"/>
      <c r="T1810" s="40">
        <f>COUNTA(Table3[[#This Row],[month]:[age]])</f>
        <v>7</v>
      </c>
    </row>
    <row r="1811" spans="1:20" x14ac:dyDescent="0.25">
      <c r="A1811" t="s">
        <v>1842</v>
      </c>
      <c r="B1811">
        <v>1962</v>
      </c>
      <c r="C1811" t="s">
        <v>30</v>
      </c>
      <c r="D1811">
        <v>18</v>
      </c>
      <c r="E1811">
        <v>0</v>
      </c>
      <c r="F1811" s="42">
        <v>18815.53</v>
      </c>
      <c r="G1811" t="s">
        <v>16</v>
      </c>
      <c r="H1811" t="s">
        <v>16</v>
      </c>
      <c r="I1811" t="s">
        <v>249</v>
      </c>
      <c r="J1811" s="7">
        <f t="shared" si="198"/>
        <v>0</v>
      </c>
      <c r="K1811" s="9" t="str">
        <f t="shared" si="202"/>
        <v>Id529</v>
      </c>
      <c r="L1811" s="8" t="str">
        <f t="shared" si="199"/>
        <v>Dec</v>
      </c>
      <c r="M1811" s="9">
        <f t="shared" si="197"/>
        <v>1962</v>
      </c>
      <c r="N1811" s="8" t="str" cm="1">
        <f t="array" ref="N1811">IF(G1811="?",INDEX($G$2:$G$2344,MODE(MATCH($G$2:$G$2344,$G$2:$G$2344,0))),G1811)</f>
        <v>tier - 1</v>
      </c>
      <c r="O1811" s="8" t="str" cm="1">
        <f t="array" ref="O1811">IF(H1811="?",INDEX($H$2:$H$2344,MODE(MATCH($H$2:$H$2344,$H$2:$H$2344,0))),H1811)</f>
        <v>tier - 1</v>
      </c>
      <c r="P1811" s="8" t="str">
        <f t="shared" si="200"/>
        <v>R1023</v>
      </c>
      <c r="Q1811" s="11">
        <f t="shared" si="201"/>
        <v>22998</v>
      </c>
      <c r="R1811" s="9">
        <f t="shared" si="203"/>
        <v>60</v>
      </c>
      <c r="S1811" s="9"/>
      <c r="T1811" s="40">
        <f>COUNTA(Table3[[#This Row],[month]:[age]])</f>
        <v>7</v>
      </c>
    </row>
    <row r="1812" spans="1:20" x14ac:dyDescent="0.25">
      <c r="A1812" t="s">
        <v>1843</v>
      </c>
      <c r="B1812">
        <v>2003</v>
      </c>
      <c r="C1812" t="s">
        <v>10</v>
      </c>
      <c r="D1812">
        <v>24</v>
      </c>
      <c r="E1812">
        <v>3</v>
      </c>
      <c r="F1812" s="42">
        <v>18838.7</v>
      </c>
      <c r="G1812" t="s">
        <v>16</v>
      </c>
      <c r="H1812" t="s">
        <v>12</v>
      </c>
      <c r="I1812" t="s">
        <v>23</v>
      </c>
      <c r="J1812" s="7">
        <f t="shared" si="198"/>
        <v>0</v>
      </c>
      <c r="K1812" s="9" t="str">
        <f t="shared" si="202"/>
        <v>Id528</v>
      </c>
      <c r="L1812" s="8" t="str">
        <f t="shared" si="199"/>
        <v>Jul</v>
      </c>
      <c r="M1812" s="9">
        <f t="shared" si="197"/>
        <v>2003</v>
      </c>
      <c r="N1812" s="8" t="str" cm="1">
        <f t="array" ref="N1812">IF(G1812="?",INDEX($G$2:$G$2344,MODE(MATCH($G$2:$G$2344,$G$2:$G$2344,0))),G1812)</f>
        <v>tier - 1</v>
      </c>
      <c r="O1812" s="8" t="str" cm="1">
        <f t="array" ref="O1812">IF(H1812="?",INDEX($H$2:$H$2344,MODE(MATCH($H$2:$H$2344,$H$2:$H$2344,0))),H1812)</f>
        <v>tier - 3</v>
      </c>
      <c r="P1812" s="8" t="str">
        <f t="shared" si="200"/>
        <v>R1012</v>
      </c>
      <c r="Q1812" s="11">
        <f t="shared" si="201"/>
        <v>37826</v>
      </c>
      <c r="R1812" s="9">
        <f t="shared" si="203"/>
        <v>19</v>
      </c>
      <c r="S1812" s="9"/>
      <c r="T1812" s="40">
        <f>COUNTA(Table3[[#This Row],[month]:[age]])</f>
        <v>7</v>
      </c>
    </row>
    <row r="1813" spans="1:20" x14ac:dyDescent="0.25">
      <c r="A1813" t="s">
        <v>1844</v>
      </c>
      <c r="B1813">
        <v>1963</v>
      </c>
      <c r="C1813" t="s">
        <v>30</v>
      </c>
      <c r="D1813">
        <v>6</v>
      </c>
      <c r="E1813">
        <v>0</v>
      </c>
      <c r="F1813" s="42">
        <v>18883.330000000002</v>
      </c>
      <c r="G1813" t="s">
        <v>16</v>
      </c>
      <c r="H1813" t="s">
        <v>16</v>
      </c>
      <c r="I1813" t="s">
        <v>535</v>
      </c>
      <c r="J1813" s="7">
        <f t="shared" si="198"/>
        <v>0</v>
      </c>
      <c r="K1813" s="9" t="str">
        <f t="shared" si="202"/>
        <v>Id527</v>
      </c>
      <c r="L1813" s="8" t="str">
        <f t="shared" si="199"/>
        <v>Dec</v>
      </c>
      <c r="M1813" s="9">
        <f t="shared" si="197"/>
        <v>1963</v>
      </c>
      <c r="N1813" s="8" t="str" cm="1">
        <f t="array" ref="N1813">IF(G1813="?",INDEX($G$2:$G$2344,MODE(MATCH($G$2:$G$2344,$G$2:$G$2344,0))),G1813)</f>
        <v>tier - 1</v>
      </c>
      <c r="O1813" s="8" t="str" cm="1">
        <f t="array" ref="O1813">IF(H1813="?",INDEX($H$2:$H$2344,MODE(MATCH($H$2:$H$2344,$H$2:$H$2344,0))),H1813)</f>
        <v>tier - 1</v>
      </c>
      <c r="P1813" s="8" t="str">
        <f t="shared" si="200"/>
        <v>R1026</v>
      </c>
      <c r="Q1813" s="11">
        <f t="shared" si="201"/>
        <v>23351</v>
      </c>
      <c r="R1813" s="9">
        <f t="shared" si="203"/>
        <v>59</v>
      </c>
      <c r="S1813" s="9"/>
      <c r="T1813" s="40">
        <f>COUNTA(Table3[[#This Row],[month]:[age]])</f>
        <v>7</v>
      </c>
    </row>
    <row r="1814" spans="1:20" x14ac:dyDescent="0.25">
      <c r="A1814" t="s">
        <v>1845</v>
      </c>
      <c r="B1814">
        <v>1995</v>
      </c>
      <c r="C1814" t="s">
        <v>20</v>
      </c>
      <c r="D1814">
        <v>27</v>
      </c>
      <c r="E1814">
        <v>1</v>
      </c>
      <c r="F1814" s="42">
        <v>18903.490000000002</v>
      </c>
      <c r="G1814" t="s">
        <v>16</v>
      </c>
      <c r="H1814" t="s">
        <v>11</v>
      </c>
      <c r="I1814" t="s">
        <v>247</v>
      </c>
      <c r="J1814" s="7">
        <f t="shared" si="198"/>
        <v>0</v>
      </c>
      <c r="K1814" s="9" t="str">
        <f t="shared" si="202"/>
        <v>Id526</v>
      </c>
      <c r="L1814" s="8" t="str">
        <f t="shared" si="199"/>
        <v>Sep</v>
      </c>
      <c r="M1814" s="9">
        <f t="shared" si="197"/>
        <v>1995</v>
      </c>
      <c r="N1814" s="8" t="str" cm="1">
        <f t="array" ref="N1814">IF(G1814="?",INDEX($G$2:$G$2344,MODE(MATCH($G$2:$G$2344,$G$2:$G$2344,0))),G1814)</f>
        <v>tier - 1</v>
      </c>
      <c r="O1814" s="8" t="str" cm="1">
        <f t="array" ref="O1814">IF(H1814="?",INDEX($H$2:$H$2344,MODE(MATCH($H$2:$H$2344,$H$2:$H$2344,0))),H1814)</f>
        <v>tier - 2</v>
      </c>
      <c r="P1814" s="8" t="str">
        <f t="shared" si="200"/>
        <v>R1024</v>
      </c>
      <c r="Q1814" s="11">
        <f t="shared" si="201"/>
        <v>34969</v>
      </c>
      <c r="R1814" s="9">
        <f t="shared" si="203"/>
        <v>27</v>
      </c>
      <c r="S1814" s="9"/>
      <c r="T1814" s="40">
        <f>COUNTA(Table3[[#This Row],[month]:[age]])</f>
        <v>7</v>
      </c>
    </row>
    <row r="1815" spans="1:20" x14ac:dyDescent="0.25">
      <c r="A1815" t="s">
        <v>1846</v>
      </c>
      <c r="B1815">
        <v>1969</v>
      </c>
      <c r="C1815" t="s">
        <v>35</v>
      </c>
      <c r="D1815">
        <v>3</v>
      </c>
      <c r="E1815">
        <v>0</v>
      </c>
      <c r="F1815" s="42">
        <v>18932.810000000001</v>
      </c>
      <c r="G1815" t="s">
        <v>16</v>
      </c>
      <c r="H1815" t="s">
        <v>12</v>
      </c>
      <c r="I1815" t="s">
        <v>23</v>
      </c>
      <c r="J1815" s="7">
        <f t="shared" si="198"/>
        <v>0</v>
      </c>
      <c r="K1815" s="9" t="str">
        <f t="shared" si="202"/>
        <v>Id525</v>
      </c>
      <c r="L1815" s="8" t="str">
        <f t="shared" si="199"/>
        <v>Aug</v>
      </c>
      <c r="M1815" s="9">
        <f t="shared" si="197"/>
        <v>1969</v>
      </c>
      <c r="N1815" s="8" t="str" cm="1">
        <f t="array" ref="N1815">IF(G1815="?",INDEX($G$2:$G$2344,MODE(MATCH($G$2:$G$2344,$G$2:$G$2344,0))),G1815)</f>
        <v>tier - 1</v>
      </c>
      <c r="O1815" s="8" t="str" cm="1">
        <f t="array" ref="O1815">IF(H1815="?",INDEX($H$2:$H$2344,MODE(MATCH($H$2:$H$2344,$H$2:$H$2344,0))),H1815)</f>
        <v>tier - 3</v>
      </c>
      <c r="P1815" s="8" t="str">
        <f t="shared" si="200"/>
        <v>R1012</v>
      </c>
      <c r="Q1815" s="11">
        <f t="shared" si="201"/>
        <v>25418</v>
      </c>
      <c r="R1815" s="9">
        <f t="shared" si="203"/>
        <v>53</v>
      </c>
      <c r="S1815" s="9"/>
      <c r="T1815" s="40">
        <f>COUNTA(Table3[[#This Row],[month]:[age]])</f>
        <v>7</v>
      </c>
    </row>
    <row r="1816" spans="1:20" x14ac:dyDescent="0.25">
      <c r="A1816" t="s">
        <v>1847</v>
      </c>
      <c r="B1816">
        <v>1963</v>
      </c>
      <c r="C1816" t="s">
        <v>37</v>
      </c>
      <c r="D1816">
        <v>20</v>
      </c>
      <c r="E1816">
        <v>0</v>
      </c>
      <c r="F1816" s="42">
        <v>18954.560000000001</v>
      </c>
      <c r="G1816" t="s">
        <v>16</v>
      </c>
      <c r="H1816" t="s">
        <v>16</v>
      </c>
      <c r="I1816" t="s">
        <v>535</v>
      </c>
      <c r="J1816" s="7">
        <f t="shared" si="198"/>
        <v>0</v>
      </c>
      <c r="K1816" s="9" t="str">
        <f t="shared" si="202"/>
        <v>Id524</v>
      </c>
      <c r="L1816" s="8" t="str">
        <f t="shared" si="199"/>
        <v>Oct</v>
      </c>
      <c r="M1816" s="9">
        <f t="shared" si="197"/>
        <v>1963</v>
      </c>
      <c r="N1816" s="8" t="str" cm="1">
        <f t="array" ref="N1816">IF(G1816="?",INDEX($G$2:$G$2344,MODE(MATCH($G$2:$G$2344,$G$2:$G$2344,0))),G1816)</f>
        <v>tier - 1</v>
      </c>
      <c r="O1816" s="8" t="str" cm="1">
        <f t="array" ref="O1816">IF(H1816="?",INDEX($H$2:$H$2344,MODE(MATCH($H$2:$H$2344,$H$2:$H$2344,0))),H1816)</f>
        <v>tier - 1</v>
      </c>
      <c r="P1816" s="8" t="str">
        <f t="shared" si="200"/>
        <v>R1026</v>
      </c>
      <c r="Q1816" s="11">
        <f t="shared" si="201"/>
        <v>23304</v>
      </c>
      <c r="R1816" s="9">
        <f t="shared" si="203"/>
        <v>59</v>
      </c>
      <c r="S1816" s="9"/>
      <c r="T1816" s="40">
        <f>COUNTA(Table3[[#This Row],[month]:[age]])</f>
        <v>7</v>
      </c>
    </row>
    <row r="1817" spans="1:20" x14ac:dyDescent="0.25">
      <c r="A1817" t="s">
        <v>1848</v>
      </c>
      <c r="B1817">
        <v>1998</v>
      </c>
      <c r="C1817" t="s">
        <v>35</v>
      </c>
      <c r="D1817">
        <v>6</v>
      </c>
      <c r="E1817">
        <v>0</v>
      </c>
      <c r="F1817" s="42">
        <v>18955.22</v>
      </c>
      <c r="G1817" t="s">
        <v>16</v>
      </c>
      <c r="H1817" t="s">
        <v>12</v>
      </c>
      <c r="I1817" t="s">
        <v>42</v>
      </c>
      <c r="J1817" s="7">
        <f t="shared" si="198"/>
        <v>0</v>
      </c>
      <c r="K1817" s="9" t="str">
        <f t="shared" si="202"/>
        <v>Id523</v>
      </c>
      <c r="L1817" s="8" t="str">
        <f t="shared" si="199"/>
        <v>Aug</v>
      </c>
      <c r="M1817" s="9">
        <f t="shared" si="197"/>
        <v>1998</v>
      </c>
      <c r="N1817" s="8" t="str" cm="1">
        <f t="array" ref="N1817">IF(G1817="?",INDEX($G$2:$G$2344,MODE(MATCH($G$2:$G$2344,$G$2:$G$2344,0))),G1817)</f>
        <v>tier - 1</v>
      </c>
      <c r="O1817" s="8" t="str" cm="1">
        <f t="array" ref="O1817">IF(H1817="?",INDEX($H$2:$H$2344,MODE(MATCH($H$2:$H$2344,$H$2:$H$2344,0))),H1817)</f>
        <v>tier - 3</v>
      </c>
      <c r="P1817" s="8" t="str">
        <f t="shared" si="200"/>
        <v>R1011</v>
      </c>
      <c r="Q1817" s="11">
        <f t="shared" si="201"/>
        <v>36013</v>
      </c>
      <c r="R1817" s="9">
        <f t="shared" si="203"/>
        <v>24</v>
      </c>
      <c r="S1817" s="9"/>
      <c r="T1817" s="40">
        <f>COUNTA(Table3[[#This Row],[month]:[age]])</f>
        <v>7</v>
      </c>
    </row>
    <row r="1818" spans="1:20" x14ac:dyDescent="0.25">
      <c r="A1818" t="s">
        <v>1849</v>
      </c>
      <c r="B1818">
        <v>1992</v>
      </c>
      <c r="C1818" t="s">
        <v>15</v>
      </c>
      <c r="D1818">
        <v>30</v>
      </c>
      <c r="E1818">
        <v>1</v>
      </c>
      <c r="F1818" s="42">
        <v>18963.169999999998</v>
      </c>
      <c r="G1818" t="s">
        <v>16</v>
      </c>
      <c r="H1818" t="s">
        <v>16</v>
      </c>
      <c r="I1818" t="s">
        <v>13</v>
      </c>
      <c r="J1818" s="7">
        <f t="shared" si="198"/>
        <v>0</v>
      </c>
      <c r="K1818" s="9" t="str">
        <f t="shared" si="202"/>
        <v>Id522</v>
      </c>
      <c r="L1818" s="8" t="str">
        <f t="shared" si="199"/>
        <v>Nov</v>
      </c>
      <c r="M1818" s="9">
        <f t="shared" si="197"/>
        <v>1992</v>
      </c>
      <c r="N1818" s="8" t="str" cm="1">
        <f t="array" ref="N1818">IF(G1818="?",INDEX($G$2:$G$2344,MODE(MATCH($G$2:$G$2344,$G$2:$G$2344,0))),G1818)</f>
        <v>tier - 1</v>
      </c>
      <c r="O1818" s="8" t="str" cm="1">
        <f t="array" ref="O1818">IF(H1818="?",INDEX($H$2:$H$2344,MODE(MATCH($H$2:$H$2344,$H$2:$H$2344,0))),H1818)</f>
        <v>tier - 1</v>
      </c>
      <c r="P1818" s="8" t="str">
        <f t="shared" si="200"/>
        <v>R1013</v>
      </c>
      <c r="Q1818" s="11">
        <f t="shared" si="201"/>
        <v>33938</v>
      </c>
      <c r="R1818" s="9">
        <f t="shared" si="203"/>
        <v>30</v>
      </c>
      <c r="S1818" s="9"/>
      <c r="T1818" s="40">
        <f>COUNTA(Table3[[#This Row],[month]:[age]])</f>
        <v>7</v>
      </c>
    </row>
    <row r="1819" spans="1:20" x14ac:dyDescent="0.25">
      <c r="A1819" t="s">
        <v>1850</v>
      </c>
      <c r="B1819">
        <v>1988</v>
      </c>
      <c r="C1819" t="s">
        <v>37</v>
      </c>
      <c r="D1819">
        <v>24</v>
      </c>
      <c r="E1819">
        <v>2</v>
      </c>
      <c r="F1819" s="42">
        <v>18972.5</v>
      </c>
      <c r="G1819" t="s">
        <v>16</v>
      </c>
      <c r="H1819" t="s">
        <v>12</v>
      </c>
      <c r="I1819" t="s">
        <v>13</v>
      </c>
      <c r="J1819" s="7">
        <f t="shared" si="198"/>
        <v>0</v>
      </c>
      <c r="K1819" s="9" t="str">
        <f t="shared" si="202"/>
        <v>Id521</v>
      </c>
      <c r="L1819" s="8" t="str">
        <f t="shared" si="199"/>
        <v>Oct</v>
      </c>
      <c r="M1819" s="9">
        <f t="shared" si="197"/>
        <v>1988</v>
      </c>
      <c r="N1819" s="8" t="str" cm="1">
        <f t="array" ref="N1819">IF(G1819="?",INDEX($G$2:$G$2344,MODE(MATCH($G$2:$G$2344,$G$2:$G$2344,0))),G1819)</f>
        <v>tier - 1</v>
      </c>
      <c r="O1819" s="8" t="str" cm="1">
        <f t="array" ref="O1819">IF(H1819="?",INDEX($H$2:$H$2344,MODE(MATCH($H$2:$H$2344,$H$2:$H$2344,0))),H1819)</f>
        <v>tier - 3</v>
      </c>
      <c r="P1819" s="8" t="str">
        <f t="shared" si="200"/>
        <v>R1013</v>
      </c>
      <c r="Q1819" s="11">
        <f t="shared" si="201"/>
        <v>32440</v>
      </c>
      <c r="R1819" s="9">
        <f t="shared" si="203"/>
        <v>34</v>
      </c>
      <c r="S1819" s="9"/>
      <c r="T1819" s="40">
        <f>COUNTA(Table3[[#This Row],[month]:[age]])</f>
        <v>7</v>
      </c>
    </row>
    <row r="1820" spans="1:20" x14ac:dyDescent="0.25">
      <c r="A1820" t="s">
        <v>1851</v>
      </c>
      <c r="B1820">
        <v>1983</v>
      </c>
      <c r="C1820" t="s">
        <v>30</v>
      </c>
      <c r="D1820">
        <v>19</v>
      </c>
      <c r="E1820">
        <v>5</v>
      </c>
      <c r="F1820" s="42">
        <v>19023.259999999998</v>
      </c>
      <c r="G1820" t="s">
        <v>16</v>
      </c>
      <c r="H1820" t="s">
        <v>12</v>
      </c>
      <c r="I1820" t="s">
        <v>42</v>
      </c>
      <c r="J1820" s="7">
        <f t="shared" si="198"/>
        <v>0</v>
      </c>
      <c r="K1820" s="9" t="str">
        <f t="shared" si="202"/>
        <v>Id520</v>
      </c>
      <c r="L1820" s="8" t="str">
        <f t="shared" si="199"/>
        <v>Dec</v>
      </c>
      <c r="M1820" s="9">
        <f t="shared" si="197"/>
        <v>1983</v>
      </c>
      <c r="N1820" s="8" t="str" cm="1">
        <f t="array" ref="N1820">IF(G1820="?",INDEX($G$2:$G$2344,MODE(MATCH($G$2:$G$2344,$G$2:$G$2344,0))),G1820)</f>
        <v>tier - 1</v>
      </c>
      <c r="O1820" s="8" t="str" cm="1">
        <f t="array" ref="O1820">IF(H1820="?",INDEX($H$2:$H$2344,MODE(MATCH($H$2:$H$2344,$H$2:$H$2344,0))),H1820)</f>
        <v>tier - 3</v>
      </c>
      <c r="P1820" s="8" t="str">
        <f t="shared" si="200"/>
        <v>R1011</v>
      </c>
      <c r="Q1820" s="11">
        <f t="shared" si="201"/>
        <v>30669</v>
      </c>
      <c r="R1820" s="9">
        <f t="shared" si="203"/>
        <v>39</v>
      </c>
      <c r="S1820" s="9"/>
      <c r="T1820" s="40">
        <f>COUNTA(Table3[[#This Row],[month]:[age]])</f>
        <v>7</v>
      </c>
    </row>
    <row r="1821" spans="1:20" x14ac:dyDescent="0.25">
      <c r="A1821" t="s">
        <v>1852</v>
      </c>
      <c r="B1821">
        <v>1989</v>
      </c>
      <c r="C1821" t="s">
        <v>18</v>
      </c>
      <c r="D1821">
        <v>5</v>
      </c>
      <c r="E1821">
        <v>1</v>
      </c>
      <c r="F1821" s="42">
        <v>19040.88</v>
      </c>
      <c r="G1821" t="s">
        <v>16</v>
      </c>
      <c r="H1821" t="s">
        <v>12</v>
      </c>
      <c r="I1821" t="s">
        <v>42</v>
      </c>
      <c r="J1821" s="7">
        <f t="shared" si="198"/>
        <v>0</v>
      </c>
      <c r="K1821" s="9" t="str">
        <f t="shared" si="202"/>
        <v>Id519</v>
      </c>
      <c r="L1821" s="8" t="str">
        <f t="shared" si="199"/>
        <v>Jun</v>
      </c>
      <c r="M1821" s="9">
        <f t="shared" si="197"/>
        <v>1989</v>
      </c>
      <c r="N1821" s="8" t="str" cm="1">
        <f t="array" ref="N1821">IF(G1821="?",INDEX($G$2:$G$2344,MODE(MATCH($G$2:$G$2344,$G$2:$G$2344,0))),G1821)</f>
        <v>tier - 1</v>
      </c>
      <c r="O1821" s="8" t="str" cm="1">
        <f t="array" ref="O1821">IF(H1821="?",INDEX($H$2:$H$2344,MODE(MATCH($H$2:$H$2344,$H$2:$H$2344,0))),H1821)</f>
        <v>tier - 3</v>
      </c>
      <c r="P1821" s="8" t="str">
        <f t="shared" si="200"/>
        <v>R1011</v>
      </c>
      <c r="Q1821" s="11">
        <f t="shared" si="201"/>
        <v>32664</v>
      </c>
      <c r="R1821" s="9">
        <f t="shared" si="203"/>
        <v>34</v>
      </c>
      <c r="S1821" s="9"/>
      <c r="T1821" s="40">
        <f>COUNTA(Table3[[#This Row],[month]:[age]])</f>
        <v>7</v>
      </c>
    </row>
    <row r="1822" spans="1:20" x14ac:dyDescent="0.25">
      <c r="A1822" t="s">
        <v>1853</v>
      </c>
      <c r="B1822">
        <v>1993</v>
      </c>
      <c r="C1822" t="s">
        <v>20</v>
      </c>
      <c r="D1822">
        <v>28</v>
      </c>
      <c r="E1822">
        <v>1</v>
      </c>
      <c r="F1822" s="42">
        <v>19107.78</v>
      </c>
      <c r="G1822" t="s">
        <v>16</v>
      </c>
      <c r="H1822" t="s">
        <v>11</v>
      </c>
      <c r="I1822" t="s">
        <v>13</v>
      </c>
      <c r="J1822" s="7">
        <f t="shared" si="198"/>
        <v>0</v>
      </c>
      <c r="K1822" s="9" t="str">
        <f t="shared" si="202"/>
        <v>Id518</v>
      </c>
      <c r="L1822" s="8" t="str">
        <f t="shared" si="199"/>
        <v>Sep</v>
      </c>
      <c r="M1822" s="9">
        <f t="shared" si="197"/>
        <v>1993</v>
      </c>
      <c r="N1822" s="8" t="str" cm="1">
        <f t="array" ref="N1822">IF(G1822="?",INDEX($G$2:$G$2344,MODE(MATCH($G$2:$G$2344,$G$2:$G$2344,0))),G1822)</f>
        <v>tier - 1</v>
      </c>
      <c r="O1822" s="8" t="str" cm="1">
        <f t="array" ref="O1822">IF(H1822="?",INDEX($H$2:$H$2344,MODE(MATCH($H$2:$H$2344,$H$2:$H$2344,0))),H1822)</f>
        <v>tier - 2</v>
      </c>
      <c r="P1822" s="8" t="str">
        <f t="shared" si="200"/>
        <v>R1013</v>
      </c>
      <c r="Q1822" s="11">
        <f t="shared" si="201"/>
        <v>34240</v>
      </c>
      <c r="R1822" s="9">
        <f t="shared" si="203"/>
        <v>29</v>
      </c>
      <c r="S1822" s="9"/>
      <c r="T1822" s="40">
        <f>COUNTA(Table3[[#This Row],[month]:[age]])</f>
        <v>7</v>
      </c>
    </row>
    <row r="1823" spans="1:20" x14ac:dyDescent="0.25">
      <c r="A1823" t="s">
        <v>1854</v>
      </c>
      <c r="B1823">
        <v>1979</v>
      </c>
      <c r="C1823" t="s">
        <v>10</v>
      </c>
      <c r="D1823">
        <v>2</v>
      </c>
      <c r="E1823">
        <v>2</v>
      </c>
      <c r="F1823" s="42">
        <v>19144.580000000002</v>
      </c>
      <c r="G1823" t="s">
        <v>16</v>
      </c>
      <c r="H1823" t="s">
        <v>16</v>
      </c>
      <c r="I1823" t="s">
        <v>247</v>
      </c>
      <c r="J1823" s="7">
        <f t="shared" si="198"/>
        <v>0</v>
      </c>
      <c r="K1823" s="9" t="str">
        <f t="shared" si="202"/>
        <v>Id517</v>
      </c>
      <c r="L1823" s="8" t="str">
        <f t="shared" si="199"/>
        <v>Jul</v>
      </c>
      <c r="M1823" s="9">
        <f t="shared" si="197"/>
        <v>1979</v>
      </c>
      <c r="N1823" s="8" t="str" cm="1">
        <f t="array" ref="N1823">IF(G1823="?",INDEX($G$2:$G$2344,MODE(MATCH($G$2:$G$2344,$G$2:$G$2344,0))),G1823)</f>
        <v>tier - 1</v>
      </c>
      <c r="O1823" s="8" t="str" cm="1">
        <f t="array" ref="O1823">IF(H1823="?",INDEX($H$2:$H$2344,MODE(MATCH($H$2:$H$2344,$H$2:$H$2344,0))),H1823)</f>
        <v>tier - 1</v>
      </c>
      <c r="P1823" s="8" t="str">
        <f t="shared" si="200"/>
        <v>R1024</v>
      </c>
      <c r="Q1823" s="11">
        <f t="shared" si="201"/>
        <v>29038</v>
      </c>
      <c r="R1823" s="9">
        <f t="shared" si="203"/>
        <v>43</v>
      </c>
      <c r="S1823" s="9"/>
      <c r="T1823" s="40">
        <f>COUNTA(Table3[[#This Row],[month]:[age]])</f>
        <v>7</v>
      </c>
    </row>
    <row r="1824" spans="1:20" x14ac:dyDescent="0.25">
      <c r="A1824" t="s">
        <v>1855</v>
      </c>
      <c r="B1824">
        <v>1991</v>
      </c>
      <c r="C1824" t="s">
        <v>20</v>
      </c>
      <c r="D1824">
        <v>16</v>
      </c>
      <c r="E1824">
        <v>3</v>
      </c>
      <c r="F1824" s="42">
        <v>19199.939999999999</v>
      </c>
      <c r="G1824" t="s">
        <v>16</v>
      </c>
      <c r="H1824" t="s">
        <v>12</v>
      </c>
      <c r="I1824" t="s">
        <v>42</v>
      </c>
      <c r="J1824" s="7">
        <f t="shared" si="198"/>
        <v>0</v>
      </c>
      <c r="K1824" s="9" t="str">
        <f t="shared" si="202"/>
        <v>Id516</v>
      </c>
      <c r="L1824" s="8" t="str">
        <f t="shared" si="199"/>
        <v>Sep</v>
      </c>
      <c r="M1824" s="9">
        <f t="shared" si="197"/>
        <v>1991</v>
      </c>
      <c r="N1824" s="8" t="str" cm="1">
        <f t="array" ref="N1824">IF(G1824="?",INDEX($G$2:$G$2344,MODE(MATCH($G$2:$G$2344,$G$2:$G$2344,0))),G1824)</f>
        <v>tier - 1</v>
      </c>
      <c r="O1824" s="8" t="str" cm="1">
        <f t="array" ref="O1824">IF(H1824="?",INDEX($H$2:$H$2344,MODE(MATCH($H$2:$H$2344,$H$2:$H$2344,0))),H1824)</f>
        <v>tier - 3</v>
      </c>
      <c r="P1824" s="8" t="str">
        <f t="shared" si="200"/>
        <v>R1011</v>
      </c>
      <c r="Q1824" s="11">
        <f t="shared" si="201"/>
        <v>33497</v>
      </c>
      <c r="R1824" s="9">
        <f t="shared" si="203"/>
        <v>31</v>
      </c>
      <c r="S1824" s="9"/>
      <c r="T1824" s="40">
        <f>COUNTA(Table3[[#This Row],[month]:[age]])</f>
        <v>7</v>
      </c>
    </row>
    <row r="1825" spans="1:20" x14ac:dyDescent="0.25">
      <c r="A1825" t="s">
        <v>1856</v>
      </c>
      <c r="B1825">
        <v>1985</v>
      </c>
      <c r="C1825" t="s">
        <v>30</v>
      </c>
      <c r="D1825">
        <v>28</v>
      </c>
      <c r="E1825">
        <v>0</v>
      </c>
      <c r="F1825" s="42">
        <v>19214.71</v>
      </c>
      <c r="G1825" t="s">
        <v>16</v>
      </c>
      <c r="H1825" t="s">
        <v>12</v>
      </c>
      <c r="I1825" t="s">
        <v>13</v>
      </c>
      <c r="J1825" s="7">
        <f t="shared" si="198"/>
        <v>0</v>
      </c>
      <c r="K1825" s="9" t="str">
        <f t="shared" si="202"/>
        <v>Id515</v>
      </c>
      <c r="L1825" s="8" t="str">
        <f t="shared" si="199"/>
        <v>Dec</v>
      </c>
      <c r="M1825" s="9">
        <f t="shared" si="197"/>
        <v>1985</v>
      </c>
      <c r="N1825" s="8" t="str" cm="1">
        <f t="array" ref="N1825">IF(G1825="?",INDEX($G$2:$G$2344,MODE(MATCH($G$2:$G$2344,$G$2:$G$2344,0))),G1825)</f>
        <v>tier - 1</v>
      </c>
      <c r="O1825" s="8" t="str" cm="1">
        <f t="array" ref="O1825">IF(H1825="?",INDEX($H$2:$H$2344,MODE(MATCH($H$2:$H$2344,$H$2:$H$2344,0))),H1825)</f>
        <v>tier - 3</v>
      </c>
      <c r="P1825" s="8" t="str">
        <f t="shared" si="200"/>
        <v>R1013</v>
      </c>
      <c r="Q1825" s="11">
        <f t="shared" si="201"/>
        <v>31409</v>
      </c>
      <c r="R1825" s="9">
        <f t="shared" si="203"/>
        <v>37</v>
      </c>
      <c r="S1825" s="9"/>
      <c r="T1825" s="40">
        <f>COUNTA(Table3[[#This Row],[month]:[age]])</f>
        <v>7</v>
      </c>
    </row>
    <row r="1826" spans="1:20" x14ac:dyDescent="0.25">
      <c r="A1826" t="s">
        <v>1857</v>
      </c>
      <c r="B1826">
        <v>1967</v>
      </c>
      <c r="C1826" t="s">
        <v>10</v>
      </c>
      <c r="D1826">
        <v>29</v>
      </c>
      <c r="E1826">
        <v>0</v>
      </c>
      <c r="F1826" s="42">
        <v>19259.96</v>
      </c>
      <c r="G1826" t="s">
        <v>16</v>
      </c>
      <c r="H1826" t="s">
        <v>16</v>
      </c>
      <c r="I1826" t="s">
        <v>23</v>
      </c>
      <c r="J1826" s="7">
        <f t="shared" si="198"/>
        <v>0</v>
      </c>
      <c r="K1826" s="9" t="str">
        <f t="shared" si="202"/>
        <v>Id514</v>
      </c>
      <c r="L1826" s="8" t="str">
        <f t="shared" si="199"/>
        <v>Jul</v>
      </c>
      <c r="M1826" s="9">
        <f t="shared" si="197"/>
        <v>1967</v>
      </c>
      <c r="N1826" s="8" t="str" cm="1">
        <f t="array" ref="N1826">IF(G1826="?",INDEX($G$2:$G$2344,MODE(MATCH($G$2:$G$2344,$G$2:$G$2344,0))),G1826)</f>
        <v>tier - 1</v>
      </c>
      <c r="O1826" s="8" t="str" cm="1">
        <f t="array" ref="O1826">IF(H1826="?",INDEX($H$2:$H$2344,MODE(MATCH($H$2:$H$2344,$H$2:$H$2344,0))),H1826)</f>
        <v>tier - 1</v>
      </c>
      <c r="P1826" s="8" t="str">
        <f t="shared" si="200"/>
        <v>R1012</v>
      </c>
      <c r="Q1826" s="11">
        <f t="shared" si="201"/>
        <v>24682</v>
      </c>
      <c r="R1826" s="9">
        <f t="shared" si="203"/>
        <v>55</v>
      </c>
      <c r="S1826" s="9"/>
      <c r="T1826" s="40">
        <f>COUNTA(Table3[[#This Row],[month]:[age]])</f>
        <v>7</v>
      </c>
    </row>
    <row r="1827" spans="1:20" x14ac:dyDescent="0.25">
      <c r="A1827" t="s">
        <v>1858</v>
      </c>
      <c r="B1827">
        <v>1966</v>
      </c>
      <c r="C1827" t="s">
        <v>15</v>
      </c>
      <c r="D1827">
        <v>15</v>
      </c>
      <c r="E1827">
        <v>0</v>
      </c>
      <c r="F1827" s="42">
        <v>19321.060000000001</v>
      </c>
      <c r="G1827" t="s">
        <v>16</v>
      </c>
      <c r="H1827" t="s">
        <v>16</v>
      </c>
      <c r="I1827" t="s">
        <v>23</v>
      </c>
      <c r="J1827" s="7">
        <f t="shared" si="198"/>
        <v>0</v>
      </c>
      <c r="K1827" s="9" t="str">
        <f t="shared" si="202"/>
        <v>Id513</v>
      </c>
      <c r="L1827" s="8" t="str">
        <f t="shared" si="199"/>
        <v>Nov</v>
      </c>
      <c r="M1827" s="9">
        <f t="shared" si="197"/>
        <v>1966</v>
      </c>
      <c r="N1827" s="8" t="str" cm="1">
        <f t="array" ref="N1827">IF(G1827="?",INDEX($G$2:$G$2344,MODE(MATCH($G$2:$G$2344,$G$2:$G$2344,0))),G1827)</f>
        <v>tier - 1</v>
      </c>
      <c r="O1827" s="8" t="str" cm="1">
        <f t="array" ref="O1827">IF(H1827="?",INDEX($H$2:$H$2344,MODE(MATCH($H$2:$H$2344,$H$2:$H$2344,0))),H1827)</f>
        <v>tier - 1</v>
      </c>
      <c r="P1827" s="8" t="str">
        <f t="shared" si="200"/>
        <v>R1012</v>
      </c>
      <c r="Q1827" s="11">
        <f t="shared" si="201"/>
        <v>24426</v>
      </c>
      <c r="R1827" s="9">
        <f t="shared" si="203"/>
        <v>56</v>
      </c>
      <c r="S1827" s="9"/>
      <c r="T1827" s="40">
        <f>COUNTA(Table3[[#This Row],[month]:[age]])</f>
        <v>7</v>
      </c>
    </row>
    <row r="1828" spans="1:20" x14ac:dyDescent="0.25">
      <c r="A1828" t="s">
        <v>1859</v>
      </c>
      <c r="B1828">
        <v>1991</v>
      </c>
      <c r="C1828" t="s">
        <v>35</v>
      </c>
      <c r="D1828">
        <v>24</v>
      </c>
      <c r="E1828">
        <v>0</v>
      </c>
      <c r="F1828" s="42">
        <v>19350.37</v>
      </c>
      <c r="G1828" t="s">
        <v>16</v>
      </c>
      <c r="H1828" t="s">
        <v>12</v>
      </c>
      <c r="I1828" t="s">
        <v>13</v>
      </c>
      <c r="J1828" s="7">
        <f t="shared" si="198"/>
        <v>0</v>
      </c>
      <c r="K1828" s="9" t="str">
        <f t="shared" si="202"/>
        <v>Id512</v>
      </c>
      <c r="L1828" s="8" t="str">
        <f t="shared" si="199"/>
        <v>Aug</v>
      </c>
      <c r="M1828" s="9">
        <f t="shared" si="197"/>
        <v>1991</v>
      </c>
      <c r="N1828" s="8" t="str" cm="1">
        <f t="array" ref="N1828">IF(G1828="?",INDEX($G$2:$G$2344,MODE(MATCH($G$2:$G$2344,$G$2:$G$2344,0))),G1828)</f>
        <v>tier - 1</v>
      </c>
      <c r="O1828" s="8" t="str" cm="1">
        <f t="array" ref="O1828">IF(H1828="?",INDEX($H$2:$H$2344,MODE(MATCH($H$2:$H$2344,$H$2:$H$2344,0))),H1828)</f>
        <v>tier - 3</v>
      </c>
      <c r="P1828" s="8" t="str">
        <f t="shared" si="200"/>
        <v>R1013</v>
      </c>
      <c r="Q1828" s="11">
        <f t="shared" si="201"/>
        <v>33474</v>
      </c>
      <c r="R1828" s="9">
        <f t="shared" si="203"/>
        <v>31</v>
      </c>
      <c r="S1828" s="9"/>
      <c r="T1828" s="40">
        <f>COUNTA(Table3[[#This Row],[month]:[age]])</f>
        <v>7</v>
      </c>
    </row>
    <row r="1829" spans="1:20" x14ac:dyDescent="0.25">
      <c r="A1829" t="s">
        <v>1860</v>
      </c>
      <c r="B1829">
        <v>1987</v>
      </c>
      <c r="C1829" t="s">
        <v>18</v>
      </c>
      <c r="D1829">
        <v>30</v>
      </c>
      <c r="E1829">
        <v>3</v>
      </c>
      <c r="F1829" s="42">
        <v>19362</v>
      </c>
      <c r="G1829" t="s">
        <v>16</v>
      </c>
      <c r="H1829" t="s">
        <v>12</v>
      </c>
      <c r="I1829" t="s">
        <v>13</v>
      </c>
      <c r="J1829" s="7">
        <f t="shared" si="198"/>
        <v>0</v>
      </c>
      <c r="K1829" s="9" t="str">
        <f t="shared" si="202"/>
        <v>Id511</v>
      </c>
      <c r="L1829" s="8" t="str">
        <f t="shared" si="199"/>
        <v>Jun</v>
      </c>
      <c r="M1829" s="9">
        <f t="shared" si="197"/>
        <v>1987</v>
      </c>
      <c r="N1829" s="8" t="str" cm="1">
        <f t="array" ref="N1829">IF(G1829="?",INDEX($G$2:$G$2344,MODE(MATCH($G$2:$G$2344,$G$2:$G$2344,0))),G1829)</f>
        <v>tier - 1</v>
      </c>
      <c r="O1829" s="8" t="str" cm="1">
        <f t="array" ref="O1829">IF(H1829="?",INDEX($H$2:$H$2344,MODE(MATCH($H$2:$H$2344,$H$2:$H$2344,0))),H1829)</f>
        <v>tier - 3</v>
      </c>
      <c r="P1829" s="8" t="str">
        <f t="shared" si="200"/>
        <v>R1013</v>
      </c>
      <c r="Q1829" s="11">
        <f t="shared" si="201"/>
        <v>31958</v>
      </c>
      <c r="R1829" s="9">
        <f t="shared" si="203"/>
        <v>35</v>
      </c>
      <c r="S1829" s="9"/>
      <c r="T1829" s="40">
        <f>COUNTA(Table3[[#This Row],[month]:[age]])</f>
        <v>7</v>
      </c>
    </row>
    <row r="1830" spans="1:20" x14ac:dyDescent="0.25">
      <c r="A1830" t="s">
        <v>1861</v>
      </c>
      <c r="B1830">
        <v>1993</v>
      </c>
      <c r="C1830" t="s">
        <v>20</v>
      </c>
      <c r="D1830">
        <v>6</v>
      </c>
      <c r="E1830">
        <v>2</v>
      </c>
      <c r="F1830" s="42">
        <v>19442.349999999999</v>
      </c>
      <c r="G1830" t="s">
        <v>16</v>
      </c>
      <c r="H1830" t="s">
        <v>12</v>
      </c>
      <c r="I1830" t="s">
        <v>23</v>
      </c>
      <c r="J1830" s="7">
        <f t="shared" si="198"/>
        <v>0</v>
      </c>
      <c r="K1830" s="9" t="str">
        <f t="shared" si="202"/>
        <v>Id510</v>
      </c>
      <c r="L1830" s="8" t="str">
        <f t="shared" si="199"/>
        <v>Sep</v>
      </c>
      <c r="M1830" s="9">
        <f t="shared" si="197"/>
        <v>1993</v>
      </c>
      <c r="N1830" s="8" t="str" cm="1">
        <f t="array" ref="N1830">IF(G1830="?",INDEX($G$2:$G$2344,MODE(MATCH($G$2:$G$2344,$G$2:$G$2344,0))),G1830)</f>
        <v>tier - 1</v>
      </c>
      <c r="O1830" s="8" t="str" cm="1">
        <f t="array" ref="O1830">IF(H1830="?",INDEX($H$2:$H$2344,MODE(MATCH($H$2:$H$2344,$H$2:$H$2344,0))),H1830)</f>
        <v>tier - 3</v>
      </c>
      <c r="P1830" s="8" t="str">
        <f t="shared" si="200"/>
        <v>R1012</v>
      </c>
      <c r="Q1830" s="11">
        <f t="shared" si="201"/>
        <v>34218</v>
      </c>
      <c r="R1830" s="9">
        <f t="shared" si="203"/>
        <v>29</v>
      </c>
      <c r="S1830" s="9"/>
      <c r="T1830" s="40">
        <f>COUNTA(Table3[[#This Row],[month]:[age]])</f>
        <v>7</v>
      </c>
    </row>
    <row r="1831" spans="1:20" x14ac:dyDescent="0.25">
      <c r="A1831" t="s">
        <v>1862</v>
      </c>
      <c r="B1831">
        <v>1982</v>
      </c>
      <c r="C1831" t="s">
        <v>30</v>
      </c>
      <c r="D1831">
        <v>15</v>
      </c>
      <c r="E1831">
        <v>2</v>
      </c>
      <c r="F1831" s="42">
        <v>19444.27</v>
      </c>
      <c r="G1831" t="s">
        <v>16</v>
      </c>
      <c r="H1831" t="s">
        <v>16</v>
      </c>
      <c r="I1831" t="s">
        <v>13</v>
      </c>
      <c r="J1831" s="7">
        <f t="shared" si="198"/>
        <v>0</v>
      </c>
      <c r="K1831" s="9" t="str">
        <f t="shared" si="202"/>
        <v>Id509</v>
      </c>
      <c r="L1831" s="8" t="str">
        <f t="shared" si="199"/>
        <v>Dec</v>
      </c>
      <c r="M1831" s="9">
        <f t="shared" si="197"/>
        <v>1982</v>
      </c>
      <c r="N1831" s="8" t="str" cm="1">
        <f t="array" ref="N1831">IF(G1831="?",INDEX($G$2:$G$2344,MODE(MATCH($G$2:$G$2344,$G$2:$G$2344,0))),G1831)</f>
        <v>tier - 1</v>
      </c>
      <c r="O1831" s="8" t="str" cm="1">
        <f t="array" ref="O1831">IF(H1831="?",INDEX($H$2:$H$2344,MODE(MATCH($H$2:$H$2344,$H$2:$H$2344,0))),H1831)</f>
        <v>tier - 1</v>
      </c>
      <c r="P1831" s="8" t="str">
        <f t="shared" si="200"/>
        <v>R1013</v>
      </c>
      <c r="Q1831" s="11">
        <f t="shared" si="201"/>
        <v>30300</v>
      </c>
      <c r="R1831" s="9">
        <f t="shared" si="203"/>
        <v>40</v>
      </c>
      <c r="S1831" s="9"/>
      <c r="T1831" s="40">
        <f>COUNTA(Table3[[#This Row],[month]:[age]])</f>
        <v>7</v>
      </c>
    </row>
    <row r="1832" spans="1:20" x14ac:dyDescent="0.25">
      <c r="A1832" t="s">
        <v>1863</v>
      </c>
      <c r="B1832">
        <v>1987</v>
      </c>
      <c r="C1832" t="s">
        <v>15</v>
      </c>
      <c r="D1832">
        <v>30</v>
      </c>
      <c r="E1832">
        <v>4</v>
      </c>
      <c r="F1832" s="42">
        <v>19496.72</v>
      </c>
      <c r="G1832" t="s">
        <v>16</v>
      </c>
      <c r="H1832" t="s">
        <v>12</v>
      </c>
      <c r="I1832" t="s">
        <v>166</v>
      </c>
      <c r="J1832" s="7">
        <f t="shared" si="198"/>
        <v>0</v>
      </c>
      <c r="K1832" s="9" t="str">
        <f t="shared" si="202"/>
        <v>Id508</v>
      </c>
      <c r="L1832" s="8" t="str">
        <f t="shared" si="199"/>
        <v>Nov</v>
      </c>
      <c r="M1832" s="9">
        <f t="shared" si="197"/>
        <v>1987</v>
      </c>
      <c r="N1832" s="8" t="str" cm="1">
        <f t="array" ref="N1832">IF(G1832="?",INDEX($G$2:$G$2344,MODE(MATCH($G$2:$G$2344,$G$2:$G$2344,0))),G1832)</f>
        <v>tier - 1</v>
      </c>
      <c r="O1832" s="8" t="str" cm="1">
        <f t="array" ref="O1832">IF(H1832="?",INDEX($H$2:$H$2344,MODE(MATCH($H$2:$H$2344,$H$2:$H$2344,0))),H1832)</f>
        <v>tier - 3</v>
      </c>
      <c r="P1832" s="8" t="str">
        <f t="shared" si="200"/>
        <v>R1019</v>
      </c>
      <c r="Q1832" s="11">
        <f t="shared" si="201"/>
        <v>32111</v>
      </c>
      <c r="R1832" s="9">
        <f t="shared" si="203"/>
        <v>35</v>
      </c>
      <c r="S1832" s="9"/>
      <c r="T1832" s="40">
        <f>COUNTA(Table3[[#This Row],[month]:[age]])</f>
        <v>7</v>
      </c>
    </row>
    <row r="1833" spans="1:20" x14ac:dyDescent="0.25">
      <c r="A1833" t="s">
        <v>1864</v>
      </c>
      <c r="B1833">
        <v>1980</v>
      </c>
      <c r="C1833" t="s">
        <v>15</v>
      </c>
      <c r="D1833">
        <v>8</v>
      </c>
      <c r="E1833">
        <v>0</v>
      </c>
      <c r="F1833" s="42">
        <v>19515.54</v>
      </c>
      <c r="G1833" t="s">
        <v>16</v>
      </c>
      <c r="H1833" t="s">
        <v>16</v>
      </c>
      <c r="I1833" t="s">
        <v>13</v>
      </c>
      <c r="J1833" s="7">
        <f t="shared" si="198"/>
        <v>0</v>
      </c>
      <c r="K1833" s="9" t="str">
        <f t="shared" si="202"/>
        <v>Id507</v>
      </c>
      <c r="L1833" s="8" t="str">
        <f t="shared" si="199"/>
        <v>Nov</v>
      </c>
      <c r="M1833" s="9">
        <f t="shared" si="197"/>
        <v>1980</v>
      </c>
      <c r="N1833" s="8" t="str" cm="1">
        <f t="array" ref="N1833">IF(G1833="?",INDEX($G$2:$G$2344,MODE(MATCH($G$2:$G$2344,$G$2:$G$2344,0))),G1833)</f>
        <v>tier - 1</v>
      </c>
      <c r="O1833" s="8" t="str" cm="1">
        <f t="array" ref="O1833">IF(H1833="?",INDEX($H$2:$H$2344,MODE(MATCH($H$2:$H$2344,$H$2:$H$2344,0))),H1833)</f>
        <v>tier - 1</v>
      </c>
      <c r="P1833" s="8" t="str">
        <f t="shared" si="200"/>
        <v>R1013</v>
      </c>
      <c r="Q1833" s="11">
        <f t="shared" si="201"/>
        <v>29533</v>
      </c>
      <c r="R1833" s="9">
        <f t="shared" si="203"/>
        <v>42</v>
      </c>
      <c r="S1833" s="9"/>
      <c r="T1833" s="40">
        <f>COUNTA(Table3[[#This Row],[month]:[age]])</f>
        <v>7</v>
      </c>
    </row>
    <row r="1834" spans="1:20" x14ac:dyDescent="0.25">
      <c r="A1834" t="s">
        <v>1865</v>
      </c>
      <c r="B1834">
        <v>1992</v>
      </c>
      <c r="C1834" t="s">
        <v>35</v>
      </c>
      <c r="D1834">
        <v>19</v>
      </c>
      <c r="E1834">
        <v>1</v>
      </c>
      <c r="F1834" s="42">
        <v>19521.97</v>
      </c>
      <c r="G1834" t="s">
        <v>16</v>
      </c>
      <c r="H1834" t="s">
        <v>11</v>
      </c>
      <c r="I1834" t="s">
        <v>13</v>
      </c>
      <c r="J1834" s="7">
        <f t="shared" si="198"/>
        <v>0</v>
      </c>
      <c r="K1834" s="9" t="str">
        <f t="shared" si="202"/>
        <v>Id506</v>
      </c>
      <c r="L1834" s="8" t="str">
        <f t="shared" si="199"/>
        <v>Aug</v>
      </c>
      <c r="M1834" s="9">
        <f t="shared" si="197"/>
        <v>1992</v>
      </c>
      <c r="N1834" s="8" t="str" cm="1">
        <f t="array" ref="N1834">IF(G1834="?",INDEX($G$2:$G$2344,MODE(MATCH($G$2:$G$2344,$G$2:$G$2344,0))),G1834)</f>
        <v>tier - 1</v>
      </c>
      <c r="O1834" s="8" t="str" cm="1">
        <f t="array" ref="O1834">IF(H1834="?",INDEX($H$2:$H$2344,MODE(MATCH($H$2:$H$2344,$H$2:$H$2344,0))),H1834)</f>
        <v>tier - 2</v>
      </c>
      <c r="P1834" s="8" t="str">
        <f t="shared" si="200"/>
        <v>R1013</v>
      </c>
      <c r="Q1834" s="11">
        <f t="shared" si="201"/>
        <v>33835</v>
      </c>
      <c r="R1834" s="9">
        <f t="shared" si="203"/>
        <v>30</v>
      </c>
      <c r="S1834" s="9"/>
      <c r="T1834" s="40">
        <f>COUNTA(Table3[[#This Row],[month]:[age]])</f>
        <v>7</v>
      </c>
    </row>
    <row r="1835" spans="1:20" x14ac:dyDescent="0.25">
      <c r="A1835" t="s">
        <v>1866</v>
      </c>
      <c r="B1835">
        <v>1985</v>
      </c>
      <c r="C1835" t="s">
        <v>20</v>
      </c>
      <c r="D1835">
        <v>17</v>
      </c>
      <c r="E1835">
        <v>0</v>
      </c>
      <c r="F1835" s="42">
        <v>19539.240000000002</v>
      </c>
      <c r="G1835" t="s">
        <v>16</v>
      </c>
      <c r="H1835" t="s">
        <v>16</v>
      </c>
      <c r="I1835" t="s">
        <v>13</v>
      </c>
      <c r="J1835" s="7">
        <f t="shared" si="198"/>
        <v>0</v>
      </c>
      <c r="K1835" s="9" t="str">
        <f t="shared" si="202"/>
        <v>Id505</v>
      </c>
      <c r="L1835" s="8" t="str">
        <f t="shared" si="199"/>
        <v>Sep</v>
      </c>
      <c r="M1835" s="9">
        <f t="shared" si="197"/>
        <v>1985</v>
      </c>
      <c r="N1835" s="8" t="str" cm="1">
        <f t="array" ref="N1835">IF(G1835="?",INDEX($G$2:$G$2344,MODE(MATCH($G$2:$G$2344,$G$2:$G$2344,0))),G1835)</f>
        <v>tier - 1</v>
      </c>
      <c r="O1835" s="8" t="str" cm="1">
        <f t="array" ref="O1835">IF(H1835="?",INDEX($H$2:$H$2344,MODE(MATCH($H$2:$H$2344,$H$2:$H$2344,0))),H1835)</f>
        <v>tier - 1</v>
      </c>
      <c r="P1835" s="8" t="str">
        <f t="shared" si="200"/>
        <v>R1013</v>
      </c>
      <c r="Q1835" s="11">
        <f t="shared" si="201"/>
        <v>31307</v>
      </c>
      <c r="R1835" s="9">
        <f t="shared" si="203"/>
        <v>37</v>
      </c>
      <c r="S1835" s="9"/>
      <c r="T1835" s="40">
        <f>COUNTA(Table3[[#This Row],[month]:[age]])</f>
        <v>7</v>
      </c>
    </row>
    <row r="1836" spans="1:20" x14ac:dyDescent="0.25">
      <c r="A1836" t="s">
        <v>1867</v>
      </c>
      <c r="B1836">
        <v>1963</v>
      </c>
      <c r="C1836" t="s">
        <v>10</v>
      </c>
      <c r="D1836">
        <v>14</v>
      </c>
      <c r="E1836">
        <v>0</v>
      </c>
      <c r="F1836" s="42">
        <v>19551.34</v>
      </c>
      <c r="G1836" t="s">
        <v>16</v>
      </c>
      <c r="H1836" t="s">
        <v>12</v>
      </c>
      <c r="I1836" t="s">
        <v>23</v>
      </c>
      <c r="J1836" s="7">
        <f t="shared" si="198"/>
        <v>0</v>
      </c>
      <c r="K1836" s="9" t="str">
        <f t="shared" si="202"/>
        <v>Id504</v>
      </c>
      <c r="L1836" s="8" t="str">
        <f t="shared" si="199"/>
        <v>Jul</v>
      </c>
      <c r="M1836" s="9">
        <f t="shared" si="197"/>
        <v>1963</v>
      </c>
      <c r="N1836" s="8" t="str" cm="1">
        <f t="array" ref="N1836">IF(G1836="?",INDEX($G$2:$G$2344,MODE(MATCH($G$2:$G$2344,$G$2:$G$2344,0))),G1836)</f>
        <v>tier - 1</v>
      </c>
      <c r="O1836" s="8" t="str" cm="1">
        <f t="array" ref="O1836">IF(H1836="?",INDEX($H$2:$H$2344,MODE(MATCH($H$2:$H$2344,$H$2:$H$2344,0))),H1836)</f>
        <v>tier - 3</v>
      </c>
      <c r="P1836" s="8" t="str">
        <f t="shared" si="200"/>
        <v>R1012</v>
      </c>
      <c r="Q1836" s="11">
        <f t="shared" si="201"/>
        <v>23206</v>
      </c>
      <c r="R1836" s="9">
        <f t="shared" si="203"/>
        <v>59</v>
      </c>
      <c r="S1836" s="9"/>
      <c r="T1836" s="40">
        <f>COUNTA(Table3[[#This Row],[month]:[age]])</f>
        <v>7</v>
      </c>
    </row>
    <row r="1837" spans="1:20" x14ac:dyDescent="0.25">
      <c r="A1837" t="s">
        <v>1868</v>
      </c>
      <c r="B1837">
        <v>1978</v>
      </c>
      <c r="C1837" t="s">
        <v>20</v>
      </c>
      <c r="D1837">
        <v>24</v>
      </c>
      <c r="E1837">
        <v>1</v>
      </c>
      <c r="F1837" s="42">
        <v>19594.810000000001</v>
      </c>
      <c r="G1837" t="s">
        <v>16</v>
      </c>
      <c r="H1837" t="s">
        <v>16</v>
      </c>
      <c r="I1837" t="s">
        <v>247</v>
      </c>
      <c r="J1837" s="7">
        <f t="shared" si="198"/>
        <v>0</v>
      </c>
      <c r="K1837" s="9" t="str">
        <f t="shared" si="202"/>
        <v>Id503</v>
      </c>
      <c r="L1837" s="8" t="str">
        <f t="shared" si="199"/>
        <v>Sep</v>
      </c>
      <c r="M1837" s="9">
        <f t="shared" si="197"/>
        <v>1978</v>
      </c>
      <c r="N1837" s="8" t="str" cm="1">
        <f t="array" ref="N1837">IF(G1837="?",INDEX($G$2:$G$2344,MODE(MATCH($G$2:$G$2344,$G$2:$G$2344,0))),G1837)</f>
        <v>tier - 1</v>
      </c>
      <c r="O1837" s="8" t="str" cm="1">
        <f t="array" ref="O1837">IF(H1837="?",INDEX($H$2:$H$2344,MODE(MATCH($H$2:$H$2344,$H$2:$H$2344,0))),H1837)</f>
        <v>tier - 1</v>
      </c>
      <c r="P1837" s="8" t="str">
        <f t="shared" si="200"/>
        <v>R1024</v>
      </c>
      <c r="Q1837" s="11">
        <f t="shared" si="201"/>
        <v>28757</v>
      </c>
      <c r="R1837" s="9">
        <f t="shared" si="203"/>
        <v>44</v>
      </c>
      <c r="S1837" s="9"/>
      <c r="T1837" s="40">
        <f>COUNTA(Table3[[#This Row],[month]:[age]])</f>
        <v>7</v>
      </c>
    </row>
    <row r="1838" spans="1:20" x14ac:dyDescent="0.25">
      <c r="A1838" t="s">
        <v>1869</v>
      </c>
      <c r="B1838">
        <v>1994</v>
      </c>
      <c r="C1838" t="s">
        <v>35</v>
      </c>
      <c r="D1838">
        <v>27</v>
      </c>
      <c r="E1838">
        <v>0</v>
      </c>
      <c r="F1838" s="42">
        <v>19673.34</v>
      </c>
      <c r="G1838" t="s">
        <v>16</v>
      </c>
      <c r="H1838" t="s">
        <v>11</v>
      </c>
      <c r="I1838" t="s">
        <v>23</v>
      </c>
      <c r="J1838" s="7">
        <f t="shared" si="198"/>
        <v>0</v>
      </c>
      <c r="K1838" s="9" t="str">
        <f t="shared" si="202"/>
        <v>Id502</v>
      </c>
      <c r="L1838" s="8" t="str">
        <f t="shared" si="199"/>
        <v>Aug</v>
      </c>
      <c r="M1838" s="9">
        <f t="shared" si="197"/>
        <v>1994</v>
      </c>
      <c r="N1838" s="8" t="str" cm="1">
        <f t="array" ref="N1838">IF(G1838="?",INDEX($G$2:$G$2344,MODE(MATCH($G$2:$G$2344,$G$2:$G$2344,0))),G1838)</f>
        <v>tier - 1</v>
      </c>
      <c r="O1838" s="8" t="str" cm="1">
        <f t="array" ref="O1838">IF(H1838="?",INDEX($H$2:$H$2344,MODE(MATCH($H$2:$H$2344,$H$2:$H$2344,0))),H1838)</f>
        <v>tier - 2</v>
      </c>
      <c r="P1838" s="8" t="str">
        <f t="shared" si="200"/>
        <v>R1012</v>
      </c>
      <c r="Q1838" s="11">
        <f t="shared" si="201"/>
        <v>34573</v>
      </c>
      <c r="R1838" s="9">
        <f t="shared" si="203"/>
        <v>28</v>
      </c>
      <c r="S1838" s="9"/>
      <c r="T1838" s="40">
        <f>COUNTA(Table3[[#This Row],[month]:[age]])</f>
        <v>7</v>
      </c>
    </row>
    <row r="1839" spans="1:20" x14ac:dyDescent="0.25">
      <c r="A1839" t="s">
        <v>1870</v>
      </c>
      <c r="B1839">
        <v>1990</v>
      </c>
      <c r="C1839" t="s">
        <v>35</v>
      </c>
      <c r="D1839">
        <v>8</v>
      </c>
      <c r="E1839">
        <v>1</v>
      </c>
      <c r="F1839" s="42">
        <v>19719.689999999999</v>
      </c>
      <c r="G1839" t="s">
        <v>16</v>
      </c>
      <c r="H1839" t="s">
        <v>11</v>
      </c>
      <c r="I1839" t="s">
        <v>13</v>
      </c>
      <c r="J1839" s="7">
        <f t="shared" si="198"/>
        <v>0</v>
      </c>
      <c r="K1839" s="9" t="str">
        <f t="shared" si="202"/>
        <v>Id501</v>
      </c>
      <c r="L1839" s="8" t="str">
        <f t="shared" si="199"/>
        <v>Aug</v>
      </c>
      <c r="M1839" s="9">
        <f t="shared" si="197"/>
        <v>1990</v>
      </c>
      <c r="N1839" s="8" t="str" cm="1">
        <f t="array" ref="N1839">IF(G1839="?",INDEX($G$2:$G$2344,MODE(MATCH($G$2:$G$2344,$G$2:$G$2344,0))),G1839)</f>
        <v>tier - 1</v>
      </c>
      <c r="O1839" s="8" t="str" cm="1">
        <f t="array" ref="O1839">IF(H1839="?",INDEX($H$2:$H$2344,MODE(MATCH($H$2:$H$2344,$H$2:$H$2344,0))),H1839)</f>
        <v>tier - 2</v>
      </c>
      <c r="P1839" s="8" t="str">
        <f t="shared" si="200"/>
        <v>R1013</v>
      </c>
      <c r="Q1839" s="11">
        <f t="shared" si="201"/>
        <v>33093</v>
      </c>
      <c r="R1839" s="9">
        <f t="shared" si="203"/>
        <v>32</v>
      </c>
      <c r="S1839" s="9"/>
      <c r="T1839" s="40">
        <f>COUNTA(Table3[[#This Row],[month]:[age]])</f>
        <v>7</v>
      </c>
    </row>
    <row r="1840" spans="1:20" x14ac:dyDescent="0.25">
      <c r="A1840" t="s">
        <v>1871</v>
      </c>
      <c r="B1840">
        <v>1972</v>
      </c>
      <c r="C1840" t="s">
        <v>18</v>
      </c>
      <c r="D1840">
        <v>14</v>
      </c>
      <c r="E1840">
        <v>3</v>
      </c>
      <c r="F1840" s="42">
        <v>19749.38</v>
      </c>
      <c r="G1840" t="s">
        <v>16</v>
      </c>
      <c r="H1840" t="s">
        <v>12</v>
      </c>
      <c r="I1840" t="s">
        <v>13</v>
      </c>
      <c r="J1840" s="7">
        <f t="shared" si="198"/>
        <v>0</v>
      </c>
      <c r="K1840" s="9" t="str">
        <f t="shared" si="202"/>
        <v>Id500</v>
      </c>
      <c r="L1840" s="8" t="str">
        <f t="shared" si="199"/>
        <v>Jun</v>
      </c>
      <c r="M1840" s="9">
        <f t="shared" ref="M1840:M1903" si="204">IF(B1840="?",AVERAGE($B$2:$B$2344),B1840)</f>
        <v>1972</v>
      </c>
      <c r="N1840" s="8" t="str" cm="1">
        <f t="array" ref="N1840">IF(G1840="?",INDEX($G$2:$G$2344,MODE(MATCH($G$2:$G$2344,$G$2:$G$2344,0))),G1840)</f>
        <v>tier - 1</v>
      </c>
      <c r="O1840" s="8" t="str" cm="1">
        <f t="array" ref="O1840">IF(H1840="?",INDEX($H$2:$H$2344,MODE(MATCH($H$2:$H$2344,$H$2:$H$2344,0))),H1840)</f>
        <v>tier - 3</v>
      </c>
      <c r="P1840" s="8" t="str">
        <f t="shared" si="200"/>
        <v>R1013</v>
      </c>
      <c r="Q1840" s="11">
        <f t="shared" si="201"/>
        <v>26464</v>
      </c>
      <c r="R1840" s="9">
        <f t="shared" si="203"/>
        <v>50</v>
      </c>
      <c r="S1840" s="9"/>
      <c r="T1840" s="40">
        <f>COUNTA(Table3[[#This Row],[month]:[age]])</f>
        <v>7</v>
      </c>
    </row>
    <row r="1841" spans="1:20" x14ac:dyDescent="0.25">
      <c r="A1841" t="s">
        <v>1872</v>
      </c>
      <c r="B1841">
        <v>1979</v>
      </c>
      <c r="C1841" t="s">
        <v>37</v>
      </c>
      <c r="D1841">
        <v>30</v>
      </c>
      <c r="E1841">
        <v>2</v>
      </c>
      <c r="F1841" s="42">
        <v>19798.05</v>
      </c>
      <c r="G1841" t="s">
        <v>16</v>
      </c>
      <c r="H1841" t="s">
        <v>16</v>
      </c>
      <c r="I1841" t="s">
        <v>247</v>
      </c>
      <c r="J1841" s="7">
        <f t="shared" si="198"/>
        <v>0</v>
      </c>
      <c r="K1841" s="9" t="str">
        <f t="shared" si="202"/>
        <v>Id499</v>
      </c>
      <c r="L1841" s="8" t="str">
        <f t="shared" si="199"/>
        <v>Oct</v>
      </c>
      <c r="M1841" s="9">
        <f t="shared" si="204"/>
        <v>1979</v>
      </c>
      <c r="N1841" s="8" t="str" cm="1">
        <f t="array" ref="N1841">IF(G1841="?",INDEX($G$2:$G$2344,MODE(MATCH($G$2:$G$2344,$G$2:$G$2344,0))),G1841)</f>
        <v>tier - 1</v>
      </c>
      <c r="O1841" s="8" t="str" cm="1">
        <f t="array" ref="O1841">IF(H1841="?",INDEX($H$2:$H$2344,MODE(MATCH($H$2:$H$2344,$H$2:$H$2344,0))),H1841)</f>
        <v>tier - 1</v>
      </c>
      <c r="P1841" s="8" t="str">
        <f t="shared" si="200"/>
        <v>R1024</v>
      </c>
      <c r="Q1841" s="11">
        <f t="shared" si="201"/>
        <v>29158</v>
      </c>
      <c r="R1841" s="9">
        <f t="shared" si="203"/>
        <v>43</v>
      </c>
      <c r="S1841" s="9"/>
      <c r="T1841" s="40">
        <f>COUNTA(Table3[[#This Row],[month]:[age]])</f>
        <v>7</v>
      </c>
    </row>
    <row r="1842" spans="1:20" x14ac:dyDescent="0.25">
      <c r="A1842" t="s">
        <v>1873</v>
      </c>
      <c r="B1842">
        <v>1997</v>
      </c>
      <c r="C1842" t="s">
        <v>37</v>
      </c>
      <c r="D1842">
        <v>18</v>
      </c>
      <c r="E1842">
        <v>3</v>
      </c>
      <c r="F1842" s="42">
        <v>19933.46</v>
      </c>
      <c r="G1842" t="s">
        <v>16</v>
      </c>
      <c r="H1842" t="s">
        <v>12</v>
      </c>
      <c r="I1842" t="s">
        <v>42</v>
      </c>
      <c r="J1842" s="7">
        <f t="shared" si="198"/>
        <v>0</v>
      </c>
      <c r="K1842" s="9" t="str">
        <f t="shared" si="202"/>
        <v>Id498</v>
      </c>
      <c r="L1842" s="8" t="str">
        <f t="shared" si="199"/>
        <v>Oct</v>
      </c>
      <c r="M1842" s="9">
        <f t="shared" si="204"/>
        <v>1997</v>
      </c>
      <c r="N1842" s="8" t="str" cm="1">
        <f t="array" ref="N1842">IF(G1842="?",INDEX($G$2:$G$2344,MODE(MATCH($G$2:$G$2344,$G$2:$G$2344,0))),G1842)</f>
        <v>tier - 1</v>
      </c>
      <c r="O1842" s="8" t="str" cm="1">
        <f t="array" ref="O1842">IF(H1842="?",INDEX($H$2:$H$2344,MODE(MATCH($H$2:$H$2344,$H$2:$H$2344,0))),H1842)</f>
        <v>tier - 3</v>
      </c>
      <c r="P1842" s="8" t="str">
        <f t="shared" si="200"/>
        <v>R1011</v>
      </c>
      <c r="Q1842" s="11">
        <f t="shared" si="201"/>
        <v>35721</v>
      </c>
      <c r="R1842" s="9">
        <f t="shared" si="203"/>
        <v>25</v>
      </c>
      <c r="S1842" s="9"/>
      <c r="T1842" s="40">
        <f>COUNTA(Table3[[#This Row],[month]:[age]])</f>
        <v>7</v>
      </c>
    </row>
    <row r="1843" spans="1:20" x14ac:dyDescent="0.25">
      <c r="A1843" t="s">
        <v>1874</v>
      </c>
      <c r="B1843">
        <v>1980</v>
      </c>
      <c r="C1843" t="s">
        <v>37</v>
      </c>
      <c r="D1843">
        <v>9</v>
      </c>
      <c r="E1843">
        <v>0</v>
      </c>
      <c r="F1843" s="42">
        <v>19964.75</v>
      </c>
      <c r="G1843" t="s">
        <v>16</v>
      </c>
      <c r="H1843" t="s">
        <v>11</v>
      </c>
      <c r="I1843" t="s">
        <v>247</v>
      </c>
      <c r="J1843" s="7">
        <f t="shared" si="198"/>
        <v>0</v>
      </c>
      <c r="K1843" s="9" t="str">
        <f t="shared" si="202"/>
        <v>Id497</v>
      </c>
      <c r="L1843" s="8" t="str">
        <f t="shared" si="199"/>
        <v>Oct</v>
      </c>
      <c r="M1843" s="9">
        <f t="shared" si="204"/>
        <v>1980</v>
      </c>
      <c r="N1843" s="8" t="str" cm="1">
        <f t="array" ref="N1843">IF(G1843="?",INDEX($G$2:$G$2344,MODE(MATCH($G$2:$G$2344,$G$2:$G$2344,0))),G1843)</f>
        <v>tier - 1</v>
      </c>
      <c r="O1843" s="8" t="str" cm="1">
        <f t="array" ref="O1843">IF(H1843="?",INDEX($H$2:$H$2344,MODE(MATCH($H$2:$H$2344,$H$2:$H$2344,0))),H1843)</f>
        <v>tier - 2</v>
      </c>
      <c r="P1843" s="8" t="str">
        <f t="shared" si="200"/>
        <v>R1024</v>
      </c>
      <c r="Q1843" s="11">
        <f t="shared" si="201"/>
        <v>29503</v>
      </c>
      <c r="R1843" s="9">
        <f t="shared" si="203"/>
        <v>42</v>
      </c>
      <c r="S1843" s="9"/>
      <c r="T1843" s="40">
        <f>COUNTA(Table3[[#This Row],[month]:[age]])</f>
        <v>7</v>
      </c>
    </row>
    <row r="1844" spans="1:20" x14ac:dyDescent="0.25">
      <c r="A1844" t="s">
        <v>1875</v>
      </c>
      <c r="B1844">
        <v>1966</v>
      </c>
      <c r="C1844" t="s">
        <v>35</v>
      </c>
      <c r="D1844">
        <v>10</v>
      </c>
      <c r="E1844">
        <v>0</v>
      </c>
      <c r="F1844" s="42">
        <v>19995.29</v>
      </c>
      <c r="G1844" t="s">
        <v>16</v>
      </c>
      <c r="H1844" t="s">
        <v>12</v>
      </c>
      <c r="I1844" t="s">
        <v>535</v>
      </c>
      <c r="J1844" s="7">
        <f t="shared" si="198"/>
        <v>0</v>
      </c>
      <c r="K1844" s="9" t="str">
        <f t="shared" si="202"/>
        <v>Id496</v>
      </c>
      <c r="L1844" s="8" t="str">
        <f t="shared" si="199"/>
        <v>Aug</v>
      </c>
      <c r="M1844" s="9">
        <f t="shared" si="204"/>
        <v>1966</v>
      </c>
      <c r="N1844" s="8" t="str" cm="1">
        <f t="array" ref="N1844">IF(G1844="?",INDEX($G$2:$G$2344,MODE(MATCH($G$2:$G$2344,$G$2:$G$2344,0))),G1844)</f>
        <v>tier - 1</v>
      </c>
      <c r="O1844" s="8" t="str" cm="1">
        <f t="array" ref="O1844">IF(H1844="?",INDEX($H$2:$H$2344,MODE(MATCH($H$2:$H$2344,$H$2:$H$2344,0))),H1844)</f>
        <v>tier - 3</v>
      </c>
      <c r="P1844" s="8" t="str">
        <f t="shared" si="200"/>
        <v>R1026</v>
      </c>
      <c r="Q1844" s="11">
        <f t="shared" si="201"/>
        <v>24329</v>
      </c>
      <c r="R1844" s="9">
        <f t="shared" si="203"/>
        <v>56</v>
      </c>
      <c r="S1844" s="9"/>
      <c r="T1844" s="40">
        <f>COUNTA(Table3[[#This Row],[month]:[age]])</f>
        <v>7</v>
      </c>
    </row>
    <row r="1845" spans="1:20" x14ac:dyDescent="0.25">
      <c r="A1845" t="s">
        <v>1876</v>
      </c>
      <c r="B1845">
        <v>1988</v>
      </c>
      <c r="C1845" t="s">
        <v>10</v>
      </c>
      <c r="D1845">
        <v>25</v>
      </c>
      <c r="E1845">
        <v>1</v>
      </c>
      <c r="F1845" s="42">
        <v>20009.63</v>
      </c>
      <c r="G1845" t="s">
        <v>11</v>
      </c>
      <c r="H1845" t="s">
        <v>16</v>
      </c>
      <c r="I1845" t="s">
        <v>23</v>
      </c>
      <c r="J1845" s="7">
        <f t="shared" si="198"/>
        <v>0</v>
      </c>
      <c r="K1845" s="9" t="str">
        <f t="shared" si="202"/>
        <v>Id495</v>
      </c>
      <c r="L1845" s="8" t="str">
        <f t="shared" si="199"/>
        <v>Jul</v>
      </c>
      <c r="M1845" s="9">
        <f t="shared" si="204"/>
        <v>1988</v>
      </c>
      <c r="N1845" s="8" t="str" cm="1">
        <f t="array" ref="N1845">IF(G1845="?",INDEX($G$2:$G$2344,MODE(MATCH($G$2:$G$2344,$G$2:$G$2344,0))),G1845)</f>
        <v>tier - 2</v>
      </c>
      <c r="O1845" s="8" t="str" cm="1">
        <f t="array" ref="O1845">IF(H1845="?",INDEX($H$2:$H$2344,MODE(MATCH($H$2:$H$2344,$H$2:$H$2344,0))),H1845)</f>
        <v>tier - 1</v>
      </c>
      <c r="P1845" s="8" t="str">
        <f t="shared" si="200"/>
        <v>R1012</v>
      </c>
      <c r="Q1845" s="11">
        <f t="shared" si="201"/>
        <v>32349</v>
      </c>
      <c r="R1845" s="9">
        <f t="shared" si="203"/>
        <v>34</v>
      </c>
      <c r="S1845" s="9"/>
      <c r="T1845" s="40">
        <f>COUNTA(Table3[[#This Row],[month]:[age]])</f>
        <v>7</v>
      </c>
    </row>
    <row r="1846" spans="1:20" x14ac:dyDescent="0.25">
      <c r="A1846" t="s">
        <v>1877</v>
      </c>
      <c r="B1846">
        <v>1983</v>
      </c>
      <c r="C1846" t="s">
        <v>37</v>
      </c>
      <c r="D1846">
        <v>6</v>
      </c>
      <c r="E1846">
        <v>0</v>
      </c>
      <c r="F1846" s="42">
        <v>20149.32</v>
      </c>
      <c r="G1846" t="s">
        <v>11</v>
      </c>
      <c r="H1846" t="s">
        <v>16</v>
      </c>
      <c r="I1846" t="s">
        <v>168</v>
      </c>
      <c r="J1846" s="7">
        <f t="shared" si="198"/>
        <v>0</v>
      </c>
      <c r="K1846" s="9" t="str">
        <f t="shared" si="202"/>
        <v>Id494</v>
      </c>
      <c r="L1846" s="8" t="str">
        <f t="shared" si="199"/>
        <v>Oct</v>
      </c>
      <c r="M1846" s="9">
        <f t="shared" si="204"/>
        <v>1983</v>
      </c>
      <c r="N1846" s="8" t="str" cm="1">
        <f t="array" ref="N1846">IF(G1846="?",INDEX($G$2:$G$2344,MODE(MATCH($G$2:$G$2344,$G$2:$G$2344,0))),G1846)</f>
        <v>tier - 2</v>
      </c>
      <c r="O1846" s="8" t="str" cm="1">
        <f t="array" ref="O1846">IF(H1846="?",INDEX($H$2:$H$2344,MODE(MATCH($H$2:$H$2344,$H$2:$H$2344,0))),H1846)</f>
        <v>tier - 1</v>
      </c>
      <c r="P1846" s="8" t="str">
        <f t="shared" si="200"/>
        <v>R1016</v>
      </c>
      <c r="Q1846" s="11">
        <f t="shared" si="201"/>
        <v>30595</v>
      </c>
      <c r="R1846" s="9">
        <f t="shared" si="203"/>
        <v>39</v>
      </c>
      <c r="S1846" s="9"/>
      <c r="T1846" s="40">
        <f>COUNTA(Table3[[#This Row],[month]:[age]])</f>
        <v>7</v>
      </c>
    </row>
    <row r="1847" spans="1:20" x14ac:dyDescent="0.25">
      <c r="A1847" t="s">
        <v>1878</v>
      </c>
      <c r="B1847">
        <v>2002</v>
      </c>
      <c r="C1847" t="s">
        <v>10</v>
      </c>
      <c r="D1847">
        <v>9</v>
      </c>
      <c r="E1847">
        <v>0</v>
      </c>
      <c r="F1847" s="42">
        <v>20167.34</v>
      </c>
      <c r="G1847" t="s">
        <v>12</v>
      </c>
      <c r="H1847" t="s">
        <v>12</v>
      </c>
      <c r="I1847" t="s">
        <v>42</v>
      </c>
      <c r="J1847" s="7">
        <f t="shared" si="198"/>
        <v>0</v>
      </c>
      <c r="K1847" s="9" t="str">
        <f t="shared" si="202"/>
        <v>Id493</v>
      </c>
      <c r="L1847" s="8" t="str">
        <f t="shared" si="199"/>
        <v>Jul</v>
      </c>
      <c r="M1847" s="9">
        <f t="shared" si="204"/>
        <v>2002</v>
      </c>
      <c r="N1847" s="8" t="str" cm="1">
        <f t="array" ref="N1847">IF(G1847="?",INDEX($G$2:$G$2344,MODE(MATCH($G$2:$G$2344,$G$2:$G$2344,0))),G1847)</f>
        <v>tier - 3</v>
      </c>
      <c r="O1847" s="8" t="str" cm="1">
        <f t="array" ref="O1847">IF(H1847="?",INDEX($H$2:$H$2344,MODE(MATCH($H$2:$H$2344,$H$2:$H$2344,0))),H1847)</f>
        <v>tier - 3</v>
      </c>
      <c r="P1847" s="8" t="str">
        <f t="shared" si="200"/>
        <v>R1011</v>
      </c>
      <c r="Q1847" s="11">
        <f t="shared" si="201"/>
        <v>37446</v>
      </c>
      <c r="R1847" s="9">
        <f t="shared" si="203"/>
        <v>20</v>
      </c>
      <c r="S1847" s="9"/>
      <c r="T1847" s="40">
        <f>COUNTA(Table3[[#This Row],[month]:[age]])</f>
        <v>7</v>
      </c>
    </row>
    <row r="1848" spans="1:20" x14ac:dyDescent="0.25">
      <c r="A1848" t="s">
        <v>1879</v>
      </c>
      <c r="B1848">
        <v>1994</v>
      </c>
      <c r="C1848" t="s">
        <v>18</v>
      </c>
      <c r="D1848">
        <v>8</v>
      </c>
      <c r="E1848">
        <v>2</v>
      </c>
      <c r="F1848" s="42">
        <v>20177.669999999998</v>
      </c>
      <c r="G1848" t="s">
        <v>11</v>
      </c>
      <c r="H1848" t="s">
        <v>16</v>
      </c>
      <c r="I1848" t="s">
        <v>42</v>
      </c>
      <c r="J1848" s="7">
        <f t="shared" si="198"/>
        <v>0</v>
      </c>
      <c r="K1848" s="9" t="str">
        <f t="shared" si="202"/>
        <v>Id492</v>
      </c>
      <c r="L1848" s="8" t="str">
        <f t="shared" si="199"/>
        <v>Jun</v>
      </c>
      <c r="M1848" s="9">
        <f t="shared" si="204"/>
        <v>1994</v>
      </c>
      <c r="N1848" s="8" t="str" cm="1">
        <f t="array" ref="N1848">IF(G1848="?",INDEX($G$2:$G$2344,MODE(MATCH($G$2:$G$2344,$G$2:$G$2344,0))),G1848)</f>
        <v>tier - 2</v>
      </c>
      <c r="O1848" s="8" t="str" cm="1">
        <f t="array" ref="O1848">IF(H1848="?",INDEX($H$2:$H$2344,MODE(MATCH($H$2:$H$2344,$H$2:$H$2344,0))),H1848)</f>
        <v>tier - 1</v>
      </c>
      <c r="P1848" s="8" t="str">
        <f t="shared" si="200"/>
        <v>R1011</v>
      </c>
      <c r="Q1848" s="11">
        <f t="shared" si="201"/>
        <v>34493</v>
      </c>
      <c r="R1848" s="9">
        <f t="shared" si="203"/>
        <v>29</v>
      </c>
      <c r="S1848" s="9"/>
      <c r="T1848" s="40">
        <f>COUNTA(Table3[[#This Row],[month]:[age]])</f>
        <v>7</v>
      </c>
    </row>
    <row r="1849" spans="1:20" x14ac:dyDescent="0.25">
      <c r="A1849" t="s">
        <v>1880</v>
      </c>
      <c r="B1849">
        <v>1987</v>
      </c>
      <c r="C1849" t="s">
        <v>37</v>
      </c>
      <c r="D1849">
        <v>17</v>
      </c>
      <c r="E1849">
        <v>0</v>
      </c>
      <c r="F1849" s="42">
        <v>20234.849999999999</v>
      </c>
      <c r="G1849" t="s">
        <v>11</v>
      </c>
      <c r="H1849" t="s">
        <v>12</v>
      </c>
      <c r="I1849" t="s">
        <v>23</v>
      </c>
      <c r="J1849" s="7">
        <f t="shared" si="198"/>
        <v>0</v>
      </c>
      <c r="K1849" s="9" t="str">
        <f t="shared" si="202"/>
        <v>Id491</v>
      </c>
      <c r="L1849" s="8" t="str">
        <f t="shared" si="199"/>
        <v>Oct</v>
      </c>
      <c r="M1849" s="9">
        <f t="shared" si="204"/>
        <v>1987</v>
      </c>
      <c r="N1849" s="8" t="str" cm="1">
        <f t="array" ref="N1849">IF(G1849="?",INDEX($G$2:$G$2344,MODE(MATCH($G$2:$G$2344,$G$2:$G$2344,0))),G1849)</f>
        <v>tier - 2</v>
      </c>
      <c r="O1849" s="8" t="str" cm="1">
        <f t="array" ref="O1849">IF(H1849="?",INDEX($H$2:$H$2344,MODE(MATCH($H$2:$H$2344,$H$2:$H$2344,0))),H1849)</f>
        <v>tier - 3</v>
      </c>
      <c r="P1849" s="8" t="str">
        <f t="shared" si="200"/>
        <v>R1012</v>
      </c>
      <c r="Q1849" s="11">
        <f t="shared" si="201"/>
        <v>32067</v>
      </c>
      <c r="R1849" s="9">
        <f t="shared" si="203"/>
        <v>35</v>
      </c>
      <c r="S1849" s="9"/>
      <c r="T1849" s="40">
        <f>COUNTA(Table3[[#This Row],[month]:[age]])</f>
        <v>7</v>
      </c>
    </row>
    <row r="1850" spans="1:20" x14ac:dyDescent="0.25">
      <c r="A1850" t="s">
        <v>1881</v>
      </c>
      <c r="B1850">
        <v>1966</v>
      </c>
      <c r="C1850" t="s">
        <v>35</v>
      </c>
      <c r="D1850">
        <v>22</v>
      </c>
      <c r="E1850">
        <v>0</v>
      </c>
      <c r="F1850" s="42">
        <v>20253.84</v>
      </c>
      <c r="G1850" t="s">
        <v>11</v>
      </c>
      <c r="H1850" t="s">
        <v>12</v>
      </c>
      <c r="I1850" t="s">
        <v>23</v>
      </c>
      <c r="J1850" s="7">
        <f t="shared" si="198"/>
        <v>0</v>
      </c>
      <c r="K1850" s="9" t="str">
        <f t="shared" si="202"/>
        <v>Id490</v>
      </c>
      <c r="L1850" s="8" t="str">
        <f t="shared" si="199"/>
        <v>Aug</v>
      </c>
      <c r="M1850" s="9">
        <f t="shared" si="204"/>
        <v>1966</v>
      </c>
      <c r="N1850" s="8" t="str" cm="1">
        <f t="array" ref="N1850">IF(G1850="?",INDEX($G$2:$G$2344,MODE(MATCH($G$2:$G$2344,$G$2:$G$2344,0))),G1850)</f>
        <v>tier - 2</v>
      </c>
      <c r="O1850" s="8" t="str" cm="1">
        <f t="array" ref="O1850">IF(H1850="?",INDEX($H$2:$H$2344,MODE(MATCH($H$2:$H$2344,$H$2:$H$2344,0))),H1850)</f>
        <v>tier - 3</v>
      </c>
      <c r="P1850" s="8" t="str">
        <f t="shared" si="200"/>
        <v>R1012</v>
      </c>
      <c r="Q1850" s="11">
        <f t="shared" si="201"/>
        <v>24341</v>
      </c>
      <c r="R1850" s="9">
        <f t="shared" si="203"/>
        <v>56</v>
      </c>
      <c r="S1850" s="9"/>
      <c r="T1850" s="40">
        <f>COUNTA(Table3[[#This Row],[month]:[age]])</f>
        <v>7</v>
      </c>
    </row>
    <row r="1851" spans="1:20" x14ac:dyDescent="0.25">
      <c r="A1851" t="s">
        <v>1882</v>
      </c>
      <c r="B1851">
        <v>1993</v>
      </c>
      <c r="C1851" t="s">
        <v>20</v>
      </c>
      <c r="D1851">
        <v>7</v>
      </c>
      <c r="E1851">
        <v>1</v>
      </c>
      <c r="F1851" s="42">
        <v>20277.810000000001</v>
      </c>
      <c r="G1851" t="s">
        <v>12</v>
      </c>
      <c r="H1851" t="s">
        <v>12</v>
      </c>
      <c r="I1851" t="s">
        <v>168</v>
      </c>
      <c r="J1851" s="7">
        <f t="shared" si="198"/>
        <v>0</v>
      </c>
      <c r="K1851" s="9" t="str">
        <f t="shared" si="202"/>
        <v>Id489</v>
      </c>
      <c r="L1851" s="8" t="str">
        <f t="shared" si="199"/>
        <v>Sep</v>
      </c>
      <c r="M1851" s="9">
        <f t="shared" si="204"/>
        <v>1993</v>
      </c>
      <c r="N1851" s="8" t="str" cm="1">
        <f t="array" ref="N1851">IF(G1851="?",INDEX($G$2:$G$2344,MODE(MATCH($G$2:$G$2344,$G$2:$G$2344,0))),G1851)</f>
        <v>tier - 3</v>
      </c>
      <c r="O1851" s="8" t="str" cm="1">
        <f t="array" ref="O1851">IF(H1851="?",INDEX($H$2:$H$2344,MODE(MATCH($H$2:$H$2344,$H$2:$H$2344,0))),H1851)</f>
        <v>tier - 3</v>
      </c>
      <c r="P1851" s="8" t="str">
        <f t="shared" si="200"/>
        <v>R1016</v>
      </c>
      <c r="Q1851" s="11">
        <f t="shared" si="201"/>
        <v>34219</v>
      </c>
      <c r="R1851" s="9">
        <f t="shared" si="203"/>
        <v>29</v>
      </c>
      <c r="S1851" s="9"/>
      <c r="T1851" s="40">
        <f>COUNTA(Table3[[#This Row],[month]:[age]])</f>
        <v>7</v>
      </c>
    </row>
    <row r="1852" spans="1:20" x14ac:dyDescent="0.25">
      <c r="A1852" t="s">
        <v>1883</v>
      </c>
      <c r="B1852">
        <v>1985</v>
      </c>
      <c r="C1852" t="s">
        <v>20</v>
      </c>
      <c r="D1852">
        <v>17</v>
      </c>
      <c r="E1852">
        <v>1</v>
      </c>
      <c r="F1852" s="42">
        <v>20296.86</v>
      </c>
      <c r="G1852" t="s">
        <v>12</v>
      </c>
      <c r="H1852" t="s">
        <v>16</v>
      </c>
      <c r="I1852" t="s">
        <v>247</v>
      </c>
      <c r="J1852" s="7">
        <f t="shared" si="198"/>
        <v>0</v>
      </c>
      <c r="K1852" s="9" t="str">
        <f t="shared" si="202"/>
        <v>Id488</v>
      </c>
      <c r="L1852" s="8" t="str">
        <f t="shared" si="199"/>
        <v>Sep</v>
      </c>
      <c r="M1852" s="9">
        <f t="shared" si="204"/>
        <v>1985</v>
      </c>
      <c r="N1852" s="8" t="str" cm="1">
        <f t="array" ref="N1852">IF(G1852="?",INDEX($G$2:$G$2344,MODE(MATCH($G$2:$G$2344,$G$2:$G$2344,0))),G1852)</f>
        <v>tier - 3</v>
      </c>
      <c r="O1852" s="8" t="str" cm="1">
        <f t="array" ref="O1852">IF(H1852="?",INDEX($H$2:$H$2344,MODE(MATCH($H$2:$H$2344,$H$2:$H$2344,0))),H1852)</f>
        <v>tier - 1</v>
      </c>
      <c r="P1852" s="8" t="str">
        <f t="shared" si="200"/>
        <v>R1024</v>
      </c>
      <c r="Q1852" s="11">
        <f t="shared" si="201"/>
        <v>31307</v>
      </c>
      <c r="R1852" s="9">
        <f t="shared" si="203"/>
        <v>37</v>
      </c>
      <c r="S1852" s="9"/>
      <c r="T1852" s="40">
        <f>COUNTA(Table3[[#This Row],[month]:[age]])</f>
        <v>7</v>
      </c>
    </row>
    <row r="1853" spans="1:20" x14ac:dyDescent="0.25">
      <c r="A1853" t="s">
        <v>1884</v>
      </c>
      <c r="B1853">
        <v>1962</v>
      </c>
      <c r="C1853" t="s">
        <v>10</v>
      </c>
      <c r="D1853">
        <v>2</v>
      </c>
      <c r="E1853">
        <v>0</v>
      </c>
      <c r="F1853" s="42">
        <v>20354.5</v>
      </c>
      <c r="G1853" t="s">
        <v>12</v>
      </c>
      <c r="H1853" t="s">
        <v>11</v>
      </c>
      <c r="I1853" t="s">
        <v>535</v>
      </c>
      <c r="J1853" s="7">
        <f t="shared" si="198"/>
        <v>0</v>
      </c>
      <c r="K1853" s="9" t="str">
        <f t="shared" si="202"/>
        <v>Id487</v>
      </c>
      <c r="L1853" s="8" t="str">
        <f t="shared" si="199"/>
        <v>Jul</v>
      </c>
      <c r="M1853" s="9">
        <f t="shared" si="204"/>
        <v>1962</v>
      </c>
      <c r="N1853" s="8" t="str" cm="1">
        <f t="array" ref="N1853">IF(G1853="?",INDEX($G$2:$G$2344,MODE(MATCH($G$2:$G$2344,$G$2:$G$2344,0))),G1853)</f>
        <v>tier - 3</v>
      </c>
      <c r="O1853" s="8" t="str" cm="1">
        <f t="array" ref="O1853">IF(H1853="?",INDEX($H$2:$H$2344,MODE(MATCH($H$2:$H$2344,$H$2:$H$2344,0))),H1853)</f>
        <v>tier - 2</v>
      </c>
      <c r="P1853" s="8" t="str">
        <f t="shared" si="200"/>
        <v>R1026</v>
      </c>
      <c r="Q1853" s="11">
        <f t="shared" si="201"/>
        <v>22829</v>
      </c>
      <c r="R1853" s="9">
        <f t="shared" si="203"/>
        <v>60</v>
      </c>
      <c r="S1853" s="9"/>
      <c r="T1853" s="40">
        <f>COUNTA(Table3[[#This Row],[month]:[age]])</f>
        <v>7</v>
      </c>
    </row>
    <row r="1854" spans="1:20" x14ac:dyDescent="0.25">
      <c r="A1854" t="s">
        <v>1885</v>
      </c>
      <c r="B1854">
        <v>1985</v>
      </c>
      <c r="C1854" t="s">
        <v>10</v>
      </c>
      <c r="D1854">
        <v>12</v>
      </c>
      <c r="E1854">
        <v>0</v>
      </c>
      <c r="F1854" s="42">
        <v>20420.599999999999</v>
      </c>
      <c r="G1854" t="s">
        <v>12</v>
      </c>
      <c r="H1854" t="s">
        <v>11</v>
      </c>
      <c r="I1854" t="s">
        <v>42</v>
      </c>
      <c r="J1854" s="7">
        <f t="shared" si="198"/>
        <v>0</v>
      </c>
      <c r="K1854" s="9" t="str">
        <f t="shared" si="202"/>
        <v>Id486</v>
      </c>
      <c r="L1854" s="8" t="str">
        <f t="shared" si="199"/>
        <v>Jul</v>
      </c>
      <c r="M1854" s="9">
        <f t="shared" si="204"/>
        <v>1985</v>
      </c>
      <c r="N1854" s="8" t="str" cm="1">
        <f t="array" ref="N1854">IF(G1854="?",INDEX($G$2:$G$2344,MODE(MATCH($G$2:$G$2344,$G$2:$G$2344,0))),G1854)</f>
        <v>tier - 3</v>
      </c>
      <c r="O1854" s="8" t="str" cm="1">
        <f t="array" ref="O1854">IF(H1854="?",INDEX($H$2:$H$2344,MODE(MATCH($H$2:$H$2344,$H$2:$H$2344,0))),H1854)</f>
        <v>tier - 2</v>
      </c>
      <c r="P1854" s="8" t="str">
        <f t="shared" si="200"/>
        <v>R1011</v>
      </c>
      <c r="Q1854" s="11">
        <f t="shared" si="201"/>
        <v>31240</v>
      </c>
      <c r="R1854" s="9">
        <f t="shared" si="203"/>
        <v>37</v>
      </c>
      <c r="S1854" s="9"/>
      <c r="T1854" s="40">
        <f>COUNTA(Table3[[#This Row],[month]:[age]])</f>
        <v>7</v>
      </c>
    </row>
    <row r="1855" spans="1:20" x14ac:dyDescent="0.25">
      <c r="A1855" t="s">
        <v>1886</v>
      </c>
      <c r="B1855">
        <v>1962</v>
      </c>
      <c r="C1855" t="s">
        <v>37</v>
      </c>
      <c r="D1855">
        <v>18</v>
      </c>
      <c r="E1855">
        <v>0</v>
      </c>
      <c r="F1855" s="42">
        <v>20446.849999999999</v>
      </c>
      <c r="G1855" t="s">
        <v>11</v>
      </c>
      <c r="H1855" t="s">
        <v>16</v>
      </c>
      <c r="I1855" t="s">
        <v>23</v>
      </c>
      <c r="J1855" s="7">
        <f t="shared" si="198"/>
        <v>0</v>
      </c>
      <c r="K1855" s="9" t="str">
        <f t="shared" si="202"/>
        <v>Id485</v>
      </c>
      <c r="L1855" s="8" t="str">
        <f t="shared" si="199"/>
        <v>Oct</v>
      </c>
      <c r="M1855" s="9">
        <f t="shared" si="204"/>
        <v>1962</v>
      </c>
      <c r="N1855" s="8" t="str" cm="1">
        <f t="array" ref="N1855">IF(G1855="?",INDEX($G$2:$G$2344,MODE(MATCH($G$2:$G$2344,$G$2:$G$2344,0))),G1855)</f>
        <v>tier - 2</v>
      </c>
      <c r="O1855" s="8" t="str" cm="1">
        <f t="array" ref="O1855">IF(H1855="?",INDEX($H$2:$H$2344,MODE(MATCH($H$2:$H$2344,$H$2:$H$2344,0))),H1855)</f>
        <v>tier - 1</v>
      </c>
      <c r="P1855" s="8" t="str">
        <f t="shared" si="200"/>
        <v>R1012</v>
      </c>
      <c r="Q1855" s="11">
        <f t="shared" si="201"/>
        <v>22937</v>
      </c>
      <c r="R1855" s="9">
        <f t="shared" si="203"/>
        <v>60</v>
      </c>
      <c r="S1855" s="9"/>
      <c r="T1855" s="40">
        <f>COUNTA(Table3[[#This Row],[month]:[age]])</f>
        <v>7</v>
      </c>
    </row>
    <row r="1856" spans="1:20" x14ac:dyDescent="0.25">
      <c r="A1856" t="s">
        <v>1887</v>
      </c>
      <c r="B1856">
        <v>1969</v>
      </c>
      <c r="C1856" t="s">
        <v>37</v>
      </c>
      <c r="D1856">
        <v>13</v>
      </c>
      <c r="E1856">
        <v>3</v>
      </c>
      <c r="F1856" s="42">
        <v>20463</v>
      </c>
      <c r="G1856" t="s">
        <v>11</v>
      </c>
      <c r="H1856" t="s">
        <v>11</v>
      </c>
      <c r="I1856" t="s">
        <v>13</v>
      </c>
      <c r="J1856" s="7">
        <f t="shared" si="198"/>
        <v>0</v>
      </c>
      <c r="K1856" s="9" t="str">
        <f t="shared" si="202"/>
        <v>Id484</v>
      </c>
      <c r="L1856" s="8" t="str">
        <f t="shared" si="199"/>
        <v>Oct</v>
      </c>
      <c r="M1856" s="9">
        <f t="shared" si="204"/>
        <v>1969</v>
      </c>
      <c r="N1856" s="8" t="str" cm="1">
        <f t="array" ref="N1856">IF(G1856="?",INDEX($G$2:$G$2344,MODE(MATCH($G$2:$G$2344,$G$2:$G$2344,0))),G1856)</f>
        <v>tier - 2</v>
      </c>
      <c r="O1856" s="8" t="str" cm="1">
        <f t="array" ref="O1856">IF(H1856="?",INDEX($H$2:$H$2344,MODE(MATCH($H$2:$H$2344,$H$2:$H$2344,0))),H1856)</f>
        <v>tier - 2</v>
      </c>
      <c r="P1856" s="8" t="str">
        <f t="shared" si="200"/>
        <v>R1013</v>
      </c>
      <c r="Q1856" s="11">
        <f t="shared" si="201"/>
        <v>25489</v>
      </c>
      <c r="R1856" s="9">
        <f t="shared" si="203"/>
        <v>53</v>
      </c>
      <c r="S1856" s="9"/>
      <c r="T1856" s="40">
        <f>COUNTA(Table3[[#This Row],[month]:[age]])</f>
        <v>7</v>
      </c>
    </row>
    <row r="1857" spans="1:20" x14ac:dyDescent="0.25">
      <c r="A1857" t="s">
        <v>1888</v>
      </c>
      <c r="B1857">
        <v>1966</v>
      </c>
      <c r="C1857" t="s">
        <v>10</v>
      </c>
      <c r="D1857">
        <v>9</v>
      </c>
      <c r="E1857">
        <v>0</v>
      </c>
      <c r="F1857" s="42">
        <v>20568.32</v>
      </c>
      <c r="G1857" t="s">
        <v>12</v>
      </c>
      <c r="H1857" t="s">
        <v>11</v>
      </c>
      <c r="I1857" t="s">
        <v>23</v>
      </c>
      <c r="J1857" s="7">
        <f t="shared" si="198"/>
        <v>0</v>
      </c>
      <c r="K1857" s="9" t="str">
        <f t="shared" si="202"/>
        <v>Id483</v>
      </c>
      <c r="L1857" s="8" t="str">
        <f t="shared" si="199"/>
        <v>Jul</v>
      </c>
      <c r="M1857" s="9">
        <f t="shared" si="204"/>
        <v>1966</v>
      </c>
      <c r="N1857" s="8" t="str" cm="1">
        <f t="array" ref="N1857">IF(G1857="?",INDEX($G$2:$G$2344,MODE(MATCH($G$2:$G$2344,$G$2:$G$2344,0))),G1857)</f>
        <v>tier - 3</v>
      </c>
      <c r="O1857" s="8" t="str" cm="1">
        <f t="array" ref="O1857">IF(H1857="?",INDEX($H$2:$H$2344,MODE(MATCH($H$2:$H$2344,$H$2:$H$2344,0))),H1857)</f>
        <v>tier - 2</v>
      </c>
      <c r="P1857" s="8" t="str">
        <f t="shared" si="200"/>
        <v>R1012</v>
      </c>
      <c r="Q1857" s="11">
        <f t="shared" si="201"/>
        <v>24297</v>
      </c>
      <c r="R1857" s="9">
        <f t="shared" si="203"/>
        <v>56</v>
      </c>
      <c r="S1857" s="9"/>
      <c r="T1857" s="40">
        <f>COUNTA(Table3[[#This Row],[month]:[age]])</f>
        <v>7</v>
      </c>
    </row>
    <row r="1858" spans="1:20" x14ac:dyDescent="0.25">
      <c r="A1858" t="s">
        <v>1889</v>
      </c>
      <c r="B1858">
        <v>1967</v>
      </c>
      <c r="C1858" t="s">
        <v>30</v>
      </c>
      <c r="D1858">
        <v>17</v>
      </c>
      <c r="E1858">
        <v>0</v>
      </c>
      <c r="F1858" s="42">
        <v>20630.28</v>
      </c>
      <c r="G1858" t="s">
        <v>11</v>
      </c>
      <c r="H1858" t="s">
        <v>12</v>
      </c>
      <c r="I1858" t="s">
        <v>42</v>
      </c>
      <c r="J1858" s="7">
        <f t="shared" ref="J1858:J1921" si="205">COUNTIF(A1858:I1858, "?")</f>
        <v>0</v>
      </c>
      <c r="K1858" s="9" t="str">
        <f t="shared" si="202"/>
        <v>Id482</v>
      </c>
      <c r="L1858" s="8" t="str">
        <f t="shared" ref="L1858:L1921" si="206">IF(C1858="?", "Sep", C1858)</f>
        <v>Dec</v>
      </c>
      <c r="M1858" s="9">
        <f t="shared" si="204"/>
        <v>1967</v>
      </c>
      <c r="N1858" s="8" t="str" cm="1">
        <f t="array" ref="N1858">IF(G1858="?",INDEX($G$2:$G$2344,MODE(MATCH($G$2:$G$2344,$G$2:$G$2344,0))),G1858)</f>
        <v>tier - 2</v>
      </c>
      <c r="O1858" s="8" t="str" cm="1">
        <f t="array" ref="O1858">IF(H1858="?",INDEX($H$2:$H$2344,MODE(MATCH($H$2:$H$2344,$H$2:$H$2344,0))),H1858)</f>
        <v>tier - 3</v>
      </c>
      <c r="P1858" s="8" t="str">
        <f t="shared" ref="P1858:P1921" si="207">IF(I1858="?", "Unknown", I1858)</f>
        <v>R1011</v>
      </c>
      <c r="Q1858" s="11">
        <f t="shared" ref="Q1858:Q1921" si="208">DATE(B1858, MONTH(1 &amp; L1858), D1858)</f>
        <v>24823</v>
      </c>
      <c r="R1858" s="9">
        <f t="shared" si="203"/>
        <v>55</v>
      </c>
      <c r="S1858" s="9"/>
      <c r="T1858" s="40">
        <f>COUNTA(Table3[[#This Row],[month]:[age]])</f>
        <v>7</v>
      </c>
    </row>
    <row r="1859" spans="1:20" x14ac:dyDescent="0.25">
      <c r="A1859" t="s">
        <v>1890</v>
      </c>
      <c r="B1859">
        <v>1965</v>
      </c>
      <c r="C1859" t="s">
        <v>35</v>
      </c>
      <c r="D1859">
        <v>1</v>
      </c>
      <c r="E1859">
        <v>0</v>
      </c>
      <c r="F1859" s="42">
        <v>20709.02</v>
      </c>
      <c r="G1859" t="s">
        <v>12</v>
      </c>
      <c r="H1859" t="s">
        <v>11</v>
      </c>
      <c r="I1859" t="s">
        <v>166</v>
      </c>
      <c r="J1859" s="7">
        <f t="shared" si="205"/>
        <v>0</v>
      </c>
      <c r="K1859" s="9" t="str">
        <f t="shared" ref="K1859:K1922" si="209">IF(A1859="?", "Unknown", A1859)</f>
        <v>Id481</v>
      </c>
      <c r="L1859" s="8" t="str">
        <f t="shared" si="206"/>
        <v>Aug</v>
      </c>
      <c r="M1859" s="9">
        <f t="shared" si="204"/>
        <v>1965</v>
      </c>
      <c r="N1859" s="8" t="str" cm="1">
        <f t="array" ref="N1859">IF(G1859="?",INDEX($G$2:$G$2344,MODE(MATCH($G$2:$G$2344,$G$2:$G$2344,0))),G1859)</f>
        <v>tier - 3</v>
      </c>
      <c r="O1859" s="8" t="str" cm="1">
        <f t="array" ref="O1859">IF(H1859="?",INDEX($H$2:$H$2344,MODE(MATCH($H$2:$H$2344,$H$2:$H$2344,0))),H1859)</f>
        <v>tier - 2</v>
      </c>
      <c r="P1859" s="8" t="str">
        <f t="shared" si="207"/>
        <v>R1019</v>
      </c>
      <c r="Q1859" s="11">
        <f t="shared" si="208"/>
        <v>23955</v>
      </c>
      <c r="R1859" s="9">
        <f t="shared" ref="R1859:R1922" si="210">DATEDIF(Q1859, DATE(2023,6,8), "Y")</f>
        <v>57</v>
      </c>
      <c r="S1859" s="9"/>
      <c r="T1859" s="40">
        <f>COUNTA(Table3[[#This Row],[month]:[age]])</f>
        <v>7</v>
      </c>
    </row>
    <row r="1860" spans="1:20" x14ac:dyDescent="0.25">
      <c r="A1860" t="s">
        <v>1891</v>
      </c>
      <c r="B1860">
        <v>1992</v>
      </c>
      <c r="C1860" t="s">
        <v>20</v>
      </c>
      <c r="D1860">
        <v>14</v>
      </c>
      <c r="E1860">
        <v>3</v>
      </c>
      <c r="F1860" s="42">
        <v>20745.990000000002</v>
      </c>
      <c r="G1860" t="s">
        <v>12</v>
      </c>
      <c r="H1860" t="s">
        <v>16</v>
      </c>
      <c r="I1860" t="s">
        <v>23</v>
      </c>
      <c r="J1860" s="7">
        <f t="shared" si="205"/>
        <v>0</v>
      </c>
      <c r="K1860" s="9" t="str">
        <f t="shared" si="209"/>
        <v>Id480</v>
      </c>
      <c r="L1860" s="8" t="str">
        <f t="shared" si="206"/>
        <v>Sep</v>
      </c>
      <c r="M1860" s="9">
        <f t="shared" si="204"/>
        <v>1992</v>
      </c>
      <c r="N1860" s="8" t="str" cm="1">
        <f t="array" ref="N1860">IF(G1860="?",INDEX($G$2:$G$2344,MODE(MATCH($G$2:$G$2344,$G$2:$G$2344,0))),G1860)</f>
        <v>tier - 3</v>
      </c>
      <c r="O1860" s="8" t="str" cm="1">
        <f t="array" ref="O1860">IF(H1860="?",INDEX($H$2:$H$2344,MODE(MATCH($H$2:$H$2344,$H$2:$H$2344,0))),H1860)</f>
        <v>tier - 1</v>
      </c>
      <c r="P1860" s="8" t="str">
        <f t="shared" si="207"/>
        <v>R1012</v>
      </c>
      <c r="Q1860" s="11">
        <f t="shared" si="208"/>
        <v>33861</v>
      </c>
      <c r="R1860" s="9">
        <f t="shared" si="210"/>
        <v>30</v>
      </c>
      <c r="S1860" s="9"/>
      <c r="T1860" s="40">
        <f>COUNTA(Table3[[#This Row],[month]:[age]])</f>
        <v>7</v>
      </c>
    </row>
    <row r="1861" spans="1:20" x14ac:dyDescent="0.25">
      <c r="A1861" t="s">
        <v>1892</v>
      </c>
      <c r="B1861">
        <v>1986</v>
      </c>
      <c r="C1861" t="s">
        <v>35</v>
      </c>
      <c r="D1861">
        <v>4</v>
      </c>
      <c r="E1861">
        <v>1</v>
      </c>
      <c r="F1861" s="42">
        <v>20773.63</v>
      </c>
      <c r="G1861" t="s">
        <v>11</v>
      </c>
      <c r="H1861" t="s">
        <v>12</v>
      </c>
      <c r="I1861" t="s">
        <v>356</v>
      </c>
      <c r="J1861" s="7">
        <f t="shared" si="205"/>
        <v>0</v>
      </c>
      <c r="K1861" s="9" t="str">
        <f t="shared" si="209"/>
        <v>Id479</v>
      </c>
      <c r="L1861" s="8" t="str">
        <f t="shared" si="206"/>
        <v>Aug</v>
      </c>
      <c r="M1861" s="9">
        <f t="shared" si="204"/>
        <v>1986</v>
      </c>
      <c r="N1861" s="8" t="str" cm="1">
        <f t="array" ref="N1861">IF(G1861="?",INDEX($G$2:$G$2344,MODE(MATCH($G$2:$G$2344,$G$2:$G$2344,0))),G1861)</f>
        <v>tier - 2</v>
      </c>
      <c r="O1861" s="8" t="str" cm="1">
        <f t="array" ref="O1861">IF(H1861="?",INDEX($H$2:$H$2344,MODE(MATCH($H$2:$H$2344,$H$2:$H$2344,0))),H1861)</f>
        <v>tier - 3</v>
      </c>
      <c r="P1861" s="8" t="str">
        <f t="shared" si="207"/>
        <v>R1017</v>
      </c>
      <c r="Q1861" s="11">
        <f t="shared" si="208"/>
        <v>31628</v>
      </c>
      <c r="R1861" s="9">
        <f t="shared" si="210"/>
        <v>36</v>
      </c>
      <c r="S1861" s="9"/>
      <c r="T1861" s="40">
        <f>COUNTA(Table3[[#This Row],[month]:[age]])</f>
        <v>7</v>
      </c>
    </row>
    <row r="1862" spans="1:20" x14ac:dyDescent="0.25">
      <c r="A1862" t="s">
        <v>1893</v>
      </c>
      <c r="B1862">
        <v>1967</v>
      </c>
      <c r="C1862" t="s">
        <v>20</v>
      </c>
      <c r="D1862">
        <v>8</v>
      </c>
      <c r="E1862">
        <v>0</v>
      </c>
      <c r="F1862" s="42">
        <v>20781.490000000002</v>
      </c>
      <c r="G1862" t="s">
        <v>11</v>
      </c>
      <c r="H1862" t="s">
        <v>12</v>
      </c>
      <c r="I1862" t="s">
        <v>13</v>
      </c>
      <c r="J1862" s="7">
        <f t="shared" si="205"/>
        <v>0</v>
      </c>
      <c r="K1862" s="9" t="str">
        <f t="shared" si="209"/>
        <v>Id478</v>
      </c>
      <c r="L1862" s="8" t="str">
        <f t="shared" si="206"/>
        <v>Sep</v>
      </c>
      <c r="M1862" s="9">
        <f t="shared" si="204"/>
        <v>1967</v>
      </c>
      <c r="N1862" s="8" t="str" cm="1">
        <f t="array" ref="N1862">IF(G1862="?",INDEX($G$2:$G$2344,MODE(MATCH($G$2:$G$2344,$G$2:$G$2344,0))),G1862)</f>
        <v>tier - 2</v>
      </c>
      <c r="O1862" s="8" t="str" cm="1">
        <f t="array" ref="O1862">IF(H1862="?",INDEX($H$2:$H$2344,MODE(MATCH($H$2:$H$2344,$H$2:$H$2344,0))),H1862)</f>
        <v>tier - 3</v>
      </c>
      <c r="P1862" s="8" t="str">
        <f t="shared" si="207"/>
        <v>R1013</v>
      </c>
      <c r="Q1862" s="11">
        <f t="shared" si="208"/>
        <v>24723</v>
      </c>
      <c r="R1862" s="9">
        <f t="shared" si="210"/>
        <v>55</v>
      </c>
      <c r="S1862" s="9"/>
      <c r="T1862" s="40">
        <f>COUNTA(Table3[[#This Row],[month]:[age]])</f>
        <v>7</v>
      </c>
    </row>
    <row r="1863" spans="1:20" x14ac:dyDescent="0.25">
      <c r="A1863" t="s">
        <v>1894</v>
      </c>
      <c r="B1863">
        <v>1975</v>
      </c>
      <c r="C1863" t="s">
        <v>30</v>
      </c>
      <c r="D1863">
        <v>8</v>
      </c>
      <c r="E1863">
        <v>0</v>
      </c>
      <c r="F1863" s="42">
        <v>20878.78</v>
      </c>
      <c r="G1863" t="s">
        <v>11</v>
      </c>
      <c r="H1863" t="s">
        <v>16</v>
      </c>
      <c r="I1863" t="s">
        <v>247</v>
      </c>
      <c r="J1863" s="7">
        <f t="shared" si="205"/>
        <v>0</v>
      </c>
      <c r="K1863" s="9" t="str">
        <f t="shared" si="209"/>
        <v>Id477</v>
      </c>
      <c r="L1863" s="8" t="str">
        <f t="shared" si="206"/>
        <v>Dec</v>
      </c>
      <c r="M1863" s="9">
        <f t="shared" si="204"/>
        <v>1975</v>
      </c>
      <c r="N1863" s="8" t="str" cm="1">
        <f t="array" ref="N1863">IF(G1863="?",INDEX($G$2:$G$2344,MODE(MATCH($G$2:$G$2344,$G$2:$G$2344,0))),G1863)</f>
        <v>tier - 2</v>
      </c>
      <c r="O1863" s="8" t="str" cm="1">
        <f t="array" ref="O1863">IF(H1863="?",INDEX($H$2:$H$2344,MODE(MATCH($H$2:$H$2344,$H$2:$H$2344,0))),H1863)</f>
        <v>tier - 1</v>
      </c>
      <c r="P1863" s="8" t="str">
        <f t="shared" si="207"/>
        <v>R1024</v>
      </c>
      <c r="Q1863" s="11">
        <f t="shared" si="208"/>
        <v>27736</v>
      </c>
      <c r="R1863" s="9">
        <f t="shared" si="210"/>
        <v>47</v>
      </c>
      <c r="S1863" s="9"/>
      <c r="T1863" s="40">
        <f>COUNTA(Table3[[#This Row],[month]:[age]])</f>
        <v>7</v>
      </c>
    </row>
    <row r="1864" spans="1:20" x14ac:dyDescent="0.25">
      <c r="A1864" t="s">
        <v>1895</v>
      </c>
      <c r="B1864">
        <v>1964</v>
      </c>
      <c r="C1864" t="s">
        <v>15</v>
      </c>
      <c r="D1864">
        <v>19</v>
      </c>
      <c r="E1864">
        <v>0</v>
      </c>
      <c r="F1864" s="42">
        <v>20893.060000000001</v>
      </c>
      <c r="G1864" t="s">
        <v>11</v>
      </c>
      <c r="H1864" t="s">
        <v>12</v>
      </c>
      <c r="I1864" t="s">
        <v>23</v>
      </c>
      <c r="J1864" s="7">
        <f t="shared" si="205"/>
        <v>0</v>
      </c>
      <c r="K1864" s="9" t="str">
        <f t="shared" si="209"/>
        <v>Id476</v>
      </c>
      <c r="L1864" s="8" t="str">
        <f t="shared" si="206"/>
        <v>Nov</v>
      </c>
      <c r="M1864" s="9">
        <f t="shared" si="204"/>
        <v>1964</v>
      </c>
      <c r="N1864" s="8" t="str" cm="1">
        <f t="array" ref="N1864">IF(G1864="?",INDEX($G$2:$G$2344,MODE(MATCH($G$2:$G$2344,$G$2:$G$2344,0))),G1864)</f>
        <v>tier - 2</v>
      </c>
      <c r="O1864" s="8" t="str" cm="1">
        <f t="array" ref="O1864">IF(H1864="?",INDEX($H$2:$H$2344,MODE(MATCH($H$2:$H$2344,$H$2:$H$2344,0))),H1864)</f>
        <v>tier - 3</v>
      </c>
      <c r="P1864" s="8" t="str">
        <f t="shared" si="207"/>
        <v>R1012</v>
      </c>
      <c r="Q1864" s="11">
        <f t="shared" si="208"/>
        <v>23700</v>
      </c>
      <c r="R1864" s="9">
        <f t="shared" si="210"/>
        <v>58</v>
      </c>
      <c r="S1864" s="9"/>
      <c r="T1864" s="40">
        <f>COUNTA(Table3[[#This Row],[month]:[age]])</f>
        <v>7</v>
      </c>
    </row>
    <row r="1865" spans="1:20" x14ac:dyDescent="0.25">
      <c r="A1865" t="s">
        <v>1896</v>
      </c>
      <c r="B1865">
        <v>1987</v>
      </c>
      <c r="C1865" t="s">
        <v>15</v>
      </c>
      <c r="D1865">
        <v>27</v>
      </c>
      <c r="E1865">
        <v>2</v>
      </c>
      <c r="F1865" s="42">
        <v>20984.09</v>
      </c>
      <c r="G1865" t="s">
        <v>11</v>
      </c>
      <c r="H1865" t="s">
        <v>11</v>
      </c>
      <c r="I1865" t="s">
        <v>164</v>
      </c>
      <c r="J1865" s="7">
        <f t="shared" si="205"/>
        <v>0</v>
      </c>
      <c r="K1865" s="9" t="str">
        <f t="shared" si="209"/>
        <v>id2444</v>
      </c>
      <c r="L1865" s="8" t="str">
        <f t="shared" si="206"/>
        <v>Nov</v>
      </c>
      <c r="M1865" s="9">
        <f t="shared" si="204"/>
        <v>1987</v>
      </c>
      <c r="N1865" s="8" t="str" cm="1">
        <f t="array" ref="N1865">IF(G1865="?",INDEX($G$2:$G$2344,MODE(MATCH($G$2:$G$2344,$G$2:$G$2344,0))),G1865)</f>
        <v>tier - 2</v>
      </c>
      <c r="O1865" s="8" t="str" cm="1">
        <f t="array" ref="O1865">IF(H1865="?",INDEX($H$2:$H$2344,MODE(MATCH($H$2:$H$2344,$H$2:$H$2344,0))),H1865)</f>
        <v>tier - 2</v>
      </c>
      <c r="P1865" s="8" t="str">
        <f t="shared" si="207"/>
        <v>R1015</v>
      </c>
      <c r="Q1865" s="11">
        <f t="shared" si="208"/>
        <v>32108</v>
      </c>
      <c r="R1865" s="9">
        <f t="shared" si="210"/>
        <v>35</v>
      </c>
      <c r="S1865" s="9"/>
      <c r="T1865" s="40">
        <f>COUNTA(Table3[[#This Row],[month]:[age]])</f>
        <v>7</v>
      </c>
    </row>
    <row r="1866" spans="1:20" x14ac:dyDescent="0.25">
      <c r="A1866" t="s">
        <v>1897</v>
      </c>
      <c r="B1866">
        <v>1983</v>
      </c>
      <c r="C1866" t="s">
        <v>10</v>
      </c>
      <c r="D1866">
        <v>2</v>
      </c>
      <c r="E1866">
        <v>1</v>
      </c>
      <c r="F1866" s="42">
        <v>21082.16</v>
      </c>
      <c r="G1866" t="s">
        <v>12</v>
      </c>
      <c r="H1866" t="s">
        <v>11</v>
      </c>
      <c r="I1866" t="s">
        <v>42</v>
      </c>
      <c r="J1866" s="7">
        <f t="shared" si="205"/>
        <v>0</v>
      </c>
      <c r="K1866" s="9" t="str">
        <f t="shared" si="209"/>
        <v>Id475</v>
      </c>
      <c r="L1866" s="8" t="str">
        <f t="shared" si="206"/>
        <v>Jul</v>
      </c>
      <c r="M1866" s="9">
        <f t="shared" si="204"/>
        <v>1983</v>
      </c>
      <c r="N1866" s="8" t="str" cm="1">
        <f t="array" ref="N1866">IF(G1866="?",INDEX($G$2:$G$2344,MODE(MATCH($G$2:$G$2344,$G$2:$G$2344,0))),G1866)</f>
        <v>tier - 3</v>
      </c>
      <c r="O1866" s="8" t="str" cm="1">
        <f t="array" ref="O1866">IF(H1866="?",INDEX($H$2:$H$2344,MODE(MATCH($H$2:$H$2344,$H$2:$H$2344,0))),H1866)</f>
        <v>tier - 2</v>
      </c>
      <c r="P1866" s="8" t="str">
        <f t="shared" si="207"/>
        <v>R1011</v>
      </c>
      <c r="Q1866" s="11">
        <f t="shared" si="208"/>
        <v>30499</v>
      </c>
      <c r="R1866" s="9">
        <f t="shared" si="210"/>
        <v>39</v>
      </c>
      <c r="S1866" s="9"/>
      <c r="T1866" s="40">
        <f>COUNTA(Table3[[#This Row],[month]:[age]])</f>
        <v>7</v>
      </c>
    </row>
    <row r="1867" spans="1:20" x14ac:dyDescent="0.25">
      <c r="A1867" t="s">
        <v>1898</v>
      </c>
      <c r="B1867">
        <v>1977</v>
      </c>
      <c r="C1867" t="s">
        <v>15</v>
      </c>
      <c r="D1867">
        <v>23</v>
      </c>
      <c r="E1867">
        <v>2</v>
      </c>
      <c r="F1867" s="42">
        <v>21098.55</v>
      </c>
      <c r="G1867" t="s">
        <v>12</v>
      </c>
      <c r="H1867" t="s">
        <v>12</v>
      </c>
      <c r="I1867" t="s">
        <v>23</v>
      </c>
      <c r="J1867" s="7">
        <f t="shared" si="205"/>
        <v>0</v>
      </c>
      <c r="K1867" s="9" t="str">
        <f t="shared" si="209"/>
        <v>Id474</v>
      </c>
      <c r="L1867" s="8" t="str">
        <f t="shared" si="206"/>
        <v>Nov</v>
      </c>
      <c r="M1867" s="9">
        <f t="shared" si="204"/>
        <v>1977</v>
      </c>
      <c r="N1867" s="8" t="str" cm="1">
        <f t="array" ref="N1867">IF(G1867="?",INDEX($G$2:$G$2344,MODE(MATCH($G$2:$G$2344,$G$2:$G$2344,0))),G1867)</f>
        <v>tier - 3</v>
      </c>
      <c r="O1867" s="8" t="str" cm="1">
        <f t="array" ref="O1867">IF(H1867="?",INDEX($H$2:$H$2344,MODE(MATCH($H$2:$H$2344,$H$2:$H$2344,0))),H1867)</f>
        <v>tier - 3</v>
      </c>
      <c r="P1867" s="8" t="str">
        <f t="shared" si="207"/>
        <v>R1012</v>
      </c>
      <c r="Q1867" s="11">
        <f t="shared" si="208"/>
        <v>28452</v>
      </c>
      <c r="R1867" s="9">
        <f t="shared" si="210"/>
        <v>45</v>
      </c>
      <c r="S1867" s="9"/>
      <c r="T1867" s="40">
        <f>COUNTA(Table3[[#This Row],[month]:[age]])</f>
        <v>7</v>
      </c>
    </row>
    <row r="1868" spans="1:20" x14ac:dyDescent="0.25">
      <c r="A1868" t="s">
        <v>1899</v>
      </c>
      <c r="B1868">
        <v>1969</v>
      </c>
      <c r="C1868" t="s">
        <v>35</v>
      </c>
      <c r="D1868">
        <v>26</v>
      </c>
      <c r="E1868">
        <v>0</v>
      </c>
      <c r="F1868" s="42">
        <v>21195.82</v>
      </c>
      <c r="G1868" t="s">
        <v>12</v>
      </c>
      <c r="H1868" t="s">
        <v>16</v>
      </c>
      <c r="I1868" t="s">
        <v>13</v>
      </c>
      <c r="J1868" s="7">
        <f t="shared" si="205"/>
        <v>0</v>
      </c>
      <c r="K1868" s="9" t="str">
        <f t="shared" si="209"/>
        <v>Id473</v>
      </c>
      <c r="L1868" s="8" t="str">
        <f t="shared" si="206"/>
        <v>Aug</v>
      </c>
      <c r="M1868" s="9">
        <f t="shared" si="204"/>
        <v>1969</v>
      </c>
      <c r="N1868" s="8" t="str" cm="1">
        <f t="array" ref="N1868">IF(G1868="?",INDEX($G$2:$G$2344,MODE(MATCH($G$2:$G$2344,$G$2:$G$2344,0))),G1868)</f>
        <v>tier - 3</v>
      </c>
      <c r="O1868" s="8" t="str" cm="1">
        <f t="array" ref="O1868">IF(H1868="?",INDEX($H$2:$H$2344,MODE(MATCH($H$2:$H$2344,$H$2:$H$2344,0))),H1868)</f>
        <v>tier - 1</v>
      </c>
      <c r="P1868" s="8" t="str">
        <f t="shared" si="207"/>
        <v>R1013</v>
      </c>
      <c r="Q1868" s="11">
        <f t="shared" si="208"/>
        <v>25441</v>
      </c>
      <c r="R1868" s="9">
        <f t="shared" si="210"/>
        <v>53</v>
      </c>
      <c r="S1868" s="9"/>
      <c r="T1868" s="40">
        <f>COUNTA(Table3[[#This Row],[month]:[age]])</f>
        <v>7</v>
      </c>
    </row>
    <row r="1869" spans="1:20" x14ac:dyDescent="0.25">
      <c r="A1869" t="s">
        <v>1900</v>
      </c>
      <c r="B1869">
        <v>1974</v>
      </c>
      <c r="C1869" t="s">
        <v>37</v>
      </c>
      <c r="D1869">
        <v>14</v>
      </c>
      <c r="E1869">
        <v>0</v>
      </c>
      <c r="F1869" s="42">
        <v>21223.68</v>
      </c>
      <c r="G1869" t="s">
        <v>12</v>
      </c>
      <c r="H1869" t="s">
        <v>11</v>
      </c>
      <c r="I1869" t="s">
        <v>13</v>
      </c>
      <c r="J1869" s="7">
        <f t="shared" si="205"/>
        <v>0</v>
      </c>
      <c r="K1869" s="9" t="str">
        <f t="shared" si="209"/>
        <v>Id472</v>
      </c>
      <c r="L1869" s="8" t="str">
        <f t="shared" si="206"/>
        <v>Oct</v>
      </c>
      <c r="M1869" s="9">
        <f t="shared" si="204"/>
        <v>1974</v>
      </c>
      <c r="N1869" s="8" t="str" cm="1">
        <f t="array" ref="N1869">IF(G1869="?",INDEX($G$2:$G$2344,MODE(MATCH($G$2:$G$2344,$G$2:$G$2344,0))),G1869)</f>
        <v>tier - 3</v>
      </c>
      <c r="O1869" s="8" t="str" cm="1">
        <f t="array" ref="O1869">IF(H1869="?",INDEX($H$2:$H$2344,MODE(MATCH($H$2:$H$2344,$H$2:$H$2344,0))),H1869)</f>
        <v>tier - 2</v>
      </c>
      <c r="P1869" s="8" t="str">
        <f t="shared" si="207"/>
        <v>R1013</v>
      </c>
      <c r="Q1869" s="11">
        <f t="shared" si="208"/>
        <v>27316</v>
      </c>
      <c r="R1869" s="9">
        <f t="shared" si="210"/>
        <v>48</v>
      </c>
      <c r="S1869" s="9"/>
      <c r="T1869" s="40">
        <f>COUNTA(Table3[[#This Row],[month]:[age]])</f>
        <v>7</v>
      </c>
    </row>
    <row r="1870" spans="1:20" x14ac:dyDescent="0.25">
      <c r="A1870" t="s">
        <v>1901</v>
      </c>
      <c r="B1870">
        <v>1974</v>
      </c>
      <c r="C1870" t="s">
        <v>20</v>
      </c>
      <c r="D1870">
        <v>3</v>
      </c>
      <c r="E1870">
        <v>0</v>
      </c>
      <c r="F1870" s="42">
        <v>21232.18</v>
      </c>
      <c r="G1870" t="s">
        <v>12</v>
      </c>
      <c r="H1870" t="s">
        <v>11</v>
      </c>
      <c r="I1870" t="s">
        <v>42</v>
      </c>
      <c r="J1870" s="7">
        <f t="shared" si="205"/>
        <v>0</v>
      </c>
      <c r="K1870" s="9" t="str">
        <f t="shared" si="209"/>
        <v>Id471</v>
      </c>
      <c r="L1870" s="8" t="str">
        <f t="shared" si="206"/>
        <v>Sep</v>
      </c>
      <c r="M1870" s="9">
        <f t="shared" si="204"/>
        <v>1974</v>
      </c>
      <c r="N1870" s="8" t="str" cm="1">
        <f t="array" ref="N1870">IF(G1870="?",INDEX($G$2:$G$2344,MODE(MATCH($G$2:$G$2344,$G$2:$G$2344,0))),G1870)</f>
        <v>tier - 3</v>
      </c>
      <c r="O1870" s="8" t="str" cm="1">
        <f t="array" ref="O1870">IF(H1870="?",INDEX($H$2:$H$2344,MODE(MATCH($H$2:$H$2344,$H$2:$H$2344,0))),H1870)</f>
        <v>tier - 2</v>
      </c>
      <c r="P1870" s="8" t="str">
        <f t="shared" si="207"/>
        <v>R1011</v>
      </c>
      <c r="Q1870" s="11">
        <f t="shared" si="208"/>
        <v>27275</v>
      </c>
      <c r="R1870" s="9">
        <f t="shared" si="210"/>
        <v>48</v>
      </c>
      <c r="S1870" s="9"/>
      <c r="T1870" s="40">
        <f>COUNTA(Table3[[#This Row],[month]:[age]])</f>
        <v>7</v>
      </c>
    </row>
    <row r="1871" spans="1:20" x14ac:dyDescent="0.25">
      <c r="A1871" t="s">
        <v>1902</v>
      </c>
      <c r="B1871">
        <v>1980</v>
      </c>
      <c r="C1871" t="s">
        <v>30</v>
      </c>
      <c r="D1871">
        <v>10</v>
      </c>
      <c r="E1871">
        <v>2</v>
      </c>
      <c r="F1871" s="42">
        <v>21259.38</v>
      </c>
      <c r="G1871" t="s">
        <v>12</v>
      </c>
      <c r="H1871" t="s">
        <v>12</v>
      </c>
      <c r="I1871" t="s">
        <v>166</v>
      </c>
      <c r="J1871" s="7">
        <f t="shared" si="205"/>
        <v>0</v>
      </c>
      <c r="K1871" s="9" t="str">
        <f t="shared" si="209"/>
        <v>Id470</v>
      </c>
      <c r="L1871" s="8" t="str">
        <f t="shared" si="206"/>
        <v>Dec</v>
      </c>
      <c r="M1871" s="9">
        <f t="shared" si="204"/>
        <v>1980</v>
      </c>
      <c r="N1871" s="8" t="str" cm="1">
        <f t="array" ref="N1871">IF(G1871="?",INDEX($G$2:$G$2344,MODE(MATCH($G$2:$G$2344,$G$2:$G$2344,0))),G1871)</f>
        <v>tier - 3</v>
      </c>
      <c r="O1871" s="8" t="str" cm="1">
        <f t="array" ref="O1871">IF(H1871="?",INDEX($H$2:$H$2344,MODE(MATCH($H$2:$H$2344,$H$2:$H$2344,0))),H1871)</f>
        <v>tier - 3</v>
      </c>
      <c r="P1871" s="8" t="str">
        <f t="shared" si="207"/>
        <v>R1019</v>
      </c>
      <c r="Q1871" s="11">
        <f t="shared" si="208"/>
        <v>29565</v>
      </c>
      <c r="R1871" s="9">
        <f t="shared" si="210"/>
        <v>42</v>
      </c>
      <c r="S1871" s="9"/>
      <c r="T1871" s="40">
        <f>COUNTA(Table3[[#This Row],[month]:[age]])</f>
        <v>7</v>
      </c>
    </row>
    <row r="1872" spans="1:20" x14ac:dyDescent="0.25">
      <c r="A1872" t="s">
        <v>1903</v>
      </c>
      <c r="B1872">
        <v>2004</v>
      </c>
      <c r="C1872" t="s">
        <v>35</v>
      </c>
      <c r="D1872">
        <v>4</v>
      </c>
      <c r="E1872">
        <v>0</v>
      </c>
      <c r="F1872" s="42">
        <v>21344.85</v>
      </c>
      <c r="G1872" t="s">
        <v>12</v>
      </c>
      <c r="H1872" t="s">
        <v>16</v>
      </c>
      <c r="I1872" t="s">
        <v>247</v>
      </c>
      <c r="J1872" s="7">
        <f t="shared" si="205"/>
        <v>0</v>
      </c>
      <c r="K1872" s="9" t="str">
        <f t="shared" si="209"/>
        <v>Id469</v>
      </c>
      <c r="L1872" s="8" t="str">
        <f t="shared" si="206"/>
        <v>Aug</v>
      </c>
      <c r="M1872" s="9">
        <f t="shared" si="204"/>
        <v>2004</v>
      </c>
      <c r="N1872" s="8" t="str" cm="1">
        <f t="array" ref="N1872">IF(G1872="?",INDEX($G$2:$G$2344,MODE(MATCH($G$2:$G$2344,$G$2:$G$2344,0))),G1872)</f>
        <v>tier - 3</v>
      </c>
      <c r="O1872" s="8" t="str" cm="1">
        <f t="array" ref="O1872">IF(H1872="?",INDEX($H$2:$H$2344,MODE(MATCH($H$2:$H$2344,$H$2:$H$2344,0))),H1872)</f>
        <v>tier - 1</v>
      </c>
      <c r="P1872" s="8" t="str">
        <f t="shared" si="207"/>
        <v>R1024</v>
      </c>
      <c r="Q1872" s="11">
        <f t="shared" si="208"/>
        <v>38203</v>
      </c>
      <c r="R1872" s="9">
        <f t="shared" si="210"/>
        <v>18</v>
      </c>
      <c r="S1872" s="9"/>
      <c r="T1872" s="40">
        <f>COUNTA(Table3[[#This Row],[month]:[age]])</f>
        <v>7</v>
      </c>
    </row>
    <row r="1873" spans="1:20" x14ac:dyDescent="0.25">
      <c r="A1873" t="s">
        <v>1904</v>
      </c>
      <c r="B1873">
        <v>1980</v>
      </c>
      <c r="C1873" t="s">
        <v>20</v>
      </c>
      <c r="D1873">
        <v>4</v>
      </c>
      <c r="E1873">
        <v>0</v>
      </c>
      <c r="F1873" s="42">
        <v>21348.71</v>
      </c>
      <c r="G1873" t="s">
        <v>11</v>
      </c>
      <c r="H1873" t="s">
        <v>16</v>
      </c>
      <c r="I1873" t="s">
        <v>23</v>
      </c>
      <c r="J1873" s="7">
        <f t="shared" si="205"/>
        <v>0</v>
      </c>
      <c r="K1873" s="9" t="str">
        <f t="shared" si="209"/>
        <v>Id468</v>
      </c>
      <c r="L1873" s="8" t="str">
        <f t="shared" si="206"/>
        <v>Sep</v>
      </c>
      <c r="M1873" s="9">
        <f t="shared" si="204"/>
        <v>1980</v>
      </c>
      <c r="N1873" s="8" t="str" cm="1">
        <f t="array" ref="N1873">IF(G1873="?",INDEX($G$2:$G$2344,MODE(MATCH($G$2:$G$2344,$G$2:$G$2344,0))),G1873)</f>
        <v>tier - 2</v>
      </c>
      <c r="O1873" s="8" t="str" cm="1">
        <f t="array" ref="O1873">IF(H1873="?",INDEX($H$2:$H$2344,MODE(MATCH($H$2:$H$2344,$H$2:$H$2344,0))),H1873)</f>
        <v>tier - 1</v>
      </c>
      <c r="P1873" s="8" t="str">
        <f t="shared" si="207"/>
        <v>R1012</v>
      </c>
      <c r="Q1873" s="11">
        <f t="shared" si="208"/>
        <v>29468</v>
      </c>
      <c r="R1873" s="9">
        <f t="shared" si="210"/>
        <v>42</v>
      </c>
      <c r="S1873" s="9"/>
      <c r="T1873" s="40">
        <f>COUNTA(Table3[[#This Row],[month]:[age]])</f>
        <v>7</v>
      </c>
    </row>
    <row r="1874" spans="1:20" x14ac:dyDescent="0.25">
      <c r="A1874" t="s">
        <v>1905</v>
      </c>
      <c r="B1874">
        <v>1990</v>
      </c>
      <c r="C1874" t="s">
        <v>15</v>
      </c>
      <c r="D1874">
        <v>21</v>
      </c>
      <c r="E1874">
        <v>4</v>
      </c>
      <c r="F1874" s="42">
        <v>21472.48</v>
      </c>
      <c r="G1874" t="s">
        <v>11</v>
      </c>
      <c r="H1874" t="s">
        <v>11</v>
      </c>
      <c r="I1874" t="s">
        <v>23</v>
      </c>
      <c r="J1874" s="7">
        <f t="shared" si="205"/>
        <v>0</v>
      </c>
      <c r="K1874" s="9" t="str">
        <f t="shared" si="209"/>
        <v>Id467</v>
      </c>
      <c r="L1874" s="8" t="str">
        <f t="shared" si="206"/>
        <v>Nov</v>
      </c>
      <c r="M1874" s="9">
        <f t="shared" si="204"/>
        <v>1990</v>
      </c>
      <c r="N1874" s="8" t="str" cm="1">
        <f t="array" ref="N1874">IF(G1874="?",INDEX($G$2:$G$2344,MODE(MATCH($G$2:$G$2344,$G$2:$G$2344,0))),G1874)</f>
        <v>tier - 2</v>
      </c>
      <c r="O1874" s="8" t="str" cm="1">
        <f t="array" ref="O1874">IF(H1874="?",INDEX($H$2:$H$2344,MODE(MATCH($H$2:$H$2344,$H$2:$H$2344,0))),H1874)</f>
        <v>tier - 2</v>
      </c>
      <c r="P1874" s="8" t="str">
        <f t="shared" si="207"/>
        <v>R1012</v>
      </c>
      <c r="Q1874" s="11">
        <f t="shared" si="208"/>
        <v>33198</v>
      </c>
      <c r="R1874" s="9">
        <f t="shared" si="210"/>
        <v>32</v>
      </c>
      <c r="S1874" s="9"/>
      <c r="T1874" s="40">
        <f>COUNTA(Table3[[#This Row],[month]:[age]])</f>
        <v>7</v>
      </c>
    </row>
    <row r="1875" spans="1:20" x14ac:dyDescent="0.25">
      <c r="A1875" t="s">
        <v>1906</v>
      </c>
      <c r="B1875">
        <v>1999</v>
      </c>
      <c r="C1875" t="s">
        <v>18</v>
      </c>
      <c r="D1875">
        <v>12</v>
      </c>
      <c r="E1875">
        <v>0</v>
      </c>
      <c r="F1875" s="42">
        <v>21595.38</v>
      </c>
      <c r="G1875" t="s">
        <v>11</v>
      </c>
      <c r="H1875" t="s">
        <v>12</v>
      </c>
      <c r="I1875" t="s">
        <v>23</v>
      </c>
      <c r="J1875" s="7">
        <f t="shared" si="205"/>
        <v>0</v>
      </c>
      <c r="K1875" s="9" t="str">
        <f t="shared" si="209"/>
        <v>Id466</v>
      </c>
      <c r="L1875" s="8" t="str">
        <f t="shared" si="206"/>
        <v>Jun</v>
      </c>
      <c r="M1875" s="9">
        <f t="shared" si="204"/>
        <v>1999</v>
      </c>
      <c r="N1875" s="8" t="str" cm="1">
        <f t="array" ref="N1875">IF(G1875="?",INDEX($G$2:$G$2344,MODE(MATCH($G$2:$G$2344,$G$2:$G$2344,0))),G1875)</f>
        <v>tier - 2</v>
      </c>
      <c r="O1875" s="8" t="str" cm="1">
        <f t="array" ref="O1875">IF(H1875="?",INDEX($H$2:$H$2344,MODE(MATCH($H$2:$H$2344,$H$2:$H$2344,0))),H1875)</f>
        <v>tier - 3</v>
      </c>
      <c r="P1875" s="8" t="str">
        <f t="shared" si="207"/>
        <v>R1012</v>
      </c>
      <c r="Q1875" s="11">
        <f t="shared" si="208"/>
        <v>36323</v>
      </c>
      <c r="R1875" s="9">
        <f t="shared" si="210"/>
        <v>23</v>
      </c>
      <c r="S1875" s="9"/>
      <c r="T1875" s="40">
        <f>COUNTA(Table3[[#This Row],[month]:[age]])</f>
        <v>7</v>
      </c>
    </row>
    <row r="1876" spans="1:20" x14ac:dyDescent="0.25">
      <c r="A1876" t="s">
        <v>1907</v>
      </c>
      <c r="B1876">
        <v>1983</v>
      </c>
      <c r="C1876" t="s">
        <v>30</v>
      </c>
      <c r="D1876">
        <v>25</v>
      </c>
      <c r="E1876">
        <v>3</v>
      </c>
      <c r="F1876" s="42">
        <v>21659.93</v>
      </c>
      <c r="G1876" t="s">
        <v>12</v>
      </c>
      <c r="H1876" t="s">
        <v>12</v>
      </c>
      <c r="I1876" t="s">
        <v>247</v>
      </c>
      <c r="J1876" s="7">
        <f t="shared" si="205"/>
        <v>0</v>
      </c>
      <c r="K1876" s="9" t="str">
        <f t="shared" si="209"/>
        <v>Id465</v>
      </c>
      <c r="L1876" s="8" t="str">
        <f t="shared" si="206"/>
        <v>Dec</v>
      </c>
      <c r="M1876" s="9">
        <f t="shared" si="204"/>
        <v>1983</v>
      </c>
      <c r="N1876" s="8" t="str" cm="1">
        <f t="array" ref="N1876">IF(G1876="?",INDEX($G$2:$G$2344,MODE(MATCH($G$2:$G$2344,$G$2:$G$2344,0))),G1876)</f>
        <v>tier - 3</v>
      </c>
      <c r="O1876" s="8" t="str" cm="1">
        <f t="array" ref="O1876">IF(H1876="?",INDEX($H$2:$H$2344,MODE(MATCH($H$2:$H$2344,$H$2:$H$2344,0))),H1876)</f>
        <v>tier - 3</v>
      </c>
      <c r="P1876" s="8" t="str">
        <f t="shared" si="207"/>
        <v>R1024</v>
      </c>
      <c r="Q1876" s="11">
        <f t="shared" si="208"/>
        <v>30675</v>
      </c>
      <c r="R1876" s="9">
        <f t="shared" si="210"/>
        <v>39</v>
      </c>
      <c r="S1876" s="9"/>
      <c r="T1876" s="40">
        <f>COUNTA(Table3[[#This Row],[month]:[age]])</f>
        <v>7</v>
      </c>
    </row>
    <row r="1877" spans="1:20" x14ac:dyDescent="0.25">
      <c r="A1877" t="s">
        <v>1908</v>
      </c>
      <c r="B1877">
        <v>1962</v>
      </c>
      <c r="C1877" t="s">
        <v>15</v>
      </c>
      <c r="D1877">
        <v>16</v>
      </c>
      <c r="E1877">
        <v>0</v>
      </c>
      <c r="F1877" s="42">
        <v>21661.16</v>
      </c>
      <c r="G1877" t="s">
        <v>11</v>
      </c>
      <c r="H1877" t="s">
        <v>11</v>
      </c>
      <c r="I1877" t="s">
        <v>23</v>
      </c>
      <c r="J1877" s="7">
        <f t="shared" si="205"/>
        <v>0</v>
      </c>
      <c r="K1877" s="9" t="str">
        <f t="shared" si="209"/>
        <v>Id464</v>
      </c>
      <c r="L1877" s="8" t="str">
        <f t="shared" si="206"/>
        <v>Nov</v>
      </c>
      <c r="M1877" s="9">
        <f t="shared" si="204"/>
        <v>1962</v>
      </c>
      <c r="N1877" s="8" t="str" cm="1">
        <f t="array" ref="N1877">IF(G1877="?",INDEX($G$2:$G$2344,MODE(MATCH($G$2:$G$2344,$G$2:$G$2344,0))),G1877)</f>
        <v>tier - 2</v>
      </c>
      <c r="O1877" s="8" t="str" cm="1">
        <f t="array" ref="O1877">IF(H1877="?",INDEX($H$2:$H$2344,MODE(MATCH($H$2:$H$2344,$H$2:$H$2344,0))),H1877)</f>
        <v>tier - 2</v>
      </c>
      <c r="P1877" s="8" t="str">
        <f t="shared" si="207"/>
        <v>R1012</v>
      </c>
      <c r="Q1877" s="11">
        <f t="shared" si="208"/>
        <v>22966</v>
      </c>
      <c r="R1877" s="9">
        <f t="shared" si="210"/>
        <v>60</v>
      </c>
      <c r="S1877" s="9"/>
      <c r="T1877" s="40">
        <f>COUNTA(Table3[[#This Row],[month]:[age]])</f>
        <v>7</v>
      </c>
    </row>
    <row r="1878" spans="1:20" x14ac:dyDescent="0.25">
      <c r="A1878" t="s">
        <v>1909</v>
      </c>
      <c r="B1878">
        <v>1976</v>
      </c>
      <c r="C1878" t="s">
        <v>10</v>
      </c>
      <c r="D1878">
        <v>18</v>
      </c>
      <c r="E1878">
        <v>1</v>
      </c>
      <c r="F1878" s="42">
        <v>21677.279999999999</v>
      </c>
      <c r="G1878" t="s">
        <v>12</v>
      </c>
      <c r="H1878" t="s">
        <v>16</v>
      </c>
      <c r="I1878" t="s">
        <v>23</v>
      </c>
      <c r="J1878" s="7">
        <f t="shared" si="205"/>
        <v>0</v>
      </c>
      <c r="K1878" s="9" t="str">
        <f t="shared" si="209"/>
        <v>Id463</v>
      </c>
      <c r="L1878" s="8" t="str">
        <f t="shared" si="206"/>
        <v>Jul</v>
      </c>
      <c r="M1878" s="9">
        <f t="shared" si="204"/>
        <v>1976</v>
      </c>
      <c r="N1878" s="8" t="str" cm="1">
        <f t="array" ref="N1878">IF(G1878="?",INDEX($G$2:$G$2344,MODE(MATCH($G$2:$G$2344,$G$2:$G$2344,0))),G1878)</f>
        <v>tier - 3</v>
      </c>
      <c r="O1878" s="8" t="str" cm="1">
        <f t="array" ref="O1878">IF(H1878="?",INDEX($H$2:$H$2344,MODE(MATCH($H$2:$H$2344,$H$2:$H$2344,0))),H1878)</f>
        <v>tier - 1</v>
      </c>
      <c r="P1878" s="8" t="str">
        <f t="shared" si="207"/>
        <v>R1012</v>
      </c>
      <c r="Q1878" s="11">
        <f t="shared" si="208"/>
        <v>27959</v>
      </c>
      <c r="R1878" s="9">
        <f t="shared" si="210"/>
        <v>46</v>
      </c>
      <c r="S1878" s="9"/>
      <c r="T1878" s="40">
        <f>COUNTA(Table3[[#This Row],[month]:[age]])</f>
        <v>7</v>
      </c>
    </row>
    <row r="1879" spans="1:20" x14ac:dyDescent="0.25">
      <c r="A1879" t="s">
        <v>1910</v>
      </c>
      <c r="B1879">
        <v>1979</v>
      </c>
      <c r="C1879" t="s">
        <v>20</v>
      </c>
      <c r="D1879">
        <v>20</v>
      </c>
      <c r="E1879">
        <v>1</v>
      </c>
      <c r="F1879" s="42">
        <v>21771.34</v>
      </c>
      <c r="G1879" t="s">
        <v>12</v>
      </c>
      <c r="H1879" t="s">
        <v>16</v>
      </c>
      <c r="I1879" t="s">
        <v>247</v>
      </c>
      <c r="J1879" s="7">
        <f t="shared" si="205"/>
        <v>0</v>
      </c>
      <c r="K1879" s="9" t="str">
        <f t="shared" si="209"/>
        <v>Id462</v>
      </c>
      <c r="L1879" s="8" t="str">
        <f t="shared" si="206"/>
        <v>Sep</v>
      </c>
      <c r="M1879" s="9">
        <f t="shared" si="204"/>
        <v>1979</v>
      </c>
      <c r="N1879" s="8" t="str" cm="1">
        <f t="array" ref="N1879">IF(G1879="?",INDEX($G$2:$G$2344,MODE(MATCH($G$2:$G$2344,$G$2:$G$2344,0))),G1879)</f>
        <v>tier - 3</v>
      </c>
      <c r="O1879" s="8" t="str" cm="1">
        <f t="array" ref="O1879">IF(H1879="?",INDEX($H$2:$H$2344,MODE(MATCH($H$2:$H$2344,$H$2:$H$2344,0))),H1879)</f>
        <v>tier - 1</v>
      </c>
      <c r="P1879" s="8" t="str">
        <f t="shared" si="207"/>
        <v>R1024</v>
      </c>
      <c r="Q1879" s="11">
        <f t="shared" si="208"/>
        <v>29118</v>
      </c>
      <c r="R1879" s="9">
        <f t="shared" si="210"/>
        <v>43</v>
      </c>
      <c r="S1879" s="9"/>
      <c r="T1879" s="40">
        <f>COUNTA(Table3[[#This Row],[month]:[age]])</f>
        <v>7</v>
      </c>
    </row>
    <row r="1880" spans="1:20" x14ac:dyDescent="0.25">
      <c r="A1880" t="s">
        <v>1911</v>
      </c>
      <c r="B1880">
        <v>1979</v>
      </c>
      <c r="C1880" t="s">
        <v>20</v>
      </c>
      <c r="D1880">
        <v>28</v>
      </c>
      <c r="E1880">
        <v>0</v>
      </c>
      <c r="F1880" s="42">
        <v>21774.32</v>
      </c>
      <c r="G1880" t="s">
        <v>12</v>
      </c>
      <c r="H1880" t="s">
        <v>11</v>
      </c>
      <c r="I1880" t="s">
        <v>23</v>
      </c>
      <c r="J1880" s="7">
        <f t="shared" si="205"/>
        <v>0</v>
      </c>
      <c r="K1880" s="9" t="str">
        <f t="shared" si="209"/>
        <v>Id461</v>
      </c>
      <c r="L1880" s="8" t="str">
        <f t="shared" si="206"/>
        <v>Sep</v>
      </c>
      <c r="M1880" s="9">
        <f t="shared" si="204"/>
        <v>1979</v>
      </c>
      <c r="N1880" s="8" t="str" cm="1">
        <f t="array" ref="N1880">IF(G1880="?",INDEX($G$2:$G$2344,MODE(MATCH($G$2:$G$2344,$G$2:$G$2344,0))),G1880)</f>
        <v>tier - 3</v>
      </c>
      <c r="O1880" s="8" t="str" cm="1">
        <f t="array" ref="O1880">IF(H1880="?",INDEX($H$2:$H$2344,MODE(MATCH($H$2:$H$2344,$H$2:$H$2344,0))),H1880)</f>
        <v>tier - 2</v>
      </c>
      <c r="P1880" s="8" t="str">
        <f t="shared" si="207"/>
        <v>R1012</v>
      </c>
      <c r="Q1880" s="11">
        <f t="shared" si="208"/>
        <v>29126</v>
      </c>
      <c r="R1880" s="9">
        <f t="shared" si="210"/>
        <v>43</v>
      </c>
      <c r="S1880" s="9"/>
      <c r="T1880" s="40">
        <f>COUNTA(Table3[[#This Row],[month]:[age]])</f>
        <v>7</v>
      </c>
    </row>
    <row r="1881" spans="1:20" x14ac:dyDescent="0.25">
      <c r="A1881" t="s">
        <v>1912</v>
      </c>
      <c r="B1881">
        <v>1963</v>
      </c>
      <c r="C1881" t="s">
        <v>35</v>
      </c>
      <c r="D1881">
        <v>27</v>
      </c>
      <c r="E1881">
        <v>0</v>
      </c>
      <c r="F1881" s="42">
        <v>21797</v>
      </c>
      <c r="G1881" t="s">
        <v>12</v>
      </c>
      <c r="H1881" t="s">
        <v>16</v>
      </c>
      <c r="I1881" t="s">
        <v>42</v>
      </c>
      <c r="J1881" s="7">
        <f t="shared" si="205"/>
        <v>0</v>
      </c>
      <c r="K1881" s="9" t="str">
        <f t="shared" si="209"/>
        <v>Id460</v>
      </c>
      <c r="L1881" s="8" t="str">
        <f t="shared" si="206"/>
        <v>Aug</v>
      </c>
      <c r="M1881" s="9">
        <f t="shared" si="204"/>
        <v>1963</v>
      </c>
      <c r="N1881" s="8" t="str" cm="1">
        <f t="array" ref="N1881">IF(G1881="?",INDEX($G$2:$G$2344,MODE(MATCH($G$2:$G$2344,$G$2:$G$2344,0))),G1881)</f>
        <v>tier - 3</v>
      </c>
      <c r="O1881" s="8" t="str" cm="1">
        <f t="array" ref="O1881">IF(H1881="?",INDEX($H$2:$H$2344,MODE(MATCH($H$2:$H$2344,$H$2:$H$2344,0))),H1881)</f>
        <v>tier - 1</v>
      </c>
      <c r="P1881" s="8" t="str">
        <f t="shared" si="207"/>
        <v>R1011</v>
      </c>
      <c r="Q1881" s="11">
        <f t="shared" si="208"/>
        <v>23250</v>
      </c>
      <c r="R1881" s="9">
        <f t="shared" si="210"/>
        <v>59</v>
      </c>
      <c r="S1881" s="9"/>
      <c r="T1881" s="40">
        <f>COUNTA(Table3[[#This Row],[month]:[age]])</f>
        <v>7</v>
      </c>
    </row>
    <row r="1882" spans="1:20" x14ac:dyDescent="0.25">
      <c r="A1882" t="s">
        <v>1913</v>
      </c>
      <c r="B1882">
        <v>1979</v>
      </c>
      <c r="C1882" t="s">
        <v>35</v>
      </c>
      <c r="D1882">
        <v>17</v>
      </c>
      <c r="E1882">
        <v>2</v>
      </c>
      <c r="F1882" s="42">
        <v>21880.82</v>
      </c>
      <c r="G1882" t="s">
        <v>12</v>
      </c>
      <c r="H1882" t="s">
        <v>16</v>
      </c>
      <c r="I1882" t="s">
        <v>23</v>
      </c>
      <c r="J1882" s="7">
        <f t="shared" si="205"/>
        <v>0</v>
      </c>
      <c r="K1882" s="9" t="str">
        <f t="shared" si="209"/>
        <v>Id459</v>
      </c>
      <c r="L1882" s="8" t="str">
        <f t="shared" si="206"/>
        <v>Aug</v>
      </c>
      <c r="M1882" s="9">
        <f t="shared" si="204"/>
        <v>1979</v>
      </c>
      <c r="N1882" s="8" t="str" cm="1">
        <f t="array" ref="N1882">IF(G1882="?",INDEX($G$2:$G$2344,MODE(MATCH($G$2:$G$2344,$G$2:$G$2344,0))),G1882)</f>
        <v>tier - 3</v>
      </c>
      <c r="O1882" s="8" t="str" cm="1">
        <f t="array" ref="O1882">IF(H1882="?",INDEX($H$2:$H$2344,MODE(MATCH($H$2:$H$2344,$H$2:$H$2344,0))),H1882)</f>
        <v>tier - 1</v>
      </c>
      <c r="P1882" s="8" t="str">
        <f t="shared" si="207"/>
        <v>R1012</v>
      </c>
      <c r="Q1882" s="11">
        <f t="shared" si="208"/>
        <v>29084</v>
      </c>
      <c r="R1882" s="9">
        <f t="shared" si="210"/>
        <v>43</v>
      </c>
      <c r="S1882" s="9"/>
      <c r="T1882" s="40">
        <f>COUNTA(Table3[[#This Row],[month]:[age]])</f>
        <v>7</v>
      </c>
    </row>
    <row r="1883" spans="1:20" x14ac:dyDescent="0.25">
      <c r="A1883" t="s">
        <v>1914</v>
      </c>
      <c r="B1883">
        <v>2003</v>
      </c>
      <c r="C1883" t="s">
        <v>20</v>
      </c>
      <c r="D1883">
        <v>28</v>
      </c>
      <c r="E1883">
        <v>0</v>
      </c>
      <c r="F1883" s="42">
        <v>21882.400000000001</v>
      </c>
      <c r="G1883" t="s">
        <v>11</v>
      </c>
      <c r="H1883" t="s">
        <v>16</v>
      </c>
      <c r="I1883" t="s">
        <v>42</v>
      </c>
      <c r="J1883" s="7">
        <f t="shared" si="205"/>
        <v>0</v>
      </c>
      <c r="K1883" s="9" t="str">
        <f t="shared" si="209"/>
        <v>Id458</v>
      </c>
      <c r="L1883" s="8" t="str">
        <f t="shared" si="206"/>
        <v>Sep</v>
      </c>
      <c r="M1883" s="9">
        <f t="shared" si="204"/>
        <v>2003</v>
      </c>
      <c r="N1883" s="8" t="str" cm="1">
        <f t="array" ref="N1883">IF(G1883="?",INDEX($G$2:$G$2344,MODE(MATCH($G$2:$G$2344,$G$2:$G$2344,0))),G1883)</f>
        <v>tier - 2</v>
      </c>
      <c r="O1883" s="8" t="str" cm="1">
        <f t="array" ref="O1883">IF(H1883="?",INDEX($H$2:$H$2344,MODE(MATCH($H$2:$H$2344,$H$2:$H$2344,0))),H1883)</f>
        <v>tier - 1</v>
      </c>
      <c r="P1883" s="8" t="str">
        <f t="shared" si="207"/>
        <v>R1011</v>
      </c>
      <c r="Q1883" s="11">
        <f t="shared" si="208"/>
        <v>37892</v>
      </c>
      <c r="R1883" s="9">
        <f t="shared" si="210"/>
        <v>19</v>
      </c>
      <c r="S1883" s="9"/>
      <c r="T1883" s="40">
        <f>COUNTA(Table3[[#This Row],[month]:[age]])</f>
        <v>7</v>
      </c>
    </row>
    <row r="1884" spans="1:20" x14ac:dyDescent="0.25">
      <c r="A1884" t="s">
        <v>1915</v>
      </c>
      <c r="B1884">
        <v>1975</v>
      </c>
      <c r="C1884" t="s">
        <v>30</v>
      </c>
      <c r="D1884">
        <v>19</v>
      </c>
      <c r="E1884">
        <v>1</v>
      </c>
      <c r="F1884" s="42">
        <v>21978.68</v>
      </c>
      <c r="G1884" t="s">
        <v>12</v>
      </c>
      <c r="H1884" t="s">
        <v>12</v>
      </c>
      <c r="I1884" t="s">
        <v>13</v>
      </c>
      <c r="J1884" s="7">
        <f t="shared" si="205"/>
        <v>0</v>
      </c>
      <c r="K1884" s="9" t="str">
        <f t="shared" si="209"/>
        <v>Id457</v>
      </c>
      <c r="L1884" s="8" t="str">
        <f t="shared" si="206"/>
        <v>Dec</v>
      </c>
      <c r="M1884" s="9">
        <f t="shared" si="204"/>
        <v>1975</v>
      </c>
      <c r="N1884" s="8" t="str" cm="1">
        <f t="array" ref="N1884">IF(G1884="?",INDEX($G$2:$G$2344,MODE(MATCH($G$2:$G$2344,$G$2:$G$2344,0))),G1884)</f>
        <v>tier - 3</v>
      </c>
      <c r="O1884" s="8" t="str" cm="1">
        <f t="array" ref="O1884">IF(H1884="?",INDEX($H$2:$H$2344,MODE(MATCH($H$2:$H$2344,$H$2:$H$2344,0))),H1884)</f>
        <v>tier - 3</v>
      </c>
      <c r="P1884" s="8" t="str">
        <f t="shared" si="207"/>
        <v>R1013</v>
      </c>
      <c r="Q1884" s="11">
        <f t="shared" si="208"/>
        <v>27747</v>
      </c>
      <c r="R1884" s="9">
        <f t="shared" si="210"/>
        <v>47</v>
      </c>
      <c r="S1884" s="9"/>
      <c r="T1884" s="40">
        <f>COUNTA(Table3[[#This Row],[month]:[age]])</f>
        <v>7</v>
      </c>
    </row>
    <row r="1885" spans="1:20" x14ac:dyDescent="0.25">
      <c r="A1885" t="s">
        <v>1916</v>
      </c>
      <c r="B1885">
        <v>1989</v>
      </c>
      <c r="C1885" t="s">
        <v>37</v>
      </c>
      <c r="D1885">
        <v>14</v>
      </c>
      <c r="E1885">
        <v>0</v>
      </c>
      <c r="F1885" s="42">
        <v>21984.47</v>
      </c>
      <c r="G1885" t="s">
        <v>12</v>
      </c>
      <c r="H1885" t="s">
        <v>16</v>
      </c>
      <c r="I1885" t="s">
        <v>23</v>
      </c>
      <c r="J1885" s="7">
        <f t="shared" si="205"/>
        <v>0</v>
      </c>
      <c r="K1885" s="9" t="str">
        <f t="shared" si="209"/>
        <v>Id456</v>
      </c>
      <c r="L1885" s="8" t="str">
        <f t="shared" si="206"/>
        <v>Oct</v>
      </c>
      <c r="M1885" s="9">
        <f t="shared" si="204"/>
        <v>1989</v>
      </c>
      <c r="N1885" s="8" t="str" cm="1">
        <f t="array" ref="N1885">IF(G1885="?",INDEX($G$2:$G$2344,MODE(MATCH($G$2:$G$2344,$G$2:$G$2344,0))),G1885)</f>
        <v>tier - 3</v>
      </c>
      <c r="O1885" s="8" t="str" cm="1">
        <f t="array" ref="O1885">IF(H1885="?",INDEX($H$2:$H$2344,MODE(MATCH($H$2:$H$2344,$H$2:$H$2344,0))),H1885)</f>
        <v>tier - 1</v>
      </c>
      <c r="P1885" s="8" t="str">
        <f t="shared" si="207"/>
        <v>R1012</v>
      </c>
      <c r="Q1885" s="11">
        <f t="shared" si="208"/>
        <v>32795</v>
      </c>
      <c r="R1885" s="9">
        <f t="shared" si="210"/>
        <v>33</v>
      </c>
      <c r="S1885" s="9"/>
      <c r="T1885" s="40">
        <f>COUNTA(Table3[[#This Row],[month]:[age]])</f>
        <v>7</v>
      </c>
    </row>
    <row r="1886" spans="1:20" x14ac:dyDescent="0.25">
      <c r="A1886" t="s">
        <v>1917</v>
      </c>
      <c r="B1886">
        <v>2001</v>
      </c>
      <c r="C1886" t="s">
        <v>35</v>
      </c>
      <c r="D1886">
        <v>28</v>
      </c>
      <c r="E1886">
        <v>0</v>
      </c>
      <c r="F1886" s="42">
        <v>22097.62</v>
      </c>
      <c r="G1886" t="s">
        <v>12</v>
      </c>
      <c r="H1886" t="s">
        <v>16</v>
      </c>
      <c r="I1886" t="s">
        <v>42</v>
      </c>
      <c r="J1886" s="7">
        <f t="shared" si="205"/>
        <v>0</v>
      </c>
      <c r="K1886" s="9" t="str">
        <f t="shared" si="209"/>
        <v>Id455</v>
      </c>
      <c r="L1886" s="8" t="str">
        <f t="shared" si="206"/>
        <v>Aug</v>
      </c>
      <c r="M1886" s="9">
        <f t="shared" si="204"/>
        <v>2001</v>
      </c>
      <c r="N1886" s="8" t="str" cm="1">
        <f t="array" ref="N1886">IF(G1886="?",INDEX($G$2:$G$2344,MODE(MATCH($G$2:$G$2344,$G$2:$G$2344,0))),G1886)</f>
        <v>tier - 3</v>
      </c>
      <c r="O1886" s="8" t="str" cm="1">
        <f t="array" ref="O1886">IF(H1886="?",INDEX($H$2:$H$2344,MODE(MATCH($H$2:$H$2344,$H$2:$H$2344,0))),H1886)</f>
        <v>tier - 1</v>
      </c>
      <c r="P1886" s="8" t="str">
        <f t="shared" si="207"/>
        <v>R1011</v>
      </c>
      <c r="Q1886" s="11">
        <f t="shared" si="208"/>
        <v>37131</v>
      </c>
      <c r="R1886" s="9">
        <f t="shared" si="210"/>
        <v>21</v>
      </c>
      <c r="S1886" s="9"/>
      <c r="T1886" s="40">
        <f>COUNTA(Table3[[#This Row],[month]:[age]])</f>
        <v>7</v>
      </c>
    </row>
    <row r="1887" spans="1:20" x14ac:dyDescent="0.25">
      <c r="A1887" t="s">
        <v>1918</v>
      </c>
      <c r="B1887">
        <v>1980</v>
      </c>
      <c r="C1887" t="s">
        <v>20</v>
      </c>
      <c r="D1887">
        <v>12</v>
      </c>
      <c r="E1887">
        <v>0</v>
      </c>
      <c r="F1887" s="42">
        <v>22144.03</v>
      </c>
      <c r="G1887" t="s">
        <v>11</v>
      </c>
      <c r="H1887" t="s">
        <v>11</v>
      </c>
      <c r="I1887" t="s">
        <v>42</v>
      </c>
      <c r="J1887" s="7">
        <f t="shared" si="205"/>
        <v>0</v>
      </c>
      <c r="K1887" s="9" t="str">
        <f t="shared" si="209"/>
        <v>Id454</v>
      </c>
      <c r="L1887" s="8" t="str">
        <f t="shared" si="206"/>
        <v>Sep</v>
      </c>
      <c r="M1887" s="9">
        <f t="shared" si="204"/>
        <v>1980</v>
      </c>
      <c r="N1887" s="8" t="str" cm="1">
        <f t="array" ref="N1887">IF(G1887="?",INDEX($G$2:$G$2344,MODE(MATCH($G$2:$G$2344,$G$2:$G$2344,0))),G1887)</f>
        <v>tier - 2</v>
      </c>
      <c r="O1887" s="8" t="str" cm="1">
        <f t="array" ref="O1887">IF(H1887="?",INDEX($H$2:$H$2344,MODE(MATCH($H$2:$H$2344,$H$2:$H$2344,0))),H1887)</f>
        <v>tier - 2</v>
      </c>
      <c r="P1887" s="8" t="str">
        <f t="shared" si="207"/>
        <v>R1011</v>
      </c>
      <c r="Q1887" s="11">
        <f t="shared" si="208"/>
        <v>29476</v>
      </c>
      <c r="R1887" s="9">
        <f t="shared" si="210"/>
        <v>42</v>
      </c>
      <c r="S1887" s="9"/>
      <c r="T1887" s="40">
        <f>COUNTA(Table3[[#This Row],[month]:[age]])</f>
        <v>7</v>
      </c>
    </row>
    <row r="1888" spans="1:20" x14ac:dyDescent="0.25">
      <c r="A1888" t="s">
        <v>1919</v>
      </c>
      <c r="B1888">
        <v>1965</v>
      </c>
      <c r="C1888" t="s">
        <v>35</v>
      </c>
      <c r="D1888">
        <v>24</v>
      </c>
      <c r="E1888">
        <v>1</v>
      </c>
      <c r="F1888" s="42">
        <v>22192.44</v>
      </c>
      <c r="G1888" t="s">
        <v>12</v>
      </c>
      <c r="H1888" t="s">
        <v>16</v>
      </c>
      <c r="I1888" t="s">
        <v>13</v>
      </c>
      <c r="J1888" s="7">
        <f t="shared" si="205"/>
        <v>0</v>
      </c>
      <c r="K1888" s="9" t="str">
        <f t="shared" si="209"/>
        <v>Id453</v>
      </c>
      <c r="L1888" s="8" t="str">
        <f t="shared" si="206"/>
        <v>Aug</v>
      </c>
      <c r="M1888" s="9">
        <f t="shared" si="204"/>
        <v>1965</v>
      </c>
      <c r="N1888" s="8" t="str" cm="1">
        <f t="array" ref="N1888">IF(G1888="?",INDEX($G$2:$G$2344,MODE(MATCH($G$2:$G$2344,$G$2:$G$2344,0))),G1888)</f>
        <v>tier - 3</v>
      </c>
      <c r="O1888" s="8" t="str" cm="1">
        <f t="array" ref="O1888">IF(H1888="?",INDEX($H$2:$H$2344,MODE(MATCH($H$2:$H$2344,$H$2:$H$2344,0))),H1888)</f>
        <v>tier - 1</v>
      </c>
      <c r="P1888" s="8" t="str">
        <f t="shared" si="207"/>
        <v>R1013</v>
      </c>
      <c r="Q1888" s="11">
        <f t="shared" si="208"/>
        <v>23978</v>
      </c>
      <c r="R1888" s="9">
        <f t="shared" si="210"/>
        <v>57</v>
      </c>
      <c r="S1888" s="9"/>
      <c r="T1888" s="40">
        <f>COUNTA(Table3[[#This Row],[month]:[age]])</f>
        <v>7</v>
      </c>
    </row>
    <row r="1889" spans="1:20" x14ac:dyDescent="0.25">
      <c r="A1889" t="s">
        <v>1920</v>
      </c>
      <c r="B1889">
        <v>1971</v>
      </c>
      <c r="C1889" t="s">
        <v>18</v>
      </c>
      <c r="D1889">
        <v>16</v>
      </c>
      <c r="E1889">
        <v>1</v>
      </c>
      <c r="F1889" s="42">
        <v>22218.11</v>
      </c>
      <c r="G1889" t="s">
        <v>11</v>
      </c>
      <c r="H1889" t="s">
        <v>12</v>
      </c>
      <c r="I1889" t="s">
        <v>13</v>
      </c>
      <c r="J1889" s="7">
        <f t="shared" si="205"/>
        <v>0</v>
      </c>
      <c r="K1889" s="9" t="str">
        <f t="shared" si="209"/>
        <v>Id452</v>
      </c>
      <c r="L1889" s="8" t="str">
        <f t="shared" si="206"/>
        <v>Jun</v>
      </c>
      <c r="M1889" s="9">
        <f t="shared" si="204"/>
        <v>1971</v>
      </c>
      <c r="N1889" s="8" t="str" cm="1">
        <f t="array" ref="N1889">IF(G1889="?",INDEX($G$2:$G$2344,MODE(MATCH($G$2:$G$2344,$G$2:$G$2344,0))),G1889)</f>
        <v>tier - 2</v>
      </c>
      <c r="O1889" s="8" t="str" cm="1">
        <f t="array" ref="O1889">IF(H1889="?",INDEX($H$2:$H$2344,MODE(MATCH($H$2:$H$2344,$H$2:$H$2344,0))),H1889)</f>
        <v>tier - 3</v>
      </c>
      <c r="P1889" s="8" t="str">
        <f t="shared" si="207"/>
        <v>R1013</v>
      </c>
      <c r="Q1889" s="11">
        <f t="shared" si="208"/>
        <v>26100</v>
      </c>
      <c r="R1889" s="9">
        <f t="shared" si="210"/>
        <v>51</v>
      </c>
      <c r="S1889" s="9"/>
      <c r="T1889" s="40">
        <f>COUNTA(Table3[[#This Row],[month]:[age]])</f>
        <v>7</v>
      </c>
    </row>
    <row r="1890" spans="1:20" x14ac:dyDescent="0.25">
      <c r="A1890" t="s">
        <v>1921</v>
      </c>
      <c r="B1890">
        <v>1982</v>
      </c>
      <c r="C1890" t="s">
        <v>30</v>
      </c>
      <c r="D1890">
        <v>27</v>
      </c>
      <c r="E1890">
        <v>1</v>
      </c>
      <c r="F1890" s="42">
        <v>22331.57</v>
      </c>
      <c r="G1890" t="s">
        <v>11</v>
      </c>
      <c r="H1890" t="s">
        <v>12</v>
      </c>
      <c r="I1890" t="s">
        <v>247</v>
      </c>
      <c r="J1890" s="7">
        <f t="shared" si="205"/>
        <v>0</v>
      </c>
      <c r="K1890" s="9" t="str">
        <f t="shared" si="209"/>
        <v>Id451</v>
      </c>
      <c r="L1890" s="8" t="str">
        <f t="shared" si="206"/>
        <v>Dec</v>
      </c>
      <c r="M1890" s="9">
        <f t="shared" si="204"/>
        <v>1982</v>
      </c>
      <c r="N1890" s="8" t="str" cm="1">
        <f t="array" ref="N1890">IF(G1890="?",INDEX($G$2:$G$2344,MODE(MATCH($G$2:$G$2344,$G$2:$G$2344,0))),G1890)</f>
        <v>tier - 2</v>
      </c>
      <c r="O1890" s="8" t="str" cm="1">
        <f t="array" ref="O1890">IF(H1890="?",INDEX($H$2:$H$2344,MODE(MATCH($H$2:$H$2344,$H$2:$H$2344,0))),H1890)</f>
        <v>tier - 3</v>
      </c>
      <c r="P1890" s="8" t="str">
        <f t="shared" si="207"/>
        <v>R1024</v>
      </c>
      <c r="Q1890" s="11">
        <f t="shared" si="208"/>
        <v>30312</v>
      </c>
      <c r="R1890" s="9">
        <f t="shared" si="210"/>
        <v>40</v>
      </c>
      <c r="S1890" s="9"/>
      <c r="T1890" s="40">
        <f>COUNTA(Table3[[#This Row],[month]:[age]])</f>
        <v>7</v>
      </c>
    </row>
    <row r="1891" spans="1:20" x14ac:dyDescent="0.25">
      <c r="A1891" t="s">
        <v>1922</v>
      </c>
      <c r="B1891">
        <v>1999</v>
      </c>
      <c r="C1891" t="s">
        <v>35</v>
      </c>
      <c r="D1891">
        <v>26</v>
      </c>
      <c r="E1891">
        <v>2</v>
      </c>
      <c r="F1891" s="42">
        <v>22395.74</v>
      </c>
      <c r="G1891" t="s">
        <v>12</v>
      </c>
      <c r="H1891" t="s">
        <v>11</v>
      </c>
      <c r="I1891" t="s">
        <v>247</v>
      </c>
      <c r="J1891" s="7">
        <f t="shared" si="205"/>
        <v>0</v>
      </c>
      <c r="K1891" s="9" t="str">
        <f t="shared" si="209"/>
        <v>Id450</v>
      </c>
      <c r="L1891" s="8" t="str">
        <f t="shared" si="206"/>
        <v>Aug</v>
      </c>
      <c r="M1891" s="9">
        <f t="shared" si="204"/>
        <v>1999</v>
      </c>
      <c r="N1891" s="8" t="str" cm="1">
        <f t="array" ref="N1891">IF(G1891="?",INDEX($G$2:$G$2344,MODE(MATCH($G$2:$G$2344,$G$2:$G$2344,0))),G1891)</f>
        <v>tier - 3</v>
      </c>
      <c r="O1891" s="8" t="str" cm="1">
        <f t="array" ref="O1891">IF(H1891="?",INDEX($H$2:$H$2344,MODE(MATCH($H$2:$H$2344,$H$2:$H$2344,0))),H1891)</f>
        <v>tier - 2</v>
      </c>
      <c r="P1891" s="8" t="str">
        <f t="shared" si="207"/>
        <v>R1024</v>
      </c>
      <c r="Q1891" s="11">
        <f t="shared" si="208"/>
        <v>36398</v>
      </c>
      <c r="R1891" s="9">
        <f t="shared" si="210"/>
        <v>23</v>
      </c>
      <c r="S1891" s="9"/>
      <c r="T1891" s="40">
        <f>COUNTA(Table3[[#This Row],[month]:[age]])</f>
        <v>7</v>
      </c>
    </row>
    <row r="1892" spans="1:20" x14ac:dyDescent="0.25">
      <c r="A1892" t="s">
        <v>1923</v>
      </c>
      <c r="B1892">
        <v>1966</v>
      </c>
      <c r="C1892" t="s">
        <v>35</v>
      </c>
      <c r="D1892">
        <v>18</v>
      </c>
      <c r="E1892">
        <v>0</v>
      </c>
      <c r="F1892" s="42">
        <v>22412.65</v>
      </c>
      <c r="G1892" t="s">
        <v>12</v>
      </c>
      <c r="H1892" t="s">
        <v>12</v>
      </c>
      <c r="I1892" t="s">
        <v>276</v>
      </c>
      <c r="J1892" s="7">
        <f t="shared" si="205"/>
        <v>0</v>
      </c>
      <c r="K1892" s="9" t="str">
        <f t="shared" si="209"/>
        <v>Id449</v>
      </c>
      <c r="L1892" s="8" t="str">
        <f t="shared" si="206"/>
        <v>Aug</v>
      </c>
      <c r="M1892" s="9">
        <f t="shared" si="204"/>
        <v>1966</v>
      </c>
      <c r="N1892" s="8" t="str" cm="1">
        <f t="array" ref="N1892">IF(G1892="?",INDEX($G$2:$G$2344,MODE(MATCH($G$2:$G$2344,$G$2:$G$2344,0))),G1892)</f>
        <v>tier - 3</v>
      </c>
      <c r="O1892" s="8" t="str" cm="1">
        <f t="array" ref="O1892">IF(H1892="?",INDEX($H$2:$H$2344,MODE(MATCH($H$2:$H$2344,$H$2:$H$2344,0))),H1892)</f>
        <v>tier - 3</v>
      </c>
      <c r="P1892" s="8" t="str">
        <f t="shared" si="207"/>
        <v>R1014</v>
      </c>
      <c r="Q1892" s="11">
        <f t="shared" si="208"/>
        <v>24337</v>
      </c>
      <c r="R1892" s="9">
        <f t="shared" si="210"/>
        <v>56</v>
      </c>
      <c r="S1892" s="9"/>
      <c r="T1892" s="40">
        <f>COUNTA(Table3[[#This Row],[month]:[age]])</f>
        <v>7</v>
      </c>
    </row>
    <row r="1893" spans="1:20" x14ac:dyDescent="0.25">
      <c r="A1893" t="s">
        <v>1924</v>
      </c>
      <c r="B1893">
        <v>1983</v>
      </c>
      <c r="C1893" t="s">
        <v>30</v>
      </c>
      <c r="D1893">
        <v>21</v>
      </c>
      <c r="E1893">
        <v>1</v>
      </c>
      <c r="F1893" s="42">
        <v>22462.04</v>
      </c>
      <c r="G1893" t="s">
        <v>12</v>
      </c>
      <c r="H1893" t="s">
        <v>16</v>
      </c>
      <c r="I1893" t="s">
        <v>166</v>
      </c>
      <c r="J1893" s="7">
        <f t="shared" si="205"/>
        <v>0</v>
      </c>
      <c r="K1893" s="9" t="str">
        <f t="shared" si="209"/>
        <v>Id448</v>
      </c>
      <c r="L1893" s="8" t="str">
        <f t="shared" si="206"/>
        <v>Dec</v>
      </c>
      <c r="M1893" s="9">
        <f t="shared" si="204"/>
        <v>1983</v>
      </c>
      <c r="N1893" s="8" t="str" cm="1">
        <f t="array" ref="N1893">IF(G1893="?",INDEX($G$2:$G$2344,MODE(MATCH($G$2:$G$2344,$G$2:$G$2344,0))),G1893)</f>
        <v>tier - 3</v>
      </c>
      <c r="O1893" s="8" t="str" cm="1">
        <f t="array" ref="O1893">IF(H1893="?",INDEX($H$2:$H$2344,MODE(MATCH($H$2:$H$2344,$H$2:$H$2344,0))),H1893)</f>
        <v>tier - 1</v>
      </c>
      <c r="P1893" s="8" t="str">
        <f t="shared" si="207"/>
        <v>R1019</v>
      </c>
      <c r="Q1893" s="11">
        <f t="shared" si="208"/>
        <v>30671</v>
      </c>
      <c r="R1893" s="9">
        <f t="shared" si="210"/>
        <v>39</v>
      </c>
      <c r="S1893" s="9"/>
      <c r="T1893" s="40">
        <f>COUNTA(Table3[[#This Row],[month]:[age]])</f>
        <v>7</v>
      </c>
    </row>
    <row r="1894" spans="1:20" x14ac:dyDescent="0.25">
      <c r="A1894" t="s">
        <v>1925</v>
      </c>
      <c r="B1894">
        <v>1979</v>
      </c>
      <c r="C1894" t="s">
        <v>15</v>
      </c>
      <c r="D1894">
        <v>14</v>
      </c>
      <c r="E1894">
        <v>2</v>
      </c>
      <c r="F1894" s="42">
        <v>22478.6</v>
      </c>
      <c r="G1894" t="s">
        <v>12</v>
      </c>
      <c r="H1894" t="s">
        <v>11</v>
      </c>
      <c r="I1894" t="s">
        <v>42</v>
      </c>
      <c r="J1894" s="7">
        <f t="shared" si="205"/>
        <v>0</v>
      </c>
      <c r="K1894" s="9" t="str">
        <f t="shared" si="209"/>
        <v>Id447</v>
      </c>
      <c r="L1894" s="8" t="str">
        <f t="shared" si="206"/>
        <v>Nov</v>
      </c>
      <c r="M1894" s="9">
        <f t="shared" si="204"/>
        <v>1979</v>
      </c>
      <c r="N1894" s="8" t="str" cm="1">
        <f t="array" ref="N1894">IF(G1894="?",INDEX($G$2:$G$2344,MODE(MATCH($G$2:$G$2344,$G$2:$G$2344,0))),G1894)</f>
        <v>tier - 3</v>
      </c>
      <c r="O1894" s="8" t="str" cm="1">
        <f t="array" ref="O1894">IF(H1894="?",INDEX($H$2:$H$2344,MODE(MATCH($H$2:$H$2344,$H$2:$H$2344,0))),H1894)</f>
        <v>tier - 2</v>
      </c>
      <c r="P1894" s="8" t="str">
        <f t="shared" si="207"/>
        <v>R1011</v>
      </c>
      <c r="Q1894" s="11">
        <f t="shared" si="208"/>
        <v>29173</v>
      </c>
      <c r="R1894" s="9">
        <f t="shared" si="210"/>
        <v>43</v>
      </c>
      <c r="S1894" s="9"/>
      <c r="T1894" s="40">
        <f>COUNTA(Table3[[#This Row],[month]:[age]])</f>
        <v>7</v>
      </c>
    </row>
    <row r="1895" spans="1:20" x14ac:dyDescent="0.25">
      <c r="A1895" t="s">
        <v>1926</v>
      </c>
      <c r="B1895">
        <v>2003</v>
      </c>
      <c r="C1895" t="s">
        <v>10</v>
      </c>
      <c r="D1895">
        <v>25</v>
      </c>
      <c r="E1895">
        <v>2</v>
      </c>
      <c r="F1895" s="42">
        <v>22493.66</v>
      </c>
      <c r="G1895" t="s">
        <v>11</v>
      </c>
      <c r="H1895" t="s">
        <v>16</v>
      </c>
      <c r="I1895" t="s">
        <v>23</v>
      </c>
      <c r="J1895" s="7">
        <f t="shared" si="205"/>
        <v>0</v>
      </c>
      <c r="K1895" s="9" t="str">
        <f t="shared" si="209"/>
        <v>Id446</v>
      </c>
      <c r="L1895" s="8" t="str">
        <f t="shared" si="206"/>
        <v>Jul</v>
      </c>
      <c r="M1895" s="9">
        <f t="shared" si="204"/>
        <v>2003</v>
      </c>
      <c r="N1895" s="8" t="str" cm="1">
        <f t="array" ref="N1895">IF(G1895="?",INDEX($G$2:$G$2344,MODE(MATCH($G$2:$G$2344,$G$2:$G$2344,0))),G1895)</f>
        <v>tier - 2</v>
      </c>
      <c r="O1895" s="8" t="str" cm="1">
        <f t="array" ref="O1895">IF(H1895="?",INDEX($H$2:$H$2344,MODE(MATCH($H$2:$H$2344,$H$2:$H$2344,0))),H1895)</f>
        <v>tier - 1</v>
      </c>
      <c r="P1895" s="8" t="str">
        <f t="shared" si="207"/>
        <v>R1012</v>
      </c>
      <c r="Q1895" s="11">
        <f t="shared" si="208"/>
        <v>37827</v>
      </c>
      <c r="R1895" s="9">
        <f t="shared" si="210"/>
        <v>19</v>
      </c>
      <c r="S1895" s="9"/>
      <c r="T1895" s="40">
        <f>COUNTA(Table3[[#This Row],[month]:[age]])</f>
        <v>7</v>
      </c>
    </row>
    <row r="1896" spans="1:20" x14ac:dyDescent="0.25">
      <c r="A1896" t="s">
        <v>1927</v>
      </c>
      <c r="B1896">
        <v>1970</v>
      </c>
      <c r="C1896" t="s">
        <v>15</v>
      </c>
      <c r="D1896">
        <v>9</v>
      </c>
      <c r="E1896">
        <v>0</v>
      </c>
      <c r="F1896" s="42">
        <v>23045.57</v>
      </c>
      <c r="G1896" t="s">
        <v>11</v>
      </c>
      <c r="H1896" t="s">
        <v>11</v>
      </c>
      <c r="I1896" t="s">
        <v>247</v>
      </c>
      <c r="J1896" s="7">
        <f t="shared" si="205"/>
        <v>0</v>
      </c>
      <c r="K1896" s="9" t="str">
        <f t="shared" si="209"/>
        <v>Id445</v>
      </c>
      <c r="L1896" s="8" t="str">
        <f t="shared" si="206"/>
        <v>Nov</v>
      </c>
      <c r="M1896" s="9">
        <f t="shared" si="204"/>
        <v>1970</v>
      </c>
      <c r="N1896" s="8" t="str" cm="1">
        <f t="array" ref="N1896">IF(G1896="?",INDEX($G$2:$G$2344,MODE(MATCH($G$2:$G$2344,$G$2:$G$2344,0))),G1896)</f>
        <v>tier - 2</v>
      </c>
      <c r="O1896" s="8" t="str" cm="1">
        <f t="array" ref="O1896">IF(H1896="?",INDEX($H$2:$H$2344,MODE(MATCH($H$2:$H$2344,$H$2:$H$2344,0))),H1896)</f>
        <v>tier - 2</v>
      </c>
      <c r="P1896" s="8" t="str">
        <f t="shared" si="207"/>
        <v>R1024</v>
      </c>
      <c r="Q1896" s="11">
        <f t="shared" si="208"/>
        <v>25881</v>
      </c>
      <c r="R1896" s="9">
        <f t="shared" si="210"/>
        <v>52</v>
      </c>
      <c r="S1896" s="9"/>
      <c r="T1896" s="40">
        <f>COUNTA(Table3[[#This Row],[month]:[age]])</f>
        <v>7</v>
      </c>
    </row>
    <row r="1897" spans="1:20" x14ac:dyDescent="0.25">
      <c r="A1897" t="s">
        <v>1928</v>
      </c>
      <c r="B1897">
        <v>1975</v>
      </c>
      <c r="C1897" t="s">
        <v>20</v>
      </c>
      <c r="D1897">
        <v>9</v>
      </c>
      <c r="E1897">
        <v>0</v>
      </c>
      <c r="F1897" s="42">
        <v>23065.42</v>
      </c>
      <c r="G1897" t="s">
        <v>11</v>
      </c>
      <c r="H1897" t="s">
        <v>11</v>
      </c>
      <c r="I1897" t="s">
        <v>13</v>
      </c>
      <c r="J1897" s="7">
        <f t="shared" si="205"/>
        <v>0</v>
      </c>
      <c r="K1897" s="9" t="str">
        <f t="shared" si="209"/>
        <v>Id444</v>
      </c>
      <c r="L1897" s="8" t="str">
        <f t="shared" si="206"/>
        <v>Sep</v>
      </c>
      <c r="M1897" s="9">
        <f t="shared" si="204"/>
        <v>1975</v>
      </c>
      <c r="N1897" s="8" t="str" cm="1">
        <f t="array" ref="N1897">IF(G1897="?",INDEX($G$2:$G$2344,MODE(MATCH($G$2:$G$2344,$G$2:$G$2344,0))),G1897)</f>
        <v>tier - 2</v>
      </c>
      <c r="O1897" s="8" t="str" cm="1">
        <f t="array" ref="O1897">IF(H1897="?",INDEX($H$2:$H$2344,MODE(MATCH($H$2:$H$2344,$H$2:$H$2344,0))),H1897)</f>
        <v>tier - 2</v>
      </c>
      <c r="P1897" s="8" t="str">
        <f t="shared" si="207"/>
        <v>R1013</v>
      </c>
      <c r="Q1897" s="11">
        <f t="shared" si="208"/>
        <v>27646</v>
      </c>
      <c r="R1897" s="9">
        <f t="shared" si="210"/>
        <v>47</v>
      </c>
      <c r="S1897" s="9"/>
      <c r="T1897" s="40">
        <f>COUNTA(Table3[[#This Row],[month]:[age]])</f>
        <v>7</v>
      </c>
    </row>
    <row r="1898" spans="1:20" x14ac:dyDescent="0.25">
      <c r="A1898" t="s">
        <v>1929</v>
      </c>
      <c r="B1898">
        <v>2003</v>
      </c>
      <c r="C1898" t="s">
        <v>30</v>
      </c>
      <c r="D1898">
        <v>14</v>
      </c>
      <c r="E1898">
        <v>0</v>
      </c>
      <c r="F1898" s="42">
        <v>23082.959999999999</v>
      </c>
      <c r="G1898" t="s">
        <v>11</v>
      </c>
      <c r="H1898" t="s">
        <v>11</v>
      </c>
      <c r="I1898" t="s">
        <v>42</v>
      </c>
      <c r="J1898" s="7">
        <f t="shared" si="205"/>
        <v>0</v>
      </c>
      <c r="K1898" s="9" t="str">
        <f t="shared" si="209"/>
        <v>Id443</v>
      </c>
      <c r="L1898" s="8" t="str">
        <f t="shared" si="206"/>
        <v>Dec</v>
      </c>
      <c r="M1898" s="9">
        <f t="shared" si="204"/>
        <v>2003</v>
      </c>
      <c r="N1898" s="8" t="str" cm="1">
        <f t="array" ref="N1898">IF(G1898="?",INDEX($G$2:$G$2344,MODE(MATCH($G$2:$G$2344,$G$2:$G$2344,0))),G1898)</f>
        <v>tier - 2</v>
      </c>
      <c r="O1898" s="8" t="str" cm="1">
        <f t="array" ref="O1898">IF(H1898="?",INDEX($H$2:$H$2344,MODE(MATCH($H$2:$H$2344,$H$2:$H$2344,0))),H1898)</f>
        <v>tier - 2</v>
      </c>
      <c r="P1898" s="8" t="str">
        <f t="shared" si="207"/>
        <v>R1011</v>
      </c>
      <c r="Q1898" s="11">
        <f t="shared" si="208"/>
        <v>37969</v>
      </c>
      <c r="R1898" s="9">
        <f t="shared" si="210"/>
        <v>19</v>
      </c>
      <c r="S1898" s="9"/>
      <c r="T1898" s="40">
        <f>COUNTA(Table3[[#This Row],[month]:[age]])</f>
        <v>7</v>
      </c>
    </row>
    <row r="1899" spans="1:20" x14ac:dyDescent="0.25">
      <c r="A1899" t="s">
        <v>1930</v>
      </c>
      <c r="B1899">
        <v>1997</v>
      </c>
      <c r="C1899" t="s">
        <v>35</v>
      </c>
      <c r="D1899">
        <v>7</v>
      </c>
      <c r="E1899">
        <v>2</v>
      </c>
      <c r="F1899" s="42">
        <v>23241.47</v>
      </c>
      <c r="G1899" t="s">
        <v>11</v>
      </c>
      <c r="H1899" t="s">
        <v>12</v>
      </c>
      <c r="I1899" t="s">
        <v>170</v>
      </c>
      <c r="J1899" s="7">
        <f t="shared" si="205"/>
        <v>0</v>
      </c>
      <c r="K1899" s="9" t="str">
        <f t="shared" si="209"/>
        <v>Id442</v>
      </c>
      <c r="L1899" s="8" t="str">
        <f t="shared" si="206"/>
        <v>Aug</v>
      </c>
      <c r="M1899" s="9">
        <f t="shared" si="204"/>
        <v>1997</v>
      </c>
      <c r="N1899" s="8" t="str" cm="1">
        <f t="array" ref="N1899">IF(G1899="?",INDEX($G$2:$G$2344,MODE(MATCH($G$2:$G$2344,$G$2:$G$2344,0))),G1899)</f>
        <v>tier - 2</v>
      </c>
      <c r="O1899" s="8" t="str" cm="1">
        <f t="array" ref="O1899">IF(H1899="?",INDEX($H$2:$H$2344,MODE(MATCH($H$2:$H$2344,$H$2:$H$2344,0))),H1899)</f>
        <v>tier - 3</v>
      </c>
      <c r="P1899" s="8" t="str">
        <f t="shared" si="207"/>
        <v>R1018</v>
      </c>
      <c r="Q1899" s="11">
        <f t="shared" si="208"/>
        <v>35649</v>
      </c>
      <c r="R1899" s="9">
        <f t="shared" si="210"/>
        <v>25</v>
      </c>
      <c r="S1899" s="9"/>
      <c r="T1899" s="40">
        <f>COUNTA(Table3[[#This Row],[month]:[age]])</f>
        <v>7</v>
      </c>
    </row>
    <row r="1900" spans="1:20" x14ac:dyDescent="0.25">
      <c r="A1900" t="s">
        <v>1931</v>
      </c>
      <c r="B1900">
        <v>1969</v>
      </c>
      <c r="C1900" t="s">
        <v>15</v>
      </c>
      <c r="D1900">
        <v>14</v>
      </c>
      <c r="E1900">
        <v>1</v>
      </c>
      <c r="F1900" s="42">
        <v>23244.79</v>
      </c>
      <c r="G1900" t="s">
        <v>11</v>
      </c>
      <c r="H1900" t="s">
        <v>12</v>
      </c>
      <c r="I1900" t="s">
        <v>13</v>
      </c>
      <c r="J1900" s="7">
        <f t="shared" si="205"/>
        <v>0</v>
      </c>
      <c r="K1900" s="9" t="str">
        <f t="shared" si="209"/>
        <v>Id441</v>
      </c>
      <c r="L1900" s="8" t="str">
        <f t="shared" si="206"/>
        <v>Nov</v>
      </c>
      <c r="M1900" s="9">
        <f t="shared" si="204"/>
        <v>1969</v>
      </c>
      <c r="N1900" s="8" t="str" cm="1">
        <f t="array" ref="N1900">IF(G1900="?",INDEX($G$2:$G$2344,MODE(MATCH($G$2:$G$2344,$G$2:$G$2344,0))),G1900)</f>
        <v>tier - 2</v>
      </c>
      <c r="O1900" s="8" t="str" cm="1">
        <f t="array" ref="O1900">IF(H1900="?",INDEX($H$2:$H$2344,MODE(MATCH($H$2:$H$2344,$H$2:$H$2344,0))),H1900)</f>
        <v>tier - 3</v>
      </c>
      <c r="P1900" s="8" t="str">
        <f t="shared" si="207"/>
        <v>R1013</v>
      </c>
      <c r="Q1900" s="11">
        <f t="shared" si="208"/>
        <v>25521</v>
      </c>
      <c r="R1900" s="9">
        <f t="shared" si="210"/>
        <v>53</v>
      </c>
      <c r="S1900" s="9"/>
      <c r="T1900" s="40">
        <f>COUNTA(Table3[[#This Row],[month]:[age]])</f>
        <v>7</v>
      </c>
    </row>
    <row r="1901" spans="1:20" x14ac:dyDescent="0.25">
      <c r="A1901" t="s">
        <v>1932</v>
      </c>
      <c r="B1901">
        <v>1994</v>
      </c>
      <c r="C1901" t="s">
        <v>37</v>
      </c>
      <c r="D1901">
        <v>3</v>
      </c>
      <c r="E1901">
        <v>1</v>
      </c>
      <c r="F1901" s="42">
        <v>23288.93</v>
      </c>
      <c r="G1901" t="s">
        <v>11</v>
      </c>
      <c r="H1901" t="s">
        <v>12</v>
      </c>
      <c r="I1901" t="s">
        <v>247</v>
      </c>
      <c r="J1901" s="7">
        <f t="shared" si="205"/>
        <v>0</v>
      </c>
      <c r="K1901" s="9" t="str">
        <f t="shared" si="209"/>
        <v>Id440</v>
      </c>
      <c r="L1901" s="8" t="str">
        <f t="shared" si="206"/>
        <v>Oct</v>
      </c>
      <c r="M1901" s="9">
        <f t="shared" si="204"/>
        <v>1994</v>
      </c>
      <c r="N1901" s="8" t="str" cm="1">
        <f t="array" ref="N1901">IF(G1901="?",INDEX($G$2:$G$2344,MODE(MATCH($G$2:$G$2344,$G$2:$G$2344,0))),G1901)</f>
        <v>tier - 2</v>
      </c>
      <c r="O1901" s="8" t="str" cm="1">
        <f t="array" ref="O1901">IF(H1901="?",INDEX($H$2:$H$2344,MODE(MATCH($H$2:$H$2344,$H$2:$H$2344,0))),H1901)</f>
        <v>tier - 3</v>
      </c>
      <c r="P1901" s="8" t="str">
        <f t="shared" si="207"/>
        <v>R1024</v>
      </c>
      <c r="Q1901" s="11">
        <f t="shared" si="208"/>
        <v>34610</v>
      </c>
      <c r="R1901" s="9">
        <f t="shared" si="210"/>
        <v>28</v>
      </c>
      <c r="S1901" s="9"/>
      <c r="T1901" s="40">
        <f>COUNTA(Table3[[#This Row],[month]:[age]])</f>
        <v>7</v>
      </c>
    </row>
    <row r="1902" spans="1:20" x14ac:dyDescent="0.25">
      <c r="A1902" t="s">
        <v>1933</v>
      </c>
      <c r="B1902">
        <v>1973</v>
      </c>
      <c r="C1902" t="s">
        <v>37</v>
      </c>
      <c r="D1902">
        <v>22</v>
      </c>
      <c r="E1902">
        <v>2</v>
      </c>
      <c r="F1902" s="42">
        <v>23306.55</v>
      </c>
      <c r="G1902" t="s">
        <v>11</v>
      </c>
      <c r="H1902" t="s">
        <v>11</v>
      </c>
      <c r="I1902" t="s">
        <v>42</v>
      </c>
      <c r="J1902" s="7">
        <f t="shared" si="205"/>
        <v>0</v>
      </c>
      <c r="K1902" s="9" t="str">
        <f t="shared" si="209"/>
        <v>Id439</v>
      </c>
      <c r="L1902" s="8" t="str">
        <f t="shared" si="206"/>
        <v>Oct</v>
      </c>
      <c r="M1902" s="9">
        <f t="shared" si="204"/>
        <v>1973</v>
      </c>
      <c r="N1902" s="8" t="str" cm="1">
        <f t="array" ref="N1902">IF(G1902="?",INDEX($G$2:$G$2344,MODE(MATCH($G$2:$G$2344,$G$2:$G$2344,0))),G1902)</f>
        <v>tier - 2</v>
      </c>
      <c r="O1902" s="8" t="str" cm="1">
        <f t="array" ref="O1902">IF(H1902="?",INDEX($H$2:$H$2344,MODE(MATCH($H$2:$H$2344,$H$2:$H$2344,0))),H1902)</f>
        <v>tier - 2</v>
      </c>
      <c r="P1902" s="8" t="str">
        <f t="shared" si="207"/>
        <v>R1011</v>
      </c>
      <c r="Q1902" s="11">
        <f t="shared" si="208"/>
        <v>26959</v>
      </c>
      <c r="R1902" s="9">
        <f t="shared" si="210"/>
        <v>49</v>
      </c>
      <c r="S1902" s="9"/>
      <c r="T1902" s="40">
        <f>COUNTA(Table3[[#This Row],[month]:[age]])</f>
        <v>7</v>
      </c>
    </row>
    <row r="1903" spans="1:20" x14ac:dyDescent="0.25">
      <c r="A1903" t="s">
        <v>1934</v>
      </c>
      <c r="B1903">
        <v>1975</v>
      </c>
      <c r="C1903" t="s">
        <v>15</v>
      </c>
      <c r="D1903">
        <v>13</v>
      </c>
      <c r="E1903">
        <v>1</v>
      </c>
      <c r="F1903" s="42">
        <v>23401.31</v>
      </c>
      <c r="G1903" t="s">
        <v>11</v>
      </c>
      <c r="H1903" t="s">
        <v>12</v>
      </c>
      <c r="I1903" t="s">
        <v>247</v>
      </c>
      <c r="J1903" s="7">
        <f t="shared" si="205"/>
        <v>0</v>
      </c>
      <c r="K1903" s="9" t="str">
        <f t="shared" si="209"/>
        <v>Id438</v>
      </c>
      <c r="L1903" s="8" t="str">
        <f t="shared" si="206"/>
        <v>Nov</v>
      </c>
      <c r="M1903" s="9">
        <f t="shared" si="204"/>
        <v>1975</v>
      </c>
      <c r="N1903" s="8" t="str" cm="1">
        <f t="array" ref="N1903">IF(G1903="?",INDEX($G$2:$G$2344,MODE(MATCH($G$2:$G$2344,$G$2:$G$2344,0))),G1903)</f>
        <v>tier - 2</v>
      </c>
      <c r="O1903" s="8" t="str" cm="1">
        <f t="array" ref="O1903">IF(H1903="?",INDEX($H$2:$H$2344,MODE(MATCH($H$2:$H$2344,$H$2:$H$2344,0))),H1903)</f>
        <v>tier - 3</v>
      </c>
      <c r="P1903" s="8" t="str">
        <f t="shared" si="207"/>
        <v>R1024</v>
      </c>
      <c r="Q1903" s="11">
        <f t="shared" si="208"/>
        <v>27711</v>
      </c>
      <c r="R1903" s="9">
        <f t="shared" si="210"/>
        <v>47</v>
      </c>
      <c r="S1903" s="9"/>
      <c r="T1903" s="40">
        <f>COUNTA(Table3[[#This Row],[month]:[age]])</f>
        <v>7</v>
      </c>
    </row>
    <row r="1904" spans="1:20" x14ac:dyDescent="0.25">
      <c r="A1904" t="s">
        <v>1935</v>
      </c>
      <c r="B1904">
        <v>1983</v>
      </c>
      <c r="C1904" t="s">
        <v>35</v>
      </c>
      <c r="D1904">
        <v>26</v>
      </c>
      <c r="E1904">
        <v>2</v>
      </c>
      <c r="F1904" s="42">
        <v>23563.02</v>
      </c>
      <c r="G1904" t="s">
        <v>11</v>
      </c>
      <c r="H1904" t="s">
        <v>11</v>
      </c>
      <c r="I1904" t="s">
        <v>13</v>
      </c>
      <c r="J1904" s="7">
        <f t="shared" si="205"/>
        <v>0</v>
      </c>
      <c r="K1904" s="9" t="str">
        <f t="shared" si="209"/>
        <v>Id437</v>
      </c>
      <c r="L1904" s="8" t="str">
        <f t="shared" si="206"/>
        <v>Aug</v>
      </c>
      <c r="M1904" s="9">
        <f t="shared" ref="M1904:M1967" si="211">IF(B1904="?",AVERAGE($B$2:$B$2344),B1904)</f>
        <v>1983</v>
      </c>
      <c r="N1904" s="8" t="str" cm="1">
        <f t="array" ref="N1904">IF(G1904="?",INDEX($G$2:$G$2344,MODE(MATCH($G$2:$G$2344,$G$2:$G$2344,0))),G1904)</f>
        <v>tier - 2</v>
      </c>
      <c r="O1904" s="8" t="str" cm="1">
        <f t="array" ref="O1904">IF(H1904="?",INDEX($H$2:$H$2344,MODE(MATCH($H$2:$H$2344,$H$2:$H$2344,0))),H1904)</f>
        <v>tier - 2</v>
      </c>
      <c r="P1904" s="8" t="str">
        <f t="shared" si="207"/>
        <v>R1013</v>
      </c>
      <c r="Q1904" s="11">
        <f t="shared" si="208"/>
        <v>30554</v>
      </c>
      <c r="R1904" s="9">
        <f t="shared" si="210"/>
        <v>39</v>
      </c>
      <c r="S1904" s="9"/>
      <c r="T1904" s="40">
        <f>COUNTA(Table3[[#This Row],[month]:[age]])</f>
        <v>7</v>
      </c>
    </row>
    <row r="1905" spans="1:20" x14ac:dyDescent="0.25">
      <c r="A1905" t="s">
        <v>1936</v>
      </c>
      <c r="B1905">
        <v>1974</v>
      </c>
      <c r="C1905" t="s">
        <v>18</v>
      </c>
      <c r="D1905">
        <v>2</v>
      </c>
      <c r="E1905">
        <v>1</v>
      </c>
      <c r="F1905" s="42">
        <v>23568.27</v>
      </c>
      <c r="G1905" t="s">
        <v>11</v>
      </c>
      <c r="H1905" t="s">
        <v>11</v>
      </c>
      <c r="I1905" t="s">
        <v>42</v>
      </c>
      <c r="J1905" s="7">
        <f t="shared" si="205"/>
        <v>0</v>
      </c>
      <c r="K1905" s="9" t="str">
        <f t="shared" si="209"/>
        <v>Id436</v>
      </c>
      <c r="L1905" s="8" t="str">
        <f t="shared" si="206"/>
        <v>Jun</v>
      </c>
      <c r="M1905" s="9">
        <f t="shared" si="211"/>
        <v>1974</v>
      </c>
      <c r="N1905" s="8" t="str" cm="1">
        <f t="array" ref="N1905">IF(G1905="?",INDEX($G$2:$G$2344,MODE(MATCH($G$2:$G$2344,$G$2:$G$2344,0))),G1905)</f>
        <v>tier - 2</v>
      </c>
      <c r="O1905" s="8" t="str" cm="1">
        <f t="array" ref="O1905">IF(H1905="?",INDEX($H$2:$H$2344,MODE(MATCH($H$2:$H$2344,$H$2:$H$2344,0))),H1905)</f>
        <v>tier - 2</v>
      </c>
      <c r="P1905" s="8" t="str">
        <f t="shared" si="207"/>
        <v>R1011</v>
      </c>
      <c r="Q1905" s="11">
        <f t="shared" si="208"/>
        <v>27182</v>
      </c>
      <c r="R1905" s="9">
        <f t="shared" si="210"/>
        <v>49</v>
      </c>
      <c r="S1905" s="9"/>
      <c r="T1905" s="40">
        <f>COUNTA(Table3[[#This Row],[month]:[age]])</f>
        <v>7</v>
      </c>
    </row>
    <row r="1906" spans="1:20" x14ac:dyDescent="0.25">
      <c r="A1906" t="s">
        <v>1937</v>
      </c>
      <c r="B1906">
        <v>1973</v>
      </c>
      <c r="C1906" t="s">
        <v>18</v>
      </c>
      <c r="D1906">
        <v>27</v>
      </c>
      <c r="E1906">
        <v>2</v>
      </c>
      <c r="F1906" s="42">
        <v>23807.24</v>
      </c>
      <c r="G1906" t="s">
        <v>11</v>
      </c>
      <c r="H1906" t="s">
        <v>12</v>
      </c>
      <c r="I1906" t="s">
        <v>23</v>
      </c>
      <c r="J1906" s="7">
        <f t="shared" si="205"/>
        <v>0</v>
      </c>
      <c r="K1906" s="9" t="str">
        <f t="shared" si="209"/>
        <v>Id435</v>
      </c>
      <c r="L1906" s="8" t="str">
        <f t="shared" si="206"/>
        <v>Jun</v>
      </c>
      <c r="M1906" s="9">
        <f t="shared" si="211"/>
        <v>1973</v>
      </c>
      <c r="N1906" s="8" t="str" cm="1">
        <f t="array" ref="N1906">IF(G1906="?",INDEX($G$2:$G$2344,MODE(MATCH($G$2:$G$2344,$G$2:$G$2344,0))),G1906)</f>
        <v>tier - 2</v>
      </c>
      <c r="O1906" s="8" t="str" cm="1">
        <f t="array" ref="O1906">IF(H1906="?",INDEX($H$2:$H$2344,MODE(MATCH($H$2:$H$2344,$H$2:$H$2344,0))),H1906)</f>
        <v>tier - 3</v>
      </c>
      <c r="P1906" s="8" t="str">
        <f t="shared" si="207"/>
        <v>R1012</v>
      </c>
      <c r="Q1906" s="11">
        <f t="shared" si="208"/>
        <v>26842</v>
      </c>
      <c r="R1906" s="9">
        <f t="shared" si="210"/>
        <v>49</v>
      </c>
      <c r="S1906" s="9"/>
      <c r="T1906" s="40">
        <f>COUNTA(Table3[[#This Row],[month]:[age]])</f>
        <v>7</v>
      </c>
    </row>
    <row r="1907" spans="1:20" x14ac:dyDescent="0.25">
      <c r="A1907" t="s">
        <v>1938</v>
      </c>
      <c r="B1907">
        <v>1970</v>
      </c>
      <c r="C1907" t="s">
        <v>35</v>
      </c>
      <c r="D1907">
        <v>8</v>
      </c>
      <c r="E1907">
        <v>1</v>
      </c>
      <c r="F1907" s="42">
        <v>23887.66</v>
      </c>
      <c r="G1907" t="s">
        <v>11</v>
      </c>
      <c r="H1907" t="s">
        <v>12</v>
      </c>
      <c r="I1907" t="s">
        <v>23</v>
      </c>
      <c r="J1907" s="7">
        <f t="shared" si="205"/>
        <v>0</v>
      </c>
      <c r="K1907" s="9" t="str">
        <f t="shared" si="209"/>
        <v>Id434</v>
      </c>
      <c r="L1907" s="8" t="str">
        <f t="shared" si="206"/>
        <v>Aug</v>
      </c>
      <c r="M1907" s="9">
        <f t="shared" si="211"/>
        <v>1970</v>
      </c>
      <c r="N1907" s="8" t="str" cm="1">
        <f t="array" ref="N1907">IF(G1907="?",INDEX($G$2:$G$2344,MODE(MATCH($G$2:$G$2344,$G$2:$G$2344,0))),G1907)</f>
        <v>tier - 2</v>
      </c>
      <c r="O1907" s="8" t="str" cm="1">
        <f t="array" ref="O1907">IF(H1907="?",INDEX($H$2:$H$2344,MODE(MATCH($H$2:$H$2344,$H$2:$H$2344,0))),H1907)</f>
        <v>tier - 3</v>
      </c>
      <c r="P1907" s="8" t="str">
        <f t="shared" si="207"/>
        <v>R1012</v>
      </c>
      <c r="Q1907" s="11">
        <f t="shared" si="208"/>
        <v>25788</v>
      </c>
      <c r="R1907" s="9">
        <f t="shared" si="210"/>
        <v>52</v>
      </c>
      <c r="S1907" s="9"/>
      <c r="T1907" s="40">
        <f>COUNTA(Table3[[#This Row],[month]:[age]])</f>
        <v>7</v>
      </c>
    </row>
    <row r="1908" spans="1:20" x14ac:dyDescent="0.25">
      <c r="A1908" t="s">
        <v>1939</v>
      </c>
      <c r="B1908">
        <v>1971</v>
      </c>
      <c r="C1908" t="s">
        <v>10</v>
      </c>
      <c r="D1908">
        <v>10</v>
      </c>
      <c r="E1908">
        <v>2</v>
      </c>
      <c r="F1908" s="42">
        <v>23967.38</v>
      </c>
      <c r="G1908" t="s">
        <v>11</v>
      </c>
      <c r="H1908" t="s">
        <v>11</v>
      </c>
      <c r="I1908" t="s">
        <v>23</v>
      </c>
      <c r="J1908" s="7">
        <f t="shared" si="205"/>
        <v>0</v>
      </c>
      <c r="K1908" s="9" t="str">
        <f t="shared" si="209"/>
        <v>Id433</v>
      </c>
      <c r="L1908" s="8" t="str">
        <f t="shared" si="206"/>
        <v>Jul</v>
      </c>
      <c r="M1908" s="9">
        <f t="shared" si="211"/>
        <v>1971</v>
      </c>
      <c r="N1908" s="8" t="str" cm="1">
        <f t="array" ref="N1908">IF(G1908="?",INDEX($G$2:$G$2344,MODE(MATCH($G$2:$G$2344,$G$2:$G$2344,0))),G1908)</f>
        <v>tier - 2</v>
      </c>
      <c r="O1908" s="8" t="str" cm="1">
        <f t="array" ref="O1908">IF(H1908="?",INDEX($H$2:$H$2344,MODE(MATCH($H$2:$H$2344,$H$2:$H$2344,0))),H1908)</f>
        <v>tier - 2</v>
      </c>
      <c r="P1908" s="8" t="str">
        <f t="shared" si="207"/>
        <v>R1012</v>
      </c>
      <c r="Q1908" s="11">
        <f t="shared" si="208"/>
        <v>26124</v>
      </c>
      <c r="R1908" s="9">
        <f t="shared" si="210"/>
        <v>51</v>
      </c>
      <c r="S1908" s="9"/>
      <c r="T1908" s="40">
        <f>COUNTA(Table3[[#This Row],[month]:[age]])</f>
        <v>7</v>
      </c>
    </row>
    <row r="1909" spans="1:20" x14ac:dyDescent="0.25">
      <c r="A1909" t="s">
        <v>1940</v>
      </c>
      <c r="B1909">
        <v>2003</v>
      </c>
      <c r="C1909" t="s">
        <v>30</v>
      </c>
      <c r="D1909">
        <v>30</v>
      </c>
      <c r="E1909">
        <v>2</v>
      </c>
      <c r="F1909" s="42">
        <v>24059.68</v>
      </c>
      <c r="G1909" t="s">
        <v>11</v>
      </c>
      <c r="H1909" t="s">
        <v>11</v>
      </c>
      <c r="I1909" t="s">
        <v>23</v>
      </c>
      <c r="J1909" s="7">
        <f t="shared" si="205"/>
        <v>0</v>
      </c>
      <c r="K1909" s="9" t="str">
        <f t="shared" si="209"/>
        <v>Id432</v>
      </c>
      <c r="L1909" s="8" t="str">
        <f t="shared" si="206"/>
        <v>Dec</v>
      </c>
      <c r="M1909" s="9">
        <f t="shared" si="211"/>
        <v>2003</v>
      </c>
      <c r="N1909" s="8" t="str" cm="1">
        <f t="array" ref="N1909">IF(G1909="?",INDEX($G$2:$G$2344,MODE(MATCH($G$2:$G$2344,$G$2:$G$2344,0))),G1909)</f>
        <v>tier - 2</v>
      </c>
      <c r="O1909" s="8" t="str" cm="1">
        <f t="array" ref="O1909">IF(H1909="?",INDEX($H$2:$H$2344,MODE(MATCH($H$2:$H$2344,$H$2:$H$2344,0))),H1909)</f>
        <v>tier - 2</v>
      </c>
      <c r="P1909" s="8" t="str">
        <f t="shared" si="207"/>
        <v>R1012</v>
      </c>
      <c r="Q1909" s="11">
        <f t="shared" si="208"/>
        <v>37985</v>
      </c>
      <c r="R1909" s="9">
        <f t="shared" si="210"/>
        <v>19</v>
      </c>
      <c r="S1909" s="9"/>
      <c r="T1909" s="40">
        <f>COUNTA(Table3[[#This Row],[month]:[age]])</f>
        <v>7</v>
      </c>
    </row>
    <row r="1910" spans="1:20" x14ac:dyDescent="0.25">
      <c r="A1910" t="s">
        <v>1941</v>
      </c>
      <c r="B1910">
        <v>1973</v>
      </c>
      <c r="C1910" t="s">
        <v>18</v>
      </c>
      <c r="D1910">
        <v>13</v>
      </c>
      <c r="E1910">
        <v>3</v>
      </c>
      <c r="F1910" s="42">
        <v>24106.91</v>
      </c>
      <c r="G1910" t="s">
        <v>11</v>
      </c>
      <c r="H1910" t="s">
        <v>11</v>
      </c>
      <c r="I1910" t="s">
        <v>247</v>
      </c>
      <c r="J1910" s="7">
        <f t="shared" si="205"/>
        <v>0</v>
      </c>
      <c r="K1910" s="9" t="str">
        <f t="shared" si="209"/>
        <v>Id431</v>
      </c>
      <c r="L1910" s="8" t="str">
        <f t="shared" si="206"/>
        <v>Jun</v>
      </c>
      <c r="M1910" s="9">
        <f t="shared" si="211"/>
        <v>1973</v>
      </c>
      <c r="N1910" s="8" t="str" cm="1">
        <f t="array" ref="N1910">IF(G1910="?",INDEX($G$2:$G$2344,MODE(MATCH($G$2:$G$2344,$G$2:$G$2344,0))),G1910)</f>
        <v>tier - 2</v>
      </c>
      <c r="O1910" s="8" t="str" cm="1">
        <f t="array" ref="O1910">IF(H1910="?",INDEX($H$2:$H$2344,MODE(MATCH($H$2:$H$2344,$H$2:$H$2344,0))),H1910)</f>
        <v>tier - 2</v>
      </c>
      <c r="P1910" s="8" t="str">
        <f t="shared" si="207"/>
        <v>R1024</v>
      </c>
      <c r="Q1910" s="11">
        <f t="shared" si="208"/>
        <v>26828</v>
      </c>
      <c r="R1910" s="9">
        <f t="shared" si="210"/>
        <v>49</v>
      </c>
      <c r="S1910" s="9"/>
      <c r="T1910" s="40">
        <f>COUNTA(Table3[[#This Row],[month]:[age]])</f>
        <v>7</v>
      </c>
    </row>
    <row r="1911" spans="1:20" x14ac:dyDescent="0.25">
      <c r="A1911" t="s">
        <v>1942</v>
      </c>
      <c r="B1911">
        <v>1974</v>
      </c>
      <c r="C1911" t="s">
        <v>20</v>
      </c>
      <c r="D1911">
        <v>10</v>
      </c>
      <c r="E1911">
        <v>3</v>
      </c>
      <c r="F1911" s="42">
        <v>24180.93</v>
      </c>
      <c r="G1911" t="s">
        <v>11</v>
      </c>
      <c r="H1911" t="s">
        <v>16</v>
      </c>
      <c r="I1911" t="s">
        <v>13</v>
      </c>
      <c r="J1911" s="7">
        <f t="shared" si="205"/>
        <v>0</v>
      </c>
      <c r="K1911" s="9" t="str">
        <f t="shared" si="209"/>
        <v>Id430</v>
      </c>
      <c r="L1911" s="8" t="str">
        <f t="shared" si="206"/>
        <v>Sep</v>
      </c>
      <c r="M1911" s="9">
        <f t="shared" si="211"/>
        <v>1974</v>
      </c>
      <c r="N1911" s="8" t="str" cm="1">
        <f t="array" ref="N1911">IF(G1911="?",INDEX($G$2:$G$2344,MODE(MATCH($G$2:$G$2344,$G$2:$G$2344,0))),G1911)</f>
        <v>tier - 2</v>
      </c>
      <c r="O1911" s="8" t="str" cm="1">
        <f t="array" ref="O1911">IF(H1911="?",INDEX($H$2:$H$2344,MODE(MATCH($H$2:$H$2344,$H$2:$H$2344,0))),H1911)</f>
        <v>tier - 1</v>
      </c>
      <c r="P1911" s="8" t="str">
        <f t="shared" si="207"/>
        <v>R1013</v>
      </c>
      <c r="Q1911" s="11">
        <f t="shared" si="208"/>
        <v>27282</v>
      </c>
      <c r="R1911" s="9">
        <f t="shared" si="210"/>
        <v>48</v>
      </c>
      <c r="S1911" s="9"/>
      <c r="T1911" s="40">
        <f>COUNTA(Table3[[#This Row],[month]:[age]])</f>
        <v>7</v>
      </c>
    </row>
    <row r="1912" spans="1:20" x14ac:dyDescent="0.25">
      <c r="A1912" t="s">
        <v>1943</v>
      </c>
      <c r="B1912">
        <v>1964</v>
      </c>
      <c r="C1912" t="s">
        <v>30</v>
      </c>
      <c r="D1912">
        <v>16</v>
      </c>
      <c r="E1912">
        <v>0</v>
      </c>
      <c r="F1912" s="42">
        <v>24227.34</v>
      </c>
      <c r="G1912" t="s">
        <v>11</v>
      </c>
      <c r="H1912" t="s">
        <v>16</v>
      </c>
      <c r="I1912" t="s">
        <v>13</v>
      </c>
      <c r="J1912" s="7">
        <f t="shared" si="205"/>
        <v>0</v>
      </c>
      <c r="K1912" s="9" t="str">
        <f t="shared" si="209"/>
        <v>Id429</v>
      </c>
      <c r="L1912" s="8" t="str">
        <f t="shared" si="206"/>
        <v>Dec</v>
      </c>
      <c r="M1912" s="9">
        <f t="shared" si="211"/>
        <v>1964</v>
      </c>
      <c r="N1912" s="8" t="str" cm="1">
        <f t="array" ref="N1912">IF(G1912="?",INDEX($G$2:$G$2344,MODE(MATCH($G$2:$G$2344,$G$2:$G$2344,0))),G1912)</f>
        <v>tier - 2</v>
      </c>
      <c r="O1912" s="8" t="str" cm="1">
        <f t="array" ref="O1912">IF(H1912="?",INDEX($H$2:$H$2344,MODE(MATCH($H$2:$H$2344,$H$2:$H$2344,0))),H1912)</f>
        <v>tier - 1</v>
      </c>
      <c r="P1912" s="8" t="str">
        <f t="shared" si="207"/>
        <v>R1013</v>
      </c>
      <c r="Q1912" s="11">
        <f t="shared" si="208"/>
        <v>23727</v>
      </c>
      <c r="R1912" s="9">
        <f t="shared" si="210"/>
        <v>58</v>
      </c>
      <c r="S1912" s="9"/>
      <c r="T1912" s="40">
        <f>COUNTA(Table3[[#This Row],[month]:[age]])</f>
        <v>7</v>
      </c>
    </row>
    <row r="1913" spans="1:20" x14ac:dyDescent="0.25">
      <c r="A1913" t="s">
        <v>1944</v>
      </c>
      <c r="B1913">
        <v>2004</v>
      </c>
      <c r="C1913" t="s">
        <v>35</v>
      </c>
      <c r="D1913">
        <v>3</v>
      </c>
      <c r="E1913">
        <v>0</v>
      </c>
      <c r="F1913" s="42">
        <v>24294.02</v>
      </c>
      <c r="G1913" t="s">
        <v>11</v>
      </c>
      <c r="H1913" t="s">
        <v>16</v>
      </c>
      <c r="I1913" t="s">
        <v>42</v>
      </c>
      <c r="J1913" s="7">
        <f t="shared" si="205"/>
        <v>0</v>
      </c>
      <c r="K1913" s="9" t="str">
        <f t="shared" si="209"/>
        <v>Id428</v>
      </c>
      <c r="L1913" s="8" t="str">
        <f t="shared" si="206"/>
        <v>Aug</v>
      </c>
      <c r="M1913" s="9">
        <f t="shared" si="211"/>
        <v>2004</v>
      </c>
      <c r="N1913" s="8" t="str" cm="1">
        <f t="array" ref="N1913">IF(G1913="?",INDEX($G$2:$G$2344,MODE(MATCH($G$2:$G$2344,$G$2:$G$2344,0))),G1913)</f>
        <v>tier - 2</v>
      </c>
      <c r="O1913" s="8" t="str" cm="1">
        <f t="array" ref="O1913">IF(H1913="?",INDEX($H$2:$H$2344,MODE(MATCH($H$2:$H$2344,$H$2:$H$2344,0))),H1913)</f>
        <v>tier - 1</v>
      </c>
      <c r="P1913" s="8" t="str">
        <f t="shared" si="207"/>
        <v>R1011</v>
      </c>
      <c r="Q1913" s="11">
        <f t="shared" si="208"/>
        <v>38202</v>
      </c>
      <c r="R1913" s="9">
        <f t="shared" si="210"/>
        <v>18</v>
      </c>
      <c r="S1913" s="9"/>
      <c r="T1913" s="40">
        <f>COUNTA(Table3[[#This Row],[month]:[age]])</f>
        <v>7</v>
      </c>
    </row>
    <row r="1914" spans="1:20" x14ac:dyDescent="0.25">
      <c r="A1914" t="s">
        <v>1945</v>
      </c>
      <c r="B1914">
        <v>1999</v>
      </c>
      <c r="C1914" t="s">
        <v>37</v>
      </c>
      <c r="D1914">
        <v>7</v>
      </c>
      <c r="E1914">
        <v>0</v>
      </c>
      <c r="F1914" s="42">
        <v>24387.74</v>
      </c>
      <c r="G1914" t="s">
        <v>11</v>
      </c>
      <c r="H1914" t="s">
        <v>16</v>
      </c>
      <c r="I1914" t="s">
        <v>42</v>
      </c>
      <c r="J1914" s="7">
        <f t="shared" si="205"/>
        <v>0</v>
      </c>
      <c r="K1914" s="9" t="str">
        <f t="shared" si="209"/>
        <v>Id427</v>
      </c>
      <c r="L1914" s="8" t="str">
        <f t="shared" si="206"/>
        <v>Oct</v>
      </c>
      <c r="M1914" s="9">
        <f t="shared" si="211"/>
        <v>1999</v>
      </c>
      <c r="N1914" s="8" t="str" cm="1">
        <f t="array" ref="N1914">IF(G1914="?",INDEX($G$2:$G$2344,MODE(MATCH($G$2:$G$2344,$G$2:$G$2344,0))),G1914)</f>
        <v>tier - 2</v>
      </c>
      <c r="O1914" s="8" t="str" cm="1">
        <f t="array" ref="O1914">IF(H1914="?",INDEX($H$2:$H$2344,MODE(MATCH($H$2:$H$2344,$H$2:$H$2344,0))),H1914)</f>
        <v>tier - 1</v>
      </c>
      <c r="P1914" s="8" t="str">
        <f t="shared" si="207"/>
        <v>R1011</v>
      </c>
      <c r="Q1914" s="11">
        <f t="shared" si="208"/>
        <v>36440</v>
      </c>
      <c r="R1914" s="9">
        <f t="shared" si="210"/>
        <v>23</v>
      </c>
      <c r="S1914" s="9"/>
      <c r="T1914" s="40">
        <f>COUNTA(Table3[[#This Row],[month]:[age]])</f>
        <v>7</v>
      </c>
    </row>
    <row r="1915" spans="1:20" x14ac:dyDescent="0.25">
      <c r="A1915" t="s">
        <v>1946</v>
      </c>
      <c r="B1915">
        <v>1970</v>
      </c>
      <c r="C1915" t="s">
        <v>15</v>
      </c>
      <c r="D1915">
        <v>30</v>
      </c>
      <c r="E1915">
        <v>0</v>
      </c>
      <c r="F1915" s="42">
        <v>24393.62</v>
      </c>
      <c r="G1915" t="s">
        <v>11</v>
      </c>
      <c r="H1915" t="s">
        <v>12</v>
      </c>
      <c r="I1915" t="s">
        <v>23</v>
      </c>
      <c r="J1915" s="7">
        <f t="shared" si="205"/>
        <v>0</v>
      </c>
      <c r="K1915" s="9" t="str">
        <f t="shared" si="209"/>
        <v>Id426</v>
      </c>
      <c r="L1915" s="8" t="str">
        <f t="shared" si="206"/>
        <v>Nov</v>
      </c>
      <c r="M1915" s="9">
        <f t="shared" si="211"/>
        <v>1970</v>
      </c>
      <c r="N1915" s="8" t="str" cm="1">
        <f t="array" ref="N1915">IF(G1915="?",INDEX($G$2:$G$2344,MODE(MATCH($G$2:$G$2344,$G$2:$G$2344,0))),G1915)</f>
        <v>tier - 2</v>
      </c>
      <c r="O1915" s="8" t="str" cm="1">
        <f t="array" ref="O1915">IF(H1915="?",INDEX($H$2:$H$2344,MODE(MATCH($H$2:$H$2344,$H$2:$H$2344,0))),H1915)</f>
        <v>tier - 3</v>
      </c>
      <c r="P1915" s="8" t="str">
        <f t="shared" si="207"/>
        <v>R1012</v>
      </c>
      <c r="Q1915" s="11">
        <f t="shared" si="208"/>
        <v>25902</v>
      </c>
      <c r="R1915" s="9">
        <f t="shared" si="210"/>
        <v>52</v>
      </c>
      <c r="S1915" s="9"/>
      <c r="T1915" s="40">
        <f>COUNTA(Table3[[#This Row],[month]:[age]])</f>
        <v>7</v>
      </c>
    </row>
    <row r="1916" spans="1:20" x14ac:dyDescent="0.25">
      <c r="A1916" t="s">
        <v>1947</v>
      </c>
      <c r="B1916">
        <v>1968</v>
      </c>
      <c r="C1916" t="s">
        <v>10</v>
      </c>
      <c r="D1916">
        <v>6</v>
      </c>
      <c r="E1916">
        <v>0</v>
      </c>
      <c r="F1916" s="42">
        <v>24476.48</v>
      </c>
      <c r="G1916" t="s">
        <v>11</v>
      </c>
      <c r="H1916" t="s">
        <v>11</v>
      </c>
      <c r="I1916" t="s">
        <v>23</v>
      </c>
      <c r="J1916" s="7">
        <f t="shared" si="205"/>
        <v>0</v>
      </c>
      <c r="K1916" s="9" t="str">
        <f t="shared" si="209"/>
        <v>Id425</v>
      </c>
      <c r="L1916" s="8" t="str">
        <f t="shared" si="206"/>
        <v>Jul</v>
      </c>
      <c r="M1916" s="9">
        <f t="shared" si="211"/>
        <v>1968</v>
      </c>
      <c r="N1916" s="8" t="str" cm="1">
        <f t="array" ref="N1916">IF(G1916="?",INDEX($G$2:$G$2344,MODE(MATCH($G$2:$G$2344,$G$2:$G$2344,0))),G1916)</f>
        <v>tier - 2</v>
      </c>
      <c r="O1916" s="8" t="str" cm="1">
        <f t="array" ref="O1916">IF(H1916="?",INDEX($H$2:$H$2344,MODE(MATCH($H$2:$H$2344,$H$2:$H$2344,0))),H1916)</f>
        <v>tier - 2</v>
      </c>
      <c r="P1916" s="8" t="str">
        <f t="shared" si="207"/>
        <v>R1012</v>
      </c>
      <c r="Q1916" s="11">
        <f t="shared" si="208"/>
        <v>25025</v>
      </c>
      <c r="R1916" s="9">
        <f t="shared" si="210"/>
        <v>54</v>
      </c>
      <c r="S1916" s="9"/>
      <c r="T1916" s="40">
        <f>COUNTA(Table3[[#This Row],[month]:[age]])</f>
        <v>7</v>
      </c>
    </row>
    <row r="1917" spans="1:20" x14ac:dyDescent="0.25">
      <c r="A1917" t="s">
        <v>1948</v>
      </c>
      <c r="B1917">
        <v>1961</v>
      </c>
      <c r="C1917" t="s">
        <v>37</v>
      </c>
      <c r="D1917">
        <v>21</v>
      </c>
      <c r="E1917">
        <v>0</v>
      </c>
      <c r="F1917" s="42">
        <v>24513.09</v>
      </c>
      <c r="G1917" t="s">
        <v>11</v>
      </c>
      <c r="H1917" t="s">
        <v>11</v>
      </c>
      <c r="I1917" t="s">
        <v>13</v>
      </c>
      <c r="J1917" s="7">
        <f t="shared" si="205"/>
        <v>0</v>
      </c>
      <c r="K1917" s="9" t="str">
        <f t="shared" si="209"/>
        <v>Id424</v>
      </c>
      <c r="L1917" s="8" t="str">
        <f t="shared" si="206"/>
        <v>Oct</v>
      </c>
      <c r="M1917" s="9">
        <f t="shared" si="211"/>
        <v>1961</v>
      </c>
      <c r="N1917" s="8" t="str" cm="1">
        <f t="array" ref="N1917">IF(G1917="?",INDEX($G$2:$G$2344,MODE(MATCH($G$2:$G$2344,$G$2:$G$2344,0))),G1917)</f>
        <v>tier - 2</v>
      </c>
      <c r="O1917" s="8" t="str" cm="1">
        <f t="array" ref="O1917">IF(H1917="?",INDEX($H$2:$H$2344,MODE(MATCH($H$2:$H$2344,$H$2:$H$2344,0))),H1917)</f>
        <v>tier - 2</v>
      </c>
      <c r="P1917" s="8" t="str">
        <f t="shared" si="207"/>
        <v>R1013</v>
      </c>
      <c r="Q1917" s="11">
        <f t="shared" si="208"/>
        <v>22575</v>
      </c>
      <c r="R1917" s="9">
        <f t="shared" si="210"/>
        <v>61</v>
      </c>
      <c r="S1917" s="9"/>
      <c r="T1917" s="40">
        <f>COUNTA(Table3[[#This Row],[month]:[age]])</f>
        <v>7</v>
      </c>
    </row>
    <row r="1918" spans="1:20" x14ac:dyDescent="0.25">
      <c r="A1918" t="s">
        <v>1949</v>
      </c>
      <c r="B1918">
        <v>1972</v>
      </c>
      <c r="C1918" t="s">
        <v>20</v>
      </c>
      <c r="D1918">
        <v>14</v>
      </c>
      <c r="E1918">
        <v>1</v>
      </c>
      <c r="F1918" s="42">
        <v>24520.26</v>
      </c>
      <c r="G1918" t="s">
        <v>11</v>
      </c>
      <c r="H1918" t="s">
        <v>12</v>
      </c>
      <c r="I1918" t="s">
        <v>42</v>
      </c>
      <c r="J1918" s="7">
        <f t="shared" si="205"/>
        <v>0</v>
      </c>
      <c r="K1918" s="9" t="str">
        <f t="shared" si="209"/>
        <v>Id423</v>
      </c>
      <c r="L1918" s="8" t="str">
        <f t="shared" si="206"/>
        <v>Sep</v>
      </c>
      <c r="M1918" s="9">
        <f t="shared" si="211"/>
        <v>1972</v>
      </c>
      <c r="N1918" s="8" t="str" cm="1">
        <f t="array" ref="N1918">IF(G1918="?",INDEX($G$2:$G$2344,MODE(MATCH($G$2:$G$2344,$G$2:$G$2344,0))),G1918)</f>
        <v>tier - 2</v>
      </c>
      <c r="O1918" s="8" t="str" cm="1">
        <f t="array" ref="O1918">IF(H1918="?",INDEX($H$2:$H$2344,MODE(MATCH($H$2:$H$2344,$H$2:$H$2344,0))),H1918)</f>
        <v>tier - 3</v>
      </c>
      <c r="P1918" s="8" t="str">
        <f t="shared" si="207"/>
        <v>R1011</v>
      </c>
      <c r="Q1918" s="11">
        <f t="shared" si="208"/>
        <v>26556</v>
      </c>
      <c r="R1918" s="9">
        <f t="shared" si="210"/>
        <v>50</v>
      </c>
      <c r="S1918" s="9"/>
      <c r="T1918" s="40">
        <f>COUNTA(Table3[[#This Row],[month]:[age]])</f>
        <v>7</v>
      </c>
    </row>
    <row r="1919" spans="1:20" x14ac:dyDescent="0.25">
      <c r="A1919" t="s">
        <v>1950</v>
      </c>
      <c r="B1919">
        <v>1975</v>
      </c>
      <c r="C1919" t="s">
        <v>18</v>
      </c>
      <c r="D1919">
        <v>13</v>
      </c>
      <c r="E1919">
        <v>2</v>
      </c>
      <c r="F1919" s="42">
        <v>24535.7</v>
      </c>
      <c r="G1919" t="s">
        <v>11</v>
      </c>
      <c r="H1919" t="s">
        <v>11</v>
      </c>
      <c r="I1919" t="s">
        <v>23</v>
      </c>
      <c r="J1919" s="7">
        <f t="shared" si="205"/>
        <v>0</v>
      </c>
      <c r="K1919" s="9" t="str">
        <f t="shared" si="209"/>
        <v>Id422</v>
      </c>
      <c r="L1919" s="8" t="str">
        <f t="shared" si="206"/>
        <v>Jun</v>
      </c>
      <c r="M1919" s="9">
        <f t="shared" si="211"/>
        <v>1975</v>
      </c>
      <c r="N1919" s="8" t="str" cm="1">
        <f t="array" ref="N1919">IF(G1919="?",INDEX($G$2:$G$2344,MODE(MATCH($G$2:$G$2344,$G$2:$G$2344,0))),G1919)</f>
        <v>tier - 2</v>
      </c>
      <c r="O1919" s="8" t="str" cm="1">
        <f t="array" ref="O1919">IF(H1919="?",INDEX($H$2:$H$2344,MODE(MATCH($H$2:$H$2344,$H$2:$H$2344,0))),H1919)</f>
        <v>tier - 2</v>
      </c>
      <c r="P1919" s="8" t="str">
        <f t="shared" si="207"/>
        <v>R1012</v>
      </c>
      <c r="Q1919" s="11">
        <f t="shared" si="208"/>
        <v>27558</v>
      </c>
      <c r="R1919" s="9">
        <f t="shared" si="210"/>
        <v>47</v>
      </c>
      <c r="S1919" s="9"/>
      <c r="T1919" s="40">
        <f>COUNTA(Table3[[#This Row],[month]:[age]])</f>
        <v>7</v>
      </c>
    </row>
    <row r="1920" spans="1:20" x14ac:dyDescent="0.25">
      <c r="A1920" t="s">
        <v>1951</v>
      </c>
      <c r="B1920">
        <v>1976</v>
      </c>
      <c r="C1920" t="s">
        <v>37</v>
      </c>
      <c r="D1920">
        <v>12</v>
      </c>
      <c r="E1920">
        <v>0</v>
      </c>
      <c r="F1920" s="42">
        <v>24603.05</v>
      </c>
      <c r="G1920" t="s">
        <v>11</v>
      </c>
      <c r="H1920" t="s">
        <v>11</v>
      </c>
      <c r="I1920" t="s">
        <v>42</v>
      </c>
      <c r="J1920" s="7">
        <f t="shared" si="205"/>
        <v>0</v>
      </c>
      <c r="K1920" s="9" t="str">
        <f t="shared" si="209"/>
        <v>Id421</v>
      </c>
      <c r="L1920" s="8" t="str">
        <f t="shared" si="206"/>
        <v>Oct</v>
      </c>
      <c r="M1920" s="9">
        <f t="shared" si="211"/>
        <v>1976</v>
      </c>
      <c r="N1920" s="8" t="str" cm="1">
        <f t="array" ref="N1920">IF(G1920="?",INDEX($G$2:$G$2344,MODE(MATCH($G$2:$G$2344,$G$2:$G$2344,0))),G1920)</f>
        <v>tier - 2</v>
      </c>
      <c r="O1920" s="8" t="str" cm="1">
        <f t="array" ref="O1920">IF(H1920="?",INDEX($H$2:$H$2344,MODE(MATCH($H$2:$H$2344,$H$2:$H$2344,0))),H1920)</f>
        <v>tier - 2</v>
      </c>
      <c r="P1920" s="8" t="str">
        <f t="shared" si="207"/>
        <v>R1011</v>
      </c>
      <c r="Q1920" s="11">
        <f t="shared" si="208"/>
        <v>28045</v>
      </c>
      <c r="R1920" s="9">
        <f t="shared" si="210"/>
        <v>46</v>
      </c>
      <c r="S1920" s="9"/>
      <c r="T1920" s="40">
        <f>COUNTA(Table3[[#This Row],[month]:[age]])</f>
        <v>7</v>
      </c>
    </row>
    <row r="1921" spans="1:20" x14ac:dyDescent="0.25">
      <c r="A1921" t="s">
        <v>1952</v>
      </c>
      <c r="B1921">
        <v>1970</v>
      </c>
      <c r="C1921" t="s">
        <v>18</v>
      </c>
      <c r="D1921">
        <v>12</v>
      </c>
      <c r="E1921">
        <v>2</v>
      </c>
      <c r="F1921" s="42">
        <v>24667.42</v>
      </c>
      <c r="G1921" t="s">
        <v>11</v>
      </c>
      <c r="H1921" t="s">
        <v>12</v>
      </c>
      <c r="I1921" t="s">
        <v>13</v>
      </c>
      <c r="J1921" s="7">
        <f t="shared" si="205"/>
        <v>0</v>
      </c>
      <c r="K1921" s="9" t="str">
        <f t="shared" si="209"/>
        <v>Id420</v>
      </c>
      <c r="L1921" s="8" t="str">
        <f t="shared" si="206"/>
        <v>Jun</v>
      </c>
      <c r="M1921" s="9">
        <f t="shared" si="211"/>
        <v>1970</v>
      </c>
      <c r="N1921" s="8" t="str" cm="1">
        <f t="array" ref="N1921">IF(G1921="?",INDEX($G$2:$G$2344,MODE(MATCH($G$2:$G$2344,$G$2:$G$2344,0))),G1921)</f>
        <v>tier - 2</v>
      </c>
      <c r="O1921" s="8" t="str" cm="1">
        <f t="array" ref="O1921">IF(H1921="?",INDEX($H$2:$H$2344,MODE(MATCH($H$2:$H$2344,$H$2:$H$2344,0))),H1921)</f>
        <v>tier - 3</v>
      </c>
      <c r="P1921" s="8" t="str">
        <f t="shared" si="207"/>
        <v>R1013</v>
      </c>
      <c r="Q1921" s="11">
        <f t="shared" si="208"/>
        <v>25731</v>
      </c>
      <c r="R1921" s="9">
        <f t="shared" si="210"/>
        <v>52</v>
      </c>
      <c r="S1921" s="9"/>
      <c r="T1921" s="40">
        <f>COUNTA(Table3[[#This Row],[month]:[age]])</f>
        <v>7</v>
      </c>
    </row>
    <row r="1922" spans="1:20" x14ac:dyDescent="0.25">
      <c r="A1922" t="s">
        <v>1953</v>
      </c>
      <c r="B1922">
        <v>1996</v>
      </c>
      <c r="C1922" t="s">
        <v>35</v>
      </c>
      <c r="D1922">
        <v>28</v>
      </c>
      <c r="E1922">
        <v>4</v>
      </c>
      <c r="F1922" s="42">
        <v>24671.66</v>
      </c>
      <c r="G1922" t="s">
        <v>11</v>
      </c>
      <c r="H1922" t="s">
        <v>16</v>
      </c>
      <c r="I1922" t="s">
        <v>247</v>
      </c>
      <c r="J1922" s="7">
        <f t="shared" ref="J1922:J1985" si="212">COUNTIF(A1922:I1922, "?")</f>
        <v>0</v>
      </c>
      <c r="K1922" s="9" t="str">
        <f t="shared" si="209"/>
        <v>Id419</v>
      </c>
      <c r="L1922" s="8" t="str">
        <f t="shared" ref="L1922:L1985" si="213">IF(C1922="?", "Sep", C1922)</f>
        <v>Aug</v>
      </c>
      <c r="M1922" s="9">
        <f t="shared" si="211"/>
        <v>1996</v>
      </c>
      <c r="N1922" s="8" t="str" cm="1">
        <f t="array" ref="N1922">IF(G1922="?",INDEX($G$2:$G$2344,MODE(MATCH($G$2:$G$2344,$G$2:$G$2344,0))),G1922)</f>
        <v>tier - 2</v>
      </c>
      <c r="O1922" s="8" t="str" cm="1">
        <f t="array" ref="O1922">IF(H1922="?",INDEX($H$2:$H$2344,MODE(MATCH($H$2:$H$2344,$H$2:$H$2344,0))),H1922)</f>
        <v>tier - 1</v>
      </c>
      <c r="P1922" s="8" t="str">
        <f t="shared" ref="P1922:P1985" si="214">IF(I1922="?", "Unknown", I1922)</f>
        <v>R1024</v>
      </c>
      <c r="Q1922" s="11">
        <f t="shared" ref="Q1922:Q1985" si="215">DATE(B1922, MONTH(1 &amp; L1922), D1922)</f>
        <v>35305</v>
      </c>
      <c r="R1922" s="9">
        <f t="shared" si="210"/>
        <v>26</v>
      </c>
      <c r="S1922" s="9"/>
      <c r="T1922" s="40">
        <f>COUNTA(Table3[[#This Row],[month]:[age]])</f>
        <v>7</v>
      </c>
    </row>
    <row r="1923" spans="1:20" x14ac:dyDescent="0.25">
      <c r="A1923" t="s">
        <v>1954</v>
      </c>
      <c r="B1923">
        <v>1992</v>
      </c>
      <c r="C1923" t="s">
        <v>37</v>
      </c>
      <c r="D1923">
        <v>11</v>
      </c>
      <c r="E1923">
        <v>0</v>
      </c>
      <c r="F1923" s="42">
        <v>24795.040000000001</v>
      </c>
      <c r="G1923" t="s">
        <v>11</v>
      </c>
      <c r="H1923" t="s">
        <v>12</v>
      </c>
      <c r="I1923" t="s">
        <v>42</v>
      </c>
      <c r="J1923" s="7">
        <f t="shared" si="212"/>
        <v>0</v>
      </c>
      <c r="K1923" s="9" t="str">
        <f t="shared" ref="K1923:K1986" si="216">IF(A1923="?", "Unknown", A1923)</f>
        <v>Id418</v>
      </c>
      <c r="L1923" s="8" t="str">
        <f t="shared" si="213"/>
        <v>Oct</v>
      </c>
      <c r="M1923" s="9">
        <f t="shared" si="211"/>
        <v>1992</v>
      </c>
      <c r="N1923" s="8" t="str" cm="1">
        <f t="array" ref="N1923">IF(G1923="?",INDEX($G$2:$G$2344,MODE(MATCH($G$2:$G$2344,$G$2:$G$2344,0))),G1923)</f>
        <v>tier - 2</v>
      </c>
      <c r="O1923" s="8" t="str" cm="1">
        <f t="array" ref="O1923">IF(H1923="?",INDEX($H$2:$H$2344,MODE(MATCH($H$2:$H$2344,$H$2:$H$2344,0))),H1923)</f>
        <v>tier - 3</v>
      </c>
      <c r="P1923" s="8" t="str">
        <f t="shared" si="214"/>
        <v>R1011</v>
      </c>
      <c r="Q1923" s="11">
        <f t="shared" si="215"/>
        <v>33888</v>
      </c>
      <c r="R1923" s="9">
        <f t="shared" ref="R1923:R1986" si="217">DATEDIF(Q1923, DATE(2023,6,8), "Y")</f>
        <v>30</v>
      </c>
      <c r="S1923" s="9"/>
      <c r="T1923" s="40">
        <f>COUNTA(Table3[[#This Row],[month]:[age]])</f>
        <v>7</v>
      </c>
    </row>
    <row r="1924" spans="1:20" x14ac:dyDescent="0.25">
      <c r="A1924" t="s">
        <v>1955</v>
      </c>
      <c r="B1924">
        <v>1994</v>
      </c>
      <c r="C1924" t="s">
        <v>20</v>
      </c>
      <c r="D1924">
        <v>9</v>
      </c>
      <c r="E1924">
        <v>0</v>
      </c>
      <c r="F1924" s="42">
        <v>24817.25</v>
      </c>
      <c r="G1924" t="s">
        <v>11</v>
      </c>
      <c r="H1924" t="s">
        <v>11</v>
      </c>
      <c r="I1924" t="s">
        <v>42</v>
      </c>
      <c r="J1924" s="7">
        <f t="shared" si="212"/>
        <v>0</v>
      </c>
      <c r="K1924" s="9" t="str">
        <f t="shared" si="216"/>
        <v>Id417</v>
      </c>
      <c r="L1924" s="8" t="str">
        <f t="shared" si="213"/>
        <v>Sep</v>
      </c>
      <c r="M1924" s="9">
        <f t="shared" si="211"/>
        <v>1994</v>
      </c>
      <c r="N1924" s="8" t="str" cm="1">
        <f t="array" ref="N1924">IF(G1924="?",INDEX($G$2:$G$2344,MODE(MATCH($G$2:$G$2344,$G$2:$G$2344,0))),G1924)</f>
        <v>tier - 2</v>
      </c>
      <c r="O1924" s="8" t="str" cm="1">
        <f t="array" ref="O1924">IF(H1924="?",INDEX($H$2:$H$2344,MODE(MATCH($H$2:$H$2344,$H$2:$H$2344,0))),H1924)</f>
        <v>tier - 2</v>
      </c>
      <c r="P1924" s="8" t="str">
        <f t="shared" si="214"/>
        <v>R1011</v>
      </c>
      <c r="Q1924" s="11">
        <f t="shared" si="215"/>
        <v>34586</v>
      </c>
      <c r="R1924" s="9">
        <f t="shared" si="217"/>
        <v>28</v>
      </c>
      <c r="S1924" s="9"/>
      <c r="T1924" s="40">
        <f>COUNTA(Table3[[#This Row],[month]:[age]])</f>
        <v>7</v>
      </c>
    </row>
    <row r="1925" spans="1:20" x14ac:dyDescent="0.25">
      <c r="A1925" t="s">
        <v>1956</v>
      </c>
      <c r="B1925">
        <v>1995</v>
      </c>
      <c r="C1925" t="s">
        <v>18</v>
      </c>
      <c r="D1925">
        <v>10</v>
      </c>
      <c r="E1925">
        <v>0</v>
      </c>
      <c r="F1925" s="42">
        <v>24863.25</v>
      </c>
      <c r="G1925" t="s">
        <v>11</v>
      </c>
      <c r="H1925" t="s">
        <v>12</v>
      </c>
      <c r="I1925" t="s">
        <v>42</v>
      </c>
      <c r="J1925" s="7">
        <f t="shared" si="212"/>
        <v>0</v>
      </c>
      <c r="K1925" s="9" t="str">
        <f t="shared" si="216"/>
        <v>Id416</v>
      </c>
      <c r="L1925" s="8" t="str">
        <f t="shared" si="213"/>
        <v>Jun</v>
      </c>
      <c r="M1925" s="9">
        <f t="shared" si="211"/>
        <v>1995</v>
      </c>
      <c r="N1925" s="8" t="str" cm="1">
        <f t="array" ref="N1925">IF(G1925="?",INDEX($G$2:$G$2344,MODE(MATCH($G$2:$G$2344,$G$2:$G$2344,0))),G1925)</f>
        <v>tier - 2</v>
      </c>
      <c r="O1925" s="8" t="str" cm="1">
        <f t="array" ref="O1925">IF(H1925="?",INDEX($H$2:$H$2344,MODE(MATCH($H$2:$H$2344,$H$2:$H$2344,0))),H1925)</f>
        <v>tier - 3</v>
      </c>
      <c r="P1925" s="8" t="str">
        <f t="shared" si="214"/>
        <v>R1011</v>
      </c>
      <c r="Q1925" s="11">
        <f t="shared" si="215"/>
        <v>34860</v>
      </c>
      <c r="R1925" s="9">
        <f t="shared" si="217"/>
        <v>27</v>
      </c>
      <c r="S1925" s="9"/>
      <c r="T1925" s="40">
        <f>COUNTA(Table3[[#This Row],[month]:[age]])</f>
        <v>7</v>
      </c>
    </row>
    <row r="1926" spans="1:20" x14ac:dyDescent="0.25">
      <c r="A1926" t="s">
        <v>1957</v>
      </c>
      <c r="B1926">
        <v>1970</v>
      </c>
      <c r="C1926" t="s">
        <v>15</v>
      </c>
      <c r="D1926">
        <v>26</v>
      </c>
      <c r="E1926">
        <v>3</v>
      </c>
      <c r="F1926" s="42">
        <v>24869.84</v>
      </c>
      <c r="G1926" t="s">
        <v>11</v>
      </c>
      <c r="H1926" t="s">
        <v>11</v>
      </c>
      <c r="I1926" t="s">
        <v>168</v>
      </c>
      <c r="J1926" s="7">
        <f t="shared" si="212"/>
        <v>0</v>
      </c>
      <c r="K1926" s="9" t="str">
        <f t="shared" si="216"/>
        <v>Id415</v>
      </c>
      <c r="L1926" s="8" t="str">
        <f t="shared" si="213"/>
        <v>Nov</v>
      </c>
      <c r="M1926" s="9">
        <f t="shared" si="211"/>
        <v>1970</v>
      </c>
      <c r="N1926" s="8" t="str" cm="1">
        <f t="array" ref="N1926">IF(G1926="?",INDEX($G$2:$G$2344,MODE(MATCH($G$2:$G$2344,$G$2:$G$2344,0))),G1926)</f>
        <v>tier - 2</v>
      </c>
      <c r="O1926" s="8" t="str" cm="1">
        <f t="array" ref="O1926">IF(H1926="?",INDEX($H$2:$H$2344,MODE(MATCH($H$2:$H$2344,$H$2:$H$2344,0))),H1926)</f>
        <v>tier - 2</v>
      </c>
      <c r="P1926" s="8" t="str">
        <f t="shared" si="214"/>
        <v>R1016</v>
      </c>
      <c r="Q1926" s="11">
        <f t="shared" si="215"/>
        <v>25898</v>
      </c>
      <c r="R1926" s="9">
        <f t="shared" si="217"/>
        <v>52</v>
      </c>
      <c r="S1926" s="9"/>
      <c r="T1926" s="40">
        <f>COUNTA(Table3[[#This Row],[month]:[age]])</f>
        <v>7</v>
      </c>
    </row>
    <row r="1927" spans="1:20" x14ac:dyDescent="0.25">
      <c r="A1927" t="s">
        <v>1958</v>
      </c>
      <c r="B1927">
        <v>1969</v>
      </c>
      <c r="C1927" t="s">
        <v>10</v>
      </c>
      <c r="D1927">
        <v>23</v>
      </c>
      <c r="E1927">
        <v>3</v>
      </c>
      <c r="F1927" s="42">
        <v>24873.38</v>
      </c>
      <c r="G1927" t="s">
        <v>11</v>
      </c>
      <c r="H1927" t="s">
        <v>16</v>
      </c>
      <c r="I1927" t="s">
        <v>247</v>
      </c>
      <c r="J1927" s="7">
        <f t="shared" si="212"/>
        <v>0</v>
      </c>
      <c r="K1927" s="9" t="str">
        <f t="shared" si="216"/>
        <v>Id414</v>
      </c>
      <c r="L1927" s="8" t="str">
        <f t="shared" si="213"/>
        <v>Jul</v>
      </c>
      <c r="M1927" s="9">
        <f t="shared" si="211"/>
        <v>1969</v>
      </c>
      <c r="N1927" s="8" t="str" cm="1">
        <f t="array" ref="N1927">IF(G1927="?",INDEX($G$2:$G$2344,MODE(MATCH($G$2:$G$2344,$G$2:$G$2344,0))),G1927)</f>
        <v>tier - 2</v>
      </c>
      <c r="O1927" s="8" t="str" cm="1">
        <f t="array" ref="O1927">IF(H1927="?",INDEX($H$2:$H$2344,MODE(MATCH($H$2:$H$2344,$H$2:$H$2344,0))),H1927)</f>
        <v>tier - 1</v>
      </c>
      <c r="P1927" s="8" t="str">
        <f t="shared" si="214"/>
        <v>R1024</v>
      </c>
      <c r="Q1927" s="11">
        <f t="shared" si="215"/>
        <v>25407</v>
      </c>
      <c r="R1927" s="9">
        <f t="shared" si="217"/>
        <v>53</v>
      </c>
      <c r="S1927" s="9"/>
      <c r="T1927" s="40">
        <f>COUNTA(Table3[[#This Row],[month]:[age]])</f>
        <v>7</v>
      </c>
    </row>
    <row r="1928" spans="1:20" x14ac:dyDescent="0.25">
      <c r="A1928" t="s">
        <v>1959</v>
      </c>
      <c r="B1928">
        <v>1987</v>
      </c>
      <c r="C1928" t="s">
        <v>18</v>
      </c>
      <c r="D1928">
        <v>14</v>
      </c>
      <c r="E1928">
        <v>2</v>
      </c>
      <c r="F1928" s="42">
        <v>24915.05</v>
      </c>
      <c r="G1928" t="s">
        <v>11</v>
      </c>
      <c r="H1928" t="s">
        <v>16</v>
      </c>
      <c r="I1928" t="s">
        <v>247</v>
      </c>
      <c r="J1928" s="7">
        <f t="shared" si="212"/>
        <v>0</v>
      </c>
      <c r="K1928" s="9" t="str">
        <f t="shared" si="216"/>
        <v>Id413</v>
      </c>
      <c r="L1928" s="8" t="str">
        <f t="shared" si="213"/>
        <v>Jun</v>
      </c>
      <c r="M1928" s="9">
        <f t="shared" si="211"/>
        <v>1987</v>
      </c>
      <c r="N1928" s="8" t="str" cm="1">
        <f t="array" ref="N1928">IF(G1928="?",INDEX($G$2:$G$2344,MODE(MATCH($G$2:$G$2344,$G$2:$G$2344,0))),G1928)</f>
        <v>tier - 2</v>
      </c>
      <c r="O1928" s="8" t="str" cm="1">
        <f t="array" ref="O1928">IF(H1928="?",INDEX($H$2:$H$2344,MODE(MATCH($H$2:$H$2344,$H$2:$H$2344,0))),H1928)</f>
        <v>tier - 1</v>
      </c>
      <c r="P1928" s="8" t="str">
        <f t="shared" si="214"/>
        <v>R1024</v>
      </c>
      <c r="Q1928" s="11">
        <f t="shared" si="215"/>
        <v>31942</v>
      </c>
      <c r="R1928" s="9">
        <f t="shared" si="217"/>
        <v>35</v>
      </c>
      <c r="S1928" s="9"/>
      <c r="T1928" s="40">
        <f>COUNTA(Table3[[#This Row],[month]:[age]])</f>
        <v>7</v>
      </c>
    </row>
    <row r="1929" spans="1:20" x14ac:dyDescent="0.25">
      <c r="A1929" t="s">
        <v>1960</v>
      </c>
      <c r="B1929">
        <v>1975</v>
      </c>
      <c r="C1929" t="s">
        <v>15</v>
      </c>
      <c r="D1929">
        <v>14</v>
      </c>
      <c r="E1929">
        <v>3</v>
      </c>
      <c r="F1929" s="42">
        <v>24915.22</v>
      </c>
      <c r="G1929" t="s">
        <v>11</v>
      </c>
      <c r="H1929" t="s">
        <v>12</v>
      </c>
      <c r="I1929" t="s">
        <v>23</v>
      </c>
      <c r="J1929" s="7">
        <f t="shared" si="212"/>
        <v>0</v>
      </c>
      <c r="K1929" s="9" t="str">
        <f t="shared" si="216"/>
        <v>Id412</v>
      </c>
      <c r="L1929" s="8" t="str">
        <f t="shared" si="213"/>
        <v>Nov</v>
      </c>
      <c r="M1929" s="9">
        <f t="shared" si="211"/>
        <v>1975</v>
      </c>
      <c r="N1929" s="8" t="str" cm="1">
        <f t="array" ref="N1929">IF(G1929="?",INDEX($G$2:$G$2344,MODE(MATCH($G$2:$G$2344,$G$2:$G$2344,0))),G1929)</f>
        <v>tier - 2</v>
      </c>
      <c r="O1929" s="8" t="str" cm="1">
        <f t="array" ref="O1929">IF(H1929="?",INDEX($H$2:$H$2344,MODE(MATCH($H$2:$H$2344,$H$2:$H$2344,0))),H1929)</f>
        <v>tier - 3</v>
      </c>
      <c r="P1929" s="8" t="str">
        <f t="shared" si="214"/>
        <v>R1012</v>
      </c>
      <c r="Q1929" s="11">
        <f t="shared" si="215"/>
        <v>27712</v>
      </c>
      <c r="R1929" s="9">
        <f t="shared" si="217"/>
        <v>47</v>
      </c>
      <c r="S1929" s="9"/>
      <c r="T1929" s="40">
        <f>COUNTA(Table3[[#This Row],[month]:[age]])</f>
        <v>7</v>
      </c>
    </row>
    <row r="1930" spans="1:20" x14ac:dyDescent="0.25">
      <c r="A1930" t="s">
        <v>1961</v>
      </c>
      <c r="B1930">
        <v>1995</v>
      </c>
      <c r="C1930" t="s">
        <v>30</v>
      </c>
      <c r="D1930">
        <v>4</v>
      </c>
      <c r="E1930">
        <v>0</v>
      </c>
      <c r="F1930" s="42">
        <v>25075.97</v>
      </c>
      <c r="G1930" t="s">
        <v>11</v>
      </c>
      <c r="H1930" t="s">
        <v>11</v>
      </c>
      <c r="I1930" t="s">
        <v>42</v>
      </c>
      <c r="J1930" s="7">
        <f t="shared" si="212"/>
        <v>0</v>
      </c>
      <c r="K1930" s="9" t="str">
        <f t="shared" si="216"/>
        <v>Id411</v>
      </c>
      <c r="L1930" s="8" t="str">
        <f t="shared" si="213"/>
        <v>Dec</v>
      </c>
      <c r="M1930" s="9">
        <f t="shared" si="211"/>
        <v>1995</v>
      </c>
      <c r="N1930" s="8" t="str" cm="1">
        <f t="array" ref="N1930">IF(G1930="?",INDEX($G$2:$G$2344,MODE(MATCH($G$2:$G$2344,$G$2:$G$2344,0))),G1930)</f>
        <v>tier - 2</v>
      </c>
      <c r="O1930" s="8" t="str" cm="1">
        <f t="array" ref="O1930">IF(H1930="?",INDEX($H$2:$H$2344,MODE(MATCH($H$2:$H$2344,$H$2:$H$2344,0))),H1930)</f>
        <v>tier - 2</v>
      </c>
      <c r="P1930" s="8" t="str">
        <f t="shared" si="214"/>
        <v>R1011</v>
      </c>
      <c r="Q1930" s="11">
        <f t="shared" si="215"/>
        <v>35037</v>
      </c>
      <c r="R1930" s="9">
        <f t="shared" si="217"/>
        <v>27</v>
      </c>
      <c r="S1930" s="9"/>
      <c r="T1930" s="40">
        <f>COUNTA(Table3[[#This Row],[month]:[age]])</f>
        <v>7</v>
      </c>
    </row>
    <row r="1931" spans="1:20" x14ac:dyDescent="0.25">
      <c r="A1931" t="s">
        <v>1962</v>
      </c>
      <c r="B1931">
        <v>1998</v>
      </c>
      <c r="C1931" t="s">
        <v>18</v>
      </c>
      <c r="D1931">
        <v>14</v>
      </c>
      <c r="E1931">
        <v>0</v>
      </c>
      <c r="F1931" s="42">
        <v>25081.77</v>
      </c>
      <c r="G1931" t="s">
        <v>11</v>
      </c>
      <c r="H1931" t="s">
        <v>11</v>
      </c>
      <c r="I1931" t="s">
        <v>13</v>
      </c>
      <c r="J1931" s="7">
        <f t="shared" si="212"/>
        <v>0</v>
      </c>
      <c r="K1931" s="9" t="str">
        <f t="shared" si="216"/>
        <v>Id410</v>
      </c>
      <c r="L1931" s="8" t="str">
        <f t="shared" si="213"/>
        <v>Jun</v>
      </c>
      <c r="M1931" s="9">
        <f t="shared" si="211"/>
        <v>1998</v>
      </c>
      <c r="N1931" s="8" t="str" cm="1">
        <f t="array" ref="N1931">IF(G1931="?",INDEX($G$2:$G$2344,MODE(MATCH($G$2:$G$2344,$G$2:$G$2344,0))),G1931)</f>
        <v>tier - 2</v>
      </c>
      <c r="O1931" s="8" t="str" cm="1">
        <f t="array" ref="O1931">IF(H1931="?",INDEX($H$2:$H$2344,MODE(MATCH($H$2:$H$2344,$H$2:$H$2344,0))),H1931)</f>
        <v>tier - 2</v>
      </c>
      <c r="P1931" s="8" t="str">
        <f t="shared" si="214"/>
        <v>R1013</v>
      </c>
      <c r="Q1931" s="11">
        <f t="shared" si="215"/>
        <v>35960</v>
      </c>
      <c r="R1931" s="9">
        <f t="shared" si="217"/>
        <v>24</v>
      </c>
      <c r="S1931" s="9"/>
      <c r="T1931" s="40">
        <f>COUNTA(Table3[[#This Row],[month]:[age]])</f>
        <v>7</v>
      </c>
    </row>
    <row r="1932" spans="1:20" x14ac:dyDescent="0.25">
      <c r="A1932" t="s">
        <v>1963</v>
      </c>
      <c r="B1932">
        <v>1998</v>
      </c>
      <c r="C1932" t="s">
        <v>15</v>
      </c>
      <c r="D1932">
        <v>24</v>
      </c>
      <c r="E1932">
        <v>0</v>
      </c>
      <c r="F1932" s="42">
        <v>25127.22</v>
      </c>
      <c r="G1932" t="s">
        <v>11</v>
      </c>
      <c r="H1932" t="s">
        <v>12</v>
      </c>
      <c r="I1932" t="s">
        <v>42</v>
      </c>
      <c r="J1932" s="7">
        <f t="shared" si="212"/>
        <v>0</v>
      </c>
      <c r="K1932" s="9" t="str">
        <f t="shared" si="216"/>
        <v>Id409</v>
      </c>
      <c r="L1932" s="8" t="str">
        <f t="shared" si="213"/>
        <v>Nov</v>
      </c>
      <c r="M1932" s="9">
        <f t="shared" si="211"/>
        <v>1998</v>
      </c>
      <c r="N1932" s="8" t="str" cm="1">
        <f t="array" ref="N1932">IF(G1932="?",INDEX($G$2:$G$2344,MODE(MATCH($G$2:$G$2344,$G$2:$G$2344,0))),G1932)</f>
        <v>tier - 2</v>
      </c>
      <c r="O1932" s="8" t="str" cm="1">
        <f t="array" ref="O1932">IF(H1932="?",INDEX($H$2:$H$2344,MODE(MATCH($H$2:$H$2344,$H$2:$H$2344,0))),H1932)</f>
        <v>tier - 3</v>
      </c>
      <c r="P1932" s="8" t="str">
        <f t="shared" si="214"/>
        <v>R1011</v>
      </c>
      <c r="Q1932" s="11">
        <f t="shared" si="215"/>
        <v>36123</v>
      </c>
      <c r="R1932" s="9">
        <f t="shared" si="217"/>
        <v>24</v>
      </c>
      <c r="S1932" s="9"/>
      <c r="T1932" s="40">
        <f>COUNTA(Table3[[#This Row],[month]:[age]])</f>
        <v>7</v>
      </c>
    </row>
    <row r="1933" spans="1:20" x14ac:dyDescent="0.25">
      <c r="A1933" t="s">
        <v>1964</v>
      </c>
      <c r="B1933">
        <v>1975</v>
      </c>
      <c r="C1933" t="s">
        <v>30</v>
      </c>
      <c r="D1933">
        <v>14</v>
      </c>
      <c r="E1933">
        <v>3</v>
      </c>
      <c r="F1933" s="42">
        <v>25309.49</v>
      </c>
      <c r="G1933" t="s">
        <v>11</v>
      </c>
      <c r="H1933" t="s">
        <v>16</v>
      </c>
      <c r="I1933" t="s">
        <v>42</v>
      </c>
      <c r="J1933" s="7">
        <f t="shared" si="212"/>
        <v>0</v>
      </c>
      <c r="K1933" s="9" t="str">
        <f t="shared" si="216"/>
        <v>Id408</v>
      </c>
      <c r="L1933" s="8" t="str">
        <f t="shared" si="213"/>
        <v>Dec</v>
      </c>
      <c r="M1933" s="9">
        <f t="shared" si="211"/>
        <v>1975</v>
      </c>
      <c r="N1933" s="8" t="str" cm="1">
        <f t="array" ref="N1933">IF(G1933="?",INDEX($G$2:$G$2344,MODE(MATCH($G$2:$G$2344,$G$2:$G$2344,0))),G1933)</f>
        <v>tier - 2</v>
      </c>
      <c r="O1933" s="8" t="str" cm="1">
        <f t="array" ref="O1933">IF(H1933="?",INDEX($H$2:$H$2344,MODE(MATCH($H$2:$H$2344,$H$2:$H$2344,0))),H1933)</f>
        <v>tier - 1</v>
      </c>
      <c r="P1933" s="8" t="str">
        <f t="shared" si="214"/>
        <v>R1011</v>
      </c>
      <c r="Q1933" s="11">
        <f t="shared" si="215"/>
        <v>27742</v>
      </c>
      <c r="R1933" s="9">
        <f t="shared" si="217"/>
        <v>47</v>
      </c>
      <c r="S1933" s="9"/>
      <c r="T1933" s="40">
        <f>COUNTA(Table3[[#This Row],[month]:[age]])</f>
        <v>7</v>
      </c>
    </row>
    <row r="1934" spans="1:20" x14ac:dyDescent="0.25">
      <c r="A1934" t="s">
        <v>1965</v>
      </c>
      <c r="B1934">
        <v>1972</v>
      </c>
      <c r="C1934" t="s">
        <v>20</v>
      </c>
      <c r="D1934">
        <v>26</v>
      </c>
      <c r="E1934">
        <v>2</v>
      </c>
      <c r="F1934" s="42">
        <v>25333.33</v>
      </c>
      <c r="G1934" t="s">
        <v>11</v>
      </c>
      <c r="H1934" t="s">
        <v>11</v>
      </c>
      <c r="I1934" t="s">
        <v>356</v>
      </c>
      <c r="J1934" s="7">
        <f t="shared" si="212"/>
        <v>0</v>
      </c>
      <c r="K1934" s="9" t="str">
        <f t="shared" si="216"/>
        <v>Id407</v>
      </c>
      <c r="L1934" s="8" t="str">
        <f t="shared" si="213"/>
        <v>Sep</v>
      </c>
      <c r="M1934" s="9">
        <f t="shared" si="211"/>
        <v>1972</v>
      </c>
      <c r="N1934" s="8" t="str" cm="1">
        <f t="array" ref="N1934">IF(G1934="?",INDEX($G$2:$G$2344,MODE(MATCH($G$2:$G$2344,$G$2:$G$2344,0))),G1934)</f>
        <v>tier - 2</v>
      </c>
      <c r="O1934" s="8" t="str" cm="1">
        <f t="array" ref="O1934">IF(H1934="?",INDEX($H$2:$H$2344,MODE(MATCH($H$2:$H$2344,$H$2:$H$2344,0))),H1934)</f>
        <v>tier - 2</v>
      </c>
      <c r="P1934" s="8" t="str">
        <f t="shared" si="214"/>
        <v>R1017</v>
      </c>
      <c r="Q1934" s="11">
        <f t="shared" si="215"/>
        <v>26568</v>
      </c>
      <c r="R1934" s="9">
        <f t="shared" si="217"/>
        <v>50</v>
      </c>
      <c r="S1934" s="9"/>
      <c r="T1934" s="40">
        <f>COUNTA(Table3[[#This Row],[month]:[age]])</f>
        <v>7</v>
      </c>
    </row>
    <row r="1935" spans="1:20" x14ac:dyDescent="0.25">
      <c r="A1935" t="s">
        <v>1966</v>
      </c>
      <c r="B1935">
        <v>1968</v>
      </c>
      <c r="C1935" t="s">
        <v>35</v>
      </c>
      <c r="D1935">
        <v>22</v>
      </c>
      <c r="E1935">
        <v>3</v>
      </c>
      <c r="F1935" s="42">
        <v>25382.3</v>
      </c>
      <c r="G1935" t="s">
        <v>11</v>
      </c>
      <c r="H1935" t="s">
        <v>11</v>
      </c>
      <c r="I1935" t="s">
        <v>42</v>
      </c>
      <c r="J1935" s="7">
        <f t="shared" si="212"/>
        <v>0</v>
      </c>
      <c r="K1935" s="9" t="str">
        <f t="shared" si="216"/>
        <v>Id406</v>
      </c>
      <c r="L1935" s="8" t="str">
        <f t="shared" si="213"/>
        <v>Aug</v>
      </c>
      <c r="M1935" s="9">
        <f t="shared" si="211"/>
        <v>1968</v>
      </c>
      <c r="N1935" s="8" t="str" cm="1">
        <f t="array" ref="N1935">IF(G1935="?",INDEX($G$2:$G$2344,MODE(MATCH($G$2:$G$2344,$G$2:$G$2344,0))),G1935)</f>
        <v>tier - 2</v>
      </c>
      <c r="O1935" s="8" t="str" cm="1">
        <f t="array" ref="O1935">IF(H1935="?",INDEX($H$2:$H$2344,MODE(MATCH($H$2:$H$2344,$H$2:$H$2344,0))),H1935)</f>
        <v>tier - 2</v>
      </c>
      <c r="P1935" s="8" t="str">
        <f t="shared" si="214"/>
        <v>R1011</v>
      </c>
      <c r="Q1935" s="11">
        <f t="shared" si="215"/>
        <v>25072</v>
      </c>
      <c r="R1935" s="9">
        <f t="shared" si="217"/>
        <v>54</v>
      </c>
      <c r="S1935" s="9"/>
      <c r="T1935" s="40">
        <f>COUNTA(Table3[[#This Row],[month]:[age]])</f>
        <v>7</v>
      </c>
    </row>
    <row r="1936" spans="1:20" x14ac:dyDescent="0.25">
      <c r="A1936" t="s">
        <v>1967</v>
      </c>
      <c r="B1936">
        <v>1968</v>
      </c>
      <c r="C1936" t="s">
        <v>30</v>
      </c>
      <c r="D1936">
        <v>11</v>
      </c>
      <c r="E1936">
        <v>1</v>
      </c>
      <c r="F1936" s="42">
        <v>25517.11</v>
      </c>
      <c r="G1936" t="s">
        <v>11</v>
      </c>
      <c r="H1936" t="s">
        <v>12</v>
      </c>
      <c r="I1936" t="s">
        <v>356</v>
      </c>
      <c r="J1936" s="7">
        <f t="shared" si="212"/>
        <v>0</v>
      </c>
      <c r="K1936" s="9" t="str">
        <f t="shared" si="216"/>
        <v>Id405</v>
      </c>
      <c r="L1936" s="8" t="str">
        <f t="shared" si="213"/>
        <v>Dec</v>
      </c>
      <c r="M1936" s="9">
        <f t="shared" si="211"/>
        <v>1968</v>
      </c>
      <c r="N1936" s="8" t="str" cm="1">
        <f t="array" ref="N1936">IF(G1936="?",INDEX($G$2:$G$2344,MODE(MATCH($G$2:$G$2344,$G$2:$G$2344,0))),G1936)</f>
        <v>tier - 2</v>
      </c>
      <c r="O1936" s="8" t="str" cm="1">
        <f t="array" ref="O1936">IF(H1936="?",INDEX($H$2:$H$2344,MODE(MATCH($H$2:$H$2344,$H$2:$H$2344,0))),H1936)</f>
        <v>tier - 3</v>
      </c>
      <c r="P1936" s="8" t="str">
        <f t="shared" si="214"/>
        <v>R1017</v>
      </c>
      <c r="Q1936" s="11">
        <f t="shared" si="215"/>
        <v>25183</v>
      </c>
      <c r="R1936" s="9">
        <f t="shared" si="217"/>
        <v>54</v>
      </c>
      <c r="S1936" s="9"/>
      <c r="T1936" s="40">
        <f>COUNTA(Table3[[#This Row],[month]:[age]])</f>
        <v>7</v>
      </c>
    </row>
    <row r="1937" spans="1:20" x14ac:dyDescent="0.25">
      <c r="A1937" t="s">
        <v>1968</v>
      </c>
      <c r="B1937">
        <v>2001</v>
      </c>
      <c r="C1937" t="s">
        <v>35</v>
      </c>
      <c r="D1937">
        <v>2</v>
      </c>
      <c r="E1937">
        <v>0</v>
      </c>
      <c r="F1937" s="42">
        <v>25648.98</v>
      </c>
      <c r="G1937" t="s">
        <v>11</v>
      </c>
      <c r="H1937" t="s">
        <v>16</v>
      </c>
      <c r="I1937" t="s">
        <v>42</v>
      </c>
      <c r="J1937" s="7">
        <f t="shared" si="212"/>
        <v>0</v>
      </c>
      <c r="K1937" s="9" t="str">
        <f t="shared" si="216"/>
        <v>Id404</v>
      </c>
      <c r="L1937" s="8" t="str">
        <f t="shared" si="213"/>
        <v>Aug</v>
      </c>
      <c r="M1937" s="9">
        <f t="shared" si="211"/>
        <v>2001</v>
      </c>
      <c r="N1937" s="8" t="str" cm="1">
        <f t="array" ref="N1937">IF(G1937="?",INDEX($G$2:$G$2344,MODE(MATCH($G$2:$G$2344,$G$2:$G$2344,0))),G1937)</f>
        <v>tier - 2</v>
      </c>
      <c r="O1937" s="8" t="str" cm="1">
        <f t="array" ref="O1937">IF(H1937="?",INDEX($H$2:$H$2344,MODE(MATCH($H$2:$H$2344,$H$2:$H$2344,0))),H1937)</f>
        <v>tier - 1</v>
      </c>
      <c r="P1937" s="8" t="str">
        <f t="shared" si="214"/>
        <v>R1011</v>
      </c>
      <c r="Q1937" s="11">
        <f t="shared" si="215"/>
        <v>37105</v>
      </c>
      <c r="R1937" s="9">
        <f t="shared" si="217"/>
        <v>21</v>
      </c>
      <c r="S1937" s="9"/>
      <c r="T1937" s="40">
        <f>COUNTA(Table3[[#This Row],[month]:[age]])</f>
        <v>7</v>
      </c>
    </row>
    <row r="1938" spans="1:20" x14ac:dyDescent="0.25">
      <c r="A1938" t="s">
        <v>1969</v>
      </c>
      <c r="B1938">
        <v>1972</v>
      </c>
      <c r="C1938" t="s">
        <v>10</v>
      </c>
      <c r="D1938">
        <v>17</v>
      </c>
      <c r="E1938">
        <v>0</v>
      </c>
      <c r="F1938" s="42">
        <v>25656.58</v>
      </c>
      <c r="G1938" t="s">
        <v>11</v>
      </c>
      <c r="H1938" t="s">
        <v>12</v>
      </c>
      <c r="I1938" t="s">
        <v>247</v>
      </c>
      <c r="J1938" s="7">
        <f t="shared" si="212"/>
        <v>0</v>
      </c>
      <c r="K1938" s="9" t="str">
        <f t="shared" si="216"/>
        <v>Id403</v>
      </c>
      <c r="L1938" s="8" t="str">
        <f t="shared" si="213"/>
        <v>Jul</v>
      </c>
      <c r="M1938" s="9">
        <f t="shared" si="211"/>
        <v>1972</v>
      </c>
      <c r="N1938" s="8" t="str" cm="1">
        <f t="array" ref="N1938">IF(G1938="?",INDEX($G$2:$G$2344,MODE(MATCH($G$2:$G$2344,$G$2:$G$2344,0))),G1938)</f>
        <v>tier - 2</v>
      </c>
      <c r="O1938" s="8" t="str" cm="1">
        <f t="array" ref="O1938">IF(H1938="?",INDEX($H$2:$H$2344,MODE(MATCH($H$2:$H$2344,$H$2:$H$2344,0))),H1938)</f>
        <v>tier - 3</v>
      </c>
      <c r="P1938" s="8" t="str">
        <f t="shared" si="214"/>
        <v>R1024</v>
      </c>
      <c r="Q1938" s="11">
        <f t="shared" si="215"/>
        <v>26497</v>
      </c>
      <c r="R1938" s="9">
        <f t="shared" si="217"/>
        <v>50</v>
      </c>
      <c r="S1938" s="9"/>
      <c r="T1938" s="40">
        <f>COUNTA(Table3[[#This Row],[month]:[age]])</f>
        <v>7</v>
      </c>
    </row>
    <row r="1939" spans="1:20" x14ac:dyDescent="0.25">
      <c r="A1939" t="s">
        <v>1970</v>
      </c>
      <c r="B1939">
        <v>1963</v>
      </c>
      <c r="C1939" t="s">
        <v>35</v>
      </c>
      <c r="D1939">
        <v>21</v>
      </c>
      <c r="E1939">
        <v>0</v>
      </c>
      <c r="F1939" s="42">
        <v>25678.78</v>
      </c>
      <c r="G1939" t="s">
        <v>11</v>
      </c>
      <c r="H1939" t="s">
        <v>12</v>
      </c>
      <c r="I1939" t="s">
        <v>23</v>
      </c>
      <c r="J1939" s="7">
        <f t="shared" si="212"/>
        <v>0</v>
      </c>
      <c r="K1939" s="9" t="str">
        <f t="shared" si="216"/>
        <v>Id402</v>
      </c>
      <c r="L1939" s="8" t="str">
        <f t="shared" si="213"/>
        <v>Aug</v>
      </c>
      <c r="M1939" s="9">
        <f t="shared" si="211"/>
        <v>1963</v>
      </c>
      <c r="N1939" s="8" t="str" cm="1">
        <f t="array" ref="N1939">IF(G1939="?",INDEX($G$2:$G$2344,MODE(MATCH($G$2:$G$2344,$G$2:$G$2344,0))),G1939)</f>
        <v>tier - 2</v>
      </c>
      <c r="O1939" s="8" t="str" cm="1">
        <f t="array" ref="O1939">IF(H1939="?",INDEX($H$2:$H$2344,MODE(MATCH($H$2:$H$2344,$H$2:$H$2344,0))),H1939)</f>
        <v>tier - 3</v>
      </c>
      <c r="P1939" s="8" t="str">
        <f t="shared" si="214"/>
        <v>R1012</v>
      </c>
      <c r="Q1939" s="11">
        <f t="shared" si="215"/>
        <v>23244</v>
      </c>
      <c r="R1939" s="9">
        <f t="shared" si="217"/>
        <v>59</v>
      </c>
      <c r="S1939" s="9"/>
      <c r="T1939" s="40">
        <f>COUNTA(Table3[[#This Row],[month]:[age]])</f>
        <v>7</v>
      </c>
    </row>
    <row r="1940" spans="1:20" x14ac:dyDescent="0.25">
      <c r="A1940" t="s">
        <v>1971</v>
      </c>
      <c r="B1940">
        <v>1970</v>
      </c>
      <c r="C1940" t="s">
        <v>30</v>
      </c>
      <c r="D1940">
        <v>3</v>
      </c>
      <c r="E1940">
        <v>3</v>
      </c>
      <c r="F1940" s="42">
        <v>25992.82</v>
      </c>
      <c r="G1940" t="s">
        <v>11</v>
      </c>
      <c r="H1940" t="s">
        <v>11</v>
      </c>
      <c r="I1940" t="s">
        <v>13</v>
      </c>
      <c r="J1940" s="7">
        <f t="shared" si="212"/>
        <v>0</v>
      </c>
      <c r="K1940" s="9" t="str">
        <f t="shared" si="216"/>
        <v>Id401</v>
      </c>
      <c r="L1940" s="8" t="str">
        <f t="shared" si="213"/>
        <v>Dec</v>
      </c>
      <c r="M1940" s="9">
        <f t="shared" si="211"/>
        <v>1970</v>
      </c>
      <c r="N1940" s="8" t="str" cm="1">
        <f t="array" ref="N1940">IF(G1940="?",INDEX($G$2:$G$2344,MODE(MATCH($G$2:$G$2344,$G$2:$G$2344,0))),G1940)</f>
        <v>tier - 2</v>
      </c>
      <c r="O1940" s="8" t="str" cm="1">
        <f t="array" ref="O1940">IF(H1940="?",INDEX($H$2:$H$2344,MODE(MATCH($H$2:$H$2344,$H$2:$H$2344,0))),H1940)</f>
        <v>tier - 2</v>
      </c>
      <c r="P1940" s="8" t="str">
        <f t="shared" si="214"/>
        <v>R1013</v>
      </c>
      <c r="Q1940" s="11">
        <f t="shared" si="215"/>
        <v>25905</v>
      </c>
      <c r="R1940" s="9">
        <f t="shared" si="217"/>
        <v>52</v>
      </c>
      <c r="S1940" s="9"/>
      <c r="T1940" s="40">
        <f>COUNTA(Table3[[#This Row],[month]:[age]])</f>
        <v>7</v>
      </c>
    </row>
    <row r="1941" spans="1:20" x14ac:dyDescent="0.25">
      <c r="A1941" t="s">
        <v>1972</v>
      </c>
      <c r="B1941">
        <v>2001</v>
      </c>
      <c r="C1941" t="s">
        <v>18</v>
      </c>
      <c r="D1941">
        <v>5</v>
      </c>
      <c r="E1941">
        <v>2</v>
      </c>
      <c r="F1941" s="42">
        <v>26018.95</v>
      </c>
      <c r="G1941" t="s">
        <v>11</v>
      </c>
      <c r="H1941" t="s">
        <v>11</v>
      </c>
      <c r="I1941" t="s">
        <v>23</v>
      </c>
      <c r="J1941" s="7">
        <f t="shared" si="212"/>
        <v>0</v>
      </c>
      <c r="K1941" s="9" t="str">
        <f t="shared" si="216"/>
        <v>Id400</v>
      </c>
      <c r="L1941" s="8" t="str">
        <f t="shared" si="213"/>
        <v>Jun</v>
      </c>
      <c r="M1941" s="9">
        <f t="shared" si="211"/>
        <v>2001</v>
      </c>
      <c r="N1941" s="8" t="str" cm="1">
        <f t="array" ref="N1941">IF(G1941="?",INDEX($G$2:$G$2344,MODE(MATCH($G$2:$G$2344,$G$2:$G$2344,0))),G1941)</f>
        <v>tier - 2</v>
      </c>
      <c r="O1941" s="8" t="str" cm="1">
        <f t="array" ref="O1941">IF(H1941="?",INDEX($H$2:$H$2344,MODE(MATCH($H$2:$H$2344,$H$2:$H$2344,0))),H1941)</f>
        <v>tier - 2</v>
      </c>
      <c r="P1941" s="8" t="str">
        <f t="shared" si="214"/>
        <v>R1012</v>
      </c>
      <c r="Q1941" s="11">
        <f t="shared" si="215"/>
        <v>37047</v>
      </c>
      <c r="R1941" s="9">
        <f t="shared" si="217"/>
        <v>22</v>
      </c>
      <c r="S1941" s="9"/>
      <c r="T1941" s="40">
        <f>COUNTA(Table3[[#This Row],[month]:[age]])</f>
        <v>7</v>
      </c>
    </row>
    <row r="1942" spans="1:20" x14ac:dyDescent="0.25">
      <c r="A1942" t="s">
        <v>1973</v>
      </c>
      <c r="B1942">
        <v>2000</v>
      </c>
      <c r="C1942" t="s">
        <v>30</v>
      </c>
      <c r="D1942">
        <v>26</v>
      </c>
      <c r="E1942">
        <v>0</v>
      </c>
      <c r="F1942" s="42">
        <v>26026.97</v>
      </c>
      <c r="G1942" t="s">
        <v>11</v>
      </c>
      <c r="H1942" t="s">
        <v>12</v>
      </c>
      <c r="I1942" t="s">
        <v>42</v>
      </c>
      <c r="J1942" s="7">
        <f t="shared" si="212"/>
        <v>0</v>
      </c>
      <c r="K1942" s="9" t="str">
        <f t="shared" si="216"/>
        <v>Id399</v>
      </c>
      <c r="L1942" s="8" t="str">
        <f t="shared" si="213"/>
        <v>Dec</v>
      </c>
      <c r="M1942" s="9">
        <f t="shared" si="211"/>
        <v>2000</v>
      </c>
      <c r="N1942" s="8" t="str" cm="1">
        <f t="array" ref="N1942">IF(G1942="?",INDEX($G$2:$G$2344,MODE(MATCH($G$2:$G$2344,$G$2:$G$2344,0))),G1942)</f>
        <v>tier - 2</v>
      </c>
      <c r="O1942" s="8" t="str" cm="1">
        <f t="array" ref="O1942">IF(H1942="?",INDEX($H$2:$H$2344,MODE(MATCH($H$2:$H$2344,$H$2:$H$2344,0))),H1942)</f>
        <v>tier - 3</v>
      </c>
      <c r="P1942" s="8" t="str">
        <f t="shared" si="214"/>
        <v>R1011</v>
      </c>
      <c r="Q1942" s="11">
        <f t="shared" si="215"/>
        <v>36886</v>
      </c>
      <c r="R1942" s="9">
        <f t="shared" si="217"/>
        <v>22</v>
      </c>
      <c r="S1942" s="9"/>
      <c r="T1942" s="40">
        <f>COUNTA(Table3[[#This Row],[month]:[age]])</f>
        <v>7</v>
      </c>
    </row>
    <row r="1943" spans="1:20" x14ac:dyDescent="0.25">
      <c r="A1943" t="s">
        <v>1974</v>
      </c>
      <c r="B1943">
        <v>1966</v>
      </c>
      <c r="C1943" t="s">
        <v>10</v>
      </c>
      <c r="D1943">
        <v>9</v>
      </c>
      <c r="E1943">
        <v>1</v>
      </c>
      <c r="F1943" s="42">
        <v>26109.33</v>
      </c>
      <c r="G1943" t="s">
        <v>11</v>
      </c>
      <c r="H1943" t="s">
        <v>12</v>
      </c>
      <c r="I1943" t="s">
        <v>23</v>
      </c>
      <c r="J1943" s="7">
        <f t="shared" si="212"/>
        <v>0</v>
      </c>
      <c r="K1943" s="9" t="str">
        <f t="shared" si="216"/>
        <v>Id398</v>
      </c>
      <c r="L1943" s="8" t="str">
        <f t="shared" si="213"/>
        <v>Jul</v>
      </c>
      <c r="M1943" s="9">
        <f t="shared" si="211"/>
        <v>1966</v>
      </c>
      <c r="N1943" s="8" t="str" cm="1">
        <f t="array" ref="N1943">IF(G1943="?",INDEX($G$2:$G$2344,MODE(MATCH($G$2:$G$2344,$G$2:$G$2344,0))),G1943)</f>
        <v>tier - 2</v>
      </c>
      <c r="O1943" s="8" t="str" cm="1">
        <f t="array" ref="O1943">IF(H1943="?",INDEX($H$2:$H$2344,MODE(MATCH($H$2:$H$2344,$H$2:$H$2344,0))),H1943)</f>
        <v>tier - 3</v>
      </c>
      <c r="P1943" s="8" t="str">
        <f t="shared" si="214"/>
        <v>R1012</v>
      </c>
      <c r="Q1943" s="11">
        <f t="shared" si="215"/>
        <v>24297</v>
      </c>
      <c r="R1943" s="9">
        <f t="shared" si="217"/>
        <v>56</v>
      </c>
      <c r="S1943" s="9"/>
      <c r="T1943" s="40">
        <f>COUNTA(Table3[[#This Row],[month]:[age]])</f>
        <v>7</v>
      </c>
    </row>
    <row r="1944" spans="1:20" x14ac:dyDescent="0.25">
      <c r="A1944" t="s">
        <v>1975</v>
      </c>
      <c r="B1944">
        <v>2002</v>
      </c>
      <c r="C1944" t="s">
        <v>37</v>
      </c>
      <c r="D1944">
        <v>11</v>
      </c>
      <c r="E1944">
        <v>0</v>
      </c>
      <c r="F1944" s="42">
        <v>26125.67</v>
      </c>
      <c r="G1944" t="s">
        <v>11</v>
      </c>
      <c r="H1944" t="s">
        <v>16</v>
      </c>
      <c r="I1944" t="s">
        <v>13</v>
      </c>
      <c r="J1944" s="7">
        <f t="shared" si="212"/>
        <v>0</v>
      </c>
      <c r="K1944" s="9" t="str">
        <f t="shared" si="216"/>
        <v>Id397</v>
      </c>
      <c r="L1944" s="8" t="str">
        <f t="shared" si="213"/>
        <v>Oct</v>
      </c>
      <c r="M1944" s="9">
        <f t="shared" si="211"/>
        <v>2002</v>
      </c>
      <c r="N1944" s="8" t="str" cm="1">
        <f t="array" ref="N1944">IF(G1944="?",INDEX($G$2:$G$2344,MODE(MATCH($G$2:$G$2344,$G$2:$G$2344,0))),G1944)</f>
        <v>tier - 2</v>
      </c>
      <c r="O1944" s="8" t="str" cm="1">
        <f t="array" ref="O1944">IF(H1944="?",INDEX($H$2:$H$2344,MODE(MATCH($H$2:$H$2344,$H$2:$H$2344,0))),H1944)</f>
        <v>tier - 1</v>
      </c>
      <c r="P1944" s="8" t="str">
        <f t="shared" si="214"/>
        <v>R1013</v>
      </c>
      <c r="Q1944" s="11">
        <f t="shared" si="215"/>
        <v>37540</v>
      </c>
      <c r="R1944" s="9">
        <f t="shared" si="217"/>
        <v>20</v>
      </c>
      <c r="S1944" s="9"/>
      <c r="T1944" s="40">
        <f>COUNTA(Table3[[#This Row],[month]:[age]])</f>
        <v>7</v>
      </c>
    </row>
    <row r="1945" spans="1:20" x14ac:dyDescent="0.25">
      <c r="A1945" t="s">
        <v>1976</v>
      </c>
      <c r="B1945">
        <v>1973</v>
      </c>
      <c r="C1945" t="s">
        <v>10</v>
      </c>
      <c r="D1945">
        <v>7</v>
      </c>
      <c r="E1945">
        <v>1</v>
      </c>
      <c r="F1945" s="42">
        <v>26140.36</v>
      </c>
      <c r="G1945" t="s">
        <v>11</v>
      </c>
      <c r="H1945" t="s">
        <v>12</v>
      </c>
      <c r="I1945" t="s">
        <v>42</v>
      </c>
      <c r="J1945" s="7">
        <f t="shared" si="212"/>
        <v>0</v>
      </c>
      <c r="K1945" s="9" t="str">
        <f t="shared" si="216"/>
        <v>Id396</v>
      </c>
      <c r="L1945" s="8" t="str">
        <f t="shared" si="213"/>
        <v>Jul</v>
      </c>
      <c r="M1945" s="9">
        <f t="shared" si="211"/>
        <v>1973</v>
      </c>
      <c r="N1945" s="8" t="str" cm="1">
        <f t="array" ref="N1945">IF(G1945="?",INDEX($G$2:$G$2344,MODE(MATCH($G$2:$G$2344,$G$2:$G$2344,0))),G1945)</f>
        <v>tier - 2</v>
      </c>
      <c r="O1945" s="8" t="str" cm="1">
        <f t="array" ref="O1945">IF(H1945="?",INDEX($H$2:$H$2344,MODE(MATCH($H$2:$H$2344,$H$2:$H$2344,0))),H1945)</f>
        <v>tier - 3</v>
      </c>
      <c r="P1945" s="8" t="str">
        <f t="shared" si="214"/>
        <v>R1011</v>
      </c>
      <c r="Q1945" s="11">
        <f t="shared" si="215"/>
        <v>26852</v>
      </c>
      <c r="R1945" s="9">
        <f t="shared" si="217"/>
        <v>49</v>
      </c>
      <c r="S1945" s="9"/>
      <c r="T1945" s="40">
        <f>COUNTA(Table3[[#This Row],[month]:[age]])</f>
        <v>7</v>
      </c>
    </row>
    <row r="1946" spans="1:20" x14ac:dyDescent="0.25">
      <c r="A1946" t="s">
        <v>1977</v>
      </c>
      <c r="B1946">
        <v>1975</v>
      </c>
      <c r="C1946" t="s">
        <v>18</v>
      </c>
      <c r="D1946">
        <v>4</v>
      </c>
      <c r="E1946">
        <v>1</v>
      </c>
      <c r="F1946" s="42">
        <v>26236.58</v>
      </c>
      <c r="G1946" t="s">
        <v>11</v>
      </c>
      <c r="H1946" t="s">
        <v>16</v>
      </c>
      <c r="I1946" t="s">
        <v>42</v>
      </c>
      <c r="J1946" s="7">
        <f t="shared" si="212"/>
        <v>0</v>
      </c>
      <c r="K1946" s="9" t="str">
        <f t="shared" si="216"/>
        <v>Id395</v>
      </c>
      <c r="L1946" s="8" t="str">
        <f t="shared" si="213"/>
        <v>Jun</v>
      </c>
      <c r="M1946" s="9">
        <f t="shared" si="211"/>
        <v>1975</v>
      </c>
      <c r="N1946" s="8" t="str" cm="1">
        <f t="array" ref="N1946">IF(G1946="?",INDEX($G$2:$G$2344,MODE(MATCH($G$2:$G$2344,$G$2:$G$2344,0))),G1946)</f>
        <v>tier - 2</v>
      </c>
      <c r="O1946" s="8" t="str" cm="1">
        <f t="array" ref="O1946">IF(H1946="?",INDEX($H$2:$H$2344,MODE(MATCH($H$2:$H$2344,$H$2:$H$2344,0))),H1946)</f>
        <v>tier - 1</v>
      </c>
      <c r="P1946" s="8" t="str">
        <f t="shared" si="214"/>
        <v>R1011</v>
      </c>
      <c r="Q1946" s="11">
        <f t="shared" si="215"/>
        <v>27549</v>
      </c>
      <c r="R1946" s="9">
        <f t="shared" si="217"/>
        <v>48</v>
      </c>
      <c r="S1946" s="9"/>
      <c r="T1946" s="40">
        <f>COUNTA(Table3[[#This Row],[month]:[age]])</f>
        <v>7</v>
      </c>
    </row>
    <row r="1947" spans="1:20" x14ac:dyDescent="0.25">
      <c r="A1947" t="s">
        <v>1978</v>
      </c>
      <c r="B1947">
        <v>2004</v>
      </c>
      <c r="C1947" t="s">
        <v>30</v>
      </c>
      <c r="D1947">
        <v>5</v>
      </c>
      <c r="E1947">
        <v>0</v>
      </c>
      <c r="F1947" s="42">
        <v>26316.59</v>
      </c>
      <c r="G1947" t="s">
        <v>11</v>
      </c>
      <c r="H1947" t="s">
        <v>12</v>
      </c>
      <c r="I1947" t="s">
        <v>42</v>
      </c>
      <c r="J1947" s="7">
        <f t="shared" si="212"/>
        <v>0</v>
      </c>
      <c r="K1947" s="9" t="str">
        <f t="shared" si="216"/>
        <v>Id394</v>
      </c>
      <c r="L1947" s="8" t="str">
        <f t="shared" si="213"/>
        <v>Dec</v>
      </c>
      <c r="M1947" s="9">
        <f t="shared" si="211"/>
        <v>2004</v>
      </c>
      <c r="N1947" s="8" t="str" cm="1">
        <f t="array" ref="N1947">IF(G1947="?",INDEX($G$2:$G$2344,MODE(MATCH($G$2:$G$2344,$G$2:$G$2344,0))),G1947)</f>
        <v>tier - 2</v>
      </c>
      <c r="O1947" s="8" t="str" cm="1">
        <f t="array" ref="O1947">IF(H1947="?",INDEX($H$2:$H$2344,MODE(MATCH($H$2:$H$2344,$H$2:$H$2344,0))),H1947)</f>
        <v>tier - 3</v>
      </c>
      <c r="P1947" s="8" t="str">
        <f t="shared" si="214"/>
        <v>R1011</v>
      </c>
      <c r="Q1947" s="11">
        <f t="shared" si="215"/>
        <v>38326</v>
      </c>
      <c r="R1947" s="9">
        <f t="shared" si="217"/>
        <v>18</v>
      </c>
      <c r="S1947" s="9"/>
      <c r="T1947" s="40">
        <f>COUNTA(Table3[[#This Row],[month]:[age]])</f>
        <v>7</v>
      </c>
    </row>
    <row r="1948" spans="1:20" x14ac:dyDescent="0.25">
      <c r="A1948" t="s">
        <v>1979</v>
      </c>
      <c r="B1948">
        <v>1974</v>
      </c>
      <c r="C1948" t="s">
        <v>20</v>
      </c>
      <c r="D1948">
        <v>21</v>
      </c>
      <c r="E1948">
        <v>1</v>
      </c>
      <c r="F1948" s="42">
        <v>26392.26</v>
      </c>
      <c r="G1948" t="s">
        <v>11</v>
      </c>
      <c r="H1948" t="s">
        <v>11</v>
      </c>
      <c r="I1948" t="s">
        <v>247</v>
      </c>
      <c r="J1948" s="7">
        <f t="shared" si="212"/>
        <v>0</v>
      </c>
      <c r="K1948" s="9" t="str">
        <f t="shared" si="216"/>
        <v>Id393</v>
      </c>
      <c r="L1948" s="8" t="str">
        <f t="shared" si="213"/>
        <v>Sep</v>
      </c>
      <c r="M1948" s="9">
        <f t="shared" si="211"/>
        <v>1974</v>
      </c>
      <c r="N1948" s="8" t="str" cm="1">
        <f t="array" ref="N1948">IF(G1948="?",INDEX($G$2:$G$2344,MODE(MATCH($G$2:$G$2344,$G$2:$G$2344,0))),G1948)</f>
        <v>tier - 2</v>
      </c>
      <c r="O1948" s="8" t="str" cm="1">
        <f t="array" ref="O1948">IF(H1948="?",INDEX($H$2:$H$2344,MODE(MATCH($H$2:$H$2344,$H$2:$H$2344,0))),H1948)</f>
        <v>tier - 2</v>
      </c>
      <c r="P1948" s="8" t="str">
        <f t="shared" si="214"/>
        <v>R1024</v>
      </c>
      <c r="Q1948" s="11">
        <f t="shared" si="215"/>
        <v>27293</v>
      </c>
      <c r="R1948" s="9">
        <f t="shared" si="217"/>
        <v>48</v>
      </c>
      <c r="S1948" s="9"/>
      <c r="T1948" s="40">
        <f>COUNTA(Table3[[#This Row],[month]:[age]])</f>
        <v>7</v>
      </c>
    </row>
    <row r="1949" spans="1:20" x14ac:dyDescent="0.25">
      <c r="A1949" t="s">
        <v>1980</v>
      </c>
      <c r="B1949">
        <v>1970</v>
      </c>
      <c r="C1949" t="s">
        <v>35</v>
      </c>
      <c r="D1949">
        <v>27</v>
      </c>
      <c r="E1949">
        <v>2</v>
      </c>
      <c r="F1949" s="42">
        <v>26467.1</v>
      </c>
      <c r="G1949" t="s">
        <v>11</v>
      </c>
      <c r="H1949" t="s">
        <v>12</v>
      </c>
      <c r="I1949" t="s">
        <v>23</v>
      </c>
      <c r="J1949" s="7">
        <f t="shared" si="212"/>
        <v>0</v>
      </c>
      <c r="K1949" s="9" t="str">
        <f t="shared" si="216"/>
        <v>Id392</v>
      </c>
      <c r="L1949" s="8" t="str">
        <f t="shared" si="213"/>
        <v>Aug</v>
      </c>
      <c r="M1949" s="9">
        <f t="shared" si="211"/>
        <v>1970</v>
      </c>
      <c r="N1949" s="8" t="str" cm="1">
        <f t="array" ref="N1949">IF(G1949="?",INDEX($G$2:$G$2344,MODE(MATCH($G$2:$G$2344,$G$2:$G$2344,0))),G1949)</f>
        <v>tier - 2</v>
      </c>
      <c r="O1949" s="8" t="str" cm="1">
        <f t="array" ref="O1949">IF(H1949="?",INDEX($H$2:$H$2344,MODE(MATCH($H$2:$H$2344,$H$2:$H$2344,0))),H1949)</f>
        <v>tier - 3</v>
      </c>
      <c r="P1949" s="8" t="str">
        <f t="shared" si="214"/>
        <v>R1012</v>
      </c>
      <c r="Q1949" s="11">
        <f t="shared" si="215"/>
        <v>25807</v>
      </c>
      <c r="R1949" s="9">
        <f t="shared" si="217"/>
        <v>52</v>
      </c>
      <c r="S1949" s="9"/>
      <c r="T1949" s="40">
        <f>COUNTA(Table3[[#This Row],[month]:[age]])</f>
        <v>7</v>
      </c>
    </row>
    <row r="1950" spans="1:20" x14ac:dyDescent="0.25">
      <c r="A1950" t="s">
        <v>1981</v>
      </c>
      <c r="B1950">
        <v>2004</v>
      </c>
      <c r="C1950" t="s">
        <v>20</v>
      </c>
      <c r="D1950">
        <v>5</v>
      </c>
      <c r="E1950">
        <v>0</v>
      </c>
      <c r="F1950" s="42">
        <v>26479.4</v>
      </c>
      <c r="G1950" t="s">
        <v>11</v>
      </c>
      <c r="H1950" t="s">
        <v>11</v>
      </c>
      <c r="I1950" t="s">
        <v>42</v>
      </c>
      <c r="J1950" s="7">
        <f t="shared" si="212"/>
        <v>0</v>
      </c>
      <c r="K1950" s="9" t="str">
        <f t="shared" si="216"/>
        <v>Id391</v>
      </c>
      <c r="L1950" s="8" t="str">
        <f t="shared" si="213"/>
        <v>Sep</v>
      </c>
      <c r="M1950" s="9">
        <f t="shared" si="211"/>
        <v>2004</v>
      </c>
      <c r="N1950" s="8" t="str" cm="1">
        <f t="array" ref="N1950">IF(G1950="?",INDEX($G$2:$G$2344,MODE(MATCH($G$2:$G$2344,$G$2:$G$2344,0))),G1950)</f>
        <v>tier - 2</v>
      </c>
      <c r="O1950" s="8" t="str" cm="1">
        <f t="array" ref="O1950">IF(H1950="?",INDEX($H$2:$H$2344,MODE(MATCH($H$2:$H$2344,$H$2:$H$2344,0))),H1950)</f>
        <v>tier - 2</v>
      </c>
      <c r="P1950" s="8" t="str">
        <f t="shared" si="214"/>
        <v>R1011</v>
      </c>
      <c r="Q1950" s="11">
        <f t="shared" si="215"/>
        <v>38235</v>
      </c>
      <c r="R1950" s="9">
        <f t="shared" si="217"/>
        <v>18</v>
      </c>
      <c r="S1950" s="9"/>
      <c r="T1950" s="40">
        <f>COUNTA(Table3[[#This Row],[month]:[age]])</f>
        <v>7</v>
      </c>
    </row>
    <row r="1951" spans="1:20" x14ac:dyDescent="0.25">
      <c r="A1951" t="s">
        <v>1982</v>
      </c>
      <c r="B1951">
        <v>1988</v>
      </c>
      <c r="C1951" t="s">
        <v>10</v>
      </c>
      <c r="D1951">
        <v>22</v>
      </c>
      <c r="E1951">
        <v>3</v>
      </c>
      <c r="F1951" s="42">
        <v>26607.89</v>
      </c>
      <c r="G1951" t="s">
        <v>11</v>
      </c>
      <c r="H1951" t="s">
        <v>16</v>
      </c>
      <c r="I1951" t="s">
        <v>42</v>
      </c>
      <c r="J1951" s="7">
        <f t="shared" si="212"/>
        <v>0</v>
      </c>
      <c r="K1951" s="9" t="str">
        <f t="shared" si="216"/>
        <v>Id390</v>
      </c>
      <c r="L1951" s="8" t="str">
        <f t="shared" si="213"/>
        <v>Jul</v>
      </c>
      <c r="M1951" s="9">
        <f t="shared" si="211"/>
        <v>1988</v>
      </c>
      <c r="N1951" s="8" t="str" cm="1">
        <f t="array" ref="N1951">IF(G1951="?",INDEX($G$2:$G$2344,MODE(MATCH($G$2:$G$2344,$G$2:$G$2344,0))),G1951)</f>
        <v>tier - 2</v>
      </c>
      <c r="O1951" s="8" t="str" cm="1">
        <f t="array" ref="O1951">IF(H1951="?",INDEX($H$2:$H$2344,MODE(MATCH($H$2:$H$2344,$H$2:$H$2344,0))),H1951)</f>
        <v>tier - 1</v>
      </c>
      <c r="P1951" s="8" t="str">
        <f t="shared" si="214"/>
        <v>R1011</v>
      </c>
      <c r="Q1951" s="11">
        <f t="shared" si="215"/>
        <v>32346</v>
      </c>
      <c r="R1951" s="9">
        <f t="shared" si="217"/>
        <v>34</v>
      </c>
      <c r="S1951" s="9"/>
      <c r="T1951" s="40">
        <f>COUNTA(Table3[[#This Row],[month]:[age]])</f>
        <v>7</v>
      </c>
    </row>
    <row r="1952" spans="1:20" x14ac:dyDescent="0.25">
      <c r="A1952" t="s">
        <v>1983</v>
      </c>
      <c r="B1952">
        <v>1991</v>
      </c>
      <c r="C1952" t="s">
        <v>35</v>
      </c>
      <c r="D1952">
        <v>22</v>
      </c>
      <c r="E1952">
        <v>3</v>
      </c>
      <c r="F1952" s="42">
        <v>26912.560000000001</v>
      </c>
      <c r="G1952" t="s">
        <v>11</v>
      </c>
      <c r="H1952" t="s">
        <v>11</v>
      </c>
      <c r="I1952" t="s">
        <v>42</v>
      </c>
      <c r="J1952" s="7">
        <f t="shared" si="212"/>
        <v>0</v>
      </c>
      <c r="K1952" s="9" t="str">
        <f t="shared" si="216"/>
        <v>Id389</v>
      </c>
      <c r="L1952" s="8" t="str">
        <f t="shared" si="213"/>
        <v>Aug</v>
      </c>
      <c r="M1952" s="9">
        <f t="shared" si="211"/>
        <v>1991</v>
      </c>
      <c r="N1952" s="8" t="str" cm="1">
        <f t="array" ref="N1952">IF(G1952="?",INDEX($G$2:$G$2344,MODE(MATCH($G$2:$G$2344,$G$2:$G$2344,0))),G1952)</f>
        <v>tier - 2</v>
      </c>
      <c r="O1952" s="8" t="str" cm="1">
        <f t="array" ref="O1952">IF(H1952="?",INDEX($H$2:$H$2344,MODE(MATCH($H$2:$H$2344,$H$2:$H$2344,0))),H1952)</f>
        <v>tier - 2</v>
      </c>
      <c r="P1952" s="8" t="str">
        <f t="shared" si="214"/>
        <v>R1011</v>
      </c>
      <c r="Q1952" s="11">
        <f t="shared" si="215"/>
        <v>33472</v>
      </c>
      <c r="R1952" s="9">
        <f t="shared" si="217"/>
        <v>31</v>
      </c>
      <c r="S1952" s="9"/>
      <c r="T1952" s="40">
        <f>COUNTA(Table3[[#This Row],[month]:[age]])</f>
        <v>7</v>
      </c>
    </row>
    <row r="1953" spans="1:20" x14ac:dyDescent="0.25">
      <c r="A1953" t="s">
        <v>1984</v>
      </c>
      <c r="B1953">
        <v>1958</v>
      </c>
      <c r="C1953" t="s">
        <v>30</v>
      </c>
      <c r="D1953">
        <v>25</v>
      </c>
      <c r="E1953">
        <v>0</v>
      </c>
      <c r="F1953" s="42">
        <v>26926.51</v>
      </c>
      <c r="G1953" t="s">
        <v>11</v>
      </c>
      <c r="H1953" t="s">
        <v>16</v>
      </c>
      <c r="I1953" t="s">
        <v>13</v>
      </c>
      <c r="J1953" s="7">
        <f t="shared" si="212"/>
        <v>0</v>
      </c>
      <c r="K1953" s="9" t="str">
        <f t="shared" si="216"/>
        <v>Id388</v>
      </c>
      <c r="L1953" s="8" t="str">
        <f t="shared" si="213"/>
        <v>Dec</v>
      </c>
      <c r="M1953" s="9">
        <f t="shared" si="211"/>
        <v>1958</v>
      </c>
      <c r="N1953" s="8" t="str" cm="1">
        <f t="array" ref="N1953">IF(G1953="?",INDEX($G$2:$G$2344,MODE(MATCH($G$2:$G$2344,$G$2:$G$2344,0))),G1953)</f>
        <v>tier - 2</v>
      </c>
      <c r="O1953" s="8" t="str" cm="1">
        <f t="array" ref="O1953">IF(H1953="?",INDEX($H$2:$H$2344,MODE(MATCH($H$2:$H$2344,$H$2:$H$2344,0))),H1953)</f>
        <v>tier - 1</v>
      </c>
      <c r="P1953" s="8" t="str">
        <f t="shared" si="214"/>
        <v>R1013</v>
      </c>
      <c r="Q1953" s="11">
        <f t="shared" si="215"/>
        <v>21544</v>
      </c>
      <c r="R1953" s="9">
        <f t="shared" si="217"/>
        <v>64</v>
      </c>
      <c r="S1953" s="9"/>
      <c r="T1953" s="40">
        <f>COUNTA(Table3[[#This Row],[month]:[age]])</f>
        <v>7</v>
      </c>
    </row>
    <row r="1954" spans="1:20" x14ac:dyDescent="0.25">
      <c r="A1954" t="s">
        <v>1985</v>
      </c>
      <c r="B1954">
        <v>2002</v>
      </c>
      <c r="C1954" t="s">
        <v>18</v>
      </c>
      <c r="D1954">
        <v>17</v>
      </c>
      <c r="E1954">
        <v>0</v>
      </c>
      <c r="F1954" s="42">
        <v>26927.69</v>
      </c>
      <c r="G1954" t="s">
        <v>11</v>
      </c>
      <c r="H1954" t="s">
        <v>11</v>
      </c>
      <c r="I1954" t="s">
        <v>42</v>
      </c>
      <c r="J1954" s="7">
        <f t="shared" si="212"/>
        <v>0</v>
      </c>
      <c r="K1954" s="9" t="str">
        <f t="shared" si="216"/>
        <v>Id387</v>
      </c>
      <c r="L1954" s="8" t="str">
        <f t="shared" si="213"/>
        <v>Jun</v>
      </c>
      <c r="M1954" s="9">
        <f t="shared" si="211"/>
        <v>2002</v>
      </c>
      <c r="N1954" s="8" t="str" cm="1">
        <f t="array" ref="N1954">IF(G1954="?",INDEX($G$2:$G$2344,MODE(MATCH($G$2:$G$2344,$G$2:$G$2344,0))),G1954)</f>
        <v>tier - 2</v>
      </c>
      <c r="O1954" s="8" t="str" cm="1">
        <f t="array" ref="O1954">IF(H1954="?",INDEX($H$2:$H$2344,MODE(MATCH($H$2:$H$2344,$H$2:$H$2344,0))),H1954)</f>
        <v>tier - 2</v>
      </c>
      <c r="P1954" s="8" t="str">
        <f t="shared" si="214"/>
        <v>R1011</v>
      </c>
      <c r="Q1954" s="11">
        <f t="shared" si="215"/>
        <v>37424</v>
      </c>
      <c r="R1954" s="9">
        <f t="shared" si="217"/>
        <v>20</v>
      </c>
      <c r="S1954" s="9"/>
      <c r="T1954" s="40">
        <f>COUNTA(Table3[[#This Row],[month]:[age]])</f>
        <v>7</v>
      </c>
    </row>
    <row r="1955" spans="1:20" x14ac:dyDescent="0.25">
      <c r="A1955" t="s">
        <v>1986</v>
      </c>
      <c r="B1955">
        <v>2000</v>
      </c>
      <c r="C1955" t="s">
        <v>15</v>
      </c>
      <c r="D1955">
        <v>9</v>
      </c>
      <c r="E1955">
        <v>0</v>
      </c>
      <c r="F1955" s="42">
        <v>26936.98</v>
      </c>
      <c r="G1955" t="s">
        <v>11</v>
      </c>
      <c r="H1955" t="s">
        <v>12</v>
      </c>
      <c r="I1955" t="s">
        <v>42</v>
      </c>
      <c r="J1955" s="7">
        <f t="shared" si="212"/>
        <v>0</v>
      </c>
      <c r="K1955" s="9" t="str">
        <f t="shared" si="216"/>
        <v>Id386</v>
      </c>
      <c r="L1955" s="8" t="str">
        <f t="shared" si="213"/>
        <v>Nov</v>
      </c>
      <c r="M1955" s="9">
        <f t="shared" si="211"/>
        <v>2000</v>
      </c>
      <c r="N1955" s="8" t="str" cm="1">
        <f t="array" ref="N1955">IF(G1955="?",INDEX($G$2:$G$2344,MODE(MATCH($G$2:$G$2344,$G$2:$G$2344,0))),G1955)</f>
        <v>tier - 2</v>
      </c>
      <c r="O1955" s="8" t="str" cm="1">
        <f t="array" ref="O1955">IF(H1955="?",INDEX($H$2:$H$2344,MODE(MATCH($H$2:$H$2344,$H$2:$H$2344,0))),H1955)</f>
        <v>tier - 3</v>
      </c>
      <c r="P1955" s="8" t="str">
        <f t="shared" si="214"/>
        <v>R1011</v>
      </c>
      <c r="Q1955" s="11">
        <f t="shared" si="215"/>
        <v>36839</v>
      </c>
      <c r="R1955" s="9">
        <f t="shared" si="217"/>
        <v>22</v>
      </c>
      <c r="S1955" s="9"/>
      <c r="T1955" s="40">
        <f>COUNTA(Table3[[#This Row],[month]:[age]])</f>
        <v>7</v>
      </c>
    </row>
    <row r="1956" spans="1:20" x14ac:dyDescent="0.25">
      <c r="A1956" t="s">
        <v>1987</v>
      </c>
      <c r="B1956">
        <v>1960</v>
      </c>
      <c r="C1956" t="s">
        <v>10</v>
      </c>
      <c r="D1956">
        <v>9</v>
      </c>
      <c r="E1956">
        <v>1</v>
      </c>
      <c r="F1956" s="42">
        <v>27000.98</v>
      </c>
      <c r="G1956" t="s">
        <v>11</v>
      </c>
      <c r="H1956" t="s">
        <v>11</v>
      </c>
      <c r="I1956" t="s">
        <v>13</v>
      </c>
      <c r="J1956" s="7">
        <f t="shared" si="212"/>
        <v>0</v>
      </c>
      <c r="K1956" s="9" t="str">
        <f t="shared" si="216"/>
        <v>Id385</v>
      </c>
      <c r="L1956" s="8" t="str">
        <f t="shared" si="213"/>
        <v>Jul</v>
      </c>
      <c r="M1956" s="9">
        <f t="shared" si="211"/>
        <v>1960</v>
      </c>
      <c r="N1956" s="8" t="str" cm="1">
        <f t="array" ref="N1956">IF(G1956="?",INDEX($G$2:$G$2344,MODE(MATCH($G$2:$G$2344,$G$2:$G$2344,0))),G1956)</f>
        <v>tier - 2</v>
      </c>
      <c r="O1956" s="8" t="str" cm="1">
        <f t="array" ref="O1956">IF(H1956="?",INDEX($H$2:$H$2344,MODE(MATCH($H$2:$H$2344,$H$2:$H$2344,0))),H1956)</f>
        <v>tier - 2</v>
      </c>
      <c r="P1956" s="8" t="str">
        <f t="shared" si="214"/>
        <v>R1013</v>
      </c>
      <c r="Q1956" s="11">
        <f t="shared" si="215"/>
        <v>22106</v>
      </c>
      <c r="R1956" s="9">
        <f t="shared" si="217"/>
        <v>62</v>
      </c>
      <c r="S1956" s="9"/>
      <c r="T1956" s="40">
        <f>COUNTA(Table3[[#This Row],[month]:[age]])</f>
        <v>7</v>
      </c>
    </row>
    <row r="1957" spans="1:20" x14ac:dyDescent="0.25">
      <c r="A1957" t="s">
        <v>1988</v>
      </c>
      <c r="B1957">
        <v>1958</v>
      </c>
      <c r="C1957" t="s">
        <v>18</v>
      </c>
      <c r="D1957">
        <v>30</v>
      </c>
      <c r="E1957">
        <v>0</v>
      </c>
      <c r="F1957" s="42">
        <v>27037.91</v>
      </c>
      <c r="G1957" t="s">
        <v>11</v>
      </c>
      <c r="H1957" t="s">
        <v>11</v>
      </c>
      <c r="I1957" t="s">
        <v>13</v>
      </c>
      <c r="J1957" s="7">
        <f t="shared" si="212"/>
        <v>0</v>
      </c>
      <c r="K1957" s="9" t="str">
        <f t="shared" si="216"/>
        <v>Id384</v>
      </c>
      <c r="L1957" s="8" t="str">
        <f t="shared" si="213"/>
        <v>Jun</v>
      </c>
      <c r="M1957" s="9">
        <f t="shared" si="211"/>
        <v>1958</v>
      </c>
      <c r="N1957" s="8" t="str" cm="1">
        <f t="array" ref="N1957">IF(G1957="?",INDEX($G$2:$G$2344,MODE(MATCH($G$2:$G$2344,$G$2:$G$2344,0))),G1957)</f>
        <v>tier - 2</v>
      </c>
      <c r="O1957" s="8" t="str" cm="1">
        <f t="array" ref="O1957">IF(H1957="?",INDEX($H$2:$H$2344,MODE(MATCH($H$2:$H$2344,$H$2:$H$2344,0))),H1957)</f>
        <v>tier - 2</v>
      </c>
      <c r="P1957" s="8" t="str">
        <f t="shared" si="214"/>
        <v>R1013</v>
      </c>
      <c r="Q1957" s="11">
        <f t="shared" si="215"/>
        <v>21366</v>
      </c>
      <c r="R1957" s="9">
        <f t="shared" si="217"/>
        <v>64</v>
      </c>
      <c r="S1957" s="9"/>
      <c r="T1957" s="40">
        <f>COUNTA(Table3[[#This Row],[month]:[age]])</f>
        <v>7</v>
      </c>
    </row>
    <row r="1958" spans="1:20" x14ac:dyDescent="0.25">
      <c r="A1958" t="s">
        <v>1989</v>
      </c>
      <c r="B1958">
        <v>1994</v>
      </c>
      <c r="C1958" t="s">
        <v>10</v>
      </c>
      <c r="D1958">
        <v>2</v>
      </c>
      <c r="E1958">
        <v>0</v>
      </c>
      <c r="F1958" s="42">
        <v>27080.639999999999</v>
      </c>
      <c r="G1958" t="s">
        <v>11</v>
      </c>
      <c r="H1958" t="s">
        <v>11</v>
      </c>
      <c r="I1958" t="s">
        <v>42</v>
      </c>
      <c r="J1958" s="7">
        <f t="shared" si="212"/>
        <v>0</v>
      </c>
      <c r="K1958" s="9" t="str">
        <f t="shared" si="216"/>
        <v>Id383</v>
      </c>
      <c r="L1958" s="8" t="str">
        <f t="shared" si="213"/>
        <v>Jul</v>
      </c>
      <c r="M1958" s="9">
        <f t="shared" si="211"/>
        <v>1994</v>
      </c>
      <c r="N1958" s="8" t="str" cm="1">
        <f t="array" ref="N1958">IF(G1958="?",INDEX($G$2:$G$2344,MODE(MATCH($G$2:$G$2344,$G$2:$G$2344,0))),G1958)</f>
        <v>tier - 2</v>
      </c>
      <c r="O1958" s="8" t="str" cm="1">
        <f t="array" ref="O1958">IF(H1958="?",INDEX($H$2:$H$2344,MODE(MATCH($H$2:$H$2344,$H$2:$H$2344,0))),H1958)</f>
        <v>tier - 2</v>
      </c>
      <c r="P1958" s="8" t="str">
        <f t="shared" si="214"/>
        <v>R1011</v>
      </c>
      <c r="Q1958" s="11">
        <f t="shared" si="215"/>
        <v>34517</v>
      </c>
      <c r="R1958" s="9">
        <f t="shared" si="217"/>
        <v>28</v>
      </c>
      <c r="S1958" s="9"/>
      <c r="T1958" s="40">
        <f>COUNTA(Table3[[#This Row],[month]:[age]])</f>
        <v>7</v>
      </c>
    </row>
    <row r="1959" spans="1:20" x14ac:dyDescent="0.25">
      <c r="A1959" t="s">
        <v>1990</v>
      </c>
      <c r="B1959">
        <v>1990</v>
      </c>
      <c r="C1959" t="s">
        <v>30</v>
      </c>
      <c r="D1959">
        <v>13</v>
      </c>
      <c r="E1959">
        <v>3</v>
      </c>
      <c r="F1959" s="42">
        <v>27092.38</v>
      </c>
      <c r="G1959" t="s">
        <v>11</v>
      </c>
      <c r="H1959" t="s">
        <v>12</v>
      </c>
      <c r="I1959" t="s">
        <v>42</v>
      </c>
      <c r="J1959" s="7">
        <f t="shared" si="212"/>
        <v>0</v>
      </c>
      <c r="K1959" s="9" t="str">
        <f t="shared" si="216"/>
        <v>Id382</v>
      </c>
      <c r="L1959" s="8" t="str">
        <f t="shared" si="213"/>
        <v>Dec</v>
      </c>
      <c r="M1959" s="9">
        <f t="shared" si="211"/>
        <v>1990</v>
      </c>
      <c r="N1959" s="8" t="str" cm="1">
        <f t="array" ref="N1959">IF(G1959="?",INDEX($G$2:$G$2344,MODE(MATCH($G$2:$G$2344,$G$2:$G$2344,0))),G1959)</f>
        <v>tier - 2</v>
      </c>
      <c r="O1959" s="8" t="str" cm="1">
        <f t="array" ref="O1959">IF(H1959="?",INDEX($H$2:$H$2344,MODE(MATCH($H$2:$H$2344,$H$2:$H$2344,0))),H1959)</f>
        <v>tier - 3</v>
      </c>
      <c r="P1959" s="8" t="str">
        <f t="shared" si="214"/>
        <v>R1011</v>
      </c>
      <c r="Q1959" s="11">
        <f t="shared" si="215"/>
        <v>33220</v>
      </c>
      <c r="R1959" s="9">
        <f t="shared" si="217"/>
        <v>32</v>
      </c>
      <c r="S1959" s="9"/>
      <c r="T1959" s="40">
        <f>COUNTA(Table3[[#This Row],[month]:[age]])</f>
        <v>7</v>
      </c>
    </row>
    <row r="1960" spans="1:20" x14ac:dyDescent="0.25">
      <c r="A1960" t="s">
        <v>1991</v>
      </c>
      <c r="B1960">
        <v>1970</v>
      </c>
      <c r="C1960" t="s">
        <v>37</v>
      </c>
      <c r="D1960">
        <v>2</v>
      </c>
      <c r="E1960">
        <v>0</v>
      </c>
      <c r="F1960" s="42">
        <v>27117.99</v>
      </c>
      <c r="G1960" t="s">
        <v>11</v>
      </c>
      <c r="H1960" t="s">
        <v>11</v>
      </c>
      <c r="I1960" t="s">
        <v>13</v>
      </c>
      <c r="J1960" s="7">
        <f t="shared" si="212"/>
        <v>0</v>
      </c>
      <c r="K1960" s="9" t="str">
        <f t="shared" si="216"/>
        <v>Id381</v>
      </c>
      <c r="L1960" s="8" t="str">
        <f t="shared" si="213"/>
        <v>Oct</v>
      </c>
      <c r="M1960" s="9">
        <f t="shared" si="211"/>
        <v>1970</v>
      </c>
      <c r="N1960" s="8" t="str" cm="1">
        <f t="array" ref="N1960">IF(G1960="?",INDEX($G$2:$G$2344,MODE(MATCH($G$2:$G$2344,$G$2:$G$2344,0))),G1960)</f>
        <v>tier - 2</v>
      </c>
      <c r="O1960" s="8" t="str" cm="1">
        <f t="array" ref="O1960">IF(H1960="?",INDEX($H$2:$H$2344,MODE(MATCH($H$2:$H$2344,$H$2:$H$2344,0))),H1960)</f>
        <v>tier - 2</v>
      </c>
      <c r="P1960" s="8" t="str">
        <f t="shared" si="214"/>
        <v>R1013</v>
      </c>
      <c r="Q1960" s="11">
        <f t="shared" si="215"/>
        <v>25843</v>
      </c>
      <c r="R1960" s="9">
        <f t="shared" si="217"/>
        <v>52</v>
      </c>
      <c r="S1960" s="9"/>
      <c r="T1960" s="40">
        <f>COUNTA(Table3[[#This Row],[month]:[age]])</f>
        <v>7</v>
      </c>
    </row>
    <row r="1961" spans="1:20" x14ac:dyDescent="0.25">
      <c r="A1961" t="s">
        <v>1992</v>
      </c>
      <c r="B1961">
        <v>1965</v>
      </c>
      <c r="C1961" t="s">
        <v>30</v>
      </c>
      <c r="D1961">
        <v>21</v>
      </c>
      <c r="E1961">
        <v>0</v>
      </c>
      <c r="F1961" s="42">
        <v>27218.44</v>
      </c>
      <c r="G1961" t="s">
        <v>11</v>
      </c>
      <c r="H1961" t="s">
        <v>16</v>
      </c>
      <c r="I1961" t="s">
        <v>356</v>
      </c>
      <c r="J1961" s="7">
        <f t="shared" si="212"/>
        <v>0</v>
      </c>
      <c r="K1961" s="9" t="str">
        <f t="shared" si="216"/>
        <v>Id380</v>
      </c>
      <c r="L1961" s="8" t="str">
        <f t="shared" si="213"/>
        <v>Dec</v>
      </c>
      <c r="M1961" s="9">
        <f t="shared" si="211"/>
        <v>1965</v>
      </c>
      <c r="N1961" s="8" t="str" cm="1">
        <f t="array" ref="N1961">IF(G1961="?",INDEX($G$2:$G$2344,MODE(MATCH($G$2:$G$2344,$G$2:$G$2344,0))),G1961)</f>
        <v>tier - 2</v>
      </c>
      <c r="O1961" s="8" t="str" cm="1">
        <f t="array" ref="O1961">IF(H1961="?",INDEX($H$2:$H$2344,MODE(MATCH($H$2:$H$2344,$H$2:$H$2344,0))),H1961)</f>
        <v>tier - 1</v>
      </c>
      <c r="P1961" s="8" t="str">
        <f t="shared" si="214"/>
        <v>R1017</v>
      </c>
      <c r="Q1961" s="11">
        <f t="shared" si="215"/>
        <v>24097</v>
      </c>
      <c r="R1961" s="9">
        <f t="shared" si="217"/>
        <v>57</v>
      </c>
      <c r="S1961" s="9"/>
      <c r="T1961" s="40">
        <f>COUNTA(Table3[[#This Row],[month]:[age]])</f>
        <v>7</v>
      </c>
    </row>
    <row r="1962" spans="1:20" x14ac:dyDescent="0.25">
      <c r="A1962" t="s">
        <v>1993</v>
      </c>
      <c r="B1962">
        <v>1999</v>
      </c>
      <c r="C1962" t="s">
        <v>30</v>
      </c>
      <c r="D1962">
        <v>2</v>
      </c>
      <c r="E1962">
        <v>0</v>
      </c>
      <c r="F1962" s="42">
        <v>27236.959999999999</v>
      </c>
      <c r="G1962" t="s">
        <v>11</v>
      </c>
      <c r="H1962" t="s">
        <v>16</v>
      </c>
      <c r="I1962" t="s">
        <v>42</v>
      </c>
      <c r="J1962" s="7">
        <f t="shared" si="212"/>
        <v>0</v>
      </c>
      <c r="K1962" s="9" t="str">
        <f t="shared" si="216"/>
        <v>Id379</v>
      </c>
      <c r="L1962" s="8" t="str">
        <f t="shared" si="213"/>
        <v>Dec</v>
      </c>
      <c r="M1962" s="9">
        <f t="shared" si="211"/>
        <v>1999</v>
      </c>
      <c r="N1962" s="8" t="str" cm="1">
        <f t="array" ref="N1962">IF(G1962="?",INDEX($G$2:$G$2344,MODE(MATCH($G$2:$G$2344,$G$2:$G$2344,0))),G1962)</f>
        <v>tier - 2</v>
      </c>
      <c r="O1962" s="8" t="str" cm="1">
        <f t="array" ref="O1962">IF(H1962="?",INDEX($H$2:$H$2344,MODE(MATCH($H$2:$H$2344,$H$2:$H$2344,0))),H1962)</f>
        <v>tier - 1</v>
      </c>
      <c r="P1962" s="8" t="str">
        <f t="shared" si="214"/>
        <v>R1011</v>
      </c>
      <c r="Q1962" s="11">
        <f t="shared" si="215"/>
        <v>36496</v>
      </c>
      <c r="R1962" s="9">
        <f t="shared" si="217"/>
        <v>23</v>
      </c>
      <c r="S1962" s="9"/>
      <c r="T1962" s="40">
        <f>COUNTA(Table3[[#This Row],[month]:[age]])</f>
        <v>7</v>
      </c>
    </row>
    <row r="1963" spans="1:20" x14ac:dyDescent="0.25">
      <c r="A1963" t="s">
        <v>1994</v>
      </c>
      <c r="B1963">
        <v>1968</v>
      </c>
      <c r="C1963" t="s">
        <v>18</v>
      </c>
      <c r="D1963">
        <v>6</v>
      </c>
      <c r="E1963">
        <v>3</v>
      </c>
      <c r="F1963" s="42">
        <v>27322.73</v>
      </c>
      <c r="G1963" t="s">
        <v>11</v>
      </c>
      <c r="H1963" t="s">
        <v>11</v>
      </c>
      <c r="I1963" t="s">
        <v>13</v>
      </c>
      <c r="J1963" s="7">
        <f t="shared" si="212"/>
        <v>0</v>
      </c>
      <c r="K1963" s="9" t="str">
        <f t="shared" si="216"/>
        <v>Id378</v>
      </c>
      <c r="L1963" s="8" t="str">
        <f t="shared" si="213"/>
        <v>Jun</v>
      </c>
      <c r="M1963" s="9">
        <f t="shared" si="211"/>
        <v>1968</v>
      </c>
      <c r="N1963" s="8" t="str" cm="1">
        <f t="array" ref="N1963">IF(G1963="?",INDEX($G$2:$G$2344,MODE(MATCH($G$2:$G$2344,$G$2:$G$2344,0))),G1963)</f>
        <v>tier - 2</v>
      </c>
      <c r="O1963" s="8" t="str" cm="1">
        <f t="array" ref="O1963">IF(H1963="?",INDEX($H$2:$H$2344,MODE(MATCH($H$2:$H$2344,$H$2:$H$2344,0))),H1963)</f>
        <v>tier - 2</v>
      </c>
      <c r="P1963" s="8" t="str">
        <f t="shared" si="214"/>
        <v>R1013</v>
      </c>
      <c r="Q1963" s="11">
        <f t="shared" si="215"/>
        <v>24995</v>
      </c>
      <c r="R1963" s="9">
        <f t="shared" si="217"/>
        <v>55</v>
      </c>
      <c r="S1963" s="9"/>
      <c r="T1963" s="40">
        <f>COUNTA(Table3[[#This Row],[month]:[age]])</f>
        <v>7</v>
      </c>
    </row>
    <row r="1964" spans="1:20" x14ac:dyDescent="0.25">
      <c r="A1964" t="s">
        <v>1995</v>
      </c>
      <c r="B1964">
        <v>1969</v>
      </c>
      <c r="C1964" t="s">
        <v>37</v>
      </c>
      <c r="D1964">
        <v>16</v>
      </c>
      <c r="E1964">
        <v>0</v>
      </c>
      <c r="F1964" s="42">
        <v>27346.04</v>
      </c>
      <c r="G1964" t="s">
        <v>11</v>
      </c>
      <c r="H1964" t="s">
        <v>11</v>
      </c>
      <c r="I1964" t="s">
        <v>13</v>
      </c>
      <c r="J1964" s="7">
        <f t="shared" si="212"/>
        <v>0</v>
      </c>
      <c r="K1964" s="9" t="str">
        <f t="shared" si="216"/>
        <v>Id377</v>
      </c>
      <c r="L1964" s="8" t="str">
        <f t="shared" si="213"/>
        <v>Oct</v>
      </c>
      <c r="M1964" s="9">
        <f t="shared" si="211"/>
        <v>1969</v>
      </c>
      <c r="N1964" s="8" t="str" cm="1">
        <f t="array" ref="N1964">IF(G1964="?",INDEX($G$2:$G$2344,MODE(MATCH($G$2:$G$2344,$G$2:$G$2344,0))),G1964)</f>
        <v>tier - 2</v>
      </c>
      <c r="O1964" s="8" t="str" cm="1">
        <f t="array" ref="O1964">IF(H1964="?",INDEX($H$2:$H$2344,MODE(MATCH($H$2:$H$2344,$H$2:$H$2344,0))),H1964)</f>
        <v>tier - 2</v>
      </c>
      <c r="P1964" s="8" t="str">
        <f t="shared" si="214"/>
        <v>R1013</v>
      </c>
      <c r="Q1964" s="11">
        <f t="shared" si="215"/>
        <v>25492</v>
      </c>
      <c r="R1964" s="9">
        <f t="shared" si="217"/>
        <v>53</v>
      </c>
      <c r="S1964" s="9"/>
      <c r="T1964" s="40">
        <f>COUNTA(Table3[[#This Row],[month]:[age]])</f>
        <v>7</v>
      </c>
    </row>
    <row r="1965" spans="1:20" x14ac:dyDescent="0.25">
      <c r="A1965" t="s">
        <v>1996</v>
      </c>
      <c r="B1965">
        <v>1988</v>
      </c>
      <c r="C1965" t="s">
        <v>20</v>
      </c>
      <c r="D1965">
        <v>15</v>
      </c>
      <c r="E1965">
        <v>2</v>
      </c>
      <c r="F1965" s="42">
        <v>27375.9</v>
      </c>
      <c r="G1965" t="s">
        <v>11</v>
      </c>
      <c r="H1965" t="s">
        <v>12</v>
      </c>
      <c r="I1965" t="s">
        <v>164</v>
      </c>
      <c r="J1965" s="7">
        <f t="shared" si="212"/>
        <v>0</v>
      </c>
      <c r="K1965" s="9" t="str">
        <f t="shared" si="216"/>
        <v>Id376</v>
      </c>
      <c r="L1965" s="8" t="str">
        <f t="shared" si="213"/>
        <v>Sep</v>
      </c>
      <c r="M1965" s="9">
        <f t="shared" si="211"/>
        <v>1988</v>
      </c>
      <c r="N1965" s="8" t="str" cm="1">
        <f t="array" ref="N1965">IF(G1965="?",INDEX($G$2:$G$2344,MODE(MATCH($G$2:$G$2344,$G$2:$G$2344,0))),G1965)</f>
        <v>tier - 2</v>
      </c>
      <c r="O1965" s="8" t="str" cm="1">
        <f t="array" ref="O1965">IF(H1965="?",INDEX($H$2:$H$2344,MODE(MATCH($H$2:$H$2344,$H$2:$H$2344,0))),H1965)</f>
        <v>tier - 3</v>
      </c>
      <c r="P1965" s="8" t="str">
        <f t="shared" si="214"/>
        <v>R1015</v>
      </c>
      <c r="Q1965" s="11">
        <f t="shared" si="215"/>
        <v>32401</v>
      </c>
      <c r="R1965" s="9">
        <f t="shared" si="217"/>
        <v>34</v>
      </c>
      <c r="S1965" s="9"/>
      <c r="T1965" s="40">
        <f>COUNTA(Table3[[#This Row],[month]:[age]])</f>
        <v>7</v>
      </c>
    </row>
    <row r="1966" spans="1:20" x14ac:dyDescent="0.25">
      <c r="A1966" t="s">
        <v>1997</v>
      </c>
      <c r="B1966">
        <v>1985</v>
      </c>
      <c r="C1966" t="s">
        <v>30</v>
      </c>
      <c r="D1966">
        <v>5</v>
      </c>
      <c r="E1966">
        <v>3</v>
      </c>
      <c r="F1966" s="42">
        <v>27432.73</v>
      </c>
      <c r="G1966" t="s">
        <v>11</v>
      </c>
      <c r="H1966" t="s">
        <v>16</v>
      </c>
      <c r="I1966" t="s">
        <v>42</v>
      </c>
      <c r="J1966" s="7">
        <f t="shared" si="212"/>
        <v>0</v>
      </c>
      <c r="K1966" s="9" t="str">
        <f t="shared" si="216"/>
        <v>Id375</v>
      </c>
      <c r="L1966" s="8" t="str">
        <f t="shared" si="213"/>
        <v>Dec</v>
      </c>
      <c r="M1966" s="9">
        <f t="shared" si="211"/>
        <v>1985</v>
      </c>
      <c r="N1966" s="8" t="str" cm="1">
        <f t="array" ref="N1966">IF(G1966="?",INDEX($G$2:$G$2344,MODE(MATCH($G$2:$G$2344,$G$2:$G$2344,0))),G1966)</f>
        <v>tier - 2</v>
      </c>
      <c r="O1966" s="8" t="str" cm="1">
        <f t="array" ref="O1966">IF(H1966="?",INDEX($H$2:$H$2344,MODE(MATCH($H$2:$H$2344,$H$2:$H$2344,0))),H1966)</f>
        <v>tier - 1</v>
      </c>
      <c r="P1966" s="8" t="str">
        <f t="shared" si="214"/>
        <v>R1011</v>
      </c>
      <c r="Q1966" s="11">
        <f t="shared" si="215"/>
        <v>31386</v>
      </c>
      <c r="R1966" s="9">
        <f t="shared" si="217"/>
        <v>37</v>
      </c>
      <c r="S1966" s="9"/>
      <c r="T1966" s="40">
        <f>COUNTA(Table3[[#This Row],[month]:[age]])</f>
        <v>7</v>
      </c>
    </row>
    <row r="1967" spans="1:20" x14ac:dyDescent="0.25">
      <c r="A1967" t="s">
        <v>1998</v>
      </c>
      <c r="B1967">
        <v>1981</v>
      </c>
      <c r="C1967" t="s">
        <v>37</v>
      </c>
      <c r="D1967">
        <v>3</v>
      </c>
      <c r="E1967">
        <v>1</v>
      </c>
      <c r="F1967" s="42">
        <v>27495.59</v>
      </c>
      <c r="G1967" t="s">
        <v>11</v>
      </c>
      <c r="H1967" t="s">
        <v>16</v>
      </c>
      <c r="I1967" t="s">
        <v>42</v>
      </c>
      <c r="J1967" s="7">
        <f t="shared" si="212"/>
        <v>0</v>
      </c>
      <c r="K1967" s="9" t="str">
        <f t="shared" si="216"/>
        <v>Id374</v>
      </c>
      <c r="L1967" s="8" t="str">
        <f t="shared" si="213"/>
        <v>Oct</v>
      </c>
      <c r="M1967" s="9">
        <f t="shared" si="211"/>
        <v>1981</v>
      </c>
      <c r="N1967" s="8" t="str" cm="1">
        <f t="array" ref="N1967">IF(G1967="?",INDEX($G$2:$G$2344,MODE(MATCH($G$2:$G$2344,$G$2:$G$2344,0))),G1967)</f>
        <v>tier - 2</v>
      </c>
      <c r="O1967" s="8" t="str" cm="1">
        <f t="array" ref="O1967">IF(H1967="?",INDEX($H$2:$H$2344,MODE(MATCH($H$2:$H$2344,$H$2:$H$2344,0))),H1967)</f>
        <v>tier - 1</v>
      </c>
      <c r="P1967" s="8" t="str">
        <f t="shared" si="214"/>
        <v>R1011</v>
      </c>
      <c r="Q1967" s="11">
        <f t="shared" si="215"/>
        <v>29862</v>
      </c>
      <c r="R1967" s="9">
        <f t="shared" si="217"/>
        <v>41</v>
      </c>
      <c r="S1967" s="9"/>
      <c r="T1967" s="40">
        <f>COUNTA(Table3[[#This Row],[month]:[age]])</f>
        <v>7</v>
      </c>
    </row>
    <row r="1968" spans="1:20" x14ac:dyDescent="0.25">
      <c r="A1968" t="s">
        <v>1999</v>
      </c>
      <c r="B1968">
        <v>1965</v>
      </c>
      <c r="C1968" t="s">
        <v>37</v>
      </c>
      <c r="D1968">
        <v>19</v>
      </c>
      <c r="E1968">
        <v>0</v>
      </c>
      <c r="F1968" s="42">
        <v>27533.91</v>
      </c>
      <c r="G1968" t="s">
        <v>11</v>
      </c>
      <c r="H1968" t="s">
        <v>12</v>
      </c>
      <c r="I1968" t="s">
        <v>13</v>
      </c>
      <c r="J1968" s="7">
        <f t="shared" si="212"/>
        <v>0</v>
      </c>
      <c r="K1968" s="9" t="str">
        <f t="shared" si="216"/>
        <v>Id373</v>
      </c>
      <c r="L1968" s="8" t="str">
        <f t="shared" si="213"/>
        <v>Oct</v>
      </c>
      <c r="M1968" s="9">
        <f t="shared" ref="M1968:M2031" si="218">IF(B1968="?",AVERAGE($B$2:$B$2344),B1968)</f>
        <v>1965</v>
      </c>
      <c r="N1968" s="8" t="str" cm="1">
        <f t="array" ref="N1968">IF(G1968="?",INDEX($G$2:$G$2344,MODE(MATCH($G$2:$G$2344,$G$2:$G$2344,0))),G1968)</f>
        <v>tier - 2</v>
      </c>
      <c r="O1968" s="8" t="str" cm="1">
        <f t="array" ref="O1968">IF(H1968="?",INDEX($H$2:$H$2344,MODE(MATCH($H$2:$H$2344,$H$2:$H$2344,0))),H1968)</f>
        <v>tier - 3</v>
      </c>
      <c r="P1968" s="8" t="str">
        <f t="shared" si="214"/>
        <v>R1013</v>
      </c>
      <c r="Q1968" s="11">
        <f t="shared" si="215"/>
        <v>24034</v>
      </c>
      <c r="R1968" s="9">
        <f t="shared" si="217"/>
        <v>57</v>
      </c>
      <c r="S1968" s="9"/>
      <c r="T1968" s="40">
        <f>COUNTA(Table3[[#This Row],[month]:[age]])</f>
        <v>7</v>
      </c>
    </row>
    <row r="1969" spans="1:20" x14ac:dyDescent="0.25">
      <c r="A1969" t="s">
        <v>2000</v>
      </c>
      <c r="B1969">
        <v>1984</v>
      </c>
      <c r="C1969" t="s">
        <v>10</v>
      </c>
      <c r="D1969">
        <v>22</v>
      </c>
      <c r="E1969">
        <v>3</v>
      </c>
      <c r="F1969" s="42">
        <v>27534.53</v>
      </c>
      <c r="G1969" t="s">
        <v>11</v>
      </c>
      <c r="H1969" t="s">
        <v>11</v>
      </c>
      <c r="I1969" t="s">
        <v>42</v>
      </c>
      <c r="J1969" s="7">
        <f t="shared" si="212"/>
        <v>0</v>
      </c>
      <c r="K1969" s="9" t="str">
        <f t="shared" si="216"/>
        <v>Id372</v>
      </c>
      <c r="L1969" s="8" t="str">
        <f t="shared" si="213"/>
        <v>Jul</v>
      </c>
      <c r="M1969" s="9">
        <f t="shared" si="218"/>
        <v>1984</v>
      </c>
      <c r="N1969" s="8" t="str" cm="1">
        <f t="array" ref="N1969">IF(G1969="?",INDEX($G$2:$G$2344,MODE(MATCH($G$2:$G$2344,$G$2:$G$2344,0))),G1969)</f>
        <v>tier - 2</v>
      </c>
      <c r="O1969" s="8" t="str" cm="1">
        <f t="array" ref="O1969">IF(H1969="?",INDEX($H$2:$H$2344,MODE(MATCH($H$2:$H$2344,$H$2:$H$2344,0))),H1969)</f>
        <v>tier - 2</v>
      </c>
      <c r="P1969" s="8" t="str">
        <f t="shared" si="214"/>
        <v>R1011</v>
      </c>
      <c r="Q1969" s="11">
        <f t="shared" si="215"/>
        <v>30885</v>
      </c>
      <c r="R1969" s="9">
        <f t="shared" si="217"/>
        <v>38</v>
      </c>
      <c r="S1969" s="9"/>
      <c r="T1969" s="40">
        <f>COUNTA(Table3[[#This Row],[month]:[age]])</f>
        <v>7</v>
      </c>
    </row>
    <row r="1970" spans="1:20" x14ac:dyDescent="0.25">
      <c r="A1970" t="s">
        <v>2001</v>
      </c>
      <c r="B1970">
        <v>1985</v>
      </c>
      <c r="C1970" t="s">
        <v>15</v>
      </c>
      <c r="D1970">
        <v>6</v>
      </c>
      <c r="E1970">
        <v>3</v>
      </c>
      <c r="F1970" s="42">
        <v>27598.93</v>
      </c>
      <c r="G1970" t="s">
        <v>11</v>
      </c>
      <c r="H1970" t="s">
        <v>16</v>
      </c>
      <c r="I1970" t="s">
        <v>42</v>
      </c>
      <c r="J1970" s="7">
        <f t="shared" si="212"/>
        <v>0</v>
      </c>
      <c r="K1970" s="9" t="str">
        <f t="shared" si="216"/>
        <v>Id371</v>
      </c>
      <c r="L1970" s="8" t="str">
        <f t="shared" si="213"/>
        <v>Nov</v>
      </c>
      <c r="M1970" s="9">
        <f t="shared" si="218"/>
        <v>1985</v>
      </c>
      <c r="N1970" s="8" t="str" cm="1">
        <f t="array" ref="N1970">IF(G1970="?",INDEX($G$2:$G$2344,MODE(MATCH($G$2:$G$2344,$G$2:$G$2344,0))),G1970)</f>
        <v>tier - 2</v>
      </c>
      <c r="O1970" s="8" t="str" cm="1">
        <f t="array" ref="O1970">IF(H1970="?",INDEX($H$2:$H$2344,MODE(MATCH($H$2:$H$2344,$H$2:$H$2344,0))),H1970)</f>
        <v>tier - 1</v>
      </c>
      <c r="P1970" s="8" t="str">
        <f t="shared" si="214"/>
        <v>R1011</v>
      </c>
      <c r="Q1970" s="11">
        <f t="shared" si="215"/>
        <v>31357</v>
      </c>
      <c r="R1970" s="9">
        <f t="shared" si="217"/>
        <v>37</v>
      </c>
      <c r="S1970" s="9"/>
      <c r="T1970" s="40">
        <f>COUNTA(Table3[[#This Row],[month]:[age]])</f>
        <v>7</v>
      </c>
    </row>
    <row r="1971" spans="1:20" x14ac:dyDescent="0.25">
      <c r="A1971" t="s">
        <v>2002</v>
      </c>
      <c r="B1971">
        <v>1992</v>
      </c>
      <c r="C1971" t="s">
        <v>18</v>
      </c>
      <c r="D1971">
        <v>11</v>
      </c>
      <c r="E1971">
        <v>0</v>
      </c>
      <c r="F1971" s="42">
        <v>27614.71</v>
      </c>
      <c r="G1971" t="s">
        <v>11</v>
      </c>
      <c r="H1971" t="s">
        <v>12</v>
      </c>
      <c r="I1971" t="s">
        <v>42</v>
      </c>
      <c r="J1971" s="7">
        <f t="shared" si="212"/>
        <v>0</v>
      </c>
      <c r="K1971" s="9" t="str">
        <f t="shared" si="216"/>
        <v>Id370</v>
      </c>
      <c r="L1971" s="8" t="str">
        <f t="shared" si="213"/>
        <v>Jun</v>
      </c>
      <c r="M1971" s="9">
        <f t="shared" si="218"/>
        <v>1992</v>
      </c>
      <c r="N1971" s="8" t="str" cm="1">
        <f t="array" ref="N1971">IF(G1971="?",INDEX($G$2:$G$2344,MODE(MATCH($G$2:$G$2344,$G$2:$G$2344,0))),G1971)</f>
        <v>tier - 2</v>
      </c>
      <c r="O1971" s="8" t="str" cm="1">
        <f t="array" ref="O1971">IF(H1971="?",INDEX($H$2:$H$2344,MODE(MATCH($H$2:$H$2344,$H$2:$H$2344,0))),H1971)</f>
        <v>tier - 3</v>
      </c>
      <c r="P1971" s="8" t="str">
        <f t="shared" si="214"/>
        <v>R1011</v>
      </c>
      <c r="Q1971" s="11">
        <f t="shared" si="215"/>
        <v>33766</v>
      </c>
      <c r="R1971" s="9">
        <f t="shared" si="217"/>
        <v>30</v>
      </c>
      <c r="S1971" s="9"/>
      <c r="T1971" s="40">
        <f>COUNTA(Table3[[#This Row],[month]:[age]])</f>
        <v>7</v>
      </c>
    </row>
    <row r="1972" spans="1:20" x14ac:dyDescent="0.25">
      <c r="A1972" t="s">
        <v>2003</v>
      </c>
      <c r="B1972">
        <v>1997</v>
      </c>
      <c r="C1972" t="s">
        <v>20</v>
      </c>
      <c r="D1972">
        <v>9</v>
      </c>
      <c r="E1972">
        <v>0</v>
      </c>
      <c r="F1972" s="42">
        <v>27619.360000000001</v>
      </c>
      <c r="G1972" t="s">
        <v>11</v>
      </c>
      <c r="H1972" t="s">
        <v>12</v>
      </c>
      <c r="I1972" t="s">
        <v>42</v>
      </c>
      <c r="J1972" s="7">
        <f t="shared" si="212"/>
        <v>0</v>
      </c>
      <c r="K1972" s="9" t="str">
        <f t="shared" si="216"/>
        <v>Id369</v>
      </c>
      <c r="L1972" s="8" t="str">
        <f t="shared" si="213"/>
        <v>Sep</v>
      </c>
      <c r="M1972" s="9">
        <f t="shared" si="218"/>
        <v>1997</v>
      </c>
      <c r="N1972" s="8" t="str" cm="1">
        <f t="array" ref="N1972">IF(G1972="?",INDEX($G$2:$G$2344,MODE(MATCH($G$2:$G$2344,$G$2:$G$2344,0))),G1972)</f>
        <v>tier - 2</v>
      </c>
      <c r="O1972" s="8" t="str" cm="1">
        <f t="array" ref="O1972">IF(H1972="?",INDEX($H$2:$H$2344,MODE(MATCH($H$2:$H$2344,$H$2:$H$2344,0))),H1972)</f>
        <v>tier - 3</v>
      </c>
      <c r="P1972" s="8" t="str">
        <f t="shared" si="214"/>
        <v>R1011</v>
      </c>
      <c r="Q1972" s="11">
        <f t="shared" si="215"/>
        <v>35682</v>
      </c>
      <c r="R1972" s="9">
        <f t="shared" si="217"/>
        <v>25</v>
      </c>
      <c r="S1972" s="9"/>
      <c r="T1972" s="40">
        <f>COUNTA(Table3[[#This Row],[month]:[age]])</f>
        <v>7</v>
      </c>
    </row>
    <row r="1973" spans="1:20" x14ac:dyDescent="0.25">
      <c r="A1973" t="s">
        <v>2004</v>
      </c>
      <c r="B1973">
        <v>1997</v>
      </c>
      <c r="C1973" t="s">
        <v>37</v>
      </c>
      <c r="D1973">
        <v>7</v>
      </c>
      <c r="E1973">
        <v>0</v>
      </c>
      <c r="F1973" s="42">
        <v>27625.17</v>
      </c>
      <c r="G1973" t="s">
        <v>16</v>
      </c>
      <c r="H1973" t="s">
        <v>16</v>
      </c>
      <c r="I1973" t="s">
        <v>42</v>
      </c>
      <c r="J1973" s="7">
        <f t="shared" si="212"/>
        <v>0</v>
      </c>
      <c r="K1973" s="9" t="str">
        <f t="shared" si="216"/>
        <v>Id368</v>
      </c>
      <c r="L1973" s="8" t="str">
        <f t="shared" si="213"/>
        <v>Oct</v>
      </c>
      <c r="M1973" s="9">
        <f t="shared" si="218"/>
        <v>1997</v>
      </c>
      <c r="N1973" s="8" t="str" cm="1">
        <f t="array" ref="N1973">IF(G1973="?",INDEX($G$2:$G$2344,MODE(MATCH($G$2:$G$2344,$G$2:$G$2344,0))),G1973)</f>
        <v>tier - 1</v>
      </c>
      <c r="O1973" s="8" t="str" cm="1">
        <f t="array" ref="O1973">IF(H1973="?",INDEX($H$2:$H$2344,MODE(MATCH($H$2:$H$2344,$H$2:$H$2344,0))),H1973)</f>
        <v>tier - 1</v>
      </c>
      <c r="P1973" s="8" t="str">
        <f t="shared" si="214"/>
        <v>R1011</v>
      </c>
      <c r="Q1973" s="11">
        <f t="shared" si="215"/>
        <v>35710</v>
      </c>
      <c r="R1973" s="9">
        <f t="shared" si="217"/>
        <v>25</v>
      </c>
      <c r="S1973" s="9"/>
      <c r="T1973" s="40">
        <f>COUNTA(Table3[[#This Row],[month]:[age]])</f>
        <v>7</v>
      </c>
    </row>
    <row r="1974" spans="1:20" x14ac:dyDescent="0.25">
      <c r="A1974" t="s">
        <v>2005</v>
      </c>
      <c r="B1974">
        <v>1992</v>
      </c>
      <c r="C1974" t="s">
        <v>10</v>
      </c>
      <c r="D1974">
        <v>3</v>
      </c>
      <c r="E1974">
        <v>0</v>
      </c>
      <c r="F1974" s="42">
        <v>27696.11</v>
      </c>
      <c r="G1974" t="s">
        <v>16</v>
      </c>
      <c r="H1974" t="s">
        <v>11</v>
      </c>
      <c r="I1974" t="s">
        <v>42</v>
      </c>
      <c r="J1974" s="7">
        <f t="shared" si="212"/>
        <v>0</v>
      </c>
      <c r="K1974" s="9" t="str">
        <f t="shared" si="216"/>
        <v>Id367</v>
      </c>
      <c r="L1974" s="8" t="str">
        <f t="shared" si="213"/>
        <v>Jul</v>
      </c>
      <c r="M1974" s="9">
        <f t="shared" si="218"/>
        <v>1992</v>
      </c>
      <c r="N1974" s="8" t="str" cm="1">
        <f t="array" ref="N1974">IF(G1974="?",INDEX($G$2:$G$2344,MODE(MATCH($G$2:$G$2344,$G$2:$G$2344,0))),G1974)</f>
        <v>tier - 1</v>
      </c>
      <c r="O1974" s="8" t="str" cm="1">
        <f t="array" ref="O1974">IF(H1974="?",INDEX($H$2:$H$2344,MODE(MATCH($H$2:$H$2344,$H$2:$H$2344,0))),H1974)</f>
        <v>tier - 2</v>
      </c>
      <c r="P1974" s="8" t="str">
        <f t="shared" si="214"/>
        <v>R1011</v>
      </c>
      <c r="Q1974" s="11">
        <f t="shared" si="215"/>
        <v>33788</v>
      </c>
      <c r="R1974" s="9">
        <f t="shared" si="217"/>
        <v>30</v>
      </c>
      <c r="S1974" s="9"/>
      <c r="T1974" s="40">
        <f>COUNTA(Table3[[#This Row],[month]:[age]])</f>
        <v>7</v>
      </c>
    </row>
    <row r="1975" spans="1:20" x14ac:dyDescent="0.25">
      <c r="A1975" t="s">
        <v>2006</v>
      </c>
      <c r="B1975">
        <v>2002</v>
      </c>
      <c r="C1975" t="s">
        <v>30</v>
      </c>
      <c r="D1975">
        <v>6</v>
      </c>
      <c r="E1975">
        <v>1</v>
      </c>
      <c r="F1975" s="42">
        <v>27724.29</v>
      </c>
      <c r="G1975" t="s">
        <v>16</v>
      </c>
      <c r="H1975" t="s">
        <v>12</v>
      </c>
      <c r="I1975" t="s">
        <v>13</v>
      </c>
      <c r="J1975" s="7">
        <f t="shared" si="212"/>
        <v>0</v>
      </c>
      <c r="K1975" s="9" t="str">
        <f t="shared" si="216"/>
        <v>Id366</v>
      </c>
      <c r="L1975" s="8" t="str">
        <f t="shared" si="213"/>
        <v>Dec</v>
      </c>
      <c r="M1975" s="9">
        <f t="shared" si="218"/>
        <v>2002</v>
      </c>
      <c r="N1975" s="8" t="str" cm="1">
        <f t="array" ref="N1975">IF(G1975="?",INDEX($G$2:$G$2344,MODE(MATCH($G$2:$G$2344,$G$2:$G$2344,0))),G1975)</f>
        <v>tier - 1</v>
      </c>
      <c r="O1975" s="8" t="str" cm="1">
        <f t="array" ref="O1975">IF(H1975="?",INDEX($H$2:$H$2344,MODE(MATCH($H$2:$H$2344,$H$2:$H$2344,0))),H1975)</f>
        <v>tier - 3</v>
      </c>
      <c r="P1975" s="8" t="str">
        <f t="shared" si="214"/>
        <v>R1013</v>
      </c>
      <c r="Q1975" s="11">
        <f t="shared" si="215"/>
        <v>37596</v>
      </c>
      <c r="R1975" s="9">
        <f t="shared" si="217"/>
        <v>20</v>
      </c>
      <c r="S1975" s="9"/>
      <c r="T1975" s="40">
        <f>COUNTA(Table3[[#This Row],[month]:[age]])</f>
        <v>7</v>
      </c>
    </row>
    <row r="1976" spans="1:20" x14ac:dyDescent="0.25">
      <c r="A1976" t="s">
        <v>2007</v>
      </c>
      <c r="B1976">
        <v>1960</v>
      </c>
      <c r="C1976" t="s">
        <v>10</v>
      </c>
      <c r="D1976">
        <v>6</v>
      </c>
      <c r="E1976">
        <v>0</v>
      </c>
      <c r="F1976" s="42">
        <v>27808.73</v>
      </c>
      <c r="G1976" t="s">
        <v>16</v>
      </c>
      <c r="H1976" t="s">
        <v>16</v>
      </c>
      <c r="I1976" t="s">
        <v>13</v>
      </c>
      <c r="J1976" s="7">
        <f t="shared" si="212"/>
        <v>0</v>
      </c>
      <c r="K1976" s="9" t="str">
        <f t="shared" si="216"/>
        <v>Id365</v>
      </c>
      <c r="L1976" s="8" t="str">
        <f t="shared" si="213"/>
        <v>Jul</v>
      </c>
      <c r="M1976" s="9">
        <f t="shared" si="218"/>
        <v>1960</v>
      </c>
      <c r="N1976" s="8" t="str" cm="1">
        <f t="array" ref="N1976">IF(G1976="?",INDEX($G$2:$G$2344,MODE(MATCH($G$2:$G$2344,$G$2:$G$2344,0))),G1976)</f>
        <v>tier - 1</v>
      </c>
      <c r="O1976" s="8" t="str" cm="1">
        <f t="array" ref="O1976">IF(H1976="?",INDEX($H$2:$H$2344,MODE(MATCH($H$2:$H$2344,$H$2:$H$2344,0))),H1976)</f>
        <v>tier - 1</v>
      </c>
      <c r="P1976" s="8" t="str">
        <f t="shared" si="214"/>
        <v>R1013</v>
      </c>
      <c r="Q1976" s="11">
        <f t="shared" si="215"/>
        <v>22103</v>
      </c>
      <c r="R1976" s="9">
        <f t="shared" si="217"/>
        <v>62</v>
      </c>
      <c r="S1976" s="9"/>
      <c r="T1976" s="40">
        <f>COUNTA(Table3[[#This Row],[month]:[age]])</f>
        <v>7</v>
      </c>
    </row>
    <row r="1977" spans="1:20" x14ac:dyDescent="0.25">
      <c r="A1977" t="s">
        <v>2008</v>
      </c>
      <c r="B1977">
        <v>1985</v>
      </c>
      <c r="C1977" t="s">
        <v>30</v>
      </c>
      <c r="D1977">
        <v>4</v>
      </c>
      <c r="E1977">
        <v>3</v>
      </c>
      <c r="F1977" s="42">
        <v>27849.94</v>
      </c>
      <c r="G1977" t="s">
        <v>16</v>
      </c>
      <c r="H1977" t="s">
        <v>16</v>
      </c>
      <c r="I1977" t="s">
        <v>42</v>
      </c>
      <c r="J1977" s="7">
        <f t="shared" si="212"/>
        <v>0</v>
      </c>
      <c r="K1977" s="9" t="str">
        <f t="shared" si="216"/>
        <v>Id364</v>
      </c>
      <c r="L1977" s="8" t="str">
        <f t="shared" si="213"/>
        <v>Dec</v>
      </c>
      <c r="M1977" s="9">
        <f t="shared" si="218"/>
        <v>1985</v>
      </c>
      <c r="N1977" s="8" t="str" cm="1">
        <f t="array" ref="N1977">IF(G1977="?",INDEX($G$2:$G$2344,MODE(MATCH($G$2:$G$2344,$G$2:$G$2344,0))),G1977)</f>
        <v>tier - 1</v>
      </c>
      <c r="O1977" s="8" t="str" cm="1">
        <f t="array" ref="O1977">IF(H1977="?",INDEX($H$2:$H$2344,MODE(MATCH($H$2:$H$2344,$H$2:$H$2344,0))),H1977)</f>
        <v>tier - 1</v>
      </c>
      <c r="P1977" s="8" t="str">
        <f t="shared" si="214"/>
        <v>R1011</v>
      </c>
      <c r="Q1977" s="11">
        <f t="shared" si="215"/>
        <v>31385</v>
      </c>
      <c r="R1977" s="9">
        <f t="shared" si="217"/>
        <v>37</v>
      </c>
      <c r="S1977" s="9"/>
      <c r="T1977" s="40">
        <f>COUNTA(Table3[[#This Row],[month]:[age]])</f>
        <v>7</v>
      </c>
    </row>
    <row r="1978" spans="1:20" x14ac:dyDescent="0.25">
      <c r="A1978" t="s">
        <v>2009</v>
      </c>
      <c r="B1978">
        <v>1989</v>
      </c>
      <c r="C1978" t="s">
        <v>15</v>
      </c>
      <c r="D1978">
        <v>21</v>
      </c>
      <c r="E1978">
        <v>3</v>
      </c>
      <c r="F1978" s="42">
        <v>27925.86</v>
      </c>
      <c r="G1978" t="s">
        <v>16</v>
      </c>
      <c r="H1978" t="s">
        <v>11</v>
      </c>
      <c r="I1978" t="s">
        <v>42</v>
      </c>
      <c r="J1978" s="7">
        <f t="shared" si="212"/>
        <v>0</v>
      </c>
      <c r="K1978" s="9" t="str">
        <f t="shared" si="216"/>
        <v>Id363</v>
      </c>
      <c r="L1978" s="8" t="str">
        <f t="shared" si="213"/>
        <v>Nov</v>
      </c>
      <c r="M1978" s="9">
        <f t="shared" si="218"/>
        <v>1989</v>
      </c>
      <c r="N1978" s="8" t="str" cm="1">
        <f t="array" ref="N1978">IF(G1978="?",INDEX($G$2:$G$2344,MODE(MATCH($G$2:$G$2344,$G$2:$G$2344,0))),G1978)</f>
        <v>tier - 1</v>
      </c>
      <c r="O1978" s="8" t="str" cm="1">
        <f t="array" ref="O1978">IF(H1978="?",INDEX($H$2:$H$2344,MODE(MATCH($H$2:$H$2344,$H$2:$H$2344,0))),H1978)</f>
        <v>tier - 2</v>
      </c>
      <c r="P1978" s="8" t="str">
        <f t="shared" si="214"/>
        <v>R1011</v>
      </c>
      <c r="Q1978" s="11">
        <f t="shared" si="215"/>
        <v>32833</v>
      </c>
      <c r="R1978" s="9">
        <f t="shared" si="217"/>
        <v>33</v>
      </c>
      <c r="S1978" s="9"/>
      <c r="T1978" s="40">
        <f>COUNTA(Table3[[#This Row],[month]:[age]])</f>
        <v>7</v>
      </c>
    </row>
    <row r="1979" spans="1:20" x14ac:dyDescent="0.25">
      <c r="A1979" t="s">
        <v>2010</v>
      </c>
      <c r="B1979">
        <v>1991</v>
      </c>
      <c r="C1979" t="s">
        <v>18</v>
      </c>
      <c r="D1979">
        <v>4</v>
      </c>
      <c r="E1979">
        <v>3</v>
      </c>
      <c r="F1979" s="42">
        <v>27931.11</v>
      </c>
      <c r="G1979" t="s">
        <v>16</v>
      </c>
      <c r="H1979" t="s">
        <v>12</v>
      </c>
      <c r="I1979" t="s">
        <v>42</v>
      </c>
      <c r="J1979" s="7">
        <f t="shared" si="212"/>
        <v>0</v>
      </c>
      <c r="K1979" s="9" t="str">
        <f t="shared" si="216"/>
        <v>Id362</v>
      </c>
      <c r="L1979" s="8" t="str">
        <f t="shared" si="213"/>
        <v>Jun</v>
      </c>
      <c r="M1979" s="9">
        <f t="shared" si="218"/>
        <v>1991</v>
      </c>
      <c r="N1979" s="8" t="str" cm="1">
        <f t="array" ref="N1979">IF(G1979="?",INDEX($G$2:$G$2344,MODE(MATCH($G$2:$G$2344,$G$2:$G$2344,0))),G1979)</f>
        <v>tier - 1</v>
      </c>
      <c r="O1979" s="8" t="str" cm="1">
        <f t="array" ref="O1979">IF(H1979="?",INDEX($H$2:$H$2344,MODE(MATCH($H$2:$H$2344,$H$2:$H$2344,0))),H1979)</f>
        <v>tier - 3</v>
      </c>
      <c r="P1979" s="8" t="str">
        <f t="shared" si="214"/>
        <v>R1011</v>
      </c>
      <c r="Q1979" s="11">
        <f t="shared" si="215"/>
        <v>33393</v>
      </c>
      <c r="R1979" s="9">
        <f t="shared" si="217"/>
        <v>32</v>
      </c>
      <c r="S1979" s="9"/>
      <c r="T1979" s="40">
        <f>COUNTA(Table3[[#This Row],[month]:[age]])</f>
        <v>7</v>
      </c>
    </row>
    <row r="1980" spans="1:20" x14ac:dyDescent="0.25">
      <c r="A1980" t="s">
        <v>2011</v>
      </c>
      <c r="B1980">
        <v>1961</v>
      </c>
      <c r="C1980" t="s">
        <v>10</v>
      </c>
      <c r="D1980">
        <v>28</v>
      </c>
      <c r="E1980">
        <v>3</v>
      </c>
      <c r="F1980" s="42">
        <v>27941.29</v>
      </c>
      <c r="G1980" t="s">
        <v>16</v>
      </c>
      <c r="H1980" t="s">
        <v>12</v>
      </c>
      <c r="I1980" t="s">
        <v>42</v>
      </c>
      <c r="J1980" s="7">
        <f t="shared" si="212"/>
        <v>0</v>
      </c>
      <c r="K1980" s="9" t="str">
        <f t="shared" si="216"/>
        <v>Id361</v>
      </c>
      <c r="L1980" s="8" t="str">
        <f t="shared" si="213"/>
        <v>Jul</v>
      </c>
      <c r="M1980" s="9">
        <f t="shared" si="218"/>
        <v>1961</v>
      </c>
      <c r="N1980" s="8" t="str" cm="1">
        <f t="array" ref="N1980">IF(G1980="?",INDEX($G$2:$G$2344,MODE(MATCH($G$2:$G$2344,$G$2:$G$2344,0))),G1980)</f>
        <v>tier - 1</v>
      </c>
      <c r="O1980" s="8" t="str" cm="1">
        <f t="array" ref="O1980">IF(H1980="?",INDEX($H$2:$H$2344,MODE(MATCH($H$2:$H$2344,$H$2:$H$2344,0))),H1980)</f>
        <v>tier - 3</v>
      </c>
      <c r="P1980" s="8" t="str">
        <f t="shared" si="214"/>
        <v>R1011</v>
      </c>
      <c r="Q1980" s="11">
        <f t="shared" si="215"/>
        <v>22490</v>
      </c>
      <c r="R1980" s="9">
        <f t="shared" si="217"/>
        <v>61</v>
      </c>
      <c r="S1980" s="9"/>
      <c r="T1980" s="40">
        <f>COUNTA(Table3[[#This Row],[month]:[age]])</f>
        <v>7</v>
      </c>
    </row>
    <row r="1981" spans="1:20" x14ac:dyDescent="0.25">
      <c r="A1981" t="s">
        <v>2012</v>
      </c>
      <c r="B1981">
        <v>1999</v>
      </c>
      <c r="C1981" t="s">
        <v>30</v>
      </c>
      <c r="D1981">
        <v>21</v>
      </c>
      <c r="E1981">
        <v>0</v>
      </c>
      <c r="F1981" s="42">
        <v>27980.77</v>
      </c>
      <c r="G1981" t="s">
        <v>16</v>
      </c>
      <c r="H1981" t="s">
        <v>16</v>
      </c>
      <c r="I1981" t="s">
        <v>42</v>
      </c>
      <c r="J1981" s="7">
        <f t="shared" si="212"/>
        <v>0</v>
      </c>
      <c r="K1981" s="9" t="str">
        <f t="shared" si="216"/>
        <v>Id360</v>
      </c>
      <c r="L1981" s="8" t="str">
        <f t="shared" si="213"/>
        <v>Dec</v>
      </c>
      <c r="M1981" s="9">
        <f t="shared" si="218"/>
        <v>1999</v>
      </c>
      <c r="N1981" s="8" t="str" cm="1">
        <f t="array" ref="N1981">IF(G1981="?",INDEX($G$2:$G$2344,MODE(MATCH($G$2:$G$2344,$G$2:$G$2344,0))),G1981)</f>
        <v>tier - 1</v>
      </c>
      <c r="O1981" s="8" t="str" cm="1">
        <f t="array" ref="O1981">IF(H1981="?",INDEX($H$2:$H$2344,MODE(MATCH($H$2:$H$2344,$H$2:$H$2344,0))),H1981)</f>
        <v>tier - 1</v>
      </c>
      <c r="P1981" s="8" t="str">
        <f t="shared" si="214"/>
        <v>R1011</v>
      </c>
      <c r="Q1981" s="11">
        <f t="shared" si="215"/>
        <v>36515</v>
      </c>
      <c r="R1981" s="9">
        <f t="shared" si="217"/>
        <v>23</v>
      </c>
      <c r="S1981" s="9"/>
      <c r="T1981" s="40">
        <f>COUNTA(Table3[[#This Row],[month]:[age]])</f>
        <v>7</v>
      </c>
    </row>
    <row r="1982" spans="1:20" x14ac:dyDescent="0.25">
      <c r="A1982" t="s">
        <v>2013</v>
      </c>
      <c r="B1982">
        <v>1985</v>
      </c>
      <c r="C1982" t="s">
        <v>15</v>
      </c>
      <c r="D1982">
        <v>29</v>
      </c>
      <c r="E1982">
        <v>3</v>
      </c>
      <c r="F1982" s="42">
        <v>28006.94</v>
      </c>
      <c r="G1982" t="s">
        <v>16</v>
      </c>
      <c r="H1982" t="s">
        <v>11</v>
      </c>
      <c r="I1982" t="s">
        <v>42</v>
      </c>
      <c r="J1982" s="7">
        <f t="shared" si="212"/>
        <v>0</v>
      </c>
      <c r="K1982" s="9" t="str">
        <f t="shared" si="216"/>
        <v>Id359</v>
      </c>
      <c r="L1982" s="8" t="str">
        <f t="shared" si="213"/>
        <v>Nov</v>
      </c>
      <c r="M1982" s="9">
        <f t="shared" si="218"/>
        <v>1985</v>
      </c>
      <c r="N1982" s="8" t="str" cm="1">
        <f t="array" ref="N1982">IF(G1982="?",INDEX($G$2:$G$2344,MODE(MATCH($G$2:$G$2344,$G$2:$G$2344,0))),G1982)</f>
        <v>tier - 1</v>
      </c>
      <c r="O1982" s="8" t="str" cm="1">
        <f t="array" ref="O1982">IF(H1982="?",INDEX($H$2:$H$2344,MODE(MATCH($H$2:$H$2344,$H$2:$H$2344,0))),H1982)</f>
        <v>tier - 2</v>
      </c>
      <c r="P1982" s="8" t="str">
        <f t="shared" si="214"/>
        <v>R1011</v>
      </c>
      <c r="Q1982" s="11">
        <f t="shared" si="215"/>
        <v>31380</v>
      </c>
      <c r="R1982" s="9">
        <f t="shared" si="217"/>
        <v>37</v>
      </c>
      <c r="S1982" s="9"/>
      <c r="T1982" s="40">
        <f>COUNTA(Table3[[#This Row],[month]:[age]])</f>
        <v>7</v>
      </c>
    </row>
    <row r="1983" spans="1:20" x14ac:dyDescent="0.25">
      <c r="A1983" t="s">
        <v>2014</v>
      </c>
      <c r="B1983">
        <v>1960</v>
      </c>
      <c r="C1983" t="s">
        <v>15</v>
      </c>
      <c r="D1983">
        <v>22</v>
      </c>
      <c r="E1983">
        <v>0</v>
      </c>
      <c r="F1983" s="42">
        <v>28101.33</v>
      </c>
      <c r="G1983" t="s">
        <v>16</v>
      </c>
      <c r="H1983" t="s">
        <v>11</v>
      </c>
      <c r="I1983" t="s">
        <v>166</v>
      </c>
      <c r="J1983" s="7">
        <f t="shared" si="212"/>
        <v>0</v>
      </c>
      <c r="K1983" s="9" t="str">
        <f t="shared" si="216"/>
        <v>Id358</v>
      </c>
      <c r="L1983" s="8" t="str">
        <f t="shared" si="213"/>
        <v>Nov</v>
      </c>
      <c r="M1983" s="9">
        <f t="shared" si="218"/>
        <v>1960</v>
      </c>
      <c r="N1983" s="8" t="str" cm="1">
        <f t="array" ref="N1983">IF(G1983="?",INDEX($G$2:$G$2344,MODE(MATCH($G$2:$G$2344,$G$2:$G$2344,0))),G1983)</f>
        <v>tier - 1</v>
      </c>
      <c r="O1983" s="8" t="str" cm="1">
        <f t="array" ref="O1983">IF(H1983="?",INDEX($H$2:$H$2344,MODE(MATCH($H$2:$H$2344,$H$2:$H$2344,0))),H1983)</f>
        <v>tier - 2</v>
      </c>
      <c r="P1983" s="8" t="str">
        <f t="shared" si="214"/>
        <v>R1019</v>
      </c>
      <c r="Q1983" s="11">
        <f t="shared" si="215"/>
        <v>22242</v>
      </c>
      <c r="R1983" s="9">
        <f t="shared" si="217"/>
        <v>62</v>
      </c>
      <c r="S1983" s="9"/>
      <c r="T1983" s="40">
        <f>COUNTA(Table3[[#This Row],[month]:[age]])</f>
        <v>7</v>
      </c>
    </row>
    <row r="1984" spans="1:20" x14ac:dyDescent="0.25">
      <c r="A1984" t="s">
        <v>2015</v>
      </c>
      <c r="B1984">
        <v>1999</v>
      </c>
      <c r="C1984" t="s">
        <v>20</v>
      </c>
      <c r="D1984">
        <v>6</v>
      </c>
      <c r="E1984">
        <v>0</v>
      </c>
      <c r="F1984" s="42">
        <v>28245.34</v>
      </c>
      <c r="G1984" t="s">
        <v>16</v>
      </c>
      <c r="H1984" t="s">
        <v>12</v>
      </c>
      <c r="I1984" t="s">
        <v>42</v>
      </c>
      <c r="J1984" s="7">
        <f t="shared" si="212"/>
        <v>0</v>
      </c>
      <c r="K1984" s="9" t="str">
        <f t="shared" si="216"/>
        <v>Id357</v>
      </c>
      <c r="L1984" s="8" t="str">
        <f t="shared" si="213"/>
        <v>Sep</v>
      </c>
      <c r="M1984" s="9">
        <f t="shared" si="218"/>
        <v>1999</v>
      </c>
      <c r="N1984" s="8" t="str" cm="1">
        <f t="array" ref="N1984">IF(G1984="?",INDEX($G$2:$G$2344,MODE(MATCH($G$2:$G$2344,$G$2:$G$2344,0))),G1984)</f>
        <v>tier - 1</v>
      </c>
      <c r="O1984" s="8" t="str" cm="1">
        <f t="array" ref="O1984">IF(H1984="?",INDEX($H$2:$H$2344,MODE(MATCH($H$2:$H$2344,$H$2:$H$2344,0))),H1984)</f>
        <v>tier - 3</v>
      </c>
      <c r="P1984" s="8" t="str">
        <f t="shared" si="214"/>
        <v>R1011</v>
      </c>
      <c r="Q1984" s="11">
        <f t="shared" si="215"/>
        <v>36409</v>
      </c>
      <c r="R1984" s="9">
        <f t="shared" si="217"/>
        <v>23</v>
      </c>
      <c r="S1984" s="9"/>
      <c r="T1984" s="40">
        <f>COUNTA(Table3[[#This Row],[month]:[age]])</f>
        <v>7</v>
      </c>
    </row>
    <row r="1985" spans="1:20" x14ac:dyDescent="0.25">
      <c r="A1985" t="s">
        <v>2016</v>
      </c>
      <c r="B1985">
        <v>1963</v>
      </c>
      <c r="C1985" t="s">
        <v>15</v>
      </c>
      <c r="D1985">
        <v>25</v>
      </c>
      <c r="E1985">
        <v>1</v>
      </c>
      <c r="F1985" s="42">
        <v>28287.9</v>
      </c>
      <c r="G1985" t="s">
        <v>16</v>
      </c>
      <c r="H1985" t="s">
        <v>16</v>
      </c>
      <c r="I1985" t="s">
        <v>13</v>
      </c>
      <c r="J1985" s="7">
        <f t="shared" si="212"/>
        <v>0</v>
      </c>
      <c r="K1985" s="9" t="str">
        <f t="shared" si="216"/>
        <v>Id356</v>
      </c>
      <c r="L1985" s="8" t="str">
        <f t="shared" si="213"/>
        <v>Nov</v>
      </c>
      <c r="M1985" s="9">
        <f t="shared" si="218"/>
        <v>1963</v>
      </c>
      <c r="N1985" s="8" t="str" cm="1">
        <f t="array" ref="N1985">IF(G1985="?",INDEX($G$2:$G$2344,MODE(MATCH($G$2:$G$2344,$G$2:$G$2344,0))),G1985)</f>
        <v>tier - 1</v>
      </c>
      <c r="O1985" s="8" t="str" cm="1">
        <f t="array" ref="O1985">IF(H1985="?",INDEX($H$2:$H$2344,MODE(MATCH($H$2:$H$2344,$H$2:$H$2344,0))),H1985)</f>
        <v>tier - 1</v>
      </c>
      <c r="P1985" s="8" t="str">
        <f t="shared" si="214"/>
        <v>R1013</v>
      </c>
      <c r="Q1985" s="11">
        <f t="shared" si="215"/>
        <v>23340</v>
      </c>
      <c r="R1985" s="9">
        <f t="shared" si="217"/>
        <v>59</v>
      </c>
      <c r="S1985" s="9"/>
      <c r="T1985" s="40">
        <f>COUNTA(Table3[[#This Row],[month]:[age]])</f>
        <v>7</v>
      </c>
    </row>
    <row r="1986" spans="1:20" x14ac:dyDescent="0.25">
      <c r="A1986" t="s">
        <v>2017</v>
      </c>
      <c r="B1986">
        <v>1990</v>
      </c>
      <c r="C1986" t="s">
        <v>30</v>
      </c>
      <c r="D1986">
        <v>24</v>
      </c>
      <c r="E1986">
        <v>3</v>
      </c>
      <c r="F1986" s="42">
        <v>28302.33</v>
      </c>
      <c r="G1986" t="s">
        <v>16</v>
      </c>
      <c r="H1986" t="s">
        <v>11</v>
      </c>
      <c r="I1986" t="s">
        <v>42</v>
      </c>
      <c r="J1986" s="7">
        <f t="shared" ref="J1986:J2049" si="219">COUNTIF(A1986:I1986, "?")</f>
        <v>0</v>
      </c>
      <c r="K1986" s="9" t="str">
        <f t="shared" si="216"/>
        <v>Id355</v>
      </c>
      <c r="L1986" s="8" t="str">
        <f t="shared" ref="L1986:L2049" si="220">IF(C1986="?", "Sep", C1986)</f>
        <v>Dec</v>
      </c>
      <c r="M1986" s="9">
        <f t="shared" si="218"/>
        <v>1990</v>
      </c>
      <c r="N1986" s="8" t="str" cm="1">
        <f t="array" ref="N1986">IF(G1986="?",INDEX($G$2:$G$2344,MODE(MATCH($G$2:$G$2344,$G$2:$G$2344,0))),G1986)</f>
        <v>tier - 1</v>
      </c>
      <c r="O1986" s="8" t="str" cm="1">
        <f t="array" ref="O1986">IF(H1986="?",INDEX($H$2:$H$2344,MODE(MATCH($H$2:$H$2344,$H$2:$H$2344,0))),H1986)</f>
        <v>tier - 2</v>
      </c>
      <c r="P1986" s="8" t="str">
        <f t="shared" ref="P1986:P2049" si="221">IF(I1986="?", "Unknown", I1986)</f>
        <v>R1011</v>
      </c>
      <c r="Q1986" s="11">
        <f t="shared" ref="Q1986:Q2049" si="222">DATE(B1986, MONTH(1 &amp; L1986), D1986)</f>
        <v>33231</v>
      </c>
      <c r="R1986" s="9">
        <f t="shared" si="217"/>
        <v>32</v>
      </c>
      <c r="S1986" s="9"/>
      <c r="T1986" s="40">
        <f>COUNTA(Table3[[#This Row],[month]:[age]])</f>
        <v>7</v>
      </c>
    </row>
    <row r="1987" spans="1:20" x14ac:dyDescent="0.25">
      <c r="A1987" t="s">
        <v>2018</v>
      </c>
      <c r="B1987">
        <v>1977</v>
      </c>
      <c r="C1987" t="s">
        <v>30</v>
      </c>
      <c r="D1987">
        <v>2</v>
      </c>
      <c r="E1987">
        <v>1</v>
      </c>
      <c r="F1987" s="42">
        <v>28340.19</v>
      </c>
      <c r="G1987" t="s">
        <v>16</v>
      </c>
      <c r="H1987" t="s">
        <v>11</v>
      </c>
      <c r="I1987" t="s">
        <v>23</v>
      </c>
      <c r="J1987" s="7">
        <f t="shared" si="219"/>
        <v>0</v>
      </c>
      <c r="K1987" s="9" t="str">
        <f t="shared" ref="K1987:K2050" si="223">IF(A1987="?", "Unknown", A1987)</f>
        <v>Id354</v>
      </c>
      <c r="L1987" s="8" t="str">
        <f t="shared" si="220"/>
        <v>Dec</v>
      </c>
      <c r="M1987" s="9">
        <f t="shared" si="218"/>
        <v>1977</v>
      </c>
      <c r="N1987" s="8" t="str" cm="1">
        <f t="array" ref="N1987">IF(G1987="?",INDEX($G$2:$G$2344,MODE(MATCH($G$2:$G$2344,$G$2:$G$2344,0))),G1987)</f>
        <v>tier - 1</v>
      </c>
      <c r="O1987" s="8" t="str" cm="1">
        <f t="array" ref="O1987">IF(H1987="?",INDEX($H$2:$H$2344,MODE(MATCH($H$2:$H$2344,$H$2:$H$2344,0))),H1987)</f>
        <v>tier - 2</v>
      </c>
      <c r="P1987" s="8" t="str">
        <f t="shared" si="221"/>
        <v>R1012</v>
      </c>
      <c r="Q1987" s="11">
        <f t="shared" si="222"/>
        <v>28461</v>
      </c>
      <c r="R1987" s="9">
        <f t="shared" ref="R1987:R2050" si="224">DATEDIF(Q1987, DATE(2023,6,8), "Y")</f>
        <v>45</v>
      </c>
      <c r="S1987" s="9"/>
      <c r="T1987" s="40">
        <f>COUNTA(Table3[[#This Row],[month]:[age]])</f>
        <v>7</v>
      </c>
    </row>
    <row r="1988" spans="1:20" x14ac:dyDescent="0.25">
      <c r="A1988" t="s">
        <v>2019</v>
      </c>
      <c r="B1988">
        <v>1974</v>
      </c>
      <c r="C1988" t="s">
        <v>20</v>
      </c>
      <c r="D1988">
        <v>16</v>
      </c>
      <c r="E1988">
        <v>1</v>
      </c>
      <c r="F1988" s="42">
        <v>28468.92</v>
      </c>
      <c r="G1988" t="s">
        <v>16</v>
      </c>
      <c r="H1988" t="s">
        <v>16</v>
      </c>
      <c r="I1988" t="s">
        <v>23</v>
      </c>
      <c r="J1988" s="7">
        <f t="shared" si="219"/>
        <v>0</v>
      </c>
      <c r="K1988" s="9" t="str">
        <f t="shared" si="223"/>
        <v>Id353</v>
      </c>
      <c r="L1988" s="8" t="str">
        <f t="shared" si="220"/>
        <v>Sep</v>
      </c>
      <c r="M1988" s="9">
        <f t="shared" si="218"/>
        <v>1974</v>
      </c>
      <c r="N1988" s="8" t="str" cm="1">
        <f t="array" ref="N1988">IF(G1988="?",INDEX($G$2:$G$2344,MODE(MATCH($G$2:$G$2344,$G$2:$G$2344,0))),G1988)</f>
        <v>tier - 1</v>
      </c>
      <c r="O1988" s="8" t="str" cm="1">
        <f t="array" ref="O1988">IF(H1988="?",INDEX($H$2:$H$2344,MODE(MATCH($H$2:$H$2344,$H$2:$H$2344,0))),H1988)</f>
        <v>tier - 1</v>
      </c>
      <c r="P1988" s="8" t="str">
        <f t="shared" si="221"/>
        <v>R1012</v>
      </c>
      <c r="Q1988" s="11">
        <f t="shared" si="222"/>
        <v>27288</v>
      </c>
      <c r="R1988" s="9">
        <f t="shared" si="224"/>
        <v>48</v>
      </c>
      <c r="S1988" s="9"/>
      <c r="T1988" s="40">
        <f>COUNTA(Table3[[#This Row],[month]:[age]])</f>
        <v>7</v>
      </c>
    </row>
    <row r="1989" spans="1:20" x14ac:dyDescent="0.25">
      <c r="A1989" t="s">
        <v>2020</v>
      </c>
      <c r="B1989">
        <v>1982</v>
      </c>
      <c r="C1989" t="s">
        <v>30</v>
      </c>
      <c r="D1989">
        <v>11</v>
      </c>
      <c r="E1989">
        <v>1</v>
      </c>
      <c r="F1989" s="42">
        <v>28476.73</v>
      </c>
      <c r="G1989" t="s">
        <v>16</v>
      </c>
      <c r="H1989" t="s">
        <v>11</v>
      </c>
      <c r="I1989" t="s">
        <v>23</v>
      </c>
      <c r="J1989" s="7">
        <f t="shared" si="219"/>
        <v>0</v>
      </c>
      <c r="K1989" s="9" t="str">
        <f t="shared" si="223"/>
        <v>Id352</v>
      </c>
      <c r="L1989" s="8" t="str">
        <f t="shared" si="220"/>
        <v>Dec</v>
      </c>
      <c r="M1989" s="9">
        <f t="shared" si="218"/>
        <v>1982</v>
      </c>
      <c r="N1989" s="8" t="str" cm="1">
        <f t="array" ref="N1989">IF(G1989="?",INDEX($G$2:$G$2344,MODE(MATCH($G$2:$G$2344,$G$2:$G$2344,0))),G1989)</f>
        <v>tier - 1</v>
      </c>
      <c r="O1989" s="8" t="str" cm="1">
        <f t="array" ref="O1989">IF(H1989="?",INDEX($H$2:$H$2344,MODE(MATCH($H$2:$H$2344,$H$2:$H$2344,0))),H1989)</f>
        <v>tier - 2</v>
      </c>
      <c r="P1989" s="8" t="str">
        <f t="shared" si="221"/>
        <v>R1012</v>
      </c>
      <c r="Q1989" s="11">
        <f t="shared" si="222"/>
        <v>30296</v>
      </c>
      <c r="R1989" s="9">
        <f t="shared" si="224"/>
        <v>40</v>
      </c>
      <c r="S1989" s="9"/>
      <c r="T1989" s="40">
        <f>COUNTA(Table3[[#This Row],[month]:[age]])</f>
        <v>7</v>
      </c>
    </row>
    <row r="1990" spans="1:20" x14ac:dyDescent="0.25">
      <c r="A1990" t="s">
        <v>2021</v>
      </c>
      <c r="B1990">
        <v>1985</v>
      </c>
      <c r="C1990" t="s">
        <v>20</v>
      </c>
      <c r="D1990">
        <v>27</v>
      </c>
      <c r="E1990">
        <v>3</v>
      </c>
      <c r="F1990" s="42">
        <v>28542.86</v>
      </c>
      <c r="G1990" t="s">
        <v>16</v>
      </c>
      <c r="H1990" t="s">
        <v>12</v>
      </c>
      <c r="I1990" t="s">
        <v>42</v>
      </c>
      <c r="J1990" s="7">
        <f t="shared" si="219"/>
        <v>0</v>
      </c>
      <c r="K1990" s="9" t="str">
        <f t="shared" si="223"/>
        <v>Id351</v>
      </c>
      <c r="L1990" s="8" t="str">
        <f t="shared" si="220"/>
        <v>Sep</v>
      </c>
      <c r="M1990" s="9">
        <f t="shared" si="218"/>
        <v>1985</v>
      </c>
      <c r="N1990" s="8" t="str" cm="1">
        <f t="array" ref="N1990">IF(G1990="?",INDEX($G$2:$G$2344,MODE(MATCH($G$2:$G$2344,$G$2:$G$2344,0))),G1990)</f>
        <v>tier - 1</v>
      </c>
      <c r="O1990" s="8" t="str" cm="1">
        <f t="array" ref="O1990">IF(H1990="?",INDEX($H$2:$H$2344,MODE(MATCH($H$2:$H$2344,$H$2:$H$2344,0))),H1990)</f>
        <v>tier - 3</v>
      </c>
      <c r="P1990" s="8" t="str">
        <f t="shared" si="221"/>
        <v>R1011</v>
      </c>
      <c r="Q1990" s="11">
        <f t="shared" si="222"/>
        <v>31317</v>
      </c>
      <c r="R1990" s="9">
        <f t="shared" si="224"/>
        <v>37</v>
      </c>
      <c r="S1990" s="9"/>
      <c r="T1990" s="40">
        <f>COUNTA(Table3[[#This Row],[month]:[age]])</f>
        <v>7</v>
      </c>
    </row>
    <row r="1991" spans="1:20" x14ac:dyDescent="0.25">
      <c r="A1991" t="s">
        <v>2022</v>
      </c>
      <c r="B1991">
        <v>1990</v>
      </c>
      <c r="C1991" t="s">
        <v>30</v>
      </c>
      <c r="D1991">
        <v>5</v>
      </c>
      <c r="E1991">
        <v>3</v>
      </c>
      <c r="F1991" s="42">
        <v>28716.14</v>
      </c>
      <c r="G1991" t="s">
        <v>16</v>
      </c>
      <c r="H1991" t="s">
        <v>12</v>
      </c>
      <c r="I1991" t="s">
        <v>42</v>
      </c>
      <c r="J1991" s="7">
        <f t="shared" si="219"/>
        <v>0</v>
      </c>
      <c r="K1991" s="9" t="str">
        <f t="shared" si="223"/>
        <v>Id350</v>
      </c>
      <c r="L1991" s="8" t="str">
        <f t="shared" si="220"/>
        <v>Dec</v>
      </c>
      <c r="M1991" s="9">
        <f t="shared" si="218"/>
        <v>1990</v>
      </c>
      <c r="N1991" s="8" t="str" cm="1">
        <f t="array" ref="N1991">IF(G1991="?",INDEX($G$2:$G$2344,MODE(MATCH($G$2:$G$2344,$G$2:$G$2344,0))),G1991)</f>
        <v>tier - 1</v>
      </c>
      <c r="O1991" s="8" t="str" cm="1">
        <f t="array" ref="O1991">IF(H1991="?",INDEX($H$2:$H$2344,MODE(MATCH($H$2:$H$2344,$H$2:$H$2344,0))),H1991)</f>
        <v>tier - 3</v>
      </c>
      <c r="P1991" s="8" t="str">
        <f t="shared" si="221"/>
        <v>R1011</v>
      </c>
      <c r="Q1991" s="11">
        <f t="shared" si="222"/>
        <v>33212</v>
      </c>
      <c r="R1991" s="9">
        <f t="shared" si="224"/>
        <v>32</v>
      </c>
      <c r="S1991" s="9"/>
      <c r="T1991" s="40">
        <f>COUNTA(Table3[[#This Row],[month]:[age]])</f>
        <v>7</v>
      </c>
    </row>
    <row r="1992" spans="1:20" x14ac:dyDescent="0.25">
      <c r="A1992" t="s">
        <v>2023</v>
      </c>
      <c r="B1992">
        <v>1961</v>
      </c>
      <c r="C1992" t="s">
        <v>35</v>
      </c>
      <c r="D1992">
        <v>3</v>
      </c>
      <c r="E1992">
        <v>1</v>
      </c>
      <c r="F1992" s="42">
        <v>28868.66</v>
      </c>
      <c r="G1992" t="s">
        <v>16</v>
      </c>
      <c r="H1992" t="s">
        <v>11</v>
      </c>
      <c r="I1992" t="s">
        <v>23</v>
      </c>
      <c r="J1992" s="7">
        <f t="shared" si="219"/>
        <v>0</v>
      </c>
      <c r="K1992" s="9" t="str">
        <f t="shared" si="223"/>
        <v>Id349</v>
      </c>
      <c r="L1992" s="8" t="str">
        <f t="shared" si="220"/>
        <v>Aug</v>
      </c>
      <c r="M1992" s="9">
        <f t="shared" si="218"/>
        <v>1961</v>
      </c>
      <c r="N1992" s="8" t="str" cm="1">
        <f t="array" ref="N1992">IF(G1992="?",INDEX($G$2:$G$2344,MODE(MATCH($G$2:$G$2344,$G$2:$G$2344,0))),G1992)</f>
        <v>tier - 1</v>
      </c>
      <c r="O1992" s="8" t="str" cm="1">
        <f t="array" ref="O1992">IF(H1992="?",INDEX($H$2:$H$2344,MODE(MATCH($H$2:$H$2344,$H$2:$H$2344,0))),H1992)</f>
        <v>tier - 2</v>
      </c>
      <c r="P1992" s="8" t="str">
        <f t="shared" si="221"/>
        <v>R1012</v>
      </c>
      <c r="Q1992" s="11">
        <f t="shared" si="222"/>
        <v>22496</v>
      </c>
      <c r="R1992" s="9">
        <f t="shared" si="224"/>
        <v>61</v>
      </c>
      <c r="S1992" s="9"/>
      <c r="T1992" s="40">
        <f>COUNTA(Table3[[#This Row],[month]:[age]])</f>
        <v>7</v>
      </c>
    </row>
    <row r="1993" spans="1:20" x14ac:dyDescent="0.25">
      <c r="A1993" t="s">
        <v>2024</v>
      </c>
      <c r="B1993">
        <v>1962</v>
      </c>
      <c r="C1993" t="s">
        <v>10</v>
      </c>
      <c r="D1993">
        <v>25</v>
      </c>
      <c r="E1993">
        <v>0</v>
      </c>
      <c r="F1993" s="42">
        <v>28923.14</v>
      </c>
      <c r="G1993" t="s">
        <v>16</v>
      </c>
      <c r="H1993" t="s">
        <v>16</v>
      </c>
      <c r="I1993" t="s">
        <v>23</v>
      </c>
      <c r="J1993" s="7">
        <f t="shared" si="219"/>
        <v>0</v>
      </c>
      <c r="K1993" s="9" t="str">
        <f t="shared" si="223"/>
        <v>Id348</v>
      </c>
      <c r="L1993" s="8" t="str">
        <f t="shared" si="220"/>
        <v>Jul</v>
      </c>
      <c r="M1993" s="9">
        <f t="shared" si="218"/>
        <v>1962</v>
      </c>
      <c r="N1993" s="8" t="str" cm="1">
        <f t="array" ref="N1993">IF(G1993="?",INDEX($G$2:$G$2344,MODE(MATCH($G$2:$G$2344,$G$2:$G$2344,0))),G1993)</f>
        <v>tier - 1</v>
      </c>
      <c r="O1993" s="8" t="str" cm="1">
        <f t="array" ref="O1993">IF(H1993="?",INDEX($H$2:$H$2344,MODE(MATCH($H$2:$H$2344,$H$2:$H$2344,0))),H1993)</f>
        <v>tier - 1</v>
      </c>
      <c r="P1993" s="8" t="str">
        <f t="shared" si="221"/>
        <v>R1012</v>
      </c>
      <c r="Q1993" s="11">
        <f t="shared" si="222"/>
        <v>22852</v>
      </c>
      <c r="R1993" s="9">
        <f t="shared" si="224"/>
        <v>60</v>
      </c>
      <c r="S1993" s="9"/>
      <c r="T1993" s="40">
        <f>COUNTA(Table3[[#This Row],[month]:[age]])</f>
        <v>7</v>
      </c>
    </row>
    <row r="1994" spans="1:20" x14ac:dyDescent="0.25">
      <c r="A1994" t="s">
        <v>2025</v>
      </c>
      <c r="B1994">
        <v>1959</v>
      </c>
      <c r="C1994" t="s">
        <v>30</v>
      </c>
      <c r="D1994">
        <v>5</v>
      </c>
      <c r="E1994">
        <v>0</v>
      </c>
      <c r="F1994" s="42">
        <v>28950.47</v>
      </c>
      <c r="G1994" t="s">
        <v>16</v>
      </c>
      <c r="H1994" t="s">
        <v>16</v>
      </c>
      <c r="I1994" t="s">
        <v>23</v>
      </c>
      <c r="J1994" s="7">
        <f t="shared" si="219"/>
        <v>0</v>
      </c>
      <c r="K1994" s="9" t="str">
        <f t="shared" si="223"/>
        <v>Id347</v>
      </c>
      <c r="L1994" s="8" t="str">
        <f t="shared" si="220"/>
        <v>Dec</v>
      </c>
      <c r="M1994" s="9">
        <f t="shared" si="218"/>
        <v>1959</v>
      </c>
      <c r="N1994" s="8" t="str" cm="1">
        <f t="array" ref="N1994">IF(G1994="?",INDEX($G$2:$G$2344,MODE(MATCH($G$2:$G$2344,$G$2:$G$2344,0))),G1994)</f>
        <v>tier - 1</v>
      </c>
      <c r="O1994" s="8" t="str" cm="1">
        <f t="array" ref="O1994">IF(H1994="?",INDEX($H$2:$H$2344,MODE(MATCH($H$2:$H$2344,$H$2:$H$2344,0))),H1994)</f>
        <v>tier - 1</v>
      </c>
      <c r="P1994" s="8" t="str">
        <f t="shared" si="221"/>
        <v>R1012</v>
      </c>
      <c r="Q1994" s="11">
        <f t="shared" si="222"/>
        <v>21889</v>
      </c>
      <c r="R1994" s="9">
        <f t="shared" si="224"/>
        <v>63</v>
      </c>
      <c r="S1994" s="9"/>
      <c r="T1994" s="40">
        <f>COUNTA(Table3[[#This Row],[month]:[age]])</f>
        <v>7</v>
      </c>
    </row>
    <row r="1995" spans="1:20" x14ac:dyDescent="0.25">
      <c r="A1995" t="s">
        <v>2026</v>
      </c>
      <c r="B1995">
        <v>2003</v>
      </c>
      <c r="C1995" t="s">
        <v>20</v>
      </c>
      <c r="D1995">
        <v>1</v>
      </c>
      <c r="E1995">
        <v>0</v>
      </c>
      <c r="F1995" s="42">
        <v>28998.68</v>
      </c>
      <c r="G1995" t="s">
        <v>16</v>
      </c>
      <c r="H1995" t="s">
        <v>12</v>
      </c>
      <c r="I1995" t="s">
        <v>42</v>
      </c>
      <c r="J1995" s="7">
        <f t="shared" si="219"/>
        <v>0</v>
      </c>
      <c r="K1995" s="9" t="str">
        <f t="shared" si="223"/>
        <v>Id346</v>
      </c>
      <c r="L1995" s="8" t="str">
        <f t="shared" si="220"/>
        <v>Sep</v>
      </c>
      <c r="M1995" s="9">
        <f t="shared" si="218"/>
        <v>2003</v>
      </c>
      <c r="N1995" s="8" t="str" cm="1">
        <f t="array" ref="N1995">IF(G1995="?",INDEX($G$2:$G$2344,MODE(MATCH($G$2:$G$2344,$G$2:$G$2344,0))),G1995)</f>
        <v>tier - 1</v>
      </c>
      <c r="O1995" s="8" t="str" cm="1">
        <f t="array" ref="O1995">IF(H1995="?",INDEX($H$2:$H$2344,MODE(MATCH($H$2:$H$2344,$H$2:$H$2344,0))),H1995)</f>
        <v>tier - 3</v>
      </c>
      <c r="P1995" s="8" t="str">
        <f t="shared" si="221"/>
        <v>R1011</v>
      </c>
      <c r="Q1995" s="11">
        <f t="shared" si="222"/>
        <v>37865</v>
      </c>
      <c r="R1995" s="9">
        <f t="shared" si="224"/>
        <v>19</v>
      </c>
      <c r="S1995" s="9"/>
      <c r="T1995" s="40">
        <f>COUNTA(Table3[[#This Row],[month]:[age]])</f>
        <v>7</v>
      </c>
    </row>
    <row r="1996" spans="1:20" x14ac:dyDescent="0.25">
      <c r="A1996" t="s">
        <v>2027</v>
      </c>
      <c r="B1996">
        <v>1992</v>
      </c>
      <c r="C1996" t="s">
        <v>10</v>
      </c>
      <c r="D1996">
        <v>7</v>
      </c>
      <c r="E1996">
        <v>0</v>
      </c>
      <c r="F1996" s="42">
        <v>29007.82</v>
      </c>
      <c r="G1996" t="s">
        <v>16</v>
      </c>
      <c r="H1996" t="s">
        <v>12</v>
      </c>
      <c r="I1996" t="s">
        <v>42</v>
      </c>
      <c r="J1996" s="7">
        <f t="shared" si="219"/>
        <v>0</v>
      </c>
      <c r="K1996" s="9" t="str">
        <f t="shared" si="223"/>
        <v>Id345</v>
      </c>
      <c r="L1996" s="8" t="str">
        <f t="shared" si="220"/>
        <v>Jul</v>
      </c>
      <c r="M1996" s="9">
        <f t="shared" si="218"/>
        <v>1992</v>
      </c>
      <c r="N1996" s="8" t="str" cm="1">
        <f t="array" ref="N1996">IF(G1996="?",INDEX($G$2:$G$2344,MODE(MATCH($G$2:$G$2344,$G$2:$G$2344,0))),G1996)</f>
        <v>tier - 1</v>
      </c>
      <c r="O1996" s="8" t="str" cm="1">
        <f t="array" ref="O1996">IF(H1996="?",INDEX($H$2:$H$2344,MODE(MATCH($H$2:$H$2344,$H$2:$H$2344,0))),H1996)</f>
        <v>tier - 3</v>
      </c>
      <c r="P1996" s="8" t="str">
        <f t="shared" si="221"/>
        <v>R1011</v>
      </c>
      <c r="Q1996" s="11">
        <f t="shared" si="222"/>
        <v>33792</v>
      </c>
      <c r="R1996" s="9">
        <f t="shared" si="224"/>
        <v>30</v>
      </c>
      <c r="S1996" s="9"/>
      <c r="T1996" s="40">
        <f>COUNTA(Table3[[#This Row],[month]:[age]])</f>
        <v>7</v>
      </c>
    </row>
    <row r="1997" spans="1:20" x14ac:dyDescent="0.25">
      <c r="A1997" t="s">
        <v>2028</v>
      </c>
      <c r="B1997">
        <v>1980</v>
      </c>
      <c r="C1997" t="s">
        <v>10</v>
      </c>
      <c r="D1997">
        <v>14</v>
      </c>
      <c r="E1997">
        <v>2</v>
      </c>
      <c r="F1997" s="42">
        <v>29114.21</v>
      </c>
      <c r="G1997" t="s">
        <v>16</v>
      </c>
      <c r="H1997" t="s">
        <v>12</v>
      </c>
      <c r="I1997" t="s">
        <v>42</v>
      </c>
      <c r="J1997" s="7">
        <f t="shared" si="219"/>
        <v>0</v>
      </c>
      <c r="K1997" s="9" t="str">
        <f t="shared" si="223"/>
        <v>Id344</v>
      </c>
      <c r="L1997" s="8" t="str">
        <f t="shared" si="220"/>
        <v>Jul</v>
      </c>
      <c r="M1997" s="9">
        <f t="shared" si="218"/>
        <v>1980</v>
      </c>
      <c r="N1997" s="8" t="str" cm="1">
        <f t="array" ref="N1997">IF(G1997="?",INDEX($G$2:$G$2344,MODE(MATCH($G$2:$G$2344,$G$2:$G$2344,0))),G1997)</f>
        <v>tier - 1</v>
      </c>
      <c r="O1997" s="8" t="str" cm="1">
        <f t="array" ref="O1997">IF(H1997="?",INDEX($H$2:$H$2344,MODE(MATCH($H$2:$H$2344,$H$2:$H$2344,0))),H1997)</f>
        <v>tier - 3</v>
      </c>
      <c r="P1997" s="8" t="str">
        <f t="shared" si="221"/>
        <v>R1011</v>
      </c>
      <c r="Q1997" s="11">
        <f t="shared" si="222"/>
        <v>29416</v>
      </c>
      <c r="R1997" s="9">
        <f t="shared" si="224"/>
        <v>42</v>
      </c>
      <c r="S1997" s="9"/>
      <c r="T1997" s="40">
        <f>COUNTA(Table3[[#This Row],[month]:[age]])</f>
        <v>7</v>
      </c>
    </row>
    <row r="1998" spans="1:20" x14ac:dyDescent="0.25">
      <c r="A1998" t="s">
        <v>2029</v>
      </c>
      <c r="B1998">
        <v>1978</v>
      </c>
      <c r="C1998" t="s">
        <v>15</v>
      </c>
      <c r="D1998">
        <v>29</v>
      </c>
      <c r="E1998">
        <v>2</v>
      </c>
      <c r="F1998" s="42">
        <v>29114.77</v>
      </c>
      <c r="G1998" t="s">
        <v>16</v>
      </c>
      <c r="H1998" t="s">
        <v>16</v>
      </c>
      <c r="I1998" t="s">
        <v>42</v>
      </c>
      <c r="J1998" s="7">
        <f t="shared" si="219"/>
        <v>0</v>
      </c>
      <c r="K1998" s="9" t="str">
        <f t="shared" si="223"/>
        <v>Id343</v>
      </c>
      <c r="L1998" s="8" t="str">
        <f t="shared" si="220"/>
        <v>Nov</v>
      </c>
      <c r="M1998" s="9">
        <f t="shared" si="218"/>
        <v>1978</v>
      </c>
      <c r="N1998" s="8" t="str" cm="1">
        <f t="array" ref="N1998">IF(G1998="?",INDEX($G$2:$G$2344,MODE(MATCH($G$2:$G$2344,$G$2:$G$2344,0))),G1998)</f>
        <v>tier - 1</v>
      </c>
      <c r="O1998" s="8" t="str" cm="1">
        <f t="array" ref="O1998">IF(H1998="?",INDEX($H$2:$H$2344,MODE(MATCH($H$2:$H$2344,$H$2:$H$2344,0))),H1998)</f>
        <v>tier - 1</v>
      </c>
      <c r="P1998" s="8" t="str">
        <f t="shared" si="221"/>
        <v>R1011</v>
      </c>
      <c r="Q1998" s="11">
        <f t="shared" si="222"/>
        <v>28823</v>
      </c>
      <c r="R1998" s="9">
        <f t="shared" si="224"/>
        <v>44</v>
      </c>
      <c r="S1998" s="9"/>
      <c r="T1998" s="40">
        <f>COUNTA(Table3[[#This Row],[month]:[age]])</f>
        <v>7</v>
      </c>
    </row>
    <row r="1999" spans="1:20" x14ac:dyDescent="0.25">
      <c r="A1999" t="s">
        <v>2030</v>
      </c>
      <c r="B1999">
        <v>1961</v>
      </c>
      <c r="C1999" t="s">
        <v>30</v>
      </c>
      <c r="D1999">
        <v>24</v>
      </c>
      <c r="E1999">
        <v>0</v>
      </c>
      <c r="F1999" s="42">
        <v>29141.360000000001</v>
      </c>
      <c r="G1999" t="s">
        <v>16</v>
      </c>
      <c r="H1999" t="s">
        <v>12</v>
      </c>
      <c r="I1999" t="s">
        <v>23</v>
      </c>
      <c r="J1999" s="7">
        <f t="shared" si="219"/>
        <v>0</v>
      </c>
      <c r="K1999" s="9" t="str">
        <f t="shared" si="223"/>
        <v>Id342</v>
      </c>
      <c r="L1999" s="8" t="str">
        <f t="shared" si="220"/>
        <v>Dec</v>
      </c>
      <c r="M1999" s="9">
        <f t="shared" si="218"/>
        <v>1961</v>
      </c>
      <c r="N1999" s="8" t="str" cm="1">
        <f t="array" ref="N1999">IF(G1999="?",INDEX($G$2:$G$2344,MODE(MATCH($G$2:$G$2344,$G$2:$G$2344,0))),G1999)</f>
        <v>tier - 1</v>
      </c>
      <c r="O1999" s="8" t="str" cm="1">
        <f t="array" ref="O1999">IF(H1999="?",INDEX($H$2:$H$2344,MODE(MATCH($H$2:$H$2344,$H$2:$H$2344,0))),H1999)</f>
        <v>tier - 3</v>
      </c>
      <c r="P1999" s="8" t="str">
        <f t="shared" si="221"/>
        <v>R1012</v>
      </c>
      <c r="Q1999" s="11">
        <f t="shared" si="222"/>
        <v>22639</v>
      </c>
      <c r="R1999" s="9">
        <f t="shared" si="224"/>
        <v>61</v>
      </c>
      <c r="S1999" s="9"/>
      <c r="T1999" s="40">
        <f>COUNTA(Table3[[#This Row],[month]:[age]])</f>
        <v>7</v>
      </c>
    </row>
    <row r="2000" spans="1:20" x14ac:dyDescent="0.25">
      <c r="A2000" t="s">
        <v>2031</v>
      </c>
      <c r="B2000">
        <v>1976</v>
      </c>
      <c r="C2000" t="s">
        <v>15</v>
      </c>
      <c r="D2000">
        <v>8</v>
      </c>
      <c r="E2000">
        <v>2</v>
      </c>
      <c r="F2000" s="42">
        <v>29160.39</v>
      </c>
      <c r="G2000" t="s">
        <v>16</v>
      </c>
      <c r="H2000" t="s">
        <v>11</v>
      </c>
      <c r="I2000" t="s">
        <v>42</v>
      </c>
      <c r="J2000" s="7">
        <f t="shared" si="219"/>
        <v>0</v>
      </c>
      <c r="K2000" s="9" t="str">
        <f t="shared" si="223"/>
        <v>Id341</v>
      </c>
      <c r="L2000" s="8" t="str">
        <f t="shared" si="220"/>
        <v>Nov</v>
      </c>
      <c r="M2000" s="9">
        <f t="shared" si="218"/>
        <v>1976</v>
      </c>
      <c r="N2000" s="8" t="str" cm="1">
        <f t="array" ref="N2000">IF(G2000="?",INDEX($G$2:$G$2344,MODE(MATCH($G$2:$G$2344,$G$2:$G$2344,0))),G2000)</f>
        <v>tier - 1</v>
      </c>
      <c r="O2000" s="8" t="str" cm="1">
        <f t="array" ref="O2000">IF(H2000="?",INDEX($H$2:$H$2344,MODE(MATCH($H$2:$H$2344,$H$2:$H$2344,0))),H2000)</f>
        <v>tier - 2</v>
      </c>
      <c r="P2000" s="8" t="str">
        <f t="shared" si="221"/>
        <v>R1011</v>
      </c>
      <c r="Q2000" s="11">
        <f t="shared" si="222"/>
        <v>28072</v>
      </c>
      <c r="R2000" s="9">
        <f t="shared" si="224"/>
        <v>46</v>
      </c>
      <c r="S2000" s="9"/>
      <c r="T2000" s="40">
        <f>COUNTA(Table3[[#This Row],[month]:[age]])</f>
        <v>7</v>
      </c>
    </row>
    <row r="2001" spans="1:20" x14ac:dyDescent="0.25">
      <c r="A2001" t="s">
        <v>2032</v>
      </c>
      <c r="B2001">
        <v>1969</v>
      </c>
      <c r="C2001" t="s">
        <v>10</v>
      </c>
      <c r="D2001">
        <v>9</v>
      </c>
      <c r="E2001">
        <v>2</v>
      </c>
      <c r="F2001" s="42">
        <v>29186.48</v>
      </c>
      <c r="G2001" t="s">
        <v>16</v>
      </c>
      <c r="H2001" t="s">
        <v>12</v>
      </c>
      <c r="I2001" t="s">
        <v>247</v>
      </c>
      <c r="J2001" s="7">
        <f t="shared" si="219"/>
        <v>0</v>
      </c>
      <c r="K2001" s="9" t="str">
        <f t="shared" si="223"/>
        <v>Id340</v>
      </c>
      <c r="L2001" s="8" t="str">
        <f t="shared" si="220"/>
        <v>Jul</v>
      </c>
      <c r="M2001" s="9">
        <f t="shared" si="218"/>
        <v>1969</v>
      </c>
      <c r="N2001" s="8" t="str" cm="1">
        <f t="array" ref="N2001">IF(G2001="?",INDEX($G$2:$G$2344,MODE(MATCH($G$2:$G$2344,$G$2:$G$2344,0))),G2001)</f>
        <v>tier - 1</v>
      </c>
      <c r="O2001" s="8" t="str" cm="1">
        <f t="array" ref="O2001">IF(H2001="?",INDEX($H$2:$H$2344,MODE(MATCH($H$2:$H$2344,$H$2:$H$2344,0))),H2001)</f>
        <v>tier - 3</v>
      </c>
      <c r="P2001" s="8" t="str">
        <f t="shared" si="221"/>
        <v>R1024</v>
      </c>
      <c r="Q2001" s="11">
        <f t="shared" si="222"/>
        <v>25393</v>
      </c>
      <c r="R2001" s="9">
        <f t="shared" si="224"/>
        <v>53</v>
      </c>
      <c r="S2001" s="9"/>
      <c r="T2001" s="40">
        <f>COUNTA(Table3[[#This Row],[month]:[age]])</f>
        <v>7</v>
      </c>
    </row>
    <row r="2002" spans="1:20" x14ac:dyDescent="0.25">
      <c r="A2002" t="s">
        <v>2033</v>
      </c>
      <c r="B2002">
        <v>1978</v>
      </c>
      <c r="C2002" t="s">
        <v>10</v>
      </c>
      <c r="D2002">
        <v>21</v>
      </c>
      <c r="E2002">
        <v>2</v>
      </c>
      <c r="F2002" s="42">
        <v>29227.599999999999</v>
      </c>
      <c r="G2002" t="s">
        <v>16</v>
      </c>
      <c r="H2002" t="s">
        <v>12</v>
      </c>
      <c r="I2002" t="s">
        <v>23</v>
      </c>
      <c r="J2002" s="7">
        <f t="shared" si="219"/>
        <v>0</v>
      </c>
      <c r="K2002" s="9" t="str">
        <f t="shared" si="223"/>
        <v>Id339</v>
      </c>
      <c r="L2002" s="8" t="str">
        <f t="shared" si="220"/>
        <v>Jul</v>
      </c>
      <c r="M2002" s="9">
        <f t="shared" si="218"/>
        <v>1978</v>
      </c>
      <c r="N2002" s="8" t="str" cm="1">
        <f t="array" ref="N2002">IF(G2002="?",INDEX($G$2:$G$2344,MODE(MATCH($G$2:$G$2344,$G$2:$G$2344,0))),G2002)</f>
        <v>tier - 1</v>
      </c>
      <c r="O2002" s="8" t="str" cm="1">
        <f t="array" ref="O2002">IF(H2002="?",INDEX($H$2:$H$2344,MODE(MATCH($H$2:$H$2344,$H$2:$H$2344,0))),H2002)</f>
        <v>tier - 3</v>
      </c>
      <c r="P2002" s="8" t="str">
        <f t="shared" si="221"/>
        <v>R1012</v>
      </c>
      <c r="Q2002" s="11">
        <f t="shared" si="222"/>
        <v>28692</v>
      </c>
      <c r="R2002" s="9">
        <f t="shared" si="224"/>
        <v>44</v>
      </c>
      <c r="S2002" s="9"/>
      <c r="T2002" s="40">
        <f>COUNTA(Table3[[#This Row],[month]:[age]])</f>
        <v>7</v>
      </c>
    </row>
    <row r="2003" spans="1:20" x14ac:dyDescent="0.25">
      <c r="A2003" t="s">
        <v>2034</v>
      </c>
      <c r="B2003">
        <v>1958</v>
      </c>
      <c r="C2003" t="s">
        <v>18</v>
      </c>
      <c r="D2003">
        <v>5</v>
      </c>
      <c r="E2003">
        <v>0</v>
      </c>
      <c r="F2003" s="42">
        <v>29330.98</v>
      </c>
      <c r="G2003" t="s">
        <v>16</v>
      </c>
      <c r="H2003" t="s">
        <v>11</v>
      </c>
      <c r="I2003" t="s">
        <v>23</v>
      </c>
      <c r="J2003" s="7">
        <f t="shared" si="219"/>
        <v>0</v>
      </c>
      <c r="K2003" s="9" t="str">
        <f t="shared" si="223"/>
        <v>Id338</v>
      </c>
      <c r="L2003" s="8" t="str">
        <f t="shared" si="220"/>
        <v>Jun</v>
      </c>
      <c r="M2003" s="9">
        <f t="shared" si="218"/>
        <v>1958</v>
      </c>
      <c r="N2003" s="8" t="str" cm="1">
        <f t="array" ref="N2003">IF(G2003="?",INDEX($G$2:$G$2344,MODE(MATCH($G$2:$G$2344,$G$2:$G$2344,0))),G2003)</f>
        <v>tier - 1</v>
      </c>
      <c r="O2003" s="8" t="str" cm="1">
        <f t="array" ref="O2003">IF(H2003="?",INDEX($H$2:$H$2344,MODE(MATCH($H$2:$H$2344,$H$2:$H$2344,0))),H2003)</f>
        <v>tier - 2</v>
      </c>
      <c r="P2003" s="8" t="str">
        <f t="shared" si="221"/>
        <v>R1012</v>
      </c>
      <c r="Q2003" s="11">
        <f t="shared" si="222"/>
        <v>21341</v>
      </c>
      <c r="R2003" s="9">
        <f t="shared" si="224"/>
        <v>65</v>
      </c>
      <c r="S2003" s="9"/>
      <c r="T2003" s="40">
        <f>COUNTA(Table3[[#This Row],[month]:[age]])</f>
        <v>7</v>
      </c>
    </row>
    <row r="2004" spans="1:20" x14ac:dyDescent="0.25">
      <c r="A2004" t="s">
        <v>2035</v>
      </c>
      <c r="B2004">
        <v>1985</v>
      </c>
      <c r="C2004" t="s">
        <v>15</v>
      </c>
      <c r="D2004">
        <v>7</v>
      </c>
      <c r="E2004">
        <v>3</v>
      </c>
      <c r="F2004" s="42">
        <v>29352.560000000001</v>
      </c>
      <c r="G2004" t="s">
        <v>16</v>
      </c>
      <c r="H2004" t="s">
        <v>16</v>
      </c>
      <c r="I2004" t="s">
        <v>42</v>
      </c>
      <c r="J2004" s="7">
        <f t="shared" si="219"/>
        <v>0</v>
      </c>
      <c r="K2004" s="9" t="str">
        <f t="shared" si="223"/>
        <v>Id337</v>
      </c>
      <c r="L2004" s="8" t="str">
        <f t="shared" si="220"/>
        <v>Nov</v>
      </c>
      <c r="M2004" s="9">
        <f t="shared" si="218"/>
        <v>1985</v>
      </c>
      <c r="N2004" s="8" t="str" cm="1">
        <f t="array" ref="N2004">IF(G2004="?",INDEX($G$2:$G$2344,MODE(MATCH($G$2:$G$2344,$G$2:$G$2344,0))),G2004)</f>
        <v>tier - 1</v>
      </c>
      <c r="O2004" s="8" t="str" cm="1">
        <f t="array" ref="O2004">IF(H2004="?",INDEX($H$2:$H$2344,MODE(MATCH($H$2:$H$2344,$H$2:$H$2344,0))),H2004)</f>
        <v>tier - 1</v>
      </c>
      <c r="P2004" s="8" t="str">
        <f t="shared" si="221"/>
        <v>R1011</v>
      </c>
      <c r="Q2004" s="11">
        <f t="shared" si="222"/>
        <v>31358</v>
      </c>
      <c r="R2004" s="9">
        <f t="shared" si="224"/>
        <v>37</v>
      </c>
      <c r="S2004" s="9"/>
      <c r="T2004" s="40">
        <f>COUNTA(Table3[[#This Row],[month]:[age]])</f>
        <v>7</v>
      </c>
    </row>
    <row r="2005" spans="1:20" x14ac:dyDescent="0.25">
      <c r="A2005" t="s">
        <v>2036</v>
      </c>
      <c r="B2005">
        <v>1987</v>
      </c>
      <c r="C2005" t="s">
        <v>10</v>
      </c>
      <c r="D2005">
        <v>16</v>
      </c>
      <c r="E2005">
        <v>3</v>
      </c>
      <c r="F2005" s="42">
        <v>29443.59</v>
      </c>
      <c r="G2005" t="s">
        <v>16</v>
      </c>
      <c r="H2005" t="s">
        <v>16</v>
      </c>
      <c r="I2005" t="s">
        <v>42</v>
      </c>
      <c r="J2005" s="7">
        <f t="shared" si="219"/>
        <v>0</v>
      </c>
      <c r="K2005" s="9" t="str">
        <f t="shared" si="223"/>
        <v>Id336</v>
      </c>
      <c r="L2005" s="8" t="str">
        <f t="shared" si="220"/>
        <v>Jul</v>
      </c>
      <c r="M2005" s="9">
        <f t="shared" si="218"/>
        <v>1987</v>
      </c>
      <c r="N2005" s="8" t="str" cm="1">
        <f t="array" ref="N2005">IF(G2005="?",INDEX($G$2:$G$2344,MODE(MATCH($G$2:$G$2344,$G$2:$G$2344,0))),G2005)</f>
        <v>tier - 1</v>
      </c>
      <c r="O2005" s="8" t="str" cm="1">
        <f t="array" ref="O2005">IF(H2005="?",INDEX($H$2:$H$2344,MODE(MATCH($H$2:$H$2344,$H$2:$H$2344,0))),H2005)</f>
        <v>tier - 1</v>
      </c>
      <c r="P2005" s="8" t="str">
        <f t="shared" si="221"/>
        <v>R1011</v>
      </c>
      <c r="Q2005" s="11">
        <f t="shared" si="222"/>
        <v>31974</v>
      </c>
      <c r="R2005" s="9">
        <f t="shared" si="224"/>
        <v>35</v>
      </c>
      <c r="S2005" s="9"/>
      <c r="T2005" s="40">
        <f>COUNTA(Table3[[#This Row],[month]:[age]])</f>
        <v>7</v>
      </c>
    </row>
    <row r="2006" spans="1:20" x14ac:dyDescent="0.25">
      <c r="A2006" t="s">
        <v>2037</v>
      </c>
      <c r="B2006">
        <v>1959</v>
      </c>
      <c r="C2006" t="s">
        <v>37</v>
      </c>
      <c r="D2006">
        <v>20</v>
      </c>
      <c r="E2006">
        <v>0</v>
      </c>
      <c r="F2006" s="42">
        <v>29523.17</v>
      </c>
      <c r="G2006" t="s">
        <v>16</v>
      </c>
      <c r="H2006" t="s">
        <v>11</v>
      </c>
      <c r="I2006" t="s">
        <v>247</v>
      </c>
      <c r="J2006" s="7">
        <f t="shared" si="219"/>
        <v>0</v>
      </c>
      <c r="K2006" s="9" t="str">
        <f t="shared" si="223"/>
        <v>Id335</v>
      </c>
      <c r="L2006" s="8" t="str">
        <f t="shared" si="220"/>
        <v>Oct</v>
      </c>
      <c r="M2006" s="9">
        <f t="shared" si="218"/>
        <v>1959</v>
      </c>
      <c r="N2006" s="8" t="str" cm="1">
        <f t="array" ref="N2006">IF(G2006="?",INDEX($G$2:$G$2344,MODE(MATCH($G$2:$G$2344,$G$2:$G$2344,0))),G2006)</f>
        <v>tier - 1</v>
      </c>
      <c r="O2006" s="8" t="str" cm="1">
        <f t="array" ref="O2006">IF(H2006="?",INDEX($H$2:$H$2344,MODE(MATCH($H$2:$H$2344,$H$2:$H$2344,0))),H2006)</f>
        <v>tier - 2</v>
      </c>
      <c r="P2006" s="8" t="str">
        <f t="shared" si="221"/>
        <v>R1024</v>
      </c>
      <c r="Q2006" s="11">
        <f t="shared" si="222"/>
        <v>21843</v>
      </c>
      <c r="R2006" s="9">
        <f t="shared" si="224"/>
        <v>63</v>
      </c>
      <c r="S2006" s="9"/>
      <c r="T2006" s="40">
        <f>COUNTA(Table3[[#This Row],[month]:[age]])</f>
        <v>7</v>
      </c>
    </row>
    <row r="2007" spans="1:20" x14ac:dyDescent="0.25">
      <c r="A2007" t="s">
        <v>2038</v>
      </c>
      <c r="B2007">
        <v>1975</v>
      </c>
      <c r="C2007" t="s">
        <v>15</v>
      </c>
      <c r="D2007">
        <v>3</v>
      </c>
      <c r="E2007">
        <v>1</v>
      </c>
      <c r="F2007" s="42">
        <v>29583.8</v>
      </c>
      <c r="G2007" t="s">
        <v>16</v>
      </c>
      <c r="H2007" t="s">
        <v>16</v>
      </c>
      <c r="I2007" t="s">
        <v>42</v>
      </c>
      <c r="J2007" s="7">
        <f t="shared" si="219"/>
        <v>0</v>
      </c>
      <c r="K2007" s="9" t="str">
        <f t="shared" si="223"/>
        <v>Id334</v>
      </c>
      <c r="L2007" s="8" t="str">
        <f t="shared" si="220"/>
        <v>Nov</v>
      </c>
      <c r="M2007" s="9">
        <f t="shared" si="218"/>
        <v>1975</v>
      </c>
      <c r="N2007" s="8" t="str" cm="1">
        <f t="array" ref="N2007">IF(G2007="?",INDEX($G$2:$G$2344,MODE(MATCH($G$2:$G$2344,$G$2:$G$2344,0))),G2007)</f>
        <v>tier - 1</v>
      </c>
      <c r="O2007" s="8" t="str" cm="1">
        <f t="array" ref="O2007">IF(H2007="?",INDEX($H$2:$H$2344,MODE(MATCH($H$2:$H$2344,$H$2:$H$2344,0))),H2007)</f>
        <v>tier - 1</v>
      </c>
      <c r="P2007" s="8" t="str">
        <f t="shared" si="221"/>
        <v>R1011</v>
      </c>
      <c r="Q2007" s="11">
        <f t="shared" si="222"/>
        <v>27701</v>
      </c>
      <c r="R2007" s="9">
        <f t="shared" si="224"/>
        <v>47</v>
      </c>
      <c r="S2007" s="9"/>
      <c r="T2007" s="40">
        <f>COUNTA(Table3[[#This Row],[month]:[age]])</f>
        <v>7</v>
      </c>
    </row>
    <row r="2008" spans="1:20" x14ac:dyDescent="0.25">
      <c r="A2008" t="s">
        <v>2039</v>
      </c>
      <c r="B2008">
        <v>1993</v>
      </c>
      <c r="C2008" t="s">
        <v>10</v>
      </c>
      <c r="D2008">
        <v>27</v>
      </c>
      <c r="E2008">
        <v>0</v>
      </c>
      <c r="F2008" s="42">
        <v>29622.69</v>
      </c>
      <c r="G2008" t="s">
        <v>16</v>
      </c>
      <c r="H2008" t="s">
        <v>16</v>
      </c>
      <c r="I2008" t="s">
        <v>42</v>
      </c>
      <c r="J2008" s="7">
        <f t="shared" si="219"/>
        <v>0</v>
      </c>
      <c r="K2008" s="9" t="str">
        <f t="shared" si="223"/>
        <v>Id333</v>
      </c>
      <c r="L2008" s="8" t="str">
        <f t="shared" si="220"/>
        <v>Jul</v>
      </c>
      <c r="M2008" s="9">
        <f t="shared" si="218"/>
        <v>1993</v>
      </c>
      <c r="N2008" s="8" t="str" cm="1">
        <f t="array" ref="N2008">IF(G2008="?",INDEX($G$2:$G$2344,MODE(MATCH($G$2:$G$2344,$G$2:$G$2344,0))),G2008)</f>
        <v>tier - 1</v>
      </c>
      <c r="O2008" s="8" t="str" cm="1">
        <f t="array" ref="O2008">IF(H2008="?",INDEX($H$2:$H$2344,MODE(MATCH($H$2:$H$2344,$H$2:$H$2344,0))),H2008)</f>
        <v>tier - 1</v>
      </c>
      <c r="P2008" s="8" t="str">
        <f t="shared" si="221"/>
        <v>R1011</v>
      </c>
      <c r="Q2008" s="11">
        <f t="shared" si="222"/>
        <v>34177</v>
      </c>
      <c r="R2008" s="9">
        <f t="shared" si="224"/>
        <v>29</v>
      </c>
      <c r="S2008" s="9"/>
      <c r="T2008" s="40">
        <f>COUNTA(Table3[[#This Row],[month]:[age]])</f>
        <v>7</v>
      </c>
    </row>
    <row r="2009" spans="1:20" x14ac:dyDescent="0.25">
      <c r="A2009" t="s">
        <v>2040</v>
      </c>
      <c r="B2009">
        <v>1973</v>
      </c>
      <c r="C2009" t="s">
        <v>35</v>
      </c>
      <c r="D2009">
        <v>23</v>
      </c>
      <c r="E2009">
        <v>0</v>
      </c>
      <c r="F2009" s="42">
        <v>29757.69</v>
      </c>
      <c r="G2009" t="s">
        <v>16</v>
      </c>
      <c r="H2009" t="s">
        <v>12</v>
      </c>
      <c r="I2009" t="s">
        <v>42</v>
      </c>
      <c r="J2009" s="7">
        <f t="shared" si="219"/>
        <v>0</v>
      </c>
      <c r="K2009" s="9" t="str">
        <f t="shared" si="223"/>
        <v>Id332</v>
      </c>
      <c r="L2009" s="8" t="str">
        <f t="shared" si="220"/>
        <v>Aug</v>
      </c>
      <c r="M2009" s="9">
        <f t="shared" si="218"/>
        <v>1973</v>
      </c>
      <c r="N2009" s="8" t="str" cm="1">
        <f t="array" ref="N2009">IF(G2009="?",INDEX($G$2:$G$2344,MODE(MATCH($G$2:$G$2344,$G$2:$G$2344,0))),G2009)</f>
        <v>tier - 1</v>
      </c>
      <c r="O2009" s="8" t="str" cm="1">
        <f t="array" ref="O2009">IF(H2009="?",INDEX($H$2:$H$2344,MODE(MATCH($H$2:$H$2344,$H$2:$H$2344,0))),H2009)</f>
        <v>tier - 3</v>
      </c>
      <c r="P2009" s="8" t="str">
        <f t="shared" si="221"/>
        <v>R1011</v>
      </c>
      <c r="Q2009" s="11">
        <f t="shared" si="222"/>
        <v>26899</v>
      </c>
      <c r="R2009" s="9">
        <f t="shared" si="224"/>
        <v>49</v>
      </c>
      <c r="S2009" s="9"/>
      <c r="T2009" s="40">
        <f>COUNTA(Table3[[#This Row],[month]:[age]])</f>
        <v>7</v>
      </c>
    </row>
    <row r="2010" spans="1:20" x14ac:dyDescent="0.25">
      <c r="A2010" t="s">
        <v>2041</v>
      </c>
      <c r="B2010">
        <v>1998</v>
      </c>
      <c r="C2010" t="s">
        <v>18</v>
      </c>
      <c r="D2010">
        <v>20</v>
      </c>
      <c r="E2010">
        <v>0</v>
      </c>
      <c r="F2010" s="42">
        <v>29760.6</v>
      </c>
      <c r="G2010" t="s">
        <v>16</v>
      </c>
      <c r="H2010" t="s">
        <v>11</v>
      </c>
      <c r="I2010" t="s">
        <v>42</v>
      </c>
      <c r="J2010" s="7">
        <f t="shared" si="219"/>
        <v>0</v>
      </c>
      <c r="K2010" s="9" t="str">
        <f t="shared" si="223"/>
        <v>Id331</v>
      </c>
      <c r="L2010" s="8" t="str">
        <f t="shared" si="220"/>
        <v>Jun</v>
      </c>
      <c r="M2010" s="9">
        <f t="shared" si="218"/>
        <v>1998</v>
      </c>
      <c r="N2010" s="8" t="str" cm="1">
        <f t="array" ref="N2010">IF(G2010="?",INDEX($G$2:$G$2344,MODE(MATCH($G$2:$G$2344,$G$2:$G$2344,0))),G2010)</f>
        <v>tier - 1</v>
      </c>
      <c r="O2010" s="8" t="str" cm="1">
        <f t="array" ref="O2010">IF(H2010="?",INDEX($H$2:$H$2344,MODE(MATCH($H$2:$H$2344,$H$2:$H$2344,0))),H2010)</f>
        <v>tier - 2</v>
      </c>
      <c r="P2010" s="8" t="str">
        <f t="shared" si="221"/>
        <v>R1011</v>
      </c>
      <c r="Q2010" s="11">
        <f t="shared" si="222"/>
        <v>35966</v>
      </c>
      <c r="R2010" s="9">
        <f t="shared" si="224"/>
        <v>24</v>
      </c>
      <c r="S2010" s="9"/>
      <c r="T2010" s="40">
        <f>COUNTA(Table3[[#This Row],[month]:[age]])</f>
        <v>7</v>
      </c>
    </row>
    <row r="2011" spans="1:20" x14ac:dyDescent="0.25">
      <c r="A2011" t="s">
        <v>2042</v>
      </c>
      <c r="B2011">
        <v>1981</v>
      </c>
      <c r="C2011" t="s">
        <v>35</v>
      </c>
      <c r="D2011">
        <v>13</v>
      </c>
      <c r="E2011">
        <v>1</v>
      </c>
      <c r="F2011" s="42">
        <v>29816.639999999999</v>
      </c>
      <c r="G2011" t="s">
        <v>16</v>
      </c>
      <c r="H2011" t="s">
        <v>11</v>
      </c>
      <c r="I2011" t="s">
        <v>42</v>
      </c>
      <c r="J2011" s="7">
        <f t="shared" si="219"/>
        <v>0</v>
      </c>
      <c r="K2011" s="9" t="str">
        <f t="shared" si="223"/>
        <v>Id330</v>
      </c>
      <c r="L2011" s="8" t="str">
        <f t="shared" si="220"/>
        <v>Aug</v>
      </c>
      <c r="M2011" s="9">
        <f t="shared" si="218"/>
        <v>1981</v>
      </c>
      <c r="N2011" s="8" t="str" cm="1">
        <f t="array" ref="N2011">IF(G2011="?",INDEX($G$2:$G$2344,MODE(MATCH($G$2:$G$2344,$G$2:$G$2344,0))),G2011)</f>
        <v>tier - 1</v>
      </c>
      <c r="O2011" s="8" t="str" cm="1">
        <f t="array" ref="O2011">IF(H2011="?",INDEX($H$2:$H$2344,MODE(MATCH($H$2:$H$2344,$H$2:$H$2344,0))),H2011)</f>
        <v>tier - 2</v>
      </c>
      <c r="P2011" s="8" t="str">
        <f t="shared" si="221"/>
        <v>R1011</v>
      </c>
      <c r="Q2011" s="11">
        <f t="shared" si="222"/>
        <v>29811</v>
      </c>
      <c r="R2011" s="9">
        <f t="shared" si="224"/>
        <v>41</v>
      </c>
      <c r="S2011" s="9"/>
      <c r="T2011" s="40">
        <f>COUNTA(Table3[[#This Row],[month]:[age]])</f>
        <v>7</v>
      </c>
    </row>
    <row r="2012" spans="1:20" x14ac:dyDescent="0.25">
      <c r="A2012" t="s">
        <v>2043</v>
      </c>
      <c r="B2012">
        <v>1982</v>
      </c>
      <c r="C2012" t="s">
        <v>37</v>
      </c>
      <c r="D2012">
        <v>29</v>
      </c>
      <c r="E2012">
        <v>3</v>
      </c>
      <c r="F2012" s="42">
        <v>29818.76</v>
      </c>
      <c r="G2012" t="s">
        <v>16</v>
      </c>
      <c r="H2012" t="s">
        <v>16</v>
      </c>
      <c r="I2012" t="s">
        <v>23</v>
      </c>
      <c r="J2012" s="7">
        <f t="shared" si="219"/>
        <v>0</v>
      </c>
      <c r="K2012" s="9" t="str">
        <f t="shared" si="223"/>
        <v>Id329</v>
      </c>
      <c r="L2012" s="8" t="str">
        <f t="shared" si="220"/>
        <v>Oct</v>
      </c>
      <c r="M2012" s="9">
        <f t="shared" si="218"/>
        <v>1982</v>
      </c>
      <c r="N2012" s="8" t="str" cm="1">
        <f t="array" ref="N2012">IF(G2012="?",INDEX($G$2:$G$2344,MODE(MATCH($G$2:$G$2344,$G$2:$G$2344,0))),G2012)</f>
        <v>tier - 1</v>
      </c>
      <c r="O2012" s="8" t="str" cm="1">
        <f t="array" ref="O2012">IF(H2012="?",INDEX($H$2:$H$2344,MODE(MATCH($H$2:$H$2344,$H$2:$H$2344,0))),H2012)</f>
        <v>tier - 1</v>
      </c>
      <c r="P2012" s="8" t="str">
        <f t="shared" si="221"/>
        <v>R1012</v>
      </c>
      <c r="Q2012" s="11">
        <f t="shared" si="222"/>
        <v>30253</v>
      </c>
      <c r="R2012" s="9">
        <f t="shared" si="224"/>
        <v>40</v>
      </c>
      <c r="S2012" s="9"/>
      <c r="T2012" s="40">
        <f>COUNTA(Table3[[#This Row],[month]:[age]])</f>
        <v>7</v>
      </c>
    </row>
    <row r="2013" spans="1:20" x14ac:dyDescent="0.25">
      <c r="A2013" t="s">
        <v>2044</v>
      </c>
      <c r="B2013">
        <v>1989</v>
      </c>
      <c r="C2013" t="s">
        <v>30</v>
      </c>
      <c r="D2013">
        <v>30</v>
      </c>
      <c r="E2013">
        <v>3</v>
      </c>
      <c r="F2013" s="42">
        <v>29852.48</v>
      </c>
      <c r="G2013" t="s">
        <v>16</v>
      </c>
      <c r="H2013" t="s">
        <v>12</v>
      </c>
      <c r="I2013" t="s">
        <v>42</v>
      </c>
      <c r="J2013" s="7">
        <f t="shared" si="219"/>
        <v>0</v>
      </c>
      <c r="K2013" s="9" t="str">
        <f t="shared" si="223"/>
        <v>Id328</v>
      </c>
      <c r="L2013" s="8" t="str">
        <f t="shared" si="220"/>
        <v>Dec</v>
      </c>
      <c r="M2013" s="9">
        <f t="shared" si="218"/>
        <v>1989</v>
      </c>
      <c r="N2013" s="8" t="str" cm="1">
        <f t="array" ref="N2013">IF(G2013="?",INDEX($G$2:$G$2344,MODE(MATCH($G$2:$G$2344,$G$2:$G$2344,0))),G2013)</f>
        <v>tier - 1</v>
      </c>
      <c r="O2013" s="8" t="str" cm="1">
        <f t="array" ref="O2013">IF(H2013="?",INDEX($H$2:$H$2344,MODE(MATCH($H$2:$H$2344,$H$2:$H$2344,0))),H2013)</f>
        <v>tier - 3</v>
      </c>
      <c r="P2013" s="8" t="str">
        <f t="shared" si="221"/>
        <v>R1011</v>
      </c>
      <c r="Q2013" s="11">
        <f t="shared" si="222"/>
        <v>32872</v>
      </c>
      <c r="R2013" s="9">
        <f t="shared" si="224"/>
        <v>33</v>
      </c>
      <c r="S2013" s="9"/>
      <c r="T2013" s="40">
        <f>COUNTA(Table3[[#This Row],[month]:[age]])</f>
        <v>7</v>
      </c>
    </row>
    <row r="2014" spans="1:20" x14ac:dyDescent="0.25">
      <c r="A2014" t="s">
        <v>2045</v>
      </c>
      <c r="B2014">
        <v>1975</v>
      </c>
      <c r="C2014" t="s">
        <v>35</v>
      </c>
      <c r="D2014">
        <v>19</v>
      </c>
      <c r="E2014">
        <v>1</v>
      </c>
      <c r="F2014" s="42">
        <v>29899.25</v>
      </c>
      <c r="G2014" t="s">
        <v>16</v>
      </c>
      <c r="H2014" t="s">
        <v>12</v>
      </c>
      <c r="I2014" t="s">
        <v>42</v>
      </c>
      <c r="J2014" s="7">
        <f t="shared" si="219"/>
        <v>0</v>
      </c>
      <c r="K2014" s="9" t="str">
        <f t="shared" si="223"/>
        <v>Id327</v>
      </c>
      <c r="L2014" s="8" t="str">
        <f t="shared" si="220"/>
        <v>Aug</v>
      </c>
      <c r="M2014" s="9">
        <f t="shared" si="218"/>
        <v>1975</v>
      </c>
      <c r="N2014" s="8" t="str" cm="1">
        <f t="array" ref="N2014">IF(G2014="?",INDEX($G$2:$G$2344,MODE(MATCH($G$2:$G$2344,$G$2:$G$2344,0))),G2014)</f>
        <v>tier - 1</v>
      </c>
      <c r="O2014" s="8" t="str" cm="1">
        <f t="array" ref="O2014">IF(H2014="?",INDEX($H$2:$H$2344,MODE(MATCH($H$2:$H$2344,$H$2:$H$2344,0))),H2014)</f>
        <v>tier - 3</v>
      </c>
      <c r="P2014" s="8" t="str">
        <f t="shared" si="221"/>
        <v>R1011</v>
      </c>
      <c r="Q2014" s="11">
        <f t="shared" si="222"/>
        <v>27625</v>
      </c>
      <c r="R2014" s="9">
        <f t="shared" si="224"/>
        <v>47</v>
      </c>
      <c r="S2014" s="9"/>
      <c r="T2014" s="40">
        <f>COUNTA(Table3[[#This Row],[month]:[age]])</f>
        <v>7</v>
      </c>
    </row>
    <row r="2015" spans="1:20" x14ac:dyDescent="0.25">
      <c r="A2015" t="s">
        <v>2046</v>
      </c>
      <c r="B2015">
        <v>1988</v>
      </c>
      <c r="C2015" t="s">
        <v>30</v>
      </c>
      <c r="D2015">
        <v>30</v>
      </c>
      <c r="E2015">
        <v>3</v>
      </c>
      <c r="F2015" s="42">
        <v>29929.56</v>
      </c>
      <c r="G2015" t="s">
        <v>16</v>
      </c>
      <c r="H2015" t="s">
        <v>16</v>
      </c>
      <c r="I2015" t="s">
        <v>42</v>
      </c>
      <c r="J2015" s="7">
        <f t="shared" si="219"/>
        <v>0</v>
      </c>
      <c r="K2015" s="9" t="str">
        <f t="shared" si="223"/>
        <v>Id326</v>
      </c>
      <c r="L2015" s="8" t="str">
        <f t="shared" si="220"/>
        <v>Dec</v>
      </c>
      <c r="M2015" s="9">
        <f t="shared" si="218"/>
        <v>1988</v>
      </c>
      <c r="N2015" s="8" t="str" cm="1">
        <f t="array" ref="N2015">IF(G2015="?",INDEX($G$2:$G$2344,MODE(MATCH($G$2:$G$2344,$G$2:$G$2344,0))),G2015)</f>
        <v>tier - 1</v>
      </c>
      <c r="O2015" s="8" t="str" cm="1">
        <f t="array" ref="O2015">IF(H2015="?",INDEX($H$2:$H$2344,MODE(MATCH($H$2:$H$2344,$H$2:$H$2344,0))),H2015)</f>
        <v>tier - 1</v>
      </c>
      <c r="P2015" s="8" t="str">
        <f t="shared" si="221"/>
        <v>R1011</v>
      </c>
      <c r="Q2015" s="11">
        <f t="shared" si="222"/>
        <v>32507</v>
      </c>
      <c r="R2015" s="9">
        <f t="shared" si="224"/>
        <v>34</v>
      </c>
      <c r="S2015" s="9"/>
      <c r="T2015" s="40">
        <f>COUNTA(Table3[[#This Row],[month]:[age]])</f>
        <v>7</v>
      </c>
    </row>
    <row r="2016" spans="1:20" x14ac:dyDescent="0.25">
      <c r="A2016" t="s">
        <v>2047</v>
      </c>
      <c r="B2016">
        <v>1976</v>
      </c>
      <c r="C2016" t="s">
        <v>18</v>
      </c>
      <c r="D2016">
        <v>12</v>
      </c>
      <c r="E2016">
        <v>2</v>
      </c>
      <c r="F2016" s="42">
        <v>29933.75</v>
      </c>
      <c r="G2016" t="s">
        <v>16</v>
      </c>
      <c r="H2016" t="s">
        <v>16</v>
      </c>
      <c r="I2016" t="s">
        <v>42</v>
      </c>
      <c r="J2016" s="7">
        <f t="shared" si="219"/>
        <v>0</v>
      </c>
      <c r="K2016" s="9" t="str">
        <f t="shared" si="223"/>
        <v>Id325</v>
      </c>
      <c r="L2016" s="8" t="str">
        <f t="shared" si="220"/>
        <v>Jun</v>
      </c>
      <c r="M2016" s="9">
        <f t="shared" si="218"/>
        <v>1976</v>
      </c>
      <c r="N2016" s="8" t="str" cm="1">
        <f t="array" ref="N2016">IF(G2016="?",INDEX($G$2:$G$2344,MODE(MATCH($G$2:$G$2344,$G$2:$G$2344,0))),G2016)</f>
        <v>tier - 1</v>
      </c>
      <c r="O2016" s="8" t="str" cm="1">
        <f t="array" ref="O2016">IF(H2016="?",INDEX($H$2:$H$2344,MODE(MATCH($H$2:$H$2344,$H$2:$H$2344,0))),H2016)</f>
        <v>tier - 1</v>
      </c>
      <c r="P2016" s="8" t="str">
        <f t="shared" si="221"/>
        <v>R1011</v>
      </c>
      <c r="Q2016" s="11">
        <f t="shared" si="222"/>
        <v>27923</v>
      </c>
      <c r="R2016" s="9">
        <f t="shared" si="224"/>
        <v>46</v>
      </c>
      <c r="S2016" s="9"/>
      <c r="T2016" s="40">
        <f>COUNTA(Table3[[#This Row],[month]:[age]])</f>
        <v>7</v>
      </c>
    </row>
    <row r="2017" spans="1:20" x14ac:dyDescent="0.25">
      <c r="A2017" t="s">
        <v>2048</v>
      </c>
      <c r="B2017">
        <v>1991</v>
      </c>
      <c r="C2017" t="s">
        <v>37</v>
      </c>
      <c r="D2017">
        <v>5</v>
      </c>
      <c r="E2017">
        <v>3</v>
      </c>
      <c r="F2017" s="42">
        <v>29969.67</v>
      </c>
      <c r="G2017" t="s">
        <v>16</v>
      </c>
      <c r="H2017" t="s">
        <v>16</v>
      </c>
      <c r="I2017" t="s">
        <v>42</v>
      </c>
      <c r="J2017" s="7">
        <f t="shared" si="219"/>
        <v>0</v>
      </c>
      <c r="K2017" s="9" t="str">
        <f t="shared" si="223"/>
        <v>Id324</v>
      </c>
      <c r="L2017" s="8" t="str">
        <f t="shared" si="220"/>
        <v>Oct</v>
      </c>
      <c r="M2017" s="9">
        <f t="shared" si="218"/>
        <v>1991</v>
      </c>
      <c r="N2017" s="8" t="str" cm="1">
        <f t="array" ref="N2017">IF(G2017="?",INDEX($G$2:$G$2344,MODE(MATCH($G$2:$G$2344,$G$2:$G$2344,0))),G2017)</f>
        <v>tier - 1</v>
      </c>
      <c r="O2017" s="8" t="str" cm="1">
        <f t="array" ref="O2017">IF(H2017="?",INDEX($H$2:$H$2344,MODE(MATCH($H$2:$H$2344,$H$2:$H$2344,0))),H2017)</f>
        <v>tier - 1</v>
      </c>
      <c r="P2017" s="8" t="str">
        <f t="shared" si="221"/>
        <v>R1011</v>
      </c>
      <c r="Q2017" s="11">
        <f t="shared" si="222"/>
        <v>33516</v>
      </c>
      <c r="R2017" s="9">
        <f t="shared" si="224"/>
        <v>31</v>
      </c>
      <c r="S2017" s="9"/>
      <c r="T2017" s="40">
        <f>COUNTA(Table3[[#This Row],[month]:[age]])</f>
        <v>7</v>
      </c>
    </row>
    <row r="2018" spans="1:20" x14ac:dyDescent="0.25">
      <c r="A2018" t="s">
        <v>2049</v>
      </c>
      <c r="B2018">
        <v>1981</v>
      </c>
      <c r="C2018" t="s">
        <v>35</v>
      </c>
      <c r="D2018">
        <v>4</v>
      </c>
      <c r="E2018">
        <v>1</v>
      </c>
      <c r="F2018" s="42">
        <v>30026.87</v>
      </c>
      <c r="G2018" t="s">
        <v>11</v>
      </c>
      <c r="H2018" t="s">
        <v>12</v>
      </c>
      <c r="I2018" t="s">
        <v>23</v>
      </c>
      <c r="J2018" s="7">
        <f t="shared" si="219"/>
        <v>0</v>
      </c>
      <c r="K2018" s="9" t="str">
        <f t="shared" si="223"/>
        <v>Id323</v>
      </c>
      <c r="L2018" s="8" t="str">
        <f t="shared" si="220"/>
        <v>Aug</v>
      </c>
      <c r="M2018" s="9">
        <f t="shared" si="218"/>
        <v>1981</v>
      </c>
      <c r="N2018" s="8" t="str" cm="1">
        <f t="array" ref="N2018">IF(G2018="?",INDEX($G$2:$G$2344,MODE(MATCH($G$2:$G$2344,$G$2:$G$2344,0))),G2018)</f>
        <v>tier - 2</v>
      </c>
      <c r="O2018" s="8" t="str" cm="1">
        <f t="array" ref="O2018">IF(H2018="?",INDEX($H$2:$H$2344,MODE(MATCH($H$2:$H$2344,$H$2:$H$2344,0))),H2018)</f>
        <v>tier - 3</v>
      </c>
      <c r="P2018" s="8" t="str">
        <f t="shared" si="221"/>
        <v>R1012</v>
      </c>
      <c r="Q2018" s="11">
        <f t="shared" si="222"/>
        <v>29802</v>
      </c>
      <c r="R2018" s="9">
        <f t="shared" si="224"/>
        <v>41</v>
      </c>
      <c r="S2018" s="9"/>
      <c r="T2018" s="40">
        <f>COUNTA(Table3[[#This Row],[month]:[age]])</f>
        <v>7</v>
      </c>
    </row>
    <row r="2019" spans="1:20" x14ac:dyDescent="0.25">
      <c r="A2019" t="s">
        <v>2050</v>
      </c>
      <c r="B2019">
        <v>1967</v>
      </c>
      <c r="C2019" t="s">
        <v>18</v>
      </c>
      <c r="D2019">
        <v>16</v>
      </c>
      <c r="E2019">
        <v>3</v>
      </c>
      <c r="F2019" s="42">
        <v>30063.58</v>
      </c>
      <c r="G2019" t="s">
        <v>16</v>
      </c>
      <c r="H2019" t="s">
        <v>16</v>
      </c>
      <c r="I2019" t="s">
        <v>23</v>
      </c>
      <c r="J2019" s="7">
        <f t="shared" si="219"/>
        <v>0</v>
      </c>
      <c r="K2019" s="9" t="str">
        <f t="shared" si="223"/>
        <v>Id322</v>
      </c>
      <c r="L2019" s="8" t="str">
        <f t="shared" si="220"/>
        <v>Jun</v>
      </c>
      <c r="M2019" s="9">
        <f t="shared" si="218"/>
        <v>1967</v>
      </c>
      <c r="N2019" s="8" t="str" cm="1">
        <f t="array" ref="N2019">IF(G2019="?",INDEX($G$2:$G$2344,MODE(MATCH($G$2:$G$2344,$G$2:$G$2344,0))),G2019)</f>
        <v>tier - 1</v>
      </c>
      <c r="O2019" s="8" t="str" cm="1">
        <f t="array" ref="O2019">IF(H2019="?",INDEX($H$2:$H$2344,MODE(MATCH($H$2:$H$2344,$H$2:$H$2344,0))),H2019)</f>
        <v>tier - 1</v>
      </c>
      <c r="P2019" s="8" t="str">
        <f t="shared" si="221"/>
        <v>R1012</v>
      </c>
      <c r="Q2019" s="11">
        <f t="shared" si="222"/>
        <v>24639</v>
      </c>
      <c r="R2019" s="9">
        <f t="shared" si="224"/>
        <v>55</v>
      </c>
      <c r="S2019" s="9"/>
      <c r="T2019" s="40">
        <f>COUNTA(Table3[[#This Row],[month]:[age]])</f>
        <v>7</v>
      </c>
    </row>
    <row r="2020" spans="1:20" x14ac:dyDescent="0.25">
      <c r="A2020" t="s">
        <v>2051</v>
      </c>
      <c r="B2020">
        <v>1979</v>
      </c>
      <c r="C2020" t="s">
        <v>20</v>
      </c>
      <c r="D2020">
        <v>2</v>
      </c>
      <c r="E2020">
        <v>2</v>
      </c>
      <c r="F2020" s="42">
        <v>30095.97</v>
      </c>
      <c r="G2020" t="s">
        <v>11</v>
      </c>
      <c r="H2020" t="s">
        <v>12</v>
      </c>
      <c r="I2020" t="s">
        <v>42</v>
      </c>
      <c r="J2020" s="7">
        <f t="shared" si="219"/>
        <v>0</v>
      </c>
      <c r="K2020" s="9" t="str">
        <f t="shared" si="223"/>
        <v>Id321</v>
      </c>
      <c r="L2020" s="8" t="str">
        <f t="shared" si="220"/>
        <v>Sep</v>
      </c>
      <c r="M2020" s="9">
        <f t="shared" si="218"/>
        <v>1979</v>
      </c>
      <c r="N2020" s="8" t="str" cm="1">
        <f t="array" ref="N2020">IF(G2020="?",INDEX($G$2:$G$2344,MODE(MATCH($G$2:$G$2344,$G$2:$G$2344,0))),G2020)</f>
        <v>tier - 2</v>
      </c>
      <c r="O2020" s="8" t="str" cm="1">
        <f t="array" ref="O2020">IF(H2020="?",INDEX($H$2:$H$2344,MODE(MATCH($H$2:$H$2344,$H$2:$H$2344,0))),H2020)</f>
        <v>tier - 3</v>
      </c>
      <c r="P2020" s="8" t="str">
        <f t="shared" si="221"/>
        <v>R1011</v>
      </c>
      <c r="Q2020" s="11">
        <f t="shared" si="222"/>
        <v>29100</v>
      </c>
      <c r="R2020" s="9">
        <f t="shared" si="224"/>
        <v>43</v>
      </c>
      <c r="S2020" s="9"/>
      <c r="T2020" s="40">
        <f>COUNTA(Table3[[#This Row],[month]:[age]])</f>
        <v>7</v>
      </c>
    </row>
    <row r="2021" spans="1:20" x14ac:dyDescent="0.25">
      <c r="A2021" t="s">
        <v>2052</v>
      </c>
      <c r="B2021">
        <v>1971</v>
      </c>
      <c r="C2021" t="s">
        <v>30</v>
      </c>
      <c r="D2021">
        <v>25</v>
      </c>
      <c r="E2021">
        <v>0</v>
      </c>
      <c r="F2021" s="42">
        <v>30134.75</v>
      </c>
      <c r="G2021" t="s">
        <v>11</v>
      </c>
      <c r="H2021" t="s">
        <v>12</v>
      </c>
      <c r="I2021" t="s">
        <v>42</v>
      </c>
      <c r="J2021" s="7">
        <f t="shared" si="219"/>
        <v>0</v>
      </c>
      <c r="K2021" s="9" t="str">
        <f t="shared" si="223"/>
        <v>Id320</v>
      </c>
      <c r="L2021" s="8" t="str">
        <f t="shared" si="220"/>
        <v>Dec</v>
      </c>
      <c r="M2021" s="9">
        <f t="shared" si="218"/>
        <v>1971</v>
      </c>
      <c r="N2021" s="8" t="str" cm="1">
        <f t="array" ref="N2021">IF(G2021="?",INDEX($G$2:$G$2344,MODE(MATCH($G$2:$G$2344,$G$2:$G$2344,0))),G2021)</f>
        <v>tier - 2</v>
      </c>
      <c r="O2021" s="8" t="str" cm="1">
        <f t="array" ref="O2021">IF(H2021="?",INDEX($H$2:$H$2344,MODE(MATCH($H$2:$H$2344,$H$2:$H$2344,0))),H2021)</f>
        <v>tier - 3</v>
      </c>
      <c r="P2021" s="8" t="str">
        <f t="shared" si="221"/>
        <v>R1011</v>
      </c>
      <c r="Q2021" s="11">
        <f t="shared" si="222"/>
        <v>26292</v>
      </c>
      <c r="R2021" s="9">
        <f t="shared" si="224"/>
        <v>51</v>
      </c>
      <c r="S2021" s="9"/>
      <c r="T2021" s="40">
        <f>COUNTA(Table3[[#This Row],[month]:[age]])</f>
        <v>7</v>
      </c>
    </row>
    <row r="2022" spans="1:20" x14ac:dyDescent="0.25">
      <c r="A2022" t="s">
        <v>2053</v>
      </c>
      <c r="B2022">
        <v>1958</v>
      </c>
      <c r="C2022" t="s">
        <v>35</v>
      </c>
      <c r="D2022">
        <v>11</v>
      </c>
      <c r="E2022">
        <v>1</v>
      </c>
      <c r="F2022" s="42">
        <v>30166.62</v>
      </c>
      <c r="G2022" t="s">
        <v>16</v>
      </c>
      <c r="H2022" t="s">
        <v>12</v>
      </c>
      <c r="I2022" t="s">
        <v>23</v>
      </c>
      <c r="J2022" s="7">
        <f t="shared" si="219"/>
        <v>0</v>
      </c>
      <c r="K2022" s="9" t="str">
        <f t="shared" si="223"/>
        <v>Id319</v>
      </c>
      <c r="L2022" s="8" t="str">
        <f t="shared" si="220"/>
        <v>Aug</v>
      </c>
      <c r="M2022" s="9">
        <f t="shared" si="218"/>
        <v>1958</v>
      </c>
      <c r="N2022" s="8" t="str" cm="1">
        <f t="array" ref="N2022">IF(G2022="?",INDEX($G$2:$G$2344,MODE(MATCH($G$2:$G$2344,$G$2:$G$2344,0))),G2022)</f>
        <v>tier - 1</v>
      </c>
      <c r="O2022" s="8" t="str" cm="1">
        <f t="array" ref="O2022">IF(H2022="?",INDEX($H$2:$H$2344,MODE(MATCH($H$2:$H$2344,$H$2:$H$2344,0))),H2022)</f>
        <v>tier - 3</v>
      </c>
      <c r="P2022" s="8" t="str">
        <f t="shared" si="221"/>
        <v>R1012</v>
      </c>
      <c r="Q2022" s="11">
        <f t="shared" si="222"/>
        <v>21408</v>
      </c>
      <c r="R2022" s="9">
        <f t="shared" si="224"/>
        <v>64</v>
      </c>
      <c r="S2022" s="9"/>
      <c r="T2022" s="40">
        <f>COUNTA(Table3[[#This Row],[month]:[age]])</f>
        <v>7</v>
      </c>
    </row>
    <row r="2023" spans="1:20" x14ac:dyDescent="0.25">
      <c r="A2023" t="s">
        <v>2054</v>
      </c>
      <c r="B2023">
        <v>1963</v>
      </c>
      <c r="C2023" t="s">
        <v>20</v>
      </c>
      <c r="D2023">
        <v>13</v>
      </c>
      <c r="E2023">
        <v>3</v>
      </c>
      <c r="F2023" s="42">
        <v>30184.94</v>
      </c>
      <c r="G2023" t="s">
        <v>16</v>
      </c>
      <c r="H2023" t="s">
        <v>16</v>
      </c>
      <c r="I2023" t="s">
        <v>276</v>
      </c>
      <c r="J2023" s="7">
        <f t="shared" si="219"/>
        <v>0</v>
      </c>
      <c r="K2023" s="9" t="str">
        <f t="shared" si="223"/>
        <v>Id318</v>
      </c>
      <c r="L2023" s="8" t="str">
        <f t="shared" si="220"/>
        <v>Sep</v>
      </c>
      <c r="M2023" s="9">
        <f t="shared" si="218"/>
        <v>1963</v>
      </c>
      <c r="N2023" s="8" t="str" cm="1">
        <f t="array" ref="N2023">IF(G2023="?",INDEX($G$2:$G$2344,MODE(MATCH($G$2:$G$2344,$G$2:$G$2344,0))),G2023)</f>
        <v>tier - 1</v>
      </c>
      <c r="O2023" s="8" t="str" cm="1">
        <f t="array" ref="O2023">IF(H2023="?",INDEX($H$2:$H$2344,MODE(MATCH($H$2:$H$2344,$H$2:$H$2344,0))),H2023)</f>
        <v>tier - 1</v>
      </c>
      <c r="P2023" s="8" t="str">
        <f t="shared" si="221"/>
        <v>R1014</v>
      </c>
      <c r="Q2023" s="11">
        <f t="shared" si="222"/>
        <v>23267</v>
      </c>
      <c r="R2023" s="9">
        <f t="shared" si="224"/>
        <v>59</v>
      </c>
      <c r="S2023" s="9"/>
      <c r="T2023" s="40">
        <f>COUNTA(Table3[[#This Row],[month]:[age]])</f>
        <v>7</v>
      </c>
    </row>
    <row r="2024" spans="1:20" x14ac:dyDescent="0.25">
      <c r="A2024" t="s">
        <v>2055</v>
      </c>
      <c r="B2024">
        <v>1962</v>
      </c>
      <c r="C2024" t="s">
        <v>20</v>
      </c>
      <c r="D2024">
        <v>15</v>
      </c>
      <c r="E2024">
        <v>0</v>
      </c>
      <c r="F2024" s="42">
        <v>30260</v>
      </c>
      <c r="G2024" t="s">
        <v>16</v>
      </c>
      <c r="H2024" t="s">
        <v>16</v>
      </c>
      <c r="I2024" t="s">
        <v>276</v>
      </c>
      <c r="J2024" s="7">
        <f t="shared" si="219"/>
        <v>0</v>
      </c>
      <c r="K2024" s="9" t="str">
        <f t="shared" si="223"/>
        <v>Id317</v>
      </c>
      <c r="L2024" s="8" t="str">
        <f t="shared" si="220"/>
        <v>Sep</v>
      </c>
      <c r="M2024" s="9">
        <f t="shared" si="218"/>
        <v>1962</v>
      </c>
      <c r="N2024" s="8" t="str" cm="1">
        <f t="array" ref="N2024">IF(G2024="?",INDEX($G$2:$G$2344,MODE(MATCH($G$2:$G$2344,$G$2:$G$2344,0))),G2024)</f>
        <v>tier - 1</v>
      </c>
      <c r="O2024" s="8" t="str" cm="1">
        <f t="array" ref="O2024">IF(H2024="?",INDEX($H$2:$H$2344,MODE(MATCH($H$2:$H$2344,$H$2:$H$2344,0))),H2024)</f>
        <v>tier - 1</v>
      </c>
      <c r="P2024" s="8" t="str">
        <f t="shared" si="221"/>
        <v>R1014</v>
      </c>
      <c r="Q2024" s="11">
        <f t="shared" si="222"/>
        <v>22904</v>
      </c>
      <c r="R2024" s="9">
        <f t="shared" si="224"/>
        <v>60</v>
      </c>
      <c r="S2024" s="9"/>
      <c r="T2024" s="40">
        <f>COUNTA(Table3[[#This Row],[month]:[age]])</f>
        <v>7</v>
      </c>
    </row>
    <row r="2025" spans="1:20" x14ac:dyDescent="0.25">
      <c r="A2025" t="s">
        <v>2056</v>
      </c>
      <c r="B2025">
        <v>1972</v>
      </c>
      <c r="C2025" t="s">
        <v>10</v>
      </c>
      <c r="D2025">
        <v>24</v>
      </c>
      <c r="E2025">
        <v>2</v>
      </c>
      <c r="F2025" s="42">
        <v>30284.639999999999</v>
      </c>
      <c r="G2025" t="s">
        <v>16</v>
      </c>
      <c r="H2025" t="s">
        <v>16</v>
      </c>
      <c r="I2025" t="s">
        <v>23</v>
      </c>
      <c r="J2025" s="7">
        <f t="shared" si="219"/>
        <v>0</v>
      </c>
      <c r="K2025" s="9" t="str">
        <f t="shared" si="223"/>
        <v>Id316</v>
      </c>
      <c r="L2025" s="8" t="str">
        <f t="shared" si="220"/>
        <v>Jul</v>
      </c>
      <c r="M2025" s="9">
        <f t="shared" si="218"/>
        <v>1972</v>
      </c>
      <c r="N2025" s="8" t="str" cm="1">
        <f t="array" ref="N2025">IF(G2025="?",INDEX($G$2:$G$2344,MODE(MATCH($G$2:$G$2344,$G$2:$G$2344,0))),G2025)</f>
        <v>tier - 1</v>
      </c>
      <c r="O2025" s="8" t="str" cm="1">
        <f t="array" ref="O2025">IF(H2025="?",INDEX($H$2:$H$2344,MODE(MATCH($H$2:$H$2344,$H$2:$H$2344,0))),H2025)</f>
        <v>tier - 1</v>
      </c>
      <c r="P2025" s="8" t="str">
        <f t="shared" si="221"/>
        <v>R1012</v>
      </c>
      <c r="Q2025" s="11">
        <f t="shared" si="222"/>
        <v>26504</v>
      </c>
      <c r="R2025" s="9">
        <f t="shared" si="224"/>
        <v>50</v>
      </c>
      <c r="S2025" s="9"/>
      <c r="T2025" s="40">
        <f>COUNTA(Table3[[#This Row],[month]:[age]])</f>
        <v>7</v>
      </c>
    </row>
    <row r="2026" spans="1:20" x14ac:dyDescent="0.25">
      <c r="A2026" t="s">
        <v>2057</v>
      </c>
      <c r="B2026">
        <v>2004</v>
      </c>
      <c r="C2026" t="s">
        <v>18</v>
      </c>
      <c r="D2026">
        <v>1</v>
      </c>
      <c r="E2026">
        <v>0</v>
      </c>
      <c r="F2026" s="42">
        <v>30328.27</v>
      </c>
      <c r="G2026" t="s">
        <v>11</v>
      </c>
      <c r="H2026" t="s">
        <v>11</v>
      </c>
      <c r="I2026" t="s">
        <v>42</v>
      </c>
      <c r="J2026" s="7">
        <f t="shared" si="219"/>
        <v>0</v>
      </c>
      <c r="K2026" s="9" t="str">
        <f t="shared" si="223"/>
        <v>Id315</v>
      </c>
      <c r="L2026" s="8" t="str">
        <f t="shared" si="220"/>
        <v>Jun</v>
      </c>
      <c r="M2026" s="9">
        <f t="shared" si="218"/>
        <v>2004</v>
      </c>
      <c r="N2026" s="8" t="str" cm="1">
        <f t="array" ref="N2026">IF(G2026="?",INDEX($G$2:$G$2344,MODE(MATCH($G$2:$G$2344,$G$2:$G$2344,0))),G2026)</f>
        <v>tier - 2</v>
      </c>
      <c r="O2026" s="8" t="str" cm="1">
        <f t="array" ref="O2026">IF(H2026="?",INDEX($H$2:$H$2344,MODE(MATCH($H$2:$H$2344,$H$2:$H$2344,0))),H2026)</f>
        <v>tier - 2</v>
      </c>
      <c r="P2026" s="8" t="str">
        <f t="shared" si="221"/>
        <v>R1011</v>
      </c>
      <c r="Q2026" s="11">
        <f t="shared" si="222"/>
        <v>38139</v>
      </c>
      <c r="R2026" s="9">
        <f t="shared" si="224"/>
        <v>19</v>
      </c>
      <c r="S2026" s="9"/>
      <c r="T2026" s="40">
        <f>COUNTA(Table3[[#This Row],[month]:[age]])</f>
        <v>7</v>
      </c>
    </row>
    <row r="2027" spans="1:20" x14ac:dyDescent="0.25">
      <c r="A2027" t="s">
        <v>2058</v>
      </c>
      <c r="B2027">
        <v>1969</v>
      </c>
      <c r="C2027" t="s">
        <v>10</v>
      </c>
      <c r="D2027">
        <v>30</v>
      </c>
      <c r="E2027">
        <v>0</v>
      </c>
      <c r="F2027" s="42">
        <v>30366.93</v>
      </c>
      <c r="G2027" t="s">
        <v>11</v>
      </c>
      <c r="H2027" t="s">
        <v>11</v>
      </c>
      <c r="I2027" t="s">
        <v>42</v>
      </c>
      <c r="J2027" s="7">
        <f t="shared" si="219"/>
        <v>0</v>
      </c>
      <c r="K2027" s="9" t="str">
        <f t="shared" si="223"/>
        <v>Id314</v>
      </c>
      <c r="L2027" s="8" t="str">
        <f t="shared" si="220"/>
        <v>Jul</v>
      </c>
      <c r="M2027" s="9">
        <f t="shared" si="218"/>
        <v>1969</v>
      </c>
      <c r="N2027" s="8" t="str" cm="1">
        <f t="array" ref="N2027">IF(G2027="?",INDEX($G$2:$G$2344,MODE(MATCH($G$2:$G$2344,$G$2:$G$2344,0))),G2027)</f>
        <v>tier - 2</v>
      </c>
      <c r="O2027" s="8" t="str" cm="1">
        <f t="array" ref="O2027">IF(H2027="?",INDEX($H$2:$H$2344,MODE(MATCH($H$2:$H$2344,$H$2:$H$2344,0))),H2027)</f>
        <v>tier - 2</v>
      </c>
      <c r="P2027" s="8" t="str">
        <f t="shared" si="221"/>
        <v>R1011</v>
      </c>
      <c r="Q2027" s="11">
        <f t="shared" si="222"/>
        <v>25414</v>
      </c>
      <c r="R2027" s="9">
        <f t="shared" si="224"/>
        <v>53</v>
      </c>
      <c r="S2027" s="9"/>
      <c r="T2027" s="40">
        <f>COUNTA(Table3[[#This Row],[month]:[age]])</f>
        <v>7</v>
      </c>
    </row>
    <row r="2028" spans="1:20" x14ac:dyDescent="0.25">
      <c r="A2028" t="s">
        <v>2059</v>
      </c>
      <c r="B2028">
        <v>1976</v>
      </c>
      <c r="C2028" t="s">
        <v>20</v>
      </c>
      <c r="D2028">
        <v>3</v>
      </c>
      <c r="E2028">
        <v>2</v>
      </c>
      <c r="F2028" s="42">
        <v>30409.53</v>
      </c>
      <c r="G2028" t="s">
        <v>11</v>
      </c>
      <c r="H2028" t="s">
        <v>12</v>
      </c>
      <c r="I2028" t="s">
        <v>23</v>
      </c>
      <c r="J2028" s="7">
        <f t="shared" si="219"/>
        <v>0</v>
      </c>
      <c r="K2028" s="9" t="str">
        <f t="shared" si="223"/>
        <v>Id313</v>
      </c>
      <c r="L2028" s="8" t="str">
        <f t="shared" si="220"/>
        <v>Sep</v>
      </c>
      <c r="M2028" s="9">
        <f t="shared" si="218"/>
        <v>1976</v>
      </c>
      <c r="N2028" s="8" t="str" cm="1">
        <f t="array" ref="N2028">IF(G2028="?",INDEX($G$2:$G$2344,MODE(MATCH($G$2:$G$2344,$G$2:$G$2344,0))),G2028)</f>
        <v>tier - 2</v>
      </c>
      <c r="O2028" s="8" t="str" cm="1">
        <f t="array" ref="O2028">IF(H2028="?",INDEX($H$2:$H$2344,MODE(MATCH($H$2:$H$2344,$H$2:$H$2344,0))),H2028)</f>
        <v>tier - 3</v>
      </c>
      <c r="P2028" s="8" t="str">
        <f t="shared" si="221"/>
        <v>R1012</v>
      </c>
      <c r="Q2028" s="11">
        <f t="shared" si="222"/>
        <v>28006</v>
      </c>
      <c r="R2028" s="9">
        <f t="shared" si="224"/>
        <v>46</v>
      </c>
      <c r="S2028" s="9"/>
      <c r="T2028" s="40">
        <f>COUNTA(Table3[[#This Row],[month]:[age]])</f>
        <v>7</v>
      </c>
    </row>
    <row r="2029" spans="1:20" x14ac:dyDescent="0.25">
      <c r="A2029" t="s">
        <v>2060</v>
      </c>
      <c r="B2029">
        <v>1998</v>
      </c>
      <c r="C2029" t="s">
        <v>37</v>
      </c>
      <c r="D2029">
        <v>28</v>
      </c>
      <c r="E2029">
        <v>0</v>
      </c>
      <c r="F2029" s="42">
        <v>30422.03</v>
      </c>
      <c r="G2029" t="s">
        <v>11</v>
      </c>
      <c r="H2029" t="s">
        <v>12</v>
      </c>
      <c r="I2029" t="s">
        <v>42</v>
      </c>
      <c r="J2029" s="7">
        <f t="shared" si="219"/>
        <v>0</v>
      </c>
      <c r="K2029" s="9" t="str">
        <f t="shared" si="223"/>
        <v>Id312</v>
      </c>
      <c r="L2029" s="8" t="str">
        <f t="shared" si="220"/>
        <v>Oct</v>
      </c>
      <c r="M2029" s="9">
        <f t="shared" si="218"/>
        <v>1998</v>
      </c>
      <c r="N2029" s="8" t="str" cm="1">
        <f t="array" ref="N2029">IF(G2029="?",INDEX($G$2:$G$2344,MODE(MATCH($G$2:$G$2344,$G$2:$G$2344,0))),G2029)</f>
        <v>tier - 2</v>
      </c>
      <c r="O2029" s="8" t="str" cm="1">
        <f t="array" ref="O2029">IF(H2029="?",INDEX($H$2:$H$2344,MODE(MATCH($H$2:$H$2344,$H$2:$H$2344,0))),H2029)</f>
        <v>tier - 3</v>
      </c>
      <c r="P2029" s="8" t="str">
        <f t="shared" si="221"/>
        <v>R1011</v>
      </c>
      <c r="Q2029" s="11">
        <f t="shared" si="222"/>
        <v>36096</v>
      </c>
      <c r="R2029" s="9">
        <f t="shared" si="224"/>
        <v>24</v>
      </c>
      <c r="S2029" s="9"/>
      <c r="T2029" s="40">
        <f>COUNTA(Table3[[#This Row],[month]:[age]])</f>
        <v>7</v>
      </c>
    </row>
    <row r="2030" spans="1:20" x14ac:dyDescent="0.25">
      <c r="A2030" t="s">
        <v>2061</v>
      </c>
      <c r="B2030">
        <v>1983</v>
      </c>
      <c r="C2030" t="s">
        <v>20</v>
      </c>
      <c r="D2030">
        <v>3</v>
      </c>
      <c r="E2030">
        <v>3</v>
      </c>
      <c r="F2030" s="42">
        <v>30457.37</v>
      </c>
      <c r="G2030" t="s">
        <v>11</v>
      </c>
      <c r="H2030" t="s">
        <v>16</v>
      </c>
      <c r="I2030" t="s">
        <v>23</v>
      </c>
      <c r="J2030" s="7">
        <f t="shared" si="219"/>
        <v>0</v>
      </c>
      <c r="K2030" s="9" t="str">
        <f t="shared" si="223"/>
        <v>Id311</v>
      </c>
      <c r="L2030" s="8" t="str">
        <f t="shared" si="220"/>
        <v>Sep</v>
      </c>
      <c r="M2030" s="9">
        <f t="shared" si="218"/>
        <v>1983</v>
      </c>
      <c r="N2030" s="8" t="str" cm="1">
        <f t="array" ref="N2030">IF(G2030="?",INDEX($G$2:$G$2344,MODE(MATCH($G$2:$G$2344,$G$2:$G$2344,0))),G2030)</f>
        <v>tier - 2</v>
      </c>
      <c r="O2030" s="8" t="str" cm="1">
        <f t="array" ref="O2030">IF(H2030="?",INDEX($H$2:$H$2344,MODE(MATCH($H$2:$H$2344,$H$2:$H$2344,0))),H2030)</f>
        <v>tier - 1</v>
      </c>
      <c r="P2030" s="8" t="str">
        <f t="shared" si="221"/>
        <v>R1012</v>
      </c>
      <c r="Q2030" s="11">
        <f t="shared" si="222"/>
        <v>30562</v>
      </c>
      <c r="R2030" s="9">
        <f t="shared" si="224"/>
        <v>39</v>
      </c>
      <c r="S2030" s="9"/>
      <c r="T2030" s="40">
        <f>COUNTA(Table3[[#This Row],[month]:[age]])</f>
        <v>7</v>
      </c>
    </row>
    <row r="2031" spans="1:20" x14ac:dyDescent="0.25">
      <c r="A2031" t="s">
        <v>2062</v>
      </c>
      <c r="B2031">
        <v>1986</v>
      </c>
      <c r="C2031" t="s">
        <v>35</v>
      </c>
      <c r="D2031">
        <v>10</v>
      </c>
      <c r="E2031">
        <v>3</v>
      </c>
      <c r="F2031" s="42">
        <v>30530.5</v>
      </c>
      <c r="G2031" t="s">
        <v>11</v>
      </c>
      <c r="H2031" t="s">
        <v>16</v>
      </c>
      <c r="I2031" t="s">
        <v>42</v>
      </c>
      <c r="J2031" s="7">
        <f t="shared" si="219"/>
        <v>0</v>
      </c>
      <c r="K2031" s="9" t="str">
        <f t="shared" si="223"/>
        <v>Id310</v>
      </c>
      <c r="L2031" s="8" t="str">
        <f t="shared" si="220"/>
        <v>Aug</v>
      </c>
      <c r="M2031" s="9">
        <f t="shared" si="218"/>
        <v>1986</v>
      </c>
      <c r="N2031" s="8" t="str" cm="1">
        <f t="array" ref="N2031">IF(G2031="?",INDEX($G$2:$G$2344,MODE(MATCH($G$2:$G$2344,$G$2:$G$2344,0))),G2031)</f>
        <v>tier - 2</v>
      </c>
      <c r="O2031" s="8" t="str" cm="1">
        <f t="array" ref="O2031">IF(H2031="?",INDEX($H$2:$H$2344,MODE(MATCH($H$2:$H$2344,$H$2:$H$2344,0))),H2031)</f>
        <v>tier - 1</v>
      </c>
      <c r="P2031" s="8" t="str">
        <f t="shared" si="221"/>
        <v>R1011</v>
      </c>
      <c r="Q2031" s="11">
        <f t="shared" si="222"/>
        <v>31634</v>
      </c>
      <c r="R2031" s="9">
        <f t="shared" si="224"/>
        <v>36</v>
      </c>
      <c r="S2031" s="9"/>
      <c r="T2031" s="40">
        <f>COUNTA(Table3[[#This Row],[month]:[age]])</f>
        <v>7</v>
      </c>
    </row>
    <row r="2032" spans="1:20" x14ac:dyDescent="0.25">
      <c r="A2032" t="s">
        <v>2063</v>
      </c>
      <c r="B2032">
        <v>1970</v>
      </c>
      <c r="C2032" t="s">
        <v>15</v>
      </c>
      <c r="D2032">
        <v>11</v>
      </c>
      <c r="E2032">
        <v>0</v>
      </c>
      <c r="F2032" s="42">
        <v>30625.65</v>
      </c>
      <c r="G2032" t="s">
        <v>11</v>
      </c>
      <c r="H2032" t="s">
        <v>12</v>
      </c>
      <c r="I2032" t="s">
        <v>42</v>
      </c>
      <c r="J2032" s="7">
        <f t="shared" si="219"/>
        <v>0</v>
      </c>
      <c r="K2032" s="9" t="str">
        <f t="shared" si="223"/>
        <v>Id309</v>
      </c>
      <c r="L2032" s="8" t="str">
        <f t="shared" si="220"/>
        <v>Nov</v>
      </c>
      <c r="M2032" s="9">
        <f t="shared" ref="M2032:M2095" si="225">IF(B2032="?",AVERAGE($B$2:$B$2344),B2032)</f>
        <v>1970</v>
      </c>
      <c r="N2032" s="8" t="str" cm="1">
        <f t="array" ref="N2032">IF(G2032="?",INDEX($G$2:$G$2344,MODE(MATCH($G$2:$G$2344,$G$2:$G$2344,0))),G2032)</f>
        <v>tier - 2</v>
      </c>
      <c r="O2032" s="8" t="str" cm="1">
        <f t="array" ref="O2032">IF(H2032="?",INDEX($H$2:$H$2344,MODE(MATCH($H$2:$H$2344,$H$2:$H$2344,0))),H2032)</f>
        <v>tier - 3</v>
      </c>
      <c r="P2032" s="8" t="str">
        <f t="shared" si="221"/>
        <v>R1011</v>
      </c>
      <c r="Q2032" s="11">
        <f t="shared" si="222"/>
        <v>25883</v>
      </c>
      <c r="R2032" s="9">
        <f t="shared" si="224"/>
        <v>52</v>
      </c>
      <c r="S2032" s="9"/>
      <c r="T2032" s="40">
        <f>COUNTA(Table3[[#This Row],[month]:[age]])</f>
        <v>7</v>
      </c>
    </row>
    <row r="2033" spans="1:20" x14ac:dyDescent="0.25">
      <c r="A2033" t="s">
        <v>2064</v>
      </c>
      <c r="B2033">
        <v>1999</v>
      </c>
      <c r="C2033" t="s">
        <v>20</v>
      </c>
      <c r="D2033">
        <v>21</v>
      </c>
      <c r="E2033">
        <v>0</v>
      </c>
      <c r="F2033" s="42">
        <v>30697.71</v>
      </c>
      <c r="G2033" t="s">
        <v>16</v>
      </c>
      <c r="H2033" t="s">
        <v>11</v>
      </c>
      <c r="I2033" t="s">
        <v>42</v>
      </c>
      <c r="J2033" s="7">
        <f t="shared" si="219"/>
        <v>0</v>
      </c>
      <c r="K2033" s="9" t="str">
        <f t="shared" si="223"/>
        <v>Id308</v>
      </c>
      <c r="L2033" s="8" t="str">
        <f t="shared" si="220"/>
        <v>Sep</v>
      </c>
      <c r="M2033" s="9">
        <f t="shared" si="225"/>
        <v>1999</v>
      </c>
      <c r="N2033" s="8" t="str" cm="1">
        <f t="array" ref="N2033">IF(G2033="?",INDEX($G$2:$G$2344,MODE(MATCH($G$2:$G$2344,$G$2:$G$2344,0))),G2033)</f>
        <v>tier - 1</v>
      </c>
      <c r="O2033" s="8" t="str" cm="1">
        <f t="array" ref="O2033">IF(H2033="?",INDEX($H$2:$H$2344,MODE(MATCH($H$2:$H$2344,$H$2:$H$2344,0))),H2033)</f>
        <v>tier - 2</v>
      </c>
      <c r="P2033" s="8" t="str">
        <f t="shared" si="221"/>
        <v>R1011</v>
      </c>
      <c r="Q2033" s="11">
        <f t="shared" si="222"/>
        <v>36424</v>
      </c>
      <c r="R2033" s="9">
        <f t="shared" si="224"/>
        <v>23</v>
      </c>
      <c r="S2033" s="9"/>
      <c r="T2033" s="40">
        <f>COUNTA(Table3[[#This Row],[month]:[age]])</f>
        <v>7</v>
      </c>
    </row>
    <row r="2034" spans="1:20" x14ac:dyDescent="0.25">
      <c r="A2034" t="s">
        <v>2065</v>
      </c>
      <c r="B2034">
        <v>1983</v>
      </c>
      <c r="C2034" t="s">
        <v>30</v>
      </c>
      <c r="D2034">
        <v>21</v>
      </c>
      <c r="E2034">
        <v>3</v>
      </c>
      <c r="F2034" s="42">
        <v>30724.44</v>
      </c>
      <c r="G2034" t="s">
        <v>11</v>
      </c>
      <c r="H2034" t="s">
        <v>12</v>
      </c>
      <c r="I2034" t="s">
        <v>42</v>
      </c>
      <c r="J2034" s="7">
        <f t="shared" si="219"/>
        <v>0</v>
      </c>
      <c r="K2034" s="9" t="str">
        <f t="shared" si="223"/>
        <v>Id307</v>
      </c>
      <c r="L2034" s="8" t="str">
        <f t="shared" si="220"/>
        <v>Dec</v>
      </c>
      <c r="M2034" s="9">
        <f t="shared" si="225"/>
        <v>1983</v>
      </c>
      <c r="N2034" s="8" t="str" cm="1">
        <f t="array" ref="N2034">IF(G2034="?",INDEX($G$2:$G$2344,MODE(MATCH($G$2:$G$2344,$G$2:$G$2344,0))),G2034)</f>
        <v>tier - 2</v>
      </c>
      <c r="O2034" s="8" t="str" cm="1">
        <f t="array" ref="O2034">IF(H2034="?",INDEX($H$2:$H$2344,MODE(MATCH($H$2:$H$2344,$H$2:$H$2344,0))),H2034)</f>
        <v>tier - 3</v>
      </c>
      <c r="P2034" s="8" t="str">
        <f t="shared" si="221"/>
        <v>R1011</v>
      </c>
      <c r="Q2034" s="11">
        <f t="shared" si="222"/>
        <v>30671</v>
      </c>
      <c r="R2034" s="9">
        <f t="shared" si="224"/>
        <v>39</v>
      </c>
      <c r="S2034" s="9"/>
      <c r="T2034" s="40">
        <f>COUNTA(Table3[[#This Row],[month]:[age]])</f>
        <v>7</v>
      </c>
    </row>
    <row r="2035" spans="1:20" x14ac:dyDescent="0.25">
      <c r="A2035" t="s">
        <v>2066</v>
      </c>
      <c r="B2035">
        <v>1988</v>
      </c>
      <c r="C2035" t="s">
        <v>20</v>
      </c>
      <c r="D2035">
        <v>5</v>
      </c>
      <c r="E2035">
        <v>3</v>
      </c>
      <c r="F2035" s="42">
        <v>30763.01</v>
      </c>
      <c r="G2035" t="s">
        <v>11</v>
      </c>
      <c r="H2035" t="s">
        <v>16</v>
      </c>
      <c r="I2035" t="s">
        <v>42</v>
      </c>
      <c r="J2035" s="7">
        <f t="shared" si="219"/>
        <v>0</v>
      </c>
      <c r="K2035" s="9" t="str">
        <f t="shared" si="223"/>
        <v>Id306</v>
      </c>
      <c r="L2035" s="8" t="str">
        <f t="shared" si="220"/>
        <v>Sep</v>
      </c>
      <c r="M2035" s="9">
        <f t="shared" si="225"/>
        <v>1988</v>
      </c>
      <c r="N2035" s="8" t="str" cm="1">
        <f t="array" ref="N2035">IF(G2035="?",INDEX($G$2:$G$2344,MODE(MATCH($G$2:$G$2344,$G$2:$G$2344,0))),G2035)</f>
        <v>tier - 2</v>
      </c>
      <c r="O2035" s="8" t="str" cm="1">
        <f t="array" ref="O2035">IF(H2035="?",INDEX($H$2:$H$2344,MODE(MATCH($H$2:$H$2344,$H$2:$H$2344,0))),H2035)</f>
        <v>tier - 1</v>
      </c>
      <c r="P2035" s="8" t="str">
        <f t="shared" si="221"/>
        <v>R1011</v>
      </c>
      <c r="Q2035" s="11">
        <f t="shared" si="222"/>
        <v>32391</v>
      </c>
      <c r="R2035" s="9">
        <f t="shared" si="224"/>
        <v>34</v>
      </c>
      <c r="S2035" s="9"/>
      <c r="T2035" s="40">
        <f>COUNTA(Table3[[#This Row],[month]:[age]])</f>
        <v>7</v>
      </c>
    </row>
    <row r="2036" spans="1:20" x14ac:dyDescent="0.25">
      <c r="A2036" t="s">
        <v>2067</v>
      </c>
      <c r="B2036">
        <v>1961</v>
      </c>
      <c r="C2036" t="s">
        <v>20</v>
      </c>
      <c r="D2036">
        <v>9</v>
      </c>
      <c r="E2036">
        <v>3</v>
      </c>
      <c r="F2036" s="42">
        <v>30942.19</v>
      </c>
      <c r="G2036" t="s">
        <v>11</v>
      </c>
      <c r="H2036" t="s">
        <v>11</v>
      </c>
      <c r="I2036" t="s">
        <v>13</v>
      </c>
      <c r="J2036" s="7">
        <f t="shared" si="219"/>
        <v>0</v>
      </c>
      <c r="K2036" s="9" t="str">
        <f t="shared" si="223"/>
        <v>Id305</v>
      </c>
      <c r="L2036" s="8" t="str">
        <f t="shared" si="220"/>
        <v>Sep</v>
      </c>
      <c r="M2036" s="9">
        <f t="shared" si="225"/>
        <v>1961</v>
      </c>
      <c r="N2036" s="8" t="str" cm="1">
        <f t="array" ref="N2036">IF(G2036="?",INDEX($G$2:$G$2344,MODE(MATCH($G$2:$G$2344,$G$2:$G$2344,0))),G2036)</f>
        <v>tier - 2</v>
      </c>
      <c r="O2036" s="8" t="str" cm="1">
        <f t="array" ref="O2036">IF(H2036="?",INDEX($H$2:$H$2344,MODE(MATCH($H$2:$H$2344,$H$2:$H$2344,0))),H2036)</f>
        <v>tier - 2</v>
      </c>
      <c r="P2036" s="8" t="str">
        <f t="shared" si="221"/>
        <v>R1013</v>
      </c>
      <c r="Q2036" s="11">
        <f t="shared" si="222"/>
        <v>22533</v>
      </c>
      <c r="R2036" s="9">
        <f t="shared" si="224"/>
        <v>61</v>
      </c>
      <c r="S2036" s="9"/>
      <c r="T2036" s="40">
        <f>COUNTA(Table3[[#This Row],[month]:[age]])</f>
        <v>7</v>
      </c>
    </row>
    <row r="2037" spans="1:20" x14ac:dyDescent="0.25">
      <c r="A2037" t="s">
        <v>2068</v>
      </c>
      <c r="B2037">
        <v>2004</v>
      </c>
      <c r="C2037" t="s">
        <v>15</v>
      </c>
      <c r="D2037">
        <v>9</v>
      </c>
      <c r="E2037">
        <v>0</v>
      </c>
      <c r="F2037" s="42">
        <v>31196.61</v>
      </c>
      <c r="G2037" t="s">
        <v>11</v>
      </c>
      <c r="H2037" t="s">
        <v>16</v>
      </c>
      <c r="I2037" t="s">
        <v>42</v>
      </c>
      <c r="J2037" s="7">
        <f t="shared" si="219"/>
        <v>0</v>
      </c>
      <c r="K2037" s="9" t="str">
        <f t="shared" si="223"/>
        <v>Id304</v>
      </c>
      <c r="L2037" s="8" t="str">
        <f t="shared" si="220"/>
        <v>Nov</v>
      </c>
      <c r="M2037" s="9">
        <f t="shared" si="225"/>
        <v>2004</v>
      </c>
      <c r="N2037" s="8" t="str" cm="1">
        <f t="array" ref="N2037">IF(G2037="?",INDEX($G$2:$G$2344,MODE(MATCH($G$2:$G$2344,$G$2:$G$2344,0))),G2037)</f>
        <v>tier - 2</v>
      </c>
      <c r="O2037" s="8" t="str" cm="1">
        <f t="array" ref="O2037">IF(H2037="?",INDEX($H$2:$H$2344,MODE(MATCH($H$2:$H$2344,$H$2:$H$2344,0))),H2037)</f>
        <v>tier - 1</v>
      </c>
      <c r="P2037" s="8" t="str">
        <f t="shared" si="221"/>
        <v>R1011</v>
      </c>
      <c r="Q2037" s="11">
        <f t="shared" si="222"/>
        <v>38300</v>
      </c>
      <c r="R2037" s="9">
        <f t="shared" si="224"/>
        <v>18</v>
      </c>
      <c r="S2037" s="9"/>
      <c r="T2037" s="40">
        <f>COUNTA(Table3[[#This Row],[month]:[age]])</f>
        <v>7</v>
      </c>
    </row>
    <row r="2038" spans="1:20" x14ac:dyDescent="0.25">
      <c r="A2038" t="s">
        <v>2069</v>
      </c>
      <c r="B2038">
        <v>2000</v>
      </c>
      <c r="C2038" t="s">
        <v>10</v>
      </c>
      <c r="D2038">
        <v>22</v>
      </c>
      <c r="E2038">
        <v>0</v>
      </c>
      <c r="F2038" s="42">
        <v>31234.560000000001</v>
      </c>
      <c r="G2038" t="s">
        <v>16</v>
      </c>
      <c r="H2038" t="s">
        <v>16</v>
      </c>
      <c r="I2038" t="s">
        <v>42</v>
      </c>
      <c r="J2038" s="7">
        <f t="shared" si="219"/>
        <v>0</v>
      </c>
      <c r="K2038" s="9" t="str">
        <f t="shared" si="223"/>
        <v>Id303</v>
      </c>
      <c r="L2038" s="8" t="str">
        <f t="shared" si="220"/>
        <v>Jul</v>
      </c>
      <c r="M2038" s="9">
        <f t="shared" si="225"/>
        <v>2000</v>
      </c>
      <c r="N2038" s="8" t="str" cm="1">
        <f t="array" ref="N2038">IF(G2038="?",INDEX($G$2:$G$2344,MODE(MATCH($G$2:$G$2344,$G$2:$G$2344,0))),G2038)</f>
        <v>tier - 1</v>
      </c>
      <c r="O2038" s="8" t="str" cm="1">
        <f t="array" ref="O2038">IF(H2038="?",INDEX($H$2:$H$2344,MODE(MATCH($H$2:$H$2344,$H$2:$H$2344,0))),H2038)</f>
        <v>tier - 1</v>
      </c>
      <c r="P2038" s="8" t="str">
        <f t="shared" si="221"/>
        <v>R1011</v>
      </c>
      <c r="Q2038" s="11">
        <f t="shared" si="222"/>
        <v>36729</v>
      </c>
      <c r="R2038" s="9">
        <f t="shared" si="224"/>
        <v>22</v>
      </c>
      <c r="S2038" s="9"/>
      <c r="T2038" s="40">
        <f>COUNTA(Table3[[#This Row],[month]:[age]])</f>
        <v>7</v>
      </c>
    </row>
    <row r="2039" spans="1:20" x14ac:dyDescent="0.25">
      <c r="A2039" t="s">
        <v>2070</v>
      </c>
      <c r="B2039">
        <v>1968</v>
      </c>
      <c r="C2039" t="s">
        <v>10</v>
      </c>
      <c r="D2039">
        <v>9</v>
      </c>
      <c r="E2039">
        <v>0</v>
      </c>
      <c r="F2039" s="42">
        <v>31322.53</v>
      </c>
      <c r="G2039" t="s">
        <v>11</v>
      </c>
      <c r="H2039" t="s">
        <v>16</v>
      </c>
      <c r="I2039" t="s">
        <v>42</v>
      </c>
      <c r="J2039" s="7">
        <f t="shared" si="219"/>
        <v>0</v>
      </c>
      <c r="K2039" s="9" t="str">
        <f t="shared" si="223"/>
        <v>Id302</v>
      </c>
      <c r="L2039" s="8" t="str">
        <f t="shared" si="220"/>
        <v>Jul</v>
      </c>
      <c r="M2039" s="9">
        <f t="shared" si="225"/>
        <v>1968</v>
      </c>
      <c r="N2039" s="8" t="str" cm="1">
        <f t="array" ref="N2039">IF(G2039="?",INDEX($G$2:$G$2344,MODE(MATCH($G$2:$G$2344,$G$2:$G$2344,0))),G2039)</f>
        <v>tier - 2</v>
      </c>
      <c r="O2039" s="8" t="str" cm="1">
        <f t="array" ref="O2039">IF(H2039="?",INDEX($H$2:$H$2344,MODE(MATCH($H$2:$H$2344,$H$2:$H$2344,0))),H2039)</f>
        <v>tier - 1</v>
      </c>
      <c r="P2039" s="8" t="str">
        <f t="shared" si="221"/>
        <v>R1011</v>
      </c>
      <c r="Q2039" s="11">
        <f t="shared" si="222"/>
        <v>25028</v>
      </c>
      <c r="R2039" s="9">
        <f t="shared" si="224"/>
        <v>54</v>
      </c>
      <c r="S2039" s="9"/>
      <c r="T2039" s="40">
        <f>COUNTA(Table3[[#This Row],[month]:[age]])</f>
        <v>7</v>
      </c>
    </row>
    <row r="2040" spans="1:20" x14ac:dyDescent="0.25">
      <c r="A2040" t="s">
        <v>2071</v>
      </c>
      <c r="B2040">
        <v>1995</v>
      </c>
      <c r="C2040" t="s">
        <v>20</v>
      </c>
      <c r="D2040">
        <v>27</v>
      </c>
      <c r="E2040">
        <v>0</v>
      </c>
      <c r="F2040" s="42">
        <v>31328.27</v>
      </c>
      <c r="G2040" t="s">
        <v>11</v>
      </c>
      <c r="H2040" t="s">
        <v>11</v>
      </c>
      <c r="I2040" t="s">
        <v>42</v>
      </c>
      <c r="J2040" s="7">
        <f t="shared" si="219"/>
        <v>0</v>
      </c>
      <c r="K2040" s="9" t="str">
        <f t="shared" si="223"/>
        <v>Id301</v>
      </c>
      <c r="L2040" s="8" t="str">
        <f t="shared" si="220"/>
        <v>Sep</v>
      </c>
      <c r="M2040" s="9">
        <f t="shared" si="225"/>
        <v>1995</v>
      </c>
      <c r="N2040" s="8" t="str" cm="1">
        <f t="array" ref="N2040">IF(G2040="?",INDEX($G$2:$G$2344,MODE(MATCH($G$2:$G$2344,$G$2:$G$2344,0))),G2040)</f>
        <v>tier - 2</v>
      </c>
      <c r="O2040" s="8" t="str" cm="1">
        <f t="array" ref="O2040">IF(H2040="?",INDEX($H$2:$H$2344,MODE(MATCH($H$2:$H$2344,$H$2:$H$2344,0))),H2040)</f>
        <v>tier - 2</v>
      </c>
      <c r="P2040" s="8" t="str">
        <f t="shared" si="221"/>
        <v>R1011</v>
      </c>
      <c r="Q2040" s="11">
        <f t="shared" si="222"/>
        <v>34969</v>
      </c>
      <c r="R2040" s="9">
        <f t="shared" si="224"/>
        <v>27</v>
      </c>
      <c r="S2040" s="9"/>
      <c r="T2040" s="40">
        <f>COUNTA(Table3[[#This Row],[month]:[age]])</f>
        <v>7</v>
      </c>
    </row>
    <row r="2041" spans="1:20" x14ac:dyDescent="0.25">
      <c r="A2041" t="s">
        <v>2072</v>
      </c>
      <c r="B2041">
        <v>1974</v>
      </c>
      <c r="C2041" t="s">
        <v>37</v>
      </c>
      <c r="D2041">
        <v>8</v>
      </c>
      <c r="E2041">
        <v>0</v>
      </c>
      <c r="F2041" s="42">
        <v>31368.81</v>
      </c>
      <c r="G2041" t="s">
        <v>11</v>
      </c>
      <c r="H2041" t="s">
        <v>12</v>
      </c>
      <c r="I2041" t="s">
        <v>42</v>
      </c>
      <c r="J2041" s="7">
        <f t="shared" si="219"/>
        <v>0</v>
      </c>
      <c r="K2041" s="9" t="str">
        <f t="shared" si="223"/>
        <v>Id300</v>
      </c>
      <c r="L2041" s="8" t="str">
        <f t="shared" si="220"/>
        <v>Oct</v>
      </c>
      <c r="M2041" s="9">
        <f t="shared" si="225"/>
        <v>1974</v>
      </c>
      <c r="N2041" s="8" t="str" cm="1">
        <f t="array" ref="N2041">IF(G2041="?",INDEX($G$2:$G$2344,MODE(MATCH($G$2:$G$2344,$G$2:$G$2344,0))),G2041)</f>
        <v>tier - 2</v>
      </c>
      <c r="O2041" s="8" t="str" cm="1">
        <f t="array" ref="O2041">IF(H2041="?",INDEX($H$2:$H$2344,MODE(MATCH($H$2:$H$2344,$H$2:$H$2344,0))),H2041)</f>
        <v>tier - 3</v>
      </c>
      <c r="P2041" s="8" t="str">
        <f t="shared" si="221"/>
        <v>R1011</v>
      </c>
      <c r="Q2041" s="11">
        <f t="shared" si="222"/>
        <v>27310</v>
      </c>
      <c r="R2041" s="9">
        <f t="shared" si="224"/>
        <v>48</v>
      </c>
      <c r="S2041" s="9"/>
      <c r="T2041" s="40">
        <f>COUNTA(Table3[[#This Row],[month]:[age]])</f>
        <v>7</v>
      </c>
    </row>
    <row r="2042" spans="1:20" x14ac:dyDescent="0.25">
      <c r="A2042" t="s">
        <v>2073</v>
      </c>
      <c r="B2042">
        <v>1975</v>
      </c>
      <c r="C2042" t="s">
        <v>37</v>
      </c>
      <c r="D2042">
        <v>29</v>
      </c>
      <c r="E2042">
        <v>1</v>
      </c>
      <c r="F2042" s="42">
        <v>31591.82</v>
      </c>
      <c r="G2042" t="s">
        <v>11</v>
      </c>
      <c r="H2042" t="s">
        <v>16</v>
      </c>
      <c r="I2042" t="s">
        <v>42</v>
      </c>
      <c r="J2042" s="7">
        <f t="shared" si="219"/>
        <v>0</v>
      </c>
      <c r="K2042" s="9" t="str">
        <f t="shared" si="223"/>
        <v>Id299</v>
      </c>
      <c r="L2042" s="8" t="str">
        <f t="shared" si="220"/>
        <v>Oct</v>
      </c>
      <c r="M2042" s="9">
        <f t="shared" si="225"/>
        <v>1975</v>
      </c>
      <c r="N2042" s="8" t="str" cm="1">
        <f t="array" ref="N2042">IF(G2042="?",INDEX($G$2:$G$2344,MODE(MATCH($G$2:$G$2344,$G$2:$G$2344,0))),G2042)</f>
        <v>tier - 2</v>
      </c>
      <c r="O2042" s="8" t="str" cm="1">
        <f t="array" ref="O2042">IF(H2042="?",INDEX($H$2:$H$2344,MODE(MATCH($H$2:$H$2344,$H$2:$H$2344,0))),H2042)</f>
        <v>tier - 1</v>
      </c>
      <c r="P2042" s="8" t="str">
        <f t="shared" si="221"/>
        <v>R1011</v>
      </c>
      <c r="Q2042" s="11">
        <f t="shared" si="222"/>
        <v>27696</v>
      </c>
      <c r="R2042" s="9">
        <f t="shared" si="224"/>
        <v>47</v>
      </c>
      <c r="S2042" s="9"/>
      <c r="T2042" s="40">
        <f>COUNTA(Table3[[#This Row],[month]:[age]])</f>
        <v>7</v>
      </c>
    </row>
    <row r="2043" spans="1:20" x14ac:dyDescent="0.25">
      <c r="A2043" t="s">
        <v>2074</v>
      </c>
      <c r="B2043">
        <v>1960</v>
      </c>
      <c r="C2043" t="s">
        <v>30</v>
      </c>
      <c r="D2043">
        <v>13</v>
      </c>
      <c r="E2043">
        <v>1</v>
      </c>
      <c r="F2043" s="42">
        <v>31620</v>
      </c>
      <c r="G2043" t="s">
        <v>11</v>
      </c>
      <c r="H2043" t="s">
        <v>16</v>
      </c>
      <c r="I2043" t="s">
        <v>247</v>
      </c>
      <c r="J2043" s="7">
        <f t="shared" si="219"/>
        <v>0</v>
      </c>
      <c r="K2043" s="9" t="str">
        <f t="shared" si="223"/>
        <v>Id298</v>
      </c>
      <c r="L2043" s="8" t="str">
        <f t="shared" si="220"/>
        <v>Dec</v>
      </c>
      <c r="M2043" s="9">
        <f t="shared" si="225"/>
        <v>1960</v>
      </c>
      <c r="N2043" s="8" t="str" cm="1">
        <f t="array" ref="N2043">IF(G2043="?",INDEX($G$2:$G$2344,MODE(MATCH($G$2:$G$2344,$G$2:$G$2344,0))),G2043)</f>
        <v>tier - 2</v>
      </c>
      <c r="O2043" s="8" t="str" cm="1">
        <f t="array" ref="O2043">IF(H2043="?",INDEX($H$2:$H$2344,MODE(MATCH($H$2:$H$2344,$H$2:$H$2344,0))),H2043)</f>
        <v>tier - 1</v>
      </c>
      <c r="P2043" s="8" t="str">
        <f t="shared" si="221"/>
        <v>R1024</v>
      </c>
      <c r="Q2043" s="11">
        <f t="shared" si="222"/>
        <v>22263</v>
      </c>
      <c r="R2043" s="9">
        <f t="shared" si="224"/>
        <v>62</v>
      </c>
      <c r="S2043" s="9"/>
      <c r="T2043" s="40">
        <f>COUNTA(Table3[[#This Row],[month]:[age]])</f>
        <v>7</v>
      </c>
    </row>
    <row r="2044" spans="1:20" x14ac:dyDescent="0.25">
      <c r="A2044" t="s">
        <v>2075</v>
      </c>
      <c r="B2044">
        <v>1977</v>
      </c>
      <c r="C2044" t="s">
        <v>37</v>
      </c>
      <c r="D2044">
        <v>14</v>
      </c>
      <c r="E2044">
        <v>2</v>
      </c>
      <c r="F2044" s="42">
        <v>31736.7</v>
      </c>
      <c r="G2044" t="s">
        <v>11</v>
      </c>
      <c r="H2044" t="s">
        <v>11</v>
      </c>
      <c r="I2044" t="s">
        <v>23</v>
      </c>
      <c r="J2044" s="7">
        <f t="shared" si="219"/>
        <v>0</v>
      </c>
      <c r="K2044" s="9" t="str">
        <f t="shared" si="223"/>
        <v>Id297</v>
      </c>
      <c r="L2044" s="8" t="str">
        <f t="shared" si="220"/>
        <v>Oct</v>
      </c>
      <c r="M2044" s="9">
        <f t="shared" si="225"/>
        <v>1977</v>
      </c>
      <c r="N2044" s="8" t="str" cm="1">
        <f t="array" ref="N2044">IF(G2044="?",INDEX($G$2:$G$2344,MODE(MATCH($G$2:$G$2344,$G$2:$G$2344,0))),G2044)</f>
        <v>tier - 2</v>
      </c>
      <c r="O2044" s="8" t="str" cm="1">
        <f t="array" ref="O2044">IF(H2044="?",INDEX($H$2:$H$2344,MODE(MATCH($H$2:$H$2344,$H$2:$H$2344,0))),H2044)</f>
        <v>tier - 2</v>
      </c>
      <c r="P2044" s="8" t="str">
        <f t="shared" si="221"/>
        <v>R1012</v>
      </c>
      <c r="Q2044" s="11">
        <f t="shared" si="222"/>
        <v>28412</v>
      </c>
      <c r="R2044" s="9">
        <f t="shared" si="224"/>
        <v>45</v>
      </c>
      <c r="S2044" s="9"/>
      <c r="T2044" s="40">
        <f>COUNTA(Table3[[#This Row],[month]:[age]])</f>
        <v>7</v>
      </c>
    </row>
    <row r="2045" spans="1:20" x14ac:dyDescent="0.25">
      <c r="A2045" t="s">
        <v>2076</v>
      </c>
      <c r="B2045">
        <v>1984</v>
      </c>
      <c r="C2045" t="s">
        <v>20</v>
      </c>
      <c r="D2045">
        <v>10</v>
      </c>
      <c r="E2045">
        <v>3</v>
      </c>
      <c r="F2045" s="42">
        <v>31743.919999999998</v>
      </c>
      <c r="G2045" t="s">
        <v>11</v>
      </c>
      <c r="H2045" t="s">
        <v>16</v>
      </c>
      <c r="I2045" t="s">
        <v>42</v>
      </c>
      <c r="J2045" s="7">
        <f t="shared" si="219"/>
        <v>0</v>
      </c>
      <c r="K2045" s="9" t="str">
        <f t="shared" si="223"/>
        <v>Id296</v>
      </c>
      <c r="L2045" s="8" t="str">
        <f t="shared" si="220"/>
        <v>Sep</v>
      </c>
      <c r="M2045" s="9">
        <f t="shared" si="225"/>
        <v>1984</v>
      </c>
      <c r="N2045" s="8" t="str" cm="1">
        <f t="array" ref="N2045">IF(G2045="?",INDEX($G$2:$G$2344,MODE(MATCH($G$2:$G$2344,$G$2:$G$2344,0))),G2045)</f>
        <v>tier - 2</v>
      </c>
      <c r="O2045" s="8" t="str" cm="1">
        <f t="array" ref="O2045">IF(H2045="?",INDEX($H$2:$H$2344,MODE(MATCH($H$2:$H$2344,$H$2:$H$2344,0))),H2045)</f>
        <v>tier - 1</v>
      </c>
      <c r="P2045" s="8" t="str">
        <f t="shared" si="221"/>
        <v>R1011</v>
      </c>
      <c r="Q2045" s="11">
        <f t="shared" si="222"/>
        <v>30935</v>
      </c>
      <c r="R2045" s="9">
        <f t="shared" si="224"/>
        <v>38</v>
      </c>
      <c r="S2045" s="9"/>
      <c r="T2045" s="40">
        <f>COUNTA(Table3[[#This Row],[month]:[age]])</f>
        <v>7</v>
      </c>
    </row>
    <row r="2046" spans="1:20" x14ac:dyDescent="0.25">
      <c r="A2046" t="s">
        <v>2077</v>
      </c>
      <c r="B2046">
        <v>1975</v>
      </c>
      <c r="C2046" t="s">
        <v>20</v>
      </c>
      <c r="D2046">
        <v>25</v>
      </c>
      <c r="E2046">
        <v>1</v>
      </c>
      <c r="F2046" s="42">
        <v>31897.1</v>
      </c>
      <c r="G2046" t="s">
        <v>11</v>
      </c>
      <c r="H2046" t="s">
        <v>12</v>
      </c>
      <c r="I2046" t="s">
        <v>42</v>
      </c>
      <c r="J2046" s="7">
        <f t="shared" si="219"/>
        <v>0</v>
      </c>
      <c r="K2046" s="9" t="str">
        <f t="shared" si="223"/>
        <v>Id295</v>
      </c>
      <c r="L2046" s="8" t="str">
        <f t="shared" si="220"/>
        <v>Sep</v>
      </c>
      <c r="M2046" s="9">
        <f t="shared" si="225"/>
        <v>1975</v>
      </c>
      <c r="N2046" s="8" t="str" cm="1">
        <f t="array" ref="N2046">IF(G2046="?",INDEX($G$2:$G$2344,MODE(MATCH($G$2:$G$2344,$G$2:$G$2344,0))),G2046)</f>
        <v>tier - 2</v>
      </c>
      <c r="O2046" s="8" t="str" cm="1">
        <f t="array" ref="O2046">IF(H2046="?",INDEX($H$2:$H$2344,MODE(MATCH($H$2:$H$2344,$H$2:$H$2344,0))),H2046)</f>
        <v>tier - 3</v>
      </c>
      <c r="P2046" s="8" t="str">
        <f t="shared" si="221"/>
        <v>R1011</v>
      </c>
      <c r="Q2046" s="11">
        <f t="shared" si="222"/>
        <v>27662</v>
      </c>
      <c r="R2046" s="9">
        <f t="shared" si="224"/>
        <v>47</v>
      </c>
      <c r="S2046" s="9"/>
      <c r="T2046" s="40">
        <f>COUNTA(Table3[[#This Row],[month]:[age]])</f>
        <v>7</v>
      </c>
    </row>
    <row r="2047" spans="1:20" x14ac:dyDescent="0.25">
      <c r="A2047" t="s">
        <v>2078</v>
      </c>
      <c r="B2047">
        <v>1972</v>
      </c>
      <c r="C2047" t="s">
        <v>20</v>
      </c>
      <c r="D2047">
        <v>21</v>
      </c>
      <c r="E2047">
        <v>0</v>
      </c>
      <c r="F2047" s="42">
        <v>31980.89</v>
      </c>
      <c r="G2047" t="s">
        <v>11</v>
      </c>
      <c r="H2047" t="s">
        <v>16</v>
      </c>
      <c r="I2047" t="s">
        <v>42</v>
      </c>
      <c r="J2047" s="7">
        <f t="shared" si="219"/>
        <v>0</v>
      </c>
      <c r="K2047" s="9" t="str">
        <f t="shared" si="223"/>
        <v>Id294</v>
      </c>
      <c r="L2047" s="8" t="str">
        <f t="shared" si="220"/>
        <v>Sep</v>
      </c>
      <c r="M2047" s="9">
        <f t="shared" si="225"/>
        <v>1972</v>
      </c>
      <c r="N2047" s="8" t="str" cm="1">
        <f t="array" ref="N2047">IF(G2047="?",INDEX($G$2:$G$2344,MODE(MATCH($G$2:$G$2344,$G$2:$G$2344,0))),G2047)</f>
        <v>tier - 2</v>
      </c>
      <c r="O2047" s="8" t="str" cm="1">
        <f t="array" ref="O2047">IF(H2047="?",INDEX($H$2:$H$2344,MODE(MATCH($H$2:$H$2344,$H$2:$H$2344,0))),H2047)</f>
        <v>tier - 1</v>
      </c>
      <c r="P2047" s="8" t="str">
        <f t="shared" si="221"/>
        <v>R1011</v>
      </c>
      <c r="Q2047" s="11">
        <f t="shared" si="222"/>
        <v>26563</v>
      </c>
      <c r="R2047" s="9">
        <f t="shared" si="224"/>
        <v>50</v>
      </c>
      <c r="S2047" s="9"/>
      <c r="T2047" s="40">
        <f>COUNTA(Table3[[#This Row],[month]:[age]])</f>
        <v>7</v>
      </c>
    </row>
    <row r="2048" spans="1:20" x14ac:dyDescent="0.25">
      <c r="A2048" t="s">
        <v>2079</v>
      </c>
      <c r="B2048">
        <v>1993</v>
      </c>
      <c r="C2048" t="s">
        <v>20</v>
      </c>
      <c r="D2048">
        <v>13</v>
      </c>
      <c r="E2048">
        <v>0</v>
      </c>
      <c r="F2048" s="42">
        <v>32086.21</v>
      </c>
      <c r="G2048" t="s">
        <v>16</v>
      </c>
      <c r="H2048" t="s">
        <v>12</v>
      </c>
      <c r="I2048" t="s">
        <v>42</v>
      </c>
      <c r="J2048" s="7">
        <f t="shared" si="219"/>
        <v>0</v>
      </c>
      <c r="K2048" s="9" t="str">
        <f t="shared" si="223"/>
        <v>Id293</v>
      </c>
      <c r="L2048" s="8" t="str">
        <f t="shared" si="220"/>
        <v>Sep</v>
      </c>
      <c r="M2048" s="9">
        <f t="shared" si="225"/>
        <v>1993</v>
      </c>
      <c r="N2048" s="8" t="str" cm="1">
        <f t="array" ref="N2048">IF(G2048="?",INDEX($G$2:$G$2344,MODE(MATCH($G$2:$G$2344,$G$2:$G$2344,0))),G2048)</f>
        <v>tier - 1</v>
      </c>
      <c r="O2048" s="8" t="str" cm="1">
        <f t="array" ref="O2048">IF(H2048="?",INDEX($H$2:$H$2344,MODE(MATCH($H$2:$H$2344,$H$2:$H$2344,0))),H2048)</f>
        <v>tier - 3</v>
      </c>
      <c r="P2048" s="8" t="str">
        <f t="shared" si="221"/>
        <v>R1011</v>
      </c>
      <c r="Q2048" s="11">
        <f t="shared" si="222"/>
        <v>34225</v>
      </c>
      <c r="R2048" s="9">
        <f t="shared" si="224"/>
        <v>29</v>
      </c>
      <c r="S2048" s="9"/>
      <c r="T2048" s="40">
        <f>COUNTA(Table3[[#This Row],[month]:[age]])</f>
        <v>7</v>
      </c>
    </row>
    <row r="2049" spans="1:20" x14ac:dyDescent="0.25">
      <c r="A2049" t="s">
        <v>2080</v>
      </c>
      <c r="B2049">
        <v>1978</v>
      </c>
      <c r="C2049" t="s">
        <v>15</v>
      </c>
      <c r="D2049">
        <v>10</v>
      </c>
      <c r="E2049">
        <v>2</v>
      </c>
      <c r="F2049" s="42">
        <v>32108.66</v>
      </c>
      <c r="G2049" t="s">
        <v>16</v>
      </c>
      <c r="H2049" t="s">
        <v>12</v>
      </c>
      <c r="I2049" t="s">
        <v>356</v>
      </c>
      <c r="J2049" s="7">
        <f t="shared" si="219"/>
        <v>0</v>
      </c>
      <c r="K2049" s="9" t="str">
        <f t="shared" si="223"/>
        <v>Id292</v>
      </c>
      <c r="L2049" s="8" t="str">
        <f t="shared" si="220"/>
        <v>Nov</v>
      </c>
      <c r="M2049" s="9">
        <f t="shared" si="225"/>
        <v>1978</v>
      </c>
      <c r="N2049" s="8" t="str" cm="1">
        <f t="array" ref="N2049">IF(G2049="?",INDEX($G$2:$G$2344,MODE(MATCH($G$2:$G$2344,$G$2:$G$2344,0))),G2049)</f>
        <v>tier - 1</v>
      </c>
      <c r="O2049" s="8" t="str" cm="1">
        <f t="array" ref="O2049">IF(H2049="?",INDEX($H$2:$H$2344,MODE(MATCH($H$2:$H$2344,$H$2:$H$2344,0))),H2049)</f>
        <v>tier - 3</v>
      </c>
      <c r="P2049" s="8" t="str">
        <f t="shared" si="221"/>
        <v>R1017</v>
      </c>
      <c r="Q2049" s="11">
        <f t="shared" si="222"/>
        <v>28804</v>
      </c>
      <c r="R2049" s="9">
        <f t="shared" si="224"/>
        <v>44</v>
      </c>
      <c r="S2049" s="9"/>
      <c r="T2049" s="40">
        <f>COUNTA(Table3[[#This Row],[month]:[age]])</f>
        <v>7</v>
      </c>
    </row>
    <row r="2050" spans="1:20" x14ac:dyDescent="0.25">
      <c r="A2050" t="s">
        <v>2081</v>
      </c>
      <c r="B2050">
        <v>1969</v>
      </c>
      <c r="C2050" t="s">
        <v>20</v>
      </c>
      <c r="D2050">
        <v>11</v>
      </c>
      <c r="E2050">
        <v>0</v>
      </c>
      <c r="F2050" s="42">
        <v>32192.76</v>
      </c>
      <c r="G2050" t="s">
        <v>16</v>
      </c>
      <c r="H2050" t="s">
        <v>11</v>
      </c>
      <c r="I2050" t="s">
        <v>42</v>
      </c>
      <c r="J2050" s="7">
        <f t="shared" ref="J2050:J2113" si="226">COUNTIF(A2050:I2050, "?")</f>
        <v>0</v>
      </c>
      <c r="K2050" s="9" t="str">
        <f t="shared" si="223"/>
        <v>Id291</v>
      </c>
      <c r="L2050" s="8" t="str">
        <f t="shared" ref="L2050:L2113" si="227">IF(C2050="?", "Sep", C2050)</f>
        <v>Sep</v>
      </c>
      <c r="M2050" s="9">
        <f t="shared" si="225"/>
        <v>1969</v>
      </c>
      <c r="N2050" s="8" t="str" cm="1">
        <f t="array" ref="N2050">IF(G2050="?",INDEX($G$2:$G$2344,MODE(MATCH($G$2:$G$2344,$G$2:$G$2344,0))),G2050)</f>
        <v>tier - 1</v>
      </c>
      <c r="O2050" s="8" t="str" cm="1">
        <f t="array" ref="O2050">IF(H2050="?",INDEX($H$2:$H$2344,MODE(MATCH($H$2:$H$2344,$H$2:$H$2344,0))),H2050)</f>
        <v>tier - 2</v>
      </c>
      <c r="P2050" s="8" t="str">
        <f t="shared" ref="P2050:P2113" si="228">IF(I2050="?", "Unknown", I2050)</f>
        <v>R1011</v>
      </c>
      <c r="Q2050" s="11">
        <f t="shared" ref="Q2050:Q2113" si="229">DATE(B2050, MONTH(1 &amp; L2050), D2050)</f>
        <v>25457</v>
      </c>
      <c r="R2050" s="9">
        <f t="shared" si="224"/>
        <v>53</v>
      </c>
      <c r="S2050" s="9"/>
      <c r="T2050" s="40">
        <f>COUNTA(Table3[[#This Row],[month]:[age]])</f>
        <v>7</v>
      </c>
    </row>
    <row r="2051" spans="1:20" x14ac:dyDescent="0.25">
      <c r="A2051" t="s">
        <v>2082</v>
      </c>
      <c r="B2051">
        <v>1994</v>
      </c>
      <c r="C2051" t="s">
        <v>20</v>
      </c>
      <c r="D2051">
        <v>8</v>
      </c>
      <c r="E2051">
        <v>0</v>
      </c>
      <c r="F2051" s="42">
        <v>32222.81</v>
      </c>
      <c r="G2051" t="s">
        <v>11</v>
      </c>
      <c r="H2051" t="s">
        <v>16</v>
      </c>
      <c r="I2051" t="s">
        <v>42</v>
      </c>
      <c r="J2051" s="7">
        <f t="shared" si="226"/>
        <v>0</v>
      </c>
      <c r="K2051" s="9" t="str">
        <f t="shared" ref="K2051:K2114" si="230">IF(A2051="?", "Unknown", A2051)</f>
        <v>Id290</v>
      </c>
      <c r="L2051" s="8" t="str">
        <f t="shared" si="227"/>
        <v>Sep</v>
      </c>
      <c r="M2051" s="9">
        <f t="shared" si="225"/>
        <v>1994</v>
      </c>
      <c r="N2051" s="8" t="str" cm="1">
        <f t="array" ref="N2051">IF(G2051="?",INDEX($G$2:$G$2344,MODE(MATCH($G$2:$G$2344,$G$2:$G$2344,0))),G2051)</f>
        <v>tier - 2</v>
      </c>
      <c r="O2051" s="8" t="str" cm="1">
        <f t="array" ref="O2051">IF(H2051="?",INDEX($H$2:$H$2344,MODE(MATCH($H$2:$H$2344,$H$2:$H$2344,0))),H2051)</f>
        <v>tier - 1</v>
      </c>
      <c r="P2051" s="8" t="str">
        <f t="shared" si="228"/>
        <v>R1011</v>
      </c>
      <c r="Q2051" s="11">
        <f t="shared" si="229"/>
        <v>34585</v>
      </c>
      <c r="R2051" s="9">
        <f t="shared" ref="R2051:R2114" si="231">DATEDIF(Q2051, DATE(2023,6,8), "Y")</f>
        <v>28</v>
      </c>
      <c r="S2051" s="9"/>
      <c r="T2051" s="40">
        <f>COUNTA(Table3[[#This Row],[month]:[age]])</f>
        <v>7</v>
      </c>
    </row>
    <row r="2052" spans="1:20" x14ac:dyDescent="0.25">
      <c r="A2052" t="s">
        <v>2083</v>
      </c>
      <c r="B2052">
        <v>1975</v>
      </c>
      <c r="C2052" t="s">
        <v>30</v>
      </c>
      <c r="D2052">
        <v>17</v>
      </c>
      <c r="E2052">
        <v>1</v>
      </c>
      <c r="F2052" s="42">
        <v>32259.96</v>
      </c>
      <c r="G2052" t="s">
        <v>11</v>
      </c>
      <c r="H2052" t="s">
        <v>12</v>
      </c>
      <c r="I2052" t="s">
        <v>23</v>
      </c>
      <c r="J2052" s="7">
        <f t="shared" si="226"/>
        <v>0</v>
      </c>
      <c r="K2052" s="9" t="str">
        <f t="shared" si="230"/>
        <v>Id289</v>
      </c>
      <c r="L2052" s="8" t="str">
        <f t="shared" si="227"/>
        <v>Dec</v>
      </c>
      <c r="M2052" s="9">
        <f t="shared" si="225"/>
        <v>1975</v>
      </c>
      <c r="N2052" s="8" t="str" cm="1">
        <f t="array" ref="N2052">IF(G2052="?",INDEX($G$2:$G$2344,MODE(MATCH($G$2:$G$2344,$G$2:$G$2344,0))),G2052)</f>
        <v>tier - 2</v>
      </c>
      <c r="O2052" s="8" t="str" cm="1">
        <f t="array" ref="O2052">IF(H2052="?",INDEX($H$2:$H$2344,MODE(MATCH($H$2:$H$2344,$H$2:$H$2344,0))),H2052)</f>
        <v>tier - 3</v>
      </c>
      <c r="P2052" s="8" t="str">
        <f t="shared" si="228"/>
        <v>R1012</v>
      </c>
      <c r="Q2052" s="11">
        <f t="shared" si="229"/>
        <v>27745</v>
      </c>
      <c r="R2052" s="9">
        <f t="shared" si="231"/>
        <v>47</v>
      </c>
      <c r="S2052" s="9"/>
      <c r="T2052" s="40">
        <f>COUNTA(Table3[[#This Row],[month]:[age]])</f>
        <v>7</v>
      </c>
    </row>
    <row r="2053" spans="1:20" x14ac:dyDescent="0.25">
      <c r="A2053" t="s">
        <v>2084</v>
      </c>
      <c r="B2053">
        <v>1986</v>
      </c>
      <c r="C2053" t="s">
        <v>30</v>
      </c>
      <c r="D2053">
        <v>2</v>
      </c>
      <c r="E2053">
        <v>3</v>
      </c>
      <c r="F2053" s="42">
        <v>32288.49</v>
      </c>
      <c r="G2053" t="s">
        <v>11</v>
      </c>
      <c r="H2053" t="s">
        <v>11</v>
      </c>
      <c r="I2053" t="s">
        <v>42</v>
      </c>
      <c r="J2053" s="7">
        <f t="shared" si="226"/>
        <v>0</v>
      </c>
      <c r="K2053" s="9" t="str">
        <f t="shared" si="230"/>
        <v>Id288</v>
      </c>
      <c r="L2053" s="8" t="str">
        <f t="shared" si="227"/>
        <v>Dec</v>
      </c>
      <c r="M2053" s="9">
        <f t="shared" si="225"/>
        <v>1986</v>
      </c>
      <c r="N2053" s="8" t="str" cm="1">
        <f t="array" ref="N2053">IF(G2053="?",INDEX($G$2:$G$2344,MODE(MATCH($G$2:$G$2344,$G$2:$G$2344,0))),G2053)</f>
        <v>tier - 2</v>
      </c>
      <c r="O2053" s="8" t="str" cm="1">
        <f t="array" ref="O2053">IF(H2053="?",INDEX($H$2:$H$2344,MODE(MATCH($H$2:$H$2344,$H$2:$H$2344,0))),H2053)</f>
        <v>tier - 2</v>
      </c>
      <c r="P2053" s="8" t="str">
        <f t="shared" si="228"/>
        <v>R1011</v>
      </c>
      <c r="Q2053" s="11">
        <f t="shared" si="229"/>
        <v>31748</v>
      </c>
      <c r="R2053" s="9">
        <f t="shared" si="231"/>
        <v>36</v>
      </c>
      <c r="S2053" s="9"/>
      <c r="T2053" s="40">
        <f>COUNTA(Table3[[#This Row],[month]:[age]])</f>
        <v>7</v>
      </c>
    </row>
    <row r="2054" spans="1:20" x14ac:dyDescent="0.25">
      <c r="A2054" t="s">
        <v>2085</v>
      </c>
      <c r="B2054">
        <v>1972</v>
      </c>
      <c r="C2054" t="s">
        <v>37</v>
      </c>
      <c r="D2054">
        <v>19</v>
      </c>
      <c r="E2054">
        <v>0</v>
      </c>
      <c r="F2054" s="42">
        <v>32428.63</v>
      </c>
      <c r="G2054" t="s">
        <v>11</v>
      </c>
      <c r="H2054" t="s">
        <v>11</v>
      </c>
      <c r="I2054" t="s">
        <v>42</v>
      </c>
      <c r="J2054" s="7">
        <f t="shared" si="226"/>
        <v>0</v>
      </c>
      <c r="K2054" s="9" t="str">
        <f t="shared" si="230"/>
        <v>Id287</v>
      </c>
      <c r="L2054" s="8" t="str">
        <f t="shared" si="227"/>
        <v>Oct</v>
      </c>
      <c r="M2054" s="9">
        <f t="shared" si="225"/>
        <v>1972</v>
      </c>
      <c r="N2054" s="8" t="str" cm="1">
        <f t="array" ref="N2054">IF(G2054="?",INDEX($G$2:$G$2344,MODE(MATCH($G$2:$G$2344,$G$2:$G$2344,0))),G2054)</f>
        <v>tier - 2</v>
      </c>
      <c r="O2054" s="8" t="str" cm="1">
        <f t="array" ref="O2054">IF(H2054="?",INDEX($H$2:$H$2344,MODE(MATCH($H$2:$H$2344,$H$2:$H$2344,0))),H2054)</f>
        <v>tier - 2</v>
      </c>
      <c r="P2054" s="8" t="str">
        <f t="shared" si="228"/>
        <v>R1011</v>
      </c>
      <c r="Q2054" s="11">
        <f t="shared" si="229"/>
        <v>26591</v>
      </c>
      <c r="R2054" s="9">
        <f t="shared" si="231"/>
        <v>50</v>
      </c>
      <c r="S2054" s="9"/>
      <c r="T2054" s="40">
        <f>COUNTA(Table3[[#This Row],[month]:[age]])</f>
        <v>7</v>
      </c>
    </row>
    <row r="2055" spans="1:20" x14ac:dyDescent="0.25">
      <c r="A2055" t="s">
        <v>2086</v>
      </c>
      <c r="B2055">
        <v>1976</v>
      </c>
      <c r="C2055" t="s">
        <v>35</v>
      </c>
      <c r="D2055">
        <v>9</v>
      </c>
      <c r="E2055">
        <v>2</v>
      </c>
      <c r="F2055" s="42">
        <v>32430.22</v>
      </c>
      <c r="G2055" t="s">
        <v>11</v>
      </c>
      <c r="H2055" t="s">
        <v>12</v>
      </c>
      <c r="I2055" t="s">
        <v>42</v>
      </c>
      <c r="J2055" s="7">
        <f t="shared" si="226"/>
        <v>0</v>
      </c>
      <c r="K2055" s="9" t="str">
        <f t="shared" si="230"/>
        <v>Id286</v>
      </c>
      <c r="L2055" s="8" t="str">
        <f t="shared" si="227"/>
        <v>Aug</v>
      </c>
      <c r="M2055" s="9">
        <f t="shared" si="225"/>
        <v>1976</v>
      </c>
      <c r="N2055" s="8" t="str" cm="1">
        <f t="array" ref="N2055">IF(G2055="?",INDEX($G$2:$G$2344,MODE(MATCH($G$2:$G$2344,$G$2:$G$2344,0))),G2055)</f>
        <v>tier - 2</v>
      </c>
      <c r="O2055" s="8" t="str" cm="1">
        <f t="array" ref="O2055">IF(H2055="?",INDEX($H$2:$H$2344,MODE(MATCH($H$2:$H$2344,$H$2:$H$2344,0))),H2055)</f>
        <v>tier - 3</v>
      </c>
      <c r="P2055" s="8" t="str">
        <f t="shared" si="228"/>
        <v>R1011</v>
      </c>
      <c r="Q2055" s="11">
        <f t="shared" si="229"/>
        <v>27981</v>
      </c>
      <c r="R2055" s="9">
        <f t="shared" si="231"/>
        <v>46</v>
      </c>
      <c r="S2055" s="9"/>
      <c r="T2055" s="40">
        <f>COUNTA(Table3[[#This Row],[month]:[age]])</f>
        <v>7</v>
      </c>
    </row>
    <row r="2056" spans="1:20" x14ac:dyDescent="0.25">
      <c r="A2056" t="s">
        <v>2087</v>
      </c>
      <c r="B2056">
        <v>1981</v>
      </c>
      <c r="C2056" t="s">
        <v>20</v>
      </c>
      <c r="D2056">
        <v>27</v>
      </c>
      <c r="E2056">
        <v>1</v>
      </c>
      <c r="F2056" s="42">
        <v>32462.35</v>
      </c>
      <c r="G2056" t="s">
        <v>11</v>
      </c>
      <c r="H2056" t="s">
        <v>11</v>
      </c>
      <c r="I2056" t="s">
        <v>42</v>
      </c>
      <c r="J2056" s="7">
        <f t="shared" si="226"/>
        <v>0</v>
      </c>
      <c r="K2056" s="9" t="str">
        <f t="shared" si="230"/>
        <v>Id285</v>
      </c>
      <c r="L2056" s="8" t="str">
        <f t="shared" si="227"/>
        <v>Sep</v>
      </c>
      <c r="M2056" s="9">
        <f t="shared" si="225"/>
        <v>1981</v>
      </c>
      <c r="N2056" s="8" t="str" cm="1">
        <f t="array" ref="N2056">IF(G2056="?",INDEX($G$2:$G$2344,MODE(MATCH($G$2:$G$2344,$G$2:$G$2344,0))),G2056)</f>
        <v>tier - 2</v>
      </c>
      <c r="O2056" s="8" t="str" cm="1">
        <f t="array" ref="O2056">IF(H2056="?",INDEX($H$2:$H$2344,MODE(MATCH($H$2:$H$2344,$H$2:$H$2344,0))),H2056)</f>
        <v>tier - 2</v>
      </c>
      <c r="P2056" s="8" t="str">
        <f t="shared" si="228"/>
        <v>R1011</v>
      </c>
      <c r="Q2056" s="11">
        <f t="shared" si="229"/>
        <v>29856</v>
      </c>
      <c r="R2056" s="9">
        <f t="shared" si="231"/>
        <v>41</v>
      </c>
      <c r="S2056" s="9"/>
      <c r="T2056" s="40">
        <f>COUNTA(Table3[[#This Row],[month]:[age]])</f>
        <v>7</v>
      </c>
    </row>
    <row r="2057" spans="1:20" x14ac:dyDescent="0.25">
      <c r="A2057" t="s">
        <v>2088</v>
      </c>
      <c r="B2057">
        <v>1976</v>
      </c>
      <c r="C2057" t="s">
        <v>20</v>
      </c>
      <c r="D2057">
        <v>19</v>
      </c>
      <c r="E2057">
        <v>2</v>
      </c>
      <c r="F2057" s="42">
        <v>32485.46</v>
      </c>
      <c r="G2057" t="s">
        <v>11</v>
      </c>
      <c r="H2057" t="s">
        <v>16</v>
      </c>
      <c r="I2057" t="s">
        <v>42</v>
      </c>
      <c r="J2057" s="7">
        <f t="shared" si="226"/>
        <v>0</v>
      </c>
      <c r="K2057" s="9" t="str">
        <f t="shared" si="230"/>
        <v>Id284</v>
      </c>
      <c r="L2057" s="8" t="str">
        <f t="shared" si="227"/>
        <v>Sep</v>
      </c>
      <c r="M2057" s="9">
        <f t="shared" si="225"/>
        <v>1976</v>
      </c>
      <c r="N2057" s="8" t="str" cm="1">
        <f t="array" ref="N2057">IF(G2057="?",INDEX($G$2:$G$2344,MODE(MATCH($G$2:$G$2344,$G$2:$G$2344,0))),G2057)</f>
        <v>tier - 2</v>
      </c>
      <c r="O2057" s="8" t="str" cm="1">
        <f t="array" ref="O2057">IF(H2057="?",INDEX($H$2:$H$2344,MODE(MATCH($H$2:$H$2344,$H$2:$H$2344,0))),H2057)</f>
        <v>tier - 1</v>
      </c>
      <c r="P2057" s="8" t="str">
        <f t="shared" si="228"/>
        <v>R1011</v>
      </c>
      <c r="Q2057" s="11">
        <f t="shared" si="229"/>
        <v>28022</v>
      </c>
      <c r="R2057" s="9">
        <f t="shared" si="231"/>
        <v>46</v>
      </c>
      <c r="S2057" s="9"/>
      <c r="T2057" s="40">
        <f>COUNTA(Table3[[#This Row],[month]:[age]])</f>
        <v>7</v>
      </c>
    </row>
    <row r="2058" spans="1:20" x14ac:dyDescent="0.25">
      <c r="A2058" t="s">
        <v>2089</v>
      </c>
      <c r="B2058">
        <v>2003</v>
      </c>
      <c r="C2058" t="s">
        <v>37</v>
      </c>
      <c r="D2058">
        <v>8</v>
      </c>
      <c r="E2058">
        <v>0</v>
      </c>
      <c r="F2058" s="42">
        <v>32548.34</v>
      </c>
      <c r="G2058" t="s">
        <v>16</v>
      </c>
      <c r="H2058" t="s">
        <v>11</v>
      </c>
      <c r="I2058" t="s">
        <v>13</v>
      </c>
      <c r="J2058" s="7">
        <f t="shared" si="226"/>
        <v>0</v>
      </c>
      <c r="K2058" s="9" t="str">
        <f t="shared" si="230"/>
        <v>Id283</v>
      </c>
      <c r="L2058" s="8" t="str">
        <f t="shared" si="227"/>
        <v>Oct</v>
      </c>
      <c r="M2058" s="9">
        <f t="shared" si="225"/>
        <v>2003</v>
      </c>
      <c r="N2058" s="8" t="str" cm="1">
        <f t="array" ref="N2058">IF(G2058="?",INDEX($G$2:$G$2344,MODE(MATCH($G$2:$G$2344,$G$2:$G$2344,0))),G2058)</f>
        <v>tier - 1</v>
      </c>
      <c r="O2058" s="8" t="str" cm="1">
        <f t="array" ref="O2058">IF(H2058="?",INDEX($H$2:$H$2344,MODE(MATCH($H$2:$H$2344,$H$2:$H$2344,0))),H2058)</f>
        <v>tier - 2</v>
      </c>
      <c r="P2058" s="8" t="str">
        <f t="shared" si="228"/>
        <v>R1013</v>
      </c>
      <c r="Q2058" s="11">
        <f t="shared" si="229"/>
        <v>37902</v>
      </c>
      <c r="R2058" s="9">
        <f t="shared" si="231"/>
        <v>19</v>
      </c>
      <c r="S2058" s="9"/>
      <c r="T2058" s="40">
        <f>COUNTA(Table3[[#This Row],[month]:[age]])</f>
        <v>7</v>
      </c>
    </row>
    <row r="2059" spans="1:20" x14ac:dyDescent="0.25">
      <c r="A2059" t="s">
        <v>2090</v>
      </c>
      <c r="B2059">
        <v>1990</v>
      </c>
      <c r="C2059" t="s">
        <v>10</v>
      </c>
      <c r="D2059">
        <v>13</v>
      </c>
      <c r="E2059">
        <v>3</v>
      </c>
      <c r="F2059" s="42">
        <v>32672.11</v>
      </c>
      <c r="G2059" t="s">
        <v>16</v>
      </c>
      <c r="H2059" t="s">
        <v>16</v>
      </c>
      <c r="I2059" t="s">
        <v>42</v>
      </c>
      <c r="J2059" s="7">
        <f t="shared" si="226"/>
        <v>0</v>
      </c>
      <c r="K2059" s="9" t="str">
        <f t="shared" si="230"/>
        <v>Id282</v>
      </c>
      <c r="L2059" s="8" t="str">
        <f t="shared" si="227"/>
        <v>Jul</v>
      </c>
      <c r="M2059" s="9">
        <f t="shared" si="225"/>
        <v>1990</v>
      </c>
      <c r="N2059" s="8" t="str" cm="1">
        <f t="array" ref="N2059">IF(G2059="?",INDEX($G$2:$G$2344,MODE(MATCH($G$2:$G$2344,$G$2:$G$2344,0))),G2059)</f>
        <v>tier - 1</v>
      </c>
      <c r="O2059" s="8" t="str" cm="1">
        <f t="array" ref="O2059">IF(H2059="?",INDEX($H$2:$H$2344,MODE(MATCH($H$2:$H$2344,$H$2:$H$2344,0))),H2059)</f>
        <v>tier - 1</v>
      </c>
      <c r="P2059" s="8" t="str">
        <f t="shared" si="228"/>
        <v>R1011</v>
      </c>
      <c r="Q2059" s="11">
        <f t="shared" si="229"/>
        <v>33067</v>
      </c>
      <c r="R2059" s="9">
        <f t="shared" si="231"/>
        <v>32</v>
      </c>
      <c r="S2059" s="9"/>
      <c r="T2059" s="40">
        <f>COUNTA(Table3[[#This Row],[month]:[age]])</f>
        <v>7</v>
      </c>
    </row>
    <row r="2060" spans="1:20" x14ac:dyDescent="0.25">
      <c r="A2060" t="s">
        <v>2091</v>
      </c>
      <c r="B2060">
        <v>1968</v>
      </c>
      <c r="C2060" t="s">
        <v>15</v>
      </c>
      <c r="D2060">
        <v>1</v>
      </c>
      <c r="E2060">
        <v>0</v>
      </c>
      <c r="F2060" s="42">
        <v>32686.080000000002</v>
      </c>
      <c r="G2060" t="s">
        <v>11</v>
      </c>
      <c r="H2060" t="s">
        <v>12</v>
      </c>
      <c r="I2060" t="s">
        <v>42</v>
      </c>
      <c r="J2060" s="7">
        <f t="shared" si="226"/>
        <v>0</v>
      </c>
      <c r="K2060" s="9" t="str">
        <f t="shared" si="230"/>
        <v>Id281</v>
      </c>
      <c r="L2060" s="8" t="str">
        <f t="shared" si="227"/>
        <v>Nov</v>
      </c>
      <c r="M2060" s="9">
        <f t="shared" si="225"/>
        <v>1968</v>
      </c>
      <c r="N2060" s="8" t="str" cm="1">
        <f t="array" ref="N2060">IF(G2060="?",INDEX($G$2:$G$2344,MODE(MATCH($G$2:$G$2344,$G$2:$G$2344,0))),G2060)</f>
        <v>tier - 2</v>
      </c>
      <c r="O2060" s="8" t="str" cm="1">
        <f t="array" ref="O2060">IF(H2060="?",INDEX($H$2:$H$2344,MODE(MATCH($H$2:$H$2344,$H$2:$H$2344,0))),H2060)</f>
        <v>tier - 3</v>
      </c>
      <c r="P2060" s="8" t="str">
        <f t="shared" si="228"/>
        <v>R1011</v>
      </c>
      <c r="Q2060" s="11">
        <f t="shared" si="229"/>
        <v>25143</v>
      </c>
      <c r="R2060" s="9">
        <f t="shared" si="231"/>
        <v>54</v>
      </c>
      <c r="S2060" s="9"/>
      <c r="T2060" s="40">
        <f>COUNTA(Table3[[#This Row],[month]:[age]])</f>
        <v>7</v>
      </c>
    </row>
    <row r="2061" spans="1:20" x14ac:dyDescent="0.25">
      <c r="A2061" t="s">
        <v>2092</v>
      </c>
      <c r="B2061">
        <v>1990</v>
      </c>
      <c r="C2061" t="s">
        <v>20</v>
      </c>
      <c r="D2061">
        <v>30</v>
      </c>
      <c r="E2061">
        <v>3</v>
      </c>
      <c r="F2061" s="42">
        <v>32716.2</v>
      </c>
      <c r="G2061" t="s">
        <v>16</v>
      </c>
      <c r="H2061" t="s">
        <v>11</v>
      </c>
      <c r="I2061" t="s">
        <v>42</v>
      </c>
      <c r="J2061" s="7">
        <f t="shared" si="226"/>
        <v>0</v>
      </c>
      <c r="K2061" s="9" t="str">
        <f t="shared" si="230"/>
        <v>Id280</v>
      </c>
      <c r="L2061" s="8" t="str">
        <f t="shared" si="227"/>
        <v>Sep</v>
      </c>
      <c r="M2061" s="9">
        <f t="shared" si="225"/>
        <v>1990</v>
      </c>
      <c r="N2061" s="8" t="str" cm="1">
        <f t="array" ref="N2061">IF(G2061="?",INDEX($G$2:$G$2344,MODE(MATCH($G$2:$G$2344,$G$2:$G$2344,0))),G2061)</f>
        <v>tier - 1</v>
      </c>
      <c r="O2061" s="8" t="str" cm="1">
        <f t="array" ref="O2061">IF(H2061="?",INDEX($H$2:$H$2344,MODE(MATCH($H$2:$H$2344,$H$2:$H$2344,0))),H2061)</f>
        <v>tier - 2</v>
      </c>
      <c r="P2061" s="8" t="str">
        <f t="shared" si="228"/>
        <v>R1011</v>
      </c>
      <c r="Q2061" s="11">
        <f t="shared" si="229"/>
        <v>33146</v>
      </c>
      <c r="R2061" s="9">
        <f t="shared" si="231"/>
        <v>32</v>
      </c>
      <c r="S2061" s="9"/>
      <c r="T2061" s="40">
        <f>COUNTA(Table3[[#This Row],[month]:[age]])</f>
        <v>7</v>
      </c>
    </row>
    <row r="2062" spans="1:20" x14ac:dyDescent="0.25">
      <c r="A2062" t="s">
        <v>2093</v>
      </c>
      <c r="B2062">
        <v>1990</v>
      </c>
      <c r="C2062" t="s">
        <v>10</v>
      </c>
      <c r="D2062">
        <v>9</v>
      </c>
      <c r="E2062">
        <v>2</v>
      </c>
      <c r="F2062" s="42">
        <v>32734.19</v>
      </c>
      <c r="G2062" t="s">
        <v>11</v>
      </c>
      <c r="H2062" t="s">
        <v>16</v>
      </c>
      <c r="I2062" t="s">
        <v>23</v>
      </c>
      <c r="J2062" s="7">
        <f t="shared" si="226"/>
        <v>0</v>
      </c>
      <c r="K2062" s="9" t="str">
        <f t="shared" si="230"/>
        <v>Id279</v>
      </c>
      <c r="L2062" s="8" t="str">
        <f t="shared" si="227"/>
        <v>Jul</v>
      </c>
      <c r="M2062" s="9">
        <f t="shared" si="225"/>
        <v>1990</v>
      </c>
      <c r="N2062" s="8" t="str" cm="1">
        <f t="array" ref="N2062">IF(G2062="?",INDEX($G$2:$G$2344,MODE(MATCH($G$2:$G$2344,$G$2:$G$2344,0))),G2062)</f>
        <v>tier - 2</v>
      </c>
      <c r="O2062" s="8" t="str" cm="1">
        <f t="array" ref="O2062">IF(H2062="?",INDEX($H$2:$H$2344,MODE(MATCH($H$2:$H$2344,$H$2:$H$2344,0))),H2062)</f>
        <v>tier - 1</v>
      </c>
      <c r="P2062" s="8" t="str">
        <f t="shared" si="228"/>
        <v>R1012</v>
      </c>
      <c r="Q2062" s="11">
        <f t="shared" si="229"/>
        <v>33063</v>
      </c>
      <c r="R2062" s="9">
        <f t="shared" si="231"/>
        <v>32</v>
      </c>
      <c r="S2062" s="9"/>
      <c r="T2062" s="40">
        <f>COUNTA(Table3[[#This Row],[month]:[age]])</f>
        <v>7</v>
      </c>
    </row>
    <row r="2063" spans="1:20" x14ac:dyDescent="0.25">
      <c r="A2063" t="s">
        <v>2094</v>
      </c>
      <c r="B2063">
        <v>1974</v>
      </c>
      <c r="C2063" t="s">
        <v>30</v>
      </c>
      <c r="D2063">
        <v>6</v>
      </c>
      <c r="E2063">
        <v>0</v>
      </c>
      <c r="F2063" s="42">
        <v>32760.48</v>
      </c>
      <c r="G2063" t="s">
        <v>16</v>
      </c>
      <c r="H2063" t="s">
        <v>16</v>
      </c>
      <c r="I2063" t="s">
        <v>42</v>
      </c>
      <c r="J2063" s="7">
        <f t="shared" si="226"/>
        <v>0</v>
      </c>
      <c r="K2063" s="9" t="str">
        <f t="shared" si="230"/>
        <v>Id278</v>
      </c>
      <c r="L2063" s="8" t="str">
        <f t="shared" si="227"/>
        <v>Dec</v>
      </c>
      <c r="M2063" s="9">
        <f t="shared" si="225"/>
        <v>1974</v>
      </c>
      <c r="N2063" s="8" t="str" cm="1">
        <f t="array" ref="N2063">IF(G2063="?",INDEX($G$2:$G$2344,MODE(MATCH($G$2:$G$2344,$G$2:$G$2344,0))),G2063)</f>
        <v>tier - 1</v>
      </c>
      <c r="O2063" s="8" t="str" cm="1">
        <f t="array" ref="O2063">IF(H2063="?",INDEX($H$2:$H$2344,MODE(MATCH($H$2:$H$2344,$H$2:$H$2344,0))),H2063)</f>
        <v>tier - 1</v>
      </c>
      <c r="P2063" s="8" t="str">
        <f t="shared" si="228"/>
        <v>R1011</v>
      </c>
      <c r="Q2063" s="11">
        <f t="shared" si="229"/>
        <v>27369</v>
      </c>
      <c r="R2063" s="9">
        <f t="shared" si="231"/>
        <v>48</v>
      </c>
      <c r="S2063" s="9"/>
      <c r="T2063" s="40">
        <f>COUNTA(Table3[[#This Row],[month]:[age]])</f>
        <v>7</v>
      </c>
    </row>
    <row r="2064" spans="1:20" x14ac:dyDescent="0.25">
      <c r="A2064" t="s">
        <v>2095</v>
      </c>
      <c r="B2064">
        <v>1972</v>
      </c>
      <c r="C2064" t="s">
        <v>15</v>
      </c>
      <c r="D2064">
        <v>7</v>
      </c>
      <c r="E2064">
        <v>0</v>
      </c>
      <c r="F2064" s="42">
        <v>32765.33</v>
      </c>
      <c r="G2064" t="s">
        <v>11</v>
      </c>
      <c r="H2064" t="s">
        <v>11</v>
      </c>
      <c r="I2064" t="s">
        <v>23</v>
      </c>
      <c r="J2064" s="7">
        <f t="shared" si="226"/>
        <v>0</v>
      </c>
      <c r="K2064" s="9" t="str">
        <f t="shared" si="230"/>
        <v>Id277</v>
      </c>
      <c r="L2064" s="8" t="str">
        <f t="shared" si="227"/>
        <v>Nov</v>
      </c>
      <c r="M2064" s="9">
        <f t="shared" si="225"/>
        <v>1972</v>
      </c>
      <c r="N2064" s="8" t="str" cm="1">
        <f t="array" ref="N2064">IF(G2064="?",INDEX($G$2:$G$2344,MODE(MATCH($G$2:$G$2344,$G$2:$G$2344,0))),G2064)</f>
        <v>tier - 2</v>
      </c>
      <c r="O2064" s="8" t="str" cm="1">
        <f t="array" ref="O2064">IF(H2064="?",INDEX($H$2:$H$2344,MODE(MATCH($H$2:$H$2344,$H$2:$H$2344,0))),H2064)</f>
        <v>tier - 2</v>
      </c>
      <c r="P2064" s="8" t="str">
        <f t="shared" si="228"/>
        <v>R1012</v>
      </c>
      <c r="Q2064" s="11">
        <f t="shared" si="229"/>
        <v>26610</v>
      </c>
      <c r="R2064" s="9">
        <f t="shared" si="231"/>
        <v>50</v>
      </c>
      <c r="S2064" s="9"/>
      <c r="T2064" s="40">
        <f>COUNTA(Table3[[#This Row],[month]:[age]])</f>
        <v>7</v>
      </c>
    </row>
    <row r="2065" spans="1:20" x14ac:dyDescent="0.25">
      <c r="A2065" t="s">
        <v>2096</v>
      </c>
      <c r="B2065">
        <v>1980</v>
      </c>
      <c r="C2065" t="s">
        <v>30</v>
      </c>
      <c r="D2065">
        <v>12</v>
      </c>
      <c r="E2065">
        <v>3</v>
      </c>
      <c r="F2065" s="42">
        <v>32787.46</v>
      </c>
      <c r="G2065" t="s">
        <v>16</v>
      </c>
      <c r="H2065" t="s">
        <v>12</v>
      </c>
      <c r="I2065" t="s">
        <v>23</v>
      </c>
      <c r="J2065" s="7">
        <f t="shared" si="226"/>
        <v>0</v>
      </c>
      <c r="K2065" s="9" t="str">
        <f t="shared" si="230"/>
        <v>Id276</v>
      </c>
      <c r="L2065" s="8" t="str">
        <f t="shared" si="227"/>
        <v>Dec</v>
      </c>
      <c r="M2065" s="9">
        <f t="shared" si="225"/>
        <v>1980</v>
      </c>
      <c r="N2065" s="8" t="str" cm="1">
        <f t="array" ref="N2065">IF(G2065="?",INDEX($G$2:$G$2344,MODE(MATCH($G$2:$G$2344,$G$2:$G$2344,0))),G2065)</f>
        <v>tier - 1</v>
      </c>
      <c r="O2065" s="8" t="str" cm="1">
        <f t="array" ref="O2065">IF(H2065="?",INDEX($H$2:$H$2344,MODE(MATCH($H$2:$H$2344,$H$2:$H$2344,0))),H2065)</f>
        <v>tier - 3</v>
      </c>
      <c r="P2065" s="8" t="str">
        <f t="shared" si="228"/>
        <v>R1012</v>
      </c>
      <c r="Q2065" s="11">
        <f t="shared" si="229"/>
        <v>29567</v>
      </c>
      <c r="R2065" s="9">
        <f t="shared" si="231"/>
        <v>42</v>
      </c>
      <c r="S2065" s="9"/>
      <c r="T2065" s="40">
        <f>COUNTA(Table3[[#This Row],[month]:[age]])</f>
        <v>7</v>
      </c>
    </row>
    <row r="2066" spans="1:20" x14ac:dyDescent="0.25">
      <c r="A2066" t="s">
        <v>2097</v>
      </c>
      <c r="B2066">
        <v>1995</v>
      </c>
      <c r="C2066" t="s">
        <v>30</v>
      </c>
      <c r="D2066">
        <v>4</v>
      </c>
      <c r="E2066">
        <v>0</v>
      </c>
      <c r="F2066" s="42">
        <v>32827.51</v>
      </c>
      <c r="G2066" t="s">
        <v>16</v>
      </c>
      <c r="H2066" t="s">
        <v>11</v>
      </c>
      <c r="I2066" t="s">
        <v>42</v>
      </c>
      <c r="J2066" s="7">
        <f t="shared" si="226"/>
        <v>0</v>
      </c>
      <c r="K2066" s="9" t="str">
        <f t="shared" si="230"/>
        <v>Id275</v>
      </c>
      <c r="L2066" s="8" t="str">
        <f t="shared" si="227"/>
        <v>Dec</v>
      </c>
      <c r="M2066" s="9">
        <f t="shared" si="225"/>
        <v>1995</v>
      </c>
      <c r="N2066" s="8" t="str" cm="1">
        <f t="array" ref="N2066">IF(G2066="?",INDEX($G$2:$G$2344,MODE(MATCH($G$2:$G$2344,$G$2:$G$2344,0))),G2066)</f>
        <v>tier - 1</v>
      </c>
      <c r="O2066" s="8" t="str" cm="1">
        <f t="array" ref="O2066">IF(H2066="?",INDEX($H$2:$H$2344,MODE(MATCH($H$2:$H$2344,$H$2:$H$2344,0))),H2066)</f>
        <v>tier - 2</v>
      </c>
      <c r="P2066" s="8" t="str">
        <f t="shared" si="228"/>
        <v>R1011</v>
      </c>
      <c r="Q2066" s="11">
        <f t="shared" si="229"/>
        <v>35037</v>
      </c>
      <c r="R2066" s="9">
        <f t="shared" si="231"/>
        <v>27</v>
      </c>
      <c r="S2066" s="9"/>
      <c r="T2066" s="40">
        <f>COUNTA(Table3[[#This Row],[month]:[age]])</f>
        <v>7</v>
      </c>
    </row>
    <row r="2067" spans="1:20" x14ac:dyDescent="0.25">
      <c r="A2067" t="s">
        <v>2098</v>
      </c>
      <c r="B2067">
        <v>1981</v>
      </c>
      <c r="C2067" t="s">
        <v>15</v>
      </c>
      <c r="D2067">
        <v>17</v>
      </c>
      <c r="E2067">
        <v>1</v>
      </c>
      <c r="F2067" s="42">
        <v>32906.69</v>
      </c>
      <c r="G2067" t="s">
        <v>11</v>
      </c>
      <c r="H2067" t="s">
        <v>12</v>
      </c>
      <c r="I2067" t="s">
        <v>42</v>
      </c>
      <c r="J2067" s="7">
        <f t="shared" si="226"/>
        <v>0</v>
      </c>
      <c r="K2067" s="9" t="str">
        <f t="shared" si="230"/>
        <v>Id274</v>
      </c>
      <c r="L2067" s="8" t="str">
        <f t="shared" si="227"/>
        <v>Nov</v>
      </c>
      <c r="M2067" s="9">
        <f t="shared" si="225"/>
        <v>1981</v>
      </c>
      <c r="N2067" s="8" t="str" cm="1">
        <f t="array" ref="N2067">IF(G2067="?",INDEX($G$2:$G$2344,MODE(MATCH($G$2:$G$2344,$G$2:$G$2344,0))),G2067)</f>
        <v>tier - 2</v>
      </c>
      <c r="O2067" s="8" t="str" cm="1">
        <f t="array" ref="O2067">IF(H2067="?",INDEX($H$2:$H$2344,MODE(MATCH($H$2:$H$2344,$H$2:$H$2344,0))),H2067)</f>
        <v>tier - 3</v>
      </c>
      <c r="P2067" s="8" t="str">
        <f t="shared" si="228"/>
        <v>R1011</v>
      </c>
      <c r="Q2067" s="11">
        <f t="shared" si="229"/>
        <v>29907</v>
      </c>
      <c r="R2067" s="9">
        <f t="shared" si="231"/>
        <v>41</v>
      </c>
      <c r="S2067" s="9"/>
      <c r="T2067" s="40">
        <f>COUNTA(Table3[[#This Row],[month]:[age]])</f>
        <v>7</v>
      </c>
    </row>
    <row r="2068" spans="1:20" x14ac:dyDescent="0.25">
      <c r="A2068" t="s">
        <v>2099</v>
      </c>
      <c r="B2068">
        <v>1971</v>
      </c>
      <c r="C2068" t="s">
        <v>35</v>
      </c>
      <c r="D2068">
        <v>24</v>
      </c>
      <c r="E2068">
        <v>0</v>
      </c>
      <c r="F2068" s="42">
        <v>32947.629999999997</v>
      </c>
      <c r="G2068" t="s">
        <v>11</v>
      </c>
      <c r="H2068" t="s">
        <v>16</v>
      </c>
      <c r="I2068" t="s">
        <v>42</v>
      </c>
      <c r="J2068" s="7">
        <f t="shared" si="226"/>
        <v>0</v>
      </c>
      <c r="K2068" s="9" t="str">
        <f t="shared" si="230"/>
        <v>Id273</v>
      </c>
      <c r="L2068" s="8" t="str">
        <f t="shared" si="227"/>
        <v>Aug</v>
      </c>
      <c r="M2068" s="9">
        <f t="shared" si="225"/>
        <v>1971</v>
      </c>
      <c r="N2068" s="8" t="str" cm="1">
        <f t="array" ref="N2068">IF(G2068="?",INDEX($G$2:$G$2344,MODE(MATCH($G$2:$G$2344,$G$2:$G$2344,0))),G2068)</f>
        <v>tier - 2</v>
      </c>
      <c r="O2068" s="8" t="str" cm="1">
        <f t="array" ref="O2068">IF(H2068="?",INDEX($H$2:$H$2344,MODE(MATCH($H$2:$H$2344,$H$2:$H$2344,0))),H2068)</f>
        <v>tier - 1</v>
      </c>
      <c r="P2068" s="8" t="str">
        <f t="shared" si="228"/>
        <v>R1011</v>
      </c>
      <c r="Q2068" s="11">
        <f t="shared" si="229"/>
        <v>26169</v>
      </c>
      <c r="R2068" s="9">
        <f t="shared" si="231"/>
        <v>51</v>
      </c>
      <c r="S2068" s="9"/>
      <c r="T2068" s="40">
        <f>COUNTA(Table3[[#This Row],[month]:[age]])</f>
        <v>7</v>
      </c>
    </row>
    <row r="2069" spans="1:20" x14ac:dyDescent="0.25">
      <c r="A2069" t="s">
        <v>2100</v>
      </c>
      <c r="B2069">
        <v>1995</v>
      </c>
      <c r="C2069" t="s">
        <v>10</v>
      </c>
      <c r="D2069">
        <v>8</v>
      </c>
      <c r="E2069">
        <v>0</v>
      </c>
      <c r="F2069" s="42">
        <v>33017.46</v>
      </c>
      <c r="G2069" t="s">
        <v>16</v>
      </c>
      <c r="H2069" t="s">
        <v>16</v>
      </c>
      <c r="I2069" t="s">
        <v>42</v>
      </c>
      <c r="J2069" s="7">
        <f t="shared" si="226"/>
        <v>0</v>
      </c>
      <c r="K2069" s="9" t="str">
        <f t="shared" si="230"/>
        <v>Id272</v>
      </c>
      <c r="L2069" s="8" t="str">
        <f t="shared" si="227"/>
        <v>Jul</v>
      </c>
      <c r="M2069" s="9">
        <f t="shared" si="225"/>
        <v>1995</v>
      </c>
      <c r="N2069" s="8" t="str" cm="1">
        <f t="array" ref="N2069">IF(G2069="?",INDEX($G$2:$G$2344,MODE(MATCH($G$2:$G$2344,$G$2:$G$2344,0))),G2069)</f>
        <v>tier - 1</v>
      </c>
      <c r="O2069" s="8" t="str" cm="1">
        <f t="array" ref="O2069">IF(H2069="?",INDEX($H$2:$H$2344,MODE(MATCH($H$2:$H$2344,$H$2:$H$2344,0))),H2069)</f>
        <v>tier - 1</v>
      </c>
      <c r="P2069" s="8" t="str">
        <f t="shared" si="228"/>
        <v>R1011</v>
      </c>
      <c r="Q2069" s="11">
        <f t="shared" si="229"/>
        <v>34888</v>
      </c>
      <c r="R2069" s="9">
        <f t="shared" si="231"/>
        <v>27</v>
      </c>
      <c r="S2069" s="9"/>
      <c r="T2069" s="40">
        <f>COUNTA(Table3[[#This Row],[month]:[age]])</f>
        <v>7</v>
      </c>
    </row>
    <row r="2070" spans="1:20" x14ac:dyDescent="0.25">
      <c r="A2070" t="s">
        <v>2101</v>
      </c>
      <c r="B2070">
        <v>1967</v>
      </c>
      <c r="C2070" t="s">
        <v>10</v>
      </c>
      <c r="D2070">
        <v>10</v>
      </c>
      <c r="E2070">
        <v>0</v>
      </c>
      <c r="F2070" s="42">
        <v>33025.32</v>
      </c>
      <c r="G2070" t="s">
        <v>11</v>
      </c>
      <c r="H2070" t="s">
        <v>12</v>
      </c>
      <c r="I2070" t="s">
        <v>42</v>
      </c>
      <c r="J2070" s="7">
        <f t="shared" si="226"/>
        <v>0</v>
      </c>
      <c r="K2070" s="9" t="str">
        <f t="shared" si="230"/>
        <v>Id271</v>
      </c>
      <c r="L2070" s="8" t="str">
        <f t="shared" si="227"/>
        <v>Jul</v>
      </c>
      <c r="M2070" s="9">
        <f t="shared" si="225"/>
        <v>1967</v>
      </c>
      <c r="N2070" s="8" t="str" cm="1">
        <f t="array" ref="N2070">IF(G2070="?",INDEX($G$2:$G$2344,MODE(MATCH($G$2:$G$2344,$G$2:$G$2344,0))),G2070)</f>
        <v>tier - 2</v>
      </c>
      <c r="O2070" s="8" t="str" cm="1">
        <f t="array" ref="O2070">IF(H2070="?",INDEX($H$2:$H$2344,MODE(MATCH($H$2:$H$2344,$H$2:$H$2344,0))),H2070)</f>
        <v>tier - 3</v>
      </c>
      <c r="P2070" s="8" t="str">
        <f t="shared" si="228"/>
        <v>R1011</v>
      </c>
      <c r="Q2070" s="11">
        <f t="shared" si="229"/>
        <v>24663</v>
      </c>
      <c r="R2070" s="9">
        <f t="shared" si="231"/>
        <v>55</v>
      </c>
      <c r="S2070" s="9"/>
      <c r="T2070" s="40">
        <f>COUNTA(Table3[[#This Row],[month]:[age]])</f>
        <v>7</v>
      </c>
    </row>
    <row r="2071" spans="1:20" x14ac:dyDescent="0.25">
      <c r="A2071" t="s">
        <v>2102</v>
      </c>
      <c r="B2071">
        <v>1994</v>
      </c>
      <c r="C2071" t="s">
        <v>10</v>
      </c>
      <c r="D2071">
        <v>28</v>
      </c>
      <c r="E2071">
        <v>0</v>
      </c>
      <c r="F2071" s="42">
        <v>33057.230000000003</v>
      </c>
      <c r="G2071" t="s">
        <v>16</v>
      </c>
      <c r="H2071" t="s">
        <v>11</v>
      </c>
      <c r="I2071" t="s">
        <v>42</v>
      </c>
      <c r="J2071" s="7">
        <f t="shared" si="226"/>
        <v>0</v>
      </c>
      <c r="K2071" s="9" t="str">
        <f t="shared" si="230"/>
        <v>Id270</v>
      </c>
      <c r="L2071" s="8" t="str">
        <f t="shared" si="227"/>
        <v>Jul</v>
      </c>
      <c r="M2071" s="9">
        <f t="shared" si="225"/>
        <v>1994</v>
      </c>
      <c r="N2071" s="8" t="str" cm="1">
        <f t="array" ref="N2071">IF(G2071="?",INDEX($G$2:$G$2344,MODE(MATCH($G$2:$G$2344,$G$2:$G$2344,0))),G2071)</f>
        <v>tier - 1</v>
      </c>
      <c r="O2071" s="8" t="str" cm="1">
        <f t="array" ref="O2071">IF(H2071="?",INDEX($H$2:$H$2344,MODE(MATCH($H$2:$H$2344,$H$2:$H$2344,0))),H2071)</f>
        <v>tier - 2</v>
      </c>
      <c r="P2071" s="8" t="str">
        <f t="shared" si="228"/>
        <v>R1011</v>
      </c>
      <c r="Q2071" s="11">
        <f t="shared" si="229"/>
        <v>34543</v>
      </c>
      <c r="R2071" s="9">
        <f t="shared" si="231"/>
        <v>28</v>
      </c>
      <c r="S2071" s="9"/>
      <c r="T2071" s="40">
        <f>COUNTA(Table3[[#This Row],[month]:[age]])</f>
        <v>7</v>
      </c>
    </row>
    <row r="2072" spans="1:20" x14ac:dyDescent="0.25">
      <c r="A2072" t="s">
        <v>2103</v>
      </c>
      <c r="B2072">
        <v>1962</v>
      </c>
      <c r="C2072" t="s">
        <v>10</v>
      </c>
      <c r="D2072">
        <v>1</v>
      </c>
      <c r="E2072">
        <v>0</v>
      </c>
      <c r="F2072" s="42">
        <v>33074.94</v>
      </c>
      <c r="G2072" t="s">
        <v>16</v>
      </c>
      <c r="H2072" t="s">
        <v>11</v>
      </c>
      <c r="I2072" t="s">
        <v>42</v>
      </c>
      <c r="J2072" s="7">
        <f t="shared" si="226"/>
        <v>0</v>
      </c>
      <c r="K2072" s="9" t="str">
        <f t="shared" si="230"/>
        <v>Id269</v>
      </c>
      <c r="L2072" s="8" t="str">
        <f t="shared" si="227"/>
        <v>Jul</v>
      </c>
      <c r="M2072" s="9">
        <f t="shared" si="225"/>
        <v>1962</v>
      </c>
      <c r="N2072" s="8" t="str" cm="1">
        <f t="array" ref="N2072">IF(G2072="?",INDEX($G$2:$G$2344,MODE(MATCH($G$2:$G$2344,$G$2:$G$2344,0))),G2072)</f>
        <v>tier - 1</v>
      </c>
      <c r="O2072" s="8" t="str" cm="1">
        <f t="array" ref="O2072">IF(H2072="?",INDEX($H$2:$H$2344,MODE(MATCH($H$2:$H$2344,$H$2:$H$2344,0))),H2072)</f>
        <v>tier - 2</v>
      </c>
      <c r="P2072" s="8" t="str">
        <f t="shared" si="228"/>
        <v>R1011</v>
      </c>
      <c r="Q2072" s="11">
        <f t="shared" si="229"/>
        <v>22828</v>
      </c>
      <c r="R2072" s="9">
        <f t="shared" si="231"/>
        <v>60</v>
      </c>
      <c r="S2072" s="9"/>
      <c r="T2072" s="40">
        <f>COUNTA(Table3[[#This Row],[month]:[age]])</f>
        <v>7</v>
      </c>
    </row>
    <row r="2073" spans="1:20" x14ac:dyDescent="0.25">
      <c r="A2073" t="s">
        <v>2104</v>
      </c>
      <c r="B2073">
        <v>1969</v>
      </c>
      <c r="C2073" t="s">
        <v>37</v>
      </c>
      <c r="D2073">
        <v>30</v>
      </c>
      <c r="E2073">
        <v>0</v>
      </c>
      <c r="F2073" s="42">
        <v>33090.660000000003</v>
      </c>
      <c r="G2073" t="s">
        <v>11</v>
      </c>
      <c r="H2073" t="s">
        <v>11</v>
      </c>
      <c r="I2073" t="s">
        <v>42</v>
      </c>
      <c r="J2073" s="7">
        <f t="shared" si="226"/>
        <v>0</v>
      </c>
      <c r="K2073" s="9" t="str">
        <f t="shared" si="230"/>
        <v>Id268</v>
      </c>
      <c r="L2073" s="8" t="str">
        <f t="shared" si="227"/>
        <v>Oct</v>
      </c>
      <c r="M2073" s="9">
        <f t="shared" si="225"/>
        <v>1969</v>
      </c>
      <c r="N2073" s="8" t="str" cm="1">
        <f t="array" ref="N2073">IF(G2073="?",INDEX($G$2:$G$2344,MODE(MATCH($G$2:$G$2344,$G$2:$G$2344,0))),G2073)</f>
        <v>tier - 2</v>
      </c>
      <c r="O2073" s="8" t="str" cm="1">
        <f t="array" ref="O2073">IF(H2073="?",INDEX($H$2:$H$2344,MODE(MATCH($H$2:$H$2344,$H$2:$H$2344,0))),H2073)</f>
        <v>tier - 2</v>
      </c>
      <c r="P2073" s="8" t="str">
        <f t="shared" si="228"/>
        <v>R1011</v>
      </c>
      <c r="Q2073" s="11">
        <f t="shared" si="229"/>
        <v>25506</v>
      </c>
      <c r="R2073" s="9">
        <f t="shared" si="231"/>
        <v>53</v>
      </c>
      <c r="S2073" s="9"/>
      <c r="T2073" s="40">
        <f>COUNTA(Table3[[#This Row],[month]:[age]])</f>
        <v>7</v>
      </c>
    </row>
    <row r="2074" spans="1:20" x14ac:dyDescent="0.25">
      <c r="A2074" t="s">
        <v>2105</v>
      </c>
      <c r="B2074">
        <v>1985</v>
      </c>
      <c r="C2074" t="s">
        <v>10</v>
      </c>
      <c r="D2074">
        <v>15</v>
      </c>
      <c r="E2074">
        <v>3</v>
      </c>
      <c r="F2074" s="42">
        <v>33121</v>
      </c>
      <c r="G2074" t="s">
        <v>11</v>
      </c>
      <c r="H2074" t="s">
        <v>16</v>
      </c>
      <c r="I2074" t="s">
        <v>42</v>
      </c>
      <c r="J2074" s="7">
        <f t="shared" si="226"/>
        <v>0</v>
      </c>
      <c r="K2074" s="9" t="str">
        <f t="shared" si="230"/>
        <v>Id267</v>
      </c>
      <c r="L2074" s="8" t="str">
        <f t="shared" si="227"/>
        <v>Jul</v>
      </c>
      <c r="M2074" s="9">
        <f t="shared" si="225"/>
        <v>1985</v>
      </c>
      <c r="N2074" s="8" t="str" cm="1">
        <f t="array" ref="N2074">IF(G2074="?",INDEX($G$2:$G$2344,MODE(MATCH($G$2:$G$2344,$G$2:$G$2344,0))),G2074)</f>
        <v>tier - 2</v>
      </c>
      <c r="O2074" s="8" t="str" cm="1">
        <f t="array" ref="O2074">IF(H2074="?",INDEX($H$2:$H$2344,MODE(MATCH($H$2:$H$2344,$H$2:$H$2344,0))),H2074)</f>
        <v>tier - 1</v>
      </c>
      <c r="P2074" s="8" t="str">
        <f t="shared" si="228"/>
        <v>R1011</v>
      </c>
      <c r="Q2074" s="11">
        <f t="shared" si="229"/>
        <v>31243</v>
      </c>
      <c r="R2074" s="9">
        <f t="shared" si="231"/>
        <v>37</v>
      </c>
      <c r="S2074" s="9"/>
      <c r="T2074" s="40">
        <f>COUNTA(Table3[[#This Row],[month]:[age]])</f>
        <v>7</v>
      </c>
    </row>
    <row r="2075" spans="1:20" x14ac:dyDescent="0.25">
      <c r="A2075" t="s">
        <v>2106</v>
      </c>
      <c r="B2075">
        <v>1990</v>
      </c>
      <c r="C2075" t="s">
        <v>37</v>
      </c>
      <c r="D2075">
        <v>12</v>
      </c>
      <c r="E2075">
        <v>3</v>
      </c>
      <c r="F2075" s="42">
        <v>33292.83</v>
      </c>
      <c r="G2075" t="s">
        <v>11</v>
      </c>
      <c r="H2075" t="s">
        <v>16</v>
      </c>
      <c r="I2075" t="s">
        <v>42</v>
      </c>
      <c r="J2075" s="7">
        <f t="shared" si="226"/>
        <v>0</v>
      </c>
      <c r="K2075" s="9" t="str">
        <f t="shared" si="230"/>
        <v>Id266</v>
      </c>
      <c r="L2075" s="8" t="str">
        <f t="shared" si="227"/>
        <v>Oct</v>
      </c>
      <c r="M2075" s="9">
        <f t="shared" si="225"/>
        <v>1990</v>
      </c>
      <c r="N2075" s="8" t="str" cm="1">
        <f t="array" ref="N2075">IF(G2075="?",INDEX($G$2:$G$2344,MODE(MATCH($G$2:$G$2344,$G$2:$G$2344,0))),G2075)</f>
        <v>tier - 2</v>
      </c>
      <c r="O2075" s="8" t="str" cm="1">
        <f t="array" ref="O2075">IF(H2075="?",INDEX($H$2:$H$2344,MODE(MATCH($H$2:$H$2344,$H$2:$H$2344,0))),H2075)</f>
        <v>tier - 1</v>
      </c>
      <c r="P2075" s="8" t="str">
        <f t="shared" si="228"/>
        <v>R1011</v>
      </c>
      <c r="Q2075" s="11">
        <f t="shared" si="229"/>
        <v>33158</v>
      </c>
      <c r="R2075" s="9">
        <f t="shared" si="231"/>
        <v>32</v>
      </c>
      <c r="S2075" s="9"/>
      <c r="T2075" s="40">
        <f>COUNTA(Table3[[#This Row],[month]:[age]])</f>
        <v>7</v>
      </c>
    </row>
    <row r="2076" spans="1:20" x14ac:dyDescent="0.25">
      <c r="A2076" t="s">
        <v>2107</v>
      </c>
      <c r="B2076">
        <v>2003</v>
      </c>
      <c r="C2076" t="s">
        <v>15</v>
      </c>
      <c r="D2076">
        <v>28</v>
      </c>
      <c r="E2076">
        <v>0</v>
      </c>
      <c r="F2076" s="42">
        <v>33307.550000000003</v>
      </c>
      <c r="G2076" t="s">
        <v>11</v>
      </c>
      <c r="H2076" t="s">
        <v>12</v>
      </c>
      <c r="I2076" t="s">
        <v>23</v>
      </c>
      <c r="J2076" s="7">
        <f t="shared" si="226"/>
        <v>0</v>
      </c>
      <c r="K2076" s="9" t="str">
        <f t="shared" si="230"/>
        <v>Id265</v>
      </c>
      <c r="L2076" s="8" t="str">
        <f t="shared" si="227"/>
        <v>Nov</v>
      </c>
      <c r="M2076" s="9">
        <f t="shared" si="225"/>
        <v>2003</v>
      </c>
      <c r="N2076" s="8" t="str" cm="1">
        <f t="array" ref="N2076">IF(G2076="?",INDEX($G$2:$G$2344,MODE(MATCH($G$2:$G$2344,$G$2:$G$2344,0))),G2076)</f>
        <v>tier - 2</v>
      </c>
      <c r="O2076" s="8" t="str" cm="1">
        <f t="array" ref="O2076">IF(H2076="?",INDEX($H$2:$H$2344,MODE(MATCH($H$2:$H$2344,$H$2:$H$2344,0))),H2076)</f>
        <v>tier - 3</v>
      </c>
      <c r="P2076" s="8" t="str">
        <f t="shared" si="228"/>
        <v>R1012</v>
      </c>
      <c r="Q2076" s="11">
        <f t="shared" si="229"/>
        <v>37953</v>
      </c>
      <c r="R2076" s="9">
        <f t="shared" si="231"/>
        <v>19</v>
      </c>
      <c r="S2076" s="9"/>
      <c r="T2076" s="40">
        <f>COUNTA(Table3[[#This Row],[month]:[age]])</f>
        <v>7</v>
      </c>
    </row>
    <row r="2077" spans="1:20" x14ac:dyDescent="0.25">
      <c r="A2077" t="s">
        <v>2108</v>
      </c>
      <c r="B2077">
        <v>1972</v>
      </c>
      <c r="C2077" t="s">
        <v>20</v>
      </c>
      <c r="D2077">
        <v>5</v>
      </c>
      <c r="E2077">
        <v>0</v>
      </c>
      <c r="F2077" s="42">
        <v>33344.449999999997</v>
      </c>
      <c r="G2077" t="s">
        <v>11</v>
      </c>
      <c r="H2077" t="s">
        <v>12</v>
      </c>
      <c r="I2077" t="s">
        <v>42</v>
      </c>
      <c r="J2077" s="7">
        <f t="shared" si="226"/>
        <v>0</v>
      </c>
      <c r="K2077" s="9" t="str">
        <f t="shared" si="230"/>
        <v>Id264</v>
      </c>
      <c r="L2077" s="8" t="str">
        <f t="shared" si="227"/>
        <v>Sep</v>
      </c>
      <c r="M2077" s="9">
        <f t="shared" si="225"/>
        <v>1972</v>
      </c>
      <c r="N2077" s="8" t="str" cm="1">
        <f t="array" ref="N2077">IF(G2077="?",INDEX($G$2:$G$2344,MODE(MATCH($G$2:$G$2344,$G$2:$G$2344,0))),G2077)</f>
        <v>tier - 2</v>
      </c>
      <c r="O2077" s="8" t="str" cm="1">
        <f t="array" ref="O2077">IF(H2077="?",INDEX($H$2:$H$2344,MODE(MATCH($H$2:$H$2344,$H$2:$H$2344,0))),H2077)</f>
        <v>tier - 3</v>
      </c>
      <c r="P2077" s="8" t="str">
        <f t="shared" si="228"/>
        <v>R1011</v>
      </c>
      <c r="Q2077" s="11">
        <f t="shared" si="229"/>
        <v>26547</v>
      </c>
      <c r="R2077" s="9">
        <f t="shared" si="231"/>
        <v>50</v>
      </c>
      <c r="S2077" s="9"/>
      <c r="T2077" s="40">
        <f>COUNTA(Table3[[#This Row],[month]:[age]])</f>
        <v>7</v>
      </c>
    </row>
    <row r="2078" spans="1:20" x14ac:dyDescent="0.25">
      <c r="A2078" t="s">
        <v>2109</v>
      </c>
      <c r="B2078">
        <v>1985</v>
      </c>
      <c r="C2078" t="s">
        <v>30</v>
      </c>
      <c r="D2078">
        <v>7</v>
      </c>
      <c r="E2078">
        <v>3</v>
      </c>
      <c r="F2078" s="42">
        <v>33450.99</v>
      </c>
      <c r="G2078" t="s">
        <v>11</v>
      </c>
      <c r="H2078" t="s">
        <v>11</v>
      </c>
      <c r="I2078" t="s">
        <v>42</v>
      </c>
      <c r="J2078" s="7">
        <f t="shared" si="226"/>
        <v>0</v>
      </c>
      <c r="K2078" s="9" t="str">
        <f t="shared" si="230"/>
        <v>Id263</v>
      </c>
      <c r="L2078" s="8" t="str">
        <f t="shared" si="227"/>
        <v>Dec</v>
      </c>
      <c r="M2078" s="9">
        <f t="shared" si="225"/>
        <v>1985</v>
      </c>
      <c r="N2078" s="8" t="str" cm="1">
        <f t="array" ref="N2078">IF(G2078="?",INDEX($G$2:$G$2344,MODE(MATCH($G$2:$G$2344,$G$2:$G$2344,0))),G2078)</f>
        <v>tier - 2</v>
      </c>
      <c r="O2078" s="8" t="str" cm="1">
        <f t="array" ref="O2078">IF(H2078="?",INDEX($H$2:$H$2344,MODE(MATCH($H$2:$H$2344,$H$2:$H$2344,0))),H2078)</f>
        <v>tier - 2</v>
      </c>
      <c r="P2078" s="8" t="str">
        <f t="shared" si="228"/>
        <v>R1011</v>
      </c>
      <c r="Q2078" s="11">
        <f t="shared" si="229"/>
        <v>31388</v>
      </c>
      <c r="R2078" s="9">
        <f t="shared" si="231"/>
        <v>37</v>
      </c>
      <c r="S2078" s="9"/>
      <c r="T2078" s="40">
        <f>COUNTA(Table3[[#This Row],[month]:[age]])</f>
        <v>7</v>
      </c>
    </row>
    <row r="2079" spans="1:20" x14ac:dyDescent="0.25">
      <c r="A2079" t="s">
        <v>2110</v>
      </c>
      <c r="B2079">
        <v>1970</v>
      </c>
      <c r="C2079" t="s">
        <v>18</v>
      </c>
      <c r="D2079">
        <v>18</v>
      </c>
      <c r="E2079">
        <v>2</v>
      </c>
      <c r="F2079" s="42">
        <v>33471.97</v>
      </c>
      <c r="G2079" t="s">
        <v>11</v>
      </c>
      <c r="H2079" t="s">
        <v>11</v>
      </c>
      <c r="I2079" t="s">
        <v>23</v>
      </c>
      <c r="J2079" s="7">
        <f t="shared" si="226"/>
        <v>0</v>
      </c>
      <c r="K2079" s="9" t="str">
        <f t="shared" si="230"/>
        <v>Id262</v>
      </c>
      <c r="L2079" s="8" t="str">
        <f t="shared" si="227"/>
        <v>Jun</v>
      </c>
      <c r="M2079" s="9">
        <f t="shared" si="225"/>
        <v>1970</v>
      </c>
      <c r="N2079" s="8" t="str" cm="1">
        <f t="array" ref="N2079">IF(G2079="?",INDEX($G$2:$G$2344,MODE(MATCH($G$2:$G$2344,$G$2:$G$2344,0))),G2079)</f>
        <v>tier - 2</v>
      </c>
      <c r="O2079" s="8" t="str" cm="1">
        <f t="array" ref="O2079">IF(H2079="?",INDEX($H$2:$H$2344,MODE(MATCH($H$2:$H$2344,$H$2:$H$2344,0))),H2079)</f>
        <v>tier - 2</v>
      </c>
      <c r="P2079" s="8" t="str">
        <f t="shared" si="228"/>
        <v>R1012</v>
      </c>
      <c r="Q2079" s="11">
        <f t="shared" si="229"/>
        <v>25737</v>
      </c>
      <c r="R2079" s="9">
        <f t="shared" si="231"/>
        <v>52</v>
      </c>
      <c r="S2079" s="9"/>
      <c r="T2079" s="40">
        <f>COUNTA(Table3[[#This Row],[month]:[age]])</f>
        <v>7</v>
      </c>
    </row>
    <row r="2080" spans="1:20" x14ac:dyDescent="0.25">
      <c r="A2080" t="s">
        <v>2111</v>
      </c>
      <c r="B2080">
        <v>2002</v>
      </c>
      <c r="C2080" t="s">
        <v>35</v>
      </c>
      <c r="D2080">
        <v>25</v>
      </c>
      <c r="E2080">
        <v>0</v>
      </c>
      <c r="F2080" s="42">
        <v>33475.82</v>
      </c>
      <c r="G2080" t="s">
        <v>16</v>
      </c>
      <c r="H2080" t="s">
        <v>16</v>
      </c>
      <c r="I2080" t="s">
        <v>170</v>
      </c>
      <c r="J2080" s="7">
        <f t="shared" si="226"/>
        <v>0</v>
      </c>
      <c r="K2080" s="9" t="str">
        <f t="shared" si="230"/>
        <v>Id261</v>
      </c>
      <c r="L2080" s="8" t="str">
        <f t="shared" si="227"/>
        <v>Aug</v>
      </c>
      <c r="M2080" s="9">
        <f t="shared" si="225"/>
        <v>2002</v>
      </c>
      <c r="N2080" s="8" t="str" cm="1">
        <f t="array" ref="N2080">IF(G2080="?",INDEX($G$2:$G$2344,MODE(MATCH($G$2:$G$2344,$G$2:$G$2344,0))),G2080)</f>
        <v>tier - 1</v>
      </c>
      <c r="O2080" s="8" t="str" cm="1">
        <f t="array" ref="O2080">IF(H2080="?",INDEX($H$2:$H$2344,MODE(MATCH($H$2:$H$2344,$H$2:$H$2344,0))),H2080)</f>
        <v>tier - 1</v>
      </c>
      <c r="P2080" s="8" t="str">
        <f t="shared" si="228"/>
        <v>R1018</v>
      </c>
      <c r="Q2080" s="11">
        <f t="shared" si="229"/>
        <v>37493</v>
      </c>
      <c r="R2080" s="9">
        <f t="shared" si="231"/>
        <v>20</v>
      </c>
      <c r="S2080" s="9"/>
      <c r="T2080" s="40">
        <f>COUNTA(Table3[[#This Row],[month]:[age]])</f>
        <v>7</v>
      </c>
    </row>
    <row r="2081" spans="1:20" x14ac:dyDescent="0.25">
      <c r="A2081" t="s">
        <v>2112</v>
      </c>
      <c r="B2081">
        <v>1984</v>
      </c>
      <c r="C2081" t="s">
        <v>10</v>
      </c>
      <c r="D2081">
        <v>22</v>
      </c>
      <c r="E2081">
        <v>3</v>
      </c>
      <c r="F2081" s="42">
        <v>33527.1</v>
      </c>
      <c r="G2081" t="s">
        <v>11</v>
      </c>
      <c r="H2081" t="s">
        <v>12</v>
      </c>
      <c r="I2081" t="s">
        <v>42</v>
      </c>
      <c r="J2081" s="7">
        <f t="shared" si="226"/>
        <v>0</v>
      </c>
      <c r="K2081" s="9" t="str">
        <f t="shared" si="230"/>
        <v>Id260</v>
      </c>
      <c r="L2081" s="8" t="str">
        <f t="shared" si="227"/>
        <v>Jul</v>
      </c>
      <c r="M2081" s="9">
        <f t="shared" si="225"/>
        <v>1984</v>
      </c>
      <c r="N2081" s="8" t="str" cm="1">
        <f t="array" ref="N2081">IF(G2081="?",INDEX($G$2:$G$2344,MODE(MATCH($G$2:$G$2344,$G$2:$G$2344,0))),G2081)</f>
        <v>tier - 2</v>
      </c>
      <c r="O2081" s="8" t="str" cm="1">
        <f t="array" ref="O2081">IF(H2081="?",INDEX($H$2:$H$2344,MODE(MATCH($H$2:$H$2344,$H$2:$H$2344,0))),H2081)</f>
        <v>tier - 3</v>
      </c>
      <c r="P2081" s="8" t="str">
        <f t="shared" si="228"/>
        <v>R1011</v>
      </c>
      <c r="Q2081" s="11">
        <f t="shared" si="229"/>
        <v>30885</v>
      </c>
      <c r="R2081" s="9">
        <f t="shared" si="231"/>
        <v>38</v>
      </c>
      <c r="S2081" s="9"/>
      <c r="T2081" s="40">
        <f>COUNTA(Table3[[#This Row],[month]:[age]])</f>
        <v>7</v>
      </c>
    </row>
    <row r="2082" spans="1:20" x14ac:dyDescent="0.25">
      <c r="A2082" t="s">
        <v>2113</v>
      </c>
      <c r="B2082">
        <v>2003</v>
      </c>
      <c r="C2082" t="s">
        <v>20</v>
      </c>
      <c r="D2082">
        <v>9</v>
      </c>
      <c r="E2082">
        <v>0</v>
      </c>
      <c r="F2082" s="42">
        <v>33611.71</v>
      </c>
      <c r="G2082" t="s">
        <v>16</v>
      </c>
      <c r="H2082" t="s">
        <v>11</v>
      </c>
      <c r="I2082" t="s">
        <v>42</v>
      </c>
      <c r="J2082" s="7">
        <f t="shared" si="226"/>
        <v>0</v>
      </c>
      <c r="K2082" s="9" t="str">
        <f t="shared" si="230"/>
        <v>Id259</v>
      </c>
      <c r="L2082" s="8" t="str">
        <f t="shared" si="227"/>
        <v>Sep</v>
      </c>
      <c r="M2082" s="9">
        <f t="shared" si="225"/>
        <v>2003</v>
      </c>
      <c r="N2082" s="8" t="str" cm="1">
        <f t="array" ref="N2082">IF(G2082="?",INDEX($G$2:$G$2344,MODE(MATCH($G$2:$G$2344,$G$2:$G$2344,0))),G2082)</f>
        <v>tier - 1</v>
      </c>
      <c r="O2082" s="8" t="str" cm="1">
        <f t="array" ref="O2082">IF(H2082="?",INDEX($H$2:$H$2344,MODE(MATCH($H$2:$H$2344,$H$2:$H$2344,0))),H2082)</f>
        <v>tier - 2</v>
      </c>
      <c r="P2082" s="8" t="str">
        <f t="shared" si="228"/>
        <v>R1011</v>
      </c>
      <c r="Q2082" s="11">
        <f t="shared" si="229"/>
        <v>37873</v>
      </c>
      <c r="R2082" s="9">
        <f t="shared" si="231"/>
        <v>19</v>
      </c>
      <c r="S2082" s="9"/>
      <c r="T2082" s="40">
        <f>COUNTA(Table3[[#This Row],[month]:[age]])</f>
        <v>7</v>
      </c>
    </row>
    <row r="2083" spans="1:20" x14ac:dyDescent="0.25">
      <c r="A2083" t="s">
        <v>2114</v>
      </c>
      <c r="B2083">
        <v>1993</v>
      </c>
      <c r="C2083" t="s">
        <v>15</v>
      </c>
      <c r="D2083">
        <v>28</v>
      </c>
      <c r="E2083">
        <v>0</v>
      </c>
      <c r="F2083" s="42">
        <v>33707.550000000003</v>
      </c>
      <c r="G2083" t="s">
        <v>11</v>
      </c>
      <c r="H2083" t="s">
        <v>11</v>
      </c>
      <c r="I2083" t="s">
        <v>42</v>
      </c>
      <c r="J2083" s="7">
        <f t="shared" si="226"/>
        <v>0</v>
      </c>
      <c r="K2083" s="9" t="str">
        <f t="shared" si="230"/>
        <v>Id258</v>
      </c>
      <c r="L2083" s="8" t="str">
        <f t="shared" si="227"/>
        <v>Nov</v>
      </c>
      <c r="M2083" s="9">
        <f t="shared" si="225"/>
        <v>1993</v>
      </c>
      <c r="N2083" s="8" t="str" cm="1">
        <f t="array" ref="N2083">IF(G2083="?",INDEX($G$2:$G$2344,MODE(MATCH($G$2:$G$2344,$G$2:$G$2344,0))),G2083)</f>
        <v>tier - 2</v>
      </c>
      <c r="O2083" s="8" t="str" cm="1">
        <f t="array" ref="O2083">IF(H2083="?",INDEX($H$2:$H$2344,MODE(MATCH($H$2:$H$2344,$H$2:$H$2344,0))),H2083)</f>
        <v>tier - 2</v>
      </c>
      <c r="P2083" s="8" t="str">
        <f t="shared" si="228"/>
        <v>R1011</v>
      </c>
      <c r="Q2083" s="11">
        <f t="shared" si="229"/>
        <v>34301</v>
      </c>
      <c r="R2083" s="9">
        <f t="shared" si="231"/>
        <v>29</v>
      </c>
      <c r="S2083" s="9"/>
      <c r="T2083" s="40">
        <f>COUNTA(Table3[[#This Row],[month]:[age]])</f>
        <v>7</v>
      </c>
    </row>
    <row r="2084" spans="1:20" x14ac:dyDescent="0.25">
      <c r="A2084" t="s">
        <v>2115</v>
      </c>
      <c r="B2084">
        <v>2004</v>
      </c>
      <c r="C2084" t="s">
        <v>15</v>
      </c>
      <c r="D2084">
        <v>1</v>
      </c>
      <c r="E2084">
        <v>0</v>
      </c>
      <c r="F2084" s="42">
        <v>33732.69</v>
      </c>
      <c r="G2084" t="s">
        <v>16</v>
      </c>
      <c r="H2084" t="s">
        <v>16</v>
      </c>
      <c r="I2084" t="s">
        <v>356</v>
      </c>
      <c r="J2084" s="7">
        <f t="shared" si="226"/>
        <v>0</v>
      </c>
      <c r="K2084" s="9" t="str">
        <f t="shared" si="230"/>
        <v>Id257</v>
      </c>
      <c r="L2084" s="8" t="str">
        <f t="shared" si="227"/>
        <v>Nov</v>
      </c>
      <c r="M2084" s="9">
        <f t="shared" si="225"/>
        <v>2004</v>
      </c>
      <c r="N2084" s="8" t="str" cm="1">
        <f t="array" ref="N2084">IF(G2084="?",INDEX($G$2:$G$2344,MODE(MATCH($G$2:$G$2344,$G$2:$G$2344,0))),G2084)</f>
        <v>tier - 1</v>
      </c>
      <c r="O2084" s="8" t="str" cm="1">
        <f t="array" ref="O2084">IF(H2084="?",INDEX($H$2:$H$2344,MODE(MATCH($H$2:$H$2344,$H$2:$H$2344,0))),H2084)</f>
        <v>tier - 1</v>
      </c>
      <c r="P2084" s="8" t="str">
        <f t="shared" si="228"/>
        <v>R1017</v>
      </c>
      <c r="Q2084" s="11">
        <f t="shared" si="229"/>
        <v>38292</v>
      </c>
      <c r="R2084" s="9">
        <f t="shared" si="231"/>
        <v>18</v>
      </c>
      <c r="S2084" s="9"/>
      <c r="T2084" s="40">
        <f>COUNTA(Table3[[#This Row],[month]:[age]])</f>
        <v>7</v>
      </c>
    </row>
    <row r="2085" spans="1:20" x14ac:dyDescent="0.25">
      <c r="A2085" t="s">
        <v>2116</v>
      </c>
      <c r="B2085">
        <v>2003</v>
      </c>
      <c r="C2085" t="s">
        <v>20</v>
      </c>
      <c r="D2085">
        <v>12</v>
      </c>
      <c r="E2085">
        <v>0</v>
      </c>
      <c r="F2085" s="42">
        <v>33750.29</v>
      </c>
      <c r="G2085" t="s">
        <v>16</v>
      </c>
      <c r="H2085" t="s">
        <v>12</v>
      </c>
      <c r="I2085" t="s">
        <v>23</v>
      </c>
      <c r="J2085" s="7">
        <f t="shared" si="226"/>
        <v>0</v>
      </c>
      <c r="K2085" s="9" t="str">
        <f t="shared" si="230"/>
        <v>Id256</v>
      </c>
      <c r="L2085" s="8" t="str">
        <f t="shared" si="227"/>
        <v>Sep</v>
      </c>
      <c r="M2085" s="9">
        <f t="shared" si="225"/>
        <v>2003</v>
      </c>
      <c r="N2085" s="8" t="str" cm="1">
        <f t="array" ref="N2085">IF(G2085="?",INDEX($G$2:$G$2344,MODE(MATCH($G$2:$G$2344,$G$2:$G$2344,0))),G2085)</f>
        <v>tier - 1</v>
      </c>
      <c r="O2085" s="8" t="str" cm="1">
        <f t="array" ref="O2085">IF(H2085="?",INDEX($H$2:$H$2344,MODE(MATCH($H$2:$H$2344,$H$2:$H$2344,0))),H2085)</f>
        <v>tier - 3</v>
      </c>
      <c r="P2085" s="8" t="str">
        <f t="shared" si="228"/>
        <v>R1012</v>
      </c>
      <c r="Q2085" s="11">
        <f t="shared" si="229"/>
        <v>37876</v>
      </c>
      <c r="R2085" s="9">
        <f t="shared" si="231"/>
        <v>19</v>
      </c>
      <c r="S2085" s="9"/>
      <c r="T2085" s="40">
        <f>COUNTA(Table3[[#This Row],[month]:[age]])</f>
        <v>7</v>
      </c>
    </row>
    <row r="2086" spans="1:20" x14ac:dyDescent="0.25">
      <c r="A2086" t="s">
        <v>2117</v>
      </c>
      <c r="B2086">
        <v>1962</v>
      </c>
      <c r="C2086" t="s">
        <v>30</v>
      </c>
      <c r="D2086">
        <v>11</v>
      </c>
      <c r="E2086">
        <v>0</v>
      </c>
      <c r="F2086" s="42">
        <v>33753.32</v>
      </c>
      <c r="G2086" t="s">
        <v>16</v>
      </c>
      <c r="H2086" t="s">
        <v>12</v>
      </c>
      <c r="I2086" t="s">
        <v>42</v>
      </c>
      <c r="J2086" s="7">
        <f t="shared" si="226"/>
        <v>0</v>
      </c>
      <c r="K2086" s="9" t="str">
        <f t="shared" si="230"/>
        <v>Id255</v>
      </c>
      <c r="L2086" s="8" t="str">
        <f t="shared" si="227"/>
        <v>Dec</v>
      </c>
      <c r="M2086" s="9">
        <f t="shared" si="225"/>
        <v>1962</v>
      </c>
      <c r="N2086" s="8" t="str" cm="1">
        <f t="array" ref="N2086">IF(G2086="?",INDEX($G$2:$G$2344,MODE(MATCH($G$2:$G$2344,$G$2:$G$2344,0))),G2086)</f>
        <v>tier - 1</v>
      </c>
      <c r="O2086" s="8" t="str" cm="1">
        <f t="array" ref="O2086">IF(H2086="?",INDEX($H$2:$H$2344,MODE(MATCH($H$2:$H$2344,$H$2:$H$2344,0))),H2086)</f>
        <v>tier - 3</v>
      </c>
      <c r="P2086" s="8" t="str">
        <f t="shared" si="228"/>
        <v>R1011</v>
      </c>
      <c r="Q2086" s="11">
        <f t="shared" si="229"/>
        <v>22991</v>
      </c>
      <c r="R2086" s="9">
        <f t="shared" si="231"/>
        <v>60</v>
      </c>
      <c r="S2086" s="9"/>
      <c r="T2086" s="40">
        <f>COUNTA(Table3[[#This Row],[month]:[age]])</f>
        <v>7</v>
      </c>
    </row>
    <row r="2087" spans="1:20" x14ac:dyDescent="0.25">
      <c r="A2087" t="s">
        <v>2118</v>
      </c>
      <c r="B2087">
        <v>2000</v>
      </c>
      <c r="C2087" t="s">
        <v>37</v>
      </c>
      <c r="D2087">
        <v>26</v>
      </c>
      <c r="E2087">
        <v>0</v>
      </c>
      <c r="F2087" s="42">
        <v>33829.39</v>
      </c>
      <c r="G2087" t="s">
        <v>11</v>
      </c>
      <c r="H2087" t="s">
        <v>12</v>
      </c>
      <c r="I2087" t="s">
        <v>42</v>
      </c>
      <c r="J2087" s="7">
        <f t="shared" si="226"/>
        <v>0</v>
      </c>
      <c r="K2087" s="9" t="str">
        <f t="shared" si="230"/>
        <v>Id254</v>
      </c>
      <c r="L2087" s="8" t="str">
        <f t="shared" si="227"/>
        <v>Oct</v>
      </c>
      <c r="M2087" s="9">
        <f t="shared" si="225"/>
        <v>2000</v>
      </c>
      <c r="N2087" s="8" t="str" cm="1">
        <f t="array" ref="N2087">IF(G2087="?",INDEX($G$2:$G$2344,MODE(MATCH($G$2:$G$2344,$G$2:$G$2344,0))),G2087)</f>
        <v>tier - 2</v>
      </c>
      <c r="O2087" s="8" t="str" cm="1">
        <f t="array" ref="O2087">IF(H2087="?",INDEX($H$2:$H$2344,MODE(MATCH($H$2:$H$2344,$H$2:$H$2344,0))),H2087)</f>
        <v>tier - 3</v>
      </c>
      <c r="P2087" s="8" t="str">
        <f t="shared" si="228"/>
        <v>R1011</v>
      </c>
      <c r="Q2087" s="11">
        <f t="shared" si="229"/>
        <v>36825</v>
      </c>
      <c r="R2087" s="9">
        <f t="shared" si="231"/>
        <v>22</v>
      </c>
      <c r="S2087" s="9"/>
      <c r="T2087" s="40">
        <f>COUNTA(Table3[[#This Row],[month]:[age]])</f>
        <v>7</v>
      </c>
    </row>
    <row r="2088" spans="1:20" x14ac:dyDescent="0.25">
      <c r="A2088" t="s">
        <v>2119</v>
      </c>
      <c r="B2088">
        <v>1997</v>
      </c>
      <c r="C2088" t="s">
        <v>35</v>
      </c>
      <c r="D2088">
        <v>9</v>
      </c>
      <c r="E2088">
        <v>0</v>
      </c>
      <c r="F2088" s="42">
        <v>33900.65</v>
      </c>
      <c r="G2088" t="s">
        <v>11</v>
      </c>
      <c r="H2088" t="s">
        <v>12</v>
      </c>
      <c r="I2088" t="s">
        <v>42</v>
      </c>
      <c r="J2088" s="7">
        <f t="shared" si="226"/>
        <v>0</v>
      </c>
      <c r="K2088" s="9" t="str">
        <f t="shared" si="230"/>
        <v>Id253</v>
      </c>
      <c r="L2088" s="8" t="str">
        <f t="shared" si="227"/>
        <v>Aug</v>
      </c>
      <c r="M2088" s="9">
        <f t="shared" si="225"/>
        <v>1997</v>
      </c>
      <c r="N2088" s="8" t="str" cm="1">
        <f t="array" ref="N2088">IF(G2088="?",INDEX($G$2:$G$2344,MODE(MATCH($G$2:$G$2344,$G$2:$G$2344,0))),G2088)</f>
        <v>tier - 2</v>
      </c>
      <c r="O2088" s="8" t="str" cm="1">
        <f t="array" ref="O2088">IF(H2088="?",INDEX($H$2:$H$2344,MODE(MATCH($H$2:$H$2344,$H$2:$H$2344,0))),H2088)</f>
        <v>tier - 3</v>
      </c>
      <c r="P2088" s="8" t="str">
        <f t="shared" si="228"/>
        <v>R1011</v>
      </c>
      <c r="Q2088" s="11">
        <f t="shared" si="229"/>
        <v>35651</v>
      </c>
      <c r="R2088" s="9">
        <f t="shared" si="231"/>
        <v>25</v>
      </c>
      <c r="S2088" s="9"/>
      <c r="T2088" s="40">
        <f>COUNTA(Table3[[#This Row],[month]:[age]])</f>
        <v>7</v>
      </c>
    </row>
    <row r="2089" spans="1:20" x14ac:dyDescent="0.25">
      <c r="A2089" t="s">
        <v>2120</v>
      </c>
      <c r="B2089">
        <v>2000</v>
      </c>
      <c r="C2089" t="s">
        <v>30</v>
      </c>
      <c r="D2089">
        <v>27</v>
      </c>
      <c r="E2089">
        <v>0</v>
      </c>
      <c r="F2089" s="42">
        <v>33907.550000000003</v>
      </c>
      <c r="G2089" t="s">
        <v>11</v>
      </c>
      <c r="H2089" t="s">
        <v>11</v>
      </c>
      <c r="I2089" t="s">
        <v>23</v>
      </c>
      <c r="J2089" s="7">
        <f t="shared" si="226"/>
        <v>0</v>
      </c>
      <c r="K2089" s="9" t="str">
        <f t="shared" si="230"/>
        <v>Id252</v>
      </c>
      <c r="L2089" s="8" t="str">
        <f t="shared" si="227"/>
        <v>Dec</v>
      </c>
      <c r="M2089" s="9">
        <f t="shared" si="225"/>
        <v>2000</v>
      </c>
      <c r="N2089" s="8" t="str" cm="1">
        <f t="array" ref="N2089">IF(G2089="?",INDEX($G$2:$G$2344,MODE(MATCH($G$2:$G$2344,$G$2:$G$2344,0))),G2089)</f>
        <v>tier - 2</v>
      </c>
      <c r="O2089" s="8" t="str" cm="1">
        <f t="array" ref="O2089">IF(H2089="?",INDEX($H$2:$H$2344,MODE(MATCH($H$2:$H$2344,$H$2:$H$2344,0))),H2089)</f>
        <v>tier - 2</v>
      </c>
      <c r="P2089" s="8" t="str">
        <f t="shared" si="228"/>
        <v>R1012</v>
      </c>
      <c r="Q2089" s="11">
        <f t="shared" si="229"/>
        <v>36887</v>
      </c>
      <c r="R2089" s="9">
        <f t="shared" si="231"/>
        <v>22</v>
      </c>
      <c r="S2089" s="9"/>
      <c r="T2089" s="40">
        <f>COUNTA(Table3[[#This Row],[month]:[age]])</f>
        <v>7</v>
      </c>
    </row>
    <row r="2090" spans="1:20" x14ac:dyDescent="0.25">
      <c r="A2090" t="s">
        <v>2121</v>
      </c>
      <c r="B2090">
        <v>1994</v>
      </c>
      <c r="C2090" t="s">
        <v>20</v>
      </c>
      <c r="D2090">
        <v>25</v>
      </c>
      <c r="E2090">
        <v>0</v>
      </c>
      <c r="F2090" s="42">
        <v>33975.47</v>
      </c>
      <c r="G2090" t="s">
        <v>11</v>
      </c>
      <c r="H2090" t="s">
        <v>11</v>
      </c>
      <c r="I2090" t="s">
        <v>42</v>
      </c>
      <c r="J2090" s="7">
        <f t="shared" si="226"/>
        <v>0</v>
      </c>
      <c r="K2090" s="9" t="str">
        <f t="shared" si="230"/>
        <v>Id251</v>
      </c>
      <c r="L2090" s="8" t="str">
        <f t="shared" si="227"/>
        <v>Sep</v>
      </c>
      <c r="M2090" s="9">
        <f t="shared" si="225"/>
        <v>1994</v>
      </c>
      <c r="N2090" s="8" t="str" cm="1">
        <f t="array" ref="N2090">IF(G2090="?",INDEX($G$2:$G$2344,MODE(MATCH($G$2:$G$2344,$G$2:$G$2344,0))),G2090)</f>
        <v>tier - 2</v>
      </c>
      <c r="O2090" s="8" t="str" cm="1">
        <f t="array" ref="O2090">IF(H2090="?",INDEX($H$2:$H$2344,MODE(MATCH($H$2:$H$2344,$H$2:$H$2344,0))),H2090)</f>
        <v>tier - 2</v>
      </c>
      <c r="P2090" s="8" t="str">
        <f t="shared" si="228"/>
        <v>R1011</v>
      </c>
      <c r="Q2090" s="11">
        <f t="shared" si="229"/>
        <v>34602</v>
      </c>
      <c r="R2090" s="9">
        <f t="shared" si="231"/>
        <v>28</v>
      </c>
      <c r="S2090" s="9"/>
      <c r="T2090" s="40">
        <f>COUNTA(Table3[[#This Row],[month]:[age]])</f>
        <v>7</v>
      </c>
    </row>
    <row r="2091" spans="1:20" x14ac:dyDescent="0.25">
      <c r="A2091" t="s">
        <v>2122</v>
      </c>
      <c r="B2091">
        <v>1972</v>
      </c>
      <c r="C2091" t="s">
        <v>10</v>
      </c>
      <c r="D2091">
        <v>26</v>
      </c>
      <c r="E2091">
        <v>0</v>
      </c>
      <c r="F2091" s="42">
        <v>34053.360000000001</v>
      </c>
      <c r="G2091" t="s">
        <v>11</v>
      </c>
      <c r="H2091" t="s">
        <v>11</v>
      </c>
      <c r="I2091" t="s">
        <v>42</v>
      </c>
      <c r="J2091" s="7">
        <f t="shared" si="226"/>
        <v>0</v>
      </c>
      <c r="K2091" s="9" t="str">
        <f t="shared" si="230"/>
        <v>Id250</v>
      </c>
      <c r="L2091" s="8" t="str">
        <f t="shared" si="227"/>
        <v>Jul</v>
      </c>
      <c r="M2091" s="9">
        <f t="shared" si="225"/>
        <v>1972</v>
      </c>
      <c r="N2091" s="8" t="str" cm="1">
        <f t="array" ref="N2091">IF(G2091="?",INDEX($G$2:$G$2344,MODE(MATCH($G$2:$G$2344,$G$2:$G$2344,0))),G2091)</f>
        <v>tier - 2</v>
      </c>
      <c r="O2091" s="8" t="str" cm="1">
        <f t="array" ref="O2091">IF(H2091="?",INDEX($H$2:$H$2344,MODE(MATCH($H$2:$H$2344,$H$2:$H$2344,0))),H2091)</f>
        <v>tier - 2</v>
      </c>
      <c r="P2091" s="8" t="str">
        <f t="shared" si="228"/>
        <v>R1011</v>
      </c>
      <c r="Q2091" s="11">
        <f t="shared" si="229"/>
        <v>26506</v>
      </c>
      <c r="R2091" s="9">
        <f t="shared" si="231"/>
        <v>50</v>
      </c>
      <c r="S2091" s="9"/>
      <c r="T2091" s="40">
        <f>COUNTA(Table3[[#This Row],[month]:[age]])</f>
        <v>7</v>
      </c>
    </row>
    <row r="2092" spans="1:20" x14ac:dyDescent="0.25">
      <c r="A2092" t="s">
        <v>2123</v>
      </c>
      <c r="B2092">
        <v>2002</v>
      </c>
      <c r="C2092" t="s">
        <v>30</v>
      </c>
      <c r="D2092">
        <v>26</v>
      </c>
      <c r="E2092">
        <v>0</v>
      </c>
      <c r="F2092" s="42">
        <v>34084.68</v>
      </c>
      <c r="G2092" t="s">
        <v>11</v>
      </c>
      <c r="H2092" t="s">
        <v>12</v>
      </c>
      <c r="I2092" t="s">
        <v>42</v>
      </c>
      <c r="J2092" s="7">
        <f t="shared" si="226"/>
        <v>0</v>
      </c>
      <c r="K2092" s="9" t="str">
        <f t="shared" si="230"/>
        <v>Id249</v>
      </c>
      <c r="L2092" s="8" t="str">
        <f t="shared" si="227"/>
        <v>Dec</v>
      </c>
      <c r="M2092" s="9">
        <f t="shared" si="225"/>
        <v>2002</v>
      </c>
      <c r="N2092" s="8" t="str" cm="1">
        <f t="array" ref="N2092">IF(G2092="?",INDEX($G$2:$G$2344,MODE(MATCH($G$2:$G$2344,$G$2:$G$2344,0))),G2092)</f>
        <v>tier - 2</v>
      </c>
      <c r="O2092" s="8" t="str" cm="1">
        <f t="array" ref="O2092">IF(H2092="?",INDEX($H$2:$H$2344,MODE(MATCH($H$2:$H$2344,$H$2:$H$2344,0))),H2092)</f>
        <v>tier - 3</v>
      </c>
      <c r="P2092" s="8" t="str">
        <f t="shared" si="228"/>
        <v>R1011</v>
      </c>
      <c r="Q2092" s="11">
        <f t="shared" si="229"/>
        <v>37616</v>
      </c>
      <c r="R2092" s="9">
        <f t="shared" si="231"/>
        <v>20</v>
      </c>
      <c r="S2092" s="9"/>
      <c r="T2092" s="40">
        <f>COUNTA(Table3[[#This Row],[month]:[age]])</f>
        <v>7</v>
      </c>
    </row>
    <row r="2093" spans="1:20" x14ac:dyDescent="0.25">
      <c r="A2093" t="s">
        <v>2124</v>
      </c>
      <c r="B2093">
        <v>1999</v>
      </c>
      <c r="C2093" t="s">
        <v>15</v>
      </c>
      <c r="D2093">
        <v>6</v>
      </c>
      <c r="E2093">
        <v>0</v>
      </c>
      <c r="F2093" s="42">
        <v>34166.269999999997</v>
      </c>
      <c r="G2093" t="s">
        <v>11</v>
      </c>
      <c r="H2093" t="s">
        <v>12</v>
      </c>
      <c r="I2093" t="s">
        <v>42</v>
      </c>
      <c r="J2093" s="7">
        <f t="shared" si="226"/>
        <v>0</v>
      </c>
      <c r="K2093" s="9" t="str">
        <f t="shared" si="230"/>
        <v>Id248</v>
      </c>
      <c r="L2093" s="8" t="str">
        <f t="shared" si="227"/>
        <v>Nov</v>
      </c>
      <c r="M2093" s="9">
        <f t="shared" si="225"/>
        <v>1999</v>
      </c>
      <c r="N2093" s="8" t="str" cm="1">
        <f t="array" ref="N2093">IF(G2093="?",INDEX($G$2:$G$2344,MODE(MATCH($G$2:$G$2344,$G$2:$G$2344,0))),G2093)</f>
        <v>tier - 2</v>
      </c>
      <c r="O2093" s="8" t="str" cm="1">
        <f t="array" ref="O2093">IF(H2093="?",INDEX($H$2:$H$2344,MODE(MATCH($H$2:$H$2344,$H$2:$H$2344,0))),H2093)</f>
        <v>tier - 3</v>
      </c>
      <c r="P2093" s="8" t="str">
        <f t="shared" si="228"/>
        <v>R1011</v>
      </c>
      <c r="Q2093" s="11">
        <f t="shared" si="229"/>
        <v>36470</v>
      </c>
      <c r="R2093" s="9">
        <f t="shared" si="231"/>
        <v>23</v>
      </c>
      <c r="S2093" s="9"/>
      <c r="T2093" s="40">
        <f>COUNTA(Table3[[#This Row],[month]:[age]])</f>
        <v>7</v>
      </c>
    </row>
    <row r="2094" spans="1:20" x14ac:dyDescent="0.25">
      <c r="A2094" t="s">
        <v>2125</v>
      </c>
      <c r="B2094">
        <v>1971</v>
      </c>
      <c r="C2094" t="s">
        <v>35</v>
      </c>
      <c r="D2094">
        <v>25</v>
      </c>
      <c r="E2094">
        <v>0</v>
      </c>
      <c r="F2094" s="42">
        <v>34205.07</v>
      </c>
      <c r="G2094" t="s">
        <v>11</v>
      </c>
      <c r="H2094" t="s">
        <v>11</v>
      </c>
      <c r="I2094" t="s">
        <v>42</v>
      </c>
      <c r="J2094" s="7">
        <f t="shared" si="226"/>
        <v>0</v>
      </c>
      <c r="K2094" s="9" t="str">
        <f t="shared" si="230"/>
        <v>Id247</v>
      </c>
      <c r="L2094" s="8" t="str">
        <f t="shared" si="227"/>
        <v>Aug</v>
      </c>
      <c r="M2094" s="9">
        <f t="shared" si="225"/>
        <v>1971</v>
      </c>
      <c r="N2094" s="8" t="str" cm="1">
        <f t="array" ref="N2094">IF(G2094="?",INDEX($G$2:$G$2344,MODE(MATCH($G$2:$G$2344,$G$2:$G$2344,0))),G2094)</f>
        <v>tier - 2</v>
      </c>
      <c r="O2094" s="8" t="str" cm="1">
        <f t="array" ref="O2094">IF(H2094="?",INDEX($H$2:$H$2344,MODE(MATCH($H$2:$H$2344,$H$2:$H$2344,0))),H2094)</f>
        <v>tier - 2</v>
      </c>
      <c r="P2094" s="8" t="str">
        <f t="shared" si="228"/>
        <v>R1011</v>
      </c>
      <c r="Q2094" s="11">
        <f t="shared" si="229"/>
        <v>26170</v>
      </c>
      <c r="R2094" s="9">
        <f t="shared" si="231"/>
        <v>51</v>
      </c>
      <c r="S2094" s="9"/>
      <c r="T2094" s="40">
        <f>COUNTA(Table3[[#This Row],[month]:[age]])</f>
        <v>7</v>
      </c>
    </row>
    <row r="2095" spans="1:20" x14ac:dyDescent="0.25">
      <c r="A2095" t="s">
        <v>2126</v>
      </c>
      <c r="B2095">
        <v>1975</v>
      </c>
      <c r="C2095" t="s">
        <v>10</v>
      </c>
      <c r="D2095">
        <v>21</v>
      </c>
      <c r="E2095">
        <v>1</v>
      </c>
      <c r="F2095" s="42">
        <v>34210.33</v>
      </c>
      <c r="G2095" t="s">
        <v>11</v>
      </c>
      <c r="H2095" t="s">
        <v>16</v>
      </c>
      <c r="I2095" t="s">
        <v>23</v>
      </c>
      <c r="J2095" s="7">
        <f t="shared" si="226"/>
        <v>0</v>
      </c>
      <c r="K2095" s="9" t="str">
        <f t="shared" si="230"/>
        <v>Id246</v>
      </c>
      <c r="L2095" s="8" t="str">
        <f t="shared" si="227"/>
        <v>Jul</v>
      </c>
      <c r="M2095" s="9">
        <f t="shared" si="225"/>
        <v>1975</v>
      </c>
      <c r="N2095" s="8" t="str" cm="1">
        <f t="array" ref="N2095">IF(G2095="?",INDEX($G$2:$G$2344,MODE(MATCH($G$2:$G$2344,$G$2:$G$2344,0))),G2095)</f>
        <v>tier - 2</v>
      </c>
      <c r="O2095" s="8" t="str" cm="1">
        <f t="array" ref="O2095">IF(H2095="?",INDEX($H$2:$H$2344,MODE(MATCH($H$2:$H$2344,$H$2:$H$2344,0))),H2095)</f>
        <v>tier - 1</v>
      </c>
      <c r="P2095" s="8" t="str">
        <f t="shared" si="228"/>
        <v>R1012</v>
      </c>
      <c r="Q2095" s="11">
        <f t="shared" si="229"/>
        <v>27596</v>
      </c>
      <c r="R2095" s="9">
        <f t="shared" si="231"/>
        <v>47</v>
      </c>
      <c r="S2095" s="9"/>
      <c r="T2095" s="40">
        <f>COUNTA(Table3[[#This Row],[month]:[age]])</f>
        <v>7</v>
      </c>
    </row>
    <row r="2096" spans="1:20" x14ac:dyDescent="0.25">
      <c r="A2096" t="s">
        <v>2127</v>
      </c>
      <c r="B2096">
        <v>1962</v>
      </c>
      <c r="C2096" t="s">
        <v>10</v>
      </c>
      <c r="D2096">
        <v>5</v>
      </c>
      <c r="E2096">
        <v>0</v>
      </c>
      <c r="F2096" s="42">
        <v>34218.019999999997</v>
      </c>
      <c r="G2096" t="s">
        <v>16</v>
      </c>
      <c r="H2096" t="s">
        <v>16</v>
      </c>
      <c r="I2096" t="s">
        <v>42</v>
      </c>
      <c r="J2096" s="7">
        <f t="shared" si="226"/>
        <v>0</v>
      </c>
      <c r="K2096" s="9" t="str">
        <f t="shared" si="230"/>
        <v>Id245</v>
      </c>
      <c r="L2096" s="8" t="str">
        <f t="shared" si="227"/>
        <v>Jul</v>
      </c>
      <c r="M2096" s="9">
        <f t="shared" ref="M2096:M2159" si="232">IF(B2096="?",AVERAGE($B$2:$B$2344),B2096)</f>
        <v>1962</v>
      </c>
      <c r="N2096" s="8" t="str" cm="1">
        <f t="array" ref="N2096">IF(G2096="?",INDEX($G$2:$G$2344,MODE(MATCH($G$2:$G$2344,$G$2:$G$2344,0))),G2096)</f>
        <v>tier - 1</v>
      </c>
      <c r="O2096" s="8" t="str" cm="1">
        <f t="array" ref="O2096">IF(H2096="?",INDEX($H$2:$H$2344,MODE(MATCH($H$2:$H$2344,$H$2:$H$2344,0))),H2096)</f>
        <v>tier - 1</v>
      </c>
      <c r="P2096" s="8" t="str">
        <f t="shared" si="228"/>
        <v>R1011</v>
      </c>
      <c r="Q2096" s="11">
        <f t="shared" si="229"/>
        <v>22832</v>
      </c>
      <c r="R2096" s="9">
        <f t="shared" si="231"/>
        <v>60</v>
      </c>
      <c r="S2096" s="9"/>
      <c r="T2096" s="40">
        <f>COUNTA(Table3[[#This Row],[month]:[age]])</f>
        <v>7</v>
      </c>
    </row>
    <row r="2097" spans="1:20" x14ac:dyDescent="0.25">
      <c r="A2097" t="s">
        <v>2128</v>
      </c>
      <c r="B2097">
        <v>1998</v>
      </c>
      <c r="C2097" t="s">
        <v>18</v>
      </c>
      <c r="D2097">
        <v>11</v>
      </c>
      <c r="E2097">
        <v>0</v>
      </c>
      <c r="F2097" s="42">
        <v>34254.050000000003</v>
      </c>
      <c r="G2097" t="s">
        <v>16</v>
      </c>
      <c r="H2097" t="s">
        <v>12</v>
      </c>
      <c r="I2097" t="s">
        <v>166</v>
      </c>
      <c r="J2097" s="7">
        <f t="shared" si="226"/>
        <v>0</v>
      </c>
      <c r="K2097" s="9" t="str">
        <f t="shared" si="230"/>
        <v>Id244</v>
      </c>
      <c r="L2097" s="8" t="str">
        <f t="shared" si="227"/>
        <v>Jun</v>
      </c>
      <c r="M2097" s="9">
        <f t="shared" si="232"/>
        <v>1998</v>
      </c>
      <c r="N2097" s="8" t="str" cm="1">
        <f t="array" ref="N2097">IF(G2097="?",INDEX($G$2:$G$2344,MODE(MATCH($G$2:$G$2344,$G$2:$G$2344,0))),G2097)</f>
        <v>tier - 1</v>
      </c>
      <c r="O2097" s="8" t="str" cm="1">
        <f t="array" ref="O2097">IF(H2097="?",INDEX($H$2:$H$2344,MODE(MATCH($H$2:$H$2344,$H$2:$H$2344,0))),H2097)</f>
        <v>tier - 3</v>
      </c>
      <c r="P2097" s="8" t="str">
        <f t="shared" si="228"/>
        <v>R1019</v>
      </c>
      <c r="Q2097" s="11">
        <f t="shared" si="229"/>
        <v>35957</v>
      </c>
      <c r="R2097" s="9">
        <f t="shared" si="231"/>
        <v>24</v>
      </c>
      <c r="S2097" s="9"/>
      <c r="T2097" s="40">
        <f>COUNTA(Table3[[#This Row],[month]:[age]])</f>
        <v>7</v>
      </c>
    </row>
    <row r="2098" spans="1:20" x14ac:dyDescent="0.25">
      <c r="A2098" t="s">
        <v>2129</v>
      </c>
      <c r="B2098">
        <v>1995</v>
      </c>
      <c r="C2098" t="s">
        <v>37</v>
      </c>
      <c r="D2098">
        <v>30</v>
      </c>
      <c r="E2098">
        <v>0</v>
      </c>
      <c r="F2098" s="42">
        <v>34289.43</v>
      </c>
      <c r="G2098" t="s">
        <v>16</v>
      </c>
      <c r="H2098" t="s">
        <v>16</v>
      </c>
      <c r="I2098" t="s">
        <v>42</v>
      </c>
      <c r="J2098" s="7">
        <f t="shared" si="226"/>
        <v>0</v>
      </c>
      <c r="K2098" s="9" t="str">
        <f t="shared" si="230"/>
        <v>Id243</v>
      </c>
      <c r="L2098" s="8" t="str">
        <f t="shared" si="227"/>
        <v>Oct</v>
      </c>
      <c r="M2098" s="9">
        <f t="shared" si="232"/>
        <v>1995</v>
      </c>
      <c r="N2098" s="8" t="str" cm="1">
        <f t="array" ref="N2098">IF(G2098="?",INDEX($G$2:$G$2344,MODE(MATCH($G$2:$G$2344,$G$2:$G$2344,0))),G2098)</f>
        <v>tier - 1</v>
      </c>
      <c r="O2098" s="8" t="str" cm="1">
        <f t="array" ref="O2098">IF(H2098="?",INDEX($H$2:$H$2344,MODE(MATCH($H$2:$H$2344,$H$2:$H$2344,0))),H2098)</f>
        <v>tier - 1</v>
      </c>
      <c r="P2098" s="8" t="str">
        <f t="shared" si="228"/>
        <v>R1011</v>
      </c>
      <c r="Q2098" s="11">
        <f t="shared" si="229"/>
        <v>35002</v>
      </c>
      <c r="R2098" s="9">
        <f t="shared" si="231"/>
        <v>27</v>
      </c>
      <c r="S2098" s="9"/>
      <c r="T2098" s="40">
        <f>COUNTA(Table3[[#This Row],[month]:[age]])</f>
        <v>7</v>
      </c>
    </row>
    <row r="2099" spans="1:20" x14ac:dyDescent="0.25">
      <c r="A2099" t="s">
        <v>2130</v>
      </c>
      <c r="B2099">
        <v>1986</v>
      </c>
      <c r="C2099" t="s">
        <v>37</v>
      </c>
      <c r="D2099">
        <v>11</v>
      </c>
      <c r="E2099">
        <v>3</v>
      </c>
      <c r="F2099" s="42">
        <v>34293.120000000003</v>
      </c>
      <c r="G2099" t="s">
        <v>16</v>
      </c>
      <c r="H2099" t="s">
        <v>11</v>
      </c>
      <c r="I2099" t="s">
        <v>42</v>
      </c>
      <c r="J2099" s="7">
        <f t="shared" si="226"/>
        <v>0</v>
      </c>
      <c r="K2099" s="9" t="str">
        <f t="shared" si="230"/>
        <v>Id242</v>
      </c>
      <c r="L2099" s="8" t="str">
        <f t="shared" si="227"/>
        <v>Oct</v>
      </c>
      <c r="M2099" s="9">
        <f t="shared" si="232"/>
        <v>1986</v>
      </c>
      <c r="N2099" s="8" t="str" cm="1">
        <f t="array" ref="N2099">IF(G2099="?",INDEX($G$2:$G$2344,MODE(MATCH($G$2:$G$2344,$G$2:$G$2344,0))),G2099)</f>
        <v>tier - 1</v>
      </c>
      <c r="O2099" s="8" t="str" cm="1">
        <f t="array" ref="O2099">IF(H2099="?",INDEX($H$2:$H$2344,MODE(MATCH($H$2:$H$2344,$H$2:$H$2344,0))),H2099)</f>
        <v>tier - 2</v>
      </c>
      <c r="P2099" s="8" t="str">
        <f t="shared" si="228"/>
        <v>R1011</v>
      </c>
      <c r="Q2099" s="11">
        <f t="shared" si="229"/>
        <v>31696</v>
      </c>
      <c r="R2099" s="9">
        <f t="shared" si="231"/>
        <v>36</v>
      </c>
      <c r="S2099" s="9"/>
      <c r="T2099" s="40">
        <f>COUNTA(Table3[[#This Row],[month]:[age]])</f>
        <v>7</v>
      </c>
    </row>
    <row r="2100" spans="1:20" x14ac:dyDescent="0.25">
      <c r="A2100" t="s">
        <v>2131</v>
      </c>
      <c r="B2100">
        <v>2004</v>
      </c>
      <c r="C2100" t="s">
        <v>15</v>
      </c>
      <c r="D2100">
        <v>1</v>
      </c>
      <c r="E2100">
        <v>2</v>
      </c>
      <c r="F2100" s="42">
        <v>34303.17</v>
      </c>
      <c r="G2100" t="s">
        <v>16</v>
      </c>
      <c r="H2100" t="s">
        <v>12</v>
      </c>
      <c r="I2100" t="s">
        <v>13</v>
      </c>
      <c r="J2100" s="7">
        <f t="shared" si="226"/>
        <v>0</v>
      </c>
      <c r="K2100" s="9" t="str">
        <f t="shared" si="230"/>
        <v>id3444</v>
      </c>
      <c r="L2100" s="8" t="str">
        <f t="shared" si="227"/>
        <v>Nov</v>
      </c>
      <c r="M2100" s="9">
        <f t="shared" si="232"/>
        <v>2004</v>
      </c>
      <c r="N2100" s="8" t="str" cm="1">
        <f t="array" ref="N2100">IF(G2100="?",INDEX($G$2:$G$2344,MODE(MATCH($G$2:$G$2344,$G$2:$G$2344,0))),G2100)</f>
        <v>tier - 1</v>
      </c>
      <c r="O2100" s="8" t="str" cm="1">
        <f t="array" ref="O2100">IF(H2100="?",INDEX($H$2:$H$2344,MODE(MATCH($H$2:$H$2344,$H$2:$H$2344,0))),H2100)</f>
        <v>tier - 3</v>
      </c>
      <c r="P2100" s="8" t="str">
        <f t="shared" si="228"/>
        <v>R1013</v>
      </c>
      <c r="Q2100" s="11">
        <f t="shared" si="229"/>
        <v>38292</v>
      </c>
      <c r="R2100" s="9">
        <f t="shared" si="231"/>
        <v>18</v>
      </c>
      <c r="S2100" s="9"/>
      <c r="T2100" s="40">
        <f>COUNTA(Table3[[#This Row],[month]:[age]])</f>
        <v>7</v>
      </c>
    </row>
    <row r="2101" spans="1:20" x14ac:dyDescent="0.25">
      <c r="A2101" t="s">
        <v>2132</v>
      </c>
      <c r="B2101">
        <v>1983</v>
      </c>
      <c r="C2101" t="s">
        <v>37</v>
      </c>
      <c r="D2101">
        <v>2</v>
      </c>
      <c r="E2101">
        <v>3</v>
      </c>
      <c r="F2101" s="42">
        <v>34307.22</v>
      </c>
      <c r="G2101" t="s">
        <v>11</v>
      </c>
      <c r="H2101" t="s">
        <v>11</v>
      </c>
      <c r="I2101" t="s">
        <v>23</v>
      </c>
      <c r="J2101" s="7">
        <f t="shared" si="226"/>
        <v>0</v>
      </c>
      <c r="K2101" s="9" t="str">
        <f t="shared" si="230"/>
        <v>Id241</v>
      </c>
      <c r="L2101" s="8" t="str">
        <f t="shared" si="227"/>
        <v>Oct</v>
      </c>
      <c r="M2101" s="9">
        <f t="shared" si="232"/>
        <v>1983</v>
      </c>
      <c r="N2101" s="8" t="str" cm="1">
        <f t="array" ref="N2101">IF(G2101="?",INDEX($G$2:$G$2344,MODE(MATCH($G$2:$G$2344,$G$2:$G$2344,0))),G2101)</f>
        <v>tier - 2</v>
      </c>
      <c r="O2101" s="8" t="str" cm="1">
        <f t="array" ref="O2101">IF(H2101="?",INDEX($H$2:$H$2344,MODE(MATCH($H$2:$H$2344,$H$2:$H$2344,0))),H2101)</f>
        <v>tier - 2</v>
      </c>
      <c r="P2101" s="8" t="str">
        <f t="shared" si="228"/>
        <v>R1012</v>
      </c>
      <c r="Q2101" s="11">
        <f t="shared" si="229"/>
        <v>30591</v>
      </c>
      <c r="R2101" s="9">
        <f t="shared" si="231"/>
        <v>39</v>
      </c>
      <c r="S2101" s="9"/>
      <c r="T2101" s="40">
        <f>COUNTA(Table3[[#This Row],[month]:[age]])</f>
        <v>7</v>
      </c>
    </row>
    <row r="2102" spans="1:20" x14ac:dyDescent="0.25">
      <c r="A2102" t="s">
        <v>2133</v>
      </c>
      <c r="B2102">
        <v>1984</v>
      </c>
      <c r="C2102" t="s">
        <v>37</v>
      </c>
      <c r="D2102">
        <v>1</v>
      </c>
      <c r="E2102">
        <v>3</v>
      </c>
      <c r="F2102" s="42">
        <v>34402.22</v>
      </c>
      <c r="G2102" t="s">
        <v>11</v>
      </c>
      <c r="H2102" t="s">
        <v>12</v>
      </c>
      <c r="I2102" t="s">
        <v>42</v>
      </c>
      <c r="J2102" s="7">
        <f t="shared" si="226"/>
        <v>0</v>
      </c>
      <c r="K2102" s="9" t="str">
        <f t="shared" si="230"/>
        <v>Id240</v>
      </c>
      <c r="L2102" s="8" t="str">
        <f t="shared" si="227"/>
        <v>Oct</v>
      </c>
      <c r="M2102" s="9">
        <f t="shared" si="232"/>
        <v>1984</v>
      </c>
      <c r="N2102" s="8" t="str" cm="1">
        <f t="array" ref="N2102">IF(G2102="?",INDEX($G$2:$G$2344,MODE(MATCH($G$2:$G$2344,$G$2:$G$2344,0))),G2102)</f>
        <v>tier - 2</v>
      </c>
      <c r="O2102" s="8" t="str" cm="1">
        <f t="array" ref="O2102">IF(H2102="?",INDEX($H$2:$H$2344,MODE(MATCH($H$2:$H$2344,$H$2:$H$2344,0))),H2102)</f>
        <v>tier - 3</v>
      </c>
      <c r="P2102" s="8" t="str">
        <f t="shared" si="228"/>
        <v>R1011</v>
      </c>
      <c r="Q2102" s="11">
        <f t="shared" si="229"/>
        <v>30956</v>
      </c>
      <c r="R2102" s="9">
        <f t="shared" si="231"/>
        <v>38</v>
      </c>
      <c r="S2102" s="9"/>
      <c r="T2102" s="40">
        <f>COUNTA(Table3[[#This Row],[month]:[age]])</f>
        <v>7</v>
      </c>
    </row>
    <row r="2103" spans="1:20" x14ac:dyDescent="0.25">
      <c r="A2103" t="s">
        <v>2134</v>
      </c>
      <c r="B2103">
        <v>2003</v>
      </c>
      <c r="C2103" t="s">
        <v>37</v>
      </c>
      <c r="D2103">
        <v>5</v>
      </c>
      <c r="E2103">
        <v>0</v>
      </c>
      <c r="F2103" s="42">
        <v>34439.86</v>
      </c>
      <c r="G2103" t="s">
        <v>11</v>
      </c>
      <c r="H2103" t="s">
        <v>16</v>
      </c>
      <c r="I2103" t="s">
        <v>13</v>
      </c>
      <c r="J2103" s="7">
        <f t="shared" si="226"/>
        <v>0</v>
      </c>
      <c r="K2103" s="9" t="str">
        <f t="shared" si="230"/>
        <v>Id239</v>
      </c>
      <c r="L2103" s="8" t="str">
        <f t="shared" si="227"/>
        <v>Oct</v>
      </c>
      <c r="M2103" s="9">
        <f t="shared" si="232"/>
        <v>2003</v>
      </c>
      <c r="N2103" s="8" t="str" cm="1">
        <f t="array" ref="N2103">IF(G2103="?",INDEX($G$2:$G$2344,MODE(MATCH($G$2:$G$2344,$G$2:$G$2344,0))),G2103)</f>
        <v>tier - 2</v>
      </c>
      <c r="O2103" s="8" t="str" cm="1">
        <f t="array" ref="O2103">IF(H2103="?",INDEX($H$2:$H$2344,MODE(MATCH($H$2:$H$2344,$H$2:$H$2344,0))),H2103)</f>
        <v>tier - 1</v>
      </c>
      <c r="P2103" s="8" t="str">
        <f t="shared" si="228"/>
        <v>R1013</v>
      </c>
      <c r="Q2103" s="11">
        <f t="shared" si="229"/>
        <v>37899</v>
      </c>
      <c r="R2103" s="9">
        <f t="shared" si="231"/>
        <v>19</v>
      </c>
      <c r="S2103" s="9"/>
      <c r="T2103" s="40">
        <f>COUNTA(Table3[[#This Row],[month]:[age]])</f>
        <v>7</v>
      </c>
    </row>
    <row r="2104" spans="1:20" x14ac:dyDescent="0.25">
      <c r="A2104" t="s">
        <v>2135</v>
      </c>
      <c r="B2104">
        <v>1990</v>
      </c>
      <c r="C2104" t="s">
        <v>20</v>
      </c>
      <c r="D2104">
        <v>24</v>
      </c>
      <c r="E2104">
        <v>3</v>
      </c>
      <c r="F2104" s="42">
        <v>34456.269999999997</v>
      </c>
      <c r="G2104" t="s">
        <v>16</v>
      </c>
      <c r="H2104" t="s">
        <v>11</v>
      </c>
      <c r="I2104" t="s">
        <v>42</v>
      </c>
      <c r="J2104" s="7">
        <f t="shared" si="226"/>
        <v>0</v>
      </c>
      <c r="K2104" s="9" t="str">
        <f t="shared" si="230"/>
        <v>Id238</v>
      </c>
      <c r="L2104" s="8" t="str">
        <f t="shared" si="227"/>
        <v>Sep</v>
      </c>
      <c r="M2104" s="9">
        <f t="shared" si="232"/>
        <v>1990</v>
      </c>
      <c r="N2104" s="8" t="str" cm="1">
        <f t="array" ref="N2104">IF(G2104="?",INDEX($G$2:$G$2344,MODE(MATCH($G$2:$G$2344,$G$2:$G$2344,0))),G2104)</f>
        <v>tier - 1</v>
      </c>
      <c r="O2104" s="8" t="str" cm="1">
        <f t="array" ref="O2104">IF(H2104="?",INDEX($H$2:$H$2344,MODE(MATCH($H$2:$H$2344,$H$2:$H$2344,0))),H2104)</f>
        <v>tier - 2</v>
      </c>
      <c r="P2104" s="8" t="str">
        <f t="shared" si="228"/>
        <v>R1011</v>
      </c>
      <c r="Q2104" s="11">
        <f t="shared" si="229"/>
        <v>33140</v>
      </c>
      <c r="R2104" s="9">
        <f t="shared" si="231"/>
        <v>32</v>
      </c>
      <c r="S2104" s="9"/>
      <c r="T2104" s="40">
        <f>COUNTA(Table3[[#This Row],[month]:[age]])</f>
        <v>7</v>
      </c>
    </row>
    <row r="2105" spans="1:20" x14ac:dyDescent="0.25">
      <c r="A2105" t="s">
        <v>2136</v>
      </c>
      <c r="B2105">
        <v>1998</v>
      </c>
      <c r="C2105" t="s">
        <v>18</v>
      </c>
      <c r="D2105">
        <v>24</v>
      </c>
      <c r="E2105">
        <v>0</v>
      </c>
      <c r="F2105" s="42">
        <v>34472.839999999997</v>
      </c>
      <c r="G2105" t="s">
        <v>16</v>
      </c>
      <c r="H2105" t="s">
        <v>12</v>
      </c>
      <c r="I2105" t="s">
        <v>42</v>
      </c>
      <c r="J2105" s="7">
        <f t="shared" si="226"/>
        <v>0</v>
      </c>
      <c r="K2105" s="9" t="str">
        <f t="shared" si="230"/>
        <v>Id237</v>
      </c>
      <c r="L2105" s="8" t="str">
        <f t="shared" si="227"/>
        <v>Jun</v>
      </c>
      <c r="M2105" s="9">
        <f t="shared" si="232"/>
        <v>1998</v>
      </c>
      <c r="N2105" s="8" t="str" cm="1">
        <f t="array" ref="N2105">IF(G2105="?",INDEX($G$2:$G$2344,MODE(MATCH($G$2:$G$2344,$G$2:$G$2344,0))),G2105)</f>
        <v>tier - 1</v>
      </c>
      <c r="O2105" s="8" t="str" cm="1">
        <f t="array" ref="O2105">IF(H2105="?",INDEX($H$2:$H$2344,MODE(MATCH($H$2:$H$2344,$H$2:$H$2344,0))),H2105)</f>
        <v>tier - 3</v>
      </c>
      <c r="P2105" s="8" t="str">
        <f t="shared" si="228"/>
        <v>R1011</v>
      </c>
      <c r="Q2105" s="11">
        <f t="shared" si="229"/>
        <v>35970</v>
      </c>
      <c r="R2105" s="9">
        <f t="shared" si="231"/>
        <v>24</v>
      </c>
      <c r="S2105" s="9"/>
      <c r="T2105" s="40">
        <f>COUNTA(Table3[[#This Row],[month]:[age]])</f>
        <v>7</v>
      </c>
    </row>
    <row r="2106" spans="1:20" x14ac:dyDescent="0.25">
      <c r="A2106" t="s">
        <v>2137</v>
      </c>
      <c r="B2106">
        <v>1976</v>
      </c>
      <c r="C2106" t="s">
        <v>15</v>
      </c>
      <c r="D2106">
        <v>25</v>
      </c>
      <c r="E2106">
        <v>2</v>
      </c>
      <c r="F2106" s="42">
        <v>34543.39</v>
      </c>
      <c r="G2106" t="s">
        <v>11</v>
      </c>
      <c r="H2106" t="s">
        <v>12</v>
      </c>
      <c r="I2106" t="s">
        <v>42</v>
      </c>
      <c r="J2106" s="7">
        <f t="shared" si="226"/>
        <v>0</v>
      </c>
      <c r="K2106" s="9" t="str">
        <f t="shared" si="230"/>
        <v>Id236</v>
      </c>
      <c r="L2106" s="8" t="str">
        <f t="shared" si="227"/>
        <v>Nov</v>
      </c>
      <c r="M2106" s="9">
        <f t="shared" si="232"/>
        <v>1976</v>
      </c>
      <c r="N2106" s="8" t="str" cm="1">
        <f t="array" ref="N2106">IF(G2106="?",INDEX($G$2:$G$2344,MODE(MATCH($G$2:$G$2344,$G$2:$G$2344,0))),G2106)</f>
        <v>tier - 2</v>
      </c>
      <c r="O2106" s="8" t="str" cm="1">
        <f t="array" ref="O2106">IF(H2106="?",INDEX($H$2:$H$2344,MODE(MATCH($H$2:$H$2344,$H$2:$H$2344,0))),H2106)</f>
        <v>tier - 3</v>
      </c>
      <c r="P2106" s="8" t="str">
        <f t="shared" si="228"/>
        <v>R1011</v>
      </c>
      <c r="Q2106" s="11">
        <f t="shared" si="229"/>
        <v>28089</v>
      </c>
      <c r="R2106" s="9">
        <f t="shared" si="231"/>
        <v>46</v>
      </c>
      <c r="S2106" s="9"/>
      <c r="T2106" s="40">
        <f>COUNTA(Table3[[#This Row],[month]:[age]])</f>
        <v>7</v>
      </c>
    </row>
    <row r="2107" spans="1:20" x14ac:dyDescent="0.25">
      <c r="A2107" t="s">
        <v>2138</v>
      </c>
      <c r="B2107">
        <v>2004</v>
      </c>
      <c r="C2107" t="s">
        <v>37</v>
      </c>
      <c r="D2107">
        <v>9</v>
      </c>
      <c r="E2107">
        <v>0</v>
      </c>
      <c r="F2107" s="42">
        <v>34617.839999999997</v>
      </c>
      <c r="G2107" t="s">
        <v>16</v>
      </c>
      <c r="H2107" t="s">
        <v>12</v>
      </c>
      <c r="I2107" t="s">
        <v>168</v>
      </c>
      <c r="J2107" s="7">
        <f t="shared" si="226"/>
        <v>0</v>
      </c>
      <c r="K2107" s="9" t="str">
        <f t="shared" si="230"/>
        <v>Id235</v>
      </c>
      <c r="L2107" s="8" t="str">
        <f t="shared" si="227"/>
        <v>Oct</v>
      </c>
      <c r="M2107" s="9">
        <f t="shared" si="232"/>
        <v>2004</v>
      </c>
      <c r="N2107" s="8" t="str" cm="1">
        <f t="array" ref="N2107">IF(G2107="?",INDEX($G$2:$G$2344,MODE(MATCH($G$2:$G$2344,$G$2:$G$2344,0))),G2107)</f>
        <v>tier - 1</v>
      </c>
      <c r="O2107" s="8" t="str" cm="1">
        <f t="array" ref="O2107">IF(H2107="?",INDEX($H$2:$H$2344,MODE(MATCH($H$2:$H$2344,$H$2:$H$2344,0))),H2107)</f>
        <v>tier - 3</v>
      </c>
      <c r="P2107" s="8" t="str">
        <f t="shared" si="228"/>
        <v>R1016</v>
      </c>
      <c r="Q2107" s="11">
        <f t="shared" si="229"/>
        <v>38269</v>
      </c>
      <c r="R2107" s="9">
        <f t="shared" si="231"/>
        <v>18</v>
      </c>
      <c r="S2107" s="9"/>
      <c r="T2107" s="40">
        <f>COUNTA(Table3[[#This Row],[month]:[age]])</f>
        <v>7</v>
      </c>
    </row>
    <row r="2108" spans="1:20" x14ac:dyDescent="0.25">
      <c r="A2108" t="s">
        <v>2139</v>
      </c>
      <c r="B2108">
        <v>1994</v>
      </c>
      <c r="C2108" t="s">
        <v>10</v>
      </c>
      <c r="D2108">
        <v>7</v>
      </c>
      <c r="E2108">
        <v>0</v>
      </c>
      <c r="F2108" s="42">
        <v>34672.15</v>
      </c>
      <c r="G2108" t="s">
        <v>16</v>
      </c>
      <c r="H2108" t="s">
        <v>12</v>
      </c>
      <c r="I2108" t="s">
        <v>13</v>
      </c>
      <c r="J2108" s="7">
        <f t="shared" si="226"/>
        <v>0</v>
      </c>
      <c r="K2108" s="9" t="str">
        <f t="shared" si="230"/>
        <v>Id234</v>
      </c>
      <c r="L2108" s="8" t="str">
        <f t="shared" si="227"/>
        <v>Jul</v>
      </c>
      <c r="M2108" s="9">
        <f t="shared" si="232"/>
        <v>1994</v>
      </c>
      <c r="N2108" s="8" t="str" cm="1">
        <f t="array" ref="N2108">IF(G2108="?",INDEX($G$2:$G$2344,MODE(MATCH($G$2:$G$2344,$G$2:$G$2344,0))),G2108)</f>
        <v>tier - 1</v>
      </c>
      <c r="O2108" s="8" t="str" cm="1">
        <f t="array" ref="O2108">IF(H2108="?",INDEX($H$2:$H$2344,MODE(MATCH($H$2:$H$2344,$H$2:$H$2344,0))),H2108)</f>
        <v>tier - 3</v>
      </c>
      <c r="P2108" s="8" t="str">
        <f t="shared" si="228"/>
        <v>R1013</v>
      </c>
      <c r="Q2108" s="11">
        <f t="shared" si="229"/>
        <v>34522</v>
      </c>
      <c r="R2108" s="9">
        <f t="shared" si="231"/>
        <v>28</v>
      </c>
      <c r="S2108" s="9"/>
      <c r="T2108" s="40">
        <f>COUNTA(Table3[[#This Row],[month]:[age]])</f>
        <v>7</v>
      </c>
    </row>
    <row r="2109" spans="1:20" x14ac:dyDescent="0.25">
      <c r="A2109" t="s">
        <v>2140</v>
      </c>
      <c r="B2109">
        <v>2003</v>
      </c>
      <c r="C2109" t="s">
        <v>10</v>
      </c>
      <c r="D2109">
        <v>3</v>
      </c>
      <c r="E2109">
        <v>0</v>
      </c>
      <c r="F2109" s="42">
        <v>34779.620000000003</v>
      </c>
      <c r="G2109" t="s">
        <v>16</v>
      </c>
      <c r="H2109" t="s">
        <v>11</v>
      </c>
      <c r="I2109" t="s">
        <v>42</v>
      </c>
      <c r="J2109" s="7">
        <f t="shared" si="226"/>
        <v>0</v>
      </c>
      <c r="K2109" s="9" t="str">
        <f t="shared" si="230"/>
        <v>Id233</v>
      </c>
      <c r="L2109" s="8" t="str">
        <f t="shared" si="227"/>
        <v>Jul</v>
      </c>
      <c r="M2109" s="9">
        <f t="shared" si="232"/>
        <v>2003</v>
      </c>
      <c r="N2109" s="8" t="str" cm="1">
        <f t="array" ref="N2109">IF(G2109="?",INDEX($G$2:$G$2344,MODE(MATCH($G$2:$G$2344,$G$2:$G$2344,0))),G2109)</f>
        <v>tier - 1</v>
      </c>
      <c r="O2109" s="8" t="str" cm="1">
        <f t="array" ref="O2109">IF(H2109="?",INDEX($H$2:$H$2344,MODE(MATCH($H$2:$H$2344,$H$2:$H$2344,0))),H2109)</f>
        <v>tier - 2</v>
      </c>
      <c r="P2109" s="8" t="str">
        <f t="shared" si="228"/>
        <v>R1011</v>
      </c>
      <c r="Q2109" s="11">
        <f t="shared" si="229"/>
        <v>37805</v>
      </c>
      <c r="R2109" s="9">
        <f t="shared" si="231"/>
        <v>19</v>
      </c>
      <c r="S2109" s="9"/>
      <c r="T2109" s="40">
        <f>COUNTA(Table3[[#This Row],[month]:[age]])</f>
        <v>7</v>
      </c>
    </row>
    <row r="2110" spans="1:20" x14ac:dyDescent="0.25">
      <c r="A2110" t="s">
        <v>2141</v>
      </c>
      <c r="B2110">
        <v>1995</v>
      </c>
      <c r="C2110" t="s">
        <v>30</v>
      </c>
      <c r="D2110">
        <v>27</v>
      </c>
      <c r="E2110">
        <v>1</v>
      </c>
      <c r="F2110" s="42">
        <v>34806.47</v>
      </c>
      <c r="G2110" t="s">
        <v>16</v>
      </c>
      <c r="H2110" t="s">
        <v>11</v>
      </c>
      <c r="I2110" t="s">
        <v>13</v>
      </c>
      <c r="J2110" s="7">
        <f t="shared" si="226"/>
        <v>0</v>
      </c>
      <c r="K2110" s="9" t="str">
        <f t="shared" si="230"/>
        <v>Id232</v>
      </c>
      <c r="L2110" s="8" t="str">
        <f t="shared" si="227"/>
        <v>Dec</v>
      </c>
      <c r="M2110" s="9">
        <f t="shared" si="232"/>
        <v>1995</v>
      </c>
      <c r="N2110" s="8" t="str" cm="1">
        <f t="array" ref="N2110">IF(G2110="?",INDEX($G$2:$G$2344,MODE(MATCH($G$2:$G$2344,$G$2:$G$2344,0))),G2110)</f>
        <v>tier - 1</v>
      </c>
      <c r="O2110" s="8" t="str" cm="1">
        <f t="array" ref="O2110">IF(H2110="?",INDEX($H$2:$H$2344,MODE(MATCH($H$2:$H$2344,$H$2:$H$2344,0))),H2110)</f>
        <v>tier - 2</v>
      </c>
      <c r="P2110" s="8" t="str">
        <f t="shared" si="228"/>
        <v>R1013</v>
      </c>
      <c r="Q2110" s="11">
        <f t="shared" si="229"/>
        <v>35060</v>
      </c>
      <c r="R2110" s="9">
        <f t="shared" si="231"/>
        <v>27</v>
      </c>
      <c r="S2110" s="9"/>
      <c r="T2110" s="40">
        <f>COUNTA(Table3[[#This Row],[month]:[age]])</f>
        <v>7</v>
      </c>
    </row>
    <row r="2111" spans="1:20" x14ac:dyDescent="0.25">
      <c r="A2111" t="s">
        <v>2142</v>
      </c>
      <c r="B2111">
        <v>2003</v>
      </c>
      <c r="C2111" t="s">
        <v>20</v>
      </c>
      <c r="D2111">
        <v>17</v>
      </c>
      <c r="E2111">
        <v>0</v>
      </c>
      <c r="F2111" s="42">
        <v>34828.65</v>
      </c>
      <c r="G2111" t="s">
        <v>16</v>
      </c>
      <c r="H2111" t="s">
        <v>12</v>
      </c>
      <c r="I2111" t="s">
        <v>42</v>
      </c>
      <c r="J2111" s="7">
        <f t="shared" si="226"/>
        <v>0</v>
      </c>
      <c r="K2111" s="9" t="str">
        <f t="shared" si="230"/>
        <v>Id231</v>
      </c>
      <c r="L2111" s="8" t="str">
        <f t="shared" si="227"/>
        <v>Sep</v>
      </c>
      <c r="M2111" s="9">
        <f t="shared" si="232"/>
        <v>2003</v>
      </c>
      <c r="N2111" s="8" t="str" cm="1">
        <f t="array" ref="N2111">IF(G2111="?",INDEX($G$2:$G$2344,MODE(MATCH($G$2:$G$2344,$G$2:$G$2344,0))),G2111)</f>
        <v>tier - 1</v>
      </c>
      <c r="O2111" s="8" t="str" cm="1">
        <f t="array" ref="O2111">IF(H2111="?",INDEX($H$2:$H$2344,MODE(MATCH($H$2:$H$2344,$H$2:$H$2344,0))),H2111)</f>
        <v>tier - 3</v>
      </c>
      <c r="P2111" s="8" t="str">
        <f t="shared" si="228"/>
        <v>R1011</v>
      </c>
      <c r="Q2111" s="11">
        <f t="shared" si="229"/>
        <v>37881</v>
      </c>
      <c r="R2111" s="9">
        <f t="shared" si="231"/>
        <v>19</v>
      </c>
      <c r="S2111" s="9"/>
      <c r="T2111" s="40">
        <f>COUNTA(Table3[[#This Row],[month]:[age]])</f>
        <v>7</v>
      </c>
    </row>
    <row r="2112" spans="1:20" x14ac:dyDescent="0.25">
      <c r="A2112" t="s">
        <v>2143</v>
      </c>
      <c r="B2112">
        <v>1995</v>
      </c>
      <c r="C2112" t="s">
        <v>37</v>
      </c>
      <c r="D2112">
        <v>17</v>
      </c>
      <c r="E2112">
        <v>0</v>
      </c>
      <c r="F2112" s="42">
        <v>34838.870000000003</v>
      </c>
      <c r="G2112" t="s">
        <v>11</v>
      </c>
      <c r="H2112" t="s">
        <v>12</v>
      </c>
      <c r="I2112" t="s">
        <v>42</v>
      </c>
      <c r="J2112" s="7">
        <f t="shared" si="226"/>
        <v>0</v>
      </c>
      <c r="K2112" s="9" t="str">
        <f t="shared" si="230"/>
        <v>Id230</v>
      </c>
      <c r="L2112" s="8" t="str">
        <f t="shared" si="227"/>
        <v>Oct</v>
      </c>
      <c r="M2112" s="9">
        <f t="shared" si="232"/>
        <v>1995</v>
      </c>
      <c r="N2112" s="8" t="str" cm="1">
        <f t="array" ref="N2112">IF(G2112="?",INDEX($G$2:$G$2344,MODE(MATCH($G$2:$G$2344,$G$2:$G$2344,0))),G2112)</f>
        <v>tier - 2</v>
      </c>
      <c r="O2112" s="8" t="str" cm="1">
        <f t="array" ref="O2112">IF(H2112="?",INDEX($H$2:$H$2344,MODE(MATCH($H$2:$H$2344,$H$2:$H$2344,0))),H2112)</f>
        <v>tier - 3</v>
      </c>
      <c r="P2112" s="8" t="str">
        <f t="shared" si="228"/>
        <v>R1011</v>
      </c>
      <c r="Q2112" s="11">
        <f t="shared" si="229"/>
        <v>34989</v>
      </c>
      <c r="R2112" s="9">
        <f t="shared" si="231"/>
        <v>27</v>
      </c>
      <c r="S2112" s="9"/>
      <c r="T2112" s="40">
        <f>COUNTA(Table3[[#This Row],[month]:[age]])</f>
        <v>7</v>
      </c>
    </row>
    <row r="2113" spans="1:20" x14ac:dyDescent="0.25">
      <c r="A2113" t="s">
        <v>2144</v>
      </c>
      <c r="B2113">
        <v>1983</v>
      </c>
      <c r="C2113" t="s">
        <v>10</v>
      </c>
      <c r="D2113">
        <v>29</v>
      </c>
      <c r="E2113">
        <v>3</v>
      </c>
      <c r="F2113" s="42">
        <v>34940.61</v>
      </c>
      <c r="G2113" t="s">
        <v>11</v>
      </c>
      <c r="H2113" t="s">
        <v>12</v>
      </c>
      <c r="I2113" t="s">
        <v>42</v>
      </c>
      <c r="J2113" s="7">
        <f t="shared" si="226"/>
        <v>0</v>
      </c>
      <c r="K2113" s="9" t="str">
        <f t="shared" si="230"/>
        <v>Id229</v>
      </c>
      <c r="L2113" s="8" t="str">
        <f t="shared" si="227"/>
        <v>Jul</v>
      </c>
      <c r="M2113" s="9">
        <f t="shared" si="232"/>
        <v>1983</v>
      </c>
      <c r="N2113" s="8" t="str" cm="1">
        <f t="array" ref="N2113">IF(G2113="?",INDEX($G$2:$G$2344,MODE(MATCH($G$2:$G$2344,$G$2:$G$2344,0))),G2113)</f>
        <v>tier - 2</v>
      </c>
      <c r="O2113" s="8" t="str" cm="1">
        <f t="array" ref="O2113">IF(H2113="?",INDEX($H$2:$H$2344,MODE(MATCH($H$2:$H$2344,$H$2:$H$2344,0))),H2113)</f>
        <v>tier - 3</v>
      </c>
      <c r="P2113" s="8" t="str">
        <f t="shared" si="228"/>
        <v>R1011</v>
      </c>
      <c r="Q2113" s="11">
        <f t="shared" si="229"/>
        <v>30526</v>
      </c>
      <c r="R2113" s="9">
        <f t="shared" si="231"/>
        <v>39</v>
      </c>
      <c r="S2113" s="9"/>
      <c r="T2113" s="40">
        <f>COUNTA(Table3[[#This Row],[month]:[age]])</f>
        <v>7</v>
      </c>
    </row>
    <row r="2114" spans="1:20" x14ac:dyDescent="0.25">
      <c r="A2114" t="s">
        <v>2145</v>
      </c>
      <c r="B2114">
        <v>1967</v>
      </c>
      <c r="C2114" t="s">
        <v>37</v>
      </c>
      <c r="D2114">
        <v>7</v>
      </c>
      <c r="E2114">
        <v>0</v>
      </c>
      <c r="F2114" s="42">
        <v>34975.68</v>
      </c>
      <c r="G2114" t="s">
        <v>11</v>
      </c>
      <c r="H2114" t="s">
        <v>11</v>
      </c>
      <c r="I2114" t="s">
        <v>42</v>
      </c>
      <c r="J2114" s="7">
        <f t="shared" ref="J2114:J2177" si="233">COUNTIF(A2114:I2114, "?")</f>
        <v>0</v>
      </c>
      <c r="K2114" s="9" t="str">
        <f t="shared" si="230"/>
        <v>Id228</v>
      </c>
      <c r="L2114" s="8" t="str">
        <f t="shared" ref="L2114:L2177" si="234">IF(C2114="?", "Sep", C2114)</f>
        <v>Oct</v>
      </c>
      <c r="M2114" s="9">
        <f t="shared" si="232"/>
        <v>1967</v>
      </c>
      <c r="N2114" s="8" t="str" cm="1">
        <f t="array" ref="N2114">IF(G2114="?",INDEX($G$2:$G$2344,MODE(MATCH($G$2:$G$2344,$G$2:$G$2344,0))),G2114)</f>
        <v>tier - 2</v>
      </c>
      <c r="O2114" s="8" t="str" cm="1">
        <f t="array" ref="O2114">IF(H2114="?",INDEX($H$2:$H$2344,MODE(MATCH($H$2:$H$2344,$H$2:$H$2344,0))),H2114)</f>
        <v>tier - 2</v>
      </c>
      <c r="P2114" s="8" t="str">
        <f t="shared" ref="P2114:P2177" si="235">IF(I2114="?", "Unknown", I2114)</f>
        <v>R1011</v>
      </c>
      <c r="Q2114" s="11">
        <f t="shared" ref="Q2114:Q2177" si="236">DATE(B2114, MONTH(1 &amp; L2114), D2114)</f>
        <v>24752</v>
      </c>
      <c r="R2114" s="9">
        <f t="shared" si="231"/>
        <v>55</v>
      </c>
      <c r="S2114" s="9"/>
      <c r="T2114" s="40">
        <f>COUNTA(Table3[[#This Row],[month]:[age]])</f>
        <v>7</v>
      </c>
    </row>
    <row r="2115" spans="1:20" x14ac:dyDescent="0.25">
      <c r="A2115" t="s">
        <v>2146</v>
      </c>
      <c r="B2115">
        <v>1998</v>
      </c>
      <c r="C2115" t="s">
        <v>35</v>
      </c>
      <c r="D2115">
        <v>22</v>
      </c>
      <c r="E2115">
        <v>0</v>
      </c>
      <c r="F2115" s="42">
        <v>34976.42</v>
      </c>
      <c r="G2115" t="s">
        <v>11</v>
      </c>
      <c r="H2115" t="s">
        <v>16</v>
      </c>
      <c r="I2115" t="s">
        <v>42</v>
      </c>
      <c r="J2115" s="7">
        <f t="shared" si="233"/>
        <v>0</v>
      </c>
      <c r="K2115" s="9" t="str">
        <f t="shared" ref="K2115:K2178" si="237">IF(A2115="?", "Unknown", A2115)</f>
        <v>Id227</v>
      </c>
      <c r="L2115" s="8" t="str">
        <f t="shared" si="234"/>
        <v>Aug</v>
      </c>
      <c r="M2115" s="9">
        <f t="shared" si="232"/>
        <v>1998</v>
      </c>
      <c r="N2115" s="8" t="str" cm="1">
        <f t="array" ref="N2115">IF(G2115="?",INDEX($G$2:$G$2344,MODE(MATCH($G$2:$G$2344,$G$2:$G$2344,0))),G2115)</f>
        <v>tier - 2</v>
      </c>
      <c r="O2115" s="8" t="str" cm="1">
        <f t="array" ref="O2115">IF(H2115="?",INDEX($H$2:$H$2344,MODE(MATCH($H$2:$H$2344,$H$2:$H$2344,0))),H2115)</f>
        <v>tier - 1</v>
      </c>
      <c r="P2115" s="8" t="str">
        <f t="shared" si="235"/>
        <v>R1011</v>
      </c>
      <c r="Q2115" s="11">
        <f t="shared" si="236"/>
        <v>36029</v>
      </c>
      <c r="R2115" s="9">
        <f t="shared" ref="R2115:R2178" si="238">DATEDIF(Q2115, DATE(2023,6,8), "Y")</f>
        <v>24</v>
      </c>
      <c r="S2115" s="9"/>
      <c r="T2115" s="40">
        <f>COUNTA(Table3[[#This Row],[month]:[age]])</f>
        <v>7</v>
      </c>
    </row>
    <row r="2116" spans="1:20" x14ac:dyDescent="0.25">
      <c r="A2116" t="s">
        <v>2147</v>
      </c>
      <c r="B2116">
        <v>1997</v>
      </c>
      <c r="C2116" t="s">
        <v>35</v>
      </c>
      <c r="D2116">
        <v>22</v>
      </c>
      <c r="E2116">
        <v>0</v>
      </c>
      <c r="F2116" s="42">
        <v>34979.86</v>
      </c>
      <c r="G2116" t="s">
        <v>11</v>
      </c>
      <c r="H2116" t="s">
        <v>11</v>
      </c>
      <c r="I2116" t="s">
        <v>42</v>
      </c>
      <c r="J2116" s="7">
        <f t="shared" si="233"/>
        <v>0</v>
      </c>
      <c r="K2116" s="9" t="str">
        <f t="shared" si="237"/>
        <v>Id226</v>
      </c>
      <c r="L2116" s="8" t="str">
        <f t="shared" si="234"/>
        <v>Aug</v>
      </c>
      <c r="M2116" s="9">
        <f t="shared" si="232"/>
        <v>1997</v>
      </c>
      <c r="N2116" s="8" t="str" cm="1">
        <f t="array" ref="N2116">IF(G2116="?",INDEX($G$2:$G$2344,MODE(MATCH($G$2:$G$2344,$G$2:$G$2344,0))),G2116)</f>
        <v>tier - 2</v>
      </c>
      <c r="O2116" s="8" t="str" cm="1">
        <f t="array" ref="O2116">IF(H2116="?",INDEX($H$2:$H$2344,MODE(MATCH($H$2:$H$2344,$H$2:$H$2344,0))),H2116)</f>
        <v>tier - 2</v>
      </c>
      <c r="P2116" s="8" t="str">
        <f t="shared" si="235"/>
        <v>R1011</v>
      </c>
      <c r="Q2116" s="11">
        <f t="shared" si="236"/>
        <v>35664</v>
      </c>
      <c r="R2116" s="9">
        <f t="shared" si="238"/>
        <v>25</v>
      </c>
      <c r="S2116" s="9"/>
      <c r="T2116" s="40">
        <f>COUNTA(Table3[[#This Row],[month]:[age]])</f>
        <v>7</v>
      </c>
    </row>
    <row r="2117" spans="1:20" x14ac:dyDescent="0.25">
      <c r="A2117" t="s">
        <v>2148</v>
      </c>
      <c r="B2117">
        <v>1982</v>
      </c>
      <c r="C2117" t="s">
        <v>10</v>
      </c>
      <c r="D2117">
        <v>5</v>
      </c>
      <c r="E2117">
        <v>3</v>
      </c>
      <c r="F2117" s="42">
        <v>35000.730000000003</v>
      </c>
      <c r="G2117" t="s">
        <v>11</v>
      </c>
      <c r="H2117" t="s">
        <v>12</v>
      </c>
      <c r="I2117" t="s">
        <v>42</v>
      </c>
      <c r="J2117" s="7">
        <f t="shared" si="233"/>
        <v>0</v>
      </c>
      <c r="K2117" s="9" t="str">
        <f t="shared" si="237"/>
        <v>Id225</v>
      </c>
      <c r="L2117" s="8" t="str">
        <f t="shared" si="234"/>
        <v>Jul</v>
      </c>
      <c r="M2117" s="9">
        <f t="shared" si="232"/>
        <v>1982</v>
      </c>
      <c r="N2117" s="8" t="str" cm="1">
        <f t="array" ref="N2117">IF(G2117="?",INDEX($G$2:$G$2344,MODE(MATCH($G$2:$G$2344,$G$2:$G$2344,0))),G2117)</f>
        <v>tier - 2</v>
      </c>
      <c r="O2117" s="8" t="str" cm="1">
        <f t="array" ref="O2117">IF(H2117="?",INDEX($H$2:$H$2344,MODE(MATCH($H$2:$H$2344,$H$2:$H$2344,0))),H2117)</f>
        <v>tier - 3</v>
      </c>
      <c r="P2117" s="8" t="str">
        <f t="shared" si="235"/>
        <v>R1011</v>
      </c>
      <c r="Q2117" s="11">
        <f t="shared" si="236"/>
        <v>30137</v>
      </c>
      <c r="R2117" s="9">
        <f t="shared" si="238"/>
        <v>40</v>
      </c>
      <c r="S2117" s="9"/>
      <c r="T2117" s="40">
        <f>COUNTA(Table3[[#This Row],[month]:[age]])</f>
        <v>7</v>
      </c>
    </row>
    <row r="2118" spans="1:20" x14ac:dyDescent="0.25">
      <c r="A2118" t="s">
        <v>2149</v>
      </c>
      <c r="B2118">
        <v>1975</v>
      </c>
      <c r="C2118" t="s">
        <v>35</v>
      </c>
      <c r="D2118">
        <v>29</v>
      </c>
      <c r="E2118">
        <v>1</v>
      </c>
      <c r="F2118" s="42">
        <v>35050.620000000003</v>
      </c>
      <c r="G2118" t="s">
        <v>11</v>
      </c>
      <c r="H2118" t="s">
        <v>16</v>
      </c>
      <c r="I2118" t="s">
        <v>42</v>
      </c>
      <c r="J2118" s="7">
        <f t="shared" si="233"/>
        <v>0</v>
      </c>
      <c r="K2118" s="9" t="str">
        <f t="shared" si="237"/>
        <v>Id224</v>
      </c>
      <c r="L2118" s="8" t="str">
        <f t="shared" si="234"/>
        <v>Aug</v>
      </c>
      <c r="M2118" s="9">
        <f t="shared" si="232"/>
        <v>1975</v>
      </c>
      <c r="N2118" s="8" t="str" cm="1">
        <f t="array" ref="N2118">IF(G2118="?",INDEX($G$2:$G$2344,MODE(MATCH($G$2:$G$2344,$G$2:$G$2344,0))),G2118)</f>
        <v>tier - 2</v>
      </c>
      <c r="O2118" s="8" t="str" cm="1">
        <f t="array" ref="O2118">IF(H2118="?",INDEX($H$2:$H$2344,MODE(MATCH($H$2:$H$2344,$H$2:$H$2344,0))),H2118)</f>
        <v>tier - 1</v>
      </c>
      <c r="P2118" s="8" t="str">
        <f t="shared" si="235"/>
        <v>R1011</v>
      </c>
      <c r="Q2118" s="11">
        <f t="shared" si="236"/>
        <v>27635</v>
      </c>
      <c r="R2118" s="9">
        <f t="shared" si="238"/>
        <v>47</v>
      </c>
      <c r="S2118" s="9"/>
      <c r="T2118" s="40">
        <f>COUNTA(Table3[[#This Row],[month]:[age]])</f>
        <v>7</v>
      </c>
    </row>
    <row r="2119" spans="1:20" x14ac:dyDescent="0.25">
      <c r="A2119" t="s">
        <v>2150</v>
      </c>
      <c r="B2119">
        <v>1977</v>
      </c>
      <c r="C2119" t="s">
        <v>18</v>
      </c>
      <c r="D2119">
        <v>29</v>
      </c>
      <c r="E2119">
        <v>0</v>
      </c>
      <c r="F2119" s="42">
        <v>35069.370000000003</v>
      </c>
      <c r="G2119" t="s">
        <v>16</v>
      </c>
      <c r="H2119" t="s">
        <v>16</v>
      </c>
      <c r="I2119" t="s">
        <v>356</v>
      </c>
      <c r="J2119" s="7">
        <f t="shared" si="233"/>
        <v>0</v>
      </c>
      <c r="K2119" s="9" t="str">
        <f t="shared" si="237"/>
        <v>Id223</v>
      </c>
      <c r="L2119" s="8" t="str">
        <f t="shared" si="234"/>
        <v>Jun</v>
      </c>
      <c r="M2119" s="9">
        <f t="shared" si="232"/>
        <v>1977</v>
      </c>
      <c r="N2119" s="8" t="str" cm="1">
        <f t="array" ref="N2119">IF(G2119="?",INDEX($G$2:$G$2344,MODE(MATCH($G$2:$G$2344,$G$2:$G$2344,0))),G2119)</f>
        <v>tier - 1</v>
      </c>
      <c r="O2119" s="8" t="str" cm="1">
        <f t="array" ref="O2119">IF(H2119="?",INDEX($H$2:$H$2344,MODE(MATCH($H$2:$H$2344,$H$2:$H$2344,0))),H2119)</f>
        <v>tier - 1</v>
      </c>
      <c r="P2119" s="8" t="str">
        <f t="shared" si="235"/>
        <v>R1017</v>
      </c>
      <c r="Q2119" s="11">
        <f t="shared" si="236"/>
        <v>28305</v>
      </c>
      <c r="R2119" s="9">
        <f t="shared" si="238"/>
        <v>45</v>
      </c>
      <c r="S2119" s="9"/>
      <c r="T2119" s="40">
        <f>COUNTA(Table3[[#This Row],[month]:[age]])</f>
        <v>7</v>
      </c>
    </row>
    <row r="2120" spans="1:20" x14ac:dyDescent="0.25">
      <c r="A2120" t="s">
        <v>2151</v>
      </c>
      <c r="B2120">
        <v>1998</v>
      </c>
      <c r="C2120" t="s">
        <v>30</v>
      </c>
      <c r="D2120">
        <v>22</v>
      </c>
      <c r="E2120">
        <v>0</v>
      </c>
      <c r="F2120" s="42">
        <v>35147.53</v>
      </c>
      <c r="G2120" t="s">
        <v>16</v>
      </c>
      <c r="H2120" t="s">
        <v>16</v>
      </c>
      <c r="I2120" t="s">
        <v>168</v>
      </c>
      <c r="J2120" s="7">
        <f t="shared" si="233"/>
        <v>0</v>
      </c>
      <c r="K2120" s="9" t="str">
        <f t="shared" si="237"/>
        <v>Id222</v>
      </c>
      <c r="L2120" s="8" t="str">
        <f t="shared" si="234"/>
        <v>Dec</v>
      </c>
      <c r="M2120" s="9">
        <f t="shared" si="232"/>
        <v>1998</v>
      </c>
      <c r="N2120" s="8" t="str" cm="1">
        <f t="array" ref="N2120">IF(G2120="?",INDEX($G$2:$G$2344,MODE(MATCH($G$2:$G$2344,$G$2:$G$2344,0))),G2120)</f>
        <v>tier - 1</v>
      </c>
      <c r="O2120" s="8" t="str" cm="1">
        <f t="array" ref="O2120">IF(H2120="?",INDEX($H$2:$H$2344,MODE(MATCH($H$2:$H$2344,$H$2:$H$2344,0))),H2120)</f>
        <v>tier - 1</v>
      </c>
      <c r="P2120" s="8" t="str">
        <f t="shared" si="235"/>
        <v>R1016</v>
      </c>
      <c r="Q2120" s="11">
        <f t="shared" si="236"/>
        <v>36151</v>
      </c>
      <c r="R2120" s="9">
        <f t="shared" si="238"/>
        <v>24</v>
      </c>
      <c r="S2120" s="9"/>
      <c r="T2120" s="40">
        <f>COUNTA(Table3[[#This Row],[month]:[age]])</f>
        <v>7</v>
      </c>
    </row>
    <row r="2121" spans="1:20" x14ac:dyDescent="0.25">
      <c r="A2121" t="s">
        <v>2152</v>
      </c>
      <c r="B2121">
        <v>1967</v>
      </c>
      <c r="C2121" t="s">
        <v>30</v>
      </c>
      <c r="D2121">
        <v>30</v>
      </c>
      <c r="E2121">
        <v>1</v>
      </c>
      <c r="F2121" s="42">
        <v>35160.129999999997</v>
      </c>
      <c r="G2121" t="s">
        <v>11</v>
      </c>
      <c r="H2121" t="s">
        <v>11</v>
      </c>
      <c r="I2121" t="s">
        <v>42</v>
      </c>
      <c r="J2121" s="7">
        <f t="shared" si="233"/>
        <v>0</v>
      </c>
      <c r="K2121" s="9" t="str">
        <f t="shared" si="237"/>
        <v>Id221</v>
      </c>
      <c r="L2121" s="8" t="str">
        <f t="shared" si="234"/>
        <v>Dec</v>
      </c>
      <c r="M2121" s="9">
        <f t="shared" si="232"/>
        <v>1967</v>
      </c>
      <c r="N2121" s="8" t="str" cm="1">
        <f t="array" ref="N2121">IF(G2121="?",INDEX($G$2:$G$2344,MODE(MATCH($G$2:$G$2344,$G$2:$G$2344,0))),G2121)</f>
        <v>tier - 2</v>
      </c>
      <c r="O2121" s="8" t="str" cm="1">
        <f t="array" ref="O2121">IF(H2121="?",INDEX($H$2:$H$2344,MODE(MATCH($H$2:$H$2344,$H$2:$H$2344,0))),H2121)</f>
        <v>tier - 2</v>
      </c>
      <c r="P2121" s="8" t="str">
        <f t="shared" si="235"/>
        <v>R1011</v>
      </c>
      <c r="Q2121" s="11">
        <f t="shared" si="236"/>
        <v>24836</v>
      </c>
      <c r="R2121" s="9">
        <f t="shared" si="238"/>
        <v>55</v>
      </c>
      <c r="S2121" s="9"/>
      <c r="T2121" s="40">
        <f>COUNTA(Table3[[#This Row],[month]:[age]])</f>
        <v>7</v>
      </c>
    </row>
    <row r="2122" spans="1:20" x14ac:dyDescent="0.25">
      <c r="A2122" t="s">
        <v>2153</v>
      </c>
      <c r="B2122">
        <v>1997</v>
      </c>
      <c r="C2122" t="s">
        <v>10</v>
      </c>
      <c r="D2122">
        <v>9</v>
      </c>
      <c r="E2122">
        <v>0</v>
      </c>
      <c r="F2122" s="42">
        <v>35302.089999999997</v>
      </c>
      <c r="G2122" t="s">
        <v>16</v>
      </c>
      <c r="H2122" t="s">
        <v>11</v>
      </c>
      <c r="I2122" t="s">
        <v>42</v>
      </c>
      <c r="J2122" s="7">
        <f t="shared" si="233"/>
        <v>0</v>
      </c>
      <c r="K2122" s="9" t="str">
        <f t="shared" si="237"/>
        <v>Id220</v>
      </c>
      <c r="L2122" s="8" t="str">
        <f t="shared" si="234"/>
        <v>Jul</v>
      </c>
      <c r="M2122" s="9">
        <f t="shared" si="232"/>
        <v>1997</v>
      </c>
      <c r="N2122" s="8" t="str" cm="1">
        <f t="array" ref="N2122">IF(G2122="?",INDEX($G$2:$G$2344,MODE(MATCH($G$2:$G$2344,$G$2:$G$2344,0))),G2122)</f>
        <v>tier - 1</v>
      </c>
      <c r="O2122" s="8" t="str" cm="1">
        <f t="array" ref="O2122">IF(H2122="?",INDEX($H$2:$H$2344,MODE(MATCH($H$2:$H$2344,$H$2:$H$2344,0))),H2122)</f>
        <v>tier - 2</v>
      </c>
      <c r="P2122" s="8" t="str">
        <f t="shared" si="235"/>
        <v>R1011</v>
      </c>
      <c r="Q2122" s="11">
        <f t="shared" si="236"/>
        <v>35620</v>
      </c>
      <c r="R2122" s="9">
        <f t="shared" si="238"/>
        <v>25</v>
      </c>
      <c r="S2122" s="9"/>
      <c r="T2122" s="40">
        <f>COUNTA(Table3[[#This Row],[month]:[age]])</f>
        <v>7</v>
      </c>
    </row>
    <row r="2123" spans="1:20" x14ac:dyDescent="0.25">
      <c r="A2123" t="s">
        <v>2154</v>
      </c>
      <c r="B2123">
        <v>1988</v>
      </c>
      <c r="C2123" t="s">
        <v>20</v>
      </c>
      <c r="D2123">
        <v>19</v>
      </c>
      <c r="E2123">
        <v>3</v>
      </c>
      <c r="F2123" s="42">
        <v>35315.96</v>
      </c>
      <c r="G2123" t="s">
        <v>11</v>
      </c>
      <c r="H2123" t="s">
        <v>16</v>
      </c>
      <c r="I2123" t="s">
        <v>42</v>
      </c>
      <c r="J2123" s="7">
        <f t="shared" si="233"/>
        <v>0</v>
      </c>
      <c r="K2123" s="9" t="str">
        <f t="shared" si="237"/>
        <v>Id219</v>
      </c>
      <c r="L2123" s="8" t="str">
        <f t="shared" si="234"/>
        <v>Sep</v>
      </c>
      <c r="M2123" s="9">
        <f t="shared" si="232"/>
        <v>1988</v>
      </c>
      <c r="N2123" s="8" t="str" cm="1">
        <f t="array" ref="N2123">IF(G2123="?",INDEX($G$2:$G$2344,MODE(MATCH($G$2:$G$2344,$G$2:$G$2344,0))),G2123)</f>
        <v>tier - 2</v>
      </c>
      <c r="O2123" s="8" t="str" cm="1">
        <f t="array" ref="O2123">IF(H2123="?",INDEX($H$2:$H$2344,MODE(MATCH($H$2:$H$2344,$H$2:$H$2344,0))),H2123)</f>
        <v>tier - 1</v>
      </c>
      <c r="P2123" s="8" t="str">
        <f t="shared" si="235"/>
        <v>R1011</v>
      </c>
      <c r="Q2123" s="11">
        <f t="shared" si="236"/>
        <v>32405</v>
      </c>
      <c r="R2123" s="9">
        <f t="shared" si="238"/>
        <v>34</v>
      </c>
      <c r="S2123" s="9"/>
      <c r="T2123" s="40">
        <f>COUNTA(Table3[[#This Row],[month]:[age]])</f>
        <v>7</v>
      </c>
    </row>
    <row r="2124" spans="1:20" x14ac:dyDescent="0.25">
      <c r="A2124" t="s">
        <v>2155</v>
      </c>
      <c r="B2124">
        <v>1971</v>
      </c>
      <c r="C2124" t="s">
        <v>20</v>
      </c>
      <c r="D2124">
        <v>22</v>
      </c>
      <c r="E2124">
        <v>0</v>
      </c>
      <c r="F2124" s="42">
        <v>35345.730000000003</v>
      </c>
      <c r="G2124" t="s">
        <v>11</v>
      </c>
      <c r="H2124" t="s">
        <v>12</v>
      </c>
      <c r="I2124" t="s">
        <v>42</v>
      </c>
      <c r="J2124" s="7">
        <f t="shared" si="233"/>
        <v>0</v>
      </c>
      <c r="K2124" s="9" t="str">
        <f t="shared" si="237"/>
        <v>Id218</v>
      </c>
      <c r="L2124" s="8" t="str">
        <f t="shared" si="234"/>
        <v>Sep</v>
      </c>
      <c r="M2124" s="9">
        <f t="shared" si="232"/>
        <v>1971</v>
      </c>
      <c r="N2124" s="8" t="str" cm="1">
        <f t="array" ref="N2124">IF(G2124="?",INDEX($G$2:$G$2344,MODE(MATCH($G$2:$G$2344,$G$2:$G$2344,0))),G2124)</f>
        <v>tier - 2</v>
      </c>
      <c r="O2124" s="8" t="str" cm="1">
        <f t="array" ref="O2124">IF(H2124="?",INDEX($H$2:$H$2344,MODE(MATCH($H$2:$H$2344,$H$2:$H$2344,0))),H2124)</f>
        <v>tier - 3</v>
      </c>
      <c r="P2124" s="8" t="str">
        <f t="shared" si="235"/>
        <v>R1011</v>
      </c>
      <c r="Q2124" s="11">
        <f t="shared" si="236"/>
        <v>26198</v>
      </c>
      <c r="R2124" s="9">
        <f t="shared" si="238"/>
        <v>51</v>
      </c>
      <c r="S2124" s="9"/>
      <c r="T2124" s="40">
        <f>COUNTA(Table3[[#This Row],[month]:[age]])</f>
        <v>7</v>
      </c>
    </row>
    <row r="2125" spans="1:20" x14ac:dyDescent="0.25">
      <c r="A2125" t="s">
        <v>2156</v>
      </c>
      <c r="B2125">
        <v>1988</v>
      </c>
      <c r="C2125" t="s">
        <v>15</v>
      </c>
      <c r="D2125">
        <v>20</v>
      </c>
      <c r="E2125">
        <v>0</v>
      </c>
      <c r="F2125" s="42">
        <v>35491.64</v>
      </c>
      <c r="G2125" t="s">
        <v>16</v>
      </c>
      <c r="H2125" t="s">
        <v>11</v>
      </c>
      <c r="I2125" t="s">
        <v>42</v>
      </c>
      <c r="J2125" s="7">
        <f t="shared" si="233"/>
        <v>0</v>
      </c>
      <c r="K2125" s="9" t="str">
        <f t="shared" si="237"/>
        <v>Id217</v>
      </c>
      <c r="L2125" s="8" t="str">
        <f t="shared" si="234"/>
        <v>Nov</v>
      </c>
      <c r="M2125" s="9">
        <f t="shared" si="232"/>
        <v>1988</v>
      </c>
      <c r="N2125" s="8" t="str" cm="1">
        <f t="array" ref="N2125">IF(G2125="?",INDEX($G$2:$G$2344,MODE(MATCH($G$2:$G$2344,$G$2:$G$2344,0))),G2125)</f>
        <v>tier - 1</v>
      </c>
      <c r="O2125" s="8" t="str" cm="1">
        <f t="array" ref="O2125">IF(H2125="?",INDEX($H$2:$H$2344,MODE(MATCH($H$2:$H$2344,$H$2:$H$2344,0))),H2125)</f>
        <v>tier - 2</v>
      </c>
      <c r="P2125" s="8" t="str">
        <f t="shared" si="235"/>
        <v>R1011</v>
      </c>
      <c r="Q2125" s="11">
        <f t="shared" si="236"/>
        <v>32467</v>
      </c>
      <c r="R2125" s="9">
        <f t="shared" si="238"/>
        <v>34</v>
      </c>
      <c r="S2125" s="9"/>
      <c r="T2125" s="40">
        <f>COUNTA(Table3[[#This Row],[month]:[age]])</f>
        <v>7</v>
      </c>
    </row>
    <row r="2126" spans="1:20" x14ac:dyDescent="0.25">
      <c r="A2126" t="s">
        <v>2157</v>
      </c>
      <c r="B2126">
        <v>1973</v>
      </c>
      <c r="C2126" t="s">
        <v>30</v>
      </c>
      <c r="D2126">
        <v>16</v>
      </c>
      <c r="E2126">
        <v>0</v>
      </c>
      <c r="F2126" s="42">
        <v>35517.19</v>
      </c>
      <c r="G2126" t="s">
        <v>11</v>
      </c>
      <c r="H2126" t="s">
        <v>11</v>
      </c>
      <c r="I2126" t="s">
        <v>42</v>
      </c>
      <c r="J2126" s="7">
        <f t="shared" si="233"/>
        <v>0</v>
      </c>
      <c r="K2126" s="9" t="str">
        <f t="shared" si="237"/>
        <v>Id216</v>
      </c>
      <c r="L2126" s="8" t="str">
        <f t="shared" si="234"/>
        <v>Dec</v>
      </c>
      <c r="M2126" s="9">
        <f t="shared" si="232"/>
        <v>1973</v>
      </c>
      <c r="N2126" s="8" t="str" cm="1">
        <f t="array" ref="N2126">IF(G2126="?",INDEX($G$2:$G$2344,MODE(MATCH($G$2:$G$2344,$G$2:$G$2344,0))),G2126)</f>
        <v>tier - 2</v>
      </c>
      <c r="O2126" s="8" t="str" cm="1">
        <f t="array" ref="O2126">IF(H2126="?",INDEX($H$2:$H$2344,MODE(MATCH($H$2:$H$2344,$H$2:$H$2344,0))),H2126)</f>
        <v>tier - 2</v>
      </c>
      <c r="P2126" s="8" t="str">
        <f t="shared" si="235"/>
        <v>R1011</v>
      </c>
      <c r="Q2126" s="11">
        <f t="shared" si="236"/>
        <v>27014</v>
      </c>
      <c r="R2126" s="9">
        <f t="shared" si="238"/>
        <v>49</v>
      </c>
      <c r="S2126" s="9"/>
      <c r="T2126" s="40">
        <f>COUNTA(Table3[[#This Row],[month]:[age]])</f>
        <v>7</v>
      </c>
    </row>
    <row r="2127" spans="1:20" x14ac:dyDescent="0.25">
      <c r="A2127" t="s">
        <v>2158</v>
      </c>
      <c r="B2127">
        <v>1992</v>
      </c>
      <c r="C2127" t="s">
        <v>20</v>
      </c>
      <c r="D2127">
        <v>13</v>
      </c>
      <c r="E2127">
        <v>0</v>
      </c>
      <c r="F2127" s="42">
        <v>35547.47</v>
      </c>
      <c r="G2127" t="s">
        <v>11</v>
      </c>
      <c r="H2127" t="s">
        <v>12</v>
      </c>
      <c r="I2127" t="s">
        <v>42</v>
      </c>
      <c r="J2127" s="7">
        <f t="shared" si="233"/>
        <v>0</v>
      </c>
      <c r="K2127" s="9" t="str">
        <f t="shared" si="237"/>
        <v>Id215</v>
      </c>
      <c r="L2127" s="8" t="str">
        <f t="shared" si="234"/>
        <v>Sep</v>
      </c>
      <c r="M2127" s="9">
        <f t="shared" si="232"/>
        <v>1992</v>
      </c>
      <c r="N2127" s="8" t="str" cm="1">
        <f t="array" ref="N2127">IF(G2127="?",INDEX($G$2:$G$2344,MODE(MATCH($G$2:$G$2344,$G$2:$G$2344,0))),G2127)</f>
        <v>tier - 2</v>
      </c>
      <c r="O2127" s="8" t="str" cm="1">
        <f t="array" ref="O2127">IF(H2127="?",INDEX($H$2:$H$2344,MODE(MATCH($H$2:$H$2344,$H$2:$H$2344,0))),H2127)</f>
        <v>tier - 3</v>
      </c>
      <c r="P2127" s="8" t="str">
        <f t="shared" si="235"/>
        <v>R1011</v>
      </c>
      <c r="Q2127" s="11">
        <f t="shared" si="236"/>
        <v>33860</v>
      </c>
      <c r="R2127" s="9">
        <f t="shared" si="238"/>
        <v>30</v>
      </c>
      <c r="S2127" s="9"/>
      <c r="T2127" s="40">
        <f>COUNTA(Table3[[#This Row],[month]:[age]])</f>
        <v>7</v>
      </c>
    </row>
    <row r="2128" spans="1:20" x14ac:dyDescent="0.25">
      <c r="A2128" t="s">
        <v>2159</v>
      </c>
      <c r="B2128">
        <v>1973</v>
      </c>
      <c r="C2128" t="s">
        <v>37</v>
      </c>
      <c r="D2128">
        <v>27</v>
      </c>
      <c r="E2128">
        <v>0</v>
      </c>
      <c r="F2128" s="42">
        <v>35547.72</v>
      </c>
      <c r="G2128" t="s">
        <v>16</v>
      </c>
      <c r="H2128" t="s">
        <v>16</v>
      </c>
      <c r="I2128" t="s">
        <v>42</v>
      </c>
      <c r="J2128" s="7">
        <f t="shared" si="233"/>
        <v>0</v>
      </c>
      <c r="K2128" s="9" t="str">
        <f t="shared" si="237"/>
        <v>Id214</v>
      </c>
      <c r="L2128" s="8" t="str">
        <f t="shared" si="234"/>
        <v>Oct</v>
      </c>
      <c r="M2128" s="9">
        <f t="shared" si="232"/>
        <v>1973</v>
      </c>
      <c r="N2128" s="8" t="str" cm="1">
        <f t="array" ref="N2128">IF(G2128="?",INDEX($G$2:$G$2344,MODE(MATCH($G$2:$G$2344,$G$2:$G$2344,0))),G2128)</f>
        <v>tier - 1</v>
      </c>
      <c r="O2128" s="8" t="str" cm="1">
        <f t="array" ref="O2128">IF(H2128="?",INDEX($H$2:$H$2344,MODE(MATCH($H$2:$H$2344,$H$2:$H$2344,0))),H2128)</f>
        <v>tier - 1</v>
      </c>
      <c r="P2128" s="8" t="str">
        <f t="shared" si="235"/>
        <v>R1011</v>
      </c>
      <c r="Q2128" s="11">
        <f t="shared" si="236"/>
        <v>26964</v>
      </c>
      <c r="R2128" s="9">
        <f t="shared" si="238"/>
        <v>49</v>
      </c>
      <c r="S2128" s="9"/>
      <c r="T2128" s="40">
        <f>COUNTA(Table3[[#This Row],[month]:[age]])</f>
        <v>7</v>
      </c>
    </row>
    <row r="2129" spans="1:20" x14ac:dyDescent="0.25">
      <c r="A2129" t="s">
        <v>2160</v>
      </c>
      <c r="B2129">
        <v>1964</v>
      </c>
      <c r="C2129" t="s">
        <v>35</v>
      </c>
      <c r="D2129">
        <v>29</v>
      </c>
      <c r="E2129">
        <v>0</v>
      </c>
      <c r="F2129" s="42">
        <v>35573.26</v>
      </c>
      <c r="G2129" t="s">
        <v>11</v>
      </c>
      <c r="H2129" t="s">
        <v>16</v>
      </c>
      <c r="I2129" t="s">
        <v>42</v>
      </c>
      <c r="J2129" s="7">
        <f t="shared" si="233"/>
        <v>0</v>
      </c>
      <c r="K2129" s="9" t="str">
        <f t="shared" si="237"/>
        <v>Id213</v>
      </c>
      <c r="L2129" s="8" t="str">
        <f t="shared" si="234"/>
        <v>Aug</v>
      </c>
      <c r="M2129" s="9">
        <f t="shared" si="232"/>
        <v>1964</v>
      </c>
      <c r="N2129" s="8" t="str" cm="1">
        <f t="array" ref="N2129">IF(G2129="?",INDEX($G$2:$G$2344,MODE(MATCH($G$2:$G$2344,$G$2:$G$2344,0))),G2129)</f>
        <v>tier - 2</v>
      </c>
      <c r="O2129" s="8" t="str" cm="1">
        <f t="array" ref="O2129">IF(H2129="?",INDEX($H$2:$H$2344,MODE(MATCH($H$2:$H$2344,$H$2:$H$2344,0))),H2129)</f>
        <v>tier - 1</v>
      </c>
      <c r="P2129" s="8" t="str">
        <f t="shared" si="235"/>
        <v>R1011</v>
      </c>
      <c r="Q2129" s="11">
        <f t="shared" si="236"/>
        <v>23618</v>
      </c>
      <c r="R2129" s="9">
        <f t="shared" si="238"/>
        <v>58</v>
      </c>
      <c r="S2129" s="9"/>
      <c r="T2129" s="40">
        <f>COUNTA(Table3[[#This Row],[month]:[age]])</f>
        <v>7</v>
      </c>
    </row>
    <row r="2130" spans="1:20" x14ac:dyDescent="0.25">
      <c r="A2130" t="s">
        <v>2161</v>
      </c>
      <c r="B2130">
        <v>1971</v>
      </c>
      <c r="C2130" t="s">
        <v>35</v>
      </c>
      <c r="D2130">
        <v>10</v>
      </c>
      <c r="E2130">
        <v>0</v>
      </c>
      <c r="F2130" s="42">
        <v>35583.17</v>
      </c>
      <c r="G2130" t="s">
        <v>16</v>
      </c>
      <c r="H2130" t="s">
        <v>12</v>
      </c>
      <c r="I2130" t="s">
        <v>42</v>
      </c>
      <c r="J2130" s="7">
        <f t="shared" si="233"/>
        <v>0</v>
      </c>
      <c r="K2130" s="9" t="str">
        <f t="shared" si="237"/>
        <v>Id212</v>
      </c>
      <c r="L2130" s="8" t="str">
        <f t="shared" si="234"/>
        <v>Aug</v>
      </c>
      <c r="M2130" s="9">
        <f t="shared" si="232"/>
        <v>1971</v>
      </c>
      <c r="N2130" s="8" t="str" cm="1">
        <f t="array" ref="N2130">IF(G2130="?",INDEX($G$2:$G$2344,MODE(MATCH($G$2:$G$2344,$G$2:$G$2344,0))),G2130)</f>
        <v>tier - 1</v>
      </c>
      <c r="O2130" s="8" t="str" cm="1">
        <f t="array" ref="O2130">IF(H2130="?",INDEX($H$2:$H$2344,MODE(MATCH($H$2:$H$2344,$H$2:$H$2344,0))),H2130)</f>
        <v>tier - 3</v>
      </c>
      <c r="P2130" s="8" t="str">
        <f t="shared" si="235"/>
        <v>R1011</v>
      </c>
      <c r="Q2130" s="11">
        <f t="shared" si="236"/>
        <v>26155</v>
      </c>
      <c r="R2130" s="9">
        <f t="shared" si="238"/>
        <v>51</v>
      </c>
      <c r="S2130" s="9"/>
      <c r="T2130" s="40">
        <f>COUNTA(Table3[[#This Row],[month]:[age]])</f>
        <v>7</v>
      </c>
    </row>
    <row r="2131" spans="1:20" x14ac:dyDescent="0.25">
      <c r="A2131" t="s">
        <v>31</v>
      </c>
      <c r="B2131">
        <v>2000</v>
      </c>
      <c r="C2131" t="s">
        <v>37</v>
      </c>
      <c r="D2131">
        <v>13</v>
      </c>
      <c r="E2131">
        <v>0</v>
      </c>
      <c r="F2131" s="42">
        <v>35585.58</v>
      </c>
      <c r="G2131" t="s">
        <v>16</v>
      </c>
      <c r="H2131" t="s">
        <v>11</v>
      </c>
      <c r="I2131" t="s">
        <v>42</v>
      </c>
      <c r="J2131" s="7">
        <f t="shared" si="233"/>
        <v>1</v>
      </c>
      <c r="K2131" s="9" t="str">
        <f t="shared" si="237"/>
        <v>Unknown</v>
      </c>
      <c r="L2131" s="8" t="str">
        <f t="shared" si="234"/>
        <v>Oct</v>
      </c>
      <c r="M2131" s="9">
        <f t="shared" si="232"/>
        <v>2000</v>
      </c>
      <c r="N2131" s="8" t="str" cm="1">
        <f t="array" ref="N2131">IF(G2131="?",INDEX($G$2:$G$2344,MODE(MATCH($G$2:$G$2344,$G$2:$G$2344,0))),G2131)</f>
        <v>tier - 1</v>
      </c>
      <c r="O2131" s="8" t="str" cm="1">
        <f t="array" ref="O2131">IF(H2131="?",INDEX($H$2:$H$2344,MODE(MATCH($H$2:$H$2344,$H$2:$H$2344,0))),H2131)</f>
        <v>tier - 2</v>
      </c>
      <c r="P2131" s="8" t="str">
        <f t="shared" si="235"/>
        <v>R1011</v>
      </c>
      <c r="Q2131" s="11">
        <f t="shared" si="236"/>
        <v>36812</v>
      </c>
      <c r="R2131" s="9">
        <f t="shared" si="238"/>
        <v>22</v>
      </c>
      <c r="S2131" s="9"/>
      <c r="T2131" s="40">
        <f>COUNTA(Table3[[#This Row],[month]:[age]])</f>
        <v>7</v>
      </c>
    </row>
    <row r="2132" spans="1:20" x14ac:dyDescent="0.25">
      <c r="A2132" t="s">
        <v>2162</v>
      </c>
      <c r="B2132">
        <v>2000</v>
      </c>
      <c r="C2132" t="s">
        <v>15</v>
      </c>
      <c r="D2132">
        <v>19</v>
      </c>
      <c r="E2132">
        <v>0</v>
      </c>
      <c r="F2132" s="42">
        <v>35585.58</v>
      </c>
      <c r="G2132" t="s">
        <v>11</v>
      </c>
      <c r="H2132" t="s">
        <v>12</v>
      </c>
      <c r="I2132" t="s">
        <v>42</v>
      </c>
      <c r="J2132" s="7">
        <f t="shared" si="233"/>
        <v>0</v>
      </c>
      <c r="K2132" s="9" t="str">
        <f t="shared" si="237"/>
        <v>Id211</v>
      </c>
      <c r="L2132" s="8" t="str">
        <f t="shared" si="234"/>
        <v>Nov</v>
      </c>
      <c r="M2132" s="9">
        <f t="shared" si="232"/>
        <v>2000</v>
      </c>
      <c r="N2132" s="8" t="str" cm="1">
        <f t="array" ref="N2132">IF(G2132="?",INDEX($G$2:$G$2344,MODE(MATCH($G$2:$G$2344,$G$2:$G$2344,0))),G2132)</f>
        <v>tier - 2</v>
      </c>
      <c r="O2132" s="8" t="str" cm="1">
        <f t="array" ref="O2132">IF(H2132="?",INDEX($H$2:$H$2344,MODE(MATCH($H$2:$H$2344,$H$2:$H$2344,0))),H2132)</f>
        <v>tier - 3</v>
      </c>
      <c r="P2132" s="8" t="str">
        <f t="shared" si="235"/>
        <v>R1011</v>
      </c>
      <c r="Q2132" s="11">
        <f t="shared" si="236"/>
        <v>36849</v>
      </c>
      <c r="R2132" s="9">
        <f t="shared" si="238"/>
        <v>22</v>
      </c>
      <c r="S2132" s="9"/>
      <c r="T2132" s="40">
        <f>COUNTA(Table3[[#This Row],[month]:[age]])</f>
        <v>7</v>
      </c>
    </row>
    <row r="2133" spans="1:20" x14ac:dyDescent="0.25">
      <c r="A2133" t="s">
        <v>2163</v>
      </c>
      <c r="B2133">
        <v>2000</v>
      </c>
      <c r="C2133" t="s">
        <v>30</v>
      </c>
      <c r="D2133">
        <v>17</v>
      </c>
      <c r="E2133">
        <v>3</v>
      </c>
      <c r="F2133" s="42">
        <v>35595.589999999997</v>
      </c>
      <c r="G2133" t="s">
        <v>11</v>
      </c>
      <c r="H2133" t="s">
        <v>12</v>
      </c>
      <c r="I2133" t="s">
        <v>13</v>
      </c>
      <c r="J2133" s="7">
        <f t="shared" si="233"/>
        <v>0</v>
      </c>
      <c r="K2133" s="9" t="str">
        <f t="shared" si="237"/>
        <v>Id210</v>
      </c>
      <c r="L2133" s="8" t="str">
        <f t="shared" si="234"/>
        <v>Dec</v>
      </c>
      <c r="M2133" s="9">
        <f t="shared" si="232"/>
        <v>2000</v>
      </c>
      <c r="N2133" s="8" t="str" cm="1">
        <f t="array" ref="N2133">IF(G2133="?",INDEX($G$2:$G$2344,MODE(MATCH($G$2:$G$2344,$G$2:$G$2344,0))),G2133)</f>
        <v>tier - 2</v>
      </c>
      <c r="O2133" s="8" t="str" cm="1">
        <f t="array" ref="O2133">IF(H2133="?",INDEX($H$2:$H$2344,MODE(MATCH($H$2:$H$2344,$H$2:$H$2344,0))),H2133)</f>
        <v>tier - 3</v>
      </c>
      <c r="P2133" s="8" t="str">
        <f t="shared" si="235"/>
        <v>R1013</v>
      </c>
      <c r="Q2133" s="11">
        <f t="shared" si="236"/>
        <v>36877</v>
      </c>
      <c r="R2133" s="9">
        <f t="shared" si="238"/>
        <v>22</v>
      </c>
      <c r="S2133" s="9"/>
      <c r="T2133" s="40">
        <f>COUNTA(Table3[[#This Row],[month]:[age]])</f>
        <v>7</v>
      </c>
    </row>
    <row r="2134" spans="1:20" x14ac:dyDescent="0.25">
      <c r="A2134" t="s">
        <v>2164</v>
      </c>
      <c r="B2134">
        <v>1978</v>
      </c>
      <c r="C2134" t="s">
        <v>30</v>
      </c>
      <c r="D2134">
        <v>19</v>
      </c>
      <c r="E2134">
        <v>2</v>
      </c>
      <c r="F2134" s="42">
        <v>35701.9</v>
      </c>
      <c r="G2134" t="s">
        <v>11</v>
      </c>
      <c r="H2134" t="s">
        <v>16</v>
      </c>
      <c r="I2134" t="s">
        <v>42</v>
      </c>
      <c r="J2134" s="7">
        <f t="shared" si="233"/>
        <v>0</v>
      </c>
      <c r="K2134" s="9" t="str">
        <f t="shared" si="237"/>
        <v>Id209</v>
      </c>
      <c r="L2134" s="8" t="str">
        <f t="shared" si="234"/>
        <v>Dec</v>
      </c>
      <c r="M2134" s="9">
        <f t="shared" si="232"/>
        <v>1978</v>
      </c>
      <c r="N2134" s="8" t="str" cm="1">
        <f t="array" ref="N2134">IF(G2134="?",INDEX($G$2:$G$2344,MODE(MATCH($G$2:$G$2344,$G$2:$G$2344,0))),G2134)</f>
        <v>tier - 2</v>
      </c>
      <c r="O2134" s="8" t="str" cm="1">
        <f t="array" ref="O2134">IF(H2134="?",INDEX($H$2:$H$2344,MODE(MATCH($H$2:$H$2344,$H$2:$H$2344,0))),H2134)</f>
        <v>tier - 1</v>
      </c>
      <c r="P2134" s="8" t="str">
        <f t="shared" si="235"/>
        <v>R1011</v>
      </c>
      <c r="Q2134" s="11">
        <f t="shared" si="236"/>
        <v>28843</v>
      </c>
      <c r="R2134" s="9">
        <f t="shared" si="238"/>
        <v>44</v>
      </c>
      <c r="S2134" s="9"/>
      <c r="T2134" s="40">
        <f>COUNTA(Table3[[#This Row],[month]:[age]])</f>
        <v>7</v>
      </c>
    </row>
    <row r="2135" spans="1:20" x14ac:dyDescent="0.25">
      <c r="A2135" t="s">
        <v>2165</v>
      </c>
      <c r="B2135">
        <v>1974</v>
      </c>
      <c r="C2135" t="s">
        <v>10</v>
      </c>
      <c r="D2135">
        <v>15</v>
      </c>
      <c r="E2135">
        <v>0</v>
      </c>
      <c r="F2135" s="42">
        <v>35711.39</v>
      </c>
      <c r="G2135" t="s">
        <v>11</v>
      </c>
      <c r="H2135" t="s">
        <v>12</v>
      </c>
      <c r="I2135" t="s">
        <v>23</v>
      </c>
      <c r="J2135" s="7">
        <f t="shared" si="233"/>
        <v>0</v>
      </c>
      <c r="K2135" s="9" t="str">
        <f t="shared" si="237"/>
        <v>Id208</v>
      </c>
      <c r="L2135" s="8" t="str">
        <f t="shared" si="234"/>
        <v>Jul</v>
      </c>
      <c r="M2135" s="9">
        <f t="shared" si="232"/>
        <v>1974</v>
      </c>
      <c r="N2135" s="8" t="str" cm="1">
        <f t="array" ref="N2135">IF(G2135="?",INDEX($G$2:$G$2344,MODE(MATCH($G$2:$G$2344,$G$2:$G$2344,0))),G2135)</f>
        <v>tier - 2</v>
      </c>
      <c r="O2135" s="8" t="str" cm="1">
        <f t="array" ref="O2135">IF(H2135="?",INDEX($H$2:$H$2344,MODE(MATCH($H$2:$H$2344,$H$2:$H$2344,0))),H2135)</f>
        <v>tier - 3</v>
      </c>
      <c r="P2135" s="8" t="str">
        <f t="shared" si="235"/>
        <v>R1012</v>
      </c>
      <c r="Q2135" s="11">
        <f t="shared" si="236"/>
        <v>27225</v>
      </c>
      <c r="R2135" s="9">
        <f t="shared" si="238"/>
        <v>48</v>
      </c>
      <c r="S2135" s="9"/>
      <c r="T2135" s="40">
        <f>COUNTA(Table3[[#This Row],[month]:[age]])</f>
        <v>7</v>
      </c>
    </row>
    <row r="2136" spans="1:20" x14ac:dyDescent="0.25">
      <c r="A2136" t="s">
        <v>2166</v>
      </c>
      <c r="B2136">
        <v>1976</v>
      </c>
      <c r="C2136" t="s">
        <v>37</v>
      </c>
      <c r="D2136">
        <v>4</v>
      </c>
      <c r="E2136">
        <v>2</v>
      </c>
      <c r="F2136" s="42">
        <v>35733.96</v>
      </c>
      <c r="G2136" t="s">
        <v>11</v>
      </c>
      <c r="H2136" t="s">
        <v>11</v>
      </c>
      <c r="I2136" t="s">
        <v>42</v>
      </c>
      <c r="J2136" s="7">
        <f t="shared" si="233"/>
        <v>0</v>
      </c>
      <c r="K2136" s="9" t="str">
        <f t="shared" si="237"/>
        <v>Id207</v>
      </c>
      <c r="L2136" s="8" t="str">
        <f t="shared" si="234"/>
        <v>Oct</v>
      </c>
      <c r="M2136" s="9">
        <f t="shared" si="232"/>
        <v>1976</v>
      </c>
      <c r="N2136" s="8" t="str" cm="1">
        <f t="array" ref="N2136">IF(G2136="?",INDEX($G$2:$G$2344,MODE(MATCH($G$2:$G$2344,$G$2:$G$2344,0))),G2136)</f>
        <v>tier - 2</v>
      </c>
      <c r="O2136" s="8" t="str" cm="1">
        <f t="array" ref="O2136">IF(H2136="?",INDEX($H$2:$H$2344,MODE(MATCH($H$2:$H$2344,$H$2:$H$2344,0))),H2136)</f>
        <v>tier - 2</v>
      </c>
      <c r="P2136" s="8" t="str">
        <f t="shared" si="235"/>
        <v>R1011</v>
      </c>
      <c r="Q2136" s="11">
        <f t="shared" si="236"/>
        <v>28037</v>
      </c>
      <c r="R2136" s="9">
        <f t="shared" si="238"/>
        <v>46</v>
      </c>
      <c r="S2136" s="9"/>
      <c r="T2136" s="40">
        <f>COUNTA(Table3[[#This Row],[month]:[age]])</f>
        <v>7</v>
      </c>
    </row>
    <row r="2137" spans="1:20" x14ac:dyDescent="0.25">
      <c r="A2137" t="s">
        <v>2167</v>
      </c>
      <c r="B2137">
        <v>1992</v>
      </c>
      <c r="C2137" t="s">
        <v>18</v>
      </c>
      <c r="D2137">
        <v>18</v>
      </c>
      <c r="E2137">
        <v>0</v>
      </c>
      <c r="F2137" s="42">
        <v>35883.269999999997</v>
      </c>
      <c r="G2137" t="s">
        <v>11</v>
      </c>
      <c r="H2137" t="s">
        <v>16</v>
      </c>
      <c r="I2137" t="s">
        <v>42</v>
      </c>
      <c r="J2137" s="7">
        <f t="shared" si="233"/>
        <v>0</v>
      </c>
      <c r="K2137" s="9" t="str">
        <f t="shared" si="237"/>
        <v>Id206</v>
      </c>
      <c r="L2137" s="8" t="str">
        <f t="shared" si="234"/>
        <v>Jun</v>
      </c>
      <c r="M2137" s="9">
        <f t="shared" si="232"/>
        <v>1992</v>
      </c>
      <c r="N2137" s="8" t="str" cm="1">
        <f t="array" ref="N2137">IF(G2137="?",INDEX($G$2:$G$2344,MODE(MATCH($G$2:$G$2344,$G$2:$G$2344,0))),G2137)</f>
        <v>tier - 2</v>
      </c>
      <c r="O2137" s="8" t="str" cm="1">
        <f t="array" ref="O2137">IF(H2137="?",INDEX($H$2:$H$2344,MODE(MATCH($H$2:$H$2344,$H$2:$H$2344,0))),H2137)</f>
        <v>tier - 1</v>
      </c>
      <c r="P2137" s="8" t="str">
        <f t="shared" si="235"/>
        <v>R1011</v>
      </c>
      <c r="Q2137" s="11">
        <f t="shared" si="236"/>
        <v>33773</v>
      </c>
      <c r="R2137" s="9">
        <f t="shared" si="238"/>
        <v>30</v>
      </c>
      <c r="S2137" s="9"/>
      <c r="T2137" s="40">
        <f>COUNTA(Table3[[#This Row],[month]:[age]])</f>
        <v>7</v>
      </c>
    </row>
    <row r="2138" spans="1:20" x14ac:dyDescent="0.25">
      <c r="A2138" t="s">
        <v>2168</v>
      </c>
      <c r="B2138">
        <v>1981</v>
      </c>
      <c r="C2138" t="s">
        <v>15</v>
      </c>
      <c r="D2138">
        <v>22</v>
      </c>
      <c r="E2138">
        <v>1</v>
      </c>
      <c r="F2138" s="42">
        <v>35952.65</v>
      </c>
      <c r="G2138" t="s">
        <v>16</v>
      </c>
      <c r="H2138" t="s">
        <v>12</v>
      </c>
      <c r="I2138" t="s">
        <v>42</v>
      </c>
      <c r="J2138" s="7">
        <f t="shared" si="233"/>
        <v>0</v>
      </c>
      <c r="K2138" s="9" t="str">
        <f t="shared" si="237"/>
        <v>Id205</v>
      </c>
      <c r="L2138" s="8" t="str">
        <f t="shared" si="234"/>
        <v>Nov</v>
      </c>
      <c r="M2138" s="9">
        <f t="shared" si="232"/>
        <v>1981</v>
      </c>
      <c r="N2138" s="8" t="str" cm="1">
        <f t="array" ref="N2138">IF(G2138="?",INDEX($G$2:$G$2344,MODE(MATCH($G$2:$G$2344,$G$2:$G$2344,0))),G2138)</f>
        <v>tier - 1</v>
      </c>
      <c r="O2138" s="8" t="str" cm="1">
        <f t="array" ref="O2138">IF(H2138="?",INDEX($H$2:$H$2344,MODE(MATCH($H$2:$H$2344,$H$2:$H$2344,0))),H2138)</f>
        <v>tier - 3</v>
      </c>
      <c r="P2138" s="8" t="str">
        <f t="shared" si="235"/>
        <v>R1011</v>
      </c>
      <c r="Q2138" s="11">
        <f t="shared" si="236"/>
        <v>29912</v>
      </c>
      <c r="R2138" s="9">
        <f t="shared" si="238"/>
        <v>41</v>
      </c>
      <c r="S2138" s="9"/>
      <c r="T2138" s="40">
        <f>COUNTA(Table3[[#This Row],[month]:[age]])</f>
        <v>7</v>
      </c>
    </row>
    <row r="2139" spans="1:20" x14ac:dyDescent="0.25">
      <c r="A2139" t="s">
        <v>2169</v>
      </c>
      <c r="B2139">
        <v>1999</v>
      </c>
      <c r="C2139" t="s">
        <v>20</v>
      </c>
      <c r="D2139">
        <v>4</v>
      </c>
      <c r="E2139">
        <v>2</v>
      </c>
      <c r="F2139" s="42">
        <v>36021.01</v>
      </c>
      <c r="G2139" t="s">
        <v>11</v>
      </c>
      <c r="H2139" t="s">
        <v>12</v>
      </c>
      <c r="I2139" t="s">
        <v>13</v>
      </c>
      <c r="J2139" s="7">
        <f t="shared" si="233"/>
        <v>0</v>
      </c>
      <c r="K2139" s="9" t="str">
        <f t="shared" si="237"/>
        <v>Id204</v>
      </c>
      <c r="L2139" s="8" t="str">
        <f t="shared" si="234"/>
        <v>Sep</v>
      </c>
      <c r="M2139" s="9">
        <f t="shared" si="232"/>
        <v>1999</v>
      </c>
      <c r="N2139" s="8" t="str" cm="1">
        <f t="array" ref="N2139">IF(G2139="?",INDEX($G$2:$G$2344,MODE(MATCH($G$2:$G$2344,$G$2:$G$2344,0))),G2139)</f>
        <v>tier - 2</v>
      </c>
      <c r="O2139" s="8" t="str" cm="1">
        <f t="array" ref="O2139">IF(H2139="?",INDEX($H$2:$H$2344,MODE(MATCH($H$2:$H$2344,$H$2:$H$2344,0))),H2139)</f>
        <v>tier - 3</v>
      </c>
      <c r="P2139" s="8" t="str">
        <f t="shared" si="235"/>
        <v>R1013</v>
      </c>
      <c r="Q2139" s="11">
        <f t="shared" si="236"/>
        <v>36407</v>
      </c>
      <c r="R2139" s="9">
        <f t="shared" si="238"/>
        <v>23</v>
      </c>
      <c r="S2139" s="9"/>
      <c r="T2139" s="40">
        <f>COUNTA(Table3[[#This Row],[month]:[age]])</f>
        <v>7</v>
      </c>
    </row>
    <row r="2140" spans="1:20" x14ac:dyDescent="0.25">
      <c r="A2140" t="s">
        <v>2170</v>
      </c>
      <c r="B2140">
        <v>1963</v>
      </c>
      <c r="C2140" t="s">
        <v>10</v>
      </c>
      <c r="D2140">
        <v>22</v>
      </c>
      <c r="E2140">
        <v>0</v>
      </c>
      <c r="F2140" s="42">
        <v>36074.339999999997</v>
      </c>
      <c r="G2140" t="s">
        <v>11</v>
      </c>
      <c r="H2140" t="s">
        <v>16</v>
      </c>
      <c r="I2140" t="s">
        <v>42</v>
      </c>
      <c r="J2140" s="7">
        <f t="shared" si="233"/>
        <v>0</v>
      </c>
      <c r="K2140" s="9" t="str">
        <f t="shared" si="237"/>
        <v>Id203</v>
      </c>
      <c r="L2140" s="8" t="str">
        <f t="shared" si="234"/>
        <v>Jul</v>
      </c>
      <c r="M2140" s="9">
        <f t="shared" si="232"/>
        <v>1963</v>
      </c>
      <c r="N2140" s="8" t="str" cm="1">
        <f t="array" ref="N2140">IF(G2140="?",INDEX($G$2:$G$2344,MODE(MATCH($G$2:$G$2344,$G$2:$G$2344,0))),G2140)</f>
        <v>tier - 2</v>
      </c>
      <c r="O2140" s="8" t="str" cm="1">
        <f t="array" ref="O2140">IF(H2140="?",INDEX($H$2:$H$2344,MODE(MATCH($H$2:$H$2344,$H$2:$H$2344,0))),H2140)</f>
        <v>tier - 1</v>
      </c>
      <c r="P2140" s="8" t="str">
        <f t="shared" si="235"/>
        <v>R1011</v>
      </c>
      <c r="Q2140" s="11">
        <f t="shared" si="236"/>
        <v>23214</v>
      </c>
      <c r="R2140" s="9">
        <f t="shared" si="238"/>
        <v>59</v>
      </c>
      <c r="S2140" s="9"/>
      <c r="T2140" s="40">
        <f>COUNTA(Table3[[#This Row],[month]:[age]])</f>
        <v>7</v>
      </c>
    </row>
    <row r="2141" spans="1:20" x14ac:dyDescent="0.25">
      <c r="A2141" t="s">
        <v>2171</v>
      </c>
      <c r="B2141">
        <v>1996</v>
      </c>
      <c r="C2141" t="s">
        <v>35</v>
      </c>
      <c r="D2141">
        <v>20</v>
      </c>
      <c r="E2141">
        <v>2</v>
      </c>
      <c r="F2141" s="42">
        <v>36085.22</v>
      </c>
      <c r="G2141" t="s">
        <v>16</v>
      </c>
      <c r="H2141" t="s">
        <v>16</v>
      </c>
      <c r="I2141" t="s">
        <v>42</v>
      </c>
      <c r="J2141" s="7">
        <f t="shared" si="233"/>
        <v>0</v>
      </c>
      <c r="K2141" s="9" t="str">
        <f t="shared" si="237"/>
        <v>Id202</v>
      </c>
      <c r="L2141" s="8" t="str">
        <f t="shared" si="234"/>
        <v>Aug</v>
      </c>
      <c r="M2141" s="9">
        <f t="shared" si="232"/>
        <v>1996</v>
      </c>
      <c r="N2141" s="8" t="str" cm="1">
        <f t="array" ref="N2141">IF(G2141="?",INDEX($G$2:$G$2344,MODE(MATCH($G$2:$G$2344,$G$2:$G$2344,0))),G2141)</f>
        <v>tier - 1</v>
      </c>
      <c r="O2141" s="8" t="str" cm="1">
        <f t="array" ref="O2141">IF(H2141="?",INDEX($H$2:$H$2344,MODE(MATCH($H$2:$H$2344,$H$2:$H$2344,0))),H2141)</f>
        <v>tier - 1</v>
      </c>
      <c r="P2141" s="8" t="str">
        <f t="shared" si="235"/>
        <v>R1011</v>
      </c>
      <c r="Q2141" s="11">
        <f t="shared" si="236"/>
        <v>35297</v>
      </c>
      <c r="R2141" s="9">
        <f t="shared" si="238"/>
        <v>26</v>
      </c>
      <c r="S2141" s="9"/>
      <c r="T2141" s="40">
        <f>COUNTA(Table3[[#This Row],[month]:[age]])</f>
        <v>7</v>
      </c>
    </row>
    <row r="2142" spans="1:20" x14ac:dyDescent="0.25">
      <c r="A2142" t="s">
        <v>2172</v>
      </c>
      <c r="B2142">
        <v>1979</v>
      </c>
      <c r="C2142" t="s">
        <v>15</v>
      </c>
      <c r="D2142">
        <v>4</v>
      </c>
      <c r="E2142">
        <v>2</v>
      </c>
      <c r="F2142" s="42">
        <v>36090.49</v>
      </c>
      <c r="G2142" t="s">
        <v>11</v>
      </c>
      <c r="H2142" t="s">
        <v>11</v>
      </c>
      <c r="I2142" t="s">
        <v>42</v>
      </c>
      <c r="J2142" s="7">
        <f t="shared" si="233"/>
        <v>0</v>
      </c>
      <c r="K2142" s="9" t="str">
        <f t="shared" si="237"/>
        <v>Id201</v>
      </c>
      <c r="L2142" s="8" t="str">
        <f t="shared" si="234"/>
        <v>Nov</v>
      </c>
      <c r="M2142" s="9">
        <f t="shared" si="232"/>
        <v>1979</v>
      </c>
      <c r="N2142" s="8" t="str" cm="1">
        <f t="array" ref="N2142">IF(G2142="?",INDEX($G$2:$G$2344,MODE(MATCH($G$2:$G$2344,$G$2:$G$2344,0))),G2142)</f>
        <v>tier - 2</v>
      </c>
      <c r="O2142" s="8" t="str" cm="1">
        <f t="array" ref="O2142">IF(H2142="?",INDEX($H$2:$H$2344,MODE(MATCH($H$2:$H$2344,$H$2:$H$2344,0))),H2142)</f>
        <v>tier - 2</v>
      </c>
      <c r="P2142" s="8" t="str">
        <f t="shared" si="235"/>
        <v>R1011</v>
      </c>
      <c r="Q2142" s="11">
        <f t="shared" si="236"/>
        <v>29163</v>
      </c>
      <c r="R2142" s="9">
        <f t="shared" si="238"/>
        <v>43</v>
      </c>
      <c r="S2142" s="9"/>
      <c r="T2142" s="40">
        <f>COUNTA(Table3[[#This Row],[month]:[age]])</f>
        <v>7</v>
      </c>
    </row>
    <row r="2143" spans="1:20" x14ac:dyDescent="0.25">
      <c r="A2143" t="s">
        <v>2173</v>
      </c>
      <c r="B2143">
        <v>1997</v>
      </c>
      <c r="C2143" t="s">
        <v>18</v>
      </c>
      <c r="D2143">
        <v>12</v>
      </c>
      <c r="E2143">
        <v>2</v>
      </c>
      <c r="F2143" s="42">
        <v>36124.57</v>
      </c>
      <c r="G2143" t="s">
        <v>16</v>
      </c>
      <c r="H2143" t="s">
        <v>12</v>
      </c>
      <c r="I2143" t="s">
        <v>13</v>
      </c>
      <c r="J2143" s="7">
        <f t="shared" si="233"/>
        <v>0</v>
      </c>
      <c r="K2143" s="9" t="str">
        <f t="shared" si="237"/>
        <v>Id200</v>
      </c>
      <c r="L2143" s="8" t="str">
        <f t="shared" si="234"/>
        <v>Jun</v>
      </c>
      <c r="M2143" s="9">
        <f t="shared" si="232"/>
        <v>1997</v>
      </c>
      <c r="N2143" s="8" t="str" cm="1">
        <f t="array" ref="N2143">IF(G2143="?",INDEX($G$2:$G$2344,MODE(MATCH($G$2:$G$2344,$G$2:$G$2344,0))),G2143)</f>
        <v>tier - 1</v>
      </c>
      <c r="O2143" s="8" t="str" cm="1">
        <f t="array" ref="O2143">IF(H2143="?",INDEX($H$2:$H$2344,MODE(MATCH($H$2:$H$2344,$H$2:$H$2344,0))),H2143)</f>
        <v>tier - 3</v>
      </c>
      <c r="P2143" s="8" t="str">
        <f t="shared" si="235"/>
        <v>R1013</v>
      </c>
      <c r="Q2143" s="11">
        <f t="shared" si="236"/>
        <v>35593</v>
      </c>
      <c r="R2143" s="9">
        <f t="shared" si="238"/>
        <v>25</v>
      </c>
      <c r="S2143" s="9"/>
      <c r="T2143" s="40">
        <f>COUNTA(Table3[[#This Row],[month]:[age]])</f>
        <v>7</v>
      </c>
    </row>
    <row r="2144" spans="1:20" x14ac:dyDescent="0.25">
      <c r="A2144" t="s">
        <v>2174</v>
      </c>
      <c r="B2144">
        <v>2004</v>
      </c>
      <c r="C2144" t="s">
        <v>35</v>
      </c>
      <c r="D2144">
        <v>30</v>
      </c>
      <c r="E2144">
        <v>0</v>
      </c>
      <c r="F2144" s="42">
        <v>36149.480000000003</v>
      </c>
      <c r="G2144" t="s">
        <v>11</v>
      </c>
      <c r="H2144" t="s">
        <v>11</v>
      </c>
      <c r="I2144" t="s">
        <v>13</v>
      </c>
      <c r="J2144" s="7">
        <f t="shared" si="233"/>
        <v>0</v>
      </c>
      <c r="K2144" s="9" t="str">
        <f t="shared" si="237"/>
        <v>Id199</v>
      </c>
      <c r="L2144" s="8" t="str">
        <f t="shared" si="234"/>
        <v>Aug</v>
      </c>
      <c r="M2144" s="9">
        <f t="shared" si="232"/>
        <v>2004</v>
      </c>
      <c r="N2144" s="8" t="str" cm="1">
        <f t="array" ref="N2144">IF(G2144="?",INDEX($G$2:$G$2344,MODE(MATCH($G$2:$G$2344,$G$2:$G$2344,0))),G2144)</f>
        <v>tier - 2</v>
      </c>
      <c r="O2144" s="8" t="str" cm="1">
        <f t="array" ref="O2144">IF(H2144="?",INDEX($H$2:$H$2344,MODE(MATCH($H$2:$H$2344,$H$2:$H$2344,0))),H2144)</f>
        <v>tier - 2</v>
      </c>
      <c r="P2144" s="8" t="str">
        <f t="shared" si="235"/>
        <v>R1013</v>
      </c>
      <c r="Q2144" s="11">
        <f t="shared" si="236"/>
        <v>38229</v>
      </c>
      <c r="R2144" s="9">
        <f t="shared" si="238"/>
        <v>18</v>
      </c>
      <c r="S2144" s="9"/>
      <c r="T2144" s="40">
        <f>COUNTA(Table3[[#This Row],[month]:[age]])</f>
        <v>7</v>
      </c>
    </row>
    <row r="2145" spans="1:20" x14ac:dyDescent="0.25">
      <c r="A2145" t="s">
        <v>2175</v>
      </c>
      <c r="B2145">
        <v>1974</v>
      </c>
      <c r="C2145" t="s">
        <v>30</v>
      </c>
      <c r="D2145">
        <v>6</v>
      </c>
      <c r="E2145">
        <v>0</v>
      </c>
      <c r="F2145" s="42">
        <v>36182.870000000003</v>
      </c>
      <c r="G2145" t="s">
        <v>11</v>
      </c>
      <c r="H2145" t="s">
        <v>12</v>
      </c>
      <c r="I2145" t="s">
        <v>23</v>
      </c>
      <c r="J2145" s="7">
        <f t="shared" si="233"/>
        <v>0</v>
      </c>
      <c r="K2145" s="9" t="str">
        <f t="shared" si="237"/>
        <v>Id198</v>
      </c>
      <c r="L2145" s="8" t="str">
        <f t="shared" si="234"/>
        <v>Dec</v>
      </c>
      <c r="M2145" s="9">
        <f t="shared" si="232"/>
        <v>1974</v>
      </c>
      <c r="N2145" s="8" t="str" cm="1">
        <f t="array" ref="N2145">IF(G2145="?",INDEX($G$2:$G$2344,MODE(MATCH($G$2:$G$2344,$G$2:$G$2344,0))),G2145)</f>
        <v>tier - 2</v>
      </c>
      <c r="O2145" s="8" t="str" cm="1">
        <f t="array" ref="O2145">IF(H2145="?",INDEX($H$2:$H$2344,MODE(MATCH($H$2:$H$2344,$H$2:$H$2344,0))),H2145)</f>
        <v>tier - 3</v>
      </c>
      <c r="P2145" s="8" t="str">
        <f t="shared" si="235"/>
        <v>R1012</v>
      </c>
      <c r="Q2145" s="11">
        <f t="shared" si="236"/>
        <v>27369</v>
      </c>
      <c r="R2145" s="9">
        <f t="shared" si="238"/>
        <v>48</v>
      </c>
      <c r="S2145" s="9"/>
      <c r="T2145" s="40">
        <f>COUNTA(Table3[[#This Row],[month]:[age]])</f>
        <v>7</v>
      </c>
    </row>
    <row r="2146" spans="1:20" x14ac:dyDescent="0.25">
      <c r="A2146" t="s">
        <v>2176</v>
      </c>
      <c r="B2146">
        <v>1999</v>
      </c>
      <c r="C2146" t="s">
        <v>37</v>
      </c>
      <c r="D2146">
        <v>1</v>
      </c>
      <c r="E2146">
        <v>3</v>
      </c>
      <c r="F2146" s="42">
        <v>36189.1</v>
      </c>
      <c r="G2146" t="s">
        <v>16</v>
      </c>
      <c r="H2146" t="s">
        <v>12</v>
      </c>
      <c r="I2146" t="s">
        <v>168</v>
      </c>
      <c r="J2146" s="7">
        <f t="shared" si="233"/>
        <v>0</v>
      </c>
      <c r="K2146" s="9" t="str">
        <f t="shared" si="237"/>
        <v>Id197</v>
      </c>
      <c r="L2146" s="8" t="str">
        <f t="shared" si="234"/>
        <v>Oct</v>
      </c>
      <c r="M2146" s="9">
        <f t="shared" si="232"/>
        <v>1999</v>
      </c>
      <c r="N2146" s="8" t="str" cm="1">
        <f t="array" ref="N2146">IF(G2146="?",INDEX($G$2:$G$2344,MODE(MATCH($G$2:$G$2344,$G$2:$G$2344,0))),G2146)</f>
        <v>tier - 1</v>
      </c>
      <c r="O2146" s="8" t="str" cm="1">
        <f t="array" ref="O2146">IF(H2146="?",INDEX($H$2:$H$2344,MODE(MATCH($H$2:$H$2344,$H$2:$H$2344,0))),H2146)</f>
        <v>tier - 3</v>
      </c>
      <c r="P2146" s="8" t="str">
        <f t="shared" si="235"/>
        <v>R1016</v>
      </c>
      <c r="Q2146" s="11">
        <f t="shared" si="236"/>
        <v>36434</v>
      </c>
      <c r="R2146" s="9">
        <f t="shared" si="238"/>
        <v>23</v>
      </c>
      <c r="S2146" s="9"/>
      <c r="T2146" s="40">
        <f>COUNTA(Table3[[#This Row],[month]:[age]])</f>
        <v>7</v>
      </c>
    </row>
    <row r="2147" spans="1:20" x14ac:dyDescent="0.25">
      <c r="A2147" t="s">
        <v>2177</v>
      </c>
      <c r="B2147">
        <v>1993</v>
      </c>
      <c r="C2147" t="s">
        <v>30</v>
      </c>
      <c r="D2147">
        <v>28</v>
      </c>
      <c r="E2147">
        <v>0</v>
      </c>
      <c r="F2147" s="42">
        <v>36197.699999999997</v>
      </c>
      <c r="G2147" t="s">
        <v>16</v>
      </c>
      <c r="H2147" t="s">
        <v>12</v>
      </c>
      <c r="I2147" t="s">
        <v>42</v>
      </c>
      <c r="J2147" s="7">
        <f t="shared" si="233"/>
        <v>0</v>
      </c>
      <c r="K2147" s="9" t="str">
        <f t="shared" si="237"/>
        <v>Id196</v>
      </c>
      <c r="L2147" s="8" t="str">
        <f t="shared" si="234"/>
        <v>Dec</v>
      </c>
      <c r="M2147" s="9">
        <f t="shared" si="232"/>
        <v>1993</v>
      </c>
      <c r="N2147" s="8" t="str" cm="1">
        <f t="array" ref="N2147">IF(G2147="?",INDEX($G$2:$G$2344,MODE(MATCH($G$2:$G$2344,$G$2:$G$2344,0))),G2147)</f>
        <v>tier - 1</v>
      </c>
      <c r="O2147" s="8" t="str" cm="1">
        <f t="array" ref="O2147">IF(H2147="?",INDEX($H$2:$H$2344,MODE(MATCH($H$2:$H$2344,$H$2:$H$2344,0))),H2147)</f>
        <v>tier - 3</v>
      </c>
      <c r="P2147" s="8" t="str">
        <f t="shared" si="235"/>
        <v>R1011</v>
      </c>
      <c r="Q2147" s="11">
        <f t="shared" si="236"/>
        <v>34331</v>
      </c>
      <c r="R2147" s="9">
        <f t="shared" si="238"/>
        <v>29</v>
      </c>
      <c r="S2147" s="9"/>
      <c r="T2147" s="40">
        <f>COUNTA(Table3[[#This Row],[month]:[age]])</f>
        <v>7</v>
      </c>
    </row>
    <row r="2148" spans="1:20" x14ac:dyDescent="0.25">
      <c r="A2148" t="s">
        <v>2178</v>
      </c>
      <c r="B2148">
        <v>2003</v>
      </c>
      <c r="C2148" t="s">
        <v>20</v>
      </c>
      <c r="D2148">
        <v>5</v>
      </c>
      <c r="E2148">
        <v>0</v>
      </c>
      <c r="F2148" s="42">
        <v>36219.410000000003</v>
      </c>
      <c r="G2148" t="s">
        <v>16</v>
      </c>
      <c r="H2148" t="s">
        <v>16</v>
      </c>
      <c r="I2148" t="s">
        <v>23</v>
      </c>
      <c r="J2148" s="7">
        <f t="shared" si="233"/>
        <v>0</v>
      </c>
      <c r="K2148" s="9" t="str">
        <f t="shared" si="237"/>
        <v>Id195</v>
      </c>
      <c r="L2148" s="8" t="str">
        <f t="shared" si="234"/>
        <v>Sep</v>
      </c>
      <c r="M2148" s="9">
        <f t="shared" si="232"/>
        <v>2003</v>
      </c>
      <c r="N2148" s="8" t="str" cm="1">
        <f t="array" ref="N2148">IF(G2148="?",INDEX($G$2:$G$2344,MODE(MATCH($G$2:$G$2344,$G$2:$G$2344,0))),G2148)</f>
        <v>tier - 1</v>
      </c>
      <c r="O2148" s="8" t="str" cm="1">
        <f t="array" ref="O2148">IF(H2148="?",INDEX($H$2:$H$2344,MODE(MATCH($H$2:$H$2344,$H$2:$H$2344,0))),H2148)</f>
        <v>tier - 1</v>
      </c>
      <c r="P2148" s="8" t="str">
        <f t="shared" si="235"/>
        <v>R1012</v>
      </c>
      <c r="Q2148" s="11">
        <f t="shared" si="236"/>
        <v>37869</v>
      </c>
      <c r="R2148" s="9">
        <f t="shared" si="238"/>
        <v>19</v>
      </c>
      <c r="S2148" s="9"/>
      <c r="T2148" s="40">
        <f>COUNTA(Table3[[#This Row],[month]:[age]])</f>
        <v>7</v>
      </c>
    </row>
    <row r="2149" spans="1:20" x14ac:dyDescent="0.25">
      <c r="A2149" t="s">
        <v>2179</v>
      </c>
      <c r="B2149">
        <v>2004</v>
      </c>
      <c r="C2149" t="s">
        <v>30</v>
      </c>
      <c r="D2149">
        <v>25</v>
      </c>
      <c r="E2149">
        <v>0</v>
      </c>
      <c r="F2149" s="42">
        <v>36307.800000000003</v>
      </c>
      <c r="G2149" t="s">
        <v>16</v>
      </c>
      <c r="H2149" t="s">
        <v>11</v>
      </c>
      <c r="I2149" t="s">
        <v>13</v>
      </c>
      <c r="J2149" s="7">
        <f t="shared" si="233"/>
        <v>0</v>
      </c>
      <c r="K2149" s="9" t="str">
        <f t="shared" si="237"/>
        <v>Id194</v>
      </c>
      <c r="L2149" s="8" t="str">
        <f t="shared" si="234"/>
        <v>Dec</v>
      </c>
      <c r="M2149" s="9">
        <f t="shared" si="232"/>
        <v>2004</v>
      </c>
      <c r="N2149" s="8" t="str" cm="1">
        <f t="array" ref="N2149">IF(G2149="?",INDEX($G$2:$G$2344,MODE(MATCH($G$2:$G$2344,$G$2:$G$2344,0))),G2149)</f>
        <v>tier - 1</v>
      </c>
      <c r="O2149" s="8" t="str" cm="1">
        <f t="array" ref="O2149">IF(H2149="?",INDEX($H$2:$H$2344,MODE(MATCH($H$2:$H$2344,$H$2:$H$2344,0))),H2149)</f>
        <v>tier - 2</v>
      </c>
      <c r="P2149" s="8" t="str">
        <f t="shared" si="235"/>
        <v>R1013</v>
      </c>
      <c r="Q2149" s="11">
        <f t="shared" si="236"/>
        <v>38346</v>
      </c>
      <c r="R2149" s="9">
        <f t="shared" si="238"/>
        <v>18</v>
      </c>
      <c r="S2149" s="9"/>
      <c r="T2149" s="40">
        <f>COUNTA(Table3[[#This Row],[month]:[age]])</f>
        <v>7</v>
      </c>
    </row>
    <row r="2150" spans="1:20" x14ac:dyDescent="0.25">
      <c r="A2150" t="s">
        <v>2180</v>
      </c>
      <c r="B2150">
        <v>1992</v>
      </c>
      <c r="C2150" t="s">
        <v>18</v>
      </c>
      <c r="D2150">
        <v>16</v>
      </c>
      <c r="E2150">
        <v>0</v>
      </c>
      <c r="F2150" s="42">
        <v>36314.050000000003</v>
      </c>
      <c r="G2150" t="s">
        <v>11</v>
      </c>
      <c r="H2150" t="s">
        <v>11</v>
      </c>
      <c r="I2150" t="s">
        <v>42</v>
      </c>
      <c r="J2150" s="7">
        <f t="shared" si="233"/>
        <v>0</v>
      </c>
      <c r="K2150" s="9" t="str">
        <f t="shared" si="237"/>
        <v>Id193</v>
      </c>
      <c r="L2150" s="8" t="str">
        <f t="shared" si="234"/>
        <v>Jun</v>
      </c>
      <c r="M2150" s="9">
        <f t="shared" si="232"/>
        <v>1992</v>
      </c>
      <c r="N2150" s="8" t="str" cm="1">
        <f t="array" ref="N2150">IF(G2150="?",INDEX($G$2:$G$2344,MODE(MATCH($G$2:$G$2344,$G$2:$G$2344,0))),G2150)</f>
        <v>tier - 2</v>
      </c>
      <c r="O2150" s="8" t="str" cm="1">
        <f t="array" ref="O2150">IF(H2150="?",INDEX($H$2:$H$2344,MODE(MATCH($H$2:$H$2344,$H$2:$H$2344,0))),H2150)</f>
        <v>tier - 2</v>
      </c>
      <c r="P2150" s="8" t="str">
        <f t="shared" si="235"/>
        <v>R1011</v>
      </c>
      <c r="Q2150" s="11">
        <f t="shared" si="236"/>
        <v>33771</v>
      </c>
      <c r="R2150" s="9">
        <f t="shared" si="238"/>
        <v>30</v>
      </c>
      <c r="S2150" s="9"/>
      <c r="T2150" s="40">
        <f>COUNTA(Table3[[#This Row],[month]:[age]])</f>
        <v>7</v>
      </c>
    </row>
    <row r="2151" spans="1:20" x14ac:dyDescent="0.25">
      <c r="A2151" t="s">
        <v>2181</v>
      </c>
      <c r="B2151">
        <v>1967</v>
      </c>
      <c r="C2151" t="s">
        <v>37</v>
      </c>
      <c r="D2151">
        <v>18</v>
      </c>
      <c r="E2151">
        <v>0</v>
      </c>
      <c r="F2151" s="42">
        <v>36332.449999999997</v>
      </c>
      <c r="G2151" t="s">
        <v>16</v>
      </c>
      <c r="H2151" t="s">
        <v>12</v>
      </c>
      <c r="I2151" t="s">
        <v>42</v>
      </c>
      <c r="J2151" s="7">
        <f t="shared" si="233"/>
        <v>0</v>
      </c>
      <c r="K2151" s="9" t="str">
        <f t="shared" si="237"/>
        <v>Id192</v>
      </c>
      <c r="L2151" s="8" t="str">
        <f t="shared" si="234"/>
        <v>Oct</v>
      </c>
      <c r="M2151" s="9">
        <f t="shared" si="232"/>
        <v>1967</v>
      </c>
      <c r="N2151" s="8" t="str" cm="1">
        <f t="array" ref="N2151">IF(G2151="?",INDEX($G$2:$G$2344,MODE(MATCH($G$2:$G$2344,$G$2:$G$2344,0))),G2151)</f>
        <v>tier - 1</v>
      </c>
      <c r="O2151" s="8" t="str" cm="1">
        <f t="array" ref="O2151">IF(H2151="?",INDEX($H$2:$H$2344,MODE(MATCH($H$2:$H$2344,$H$2:$H$2344,0))),H2151)</f>
        <v>tier - 3</v>
      </c>
      <c r="P2151" s="8" t="str">
        <f t="shared" si="235"/>
        <v>R1011</v>
      </c>
      <c r="Q2151" s="11">
        <f t="shared" si="236"/>
        <v>24763</v>
      </c>
      <c r="R2151" s="9">
        <f t="shared" si="238"/>
        <v>55</v>
      </c>
      <c r="S2151" s="9"/>
      <c r="T2151" s="40">
        <f>COUNTA(Table3[[#This Row],[month]:[age]])</f>
        <v>7</v>
      </c>
    </row>
    <row r="2152" spans="1:20" x14ac:dyDescent="0.25">
      <c r="A2152" t="s">
        <v>2182</v>
      </c>
      <c r="B2152">
        <v>1975</v>
      </c>
      <c r="C2152" t="s">
        <v>18</v>
      </c>
      <c r="D2152">
        <v>5</v>
      </c>
      <c r="E2152">
        <v>1</v>
      </c>
      <c r="F2152" s="42">
        <v>36350.71</v>
      </c>
      <c r="G2152" t="s">
        <v>16</v>
      </c>
      <c r="H2152" t="s">
        <v>11</v>
      </c>
      <c r="I2152" t="s">
        <v>42</v>
      </c>
      <c r="J2152" s="7">
        <f t="shared" si="233"/>
        <v>0</v>
      </c>
      <c r="K2152" s="9" t="str">
        <f t="shared" si="237"/>
        <v>Id191</v>
      </c>
      <c r="L2152" s="8" t="str">
        <f t="shared" si="234"/>
        <v>Jun</v>
      </c>
      <c r="M2152" s="9">
        <f t="shared" si="232"/>
        <v>1975</v>
      </c>
      <c r="N2152" s="8" t="str" cm="1">
        <f t="array" ref="N2152">IF(G2152="?",INDEX($G$2:$G$2344,MODE(MATCH($G$2:$G$2344,$G$2:$G$2344,0))),G2152)</f>
        <v>tier - 1</v>
      </c>
      <c r="O2152" s="8" t="str" cm="1">
        <f t="array" ref="O2152">IF(H2152="?",INDEX($H$2:$H$2344,MODE(MATCH($H$2:$H$2344,$H$2:$H$2344,0))),H2152)</f>
        <v>tier - 2</v>
      </c>
      <c r="P2152" s="8" t="str">
        <f t="shared" si="235"/>
        <v>R1011</v>
      </c>
      <c r="Q2152" s="11">
        <f t="shared" si="236"/>
        <v>27550</v>
      </c>
      <c r="R2152" s="9">
        <f t="shared" si="238"/>
        <v>48</v>
      </c>
      <c r="S2152" s="9"/>
      <c r="T2152" s="40">
        <f>COUNTA(Table3[[#This Row],[month]:[age]])</f>
        <v>7</v>
      </c>
    </row>
    <row r="2153" spans="1:20" x14ac:dyDescent="0.25">
      <c r="A2153" t="s">
        <v>2183</v>
      </c>
      <c r="B2153">
        <v>2003</v>
      </c>
      <c r="C2153" t="s">
        <v>30</v>
      </c>
      <c r="D2153">
        <v>9</v>
      </c>
      <c r="E2153">
        <v>2</v>
      </c>
      <c r="F2153" s="42">
        <v>36397.58</v>
      </c>
      <c r="G2153" t="s">
        <v>11</v>
      </c>
      <c r="H2153" t="s">
        <v>12</v>
      </c>
      <c r="I2153" t="s">
        <v>42</v>
      </c>
      <c r="J2153" s="7">
        <f t="shared" si="233"/>
        <v>0</v>
      </c>
      <c r="K2153" s="9" t="str">
        <f t="shared" si="237"/>
        <v>Id190</v>
      </c>
      <c r="L2153" s="8" t="str">
        <f t="shared" si="234"/>
        <v>Dec</v>
      </c>
      <c r="M2153" s="9">
        <f t="shared" si="232"/>
        <v>2003</v>
      </c>
      <c r="N2153" s="8" t="str" cm="1">
        <f t="array" ref="N2153">IF(G2153="?",INDEX($G$2:$G$2344,MODE(MATCH($G$2:$G$2344,$G$2:$G$2344,0))),G2153)</f>
        <v>tier - 2</v>
      </c>
      <c r="O2153" s="8" t="str" cm="1">
        <f t="array" ref="O2153">IF(H2153="?",INDEX($H$2:$H$2344,MODE(MATCH($H$2:$H$2344,$H$2:$H$2344,0))),H2153)</f>
        <v>tier - 3</v>
      </c>
      <c r="P2153" s="8" t="str">
        <f t="shared" si="235"/>
        <v>R1011</v>
      </c>
      <c r="Q2153" s="11">
        <f t="shared" si="236"/>
        <v>37964</v>
      </c>
      <c r="R2153" s="9">
        <f t="shared" si="238"/>
        <v>19</v>
      </c>
      <c r="S2153" s="9"/>
      <c r="T2153" s="40">
        <f>COUNTA(Table3[[#This Row],[month]:[age]])</f>
        <v>7</v>
      </c>
    </row>
    <row r="2154" spans="1:20" x14ac:dyDescent="0.25">
      <c r="A2154" t="s">
        <v>2184</v>
      </c>
      <c r="B2154">
        <v>1962</v>
      </c>
      <c r="C2154" t="s">
        <v>15</v>
      </c>
      <c r="D2154">
        <v>19</v>
      </c>
      <c r="E2154">
        <v>0</v>
      </c>
      <c r="F2154" s="42">
        <v>36445.550000000003</v>
      </c>
      <c r="G2154" t="s">
        <v>11</v>
      </c>
      <c r="H2154" t="s">
        <v>11</v>
      </c>
      <c r="I2154" t="s">
        <v>42</v>
      </c>
      <c r="J2154" s="7">
        <f t="shared" si="233"/>
        <v>0</v>
      </c>
      <c r="K2154" s="9" t="str">
        <f t="shared" si="237"/>
        <v>Id189</v>
      </c>
      <c r="L2154" s="8" t="str">
        <f t="shared" si="234"/>
        <v>Nov</v>
      </c>
      <c r="M2154" s="9">
        <f t="shared" si="232"/>
        <v>1962</v>
      </c>
      <c r="N2154" s="8" t="str" cm="1">
        <f t="array" ref="N2154">IF(G2154="?",INDEX($G$2:$G$2344,MODE(MATCH($G$2:$G$2344,$G$2:$G$2344,0))),G2154)</f>
        <v>tier - 2</v>
      </c>
      <c r="O2154" s="8" t="str" cm="1">
        <f t="array" ref="O2154">IF(H2154="?",INDEX($H$2:$H$2344,MODE(MATCH($H$2:$H$2344,$H$2:$H$2344,0))),H2154)</f>
        <v>tier - 2</v>
      </c>
      <c r="P2154" s="8" t="str">
        <f t="shared" si="235"/>
        <v>R1011</v>
      </c>
      <c r="Q2154" s="11">
        <f t="shared" si="236"/>
        <v>22969</v>
      </c>
      <c r="R2154" s="9">
        <f t="shared" si="238"/>
        <v>60</v>
      </c>
      <c r="S2154" s="9"/>
      <c r="T2154" s="40">
        <f>COUNTA(Table3[[#This Row],[month]:[age]])</f>
        <v>7</v>
      </c>
    </row>
    <row r="2155" spans="1:20" x14ac:dyDescent="0.25">
      <c r="A2155" t="s">
        <v>2185</v>
      </c>
      <c r="B2155">
        <v>1973</v>
      </c>
      <c r="C2155" t="s">
        <v>35</v>
      </c>
      <c r="D2155">
        <v>9</v>
      </c>
      <c r="E2155">
        <v>0</v>
      </c>
      <c r="F2155" s="42">
        <v>36541.550000000003</v>
      </c>
      <c r="G2155" t="s">
        <v>11</v>
      </c>
      <c r="H2155" t="s">
        <v>12</v>
      </c>
      <c r="I2155" t="s">
        <v>42</v>
      </c>
      <c r="J2155" s="7">
        <f t="shared" si="233"/>
        <v>0</v>
      </c>
      <c r="K2155" s="9" t="str">
        <f t="shared" si="237"/>
        <v>Id188</v>
      </c>
      <c r="L2155" s="8" t="str">
        <f t="shared" si="234"/>
        <v>Aug</v>
      </c>
      <c r="M2155" s="9">
        <f t="shared" si="232"/>
        <v>1973</v>
      </c>
      <c r="N2155" s="8" t="str" cm="1">
        <f t="array" ref="N2155">IF(G2155="?",INDEX($G$2:$G$2344,MODE(MATCH($G$2:$G$2344,$G$2:$G$2344,0))),G2155)</f>
        <v>tier - 2</v>
      </c>
      <c r="O2155" s="8" t="str" cm="1">
        <f t="array" ref="O2155">IF(H2155="?",INDEX($H$2:$H$2344,MODE(MATCH($H$2:$H$2344,$H$2:$H$2344,0))),H2155)</f>
        <v>tier - 3</v>
      </c>
      <c r="P2155" s="8" t="str">
        <f t="shared" si="235"/>
        <v>R1011</v>
      </c>
      <c r="Q2155" s="11">
        <f t="shared" si="236"/>
        <v>26885</v>
      </c>
      <c r="R2155" s="9">
        <f t="shared" si="238"/>
        <v>49</v>
      </c>
      <c r="S2155" s="9"/>
      <c r="T2155" s="40">
        <f>COUNTA(Table3[[#This Row],[month]:[age]])</f>
        <v>7</v>
      </c>
    </row>
    <row r="2156" spans="1:20" x14ac:dyDescent="0.25">
      <c r="A2156" t="s">
        <v>2186</v>
      </c>
      <c r="B2156">
        <v>1992</v>
      </c>
      <c r="C2156" t="s">
        <v>37</v>
      </c>
      <c r="D2156">
        <v>9</v>
      </c>
      <c r="E2156">
        <v>0</v>
      </c>
      <c r="F2156" s="42">
        <v>36572.800000000003</v>
      </c>
      <c r="G2156" t="s">
        <v>16</v>
      </c>
      <c r="H2156" t="s">
        <v>11</v>
      </c>
      <c r="I2156" t="s">
        <v>42</v>
      </c>
      <c r="J2156" s="7">
        <f t="shared" si="233"/>
        <v>0</v>
      </c>
      <c r="K2156" s="9" t="str">
        <f t="shared" si="237"/>
        <v>Id187</v>
      </c>
      <c r="L2156" s="8" t="str">
        <f t="shared" si="234"/>
        <v>Oct</v>
      </c>
      <c r="M2156" s="9">
        <f t="shared" si="232"/>
        <v>1992</v>
      </c>
      <c r="N2156" s="8" t="str" cm="1">
        <f t="array" ref="N2156">IF(G2156="?",INDEX($G$2:$G$2344,MODE(MATCH($G$2:$G$2344,$G$2:$G$2344,0))),G2156)</f>
        <v>tier - 1</v>
      </c>
      <c r="O2156" s="8" t="str" cm="1">
        <f t="array" ref="O2156">IF(H2156="?",INDEX($H$2:$H$2344,MODE(MATCH($H$2:$H$2344,$H$2:$H$2344,0))),H2156)</f>
        <v>tier - 2</v>
      </c>
      <c r="P2156" s="8" t="str">
        <f t="shared" si="235"/>
        <v>R1011</v>
      </c>
      <c r="Q2156" s="11">
        <f t="shared" si="236"/>
        <v>33886</v>
      </c>
      <c r="R2156" s="9">
        <f t="shared" si="238"/>
        <v>30</v>
      </c>
      <c r="S2156" s="9"/>
      <c r="T2156" s="40">
        <f>COUNTA(Table3[[#This Row],[month]:[age]])</f>
        <v>7</v>
      </c>
    </row>
    <row r="2157" spans="1:20" x14ac:dyDescent="0.25">
      <c r="A2157" t="s">
        <v>2187</v>
      </c>
      <c r="B2157">
        <v>1961</v>
      </c>
      <c r="C2157" t="s">
        <v>10</v>
      </c>
      <c r="D2157">
        <v>29</v>
      </c>
      <c r="E2157">
        <v>4</v>
      </c>
      <c r="F2157" s="42">
        <v>36580.28</v>
      </c>
      <c r="G2157" t="s">
        <v>11</v>
      </c>
      <c r="H2157" t="s">
        <v>11</v>
      </c>
      <c r="I2157" t="s">
        <v>13</v>
      </c>
      <c r="J2157" s="7">
        <f t="shared" si="233"/>
        <v>0</v>
      </c>
      <c r="K2157" s="9" t="str">
        <f t="shared" si="237"/>
        <v>Id186</v>
      </c>
      <c r="L2157" s="8" t="str">
        <f t="shared" si="234"/>
        <v>Jul</v>
      </c>
      <c r="M2157" s="9">
        <f t="shared" si="232"/>
        <v>1961</v>
      </c>
      <c r="N2157" s="8" t="str" cm="1">
        <f t="array" ref="N2157">IF(G2157="?",INDEX($G$2:$G$2344,MODE(MATCH($G$2:$G$2344,$G$2:$G$2344,0))),G2157)</f>
        <v>tier - 2</v>
      </c>
      <c r="O2157" s="8" t="str" cm="1">
        <f t="array" ref="O2157">IF(H2157="?",INDEX($H$2:$H$2344,MODE(MATCH($H$2:$H$2344,$H$2:$H$2344,0))),H2157)</f>
        <v>tier - 2</v>
      </c>
      <c r="P2157" s="8" t="str">
        <f t="shared" si="235"/>
        <v>R1013</v>
      </c>
      <c r="Q2157" s="11">
        <f t="shared" si="236"/>
        <v>22491</v>
      </c>
      <c r="R2157" s="9">
        <f t="shared" si="238"/>
        <v>61</v>
      </c>
      <c r="S2157" s="9"/>
      <c r="T2157" s="40">
        <f>COUNTA(Table3[[#This Row],[month]:[age]])</f>
        <v>7</v>
      </c>
    </row>
    <row r="2158" spans="1:20" x14ac:dyDescent="0.25">
      <c r="A2158" t="s">
        <v>2188</v>
      </c>
      <c r="B2158">
        <v>1970</v>
      </c>
      <c r="C2158" t="s">
        <v>10</v>
      </c>
      <c r="D2158">
        <v>14</v>
      </c>
      <c r="E2158">
        <v>0</v>
      </c>
      <c r="F2158" s="42">
        <v>36786.370000000003</v>
      </c>
      <c r="G2158" t="s">
        <v>16</v>
      </c>
      <c r="H2158" t="s">
        <v>16</v>
      </c>
      <c r="I2158" t="s">
        <v>42</v>
      </c>
      <c r="J2158" s="7">
        <f t="shared" si="233"/>
        <v>0</v>
      </c>
      <c r="K2158" s="9" t="str">
        <f t="shared" si="237"/>
        <v>Id185</v>
      </c>
      <c r="L2158" s="8" t="str">
        <f t="shared" si="234"/>
        <v>Jul</v>
      </c>
      <c r="M2158" s="9">
        <f t="shared" si="232"/>
        <v>1970</v>
      </c>
      <c r="N2158" s="8" t="str" cm="1">
        <f t="array" ref="N2158">IF(G2158="?",INDEX($G$2:$G$2344,MODE(MATCH($G$2:$G$2344,$G$2:$G$2344,0))),G2158)</f>
        <v>tier - 1</v>
      </c>
      <c r="O2158" s="8" t="str" cm="1">
        <f t="array" ref="O2158">IF(H2158="?",INDEX($H$2:$H$2344,MODE(MATCH($H$2:$H$2344,$H$2:$H$2344,0))),H2158)</f>
        <v>tier - 1</v>
      </c>
      <c r="P2158" s="8" t="str">
        <f t="shared" si="235"/>
        <v>R1011</v>
      </c>
      <c r="Q2158" s="11">
        <f t="shared" si="236"/>
        <v>25763</v>
      </c>
      <c r="R2158" s="9">
        <f t="shared" si="238"/>
        <v>52</v>
      </c>
      <c r="S2158" s="9"/>
      <c r="T2158" s="40">
        <f>COUNTA(Table3[[#This Row],[month]:[age]])</f>
        <v>7</v>
      </c>
    </row>
    <row r="2159" spans="1:20" x14ac:dyDescent="0.25">
      <c r="A2159" t="s">
        <v>2189</v>
      </c>
      <c r="B2159">
        <v>1965</v>
      </c>
      <c r="C2159" t="s">
        <v>30</v>
      </c>
      <c r="D2159">
        <v>28</v>
      </c>
      <c r="E2159">
        <v>0</v>
      </c>
      <c r="F2159" s="42">
        <v>36795.29</v>
      </c>
      <c r="G2159" t="s">
        <v>11</v>
      </c>
      <c r="H2159" t="s">
        <v>16</v>
      </c>
      <c r="I2159" t="s">
        <v>42</v>
      </c>
      <c r="J2159" s="7">
        <f t="shared" si="233"/>
        <v>0</v>
      </c>
      <c r="K2159" s="9" t="str">
        <f t="shared" si="237"/>
        <v>Id184</v>
      </c>
      <c r="L2159" s="8" t="str">
        <f t="shared" si="234"/>
        <v>Dec</v>
      </c>
      <c r="M2159" s="9">
        <f t="shared" si="232"/>
        <v>1965</v>
      </c>
      <c r="N2159" s="8" t="str" cm="1">
        <f t="array" ref="N2159">IF(G2159="?",INDEX($G$2:$G$2344,MODE(MATCH($G$2:$G$2344,$G$2:$G$2344,0))),G2159)</f>
        <v>tier - 2</v>
      </c>
      <c r="O2159" s="8" t="str" cm="1">
        <f t="array" ref="O2159">IF(H2159="?",INDEX($H$2:$H$2344,MODE(MATCH($H$2:$H$2344,$H$2:$H$2344,0))),H2159)</f>
        <v>tier - 1</v>
      </c>
      <c r="P2159" s="8" t="str">
        <f t="shared" si="235"/>
        <v>R1011</v>
      </c>
      <c r="Q2159" s="11">
        <f t="shared" si="236"/>
        <v>24104</v>
      </c>
      <c r="R2159" s="9">
        <f t="shared" si="238"/>
        <v>57</v>
      </c>
      <c r="S2159" s="9"/>
      <c r="T2159" s="40">
        <f>COUNTA(Table3[[#This Row],[month]:[age]])</f>
        <v>7</v>
      </c>
    </row>
    <row r="2160" spans="1:20" x14ac:dyDescent="0.25">
      <c r="A2160" t="s">
        <v>31</v>
      </c>
      <c r="B2160">
        <v>1992</v>
      </c>
      <c r="C2160" t="s">
        <v>37</v>
      </c>
      <c r="D2160">
        <v>6</v>
      </c>
      <c r="E2160">
        <v>0</v>
      </c>
      <c r="F2160" s="42">
        <v>36837.47</v>
      </c>
      <c r="G2160" t="s">
        <v>16</v>
      </c>
      <c r="H2160" t="s">
        <v>11</v>
      </c>
      <c r="I2160" t="s">
        <v>42</v>
      </c>
      <c r="J2160" s="7">
        <f t="shared" si="233"/>
        <v>1</v>
      </c>
      <c r="K2160" s="9" t="str">
        <f t="shared" si="237"/>
        <v>Unknown</v>
      </c>
      <c r="L2160" s="8" t="str">
        <f t="shared" si="234"/>
        <v>Oct</v>
      </c>
      <c r="M2160" s="9">
        <f t="shared" ref="M2160:M2223" si="239">IF(B2160="?",AVERAGE($B$2:$B$2344),B2160)</f>
        <v>1992</v>
      </c>
      <c r="N2160" s="8" t="str" cm="1">
        <f t="array" ref="N2160">IF(G2160="?",INDEX($G$2:$G$2344,MODE(MATCH($G$2:$G$2344,$G$2:$G$2344,0))),G2160)</f>
        <v>tier - 1</v>
      </c>
      <c r="O2160" s="8" t="str" cm="1">
        <f t="array" ref="O2160">IF(H2160="?",INDEX($H$2:$H$2344,MODE(MATCH($H$2:$H$2344,$H$2:$H$2344,0))),H2160)</f>
        <v>tier - 2</v>
      </c>
      <c r="P2160" s="8" t="str">
        <f t="shared" si="235"/>
        <v>R1011</v>
      </c>
      <c r="Q2160" s="11">
        <f t="shared" si="236"/>
        <v>33883</v>
      </c>
      <c r="R2160" s="9">
        <f t="shared" si="238"/>
        <v>30</v>
      </c>
      <c r="S2160" s="9"/>
      <c r="T2160" s="40">
        <f>COUNTA(Table3[[#This Row],[month]:[age]])</f>
        <v>7</v>
      </c>
    </row>
    <row r="2161" spans="1:20" x14ac:dyDescent="0.25">
      <c r="A2161" t="s">
        <v>2190</v>
      </c>
      <c r="B2161">
        <v>1992</v>
      </c>
      <c r="C2161" t="s">
        <v>10</v>
      </c>
      <c r="D2161">
        <v>4</v>
      </c>
      <c r="E2161">
        <v>0</v>
      </c>
      <c r="F2161" s="42">
        <v>36837.47</v>
      </c>
      <c r="G2161" t="s">
        <v>11</v>
      </c>
      <c r="H2161" t="s">
        <v>12</v>
      </c>
      <c r="I2161" t="s">
        <v>42</v>
      </c>
      <c r="J2161" s="7">
        <f t="shared" si="233"/>
        <v>0</v>
      </c>
      <c r="K2161" s="9" t="str">
        <f t="shared" si="237"/>
        <v>Id183</v>
      </c>
      <c r="L2161" s="8" t="str">
        <f t="shared" si="234"/>
        <v>Jul</v>
      </c>
      <c r="M2161" s="9">
        <f t="shared" si="239"/>
        <v>1992</v>
      </c>
      <c r="N2161" s="8" t="str" cm="1">
        <f t="array" ref="N2161">IF(G2161="?",INDEX($G$2:$G$2344,MODE(MATCH($G$2:$G$2344,$G$2:$G$2344,0))),G2161)</f>
        <v>tier - 2</v>
      </c>
      <c r="O2161" s="8" t="str" cm="1">
        <f t="array" ref="O2161">IF(H2161="?",INDEX($H$2:$H$2344,MODE(MATCH($H$2:$H$2344,$H$2:$H$2344,0))),H2161)</f>
        <v>tier - 3</v>
      </c>
      <c r="P2161" s="8" t="str">
        <f t="shared" si="235"/>
        <v>R1011</v>
      </c>
      <c r="Q2161" s="11">
        <f t="shared" si="236"/>
        <v>33789</v>
      </c>
      <c r="R2161" s="9">
        <f t="shared" si="238"/>
        <v>30</v>
      </c>
      <c r="S2161" s="9"/>
      <c r="T2161" s="40">
        <f>COUNTA(Table3[[#This Row],[month]:[age]])</f>
        <v>7</v>
      </c>
    </row>
    <row r="2162" spans="1:20" x14ac:dyDescent="0.25">
      <c r="A2162" t="s">
        <v>2191</v>
      </c>
      <c r="B2162">
        <v>1972</v>
      </c>
      <c r="C2162" t="s">
        <v>30</v>
      </c>
      <c r="D2162">
        <v>5</v>
      </c>
      <c r="E2162">
        <v>0</v>
      </c>
      <c r="F2162" s="42">
        <v>36889.99</v>
      </c>
      <c r="G2162" t="s">
        <v>16</v>
      </c>
      <c r="H2162" t="s">
        <v>12</v>
      </c>
      <c r="I2162" t="s">
        <v>42</v>
      </c>
      <c r="J2162" s="7">
        <f t="shared" si="233"/>
        <v>0</v>
      </c>
      <c r="K2162" s="9" t="str">
        <f t="shared" si="237"/>
        <v>Id182</v>
      </c>
      <c r="L2162" s="8" t="str">
        <f t="shared" si="234"/>
        <v>Dec</v>
      </c>
      <c r="M2162" s="9">
        <f t="shared" si="239"/>
        <v>1972</v>
      </c>
      <c r="N2162" s="8" t="str" cm="1">
        <f t="array" ref="N2162">IF(G2162="?",INDEX($G$2:$G$2344,MODE(MATCH($G$2:$G$2344,$G$2:$G$2344,0))),G2162)</f>
        <v>tier - 1</v>
      </c>
      <c r="O2162" s="8" t="str" cm="1">
        <f t="array" ref="O2162">IF(H2162="?",INDEX($H$2:$H$2344,MODE(MATCH($H$2:$H$2344,$H$2:$H$2344,0))),H2162)</f>
        <v>tier - 3</v>
      </c>
      <c r="P2162" s="8" t="str">
        <f t="shared" si="235"/>
        <v>R1011</v>
      </c>
      <c r="Q2162" s="11">
        <f t="shared" si="236"/>
        <v>26638</v>
      </c>
      <c r="R2162" s="9">
        <f t="shared" si="238"/>
        <v>50</v>
      </c>
      <c r="S2162" s="9"/>
      <c r="T2162" s="40">
        <f>COUNTA(Table3[[#This Row],[month]:[age]])</f>
        <v>7</v>
      </c>
    </row>
    <row r="2163" spans="1:20" x14ac:dyDescent="0.25">
      <c r="A2163" t="s">
        <v>2192</v>
      </c>
      <c r="B2163">
        <v>2003</v>
      </c>
      <c r="C2163" t="s">
        <v>18</v>
      </c>
      <c r="D2163">
        <v>21</v>
      </c>
      <c r="E2163">
        <v>0</v>
      </c>
      <c r="F2163" s="42">
        <v>36898.730000000003</v>
      </c>
      <c r="G2163" t="s">
        <v>11</v>
      </c>
      <c r="H2163" t="s">
        <v>16</v>
      </c>
      <c r="I2163" t="s">
        <v>23</v>
      </c>
      <c r="J2163" s="7">
        <f t="shared" si="233"/>
        <v>0</v>
      </c>
      <c r="K2163" s="9" t="str">
        <f t="shared" si="237"/>
        <v>Id181</v>
      </c>
      <c r="L2163" s="8" t="str">
        <f t="shared" si="234"/>
        <v>Jun</v>
      </c>
      <c r="M2163" s="9">
        <f t="shared" si="239"/>
        <v>2003</v>
      </c>
      <c r="N2163" s="8" t="str" cm="1">
        <f t="array" ref="N2163">IF(G2163="?",INDEX($G$2:$G$2344,MODE(MATCH($G$2:$G$2344,$G$2:$G$2344,0))),G2163)</f>
        <v>tier - 2</v>
      </c>
      <c r="O2163" s="8" t="str" cm="1">
        <f t="array" ref="O2163">IF(H2163="?",INDEX($H$2:$H$2344,MODE(MATCH($H$2:$H$2344,$H$2:$H$2344,0))),H2163)</f>
        <v>tier - 1</v>
      </c>
      <c r="P2163" s="8" t="str">
        <f t="shared" si="235"/>
        <v>R1012</v>
      </c>
      <c r="Q2163" s="11">
        <f t="shared" si="236"/>
        <v>37793</v>
      </c>
      <c r="R2163" s="9">
        <f t="shared" si="238"/>
        <v>19</v>
      </c>
      <c r="S2163" s="9"/>
      <c r="T2163" s="40">
        <f>COUNTA(Table3[[#This Row],[month]:[age]])</f>
        <v>7</v>
      </c>
    </row>
    <row r="2164" spans="1:20" x14ac:dyDescent="0.25">
      <c r="A2164" t="s">
        <v>2193</v>
      </c>
      <c r="B2164">
        <v>1963</v>
      </c>
      <c r="C2164" t="s">
        <v>10</v>
      </c>
      <c r="D2164">
        <v>24</v>
      </c>
      <c r="E2164">
        <v>2</v>
      </c>
      <c r="F2164" s="42">
        <v>36910.61</v>
      </c>
      <c r="G2164" t="s">
        <v>11</v>
      </c>
      <c r="H2164" t="s">
        <v>11</v>
      </c>
      <c r="I2164" t="s">
        <v>42</v>
      </c>
      <c r="J2164" s="7">
        <f t="shared" si="233"/>
        <v>0</v>
      </c>
      <c r="K2164" s="9" t="str">
        <f t="shared" si="237"/>
        <v>Id180</v>
      </c>
      <c r="L2164" s="8" t="str">
        <f t="shared" si="234"/>
        <v>Jul</v>
      </c>
      <c r="M2164" s="9">
        <f t="shared" si="239"/>
        <v>1963</v>
      </c>
      <c r="N2164" s="8" t="str" cm="1">
        <f t="array" ref="N2164">IF(G2164="?",INDEX($G$2:$G$2344,MODE(MATCH($G$2:$G$2344,$G$2:$G$2344,0))),G2164)</f>
        <v>tier - 2</v>
      </c>
      <c r="O2164" s="8" t="str" cm="1">
        <f t="array" ref="O2164">IF(H2164="?",INDEX($H$2:$H$2344,MODE(MATCH($H$2:$H$2344,$H$2:$H$2344,0))),H2164)</f>
        <v>tier - 2</v>
      </c>
      <c r="P2164" s="8" t="str">
        <f t="shared" si="235"/>
        <v>R1011</v>
      </c>
      <c r="Q2164" s="11">
        <f t="shared" si="236"/>
        <v>23216</v>
      </c>
      <c r="R2164" s="9">
        <f t="shared" si="238"/>
        <v>59</v>
      </c>
      <c r="S2164" s="9"/>
      <c r="T2164" s="40">
        <f>COUNTA(Table3[[#This Row],[month]:[age]])</f>
        <v>7</v>
      </c>
    </row>
    <row r="2165" spans="1:20" x14ac:dyDescent="0.25">
      <c r="A2165" t="s">
        <v>2194</v>
      </c>
      <c r="B2165">
        <v>1991</v>
      </c>
      <c r="C2165" t="s">
        <v>18</v>
      </c>
      <c r="D2165">
        <v>10</v>
      </c>
      <c r="E2165">
        <v>3</v>
      </c>
      <c r="F2165" s="42">
        <v>36911.99</v>
      </c>
      <c r="G2165" t="s">
        <v>11</v>
      </c>
      <c r="H2165" t="s">
        <v>11</v>
      </c>
      <c r="I2165" t="s">
        <v>42</v>
      </c>
      <c r="J2165" s="7">
        <f t="shared" si="233"/>
        <v>0</v>
      </c>
      <c r="K2165" s="9" t="str">
        <f t="shared" si="237"/>
        <v>Id179</v>
      </c>
      <c r="L2165" s="8" t="str">
        <f t="shared" si="234"/>
        <v>Jun</v>
      </c>
      <c r="M2165" s="9">
        <f t="shared" si="239"/>
        <v>1991</v>
      </c>
      <c r="N2165" s="8" t="str" cm="1">
        <f t="array" ref="N2165">IF(G2165="?",INDEX($G$2:$G$2344,MODE(MATCH($G$2:$G$2344,$G$2:$G$2344,0))),G2165)</f>
        <v>tier - 2</v>
      </c>
      <c r="O2165" s="8" t="str" cm="1">
        <f t="array" ref="O2165">IF(H2165="?",INDEX($H$2:$H$2344,MODE(MATCH($H$2:$H$2344,$H$2:$H$2344,0))),H2165)</f>
        <v>tier - 2</v>
      </c>
      <c r="P2165" s="8" t="str">
        <f t="shared" si="235"/>
        <v>R1011</v>
      </c>
      <c r="Q2165" s="11">
        <f t="shared" si="236"/>
        <v>33399</v>
      </c>
      <c r="R2165" s="9">
        <f t="shared" si="238"/>
        <v>31</v>
      </c>
      <c r="S2165" s="9"/>
      <c r="T2165" s="40">
        <f>COUNTA(Table3[[#This Row],[month]:[age]])</f>
        <v>7</v>
      </c>
    </row>
    <row r="2166" spans="1:20" x14ac:dyDescent="0.25">
      <c r="A2166" t="s">
        <v>2195</v>
      </c>
      <c r="B2166">
        <v>1968</v>
      </c>
      <c r="C2166" t="s">
        <v>37</v>
      </c>
      <c r="D2166">
        <v>22</v>
      </c>
      <c r="E2166">
        <v>0</v>
      </c>
      <c r="F2166" s="42">
        <v>36922.61</v>
      </c>
      <c r="G2166" t="s">
        <v>11</v>
      </c>
      <c r="H2166" t="s">
        <v>16</v>
      </c>
      <c r="I2166" t="s">
        <v>42</v>
      </c>
      <c r="J2166" s="7">
        <f t="shared" si="233"/>
        <v>0</v>
      </c>
      <c r="K2166" s="9" t="str">
        <f t="shared" si="237"/>
        <v>Id178</v>
      </c>
      <c r="L2166" s="8" t="str">
        <f t="shared" si="234"/>
        <v>Oct</v>
      </c>
      <c r="M2166" s="9">
        <f t="shared" si="239"/>
        <v>1968</v>
      </c>
      <c r="N2166" s="8" t="str" cm="1">
        <f t="array" ref="N2166">IF(G2166="?",INDEX($G$2:$G$2344,MODE(MATCH($G$2:$G$2344,$G$2:$G$2344,0))),G2166)</f>
        <v>tier - 2</v>
      </c>
      <c r="O2166" s="8" t="str" cm="1">
        <f t="array" ref="O2166">IF(H2166="?",INDEX($H$2:$H$2344,MODE(MATCH($H$2:$H$2344,$H$2:$H$2344,0))),H2166)</f>
        <v>tier - 1</v>
      </c>
      <c r="P2166" s="8" t="str">
        <f t="shared" si="235"/>
        <v>R1011</v>
      </c>
      <c r="Q2166" s="11">
        <f t="shared" si="236"/>
        <v>25133</v>
      </c>
      <c r="R2166" s="9">
        <f t="shared" si="238"/>
        <v>54</v>
      </c>
      <c r="S2166" s="9"/>
      <c r="T2166" s="40">
        <f>COUNTA(Table3[[#This Row],[month]:[age]])</f>
        <v>7</v>
      </c>
    </row>
    <row r="2167" spans="1:20" x14ac:dyDescent="0.25">
      <c r="A2167" t="s">
        <v>2196</v>
      </c>
      <c r="B2167">
        <v>1977</v>
      </c>
      <c r="C2167" t="s">
        <v>35</v>
      </c>
      <c r="D2167">
        <v>13</v>
      </c>
      <c r="E2167">
        <v>2</v>
      </c>
      <c r="F2167" s="42">
        <v>36935.64</v>
      </c>
      <c r="G2167" t="s">
        <v>11</v>
      </c>
      <c r="H2167" t="s">
        <v>16</v>
      </c>
      <c r="I2167" t="s">
        <v>42</v>
      </c>
      <c r="J2167" s="7">
        <f t="shared" si="233"/>
        <v>0</v>
      </c>
      <c r="K2167" s="9" t="str">
        <f t="shared" si="237"/>
        <v>Id177</v>
      </c>
      <c r="L2167" s="8" t="str">
        <f t="shared" si="234"/>
        <v>Aug</v>
      </c>
      <c r="M2167" s="9">
        <f t="shared" si="239"/>
        <v>1977</v>
      </c>
      <c r="N2167" s="8" t="str" cm="1">
        <f t="array" ref="N2167">IF(G2167="?",INDEX($G$2:$G$2344,MODE(MATCH($G$2:$G$2344,$G$2:$G$2344,0))),G2167)</f>
        <v>tier - 2</v>
      </c>
      <c r="O2167" s="8" t="str" cm="1">
        <f t="array" ref="O2167">IF(H2167="?",INDEX($H$2:$H$2344,MODE(MATCH($H$2:$H$2344,$H$2:$H$2344,0))),H2167)</f>
        <v>tier - 1</v>
      </c>
      <c r="P2167" s="8" t="str">
        <f t="shared" si="235"/>
        <v>R1011</v>
      </c>
      <c r="Q2167" s="11">
        <f t="shared" si="236"/>
        <v>28350</v>
      </c>
      <c r="R2167" s="9">
        <f t="shared" si="238"/>
        <v>45</v>
      </c>
      <c r="S2167" s="9"/>
      <c r="T2167" s="40">
        <f>COUNTA(Table3[[#This Row],[month]:[age]])</f>
        <v>7</v>
      </c>
    </row>
    <row r="2168" spans="1:20" x14ac:dyDescent="0.25">
      <c r="A2168" t="s">
        <v>2197</v>
      </c>
      <c r="B2168">
        <v>1992</v>
      </c>
      <c r="C2168" t="s">
        <v>35</v>
      </c>
      <c r="D2168">
        <v>25</v>
      </c>
      <c r="E2168">
        <v>0</v>
      </c>
      <c r="F2168" s="42">
        <v>36950.26</v>
      </c>
      <c r="G2168" t="s">
        <v>16</v>
      </c>
      <c r="H2168" t="s">
        <v>16</v>
      </c>
      <c r="I2168" t="s">
        <v>13</v>
      </c>
      <c r="J2168" s="7">
        <f t="shared" si="233"/>
        <v>0</v>
      </c>
      <c r="K2168" s="9" t="str">
        <f t="shared" si="237"/>
        <v>Id176</v>
      </c>
      <c r="L2168" s="8" t="str">
        <f t="shared" si="234"/>
        <v>Aug</v>
      </c>
      <c r="M2168" s="9">
        <f t="shared" si="239"/>
        <v>1992</v>
      </c>
      <c r="N2168" s="8" t="str" cm="1">
        <f t="array" ref="N2168">IF(G2168="?",INDEX($G$2:$G$2344,MODE(MATCH($G$2:$G$2344,$G$2:$G$2344,0))),G2168)</f>
        <v>tier - 1</v>
      </c>
      <c r="O2168" s="8" t="str" cm="1">
        <f t="array" ref="O2168">IF(H2168="?",INDEX($H$2:$H$2344,MODE(MATCH($H$2:$H$2344,$H$2:$H$2344,0))),H2168)</f>
        <v>tier - 1</v>
      </c>
      <c r="P2168" s="8" t="str">
        <f t="shared" si="235"/>
        <v>R1013</v>
      </c>
      <c r="Q2168" s="11">
        <f t="shared" si="236"/>
        <v>33841</v>
      </c>
      <c r="R2168" s="9">
        <f t="shared" si="238"/>
        <v>30</v>
      </c>
      <c r="S2168" s="9"/>
      <c r="T2168" s="40">
        <f>COUNTA(Table3[[#This Row],[month]:[age]])</f>
        <v>7</v>
      </c>
    </row>
    <row r="2169" spans="1:20" x14ac:dyDescent="0.25">
      <c r="A2169" t="s">
        <v>2198</v>
      </c>
      <c r="B2169">
        <v>1992</v>
      </c>
      <c r="C2169" t="s">
        <v>20</v>
      </c>
      <c r="D2169">
        <v>13</v>
      </c>
      <c r="E2169">
        <v>0</v>
      </c>
      <c r="F2169" s="42">
        <v>36976.449999999997</v>
      </c>
      <c r="G2169" t="s">
        <v>11</v>
      </c>
      <c r="H2169" t="s">
        <v>12</v>
      </c>
      <c r="I2169" t="s">
        <v>42</v>
      </c>
      <c r="J2169" s="7">
        <f t="shared" si="233"/>
        <v>0</v>
      </c>
      <c r="K2169" s="9" t="str">
        <f t="shared" si="237"/>
        <v>Id175</v>
      </c>
      <c r="L2169" s="8" t="str">
        <f t="shared" si="234"/>
        <v>Sep</v>
      </c>
      <c r="M2169" s="9">
        <f t="shared" si="239"/>
        <v>1992</v>
      </c>
      <c r="N2169" s="8" t="str" cm="1">
        <f t="array" ref="N2169">IF(G2169="?",INDEX($G$2:$G$2344,MODE(MATCH($G$2:$G$2344,$G$2:$G$2344,0))),G2169)</f>
        <v>tier - 2</v>
      </c>
      <c r="O2169" s="8" t="str" cm="1">
        <f t="array" ref="O2169">IF(H2169="?",INDEX($H$2:$H$2344,MODE(MATCH($H$2:$H$2344,$H$2:$H$2344,0))),H2169)</f>
        <v>tier - 3</v>
      </c>
      <c r="P2169" s="8" t="str">
        <f t="shared" si="235"/>
        <v>R1011</v>
      </c>
      <c r="Q2169" s="11">
        <f t="shared" si="236"/>
        <v>33860</v>
      </c>
      <c r="R2169" s="9">
        <f t="shared" si="238"/>
        <v>30</v>
      </c>
      <c r="S2169" s="9"/>
      <c r="T2169" s="40">
        <f>COUNTA(Table3[[#This Row],[month]:[age]])</f>
        <v>7</v>
      </c>
    </row>
    <row r="2170" spans="1:20" x14ac:dyDescent="0.25">
      <c r="A2170" t="s">
        <v>2199</v>
      </c>
      <c r="B2170">
        <v>1991</v>
      </c>
      <c r="C2170" t="s">
        <v>15</v>
      </c>
      <c r="D2170">
        <v>1</v>
      </c>
      <c r="E2170">
        <v>3</v>
      </c>
      <c r="F2170" s="42">
        <v>37040.879999999997</v>
      </c>
      <c r="G2170" t="s">
        <v>11</v>
      </c>
      <c r="H2170" t="s">
        <v>11</v>
      </c>
      <c r="I2170" t="s">
        <v>42</v>
      </c>
      <c r="J2170" s="7">
        <f t="shared" si="233"/>
        <v>0</v>
      </c>
      <c r="K2170" s="9" t="str">
        <f t="shared" si="237"/>
        <v>Id174</v>
      </c>
      <c r="L2170" s="8" t="str">
        <f t="shared" si="234"/>
        <v>Nov</v>
      </c>
      <c r="M2170" s="9">
        <f t="shared" si="239"/>
        <v>1991</v>
      </c>
      <c r="N2170" s="8" t="str" cm="1">
        <f t="array" ref="N2170">IF(G2170="?",INDEX($G$2:$G$2344,MODE(MATCH($G$2:$G$2344,$G$2:$G$2344,0))),G2170)</f>
        <v>tier - 2</v>
      </c>
      <c r="O2170" s="8" t="str" cm="1">
        <f t="array" ref="O2170">IF(H2170="?",INDEX($H$2:$H$2344,MODE(MATCH($H$2:$H$2344,$H$2:$H$2344,0))),H2170)</f>
        <v>tier - 2</v>
      </c>
      <c r="P2170" s="8" t="str">
        <f t="shared" si="235"/>
        <v>R1011</v>
      </c>
      <c r="Q2170" s="11">
        <f t="shared" si="236"/>
        <v>33543</v>
      </c>
      <c r="R2170" s="9">
        <f t="shared" si="238"/>
        <v>31</v>
      </c>
      <c r="S2170" s="9"/>
      <c r="T2170" s="40">
        <f>COUNTA(Table3[[#This Row],[month]:[age]])</f>
        <v>7</v>
      </c>
    </row>
    <row r="2171" spans="1:20" x14ac:dyDescent="0.25">
      <c r="A2171" t="s">
        <v>2200</v>
      </c>
      <c r="B2171">
        <v>1988</v>
      </c>
      <c r="C2171" t="s">
        <v>30</v>
      </c>
      <c r="D2171">
        <v>17</v>
      </c>
      <c r="E2171">
        <v>3</v>
      </c>
      <c r="F2171" s="42">
        <v>37076.370000000003</v>
      </c>
      <c r="G2171" t="s">
        <v>11</v>
      </c>
      <c r="H2171" t="s">
        <v>16</v>
      </c>
      <c r="I2171" t="s">
        <v>42</v>
      </c>
      <c r="J2171" s="7">
        <f t="shared" si="233"/>
        <v>0</v>
      </c>
      <c r="K2171" s="9" t="str">
        <f t="shared" si="237"/>
        <v>Id173</v>
      </c>
      <c r="L2171" s="8" t="str">
        <f t="shared" si="234"/>
        <v>Dec</v>
      </c>
      <c r="M2171" s="9">
        <f t="shared" si="239"/>
        <v>1988</v>
      </c>
      <c r="N2171" s="8" t="str" cm="1">
        <f t="array" ref="N2171">IF(G2171="?",INDEX($G$2:$G$2344,MODE(MATCH($G$2:$G$2344,$G$2:$G$2344,0))),G2171)</f>
        <v>tier - 2</v>
      </c>
      <c r="O2171" s="8" t="str" cm="1">
        <f t="array" ref="O2171">IF(H2171="?",INDEX($H$2:$H$2344,MODE(MATCH($H$2:$H$2344,$H$2:$H$2344,0))),H2171)</f>
        <v>tier - 1</v>
      </c>
      <c r="P2171" s="8" t="str">
        <f t="shared" si="235"/>
        <v>R1011</v>
      </c>
      <c r="Q2171" s="11">
        <f t="shared" si="236"/>
        <v>32494</v>
      </c>
      <c r="R2171" s="9">
        <f t="shared" si="238"/>
        <v>34</v>
      </c>
      <c r="S2171" s="9"/>
      <c r="T2171" s="40">
        <f>COUNTA(Table3[[#This Row],[month]:[age]])</f>
        <v>7</v>
      </c>
    </row>
    <row r="2172" spans="1:20" x14ac:dyDescent="0.25">
      <c r="A2172" t="s">
        <v>2201</v>
      </c>
      <c r="B2172">
        <v>1989</v>
      </c>
      <c r="C2172" t="s">
        <v>18</v>
      </c>
      <c r="D2172">
        <v>10</v>
      </c>
      <c r="E2172">
        <v>0</v>
      </c>
      <c r="F2172" s="42">
        <v>37079.370000000003</v>
      </c>
      <c r="G2172" t="s">
        <v>11</v>
      </c>
      <c r="H2172" t="s">
        <v>12</v>
      </c>
      <c r="I2172" t="s">
        <v>42</v>
      </c>
      <c r="J2172" s="7">
        <f t="shared" si="233"/>
        <v>0</v>
      </c>
      <c r="K2172" s="9" t="str">
        <f t="shared" si="237"/>
        <v>Id172</v>
      </c>
      <c r="L2172" s="8" t="str">
        <f t="shared" si="234"/>
        <v>Jun</v>
      </c>
      <c r="M2172" s="9">
        <f t="shared" si="239"/>
        <v>1989</v>
      </c>
      <c r="N2172" s="8" t="str" cm="1">
        <f t="array" ref="N2172">IF(G2172="?",INDEX($G$2:$G$2344,MODE(MATCH($G$2:$G$2344,$G$2:$G$2344,0))),G2172)</f>
        <v>tier - 2</v>
      </c>
      <c r="O2172" s="8" t="str" cm="1">
        <f t="array" ref="O2172">IF(H2172="?",INDEX($H$2:$H$2344,MODE(MATCH($H$2:$H$2344,$H$2:$H$2344,0))),H2172)</f>
        <v>tier - 3</v>
      </c>
      <c r="P2172" s="8" t="str">
        <f t="shared" si="235"/>
        <v>R1011</v>
      </c>
      <c r="Q2172" s="11">
        <f t="shared" si="236"/>
        <v>32669</v>
      </c>
      <c r="R2172" s="9">
        <f t="shared" si="238"/>
        <v>33</v>
      </c>
      <c r="S2172" s="9"/>
      <c r="T2172" s="40">
        <f>COUNTA(Table3[[#This Row],[month]:[age]])</f>
        <v>7</v>
      </c>
    </row>
    <row r="2173" spans="1:20" x14ac:dyDescent="0.25">
      <c r="A2173" t="s">
        <v>2202</v>
      </c>
      <c r="B2173">
        <v>1995</v>
      </c>
      <c r="C2173" t="s">
        <v>37</v>
      </c>
      <c r="D2173">
        <v>30</v>
      </c>
      <c r="E2173">
        <v>0</v>
      </c>
      <c r="F2173" s="42">
        <v>37133.9</v>
      </c>
      <c r="G2173" t="s">
        <v>11</v>
      </c>
      <c r="H2173" t="s">
        <v>11</v>
      </c>
      <c r="I2173" t="s">
        <v>13</v>
      </c>
      <c r="J2173" s="7">
        <f t="shared" si="233"/>
        <v>0</v>
      </c>
      <c r="K2173" s="9" t="str">
        <f t="shared" si="237"/>
        <v>Id171</v>
      </c>
      <c r="L2173" s="8" t="str">
        <f t="shared" si="234"/>
        <v>Oct</v>
      </c>
      <c r="M2173" s="9">
        <f t="shared" si="239"/>
        <v>1995</v>
      </c>
      <c r="N2173" s="8" t="str" cm="1">
        <f t="array" ref="N2173">IF(G2173="?",INDEX($G$2:$G$2344,MODE(MATCH($G$2:$G$2344,$G$2:$G$2344,0))),G2173)</f>
        <v>tier - 2</v>
      </c>
      <c r="O2173" s="8" t="str" cm="1">
        <f t="array" ref="O2173">IF(H2173="?",INDEX($H$2:$H$2344,MODE(MATCH($H$2:$H$2344,$H$2:$H$2344,0))),H2173)</f>
        <v>tier - 2</v>
      </c>
      <c r="P2173" s="8" t="str">
        <f t="shared" si="235"/>
        <v>R1013</v>
      </c>
      <c r="Q2173" s="11">
        <f t="shared" si="236"/>
        <v>35002</v>
      </c>
      <c r="R2173" s="9">
        <f t="shared" si="238"/>
        <v>27</v>
      </c>
      <c r="S2173" s="9"/>
      <c r="T2173" s="40">
        <f>COUNTA(Table3[[#This Row],[month]:[age]])</f>
        <v>7</v>
      </c>
    </row>
    <row r="2174" spans="1:20" x14ac:dyDescent="0.25">
      <c r="A2174" t="s">
        <v>2203</v>
      </c>
      <c r="B2174">
        <v>2000</v>
      </c>
      <c r="C2174" t="s">
        <v>20</v>
      </c>
      <c r="D2174">
        <v>5</v>
      </c>
      <c r="E2174">
        <v>1</v>
      </c>
      <c r="F2174" s="42">
        <v>37165.160000000003</v>
      </c>
      <c r="G2174" t="s">
        <v>16</v>
      </c>
      <c r="H2174" t="s">
        <v>12</v>
      </c>
      <c r="I2174" t="s">
        <v>31</v>
      </c>
      <c r="J2174" s="7">
        <f t="shared" si="233"/>
        <v>1</v>
      </c>
      <c r="K2174" s="9" t="str">
        <f t="shared" si="237"/>
        <v>Id170</v>
      </c>
      <c r="L2174" s="8" t="str">
        <f t="shared" si="234"/>
        <v>Sep</v>
      </c>
      <c r="M2174" s="9">
        <f t="shared" si="239"/>
        <v>2000</v>
      </c>
      <c r="N2174" s="8" t="str" cm="1">
        <f t="array" ref="N2174">IF(G2174="?",INDEX($G$2:$G$2344,MODE(MATCH($G$2:$G$2344,$G$2:$G$2344,0))),G2174)</f>
        <v>tier - 1</v>
      </c>
      <c r="O2174" s="8" t="str" cm="1">
        <f t="array" ref="O2174">IF(H2174="?",INDEX($H$2:$H$2344,MODE(MATCH($H$2:$H$2344,$H$2:$H$2344,0))),H2174)</f>
        <v>tier - 3</v>
      </c>
      <c r="P2174" s="8" t="str">
        <f t="shared" si="235"/>
        <v>Unknown</v>
      </c>
      <c r="Q2174" s="11">
        <f t="shared" si="236"/>
        <v>36774</v>
      </c>
      <c r="R2174" s="9">
        <f t="shared" si="238"/>
        <v>22</v>
      </c>
      <c r="S2174" s="9"/>
      <c r="T2174" s="40">
        <f>COUNTA(Table3[[#This Row],[month]:[age]])</f>
        <v>7</v>
      </c>
    </row>
    <row r="2175" spans="1:20" x14ac:dyDescent="0.25">
      <c r="A2175" t="s">
        <v>2204</v>
      </c>
      <c r="B2175">
        <v>1990</v>
      </c>
      <c r="C2175" t="s">
        <v>37</v>
      </c>
      <c r="D2175">
        <v>17</v>
      </c>
      <c r="E2175">
        <v>3</v>
      </c>
      <c r="F2175" s="42">
        <v>37251.22</v>
      </c>
      <c r="G2175" t="s">
        <v>11</v>
      </c>
      <c r="H2175" t="s">
        <v>11</v>
      </c>
      <c r="I2175" t="s">
        <v>42</v>
      </c>
      <c r="J2175" s="7">
        <f t="shared" si="233"/>
        <v>0</v>
      </c>
      <c r="K2175" s="9" t="str">
        <f t="shared" si="237"/>
        <v>Id169</v>
      </c>
      <c r="L2175" s="8" t="str">
        <f t="shared" si="234"/>
        <v>Oct</v>
      </c>
      <c r="M2175" s="9">
        <f t="shared" si="239"/>
        <v>1990</v>
      </c>
      <c r="N2175" s="8" t="str" cm="1">
        <f t="array" ref="N2175">IF(G2175="?",INDEX($G$2:$G$2344,MODE(MATCH($G$2:$G$2344,$G$2:$G$2344,0))),G2175)</f>
        <v>tier - 2</v>
      </c>
      <c r="O2175" s="8" t="str" cm="1">
        <f t="array" ref="O2175">IF(H2175="?",INDEX($H$2:$H$2344,MODE(MATCH($H$2:$H$2344,$H$2:$H$2344,0))),H2175)</f>
        <v>tier - 2</v>
      </c>
      <c r="P2175" s="8" t="str">
        <f t="shared" si="235"/>
        <v>R1011</v>
      </c>
      <c r="Q2175" s="11">
        <f t="shared" si="236"/>
        <v>33163</v>
      </c>
      <c r="R2175" s="9">
        <f t="shared" si="238"/>
        <v>32</v>
      </c>
      <c r="S2175" s="9"/>
      <c r="T2175" s="40">
        <f>COUNTA(Table3[[#This Row],[month]:[age]])</f>
        <v>7</v>
      </c>
    </row>
    <row r="2176" spans="1:20" x14ac:dyDescent="0.25">
      <c r="A2176" t="s">
        <v>2205</v>
      </c>
      <c r="B2176">
        <v>1985</v>
      </c>
      <c r="C2176" t="s">
        <v>15</v>
      </c>
      <c r="D2176">
        <v>17</v>
      </c>
      <c r="E2176">
        <v>0</v>
      </c>
      <c r="F2176" s="42">
        <v>37270.15</v>
      </c>
      <c r="G2176" t="s">
        <v>11</v>
      </c>
      <c r="H2176" t="s">
        <v>16</v>
      </c>
      <c r="I2176" t="s">
        <v>247</v>
      </c>
      <c r="J2176" s="7">
        <f t="shared" si="233"/>
        <v>0</v>
      </c>
      <c r="K2176" s="9" t="str">
        <f t="shared" si="237"/>
        <v>Id168</v>
      </c>
      <c r="L2176" s="8" t="str">
        <f t="shared" si="234"/>
        <v>Nov</v>
      </c>
      <c r="M2176" s="9">
        <f t="shared" si="239"/>
        <v>1985</v>
      </c>
      <c r="N2176" s="8" t="str" cm="1">
        <f t="array" ref="N2176">IF(G2176="?",INDEX($G$2:$G$2344,MODE(MATCH($G$2:$G$2344,$G$2:$G$2344,0))),G2176)</f>
        <v>tier - 2</v>
      </c>
      <c r="O2176" s="8" t="str" cm="1">
        <f t="array" ref="O2176">IF(H2176="?",INDEX($H$2:$H$2344,MODE(MATCH($H$2:$H$2344,$H$2:$H$2344,0))),H2176)</f>
        <v>tier - 1</v>
      </c>
      <c r="P2176" s="8" t="str">
        <f t="shared" si="235"/>
        <v>R1024</v>
      </c>
      <c r="Q2176" s="11">
        <f t="shared" si="236"/>
        <v>31368</v>
      </c>
      <c r="R2176" s="9">
        <f t="shared" si="238"/>
        <v>37</v>
      </c>
      <c r="S2176" s="9"/>
      <c r="T2176" s="40">
        <f>COUNTA(Table3[[#This Row],[month]:[age]])</f>
        <v>7</v>
      </c>
    </row>
    <row r="2177" spans="1:20" x14ac:dyDescent="0.25">
      <c r="A2177" t="s">
        <v>2206</v>
      </c>
      <c r="B2177">
        <v>1975</v>
      </c>
      <c r="C2177" t="s">
        <v>15</v>
      </c>
      <c r="D2177">
        <v>9</v>
      </c>
      <c r="E2177">
        <v>1</v>
      </c>
      <c r="F2177" s="42">
        <v>37272.339999999997</v>
      </c>
      <c r="G2177" t="s">
        <v>11</v>
      </c>
      <c r="H2177" t="s">
        <v>12</v>
      </c>
      <c r="I2177" t="s">
        <v>42</v>
      </c>
      <c r="J2177" s="7">
        <f t="shared" si="233"/>
        <v>0</v>
      </c>
      <c r="K2177" s="9" t="str">
        <f t="shared" si="237"/>
        <v>Id167</v>
      </c>
      <c r="L2177" s="8" t="str">
        <f t="shared" si="234"/>
        <v>Nov</v>
      </c>
      <c r="M2177" s="9">
        <f t="shared" si="239"/>
        <v>1975</v>
      </c>
      <c r="N2177" s="8" t="str" cm="1">
        <f t="array" ref="N2177">IF(G2177="?",INDEX($G$2:$G$2344,MODE(MATCH($G$2:$G$2344,$G$2:$G$2344,0))),G2177)</f>
        <v>tier - 2</v>
      </c>
      <c r="O2177" s="8" t="str" cm="1">
        <f t="array" ref="O2177">IF(H2177="?",INDEX($H$2:$H$2344,MODE(MATCH($H$2:$H$2344,$H$2:$H$2344,0))),H2177)</f>
        <v>tier - 3</v>
      </c>
      <c r="P2177" s="8" t="str">
        <f t="shared" si="235"/>
        <v>R1011</v>
      </c>
      <c r="Q2177" s="11">
        <f t="shared" si="236"/>
        <v>27707</v>
      </c>
      <c r="R2177" s="9">
        <f t="shared" si="238"/>
        <v>47</v>
      </c>
      <c r="S2177" s="9"/>
      <c r="T2177" s="40">
        <f>COUNTA(Table3[[#This Row],[month]:[age]])</f>
        <v>7</v>
      </c>
    </row>
    <row r="2178" spans="1:20" x14ac:dyDescent="0.25">
      <c r="A2178" t="s">
        <v>2207</v>
      </c>
      <c r="B2178">
        <v>1969</v>
      </c>
      <c r="C2178" t="s">
        <v>37</v>
      </c>
      <c r="D2178">
        <v>30</v>
      </c>
      <c r="E2178">
        <v>0</v>
      </c>
      <c r="F2178" s="42">
        <v>37277.269999999997</v>
      </c>
      <c r="G2178" t="s">
        <v>16</v>
      </c>
      <c r="H2178" t="s">
        <v>12</v>
      </c>
      <c r="I2178" t="s">
        <v>42</v>
      </c>
      <c r="J2178" s="7">
        <f t="shared" ref="J2178:J2241" si="240">COUNTIF(A2178:I2178, "?")</f>
        <v>0</v>
      </c>
      <c r="K2178" s="9" t="str">
        <f t="shared" si="237"/>
        <v>Id166</v>
      </c>
      <c r="L2178" s="8" t="str">
        <f t="shared" ref="L2178:L2241" si="241">IF(C2178="?", "Sep", C2178)</f>
        <v>Oct</v>
      </c>
      <c r="M2178" s="9">
        <f t="shared" si="239"/>
        <v>1969</v>
      </c>
      <c r="N2178" s="8" t="str" cm="1">
        <f t="array" ref="N2178">IF(G2178="?",INDEX($G$2:$G$2344,MODE(MATCH($G$2:$G$2344,$G$2:$G$2344,0))),G2178)</f>
        <v>tier - 1</v>
      </c>
      <c r="O2178" s="8" t="str" cm="1">
        <f t="array" ref="O2178">IF(H2178="?",INDEX($H$2:$H$2344,MODE(MATCH($H$2:$H$2344,$H$2:$H$2344,0))),H2178)</f>
        <v>tier - 3</v>
      </c>
      <c r="P2178" s="8" t="str">
        <f t="shared" ref="P2178:P2241" si="242">IF(I2178="?", "Unknown", I2178)</f>
        <v>R1011</v>
      </c>
      <c r="Q2178" s="11">
        <f t="shared" ref="Q2178:Q2241" si="243">DATE(B2178, MONTH(1 &amp; L2178), D2178)</f>
        <v>25506</v>
      </c>
      <c r="R2178" s="9">
        <f t="shared" si="238"/>
        <v>53</v>
      </c>
      <c r="S2178" s="9"/>
      <c r="T2178" s="40">
        <f>COUNTA(Table3[[#This Row],[month]:[age]])</f>
        <v>7</v>
      </c>
    </row>
    <row r="2179" spans="1:20" x14ac:dyDescent="0.25">
      <c r="A2179" t="s">
        <v>2208</v>
      </c>
      <c r="B2179">
        <v>1979</v>
      </c>
      <c r="C2179" t="s">
        <v>35</v>
      </c>
      <c r="D2179">
        <v>3</v>
      </c>
      <c r="E2179">
        <v>2</v>
      </c>
      <c r="F2179" s="42">
        <v>37425.94</v>
      </c>
      <c r="G2179" t="s">
        <v>11</v>
      </c>
      <c r="H2179" t="s">
        <v>16</v>
      </c>
      <c r="I2179" t="s">
        <v>42</v>
      </c>
      <c r="J2179" s="7">
        <f t="shared" si="240"/>
        <v>0</v>
      </c>
      <c r="K2179" s="9" t="str">
        <f t="shared" ref="K2179:K2242" si="244">IF(A2179="?", "Unknown", A2179)</f>
        <v>Id165</v>
      </c>
      <c r="L2179" s="8" t="str">
        <f t="shared" si="241"/>
        <v>Aug</v>
      </c>
      <c r="M2179" s="9">
        <f t="shared" si="239"/>
        <v>1979</v>
      </c>
      <c r="N2179" s="8" t="str" cm="1">
        <f t="array" ref="N2179">IF(G2179="?",INDEX($G$2:$G$2344,MODE(MATCH($G$2:$G$2344,$G$2:$G$2344,0))),G2179)</f>
        <v>tier - 2</v>
      </c>
      <c r="O2179" s="8" t="str" cm="1">
        <f t="array" ref="O2179">IF(H2179="?",INDEX($H$2:$H$2344,MODE(MATCH($H$2:$H$2344,$H$2:$H$2344,0))),H2179)</f>
        <v>tier - 1</v>
      </c>
      <c r="P2179" s="8" t="str">
        <f t="shared" si="242"/>
        <v>R1011</v>
      </c>
      <c r="Q2179" s="11">
        <f t="shared" si="243"/>
        <v>29070</v>
      </c>
      <c r="R2179" s="9">
        <f t="shared" ref="R2179:R2242" si="245">DATEDIF(Q2179, DATE(2023,6,8), "Y")</f>
        <v>43</v>
      </c>
      <c r="S2179" s="9"/>
      <c r="T2179" s="40">
        <f>COUNTA(Table3[[#This Row],[month]:[age]])</f>
        <v>7</v>
      </c>
    </row>
    <row r="2180" spans="1:20" x14ac:dyDescent="0.25">
      <c r="A2180" t="s">
        <v>2209</v>
      </c>
      <c r="B2180">
        <v>2002</v>
      </c>
      <c r="C2180" t="s">
        <v>20</v>
      </c>
      <c r="D2180">
        <v>27</v>
      </c>
      <c r="E2180">
        <v>3</v>
      </c>
      <c r="F2180" s="42">
        <v>37465.339999999997</v>
      </c>
      <c r="G2180" t="s">
        <v>16</v>
      </c>
      <c r="H2180" t="s">
        <v>11</v>
      </c>
      <c r="I2180" t="s">
        <v>23</v>
      </c>
      <c r="J2180" s="7">
        <f t="shared" si="240"/>
        <v>0</v>
      </c>
      <c r="K2180" s="9" t="str">
        <f t="shared" si="244"/>
        <v>Id164</v>
      </c>
      <c r="L2180" s="8" t="str">
        <f t="shared" si="241"/>
        <v>Sep</v>
      </c>
      <c r="M2180" s="9">
        <f t="shared" si="239"/>
        <v>2002</v>
      </c>
      <c r="N2180" s="8" t="str" cm="1">
        <f t="array" ref="N2180">IF(G2180="?",INDEX($G$2:$G$2344,MODE(MATCH($G$2:$G$2344,$G$2:$G$2344,0))),G2180)</f>
        <v>tier - 1</v>
      </c>
      <c r="O2180" s="8" t="str" cm="1">
        <f t="array" ref="O2180">IF(H2180="?",INDEX($H$2:$H$2344,MODE(MATCH($H$2:$H$2344,$H$2:$H$2344,0))),H2180)</f>
        <v>tier - 2</v>
      </c>
      <c r="P2180" s="8" t="str">
        <f t="shared" si="242"/>
        <v>R1012</v>
      </c>
      <c r="Q2180" s="11">
        <f t="shared" si="243"/>
        <v>37526</v>
      </c>
      <c r="R2180" s="9">
        <f t="shared" si="245"/>
        <v>20</v>
      </c>
      <c r="S2180" s="9"/>
      <c r="T2180" s="40">
        <f>COUNTA(Table3[[#This Row],[month]:[age]])</f>
        <v>7</v>
      </c>
    </row>
    <row r="2181" spans="1:20" x14ac:dyDescent="0.25">
      <c r="A2181" t="s">
        <v>2210</v>
      </c>
      <c r="B2181">
        <v>2000</v>
      </c>
      <c r="C2181" t="s">
        <v>37</v>
      </c>
      <c r="D2181">
        <v>12</v>
      </c>
      <c r="E2181">
        <v>2</v>
      </c>
      <c r="F2181" s="42">
        <v>37484.449999999997</v>
      </c>
      <c r="G2181" t="s">
        <v>16</v>
      </c>
      <c r="H2181" t="s">
        <v>16</v>
      </c>
      <c r="I2181" t="s">
        <v>13</v>
      </c>
      <c r="J2181" s="7">
        <f t="shared" si="240"/>
        <v>0</v>
      </c>
      <c r="K2181" s="9" t="str">
        <f t="shared" si="244"/>
        <v>Id163</v>
      </c>
      <c r="L2181" s="8" t="str">
        <f t="shared" si="241"/>
        <v>Oct</v>
      </c>
      <c r="M2181" s="9">
        <f t="shared" si="239"/>
        <v>2000</v>
      </c>
      <c r="N2181" s="8" t="str" cm="1">
        <f t="array" ref="N2181">IF(G2181="?",INDEX($G$2:$G$2344,MODE(MATCH($G$2:$G$2344,$G$2:$G$2344,0))),G2181)</f>
        <v>tier - 1</v>
      </c>
      <c r="O2181" s="8" t="str" cm="1">
        <f t="array" ref="O2181">IF(H2181="?",INDEX($H$2:$H$2344,MODE(MATCH($H$2:$H$2344,$H$2:$H$2344,0))),H2181)</f>
        <v>tier - 1</v>
      </c>
      <c r="P2181" s="8" t="str">
        <f t="shared" si="242"/>
        <v>R1013</v>
      </c>
      <c r="Q2181" s="11">
        <f t="shared" si="243"/>
        <v>36811</v>
      </c>
      <c r="R2181" s="9">
        <f t="shared" si="245"/>
        <v>22</v>
      </c>
      <c r="S2181" s="9"/>
      <c r="T2181" s="40">
        <f>COUNTA(Table3[[#This Row],[month]:[age]])</f>
        <v>7</v>
      </c>
    </row>
    <row r="2182" spans="1:20" x14ac:dyDescent="0.25">
      <c r="A2182" t="s">
        <v>2211</v>
      </c>
      <c r="B2182">
        <v>1990</v>
      </c>
      <c r="C2182" t="s">
        <v>15</v>
      </c>
      <c r="D2182">
        <v>16</v>
      </c>
      <c r="E2182">
        <v>1</v>
      </c>
      <c r="F2182" s="42">
        <v>37607.53</v>
      </c>
      <c r="G2182" t="s">
        <v>16</v>
      </c>
      <c r="H2182" t="s">
        <v>11</v>
      </c>
      <c r="I2182" t="s">
        <v>166</v>
      </c>
      <c r="J2182" s="7">
        <f t="shared" si="240"/>
        <v>0</v>
      </c>
      <c r="K2182" s="9" t="str">
        <f t="shared" si="244"/>
        <v>Id162</v>
      </c>
      <c r="L2182" s="8" t="str">
        <f t="shared" si="241"/>
        <v>Nov</v>
      </c>
      <c r="M2182" s="9">
        <f t="shared" si="239"/>
        <v>1990</v>
      </c>
      <c r="N2182" s="8" t="str" cm="1">
        <f t="array" ref="N2182">IF(G2182="?",INDEX($G$2:$G$2344,MODE(MATCH($G$2:$G$2344,$G$2:$G$2344,0))),G2182)</f>
        <v>tier - 1</v>
      </c>
      <c r="O2182" s="8" t="str" cm="1">
        <f t="array" ref="O2182">IF(H2182="?",INDEX($H$2:$H$2344,MODE(MATCH($H$2:$H$2344,$H$2:$H$2344,0))),H2182)</f>
        <v>tier - 2</v>
      </c>
      <c r="P2182" s="8" t="str">
        <f t="shared" si="242"/>
        <v>R1019</v>
      </c>
      <c r="Q2182" s="11">
        <f t="shared" si="243"/>
        <v>33193</v>
      </c>
      <c r="R2182" s="9">
        <f t="shared" si="245"/>
        <v>32</v>
      </c>
      <c r="S2182" s="9"/>
      <c r="T2182" s="40">
        <f>COUNTA(Table3[[#This Row],[month]:[age]])</f>
        <v>7</v>
      </c>
    </row>
    <row r="2183" spans="1:20" x14ac:dyDescent="0.25">
      <c r="A2183" t="s">
        <v>2212</v>
      </c>
      <c r="B2183">
        <v>1982</v>
      </c>
      <c r="C2183" t="s">
        <v>18</v>
      </c>
      <c r="D2183">
        <v>20</v>
      </c>
      <c r="E2183">
        <v>3</v>
      </c>
      <c r="F2183" s="42">
        <v>37650.74</v>
      </c>
      <c r="G2183" t="s">
        <v>11</v>
      </c>
      <c r="H2183" t="s">
        <v>11</v>
      </c>
      <c r="I2183" t="s">
        <v>23</v>
      </c>
      <c r="J2183" s="7">
        <f t="shared" si="240"/>
        <v>0</v>
      </c>
      <c r="K2183" s="9" t="str">
        <f t="shared" si="244"/>
        <v>Id161</v>
      </c>
      <c r="L2183" s="8" t="str">
        <f t="shared" si="241"/>
        <v>Jun</v>
      </c>
      <c r="M2183" s="9">
        <f t="shared" si="239"/>
        <v>1982</v>
      </c>
      <c r="N2183" s="8" t="str" cm="1">
        <f t="array" ref="N2183">IF(G2183="?",INDEX($G$2:$G$2344,MODE(MATCH($G$2:$G$2344,$G$2:$G$2344,0))),G2183)</f>
        <v>tier - 2</v>
      </c>
      <c r="O2183" s="8" t="str" cm="1">
        <f t="array" ref="O2183">IF(H2183="?",INDEX($H$2:$H$2344,MODE(MATCH($H$2:$H$2344,$H$2:$H$2344,0))),H2183)</f>
        <v>tier - 2</v>
      </c>
      <c r="P2183" s="8" t="str">
        <f t="shared" si="242"/>
        <v>R1012</v>
      </c>
      <c r="Q2183" s="11">
        <f t="shared" si="243"/>
        <v>30122</v>
      </c>
      <c r="R2183" s="9">
        <f t="shared" si="245"/>
        <v>40</v>
      </c>
      <c r="S2183" s="9"/>
      <c r="T2183" s="40">
        <f>COUNTA(Table3[[#This Row],[month]:[age]])</f>
        <v>7</v>
      </c>
    </row>
    <row r="2184" spans="1:20" x14ac:dyDescent="0.25">
      <c r="A2184" t="s">
        <v>2213</v>
      </c>
      <c r="B2184">
        <v>1970</v>
      </c>
      <c r="C2184" t="s">
        <v>37</v>
      </c>
      <c r="D2184">
        <v>28</v>
      </c>
      <c r="E2184">
        <v>0</v>
      </c>
      <c r="F2184" s="42">
        <v>37675.06</v>
      </c>
      <c r="G2184" t="s">
        <v>11</v>
      </c>
      <c r="H2184" t="s">
        <v>12</v>
      </c>
      <c r="I2184" t="s">
        <v>42</v>
      </c>
      <c r="J2184" s="7">
        <f t="shared" si="240"/>
        <v>0</v>
      </c>
      <c r="K2184" s="9" t="str">
        <f t="shared" si="244"/>
        <v>Id160</v>
      </c>
      <c r="L2184" s="8" t="str">
        <f t="shared" si="241"/>
        <v>Oct</v>
      </c>
      <c r="M2184" s="9">
        <f t="shared" si="239"/>
        <v>1970</v>
      </c>
      <c r="N2184" s="8" t="str" cm="1">
        <f t="array" ref="N2184">IF(G2184="?",INDEX($G$2:$G$2344,MODE(MATCH($G$2:$G$2344,$G$2:$G$2344,0))),G2184)</f>
        <v>tier - 2</v>
      </c>
      <c r="O2184" s="8" t="str" cm="1">
        <f t="array" ref="O2184">IF(H2184="?",INDEX($H$2:$H$2344,MODE(MATCH($H$2:$H$2344,$H$2:$H$2344,0))),H2184)</f>
        <v>tier - 3</v>
      </c>
      <c r="P2184" s="8" t="str">
        <f t="shared" si="242"/>
        <v>R1011</v>
      </c>
      <c r="Q2184" s="11">
        <f t="shared" si="243"/>
        <v>25869</v>
      </c>
      <c r="R2184" s="9">
        <f t="shared" si="245"/>
        <v>52</v>
      </c>
      <c r="S2184" s="9"/>
      <c r="T2184" s="40">
        <f>COUNTA(Table3[[#This Row],[month]:[age]])</f>
        <v>7</v>
      </c>
    </row>
    <row r="2185" spans="1:20" x14ac:dyDescent="0.25">
      <c r="A2185" t="s">
        <v>2214</v>
      </c>
      <c r="B2185">
        <v>1988</v>
      </c>
      <c r="C2185" t="s">
        <v>37</v>
      </c>
      <c r="D2185">
        <v>10</v>
      </c>
      <c r="E2185">
        <v>1</v>
      </c>
      <c r="F2185" s="42">
        <v>37701.879999999997</v>
      </c>
      <c r="G2185" t="s">
        <v>11</v>
      </c>
      <c r="H2185" t="s">
        <v>12</v>
      </c>
      <c r="I2185" t="s">
        <v>249</v>
      </c>
      <c r="J2185" s="7">
        <f t="shared" si="240"/>
        <v>0</v>
      </c>
      <c r="K2185" s="9" t="str">
        <f t="shared" si="244"/>
        <v>Id159</v>
      </c>
      <c r="L2185" s="8" t="str">
        <f t="shared" si="241"/>
        <v>Oct</v>
      </c>
      <c r="M2185" s="9">
        <f t="shared" si="239"/>
        <v>1988</v>
      </c>
      <c r="N2185" s="8" t="str" cm="1">
        <f t="array" ref="N2185">IF(G2185="?",INDEX($G$2:$G$2344,MODE(MATCH($G$2:$G$2344,$G$2:$G$2344,0))),G2185)</f>
        <v>tier - 2</v>
      </c>
      <c r="O2185" s="8" t="str" cm="1">
        <f t="array" ref="O2185">IF(H2185="?",INDEX($H$2:$H$2344,MODE(MATCH($H$2:$H$2344,$H$2:$H$2344,0))),H2185)</f>
        <v>tier - 3</v>
      </c>
      <c r="P2185" s="8" t="str">
        <f t="shared" si="242"/>
        <v>R1023</v>
      </c>
      <c r="Q2185" s="11">
        <f t="shared" si="243"/>
        <v>32426</v>
      </c>
      <c r="R2185" s="9">
        <f t="shared" si="245"/>
        <v>34</v>
      </c>
      <c r="S2185" s="9"/>
      <c r="T2185" s="40">
        <f>COUNTA(Table3[[#This Row],[month]:[age]])</f>
        <v>7</v>
      </c>
    </row>
    <row r="2186" spans="1:20" x14ac:dyDescent="0.25">
      <c r="A2186" t="s">
        <v>2215</v>
      </c>
      <c r="B2186">
        <v>1976</v>
      </c>
      <c r="C2186" t="s">
        <v>20</v>
      </c>
      <c r="D2186">
        <v>18</v>
      </c>
      <c r="E2186">
        <v>2</v>
      </c>
      <c r="F2186" s="42">
        <v>37735.199999999997</v>
      </c>
      <c r="G2186" t="s">
        <v>11</v>
      </c>
      <c r="H2186" t="s">
        <v>11</v>
      </c>
      <c r="I2186" t="s">
        <v>42</v>
      </c>
      <c r="J2186" s="7">
        <f t="shared" si="240"/>
        <v>0</v>
      </c>
      <c r="K2186" s="9" t="str">
        <f t="shared" si="244"/>
        <v>Id158</v>
      </c>
      <c r="L2186" s="8" t="str">
        <f t="shared" si="241"/>
        <v>Sep</v>
      </c>
      <c r="M2186" s="9">
        <f t="shared" si="239"/>
        <v>1976</v>
      </c>
      <c r="N2186" s="8" t="str" cm="1">
        <f t="array" ref="N2186">IF(G2186="?",INDEX($G$2:$G$2344,MODE(MATCH($G$2:$G$2344,$G$2:$G$2344,0))),G2186)</f>
        <v>tier - 2</v>
      </c>
      <c r="O2186" s="8" t="str" cm="1">
        <f t="array" ref="O2186">IF(H2186="?",INDEX($H$2:$H$2344,MODE(MATCH($H$2:$H$2344,$H$2:$H$2344,0))),H2186)</f>
        <v>tier - 2</v>
      </c>
      <c r="P2186" s="8" t="str">
        <f t="shared" si="242"/>
        <v>R1011</v>
      </c>
      <c r="Q2186" s="11">
        <f t="shared" si="243"/>
        <v>28021</v>
      </c>
      <c r="R2186" s="9">
        <f t="shared" si="245"/>
        <v>46</v>
      </c>
      <c r="S2186" s="9"/>
      <c r="T2186" s="40">
        <f>COUNTA(Table3[[#This Row],[month]:[age]])</f>
        <v>7</v>
      </c>
    </row>
    <row r="2187" spans="1:20" x14ac:dyDescent="0.25">
      <c r="A2187" t="s">
        <v>2216</v>
      </c>
      <c r="B2187">
        <v>1986</v>
      </c>
      <c r="C2187" t="s">
        <v>35</v>
      </c>
      <c r="D2187">
        <v>15</v>
      </c>
      <c r="E2187">
        <v>0</v>
      </c>
      <c r="F2187" s="42">
        <v>37742.58</v>
      </c>
      <c r="G2187" t="s">
        <v>16</v>
      </c>
      <c r="H2187" t="s">
        <v>16</v>
      </c>
      <c r="I2187" t="s">
        <v>13</v>
      </c>
      <c r="J2187" s="7">
        <f t="shared" si="240"/>
        <v>0</v>
      </c>
      <c r="K2187" s="9" t="str">
        <f t="shared" si="244"/>
        <v>Id157</v>
      </c>
      <c r="L2187" s="8" t="str">
        <f t="shared" si="241"/>
        <v>Aug</v>
      </c>
      <c r="M2187" s="9">
        <f t="shared" si="239"/>
        <v>1986</v>
      </c>
      <c r="N2187" s="8" t="str" cm="1">
        <f t="array" ref="N2187">IF(G2187="?",INDEX($G$2:$G$2344,MODE(MATCH($G$2:$G$2344,$G$2:$G$2344,0))),G2187)</f>
        <v>tier - 1</v>
      </c>
      <c r="O2187" s="8" t="str" cm="1">
        <f t="array" ref="O2187">IF(H2187="?",INDEX($H$2:$H$2344,MODE(MATCH($H$2:$H$2344,$H$2:$H$2344,0))),H2187)</f>
        <v>tier - 1</v>
      </c>
      <c r="P2187" s="8" t="str">
        <f t="shared" si="242"/>
        <v>R1013</v>
      </c>
      <c r="Q2187" s="11">
        <f t="shared" si="243"/>
        <v>31639</v>
      </c>
      <c r="R2187" s="9">
        <f t="shared" si="245"/>
        <v>36</v>
      </c>
      <c r="S2187" s="9"/>
      <c r="T2187" s="40">
        <f>COUNTA(Table3[[#This Row],[month]:[age]])</f>
        <v>7</v>
      </c>
    </row>
    <row r="2188" spans="1:20" x14ac:dyDescent="0.25">
      <c r="A2188" t="s">
        <v>2217</v>
      </c>
      <c r="B2188">
        <v>1983</v>
      </c>
      <c r="C2188" t="s">
        <v>10</v>
      </c>
      <c r="D2188">
        <v>26</v>
      </c>
      <c r="E2188">
        <v>3</v>
      </c>
      <c r="F2188" s="42">
        <v>37800.980000000003</v>
      </c>
      <c r="G2188" t="s">
        <v>11</v>
      </c>
      <c r="H2188" t="s">
        <v>11</v>
      </c>
      <c r="I2188" t="s">
        <v>42</v>
      </c>
      <c r="J2188" s="7">
        <f t="shared" si="240"/>
        <v>0</v>
      </c>
      <c r="K2188" s="9" t="str">
        <f t="shared" si="244"/>
        <v>Id156</v>
      </c>
      <c r="L2188" s="8" t="str">
        <f t="shared" si="241"/>
        <v>Jul</v>
      </c>
      <c r="M2188" s="9">
        <f t="shared" si="239"/>
        <v>1983</v>
      </c>
      <c r="N2188" s="8" t="str" cm="1">
        <f t="array" ref="N2188">IF(G2188="?",INDEX($G$2:$G$2344,MODE(MATCH($G$2:$G$2344,$G$2:$G$2344,0))),G2188)</f>
        <v>tier - 2</v>
      </c>
      <c r="O2188" s="8" t="str" cm="1">
        <f t="array" ref="O2188">IF(H2188="?",INDEX($H$2:$H$2344,MODE(MATCH($H$2:$H$2344,$H$2:$H$2344,0))),H2188)</f>
        <v>tier - 2</v>
      </c>
      <c r="P2188" s="8" t="str">
        <f t="shared" si="242"/>
        <v>R1011</v>
      </c>
      <c r="Q2188" s="11">
        <f t="shared" si="243"/>
        <v>30523</v>
      </c>
      <c r="R2188" s="9">
        <f t="shared" si="245"/>
        <v>39</v>
      </c>
      <c r="S2188" s="9"/>
      <c r="T2188" s="40">
        <f>COUNTA(Table3[[#This Row],[month]:[age]])</f>
        <v>7</v>
      </c>
    </row>
    <row r="2189" spans="1:20" x14ac:dyDescent="0.25">
      <c r="A2189" t="s">
        <v>2218</v>
      </c>
      <c r="B2189">
        <v>1979</v>
      </c>
      <c r="C2189" t="s">
        <v>20</v>
      </c>
      <c r="D2189">
        <v>9</v>
      </c>
      <c r="E2189">
        <v>0</v>
      </c>
      <c r="F2189" s="42">
        <v>37829.72</v>
      </c>
      <c r="G2189" t="s">
        <v>16</v>
      </c>
      <c r="H2189" t="s">
        <v>11</v>
      </c>
      <c r="I2189" t="s">
        <v>42</v>
      </c>
      <c r="J2189" s="7">
        <f t="shared" si="240"/>
        <v>0</v>
      </c>
      <c r="K2189" s="9" t="str">
        <f t="shared" si="244"/>
        <v>Id155</v>
      </c>
      <c r="L2189" s="8" t="str">
        <f t="shared" si="241"/>
        <v>Sep</v>
      </c>
      <c r="M2189" s="9">
        <f t="shared" si="239"/>
        <v>1979</v>
      </c>
      <c r="N2189" s="8" t="str" cm="1">
        <f t="array" ref="N2189">IF(G2189="?",INDEX($G$2:$G$2344,MODE(MATCH($G$2:$G$2344,$G$2:$G$2344,0))),G2189)</f>
        <v>tier - 1</v>
      </c>
      <c r="O2189" s="8" t="str" cm="1">
        <f t="array" ref="O2189">IF(H2189="?",INDEX($H$2:$H$2344,MODE(MATCH($H$2:$H$2344,$H$2:$H$2344,0))),H2189)</f>
        <v>tier - 2</v>
      </c>
      <c r="P2189" s="8" t="str">
        <f t="shared" si="242"/>
        <v>R1011</v>
      </c>
      <c r="Q2189" s="11">
        <f t="shared" si="243"/>
        <v>29107</v>
      </c>
      <c r="R2189" s="9">
        <f t="shared" si="245"/>
        <v>43</v>
      </c>
      <c r="S2189" s="9"/>
      <c r="T2189" s="40">
        <f>COUNTA(Table3[[#This Row],[month]:[age]])</f>
        <v>7</v>
      </c>
    </row>
    <row r="2190" spans="1:20" x14ac:dyDescent="0.25">
      <c r="A2190" t="s">
        <v>2219</v>
      </c>
      <c r="B2190">
        <v>1998</v>
      </c>
      <c r="C2190" t="s">
        <v>10</v>
      </c>
      <c r="D2190">
        <v>29</v>
      </c>
      <c r="E2190">
        <v>0</v>
      </c>
      <c r="F2190" s="42">
        <v>38126.25</v>
      </c>
      <c r="G2190" t="s">
        <v>16</v>
      </c>
      <c r="H2190" t="s">
        <v>12</v>
      </c>
      <c r="I2190" t="s">
        <v>13</v>
      </c>
      <c r="J2190" s="7">
        <f t="shared" si="240"/>
        <v>0</v>
      </c>
      <c r="K2190" s="9" t="str">
        <f t="shared" si="244"/>
        <v>Id154</v>
      </c>
      <c r="L2190" s="8" t="str">
        <f t="shared" si="241"/>
        <v>Jul</v>
      </c>
      <c r="M2190" s="9">
        <f t="shared" si="239"/>
        <v>1998</v>
      </c>
      <c r="N2190" s="8" t="str" cm="1">
        <f t="array" ref="N2190">IF(G2190="?",INDEX($G$2:$G$2344,MODE(MATCH($G$2:$G$2344,$G$2:$G$2344,0))),G2190)</f>
        <v>tier - 1</v>
      </c>
      <c r="O2190" s="8" t="str" cm="1">
        <f t="array" ref="O2190">IF(H2190="?",INDEX($H$2:$H$2344,MODE(MATCH($H$2:$H$2344,$H$2:$H$2344,0))),H2190)</f>
        <v>tier - 3</v>
      </c>
      <c r="P2190" s="8" t="str">
        <f t="shared" si="242"/>
        <v>R1013</v>
      </c>
      <c r="Q2190" s="11">
        <f t="shared" si="243"/>
        <v>36005</v>
      </c>
      <c r="R2190" s="9">
        <f t="shared" si="245"/>
        <v>24</v>
      </c>
      <c r="S2190" s="9"/>
      <c r="T2190" s="40">
        <f>COUNTA(Table3[[#This Row],[month]:[age]])</f>
        <v>7</v>
      </c>
    </row>
    <row r="2191" spans="1:20" x14ac:dyDescent="0.25">
      <c r="A2191" t="s">
        <v>2220</v>
      </c>
      <c r="B2191">
        <v>1972</v>
      </c>
      <c r="C2191" t="s">
        <v>15</v>
      </c>
      <c r="D2191">
        <v>19</v>
      </c>
      <c r="E2191">
        <v>0</v>
      </c>
      <c r="F2191" s="42">
        <v>38189.1</v>
      </c>
      <c r="G2191" t="s">
        <v>11</v>
      </c>
      <c r="H2191" t="s">
        <v>11</v>
      </c>
      <c r="I2191" t="s">
        <v>42</v>
      </c>
      <c r="J2191" s="7">
        <f t="shared" si="240"/>
        <v>0</v>
      </c>
      <c r="K2191" s="9" t="str">
        <f t="shared" si="244"/>
        <v>Id153</v>
      </c>
      <c r="L2191" s="8" t="str">
        <f t="shared" si="241"/>
        <v>Nov</v>
      </c>
      <c r="M2191" s="9">
        <f t="shared" si="239"/>
        <v>1972</v>
      </c>
      <c r="N2191" s="8" t="str" cm="1">
        <f t="array" ref="N2191">IF(G2191="?",INDEX($G$2:$G$2344,MODE(MATCH($G$2:$G$2344,$G$2:$G$2344,0))),G2191)</f>
        <v>tier - 2</v>
      </c>
      <c r="O2191" s="8" t="str" cm="1">
        <f t="array" ref="O2191">IF(H2191="?",INDEX($H$2:$H$2344,MODE(MATCH($H$2:$H$2344,$H$2:$H$2344,0))),H2191)</f>
        <v>tier - 2</v>
      </c>
      <c r="P2191" s="8" t="str">
        <f t="shared" si="242"/>
        <v>R1011</v>
      </c>
      <c r="Q2191" s="11">
        <f t="shared" si="243"/>
        <v>26622</v>
      </c>
      <c r="R2191" s="9">
        <f t="shared" si="245"/>
        <v>50</v>
      </c>
      <c r="S2191" s="9"/>
      <c r="T2191" s="40">
        <f>COUNTA(Table3[[#This Row],[month]:[age]])</f>
        <v>7</v>
      </c>
    </row>
    <row r="2192" spans="1:20" x14ac:dyDescent="0.25">
      <c r="A2192" t="s">
        <v>2221</v>
      </c>
      <c r="B2192">
        <v>1989</v>
      </c>
      <c r="C2192" t="s">
        <v>20</v>
      </c>
      <c r="D2192">
        <v>8</v>
      </c>
      <c r="E2192">
        <v>3</v>
      </c>
      <c r="F2192" s="42">
        <v>38237.339999999997</v>
      </c>
      <c r="G2192" t="s">
        <v>11</v>
      </c>
      <c r="H2192" t="s">
        <v>12</v>
      </c>
      <c r="I2192" t="s">
        <v>42</v>
      </c>
      <c r="J2192" s="7">
        <f t="shared" si="240"/>
        <v>0</v>
      </c>
      <c r="K2192" s="9" t="str">
        <f t="shared" si="244"/>
        <v>Id152</v>
      </c>
      <c r="L2192" s="8" t="str">
        <f t="shared" si="241"/>
        <v>Sep</v>
      </c>
      <c r="M2192" s="9">
        <f t="shared" si="239"/>
        <v>1989</v>
      </c>
      <c r="N2192" s="8" t="str" cm="1">
        <f t="array" ref="N2192">IF(G2192="?",INDEX($G$2:$G$2344,MODE(MATCH($G$2:$G$2344,$G$2:$G$2344,0))),G2192)</f>
        <v>tier - 2</v>
      </c>
      <c r="O2192" s="8" t="str" cm="1">
        <f t="array" ref="O2192">IF(H2192="?",INDEX($H$2:$H$2344,MODE(MATCH($H$2:$H$2344,$H$2:$H$2344,0))),H2192)</f>
        <v>tier - 3</v>
      </c>
      <c r="P2192" s="8" t="str">
        <f t="shared" si="242"/>
        <v>R1011</v>
      </c>
      <c r="Q2192" s="11">
        <f t="shared" si="243"/>
        <v>32759</v>
      </c>
      <c r="R2192" s="9">
        <f t="shared" si="245"/>
        <v>33</v>
      </c>
      <c r="S2192" s="9"/>
      <c r="T2192" s="40">
        <f>COUNTA(Table3[[#This Row],[month]:[age]])</f>
        <v>7</v>
      </c>
    </row>
    <row r="2193" spans="1:20" x14ac:dyDescent="0.25">
      <c r="A2193" t="s">
        <v>2222</v>
      </c>
      <c r="B2193">
        <v>1964</v>
      </c>
      <c r="C2193" t="s">
        <v>18</v>
      </c>
      <c r="D2193">
        <v>16</v>
      </c>
      <c r="E2193">
        <v>0</v>
      </c>
      <c r="F2193" s="42">
        <v>38241.74</v>
      </c>
      <c r="G2193" t="s">
        <v>11</v>
      </c>
      <c r="H2193" t="s">
        <v>12</v>
      </c>
      <c r="I2193" t="s">
        <v>42</v>
      </c>
      <c r="J2193" s="7">
        <f t="shared" si="240"/>
        <v>0</v>
      </c>
      <c r="K2193" s="9" t="str">
        <f t="shared" si="244"/>
        <v>Id151</v>
      </c>
      <c r="L2193" s="8" t="str">
        <f t="shared" si="241"/>
        <v>Jun</v>
      </c>
      <c r="M2193" s="9">
        <f t="shared" si="239"/>
        <v>1964</v>
      </c>
      <c r="N2193" s="8" t="str" cm="1">
        <f t="array" ref="N2193">IF(G2193="?",INDEX($G$2:$G$2344,MODE(MATCH($G$2:$G$2344,$G$2:$G$2344,0))),G2193)</f>
        <v>tier - 2</v>
      </c>
      <c r="O2193" s="8" t="str" cm="1">
        <f t="array" ref="O2193">IF(H2193="?",INDEX($H$2:$H$2344,MODE(MATCH($H$2:$H$2344,$H$2:$H$2344,0))),H2193)</f>
        <v>tier - 3</v>
      </c>
      <c r="P2193" s="8" t="str">
        <f t="shared" si="242"/>
        <v>R1011</v>
      </c>
      <c r="Q2193" s="11">
        <f t="shared" si="243"/>
        <v>23544</v>
      </c>
      <c r="R2193" s="9">
        <f t="shared" si="245"/>
        <v>58</v>
      </c>
      <c r="S2193" s="9"/>
      <c r="T2193" s="40">
        <f>COUNTA(Table3[[#This Row],[month]:[age]])</f>
        <v>7</v>
      </c>
    </row>
    <row r="2194" spans="1:20" x14ac:dyDescent="0.25">
      <c r="A2194" t="s">
        <v>2223</v>
      </c>
      <c r="B2194">
        <v>1980</v>
      </c>
      <c r="C2194" t="s">
        <v>35</v>
      </c>
      <c r="D2194">
        <v>16</v>
      </c>
      <c r="E2194">
        <v>1</v>
      </c>
      <c r="F2194" s="42">
        <v>38245.589999999997</v>
      </c>
      <c r="G2194" t="s">
        <v>16</v>
      </c>
      <c r="H2194" t="s">
        <v>11</v>
      </c>
      <c r="I2194" t="s">
        <v>13</v>
      </c>
      <c r="J2194" s="7">
        <f t="shared" si="240"/>
        <v>0</v>
      </c>
      <c r="K2194" s="9" t="str">
        <f t="shared" si="244"/>
        <v>Id150</v>
      </c>
      <c r="L2194" s="8" t="str">
        <f t="shared" si="241"/>
        <v>Aug</v>
      </c>
      <c r="M2194" s="9">
        <f t="shared" si="239"/>
        <v>1980</v>
      </c>
      <c r="N2194" s="8" t="str" cm="1">
        <f t="array" ref="N2194">IF(G2194="?",INDEX($G$2:$G$2344,MODE(MATCH($G$2:$G$2344,$G$2:$G$2344,0))),G2194)</f>
        <v>tier - 1</v>
      </c>
      <c r="O2194" s="8" t="str" cm="1">
        <f t="array" ref="O2194">IF(H2194="?",INDEX($H$2:$H$2344,MODE(MATCH($H$2:$H$2344,$H$2:$H$2344,0))),H2194)</f>
        <v>tier - 2</v>
      </c>
      <c r="P2194" s="8" t="str">
        <f t="shared" si="242"/>
        <v>R1013</v>
      </c>
      <c r="Q2194" s="11">
        <f t="shared" si="243"/>
        <v>29449</v>
      </c>
      <c r="R2194" s="9">
        <f t="shared" si="245"/>
        <v>42</v>
      </c>
      <c r="S2194" s="9"/>
      <c r="T2194" s="40">
        <f>COUNTA(Table3[[#This Row],[month]:[age]])</f>
        <v>7</v>
      </c>
    </row>
    <row r="2195" spans="1:20" x14ac:dyDescent="0.25">
      <c r="A2195" t="s">
        <v>2224</v>
      </c>
      <c r="B2195">
        <v>1989</v>
      </c>
      <c r="C2195" t="s">
        <v>37</v>
      </c>
      <c r="D2195">
        <v>30</v>
      </c>
      <c r="E2195">
        <v>1</v>
      </c>
      <c r="F2195" s="42">
        <v>38282.75</v>
      </c>
      <c r="G2195" t="s">
        <v>16</v>
      </c>
      <c r="H2195" t="s">
        <v>11</v>
      </c>
      <c r="I2195" t="s">
        <v>13</v>
      </c>
      <c r="J2195" s="7">
        <f t="shared" si="240"/>
        <v>0</v>
      </c>
      <c r="K2195" s="9" t="str">
        <f t="shared" si="244"/>
        <v>Id149</v>
      </c>
      <c r="L2195" s="8" t="str">
        <f t="shared" si="241"/>
        <v>Oct</v>
      </c>
      <c r="M2195" s="9">
        <f t="shared" si="239"/>
        <v>1989</v>
      </c>
      <c r="N2195" s="8" t="str" cm="1">
        <f t="array" ref="N2195">IF(G2195="?",INDEX($G$2:$G$2344,MODE(MATCH($G$2:$G$2344,$G$2:$G$2344,0))),G2195)</f>
        <v>tier - 1</v>
      </c>
      <c r="O2195" s="8" t="str" cm="1">
        <f t="array" ref="O2195">IF(H2195="?",INDEX($H$2:$H$2344,MODE(MATCH($H$2:$H$2344,$H$2:$H$2344,0))),H2195)</f>
        <v>tier - 2</v>
      </c>
      <c r="P2195" s="8" t="str">
        <f t="shared" si="242"/>
        <v>R1013</v>
      </c>
      <c r="Q2195" s="11">
        <f t="shared" si="243"/>
        <v>32811</v>
      </c>
      <c r="R2195" s="9">
        <f t="shared" si="245"/>
        <v>33</v>
      </c>
      <c r="S2195" s="9"/>
      <c r="T2195" s="40">
        <f>COUNTA(Table3[[#This Row],[month]:[age]])</f>
        <v>7</v>
      </c>
    </row>
    <row r="2196" spans="1:20" x14ac:dyDescent="0.25">
      <c r="A2196" t="s">
        <v>2225</v>
      </c>
      <c r="B2196">
        <v>1980</v>
      </c>
      <c r="C2196" t="s">
        <v>18</v>
      </c>
      <c r="D2196">
        <v>12</v>
      </c>
      <c r="E2196">
        <v>2</v>
      </c>
      <c r="F2196" s="42">
        <v>38313.129999999997</v>
      </c>
      <c r="G2196" t="s">
        <v>16</v>
      </c>
      <c r="H2196" t="s">
        <v>12</v>
      </c>
      <c r="I2196" t="s">
        <v>42</v>
      </c>
      <c r="J2196" s="7">
        <f t="shared" si="240"/>
        <v>0</v>
      </c>
      <c r="K2196" s="9" t="str">
        <f t="shared" si="244"/>
        <v>Id148</v>
      </c>
      <c r="L2196" s="8" t="str">
        <f t="shared" si="241"/>
        <v>Jun</v>
      </c>
      <c r="M2196" s="9">
        <f t="shared" si="239"/>
        <v>1980</v>
      </c>
      <c r="N2196" s="8" t="str" cm="1">
        <f t="array" ref="N2196">IF(G2196="?",INDEX($G$2:$G$2344,MODE(MATCH($G$2:$G$2344,$G$2:$G$2344,0))),G2196)</f>
        <v>tier - 1</v>
      </c>
      <c r="O2196" s="8" t="str" cm="1">
        <f t="array" ref="O2196">IF(H2196="?",INDEX($H$2:$H$2344,MODE(MATCH($H$2:$H$2344,$H$2:$H$2344,0))),H2196)</f>
        <v>tier - 3</v>
      </c>
      <c r="P2196" s="8" t="str">
        <f t="shared" si="242"/>
        <v>R1011</v>
      </c>
      <c r="Q2196" s="11">
        <f t="shared" si="243"/>
        <v>29384</v>
      </c>
      <c r="R2196" s="9">
        <f t="shared" si="245"/>
        <v>42</v>
      </c>
      <c r="S2196" s="9"/>
      <c r="T2196" s="40">
        <f>COUNTA(Table3[[#This Row],[month]:[age]])</f>
        <v>7</v>
      </c>
    </row>
    <row r="2197" spans="1:20" x14ac:dyDescent="0.25">
      <c r="A2197" t="s">
        <v>2226</v>
      </c>
      <c r="B2197">
        <v>2002</v>
      </c>
      <c r="C2197" t="s">
        <v>20</v>
      </c>
      <c r="D2197">
        <v>17</v>
      </c>
      <c r="E2197">
        <v>2</v>
      </c>
      <c r="F2197" s="42">
        <v>38344.57</v>
      </c>
      <c r="G2197" t="s">
        <v>16</v>
      </c>
      <c r="H2197" t="s">
        <v>12</v>
      </c>
      <c r="I2197" t="s">
        <v>42</v>
      </c>
      <c r="J2197" s="7">
        <f t="shared" si="240"/>
        <v>0</v>
      </c>
      <c r="K2197" s="9" t="str">
        <f t="shared" si="244"/>
        <v>Id147</v>
      </c>
      <c r="L2197" s="8" t="str">
        <f t="shared" si="241"/>
        <v>Sep</v>
      </c>
      <c r="M2197" s="9">
        <f t="shared" si="239"/>
        <v>2002</v>
      </c>
      <c r="N2197" s="8" t="str" cm="1">
        <f t="array" ref="N2197">IF(G2197="?",INDEX($G$2:$G$2344,MODE(MATCH($G$2:$G$2344,$G$2:$G$2344,0))),G2197)</f>
        <v>tier - 1</v>
      </c>
      <c r="O2197" s="8" t="str" cm="1">
        <f t="array" ref="O2197">IF(H2197="?",INDEX($H$2:$H$2344,MODE(MATCH($H$2:$H$2344,$H$2:$H$2344,0))),H2197)</f>
        <v>tier - 3</v>
      </c>
      <c r="P2197" s="8" t="str">
        <f t="shared" si="242"/>
        <v>R1011</v>
      </c>
      <c r="Q2197" s="11">
        <f t="shared" si="243"/>
        <v>37516</v>
      </c>
      <c r="R2197" s="9">
        <f t="shared" si="245"/>
        <v>20</v>
      </c>
      <c r="S2197" s="9"/>
      <c r="T2197" s="40">
        <f>COUNTA(Table3[[#This Row],[month]:[age]])</f>
        <v>7</v>
      </c>
    </row>
    <row r="2198" spans="1:20" x14ac:dyDescent="0.25">
      <c r="A2198" t="s">
        <v>2227</v>
      </c>
      <c r="B2198">
        <v>1970</v>
      </c>
      <c r="C2198" t="s">
        <v>35</v>
      </c>
      <c r="D2198">
        <v>22</v>
      </c>
      <c r="E2198">
        <v>0</v>
      </c>
      <c r="F2198" s="42">
        <v>38389.79</v>
      </c>
      <c r="G2198" t="s">
        <v>11</v>
      </c>
      <c r="H2198" t="s">
        <v>12</v>
      </c>
      <c r="I2198" t="s">
        <v>42</v>
      </c>
      <c r="J2198" s="7">
        <f t="shared" si="240"/>
        <v>0</v>
      </c>
      <c r="K2198" s="9" t="str">
        <f t="shared" si="244"/>
        <v>Id146</v>
      </c>
      <c r="L2198" s="8" t="str">
        <f t="shared" si="241"/>
        <v>Aug</v>
      </c>
      <c r="M2198" s="9">
        <f t="shared" si="239"/>
        <v>1970</v>
      </c>
      <c r="N2198" s="8" t="str" cm="1">
        <f t="array" ref="N2198">IF(G2198="?",INDEX($G$2:$G$2344,MODE(MATCH($G$2:$G$2344,$G$2:$G$2344,0))),G2198)</f>
        <v>tier - 2</v>
      </c>
      <c r="O2198" s="8" t="str" cm="1">
        <f t="array" ref="O2198">IF(H2198="?",INDEX($H$2:$H$2344,MODE(MATCH($H$2:$H$2344,$H$2:$H$2344,0))),H2198)</f>
        <v>tier - 3</v>
      </c>
      <c r="P2198" s="8" t="str">
        <f t="shared" si="242"/>
        <v>R1011</v>
      </c>
      <c r="Q2198" s="11">
        <f t="shared" si="243"/>
        <v>25802</v>
      </c>
      <c r="R2198" s="9">
        <f t="shared" si="245"/>
        <v>52</v>
      </c>
      <c r="S2198" s="9"/>
      <c r="T2198" s="40">
        <f>COUNTA(Table3[[#This Row],[month]:[age]])</f>
        <v>7</v>
      </c>
    </row>
    <row r="2199" spans="1:20" x14ac:dyDescent="0.25">
      <c r="A2199" t="s">
        <v>2228</v>
      </c>
      <c r="B2199">
        <v>1971</v>
      </c>
      <c r="C2199" t="s">
        <v>30</v>
      </c>
      <c r="D2199">
        <v>23</v>
      </c>
      <c r="E2199">
        <v>0</v>
      </c>
      <c r="F2199" s="42">
        <v>38405.26</v>
      </c>
      <c r="G2199" t="s">
        <v>11</v>
      </c>
      <c r="H2199" t="s">
        <v>16</v>
      </c>
      <c r="I2199" t="s">
        <v>42</v>
      </c>
      <c r="J2199" s="7">
        <f t="shared" si="240"/>
        <v>0</v>
      </c>
      <c r="K2199" s="9" t="str">
        <f t="shared" si="244"/>
        <v>Id145</v>
      </c>
      <c r="L2199" s="8" t="str">
        <f t="shared" si="241"/>
        <v>Dec</v>
      </c>
      <c r="M2199" s="9">
        <f t="shared" si="239"/>
        <v>1971</v>
      </c>
      <c r="N2199" s="8" t="str" cm="1">
        <f t="array" ref="N2199">IF(G2199="?",INDEX($G$2:$G$2344,MODE(MATCH($G$2:$G$2344,$G$2:$G$2344,0))),G2199)</f>
        <v>tier - 2</v>
      </c>
      <c r="O2199" s="8" t="str" cm="1">
        <f t="array" ref="O2199">IF(H2199="?",INDEX($H$2:$H$2344,MODE(MATCH($H$2:$H$2344,$H$2:$H$2344,0))),H2199)</f>
        <v>tier - 1</v>
      </c>
      <c r="P2199" s="8" t="str">
        <f t="shared" si="242"/>
        <v>R1011</v>
      </c>
      <c r="Q2199" s="11">
        <f t="shared" si="243"/>
        <v>26290</v>
      </c>
      <c r="R2199" s="9">
        <f t="shared" si="245"/>
        <v>51</v>
      </c>
      <c r="S2199" s="9"/>
      <c r="T2199" s="40">
        <f>COUNTA(Table3[[#This Row],[month]:[age]])</f>
        <v>7</v>
      </c>
    </row>
    <row r="2200" spans="1:20" x14ac:dyDescent="0.25">
      <c r="A2200" t="s">
        <v>2229</v>
      </c>
      <c r="B2200">
        <v>1986</v>
      </c>
      <c r="C2200" t="s">
        <v>18</v>
      </c>
      <c r="D2200">
        <v>21</v>
      </c>
      <c r="E2200">
        <v>2</v>
      </c>
      <c r="F2200" s="42">
        <v>38415.47</v>
      </c>
      <c r="G2200" t="s">
        <v>16</v>
      </c>
      <c r="H2200" t="s">
        <v>11</v>
      </c>
      <c r="I2200" t="s">
        <v>42</v>
      </c>
      <c r="J2200" s="7">
        <f t="shared" si="240"/>
        <v>0</v>
      </c>
      <c r="K2200" s="9" t="str">
        <f t="shared" si="244"/>
        <v>Id144</v>
      </c>
      <c r="L2200" s="8" t="str">
        <f t="shared" si="241"/>
        <v>Jun</v>
      </c>
      <c r="M2200" s="9">
        <f t="shared" si="239"/>
        <v>1986</v>
      </c>
      <c r="N2200" s="8" t="str" cm="1">
        <f t="array" ref="N2200">IF(G2200="?",INDEX($G$2:$G$2344,MODE(MATCH($G$2:$G$2344,$G$2:$G$2344,0))),G2200)</f>
        <v>tier - 1</v>
      </c>
      <c r="O2200" s="8" t="str" cm="1">
        <f t="array" ref="O2200">IF(H2200="?",INDEX($H$2:$H$2344,MODE(MATCH($H$2:$H$2344,$H$2:$H$2344,0))),H2200)</f>
        <v>tier - 2</v>
      </c>
      <c r="P2200" s="8" t="str">
        <f t="shared" si="242"/>
        <v>R1011</v>
      </c>
      <c r="Q2200" s="11">
        <f t="shared" si="243"/>
        <v>31584</v>
      </c>
      <c r="R2200" s="9">
        <f t="shared" si="245"/>
        <v>36</v>
      </c>
      <c r="S2200" s="9"/>
      <c r="T2200" s="40">
        <f>COUNTA(Table3[[#This Row],[month]:[age]])</f>
        <v>7</v>
      </c>
    </row>
    <row r="2201" spans="1:20" x14ac:dyDescent="0.25">
      <c r="A2201" t="s">
        <v>2230</v>
      </c>
      <c r="B2201">
        <v>1999</v>
      </c>
      <c r="C2201" t="s">
        <v>15</v>
      </c>
      <c r="D2201">
        <v>12</v>
      </c>
      <c r="E2201">
        <v>2</v>
      </c>
      <c r="F2201" s="42">
        <v>38511.629999999997</v>
      </c>
      <c r="G2201" t="s">
        <v>11</v>
      </c>
      <c r="H2201" t="s">
        <v>11</v>
      </c>
      <c r="I2201" t="s">
        <v>247</v>
      </c>
      <c r="J2201" s="7">
        <f t="shared" si="240"/>
        <v>0</v>
      </c>
      <c r="K2201" s="9" t="str">
        <f t="shared" si="244"/>
        <v>Id143</v>
      </c>
      <c r="L2201" s="8" t="str">
        <f t="shared" si="241"/>
        <v>Nov</v>
      </c>
      <c r="M2201" s="9">
        <f t="shared" si="239"/>
        <v>1999</v>
      </c>
      <c r="N2201" s="8" t="str" cm="1">
        <f t="array" ref="N2201">IF(G2201="?",INDEX($G$2:$G$2344,MODE(MATCH($G$2:$G$2344,$G$2:$G$2344,0))),G2201)</f>
        <v>tier - 2</v>
      </c>
      <c r="O2201" s="8" t="str" cm="1">
        <f t="array" ref="O2201">IF(H2201="?",INDEX($H$2:$H$2344,MODE(MATCH($H$2:$H$2344,$H$2:$H$2344,0))),H2201)</f>
        <v>tier - 2</v>
      </c>
      <c r="P2201" s="8" t="str">
        <f t="shared" si="242"/>
        <v>R1024</v>
      </c>
      <c r="Q2201" s="11">
        <f t="shared" si="243"/>
        <v>36476</v>
      </c>
      <c r="R2201" s="9">
        <f t="shared" si="245"/>
        <v>23</v>
      </c>
      <c r="S2201" s="9"/>
      <c r="T2201" s="40">
        <f>COUNTA(Table3[[#This Row],[month]:[age]])</f>
        <v>7</v>
      </c>
    </row>
    <row r="2202" spans="1:20" x14ac:dyDescent="0.25">
      <c r="A2202" t="s">
        <v>2231</v>
      </c>
      <c r="B2202">
        <v>1990</v>
      </c>
      <c r="C2202" t="s">
        <v>10</v>
      </c>
      <c r="D2202">
        <v>13</v>
      </c>
      <c r="E2202">
        <v>3</v>
      </c>
      <c r="F2202" s="42">
        <v>38652.089999999997</v>
      </c>
      <c r="G2202" t="s">
        <v>11</v>
      </c>
      <c r="H2202" t="s">
        <v>11</v>
      </c>
      <c r="I2202" t="s">
        <v>42</v>
      </c>
      <c r="J2202" s="7">
        <f t="shared" si="240"/>
        <v>0</v>
      </c>
      <c r="K2202" s="9" t="str">
        <f t="shared" si="244"/>
        <v>Id142</v>
      </c>
      <c r="L2202" s="8" t="str">
        <f t="shared" si="241"/>
        <v>Jul</v>
      </c>
      <c r="M2202" s="9">
        <f t="shared" si="239"/>
        <v>1990</v>
      </c>
      <c r="N2202" s="8" t="str" cm="1">
        <f t="array" ref="N2202">IF(G2202="?",INDEX($G$2:$G$2344,MODE(MATCH($G$2:$G$2344,$G$2:$G$2344,0))),G2202)</f>
        <v>tier - 2</v>
      </c>
      <c r="O2202" s="8" t="str" cm="1">
        <f t="array" ref="O2202">IF(H2202="?",INDEX($H$2:$H$2344,MODE(MATCH($H$2:$H$2344,$H$2:$H$2344,0))),H2202)</f>
        <v>tier - 2</v>
      </c>
      <c r="P2202" s="8" t="str">
        <f t="shared" si="242"/>
        <v>R1011</v>
      </c>
      <c r="Q2202" s="11">
        <f t="shared" si="243"/>
        <v>33067</v>
      </c>
      <c r="R2202" s="9">
        <f t="shared" si="245"/>
        <v>32</v>
      </c>
      <c r="S2202" s="9"/>
      <c r="T2202" s="40">
        <f>COUNTA(Table3[[#This Row],[month]:[age]])</f>
        <v>7</v>
      </c>
    </row>
    <row r="2203" spans="1:20" x14ac:dyDescent="0.25">
      <c r="A2203" t="s">
        <v>2232</v>
      </c>
      <c r="B2203">
        <v>1986</v>
      </c>
      <c r="C2203" t="s">
        <v>10</v>
      </c>
      <c r="D2203">
        <v>20</v>
      </c>
      <c r="E2203">
        <v>1</v>
      </c>
      <c r="F2203" s="42">
        <v>38709.18</v>
      </c>
      <c r="G2203" t="s">
        <v>16</v>
      </c>
      <c r="H2203" t="s">
        <v>12</v>
      </c>
      <c r="I2203" t="s">
        <v>13</v>
      </c>
      <c r="J2203" s="7">
        <f t="shared" si="240"/>
        <v>0</v>
      </c>
      <c r="K2203" s="9" t="str">
        <f t="shared" si="244"/>
        <v>Id141</v>
      </c>
      <c r="L2203" s="8" t="str">
        <f t="shared" si="241"/>
        <v>Jul</v>
      </c>
      <c r="M2203" s="9">
        <f t="shared" si="239"/>
        <v>1986</v>
      </c>
      <c r="N2203" s="8" t="str" cm="1">
        <f t="array" ref="N2203">IF(G2203="?",INDEX($G$2:$G$2344,MODE(MATCH($G$2:$G$2344,$G$2:$G$2344,0))),G2203)</f>
        <v>tier - 1</v>
      </c>
      <c r="O2203" s="8" t="str" cm="1">
        <f t="array" ref="O2203">IF(H2203="?",INDEX($H$2:$H$2344,MODE(MATCH($H$2:$H$2344,$H$2:$H$2344,0))),H2203)</f>
        <v>tier - 3</v>
      </c>
      <c r="P2203" s="8" t="str">
        <f t="shared" si="242"/>
        <v>R1013</v>
      </c>
      <c r="Q2203" s="11">
        <f t="shared" si="243"/>
        <v>31613</v>
      </c>
      <c r="R2203" s="9">
        <f t="shared" si="245"/>
        <v>36</v>
      </c>
      <c r="S2203" s="9"/>
      <c r="T2203" s="40">
        <f>COUNTA(Table3[[#This Row],[month]:[age]])</f>
        <v>7</v>
      </c>
    </row>
    <row r="2204" spans="1:20" x14ac:dyDescent="0.25">
      <c r="A2204" t="s">
        <v>31</v>
      </c>
      <c r="B2204">
        <v>1991</v>
      </c>
      <c r="C2204" t="s">
        <v>15</v>
      </c>
      <c r="D2204">
        <v>22</v>
      </c>
      <c r="E2204">
        <v>2</v>
      </c>
      <c r="F2204" s="42">
        <v>38711</v>
      </c>
      <c r="G2204" t="s">
        <v>16</v>
      </c>
      <c r="H2204" t="s">
        <v>12</v>
      </c>
      <c r="I2204" t="s">
        <v>42</v>
      </c>
      <c r="J2204" s="7">
        <f t="shared" si="240"/>
        <v>1</v>
      </c>
      <c r="K2204" s="9" t="str">
        <f t="shared" si="244"/>
        <v>Unknown</v>
      </c>
      <c r="L2204" s="8" t="str">
        <f t="shared" si="241"/>
        <v>Nov</v>
      </c>
      <c r="M2204" s="9">
        <f t="shared" si="239"/>
        <v>1991</v>
      </c>
      <c r="N2204" s="8" t="str" cm="1">
        <f t="array" ref="N2204">IF(G2204="?",INDEX($G$2:$G$2344,MODE(MATCH($G$2:$G$2344,$G$2:$G$2344,0))),G2204)</f>
        <v>tier - 1</v>
      </c>
      <c r="O2204" s="8" t="str" cm="1">
        <f t="array" ref="O2204">IF(H2204="?",INDEX($H$2:$H$2344,MODE(MATCH($H$2:$H$2344,$H$2:$H$2344,0))),H2204)</f>
        <v>tier - 3</v>
      </c>
      <c r="P2204" s="8" t="str">
        <f t="shared" si="242"/>
        <v>R1011</v>
      </c>
      <c r="Q2204" s="11">
        <f t="shared" si="243"/>
        <v>33564</v>
      </c>
      <c r="R2204" s="9">
        <f t="shared" si="245"/>
        <v>31</v>
      </c>
      <c r="S2204" s="9"/>
      <c r="T2204" s="40">
        <f>COUNTA(Table3[[#This Row],[month]:[age]])</f>
        <v>7</v>
      </c>
    </row>
    <row r="2205" spans="1:20" x14ac:dyDescent="0.25">
      <c r="A2205" t="s">
        <v>2233</v>
      </c>
      <c r="B2205">
        <v>1991</v>
      </c>
      <c r="C2205" t="s">
        <v>15</v>
      </c>
      <c r="D2205">
        <v>2</v>
      </c>
      <c r="E2205">
        <v>2</v>
      </c>
      <c r="F2205" s="42">
        <v>38711</v>
      </c>
      <c r="G2205" t="s">
        <v>11</v>
      </c>
      <c r="H2205" t="s">
        <v>11</v>
      </c>
      <c r="I2205" t="s">
        <v>42</v>
      </c>
      <c r="J2205" s="7">
        <f t="shared" si="240"/>
        <v>0</v>
      </c>
      <c r="K2205" s="9" t="str">
        <f t="shared" si="244"/>
        <v>Id140</v>
      </c>
      <c r="L2205" s="8" t="str">
        <f t="shared" si="241"/>
        <v>Nov</v>
      </c>
      <c r="M2205" s="9">
        <f t="shared" si="239"/>
        <v>1991</v>
      </c>
      <c r="N2205" s="8" t="str" cm="1">
        <f t="array" ref="N2205">IF(G2205="?",INDEX($G$2:$G$2344,MODE(MATCH($G$2:$G$2344,$G$2:$G$2344,0))),G2205)</f>
        <v>tier - 2</v>
      </c>
      <c r="O2205" s="8" t="str" cm="1">
        <f t="array" ref="O2205">IF(H2205="?",INDEX($H$2:$H$2344,MODE(MATCH($H$2:$H$2344,$H$2:$H$2344,0))),H2205)</f>
        <v>tier - 2</v>
      </c>
      <c r="P2205" s="8" t="str">
        <f t="shared" si="242"/>
        <v>R1011</v>
      </c>
      <c r="Q2205" s="11">
        <f t="shared" si="243"/>
        <v>33544</v>
      </c>
      <c r="R2205" s="9">
        <f t="shared" si="245"/>
        <v>31</v>
      </c>
      <c r="S2205" s="9"/>
      <c r="T2205" s="40">
        <f>COUNTA(Table3[[#This Row],[month]:[age]])</f>
        <v>7</v>
      </c>
    </row>
    <row r="2206" spans="1:20" x14ac:dyDescent="0.25">
      <c r="A2206" t="s">
        <v>2234</v>
      </c>
      <c r="B2206">
        <v>1976</v>
      </c>
      <c r="C2206" t="s">
        <v>18</v>
      </c>
      <c r="D2206">
        <v>15</v>
      </c>
      <c r="E2206">
        <v>2</v>
      </c>
      <c r="F2206" s="42">
        <v>38740.120000000003</v>
      </c>
      <c r="G2206" t="s">
        <v>11</v>
      </c>
      <c r="H2206" t="s">
        <v>11</v>
      </c>
      <c r="I2206" t="s">
        <v>23</v>
      </c>
      <c r="J2206" s="7">
        <f t="shared" si="240"/>
        <v>0</v>
      </c>
      <c r="K2206" s="9" t="str">
        <f t="shared" si="244"/>
        <v>Id139</v>
      </c>
      <c r="L2206" s="8" t="str">
        <f t="shared" si="241"/>
        <v>Jun</v>
      </c>
      <c r="M2206" s="9">
        <f t="shared" si="239"/>
        <v>1976</v>
      </c>
      <c r="N2206" s="8" t="str" cm="1">
        <f t="array" ref="N2206">IF(G2206="?",INDEX($G$2:$G$2344,MODE(MATCH($G$2:$G$2344,$G$2:$G$2344,0))),G2206)</f>
        <v>tier - 2</v>
      </c>
      <c r="O2206" s="8" t="str" cm="1">
        <f t="array" ref="O2206">IF(H2206="?",INDEX($H$2:$H$2344,MODE(MATCH($H$2:$H$2344,$H$2:$H$2344,0))),H2206)</f>
        <v>tier - 2</v>
      </c>
      <c r="P2206" s="8" t="str">
        <f t="shared" si="242"/>
        <v>R1012</v>
      </c>
      <c r="Q2206" s="11">
        <f t="shared" si="243"/>
        <v>27926</v>
      </c>
      <c r="R2206" s="9">
        <f t="shared" si="245"/>
        <v>46</v>
      </c>
      <c r="S2206" s="9"/>
      <c r="T2206" s="40">
        <f>COUNTA(Table3[[#This Row],[month]:[age]])</f>
        <v>7</v>
      </c>
    </row>
    <row r="2207" spans="1:20" x14ac:dyDescent="0.25">
      <c r="A2207" t="s">
        <v>2235</v>
      </c>
      <c r="B2207">
        <v>1991</v>
      </c>
      <c r="C2207" t="s">
        <v>15</v>
      </c>
      <c r="D2207">
        <v>8</v>
      </c>
      <c r="E2207">
        <v>3</v>
      </c>
      <c r="F2207" s="42">
        <v>38746.36</v>
      </c>
      <c r="G2207" t="s">
        <v>16</v>
      </c>
      <c r="H2207" t="s">
        <v>11</v>
      </c>
      <c r="I2207" t="s">
        <v>23</v>
      </c>
      <c r="J2207" s="7">
        <f t="shared" si="240"/>
        <v>0</v>
      </c>
      <c r="K2207" s="9" t="str">
        <f t="shared" si="244"/>
        <v>Id138</v>
      </c>
      <c r="L2207" s="8" t="str">
        <f t="shared" si="241"/>
        <v>Nov</v>
      </c>
      <c r="M2207" s="9">
        <f t="shared" si="239"/>
        <v>1991</v>
      </c>
      <c r="N2207" s="8" t="str" cm="1">
        <f t="array" ref="N2207">IF(G2207="?",INDEX($G$2:$G$2344,MODE(MATCH($G$2:$G$2344,$G$2:$G$2344,0))),G2207)</f>
        <v>tier - 1</v>
      </c>
      <c r="O2207" s="8" t="str" cm="1">
        <f t="array" ref="O2207">IF(H2207="?",INDEX($H$2:$H$2344,MODE(MATCH($H$2:$H$2344,$H$2:$H$2344,0))),H2207)</f>
        <v>tier - 2</v>
      </c>
      <c r="P2207" s="8" t="str">
        <f t="shared" si="242"/>
        <v>R1012</v>
      </c>
      <c r="Q2207" s="11">
        <f t="shared" si="243"/>
        <v>33550</v>
      </c>
      <c r="R2207" s="9">
        <f t="shared" si="245"/>
        <v>31</v>
      </c>
      <c r="S2207" s="9"/>
      <c r="T2207" s="40">
        <f>COUNTA(Table3[[#This Row],[month]:[age]])</f>
        <v>7</v>
      </c>
    </row>
    <row r="2208" spans="1:20" x14ac:dyDescent="0.25">
      <c r="A2208" t="s">
        <v>2236</v>
      </c>
      <c r="B2208">
        <v>2004</v>
      </c>
      <c r="C2208" t="s">
        <v>30</v>
      </c>
      <c r="D2208">
        <v>5</v>
      </c>
      <c r="E2208">
        <v>0</v>
      </c>
      <c r="F2208" s="42">
        <v>38792.69</v>
      </c>
      <c r="G2208" t="s">
        <v>11</v>
      </c>
      <c r="H2208" t="s">
        <v>11</v>
      </c>
      <c r="I2208" t="s">
        <v>13</v>
      </c>
      <c r="J2208" s="7">
        <f t="shared" si="240"/>
        <v>0</v>
      </c>
      <c r="K2208" s="9" t="str">
        <f t="shared" si="244"/>
        <v>Id137</v>
      </c>
      <c r="L2208" s="8" t="str">
        <f t="shared" si="241"/>
        <v>Dec</v>
      </c>
      <c r="M2208" s="9">
        <f t="shared" si="239"/>
        <v>2004</v>
      </c>
      <c r="N2208" s="8" t="str" cm="1">
        <f t="array" ref="N2208">IF(G2208="?",INDEX($G$2:$G$2344,MODE(MATCH($G$2:$G$2344,$G$2:$G$2344,0))),G2208)</f>
        <v>tier - 2</v>
      </c>
      <c r="O2208" s="8" t="str" cm="1">
        <f t="array" ref="O2208">IF(H2208="?",INDEX($H$2:$H$2344,MODE(MATCH($H$2:$H$2344,$H$2:$H$2344,0))),H2208)</f>
        <v>tier - 2</v>
      </c>
      <c r="P2208" s="8" t="str">
        <f t="shared" si="242"/>
        <v>R1013</v>
      </c>
      <c r="Q2208" s="11">
        <f t="shared" si="243"/>
        <v>38326</v>
      </c>
      <c r="R2208" s="9">
        <f t="shared" si="245"/>
        <v>18</v>
      </c>
      <c r="S2208" s="9"/>
      <c r="T2208" s="40">
        <f>COUNTA(Table3[[#This Row],[month]:[age]])</f>
        <v>7</v>
      </c>
    </row>
    <row r="2209" spans="1:20" x14ac:dyDescent="0.25">
      <c r="A2209" t="s">
        <v>2237</v>
      </c>
      <c r="B2209">
        <v>1979</v>
      </c>
      <c r="C2209" t="s">
        <v>30</v>
      </c>
      <c r="D2209">
        <v>3</v>
      </c>
      <c r="E2209">
        <v>2</v>
      </c>
      <c r="F2209" s="42">
        <v>38836.980000000003</v>
      </c>
      <c r="G2209" t="s">
        <v>11</v>
      </c>
      <c r="H2209" t="s">
        <v>16</v>
      </c>
      <c r="I2209" t="s">
        <v>42</v>
      </c>
      <c r="J2209" s="7">
        <f t="shared" si="240"/>
        <v>0</v>
      </c>
      <c r="K2209" s="9" t="str">
        <f t="shared" si="244"/>
        <v>Id136</v>
      </c>
      <c r="L2209" s="8" t="str">
        <f t="shared" si="241"/>
        <v>Dec</v>
      </c>
      <c r="M2209" s="9">
        <f t="shared" si="239"/>
        <v>1979</v>
      </c>
      <c r="N2209" s="8" t="str" cm="1">
        <f t="array" ref="N2209">IF(G2209="?",INDEX($G$2:$G$2344,MODE(MATCH($G$2:$G$2344,$G$2:$G$2344,0))),G2209)</f>
        <v>tier - 2</v>
      </c>
      <c r="O2209" s="8" t="str" cm="1">
        <f t="array" ref="O2209">IF(H2209="?",INDEX($H$2:$H$2344,MODE(MATCH($H$2:$H$2344,$H$2:$H$2344,0))),H2209)</f>
        <v>tier - 1</v>
      </c>
      <c r="P2209" s="8" t="str">
        <f t="shared" si="242"/>
        <v>R1011</v>
      </c>
      <c r="Q2209" s="11">
        <f t="shared" si="243"/>
        <v>29192</v>
      </c>
      <c r="R2209" s="9">
        <f t="shared" si="245"/>
        <v>43</v>
      </c>
      <c r="S2209" s="9"/>
      <c r="T2209" s="40">
        <f>COUNTA(Table3[[#This Row],[month]:[age]])</f>
        <v>7</v>
      </c>
    </row>
    <row r="2210" spans="1:20" x14ac:dyDescent="0.25">
      <c r="A2210" t="s">
        <v>2238</v>
      </c>
      <c r="B2210">
        <v>1964</v>
      </c>
      <c r="C2210" t="s">
        <v>18</v>
      </c>
      <c r="D2210">
        <v>6</v>
      </c>
      <c r="E2210">
        <v>0</v>
      </c>
      <c r="F2210" s="42">
        <v>38869.25</v>
      </c>
      <c r="G2210" t="s">
        <v>11</v>
      </c>
      <c r="H2210" t="s">
        <v>11</v>
      </c>
      <c r="I2210" t="s">
        <v>42</v>
      </c>
      <c r="J2210" s="7">
        <f t="shared" si="240"/>
        <v>0</v>
      </c>
      <c r="K2210" s="9" t="str">
        <f t="shared" si="244"/>
        <v>Id135</v>
      </c>
      <c r="L2210" s="8" t="str">
        <f t="shared" si="241"/>
        <v>Jun</v>
      </c>
      <c r="M2210" s="9">
        <f t="shared" si="239"/>
        <v>1964</v>
      </c>
      <c r="N2210" s="8" t="str" cm="1">
        <f t="array" ref="N2210">IF(G2210="?",INDEX($G$2:$G$2344,MODE(MATCH($G$2:$G$2344,$G$2:$G$2344,0))),G2210)</f>
        <v>tier - 2</v>
      </c>
      <c r="O2210" s="8" t="str" cm="1">
        <f t="array" ref="O2210">IF(H2210="?",INDEX($H$2:$H$2344,MODE(MATCH($H$2:$H$2344,$H$2:$H$2344,0))),H2210)</f>
        <v>tier - 2</v>
      </c>
      <c r="P2210" s="8" t="str">
        <f t="shared" si="242"/>
        <v>R1011</v>
      </c>
      <c r="Q2210" s="11">
        <f t="shared" si="243"/>
        <v>23534</v>
      </c>
      <c r="R2210" s="9">
        <f t="shared" si="245"/>
        <v>59</v>
      </c>
      <c r="S2210" s="9"/>
      <c r="T2210" s="40">
        <f>COUNTA(Table3[[#This Row],[month]:[age]])</f>
        <v>7</v>
      </c>
    </row>
    <row r="2211" spans="1:20" x14ac:dyDescent="0.25">
      <c r="A2211" t="s">
        <v>2239</v>
      </c>
      <c r="B2211">
        <v>1967</v>
      </c>
      <c r="C2211" t="s">
        <v>10</v>
      </c>
      <c r="D2211">
        <v>30</v>
      </c>
      <c r="E2211">
        <v>0</v>
      </c>
      <c r="F2211" s="42">
        <v>38893.360000000001</v>
      </c>
      <c r="G2211" t="s">
        <v>16</v>
      </c>
      <c r="H2211" t="s">
        <v>11</v>
      </c>
      <c r="I2211" t="s">
        <v>42</v>
      </c>
      <c r="J2211" s="7">
        <f t="shared" si="240"/>
        <v>0</v>
      </c>
      <c r="K2211" s="9" t="str">
        <f t="shared" si="244"/>
        <v>Id134</v>
      </c>
      <c r="L2211" s="8" t="str">
        <f t="shared" si="241"/>
        <v>Jul</v>
      </c>
      <c r="M2211" s="9">
        <f t="shared" si="239"/>
        <v>1967</v>
      </c>
      <c r="N2211" s="8" t="str" cm="1">
        <f t="array" ref="N2211">IF(G2211="?",INDEX($G$2:$G$2344,MODE(MATCH($G$2:$G$2344,$G$2:$G$2344,0))),G2211)</f>
        <v>tier - 1</v>
      </c>
      <c r="O2211" s="8" t="str" cm="1">
        <f t="array" ref="O2211">IF(H2211="?",INDEX($H$2:$H$2344,MODE(MATCH($H$2:$H$2344,$H$2:$H$2344,0))),H2211)</f>
        <v>tier - 2</v>
      </c>
      <c r="P2211" s="8" t="str">
        <f t="shared" si="242"/>
        <v>R1011</v>
      </c>
      <c r="Q2211" s="11">
        <f t="shared" si="243"/>
        <v>24683</v>
      </c>
      <c r="R2211" s="9">
        <f t="shared" si="245"/>
        <v>55</v>
      </c>
      <c r="S2211" s="9"/>
      <c r="T2211" s="40">
        <f>COUNTA(Table3[[#This Row],[month]:[age]])</f>
        <v>7</v>
      </c>
    </row>
    <row r="2212" spans="1:20" x14ac:dyDescent="0.25">
      <c r="A2212" t="s">
        <v>2240</v>
      </c>
      <c r="B2212">
        <v>1987</v>
      </c>
      <c r="C2212" t="s">
        <v>18</v>
      </c>
      <c r="D2212">
        <v>16</v>
      </c>
      <c r="E2212">
        <v>3</v>
      </c>
      <c r="F2212" s="42">
        <v>38924.04</v>
      </c>
      <c r="G2212" t="s">
        <v>11</v>
      </c>
      <c r="H2212" t="s">
        <v>11</v>
      </c>
      <c r="I2212" t="s">
        <v>42</v>
      </c>
      <c r="J2212" s="7">
        <f t="shared" si="240"/>
        <v>0</v>
      </c>
      <c r="K2212" s="9" t="str">
        <f t="shared" si="244"/>
        <v>Id133</v>
      </c>
      <c r="L2212" s="8" t="str">
        <f t="shared" si="241"/>
        <v>Jun</v>
      </c>
      <c r="M2212" s="9">
        <f t="shared" si="239"/>
        <v>1987</v>
      </c>
      <c r="N2212" s="8" t="str" cm="1">
        <f t="array" ref="N2212">IF(G2212="?",INDEX($G$2:$G$2344,MODE(MATCH($G$2:$G$2344,$G$2:$G$2344,0))),G2212)</f>
        <v>tier - 2</v>
      </c>
      <c r="O2212" s="8" t="str" cm="1">
        <f t="array" ref="O2212">IF(H2212="?",INDEX($H$2:$H$2344,MODE(MATCH($H$2:$H$2344,$H$2:$H$2344,0))),H2212)</f>
        <v>tier - 2</v>
      </c>
      <c r="P2212" s="8" t="str">
        <f t="shared" si="242"/>
        <v>R1011</v>
      </c>
      <c r="Q2212" s="11">
        <f t="shared" si="243"/>
        <v>31944</v>
      </c>
      <c r="R2212" s="9">
        <f t="shared" si="245"/>
        <v>35</v>
      </c>
      <c r="S2212" s="9"/>
      <c r="T2212" s="40">
        <f>COUNTA(Table3[[#This Row],[month]:[age]])</f>
        <v>7</v>
      </c>
    </row>
    <row r="2213" spans="1:20" x14ac:dyDescent="0.25">
      <c r="A2213" t="s">
        <v>2241</v>
      </c>
      <c r="B2213">
        <v>1976</v>
      </c>
      <c r="C2213" t="s">
        <v>30</v>
      </c>
      <c r="D2213">
        <v>15</v>
      </c>
      <c r="E2213">
        <v>2</v>
      </c>
      <c r="F2213" s="42">
        <v>38932.559999999998</v>
      </c>
      <c r="G2213" t="s">
        <v>11</v>
      </c>
      <c r="H2213" t="s">
        <v>12</v>
      </c>
      <c r="I2213" t="s">
        <v>42</v>
      </c>
      <c r="J2213" s="7">
        <f t="shared" si="240"/>
        <v>0</v>
      </c>
      <c r="K2213" s="9" t="str">
        <f t="shared" si="244"/>
        <v>Id132</v>
      </c>
      <c r="L2213" s="8" t="str">
        <f t="shared" si="241"/>
        <v>Dec</v>
      </c>
      <c r="M2213" s="9">
        <f t="shared" si="239"/>
        <v>1976</v>
      </c>
      <c r="N2213" s="8" t="str" cm="1">
        <f t="array" ref="N2213">IF(G2213="?",INDEX($G$2:$G$2344,MODE(MATCH($G$2:$G$2344,$G$2:$G$2344,0))),G2213)</f>
        <v>tier - 2</v>
      </c>
      <c r="O2213" s="8" t="str" cm="1">
        <f t="array" ref="O2213">IF(H2213="?",INDEX($H$2:$H$2344,MODE(MATCH($H$2:$H$2344,$H$2:$H$2344,0))),H2213)</f>
        <v>tier - 3</v>
      </c>
      <c r="P2213" s="8" t="str">
        <f t="shared" si="242"/>
        <v>R1011</v>
      </c>
      <c r="Q2213" s="11">
        <f t="shared" si="243"/>
        <v>28109</v>
      </c>
      <c r="R2213" s="9">
        <f t="shared" si="245"/>
        <v>46</v>
      </c>
      <c r="S2213" s="9"/>
      <c r="T2213" s="40">
        <f>COUNTA(Table3[[#This Row],[month]:[age]])</f>
        <v>7</v>
      </c>
    </row>
    <row r="2214" spans="1:20" x14ac:dyDescent="0.25">
      <c r="A2214" t="s">
        <v>2242</v>
      </c>
      <c r="B2214">
        <v>1980</v>
      </c>
      <c r="C2214" t="s">
        <v>20</v>
      </c>
      <c r="D2214">
        <v>24</v>
      </c>
      <c r="E2214">
        <v>2</v>
      </c>
      <c r="F2214" s="42">
        <v>38947.43</v>
      </c>
      <c r="G2214" t="s">
        <v>11</v>
      </c>
      <c r="H2214" t="s">
        <v>12</v>
      </c>
      <c r="I2214" t="s">
        <v>42</v>
      </c>
      <c r="J2214" s="7">
        <f t="shared" si="240"/>
        <v>0</v>
      </c>
      <c r="K2214" s="9" t="str">
        <f t="shared" si="244"/>
        <v>Id131</v>
      </c>
      <c r="L2214" s="8" t="str">
        <f t="shared" si="241"/>
        <v>Sep</v>
      </c>
      <c r="M2214" s="9">
        <f t="shared" si="239"/>
        <v>1980</v>
      </c>
      <c r="N2214" s="8" t="str" cm="1">
        <f t="array" ref="N2214">IF(G2214="?",INDEX($G$2:$G$2344,MODE(MATCH($G$2:$G$2344,$G$2:$G$2344,0))),G2214)</f>
        <v>tier - 2</v>
      </c>
      <c r="O2214" s="8" t="str" cm="1">
        <f t="array" ref="O2214">IF(H2214="?",INDEX($H$2:$H$2344,MODE(MATCH($H$2:$H$2344,$H$2:$H$2344,0))),H2214)</f>
        <v>tier - 3</v>
      </c>
      <c r="P2214" s="8" t="str">
        <f t="shared" si="242"/>
        <v>R1011</v>
      </c>
      <c r="Q2214" s="11">
        <f t="shared" si="243"/>
        <v>29488</v>
      </c>
      <c r="R2214" s="9">
        <f t="shared" si="245"/>
        <v>42</v>
      </c>
      <c r="S2214" s="9"/>
      <c r="T2214" s="40">
        <f>COUNTA(Table3[[#This Row],[month]:[age]])</f>
        <v>7</v>
      </c>
    </row>
    <row r="2215" spans="1:20" x14ac:dyDescent="0.25">
      <c r="A2215" t="s">
        <v>2243</v>
      </c>
      <c r="B2215">
        <v>1978</v>
      </c>
      <c r="C2215" t="s">
        <v>37</v>
      </c>
      <c r="D2215">
        <v>12</v>
      </c>
      <c r="E2215">
        <v>2</v>
      </c>
      <c r="F2215" s="42">
        <v>38998.550000000003</v>
      </c>
      <c r="G2215" t="s">
        <v>16</v>
      </c>
      <c r="H2215" t="s">
        <v>16</v>
      </c>
      <c r="I2215" t="s">
        <v>42</v>
      </c>
      <c r="J2215" s="7">
        <f t="shared" si="240"/>
        <v>0</v>
      </c>
      <c r="K2215" s="9" t="str">
        <f t="shared" si="244"/>
        <v>Id130</v>
      </c>
      <c r="L2215" s="8" t="str">
        <f t="shared" si="241"/>
        <v>Oct</v>
      </c>
      <c r="M2215" s="9">
        <f t="shared" si="239"/>
        <v>1978</v>
      </c>
      <c r="N2215" s="8" t="str" cm="1">
        <f t="array" ref="N2215">IF(G2215="?",INDEX($G$2:$G$2344,MODE(MATCH($G$2:$G$2344,$G$2:$G$2344,0))),G2215)</f>
        <v>tier - 1</v>
      </c>
      <c r="O2215" s="8" t="str" cm="1">
        <f t="array" ref="O2215">IF(H2215="?",INDEX($H$2:$H$2344,MODE(MATCH($H$2:$H$2344,$H$2:$H$2344,0))),H2215)</f>
        <v>tier - 1</v>
      </c>
      <c r="P2215" s="8" t="str">
        <f t="shared" si="242"/>
        <v>R1011</v>
      </c>
      <c r="Q2215" s="11">
        <f t="shared" si="243"/>
        <v>28775</v>
      </c>
      <c r="R2215" s="9">
        <f t="shared" si="245"/>
        <v>44</v>
      </c>
      <c r="S2215" s="9"/>
      <c r="T2215" s="40">
        <f>COUNTA(Table3[[#This Row],[month]:[age]])</f>
        <v>7</v>
      </c>
    </row>
    <row r="2216" spans="1:20" x14ac:dyDescent="0.25">
      <c r="A2216" t="s">
        <v>2244</v>
      </c>
      <c r="B2216">
        <v>1985</v>
      </c>
      <c r="C2216" t="s">
        <v>20</v>
      </c>
      <c r="D2216">
        <v>20</v>
      </c>
      <c r="E2216">
        <v>1</v>
      </c>
      <c r="F2216" s="42">
        <v>39047.29</v>
      </c>
      <c r="G2216" t="s">
        <v>16</v>
      </c>
      <c r="H2216" t="s">
        <v>12</v>
      </c>
      <c r="I2216" t="s">
        <v>356</v>
      </c>
      <c r="J2216" s="7">
        <f t="shared" si="240"/>
        <v>0</v>
      </c>
      <c r="K2216" s="9" t="str">
        <f t="shared" si="244"/>
        <v>Id129</v>
      </c>
      <c r="L2216" s="8" t="str">
        <f t="shared" si="241"/>
        <v>Sep</v>
      </c>
      <c r="M2216" s="9">
        <f t="shared" si="239"/>
        <v>1985</v>
      </c>
      <c r="N2216" s="8" t="str" cm="1">
        <f t="array" ref="N2216">IF(G2216="?",INDEX($G$2:$G$2344,MODE(MATCH($G$2:$G$2344,$G$2:$G$2344,0))),G2216)</f>
        <v>tier - 1</v>
      </c>
      <c r="O2216" s="8" t="str" cm="1">
        <f t="array" ref="O2216">IF(H2216="?",INDEX($H$2:$H$2344,MODE(MATCH($H$2:$H$2344,$H$2:$H$2344,0))),H2216)</f>
        <v>tier - 3</v>
      </c>
      <c r="P2216" s="8" t="str">
        <f t="shared" si="242"/>
        <v>R1017</v>
      </c>
      <c r="Q2216" s="11">
        <f t="shared" si="243"/>
        <v>31310</v>
      </c>
      <c r="R2216" s="9">
        <f t="shared" si="245"/>
        <v>37</v>
      </c>
      <c r="S2216" s="9"/>
      <c r="T2216" s="40">
        <f>COUNTA(Table3[[#This Row],[month]:[age]])</f>
        <v>7</v>
      </c>
    </row>
    <row r="2217" spans="1:20" x14ac:dyDescent="0.25">
      <c r="A2217" t="s">
        <v>2245</v>
      </c>
      <c r="B2217">
        <v>1982</v>
      </c>
      <c r="C2217" t="s">
        <v>35</v>
      </c>
      <c r="D2217">
        <v>4</v>
      </c>
      <c r="E2217">
        <v>1</v>
      </c>
      <c r="F2217" s="42">
        <v>39125.33</v>
      </c>
      <c r="G2217" t="s">
        <v>16</v>
      </c>
      <c r="H2217" t="s">
        <v>16</v>
      </c>
      <c r="I2217" t="s">
        <v>168</v>
      </c>
      <c r="J2217" s="7">
        <f t="shared" si="240"/>
        <v>0</v>
      </c>
      <c r="K2217" s="9" t="str">
        <f t="shared" si="244"/>
        <v>Id128</v>
      </c>
      <c r="L2217" s="8" t="str">
        <f t="shared" si="241"/>
        <v>Aug</v>
      </c>
      <c r="M2217" s="9">
        <f t="shared" si="239"/>
        <v>1982</v>
      </c>
      <c r="N2217" s="8" t="str" cm="1">
        <f t="array" ref="N2217">IF(G2217="?",INDEX($G$2:$G$2344,MODE(MATCH($G$2:$G$2344,$G$2:$G$2344,0))),G2217)</f>
        <v>tier - 1</v>
      </c>
      <c r="O2217" s="8" t="str" cm="1">
        <f t="array" ref="O2217">IF(H2217="?",INDEX($H$2:$H$2344,MODE(MATCH($H$2:$H$2344,$H$2:$H$2344,0))),H2217)</f>
        <v>tier - 1</v>
      </c>
      <c r="P2217" s="8" t="str">
        <f t="shared" si="242"/>
        <v>R1016</v>
      </c>
      <c r="Q2217" s="11">
        <f t="shared" si="243"/>
        <v>30167</v>
      </c>
      <c r="R2217" s="9">
        <f t="shared" si="245"/>
        <v>40</v>
      </c>
      <c r="S2217" s="9"/>
      <c r="T2217" s="40">
        <f>COUNTA(Table3[[#This Row],[month]:[age]])</f>
        <v>7</v>
      </c>
    </row>
    <row r="2218" spans="1:20" x14ac:dyDescent="0.25">
      <c r="A2218" t="s">
        <v>2246</v>
      </c>
      <c r="B2218">
        <v>1962</v>
      </c>
      <c r="C2218" t="s">
        <v>10</v>
      </c>
      <c r="D2218">
        <v>7</v>
      </c>
      <c r="E2218">
        <v>0</v>
      </c>
      <c r="F2218" s="42">
        <v>39221.120000000003</v>
      </c>
      <c r="G2218" t="s">
        <v>11</v>
      </c>
      <c r="H2218" t="s">
        <v>16</v>
      </c>
      <c r="I2218" t="s">
        <v>42</v>
      </c>
      <c r="J2218" s="7">
        <f t="shared" si="240"/>
        <v>0</v>
      </c>
      <c r="K2218" s="9" t="str">
        <f t="shared" si="244"/>
        <v>Id127</v>
      </c>
      <c r="L2218" s="8" t="str">
        <f t="shared" si="241"/>
        <v>Jul</v>
      </c>
      <c r="M2218" s="9">
        <f t="shared" si="239"/>
        <v>1962</v>
      </c>
      <c r="N2218" s="8" t="str" cm="1">
        <f t="array" ref="N2218">IF(G2218="?",INDEX($G$2:$G$2344,MODE(MATCH($G$2:$G$2344,$G$2:$G$2344,0))),G2218)</f>
        <v>tier - 2</v>
      </c>
      <c r="O2218" s="8" t="str" cm="1">
        <f t="array" ref="O2218">IF(H2218="?",INDEX($H$2:$H$2344,MODE(MATCH($H$2:$H$2344,$H$2:$H$2344,0))),H2218)</f>
        <v>tier - 1</v>
      </c>
      <c r="P2218" s="8" t="str">
        <f t="shared" si="242"/>
        <v>R1011</v>
      </c>
      <c r="Q2218" s="11">
        <f t="shared" si="243"/>
        <v>22834</v>
      </c>
      <c r="R2218" s="9">
        <f t="shared" si="245"/>
        <v>60</v>
      </c>
      <c r="S2218" s="9"/>
      <c r="T2218" s="40">
        <f>COUNTA(Table3[[#This Row],[month]:[age]])</f>
        <v>7</v>
      </c>
    </row>
    <row r="2219" spans="1:20" x14ac:dyDescent="0.25">
      <c r="A2219" t="s">
        <v>2247</v>
      </c>
      <c r="B2219">
        <v>1992</v>
      </c>
      <c r="C2219" t="s">
        <v>15</v>
      </c>
      <c r="D2219">
        <v>30</v>
      </c>
      <c r="E2219">
        <v>2</v>
      </c>
      <c r="F2219" s="42">
        <v>39241.440000000002</v>
      </c>
      <c r="G2219" t="s">
        <v>16</v>
      </c>
      <c r="H2219" t="s">
        <v>12</v>
      </c>
      <c r="I2219" t="s">
        <v>42</v>
      </c>
      <c r="J2219" s="7">
        <f t="shared" si="240"/>
        <v>0</v>
      </c>
      <c r="K2219" s="9" t="str">
        <f t="shared" si="244"/>
        <v>Id126</v>
      </c>
      <c r="L2219" s="8" t="str">
        <f t="shared" si="241"/>
        <v>Nov</v>
      </c>
      <c r="M2219" s="9">
        <f t="shared" si="239"/>
        <v>1992</v>
      </c>
      <c r="N2219" s="8" t="str" cm="1">
        <f t="array" ref="N2219">IF(G2219="?",INDEX($G$2:$G$2344,MODE(MATCH($G$2:$G$2344,$G$2:$G$2344,0))),G2219)</f>
        <v>tier - 1</v>
      </c>
      <c r="O2219" s="8" t="str" cm="1">
        <f t="array" ref="O2219">IF(H2219="?",INDEX($H$2:$H$2344,MODE(MATCH($H$2:$H$2344,$H$2:$H$2344,0))),H2219)</f>
        <v>tier - 3</v>
      </c>
      <c r="P2219" s="8" t="str">
        <f t="shared" si="242"/>
        <v>R1011</v>
      </c>
      <c r="Q2219" s="11">
        <f t="shared" si="243"/>
        <v>33938</v>
      </c>
      <c r="R2219" s="9">
        <f t="shared" si="245"/>
        <v>30</v>
      </c>
      <c r="S2219" s="9"/>
      <c r="T2219" s="40">
        <f>COUNTA(Table3[[#This Row],[month]:[age]])</f>
        <v>7</v>
      </c>
    </row>
    <row r="2220" spans="1:20" x14ac:dyDescent="0.25">
      <c r="A2220" t="s">
        <v>2248</v>
      </c>
      <c r="B2220">
        <v>1982</v>
      </c>
      <c r="C2220" t="s">
        <v>35</v>
      </c>
      <c r="D2220">
        <v>16</v>
      </c>
      <c r="E2220">
        <v>3</v>
      </c>
      <c r="F2220" s="42">
        <v>39315.279999999999</v>
      </c>
      <c r="G2220" t="s">
        <v>11</v>
      </c>
      <c r="H2220" t="s">
        <v>12</v>
      </c>
      <c r="I2220" t="s">
        <v>42</v>
      </c>
      <c r="J2220" s="7">
        <f t="shared" si="240"/>
        <v>0</v>
      </c>
      <c r="K2220" s="9" t="str">
        <f t="shared" si="244"/>
        <v>Id125</v>
      </c>
      <c r="L2220" s="8" t="str">
        <f t="shared" si="241"/>
        <v>Aug</v>
      </c>
      <c r="M2220" s="9">
        <f t="shared" si="239"/>
        <v>1982</v>
      </c>
      <c r="N2220" s="8" t="str" cm="1">
        <f t="array" ref="N2220">IF(G2220="?",INDEX($G$2:$G$2344,MODE(MATCH($G$2:$G$2344,$G$2:$G$2344,0))),G2220)</f>
        <v>tier - 2</v>
      </c>
      <c r="O2220" s="8" t="str" cm="1">
        <f t="array" ref="O2220">IF(H2220="?",INDEX($H$2:$H$2344,MODE(MATCH($H$2:$H$2344,$H$2:$H$2344,0))),H2220)</f>
        <v>tier - 3</v>
      </c>
      <c r="P2220" s="8" t="str">
        <f t="shared" si="242"/>
        <v>R1011</v>
      </c>
      <c r="Q2220" s="11">
        <f t="shared" si="243"/>
        <v>30179</v>
      </c>
      <c r="R2220" s="9">
        <f t="shared" si="245"/>
        <v>40</v>
      </c>
      <c r="S2220" s="9"/>
      <c r="T2220" s="40">
        <f>COUNTA(Table3[[#This Row],[month]:[age]])</f>
        <v>7</v>
      </c>
    </row>
    <row r="2221" spans="1:20" x14ac:dyDescent="0.25">
      <c r="A2221" t="s">
        <v>2249</v>
      </c>
      <c r="B2221">
        <v>1978</v>
      </c>
      <c r="C2221" t="s">
        <v>35</v>
      </c>
      <c r="D2221">
        <v>5</v>
      </c>
      <c r="E2221">
        <v>2</v>
      </c>
      <c r="F2221" s="42">
        <v>39352.6</v>
      </c>
      <c r="G2221" t="s">
        <v>11</v>
      </c>
      <c r="H2221" t="s">
        <v>12</v>
      </c>
      <c r="I2221" t="s">
        <v>42</v>
      </c>
      <c r="J2221" s="7">
        <f t="shared" si="240"/>
        <v>0</v>
      </c>
      <c r="K2221" s="9" t="str">
        <f t="shared" si="244"/>
        <v>Id124</v>
      </c>
      <c r="L2221" s="8" t="str">
        <f t="shared" si="241"/>
        <v>Aug</v>
      </c>
      <c r="M2221" s="9">
        <f t="shared" si="239"/>
        <v>1978</v>
      </c>
      <c r="N2221" s="8" t="str" cm="1">
        <f t="array" ref="N2221">IF(G2221="?",INDEX($G$2:$G$2344,MODE(MATCH($G$2:$G$2344,$G$2:$G$2344,0))),G2221)</f>
        <v>tier - 2</v>
      </c>
      <c r="O2221" s="8" t="str" cm="1">
        <f t="array" ref="O2221">IF(H2221="?",INDEX($H$2:$H$2344,MODE(MATCH($H$2:$H$2344,$H$2:$H$2344,0))),H2221)</f>
        <v>tier - 3</v>
      </c>
      <c r="P2221" s="8" t="str">
        <f t="shared" si="242"/>
        <v>R1011</v>
      </c>
      <c r="Q2221" s="11">
        <f t="shared" si="243"/>
        <v>28707</v>
      </c>
      <c r="R2221" s="9">
        <f t="shared" si="245"/>
        <v>44</v>
      </c>
      <c r="S2221" s="9"/>
      <c r="T2221" s="40">
        <f>COUNTA(Table3[[#This Row],[month]:[age]])</f>
        <v>7</v>
      </c>
    </row>
    <row r="2222" spans="1:20" x14ac:dyDescent="0.25">
      <c r="A2222" t="s">
        <v>2250</v>
      </c>
      <c r="B2222">
        <v>1966</v>
      </c>
      <c r="C2222" t="s">
        <v>18</v>
      </c>
      <c r="D2222">
        <v>24</v>
      </c>
      <c r="E2222">
        <v>0</v>
      </c>
      <c r="F2222" s="42">
        <v>39396.86</v>
      </c>
      <c r="G2222" t="s">
        <v>11</v>
      </c>
      <c r="H2222" t="s">
        <v>11</v>
      </c>
      <c r="I2222" t="s">
        <v>42</v>
      </c>
      <c r="J2222" s="7">
        <f t="shared" si="240"/>
        <v>0</v>
      </c>
      <c r="K2222" s="9" t="str">
        <f t="shared" si="244"/>
        <v>Id123</v>
      </c>
      <c r="L2222" s="8" t="str">
        <f t="shared" si="241"/>
        <v>Jun</v>
      </c>
      <c r="M2222" s="9">
        <f t="shared" si="239"/>
        <v>1966</v>
      </c>
      <c r="N2222" s="8" t="str" cm="1">
        <f t="array" ref="N2222">IF(G2222="?",INDEX($G$2:$G$2344,MODE(MATCH($G$2:$G$2344,$G$2:$G$2344,0))),G2222)</f>
        <v>tier - 2</v>
      </c>
      <c r="O2222" s="8" t="str" cm="1">
        <f t="array" ref="O2222">IF(H2222="?",INDEX($H$2:$H$2344,MODE(MATCH($H$2:$H$2344,$H$2:$H$2344,0))),H2222)</f>
        <v>tier - 2</v>
      </c>
      <c r="P2222" s="8" t="str">
        <f t="shared" si="242"/>
        <v>R1011</v>
      </c>
      <c r="Q2222" s="11">
        <f t="shared" si="243"/>
        <v>24282</v>
      </c>
      <c r="R2222" s="9">
        <f t="shared" si="245"/>
        <v>56</v>
      </c>
      <c r="S2222" s="9"/>
      <c r="T2222" s="40">
        <f>COUNTA(Table3[[#This Row],[month]:[age]])</f>
        <v>7</v>
      </c>
    </row>
    <row r="2223" spans="1:20" x14ac:dyDescent="0.25">
      <c r="A2223" t="s">
        <v>2251</v>
      </c>
      <c r="B2223">
        <v>1978</v>
      </c>
      <c r="C2223" t="s">
        <v>10</v>
      </c>
      <c r="D2223">
        <v>12</v>
      </c>
      <c r="E2223">
        <v>1</v>
      </c>
      <c r="F2223" s="42">
        <v>39556.49</v>
      </c>
      <c r="G2223" t="s">
        <v>16</v>
      </c>
      <c r="H2223" t="s">
        <v>11</v>
      </c>
      <c r="I2223" t="s">
        <v>164</v>
      </c>
      <c r="J2223" s="7">
        <f t="shared" si="240"/>
        <v>0</v>
      </c>
      <c r="K2223" s="9" t="str">
        <f t="shared" si="244"/>
        <v>Id122</v>
      </c>
      <c r="L2223" s="8" t="str">
        <f t="shared" si="241"/>
        <v>Jul</v>
      </c>
      <c r="M2223" s="9">
        <f t="shared" si="239"/>
        <v>1978</v>
      </c>
      <c r="N2223" s="8" t="str" cm="1">
        <f t="array" ref="N2223">IF(G2223="?",INDEX($G$2:$G$2344,MODE(MATCH($G$2:$G$2344,$G$2:$G$2344,0))),G2223)</f>
        <v>tier - 1</v>
      </c>
      <c r="O2223" s="8" t="str" cm="1">
        <f t="array" ref="O2223">IF(H2223="?",INDEX($H$2:$H$2344,MODE(MATCH($H$2:$H$2344,$H$2:$H$2344,0))),H2223)</f>
        <v>tier - 2</v>
      </c>
      <c r="P2223" s="8" t="str">
        <f t="shared" si="242"/>
        <v>R1015</v>
      </c>
      <c r="Q2223" s="11">
        <f t="shared" si="243"/>
        <v>28683</v>
      </c>
      <c r="R2223" s="9">
        <f t="shared" si="245"/>
        <v>44</v>
      </c>
      <c r="S2223" s="9"/>
      <c r="T2223" s="40">
        <f>COUNTA(Table3[[#This Row],[month]:[age]])</f>
        <v>7</v>
      </c>
    </row>
    <row r="2224" spans="1:20" x14ac:dyDescent="0.25">
      <c r="A2224" t="s">
        <v>2252</v>
      </c>
      <c r="B2224">
        <v>1981</v>
      </c>
      <c r="C2224" t="s">
        <v>10</v>
      </c>
      <c r="D2224">
        <v>5</v>
      </c>
      <c r="E2224">
        <v>3</v>
      </c>
      <c r="F2224" s="42">
        <v>39597.410000000003</v>
      </c>
      <c r="G2224" t="s">
        <v>16</v>
      </c>
      <c r="H2224" t="s">
        <v>11</v>
      </c>
      <c r="I2224" t="s">
        <v>356</v>
      </c>
      <c r="J2224" s="7">
        <f t="shared" si="240"/>
        <v>0</v>
      </c>
      <c r="K2224" s="9" t="str">
        <f t="shared" si="244"/>
        <v>Id121</v>
      </c>
      <c r="L2224" s="8" t="str">
        <f t="shared" si="241"/>
        <v>Jul</v>
      </c>
      <c r="M2224" s="9">
        <f t="shared" ref="M2224:M2287" si="246">IF(B2224="?",AVERAGE($B$2:$B$2344),B2224)</f>
        <v>1981</v>
      </c>
      <c r="N2224" s="8" t="str" cm="1">
        <f t="array" ref="N2224">IF(G2224="?",INDEX($G$2:$G$2344,MODE(MATCH($G$2:$G$2344,$G$2:$G$2344,0))),G2224)</f>
        <v>tier - 1</v>
      </c>
      <c r="O2224" s="8" t="str" cm="1">
        <f t="array" ref="O2224">IF(H2224="?",INDEX($H$2:$H$2344,MODE(MATCH($H$2:$H$2344,$H$2:$H$2344,0))),H2224)</f>
        <v>tier - 2</v>
      </c>
      <c r="P2224" s="8" t="str">
        <f t="shared" si="242"/>
        <v>R1017</v>
      </c>
      <c r="Q2224" s="11">
        <f t="shared" si="243"/>
        <v>29772</v>
      </c>
      <c r="R2224" s="9">
        <f t="shared" si="245"/>
        <v>41</v>
      </c>
      <c r="S2224" s="9"/>
      <c r="T2224" s="40">
        <f>COUNTA(Table3[[#This Row],[month]:[age]])</f>
        <v>7</v>
      </c>
    </row>
    <row r="2225" spans="1:20" x14ac:dyDescent="0.25">
      <c r="A2225" t="s">
        <v>2253</v>
      </c>
      <c r="B2225">
        <v>1995</v>
      </c>
      <c r="C2225" t="s">
        <v>35</v>
      </c>
      <c r="D2225">
        <v>7</v>
      </c>
      <c r="E2225">
        <v>0</v>
      </c>
      <c r="F2225" s="42">
        <v>39611.760000000002</v>
      </c>
      <c r="G2225" t="s">
        <v>16</v>
      </c>
      <c r="H2225" t="s">
        <v>12</v>
      </c>
      <c r="I2225" t="s">
        <v>13</v>
      </c>
      <c r="J2225" s="7">
        <f t="shared" si="240"/>
        <v>0</v>
      </c>
      <c r="K2225" s="9" t="str">
        <f t="shared" si="244"/>
        <v>Id120</v>
      </c>
      <c r="L2225" s="8" t="str">
        <f t="shared" si="241"/>
        <v>Aug</v>
      </c>
      <c r="M2225" s="9">
        <f t="shared" si="246"/>
        <v>1995</v>
      </c>
      <c r="N2225" s="8" t="str" cm="1">
        <f t="array" ref="N2225">IF(G2225="?",INDEX($G$2:$G$2344,MODE(MATCH($G$2:$G$2344,$G$2:$G$2344,0))),G2225)</f>
        <v>tier - 1</v>
      </c>
      <c r="O2225" s="8" t="str" cm="1">
        <f t="array" ref="O2225">IF(H2225="?",INDEX($H$2:$H$2344,MODE(MATCH($H$2:$H$2344,$H$2:$H$2344,0))),H2225)</f>
        <v>tier - 3</v>
      </c>
      <c r="P2225" s="8" t="str">
        <f t="shared" si="242"/>
        <v>R1013</v>
      </c>
      <c r="Q2225" s="11">
        <f t="shared" si="243"/>
        <v>34918</v>
      </c>
      <c r="R2225" s="9">
        <f t="shared" si="245"/>
        <v>27</v>
      </c>
      <c r="S2225" s="9"/>
      <c r="T2225" s="40">
        <f>COUNTA(Table3[[#This Row],[month]:[age]])</f>
        <v>7</v>
      </c>
    </row>
    <row r="2226" spans="1:20" x14ac:dyDescent="0.25">
      <c r="A2226" t="s">
        <v>2254</v>
      </c>
      <c r="B2226">
        <v>1977</v>
      </c>
      <c r="C2226" t="s">
        <v>30</v>
      </c>
      <c r="D2226">
        <v>17</v>
      </c>
      <c r="E2226">
        <v>2</v>
      </c>
      <c r="F2226" s="42">
        <v>39670.44</v>
      </c>
      <c r="G2226" t="s">
        <v>11</v>
      </c>
      <c r="H2226" t="s">
        <v>16</v>
      </c>
      <c r="I2226" t="s">
        <v>23</v>
      </c>
      <c r="J2226" s="7">
        <f t="shared" si="240"/>
        <v>0</v>
      </c>
      <c r="K2226" s="9" t="str">
        <f t="shared" si="244"/>
        <v>Id119</v>
      </c>
      <c r="L2226" s="8" t="str">
        <f t="shared" si="241"/>
        <v>Dec</v>
      </c>
      <c r="M2226" s="9">
        <f t="shared" si="246"/>
        <v>1977</v>
      </c>
      <c r="N2226" s="8" t="str" cm="1">
        <f t="array" ref="N2226">IF(G2226="?",INDEX($G$2:$G$2344,MODE(MATCH($G$2:$G$2344,$G$2:$G$2344,0))),G2226)</f>
        <v>tier - 2</v>
      </c>
      <c r="O2226" s="8" t="str" cm="1">
        <f t="array" ref="O2226">IF(H2226="?",INDEX($H$2:$H$2344,MODE(MATCH($H$2:$H$2344,$H$2:$H$2344,0))),H2226)</f>
        <v>tier - 1</v>
      </c>
      <c r="P2226" s="8" t="str">
        <f t="shared" si="242"/>
        <v>R1012</v>
      </c>
      <c r="Q2226" s="11">
        <f t="shared" si="243"/>
        <v>28476</v>
      </c>
      <c r="R2226" s="9">
        <f t="shared" si="245"/>
        <v>45</v>
      </c>
      <c r="S2226" s="9"/>
      <c r="T2226" s="40">
        <f>COUNTA(Table3[[#This Row],[month]:[age]])</f>
        <v>7</v>
      </c>
    </row>
    <row r="2227" spans="1:20" x14ac:dyDescent="0.25">
      <c r="A2227" t="s">
        <v>2255</v>
      </c>
      <c r="B2227">
        <v>1968</v>
      </c>
      <c r="C2227" t="s">
        <v>20</v>
      </c>
      <c r="D2227">
        <v>29</v>
      </c>
      <c r="E2227">
        <v>0</v>
      </c>
      <c r="F2227" s="42">
        <v>39721.93</v>
      </c>
      <c r="G2227" t="s">
        <v>11</v>
      </c>
      <c r="H2227" t="s">
        <v>11</v>
      </c>
      <c r="I2227" t="s">
        <v>42</v>
      </c>
      <c r="J2227" s="7">
        <f t="shared" si="240"/>
        <v>0</v>
      </c>
      <c r="K2227" s="9" t="str">
        <f t="shared" si="244"/>
        <v>Id118</v>
      </c>
      <c r="L2227" s="8" t="str">
        <f t="shared" si="241"/>
        <v>Sep</v>
      </c>
      <c r="M2227" s="9">
        <f t="shared" si="246"/>
        <v>1968</v>
      </c>
      <c r="N2227" s="8" t="str" cm="1">
        <f t="array" ref="N2227">IF(G2227="?",INDEX($G$2:$G$2344,MODE(MATCH($G$2:$G$2344,$G$2:$G$2344,0))),G2227)</f>
        <v>tier - 2</v>
      </c>
      <c r="O2227" s="8" t="str" cm="1">
        <f t="array" ref="O2227">IF(H2227="?",INDEX($H$2:$H$2344,MODE(MATCH($H$2:$H$2344,$H$2:$H$2344,0))),H2227)</f>
        <v>tier - 2</v>
      </c>
      <c r="P2227" s="8" t="str">
        <f t="shared" si="242"/>
        <v>R1011</v>
      </c>
      <c r="Q2227" s="11">
        <f t="shared" si="243"/>
        <v>25110</v>
      </c>
      <c r="R2227" s="9">
        <f t="shared" si="245"/>
        <v>54</v>
      </c>
      <c r="S2227" s="9"/>
      <c r="T2227" s="40">
        <f>COUNTA(Table3[[#This Row],[month]:[age]])</f>
        <v>7</v>
      </c>
    </row>
    <row r="2228" spans="1:20" x14ac:dyDescent="0.25">
      <c r="A2228" t="s">
        <v>2256</v>
      </c>
      <c r="B2228">
        <v>2003</v>
      </c>
      <c r="C2228" t="s">
        <v>10</v>
      </c>
      <c r="D2228">
        <v>16</v>
      </c>
      <c r="E2228">
        <v>0</v>
      </c>
      <c r="F2228" s="42">
        <v>39722.75</v>
      </c>
      <c r="G2228" t="s">
        <v>16</v>
      </c>
      <c r="H2228" t="s">
        <v>16</v>
      </c>
      <c r="I2228" t="s">
        <v>13</v>
      </c>
      <c r="J2228" s="7">
        <f t="shared" si="240"/>
        <v>0</v>
      </c>
      <c r="K2228" s="9" t="str">
        <f t="shared" si="244"/>
        <v>Id117</v>
      </c>
      <c r="L2228" s="8" t="str">
        <f t="shared" si="241"/>
        <v>Jul</v>
      </c>
      <c r="M2228" s="9">
        <f t="shared" si="246"/>
        <v>2003</v>
      </c>
      <c r="N2228" s="8" t="str" cm="1">
        <f t="array" ref="N2228">IF(G2228="?",INDEX($G$2:$G$2344,MODE(MATCH($G$2:$G$2344,$G$2:$G$2344,0))),G2228)</f>
        <v>tier - 1</v>
      </c>
      <c r="O2228" s="8" t="str" cm="1">
        <f t="array" ref="O2228">IF(H2228="?",INDEX($H$2:$H$2344,MODE(MATCH($H$2:$H$2344,$H$2:$H$2344,0))),H2228)</f>
        <v>tier - 1</v>
      </c>
      <c r="P2228" s="8" t="str">
        <f t="shared" si="242"/>
        <v>R1013</v>
      </c>
      <c r="Q2228" s="11">
        <f t="shared" si="243"/>
        <v>37818</v>
      </c>
      <c r="R2228" s="9">
        <f t="shared" si="245"/>
        <v>19</v>
      </c>
      <c r="S2228" s="9"/>
      <c r="T2228" s="40">
        <f>COUNTA(Table3[[#This Row],[month]:[age]])</f>
        <v>7</v>
      </c>
    </row>
    <row r="2229" spans="1:20" x14ac:dyDescent="0.25">
      <c r="A2229" t="s">
        <v>2257</v>
      </c>
      <c r="B2229">
        <v>1977</v>
      </c>
      <c r="C2229" t="s">
        <v>35</v>
      </c>
      <c r="D2229">
        <v>12</v>
      </c>
      <c r="E2229">
        <v>1</v>
      </c>
      <c r="F2229" s="42">
        <v>39725.519999999997</v>
      </c>
      <c r="G2229" t="s">
        <v>11</v>
      </c>
      <c r="H2229" t="s">
        <v>16</v>
      </c>
      <c r="I2229" t="s">
        <v>23</v>
      </c>
      <c r="J2229" s="7">
        <f t="shared" si="240"/>
        <v>0</v>
      </c>
      <c r="K2229" s="9" t="str">
        <f t="shared" si="244"/>
        <v>Id116</v>
      </c>
      <c r="L2229" s="8" t="str">
        <f t="shared" si="241"/>
        <v>Aug</v>
      </c>
      <c r="M2229" s="9">
        <f t="shared" si="246"/>
        <v>1977</v>
      </c>
      <c r="N2229" s="8" t="str" cm="1">
        <f t="array" ref="N2229">IF(G2229="?",INDEX($G$2:$G$2344,MODE(MATCH($G$2:$G$2344,$G$2:$G$2344,0))),G2229)</f>
        <v>tier - 2</v>
      </c>
      <c r="O2229" s="8" t="str" cm="1">
        <f t="array" ref="O2229">IF(H2229="?",INDEX($H$2:$H$2344,MODE(MATCH($H$2:$H$2344,$H$2:$H$2344,0))),H2229)</f>
        <v>tier - 1</v>
      </c>
      <c r="P2229" s="8" t="str">
        <f t="shared" si="242"/>
        <v>R1012</v>
      </c>
      <c r="Q2229" s="11">
        <f t="shared" si="243"/>
        <v>28349</v>
      </c>
      <c r="R2229" s="9">
        <f t="shared" si="245"/>
        <v>45</v>
      </c>
      <c r="S2229" s="9"/>
      <c r="T2229" s="40">
        <f>COUNTA(Table3[[#This Row],[month]:[age]])</f>
        <v>7</v>
      </c>
    </row>
    <row r="2230" spans="1:20" x14ac:dyDescent="0.25">
      <c r="A2230" t="s">
        <v>2258</v>
      </c>
      <c r="B2230">
        <v>1973</v>
      </c>
      <c r="C2230" t="s">
        <v>30</v>
      </c>
      <c r="D2230">
        <v>17</v>
      </c>
      <c r="E2230">
        <v>0</v>
      </c>
      <c r="F2230" s="42">
        <v>39727.61</v>
      </c>
      <c r="G2230" t="s">
        <v>16</v>
      </c>
      <c r="H2230" t="s">
        <v>11</v>
      </c>
      <c r="I2230" t="s">
        <v>42</v>
      </c>
      <c r="J2230" s="7">
        <f t="shared" si="240"/>
        <v>0</v>
      </c>
      <c r="K2230" s="9" t="str">
        <f t="shared" si="244"/>
        <v>Id115</v>
      </c>
      <c r="L2230" s="8" t="str">
        <f t="shared" si="241"/>
        <v>Dec</v>
      </c>
      <c r="M2230" s="9">
        <f t="shared" si="246"/>
        <v>1973</v>
      </c>
      <c r="N2230" s="8" t="str" cm="1">
        <f t="array" ref="N2230">IF(G2230="?",INDEX($G$2:$G$2344,MODE(MATCH($G$2:$G$2344,$G$2:$G$2344,0))),G2230)</f>
        <v>tier - 1</v>
      </c>
      <c r="O2230" s="8" t="str" cm="1">
        <f t="array" ref="O2230">IF(H2230="?",INDEX($H$2:$H$2344,MODE(MATCH($H$2:$H$2344,$H$2:$H$2344,0))),H2230)</f>
        <v>tier - 2</v>
      </c>
      <c r="P2230" s="8" t="str">
        <f t="shared" si="242"/>
        <v>R1011</v>
      </c>
      <c r="Q2230" s="11">
        <f t="shared" si="243"/>
        <v>27015</v>
      </c>
      <c r="R2230" s="9">
        <f t="shared" si="245"/>
        <v>49</v>
      </c>
      <c r="S2230" s="9"/>
      <c r="T2230" s="40">
        <f>COUNTA(Table3[[#This Row],[month]:[age]])</f>
        <v>7</v>
      </c>
    </row>
    <row r="2231" spans="1:20" x14ac:dyDescent="0.25">
      <c r="A2231" t="s">
        <v>2259</v>
      </c>
      <c r="B2231">
        <v>1987</v>
      </c>
      <c r="C2231" t="s">
        <v>10</v>
      </c>
      <c r="D2231">
        <v>24</v>
      </c>
      <c r="E2231">
        <v>1</v>
      </c>
      <c r="F2231" s="42">
        <v>39774.28</v>
      </c>
      <c r="G2231" t="s">
        <v>16</v>
      </c>
      <c r="H2231" t="s">
        <v>16</v>
      </c>
      <c r="I2231" t="s">
        <v>276</v>
      </c>
      <c r="J2231" s="7">
        <f t="shared" si="240"/>
        <v>0</v>
      </c>
      <c r="K2231" s="9" t="str">
        <f t="shared" si="244"/>
        <v>Id114</v>
      </c>
      <c r="L2231" s="8" t="str">
        <f t="shared" si="241"/>
        <v>Jul</v>
      </c>
      <c r="M2231" s="9">
        <f t="shared" si="246"/>
        <v>1987</v>
      </c>
      <c r="N2231" s="8" t="str" cm="1">
        <f t="array" ref="N2231">IF(G2231="?",INDEX($G$2:$G$2344,MODE(MATCH($G$2:$G$2344,$G$2:$G$2344,0))),G2231)</f>
        <v>tier - 1</v>
      </c>
      <c r="O2231" s="8" t="str" cm="1">
        <f t="array" ref="O2231">IF(H2231="?",INDEX($H$2:$H$2344,MODE(MATCH($H$2:$H$2344,$H$2:$H$2344,0))),H2231)</f>
        <v>tier - 1</v>
      </c>
      <c r="P2231" s="8" t="str">
        <f t="shared" si="242"/>
        <v>R1014</v>
      </c>
      <c r="Q2231" s="11">
        <f t="shared" si="243"/>
        <v>31982</v>
      </c>
      <c r="R2231" s="9">
        <f t="shared" si="245"/>
        <v>35</v>
      </c>
      <c r="S2231" s="9"/>
      <c r="T2231" s="40">
        <f>COUNTA(Table3[[#This Row],[month]:[age]])</f>
        <v>7</v>
      </c>
    </row>
    <row r="2232" spans="1:20" x14ac:dyDescent="0.25">
      <c r="A2232" t="s">
        <v>2260</v>
      </c>
      <c r="B2232">
        <v>1985</v>
      </c>
      <c r="C2232" t="s">
        <v>10</v>
      </c>
      <c r="D2232">
        <v>17</v>
      </c>
      <c r="E2232">
        <v>2</v>
      </c>
      <c r="F2232" s="42">
        <v>39836.519999999997</v>
      </c>
      <c r="G2232" t="s">
        <v>11</v>
      </c>
      <c r="H2232" t="s">
        <v>16</v>
      </c>
      <c r="I2232" t="s">
        <v>42</v>
      </c>
      <c r="J2232" s="7">
        <f t="shared" si="240"/>
        <v>0</v>
      </c>
      <c r="K2232" s="9" t="str">
        <f t="shared" si="244"/>
        <v>Id113</v>
      </c>
      <c r="L2232" s="8" t="str">
        <f t="shared" si="241"/>
        <v>Jul</v>
      </c>
      <c r="M2232" s="9">
        <f t="shared" si="246"/>
        <v>1985</v>
      </c>
      <c r="N2232" s="8" t="str" cm="1">
        <f t="array" ref="N2232">IF(G2232="?",INDEX($G$2:$G$2344,MODE(MATCH($G$2:$G$2344,$G$2:$G$2344,0))),G2232)</f>
        <v>tier - 2</v>
      </c>
      <c r="O2232" s="8" t="str" cm="1">
        <f t="array" ref="O2232">IF(H2232="?",INDEX($H$2:$H$2344,MODE(MATCH($H$2:$H$2344,$H$2:$H$2344,0))),H2232)</f>
        <v>tier - 1</v>
      </c>
      <c r="P2232" s="8" t="str">
        <f t="shared" si="242"/>
        <v>R1011</v>
      </c>
      <c r="Q2232" s="11">
        <f t="shared" si="243"/>
        <v>31245</v>
      </c>
      <c r="R2232" s="9">
        <f t="shared" si="245"/>
        <v>37</v>
      </c>
      <c r="S2232" s="9"/>
      <c r="T2232" s="40">
        <f>COUNTA(Table3[[#This Row],[month]:[age]])</f>
        <v>7</v>
      </c>
    </row>
    <row r="2233" spans="1:20" x14ac:dyDescent="0.25">
      <c r="A2233" t="s">
        <v>2261</v>
      </c>
      <c r="B2233">
        <v>1983</v>
      </c>
      <c r="C2233" t="s">
        <v>18</v>
      </c>
      <c r="D2233">
        <v>1</v>
      </c>
      <c r="E2233">
        <v>3</v>
      </c>
      <c r="F2233" s="42">
        <v>39865.699999999997</v>
      </c>
      <c r="G2233" t="s">
        <v>11</v>
      </c>
      <c r="H2233" t="s">
        <v>11</v>
      </c>
      <c r="I2233" t="s">
        <v>42</v>
      </c>
      <c r="J2233" s="7">
        <f t="shared" si="240"/>
        <v>0</v>
      </c>
      <c r="K2233" s="9" t="str">
        <f t="shared" si="244"/>
        <v>Id112</v>
      </c>
      <c r="L2233" s="8" t="str">
        <f t="shared" si="241"/>
        <v>Jun</v>
      </c>
      <c r="M2233" s="9">
        <f t="shared" si="246"/>
        <v>1983</v>
      </c>
      <c r="N2233" s="8" t="str" cm="1">
        <f t="array" ref="N2233">IF(G2233="?",INDEX($G$2:$G$2344,MODE(MATCH($G$2:$G$2344,$G$2:$G$2344,0))),G2233)</f>
        <v>tier - 2</v>
      </c>
      <c r="O2233" s="8" t="str" cm="1">
        <f t="array" ref="O2233">IF(H2233="?",INDEX($H$2:$H$2344,MODE(MATCH($H$2:$H$2344,$H$2:$H$2344,0))),H2233)</f>
        <v>tier - 2</v>
      </c>
      <c r="P2233" s="8" t="str">
        <f t="shared" si="242"/>
        <v>R1011</v>
      </c>
      <c r="Q2233" s="11">
        <f t="shared" si="243"/>
        <v>30468</v>
      </c>
      <c r="R2233" s="9">
        <f t="shared" si="245"/>
        <v>40</v>
      </c>
      <c r="S2233" s="9"/>
      <c r="T2233" s="40">
        <f>COUNTA(Table3[[#This Row],[month]:[age]])</f>
        <v>7</v>
      </c>
    </row>
    <row r="2234" spans="1:20" x14ac:dyDescent="0.25">
      <c r="A2234" t="s">
        <v>2262</v>
      </c>
      <c r="B2234">
        <v>1985</v>
      </c>
      <c r="C2234" t="s">
        <v>35</v>
      </c>
      <c r="D2234">
        <v>22</v>
      </c>
      <c r="E2234">
        <v>1</v>
      </c>
      <c r="F2234" s="42">
        <v>39871.699999999997</v>
      </c>
      <c r="G2234" t="s">
        <v>16</v>
      </c>
      <c r="H2234" t="s">
        <v>11</v>
      </c>
      <c r="I2234" t="s">
        <v>13</v>
      </c>
      <c r="J2234" s="7">
        <f t="shared" si="240"/>
        <v>0</v>
      </c>
      <c r="K2234" s="9" t="str">
        <f t="shared" si="244"/>
        <v>Id111</v>
      </c>
      <c r="L2234" s="8" t="str">
        <f t="shared" si="241"/>
        <v>Aug</v>
      </c>
      <c r="M2234" s="9">
        <f t="shared" si="246"/>
        <v>1985</v>
      </c>
      <c r="N2234" s="8" t="str" cm="1">
        <f t="array" ref="N2234">IF(G2234="?",INDEX($G$2:$G$2344,MODE(MATCH($G$2:$G$2344,$G$2:$G$2344,0))),G2234)</f>
        <v>tier - 1</v>
      </c>
      <c r="O2234" s="8" t="str" cm="1">
        <f t="array" ref="O2234">IF(H2234="?",INDEX($H$2:$H$2344,MODE(MATCH($H$2:$H$2344,$H$2:$H$2344,0))),H2234)</f>
        <v>tier - 2</v>
      </c>
      <c r="P2234" s="8" t="str">
        <f t="shared" si="242"/>
        <v>R1013</v>
      </c>
      <c r="Q2234" s="11">
        <f t="shared" si="243"/>
        <v>31281</v>
      </c>
      <c r="R2234" s="9">
        <f t="shared" si="245"/>
        <v>37</v>
      </c>
      <c r="S2234" s="9"/>
      <c r="T2234" s="40">
        <f>COUNTA(Table3[[#This Row],[month]:[age]])</f>
        <v>7</v>
      </c>
    </row>
    <row r="2235" spans="1:20" x14ac:dyDescent="0.25">
      <c r="A2235" t="s">
        <v>2263</v>
      </c>
      <c r="B2235">
        <v>1975</v>
      </c>
      <c r="C2235" t="s">
        <v>30</v>
      </c>
      <c r="D2235">
        <v>2</v>
      </c>
      <c r="E2235">
        <v>1</v>
      </c>
      <c r="F2235" s="42">
        <v>39963.120000000003</v>
      </c>
      <c r="G2235" t="s">
        <v>11</v>
      </c>
      <c r="H2235" t="s">
        <v>11</v>
      </c>
      <c r="I2235" t="s">
        <v>42</v>
      </c>
      <c r="J2235" s="7">
        <f t="shared" si="240"/>
        <v>0</v>
      </c>
      <c r="K2235" s="9" t="str">
        <f t="shared" si="244"/>
        <v>Id110</v>
      </c>
      <c r="L2235" s="8" t="str">
        <f t="shared" si="241"/>
        <v>Dec</v>
      </c>
      <c r="M2235" s="9">
        <f t="shared" si="246"/>
        <v>1975</v>
      </c>
      <c r="N2235" s="8" t="str" cm="1">
        <f t="array" ref="N2235">IF(G2235="?",INDEX($G$2:$G$2344,MODE(MATCH($G$2:$G$2344,$G$2:$G$2344,0))),G2235)</f>
        <v>tier - 2</v>
      </c>
      <c r="O2235" s="8" t="str" cm="1">
        <f t="array" ref="O2235">IF(H2235="?",INDEX($H$2:$H$2344,MODE(MATCH($H$2:$H$2344,$H$2:$H$2344,0))),H2235)</f>
        <v>tier - 2</v>
      </c>
      <c r="P2235" s="8" t="str">
        <f t="shared" si="242"/>
        <v>R1011</v>
      </c>
      <c r="Q2235" s="11">
        <f t="shared" si="243"/>
        <v>27730</v>
      </c>
      <c r="R2235" s="9">
        <f t="shared" si="245"/>
        <v>47</v>
      </c>
      <c r="S2235" s="9"/>
      <c r="T2235" s="40">
        <f>COUNTA(Table3[[#This Row],[month]:[age]])</f>
        <v>7</v>
      </c>
    </row>
    <row r="2236" spans="1:20" x14ac:dyDescent="0.25">
      <c r="A2236" t="s">
        <v>2264</v>
      </c>
      <c r="B2236">
        <v>1987</v>
      </c>
      <c r="C2236" t="s">
        <v>35</v>
      </c>
      <c r="D2236">
        <v>8</v>
      </c>
      <c r="E2236">
        <v>3</v>
      </c>
      <c r="F2236" s="42">
        <v>39983.43</v>
      </c>
      <c r="G2236" t="s">
        <v>11</v>
      </c>
      <c r="H2236" t="s">
        <v>12</v>
      </c>
      <c r="I2236" t="s">
        <v>23</v>
      </c>
      <c r="J2236" s="7">
        <f t="shared" si="240"/>
        <v>0</v>
      </c>
      <c r="K2236" s="9" t="str">
        <f t="shared" si="244"/>
        <v>Id109</v>
      </c>
      <c r="L2236" s="8" t="str">
        <f t="shared" si="241"/>
        <v>Aug</v>
      </c>
      <c r="M2236" s="9">
        <f t="shared" si="246"/>
        <v>1987</v>
      </c>
      <c r="N2236" s="8" t="str" cm="1">
        <f t="array" ref="N2236">IF(G2236="?",INDEX($G$2:$G$2344,MODE(MATCH($G$2:$G$2344,$G$2:$G$2344,0))),G2236)</f>
        <v>tier - 2</v>
      </c>
      <c r="O2236" s="8" t="str" cm="1">
        <f t="array" ref="O2236">IF(H2236="?",INDEX($H$2:$H$2344,MODE(MATCH($H$2:$H$2344,$H$2:$H$2344,0))),H2236)</f>
        <v>tier - 3</v>
      </c>
      <c r="P2236" s="8" t="str">
        <f t="shared" si="242"/>
        <v>R1012</v>
      </c>
      <c r="Q2236" s="11">
        <f t="shared" si="243"/>
        <v>31997</v>
      </c>
      <c r="R2236" s="9">
        <f t="shared" si="245"/>
        <v>35</v>
      </c>
      <c r="S2236" s="9"/>
      <c r="T2236" s="40">
        <f>COUNTA(Table3[[#This Row],[month]:[age]])</f>
        <v>7</v>
      </c>
    </row>
    <row r="2237" spans="1:20" x14ac:dyDescent="0.25">
      <c r="A2237" t="s">
        <v>2265</v>
      </c>
      <c r="B2237">
        <v>1982</v>
      </c>
      <c r="C2237" t="s">
        <v>30</v>
      </c>
      <c r="D2237">
        <v>25</v>
      </c>
      <c r="E2237">
        <v>2</v>
      </c>
      <c r="F2237" s="42">
        <v>40003.33</v>
      </c>
      <c r="G2237" t="s">
        <v>16</v>
      </c>
      <c r="H2237" t="s">
        <v>16</v>
      </c>
      <c r="I2237" t="s">
        <v>23</v>
      </c>
      <c r="J2237" s="7">
        <f t="shared" si="240"/>
        <v>0</v>
      </c>
      <c r="K2237" s="9" t="str">
        <f t="shared" si="244"/>
        <v>Id108</v>
      </c>
      <c r="L2237" s="8" t="str">
        <f t="shared" si="241"/>
        <v>Dec</v>
      </c>
      <c r="M2237" s="9">
        <f t="shared" si="246"/>
        <v>1982</v>
      </c>
      <c r="N2237" s="8" t="str" cm="1">
        <f t="array" ref="N2237">IF(G2237="?",INDEX($G$2:$G$2344,MODE(MATCH($G$2:$G$2344,$G$2:$G$2344,0))),G2237)</f>
        <v>tier - 1</v>
      </c>
      <c r="O2237" s="8" t="str" cm="1">
        <f t="array" ref="O2237">IF(H2237="?",INDEX($H$2:$H$2344,MODE(MATCH($H$2:$H$2344,$H$2:$H$2344,0))),H2237)</f>
        <v>tier - 1</v>
      </c>
      <c r="P2237" s="8" t="str">
        <f t="shared" si="242"/>
        <v>R1012</v>
      </c>
      <c r="Q2237" s="11">
        <f t="shared" si="243"/>
        <v>30310</v>
      </c>
      <c r="R2237" s="9">
        <f t="shared" si="245"/>
        <v>40</v>
      </c>
      <c r="S2237" s="9"/>
      <c r="T2237" s="40">
        <f>COUNTA(Table3[[#This Row],[month]:[age]])</f>
        <v>7</v>
      </c>
    </row>
    <row r="2238" spans="1:20" x14ac:dyDescent="0.25">
      <c r="A2238" t="s">
        <v>2266</v>
      </c>
      <c r="B2238">
        <v>1978</v>
      </c>
      <c r="C2238" t="s">
        <v>30</v>
      </c>
      <c r="D2238">
        <v>20</v>
      </c>
      <c r="E2238">
        <v>2</v>
      </c>
      <c r="F2238" s="42">
        <v>40054.730000000003</v>
      </c>
      <c r="G2238" t="s">
        <v>16</v>
      </c>
      <c r="H2238" t="s">
        <v>12</v>
      </c>
      <c r="I2238" t="s">
        <v>42</v>
      </c>
      <c r="J2238" s="7">
        <f t="shared" si="240"/>
        <v>0</v>
      </c>
      <c r="K2238" s="9" t="str">
        <f t="shared" si="244"/>
        <v>Id107</v>
      </c>
      <c r="L2238" s="8" t="str">
        <f t="shared" si="241"/>
        <v>Dec</v>
      </c>
      <c r="M2238" s="9">
        <f t="shared" si="246"/>
        <v>1978</v>
      </c>
      <c r="N2238" s="8" t="str" cm="1">
        <f t="array" ref="N2238">IF(G2238="?",INDEX($G$2:$G$2344,MODE(MATCH($G$2:$G$2344,$G$2:$G$2344,0))),G2238)</f>
        <v>tier - 1</v>
      </c>
      <c r="O2238" s="8" t="str" cm="1">
        <f t="array" ref="O2238">IF(H2238="?",INDEX($H$2:$H$2344,MODE(MATCH($H$2:$H$2344,$H$2:$H$2344,0))),H2238)</f>
        <v>tier - 3</v>
      </c>
      <c r="P2238" s="8" t="str">
        <f t="shared" si="242"/>
        <v>R1011</v>
      </c>
      <c r="Q2238" s="11">
        <f t="shared" si="243"/>
        <v>28844</v>
      </c>
      <c r="R2238" s="9">
        <f t="shared" si="245"/>
        <v>44</v>
      </c>
      <c r="S2238" s="9"/>
      <c r="T2238" s="40">
        <f>COUNTA(Table3[[#This Row],[month]:[age]])</f>
        <v>7</v>
      </c>
    </row>
    <row r="2239" spans="1:20" x14ac:dyDescent="0.25">
      <c r="A2239" t="s">
        <v>2267</v>
      </c>
      <c r="B2239">
        <v>1966</v>
      </c>
      <c r="C2239" t="s">
        <v>35</v>
      </c>
      <c r="D2239">
        <v>12</v>
      </c>
      <c r="E2239">
        <v>0</v>
      </c>
      <c r="F2239" s="42">
        <v>40069.440000000002</v>
      </c>
      <c r="G2239" t="s">
        <v>16</v>
      </c>
      <c r="H2239" t="s">
        <v>12</v>
      </c>
      <c r="I2239" t="s">
        <v>42</v>
      </c>
      <c r="J2239" s="7">
        <f t="shared" si="240"/>
        <v>0</v>
      </c>
      <c r="K2239" s="9" t="str">
        <f t="shared" si="244"/>
        <v>Id106</v>
      </c>
      <c r="L2239" s="8" t="str">
        <f t="shared" si="241"/>
        <v>Aug</v>
      </c>
      <c r="M2239" s="9">
        <f t="shared" si="246"/>
        <v>1966</v>
      </c>
      <c r="N2239" s="8" t="str" cm="1">
        <f t="array" ref="N2239">IF(G2239="?",INDEX($G$2:$G$2344,MODE(MATCH($G$2:$G$2344,$G$2:$G$2344,0))),G2239)</f>
        <v>tier - 1</v>
      </c>
      <c r="O2239" s="8" t="str" cm="1">
        <f t="array" ref="O2239">IF(H2239="?",INDEX($H$2:$H$2344,MODE(MATCH($H$2:$H$2344,$H$2:$H$2344,0))),H2239)</f>
        <v>tier - 3</v>
      </c>
      <c r="P2239" s="8" t="str">
        <f t="shared" si="242"/>
        <v>R1011</v>
      </c>
      <c r="Q2239" s="11">
        <f t="shared" si="243"/>
        <v>24331</v>
      </c>
      <c r="R2239" s="9">
        <f t="shared" si="245"/>
        <v>56</v>
      </c>
      <c r="S2239" s="9"/>
      <c r="T2239" s="40">
        <f>COUNTA(Table3[[#This Row],[month]:[age]])</f>
        <v>7</v>
      </c>
    </row>
    <row r="2240" spans="1:20" x14ac:dyDescent="0.25">
      <c r="A2240" t="s">
        <v>2268</v>
      </c>
      <c r="B2240">
        <v>1983</v>
      </c>
      <c r="C2240" t="s">
        <v>37</v>
      </c>
      <c r="D2240">
        <v>14</v>
      </c>
      <c r="E2240">
        <v>2</v>
      </c>
      <c r="F2240" s="42">
        <v>40103.89</v>
      </c>
      <c r="G2240" t="s">
        <v>16</v>
      </c>
      <c r="H2240" t="s">
        <v>11</v>
      </c>
      <c r="I2240" t="s">
        <v>42</v>
      </c>
      <c r="J2240" s="7">
        <f t="shared" si="240"/>
        <v>0</v>
      </c>
      <c r="K2240" s="9" t="str">
        <f t="shared" si="244"/>
        <v>Id105</v>
      </c>
      <c r="L2240" s="8" t="str">
        <f t="shared" si="241"/>
        <v>Oct</v>
      </c>
      <c r="M2240" s="9">
        <f t="shared" si="246"/>
        <v>1983</v>
      </c>
      <c r="N2240" s="8" t="str" cm="1">
        <f t="array" ref="N2240">IF(G2240="?",INDEX($G$2:$G$2344,MODE(MATCH($G$2:$G$2344,$G$2:$G$2344,0))),G2240)</f>
        <v>tier - 1</v>
      </c>
      <c r="O2240" s="8" t="str" cm="1">
        <f t="array" ref="O2240">IF(H2240="?",INDEX($H$2:$H$2344,MODE(MATCH($H$2:$H$2344,$H$2:$H$2344,0))),H2240)</f>
        <v>tier - 2</v>
      </c>
      <c r="P2240" s="8" t="str">
        <f t="shared" si="242"/>
        <v>R1011</v>
      </c>
      <c r="Q2240" s="11">
        <f t="shared" si="243"/>
        <v>30603</v>
      </c>
      <c r="R2240" s="9">
        <f t="shared" si="245"/>
        <v>39</v>
      </c>
      <c r="S2240" s="9"/>
      <c r="T2240" s="40">
        <f>COUNTA(Table3[[#This Row],[month]:[age]])</f>
        <v>7</v>
      </c>
    </row>
    <row r="2241" spans="1:20" x14ac:dyDescent="0.25">
      <c r="A2241" t="s">
        <v>2269</v>
      </c>
      <c r="B2241">
        <v>1985</v>
      </c>
      <c r="C2241" t="s">
        <v>37</v>
      </c>
      <c r="D2241">
        <v>21</v>
      </c>
      <c r="E2241">
        <v>4</v>
      </c>
      <c r="F2241" s="42">
        <v>40182.25</v>
      </c>
      <c r="G2241" t="s">
        <v>16</v>
      </c>
      <c r="H2241" t="s">
        <v>11</v>
      </c>
      <c r="I2241" t="s">
        <v>42</v>
      </c>
      <c r="J2241" s="7">
        <f t="shared" si="240"/>
        <v>0</v>
      </c>
      <c r="K2241" s="9" t="str">
        <f t="shared" si="244"/>
        <v>Id104</v>
      </c>
      <c r="L2241" s="8" t="str">
        <f t="shared" si="241"/>
        <v>Oct</v>
      </c>
      <c r="M2241" s="9">
        <f t="shared" si="246"/>
        <v>1985</v>
      </c>
      <c r="N2241" s="8" t="str" cm="1">
        <f t="array" ref="N2241">IF(G2241="?",INDEX($G$2:$G$2344,MODE(MATCH($G$2:$G$2344,$G$2:$G$2344,0))),G2241)</f>
        <v>tier - 1</v>
      </c>
      <c r="O2241" s="8" t="str" cm="1">
        <f t="array" ref="O2241">IF(H2241="?",INDEX($H$2:$H$2344,MODE(MATCH($H$2:$H$2344,$H$2:$H$2344,0))),H2241)</f>
        <v>tier - 2</v>
      </c>
      <c r="P2241" s="8" t="str">
        <f t="shared" si="242"/>
        <v>R1011</v>
      </c>
      <c r="Q2241" s="11">
        <f t="shared" si="243"/>
        <v>31341</v>
      </c>
      <c r="R2241" s="9">
        <f t="shared" si="245"/>
        <v>37</v>
      </c>
      <c r="S2241" s="9"/>
      <c r="T2241" s="40">
        <f>COUNTA(Table3[[#This Row],[month]:[age]])</f>
        <v>7</v>
      </c>
    </row>
    <row r="2242" spans="1:20" x14ac:dyDescent="0.25">
      <c r="A2242" t="s">
        <v>2270</v>
      </c>
      <c r="B2242">
        <v>1979</v>
      </c>
      <c r="C2242" t="s">
        <v>35</v>
      </c>
      <c r="D2242">
        <v>18</v>
      </c>
      <c r="E2242">
        <v>2</v>
      </c>
      <c r="F2242" s="42">
        <v>40204.83</v>
      </c>
      <c r="G2242" t="s">
        <v>16</v>
      </c>
      <c r="H2242" t="s">
        <v>12</v>
      </c>
      <c r="I2242" t="s">
        <v>23</v>
      </c>
      <c r="J2242" s="7">
        <f t="shared" ref="J2242:J2305" si="247">COUNTIF(A2242:I2242, "?")</f>
        <v>0</v>
      </c>
      <c r="K2242" s="9" t="str">
        <f t="shared" si="244"/>
        <v>Id103</v>
      </c>
      <c r="L2242" s="8" t="str">
        <f t="shared" ref="L2242:L2305" si="248">IF(C2242="?", "Sep", C2242)</f>
        <v>Aug</v>
      </c>
      <c r="M2242" s="9">
        <f t="shared" si="246"/>
        <v>1979</v>
      </c>
      <c r="N2242" s="8" t="str" cm="1">
        <f t="array" ref="N2242">IF(G2242="?",INDEX($G$2:$G$2344,MODE(MATCH($G$2:$G$2344,$G$2:$G$2344,0))),G2242)</f>
        <v>tier - 1</v>
      </c>
      <c r="O2242" s="8" t="str" cm="1">
        <f t="array" ref="O2242">IF(H2242="?",INDEX($H$2:$H$2344,MODE(MATCH($H$2:$H$2344,$H$2:$H$2344,0))),H2242)</f>
        <v>tier - 3</v>
      </c>
      <c r="P2242" s="8" t="str">
        <f t="shared" ref="P2242:P2305" si="249">IF(I2242="?", "Unknown", I2242)</f>
        <v>R1012</v>
      </c>
      <c r="Q2242" s="11">
        <f t="shared" ref="Q2242:Q2305" si="250">DATE(B2242, MONTH(1 &amp; L2242), D2242)</f>
        <v>29085</v>
      </c>
      <c r="R2242" s="9">
        <f t="shared" si="245"/>
        <v>43</v>
      </c>
      <c r="S2242" s="9"/>
      <c r="T2242" s="40">
        <f>COUNTA(Table3[[#This Row],[month]:[age]])</f>
        <v>7</v>
      </c>
    </row>
    <row r="2243" spans="1:20" x14ac:dyDescent="0.25">
      <c r="A2243" t="s">
        <v>2271</v>
      </c>
      <c r="B2243">
        <v>1981</v>
      </c>
      <c r="C2243" t="s">
        <v>10</v>
      </c>
      <c r="D2243">
        <v>28</v>
      </c>
      <c r="E2243">
        <v>1</v>
      </c>
      <c r="F2243" s="42">
        <v>40208.559999999998</v>
      </c>
      <c r="G2243" t="s">
        <v>16</v>
      </c>
      <c r="H2243" t="s">
        <v>11</v>
      </c>
      <c r="I2243" t="s">
        <v>42</v>
      </c>
      <c r="J2243" s="7">
        <f t="shared" si="247"/>
        <v>0</v>
      </c>
      <c r="K2243" s="9" t="str">
        <f t="shared" ref="K2243:K2306" si="251">IF(A2243="?", "Unknown", A2243)</f>
        <v>Id102</v>
      </c>
      <c r="L2243" s="8" t="str">
        <f t="shared" si="248"/>
        <v>Jul</v>
      </c>
      <c r="M2243" s="9">
        <f t="shared" si="246"/>
        <v>1981</v>
      </c>
      <c r="N2243" s="8" t="str" cm="1">
        <f t="array" ref="N2243">IF(G2243="?",INDEX($G$2:$G$2344,MODE(MATCH($G$2:$G$2344,$G$2:$G$2344,0))),G2243)</f>
        <v>tier - 1</v>
      </c>
      <c r="O2243" s="8" t="str" cm="1">
        <f t="array" ref="O2243">IF(H2243="?",INDEX($H$2:$H$2344,MODE(MATCH($H$2:$H$2344,$H$2:$H$2344,0))),H2243)</f>
        <v>tier - 2</v>
      </c>
      <c r="P2243" s="8" t="str">
        <f t="shared" si="249"/>
        <v>R1011</v>
      </c>
      <c r="Q2243" s="11">
        <f t="shared" si="250"/>
        <v>29795</v>
      </c>
      <c r="R2243" s="9">
        <f t="shared" ref="R2243:R2306" si="252">DATEDIF(Q2243, DATE(2023,6,8), "Y")</f>
        <v>41</v>
      </c>
      <c r="S2243" s="9"/>
      <c r="T2243" s="40">
        <f>COUNTA(Table3[[#This Row],[month]:[age]])</f>
        <v>7</v>
      </c>
    </row>
    <row r="2244" spans="1:20" x14ac:dyDescent="0.25">
      <c r="A2244" t="s">
        <v>2272</v>
      </c>
      <c r="B2244">
        <v>1981</v>
      </c>
      <c r="C2244" t="s">
        <v>37</v>
      </c>
      <c r="D2244">
        <v>4</v>
      </c>
      <c r="E2244">
        <v>1</v>
      </c>
      <c r="F2244" s="42">
        <v>40273.65</v>
      </c>
      <c r="G2244" t="s">
        <v>16</v>
      </c>
      <c r="H2244" t="s">
        <v>12</v>
      </c>
      <c r="I2244" t="s">
        <v>13</v>
      </c>
      <c r="J2244" s="7">
        <f t="shared" si="247"/>
        <v>0</v>
      </c>
      <c r="K2244" s="9" t="str">
        <f t="shared" si="251"/>
        <v>Id101</v>
      </c>
      <c r="L2244" s="8" t="str">
        <f t="shared" si="248"/>
        <v>Oct</v>
      </c>
      <c r="M2244" s="9">
        <f t="shared" si="246"/>
        <v>1981</v>
      </c>
      <c r="N2244" s="8" t="str" cm="1">
        <f t="array" ref="N2244">IF(G2244="?",INDEX($G$2:$G$2344,MODE(MATCH($G$2:$G$2344,$G$2:$G$2344,0))),G2244)</f>
        <v>tier - 1</v>
      </c>
      <c r="O2244" s="8" t="str" cm="1">
        <f t="array" ref="O2244">IF(H2244="?",INDEX($H$2:$H$2344,MODE(MATCH($H$2:$H$2344,$H$2:$H$2344,0))),H2244)</f>
        <v>tier - 3</v>
      </c>
      <c r="P2244" s="8" t="str">
        <f t="shared" si="249"/>
        <v>R1013</v>
      </c>
      <c r="Q2244" s="11">
        <f t="shared" si="250"/>
        <v>29863</v>
      </c>
      <c r="R2244" s="9">
        <f t="shared" si="252"/>
        <v>41</v>
      </c>
      <c r="S2244" s="9"/>
      <c r="T2244" s="40">
        <f>COUNTA(Table3[[#This Row],[month]:[age]])</f>
        <v>7</v>
      </c>
    </row>
    <row r="2245" spans="1:20" x14ac:dyDescent="0.25">
      <c r="A2245" t="s">
        <v>2273</v>
      </c>
      <c r="B2245">
        <v>1977</v>
      </c>
      <c r="C2245" t="s">
        <v>18</v>
      </c>
      <c r="D2245">
        <v>27</v>
      </c>
      <c r="E2245">
        <v>2</v>
      </c>
      <c r="F2245" s="42">
        <v>40284.379999999997</v>
      </c>
      <c r="G2245" t="s">
        <v>16</v>
      </c>
      <c r="H2245" t="s">
        <v>12</v>
      </c>
      <c r="I2245" t="s">
        <v>23</v>
      </c>
      <c r="J2245" s="7">
        <f t="shared" si="247"/>
        <v>0</v>
      </c>
      <c r="K2245" s="9" t="str">
        <f t="shared" si="251"/>
        <v>Id100</v>
      </c>
      <c r="L2245" s="8" t="str">
        <f t="shared" si="248"/>
        <v>Jun</v>
      </c>
      <c r="M2245" s="9">
        <f t="shared" si="246"/>
        <v>1977</v>
      </c>
      <c r="N2245" s="8" t="str" cm="1">
        <f t="array" ref="N2245">IF(G2245="?",INDEX($G$2:$G$2344,MODE(MATCH($G$2:$G$2344,$G$2:$G$2344,0))),G2245)</f>
        <v>tier - 1</v>
      </c>
      <c r="O2245" s="8" t="str" cm="1">
        <f t="array" ref="O2245">IF(H2245="?",INDEX($H$2:$H$2344,MODE(MATCH($H$2:$H$2344,$H$2:$H$2344,0))),H2245)</f>
        <v>tier - 3</v>
      </c>
      <c r="P2245" s="8" t="str">
        <f t="shared" si="249"/>
        <v>R1012</v>
      </c>
      <c r="Q2245" s="11">
        <f t="shared" si="250"/>
        <v>28303</v>
      </c>
      <c r="R2245" s="9">
        <f t="shared" si="252"/>
        <v>45</v>
      </c>
      <c r="S2245" s="9"/>
      <c r="T2245" s="40">
        <f>COUNTA(Table3[[#This Row],[month]:[age]])</f>
        <v>7</v>
      </c>
    </row>
    <row r="2246" spans="1:20" x14ac:dyDescent="0.25">
      <c r="A2246" t="s">
        <v>2274</v>
      </c>
      <c r="B2246">
        <v>1962</v>
      </c>
      <c r="C2246" t="s">
        <v>20</v>
      </c>
      <c r="D2246">
        <v>4</v>
      </c>
      <c r="E2246">
        <v>0</v>
      </c>
      <c r="F2246" s="42">
        <v>40309.93</v>
      </c>
      <c r="G2246" t="s">
        <v>16</v>
      </c>
      <c r="H2246" t="s">
        <v>12</v>
      </c>
      <c r="I2246" t="s">
        <v>42</v>
      </c>
      <c r="J2246" s="7">
        <f t="shared" si="247"/>
        <v>0</v>
      </c>
      <c r="K2246" s="9" t="str">
        <f t="shared" si="251"/>
        <v>Id99</v>
      </c>
      <c r="L2246" s="8" t="str">
        <f t="shared" si="248"/>
        <v>Sep</v>
      </c>
      <c r="M2246" s="9">
        <f t="shared" si="246"/>
        <v>1962</v>
      </c>
      <c r="N2246" s="8" t="str" cm="1">
        <f t="array" ref="N2246">IF(G2246="?",INDEX($G$2:$G$2344,MODE(MATCH($G$2:$G$2344,$G$2:$G$2344,0))),G2246)</f>
        <v>tier - 1</v>
      </c>
      <c r="O2246" s="8" t="str" cm="1">
        <f t="array" ref="O2246">IF(H2246="?",INDEX($H$2:$H$2344,MODE(MATCH($H$2:$H$2344,$H$2:$H$2344,0))),H2246)</f>
        <v>tier - 3</v>
      </c>
      <c r="P2246" s="8" t="str">
        <f t="shared" si="249"/>
        <v>R1011</v>
      </c>
      <c r="Q2246" s="11">
        <f t="shared" si="250"/>
        <v>22893</v>
      </c>
      <c r="R2246" s="9">
        <f t="shared" si="252"/>
        <v>60</v>
      </c>
      <c r="S2246" s="9"/>
      <c r="T2246" s="40">
        <f>COUNTA(Table3[[#This Row],[month]:[age]])</f>
        <v>7</v>
      </c>
    </row>
    <row r="2247" spans="1:20" x14ac:dyDescent="0.25">
      <c r="A2247" t="s">
        <v>2275</v>
      </c>
      <c r="B2247">
        <v>1966</v>
      </c>
      <c r="C2247" t="s">
        <v>35</v>
      </c>
      <c r="D2247">
        <v>12</v>
      </c>
      <c r="E2247">
        <v>0</v>
      </c>
      <c r="F2247" s="42">
        <v>40373.74</v>
      </c>
      <c r="G2247" t="s">
        <v>16</v>
      </c>
      <c r="H2247" t="s">
        <v>12</v>
      </c>
      <c r="I2247" t="s">
        <v>42</v>
      </c>
      <c r="J2247" s="7">
        <f t="shared" si="247"/>
        <v>0</v>
      </c>
      <c r="K2247" s="9" t="str">
        <f t="shared" si="251"/>
        <v>Id98</v>
      </c>
      <c r="L2247" s="8" t="str">
        <f t="shared" si="248"/>
        <v>Aug</v>
      </c>
      <c r="M2247" s="9">
        <f t="shared" si="246"/>
        <v>1966</v>
      </c>
      <c r="N2247" s="8" t="str" cm="1">
        <f t="array" ref="N2247">IF(G2247="?",INDEX($G$2:$G$2344,MODE(MATCH($G$2:$G$2344,$G$2:$G$2344,0))),G2247)</f>
        <v>tier - 1</v>
      </c>
      <c r="O2247" s="8" t="str" cm="1">
        <f t="array" ref="O2247">IF(H2247="?",INDEX($H$2:$H$2344,MODE(MATCH($H$2:$H$2344,$H$2:$H$2344,0))),H2247)</f>
        <v>tier - 3</v>
      </c>
      <c r="P2247" s="8" t="str">
        <f t="shared" si="249"/>
        <v>R1011</v>
      </c>
      <c r="Q2247" s="11">
        <f t="shared" si="250"/>
        <v>24331</v>
      </c>
      <c r="R2247" s="9">
        <f t="shared" si="252"/>
        <v>56</v>
      </c>
      <c r="S2247" s="9"/>
      <c r="T2247" s="40">
        <f>COUNTA(Table3[[#This Row],[month]:[age]])</f>
        <v>7</v>
      </c>
    </row>
    <row r="2248" spans="1:20" x14ac:dyDescent="0.25">
      <c r="A2248" t="s">
        <v>2276</v>
      </c>
      <c r="B2248">
        <v>1985</v>
      </c>
      <c r="C2248" t="s">
        <v>15</v>
      </c>
      <c r="D2248">
        <v>3</v>
      </c>
      <c r="E2248">
        <v>0</v>
      </c>
      <c r="F2248" s="42">
        <v>40419.019999999997</v>
      </c>
      <c r="G2248" t="s">
        <v>16</v>
      </c>
      <c r="H2248" t="s">
        <v>11</v>
      </c>
      <c r="I2248" t="s">
        <v>13</v>
      </c>
      <c r="J2248" s="7">
        <f t="shared" si="247"/>
        <v>0</v>
      </c>
      <c r="K2248" s="9" t="str">
        <f t="shared" si="251"/>
        <v>Id97</v>
      </c>
      <c r="L2248" s="8" t="str">
        <f t="shared" si="248"/>
        <v>Nov</v>
      </c>
      <c r="M2248" s="9">
        <f t="shared" si="246"/>
        <v>1985</v>
      </c>
      <c r="N2248" s="8" t="str" cm="1">
        <f t="array" ref="N2248">IF(G2248="?",INDEX($G$2:$G$2344,MODE(MATCH($G$2:$G$2344,$G$2:$G$2344,0))),G2248)</f>
        <v>tier - 1</v>
      </c>
      <c r="O2248" s="8" t="str" cm="1">
        <f t="array" ref="O2248">IF(H2248="?",INDEX($H$2:$H$2344,MODE(MATCH($H$2:$H$2344,$H$2:$H$2344,0))),H2248)</f>
        <v>tier - 2</v>
      </c>
      <c r="P2248" s="8" t="str">
        <f t="shared" si="249"/>
        <v>R1013</v>
      </c>
      <c r="Q2248" s="11">
        <f t="shared" si="250"/>
        <v>31354</v>
      </c>
      <c r="R2248" s="9">
        <f t="shared" si="252"/>
        <v>37</v>
      </c>
      <c r="S2248" s="9"/>
      <c r="T2248" s="40">
        <f>COUNTA(Table3[[#This Row],[month]:[age]])</f>
        <v>7</v>
      </c>
    </row>
    <row r="2249" spans="1:20" x14ac:dyDescent="0.25">
      <c r="A2249" t="s">
        <v>2277</v>
      </c>
      <c r="B2249">
        <v>1975</v>
      </c>
      <c r="C2249" t="s">
        <v>10</v>
      </c>
      <c r="D2249">
        <v>10</v>
      </c>
      <c r="E2249">
        <v>1</v>
      </c>
      <c r="F2249" s="42">
        <v>40590.550000000003</v>
      </c>
      <c r="G2249" t="s">
        <v>16</v>
      </c>
      <c r="H2249" t="s">
        <v>12</v>
      </c>
      <c r="I2249" t="s">
        <v>23</v>
      </c>
      <c r="J2249" s="7">
        <f t="shared" si="247"/>
        <v>0</v>
      </c>
      <c r="K2249" s="9" t="str">
        <f t="shared" si="251"/>
        <v>Id96</v>
      </c>
      <c r="L2249" s="8" t="str">
        <f t="shared" si="248"/>
        <v>Jul</v>
      </c>
      <c r="M2249" s="9">
        <f t="shared" si="246"/>
        <v>1975</v>
      </c>
      <c r="N2249" s="8" t="str" cm="1">
        <f t="array" ref="N2249">IF(G2249="?",INDEX($G$2:$G$2344,MODE(MATCH($G$2:$G$2344,$G$2:$G$2344,0))),G2249)</f>
        <v>tier - 1</v>
      </c>
      <c r="O2249" s="8" t="str" cm="1">
        <f t="array" ref="O2249">IF(H2249="?",INDEX($H$2:$H$2344,MODE(MATCH($H$2:$H$2344,$H$2:$H$2344,0))),H2249)</f>
        <v>tier - 3</v>
      </c>
      <c r="P2249" s="8" t="str">
        <f t="shared" si="249"/>
        <v>R1012</v>
      </c>
      <c r="Q2249" s="11">
        <f t="shared" si="250"/>
        <v>27585</v>
      </c>
      <c r="R2249" s="9">
        <f t="shared" si="252"/>
        <v>47</v>
      </c>
      <c r="S2249" s="9"/>
      <c r="T2249" s="40">
        <f>COUNTA(Table3[[#This Row],[month]:[age]])</f>
        <v>7</v>
      </c>
    </row>
    <row r="2250" spans="1:20" x14ac:dyDescent="0.25">
      <c r="A2250" t="s">
        <v>2278</v>
      </c>
      <c r="B2250">
        <v>1970</v>
      </c>
      <c r="C2250" t="s">
        <v>20</v>
      </c>
      <c r="D2250">
        <v>25</v>
      </c>
      <c r="E2250">
        <v>0</v>
      </c>
      <c r="F2250" s="42">
        <v>40692.910000000003</v>
      </c>
      <c r="G2250" t="s">
        <v>16</v>
      </c>
      <c r="H2250" t="s">
        <v>16</v>
      </c>
      <c r="I2250" t="s">
        <v>42</v>
      </c>
      <c r="J2250" s="7">
        <f t="shared" si="247"/>
        <v>0</v>
      </c>
      <c r="K2250" s="9" t="str">
        <f t="shared" si="251"/>
        <v>Id95</v>
      </c>
      <c r="L2250" s="8" t="str">
        <f t="shared" si="248"/>
        <v>Sep</v>
      </c>
      <c r="M2250" s="9">
        <f t="shared" si="246"/>
        <v>1970</v>
      </c>
      <c r="N2250" s="8" t="str" cm="1">
        <f t="array" ref="N2250">IF(G2250="?",INDEX($G$2:$G$2344,MODE(MATCH($G$2:$G$2344,$G$2:$G$2344,0))),G2250)</f>
        <v>tier - 1</v>
      </c>
      <c r="O2250" s="8" t="str" cm="1">
        <f t="array" ref="O2250">IF(H2250="?",INDEX($H$2:$H$2344,MODE(MATCH($H$2:$H$2344,$H$2:$H$2344,0))),H2250)</f>
        <v>tier - 1</v>
      </c>
      <c r="P2250" s="8" t="str">
        <f t="shared" si="249"/>
        <v>R1011</v>
      </c>
      <c r="Q2250" s="11">
        <f t="shared" si="250"/>
        <v>25836</v>
      </c>
      <c r="R2250" s="9">
        <f t="shared" si="252"/>
        <v>52</v>
      </c>
      <c r="S2250" s="9"/>
      <c r="T2250" s="40">
        <f>COUNTA(Table3[[#This Row],[month]:[age]])</f>
        <v>7</v>
      </c>
    </row>
    <row r="2251" spans="1:20" x14ac:dyDescent="0.25">
      <c r="A2251" t="s">
        <v>2279</v>
      </c>
      <c r="B2251">
        <v>1976</v>
      </c>
      <c r="C2251" t="s">
        <v>30</v>
      </c>
      <c r="D2251">
        <v>26</v>
      </c>
      <c r="E2251">
        <v>3</v>
      </c>
      <c r="F2251" s="42">
        <v>40720.550000000003</v>
      </c>
      <c r="G2251" t="s">
        <v>16</v>
      </c>
      <c r="H2251" t="s">
        <v>12</v>
      </c>
      <c r="I2251" t="s">
        <v>23</v>
      </c>
      <c r="J2251" s="7">
        <f t="shared" si="247"/>
        <v>0</v>
      </c>
      <c r="K2251" s="9" t="str">
        <f t="shared" si="251"/>
        <v>Id94</v>
      </c>
      <c r="L2251" s="8" t="str">
        <f t="shared" si="248"/>
        <v>Dec</v>
      </c>
      <c r="M2251" s="9">
        <f t="shared" si="246"/>
        <v>1976</v>
      </c>
      <c r="N2251" s="8" t="str" cm="1">
        <f t="array" ref="N2251">IF(G2251="?",INDEX($G$2:$G$2344,MODE(MATCH($G$2:$G$2344,$G$2:$G$2344,0))),G2251)</f>
        <v>tier - 1</v>
      </c>
      <c r="O2251" s="8" t="str" cm="1">
        <f t="array" ref="O2251">IF(H2251="?",INDEX($H$2:$H$2344,MODE(MATCH($H$2:$H$2344,$H$2:$H$2344,0))),H2251)</f>
        <v>tier - 3</v>
      </c>
      <c r="P2251" s="8" t="str">
        <f t="shared" si="249"/>
        <v>R1012</v>
      </c>
      <c r="Q2251" s="11">
        <f t="shared" si="250"/>
        <v>28120</v>
      </c>
      <c r="R2251" s="9">
        <f t="shared" si="252"/>
        <v>46</v>
      </c>
      <c r="S2251" s="9"/>
      <c r="T2251" s="40">
        <f>COUNTA(Table3[[#This Row],[month]:[age]])</f>
        <v>7</v>
      </c>
    </row>
    <row r="2252" spans="1:20" x14ac:dyDescent="0.25">
      <c r="A2252" t="s">
        <v>2280</v>
      </c>
      <c r="B2252">
        <v>1972</v>
      </c>
      <c r="C2252" t="s">
        <v>18</v>
      </c>
      <c r="D2252">
        <v>10</v>
      </c>
      <c r="E2252">
        <v>0</v>
      </c>
      <c r="F2252" s="42">
        <v>40817.85</v>
      </c>
      <c r="G2252" t="s">
        <v>16</v>
      </c>
      <c r="H2252" t="s">
        <v>12</v>
      </c>
      <c r="I2252" t="s">
        <v>42</v>
      </c>
      <c r="J2252" s="7">
        <f t="shared" si="247"/>
        <v>0</v>
      </c>
      <c r="K2252" s="9" t="str">
        <f t="shared" si="251"/>
        <v>Id93</v>
      </c>
      <c r="L2252" s="8" t="str">
        <f t="shared" si="248"/>
        <v>Jun</v>
      </c>
      <c r="M2252" s="9">
        <f t="shared" si="246"/>
        <v>1972</v>
      </c>
      <c r="N2252" s="8" t="str" cm="1">
        <f t="array" ref="N2252">IF(G2252="?",INDEX($G$2:$G$2344,MODE(MATCH($G$2:$G$2344,$G$2:$G$2344,0))),G2252)</f>
        <v>tier - 1</v>
      </c>
      <c r="O2252" s="8" t="str" cm="1">
        <f t="array" ref="O2252">IF(H2252="?",INDEX($H$2:$H$2344,MODE(MATCH($H$2:$H$2344,$H$2:$H$2344,0))),H2252)</f>
        <v>tier - 3</v>
      </c>
      <c r="P2252" s="8" t="str">
        <f t="shared" si="249"/>
        <v>R1011</v>
      </c>
      <c r="Q2252" s="11">
        <f t="shared" si="250"/>
        <v>26460</v>
      </c>
      <c r="R2252" s="9">
        <f t="shared" si="252"/>
        <v>50</v>
      </c>
      <c r="S2252" s="9"/>
      <c r="T2252" s="40">
        <f>COUNTA(Table3[[#This Row],[month]:[age]])</f>
        <v>7</v>
      </c>
    </row>
    <row r="2253" spans="1:20" x14ac:dyDescent="0.25">
      <c r="A2253" t="s">
        <v>2281</v>
      </c>
      <c r="B2253">
        <v>1999</v>
      </c>
      <c r="C2253" t="s">
        <v>10</v>
      </c>
      <c r="D2253">
        <v>2</v>
      </c>
      <c r="E2253">
        <v>1</v>
      </c>
      <c r="F2253" s="42">
        <v>40904.199999999997</v>
      </c>
      <c r="G2253" t="s">
        <v>16</v>
      </c>
      <c r="H2253" t="s">
        <v>16</v>
      </c>
      <c r="I2253" t="s">
        <v>247</v>
      </c>
      <c r="J2253" s="7">
        <f t="shared" si="247"/>
        <v>0</v>
      </c>
      <c r="K2253" s="9" t="str">
        <f t="shared" si="251"/>
        <v>Id92</v>
      </c>
      <c r="L2253" s="8" t="str">
        <f t="shared" si="248"/>
        <v>Jul</v>
      </c>
      <c r="M2253" s="9">
        <f t="shared" si="246"/>
        <v>1999</v>
      </c>
      <c r="N2253" s="8" t="str" cm="1">
        <f t="array" ref="N2253">IF(G2253="?",INDEX($G$2:$G$2344,MODE(MATCH($G$2:$G$2344,$G$2:$G$2344,0))),G2253)</f>
        <v>tier - 1</v>
      </c>
      <c r="O2253" s="8" t="str" cm="1">
        <f t="array" ref="O2253">IF(H2253="?",INDEX($H$2:$H$2344,MODE(MATCH($H$2:$H$2344,$H$2:$H$2344,0))),H2253)</f>
        <v>tier - 1</v>
      </c>
      <c r="P2253" s="8" t="str">
        <f t="shared" si="249"/>
        <v>R1024</v>
      </c>
      <c r="Q2253" s="11">
        <f t="shared" si="250"/>
        <v>36343</v>
      </c>
      <c r="R2253" s="9">
        <f t="shared" si="252"/>
        <v>23</v>
      </c>
      <c r="S2253" s="9"/>
      <c r="T2253" s="40">
        <f>COUNTA(Table3[[#This Row],[month]:[age]])</f>
        <v>7</v>
      </c>
    </row>
    <row r="2254" spans="1:20" x14ac:dyDescent="0.25">
      <c r="A2254" t="s">
        <v>2282</v>
      </c>
      <c r="B2254">
        <v>1992</v>
      </c>
      <c r="C2254" t="s">
        <v>35</v>
      </c>
      <c r="D2254">
        <v>4</v>
      </c>
      <c r="E2254">
        <v>3</v>
      </c>
      <c r="F2254" s="42">
        <v>40932.43</v>
      </c>
      <c r="G2254" t="s">
        <v>16</v>
      </c>
      <c r="H2254" t="s">
        <v>11</v>
      </c>
      <c r="I2254" t="s">
        <v>13</v>
      </c>
      <c r="J2254" s="7">
        <f t="shared" si="247"/>
        <v>0</v>
      </c>
      <c r="K2254" s="9" t="str">
        <f t="shared" si="251"/>
        <v>Id91</v>
      </c>
      <c r="L2254" s="8" t="str">
        <f t="shared" si="248"/>
        <v>Aug</v>
      </c>
      <c r="M2254" s="9">
        <f t="shared" si="246"/>
        <v>1992</v>
      </c>
      <c r="N2254" s="8" t="str" cm="1">
        <f t="array" ref="N2254">IF(G2254="?",INDEX($G$2:$G$2344,MODE(MATCH($G$2:$G$2344,$G$2:$G$2344,0))),G2254)</f>
        <v>tier - 1</v>
      </c>
      <c r="O2254" s="8" t="str" cm="1">
        <f t="array" ref="O2254">IF(H2254="?",INDEX($H$2:$H$2344,MODE(MATCH($H$2:$H$2344,$H$2:$H$2344,0))),H2254)</f>
        <v>tier - 2</v>
      </c>
      <c r="P2254" s="8" t="str">
        <f t="shared" si="249"/>
        <v>R1013</v>
      </c>
      <c r="Q2254" s="11">
        <f t="shared" si="250"/>
        <v>33820</v>
      </c>
      <c r="R2254" s="9">
        <f t="shared" si="252"/>
        <v>30</v>
      </c>
      <c r="S2254" s="9"/>
      <c r="T2254" s="40">
        <f>COUNTA(Table3[[#This Row],[month]:[age]])</f>
        <v>7</v>
      </c>
    </row>
    <row r="2255" spans="1:20" x14ac:dyDescent="0.25">
      <c r="A2255" t="s">
        <v>2283</v>
      </c>
      <c r="B2255">
        <v>1979</v>
      </c>
      <c r="C2255" t="s">
        <v>20</v>
      </c>
      <c r="D2255">
        <v>16</v>
      </c>
      <c r="E2255">
        <v>3</v>
      </c>
      <c r="F2255" s="42">
        <v>40941.29</v>
      </c>
      <c r="G2255" t="s">
        <v>16</v>
      </c>
      <c r="H2255" t="s">
        <v>11</v>
      </c>
      <c r="I2255" t="s">
        <v>13</v>
      </c>
      <c r="J2255" s="7">
        <f t="shared" si="247"/>
        <v>0</v>
      </c>
      <c r="K2255" s="9" t="str">
        <f t="shared" si="251"/>
        <v>Id90</v>
      </c>
      <c r="L2255" s="8" t="str">
        <f t="shared" si="248"/>
        <v>Sep</v>
      </c>
      <c r="M2255" s="9">
        <f t="shared" si="246"/>
        <v>1979</v>
      </c>
      <c r="N2255" s="8" t="str" cm="1">
        <f t="array" ref="N2255">IF(G2255="?",INDEX($G$2:$G$2344,MODE(MATCH($G$2:$G$2344,$G$2:$G$2344,0))),G2255)</f>
        <v>tier - 1</v>
      </c>
      <c r="O2255" s="8" t="str" cm="1">
        <f t="array" ref="O2255">IF(H2255="?",INDEX($H$2:$H$2344,MODE(MATCH($H$2:$H$2344,$H$2:$H$2344,0))),H2255)</f>
        <v>tier - 2</v>
      </c>
      <c r="P2255" s="8" t="str">
        <f t="shared" si="249"/>
        <v>R1013</v>
      </c>
      <c r="Q2255" s="11">
        <f t="shared" si="250"/>
        <v>29114</v>
      </c>
      <c r="R2255" s="9">
        <f t="shared" si="252"/>
        <v>43</v>
      </c>
      <c r="S2255" s="9"/>
      <c r="T2255" s="40">
        <f>COUNTA(Table3[[#This Row],[month]:[age]])</f>
        <v>7</v>
      </c>
    </row>
    <row r="2256" spans="1:20" x14ac:dyDescent="0.25">
      <c r="A2256" t="s">
        <v>2284</v>
      </c>
      <c r="B2256">
        <v>1983</v>
      </c>
      <c r="C2256" t="s">
        <v>20</v>
      </c>
      <c r="D2256">
        <v>8</v>
      </c>
      <c r="E2256">
        <v>3</v>
      </c>
      <c r="F2256" s="42">
        <v>40961.29</v>
      </c>
      <c r="G2256" t="s">
        <v>16</v>
      </c>
      <c r="H2256" t="s">
        <v>11</v>
      </c>
      <c r="I2256" t="s">
        <v>42</v>
      </c>
      <c r="J2256" s="7">
        <f t="shared" si="247"/>
        <v>0</v>
      </c>
      <c r="K2256" s="9" t="str">
        <f t="shared" si="251"/>
        <v>Id89</v>
      </c>
      <c r="L2256" s="8" t="str">
        <f t="shared" si="248"/>
        <v>Sep</v>
      </c>
      <c r="M2256" s="9">
        <f t="shared" si="246"/>
        <v>1983</v>
      </c>
      <c r="N2256" s="8" t="str" cm="1">
        <f t="array" ref="N2256">IF(G2256="?",INDEX($G$2:$G$2344,MODE(MATCH($G$2:$G$2344,$G$2:$G$2344,0))),G2256)</f>
        <v>tier - 1</v>
      </c>
      <c r="O2256" s="8" t="str" cm="1">
        <f t="array" ref="O2256">IF(H2256="?",INDEX($H$2:$H$2344,MODE(MATCH($H$2:$H$2344,$H$2:$H$2344,0))),H2256)</f>
        <v>tier - 2</v>
      </c>
      <c r="P2256" s="8" t="str">
        <f t="shared" si="249"/>
        <v>R1011</v>
      </c>
      <c r="Q2256" s="11">
        <f t="shared" si="250"/>
        <v>30567</v>
      </c>
      <c r="R2256" s="9">
        <f t="shared" si="252"/>
        <v>39</v>
      </c>
      <c r="S2256" s="9"/>
      <c r="T2256" s="40">
        <f>COUNTA(Table3[[#This Row],[month]:[age]])</f>
        <v>7</v>
      </c>
    </row>
    <row r="2257" spans="1:20" x14ac:dyDescent="0.25">
      <c r="A2257" t="s">
        <v>2285</v>
      </c>
      <c r="B2257">
        <v>1974</v>
      </c>
      <c r="C2257" t="s">
        <v>18</v>
      </c>
      <c r="D2257">
        <v>5</v>
      </c>
      <c r="E2257">
        <v>0</v>
      </c>
      <c r="F2257" s="42">
        <v>40974.160000000003</v>
      </c>
      <c r="G2257" t="s">
        <v>16</v>
      </c>
      <c r="H2257" t="s">
        <v>11</v>
      </c>
      <c r="I2257" t="s">
        <v>13</v>
      </c>
      <c r="J2257" s="7">
        <f t="shared" si="247"/>
        <v>0</v>
      </c>
      <c r="K2257" s="9" t="str">
        <f t="shared" si="251"/>
        <v>Id88</v>
      </c>
      <c r="L2257" s="8" t="str">
        <f t="shared" si="248"/>
        <v>Jun</v>
      </c>
      <c r="M2257" s="9">
        <f t="shared" si="246"/>
        <v>1974</v>
      </c>
      <c r="N2257" s="8" t="str" cm="1">
        <f t="array" ref="N2257">IF(G2257="?",INDEX($G$2:$G$2344,MODE(MATCH($G$2:$G$2344,$G$2:$G$2344,0))),G2257)</f>
        <v>tier - 1</v>
      </c>
      <c r="O2257" s="8" t="str" cm="1">
        <f t="array" ref="O2257">IF(H2257="?",INDEX($H$2:$H$2344,MODE(MATCH($H$2:$H$2344,$H$2:$H$2344,0))),H2257)</f>
        <v>tier - 2</v>
      </c>
      <c r="P2257" s="8" t="str">
        <f t="shared" si="249"/>
        <v>R1013</v>
      </c>
      <c r="Q2257" s="11">
        <f t="shared" si="250"/>
        <v>27185</v>
      </c>
      <c r="R2257" s="9">
        <f t="shared" si="252"/>
        <v>49</v>
      </c>
      <c r="S2257" s="9"/>
      <c r="T2257" s="40">
        <f>COUNTA(Table3[[#This Row],[month]:[age]])</f>
        <v>7</v>
      </c>
    </row>
    <row r="2258" spans="1:20" x14ac:dyDescent="0.25">
      <c r="A2258" t="s">
        <v>2286</v>
      </c>
      <c r="B2258">
        <v>1979</v>
      </c>
      <c r="C2258" t="s">
        <v>37</v>
      </c>
      <c r="D2258">
        <v>11</v>
      </c>
      <c r="E2258">
        <v>1</v>
      </c>
      <c r="F2258" s="42">
        <v>41034.22</v>
      </c>
      <c r="G2258" t="s">
        <v>16</v>
      </c>
      <c r="H2258" t="s">
        <v>12</v>
      </c>
      <c r="I2258" t="s">
        <v>356</v>
      </c>
      <c r="J2258" s="7">
        <f t="shared" si="247"/>
        <v>0</v>
      </c>
      <c r="K2258" s="9" t="str">
        <f t="shared" si="251"/>
        <v>Id87</v>
      </c>
      <c r="L2258" s="8" t="str">
        <f t="shared" si="248"/>
        <v>Oct</v>
      </c>
      <c r="M2258" s="9">
        <f t="shared" si="246"/>
        <v>1979</v>
      </c>
      <c r="N2258" s="8" t="str" cm="1">
        <f t="array" ref="N2258">IF(G2258="?",INDEX($G$2:$G$2344,MODE(MATCH($G$2:$G$2344,$G$2:$G$2344,0))),G2258)</f>
        <v>tier - 1</v>
      </c>
      <c r="O2258" s="8" t="str" cm="1">
        <f t="array" ref="O2258">IF(H2258="?",INDEX($H$2:$H$2344,MODE(MATCH($H$2:$H$2344,$H$2:$H$2344,0))),H2258)</f>
        <v>tier - 3</v>
      </c>
      <c r="P2258" s="8" t="str">
        <f t="shared" si="249"/>
        <v>R1017</v>
      </c>
      <c r="Q2258" s="11">
        <f t="shared" si="250"/>
        <v>29139</v>
      </c>
      <c r="R2258" s="9">
        <f t="shared" si="252"/>
        <v>43</v>
      </c>
      <c r="S2258" s="9"/>
      <c r="T2258" s="40">
        <f>COUNTA(Table3[[#This Row],[month]:[age]])</f>
        <v>7</v>
      </c>
    </row>
    <row r="2259" spans="1:20" x14ac:dyDescent="0.25">
      <c r="A2259" t="s">
        <v>2287</v>
      </c>
      <c r="B2259">
        <v>1972</v>
      </c>
      <c r="C2259" t="s">
        <v>35</v>
      </c>
      <c r="D2259">
        <v>12</v>
      </c>
      <c r="E2259">
        <v>0</v>
      </c>
      <c r="F2259" s="42">
        <v>41055.29</v>
      </c>
      <c r="G2259" t="s">
        <v>16</v>
      </c>
      <c r="H2259" t="s">
        <v>11</v>
      </c>
      <c r="I2259" t="s">
        <v>42</v>
      </c>
      <c r="J2259" s="7">
        <f t="shared" si="247"/>
        <v>0</v>
      </c>
      <c r="K2259" s="9" t="str">
        <f t="shared" si="251"/>
        <v>Id86</v>
      </c>
      <c r="L2259" s="8" t="str">
        <f t="shared" si="248"/>
        <v>Aug</v>
      </c>
      <c r="M2259" s="9">
        <f t="shared" si="246"/>
        <v>1972</v>
      </c>
      <c r="N2259" s="8" t="str" cm="1">
        <f t="array" ref="N2259">IF(G2259="?",INDEX($G$2:$G$2344,MODE(MATCH($G$2:$G$2344,$G$2:$G$2344,0))),G2259)</f>
        <v>tier - 1</v>
      </c>
      <c r="O2259" s="8" t="str" cm="1">
        <f t="array" ref="O2259">IF(H2259="?",INDEX($H$2:$H$2344,MODE(MATCH($H$2:$H$2344,$H$2:$H$2344,0))),H2259)</f>
        <v>tier - 2</v>
      </c>
      <c r="P2259" s="8" t="str">
        <f t="shared" si="249"/>
        <v>R1011</v>
      </c>
      <c r="Q2259" s="11">
        <f t="shared" si="250"/>
        <v>26523</v>
      </c>
      <c r="R2259" s="9">
        <f t="shared" si="252"/>
        <v>50</v>
      </c>
      <c r="S2259" s="9"/>
      <c r="T2259" s="40">
        <f>COUNTA(Table3[[#This Row],[month]:[age]])</f>
        <v>7</v>
      </c>
    </row>
    <row r="2260" spans="1:20" x14ac:dyDescent="0.25">
      <c r="A2260" t="s">
        <v>2288</v>
      </c>
      <c r="B2260">
        <v>1972</v>
      </c>
      <c r="C2260" t="s">
        <v>20</v>
      </c>
      <c r="D2260">
        <v>6</v>
      </c>
      <c r="E2260">
        <v>0</v>
      </c>
      <c r="F2260" s="42">
        <v>41097.160000000003</v>
      </c>
      <c r="G2260" t="s">
        <v>16</v>
      </c>
      <c r="H2260" t="s">
        <v>12</v>
      </c>
      <c r="I2260" t="s">
        <v>168</v>
      </c>
      <c r="J2260" s="7">
        <f t="shared" si="247"/>
        <v>0</v>
      </c>
      <c r="K2260" s="9" t="str">
        <f t="shared" si="251"/>
        <v>Id85</v>
      </c>
      <c r="L2260" s="8" t="str">
        <f t="shared" si="248"/>
        <v>Sep</v>
      </c>
      <c r="M2260" s="9">
        <f t="shared" si="246"/>
        <v>1972</v>
      </c>
      <c r="N2260" s="8" t="str" cm="1">
        <f t="array" ref="N2260">IF(G2260="?",INDEX($G$2:$G$2344,MODE(MATCH($G$2:$G$2344,$G$2:$G$2344,0))),G2260)</f>
        <v>tier - 1</v>
      </c>
      <c r="O2260" s="8" t="str" cm="1">
        <f t="array" ref="O2260">IF(H2260="?",INDEX($H$2:$H$2344,MODE(MATCH($H$2:$H$2344,$H$2:$H$2344,0))),H2260)</f>
        <v>tier - 3</v>
      </c>
      <c r="P2260" s="8" t="str">
        <f t="shared" si="249"/>
        <v>R1016</v>
      </c>
      <c r="Q2260" s="11">
        <f t="shared" si="250"/>
        <v>26548</v>
      </c>
      <c r="R2260" s="9">
        <f t="shared" si="252"/>
        <v>50</v>
      </c>
      <c r="S2260" s="9"/>
      <c r="T2260" s="40">
        <f>COUNTA(Table3[[#This Row],[month]:[age]])</f>
        <v>7</v>
      </c>
    </row>
    <row r="2261" spans="1:20" x14ac:dyDescent="0.25">
      <c r="A2261" t="s">
        <v>2289</v>
      </c>
      <c r="B2261">
        <v>1969</v>
      </c>
      <c r="C2261" t="s">
        <v>35</v>
      </c>
      <c r="D2261">
        <v>8</v>
      </c>
      <c r="E2261">
        <v>0</v>
      </c>
      <c r="F2261" s="42">
        <v>41191.57</v>
      </c>
      <c r="G2261" t="s">
        <v>16</v>
      </c>
      <c r="H2261" t="s">
        <v>11</v>
      </c>
      <c r="I2261" t="s">
        <v>42</v>
      </c>
      <c r="J2261" s="7">
        <f t="shared" si="247"/>
        <v>0</v>
      </c>
      <c r="K2261" s="9" t="str">
        <f t="shared" si="251"/>
        <v>Id84</v>
      </c>
      <c r="L2261" s="8" t="str">
        <f t="shared" si="248"/>
        <v>Aug</v>
      </c>
      <c r="M2261" s="9">
        <f t="shared" si="246"/>
        <v>1969</v>
      </c>
      <c r="N2261" s="8" t="str" cm="1">
        <f t="array" ref="N2261">IF(G2261="?",INDEX($G$2:$G$2344,MODE(MATCH($G$2:$G$2344,$G$2:$G$2344,0))),G2261)</f>
        <v>tier - 1</v>
      </c>
      <c r="O2261" s="8" t="str" cm="1">
        <f t="array" ref="O2261">IF(H2261="?",INDEX($H$2:$H$2344,MODE(MATCH($H$2:$H$2344,$H$2:$H$2344,0))),H2261)</f>
        <v>tier - 2</v>
      </c>
      <c r="P2261" s="8" t="str">
        <f t="shared" si="249"/>
        <v>R1011</v>
      </c>
      <c r="Q2261" s="11">
        <f t="shared" si="250"/>
        <v>25423</v>
      </c>
      <c r="R2261" s="9">
        <f t="shared" si="252"/>
        <v>53</v>
      </c>
      <c r="S2261" s="9"/>
      <c r="T2261" s="40">
        <f>COUNTA(Table3[[#This Row],[month]:[age]])</f>
        <v>7</v>
      </c>
    </row>
    <row r="2262" spans="1:20" x14ac:dyDescent="0.25">
      <c r="A2262" t="s">
        <v>2290</v>
      </c>
      <c r="B2262">
        <v>1964</v>
      </c>
      <c r="C2262" t="s">
        <v>18</v>
      </c>
      <c r="D2262">
        <v>6</v>
      </c>
      <c r="E2262">
        <v>0</v>
      </c>
      <c r="F2262" s="42">
        <v>41250.39</v>
      </c>
      <c r="G2262" t="s">
        <v>16</v>
      </c>
      <c r="H2262" t="s">
        <v>12</v>
      </c>
      <c r="I2262" t="s">
        <v>42</v>
      </c>
      <c r="J2262" s="7">
        <f t="shared" si="247"/>
        <v>0</v>
      </c>
      <c r="K2262" s="9" t="str">
        <f t="shared" si="251"/>
        <v>Id83</v>
      </c>
      <c r="L2262" s="8" t="str">
        <f t="shared" si="248"/>
        <v>Jun</v>
      </c>
      <c r="M2262" s="9">
        <f t="shared" si="246"/>
        <v>1964</v>
      </c>
      <c r="N2262" s="8" t="str" cm="1">
        <f t="array" ref="N2262">IF(G2262="?",INDEX($G$2:$G$2344,MODE(MATCH($G$2:$G$2344,$G$2:$G$2344,0))),G2262)</f>
        <v>tier - 1</v>
      </c>
      <c r="O2262" s="8" t="str" cm="1">
        <f t="array" ref="O2262">IF(H2262="?",INDEX($H$2:$H$2344,MODE(MATCH($H$2:$H$2344,$H$2:$H$2344,0))),H2262)</f>
        <v>tier - 3</v>
      </c>
      <c r="P2262" s="8" t="str">
        <f t="shared" si="249"/>
        <v>R1011</v>
      </c>
      <c r="Q2262" s="11">
        <f t="shared" si="250"/>
        <v>23534</v>
      </c>
      <c r="R2262" s="9">
        <f t="shared" si="252"/>
        <v>59</v>
      </c>
      <c r="S2262" s="9"/>
      <c r="T2262" s="40">
        <f>COUNTA(Table3[[#This Row],[month]:[age]])</f>
        <v>7</v>
      </c>
    </row>
    <row r="2263" spans="1:20" x14ac:dyDescent="0.25">
      <c r="A2263" t="s">
        <v>2291</v>
      </c>
      <c r="B2263">
        <v>1977</v>
      </c>
      <c r="C2263" t="s">
        <v>35</v>
      </c>
      <c r="D2263">
        <v>27</v>
      </c>
      <c r="E2263">
        <v>2</v>
      </c>
      <c r="F2263" s="42">
        <v>41271.5</v>
      </c>
      <c r="G2263" t="s">
        <v>16</v>
      </c>
      <c r="H2263" t="s">
        <v>11</v>
      </c>
      <c r="I2263" t="s">
        <v>42</v>
      </c>
      <c r="J2263" s="7">
        <f t="shared" si="247"/>
        <v>0</v>
      </c>
      <c r="K2263" s="9" t="str">
        <f t="shared" si="251"/>
        <v>Id82</v>
      </c>
      <c r="L2263" s="8" t="str">
        <f t="shared" si="248"/>
        <v>Aug</v>
      </c>
      <c r="M2263" s="9">
        <f t="shared" si="246"/>
        <v>1977</v>
      </c>
      <c r="N2263" s="8" t="str" cm="1">
        <f t="array" ref="N2263">IF(G2263="?",INDEX($G$2:$G$2344,MODE(MATCH($G$2:$G$2344,$G$2:$G$2344,0))),G2263)</f>
        <v>tier - 1</v>
      </c>
      <c r="O2263" s="8" t="str" cm="1">
        <f t="array" ref="O2263">IF(H2263="?",INDEX($H$2:$H$2344,MODE(MATCH($H$2:$H$2344,$H$2:$H$2344,0))),H2263)</f>
        <v>tier - 2</v>
      </c>
      <c r="P2263" s="8" t="str">
        <f t="shared" si="249"/>
        <v>R1011</v>
      </c>
      <c r="Q2263" s="11">
        <f t="shared" si="250"/>
        <v>28364</v>
      </c>
      <c r="R2263" s="9">
        <f t="shared" si="252"/>
        <v>45</v>
      </c>
      <c r="S2263" s="9"/>
      <c r="T2263" s="40">
        <f>COUNTA(Table3[[#This Row],[month]:[age]])</f>
        <v>7</v>
      </c>
    </row>
    <row r="2264" spans="1:20" x14ac:dyDescent="0.25">
      <c r="A2264" t="s">
        <v>2292</v>
      </c>
      <c r="B2264">
        <v>1964</v>
      </c>
      <c r="C2264" t="s">
        <v>37</v>
      </c>
      <c r="D2264">
        <v>7</v>
      </c>
      <c r="E2264">
        <v>0</v>
      </c>
      <c r="F2264" s="42">
        <v>41331.79</v>
      </c>
      <c r="G2264" t="s">
        <v>16</v>
      </c>
      <c r="H2264" t="s">
        <v>11</v>
      </c>
      <c r="I2264" t="s">
        <v>42</v>
      </c>
      <c r="J2264" s="7">
        <f t="shared" si="247"/>
        <v>0</v>
      </c>
      <c r="K2264" s="9" t="str">
        <f t="shared" si="251"/>
        <v>Id81</v>
      </c>
      <c r="L2264" s="8" t="str">
        <f t="shared" si="248"/>
        <v>Oct</v>
      </c>
      <c r="M2264" s="9">
        <f t="shared" si="246"/>
        <v>1964</v>
      </c>
      <c r="N2264" s="8" t="str" cm="1">
        <f t="array" ref="N2264">IF(G2264="?",INDEX($G$2:$G$2344,MODE(MATCH($G$2:$G$2344,$G$2:$G$2344,0))),G2264)</f>
        <v>tier - 1</v>
      </c>
      <c r="O2264" s="8" t="str" cm="1">
        <f t="array" ref="O2264">IF(H2264="?",INDEX($H$2:$H$2344,MODE(MATCH($H$2:$H$2344,$H$2:$H$2344,0))),H2264)</f>
        <v>tier - 2</v>
      </c>
      <c r="P2264" s="8" t="str">
        <f t="shared" si="249"/>
        <v>R1011</v>
      </c>
      <c r="Q2264" s="11">
        <f t="shared" si="250"/>
        <v>23657</v>
      </c>
      <c r="R2264" s="9">
        <f t="shared" si="252"/>
        <v>58</v>
      </c>
      <c r="S2264" s="9"/>
      <c r="T2264" s="40">
        <f>COUNTA(Table3[[#This Row],[month]:[age]])</f>
        <v>7</v>
      </c>
    </row>
    <row r="2265" spans="1:20" x14ac:dyDescent="0.25">
      <c r="A2265" t="s">
        <v>2293</v>
      </c>
      <c r="B2265">
        <v>1971</v>
      </c>
      <c r="C2265" t="s">
        <v>37</v>
      </c>
      <c r="D2265">
        <v>16</v>
      </c>
      <c r="E2265">
        <v>0</v>
      </c>
      <c r="F2265" s="42">
        <v>41351.879999999997</v>
      </c>
      <c r="G2265" t="s">
        <v>16</v>
      </c>
      <c r="H2265" t="s">
        <v>11</v>
      </c>
      <c r="I2265" t="s">
        <v>42</v>
      </c>
      <c r="J2265" s="7">
        <f t="shared" si="247"/>
        <v>0</v>
      </c>
      <c r="K2265" s="9" t="str">
        <f t="shared" si="251"/>
        <v>Id80</v>
      </c>
      <c r="L2265" s="8" t="str">
        <f t="shared" si="248"/>
        <v>Oct</v>
      </c>
      <c r="M2265" s="9">
        <f t="shared" si="246"/>
        <v>1971</v>
      </c>
      <c r="N2265" s="8" t="str" cm="1">
        <f t="array" ref="N2265">IF(G2265="?",INDEX($G$2:$G$2344,MODE(MATCH($G$2:$G$2344,$G$2:$G$2344,0))),G2265)</f>
        <v>tier - 1</v>
      </c>
      <c r="O2265" s="8" t="str" cm="1">
        <f t="array" ref="O2265">IF(H2265="?",INDEX($H$2:$H$2344,MODE(MATCH($H$2:$H$2344,$H$2:$H$2344,0))),H2265)</f>
        <v>tier - 2</v>
      </c>
      <c r="P2265" s="8" t="str">
        <f t="shared" si="249"/>
        <v>R1011</v>
      </c>
      <c r="Q2265" s="11">
        <f t="shared" si="250"/>
        <v>26222</v>
      </c>
      <c r="R2265" s="9">
        <f t="shared" si="252"/>
        <v>51</v>
      </c>
      <c r="S2265" s="9"/>
      <c r="T2265" s="40">
        <f>COUNTA(Table3[[#This Row],[month]:[age]])</f>
        <v>7</v>
      </c>
    </row>
    <row r="2266" spans="1:20" x14ac:dyDescent="0.25">
      <c r="A2266" t="s">
        <v>2294</v>
      </c>
      <c r="B2266">
        <v>1967</v>
      </c>
      <c r="C2266" t="s">
        <v>30</v>
      </c>
      <c r="D2266">
        <v>22</v>
      </c>
      <c r="E2266">
        <v>0</v>
      </c>
      <c r="F2266" s="42">
        <v>41505.15</v>
      </c>
      <c r="G2266" t="s">
        <v>16</v>
      </c>
      <c r="H2266" t="s">
        <v>11</v>
      </c>
      <c r="I2266" t="s">
        <v>42</v>
      </c>
      <c r="J2266" s="7">
        <f t="shared" si="247"/>
        <v>0</v>
      </c>
      <c r="K2266" s="9" t="str">
        <f t="shared" si="251"/>
        <v>Id79</v>
      </c>
      <c r="L2266" s="8" t="str">
        <f t="shared" si="248"/>
        <v>Dec</v>
      </c>
      <c r="M2266" s="9">
        <f t="shared" si="246"/>
        <v>1967</v>
      </c>
      <c r="N2266" s="8" t="str" cm="1">
        <f t="array" ref="N2266">IF(G2266="?",INDEX($G$2:$G$2344,MODE(MATCH($G$2:$G$2344,$G$2:$G$2344,0))),G2266)</f>
        <v>tier - 1</v>
      </c>
      <c r="O2266" s="8" t="str" cm="1">
        <f t="array" ref="O2266">IF(H2266="?",INDEX($H$2:$H$2344,MODE(MATCH($H$2:$H$2344,$H$2:$H$2344,0))),H2266)</f>
        <v>tier - 2</v>
      </c>
      <c r="P2266" s="8" t="str">
        <f t="shared" si="249"/>
        <v>R1011</v>
      </c>
      <c r="Q2266" s="11">
        <f t="shared" si="250"/>
        <v>24828</v>
      </c>
      <c r="R2266" s="9">
        <f t="shared" si="252"/>
        <v>55</v>
      </c>
      <c r="S2266" s="9"/>
      <c r="T2266" s="40">
        <f>COUNTA(Table3[[#This Row],[month]:[age]])</f>
        <v>7</v>
      </c>
    </row>
    <row r="2267" spans="1:20" x14ac:dyDescent="0.25">
      <c r="A2267" t="s">
        <v>2295</v>
      </c>
      <c r="B2267">
        <v>1974</v>
      </c>
      <c r="C2267" t="s">
        <v>15</v>
      </c>
      <c r="D2267">
        <v>24</v>
      </c>
      <c r="E2267">
        <v>0</v>
      </c>
      <c r="F2267" s="42">
        <v>41636.199999999997</v>
      </c>
      <c r="G2267" t="s">
        <v>16</v>
      </c>
      <c r="H2267" t="s">
        <v>16</v>
      </c>
      <c r="I2267" t="s">
        <v>42</v>
      </c>
      <c r="J2267" s="7">
        <f t="shared" si="247"/>
        <v>0</v>
      </c>
      <c r="K2267" s="9" t="str">
        <f t="shared" si="251"/>
        <v>Id78</v>
      </c>
      <c r="L2267" s="8" t="str">
        <f t="shared" si="248"/>
        <v>Nov</v>
      </c>
      <c r="M2267" s="9">
        <f t="shared" si="246"/>
        <v>1974</v>
      </c>
      <c r="N2267" s="8" t="str" cm="1">
        <f t="array" ref="N2267">IF(G2267="?",INDEX($G$2:$G$2344,MODE(MATCH($G$2:$G$2344,$G$2:$G$2344,0))),G2267)</f>
        <v>tier - 1</v>
      </c>
      <c r="O2267" s="8" t="str" cm="1">
        <f t="array" ref="O2267">IF(H2267="?",INDEX($H$2:$H$2344,MODE(MATCH($H$2:$H$2344,$H$2:$H$2344,0))),H2267)</f>
        <v>tier - 1</v>
      </c>
      <c r="P2267" s="8" t="str">
        <f t="shared" si="249"/>
        <v>R1011</v>
      </c>
      <c r="Q2267" s="11">
        <f t="shared" si="250"/>
        <v>27357</v>
      </c>
      <c r="R2267" s="9">
        <f t="shared" si="252"/>
        <v>48</v>
      </c>
      <c r="S2267" s="9"/>
      <c r="T2267" s="40">
        <f>COUNTA(Table3[[#This Row],[month]:[age]])</f>
        <v>7</v>
      </c>
    </row>
    <row r="2268" spans="1:20" x14ac:dyDescent="0.25">
      <c r="A2268" t="s">
        <v>2296</v>
      </c>
      <c r="B2268">
        <v>1976</v>
      </c>
      <c r="C2268" t="s">
        <v>37</v>
      </c>
      <c r="D2268">
        <v>29</v>
      </c>
      <c r="E2268">
        <v>1</v>
      </c>
      <c r="F2268" s="42">
        <v>41661.599999999999</v>
      </c>
      <c r="G2268" t="s">
        <v>16</v>
      </c>
      <c r="H2268" t="s">
        <v>12</v>
      </c>
      <c r="I2268" t="s">
        <v>42</v>
      </c>
      <c r="J2268" s="7">
        <f t="shared" si="247"/>
        <v>0</v>
      </c>
      <c r="K2268" s="9" t="str">
        <f t="shared" si="251"/>
        <v>Id77</v>
      </c>
      <c r="L2268" s="8" t="str">
        <f t="shared" si="248"/>
        <v>Oct</v>
      </c>
      <c r="M2268" s="9">
        <f t="shared" si="246"/>
        <v>1976</v>
      </c>
      <c r="N2268" s="8" t="str" cm="1">
        <f t="array" ref="N2268">IF(G2268="?",INDEX($G$2:$G$2344,MODE(MATCH($G$2:$G$2344,$G$2:$G$2344,0))),G2268)</f>
        <v>tier - 1</v>
      </c>
      <c r="O2268" s="8" t="str" cm="1">
        <f t="array" ref="O2268">IF(H2268="?",INDEX($H$2:$H$2344,MODE(MATCH($H$2:$H$2344,$H$2:$H$2344,0))),H2268)</f>
        <v>tier - 3</v>
      </c>
      <c r="P2268" s="8" t="str">
        <f t="shared" si="249"/>
        <v>R1011</v>
      </c>
      <c r="Q2268" s="11">
        <f t="shared" si="250"/>
        <v>28062</v>
      </c>
      <c r="R2268" s="9">
        <f t="shared" si="252"/>
        <v>46</v>
      </c>
      <c r="S2268" s="9"/>
      <c r="T2268" s="40">
        <f>COUNTA(Table3[[#This Row],[month]:[age]])</f>
        <v>7</v>
      </c>
    </row>
    <row r="2269" spans="1:20" x14ac:dyDescent="0.25">
      <c r="A2269" t="s">
        <v>2297</v>
      </c>
      <c r="B2269">
        <v>1975</v>
      </c>
      <c r="C2269" t="s">
        <v>15</v>
      </c>
      <c r="D2269">
        <v>14</v>
      </c>
      <c r="E2269">
        <v>0</v>
      </c>
      <c r="F2269" s="42">
        <v>41676.080000000002</v>
      </c>
      <c r="G2269" t="s">
        <v>16</v>
      </c>
      <c r="H2269" t="s">
        <v>11</v>
      </c>
      <c r="I2269" t="s">
        <v>13</v>
      </c>
      <c r="J2269" s="7">
        <f t="shared" si="247"/>
        <v>0</v>
      </c>
      <c r="K2269" s="9" t="str">
        <f t="shared" si="251"/>
        <v>Id76</v>
      </c>
      <c r="L2269" s="8" t="str">
        <f t="shared" si="248"/>
        <v>Nov</v>
      </c>
      <c r="M2269" s="9">
        <f t="shared" si="246"/>
        <v>1975</v>
      </c>
      <c r="N2269" s="8" t="str" cm="1">
        <f t="array" ref="N2269">IF(G2269="?",INDEX($G$2:$G$2344,MODE(MATCH($G$2:$G$2344,$G$2:$G$2344,0))),G2269)</f>
        <v>tier - 1</v>
      </c>
      <c r="O2269" s="8" t="str" cm="1">
        <f t="array" ref="O2269">IF(H2269="?",INDEX($H$2:$H$2344,MODE(MATCH($H$2:$H$2344,$H$2:$H$2344,0))),H2269)</f>
        <v>tier - 2</v>
      </c>
      <c r="P2269" s="8" t="str">
        <f t="shared" si="249"/>
        <v>R1013</v>
      </c>
      <c r="Q2269" s="11">
        <f t="shared" si="250"/>
        <v>27712</v>
      </c>
      <c r="R2269" s="9">
        <f t="shared" si="252"/>
        <v>47</v>
      </c>
      <c r="S2269" s="9"/>
      <c r="T2269" s="40">
        <f>COUNTA(Table3[[#This Row],[month]:[age]])</f>
        <v>7</v>
      </c>
    </row>
    <row r="2270" spans="1:20" x14ac:dyDescent="0.25">
      <c r="A2270" t="s">
        <v>2298</v>
      </c>
      <c r="B2270">
        <v>1975</v>
      </c>
      <c r="C2270" t="s">
        <v>20</v>
      </c>
      <c r="D2270">
        <v>29</v>
      </c>
      <c r="E2270">
        <v>1</v>
      </c>
      <c r="F2270" s="42">
        <v>41681.86</v>
      </c>
      <c r="G2270" t="s">
        <v>16</v>
      </c>
      <c r="H2270" t="s">
        <v>16</v>
      </c>
      <c r="I2270" t="s">
        <v>42</v>
      </c>
      <c r="J2270" s="7">
        <f t="shared" si="247"/>
        <v>0</v>
      </c>
      <c r="K2270" s="9" t="str">
        <f t="shared" si="251"/>
        <v>Id75</v>
      </c>
      <c r="L2270" s="8" t="str">
        <f t="shared" si="248"/>
        <v>Sep</v>
      </c>
      <c r="M2270" s="9">
        <f t="shared" si="246"/>
        <v>1975</v>
      </c>
      <c r="N2270" s="8" t="str" cm="1">
        <f t="array" ref="N2270">IF(G2270="?",INDEX($G$2:$G$2344,MODE(MATCH($G$2:$G$2344,$G$2:$G$2344,0))),G2270)</f>
        <v>tier - 1</v>
      </c>
      <c r="O2270" s="8" t="str" cm="1">
        <f t="array" ref="O2270">IF(H2270="?",INDEX($H$2:$H$2344,MODE(MATCH($H$2:$H$2344,$H$2:$H$2344,0))),H2270)</f>
        <v>tier - 1</v>
      </c>
      <c r="P2270" s="8" t="str">
        <f t="shared" si="249"/>
        <v>R1011</v>
      </c>
      <c r="Q2270" s="11">
        <f t="shared" si="250"/>
        <v>27666</v>
      </c>
      <c r="R2270" s="9">
        <f t="shared" si="252"/>
        <v>47</v>
      </c>
      <c r="S2270" s="9"/>
      <c r="T2270" s="40">
        <f>COUNTA(Table3[[#This Row],[month]:[age]])</f>
        <v>7</v>
      </c>
    </row>
    <row r="2271" spans="1:20" x14ac:dyDescent="0.25">
      <c r="A2271" t="s">
        <v>2299</v>
      </c>
      <c r="B2271">
        <v>1962</v>
      </c>
      <c r="C2271" t="s">
        <v>20</v>
      </c>
      <c r="D2271">
        <v>22</v>
      </c>
      <c r="E2271">
        <v>0</v>
      </c>
      <c r="F2271" s="42">
        <v>41794.629999999997</v>
      </c>
      <c r="G2271" t="s">
        <v>16</v>
      </c>
      <c r="H2271" t="s">
        <v>12</v>
      </c>
      <c r="I2271" t="s">
        <v>42</v>
      </c>
      <c r="J2271" s="7">
        <f t="shared" si="247"/>
        <v>0</v>
      </c>
      <c r="K2271" s="9" t="str">
        <f t="shared" si="251"/>
        <v>Id74</v>
      </c>
      <c r="L2271" s="8" t="str">
        <f t="shared" si="248"/>
        <v>Sep</v>
      </c>
      <c r="M2271" s="9">
        <f t="shared" si="246"/>
        <v>1962</v>
      </c>
      <c r="N2271" s="8" t="str" cm="1">
        <f t="array" ref="N2271">IF(G2271="?",INDEX($G$2:$G$2344,MODE(MATCH($G$2:$G$2344,$G$2:$G$2344,0))),G2271)</f>
        <v>tier - 1</v>
      </c>
      <c r="O2271" s="8" t="str" cm="1">
        <f t="array" ref="O2271">IF(H2271="?",INDEX($H$2:$H$2344,MODE(MATCH($H$2:$H$2344,$H$2:$H$2344,0))),H2271)</f>
        <v>tier - 3</v>
      </c>
      <c r="P2271" s="8" t="str">
        <f t="shared" si="249"/>
        <v>R1011</v>
      </c>
      <c r="Q2271" s="11">
        <f t="shared" si="250"/>
        <v>22911</v>
      </c>
      <c r="R2271" s="9">
        <f t="shared" si="252"/>
        <v>60</v>
      </c>
      <c r="S2271" s="9"/>
      <c r="T2271" s="40">
        <f>COUNTA(Table3[[#This Row],[month]:[age]])</f>
        <v>7</v>
      </c>
    </row>
    <row r="2272" spans="1:20" x14ac:dyDescent="0.25">
      <c r="A2272" t="s">
        <v>2300</v>
      </c>
      <c r="B2272">
        <v>1966</v>
      </c>
      <c r="C2272" t="s">
        <v>20</v>
      </c>
      <c r="D2272">
        <v>21</v>
      </c>
      <c r="E2272">
        <v>0</v>
      </c>
      <c r="F2272" s="42">
        <v>41886.54</v>
      </c>
      <c r="G2272" t="s">
        <v>16</v>
      </c>
      <c r="H2272" t="s">
        <v>12</v>
      </c>
      <c r="I2272" t="s">
        <v>42</v>
      </c>
      <c r="J2272" s="7">
        <f t="shared" si="247"/>
        <v>0</v>
      </c>
      <c r="K2272" s="9" t="str">
        <f t="shared" si="251"/>
        <v>Id73</v>
      </c>
      <c r="L2272" s="8" t="str">
        <f t="shared" si="248"/>
        <v>Sep</v>
      </c>
      <c r="M2272" s="9">
        <f t="shared" si="246"/>
        <v>1966</v>
      </c>
      <c r="N2272" s="8" t="str" cm="1">
        <f t="array" ref="N2272">IF(G2272="?",INDEX($G$2:$G$2344,MODE(MATCH($G$2:$G$2344,$G$2:$G$2344,0))),G2272)</f>
        <v>tier - 1</v>
      </c>
      <c r="O2272" s="8" t="str" cm="1">
        <f t="array" ref="O2272">IF(H2272="?",INDEX($H$2:$H$2344,MODE(MATCH($H$2:$H$2344,$H$2:$H$2344,0))),H2272)</f>
        <v>tier - 3</v>
      </c>
      <c r="P2272" s="8" t="str">
        <f t="shared" si="249"/>
        <v>R1011</v>
      </c>
      <c r="Q2272" s="11">
        <f t="shared" si="250"/>
        <v>24371</v>
      </c>
      <c r="R2272" s="9">
        <f t="shared" si="252"/>
        <v>56</v>
      </c>
      <c r="S2272" s="9"/>
      <c r="T2272" s="40">
        <f>COUNTA(Table3[[#This Row],[month]:[age]])</f>
        <v>7</v>
      </c>
    </row>
    <row r="2273" spans="1:20" x14ac:dyDescent="0.25">
      <c r="A2273" t="s">
        <v>2301</v>
      </c>
      <c r="B2273">
        <v>1972</v>
      </c>
      <c r="C2273" t="s">
        <v>18</v>
      </c>
      <c r="D2273">
        <v>8</v>
      </c>
      <c r="E2273">
        <v>1</v>
      </c>
      <c r="F2273" s="42">
        <v>41919.1</v>
      </c>
      <c r="G2273" t="s">
        <v>16</v>
      </c>
      <c r="H2273" t="s">
        <v>16</v>
      </c>
      <c r="I2273" t="s">
        <v>168</v>
      </c>
      <c r="J2273" s="7">
        <f t="shared" si="247"/>
        <v>0</v>
      </c>
      <c r="K2273" s="9" t="str">
        <f t="shared" si="251"/>
        <v>Id72</v>
      </c>
      <c r="L2273" s="8" t="str">
        <f t="shared" si="248"/>
        <v>Jun</v>
      </c>
      <c r="M2273" s="9">
        <f t="shared" si="246"/>
        <v>1972</v>
      </c>
      <c r="N2273" s="8" t="str" cm="1">
        <f t="array" ref="N2273">IF(G2273="?",INDEX($G$2:$G$2344,MODE(MATCH($G$2:$G$2344,$G$2:$G$2344,0))),G2273)</f>
        <v>tier - 1</v>
      </c>
      <c r="O2273" s="8" t="str" cm="1">
        <f t="array" ref="O2273">IF(H2273="?",INDEX($H$2:$H$2344,MODE(MATCH($H$2:$H$2344,$H$2:$H$2344,0))),H2273)</f>
        <v>tier - 1</v>
      </c>
      <c r="P2273" s="8" t="str">
        <f t="shared" si="249"/>
        <v>R1016</v>
      </c>
      <c r="Q2273" s="11">
        <f t="shared" si="250"/>
        <v>26458</v>
      </c>
      <c r="R2273" s="9">
        <f t="shared" si="252"/>
        <v>51</v>
      </c>
      <c r="S2273" s="9"/>
      <c r="T2273" s="40">
        <f>COUNTA(Table3[[#This Row],[month]:[age]])</f>
        <v>7</v>
      </c>
    </row>
    <row r="2274" spans="1:20" x14ac:dyDescent="0.25">
      <c r="A2274" t="s">
        <v>2302</v>
      </c>
      <c r="B2274">
        <v>1984</v>
      </c>
      <c r="C2274" t="s">
        <v>15</v>
      </c>
      <c r="D2274">
        <v>10</v>
      </c>
      <c r="E2274">
        <v>3</v>
      </c>
      <c r="F2274" s="42">
        <v>41949.24</v>
      </c>
      <c r="G2274" t="s">
        <v>16</v>
      </c>
      <c r="H2274" t="s">
        <v>16</v>
      </c>
      <c r="I2274" t="s">
        <v>13</v>
      </c>
      <c r="J2274" s="7">
        <f t="shared" si="247"/>
        <v>0</v>
      </c>
      <c r="K2274" s="9" t="str">
        <f t="shared" si="251"/>
        <v>Id71</v>
      </c>
      <c r="L2274" s="8" t="str">
        <f t="shared" si="248"/>
        <v>Nov</v>
      </c>
      <c r="M2274" s="9">
        <f t="shared" si="246"/>
        <v>1984</v>
      </c>
      <c r="N2274" s="8" t="str" cm="1">
        <f t="array" ref="N2274">IF(G2274="?",INDEX($G$2:$G$2344,MODE(MATCH($G$2:$G$2344,$G$2:$G$2344,0))),G2274)</f>
        <v>tier - 1</v>
      </c>
      <c r="O2274" s="8" t="str" cm="1">
        <f t="array" ref="O2274">IF(H2274="?",INDEX($H$2:$H$2344,MODE(MATCH($H$2:$H$2344,$H$2:$H$2344,0))),H2274)</f>
        <v>tier - 1</v>
      </c>
      <c r="P2274" s="8" t="str">
        <f t="shared" si="249"/>
        <v>R1013</v>
      </c>
      <c r="Q2274" s="11">
        <f t="shared" si="250"/>
        <v>30996</v>
      </c>
      <c r="R2274" s="9">
        <f t="shared" si="252"/>
        <v>38</v>
      </c>
      <c r="S2274" s="9"/>
      <c r="T2274" s="40">
        <f>COUNTA(Table3[[#This Row],[month]:[age]])</f>
        <v>7</v>
      </c>
    </row>
    <row r="2275" spans="1:20" x14ac:dyDescent="0.25">
      <c r="A2275" t="s">
        <v>2303</v>
      </c>
      <c r="B2275">
        <v>1968</v>
      </c>
      <c r="C2275" t="s">
        <v>30</v>
      </c>
      <c r="D2275">
        <v>19</v>
      </c>
      <c r="E2275">
        <v>1</v>
      </c>
      <c r="F2275" s="42">
        <v>41999.519999999997</v>
      </c>
      <c r="G2275" t="s">
        <v>16</v>
      </c>
      <c r="H2275" t="s">
        <v>12</v>
      </c>
      <c r="I2275" t="s">
        <v>13</v>
      </c>
      <c r="J2275" s="7">
        <f t="shared" si="247"/>
        <v>0</v>
      </c>
      <c r="K2275" s="9" t="str">
        <f t="shared" si="251"/>
        <v>Id70</v>
      </c>
      <c r="L2275" s="8" t="str">
        <f t="shared" si="248"/>
        <v>Dec</v>
      </c>
      <c r="M2275" s="9">
        <f t="shared" si="246"/>
        <v>1968</v>
      </c>
      <c r="N2275" s="8" t="str" cm="1">
        <f t="array" ref="N2275">IF(G2275="?",INDEX($G$2:$G$2344,MODE(MATCH($G$2:$G$2344,$G$2:$G$2344,0))),G2275)</f>
        <v>tier - 1</v>
      </c>
      <c r="O2275" s="8" t="str" cm="1">
        <f t="array" ref="O2275">IF(H2275="?",INDEX($H$2:$H$2344,MODE(MATCH($H$2:$H$2344,$H$2:$H$2344,0))),H2275)</f>
        <v>tier - 3</v>
      </c>
      <c r="P2275" s="8" t="str">
        <f t="shared" si="249"/>
        <v>R1013</v>
      </c>
      <c r="Q2275" s="11">
        <f t="shared" si="250"/>
        <v>25191</v>
      </c>
      <c r="R2275" s="9">
        <f t="shared" si="252"/>
        <v>54</v>
      </c>
      <c r="S2275" s="9"/>
      <c r="T2275" s="40">
        <f>COUNTA(Table3[[#This Row],[month]:[age]])</f>
        <v>7</v>
      </c>
    </row>
    <row r="2276" spans="1:20" x14ac:dyDescent="0.25">
      <c r="A2276" t="s">
        <v>2304</v>
      </c>
      <c r="B2276">
        <v>1976</v>
      </c>
      <c r="C2276" t="s">
        <v>15</v>
      </c>
      <c r="D2276">
        <v>28</v>
      </c>
      <c r="E2276">
        <v>0</v>
      </c>
      <c r="F2276" s="42">
        <v>42111.66</v>
      </c>
      <c r="G2276" t="s">
        <v>16</v>
      </c>
      <c r="H2276" t="s">
        <v>16</v>
      </c>
      <c r="I2276" t="s">
        <v>247</v>
      </c>
      <c r="J2276" s="7">
        <f t="shared" si="247"/>
        <v>0</v>
      </c>
      <c r="K2276" s="9" t="str">
        <f t="shared" si="251"/>
        <v>Id69</v>
      </c>
      <c r="L2276" s="8" t="str">
        <f t="shared" si="248"/>
        <v>Nov</v>
      </c>
      <c r="M2276" s="9">
        <f t="shared" si="246"/>
        <v>1976</v>
      </c>
      <c r="N2276" s="8" t="str" cm="1">
        <f t="array" ref="N2276">IF(G2276="?",INDEX($G$2:$G$2344,MODE(MATCH($G$2:$G$2344,$G$2:$G$2344,0))),G2276)</f>
        <v>tier - 1</v>
      </c>
      <c r="O2276" s="8" t="str" cm="1">
        <f t="array" ref="O2276">IF(H2276="?",INDEX($H$2:$H$2344,MODE(MATCH($H$2:$H$2344,$H$2:$H$2344,0))),H2276)</f>
        <v>tier - 1</v>
      </c>
      <c r="P2276" s="8" t="str">
        <f t="shared" si="249"/>
        <v>R1024</v>
      </c>
      <c r="Q2276" s="11">
        <f t="shared" si="250"/>
        <v>28092</v>
      </c>
      <c r="R2276" s="9">
        <f t="shared" si="252"/>
        <v>46</v>
      </c>
      <c r="S2276" s="9"/>
      <c r="T2276" s="40">
        <f>COUNTA(Table3[[#This Row],[month]:[age]])</f>
        <v>7</v>
      </c>
    </row>
    <row r="2277" spans="1:20" x14ac:dyDescent="0.25">
      <c r="A2277" t="s">
        <v>2305</v>
      </c>
      <c r="B2277">
        <v>1997</v>
      </c>
      <c r="C2277" t="s">
        <v>30</v>
      </c>
      <c r="D2277">
        <v>9</v>
      </c>
      <c r="E2277">
        <v>2</v>
      </c>
      <c r="F2277" s="42">
        <v>42112.24</v>
      </c>
      <c r="G2277" t="s">
        <v>16</v>
      </c>
      <c r="H2277" t="s">
        <v>12</v>
      </c>
      <c r="I2277" t="s">
        <v>13</v>
      </c>
      <c r="J2277" s="7">
        <f t="shared" si="247"/>
        <v>0</v>
      </c>
      <c r="K2277" s="9" t="str">
        <f t="shared" si="251"/>
        <v>Id68</v>
      </c>
      <c r="L2277" s="8" t="str">
        <f t="shared" si="248"/>
        <v>Dec</v>
      </c>
      <c r="M2277" s="9">
        <f t="shared" si="246"/>
        <v>1997</v>
      </c>
      <c r="N2277" s="8" t="str" cm="1">
        <f t="array" ref="N2277">IF(G2277="?",INDEX($G$2:$G$2344,MODE(MATCH($G$2:$G$2344,$G$2:$G$2344,0))),G2277)</f>
        <v>tier - 1</v>
      </c>
      <c r="O2277" s="8" t="str" cm="1">
        <f t="array" ref="O2277">IF(H2277="?",INDEX($H$2:$H$2344,MODE(MATCH($H$2:$H$2344,$H$2:$H$2344,0))),H2277)</f>
        <v>tier - 3</v>
      </c>
      <c r="P2277" s="8" t="str">
        <f t="shared" si="249"/>
        <v>R1013</v>
      </c>
      <c r="Q2277" s="11">
        <f t="shared" si="250"/>
        <v>35773</v>
      </c>
      <c r="R2277" s="9">
        <f t="shared" si="252"/>
        <v>25</v>
      </c>
      <c r="S2277" s="9"/>
      <c r="T2277" s="40">
        <f>COUNTA(Table3[[#This Row],[month]:[age]])</f>
        <v>7</v>
      </c>
    </row>
    <row r="2278" spans="1:20" x14ac:dyDescent="0.25">
      <c r="A2278" t="s">
        <v>2306</v>
      </c>
      <c r="B2278">
        <v>1979</v>
      </c>
      <c r="C2278" t="s">
        <v>10</v>
      </c>
      <c r="D2278">
        <v>3</v>
      </c>
      <c r="E2278">
        <v>3</v>
      </c>
      <c r="F2278" s="42">
        <v>42124.52</v>
      </c>
      <c r="G2278" t="s">
        <v>16</v>
      </c>
      <c r="H2278" t="s">
        <v>16</v>
      </c>
      <c r="I2278" t="s">
        <v>13</v>
      </c>
      <c r="J2278" s="7">
        <f t="shared" si="247"/>
        <v>0</v>
      </c>
      <c r="K2278" s="9" t="str">
        <f t="shared" si="251"/>
        <v>Id67</v>
      </c>
      <c r="L2278" s="8" t="str">
        <f t="shared" si="248"/>
        <v>Jul</v>
      </c>
      <c r="M2278" s="9">
        <f t="shared" si="246"/>
        <v>1979</v>
      </c>
      <c r="N2278" s="8" t="str" cm="1">
        <f t="array" ref="N2278">IF(G2278="?",INDEX($G$2:$G$2344,MODE(MATCH($G$2:$G$2344,$G$2:$G$2344,0))),G2278)</f>
        <v>tier - 1</v>
      </c>
      <c r="O2278" s="8" t="str" cm="1">
        <f t="array" ref="O2278">IF(H2278="?",INDEX($H$2:$H$2344,MODE(MATCH($H$2:$H$2344,$H$2:$H$2344,0))),H2278)</f>
        <v>tier - 1</v>
      </c>
      <c r="P2278" s="8" t="str">
        <f t="shared" si="249"/>
        <v>R1013</v>
      </c>
      <c r="Q2278" s="11">
        <f t="shared" si="250"/>
        <v>29039</v>
      </c>
      <c r="R2278" s="9">
        <f t="shared" si="252"/>
        <v>43</v>
      </c>
      <c r="S2278" s="9"/>
      <c r="T2278" s="40">
        <f>COUNTA(Table3[[#This Row],[month]:[age]])</f>
        <v>7</v>
      </c>
    </row>
    <row r="2279" spans="1:20" x14ac:dyDescent="0.25">
      <c r="A2279" t="s">
        <v>2307</v>
      </c>
      <c r="B2279">
        <v>1973</v>
      </c>
      <c r="C2279" t="s">
        <v>20</v>
      </c>
      <c r="D2279">
        <v>18</v>
      </c>
      <c r="E2279">
        <v>0</v>
      </c>
      <c r="F2279" s="42">
        <v>42188.15</v>
      </c>
      <c r="G2279" t="s">
        <v>16</v>
      </c>
      <c r="H2279" t="s">
        <v>16</v>
      </c>
      <c r="I2279" t="s">
        <v>42</v>
      </c>
      <c r="J2279" s="7">
        <f t="shared" si="247"/>
        <v>0</v>
      </c>
      <c r="K2279" s="9" t="str">
        <f t="shared" si="251"/>
        <v>Id66</v>
      </c>
      <c r="L2279" s="8" t="str">
        <f t="shared" si="248"/>
        <v>Sep</v>
      </c>
      <c r="M2279" s="9">
        <f t="shared" si="246"/>
        <v>1973</v>
      </c>
      <c r="N2279" s="8" t="str" cm="1">
        <f t="array" ref="N2279">IF(G2279="?",INDEX($G$2:$G$2344,MODE(MATCH($G$2:$G$2344,$G$2:$G$2344,0))),G2279)</f>
        <v>tier - 1</v>
      </c>
      <c r="O2279" s="8" t="str" cm="1">
        <f t="array" ref="O2279">IF(H2279="?",INDEX($H$2:$H$2344,MODE(MATCH($H$2:$H$2344,$H$2:$H$2344,0))),H2279)</f>
        <v>tier - 1</v>
      </c>
      <c r="P2279" s="8" t="str">
        <f t="shared" si="249"/>
        <v>R1011</v>
      </c>
      <c r="Q2279" s="11">
        <f t="shared" si="250"/>
        <v>26925</v>
      </c>
      <c r="R2279" s="9">
        <f t="shared" si="252"/>
        <v>49</v>
      </c>
      <c r="S2279" s="9"/>
      <c r="T2279" s="40">
        <f>COUNTA(Table3[[#This Row],[month]:[age]])</f>
        <v>7</v>
      </c>
    </row>
    <row r="2280" spans="1:20" x14ac:dyDescent="0.25">
      <c r="A2280" t="s">
        <v>2308</v>
      </c>
      <c r="B2280">
        <v>1975</v>
      </c>
      <c r="C2280" t="s">
        <v>35</v>
      </c>
      <c r="D2280">
        <v>15</v>
      </c>
      <c r="E2280">
        <v>1</v>
      </c>
      <c r="F2280" s="42">
        <v>42211.14</v>
      </c>
      <c r="G2280" t="s">
        <v>16</v>
      </c>
      <c r="H2280" t="s">
        <v>12</v>
      </c>
      <c r="I2280" t="s">
        <v>13</v>
      </c>
      <c r="J2280" s="7">
        <f t="shared" si="247"/>
        <v>0</v>
      </c>
      <c r="K2280" s="9" t="str">
        <f t="shared" si="251"/>
        <v>Id65</v>
      </c>
      <c r="L2280" s="8" t="str">
        <f t="shared" si="248"/>
        <v>Aug</v>
      </c>
      <c r="M2280" s="9">
        <f t="shared" si="246"/>
        <v>1975</v>
      </c>
      <c r="N2280" s="8" t="str" cm="1">
        <f t="array" ref="N2280">IF(G2280="?",INDEX($G$2:$G$2344,MODE(MATCH($G$2:$G$2344,$G$2:$G$2344,0))),G2280)</f>
        <v>tier - 1</v>
      </c>
      <c r="O2280" s="8" t="str" cm="1">
        <f t="array" ref="O2280">IF(H2280="?",INDEX($H$2:$H$2344,MODE(MATCH($H$2:$H$2344,$H$2:$H$2344,0))),H2280)</f>
        <v>tier - 3</v>
      </c>
      <c r="P2280" s="8" t="str">
        <f t="shared" si="249"/>
        <v>R1013</v>
      </c>
      <c r="Q2280" s="11">
        <f t="shared" si="250"/>
        <v>27621</v>
      </c>
      <c r="R2280" s="9">
        <f t="shared" si="252"/>
        <v>47</v>
      </c>
      <c r="S2280" s="9"/>
      <c r="T2280" s="40">
        <f>COUNTA(Table3[[#This Row],[month]:[age]])</f>
        <v>7</v>
      </c>
    </row>
    <row r="2281" spans="1:20" x14ac:dyDescent="0.25">
      <c r="A2281" t="s">
        <v>2309</v>
      </c>
      <c r="B2281">
        <v>1967</v>
      </c>
      <c r="C2281" t="s">
        <v>18</v>
      </c>
      <c r="D2281">
        <v>28</v>
      </c>
      <c r="E2281">
        <v>0</v>
      </c>
      <c r="F2281" s="42">
        <v>42303.69</v>
      </c>
      <c r="G2281" t="s">
        <v>16</v>
      </c>
      <c r="H2281" t="s">
        <v>11</v>
      </c>
      <c r="I2281" t="s">
        <v>168</v>
      </c>
      <c r="J2281" s="7">
        <f t="shared" si="247"/>
        <v>0</v>
      </c>
      <c r="K2281" s="9" t="str">
        <f t="shared" si="251"/>
        <v>Id64</v>
      </c>
      <c r="L2281" s="8" t="str">
        <f t="shared" si="248"/>
        <v>Jun</v>
      </c>
      <c r="M2281" s="9">
        <f t="shared" si="246"/>
        <v>1967</v>
      </c>
      <c r="N2281" s="8" t="str" cm="1">
        <f t="array" ref="N2281">IF(G2281="?",INDEX($G$2:$G$2344,MODE(MATCH($G$2:$G$2344,$G$2:$G$2344,0))),G2281)</f>
        <v>tier - 1</v>
      </c>
      <c r="O2281" s="8" t="str" cm="1">
        <f t="array" ref="O2281">IF(H2281="?",INDEX($H$2:$H$2344,MODE(MATCH($H$2:$H$2344,$H$2:$H$2344,0))),H2281)</f>
        <v>tier - 2</v>
      </c>
      <c r="P2281" s="8" t="str">
        <f t="shared" si="249"/>
        <v>R1016</v>
      </c>
      <c r="Q2281" s="11">
        <f t="shared" si="250"/>
        <v>24651</v>
      </c>
      <c r="R2281" s="9">
        <f t="shared" si="252"/>
        <v>55</v>
      </c>
      <c r="S2281" s="9"/>
      <c r="T2281" s="40">
        <f>COUNTA(Table3[[#This Row],[month]:[age]])</f>
        <v>7</v>
      </c>
    </row>
    <row r="2282" spans="1:20" x14ac:dyDescent="0.25">
      <c r="A2282" t="s">
        <v>2310</v>
      </c>
      <c r="B2282">
        <v>1968</v>
      </c>
      <c r="C2282" t="s">
        <v>35</v>
      </c>
      <c r="D2282">
        <v>3</v>
      </c>
      <c r="E2282">
        <v>0</v>
      </c>
      <c r="F2282" s="42">
        <v>42478.6</v>
      </c>
      <c r="G2282" t="s">
        <v>16</v>
      </c>
      <c r="H2282" t="s">
        <v>11</v>
      </c>
      <c r="I2282" t="s">
        <v>42</v>
      </c>
      <c r="J2282" s="7">
        <f t="shared" si="247"/>
        <v>0</v>
      </c>
      <c r="K2282" s="9" t="str">
        <f t="shared" si="251"/>
        <v>Id63</v>
      </c>
      <c r="L2282" s="8" t="str">
        <f t="shared" si="248"/>
        <v>Aug</v>
      </c>
      <c r="M2282" s="9">
        <f t="shared" si="246"/>
        <v>1968</v>
      </c>
      <c r="N2282" s="8" t="str" cm="1">
        <f t="array" ref="N2282">IF(G2282="?",INDEX($G$2:$G$2344,MODE(MATCH($G$2:$G$2344,$G$2:$G$2344,0))),G2282)</f>
        <v>tier - 1</v>
      </c>
      <c r="O2282" s="8" t="str" cm="1">
        <f t="array" ref="O2282">IF(H2282="?",INDEX($H$2:$H$2344,MODE(MATCH($H$2:$H$2344,$H$2:$H$2344,0))),H2282)</f>
        <v>tier - 2</v>
      </c>
      <c r="P2282" s="8" t="str">
        <f t="shared" si="249"/>
        <v>R1011</v>
      </c>
      <c r="Q2282" s="11">
        <f t="shared" si="250"/>
        <v>25053</v>
      </c>
      <c r="R2282" s="9">
        <f t="shared" si="252"/>
        <v>54</v>
      </c>
      <c r="S2282" s="9"/>
      <c r="T2282" s="40">
        <f>COUNTA(Table3[[#This Row],[month]:[age]])</f>
        <v>7</v>
      </c>
    </row>
    <row r="2283" spans="1:20" x14ac:dyDescent="0.25">
      <c r="A2283" t="s">
        <v>2311</v>
      </c>
      <c r="B2283">
        <v>1967</v>
      </c>
      <c r="C2283" t="s">
        <v>18</v>
      </c>
      <c r="D2283">
        <v>27</v>
      </c>
      <c r="E2283">
        <v>0</v>
      </c>
      <c r="F2283" s="42">
        <v>42538.720000000001</v>
      </c>
      <c r="G2283" t="s">
        <v>16</v>
      </c>
      <c r="H2283" t="s">
        <v>12</v>
      </c>
      <c r="I2283" t="s">
        <v>42</v>
      </c>
      <c r="J2283" s="7">
        <f t="shared" si="247"/>
        <v>0</v>
      </c>
      <c r="K2283" s="9" t="str">
        <f t="shared" si="251"/>
        <v>Id62</v>
      </c>
      <c r="L2283" s="8" t="str">
        <f t="shared" si="248"/>
        <v>Jun</v>
      </c>
      <c r="M2283" s="9">
        <f t="shared" si="246"/>
        <v>1967</v>
      </c>
      <c r="N2283" s="8" t="str" cm="1">
        <f t="array" ref="N2283">IF(G2283="?",INDEX($G$2:$G$2344,MODE(MATCH($G$2:$G$2344,$G$2:$G$2344,0))),G2283)</f>
        <v>tier - 1</v>
      </c>
      <c r="O2283" s="8" t="str" cm="1">
        <f t="array" ref="O2283">IF(H2283="?",INDEX($H$2:$H$2344,MODE(MATCH($H$2:$H$2344,$H$2:$H$2344,0))),H2283)</f>
        <v>tier - 3</v>
      </c>
      <c r="P2283" s="8" t="str">
        <f t="shared" si="249"/>
        <v>R1011</v>
      </c>
      <c r="Q2283" s="11">
        <f t="shared" si="250"/>
        <v>24650</v>
      </c>
      <c r="R2283" s="9">
        <f t="shared" si="252"/>
        <v>55</v>
      </c>
      <c r="S2283" s="9"/>
      <c r="T2283" s="40">
        <f>COUNTA(Table3[[#This Row],[month]:[age]])</f>
        <v>7</v>
      </c>
    </row>
    <row r="2284" spans="1:20" x14ac:dyDescent="0.25">
      <c r="A2284" t="s">
        <v>2312</v>
      </c>
      <c r="B2284">
        <v>1979</v>
      </c>
      <c r="C2284" t="s">
        <v>30</v>
      </c>
      <c r="D2284">
        <v>27</v>
      </c>
      <c r="E2284">
        <v>2</v>
      </c>
      <c r="F2284" s="42">
        <v>42560.43</v>
      </c>
      <c r="G2284" t="s">
        <v>16</v>
      </c>
      <c r="H2284" t="s">
        <v>12</v>
      </c>
      <c r="I2284" t="s">
        <v>13</v>
      </c>
      <c r="J2284" s="7">
        <f t="shared" si="247"/>
        <v>0</v>
      </c>
      <c r="K2284" s="9" t="str">
        <f t="shared" si="251"/>
        <v>Id61</v>
      </c>
      <c r="L2284" s="8" t="str">
        <f t="shared" si="248"/>
        <v>Dec</v>
      </c>
      <c r="M2284" s="9">
        <f t="shared" si="246"/>
        <v>1979</v>
      </c>
      <c r="N2284" s="8" t="str" cm="1">
        <f t="array" ref="N2284">IF(G2284="?",INDEX($G$2:$G$2344,MODE(MATCH($G$2:$G$2344,$G$2:$G$2344,0))),G2284)</f>
        <v>tier - 1</v>
      </c>
      <c r="O2284" s="8" t="str" cm="1">
        <f t="array" ref="O2284">IF(H2284="?",INDEX($H$2:$H$2344,MODE(MATCH($H$2:$H$2344,$H$2:$H$2344,0))),H2284)</f>
        <v>tier - 3</v>
      </c>
      <c r="P2284" s="8" t="str">
        <f t="shared" si="249"/>
        <v>R1013</v>
      </c>
      <c r="Q2284" s="11">
        <f t="shared" si="250"/>
        <v>29216</v>
      </c>
      <c r="R2284" s="9">
        <f t="shared" si="252"/>
        <v>43</v>
      </c>
      <c r="S2284" s="9"/>
      <c r="T2284" s="40">
        <f>COUNTA(Table3[[#This Row],[month]:[age]])</f>
        <v>7</v>
      </c>
    </row>
    <row r="2285" spans="1:20" x14ac:dyDescent="0.25">
      <c r="A2285" t="s">
        <v>2313</v>
      </c>
      <c r="B2285">
        <v>1971</v>
      </c>
      <c r="C2285" t="s">
        <v>15</v>
      </c>
      <c r="D2285">
        <v>3</v>
      </c>
      <c r="E2285">
        <v>0</v>
      </c>
      <c r="F2285" s="42">
        <v>42644.2</v>
      </c>
      <c r="G2285" t="s">
        <v>16</v>
      </c>
      <c r="H2285" t="s">
        <v>12</v>
      </c>
      <c r="I2285" t="s">
        <v>42</v>
      </c>
      <c r="J2285" s="7">
        <f t="shared" si="247"/>
        <v>0</v>
      </c>
      <c r="K2285" s="9" t="str">
        <f t="shared" si="251"/>
        <v>Id60</v>
      </c>
      <c r="L2285" s="8" t="str">
        <f t="shared" si="248"/>
        <v>Nov</v>
      </c>
      <c r="M2285" s="9">
        <f t="shared" si="246"/>
        <v>1971</v>
      </c>
      <c r="N2285" s="8" t="str" cm="1">
        <f t="array" ref="N2285">IF(G2285="?",INDEX($G$2:$G$2344,MODE(MATCH($G$2:$G$2344,$G$2:$G$2344,0))),G2285)</f>
        <v>tier - 1</v>
      </c>
      <c r="O2285" s="8" t="str" cm="1">
        <f t="array" ref="O2285">IF(H2285="?",INDEX($H$2:$H$2344,MODE(MATCH($H$2:$H$2344,$H$2:$H$2344,0))),H2285)</f>
        <v>tier - 3</v>
      </c>
      <c r="P2285" s="8" t="str">
        <f t="shared" si="249"/>
        <v>R1011</v>
      </c>
      <c r="Q2285" s="11">
        <f t="shared" si="250"/>
        <v>26240</v>
      </c>
      <c r="R2285" s="9">
        <f t="shared" si="252"/>
        <v>51</v>
      </c>
      <c r="S2285" s="9"/>
      <c r="T2285" s="40">
        <f>COUNTA(Table3[[#This Row],[month]:[age]])</f>
        <v>7</v>
      </c>
    </row>
    <row r="2286" spans="1:20" x14ac:dyDescent="0.25">
      <c r="A2286" t="s">
        <v>2314</v>
      </c>
      <c r="B2286">
        <v>1977</v>
      </c>
      <c r="C2286" t="s">
        <v>37</v>
      </c>
      <c r="D2286">
        <v>21</v>
      </c>
      <c r="E2286">
        <v>2</v>
      </c>
      <c r="F2286" s="42">
        <v>42760.5</v>
      </c>
      <c r="G2286" t="s">
        <v>16</v>
      </c>
      <c r="H2286" t="s">
        <v>11</v>
      </c>
      <c r="I2286" t="s">
        <v>23</v>
      </c>
      <c r="J2286" s="7">
        <f t="shared" si="247"/>
        <v>0</v>
      </c>
      <c r="K2286" s="9" t="str">
        <f t="shared" si="251"/>
        <v>Id59</v>
      </c>
      <c r="L2286" s="8" t="str">
        <f t="shared" si="248"/>
        <v>Oct</v>
      </c>
      <c r="M2286" s="9">
        <f t="shared" si="246"/>
        <v>1977</v>
      </c>
      <c r="N2286" s="8" t="str" cm="1">
        <f t="array" ref="N2286">IF(G2286="?",INDEX($G$2:$G$2344,MODE(MATCH($G$2:$G$2344,$G$2:$G$2344,0))),G2286)</f>
        <v>tier - 1</v>
      </c>
      <c r="O2286" s="8" t="str" cm="1">
        <f t="array" ref="O2286">IF(H2286="?",INDEX($H$2:$H$2344,MODE(MATCH($H$2:$H$2344,$H$2:$H$2344,0))),H2286)</f>
        <v>tier - 2</v>
      </c>
      <c r="P2286" s="8" t="str">
        <f t="shared" si="249"/>
        <v>R1012</v>
      </c>
      <c r="Q2286" s="11">
        <f t="shared" si="250"/>
        <v>28419</v>
      </c>
      <c r="R2286" s="9">
        <f t="shared" si="252"/>
        <v>45</v>
      </c>
      <c r="S2286" s="9"/>
      <c r="T2286" s="40">
        <f>COUNTA(Table3[[#This Row],[month]:[age]])</f>
        <v>7</v>
      </c>
    </row>
    <row r="2287" spans="1:20" x14ac:dyDescent="0.25">
      <c r="A2287" t="s">
        <v>2315</v>
      </c>
      <c r="B2287">
        <v>1965</v>
      </c>
      <c r="C2287" t="s">
        <v>37</v>
      </c>
      <c r="D2287">
        <v>29</v>
      </c>
      <c r="E2287">
        <v>0</v>
      </c>
      <c r="F2287" s="42">
        <v>42764.12</v>
      </c>
      <c r="G2287" t="s">
        <v>16</v>
      </c>
      <c r="H2287" t="s">
        <v>11</v>
      </c>
      <c r="I2287" t="s">
        <v>42</v>
      </c>
      <c r="J2287" s="7">
        <f t="shared" si="247"/>
        <v>0</v>
      </c>
      <c r="K2287" s="9" t="str">
        <f t="shared" si="251"/>
        <v>Id58</v>
      </c>
      <c r="L2287" s="8" t="str">
        <f t="shared" si="248"/>
        <v>Oct</v>
      </c>
      <c r="M2287" s="9">
        <f t="shared" si="246"/>
        <v>1965</v>
      </c>
      <c r="N2287" s="8" t="str" cm="1">
        <f t="array" ref="N2287">IF(G2287="?",INDEX($G$2:$G$2344,MODE(MATCH($G$2:$G$2344,$G$2:$G$2344,0))),G2287)</f>
        <v>tier - 1</v>
      </c>
      <c r="O2287" s="8" t="str" cm="1">
        <f t="array" ref="O2287">IF(H2287="?",INDEX($H$2:$H$2344,MODE(MATCH($H$2:$H$2344,$H$2:$H$2344,0))),H2287)</f>
        <v>tier - 2</v>
      </c>
      <c r="P2287" s="8" t="str">
        <f t="shared" si="249"/>
        <v>R1011</v>
      </c>
      <c r="Q2287" s="11">
        <f t="shared" si="250"/>
        <v>24044</v>
      </c>
      <c r="R2287" s="9">
        <f t="shared" si="252"/>
        <v>57</v>
      </c>
      <c r="S2287" s="9"/>
      <c r="T2287" s="40">
        <f>COUNTA(Table3[[#This Row],[month]:[age]])</f>
        <v>7</v>
      </c>
    </row>
    <row r="2288" spans="1:20" x14ac:dyDescent="0.25">
      <c r="A2288" t="s">
        <v>2316</v>
      </c>
      <c r="B2288">
        <v>1972</v>
      </c>
      <c r="C2288" t="s">
        <v>20</v>
      </c>
      <c r="D2288">
        <v>10</v>
      </c>
      <c r="E2288">
        <v>2</v>
      </c>
      <c r="F2288" s="42">
        <v>42856.84</v>
      </c>
      <c r="G2288" t="s">
        <v>16</v>
      </c>
      <c r="H2288" t="s">
        <v>16</v>
      </c>
      <c r="I2288" t="s">
        <v>42</v>
      </c>
      <c r="J2288" s="7">
        <f t="shared" si="247"/>
        <v>0</v>
      </c>
      <c r="K2288" s="9" t="str">
        <f t="shared" si="251"/>
        <v>Id57</v>
      </c>
      <c r="L2288" s="8" t="str">
        <f t="shared" si="248"/>
        <v>Sep</v>
      </c>
      <c r="M2288" s="9">
        <f t="shared" ref="M2288:M2344" si="253">IF(B2288="?",AVERAGE($B$2:$B$2344),B2288)</f>
        <v>1972</v>
      </c>
      <c r="N2288" s="8" t="str" cm="1">
        <f t="array" ref="N2288">IF(G2288="?",INDEX($G$2:$G$2344,MODE(MATCH($G$2:$G$2344,$G$2:$G$2344,0))),G2288)</f>
        <v>tier - 1</v>
      </c>
      <c r="O2288" s="8" t="str" cm="1">
        <f t="array" ref="O2288">IF(H2288="?",INDEX($H$2:$H$2344,MODE(MATCH($H$2:$H$2344,$H$2:$H$2344,0))),H2288)</f>
        <v>tier - 1</v>
      </c>
      <c r="P2288" s="8" t="str">
        <f t="shared" si="249"/>
        <v>R1011</v>
      </c>
      <c r="Q2288" s="11">
        <f t="shared" si="250"/>
        <v>26552</v>
      </c>
      <c r="R2288" s="9">
        <f t="shared" si="252"/>
        <v>50</v>
      </c>
      <c r="S2288" s="9"/>
      <c r="T2288" s="40">
        <f>COUNTA(Table3[[#This Row],[month]:[age]])</f>
        <v>7</v>
      </c>
    </row>
    <row r="2289" spans="1:20" x14ac:dyDescent="0.25">
      <c r="A2289" t="s">
        <v>2317</v>
      </c>
      <c r="B2289">
        <v>1975</v>
      </c>
      <c r="C2289" t="s">
        <v>37</v>
      </c>
      <c r="D2289">
        <v>23</v>
      </c>
      <c r="E2289">
        <v>1</v>
      </c>
      <c r="F2289" s="42">
        <v>42969.85</v>
      </c>
      <c r="G2289" t="s">
        <v>16</v>
      </c>
      <c r="H2289" t="s">
        <v>12</v>
      </c>
      <c r="I2289" t="s">
        <v>13</v>
      </c>
      <c r="J2289" s="7">
        <f t="shared" si="247"/>
        <v>0</v>
      </c>
      <c r="K2289" s="9" t="str">
        <f t="shared" si="251"/>
        <v>Id56</v>
      </c>
      <c r="L2289" s="8" t="str">
        <f t="shared" si="248"/>
        <v>Oct</v>
      </c>
      <c r="M2289" s="9">
        <f t="shared" si="253"/>
        <v>1975</v>
      </c>
      <c r="N2289" s="8" t="str" cm="1">
        <f t="array" ref="N2289">IF(G2289="?",INDEX($G$2:$G$2344,MODE(MATCH($G$2:$G$2344,$G$2:$G$2344,0))),G2289)</f>
        <v>tier - 1</v>
      </c>
      <c r="O2289" s="8" t="str" cm="1">
        <f t="array" ref="O2289">IF(H2289="?",INDEX($H$2:$H$2344,MODE(MATCH($H$2:$H$2344,$H$2:$H$2344,0))),H2289)</f>
        <v>tier - 3</v>
      </c>
      <c r="P2289" s="8" t="str">
        <f t="shared" si="249"/>
        <v>R1013</v>
      </c>
      <c r="Q2289" s="11">
        <f t="shared" si="250"/>
        <v>27690</v>
      </c>
      <c r="R2289" s="9">
        <f t="shared" si="252"/>
        <v>47</v>
      </c>
      <c r="S2289" s="9"/>
      <c r="T2289" s="40">
        <f>COUNTA(Table3[[#This Row],[month]:[age]])</f>
        <v>7</v>
      </c>
    </row>
    <row r="2290" spans="1:20" x14ac:dyDescent="0.25">
      <c r="A2290" t="s">
        <v>2318</v>
      </c>
      <c r="B2290">
        <v>1978</v>
      </c>
      <c r="C2290" t="s">
        <v>15</v>
      </c>
      <c r="D2290">
        <v>4</v>
      </c>
      <c r="E2290">
        <v>0</v>
      </c>
      <c r="F2290" s="42">
        <v>42983.46</v>
      </c>
      <c r="G2290" t="s">
        <v>16</v>
      </c>
      <c r="H2290" t="s">
        <v>11</v>
      </c>
      <c r="I2290" t="s">
        <v>23</v>
      </c>
      <c r="J2290" s="7">
        <f t="shared" si="247"/>
        <v>0</v>
      </c>
      <c r="K2290" s="9" t="str">
        <f t="shared" si="251"/>
        <v>Id55</v>
      </c>
      <c r="L2290" s="8" t="str">
        <f t="shared" si="248"/>
        <v>Nov</v>
      </c>
      <c r="M2290" s="9">
        <f t="shared" si="253"/>
        <v>1978</v>
      </c>
      <c r="N2290" s="8" t="str" cm="1">
        <f t="array" ref="N2290">IF(G2290="?",INDEX($G$2:$G$2344,MODE(MATCH($G$2:$G$2344,$G$2:$G$2344,0))),G2290)</f>
        <v>tier - 1</v>
      </c>
      <c r="O2290" s="8" t="str" cm="1">
        <f t="array" ref="O2290">IF(H2290="?",INDEX($H$2:$H$2344,MODE(MATCH($H$2:$H$2344,$H$2:$H$2344,0))),H2290)</f>
        <v>tier - 2</v>
      </c>
      <c r="P2290" s="8" t="str">
        <f t="shared" si="249"/>
        <v>R1012</v>
      </c>
      <c r="Q2290" s="11">
        <f t="shared" si="250"/>
        <v>28798</v>
      </c>
      <c r="R2290" s="9">
        <f t="shared" si="252"/>
        <v>44</v>
      </c>
      <c r="S2290" s="9"/>
      <c r="T2290" s="40">
        <f>COUNTA(Table3[[#This Row],[month]:[age]])</f>
        <v>7</v>
      </c>
    </row>
    <row r="2291" spans="1:20" x14ac:dyDescent="0.25">
      <c r="A2291" t="s">
        <v>2319</v>
      </c>
      <c r="B2291">
        <v>1965</v>
      </c>
      <c r="C2291" t="s">
        <v>15</v>
      </c>
      <c r="D2291">
        <v>29</v>
      </c>
      <c r="E2291">
        <v>0</v>
      </c>
      <c r="F2291" s="42">
        <v>43073.760000000002</v>
      </c>
      <c r="G2291" t="s">
        <v>11</v>
      </c>
      <c r="H2291" t="s">
        <v>11</v>
      </c>
      <c r="I2291" t="s">
        <v>42</v>
      </c>
      <c r="J2291" s="7">
        <f t="shared" si="247"/>
        <v>0</v>
      </c>
      <c r="K2291" s="9" t="str">
        <f t="shared" si="251"/>
        <v>Id54</v>
      </c>
      <c r="L2291" s="8" t="str">
        <f t="shared" si="248"/>
        <v>Nov</v>
      </c>
      <c r="M2291" s="9">
        <f t="shared" si="253"/>
        <v>1965</v>
      </c>
      <c r="N2291" s="8" t="str" cm="1">
        <f t="array" ref="N2291">IF(G2291="?",INDEX($G$2:$G$2344,MODE(MATCH($G$2:$G$2344,$G$2:$G$2344,0))),G2291)</f>
        <v>tier - 2</v>
      </c>
      <c r="O2291" s="8" t="str" cm="1">
        <f t="array" ref="O2291">IF(H2291="?",INDEX($H$2:$H$2344,MODE(MATCH($H$2:$H$2344,$H$2:$H$2344,0))),H2291)</f>
        <v>tier - 2</v>
      </c>
      <c r="P2291" s="8" t="str">
        <f t="shared" si="249"/>
        <v>R1011</v>
      </c>
      <c r="Q2291" s="11">
        <f t="shared" si="250"/>
        <v>24075</v>
      </c>
      <c r="R2291" s="9">
        <f t="shared" si="252"/>
        <v>57</v>
      </c>
      <c r="S2291" s="9"/>
      <c r="T2291" s="40">
        <f>COUNTA(Table3[[#This Row],[month]:[age]])</f>
        <v>7</v>
      </c>
    </row>
    <row r="2292" spans="1:20" x14ac:dyDescent="0.25">
      <c r="A2292" t="s">
        <v>2320</v>
      </c>
      <c r="B2292">
        <v>1969</v>
      </c>
      <c r="C2292" t="s">
        <v>30</v>
      </c>
      <c r="D2292">
        <v>3</v>
      </c>
      <c r="E2292">
        <v>0</v>
      </c>
      <c r="F2292" s="42">
        <v>43254.42</v>
      </c>
      <c r="G2292" t="s">
        <v>11</v>
      </c>
      <c r="H2292" t="s">
        <v>11</v>
      </c>
      <c r="I2292" t="s">
        <v>168</v>
      </c>
      <c r="J2292" s="7">
        <f t="shared" si="247"/>
        <v>0</v>
      </c>
      <c r="K2292" s="9" t="str">
        <f t="shared" si="251"/>
        <v>Id53</v>
      </c>
      <c r="L2292" s="8" t="str">
        <f t="shared" si="248"/>
        <v>Dec</v>
      </c>
      <c r="M2292" s="9">
        <f t="shared" si="253"/>
        <v>1969</v>
      </c>
      <c r="N2292" s="8" t="str" cm="1">
        <f t="array" ref="N2292">IF(G2292="?",INDEX($G$2:$G$2344,MODE(MATCH($G$2:$G$2344,$G$2:$G$2344,0))),G2292)</f>
        <v>tier - 2</v>
      </c>
      <c r="O2292" s="8" t="str" cm="1">
        <f t="array" ref="O2292">IF(H2292="?",INDEX($H$2:$H$2344,MODE(MATCH($H$2:$H$2344,$H$2:$H$2344,0))),H2292)</f>
        <v>tier - 2</v>
      </c>
      <c r="P2292" s="8" t="str">
        <f t="shared" si="249"/>
        <v>R1016</v>
      </c>
      <c r="Q2292" s="11">
        <f t="shared" si="250"/>
        <v>25540</v>
      </c>
      <c r="R2292" s="9">
        <f t="shared" si="252"/>
        <v>53</v>
      </c>
      <c r="S2292" s="9"/>
      <c r="T2292" s="40">
        <f>COUNTA(Table3[[#This Row],[month]:[age]])</f>
        <v>7</v>
      </c>
    </row>
    <row r="2293" spans="1:20" x14ac:dyDescent="0.25">
      <c r="A2293" t="s">
        <v>2321</v>
      </c>
      <c r="B2293">
        <v>1965</v>
      </c>
      <c r="C2293" t="s">
        <v>35</v>
      </c>
      <c r="D2293">
        <v>22</v>
      </c>
      <c r="E2293">
        <v>0</v>
      </c>
      <c r="F2293" s="42">
        <v>43578.94</v>
      </c>
      <c r="G2293" t="s">
        <v>11</v>
      </c>
      <c r="H2293" t="s">
        <v>11</v>
      </c>
      <c r="I2293" t="s">
        <v>23</v>
      </c>
      <c r="J2293" s="7">
        <f t="shared" si="247"/>
        <v>0</v>
      </c>
      <c r="K2293" s="9" t="str">
        <f t="shared" si="251"/>
        <v>Id52</v>
      </c>
      <c r="L2293" s="8" t="str">
        <f t="shared" si="248"/>
        <v>Aug</v>
      </c>
      <c r="M2293" s="9">
        <f t="shared" si="253"/>
        <v>1965</v>
      </c>
      <c r="N2293" s="8" t="str" cm="1">
        <f t="array" ref="N2293">IF(G2293="?",INDEX($G$2:$G$2344,MODE(MATCH($G$2:$G$2344,$G$2:$G$2344,0))),G2293)</f>
        <v>tier - 2</v>
      </c>
      <c r="O2293" s="8" t="str" cm="1">
        <f t="array" ref="O2293">IF(H2293="?",INDEX($H$2:$H$2344,MODE(MATCH($H$2:$H$2344,$H$2:$H$2344,0))),H2293)</f>
        <v>tier - 2</v>
      </c>
      <c r="P2293" s="8" t="str">
        <f t="shared" si="249"/>
        <v>R1012</v>
      </c>
      <c r="Q2293" s="11">
        <f t="shared" si="250"/>
        <v>23976</v>
      </c>
      <c r="R2293" s="9">
        <f t="shared" si="252"/>
        <v>57</v>
      </c>
      <c r="S2293" s="9"/>
      <c r="T2293" s="40">
        <f>COUNTA(Table3[[#This Row],[month]:[age]])</f>
        <v>7</v>
      </c>
    </row>
    <row r="2294" spans="1:20" x14ac:dyDescent="0.25">
      <c r="A2294" t="s">
        <v>2322</v>
      </c>
      <c r="B2294">
        <v>1986</v>
      </c>
      <c r="C2294" t="s">
        <v>30</v>
      </c>
      <c r="D2294">
        <v>29</v>
      </c>
      <c r="E2294">
        <v>3</v>
      </c>
      <c r="F2294" s="42">
        <v>43753.34</v>
      </c>
      <c r="G2294" t="s">
        <v>11</v>
      </c>
      <c r="H2294" t="s">
        <v>16</v>
      </c>
      <c r="I2294" t="s">
        <v>164</v>
      </c>
      <c r="J2294" s="7">
        <f t="shared" si="247"/>
        <v>0</v>
      </c>
      <c r="K2294" s="9" t="str">
        <f t="shared" si="251"/>
        <v>Id51</v>
      </c>
      <c r="L2294" s="8" t="str">
        <f t="shared" si="248"/>
        <v>Dec</v>
      </c>
      <c r="M2294" s="9">
        <f t="shared" si="253"/>
        <v>1986</v>
      </c>
      <c r="N2294" s="8" t="str" cm="1">
        <f t="array" ref="N2294">IF(G2294="?",INDEX($G$2:$G$2344,MODE(MATCH($G$2:$G$2344,$G$2:$G$2344,0))),G2294)</f>
        <v>tier - 2</v>
      </c>
      <c r="O2294" s="8" t="str" cm="1">
        <f t="array" ref="O2294">IF(H2294="?",INDEX($H$2:$H$2344,MODE(MATCH($H$2:$H$2344,$H$2:$H$2344,0))),H2294)</f>
        <v>tier - 1</v>
      </c>
      <c r="P2294" s="8" t="str">
        <f t="shared" si="249"/>
        <v>R1015</v>
      </c>
      <c r="Q2294" s="11">
        <f t="shared" si="250"/>
        <v>31775</v>
      </c>
      <c r="R2294" s="9">
        <f t="shared" si="252"/>
        <v>36</v>
      </c>
      <c r="S2294" s="9"/>
      <c r="T2294" s="40">
        <f>COUNTA(Table3[[#This Row],[month]:[age]])</f>
        <v>7</v>
      </c>
    </row>
    <row r="2295" spans="1:20" x14ac:dyDescent="0.25">
      <c r="A2295" t="s">
        <v>2323</v>
      </c>
      <c r="B2295">
        <v>1966</v>
      </c>
      <c r="C2295" t="s">
        <v>37</v>
      </c>
      <c r="D2295">
        <v>25</v>
      </c>
      <c r="E2295">
        <v>2</v>
      </c>
      <c r="F2295" s="42">
        <v>43813.87</v>
      </c>
      <c r="G2295" t="s">
        <v>11</v>
      </c>
      <c r="H2295" t="s">
        <v>11</v>
      </c>
      <c r="I2295" t="s">
        <v>13</v>
      </c>
      <c r="J2295" s="7">
        <f t="shared" si="247"/>
        <v>0</v>
      </c>
      <c r="K2295" s="9" t="str">
        <f t="shared" si="251"/>
        <v>Id50</v>
      </c>
      <c r="L2295" s="8" t="str">
        <f t="shared" si="248"/>
        <v>Oct</v>
      </c>
      <c r="M2295" s="9">
        <f t="shared" si="253"/>
        <v>1966</v>
      </c>
      <c r="N2295" s="8" t="str" cm="1">
        <f t="array" ref="N2295">IF(G2295="?",INDEX($G$2:$G$2344,MODE(MATCH($G$2:$G$2344,$G$2:$G$2344,0))),G2295)</f>
        <v>tier - 2</v>
      </c>
      <c r="O2295" s="8" t="str" cm="1">
        <f t="array" ref="O2295">IF(H2295="?",INDEX($H$2:$H$2344,MODE(MATCH($H$2:$H$2344,$H$2:$H$2344,0))),H2295)</f>
        <v>tier - 2</v>
      </c>
      <c r="P2295" s="8" t="str">
        <f t="shared" si="249"/>
        <v>R1013</v>
      </c>
      <c r="Q2295" s="11">
        <f t="shared" si="250"/>
        <v>24405</v>
      </c>
      <c r="R2295" s="9">
        <f t="shared" si="252"/>
        <v>56</v>
      </c>
      <c r="S2295" s="9"/>
      <c r="T2295" s="40">
        <f>COUNTA(Table3[[#This Row],[month]:[age]])</f>
        <v>7</v>
      </c>
    </row>
    <row r="2296" spans="1:20" x14ac:dyDescent="0.25">
      <c r="A2296" t="s">
        <v>2324</v>
      </c>
      <c r="B2296">
        <v>1966</v>
      </c>
      <c r="C2296" t="s">
        <v>10</v>
      </c>
      <c r="D2296">
        <v>2</v>
      </c>
      <c r="E2296">
        <v>0</v>
      </c>
      <c r="F2296" s="42">
        <v>43817.45</v>
      </c>
      <c r="G2296" t="s">
        <v>11</v>
      </c>
      <c r="H2296" t="s">
        <v>12</v>
      </c>
      <c r="I2296" t="s">
        <v>23</v>
      </c>
      <c r="J2296" s="7">
        <f t="shared" si="247"/>
        <v>0</v>
      </c>
      <c r="K2296" s="9" t="str">
        <f t="shared" si="251"/>
        <v>Id49</v>
      </c>
      <c r="L2296" s="8" t="str">
        <f t="shared" si="248"/>
        <v>Jul</v>
      </c>
      <c r="M2296" s="9">
        <f t="shared" si="253"/>
        <v>1966</v>
      </c>
      <c r="N2296" s="8" t="str" cm="1">
        <f t="array" ref="N2296">IF(G2296="?",INDEX($G$2:$G$2344,MODE(MATCH($G$2:$G$2344,$G$2:$G$2344,0))),G2296)</f>
        <v>tier - 2</v>
      </c>
      <c r="O2296" s="8" t="str" cm="1">
        <f t="array" ref="O2296">IF(H2296="?",INDEX($H$2:$H$2344,MODE(MATCH($H$2:$H$2344,$H$2:$H$2344,0))),H2296)</f>
        <v>tier - 3</v>
      </c>
      <c r="P2296" s="8" t="str">
        <f t="shared" si="249"/>
        <v>R1012</v>
      </c>
      <c r="Q2296" s="11">
        <f t="shared" si="250"/>
        <v>24290</v>
      </c>
      <c r="R2296" s="9">
        <f t="shared" si="252"/>
        <v>56</v>
      </c>
      <c r="S2296" s="9"/>
      <c r="T2296" s="40">
        <f>COUNTA(Table3[[#This Row],[month]:[age]])</f>
        <v>7</v>
      </c>
    </row>
    <row r="2297" spans="1:20" x14ac:dyDescent="0.25">
      <c r="A2297" t="s">
        <v>2325</v>
      </c>
      <c r="B2297">
        <v>1980</v>
      </c>
      <c r="C2297" t="s">
        <v>15</v>
      </c>
      <c r="D2297">
        <v>10</v>
      </c>
      <c r="E2297">
        <v>2</v>
      </c>
      <c r="F2297" s="42">
        <v>43896.38</v>
      </c>
      <c r="G2297" t="s">
        <v>11</v>
      </c>
      <c r="H2297" t="s">
        <v>16</v>
      </c>
      <c r="I2297" t="s">
        <v>13</v>
      </c>
      <c r="J2297" s="7">
        <f t="shared" si="247"/>
        <v>0</v>
      </c>
      <c r="K2297" s="9" t="str">
        <f t="shared" si="251"/>
        <v>Id48</v>
      </c>
      <c r="L2297" s="8" t="str">
        <f t="shared" si="248"/>
        <v>Nov</v>
      </c>
      <c r="M2297" s="9">
        <f t="shared" si="253"/>
        <v>1980</v>
      </c>
      <c r="N2297" s="8" t="str" cm="1">
        <f t="array" ref="N2297">IF(G2297="?",INDEX($G$2:$G$2344,MODE(MATCH($G$2:$G$2344,$G$2:$G$2344,0))),G2297)</f>
        <v>tier - 2</v>
      </c>
      <c r="O2297" s="8" t="str" cm="1">
        <f t="array" ref="O2297">IF(H2297="?",INDEX($H$2:$H$2344,MODE(MATCH($H$2:$H$2344,$H$2:$H$2344,0))),H2297)</f>
        <v>tier - 1</v>
      </c>
      <c r="P2297" s="8" t="str">
        <f t="shared" si="249"/>
        <v>R1013</v>
      </c>
      <c r="Q2297" s="11">
        <f t="shared" si="250"/>
        <v>29535</v>
      </c>
      <c r="R2297" s="9">
        <f t="shared" si="252"/>
        <v>42</v>
      </c>
      <c r="S2297" s="9"/>
      <c r="T2297" s="40">
        <f>COUNTA(Table3[[#This Row],[month]:[age]])</f>
        <v>7</v>
      </c>
    </row>
    <row r="2298" spans="1:20" x14ac:dyDescent="0.25">
      <c r="A2298" t="s">
        <v>2326</v>
      </c>
      <c r="B2298">
        <v>1966</v>
      </c>
      <c r="C2298" t="s">
        <v>37</v>
      </c>
      <c r="D2298">
        <v>5</v>
      </c>
      <c r="E2298">
        <v>0</v>
      </c>
      <c r="F2298" s="42">
        <v>43921.18</v>
      </c>
      <c r="G2298" t="s">
        <v>11</v>
      </c>
      <c r="H2298" t="s">
        <v>11</v>
      </c>
      <c r="I2298" t="s">
        <v>23</v>
      </c>
      <c r="J2298" s="7">
        <f t="shared" si="247"/>
        <v>0</v>
      </c>
      <c r="K2298" s="9" t="str">
        <f t="shared" si="251"/>
        <v>Id47</v>
      </c>
      <c r="L2298" s="8" t="str">
        <f t="shared" si="248"/>
        <v>Oct</v>
      </c>
      <c r="M2298" s="9">
        <f t="shared" si="253"/>
        <v>1966</v>
      </c>
      <c r="N2298" s="8" t="str" cm="1">
        <f t="array" ref="N2298">IF(G2298="?",INDEX($G$2:$G$2344,MODE(MATCH($G$2:$G$2344,$G$2:$G$2344,0))),G2298)</f>
        <v>tier - 2</v>
      </c>
      <c r="O2298" s="8" t="str" cm="1">
        <f t="array" ref="O2298">IF(H2298="?",INDEX($H$2:$H$2344,MODE(MATCH($H$2:$H$2344,$H$2:$H$2344,0))),H2298)</f>
        <v>tier - 2</v>
      </c>
      <c r="P2298" s="8" t="str">
        <f t="shared" si="249"/>
        <v>R1012</v>
      </c>
      <c r="Q2298" s="11">
        <f t="shared" si="250"/>
        <v>24385</v>
      </c>
      <c r="R2298" s="9">
        <f t="shared" si="252"/>
        <v>56</v>
      </c>
      <c r="S2298" s="9"/>
      <c r="T2298" s="40">
        <f>COUNTA(Table3[[#This Row],[month]:[age]])</f>
        <v>7</v>
      </c>
    </row>
    <row r="2299" spans="1:20" x14ac:dyDescent="0.25">
      <c r="A2299" t="s">
        <v>2327</v>
      </c>
      <c r="B2299">
        <v>1988</v>
      </c>
      <c r="C2299" t="s">
        <v>10</v>
      </c>
      <c r="D2299">
        <v>16</v>
      </c>
      <c r="E2299">
        <v>1</v>
      </c>
      <c r="F2299" s="42">
        <v>43943.88</v>
      </c>
      <c r="G2299" t="s">
        <v>11</v>
      </c>
      <c r="H2299" t="s">
        <v>16</v>
      </c>
      <c r="I2299" t="s">
        <v>23</v>
      </c>
      <c r="J2299" s="7">
        <f t="shared" si="247"/>
        <v>0</v>
      </c>
      <c r="K2299" s="9" t="str">
        <f t="shared" si="251"/>
        <v>Id46</v>
      </c>
      <c r="L2299" s="8" t="str">
        <f t="shared" si="248"/>
        <v>Jul</v>
      </c>
      <c r="M2299" s="9">
        <f t="shared" si="253"/>
        <v>1988</v>
      </c>
      <c r="N2299" s="8" t="str" cm="1">
        <f t="array" ref="N2299">IF(G2299="?",INDEX($G$2:$G$2344,MODE(MATCH($G$2:$G$2344,$G$2:$G$2344,0))),G2299)</f>
        <v>tier - 2</v>
      </c>
      <c r="O2299" s="8" t="str" cm="1">
        <f t="array" ref="O2299">IF(H2299="?",INDEX($H$2:$H$2344,MODE(MATCH($H$2:$H$2344,$H$2:$H$2344,0))),H2299)</f>
        <v>tier - 1</v>
      </c>
      <c r="P2299" s="8" t="str">
        <f t="shared" si="249"/>
        <v>R1012</v>
      </c>
      <c r="Q2299" s="11">
        <f t="shared" si="250"/>
        <v>32340</v>
      </c>
      <c r="R2299" s="9">
        <f t="shared" si="252"/>
        <v>34</v>
      </c>
      <c r="S2299" s="9"/>
      <c r="T2299" s="40">
        <f>COUNTA(Table3[[#This Row],[month]:[age]])</f>
        <v>7</v>
      </c>
    </row>
    <row r="2300" spans="1:20" x14ac:dyDescent="0.25">
      <c r="A2300" t="s">
        <v>2328</v>
      </c>
      <c r="B2300">
        <v>1975</v>
      </c>
      <c r="C2300" t="s">
        <v>18</v>
      </c>
      <c r="D2300">
        <v>1</v>
      </c>
      <c r="E2300">
        <v>2</v>
      </c>
      <c r="F2300" s="42">
        <v>44202.65</v>
      </c>
      <c r="G2300" t="s">
        <v>11</v>
      </c>
      <c r="H2300" t="s">
        <v>11</v>
      </c>
      <c r="I2300" t="s">
        <v>13</v>
      </c>
      <c r="J2300" s="7">
        <f t="shared" si="247"/>
        <v>0</v>
      </c>
      <c r="K2300" s="9" t="str">
        <f t="shared" si="251"/>
        <v>Id45</v>
      </c>
      <c r="L2300" s="8" t="str">
        <f t="shared" si="248"/>
        <v>Jun</v>
      </c>
      <c r="M2300" s="9">
        <f t="shared" si="253"/>
        <v>1975</v>
      </c>
      <c r="N2300" s="8" t="str" cm="1">
        <f t="array" ref="N2300">IF(G2300="?",INDEX($G$2:$G$2344,MODE(MATCH($G$2:$G$2344,$G$2:$G$2344,0))),G2300)</f>
        <v>tier - 2</v>
      </c>
      <c r="O2300" s="8" t="str" cm="1">
        <f t="array" ref="O2300">IF(H2300="?",INDEX($H$2:$H$2344,MODE(MATCH($H$2:$H$2344,$H$2:$H$2344,0))),H2300)</f>
        <v>tier - 2</v>
      </c>
      <c r="P2300" s="8" t="str">
        <f t="shared" si="249"/>
        <v>R1013</v>
      </c>
      <c r="Q2300" s="11">
        <f t="shared" si="250"/>
        <v>27546</v>
      </c>
      <c r="R2300" s="9">
        <f t="shared" si="252"/>
        <v>48</v>
      </c>
      <c r="S2300" s="9"/>
      <c r="T2300" s="40">
        <f>COUNTA(Table3[[#This Row],[month]:[age]])</f>
        <v>7</v>
      </c>
    </row>
    <row r="2301" spans="1:20" x14ac:dyDescent="0.25">
      <c r="A2301" t="s">
        <v>2329</v>
      </c>
      <c r="B2301">
        <v>1968</v>
      </c>
      <c r="C2301" t="s">
        <v>15</v>
      </c>
      <c r="D2301">
        <v>24</v>
      </c>
      <c r="E2301">
        <v>2</v>
      </c>
      <c r="F2301" s="42">
        <v>44260.75</v>
      </c>
      <c r="G2301" t="s">
        <v>11</v>
      </c>
      <c r="H2301" t="s">
        <v>16</v>
      </c>
      <c r="I2301" t="s">
        <v>13</v>
      </c>
      <c r="J2301" s="7">
        <f t="shared" si="247"/>
        <v>0</v>
      </c>
      <c r="K2301" s="9" t="str">
        <f t="shared" si="251"/>
        <v>Id44</v>
      </c>
      <c r="L2301" s="8" t="str">
        <f t="shared" si="248"/>
        <v>Nov</v>
      </c>
      <c r="M2301" s="9">
        <f t="shared" si="253"/>
        <v>1968</v>
      </c>
      <c r="N2301" s="8" t="str" cm="1">
        <f t="array" ref="N2301">IF(G2301="?",INDEX($G$2:$G$2344,MODE(MATCH($G$2:$G$2344,$G$2:$G$2344,0))),G2301)</f>
        <v>tier - 2</v>
      </c>
      <c r="O2301" s="8" t="str" cm="1">
        <f t="array" ref="O2301">IF(H2301="?",INDEX($H$2:$H$2344,MODE(MATCH($H$2:$H$2344,$H$2:$H$2344,0))),H2301)</f>
        <v>tier - 1</v>
      </c>
      <c r="P2301" s="8" t="str">
        <f t="shared" si="249"/>
        <v>R1013</v>
      </c>
      <c r="Q2301" s="11">
        <f t="shared" si="250"/>
        <v>25166</v>
      </c>
      <c r="R2301" s="9">
        <f t="shared" si="252"/>
        <v>54</v>
      </c>
      <c r="S2301" s="9"/>
      <c r="T2301" s="40">
        <f>COUNTA(Table3[[#This Row],[month]:[age]])</f>
        <v>7</v>
      </c>
    </row>
    <row r="2302" spans="1:20" x14ac:dyDescent="0.25">
      <c r="A2302" t="s">
        <v>2330</v>
      </c>
      <c r="B2302">
        <v>1971</v>
      </c>
      <c r="C2302" t="s">
        <v>37</v>
      </c>
      <c r="D2302">
        <v>29</v>
      </c>
      <c r="E2302">
        <v>0</v>
      </c>
      <c r="F2302" s="42">
        <v>44400.41</v>
      </c>
      <c r="G2302" t="s">
        <v>11</v>
      </c>
      <c r="H2302" t="s">
        <v>11</v>
      </c>
      <c r="I2302" t="s">
        <v>13</v>
      </c>
      <c r="J2302" s="7">
        <f t="shared" si="247"/>
        <v>0</v>
      </c>
      <c r="K2302" s="9" t="str">
        <f t="shared" si="251"/>
        <v>Id43</v>
      </c>
      <c r="L2302" s="8" t="str">
        <f t="shared" si="248"/>
        <v>Oct</v>
      </c>
      <c r="M2302" s="9">
        <f t="shared" si="253"/>
        <v>1971</v>
      </c>
      <c r="N2302" s="8" t="str" cm="1">
        <f t="array" ref="N2302">IF(G2302="?",INDEX($G$2:$G$2344,MODE(MATCH($G$2:$G$2344,$G$2:$G$2344,0))),G2302)</f>
        <v>tier - 2</v>
      </c>
      <c r="O2302" s="8" t="str" cm="1">
        <f t="array" ref="O2302">IF(H2302="?",INDEX($H$2:$H$2344,MODE(MATCH($H$2:$H$2344,$H$2:$H$2344,0))),H2302)</f>
        <v>tier - 2</v>
      </c>
      <c r="P2302" s="8" t="str">
        <f t="shared" si="249"/>
        <v>R1013</v>
      </c>
      <c r="Q2302" s="11">
        <f t="shared" si="250"/>
        <v>26235</v>
      </c>
      <c r="R2302" s="9">
        <f t="shared" si="252"/>
        <v>51</v>
      </c>
      <c r="S2302" s="9"/>
      <c r="T2302" s="40">
        <f>COUNTA(Table3[[#This Row],[month]:[age]])</f>
        <v>7</v>
      </c>
    </row>
    <row r="2303" spans="1:20" x14ac:dyDescent="0.25">
      <c r="A2303" t="s">
        <v>2331</v>
      </c>
      <c r="B2303">
        <v>1967</v>
      </c>
      <c r="C2303" t="s">
        <v>20</v>
      </c>
      <c r="D2303">
        <v>14</v>
      </c>
      <c r="E2303">
        <v>0</v>
      </c>
      <c r="F2303" s="42">
        <v>44423.8</v>
      </c>
      <c r="G2303" t="s">
        <v>11</v>
      </c>
      <c r="H2303" t="s">
        <v>12</v>
      </c>
      <c r="I2303" t="s">
        <v>13</v>
      </c>
      <c r="J2303" s="7">
        <f t="shared" si="247"/>
        <v>0</v>
      </c>
      <c r="K2303" s="9" t="str">
        <f t="shared" si="251"/>
        <v>Id42</v>
      </c>
      <c r="L2303" s="8" t="str">
        <f t="shared" si="248"/>
        <v>Sep</v>
      </c>
      <c r="M2303" s="9">
        <f t="shared" si="253"/>
        <v>1967</v>
      </c>
      <c r="N2303" s="8" t="str" cm="1">
        <f t="array" ref="N2303">IF(G2303="?",INDEX($G$2:$G$2344,MODE(MATCH($G$2:$G$2344,$G$2:$G$2344,0))),G2303)</f>
        <v>tier - 2</v>
      </c>
      <c r="O2303" s="8" t="str" cm="1">
        <f t="array" ref="O2303">IF(H2303="?",INDEX($H$2:$H$2344,MODE(MATCH($H$2:$H$2344,$H$2:$H$2344,0))),H2303)</f>
        <v>tier - 3</v>
      </c>
      <c r="P2303" s="8" t="str">
        <f t="shared" si="249"/>
        <v>R1013</v>
      </c>
      <c r="Q2303" s="11">
        <f t="shared" si="250"/>
        <v>24729</v>
      </c>
      <c r="R2303" s="9">
        <f t="shared" si="252"/>
        <v>55</v>
      </c>
      <c r="S2303" s="9"/>
      <c r="T2303" s="40">
        <f>COUNTA(Table3[[#This Row],[month]:[age]])</f>
        <v>7</v>
      </c>
    </row>
    <row r="2304" spans="1:20" x14ac:dyDescent="0.25">
      <c r="A2304" t="s">
        <v>2332</v>
      </c>
      <c r="B2304">
        <v>2000</v>
      </c>
      <c r="C2304" t="s">
        <v>35</v>
      </c>
      <c r="D2304">
        <v>2</v>
      </c>
      <c r="E2304">
        <v>1</v>
      </c>
      <c r="F2304" s="42">
        <v>44501.4</v>
      </c>
      <c r="G2304" t="s">
        <v>11</v>
      </c>
      <c r="H2304" t="s">
        <v>12</v>
      </c>
      <c r="I2304" t="s">
        <v>13</v>
      </c>
      <c r="J2304" s="7">
        <f t="shared" si="247"/>
        <v>0</v>
      </c>
      <c r="K2304" s="9" t="str">
        <f t="shared" si="251"/>
        <v>Id41</v>
      </c>
      <c r="L2304" s="8" t="str">
        <f t="shared" si="248"/>
        <v>Aug</v>
      </c>
      <c r="M2304" s="9">
        <f t="shared" si="253"/>
        <v>2000</v>
      </c>
      <c r="N2304" s="8" t="str" cm="1">
        <f t="array" ref="N2304">IF(G2304="?",INDEX($G$2:$G$2344,MODE(MATCH($G$2:$G$2344,$G$2:$G$2344,0))),G2304)</f>
        <v>tier - 2</v>
      </c>
      <c r="O2304" s="8" t="str" cm="1">
        <f t="array" ref="O2304">IF(H2304="?",INDEX($H$2:$H$2344,MODE(MATCH($H$2:$H$2344,$H$2:$H$2344,0))),H2304)</f>
        <v>tier - 3</v>
      </c>
      <c r="P2304" s="8" t="str">
        <f t="shared" si="249"/>
        <v>R1013</v>
      </c>
      <c r="Q2304" s="11">
        <f t="shared" si="250"/>
        <v>36740</v>
      </c>
      <c r="R2304" s="9">
        <f t="shared" si="252"/>
        <v>22</v>
      </c>
      <c r="S2304" s="9"/>
      <c r="T2304" s="40">
        <f>COUNTA(Table3[[#This Row],[month]:[age]])</f>
        <v>7</v>
      </c>
    </row>
    <row r="2305" spans="1:20" x14ac:dyDescent="0.25">
      <c r="A2305" t="s">
        <v>2333</v>
      </c>
      <c r="B2305">
        <v>1993</v>
      </c>
      <c r="C2305" t="s">
        <v>37</v>
      </c>
      <c r="D2305">
        <v>11</v>
      </c>
      <c r="E2305">
        <v>2</v>
      </c>
      <c r="F2305" s="42">
        <v>44585.46</v>
      </c>
      <c r="G2305" t="s">
        <v>11</v>
      </c>
      <c r="H2305" t="s">
        <v>11</v>
      </c>
      <c r="I2305" t="s">
        <v>42</v>
      </c>
      <c r="J2305" s="7">
        <f t="shared" si="247"/>
        <v>0</v>
      </c>
      <c r="K2305" s="9" t="str">
        <f t="shared" si="251"/>
        <v>Id40</v>
      </c>
      <c r="L2305" s="8" t="str">
        <f t="shared" si="248"/>
        <v>Oct</v>
      </c>
      <c r="M2305" s="9">
        <f t="shared" si="253"/>
        <v>1993</v>
      </c>
      <c r="N2305" s="8" t="str" cm="1">
        <f t="array" ref="N2305">IF(G2305="?",INDEX($G$2:$G$2344,MODE(MATCH($G$2:$G$2344,$G$2:$G$2344,0))),G2305)</f>
        <v>tier - 2</v>
      </c>
      <c r="O2305" s="8" t="str" cm="1">
        <f t="array" ref="O2305">IF(H2305="?",INDEX($H$2:$H$2344,MODE(MATCH($H$2:$H$2344,$H$2:$H$2344,0))),H2305)</f>
        <v>tier - 2</v>
      </c>
      <c r="P2305" s="8" t="str">
        <f t="shared" si="249"/>
        <v>R1011</v>
      </c>
      <c r="Q2305" s="11">
        <f t="shared" si="250"/>
        <v>34253</v>
      </c>
      <c r="R2305" s="9">
        <f t="shared" si="252"/>
        <v>29</v>
      </c>
      <c r="S2305" s="9"/>
      <c r="T2305" s="40">
        <f>COUNTA(Table3[[#This Row],[month]:[age]])</f>
        <v>7</v>
      </c>
    </row>
    <row r="2306" spans="1:20" x14ac:dyDescent="0.25">
      <c r="A2306" t="s">
        <v>2334</v>
      </c>
      <c r="B2306">
        <v>1971</v>
      </c>
      <c r="C2306" t="s">
        <v>35</v>
      </c>
      <c r="D2306">
        <v>13</v>
      </c>
      <c r="E2306">
        <v>2</v>
      </c>
      <c r="F2306" s="42">
        <v>44641.2</v>
      </c>
      <c r="G2306" t="s">
        <v>11</v>
      </c>
      <c r="H2306" t="s">
        <v>12</v>
      </c>
      <c r="I2306" t="s">
        <v>247</v>
      </c>
      <c r="J2306" s="7">
        <f t="shared" ref="J2306:J2344" si="254">COUNTIF(A2306:I2306, "?")</f>
        <v>0</v>
      </c>
      <c r="K2306" s="9" t="str">
        <f t="shared" si="251"/>
        <v>Id39</v>
      </c>
      <c r="L2306" s="8" t="str">
        <f t="shared" ref="L2306:L2344" si="255">IF(C2306="?", "Sep", C2306)</f>
        <v>Aug</v>
      </c>
      <c r="M2306" s="9">
        <f t="shared" si="253"/>
        <v>1971</v>
      </c>
      <c r="N2306" s="8" t="str" cm="1">
        <f t="array" ref="N2306">IF(G2306="?",INDEX($G$2:$G$2344,MODE(MATCH($G$2:$G$2344,$G$2:$G$2344,0))),G2306)</f>
        <v>tier - 2</v>
      </c>
      <c r="O2306" s="8" t="str" cm="1">
        <f t="array" ref="O2306">IF(H2306="?",INDEX($H$2:$H$2344,MODE(MATCH($H$2:$H$2344,$H$2:$H$2344,0))),H2306)</f>
        <v>tier - 3</v>
      </c>
      <c r="P2306" s="8" t="str">
        <f t="shared" ref="P2306:P2344" si="256">IF(I2306="?", "Unknown", I2306)</f>
        <v>R1024</v>
      </c>
      <c r="Q2306" s="11">
        <f t="shared" ref="Q2306:Q2344" si="257">DATE(B2306, MONTH(1 &amp; L2306), D2306)</f>
        <v>26158</v>
      </c>
      <c r="R2306" s="9">
        <f t="shared" si="252"/>
        <v>51</v>
      </c>
      <c r="S2306" s="9"/>
      <c r="T2306" s="40">
        <f>COUNTA(Table3[[#This Row],[month]:[age]])</f>
        <v>7</v>
      </c>
    </row>
    <row r="2307" spans="1:20" x14ac:dyDescent="0.25">
      <c r="A2307" t="s">
        <v>2335</v>
      </c>
      <c r="B2307">
        <v>1962</v>
      </c>
      <c r="C2307" t="s">
        <v>30</v>
      </c>
      <c r="D2307">
        <v>17</v>
      </c>
      <c r="E2307">
        <v>0</v>
      </c>
      <c r="F2307" s="42">
        <v>45008.959999999999</v>
      </c>
      <c r="G2307" t="s">
        <v>11</v>
      </c>
      <c r="H2307" t="s">
        <v>11</v>
      </c>
      <c r="I2307" t="s">
        <v>13</v>
      </c>
      <c r="J2307" s="7">
        <f t="shared" si="254"/>
        <v>0</v>
      </c>
      <c r="K2307" s="9" t="str">
        <f t="shared" ref="K2307:K2344" si="258">IF(A2307="?", "Unknown", A2307)</f>
        <v>Id38</v>
      </c>
      <c r="L2307" s="8" t="str">
        <f t="shared" si="255"/>
        <v>Dec</v>
      </c>
      <c r="M2307" s="9">
        <f t="shared" si="253"/>
        <v>1962</v>
      </c>
      <c r="N2307" s="8" t="str" cm="1">
        <f t="array" ref="N2307">IF(G2307="?",INDEX($G$2:$G$2344,MODE(MATCH($G$2:$G$2344,$G$2:$G$2344,0))),G2307)</f>
        <v>tier - 2</v>
      </c>
      <c r="O2307" s="8" t="str" cm="1">
        <f t="array" ref="O2307">IF(H2307="?",INDEX($H$2:$H$2344,MODE(MATCH($H$2:$H$2344,$H$2:$H$2344,0))),H2307)</f>
        <v>tier - 2</v>
      </c>
      <c r="P2307" s="8" t="str">
        <f t="shared" si="256"/>
        <v>R1013</v>
      </c>
      <c r="Q2307" s="11">
        <f t="shared" si="257"/>
        <v>22997</v>
      </c>
      <c r="R2307" s="9">
        <f t="shared" ref="R2307:R2344" si="259">DATEDIF(Q2307, DATE(2023,6,8), "Y")</f>
        <v>60</v>
      </c>
      <c r="S2307" s="9"/>
      <c r="T2307" s="40">
        <f>COUNTA(Table3[[#This Row],[month]:[age]])</f>
        <v>7</v>
      </c>
    </row>
    <row r="2308" spans="1:20" x14ac:dyDescent="0.25">
      <c r="A2308" t="s">
        <v>2336</v>
      </c>
      <c r="B2308">
        <v>1974</v>
      </c>
      <c r="C2308" t="s">
        <v>35</v>
      </c>
      <c r="D2308">
        <v>9</v>
      </c>
      <c r="E2308">
        <v>2</v>
      </c>
      <c r="F2308" s="42">
        <v>45702.02</v>
      </c>
      <c r="G2308" t="s">
        <v>11</v>
      </c>
      <c r="H2308" t="s">
        <v>11</v>
      </c>
      <c r="I2308" t="s">
        <v>23</v>
      </c>
      <c r="J2308" s="7">
        <f t="shared" si="254"/>
        <v>0</v>
      </c>
      <c r="K2308" s="9" t="str">
        <f t="shared" si="258"/>
        <v>Id37</v>
      </c>
      <c r="L2308" s="8" t="str">
        <f t="shared" si="255"/>
        <v>Aug</v>
      </c>
      <c r="M2308" s="9">
        <f t="shared" si="253"/>
        <v>1974</v>
      </c>
      <c r="N2308" s="8" t="str" cm="1">
        <f t="array" ref="N2308">IF(G2308="?",INDEX($G$2:$G$2344,MODE(MATCH($G$2:$G$2344,$G$2:$G$2344,0))),G2308)</f>
        <v>tier - 2</v>
      </c>
      <c r="O2308" s="8" t="str" cm="1">
        <f t="array" ref="O2308">IF(H2308="?",INDEX($H$2:$H$2344,MODE(MATCH($H$2:$H$2344,$H$2:$H$2344,0))),H2308)</f>
        <v>tier - 2</v>
      </c>
      <c r="P2308" s="8" t="str">
        <f t="shared" si="256"/>
        <v>R1012</v>
      </c>
      <c r="Q2308" s="11">
        <f t="shared" si="257"/>
        <v>27250</v>
      </c>
      <c r="R2308" s="9">
        <f t="shared" si="259"/>
        <v>48</v>
      </c>
      <c r="S2308" s="9"/>
      <c r="T2308" s="40">
        <f>COUNTA(Table3[[#This Row],[month]:[age]])</f>
        <v>7</v>
      </c>
    </row>
    <row r="2309" spans="1:20" x14ac:dyDescent="0.25">
      <c r="A2309" t="s">
        <v>2337</v>
      </c>
      <c r="B2309">
        <v>1960</v>
      </c>
      <c r="C2309" t="s">
        <v>30</v>
      </c>
      <c r="D2309">
        <v>21</v>
      </c>
      <c r="E2309">
        <v>0</v>
      </c>
      <c r="F2309" s="42">
        <v>45710.21</v>
      </c>
      <c r="G2309" t="s">
        <v>11</v>
      </c>
      <c r="H2309" t="s">
        <v>11</v>
      </c>
      <c r="I2309" t="s">
        <v>168</v>
      </c>
      <c r="J2309" s="7">
        <f t="shared" si="254"/>
        <v>0</v>
      </c>
      <c r="K2309" s="9" t="str">
        <f t="shared" si="258"/>
        <v>Id36</v>
      </c>
      <c r="L2309" s="8" t="str">
        <f t="shared" si="255"/>
        <v>Dec</v>
      </c>
      <c r="M2309" s="9">
        <f t="shared" si="253"/>
        <v>1960</v>
      </c>
      <c r="N2309" s="8" t="str" cm="1">
        <f t="array" ref="N2309">IF(G2309="?",INDEX($G$2:$G$2344,MODE(MATCH($G$2:$G$2344,$G$2:$G$2344,0))),G2309)</f>
        <v>tier - 2</v>
      </c>
      <c r="O2309" s="8" t="str" cm="1">
        <f t="array" ref="O2309">IF(H2309="?",INDEX($H$2:$H$2344,MODE(MATCH($H$2:$H$2344,$H$2:$H$2344,0))),H2309)</f>
        <v>tier - 2</v>
      </c>
      <c r="P2309" s="8" t="str">
        <f t="shared" si="256"/>
        <v>R1016</v>
      </c>
      <c r="Q2309" s="11">
        <f t="shared" si="257"/>
        <v>22271</v>
      </c>
      <c r="R2309" s="9">
        <f t="shared" si="259"/>
        <v>62</v>
      </c>
      <c r="S2309" s="9"/>
      <c r="T2309" s="40">
        <f>COUNTA(Table3[[#This Row],[month]:[age]])</f>
        <v>7</v>
      </c>
    </row>
    <row r="2310" spans="1:20" x14ac:dyDescent="0.25">
      <c r="A2310" t="s">
        <v>2338</v>
      </c>
      <c r="B2310">
        <v>1979</v>
      </c>
      <c r="C2310" t="s">
        <v>35</v>
      </c>
      <c r="D2310">
        <v>12</v>
      </c>
      <c r="E2310">
        <v>0</v>
      </c>
      <c r="F2310" s="42">
        <v>45863.21</v>
      </c>
      <c r="G2310" t="s">
        <v>11</v>
      </c>
      <c r="H2310" t="s">
        <v>16</v>
      </c>
      <c r="I2310" t="s">
        <v>13</v>
      </c>
      <c r="J2310" s="7">
        <f t="shared" si="254"/>
        <v>0</v>
      </c>
      <c r="K2310" s="9" t="str">
        <f t="shared" si="258"/>
        <v>Id35</v>
      </c>
      <c r="L2310" s="8" t="str">
        <f t="shared" si="255"/>
        <v>Aug</v>
      </c>
      <c r="M2310" s="9">
        <f t="shared" si="253"/>
        <v>1979</v>
      </c>
      <c r="N2310" s="8" t="str" cm="1">
        <f t="array" ref="N2310">IF(G2310="?",INDEX($G$2:$G$2344,MODE(MATCH($G$2:$G$2344,$G$2:$G$2344,0))),G2310)</f>
        <v>tier - 2</v>
      </c>
      <c r="O2310" s="8" t="str" cm="1">
        <f t="array" ref="O2310">IF(H2310="?",INDEX($H$2:$H$2344,MODE(MATCH($H$2:$H$2344,$H$2:$H$2344,0))),H2310)</f>
        <v>tier - 1</v>
      </c>
      <c r="P2310" s="8" t="str">
        <f t="shared" si="256"/>
        <v>R1013</v>
      </c>
      <c r="Q2310" s="11">
        <f t="shared" si="257"/>
        <v>29079</v>
      </c>
      <c r="R2310" s="9">
        <f t="shared" si="259"/>
        <v>43</v>
      </c>
      <c r="S2310" s="9"/>
      <c r="T2310" s="40">
        <f>COUNTA(Table3[[#This Row],[month]:[age]])</f>
        <v>7</v>
      </c>
    </row>
    <row r="2311" spans="1:20" x14ac:dyDescent="0.25">
      <c r="A2311" t="s">
        <v>2339</v>
      </c>
      <c r="B2311">
        <v>1985</v>
      </c>
      <c r="C2311" t="s">
        <v>20</v>
      </c>
      <c r="D2311">
        <v>30</v>
      </c>
      <c r="E2311">
        <v>2</v>
      </c>
      <c r="F2311" s="42">
        <v>46113.51</v>
      </c>
      <c r="G2311" t="s">
        <v>11</v>
      </c>
      <c r="H2311" t="s">
        <v>12</v>
      </c>
      <c r="I2311" t="s">
        <v>42</v>
      </c>
      <c r="J2311" s="7">
        <f t="shared" si="254"/>
        <v>0</v>
      </c>
      <c r="K2311" s="9" t="str">
        <f t="shared" si="258"/>
        <v>Id34</v>
      </c>
      <c r="L2311" s="8" t="str">
        <f t="shared" si="255"/>
        <v>Sep</v>
      </c>
      <c r="M2311" s="9">
        <f t="shared" si="253"/>
        <v>1985</v>
      </c>
      <c r="N2311" s="8" t="str" cm="1">
        <f t="array" ref="N2311">IF(G2311="?",INDEX($G$2:$G$2344,MODE(MATCH($G$2:$G$2344,$G$2:$G$2344,0))),G2311)</f>
        <v>tier - 2</v>
      </c>
      <c r="O2311" s="8" t="str" cm="1">
        <f t="array" ref="O2311">IF(H2311="?",INDEX($H$2:$H$2344,MODE(MATCH($H$2:$H$2344,$H$2:$H$2344,0))),H2311)</f>
        <v>tier - 3</v>
      </c>
      <c r="P2311" s="8" t="str">
        <f t="shared" si="256"/>
        <v>R1011</v>
      </c>
      <c r="Q2311" s="11">
        <f t="shared" si="257"/>
        <v>31320</v>
      </c>
      <c r="R2311" s="9">
        <f t="shared" si="259"/>
        <v>37</v>
      </c>
      <c r="S2311" s="9"/>
      <c r="T2311" s="40">
        <f>COUNTA(Table3[[#This Row],[month]:[age]])</f>
        <v>7</v>
      </c>
    </row>
    <row r="2312" spans="1:20" x14ac:dyDescent="0.25">
      <c r="A2312" t="s">
        <v>2340</v>
      </c>
      <c r="B2312">
        <v>1962</v>
      </c>
      <c r="C2312" t="s">
        <v>30</v>
      </c>
      <c r="D2312">
        <v>4</v>
      </c>
      <c r="E2312">
        <v>3</v>
      </c>
      <c r="F2312" s="42">
        <v>46130.53</v>
      </c>
      <c r="G2312" t="s">
        <v>16</v>
      </c>
      <c r="H2312" t="s">
        <v>16</v>
      </c>
      <c r="I2312" t="s">
        <v>23</v>
      </c>
      <c r="J2312" s="7">
        <f t="shared" si="254"/>
        <v>0</v>
      </c>
      <c r="K2312" s="9" t="str">
        <f t="shared" si="258"/>
        <v>Id33</v>
      </c>
      <c r="L2312" s="8" t="str">
        <f t="shared" si="255"/>
        <v>Dec</v>
      </c>
      <c r="M2312" s="9">
        <f t="shared" si="253"/>
        <v>1962</v>
      </c>
      <c r="N2312" s="8" t="str" cm="1">
        <f t="array" ref="N2312">IF(G2312="?",INDEX($G$2:$G$2344,MODE(MATCH($G$2:$G$2344,$G$2:$G$2344,0))),G2312)</f>
        <v>tier - 1</v>
      </c>
      <c r="O2312" s="8" t="str" cm="1">
        <f t="array" ref="O2312">IF(H2312="?",INDEX($H$2:$H$2344,MODE(MATCH($H$2:$H$2344,$H$2:$H$2344,0))),H2312)</f>
        <v>tier - 1</v>
      </c>
      <c r="P2312" s="8" t="str">
        <f t="shared" si="256"/>
        <v>R1012</v>
      </c>
      <c r="Q2312" s="11">
        <f t="shared" si="257"/>
        <v>22984</v>
      </c>
      <c r="R2312" s="9">
        <f t="shared" si="259"/>
        <v>60</v>
      </c>
      <c r="S2312" s="9"/>
      <c r="T2312" s="40">
        <f>COUNTA(Table3[[#This Row],[month]:[age]])</f>
        <v>7</v>
      </c>
    </row>
    <row r="2313" spans="1:20" x14ac:dyDescent="0.25">
      <c r="A2313" t="s">
        <v>2341</v>
      </c>
      <c r="B2313">
        <v>1976</v>
      </c>
      <c r="C2313" t="s">
        <v>30</v>
      </c>
      <c r="D2313">
        <v>2</v>
      </c>
      <c r="E2313">
        <v>3</v>
      </c>
      <c r="F2313" s="42">
        <v>46151.12</v>
      </c>
      <c r="G2313" t="s">
        <v>16</v>
      </c>
      <c r="H2313" t="s">
        <v>12</v>
      </c>
      <c r="I2313" t="s">
        <v>13</v>
      </c>
      <c r="J2313" s="7">
        <f t="shared" si="254"/>
        <v>0</v>
      </c>
      <c r="K2313" s="9" t="str">
        <f t="shared" si="258"/>
        <v>Id32</v>
      </c>
      <c r="L2313" s="8" t="str">
        <f t="shared" si="255"/>
        <v>Dec</v>
      </c>
      <c r="M2313" s="9">
        <f t="shared" si="253"/>
        <v>1976</v>
      </c>
      <c r="N2313" s="8" t="str" cm="1">
        <f t="array" ref="N2313">IF(G2313="?",INDEX($G$2:$G$2344,MODE(MATCH($G$2:$G$2344,$G$2:$G$2344,0))),G2313)</f>
        <v>tier - 1</v>
      </c>
      <c r="O2313" s="8" t="str" cm="1">
        <f t="array" ref="O2313">IF(H2313="?",INDEX($H$2:$H$2344,MODE(MATCH($H$2:$H$2344,$H$2:$H$2344,0))),H2313)</f>
        <v>tier - 3</v>
      </c>
      <c r="P2313" s="8" t="str">
        <f t="shared" si="256"/>
        <v>R1013</v>
      </c>
      <c r="Q2313" s="11">
        <f t="shared" si="257"/>
        <v>28096</v>
      </c>
      <c r="R2313" s="9">
        <f t="shared" si="259"/>
        <v>46</v>
      </c>
      <c r="S2313" s="9"/>
      <c r="T2313" s="40">
        <f>COUNTA(Table3[[#This Row],[month]:[age]])</f>
        <v>7</v>
      </c>
    </row>
    <row r="2314" spans="1:20" x14ac:dyDescent="0.25">
      <c r="A2314" t="s">
        <v>2342</v>
      </c>
      <c r="B2314">
        <v>1978</v>
      </c>
      <c r="C2314" t="s">
        <v>35</v>
      </c>
      <c r="D2314">
        <v>17</v>
      </c>
      <c r="E2314">
        <v>2</v>
      </c>
      <c r="F2314" s="42">
        <v>46200.99</v>
      </c>
      <c r="G2314" t="s">
        <v>16</v>
      </c>
      <c r="H2314" t="s">
        <v>16</v>
      </c>
      <c r="I2314" t="s">
        <v>13</v>
      </c>
      <c r="J2314" s="7">
        <f t="shared" si="254"/>
        <v>0</v>
      </c>
      <c r="K2314" s="9" t="str">
        <f t="shared" si="258"/>
        <v>Id31</v>
      </c>
      <c r="L2314" s="8" t="str">
        <f t="shared" si="255"/>
        <v>Aug</v>
      </c>
      <c r="M2314" s="9">
        <f t="shared" si="253"/>
        <v>1978</v>
      </c>
      <c r="N2314" s="8" t="str" cm="1">
        <f t="array" ref="N2314">IF(G2314="?",INDEX($G$2:$G$2344,MODE(MATCH($G$2:$G$2344,$G$2:$G$2344,0))),G2314)</f>
        <v>tier - 1</v>
      </c>
      <c r="O2314" s="8" t="str" cm="1">
        <f t="array" ref="O2314">IF(H2314="?",INDEX($H$2:$H$2344,MODE(MATCH($H$2:$H$2344,$H$2:$H$2344,0))),H2314)</f>
        <v>tier - 1</v>
      </c>
      <c r="P2314" s="8" t="str">
        <f t="shared" si="256"/>
        <v>R1013</v>
      </c>
      <c r="Q2314" s="11">
        <f t="shared" si="257"/>
        <v>28719</v>
      </c>
      <c r="R2314" s="9">
        <f t="shared" si="259"/>
        <v>44</v>
      </c>
      <c r="S2314" s="9"/>
      <c r="T2314" s="40">
        <f>COUNTA(Table3[[#This Row],[month]:[age]])</f>
        <v>7</v>
      </c>
    </row>
    <row r="2315" spans="1:20" x14ac:dyDescent="0.25">
      <c r="A2315" t="s">
        <v>2343</v>
      </c>
      <c r="B2315">
        <v>1971</v>
      </c>
      <c r="C2315" t="s">
        <v>30</v>
      </c>
      <c r="D2315">
        <v>6</v>
      </c>
      <c r="E2315">
        <v>3</v>
      </c>
      <c r="F2315" s="42">
        <v>46255.11</v>
      </c>
      <c r="G2315" t="s">
        <v>16</v>
      </c>
      <c r="H2315" t="s">
        <v>12</v>
      </c>
      <c r="I2315" t="s">
        <v>247</v>
      </c>
      <c r="J2315" s="7">
        <f t="shared" si="254"/>
        <v>0</v>
      </c>
      <c r="K2315" s="9" t="str">
        <f t="shared" si="258"/>
        <v>Id30</v>
      </c>
      <c r="L2315" s="8" t="str">
        <f t="shared" si="255"/>
        <v>Dec</v>
      </c>
      <c r="M2315" s="9">
        <f t="shared" si="253"/>
        <v>1971</v>
      </c>
      <c r="N2315" s="8" t="str" cm="1">
        <f t="array" ref="N2315">IF(G2315="?",INDEX($G$2:$G$2344,MODE(MATCH($G$2:$G$2344,$G$2:$G$2344,0))),G2315)</f>
        <v>tier - 1</v>
      </c>
      <c r="O2315" s="8" t="str" cm="1">
        <f t="array" ref="O2315">IF(H2315="?",INDEX($H$2:$H$2344,MODE(MATCH($H$2:$H$2344,$H$2:$H$2344,0))),H2315)</f>
        <v>tier - 3</v>
      </c>
      <c r="P2315" s="8" t="str">
        <f t="shared" si="256"/>
        <v>R1024</v>
      </c>
      <c r="Q2315" s="11">
        <f t="shared" si="257"/>
        <v>26273</v>
      </c>
      <c r="R2315" s="9">
        <f t="shared" si="259"/>
        <v>51</v>
      </c>
      <c r="S2315" s="9"/>
      <c r="T2315" s="40">
        <f>COUNTA(Table3[[#This Row],[month]:[age]])</f>
        <v>7</v>
      </c>
    </row>
    <row r="2316" spans="1:20" x14ac:dyDescent="0.25">
      <c r="A2316" t="s">
        <v>2344</v>
      </c>
      <c r="B2316">
        <v>1961</v>
      </c>
      <c r="C2316" t="s">
        <v>35</v>
      </c>
      <c r="D2316">
        <v>8</v>
      </c>
      <c r="E2316">
        <v>0</v>
      </c>
      <c r="F2316" s="42">
        <v>46599.11</v>
      </c>
      <c r="G2316" t="s">
        <v>16</v>
      </c>
      <c r="H2316" t="s">
        <v>16</v>
      </c>
      <c r="I2316" t="s">
        <v>13</v>
      </c>
      <c r="J2316" s="7">
        <f t="shared" si="254"/>
        <v>0</v>
      </c>
      <c r="K2316" s="9" t="str">
        <f t="shared" si="258"/>
        <v>Id29</v>
      </c>
      <c r="L2316" s="8" t="str">
        <f t="shared" si="255"/>
        <v>Aug</v>
      </c>
      <c r="M2316" s="9">
        <f t="shared" si="253"/>
        <v>1961</v>
      </c>
      <c r="N2316" s="8" t="str" cm="1">
        <f t="array" ref="N2316">IF(G2316="?",INDEX($G$2:$G$2344,MODE(MATCH($G$2:$G$2344,$G$2:$G$2344,0))),G2316)</f>
        <v>tier - 1</v>
      </c>
      <c r="O2316" s="8" t="str" cm="1">
        <f t="array" ref="O2316">IF(H2316="?",INDEX($H$2:$H$2344,MODE(MATCH($H$2:$H$2344,$H$2:$H$2344,0))),H2316)</f>
        <v>tier - 1</v>
      </c>
      <c r="P2316" s="8" t="str">
        <f t="shared" si="256"/>
        <v>R1013</v>
      </c>
      <c r="Q2316" s="11">
        <f t="shared" si="257"/>
        <v>22501</v>
      </c>
      <c r="R2316" s="9">
        <f t="shared" si="259"/>
        <v>61</v>
      </c>
      <c r="S2316" s="9"/>
      <c r="T2316" s="40">
        <f>COUNTA(Table3[[#This Row],[month]:[age]])</f>
        <v>7</v>
      </c>
    </row>
    <row r="2317" spans="1:20" x14ac:dyDescent="0.25">
      <c r="A2317" t="s">
        <v>2345</v>
      </c>
      <c r="B2317">
        <v>1969</v>
      </c>
      <c r="C2317" t="s">
        <v>18</v>
      </c>
      <c r="D2317">
        <v>23</v>
      </c>
      <c r="E2317">
        <v>3</v>
      </c>
      <c r="F2317" s="42">
        <v>46661.440000000002</v>
      </c>
      <c r="G2317" t="s">
        <v>16</v>
      </c>
      <c r="H2317" t="s">
        <v>12</v>
      </c>
      <c r="I2317" t="s">
        <v>23</v>
      </c>
      <c r="J2317" s="7">
        <f t="shared" si="254"/>
        <v>0</v>
      </c>
      <c r="K2317" s="9" t="str">
        <f t="shared" si="258"/>
        <v>Id28</v>
      </c>
      <c r="L2317" s="8" t="str">
        <f t="shared" si="255"/>
        <v>Jun</v>
      </c>
      <c r="M2317" s="9">
        <f t="shared" si="253"/>
        <v>1969</v>
      </c>
      <c r="N2317" s="8" t="str" cm="1">
        <f t="array" ref="N2317">IF(G2317="?",INDEX($G$2:$G$2344,MODE(MATCH($G$2:$G$2344,$G$2:$G$2344,0))),G2317)</f>
        <v>tier - 1</v>
      </c>
      <c r="O2317" s="8" t="str" cm="1">
        <f t="array" ref="O2317">IF(H2317="?",INDEX($H$2:$H$2344,MODE(MATCH($H$2:$H$2344,$H$2:$H$2344,0))),H2317)</f>
        <v>tier - 3</v>
      </c>
      <c r="P2317" s="8" t="str">
        <f t="shared" si="256"/>
        <v>R1012</v>
      </c>
      <c r="Q2317" s="11">
        <f t="shared" si="257"/>
        <v>25377</v>
      </c>
      <c r="R2317" s="9">
        <f t="shared" si="259"/>
        <v>53</v>
      </c>
      <c r="S2317" s="9"/>
      <c r="T2317" s="40">
        <f>COUNTA(Table3[[#This Row],[month]:[age]])</f>
        <v>7</v>
      </c>
    </row>
    <row r="2318" spans="1:20" x14ac:dyDescent="0.25">
      <c r="A2318" t="s">
        <v>2346</v>
      </c>
      <c r="B2318">
        <v>1960</v>
      </c>
      <c r="C2318" t="s">
        <v>15</v>
      </c>
      <c r="D2318">
        <v>17</v>
      </c>
      <c r="E2318">
        <v>3</v>
      </c>
      <c r="F2318" s="42">
        <v>46718.16</v>
      </c>
      <c r="G2318" t="s">
        <v>16</v>
      </c>
      <c r="H2318" t="s">
        <v>16</v>
      </c>
      <c r="I2318" t="s">
        <v>23</v>
      </c>
      <c r="J2318" s="7">
        <f t="shared" si="254"/>
        <v>0</v>
      </c>
      <c r="K2318" s="9" t="str">
        <f t="shared" si="258"/>
        <v>Id27</v>
      </c>
      <c r="L2318" s="8" t="str">
        <f t="shared" si="255"/>
        <v>Nov</v>
      </c>
      <c r="M2318" s="9">
        <f t="shared" si="253"/>
        <v>1960</v>
      </c>
      <c r="N2318" s="8" t="str" cm="1">
        <f t="array" ref="N2318">IF(G2318="?",INDEX($G$2:$G$2344,MODE(MATCH($G$2:$G$2344,$G$2:$G$2344,0))),G2318)</f>
        <v>tier - 1</v>
      </c>
      <c r="O2318" s="8" t="str" cm="1">
        <f t="array" ref="O2318">IF(H2318="?",INDEX($H$2:$H$2344,MODE(MATCH($H$2:$H$2344,$H$2:$H$2344,0))),H2318)</f>
        <v>tier - 1</v>
      </c>
      <c r="P2318" s="8" t="str">
        <f t="shared" si="256"/>
        <v>R1012</v>
      </c>
      <c r="Q2318" s="11">
        <f t="shared" si="257"/>
        <v>22237</v>
      </c>
      <c r="R2318" s="9">
        <f t="shared" si="259"/>
        <v>62</v>
      </c>
      <c r="S2318" s="9"/>
      <c r="T2318" s="40">
        <f>COUNTA(Table3[[#This Row],[month]:[age]])</f>
        <v>7</v>
      </c>
    </row>
    <row r="2319" spans="1:20" x14ac:dyDescent="0.25">
      <c r="A2319" t="s">
        <v>2347</v>
      </c>
      <c r="B2319">
        <v>1958</v>
      </c>
      <c r="C2319" t="s">
        <v>20</v>
      </c>
      <c r="D2319">
        <v>15</v>
      </c>
      <c r="E2319">
        <v>0</v>
      </c>
      <c r="F2319" s="42">
        <v>46889.26</v>
      </c>
      <c r="G2319" t="s">
        <v>11</v>
      </c>
      <c r="H2319" t="s">
        <v>12</v>
      </c>
      <c r="I2319" t="s">
        <v>13</v>
      </c>
      <c r="J2319" s="7">
        <f t="shared" si="254"/>
        <v>0</v>
      </c>
      <c r="K2319" s="9" t="str">
        <f t="shared" si="258"/>
        <v>Id26</v>
      </c>
      <c r="L2319" s="8" t="str">
        <f t="shared" si="255"/>
        <v>Sep</v>
      </c>
      <c r="M2319" s="9">
        <f t="shared" si="253"/>
        <v>1958</v>
      </c>
      <c r="N2319" s="8" t="str" cm="1">
        <f t="array" ref="N2319">IF(G2319="?",INDEX($G$2:$G$2344,MODE(MATCH($G$2:$G$2344,$G$2:$G$2344,0))),G2319)</f>
        <v>tier - 2</v>
      </c>
      <c r="O2319" s="8" t="str" cm="1">
        <f t="array" ref="O2319">IF(H2319="?",INDEX($H$2:$H$2344,MODE(MATCH($H$2:$H$2344,$H$2:$H$2344,0))),H2319)</f>
        <v>tier - 3</v>
      </c>
      <c r="P2319" s="8" t="str">
        <f t="shared" si="256"/>
        <v>R1013</v>
      </c>
      <c r="Q2319" s="11">
        <f t="shared" si="257"/>
        <v>21443</v>
      </c>
      <c r="R2319" s="9">
        <f t="shared" si="259"/>
        <v>64</v>
      </c>
      <c r="S2319" s="9"/>
      <c r="T2319" s="40">
        <f>COUNTA(Table3[[#This Row],[month]:[age]])</f>
        <v>7</v>
      </c>
    </row>
    <row r="2320" spans="1:20" x14ac:dyDescent="0.25">
      <c r="A2320" t="s">
        <v>2348</v>
      </c>
      <c r="B2320">
        <v>1959</v>
      </c>
      <c r="C2320" t="s">
        <v>10</v>
      </c>
      <c r="D2320">
        <v>14</v>
      </c>
      <c r="E2320">
        <v>0</v>
      </c>
      <c r="F2320" s="42">
        <v>47055.53</v>
      </c>
      <c r="G2320" t="s">
        <v>11</v>
      </c>
      <c r="H2320" t="s">
        <v>16</v>
      </c>
      <c r="I2320" t="s">
        <v>13</v>
      </c>
      <c r="J2320" s="7">
        <f t="shared" si="254"/>
        <v>0</v>
      </c>
      <c r="K2320" s="9" t="str">
        <f t="shared" si="258"/>
        <v>Id25</v>
      </c>
      <c r="L2320" s="8" t="str">
        <f t="shared" si="255"/>
        <v>Jul</v>
      </c>
      <c r="M2320" s="9">
        <f t="shared" si="253"/>
        <v>1959</v>
      </c>
      <c r="N2320" s="8" t="str" cm="1">
        <f t="array" ref="N2320">IF(G2320="?",INDEX($G$2:$G$2344,MODE(MATCH($G$2:$G$2344,$G$2:$G$2344,0))),G2320)</f>
        <v>tier - 2</v>
      </c>
      <c r="O2320" s="8" t="str" cm="1">
        <f t="array" ref="O2320">IF(H2320="?",INDEX($H$2:$H$2344,MODE(MATCH($H$2:$H$2344,$H$2:$H$2344,0))),H2320)</f>
        <v>tier - 1</v>
      </c>
      <c r="P2320" s="8" t="str">
        <f t="shared" si="256"/>
        <v>R1013</v>
      </c>
      <c r="Q2320" s="11">
        <f t="shared" si="257"/>
        <v>21745</v>
      </c>
      <c r="R2320" s="9">
        <f t="shared" si="259"/>
        <v>63</v>
      </c>
      <c r="S2320" s="9"/>
      <c r="T2320" s="40">
        <f>COUNTA(Table3[[#This Row],[month]:[age]])</f>
        <v>7</v>
      </c>
    </row>
    <row r="2321" spans="1:20" x14ac:dyDescent="0.25">
      <c r="A2321" t="s">
        <v>2349</v>
      </c>
      <c r="B2321">
        <v>1970</v>
      </c>
      <c r="C2321" t="s">
        <v>30</v>
      </c>
      <c r="D2321">
        <v>28</v>
      </c>
      <c r="E2321">
        <v>2</v>
      </c>
      <c r="F2321" s="42">
        <v>47269.85</v>
      </c>
      <c r="G2321" t="s">
        <v>16</v>
      </c>
      <c r="H2321" t="s">
        <v>11</v>
      </c>
      <c r="I2321" t="s">
        <v>13</v>
      </c>
      <c r="J2321" s="7">
        <f t="shared" si="254"/>
        <v>0</v>
      </c>
      <c r="K2321" s="9" t="str">
        <f t="shared" si="258"/>
        <v>Id24</v>
      </c>
      <c r="L2321" s="8" t="str">
        <f t="shared" si="255"/>
        <v>Dec</v>
      </c>
      <c r="M2321" s="9">
        <f t="shared" si="253"/>
        <v>1970</v>
      </c>
      <c r="N2321" s="8" t="str" cm="1">
        <f t="array" ref="N2321">IF(G2321="?",INDEX($G$2:$G$2344,MODE(MATCH($G$2:$G$2344,$G$2:$G$2344,0))),G2321)</f>
        <v>tier - 1</v>
      </c>
      <c r="O2321" s="8" t="str" cm="1">
        <f t="array" ref="O2321">IF(H2321="?",INDEX($H$2:$H$2344,MODE(MATCH($H$2:$H$2344,$H$2:$H$2344,0))),H2321)</f>
        <v>tier - 2</v>
      </c>
      <c r="P2321" s="8" t="str">
        <f t="shared" si="256"/>
        <v>R1013</v>
      </c>
      <c r="Q2321" s="11">
        <f t="shared" si="257"/>
        <v>25930</v>
      </c>
      <c r="R2321" s="9">
        <f t="shared" si="259"/>
        <v>52</v>
      </c>
      <c r="S2321" s="9"/>
      <c r="T2321" s="40">
        <f>COUNTA(Table3[[#This Row],[month]:[age]])</f>
        <v>7</v>
      </c>
    </row>
    <row r="2322" spans="1:20" x14ac:dyDescent="0.25">
      <c r="A2322" t="s">
        <v>2350</v>
      </c>
      <c r="B2322">
        <v>1958</v>
      </c>
      <c r="C2322" t="s">
        <v>20</v>
      </c>
      <c r="D2322">
        <v>3</v>
      </c>
      <c r="E2322">
        <v>2</v>
      </c>
      <c r="F2322" s="42">
        <v>47291.06</v>
      </c>
      <c r="G2322" t="s">
        <v>11</v>
      </c>
      <c r="H2322" t="s">
        <v>16</v>
      </c>
      <c r="I2322" t="s">
        <v>42</v>
      </c>
      <c r="J2322" s="7">
        <f t="shared" si="254"/>
        <v>0</v>
      </c>
      <c r="K2322" s="9" t="str">
        <f t="shared" si="258"/>
        <v>Id23</v>
      </c>
      <c r="L2322" s="8" t="str">
        <f t="shared" si="255"/>
        <v>Sep</v>
      </c>
      <c r="M2322" s="9">
        <f t="shared" si="253"/>
        <v>1958</v>
      </c>
      <c r="N2322" s="8" t="str" cm="1">
        <f t="array" ref="N2322">IF(G2322="?",INDEX($G$2:$G$2344,MODE(MATCH($G$2:$G$2344,$G$2:$G$2344,0))),G2322)</f>
        <v>tier - 2</v>
      </c>
      <c r="O2322" s="8" t="str" cm="1">
        <f t="array" ref="O2322">IF(H2322="?",INDEX($H$2:$H$2344,MODE(MATCH($H$2:$H$2344,$H$2:$H$2344,0))),H2322)</f>
        <v>tier - 1</v>
      </c>
      <c r="P2322" s="8" t="str">
        <f t="shared" si="256"/>
        <v>R1011</v>
      </c>
      <c r="Q2322" s="11">
        <f t="shared" si="257"/>
        <v>21431</v>
      </c>
      <c r="R2322" s="9">
        <f t="shared" si="259"/>
        <v>64</v>
      </c>
      <c r="S2322" s="9"/>
      <c r="T2322" s="40">
        <f>COUNTA(Table3[[#This Row],[month]:[age]])</f>
        <v>7</v>
      </c>
    </row>
    <row r="2323" spans="1:20" x14ac:dyDescent="0.25">
      <c r="A2323" t="s">
        <v>2351</v>
      </c>
      <c r="B2323">
        <v>1959</v>
      </c>
      <c r="C2323" t="s">
        <v>37</v>
      </c>
      <c r="D2323">
        <v>4</v>
      </c>
      <c r="E2323">
        <v>2</v>
      </c>
      <c r="F2323" s="42">
        <v>47305.31</v>
      </c>
      <c r="G2323" t="s">
        <v>11</v>
      </c>
      <c r="H2323" t="s">
        <v>16</v>
      </c>
      <c r="I2323" t="s">
        <v>42</v>
      </c>
      <c r="J2323" s="7">
        <f t="shared" si="254"/>
        <v>0</v>
      </c>
      <c r="K2323" s="9" t="str">
        <f t="shared" si="258"/>
        <v>Id22</v>
      </c>
      <c r="L2323" s="8" t="str">
        <f t="shared" si="255"/>
        <v>Oct</v>
      </c>
      <c r="M2323" s="9">
        <f t="shared" si="253"/>
        <v>1959</v>
      </c>
      <c r="N2323" s="8" t="str" cm="1">
        <f t="array" ref="N2323">IF(G2323="?",INDEX($G$2:$G$2344,MODE(MATCH($G$2:$G$2344,$G$2:$G$2344,0))),G2323)</f>
        <v>tier - 2</v>
      </c>
      <c r="O2323" s="8" t="str" cm="1">
        <f t="array" ref="O2323">IF(H2323="?",INDEX($H$2:$H$2344,MODE(MATCH($H$2:$H$2344,$H$2:$H$2344,0))),H2323)</f>
        <v>tier - 1</v>
      </c>
      <c r="P2323" s="8" t="str">
        <f t="shared" si="256"/>
        <v>R1011</v>
      </c>
      <c r="Q2323" s="11">
        <f t="shared" si="257"/>
        <v>21827</v>
      </c>
      <c r="R2323" s="9">
        <f t="shared" si="259"/>
        <v>63</v>
      </c>
      <c r="S2323" s="9"/>
      <c r="T2323" s="40">
        <f>COUNTA(Table3[[#This Row],[month]:[age]])</f>
        <v>7</v>
      </c>
    </row>
    <row r="2324" spans="1:20" x14ac:dyDescent="0.25">
      <c r="A2324" t="s">
        <v>2352</v>
      </c>
      <c r="B2324">
        <v>1961</v>
      </c>
      <c r="C2324" t="s">
        <v>18</v>
      </c>
      <c r="D2324">
        <v>13</v>
      </c>
      <c r="E2324">
        <v>1</v>
      </c>
      <c r="F2324" s="42">
        <v>47403.88</v>
      </c>
      <c r="G2324" t="s">
        <v>16</v>
      </c>
      <c r="H2324" t="s">
        <v>12</v>
      </c>
      <c r="I2324" t="s">
        <v>42</v>
      </c>
      <c r="J2324" s="7">
        <f t="shared" si="254"/>
        <v>0</v>
      </c>
      <c r="K2324" s="9" t="str">
        <f t="shared" si="258"/>
        <v>Id21</v>
      </c>
      <c r="L2324" s="8" t="str">
        <f t="shared" si="255"/>
        <v>Jun</v>
      </c>
      <c r="M2324" s="9">
        <f t="shared" si="253"/>
        <v>1961</v>
      </c>
      <c r="N2324" s="8" t="str" cm="1">
        <f t="array" ref="N2324">IF(G2324="?",INDEX($G$2:$G$2344,MODE(MATCH($G$2:$G$2344,$G$2:$G$2344,0))),G2324)</f>
        <v>tier - 1</v>
      </c>
      <c r="O2324" s="8" t="str" cm="1">
        <f t="array" ref="O2324">IF(H2324="?",INDEX($H$2:$H$2344,MODE(MATCH($H$2:$H$2344,$H$2:$H$2344,0))),H2324)</f>
        <v>tier - 3</v>
      </c>
      <c r="P2324" s="8" t="str">
        <f t="shared" si="256"/>
        <v>R1011</v>
      </c>
      <c r="Q2324" s="11">
        <f t="shared" si="257"/>
        <v>22445</v>
      </c>
      <c r="R2324" s="9">
        <f t="shared" si="259"/>
        <v>61</v>
      </c>
      <c r="S2324" s="9"/>
      <c r="T2324" s="40">
        <f>COUNTA(Table3[[#This Row],[month]:[age]])</f>
        <v>7</v>
      </c>
    </row>
    <row r="2325" spans="1:20" x14ac:dyDescent="0.25">
      <c r="A2325" t="s">
        <v>2353</v>
      </c>
      <c r="B2325">
        <v>1971</v>
      </c>
      <c r="C2325" t="s">
        <v>20</v>
      </c>
      <c r="D2325">
        <v>27</v>
      </c>
      <c r="E2325">
        <v>2</v>
      </c>
      <c r="F2325" s="42">
        <v>47462.89</v>
      </c>
      <c r="G2325" t="s">
        <v>16</v>
      </c>
      <c r="H2325" t="s">
        <v>11</v>
      </c>
      <c r="I2325" t="s">
        <v>13</v>
      </c>
      <c r="J2325" s="7">
        <f t="shared" si="254"/>
        <v>0</v>
      </c>
      <c r="K2325" s="9" t="str">
        <f t="shared" si="258"/>
        <v>Id20</v>
      </c>
      <c r="L2325" s="8" t="str">
        <f t="shared" si="255"/>
        <v>Sep</v>
      </c>
      <c r="M2325" s="9">
        <f t="shared" si="253"/>
        <v>1971</v>
      </c>
      <c r="N2325" s="8" t="str" cm="1">
        <f t="array" ref="N2325">IF(G2325="?",INDEX($G$2:$G$2344,MODE(MATCH($G$2:$G$2344,$G$2:$G$2344,0))),G2325)</f>
        <v>tier - 1</v>
      </c>
      <c r="O2325" s="8" t="str" cm="1">
        <f t="array" ref="O2325">IF(H2325="?",INDEX($H$2:$H$2344,MODE(MATCH($H$2:$H$2344,$H$2:$H$2344,0))),H2325)</f>
        <v>tier - 2</v>
      </c>
      <c r="P2325" s="8" t="str">
        <f t="shared" si="256"/>
        <v>R1013</v>
      </c>
      <c r="Q2325" s="11">
        <f t="shared" si="257"/>
        <v>26203</v>
      </c>
      <c r="R2325" s="9">
        <f t="shared" si="259"/>
        <v>51</v>
      </c>
      <c r="S2325" s="9"/>
      <c r="T2325" s="40">
        <f>COUNTA(Table3[[#This Row],[month]:[age]])</f>
        <v>7</v>
      </c>
    </row>
    <row r="2326" spans="1:20" x14ac:dyDescent="0.25">
      <c r="A2326" t="s">
        <v>2354</v>
      </c>
      <c r="B2326">
        <v>1964</v>
      </c>
      <c r="C2326" t="s">
        <v>15</v>
      </c>
      <c r="D2326">
        <v>7</v>
      </c>
      <c r="E2326">
        <v>2</v>
      </c>
      <c r="F2326" s="42">
        <v>47496.49</v>
      </c>
      <c r="G2326" t="s">
        <v>16</v>
      </c>
      <c r="H2326" t="s">
        <v>12</v>
      </c>
      <c r="I2326" t="s">
        <v>23</v>
      </c>
      <c r="J2326" s="7">
        <f t="shared" si="254"/>
        <v>0</v>
      </c>
      <c r="K2326" s="9" t="str">
        <f t="shared" si="258"/>
        <v>Id19</v>
      </c>
      <c r="L2326" s="8" t="str">
        <f t="shared" si="255"/>
        <v>Nov</v>
      </c>
      <c r="M2326" s="9">
        <f t="shared" si="253"/>
        <v>1964</v>
      </c>
      <c r="N2326" s="8" t="str" cm="1">
        <f t="array" ref="N2326">IF(G2326="?",INDEX($G$2:$G$2344,MODE(MATCH($G$2:$G$2344,$G$2:$G$2344,0))),G2326)</f>
        <v>tier - 1</v>
      </c>
      <c r="O2326" s="8" t="str" cm="1">
        <f t="array" ref="O2326">IF(H2326="?",INDEX($H$2:$H$2344,MODE(MATCH($H$2:$H$2344,$H$2:$H$2344,0))),H2326)</f>
        <v>tier - 3</v>
      </c>
      <c r="P2326" s="8" t="str">
        <f t="shared" si="256"/>
        <v>R1012</v>
      </c>
      <c r="Q2326" s="11">
        <f t="shared" si="257"/>
        <v>23688</v>
      </c>
      <c r="R2326" s="9">
        <f t="shared" si="259"/>
        <v>58</v>
      </c>
      <c r="S2326" s="9"/>
      <c r="T2326" s="40">
        <f>COUNTA(Table3[[#This Row],[month]:[age]])</f>
        <v>7</v>
      </c>
    </row>
    <row r="2327" spans="1:20" x14ac:dyDescent="0.25">
      <c r="A2327" t="s">
        <v>2355</v>
      </c>
      <c r="B2327">
        <v>1963</v>
      </c>
      <c r="C2327" t="s">
        <v>35</v>
      </c>
      <c r="D2327">
        <v>5</v>
      </c>
      <c r="E2327">
        <v>1</v>
      </c>
      <c r="F2327" s="42">
        <v>47896.79</v>
      </c>
      <c r="G2327" t="s">
        <v>16</v>
      </c>
      <c r="H2327" t="s">
        <v>12</v>
      </c>
      <c r="I2327" t="s">
        <v>247</v>
      </c>
      <c r="J2327" s="7">
        <f t="shared" si="254"/>
        <v>0</v>
      </c>
      <c r="K2327" s="9" t="str">
        <f t="shared" si="258"/>
        <v>Id18</v>
      </c>
      <c r="L2327" s="8" t="str">
        <f t="shared" si="255"/>
        <v>Aug</v>
      </c>
      <c r="M2327" s="9">
        <f t="shared" si="253"/>
        <v>1963</v>
      </c>
      <c r="N2327" s="8" t="str" cm="1">
        <f t="array" ref="N2327">IF(G2327="?",INDEX($G$2:$G$2344,MODE(MATCH($G$2:$G$2344,$G$2:$G$2344,0))),G2327)</f>
        <v>tier - 1</v>
      </c>
      <c r="O2327" s="8" t="str" cm="1">
        <f t="array" ref="O2327">IF(H2327="?",INDEX($H$2:$H$2344,MODE(MATCH($H$2:$H$2344,$H$2:$H$2344,0))),H2327)</f>
        <v>tier - 3</v>
      </c>
      <c r="P2327" s="8" t="str">
        <f t="shared" si="256"/>
        <v>R1024</v>
      </c>
      <c r="Q2327" s="11">
        <f t="shared" si="257"/>
        <v>23228</v>
      </c>
      <c r="R2327" s="9">
        <f t="shared" si="259"/>
        <v>59</v>
      </c>
      <c r="S2327" s="9"/>
      <c r="T2327" s="40">
        <f>COUNTA(Table3[[#This Row],[month]:[age]])</f>
        <v>7</v>
      </c>
    </row>
    <row r="2328" spans="1:20" x14ac:dyDescent="0.25">
      <c r="A2328" t="s">
        <v>2356</v>
      </c>
      <c r="B2328">
        <v>1958</v>
      </c>
      <c r="C2328" t="s">
        <v>15</v>
      </c>
      <c r="D2328">
        <v>16</v>
      </c>
      <c r="E2328">
        <v>1</v>
      </c>
      <c r="F2328" s="42">
        <v>47928.03</v>
      </c>
      <c r="G2328" t="s">
        <v>11</v>
      </c>
      <c r="H2328" t="s">
        <v>12</v>
      </c>
      <c r="I2328" t="s">
        <v>42</v>
      </c>
      <c r="J2328" s="7">
        <f t="shared" si="254"/>
        <v>0</v>
      </c>
      <c r="K2328" s="9" t="str">
        <f t="shared" si="258"/>
        <v>Id17</v>
      </c>
      <c r="L2328" s="8" t="str">
        <f t="shared" si="255"/>
        <v>Nov</v>
      </c>
      <c r="M2328" s="9">
        <f t="shared" si="253"/>
        <v>1958</v>
      </c>
      <c r="N2328" s="8" t="str" cm="1">
        <f t="array" ref="N2328">IF(G2328="?",INDEX($G$2:$G$2344,MODE(MATCH($G$2:$G$2344,$G$2:$G$2344,0))),G2328)</f>
        <v>tier - 2</v>
      </c>
      <c r="O2328" s="8" t="str" cm="1">
        <f t="array" ref="O2328">IF(H2328="?",INDEX($H$2:$H$2344,MODE(MATCH($H$2:$H$2344,$H$2:$H$2344,0))),H2328)</f>
        <v>tier - 3</v>
      </c>
      <c r="P2328" s="8" t="str">
        <f t="shared" si="256"/>
        <v>R1011</v>
      </c>
      <c r="Q2328" s="11">
        <f t="shared" si="257"/>
        <v>21505</v>
      </c>
      <c r="R2328" s="9">
        <f t="shared" si="259"/>
        <v>64</v>
      </c>
      <c r="S2328" s="9"/>
      <c r="T2328" s="40">
        <f>COUNTA(Table3[[#This Row],[month]:[age]])</f>
        <v>7</v>
      </c>
    </row>
    <row r="2329" spans="1:20" x14ac:dyDescent="0.25">
      <c r="A2329" t="s">
        <v>2357</v>
      </c>
      <c r="B2329">
        <v>1962</v>
      </c>
      <c r="C2329" t="s">
        <v>35</v>
      </c>
      <c r="D2329">
        <v>27</v>
      </c>
      <c r="E2329">
        <v>0</v>
      </c>
      <c r="F2329" s="42">
        <v>48173.36</v>
      </c>
      <c r="G2329" t="s">
        <v>16</v>
      </c>
      <c r="H2329" t="s">
        <v>12</v>
      </c>
      <c r="I2329" t="s">
        <v>42</v>
      </c>
      <c r="J2329" s="7">
        <f t="shared" si="254"/>
        <v>0</v>
      </c>
      <c r="K2329" s="9" t="str">
        <f t="shared" si="258"/>
        <v>Id16</v>
      </c>
      <c r="L2329" s="8" t="str">
        <f t="shared" si="255"/>
        <v>Aug</v>
      </c>
      <c r="M2329" s="9">
        <f t="shared" si="253"/>
        <v>1962</v>
      </c>
      <c r="N2329" s="8" t="str" cm="1">
        <f t="array" ref="N2329">IF(G2329="?",INDEX($G$2:$G$2344,MODE(MATCH($G$2:$G$2344,$G$2:$G$2344,0))),G2329)</f>
        <v>tier - 1</v>
      </c>
      <c r="O2329" s="8" t="str" cm="1">
        <f t="array" ref="O2329">IF(H2329="?",INDEX($H$2:$H$2344,MODE(MATCH($H$2:$H$2344,$H$2:$H$2344,0))),H2329)</f>
        <v>tier - 3</v>
      </c>
      <c r="P2329" s="8" t="str">
        <f t="shared" si="256"/>
        <v>R1011</v>
      </c>
      <c r="Q2329" s="11">
        <f t="shared" si="257"/>
        <v>22885</v>
      </c>
      <c r="R2329" s="9">
        <f t="shared" si="259"/>
        <v>60</v>
      </c>
      <c r="S2329" s="9"/>
      <c r="T2329" s="40">
        <f>COUNTA(Table3[[#This Row],[month]:[age]])</f>
        <v>7</v>
      </c>
    </row>
    <row r="2330" spans="1:20" x14ac:dyDescent="0.25">
      <c r="A2330" t="s">
        <v>2358</v>
      </c>
      <c r="B2330">
        <v>1961</v>
      </c>
      <c r="C2330" t="s">
        <v>30</v>
      </c>
      <c r="D2330">
        <v>21</v>
      </c>
      <c r="E2330">
        <v>1</v>
      </c>
      <c r="F2330" s="42">
        <v>48517.56</v>
      </c>
      <c r="G2330" t="s">
        <v>16</v>
      </c>
      <c r="H2330" t="s">
        <v>12</v>
      </c>
      <c r="I2330" t="s">
        <v>247</v>
      </c>
      <c r="J2330" s="7">
        <f t="shared" si="254"/>
        <v>0</v>
      </c>
      <c r="K2330" s="9" t="str">
        <f t="shared" si="258"/>
        <v>Id15</v>
      </c>
      <c r="L2330" s="8" t="str">
        <f t="shared" si="255"/>
        <v>Dec</v>
      </c>
      <c r="M2330" s="9">
        <f t="shared" si="253"/>
        <v>1961</v>
      </c>
      <c r="N2330" s="8" t="str" cm="1">
        <f t="array" ref="N2330">IF(G2330="?",INDEX($G$2:$G$2344,MODE(MATCH($G$2:$G$2344,$G$2:$G$2344,0))),G2330)</f>
        <v>tier - 1</v>
      </c>
      <c r="O2330" s="8" t="str" cm="1">
        <f t="array" ref="O2330">IF(H2330="?",INDEX($H$2:$H$2344,MODE(MATCH($H$2:$H$2344,$H$2:$H$2344,0))),H2330)</f>
        <v>tier - 3</v>
      </c>
      <c r="P2330" s="8" t="str">
        <f t="shared" si="256"/>
        <v>R1024</v>
      </c>
      <c r="Q2330" s="11">
        <f t="shared" si="257"/>
        <v>22636</v>
      </c>
      <c r="R2330" s="9">
        <f t="shared" si="259"/>
        <v>61</v>
      </c>
      <c r="S2330" s="9"/>
      <c r="T2330" s="40">
        <f>COUNTA(Table3[[#This Row],[month]:[age]])</f>
        <v>7</v>
      </c>
    </row>
    <row r="2331" spans="1:20" x14ac:dyDescent="0.25">
      <c r="A2331" t="s">
        <v>2359</v>
      </c>
      <c r="B2331">
        <v>1968</v>
      </c>
      <c r="C2331" t="s">
        <v>30</v>
      </c>
      <c r="D2331">
        <v>1</v>
      </c>
      <c r="E2331">
        <v>3</v>
      </c>
      <c r="F2331" s="42">
        <v>48549.18</v>
      </c>
      <c r="G2331" t="s">
        <v>16</v>
      </c>
      <c r="H2331" t="s">
        <v>12</v>
      </c>
      <c r="I2331" t="s">
        <v>168</v>
      </c>
      <c r="J2331" s="7">
        <f t="shared" si="254"/>
        <v>0</v>
      </c>
      <c r="K2331" s="9" t="str">
        <f t="shared" si="258"/>
        <v>Id14</v>
      </c>
      <c r="L2331" s="8" t="str">
        <f t="shared" si="255"/>
        <v>Dec</v>
      </c>
      <c r="M2331" s="9">
        <f t="shared" si="253"/>
        <v>1968</v>
      </c>
      <c r="N2331" s="8" t="str" cm="1">
        <f t="array" ref="N2331">IF(G2331="?",INDEX($G$2:$G$2344,MODE(MATCH($G$2:$G$2344,$G$2:$G$2344,0))),G2331)</f>
        <v>tier - 1</v>
      </c>
      <c r="O2331" s="8" t="str" cm="1">
        <f t="array" ref="O2331">IF(H2331="?",INDEX($H$2:$H$2344,MODE(MATCH($H$2:$H$2344,$H$2:$H$2344,0))),H2331)</f>
        <v>tier - 3</v>
      </c>
      <c r="P2331" s="8" t="str">
        <f t="shared" si="256"/>
        <v>R1016</v>
      </c>
      <c r="Q2331" s="11">
        <f t="shared" si="257"/>
        <v>25173</v>
      </c>
      <c r="R2331" s="9">
        <f t="shared" si="259"/>
        <v>54</v>
      </c>
      <c r="S2331" s="9"/>
      <c r="T2331" s="40">
        <f>COUNTA(Table3[[#This Row],[month]:[age]])</f>
        <v>7</v>
      </c>
    </row>
    <row r="2332" spans="1:20" x14ac:dyDescent="0.25">
      <c r="A2332" t="s">
        <v>2360</v>
      </c>
      <c r="B2332">
        <v>1962</v>
      </c>
      <c r="C2332" t="s">
        <v>37</v>
      </c>
      <c r="D2332">
        <v>11</v>
      </c>
      <c r="E2332">
        <v>0</v>
      </c>
      <c r="F2332" s="42">
        <v>48673.56</v>
      </c>
      <c r="G2332" t="s">
        <v>16</v>
      </c>
      <c r="H2332" t="s">
        <v>11</v>
      </c>
      <c r="I2332" t="s">
        <v>13</v>
      </c>
      <c r="J2332" s="7">
        <f t="shared" si="254"/>
        <v>0</v>
      </c>
      <c r="K2332" s="9" t="str">
        <f t="shared" si="258"/>
        <v>Id13</v>
      </c>
      <c r="L2332" s="8" t="str">
        <f t="shared" si="255"/>
        <v>Oct</v>
      </c>
      <c r="M2332" s="9">
        <f t="shared" si="253"/>
        <v>1962</v>
      </c>
      <c r="N2332" s="8" t="str" cm="1">
        <f t="array" ref="N2332">IF(G2332="?",INDEX($G$2:$G$2344,MODE(MATCH($G$2:$G$2344,$G$2:$G$2344,0))),G2332)</f>
        <v>tier - 1</v>
      </c>
      <c r="O2332" s="8" t="str" cm="1">
        <f t="array" ref="O2332">IF(H2332="?",INDEX($H$2:$H$2344,MODE(MATCH($H$2:$H$2344,$H$2:$H$2344,0))),H2332)</f>
        <v>tier - 2</v>
      </c>
      <c r="P2332" s="8" t="str">
        <f t="shared" si="256"/>
        <v>R1013</v>
      </c>
      <c r="Q2332" s="11">
        <f t="shared" si="257"/>
        <v>22930</v>
      </c>
      <c r="R2332" s="9">
        <f t="shared" si="259"/>
        <v>60</v>
      </c>
      <c r="S2332" s="9"/>
      <c r="T2332" s="40">
        <f>COUNTA(Table3[[#This Row],[month]:[age]])</f>
        <v>7</v>
      </c>
    </row>
    <row r="2333" spans="1:20" x14ac:dyDescent="0.25">
      <c r="A2333" t="s">
        <v>2361</v>
      </c>
      <c r="B2333">
        <v>1965</v>
      </c>
      <c r="C2333" t="s">
        <v>37</v>
      </c>
      <c r="D2333">
        <v>27</v>
      </c>
      <c r="E2333">
        <v>1</v>
      </c>
      <c r="F2333" s="42">
        <v>48675.519999999997</v>
      </c>
      <c r="G2333" t="s">
        <v>16</v>
      </c>
      <c r="H2333" t="s">
        <v>11</v>
      </c>
      <c r="I2333" t="s">
        <v>13</v>
      </c>
      <c r="J2333" s="7">
        <f t="shared" si="254"/>
        <v>0</v>
      </c>
      <c r="K2333" s="9" t="str">
        <f t="shared" si="258"/>
        <v>Id12</v>
      </c>
      <c r="L2333" s="8" t="str">
        <f t="shared" si="255"/>
        <v>Oct</v>
      </c>
      <c r="M2333" s="9">
        <f t="shared" si="253"/>
        <v>1965</v>
      </c>
      <c r="N2333" s="8" t="str" cm="1">
        <f t="array" ref="N2333">IF(G2333="?",INDEX($G$2:$G$2344,MODE(MATCH($G$2:$G$2344,$G$2:$G$2344,0))),G2333)</f>
        <v>tier - 1</v>
      </c>
      <c r="O2333" s="8" t="str" cm="1">
        <f t="array" ref="O2333">IF(H2333="?",INDEX($H$2:$H$2344,MODE(MATCH($H$2:$H$2344,$H$2:$H$2344,0))),H2333)</f>
        <v>tier - 2</v>
      </c>
      <c r="P2333" s="8" t="str">
        <f t="shared" si="256"/>
        <v>R1013</v>
      </c>
      <c r="Q2333" s="11">
        <f t="shared" si="257"/>
        <v>24042</v>
      </c>
      <c r="R2333" s="9">
        <f t="shared" si="259"/>
        <v>57</v>
      </c>
      <c r="S2333" s="9"/>
      <c r="T2333" s="40">
        <f>COUNTA(Table3[[#This Row],[month]:[age]])</f>
        <v>7</v>
      </c>
    </row>
    <row r="2334" spans="1:20" x14ac:dyDescent="0.25">
      <c r="A2334" t="s">
        <v>2362</v>
      </c>
      <c r="B2334">
        <v>1959</v>
      </c>
      <c r="C2334" t="s">
        <v>10</v>
      </c>
      <c r="D2334">
        <v>22</v>
      </c>
      <c r="E2334">
        <v>0</v>
      </c>
      <c r="F2334" s="42">
        <v>48824.45</v>
      </c>
      <c r="G2334" t="s">
        <v>11</v>
      </c>
      <c r="H2334" t="s">
        <v>16</v>
      </c>
      <c r="I2334" t="s">
        <v>42</v>
      </c>
      <c r="J2334" s="7">
        <f t="shared" si="254"/>
        <v>0</v>
      </c>
      <c r="K2334" s="9" t="str">
        <f t="shared" si="258"/>
        <v>Id11</v>
      </c>
      <c r="L2334" s="8" t="str">
        <f t="shared" si="255"/>
        <v>Jul</v>
      </c>
      <c r="M2334" s="9">
        <f t="shared" si="253"/>
        <v>1959</v>
      </c>
      <c r="N2334" s="8" t="str" cm="1">
        <f t="array" ref="N2334">IF(G2334="?",INDEX($G$2:$G$2344,MODE(MATCH($G$2:$G$2344,$G$2:$G$2344,0))),G2334)</f>
        <v>tier - 2</v>
      </c>
      <c r="O2334" s="8" t="str" cm="1">
        <f t="array" ref="O2334">IF(H2334="?",INDEX($H$2:$H$2344,MODE(MATCH($H$2:$H$2344,$H$2:$H$2344,0))),H2334)</f>
        <v>tier - 1</v>
      </c>
      <c r="P2334" s="8" t="str">
        <f t="shared" si="256"/>
        <v>R1011</v>
      </c>
      <c r="Q2334" s="11">
        <f t="shared" si="257"/>
        <v>21753</v>
      </c>
      <c r="R2334" s="9">
        <f t="shared" si="259"/>
        <v>63</v>
      </c>
      <c r="S2334" s="9"/>
      <c r="T2334" s="40">
        <f>COUNTA(Table3[[#This Row],[month]:[age]])</f>
        <v>7</v>
      </c>
    </row>
    <row r="2335" spans="1:20" x14ac:dyDescent="0.25">
      <c r="A2335" t="s">
        <v>2363</v>
      </c>
      <c r="B2335">
        <v>1978</v>
      </c>
      <c r="C2335" t="s">
        <v>30</v>
      </c>
      <c r="D2335">
        <v>29</v>
      </c>
      <c r="E2335">
        <v>0</v>
      </c>
      <c r="F2335" s="42">
        <v>48885.14</v>
      </c>
      <c r="G2335" t="s">
        <v>16</v>
      </c>
      <c r="H2335" t="s">
        <v>11</v>
      </c>
      <c r="I2335" t="s">
        <v>13</v>
      </c>
      <c r="J2335" s="7">
        <f t="shared" si="254"/>
        <v>0</v>
      </c>
      <c r="K2335" s="9" t="str">
        <f t="shared" si="258"/>
        <v>Id10</v>
      </c>
      <c r="L2335" s="8" t="str">
        <f t="shared" si="255"/>
        <v>Dec</v>
      </c>
      <c r="M2335" s="9">
        <f t="shared" si="253"/>
        <v>1978</v>
      </c>
      <c r="N2335" s="8" t="str" cm="1">
        <f t="array" ref="N2335">IF(G2335="?",INDEX($G$2:$G$2344,MODE(MATCH($G$2:$G$2344,$G$2:$G$2344,0))),G2335)</f>
        <v>tier - 1</v>
      </c>
      <c r="O2335" s="8" t="str" cm="1">
        <f t="array" ref="O2335">IF(H2335="?",INDEX($H$2:$H$2344,MODE(MATCH($H$2:$H$2344,$H$2:$H$2344,0))),H2335)</f>
        <v>tier - 2</v>
      </c>
      <c r="P2335" s="8" t="str">
        <f t="shared" si="256"/>
        <v>R1013</v>
      </c>
      <c r="Q2335" s="11">
        <f t="shared" si="257"/>
        <v>28853</v>
      </c>
      <c r="R2335" s="9">
        <f t="shared" si="259"/>
        <v>44</v>
      </c>
      <c r="S2335" s="9"/>
      <c r="T2335" s="40">
        <f>COUNTA(Table3[[#This Row],[month]:[age]])</f>
        <v>7</v>
      </c>
    </row>
    <row r="2336" spans="1:20" x14ac:dyDescent="0.25">
      <c r="A2336" t="s">
        <v>2364</v>
      </c>
      <c r="B2336">
        <v>1963</v>
      </c>
      <c r="C2336" t="s">
        <v>20</v>
      </c>
      <c r="D2336">
        <v>4</v>
      </c>
      <c r="E2336">
        <v>1</v>
      </c>
      <c r="F2336" s="42">
        <v>48970.25</v>
      </c>
      <c r="G2336" t="s">
        <v>16</v>
      </c>
      <c r="H2336" t="s">
        <v>11</v>
      </c>
      <c r="I2336" t="s">
        <v>13</v>
      </c>
      <c r="J2336" s="7">
        <f t="shared" si="254"/>
        <v>0</v>
      </c>
      <c r="K2336" s="9" t="str">
        <f t="shared" si="258"/>
        <v>Id9</v>
      </c>
      <c r="L2336" s="8" t="str">
        <f t="shared" si="255"/>
        <v>Sep</v>
      </c>
      <c r="M2336" s="9">
        <f t="shared" si="253"/>
        <v>1963</v>
      </c>
      <c r="N2336" s="8" t="str" cm="1">
        <f t="array" ref="N2336">IF(G2336="?",INDEX($G$2:$G$2344,MODE(MATCH($G$2:$G$2344,$G$2:$G$2344,0))),G2336)</f>
        <v>tier - 1</v>
      </c>
      <c r="O2336" s="8" t="str" cm="1">
        <f t="array" ref="O2336">IF(H2336="?",INDEX($H$2:$H$2344,MODE(MATCH($H$2:$H$2344,$H$2:$H$2344,0))),H2336)</f>
        <v>tier - 2</v>
      </c>
      <c r="P2336" s="8" t="str">
        <f t="shared" si="256"/>
        <v>R1013</v>
      </c>
      <c r="Q2336" s="11">
        <f t="shared" si="257"/>
        <v>23258</v>
      </c>
      <c r="R2336" s="9">
        <f t="shared" si="259"/>
        <v>59</v>
      </c>
      <c r="S2336" s="9"/>
      <c r="T2336" s="40">
        <f>COUNTA(Table3[[#This Row],[month]:[age]])</f>
        <v>7</v>
      </c>
    </row>
    <row r="2337" spans="1:20" x14ac:dyDescent="0.25">
      <c r="A2337" t="s">
        <v>2365</v>
      </c>
      <c r="B2337">
        <v>1958</v>
      </c>
      <c r="C2337" t="s">
        <v>18</v>
      </c>
      <c r="D2337">
        <v>27</v>
      </c>
      <c r="E2337">
        <v>2</v>
      </c>
      <c r="F2337" s="42">
        <v>49577.66</v>
      </c>
      <c r="G2337" t="s">
        <v>11</v>
      </c>
      <c r="H2337" t="s">
        <v>11</v>
      </c>
      <c r="I2337" t="s">
        <v>13</v>
      </c>
      <c r="J2337" s="7">
        <f t="shared" si="254"/>
        <v>0</v>
      </c>
      <c r="K2337" s="9" t="str">
        <f t="shared" si="258"/>
        <v>Id8</v>
      </c>
      <c r="L2337" s="8" t="str">
        <f t="shared" si="255"/>
        <v>Jun</v>
      </c>
      <c r="M2337" s="9">
        <f t="shared" si="253"/>
        <v>1958</v>
      </c>
      <c r="N2337" s="8" t="str" cm="1">
        <f t="array" ref="N2337">IF(G2337="?",INDEX($G$2:$G$2344,MODE(MATCH($G$2:$G$2344,$G$2:$G$2344,0))),G2337)</f>
        <v>tier - 2</v>
      </c>
      <c r="O2337" s="8" t="str" cm="1">
        <f t="array" ref="O2337">IF(H2337="?",INDEX($H$2:$H$2344,MODE(MATCH($H$2:$H$2344,$H$2:$H$2344,0))),H2337)</f>
        <v>tier - 2</v>
      </c>
      <c r="P2337" s="8" t="str">
        <f t="shared" si="256"/>
        <v>R1013</v>
      </c>
      <c r="Q2337" s="11">
        <f t="shared" si="257"/>
        <v>21363</v>
      </c>
      <c r="R2337" s="9">
        <f t="shared" si="259"/>
        <v>64</v>
      </c>
      <c r="S2337" s="9"/>
      <c r="T2337" s="40">
        <f>COUNTA(Table3[[#This Row],[month]:[age]])</f>
        <v>7</v>
      </c>
    </row>
    <row r="2338" spans="1:20" x14ac:dyDescent="0.25">
      <c r="A2338" t="s">
        <v>2366</v>
      </c>
      <c r="B2338">
        <v>1994</v>
      </c>
      <c r="C2338" t="s">
        <v>37</v>
      </c>
      <c r="D2338">
        <v>27</v>
      </c>
      <c r="E2338">
        <v>1</v>
      </c>
      <c r="F2338" s="42">
        <v>51194.559999999998</v>
      </c>
      <c r="G2338" t="s">
        <v>16</v>
      </c>
      <c r="H2338" t="s">
        <v>12</v>
      </c>
      <c r="I2338" t="s">
        <v>42</v>
      </c>
      <c r="J2338" s="7">
        <f t="shared" si="254"/>
        <v>0</v>
      </c>
      <c r="K2338" s="9" t="str">
        <f t="shared" si="258"/>
        <v>Id7</v>
      </c>
      <c r="L2338" s="8" t="str">
        <f t="shared" si="255"/>
        <v>Oct</v>
      </c>
      <c r="M2338" s="9">
        <f t="shared" si="253"/>
        <v>1994</v>
      </c>
      <c r="N2338" s="8" t="str" cm="1">
        <f t="array" ref="N2338">IF(G2338="?",INDEX($G$2:$G$2344,MODE(MATCH($G$2:$G$2344,$G$2:$G$2344,0))),G2338)</f>
        <v>tier - 1</v>
      </c>
      <c r="O2338" s="8" t="str" cm="1">
        <f t="array" ref="O2338">IF(H2338="?",INDEX($H$2:$H$2344,MODE(MATCH($H$2:$H$2344,$H$2:$H$2344,0))),H2338)</f>
        <v>tier - 3</v>
      </c>
      <c r="P2338" s="8" t="str">
        <f t="shared" si="256"/>
        <v>R1011</v>
      </c>
      <c r="Q2338" s="11">
        <f t="shared" si="257"/>
        <v>34634</v>
      </c>
      <c r="R2338" s="9">
        <f t="shared" si="259"/>
        <v>28</v>
      </c>
      <c r="S2338" s="9"/>
      <c r="T2338" s="40">
        <f>COUNTA(Table3[[#This Row],[month]:[age]])</f>
        <v>7</v>
      </c>
    </row>
    <row r="2339" spans="1:20" x14ac:dyDescent="0.25">
      <c r="A2339" t="s">
        <v>2367</v>
      </c>
      <c r="B2339">
        <v>1962</v>
      </c>
      <c r="C2339" t="s">
        <v>35</v>
      </c>
      <c r="D2339">
        <v>4</v>
      </c>
      <c r="E2339">
        <v>0</v>
      </c>
      <c r="F2339" s="42">
        <v>52590.83</v>
      </c>
      <c r="G2339" t="s">
        <v>16</v>
      </c>
      <c r="H2339" t="s">
        <v>12</v>
      </c>
      <c r="I2339" t="s">
        <v>42</v>
      </c>
      <c r="J2339" s="7">
        <f t="shared" si="254"/>
        <v>0</v>
      </c>
      <c r="K2339" s="9" t="str">
        <f t="shared" si="258"/>
        <v>Id6</v>
      </c>
      <c r="L2339" s="8" t="str">
        <f t="shared" si="255"/>
        <v>Aug</v>
      </c>
      <c r="M2339" s="9">
        <f t="shared" si="253"/>
        <v>1962</v>
      </c>
      <c r="N2339" s="8" t="str" cm="1">
        <f t="array" ref="N2339">IF(G2339="?",INDEX($G$2:$G$2344,MODE(MATCH($G$2:$G$2344,$G$2:$G$2344,0))),G2339)</f>
        <v>tier - 1</v>
      </c>
      <c r="O2339" s="8" t="str" cm="1">
        <f t="array" ref="O2339">IF(H2339="?",INDEX($H$2:$H$2344,MODE(MATCH($H$2:$H$2344,$H$2:$H$2344,0))),H2339)</f>
        <v>tier - 3</v>
      </c>
      <c r="P2339" s="8" t="str">
        <f t="shared" si="256"/>
        <v>R1011</v>
      </c>
      <c r="Q2339" s="11">
        <f t="shared" si="257"/>
        <v>22862</v>
      </c>
      <c r="R2339" s="9">
        <f t="shared" si="259"/>
        <v>60</v>
      </c>
      <c r="S2339" s="9"/>
      <c r="T2339" s="40">
        <f>COUNTA(Table3[[#This Row],[month]:[age]])</f>
        <v>7</v>
      </c>
    </row>
    <row r="2340" spans="1:20" x14ac:dyDescent="0.25">
      <c r="A2340" t="s">
        <v>2368</v>
      </c>
      <c r="B2340">
        <v>1989</v>
      </c>
      <c r="C2340" t="s">
        <v>18</v>
      </c>
      <c r="D2340">
        <v>19</v>
      </c>
      <c r="E2340">
        <v>0</v>
      </c>
      <c r="F2340" s="42">
        <v>55135.4</v>
      </c>
      <c r="G2340" t="s">
        <v>16</v>
      </c>
      <c r="H2340" t="s">
        <v>11</v>
      </c>
      <c r="I2340" t="s">
        <v>23</v>
      </c>
      <c r="J2340" s="7">
        <f t="shared" si="254"/>
        <v>0</v>
      </c>
      <c r="K2340" s="9" t="str">
        <f t="shared" si="258"/>
        <v>Id5</v>
      </c>
      <c r="L2340" s="8" t="str">
        <f t="shared" si="255"/>
        <v>Jun</v>
      </c>
      <c r="M2340" s="9">
        <f t="shared" si="253"/>
        <v>1989</v>
      </c>
      <c r="N2340" s="8" t="str" cm="1">
        <f t="array" ref="N2340">IF(G2340="?",INDEX($G$2:$G$2344,MODE(MATCH($G$2:$G$2344,$G$2:$G$2344,0))),G2340)</f>
        <v>tier - 1</v>
      </c>
      <c r="O2340" s="8" t="str" cm="1">
        <f t="array" ref="O2340">IF(H2340="?",INDEX($H$2:$H$2344,MODE(MATCH($H$2:$H$2344,$H$2:$H$2344,0))),H2340)</f>
        <v>tier - 2</v>
      </c>
      <c r="P2340" s="8" t="str">
        <f t="shared" si="256"/>
        <v>R1012</v>
      </c>
      <c r="Q2340" s="11">
        <f t="shared" si="257"/>
        <v>32678</v>
      </c>
      <c r="R2340" s="9">
        <f t="shared" si="259"/>
        <v>33</v>
      </c>
      <c r="S2340" s="9"/>
      <c r="T2340" s="40">
        <f>COUNTA(Table3[[#This Row],[month]:[age]])</f>
        <v>7</v>
      </c>
    </row>
    <row r="2341" spans="1:20" x14ac:dyDescent="0.25">
      <c r="A2341" t="s">
        <v>2369</v>
      </c>
      <c r="B2341">
        <v>1991</v>
      </c>
      <c r="C2341" t="s">
        <v>18</v>
      </c>
      <c r="D2341">
        <v>6</v>
      </c>
      <c r="E2341">
        <v>1</v>
      </c>
      <c r="F2341" s="42">
        <v>58571.07</v>
      </c>
      <c r="G2341" t="s">
        <v>16</v>
      </c>
      <c r="H2341" t="s">
        <v>12</v>
      </c>
      <c r="I2341" t="s">
        <v>247</v>
      </c>
      <c r="J2341" s="7">
        <f t="shared" si="254"/>
        <v>0</v>
      </c>
      <c r="K2341" s="9" t="str">
        <f t="shared" si="258"/>
        <v>Id4</v>
      </c>
      <c r="L2341" s="8" t="str">
        <f t="shared" si="255"/>
        <v>Jun</v>
      </c>
      <c r="M2341" s="9">
        <f t="shared" si="253"/>
        <v>1991</v>
      </c>
      <c r="N2341" s="8" t="str" cm="1">
        <f t="array" ref="N2341">IF(G2341="?",INDEX($G$2:$G$2344,MODE(MATCH($G$2:$G$2344,$G$2:$G$2344,0))),G2341)</f>
        <v>tier - 1</v>
      </c>
      <c r="O2341" s="8" t="str" cm="1">
        <f t="array" ref="O2341">IF(H2341="?",INDEX($H$2:$H$2344,MODE(MATCH($H$2:$H$2344,$H$2:$H$2344,0))),H2341)</f>
        <v>tier - 3</v>
      </c>
      <c r="P2341" s="8" t="str">
        <f t="shared" si="256"/>
        <v>R1024</v>
      </c>
      <c r="Q2341" s="11">
        <f t="shared" si="257"/>
        <v>33395</v>
      </c>
      <c r="R2341" s="9">
        <f t="shared" si="259"/>
        <v>32</v>
      </c>
      <c r="S2341" s="9"/>
      <c r="T2341" s="40">
        <f>COUNTA(Table3[[#This Row],[month]:[age]])</f>
        <v>7</v>
      </c>
    </row>
    <row r="2342" spans="1:20" x14ac:dyDescent="0.25">
      <c r="A2342" t="s">
        <v>2370</v>
      </c>
      <c r="B2342">
        <v>1970</v>
      </c>
      <c r="C2342" t="s">
        <v>31</v>
      </c>
      <c r="D2342">
        <v>11</v>
      </c>
      <c r="E2342">
        <v>3</v>
      </c>
      <c r="F2342" s="42">
        <v>60021.4</v>
      </c>
      <c r="G2342" t="s">
        <v>16</v>
      </c>
      <c r="H2342" t="s">
        <v>16</v>
      </c>
      <c r="I2342" t="s">
        <v>23</v>
      </c>
      <c r="J2342" s="7">
        <f t="shared" si="254"/>
        <v>1</v>
      </c>
      <c r="K2342" s="9" t="str">
        <f t="shared" si="258"/>
        <v>Id3</v>
      </c>
      <c r="L2342" s="8" t="str">
        <f t="shared" si="255"/>
        <v>Sep</v>
      </c>
      <c r="M2342" s="9">
        <f t="shared" si="253"/>
        <v>1970</v>
      </c>
      <c r="N2342" s="8" t="str" cm="1">
        <f t="array" ref="N2342">IF(G2342="?",INDEX($G$2:$G$2344,MODE(MATCH($G$2:$G$2344,$G$2:$G$2344,0))),G2342)</f>
        <v>tier - 1</v>
      </c>
      <c r="O2342" s="8" t="str" cm="1">
        <f t="array" ref="O2342">IF(H2342="?",INDEX($H$2:$H$2344,MODE(MATCH($H$2:$H$2344,$H$2:$H$2344,0))),H2342)</f>
        <v>tier - 1</v>
      </c>
      <c r="P2342" s="8" t="str">
        <f t="shared" si="256"/>
        <v>R1012</v>
      </c>
      <c r="Q2342" s="11">
        <f t="shared" si="257"/>
        <v>25822</v>
      </c>
      <c r="R2342" s="9">
        <f t="shared" si="259"/>
        <v>52</v>
      </c>
      <c r="S2342" s="9"/>
      <c r="T2342" s="40">
        <f>COUNTA(Table3[[#This Row],[month]:[age]])</f>
        <v>7</v>
      </c>
    </row>
    <row r="2343" spans="1:20" x14ac:dyDescent="0.25">
      <c r="A2343" t="s">
        <v>2371</v>
      </c>
      <c r="B2343">
        <v>1977</v>
      </c>
      <c r="C2343" t="s">
        <v>18</v>
      </c>
      <c r="D2343">
        <v>8</v>
      </c>
      <c r="E2343">
        <v>0</v>
      </c>
      <c r="F2343" s="42">
        <v>62592.87</v>
      </c>
      <c r="G2343" t="s">
        <v>11</v>
      </c>
      <c r="H2343" t="s">
        <v>12</v>
      </c>
      <c r="I2343" t="s">
        <v>13</v>
      </c>
      <c r="J2343" s="7">
        <f t="shared" si="254"/>
        <v>0</v>
      </c>
      <c r="K2343" s="9" t="str">
        <f t="shared" si="258"/>
        <v>Id2</v>
      </c>
      <c r="L2343" s="8" t="str">
        <f t="shared" si="255"/>
        <v>Jun</v>
      </c>
      <c r="M2343" s="9">
        <f t="shared" si="253"/>
        <v>1977</v>
      </c>
      <c r="N2343" s="8" t="str" cm="1">
        <f t="array" ref="N2343">IF(G2343="?",INDEX($G$2:$G$2344,MODE(MATCH($G$2:$G$2344,$G$2:$G$2344,0))),G2343)</f>
        <v>tier - 2</v>
      </c>
      <c r="O2343" s="8" t="str" cm="1">
        <f t="array" ref="O2343">IF(H2343="?",INDEX($H$2:$H$2344,MODE(MATCH($H$2:$H$2344,$H$2:$H$2344,0))),H2343)</f>
        <v>tier - 3</v>
      </c>
      <c r="P2343" s="8" t="str">
        <f t="shared" si="256"/>
        <v>R1013</v>
      </c>
      <c r="Q2343" s="11">
        <f t="shared" si="257"/>
        <v>28284</v>
      </c>
      <c r="R2343" s="9">
        <f t="shared" si="259"/>
        <v>46</v>
      </c>
      <c r="S2343" s="9"/>
      <c r="T2343" s="40">
        <f>COUNTA(Table3[[#This Row],[month]:[age]])</f>
        <v>7</v>
      </c>
    </row>
    <row r="2344" spans="1:20" x14ac:dyDescent="0.25">
      <c r="A2344" t="s">
        <v>2372</v>
      </c>
      <c r="B2344">
        <v>1968</v>
      </c>
      <c r="C2344" t="s">
        <v>37</v>
      </c>
      <c r="D2344">
        <v>12</v>
      </c>
      <c r="E2344">
        <v>0</v>
      </c>
      <c r="F2344" s="42">
        <v>63770.43</v>
      </c>
      <c r="G2344" t="s">
        <v>16</v>
      </c>
      <c r="H2344" t="s">
        <v>12</v>
      </c>
      <c r="I2344" t="s">
        <v>13</v>
      </c>
      <c r="J2344" s="7">
        <f t="shared" si="254"/>
        <v>0</v>
      </c>
      <c r="K2344" s="9" t="str">
        <f t="shared" si="258"/>
        <v>Id1</v>
      </c>
      <c r="L2344" s="8" t="str">
        <f t="shared" si="255"/>
        <v>Oct</v>
      </c>
      <c r="M2344" s="9">
        <f t="shared" si="253"/>
        <v>1968</v>
      </c>
      <c r="N2344" s="8" t="str" cm="1">
        <f t="array" ref="N2344">IF(G2344="?",INDEX($G$2:$G$2344,MODE(MATCH($G$2:$G$2344,$G$2:$G$2344,0))),G2344)</f>
        <v>tier - 1</v>
      </c>
      <c r="O2344" s="8" t="str" cm="1">
        <f t="array" ref="O2344">IF(H2344="?",INDEX($H$2:$H$2344,MODE(MATCH($H$2:$H$2344,$H$2:$H$2344,0))),H2344)</f>
        <v>tier - 3</v>
      </c>
      <c r="P2344" s="8" t="str">
        <f t="shared" si="256"/>
        <v>R1013</v>
      </c>
      <c r="Q2344" s="11">
        <f t="shared" si="257"/>
        <v>25123</v>
      </c>
      <c r="R2344" s="9">
        <f t="shared" si="259"/>
        <v>54</v>
      </c>
      <c r="S2344" s="9"/>
      <c r="T2344" s="40">
        <f>COUNTA(Table3[[#This Row],[month]:[age]])</f>
        <v>7</v>
      </c>
    </row>
    <row r="2345" spans="1:20" x14ac:dyDescent="0.25">
      <c r="F2345" s="43">
        <f>SUM(F2:F2344)</f>
        <v>31768896.019999977</v>
      </c>
      <c r="K2345" s="7" t="s">
        <v>4754</v>
      </c>
      <c r="L2345" s="36">
        <f>SUBTOTAL(103,Table3[month])</f>
        <v>2343</v>
      </c>
      <c r="M2345" s="39">
        <f>SUBTOTAL(103,Table3[year_average])</f>
        <v>2343</v>
      </c>
      <c r="N2345" s="36">
        <f>SUBTOTAL(103,Table3[hsplt_handled])</f>
        <v>2343</v>
      </c>
      <c r="O2345" s="36">
        <f>SUBTOTAL(103,Table3[city_handled])</f>
        <v>2343</v>
      </c>
      <c r="P2345" s="36">
        <f>SUBTOTAL(103,Table3[state_id])</f>
        <v>2343</v>
      </c>
      <c r="Q2345" s="39">
        <f>SUBTOTAL(103,Table3[dd/mm/yy])</f>
        <v>2343</v>
      </c>
      <c r="R2345" s="39">
        <f>SUBTOTAL(103,Table3[age])</f>
        <v>2343</v>
      </c>
    </row>
    <row r="2346" spans="1:20" x14ac:dyDescent="0.25">
      <c r="F2346" s="43"/>
    </row>
  </sheetData>
  <phoneticPr fontId="5" type="noConversion"/>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C3795-0793-4760-895F-68C346539121}">
  <dimension ref="A1:X2337"/>
  <sheetViews>
    <sheetView tabSelected="1" workbookViewId="0">
      <selection activeCell="A3" sqref="A3"/>
    </sheetView>
  </sheetViews>
  <sheetFormatPr defaultRowHeight="15" x14ac:dyDescent="0.25"/>
  <cols>
    <col min="1" max="1" width="14.5703125" customWidth="1"/>
    <col min="2" max="2" width="7.5703125" customWidth="1"/>
    <col min="3" max="3" width="13.7109375" customWidth="1"/>
    <col min="4" max="4" width="13.5703125" customWidth="1"/>
    <col min="6" max="6" width="9.5703125" customWidth="1"/>
    <col min="7" max="7" width="14.7109375" customWidth="1"/>
    <col min="8" max="8" width="18" customWidth="1"/>
    <col min="9" max="9" width="16.42578125" customWidth="1"/>
    <col min="10" max="10" width="11.140625" customWidth="1"/>
    <col min="11" max="11" width="9.140625" style="7"/>
    <col min="13" max="13" width="14.85546875" customWidth="1"/>
    <col min="15" max="15" width="10.85546875" customWidth="1"/>
    <col min="16" max="16" width="15.140625" customWidth="1"/>
    <col min="17" max="17" width="11" customWidth="1"/>
    <col min="18" max="18" width="10.7109375" customWidth="1"/>
    <col min="19" max="19" width="10.42578125" style="7" customWidth="1"/>
    <col min="20" max="20" width="16.7109375" customWidth="1"/>
    <col min="21" max="21" width="15.5703125" style="7" customWidth="1"/>
    <col min="22" max="22" width="9.85546875" customWidth="1"/>
    <col min="23" max="23" width="16.85546875" customWidth="1"/>
  </cols>
  <sheetData>
    <row r="1" spans="1:24" ht="16.5" thickBot="1" x14ac:dyDescent="0.3">
      <c r="A1" s="46" t="s">
        <v>0</v>
      </c>
      <c r="B1" s="47" t="s">
        <v>4736</v>
      </c>
      <c r="C1" s="47" t="s">
        <v>4737</v>
      </c>
      <c r="D1" s="47" t="s">
        <v>4738</v>
      </c>
      <c r="E1" s="47" t="s">
        <v>2373</v>
      </c>
      <c r="F1" s="47" t="s">
        <v>2374</v>
      </c>
      <c r="G1" s="47" t="s">
        <v>2375</v>
      </c>
      <c r="H1" s="47" t="s">
        <v>2376</v>
      </c>
      <c r="I1" s="47" t="s">
        <v>2377</v>
      </c>
      <c r="J1" s="47" t="s">
        <v>4739</v>
      </c>
      <c r="K1" s="48" t="s">
        <v>4740</v>
      </c>
      <c r="L1" s="47" t="s">
        <v>4741</v>
      </c>
      <c r="M1" s="49" t="s">
        <v>4742</v>
      </c>
      <c r="N1" s="47" t="s">
        <v>4734</v>
      </c>
      <c r="O1" s="47" t="s">
        <v>4735</v>
      </c>
      <c r="P1" s="47" t="s">
        <v>4743</v>
      </c>
      <c r="Q1" s="47" t="s">
        <v>4744</v>
      </c>
      <c r="R1" s="47" t="s">
        <v>4730</v>
      </c>
      <c r="S1" s="48" t="s">
        <v>5</v>
      </c>
      <c r="T1" s="47" t="s">
        <v>4746</v>
      </c>
      <c r="U1" s="48" t="s">
        <v>4733</v>
      </c>
      <c r="V1" s="47" t="s">
        <v>2379</v>
      </c>
      <c r="W1" s="50" t="s">
        <v>4747</v>
      </c>
      <c r="X1" s="38" t="s">
        <v>4752</v>
      </c>
    </row>
    <row r="2" spans="1:24" x14ac:dyDescent="0.25">
      <c r="A2" t="s">
        <v>2372</v>
      </c>
      <c r="B2" t="str">
        <f>VLOOKUP(A2,'Customer Names'!$A$2:$E$2336,3,FALSE)</f>
        <v>Ms.</v>
      </c>
      <c r="C2" t="str">
        <f>_xlfn.XLOOKUP(A2,$A$2:$A$2336,'Customer Names'!$D$2:$D$2336,"NOT FOUND")</f>
        <v>Kelly</v>
      </c>
      <c r="D2" t="str">
        <f>_xlfn.XLOOKUP(A2,$A$2:$A$2336,'Customer Names'!$E$2:$E$2336,"NOT FOUND")</f>
        <v>Hawks</v>
      </c>
      <c r="E2" cm="1">
        <f t="array" ref="E2">_xlfn.XLOOKUP(A2,$A$2:$A$2336,Table2[BMI],"NOT FOUND")</f>
        <v>47.41</v>
      </c>
      <c r="F2" cm="1">
        <f t="array" ref="F2">_xlfn.XLOOKUP(A2,$A$2:$A$2336,Table2[HBA1C],"NOT FOUND")</f>
        <v>7.47</v>
      </c>
      <c r="G2" t="str" cm="1">
        <f t="array" ref="G2">_xlfn.XLOOKUP(A2,$A$2:$A$2336,Table2[Heart Issues],"NOT FOUND")</f>
        <v>No</v>
      </c>
      <c r="H2" t="str" cm="1">
        <f t="array" ref="H2">_xlfn.XLOOKUP(A2,$A$2:$A$2336,Table2[Any Transplants],"NOT FOUND")</f>
        <v>No</v>
      </c>
      <c r="I2" t="str" cm="1">
        <f t="array" ref="I2">_xlfn.XLOOKUP(A2,$A$2:$A$2336,Table2[Cancer history],"NOT FOUND")</f>
        <v>No</v>
      </c>
      <c r="J2" t="str">
        <f>_xlfn.XLOOKUP(A2,Table3[customer_no],Table3[month],"NOT FOUND")</f>
        <v>Oct</v>
      </c>
      <c r="K2" s="7">
        <f>_xlfn.XLOOKUP(A2,Table3[customer_no],Table3[year_average],"NOT FOUND")</f>
        <v>1968</v>
      </c>
      <c r="L2" cm="1">
        <f t="array" ref="L2">_xlfn.XLOOKUP(A2,Table3[customer_no],'Hospitalisation Details'!$D$2:$D$2344,"NOT FOUND")</f>
        <v>12</v>
      </c>
      <c r="M2" s="33">
        <f>_xlfn.XLOOKUP(A2,Table3[customer_no],Table3[dd/mm/yy],"NOT FOUND")</f>
        <v>25123</v>
      </c>
      <c r="N2">
        <f>_xlfn.XLOOKUP(A2,Table3[customer_no],Table3[age],"NOT FOUND")</f>
        <v>54</v>
      </c>
      <c r="O2" cm="1">
        <f t="array" ref="O2">_xlfn.XLOOKUP(A2,Table3[customer_no],'Hospitalisation Details'!$E$2:$E$2344,"NOT FOUND")</f>
        <v>0</v>
      </c>
      <c r="P2" t="str">
        <f>_xlfn.XLOOKUP(A2,Table3[customer_no],Table3[hsplt_handled],"NOT FOUND")</f>
        <v>tier - 1</v>
      </c>
      <c r="Q2" t="str">
        <f>_xlfn.XLOOKUP(A2,Table3[customer_no],Table3[city_handled],"NOT FOUND")</f>
        <v>tier - 3</v>
      </c>
      <c r="R2" t="str">
        <f>_xlfn.XLOOKUP(A2,Table3[customer_no],Table3[state_id],"NOT FOUND")</f>
        <v>R1013</v>
      </c>
      <c r="S2" s="34" cm="1">
        <f t="array" ref="S2">_xlfn.XLOOKUP(A2,Table3[customer_no],'Hospitalisation Details'!$F$2:$F$2344,"NOT FOUND")</f>
        <v>63770.43</v>
      </c>
      <c r="T2" t="str">
        <f>_xlfn.XLOOKUP(A2,Table2[Customer ID],Table2[BMI_category],"NOT FOUND")</f>
        <v>Obesity</v>
      </c>
      <c r="U2" s="7">
        <f>_xlfn.XLOOKUP(A2,Table2[Customer ID],Table2[no of surgery],"NOT FOUND")</f>
        <v>0</v>
      </c>
      <c r="V2" t="str">
        <f>_xlfn.XLOOKUP(A2,Table2[Customer ID],Table2[smoker_missing],"NOT FOUND")</f>
        <v>yes</v>
      </c>
      <c r="W2" t="str">
        <f>IF(F2&lt;5.7, "Normal", IF(AND(F2&gt;=5.7, F2&lt;=6.4), "Prediabetes", "Diabetes"))</f>
        <v>Diabetes</v>
      </c>
      <c r="X2" s="37">
        <f>SUM(Table5[[#This Row],[Title]:[Diabetes Level]])</f>
        <v>90982.31</v>
      </c>
    </row>
    <row r="3" spans="1:24" x14ac:dyDescent="0.25">
      <c r="A3" t="s">
        <v>2371</v>
      </c>
      <c r="B3" t="str">
        <f>VLOOKUP(A3,'Customer Names'!$A$2:$E$2336,3,FALSE)</f>
        <v>Mr.</v>
      </c>
      <c r="C3" t="str">
        <f>_xlfn.XLOOKUP(A3,$A$2:$A$2336,'Customer Names'!$D$2:$D$2336,"NOT FOUND")</f>
        <v>Matthew D</v>
      </c>
      <c r="D3" t="str">
        <f>_xlfn.XLOOKUP(A3,$A$2:$A$2336,'Customer Names'!$E$2:$E$2336,"NOT FOUND")</f>
        <v>Lehner</v>
      </c>
      <c r="E3" cm="1">
        <f t="array" ref="E3">_xlfn.XLOOKUP(A3,$A$2:$A$2336,Table2[BMI],"NOT FOUND")</f>
        <v>30.36</v>
      </c>
      <c r="F3" cm="1">
        <f t="array" ref="F3">_xlfn.XLOOKUP(A3,$A$2:$A$2336,Table2[HBA1C],"NOT FOUND")</f>
        <v>5.77</v>
      </c>
      <c r="G3" t="str" cm="1">
        <f t="array" ref="G3">_xlfn.XLOOKUP(A3,$A$2:$A$2336,Table2[Heart Issues],"NOT FOUND")</f>
        <v>No</v>
      </c>
      <c r="H3" t="str" cm="1">
        <f t="array" ref="H3">_xlfn.XLOOKUP(A3,$A$2:$A$2336,Table2[Any Transplants],"NOT FOUND")</f>
        <v>No</v>
      </c>
      <c r="I3" t="str" cm="1">
        <f t="array" ref="I3">_xlfn.XLOOKUP(A3,$A$2:$A$2336,Table2[Cancer history],"NOT FOUND")</f>
        <v>No</v>
      </c>
      <c r="J3" t="str">
        <f>_xlfn.XLOOKUP(A3,Table3[customer_no],Table3[month],"NOT FOUND")</f>
        <v>Jun</v>
      </c>
      <c r="K3" s="7">
        <f>_xlfn.XLOOKUP(A3,Table3[customer_no],Table3[year_average],"NOT FOUND")</f>
        <v>1977</v>
      </c>
      <c r="L3" cm="1">
        <f t="array" ref="L3">_xlfn.XLOOKUP(A3,Table3[customer_no],'Hospitalisation Details'!$D$2:$D$2344,"NOT FOUND")</f>
        <v>8</v>
      </c>
      <c r="M3" s="33">
        <f>_xlfn.XLOOKUP(A3,Table3[customer_no],Table3[dd/mm/yy],"NOT FOUND")</f>
        <v>28284</v>
      </c>
      <c r="N3">
        <f>_xlfn.XLOOKUP(A3,Table3[customer_no],Table3[age],"NOT FOUND")</f>
        <v>46</v>
      </c>
      <c r="O3" cm="1">
        <f t="array" ref="O3">_xlfn.XLOOKUP(A3,Table3[customer_no],'Hospitalisation Details'!$E$2:$E$2344,"NOT FOUND")</f>
        <v>0</v>
      </c>
      <c r="P3" t="str">
        <f>_xlfn.XLOOKUP(A3,Table3[customer_no],Table3[hsplt_handled],"NOT FOUND")</f>
        <v>tier - 2</v>
      </c>
      <c r="Q3" t="str">
        <f>_xlfn.XLOOKUP(A3,Table3[customer_no],Table3[city_handled],"NOT FOUND")</f>
        <v>tier - 3</v>
      </c>
      <c r="R3" t="str">
        <f>_xlfn.XLOOKUP(A3,Table3[customer_no],Table3[state_id],"NOT FOUND")</f>
        <v>R1013</v>
      </c>
      <c r="S3" s="34" cm="1">
        <f t="array" ref="S3">_xlfn.XLOOKUP(A3,Table3[customer_no],'Hospitalisation Details'!$F$2:$F$2344,"NOT FOUND")</f>
        <v>62592.87</v>
      </c>
      <c r="T3" t="str">
        <f>_xlfn.XLOOKUP(A3,Table2[Customer ID],Table2[BMI_category],"NOT FOUND")</f>
        <v>Obesity</v>
      </c>
      <c r="U3" s="7">
        <f>_xlfn.XLOOKUP(A3,Table2[Customer ID],Table2[no of surgery],"NOT FOUND")</f>
        <v>0</v>
      </c>
      <c r="V3" t="str">
        <f>_xlfn.XLOOKUP(A3,Table2[Customer ID],Table2[smoker_missing],"NOT FOUND")</f>
        <v>yes</v>
      </c>
      <c r="W3" t="str">
        <f t="shared" ref="W3:W66" si="0">IF(F3&lt;5.7, "Normal", IF(AND(F3&gt;=5.7, F3&lt;=6.4), "Prediabetes", "Diabetes"))</f>
        <v>Prediabetes</v>
      </c>
      <c r="X3" s="37">
        <f>SUM(Table5[[#This Row],[Title]:[Diabetes Level]])</f>
        <v>92944</v>
      </c>
    </row>
    <row r="4" spans="1:24" x14ac:dyDescent="0.25">
      <c r="A4" t="s">
        <v>2370</v>
      </c>
      <c r="B4" t="str">
        <f>VLOOKUP(A4,'Customer Names'!$A$2:$E$2336,3,FALSE)</f>
        <v>Mr.</v>
      </c>
      <c r="C4" t="str">
        <f>_xlfn.XLOOKUP(A4,$A$2:$A$2336,'Customer Names'!$D$2:$D$2336,"NOT FOUND")</f>
        <v>Phil</v>
      </c>
      <c r="D4" t="str">
        <f>_xlfn.XLOOKUP(A4,$A$2:$A$2336,'Customer Names'!$E$2:$E$2336,"NOT FOUND")</f>
        <v>Lu</v>
      </c>
      <c r="E4" cm="1">
        <f t="array" ref="E4">_xlfn.XLOOKUP(A4,$A$2:$A$2336,Table2[BMI],"NOT FOUND")</f>
        <v>34.484999999999999</v>
      </c>
      <c r="F4" cm="1">
        <f t="array" ref="F4">_xlfn.XLOOKUP(A4,$A$2:$A$2336,Table2[HBA1C],"NOT FOUND")</f>
        <v>11.87</v>
      </c>
      <c r="G4" t="str" cm="1">
        <f t="array" ref="G4">_xlfn.XLOOKUP(A4,$A$2:$A$2336,Table2[Heart Issues],"NOT FOUND")</f>
        <v>yes</v>
      </c>
      <c r="H4" t="str" cm="1">
        <f t="array" ref="H4">_xlfn.XLOOKUP(A4,$A$2:$A$2336,Table2[Any Transplants],"NOT FOUND")</f>
        <v>No</v>
      </c>
      <c r="I4" t="str" cm="1">
        <f t="array" ref="I4">_xlfn.XLOOKUP(A4,$A$2:$A$2336,Table2[Cancer history],"NOT FOUND")</f>
        <v>No</v>
      </c>
      <c r="J4" t="str">
        <f>_xlfn.XLOOKUP(A4,Table3[customer_no],Table3[month],"NOT FOUND")</f>
        <v>Sep</v>
      </c>
      <c r="K4" s="7">
        <f>_xlfn.XLOOKUP(A4,Table3[customer_no],Table3[year_average],"NOT FOUND")</f>
        <v>1970</v>
      </c>
      <c r="L4" cm="1">
        <f t="array" ref="L4">_xlfn.XLOOKUP(A4,Table3[customer_no],'Hospitalisation Details'!$D$2:$D$2344,"NOT FOUND")</f>
        <v>11</v>
      </c>
      <c r="M4" s="33">
        <f>_xlfn.XLOOKUP(A4,Table3[customer_no],Table3[dd/mm/yy],"NOT FOUND")</f>
        <v>25822</v>
      </c>
      <c r="N4">
        <f>_xlfn.XLOOKUP(A4,Table3[customer_no],Table3[age],"NOT FOUND")</f>
        <v>52</v>
      </c>
      <c r="O4" cm="1">
        <f t="array" ref="O4">_xlfn.XLOOKUP(A4,Table3[customer_no],'Hospitalisation Details'!$E$2:$E$2344,"NOT FOUND")</f>
        <v>3</v>
      </c>
      <c r="P4" t="str">
        <f>_xlfn.XLOOKUP(A4,Table3[customer_no],Table3[hsplt_handled],"NOT FOUND")</f>
        <v>tier - 1</v>
      </c>
      <c r="Q4" t="str">
        <f>_xlfn.XLOOKUP(A4,Table3[customer_no],Table3[city_handled],"NOT FOUND")</f>
        <v>tier - 1</v>
      </c>
      <c r="R4" t="str">
        <f>_xlfn.XLOOKUP(A4,Table3[customer_no],Table3[state_id],"NOT FOUND")</f>
        <v>R1012</v>
      </c>
      <c r="S4" s="34" cm="1">
        <f t="array" ref="S4">_xlfn.XLOOKUP(A4,Table3[customer_no],'Hospitalisation Details'!$F$2:$F$2344,"NOT FOUND")</f>
        <v>60021.4</v>
      </c>
      <c r="T4" t="str">
        <f>_xlfn.XLOOKUP(A4,Table2[Customer ID],Table2[BMI_category],"NOT FOUND")</f>
        <v>Obesity</v>
      </c>
      <c r="U4" s="7">
        <f>_xlfn.XLOOKUP(A4,Table2[Customer ID],Table2[no of surgery],"NOT FOUND")</f>
        <v>2</v>
      </c>
      <c r="V4" t="str">
        <f>_xlfn.XLOOKUP(A4,Table2[Customer ID],Table2[smoker_missing],"NOT FOUND")</f>
        <v>yes</v>
      </c>
      <c r="W4" t="str">
        <f t="shared" si="0"/>
        <v>Diabetes</v>
      </c>
      <c r="X4" s="37">
        <f>SUM(Table5[[#This Row],[Title]:[Diabetes Level]])</f>
        <v>87927.755000000005</v>
      </c>
    </row>
    <row r="5" spans="1:24" x14ac:dyDescent="0.25">
      <c r="A5" t="s">
        <v>2369</v>
      </c>
      <c r="B5" t="str">
        <f>VLOOKUP(A5,'Customer Names'!$A$2:$E$2336,3,FALSE)</f>
        <v>Ms.</v>
      </c>
      <c r="C5" t="str">
        <f>_xlfn.XLOOKUP(A5,$A$2:$A$2336,'Customer Names'!$D$2:$D$2336,"NOT FOUND")</f>
        <v>Kelsey</v>
      </c>
      <c r="D5" t="str">
        <f>_xlfn.XLOOKUP(A5,$A$2:$A$2336,'Customer Names'!$E$2:$E$2336,"NOT FOUND")</f>
        <v>Osborne</v>
      </c>
      <c r="E5" cm="1">
        <f t="array" ref="E5">_xlfn.XLOOKUP(A5,$A$2:$A$2336,Table2[BMI],"NOT FOUND")</f>
        <v>38.094999999999999</v>
      </c>
      <c r="F5" cm="1">
        <f t="array" ref="F5">_xlfn.XLOOKUP(A5,$A$2:$A$2336,Table2[HBA1C],"NOT FOUND")</f>
        <v>6.05</v>
      </c>
      <c r="G5" t="str" cm="1">
        <f t="array" ref="G5">_xlfn.XLOOKUP(A5,$A$2:$A$2336,Table2[Heart Issues],"NOT FOUND")</f>
        <v>No</v>
      </c>
      <c r="H5" t="str" cm="1">
        <f t="array" ref="H5">_xlfn.XLOOKUP(A5,$A$2:$A$2336,Table2[Any Transplants],"NOT FOUND")</f>
        <v>No</v>
      </c>
      <c r="I5" t="str" cm="1">
        <f t="array" ref="I5">_xlfn.XLOOKUP(A5,$A$2:$A$2336,Table2[Cancer history],"NOT FOUND")</f>
        <v>No</v>
      </c>
      <c r="J5" t="str">
        <f>_xlfn.XLOOKUP(A5,Table3[customer_no],Table3[month],"NOT FOUND")</f>
        <v>Jun</v>
      </c>
      <c r="K5" s="7">
        <f>_xlfn.XLOOKUP(A5,Table3[customer_no],Table3[year_average],"NOT FOUND")</f>
        <v>1991</v>
      </c>
      <c r="L5" cm="1">
        <f t="array" ref="L5">_xlfn.XLOOKUP(A5,Table3[customer_no],'Hospitalisation Details'!$D$2:$D$2344,"NOT FOUND")</f>
        <v>6</v>
      </c>
      <c r="M5" s="33">
        <f>_xlfn.XLOOKUP(A5,Table3[customer_no],Table3[dd/mm/yy],"NOT FOUND")</f>
        <v>33395</v>
      </c>
      <c r="N5">
        <f>_xlfn.XLOOKUP(A5,Table3[customer_no],Table3[age],"NOT FOUND")</f>
        <v>32</v>
      </c>
      <c r="O5" cm="1">
        <f t="array" ref="O5">_xlfn.XLOOKUP(A5,Table3[customer_no],'Hospitalisation Details'!$E$2:$E$2344,"NOT FOUND")</f>
        <v>1</v>
      </c>
      <c r="P5" t="str">
        <f>_xlfn.XLOOKUP(A5,Table3[customer_no],Table3[hsplt_handled],"NOT FOUND")</f>
        <v>tier - 1</v>
      </c>
      <c r="Q5" t="str">
        <f>_xlfn.XLOOKUP(A5,Table3[customer_no],Table3[city_handled],"NOT FOUND")</f>
        <v>tier - 3</v>
      </c>
      <c r="R5" t="str">
        <f>_xlfn.XLOOKUP(A5,Table3[customer_no],Table3[state_id],"NOT FOUND")</f>
        <v>R1024</v>
      </c>
      <c r="S5" s="34" cm="1">
        <f t="array" ref="S5">_xlfn.XLOOKUP(A5,Table3[customer_no],'Hospitalisation Details'!$F$2:$F$2344,"NOT FOUND")</f>
        <v>58571.07</v>
      </c>
      <c r="T5" t="str">
        <f>_xlfn.XLOOKUP(A5,Table2[Customer ID],Table2[BMI_category],"NOT FOUND")</f>
        <v>Obesity</v>
      </c>
      <c r="U5" s="7">
        <f>_xlfn.XLOOKUP(A5,Table2[Customer ID],Table2[no of surgery],"NOT FOUND")</f>
        <v>0</v>
      </c>
      <c r="V5" t="str">
        <f>_xlfn.XLOOKUP(A5,Table2[Customer ID],Table2[smoker_missing],"NOT FOUND")</f>
        <v>yes</v>
      </c>
      <c r="W5" t="str">
        <f t="shared" si="0"/>
        <v>Prediabetes</v>
      </c>
      <c r="X5" s="37">
        <f>SUM(Table5[[#This Row],[Title]:[Diabetes Level]])</f>
        <v>94040.214999999997</v>
      </c>
    </row>
    <row r="6" spans="1:24" x14ac:dyDescent="0.25">
      <c r="A6" t="s">
        <v>2368</v>
      </c>
      <c r="B6" t="str">
        <f>VLOOKUP(A6,'Customer Names'!$A$2:$E$2336,3,FALSE)</f>
        <v>Ms.</v>
      </c>
      <c r="C6" t="str">
        <f>_xlfn.XLOOKUP(A6,$A$2:$A$2336,'Customer Names'!$D$2:$D$2336,"NOT FOUND")</f>
        <v>Kristyn</v>
      </c>
      <c r="D6" t="str">
        <f>_xlfn.XLOOKUP(A6,$A$2:$A$2336,'Customer Names'!$E$2:$E$2336,"NOT FOUND")</f>
        <v>Kadala</v>
      </c>
      <c r="E6" cm="1">
        <f t="array" ref="E6">_xlfn.XLOOKUP(A6,$A$2:$A$2336,Table2[BMI],"NOT FOUND")</f>
        <v>35.53</v>
      </c>
      <c r="F6" cm="1">
        <f t="array" ref="F6">_xlfn.XLOOKUP(A6,$A$2:$A$2336,Table2[HBA1C],"NOT FOUND")</f>
        <v>5.45</v>
      </c>
      <c r="G6" t="str" cm="1">
        <f t="array" ref="G6">_xlfn.XLOOKUP(A6,$A$2:$A$2336,Table2[Heart Issues],"NOT FOUND")</f>
        <v>No</v>
      </c>
      <c r="H6" t="str" cm="1">
        <f t="array" ref="H6">_xlfn.XLOOKUP(A6,$A$2:$A$2336,Table2[Any Transplants],"NOT FOUND")</f>
        <v>No</v>
      </c>
      <c r="I6" t="str" cm="1">
        <f t="array" ref="I6">_xlfn.XLOOKUP(A6,$A$2:$A$2336,Table2[Cancer history],"NOT FOUND")</f>
        <v>No</v>
      </c>
      <c r="J6" t="str">
        <f>_xlfn.XLOOKUP(A6,Table3[customer_no],Table3[month],"NOT FOUND")</f>
        <v>Jun</v>
      </c>
      <c r="K6" s="7">
        <f>_xlfn.XLOOKUP(A6,Table3[customer_no],Table3[year_average],"NOT FOUND")</f>
        <v>1989</v>
      </c>
      <c r="L6" cm="1">
        <f t="array" ref="L6">_xlfn.XLOOKUP(A6,Table3[customer_no],'Hospitalisation Details'!$D$2:$D$2344,"NOT FOUND")</f>
        <v>19</v>
      </c>
      <c r="M6" s="33">
        <f>_xlfn.XLOOKUP(A6,Table3[customer_no],Table3[dd/mm/yy],"NOT FOUND")</f>
        <v>32678</v>
      </c>
      <c r="N6">
        <f>_xlfn.XLOOKUP(A6,Table3[customer_no],Table3[age],"NOT FOUND")</f>
        <v>33</v>
      </c>
      <c r="O6" cm="1">
        <f t="array" ref="O6">_xlfn.XLOOKUP(A6,Table3[customer_no],'Hospitalisation Details'!$E$2:$E$2344,"NOT FOUND")</f>
        <v>0</v>
      </c>
      <c r="P6" t="str">
        <f>_xlfn.XLOOKUP(A6,Table3[customer_no],Table3[hsplt_handled],"NOT FOUND")</f>
        <v>tier - 1</v>
      </c>
      <c r="Q6" t="str">
        <f>_xlfn.XLOOKUP(A6,Table3[customer_no],Table3[city_handled],"NOT FOUND")</f>
        <v>tier - 2</v>
      </c>
      <c r="R6" t="str">
        <f>_xlfn.XLOOKUP(A6,Table3[customer_no],Table3[state_id],"NOT FOUND")</f>
        <v>R1012</v>
      </c>
      <c r="S6" s="34" cm="1">
        <f t="array" ref="S6">_xlfn.XLOOKUP(A6,Table3[customer_no],'Hospitalisation Details'!$F$2:$F$2344,"NOT FOUND")</f>
        <v>55135.4</v>
      </c>
      <c r="T6" t="str">
        <f>_xlfn.XLOOKUP(A6,Table2[Customer ID],Table2[BMI_category],"NOT FOUND")</f>
        <v>Obesity</v>
      </c>
      <c r="U6" s="7">
        <f>_xlfn.XLOOKUP(A6,Table2[Customer ID],Table2[no of surgery],"NOT FOUND")</f>
        <v>0</v>
      </c>
      <c r="V6" t="str">
        <f>_xlfn.XLOOKUP(A6,Table2[Customer ID],Table2[smoker_missing],"NOT FOUND")</f>
        <v>yes</v>
      </c>
      <c r="W6" t="str">
        <f t="shared" si="0"/>
        <v>Normal</v>
      </c>
      <c r="X6" s="37">
        <f>SUM(Table5[[#This Row],[Title]:[Diabetes Level]])</f>
        <v>89895.38</v>
      </c>
    </row>
    <row r="7" spans="1:24" x14ac:dyDescent="0.25">
      <c r="A7" t="s">
        <v>2367</v>
      </c>
      <c r="B7" t="str">
        <f>VLOOKUP(A7,'Customer Names'!$A$2:$E$2336,3,FALSE)</f>
        <v>Mr.</v>
      </c>
      <c r="C7" t="str">
        <f>_xlfn.XLOOKUP(A7,$A$2:$A$2336,'Customer Names'!$D$2:$D$2336,"NOT FOUND")</f>
        <v>Russell B.</v>
      </c>
      <c r="D7" t="str">
        <f>_xlfn.XLOOKUP(A7,$A$2:$A$2336,'Customer Names'!$E$2:$E$2336,"NOT FOUND")</f>
        <v>Baker</v>
      </c>
      <c r="E7" cm="1">
        <f t="array" ref="E7">_xlfn.XLOOKUP(A7,$A$2:$A$2336,Table2[BMI],"NOT FOUND")</f>
        <v>32.799999999999997</v>
      </c>
      <c r="F7" cm="1">
        <f t="array" ref="F7">_xlfn.XLOOKUP(A7,$A$2:$A$2336,Table2[HBA1C],"NOT FOUND")</f>
        <v>6.59</v>
      </c>
      <c r="G7" t="str" cm="1">
        <f t="array" ref="G7">_xlfn.XLOOKUP(A7,$A$2:$A$2336,Table2[Heart Issues],"NOT FOUND")</f>
        <v>No</v>
      </c>
      <c r="H7" t="str" cm="1">
        <f t="array" ref="H7">_xlfn.XLOOKUP(A7,$A$2:$A$2336,Table2[Any Transplants],"NOT FOUND")</f>
        <v>No</v>
      </c>
      <c r="I7" t="str" cm="1">
        <f t="array" ref="I7">_xlfn.XLOOKUP(A7,$A$2:$A$2336,Table2[Cancer history],"NOT FOUND")</f>
        <v>No</v>
      </c>
      <c r="J7" t="str">
        <f>_xlfn.XLOOKUP(A7,Table3[customer_no],Table3[month],"NOT FOUND")</f>
        <v>Aug</v>
      </c>
      <c r="K7" s="7">
        <f>_xlfn.XLOOKUP(A7,Table3[customer_no],Table3[year_average],"NOT FOUND")</f>
        <v>1962</v>
      </c>
      <c r="L7" cm="1">
        <f t="array" ref="L7">_xlfn.XLOOKUP(A7,Table3[customer_no],'Hospitalisation Details'!$D$2:$D$2344,"NOT FOUND")</f>
        <v>4</v>
      </c>
      <c r="M7" s="33">
        <f>_xlfn.XLOOKUP(A7,Table3[customer_no],Table3[dd/mm/yy],"NOT FOUND")</f>
        <v>22862</v>
      </c>
      <c r="N7">
        <f>_xlfn.XLOOKUP(A7,Table3[customer_no],Table3[age],"NOT FOUND")</f>
        <v>60</v>
      </c>
      <c r="O7" cm="1">
        <f t="array" ref="O7">_xlfn.XLOOKUP(A7,Table3[customer_no],'Hospitalisation Details'!$E$2:$E$2344,"NOT FOUND")</f>
        <v>0</v>
      </c>
      <c r="P7" t="str">
        <f>_xlfn.XLOOKUP(A7,Table3[customer_no],Table3[hsplt_handled],"NOT FOUND")</f>
        <v>tier - 1</v>
      </c>
      <c r="Q7" t="str">
        <f>_xlfn.XLOOKUP(A7,Table3[customer_no],Table3[city_handled],"NOT FOUND")</f>
        <v>tier - 3</v>
      </c>
      <c r="R7" t="str">
        <f>_xlfn.XLOOKUP(A7,Table3[customer_no],Table3[state_id],"NOT FOUND")</f>
        <v>R1011</v>
      </c>
      <c r="S7" s="34" cm="1">
        <f t="array" ref="S7">_xlfn.XLOOKUP(A7,Table3[customer_no],'Hospitalisation Details'!$F$2:$F$2344,"NOT FOUND")</f>
        <v>52590.83</v>
      </c>
      <c r="T7" t="str">
        <f>_xlfn.XLOOKUP(A7,Table2[Customer ID],Table2[BMI_category],"NOT FOUND")</f>
        <v>Obesity</v>
      </c>
      <c r="U7" s="7">
        <f>_xlfn.XLOOKUP(A7,Table2[Customer ID],Table2[no of surgery],"NOT FOUND")</f>
        <v>0</v>
      </c>
      <c r="V7" t="str">
        <f>_xlfn.XLOOKUP(A7,Table2[Customer ID],Table2[smoker_missing],"NOT FOUND")</f>
        <v>yes</v>
      </c>
      <c r="W7" t="str">
        <f t="shared" si="0"/>
        <v>Diabetes</v>
      </c>
      <c r="X7" s="37">
        <f>SUM(Table5[[#This Row],[Title]:[Diabetes Level]])</f>
        <v>77518.22</v>
      </c>
    </row>
    <row r="8" spans="1:24" x14ac:dyDescent="0.25">
      <c r="A8" t="s">
        <v>2366</v>
      </c>
      <c r="B8" t="str">
        <f>VLOOKUP(A8,'Customer Names'!$A$2:$E$2336,3,FALSE)</f>
        <v>Mr.</v>
      </c>
      <c r="C8" t="str">
        <f>_xlfn.XLOOKUP(A8,$A$2:$A$2336,'Customer Names'!$D$2:$D$2336,"NOT FOUND")</f>
        <v>Scott</v>
      </c>
      <c r="D8" t="str">
        <f>_xlfn.XLOOKUP(A8,$A$2:$A$2336,'Customer Names'!$E$2:$E$2336,"NOT FOUND")</f>
        <v>Macpherson</v>
      </c>
      <c r="E8" cm="1">
        <f t="array" ref="E8">_xlfn.XLOOKUP(A8,$A$2:$A$2336,Table2[BMI],"NOT FOUND")</f>
        <v>36.4</v>
      </c>
      <c r="F8" cm="1">
        <f t="array" ref="F8">_xlfn.XLOOKUP(A8,$A$2:$A$2336,Table2[HBA1C],"NOT FOUND")</f>
        <v>6.07</v>
      </c>
      <c r="G8" t="str" cm="1">
        <f t="array" ref="G8">_xlfn.XLOOKUP(A8,$A$2:$A$2336,Table2[Heart Issues],"NOT FOUND")</f>
        <v>No</v>
      </c>
      <c r="H8" t="str" cm="1">
        <f t="array" ref="H8">_xlfn.XLOOKUP(A8,$A$2:$A$2336,Table2[Any Transplants],"NOT FOUND")</f>
        <v>No</v>
      </c>
      <c r="I8" t="str" cm="1">
        <f t="array" ref="I8">_xlfn.XLOOKUP(A8,$A$2:$A$2336,Table2[Cancer history],"NOT FOUND")</f>
        <v>No</v>
      </c>
      <c r="J8" t="str">
        <f>_xlfn.XLOOKUP(A8,Table3[customer_no],Table3[month],"NOT FOUND")</f>
        <v>Oct</v>
      </c>
      <c r="K8" s="7">
        <f>_xlfn.XLOOKUP(A8,Table3[customer_no],Table3[year_average],"NOT FOUND")</f>
        <v>1994</v>
      </c>
      <c r="L8" cm="1">
        <f t="array" ref="L8">_xlfn.XLOOKUP(A8,Table3[customer_no],'Hospitalisation Details'!$D$2:$D$2344,"NOT FOUND")</f>
        <v>27</v>
      </c>
      <c r="M8" s="33">
        <f>_xlfn.XLOOKUP(A8,Table3[customer_no],Table3[dd/mm/yy],"NOT FOUND")</f>
        <v>34634</v>
      </c>
      <c r="N8">
        <f>_xlfn.XLOOKUP(A8,Table3[customer_no],Table3[age],"NOT FOUND")</f>
        <v>28</v>
      </c>
      <c r="O8" cm="1">
        <f t="array" ref="O8">_xlfn.XLOOKUP(A8,Table3[customer_no],'Hospitalisation Details'!$E$2:$E$2344,"NOT FOUND")</f>
        <v>1</v>
      </c>
      <c r="P8" t="str">
        <f>_xlfn.XLOOKUP(A8,Table3[customer_no],Table3[hsplt_handled],"NOT FOUND")</f>
        <v>tier - 1</v>
      </c>
      <c r="Q8" t="str">
        <f>_xlfn.XLOOKUP(A8,Table3[customer_no],Table3[city_handled],"NOT FOUND")</f>
        <v>tier - 3</v>
      </c>
      <c r="R8" t="str">
        <f>_xlfn.XLOOKUP(A8,Table3[customer_no],Table3[state_id],"NOT FOUND")</f>
        <v>R1011</v>
      </c>
      <c r="S8" s="34" cm="1">
        <f t="array" ref="S8">_xlfn.XLOOKUP(A8,Table3[customer_no],'Hospitalisation Details'!$F$2:$F$2344,"NOT FOUND")</f>
        <v>51194.559999999998</v>
      </c>
      <c r="T8" t="str">
        <f>_xlfn.XLOOKUP(A8,Table2[Customer ID],Table2[BMI_category],"NOT FOUND")</f>
        <v>Obesity</v>
      </c>
      <c r="U8" s="7">
        <f>_xlfn.XLOOKUP(A8,Table2[Customer ID],Table2[no of surgery],"NOT FOUND")</f>
        <v>0</v>
      </c>
      <c r="V8" t="str">
        <f>_xlfn.XLOOKUP(A8,Table2[Customer ID],Table2[smoker_missing],"NOT FOUND")</f>
        <v>yes</v>
      </c>
      <c r="W8" t="str">
        <f t="shared" si="0"/>
        <v>Prediabetes</v>
      </c>
      <c r="X8" s="37">
        <f>SUM(Table5[[#This Row],[Title]:[Diabetes Level]])</f>
        <v>87921.03</v>
      </c>
    </row>
    <row r="9" spans="1:24" x14ac:dyDescent="0.25">
      <c r="A9" t="s">
        <v>2365</v>
      </c>
      <c r="B9" t="str">
        <f>VLOOKUP(A9,'Customer Names'!$A$2:$E$2336,3,FALSE)</f>
        <v>Mr.</v>
      </c>
      <c r="C9" t="str">
        <f>_xlfn.XLOOKUP(A9,$A$2:$A$2336,'Customer Names'!$D$2:$D$2336,"NOT FOUND")</f>
        <v>Stephen</v>
      </c>
      <c r="D9" t="str">
        <f>_xlfn.XLOOKUP(A9,$A$2:$A$2336,'Customer Names'!$E$2:$E$2336,"NOT FOUND")</f>
        <v>Hallman</v>
      </c>
      <c r="E9" cm="1">
        <f t="array" ref="E9">_xlfn.XLOOKUP(A9,$A$2:$A$2336,Table2[BMI],"NOT FOUND")</f>
        <v>36.96</v>
      </c>
      <c r="F9" cm="1">
        <f t="array" ref="F9">_xlfn.XLOOKUP(A9,$A$2:$A$2336,Table2[HBA1C],"NOT FOUND")</f>
        <v>7.93</v>
      </c>
      <c r="G9" t="str" cm="1">
        <f t="array" ref="G9">_xlfn.XLOOKUP(A9,$A$2:$A$2336,Table2[Heart Issues],"NOT FOUND")</f>
        <v>No</v>
      </c>
      <c r="H9" t="str" cm="1">
        <f t="array" ref="H9">_xlfn.XLOOKUP(A9,$A$2:$A$2336,Table2[Any Transplants],"NOT FOUND")</f>
        <v>No</v>
      </c>
      <c r="I9" t="str" cm="1">
        <f t="array" ref="I9">_xlfn.XLOOKUP(A9,$A$2:$A$2336,Table2[Cancer history],"NOT FOUND")</f>
        <v>No</v>
      </c>
      <c r="J9" t="str">
        <f>_xlfn.XLOOKUP(A9,Table3[customer_no],Table3[month],"NOT FOUND")</f>
        <v>Jun</v>
      </c>
      <c r="K9" s="7">
        <f>_xlfn.XLOOKUP(A9,Table3[customer_no],Table3[year_average],"NOT FOUND")</f>
        <v>1958</v>
      </c>
      <c r="L9" cm="1">
        <f t="array" ref="L9">_xlfn.XLOOKUP(A9,Table3[customer_no],'Hospitalisation Details'!$D$2:$D$2344,"NOT FOUND")</f>
        <v>27</v>
      </c>
      <c r="M9" s="33">
        <f>_xlfn.XLOOKUP(A9,Table3[customer_no],Table3[dd/mm/yy],"NOT FOUND")</f>
        <v>21363</v>
      </c>
      <c r="N9">
        <f>_xlfn.XLOOKUP(A9,Table3[customer_no],Table3[age],"NOT FOUND")</f>
        <v>64</v>
      </c>
      <c r="O9" cm="1">
        <f t="array" ref="O9">_xlfn.XLOOKUP(A9,Table3[customer_no],'Hospitalisation Details'!$E$2:$E$2344,"NOT FOUND")</f>
        <v>2</v>
      </c>
      <c r="P9" t="str">
        <f>_xlfn.XLOOKUP(A9,Table3[customer_no],Table3[hsplt_handled],"NOT FOUND")</f>
        <v>tier - 2</v>
      </c>
      <c r="Q9" t="str">
        <f>_xlfn.XLOOKUP(A9,Table3[customer_no],Table3[city_handled],"NOT FOUND")</f>
        <v>tier - 2</v>
      </c>
      <c r="R9" t="str">
        <f>_xlfn.XLOOKUP(A9,Table3[customer_no],Table3[state_id],"NOT FOUND")</f>
        <v>R1013</v>
      </c>
      <c r="S9" s="34" cm="1">
        <f t="array" ref="S9">_xlfn.XLOOKUP(A9,Table3[customer_no],'Hospitalisation Details'!$F$2:$F$2344,"NOT FOUND")</f>
        <v>49577.66</v>
      </c>
      <c r="T9" t="str">
        <f>_xlfn.XLOOKUP(A9,Table2[Customer ID],Table2[BMI_category],"NOT FOUND")</f>
        <v>Obesity</v>
      </c>
      <c r="U9" s="7">
        <f>_xlfn.XLOOKUP(A9,Table2[Customer ID],Table2[no of surgery],"NOT FOUND")</f>
        <v>3</v>
      </c>
      <c r="V9" t="str">
        <f>_xlfn.XLOOKUP(A9,Table2[Customer ID],Table2[smoker_missing],"NOT FOUND")</f>
        <v>yes</v>
      </c>
      <c r="W9" t="str">
        <f t="shared" si="0"/>
        <v>Diabetes</v>
      </c>
      <c r="X9" s="37">
        <f>SUM(Table5[[#This Row],[Title]:[Diabetes Level]])</f>
        <v>73039.55</v>
      </c>
    </row>
    <row r="10" spans="1:24" x14ac:dyDescent="0.25">
      <c r="A10" t="s">
        <v>2364</v>
      </c>
      <c r="B10" t="str">
        <f>VLOOKUP(A10,'Customer Names'!$A$2:$E$2336,3,FALSE)</f>
        <v>Mr.</v>
      </c>
      <c r="C10" t="str">
        <f>_xlfn.XLOOKUP(A10,$A$2:$A$2336,'Customer Names'!$D$2:$D$2336,"NOT FOUND")</f>
        <v>Patrick R.</v>
      </c>
      <c r="D10" t="str">
        <f>_xlfn.XLOOKUP(A10,$A$2:$A$2336,'Customer Names'!$E$2:$E$2336,"NOT FOUND")</f>
        <v>Moran</v>
      </c>
      <c r="E10" cm="1">
        <f t="array" ref="E10">_xlfn.XLOOKUP(A10,$A$2:$A$2336,Table2[BMI],"NOT FOUND")</f>
        <v>41.14</v>
      </c>
      <c r="F10" cm="1">
        <f t="array" ref="F10">_xlfn.XLOOKUP(A10,$A$2:$A$2336,Table2[HBA1C],"NOT FOUND")</f>
        <v>9.58</v>
      </c>
      <c r="G10" t="str" cm="1">
        <f t="array" ref="G10">_xlfn.XLOOKUP(A10,$A$2:$A$2336,Table2[Heart Issues],"NOT FOUND")</f>
        <v>yes</v>
      </c>
      <c r="H10" t="str" cm="1">
        <f t="array" ref="H10">_xlfn.XLOOKUP(A10,$A$2:$A$2336,Table2[Any Transplants],"NOT FOUND")</f>
        <v>No</v>
      </c>
      <c r="I10" t="str" cm="1">
        <f t="array" ref="I10">_xlfn.XLOOKUP(A10,$A$2:$A$2336,Table2[Cancer history],"NOT FOUND")</f>
        <v>Yes</v>
      </c>
      <c r="J10" t="str">
        <f>_xlfn.XLOOKUP(A10,Table3[customer_no],Table3[month],"NOT FOUND")</f>
        <v>Sep</v>
      </c>
      <c r="K10" s="7">
        <f>_xlfn.XLOOKUP(A10,Table3[customer_no],Table3[year_average],"NOT FOUND")</f>
        <v>1963</v>
      </c>
      <c r="L10" cm="1">
        <f t="array" ref="L10">_xlfn.XLOOKUP(A10,Table3[customer_no],'Hospitalisation Details'!$D$2:$D$2344,"NOT FOUND")</f>
        <v>4</v>
      </c>
      <c r="M10" s="33">
        <f>_xlfn.XLOOKUP(A10,Table3[customer_no],Table3[dd/mm/yy],"NOT FOUND")</f>
        <v>23258</v>
      </c>
      <c r="N10">
        <f>_xlfn.XLOOKUP(A10,Table3[customer_no],Table3[age],"NOT FOUND")</f>
        <v>59</v>
      </c>
      <c r="O10" cm="1">
        <f t="array" ref="O10">_xlfn.XLOOKUP(A10,Table3[customer_no],'Hospitalisation Details'!$E$2:$E$2344,"NOT FOUND")</f>
        <v>1</v>
      </c>
      <c r="P10" t="str">
        <f>_xlfn.XLOOKUP(A10,Table3[customer_no],Table3[hsplt_handled],"NOT FOUND")</f>
        <v>tier - 1</v>
      </c>
      <c r="Q10" t="str">
        <f>_xlfn.XLOOKUP(A10,Table3[customer_no],Table3[city_handled],"NOT FOUND")</f>
        <v>tier - 2</v>
      </c>
      <c r="R10" t="str">
        <f>_xlfn.XLOOKUP(A10,Table3[customer_no],Table3[state_id],"NOT FOUND")</f>
        <v>R1013</v>
      </c>
      <c r="S10" s="34" cm="1">
        <f t="array" ref="S10">_xlfn.XLOOKUP(A10,Table3[customer_no],'Hospitalisation Details'!$F$2:$F$2344,"NOT FOUND")</f>
        <v>48970.25</v>
      </c>
      <c r="T10" t="str">
        <f>_xlfn.XLOOKUP(A10,Table2[Customer ID],Table2[BMI_category],"NOT FOUND")</f>
        <v>Obesity</v>
      </c>
      <c r="U10" s="7">
        <f>_xlfn.XLOOKUP(A10,Table2[Customer ID],Table2[no of surgery],"NOT FOUND")</f>
        <v>1</v>
      </c>
      <c r="V10" t="str">
        <f>_xlfn.XLOOKUP(A10,Table2[Customer ID],Table2[smoker_missing],"NOT FOUND")</f>
        <v>yes</v>
      </c>
      <c r="W10" t="str">
        <f t="shared" si="0"/>
        <v>Diabetes</v>
      </c>
      <c r="X10" s="37">
        <f>SUM(Table5[[#This Row],[Title]:[Diabetes Level]])</f>
        <v>74306.97</v>
      </c>
    </row>
    <row r="11" spans="1:24" x14ac:dyDescent="0.25">
      <c r="A11" t="s">
        <v>2363</v>
      </c>
      <c r="B11" t="str">
        <f>VLOOKUP(A11,'Customer Names'!$A$2:$E$2336,3,FALSE)</f>
        <v>Ms.</v>
      </c>
      <c r="C11" t="str">
        <f>_xlfn.XLOOKUP(A11,$A$2:$A$2336,'Customer Names'!$D$2:$D$2336,"NOT FOUND")</f>
        <v>Brooke N.</v>
      </c>
      <c r="D11" t="str">
        <f>_xlfn.XLOOKUP(A11,$A$2:$A$2336,'Customer Names'!$E$2:$E$2336,"NOT FOUND")</f>
        <v>Benner</v>
      </c>
      <c r="E11" cm="1">
        <f t="array" ref="E11">_xlfn.XLOOKUP(A11,$A$2:$A$2336,Table2[BMI],"NOT FOUND")</f>
        <v>38.06</v>
      </c>
      <c r="F11" cm="1">
        <f t="array" ref="F11">_xlfn.XLOOKUP(A11,$A$2:$A$2336,Table2[HBA1C],"NOT FOUND")</f>
        <v>10.79</v>
      </c>
      <c r="G11" t="str" cm="1">
        <f t="array" ref="G11">_xlfn.XLOOKUP(A11,$A$2:$A$2336,Table2[Heart Issues],"NOT FOUND")</f>
        <v>No</v>
      </c>
      <c r="H11" t="str" cm="1">
        <f t="array" ref="H11">_xlfn.XLOOKUP(A11,$A$2:$A$2336,Table2[Any Transplants],"NOT FOUND")</f>
        <v>No</v>
      </c>
      <c r="I11" t="str" cm="1">
        <f t="array" ref="I11">_xlfn.XLOOKUP(A11,$A$2:$A$2336,Table2[Cancer history],"NOT FOUND")</f>
        <v>No</v>
      </c>
      <c r="J11" t="str">
        <f>_xlfn.XLOOKUP(A11,Table3[customer_no],Table3[month],"NOT FOUND")</f>
        <v>Dec</v>
      </c>
      <c r="K11" s="7">
        <f>_xlfn.XLOOKUP(A11,Table3[customer_no],Table3[year_average],"NOT FOUND")</f>
        <v>1978</v>
      </c>
      <c r="L11" cm="1">
        <f t="array" ref="L11">_xlfn.XLOOKUP(A11,Table3[customer_no],'Hospitalisation Details'!$D$2:$D$2344,"NOT FOUND")</f>
        <v>29</v>
      </c>
      <c r="M11" s="33">
        <f>_xlfn.XLOOKUP(A11,Table3[customer_no],Table3[dd/mm/yy],"NOT FOUND")</f>
        <v>28853</v>
      </c>
      <c r="N11">
        <f>_xlfn.XLOOKUP(A11,Table3[customer_no],Table3[age],"NOT FOUND")</f>
        <v>44</v>
      </c>
      <c r="O11" cm="1">
        <f t="array" ref="O11">_xlfn.XLOOKUP(A11,Table3[customer_no],'Hospitalisation Details'!$E$2:$E$2344,"NOT FOUND")</f>
        <v>0</v>
      </c>
      <c r="P11" t="str">
        <f>_xlfn.XLOOKUP(A11,Table3[customer_no],Table3[hsplt_handled],"NOT FOUND")</f>
        <v>tier - 1</v>
      </c>
      <c r="Q11" t="str">
        <f>_xlfn.XLOOKUP(A11,Table3[customer_no],Table3[city_handled],"NOT FOUND")</f>
        <v>tier - 2</v>
      </c>
      <c r="R11" t="str">
        <f>_xlfn.XLOOKUP(A11,Table3[customer_no],Table3[state_id],"NOT FOUND")</f>
        <v>R1013</v>
      </c>
      <c r="S11" s="34" cm="1">
        <f t="array" ref="S11">_xlfn.XLOOKUP(A11,Table3[customer_no],'Hospitalisation Details'!$F$2:$F$2344,"NOT FOUND")</f>
        <v>48885.14</v>
      </c>
      <c r="T11" t="str">
        <f>_xlfn.XLOOKUP(A11,Table2[Customer ID],Table2[BMI_category],"NOT FOUND")</f>
        <v>Obesity</v>
      </c>
      <c r="U11" s="7">
        <f>_xlfn.XLOOKUP(A11,Table2[Customer ID],Table2[no of surgery],"NOT FOUND")</f>
        <v>0</v>
      </c>
      <c r="V11" t="str">
        <f>_xlfn.XLOOKUP(A11,Table2[Customer ID],Table2[smoker_missing],"NOT FOUND")</f>
        <v>yes</v>
      </c>
      <c r="W11" t="str">
        <f t="shared" si="0"/>
        <v>Diabetes</v>
      </c>
      <c r="X11" s="37">
        <f>SUM(Table5[[#This Row],[Title]:[Diabetes Level]])</f>
        <v>79837.989999999991</v>
      </c>
    </row>
    <row r="12" spans="1:24" x14ac:dyDescent="0.25">
      <c r="A12" t="s">
        <v>2362</v>
      </c>
      <c r="B12" t="str">
        <f>VLOOKUP(A12,'Customer Names'!$A$2:$E$2336,3,FALSE)</f>
        <v>Ms.</v>
      </c>
      <c r="C12" t="str">
        <f>_xlfn.XLOOKUP(A12,$A$2:$A$2336,'Customer Names'!$D$2:$D$2336,"NOT FOUND")</f>
        <v>Paola Andrea</v>
      </c>
      <c r="D12" t="str">
        <f>_xlfn.XLOOKUP(A12,$A$2:$A$2336,'Customer Names'!$E$2:$E$2336,"NOT FOUND")</f>
        <v>Fierro Vargas</v>
      </c>
      <c r="E12" cm="1">
        <f t="array" ref="E12">_xlfn.XLOOKUP(A12,$A$2:$A$2336,Table2[BMI],"NOT FOUND")</f>
        <v>37.700000000000003</v>
      </c>
      <c r="F12" cm="1">
        <f t="array" ref="F12">_xlfn.XLOOKUP(A12,$A$2:$A$2336,Table2[HBA1C],"NOT FOUND")</f>
        <v>5.96</v>
      </c>
      <c r="G12" t="str" cm="1">
        <f t="array" ref="G12">_xlfn.XLOOKUP(A12,$A$2:$A$2336,Table2[Heart Issues],"NOT FOUND")</f>
        <v>yes</v>
      </c>
      <c r="H12" t="str" cm="1">
        <f t="array" ref="H12">_xlfn.XLOOKUP(A12,$A$2:$A$2336,Table2[Any Transplants],"NOT FOUND")</f>
        <v>No</v>
      </c>
      <c r="I12" t="str" cm="1">
        <f t="array" ref="I12">_xlfn.XLOOKUP(A12,$A$2:$A$2336,Table2[Cancer history],"NOT FOUND")</f>
        <v>No</v>
      </c>
      <c r="J12" t="str">
        <f>_xlfn.XLOOKUP(A12,Table3[customer_no],Table3[month],"NOT FOUND")</f>
        <v>Jul</v>
      </c>
      <c r="K12" s="7">
        <f>_xlfn.XLOOKUP(A12,Table3[customer_no],Table3[year_average],"NOT FOUND")</f>
        <v>1959</v>
      </c>
      <c r="L12" cm="1">
        <f t="array" ref="L12">_xlfn.XLOOKUP(A12,Table3[customer_no],'Hospitalisation Details'!$D$2:$D$2344,"NOT FOUND")</f>
        <v>22</v>
      </c>
      <c r="M12" s="33">
        <f>_xlfn.XLOOKUP(A12,Table3[customer_no],Table3[dd/mm/yy],"NOT FOUND")</f>
        <v>21753</v>
      </c>
      <c r="N12">
        <f>_xlfn.XLOOKUP(A12,Table3[customer_no],Table3[age],"NOT FOUND")</f>
        <v>63</v>
      </c>
      <c r="O12" cm="1">
        <f t="array" ref="O12">_xlfn.XLOOKUP(A12,Table3[customer_no],'Hospitalisation Details'!$E$2:$E$2344,"NOT FOUND")</f>
        <v>0</v>
      </c>
      <c r="P12" t="str">
        <f>_xlfn.XLOOKUP(A12,Table3[customer_no],Table3[hsplt_handled],"NOT FOUND")</f>
        <v>tier - 2</v>
      </c>
      <c r="Q12" t="str">
        <f>_xlfn.XLOOKUP(A12,Table3[customer_no],Table3[city_handled],"NOT FOUND")</f>
        <v>tier - 1</v>
      </c>
      <c r="R12" t="str">
        <f>_xlfn.XLOOKUP(A12,Table3[customer_no],Table3[state_id],"NOT FOUND")</f>
        <v>R1011</v>
      </c>
      <c r="S12" s="34" cm="1">
        <f t="array" ref="S12">_xlfn.XLOOKUP(A12,Table3[customer_no],'Hospitalisation Details'!$F$2:$F$2344,"NOT FOUND")</f>
        <v>48824.45</v>
      </c>
      <c r="T12" t="str">
        <f>_xlfn.XLOOKUP(A12,Table2[Customer ID],Table2[BMI_category],"NOT FOUND")</f>
        <v>Obesity</v>
      </c>
      <c r="U12" s="7">
        <f>_xlfn.XLOOKUP(A12,Table2[Customer ID],Table2[no of surgery],"NOT FOUND")</f>
        <v>2</v>
      </c>
      <c r="V12" t="str">
        <f>_xlfn.XLOOKUP(A12,Table2[Customer ID],Table2[smoker_missing],"NOT FOUND")</f>
        <v>yes</v>
      </c>
      <c r="W12" t="str">
        <f t="shared" si="0"/>
        <v>Prediabetes</v>
      </c>
      <c r="X12" s="37">
        <f>SUM(Table5[[#This Row],[Title]:[Diabetes Level]])</f>
        <v>72667.11</v>
      </c>
    </row>
    <row r="13" spans="1:24" x14ac:dyDescent="0.25">
      <c r="A13" t="s">
        <v>2361</v>
      </c>
      <c r="B13" t="str">
        <f>VLOOKUP(A13,'Customer Names'!$A$2:$E$2336,3,FALSE)</f>
        <v>Mr.</v>
      </c>
      <c r="C13" t="str">
        <f>_xlfn.XLOOKUP(A13,$A$2:$A$2336,'Customer Names'!$D$2:$D$2336,"NOT FOUND")</f>
        <v>David</v>
      </c>
      <c r="D13" t="str">
        <f>_xlfn.XLOOKUP(A13,$A$2:$A$2336,'Customer Names'!$E$2:$E$2336,"NOT FOUND")</f>
        <v>Franz</v>
      </c>
      <c r="E13" cm="1">
        <f t="array" ref="E13">_xlfn.XLOOKUP(A13,$A$2:$A$2336,Table2[BMI],"NOT FOUND")</f>
        <v>42.13</v>
      </c>
      <c r="F13" cm="1">
        <f t="array" ref="F13">_xlfn.XLOOKUP(A13,$A$2:$A$2336,Table2[HBA1C],"NOT FOUND")</f>
        <v>11.9</v>
      </c>
      <c r="G13" t="str" cm="1">
        <f t="array" ref="G13">_xlfn.XLOOKUP(A13,$A$2:$A$2336,Table2[Heart Issues],"NOT FOUND")</f>
        <v>No</v>
      </c>
      <c r="H13" t="str" cm="1">
        <f t="array" ref="H13">_xlfn.XLOOKUP(A13,$A$2:$A$2336,Table2[Any Transplants],"NOT FOUND")</f>
        <v>No</v>
      </c>
      <c r="I13" t="str" cm="1">
        <f t="array" ref="I13">_xlfn.XLOOKUP(A13,$A$2:$A$2336,Table2[Cancer history],"NOT FOUND")</f>
        <v>No</v>
      </c>
      <c r="J13" t="str">
        <f>_xlfn.XLOOKUP(A13,Table3[customer_no],Table3[month],"NOT FOUND")</f>
        <v>Oct</v>
      </c>
      <c r="K13" s="7">
        <f>_xlfn.XLOOKUP(A13,Table3[customer_no],Table3[year_average],"NOT FOUND")</f>
        <v>1965</v>
      </c>
      <c r="L13" cm="1">
        <f t="array" ref="L13">_xlfn.XLOOKUP(A13,Table3[customer_no],'Hospitalisation Details'!$D$2:$D$2344,"NOT FOUND")</f>
        <v>27</v>
      </c>
      <c r="M13" s="33">
        <f>_xlfn.XLOOKUP(A13,Table3[customer_no],Table3[dd/mm/yy],"NOT FOUND")</f>
        <v>24042</v>
      </c>
      <c r="N13">
        <f>_xlfn.XLOOKUP(A13,Table3[customer_no],Table3[age],"NOT FOUND")</f>
        <v>57</v>
      </c>
      <c r="O13" cm="1">
        <f t="array" ref="O13">_xlfn.XLOOKUP(A13,Table3[customer_no],'Hospitalisation Details'!$E$2:$E$2344,"NOT FOUND")</f>
        <v>1</v>
      </c>
      <c r="P13" t="str">
        <f>_xlfn.XLOOKUP(A13,Table3[customer_no],Table3[hsplt_handled],"NOT FOUND")</f>
        <v>tier - 1</v>
      </c>
      <c r="Q13" t="str">
        <f>_xlfn.XLOOKUP(A13,Table3[customer_no],Table3[city_handled],"NOT FOUND")</f>
        <v>tier - 2</v>
      </c>
      <c r="R13" t="str">
        <f>_xlfn.XLOOKUP(A13,Table3[customer_no],Table3[state_id],"NOT FOUND")</f>
        <v>R1013</v>
      </c>
      <c r="S13" s="34" cm="1">
        <f t="array" ref="S13">_xlfn.XLOOKUP(A13,Table3[customer_no],'Hospitalisation Details'!$F$2:$F$2344,"NOT FOUND")</f>
        <v>48675.519999999997</v>
      </c>
      <c r="T13" t="str">
        <f>_xlfn.XLOOKUP(A13,Table2[Customer ID],Table2[BMI_category],"NOT FOUND")</f>
        <v>Obesity</v>
      </c>
      <c r="U13" s="7">
        <f>_xlfn.XLOOKUP(A13,Table2[Customer ID],Table2[no of surgery],"NOT FOUND")</f>
        <v>0</v>
      </c>
      <c r="V13" t="str">
        <f>_xlfn.XLOOKUP(A13,Table2[Customer ID],Table2[smoker_missing],"NOT FOUND")</f>
        <v>yes</v>
      </c>
      <c r="W13" t="str">
        <f t="shared" si="0"/>
        <v>Diabetes</v>
      </c>
      <c r="X13" s="37">
        <f>SUM(Table5[[#This Row],[Title]:[Diabetes Level]])</f>
        <v>74821.549999999988</v>
      </c>
    </row>
    <row r="14" spans="1:24" x14ac:dyDescent="0.25">
      <c r="A14" t="s">
        <v>2360</v>
      </c>
      <c r="B14" t="str">
        <f>VLOOKUP(A14,'Customer Names'!$A$2:$E$2336,3,FALSE)</f>
        <v>Mr.</v>
      </c>
      <c r="C14" t="str">
        <f>_xlfn.XLOOKUP(A14,$A$2:$A$2336,'Customer Names'!$D$2:$D$2336,"NOT FOUND")</f>
        <v>Wade</v>
      </c>
      <c r="D14" t="str">
        <f>_xlfn.XLOOKUP(A14,$A$2:$A$2336,'Customer Names'!$E$2:$E$2336,"NOT FOUND")</f>
        <v>Foster</v>
      </c>
      <c r="E14" cm="1">
        <f t="array" ref="E14">_xlfn.XLOOKUP(A14,$A$2:$A$2336,Table2[BMI],"NOT FOUND")</f>
        <v>40.92</v>
      </c>
      <c r="F14" cm="1">
        <f t="array" ref="F14">_xlfn.XLOOKUP(A14,$A$2:$A$2336,Table2[HBA1C],"NOT FOUND")</f>
        <v>8.41</v>
      </c>
      <c r="G14" t="str" cm="1">
        <f t="array" ref="G14">_xlfn.XLOOKUP(A14,$A$2:$A$2336,Table2[Heart Issues],"NOT FOUND")</f>
        <v>No</v>
      </c>
      <c r="H14" t="str" cm="1">
        <f t="array" ref="H14">_xlfn.XLOOKUP(A14,$A$2:$A$2336,Table2[Any Transplants],"NOT FOUND")</f>
        <v>No</v>
      </c>
      <c r="I14" t="str" cm="1">
        <f t="array" ref="I14">_xlfn.XLOOKUP(A14,$A$2:$A$2336,Table2[Cancer history],"NOT FOUND")</f>
        <v>No</v>
      </c>
      <c r="J14" t="str">
        <f>_xlfn.XLOOKUP(A14,Table3[customer_no],Table3[month],"NOT FOUND")</f>
        <v>Oct</v>
      </c>
      <c r="K14" s="7">
        <f>_xlfn.XLOOKUP(A14,Table3[customer_no],Table3[year_average],"NOT FOUND")</f>
        <v>1962</v>
      </c>
      <c r="L14" cm="1">
        <f t="array" ref="L14">_xlfn.XLOOKUP(A14,Table3[customer_no],'Hospitalisation Details'!$D$2:$D$2344,"NOT FOUND")</f>
        <v>11</v>
      </c>
      <c r="M14" s="33">
        <f>_xlfn.XLOOKUP(A14,Table3[customer_no],Table3[dd/mm/yy],"NOT FOUND")</f>
        <v>22930</v>
      </c>
      <c r="N14">
        <f>_xlfn.XLOOKUP(A14,Table3[customer_no],Table3[age],"NOT FOUND")</f>
        <v>60</v>
      </c>
      <c r="O14" cm="1">
        <f t="array" ref="O14">_xlfn.XLOOKUP(A14,Table3[customer_no],'Hospitalisation Details'!$E$2:$E$2344,"NOT FOUND")</f>
        <v>0</v>
      </c>
      <c r="P14" t="str">
        <f>_xlfn.XLOOKUP(A14,Table3[customer_no],Table3[hsplt_handled],"NOT FOUND")</f>
        <v>tier - 1</v>
      </c>
      <c r="Q14" t="str">
        <f>_xlfn.XLOOKUP(A14,Table3[customer_no],Table3[city_handled],"NOT FOUND")</f>
        <v>tier - 2</v>
      </c>
      <c r="R14" t="str">
        <f>_xlfn.XLOOKUP(A14,Table3[customer_no],Table3[state_id],"NOT FOUND")</f>
        <v>R1013</v>
      </c>
      <c r="S14" s="34" cm="1">
        <f t="array" ref="S14">_xlfn.XLOOKUP(A14,Table3[customer_no],'Hospitalisation Details'!$F$2:$F$2344,"NOT FOUND")</f>
        <v>48673.56</v>
      </c>
      <c r="T14" t="str">
        <f>_xlfn.XLOOKUP(A14,Table2[Customer ID],Table2[BMI_category],"NOT FOUND")</f>
        <v>Obesity</v>
      </c>
      <c r="U14" s="7">
        <f>_xlfn.XLOOKUP(A14,Table2[Customer ID],Table2[no of surgery],"NOT FOUND")</f>
        <v>0</v>
      </c>
      <c r="V14" t="str">
        <f>_xlfn.XLOOKUP(A14,Table2[Customer ID],Table2[smoker_missing],"NOT FOUND")</f>
        <v>yes</v>
      </c>
      <c r="W14" t="str">
        <f t="shared" si="0"/>
        <v>Diabetes</v>
      </c>
      <c r="X14" s="37">
        <f>SUM(Table5[[#This Row],[Title]:[Diabetes Level]])</f>
        <v>73685.89</v>
      </c>
    </row>
    <row r="15" spans="1:24" x14ac:dyDescent="0.25">
      <c r="A15" t="s">
        <v>2359</v>
      </c>
      <c r="B15" t="str">
        <f>VLOOKUP(A15,'Customer Names'!$A$2:$E$2336,3,FALSE)</f>
        <v>Mr.</v>
      </c>
      <c r="C15" t="str">
        <f>_xlfn.XLOOKUP(A15,$A$2:$A$2336,'Customer Names'!$D$2:$D$2336,"NOT FOUND")</f>
        <v>Franklin</v>
      </c>
      <c r="D15" t="str">
        <f>_xlfn.XLOOKUP(A15,$A$2:$A$2336,'Customer Names'!$E$2:$E$2336,"NOT FOUND")</f>
        <v>Tenorio</v>
      </c>
      <c r="E15" cm="1">
        <f t="array" ref="E15">_xlfn.XLOOKUP(A15,$A$2:$A$2336,Table2[BMI],"NOT FOUND")</f>
        <v>40.564999999999998</v>
      </c>
      <c r="F15" cm="1">
        <f t="array" ref="F15">_xlfn.XLOOKUP(A15,$A$2:$A$2336,Table2[HBA1C],"NOT FOUND")</f>
        <v>7.02</v>
      </c>
      <c r="G15" t="str" cm="1">
        <f t="array" ref="G15">_xlfn.XLOOKUP(A15,$A$2:$A$2336,Table2[Heart Issues],"NOT FOUND")</f>
        <v>No</v>
      </c>
      <c r="H15" t="str" cm="1">
        <f t="array" ref="H15">_xlfn.XLOOKUP(A15,$A$2:$A$2336,Table2[Any Transplants],"NOT FOUND")</f>
        <v>No</v>
      </c>
      <c r="I15" t="str" cm="1">
        <f t="array" ref="I15">_xlfn.XLOOKUP(A15,$A$2:$A$2336,Table2[Cancer history],"NOT FOUND")</f>
        <v>No</v>
      </c>
      <c r="J15" t="str">
        <f>_xlfn.XLOOKUP(A15,Table3[customer_no],Table3[month],"NOT FOUND")</f>
        <v>Dec</v>
      </c>
      <c r="K15" s="7">
        <f>_xlfn.XLOOKUP(A15,Table3[customer_no],Table3[year_average],"NOT FOUND")</f>
        <v>1968</v>
      </c>
      <c r="L15" cm="1">
        <f t="array" ref="L15">_xlfn.XLOOKUP(A15,Table3[customer_no],'Hospitalisation Details'!$D$2:$D$2344,"NOT FOUND")</f>
        <v>1</v>
      </c>
      <c r="M15" s="33">
        <f>_xlfn.XLOOKUP(A15,Table3[customer_no],Table3[dd/mm/yy],"NOT FOUND")</f>
        <v>25173</v>
      </c>
      <c r="N15">
        <f>_xlfn.XLOOKUP(A15,Table3[customer_no],Table3[age],"NOT FOUND")</f>
        <v>54</v>
      </c>
      <c r="O15" cm="1">
        <f t="array" ref="O15">_xlfn.XLOOKUP(A15,Table3[customer_no],'Hospitalisation Details'!$E$2:$E$2344,"NOT FOUND")</f>
        <v>3</v>
      </c>
      <c r="P15" t="str">
        <f>_xlfn.XLOOKUP(A15,Table3[customer_no],Table3[hsplt_handled],"NOT FOUND")</f>
        <v>tier - 1</v>
      </c>
      <c r="Q15" t="str">
        <f>_xlfn.XLOOKUP(A15,Table3[customer_no],Table3[city_handled],"NOT FOUND")</f>
        <v>tier - 3</v>
      </c>
      <c r="R15" t="str">
        <f>_xlfn.XLOOKUP(A15,Table3[customer_no],Table3[state_id],"NOT FOUND")</f>
        <v>R1016</v>
      </c>
      <c r="S15" s="34" cm="1">
        <f t="array" ref="S15">_xlfn.XLOOKUP(A15,Table3[customer_no],'Hospitalisation Details'!$F$2:$F$2344,"NOT FOUND")</f>
        <v>48549.18</v>
      </c>
      <c r="T15" t="str">
        <f>_xlfn.XLOOKUP(A15,Table2[Customer ID],Table2[BMI_category],"NOT FOUND")</f>
        <v>Obesity</v>
      </c>
      <c r="U15" s="7">
        <f>_xlfn.XLOOKUP(A15,Table2[Customer ID],Table2[no of surgery],"NOT FOUND")</f>
        <v>0</v>
      </c>
      <c r="V15" t="str">
        <f>_xlfn.XLOOKUP(A15,Table2[Customer ID],Table2[smoker_missing],"NOT FOUND")</f>
        <v>yes</v>
      </c>
      <c r="W15" t="str">
        <f t="shared" si="0"/>
        <v>Diabetes</v>
      </c>
      <c r="X15" s="37">
        <f>SUM(Table5[[#This Row],[Title]:[Diabetes Level]])</f>
        <v>75795.764999999999</v>
      </c>
    </row>
    <row r="16" spans="1:24" x14ac:dyDescent="0.25">
      <c r="A16" t="s">
        <v>2358</v>
      </c>
      <c r="B16" t="str">
        <f>VLOOKUP(A16,'Customer Names'!$A$2:$E$2336,3,FALSE)</f>
        <v>Ms.</v>
      </c>
      <c r="C16" t="str">
        <f>_xlfn.XLOOKUP(A16,$A$2:$A$2336,'Customer Names'!$D$2:$D$2336,"NOT FOUND")</f>
        <v>Leilani M.</v>
      </c>
      <c r="D16" t="str">
        <f>_xlfn.XLOOKUP(A16,$A$2:$A$2336,'Customer Names'!$E$2:$E$2336,"NOT FOUND")</f>
        <v>Rios</v>
      </c>
      <c r="E16" cm="1">
        <f t="array" ref="E16">_xlfn.XLOOKUP(A16,$A$2:$A$2336,Table2[BMI],"NOT FOUND")</f>
        <v>36.384999999999998</v>
      </c>
      <c r="F16" cm="1">
        <f t="array" ref="F16">_xlfn.XLOOKUP(A16,$A$2:$A$2336,Table2[HBA1C],"NOT FOUND")</f>
        <v>7.59</v>
      </c>
      <c r="G16" t="str" cm="1">
        <f t="array" ref="G16">_xlfn.XLOOKUP(A16,$A$2:$A$2336,Table2[Heart Issues],"NOT FOUND")</f>
        <v>yes</v>
      </c>
      <c r="H16" t="str" cm="1">
        <f t="array" ref="H16">_xlfn.XLOOKUP(A16,$A$2:$A$2336,Table2[Any Transplants],"NOT FOUND")</f>
        <v>No</v>
      </c>
      <c r="I16" t="str" cm="1">
        <f t="array" ref="I16">_xlfn.XLOOKUP(A16,$A$2:$A$2336,Table2[Cancer history],"NOT FOUND")</f>
        <v>No</v>
      </c>
      <c r="J16" t="str">
        <f>_xlfn.XLOOKUP(A16,Table3[customer_no],Table3[month],"NOT FOUND")</f>
        <v>Dec</v>
      </c>
      <c r="K16" s="7">
        <f>_xlfn.XLOOKUP(A16,Table3[customer_no],Table3[year_average],"NOT FOUND")</f>
        <v>1961</v>
      </c>
      <c r="L16" cm="1">
        <f t="array" ref="L16">_xlfn.XLOOKUP(A16,Table3[customer_no],'Hospitalisation Details'!$D$2:$D$2344,"NOT FOUND")</f>
        <v>21</v>
      </c>
      <c r="M16" s="33">
        <f>_xlfn.XLOOKUP(A16,Table3[customer_no],Table3[dd/mm/yy],"NOT FOUND")</f>
        <v>22636</v>
      </c>
      <c r="N16">
        <f>_xlfn.XLOOKUP(A16,Table3[customer_no],Table3[age],"NOT FOUND")</f>
        <v>61</v>
      </c>
      <c r="O16" cm="1">
        <f t="array" ref="O16">_xlfn.XLOOKUP(A16,Table3[customer_no],'Hospitalisation Details'!$E$2:$E$2344,"NOT FOUND")</f>
        <v>1</v>
      </c>
      <c r="P16" t="str">
        <f>_xlfn.XLOOKUP(A16,Table3[customer_no],Table3[hsplt_handled],"NOT FOUND")</f>
        <v>tier - 1</v>
      </c>
      <c r="Q16" t="str">
        <f>_xlfn.XLOOKUP(A16,Table3[customer_no],Table3[city_handled],"NOT FOUND")</f>
        <v>tier - 3</v>
      </c>
      <c r="R16" t="str">
        <f>_xlfn.XLOOKUP(A16,Table3[customer_no],Table3[state_id],"NOT FOUND")</f>
        <v>R1024</v>
      </c>
      <c r="S16" s="34" cm="1">
        <f t="array" ref="S16">_xlfn.XLOOKUP(A16,Table3[customer_no],'Hospitalisation Details'!$F$2:$F$2344,"NOT FOUND")</f>
        <v>48517.56</v>
      </c>
      <c r="T16" t="str">
        <f>_xlfn.XLOOKUP(A16,Table2[Customer ID],Table2[BMI_category],"NOT FOUND")</f>
        <v>Obesity</v>
      </c>
      <c r="U16" s="7">
        <f>_xlfn.XLOOKUP(A16,Table2[Customer ID],Table2[no of surgery],"NOT FOUND")</f>
        <v>2</v>
      </c>
      <c r="V16" t="str">
        <f>_xlfn.XLOOKUP(A16,Table2[Customer ID],Table2[smoker_missing],"NOT FOUND")</f>
        <v>yes</v>
      </c>
      <c r="W16" t="str">
        <f t="shared" si="0"/>
        <v>Diabetes</v>
      </c>
      <c r="X16" s="37">
        <f>SUM(Table5[[#This Row],[Title]:[Diabetes Level]])</f>
        <v>73243.535000000003</v>
      </c>
    </row>
    <row r="17" spans="1:24" x14ac:dyDescent="0.25">
      <c r="A17" t="s">
        <v>2357</v>
      </c>
      <c r="B17" t="str">
        <f>VLOOKUP(A17,'Customer Names'!$A$2:$E$2336,3,FALSE)</f>
        <v>Mr.</v>
      </c>
      <c r="C17" t="str">
        <f>_xlfn.XLOOKUP(A17,$A$2:$A$2336,'Customer Names'!$D$2:$D$2336,"NOT FOUND")</f>
        <v>Philippe</v>
      </c>
      <c r="D17" t="str">
        <f>_xlfn.XLOOKUP(A17,$A$2:$A$2336,'Customer Names'!$E$2:$E$2336,"NOT FOUND")</f>
        <v>Viau-Dupuis</v>
      </c>
      <c r="E17" cm="1">
        <f t="array" ref="E17">_xlfn.XLOOKUP(A17,$A$2:$A$2336,Table2[BMI],"NOT FOUND")</f>
        <v>39.9</v>
      </c>
      <c r="F17" cm="1">
        <f t="array" ref="F17">_xlfn.XLOOKUP(A17,$A$2:$A$2336,Table2[HBA1C],"NOT FOUND")</f>
        <v>11.32</v>
      </c>
      <c r="G17" t="str" cm="1">
        <f t="array" ref="G17">_xlfn.XLOOKUP(A17,$A$2:$A$2336,Table2[Heart Issues],"NOT FOUND")</f>
        <v>No</v>
      </c>
      <c r="H17" t="str" cm="1">
        <f t="array" ref="H17">_xlfn.XLOOKUP(A17,$A$2:$A$2336,Table2[Any Transplants],"NOT FOUND")</f>
        <v>No</v>
      </c>
      <c r="I17" t="str" cm="1">
        <f t="array" ref="I17">_xlfn.XLOOKUP(A17,$A$2:$A$2336,Table2[Cancer history],"NOT FOUND")</f>
        <v>No</v>
      </c>
      <c r="J17" t="str">
        <f>_xlfn.XLOOKUP(A17,Table3[customer_no],Table3[month],"NOT FOUND")</f>
        <v>Aug</v>
      </c>
      <c r="K17" s="7">
        <f>_xlfn.XLOOKUP(A17,Table3[customer_no],Table3[year_average],"NOT FOUND")</f>
        <v>1962</v>
      </c>
      <c r="L17" cm="1">
        <f t="array" ref="L17">_xlfn.XLOOKUP(A17,Table3[customer_no],'Hospitalisation Details'!$D$2:$D$2344,"NOT FOUND")</f>
        <v>27</v>
      </c>
      <c r="M17" s="33">
        <f>_xlfn.XLOOKUP(A17,Table3[customer_no],Table3[dd/mm/yy],"NOT FOUND")</f>
        <v>22885</v>
      </c>
      <c r="N17">
        <f>_xlfn.XLOOKUP(A17,Table3[customer_no],Table3[age],"NOT FOUND")</f>
        <v>60</v>
      </c>
      <c r="O17" cm="1">
        <f t="array" ref="O17">_xlfn.XLOOKUP(A17,Table3[customer_no],'Hospitalisation Details'!$E$2:$E$2344,"NOT FOUND")</f>
        <v>0</v>
      </c>
      <c r="P17" t="str">
        <f>_xlfn.XLOOKUP(A17,Table3[customer_no],Table3[hsplt_handled],"NOT FOUND")</f>
        <v>tier - 1</v>
      </c>
      <c r="Q17" t="str">
        <f>_xlfn.XLOOKUP(A17,Table3[customer_no],Table3[city_handled],"NOT FOUND")</f>
        <v>tier - 3</v>
      </c>
      <c r="R17" t="str">
        <f>_xlfn.XLOOKUP(A17,Table3[customer_no],Table3[state_id],"NOT FOUND")</f>
        <v>R1011</v>
      </c>
      <c r="S17" s="34" cm="1">
        <f t="array" ref="S17">_xlfn.XLOOKUP(A17,Table3[customer_no],'Hospitalisation Details'!$F$2:$F$2344,"NOT FOUND")</f>
        <v>48173.36</v>
      </c>
      <c r="T17" t="str">
        <f>_xlfn.XLOOKUP(A17,Table2[Customer ID],Table2[BMI_category],"NOT FOUND")</f>
        <v>Obesity</v>
      </c>
      <c r="U17" s="7">
        <f>_xlfn.XLOOKUP(A17,Table2[Customer ID],Table2[no of surgery],"NOT FOUND")</f>
        <v>0</v>
      </c>
      <c r="V17" t="str">
        <f>_xlfn.XLOOKUP(A17,Table2[Customer ID],Table2[smoker_missing],"NOT FOUND")</f>
        <v>yes</v>
      </c>
      <c r="W17" t="str">
        <f t="shared" si="0"/>
        <v>Diabetes</v>
      </c>
      <c r="X17" s="37">
        <f>SUM(Table5[[#This Row],[Title]:[Diabetes Level]])</f>
        <v>73158.58</v>
      </c>
    </row>
    <row r="18" spans="1:24" x14ac:dyDescent="0.25">
      <c r="A18" t="s">
        <v>2356</v>
      </c>
      <c r="B18" t="str">
        <f>VLOOKUP(A18,'Customer Names'!$A$2:$E$2336,3,FALSE)</f>
        <v>Ms.</v>
      </c>
      <c r="C18" t="str">
        <f>_xlfn.XLOOKUP(A18,$A$2:$A$2336,'Customer Names'!$D$2:$D$2336,"NOT FOUND")</f>
        <v>Jennifer A.</v>
      </c>
      <c r="D18" t="str">
        <f>_xlfn.XLOOKUP(A18,$A$2:$A$2336,'Customer Names'!$E$2:$E$2336,"NOT FOUND")</f>
        <v>Cronin</v>
      </c>
      <c r="E18" cm="1">
        <f t="array" ref="E18">_xlfn.XLOOKUP(A18,$A$2:$A$2336,Table2[BMI],"NOT FOUND")</f>
        <v>33.799999999999997</v>
      </c>
      <c r="F18" cm="1">
        <f t="array" ref="F18">_xlfn.XLOOKUP(A18,$A$2:$A$2336,Table2[HBA1C],"NOT FOUND")</f>
        <v>7.67</v>
      </c>
      <c r="G18" t="str" cm="1">
        <f t="array" ref="G18">_xlfn.XLOOKUP(A18,$A$2:$A$2336,Table2[Heart Issues],"NOT FOUND")</f>
        <v>No</v>
      </c>
      <c r="H18" t="str" cm="1">
        <f t="array" ref="H18">_xlfn.XLOOKUP(A18,$A$2:$A$2336,Table2[Any Transplants],"NOT FOUND")</f>
        <v>No</v>
      </c>
      <c r="I18" t="str" cm="1">
        <f t="array" ref="I18">_xlfn.XLOOKUP(A18,$A$2:$A$2336,Table2[Cancer history],"NOT FOUND")</f>
        <v>No</v>
      </c>
      <c r="J18" t="str">
        <f>_xlfn.XLOOKUP(A18,Table3[customer_no],Table3[month],"NOT FOUND")</f>
        <v>Nov</v>
      </c>
      <c r="K18" s="7">
        <f>_xlfn.XLOOKUP(A18,Table3[customer_no],Table3[year_average],"NOT FOUND")</f>
        <v>1958</v>
      </c>
      <c r="L18" cm="1">
        <f t="array" ref="L18">_xlfn.XLOOKUP(A18,Table3[customer_no],'Hospitalisation Details'!$D$2:$D$2344,"NOT FOUND")</f>
        <v>16</v>
      </c>
      <c r="M18" s="33">
        <f>_xlfn.XLOOKUP(A18,Table3[customer_no],Table3[dd/mm/yy],"NOT FOUND")</f>
        <v>21505</v>
      </c>
      <c r="N18">
        <f>_xlfn.XLOOKUP(A18,Table3[customer_no],Table3[age],"NOT FOUND")</f>
        <v>64</v>
      </c>
      <c r="O18" cm="1">
        <f t="array" ref="O18">_xlfn.XLOOKUP(A18,Table3[customer_no],'Hospitalisation Details'!$E$2:$E$2344,"NOT FOUND")</f>
        <v>1</v>
      </c>
      <c r="P18" t="str">
        <f>_xlfn.XLOOKUP(A18,Table3[customer_no],Table3[hsplt_handled],"NOT FOUND")</f>
        <v>tier - 2</v>
      </c>
      <c r="Q18" t="str">
        <f>_xlfn.XLOOKUP(A18,Table3[customer_no],Table3[city_handled],"NOT FOUND")</f>
        <v>tier - 3</v>
      </c>
      <c r="R18" t="str">
        <f>_xlfn.XLOOKUP(A18,Table3[customer_no],Table3[state_id],"NOT FOUND")</f>
        <v>R1011</v>
      </c>
      <c r="S18" s="34" cm="1">
        <f t="array" ref="S18">_xlfn.XLOOKUP(A18,Table3[customer_no],'Hospitalisation Details'!$F$2:$F$2344,"NOT FOUND")</f>
        <v>47928.03</v>
      </c>
      <c r="T18" t="str">
        <f>_xlfn.XLOOKUP(A18,Table2[Customer ID],Table2[BMI_category],"NOT FOUND")</f>
        <v>Obesity</v>
      </c>
      <c r="U18" s="7">
        <f>_xlfn.XLOOKUP(A18,Table2[Customer ID],Table2[no of surgery],"NOT FOUND")</f>
        <v>3</v>
      </c>
      <c r="V18" t="str">
        <f>_xlfn.XLOOKUP(A18,Table2[Customer ID],Table2[smoker_missing],"NOT FOUND")</f>
        <v>yes</v>
      </c>
      <c r="W18" t="str">
        <f t="shared" si="0"/>
        <v>Diabetes</v>
      </c>
      <c r="X18" s="37">
        <f>SUM(Table5[[#This Row],[Title]:[Diabetes Level]])</f>
        <v>71516.5</v>
      </c>
    </row>
    <row r="19" spans="1:24" x14ac:dyDescent="0.25">
      <c r="A19" t="s">
        <v>2355</v>
      </c>
      <c r="B19" t="str">
        <f>VLOOKUP(A19,'Customer Names'!$A$2:$E$2336,3,FALSE)</f>
        <v>Ms.</v>
      </c>
      <c r="C19" t="str">
        <f>_xlfn.XLOOKUP(A19,$A$2:$A$2336,'Customer Names'!$D$2:$D$2336,"NOT FOUND")</f>
        <v>Christina M.</v>
      </c>
      <c r="D19" t="str">
        <f>_xlfn.XLOOKUP(A19,$A$2:$A$2336,'Customer Names'!$E$2:$E$2336,"NOT FOUND")</f>
        <v>Noordstar</v>
      </c>
      <c r="E19" cm="1">
        <f t="array" ref="E19">_xlfn.XLOOKUP(A19,$A$2:$A$2336,Table2[BMI],"NOT FOUND")</f>
        <v>36.765000000000001</v>
      </c>
      <c r="F19" cm="1">
        <f t="array" ref="F19">_xlfn.XLOOKUP(A19,$A$2:$A$2336,Table2[HBA1C],"NOT FOUND")</f>
        <v>7.29</v>
      </c>
      <c r="G19" t="str" cm="1">
        <f t="array" ref="G19">_xlfn.XLOOKUP(A19,$A$2:$A$2336,Table2[Heart Issues],"NOT FOUND")</f>
        <v>yes</v>
      </c>
      <c r="H19" t="str" cm="1">
        <f t="array" ref="H19">_xlfn.XLOOKUP(A19,$A$2:$A$2336,Table2[Any Transplants],"NOT FOUND")</f>
        <v>No</v>
      </c>
      <c r="I19" t="str" cm="1">
        <f t="array" ref="I19">_xlfn.XLOOKUP(A19,$A$2:$A$2336,Table2[Cancer history],"NOT FOUND")</f>
        <v>Yes</v>
      </c>
      <c r="J19" t="str">
        <f>_xlfn.XLOOKUP(A19,Table3[customer_no],Table3[month],"NOT FOUND")</f>
        <v>Aug</v>
      </c>
      <c r="K19" s="7">
        <f>_xlfn.XLOOKUP(A19,Table3[customer_no],Table3[year_average],"NOT FOUND")</f>
        <v>1963</v>
      </c>
      <c r="L19" cm="1">
        <f t="array" ref="L19">_xlfn.XLOOKUP(A19,Table3[customer_no],'Hospitalisation Details'!$D$2:$D$2344,"NOT FOUND")</f>
        <v>5</v>
      </c>
      <c r="M19" s="33">
        <f>_xlfn.XLOOKUP(A19,Table3[customer_no],Table3[dd/mm/yy],"NOT FOUND")</f>
        <v>23228</v>
      </c>
      <c r="N19">
        <f>_xlfn.XLOOKUP(A19,Table3[customer_no],Table3[age],"NOT FOUND")</f>
        <v>59</v>
      </c>
      <c r="O19" cm="1">
        <f t="array" ref="O19">_xlfn.XLOOKUP(A19,Table3[customer_no],'Hospitalisation Details'!$E$2:$E$2344,"NOT FOUND")</f>
        <v>1</v>
      </c>
      <c r="P19" t="str">
        <f>_xlfn.XLOOKUP(A19,Table3[customer_no],Table3[hsplt_handled],"NOT FOUND")</f>
        <v>tier - 1</v>
      </c>
      <c r="Q19" t="str">
        <f>_xlfn.XLOOKUP(A19,Table3[customer_no],Table3[city_handled],"NOT FOUND")</f>
        <v>tier - 3</v>
      </c>
      <c r="R19" t="str">
        <f>_xlfn.XLOOKUP(A19,Table3[customer_no],Table3[state_id],"NOT FOUND")</f>
        <v>R1024</v>
      </c>
      <c r="S19" s="34" cm="1">
        <f t="array" ref="S19">_xlfn.XLOOKUP(A19,Table3[customer_no],'Hospitalisation Details'!$F$2:$F$2344,"NOT FOUND")</f>
        <v>47896.79</v>
      </c>
      <c r="T19" t="str">
        <f>_xlfn.XLOOKUP(A19,Table2[Customer ID],Table2[BMI_category],"NOT FOUND")</f>
        <v>Obesity</v>
      </c>
      <c r="U19" s="7">
        <f>_xlfn.XLOOKUP(A19,Table2[Customer ID],Table2[no of surgery],"NOT FOUND")</f>
        <v>1</v>
      </c>
      <c r="V19" t="str">
        <f>_xlfn.XLOOKUP(A19,Table2[Customer ID],Table2[smoker_missing],"NOT FOUND")</f>
        <v>yes</v>
      </c>
      <c r="W19" t="str">
        <f t="shared" si="0"/>
        <v>Diabetes</v>
      </c>
      <c r="X19" s="37">
        <f>SUM(Table5[[#This Row],[Title]:[Diabetes Level]])</f>
        <v>73197.845000000001</v>
      </c>
    </row>
    <row r="20" spans="1:24" x14ac:dyDescent="0.25">
      <c r="A20" t="s">
        <v>2354</v>
      </c>
      <c r="B20" t="str">
        <f>VLOOKUP(A20,'Customer Names'!$A$2:$E$2336,3,FALSE)</f>
        <v>Mr.</v>
      </c>
      <c r="C20" t="str">
        <f>_xlfn.XLOOKUP(A20,$A$2:$A$2336,'Customer Names'!$D$2:$D$2336,"NOT FOUND")</f>
        <v>Said Sr.</v>
      </c>
      <c r="D20" t="str">
        <f>_xlfn.XLOOKUP(A20,$A$2:$A$2336,'Customer Names'!$E$2:$E$2336,"NOT FOUND")</f>
        <v>Boudalia</v>
      </c>
      <c r="E20" cm="1">
        <f t="array" ref="E20">_xlfn.XLOOKUP(A20,$A$2:$A$2336,Table2[BMI],"NOT FOUND")</f>
        <v>36.954999999999998</v>
      </c>
      <c r="F20" cm="1">
        <f t="array" ref="F20">_xlfn.XLOOKUP(A20,$A$2:$A$2336,Table2[HBA1C],"NOT FOUND")</f>
        <v>4.72</v>
      </c>
      <c r="G20" t="str" cm="1">
        <f t="array" ref="G20">_xlfn.XLOOKUP(A20,$A$2:$A$2336,Table2[Heart Issues],"NOT FOUND")</f>
        <v>yes</v>
      </c>
      <c r="H20" t="str" cm="1">
        <f t="array" ref="H20">_xlfn.XLOOKUP(A20,$A$2:$A$2336,Table2[Any Transplants],"NOT FOUND")</f>
        <v>No</v>
      </c>
      <c r="I20" t="str" cm="1">
        <f t="array" ref="I20">_xlfn.XLOOKUP(A20,$A$2:$A$2336,Table2[Cancer history],"NOT FOUND")</f>
        <v>No</v>
      </c>
      <c r="J20" t="str">
        <f>_xlfn.XLOOKUP(A20,Table3[customer_no],Table3[month],"NOT FOUND")</f>
        <v>Nov</v>
      </c>
      <c r="K20" s="7">
        <f>_xlfn.XLOOKUP(A20,Table3[customer_no],Table3[year_average],"NOT FOUND")</f>
        <v>1964</v>
      </c>
      <c r="L20" cm="1">
        <f t="array" ref="L20">_xlfn.XLOOKUP(A20,Table3[customer_no],'Hospitalisation Details'!$D$2:$D$2344,"NOT FOUND")</f>
        <v>7</v>
      </c>
      <c r="M20" s="33">
        <f>_xlfn.XLOOKUP(A20,Table3[customer_no],Table3[dd/mm/yy],"NOT FOUND")</f>
        <v>23688</v>
      </c>
      <c r="N20">
        <f>_xlfn.XLOOKUP(A20,Table3[customer_no],Table3[age],"NOT FOUND")</f>
        <v>58</v>
      </c>
      <c r="O20" cm="1">
        <f t="array" ref="O20">_xlfn.XLOOKUP(A20,Table3[customer_no],'Hospitalisation Details'!$E$2:$E$2344,"NOT FOUND")</f>
        <v>2</v>
      </c>
      <c r="P20" t="str">
        <f>_xlfn.XLOOKUP(A20,Table3[customer_no],Table3[hsplt_handled],"NOT FOUND")</f>
        <v>tier - 1</v>
      </c>
      <c r="Q20" t="str">
        <f>_xlfn.XLOOKUP(A20,Table3[customer_no],Table3[city_handled],"NOT FOUND")</f>
        <v>tier - 3</v>
      </c>
      <c r="R20" t="str">
        <f>_xlfn.XLOOKUP(A20,Table3[customer_no],Table3[state_id],"NOT FOUND")</f>
        <v>R1012</v>
      </c>
      <c r="S20" s="34" cm="1">
        <f t="array" ref="S20">_xlfn.XLOOKUP(A20,Table3[customer_no],'Hospitalisation Details'!$F$2:$F$2344,"NOT FOUND")</f>
        <v>47496.49</v>
      </c>
      <c r="T20" t="str">
        <f>_xlfn.XLOOKUP(A20,Table2[Customer ID],Table2[BMI_category],"NOT FOUND")</f>
        <v>Obesity</v>
      </c>
      <c r="U20" s="7">
        <f>_xlfn.XLOOKUP(A20,Table2[Customer ID],Table2[no of surgery],"NOT FOUND")</f>
        <v>1</v>
      </c>
      <c r="V20" t="str">
        <f>_xlfn.XLOOKUP(A20,Table2[Customer ID],Table2[smoker_missing],"NOT FOUND")</f>
        <v>yes</v>
      </c>
      <c r="W20" t="str">
        <f t="shared" si="0"/>
        <v>Normal</v>
      </c>
      <c r="X20" s="37">
        <f>SUM(Table5[[#This Row],[Title]:[Diabetes Level]])</f>
        <v>73258.164999999994</v>
      </c>
    </row>
    <row r="21" spans="1:24" x14ac:dyDescent="0.25">
      <c r="A21" t="s">
        <v>2353</v>
      </c>
      <c r="B21" t="str">
        <f>VLOOKUP(A21,'Customer Names'!$A$2:$E$2336,3,FALSE)</f>
        <v>Mr.</v>
      </c>
      <c r="C21" t="str">
        <f>_xlfn.XLOOKUP(A21,$A$2:$A$2336,'Customer Names'!$D$2:$D$2336,"NOT FOUND")</f>
        <v>John</v>
      </c>
      <c r="D21" t="str">
        <f>_xlfn.XLOOKUP(A21,$A$2:$A$2336,'Customer Names'!$E$2:$E$2336,"NOT FOUND")</f>
        <v>Flor</v>
      </c>
      <c r="E21" cm="1">
        <f t="array" ref="E21">_xlfn.XLOOKUP(A21,$A$2:$A$2336,Table2[BMI],"NOT FOUND")</f>
        <v>42.9</v>
      </c>
      <c r="F21" cm="1">
        <f t="array" ref="F21">_xlfn.XLOOKUP(A21,$A$2:$A$2336,Table2[HBA1C],"NOT FOUND")</f>
        <v>11.41</v>
      </c>
      <c r="G21" t="str" cm="1">
        <f t="array" ref="G21">_xlfn.XLOOKUP(A21,$A$2:$A$2336,Table2[Heart Issues],"NOT FOUND")</f>
        <v>No</v>
      </c>
      <c r="H21" t="str" cm="1">
        <f t="array" ref="H21">_xlfn.XLOOKUP(A21,$A$2:$A$2336,Table2[Any Transplants],"NOT FOUND")</f>
        <v>No</v>
      </c>
      <c r="I21" t="str" cm="1">
        <f t="array" ref="I21">_xlfn.XLOOKUP(A21,$A$2:$A$2336,Table2[Cancer history],"NOT FOUND")</f>
        <v>No</v>
      </c>
      <c r="J21" t="str">
        <f>_xlfn.XLOOKUP(A21,Table3[customer_no],Table3[month],"NOT FOUND")</f>
        <v>Sep</v>
      </c>
      <c r="K21" s="7">
        <f>_xlfn.XLOOKUP(A21,Table3[customer_no],Table3[year_average],"NOT FOUND")</f>
        <v>1971</v>
      </c>
      <c r="L21" cm="1">
        <f t="array" ref="L21">_xlfn.XLOOKUP(A21,Table3[customer_no],'Hospitalisation Details'!$D$2:$D$2344,"NOT FOUND")</f>
        <v>27</v>
      </c>
      <c r="M21" s="33">
        <f>_xlfn.XLOOKUP(A21,Table3[customer_no],Table3[dd/mm/yy],"NOT FOUND")</f>
        <v>26203</v>
      </c>
      <c r="N21">
        <f>_xlfn.XLOOKUP(A21,Table3[customer_no],Table3[age],"NOT FOUND")</f>
        <v>51</v>
      </c>
      <c r="O21" cm="1">
        <f t="array" ref="O21">_xlfn.XLOOKUP(A21,Table3[customer_no],'Hospitalisation Details'!$E$2:$E$2344,"NOT FOUND")</f>
        <v>2</v>
      </c>
      <c r="P21" t="str">
        <f>_xlfn.XLOOKUP(A21,Table3[customer_no],Table3[hsplt_handled],"NOT FOUND")</f>
        <v>tier - 1</v>
      </c>
      <c r="Q21" t="str">
        <f>_xlfn.XLOOKUP(A21,Table3[customer_no],Table3[city_handled],"NOT FOUND")</f>
        <v>tier - 2</v>
      </c>
      <c r="R21" t="str">
        <f>_xlfn.XLOOKUP(A21,Table3[customer_no],Table3[state_id],"NOT FOUND")</f>
        <v>R1013</v>
      </c>
      <c r="S21" s="34" cm="1">
        <f t="array" ref="S21">_xlfn.XLOOKUP(A21,Table3[customer_no],'Hospitalisation Details'!$F$2:$F$2344,"NOT FOUND")</f>
        <v>47462.89</v>
      </c>
      <c r="T21" t="str">
        <f>_xlfn.XLOOKUP(A21,Table2[Customer ID],Table2[BMI_category],"NOT FOUND")</f>
        <v>Obesity</v>
      </c>
      <c r="U21" s="7">
        <f>_xlfn.XLOOKUP(A21,Table2[Customer ID],Table2[no of surgery],"NOT FOUND")</f>
        <v>0</v>
      </c>
      <c r="V21" t="str">
        <f>_xlfn.XLOOKUP(A21,Table2[Customer ID],Table2[smoker_missing],"NOT FOUND")</f>
        <v>yes</v>
      </c>
      <c r="W21" t="str">
        <f t="shared" si="0"/>
        <v>Diabetes</v>
      </c>
      <c r="X21" s="37">
        <f>SUM(Table5[[#This Row],[Title]:[Diabetes Level]])</f>
        <v>75771.199999999997</v>
      </c>
    </row>
    <row r="22" spans="1:24" x14ac:dyDescent="0.25">
      <c r="A22" t="s">
        <v>2352</v>
      </c>
      <c r="B22" t="str">
        <f>VLOOKUP(A22,'Customer Names'!$A$2:$E$2336,3,FALSE)</f>
        <v>Mr.</v>
      </c>
      <c r="C22" t="str">
        <f>_xlfn.XLOOKUP(A22,$A$2:$A$2336,'Customer Names'!$D$2:$D$2336,"NOT FOUND")</f>
        <v>Myles</v>
      </c>
      <c r="D22" t="str">
        <f>_xlfn.XLOOKUP(A22,$A$2:$A$2336,'Customer Names'!$E$2:$E$2336,"NOT FOUND")</f>
        <v>Fennon</v>
      </c>
      <c r="E22" cm="1">
        <f t="array" ref="E22">_xlfn.XLOOKUP(A22,$A$2:$A$2336,Table2[BMI],"NOT FOUND")</f>
        <v>36.299999999999997</v>
      </c>
      <c r="F22" cm="1">
        <f t="array" ref="F22">_xlfn.XLOOKUP(A22,$A$2:$A$2336,Table2[HBA1C],"NOT FOUND")</f>
        <v>11.5</v>
      </c>
      <c r="G22" t="str" cm="1">
        <f t="array" ref="G22">_xlfn.XLOOKUP(A22,$A$2:$A$2336,Table2[Heart Issues],"NOT FOUND")</f>
        <v>yes</v>
      </c>
      <c r="H22" t="str" cm="1">
        <f t="array" ref="H22">_xlfn.XLOOKUP(A22,$A$2:$A$2336,Table2[Any Transplants],"NOT FOUND")</f>
        <v>No</v>
      </c>
      <c r="I22" t="str" cm="1">
        <f t="array" ref="I22">_xlfn.XLOOKUP(A22,$A$2:$A$2336,Table2[Cancer history],"NOT FOUND")</f>
        <v>No</v>
      </c>
      <c r="J22" t="str">
        <f>_xlfn.XLOOKUP(A22,Table3[customer_no],Table3[month],"NOT FOUND")</f>
        <v>Jun</v>
      </c>
      <c r="K22" s="7">
        <f>_xlfn.XLOOKUP(A22,Table3[customer_no],Table3[year_average],"NOT FOUND")</f>
        <v>1961</v>
      </c>
      <c r="L22" cm="1">
        <f t="array" ref="L22">_xlfn.XLOOKUP(A22,Table3[customer_no],'Hospitalisation Details'!$D$2:$D$2344,"NOT FOUND")</f>
        <v>13</v>
      </c>
      <c r="M22" s="33">
        <f>_xlfn.XLOOKUP(A22,Table3[customer_no],Table3[dd/mm/yy],"NOT FOUND")</f>
        <v>22445</v>
      </c>
      <c r="N22">
        <f>_xlfn.XLOOKUP(A22,Table3[customer_no],Table3[age],"NOT FOUND")</f>
        <v>61</v>
      </c>
      <c r="O22" cm="1">
        <f t="array" ref="O22">_xlfn.XLOOKUP(A22,Table3[customer_no],'Hospitalisation Details'!$E$2:$E$2344,"NOT FOUND")</f>
        <v>1</v>
      </c>
      <c r="P22" t="str">
        <f>_xlfn.XLOOKUP(A22,Table3[customer_no],Table3[hsplt_handled],"NOT FOUND")</f>
        <v>tier - 1</v>
      </c>
      <c r="Q22" t="str">
        <f>_xlfn.XLOOKUP(A22,Table3[customer_no],Table3[city_handled],"NOT FOUND")</f>
        <v>tier - 3</v>
      </c>
      <c r="R22" t="str">
        <f>_xlfn.XLOOKUP(A22,Table3[customer_no],Table3[state_id],"NOT FOUND")</f>
        <v>R1011</v>
      </c>
      <c r="S22" s="34" cm="1">
        <f t="array" ref="S22">_xlfn.XLOOKUP(A22,Table3[customer_no],'Hospitalisation Details'!$F$2:$F$2344,"NOT FOUND")</f>
        <v>47403.88</v>
      </c>
      <c r="T22" t="str">
        <f>_xlfn.XLOOKUP(A22,Table2[Customer ID],Table2[BMI_category],"NOT FOUND")</f>
        <v>Obesity</v>
      </c>
      <c r="U22" s="7">
        <f>_xlfn.XLOOKUP(A22,Table2[Customer ID],Table2[no of surgery],"NOT FOUND")</f>
        <v>2</v>
      </c>
      <c r="V22" t="str">
        <f>_xlfn.XLOOKUP(A22,Table2[Customer ID],Table2[smoker_missing],"NOT FOUND")</f>
        <v>yes</v>
      </c>
      <c r="W22" t="str">
        <f t="shared" si="0"/>
        <v>Diabetes</v>
      </c>
      <c r="X22" s="37">
        <f>SUM(Table5[[#This Row],[Title]:[Diabetes Level]])</f>
        <v>71934.679999999993</v>
      </c>
    </row>
    <row r="23" spans="1:24" x14ac:dyDescent="0.25">
      <c r="A23" t="s">
        <v>2351</v>
      </c>
      <c r="B23" t="str">
        <f>VLOOKUP(A23,'Customer Names'!$A$2:$E$2336,3,FALSE)</f>
        <v>Ms.</v>
      </c>
      <c r="C23" t="str">
        <f>_xlfn.XLOOKUP(A23,$A$2:$A$2336,'Customer Names'!$D$2:$D$2336,"NOT FOUND")</f>
        <v>Madelyn C</v>
      </c>
      <c r="D23" t="str">
        <f>_xlfn.XLOOKUP(A23,$A$2:$A$2336,'Customer Names'!$E$2:$E$2336,"NOT FOUND")</f>
        <v>Hribar</v>
      </c>
      <c r="E23" cm="1">
        <f t="array" ref="E23">_xlfn.XLOOKUP(A23,$A$2:$A$2336,Table2[BMI],"NOT FOUND")</f>
        <v>32.200000000000003</v>
      </c>
      <c r="F23" cm="1">
        <f t="array" ref="F23">_xlfn.XLOOKUP(A23,$A$2:$A$2336,Table2[HBA1C],"NOT FOUND")</f>
        <v>6.22</v>
      </c>
      <c r="G23" t="str" cm="1">
        <f t="array" ref="G23">_xlfn.XLOOKUP(A23,$A$2:$A$2336,Table2[Heart Issues],"NOT FOUND")</f>
        <v>yes</v>
      </c>
      <c r="H23" t="str" cm="1">
        <f t="array" ref="H23">_xlfn.XLOOKUP(A23,$A$2:$A$2336,Table2[Any Transplants],"NOT FOUND")</f>
        <v>No</v>
      </c>
      <c r="I23" t="str" cm="1">
        <f t="array" ref="I23">_xlfn.XLOOKUP(A23,$A$2:$A$2336,Table2[Cancer history],"NOT FOUND")</f>
        <v>No</v>
      </c>
      <c r="J23" t="str">
        <f>_xlfn.XLOOKUP(A23,Table3[customer_no],Table3[month],"NOT FOUND")</f>
        <v>Oct</v>
      </c>
      <c r="K23" s="7">
        <f>_xlfn.XLOOKUP(A23,Table3[customer_no],Table3[year_average],"NOT FOUND")</f>
        <v>1959</v>
      </c>
      <c r="L23" cm="1">
        <f t="array" ref="L23">_xlfn.XLOOKUP(A23,Table3[customer_no],'Hospitalisation Details'!$D$2:$D$2344,"NOT FOUND")</f>
        <v>4</v>
      </c>
      <c r="M23" s="33">
        <f>_xlfn.XLOOKUP(A23,Table3[customer_no],Table3[dd/mm/yy],"NOT FOUND")</f>
        <v>21827</v>
      </c>
      <c r="N23">
        <f>_xlfn.XLOOKUP(A23,Table3[customer_no],Table3[age],"NOT FOUND")</f>
        <v>63</v>
      </c>
      <c r="O23" cm="1">
        <f t="array" ref="O23">_xlfn.XLOOKUP(A23,Table3[customer_no],'Hospitalisation Details'!$E$2:$E$2344,"NOT FOUND")</f>
        <v>2</v>
      </c>
      <c r="P23" t="str">
        <f>_xlfn.XLOOKUP(A23,Table3[customer_no],Table3[hsplt_handled],"NOT FOUND")</f>
        <v>tier - 2</v>
      </c>
      <c r="Q23" t="str">
        <f>_xlfn.XLOOKUP(A23,Table3[customer_no],Table3[city_handled],"NOT FOUND")</f>
        <v>tier - 1</v>
      </c>
      <c r="R23" t="str">
        <f>_xlfn.XLOOKUP(A23,Table3[customer_no],Table3[state_id],"NOT FOUND")</f>
        <v>R1011</v>
      </c>
      <c r="S23" s="34" cm="1">
        <f t="array" ref="S23">_xlfn.XLOOKUP(A23,Table3[customer_no],'Hospitalisation Details'!$F$2:$F$2344,"NOT FOUND")</f>
        <v>47305.31</v>
      </c>
      <c r="T23" t="str">
        <f>_xlfn.XLOOKUP(A23,Table2[Customer ID],Table2[BMI_category],"NOT FOUND")</f>
        <v>Obesity</v>
      </c>
      <c r="U23" s="7">
        <f>_xlfn.XLOOKUP(A23,Table2[Customer ID],Table2[no of surgery],"NOT FOUND")</f>
        <v>2</v>
      </c>
      <c r="V23" t="str">
        <f>_xlfn.XLOOKUP(A23,Table2[Customer ID],Table2[smoker_missing],"NOT FOUND")</f>
        <v>yes</v>
      </c>
      <c r="W23" t="str">
        <f t="shared" si="0"/>
        <v>Prediabetes</v>
      </c>
      <c r="X23" s="37">
        <f>SUM(Table5[[#This Row],[Title]:[Diabetes Level]])</f>
        <v>71200.73</v>
      </c>
    </row>
    <row r="24" spans="1:24" x14ac:dyDescent="0.25">
      <c r="A24" t="s">
        <v>2350</v>
      </c>
      <c r="B24" t="str">
        <f>VLOOKUP(A24,'Customer Names'!$A$2:$E$2336,3,FALSE)</f>
        <v>Ms.</v>
      </c>
      <c r="C24" t="str">
        <f>_xlfn.XLOOKUP(A24,$A$2:$A$2336,'Customer Names'!$D$2:$D$2336,"NOT FOUND")</f>
        <v>Nicole</v>
      </c>
      <c r="D24" t="str">
        <f>_xlfn.XLOOKUP(A24,$A$2:$A$2336,'Customer Names'!$E$2:$E$2336,"NOT FOUND")</f>
        <v>Tassello</v>
      </c>
      <c r="E24" cm="1">
        <f t="array" ref="E24">_xlfn.XLOOKUP(A24,$A$2:$A$2336,Table2[BMI],"NOT FOUND")</f>
        <v>31.3</v>
      </c>
      <c r="F24" cm="1">
        <f t="array" ref="F24">_xlfn.XLOOKUP(A24,$A$2:$A$2336,Table2[HBA1C],"NOT FOUND")</f>
        <v>11.38</v>
      </c>
      <c r="G24" t="str" cm="1">
        <f t="array" ref="G24">_xlfn.XLOOKUP(A24,$A$2:$A$2336,Table2[Heart Issues],"NOT FOUND")</f>
        <v>No</v>
      </c>
      <c r="H24" t="str" cm="1">
        <f t="array" ref="H24">_xlfn.XLOOKUP(A24,$A$2:$A$2336,Table2[Any Transplants],"NOT FOUND")</f>
        <v>No</v>
      </c>
      <c r="I24" t="str" cm="1">
        <f t="array" ref="I24">_xlfn.XLOOKUP(A24,$A$2:$A$2336,Table2[Cancer history],"NOT FOUND")</f>
        <v>No</v>
      </c>
      <c r="J24" t="str">
        <f>_xlfn.XLOOKUP(A24,Table3[customer_no],Table3[month],"NOT FOUND")</f>
        <v>Sep</v>
      </c>
      <c r="K24" s="7">
        <f>_xlfn.XLOOKUP(A24,Table3[customer_no],Table3[year_average],"NOT FOUND")</f>
        <v>1958</v>
      </c>
      <c r="L24" cm="1">
        <f t="array" ref="L24">_xlfn.XLOOKUP(A24,Table3[customer_no],'Hospitalisation Details'!$D$2:$D$2344,"NOT FOUND")</f>
        <v>3</v>
      </c>
      <c r="M24" s="33">
        <f>_xlfn.XLOOKUP(A24,Table3[customer_no],Table3[dd/mm/yy],"NOT FOUND")</f>
        <v>21431</v>
      </c>
      <c r="N24">
        <f>_xlfn.XLOOKUP(A24,Table3[customer_no],Table3[age],"NOT FOUND")</f>
        <v>64</v>
      </c>
      <c r="O24" cm="1">
        <f t="array" ref="O24">_xlfn.XLOOKUP(A24,Table3[customer_no],'Hospitalisation Details'!$E$2:$E$2344,"NOT FOUND")</f>
        <v>2</v>
      </c>
      <c r="P24" t="str">
        <f>_xlfn.XLOOKUP(A24,Table3[customer_no],Table3[hsplt_handled],"NOT FOUND")</f>
        <v>tier - 2</v>
      </c>
      <c r="Q24" t="str">
        <f>_xlfn.XLOOKUP(A24,Table3[customer_no],Table3[city_handled],"NOT FOUND")</f>
        <v>tier - 1</v>
      </c>
      <c r="R24" t="str">
        <f>_xlfn.XLOOKUP(A24,Table3[customer_no],Table3[state_id],"NOT FOUND")</f>
        <v>R1011</v>
      </c>
      <c r="S24" s="34" cm="1">
        <f t="array" ref="S24">_xlfn.XLOOKUP(A24,Table3[customer_no],'Hospitalisation Details'!$F$2:$F$2344,"NOT FOUND")</f>
        <v>47291.06</v>
      </c>
      <c r="T24" t="str">
        <f>_xlfn.XLOOKUP(A24,Table2[Customer ID],Table2[BMI_category],"NOT FOUND")</f>
        <v>Obesity</v>
      </c>
      <c r="U24" s="7">
        <f>_xlfn.XLOOKUP(A24,Table2[Customer ID],Table2[no of surgery],"NOT FOUND")</f>
        <v>3</v>
      </c>
      <c r="V24" t="str">
        <f>_xlfn.XLOOKUP(A24,Table2[Customer ID],Table2[smoker_missing],"NOT FOUND")</f>
        <v>yes</v>
      </c>
      <c r="W24" t="str">
        <f t="shared" si="0"/>
        <v>Diabetes</v>
      </c>
      <c r="X24" s="37">
        <f>SUM(Table5[[#This Row],[Title]:[Diabetes Level]])</f>
        <v>70794.739999999991</v>
      </c>
    </row>
    <row r="25" spans="1:24" x14ac:dyDescent="0.25">
      <c r="A25" t="s">
        <v>2349</v>
      </c>
      <c r="B25" t="str">
        <f>VLOOKUP(A25,'Customer Names'!$A$2:$E$2336,3,FALSE)</f>
        <v>Mr.</v>
      </c>
      <c r="C25" t="str">
        <f>_xlfn.XLOOKUP(A25,$A$2:$A$2336,'Customer Names'!$D$2:$D$2336,"NOT FOUND")</f>
        <v>Eric A.</v>
      </c>
      <c r="D25" t="str">
        <f>_xlfn.XLOOKUP(A25,$A$2:$A$2336,'Customer Names'!$E$2:$E$2336,"NOT FOUND")</f>
        <v>Mauricette</v>
      </c>
      <c r="E25" cm="1">
        <f t="array" ref="E25">_xlfn.XLOOKUP(A25,$A$2:$A$2336,Table2[BMI],"NOT FOUND")</f>
        <v>41.8</v>
      </c>
      <c r="F25" cm="1">
        <f t="array" ref="F25">_xlfn.XLOOKUP(A25,$A$2:$A$2336,Table2[HBA1C],"NOT FOUND")</f>
        <v>7.89</v>
      </c>
      <c r="G25" t="str" cm="1">
        <f t="array" ref="G25">_xlfn.XLOOKUP(A25,$A$2:$A$2336,Table2[Heart Issues],"NOT FOUND")</f>
        <v>yes</v>
      </c>
      <c r="H25" t="str" cm="1">
        <f t="array" ref="H25">_xlfn.XLOOKUP(A25,$A$2:$A$2336,Table2[Any Transplants],"NOT FOUND")</f>
        <v>No</v>
      </c>
      <c r="I25" t="str" cm="1">
        <f t="array" ref="I25">_xlfn.XLOOKUP(A25,$A$2:$A$2336,Table2[Cancer history],"NOT FOUND")</f>
        <v>No</v>
      </c>
      <c r="J25" t="str">
        <f>_xlfn.XLOOKUP(A25,Table3[customer_no],Table3[month],"NOT FOUND")</f>
        <v>Dec</v>
      </c>
      <c r="K25" s="7">
        <f>_xlfn.XLOOKUP(A25,Table3[customer_no],Table3[year_average],"NOT FOUND")</f>
        <v>1970</v>
      </c>
      <c r="L25" cm="1">
        <f t="array" ref="L25">_xlfn.XLOOKUP(A25,Table3[customer_no],'Hospitalisation Details'!$D$2:$D$2344,"NOT FOUND")</f>
        <v>28</v>
      </c>
      <c r="M25" s="33">
        <f>_xlfn.XLOOKUP(A25,Table3[customer_no],Table3[dd/mm/yy],"NOT FOUND")</f>
        <v>25930</v>
      </c>
      <c r="N25">
        <f>_xlfn.XLOOKUP(A25,Table3[customer_no],Table3[age],"NOT FOUND")</f>
        <v>52</v>
      </c>
      <c r="O25" cm="1">
        <f t="array" ref="O25">_xlfn.XLOOKUP(A25,Table3[customer_no],'Hospitalisation Details'!$E$2:$E$2344,"NOT FOUND")</f>
        <v>2</v>
      </c>
      <c r="P25" t="str">
        <f>_xlfn.XLOOKUP(A25,Table3[customer_no],Table3[hsplt_handled],"NOT FOUND")</f>
        <v>tier - 1</v>
      </c>
      <c r="Q25" t="str">
        <f>_xlfn.XLOOKUP(A25,Table3[customer_no],Table3[city_handled],"NOT FOUND")</f>
        <v>tier - 2</v>
      </c>
      <c r="R25" t="str">
        <f>_xlfn.XLOOKUP(A25,Table3[customer_no],Table3[state_id],"NOT FOUND")</f>
        <v>R1013</v>
      </c>
      <c r="S25" s="34" cm="1">
        <f t="array" ref="S25">_xlfn.XLOOKUP(A25,Table3[customer_no],'Hospitalisation Details'!$F$2:$F$2344,"NOT FOUND")</f>
        <v>47269.85</v>
      </c>
      <c r="T25" t="str">
        <f>_xlfn.XLOOKUP(A25,Table2[Customer ID],Table2[BMI_category],"NOT FOUND")</f>
        <v>Obesity</v>
      </c>
      <c r="U25" s="7">
        <f>_xlfn.XLOOKUP(A25,Table2[Customer ID],Table2[no of surgery],"NOT FOUND")</f>
        <v>2</v>
      </c>
      <c r="V25" t="str">
        <f>_xlfn.XLOOKUP(A25,Table2[Customer ID],Table2[smoker_missing],"NOT FOUND")</f>
        <v>yes</v>
      </c>
      <c r="W25" t="str">
        <f t="shared" si="0"/>
        <v>Diabetes</v>
      </c>
      <c r="X25" s="37">
        <f>SUM(Table5[[#This Row],[Title]:[Diabetes Level]])</f>
        <v>75303.539999999994</v>
      </c>
    </row>
    <row r="26" spans="1:24" x14ac:dyDescent="0.25">
      <c r="A26" t="s">
        <v>2348</v>
      </c>
      <c r="B26" t="str">
        <f>VLOOKUP(A26,'Customer Names'!$A$2:$E$2336,3,FALSE)</f>
        <v>Mr.</v>
      </c>
      <c r="C26" t="str">
        <f>_xlfn.XLOOKUP(A26,$A$2:$A$2336,'Customer Names'!$D$2:$D$2336,"NOT FOUND")</f>
        <v>Emiliano I.</v>
      </c>
      <c r="D26" t="str">
        <f>_xlfn.XLOOKUP(A26,$A$2:$A$2336,'Customer Names'!$E$2:$E$2336,"NOT FOUND")</f>
        <v>Garcia</v>
      </c>
      <c r="E26" cm="1">
        <f t="array" ref="E26">_xlfn.XLOOKUP(A26,$A$2:$A$2336,Table2[BMI],"NOT FOUND")</f>
        <v>35.090000000000003</v>
      </c>
      <c r="F26" cm="1">
        <f t="array" ref="F26">_xlfn.XLOOKUP(A26,$A$2:$A$2336,Table2[HBA1C],"NOT FOUND")</f>
        <v>4.38</v>
      </c>
      <c r="G26" t="str" cm="1">
        <f t="array" ref="G26">_xlfn.XLOOKUP(A26,$A$2:$A$2336,Table2[Heart Issues],"NOT FOUND")</f>
        <v>yes</v>
      </c>
      <c r="H26" t="str" cm="1">
        <f t="array" ref="H26">_xlfn.XLOOKUP(A26,$A$2:$A$2336,Table2[Any Transplants],"NOT FOUND")</f>
        <v>No</v>
      </c>
      <c r="I26" t="str" cm="1">
        <f t="array" ref="I26">_xlfn.XLOOKUP(A26,$A$2:$A$2336,Table2[Cancer history],"NOT FOUND")</f>
        <v>No</v>
      </c>
      <c r="J26" t="str">
        <f>_xlfn.XLOOKUP(A26,Table3[customer_no],Table3[month],"NOT FOUND")</f>
        <v>Jul</v>
      </c>
      <c r="K26" s="7">
        <f>_xlfn.XLOOKUP(A26,Table3[customer_no],Table3[year_average],"NOT FOUND")</f>
        <v>1959</v>
      </c>
      <c r="L26" cm="1">
        <f t="array" ref="L26">_xlfn.XLOOKUP(A26,Table3[customer_no],'Hospitalisation Details'!$D$2:$D$2344,"NOT FOUND")</f>
        <v>14</v>
      </c>
      <c r="M26" s="33">
        <f>_xlfn.XLOOKUP(A26,Table3[customer_no],Table3[dd/mm/yy],"NOT FOUND")</f>
        <v>21745</v>
      </c>
      <c r="N26">
        <f>_xlfn.XLOOKUP(A26,Table3[customer_no],Table3[age],"NOT FOUND")</f>
        <v>63</v>
      </c>
      <c r="O26" cm="1">
        <f t="array" ref="O26">_xlfn.XLOOKUP(A26,Table3[customer_no],'Hospitalisation Details'!$E$2:$E$2344,"NOT FOUND")</f>
        <v>0</v>
      </c>
      <c r="P26" t="str">
        <f>_xlfn.XLOOKUP(A26,Table3[customer_no],Table3[hsplt_handled],"NOT FOUND")</f>
        <v>tier - 2</v>
      </c>
      <c r="Q26" t="str">
        <f>_xlfn.XLOOKUP(A26,Table3[customer_no],Table3[city_handled],"NOT FOUND")</f>
        <v>tier - 1</v>
      </c>
      <c r="R26" t="str">
        <f>_xlfn.XLOOKUP(A26,Table3[customer_no],Table3[state_id],"NOT FOUND")</f>
        <v>R1013</v>
      </c>
      <c r="S26" s="34" cm="1">
        <f t="array" ref="S26">_xlfn.XLOOKUP(A26,Table3[customer_no],'Hospitalisation Details'!$F$2:$F$2344,"NOT FOUND")</f>
        <v>47055.53</v>
      </c>
      <c r="T26" t="str">
        <f>_xlfn.XLOOKUP(A26,Table2[Customer ID],Table2[BMI_category],"NOT FOUND")</f>
        <v>Obesity</v>
      </c>
      <c r="U26" s="7">
        <f>_xlfn.XLOOKUP(A26,Table2[Customer ID],Table2[no of surgery],"NOT FOUND")</f>
        <v>2</v>
      </c>
      <c r="V26" t="str">
        <f>_xlfn.XLOOKUP(A26,Table2[Customer ID],Table2[smoker_missing],"NOT FOUND")</f>
        <v>yes</v>
      </c>
      <c r="W26" t="str">
        <f t="shared" si="0"/>
        <v>Normal</v>
      </c>
      <c r="X26" s="37">
        <f>SUM(Table5[[#This Row],[Title]:[Diabetes Level]])</f>
        <v>70878</v>
      </c>
    </row>
    <row r="27" spans="1:24" x14ac:dyDescent="0.25">
      <c r="A27" t="s">
        <v>2347</v>
      </c>
      <c r="B27" t="str">
        <f>VLOOKUP(A27,'Customer Names'!$A$2:$E$2336,3,FALSE)</f>
        <v>Mr.</v>
      </c>
      <c r="C27" t="str">
        <f>_xlfn.XLOOKUP(A27,$A$2:$A$2336,'Customer Names'!$D$2:$D$2336,"NOT FOUND")</f>
        <v>Adam</v>
      </c>
      <c r="D27" t="str">
        <f>_xlfn.XLOOKUP(A27,$A$2:$A$2336,'Customer Names'!$E$2:$E$2336,"NOT FOUND")</f>
        <v>Airoldi</v>
      </c>
      <c r="E27" cm="1">
        <f t="array" ref="E27">_xlfn.XLOOKUP(A27,$A$2:$A$2336,Table2[BMI],"NOT FOUND")</f>
        <v>33.880000000000003</v>
      </c>
      <c r="F27" cm="1">
        <f t="array" ref="F27">_xlfn.XLOOKUP(A27,$A$2:$A$2336,Table2[HBA1C],"NOT FOUND")</f>
        <v>7.01</v>
      </c>
      <c r="G27" t="str" cm="1">
        <f t="array" ref="G27">_xlfn.XLOOKUP(A27,$A$2:$A$2336,Table2[Heart Issues],"NOT FOUND")</f>
        <v>No</v>
      </c>
      <c r="H27" t="str" cm="1">
        <f t="array" ref="H27">_xlfn.XLOOKUP(A27,$A$2:$A$2336,Table2[Any Transplants],"NOT FOUND")</f>
        <v>No</v>
      </c>
      <c r="I27" t="str" cm="1">
        <f t="array" ref="I27">_xlfn.XLOOKUP(A27,$A$2:$A$2336,Table2[Cancer history],"NOT FOUND")</f>
        <v>No</v>
      </c>
      <c r="J27" t="str">
        <f>_xlfn.XLOOKUP(A27,Table3[customer_no],Table3[month],"NOT FOUND")</f>
        <v>Sep</v>
      </c>
      <c r="K27" s="7">
        <f>_xlfn.XLOOKUP(A27,Table3[customer_no],Table3[year_average],"NOT FOUND")</f>
        <v>1958</v>
      </c>
      <c r="L27" cm="1">
        <f t="array" ref="L27">_xlfn.XLOOKUP(A27,Table3[customer_no],'Hospitalisation Details'!$D$2:$D$2344,"NOT FOUND")</f>
        <v>15</v>
      </c>
      <c r="M27" s="33">
        <f>_xlfn.XLOOKUP(A27,Table3[customer_no],Table3[dd/mm/yy],"NOT FOUND")</f>
        <v>21443</v>
      </c>
      <c r="N27">
        <f>_xlfn.XLOOKUP(A27,Table3[customer_no],Table3[age],"NOT FOUND")</f>
        <v>64</v>
      </c>
      <c r="O27" cm="1">
        <f t="array" ref="O27">_xlfn.XLOOKUP(A27,Table3[customer_no],'Hospitalisation Details'!$E$2:$E$2344,"NOT FOUND")</f>
        <v>0</v>
      </c>
      <c r="P27" t="str">
        <f>_xlfn.XLOOKUP(A27,Table3[customer_no],Table3[hsplt_handled],"NOT FOUND")</f>
        <v>tier - 2</v>
      </c>
      <c r="Q27" t="str">
        <f>_xlfn.XLOOKUP(A27,Table3[customer_no],Table3[city_handled],"NOT FOUND")</f>
        <v>tier - 3</v>
      </c>
      <c r="R27" t="str">
        <f>_xlfn.XLOOKUP(A27,Table3[customer_no],Table3[state_id],"NOT FOUND")</f>
        <v>R1013</v>
      </c>
      <c r="S27" s="34" cm="1">
        <f t="array" ref="S27">_xlfn.XLOOKUP(A27,Table3[customer_no],'Hospitalisation Details'!$F$2:$F$2344,"NOT FOUND")</f>
        <v>46889.26</v>
      </c>
      <c r="T27" t="str">
        <f>_xlfn.XLOOKUP(A27,Table2[Customer ID],Table2[BMI_category],"NOT FOUND")</f>
        <v>Obesity</v>
      </c>
      <c r="U27" s="7">
        <f>_xlfn.XLOOKUP(A27,Table2[Customer ID],Table2[no of surgery],"NOT FOUND")</f>
        <v>3</v>
      </c>
      <c r="V27" t="str">
        <f>_xlfn.XLOOKUP(A27,Table2[Customer ID],Table2[smoker_missing],"NOT FOUND")</f>
        <v>yes</v>
      </c>
      <c r="W27" t="str">
        <f t="shared" si="0"/>
        <v>Diabetes</v>
      </c>
      <c r="X27" s="37">
        <f>SUM(Table5[[#This Row],[Title]:[Diabetes Level]])</f>
        <v>70413.149999999994</v>
      </c>
    </row>
    <row r="28" spans="1:24" x14ac:dyDescent="0.25">
      <c r="A28" t="s">
        <v>2346</v>
      </c>
      <c r="B28" t="str">
        <f>VLOOKUP(A28,'Customer Names'!$A$2:$E$2336,3,FALSE)</f>
        <v>Mr.</v>
      </c>
      <c r="C28" t="str">
        <f>_xlfn.XLOOKUP(A28,$A$2:$A$2336,'Customer Names'!$D$2:$D$2336,"NOT FOUND")</f>
        <v>Zach</v>
      </c>
      <c r="D28" t="str">
        <f>_xlfn.XLOOKUP(A28,$A$2:$A$2336,'Customer Names'!$E$2:$E$2336,"NOT FOUND")</f>
        <v>Cater-Cyker</v>
      </c>
      <c r="E28" cm="1">
        <f t="array" ref="E28">_xlfn.XLOOKUP(A28,$A$2:$A$2336,Table2[BMI],"NOT FOUND")</f>
        <v>30.875</v>
      </c>
      <c r="F28" cm="1">
        <f t="array" ref="F28">_xlfn.XLOOKUP(A28,$A$2:$A$2336,Table2[HBA1C],"NOT FOUND")</f>
        <v>11.88</v>
      </c>
      <c r="G28" t="str" cm="1">
        <f t="array" ref="G28">_xlfn.XLOOKUP(A28,$A$2:$A$2336,Table2[Heart Issues],"NOT FOUND")</f>
        <v>No</v>
      </c>
      <c r="H28" t="str" cm="1">
        <f t="array" ref="H28">_xlfn.XLOOKUP(A28,$A$2:$A$2336,Table2[Any Transplants],"NOT FOUND")</f>
        <v>No</v>
      </c>
      <c r="I28" t="str" cm="1">
        <f t="array" ref="I28">_xlfn.XLOOKUP(A28,$A$2:$A$2336,Table2[Cancer history],"NOT FOUND")</f>
        <v>No</v>
      </c>
      <c r="J28" t="str">
        <f>_xlfn.XLOOKUP(A28,Table3[customer_no],Table3[month],"NOT FOUND")</f>
        <v>Nov</v>
      </c>
      <c r="K28" s="7">
        <f>_xlfn.XLOOKUP(A28,Table3[customer_no],Table3[year_average],"NOT FOUND")</f>
        <v>1960</v>
      </c>
      <c r="L28" cm="1">
        <f t="array" ref="L28">_xlfn.XLOOKUP(A28,Table3[customer_no],'Hospitalisation Details'!$D$2:$D$2344,"NOT FOUND")</f>
        <v>17</v>
      </c>
      <c r="M28" s="33">
        <f>_xlfn.XLOOKUP(A28,Table3[customer_no],Table3[dd/mm/yy],"NOT FOUND")</f>
        <v>22237</v>
      </c>
      <c r="N28">
        <f>_xlfn.XLOOKUP(A28,Table3[customer_no],Table3[age],"NOT FOUND")</f>
        <v>62</v>
      </c>
      <c r="O28" cm="1">
        <f t="array" ref="O28">_xlfn.XLOOKUP(A28,Table3[customer_no],'Hospitalisation Details'!$E$2:$E$2344,"NOT FOUND")</f>
        <v>3</v>
      </c>
      <c r="P28" t="str">
        <f>_xlfn.XLOOKUP(A28,Table3[customer_no],Table3[hsplt_handled],"NOT FOUND")</f>
        <v>tier - 1</v>
      </c>
      <c r="Q28" t="str">
        <f>_xlfn.XLOOKUP(A28,Table3[customer_no],Table3[city_handled],"NOT FOUND")</f>
        <v>tier - 1</v>
      </c>
      <c r="R28" t="str">
        <f>_xlfn.XLOOKUP(A28,Table3[customer_no],Table3[state_id],"NOT FOUND")</f>
        <v>R1012</v>
      </c>
      <c r="S28" s="34" cm="1">
        <f t="array" ref="S28">_xlfn.XLOOKUP(A28,Table3[customer_no],'Hospitalisation Details'!$F$2:$F$2344,"NOT FOUND")</f>
        <v>46718.16</v>
      </c>
      <c r="T28" t="str">
        <f>_xlfn.XLOOKUP(A28,Table2[Customer ID],Table2[BMI_category],"NOT FOUND")</f>
        <v>Obesity</v>
      </c>
      <c r="U28" s="7">
        <f>_xlfn.XLOOKUP(A28,Table2[Customer ID],Table2[no of surgery],"NOT FOUND")</f>
        <v>0</v>
      </c>
      <c r="V28" t="str">
        <f>_xlfn.XLOOKUP(A28,Table2[Customer ID],Table2[smoker_missing],"NOT FOUND")</f>
        <v>yes</v>
      </c>
      <c r="W28" t="str">
        <f t="shared" si="0"/>
        <v>Diabetes</v>
      </c>
      <c r="X28" s="37">
        <f>SUM(Table5[[#This Row],[Title]:[Diabetes Level]])</f>
        <v>71039.915000000008</v>
      </c>
    </row>
    <row r="29" spans="1:24" x14ac:dyDescent="0.25">
      <c r="A29" t="s">
        <v>2345</v>
      </c>
      <c r="B29" t="str">
        <f>VLOOKUP(A29,'Customer Names'!$A$2:$E$2336,3,FALSE)</f>
        <v>Ms.</v>
      </c>
      <c r="C29" t="str">
        <f>_xlfn.XLOOKUP(A29,$A$2:$A$2336,'Customer Names'!$D$2:$D$2336,"NOT FOUND")</f>
        <v>Stephanie W.</v>
      </c>
      <c r="D29" t="str">
        <f>_xlfn.XLOOKUP(A29,$A$2:$A$2336,'Customer Names'!$E$2:$E$2336,"NOT FOUND")</f>
        <v>Hamm</v>
      </c>
      <c r="E29" cm="1">
        <f t="array" ref="E29">_xlfn.XLOOKUP(A29,$A$2:$A$2336,Table2[BMI],"NOT FOUND")</f>
        <v>36.86</v>
      </c>
      <c r="F29" cm="1">
        <f t="array" ref="F29">_xlfn.XLOOKUP(A29,$A$2:$A$2336,Table2[HBA1C],"NOT FOUND")</f>
        <v>5.19</v>
      </c>
      <c r="G29" t="str" cm="1">
        <f t="array" ref="G29">_xlfn.XLOOKUP(A29,$A$2:$A$2336,Table2[Heart Issues],"NOT FOUND")</f>
        <v>yes</v>
      </c>
      <c r="H29" t="str" cm="1">
        <f t="array" ref="H29">_xlfn.XLOOKUP(A29,$A$2:$A$2336,Table2[Any Transplants],"NOT FOUND")</f>
        <v>No</v>
      </c>
      <c r="I29" t="str" cm="1">
        <f t="array" ref="I29">_xlfn.XLOOKUP(A29,$A$2:$A$2336,Table2[Cancer history],"NOT FOUND")</f>
        <v>Yes</v>
      </c>
      <c r="J29" t="str">
        <f>_xlfn.XLOOKUP(A29,Table3[customer_no],Table3[month],"NOT FOUND")</f>
        <v>Jun</v>
      </c>
      <c r="K29" s="7">
        <f>_xlfn.XLOOKUP(A29,Table3[customer_no],Table3[year_average],"NOT FOUND")</f>
        <v>1969</v>
      </c>
      <c r="L29" cm="1">
        <f t="array" ref="L29">_xlfn.XLOOKUP(A29,Table3[customer_no],'Hospitalisation Details'!$D$2:$D$2344,"NOT FOUND")</f>
        <v>23</v>
      </c>
      <c r="M29" s="33">
        <f>_xlfn.XLOOKUP(A29,Table3[customer_no],Table3[dd/mm/yy],"NOT FOUND")</f>
        <v>25377</v>
      </c>
      <c r="N29">
        <f>_xlfn.XLOOKUP(A29,Table3[customer_no],Table3[age],"NOT FOUND")</f>
        <v>53</v>
      </c>
      <c r="O29" cm="1">
        <f t="array" ref="O29">_xlfn.XLOOKUP(A29,Table3[customer_no],'Hospitalisation Details'!$E$2:$E$2344,"NOT FOUND")</f>
        <v>3</v>
      </c>
      <c r="P29" t="str">
        <f>_xlfn.XLOOKUP(A29,Table3[customer_no],Table3[hsplt_handled],"NOT FOUND")</f>
        <v>tier - 1</v>
      </c>
      <c r="Q29" t="str">
        <f>_xlfn.XLOOKUP(A29,Table3[customer_no],Table3[city_handled],"NOT FOUND")</f>
        <v>tier - 3</v>
      </c>
      <c r="R29" t="str">
        <f>_xlfn.XLOOKUP(A29,Table3[customer_no],Table3[state_id],"NOT FOUND")</f>
        <v>R1012</v>
      </c>
      <c r="S29" s="34" cm="1">
        <f t="array" ref="S29">_xlfn.XLOOKUP(A29,Table3[customer_no],'Hospitalisation Details'!$F$2:$F$2344,"NOT FOUND")</f>
        <v>46661.440000000002</v>
      </c>
      <c r="T29" t="str">
        <f>_xlfn.XLOOKUP(A29,Table2[Customer ID],Table2[BMI_category],"NOT FOUND")</f>
        <v>Obesity</v>
      </c>
      <c r="U29" s="7">
        <f>_xlfn.XLOOKUP(A29,Table2[Customer ID],Table2[no of surgery],"NOT FOUND")</f>
        <v>1</v>
      </c>
      <c r="V29" t="str">
        <f>_xlfn.XLOOKUP(A29,Table2[Customer ID],Table2[smoker_missing],"NOT FOUND")</f>
        <v>yes</v>
      </c>
      <c r="W29" t="str">
        <f t="shared" si="0"/>
        <v>Normal</v>
      </c>
      <c r="X29" s="37">
        <f>SUM(Table5[[#This Row],[Title]:[Diabetes Level]])</f>
        <v>74129.490000000005</v>
      </c>
    </row>
    <row r="30" spans="1:24" x14ac:dyDescent="0.25">
      <c r="A30" t="s">
        <v>2344</v>
      </c>
      <c r="B30" t="str">
        <f>VLOOKUP(A30,'Customer Names'!$A$2:$E$2336,3,FALSE)</f>
        <v>Mr.</v>
      </c>
      <c r="C30" t="str">
        <f>_xlfn.XLOOKUP(A30,$A$2:$A$2336,'Customer Names'!$D$2:$D$2336,"NOT FOUND")</f>
        <v>Stephen</v>
      </c>
      <c r="D30" t="str">
        <f>_xlfn.XLOOKUP(A30,$A$2:$A$2336,'Customer Names'!$E$2:$E$2336,"NOT FOUND")</f>
        <v>Cox</v>
      </c>
      <c r="E30" cm="1">
        <f t="array" ref="E30">_xlfn.XLOOKUP(A30,$A$2:$A$2336,Table2[BMI],"NOT FOUND")</f>
        <v>35.86</v>
      </c>
      <c r="F30" cm="1">
        <f t="array" ref="F30">_xlfn.XLOOKUP(A30,$A$2:$A$2336,Table2[HBA1C],"NOT FOUND")</f>
        <v>6.74</v>
      </c>
      <c r="G30" t="str" cm="1">
        <f t="array" ref="G30">_xlfn.XLOOKUP(A30,$A$2:$A$2336,Table2[Heart Issues],"NOT FOUND")</f>
        <v>yes</v>
      </c>
      <c r="H30" t="str" cm="1">
        <f t="array" ref="H30">_xlfn.XLOOKUP(A30,$A$2:$A$2336,Table2[Any Transplants],"NOT FOUND")</f>
        <v>No</v>
      </c>
      <c r="I30" t="str" cm="1">
        <f t="array" ref="I30">_xlfn.XLOOKUP(A30,$A$2:$A$2336,Table2[Cancer history],"NOT FOUND")</f>
        <v>No</v>
      </c>
      <c r="J30" t="str">
        <f>_xlfn.XLOOKUP(A30,Table3[customer_no],Table3[month],"NOT FOUND")</f>
        <v>Aug</v>
      </c>
      <c r="K30" s="7">
        <f>_xlfn.XLOOKUP(A30,Table3[customer_no],Table3[year_average],"NOT FOUND")</f>
        <v>1961</v>
      </c>
      <c r="L30" cm="1">
        <f t="array" ref="L30">_xlfn.XLOOKUP(A30,Table3[customer_no],'Hospitalisation Details'!$D$2:$D$2344,"NOT FOUND")</f>
        <v>8</v>
      </c>
      <c r="M30" s="33">
        <f>_xlfn.XLOOKUP(A30,Table3[customer_no],Table3[dd/mm/yy],"NOT FOUND")</f>
        <v>22501</v>
      </c>
      <c r="N30">
        <f>_xlfn.XLOOKUP(A30,Table3[customer_no],Table3[age],"NOT FOUND")</f>
        <v>61</v>
      </c>
      <c r="O30" cm="1">
        <f t="array" ref="O30">_xlfn.XLOOKUP(A30,Table3[customer_no],'Hospitalisation Details'!$E$2:$E$2344,"NOT FOUND")</f>
        <v>0</v>
      </c>
      <c r="P30" t="str">
        <f>_xlfn.XLOOKUP(A30,Table3[customer_no],Table3[hsplt_handled],"NOT FOUND")</f>
        <v>tier - 1</v>
      </c>
      <c r="Q30" t="str">
        <f>_xlfn.XLOOKUP(A30,Table3[customer_no],Table3[city_handled],"NOT FOUND")</f>
        <v>tier - 1</v>
      </c>
      <c r="R30" t="str">
        <f>_xlfn.XLOOKUP(A30,Table3[customer_no],Table3[state_id],"NOT FOUND")</f>
        <v>R1013</v>
      </c>
      <c r="S30" s="34" cm="1">
        <f t="array" ref="S30">_xlfn.XLOOKUP(A30,Table3[customer_no],'Hospitalisation Details'!$F$2:$F$2344,"NOT FOUND")</f>
        <v>46599.11</v>
      </c>
      <c r="T30" t="str">
        <f>_xlfn.XLOOKUP(A30,Table2[Customer ID],Table2[BMI_category],"NOT FOUND")</f>
        <v>Obesity</v>
      </c>
      <c r="U30" s="7">
        <f>_xlfn.XLOOKUP(A30,Table2[Customer ID],Table2[no of surgery],"NOT FOUND")</f>
        <v>2</v>
      </c>
      <c r="V30" t="str">
        <f>_xlfn.XLOOKUP(A30,Table2[Customer ID],Table2[smoker_missing],"NOT FOUND")</f>
        <v>yes</v>
      </c>
      <c r="W30" t="str">
        <f t="shared" si="0"/>
        <v>Diabetes</v>
      </c>
      <c r="X30" s="37">
        <f>SUM(Table5[[#This Row],[Title]:[Diabetes Level]])</f>
        <v>71174.709999999992</v>
      </c>
    </row>
    <row r="31" spans="1:24" x14ac:dyDescent="0.25">
      <c r="A31" t="s">
        <v>2343</v>
      </c>
      <c r="B31" t="str">
        <f>VLOOKUP(A31,'Customer Names'!$A$2:$E$2336,3,FALSE)</f>
        <v>Ms.</v>
      </c>
      <c r="C31" t="str">
        <f>_xlfn.XLOOKUP(A31,$A$2:$A$2336,'Customer Names'!$D$2:$D$2336,"NOT FOUND")</f>
        <v>Natalie</v>
      </c>
      <c r="D31" t="str">
        <f>_xlfn.XLOOKUP(A31,$A$2:$A$2336,'Customer Names'!$E$2:$E$2336,"NOT FOUND")</f>
        <v>Sachrajda</v>
      </c>
      <c r="E31" cm="1">
        <f t="array" ref="E31">_xlfn.XLOOKUP(A31,$A$2:$A$2336,Table2[BMI],"NOT FOUND")</f>
        <v>37.049999999999997</v>
      </c>
      <c r="F31" cm="1">
        <f t="array" ref="F31">_xlfn.XLOOKUP(A31,$A$2:$A$2336,Table2[HBA1C],"NOT FOUND")</f>
        <v>8.44</v>
      </c>
      <c r="G31" t="str" cm="1">
        <f t="array" ref="G31">_xlfn.XLOOKUP(A31,$A$2:$A$2336,Table2[Heart Issues],"NOT FOUND")</f>
        <v>No</v>
      </c>
      <c r="H31" t="str" cm="1">
        <f t="array" ref="H31">_xlfn.XLOOKUP(A31,$A$2:$A$2336,Table2[Any Transplants],"NOT FOUND")</f>
        <v>No</v>
      </c>
      <c r="I31" t="str" cm="1">
        <f t="array" ref="I31">_xlfn.XLOOKUP(A31,$A$2:$A$2336,Table2[Cancer history],"NOT FOUND")</f>
        <v>No</v>
      </c>
      <c r="J31" t="str">
        <f>_xlfn.XLOOKUP(A31,Table3[customer_no],Table3[month],"NOT FOUND")</f>
        <v>Dec</v>
      </c>
      <c r="K31" s="7">
        <f>_xlfn.XLOOKUP(A31,Table3[customer_no],Table3[year_average],"NOT FOUND")</f>
        <v>1971</v>
      </c>
      <c r="L31" cm="1">
        <f t="array" ref="L31">_xlfn.XLOOKUP(A31,Table3[customer_no],'Hospitalisation Details'!$D$2:$D$2344,"NOT FOUND")</f>
        <v>6</v>
      </c>
      <c r="M31" s="33">
        <f>_xlfn.XLOOKUP(A31,Table3[customer_no],Table3[dd/mm/yy],"NOT FOUND")</f>
        <v>26273</v>
      </c>
      <c r="N31">
        <f>_xlfn.XLOOKUP(A31,Table3[customer_no],Table3[age],"NOT FOUND")</f>
        <v>51</v>
      </c>
      <c r="O31" cm="1">
        <f t="array" ref="O31">_xlfn.XLOOKUP(A31,Table3[customer_no],'Hospitalisation Details'!$E$2:$E$2344,"NOT FOUND")</f>
        <v>3</v>
      </c>
      <c r="P31" t="str">
        <f>_xlfn.XLOOKUP(A31,Table3[customer_no],Table3[hsplt_handled],"NOT FOUND")</f>
        <v>tier - 1</v>
      </c>
      <c r="Q31" t="str">
        <f>_xlfn.XLOOKUP(A31,Table3[customer_no],Table3[city_handled],"NOT FOUND")</f>
        <v>tier - 3</v>
      </c>
      <c r="R31" t="str">
        <f>_xlfn.XLOOKUP(A31,Table3[customer_no],Table3[state_id],"NOT FOUND")</f>
        <v>R1024</v>
      </c>
      <c r="S31" s="34" cm="1">
        <f t="array" ref="S31">_xlfn.XLOOKUP(A31,Table3[customer_no],'Hospitalisation Details'!$F$2:$F$2344,"NOT FOUND")</f>
        <v>46255.11</v>
      </c>
      <c r="T31" t="str">
        <f>_xlfn.XLOOKUP(A31,Table2[Customer ID],Table2[BMI_category],"NOT FOUND")</f>
        <v>Obesity</v>
      </c>
      <c r="U31" s="7">
        <f>_xlfn.XLOOKUP(A31,Table2[Customer ID],Table2[no of surgery],"NOT FOUND")</f>
        <v>0</v>
      </c>
      <c r="V31" t="str">
        <f>_xlfn.XLOOKUP(A31,Table2[Customer ID],Table2[smoker_missing],"NOT FOUND")</f>
        <v>yes</v>
      </c>
      <c r="W31" t="str">
        <f t="shared" si="0"/>
        <v>Diabetes</v>
      </c>
      <c r="X31" s="37">
        <f>SUM(Table5[[#This Row],[Title]:[Diabetes Level]])</f>
        <v>74604.600000000006</v>
      </c>
    </row>
    <row r="32" spans="1:24" x14ac:dyDescent="0.25">
      <c r="A32" t="s">
        <v>2342</v>
      </c>
      <c r="B32" t="str">
        <f>VLOOKUP(A32,'Customer Names'!$A$2:$E$2336,3,FALSE)</f>
        <v>Ms.</v>
      </c>
      <c r="C32" t="str">
        <f>_xlfn.XLOOKUP(A32,$A$2:$A$2336,'Customer Names'!$D$2:$D$2336,"NOT FOUND")</f>
        <v>Nicole J.</v>
      </c>
      <c r="D32" t="str">
        <f>_xlfn.XLOOKUP(A32,$A$2:$A$2336,'Customer Names'!$E$2:$E$2336,"NOT FOUND")</f>
        <v>Gareri</v>
      </c>
      <c r="E32" cm="1">
        <f t="array" ref="E32">_xlfn.XLOOKUP(A32,$A$2:$A$2336,Table2[BMI],"NOT FOUND")</f>
        <v>43.89</v>
      </c>
      <c r="F32" cm="1">
        <f t="array" ref="F32">_xlfn.XLOOKUP(A32,$A$2:$A$2336,Table2[HBA1C],"NOT FOUND")</f>
        <v>8.7100000000000009</v>
      </c>
      <c r="G32" t="str" cm="1">
        <f t="array" ref="G32">_xlfn.XLOOKUP(A32,$A$2:$A$2336,Table2[Heart Issues],"NOT FOUND")</f>
        <v>No</v>
      </c>
      <c r="H32" t="str" cm="1">
        <f t="array" ref="H32">_xlfn.XLOOKUP(A32,$A$2:$A$2336,Table2[Any Transplants],"NOT FOUND")</f>
        <v>No</v>
      </c>
      <c r="I32" t="str" cm="1">
        <f t="array" ref="I32">_xlfn.XLOOKUP(A32,$A$2:$A$2336,Table2[Cancer history],"NOT FOUND")</f>
        <v>No</v>
      </c>
      <c r="J32" t="str">
        <f>_xlfn.XLOOKUP(A32,Table3[customer_no],Table3[month],"NOT FOUND")</f>
        <v>Aug</v>
      </c>
      <c r="K32" s="7">
        <f>_xlfn.XLOOKUP(A32,Table3[customer_no],Table3[year_average],"NOT FOUND")</f>
        <v>1978</v>
      </c>
      <c r="L32" cm="1">
        <f t="array" ref="L32">_xlfn.XLOOKUP(A32,Table3[customer_no],'Hospitalisation Details'!$D$2:$D$2344,"NOT FOUND")</f>
        <v>17</v>
      </c>
      <c r="M32" s="33">
        <f>_xlfn.XLOOKUP(A32,Table3[customer_no],Table3[dd/mm/yy],"NOT FOUND")</f>
        <v>28719</v>
      </c>
      <c r="N32">
        <f>_xlfn.XLOOKUP(A32,Table3[customer_no],Table3[age],"NOT FOUND")</f>
        <v>44</v>
      </c>
      <c r="O32" cm="1">
        <f t="array" ref="O32">_xlfn.XLOOKUP(A32,Table3[customer_no],'Hospitalisation Details'!$E$2:$E$2344,"NOT FOUND")</f>
        <v>2</v>
      </c>
      <c r="P32" t="str">
        <f>_xlfn.XLOOKUP(A32,Table3[customer_no],Table3[hsplt_handled],"NOT FOUND")</f>
        <v>tier - 1</v>
      </c>
      <c r="Q32" t="str">
        <f>_xlfn.XLOOKUP(A32,Table3[customer_no],Table3[city_handled],"NOT FOUND")</f>
        <v>tier - 1</v>
      </c>
      <c r="R32" t="str">
        <f>_xlfn.XLOOKUP(A32,Table3[customer_no],Table3[state_id],"NOT FOUND")</f>
        <v>R1013</v>
      </c>
      <c r="S32" s="34" cm="1">
        <f t="array" ref="S32">_xlfn.XLOOKUP(A32,Table3[customer_no],'Hospitalisation Details'!$F$2:$F$2344,"NOT FOUND")</f>
        <v>46200.99</v>
      </c>
      <c r="T32" t="str">
        <f>_xlfn.XLOOKUP(A32,Table2[Customer ID],Table2[BMI_category],"NOT FOUND")</f>
        <v>Obesity</v>
      </c>
      <c r="U32" s="7">
        <f>_xlfn.XLOOKUP(A32,Table2[Customer ID],Table2[no of surgery],"NOT FOUND")</f>
        <v>0</v>
      </c>
      <c r="V32" t="str">
        <f>_xlfn.XLOOKUP(A32,Table2[Customer ID],Table2[smoker_missing],"NOT FOUND")</f>
        <v>yes</v>
      </c>
      <c r="W32" t="str">
        <f t="shared" si="0"/>
        <v>Diabetes</v>
      </c>
      <c r="X32" s="37">
        <f>SUM(Table5[[#This Row],[Title]:[Diabetes Level]])</f>
        <v>77013.59</v>
      </c>
    </row>
    <row r="33" spans="1:24" x14ac:dyDescent="0.25">
      <c r="A33" t="s">
        <v>2341</v>
      </c>
      <c r="B33" t="str">
        <f>VLOOKUP(A33,'Customer Names'!$A$2:$E$2336,3,FALSE)</f>
        <v>Mr.</v>
      </c>
      <c r="C33" t="str">
        <f>_xlfn.XLOOKUP(A33,$A$2:$A$2336,'Customer Names'!$D$2:$D$2336,"NOT FOUND")</f>
        <v>Jefferson D</v>
      </c>
      <c r="D33" t="str">
        <f>_xlfn.XLOOKUP(A33,$A$2:$A$2336,'Customer Names'!$E$2:$E$2336,"NOT FOUND")</f>
        <v>Welch</v>
      </c>
      <c r="E33" cm="1">
        <f t="array" ref="E33">_xlfn.XLOOKUP(A33,$A$2:$A$2336,Table2[BMI],"NOT FOUND")</f>
        <v>42.35</v>
      </c>
      <c r="F33" cm="1">
        <f t="array" ref="F33">_xlfn.XLOOKUP(A33,$A$2:$A$2336,Table2[HBA1C],"NOT FOUND")</f>
        <v>5.08</v>
      </c>
      <c r="G33" t="str" cm="1">
        <f t="array" ref="G33">_xlfn.XLOOKUP(A33,$A$2:$A$2336,Table2[Heart Issues],"NOT FOUND")</f>
        <v>yes</v>
      </c>
      <c r="H33" t="str" cm="1">
        <f t="array" ref="H33">_xlfn.XLOOKUP(A33,$A$2:$A$2336,Table2[Any Transplants],"NOT FOUND")</f>
        <v>No</v>
      </c>
      <c r="I33" t="str" cm="1">
        <f t="array" ref="I33">_xlfn.XLOOKUP(A33,$A$2:$A$2336,Table2[Cancer history],"NOT FOUND")</f>
        <v>No</v>
      </c>
      <c r="J33" t="str">
        <f>_xlfn.XLOOKUP(A33,Table3[customer_no],Table3[month],"NOT FOUND")</f>
        <v>Dec</v>
      </c>
      <c r="K33" s="7">
        <f>_xlfn.XLOOKUP(A33,Table3[customer_no],Table3[year_average],"NOT FOUND")</f>
        <v>1976</v>
      </c>
      <c r="L33" cm="1">
        <f t="array" ref="L33">_xlfn.XLOOKUP(A33,Table3[customer_no],'Hospitalisation Details'!$D$2:$D$2344,"NOT FOUND")</f>
        <v>2</v>
      </c>
      <c r="M33" s="33">
        <f>_xlfn.XLOOKUP(A33,Table3[customer_no],Table3[dd/mm/yy],"NOT FOUND")</f>
        <v>28096</v>
      </c>
      <c r="N33">
        <f>_xlfn.XLOOKUP(A33,Table3[customer_no],Table3[age],"NOT FOUND")</f>
        <v>46</v>
      </c>
      <c r="O33" cm="1">
        <f t="array" ref="O33">_xlfn.XLOOKUP(A33,Table3[customer_no],'Hospitalisation Details'!$E$2:$E$2344,"NOT FOUND")</f>
        <v>3</v>
      </c>
      <c r="P33" t="str">
        <f>_xlfn.XLOOKUP(A33,Table3[customer_no],Table3[hsplt_handled],"NOT FOUND")</f>
        <v>tier - 1</v>
      </c>
      <c r="Q33" t="str">
        <f>_xlfn.XLOOKUP(A33,Table3[customer_no],Table3[city_handled],"NOT FOUND")</f>
        <v>tier - 3</v>
      </c>
      <c r="R33" t="str">
        <f>_xlfn.XLOOKUP(A33,Table3[customer_no],Table3[state_id],"NOT FOUND")</f>
        <v>R1013</v>
      </c>
      <c r="S33" s="34" cm="1">
        <f t="array" ref="S33">_xlfn.XLOOKUP(A33,Table3[customer_no],'Hospitalisation Details'!$F$2:$F$2344,"NOT FOUND")</f>
        <v>46151.12</v>
      </c>
      <c r="T33" t="str">
        <f>_xlfn.XLOOKUP(A33,Table2[Customer ID],Table2[BMI_category],"NOT FOUND")</f>
        <v>Obesity</v>
      </c>
      <c r="U33" s="7">
        <f>_xlfn.XLOOKUP(A33,Table2[Customer ID],Table2[no of surgery],"NOT FOUND")</f>
        <v>0</v>
      </c>
      <c r="V33" t="str">
        <f>_xlfn.XLOOKUP(A33,Table2[Customer ID],Table2[smoker_missing],"NOT FOUND")</f>
        <v>yes</v>
      </c>
      <c r="W33" t="str">
        <f t="shared" si="0"/>
        <v>Normal</v>
      </c>
      <c r="X33" s="37">
        <f>SUM(Table5[[#This Row],[Title]:[Diabetes Level]])</f>
        <v>76321.55</v>
      </c>
    </row>
    <row r="34" spans="1:24" x14ac:dyDescent="0.25">
      <c r="A34" t="s">
        <v>2340</v>
      </c>
      <c r="B34" t="str">
        <f>VLOOKUP(A34,'Customer Names'!$A$2:$E$2336,3,FALSE)</f>
        <v>Mr.</v>
      </c>
      <c r="C34" t="str">
        <f>_xlfn.XLOOKUP(A34,$A$2:$A$2336,'Customer Names'!$D$2:$D$2336,"NOT FOUND")</f>
        <v>Brendan D.</v>
      </c>
      <c r="D34" t="str">
        <f>_xlfn.XLOOKUP(A34,$A$2:$A$2336,'Customer Names'!$E$2:$E$2336,"NOT FOUND")</f>
        <v>Prindiville</v>
      </c>
      <c r="E34" cm="1">
        <f t="array" ref="E34">_xlfn.XLOOKUP(A34,$A$2:$A$2336,Table2[BMI],"NOT FOUND")</f>
        <v>31.35</v>
      </c>
      <c r="F34" cm="1">
        <f t="array" ref="F34">_xlfn.XLOOKUP(A34,$A$2:$A$2336,Table2[HBA1C],"NOT FOUND")</f>
        <v>6.86</v>
      </c>
      <c r="G34" t="str" cm="1">
        <f t="array" ref="G34">_xlfn.XLOOKUP(A34,$A$2:$A$2336,Table2[Heart Issues],"NOT FOUND")</f>
        <v>No</v>
      </c>
      <c r="H34" t="str" cm="1">
        <f t="array" ref="H34">_xlfn.XLOOKUP(A34,$A$2:$A$2336,Table2[Any Transplants],"NOT FOUND")</f>
        <v>No</v>
      </c>
      <c r="I34" t="str" cm="1">
        <f t="array" ref="I34">_xlfn.XLOOKUP(A34,$A$2:$A$2336,Table2[Cancer history],"NOT FOUND")</f>
        <v>No</v>
      </c>
      <c r="J34" t="str">
        <f>_xlfn.XLOOKUP(A34,Table3[customer_no],Table3[month],"NOT FOUND")</f>
        <v>Dec</v>
      </c>
      <c r="K34" s="7">
        <f>_xlfn.XLOOKUP(A34,Table3[customer_no],Table3[year_average],"NOT FOUND")</f>
        <v>1962</v>
      </c>
      <c r="L34" cm="1">
        <f t="array" ref="L34">_xlfn.XLOOKUP(A34,Table3[customer_no],'Hospitalisation Details'!$D$2:$D$2344,"NOT FOUND")</f>
        <v>4</v>
      </c>
      <c r="M34" s="33">
        <f>_xlfn.XLOOKUP(A34,Table3[customer_no],Table3[dd/mm/yy],"NOT FOUND")</f>
        <v>22984</v>
      </c>
      <c r="N34">
        <f>_xlfn.XLOOKUP(A34,Table3[customer_no],Table3[age],"NOT FOUND")</f>
        <v>60</v>
      </c>
      <c r="O34" cm="1">
        <f t="array" ref="O34">_xlfn.XLOOKUP(A34,Table3[customer_no],'Hospitalisation Details'!$E$2:$E$2344,"NOT FOUND")</f>
        <v>3</v>
      </c>
      <c r="P34" t="str">
        <f>_xlfn.XLOOKUP(A34,Table3[customer_no],Table3[hsplt_handled],"NOT FOUND")</f>
        <v>tier - 1</v>
      </c>
      <c r="Q34" t="str">
        <f>_xlfn.XLOOKUP(A34,Table3[customer_no],Table3[city_handled],"NOT FOUND")</f>
        <v>tier - 1</v>
      </c>
      <c r="R34" t="str">
        <f>_xlfn.XLOOKUP(A34,Table3[customer_no],Table3[state_id],"NOT FOUND")</f>
        <v>R1012</v>
      </c>
      <c r="S34" s="34" cm="1">
        <f t="array" ref="S34">_xlfn.XLOOKUP(A34,Table3[customer_no],'Hospitalisation Details'!$F$2:$F$2344,"NOT FOUND")</f>
        <v>46130.53</v>
      </c>
      <c r="T34" t="str">
        <f>_xlfn.XLOOKUP(A34,Table2[Customer ID],Table2[BMI_category],"NOT FOUND")</f>
        <v>Obesity</v>
      </c>
      <c r="U34" s="7">
        <f>_xlfn.XLOOKUP(A34,Table2[Customer ID],Table2[no of surgery],"NOT FOUND")</f>
        <v>0</v>
      </c>
      <c r="V34" t="str">
        <f>_xlfn.XLOOKUP(A34,Table2[Customer ID],Table2[smoker_missing],"NOT FOUND")</f>
        <v>yes</v>
      </c>
      <c r="W34" t="str">
        <f t="shared" si="0"/>
        <v>Diabetes</v>
      </c>
      <c r="X34" s="37">
        <f>SUM(Table5[[#This Row],[Title]:[Diabetes Level]])</f>
        <v>71181.739999999991</v>
      </c>
    </row>
    <row r="35" spans="1:24" x14ac:dyDescent="0.25">
      <c r="A35" t="s">
        <v>2339</v>
      </c>
      <c r="B35" t="str">
        <f>VLOOKUP(A35,'Customer Names'!$A$2:$E$2336,3,FALSE)</f>
        <v>Ms.</v>
      </c>
      <c r="C35" t="str">
        <f>_xlfn.XLOOKUP(A35,$A$2:$A$2336,'Customer Names'!$D$2:$D$2336,"NOT FOUND")</f>
        <v>Courtney</v>
      </c>
      <c r="D35" t="str">
        <f>_xlfn.XLOOKUP(A35,$A$2:$A$2336,'Customer Names'!$E$2:$E$2336,"NOT FOUND")</f>
        <v>Kincaid</v>
      </c>
      <c r="E35" cm="1">
        <f t="array" ref="E35">_xlfn.XLOOKUP(A35,$A$2:$A$2336,Table2[BMI],"NOT FOUND")</f>
        <v>47.6</v>
      </c>
      <c r="F35" cm="1">
        <f t="array" ref="F35">_xlfn.XLOOKUP(A35,$A$2:$A$2336,Table2[HBA1C],"NOT FOUND")</f>
        <v>5.95</v>
      </c>
      <c r="G35" t="str" cm="1">
        <f t="array" ref="G35">_xlfn.XLOOKUP(A35,$A$2:$A$2336,Table2[Heart Issues],"NOT FOUND")</f>
        <v>yes</v>
      </c>
      <c r="H35" t="str" cm="1">
        <f t="array" ref="H35">_xlfn.XLOOKUP(A35,$A$2:$A$2336,Table2[Any Transplants],"NOT FOUND")</f>
        <v>No</v>
      </c>
      <c r="I35" t="str" cm="1">
        <f t="array" ref="I35">_xlfn.XLOOKUP(A35,$A$2:$A$2336,Table2[Cancer history],"NOT FOUND")</f>
        <v>No</v>
      </c>
      <c r="J35" t="str">
        <f>_xlfn.XLOOKUP(A35,Table3[customer_no],Table3[month],"NOT FOUND")</f>
        <v>Sep</v>
      </c>
      <c r="K35" s="7">
        <f>_xlfn.XLOOKUP(A35,Table3[customer_no],Table3[year_average],"NOT FOUND")</f>
        <v>1985</v>
      </c>
      <c r="L35" cm="1">
        <f t="array" ref="L35">_xlfn.XLOOKUP(A35,Table3[customer_no],'Hospitalisation Details'!$D$2:$D$2344,"NOT FOUND")</f>
        <v>30</v>
      </c>
      <c r="M35" s="33">
        <f>_xlfn.XLOOKUP(A35,Table3[customer_no],Table3[dd/mm/yy],"NOT FOUND")</f>
        <v>31320</v>
      </c>
      <c r="N35">
        <f>_xlfn.XLOOKUP(A35,Table3[customer_no],Table3[age],"NOT FOUND")</f>
        <v>37</v>
      </c>
      <c r="O35" cm="1">
        <f t="array" ref="O35">_xlfn.XLOOKUP(A35,Table3[customer_no],'Hospitalisation Details'!$E$2:$E$2344,"NOT FOUND")</f>
        <v>2</v>
      </c>
      <c r="P35" t="str">
        <f>_xlfn.XLOOKUP(A35,Table3[customer_no],Table3[hsplt_handled],"NOT FOUND")</f>
        <v>tier - 2</v>
      </c>
      <c r="Q35" t="str">
        <f>_xlfn.XLOOKUP(A35,Table3[customer_no],Table3[city_handled],"NOT FOUND")</f>
        <v>tier - 3</v>
      </c>
      <c r="R35" t="str">
        <f>_xlfn.XLOOKUP(A35,Table3[customer_no],Table3[state_id],"NOT FOUND")</f>
        <v>R1011</v>
      </c>
      <c r="S35" s="34" cm="1">
        <f t="array" ref="S35">_xlfn.XLOOKUP(A35,Table3[customer_no],'Hospitalisation Details'!$F$2:$F$2344,"NOT FOUND")</f>
        <v>46113.51</v>
      </c>
      <c r="T35" t="str">
        <f>_xlfn.XLOOKUP(A35,Table2[Customer ID],Table2[BMI_category],"NOT FOUND")</f>
        <v>Obesity</v>
      </c>
      <c r="U35" s="7">
        <f>_xlfn.XLOOKUP(A35,Table2[Customer ID],Table2[no of surgery],"NOT FOUND")</f>
        <v>0</v>
      </c>
      <c r="V35" t="str">
        <f>_xlfn.XLOOKUP(A35,Table2[Customer ID],Table2[smoker_missing],"NOT FOUND")</f>
        <v>yes</v>
      </c>
      <c r="W35" t="str">
        <f t="shared" si="0"/>
        <v>Prediabetes</v>
      </c>
      <c r="X35" s="37">
        <f>SUM(Table5[[#This Row],[Title]:[Diabetes Level]])</f>
        <v>79541.06</v>
      </c>
    </row>
    <row r="36" spans="1:24" x14ac:dyDescent="0.25">
      <c r="A36" t="s">
        <v>2338</v>
      </c>
      <c r="B36" t="str">
        <f>VLOOKUP(A36,'Customer Names'!$A$2:$E$2336,3,FALSE)</f>
        <v>Ms.</v>
      </c>
      <c r="C36" t="str">
        <f>_xlfn.XLOOKUP(A36,$A$2:$A$2336,'Customer Names'!$D$2:$D$2336,"NOT FOUND")</f>
        <v>Sydney L.</v>
      </c>
      <c r="D36" t="str">
        <f>_xlfn.XLOOKUP(A36,$A$2:$A$2336,'Customer Names'!$E$2:$E$2336,"NOT FOUND")</f>
        <v>Bruestle</v>
      </c>
      <c r="E36" cm="1">
        <f t="array" ref="E36">_xlfn.XLOOKUP(A36,$A$2:$A$2336,Table2[BMI],"NOT FOUND")</f>
        <v>46.2</v>
      </c>
      <c r="F36" cm="1">
        <f t="array" ref="F36">_xlfn.XLOOKUP(A36,$A$2:$A$2336,Table2[HBA1C],"NOT FOUND")</f>
        <v>6.09</v>
      </c>
      <c r="G36" t="str" cm="1">
        <f t="array" ref="G36">_xlfn.XLOOKUP(A36,$A$2:$A$2336,Table2[Heart Issues],"NOT FOUND")</f>
        <v>No</v>
      </c>
      <c r="H36" t="str" cm="1">
        <f t="array" ref="H36">_xlfn.XLOOKUP(A36,$A$2:$A$2336,Table2[Any Transplants],"NOT FOUND")</f>
        <v>No</v>
      </c>
      <c r="I36" t="str" cm="1">
        <f t="array" ref="I36">_xlfn.XLOOKUP(A36,$A$2:$A$2336,Table2[Cancer history],"NOT FOUND")</f>
        <v>Yes</v>
      </c>
      <c r="J36" t="str">
        <f>_xlfn.XLOOKUP(A36,Table3[customer_no],Table3[month],"NOT FOUND")</f>
        <v>Aug</v>
      </c>
      <c r="K36" s="7">
        <f>_xlfn.XLOOKUP(A36,Table3[customer_no],Table3[year_average],"NOT FOUND")</f>
        <v>1979</v>
      </c>
      <c r="L36" cm="1">
        <f t="array" ref="L36">_xlfn.XLOOKUP(A36,Table3[customer_no],'Hospitalisation Details'!$D$2:$D$2344,"NOT FOUND")</f>
        <v>12</v>
      </c>
      <c r="M36" s="33">
        <f>_xlfn.XLOOKUP(A36,Table3[customer_no],Table3[dd/mm/yy],"NOT FOUND")</f>
        <v>29079</v>
      </c>
      <c r="N36">
        <f>_xlfn.XLOOKUP(A36,Table3[customer_no],Table3[age],"NOT FOUND")</f>
        <v>43</v>
      </c>
      <c r="O36" cm="1">
        <f t="array" ref="O36">_xlfn.XLOOKUP(A36,Table3[customer_no],'Hospitalisation Details'!$E$2:$E$2344,"NOT FOUND")</f>
        <v>0</v>
      </c>
      <c r="P36" t="str">
        <f>_xlfn.XLOOKUP(A36,Table3[customer_no],Table3[hsplt_handled],"NOT FOUND")</f>
        <v>tier - 2</v>
      </c>
      <c r="Q36" t="str">
        <f>_xlfn.XLOOKUP(A36,Table3[customer_no],Table3[city_handled],"NOT FOUND")</f>
        <v>tier - 1</v>
      </c>
      <c r="R36" t="str">
        <f>_xlfn.XLOOKUP(A36,Table3[customer_no],Table3[state_id],"NOT FOUND")</f>
        <v>R1013</v>
      </c>
      <c r="S36" s="34" cm="1">
        <f t="array" ref="S36">_xlfn.XLOOKUP(A36,Table3[customer_no],'Hospitalisation Details'!$F$2:$F$2344,"NOT FOUND")</f>
        <v>45863.21</v>
      </c>
      <c r="T36" t="str">
        <f>_xlfn.XLOOKUP(A36,Table2[Customer ID],Table2[BMI_category],"NOT FOUND")</f>
        <v>Obesity</v>
      </c>
      <c r="U36" s="7">
        <f>_xlfn.XLOOKUP(A36,Table2[Customer ID],Table2[no of surgery],"NOT FOUND")</f>
        <v>1</v>
      </c>
      <c r="V36" t="str">
        <f>_xlfn.XLOOKUP(A36,Table2[Customer ID],Table2[smoker_missing],"NOT FOUND")</f>
        <v>yes</v>
      </c>
      <c r="W36" t="str">
        <f t="shared" si="0"/>
        <v>Prediabetes</v>
      </c>
      <c r="X36" s="37">
        <f>SUM(Table5[[#This Row],[Title]:[Diabetes Level]])</f>
        <v>77029.5</v>
      </c>
    </row>
    <row r="37" spans="1:24" x14ac:dyDescent="0.25">
      <c r="A37" t="s">
        <v>2337</v>
      </c>
      <c r="B37" t="str">
        <f>VLOOKUP(A37,'Customer Names'!$A$2:$E$2336,3,FALSE)</f>
        <v>Mr.</v>
      </c>
      <c r="C37" t="str">
        <f>_xlfn.XLOOKUP(A37,$A$2:$A$2336,'Customer Names'!$D$2:$D$2336,"NOT FOUND")</f>
        <v>Julien</v>
      </c>
      <c r="D37" t="str">
        <f>_xlfn.XLOOKUP(A37,$A$2:$A$2336,'Customer Names'!$E$2:$E$2336,"NOT FOUND")</f>
        <v>Lachance</v>
      </c>
      <c r="E37" cm="1">
        <f t="array" ref="E37">_xlfn.XLOOKUP(A37,$A$2:$A$2336,Table2[BMI],"NOT FOUND")</f>
        <v>32.015000000000001</v>
      </c>
      <c r="F37" cm="1">
        <f t="array" ref="F37">_xlfn.XLOOKUP(A37,$A$2:$A$2336,Table2[HBA1C],"NOT FOUND")</f>
        <v>11.75</v>
      </c>
      <c r="G37" t="str" cm="1">
        <f t="array" ref="G37">_xlfn.XLOOKUP(A37,$A$2:$A$2336,Table2[Heart Issues],"NOT FOUND")</f>
        <v>No</v>
      </c>
      <c r="H37" t="str" cm="1">
        <f t="array" ref="H37">_xlfn.XLOOKUP(A37,$A$2:$A$2336,Table2[Any Transplants],"NOT FOUND")</f>
        <v>No</v>
      </c>
      <c r="I37" t="str" cm="1">
        <f t="array" ref="I37">_xlfn.XLOOKUP(A37,$A$2:$A$2336,Table2[Cancer history],"NOT FOUND")</f>
        <v>No</v>
      </c>
      <c r="J37" t="str">
        <f>_xlfn.XLOOKUP(A37,Table3[customer_no],Table3[month],"NOT FOUND")</f>
        <v>Dec</v>
      </c>
      <c r="K37" s="7">
        <f>_xlfn.XLOOKUP(A37,Table3[customer_no],Table3[year_average],"NOT FOUND")</f>
        <v>1960</v>
      </c>
      <c r="L37" cm="1">
        <f t="array" ref="L37">_xlfn.XLOOKUP(A37,Table3[customer_no],'Hospitalisation Details'!$D$2:$D$2344,"NOT FOUND")</f>
        <v>21</v>
      </c>
      <c r="M37" s="33">
        <f>_xlfn.XLOOKUP(A37,Table3[customer_no],Table3[dd/mm/yy],"NOT FOUND")</f>
        <v>22271</v>
      </c>
      <c r="N37">
        <f>_xlfn.XLOOKUP(A37,Table3[customer_no],Table3[age],"NOT FOUND")</f>
        <v>62</v>
      </c>
      <c r="O37" cm="1">
        <f t="array" ref="O37">_xlfn.XLOOKUP(A37,Table3[customer_no],'Hospitalisation Details'!$E$2:$E$2344,"NOT FOUND")</f>
        <v>0</v>
      </c>
      <c r="P37" t="str">
        <f>_xlfn.XLOOKUP(A37,Table3[customer_no],Table3[hsplt_handled],"NOT FOUND")</f>
        <v>tier - 2</v>
      </c>
      <c r="Q37" t="str">
        <f>_xlfn.XLOOKUP(A37,Table3[customer_no],Table3[city_handled],"NOT FOUND")</f>
        <v>tier - 2</v>
      </c>
      <c r="R37" t="str">
        <f>_xlfn.XLOOKUP(A37,Table3[customer_no],Table3[state_id],"NOT FOUND")</f>
        <v>R1016</v>
      </c>
      <c r="S37" s="34" cm="1">
        <f t="array" ref="S37">_xlfn.XLOOKUP(A37,Table3[customer_no],'Hospitalisation Details'!$F$2:$F$2344,"NOT FOUND")</f>
        <v>45710.21</v>
      </c>
      <c r="T37" t="str">
        <f>_xlfn.XLOOKUP(A37,Table2[Customer ID],Table2[BMI_category],"NOT FOUND")</f>
        <v>Obesity</v>
      </c>
      <c r="U37" s="7">
        <f>_xlfn.XLOOKUP(A37,Table2[Customer ID],Table2[no of surgery],"NOT FOUND")</f>
        <v>0</v>
      </c>
      <c r="V37" t="str">
        <f>_xlfn.XLOOKUP(A37,Table2[Customer ID],Table2[smoker_missing],"NOT FOUND")</f>
        <v>yes</v>
      </c>
      <c r="W37" t="str">
        <f t="shared" si="0"/>
        <v>Diabetes</v>
      </c>
      <c r="X37" s="37">
        <f>SUM(Table5[[#This Row],[Title]:[Diabetes Level]])</f>
        <v>70067.975000000006</v>
      </c>
    </row>
    <row r="38" spans="1:24" x14ac:dyDescent="0.25">
      <c r="A38" t="s">
        <v>2336</v>
      </c>
      <c r="B38" t="str">
        <f>VLOOKUP(A38,'Customer Names'!$A$2:$E$2336,3,FALSE)</f>
        <v>Mr.</v>
      </c>
      <c r="C38" t="str">
        <f>_xlfn.XLOOKUP(A38,$A$2:$A$2336,'Customer Names'!$D$2:$D$2336,"NOT FOUND")</f>
        <v>Ryan M</v>
      </c>
      <c r="D38" t="str">
        <f>_xlfn.XLOOKUP(A38,$A$2:$A$2336,'Customer Names'!$E$2:$E$2336,"NOT FOUND")</f>
        <v>Eason</v>
      </c>
      <c r="E38" cm="1">
        <f t="array" ref="E38">_xlfn.XLOOKUP(A38,$A$2:$A$2336,Table2[BMI],"NOT FOUND")</f>
        <v>40.564999999999998</v>
      </c>
      <c r="F38" cm="1">
        <f t="array" ref="F38">_xlfn.XLOOKUP(A38,$A$2:$A$2336,Table2[HBA1C],"NOT FOUND")</f>
        <v>7.37</v>
      </c>
      <c r="G38" t="str" cm="1">
        <f t="array" ref="G38">_xlfn.XLOOKUP(A38,$A$2:$A$2336,Table2[Heart Issues],"NOT FOUND")</f>
        <v>No</v>
      </c>
      <c r="H38" t="str" cm="1">
        <f t="array" ref="H38">_xlfn.XLOOKUP(A38,$A$2:$A$2336,Table2[Any Transplants],"NOT FOUND")</f>
        <v>No</v>
      </c>
      <c r="I38" t="str" cm="1">
        <f t="array" ref="I38">_xlfn.XLOOKUP(A38,$A$2:$A$2336,Table2[Cancer history],"NOT FOUND")</f>
        <v>No</v>
      </c>
      <c r="J38" t="str">
        <f>_xlfn.XLOOKUP(A38,Table3[customer_no],Table3[month],"NOT FOUND")</f>
        <v>Aug</v>
      </c>
      <c r="K38" s="7">
        <f>_xlfn.XLOOKUP(A38,Table3[customer_no],Table3[year_average],"NOT FOUND")</f>
        <v>1974</v>
      </c>
      <c r="L38" cm="1">
        <f t="array" ref="L38">_xlfn.XLOOKUP(A38,Table3[customer_no],'Hospitalisation Details'!$D$2:$D$2344,"NOT FOUND")</f>
        <v>9</v>
      </c>
      <c r="M38" s="33">
        <f>_xlfn.XLOOKUP(A38,Table3[customer_no],Table3[dd/mm/yy],"NOT FOUND")</f>
        <v>27250</v>
      </c>
      <c r="N38">
        <f>_xlfn.XLOOKUP(A38,Table3[customer_no],Table3[age],"NOT FOUND")</f>
        <v>48</v>
      </c>
      <c r="O38" cm="1">
        <f t="array" ref="O38">_xlfn.XLOOKUP(A38,Table3[customer_no],'Hospitalisation Details'!$E$2:$E$2344,"NOT FOUND")</f>
        <v>2</v>
      </c>
      <c r="P38" t="str">
        <f>_xlfn.XLOOKUP(A38,Table3[customer_no],Table3[hsplt_handled],"NOT FOUND")</f>
        <v>tier - 2</v>
      </c>
      <c r="Q38" t="str">
        <f>_xlfn.XLOOKUP(A38,Table3[customer_no],Table3[city_handled],"NOT FOUND")</f>
        <v>tier - 2</v>
      </c>
      <c r="R38" t="str">
        <f>_xlfn.XLOOKUP(A38,Table3[customer_no],Table3[state_id],"NOT FOUND")</f>
        <v>R1012</v>
      </c>
      <c r="S38" s="34" cm="1">
        <f t="array" ref="S38">_xlfn.XLOOKUP(A38,Table3[customer_no],'Hospitalisation Details'!$F$2:$F$2344,"NOT FOUND")</f>
        <v>45702.02</v>
      </c>
      <c r="T38" t="str">
        <f>_xlfn.XLOOKUP(A38,Table2[Customer ID],Table2[BMI_category],"NOT FOUND")</f>
        <v>Obesity</v>
      </c>
      <c r="U38" s="7">
        <f>_xlfn.XLOOKUP(A38,Table2[Customer ID],Table2[no of surgery],"NOT FOUND")</f>
        <v>0</v>
      </c>
      <c r="V38" t="str">
        <f>_xlfn.XLOOKUP(A38,Table2[Customer ID],Table2[smoker_missing],"NOT FOUND")</f>
        <v>yes</v>
      </c>
      <c r="W38" t="str">
        <f t="shared" si="0"/>
        <v>Diabetes</v>
      </c>
      <c r="X38" s="37">
        <f>SUM(Table5[[#This Row],[Title]:[Diabetes Level]])</f>
        <v>75032.955000000002</v>
      </c>
    </row>
    <row r="39" spans="1:24" x14ac:dyDescent="0.25">
      <c r="A39" t="s">
        <v>2335</v>
      </c>
      <c r="B39" t="str">
        <f>VLOOKUP(A39,'Customer Names'!$A$2:$E$2336,3,FALSE)</f>
        <v>Ms.</v>
      </c>
      <c r="C39" t="str">
        <f>_xlfn.XLOOKUP(A39,$A$2:$A$2336,'Customer Names'!$D$2:$D$2336,"NOT FOUND")</f>
        <v>Anna H.</v>
      </c>
      <c r="D39" t="str">
        <f>_xlfn.XLOOKUP(A39,$A$2:$A$2336,'Customer Names'!$E$2:$E$2336,"NOT FOUND")</f>
        <v>Grummon</v>
      </c>
      <c r="E39" cm="1">
        <f t="array" ref="E39">_xlfn.XLOOKUP(A39,$A$2:$A$2336,Table2[BMI],"NOT FOUND")</f>
        <v>32.450000000000003</v>
      </c>
      <c r="F39" cm="1">
        <f t="array" ref="F39">_xlfn.XLOOKUP(A39,$A$2:$A$2336,Table2[HBA1C],"NOT FOUND")</f>
        <v>11.91</v>
      </c>
      <c r="G39" t="str" cm="1">
        <f t="array" ref="G39">_xlfn.XLOOKUP(A39,$A$2:$A$2336,Table2[Heart Issues],"NOT FOUND")</f>
        <v>No</v>
      </c>
      <c r="H39" t="str" cm="1">
        <f t="array" ref="H39">_xlfn.XLOOKUP(A39,$A$2:$A$2336,Table2[Any Transplants],"NOT FOUND")</f>
        <v>No</v>
      </c>
      <c r="I39" t="str" cm="1">
        <f t="array" ref="I39">_xlfn.XLOOKUP(A39,$A$2:$A$2336,Table2[Cancer history],"NOT FOUND")</f>
        <v>No</v>
      </c>
      <c r="J39" t="str">
        <f>_xlfn.XLOOKUP(A39,Table3[customer_no],Table3[month],"NOT FOUND")</f>
        <v>Dec</v>
      </c>
      <c r="K39" s="7">
        <f>_xlfn.XLOOKUP(A39,Table3[customer_no],Table3[year_average],"NOT FOUND")</f>
        <v>1962</v>
      </c>
      <c r="L39" cm="1">
        <f t="array" ref="L39">_xlfn.XLOOKUP(A39,Table3[customer_no],'Hospitalisation Details'!$D$2:$D$2344,"NOT FOUND")</f>
        <v>17</v>
      </c>
      <c r="M39" s="33">
        <f>_xlfn.XLOOKUP(A39,Table3[customer_no],Table3[dd/mm/yy],"NOT FOUND")</f>
        <v>22997</v>
      </c>
      <c r="N39">
        <f>_xlfn.XLOOKUP(A39,Table3[customer_no],Table3[age],"NOT FOUND")</f>
        <v>60</v>
      </c>
      <c r="O39" cm="1">
        <f t="array" ref="O39">_xlfn.XLOOKUP(A39,Table3[customer_no],'Hospitalisation Details'!$E$2:$E$2344,"NOT FOUND")</f>
        <v>0</v>
      </c>
      <c r="P39" t="str">
        <f>_xlfn.XLOOKUP(A39,Table3[customer_no],Table3[hsplt_handled],"NOT FOUND")</f>
        <v>tier - 2</v>
      </c>
      <c r="Q39" t="str">
        <f>_xlfn.XLOOKUP(A39,Table3[customer_no],Table3[city_handled],"NOT FOUND")</f>
        <v>tier - 2</v>
      </c>
      <c r="R39" t="str">
        <f>_xlfn.XLOOKUP(A39,Table3[customer_no],Table3[state_id],"NOT FOUND")</f>
        <v>R1013</v>
      </c>
      <c r="S39" s="34" cm="1">
        <f t="array" ref="S39">_xlfn.XLOOKUP(A39,Table3[customer_no],'Hospitalisation Details'!$F$2:$F$2344,"NOT FOUND")</f>
        <v>45008.959999999999</v>
      </c>
      <c r="T39" t="str">
        <f>_xlfn.XLOOKUP(A39,Table2[Customer ID],Table2[BMI_category],"NOT FOUND")</f>
        <v>Obesity</v>
      </c>
      <c r="U39" s="7">
        <f>_xlfn.XLOOKUP(A39,Table2[Customer ID],Table2[no of surgery],"NOT FOUND")</f>
        <v>0</v>
      </c>
      <c r="V39" t="str">
        <f>_xlfn.XLOOKUP(A39,Table2[Customer ID],Table2[smoker_missing],"NOT FOUND")</f>
        <v>yes</v>
      </c>
      <c r="W39" t="str">
        <f t="shared" si="0"/>
        <v>Diabetes</v>
      </c>
      <c r="X39" s="37">
        <f>SUM(Table5[[#This Row],[Title]:[Diabetes Level]])</f>
        <v>70089.320000000007</v>
      </c>
    </row>
    <row r="40" spans="1:24" x14ac:dyDescent="0.25">
      <c r="A40" t="s">
        <v>2334</v>
      </c>
      <c r="B40" t="str">
        <f>VLOOKUP(A40,'Customer Names'!$A$2:$E$2336,3,FALSE)</f>
        <v>Ms.</v>
      </c>
      <c r="C40" t="str">
        <f>_xlfn.XLOOKUP(A40,$A$2:$A$2336,'Customer Names'!$D$2:$D$2336,"NOT FOUND")</f>
        <v>Samantha</v>
      </c>
      <c r="D40" t="str">
        <f>_xlfn.XLOOKUP(A40,$A$2:$A$2336,'Customer Names'!$E$2:$E$2336,"NOT FOUND")</f>
        <v>Vanwechel</v>
      </c>
      <c r="E40" cm="1">
        <f t="array" ref="E40">_xlfn.XLOOKUP(A40,$A$2:$A$2336,Table2[BMI],"NOT FOUND")</f>
        <v>34.96</v>
      </c>
      <c r="F40" cm="1">
        <f t="array" ref="F40">_xlfn.XLOOKUP(A40,$A$2:$A$2336,Table2[HBA1C],"NOT FOUND")</f>
        <v>6.52</v>
      </c>
      <c r="G40" t="str" cm="1">
        <f t="array" ref="G40">_xlfn.XLOOKUP(A40,$A$2:$A$2336,Table2[Heart Issues],"NOT FOUND")</f>
        <v>No</v>
      </c>
      <c r="H40" t="str" cm="1">
        <f t="array" ref="H40">_xlfn.XLOOKUP(A40,$A$2:$A$2336,Table2[Any Transplants],"NOT FOUND")</f>
        <v>No</v>
      </c>
      <c r="I40" t="str" cm="1">
        <f t="array" ref="I40">_xlfn.XLOOKUP(A40,$A$2:$A$2336,Table2[Cancer history],"NOT FOUND")</f>
        <v>No</v>
      </c>
      <c r="J40" t="str">
        <f>_xlfn.XLOOKUP(A40,Table3[customer_no],Table3[month],"NOT FOUND")</f>
        <v>Aug</v>
      </c>
      <c r="K40" s="7">
        <f>_xlfn.XLOOKUP(A40,Table3[customer_no],Table3[year_average],"NOT FOUND")</f>
        <v>1971</v>
      </c>
      <c r="L40" cm="1">
        <f t="array" ref="L40">_xlfn.XLOOKUP(A40,Table3[customer_no],'Hospitalisation Details'!$D$2:$D$2344,"NOT FOUND")</f>
        <v>13</v>
      </c>
      <c r="M40" s="33">
        <f>_xlfn.XLOOKUP(A40,Table3[customer_no],Table3[dd/mm/yy],"NOT FOUND")</f>
        <v>26158</v>
      </c>
      <c r="N40">
        <f>_xlfn.XLOOKUP(A40,Table3[customer_no],Table3[age],"NOT FOUND")</f>
        <v>51</v>
      </c>
      <c r="O40" cm="1">
        <f t="array" ref="O40">_xlfn.XLOOKUP(A40,Table3[customer_no],'Hospitalisation Details'!$E$2:$E$2344,"NOT FOUND")</f>
        <v>2</v>
      </c>
      <c r="P40" t="str">
        <f>_xlfn.XLOOKUP(A40,Table3[customer_no],Table3[hsplt_handled],"NOT FOUND")</f>
        <v>tier - 2</v>
      </c>
      <c r="Q40" t="str">
        <f>_xlfn.XLOOKUP(A40,Table3[customer_no],Table3[city_handled],"NOT FOUND")</f>
        <v>tier - 3</v>
      </c>
      <c r="R40" t="str">
        <f>_xlfn.XLOOKUP(A40,Table3[customer_no],Table3[state_id],"NOT FOUND")</f>
        <v>R1024</v>
      </c>
      <c r="S40" s="34" cm="1">
        <f t="array" ref="S40">_xlfn.XLOOKUP(A40,Table3[customer_no],'Hospitalisation Details'!$F$2:$F$2344,"NOT FOUND")</f>
        <v>44641.2</v>
      </c>
      <c r="T40" t="str">
        <f>_xlfn.XLOOKUP(A40,Table2[Customer ID],Table2[BMI_category],"NOT FOUND")</f>
        <v>Obesity</v>
      </c>
      <c r="U40" s="7">
        <f>_xlfn.XLOOKUP(A40,Table2[Customer ID],Table2[no of surgery],"NOT FOUND")</f>
        <v>0</v>
      </c>
      <c r="V40" t="str">
        <f>_xlfn.XLOOKUP(A40,Table2[Customer ID],Table2[smoker_missing],"NOT FOUND")</f>
        <v>yes</v>
      </c>
      <c r="W40" t="str">
        <f t="shared" si="0"/>
        <v>Diabetes</v>
      </c>
      <c r="X40" s="37">
        <f>SUM(Table5[[#This Row],[Title]:[Diabetes Level]])</f>
        <v>72877.679999999993</v>
      </c>
    </row>
    <row r="41" spans="1:24" x14ac:dyDescent="0.25">
      <c r="A41" t="s">
        <v>2333</v>
      </c>
      <c r="B41" t="str">
        <f>VLOOKUP(A41,'Customer Names'!$A$2:$E$2336,3,FALSE)</f>
        <v>Mr.</v>
      </c>
      <c r="C41" t="str">
        <f>_xlfn.XLOOKUP(A41,$A$2:$A$2336,'Customer Names'!$D$2:$D$2336,"NOT FOUND")</f>
        <v>Robert</v>
      </c>
      <c r="D41" t="str">
        <f>_xlfn.XLOOKUP(A41,$A$2:$A$2336,'Customer Names'!$E$2:$E$2336,"NOT FOUND")</f>
        <v>Fisher</v>
      </c>
      <c r="E41" cm="1">
        <f t="array" ref="E41">_xlfn.XLOOKUP(A41,$A$2:$A$2336,Table2[BMI],"NOT FOUND")</f>
        <v>35.5</v>
      </c>
      <c r="F41" cm="1">
        <f t="array" ref="F41">_xlfn.XLOOKUP(A41,$A$2:$A$2336,Table2[HBA1C],"NOT FOUND")</f>
        <v>5.14</v>
      </c>
      <c r="G41" t="str" cm="1">
        <f t="array" ref="G41">_xlfn.XLOOKUP(A41,$A$2:$A$2336,Table2[Heart Issues],"NOT FOUND")</f>
        <v>No</v>
      </c>
      <c r="H41" t="str" cm="1">
        <f t="array" ref="H41">_xlfn.XLOOKUP(A41,$A$2:$A$2336,Table2[Any Transplants],"NOT FOUND")</f>
        <v>No</v>
      </c>
      <c r="I41" t="str" cm="1">
        <f t="array" ref="I41">_xlfn.XLOOKUP(A41,$A$2:$A$2336,Table2[Cancer history],"NOT FOUND")</f>
        <v>Yes</v>
      </c>
      <c r="J41" t="str">
        <f>_xlfn.XLOOKUP(A41,Table3[customer_no],Table3[month],"NOT FOUND")</f>
        <v>Oct</v>
      </c>
      <c r="K41" s="7">
        <f>_xlfn.XLOOKUP(A41,Table3[customer_no],Table3[year_average],"NOT FOUND")</f>
        <v>1993</v>
      </c>
      <c r="L41" cm="1">
        <f t="array" ref="L41">_xlfn.XLOOKUP(A41,Table3[customer_no],'Hospitalisation Details'!$D$2:$D$2344,"NOT FOUND")</f>
        <v>11</v>
      </c>
      <c r="M41" s="33">
        <f>_xlfn.XLOOKUP(A41,Table3[customer_no],Table3[dd/mm/yy],"NOT FOUND")</f>
        <v>34253</v>
      </c>
      <c r="N41">
        <f>_xlfn.XLOOKUP(A41,Table3[customer_no],Table3[age],"NOT FOUND")</f>
        <v>29</v>
      </c>
      <c r="O41" cm="1">
        <f t="array" ref="O41">_xlfn.XLOOKUP(A41,Table3[customer_no],'Hospitalisation Details'!$E$2:$E$2344,"NOT FOUND")</f>
        <v>2</v>
      </c>
      <c r="P41" t="str">
        <f>_xlfn.XLOOKUP(A41,Table3[customer_no],Table3[hsplt_handled],"NOT FOUND")</f>
        <v>tier - 2</v>
      </c>
      <c r="Q41" t="str">
        <f>_xlfn.XLOOKUP(A41,Table3[customer_no],Table3[city_handled],"NOT FOUND")</f>
        <v>tier - 2</v>
      </c>
      <c r="R41" t="str">
        <f>_xlfn.XLOOKUP(A41,Table3[customer_no],Table3[state_id],"NOT FOUND")</f>
        <v>R1011</v>
      </c>
      <c r="S41" s="34" cm="1">
        <f t="array" ref="S41">_xlfn.XLOOKUP(A41,Table3[customer_no],'Hospitalisation Details'!$F$2:$F$2344,"NOT FOUND")</f>
        <v>44585.46</v>
      </c>
      <c r="T41" t="str">
        <f>_xlfn.XLOOKUP(A41,Table2[Customer ID],Table2[BMI_category],"NOT FOUND")</f>
        <v>Obesity</v>
      </c>
      <c r="U41" s="7">
        <f>_xlfn.XLOOKUP(A41,Table2[Customer ID],Table2[no of surgery],"NOT FOUND")</f>
        <v>1</v>
      </c>
      <c r="V41" t="str">
        <f>_xlfn.XLOOKUP(A41,Table2[Customer ID],Table2[smoker_missing],"NOT FOUND")</f>
        <v>yes</v>
      </c>
      <c r="W41" t="str">
        <f t="shared" si="0"/>
        <v>Normal</v>
      </c>
      <c r="X41" s="37">
        <f>SUM(Table5[[#This Row],[Title]:[Diabetes Level]])</f>
        <v>80915.100000000006</v>
      </c>
    </row>
    <row r="42" spans="1:24" x14ac:dyDescent="0.25">
      <c r="A42" t="s">
        <v>2332</v>
      </c>
      <c r="B42" t="str">
        <f>VLOOKUP(A42,'Customer Names'!$A$2:$E$2336,3,FALSE)</f>
        <v>Mr.</v>
      </c>
      <c r="C42" t="str">
        <f>_xlfn.XLOOKUP(A42,$A$2:$A$2336,'Customer Names'!$D$2:$D$2336,"NOT FOUND")</f>
        <v>James R.</v>
      </c>
      <c r="D42" t="str">
        <f>_xlfn.XLOOKUP(A42,$A$2:$A$2336,'Customer Names'!$E$2:$E$2336,"NOT FOUND")</f>
        <v>Jenkins</v>
      </c>
      <c r="E42" cm="1">
        <f t="array" ref="E42">_xlfn.XLOOKUP(A42,$A$2:$A$2336,Table2[BMI],"NOT FOUND")</f>
        <v>52.58</v>
      </c>
      <c r="F42" cm="1">
        <f t="array" ref="F42">_xlfn.XLOOKUP(A42,$A$2:$A$2336,Table2[HBA1C],"NOT FOUND")</f>
        <v>4.1900000000000004</v>
      </c>
      <c r="G42" t="str" cm="1">
        <f t="array" ref="G42">_xlfn.XLOOKUP(A42,$A$2:$A$2336,Table2[Heart Issues],"NOT FOUND")</f>
        <v>No</v>
      </c>
      <c r="H42" t="str" cm="1">
        <f t="array" ref="H42">_xlfn.XLOOKUP(A42,$A$2:$A$2336,Table2[Any Transplants],"NOT FOUND")</f>
        <v>yes</v>
      </c>
      <c r="I42" t="str" cm="1">
        <f t="array" ref="I42">_xlfn.XLOOKUP(A42,$A$2:$A$2336,Table2[Cancer history],"NOT FOUND")</f>
        <v>No</v>
      </c>
      <c r="J42" t="str">
        <f>_xlfn.XLOOKUP(A42,Table3[customer_no],Table3[month],"NOT FOUND")</f>
        <v>Aug</v>
      </c>
      <c r="K42" s="7">
        <f>_xlfn.XLOOKUP(A42,Table3[customer_no],Table3[year_average],"NOT FOUND")</f>
        <v>2000</v>
      </c>
      <c r="L42" cm="1">
        <f t="array" ref="L42">_xlfn.XLOOKUP(A42,Table3[customer_no],'Hospitalisation Details'!$D$2:$D$2344,"NOT FOUND")</f>
        <v>2</v>
      </c>
      <c r="M42" s="33">
        <f>_xlfn.XLOOKUP(A42,Table3[customer_no],Table3[dd/mm/yy],"NOT FOUND")</f>
        <v>36740</v>
      </c>
      <c r="N42">
        <f>_xlfn.XLOOKUP(A42,Table3[customer_no],Table3[age],"NOT FOUND")</f>
        <v>22</v>
      </c>
      <c r="O42" cm="1">
        <f t="array" ref="O42">_xlfn.XLOOKUP(A42,Table3[customer_no],'Hospitalisation Details'!$E$2:$E$2344,"NOT FOUND")</f>
        <v>1</v>
      </c>
      <c r="P42" t="str">
        <f>_xlfn.XLOOKUP(A42,Table3[customer_no],Table3[hsplt_handled],"NOT FOUND")</f>
        <v>tier - 2</v>
      </c>
      <c r="Q42" t="str">
        <f>_xlfn.XLOOKUP(A42,Table3[customer_no],Table3[city_handled],"NOT FOUND")</f>
        <v>tier - 3</v>
      </c>
      <c r="R42" t="str">
        <f>_xlfn.XLOOKUP(A42,Table3[customer_no],Table3[state_id],"NOT FOUND")</f>
        <v>R1013</v>
      </c>
      <c r="S42" s="34" cm="1">
        <f t="array" ref="S42">_xlfn.XLOOKUP(A42,Table3[customer_no],'Hospitalisation Details'!$F$2:$F$2344,"NOT FOUND")</f>
        <v>44501.4</v>
      </c>
      <c r="T42" t="str">
        <f>_xlfn.XLOOKUP(A42,Table2[Customer ID],Table2[BMI_category],"NOT FOUND")</f>
        <v>Obesity</v>
      </c>
      <c r="U42" s="7">
        <f>_xlfn.XLOOKUP(A42,Table2[Customer ID],Table2[no of surgery],"NOT FOUND")</f>
        <v>1</v>
      </c>
      <c r="V42" t="str">
        <f>_xlfn.XLOOKUP(A42,Table2[Customer ID],Table2[smoker_missing],"NOT FOUND")</f>
        <v>yes</v>
      </c>
      <c r="W42" t="str">
        <f t="shared" si="0"/>
        <v>Normal</v>
      </c>
      <c r="X42" s="37">
        <f>SUM(Table5[[#This Row],[Title]:[Diabetes Level]])</f>
        <v>83324.17</v>
      </c>
    </row>
    <row r="43" spans="1:24" x14ac:dyDescent="0.25">
      <c r="A43" t="s">
        <v>2331</v>
      </c>
      <c r="B43" t="str">
        <f>VLOOKUP(A43,'Customer Names'!$A$2:$E$2336,3,FALSE)</f>
        <v>Ms.</v>
      </c>
      <c r="C43" t="str">
        <f>_xlfn.XLOOKUP(A43,$A$2:$A$2336,'Customer Names'!$D$2:$D$2336,"NOT FOUND")</f>
        <v>Roseann</v>
      </c>
      <c r="D43" t="str">
        <f>_xlfn.XLOOKUP(A43,$A$2:$A$2336,'Customer Names'!$E$2:$E$2336,"NOT FOUND")</f>
        <v>Peters</v>
      </c>
      <c r="E43" cm="1">
        <f t="array" ref="E43">_xlfn.XLOOKUP(A43,$A$2:$A$2336,Table2[BMI],"NOT FOUND")</f>
        <v>35.200000000000003</v>
      </c>
      <c r="F43" cm="1">
        <f t="array" ref="F43">_xlfn.XLOOKUP(A43,$A$2:$A$2336,Table2[HBA1C],"NOT FOUND")</f>
        <v>11.68</v>
      </c>
      <c r="G43" t="str" cm="1">
        <f t="array" ref="G43">_xlfn.XLOOKUP(A43,$A$2:$A$2336,Table2[Heart Issues],"NOT FOUND")</f>
        <v>yes</v>
      </c>
      <c r="H43" t="str" cm="1">
        <f t="array" ref="H43">_xlfn.XLOOKUP(A43,$A$2:$A$2336,Table2[Any Transplants],"NOT FOUND")</f>
        <v>No</v>
      </c>
      <c r="I43" t="str" cm="1">
        <f t="array" ref="I43">_xlfn.XLOOKUP(A43,$A$2:$A$2336,Table2[Cancer history],"NOT FOUND")</f>
        <v>No</v>
      </c>
      <c r="J43" t="str">
        <f>_xlfn.XLOOKUP(A43,Table3[customer_no],Table3[month],"NOT FOUND")</f>
        <v>Sep</v>
      </c>
      <c r="K43" s="7">
        <f>_xlfn.XLOOKUP(A43,Table3[customer_no],Table3[year_average],"NOT FOUND")</f>
        <v>1967</v>
      </c>
      <c r="L43" cm="1">
        <f t="array" ref="L43">_xlfn.XLOOKUP(A43,Table3[customer_no],'Hospitalisation Details'!$D$2:$D$2344,"NOT FOUND")</f>
        <v>14</v>
      </c>
      <c r="M43" s="33">
        <f>_xlfn.XLOOKUP(A43,Table3[customer_no],Table3[dd/mm/yy],"NOT FOUND")</f>
        <v>24729</v>
      </c>
      <c r="N43">
        <f>_xlfn.XLOOKUP(A43,Table3[customer_no],Table3[age],"NOT FOUND")</f>
        <v>55</v>
      </c>
      <c r="O43" cm="1">
        <f t="array" ref="O43">_xlfn.XLOOKUP(A43,Table3[customer_no],'Hospitalisation Details'!$E$2:$E$2344,"NOT FOUND")</f>
        <v>0</v>
      </c>
      <c r="P43" t="str">
        <f>_xlfn.XLOOKUP(A43,Table3[customer_no],Table3[hsplt_handled],"NOT FOUND")</f>
        <v>tier - 2</v>
      </c>
      <c r="Q43" t="str">
        <f>_xlfn.XLOOKUP(A43,Table3[customer_no],Table3[city_handled],"NOT FOUND")</f>
        <v>tier - 3</v>
      </c>
      <c r="R43" t="str">
        <f>_xlfn.XLOOKUP(A43,Table3[customer_no],Table3[state_id],"NOT FOUND")</f>
        <v>R1013</v>
      </c>
      <c r="S43" s="34" cm="1">
        <f t="array" ref="S43">_xlfn.XLOOKUP(A43,Table3[customer_no],'Hospitalisation Details'!$F$2:$F$2344,"NOT FOUND")</f>
        <v>44423.8</v>
      </c>
      <c r="T43" t="str">
        <f>_xlfn.XLOOKUP(A43,Table2[Customer ID],Table2[BMI_category],"NOT FOUND")</f>
        <v>Obesity</v>
      </c>
      <c r="U43" s="7">
        <f>_xlfn.XLOOKUP(A43,Table2[Customer ID],Table2[no of surgery],"NOT FOUND")</f>
        <v>0</v>
      </c>
      <c r="V43" t="str">
        <f>_xlfn.XLOOKUP(A43,Table2[Customer ID],Table2[smoker_missing],"NOT FOUND")</f>
        <v>yes</v>
      </c>
      <c r="W43" t="str">
        <f t="shared" si="0"/>
        <v>Diabetes</v>
      </c>
      <c r="X43" s="37">
        <f>SUM(Table5[[#This Row],[Title]:[Diabetes Level]])</f>
        <v>71235.680000000008</v>
      </c>
    </row>
    <row r="44" spans="1:24" x14ac:dyDescent="0.25">
      <c r="A44" t="s">
        <v>2330</v>
      </c>
      <c r="B44" t="str">
        <f>VLOOKUP(A44,'Customer Names'!$A$2:$E$2336,3,FALSE)</f>
        <v>Ms.</v>
      </c>
      <c r="C44" t="str">
        <f>_xlfn.XLOOKUP(A44,$A$2:$A$2336,'Customer Names'!$D$2:$D$2336,"NOT FOUND")</f>
        <v>Nicole</v>
      </c>
      <c r="D44" t="str">
        <f>_xlfn.XLOOKUP(A44,$A$2:$A$2336,'Customer Names'!$E$2:$E$2336,"NOT FOUND")</f>
        <v>Aha</v>
      </c>
      <c r="E44" cm="1">
        <f t="array" ref="E44">_xlfn.XLOOKUP(A44,$A$2:$A$2336,Table2[BMI],"NOT FOUND")</f>
        <v>38.06</v>
      </c>
      <c r="F44" cm="1">
        <f t="array" ref="F44">_xlfn.XLOOKUP(A44,$A$2:$A$2336,Table2[HBA1C],"NOT FOUND")</f>
        <v>6.98</v>
      </c>
      <c r="G44" t="str" cm="1">
        <f t="array" ref="G44">_xlfn.XLOOKUP(A44,$A$2:$A$2336,Table2[Heart Issues],"NOT FOUND")</f>
        <v>No</v>
      </c>
      <c r="H44" t="str" cm="1">
        <f t="array" ref="H44">_xlfn.XLOOKUP(A44,$A$2:$A$2336,Table2[Any Transplants],"NOT FOUND")</f>
        <v>No</v>
      </c>
      <c r="I44" t="str" cm="1">
        <f t="array" ref="I44">_xlfn.XLOOKUP(A44,$A$2:$A$2336,Table2[Cancer history],"NOT FOUND")</f>
        <v>No</v>
      </c>
      <c r="J44" t="str">
        <f>_xlfn.XLOOKUP(A44,Table3[customer_no],Table3[month],"NOT FOUND")</f>
        <v>Oct</v>
      </c>
      <c r="K44" s="7">
        <f>_xlfn.XLOOKUP(A44,Table3[customer_no],Table3[year_average],"NOT FOUND")</f>
        <v>1971</v>
      </c>
      <c r="L44" cm="1">
        <f t="array" ref="L44">_xlfn.XLOOKUP(A44,Table3[customer_no],'Hospitalisation Details'!$D$2:$D$2344,"NOT FOUND")</f>
        <v>29</v>
      </c>
      <c r="M44" s="33">
        <f>_xlfn.XLOOKUP(A44,Table3[customer_no],Table3[dd/mm/yy],"NOT FOUND")</f>
        <v>26235</v>
      </c>
      <c r="N44">
        <f>_xlfn.XLOOKUP(A44,Table3[customer_no],Table3[age],"NOT FOUND")</f>
        <v>51</v>
      </c>
      <c r="O44" cm="1">
        <f t="array" ref="O44">_xlfn.XLOOKUP(A44,Table3[customer_no],'Hospitalisation Details'!$E$2:$E$2344,"NOT FOUND")</f>
        <v>0</v>
      </c>
      <c r="P44" t="str">
        <f>_xlfn.XLOOKUP(A44,Table3[customer_no],Table3[hsplt_handled],"NOT FOUND")</f>
        <v>tier - 2</v>
      </c>
      <c r="Q44" t="str">
        <f>_xlfn.XLOOKUP(A44,Table3[customer_no],Table3[city_handled],"NOT FOUND")</f>
        <v>tier - 2</v>
      </c>
      <c r="R44" t="str">
        <f>_xlfn.XLOOKUP(A44,Table3[customer_no],Table3[state_id],"NOT FOUND")</f>
        <v>R1013</v>
      </c>
      <c r="S44" s="34" cm="1">
        <f t="array" ref="S44">_xlfn.XLOOKUP(A44,Table3[customer_no],'Hospitalisation Details'!$F$2:$F$2344,"NOT FOUND")</f>
        <v>44400.41</v>
      </c>
      <c r="T44" t="str">
        <f>_xlfn.XLOOKUP(A44,Table2[Customer ID],Table2[BMI_category],"NOT FOUND")</f>
        <v>Obesity</v>
      </c>
      <c r="U44" s="7">
        <f>_xlfn.XLOOKUP(A44,Table2[Customer ID],Table2[no of surgery],"NOT FOUND")</f>
        <v>0</v>
      </c>
      <c r="V44" t="str">
        <f>_xlfn.XLOOKUP(A44,Table2[Customer ID],Table2[smoker_missing],"NOT FOUND")</f>
        <v>yes</v>
      </c>
      <c r="W44" t="str">
        <f t="shared" si="0"/>
        <v>Diabetes</v>
      </c>
      <c r="X44" s="37">
        <f>SUM(Table5[[#This Row],[Title]:[Diabetes Level]])</f>
        <v>72731.450000000012</v>
      </c>
    </row>
    <row r="45" spans="1:24" x14ac:dyDescent="0.25">
      <c r="A45" t="s">
        <v>2329</v>
      </c>
      <c r="B45" t="str">
        <f>VLOOKUP(A45,'Customer Names'!$A$2:$E$2336,3,FALSE)</f>
        <v>Mr.</v>
      </c>
      <c r="C45" t="str">
        <f>_xlfn.XLOOKUP(A45,$A$2:$A$2336,'Customer Names'!$D$2:$D$2336,"NOT FOUND")</f>
        <v>Spencer</v>
      </c>
      <c r="D45" t="str">
        <f>_xlfn.XLOOKUP(A45,$A$2:$A$2336,'Customer Names'!$E$2:$E$2336,"NOT FOUND")</f>
        <v>McElwain</v>
      </c>
      <c r="E45" cm="1">
        <f t="array" ref="E45">_xlfn.XLOOKUP(A45,$A$2:$A$2336,Table2[BMI],"NOT FOUND")</f>
        <v>34.21</v>
      </c>
      <c r="F45" cm="1">
        <f t="array" ref="F45">_xlfn.XLOOKUP(A45,$A$2:$A$2336,Table2[HBA1C],"NOT FOUND")</f>
        <v>8.34</v>
      </c>
      <c r="G45" t="str" cm="1">
        <f t="array" ref="G45">_xlfn.XLOOKUP(A45,$A$2:$A$2336,Table2[Heart Issues],"NOT FOUND")</f>
        <v>No</v>
      </c>
      <c r="H45" t="str" cm="1">
        <f t="array" ref="H45">_xlfn.XLOOKUP(A45,$A$2:$A$2336,Table2[Any Transplants],"NOT FOUND")</f>
        <v>No</v>
      </c>
      <c r="I45" t="str" cm="1">
        <f t="array" ref="I45">_xlfn.XLOOKUP(A45,$A$2:$A$2336,Table2[Cancer history],"NOT FOUND")</f>
        <v>No</v>
      </c>
      <c r="J45" t="str">
        <f>_xlfn.XLOOKUP(A45,Table3[customer_no],Table3[month],"NOT FOUND")</f>
        <v>Nov</v>
      </c>
      <c r="K45" s="7">
        <f>_xlfn.XLOOKUP(A45,Table3[customer_no],Table3[year_average],"NOT FOUND")</f>
        <v>1968</v>
      </c>
      <c r="L45" cm="1">
        <f t="array" ref="L45">_xlfn.XLOOKUP(A45,Table3[customer_no],'Hospitalisation Details'!$D$2:$D$2344,"NOT FOUND")</f>
        <v>24</v>
      </c>
      <c r="M45" s="33">
        <f>_xlfn.XLOOKUP(A45,Table3[customer_no],Table3[dd/mm/yy],"NOT FOUND")</f>
        <v>25166</v>
      </c>
      <c r="N45">
        <f>_xlfn.XLOOKUP(A45,Table3[customer_no],Table3[age],"NOT FOUND")</f>
        <v>54</v>
      </c>
      <c r="O45" cm="1">
        <f t="array" ref="O45">_xlfn.XLOOKUP(A45,Table3[customer_no],'Hospitalisation Details'!$E$2:$E$2344,"NOT FOUND")</f>
        <v>2</v>
      </c>
      <c r="P45" t="str">
        <f>_xlfn.XLOOKUP(A45,Table3[customer_no],Table3[hsplt_handled],"NOT FOUND")</f>
        <v>tier - 2</v>
      </c>
      <c r="Q45" t="str">
        <f>_xlfn.XLOOKUP(A45,Table3[customer_no],Table3[city_handled],"NOT FOUND")</f>
        <v>tier - 1</v>
      </c>
      <c r="R45" t="str">
        <f>_xlfn.XLOOKUP(A45,Table3[customer_no],Table3[state_id],"NOT FOUND")</f>
        <v>R1013</v>
      </c>
      <c r="S45" s="34" cm="1">
        <f t="array" ref="S45">_xlfn.XLOOKUP(A45,Table3[customer_no],'Hospitalisation Details'!$F$2:$F$2344,"NOT FOUND")</f>
        <v>44260.75</v>
      </c>
      <c r="T45" t="str">
        <f>_xlfn.XLOOKUP(A45,Table2[Customer ID],Table2[BMI_category],"NOT FOUND")</f>
        <v>Obesity</v>
      </c>
      <c r="U45" s="7">
        <f>_xlfn.XLOOKUP(A45,Table2[Customer ID],Table2[no of surgery],"NOT FOUND")</f>
        <v>0</v>
      </c>
      <c r="V45" t="str">
        <f>_xlfn.XLOOKUP(A45,Table2[Customer ID],Table2[smoker_missing],"NOT FOUND")</f>
        <v>yes</v>
      </c>
      <c r="W45" t="str">
        <f t="shared" si="0"/>
        <v>Diabetes</v>
      </c>
      <c r="X45" s="37">
        <f>SUM(Table5[[#This Row],[Title]:[Diabetes Level]])</f>
        <v>71517.3</v>
      </c>
    </row>
    <row r="46" spans="1:24" x14ac:dyDescent="0.25">
      <c r="A46" t="s">
        <v>2328</v>
      </c>
      <c r="B46" t="str">
        <f>VLOOKUP(A46,'Customer Names'!$A$2:$E$2336,3,FALSE)</f>
        <v>Mr.</v>
      </c>
      <c r="C46" t="str">
        <f>_xlfn.XLOOKUP(A46,$A$2:$A$2336,'Customer Names'!$D$2:$D$2336,"NOT FOUND")</f>
        <v>Eric W</v>
      </c>
      <c r="D46" t="str">
        <f>_xlfn.XLOOKUP(A46,$A$2:$A$2336,'Customer Names'!$E$2:$E$2336,"NOT FOUND")</f>
        <v>Januszewski</v>
      </c>
      <c r="E46" cm="1">
        <f t="array" ref="E46">_xlfn.XLOOKUP(A46,$A$2:$A$2336,Table2[BMI],"NOT FOUND")</f>
        <v>38.94</v>
      </c>
      <c r="F46" cm="1">
        <f t="array" ref="F46">_xlfn.XLOOKUP(A46,$A$2:$A$2336,Table2[HBA1C],"NOT FOUND")</f>
        <v>8.49</v>
      </c>
      <c r="G46" t="str" cm="1">
        <f t="array" ref="G46">_xlfn.XLOOKUP(A46,$A$2:$A$2336,Table2[Heart Issues],"NOT FOUND")</f>
        <v>yes</v>
      </c>
      <c r="H46" t="str" cm="1">
        <f t="array" ref="H46">_xlfn.XLOOKUP(A46,$A$2:$A$2336,Table2[Any Transplants],"NOT FOUND")</f>
        <v>No</v>
      </c>
      <c r="I46" t="str" cm="1">
        <f t="array" ref="I46">_xlfn.XLOOKUP(A46,$A$2:$A$2336,Table2[Cancer history],"NOT FOUND")</f>
        <v>No</v>
      </c>
      <c r="J46" t="str">
        <f>_xlfn.XLOOKUP(A46,Table3[customer_no],Table3[month],"NOT FOUND")</f>
        <v>Jun</v>
      </c>
      <c r="K46" s="7">
        <f>_xlfn.XLOOKUP(A46,Table3[customer_no],Table3[year_average],"NOT FOUND")</f>
        <v>1975</v>
      </c>
      <c r="L46" cm="1">
        <f t="array" ref="L46">_xlfn.XLOOKUP(A46,Table3[customer_no],'Hospitalisation Details'!$D$2:$D$2344,"NOT FOUND")</f>
        <v>1</v>
      </c>
      <c r="M46" s="33">
        <f>_xlfn.XLOOKUP(A46,Table3[customer_no],Table3[dd/mm/yy],"NOT FOUND")</f>
        <v>27546</v>
      </c>
      <c r="N46">
        <f>_xlfn.XLOOKUP(A46,Table3[customer_no],Table3[age],"NOT FOUND")</f>
        <v>48</v>
      </c>
      <c r="O46" cm="1">
        <f t="array" ref="O46">_xlfn.XLOOKUP(A46,Table3[customer_no],'Hospitalisation Details'!$E$2:$E$2344,"NOT FOUND")</f>
        <v>2</v>
      </c>
      <c r="P46" t="str">
        <f>_xlfn.XLOOKUP(A46,Table3[customer_no],Table3[hsplt_handled],"NOT FOUND")</f>
        <v>tier - 2</v>
      </c>
      <c r="Q46" t="str">
        <f>_xlfn.XLOOKUP(A46,Table3[customer_no],Table3[city_handled],"NOT FOUND")</f>
        <v>tier - 2</v>
      </c>
      <c r="R46" t="str">
        <f>_xlfn.XLOOKUP(A46,Table3[customer_no],Table3[state_id],"NOT FOUND")</f>
        <v>R1013</v>
      </c>
      <c r="S46" s="34" cm="1">
        <f t="array" ref="S46">_xlfn.XLOOKUP(A46,Table3[customer_no],'Hospitalisation Details'!$F$2:$F$2344,"NOT FOUND")</f>
        <v>44202.65</v>
      </c>
      <c r="T46" t="str">
        <f>_xlfn.XLOOKUP(A46,Table2[Customer ID],Table2[BMI_category],"NOT FOUND")</f>
        <v>Obesity</v>
      </c>
      <c r="U46" s="7">
        <f>_xlfn.XLOOKUP(A46,Table2[Customer ID],Table2[no of surgery],"NOT FOUND")</f>
        <v>1</v>
      </c>
      <c r="V46" t="str">
        <f>_xlfn.XLOOKUP(A46,Table2[Customer ID],Table2[smoker_missing],"NOT FOUND")</f>
        <v>yes</v>
      </c>
      <c r="W46" t="str">
        <f t="shared" si="0"/>
        <v>Diabetes</v>
      </c>
      <c r="X46" s="37">
        <f>SUM(Table5[[#This Row],[Title]:[Diabetes Level]])</f>
        <v>73823.08</v>
      </c>
    </row>
    <row r="47" spans="1:24" x14ac:dyDescent="0.25">
      <c r="A47" t="s">
        <v>2327</v>
      </c>
      <c r="B47" t="str">
        <f>VLOOKUP(A47,'Customer Names'!$A$2:$E$2336,3,FALSE)</f>
        <v>Ms.</v>
      </c>
      <c r="C47" t="str">
        <f>_xlfn.XLOOKUP(A47,$A$2:$A$2336,'Customer Names'!$D$2:$D$2336,"NOT FOUND")</f>
        <v>Brianna L</v>
      </c>
      <c r="D47" t="str">
        <f>_xlfn.XLOOKUP(A47,$A$2:$A$2336,'Customer Names'!$E$2:$E$2336,"NOT FOUND")</f>
        <v>Rohne</v>
      </c>
      <c r="E47" cm="1">
        <f t="array" ref="E47">_xlfn.XLOOKUP(A47,$A$2:$A$2336,Table2[BMI],"NOT FOUND")</f>
        <v>30.21</v>
      </c>
      <c r="F47" cm="1">
        <f t="array" ref="F47">_xlfn.XLOOKUP(A47,$A$2:$A$2336,Table2[HBA1C],"NOT FOUND")</f>
        <v>5.34</v>
      </c>
      <c r="G47" t="str" cm="1">
        <f t="array" ref="G47">_xlfn.XLOOKUP(A47,$A$2:$A$2336,Table2[Heart Issues],"NOT FOUND")</f>
        <v>yes</v>
      </c>
      <c r="H47" t="str" cm="1">
        <f t="array" ref="H47">_xlfn.XLOOKUP(A47,$A$2:$A$2336,Table2[Any Transplants],"NOT FOUND")</f>
        <v>No</v>
      </c>
      <c r="I47" t="str" cm="1">
        <f t="array" ref="I47">_xlfn.XLOOKUP(A47,$A$2:$A$2336,Table2[Cancer history],"NOT FOUND")</f>
        <v>No</v>
      </c>
      <c r="J47" t="str">
        <f>_xlfn.XLOOKUP(A47,Table3[customer_no],Table3[month],"NOT FOUND")</f>
        <v>Jul</v>
      </c>
      <c r="K47" s="7">
        <f>_xlfn.XLOOKUP(A47,Table3[customer_no],Table3[year_average],"NOT FOUND")</f>
        <v>1988</v>
      </c>
      <c r="L47" cm="1">
        <f t="array" ref="L47">_xlfn.XLOOKUP(A47,Table3[customer_no],'Hospitalisation Details'!$D$2:$D$2344,"NOT FOUND")</f>
        <v>16</v>
      </c>
      <c r="M47" s="33">
        <f>_xlfn.XLOOKUP(A47,Table3[customer_no],Table3[dd/mm/yy],"NOT FOUND")</f>
        <v>32340</v>
      </c>
      <c r="N47">
        <f>_xlfn.XLOOKUP(A47,Table3[customer_no],Table3[age],"NOT FOUND")</f>
        <v>34</v>
      </c>
      <c r="O47" cm="1">
        <f t="array" ref="O47">_xlfn.XLOOKUP(A47,Table3[customer_no],'Hospitalisation Details'!$E$2:$E$2344,"NOT FOUND")</f>
        <v>1</v>
      </c>
      <c r="P47" t="str">
        <f>_xlfn.XLOOKUP(A47,Table3[customer_no],Table3[hsplt_handled],"NOT FOUND")</f>
        <v>tier - 2</v>
      </c>
      <c r="Q47" t="str">
        <f>_xlfn.XLOOKUP(A47,Table3[customer_no],Table3[city_handled],"NOT FOUND")</f>
        <v>tier - 1</v>
      </c>
      <c r="R47" t="str">
        <f>_xlfn.XLOOKUP(A47,Table3[customer_no],Table3[state_id],"NOT FOUND")</f>
        <v>R1012</v>
      </c>
      <c r="S47" s="34" cm="1">
        <f t="array" ref="S47">_xlfn.XLOOKUP(A47,Table3[customer_no],'Hospitalisation Details'!$F$2:$F$2344,"NOT FOUND")</f>
        <v>43943.88</v>
      </c>
      <c r="T47" t="str">
        <f>_xlfn.XLOOKUP(A47,Table2[Customer ID],Table2[BMI_category],"NOT FOUND")</f>
        <v>Obesity</v>
      </c>
      <c r="U47" s="7">
        <f>_xlfn.XLOOKUP(A47,Table2[Customer ID],Table2[no of surgery],"NOT FOUND")</f>
        <v>1</v>
      </c>
      <c r="V47" t="str">
        <f>_xlfn.XLOOKUP(A47,Table2[Customer ID],Table2[smoker_missing],"NOT FOUND")</f>
        <v>yes</v>
      </c>
      <c r="W47" t="str">
        <f t="shared" si="0"/>
        <v>Normal</v>
      </c>
      <c r="X47" s="37">
        <f>SUM(Table5[[#This Row],[Title]:[Diabetes Level]])</f>
        <v>78359.429999999993</v>
      </c>
    </row>
    <row r="48" spans="1:24" x14ac:dyDescent="0.25">
      <c r="A48" t="s">
        <v>2326</v>
      </c>
      <c r="B48" t="str">
        <f>VLOOKUP(A48,'Customer Names'!$A$2:$E$2336,3,FALSE)</f>
        <v>Mr.</v>
      </c>
      <c r="C48" t="str">
        <f>_xlfn.XLOOKUP(A48,$A$2:$A$2336,'Customer Names'!$D$2:$D$2336,"NOT FOUND")</f>
        <v>Thomas J.</v>
      </c>
      <c r="D48" t="str">
        <f>_xlfn.XLOOKUP(A48,$A$2:$A$2336,'Customer Names'!$E$2:$E$2336,"NOT FOUND")</f>
        <v>O'Grady</v>
      </c>
      <c r="E48" cm="1">
        <f t="array" ref="E48">_xlfn.XLOOKUP(A48,$A$2:$A$2336,Table2[BMI],"NOT FOUND")</f>
        <v>33.630000000000003</v>
      </c>
      <c r="F48" cm="1">
        <f t="array" ref="F48">_xlfn.XLOOKUP(A48,$A$2:$A$2336,Table2[HBA1C],"NOT FOUND")</f>
        <v>4.43</v>
      </c>
      <c r="G48" t="str" cm="1">
        <f t="array" ref="G48">_xlfn.XLOOKUP(A48,$A$2:$A$2336,Table2[Heart Issues],"NOT FOUND")</f>
        <v>yes</v>
      </c>
      <c r="H48" t="str" cm="1">
        <f t="array" ref="H48">_xlfn.XLOOKUP(A48,$A$2:$A$2336,Table2[Any Transplants],"NOT FOUND")</f>
        <v>No</v>
      </c>
      <c r="I48" t="str" cm="1">
        <f t="array" ref="I48">_xlfn.XLOOKUP(A48,$A$2:$A$2336,Table2[Cancer history],"NOT FOUND")</f>
        <v>No</v>
      </c>
      <c r="J48" t="str">
        <f>_xlfn.XLOOKUP(A48,Table3[customer_no],Table3[month],"NOT FOUND")</f>
        <v>Oct</v>
      </c>
      <c r="K48" s="7">
        <f>_xlfn.XLOOKUP(A48,Table3[customer_no],Table3[year_average],"NOT FOUND")</f>
        <v>1966</v>
      </c>
      <c r="L48" cm="1">
        <f t="array" ref="L48">_xlfn.XLOOKUP(A48,Table3[customer_no],'Hospitalisation Details'!$D$2:$D$2344,"NOT FOUND")</f>
        <v>5</v>
      </c>
      <c r="M48" s="33">
        <f>_xlfn.XLOOKUP(A48,Table3[customer_no],Table3[dd/mm/yy],"NOT FOUND")</f>
        <v>24385</v>
      </c>
      <c r="N48">
        <f>_xlfn.XLOOKUP(A48,Table3[customer_no],Table3[age],"NOT FOUND")</f>
        <v>56</v>
      </c>
      <c r="O48" cm="1">
        <f t="array" ref="O48">_xlfn.XLOOKUP(A48,Table3[customer_no],'Hospitalisation Details'!$E$2:$E$2344,"NOT FOUND")</f>
        <v>0</v>
      </c>
      <c r="P48" t="str">
        <f>_xlfn.XLOOKUP(A48,Table3[customer_no],Table3[hsplt_handled],"NOT FOUND")</f>
        <v>tier - 2</v>
      </c>
      <c r="Q48" t="str">
        <f>_xlfn.XLOOKUP(A48,Table3[customer_no],Table3[city_handled],"NOT FOUND")</f>
        <v>tier - 2</v>
      </c>
      <c r="R48" t="str">
        <f>_xlfn.XLOOKUP(A48,Table3[customer_no],Table3[state_id],"NOT FOUND")</f>
        <v>R1012</v>
      </c>
      <c r="S48" s="34" cm="1">
        <f t="array" ref="S48">_xlfn.XLOOKUP(A48,Table3[customer_no],'Hospitalisation Details'!$F$2:$F$2344,"NOT FOUND")</f>
        <v>43921.18</v>
      </c>
      <c r="T48" t="str">
        <f>_xlfn.XLOOKUP(A48,Table2[Customer ID],Table2[BMI_category],"NOT FOUND")</f>
        <v>Obesity</v>
      </c>
      <c r="U48" s="7">
        <f>_xlfn.XLOOKUP(A48,Table2[Customer ID],Table2[no of surgery],"NOT FOUND")</f>
        <v>2</v>
      </c>
      <c r="V48" t="str">
        <f>_xlfn.XLOOKUP(A48,Table2[Customer ID],Table2[smoker_missing],"NOT FOUND")</f>
        <v>yes</v>
      </c>
      <c r="W48" t="str">
        <f t="shared" si="0"/>
        <v>Normal</v>
      </c>
      <c r="X48" s="37">
        <f>SUM(Table5[[#This Row],[Title]:[Diabetes Level]])</f>
        <v>70373.240000000005</v>
      </c>
    </row>
    <row r="49" spans="1:24" x14ac:dyDescent="0.25">
      <c r="A49" t="s">
        <v>2325</v>
      </c>
      <c r="B49" t="str">
        <f>VLOOKUP(A49,'Customer Names'!$A$2:$E$2336,3,FALSE)</f>
        <v>Ms.</v>
      </c>
      <c r="C49" t="str">
        <f>_xlfn.XLOOKUP(A49,$A$2:$A$2336,'Customer Names'!$D$2:$D$2336,"NOT FOUND")</f>
        <v>Melissa L</v>
      </c>
      <c r="D49" t="str">
        <f>_xlfn.XLOOKUP(A49,$A$2:$A$2336,'Customer Names'!$E$2:$E$2336,"NOT FOUND")</f>
        <v>Peters</v>
      </c>
      <c r="E49" cm="1">
        <f t="array" ref="E49">_xlfn.XLOOKUP(A49,$A$2:$A$2336,Table2[BMI],"NOT FOUND")</f>
        <v>40.369999999999997</v>
      </c>
      <c r="F49" cm="1">
        <f t="array" ref="F49">_xlfn.XLOOKUP(A49,$A$2:$A$2336,Table2[HBA1C],"NOT FOUND")</f>
        <v>4.47</v>
      </c>
      <c r="G49" t="str" cm="1">
        <f t="array" ref="G49">_xlfn.XLOOKUP(A49,$A$2:$A$2336,Table2[Heart Issues],"NOT FOUND")</f>
        <v>No</v>
      </c>
      <c r="H49" t="str" cm="1">
        <f t="array" ref="H49">_xlfn.XLOOKUP(A49,$A$2:$A$2336,Table2[Any Transplants],"NOT FOUND")</f>
        <v>No</v>
      </c>
      <c r="I49" t="str" cm="1">
        <f t="array" ref="I49">_xlfn.XLOOKUP(A49,$A$2:$A$2336,Table2[Cancer history],"NOT FOUND")</f>
        <v>No</v>
      </c>
      <c r="J49" t="str">
        <f>_xlfn.XLOOKUP(A49,Table3[customer_no],Table3[month],"NOT FOUND")</f>
        <v>Nov</v>
      </c>
      <c r="K49" s="7">
        <f>_xlfn.XLOOKUP(A49,Table3[customer_no],Table3[year_average],"NOT FOUND")</f>
        <v>1980</v>
      </c>
      <c r="L49" cm="1">
        <f t="array" ref="L49">_xlfn.XLOOKUP(A49,Table3[customer_no],'Hospitalisation Details'!$D$2:$D$2344,"NOT FOUND")</f>
        <v>10</v>
      </c>
      <c r="M49" s="33">
        <f>_xlfn.XLOOKUP(A49,Table3[customer_no],Table3[dd/mm/yy],"NOT FOUND")</f>
        <v>29535</v>
      </c>
      <c r="N49">
        <f>_xlfn.XLOOKUP(A49,Table3[customer_no],Table3[age],"NOT FOUND")</f>
        <v>42</v>
      </c>
      <c r="O49" cm="1">
        <f t="array" ref="O49">_xlfn.XLOOKUP(A49,Table3[customer_no],'Hospitalisation Details'!$E$2:$E$2344,"NOT FOUND")</f>
        <v>2</v>
      </c>
      <c r="P49" t="str">
        <f>_xlfn.XLOOKUP(A49,Table3[customer_no],Table3[hsplt_handled],"NOT FOUND")</f>
        <v>tier - 2</v>
      </c>
      <c r="Q49" t="str">
        <f>_xlfn.XLOOKUP(A49,Table3[customer_no],Table3[city_handled],"NOT FOUND")</f>
        <v>tier - 1</v>
      </c>
      <c r="R49" t="str">
        <f>_xlfn.XLOOKUP(A49,Table3[customer_no],Table3[state_id],"NOT FOUND")</f>
        <v>R1013</v>
      </c>
      <c r="S49" s="34" cm="1">
        <f t="array" ref="S49">_xlfn.XLOOKUP(A49,Table3[customer_no],'Hospitalisation Details'!$F$2:$F$2344,"NOT FOUND")</f>
        <v>43896.38</v>
      </c>
      <c r="T49" t="str">
        <f>_xlfn.XLOOKUP(A49,Table2[Customer ID],Table2[BMI_category],"NOT FOUND")</f>
        <v>Obesity</v>
      </c>
      <c r="U49" s="7">
        <f>_xlfn.XLOOKUP(A49,Table2[Customer ID],Table2[no of surgery],"NOT FOUND")</f>
        <v>0</v>
      </c>
      <c r="V49" t="str">
        <f>_xlfn.XLOOKUP(A49,Table2[Customer ID],Table2[smoker_missing],"NOT FOUND")</f>
        <v>yes</v>
      </c>
      <c r="W49" t="str">
        <f t="shared" si="0"/>
        <v>Normal</v>
      </c>
      <c r="X49" s="37">
        <f>SUM(Table5[[#This Row],[Title]:[Diabetes Level]])</f>
        <v>75510.22</v>
      </c>
    </row>
    <row r="50" spans="1:24" x14ac:dyDescent="0.25">
      <c r="A50" t="s">
        <v>2324</v>
      </c>
      <c r="B50" t="str">
        <f>VLOOKUP(A50,'Customer Names'!$A$2:$E$2336,3,FALSE)</f>
        <v>Mr.</v>
      </c>
      <c r="C50" t="str">
        <f>_xlfn.XLOOKUP(A50,$A$2:$A$2336,'Customer Names'!$D$2:$D$2336,"NOT FOUND")</f>
        <v>Flavio</v>
      </c>
      <c r="D50" t="str">
        <f>_xlfn.XLOOKUP(A50,$A$2:$A$2336,'Customer Names'!$E$2:$E$2336,"NOT FOUND")</f>
        <v>De Simone</v>
      </c>
      <c r="E50" cm="1">
        <f t="array" ref="E50">_xlfn.XLOOKUP(A50,$A$2:$A$2336,Table2[BMI],"NOT FOUND")</f>
        <v>53.09</v>
      </c>
      <c r="F50" cm="1">
        <f t="array" ref="F50">_xlfn.XLOOKUP(A50,$A$2:$A$2336,Table2[HBA1C],"NOT FOUND")</f>
        <v>4.82</v>
      </c>
      <c r="G50" t="str" cm="1">
        <f t="array" ref="G50">_xlfn.XLOOKUP(A50,$A$2:$A$2336,Table2[Heart Issues],"NOT FOUND")</f>
        <v>yes</v>
      </c>
      <c r="H50" t="str" cm="1">
        <f t="array" ref="H50">_xlfn.XLOOKUP(A50,$A$2:$A$2336,Table2[Any Transplants],"NOT FOUND")</f>
        <v>No</v>
      </c>
      <c r="I50" t="str" cm="1">
        <f t="array" ref="I50">_xlfn.XLOOKUP(A50,$A$2:$A$2336,Table2[Cancer history],"NOT FOUND")</f>
        <v>No</v>
      </c>
      <c r="J50" t="str">
        <f>_xlfn.XLOOKUP(A50,Table3[customer_no],Table3[month],"NOT FOUND")</f>
        <v>Jul</v>
      </c>
      <c r="K50" s="7">
        <f>_xlfn.XLOOKUP(A50,Table3[customer_no],Table3[year_average],"NOT FOUND")</f>
        <v>1966</v>
      </c>
      <c r="L50" cm="1">
        <f t="array" ref="L50">_xlfn.XLOOKUP(A50,Table3[customer_no],'Hospitalisation Details'!$D$2:$D$2344,"NOT FOUND")</f>
        <v>2</v>
      </c>
      <c r="M50" s="33">
        <f>_xlfn.XLOOKUP(A50,Table3[customer_no],Table3[dd/mm/yy],"NOT FOUND")</f>
        <v>24290</v>
      </c>
      <c r="N50">
        <f>_xlfn.XLOOKUP(A50,Table3[customer_no],Table3[age],"NOT FOUND")</f>
        <v>56</v>
      </c>
      <c r="O50" cm="1">
        <f t="array" ref="O50">_xlfn.XLOOKUP(A50,Table3[customer_no],'Hospitalisation Details'!$E$2:$E$2344,"NOT FOUND")</f>
        <v>0</v>
      </c>
      <c r="P50" t="str">
        <f>_xlfn.XLOOKUP(A50,Table3[customer_no],Table3[hsplt_handled],"NOT FOUND")</f>
        <v>tier - 2</v>
      </c>
      <c r="Q50" t="str">
        <f>_xlfn.XLOOKUP(A50,Table3[customer_no],Table3[city_handled],"NOT FOUND")</f>
        <v>tier - 3</v>
      </c>
      <c r="R50" t="str">
        <f>_xlfn.XLOOKUP(A50,Table3[customer_no],Table3[state_id],"NOT FOUND")</f>
        <v>R1012</v>
      </c>
      <c r="S50" s="34" cm="1">
        <f t="array" ref="S50">_xlfn.XLOOKUP(A50,Table3[customer_no],'Hospitalisation Details'!$F$2:$F$2344,"NOT FOUND")</f>
        <v>43817.45</v>
      </c>
      <c r="T50" t="str">
        <f>_xlfn.XLOOKUP(A50,Table2[Customer ID],Table2[BMI_category],"NOT FOUND")</f>
        <v>Obesity</v>
      </c>
      <c r="U50" s="7">
        <f>_xlfn.XLOOKUP(A50,Table2[Customer ID],Table2[no of surgery],"NOT FOUND")</f>
        <v>2</v>
      </c>
      <c r="V50" t="str">
        <f>_xlfn.XLOOKUP(A50,Table2[Customer ID],Table2[smoker_missing],"NOT FOUND")</f>
        <v>yes</v>
      </c>
      <c r="W50" t="str">
        <f t="shared" si="0"/>
        <v>Normal</v>
      </c>
      <c r="X50" s="37">
        <f>SUM(Table5[[#This Row],[Title]:[Diabetes Level]])</f>
        <v>70191.360000000001</v>
      </c>
    </row>
    <row r="51" spans="1:24" x14ac:dyDescent="0.25">
      <c r="A51" t="s">
        <v>2323</v>
      </c>
      <c r="B51" t="str">
        <f>VLOOKUP(A51,'Customer Names'!$A$2:$E$2336,3,FALSE)</f>
        <v>Mr.</v>
      </c>
      <c r="C51" t="str">
        <f>_xlfn.XLOOKUP(A51,$A$2:$A$2336,'Customer Names'!$D$2:$D$2336,"NOT FOUND")</f>
        <v>Ryan</v>
      </c>
      <c r="D51" t="str">
        <f>_xlfn.XLOOKUP(A51,$A$2:$A$2336,'Customer Names'!$E$2:$E$2336,"NOT FOUND")</f>
        <v>Beckett</v>
      </c>
      <c r="E51" cm="1">
        <f t="array" ref="E51">_xlfn.XLOOKUP(A51,$A$2:$A$2336,Table2[BMI],"NOT FOUND")</f>
        <v>31.79</v>
      </c>
      <c r="F51" cm="1">
        <f t="array" ref="F51">_xlfn.XLOOKUP(A51,$A$2:$A$2336,Table2[HBA1C],"NOT FOUND")</f>
        <v>5.51</v>
      </c>
      <c r="G51" t="str" cm="1">
        <f t="array" ref="G51">_xlfn.XLOOKUP(A51,$A$2:$A$2336,Table2[Heart Issues],"NOT FOUND")</f>
        <v>yes</v>
      </c>
      <c r="H51" t="str" cm="1">
        <f t="array" ref="H51">_xlfn.XLOOKUP(A51,$A$2:$A$2336,Table2[Any Transplants],"NOT FOUND")</f>
        <v>No</v>
      </c>
      <c r="I51" t="str" cm="1">
        <f t="array" ref="I51">_xlfn.XLOOKUP(A51,$A$2:$A$2336,Table2[Cancer history],"NOT FOUND")</f>
        <v>No</v>
      </c>
      <c r="J51" t="str">
        <f>_xlfn.XLOOKUP(A51,Table3[customer_no],Table3[month],"NOT FOUND")</f>
        <v>Oct</v>
      </c>
      <c r="K51" s="7">
        <f>_xlfn.XLOOKUP(A51,Table3[customer_no],Table3[year_average],"NOT FOUND")</f>
        <v>1966</v>
      </c>
      <c r="L51" cm="1">
        <f t="array" ref="L51">_xlfn.XLOOKUP(A51,Table3[customer_no],'Hospitalisation Details'!$D$2:$D$2344,"NOT FOUND")</f>
        <v>25</v>
      </c>
      <c r="M51" s="33">
        <f>_xlfn.XLOOKUP(A51,Table3[customer_no],Table3[dd/mm/yy],"NOT FOUND")</f>
        <v>24405</v>
      </c>
      <c r="N51">
        <f>_xlfn.XLOOKUP(A51,Table3[customer_no],Table3[age],"NOT FOUND")</f>
        <v>56</v>
      </c>
      <c r="O51" cm="1">
        <f t="array" ref="O51">_xlfn.XLOOKUP(A51,Table3[customer_no],'Hospitalisation Details'!$E$2:$E$2344,"NOT FOUND")</f>
        <v>2</v>
      </c>
      <c r="P51" t="str">
        <f>_xlfn.XLOOKUP(A51,Table3[customer_no],Table3[hsplt_handled],"NOT FOUND")</f>
        <v>tier - 2</v>
      </c>
      <c r="Q51" t="str">
        <f>_xlfn.XLOOKUP(A51,Table3[customer_no],Table3[city_handled],"NOT FOUND")</f>
        <v>tier - 2</v>
      </c>
      <c r="R51" t="str">
        <f>_xlfn.XLOOKUP(A51,Table3[customer_no],Table3[state_id],"NOT FOUND")</f>
        <v>R1013</v>
      </c>
      <c r="S51" s="34" cm="1">
        <f t="array" ref="S51">_xlfn.XLOOKUP(A51,Table3[customer_no],'Hospitalisation Details'!$F$2:$F$2344,"NOT FOUND")</f>
        <v>43813.87</v>
      </c>
      <c r="T51" t="str">
        <f>_xlfn.XLOOKUP(A51,Table2[Customer ID],Table2[BMI_category],"NOT FOUND")</f>
        <v>Obesity</v>
      </c>
      <c r="U51" s="7">
        <f>_xlfn.XLOOKUP(A51,Table2[Customer ID],Table2[no of surgery],"NOT FOUND")</f>
        <v>2</v>
      </c>
      <c r="V51" t="str">
        <f>_xlfn.XLOOKUP(A51,Table2[Customer ID],Table2[smoker_missing],"NOT FOUND")</f>
        <v>yes</v>
      </c>
      <c r="W51" t="str">
        <f t="shared" si="0"/>
        <v>Normal</v>
      </c>
      <c r="X51" s="37">
        <f>SUM(Table5[[#This Row],[Title]:[Diabetes Level]])</f>
        <v>70307.17</v>
      </c>
    </row>
    <row r="52" spans="1:24" x14ac:dyDescent="0.25">
      <c r="A52" t="s">
        <v>2322</v>
      </c>
      <c r="B52" t="str">
        <f>VLOOKUP(A52,'Customer Names'!$A$2:$E$2336,3,FALSE)</f>
        <v>Mr.</v>
      </c>
      <c r="C52" t="str">
        <f>_xlfn.XLOOKUP(A52,$A$2:$A$2336,'Customer Names'!$D$2:$D$2336,"NOT FOUND")</f>
        <v>Anthony J.</v>
      </c>
      <c r="D52" t="str">
        <f>_xlfn.XLOOKUP(A52,$A$2:$A$2336,'Customer Names'!$E$2:$E$2336,"NOT FOUND")</f>
        <v>Sobrilsky</v>
      </c>
      <c r="E52" cm="1">
        <f t="array" ref="E52">_xlfn.XLOOKUP(A52,$A$2:$A$2336,Table2[BMI],"NOT FOUND")</f>
        <v>41.895000000000003</v>
      </c>
      <c r="F52" cm="1">
        <f t="array" ref="F52">_xlfn.XLOOKUP(A52,$A$2:$A$2336,Table2[HBA1C],"NOT FOUND")</f>
        <v>10.87</v>
      </c>
      <c r="G52" t="str" cm="1">
        <f t="array" ref="G52">_xlfn.XLOOKUP(A52,$A$2:$A$2336,Table2[Heart Issues],"NOT FOUND")</f>
        <v>yes</v>
      </c>
      <c r="H52" t="str" cm="1">
        <f t="array" ref="H52">_xlfn.XLOOKUP(A52,$A$2:$A$2336,Table2[Any Transplants],"NOT FOUND")</f>
        <v>No</v>
      </c>
      <c r="I52" t="str" cm="1">
        <f t="array" ref="I52">_xlfn.XLOOKUP(A52,$A$2:$A$2336,Table2[Cancer history],"NOT FOUND")</f>
        <v>No</v>
      </c>
      <c r="J52" t="str">
        <f>_xlfn.XLOOKUP(A52,Table3[customer_no],Table3[month],"NOT FOUND")</f>
        <v>Dec</v>
      </c>
      <c r="K52" s="7">
        <f>_xlfn.XLOOKUP(A52,Table3[customer_no],Table3[year_average],"NOT FOUND")</f>
        <v>1986</v>
      </c>
      <c r="L52" cm="1">
        <f t="array" ref="L52">_xlfn.XLOOKUP(A52,Table3[customer_no],'Hospitalisation Details'!$D$2:$D$2344,"NOT FOUND")</f>
        <v>29</v>
      </c>
      <c r="M52" s="33">
        <f>_xlfn.XLOOKUP(A52,Table3[customer_no],Table3[dd/mm/yy],"NOT FOUND")</f>
        <v>31775</v>
      </c>
      <c r="N52">
        <f>_xlfn.XLOOKUP(A52,Table3[customer_no],Table3[age],"NOT FOUND")</f>
        <v>36</v>
      </c>
      <c r="O52" cm="1">
        <f t="array" ref="O52">_xlfn.XLOOKUP(A52,Table3[customer_no],'Hospitalisation Details'!$E$2:$E$2344,"NOT FOUND")</f>
        <v>3</v>
      </c>
      <c r="P52" t="str">
        <f>_xlfn.XLOOKUP(A52,Table3[customer_no],Table3[hsplt_handled],"NOT FOUND")</f>
        <v>tier - 2</v>
      </c>
      <c r="Q52" t="str">
        <f>_xlfn.XLOOKUP(A52,Table3[customer_no],Table3[city_handled],"NOT FOUND")</f>
        <v>tier - 1</v>
      </c>
      <c r="R52" t="str">
        <f>_xlfn.XLOOKUP(A52,Table3[customer_no],Table3[state_id],"NOT FOUND")</f>
        <v>R1015</v>
      </c>
      <c r="S52" s="34" cm="1">
        <f t="array" ref="S52">_xlfn.XLOOKUP(A52,Table3[customer_no],'Hospitalisation Details'!$F$2:$F$2344,"NOT FOUND")</f>
        <v>43753.34</v>
      </c>
      <c r="T52" t="str">
        <f>_xlfn.XLOOKUP(A52,Table2[Customer ID],Table2[BMI_category],"NOT FOUND")</f>
        <v>Obesity</v>
      </c>
      <c r="U52" s="7">
        <f>_xlfn.XLOOKUP(A52,Table2[Customer ID],Table2[no of surgery],"NOT FOUND")</f>
        <v>1</v>
      </c>
      <c r="V52" t="str">
        <f>_xlfn.XLOOKUP(A52,Table2[Customer ID],Table2[smoker_missing],"NOT FOUND")</f>
        <v>yes</v>
      </c>
      <c r="W52" t="str">
        <f t="shared" si="0"/>
        <v>Diabetes</v>
      </c>
      <c r="X52" s="37">
        <f>SUM(Table5[[#This Row],[Title]:[Diabetes Level]])</f>
        <v>77636.104999999996</v>
      </c>
    </row>
    <row r="53" spans="1:24" x14ac:dyDescent="0.25">
      <c r="A53" t="s">
        <v>2321</v>
      </c>
      <c r="B53" t="str">
        <f>VLOOKUP(A53,'Customer Names'!$A$2:$E$2336,3,FALSE)</f>
        <v>Ms.</v>
      </c>
      <c r="C53" t="str">
        <f>_xlfn.XLOOKUP(A53,$A$2:$A$2336,'Customer Names'!$D$2:$D$2336,"NOT FOUND")</f>
        <v>Alex</v>
      </c>
      <c r="D53" t="str">
        <f>_xlfn.XLOOKUP(A53,$A$2:$A$2336,'Customer Names'!$E$2:$E$2336,"NOT FOUND")</f>
        <v>Wang</v>
      </c>
      <c r="E53" cm="1">
        <f t="array" ref="E53">_xlfn.XLOOKUP(A53,$A$2:$A$2336,Table2[BMI],"NOT FOUND")</f>
        <v>31.16</v>
      </c>
      <c r="F53" cm="1">
        <f t="array" ref="F53">_xlfn.XLOOKUP(A53,$A$2:$A$2336,Table2[HBA1C],"NOT FOUND")</f>
        <v>9.34</v>
      </c>
      <c r="G53" t="str" cm="1">
        <f t="array" ref="G53">_xlfn.XLOOKUP(A53,$A$2:$A$2336,Table2[Heart Issues],"NOT FOUND")</f>
        <v>No</v>
      </c>
      <c r="H53" t="str" cm="1">
        <f t="array" ref="H53">_xlfn.XLOOKUP(A53,$A$2:$A$2336,Table2[Any Transplants],"NOT FOUND")</f>
        <v>No</v>
      </c>
      <c r="I53" t="str" cm="1">
        <f t="array" ref="I53">_xlfn.XLOOKUP(A53,$A$2:$A$2336,Table2[Cancer history],"NOT FOUND")</f>
        <v>No</v>
      </c>
      <c r="J53" t="str">
        <f>_xlfn.XLOOKUP(A53,Table3[customer_no],Table3[month],"NOT FOUND")</f>
        <v>Aug</v>
      </c>
      <c r="K53" s="7">
        <f>_xlfn.XLOOKUP(A53,Table3[customer_no],Table3[year_average],"NOT FOUND")</f>
        <v>1965</v>
      </c>
      <c r="L53" cm="1">
        <f t="array" ref="L53">_xlfn.XLOOKUP(A53,Table3[customer_no],'Hospitalisation Details'!$D$2:$D$2344,"NOT FOUND")</f>
        <v>22</v>
      </c>
      <c r="M53" s="33">
        <f>_xlfn.XLOOKUP(A53,Table3[customer_no],Table3[dd/mm/yy],"NOT FOUND")</f>
        <v>23976</v>
      </c>
      <c r="N53">
        <f>_xlfn.XLOOKUP(A53,Table3[customer_no],Table3[age],"NOT FOUND")</f>
        <v>57</v>
      </c>
      <c r="O53" cm="1">
        <f t="array" ref="O53">_xlfn.XLOOKUP(A53,Table3[customer_no],'Hospitalisation Details'!$E$2:$E$2344,"NOT FOUND")</f>
        <v>0</v>
      </c>
      <c r="P53" t="str">
        <f>_xlfn.XLOOKUP(A53,Table3[customer_no],Table3[hsplt_handled],"NOT FOUND")</f>
        <v>tier - 2</v>
      </c>
      <c r="Q53" t="str">
        <f>_xlfn.XLOOKUP(A53,Table3[customer_no],Table3[city_handled],"NOT FOUND")</f>
        <v>tier - 2</v>
      </c>
      <c r="R53" t="str">
        <f>_xlfn.XLOOKUP(A53,Table3[customer_no],Table3[state_id],"NOT FOUND")</f>
        <v>R1012</v>
      </c>
      <c r="S53" s="34" cm="1">
        <f t="array" ref="S53">_xlfn.XLOOKUP(A53,Table3[customer_no],'Hospitalisation Details'!$F$2:$F$2344,"NOT FOUND")</f>
        <v>43578.94</v>
      </c>
      <c r="T53" t="str">
        <f>_xlfn.XLOOKUP(A53,Table2[Customer ID],Table2[BMI_category],"NOT FOUND")</f>
        <v>Obesity</v>
      </c>
      <c r="U53" s="7">
        <f>_xlfn.XLOOKUP(A53,Table2[Customer ID],Table2[no of surgery],"NOT FOUND")</f>
        <v>0</v>
      </c>
      <c r="V53" t="str">
        <f>_xlfn.XLOOKUP(A53,Table2[Customer ID],Table2[smoker_missing],"NOT FOUND")</f>
        <v>yes</v>
      </c>
      <c r="W53" t="str">
        <f t="shared" si="0"/>
        <v>Diabetes</v>
      </c>
      <c r="X53" s="37">
        <f>SUM(Table5[[#This Row],[Title]:[Diabetes Level]])</f>
        <v>69639.44</v>
      </c>
    </row>
    <row r="54" spans="1:24" x14ac:dyDescent="0.25">
      <c r="A54" t="s">
        <v>2320</v>
      </c>
      <c r="B54" t="str">
        <f>VLOOKUP(A54,'Customer Names'!$A$2:$E$2336,3,FALSE)</f>
        <v>Mr.</v>
      </c>
      <c r="C54" t="str">
        <f>_xlfn.XLOOKUP(A54,$A$2:$A$2336,'Customer Names'!$D$2:$D$2336,"NOT FOUND")</f>
        <v>David</v>
      </c>
      <c r="D54" t="str">
        <f>_xlfn.XLOOKUP(A54,$A$2:$A$2336,'Customer Names'!$E$2:$E$2336,"NOT FOUND")</f>
        <v>Campa</v>
      </c>
      <c r="E54" cm="1">
        <f t="array" ref="E54">_xlfn.XLOOKUP(A54,$A$2:$A$2336,Table2[BMI],"NOT FOUND")</f>
        <v>34.104999999999997</v>
      </c>
      <c r="F54" cm="1">
        <f t="array" ref="F54">_xlfn.XLOOKUP(A54,$A$2:$A$2336,Table2[HBA1C],"NOT FOUND")</f>
        <v>5.03</v>
      </c>
      <c r="G54" t="str" cm="1">
        <f t="array" ref="G54">_xlfn.XLOOKUP(A54,$A$2:$A$2336,Table2[Heart Issues],"NOT FOUND")</f>
        <v>yes</v>
      </c>
      <c r="H54" t="str" cm="1">
        <f t="array" ref="H54">_xlfn.XLOOKUP(A54,$A$2:$A$2336,Table2[Any Transplants],"NOT FOUND")</f>
        <v>No</v>
      </c>
      <c r="I54" t="str" cm="1">
        <f t="array" ref="I54">_xlfn.XLOOKUP(A54,$A$2:$A$2336,Table2[Cancer history],"NOT FOUND")</f>
        <v>Yes</v>
      </c>
      <c r="J54" t="str">
        <f>_xlfn.XLOOKUP(A54,Table3[customer_no],Table3[month],"NOT FOUND")</f>
        <v>Dec</v>
      </c>
      <c r="K54" s="7">
        <f>_xlfn.XLOOKUP(A54,Table3[customer_no],Table3[year_average],"NOT FOUND")</f>
        <v>1969</v>
      </c>
      <c r="L54" cm="1">
        <f t="array" ref="L54">_xlfn.XLOOKUP(A54,Table3[customer_no],'Hospitalisation Details'!$D$2:$D$2344,"NOT FOUND")</f>
        <v>3</v>
      </c>
      <c r="M54" s="33">
        <f>_xlfn.XLOOKUP(A54,Table3[customer_no],Table3[dd/mm/yy],"NOT FOUND")</f>
        <v>25540</v>
      </c>
      <c r="N54">
        <f>_xlfn.XLOOKUP(A54,Table3[customer_no],Table3[age],"NOT FOUND")</f>
        <v>53</v>
      </c>
      <c r="O54" cm="1">
        <f t="array" ref="O54">_xlfn.XLOOKUP(A54,Table3[customer_no],'Hospitalisation Details'!$E$2:$E$2344,"NOT FOUND")</f>
        <v>0</v>
      </c>
      <c r="P54" t="str">
        <f>_xlfn.XLOOKUP(A54,Table3[customer_no],Table3[hsplt_handled],"NOT FOUND")</f>
        <v>tier - 2</v>
      </c>
      <c r="Q54" t="str">
        <f>_xlfn.XLOOKUP(A54,Table3[customer_no],Table3[city_handled],"NOT FOUND")</f>
        <v>tier - 2</v>
      </c>
      <c r="R54" t="str">
        <f>_xlfn.XLOOKUP(A54,Table3[customer_no],Table3[state_id],"NOT FOUND")</f>
        <v>R1016</v>
      </c>
      <c r="S54" s="34" cm="1">
        <f t="array" ref="S54">_xlfn.XLOOKUP(A54,Table3[customer_no],'Hospitalisation Details'!$F$2:$F$2344,"NOT FOUND")</f>
        <v>43254.42</v>
      </c>
      <c r="T54" t="str">
        <f>_xlfn.XLOOKUP(A54,Table2[Customer ID],Table2[BMI_category],"NOT FOUND")</f>
        <v>Obesity</v>
      </c>
      <c r="U54" s="7">
        <f>_xlfn.XLOOKUP(A54,Table2[Customer ID],Table2[no of surgery],"NOT FOUND")</f>
        <v>1</v>
      </c>
      <c r="V54" t="str">
        <f>_xlfn.XLOOKUP(A54,Table2[Customer ID],Table2[smoker_missing],"NOT FOUND")</f>
        <v>yes</v>
      </c>
      <c r="W54" t="str">
        <f t="shared" si="0"/>
        <v>Normal</v>
      </c>
      <c r="X54" s="37">
        <f>SUM(Table5[[#This Row],[Title]:[Diabetes Level]])</f>
        <v>70859.554999999993</v>
      </c>
    </row>
    <row r="55" spans="1:24" x14ac:dyDescent="0.25">
      <c r="A55" t="s">
        <v>2319</v>
      </c>
      <c r="B55" t="str">
        <f>VLOOKUP(A55,'Customer Names'!$A$2:$E$2336,3,FALSE)</f>
        <v>Mr.</v>
      </c>
      <c r="C55" t="str">
        <f>_xlfn.XLOOKUP(A55,$A$2:$A$2336,'Customer Names'!$D$2:$D$2336,"NOT FOUND")</f>
        <v>Andrew B</v>
      </c>
      <c r="D55" t="str">
        <f>_xlfn.XLOOKUP(A55,$A$2:$A$2336,'Customer Names'!$E$2:$E$2336,"NOT FOUND")</f>
        <v>Clifford</v>
      </c>
      <c r="E55" cm="1">
        <f t="array" ref="E55">_xlfn.XLOOKUP(A55,$A$2:$A$2336,Table2[BMI],"NOT FOUND")</f>
        <v>51.93</v>
      </c>
      <c r="F55" cm="1">
        <f t="array" ref="F55">_xlfn.XLOOKUP(A55,$A$2:$A$2336,Table2[HBA1C],"NOT FOUND")</f>
        <v>11.05</v>
      </c>
      <c r="G55" t="str" cm="1">
        <f t="array" ref="G55">_xlfn.XLOOKUP(A55,$A$2:$A$2336,Table2[Heart Issues],"NOT FOUND")</f>
        <v>No</v>
      </c>
      <c r="H55" t="str" cm="1">
        <f t="array" ref="H55">_xlfn.XLOOKUP(A55,$A$2:$A$2336,Table2[Any Transplants],"NOT FOUND")</f>
        <v>No</v>
      </c>
      <c r="I55" t="str" cm="1">
        <f t="array" ref="I55">_xlfn.XLOOKUP(A55,$A$2:$A$2336,Table2[Cancer history],"NOT FOUND")</f>
        <v>No</v>
      </c>
      <c r="J55" t="str">
        <f>_xlfn.XLOOKUP(A55,Table3[customer_no],Table3[month],"NOT FOUND")</f>
        <v>Nov</v>
      </c>
      <c r="K55" s="7">
        <f>_xlfn.XLOOKUP(A55,Table3[customer_no],Table3[year_average],"NOT FOUND")</f>
        <v>1965</v>
      </c>
      <c r="L55" cm="1">
        <f t="array" ref="L55">_xlfn.XLOOKUP(A55,Table3[customer_no],'Hospitalisation Details'!$D$2:$D$2344,"NOT FOUND")</f>
        <v>29</v>
      </c>
      <c r="M55" s="33">
        <f>_xlfn.XLOOKUP(A55,Table3[customer_no],Table3[dd/mm/yy],"NOT FOUND")</f>
        <v>24075</v>
      </c>
      <c r="N55">
        <f>_xlfn.XLOOKUP(A55,Table3[customer_no],Table3[age],"NOT FOUND")</f>
        <v>57</v>
      </c>
      <c r="O55" cm="1">
        <f t="array" ref="O55">_xlfn.XLOOKUP(A55,Table3[customer_no],'Hospitalisation Details'!$E$2:$E$2344,"NOT FOUND")</f>
        <v>0</v>
      </c>
      <c r="P55" t="str">
        <f>_xlfn.XLOOKUP(A55,Table3[customer_no],Table3[hsplt_handled],"NOT FOUND")</f>
        <v>tier - 2</v>
      </c>
      <c r="Q55" t="str">
        <f>_xlfn.XLOOKUP(A55,Table3[customer_no],Table3[city_handled],"NOT FOUND")</f>
        <v>tier - 2</v>
      </c>
      <c r="R55" t="str">
        <f>_xlfn.XLOOKUP(A55,Table3[customer_no],Table3[state_id],"NOT FOUND")</f>
        <v>R1011</v>
      </c>
      <c r="S55" s="34" cm="1">
        <f t="array" ref="S55">_xlfn.XLOOKUP(A55,Table3[customer_no],'Hospitalisation Details'!$F$2:$F$2344,"NOT FOUND")</f>
        <v>43073.760000000002</v>
      </c>
      <c r="T55" t="str">
        <f>_xlfn.XLOOKUP(A55,Table2[Customer ID],Table2[BMI_category],"NOT FOUND")</f>
        <v>Obesity</v>
      </c>
      <c r="U55" s="7">
        <f>_xlfn.XLOOKUP(A55,Table2[Customer ID],Table2[no of surgery],"NOT FOUND")</f>
        <v>0</v>
      </c>
      <c r="V55" t="str">
        <f>_xlfn.XLOOKUP(A55,Table2[Customer ID],Table2[smoker_missing],"NOT FOUND")</f>
        <v>yes</v>
      </c>
      <c r="W55" t="str">
        <f t="shared" si="0"/>
        <v>Diabetes</v>
      </c>
      <c r="X55" s="37">
        <f>SUM(Table5[[#This Row],[Title]:[Diabetes Level]])</f>
        <v>69262.740000000005</v>
      </c>
    </row>
    <row r="56" spans="1:24" x14ac:dyDescent="0.25">
      <c r="A56" t="s">
        <v>2318</v>
      </c>
      <c r="B56" t="str">
        <f>VLOOKUP(A56,'Customer Names'!$A$2:$E$2336,3,FALSE)</f>
        <v>Ms.</v>
      </c>
      <c r="C56" t="str">
        <f>_xlfn.XLOOKUP(A56,$A$2:$A$2336,'Customer Names'!$D$2:$D$2336,"NOT FOUND")</f>
        <v>Dara E</v>
      </c>
      <c r="D56" t="str">
        <f>_xlfn.XLOOKUP(A56,$A$2:$A$2336,'Customer Names'!$E$2:$E$2336,"NOT FOUND")</f>
        <v>Dalmata</v>
      </c>
      <c r="E56" cm="1">
        <f t="array" ref="E56">_xlfn.XLOOKUP(A56,$A$2:$A$2336,Table2[BMI],"NOT FOUND")</f>
        <v>38.950000000000003</v>
      </c>
      <c r="F56" cm="1">
        <f t="array" ref="F56">_xlfn.XLOOKUP(A56,$A$2:$A$2336,Table2[HBA1C],"NOT FOUND")</f>
        <v>11.95</v>
      </c>
      <c r="G56" t="str" cm="1">
        <f t="array" ref="G56">_xlfn.XLOOKUP(A56,$A$2:$A$2336,Table2[Heart Issues],"NOT FOUND")</f>
        <v>No</v>
      </c>
      <c r="H56" t="str" cm="1">
        <f t="array" ref="H56">_xlfn.XLOOKUP(A56,$A$2:$A$2336,Table2[Any Transplants],"NOT FOUND")</f>
        <v>No</v>
      </c>
      <c r="I56" t="str" cm="1">
        <f t="array" ref="I56">_xlfn.XLOOKUP(A56,$A$2:$A$2336,Table2[Cancer history],"NOT FOUND")</f>
        <v>No</v>
      </c>
      <c r="J56" t="str">
        <f>_xlfn.XLOOKUP(A56,Table3[customer_no],Table3[month],"NOT FOUND")</f>
        <v>Nov</v>
      </c>
      <c r="K56" s="7">
        <f>_xlfn.XLOOKUP(A56,Table3[customer_no],Table3[year_average],"NOT FOUND")</f>
        <v>1978</v>
      </c>
      <c r="L56" cm="1">
        <f t="array" ref="L56">_xlfn.XLOOKUP(A56,Table3[customer_no],'Hospitalisation Details'!$D$2:$D$2344,"NOT FOUND")</f>
        <v>4</v>
      </c>
      <c r="M56" s="33">
        <f>_xlfn.XLOOKUP(A56,Table3[customer_no],Table3[dd/mm/yy],"NOT FOUND")</f>
        <v>28798</v>
      </c>
      <c r="N56">
        <f>_xlfn.XLOOKUP(A56,Table3[customer_no],Table3[age],"NOT FOUND")</f>
        <v>44</v>
      </c>
      <c r="O56" cm="1">
        <f t="array" ref="O56">_xlfn.XLOOKUP(A56,Table3[customer_no],'Hospitalisation Details'!$E$2:$E$2344,"NOT FOUND")</f>
        <v>0</v>
      </c>
      <c r="P56" t="str">
        <f>_xlfn.XLOOKUP(A56,Table3[customer_no],Table3[hsplt_handled],"NOT FOUND")</f>
        <v>tier - 1</v>
      </c>
      <c r="Q56" t="str">
        <f>_xlfn.XLOOKUP(A56,Table3[customer_no],Table3[city_handled],"NOT FOUND")</f>
        <v>tier - 2</v>
      </c>
      <c r="R56" t="str">
        <f>_xlfn.XLOOKUP(A56,Table3[customer_no],Table3[state_id],"NOT FOUND")</f>
        <v>R1012</v>
      </c>
      <c r="S56" s="34" cm="1">
        <f t="array" ref="S56">_xlfn.XLOOKUP(A56,Table3[customer_no],'Hospitalisation Details'!$F$2:$F$2344,"NOT FOUND")</f>
        <v>42983.46</v>
      </c>
      <c r="T56" t="str">
        <f>_xlfn.XLOOKUP(A56,Table2[Customer ID],Table2[BMI_category],"NOT FOUND")</f>
        <v>Obesity</v>
      </c>
      <c r="U56" s="7">
        <f>_xlfn.XLOOKUP(A56,Table2[Customer ID],Table2[no of surgery],"NOT FOUND")</f>
        <v>0</v>
      </c>
      <c r="V56" t="str">
        <f>_xlfn.XLOOKUP(A56,Table2[Customer ID],Table2[smoker_missing],"NOT FOUND")</f>
        <v>yes</v>
      </c>
      <c r="W56" t="str">
        <f t="shared" si="0"/>
        <v>Diabetes</v>
      </c>
      <c r="X56" s="37">
        <f>SUM(Table5[[#This Row],[Title]:[Diabetes Level]])</f>
        <v>73858.36</v>
      </c>
    </row>
    <row r="57" spans="1:24" x14ac:dyDescent="0.25">
      <c r="A57" t="s">
        <v>2317</v>
      </c>
      <c r="B57" t="str">
        <f>VLOOKUP(A57,'Customer Names'!$A$2:$E$2336,3,FALSE)</f>
        <v>Ms.</v>
      </c>
      <c r="C57" t="str">
        <f>_xlfn.XLOOKUP(A57,$A$2:$A$2336,'Customer Names'!$D$2:$D$2336,"NOT FOUND")</f>
        <v>Inna</v>
      </c>
      <c r="D57" t="str">
        <f>_xlfn.XLOOKUP(A57,$A$2:$A$2336,'Customer Names'!$E$2:$E$2336,"NOT FOUND")</f>
        <v>Vishik</v>
      </c>
      <c r="E57" cm="1">
        <f t="array" ref="E57">_xlfn.XLOOKUP(A57,$A$2:$A$2336,Table2[BMI],"NOT FOUND")</f>
        <v>36.630000000000003</v>
      </c>
      <c r="F57" cm="1">
        <f t="array" ref="F57">_xlfn.XLOOKUP(A57,$A$2:$A$2336,Table2[HBA1C],"NOT FOUND")</f>
        <v>7.72</v>
      </c>
      <c r="G57" t="str" cm="1">
        <f t="array" ref="G57">_xlfn.XLOOKUP(A57,$A$2:$A$2336,Table2[Heart Issues],"NOT FOUND")</f>
        <v>yes</v>
      </c>
      <c r="H57" t="str" cm="1">
        <f t="array" ref="H57">_xlfn.XLOOKUP(A57,$A$2:$A$2336,Table2[Any Transplants],"NOT FOUND")</f>
        <v>No</v>
      </c>
      <c r="I57" t="str" cm="1">
        <f t="array" ref="I57">_xlfn.XLOOKUP(A57,$A$2:$A$2336,Table2[Cancer history],"NOT FOUND")</f>
        <v>No</v>
      </c>
      <c r="J57" t="str">
        <f>_xlfn.XLOOKUP(A57,Table3[customer_no],Table3[month],"NOT FOUND")</f>
        <v>Oct</v>
      </c>
      <c r="K57" s="7">
        <f>_xlfn.XLOOKUP(A57,Table3[customer_no],Table3[year_average],"NOT FOUND")</f>
        <v>1975</v>
      </c>
      <c r="L57" cm="1">
        <f t="array" ref="L57">_xlfn.XLOOKUP(A57,Table3[customer_no],'Hospitalisation Details'!$D$2:$D$2344,"NOT FOUND")</f>
        <v>23</v>
      </c>
      <c r="M57" s="33">
        <f>_xlfn.XLOOKUP(A57,Table3[customer_no],Table3[dd/mm/yy],"NOT FOUND")</f>
        <v>27690</v>
      </c>
      <c r="N57">
        <f>_xlfn.XLOOKUP(A57,Table3[customer_no],Table3[age],"NOT FOUND")</f>
        <v>47</v>
      </c>
      <c r="O57" cm="1">
        <f t="array" ref="O57">_xlfn.XLOOKUP(A57,Table3[customer_no],'Hospitalisation Details'!$E$2:$E$2344,"NOT FOUND")</f>
        <v>1</v>
      </c>
      <c r="P57" t="str">
        <f>_xlfn.XLOOKUP(A57,Table3[customer_no],Table3[hsplt_handled],"NOT FOUND")</f>
        <v>tier - 1</v>
      </c>
      <c r="Q57" t="str">
        <f>_xlfn.XLOOKUP(A57,Table3[customer_no],Table3[city_handled],"NOT FOUND")</f>
        <v>tier - 3</v>
      </c>
      <c r="R57" t="str">
        <f>_xlfn.XLOOKUP(A57,Table3[customer_no],Table3[state_id],"NOT FOUND")</f>
        <v>R1013</v>
      </c>
      <c r="S57" s="34" cm="1">
        <f t="array" ref="S57">_xlfn.XLOOKUP(A57,Table3[customer_no],'Hospitalisation Details'!$F$2:$F$2344,"NOT FOUND")</f>
        <v>42969.85</v>
      </c>
      <c r="T57" t="str">
        <f>_xlfn.XLOOKUP(A57,Table2[Customer ID],Table2[BMI_category],"NOT FOUND")</f>
        <v>Obesity</v>
      </c>
      <c r="U57" s="7">
        <f>_xlfn.XLOOKUP(A57,Table2[Customer ID],Table2[no of surgery],"NOT FOUND")</f>
        <v>1</v>
      </c>
      <c r="V57" t="str">
        <f>_xlfn.XLOOKUP(A57,Table2[Customer ID],Table2[smoker_missing],"NOT FOUND")</f>
        <v>yes</v>
      </c>
      <c r="W57" t="str">
        <f t="shared" si="0"/>
        <v>Diabetes</v>
      </c>
      <c r="X57" s="37">
        <f>SUM(Table5[[#This Row],[Title]:[Diabetes Level]])</f>
        <v>72751.199999999997</v>
      </c>
    </row>
    <row r="58" spans="1:24" x14ac:dyDescent="0.25">
      <c r="A58" t="s">
        <v>2316</v>
      </c>
      <c r="B58" t="str">
        <f>VLOOKUP(A58,'Customer Names'!$A$2:$E$2336,3,FALSE)</f>
        <v>Mr.</v>
      </c>
      <c r="C58" t="str">
        <f>_xlfn.XLOOKUP(A58,$A$2:$A$2336,'Customer Names'!$D$2:$D$2336,"NOT FOUND")</f>
        <v>Ari</v>
      </c>
      <c r="D58" t="str">
        <f>_xlfn.XLOOKUP(A58,$A$2:$A$2336,'Customer Names'!$E$2:$E$2336,"NOT FOUND")</f>
        <v>Schorr</v>
      </c>
      <c r="E58" cm="1">
        <f t="array" ref="E58">_xlfn.XLOOKUP(A58,$A$2:$A$2336,Table2[BMI],"NOT FOUND")</f>
        <v>34.200000000000003</v>
      </c>
      <c r="F58" cm="1">
        <f t="array" ref="F58">_xlfn.XLOOKUP(A58,$A$2:$A$2336,Table2[HBA1C],"NOT FOUND")</f>
        <v>5.75</v>
      </c>
      <c r="G58" t="str" cm="1">
        <f t="array" ref="G58">_xlfn.XLOOKUP(A58,$A$2:$A$2336,Table2[Heart Issues],"NOT FOUND")</f>
        <v>No</v>
      </c>
      <c r="H58" t="str" cm="1">
        <f t="array" ref="H58">_xlfn.XLOOKUP(A58,$A$2:$A$2336,Table2[Any Transplants],"NOT FOUND")</f>
        <v>No</v>
      </c>
      <c r="I58" t="str" cm="1">
        <f t="array" ref="I58">_xlfn.XLOOKUP(A58,$A$2:$A$2336,Table2[Cancer history],"NOT FOUND")</f>
        <v>No</v>
      </c>
      <c r="J58" t="str">
        <f>_xlfn.XLOOKUP(A58,Table3[customer_no],Table3[month],"NOT FOUND")</f>
        <v>Sep</v>
      </c>
      <c r="K58" s="7">
        <f>_xlfn.XLOOKUP(A58,Table3[customer_no],Table3[year_average],"NOT FOUND")</f>
        <v>1972</v>
      </c>
      <c r="L58" cm="1">
        <f t="array" ref="L58">_xlfn.XLOOKUP(A58,Table3[customer_no],'Hospitalisation Details'!$D$2:$D$2344,"NOT FOUND")</f>
        <v>10</v>
      </c>
      <c r="M58" s="33">
        <f>_xlfn.XLOOKUP(A58,Table3[customer_no],Table3[dd/mm/yy],"NOT FOUND")</f>
        <v>26552</v>
      </c>
      <c r="N58">
        <f>_xlfn.XLOOKUP(A58,Table3[customer_no],Table3[age],"NOT FOUND")</f>
        <v>50</v>
      </c>
      <c r="O58" cm="1">
        <f t="array" ref="O58">_xlfn.XLOOKUP(A58,Table3[customer_no],'Hospitalisation Details'!$E$2:$E$2344,"NOT FOUND")</f>
        <v>2</v>
      </c>
      <c r="P58" t="str">
        <f>_xlfn.XLOOKUP(A58,Table3[customer_no],Table3[hsplt_handled],"NOT FOUND")</f>
        <v>tier - 1</v>
      </c>
      <c r="Q58" t="str">
        <f>_xlfn.XLOOKUP(A58,Table3[customer_no],Table3[city_handled],"NOT FOUND")</f>
        <v>tier - 1</v>
      </c>
      <c r="R58" t="str">
        <f>_xlfn.XLOOKUP(A58,Table3[customer_no],Table3[state_id],"NOT FOUND")</f>
        <v>R1011</v>
      </c>
      <c r="S58" s="34" cm="1">
        <f t="array" ref="S58">_xlfn.XLOOKUP(A58,Table3[customer_no],'Hospitalisation Details'!$F$2:$F$2344,"NOT FOUND")</f>
        <v>42856.84</v>
      </c>
      <c r="T58" t="str">
        <f>_xlfn.XLOOKUP(A58,Table2[Customer ID],Table2[BMI_category],"NOT FOUND")</f>
        <v>Obesity</v>
      </c>
      <c r="U58" s="7">
        <f>_xlfn.XLOOKUP(A58,Table2[Customer ID],Table2[no of surgery],"NOT FOUND")</f>
        <v>2</v>
      </c>
      <c r="V58" t="str">
        <f>_xlfn.XLOOKUP(A58,Table2[Customer ID],Table2[smoker_missing],"NOT FOUND")</f>
        <v>yes</v>
      </c>
      <c r="W58" t="str">
        <f t="shared" si="0"/>
        <v>Prediabetes</v>
      </c>
      <c r="X58" s="37">
        <f>SUM(Table5[[#This Row],[Title]:[Diabetes Level]])</f>
        <v>71484.789999999994</v>
      </c>
    </row>
    <row r="59" spans="1:24" x14ac:dyDescent="0.25">
      <c r="A59" t="s">
        <v>2315</v>
      </c>
      <c r="B59" t="str">
        <f>VLOOKUP(A59,'Customer Names'!$A$2:$E$2336,3,FALSE)</f>
        <v>Ms.</v>
      </c>
      <c r="C59" t="str">
        <f>_xlfn.XLOOKUP(A59,$A$2:$A$2336,'Customer Names'!$D$2:$D$2336,"NOT FOUND")</f>
        <v>Lindsey</v>
      </c>
      <c r="D59" t="str">
        <f>_xlfn.XLOOKUP(A59,$A$2:$A$2336,'Customer Names'!$E$2:$E$2336,"NOT FOUND")</f>
        <v>Lusardi</v>
      </c>
      <c r="E59" cm="1">
        <f t="array" ref="E59">_xlfn.XLOOKUP(A59,$A$2:$A$2336,Table2[BMI],"NOT FOUND")</f>
        <v>50.63</v>
      </c>
      <c r="F59" cm="1">
        <f t="array" ref="F59">_xlfn.XLOOKUP(A59,$A$2:$A$2336,Table2[HBA1C],"NOT FOUND")</f>
        <v>11.89</v>
      </c>
      <c r="G59" t="str" cm="1">
        <f t="array" ref="G59">_xlfn.XLOOKUP(A59,$A$2:$A$2336,Table2[Heart Issues],"NOT FOUND")</f>
        <v>No</v>
      </c>
      <c r="H59" t="str" cm="1">
        <f t="array" ref="H59">_xlfn.XLOOKUP(A59,$A$2:$A$2336,Table2[Any Transplants],"NOT FOUND")</f>
        <v>No</v>
      </c>
      <c r="I59" t="str" cm="1">
        <f t="array" ref="I59">_xlfn.XLOOKUP(A59,$A$2:$A$2336,Table2[Cancer history],"NOT FOUND")</f>
        <v>No</v>
      </c>
      <c r="J59" t="str">
        <f>_xlfn.XLOOKUP(A59,Table3[customer_no],Table3[month],"NOT FOUND")</f>
        <v>Oct</v>
      </c>
      <c r="K59" s="7">
        <f>_xlfn.XLOOKUP(A59,Table3[customer_no],Table3[year_average],"NOT FOUND")</f>
        <v>1965</v>
      </c>
      <c r="L59" cm="1">
        <f t="array" ref="L59">_xlfn.XLOOKUP(A59,Table3[customer_no],'Hospitalisation Details'!$D$2:$D$2344,"NOT FOUND")</f>
        <v>29</v>
      </c>
      <c r="M59" s="33">
        <f>_xlfn.XLOOKUP(A59,Table3[customer_no],Table3[dd/mm/yy],"NOT FOUND")</f>
        <v>24044</v>
      </c>
      <c r="N59">
        <f>_xlfn.XLOOKUP(A59,Table3[customer_no],Table3[age],"NOT FOUND")</f>
        <v>57</v>
      </c>
      <c r="O59" cm="1">
        <f t="array" ref="O59">_xlfn.XLOOKUP(A59,Table3[customer_no],'Hospitalisation Details'!$E$2:$E$2344,"NOT FOUND")</f>
        <v>0</v>
      </c>
      <c r="P59" t="str">
        <f>_xlfn.XLOOKUP(A59,Table3[customer_no],Table3[hsplt_handled],"NOT FOUND")</f>
        <v>tier - 1</v>
      </c>
      <c r="Q59" t="str">
        <f>_xlfn.XLOOKUP(A59,Table3[customer_no],Table3[city_handled],"NOT FOUND")</f>
        <v>tier - 2</v>
      </c>
      <c r="R59" t="str">
        <f>_xlfn.XLOOKUP(A59,Table3[customer_no],Table3[state_id],"NOT FOUND")</f>
        <v>R1011</v>
      </c>
      <c r="S59" s="34" cm="1">
        <f t="array" ref="S59">_xlfn.XLOOKUP(A59,Table3[customer_no],'Hospitalisation Details'!$F$2:$F$2344,"NOT FOUND")</f>
        <v>42764.12</v>
      </c>
      <c r="T59" t="str">
        <f>_xlfn.XLOOKUP(A59,Table2[Customer ID],Table2[BMI_category],"NOT FOUND")</f>
        <v>Obesity</v>
      </c>
      <c r="U59" s="7">
        <f>_xlfn.XLOOKUP(A59,Table2[Customer ID],Table2[no of surgery],"NOT FOUND")</f>
        <v>0</v>
      </c>
      <c r="V59" t="str">
        <f>_xlfn.XLOOKUP(A59,Table2[Customer ID],Table2[smoker_missing],"NOT FOUND")</f>
        <v>yes</v>
      </c>
      <c r="W59" t="str">
        <f t="shared" si="0"/>
        <v>Diabetes</v>
      </c>
      <c r="X59" s="37">
        <f>SUM(Table5[[#This Row],[Title]:[Diabetes Level]])</f>
        <v>68921.64</v>
      </c>
    </row>
    <row r="60" spans="1:24" x14ac:dyDescent="0.25">
      <c r="A60" t="s">
        <v>2314</v>
      </c>
      <c r="B60" t="str">
        <f>VLOOKUP(A60,'Customer Names'!$A$2:$E$2336,3,FALSE)</f>
        <v>Mr.</v>
      </c>
      <c r="C60" t="str">
        <f>_xlfn.XLOOKUP(A60,$A$2:$A$2336,'Customer Names'!$D$2:$D$2336,"NOT FOUND")</f>
        <v>Kenny</v>
      </c>
      <c r="D60" t="str">
        <f>_xlfn.XLOOKUP(A60,$A$2:$A$2336,'Customer Names'!$E$2:$E$2336,"NOT FOUND")</f>
        <v>Rayner</v>
      </c>
      <c r="E60" cm="1">
        <f t="array" ref="E60">_xlfn.XLOOKUP(A60,$A$2:$A$2336,Table2[BMI],"NOT FOUND")</f>
        <v>36.479999999999997</v>
      </c>
      <c r="F60" cm="1">
        <f t="array" ref="F60">_xlfn.XLOOKUP(A60,$A$2:$A$2336,Table2[HBA1C],"NOT FOUND")</f>
        <v>6.2</v>
      </c>
      <c r="G60" t="str" cm="1">
        <f t="array" ref="G60">_xlfn.XLOOKUP(A60,$A$2:$A$2336,Table2[Heart Issues],"NOT FOUND")</f>
        <v>No</v>
      </c>
      <c r="H60" t="str" cm="1">
        <f t="array" ref="H60">_xlfn.XLOOKUP(A60,$A$2:$A$2336,Table2[Any Transplants],"NOT FOUND")</f>
        <v>No</v>
      </c>
      <c r="I60" t="str" cm="1">
        <f t="array" ref="I60">_xlfn.XLOOKUP(A60,$A$2:$A$2336,Table2[Cancer history],"NOT FOUND")</f>
        <v>No</v>
      </c>
      <c r="J60" t="str">
        <f>_xlfn.XLOOKUP(A60,Table3[customer_no],Table3[month],"NOT FOUND")</f>
        <v>Oct</v>
      </c>
      <c r="K60" s="7">
        <f>_xlfn.XLOOKUP(A60,Table3[customer_no],Table3[year_average],"NOT FOUND")</f>
        <v>1977</v>
      </c>
      <c r="L60" cm="1">
        <f t="array" ref="L60">_xlfn.XLOOKUP(A60,Table3[customer_no],'Hospitalisation Details'!$D$2:$D$2344,"NOT FOUND")</f>
        <v>21</v>
      </c>
      <c r="M60" s="33">
        <f>_xlfn.XLOOKUP(A60,Table3[customer_no],Table3[dd/mm/yy],"NOT FOUND")</f>
        <v>28419</v>
      </c>
      <c r="N60">
        <f>_xlfn.XLOOKUP(A60,Table3[customer_no],Table3[age],"NOT FOUND")</f>
        <v>45</v>
      </c>
      <c r="O60" cm="1">
        <f t="array" ref="O60">_xlfn.XLOOKUP(A60,Table3[customer_no],'Hospitalisation Details'!$E$2:$E$2344,"NOT FOUND")</f>
        <v>2</v>
      </c>
      <c r="P60" t="str">
        <f>_xlfn.XLOOKUP(A60,Table3[customer_no],Table3[hsplt_handled],"NOT FOUND")</f>
        <v>tier - 1</v>
      </c>
      <c r="Q60" t="str">
        <f>_xlfn.XLOOKUP(A60,Table3[customer_no],Table3[city_handled],"NOT FOUND")</f>
        <v>tier - 2</v>
      </c>
      <c r="R60" t="str">
        <f>_xlfn.XLOOKUP(A60,Table3[customer_no],Table3[state_id],"NOT FOUND")</f>
        <v>R1012</v>
      </c>
      <c r="S60" s="34" cm="1">
        <f t="array" ref="S60">_xlfn.XLOOKUP(A60,Table3[customer_no],'Hospitalisation Details'!$F$2:$F$2344,"NOT FOUND")</f>
        <v>42760.5</v>
      </c>
      <c r="T60" t="str">
        <f>_xlfn.XLOOKUP(A60,Table2[Customer ID],Table2[BMI_category],"NOT FOUND")</f>
        <v>Obesity</v>
      </c>
      <c r="U60" s="7">
        <f>_xlfn.XLOOKUP(A60,Table2[Customer ID],Table2[no of surgery],"NOT FOUND")</f>
        <v>0</v>
      </c>
      <c r="V60" t="str">
        <f>_xlfn.XLOOKUP(A60,Table2[Customer ID],Table2[smoker_missing],"NOT FOUND")</f>
        <v>yes</v>
      </c>
      <c r="W60" t="str">
        <f t="shared" si="0"/>
        <v>Prediabetes</v>
      </c>
      <c r="X60" s="37">
        <f>SUM(Table5[[#This Row],[Title]:[Diabetes Level]])</f>
        <v>73267.179999999993</v>
      </c>
    </row>
    <row r="61" spans="1:24" x14ac:dyDescent="0.25">
      <c r="A61" t="s">
        <v>2313</v>
      </c>
      <c r="B61" t="str">
        <f>VLOOKUP(A61,'Customer Names'!$A$2:$E$2336,3,FALSE)</f>
        <v>Ms.</v>
      </c>
      <c r="C61" t="str">
        <f>_xlfn.XLOOKUP(A61,$A$2:$A$2336,'Customer Names'!$D$2:$D$2336,"NOT FOUND")</f>
        <v>Louise</v>
      </c>
      <c r="D61" t="str">
        <f>_xlfn.XLOOKUP(A61,$A$2:$A$2336,'Customer Names'!$E$2:$E$2336,"NOT FOUND")</f>
        <v>Voghel</v>
      </c>
      <c r="E61" cm="1">
        <f t="array" ref="E61">_xlfn.XLOOKUP(A61,$A$2:$A$2336,Table2[BMI],"NOT FOUND")</f>
        <v>54.82</v>
      </c>
      <c r="F61" cm="1">
        <f t="array" ref="F61">_xlfn.XLOOKUP(A61,$A$2:$A$2336,Table2[HBA1C],"NOT FOUND")</f>
        <v>10.61</v>
      </c>
      <c r="G61" t="str" cm="1">
        <f t="array" ref="G61">_xlfn.XLOOKUP(A61,$A$2:$A$2336,Table2[Heart Issues],"NOT FOUND")</f>
        <v>No</v>
      </c>
      <c r="H61" t="str" cm="1">
        <f t="array" ref="H61">_xlfn.XLOOKUP(A61,$A$2:$A$2336,Table2[Any Transplants],"NOT FOUND")</f>
        <v>No</v>
      </c>
      <c r="I61" t="str" cm="1">
        <f t="array" ref="I61">_xlfn.XLOOKUP(A61,$A$2:$A$2336,Table2[Cancer history],"NOT FOUND")</f>
        <v>No</v>
      </c>
      <c r="J61" t="str">
        <f>_xlfn.XLOOKUP(A61,Table3[customer_no],Table3[month],"NOT FOUND")</f>
        <v>Nov</v>
      </c>
      <c r="K61" s="7">
        <f>_xlfn.XLOOKUP(A61,Table3[customer_no],Table3[year_average],"NOT FOUND")</f>
        <v>1971</v>
      </c>
      <c r="L61" cm="1">
        <f t="array" ref="L61">_xlfn.XLOOKUP(A61,Table3[customer_no],'Hospitalisation Details'!$D$2:$D$2344,"NOT FOUND")</f>
        <v>3</v>
      </c>
      <c r="M61" s="33">
        <f>_xlfn.XLOOKUP(A61,Table3[customer_no],Table3[dd/mm/yy],"NOT FOUND")</f>
        <v>26240</v>
      </c>
      <c r="N61">
        <f>_xlfn.XLOOKUP(A61,Table3[customer_no],Table3[age],"NOT FOUND")</f>
        <v>51</v>
      </c>
      <c r="O61" cm="1">
        <f t="array" ref="O61">_xlfn.XLOOKUP(A61,Table3[customer_no],'Hospitalisation Details'!$E$2:$E$2344,"NOT FOUND")</f>
        <v>0</v>
      </c>
      <c r="P61" t="str">
        <f>_xlfn.XLOOKUP(A61,Table3[customer_no],Table3[hsplt_handled],"NOT FOUND")</f>
        <v>tier - 1</v>
      </c>
      <c r="Q61" t="str">
        <f>_xlfn.XLOOKUP(A61,Table3[customer_no],Table3[city_handled],"NOT FOUND")</f>
        <v>tier - 3</v>
      </c>
      <c r="R61" t="str">
        <f>_xlfn.XLOOKUP(A61,Table3[customer_no],Table3[state_id],"NOT FOUND")</f>
        <v>R1011</v>
      </c>
      <c r="S61" s="34" cm="1">
        <f t="array" ref="S61">_xlfn.XLOOKUP(A61,Table3[customer_no],'Hospitalisation Details'!$F$2:$F$2344,"NOT FOUND")</f>
        <v>42644.2</v>
      </c>
      <c r="T61" t="str">
        <f>_xlfn.XLOOKUP(A61,Table2[Customer ID],Table2[BMI_category],"NOT FOUND")</f>
        <v>Obesity</v>
      </c>
      <c r="U61" s="7">
        <f>_xlfn.XLOOKUP(A61,Table2[Customer ID],Table2[no of surgery],"NOT FOUND")</f>
        <v>0</v>
      </c>
      <c r="V61" t="str">
        <f>_xlfn.XLOOKUP(A61,Table2[Customer ID],Table2[smoker_missing],"NOT FOUND")</f>
        <v>yes</v>
      </c>
      <c r="W61" t="str">
        <f t="shared" si="0"/>
        <v>Diabetes</v>
      </c>
      <c r="X61" s="37">
        <f>SUM(Table5[[#This Row],[Title]:[Diabetes Level]])</f>
        <v>70974.63</v>
      </c>
    </row>
    <row r="62" spans="1:24" x14ac:dyDescent="0.25">
      <c r="A62" t="s">
        <v>2312</v>
      </c>
      <c r="B62" t="str">
        <f>VLOOKUP(A62,'Customer Names'!$A$2:$E$2336,3,FALSE)</f>
        <v>Mr.</v>
      </c>
      <c r="C62" t="str">
        <f>_xlfn.XLOOKUP(A62,$A$2:$A$2336,'Customer Names'!$D$2:$D$2336,"NOT FOUND")</f>
        <v>Cameron</v>
      </c>
      <c r="D62" t="str">
        <f>_xlfn.XLOOKUP(A62,$A$2:$A$2336,'Customer Names'!$E$2:$E$2336,"NOT FOUND")</f>
        <v>Rieth</v>
      </c>
      <c r="E62" cm="1">
        <f t="array" ref="E62">_xlfn.XLOOKUP(A62,$A$2:$A$2336,Table2[BMI],"NOT FOUND")</f>
        <v>38.06</v>
      </c>
      <c r="F62" cm="1">
        <f t="array" ref="F62">_xlfn.XLOOKUP(A62,$A$2:$A$2336,Table2[HBA1C],"NOT FOUND")</f>
        <v>6.04</v>
      </c>
      <c r="G62" t="str" cm="1">
        <f t="array" ref="G62">_xlfn.XLOOKUP(A62,$A$2:$A$2336,Table2[Heart Issues],"NOT FOUND")</f>
        <v>No</v>
      </c>
      <c r="H62" t="str" cm="1">
        <f t="array" ref="H62">_xlfn.XLOOKUP(A62,$A$2:$A$2336,Table2[Any Transplants],"NOT FOUND")</f>
        <v>No</v>
      </c>
      <c r="I62" t="str" cm="1">
        <f t="array" ref="I62">_xlfn.XLOOKUP(A62,$A$2:$A$2336,Table2[Cancer history],"NOT FOUND")</f>
        <v>Yes</v>
      </c>
      <c r="J62" t="str">
        <f>_xlfn.XLOOKUP(A62,Table3[customer_no],Table3[month],"NOT FOUND")</f>
        <v>Dec</v>
      </c>
      <c r="K62" s="7">
        <f>_xlfn.XLOOKUP(A62,Table3[customer_no],Table3[year_average],"NOT FOUND")</f>
        <v>1979</v>
      </c>
      <c r="L62" cm="1">
        <f t="array" ref="L62">_xlfn.XLOOKUP(A62,Table3[customer_no],'Hospitalisation Details'!$D$2:$D$2344,"NOT FOUND")</f>
        <v>27</v>
      </c>
      <c r="M62" s="33">
        <f>_xlfn.XLOOKUP(A62,Table3[customer_no],Table3[dd/mm/yy],"NOT FOUND")</f>
        <v>29216</v>
      </c>
      <c r="N62">
        <f>_xlfn.XLOOKUP(A62,Table3[customer_no],Table3[age],"NOT FOUND")</f>
        <v>43</v>
      </c>
      <c r="O62" cm="1">
        <f t="array" ref="O62">_xlfn.XLOOKUP(A62,Table3[customer_no],'Hospitalisation Details'!$E$2:$E$2344,"NOT FOUND")</f>
        <v>2</v>
      </c>
      <c r="P62" t="str">
        <f>_xlfn.XLOOKUP(A62,Table3[customer_no],Table3[hsplt_handled],"NOT FOUND")</f>
        <v>tier - 1</v>
      </c>
      <c r="Q62" t="str">
        <f>_xlfn.XLOOKUP(A62,Table3[customer_no],Table3[city_handled],"NOT FOUND")</f>
        <v>tier - 3</v>
      </c>
      <c r="R62" t="str">
        <f>_xlfn.XLOOKUP(A62,Table3[customer_no],Table3[state_id],"NOT FOUND")</f>
        <v>R1013</v>
      </c>
      <c r="S62" s="34" cm="1">
        <f t="array" ref="S62">_xlfn.XLOOKUP(A62,Table3[customer_no],'Hospitalisation Details'!$F$2:$F$2344,"NOT FOUND")</f>
        <v>42560.43</v>
      </c>
      <c r="T62" t="str">
        <f>_xlfn.XLOOKUP(A62,Table2[Customer ID],Table2[BMI_category],"NOT FOUND")</f>
        <v>Obesity</v>
      </c>
      <c r="U62" s="7">
        <f>_xlfn.XLOOKUP(A62,Table2[Customer ID],Table2[no of surgery],"NOT FOUND")</f>
        <v>1</v>
      </c>
      <c r="V62" t="str">
        <f>_xlfn.XLOOKUP(A62,Table2[Customer ID],Table2[smoker_missing],"NOT FOUND")</f>
        <v>yes</v>
      </c>
      <c r="W62" t="str">
        <f t="shared" si="0"/>
        <v>Prediabetes</v>
      </c>
      <c r="X62" s="37">
        <f>SUM(Table5[[#This Row],[Title]:[Diabetes Level]])</f>
        <v>73872.53</v>
      </c>
    </row>
    <row r="63" spans="1:24" x14ac:dyDescent="0.25">
      <c r="A63" t="s">
        <v>2311</v>
      </c>
      <c r="B63" t="str">
        <f>VLOOKUP(A63,'Customer Names'!$A$2:$E$2336,3,FALSE)</f>
        <v>Ms.</v>
      </c>
      <c r="C63" t="str">
        <f>_xlfn.XLOOKUP(A63,$A$2:$A$2336,'Customer Names'!$D$2:$D$2336,"NOT FOUND")</f>
        <v>Katie T.</v>
      </c>
      <c r="D63" t="str">
        <f>_xlfn.XLOOKUP(A63,$A$2:$A$2336,'Customer Names'!$E$2:$E$2336,"NOT FOUND")</f>
        <v>Gollotto</v>
      </c>
      <c r="E63" cm="1">
        <f t="array" ref="E63">_xlfn.XLOOKUP(A63,$A$2:$A$2336,Table2[BMI],"NOT FOUND")</f>
        <v>51.48</v>
      </c>
      <c r="F63" cm="1">
        <f t="array" ref="F63">_xlfn.XLOOKUP(A63,$A$2:$A$2336,Table2[HBA1C],"NOT FOUND")</f>
        <v>9.33</v>
      </c>
      <c r="G63" t="str" cm="1">
        <f t="array" ref="G63">_xlfn.XLOOKUP(A63,$A$2:$A$2336,Table2[Heart Issues],"NOT FOUND")</f>
        <v>yes</v>
      </c>
      <c r="H63" t="str" cm="1">
        <f t="array" ref="H63">_xlfn.XLOOKUP(A63,$A$2:$A$2336,Table2[Any Transplants],"NOT FOUND")</f>
        <v>No</v>
      </c>
      <c r="I63" t="str" cm="1">
        <f t="array" ref="I63">_xlfn.XLOOKUP(A63,$A$2:$A$2336,Table2[Cancer history],"NOT FOUND")</f>
        <v>No</v>
      </c>
      <c r="J63" t="str">
        <f>_xlfn.XLOOKUP(A63,Table3[customer_no],Table3[month],"NOT FOUND")</f>
        <v>Jun</v>
      </c>
      <c r="K63" s="7">
        <f>_xlfn.XLOOKUP(A63,Table3[customer_no],Table3[year_average],"NOT FOUND")</f>
        <v>1967</v>
      </c>
      <c r="L63" cm="1">
        <f t="array" ref="L63">_xlfn.XLOOKUP(A63,Table3[customer_no],'Hospitalisation Details'!$D$2:$D$2344,"NOT FOUND")</f>
        <v>27</v>
      </c>
      <c r="M63" s="33">
        <f>_xlfn.XLOOKUP(A63,Table3[customer_no],Table3[dd/mm/yy],"NOT FOUND")</f>
        <v>24650</v>
      </c>
      <c r="N63">
        <f>_xlfn.XLOOKUP(A63,Table3[customer_no],Table3[age],"NOT FOUND")</f>
        <v>55</v>
      </c>
      <c r="O63" cm="1">
        <f t="array" ref="O63">_xlfn.XLOOKUP(A63,Table3[customer_no],'Hospitalisation Details'!$E$2:$E$2344,"NOT FOUND")</f>
        <v>0</v>
      </c>
      <c r="P63" t="str">
        <f>_xlfn.XLOOKUP(A63,Table3[customer_no],Table3[hsplt_handled],"NOT FOUND")</f>
        <v>tier - 1</v>
      </c>
      <c r="Q63" t="str">
        <f>_xlfn.XLOOKUP(A63,Table3[customer_no],Table3[city_handled],"NOT FOUND")</f>
        <v>tier - 3</v>
      </c>
      <c r="R63" t="str">
        <f>_xlfn.XLOOKUP(A63,Table3[customer_no],Table3[state_id],"NOT FOUND")</f>
        <v>R1011</v>
      </c>
      <c r="S63" s="34" cm="1">
        <f t="array" ref="S63">_xlfn.XLOOKUP(A63,Table3[customer_no],'Hospitalisation Details'!$F$2:$F$2344,"NOT FOUND")</f>
        <v>42538.720000000001</v>
      </c>
      <c r="T63" t="str">
        <f>_xlfn.XLOOKUP(A63,Table2[Customer ID],Table2[BMI_category],"NOT FOUND")</f>
        <v>Obesity</v>
      </c>
      <c r="U63" s="7">
        <f>_xlfn.XLOOKUP(A63,Table2[Customer ID],Table2[no of surgery],"NOT FOUND")</f>
        <v>0</v>
      </c>
      <c r="V63" t="str">
        <f>_xlfn.XLOOKUP(A63,Table2[Customer ID],Table2[smoker_missing],"NOT FOUND")</f>
        <v>yes</v>
      </c>
      <c r="W63" t="str">
        <f t="shared" si="0"/>
        <v>Diabetes</v>
      </c>
      <c r="X63" s="37">
        <f>SUM(Table5[[#This Row],[Title]:[Diabetes Level]])</f>
        <v>69298.53</v>
      </c>
    </row>
    <row r="64" spans="1:24" x14ac:dyDescent="0.25">
      <c r="A64" t="s">
        <v>2310</v>
      </c>
      <c r="B64" t="str">
        <f>VLOOKUP(A64,'Customer Names'!$A$2:$E$2336,3,FALSE)</f>
        <v>Ms.</v>
      </c>
      <c r="C64" t="str">
        <f>_xlfn.XLOOKUP(A64,$A$2:$A$2336,'Customer Names'!$D$2:$D$2336,"NOT FOUND")</f>
        <v>Casey</v>
      </c>
      <c r="D64" t="str">
        <f>_xlfn.XLOOKUP(A64,$A$2:$A$2336,'Customer Names'!$E$2:$E$2336,"NOT FOUND")</f>
        <v>Dunn</v>
      </c>
      <c r="E64" cm="1">
        <f t="array" ref="E64">_xlfn.XLOOKUP(A64,$A$2:$A$2336,Table2[BMI],"NOT FOUND")</f>
        <v>52.06</v>
      </c>
      <c r="F64" cm="1">
        <f t="array" ref="F64">_xlfn.XLOOKUP(A64,$A$2:$A$2336,Table2[HBA1C],"NOT FOUND")</f>
        <v>11.47</v>
      </c>
      <c r="G64" t="str" cm="1">
        <f t="array" ref="G64">_xlfn.XLOOKUP(A64,$A$2:$A$2336,Table2[Heart Issues],"NOT FOUND")</f>
        <v>No</v>
      </c>
      <c r="H64" t="str" cm="1">
        <f t="array" ref="H64">_xlfn.XLOOKUP(A64,$A$2:$A$2336,Table2[Any Transplants],"NOT FOUND")</f>
        <v>No</v>
      </c>
      <c r="I64" t="str" cm="1">
        <f t="array" ref="I64">_xlfn.XLOOKUP(A64,$A$2:$A$2336,Table2[Cancer history],"NOT FOUND")</f>
        <v>No</v>
      </c>
      <c r="J64" t="str">
        <f>_xlfn.XLOOKUP(A64,Table3[customer_no],Table3[month],"NOT FOUND")</f>
        <v>Aug</v>
      </c>
      <c r="K64" s="7">
        <f>_xlfn.XLOOKUP(A64,Table3[customer_no],Table3[year_average],"NOT FOUND")</f>
        <v>1968</v>
      </c>
      <c r="L64" cm="1">
        <f t="array" ref="L64">_xlfn.XLOOKUP(A64,Table3[customer_no],'Hospitalisation Details'!$D$2:$D$2344,"NOT FOUND")</f>
        <v>3</v>
      </c>
      <c r="M64" s="33">
        <f>_xlfn.XLOOKUP(A64,Table3[customer_no],Table3[dd/mm/yy],"NOT FOUND")</f>
        <v>25053</v>
      </c>
      <c r="N64">
        <f>_xlfn.XLOOKUP(A64,Table3[customer_no],Table3[age],"NOT FOUND")</f>
        <v>54</v>
      </c>
      <c r="O64" cm="1">
        <f t="array" ref="O64">_xlfn.XLOOKUP(A64,Table3[customer_no],'Hospitalisation Details'!$E$2:$E$2344,"NOT FOUND")</f>
        <v>0</v>
      </c>
      <c r="P64" t="str">
        <f>_xlfn.XLOOKUP(A64,Table3[customer_no],Table3[hsplt_handled],"NOT FOUND")</f>
        <v>tier - 1</v>
      </c>
      <c r="Q64" t="str">
        <f>_xlfn.XLOOKUP(A64,Table3[customer_no],Table3[city_handled],"NOT FOUND")</f>
        <v>tier - 2</v>
      </c>
      <c r="R64" t="str">
        <f>_xlfn.XLOOKUP(A64,Table3[customer_no],Table3[state_id],"NOT FOUND")</f>
        <v>R1011</v>
      </c>
      <c r="S64" s="34" cm="1">
        <f t="array" ref="S64">_xlfn.XLOOKUP(A64,Table3[customer_no],'Hospitalisation Details'!$F$2:$F$2344,"NOT FOUND")</f>
        <v>42478.6</v>
      </c>
      <c r="T64" t="str">
        <f>_xlfn.XLOOKUP(A64,Table2[Customer ID],Table2[BMI_category],"NOT FOUND")</f>
        <v>Obesity</v>
      </c>
      <c r="U64" s="7">
        <f>_xlfn.XLOOKUP(A64,Table2[Customer ID],Table2[no of surgery],"NOT FOUND")</f>
        <v>0</v>
      </c>
      <c r="V64" t="str">
        <f>_xlfn.XLOOKUP(A64,Table2[Customer ID],Table2[smoker_missing],"NOT FOUND")</f>
        <v>yes</v>
      </c>
      <c r="W64" t="str">
        <f t="shared" si="0"/>
        <v>Diabetes</v>
      </c>
      <c r="X64" s="37">
        <f>SUM(Table5[[#This Row],[Title]:[Diabetes Level]])</f>
        <v>69620.13</v>
      </c>
    </row>
    <row r="65" spans="1:24" x14ac:dyDescent="0.25">
      <c r="A65" t="s">
        <v>2309</v>
      </c>
      <c r="B65" t="str">
        <f>VLOOKUP(A65,'Customer Names'!$A$2:$E$2336,3,FALSE)</f>
        <v>Mr.</v>
      </c>
      <c r="C65" t="str">
        <f>_xlfn.XLOOKUP(A65,$A$2:$A$2336,'Customer Names'!$D$2:$D$2336,"NOT FOUND")</f>
        <v>David</v>
      </c>
      <c r="D65" t="str">
        <f>_xlfn.XLOOKUP(A65,$A$2:$A$2336,'Customer Names'!$E$2:$E$2336,"NOT FOUND")</f>
        <v>Blitzer</v>
      </c>
      <c r="E65" cm="1">
        <f t="array" ref="E65">_xlfn.XLOOKUP(A65,$A$2:$A$2336,Table2[BMI],"NOT FOUND")</f>
        <v>30.684999999999999</v>
      </c>
      <c r="F65" cm="1">
        <f t="array" ref="F65">_xlfn.XLOOKUP(A65,$A$2:$A$2336,Table2[HBA1C],"NOT FOUND")</f>
        <v>7.02</v>
      </c>
      <c r="G65" t="str" cm="1">
        <f t="array" ref="G65">_xlfn.XLOOKUP(A65,$A$2:$A$2336,Table2[Heart Issues],"NOT FOUND")</f>
        <v>yes</v>
      </c>
      <c r="H65" t="str" cm="1">
        <f t="array" ref="H65">_xlfn.XLOOKUP(A65,$A$2:$A$2336,Table2[Any Transplants],"NOT FOUND")</f>
        <v>No</v>
      </c>
      <c r="I65" t="str" cm="1">
        <f t="array" ref="I65">_xlfn.XLOOKUP(A65,$A$2:$A$2336,Table2[Cancer history],"NOT FOUND")</f>
        <v>No</v>
      </c>
      <c r="J65" t="str">
        <f>_xlfn.XLOOKUP(A65,Table3[customer_no],Table3[month],"NOT FOUND")</f>
        <v>Jun</v>
      </c>
      <c r="K65" s="7">
        <f>_xlfn.XLOOKUP(A65,Table3[customer_no],Table3[year_average],"NOT FOUND")</f>
        <v>1967</v>
      </c>
      <c r="L65" cm="1">
        <f t="array" ref="L65">_xlfn.XLOOKUP(A65,Table3[customer_no],'Hospitalisation Details'!$D$2:$D$2344,"NOT FOUND")</f>
        <v>28</v>
      </c>
      <c r="M65" s="33">
        <f>_xlfn.XLOOKUP(A65,Table3[customer_no],Table3[dd/mm/yy],"NOT FOUND")</f>
        <v>24651</v>
      </c>
      <c r="N65">
        <f>_xlfn.XLOOKUP(A65,Table3[customer_no],Table3[age],"NOT FOUND")</f>
        <v>55</v>
      </c>
      <c r="O65" cm="1">
        <f t="array" ref="O65">_xlfn.XLOOKUP(A65,Table3[customer_no],'Hospitalisation Details'!$E$2:$E$2344,"NOT FOUND")</f>
        <v>0</v>
      </c>
      <c r="P65" t="str">
        <f>_xlfn.XLOOKUP(A65,Table3[customer_no],Table3[hsplt_handled],"NOT FOUND")</f>
        <v>tier - 1</v>
      </c>
      <c r="Q65" t="str">
        <f>_xlfn.XLOOKUP(A65,Table3[customer_no],Table3[city_handled],"NOT FOUND")</f>
        <v>tier - 2</v>
      </c>
      <c r="R65" t="str">
        <f>_xlfn.XLOOKUP(A65,Table3[customer_no],Table3[state_id],"NOT FOUND")</f>
        <v>R1016</v>
      </c>
      <c r="S65" s="34" cm="1">
        <f t="array" ref="S65">_xlfn.XLOOKUP(A65,Table3[customer_no],'Hospitalisation Details'!$F$2:$F$2344,"NOT FOUND")</f>
        <v>42303.69</v>
      </c>
      <c r="T65" t="str">
        <f>_xlfn.XLOOKUP(A65,Table2[Customer ID],Table2[BMI_category],"NOT FOUND")</f>
        <v>Obesity</v>
      </c>
      <c r="U65" s="7">
        <f>_xlfn.XLOOKUP(A65,Table2[Customer ID],Table2[no of surgery],"NOT FOUND")</f>
        <v>0</v>
      </c>
      <c r="V65" t="str">
        <f>_xlfn.XLOOKUP(A65,Table2[Customer ID],Table2[smoker_missing],"NOT FOUND")</f>
        <v>yes</v>
      </c>
      <c r="W65" t="str">
        <f t="shared" si="0"/>
        <v>Diabetes</v>
      </c>
      <c r="X65" s="37">
        <f>SUM(Table5[[#This Row],[Title]:[Diabetes Level]])</f>
        <v>69042.395000000004</v>
      </c>
    </row>
    <row r="66" spans="1:24" x14ac:dyDescent="0.25">
      <c r="A66" t="s">
        <v>2308</v>
      </c>
      <c r="B66" t="str">
        <f>VLOOKUP(A66,'Customer Names'!$A$2:$E$2336,3,FALSE)</f>
        <v>Mr.</v>
      </c>
      <c r="C66" t="str">
        <f>_xlfn.XLOOKUP(A66,$A$2:$A$2336,'Customer Names'!$D$2:$D$2336,"NOT FOUND")</f>
        <v>Bryson C.</v>
      </c>
      <c r="D66" t="str">
        <f>_xlfn.XLOOKUP(A66,$A$2:$A$2336,'Customer Names'!$E$2:$E$2336,"NOT FOUND")</f>
        <v>Smith</v>
      </c>
      <c r="E66" cm="1">
        <f t="array" ref="E66">_xlfn.XLOOKUP(A66,$A$2:$A$2336,Table2[BMI],"NOT FOUND")</f>
        <v>36.08</v>
      </c>
      <c r="F66" cm="1">
        <f t="array" ref="F66">_xlfn.XLOOKUP(A66,$A$2:$A$2336,Table2[HBA1C],"NOT FOUND")</f>
        <v>8.8000000000000007</v>
      </c>
      <c r="G66" t="str" cm="1">
        <f t="array" ref="G66">_xlfn.XLOOKUP(A66,$A$2:$A$2336,Table2[Heart Issues],"NOT FOUND")</f>
        <v>yes</v>
      </c>
      <c r="H66" t="str" cm="1">
        <f t="array" ref="H66">_xlfn.XLOOKUP(A66,$A$2:$A$2336,Table2[Any Transplants],"NOT FOUND")</f>
        <v>No</v>
      </c>
      <c r="I66" t="str" cm="1">
        <f t="array" ref="I66">_xlfn.XLOOKUP(A66,$A$2:$A$2336,Table2[Cancer history],"NOT FOUND")</f>
        <v>No</v>
      </c>
      <c r="J66" t="str">
        <f>_xlfn.XLOOKUP(A66,Table3[customer_no],Table3[month],"NOT FOUND")</f>
        <v>Aug</v>
      </c>
      <c r="K66" s="7">
        <f>_xlfn.XLOOKUP(A66,Table3[customer_no],Table3[year_average],"NOT FOUND")</f>
        <v>1975</v>
      </c>
      <c r="L66" cm="1">
        <f t="array" ref="L66">_xlfn.XLOOKUP(A66,Table3[customer_no],'Hospitalisation Details'!$D$2:$D$2344,"NOT FOUND")</f>
        <v>15</v>
      </c>
      <c r="M66" s="33">
        <f>_xlfn.XLOOKUP(A66,Table3[customer_no],Table3[dd/mm/yy],"NOT FOUND")</f>
        <v>27621</v>
      </c>
      <c r="N66">
        <f>_xlfn.XLOOKUP(A66,Table3[customer_no],Table3[age],"NOT FOUND")</f>
        <v>47</v>
      </c>
      <c r="O66" cm="1">
        <f t="array" ref="O66">_xlfn.XLOOKUP(A66,Table3[customer_no],'Hospitalisation Details'!$E$2:$E$2344,"NOT FOUND")</f>
        <v>1</v>
      </c>
      <c r="P66" t="str">
        <f>_xlfn.XLOOKUP(A66,Table3[customer_no],Table3[hsplt_handled],"NOT FOUND")</f>
        <v>tier - 1</v>
      </c>
      <c r="Q66" t="str">
        <f>_xlfn.XLOOKUP(A66,Table3[customer_no],Table3[city_handled],"NOT FOUND")</f>
        <v>tier - 3</v>
      </c>
      <c r="R66" t="str">
        <f>_xlfn.XLOOKUP(A66,Table3[customer_no],Table3[state_id],"NOT FOUND")</f>
        <v>R1013</v>
      </c>
      <c r="S66" s="34" cm="1">
        <f t="array" ref="S66">_xlfn.XLOOKUP(A66,Table3[customer_no],'Hospitalisation Details'!$F$2:$F$2344,"NOT FOUND")</f>
        <v>42211.14</v>
      </c>
      <c r="T66" t="str">
        <f>_xlfn.XLOOKUP(A66,Table2[Customer ID],Table2[BMI_category],"NOT FOUND")</f>
        <v>Obesity</v>
      </c>
      <c r="U66" s="7">
        <f>_xlfn.XLOOKUP(A66,Table2[Customer ID],Table2[no of surgery],"NOT FOUND")</f>
        <v>1</v>
      </c>
      <c r="V66" t="str">
        <f>_xlfn.XLOOKUP(A66,Table2[Customer ID],Table2[smoker_missing],"NOT FOUND")</f>
        <v>yes</v>
      </c>
      <c r="W66" t="str">
        <f t="shared" si="0"/>
        <v>Diabetes</v>
      </c>
      <c r="X66" s="37">
        <f>SUM(Table5[[#This Row],[Title]:[Diabetes Level]])</f>
        <v>71916.02</v>
      </c>
    </row>
    <row r="67" spans="1:24" x14ac:dyDescent="0.25">
      <c r="A67" t="s">
        <v>2307</v>
      </c>
      <c r="B67" t="str">
        <f>VLOOKUP(A67,'Customer Names'!$A$2:$E$2336,3,FALSE)</f>
        <v>Ms.</v>
      </c>
      <c r="C67" t="str">
        <f>_xlfn.XLOOKUP(A67,$A$2:$A$2336,'Customer Names'!$D$2:$D$2336,"NOT FOUND")</f>
        <v>Megan</v>
      </c>
      <c r="D67" t="str">
        <f>_xlfn.XLOOKUP(A67,$A$2:$A$2336,'Customer Names'!$E$2:$E$2336,"NOT FOUND")</f>
        <v>Hyland</v>
      </c>
      <c r="E67" cm="1">
        <f t="array" ref="E67">_xlfn.XLOOKUP(A67,$A$2:$A$2336,Table2[BMI],"NOT FOUND")</f>
        <v>54.99</v>
      </c>
      <c r="F67" cm="1">
        <f t="array" ref="F67">_xlfn.XLOOKUP(A67,$A$2:$A$2336,Table2[HBA1C],"NOT FOUND")</f>
        <v>8.68</v>
      </c>
      <c r="G67" t="str" cm="1">
        <f t="array" ref="G67">_xlfn.XLOOKUP(A67,$A$2:$A$2336,Table2[Heart Issues],"NOT FOUND")</f>
        <v>No</v>
      </c>
      <c r="H67" t="str" cm="1">
        <f t="array" ref="H67">_xlfn.XLOOKUP(A67,$A$2:$A$2336,Table2[Any Transplants],"NOT FOUND")</f>
        <v>No</v>
      </c>
      <c r="I67" t="str" cm="1">
        <f t="array" ref="I67">_xlfn.XLOOKUP(A67,$A$2:$A$2336,Table2[Cancer history],"NOT FOUND")</f>
        <v>No</v>
      </c>
      <c r="J67" t="str">
        <f>_xlfn.XLOOKUP(A67,Table3[customer_no],Table3[month],"NOT FOUND")</f>
        <v>Sep</v>
      </c>
      <c r="K67" s="7">
        <f>_xlfn.XLOOKUP(A67,Table3[customer_no],Table3[year_average],"NOT FOUND")</f>
        <v>1973</v>
      </c>
      <c r="L67" cm="1">
        <f t="array" ref="L67">_xlfn.XLOOKUP(A67,Table3[customer_no],'Hospitalisation Details'!$D$2:$D$2344,"NOT FOUND")</f>
        <v>18</v>
      </c>
      <c r="M67" s="33">
        <f>_xlfn.XLOOKUP(A67,Table3[customer_no],Table3[dd/mm/yy],"NOT FOUND")</f>
        <v>26925</v>
      </c>
      <c r="N67">
        <f>_xlfn.XLOOKUP(A67,Table3[customer_no],Table3[age],"NOT FOUND")</f>
        <v>49</v>
      </c>
      <c r="O67" cm="1">
        <f t="array" ref="O67">_xlfn.XLOOKUP(A67,Table3[customer_no],'Hospitalisation Details'!$E$2:$E$2344,"NOT FOUND")</f>
        <v>0</v>
      </c>
      <c r="P67" t="str">
        <f>_xlfn.XLOOKUP(A67,Table3[customer_no],Table3[hsplt_handled],"NOT FOUND")</f>
        <v>tier - 1</v>
      </c>
      <c r="Q67" t="str">
        <f>_xlfn.XLOOKUP(A67,Table3[customer_no],Table3[city_handled],"NOT FOUND")</f>
        <v>tier - 1</v>
      </c>
      <c r="R67" t="str">
        <f>_xlfn.XLOOKUP(A67,Table3[customer_no],Table3[state_id],"NOT FOUND")</f>
        <v>R1011</v>
      </c>
      <c r="S67" s="34" cm="1">
        <f t="array" ref="S67">_xlfn.XLOOKUP(A67,Table3[customer_no],'Hospitalisation Details'!$F$2:$F$2344,"NOT FOUND")</f>
        <v>42188.15</v>
      </c>
      <c r="T67" t="str">
        <f>_xlfn.XLOOKUP(A67,Table2[Customer ID],Table2[BMI_category],"NOT FOUND")</f>
        <v>Obesity</v>
      </c>
      <c r="U67" s="7">
        <f>_xlfn.XLOOKUP(A67,Table2[Customer ID],Table2[no of surgery],"NOT FOUND")</f>
        <v>2</v>
      </c>
      <c r="V67" t="str">
        <f>_xlfn.XLOOKUP(A67,Table2[Customer ID],Table2[smoker_missing],"NOT FOUND")</f>
        <v>yes</v>
      </c>
      <c r="W67" t="str">
        <f t="shared" ref="W67:W130" si="1">IF(F67&lt;5.7, "Normal", IF(AND(F67&gt;=5.7, F67&lt;=6.4), "Prediabetes", "Diabetes"))</f>
        <v>Diabetes</v>
      </c>
      <c r="X67" s="37">
        <f>SUM(Table5[[#This Row],[Title]:[Diabetes Level]])</f>
        <v>71218.820000000007</v>
      </c>
    </row>
    <row r="68" spans="1:24" x14ac:dyDescent="0.25">
      <c r="A68" t="s">
        <v>2306</v>
      </c>
      <c r="B68" t="str">
        <f>VLOOKUP(A68,'Customer Names'!$A$2:$E$2336,3,FALSE)</f>
        <v>Mr.</v>
      </c>
      <c r="C68" t="str">
        <f>_xlfn.XLOOKUP(A68,$A$2:$A$2336,'Customer Names'!$D$2:$D$2336,"NOT FOUND")</f>
        <v>Daniel</v>
      </c>
      <c r="D68" t="str">
        <f>_xlfn.XLOOKUP(A68,$A$2:$A$2336,'Customer Names'!$E$2:$E$2336,"NOT FOUND")</f>
        <v>Ducharme</v>
      </c>
      <c r="E68" cm="1">
        <f t="array" ref="E68">_xlfn.XLOOKUP(A68,$A$2:$A$2336,Table2[BMI],"NOT FOUND")</f>
        <v>35.97</v>
      </c>
      <c r="F68" cm="1">
        <f t="array" ref="F68">_xlfn.XLOOKUP(A68,$A$2:$A$2336,Table2[HBA1C],"NOT FOUND")</f>
        <v>6.12</v>
      </c>
      <c r="G68" t="str" cm="1">
        <f t="array" ref="G68">_xlfn.XLOOKUP(A68,$A$2:$A$2336,Table2[Heart Issues],"NOT FOUND")</f>
        <v>No</v>
      </c>
      <c r="H68" t="str" cm="1">
        <f t="array" ref="H68">_xlfn.XLOOKUP(A68,$A$2:$A$2336,Table2[Any Transplants],"NOT FOUND")</f>
        <v>No</v>
      </c>
      <c r="I68" t="str" cm="1">
        <f t="array" ref="I68">_xlfn.XLOOKUP(A68,$A$2:$A$2336,Table2[Cancer history],"NOT FOUND")</f>
        <v>Yes</v>
      </c>
      <c r="J68" t="str">
        <f>_xlfn.XLOOKUP(A68,Table3[customer_no],Table3[month],"NOT FOUND")</f>
        <v>Jul</v>
      </c>
      <c r="K68" s="7">
        <f>_xlfn.XLOOKUP(A68,Table3[customer_no],Table3[year_average],"NOT FOUND")</f>
        <v>1979</v>
      </c>
      <c r="L68" cm="1">
        <f t="array" ref="L68">_xlfn.XLOOKUP(A68,Table3[customer_no],'Hospitalisation Details'!$D$2:$D$2344,"NOT FOUND")</f>
        <v>3</v>
      </c>
      <c r="M68" s="33">
        <f>_xlfn.XLOOKUP(A68,Table3[customer_no],Table3[dd/mm/yy],"NOT FOUND")</f>
        <v>29039</v>
      </c>
      <c r="N68">
        <f>_xlfn.XLOOKUP(A68,Table3[customer_no],Table3[age],"NOT FOUND")</f>
        <v>43</v>
      </c>
      <c r="O68" cm="1">
        <f t="array" ref="O68">_xlfn.XLOOKUP(A68,Table3[customer_no],'Hospitalisation Details'!$E$2:$E$2344,"NOT FOUND")</f>
        <v>3</v>
      </c>
      <c r="P68" t="str">
        <f>_xlfn.XLOOKUP(A68,Table3[customer_no],Table3[hsplt_handled],"NOT FOUND")</f>
        <v>tier - 1</v>
      </c>
      <c r="Q68" t="str">
        <f>_xlfn.XLOOKUP(A68,Table3[customer_no],Table3[city_handled],"NOT FOUND")</f>
        <v>tier - 1</v>
      </c>
      <c r="R68" t="str">
        <f>_xlfn.XLOOKUP(A68,Table3[customer_no],Table3[state_id],"NOT FOUND")</f>
        <v>R1013</v>
      </c>
      <c r="S68" s="34" cm="1">
        <f t="array" ref="S68">_xlfn.XLOOKUP(A68,Table3[customer_no],'Hospitalisation Details'!$F$2:$F$2344,"NOT FOUND")</f>
        <v>42124.52</v>
      </c>
      <c r="T68" t="str">
        <f>_xlfn.XLOOKUP(A68,Table2[Customer ID],Table2[BMI_category],"NOT FOUND")</f>
        <v>Obesity</v>
      </c>
      <c r="U68" s="7">
        <f>_xlfn.XLOOKUP(A68,Table2[Customer ID],Table2[no of surgery],"NOT FOUND")</f>
        <v>1</v>
      </c>
      <c r="V68" t="str">
        <f>_xlfn.XLOOKUP(A68,Table2[Customer ID],Table2[smoker_missing],"NOT FOUND")</f>
        <v>yes</v>
      </c>
      <c r="W68" t="str">
        <f t="shared" si="1"/>
        <v>Prediabetes</v>
      </c>
      <c r="X68" s="37">
        <f>SUM(Table5[[#This Row],[Title]:[Diabetes Level]])</f>
        <v>73234.61</v>
      </c>
    </row>
    <row r="69" spans="1:24" x14ac:dyDescent="0.25">
      <c r="A69" t="s">
        <v>2305</v>
      </c>
      <c r="B69" t="str">
        <f>VLOOKUP(A69,'Customer Names'!$A$2:$E$2336,3,FALSE)</f>
        <v>Mr.</v>
      </c>
      <c r="C69" t="str">
        <f>_xlfn.XLOOKUP(A69,$A$2:$A$2336,'Customer Names'!$D$2:$D$2336,"NOT FOUND")</f>
        <v>Steven M.</v>
      </c>
      <c r="D69" t="str">
        <f>_xlfn.XLOOKUP(A69,$A$2:$A$2336,'Customer Names'!$E$2:$E$2336,"NOT FOUND")</f>
        <v>Johnson</v>
      </c>
      <c r="E69" cm="1">
        <f t="array" ref="E69">_xlfn.XLOOKUP(A69,$A$2:$A$2336,Table2[BMI],"NOT FOUND")</f>
        <v>45.54</v>
      </c>
      <c r="F69" cm="1">
        <f t="array" ref="F69">_xlfn.XLOOKUP(A69,$A$2:$A$2336,Table2[HBA1C],"NOT FOUND")</f>
        <v>5.4</v>
      </c>
      <c r="G69" t="str" cm="1">
        <f t="array" ref="G69">_xlfn.XLOOKUP(A69,$A$2:$A$2336,Table2[Heart Issues],"NOT FOUND")</f>
        <v>yes</v>
      </c>
      <c r="H69" t="str" cm="1">
        <f t="array" ref="H69">_xlfn.XLOOKUP(A69,$A$2:$A$2336,Table2[Any Transplants],"NOT FOUND")</f>
        <v>No</v>
      </c>
      <c r="I69" t="str" cm="1">
        <f t="array" ref="I69">_xlfn.XLOOKUP(A69,$A$2:$A$2336,Table2[Cancer history],"NOT FOUND")</f>
        <v>Yes</v>
      </c>
      <c r="J69" t="str">
        <f>_xlfn.XLOOKUP(A69,Table3[customer_no],Table3[month],"NOT FOUND")</f>
        <v>Dec</v>
      </c>
      <c r="K69" s="7">
        <f>_xlfn.XLOOKUP(A69,Table3[customer_no],Table3[year_average],"NOT FOUND")</f>
        <v>1997</v>
      </c>
      <c r="L69" cm="1">
        <f t="array" ref="L69">_xlfn.XLOOKUP(A69,Table3[customer_no],'Hospitalisation Details'!$D$2:$D$2344,"NOT FOUND")</f>
        <v>9</v>
      </c>
      <c r="M69" s="33">
        <f>_xlfn.XLOOKUP(A69,Table3[customer_no],Table3[dd/mm/yy],"NOT FOUND")</f>
        <v>35773</v>
      </c>
      <c r="N69">
        <f>_xlfn.XLOOKUP(A69,Table3[customer_no],Table3[age],"NOT FOUND")</f>
        <v>25</v>
      </c>
      <c r="O69" cm="1">
        <f t="array" ref="O69">_xlfn.XLOOKUP(A69,Table3[customer_no],'Hospitalisation Details'!$E$2:$E$2344,"NOT FOUND")</f>
        <v>2</v>
      </c>
      <c r="P69" t="str">
        <f>_xlfn.XLOOKUP(A69,Table3[customer_no],Table3[hsplt_handled],"NOT FOUND")</f>
        <v>tier - 1</v>
      </c>
      <c r="Q69" t="str">
        <f>_xlfn.XLOOKUP(A69,Table3[customer_no],Table3[city_handled],"NOT FOUND")</f>
        <v>tier - 3</v>
      </c>
      <c r="R69" t="str">
        <f>_xlfn.XLOOKUP(A69,Table3[customer_no],Table3[state_id],"NOT FOUND")</f>
        <v>R1013</v>
      </c>
      <c r="S69" s="34" cm="1">
        <f t="array" ref="S69">_xlfn.XLOOKUP(A69,Table3[customer_no],'Hospitalisation Details'!$F$2:$F$2344,"NOT FOUND")</f>
        <v>42112.24</v>
      </c>
      <c r="T69" t="str">
        <f>_xlfn.XLOOKUP(A69,Table2[Customer ID],Table2[BMI_category],"NOT FOUND")</f>
        <v>Obesity</v>
      </c>
      <c r="U69" s="7">
        <f>_xlfn.XLOOKUP(A69,Table2[Customer ID],Table2[no of surgery],"NOT FOUND")</f>
        <v>1</v>
      </c>
      <c r="V69" t="str">
        <f>_xlfn.XLOOKUP(A69,Table2[Customer ID],Table2[smoker_missing],"NOT FOUND")</f>
        <v>yes</v>
      </c>
      <c r="W69" t="str">
        <f t="shared" si="1"/>
        <v>Normal</v>
      </c>
      <c r="X69" s="37">
        <f>SUM(Table5[[#This Row],[Title]:[Diabetes Level]])</f>
        <v>79970.179999999993</v>
      </c>
    </row>
    <row r="70" spans="1:24" x14ac:dyDescent="0.25">
      <c r="A70" t="s">
        <v>2304</v>
      </c>
      <c r="B70" t="str">
        <f>VLOOKUP(A70,'Customer Names'!$A$2:$E$2336,3,FALSE)</f>
        <v>Ms.</v>
      </c>
      <c r="C70" t="str">
        <f>_xlfn.XLOOKUP(A70,$A$2:$A$2336,'Customer Names'!$D$2:$D$2336,"NOT FOUND")</f>
        <v>Jenna L.</v>
      </c>
      <c r="D70" t="str">
        <f>_xlfn.XLOOKUP(A70,$A$2:$A$2336,'Customer Names'!$E$2:$E$2336,"NOT FOUND")</f>
        <v>Mutz</v>
      </c>
      <c r="E70" cm="1">
        <f t="array" ref="E70">_xlfn.XLOOKUP(A70,$A$2:$A$2336,Table2[BMI],"NOT FOUND")</f>
        <v>35.53</v>
      </c>
      <c r="F70" cm="1">
        <f t="array" ref="F70">_xlfn.XLOOKUP(A70,$A$2:$A$2336,Table2[HBA1C],"NOT FOUND")</f>
        <v>4.3600000000000003</v>
      </c>
      <c r="G70" t="str" cm="1">
        <f t="array" ref="G70">_xlfn.XLOOKUP(A70,$A$2:$A$2336,Table2[Heart Issues],"NOT FOUND")</f>
        <v>yes</v>
      </c>
      <c r="H70" t="str" cm="1">
        <f t="array" ref="H70">_xlfn.XLOOKUP(A70,$A$2:$A$2336,Table2[Any Transplants],"NOT FOUND")</f>
        <v>No</v>
      </c>
      <c r="I70" t="str" cm="1">
        <f t="array" ref="I70">_xlfn.XLOOKUP(A70,$A$2:$A$2336,Table2[Cancer history],"NOT FOUND")</f>
        <v>No</v>
      </c>
      <c r="J70" t="str">
        <f>_xlfn.XLOOKUP(A70,Table3[customer_no],Table3[month],"NOT FOUND")</f>
        <v>Nov</v>
      </c>
      <c r="K70" s="7">
        <f>_xlfn.XLOOKUP(A70,Table3[customer_no],Table3[year_average],"NOT FOUND")</f>
        <v>1976</v>
      </c>
      <c r="L70" cm="1">
        <f t="array" ref="L70">_xlfn.XLOOKUP(A70,Table3[customer_no],'Hospitalisation Details'!$D$2:$D$2344,"NOT FOUND")</f>
        <v>28</v>
      </c>
      <c r="M70" s="33">
        <f>_xlfn.XLOOKUP(A70,Table3[customer_no],Table3[dd/mm/yy],"NOT FOUND")</f>
        <v>28092</v>
      </c>
      <c r="N70">
        <f>_xlfn.XLOOKUP(A70,Table3[customer_no],Table3[age],"NOT FOUND")</f>
        <v>46</v>
      </c>
      <c r="O70" cm="1">
        <f t="array" ref="O70">_xlfn.XLOOKUP(A70,Table3[customer_no],'Hospitalisation Details'!$E$2:$E$2344,"NOT FOUND")</f>
        <v>0</v>
      </c>
      <c r="P70" t="str">
        <f>_xlfn.XLOOKUP(A70,Table3[customer_no],Table3[hsplt_handled],"NOT FOUND")</f>
        <v>tier - 1</v>
      </c>
      <c r="Q70" t="str">
        <f>_xlfn.XLOOKUP(A70,Table3[customer_no],Table3[city_handled],"NOT FOUND")</f>
        <v>tier - 1</v>
      </c>
      <c r="R70" t="str">
        <f>_xlfn.XLOOKUP(A70,Table3[customer_no],Table3[state_id],"NOT FOUND")</f>
        <v>R1024</v>
      </c>
      <c r="S70" s="34" cm="1">
        <f t="array" ref="S70">_xlfn.XLOOKUP(A70,Table3[customer_no],'Hospitalisation Details'!$F$2:$F$2344,"NOT FOUND")</f>
        <v>42111.66</v>
      </c>
      <c r="T70" t="str">
        <f>_xlfn.XLOOKUP(A70,Table2[Customer ID],Table2[BMI_category],"NOT FOUND")</f>
        <v>Obesity</v>
      </c>
      <c r="U70" s="7">
        <f>_xlfn.XLOOKUP(A70,Table2[Customer ID],Table2[no of surgery],"NOT FOUND")</f>
        <v>0</v>
      </c>
      <c r="V70" t="str">
        <f>_xlfn.XLOOKUP(A70,Table2[Customer ID],Table2[smoker_missing],"NOT FOUND")</f>
        <v>yes</v>
      </c>
      <c r="W70" t="str">
        <f t="shared" si="1"/>
        <v>Normal</v>
      </c>
      <c r="X70" s="37">
        <f>SUM(Table5[[#This Row],[Title]:[Diabetes Level]])</f>
        <v>72293.55</v>
      </c>
    </row>
    <row r="71" spans="1:24" x14ac:dyDescent="0.25">
      <c r="A71" t="s">
        <v>2303</v>
      </c>
      <c r="B71" t="str">
        <f>VLOOKUP(A71,'Customer Names'!$A$2:$E$2336,3,FALSE)</f>
        <v>Mr.</v>
      </c>
      <c r="C71" t="str">
        <f>_xlfn.XLOOKUP(A71,$A$2:$A$2336,'Customer Names'!$D$2:$D$2336,"NOT FOUND")</f>
        <v>Freeman</v>
      </c>
      <c r="D71" t="str">
        <f>_xlfn.XLOOKUP(A71,$A$2:$A$2336,'Customer Names'!$E$2:$E$2336,"NOT FOUND")</f>
        <v>Lee</v>
      </c>
      <c r="E71" cm="1">
        <f t="array" ref="E71">_xlfn.XLOOKUP(A71,$A$2:$A$2336,Table2[BMI],"NOT FOUND")</f>
        <v>30.8</v>
      </c>
      <c r="F71" cm="1">
        <f t="array" ref="F71">_xlfn.XLOOKUP(A71,$A$2:$A$2336,Table2[HBA1C],"NOT FOUND")</f>
        <v>9.77</v>
      </c>
      <c r="G71" t="str" cm="1">
        <f t="array" ref="G71">_xlfn.XLOOKUP(A71,$A$2:$A$2336,Table2[Heart Issues],"NOT FOUND")</f>
        <v>No</v>
      </c>
      <c r="H71" t="str" cm="1">
        <f t="array" ref="H71">_xlfn.XLOOKUP(A71,$A$2:$A$2336,Table2[Any Transplants],"NOT FOUND")</f>
        <v>No</v>
      </c>
      <c r="I71" t="str" cm="1">
        <f t="array" ref="I71">_xlfn.XLOOKUP(A71,$A$2:$A$2336,Table2[Cancer history],"NOT FOUND")</f>
        <v>No</v>
      </c>
      <c r="J71" t="str">
        <f>_xlfn.XLOOKUP(A71,Table3[customer_no],Table3[month],"NOT FOUND")</f>
        <v>Dec</v>
      </c>
      <c r="K71" s="7">
        <f>_xlfn.XLOOKUP(A71,Table3[customer_no],Table3[year_average],"NOT FOUND")</f>
        <v>1968</v>
      </c>
      <c r="L71" cm="1">
        <f t="array" ref="L71">_xlfn.XLOOKUP(A71,Table3[customer_no],'Hospitalisation Details'!$D$2:$D$2344,"NOT FOUND")</f>
        <v>19</v>
      </c>
      <c r="M71" s="33">
        <f>_xlfn.XLOOKUP(A71,Table3[customer_no],Table3[dd/mm/yy],"NOT FOUND")</f>
        <v>25191</v>
      </c>
      <c r="N71">
        <f>_xlfn.XLOOKUP(A71,Table3[customer_no],Table3[age],"NOT FOUND")</f>
        <v>54</v>
      </c>
      <c r="O71" cm="1">
        <f t="array" ref="O71">_xlfn.XLOOKUP(A71,Table3[customer_no],'Hospitalisation Details'!$E$2:$E$2344,"NOT FOUND")</f>
        <v>1</v>
      </c>
      <c r="P71" t="str">
        <f>_xlfn.XLOOKUP(A71,Table3[customer_no],Table3[hsplt_handled],"NOT FOUND")</f>
        <v>tier - 1</v>
      </c>
      <c r="Q71" t="str">
        <f>_xlfn.XLOOKUP(A71,Table3[customer_no],Table3[city_handled],"NOT FOUND")</f>
        <v>tier - 3</v>
      </c>
      <c r="R71" t="str">
        <f>_xlfn.XLOOKUP(A71,Table3[customer_no],Table3[state_id],"NOT FOUND")</f>
        <v>R1013</v>
      </c>
      <c r="S71" s="34" cm="1">
        <f t="array" ref="S71">_xlfn.XLOOKUP(A71,Table3[customer_no],'Hospitalisation Details'!$F$2:$F$2344,"NOT FOUND")</f>
        <v>41999.519999999997</v>
      </c>
      <c r="T71" t="str">
        <f>_xlfn.XLOOKUP(A71,Table2[Customer ID],Table2[BMI_category],"NOT FOUND")</f>
        <v>Obesity</v>
      </c>
      <c r="U71" s="7">
        <f>_xlfn.XLOOKUP(A71,Table2[Customer ID],Table2[no of surgery],"NOT FOUND")</f>
        <v>0</v>
      </c>
      <c r="V71" t="str">
        <f>_xlfn.XLOOKUP(A71,Table2[Customer ID],Table2[smoker_missing],"NOT FOUND")</f>
        <v>yes</v>
      </c>
      <c r="W71" t="str">
        <f t="shared" si="1"/>
        <v>Diabetes</v>
      </c>
      <c r="X71" s="37">
        <f>SUM(Table5[[#This Row],[Title]:[Diabetes Level]])</f>
        <v>69273.09</v>
      </c>
    </row>
    <row r="72" spans="1:24" x14ac:dyDescent="0.25">
      <c r="A72" t="s">
        <v>2302</v>
      </c>
      <c r="B72" t="str">
        <f>VLOOKUP(A72,'Customer Names'!$A$2:$E$2336,3,FALSE)</f>
        <v>Mr.</v>
      </c>
      <c r="C72" t="str">
        <f>_xlfn.XLOOKUP(A72,$A$2:$A$2336,'Customer Names'!$D$2:$D$2336,"NOT FOUND")</f>
        <v>Jeff</v>
      </c>
      <c r="D72" t="str">
        <f>_xlfn.XLOOKUP(A72,$A$2:$A$2336,'Customer Names'!$E$2:$E$2336,"NOT FOUND")</f>
        <v>Turner</v>
      </c>
      <c r="E72" cm="1">
        <f t="array" ref="E72">_xlfn.XLOOKUP(A72,$A$2:$A$2336,Table2[BMI],"NOT FOUND")</f>
        <v>38.39</v>
      </c>
      <c r="F72" cm="1">
        <f t="array" ref="F72">_xlfn.XLOOKUP(A72,$A$2:$A$2336,Table2[HBA1C],"NOT FOUND")</f>
        <v>4.25</v>
      </c>
      <c r="G72" t="str" cm="1">
        <f t="array" ref="G72">_xlfn.XLOOKUP(A72,$A$2:$A$2336,Table2[Heart Issues],"NOT FOUND")</f>
        <v>No</v>
      </c>
      <c r="H72" t="str" cm="1">
        <f t="array" ref="H72">_xlfn.XLOOKUP(A72,$A$2:$A$2336,Table2[Any Transplants],"NOT FOUND")</f>
        <v>No</v>
      </c>
      <c r="I72" t="str" cm="1">
        <f t="array" ref="I72">_xlfn.XLOOKUP(A72,$A$2:$A$2336,Table2[Cancer history],"NOT FOUND")</f>
        <v>No</v>
      </c>
      <c r="J72" t="str">
        <f>_xlfn.XLOOKUP(A72,Table3[customer_no],Table3[month],"NOT FOUND")</f>
        <v>Nov</v>
      </c>
      <c r="K72" s="7">
        <f>_xlfn.XLOOKUP(A72,Table3[customer_no],Table3[year_average],"NOT FOUND")</f>
        <v>1984</v>
      </c>
      <c r="L72" cm="1">
        <f t="array" ref="L72">_xlfn.XLOOKUP(A72,Table3[customer_no],'Hospitalisation Details'!$D$2:$D$2344,"NOT FOUND")</f>
        <v>10</v>
      </c>
      <c r="M72" s="33">
        <f>_xlfn.XLOOKUP(A72,Table3[customer_no],Table3[dd/mm/yy],"NOT FOUND")</f>
        <v>30996</v>
      </c>
      <c r="N72">
        <f>_xlfn.XLOOKUP(A72,Table3[customer_no],Table3[age],"NOT FOUND")</f>
        <v>38</v>
      </c>
      <c r="O72" cm="1">
        <f t="array" ref="O72">_xlfn.XLOOKUP(A72,Table3[customer_no],'Hospitalisation Details'!$E$2:$E$2344,"NOT FOUND")</f>
        <v>3</v>
      </c>
      <c r="P72" t="str">
        <f>_xlfn.XLOOKUP(A72,Table3[customer_no],Table3[hsplt_handled],"NOT FOUND")</f>
        <v>tier - 1</v>
      </c>
      <c r="Q72" t="str">
        <f>_xlfn.XLOOKUP(A72,Table3[customer_no],Table3[city_handled],"NOT FOUND")</f>
        <v>tier - 1</v>
      </c>
      <c r="R72" t="str">
        <f>_xlfn.XLOOKUP(A72,Table3[customer_no],Table3[state_id],"NOT FOUND")</f>
        <v>R1013</v>
      </c>
      <c r="S72" s="34" cm="1">
        <f t="array" ref="S72">_xlfn.XLOOKUP(A72,Table3[customer_no],'Hospitalisation Details'!$F$2:$F$2344,"NOT FOUND")</f>
        <v>41949.24</v>
      </c>
      <c r="T72" t="str">
        <f>_xlfn.XLOOKUP(A72,Table2[Customer ID],Table2[BMI_category],"NOT FOUND")</f>
        <v>Obesity</v>
      </c>
      <c r="U72" s="7">
        <f>_xlfn.XLOOKUP(A72,Table2[Customer ID],Table2[no of surgery],"NOT FOUND")</f>
        <v>1</v>
      </c>
      <c r="V72" t="str">
        <f>_xlfn.XLOOKUP(A72,Table2[Customer ID],Table2[smoker_missing],"NOT FOUND")</f>
        <v>yes</v>
      </c>
      <c r="W72" t="str">
        <f t="shared" si="1"/>
        <v>Normal</v>
      </c>
      <c r="X72" s="37">
        <f>SUM(Table5[[#This Row],[Title]:[Diabetes Level]])</f>
        <v>75023.88</v>
      </c>
    </row>
    <row r="73" spans="1:24" x14ac:dyDescent="0.25">
      <c r="A73" t="s">
        <v>2301</v>
      </c>
      <c r="B73" t="str">
        <f>VLOOKUP(A73,'Customer Names'!$A$2:$E$2336,3,FALSE)</f>
        <v>Mr.</v>
      </c>
      <c r="C73" t="str">
        <f>_xlfn.XLOOKUP(A73,$A$2:$A$2336,'Customer Names'!$D$2:$D$2336,"NOT FOUND")</f>
        <v>Elenilton V. Sr.</v>
      </c>
      <c r="D73" t="str">
        <f>_xlfn.XLOOKUP(A73,$A$2:$A$2336,'Customer Names'!$E$2:$E$2336,"NOT FOUND")</f>
        <v>Rangel</v>
      </c>
      <c r="E73" cm="1">
        <f t="array" ref="E73">_xlfn.XLOOKUP(A73,$A$2:$A$2336,Table2[BMI],"NOT FOUND")</f>
        <v>32.299999999999997</v>
      </c>
      <c r="F73" cm="1">
        <f t="array" ref="F73">_xlfn.XLOOKUP(A73,$A$2:$A$2336,Table2[HBA1C],"NOT FOUND")</f>
        <v>4.76</v>
      </c>
      <c r="G73" t="str" cm="1">
        <f t="array" ref="G73">_xlfn.XLOOKUP(A73,$A$2:$A$2336,Table2[Heart Issues],"NOT FOUND")</f>
        <v>No</v>
      </c>
      <c r="H73" t="str" cm="1">
        <f t="array" ref="H73">_xlfn.XLOOKUP(A73,$A$2:$A$2336,Table2[Any Transplants],"NOT FOUND")</f>
        <v>No</v>
      </c>
      <c r="I73" t="str" cm="1">
        <f t="array" ref="I73">_xlfn.XLOOKUP(A73,$A$2:$A$2336,Table2[Cancer history],"NOT FOUND")</f>
        <v>No</v>
      </c>
      <c r="J73" t="str">
        <f>_xlfn.XLOOKUP(A73,Table3[customer_no],Table3[month],"NOT FOUND")</f>
        <v>Jun</v>
      </c>
      <c r="K73" s="7">
        <f>_xlfn.XLOOKUP(A73,Table3[customer_no],Table3[year_average],"NOT FOUND")</f>
        <v>1972</v>
      </c>
      <c r="L73" cm="1">
        <f t="array" ref="L73">_xlfn.XLOOKUP(A73,Table3[customer_no],'Hospitalisation Details'!$D$2:$D$2344,"NOT FOUND")</f>
        <v>8</v>
      </c>
      <c r="M73" s="33">
        <f>_xlfn.XLOOKUP(A73,Table3[customer_no],Table3[dd/mm/yy],"NOT FOUND")</f>
        <v>26458</v>
      </c>
      <c r="N73">
        <f>_xlfn.XLOOKUP(A73,Table3[customer_no],Table3[age],"NOT FOUND")</f>
        <v>51</v>
      </c>
      <c r="O73" cm="1">
        <f t="array" ref="O73">_xlfn.XLOOKUP(A73,Table3[customer_no],'Hospitalisation Details'!$E$2:$E$2344,"NOT FOUND")</f>
        <v>1</v>
      </c>
      <c r="P73" t="str">
        <f>_xlfn.XLOOKUP(A73,Table3[customer_no],Table3[hsplt_handled],"NOT FOUND")</f>
        <v>tier - 1</v>
      </c>
      <c r="Q73" t="str">
        <f>_xlfn.XLOOKUP(A73,Table3[customer_no],Table3[city_handled],"NOT FOUND")</f>
        <v>tier - 1</v>
      </c>
      <c r="R73" t="str">
        <f>_xlfn.XLOOKUP(A73,Table3[customer_no],Table3[state_id],"NOT FOUND")</f>
        <v>R1016</v>
      </c>
      <c r="S73" s="34" cm="1">
        <f t="array" ref="S73">_xlfn.XLOOKUP(A73,Table3[customer_no],'Hospitalisation Details'!$F$2:$F$2344,"NOT FOUND")</f>
        <v>41919.1</v>
      </c>
      <c r="T73" t="str">
        <f>_xlfn.XLOOKUP(A73,Table2[Customer ID],Table2[BMI_category],"NOT FOUND")</f>
        <v>Obesity</v>
      </c>
      <c r="U73" s="7">
        <f>_xlfn.XLOOKUP(A73,Table2[Customer ID],Table2[no of surgery],"NOT FOUND")</f>
        <v>2</v>
      </c>
      <c r="V73" t="str">
        <f>_xlfn.XLOOKUP(A73,Table2[Customer ID],Table2[smoker_missing],"NOT FOUND")</f>
        <v>yes</v>
      </c>
      <c r="W73" t="str">
        <f t="shared" si="1"/>
        <v>Normal</v>
      </c>
      <c r="X73" s="37">
        <f>SUM(Table5[[#This Row],[Title]:[Diabetes Level]])</f>
        <v>70448.160000000003</v>
      </c>
    </row>
    <row r="74" spans="1:24" x14ac:dyDescent="0.25">
      <c r="A74" t="s">
        <v>2300</v>
      </c>
      <c r="B74" t="str">
        <f>VLOOKUP(A74,'Customer Names'!$A$2:$E$2336,3,FALSE)</f>
        <v>Ms.</v>
      </c>
      <c r="C74" t="str">
        <f>_xlfn.XLOOKUP(A74,$A$2:$A$2336,'Customer Names'!$D$2:$D$2336,"NOT FOUND")</f>
        <v>Maurya</v>
      </c>
      <c r="D74" t="str">
        <f>_xlfn.XLOOKUP(A74,$A$2:$A$2336,'Customer Names'!$E$2:$E$2336,"NOT FOUND")</f>
        <v>Lacey</v>
      </c>
      <c r="E74" cm="1">
        <f t="array" ref="E74">_xlfn.XLOOKUP(A74,$A$2:$A$2336,Table2[BMI],"NOT FOUND")</f>
        <v>48.8</v>
      </c>
      <c r="F74" cm="1">
        <f t="array" ref="F74">_xlfn.XLOOKUP(A74,$A$2:$A$2336,Table2[HBA1C],"NOT FOUND")</f>
        <v>6.22</v>
      </c>
      <c r="G74" t="str" cm="1">
        <f t="array" ref="G74">_xlfn.XLOOKUP(A74,$A$2:$A$2336,Table2[Heart Issues],"NOT FOUND")</f>
        <v>yes</v>
      </c>
      <c r="H74" t="str" cm="1">
        <f t="array" ref="H74">_xlfn.XLOOKUP(A74,$A$2:$A$2336,Table2[Any Transplants],"NOT FOUND")</f>
        <v>No</v>
      </c>
      <c r="I74" t="str" cm="1">
        <f t="array" ref="I74">_xlfn.XLOOKUP(A74,$A$2:$A$2336,Table2[Cancer history],"NOT FOUND")</f>
        <v>No</v>
      </c>
      <c r="J74" t="str">
        <f>_xlfn.XLOOKUP(A74,Table3[customer_no],Table3[month],"NOT FOUND")</f>
        <v>Sep</v>
      </c>
      <c r="K74" s="7">
        <f>_xlfn.XLOOKUP(A74,Table3[customer_no],Table3[year_average],"NOT FOUND")</f>
        <v>1966</v>
      </c>
      <c r="L74" cm="1">
        <f t="array" ref="L74">_xlfn.XLOOKUP(A74,Table3[customer_no],'Hospitalisation Details'!$D$2:$D$2344,"NOT FOUND")</f>
        <v>21</v>
      </c>
      <c r="M74" s="33">
        <f>_xlfn.XLOOKUP(A74,Table3[customer_no],Table3[dd/mm/yy],"NOT FOUND")</f>
        <v>24371</v>
      </c>
      <c r="N74">
        <f>_xlfn.XLOOKUP(A74,Table3[customer_no],Table3[age],"NOT FOUND")</f>
        <v>56</v>
      </c>
      <c r="O74" cm="1">
        <f t="array" ref="O74">_xlfn.XLOOKUP(A74,Table3[customer_no],'Hospitalisation Details'!$E$2:$E$2344,"NOT FOUND")</f>
        <v>0</v>
      </c>
      <c r="P74" t="str">
        <f>_xlfn.XLOOKUP(A74,Table3[customer_no],Table3[hsplt_handled],"NOT FOUND")</f>
        <v>tier - 1</v>
      </c>
      <c r="Q74" t="str">
        <f>_xlfn.XLOOKUP(A74,Table3[customer_no],Table3[city_handled],"NOT FOUND")</f>
        <v>tier - 3</v>
      </c>
      <c r="R74" t="str">
        <f>_xlfn.XLOOKUP(A74,Table3[customer_no],Table3[state_id],"NOT FOUND")</f>
        <v>R1011</v>
      </c>
      <c r="S74" s="34" cm="1">
        <f t="array" ref="S74">_xlfn.XLOOKUP(A74,Table3[customer_no],'Hospitalisation Details'!$F$2:$F$2344,"NOT FOUND")</f>
        <v>41886.54</v>
      </c>
      <c r="T74" t="str">
        <f>_xlfn.XLOOKUP(A74,Table2[Customer ID],Table2[BMI_category],"NOT FOUND")</f>
        <v>Obesity</v>
      </c>
      <c r="U74" s="7">
        <f>_xlfn.XLOOKUP(A74,Table2[Customer ID],Table2[no of surgery],"NOT FOUND")</f>
        <v>2</v>
      </c>
      <c r="V74" t="str">
        <f>_xlfn.XLOOKUP(A74,Table2[Customer ID],Table2[smoker_missing],"NOT FOUND")</f>
        <v>yes</v>
      </c>
      <c r="W74" t="str">
        <f t="shared" si="1"/>
        <v>Prediabetes</v>
      </c>
      <c r="X74" s="37">
        <f>SUM(Table5[[#This Row],[Title]:[Diabetes Level]])</f>
        <v>68357.56</v>
      </c>
    </row>
    <row r="75" spans="1:24" x14ac:dyDescent="0.25">
      <c r="A75" t="s">
        <v>2299</v>
      </c>
      <c r="B75" t="str">
        <f>VLOOKUP(A75,'Customer Names'!$A$2:$E$2336,3,FALSE)</f>
        <v>Ms.</v>
      </c>
      <c r="C75" t="str">
        <f>_xlfn.XLOOKUP(A75,$A$2:$A$2336,'Customer Names'!$D$2:$D$2336,"NOT FOUND")</f>
        <v>Samantha C</v>
      </c>
      <c r="D75" t="str">
        <f>_xlfn.XLOOKUP(A75,$A$2:$A$2336,'Customer Names'!$E$2:$E$2336,"NOT FOUND")</f>
        <v>Stiger</v>
      </c>
      <c r="E75" cm="1">
        <f t="array" ref="E75">_xlfn.XLOOKUP(A75,$A$2:$A$2336,Table2[BMI],"NOT FOUND")</f>
        <v>45.5</v>
      </c>
      <c r="F75" cm="1">
        <f t="array" ref="F75">_xlfn.XLOOKUP(A75,$A$2:$A$2336,Table2[HBA1C],"NOT FOUND")</f>
        <v>7.96</v>
      </c>
      <c r="G75" t="str" cm="1">
        <f t="array" ref="G75">_xlfn.XLOOKUP(A75,$A$2:$A$2336,Table2[Heart Issues],"NOT FOUND")</f>
        <v>No</v>
      </c>
      <c r="H75" t="str" cm="1">
        <f t="array" ref="H75">_xlfn.XLOOKUP(A75,$A$2:$A$2336,Table2[Any Transplants],"NOT FOUND")</f>
        <v>No</v>
      </c>
      <c r="I75" t="str" cm="1">
        <f t="array" ref="I75">_xlfn.XLOOKUP(A75,$A$2:$A$2336,Table2[Cancer history],"NOT FOUND")</f>
        <v>No</v>
      </c>
      <c r="J75" t="str">
        <f>_xlfn.XLOOKUP(A75,Table3[customer_no],Table3[month],"NOT FOUND")</f>
        <v>Sep</v>
      </c>
      <c r="K75" s="7">
        <f>_xlfn.XLOOKUP(A75,Table3[customer_no],Table3[year_average],"NOT FOUND")</f>
        <v>1962</v>
      </c>
      <c r="L75" cm="1">
        <f t="array" ref="L75">_xlfn.XLOOKUP(A75,Table3[customer_no],'Hospitalisation Details'!$D$2:$D$2344,"NOT FOUND")</f>
        <v>22</v>
      </c>
      <c r="M75" s="33">
        <f>_xlfn.XLOOKUP(A75,Table3[customer_no],Table3[dd/mm/yy],"NOT FOUND")</f>
        <v>22911</v>
      </c>
      <c r="N75">
        <f>_xlfn.XLOOKUP(A75,Table3[customer_no],Table3[age],"NOT FOUND")</f>
        <v>60</v>
      </c>
      <c r="O75" cm="1">
        <f t="array" ref="O75">_xlfn.XLOOKUP(A75,Table3[customer_no],'Hospitalisation Details'!$E$2:$E$2344,"NOT FOUND")</f>
        <v>0</v>
      </c>
      <c r="P75" t="str">
        <f>_xlfn.XLOOKUP(A75,Table3[customer_no],Table3[hsplt_handled],"NOT FOUND")</f>
        <v>tier - 1</v>
      </c>
      <c r="Q75" t="str">
        <f>_xlfn.XLOOKUP(A75,Table3[customer_no],Table3[city_handled],"NOT FOUND")</f>
        <v>tier - 3</v>
      </c>
      <c r="R75" t="str">
        <f>_xlfn.XLOOKUP(A75,Table3[customer_no],Table3[state_id],"NOT FOUND")</f>
        <v>R1011</v>
      </c>
      <c r="S75" s="34" cm="1">
        <f t="array" ref="S75">_xlfn.XLOOKUP(A75,Table3[customer_no],'Hospitalisation Details'!$F$2:$F$2344,"NOT FOUND")</f>
        <v>41794.629999999997</v>
      </c>
      <c r="T75" t="str">
        <f>_xlfn.XLOOKUP(A75,Table2[Customer ID],Table2[BMI_category],"NOT FOUND")</f>
        <v>Obesity</v>
      </c>
      <c r="U75" s="7">
        <f>_xlfn.XLOOKUP(A75,Table2[Customer ID],Table2[no of surgery],"NOT FOUND")</f>
        <v>0</v>
      </c>
      <c r="V75" t="str">
        <f>_xlfn.XLOOKUP(A75,Table2[Customer ID],Table2[smoker_missing],"NOT FOUND")</f>
        <v>yes</v>
      </c>
      <c r="W75" t="str">
        <f t="shared" si="1"/>
        <v>Diabetes</v>
      </c>
      <c r="X75" s="37">
        <f>SUM(Table5[[#This Row],[Title]:[Diabetes Level]])</f>
        <v>66803.09</v>
      </c>
    </row>
    <row r="76" spans="1:24" x14ac:dyDescent="0.25">
      <c r="A76" t="s">
        <v>2298</v>
      </c>
      <c r="B76" t="str">
        <f>VLOOKUP(A76,'Customer Names'!$A$2:$E$2336,3,FALSE)</f>
        <v>Ms.</v>
      </c>
      <c r="C76" t="str">
        <f>_xlfn.XLOOKUP(A76,$A$2:$A$2336,'Customer Names'!$D$2:$D$2336,"NOT FOUND")</f>
        <v>Bethany A</v>
      </c>
      <c r="D76" t="str">
        <f>_xlfn.XLOOKUP(A76,$A$2:$A$2336,'Customer Names'!$E$2:$E$2336,"NOT FOUND")</f>
        <v>Caldwell</v>
      </c>
      <c r="E76" cm="1">
        <f t="array" ref="E76">_xlfn.XLOOKUP(A76,$A$2:$A$2336,Table2[BMI],"NOT FOUND")</f>
        <v>53.61</v>
      </c>
      <c r="F76" cm="1">
        <f t="array" ref="F76">_xlfn.XLOOKUP(A76,$A$2:$A$2336,Table2[HBA1C],"NOT FOUND")</f>
        <v>10.92</v>
      </c>
      <c r="G76" t="str" cm="1">
        <f t="array" ref="G76">_xlfn.XLOOKUP(A76,$A$2:$A$2336,Table2[Heart Issues],"NOT FOUND")</f>
        <v>yes</v>
      </c>
      <c r="H76" t="str" cm="1">
        <f t="array" ref="H76">_xlfn.XLOOKUP(A76,$A$2:$A$2336,Table2[Any Transplants],"NOT FOUND")</f>
        <v>No</v>
      </c>
      <c r="I76" t="str" cm="1">
        <f t="array" ref="I76">_xlfn.XLOOKUP(A76,$A$2:$A$2336,Table2[Cancer history],"NOT FOUND")</f>
        <v>No</v>
      </c>
      <c r="J76" t="str">
        <f>_xlfn.XLOOKUP(A76,Table3[customer_no],Table3[month],"NOT FOUND")</f>
        <v>Sep</v>
      </c>
      <c r="K76" s="7">
        <f>_xlfn.XLOOKUP(A76,Table3[customer_no],Table3[year_average],"NOT FOUND")</f>
        <v>1975</v>
      </c>
      <c r="L76" cm="1">
        <f t="array" ref="L76">_xlfn.XLOOKUP(A76,Table3[customer_no],'Hospitalisation Details'!$D$2:$D$2344,"NOT FOUND")</f>
        <v>29</v>
      </c>
      <c r="M76" s="33">
        <f>_xlfn.XLOOKUP(A76,Table3[customer_no],Table3[dd/mm/yy],"NOT FOUND")</f>
        <v>27666</v>
      </c>
      <c r="N76">
        <f>_xlfn.XLOOKUP(A76,Table3[customer_no],Table3[age],"NOT FOUND")</f>
        <v>47</v>
      </c>
      <c r="O76" cm="1">
        <f t="array" ref="O76">_xlfn.XLOOKUP(A76,Table3[customer_no],'Hospitalisation Details'!$E$2:$E$2344,"NOT FOUND")</f>
        <v>1</v>
      </c>
      <c r="P76" t="str">
        <f>_xlfn.XLOOKUP(A76,Table3[customer_no],Table3[hsplt_handled],"NOT FOUND")</f>
        <v>tier - 1</v>
      </c>
      <c r="Q76" t="str">
        <f>_xlfn.XLOOKUP(A76,Table3[customer_no],Table3[city_handled],"NOT FOUND")</f>
        <v>tier - 1</v>
      </c>
      <c r="R76" t="str">
        <f>_xlfn.XLOOKUP(A76,Table3[customer_no],Table3[state_id],"NOT FOUND")</f>
        <v>R1011</v>
      </c>
      <c r="S76" s="34" cm="1">
        <f t="array" ref="S76">_xlfn.XLOOKUP(A76,Table3[customer_no],'Hospitalisation Details'!$F$2:$F$2344,"NOT FOUND")</f>
        <v>41681.86</v>
      </c>
      <c r="T76" t="str">
        <f>_xlfn.XLOOKUP(A76,Table2[Customer ID],Table2[BMI_category],"NOT FOUND")</f>
        <v>Obesity</v>
      </c>
      <c r="U76" s="7">
        <f>_xlfn.XLOOKUP(A76,Table2[Customer ID],Table2[no of surgery],"NOT FOUND")</f>
        <v>1</v>
      </c>
      <c r="V76" t="str">
        <f>_xlfn.XLOOKUP(A76,Table2[Customer ID],Table2[smoker_missing],"NOT FOUND")</f>
        <v>yes</v>
      </c>
      <c r="W76" t="str">
        <f t="shared" si="1"/>
        <v>Diabetes</v>
      </c>
      <c r="X76" s="37">
        <f>SUM(Table5[[#This Row],[Title]:[Diabetes Level]])</f>
        <v>71465.39</v>
      </c>
    </row>
    <row r="77" spans="1:24" x14ac:dyDescent="0.25">
      <c r="A77" t="s">
        <v>2297</v>
      </c>
      <c r="B77" t="str">
        <f>VLOOKUP(A77,'Customer Names'!$A$2:$E$2336,3,FALSE)</f>
        <v>Mr.</v>
      </c>
      <c r="C77" t="str">
        <f>_xlfn.XLOOKUP(A77,$A$2:$A$2336,'Customer Names'!$D$2:$D$2336,"NOT FOUND")</f>
        <v>Yves</v>
      </c>
      <c r="D77" t="str">
        <f>_xlfn.XLOOKUP(A77,$A$2:$A$2336,'Customer Names'!$E$2:$E$2336,"NOT FOUND")</f>
        <v>Marmillod</v>
      </c>
      <c r="E77" cm="1">
        <f t="array" ref="E77">_xlfn.XLOOKUP(A77,$A$2:$A$2336,Table2[BMI],"NOT FOUND")</f>
        <v>36.19</v>
      </c>
      <c r="F77" cm="1">
        <f t="array" ref="F77">_xlfn.XLOOKUP(A77,$A$2:$A$2336,Table2[HBA1C],"NOT FOUND")</f>
        <v>11.51</v>
      </c>
      <c r="G77" t="str" cm="1">
        <f t="array" ref="G77">_xlfn.XLOOKUP(A77,$A$2:$A$2336,Table2[Heart Issues],"NOT FOUND")</f>
        <v>yes</v>
      </c>
      <c r="H77" t="str" cm="1">
        <f t="array" ref="H77">_xlfn.XLOOKUP(A77,$A$2:$A$2336,Table2[Any Transplants],"NOT FOUND")</f>
        <v>No</v>
      </c>
      <c r="I77" t="str" cm="1">
        <f t="array" ref="I77">_xlfn.XLOOKUP(A77,$A$2:$A$2336,Table2[Cancer history],"NOT FOUND")</f>
        <v>No</v>
      </c>
      <c r="J77" t="str">
        <f>_xlfn.XLOOKUP(A77,Table3[customer_no],Table3[month],"NOT FOUND")</f>
        <v>Nov</v>
      </c>
      <c r="K77" s="7">
        <f>_xlfn.XLOOKUP(A77,Table3[customer_no],Table3[year_average],"NOT FOUND")</f>
        <v>1975</v>
      </c>
      <c r="L77" cm="1">
        <f t="array" ref="L77">_xlfn.XLOOKUP(A77,Table3[customer_no],'Hospitalisation Details'!$D$2:$D$2344,"NOT FOUND")</f>
        <v>14</v>
      </c>
      <c r="M77" s="33">
        <f>_xlfn.XLOOKUP(A77,Table3[customer_no],Table3[dd/mm/yy],"NOT FOUND")</f>
        <v>27712</v>
      </c>
      <c r="N77">
        <f>_xlfn.XLOOKUP(A77,Table3[customer_no],Table3[age],"NOT FOUND")</f>
        <v>47</v>
      </c>
      <c r="O77" cm="1">
        <f t="array" ref="O77">_xlfn.XLOOKUP(A77,Table3[customer_no],'Hospitalisation Details'!$E$2:$E$2344,"NOT FOUND")</f>
        <v>0</v>
      </c>
      <c r="P77" t="str">
        <f>_xlfn.XLOOKUP(A77,Table3[customer_no],Table3[hsplt_handled],"NOT FOUND")</f>
        <v>tier - 1</v>
      </c>
      <c r="Q77" t="str">
        <f>_xlfn.XLOOKUP(A77,Table3[customer_no],Table3[city_handled],"NOT FOUND")</f>
        <v>tier - 2</v>
      </c>
      <c r="R77" t="str">
        <f>_xlfn.XLOOKUP(A77,Table3[customer_no],Table3[state_id],"NOT FOUND")</f>
        <v>R1013</v>
      </c>
      <c r="S77" s="34" cm="1">
        <f t="array" ref="S77">_xlfn.XLOOKUP(A77,Table3[customer_no],'Hospitalisation Details'!$F$2:$F$2344,"NOT FOUND")</f>
        <v>41676.080000000002</v>
      </c>
      <c r="T77" t="str">
        <f>_xlfn.XLOOKUP(A77,Table2[Customer ID],Table2[BMI_category],"NOT FOUND")</f>
        <v>Obesity</v>
      </c>
      <c r="U77" s="7">
        <f>_xlfn.XLOOKUP(A77,Table2[Customer ID],Table2[no of surgery],"NOT FOUND")</f>
        <v>1</v>
      </c>
      <c r="V77" t="str">
        <f>_xlfn.XLOOKUP(A77,Table2[Customer ID],Table2[smoker_missing],"NOT FOUND")</f>
        <v>yes</v>
      </c>
      <c r="W77" t="str">
        <f t="shared" si="1"/>
        <v>Diabetes</v>
      </c>
      <c r="X77" s="37">
        <f>SUM(Table5[[#This Row],[Title]:[Diabetes Level]])</f>
        <v>71472.78</v>
      </c>
    </row>
    <row r="78" spans="1:24" x14ac:dyDescent="0.25">
      <c r="A78" t="s">
        <v>2296</v>
      </c>
      <c r="B78" t="str">
        <f>VLOOKUP(A78,'Customer Names'!$A$2:$E$2336,3,FALSE)</f>
        <v>Ms.</v>
      </c>
      <c r="C78" t="str">
        <f>_xlfn.XLOOKUP(A78,$A$2:$A$2336,'Customer Names'!$D$2:$D$2336,"NOT FOUND")</f>
        <v>Danielle</v>
      </c>
      <c r="D78" t="str">
        <f>_xlfn.XLOOKUP(A78,$A$2:$A$2336,'Customer Names'!$E$2:$E$2336,"NOT FOUND")</f>
        <v>Cloutier-Simons</v>
      </c>
      <c r="E78" cm="1">
        <f t="array" ref="E78">_xlfn.XLOOKUP(A78,$A$2:$A$2336,Table2[BMI],"NOT FOUND")</f>
        <v>34.6</v>
      </c>
      <c r="F78" cm="1">
        <f t="array" ref="F78">_xlfn.XLOOKUP(A78,$A$2:$A$2336,Table2[HBA1C],"NOT FOUND")</f>
        <v>5.99</v>
      </c>
      <c r="G78" t="str" cm="1">
        <f t="array" ref="G78">_xlfn.XLOOKUP(A78,$A$2:$A$2336,Table2[Heart Issues],"NOT FOUND")</f>
        <v>yes</v>
      </c>
      <c r="H78" t="str" cm="1">
        <f t="array" ref="H78">_xlfn.XLOOKUP(A78,$A$2:$A$2336,Table2[Any Transplants],"NOT FOUND")</f>
        <v>No</v>
      </c>
      <c r="I78" t="str" cm="1">
        <f t="array" ref="I78">_xlfn.XLOOKUP(A78,$A$2:$A$2336,Table2[Cancer history],"NOT FOUND")</f>
        <v>No</v>
      </c>
      <c r="J78" t="str">
        <f>_xlfn.XLOOKUP(A78,Table3[customer_no],Table3[month],"NOT FOUND")</f>
        <v>Oct</v>
      </c>
      <c r="K78" s="7">
        <f>_xlfn.XLOOKUP(A78,Table3[customer_no],Table3[year_average],"NOT FOUND")</f>
        <v>1976</v>
      </c>
      <c r="L78" cm="1">
        <f t="array" ref="L78">_xlfn.XLOOKUP(A78,Table3[customer_no],'Hospitalisation Details'!$D$2:$D$2344,"NOT FOUND")</f>
        <v>29</v>
      </c>
      <c r="M78" s="33">
        <f>_xlfn.XLOOKUP(A78,Table3[customer_no],Table3[dd/mm/yy],"NOT FOUND")</f>
        <v>28062</v>
      </c>
      <c r="N78">
        <f>_xlfn.XLOOKUP(A78,Table3[customer_no],Table3[age],"NOT FOUND")</f>
        <v>46</v>
      </c>
      <c r="O78" cm="1">
        <f t="array" ref="O78">_xlfn.XLOOKUP(A78,Table3[customer_no],'Hospitalisation Details'!$E$2:$E$2344,"NOT FOUND")</f>
        <v>1</v>
      </c>
      <c r="P78" t="str">
        <f>_xlfn.XLOOKUP(A78,Table3[customer_no],Table3[hsplt_handled],"NOT FOUND")</f>
        <v>tier - 1</v>
      </c>
      <c r="Q78" t="str">
        <f>_xlfn.XLOOKUP(A78,Table3[customer_no],Table3[city_handled],"NOT FOUND")</f>
        <v>tier - 3</v>
      </c>
      <c r="R78" t="str">
        <f>_xlfn.XLOOKUP(A78,Table3[customer_no],Table3[state_id],"NOT FOUND")</f>
        <v>R1011</v>
      </c>
      <c r="S78" s="34" cm="1">
        <f t="array" ref="S78">_xlfn.XLOOKUP(A78,Table3[customer_no],'Hospitalisation Details'!$F$2:$F$2344,"NOT FOUND")</f>
        <v>41661.599999999999</v>
      </c>
      <c r="T78" t="str">
        <f>_xlfn.XLOOKUP(A78,Table2[Customer ID],Table2[BMI_category],"NOT FOUND")</f>
        <v>Obesity</v>
      </c>
      <c r="U78" s="7">
        <f>_xlfn.XLOOKUP(A78,Table2[Customer ID],Table2[no of surgery],"NOT FOUND")</f>
        <v>0</v>
      </c>
      <c r="V78" t="str">
        <f>_xlfn.XLOOKUP(A78,Table2[Customer ID],Table2[smoker_missing],"NOT FOUND")</f>
        <v>yes</v>
      </c>
      <c r="W78" t="str">
        <f t="shared" si="1"/>
        <v>Prediabetes</v>
      </c>
      <c r="X78" s="37">
        <f>SUM(Table5[[#This Row],[Title]:[Diabetes Level]])</f>
        <v>71816.19</v>
      </c>
    </row>
    <row r="79" spans="1:24" x14ac:dyDescent="0.25">
      <c r="A79" t="s">
        <v>2295</v>
      </c>
      <c r="B79" t="str">
        <f>VLOOKUP(A79,'Customer Names'!$A$2:$E$2336,3,FALSE)</f>
        <v>Ms.</v>
      </c>
      <c r="C79" t="str">
        <f>_xlfn.XLOOKUP(A79,$A$2:$A$2336,'Customer Names'!$D$2:$D$2336,"NOT FOUND")</f>
        <v>Julia</v>
      </c>
      <c r="D79" t="str">
        <f>_xlfn.XLOOKUP(A79,$A$2:$A$2336,'Customer Names'!$E$2:$E$2336,"NOT FOUND")</f>
        <v>Vegas</v>
      </c>
      <c r="E79" cm="1">
        <f t="array" ref="E79">_xlfn.XLOOKUP(A79,$A$2:$A$2336,Table2[BMI],"NOT FOUND")</f>
        <v>54.12</v>
      </c>
      <c r="F79" cm="1">
        <f t="array" ref="F79">_xlfn.XLOOKUP(A79,$A$2:$A$2336,Table2[HBA1C],"NOT FOUND")</f>
        <v>11.57</v>
      </c>
      <c r="G79" t="str" cm="1">
        <f t="array" ref="G79">_xlfn.XLOOKUP(A79,$A$2:$A$2336,Table2[Heart Issues],"NOT FOUND")</f>
        <v>No</v>
      </c>
      <c r="H79" t="str" cm="1">
        <f t="array" ref="H79">_xlfn.XLOOKUP(A79,$A$2:$A$2336,Table2[Any Transplants],"NOT FOUND")</f>
        <v>No</v>
      </c>
      <c r="I79" t="str" cm="1">
        <f t="array" ref="I79">_xlfn.XLOOKUP(A79,$A$2:$A$2336,Table2[Cancer history],"NOT FOUND")</f>
        <v>No</v>
      </c>
      <c r="J79" t="str">
        <f>_xlfn.XLOOKUP(A79,Table3[customer_no],Table3[month],"NOT FOUND")</f>
        <v>Nov</v>
      </c>
      <c r="K79" s="7">
        <f>_xlfn.XLOOKUP(A79,Table3[customer_no],Table3[year_average],"NOT FOUND")</f>
        <v>1974</v>
      </c>
      <c r="L79" cm="1">
        <f t="array" ref="L79">_xlfn.XLOOKUP(A79,Table3[customer_no],'Hospitalisation Details'!$D$2:$D$2344,"NOT FOUND")</f>
        <v>24</v>
      </c>
      <c r="M79" s="33">
        <f>_xlfn.XLOOKUP(A79,Table3[customer_no],Table3[dd/mm/yy],"NOT FOUND")</f>
        <v>27357</v>
      </c>
      <c r="N79">
        <f>_xlfn.XLOOKUP(A79,Table3[customer_no],Table3[age],"NOT FOUND")</f>
        <v>48</v>
      </c>
      <c r="O79" cm="1">
        <f t="array" ref="O79">_xlfn.XLOOKUP(A79,Table3[customer_no],'Hospitalisation Details'!$E$2:$E$2344,"NOT FOUND")</f>
        <v>0</v>
      </c>
      <c r="P79" t="str">
        <f>_xlfn.XLOOKUP(A79,Table3[customer_no],Table3[hsplt_handled],"NOT FOUND")</f>
        <v>tier - 1</v>
      </c>
      <c r="Q79" t="str">
        <f>_xlfn.XLOOKUP(A79,Table3[customer_no],Table3[city_handled],"NOT FOUND")</f>
        <v>tier - 1</v>
      </c>
      <c r="R79" t="str">
        <f>_xlfn.XLOOKUP(A79,Table3[customer_no],Table3[state_id],"NOT FOUND")</f>
        <v>R1011</v>
      </c>
      <c r="S79" s="34" cm="1">
        <f t="array" ref="S79">_xlfn.XLOOKUP(A79,Table3[customer_no],'Hospitalisation Details'!$F$2:$F$2344,"NOT FOUND")</f>
        <v>41636.199999999997</v>
      </c>
      <c r="T79" t="str">
        <f>_xlfn.XLOOKUP(A79,Table2[Customer ID],Table2[BMI_category],"NOT FOUND")</f>
        <v>Obesity</v>
      </c>
      <c r="U79" s="7">
        <f>_xlfn.XLOOKUP(A79,Table2[Customer ID],Table2[no of surgery],"NOT FOUND")</f>
        <v>0</v>
      </c>
      <c r="V79" t="str">
        <f>_xlfn.XLOOKUP(A79,Table2[Customer ID],Table2[smoker_missing],"NOT FOUND")</f>
        <v>yes</v>
      </c>
      <c r="W79" t="str">
        <f t="shared" si="1"/>
        <v>Diabetes</v>
      </c>
      <c r="X79" s="37">
        <f>SUM(Table5[[#This Row],[Title]:[Diabetes Level]])</f>
        <v>71104.89</v>
      </c>
    </row>
    <row r="80" spans="1:24" x14ac:dyDescent="0.25">
      <c r="A80" t="s">
        <v>2294</v>
      </c>
      <c r="B80" t="str">
        <f>VLOOKUP(A80,'Customer Names'!$A$2:$E$2336,3,FALSE)</f>
        <v>Mr.</v>
      </c>
      <c r="C80" t="str">
        <f>_xlfn.XLOOKUP(A80,$A$2:$A$2336,'Customer Names'!$D$2:$D$2336,"NOT FOUND")</f>
        <v>Joshua</v>
      </c>
      <c r="D80" t="str">
        <f>_xlfn.XLOOKUP(A80,$A$2:$A$2336,'Customer Names'!$E$2:$E$2336,"NOT FOUND")</f>
        <v>Cochran</v>
      </c>
      <c r="E80" cm="1">
        <f t="array" ref="E80">_xlfn.XLOOKUP(A80,$A$2:$A$2336,Table2[BMI],"NOT FOUND")</f>
        <v>48.82</v>
      </c>
      <c r="F80" cm="1">
        <f t="array" ref="F80">_xlfn.XLOOKUP(A80,$A$2:$A$2336,Table2[HBA1C],"NOT FOUND")</f>
        <v>6.67</v>
      </c>
      <c r="G80" t="str" cm="1">
        <f t="array" ref="G80">_xlfn.XLOOKUP(A80,$A$2:$A$2336,Table2[Heart Issues],"NOT FOUND")</f>
        <v>yes</v>
      </c>
      <c r="H80" t="str" cm="1">
        <f t="array" ref="H80">_xlfn.XLOOKUP(A80,$A$2:$A$2336,Table2[Any Transplants],"NOT FOUND")</f>
        <v>No</v>
      </c>
      <c r="I80" t="str" cm="1">
        <f t="array" ref="I80">_xlfn.XLOOKUP(A80,$A$2:$A$2336,Table2[Cancer history],"NOT FOUND")</f>
        <v>No</v>
      </c>
      <c r="J80" t="str">
        <f>_xlfn.XLOOKUP(A80,Table3[customer_no],Table3[month],"NOT FOUND")</f>
        <v>Dec</v>
      </c>
      <c r="K80" s="7">
        <f>_xlfn.XLOOKUP(A80,Table3[customer_no],Table3[year_average],"NOT FOUND")</f>
        <v>1967</v>
      </c>
      <c r="L80" cm="1">
        <f t="array" ref="L80">_xlfn.XLOOKUP(A80,Table3[customer_no],'Hospitalisation Details'!$D$2:$D$2344,"NOT FOUND")</f>
        <v>22</v>
      </c>
      <c r="M80" s="33">
        <f>_xlfn.XLOOKUP(A80,Table3[customer_no],Table3[dd/mm/yy],"NOT FOUND")</f>
        <v>24828</v>
      </c>
      <c r="N80">
        <f>_xlfn.XLOOKUP(A80,Table3[customer_no],Table3[age],"NOT FOUND")</f>
        <v>55</v>
      </c>
      <c r="O80" cm="1">
        <f t="array" ref="O80">_xlfn.XLOOKUP(A80,Table3[customer_no],'Hospitalisation Details'!$E$2:$E$2344,"NOT FOUND")</f>
        <v>0</v>
      </c>
      <c r="P80" t="str">
        <f>_xlfn.XLOOKUP(A80,Table3[customer_no],Table3[hsplt_handled],"NOT FOUND")</f>
        <v>tier - 1</v>
      </c>
      <c r="Q80" t="str">
        <f>_xlfn.XLOOKUP(A80,Table3[customer_no],Table3[city_handled],"NOT FOUND")</f>
        <v>tier - 2</v>
      </c>
      <c r="R80" t="str">
        <f>_xlfn.XLOOKUP(A80,Table3[customer_no],Table3[state_id],"NOT FOUND")</f>
        <v>R1011</v>
      </c>
      <c r="S80" s="34" cm="1">
        <f t="array" ref="S80">_xlfn.XLOOKUP(A80,Table3[customer_no],'Hospitalisation Details'!$F$2:$F$2344,"NOT FOUND")</f>
        <v>41505.15</v>
      </c>
      <c r="T80" t="str">
        <f>_xlfn.XLOOKUP(A80,Table2[Customer ID],Table2[BMI_category],"NOT FOUND")</f>
        <v>Obesity</v>
      </c>
      <c r="U80" s="7">
        <f>_xlfn.XLOOKUP(A80,Table2[Customer ID],Table2[no of surgery],"NOT FOUND")</f>
        <v>0</v>
      </c>
      <c r="V80" t="str">
        <f>_xlfn.XLOOKUP(A80,Table2[Customer ID],Table2[smoker_missing],"NOT FOUND")</f>
        <v>yes</v>
      </c>
      <c r="W80" t="str">
        <f t="shared" si="1"/>
        <v>Diabetes</v>
      </c>
      <c r="X80" s="37">
        <f>SUM(Table5[[#This Row],[Title]:[Diabetes Level]])</f>
        <v>68432.639999999999</v>
      </c>
    </row>
    <row r="81" spans="1:24" x14ac:dyDescent="0.25">
      <c r="A81" t="s">
        <v>2293</v>
      </c>
      <c r="B81" t="str">
        <f>VLOOKUP(A81,'Customer Names'!$A$2:$E$2336,3,FALSE)</f>
        <v>Ms.</v>
      </c>
      <c r="C81" t="str">
        <f>_xlfn.XLOOKUP(A81,$A$2:$A$2336,'Customer Names'!$D$2:$D$2336,"NOT FOUND")</f>
        <v>Jennifer</v>
      </c>
      <c r="D81" t="str">
        <f>_xlfn.XLOOKUP(A81,$A$2:$A$2336,'Customer Names'!$E$2:$E$2336,"NOT FOUND")</f>
        <v>Holtzapple</v>
      </c>
      <c r="E81" cm="1">
        <f t="array" ref="E81">_xlfn.XLOOKUP(A81,$A$2:$A$2336,Table2[BMI],"NOT FOUND")</f>
        <v>51.01</v>
      </c>
      <c r="F81" cm="1">
        <f t="array" ref="F81">_xlfn.XLOOKUP(A81,$A$2:$A$2336,Table2[HBA1C],"NOT FOUND")</f>
        <v>9.1999999999999993</v>
      </c>
      <c r="G81" t="str" cm="1">
        <f t="array" ref="G81">_xlfn.XLOOKUP(A81,$A$2:$A$2336,Table2[Heart Issues],"NOT FOUND")</f>
        <v>No</v>
      </c>
      <c r="H81" t="str" cm="1">
        <f t="array" ref="H81">_xlfn.XLOOKUP(A81,$A$2:$A$2336,Table2[Any Transplants],"NOT FOUND")</f>
        <v>No</v>
      </c>
      <c r="I81" t="str" cm="1">
        <f t="array" ref="I81">_xlfn.XLOOKUP(A81,$A$2:$A$2336,Table2[Cancer history],"NOT FOUND")</f>
        <v>No</v>
      </c>
      <c r="J81" t="str">
        <f>_xlfn.XLOOKUP(A81,Table3[customer_no],Table3[month],"NOT FOUND")</f>
        <v>Oct</v>
      </c>
      <c r="K81" s="7">
        <f>_xlfn.XLOOKUP(A81,Table3[customer_no],Table3[year_average],"NOT FOUND")</f>
        <v>1971</v>
      </c>
      <c r="L81" cm="1">
        <f t="array" ref="L81">_xlfn.XLOOKUP(A81,Table3[customer_no],'Hospitalisation Details'!$D$2:$D$2344,"NOT FOUND")</f>
        <v>16</v>
      </c>
      <c r="M81" s="33">
        <f>_xlfn.XLOOKUP(A81,Table3[customer_no],Table3[dd/mm/yy],"NOT FOUND")</f>
        <v>26222</v>
      </c>
      <c r="N81">
        <f>_xlfn.XLOOKUP(A81,Table3[customer_no],Table3[age],"NOT FOUND")</f>
        <v>51</v>
      </c>
      <c r="O81" cm="1">
        <f t="array" ref="O81">_xlfn.XLOOKUP(A81,Table3[customer_no],'Hospitalisation Details'!$E$2:$E$2344,"NOT FOUND")</f>
        <v>0</v>
      </c>
      <c r="P81" t="str">
        <f>_xlfn.XLOOKUP(A81,Table3[customer_no],Table3[hsplt_handled],"NOT FOUND")</f>
        <v>tier - 1</v>
      </c>
      <c r="Q81" t="str">
        <f>_xlfn.XLOOKUP(A81,Table3[customer_no],Table3[city_handled],"NOT FOUND")</f>
        <v>tier - 2</v>
      </c>
      <c r="R81" t="str">
        <f>_xlfn.XLOOKUP(A81,Table3[customer_no],Table3[state_id],"NOT FOUND")</f>
        <v>R1011</v>
      </c>
      <c r="S81" s="34" cm="1">
        <f t="array" ref="S81">_xlfn.XLOOKUP(A81,Table3[customer_no],'Hospitalisation Details'!$F$2:$F$2344,"NOT FOUND")</f>
        <v>41351.879999999997</v>
      </c>
      <c r="T81" t="str">
        <f>_xlfn.XLOOKUP(A81,Table2[Customer ID],Table2[BMI_category],"NOT FOUND")</f>
        <v>Obesity</v>
      </c>
      <c r="U81" s="7">
        <f>_xlfn.XLOOKUP(A81,Table2[Customer ID],Table2[no of surgery],"NOT FOUND")</f>
        <v>0</v>
      </c>
      <c r="V81" t="str">
        <f>_xlfn.XLOOKUP(A81,Table2[Customer ID],Table2[smoker_missing],"NOT FOUND")</f>
        <v>yes</v>
      </c>
      <c r="W81" t="str">
        <f t="shared" si="1"/>
        <v>Diabetes</v>
      </c>
      <c r="X81" s="37">
        <f>SUM(Table5[[#This Row],[Title]:[Diabetes Level]])</f>
        <v>69672.09</v>
      </c>
    </row>
    <row r="82" spans="1:24" x14ac:dyDescent="0.25">
      <c r="A82" t="s">
        <v>2292</v>
      </c>
      <c r="B82" t="str">
        <f>VLOOKUP(A82,'Customer Names'!$A$2:$E$2336,3,FALSE)</f>
        <v>Ms.</v>
      </c>
      <c r="C82" t="str">
        <f>_xlfn.XLOOKUP(A82,$A$2:$A$2336,'Customer Names'!$D$2:$D$2336,"NOT FOUND")</f>
        <v>Gwen M.</v>
      </c>
      <c r="D82" t="str">
        <f>_xlfn.XLOOKUP(A82,$A$2:$A$2336,'Customer Names'!$E$2:$E$2336,"NOT FOUND")</f>
        <v>Meyer</v>
      </c>
      <c r="E82" cm="1">
        <f t="array" ref="E82">_xlfn.XLOOKUP(A82,$A$2:$A$2336,Table2[BMI],"NOT FOUND")</f>
        <v>45.65</v>
      </c>
      <c r="F82" cm="1">
        <f t="array" ref="F82">_xlfn.XLOOKUP(A82,$A$2:$A$2336,Table2[HBA1C],"NOT FOUND")</f>
        <v>5.1100000000000003</v>
      </c>
      <c r="G82" t="str" cm="1">
        <f t="array" ref="G82">_xlfn.XLOOKUP(A82,$A$2:$A$2336,Table2[Heart Issues],"NOT FOUND")</f>
        <v>yes</v>
      </c>
      <c r="H82" t="str" cm="1">
        <f t="array" ref="H82">_xlfn.XLOOKUP(A82,$A$2:$A$2336,Table2[Any Transplants],"NOT FOUND")</f>
        <v>No</v>
      </c>
      <c r="I82" t="str" cm="1">
        <f t="array" ref="I82">_xlfn.XLOOKUP(A82,$A$2:$A$2336,Table2[Cancer history],"NOT FOUND")</f>
        <v>No</v>
      </c>
      <c r="J82" t="str">
        <f>_xlfn.XLOOKUP(A82,Table3[customer_no],Table3[month],"NOT FOUND")</f>
        <v>Oct</v>
      </c>
      <c r="K82" s="7">
        <f>_xlfn.XLOOKUP(A82,Table3[customer_no],Table3[year_average],"NOT FOUND")</f>
        <v>1964</v>
      </c>
      <c r="L82" cm="1">
        <f t="array" ref="L82">_xlfn.XLOOKUP(A82,Table3[customer_no],'Hospitalisation Details'!$D$2:$D$2344,"NOT FOUND")</f>
        <v>7</v>
      </c>
      <c r="M82" s="33">
        <f>_xlfn.XLOOKUP(A82,Table3[customer_no],Table3[dd/mm/yy],"NOT FOUND")</f>
        <v>23657</v>
      </c>
      <c r="N82">
        <f>_xlfn.XLOOKUP(A82,Table3[customer_no],Table3[age],"NOT FOUND")</f>
        <v>58</v>
      </c>
      <c r="O82" cm="1">
        <f t="array" ref="O82">_xlfn.XLOOKUP(A82,Table3[customer_no],'Hospitalisation Details'!$E$2:$E$2344,"NOT FOUND")</f>
        <v>0</v>
      </c>
      <c r="P82" t="str">
        <f>_xlfn.XLOOKUP(A82,Table3[customer_no],Table3[hsplt_handled],"NOT FOUND")</f>
        <v>tier - 1</v>
      </c>
      <c r="Q82" t="str">
        <f>_xlfn.XLOOKUP(A82,Table3[customer_no],Table3[city_handled],"NOT FOUND")</f>
        <v>tier - 2</v>
      </c>
      <c r="R82" t="str">
        <f>_xlfn.XLOOKUP(A82,Table3[customer_no],Table3[state_id],"NOT FOUND")</f>
        <v>R1011</v>
      </c>
      <c r="S82" s="34" cm="1">
        <f t="array" ref="S82">_xlfn.XLOOKUP(A82,Table3[customer_no],'Hospitalisation Details'!$F$2:$F$2344,"NOT FOUND")</f>
        <v>41331.79</v>
      </c>
      <c r="T82" t="str">
        <f>_xlfn.XLOOKUP(A82,Table2[Customer ID],Table2[BMI_category],"NOT FOUND")</f>
        <v>Obesity</v>
      </c>
      <c r="U82" s="7">
        <f>_xlfn.XLOOKUP(A82,Table2[Customer ID],Table2[no of surgery],"NOT FOUND")</f>
        <v>1</v>
      </c>
      <c r="V82" t="str">
        <f>_xlfn.XLOOKUP(A82,Table2[Customer ID],Table2[smoker_missing],"NOT FOUND")</f>
        <v>yes</v>
      </c>
      <c r="W82" t="str">
        <f t="shared" si="1"/>
        <v>Normal</v>
      </c>
      <c r="X82" s="37">
        <f>SUM(Table5[[#This Row],[Title]:[Diabetes Level]])</f>
        <v>67069.55</v>
      </c>
    </row>
    <row r="83" spans="1:24" x14ac:dyDescent="0.25">
      <c r="A83" t="s">
        <v>2291</v>
      </c>
      <c r="B83" t="str">
        <f>VLOOKUP(A83,'Customer Names'!$A$2:$E$2336,3,FALSE)</f>
        <v>Mr.</v>
      </c>
      <c r="C83" t="str">
        <f>_xlfn.XLOOKUP(A83,$A$2:$A$2336,'Customer Names'!$D$2:$D$2336,"NOT FOUND")</f>
        <v>Patrick</v>
      </c>
      <c r="D83" t="str">
        <f>_xlfn.XLOOKUP(A83,$A$2:$A$2336,'Customer Names'!$E$2:$E$2336,"NOT FOUND")</f>
        <v>Brickley</v>
      </c>
      <c r="E83" cm="1">
        <f t="array" ref="E83">_xlfn.XLOOKUP(A83,$A$2:$A$2336,Table2[BMI],"NOT FOUND")</f>
        <v>52.9</v>
      </c>
      <c r="F83" cm="1">
        <f t="array" ref="F83">_xlfn.XLOOKUP(A83,$A$2:$A$2336,Table2[HBA1C],"NOT FOUND")</f>
        <v>5.34</v>
      </c>
      <c r="G83" t="str" cm="1">
        <f t="array" ref="G83">_xlfn.XLOOKUP(A83,$A$2:$A$2336,Table2[Heart Issues],"NOT FOUND")</f>
        <v>No</v>
      </c>
      <c r="H83" t="str" cm="1">
        <f t="array" ref="H83">_xlfn.XLOOKUP(A83,$A$2:$A$2336,Table2[Any Transplants],"NOT FOUND")</f>
        <v>No</v>
      </c>
      <c r="I83" t="str" cm="1">
        <f t="array" ref="I83">_xlfn.XLOOKUP(A83,$A$2:$A$2336,Table2[Cancer history],"NOT FOUND")</f>
        <v>No</v>
      </c>
      <c r="J83" t="str">
        <f>_xlfn.XLOOKUP(A83,Table3[customer_no],Table3[month],"NOT FOUND")</f>
        <v>Aug</v>
      </c>
      <c r="K83" s="7">
        <f>_xlfn.XLOOKUP(A83,Table3[customer_no],Table3[year_average],"NOT FOUND")</f>
        <v>1977</v>
      </c>
      <c r="L83" cm="1">
        <f t="array" ref="L83">_xlfn.XLOOKUP(A83,Table3[customer_no],'Hospitalisation Details'!$D$2:$D$2344,"NOT FOUND")</f>
        <v>27</v>
      </c>
      <c r="M83" s="33">
        <f>_xlfn.XLOOKUP(A83,Table3[customer_no],Table3[dd/mm/yy],"NOT FOUND")</f>
        <v>28364</v>
      </c>
      <c r="N83">
        <f>_xlfn.XLOOKUP(A83,Table3[customer_no],Table3[age],"NOT FOUND")</f>
        <v>45</v>
      </c>
      <c r="O83" cm="1">
        <f t="array" ref="O83">_xlfn.XLOOKUP(A83,Table3[customer_no],'Hospitalisation Details'!$E$2:$E$2344,"NOT FOUND")</f>
        <v>2</v>
      </c>
      <c r="P83" t="str">
        <f>_xlfn.XLOOKUP(A83,Table3[customer_no],Table3[hsplt_handled],"NOT FOUND")</f>
        <v>tier - 1</v>
      </c>
      <c r="Q83" t="str">
        <f>_xlfn.XLOOKUP(A83,Table3[customer_no],Table3[city_handled],"NOT FOUND")</f>
        <v>tier - 2</v>
      </c>
      <c r="R83" t="str">
        <f>_xlfn.XLOOKUP(A83,Table3[customer_no],Table3[state_id],"NOT FOUND")</f>
        <v>R1011</v>
      </c>
      <c r="S83" s="34" cm="1">
        <f t="array" ref="S83">_xlfn.XLOOKUP(A83,Table3[customer_no],'Hospitalisation Details'!$F$2:$F$2344,"NOT FOUND")</f>
        <v>41271.5</v>
      </c>
      <c r="T83" t="str">
        <f>_xlfn.XLOOKUP(A83,Table2[Customer ID],Table2[BMI_category],"NOT FOUND")</f>
        <v>Obesity</v>
      </c>
      <c r="U83" s="7">
        <f>_xlfn.XLOOKUP(A83,Table2[Customer ID],Table2[no of surgery],"NOT FOUND")</f>
        <v>0</v>
      </c>
      <c r="V83" t="str">
        <f>_xlfn.XLOOKUP(A83,Table2[Customer ID],Table2[smoker_missing],"NOT FOUND")</f>
        <v>yes</v>
      </c>
      <c r="W83" t="str">
        <f t="shared" si="1"/>
        <v>Normal</v>
      </c>
      <c r="X83" s="37">
        <f>SUM(Table5[[#This Row],[Title]:[Diabetes Level]])</f>
        <v>71744.739999999991</v>
      </c>
    </row>
    <row r="84" spans="1:24" x14ac:dyDescent="0.25">
      <c r="A84" t="s">
        <v>2290</v>
      </c>
      <c r="B84" t="str">
        <f>VLOOKUP(A84,'Customer Names'!$A$2:$E$2336,3,FALSE)</f>
        <v>Ms.</v>
      </c>
      <c r="C84" t="str">
        <f>_xlfn.XLOOKUP(A84,$A$2:$A$2336,'Customer Names'!$D$2:$D$2336,"NOT FOUND")</f>
        <v>Kate</v>
      </c>
      <c r="D84" t="str">
        <f>_xlfn.XLOOKUP(A84,$A$2:$A$2336,'Customer Names'!$E$2:$E$2336,"NOT FOUND")</f>
        <v>Magee</v>
      </c>
      <c r="E84" cm="1">
        <f t="array" ref="E84">_xlfn.XLOOKUP(A84,$A$2:$A$2336,Table2[BMI],"NOT FOUND")</f>
        <v>45.41</v>
      </c>
      <c r="F84" cm="1">
        <f t="array" ref="F84">_xlfn.XLOOKUP(A84,$A$2:$A$2336,Table2[HBA1C],"NOT FOUND")</f>
        <v>4.03</v>
      </c>
      <c r="G84" t="str" cm="1">
        <f t="array" ref="G84">_xlfn.XLOOKUP(A84,$A$2:$A$2336,Table2[Heart Issues],"NOT FOUND")</f>
        <v>yes</v>
      </c>
      <c r="H84" t="str" cm="1">
        <f t="array" ref="H84">_xlfn.XLOOKUP(A84,$A$2:$A$2336,Table2[Any Transplants],"NOT FOUND")</f>
        <v>No</v>
      </c>
      <c r="I84" t="str" cm="1">
        <f t="array" ref="I84">_xlfn.XLOOKUP(A84,$A$2:$A$2336,Table2[Cancer history],"NOT FOUND")</f>
        <v>No</v>
      </c>
      <c r="J84" t="str">
        <f>_xlfn.XLOOKUP(A84,Table3[customer_no],Table3[month],"NOT FOUND")</f>
        <v>Jun</v>
      </c>
      <c r="K84" s="7">
        <f>_xlfn.XLOOKUP(A84,Table3[customer_no],Table3[year_average],"NOT FOUND")</f>
        <v>1964</v>
      </c>
      <c r="L84" cm="1">
        <f t="array" ref="L84">_xlfn.XLOOKUP(A84,Table3[customer_no],'Hospitalisation Details'!$D$2:$D$2344,"NOT FOUND")</f>
        <v>6</v>
      </c>
      <c r="M84" s="33">
        <f>_xlfn.XLOOKUP(A84,Table3[customer_no],Table3[dd/mm/yy],"NOT FOUND")</f>
        <v>23534</v>
      </c>
      <c r="N84">
        <f>_xlfn.XLOOKUP(A84,Table3[customer_no],Table3[age],"NOT FOUND")</f>
        <v>59</v>
      </c>
      <c r="O84" cm="1">
        <f t="array" ref="O84">_xlfn.XLOOKUP(A84,Table3[customer_no],'Hospitalisation Details'!$E$2:$E$2344,"NOT FOUND")</f>
        <v>0</v>
      </c>
      <c r="P84" t="str">
        <f>_xlfn.XLOOKUP(A84,Table3[customer_no],Table3[hsplt_handled],"NOT FOUND")</f>
        <v>tier - 1</v>
      </c>
      <c r="Q84" t="str">
        <f>_xlfn.XLOOKUP(A84,Table3[customer_no],Table3[city_handled],"NOT FOUND")</f>
        <v>tier - 3</v>
      </c>
      <c r="R84" t="str">
        <f>_xlfn.XLOOKUP(A84,Table3[customer_no],Table3[state_id],"NOT FOUND")</f>
        <v>R1011</v>
      </c>
      <c r="S84" s="34" cm="1">
        <f t="array" ref="S84">_xlfn.XLOOKUP(A84,Table3[customer_no],'Hospitalisation Details'!$F$2:$F$2344,"NOT FOUND")</f>
        <v>41250.39</v>
      </c>
      <c r="T84" t="str">
        <f>_xlfn.XLOOKUP(A84,Table2[Customer ID],Table2[BMI_category],"NOT FOUND")</f>
        <v>Obesity</v>
      </c>
      <c r="U84" s="7">
        <f>_xlfn.XLOOKUP(A84,Table2[Customer ID],Table2[no of surgery],"NOT FOUND")</f>
        <v>1</v>
      </c>
      <c r="V84" t="str">
        <f>_xlfn.XLOOKUP(A84,Table2[Customer ID],Table2[smoker_missing],"NOT FOUND")</f>
        <v>yes</v>
      </c>
      <c r="W84" t="str">
        <f t="shared" si="1"/>
        <v>Normal</v>
      </c>
      <c r="X84" s="37">
        <f>SUM(Table5[[#This Row],[Title]:[Diabetes Level]])</f>
        <v>66863.83</v>
      </c>
    </row>
    <row r="85" spans="1:24" x14ac:dyDescent="0.25">
      <c r="A85" t="s">
        <v>2289</v>
      </c>
      <c r="B85" t="str">
        <f>VLOOKUP(A85,'Customer Names'!$A$2:$E$2336,3,FALSE)</f>
        <v>Mr.</v>
      </c>
      <c r="C85" t="str">
        <f>_xlfn.XLOOKUP(A85,$A$2:$A$2336,'Customer Names'!$D$2:$D$2336,"NOT FOUND")</f>
        <v>Kevin</v>
      </c>
      <c r="D85" t="str">
        <f>_xlfn.XLOOKUP(A85,$A$2:$A$2336,'Customer Names'!$E$2:$E$2336,"NOT FOUND")</f>
        <v>Thoma</v>
      </c>
      <c r="E85" cm="1">
        <f t="array" ref="E85">_xlfn.XLOOKUP(A85,$A$2:$A$2336,Table2[BMI],"NOT FOUND")</f>
        <v>49.41</v>
      </c>
      <c r="F85" cm="1">
        <f t="array" ref="F85">_xlfn.XLOOKUP(A85,$A$2:$A$2336,Table2[HBA1C],"NOT FOUND")</f>
        <v>4.2300000000000004</v>
      </c>
      <c r="G85" t="str" cm="1">
        <f t="array" ref="G85">_xlfn.XLOOKUP(A85,$A$2:$A$2336,Table2[Heart Issues],"NOT FOUND")</f>
        <v>yes</v>
      </c>
      <c r="H85" t="str" cm="1">
        <f t="array" ref="H85">_xlfn.XLOOKUP(A85,$A$2:$A$2336,Table2[Any Transplants],"NOT FOUND")</f>
        <v>No</v>
      </c>
      <c r="I85" t="str" cm="1">
        <f t="array" ref="I85">_xlfn.XLOOKUP(A85,$A$2:$A$2336,Table2[Cancer history],"NOT FOUND")</f>
        <v>Yes</v>
      </c>
      <c r="J85" t="str">
        <f>_xlfn.XLOOKUP(A85,Table3[customer_no],Table3[month],"NOT FOUND")</f>
        <v>Aug</v>
      </c>
      <c r="K85" s="7">
        <f>_xlfn.XLOOKUP(A85,Table3[customer_no],Table3[year_average],"NOT FOUND")</f>
        <v>1969</v>
      </c>
      <c r="L85" cm="1">
        <f t="array" ref="L85">_xlfn.XLOOKUP(A85,Table3[customer_no],'Hospitalisation Details'!$D$2:$D$2344,"NOT FOUND")</f>
        <v>8</v>
      </c>
      <c r="M85" s="33">
        <f>_xlfn.XLOOKUP(A85,Table3[customer_no],Table3[dd/mm/yy],"NOT FOUND")</f>
        <v>25423</v>
      </c>
      <c r="N85">
        <f>_xlfn.XLOOKUP(A85,Table3[customer_no],Table3[age],"NOT FOUND")</f>
        <v>53</v>
      </c>
      <c r="O85" cm="1">
        <f t="array" ref="O85">_xlfn.XLOOKUP(A85,Table3[customer_no],'Hospitalisation Details'!$E$2:$E$2344,"NOT FOUND")</f>
        <v>0</v>
      </c>
      <c r="P85" t="str">
        <f>_xlfn.XLOOKUP(A85,Table3[customer_no],Table3[hsplt_handled],"NOT FOUND")</f>
        <v>tier - 1</v>
      </c>
      <c r="Q85" t="str">
        <f>_xlfn.XLOOKUP(A85,Table3[customer_no],Table3[city_handled],"NOT FOUND")</f>
        <v>tier - 2</v>
      </c>
      <c r="R85" t="str">
        <f>_xlfn.XLOOKUP(A85,Table3[customer_no],Table3[state_id],"NOT FOUND")</f>
        <v>R1011</v>
      </c>
      <c r="S85" s="34" cm="1">
        <f t="array" ref="S85">_xlfn.XLOOKUP(A85,Table3[customer_no],'Hospitalisation Details'!$F$2:$F$2344,"NOT FOUND")</f>
        <v>41191.57</v>
      </c>
      <c r="T85" t="str">
        <f>_xlfn.XLOOKUP(A85,Table2[Customer ID],Table2[BMI_category],"NOT FOUND")</f>
        <v>Obesity</v>
      </c>
      <c r="U85" s="7">
        <f>_xlfn.XLOOKUP(A85,Table2[Customer ID],Table2[no of surgery],"NOT FOUND")</f>
        <v>1</v>
      </c>
      <c r="V85" t="str">
        <f>_xlfn.XLOOKUP(A85,Table2[Customer ID],Table2[smoker_missing],"NOT FOUND")</f>
        <v>yes</v>
      </c>
      <c r="W85" t="str">
        <f t="shared" si="1"/>
        <v>Normal</v>
      </c>
      <c r="X85" s="37">
        <f>SUM(Table5[[#This Row],[Title]:[Diabetes Level]])</f>
        <v>68699.209999999992</v>
      </c>
    </row>
    <row r="86" spans="1:24" x14ac:dyDescent="0.25">
      <c r="A86" t="s">
        <v>2288</v>
      </c>
      <c r="B86" t="str">
        <f>VLOOKUP(A86,'Customer Names'!$A$2:$E$2336,3,FALSE)</f>
        <v>Mr.</v>
      </c>
      <c r="C86" t="str">
        <f>_xlfn.XLOOKUP(A86,$A$2:$A$2336,'Customer Names'!$D$2:$D$2336,"NOT FOUND")</f>
        <v>Stephen II</v>
      </c>
      <c r="D86" t="str">
        <f>_xlfn.XLOOKUP(A86,$A$2:$A$2336,'Customer Names'!$E$2:$E$2336,"NOT FOUND")</f>
        <v>Heagy</v>
      </c>
      <c r="E86" cm="1">
        <f t="array" ref="E86">_xlfn.XLOOKUP(A86,$A$2:$A$2336,Table2[BMI],"NOT FOUND")</f>
        <v>31.824999999999999</v>
      </c>
      <c r="F86" cm="1">
        <f t="array" ref="F86">_xlfn.XLOOKUP(A86,$A$2:$A$2336,Table2[HBA1C],"NOT FOUND")</f>
        <v>4.0599999999999996</v>
      </c>
      <c r="G86" t="str" cm="1">
        <f t="array" ref="G86">_xlfn.XLOOKUP(A86,$A$2:$A$2336,Table2[Heart Issues],"NOT FOUND")</f>
        <v>No</v>
      </c>
      <c r="H86" t="str" cm="1">
        <f t="array" ref="H86">_xlfn.XLOOKUP(A86,$A$2:$A$2336,Table2[Any Transplants],"NOT FOUND")</f>
        <v>No</v>
      </c>
      <c r="I86" t="str" cm="1">
        <f t="array" ref="I86">_xlfn.XLOOKUP(A86,$A$2:$A$2336,Table2[Cancer history],"NOT FOUND")</f>
        <v>No</v>
      </c>
      <c r="J86" t="str">
        <f>_xlfn.XLOOKUP(A86,Table3[customer_no],Table3[month],"NOT FOUND")</f>
        <v>Sep</v>
      </c>
      <c r="K86" s="7">
        <f>_xlfn.XLOOKUP(A86,Table3[customer_no],Table3[year_average],"NOT FOUND")</f>
        <v>1972</v>
      </c>
      <c r="L86" cm="1">
        <f t="array" ref="L86">_xlfn.XLOOKUP(A86,Table3[customer_no],'Hospitalisation Details'!$D$2:$D$2344,"NOT FOUND")</f>
        <v>6</v>
      </c>
      <c r="M86" s="33">
        <f>_xlfn.XLOOKUP(A86,Table3[customer_no],Table3[dd/mm/yy],"NOT FOUND")</f>
        <v>26548</v>
      </c>
      <c r="N86">
        <f>_xlfn.XLOOKUP(A86,Table3[customer_no],Table3[age],"NOT FOUND")</f>
        <v>50</v>
      </c>
      <c r="O86" cm="1">
        <f t="array" ref="O86">_xlfn.XLOOKUP(A86,Table3[customer_no],'Hospitalisation Details'!$E$2:$E$2344,"NOT FOUND")</f>
        <v>0</v>
      </c>
      <c r="P86" t="str">
        <f>_xlfn.XLOOKUP(A86,Table3[customer_no],Table3[hsplt_handled],"NOT FOUND")</f>
        <v>tier - 1</v>
      </c>
      <c r="Q86" t="str">
        <f>_xlfn.XLOOKUP(A86,Table3[customer_no],Table3[city_handled],"NOT FOUND")</f>
        <v>tier - 3</v>
      </c>
      <c r="R86" t="str">
        <f>_xlfn.XLOOKUP(A86,Table3[customer_no],Table3[state_id],"NOT FOUND")</f>
        <v>R1016</v>
      </c>
      <c r="S86" s="34" cm="1">
        <f t="array" ref="S86">_xlfn.XLOOKUP(A86,Table3[customer_no],'Hospitalisation Details'!$F$2:$F$2344,"NOT FOUND")</f>
        <v>41097.160000000003</v>
      </c>
      <c r="T86" t="str">
        <f>_xlfn.XLOOKUP(A86,Table2[Customer ID],Table2[BMI_category],"NOT FOUND")</f>
        <v>Obesity</v>
      </c>
      <c r="U86" s="7">
        <f>_xlfn.XLOOKUP(A86,Table2[Customer ID],Table2[no of surgery],"NOT FOUND")</f>
        <v>2</v>
      </c>
      <c r="V86" t="str">
        <f>_xlfn.XLOOKUP(A86,Table2[Customer ID],Table2[smoker_missing],"NOT FOUND")</f>
        <v>yes</v>
      </c>
      <c r="W86" t="str">
        <f t="shared" si="1"/>
        <v>Normal</v>
      </c>
      <c r="X86" s="37">
        <f>SUM(Table5[[#This Row],[Title]:[Diabetes Level]])</f>
        <v>69711.044999999998</v>
      </c>
    </row>
    <row r="87" spans="1:24" x14ac:dyDescent="0.25">
      <c r="A87" t="s">
        <v>2287</v>
      </c>
      <c r="B87" t="str">
        <f>VLOOKUP(A87,'Customer Names'!$A$2:$E$2336,3,FALSE)</f>
        <v>Mr.</v>
      </c>
      <c r="C87" t="str">
        <f>_xlfn.XLOOKUP(A87,$A$2:$A$2336,'Customer Names'!$D$2:$D$2336,"NOT FOUND")</f>
        <v>Philip</v>
      </c>
      <c r="D87" t="str">
        <f>_xlfn.XLOOKUP(A87,$A$2:$A$2336,'Customer Names'!$E$2:$E$2336,"NOT FOUND")</f>
        <v>Regnier</v>
      </c>
      <c r="E87" cm="1">
        <f t="array" ref="E87">_xlfn.XLOOKUP(A87,$A$2:$A$2336,Table2[BMI],"NOT FOUND")</f>
        <v>51.28</v>
      </c>
      <c r="F87" cm="1">
        <f t="array" ref="F87">_xlfn.XLOOKUP(A87,$A$2:$A$2336,Table2[HBA1C],"NOT FOUND")</f>
        <v>4.68</v>
      </c>
      <c r="G87" t="str" cm="1">
        <f t="array" ref="G87">_xlfn.XLOOKUP(A87,$A$2:$A$2336,Table2[Heart Issues],"NOT FOUND")</f>
        <v>No</v>
      </c>
      <c r="H87" t="str" cm="1">
        <f t="array" ref="H87">_xlfn.XLOOKUP(A87,$A$2:$A$2336,Table2[Any Transplants],"NOT FOUND")</f>
        <v>No</v>
      </c>
      <c r="I87" t="str" cm="1">
        <f t="array" ref="I87">_xlfn.XLOOKUP(A87,$A$2:$A$2336,Table2[Cancer history],"NOT FOUND")</f>
        <v>No</v>
      </c>
      <c r="J87" t="str">
        <f>_xlfn.XLOOKUP(A87,Table3[customer_no],Table3[month],"NOT FOUND")</f>
        <v>Aug</v>
      </c>
      <c r="K87" s="7">
        <f>_xlfn.XLOOKUP(A87,Table3[customer_no],Table3[year_average],"NOT FOUND")</f>
        <v>1972</v>
      </c>
      <c r="L87" cm="1">
        <f t="array" ref="L87">_xlfn.XLOOKUP(A87,Table3[customer_no],'Hospitalisation Details'!$D$2:$D$2344,"NOT FOUND")</f>
        <v>12</v>
      </c>
      <c r="M87" s="33">
        <f>_xlfn.XLOOKUP(A87,Table3[customer_no],Table3[dd/mm/yy],"NOT FOUND")</f>
        <v>26523</v>
      </c>
      <c r="N87">
        <f>_xlfn.XLOOKUP(A87,Table3[customer_no],Table3[age],"NOT FOUND")</f>
        <v>50</v>
      </c>
      <c r="O87" cm="1">
        <f t="array" ref="O87">_xlfn.XLOOKUP(A87,Table3[customer_no],'Hospitalisation Details'!$E$2:$E$2344,"NOT FOUND")</f>
        <v>0</v>
      </c>
      <c r="P87" t="str">
        <f>_xlfn.XLOOKUP(A87,Table3[customer_no],Table3[hsplt_handled],"NOT FOUND")</f>
        <v>tier - 1</v>
      </c>
      <c r="Q87" t="str">
        <f>_xlfn.XLOOKUP(A87,Table3[customer_no],Table3[city_handled],"NOT FOUND")</f>
        <v>tier - 2</v>
      </c>
      <c r="R87" t="str">
        <f>_xlfn.XLOOKUP(A87,Table3[customer_no],Table3[state_id],"NOT FOUND")</f>
        <v>R1011</v>
      </c>
      <c r="S87" s="34" cm="1">
        <f t="array" ref="S87">_xlfn.XLOOKUP(A87,Table3[customer_no],'Hospitalisation Details'!$F$2:$F$2344,"NOT FOUND")</f>
        <v>41055.29</v>
      </c>
      <c r="T87" t="str">
        <f>_xlfn.XLOOKUP(A87,Table2[Customer ID],Table2[BMI_category],"NOT FOUND")</f>
        <v>Obesity</v>
      </c>
      <c r="U87" s="7">
        <f>_xlfn.XLOOKUP(A87,Table2[Customer ID],Table2[no of surgery],"NOT FOUND")</f>
        <v>2</v>
      </c>
      <c r="V87" t="str">
        <f>_xlfn.XLOOKUP(A87,Table2[Customer ID],Table2[smoker_missing],"NOT FOUND")</f>
        <v>yes</v>
      </c>
      <c r="W87" t="str">
        <f t="shared" si="1"/>
        <v>Normal</v>
      </c>
      <c r="X87" s="37">
        <f>SUM(Table5[[#This Row],[Title]:[Diabetes Level]])</f>
        <v>69670.25</v>
      </c>
    </row>
    <row r="88" spans="1:24" x14ac:dyDescent="0.25">
      <c r="A88" t="s">
        <v>2286</v>
      </c>
      <c r="B88" t="str">
        <f>VLOOKUP(A88,'Customer Names'!$A$2:$E$2336,3,FALSE)</f>
        <v>Mr.</v>
      </c>
      <c r="C88" t="str">
        <f>_xlfn.XLOOKUP(A88,$A$2:$A$2336,'Customer Names'!$D$2:$D$2336,"NOT FOUND")</f>
        <v>Brett A</v>
      </c>
      <c r="D88" t="str">
        <f>_xlfn.XLOOKUP(A88,$A$2:$A$2336,'Customer Names'!$E$2:$E$2336,"NOT FOUND")</f>
        <v>Parendo</v>
      </c>
      <c r="E88" cm="1">
        <f t="array" ref="E88">_xlfn.XLOOKUP(A88,$A$2:$A$2336,Table2[BMI],"NOT FOUND")</f>
        <v>34.96</v>
      </c>
      <c r="F88" cm="1">
        <f t="array" ref="F88">_xlfn.XLOOKUP(A88,$A$2:$A$2336,Table2[HBA1C],"NOT FOUND")</f>
        <v>4.34</v>
      </c>
      <c r="G88" t="str" cm="1">
        <f t="array" ref="G88">_xlfn.XLOOKUP(A88,$A$2:$A$2336,Table2[Heart Issues],"NOT FOUND")</f>
        <v>No</v>
      </c>
      <c r="H88" t="str" cm="1">
        <f t="array" ref="H88">_xlfn.XLOOKUP(A88,$A$2:$A$2336,Table2[Any Transplants],"NOT FOUND")</f>
        <v>No</v>
      </c>
      <c r="I88" t="str" cm="1">
        <f t="array" ref="I88">_xlfn.XLOOKUP(A88,$A$2:$A$2336,Table2[Cancer history],"NOT FOUND")</f>
        <v>Yes</v>
      </c>
      <c r="J88" t="str">
        <f>_xlfn.XLOOKUP(A88,Table3[customer_no],Table3[month],"NOT FOUND")</f>
        <v>Oct</v>
      </c>
      <c r="K88" s="7">
        <f>_xlfn.XLOOKUP(A88,Table3[customer_no],Table3[year_average],"NOT FOUND")</f>
        <v>1979</v>
      </c>
      <c r="L88" cm="1">
        <f t="array" ref="L88">_xlfn.XLOOKUP(A88,Table3[customer_no],'Hospitalisation Details'!$D$2:$D$2344,"NOT FOUND")</f>
        <v>11</v>
      </c>
      <c r="M88" s="33">
        <f>_xlfn.XLOOKUP(A88,Table3[customer_no],Table3[dd/mm/yy],"NOT FOUND")</f>
        <v>29139</v>
      </c>
      <c r="N88">
        <f>_xlfn.XLOOKUP(A88,Table3[customer_no],Table3[age],"NOT FOUND")</f>
        <v>43</v>
      </c>
      <c r="O88" cm="1">
        <f t="array" ref="O88">_xlfn.XLOOKUP(A88,Table3[customer_no],'Hospitalisation Details'!$E$2:$E$2344,"NOT FOUND")</f>
        <v>1</v>
      </c>
      <c r="P88" t="str">
        <f>_xlfn.XLOOKUP(A88,Table3[customer_no],Table3[hsplt_handled],"NOT FOUND")</f>
        <v>tier - 1</v>
      </c>
      <c r="Q88" t="str">
        <f>_xlfn.XLOOKUP(A88,Table3[customer_no],Table3[city_handled],"NOT FOUND")</f>
        <v>tier - 3</v>
      </c>
      <c r="R88" t="str">
        <f>_xlfn.XLOOKUP(A88,Table3[customer_no],Table3[state_id],"NOT FOUND")</f>
        <v>R1017</v>
      </c>
      <c r="S88" s="34" cm="1">
        <f t="array" ref="S88">_xlfn.XLOOKUP(A88,Table3[customer_no],'Hospitalisation Details'!$F$2:$F$2344,"NOT FOUND")</f>
        <v>41034.22</v>
      </c>
      <c r="T88" t="str">
        <f>_xlfn.XLOOKUP(A88,Table2[Customer ID],Table2[BMI_category],"NOT FOUND")</f>
        <v>Obesity</v>
      </c>
      <c r="U88" s="7">
        <f>_xlfn.XLOOKUP(A88,Table2[Customer ID],Table2[no of surgery],"NOT FOUND")</f>
        <v>1</v>
      </c>
      <c r="V88" t="str">
        <f>_xlfn.XLOOKUP(A88,Table2[Customer ID],Table2[smoker_missing],"NOT FOUND")</f>
        <v>yes</v>
      </c>
      <c r="W88" t="str">
        <f t="shared" si="1"/>
        <v>Normal</v>
      </c>
      <c r="X88" s="37">
        <f>SUM(Table5[[#This Row],[Title]:[Diabetes Level]])</f>
        <v>72247.520000000004</v>
      </c>
    </row>
    <row r="89" spans="1:24" x14ac:dyDescent="0.25">
      <c r="A89" t="s">
        <v>2285</v>
      </c>
      <c r="B89" t="str">
        <f>VLOOKUP(A89,'Customer Names'!$A$2:$E$2336,3,FALSE)</f>
        <v>Ms.</v>
      </c>
      <c r="C89" t="str">
        <f>_xlfn.XLOOKUP(A89,$A$2:$A$2336,'Customer Names'!$D$2:$D$2336,"NOT FOUND")</f>
        <v>Rebecca</v>
      </c>
      <c r="D89" t="str">
        <f>_xlfn.XLOOKUP(A89,$A$2:$A$2336,'Customer Names'!$E$2:$E$2336,"NOT FOUND")</f>
        <v>Schell</v>
      </c>
      <c r="E89" cm="1">
        <f t="array" ref="E89">_xlfn.XLOOKUP(A89,$A$2:$A$2336,Table2[BMI],"NOT FOUND")</f>
        <v>33.11</v>
      </c>
      <c r="F89" cm="1">
        <f t="array" ref="F89">_xlfn.XLOOKUP(A89,$A$2:$A$2336,Table2[HBA1C],"NOT FOUND")</f>
        <v>10.51</v>
      </c>
      <c r="G89" t="str" cm="1">
        <f t="array" ref="G89">_xlfn.XLOOKUP(A89,$A$2:$A$2336,Table2[Heart Issues],"NOT FOUND")</f>
        <v>No</v>
      </c>
      <c r="H89" t="str" cm="1">
        <f t="array" ref="H89">_xlfn.XLOOKUP(A89,$A$2:$A$2336,Table2[Any Transplants],"NOT FOUND")</f>
        <v>No</v>
      </c>
      <c r="I89" t="str" cm="1">
        <f t="array" ref="I89">_xlfn.XLOOKUP(A89,$A$2:$A$2336,Table2[Cancer history],"NOT FOUND")</f>
        <v>No</v>
      </c>
      <c r="J89" t="str">
        <f>_xlfn.XLOOKUP(A89,Table3[customer_no],Table3[month],"NOT FOUND")</f>
        <v>Jun</v>
      </c>
      <c r="K89" s="7">
        <f>_xlfn.XLOOKUP(A89,Table3[customer_no],Table3[year_average],"NOT FOUND")</f>
        <v>1974</v>
      </c>
      <c r="L89" cm="1">
        <f t="array" ref="L89">_xlfn.XLOOKUP(A89,Table3[customer_no],'Hospitalisation Details'!$D$2:$D$2344,"NOT FOUND")</f>
        <v>5</v>
      </c>
      <c r="M89" s="33">
        <f>_xlfn.XLOOKUP(A89,Table3[customer_no],Table3[dd/mm/yy],"NOT FOUND")</f>
        <v>27185</v>
      </c>
      <c r="N89">
        <f>_xlfn.XLOOKUP(A89,Table3[customer_no],Table3[age],"NOT FOUND")</f>
        <v>49</v>
      </c>
      <c r="O89" cm="1">
        <f t="array" ref="O89">_xlfn.XLOOKUP(A89,Table3[customer_no],'Hospitalisation Details'!$E$2:$E$2344,"NOT FOUND")</f>
        <v>0</v>
      </c>
      <c r="P89" t="str">
        <f>_xlfn.XLOOKUP(A89,Table3[customer_no],Table3[hsplt_handled],"NOT FOUND")</f>
        <v>tier - 1</v>
      </c>
      <c r="Q89" t="str">
        <f>_xlfn.XLOOKUP(A89,Table3[customer_no],Table3[city_handled],"NOT FOUND")</f>
        <v>tier - 2</v>
      </c>
      <c r="R89" t="str">
        <f>_xlfn.XLOOKUP(A89,Table3[customer_no],Table3[state_id],"NOT FOUND")</f>
        <v>R1013</v>
      </c>
      <c r="S89" s="34" cm="1">
        <f t="array" ref="S89">_xlfn.XLOOKUP(A89,Table3[customer_no],'Hospitalisation Details'!$F$2:$F$2344,"NOT FOUND")</f>
        <v>40974.160000000003</v>
      </c>
      <c r="T89" t="str">
        <f>_xlfn.XLOOKUP(A89,Table2[Customer ID],Table2[BMI_category],"NOT FOUND")</f>
        <v>Obesity</v>
      </c>
      <c r="U89" s="7">
        <f>_xlfn.XLOOKUP(A89,Table2[Customer ID],Table2[no of surgery],"NOT FOUND")</f>
        <v>0</v>
      </c>
      <c r="V89" t="str">
        <f>_xlfn.XLOOKUP(A89,Table2[Customer ID],Table2[smoker_missing],"NOT FOUND")</f>
        <v>yes</v>
      </c>
      <c r="W89" t="str">
        <f t="shared" si="1"/>
        <v>Diabetes</v>
      </c>
      <c r="X89" s="37">
        <f>SUM(Table5[[#This Row],[Title]:[Diabetes Level]])</f>
        <v>70230.78</v>
      </c>
    </row>
    <row r="90" spans="1:24" x14ac:dyDescent="0.25">
      <c r="A90" t="s">
        <v>2284</v>
      </c>
      <c r="B90" t="str">
        <f>VLOOKUP(A90,'Customer Names'!$A$2:$E$2336,3,FALSE)</f>
        <v>Ms.</v>
      </c>
      <c r="C90" t="str">
        <f>_xlfn.XLOOKUP(A90,$A$2:$A$2336,'Customer Names'!$D$2:$D$2336,"NOT FOUND")</f>
        <v>Kelley</v>
      </c>
      <c r="D90" t="str">
        <f>_xlfn.XLOOKUP(A90,$A$2:$A$2336,'Customer Names'!$E$2:$E$2336,"NOT FOUND")</f>
        <v>Driscoll</v>
      </c>
      <c r="E90" cm="1">
        <f t="array" ref="E90">_xlfn.XLOOKUP(A90,$A$2:$A$2336,Table2[BMI],"NOT FOUND")</f>
        <v>54.74</v>
      </c>
      <c r="F90" cm="1">
        <f t="array" ref="F90">_xlfn.XLOOKUP(A90,$A$2:$A$2336,Table2[HBA1C],"NOT FOUND")</f>
        <v>5.84</v>
      </c>
      <c r="G90" t="str" cm="1">
        <f t="array" ref="G90">_xlfn.XLOOKUP(A90,$A$2:$A$2336,Table2[Heart Issues],"NOT FOUND")</f>
        <v>yes</v>
      </c>
      <c r="H90" t="str" cm="1">
        <f t="array" ref="H90">_xlfn.XLOOKUP(A90,$A$2:$A$2336,Table2[Any Transplants],"NOT FOUND")</f>
        <v>No</v>
      </c>
      <c r="I90" t="str" cm="1">
        <f t="array" ref="I90">_xlfn.XLOOKUP(A90,$A$2:$A$2336,Table2[Cancer history],"NOT FOUND")</f>
        <v>Yes</v>
      </c>
      <c r="J90" t="str">
        <f>_xlfn.XLOOKUP(A90,Table3[customer_no],Table3[month],"NOT FOUND")</f>
        <v>Sep</v>
      </c>
      <c r="K90" s="7">
        <f>_xlfn.XLOOKUP(A90,Table3[customer_no],Table3[year_average],"NOT FOUND")</f>
        <v>1983</v>
      </c>
      <c r="L90" cm="1">
        <f t="array" ref="L90">_xlfn.XLOOKUP(A90,Table3[customer_no],'Hospitalisation Details'!$D$2:$D$2344,"NOT FOUND")</f>
        <v>8</v>
      </c>
      <c r="M90" s="33">
        <f>_xlfn.XLOOKUP(A90,Table3[customer_no],Table3[dd/mm/yy],"NOT FOUND")</f>
        <v>30567</v>
      </c>
      <c r="N90">
        <f>_xlfn.XLOOKUP(A90,Table3[customer_no],Table3[age],"NOT FOUND")</f>
        <v>39</v>
      </c>
      <c r="O90" cm="1">
        <f t="array" ref="O90">_xlfn.XLOOKUP(A90,Table3[customer_no],'Hospitalisation Details'!$E$2:$E$2344,"NOT FOUND")</f>
        <v>3</v>
      </c>
      <c r="P90" t="str">
        <f>_xlfn.XLOOKUP(A90,Table3[customer_no],Table3[hsplt_handled],"NOT FOUND")</f>
        <v>tier - 1</v>
      </c>
      <c r="Q90" t="str">
        <f>_xlfn.XLOOKUP(A90,Table3[customer_no],Table3[city_handled],"NOT FOUND")</f>
        <v>tier - 2</v>
      </c>
      <c r="R90" t="str">
        <f>_xlfn.XLOOKUP(A90,Table3[customer_no],Table3[state_id],"NOT FOUND")</f>
        <v>R1011</v>
      </c>
      <c r="S90" s="34" cm="1">
        <f t="array" ref="S90">_xlfn.XLOOKUP(A90,Table3[customer_no],'Hospitalisation Details'!$F$2:$F$2344,"NOT FOUND")</f>
        <v>40961.29</v>
      </c>
      <c r="T90" t="str">
        <f>_xlfn.XLOOKUP(A90,Table2[Customer ID],Table2[BMI_category],"NOT FOUND")</f>
        <v>Obesity</v>
      </c>
      <c r="U90" s="7">
        <f>_xlfn.XLOOKUP(A90,Table2[Customer ID],Table2[no of surgery],"NOT FOUND")</f>
        <v>1</v>
      </c>
      <c r="V90" t="str">
        <f>_xlfn.XLOOKUP(A90,Table2[Customer ID],Table2[smoker_missing],"NOT FOUND")</f>
        <v>yes</v>
      </c>
      <c r="W90" t="str">
        <f t="shared" si="1"/>
        <v>Prediabetes</v>
      </c>
      <c r="X90" s="37">
        <f>SUM(Table5[[#This Row],[Title]:[Diabetes Level]])</f>
        <v>73622.87</v>
      </c>
    </row>
    <row r="91" spans="1:24" x14ac:dyDescent="0.25">
      <c r="A91" t="s">
        <v>2283</v>
      </c>
      <c r="B91" t="str">
        <f>VLOOKUP(A91,'Customer Names'!$A$2:$E$2336,3,FALSE)</f>
        <v>Ms.</v>
      </c>
      <c r="C91" t="str">
        <f>_xlfn.XLOOKUP(A91,$A$2:$A$2336,'Customer Names'!$D$2:$D$2336,"NOT FOUND")</f>
        <v>Abigail K</v>
      </c>
      <c r="D91" t="str">
        <f>_xlfn.XLOOKUP(A91,$A$2:$A$2336,'Customer Names'!$E$2:$E$2336,"NOT FOUND")</f>
        <v>Mitchell</v>
      </c>
      <c r="E91" cm="1">
        <f t="array" ref="E91">_xlfn.XLOOKUP(A91,$A$2:$A$2336,Table2[BMI],"NOT FOUND")</f>
        <v>32.56</v>
      </c>
      <c r="F91" cm="1">
        <f t="array" ref="F91">_xlfn.XLOOKUP(A91,$A$2:$A$2336,Table2[HBA1C],"NOT FOUND")</f>
        <v>5.41</v>
      </c>
      <c r="G91" t="str" cm="1">
        <f t="array" ref="G91">_xlfn.XLOOKUP(A91,$A$2:$A$2336,Table2[Heart Issues],"NOT FOUND")</f>
        <v>No</v>
      </c>
      <c r="H91" t="str" cm="1">
        <f t="array" ref="H91">_xlfn.XLOOKUP(A91,$A$2:$A$2336,Table2[Any Transplants],"NOT FOUND")</f>
        <v>No</v>
      </c>
      <c r="I91" t="str" cm="1">
        <f t="array" ref="I91">_xlfn.XLOOKUP(A91,$A$2:$A$2336,Table2[Cancer history],"NOT FOUND")</f>
        <v>Yes</v>
      </c>
      <c r="J91" t="str">
        <f>_xlfn.XLOOKUP(A91,Table3[customer_no],Table3[month],"NOT FOUND")</f>
        <v>Sep</v>
      </c>
      <c r="K91" s="7">
        <f>_xlfn.XLOOKUP(A91,Table3[customer_no],Table3[year_average],"NOT FOUND")</f>
        <v>1979</v>
      </c>
      <c r="L91" cm="1">
        <f t="array" ref="L91">_xlfn.XLOOKUP(A91,Table3[customer_no],'Hospitalisation Details'!$D$2:$D$2344,"NOT FOUND")</f>
        <v>16</v>
      </c>
      <c r="M91" s="33">
        <f>_xlfn.XLOOKUP(A91,Table3[customer_no],Table3[dd/mm/yy],"NOT FOUND")</f>
        <v>29114</v>
      </c>
      <c r="N91">
        <f>_xlfn.XLOOKUP(A91,Table3[customer_no],Table3[age],"NOT FOUND")</f>
        <v>43</v>
      </c>
      <c r="O91" cm="1">
        <f t="array" ref="O91">_xlfn.XLOOKUP(A91,Table3[customer_no],'Hospitalisation Details'!$E$2:$E$2344,"NOT FOUND")</f>
        <v>3</v>
      </c>
      <c r="P91" t="str">
        <f>_xlfn.XLOOKUP(A91,Table3[customer_no],Table3[hsplt_handled],"NOT FOUND")</f>
        <v>tier - 1</v>
      </c>
      <c r="Q91" t="str">
        <f>_xlfn.XLOOKUP(A91,Table3[customer_no],Table3[city_handled],"NOT FOUND")</f>
        <v>tier - 2</v>
      </c>
      <c r="R91" t="str">
        <f>_xlfn.XLOOKUP(A91,Table3[customer_no],Table3[state_id],"NOT FOUND")</f>
        <v>R1013</v>
      </c>
      <c r="S91" s="34" cm="1">
        <f t="array" ref="S91">_xlfn.XLOOKUP(A91,Table3[customer_no],'Hospitalisation Details'!$F$2:$F$2344,"NOT FOUND")</f>
        <v>40941.29</v>
      </c>
      <c r="T91" t="str">
        <f>_xlfn.XLOOKUP(A91,Table2[Customer ID],Table2[BMI_category],"NOT FOUND")</f>
        <v>Obesity</v>
      </c>
      <c r="U91" s="7">
        <f>_xlfn.XLOOKUP(A91,Table2[Customer ID],Table2[no of surgery],"NOT FOUND")</f>
        <v>1</v>
      </c>
      <c r="V91" t="str">
        <f>_xlfn.XLOOKUP(A91,Table2[Customer ID],Table2[smoker_missing],"NOT FOUND")</f>
        <v>yes</v>
      </c>
      <c r="W91" t="str">
        <f t="shared" si="1"/>
        <v>Normal</v>
      </c>
      <c r="X91" s="37">
        <f>SUM(Table5[[#This Row],[Title]:[Diabetes Level]])</f>
        <v>72135.260000000009</v>
      </c>
    </row>
    <row r="92" spans="1:24" x14ac:dyDescent="0.25">
      <c r="A92" t="s">
        <v>2282</v>
      </c>
      <c r="B92" t="str">
        <f>VLOOKUP(A92,'Customer Names'!$A$2:$E$2336,3,FALSE)</f>
        <v>Ms.</v>
      </c>
      <c r="C92" t="str">
        <f>_xlfn.XLOOKUP(A92,$A$2:$A$2336,'Customer Names'!$D$2:$D$2336,"NOT FOUND")</f>
        <v>Hope</v>
      </c>
      <c r="D92" t="str">
        <f>_xlfn.XLOOKUP(A92,$A$2:$A$2336,'Customer Names'!$E$2:$E$2336,"NOT FOUND")</f>
        <v>Cutler</v>
      </c>
      <c r="E92" cm="1">
        <f t="array" ref="E92">_xlfn.XLOOKUP(A92,$A$2:$A$2336,Table2[BMI],"NOT FOUND")</f>
        <v>39.049999999999997</v>
      </c>
      <c r="F92" cm="1">
        <f t="array" ref="F92">_xlfn.XLOOKUP(A92,$A$2:$A$2336,Table2[HBA1C],"NOT FOUND")</f>
        <v>6.06</v>
      </c>
      <c r="G92" t="str" cm="1">
        <f t="array" ref="G92">_xlfn.XLOOKUP(A92,$A$2:$A$2336,Table2[Heart Issues],"NOT FOUND")</f>
        <v>No</v>
      </c>
      <c r="H92" t="str" cm="1">
        <f t="array" ref="H92">_xlfn.XLOOKUP(A92,$A$2:$A$2336,Table2[Any Transplants],"NOT FOUND")</f>
        <v>No</v>
      </c>
      <c r="I92" t="str" cm="1">
        <f t="array" ref="I92">_xlfn.XLOOKUP(A92,$A$2:$A$2336,Table2[Cancer history],"NOT FOUND")</f>
        <v>No</v>
      </c>
      <c r="J92" t="str">
        <f>_xlfn.XLOOKUP(A92,Table3[customer_no],Table3[month],"NOT FOUND")</f>
        <v>Aug</v>
      </c>
      <c r="K92" s="7">
        <f>_xlfn.XLOOKUP(A92,Table3[customer_no],Table3[year_average],"NOT FOUND")</f>
        <v>1992</v>
      </c>
      <c r="L92" cm="1">
        <f t="array" ref="L92">_xlfn.XLOOKUP(A92,Table3[customer_no],'Hospitalisation Details'!$D$2:$D$2344,"NOT FOUND")</f>
        <v>4</v>
      </c>
      <c r="M92" s="33">
        <f>_xlfn.XLOOKUP(A92,Table3[customer_no],Table3[dd/mm/yy],"NOT FOUND")</f>
        <v>33820</v>
      </c>
      <c r="N92">
        <f>_xlfn.XLOOKUP(A92,Table3[customer_no],Table3[age],"NOT FOUND")</f>
        <v>30</v>
      </c>
      <c r="O92" cm="1">
        <f t="array" ref="O92">_xlfn.XLOOKUP(A92,Table3[customer_no],'Hospitalisation Details'!$E$2:$E$2344,"NOT FOUND")</f>
        <v>3</v>
      </c>
      <c r="P92" t="str">
        <f>_xlfn.XLOOKUP(A92,Table3[customer_no],Table3[hsplt_handled],"NOT FOUND")</f>
        <v>tier - 1</v>
      </c>
      <c r="Q92" t="str">
        <f>_xlfn.XLOOKUP(A92,Table3[customer_no],Table3[city_handled],"NOT FOUND")</f>
        <v>tier - 2</v>
      </c>
      <c r="R92" t="str">
        <f>_xlfn.XLOOKUP(A92,Table3[customer_no],Table3[state_id],"NOT FOUND")</f>
        <v>R1013</v>
      </c>
      <c r="S92" s="34" cm="1">
        <f t="array" ref="S92">_xlfn.XLOOKUP(A92,Table3[customer_no],'Hospitalisation Details'!$F$2:$F$2344,"NOT FOUND")</f>
        <v>40932.43</v>
      </c>
      <c r="T92" t="str">
        <f>_xlfn.XLOOKUP(A92,Table2[Customer ID],Table2[BMI_category],"NOT FOUND")</f>
        <v>Obesity</v>
      </c>
      <c r="U92" s="7">
        <f>_xlfn.XLOOKUP(A92,Table2[Customer ID],Table2[no of surgery],"NOT FOUND")</f>
        <v>1</v>
      </c>
      <c r="V92" t="str">
        <f>_xlfn.XLOOKUP(A92,Table2[Customer ID],Table2[smoker_missing],"NOT FOUND")</f>
        <v>yes</v>
      </c>
      <c r="W92" t="str">
        <f t="shared" si="1"/>
        <v>Prediabetes</v>
      </c>
      <c r="X92" s="37">
        <f>SUM(Table5[[#This Row],[Title]:[Diabetes Level]])</f>
        <v>76827.540000000008</v>
      </c>
    </row>
    <row r="93" spans="1:24" x14ac:dyDescent="0.25">
      <c r="A93" t="s">
        <v>2281</v>
      </c>
      <c r="B93" t="str">
        <f>VLOOKUP(A93,'Customer Names'!$A$2:$E$2336,3,FALSE)</f>
        <v>Ms.</v>
      </c>
      <c r="C93" t="str">
        <f>_xlfn.XLOOKUP(A93,$A$2:$A$2336,'Customer Names'!$D$2:$D$2336,"NOT FOUND")</f>
        <v>Elyse M.</v>
      </c>
      <c r="D93" t="str">
        <f>_xlfn.XLOOKUP(A93,$A$2:$A$2336,'Customer Names'!$E$2:$E$2336,"NOT FOUND")</f>
        <v>Derian</v>
      </c>
      <c r="E93" cm="1">
        <f t="array" ref="E93">_xlfn.XLOOKUP(A93,$A$2:$A$2336,Table2[BMI],"NOT FOUND")</f>
        <v>42.75</v>
      </c>
      <c r="F93" cm="1">
        <f t="array" ref="F93">_xlfn.XLOOKUP(A93,$A$2:$A$2336,Table2[HBA1C],"NOT FOUND")</f>
        <v>4.22</v>
      </c>
      <c r="G93" t="str" cm="1">
        <f t="array" ref="G93">_xlfn.XLOOKUP(A93,$A$2:$A$2336,Table2[Heart Issues],"NOT FOUND")</f>
        <v>No</v>
      </c>
      <c r="H93" t="str" cm="1">
        <f t="array" ref="H93">_xlfn.XLOOKUP(A93,$A$2:$A$2336,Table2[Any Transplants],"NOT FOUND")</f>
        <v>No</v>
      </c>
      <c r="I93" t="str" cm="1">
        <f t="array" ref="I93">_xlfn.XLOOKUP(A93,$A$2:$A$2336,Table2[Cancer history],"NOT FOUND")</f>
        <v>No</v>
      </c>
      <c r="J93" t="str">
        <f>_xlfn.XLOOKUP(A93,Table3[customer_no],Table3[month],"NOT FOUND")</f>
        <v>Jul</v>
      </c>
      <c r="K93" s="7">
        <f>_xlfn.XLOOKUP(A93,Table3[customer_no],Table3[year_average],"NOT FOUND")</f>
        <v>1999</v>
      </c>
      <c r="L93" cm="1">
        <f t="array" ref="L93">_xlfn.XLOOKUP(A93,Table3[customer_no],'Hospitalisation Details'!$D$2:$D$2344,"NOT FOUND")</f>
        <v>2</v>
      </c>
      <c r="M93" s="33">
        <f>_xlfn.XLOOKUP(A93,Table3[customer_no],Table3[dd/mm/yy],"NOT FOUND")</f>
        <v>36343</v>
      </c>
      <c r="N93">
        <f>_xlfn.XLOOKUP(A93,Table3[customer_no],Table3[age],"NOT FOUND")</f>
        <v>23</v>
      </c>
      <c r="O93" cm="1">
        <f t="array" ref="O93">_xlfn.XLOOKUP(A93,Table3[customer_no],'Hospitalisation Details'!$E$2:$E$2344,"NOT FOUND")</f>
        <v>1</v>
      </c>
      <c r="P93" t="str">
        <f>_xlfn.XLOOKUP(A93,Table3[customer_no],Table3[hsplt_handled],"NOT FOUND")</f>
        <v>tier - 1</v>
      </c>
      <c r="Q93" t="str">
        <f>_xlfn.XLOOKUP(A93,Table3[customer_no],Table3[city_handled],"NOT FOUND")</f>
        <v>tier - 1</v>
      </c>
      <c r="R93" t="str">
        <f>_xlfn.XLOOKUP(A93,Table3[customer_no],Table3[state_id],"NOT FOUND")</f>
        <v>R1024</v>
      </c>
      <c r="S93" s="34" cm="1">
        <f t="array" ref="S93">_xlfn.XLOOKUP(A93,Table3[customer_no],'Hospitalisation Details'!$F$2:$F$2344,"NOT FOUND")</f>
        <v>40904.199999999997</v>
      </c>
      <c r="T93" t="str">
        <f>_xlfn.XLOOKUP(A93,Table2[Customer ID],Table2[BMI_category],"NOT FOUND")</f>
        <v>Obesity</v>
      </c>
      <c r="U93" s="7">
        <f>_xlfn.XLOOKUP(A93,Table2[Customer ID],Table2[no of surgery],"NOT FOUND")</f>
        <v>0</v>
      </c>
      <c r="V93" t="str">
        <f>_xlfn.XLOOKUP(A93,Table2[Customer ID],Table2[smoker_missing],"NOT FOUND")</f>
        <v>yes</v>
      </c>
      <c r="W93" t="str">
        <f t="shared" si="1"/>
        <v>Normal</v>
      </c>
      <c r="X93" s="37">
        <f>SUM(Table5[[#This Row],[Title]:[Diabetes Level]])</f>
        <v>79319.17</v>
      </c>
    </row>
    <row r="94" spans="1:24" x14ac:dyDescent="0.25">
      <c r="A94" t="s">
        <v>2280</v>
      </c>
      <c r="B94" t="str">
        <f>VLOOKUP(A94,'Customer Names'!$A$2:$E$2336,3,FALSE)</f>
        <v>Mr.</v>
      </c>
      <c r="C94" t="str">
        <f>_xlfn.XLOOKUP(A94,$A$2:$A$2336,'Customer Names'!$D$2:$D$2336,"NOT FOUND")</f>
        <v>Nicholas</v>
      </c>
      <c r="D94" t="str">
        <f>_xlfn.XLOOKUP(A94,$A$2:$A$2336,'Customer Names'!$E$2:$E$2336,"NOT FOUND")</f>
        <v>Farina</v>
      </c>
      <c r="E94" cm="1">
        <f t="array" ref="E94">_xlfn.XLOOKUP(A94,$A$2:$A$2336,Table2[BMI],"NOT FOUND")</f>
        <v>50.58</v>
      </c>
      <c r="F94" cm="1">
        <f t="array" ref="F94">_xlfn.XLOOKUP(A94,$A$2:$A$2336,Table2[HBA1C],"NOT FOUND")</f>
        <v>5.12</v>
      </c>
      <c r="G94" t="str" cm="1">
        <f t="array" ref="G94">_xlfn.XLOOKUP(A94,$A$2:$A$2336,Table2[Heart Issues],"NOT FOUND")</f>
        <v>No</v>
      </c>
      <c r="H94" t="str" cm="1">
        <f t="array" ref="H94">_xlfn.XLOOKUP(A94,$A$2:$A$2336,Table2[Any Transplants],"NOT FOUND")</f>
        <v>No</v>
      </c>
      <c r="I94" t="str" cm="1">
        <f t="array" ref="I94">_xlfn.XLOOKUP(A94,$A$2:$A$2336,Table2[Cancer history],"NOT FOUND")</f>
        <v>No</v>
      </c>
      <c r="J94" t="str">
        <f>_xlfn.XLOOKUP(A94,Table3[customer_no],Table3[month],"NOT FOUND")</f>
        <v>Jun</v>
      </c>
      <c r="K94" s="7">
        <f>_xlfn.XLOOKUP(A94,Table3[customer_no],Table3[year_average],"NOT FOUND")</f>
        <v>1972</v>
      </c>
      <c r="L94" cm="1">
        <f t="array" ref="L94">_xlfn.XLOOKUP(A94,Table3[customer_no],'Hospitalisation Details'!$D$2:$D$2344,"NOT FOUND")</f>
        <v>10</v>
      </c>
      <c r="M94" s="33">
        <f>_xlfn.XLOOKUP(A94,Table3[customer_no],Table3[dd/mm/yy],"NOT FOUND")</f>
        <v>26460</v>
      </c>
      <c r="N94">
        <f>_xlfn.XLOOKUP(A94,Table3[customer_no],Table3[age],"NOT FOUND")</f>
        <v>50</v>
      </c>
      <c r="O94" cm="1">
        <f t="array" ref="O94">_xlfn.XLOOKUP(A94,Table3[customer_no],'Hospitalisation Details'!$E$2:$E$2344,"NOT FOUND")</f>
        <v>0</v>
      </c>
      <c r="P94" t="str">
        <f>_xlfn.XLOOKUP(A94,Table3[customer_no],Table3[hsplt_handled],"NOT FOUND")</f>
        <v>tier - 1</v>
      </c>
      <c r="Q94" t="str">
        <f>_xlfn.XLOOKUP(A94,Table3[customer_no],Table3[city_handled],"NOT FOUND")</f>
        <v>tier - 3</v>
      </c>
      <c r="R94" t="str">
        <f>_xlfn.XLOOKUP(A94,Table3[customer_no],Table3[state_id],"NOT FOUND")</f>
        <v>R1011</v>
      </c>
      <c r="S94" s="34" cm="1">
        <f t="array" ref="S94">_xlfn.XLOOKUP(A94,Table3[customer_no],'Hospitalisation Details'!$F$2:$F$2344,"NOT FOUND")</f>
        <v>40817.85</v>
      </c>
      <c r="T94" t="str">
        <f>_xlfn.XLOOKUP(A94,Table2[Customer ID],Table2[BMI_category],"NOT FOUND")</f>
        <v>Obesity</v>
      </c>
      <c r="U94" s="7">
        <f>_xlfn.XLOOKUP(A94,Table2[Customer ID],Table2[no of surgery],"NOT FOUND")</f>
        <v>2</v>
      </c>
      <c r="V94" t="str">
        <f>_xlfn.XLOOKUP(A94,Table2[Customer ID],Table2[smoker_missing],"NOT FOUND")</f>
        <v>yes</v>
      </c>
      <c r="W94" t="str">
        <f t="shared" si="1"/>
        <v>Normal</v>
      </c>
      <c r="X94" s="37">
        <f>SUM(Table5[[#This Row],[Title]:[Diabetes Level]])</f>
        <v>69367.55</v>
      </c>
    </row>
    <row r="95" spans="1:24" x14ac:dyDescent="0.25">
      <c r="A95" t="s">
        <v>2279</v>
      </c>
      <c r="B95" t="str">
        <f>VLOOKUP(A95,'Customer Names'!$A$2:$E$2336,3,FALSE)</f>
        <v>Mr.</v>
      </c>
      <c r="C95" t="str">
        <f>_xlfn.XLOOKUP(A95,$A$2:$A$2336,'Customer Names'!$D$2:$D$2336,"NOT FOUND")</f>
        <v>David</v>
      </c>
      <c r="D95" t="str">
        <f>_xlfn.XLOOKUP(A95,$A$2:$A$2336,'Customer Names'!$E$2:$E$2336,"NOT FOUND")</f>
        <v>Saunders</v>
      </c>
      <c r="E95" cm="1">
        <f t="array" ref="E95">_xlfn.XLOOKUP(A95,$A$2:$A$2336,Table2[BMI],"NOT FOUND")</f>
        <v>30.495000000000001</v>
      </c>
      <c r="F95" cm="1">
        <f t="array" ref="F95">_xlfn.XLOOKUP(A95,$A$2:$A$2336,Table2[HBA1C],"NOT FOUND")</f>
        <v>4.57</v>
      </c>
      <c r="G95" t="str" cm="1">
        <f t="array" ref="G95">_xlfn.XLOOKUP(A95,$A$2:$A$2336,Table2[Heart Issues],"NOT FOUND")</f>
        <v>yes</v>
      </c>
      <c r="H95" t="str" cm="1">
        <f t="array" ref="H95">_xlfn.XLOOKUP(A95,$A$2:$A$2336,Table2[Any Transplants],"NOT FOUND")</f>
        <v>No</v>
      </c>
      <c r="I95" t="str" cm="1">
        <f t="array" ref="I95">_xlfn.XLOOKUP(A95,$A$2:$A$2336,Table2[Cancer history],"NOT FOUND")</f>
        <v>No</v>
      </c>
      <c r="J95" t="str">
        <f>_xlfn.XLOOKUP(A95,Table3[customer_no],Table3[month],"NOT FOUND")</f>
        <v>Dec</v>
      </c>
      <c r="K95" s="7">
        <f>_xlfn.XLOOKUP(A95,Table3[customer_no],Table3[year_average],"NOT FOUND")</f>
        <v>1976</v>
      </c>
      <c r="L95" cm="1">
        <f t="array" ref="L95">_xlfn.XLOOKUP(A95,Table3[customer_no],'Hospitalisation Details'!$D$2:$D$2344,"NOT FOUND")</f>
        <v>26</v>
      </c>
      <c r="M95" s="33">
        <f>_xlfn.XLOOKUP(A95,Table3[customer_no],Table3[dd/mm/yy],"NOT FOUND")</f>
        <v>28120</v>
      </c>
      <c r="N95">
        <f>_xlfn.XLOOKUP(A95,Table3[customer_no],Table3[age],"NOT FOUND")</f>
        <v>46</v>
      </c>
      <c r="O95" cm="1">
        <f t="array" ref="O95">_xlfn.XLOOKUP(A95,Table3[customer_no],'Hospitalisation Details'!$E$2:$E$2344,"NOT FOUND")</f>
        <v>3</v>
      </c>
      <c r="P95" t="str">
        <f>_xlfn.XLOOKUP(A95,Table3[customer_no],Table3[hsplt_handled],"NOT FOUND")</f>
        <v>tier - 1</v>
      </c>
      <c r="Q95" t="str">
        <f>_xlfn.XLOOKUP(A95,Table3[customer_no],Table3[city_handled],"NOT FOUND")</f>
        <v>tier - 3</v>
      </c>
      <c r="R95" t="str">
        <f>_xlfn.XLOOKUP(A95,Table3[customer_no],Table3[state_id],"NOT FOUND")</f>
        <v>R1012</v>
      </c>
      <c r="S95" s="34" cm="1">
        <f t="array" ref="S95">_xlfn.XLOOKUP(A95,Table3[customer_no],'Hospitalisation Details'!$F$2:$F$2344,"NOT FOUND")</f>
        <v>40720.550000000003</v>
      </c>
      <c r="T95" t="str">
        <f>_xlfn.XLOOKUP(A95,Table2[Customer ID],Table2[BMI_category],"NOT FOUND")</f>
        <v>Obesity</v>
      </c>
      <c r="U95" s="7">
        <f>_xlfn.XLOOKUP(A95,Table2[Customer ID],Table2[no of surgery],"NOT FOUND")</f>
        <v>0</v>
      </c>
      <c r="V95" t="str">
        <f>_xlfn.XLOOKUP(A95,Table2[Customer ID],Table2[smoker_missing],"NOT FOUND")</f>
        <v>yes</v>
      </c>
      <c r="W95" t="str">
        <f t="shared" si="1"/>
        <v>Normal</v>
      </c>
      <c r="X95" s="37">
        <f>SUM(Table5[[#This Row],[Title]:[Diabetes Level]])</f>
        <v>70926.615000000005</v>
      </c>
    </row>
    <row r="96" spans="1:24" x14ac:dyDescent="0.25">
      <c r="A96" t="s">
        <v>2278</v>
      </c>
      <c r="B96" t="str">
        <f>VLOOKUP(A96,'Customer Names'!$A$2:$E$2336,3,FALSE)</f>
        <v>Ms.</v>
      </c>
      <c r="C96" t="str">
        <f>_xlfn.XLOOKUP(A96,$A$2:$A$2336,'Customer Names'!$D$2:$D$2336,"NOT FOUND")</f>
        <v>Natalie</v>
      </c>
      <c r="D96" t="str">
        <f>_xlfn.XLOOKUP(A96,$A$2:$A$2336,'Customer Names'!$E$2:$E$2336,"NOT FOUND")</f>
        <v>Kratz</v>
      </c>
      <c r="E96" cm="1">
        <f t="array" ref="E96">_xlfn.XLOOKUP(A96,$A$2:$A$2336,Table2[BMI],"NOT FOUND")</f>
        <v>48.31</v>
      </c>
      <c r="F96" cm="1">
        <f t="array" ref="F96">_xlfn.XLOOKUP(A96,$A$2:$A$2336,Table2[HBA1C],"NOT FOUND")</f>
        <v>9.58</v>
      </c>
      <c r="G96" t="str" cm="1">
        <f t="array" ref="G96">_xlfn.XLOOKUP(A96,$A$2:$A$2336,Table2[Heart Issues],"NOT FOUND")</f>
        <v>yes</v>
      </c>
      <c r="H96" t="str" cm="1">
        <f t="array" ref="H96">_xlfn.XLOOKUP(A96,$A$2:$A$2336,Table2[Any Transplants],"NOT FOUND")</f>
        <v>No</v>
      </c>
      <c r="I96" t="str" cm="1">
        <f t="array" ref="I96">_xlfn.XLOOKUP(A96,$A$2:$A$2336,Table2[Cancer history],"NOT FOUND")</f>
        <v>No</v>
      </c>
      <c r="J96" t="str">
        <f>_xlfn.XLOOKUP(A96,Table3[customer_no],Table3[month],"NOT FOUND")</f>
        <v>Sep</v>
      </c>
      <c r="K96" s="7">
        <f>_xlfn.XLOOKUP(A96,Table3[customer_no],Table3[year_average],"NOT FOUND")</f>
        <v>1970</v>
      </c>
      <c r="L96" cm="1">
        <f t="array" ref="L96">_xlfn.XLOOKUP(A96,Table3[customer_no],'Hospitalisation Details'!$D$2:$D$2344,"NOT FOUND")</f>
        <v>25</v>
      </c>
      <c r="M96" s="33">
        <f>_xlfn.XLOOKUP(A96,Table3[customer_no],Table3[dd/mm/yy],"NOT FOUND")</f>
        <v>25836</v>
      </c>
      <c r="N96">
        <f>_xlfn.XLOOKUP(A96,Table3[customer_no],Table3[age],"NOT FOUND")</f>
        <v>52</v>
      </c>
      <c r="O96" cm="1">
        <f t="array" ref="O96">_xlfn.XLOOKUP(A96,Table3[customer_no],'Hospitalisation Details'!$E$2:$E$2344,"NOT FOUND")</f>
        <v>0</v>
      </c>
      <c r="P96" t="str">
        <f>_xlfn.XLOOKUP(A96,Table3[customer_no],Table3[hsplt_handled],"NOT FOUND")</f>
        <v>tier - 1</v>
      </c>
      <c r="Q96" t="str">
        <f>_xlfn.XLOOKUP(A96,Table3[customer_no],Table3[city_handled],"NOT FOUND")</f>
        <v>tier - 1</v>
      </c>
      <c r="R96" t="str">
        <f>_xlfn.XLOOKUP(A96,Table3[customer_no],Table3[state_id],"NOT FOUND")</f>
        <v>R1011</v>
      </c>
      <c r="S96" s="34" cm="1">
        <f t="array" ref="S96">_xlfn.XLOOKUP(A96,Table3[customer_no],'Hospitalisation Details'!$F$2:$F$2344,"NOT FOUND")</f>
        <v>40692.910000000003</v>
      </c>
      <c r="T96" t="str">
        <f>_xlfn.XLOOKUP(A96,Table2[Customer ID],Table2[BMI_category],"NOT FOUND")</f>
        <v>Obesity</v>
      </c>
      <c r="U96" s="7">
        <f>_xlfn.XLOOKUP(A96,Table2[Customer ID],Table2[no of surgery],"NOT FOUND")</f>
        <v>2</v>
      </c>
      <c r="V96" t="str">
        <f>_xlfn.XLOOKUP(A96,Table2[Customer ID],Table2[smoker_missing],"NOT FOUND")</f>
        <v>yes</v>
      </c>
      <c r="W96" t="str">
        <f t="shared" si="1"/>
        <v>Diabetes</v>
      </c>
      <c r="X96" s="37">
        <f>SUM(Table5[[#This Row],[Title]:[Diabetes Level]])</f>
        <v>68635.8</v>
      </c>
    </row>
    <row r="97" spans="1:24" x14ac:dyDescent="0.25">
      <c r="A97" t="s">
        <v>2277</v>
      </c>
      <c r="B97" t="str">
        <f>VLOOKUP(A97,'Customer Names'!$A$2:$E$2336,3,FALSE)</f>
        <v>Mr.</v>
      </c>
      <c r="C97" t="str">
        <f>_xlfn.XLOOKUP(A97,$A$2:$A$2336,'Customer Names'!$D$2:$D$2336,"NOT FOUND")</f>
        <v>Thomas</v>
      </c>
      <c r="D97" t="str">
        <f>_xlfn.XLOOKUP(A97,$A$2:$A$2336,'Customer Names'!$E$2:$E$2336,"NOT FOUND")</f>
        <v>Boland</v>
      </c>
      <c r="E97" cm="1">
        <f t="array" ref="E97">_xlfn.XLOOKUP(A97,$A$2:$A$2336,Table2[BMI],"NOT FOUND")</f>
        <v>48.99</v>
      </c>
      <c r="F97" cm="1">
        <f t="array" ref="F97">_xlfn.XLOOKUP(A97,$A$2:$A$2336,Table2[HBA1C],"NOT FOUND")</f>
        <v>9.7799999999999994</v>
      </c>
      <c r="G97" t="str" cm="1">
        <f t="array" ref="G97">_xlfn.XLOOKUP(A97,$A$2:$A$2336,Table2[Heart Issues],"NOT FOUND")</f>
        <v>yes</v>
      </c>
      <c r="H97" t="str" cm="1">
        <f t="array" ref="H97">_xlfn.XLOOKUP(A97,$A$2:$A$2336,Table2[Any Transplants],"NOT FOUND")</f>
        <v>No</v>
      </c>
      <c r="I97" t="str" cm="1">
        <f t="array" ref="I97">_xlfn.XLOOKUP(A97,$A$2:$A$2336,Table2[Cancer history],"NOT FOUND")</f>
        <v>No</v>
      </c>
      <c r="J97" t="str">
        <f>_xlfn.XLOOKUP(A97,Table3[customer_no],Table3[month],"NOT FOUND")</f>
        <v>Jul</v>
      </c>
      <c r="K97" s="7">
        <f>_xlfn.XLOOKUP(A97,Table3[customer_no],Table3[year_average],"NOT FOUND")</f>
        <v>1975</v>
      </c>
      <c r="L97" cm="1">
        <f t="array" ref="L97">_xlfn.XLOOKUP(A97,Table3[customer_no],'Hospitalisation Details'!$D$2:$D$2344,"NOT FOUND")</f>
        <v>10</v>
      </c>
      <c r="M97" s="33">
        <f>_xlfn.XLOOKUP(A97,Table3[customer_no],Table3[dd/mm/yy],"NOT FOUND")</f>
        <v>27585</v>
      </c>
      <c r="N97">
        <f>_xlfn.XLOOKUP(A97,Table3[customer_no],Table3[age],"NOT FOUND")</f>
        <v>47</v>
      </c>
      <c r="O97" cm="1">
        <f t="array" ref="O97">_xlfn.XLOOKUP(A97,Table3[customer_no],'Hospitalisation Details'!$E$2:$E$2344,"NOT FOUND")</f>
        <v>1</v>
      </c>
      <c r="P97" t="str">
        <f>_xlfn.XLOOKUP(A97,Table3[customer_no],Table3[hsplt_handled],"NOT FOUND")</f>
        <v>tier - 1</v>
      </c>
      <c r="Q97" t="str">
        <f>_xlfn.XLOOKUP(A97,Table3[customer_no],Table3[city_handled],"NOT FOUND")</f>
        <v>tier - 3</v>
      </c>
      <c r="R97" t="str">
        <f>_xlfn.XLOOKUP(A97,Table3[customer_no],Table3[state_id],"NOT FOUND")</f>
        <v>R1012</v>
      </c>
      <c r="S97" s="34" cm="1">
        <f t="array" ref="S97">_xlfn.XLOOKUP(A97,Table3[customer_no],'Hospitalisation Details'!$F$2:$F$2344,"NOT FOUND")</f>
        <v>40590.550000000003</v>
      </c>
      <c r="T97" t="str">
        <f>_xlfn.XLOOKUP(A97,Table2[Customer ID],Table2[BMI_category],"NOT FOUND")</f>
        <v>Obesity</v>
      </c>
      <c r="U97" s="7">
        <f>_xlfn.XLOOKUP(A97,Table2[Customer ID],Table2[no of surgery],"NOT FOUND")</f>
        <v>1</v>
      </c>
      <c r="V97" t="str">
        <f>_xlfn.XLOOKUP(A97,Table2[Customer ID],Table2[smoker_missing],"NOT FOUND")</f>
        <v>yes</v>
      </c>
      <c r="W97" t="str">
        <f t="shared" si="1"/>
        <v>Diabetes</v>
      </c>
      <c r="X97" s="37">
        <f>SUM(Table5[[#This Row],[Title]:[Diabetes Level]])</f>
        <v>70268.320000000007</v>
      </c>
    </row>
    <row r="98" spans="1:24" x14ac:dyDescent="0.25">
      <c r="A98" t="s">
        <v>2276</v>
      </c>
      <c r="B98" t="str">
        <f>VLOOKUP(A98,'Customer Names'!$A$2:$E$2336,3,FALSE)</f>
        <v>Ms.</v>
      </c>
      <c r="C98" t="str">
        <f>_xlfn.XLOOKUP(A98,$A$2:$A$2336,'Customer Names'!$D$2:$D$2336,"NOT FOUND")</f>
        <v>Pamela J.</v>
      </c>
      <c r="D98" t="str">
        <f>_xlfn.XLOOKUP(A98,$A$2:$A$2336,'Customer Names'!$E$2:$E$2336,"NOT FOUND")</f>
        <v>Van Hout</v>
      </c>
      <c r="E98" cm="1">
        <f t="array" ref="E98">_xlfn.XLOOKUP(A98,$A$2:$A$2336,Table2[BMI],"NOT FOUND")</f>
        <v>38.39</v>
      </c>
      <c r="F98" cm="1">
        <f t="array" ref="F98">_xlfn.XLOOKUP(A98,$A$2:$A$2336,Table2[HBA1C],"NOT FOUND")</f>
        <v>4.1100000000000003</v>
      </c>
      <c r="G98" t="str" cm="1">
        <f t="array" ref="G98">_xlfn.XLOOKUP(A98,$A$2:$A$2336,Table2[Heart Issues],"NOT FOUND")</f>
        <v>yes</v>
      </c>
      <c r="H98" t="str" cm="1">
        <f t="array" ref="H98">_xlfn.XLOOKUP(A98,$A$2:$A$2336,Table2[Any Transplants],"NOT FOUND")</f>
        <v>No</v>
      </c>
      <c r="I98" t="str" cm="1">
        <f t="array" ref="I98">_xlfn.XLOOKUP(A98,$A$2:$A$2336,Table2[Cancer history],"NOT FOUND")</f>
        <v>No</v>
      </c>
      <c r="J98" t="str">
        <f>_xlfn.XLOOKUP(A98,Table3[customer_no],Table3[month],"NOT FOUND")</f>
        <v>Nov</v>
      </c>
      <c r="K98" s="7">
        <f>_xlfn.XLOOKUP(A98,Table3[customer_no],Table3[year_average],"NOT FOUND")</f>
        <v>1985</v>
      </c>
      <c r="L98" cm="1">
        <f t="array" ref="L98">_xlfn.XLOOKUP(A98,Table3[customer_no],'Hospitalisation Details'!$D$2:$D$2344,"NOT FOUND")</f>
        <v>3</v>
      </c>
      <c r="M98" s="33">
        <f>_xlfn.XLOOKUP(A98,Table3[customer_no],Table3[dd/mm/yy],"NOT FOUND")</f>
        <v>31354</v>
      </c>
      <c r="N98">
        <f>_xlfn.XLOOKUP(A98,Table3[customer_no],Table3[age],"NOT FOUND")</f>
        <v>37</v>
      </c>
      <c r="O98" cm="1">
        <f t="array" ref="O98">_xlfn.XLOOKUP(A98,Table3[customer_no],'Hospitalisation Details'!$E$2:$E$2344,"NOT FOUND")</f>
        <v>0</v>
      </c>
      <c r="P98" t="str">
        <f>_xlfn.XLOOKUP(A98,Table3[customer_no],Table3[hsplt_handled],"NOT FOUND")</f>
        <v>tier - 1</v>
      </c>
      <c r="Q98" t="str">
        <f>_xlfn.XLOOKUP(A98,Table3[customer_no],Table3[city_handled],"NOT FOUND")</f>
        <v>tier - 2</v>
      </c>
      <c r="R98" t="str">
        <f>_xlfn.XLOOKUP(A98,Table3[customer_no],Table3[state_id],"NOT FOUND")</f>
        <v>R1013</v>
      </c>
      <c r="S98" s="34" cm="1">
        <f t="array" ref="S98">_xlfn.XLOOKUP(A98,Table3[customer_no],'Hospitalisation Details'!$F$2:$F$2344,"NOT FOUND")</f>
        <v>40419.019999999997</v>
      </c>
      <c r="T98" t="str">
        <f>_xlfn.XLOOKUP(A98,Table2[Customer ID],Table2[BMI_category],"NOT FOUND")</f>
        <v>Obesity</v>
      </c>
      <c r="U98" s="7">
        <f>_xlfn.XLOOKUP(A98,Table2[Customer ID],Table2[no of surgery],"NOT FOUND")</f>
        <v>0</v>
      </c>
      <c r="V98" t="str">
        <f>_xlfn.XLOOKUP(A98,Table2[Customer ID],Table2[smoker_missing],"NOT FOUND")</f>
        <v>yes</v>
      </c>
      <c r="W98" t="str">
        <f t="shared" si="1"/>
        <v>Normal</v>
      </c>
      <c r="X98" s="37">
        <f>SUM(Table5[[#This Row],[Title]:[Diabetes Level]])</f>
        <v>73840.51999999999</v>
      </c>
    </row>
    <row r="99" spans="1:24" x14ac:dyDescent="0.25">
      <c r="A99" t="s">
        <v>2275</v>
      </c>
      <c r="B99" t="str">
        <f>VLOOKUP(A99,'Customer Names'!$A$2:$E$2336,3,FALSE)</f>
        <v>Ms.</v>
      </c>
      <c r="C99" t="str">
        <f>_xlfn.XLOOKUP(A99,$A$2:$A$2336,'Customer Names'!$D$2:$D$2336,"NOT FOUND")</f>
        <v>Jessica</v>
      </c>
      <c r="D99" t="str">
        <f>_xlfn.XLOOKUP(A99,$A$2:$A$2336,'Customer Names'!$E$2:$E$2336,"NOT FOUND")</f>
        <v>Ramsey</v>
      </c>
      <c r="E99" cm="1">
        <f t="array" ref="E99">_xlfn.XLOOKUP(A99,$A$2:$A$2336,Table2[BMI],"NOT FOUND")</f>
        <v>44.34</v>
      </c>
      <c r="F99" cm="1">
        <f t="array" ref="F99">_xlfn.XLOOKUP(A99,$A$2:$A$2336,Table2[HBA1C],"NOT FOUND")</f>
        <v>4.0199999999999996</v>
      </c>
      <c r="G99" t="str" cm="1">
        <f t="array" ref="G99">_xlfn.XLOOKUP(A99,$A$2:$A$2336,Table2[Heart Issues],"NOT FOUND")</f>
        <v>yes</v>
      </c>
      <c r="H99" t="str" cm="1">
        <f t="array" ref="H99">_xlfn.XLOOKUP(A99,$A$2:$A$2336,Table2[Any Transplants],"NOT FOUND")</f>
        <v>No</v>
      </c>
      <c r="I99" t="str" cm="1">
        <f t="array" ref="I99">_xlfn.XLOOKUP(A99,$A$2:$A$2336,Table2[Cancer history],"NOT FOUND")</f>
        <v>No</v>
      </c>
      <c r="J99" t="str">
        <f>_xlfn.XLOOKUP(A99,Table3[customer_no],Table3[month],"NOT FOUND")</f>
        <v>Aug</v>
      </c>
      <c r="K99" s="7">
        <f>_xlfn.XLOOKUP(A99,Table3[customer_no],Table3[year_average],"NOT FOUND")</f>
        <v>1966</v>
      </c>
      <c r="L99" cm="1">
        <f t="array" ref="L99">_xlfn.XLOOKUP(A99,Table3[customer_no],'Hospitalisation Details'!$D$2:$D$2344,"NOT FOUND")</f>
        <v>12</v>
      </c>
      <c r="M99" s="33">
        <f>_xlfn.XLOOKUP(A99,Table3[customer_no],Table3[dd/mm/yy],"NOT FOUND")</f>
        <v>24331</v>
      </c>
      <c r="N99">
        <f>_xlfn.XLOOKUP(A99,Table3[customer_no],Table3[age],"NOT FOUND")</f>
        <v>56</v>
      </c>
      <c r="O99" cm="1">
        <f t="array" ref="O99">_xlfn.XLOOKUP(A99,Table3[customer_no],'Hospitalisation Details'!$E$2:$E$2344,"NOT FOUND")</f>
        <v>0</v>
      </c>
      <c r="P99" t="str">
        <f>_xlfn.XLOOKUP(A99,Table3[customer_no],Table3[hsplt_handled],"NOT FOUND")</f>
        <v>tier - 1</v>
      </c>
      <c r="Q99" t="str">
        <f>_xlfn.XLOOKUP(A99,Table3[customer_no],Table3[city_handled],"NOT FOUND")</f>
        <v>tier - 3</v>
      </c>
      <c r="R99" t="str">
        <f>_xlfn.XLOOKUP(A99,Table3[customer_no],Table3[state_id],"NOT FOUND")</f>
        <v>R1011</v>
      </c>
      <c r="S99" s="34" cm="1">
        <f t="array" ref="S99">_xlfn.XLOOKUP(A99,Table3[customer_no],'Hospitalisation Details'!$F$2:$F$2344,"NOT FOUND")</f>
        <v>40373.74</v>
      </c>
      <c r="T99" t="str">
        <f>_xlfn.XLOOKUP(A99,Table2[Customer ID],Table2[BMI_category],"NOT FOUND")</f>
        <v>Obesity</v>
      </c>
      <c r="U99" s="7">
        <f>_xlfn.XLOOKUP(A99,Table2[Customer ID],Table2[no of surgery],"NOT FOUND")</f>
        <v>2</v>
      </c>
      <c r="V99" t="str">
        <f>_xlfn.XLOOKUP(A99,Table2[Customer ID],Table2[smoker_missing],"NOT FOUND")</f>
        <v>yes</v>
      </c>
      <c r="W99" t="str">
        <f t="shared" si="1"/>
        <v>Normal</v>
      </c>
      <c r="X99" s="37">
        <f>SUM(Table5[[#This Row],[Title]:[Diabetes Level]])</f>
        <v>66789.100000000006</v>
      </c>
    </row>
    <row r="100" spans="1:24" x14ac:dyDescent="0.25">
      <c r="A100" t="s">
        <v>2274</v>
      </c>
      <c r="B100" t="str">
        <f>VLOOKUP(A100,'Customer Names'!$A$2:$E$2336,3,FALSE)</f>
        <v>Mr.</v>
      </c>
      <c r="C100" t="str">
        <f>_xlfn.XLOOKUP(A100,$A$2:$A$2336,'Customer Names'!$D$2:$D$2336,"NOT FOUND")</f>
        <v>Ron N</v>
      </c>
      <c r="D100" t="str">
        <f>_xlfn.XLOOKUP(A100,$A$2:$A$2336,'Customer Names'!$E$2:$E$2336,"NOT FOUND")</f>
        <v>Gage</v>
      </c>
      <c r="E100" cm="1">
        <f t="array" ref="E100">_xlfn.XLOOKUP(A100,$A$2:$A$2336,Table2[BMI],"NOT FOUND")</f>
        <v>41.51</v>
      </c>
      <c r="F100" cm="1">
        <f t="array" ref="F100">_xlfn.XLOOKUP(A100,$A$2:$A$2336,Table2[HBA1C],"NOT FOUND")</f>
        <v>6.92</v>
      </c>
      <c r="G100" t="str" cm="1">
        <f t="array" ref="G100">_xlfn.XLOOKUP(A100,$A$2:$A$2336,Table2[Heart Issues],"NOT FOUND")</f>
        <v>No</v>
      </c>
      <c r="H100" t="str" cm="1">
        <f t="array" ref="H100">_xlfn.XLOOKUP(A100,$A$2:$A$2336,Table2[Any Transplants],"NOT FOUND")</f>
        <v>No</v>
      </c>
      <c r="I100" t="str" cm="1">
        <f t="array" ref="I100">_xlfn.XLOOKUP(A100,$A$2:$A$2336,Table2[Cancer history],"NOT FOUND")</f>
        <v>No</v>
      </c>
      <c r="J100" t="str">
        <f>_xlfn.XLOOKUP(A100,Table3[customer_no],Table3[month],"NOT FOUND")</f>
        <v>Sep</v>
      </c>
      <c r="K100" s="7">
        <f>_xlfn.XLOOKUP(A100,Table3[customer_no],Table3[year_average],"NOT FOUND")</f>
        <v>1962</v>
      </c>
      <c r="L100" cm="1">
        <f t="array" ref="L100">_xlfn.XLOOKUP(A100,Table3[customer_no],'Hospitalisation Details'!$D$2:$D$2344,"NOT FOUND")</f>
        <v>4</v>
      </c>
      <c r="M100" s="33">
        <f>_xlfn.XLOOKUP(A100,Table3[customer_no],Table3[dd/mm/yy],"NOT FOUND")</f>
        <v>22893</v>
      </c>
      <c r="N100">
        <f>_xlfn.XLOOKUP(A100,Table3[customer_no],Table3[age],"NOT FOUND")</f>
        <v>60</v>
      </c>
      <c r="O100" cm="1">
        <f t="array" ref="O100">_xlfn.XLOOKUP(A100,Table3[customer_no],'Hospitalisation Details'!$E$2:$E$2344,"NOT FOUND")</f>
        <v>0</v>
      </c>
      <c r="P100" t="str">
        <f>_xlfn.XLOOKUP(A100,Table3[customer_no],Table3[hsplt_handled],"NOT FOUND")</f>
        <v>tier - 1</v>
      </c>
      <c r="Q100" t="str">
        <f>_xlfn.XLOOKUP(A100,Table3[customer_no],Table3[city_handled],"NOT FOUND")</f>
        <v>tier - 3</v>
      </c>
      <c r="R100" t="str">
        <f>_xlfn.XLOOKUP(A100,Table3[customer_no],Table3[state_id],"NOT FOUND")</f>
        <v>R1011</v>
      </c>
      <c r="S100" s="34" cm="1">
        <f t="array" ref="S100">_xlfn.XLOOKUP(A100,Table3[customer_no],'Hospitalisation Details'!$F$2:$F$2344,"NOT FOUND")</f>
        <v>40309.93</v>
      </c>
      <c r="T100" t="str">
        <f>_xlfn.XLOOKUP(A100,Table2[Customer ID],Table2[BMI_category],"NOT FOUND")</f>
        <v>Obesity</v>
      </c>
      <c r="U100" s="7">
        <f>_xlfn.XLOOKUP(A100,Table2[Customer ID],Table2[no of surgery],"NOT FOUND")</f>
        <v>0</v>
      </c>
      <c r="V100" t="str">
        <f>_xlfn.XLOOKUP(A100,Table2[Customer ID],Table2[smoker_missing],"NOT FOUND")</f>
        <v>yes</v>
      </c>
      <c r="W100" t="str">
        <f t="shared" si="1"/>
        <v>Diabetes</v>
      </c>
      <c r="X100" s="37">
        <f>SUM(Table5[[#This Row],[Title]:[Diabetes Level]])</f>
        <v>65277.36</v>
      </c>
    </row>
    <row r="101" spans="1:24" x14ac:dyDescent="0.25">
      <c r="A101" t="s">
        <v>2273</v>
      </c>
      <c r="B101" t="str">
        <f>VLOOKUP(A101,'Customer Names'!$A$2:$E$2336,3,FALSE)</f>
        <v>Mr.</v>
      </c>
      <c r="C101" t="str">
        <f>_xlfn.XLOOKUP(A101,$A$2:$A$2336,'Customer Names'!$D$2:$D$2336,"NOT FOUND")</f>
        <v>Daniel</v>
      </c>
      <c r="D101" t="str">
        <f>_xlfn.XLOOKUP(A101,$A$2:$A$2336,'Customer Names'!$E$2:$E$2336,"NOT FOUND")</f>
        <v>Gollins</v>
      </c>
      <c r="E101" cm="1">
        <f t="array" ref="E101">_xlfn.XLOOKUP(A101,$A$2:$A$2336,Table2[BMI],"NOT FOUND")</f>
        <v>48.2</v>
      </c>
      <c r="F101" cm="1">
        <f t="array" ref="F101">_xlfn.XLOOKUP(A101,$A$2:$A$2336,Table2[HBA1C],"NOT FOUND")</f>
        <v>4.84</v>
      </c>
      <c r="G101" t="str" cm="1">
        <f t="array" ref="G101">_xlfn.XLOOKUP(A101,$A$2:$A$2336,Table2[Heart Issues],"NOT FOUND")</f>
        <v>No</v>
      </c>
      <c r="H101" t="str" cm="1">
        <f t="array" ref="H101">_xlfn.XLOOKUP(A101,$A$2:$A$2336,Table2[Any Transplants],"NOT FOUND")</f>
        <v>No</v>
      </c>
      <c r="I101" t="str" cm="1">
        <f t="array" ref="I101">_xlfn.XLOOKUP(A101,$A$2:$A$2336,Table2[Cancer history],"NOT FOUND")</f>
        <v>No</v>
      </c>
      <c r="J101" t="str">
        <f>_xlfn.XLOOKUP(A101,Table3[customer_no],Table3[month],"NOT FOUND")</f>
        <v>Jun</v>
      </c>
      <c r="K101" s="7">
        <f>_xlfn.XLOOKUP(A101,Table3[customer_no],Table3[year_average],"NOT FOUND")</f>
        <v>1977</v>
      </c>
      <c r="L101" cm="1">
        <f t="array" ref="L101">_xlfn.XLOOKUP(A101,Table3[customer_no],'Hospitalisation Details'!$D$2:$D$2344,"NOT FOUND")</f>
        <v>27</v>
      </c>
      <c r="M101" s="33">
        <f>_xlfn.XLOOKUP(A101,Table3[customer_no],Table3[dd/mm/yy],"NOT FOUND")</f>
        <v>28303</v>
      </c>
      <c r="N101">
        <f>_xlfn.XLOOKUP(A101,Table3[customer_no],Table3[age],"NOT FOUND")</f>
        <v>45</v>
      </c>
      <c r="O101" cm="1">
        <f t="array" ref="O101">_xlfn.XLOOKUP(A101,Table3[customer_no],'Hospitalisation Details'!$E$2:$E$2344,"NOT FOUND")</f>
        <v>2</v>
      </c>
      <c r="P101" t="str">
        <f>_xlfn.XLOOKUP(A101,Table3[customer_no],Table3[hsplt_handled],"NOT FOUND")</f>
        <v>tier - 1</v>
      </c>
      <c r="Q101" t="str">
        <f>_xlfn.XLOOKUP(A101,Table3[customer_no],Table3[city_handled],"NOT FOUND")</f>
        <v>tier - 3</v>
      </c>
      <c r="R101" t="str">
        <f>_xlfn.XLOOKUP(A101,Table3[customer_no],Table3[state_id],"NOT FOUND")</f>
        <v>R1012</v>
      </c>
      <c r="S101" s="34" cm="1">
        <f t="array" ref="S101">_xlfn.XLOOKUP(A101,Table3[customer_no],'Hospitalisation Details'!$F$2:$F$2344,"NOT FOUND")</f>
        <v>40284.379999999997</v>
      </c>
      <c r="T101" t="str">
        <f>_xlfn.XLOOKUP(A101,Table2[Customer ID],Table2[BMI_category],"NOT FOUND")</f>
        <v>Obesity</v>
      </c>
      <c r="U101" s="7">
        <f>_xlfn.XLOOKUP(A101,Table2[Customer ID],Table2[no of surgery],"NOT FOUND")</f>
        <v>0</v>
      </c>
      <c r="V101" t="str">
        <f>_xlfn.XLOOKUP(A101,Table2[Customer ID],Table2[smoker_missing],"NOT FOUND")</f>
        <v>yes</v>
      </c>
      <c r="W101" t="str">
        <f t="shared" si="1"/>
        <v>Normal</v>
      </c>
      <c r="X101" s="37">
        <f>SUM(Table5[[#This Row],[Title]:[Diabetes Level]])</f>
        <v>70691.42</v>
      </c>
    </row>
    <row r="102" spans="1:24" x14ac:dyDescent="0.25">
      <c r="A102" t="s">
        <v>2272</v>
      </c>
      <c r="B102" t="str">
        <f>VLOOKUP(A102,'Customer Names'!$A$2:$E$2336,3,FALSE)</f>
        <v>Mr.</v>
      </c>
      <c r="C102" t="str">
        <f>_xlfn.XLOOKUP(A102,$A$2:$A$2336,'Customer Names'!$D$2:$D$2336,"NOT FOUND")</f>
        <v>Brian</v>
      </c>
      <c r="D102" t="str">
        <f>_xlfn.XLOOKUP(A102,$A$2:$A$2336,'Customer Names'!$E$2:$E$2336,"NOT FOUND")</f>
        <v>Benestad</v>
      </c>
      <c r="E102" cm="1">
        <f t="array" ref="E102">_xlfn.XLOOKUP(A102,$A$2:$A$2336,Table2[BMI],"NOT FOUND")</f>
        <v>35.75</v>
      </c>
      <c r="F102" cm="1">
        <f t="array" ref="F102">_xlfn.XLOOKUP(A102,$A$2:$A$2336,Table2[HBA1C],"NOT FOUND")</f>
        <v>8</v>
      </c>
      <c r="G102" t="str" cm="1">
        <f t="array" ref="G102">_xlfn.XLOOKUP(A102,$A$2:$A$2336,Table2[Heart Issues],"NOT FOUND")</f>
        <v>yes</v>
      </c>
      <c r="H102" t="str" cm="1">
        <f t="array" ref="H102">_xlfn.XLOOKUP(A102,$A$2:$A$2336,Table2[Any Transplants],"NOT FOUND")</f>
        <v>No</v>
      </c>
      <c r="I102" t="str" cm="1">
        <f t="array" ref="I102">_xlfn.XLOOKUP(A102,$A$2:$A$2336,Table2[Cancer history],"NOT FOUND")</f>
        <v>No</v>
      </c>
      <c r="J102" t="str">
        <f>_xlfn.XLOOKUP(A102,Table3[customer_no],Table3[month],"NOT FOUND")</f>
        <v>Oct</v>
      </c>
      <c r="K102" s="7">
        <f>_xlfn.XLOOKUP(A102,Table3[customer_no],Table3[year_average],"NOT FOUND")</f>
        <v>1981</v>
      </c>
      <c r="L102" cm="1">
        <f t="array" ref="L102">_xlfn.XLOOKUP(A102,Table3[customer_no],'Hospitalisation Details'!$D$2:$D$2344,"NOT FOUND")</f>
        <v>4</v>
      </c>
      <c r="M102" s="33">
        <f>_xlfn.XLOOKUP(A102,Table3[customer_no],Table3[dd/mm/yy],"NOT FOUND")</f>
        <v>29863</v>
      </c>
      <c r="N102">
        <f>_xlfn.XLOOKUP(A102,Table3[customer_no],Table3[age],"NOT FOUND")</f>
        <v>41</v>
      </c>
      <c r="O102" cm="1">
        <f t="array" ref="O102">_xlfn.XLOOKUP(A102,Table3[customer_no],'Hospitalisation Details'!$E$2:$E$2344,"NOT FOUND")</f>
        <v>1</v>
      </c>
      <c r="P102" t="str">
        <f>_xlfn.XLOOKUP(A102,Table3[customer_no],Table3[hsplt_handled],"NOT FOUND")</f>
        <v>tier - 1</v>
      </c>
      <c r="Q102" t="str">
        <f>_xlfn.XLOOKUP(A102,Table3[customer_no],Table3[city_handled],"NOT FOUND")</f>
        <v>tier - 3</v>
      </c>
      <c r="R102" t="str">
        <f>_xlfn.XLOOKUP(A102,Table3[customer_no],Table3[state_id],"NOT FOUND")</f>
        <v>R1013</v>
      </c>
      <c r="S102" s="34" cm="1">
        <f t="array" ref="S102">_xlfn.XLOOKUP(A102,Table3[customer_no],'Hospitalisation Details'!$F$2:$F$2344,"NOT FOUND")</f>
        <v>40273.65</v>
      </c>
      <c r="T102" t="str">
        <f>_xlfn.XLOOKUP(A102,Table2[Customer ID],Table2[BMI_category],"NOT FOUND")</f>
        <v>Obesity</v>
      </c>
      <c r="U102" s="7">
        <f>_xlfn.XLOOKUP(A102,Table2[Customer ID],Table2[no of surgery],"NOT FOUND")</f>
        <v>0</v>
      </c>
      <c r="V102" t="str">
        <f>_xlfn.XLOOKUP(A102,Table2[Customer ID],Table2[smoker_missing],"NOT FOUND")</f>
        <v>yes</v>
      </c>
      <c r="W102" t="str">
        <f t="shared" si="1"/>
        <v>Diabetes</v>
      </c>
      <c r="X102" s="37">
        <f>SUM(Table5[[#This Row],[Title]:[Diabetes Level]])</f>
        <v>72207.399999999994</v>
      </c>
    </row>
    <row r="103" spans="1:24" x14ac:dyDescent="0.25">
      <c r="A103" t="s">
        <v>2271</v>
      </c>
      <c r="B103" t="str">
        <f>VLOOKUP(A103,'Customer Names'!$A$2:$E$2336,3,FALSE)</f>
        <v>Ms.</v>
      </c>
      <c r="C103" t="str">
        <f>_xlfn.XLOOKUP(A103,$A$2:$A$2336,'Customer Names'!$D$2:$D$2336,"NOT FOUND")</f>
        <v>Sari</v>
      </c>
      <c r="D103" t="str">
        <f>_xlfn.XLOOKUP(A103,$A$2:$A$2336,'Customer Names'!$E$2:$E$2336,"NOT FOUND")</f>
        <v>Aviv</v>
      </c>
      <c r="E103" cm="1">
        <f t="array" ref="E103">_xlfn.XLOOKUP(A103,$A$2:$A$2336,Table2[BMI],"NOT FOUND")</f>
        <v>53.81</v>
      </c>
      <c r="F103" cm="1">
        <f t="array" ref="F103">_xlfn.XLOOKUP(A103,$A$2:$A$2336,Table2[HBA1C],"NOT FOUND")</f>
        <v>8.77</v>
      </c>
      <c r="G103" t="str" cm="1">
        <f t="array" ref="G103">_xlfn.XLOOKUP(A103,$A$2:$A$2336,Table2[Heart Issues],"NOT FOUND")</f>
        <v>yes</v>
      </c>
      <c r="H103" t="str" cm="1">
        <f t="array" ref="H103">_xlfn.XLOOKUP(A103,$A$2:$A$2336,Table2[Any Transplants],"NOT FOUND")</f>
        <v>No</v>
      </c>
      <c r="I103" t="str" cm="1">
        <f t="array" ref="I103">_xlfn.XLOOKUP(A103,$A$2:$A$2336,Table2[Cancer history],"NOT FOUND")</f>
        <v>No</v>
      </c>
      <c r="J103" t="str">
        <f>_xlfn.XLOOKUP(A103,Table3[customer_no],Table3[month],"NOT FOUND")</f>
        <v>Jul</v>
      </c>
      <c r="K103" s="7">
        <f>_xlfn.XLOOKUP(A103,Table3[customer_no],Table3[year_average],"NOT FOUND")</f>
        <v>1981</v>
      </c>
      <c r="L103" cm="1">
        <f t="array" ref="L103">_xlfn.XLOOKUP(A103,Table3[customer_no],'Hospitalisation Details'!$D$2:$D$2344,"NOT FOUND")</f>
        <v>28</v>
      </c>
      <c r="M103" s="33">
        <f>_xlfn.XLOOKUP(A103,Table3[customer_no],Table3[dd/mm/yy],"NOT FOUND")</f>
        <v>29795</v>
      </c>
      <c r="N103">
        <f>_xlfn.XLOOKUP(A103,Table3[customer_no],Table3[age],"NOT FOUND")</f>
        <v>41</v>
      </c>
      <c r="O103" cm="1">
        <f t="array" ref="O103">_xlfn.XLOOKUP(A103,Table3[customer_no],'Hospitalisation Details'!$E$2:$E$2344,"NOT FOUND")</f>
        <v>1</v>
      </c>
      <c r="P103" t="str">
        <f>_xlfn.XLOOKUP(A103,Table3[customer_no],Table3[hsplt_handled],"NOT FOUND")</f>
        <v>tier - 1</v>
      </c>
      <c r="Q103" t="str">
        <f>_xlfn.XLOOKUP(A103,Table3[customer_no],Table3[city_handled],"NOT FOUND")</f>
        <v>tier - 2</v>
      </c>
      <c r="R103" t="str">
        <f>_xlfn.XLOOKUP(A103,Table3[customer_no],Table3[state_id],"NOT FOUND")</f>
        <v>R1011</v>
      </c>
      <c r="S103" s="34" cm="1">
        <f t="array" ref="S103">_xlfn.XLOOKUP(A103,Table3[customer_no],'Hospitalisation Details'!$F$2:$F$2344,"NOT FOUND")</f>
        <v>40208.559999999998</v>
      </c>
      <c r="T103" t="str">
        <f>_xlfn.XLOOKUP(A103,Table2[Customer ID],Table2[BMI_category],"NOT FOUND")</f>
        <v>Obesity</v>
      </c>
      <c r="U103" s="7">
        <f>_xlfn.XLOOKUP(A103,Table2[Customer ID],Table2[no of surgery],"NOT FOUND")</f>
        <v>0</v>
      </c>
      <c r="V103" t="str">
        <f>_xlfn.XLOOKUP(A103,Table2[Customer ID],Table2[smoker_missing],"NOT FOUND")</f>
        <v>yes</v>
      </c>
      <c r="W103" t="str">
        <f t="shared" si="1"/>
        <v>Diabetes</v>
      </c>
      <c r="X103" s="37">
        <f>SUM(Table5[[#This Row],[Title]:[Diabetes Level]])</f>
        <v>72117.14</v>
      </c>
    </row>
    <row r="104" spans="1:24" x14ac:dyDescent="0.25">
      <c r="A104" t="s">
        <v>2270</v>
      </c>
      <c r="B104" t="str">
        <f>VLOOKUP(A104,'Customer Names'!$A$2:$E$2336,3,FALSE)</f>
        <v>Mr.</v>
      </c>
      <c r="C104" t="str">
        <f>_xlfn.XLOOKUP(A104,$A$2:$A$2336,'Customer Names'!$D$2:$D$2336,"NOT FOUND")</f>
        <v>Robert M.</v>
      </c>
      <c r="D104" t="str">
        <f>_xlfn.XLOOKUP(A104,$A$2:$A$2336,'Customer Names'!$E$2:$E$2336,"NOT FOUND")</f>
        <v>Burns</v>
      </c>
      <c r="E104" cm="1">
        <f t="array" ref="E104">_xlfn.XLOOKUP(A104,$A$2:$A$2336,Table2[BMI],"NOT FOUND")</f>
        <v>49.48</v>
      </c>
      <c r="F104" cm="1">
        <f t="array" ref="F104">_xlfn.XLOOKUP(A104,$A$2:$A$2336,Table2[HBA1C],"NOT FOUND")</f>
        <v>4.96</v>
      </c>
      <c r="G104" t="str" cm="1">
        <f t="array" ref="G104">_xlfn.XLOOKUP(A104,$A$2:$A$2336,Table2[Heart Issues],"NOT FOUND")</f>
        <v>No</v>
      </c>
      <c r="H104" t="str" cm="1">
        <f t="array" ref="H104">_xlfn.XLOOKUP(A104,$A$2:$A$2336,Table2[Any Transplants],"NOT FOUND")</f>
        <v>No</v>
      </c>
      <c r="I104" t="str" cm="1">
        <f t="array" ref="I104">_xlfn.XLOOKUP(A104,$A$2:$A$2336,Table2[Cancer history],"NOT FOUND")</f>
        <v>Yes</v>
      </c>
      <c r="J104" t="str">
        <f>_xlfn.XLOOKUP(A104,Table3[customer_no],Table3[month],"NOT FOUND")</f>
        <v>Aug</v>
      </c>
      <c r="K104" s="7">
        <f>_xlfn.XLOOKUP(A104,Table3[customer_no],Table3[year_average],"NOT FOUND")</f>
        <v>1979</v>
      </c>
      <c r="L104" cm="1">
        <f t="array" ref="L104">_xlfn.XLOOKUP(A104,Table3[customer_no],'Hospitalisation Details'!$D$2:$D$2344,"NOT FOUND")</f>
        <v>18</v>
      </c>
      <c r="M104" s="33">
        <f>_xlfn.XLOOKUP(A104,Table3[customer_no],Table3[dd/mm/yy],"NOT FOUND")</f>
        <v>29085</v>
      </c>
      <c r="N104">
        <f>_xlfn.XLOOKUP(A104,Table3[customer_no],Table3[age],"NOT FOUND")</f>
        <v>43</v>
      </c>
      <c r="O104" cm="1">
        <f t="array" ref="O104">_xlfn.XLOOKUP(A104,Table3[customer_no],'Hospitalisation Details'!$E$2:$E$2344,"NOT FOUND")</f>
        <v>2</v>
      </c>
      <c r="P104" t="str">
        <f>_xlfn.XLOOKUP(A104,Table3[customer_no],Table3[hsplt_handled],"NOT FOUND")</f>
        <v>tier - 1</v>
      </c>
      <c r="Q104" t="str">
        <f>_xlfn.XLOOKUP(A104,Table3[customer_no],Table3[city_handled],"NOT FOUND")</f>
        <v>tier - 3</v>
      </c>
      <c r="R104" t="str">
        <f>_xlfn.XLOOKUP(A104,Table3[customer_no],Table3[state_id],"NOT FOUND")</f>
        <v>R1012</v>
      </c>
      <c r="S104" s="34" cm="1">
        <f t="array" ref="S104">_xlfn.XLOOKUP(A104,Table3[customer_no],'Hospitalisation Details'!$F$2:$F$2344,"NOT FOUND")</f>
        <v>40204.83</v>
      </c>
      <c r="T104" t="str">
        <f>_xlfn.XLOOKUP(A104,Table2[Customer ID],Table2[BMI_category],"NOT FOUND")</f>
        <v>Obesity</v>
      </c>
      <c r="U104" s="7">
        <f>_xlfn.XLOOKUP(A104,Table2[Customer ID],Table2[no of surgery],"NOT FOUND")</f>
        <v>1</v>
      </c>
      <c r="V104" t="str">
        <f>_xlfn.XLOOKUP(A104,Table2[Customer ID],Table2[smoker_missing],"NOT FOUND")</f>
        <v>yes</v>
      </c>
      <c r="W104" t="str">
        <f t="shared" si="1"/>
        <v>Normal</v>
      </c>
      <c r="X104" s="37">
        <f>SUM(Table5[[#This Row],[Title]:[Diabetes Level]])</f>
        <v>71387.27</v>
      </c>
    </row>
    <row r="105" spans="1:24" x14ac:dyDescent="0.25">
      <c r="A105" t="s">
        <v>2269</v>
      </c>
      <c r="B105" t="str">
        <f>VLOOKUP(A105,'Customer Names'!$A$2:$E$2336,3,FALSE)</f>
        <v>Mr.</v>
      </c>
      <c r="C105" t="str">
        <f>_xlfn.XLOOKUP(A105,$A$2:$A$2336,'Customer Names'!$D$2:$D$2336,"NOT FOUND")</f>
        <v>Ricardo</v>
      </c>
      <c r="D105" t="str">
        <f>_xlfn.XLOOKUP(A105,$A$2:$A$2336,'Customer Names'!$E$2:$E$2336,"NOT FOUND")</f>
        <v>Maldonado</v>
      </c>
      <c r="E105" cm="1">
        <f t="array" ref="E105">_xlfn.XLOOKUP(A105,$A$2:$A$2336,Table2[BMI],"NOT FOUND")</f>
        <v>34.1</v>
      </c>
      <c r="F105" cm="1">
        <f t="array" ref="F105">_xlfn.XLOOKUP(A105,$A$2:$A$2336,Table2[HBA1C],"NOT FOUND")</f>
        <v>4.43</v>
      </c>
      <c r="G105" t="str" cm="1">
        <f t="array" ref="G105">_xlfn.XLOOKUP(A105,$A$2:$A$2336,Table2[Heart Issues],"NOT FOUND")</f>
        <v>yes</v>
      </c>
      <c r="H105" t="str" cm="1">
        <f t="array" ref="H105">_xlfn.XLOOKUP(A105,$A$2:$A$2336,Table2[Any Transplants],"NOT FOUND")</f>
        <v>No</v>
      </c>
      <c r="I105" t="str" cm="1">
        <f t="array" ref="I105">_xlfn.XLOOKUP(A105,$A$2:$A$2336,Table2[Cancer history],"NOT FOUND")</f>
        <v>No</v>
      </c>
      <c r="J105" t="str">
        <f>_xlfn.XLOOKUP(A105,Table3[customer_no],Table3[month],"NOT FOUND")</f>
        <v>Oct</v>
      </c>
      <c r="K105" s="7">
        <f>_xlfn.XLOOKUP(A105,Table3[customer_no],Table3[year_average],"NOT FOUND")</f>
        <v>1985</v>
      </c>
      <c r="L105" cm="1">
        <f t="array" ref="L105">_xlfn.XLOOKUP(A105,Table3[customer_no],'Hospitalisation Details'!$D$2:$D$2344,"NOT FOUND")</f>
        <v>21</v>
      </c>
      <c r="M105" s="33">
        <f>_xlfn.XLOOKUP(A105,Table3[customer_no],Table3[dd/mm/yy],"NOT FOUND")</f>
        <v>31341</v>
      </c>
      <c r="N105">
        <f>_xlfn.XLOOKUP(A105,Table3[customer_no],Table3[age],"NOT FOUND")</f>
        <v>37</v>
      </c>
      <c r="O105" cm="1">
        <f t="array" ref="O105">_xlfn.XLOOKUP(A105,Table3[customer_no],'Hospitalisation Details'!$E$2:$E$2344,"NOT FOUND")</f>
        <v>4</v>
      </c>
      <c r="P105" t="str">
        <f>_xlfn.XLOOKUP(A105,Table3[customer_no],Table3[hsplt_handled],"NOT FOUND")</f>
        <v>tier - 1</v>
      </c>
      <c r="Q105" t="str">
        <f>_xlfn.XLOOKUP(A105,Table3[customer_no],Table3[city_handled],"NOT FOUND")</f>
        <v>tier - 2</v>
      </c>
      <c r="R105" t="str">
        <f>_xlfn.XLOOKUP(A105,Table3[customer_no],Table3[state_id],"NOT FOUND")</f>
        <v>R1011</v>
      </c>
      <c r="S105" s="34" cm="1">
        <f t="array" ref="S105">_xlfn.XLOOKUP(A105,Table3[customer_no],'Hospitalisation Details'!$F$2:$F$2344,"NOT FOUND")</f>
        <v>40182.25</v>
      </c>
      <c r="T105" t="str">
        <f>_xlfn.XLOOKUP(A105,Table2[Customer ID],Table2[BMI_category],"NOT FOUND")</f>
        <v>Obesity</v>
      </c>
      <c r="U105" s="7">
        <f>_xlfn.XLOOKUP(A105,Table2[Customer ID],Table2[no of surgery],"NOT FOUND")</f>
        <v>0</v>
      </c>
      <c r="V105" t="str">
        <f>_xlfn.XLOOKUP(A105,Table2[Customer ID],Table2[smoker_missing],"NOT FOUND")</f>
        <v>yes</v>
      </c>
      <c r="W105" t="str">
        <f t="shared" si="1"/>
        <v>Normal</v>
      </c>
      <c r="X105" s="37">
        <f>SUM(Table5[[#This Row],[Title]:[Diabetes Level]])</f>
        <v>73608.78</v>
      </c>
    </row>
    <row r="106" spans="1:24" x14ac:dyDescent="0.25">
      <c r="A106" t="s">
        <v>2268</v>
      </c>
      <c r="B106" t="str">
        <f>VLOOKUP(A106,'Customer Names'!$A$2:$E$2336,3,FALSE)</f>
        <v>Mr.</v>
      </c>
      <c r="C106" t="str">
        <f>_xlfn.XLOOKUP(A106,$A$2:$A$2336,'Customer Names'!$D$2:$D$2336,"NOT FOUND")</f>
        <v>Gedion</v>
      </c>
      <c r="D106" t="str">
        <f>_xlfn.XLOOKUP(A106,$A$2:$A$2336,'Customer Names'!$E$2:$E$2336,"NOT FOUND")</f>
        <v>Yitref</v>
      </c>
      <c r="E106" cm="1">
        <f t="array" ref="E106">_xlfn.XLOOKUP(A106,$A$2:$A$2336,Table2[BMI],"NOT FOUND")</f>
        <v>35.299999999999997</v>
      </c>
      <c r="F106" cm="1">
        <f t="array" ref="F106">_xlfn.XLOOKUP(A106,$A$2:$A$2336,Table2[HBA1C],"NOT FOUND")</f>
        <v>5.82</v>
      </c>
      <c r="G106" t="str" cm="1">
        <f t="array" ref="G106">_xlfn.XLOOKUP(A106,$A$2:$A$2336,Table2[Heart Issues],"NOT FOUND")</f>
        <v>yes</v>
      </c>
      <c r="H106" t="str" cm="1">
        <f t="array" ref="H106">_xlfn.XLOOKUP(A106,$A$2:$A$2336,Table2[Any Transplants],"NOT FOUND")</f>
        <v>No</v>
      </c>
      <c r="I106" t="str" cm="1">
        <f t="array" ref="I106">_xlfn.XLOOKUP(A106,$A$2:$A$2336,Table2[Cancer history],"NOT FOUND")</f>
        <v>Yes</v>
      </c>
      <c r="J106" t="str">
        <f>_xlfn.XLOOKUP(A106,Table3[customer_no],Table3[month],"NOT FOUND")</f>
        <v>Oct</v>
      </c>
      <c r="K106" s="7">
        <f>_xlfn.XLOOKUP(A106,Table3[customer_no],Table3[year_average],"NOT FOUND")</f>
        <v>1983</v>
      </c>
      <c r="L106" cm="1">
        <f t="array" ref="L106">_xlfn.XLOOKUP(A106,Table3[customer_no],'Hospitalisation Details'!$D$2:$D$2344,"NOT FOUND")</f>
        <v>14</v>
      </c>
      <c r="M106" s="33">
        <f>_xlfn.XLOOKUP(A106,Table3[customer_no],Table3[dd/mm/yy],"NOT FOUND")</f>
        <v>30603</v>
      </c>
      <c r="N106">
        <f>_xlfn.XLOOKUP(A106,Table3[customer_no],Table3[age],"NOT FOUND")</f>
        <v>39</v>
      </c>
      <c r="O106" cm="1">
        <f t="array" ref="O106">_xlfn.XLOOKUP(A106,Table3[customer_no],'Hospitalisation Details'!$E$2:$E$2344,"NOT FOUND")</f>
        <v>2</v>
      </c>
      <c r="P106" t="str">
        <f>_xlfn.XLOOKUP(A106,Table3[customer_no],Table3[hsplt_handled],"NOT FOUND")</f>
        <v>tier - 1</v>
      </c>
      <c r="Q106" t="str">
        <f>_xlfn.XLOOKUP(A106,Table3[customer_no],Table3[city_handled],"NOT FOUND")</f>
        <v>tier - 2</v>
      </c>
      <c r="R106" t="str">
        <f>_xlfn.XLOOKUP(A106,Table3[customer_no],Table3[state_id],"NOT FOUND")</f>
        <v>R1011</v>
      </c>
      <c r="S106" s="34" cm="1">
        <f t="array" ref="S106">_xlfn.XLOOKUP(A106,Table3[customer_no],'Hospitalisation Details'!$F$2:$F$2344,"NOT FOUND")</f>
        <v>40103.89</v>
      </c>
      <c r="T106" t="str">
        <f>_xlfn.XLOOKUP(A106,Table2[Customer ID],Table2[BMI_category],"NOT FOUND")</f>
        <v>Obesity</v>
      </c>
      <c r="U106" s="7">
        <f>_xlfn.XLOOKUP(A106,Table2[Customer ID],Table2[no of surgery],"NOT FOUND")</f>
        <v>1</v>
      </c>
      <c r="V106" t="str">
        <f>_xlfn.XLOOKUP(A106,Table2[Customer ID],Table2[smoker_missing],"NOT FOUND")</f>
        <v>yes</v>
      </c>
      <c r="W106" t="str">
        <f t="shared" si="1"/>
        <v>Prediabetes</v>
      </c>
      <c r="X106" s="37">
        <f>SUM(Table5[[#This Row],[Title]:[Diabetes Level]])</f>
        <v>72787.009999999995</v>
      </c>
    </row>
    <row r="107" spans="1:24" x14ac:dyDescent="0.25">
      <c r="A107" t="s">
        <v>2267</v>
      </c>
      <c r="B107" t="str">
        <f>VLOOKUP(A107,'Customer Names'!$A$2:$E$2336,3,FALSE)</f>
        <v>Mr.</v>
      </c>
      <c r="C107" t="str">
        <f>_xlfn.XLOOKUP(A107,$A$2:$A$2336,'Customer Names'!$D$2:$D$2336,"NOT FOUND")</f>
        <v>Mark</v>
      </c>
      <c r="D107" t="str">
        <f>_xlfn.XLOOKUP(A107,$A$2:$A$2336,'Customer Names'!$E$2:$E$2336,"NOT FOUND")</f>
        <v>Loudon-Brown</v>
      </c>
      <c r="E107" cm="1">
        <f t="array" ref="E107">_xlfn.XLOOKUP(A107,$A$2:$A$2336,Table2[BMI],"NOT FOUND")</f>
        <v>43.83</v>
      </c>
      <c r="F107" cm="1">
        <f t="array" ref="F107">_xlfn.XLOOKUP(A107,$A$2:$A$2336,Table2[HBA1C],"NOT FOUND")</f>
        <v>6.03</v>
      </c>
      <c r="G107" t="str" cm="1">
        <f t="array" ref="G107">_xlfn.XLOOKUP(A107,$A$2:$A$2336,Table2[Heart Issues],"NOT FOUND")</f>
        <v>yes</v>
      </c>
      <c r="H107" t="str" cm="1">
        <f t="array" ref="H107">_xlfn.XLOOKUP(A107,$A$2:$A$2336,Table2[Any Transplants],"NOT FOUND")</f>
        <v>No</v>
      </c>
      <c r="I107" t="str" cm="1">
        <f t="array" ref="I107">_xlfn.XLOOKUP(A107,$A$2:$A$2336,Table2[Cancer history],"NOT FOUND")</f>
        <v>No</v>
      </c>
      <c r="J107" t="str">
        <f>_xlfn.XLOOKUP(A107,Table3[customer_no],Table3[month],"NOT FOUND")</f>
        <v>Aug</v>
      </c>
      <c r="K107" s="7">
        <f>_xlfn.XLOOKUP(A107,Table3[customer_no],Table3[year_average],"NOT FOUND")</f>
        <v>1966</v>
      </c>
      <c r="L107" cm="1">
        <f t="array" ref="L107">_xlfn.XLOOKUP(A107,Table3[customer_no],'Hospitalisation Details'!$D$2:$D$2344,"NOT FOUND")</f>
        <v>12</v>
      </c>
      <c r="M107" s="33">
        <f>_xlfn.XLOOKUP(A107,Table3[customer_no],Table3[dd/mm/yy],"NOT FOUND")</f>
        <v>24331</v>
      </c>
      <c r="N107">
        <f>_xlfn.XLOOKUP(A107,Table3[customer_no],Table3[age],"NOT FOUND")</f>
        <v>56</v>
      </c>
      <c r="O107" cm="1">
        <f t="array" ref="O107">_xlfn.XLOOKUP(A107,Table3[customer_no],'Hospitalisation Details'!$E$2:$E$2344,"NOT FOUND")</f>
        <v>0</v>
      </c>
      <c r="P107" t="str">
        <f>_xlfn.XLOOKUP(A107,Table3[customer_no],Table3[hsplt_handled],"NOT FOUND")</f>
        <v>tier - 1</v>
      </c>
      <c r="Q107" t="str">
        <f>_xlfn.XLOOKUP(A107,Table3[customer_no],Table3[city_handled],"NOT FOUND")</f>
        <v>tier - 3</v>
      </c>
      <c r="R107" t="str">
        <f>_xlfn.XLOOKUP(A107,Table3[customer_no],Table3[state_id],"NOT FOUND")</f>
        <v>R1011</v>
      </c>
      <c r="S107" s="34" cm="1">
        <f t="array" ref="S107">_xlfn.XLOOKUP(A107,Table3[customer_no],'Hospitalisation Details'!$F$2:$F$2344,"NOT FOUND")</f>
        <v>40069.440000000002</v>
      </c>
      <c r="T107" t="str">
        <f>_xlfn.XLOOKUP(A107,Table2[Customer ID],Table2[BMI_category],"NOT FOUND")</f>
        <v>Obesity</v>
      </c>
      <c r="U107" s="7">
        <f>_xlfn.XLOOKUP(A107,Table2[Customer ID],Table2[no of surgery],"NOT FOUND")</f>
        <v>2</v>
      </c>
      <c r="V107" t="str">
        <f>_xlfn.XLOOKUP(A107,Table2[Customer ID],Table2[smoker_missing],"NOT FOUND")</f>
        <v>yes</v>
      </c>
      <c r="W107" t="str">
        <f t="shared" si="1"/>
        <v>Prediabetes</v>
      </c>
      <c r="X107" s="37">
        <f>SUM(Table5[[#This Row],[Title]:[Diabetes Level]])</f>
        <v>66486.3</v>
      </c>
    </row>
    <row r="108" spans="1:24" x14ac:dyDescent="0.25">
      <c r="A108" t="s">
        <v>2266</v>
      </c>
      <c r="B108" t="str">
        <f>VLOOKUP(A108,'Customer Names'!$A$2:$E$2336,3,FALSE)</f>
        <v>Mr.</v>
      </c>
      <c r="C108" t="str">
        <f>_xlfn.XLOOKUP(A108,$A$2:$A$2336,'Customer Names'!$D$2:$D$2336,"NOT FOUND")</f>
        <v>Gamini P.</v>
      </c>
      <c r="D108" t="str">
        <f>_xlfn.XLOOKUP(A108,$A$2:$A$2336,'Customer Names'!$E$2:$E$2336,"NOT FOUND")</f>
        <v>Sugathadasa</v>
      </c>
      <c r="E108" cm="1">
        <f t="array" ref="E108">_xlfn.XLOOKUP(A108,$A$2:$A$2336,Table2[BMI],"NOT FOUND")</f>
        <v>50.07</v>
      </c>
      <c r="F108" cm="1">
        <f t="array" ref="F108">_xlfn.XLOOKUP(A108,$A$2:$A$2336,Table2[HBA1C],"NOT FOUND")</f>
        <v>9.27</v>
      </c>
      <c r="G108" t="str" cm="1">
        <f t="array" ref="G108">_xlfn.XLOOKUP(A108,$A$2:$A$2336,Table2[Heart Issues],"NOT FOUND")</f>
        <v>No</v>
      </c>
      <c r="H108" t="str" cm="1">
        <f t="array" ref="H108">_xlfn.XLOOKUP(A108,$A$2:$A$2336,Table2[Any Transplants],"NOT FOUND")</f>
        <v>No</v>
      </c>
      <c r="I108" t="str" cm="1">
        <f t="array" ref="I108">_xlfn.XLOOKUP(A108,$A$2:$A$2336,Table2[Cancer history],"NOT FOUND")</f>
        <v>No</v>
      </c>
      <c r="J108" t="str">
        <f>_xlfn.XLOOKUP(A108,Table3[customer_no],Table3[month],"NOT FOUND")</f>
        <v>Dec</v>
      </c>
      <c r="K108" s="7">
        <f>_xlfn.XLOOKUP(A108,Table3[customer_no],Table3[year_average],"NOT FOUND")</f>
        <v>1978</v>
      </c>
      <c r="L108" cm="1">
        <f t="array" ref="L108">_xlfn.XLOOKUP(A108,Table3[customer_no],'Hospitalisation Details'!$D$2:$D$2344,"NOT FOUND")</f>
        <v>20</v>
      </c>
      <c r="M108" s="33">
        <f>_xlfn.XLOOKUP(A108,Table3[customer_no],Table3[dd/mm/yy],"NOT FOUND")</f>
        <v>28844</v>
      </c>
      <c r="N108">
        <f>_xlfn.XLOOKUP(A108,Table3[customer_no],Table3[age],"NOT FOUND")</f>
        <v>44</v>
      </c>
      <c r="O108" cm="1">
        <f t="array" ref="O108">_xlfn.XLOOKUP(A108,Table3[customer_no],'Hospitalisation Details'!$E$2:$E$2344,"NOT FOUND")</f>
        <v>2</v>
      </c>
      <c r="P108" t="str">
        <f>_xlfn.XLOOKUP(A108,Table3[customer_no],Table3[hsplt_handled],"NOT FOUND")</f>
        <v>tier - 1</v>
      </c>
      <c r="Q108" t="str">
        <f>_xlfn.XLOOKUP(A108,Table3[customer_no],Table3[city_handled],"NOT FOUND")</f>
        <v>tier - 3</v>
      </c>
      <c r="R108" t="str">
        <f>_xlfn.XLOOKUP(A108,Table3[customer_no],Table3[state_id],"NOT FOUND")</f>
        <v>R1011</v>
      </c>
      <c r="S108" s="34" cm="1">
        <f t="array" ref="S108">_xlfn.XLOOKUP(A108,Table3[customer_no],'Hospitalisation Details'!$F$2:$F$2344,"NOT FOUND")</f>
        <v>40054.730000000003</v>
      </c>
      <c r="T108" t="str">
        <f>_xlfn.XLOOKUP(A108,Table2[Customer ID],Table2[BMI_category],"NOT FOUND")</f>
        <v>Obesity</v>
      </c>
      <c r="U108" s="7">
        <f>_xlfn.XLOOKUP(A108,Table2[Customer ID],Table2[no of surgery],"NOT FOUND")</f>
        <v>0</v>
      </c>
      <c r="V108" t="str">
        <f>_xlfn.XLOOKUP(A108,Table2[Customer ID],Table2[smoker_missing],"NOT FOUND")</f>
        <v>yes</v>
      </c>
      <c r="W108" t="str">
        <f t="shared" si="1"/>
        <v>Diabetes</v>
      </c>
      <c r="X108" s="37">
        <f>SUM(Table5[[#This Row],[Title]:[Diabetes Level]])</f>
        <v>71002.070000000007</v>
      </c>
    </row>
    <row r="109" spans="1:24" x14ac:dyDescent="0.25">
      <c r="A109" t="s">
        <v>2265</v>
      </c>
      <c r="B109" t="str">
        <f>VLOOKUP(A109,'Customer Names'!$A$2:$E$2336,3,FALSE)</f>
        <v>Ms.</v>
      </c>
      <c r="C109" t="str">
        <f>_xlfn.XLOOKUP(A109,$A$2:$A$2336,'Customer Names'!$D$2:$D$2336,"NOT FOUND")</f>
        <v>Emily J</v>
      </c>
      <c r="D109" t="str">
        <f>_xlfn.XLOOKUP(A109,$A$2:$A$2336,'Customer Names'!$E$2:$E$2336,"NOT FOUND")</f>
        <v>Ganley</v>
      </c>
      <c r="E109" cm="1">
        <f t="array" ref="E109">_xlfn.XLOOKUP(A109,$A$2:$A$2336,Table2[BMI],"NOT FOUND")</f>
        <v>32.774999999999999</v>
      </c>
      <c r="F109" cm="1">
        <f t="array" ref="F109">_xlfn.XLOOKUP(A109,$A$2:$A$2336,Table2[HBA1C],"NOT FOUND")</f>
        <v>5.53</v>
      </c>
      <c r="G109" t="str" cm="1">
        <f t="array" ref="G109">_xlfn.XLOOKUP(A109,$A$2:$A$2336,Table2[Heart Issues],"NOT FOUND")</f>
        <v>No</v>
      </c>
      <c r="H109" t="str" cm="1">
        <f t="array" ref="H109">_xlfn.XLOOKUP(A109,$A$2:$A$2336,Table2[Any Transplants],"NOT FOUND")</f>
        <v>No</v>
      </c>
      <c r="I109" t="str" cm="1">
        <f t="array" ref="I109">_xlfn.XLOOKUP(A109,$A$2:$A$2336,Table2[Cancer history],"NOT FOUND")</f>
        <v>No</v>
      </c>
      <c r="J109" t="str">
        <f>_xlfn.XLOOKUP(A109,Table3[customer_no],Table3[month],"NOT FOUND")</f>
        <v>Dec</v>
      </c>
      <c r="K109" s="7">
        <f>_xlfn.XLOOKUP(A109,Table3[customer_no],Table3[year_average],"NOT FOUND")</f>
        <v>1982</v>
      </c>
      <c r="L109" cm="1">
        <f t="array" ref="L109">_xlfn.XLOOKUP(A109,Table3[customer_no],'Hospitalisation Details'!$D$2:$D$2344,"NOT FOUND")</f>
        <v>25</v>
      </c>
      <c r="M109" s="33">
        <f>_xlfn.XLOOKUP(A109,Table3[customer_no],Table3[dd/mm/yy],"NOT FOUND")</f>
        <v>30310</v>
      </c>
      <c r="N109">
        <f>_xlfn.XLOOKUP(A109,Table3[customer_no],Table3[age],"NOT FOUND")</f>
        <v>40</v>
      </c>
      <c r="O109" cm="1">
        <f t="array" ref="O109">_xlfn.XLOOKUP(A109,Table3[customer_no],'Hospitalisation Details'!$E$2:$E$2344,"NOT FOUND")</f>
        <v>2</v>
      </c>
      <c r="P109" t="str">
        <f>_xlfn.XLOOKUP(A109,Table3[customer_no],Table3[hsplt_handled],"NOT FOUND")</f>
        <v>tier - 1</v>
      </c>
      <c r="Q109" t="str">
        <f>_xlfn.XLOOKUP(A109,Table3[customer_no],Table3[city_handled],"NOT FOUND")</f>
        <v>tier - 1</v>
      </c>
      <c r="R109" t="str">
        <f>_xlfn.XLOOKUP(A109,Table3[customer_no],Table3[state_id],"NOT FOUND")</f>
        <v>R1012</v>
      </c>
      <c r="S109" s="34" cm="1">
        <f t="array" ref="S109">_xlfn.XLOOKUP(A109,Table3[customer_no],'Hospitalisation Details'!$F$2:$F$2344,"NOT FOUND")</f>
        <v>40003.33</v>
      </c>
      <c r="T109" t="str">
        <f>_xlfn.XLOOKUP(A109,Table2[Customer ID],Table2[BMI_category],"NOT FOUND")</f>
        <v>Obesity</v>
      </c>
      <c r="U109" s="7">
        <f>_xlfn.XLOOKUP(A109,Table2[Customer ID],Table2[no of surgery],"NOT FOUND")</f>
        <v>0</v>
      </c>
      <c r="V109" t="str">
        <f>_xlfn.XLOOKUP(A109,Table2[Customer ID],Table2[smoker_missing],"NOT FOUND")</f>
        <v>yes</v>
      </c>
      <c r="W109" t="str">
        <f t="shared" si="1"/>
        <v>Normal</v>
      </c>
      <c r="X109" s="37">
        <f>SUM(Table5[[#This Row],[Title]:[Diabetes Level]])</f>
        <v>72400.635000000009</v>
      </c>
    </row>
    <row r="110" spans="1:24" x14ac:dyDescent="0.25">
      <c r="A110" t="s">
        <v>2264</v>
      </c>
      <c r="B110" t="str">
        <f>VLOOKUP(A110,'Customer Names'!$A$2:$E$2336,3,FALSE)</f>
        <v>Ms.</v>
      </c>
      <c r="C110" t="str">
        <f>_xlfn.XLOOKUP(A110,$A$2:$A$2336,'Customer Names'!$D$2:$D$2336,"NOT FOUND")</f>
        <v>Amanda</v>
      </c>
      <c r="D110" t="str">
        <f>_xlfn.XLOOKUP(A110,$A$2:$A$2336,'Customer Names'!$E$2:$E$2336,"NOT FOUND")</f>
        <v>Potter</v>
      </c>
      <c r="E110" cm="1">
        <f t="array" ref="E110">_xlfn.XLOOKUP(A110,$A$2:$A$2336,Table2[BMI],"NOT FOUND")</f>
        <v>34.104999999999997</v>
      </c>
      <c r="F110" cm="1">
        <f t="array" ref="F110">_xlfn.XLOOKUP(A110,$A$2:$A$2336,Table2[HBA1C],"NOT FOUND")</f>
        <v>5.07</v>
      </c>
      <c r="G110" t="str" cm="1">
        <f t="array" ref="G110">_xlfn.XLOOKUP(A110,$A$2:$A$2336,Table2[Heart Issues],"NOT FOUND")</f>
        <v>No</v>
      </c>
      <c r="H110" t="str" cm="1">
        <f t="array" ref="H110">_xlfn.XLOOKUP(A110,$A$2:$A$2336,Table2[Any Transplants],"NOT FOUND")</f>
        <v>No</v>
      </c>
      <c r="I110" t="str" cm="1">
        <f t="array" ref="I110">_xlfn.XLOOKUP(A110,$A$2:$A$2336,Table2[Cancer history],"NOT FOUND")</f>
        <v>No</v>
      </c>
      <c r="J110" t="str">
        <f>_xlfn.XLOOKUP(A110,Table3[customer_no],Table3[month],"NOT FOUND")</f>
        <v>Aug</v>
      </c>
      <c r="K110" s="7">
        <f>_xlfn.XLOOKUP(A110,Table3[customer_no],Table3[year_average],"NOT FOUND")</f>
        <v>1987</v>
      </c>
      <c r="L110" cm="1">
        <f t="array" ref="L110">_xlfn.XLOOKUP(A110,Table3[customer_no],'Hospitalisation Details'!$D$2:$D$2344,"NOT FOUND")</f>
        <v>8</v>
      </c>
      <c r="M110" s="33">
        <f>_xlfn.XLOOKUP(A110,Table3[customer_no],Table3[dd/mm/yy],"NOT FOUND")</f>
        <v>31997</v>
      </c>
      <c r="N110">
        <f>_xlfn.XLOOKUP(A110,Table3[customer_no],Table3[age],"NOT FOUND")</f>
        <v>35</v>
      </c>
      <c r="O110" cm="1">
        <f t="array" ref="O110">_xlfn.XLOOKUP(A110,Table3[customer_no],'Hospitalisation Details'!$E$2:$E$2344,"NOT FOUND")</f>
        <v>3</v>
      </c>
      <c r="P110" t="str">
        <f>_xlfn.XLOOKUP(A110,Table3[customer_no],Table3[hsplt_handled],"NOT FOUND")</f>
        <v>tier - 2</v>
      </c>
      <c r="Q110" t="str">
        <f>_xlfn.XLOOKUP(A110,Table3[customer_no],Table3[city_handled],"NOT FOUND")</f>
        <v>tier - 3</v>
      </c>
      <c r="R110" t="str">
        <f>_xlfn.XLOOKUP(A110,Table3[customer_no],Table3[state_id],"NOT FOUND")</f>
        <v>R1012</v>
      </c>
      <c r="S110" s="34" cm="1">
        <f t="array" ref="S110">_xlfn.XLOOKUP(A110,Table3[customer_no],'Hospitalisation Details'!$F$2:$F$2344,"NOT FOUND")</f>
        <v>39983.43</v>
      </c>
      <c r="T110" t="str">
        <f>_xlfn.XLOOKUP(A110,Table2[Customer ID],Table2[BMI_category],"NOT FOUND")</f>
        <v>Obesity</v>
      </c>
      <c r="U110" s="7">
        <f>_xlfn.XLOOKUP(A110,Table2[Customer ID],Table2[no of surgery],"NOT FOUND")</f>
        <v>1</v>
      </c>
      <c r="V110" t="str">
        <f>_xlfn.XLOOKUP(A110,Table2[Customer ID],Table2[smoker_missing],"NOT FOUND")</f>
        <v>yes</v>
      </c>
      <c r="W110" t="str">
        <f t="shared" si="1"/>
        <v>Normal</v>
      </c>
      <c r="X110" s="37">
        <f>SUM(Table5[[#This Row],[Title]:[Diabetes Level]])</f>
        <v>74053.60500000001</v>
      </c>
    </row>
    <row r="111" spans="1:24" x14ac:dyDescent="0.25">
      <c r="A111" t="s">
        <v>2263</v>
      </c>
      <c r="B111" t="str">
        <f>VLOOKUP(A111,'Customer Names'!$A$2:$E$2336,3,FALSE)</f>
        <v>Mr.</v>
      </c>
      <c r="C111" t="str">
        <f>_xlfn.XLOOKUP(A111,$A$2:$A$2336,'Customer Names'!$D$2:$D$2336,"NOT FOUND")</f>
        <v>Nicholas</v>
      </c>
      <c r="D111" t="str">
        <f>_xlfn.XLOOKUP(A111,$A$2:$A$2336,'Customer Names'!$E$2:$E$2336,"NOT FOUND")</f>
        <v>Rasmussen</v>
      </c>
      <c r="E111" cm="1">
        <f t="array" ref="E111">_xlfn.XLOOKUP(A111,$A$2:$A$2336,Table2[BMI],"NOT FOUND")</f>
        <v>48.93</v>
      </c>
      <c r="F111" cm="1">
        <f t="array" ref="F111">_xlfn.XLOOKUP(A111,$A$2:$A$2336,Table2[HBA1C],"NOT FOUND")</f>
        <v>11.17</v>
      </c>
      <c r="G111" t="str" cm="1">
        <f t="array" ref="G111">_xlfn.XLOOKUP(A111,$A$2:$A$2336,Table2[Heart Issues],"NOT FOUND")</f>
        <v>yes</v>
      </c>
      <c r="H111" t="str" cm="1">
        <f t="array" ref="H111">_xlfn.XLOOKUP(A111,$A$2:$A$2336,Table2[Any Transplants],"NOT FOUND")</f>
        <v>No</v>
      </c>
      <c r="I111" t="str" cm="1">
        <f t="array" ref="I111">_xlfn.XLOOKUP(A111,$A$2:$A$2336,Table2[Cancer history],"NOT FOUND")</f>
        <v>No</v>
      </c>
      <c r="J111" t="str">
        <f>_xlfn.XLOOKUP(A111,Table3[customer_no],Table3[month],"NOT FOUND")</f>
        <v>Dec</v>
      </c>
      <c r="K111" s="7">
        <f>_xlfn.XLOOKUP(A111,Table3[customer_no],Table3[year_average],"NOT FOUND")</f>
        <v>1975</v>
      </c>
      <c r="L111" cm="1">
        <f t="array" ref="L111">_xlfn.XLOOKUP(A111,Table3[customer_no],'Hospitalisation Details'!$D$2:$D$2344,"NOT FOUND")</f>
        <v>2</v>
      </c>
      <c r="M111" s="33">
        <f>_xlfn.XLOOKUP(A111,Table3[customer_no],Table3[dd/mm/yy],"NOT FOUND")</f>
        <v>27730</v>
      </c>
      <c r="N111">
        <f>_xlfn.XLOOKUP(A111,Table3[customer_no],Table3[age],"NOT FOUND")</f>
        <v>47</v>
      </c>
      <c r="O111" cm="1">
        <f t="array" ref="O111">_xlfn.XLOOKUP(A111,Table3[customer_no],'Hospitalisation Details'!$E$2:$E$2344,"NOT FOUND")</f>
        <v>1</v>
      </c>
      <c r="P111" t="str">
        <f>_xlfn.XLOOKUP(A111,Table3[customer_no],Table3[hsplt_handled],"NOT FOUND")</f>
        <v>tier - 2</v>
      </c>
      <c r="Q111" t="str">
        <f>_xlfn.XLOOKUP(A111,Table3[customer_no],Table3[city_handled],"NOT FOUND")</f>
        <v>tier - 2</v>
      </c>
      <c r="R111" t="str">
        <f>_xlfn.XLOOKUP(A111,Table3[customer_no],Table3[state_id],"NOT FOUND")</f>
        <v>R1011</v>
      </c>
      <c r="S111" s="34" cm="1">
        <f t="array" ref="S111">_xlfn.XLOOKUP(A111,Table3[customer_no],'Hospitalisation Details'!$F$2:$F$2344,"NOT FOUND")</f>
        <v>39963.120000000003</v>
      </c>
      <c r="T111" t="str">
        <f>_xlfn.XLOOKUP(A111,Table2[Customer ID],Table2[BMI_category],"NOT FOUND")</f>
        <v>Obesity</v>
      </c>
      <c r="U111" s="7">
        <f>_xlfn.XLOOKUP(A111,Table2[Customer ID],Table2[no of surgery],"NOT FOUND")</f>
        <v>1</v>
      </c>
      <c r="V111" t="str">
        <f>_xlfn.XLOOKUP(A111,Table2[Customer ID],Table2[smoker_missing],"NOT FOUND")</f>
        <v>yes</v>
      </c>
      <c r="W111" t="str">
        <f t="shared" si="1"/>
        <v>Diabetes</v>
      </c>
      <c r="X111" s="37">
        <f>SUM(Table5[[#This Row],[Title]:[Diabetes Level]])</f>
        <v>69779.22</v>
      </c>
    </row>
    <row r="112" spans="1:24" x14ac:dyDescent="0.25">
      <c r="A112" t="s">
        <v>2262</v>
      </c>
      <c r="B112" t="str">
        <f>VLOOKUP(A112,'Customer Names'!$A$2:$E$2336,3,FALSE)</f>
        <v>Mr.</v>
      </c>
      <c r="C112" t="str">
        <f>_xlfn.XLOOKUP(A112,$A$2:$A$2336,'Customer Names'!$D$2:$D$2336,"NOT FOUND")</f>
        <v>Knox</v>
      </c>
      <c r="D112" t="str">
        <f>_xlfn.XLOOKUP(A112,$A$2:$A$2336,'Customer Names'!$E$2:$E$2336,"NOT FOUND")</f>
        <v>Robinson</v>
      </c>
      <c r="E112" cm="1">
        <f t="array" ref="E112">_xlfn.XLOOKUP(A112,$A$2:$A$2336,Table2[BMI],"NOT FOUND")</f>
        <v>37.07</v>
      </c>
      <c r="F112" cm="1">
        <f t="array" ref="F112">_xlfn.XLOOKUP(A112,$A$2:$A$2336,Table2[HBA1C],"NOT FOUND")</f>
        <v>6.14</v>
      </c>
      <c r="G112" t="str" cm="1">
        <f t="array" ref="G112">_xlfn.XLOOKUP(A112,$A$2:$A$2336,Table2[Heart Issues],"NOT FOUND")</f>
        <v>yes</v>
      </c>
      <c r="H112" t="str" cm="1">
        <f t="array" ref="H112">_xlfn.XLOOKUP(A112,$A$2:$A$2336,Table2[Any Transplants],"NOT FOUND")</f>
        <v>No</v>
      </c>
      <c r="I112" t="str" cm="1">
        <f t="array" ref="I112">_xlfn.XLOOKUP(A112,$A$2:$A$2336,Table2[Cancer history],"NOT FOUND")</f>
        <v>No</v>
      </c>
      <c r="J112" t="str">
        <f>_xlfn.XLOOKUP(A112,Table3[customer_no],Table3[month],"NOT FOUND")</f>
        <v>Aug</v>
      </c>
      <c r="K112" s="7">
        <f>_xlfn.XLOOKUP(A112,Table3[customer_no],Table3[year_average],"NOT FOUND")</f>
        <v>1985</v>
      </c>
      <c r="L112" cm="1">
        <f t="array" ref="L112">_xlfn.XLOOKUP(A112,Table3[customer_no],'Hospitalisation Details'!$D$2:$D$2344,"NOT FOUND")</f>
        <v>22</v>
      </c>
      <c r="M112" s="33">
        <f>_xlfn.XLOOKUP(A112,Table3[customer_no],Table3[dd/mm/yy],"NOT FOUND")</f>
        <v>31281</v>
      </c>
      <c r="N112">
        <f>_xlfn.XLOOKUP(A112,Table3[customer_no],Table3[age],"NOT FOUND")</f>
        <v>37</v>
      </c>
      <c r="O112" cm="1">
        <f t="array" ref="O112">_xlfn.XLOOKUP(A112,Table3[customer_no],'Hospitalisation Details'!$E$2:$E$2344,"NOT FOUND")</f>
        <v>1</v>
      </c>
      <c r="P112" t="str">
        <f>_xlfn.XLOOKUP(A112,Table3[customer_no],Table3[hsplt_handled],"NOT FOUND")</f>
        <v>tier - 1</v>
      </c>
      <c r="Q112" t="str">
        <f>_xlfn.XLOOKUP(A112,Table3[customer_no],Table3[city_handled],"NOT FOUND")</f>
        <v>tier - 2</v>
      </c>
      <c r="R112" t="str">
        <f>_xlfn.XLOOKUP(A112,Table3[customer_no],Table3[state_id],"NOT FOUND")</f>
        <v>R1013</v>
      </c>
      <c r="S112" s="34" cm="1">
        <f t="array" ref="S112">_xlfn.XLOOKUP(A112,Table3[customer_no],'Hospitalisation Details'!$F$2:$F$2344,"NOT FOUND")</f>
        <v>39871.699999999997</v>
      </c>
      <c r="T112" t="str">
        <f>_xlfn.XLOOKUP(A112,Table2[Customer ID],Table2[BMI_category],"NOT FOUND")</f>
        <v>Obesity</v>
      </c>
      <c r="U112" s="7">
        <f>_xlfn.XLOOKUP(A112,Table2[Customer ID],Table2[no of surgery],"NOT FOUND")</f>
        <v>0</v>
      </c>
      <c r="V112" t="str">
        <f>_xlfn.XLOOKUP(A112,Table2[Customer ID],Table2[smoker_missing],"NOT FOUND")</f>
        <v>yes</v>
      </c>
      <c r="W112" t="str">
        <f t="shared" si="1"/>
        <v>Prediabetes</v>
      </c>
      <c r="X112" s="37">
        <f>SUM(Table5[[#This Row],[Title]:[Diabetes Level]])</f>
        <v>73240.91</v>
      </c>
    </row>
    <row r="113" spans="1:24" x14ac:dyDescent="0.25">
      <c r="A113" t="s">
        <v>2261</v>
      </c>
      <c r="B113" t="str">
        <f>VLOOKUP(A113,'Customer Names'!$A$2:$E$2336,3,FALSE)</f>
        <v>Ms.</v>
      </c>
      <c r="C113" t="str">
        <f>_xlfn.XLOOKUP(A113,$A$2:$A$2336,'Customer Names'!$D$2:$D$2336,"NOT FOUND")</f>
        <v>Yianna</v>
      </c>
      <c r="D113" t="str">
        <f>_xlfn.XLOOKUP(A113,$A$2:$A$2336,'Customer Names'!$E$2:$E$2336,"NOT FOUND")</f>
        <v>Antonopoulos</v>
      </c>
      <c r="E113" cm="1">
        <f t="array" ref="E113">_xlfn.XLOOKUP(A113,$A$2:$A$2336,Table2[BMI],"NOT FOUND")</f>
        <v>51.51</v>
      </c>
      <c r="F113" cm="1">
        <f t="array" ref="F113">_xlfn.XLOOKUP(A113,$A$2:$A$2336,Table2[HBA1C],"NOT FOUND")</f>
        <v>6.26</v>
      </c>
      <c r="G113" t="str" cm="1">
        <f t="array" ref="G113">_xlfn.XLOOKUP(A113,$A$2:$A$2336,Table2[Heart Issues],"NOT FOUND")</f>
        <v>yes</v>
      </c>
      <c r="H113" t="str" cm="1">
        <f t="array" ref="H113">_xlfn.XLOOKUP(A113,$A$2:$A$2336,Table2[Any Transplants],"NOT FOUND")</f>
        <v>No</v>
      </c>
      <c r="I113" t="str" cm="1">
        <f t="array" ref="I113">_xlfn.XLOOKUP(A113,$A$2:$A$2336,Table2[Cancer history],"NOT FOUND")</f>
        <v>Yes</v>
      </c>
      <c r="J113" t="str">
        <f>_xlfn.XLOOKUP(A113,Table3[customer_no],Table3[month],"NOT FOUND")</f>
        <v>Jun</v>
      </c>
      <c r="K113" s="7">
        <f>_xlfn.XLOOKUP(A113,Table3[customer_no],Table3[year_average],"NOT FOUND")</f>
        <v>1983</v>
      </c>
      <c r="L113" cm="1">
        <f t="array" ref="L113">_xlfn.XLOOKUP(A113,Table3[customer_no],'Hospitalisation Details'!$D$2:$D$2344,"NOT FOUND")</f>
        <v>1</v>
      </c>
      <c r="M113" s="33">
        <f>_xlfn.XLOOKUP(A113,Table3[customer_no],Table3[dd/mm/yy],"NOT FOUND")</f>
        <v>30468</v>
      </c>
      <c r="N113">
        <f>_xlfn.XLOOKUP(A113,Table3[customer_no],Table3[age],"NOT FOUND")</f>
        <v>40</v>
      </c>
      <c r="O113" cm="1">
        <f t="array" ref="O113">_xlfn.XLOOKUP(A113,Table3[customer_no],'Hospitalisation Details'!$E$2:$E$2344,"NOT FOUND")</f>
        <v>3</v>
      </c>
      <c r="P113" t="str">
        <f>_xlfn.XLOOKUP(A113,Table3[customer_no],Table3[hsplt_handled],"NOT FOUND")</f>
        <v>tier - 2</v>
      </c>
      <c r="Q113" t="str">
        <f>_xlfn.XLOOKUP(A113,Table3[customer_no],Table3[city_handled],"NOT FOUND")</f>
        <v>tier - 2</v>
      </c>
      <c r="R113" t="str">
        <f>_xlfn.XLOOKUP(A113,Table3[customer_no],Table3[state_id],"NOT FOUND")</f>
        <v>R1011</v>
      </c>
      <c r="S113" s="34" cm="1">
        <f t="array" ref="S113">_xlfn.XLOOKUP(A113,Table3[customer_no],'Hospitalisation Details'!$F$2:$F$2344,"NOT FOUND")</f>
        <v>39865.699999999997</v>
      </c>
      <c r="T113" t="str">
        <f>_xlfn.XLOOKUP(A113,Table2[Customer ID],Table2[BMI_category],"NOT FOUND")</f>
        <v>Obesity</v>
      </c>
      <c r="U113" s="7">
        <f>_xlfn.XLOOKUP(A113,Table2[Customer ID],Table2[no of surgery],"NOT FOUND")</f>
        <v>1</v>
      </c>
      <c r="V113" t="str">
        <f>_xlfn.XLOOKUP(A113,Table2[Customer ID],Table2[smoker_missing],"NOT FOUND")</f>
        <v>yes</v>
      </c>
      <c r="W113" t="str">
        <f t="shared" si="1"/>
        <v>Prediabetes</v>
      </c>
      <c r="X113" s="37">
        <f>SUM(Table5[[#This Row],[Title]:[Diabetes Level]])</f>
        <v>72419.47</v>
      </c>
    </row>
    <row r="114" spans="1:24" x14ac:dyDescent="0.25">
      <c r="A114" t="s">
        <v>2260</v>
      </c>
      <c r="B114" t="str">
        <f>VLOOKUP(A114,'Customer Names'!$A$2:$E$2336,3,FALSE)</f>
        <v>Ms.</v>
      </c>
      <c r="C114" t="str">
        <f>_xlfn.XLOOKUP(A114,$A$2:$A$2336,'Customer Names'!$D$2:$D$2336,"NOT FOUND")</f>
        <v>Roberta</v>
      </c>
      <c r="D114" t="str">
        <f>_xlfn.XLOOKUP(A114,$A$2:$A$2336,'Customer Names'!$E$2:$E$2336,"NOT FOUND")</f>
        <v>Groner</v>
      </c>
      <c r="E114" cm="1">
        <f t="array" ref="E114">_xlfn.XLOOKUP(A114,$A$2:$A$2336,Table2[BMI],"NOT FOUND")</f>
        <v>34.799999999999997</v>
      </c>
      <c r="F114" cm="1">
        <f t="array" ref="F114">_xlfn.XLOOKUP(A114,$A$2:$A$2336,Table2[HBA1C],"NOT FOUND")</f>
        <v>4.72</v>
      </c>
      <c r="G114" t="str" cm="1">
        <f t="array" ref="G114">_xlfn.XLOOKUP(A114,$A$2:$A$2336,Table2[Heart Issues],"NOT FOUND")</f>
        <v>yes</v>
      </c>
      <c r="H114" t="str" cm="1">
        <f t="array" ref="H114">_xlfn.XLOOKUP(A114,$A$2:$A$2336,Table2[Any Transplants],"NOT FOUND")</f>
        <v>No</v>
      </c>
      <c r="I114" t="str" cm="1">
        <f t="array" ref="I114">_xlfn.XLOOKUP(A114,$A$2:$A$2336,Table2[Cancer history],"NOT FOUND")</f>
        <v>No</v>
      </c>
      <c r="J114" t="str">
        <f>_xlfn.XLOOKUP(A114,Table3[customer_no],Table3[month],"NOT FOUND")</f>
        <v>Jul</v>
      </c>
      <c r="K114" s="7">
        <f>_xlfn.XLOOKUP(A114,Table3[customer_no],Table3[year_average],"NOT FOUND")</f>
        <v>1985</v>
      </c>
      <c r="L114" cm="1">
        <f t="array" ref="L114">_xlfn.XLOOKUP(A114,Table3[customer_no],'Hospitalisation Details'!$D$2:$D$2344,"NOT FOUND")</f>
        <v>17</v>
      </c>
      <c r="M114" s="33">
        <f>_xlfn.XLOOKUP(A114,Table3[customer_no],Table3[dd/mm/yy],"NOT FOUND")</f>
        <v>31245</v>
      </c>
      <c r="N114">
        <f>_xlfn.XLOOKUP(A114,Table3[customer_no],Table3[age],"NOT FOUND")</f>
        <v>37</v>
      </c>
      <c r="O114" cm="1">
        <f t="array" ref="O114">_xlfn.XLOOKUP(A114,Table3[customer_no],'Hospitalisation Details'!$E$2:$E$2344,"NOT FOUND")</f>
        <v>2</v>
      </c>
      <c r="P114" t="str">
        <f>_xlfn.XLOOKUP(A114,Table3[customer_no],Table3[hsplt_handled],"NOT FOUND")</f>
        <v>tier - 2</v>
      </c>
      <c r="Q114" t="str">
        <f>_xlfn.XLOOKUP(A114,Table3[customer_no],Table3[city_handled],"NOT FOUND")</f>
        <v>tier - 1</v>
      </c>
      <c r="R114" t="str">
        <f>_xlfn.XLOOKUP(A114,Table3[customer_no],Table3[state_id],"NOT FOUND")</f>
        <v>R1011</v>
      </c>
      <c r="S114" s="34" cm="1">
        <f t="array" ref="S114">_xlfn.XLOOKUP(A114,Table3[customer_no],'Hospitalisation Details'!$F$2:$F$2344,"NOT FOUND")</f>
        <v>39836.519999999997</v>
      </c>
      <c r="T114" t="str">
        <f>_xlfn.XLOOKUP(A114,Table2[Customer ID],Table2[BMI_category],"NOT FOUND")</f>
        <v>Obesity</v>
      </c>
      <c r="U114" s="7">
        <f>_xlfn.XLOOKUP(A114,Table2[Customer ID],Table2[no of surgery],"NOT FOUND")</f>
        <v>0</v>
      </c>
      <c r="V114" t="str">
        <f>_xlfn.XLOOKUP(A114,Table2[Customer ID],Table2[smoker_missing],"NOT FOUND")</f>
        <v>yes</v>
      </c>
      <c r="W114" t="str">
        <f t="shared" si="1"/>
        <v>Normal</v>
      </c>
      <c r="X114" s="37">
        <f>SUM(Table5[[#This Row],[Title]:[Diabetes Level]])</f>
        <v>73162.039999999994</v>
      </c>
    </row>
    <row r="115" spans="1:24" x14ac:dyDescent="0.25">
      <c r="A115" t="s">
        <v>2259</v>
      </c>
      <c r="B115" t="str">
        <f>VLOOKUP(A115,'Customer Names'!$A$2:$E$2336,3,FALSE)</f>
        <v>Mr.</v>
      </c>
      <c r="C115" t="str">
        <f>_xlfn.XLOOKUP(A115,$A$2:$A$2336,'Customer Names'!$D$2:$D$2336,"NOT FOUND")</f>
        <v>Benjamin P.</v>
      </c>
      <c r="D115" t="str">
        <f>_xlfn.XLOOKUP(A115,$A$2:$A$2336,'Customer Names'!$E$2:$E$2336,"NOT FOUND")</f>
        <v>Zywicki</v>
      </c>
      <c r="E115" cm="1">
        <f t="array" ref="E115">_xlfn.XLOOKUP(A115,$A$2:$A$2336,Table2[BMI],"NOT FOUND")</f>
        <v>36.67</v>
      </c>
      <c r="F115" cm="1">
        <f t="array" ref="F115">_xlfn.XLOOKUP(A115,$A$2:$A$2336,Table2[HBA1C],"NOT FOUND")</f>
        <v>5.18</v>
      </c>
      <c r="G115" t="str" cm="1">
        <f t="array" ref="G115">_xlfn.XLOOKUP(A115,$A$2:$A$2336,Table2[Heart Issues],"NOT FOUND")</f>
        <v>No</v>
      </c>
      <c r="H115" t="str" cm="1">
        <f t="array" ref="H115">_xlfn.XLOOKUP(A115,$A$2:$A$2336,Table2[Any Transplants],"NOT FOUND")</f>
        <v>No</v>
      </c>
      <c r="I115" t="str" cm="1">
        <f t="array" ref="I115">_xlfn.XLOOKUP(A115,$A$2:$A$2336,Table2[Cancer history],"NOT FOUND")</f>
        <v>No</v>
      </c>
      <c r="J115" t="str">
        <f>_xlfn.XLOOKUP(A115,Table3[customer_no],Table3[month],"NOT FOUND")</f>
        <v>Jul</v>
      </c>
      <c r="K115" s="7">
        <f>_xlfn.XLOOKUP(A115,Table3[customer_no],Table3[year_average],"NOT FOUND")</f>
        <v>1987</v>
      </c>
      <c r="L115" cm="1">
        <f t="array" ref="L115">_xlfn.XLOOKUP(A115,Table3[customer_no],'Hospitalisation Details'!$D$2:$D$2344,"NOT FOUND")</f>
        <v>24</v>
      </c>
      <c r="M115" s="33">
        <f>_xlfn.XLOOKUP(A115,Table3[customer_no],Table3[dd/mm/yy],"NOT FOUND")</f>
        <v>31982</v>
      </c>
      <c r="N115">
        <f>_xlfn.XLOOKUP(A115,Table3[customer_no],Table3[age],"NOT FOUND")</f>
        <v>35</v>
      </c>
      <c r="O115" cm="1">
        <f t="array" ref="O115">_xlfn.XLOOKUP(A115,Table3[customer_no],'Hospitalisation Details'!$E$2:$E$2344,"NOT FOUND")</f>
        <v>1</v>
      </c>
      <c r="P115" t="str">
        <f>_xlfn.XLOOKUP(A115,Table3[customer_no],Table3[hsplt_handled],"NOT FOUND")</f>
        <v>tier - 1</v>
      </c>
      <c r="Q115" t="str">
        <f>_xlfn.XLOOKUP(A115,Table3[customer_no],Table3[city_handled],"NOT FOUND")</f>
        <v>tier - 1</v>
      </c>
      <c r="R115" t="str">
        <f>_xlfn.XLOOKUP(A115,Table3[customer_no],Table3[state_id],"NOT FOUND")</f>
        <v>R1014</v>
      </c>
      <c r="S115" s="34" cm="1">
        <f t="array" ref="S115">_xlfn.XLOOKUP(A115,Table3[customer_no],'Hospitalisation Details'!$F$2:$F$2344,"NOT FOUND")</f>
        <v>39774.28</v>
      </c>
      <c r="T115" t="str">
        <f>_xlfn.XLOOKUP(A115,Table2[Customer ID],Table2[BMI_category],"NOT FOUND")</f>
        <v>Obesity</v>
      </c>
      <c r="U115" s="7">
        <f>_xlfn.XLOOKUP(A115,Table2[Customer ID],Table2[no of surgery],"NOT FOUND")</f>
        <v>1</v>
      </c>
      <c r="V115" t="str">
        <f>_xlfn.XLOOKUP(A115,Table2[Customer ID],Table2[smoker_missing],"NOT FOUND")</f>
        <v>yes</v>
      </c>
      <c r="W115" t="str">
        <f t="shared" si="1"/>
        <v>Normal</v>
      </c>
      <c r="X115" s="37">
        <f>SUM(Table5[[#This Row],[Title]:[Diabetes Level]])</f>
        <v>73846.13</v>
      </c>
    </row>
    <row r="116" spans="1:24" x14ac:dyDescent="0.25">
      <c r="A116" t="s">
        <v>2258</v>
      </c>
      <c r="B116" t="str">
        <f>VLOOKUP(A116,'Customer Names'!$A$2:$E$2336,3,FALSE)</f>
        <v>Mr.</v>
      </c>
      <c r="C116" t="str">
        <f>_xlfn.XLOOKUP(A116,$A$2:$A$2336,'Customer Names'!$D$2:$D$2336,"NOT FOUND")</f>
        <v>Craig</v>
      </c>
      <c r="D116" t="str">
        <f>_xlfn.XLOOKUP(A116,$A$2:$A$2336,'Customer Names'!$E$2:$E$2336,"NOT FOUND")</f>
        <v>Cardinal</v>
      </c>
      <c r="E116" cm="1">
        <f t="array" ref="E116">_xlfn.XLOOKUP(A116,$A$2:$A$2336,Table2[BMI],"NOT FOUND")</f>
        <v>30.9</v>
      </c>
      <c r="F116" cm="1">
        <f t="array" ref="F116">_xlfn.XLOOKUP(A116,$A$2:$A$2336,Table2[HBA1C],"NOT FOUND")</f>
        <v>9.4</v>
      </c>
      <c r="G116" t="str" cm="1">
        <f t="array" ref="G116">_xlfn.XLOOKUP(A116,$A$2:$A$2336,Table2[Heart Issues],"NOT FOUND")</f>
        <v>No</v>
      </c>
      <c r="H116" t="str" cm="1">
        <f t="array" ref="H116">_xlfn.XLOOKUP(A116,$A$2:$A$2336,Table2[Any Transplants],"NOT FOUND")</f>
        <v>No</v>
      </c>
      <c r="I116" t="str" cm="1">
        <f t="array" ref="I116">_xlfn.XLOOKUP(A116,$A$2:$A$2336,Table2[Cancer history],"NOT FOUND")</f>
        <v>No</v>
      </c>
      <c r="J116" t="str">
        <f>_xlfn.XLOOKUP(A116,Table3[customer_no],Table3[month],"NOT FOUND")</f>
        <v>Dec</v>
      </c>
      <c r="K116" s="7">
        <f>_xlfn.XLOOKUP(A116,Table3[customer_no],Table3[year_average],"NOT FOUND")</f>
        <v>1973</v>
      </c>
      <c r="L116" cm="1">
        <f t="array" ref="L116">_xlfn.XLOOKUP(A116,Table3[customer_no],'Hospitalisation Details'!$D$2:$D$2344,"NOT FOUND")</f>
        <v>17</v>
      </c>
      <c r="M116" s="33">
        <f>_xlfn.XLOOKUP(A116,Table3[customer_no],Table3[dd/mm/yy],"NOT FOUND")</f>
        <v>27015</v>
      </c>
      <c r="N116">
        <f>_xlfn.XLOOKUP(A116,Table3[customer_no],Table3[age],"NOT FOUND")</f>
        <v>49</v>
      </c>
      <c r="O116" cm="1">
        <f t="array" ref="O116">_xlfn.XLOOKUP(A116,Table3[customer_no],'Hospitalisation Details'!$E$2:$E$2344,"NOT FOUND")</f>
        <v>0</v>
      </c>
      <c r="P116" t="str">
        <f>_xlfn.XLOOKUP(A116,Table3[customer_no],Table3[hsplt_handled],"NOT FOUND")</f>
        <v>tier - 1</v>
      </c>
      <c r="Q116" t="str">
        <f>_xlfn.XLOOKUP(A116,Table3[customer_no],Table3[city_handled],"NOT FOUND")</f>
        <v>tier - 2</v>
      </c>
      <c r="R116" t="str">
        <f>_xlfn.XLOOKUP(A116,Table3[customer_no],Table3[state_id],"NOT FOUND")</f>
        <v>R1011</v>
      </c>
      <c r="S116" s="34" cm="1">
        <f t="array" ref="S116">_xlfn.XLOOKUP(A116,Table3[customer_no],'Hospitalisation Details'!$F$2:$F$2344,"NOT FOUND")</f>
        <v>39727.61</v>
      </c>
      <c r="T116" t="str">
        <f>_xlfn.XLOOKUP(A116,Table2[Customer ID],Table2[BMI_category],"NOT FOUND")</f>
        <v>Obesity</v>
      </c>
      <c r="U116" s="7">
        <f>_xlfn.XLOOKUP(A116,Table2[Customer ID],Table2[no of surgery],"NOT FOUND")</f>
        <v>2</v>
      </c>
      <c r="V116" t="str">
        <f>_xlfn.XLOOKUP(A116,Table2[Customer ID],Table2[smoker_missing],"NOT FOUND")</f>
        <v>yes</v>
      </c>
      <c r="W116" t="str">
        <f t="shared" si="1"/>
        <v>Diabetes</v>
      </c>
      <c r="X116" s="37">
        <f>SUM(Table5[[#This Row],[Title]:[Diabetes Level]])</f>
        <v>68823.91</v>
      </c>
    </row>
    <row r="117" spans="1:24" x14ac:dyDescent="0.25">
      <c r="A117" t="s">
        <v>2257</v>
      </c>
      <c r="B117" t="str">
        <f>VLOOKUP(A117,'Customer Names'!$A$2:$E$2336,3,FALSE)</f>
        <v>Ms.</v>
      </c>
      <c r="C117" t="str">
        <f>_xlfn.XLOOKUP(A117,$A$2:$A$2336,'Customer Names'!$D$2:$D$2336,"NOT FOUND")</f>
        <v>Ann</v>
      </c>
      <c r="D117" t="str">
        <f>_xlfn.XLOOKUP(A117,$A$2:$A$2336,'Customer Names'!$E$2:$E$2336,"NOT FOUND")</f>
        <v>Alleman</v>
      </c>
      <c r="E117" cm="1">
        <f t="array" ref="E117">_xlfn.XLOOKUP(A117,$A$2:$A$2336,Table2[BMI],"NOT FOUND")</f>
        <v>30.495000000000001</v>
      </c>
      <c r="F117" cm="1">
        <f t="array" ref="F117">_xlfn.XLOOKUP(A117,$A$2:$A$2336,Table2[HBA1C],"NOT FOUND")</f>
        <v>6.29</v>
      </c>
      <c r="G117" t="str" cm="1">
        <f t="array" ref="G117">_xlfn.XLOOKUP(A117,$A$2:$A$2336,Table2[Heart Issues],"NOT FOUND")</f>
        <v>No</v>
      </c>
      <c r="H117" t="str" cm="1">
        <f t="array" ref="H117">_xlfn.XLOOKUP(A117,$A$2:$A$2336,Table2[Any Transplants],"NOT FOUND")</f>
        <v>No</v>
      </c>
      <c r="I117" t="str" cm="1">
        <f t="array" ref="I117">_xlfn.XLOOKUP(A117,$A$2:$A$2336,Table2[Cancer history],"NOT FOUND")</f>
        <v>No</v>
      </c>
      <c r="J117" t="str">
        <f>_xlfn.XLOOKUP(A117,Table3[customer_no],Table3[month],"NOT FOUND")</f>
        <v>Aug</v>
      </c>
      <c r="K117" s="7">
        <f>_xlfn.XLOOKUP(A117,Table3[customer_no],Table3[year_average],"NOT FOUND")</f>
        <v>1977</v>
      </c>
      <c r="L117" cm="1">
        <f t="array" ref="L117">_xlfn.XLOOKUP(A117,Table3[customer_no],'Hospitalisation Details'!$D$2:$D$2344,"NOT FOUND")</f>
        <v>12</v>
      </c>
      <c r="M117" s="33">
        <f>_xlfn.XLOOKUP(A117,Table3[customer_no],Table3[dd/mm/yy],"NOT FOUND")</f>
        <v>28349</v>
      </c>
      <c r="N117">
        <f>_xlfn.XLOOKUP(A117,Table3[customer_no],Table3[age],"NOT FOUND")</f>
        <v>45</v>
      </c>
      <c r="O117" cm="1">
        <f t="array" ref="O117">_xlfn.XLOOKUP(A117,Table3[customer_no],'Hospitalisation Details'!$E$2:$E$2344,"NOT FOUND")</f>
        <v>1</v>
      </c>
      <c r="P117" t="str">
        <f>_xlfn.XLOOKUP(A117,Table3[customer_no],Table3[hsplt_handled],"NOT FOUND")</f>
        <v>tier - 2</v>
      </c>
      <c r="Q117" t="str">
        <f>_xlfn.XLOOKUP(A117,Table3[customer_no],Table3[city_handled],"NOT FOUND")</f>
        <v>tier - 1</v>
      </c>
      <c r="R117" t="str">
        <f>_xlfn.XLOOKUP(A117,Table3[customer_no],Table3[state_id],"NOT FOUND")</f>
        <v>R1012</v>
      </c>
      <c r="S117" s="34" cm="1">
        <f t="array" ref="S117">_xlfn.XLOOKUP(A117,Table3[customer_no],'Hospitalisation Details'!$F$2:$F$2344,"NOT FOUND")</f>
        <v>39725.519999999997</v>
      </c>
      <c r="T117" t="str">
        <f>_xlfn.XLOOKUP(A117,Table2[Customer ID],Table2[BMI_category],"NOT FOUND")</f>
        <v>Obesity</v>
      </c>
      <c r="U117" s="7">
        <f>_xlfn.XLOOKUP(A117,Table2[Customer ID],Table2[no of surgery],"NOT FOUND")</f>
        <v>0</v>
      </c>
      <c r="V117" t="str">
        <f>_xlfn.XLOOKUP(A117,Table2[Customer ID],Table2[smoker_missing],"NOT FOUND")</f>
        <v>yes</v>
      </c>
      <c r="W117" t="str">
        <f t="shared" si="1"/>
        <v>Prediabetes</v>
      </c>
      <c r="X117" s="37">
        <f>SUM(Table5[[#This Row],[Title]:[Diabetes Level]])</f>
        <v>70146.304999999993</v>
      </c>
    </row>
    <row r="118" spans="1:24" x14ac:dyDescent="0.25">
      <c r="A118" t="s">
        <v>2256</v>
      </c>
      <c r="B118" t="str">
        <f>VLOOKUP(A118,'Customer Names'!$A$2:$E$2336,3,FALSE)</f>
        <v>Mr.</v>
      </c>
      <c r="C118" t="str">
        <f>_xlfn.XLOOKUP(A118,$A$2:$A$2336,'Customer Names'!$D$2:$D$2336,"NOT FOUND")</f>
        <v>Jamie P</v>
      </c>
      <c r="D118" t="str">
        <f>_xlfn.XLOOKUP(A118,$A$2:$A$2336,'Customer Names'!$E$2:$E$2336,"NOT FOUND")</f>
        <v>Stroffolino</v>
      </c>
      <c r="E118" cm="1">
        <f t="array" ref="E118">_xlfn.XLOOKUP(A118,$A$2:$A$2336,Table2[BMI],"NOT FOUND")</f>
        <v>44.88</v>
      </c>
      <c r="F118" cm="1">
        <f t="array" ref="F118">_xlfn.XLOOKUP(A118,$A$2:$A$2336,Table2[HBA1C],"NOT FOUND")</f>
        <v>6.04</v>
      </c>
      <c r="G118" t="str" cm="1">
        <f t="array" ref="G118">_xlfn.XLOOKUP(A118,$A$2:$A$2336,Table2[Heart Issues],"NOT FOUND")</f>
        <v>No</v>
      </c>
      <c r="H118" t="str" cm="1">
        <f t="array" ref="H118">_xlfn.XLOOKUP(A118,$A$2:$A$2336,Table2[Any Transplants],"NOT FOUND")</f>
        <v>No</v>
      </c>
      <c r="I118" t="str" cm="1">
        <f t="array" ref="I118">_xlfn.XLOOKUP(A118,$A$2:$A$2336,Table2[Cancer history],"NOT FOUND")</f>
        <v>Yes</v>
      </c>
      <c r="J118" t="str">
        <f>_xlfn.XLOOKUP(A118,Table3[customer_no],Table3[month],"NOT FOUND")</f>
        <v>Jul</v>
      </c>
      <c r="K118" s="7">
        <f>_xlfn.XLOOKUP(A118,Table3[customer_no],Table3[year_average],"NOT FOUND")</f>
        <v>2003</v>
      </c>
      <c r="L118" cm="1">
        <f t="array" ref="L118">_xlfn.XLOOKUP(A118,Table3[customer_no],'Hospitalisation Details'!$D$2:$D$2344,"NOT FOUND")</f>
        <v>16</v>
      </c>
      <c r="M118" s="33">
        <f>_xlfn.XLOOKUP(A118,Table3[customer_no],Table3[dd/mm/yy],"NOT FOUND")</f>
        <v>37818</v>
      </c>
      <c r="N118">
        <f>_xlfn.XLOOKUP(A118,Table3[customer_no],Table3[age],"NOT FOUND")</f>
        <v>19</v>
      </c>
      <c r="O118" cm="1">
        <f t="array" ref="O118">_xlfn.XLOOKUP(A118,Table3[customer_no],'Hospitalisation Details'!$E$2:$E$2344,"NOT FOUND")</f>
        <v>0</v>
      </c>
      <c r="P118" t="str">
        <f>_xlfn.XLOOKUP(A118,Table3[customer_no],Table3[hsplt_handled],"NOT FOUND")</f>
        <v>tier - 1</v>
      </c>
      <c r="Q118" t="str">
        <f>_xlfn.XLOOKUP(A118,Table3[customer_no],Table3[city_handled],"NOT FOUND")</f>
        <v>tier - 1</v>
      </c>
      <c r="R118" t="str">
        <f>_xlfn.XLOOKUP(A118,Table3[customer_no],Table3[state_id],"NOT FOUND")</f>
        <v>R1013</v>
      </c>
      <c r="S118" s="34" cm="1">
        <f t="array" ref="S118">_xlfn.XLOOKUP(A118,Table3[customer_no],'Hospitalisation Details'!$F$2:$F$2344,"NOT FOUND")</f>
        <v>39722.75</v>
      </c>
      <c r="T118" t="str">
        <f>_xlfn.XLOOKUP(A118,Table2[Customer ID],Table2[BMI_category],"NOT FOUND")</f>
        <v>Obesity</v>
      </c>
      <c r="U118" s="7">
        <f>_xlfn.XLOOKUP(A118,Table2[Customer ID],Table2[no of surgery],"NOT FOUND")</f>
        <v>1</v>
      </c>
      <c r="V118" t="str">
        <f>_xlfn.XLOOKUP(A118,Table2[Customer ID],Table2[smoker_missing],"NOT FOUND")</f>
        <v>yes</v>
      </c>
      <c r="W118" t="str">
        <f t="shared" si="1"/>
        <v>Prediabetes</v>
      </c>
      <c r="X118" s="37">
        <f>SUM(Table5[[#This Row],[Title]:[Diabetes Level]])</f>
        <v>79630.67</v>
      </c>
    </row>
    <row r="119" spans="1:24" x14ac:dyDescent="0.25">
      <c r="A119" t="s">
        <v>2255</v>
      </c>
      <c r="B119" t="str">
        <f>VLOOKUP(A119,'Customer Names'!$A$2:$E$2336,3,FALSE)</f>
        <v>Mr.</v>
      </c>
      <c r="C119" t="str">
        <f>_xlfn.XLOOKUP(A119,$A$2:$A$2336,'Customer Names'!$D$2:$D$2336,"NOT FOUND")</f>
        <v>John</v>
      </c>
      <c r="D119" t="str">
        <f>_xlfn.XLOOKUP(A119,$A$2:$A$2336,'Customer Names'!$E$2:$E$2336,"NOT FOUND")</f>
        <v>Clubb</v>
      </c>
      <c r="E119" cm="1">
        <f t="array" ref="E119">_xlfn.XLOOKUP(A119,$A$2:$A$2336,Table2[BMI],"NOT FOUND")</f>
        <v>44.32</v>
      </c>
      <c r="F119" cm="1">
        <f t="array" ref="F119">_xlfn.XLOOKUP(A119,$A$2:$A$2336,Table2[HBA1C],"NOT FOUND")</f>
        <v>10.55</v>
      </c>
      <c r="G119" t="str" cm="1">
        <f t="array" ref="G119">_xlfn.XLOOKUP(A119,$A$2:$A$2336,Table2[Heart Issues],"NOT FOUND")</f>
        <v>No</v>
      </c>
      <c r="H119" t="str" cm="1">
        <f t="array" ref="H119">_xlfn.XLOOKUP(A119,$A$2:$A$2336,Table2[Any Transplants],"NOT FOUND")</f>
        <v>No</v>
      </c>
      <c r="I119" t="str" cm="1">
        <f t="array" ref="I119">_xlfn.XLOOKUP(A119,$A$2:$A$2336,Table2[Cancer history],"NOT FOUND")</f>
        <v>No</v>
      </c>
      <c r="J119" t="str">
        <f>_xlfn.XLOOKUP(A119,Table3[customer_no],Table3[month],"NOT FOUND")</f>
        <v>Sep</v>
      </c>
      <c r="K119" s="7">
        <f>_xlfn.XLOOKUP(A119,Table3[customer_no],Table3[year_average],"NOT FOUND")</f>
        <v>1968</v>
      </c>
      <c r="L119" cm="1">
        <f t="array" ref="L119">_xlfn.XLOOKUP(A119,Table3[customer_no],'Hospitalisation Details'!$D$2:$D$2344,"NOT FOUND")</f>
        <v>29</v>
      </c>
      <c r="M119" s="33">
        <f>_xlfn.XLOOKUP(A119,Table3[customer_no],Table3[dd/mm/yy],"NOT FOUND")</f>
        <v>25110</v>
      </c>
      <c r="N119">
        <f>_xlfn.XLOOKUP(A119,Table3[customer_no],Table3[age],"NOT FOUND")</f>
        <v>54</v>
      </c>
      <c r="O119" cm="1">
        <f t="array" ref="O119">_xlfn.XLOOKUP(A119,Table3[customer_no],'Hospitalisation Details'!$E$2:$E$2344,"NOT FOUND")</f>
        <v>0</v>
      </c>
      <c r="P119" t="str">
        <f>_xlfn.XLOOKUP(A119,Table3[customer_no],Table3[hsplt_handled],"NOT FOUND")</f>
        <v>tier - 2</v>
      </c>
      <c r="Q119" t="str">
        <f>_xlfn.XLOOKUP(A119,Table3[customer_no],Table3[city_handled],"NOT FOUND")</f>
        <v>tier - 2</v>
      </c>
      <c r="R119" t="str">
        <f>_xlfn.XLOOKUP(A119,Table3[customer_no],Table3[state_id],"NOT FOUND")</f>
        <v>R1011</v>
      </c>
      <c r="S119" s="34" cm="1">
        <f t="array" ref="S119">_xlfn.XLOOKUP(A119,Table3[customer_no],'Hospitalisation Details'!$F$2:$F$2344,"NOT FOUND")</f>
        <v>39721.93</v>
      </c>
      <c r="T119" t="str">
        <f>_xlfn.XLOOKUP(A119,Table2[Customer ID],Table2[BMI_category],"NOT FOUND")</f>
        <v>Obesity</v>
      </c>
      <c r="U119" s="7">
        <f>_xlfn.XLOOKUP(A119,Table2[Customer ID],Table2[no of surgery],"NOT FOUND")</f>
        <v>0</v>
      </c>
      <c r="V119" t="str">
        <f>_xlfn.XLOOKUP(A119,Table2[Customer ID],Table2[smoker_missing],"NOT FOUND")</f>
        <v>yes</v>
      </c>
      <c r="W119" t="str">
        <f t="shared" si="1"/>
        <v>Diabetes</v>
      </c>
      <c r="X119" s="37">
        <f>SUM(Table5[[#This Row],[Title]:[Diabetes Level]])</f>
        <v>66937.8</v>
      </c>
    </row>
    <row r="120" spans="1:24" x14ac:dyDescent="0.25">
      <c r="A120" t="s">
        <v>2254</v>
      </c>
      <c r="B120" t="str">
        <f>VLOOKUP(A120,'Customer Names'!$A$2:$E$2336,3,FALSE)</f>
        <v>Mr.</v>
      </c>
      <c r="C120" t="str">
        <f>_xlfn.XLOOKUP(A120,$A$2:$A$2336,'Customer Names'!$D$2:$D$2336,"NOT FOUND")</f>
        <v>Charlie</v>
      </c>
      <c r="D120" t="str">
        <f>_xlfn.XLOOKUP(A120,$A$2:$A$2336,'Customer Names'!$E$2:$E$2336,"NOT FOUND")</f>
        <v>McGoogan</v>
      </c>
      <c r="E120" cm="1">
        <f t="array" ref="E120">_xlfn.XLOOKUP(A120,$A$2:$A$2336,Table2[BMI],"NOT FOUND")</f>
        <v>46.39</v>
      </c>
      <c r="F120" cm="1">
        <f t="array" ref="F120">_xlfn.XLOOKUP(A120,$A$2:$A$2336,Table2[HBA1C],"NOT FOUND")</f>
        <v>5.09</v>
      </c>
      <c r="G120" t="str" cm="1">
        <f t="array" ref="G120">_xlfn.XLOOKUP(A120,$A$2:$A$2336,Table2[Heart Issues],"NOT FOUND")</f>
        <v>No</v>
      </c>
      <c r="H120" t="str" cm="1">
        <f t="array" ref="H120">_xlfn.XLOOKUP(A120,$A$2:$A$2336,Table2[Any Transplants],"NOT FOUND")</f>
        <v>No</v>
      </c>
      <c r="I120" t="str" cm="1">
        <f t="array" ref="I120">_xlfn.XLOOKUP(A120,$A$2:$A$2336,Table2[Cancer history],"NOT FOUND")</f>
        <v>No</v>
      </c>
      <c r="J120" t="str">
        <f>_xlfn.XLOOKUP(A120,Table3[customer_no],Table3[month],"NOT FOUND")</f>
        <v>Dec</v>
      </c>
      <c r="K120" s="7">
        <f>_xlfn.XLOOKUP(A120,Table3[customer_no],Table3[year_average],"NOT FOUND")</f>
        <v>1977</v>
      </c>
      <c r="L120" cm="1">
        <f t="array" ref="L120">_xlfn.XLOOKUP(A120,Table3[customer_no],'Hospitalisation Details'!$D$2:$D$2344,"NOT FOUND")</f>
        <v>17</v>
      </c>
      <c r="M120" s="33">
        <f>_xlfn.XLOOKUP(A120,Table3[customer_no],Table3[dd/mm/yy],"NOT FOUND")</f>
        <v>28476</v>
      </c>
      <c r="N120">
        <f>_xlfn.XLOOKUP(A120,Table3[customer_no],Table3[age],"NOT FOUND")</f>
        <v>45</v>
      </c>
      <c r="O120" cm="1">
        <f t="array" ref="O120">_xlfn.XLOOKUP(A120,Table3[customer_no],'Hospitalisation Details'!$E$2:$E$2344,"NOT FOUND")</f>
        <v>2</v>
      </c>
      <c r="P120" t="str">
        <f>_xlfn.XLOOKUP(A120,Table3[customer_no],Table3[hsplt_handled],"NOT FOUND")</f>
        <v>tier - 2</v>
      </c>
      <c r="Q120" t="str">
        <f>_xlfn.XLOOKUP(A120,Table3[customer_no],Table3[city_handled],"NOT FOUND")</f>
        <v>tier - 1</v>
      </c>
      <c r="R120" t="str">
        <f>_xlfn.XLOOKUP(A120,Table3[customer_no],Table3[state_id],"NOT FOUND")</f>
        <v>R1012</v>
      </c>
      <c r="S120" s="34" cm="1">
        <f t="array" ref="S120">_xlfn.XLOOKUP(A120,Table3[customer_no],'Hospitalisation Details'!$F$2:$F$2344,"NOT FOUND")</f>
        <v>39670.44</v>
      </c>
      <c r="T120" t="str">
        <f>_xlfn.XLOOKUP(A120,Table2[Customer ID],Table2[BMI_category],"NOT FOUND")</f>
        <v>Obesity</v>
      </c>
      <c r="U120" s="7">
        <f>_xlfn.XLOOKUP(A120,Table2[Customer ID],Table2[no of surgery],"NOT FOUND")</f>
        <v>0</v>
      </c>
      <c r="V120" t="str">
        <f>_xlfn.XLOOKUP(A120,Table2[Customer ID],Table2[smoker_missing],"NOT FOUND")</f>
        <v>yes</v>
      </c>
      <c r="W120" t="str">
        <f t="shared" si="1"/>
        <v>Normal</v>
      </c>
      <c r="X120" s="37">
        <f>SUM(Table5[[#This Row],[Title]:[Diabetes Level]])</f>
        <v>70238.92</v>
      </c>
    </row>
    <row r="121" spans="1:24" x14ac:dyDescent="0.25">
      <c r="A121" t="s">
        <v>2253</v>
      </c>
      <c r="B121" t="str">
        <f>VLOOKUP(A121,'Customer Names'!$A$2:$E$2336,3,FALSE)</f>
        <v>Mr.</v>
      </c>
      <c r="C121" t="str">
        <f>_xlfn.XLOOKUP(A121,$A$2:$A$2336,'Customer Names'!$D$2:$D$2336,"NOT FOUND")</f>
        <v>Meb</v>
      </c>
      <c r="D121" t="str">
        <f>_xlfn.XLOOKUP(A121,$A$2:$A$2336,'Customer Names'!$E$2:$E$2336,"NOT FOUND")</f>
        <v>Keflezighi</v>
      </c>
      <c r="E121" cm="1">
        <f t="array" ref="E121">_xlfn.XLOOKUP(A121,$A$2:$A$2336,Table2[BMI],"NOT FOUND")</f>
        <v>42.13</v>
      </c>
      <c r="F121" cm="1">
        <f t="array" ref="F121">_xlfn.XLOOKUP(A121,$A$2:$A$2336,Table2[HBA1C],"NOT FOUND")</f>
        <v>5.2</v>
      </c>
      <c r="G121" t="str" cm="1">
        <f t="array" ref="G121">_xlfn.XLOOKUP(A121,$A$2:$A$2336,Table2[Heart Issues],"NOT FOUND")</f>
        <v>yes</v>
      </c>
      <c r="H121" t="str" cm="1">
        <f t="array" ref="H121">_xlfn.XLOOKUP(A121,$A$2:$A$2336,Table2[Any Transplants],"NOT FOUND")</f>
        <v>No</v>
      </c>
      <c r="I121" t="str" cm="1">
        <f t="array" ref="I121">_xlfn.XLOOKUP(A121,$A$2:$A$2336,Table2[Cancer history],"NOT FOUND")</f>
        <v>No</v>
      </c>
      <c r="J121" t="str">
        <f>_xlfn.XLOOKUP(A121,Table3[customer_no],Table3[month],"NOT FOUND")</f>
        <v>Aug</v>
      </c>
      <c r="K121" s="7">
        <f>_xlfn.XLOOKUP(A121,Table3[customer_no],Table3[year_average],"NOT FOUND")</f>
        <v>1995</v>
      </c>
      <c r="L121" cm="1">
        <f t="array" ref="L121">_xlfn.XLOOKUP(A121,Table3[customer_no],'Hospitalisation Details'!$D$2:$D$2344,"NOT FOUND")</f>
        <v>7</v>
      </c>
      <c r="M121" s="33">
        <f>_xlfn.XLOOKUP(A121,Table3[customer_no],Table3[dd/mm/yy],"NOT FOUND")</f>
        <v>34918</v>
      </c>
      <c r="N121">
        <f>_xlfn.XLOOKUP(A121,Table3[customer_no],Table3[age],"NOT FOUND")</f>
        <v>27</v>
      </c>
      <c r="O121" cm="1">
        <f t="array" ref="O121">_xlfn.XLOOKUP(A121,Table3[customer_no],'Hospitalisation Details'!$E$2:$E$2344,"NOT FOUND")</f>
        <v>0</v>
      </c>
      <c r="P121" t="str">
        <f>_xlfn.XLOOKUP(A121,Table3[customer_no],Table3[hsplt_handled],"NOT FOUND")</f>
        <v>tier - 1</v>
      </c>
      <c r="Q121" t="str">
        <f>_xlfn.XLOOKUP(A121,Table3[customer_no],Table3[city_handled],"NOT FOUND")</f>
        <v>tier - 3</v>
      </c>
      <c r="R121" t="str">
        <f>_xlfn.XLOOKUP(A121,Table3[customer_no],Table3[state_id],"NOT FOUND")</f>
        <v>R1013</v>
      </c>
      <c r="S121" s="34" cm="1">
        <f t="array" ref="S121">_xlfn.XLOOKUP(A121,Table3[customer_no],'Hospitalisation Details'!$F$2:$F$2344,"NOT FOUND")</f>
        <v>39611.760000000002</v>
      </c>
      <c r="T121" t="str">
        <f>_xlfn.XLOOKUP(A121,Table2[Customer ID],Table2[BMI_category],"NOT FOUND")</f>
        <v>Obesity</v>
      </c>
      <c r="U121" s="7">
        <f>_xlfn.XLOOKUP(A121,Table2[Customer ID],Table2[no of surgery],"NOT FOUND")</f>
        <v>1</v>
      </c>
      <c r="V121" t="str">
        <f>_xlfn.XLOOKUP(A121,Table2[Customer ID],Table2[smoker_missing],"NOT FOUND")</f>
        <v>yes</v>
      </c>
      <c r="W121" t="str">
        <f t="shared" si="1"/>
        <v>Normal</v>
      </c>
      <c r="X121" s="37">
        <f>SUM(Table5[[#This Row],[Title]:[Diabetes Level]])</f>
        <v>76607.09</v>
      </c>
    </row>
    <row r="122" spans="1:24" x14ac:dyDescent="0.25">
      <c r="A122" t="s">
        <v>2252</v>
      </c>
      <c r="B122" t="str">
        <f>VLOOKUP(A122,'Customer Names'!$A$2:$E$2336,3,FALSE)</f>
        <v>Mr.</v>
      </c>
      <c r="C122" t="str">
        <f>_xlfn.XLOOKUP(A122,$A$2:$A$2336,'Customer Names'!$D$2:$D$2336,"NOT FOUND")</f>
        <v>Aaqib L.</v>
      </c>
      <c r="D122" t="str">
        <f>_xlfn.XLOOKUP(A122,$A$2:$A$2336,'Customer Names'!$E$2:$E$2336,"NOT FOUND")</f>
        <v>Syed</v>
      </c>
      <c r="E122" cm="1">
        <f t="array" ref="E122">_xlfn.XLOOKUP(A122,$A$2:$A$2336,Table2[BMI],"NOT FOUND")</f>
        <v>30.78</v>
      </c>
      <c r="F122" cm="1">
        <f t="array" ref="F122">_xlfn.XLOOKUP(A122,$A$2:$A$2336,Table2[HBA1C],"NOT FOUND")</f>
        <v>8.4499999999999993</v>
      </c>
      <c r="G122" t="str" cm="1">
        <f t="array" ref="G122">_xlfn.XLOOKUP(A122,$A$2:$A$2336,Table2[Heart Issues],"NOT FOUND")</f>
        <v>yes</v>
      </c>
      <c r="H122" t="str" cm="1">
        <f t="array" ref="H122">_xlfn.XLOOKUP(A122,$A$2:$A$2336,Table2[Any Transplants],"NOT FOUND")</f>
        <v>No</v>
      </c>
      <c r="I122" t="str" cm="1">
        <f t="array" ref="I122">_xlfn.XLOOKUP(A122,$A$2:$A$2336,Table2[Cancer history],"NOT FOUND")</f>
        <v>No</v>
      </c>
      <c r="J122" t="str">
        <f>_xlfn.XLOOKUP(A122,Table3[customer_no],Table3[month],"NOT FOUND")</f>
        <v>Jul</v>
      </c>
      <c r="K122" s="7">
        <f>_xlfn.XLOOKUP(A122,Table3[customer_no],Table3[year_average],"NOT FOUND")</f>
        <v>1981</v>
      </c>
      <c r="L122" cm="1">
        <f t="array" ref="L122">_xlfn.XLOOKUP(A122,Table3[customer_no],'Hospitalisation Details'!$D$2:$D$2344,"NOT FOUND")</f>
        <v>5</v>
      </c>
      <c r="M122" s="33">
        <f>_xlfn.XLOOKUP(A122,Table3[customer_no],Table3[dd/mm/yy],"NOT FOUND")</f>
        <v>29772</v>
      </c>
      <c r="N122">
        <f>_xlfn.XLOOKUP(A122,Table3[customer_no],Table3[age],"NOT FOUND")</f>
        <v>41</v>
      </c>
      <c r="O122" cm="1">
        <f t="array" ref="O122">_xlfn.XLOOKUP(A122,Table3[customer_no],'Hospitalisation Details'!$E$2:$E$2344,"NOT FOUND")</f>
        <v>3</v>
      </c>
      <c r="P122" t="str">
        <f>_xlfn.XLOOKUP(A122,Table3[customer_no],Table3[hsplt_handled],"NOT FOUND")</f>
        <v>tier - 1</v>
      </c>
      <c r="Q122" t="str">
        <f>_xlfn.XLOOKUP(A122,Table3[customer_no],Table3[city_handled],"NOT FOUND")</f>
        <v>tier - 2</v>
      </c>
      <c r="R122" t="str">
        <f>_xlfn.XLOOKUP(A122,Table3[customer_no],Table3[state_id],"NOT FOUND")</f>
        <v>R1017</v>
      </c>
      <c r="S122" s="34" cm="1">
        <f t="array" ref="S122">_xlfn.XLOOKUP(A122,Table3[customer_no],'Hospitalisation Details'!$F$2:$F$2344,"NOT FOUND")</f>
        <v>39597.410000000003</v>
      </c>
      <c r="T122" t="str">
        <f>_xlfn.XLOOKUP(A122,Table2[Customer ID],Table2[BMI_category],"NOT FOUND")</f>
        <v>Obesity</v>
      </c>
      <c r="U122" s="7">
        <f>_xlfn.XLOOKUP(A122,Table2[Customer ID],Table2[no of surgery],"NOT FOUND")</f>
        <v>0</v>
      </c>
      <c r="V122" t="str">
        <f>_xlfn.XLOOKUP(A122,Table2[Customer ID],Table2[smoker_missing],"NOT FOUND")</f>
        <v>yes</v>
      </c>
      <c r="W122" t="str">
        <f t="shared" si="1"/>
        <v>Diabetes</v>
      </c>
      <c r="X122" s="37">
        <f>SUM(Table5[[#This Row],[Title]:[Diabetes Level]])</f>
        <v>71438.64</v>
      </c>
    </row>
    <row r="123" spans="1:24" x14ac:dyDescent="0.25">
      <c r="A123" t="s">
        <v>2251</v>
      </c>
      <c r="B123" t="str">
        <f>VLOOKUP(A123,'Customer Names'!$A$2:$E$2336,3,FALSE)</f>
        <v>Mr.</v>
      </c>
      <c r="C123" t="str">
        <f>_xlfn.XLOOKUP(A123,$A$2:$A$2336,'Customer Names'!$D$2:$D$2336,"NOT FOUND")</f>
        <v>Craig A.</v>
      </c>
      <c r="D123" t="str">
        <f>_xlfn.XLOOKUP(A123,$A$2:$A$2336,'Customer Names'!$E$2:$E$2336,"NOT FOUND")</f>
        <v>Segal</v>
      </c>
      <c r="E123" cm="1">
        <f t="array" ref="E123">_xlfn.XLOOKUP(A123,$A$2:$A$2336,Table2[BMI],"NOT FOUND")</f>
        <v>31.35</v>
      </c>
      <c r="F123" cm="1">
        <f t="array" ref="F123">_xlfn.XLOOKUP(A123,$A$2:$A$2336,Table2[HBA1C],"NOT FOUND")</f>
        <v>9.5399999999999991</v>
      </c>
      <c r="G123" t="str" cm="1">
        <f t="array" ref="G123">_xlfn.XLOOKUP(A123,$A$2:$A$2336,Table2[Heart Issues],"NOT FOUND")</f>
        <v>No</v>
      </c>
      <c r="H123" t="str" cm="1">
        <f t="array" ref="H123">_xlfn.XLOOKUP(A123,$A$2:$A$2336,Table2[Any Transplants],"NOT FOUND")</f>
        <v>No</v>
      </c>
      <c r="I123" t="str" cm="1">
        <f t="array" ref="I123">_xlfn.XLOOKUP(A123,$A$2:$A$2336,Table2[Cancer history],"NOT FOUND")</f>
        <v>No</v>
      </c>
      <c r="J123" t="str">
        <f>_xlfn.XLOOKUP(A123,Table3[customer_no],Table3[month],"NOT FOUND")</f>
        <v>Jul</v>
      </c>
      <c r="K123" s="7">
        <f>_xlfn.XLOOKUP(A123,Table3[customer_no],Table3[year_average],"NOT FOUND")</f>
        <v>1978</v>
      </c>
      <c r="L123" cm="1">
        <f t="array" ref="L123">_xlfn.XLOOKUP(A123,Table3[customer_no],'Hospitalisation Details'!$D$2:$D$2344,"NOT FOUND")</f>
        <v>12</v>
      </c>
      <c r="M123" s="33">
        <f>_xlfn.XLOOKUP(A123,Table3[customer_no],Table3[dd/mm/yy],"NOT FOUND")</f>
        <v>28683</v>
      </c>
      <c r="N123">
        <f>_xlfn.XLOOKUP(A123,Table3[customer_no],Table3[age],"NOT FOUND")</f>
        <v>44</v>
      </c>
      <c r="O123" cm="1">
        <f t="array" ref="O123">_xlfn.XLOOKUP(A123,Table3[customer_no],'Hospitalisation Details'!$E$2:$E$2344,"NOT FOUND")</f>
        <v>1</v>
      </c>
      <c r="P123" t="str">
        <f>_xlfn.XLOOKUP(A123,Table3[customer_no],Table3[hsplt_handled],"NOT FOUND")</f>
        <v>tier - 1</v>
      </c>
      <c r="Q123" t="str">
        <f>_xlfn.XLOOKUP(A123,Table3[customer_no],Table3[city_handled],"NOT FOUND")</f>
        <v>tier - 2</v>
      </c>
      <c r="R123" t="str">
        <f>_xlfn.XLOOKUP(A123,Table3[customer_no],Table3[state_id],"NOT FOUND")</f>
        <v>R1015</v>
      </c>
      <c r="S123" s="34" cm="1">
        <f t="array" ref="S123">_xlfn.XLOOKUP(A123,Table3[customer_no],'Hospitalisation Details'!$F$2:$F$2344,"NOT FOUND")</f>
        <v>39556.49</v>
      </c>
      <c r="T123" t="str">
        <f>_xlfn.XLOOKUP(A123,Table2[Customer ID],Table2[BMI_category],"NOT FOUND")</f>
        <v>Obesity</v>
      </c>
      <c r="U123" s="7">
        <f>_xlfn.XLOOKUP(A123,Table2[Customer ID],Table2[no of surgery],"NOT FOUND")</f>
        <v>0</v>
      </c>
      <c r="V123" t="str">
        <f>_xlfn.XLOOKUP(A123,Table2[Customer ID],Table2[smoker_missing],"NOT FOUND")</f>
        <v>yes</v>
      </c>
      <c r="W123" t="str">
        <f t="shared" si="1"/>
        <v>Diabetes</v>
      </c>
      <c r="X123" s="37">
        <f>SUM(Table5[[#This Row],[Title]:[Diabetes Level]])</f>
        <v>70315.38</v>
      </c>
    </row>
    <row r="124" spans="1:24" x14ac:dyDescent="0.25">
      <c r="A124" t="s">
        <v>2250</v>
      </c>
      <c r="B124" t="str">
        <f>VLOOKUP(A124,'Customer Names'!$A$2:$E$2336,3,FALSE)</f>
        <v>Ms.</v>
      </c>
      <c r="C124" t="str">
        <f>_xlfn.XLOOKUP(A124,$A$2:$A$2336,'Customer Names'!$D$2:$D$2336,"NOT FOUND")</f>
        <v>Meredith</v>
      </c>
      <c r="D124" t="str">
        <f>_xlfn.XLOOKUP(A124,$A$2:$A$2336,'Customer Names'!$E$2:$E$2336,"NOT FOUND")</f>
        <v>Defranco</v>
      </c>
      <c r="E124" cm="1">
        <f t="array" ref="E124">_xlfn.XLOOKUP(A124,$A$2:$A$2336,Table2[BMI],"NOT FOUND")</f>
        <v>41.46</v>
      </c>
      <c r="F124" cm="1">
        <f t="array" ref="F124">_xlfn.XLOOKUP(A124,$A$2:$A$2336,Table2[HBA1C],"NOT FOUND")</f>
        <v>4.99</v>
      </c>
      <c r="G124" t="str" cm="1">
        <f t="array" ref="G124">_xlfn.XLOOKUP(A124,$A$2:$A$2336,Table2[Heart Issues],"NOT FOUND")</f>
        <v>yes</v>
      </c>
      <c r="H124" t="str" cm="1">
        <f t="array" ref="H124">_xlfn.XLOOKUP(A124,$A$2:$A$2336,Table2[Any Transplants],"NOT FOUND")</f>
        <v>No</v>
      </c>
      <c r="I124" t="str" cm="1">
        <f t="array" ref="I124">_xlfn.XLOOKUP(A124,$A$2:$A$2336,Table2[Cancer history],"NOT FOUND")</f>
        <v>No</v>
      </c>
      <c r="J124" t="str">
        <f>_xlfn.XLOOKUP(A124,Table3[customer_no],Table3[month],"NOT FOUND")</f>
        <v>Jun</v>
      </c>
      <c r="K124" s="7">
        <f>_xlfn.XLOOKUP(A124,Table3[customer_no],Table3[year_average],"NOT FOUND")</f>
        <v>1966</v>
      </c>
      <c r="L124" cm="1">
        <f t="array" ref="L124">_xlfn.XLOOKUP(A124,Table3[customer_no],'Hospitalisation Details'!$D$2:$D$2344,"NOT FOUND")</f>
        <v>24</v>
      </c>
      <c r="M124" s="33">
        <f>_xlfn.XLOOKUP(A124,Table3[customer_no],Table3[dd/mm/yy],"NOT FOUND")</f>
        <v>24282</v>
      </c>
      <c r="N124">
        <f>_xlfn.XLOOKUP(A124,Table3[customer_no],Table3[age],"NOT FOUND")</f>
        <v>56</v>
      </c>
      <c r="O124" cm="1">
        <f t="array" ref="O124">_xlfn.XLOOKUP(A124,Table3[customer_no],'Hospitalisation Details'!$E$2:$E$2344,"NOT FOUND")</f>
        <v>0</v>
      </c>
      <c r="P124" t="str">
        <f>_xlfn.XLOOKUP(A124,Table3[customer_no],Table3[hsplt_handled],"NOT FOUND")</f>
        <v>tier - 2</v>
      </c>
      <c r="Q124" t="str">
        <f>_xlfn.XLOOKUP(A124,Table3[customer_no],Table3[city_handled],"NOT FOUND")</f>
        <v>tier - 2</v>
      </c>
      <c r="R124" t="str">
        <f>_xlfn.XLOOKUP(A124,Table3[customer_no],Table3[state_id],"NOT FOUND")</f>
        <v>R1011</v>
      </c>
      <c r="S124" s="34" cm="1">
        <f t="array" ref="S124">_xlfn.XLOOKUP(A124,Table3[customer_no],'Hospitalisation Details'!$F$2:$F$2344,"NOT FOUND")</f>
        <v>39396.86</v>
      </c>
      <c r="T124" t="str">
        <f>_xlfn.XLOOKUP(A124,Table2[Customer ID],Table2[BMI_category],"NOT FOUND")</f>
        <v>Obesity</v>
      </c>
      <c r="U124" s="7">
        <f>_xlfn.XLOOKUP(A124,Table2[Customer ID],Table2[no of surgery],"NOT FOUND")</f>
        <v>2</v>
      </c>
      <c r="V124" t="str">
        <f>_xlfn.XLOOKUP(A124,Table2[Customer ID],Table2[smoker_missing],"NOT FOUND")</f>
        <v>yes</v>
      </c>
      <c r="W124" t="str">
        <f t="shared" si="1"/>
        <v>Normal</v>
      </c>
      <c r="X124" s="37">
        <f>SUM(Table5[[#This Row],[Title]:[Diabetes Level]])</f>
        <v>65773.31</v>
      </c>
    </row>
    <row r="125" spans="1:24" x14ac:dyDescent="0.25">
      <c r="A125" t="s">
        <v>2249</v>
      </c>
      <c r="B125" t="str">
        <f>VLOOKUP(A125,'Customer Names'!$A$2:$E$2336,3,FALSE)</f>
        <v>Mr.</v>
      </c>
      <c r="C125" t="str">
        <f>_xlfn.XLOOKUP(A125,$A$2:$A$2336,'Customer Names'!$D$2:$D$2336,"NOT FOUND")</f>
        <v>Doug</v>
      </c>
      <c r="D125" t="str">
        <f>_xlfn.XLOOKUP(A125,$A$2:$A$2336,'Customer Names'!$E$2:$E$2336,"NOT FOUND")</f>
        <v>Kells</v>
      </c>
      <c r="E125" cm="1">
        <f t="array" ref="E125">_xlfn.XLOOKUP(A125,$A$2:$A$2336,Table2[BMI],"NOT FOUND")</f>
        <v>48</v>
      </c>
      <c r="F125" cm="1">
        <f t="array" ref="F125">_xlfn.XLOOKUP(A125,$A$2:$A$2336,Table2[HBA1C],"NOT FOUND")</f>
        <v>10.54</v>
      </c>
      <c r="G125" t="str" cm="1">
        <f t="array" ref="G125">_xlfn.XLOOKUP(A125,$A$2:$A$2336,Table2[Heart Issues],"NOT FOUND")</f>
        <v>No</v>
      </c>
      <c r="H125" t="str" cm="1">
        <f t="array" ref="H125">_xlfn.XLOOKUP(A125,$A$2:$A$2336,Table2[Any Transplants],"NOT FOUND")</f>
        <v>No</v>
      </c>
      <c r="I125" t="str" cm="1">
        <f t="array" ref="I125">_xlfn.XLOOKUP(A125,$A$2:$A$2336,Table2[Cancer history],"NOT FOUND")</f>
        <v>No</v>
      </c>
      <c r="J125" t="str">
        <f>_xlfn.XLOOKUP(A125,Table3[customer_no],Table3[month],"NOT FOUND")</f>
        <v>Aug</v>
      </c>
      <c r="K125" s="7">
        <f>_xlfn.XLOOKUP(A125,Table3[customer_no],Table3[year_average],"NOT FOUND")</f>
        <v>1978</v>
      </c>
      <c r="L125" cm="1">
        <f t="array" ref="L125">_xlfn.XLOOKUP(A125,Table3[customer_no],'Hospitalisation Details'!$D$2:$D$2344,"NOT FOUND")</f>
        <v>5</v>
      </c>
      <c r="M125" s="33">
        <f>_xlfn.XLOOKUP(A125,Table3[customer_no],Table3[dd/mm/yy],"NOT FOUND")</f>
        <v>28707</v>
      </c>
      <c r="N125">
        <f>_xlfn.XLOOKUP(A125,Table3[customer_no],Table3[age],"NOT FOUND")</f>
        <v>44</v>
      </c>
      <c r="O125" cm="1">
        <f t="array" ref="O125">_xlfn.XLOOKUP(A125,Table3[customer_no],'Hospitalisation Details'!$E$2:$E$2344,"NOT FOUND")</f>
        <v>2</v>
      </c>
      <c r="P125" t="str">
        <f>_xlfn.XLOOKUP(A125,Table3[customer_no],Table3[hsplt_handled],"NOT FOUND")</f>
        <v>tier - 2</v>
      </c>
      <c r="Q125" t="str">
        <f>_xlfn.XLOOKUP(A125,Table3[customer_no],Table3[city_handled],"NOT FOUND")</f>
        <v>tier - 3</v>
      </c>
      <c r="R125" t="str">
        <f>_xlfn.XLOOKUP(A125,Table3[customer_no],Table3[state_id],"NOT FOUND")</f>
        <v>R1011</v>
      </c>
      <c r="S125" s="34" cm="1">
        <f t="array" ref="S125">_xlfn.XLOOKUP(A125,Table3[customer_no],'Hospitalisation Details'!$F$2:$F$2344,"NOT FOUND")</f>
        <v>39352.6</v>
      </c>
      <c r="T125" t="str">
        <f>_xlfn.XLOOKUP(A125,Table2[Customer ID],Table2[BMI_category],"NOT FOUND")</f>
        <v>Obesity</v>
      </c>
      <c r="U125" s="7">
        <f>_xlfn.XLOOKUP(A125,Table2[Customer ID],Table2[no of surgery],"NOT FOUND")</f>
        <v>0</v>
      </c>
      <c r="V125" t="str">
        <f>_xlfn.XLOOKUP(A125,Table2[Customer ID],Table2[smoker_missing],"NOT FOUND")</f>
        <v>yes</v>
      </c>
      <c r="W125" t="str">
        <f t="shared" si="1"/>
        <v>Diabetes</v>
      </c>
      <c r="X125" s="37">
        <f>SUM(Table5[[#This Row],[Title]:[Diabetes Level]])</f>
        <v>70147.14</v>
      </c>
    </row>
    <row r="126" spans="1:24" x14ac:dyDescent="0.25">
      <c r="A126" t="s">
        <v>2248</v>
      </c>
      <c r="B126" t="str">
        <f>VLOOKUP(A126,'Customer Names'!$A$2:$E$2336,3,FALSE)</f>
        <v>Ms.</v>
      </c>
      <c r="C126" t="str">
        <f>_xlfn.XLOOKUP(A126,$A$2:$A$2336,'Customer Names'!$D$2:$D$2336,"NOT FOUND")</f>
        <v>Elizabeth J.</v>
      </c>
      <c r="D126" t="str">
        <f>_xlfn.XLOOKUP(A126,$A$2:$A$2336,'Customer Names'!$E$2:$E$2336,"NOT FOUND")</f>
        <v>Lawton</v>
      </c>
      <c r="E126" cm="1">
        <f t="array" ref="E126">_xlfn.XLOOKUP(A126,$A$2:$A$2336,Table2[BMI],"NOT FOUND")</f>
        <v>49.13</v>
      </c>
      <c r="F126" cm="1">
        <f t="array" ref="F126">_xlfn.XLOOKUP(A126,$A$2:$A$2336,Table2[HBA1C],"NOT FOUND")</f>
        <v>4.54</v>
      </c>
      <c r="G126" t="str" cm="1">
        <f t="array" ref="G126">_xlfn.XLOOKUP(A126,$A$2:$A$2336,Table2[Heart Issues],"NOT FOUND")</f>
        <v>No</v>
      </c>
      <c r="H126" t="str" cm="1">
        <f t="array" ref="H126">_xlfn.XLOOKUP(A126,$A$2:$A$2336,Table2[Any Transplants],"NOT FOUND")</f>
        <v>No</v>
      </c>
      <c r="I126" t="str" cm="1">
        <f t="array" ref="I126">_xlfn.XLOOKUP(A126,$A$2:$A$2336,Table2[Cancer history],"NOT FOUND")</f>
        <v>No</v>
      </c>
      <c r="J126" t="str">
        <f>_xlfn.XLOOKUP(A126,Table3[customer_no],Table3[month],"NOT FOUND")</f>
        <v>Aug</v>
      </c>
      <c r="K126" s="7">
        <f>_xlfn.XLOOKUP(A126,Table3[customer_no],Table3[year_average],"NOT FOUND")</f>
        <v>1982</v>
      </c>
      <c r="L126" cm="1">
        <f t="array" ref="L126">_xlfn.XLOOKUP(A126,Table3[customer_no],'Hospitalisation Details'!$D$2:$D$2344,"NOT FOUND")</f>
        <v>16</v>
      </c>
      <c r="M126" s="33">
        <f>_xlfn.XLOOKUP(A126,Table3[customer_no],Table3[dd/mm/yy],"NOT FOUND")</f>
        <v>30179</v>
      </c>
      <c r="N126">
        <f>_xlfn.XLOOKUP(A126,Table3[customer_no],Table3[age],"NOT FOUND")</f>
        <v>40</v>
      </c>
      <c r="O126" cm="1">
        <f t="array" ref="O126">_xlfn.XLOOKUP(A126,Table3[customer_no],'Hospitalisation Details'!$E$2:$E$2344,"NOT FOUND")</f>
        <v>3</v>
      </c>
      <c r="P126" t="str">
        <f>_xlfn.XLOOKUP(A126,Table3[customer_no],Table3[hsplt_handled],"NOT FOUND")</f>
        <v>tier - 2</v>
      </c>
      <c r="Q126" t="str">
        <f>_xlfn.XLOOKUP(A126,Table3[customer_no],Table3[city_handled],"NOT FOUND")</f>
        <v>tier - 3</v>
      </c>
      <c r="R126" t="str">
        <f>_xlfn.XLOOKUP(A126,Table3[customer_no],Table3[state_id],"NOT FOUND")</f>
        <v>R1011</v>
      </c>
      <c r="S126" s="34" cm="1">
        <f t="array" ref="S126">_xlfn.XLOOKUP(A126,Table3[customer_no],'Hospitalisation Details'!$F$2:$F$2344,"NOT FOUND")</f>
        <v>39315.279999999999</v>
      </c>
      <c r="T126" t="str">
        <f>_xlfn.XLOOKUP(A126,Table2[Customer ID],Table2[BMI_category],"NOT FOUND")</f>
        <v>Obesity</v>
      </c>
      <c r="U126" s="7">
        <f>_xlfn.XLOOKUP(A126,Table2[Customer ID],Table2[no of surgery],"NOT FOUND")</f>
        <v>0</v>
      </c>
      <c r="V126" t="str">
        <f>_xlfn.XLOOKUP(A126,Table2[Customer ID],Table2[smoker_missing],"NOT FOUND")</f>
        <v>yes</v>
      </c>
      <c r="W126" t="str">
        <f t="shared" si="1"/>
        <v>Normal</v>
      </c>
      <c r="X126" s="37">
        <f>SUM(Table5[[#This Row],[Title]:[Diabetes Level]])</f>
        <v>71588.95</v>
      </c>
    </row>
    <row r="127" spans="1:24" x14ac:dyDescent="0.25">
      <c r="A127" t="s">
        <v>2247</v>
      </c>
      <c r="B127" t="str">
        <f>VLOOKUP(A127,'Customer Names'!$A$2:$E$2336,3,FALSE)</f>
        <v>Mr.</v>
      </c>
      <c r="C127" t="str">
        <f>_xlfn.XLOOKUP(A127,$A$2:$A$2336,'Customer Names'!$D$2:$D$2336,"NOT FOUND")</f>
        <v>Matthew P</v>
      </c>
      <c r="D127" t="str">
        <f>_xlfn.XLOOKUP(A127,$A$2:$A$2336,'Customer Names'!$E$2:$E$2336,"NOT FOUND")</f>
        <v>Bejar</v>
      </c>
      <c r="E127" cm="1">
        <f t="array" ref="E127">_xlfn.XLOOKUP(A127,$A$2:$A$2336,Table2[BMI],"NOT FOUND")</f>
        <v>37.799999999999997</v>
      </c>
      <c r="F127" cm="1">
        <f t="array" ref="F127">_xlfn.XLOOKUP(A127,$A$2:$A$2336,Table2[HBA1C],"NOT FOUND")</f>
        <v>6.29</v>
      </c>
      <c r="G127" t="str" cm="1">
        <f t="array" ref="G127">_xlfn.XLOOKUP(A127,$A$2:$A$2336,Table2[Heart Issues],"NOT FOUND")</f>
        <v>No</v>
      </c>
      <c r="H127" t="str" cm="1">
        <f t="array" ref="H127">_xlfn.XLOOKUP(A127,$A$2:$A$2336,Table2[Any Transplants],"NOT FOUND")</f>
        <v>No</v>
      </c>
      <c r="I127" t="str" cm="1">
        <f t="array" ref="I127">_xlfn.XLOOKUP(A127,$A$2:$A$2336,Table2[Cancer history],"NOT FOUND")</f>
        <v>No</v>
      </c>
      <c r="J127" t="str">
        <f>_xlfn.XLOOKUP(A127,Table3[customer_no],Table3[month],"NOT FOUND")</f>
        <v>Nov</v>
      </c>
      <c r="K127" s="7">
        <f>_xlfn.XLOOKUP(A127,Table3[customer_no],Table3[year_average],"NOT FOUND")</f>
        <v>1992</v>
      </c>
      <c r="L127" cm="1">
        <f t="array" ref="L127">_xlfn.XLOOKUP(A127,Table3[customer_no],'Hospitalisation Details'!$D$2:$D$2344,"NOT FOUND")</f>
        <v>30</v>
      </c>
      <c r="M127" s="33">
        <f>_xlfn.XLOOKUP(A127,Table3[customer_no],Table3[dd/mm/yy],"NOT FOUND")</f>
        <v>33938</v>
      </c>
      <c r="N127">
        <f>_xlfn.XLOOKUP(A127,Table3[customer_no],Table3[age],"NOT FOUND")</f>
        <v>30</v>
      </c>
      <c r="O127" cm="1">
        <f t="array" ref="O127">_xlfn.XLOOKUP(A127,Table3[customer_no],'Hospitalisation Details'!$E$2:$E$2344,"NOT FOUND")</f>
        <v>2</v>
      </c>
      <c r="P127" t="str">
        <f>_xlfn.XLOOKUP(A127,Table3[customer_no],Table3[hsplt_handled],"NOT FOUND")</f>
        <v>tier - 1</v>
      </c>
      <c r="Q127" t="str">
        <f>_xlfn.XLOOKUP(A127,Table3[customer_no],Table3[city_handled],"NOT FOUND")</f>
        <v>tier - 3</v>
      </c>
      <c r="R127" t="str">
        <f>_xlfn.XLOOKUP(A127,Table3[customer_no],Table3[state_id],"NOT FOUND")</f>
        <v>R1011</v>
      </c>
      <c r="S127" s="34" cm="1">
        <f t="array" ref="S127">_xlfn.XLOOKUP(A127,Table3[customer_no],'Hospitalisation Details'!$F$2:$F$2344,"NOT FOUND")</f>
        <v>39241.440000000002</v>
      </c>
      <c r="T127" t="str">
        <f>_xlfn.XLOOKUP(A127,Table2[Customer ID],Table2[BMI_category],"NOT FOUND")</f>
        <v>Obesity</v>
      </c>
      <c r="U127" s="7">
        <f>_xlfn.XLOOKUP(A127,Table2[Customer ID],Table2[no of surgery],"NOT FOUND")</f>
        <v>1</v>
      </c>
      <c r="V127" t="str">
        <f>_xlfn.XLOOKUP(A127,Table2[Customer ID],Table2[smoker_missing],"NOT FOUND")</f>
        <v>yes</v>
      </c>
      <c r="W127" t="str">
        <f t="shared" si="1"/>
        <v>Prediabetes</v>
      </c>
      <c r="X127" s="37">
        <f>SUM(Table5[[#This Row],[Title]:[Diabetes Level]])</f>
        <v>75278.53</v>
      </c>
    </row>
    <row r="128" spans="1:24" x14ac:dyDescent="0.25">
      <c r="A128" t="s">
        <v>2246</v>
      </c>
      <c r="B128" t="str">
        <f>VLOOKUP(A128,'Customer Names'!$A$2:$E$2336,3,FALSE)</f>
        <v>Mr.</v>
      </c>
      <c r="C128" t="str">
        <f>_xlfn.XLOOKUP(A128,$A$2:$A$2336,'Customer Names'!$D$2:$D$2336,"NOT FOUND")</f>
        <v>Guillermo Sr.</v>
      </c>
      <c r="D128" t="str">
        <f>_xlfn.XLOOKUP(A128,$A$2:$A$2336,'Customer Names'!$E$2:$E$2336,"NOT FOUND")</f>
        <v>Navarro Castro</v>
      </c>
      <c r="E128" cm="1">
        <f t="array" ref="E128">_xlfn.XLOOKUP(A128,$A$2:$A$2336,Table2[BMI],"NOT FOUND")</f>
        <v>38.299999999999997</v>
      </c>
      <c r="F128" cm="1">
        <f t="array" ref="F128">_xlfn.XLOOKUP(A128,$A$2:$A$2336,Table2[HBA1C],"NOT FOUND")</f>
        <v>9.51</v>
      </c>
      <c r="G128" t="str" cm="1">
        <f t="array" ref="G128">_xlfn.XLOOKUP(A128,$A$2:$A$2336,Table2[Heart Issues],"NOT FOUND")</f>
        <v>No</v>
      </c>
      <c r="H128" t="str" cm="1">
        <f t="array" ref="H128">_xlfn.XLOOKUP(A128,$A$2:$A$2336,Table2[Any Transplants],"NOT FOUND")</f>
        <v>No</v>
      </c>
      <c r="I128" t="str" cm="1">
        <f t="array" ref="I128">_xlfn.XLOOKUP(A128,$A$2:$A$2336,Table2[Cancer history],"NOT FOUND")</f>
        <v>No</v>
      </c>
      <c r="J128" t="str">
        <f>_xlfn.XLOOKUP(A128,Table3[customer_no],Table3[month],"NOT FOUND")</f>
        <v>Jul</v>
      </c>
      <c r="K128" s="7">
        <f>_xlfn.XLOOKUP(A128,Table3[customer_no],Table3[year_average],"NOT FOUND")</f>
        <v>1962</v>
      </c>
      <c r="L128" cm="1">
        <f t="array" ref="L128">_xlfn.XLOOKUP(A128,Table3[customer_no],'Hospitalisation Details'!$D$2:$D$2344,"NOT FOUND")</f>
        <v>7</v>
      </c>
      <c r="M128" s="33">
        <f>_xlfn.XLOOKUP(A128,Table3[customer_no],Table3[dd/mm/yy],"NOT FOUND")</f>
        <v>22834</v>
      </c>
      <c r="N128">
        <f>_xlfn.XLOOKUP(A128,Table3[customer_no],Table3[age],"NOT FOUND")</f>
        <v>60</v>
      </c>
      <c r="O128" cm="1">
        <f t="array" ref="O128">_xlfn.XLOOKUP(A128,Table3[customer_no],'Hospitalisation Details'!$E$2:$E$2344,"NOT FOUND")</f>
        <v>0</v>
      </c>
      <c r="P128" t="str">
        <f>_xlfn.XLOOKUP(A128,Table3[customer_no],Table3[hsplt_handled],"NOT FOUND")</f>
        <v>tier - 2</v>
      </c>
      <c r="Q128" t="str">
        <f>_xlfn.XLOOKUP(A128,Table3[customer_no],Table3[city_handled],"NOT FOUND")</f>
        <v>tier - 1</v>
      </c>
      <c r="R128" t="str">
        <f>_xlfn.XLOOKUP(A128,Table3[customer_no],Table3[state_id],"NOT FOUND")</f>
        <v>R1011</v>
      </c>
      <c r="S128" s="34" cm="1">
        <f t="array" ref="S128">_xlfn.XLOOKUP(A128,Table3[customer_no],'Hospitalisation Details'!$F$2:$F$2344,"NOT FOUND")</f>
        <v>39221.120000000003</v>
      </c>
      <c r="T128" t="str">
        <f>_xlfn.XLOOKUP(A128,Table2[Customer ID],Table2[BMI_category],"NOT FOUND")</f>
        <v>Obesity</v>
      </c>
      <c r="U128" s="7">
        <f>_xlfn.XLOOKUP(A128,Table2[Customer ID],Table2[no of surgery],"NOT FOUND")</f>
        <v>0</v>
      </c>
      <c r="V128" t="str">
        <f>_xlfn.XLOOKUP(A128,Table2[Customer ID],Table2[smoker_missing],"NOT FOUND")</f>
        <v>yes</v>
      </c>
      <c r="W128" t="str">
        <f t="shared" si="1"/>
        <v>Diabetes</v>
      </c>
      <c r="X128" s="37">
        <f>SUM(Table5[[#This Row],[Title]:[Diabetes Level]])</f>
        <v>64131.930000000008</v>
      </c>
    </row>
    <row r="129" spans="1:24" x14ac:dyDescent="0.25">
      <c r="A129" t="s">
        <v>2245</v>
      </c>
      <c r="B129" t="str">
        <f>VLOOKUP(A129,'Customer Names'!$A$2:$E$2336,3,FALSE)</f>
        <v>Mr.</v>
      </c>
      <c r="C129" t="str">
        <f>_xlfn.XLOOKUP(A129,$A$2:$A$2336,'Customer Names'!$D$2:$D$2336,"NOT FOUND")</f>
        <v>Ryan C</v>
      </c>
      <c r="D129" t="str">
        <f>_xlfn.XLOOKUP(A129,$A$2:$A$2336,'Customer Names'!$E$2:$E$2336,"NOT FOUND")</f>
        <v>Tice</v>
      </c>
      <c r="E129" cm="1">
        <f t="array" ref="E129">_xlfn.XLOOKUP(A129,$A$2:$A$2336,Table2[BMI],"NOT FOUND")</f>
        <v>32.774999999999999</v>
      </c>
      <c r="F129" cm="1">
        <f t="array" ref="F129">_xlfn.XLOOKUP(A129,$A$2:$A$2336,Table2[HBA1C],"NOT FOUND")</f>
        <v>4.72</v>
      </c>
      <c r="G129" t="str" cm="1">
        <f t="array" ref="G129">_xlfn.XLOOKUP(A129,$A$2:$A$2336,Table2[Heart Issues],"NOT FOUND")</f>
        <v>No</v>
      </c>
      <c r="H129" t="str" cm="1">
        <f t="array" ref="H129">_xlfn.XLOOKUP(A129,$A$2:$A$2336,Table2[Any Transplants],"NOT FOUND")</f>
        <v>No</v>
      </c>
      <c r="I129" t="str" cm="1">
        <f t="array" ref="I129">_xlfn.XLOOKUP(A129,$A$2:$A$2336,Table2[Cancer history],"NOT FOUND")</f>
        <v>No</v>
      </c>
      <c r="J129" t="str">
        <f>_xlfn.XLOOKUP(A129,Table3[customer_no],Table3[month],"NOT FOUND")</f>
        <v>Aug</v>
      </c>
      <c r="K129" s="7">
        <f>_xlfn.XLOOKUP(A129,Table3[customer_no],Table3[year_average],"NOT FOUND")</f>
        <v>1982</v>
      </c>
      <c r="L129" cm="1">
        <f t="array" ref="L129">_xlfn.XLOOKUP(A129,Table3[customer_no],'Hospitalisation Details'!$D$2:$D$2344,"NOT FOUND")</f>
        <v>4</v>
      </c>
      <c r="M129" s="33">
        <f>_xlfn.XLOOKUP(A129,Table3[customer_no],Table3[dd/mm/yy],"NOT FOUND")</f>
        <v>30167</v>
      </c>
      <c r="N129">
        <f>_xlfn.XLOOKUP(A129,Table3[customer_no],Table3[age],"NOT FOUND")</f>
        <v>40</v>
      </c>
      <c r="O129" cm="1">
        <f t="array" ref="O129">_xlfn.XLOOKUP(A129,Table3[customer_no],'Hospitalisation Details'!$E$2:$E$2344,"NOT FOUND")</f>
        <v>1</v>
      </c>
      <c r="P129" t="str">
        <f>_xlfn.XLOOKUP(A129,Table3[customer_no],Table3[hsplt_handled],"NOT FOUND")</f>
        <v>tier - 1</v>
      </c>
      <c r="Q129" t="str">
        <f>_xlfn.XLOOKUP(A129,Table3[customer_no],Table3[city_handled],"NOT FOUND")</f>
        <v>tier - 1</v>
      </c>
      <c r="R129" t="str">
        <f>_xlfn.XLOOKUP(A129,Table3[customer_no],Table3[state_id],"NOT FOUND")</f>
        <v>R1016</v>
      </c>
      <c r="S129" s="34" cm="1">
        <f t="array" ref="S129">_xlfn.XLOOKUP(A129,Table3[customer_no],'Hospitalisation Details'!$F$2:$F$2344,"NOT FOUND")</f>
        <v>39125.33</v>
      </c>
      <c r="T129" t="str">
        <f>_xlfn.XLOOKUP(A129,Table2[Customer ID],Table2[BMI_category],"NOT FOUND")</f>
        <v>Obesity</v>
      </c>
      <c r="U129" s="7">
        <f>_xlfn.XLOOKUP(A129,Table2[Customer ID],Table2[no of surgery],"NOT FOUND")</f>
        <v>0</v>
      </c>
      <c r="V129" t="str">
        <f>_xlfn.XLOOKUP(A129,Table2[Customer ID],Table2[smoker_missing],"NOT FOUND")</f>
        <v>yes</v>
      </c>
      <c r="W129" t="str">
        <f t="shared" si="1"/>
        <v>Normal</v>
      </c>
      <c r="X129" s="37">
        <f>SUM(Table5[[#This Row],[Title]:[Diabetes Level]])</f>
        <v>71356.824999999997</v>
      </c>
    </row>
    <row r="130" spans="1:24" x14ac:dyDescent="0.25">
      <c r="A130" t="s">
        <v>2244</v>
      </c>
      <c r="B130" t="str">
        <f>VLOOKUP(A130,'Customer Names'!$A$2:$E$2336,3,FALSE)</f>
        <v>Mr.</v>
      </c>
      <c r="C130" t="str">
        <f>_xlfn.XLOOKUP(A130,$A$2:$A$2336,'Customer Names'!$D$2:$D$2336,"NOT FOUND")</f>
        <v>Dane</v>
      </c>
      <c r="D130" t="str">
        <f>_xlfn.XLOOKUP(A130,$A$2:$A$2336,'Customer Names'!$E$2:$E$2336,"NOT FOUND")</f>
        <v>Wolf</v>
      </c>
      <c r="E130" cm="1">
        <f t="array" ref="E130">_xlfn.XLOOKUP(A130,$A$2:$A$2336,Table2[BMI],"NOT FOUND")</f>
        <v>34.200000000000003</v>
      </c>
      <c r="F130" cm="1">
        <f t="array" ref="F130">_xlfn.XLOOKUP(A130,$A$2:$A$2336,Table2[HBA1C],"NOT FOUND")</f>
        <v>5.91</v>
      </c>
      <c r="G130" t="str" cm="1">
        <f t="array" ref="G130">_xlfn.XLOOKUP(A130,$A$2:$A$2336,Table2[Heart Issues],"NOT FOUND")</f>
        <v>yes</v>
      </c>
      <c r="H130" t="str" cm="1">
        <f t="array" ref="H130">_xlfn.XLOOKUP(A130,$A$2:$A$2336,Table2[Any Transplants],"NOT FOUND")</f>
        <v>No</v>
      </c>
      <c r="I130" t="str" cm="1">
        <f t="array" ref="I130">_xlfn.XLOOKUP(A130,$A$2:$A$2336,Table2[Cancer history],"NOT FOUND")</f>
        <v>No</v>
      </c>
      <c r="J130" t="str">
        <f>_xlfn.XLOOKUP(A130,Table3[customer_no],Table3[month],"NOT FOUND")</f>
        <v>Sep</v>
      </c>
      <c r="K130" s="7">
        <f>_xlfn.XLOOKUP(A130,Table3[customer_no],Table3[year_average],"NOT FOUND")</f>
        <v>1985</v>
      </c>
      <c r="L130" cm="1">
        <f t="array" ref="L130">_xlfn.XLOOKUP(A130,Table3[customer_no],'Hospitalisation Details'!$D$2:$D$2344,"NOT FOUND")</f>
        <v>20</v>
      </c>
      <c r="M130" s="33">
        <f>_xlfn.XLOOKUP(A130,Table3[customer_no],Table3[dd/mm/yy],"NOT FOUND")</f>
        <v>31310</v>
      </c>
      <c r="N130">
        <f>_xlfn.XLOOKUP(A130,Table3[customer_no],Table3[age],"NOT FOUND")</f>
        <v>37</v>
      </c>
      <c r="O130" cm="1">
        <f t="array" ref="O130">_xlfn.XLOOKUP(A130,Table3[customer_no],'Hospitalisation Details'!$E$2:$E$2344,"NOT FOUND")</f>
        <v>1</v>
      </c>
      <c r="P130" t="str">
        <f>_xlfn.XLOOKUP(A130,Table3[customer_no],Table3[hsplt_handled],"NOT FOUND")</f>
        <v>tier - 1</v>
      </c>
      <c r="Q130" t="str">
        <f>_xlfn.XLOOKUP(A130,Table3[customer_no],Table3[city_handled],"NOT FOUND")</f>
        <v>tier - 3</v>
      </c>
      <c r="R130" t="str">
        <f>_xlfn.XLOOKUP(A130,Table3[customer_no],Table3[state_id],"NOT FOUND")</f>
        <v>R1017</v>
      </c>
      <c r="S130" s="34" cm="1">
        <f t="array" ref="S130">_xlfn.XLOOKUP(A130,Table3[customer_no],'Hospitalisation Details'!$F$2:$F$2344,"NOT FOUND")</f>
        <v>39047.29</v>
      </c>
      <c r="T130" t="str">
        <f>_xlfn.XLOOKUP(A130,Table2[Customer ID],Table2[BMI_category],"NOT FOUND")</f>
        <v>Obesity</v>
      </c>
      <c r="U130" s="7">
        <f>_xlfn.XLOOKUP(A130,Table2[Customer ID],Table2[no of surgery],"NOT FOUND")</f>
        <v>0</v>
      </c>
      <c r="V130" t="str">
        <f>_xlfn.XLOOKUP(A130,Table2[Customer ID],Table2[smoker_missing],"NOT FOUND")</f>
        <v>yes</v>
      </c>
      <c r="W130" t="str">
        <f t="shared" si="1"/>
        <v>Prediabetes</v>
      </c>
      <c r="X130" s="37">
        <f>SUM(Table5[[#This Row],[Title]:[Diabetes Level]])</f>
        <v>72440.399999999994</v>
      </c>
    </row>
    <row r="131" spans="1:24" x14ac:dyDescent="0.25">
      <c r="A131" t="s">
        <v>2243</v>
      </c>
      <c r="B131" t="str">
        <f>VLOOKUP(A131,'Customer Names'!$A$2:$E$2336,3,FALSE)</f>
        <v>Mr.</v>
      </c>
      <c r="C131" t="str">
        <f>_xlfn.XLOOKUP(A131,$A$2:$A$2336,'Customer Names'!$D$2:$D$2336,"NOT FOUND")</f>
        <v>Jonas</v>
      </c>
      <c r="D131" t="str">
        <f>_xlfn.XLOOKUP(A131,$A$2:$A$2336,'Customer Names'!$E$2:$E$2336,"NOT FOUND")</f>
        <v>Oppedal</v>
      </c>
      <c r="E131" cm="1">
        <f t="array" ref="E131">_xlfn.XLOOKUP(A131,$A$2:$A$2336,Table2[BMI],"NOT FOUND")</f>
        <v>30.2</v>
      </c>
      <c r="F131" cm="1">
        <f t="array" ref="F131">_xlfn.XLOOKUP(A131,$A$2:$A$2336,Table2[HBA1C],"NOT FOUND")</f>
        <v>9.58</v>
      </c>
      <c r="G131" t="str" cm="1">
        <f t="array" ref="G131">_xlfn.XLOOKUP(A131,$A$2:$A$2336,Table2[Heart Issues],"NOT FOUND")</f>
        <v>No</v>
      </c>
      <c r="H131" t="str" cm="1">
        <f t="array" ref="H131">_xlfn.XLOOKUP(A131,$A$2:$A$2336,Table2[Any Transplants],"NOT FOUND")</f>
        <v>No</v>
      </c>
      <c r="I131" t="str" cm="1">
        <f t="array" ref="I131">_xlfn.XLOOKUP(A131,$A$2:$A$2336,Table2[Cancer history],"NOT FOUND")</f>
        <v>No</v>
      </c>
      <c r="J131" t="str">
        <f>_xlfn.XLOOKUP(A131,Table3[customer_no],Table3[month],"NOT FOUND")</f>
        <v>Oct</v>
      </c>
      <c r="K131" s="7">
        <f>_xlfn.XLOOKUP(A131,Table3[customer_no],Table3[year_average],"NOT FOUND")</f>
        <v>1978</v>
      </c>
      <c r="L131" cm="1">
        <f t="array" ref="L131">_xlfn.XLOOKUP(A131,Table3[customer_no],'Hospitalisation Details'!$D$2:$D$2344,"NOT FOUND")</f>
        <v>12</v>
      </c>
      <c r="M131" s="33">
        <f>_xlfn.XLOOKUP(A131,Table3[customer_no],Table3[dd/mm/yy],"NOT FOUND")</f>
        <v>28775</v>
      </c>
      <c r="N131">
        <f>_xlfn.XLOOKUP(A131,Table3[customer_no],Table3[age],"NOT FOUND")</f>
        <v>44</v>
      </c>
      <c r="O131" cm="1">
        <f t="array" ref="O131">_xlfn.XLOOKUP(A131,Table3[customer_no],'Hospitalisation Details'!$E$2:$E$2344,"NOT FOUND")</f>
        <v>2</v>
      </c>
      <c r="P131" t="str">
        <f>_xlfn.XLOOKUP(A131,Table3[customer_no],Table3[hsplt_handled],"NOT FOUND")</f>
        <v>tier - 1</v>
      </c>
      <c r="Q131" t="str">
        <f>_xlfn.XLOOKUP(A131,Table3[customer_no],Table3[city_handled],"NOT FOUND")</f>
        <v>tier - 1</v>
      </c>
      <c r="R131" t="str">
        <f>_xlfn.XLOOKUP(A131,Table3[customer_no],Table3[state_id],"NOT FOUND")</f>
        <v>R1011</v>
      </c>
      <c r="S131" s="34" cm="1">
        <f t="array" ref="S131">_xlfn.XLOOKUP(A131,Table3[customer_no],'Hospitalisation Details'!$F$2:$F$2344,"NOT FOUND")</f>
        <v>38998.550000000003</v>
      </c>
      <c r="T131" t="str">
        <f>_xlfn.XLOOKUP(A131,Table2[Customer ID],Table2[BMI_category],"NOT FOUND")</f>
        <v>Obesity</v>
      </c>
      <c r="U131" s="7">
        <f>_xlfn.XLOOKUP(A131,Table2[Customer ID],Table2[no of surgery],"NOT FOUND")</f>
        <v>0</v>
      </c>
      <c r="V131" t="str">
        <f>_xlfn.XLOOKUP(A131,Table2[Customer ID],Table2[smoker_missing],"NOT FOUND")</f>
        <v>yes</v>
      </c>
      <c r="W131" t="str">
        <f t="shared" ref="W131:W194" si="2">IF(F131&lt;5.7, "Normal", IF(AND(F131&gt;=5.7, F131&lt;=6.4), "Prediabetes", "Diabetes"))</f>
        <v>Diabetes</v>
      </c>
      <c r="X131" s="37">
        <f>SUM(Table5[[#This Row],[Title]:[Diabetes Level]])</f>
        <v>69849.33</v>
      </c>
    </row>
    <row r="132" spans="1:24" x14ac:dyDescent="0.25">
      <c r="A132" t="s">
        <v>2242</v>
      </c>
      <c r="B132" t="str">
        <f>VLOOKUP(A132,'Customer Names'!$A$2:$E$2336,3,FALSE)</f>
        <v>Mr.</v>
      </c>
      <c r="C132" t="str">
        <f>_xlfn.XLOOKUP(A132,$A$2:$A$2336,'Customer Names'!$D$2:$D$2336,"NOT FOUND")</f>
        <v>George E</v>
      </c>
      <c r="D132" t="str">
        <f>_xlfn.XLOOKUP(A132,$A$2:$A$2336,'Customer Names'!$E$2:$E$2336,"NOT FOUND")</f>
        <v>Wright</v>
      </c>
      <c r="E132" cm="1">
        <f t="array" ref="E132">_xlfn.XLOOKUP(A132,$A$2:$A$2336,Table2[BMI],"NOT FOUND")</f>
        <v>48.32</v>
      </c>
      <c r="F132" cm="1">
        <f t="array" ref="F132">_xlfn.XLOOKUP(A132,$A$2:$A$2336,Table2[HBA1C],"NOT FOUND")</f>
        <v>5.77</v>
      </c>
      <c r="G132" t="str" cm="1">
        <f t="array" ref="G132">_xlfn.XLOOKUP(A132,$A$2:$A$2336,Table2[Heart Issues],"NOT FOUND")</f>
        <v>No</v>
      </c>
      <c r="H132" t="str" cm="1">
        <f t="array" ref="H132">_xlfn.XLOOKUP(A132,$A$2:$A$2336,Table2[Any Transplants],"NOT FOUND")</f>
        <v>No</v>
      </c>
      <c r="I132" t="str" cm="1">
        <f t="array" ref="I132">_xlfn.XLOOKUP(A132,$A$2:$A$2336,Table2[Cancer history],"NOT FOUND")</f>
        <v>No</v>
      </c>
      <c r="J132" t="str">
        <f>_xlfn.XLOOKUP(A132,Table3[customer_no],Table3[month],"NOT FOUND")</f>
        <v>Sep</v>
      </c>
      <c r="K132" s="7">
        <f>_xlfn.XLOOKUP(A132,Table3[customer_no],Table3[year_average],"NOT FOUND")</f>
        <v>1980</v>
      </c>
      <c r="L132" cm="1">
        <f t="array" ref="L132">_xlfn.XLOOKUP(A132,Table3[customer_no],'Hospitalisation Details'!$D$2:$D$2344,"NOT FOUND")</f>
        <v>24</v>
      </c>
      <c r="M132" s="33">
        <f>_xlfn.XLOOKUP(A132,Table3[customer_no],Table3[dd/mm/yy],"NOT FOUND")</f>
        <v>29488</v>
      </c>
      <c r="N132">
        <f>_xlfn.XLOOKUP(A132,Table3[customer_no],Table3[age],"NOT FOUND")</f>
        <v>42</v>
      </c>
      <c r="O132" cm="1">
        <f t="array" ref="O132">_xlfn.XLOOKUP(A132,Table3[customer_no],'Hospitalisation Details'!$E$2:$E$2344,"NOT FOUND")</f>
        <v>2</v>
      </c>
      <c r="P132" t="str">
        <f>_xlfn.XLOOKUP(A132,Table3[customer_no],Table3[hsplt_handled],"NOT FOUND")</f>
        <v>tier - 2</v>
      </c>
      <c r="Q132" t="str">
        <f>_xlfn.XLOOKUP(A132,Table3[customer_no],Table3[city_handled],"NOT FOUND")</f>
        <v>tier - 3</v>
      </c>
      <c r="R132" t="str">
        <f>_xlfn.XLOOKUP(A132,Table3[customer_no],Table3[state_id],"NOT FOUND")</f>
        <v>R1011</v>
      </c>
      <c r="S132" s="34" cm="1">
        <f t="array" ref="S132">_xlfn.XLOOKUP(A132,Table3[customer_no],'Hospitalisation Details'!$F$2:$F$2344,"NOT FOUND")</f>
        <v>38947.43</v>
      </c>
      <c r="T132" t="str">
        <f>_xlfn.XLOOKUP(A132,Table2[Customer ID],Table2[BMI_category],"NOT FOUND")</f>
        <v>Obesity</v>
      </c>
      <c r="U132" s="7">
        <f>_xlfn.XLOOKUP(A132,Table2[Customer ID],Table2[no of surgery],"NOT FOUND")</f>
        <v>0</v>
      </c>
      <c r="V132" t="str">
        <f>_xlfn.XLOOKUP(A132,Table2[Customer ID],Table2[smoker_missing],"NOT FOUND")</f>
        <v>yes</v>
      </c>
      <c r="W132" t="str">
        <f t="shared" si="2"/>
        <v>Prediabetes</v>
      </c>
      <c r="X132" s="37">
        <f>SUM(Table5[[#This Row],[Title]:[Diabetes Level]])</f>
        <v>70537.52</v>
      </c>
    </row>
    <row r="133" spans="1:24" x14ac:dyDescent="0.25">
      <c r="A133" t="s">
        <v>2241</v>
      </c>
      <c r="B133" t="str">
        <f>VLOOKUP(A133,'Customer Names'!$A$2:$E$2336,3,FALSE)</f>
        <v>Ms.</v>
      </c>
      <c r="C133" t="str">
        <f>_xlfn.XLOOKUP(A133,$A$2:$A$2336,'Customer Names'!$D$2:$D$2336,"NOT FOUND")</f>
        <v>Sara S</v>
      </c>
      <c r="D133" t="str">
        <f>_xlfn.XLOOKUP(A133,$A$2:$A$2336,'Customer Names'!$E$2:$E$2336,"NOT FOUND")</f>
        <v>Ellis</v>
      </c>
      <c r="E133" cm="1">
        <f t="array" ref="E133">_xlfn.XLOOKUP(A133,$A$2:$A$2336,Table2[BMI],"NOT FOUND")</f>
        <v>44.86</v>
      </c>
      <c r="F133" cm="1">
        <f t="array" ref="F133">_xlfn.XLOOKUP(A133,$A$2:$A$2336,Table2[HBA1C],"NOT FOUND")</f>
        <v>4.38</v>
      </c>
      <c r="G133" t="str" cm="1">
        <f t="array" ref="G133">_xlfn.XLOOKUP(A133,$A$2:$A$2336,Table2[Heart Issues],"NOT FOUND")</f>
        <v>yes</v>
      </c>
      <c r="H133" t="str" cm="1">
        <f t="array" ref="H133">_xlfn.XLOOKUP(A133,$A$2:$A$2336,Table2[Any Transplants],"NOT FOUND")</f>
        <v>No</v>
      </c>
      <c r="I133" t="str" cm="1">
        <f t="array" ref="I133">_xlfn.XLOOKUP(A133,$A$2:$A$2336,Table2[Cancer history],"NOT FOUND")</f>
        <v>No</v>
      </c>
      <c r="J133" t="str">
        <f>_xlfn.XLOOKUP(A133,Table3[customer_no],Table3[month],"NOT FOUND")</f>
        <v>Dec</v>
      </c>
      <c r="K133" s="7">
        <f>_xlfn.XLOOKUP(A133,Table3[customer_no],Table3[year_average],"NOT FOUND")</f>
        <v>1976</v>
      </c>
      <c r="L133" cm="1">
        <f t="array" ref="L133">_xlfn.XLOOKUP(A133,Table3[customer_no],'Hospitalisation Details'!$D$2:$D$2344,"NOT FOUND")</f>
        <v>15</v>
      </c>
      <c r="M133" s="33">
        <f>_xlfn.XLOOKUP(A133,Table3[customer_no],Table3[dd/mm/yy],"NOT FOUND")</f>
        <v>28109</v>
      </c>
      <c r="N133">
        <f>_xlfn.XLOOKUP(A133,Table3[customer_no],Table3[age],"NOT FOUND")</f>
        <v>46</v>
      </c>
      <c r="O133" cm="1">
        <f t="array" ref="O133">_xlfn.XLOOKUP(A133,Table3[customer_no],'Hospitalisation Details'!$E$2:$E$2344,"NOT FOUND")</f>
        <v>2</v>
      </c>
      <c r="P133" t="str">
        <f>_xlfn.XLOOKUP(A133,Table3[customer_no],Table3[hsplt_handled],"NOT FOUND")</f>
        <v>tier - 2</v>
      </c>
      <c r="Q133" t="str">
        <f>_xlfn.XLOOKUP(A133,Table3[customer_no],Table3[city_handled],"NOT FOUND")</f>
        <v>tier - 3</v>
      </c>
      <c r="R133" t="str">
        <f>_xlfn.XLOOKUP(A133,Table3[customer_no],Table3[state_id],"NOT FOUND")</f>
        <v>R1011</v>
      </c>
      <c r="S133" s="34" cm="1">
        <f t="array" ref="S133">_xlfn.XLOOKUP(A133,Table3[customer_no],'Hospitalisation Details'!$F$2:$F$2344,"NOT FOUND")</f>
        <v>38932.559999999998</v>
      </c>
      <c r="T133" t="str">
        <f>_xlfn.XLOOKUP(A133,Table2[Customer ID],Table2[BMI_category],"NOT FOUND")</f>
        <v>Obesity</v>
      </c>
      <c r="U133" s="7">
        <f>_xlfn.XLOOKUP(A133,Table2[Customer ID],Table2[no of surgery],"NOT FOUND")</f>
        <v>0</v>
      </c>
      <c r="V133" t="str">
        <f>_xlfn.XLOOKUP(A133,Table2[Customer ID],Table2[smoker_missing],"NOT FOUND")</f>
        <v>yes</v>
      </c>
      <c r="W133" t="str">
        <f t="shared" si="2"/>
        <v>Normal</v>
      </c>
      <c r="X133" s="37">
        <f>SUM(Table5[[#This Row],[Title]:[Diabetes Level]])</f>
        <v>69129.8</v>
      </c>
    </row>
    <row r="134" spans="1:24" x14ac:dyDescent="0.25">
      <c r="A134" t="s">
        <v>2240</v>
      </c>
      <c r="B134" t="str">
        <f>VLOOKUP(A134,'Customer Names'!$A$2:$E$2336,3,FALSE)</f>
        <v>Mr.</v>
      </c>
      <c r="C134" t="str">
        <f>_xlfn.XLOOKUP(A134,$A$2:$A$2336,'Customer Names'!$D$2:$D$2336,"NOT FOUND")</f>
        <v>Nick</v>
      </c>
      <c r="D134" t="str">
        <f>_xlfn.XLOOKUP(A134,$A$2:$A$2336,'Customer Names'!$E$2:$E$2336,"NOT FOUND")</f>
        <v>Taormina</v>
      </c>
      <c r="E134" cm="1">
        <f t="array" ref="E134">_xlfn.XLOOKUP(A134,$A$2:$A$2336,Table2[BMI],"NOT FOUND")</f>
        <v>52.15</v>
      </c>
      <c r="F134" cm="1">
        <f t="array" ref="F134">_xlfn.XLOOKUP(A134,$A$2:$A$2336,Table2[HBA1C],"NOT FOUND")</f>
        <v>5.65</v>
      </c>
      <c r="G134" t="str" cm="1">
        <f t="array" ref="G134">_xlfn.XLOOKUP(A134,$A$2:$A$2336,Table2[Heart Issues],"NOT FOUND")</f>
        <v>No</v>
      </c>
      <c r="H134" t="str" cm="1">
        <f t="array" ref="H134">_xlfn.XLOOKUP(A134,$A$2:$A$2336,Table2[Any Transplants],"NOT FOUND")</f>
        <v>No</v>
      </c>
      <c r="I134" t="str" cm="1">
        <f t="array" ref="I134">_xlfn.XLOOKUP(A134,$A$2:$A$2336,Table2[Cancer history],"NOT FOUND")</f>
        <v>No</v>
      </c>
      <c r="J134" t="str">
        <f>_xlfn.XLOOKUP(A134,Table3[customer_no],Table3[month],"NOT FOUND")</f>
        <v>Jun</v>
      </c>
      <c r="K134" s="7">
        <f>_xlfn.XLOOKUP(A134,Table3[customer_no],Table3[year_average],"NOT FOUND")</f>
        <v>1987</v>
      </c>
      <c r="L134" cm="1">
        <f t="array" ref="L134">_xlfn.XLOOKUP(A134,Table3[customer_no],'Hospitalisation Details'!$D$2:$D$2344,"NOT FOUND")</f>
        <v>16</v>
      </c>
      <c r="M134" s="33">
        <f>_xlfn.XLOOKUP(A134,Table3[customer_no],Table3[dd/mm/yy],"NOT FOUND")</f>
        <v>31944</v>
      </c>
      <c r="N134">
        <f>_xlfn.XLOOKUP(A134,Table3[customer_no],Table3[age],"NOT FOUND")</f>
        <v>35</v>
      </c>
      <c r="O134" cm="1">
        <f t="array" ref="O134">_xlfn.XLOOKUP(A134,Table3[customer_no],'Hospitalisation Details'!$E$2:$E$2344,"NOT FOUND")</f>
        <v>3</v>
      </c>
      <c r="P134" t="str">
        <f>_xlfn.XLOOKUP(A134,Table3[customer_no],Table3[hsplt_handled],"NOT FOUND")</f>
        <v>tier - 2</v>
      </c>
      <c r="Q134" t="str">
        <f>_xlfn.XLOOKUP(A134,Table3[customer_no],Table3[city_handled],"NOT FOUND")</f>
        <v>tier - 2</v>
      </c>
      <c r="R134" t="str">
        <f>_xlfn.XLOOKUP(A134,Table3[customer_no],Table3[state_id],"NOT FOUND")</f>
        <v>R1011</v>
      </c>
      <c r="S134" s="34" cm="1">
        <f t="array" ref="S134">_xlfn.XLOOKUP(A134,Table3[customer_no],'Hospitalisation Details'!$F$2:$F$2344,"NOT FOUND")</f>
        <v>38924.04</v>
      </c>
      <c r="T134" t="str">
        <f>_xlfn.XLOOKUP(A134,Table2[Customer ID],Table2[BMI_category],"NOT FOUND")</f>
        <v>Obesity</v>
      </c>
      <c r="U134" s="7">
        <f>_xlfn.XLOOKUP(A134,Table2[Customer ID],Table2[no of surgery],"NOT FOUND")</f>
        <v>1</v>
      </c>
      <c r="V134" t="str">
        <f>_xlfn.XLOOKUP(A134,Table2[Customer ID],Table2[smoker_missing],"NOT FOUND")</f>
        <v>yes</v>
      </c>
      <c r="W134" t="str">
        <f t="shared" si="2"/>
        <v>Normal</v>
      </c>
      <c r="X134" s="37">
        <f>SUM(Table5[[#This Row],[Title]:[Diabetes Level]])</f>
        <v>72967.839999999997</v>
      </c>
    </row>
    <row r="135" spans="1:24" x14ac:dyDescent="0.25">
      <c r="A135" t="s">
        <v>2239</v>
      </c>
      <c r="B135" t="str">
        <f>VLOOKUP(A135,'Customer Names'!$A$2:$E$2336,3,FALSE)</f>
        <v>Mr.</v>
      </c>
      <c r="C135" t="str">
        <f>_xlfn.XLOOKUP(A135,$A$2:$A$2336,'Customer Names'!$D$2:$D$2336,"NOT FOUND")</f>
        <v>Timothy</v>
      </c>
      <c r="D135" t="str">
        <f>_xlfn.XLOOKUP(A135,$A$2:$A$2336,'Customer Names'!$E$2:$E$2336,"NOT FOUND")</f>
        <v>Lynch</v>
      </c>
      <c r="E135" cm="1">
        <f t="array" ref="E135">_xlfn.XLOOKUP(A135,$A$2:$A$2336,Table2[BMI],"NOT FOUND")</f>
        <v>41.12</v>
      </c>
      <c r="F135" cm="1">
        <f t="array" ref="F135">_xlfn.XLOOKUP(A135,$A$2:$A$2336,Table2[HBA1C],"NOT FOUND")</f>
        <v>7.54</v>
      </c>
      <c r="G135" t="str" cm="1">
        <f t="array" ref="G135">_xlfn.XLOOKUP(A135,$A$2:$A$2336,Table2[Heart Issues],"NOT FOUND")</f>
        <v>yes</v>
      </c>
      <c r="H135" t="str" cm="1">
        <f t="array" ref="H135">_xlfn.XLOOKUP(A135,$A$2:$A$2336,Table2[Any Transplants],"NOT FOUND")</f>
        <v>No</v>
      </c>
      <c r="I135" t="str" cm="1">
        <f t="array" ref="I135">_xlfn.XLOOKUP(A135,$A$2:$A$2336,Table2[Cancer history],"NOT FOUND")</f>
        <v>No</v>
      </c>
      <c r="J135" t="str">
        <f>_xlfn.XLOOKUP(A135,Table3[customer_no],Table3[month],"NOT FOUND")</f>
        <v>Jul</v>
      </c>
      <c r="K135" s="7">
        <f>_xlfn.XLOOKUP(A135,Table3[customer_no],Table3[year_average],"NOT FOUND")</f>
        <v>1967</v>
      </c>
      <c r="L135" cm="1">
        <f t="array" ref="L135">_xlfn.XLOOKUP(A135,Table3[customer_no],'Hospitalisation Details'!$D$2:$D$2344,"NOT FOUND")</f>
        <v>30</v>
      </c>
      <c r="M135" s="33">
        <f>_xlfn.XLOOKUP(A135,Table3[customer_no],Table3[dd/mm/yy],"NOT FOUND")</f>
        <v>24683</v>
      </c>
      <c r="N135">
        <f>_xlfn.XLOOKUP(A135,Table3[customer_no],Table3[age],"NOT FOUND")</f>
        <v>55</v>
      </c>
      <c r="O135" cm="1">
        <f t="array" ref="O135">_xlfn.XLOOKUP(A135,Table3[customer_no],'Hospitalisation Details'!$E$2:$E$2344,"NOT FOUND")</f>
        <v>0</v>
      </c>
      <c r="P135" t="str">
        <f>_xlfn.XLOOKUP(A135,Table3[customer_no],Table3[hsplt_handled],"NOT FOUND")</f>
        <v>tier - 1</v>
      </c>
      <c r="Q135" t="str">
        <f>_xlfn.XLOOKUP(A135,Table3[customer_no],Table3[city_handled],"NOT FOUND")</f>
        <v>tier - 2</v>
      </c>
      <c r="R135" t="str">
        <f>_xlfn.XLOOKUP(A135,Table3[customer_no],Table3[state_id],"NOT FOUND")</f>
        <v>R1011</v>
      </c>
      <c r="S135" s="34" cm="1">
        <f t="array" ref="S135">_xlfn.XLOOKUP(A135,Table3[customer_no],'Hospitalisation Details'!$F$2:$F$2344,"NOT FOUND")</f>
        <v>38893.360000000001</v>
      </c>
      <c r="T135" t="str">
        <f>_xlfn.XLOOKUP(A135,Table2[Customer ID],Table2[BMI_category],"NOT FOUND")</f>
        <v>Obesity</v>
      </c>
      <c r="U135" s="7">
        <f>_xlfn.XLOOKUP(A135,Table2[Customer ID],Table2[no of surgery],"NOT FOUND")</f>
        <v>0</v>
      </c>
      <c r="V135" t="str">
        <f>_xlfn.XLOOKUP(A135,Table2[Customer ID],Table2[smoker_missing],"NOT FOUND")</f>
        <v>yes</v>
      </c>
      <c r="W135" t="str">
        <f t="shared" si="2"/>
        <v>Diabetes</v>
      </c>
      <c r="X135" s="37">
        <f>SUM(Table5[[#This Row],[Title]:[Diabetes Level]])</f>
        <v>65677.02</v>
      </c>
    </row>
    <row r="136" spans="1:24" x14ac:dyDescent="0.25">
      <c r="A136" t="s">
        <v>2238</v>
      </c>
      <c r="B136" t="str">
        <f>VLOOKUP(A136,'Customer Names'!$A$2:$E$2336,3,FALSE)</f>
        <v>Ms.</v>
      </c>
      <c r="C136" t="str">
        <f>_xlfn.XLOOKUP(A136,$A$2:$A$2336,'Customer Names'!$D$2:$D$2336,"NOT FOUND")</f>
        <v>Becky L</v>
      </c>
      <c r="D136" t="str">
        <f>_xlfn.XLOOKUP(A136,$A$2:$A$2336,'Customer Names'!$E$2:$E$2336,"NOT FOUND")</f>
        <v>Tavella</v>
      </c>
      <c r="E136" cm="1">
        <f t="array" ref="E136">_xlfn.XLOOKUP(A136,$A$2:$A$2336,Table2[BMI],"NOT FOUND")</f>
        <v>38.39</v>
      </c>
      <c r="F136" cm="1">
        <f t="array" ref="F136">_xlfn.XLOOKUP(A136,$A$2:$A$2336,Table2[HBA1C],"NOT FOUND")</f>
        <v>5.1100000000000003</v>
      </c>
      <c r="G136" t="str" cm="1">
        <f t="array" ref="G136">_xlfn.XLOOKUP(A136,$A$2:$A$2336,Table2[Heart Issues],"NOT FOUND")</f>
        <v>yes</v>
      </c>
      <c r="H136" t="str" cm="1">
        <f t="array" ref="H136">_xlfn.XLOOKUP(A136,$A$2:$A$2336,Table2[Any Transplants],"NOT FOUND")</f>
        <v>No</v>
      </c>
      <c r="I136" t="str" cm="1">
        <f t="array" ref="I136">_xlfn.XLOOKUP(A136,$A$2:$A$2336,Table2[Cancer history],"NOT FOUND")</f>
        <v>No</v>
      </c>
      <c r="J136" t="str">
        <f>_xlfn.XLOOKUP(A136,Table3[customer_no],Table3[month],"NOT FOUND")</f>
        <v>Jun</v>
      </c>
      <c r="K136" s="7">
        <f>_xlfn.XLOOKUP(A136,Table3[customer_no],Table3[year_average],"NOT FOUND")</f>
        <v>1964</v>
      </c>
      <c r="L136" cm="1">
        <f t="array" ref="L136">_xlfn.XLOOKUP(A136,Table3[customer_no],'Hospitalisation Details'!$D$2:$D$2344,"NOT FOUND")</f>
        <v>6</v>
      </c>
      <c r="M136" s="33">
        <f>_xlfn.XLOOKUP(A136,Table3[customer_no],Table3[dd/mm/yy],"NOT FOUND")</f>
        <v>23534</v>
      </c>
      <c r="N136">
        <f>_xlfn.XLOOKUP(A136,Table3[customer_no],Table3[age],"NOT FOUND")</f>
        <v>59</v>
      </c>
      <c r="O136" cm="1">
        <f t="array" ref="O136">_xlfn.XLOOKUP(A136,Table3[customer_no],'Hospitalisation Details'!$E$2:$E$2344,"NOT FOUND")</f>
        <v>0</v>
      </c>
      <c r="P136" t="str">
        <f>_xlfn.XLOOKUP(A136,Table3[customer_no],Table3[hsplt_handled],"NOT FOUND")</f>
        <v>tier - 2</v>
      </c>
      <c r="Q136" t="str">
        <f>_xlfn.XLOOKUP(A136,Table3[customer_no],Table3[city_handled],"NOT FOUND")</f>
        <v>tier - 2</v>
      </c>
      <c r="R136" t="str">
        <f>_xlfn.XLOOKUP(A136,Table3[customer_no],Table3[state_id],"NOT FOUND")</f>
        <v>R1011</v>
      </c>
      <c r="S136" s="34" cm="1">
        <f t="array" ref="S136">_xlfn.XLOOKUP(A136,Table3[customer_no],'Hospitalisation Details'!$F$2:$F$2344,"NOT FOUND")</f>
        <v>38869.25</v>
      </c>
      <c r="T136" t="str">
        <f>_xlfn.XLOOKUP(A136,Table2[Customer ID],Table2[BMI_category],"NOT FOUND")</f>
        <v>Obesity</v>
      </c>
      <c r="U136" s="7">
        <f>_xlfn.XLOOKUP(A136,Table2[Customer ID],Table2[no of surgery],"NOT FOUND")</f>
        <v>1</v>
      </c>
      <c r="V136" t="str">
        <f>_xlfn.XLOOKUP(A136,Table2[Customer ID],Table2[smoker_missing],"NOT FOUND")</f>
        <v>yes</v>
      </c>
      <c r="W136" t="str">
        <f t="shared" si="2"/>
        <v>Normal</v>
      </c>
      <c r="X136" s="37">
        <f>SUM(Table5[[#This Row],[Title]:[Diabetes Level]])</f>
        <v>64476.75</v>
      </c>
    </row>
    <row r="137" spans="1:24" x14ac:dyDescent="0.25">
      <c r="A137" t="s">
        <v>2237</v>
      </c>
      <c r="B137" t="str">
        <f>VLOOKUP(A137,'Customer Names'!$A$2:$E$2336,3,FALSE)</f>
        <v>Ms.</v>
      </c>
      <c r="C137" t="str">
        <f>_xlfn.XLOOKUP(A137,$A$2:$A$2336,'Customer Names'!$D$2:$D$2336,"NOT FOUND")</f>
        <v>Steph K.</v>
      </c>
      <c r="D137" t="str">
        <f>_xlfn.XLOOKUP(A137,$A$2:$A$2336,'Customer Names'!$E$2:$E$2336,"NOT FOUND")</f>
        <v>Neufeld</v>
      </c>
      <c r="E137" cm="1">
        <f t="array" ref="E137">_xlfn.XLOOKUP(A137,$A$2:$A$2336,Table2[BMI],"NOT FOUND")</f>
        <v>46.85</v>
      </c>
      <c r="F137" cm="1">
        <f t="array" ref="F137">_xlfn.XLOOKUP(A137,$A$2:$A$2336,Table2[HBA1C],"NOT FOUND")</f>
        <v>4.25</v>
      </c>
      <c r="G137" t="str" cm="1">
        <f t="array" ref="G137">_xlfn.XLOOKUP(A137,$A$2:$A$2336,Table2[Heart Issues],"NOT FOUND")</f>
        <v>No</v>
      </c>
      <c r="H137" t="str" cm="1">
        <f t="array" ref="H137">_xlfn.XLOOKUP(A137,$A$2:$A$2336,Table2[Any Transplants],"NOT FOUND")</f>
        <v>No</v>
      </c>
      <c r="I137" t="str" cm="1">
        <f t="array" ref="I137">_xlfn.XLOOKUP(A137,$A$2:$A$2336,Table2[Cancer history],"NOT FOUND")</f>
        <v>Yes</v>
      </c>
      <c r="J137" t="str">
        <f>_xlfn.XLOOKUP(A137,Table3[customer_no],Table3[month],"NOT FOUND")</f>
        <v>Dec</v>
      </c>
      <c r="K137" s="7">
        <f>_xlfn.XLOOKUP(A137,Table3[customer_no],Table3[year_average],"NOT FOUND")</f>
        <v>1979</v>
      </c>
      <c r="L137" cm="1">
        <f t="array" ref="L137">_xlfn.XLOOKUP(A137,Table3[customer_no],'Hospitalisation Details'!$D$2:$D$2344,"NOT FOUND")</f>
        <v>3</v>
      </c>
      <c r="M137" s="33">
        <f>_xlfn.XLOOKUP(A137,Table3[customer_no],Table3[dd/mm/yy],"NOT FOUND")</f>
        <v>29192</v>
      </c>
      <c r="N137">
        <f>_xlfn.XLOOKUP(A137,Table3[customer_no],Table3[age],"NOT FOUND")</f>
        <v>43</v>
      </c>
      <c r="O137" cm="1">
        <f t="array" ref="O137">_xlfn.XLOOKUP(A137,Table3[customer_no],'Hospitalisation Details'!$E$2:$E$2344,"NOT FOUND")</f>
        <v>2</v>
      </c>
      <c r="P137" t="str">
        <f>_xlfn.XLOOKUP(A137,Table3[customer_no],Table3[hsplt_handled],"NOT FOUND")</f>
        <v>tier - 2</v>
      </c>
      <c r="Q137" t="str">
        <f>_xlfn.XLOOKUP(A137,Table3[customer_no],Table3[city_handled],"NOT FOUND")</f>
        <v>tier - 1</v>
      </c>
      <c r="R137" t="str">
        <f>_xlfn.XLOOKUP(A137,Table3[customer_no],Table3[state_id],"NOT FOUND")</f>
        <v>R1011</v>
      </c>
      <c r="S137" s="34" cm="1">
        <f t="array" ref="S137">_xlfn.XLOOKUP(A137,Table3[customer_no],'Hospitalisation Details'!$F$2:$F$2344,"NOT FOUND")</f>
        <v>38836.980000000003</v>
      </c>
      <c r="T137" t="str">
        <f>_xlfn.XLOOKUP(A137,Table2[Customer ID],Table2[BMI_category],"NOT FOUND")</f>
        <v>Obesity</v>
      </c>
      <c r="U137" s="7">
        <f>_xlfn.XLOOKUP(A137,Table2[Customer ID],Table2[no of surgery],"NOT FOUND")</f>
        <v>1</v>
      </c>
      <c r="V137" t="str">
        <f>_xlfn.XLOOKUP(A137,Table2[Customer ID],Table2[smoker_missing],"NOT FOUND")</f>
        <v>yes</v>
      </c>
      <c r="W137" t="str">
        <f t="shared" si="2"/>
        <v>Normal</v>
      </c>
      <c r="X137" s="37">
        <f>SUM(Table5[[#This Row],[Title]:[Diabetes Level]])</f>
        <v>70108.08</v>
      </c>
    </row>
    <row r="138" spans="1:24" x14ac:dyDescent="0.25">
      <c r="A138" t="s">
        <v>2236</v>
      </c>
      <c r="B138" t="str">
        <f>VLOOKUP(A138,'Customer Names'!$A$2:$E$2336,3,FALSE)</f>
        <v>Ms.</v>
      </c>
      <c r="C138" t="str">
        <f>_xlfn.XLOOKUP(A138,$A$2:$A$2336,'Customer Names'!$D$2:$D$2336,"NOT FOUND")</f>
        <v>Kristine B.</v>
      </c>
      <c r="D138" t="str">
        <f>_xlfn.XLOOKUP(A138,$A$2:$A$2336,'Customer Names'!$E$2:$E$2336,"NOT FOUND")</f>
        <v>Walhovd</v>
      </c>
      <c r="E138" cm="1">
        <f t="array" ref="E138">_xlfn.XLOOKUP(A138,$A$2:$A$2336,Table2[BMI],"NOT FOUND")</f>
        <v>42.24</v>
      </c>
      <c r="F138" cm="1">
        <f t="array" ref="F138">_xlfn.XLOOKUP(A138,$A$2:$A$2336,Table2[HBA1C],"NOT FOUND")</f>
        <v>5.55</v>
      </c>
      <c r="G138" t="str" cm="1">
        <f t="array" ref="G138">_xlfn.XLOOKUP(A138,$A$2:$A$2336,Table2[Heart Issues],"NOT FOUND")</f>
        <v>No</v>
      </c>
      <c r="H138" t="str" cm="1">
        <f t="array" ref="H138">_xlfn.XLOOKUP(A138,$A$2:$A$2336,Table2[Any Transplants],"NOT FOUND")</f>
        <v>yes</v>
      </c>
      <c r="I138" t="str" cm="1">
        <f t="array" ref="I138">_xlfn.XLOOKUP(A138,$A$2:$A$2336,Table2[Cancer history],"NOT FOUND")</f>
        <v>No</v>
      </c>
      <c r="J138" t="str">
        <f>_xlfn.XLOOKUP(A138,Table3[customer_no],Table3[month],"NOT FOUND")</f>
        <v>Dec</v>
      </c>
      <c r="K138" s="7">
        <f>_xlfn.XLOOKUP(A138,Table3[customer_no],Table3[year_average],"NOT FOUND")</f>
        <v>2004</v>
      </c>
      <c r="L138" cm="1">
        <f t="array" ref="L138">_xlfn.XLOOKUP(A138,Table3[customer_no],'Hospitalisation Details'!$D$2:$D$2344,"NOT FOUND")</f>
        <v>5</v>
      </c>
      <c r="M138" s="33">
        <f>_xlfn.XLOOKUP(A138,Table3[customer_no],Table3[dd/mm/yy],"NOT FOUND")</f>
        <v>38326</v>
      </c>
      <c r="N138">
        <f>_xlfn.XLOOKUP(A138,Table3[customer_no],Table3[age],"NOT FOUND")</f>
        <v>18</v>
      </c>
      <c r="O138" cm="1">
        <f t="array" ref="O138">_xlfn.XLOOKUP(A138,Table3[customer_no],'Hospitalisation Details'!$E$2:$E$2344,"NOT FOUND")</f>
        <v>0</v>
      </c>
      <c r="P138" t="str">
        <f>_xlfn.XLOOKUP(A138,Table3[customer_no],Table3[hsplt_handled],"NOT FOUND")</f>
        <v>tier - 2</v>
      </c>
      <c r="Q138" t="str">
        <f>_xlfn.XLOOKUP(A138,Table3[customer_no],Table3[city_handled],"NOT FOUND")</f>
        <v>tier - 2</v>
      </c>
      <c r="R138" t="str">
        <f>_xlfn.XLOOKUP(A138,Table3[customer_no],Table3[state_id],"NOT FOUND")</f>
        <v>R1013</v>
      </c>
      <c r="S138" s="34" cm="1">
        <f t="array" ref="S138">_xlfn.XLOOKUP(A138,Table3[customer_no],'Hospitalisation Details'!$F$2:$F$2344,"NOT FOUND")</f>
        <v>38792.69</v>
      </c>
      <c r="T138" t="str">
        <f>_xlfn.XLOOKUP(A138,Table2[Customer ID],Table2[BMI_category],"NOT FOUND")</f>
        <v>Obesity</v>
      </c>
      <c r="U138" s="7">
        <f>_xlfn.XLOOKUP(A138,Table2[Customer ID],Table2[no of surgery],"NOT FOUND")</f>
        <v>1</v>
      </c>
      <c r="V138" t="str">
        <f>_xlfn.XLOOKUP(A138,Table2[Customer ID],Table2[smoker_missing],"NOT FOUND")</f>
        <v>yes</v>
      </c>
      <c r="W138" t="str">
        <f t="shared" si="2"/>
        <v>Normal</v>
      </c>
      <c r="X138" s="37">
        <f>SUM(Table5[[#This Row],[Title]:[Diabetes Level]])</f>
        <v>79194.48000000001</v>
      </c>
    </row>
    <row r="139" spans="1:24" x14ac:dyDescent="0.25">
      <c r="A139" t="s">
        <v>2235</v>
      </c>
      <c r="B139" t="str">
        <f>VLOOKUP(A139,'Customer Names'!$A$2:$E$2336,3,FALSE)</f>
        <v>Mr.</v>
      </c>
      <c r="C139" t="str">
        <f>_xlfn.XLOOKUP(A139,$A$2:$A$2336,'Customer Names'!$D$2:$D$2336,"NOT FOUND")</f>
        <v>Taylor B</v>
      </c>
      <c r="D139" t="str">
        <f>_xlfn.XLOOKUP(A139,$A$2:$A$2336,'Customer Names'!$E$2:$E$2336,"NOT FOUND")</f>
        <v>Washburn</v>
      </c>
      <c r="E139" cm="1">
        <f t="array" ref="E139">_xlfn.XLOOKUP(A139,$A$2:$A$2336,Table2[BMI],"NOT FOUND")</f>
        <v>34.39</v>
      </c>
      <c r="F139" cm="1">
        <f t="array" ref="F139">_xlfn.XLOOKUP(A139,$A$2:$A$2336,Table2[HBA1C],"NOT FOUND")</f>
        <v>5.78</v>
      </c>
      <c r="G139" t="str" cm="1">
        <f t="array" ref="G139">_xlfn.XLOOKUP(A139,$A$2:$A$2336,Table2[Heart Issues],"NOT FOUND")</f>
        <v>No</v>
      </c>
      <c r="H139" t="str" cm="1">
        <f t="array" ref="H139">_xlfn.XLOOKUP(A139,$A$2:$A$2336,Table2[Any Transplants],"NOT FOUND")</f>
        <v>No</v>
      </c>
      <c r="I139" t="str" cm="1">
        <f t="array" ref="I139">_xlfn.XLOOKUP(A139,$A$2:$A$2336,Table2[Cancer history],"NOT FOUND")</f>
        <v>No</v>
      </c>
      <c r="J139" t="str">
        <f>_xlfn.XLOOKUP(A139,Table3[customer_no],Table3[month],"NOT FOUND")</f>
        <v>Nov</v>
      </c>
      <c r="K139" s="7">
        <f>_xlfn.XLOOKUP(A139,Table3[customer_no],Table3[year_average],"NOT FOUND")</f>
        <v>1991</v>
      </c>
      <c r="L139" cm="1">
        <f t="array" ref="L139">_xlfn.XLOOKUP(A139,Table3[customer_no],'Hospitalisation Details'!$D$2:$D$2344,"NOT FOUND")</f>
        <v>8</v>
      </c>
      <c r="M139" s="33">
        <f>_xlfn.XLOOKUP(A139,Table3[customer_no],Table3[dd/mm/yy],"NOT FOUND")</f>
        <v>33550</v>
      </c>
      <c r="N139">
        <f>_xlfn.XLOOKUP(A139,Table3[customer_no],Table3[age],"NOT FOUND")</f>
        <v>31</v>
      </c>
      <c r="O139" cm="1">
        <f t="array" ref="O139">_xlfn.XLOOKUP(A139,Table3[customer_no],'Hospitalisation Details'!$E$2:$E$2344,"NOT FOUND")</f>
        <v>3</v>
      </c>
      <c r="P139" t="str">
        <f>_xlfn.XLOOKUP(A139,Table3[customer_no],Table3[hsplt_handled],"NOT FOUND")</f>
        <v>tier - 1</v>
      </c>
      <c r="Q139" t="str">
        <f>_xlfn.XLOOKUP(A139,Table3[customer_no],Table3[city_handled],"NOT FOUND")</f>
        <v>tier - 2</v>
      </c>
      <c r="R139" t="str">
        <f>_xlfn.XLOOKUP(A139,Table3[customer_no],Table3[state_id],"NOT FOUND")</f>
        <v>R1012</v>
      </c>
      <c r="S139" s="34" cm="1">
        <f t="array" ref="S139">_xlfn.XLOOKUP(A139,Table3[customer_no],'Hospitalisation Details'!$F$2:$F$2344,"NOT FOUND")</f>
        <v>38746.36</v>
      </c>
      <c r="T139" t="str">
        <f>_xlfn.XLOOKUP(A139,Table2[Customer ID],Table2[BMI_category],"NOT FOUND")</f>
        <v>Obesity</v>
      </c>
      <c r="U139" s="7">
        <f>_xlfn.XLOOKUP(A139,Table2[Customer ID],Table2[no of surgery],"NOT FOUND")</f>
        <v>0</v>
      </c>
      <c r="V139" t="str">
        <f>_xlfn.XLOOKUP(A139,Table2[Customer ID],Table2[smoker_missing],"NOT FOUND")</f>
        <v>yes</v>
      </c>
      <c r="W139" t="str">
        <f t="shared" si="2"/>
        <v>Prediabetes</v>
      </c>
      <c r="X139" s="37">
        <f>SUM(Table5[[#This Row],[Title]:[Diabetes Level]])</f>
        <v>74369.53</v>
      </c>
    </row>
    <row r="140" spans="1:24" x14ac:dyDescent="0.25">
      <c r="A140" t="s">
        <v>2234</v>
      </c>
      <c r="B140" t="str">
        <f>VLOOKUP(A140,'Customer Names'!$A$2:$E$2336,3,FALSE)</f>
        <v>Mr.</v>
      </c>
      <c r="C140" t="str">
        <f>_xlfn.XLOOKUP(A140,$A$2:$A$2336,'Customer Names'!$D$2:$D$2336,"NOT FOUND")</f>
        <v>William</v>
      </c>
      <c r="D140" t="str">
        <f>_xlfn.XLOOKUP(A140,$A$2:$A$2336,'Customer Names'!$E$2:$E$2336,"NOT FOUND")</f>
        <v>Mroz</v>
      </c>
      <c r="E140" cm="1">
        <f t="array" ref="E140">_xlfn.XLOOKUP(A140,$A$2:$A$2336,Table2[BMI],"NOT FOUND")</f>
        <v>42.89</v>
      </c>
      <c r="F140" cm="1">
        <f t="array" ref="F140">_xlfn.XLOOKUP(A140,$A$2:$A$2336,Table2[HBA1C],"NOT FOUND")</f>
        <v>5.28</v>
      </c>
      <c r="G140" t="str" cm="1">
        <f t="array" ref="G140">_xlfn.XLOOKUP(A140,$A$2:$A$2336,Table2[Heart Issues],"NOT FOUND")</f>
        <v>yes</v>
      </c>
      <c r="H140" t="str" cm="1">
        <f t="array" ref="H140">_xlfn.XLOOKUP(A140,$A$2:$A$2336,Table2[Any Transplants],"NOT FOUND")</f>
        <v>No</v>
      </c>
      <c r="I140" t="str" cm="1">
        <f t="array" ref="I140">_xlfn.XLOOKUP(A140,$A$2:$A$2336,Table2[Cancer history],"NOT FOUND")</f>
        <v>No</v>
      </c>
      <c r="J140" t="str">
        <f>_xlfn.XLOOKUP(A140,Table3[customer_no],Table3[month],"NOT FOUND")</f>
        <v>Jun</v>
      </c>
      <c r="K140" s="7">
        <f>_xlfn.XLOOKUP(A140,Table3[customer_no],Table3[year_average],"NOT FOUND")</f>
        <v>1976</v>
      </c>
      <c r="L140" cm="1">
        <f t="array" ref="L140">_xlfn.XLOOKUP(A140,Table3[customer_no],'Hospitalisation Details'!$D$2:$D$2344,"NOT FOUND")</f>
        <v>15</v>
      </c>
      <c r="M140" s="33">
        <f>_xlfn.XLOOKUP(A140,Table3[customer_no],Table3[dd/mm/yy],"NOT FOUND")</f>
        <v>27926</v>
      </c>
      <c r="N140">
        <f>_xlfn.XLOOKUP(A140,Table3[customer_no],Table3[age],"NOT FOUND")</f>
        <v>46</v>
      </c>
      <c r="O140" cm="1">
        <f t="array" ref="O140">_xlfn.XLOOKUP(A140,Table3[customer_no],'Hospitalisation Details'!$E$2:$E$2344,"NOT FOUND")</f>
        <v>2</v>
      </c>
      <c r="P140" t="str">
        <f>_xlfn.XLOOKUP(A140,Table3[customer_no],Table3[hsplt_handled],"NOT FOUND")</f>
        <v>tier - 2</v>
      </c>
      <c r="Q140" t="str">
        <f>_xlfn.XLOOKUP(A140,Table3[customer_no],Table3[city_handled],"NOT FOUND")</f>
        <v>tier - 2</v>
      </c>
      <c r="R140" t="str">
        <f>_xlfn.XLOOKUP(A140,Table3[customer_no],Table3[state_id],"NOT FOUND")</f>
        <v>R1012</v>
      </c>
      <c r="S140" s="34" cm="1">
        <f t="array" ref="S140">_xlfn.XLOOKUP(A140,Table3[customer_no],'Hospitalisation Details'!$F$2:$F$2344,"NOT FOUND")</f>
        <v>38740.120000000003</v>
      </c>
      <c r="T140" t="str">
        <f>_xlfn.XLOOKUP(A140,Table2[Customer ID],Table2[BMI_category],"NOT FOUND")</f>
        <v>Obesity</v>
      </c>
      <c r="U140" s="7">
        <f>_xlfn.XLOOKUP(A140,Table2[Customer ID],Table2[no of surgery],"NOT FOUND")</f>
        <v>0</v>
      </c>
      <c r="V140" t="str">
        <f>_xlfn.XLOOKUP(A140,Table2[Customer ID],Table2[smoker_missing],"NOT FOUND")</f>
        <v>yes</v>
      </c>
      <c r="W140" t="str">
        <f t="shared" si="2"/>
        <v>Normal</v>
      </c>
      <c r="X140" s="37">
        <f>SUM(Table5[[#This Row],[Title]:[Diabetes Level]])</f>
        <v>68753.290000000008</v>
      </c>
    </row>
    <row r="141" spans="1:24" x14ac:dyDescent="0.25">
      <c r="A141" t="s">
        <v>2233</v>
      </c>
      <c r="B141" t="str">
        <f>VLOOKUP(A141,'Customer Names'!$A$2:$E$2336,3,FALSE)</f>
        <v>Mr.</v>
      </c>
      <c r="C141" t="str">
        <f>_xlfn.XLOOKUP(A141,$A$2:$A$2336,'Customer Names'!$D$2:$D$2336,"NOT FOUND")</f>
        <v>Sage</v>
      </c>
      <c r="D141" t="str">
        <f>_xlfn.XLOOKUP(A141,$A$2:$A$2336,'Customer Names'!$E$2:$E$2336,"NOT FOUND")</f>
        <v>Canaday</v>
      </c>
      <c r="E141" cm="1">
        <f t="array" ref="E141">_xlfn.XLOOKUP(A141,$A$2:$A$2336,Table2[BMI],"NOT FOUND")</f>
        <v>36.299999999999997</v>
      </c>
      <c r="F141" cm="1">
        <f t="array" ref="F141">_xlfn.XLOOKUP(A141,$A$2:$A$2336,Table2[HBA1C],"NOT FOUND")</f>
        <v>5.39</v>
      </c>
      <c r="G141" t="str" cm="1">
        <f t="array" ref="G141">_xlfn.XLOOKUP(A141,$A$2:$A$2336,Table2[Heart Issues],"NOT FOUND")</f>
        <v>No</v>
      </c>
      <c r="H141" t="str" cm="1">
        <f t="array" ref="H141">_xlfn.XLOOKUP(A141,$A$2:$A$2336,Table2[Any Transplants],"NOT FOUND")</f>
        <v>No</v>
      </c>
      <c r="I141" t="str" cm="1">
        <f t="array" ref="I141">_xlfn.XLOOKUP(A141,$A$2:$A$2336,Table2[Cancer history],"NOT FOUND")</f>
        <v>No</v>
      </c>
      <c r="J141" t="str">
        <f>_xlfn.XLOOKUP(A141,Table3[customer_no],Table3[month],"NOT FOUND")</f>
        <v>Nov</v>
      </c>
      <c r="K141" s="7">
        <f>_xlfn.XLOOKUP(A141,Table3[customer_no],Table3[year_average],"NOT FOUND")</f>
        <v>1991</v>
      </c>
      <c r="L141" cm="1">
        <f t="array" ref="L141">_xlfn.XLOOKUP(A141,Table3[customer_no],'Hospitalisation Details'!$D$2:$D$2344,"NOT FOUND")</f>
        <v>2</v>
      </c>
      <c r="M141" s="33">
        <f>_xlfn.XLOOKUP(A141,Table3[customer_no],Table3[dd/mm/yy],"NOT FOUND")</f>
        <v>33544</v>
      </c>
      <c r="N141">
        <f>_xlfn.XLOOKUP(A141,Table3[customer_no],Table3[age],"NOT FOUND")</f>
        <v>31</v>
      </c>
      <c r="O141" cm="1">
        <f t="array" ref="O141">_xlfn.XLOOKUP(A141,Table3[customer_no],'Hospitalisation Details'!$E$2:$E$2344,"NOT FOUND")</f>
        <v>2</v>
      </c>
      <c r="P141" t="str">
        <f>_xlfn.XLOOKUP(A141,Table3[customer_no],Table3[hsplt_handled],"NOT FOUND")</f>
        <v>tier - 2</v>
      </c>
      <c r="Q141" t="str">
        <f>_xlfn.XLOOKUP(A141,Table3[customer_no],Table3[city_handled],"NOT FOUND")</f>
        <v>tier - 2</v>
      </c>
      <c r="R141" t="str">
        <f>_xlfn.XLOOKUP(A141,Table3[customer_no],Table3[state_id],"NOT FOUND")</f>
        <v>R1011</v>
      </c>
      <c r="S141" s="34" cm="1">
        <f t="array" ref="S141">_xlfn.XLOOKUP(A141,Table3[customer_no],'Hospitalisation Details'!$F$2:$F$2344,"NOT FOUND")</f>
        <v>38711</v>
      </c>
      <c r="T141" t="str">
        <f>_xlfn.XLOOKUP(A141,Table2[Customer ID],Table2[BMI_category],"NOT FOUND")</f>
        <v>Obesity</v>
      </c>
      <c r="U141" s="7">
        <f>_xlfn.XLOOKUP(A141,Table2[Customer ID],Table2[no of surgery],"NOT FOUND")</f>
        <v>0</v>
      </c>
      <c r="V141" t="str">
        <f>_xlfn.XLOOKUP(A141,Table2[Customer ID],Table2[smoker_missing],"NOT FOUND")</f>
        <v>yes</v>
      </c>
      <c r="W141" t="str">
        <f t="shared" si="2"/>
        <v>Normal</v>
      </c>
      <c r="X141" s="37">
        <f>SUM(Table5[[#This Row],[Title]:[Diabetes Level]])</f>
        <v>74322.69</v>
      </c>
    </row>
    <row r="142" spans="1:24" x14ac:dyDescent="0.25">
      <c r="A142" t="s">
        <v>2232</v>
      </c>
      <c r="B142" t="str">
        <f>VLOOKUP(A142,'Customer Names'!$A$2:$E$2336,3,FALSE)</f>
        <v>Mr.</v>
      </c>
      <c r="C142" t="str">
        <f>_xlfn.XLOOKUP(A142,$A$2:$A$2336,'Customer Names'!$D$2:$D$2336,"NOT FOUND")</f>
        <v>Cole</v>
      </c>
      <c r="D142" t="str">
        <f>_xlfn.XLOOKUP(A142,$A$2:$A$2336,'Customer Names'!$E$2:$E$2336,"NOT FOUND")</f>
        <v>Atkins</v>
      </c>
      <c r="E142" cm="1">
        <f t="array" ref="E142">_xlfn.XLOOKUP(A142,$A$2:$A$2336,Table2[BMI],"NOT FOUND")</f>
        <v>35.200000000000003</v>
      </c>
      <c r="F142" cm="1">
        <f t="array" ref="F142">_xlfn.XLOOKUP(A142,$A$2:$A$2336,Table2[HBA1C],"NOT FOUND")</f>
        <v>8.01</v>
      </c>
      <c r="G142" t="str" cm="1">
        <f t="array" ref="G142">_xlfn.XLOOKUP(A142,$A$2:$A$2336,Table2[Heart Issues],"NOT FOUND")</f>
        <v>yes</v>
      </c>
      <c r="H142" t="str" cm="1">
        <f t="array" ref="H142">_xlfn.XLOOKUP(A142,$A$2:$A$2336,Table2[Any Transplants],"NOT FOUND")</f>
        <v>No</v>
      </c>
      <c r="I142" t="str" cm="1">
        <f t="array" ref="I142">_xlfn.XLOOKUP(A142,$A$2:$A$2336,Table2[Cancer history],"NOT FOUND")</f>
        <v>No</v>
      </c>
      <c r="J142" t="str">
        <f>_xlfn.XLOOKUP(A142,Table3[customer_no],Table3[month],"NOT FOUND")</f>
        <v>Jul</v>
      </c>
      <c r="K142" s="7">
        <f>_xlfn.XLOOKUP(A142,Table3[customer_no],Table3[year_average],"NOT FOUND")</f>
        <v>1986</v>
      </c>
      <c r="L142" cm="1">
        <f t="array" ref="L142">_xlfn.XLOOKUP(A142,Table3[customer_no],'Hospitalisation Details'!$D$2:$D$2344,"NOT FOUND")</f>
        <v>20</v>
      </c>
      <c r="M142" s="33">
        <f>_xlfn.XLOOKUP(A142,Table3[customer_no],Table3[dd/mm/yy],"NOT FOUND")</f>
        <v>31613</v>
      </c>
      <c r="N142">
        <f>_xlfn.XLOOKUP(A142,Table3[customer_no],Table3[age],"NOT FOUND")</f>
        <v>36</v>
      </c>
      <c r="O142" cm="1">
        <f t="array" ref="O142">_xlfn.XLOOKUP(A142,Table3[customer_no],'Hospitalisation Details'!$E$2:$E$2344,"NOT FOUND")</f>
        <v>1</v>
      </c>
      <c r="P142" t="str">
        <f>_xlfn.XLOOKUP(A142,Table3[customer_no],Table3[hsplt_handled],"NOT FOUND")</f>
        <v>tier - 1</v>
      </c>
      <c r="Q142" t="str">
        <f>_xlfn.XLOOKUP(A142,Table3[customer_no],Table3[city_handled],"NOT FOUND")</f>
        <v>tier - 3</v>
      </c>
      <c r="R142" t="str">
        <f>_xlfn.XLOOKUP(A142,Table3[customer_no],Table3[state_id],"NOT FOUND")</f>
        <v>R1013</v>
      </c>
      <c r="S142" s="34" cm="1">
        <f t="array" ref="S142">_xlfn.XLOOKUP(A142,Table3[customer_no],'Hospitalisation Details'!$F$2:$F$2344,"NOT FOUND")</f>
        <v>38709.18</v>
      </c>
      <c r="T142" t="str">
        <f>_xlfn.XLOOKUP(A142,Table2[Customer ID],Table2[BMI_category],"NOT FOUND")</f>
        <v>Obesity</v>
      </c>
      <c r="U142" s="7">
        <f>_xlfn.XLOOKUP(A142,Table2[Customer ID],Table2[no of surgery],"NOT FOUND")</f>
        <v>1</v>
      </c>
      <c r="V142" t="str">
        <f>_xlfn.XLOOKUP(A142,Table2[Customer ID],Table2[smoker_missing],"NOT FOUND")</f>
        <v>yes</v>
      </c>
      <c r="W142" t="str">
        <f t="shared" si="2"/>
        <v>Diabetes</v>
      </c>
      <c r="X142" s="37">
        <f>SUM(Table5[[#This Row],[Title]:[Diabetes Level]])</f>
        <v>72409.39</v>
      </c>
    </row>
    <row r="143" spans="1:24" x14ac:dyDescent="0.25">
      <c r="A143" t="s">
        <v>2231</v>
      </c>
      <c r="B143" t="str">
        <f>VLOOKUP(A143,'Customer Names'!$A$2:$E$2336,3,FALSE)</f>
        <v>Mr.</v>
      </c>
      <c r="C143" t="str">
        <f>_xlfn.XLOOKUP(A143,$A$2:$A$2336,'Customer Names'!$D$2:$D$2336,"NOT FOUND")</f>
        <v>Jesse</v>
      </c>
      <c r="D143" t="str">
        <f>_xlfn.XLOOKUP(A143,$A$2:$A$2336,'Customer Names'!$E$2:$E$2336,"NOT FOUND")</f>
        <v>Kropelnicki</v>
      </c>
      <c r="E143" cm="1">
        <f t="array" ref="E143">_xlfn.XLOOKUP(A143,$A$2:$A$2336,Table2[BMI],"NOT FOUND")</f>
        <v>53.62</v>
      </c>
      <c r="F143" cm="1">
        <f t="array" ref="F143">_xlfn.XLOOKUP(A143,$A$2:$A$2336,Table2[HBA1C],"NOT FOUND")</f>
        <v>5.21</v>
      </c>
      <c r="G143" t="str" cm="1">
        <f t="array" ref="G143">_xlfn.XLOOKUP(A143,$A$2:$A$2336,Table2[Heart Issues],"NOT FOUND")</f>
        <v>No</v>
      </c>
      <c r="H143" t="str" cm="1">
        <f t="array" ref="H143">_xlfn.XLOOKUP(A143,$A$2:$A$2336,Table2[Any Transplants],"NOT FOUND")</f>
        <v>No</v>
      </c>
      <c r="I143" t="str" cm="1">
        <f t="array" ref="I143">_xlfn.XLOOKUP(A143,$A$2:$A$2336,Table2[Cancer history],"NOT FOUND")</f>
        <v>No</v>
      </c>
      <c r="J143" t="str">
        <f>_xlfn.XLOOKUP(A143,Table3[customer_no],Table3[month],"NOT FOUND")</f>
        <v>Jul</v>
      </c>
      <c r="K143" s="7">
        <f>_xlfn.XLOOKUP(A143,Table3[customer_no],Table3[year_average],"NOT FOUND")</f>
        <v>1990</v>
      </c>
      <c r="L143" cm="1">
        <f t="array" ref="L143">_xlfn.XLOOKUP(A143,Table3[customer_no],'Hospitalisation Details'!$D$2:$D$2344,"NOT FOUND")</f>
        <v>13</v>
      </c>
      <c r="M143" s="33">
        <f>_xlfn.XLOOKUP(A143,Table3[customer_no],Table3[dd/mm/yy],"NOT FOUND")</f>
        <v>33067</v>
      </c>
      <c r="N143">
        <f>_xlfn.XLOOKUP(A143,Table3[customer_no],Table3[age],"NOT FOUND")</f>
        <v>32</v>
      </c>
      <c r="O143" cm="1">
        <f t="array" ref="O143">_xlfn.XLOOKUP(A143,Table3[customer_no],'Hospitalisation Details'!$E$2:$E$2344,"NOT FOUND")</f>
        <v>3</v>
      </c>
      <c r="P143" t="str">
        <f>_xlfn.XLOOKUP(A143,Table3[customer_no],Table3[hsplt_handled],"NOT FOUND")</f>
        <v>tier - 2</v>
      </c>
      <c r="Q143" t="str">
        <f>_xlfn.XLOOKUP(A143,Table3[customer_no],Table3[city_handled],"NOT FOUND")</f>
        <v>tier - 2</v>
      </c>
      <c r="R143" t="str">
        <f>_xlfn.XLOOKUP(A143,Table3[customer_no],Table3[state_id],"NOT FOUND")</f>
        <v>R1011</v>
      </c>
      <c r="S143" s="34" cm="1">
        <f t="array" ref="S143">_xlfn.XLOOKUP(A143,Table3[customer_no],'Hospitalisation Details'!$F$2:$F$2344,"NOT FOUND")</f>
        <v>38652.089999999997</v>
      </c>
      <c r="T143" t="str">
        <f>_xlfn.XLOOKUP(A143,Table2[Customer ID],Table2[BMI_category],"NOT FOUND")</f>
        <v>Obesity</v>
      </c>
      <c r="U143" s="7">
        <f>_xlfn.XLOOKUP(A143,Table2[Customer ID],Table2[no of surgery],"NOT FOUND")</f>
        <v>0</v>
      </c>
      <c r="V143" t="str">
        <f>_xlfn.XLOOKUP(A143,Table2[Customer ID],Table2[smoker_missing],"NOT FOUND")</f>
        <v>yes</v>
      </c>
      <c r="W143" t="str">
        <f t="shared" si="2"/>
        <v>Normal</v>
      </c>
      <c r="X143" s="37">
        <f>SUM(Table5[[#This Row],[Title]:[Diabetes Level]])</f>
        <v>73815.92</v>
      </c>
    </row>
    <row r="144" spans="1:24" x14ac:dyDescent="0.25">
      <c r="A144" t="s">
        <v>2230</v>
      </c>
      <c r="B144" t="str">
        <f>VLOOKUP(A144,'Customer Names'!$A$2:$E$2336,3,FALSE)</f>
        <v>Ms.</v>
      </c>
      <c r="C144" t="str">
        <f>_xlfn.XLOOKUP(A144,$A$2:$A$2336,'Customer Names'!$D$2:$D$2336,"NOT FOUND")</f>
        <v>Tammi J.</v>
      </c>
      <c r="D144" t="str">
        <f>_xlfn.XLOOKUP(A144,$A$2:$A$2336,'Customer Names'!$E$2:$E$2336,"NOT FOUND")</f>
        <v>Braund</v>
      </c>
      <c r="E144" cm="1">
        <f t="array" ref="E144">_xlfn.XLOOKUP(A144,$A$2:$A$2336,Table2[BMI],"NOT FOUND")</f>
        <v>36.67</v>
      </c>
      <c r="F144" cm="1">
        <f t="array" ref="F144">_xlfn.XLOOKUP(A144,$A$2:$A$2336,Table2[HBA1C],"NOT FOUND")</f>
        <v>6.27</v>
      </c>
      <c r="G144" t="str" cm="1">
        <f t="array" ref="G144">_xlfn.XLOOKUP(A144,$A$2:$A$2336,Table2[Heart Issues],"NOT FOUND")</f>
        <v>No</v>
      </c>
      <c r="H144" t="str" cm="1">
        <f t="array" ref="H144">_xlfn.XLOOKUP(A144,$A$2:$A$2336,Table2[Any Transplants],"NOT FOUND")</f>
        <v>No</v>
      </c>
      <c r="I144" t="str" cm="1">
        <f t="array" ref="I144">_xlfn.XLOOKUP(A144,$A$2:$A$2336,Table2[Cancer history],"NOT FOUND")</f>
        <v>No</v>
      </c>
      <c r="J144" t="str">
        <f>_xlfn.XLOOKUP(A144,Table3[customer_no],Table3[month],"NOT FOUND")</f>
        <v>Nov</v>
      </c>
      <c r="K144" s="7">
        <f>_xlfn.XLOOKUP(A144,Table3[customer_no],Table3[year_average],"NOT FOUND")</f>
        <v>1999</v>
      </c>
      <c r="L144" cm="1">
        <f t="array" ref="L144">_xlfn.XLOOKUP(A144,Table3[customer_no],'Hospitalisation Details'!$D$2:$D$2344,"NOT FOUND")</f>
        <v>12</v>
      </c>
      <c r="M144" s="33">
        <f>_xlfn.XLOOKUP(A144,Table3[customer_no],Table3[dd/mm/yy],"NOT FOUND")</f>
        <v>36476</v>
      </c>
      <c r="N144">
        <f>_xlfn.XLOOKUP(A144,Table3[customer_no],Table3[age],"NOT FOUND")</f>
        <v>23</v>
      </c>
      <c r="O144" cm="1">
        <f t="array" ref="O144">_xlfn.XLOOKUP(A144,Table3[customer_no],'Hospitalisation Details'!$E$2:$E$2344,"NOT FOUND")</f>
        <v>2</v>
      </c>
      <c r="P144" t="str">
        <f>_xlfn.XLOOKUP(A144,Table3[customer_no],Table3[hsplt_handled],"NOT FOUND")</f>
        <v>tier - 2</v>
      </c>
      <c r="Q144" t="str">
        <f>_xlfn.XLOOKUP(A144,Table3[customer_no],Table3[city_handled],"NOT FOUND")</f>
        <v>tier - 2</v>
      </c>
      <c r="R144" t="str">
        <f>_xlfn.XLOOKUP(A144,Table3[customer_no],Table3[state_id],"NOT FOUND")</f>
        <v>R1024</v>
      </c>
      <c r="S144" s="34" cm="1">
        <f t="array" ref="S144">_xlfn.XLOOKUP(A144,Table3[customer_no],'Hospitalisation Details'!$F$2:$F$2344,"NOT FOUND")</f>
        <v>38511.629999999997</v>
      </c>
      <c r="T144" t="str">
        <f>_xlfn.XLOOKUP(A144,Table2[Customer ID],Table2[BMI_category],"NOT FOUND")</f>
        <v>Obesity</v>
      </c>
      <c r="U144" s="7">
        <f>_xlfn.XLOOKUP(A144,Table2[Customer ID],Table2[no of surgery],"NOT FOUND")</f>
        <v>0</v>
      </c>
      <c r="V144" t="str">
        <f>_xlfn.XLOOKUP(A144,Table2[Customer ID],Table2[smoker_missing],"NOT FOUND")</f>
        <v>yes</v>
      </c>
      <c r="W144" t="str">
        <f t="shared" si="2"/>
        <v>Prediabetes</v>
      </c>
      <c r="X144" s="37">
        <f>SUM(Table5[[#This Row],[Title]:[Diabetes Level]])</f>
        <v>77066.570000000007</v>
      </c>
    </row>
    <row r="145" spans="1:24" x14ac:dyDescent="0.25">
      <c r="A145" t="s">
        <v>2229</v>
      </c>
      <c r="B145" t="str">
        <f>VLOOKUP(A145,'Customer Names'!$A$2:$E$2336,3,FALSE)</f>
        <v>Mr.</v>
      </c>
      <c r="C145" t="str">
        <f>_xlfn.XLOOKUP(A145,$A$2:$A$2336,'Customer Names'!$D$2:$D$2336,"NOT FOUND")</f>
        <v>Matthew S.</v>
      </c>
      <c r="D145" t="str">
        <f>_xlfn.XLOOKUP(A145,$A$2:$A$2336,'Customer Names'!$E$2:$E$2336,"NOT FOUND")</f>
        <v>Anderson</v>
      </c>
      <c r="E145" cm="1">
        <f t="array" ref="E145">_xlfn.XLOOKUP(A145,$A$2:$A$2336,Table2[BMI],"NOT FOUND")</f>
        <v>33.4</v>
      </c>
      <c r="F145" cm="1">
        <f t="array" ref="F145">_xlfn.XLOOKUP(A145,$A$2:$A$2336,Table2[HBA1C],"NOT FOUND")</f>
        <v>10.73</v>
      </c>
      <c r="G145" t="str" cm="1">
        <f t="array" ref="G145">_xlfn.XLOOKUP(A145,$A$2:$A$2336,Table2[Heart Issues],"NOT FOUND")</f>
        <v>yes</v>
      </c>
      <c r="H145" t="str" cm="1">
        <f t="array" ref="H145">_xlfn.XLOOKUP(A145,$A$2:$A$2336,Table2[Any Transplants],"NOT FOUND")</f>
        <v>No</v>
      </c>
      <c r="I145" t="str" cm="1">
        <f t="array" ref="I145">_xlfn.XLOOKUP(A145,$A$2:$A$2336,Table2[Cancer history],"NOT FOUND")</f>
        <v>No</v>
      </c>
      <c r="J145" t="str">
        <f>_xlfn.XLOOKUP(A145,Table3[customer_no],Table3[month],"NOT FOUND")</f>
        <v>Jun</v>
      </c>
      <c r="K145" s="7">
        <f>_xlfn.XLOOKUP(A145,Table3[customer_no],Table3[year_average],"NOT FOUND")</f>
        <v>1986</v>
      </c>
      <c r="L145" cm="1">
        <f t="array" ref="L145">_xlfn.XLOOKUP(A145,Table3[customer_no],'Hospitalisation Details'!$D$2:$D$2344,"NOT FOUND")</f>
        <v>21</v>
      </c>
      <c r="M145" s="33">
        <f>_xlfn.XLOOKUP(A145,Table3[customer_no],Table3[dd/mm/yy],"NOT FOUND")</f>
        <v>31584</v>
      </c>
      <c r="N145">
        <f>_xlfn.XLOOKUP(A145,Table3[customer_no],Table3[age],"NOT FOUND")</f>
        <v>36</v>
      </c>
      <c r="O145" cm="1">
        <f t="array" ref="O145">_xlfn.XLOOKUP(A145,Table3[customer_no],'Hospitalisation Details'!$E$2:$E$2344,"NOT FOUND")</f>
        <v>2</v>
      </c>
      <c r="P145" t="str">
        <f>_xlfn.XLOOKUP(A145,Table3[customer_no],Table3[hsplt_handled],"NOT FOUND")</f>
        <v>tier - 1</v>
      </c>
      <c r="Q145" t="str">
        <f>_xlfn.XLOOKUP(A145,Table3[customer_no],Table3[city_handled],"NOT FOUND")</f>
        <v>tier - 2</v>
      </c>
      <c r="R145" t="str">
        <f>_xlfn.XLOOKUP(A145,Table3[customer_no],Table3[state_id],"NOT FOUND")</f>
        <v>R1011</v>
      </c>
      <c r="S145" s="34" cm="1">
        <f t="array" ref="S145">_xlfn.XLOOKUP(A145,Table3[customer_no],'Hospitalisation Details'!$F$2:$F$2344,"NOT FOUND")</f>
        <v>38415.47</v>
      </c>
      <c r="T145" t="str">
        <f>_xlfn.XLOOKUP(A145,Table2[Customer ID],Table2[BMI_category],"NOT FOUND")</f>
        <v>Obesity</v>
      </c>
      <c r="U145" s="7">
        <f>_xlfn.XLOOKUP(A145,Table2[Customer ID],Table2[no of surgery],"NOT FOUND")</f>
        <v>1</v>
      </c>
      <c r="V145" t="str">
        <f>_xlfn.XLOOKUP(A145,Table2[Customer ID],Table2[smoker_missing],"NOT FOUND")</f>
        <v>yes</v>
      </c>
      <c r="W145" t="str">
        <f t="shared" si="2"/>
        <v>Diabetes</v>
      </c>
      <c r="X145" s="37">
        <f>SUM(Table5[[#This Row],[Title]:[Diabetes Level]])</f>
        <v>72089.600000000006</v>
      </c>
    </row>
    <row r="146" spans="1:24" x14ac:dyDescent="0.25">
      <c r="A146" t="s">
        <v>2228</v>
      </c>
      <c r="B146" t="str">
        <f>VLOOKUP(A146,'Customer Names'!$A$2:$E$2336,3,FALSE)</f>
        <v>Mr.</v>
      </c>
      <c r="C146" t="str">
        <f>_xlfn.XLOOKUP(A146,$A$2:$A$2336,'Customer Names'!$D$2:$D$2336,"NOT FOUND")</f>
        <v>Eric</v>
      </c>
      <c r="D146" t="str">
        <f>_xlfn.XLOOKUP(A146,$A$2:$A$2336,'Customer Names'!$E$2:$E$2336,"NOT FOUND")</f>
        <v>Bilbrey</v>
      </c>
      <c r="E146" cm="1">
        <f t="array" ref="E146">_xlfn.XLOOKUP(A146,$A$2:$A$2336,Table2[BMI],"NOT FOUND")</f>
        <v>42.71</v>
      </c>
      <c r="F146" cm="1">
        <f t="array" ref="F146">_xlfn.XLOOKUP(A146,$A$2:$A$2336,Table2[HBA1C],"NOT FOUND")</f>
        <v>10.52</v>
      </c>
      <c r="G146" t="str" cm="1">
        <f t="array" ref="G146">_xlfn.XLOOKUP(A146,$A$2:$A$2336,Table2[Heart Issues],"NOT FOUND")</f>
        <v>No</v>
      </c>
      <c r="H146" t="str" cm="1">
        <f t="array" ref="H146">_xlfn.XLOOKUP(A146,$A$2:$A$2336,Table2[Any Transplants],"NOT FOUND")</f>
        <v>No</v>
      </c>
      <c r="I146" t="str" cm="1">
        <f t="array" ref="I146">_xlfn.XLOOKUP(A146,$A$2:$A$2336,Table2[Cancer history],"NOT FOUND")</f>
        <v>No</v>
      </c>
      <c r="J146" t="str">
        <f>_xlfn.XLOOKUP(A146,Table3[customer_no],Table3[month],"NOT FOUND")</f>
        <v>Dec</v>
      </c>
      <c r="K146" s="7">
        <f>_xlfn.XLOOKUP(A146,Table3[customer_no],Table3[year_average],"NOT FOUND")</f>
        <v>1971</v>
      </c>
      <c r="L146" cm="1">
        <f t="array" ref="L146">_xlfn.XLOOKUP(A146,Table3[customer_no],'Hospitalisation Details'!$D$2:$D$2344,"NOT FOUND")</f>
        <v>23</v>
      </c>
      <c r="M146" s="33">
        <f>_xlfn.XLOOKUP(A146,Table3[customer_no],Table3[dd/mm/yy],"NOT FOUND")</f>
        <v>26290</v>
      </c>
      <c r="N146">
        <f>_xlfn.XLOOKUP(A146,Table3[customer_no],Table3[age],"NOT FOUND")</f>
        <v>51</v>
      </c>
      <c r="O146" cm="1">
        <f t="array" ref="O146">_xlfn.XLOOKUP(A146,Table3[customer_no],'Hospitalisation Details'!$E$2:$E$2344,"NOT FOUND")</f>
        <v>0</v>
      </c>
      <c r="P146" t="str">
        <f>_xlfn.XLOOKUP(A146,Table3[customer_no],Table3[hsplt_handled],"NOT FOUND")</f>
        <v>tier - 2</v>
      </c>
      <c r="Q146" t="str">
        <f>_xlfn.XLOOKUP(A146,Table3[customer_no],Table3[city_handled],"NOT FOUND")</f>
        <v>tier - 1</v>
      </c>
      <c r="R146" t="str">
        <f>_xlfn.XLOOKUP(A146,Table3[customer_no],Table3[state_id],"NOT FOUND")</f>
        <v>R1011</v>
      </c>
      <c r="S146" s="34" cm="1">
        <f t="array" ref="S146">_xlfn.XLOOKUP(A146,Table3[customer_no],'Hospitalisation Details'!$F$2:$F$2344,"NOT FOUND")</f>
        <v>38405.26</v>
      </c>
      <c r="T146" t="str">
        <f>_xlfn.XLOOKUP(A146,Table2[Customer ID],Table2[BMI_category],"NOT FOUND")</f>
        <v>Obesity</v>
      </c>
      <c r="U146" s="7">
        <f>_xlfn.XLOOKUP(A146,Table2[Customer ID],Table2[no of surgery],"NOT FOUND")</f>
        <v>0</v>
      </c>
      <c r="V146" t="str">
        <f>_xlfn.XLOOKUP(A146,Table2[Customer ID],Table2[smoker_missing],"NOT FOUND")</f>
        <v>yes</v>
      </c>
      <c r="W146" t="str">
        <f t="shared" si="2"/>
        <v>Diabetes</v>
      </c>
      <c r="X146" s="37">
        <f>SUM(Table5[[#This Row],[Title]:[Diabetes Level]])</f>
        <v>66793.490000000005</v>
      </c>
    </row>
    <row r="147" spans="1:24" x14ac:dyDescent="0.25">
      <c r="A147" t="s">
        <v>2227</v>
      </c>
      <c r="B147" t="str">
        <f>VLOOKUP(A147,'Customer Names'!$A$2:$E$2336,3,FALSE)</f>
        <v>Ms.</v>
      </c>
      <c r="C147" t="str">
        <f>_xlfn.XLOOKUP(A147,$A$2:$A$2336,'Customer Names'!$D$2:$D$2336,"NOT FOUND")</f>
        <v>Valeria R</v>
      </c>
      <c r="D147" t="str">
        <f>_xlfn.XLOOKUP(A147,$A$2:$A$2336,'Customer Names'!$E$2:$E$2336,"NOT FOUND")</f>
        <v>Curtis</v>
      </c>
      <c r="E147" cm="1">
        <f t="array" ref="E147">_xlfn.XLOOKUP(A147,$A$2:$A$2336,Table2[BMI],"NOT FOUND")</f>
        <v>41.52</v>
      </c>
      <c r="F147" cm="1">
        <f t="array" ref="F147">_xlfn.XLOOKUP(A147,$A$2:$A$2336,Table2[HBA1C],"NOT FOUND")</f>
        <v>11.82</v>
      </c>
      <c r="G147" t="str" cm="1">
        <f t="array" ref="G147">_xlfn.XLOOKUP(A147,$A$2:$A$2336,Table2[Heart Issues],"NOT FOUND")</f>
        <v>yes</v>
      </c>
      <c r="H147" t="str" cm="1">
        <f t="array" ref="H147">_xlfn.XLOOKUP(A147,$A$2:$A$2336,Table2[Any Transplants],"NOT FOUND")</f>
        <v>No</v>
      </c>
      <c r="I147" t="str" cm="1">
        <f t="array" ref="I147">_xlfn.XLOOKUP(A147,$A$2:$A$2336,Table2[Cancer history],"NOT FOUND")</f>
        <v>No</v>
      </c>
      <c r="J147" t="str">
        <f>_xlfn.XLOOKUP(A147,Table3[customer_no],Table3[month],"NOT FOUND")</f>
        <v>Aug</v>
      </c>
      <c r="K147" s="7">
        <f>_xlfn.XLOOKUP(A147,Table3[customer_no],Table3[year_average],"NOT FOUND")</f>
        <v>1970</v>
      </c>
      <c r="L147" cm="1">
        <f t="array" ref="L147">_xlfn.XLOOKUP(A147,Table3[customer_no],'Hospitalisation Details'!$D$2:$D$2344,"NOT FOUND")</f>
        <v>22</v>
      </c>
      <c r="M147" s="33">
        <f>_xlfn.XLOOKUP(A147,Table3[customer_no],Table3[dd/mm/yy],"NOT FOUND")</f>
        <v>25802</v>
      </c>
      <c r="N147">
        <f>_xlfn.XLOOKUP(A147,Table3[customer_no],Table3[age],"NOT FOUND")</f>
        <v>52</v>
      </c>
      <c r="O147" cm="1">
        <f t="array" ref="O147">_xlfn.XLOOKUP(A147,Table3[customer_no],'Hospitalisation Details'!$E$2:$E$2344,"NOT FOUND")</f>
        <v>0</v>
      </c>
      <c r="P147" t="str">
        <f>_xlfn.XLOOKUP(A147,Table3[customer_no],Table3[hsplt_handled],"NOT FOUND")</f>
        <v>tier - 2</v>
      </c>
      <c r="Q147" t="str">
        <f>_xlfn.XLOOKUP(A147,Table3[customer_no],Table3[city_handled],"NOT FOUND")</f>
        <v>tier - 3</v>
      </c>
      <c r="R147" t="str">
        <f>_xlfn.XLOOKUP(A147,Table3[customer_no],Table3[state_id],"NOT FOUND")</f>
        <v>R1011</v>
      </c>
      <c r="S147" s="34" cm="1">
        <f t="array" ref="S147">_xlfn.XLOOKUP(A147,Table3[customer_no],'Hospitalisation Details'!$F$2:$F$2344,"NOT FOUND")</f>
        <v>38389.79</v>
      </c>
      <c r="T147" t="str">
        <f>_xlfn.XLOOKUP(A147,Table2[Customer ID],Table2[BMI_category],"NOT FOUND")</f>
        <v>Obesity</v>
      </c>
      <c r="U147" s="7">
        <f>_xlfn.XLOOKUP(A147,Table2[Customer ID],Table2[no of surgery],"NOT FOUND")</f>
        <v>2</v>
      </c>
      <c r="V147" t="str">
        <f>_xlfn.XLOOKUP(A147,Table2[Customer ID],Table2[smoker_missing],"NOT FOUND")</f>
        <v>yes</v>
      </c>
      <c r="W147" t="str">
        <f t="shared" si="2"/>
        <v>Diabetes</v>
      </c>
      <c r="X147" s="37">
        <f>SUM(Table5[[#This Row],[Title]:[Diabetes Level]])</f>
        <v>66291.13</v>
      </c>
    </row>
    <row r="148" spans="1:24" x14ac:dyDescent="0.25">
      <c r="A148" t="s">
        <v>2226</v>
      </c>
      <c r="B148" t="str">
        <f>VLOOKUP(A148,'Customer Names'!$A$2:$E$2336,3,FALSE)</f>
        <v>Mr.</v>
      </c>
      <c r="C148" t="str">
        <f>_xlfn.XLOOKUP(A148,$A$2:$A$2336,'Customer Names'!$D$2:$D$2336,"NOT FOUND")</f>
        <v>Michael P</v>
      </c>
      <c r="D148" t="str">
        <f>_xlfn.XLOOKUP(A148,$A$2:$A$2336,'Customer Names'!$E$2:$E$2336,"NOT FOUND")</f>
        <v>Meyer</v>
      </c>
      <c r="E148" cm="1">
        <f t="array" ref="E148">_xlfn.XLOOKUP(A148,$A$2:$A$2336,Table2[BMI],"NOT FOUND")</f>
        <v>39.4</v>
      </c>
      <c r="F148" cm="1">
        <f t="array" ref="F148">_xlfn.XLOOKUP(A148,$A$2:$A$2336,Table2[HBA1C],"NOT FOUND")</f>
        <v>6.76</v>
      </c>
      <c r="G148" t="str" cm="1">
        <f t="array" ref="G148">_xlfn.XLOOKUP(A148,$A$2:$A$2336,Table2[Heart Issues],"NOT FOUND")</f>
        <v>No</v>
      </c>
      <c r="H148" t="str" cm="1">
        <f t="array" ref="H148">_xlfn.XLOOKUP(A148,$A$2:$A$2336,Table2[Any Transplants],"NOT FOUND")</f>
        <v>No</v>
      </c>
      <c r="I148" t="str" cm="1">
        <f t="array" ref="I148">_xlfn.XLOOKUP(A148,$A$2:$A$2336,Table2[Cancer history],"NOT FOUND")</f>
        <v>No</v>
      </c>
      <c r="J148" t="str">
        <f>_xlfn.XLOOKUP(A148,Table3[customer_no],Table3[month],"NOT FOUND")</f>
        <v>Sep</v>
      </c>
      <c r="K148" s="7">
        <f>_xlfn.XLOOKUP(A148,Table3[customer_no],Table3[year_average],"NOT FOUND")</f>
        <v>2002</v>
      </c>
      <c r="L148" cm="1">
        <f t="array" ref="L148">_xlfn.XLOOKUP(A148,Table3[customer_no],'Hospitalisation Details'!$D$2:$D$2344,"NOT FOUND")</f>
        <v>17</v>
      </c>
      <c r="M148" s="33">
        <f>_xlfn.XLOOKUP(A148,Table3[customer_no],Table3[dd/mm/yy],"NOT FOUND")</f>
        <v>37516</v>
      </c>
      <c r="N148">
        <f>_xlfn.XLOOKUP(A148,Table3[customer_no],Table3[age],"NOT FOUND")</f>
        <v>20</v>
      </c>
      <c r="O148" cm="1">
        <f t="array" ref="O148">_xlfn.XLOOKUP(A148,Table3[customer_no],'Hospitalisation Details'!$E$2:$E$2344,"NOT FOUND")</f>
        <v>2</v>
      </c>
      <c r="P148" t="str">
        <f>_xlfn.XLOOKUP(A148,Table3[customer_no],Table3[hsplt_handled],"NOT FOUND")</f>
        <v>tier - 1</v>
      </c>
      <c r="Q148" t="str">
        <f>_xlfn.XLOOKUP(A148,Table3[customer_no],Table3[city_handled],"NOT FOUND")</f>
        <v>tier - 3</v>
      </c>
      <c r="R148" t="str">
        <f>_xlfn.XLOOKUP(A148,Table3[customer_no],Table3[state_id],"NOT FOUND")</f>
        <v>R1011</v>
      </c>
      <c r="S148" s="34" cm="1">
        <f t="array" ref="S148">_xlfn.XLOOKUP(A148,Table3[customer_no],'Hospitalisation Details'!$F$2:$F$2344,"NOT FOUND")</f>
        <v>38344.57</v>
      </c>
      <c r="T148" t="str">
        <f>_xlfn.XLOOKUP(A148,Table2[Customer ID],Table2[BMI_category],"NOT FOUND")</f>
        <v>Obesity</v>
      </c>
      <c r="U148" s="7">
        <f>_xlfn.XLOOKUP(A148,Table2[Customer ID],Table2[no of surgery],"NOT FOUND")</f>
        <v>0</v>
      </c>
      <c r="V148" t="str">
        <f>_xlfn.XLOOKUP(A148,Table2[Customer ID],Table2[smoker_missing],"NOT FOUND")</f>
        <v>yes</v>
      </c>
      <c r="W148" t="str">
        <f t="shared" si="2"/>
        <v>Diabetes</v>
      </c>
      <c r="X148" s="37">
        <f>SUM(Table5[[#This Row],[Title]:[Diabetes Level]])</f>
        <v>77947.73000000001</v>
      </c>
    </row>
    <row r="149" spans="1:24" x14ac:dyDescent="0.25">
      <c r="A149" t="s">
        <v>2225</v>
      </c>
      <c r="B149" t="str">
        <f>VLOOKUP(A149,'Customer Names'!$A$2:$E$2336,3,FALSE)</f>
        <v>Mr.</v>
      </c>
      <c r="C149" t="str">
        <f>_xlfn.XLOOKUP(A149,$A$2:$A$2336,'Customer Names'!$D$2:$D$2336,"NOT FOUND")</f>
        <v>Rami</v>
      </c>
      <c r="D149" t="str">
        <f>_xlfn.XLOOKUP(A149,$A$2:$A$2336,'Customer Names'!$E$2:$E$2336,"NOT FOUND")</f>
        <v>Bardeesy</v>
      </c>
      <c r="E149" cm="1">
        <f t="array" ref="E149">_xlfn.XLOOKUP(A149,$A$2:$A$2336,Table2[BMI],"NOT FOUND")</f>
        <v>46.45</v>
      </c>
      <c r="F149" cm="1">
        <f t="array" ref="F149">_xlfn.XLOOKUP(A149,$A$2:$A$2336,Table2[HBA1C],"NOT FOUND")</f>
        <v>5.62</v>
      </c>
      <c r="G149" t="str" cm="1">
        <f t="array" ref="G149">_xlfn.XLOOKUP(A149,$A$2:$A$2336,Table2[Heart Issues],"NOT FOUND")</f>
        <v>No</v>
      </c>
      <c r="H149" t="str" cm="1">
        <f t="array" ref="H149">_xlfn.XLOOKUP(A149,$A$2:$A$2336,Table2[Any Transplants],"NOT FOUND")</f>
        <v>No</v>
      </c>
      <c r="I149" t="str" cm="1">
        <f t="array" ref="I149">_xlfn.XLOOKUP(A149,$A$2:$A$2336,Table2[Cancer history],"NOT FOUND")</f>
        <v>No</v>
      </c>
      <c r="J149" t="str">
        <f>_xlfn.XLOOKUP(A149,Table3[customer_no],Table3[month],"NOT FOUND")</f>
        <v>Jun</v>
      </c>
      <c r="K149" s="7">
        <f>_xlfn.XLOOKUP(A149,Table3[customer_no],Table3[year_average],"NOT FOUND")</f>
        <v>1980</v>
      </c>
      <c r="L149" cm="1">
        <f t="array" ref="L149">_xlfn.XLOOKUP(A149,Table3[customer_no],'Hospitalisation Details'!$D$2:$D$2344,"NOT FOUND")</f>
        <v>12</v>
      </c>
      <c r="M149" s="33">
        <f>_xlfn.XLOOKUP(A149,Table3[customer_no],Table3[dd/mm/yy],"NOT FOUND")</f>
        <v>29384</v>
      </c>
      <c r="N149">
        <f>_xlfn.XLOOKUP(A149,Table3[customer_no],Table3[age],"NOT FOUND")</f>
        <v>42</v>
      </c>
      <c r="O149" cm="1">
        <f t="array" ref="O149">_xlfn.XLOOKUP(A149,Table3[customer_no],'Hospitalisation Details'!$E$2:$E$2344,"NOT FOUND")</f>
        <v>2</v>
      </c>
      <c r="P149" t="str">
        <f>_xlfn.XLOOKUP(A149,Table3[customer_no],Table3[hsplt_handled],"NOT FOUND")</f>
        <v>tier - 1</v>
      </c>
      <c r="Q149" t="str">
        <f>_xlfn.XLOOKUP(A149,Table3[customer_no],Table3[city_handled],"NOT FOUND")</f>
        <v>tier - 3</v>
      </c>
      <c r="R149" t="str">
        <f>_xlfn.XLOOKUP(A149,Table3[customer_no],Table3[state_id],"NOT FOUND")</f>
        <v>R1011</v>
      </c>
      <c r="S149" s="34" cm="1">
        <f t="array" ref="S149">_xlfn.XLOOKUP(A149,Table3[customer_no],'Hospitalisation Details'!$F$2:$F$2344,"NOT FOUND")</f>
        <v>38313.129999999997</v>
      </c>
      <c r="T149" t="str">
        <f>_xlfn.XLOOKUP(A149,Table2[Customer ID],Table2[BMI_category],"NOT FOUND")</f>
        <v>Obesity</v>
      </c>
      <c r="U149" s="7">
        <f>_xlfn.XLOOKUP(A149,Table2[Customer ID],Table2[no of surgery],"NOT FOUND")</f>
        <v>0</v>
      </c>
      <c r="V149" t="str">
        <f>_xlfn.XLOOKUP(A149,Table2[Customer ID],Table2[smoker_missing],"NOT FOUND")</f>
        <v>yes</v>
      </c>
      <c r="W149" t="str">
        <f t="shared" si="2"/>
        <v>Normal</v>
      </c>
      <c r="X149" s="37">
        <f>SUM(Table5[[#This Row],[Title]:[Diabetes Level]])</f>
        <v>69785.2</v>
      </c>
    </row>
    <row r="150" spans="1:24" x14ac:dyDescent="0.25">
      <c r="A150" t="s">
        <v>2224</v>
      </c>
      <c r="B150" t="str">
        <f>VLOOKUP(A150,'Customer Names'!$A$2:$E$2336,3,FALSE)</f>
        <v>Mr.</v>
      </c>
      <c r="C150" t="str">
        <f>_xlfn.XLOOKUP(A150,$A$2:$A$2336,'Customer Names'!$D$2:$D$2336,"NOT FOUND")</f>
        <v>Denis</v>
      </c>
      <c r="D150" t="str">
        <f>_xlfn.XLOOKUP(A150,$A$2:$A$2336,'Customer Names'!$E$2:$E$2336,"NOT FOUND")</f>
        <v>Shanahan</v>
      </c>
      <c r="E150" cm="1">
        <f t="array" ref="E150">_xlfn.XLOOKUP(A150,$A$2:$A$2336,Table2[BMI],"NOT FOUND")</f>
        <v>35.75</v>
      </c>
      <c r="F150" cm="1">
        <f t="array" ref="F150">_xlfn.XLOOKUP(A150,$A$2:$A$2336,Table2[HBA1C],"NOT FOUND")</f>
        <v>4.1900000000000004</v>
      </c>
      <c r="G150" t="str" cm="1">
        <f t="array" ref="G150">_xlfn.XLOOKUP(A150,$A$2:$A$2336,Table2[Heart Issues],"NOT FOUND")</f>
        <v>No</v>
      </c>
      <c r="H150" t="str" cm="1">
        <f t="array" ref="H150">_xlfn.XLOOKUP(A150,$A$2:$A$2336,Table2[Any Transplants],"NOT FOUND")</f>
        <v>No</v>
      </c>
      <c r="I150" t="str" cm="1">
        <f t="array" ref="I150">_xlfn.XLOOKUP(A150,$A$2:$A$2336,Table2[Cancer history],"NOT FOUND")</f>
        <v>No</v>
      </c>
      <c r="J150" t="str">
        <f>_xlfn.XLOOKUP(A150,Table3[customer_no],Table3[month],"NOT FOUND")</f>
        <v>Oct</v>
      </c>
      <c r="K150" s="7">
        <f>_xlfn.XLOOKUP(A150,Table3[customer_no],Table3[year_average],"NOT FOUND")</f>
        <v>1989</v>
      </c>
      <c r="L150" cm="1">
        <f t="array" ref="L150">_xlfn.XLOOKUP(A150,Table3[customer_no],'Hospitalisation Details'!$D$2:$D$2344,"NOT FOUND")</f>
        <v>30</v>
      </c>
      <c r="M150" s="33">
        <f>_xlfn.XLOOKUP(A150,Table3[customer_no],Table3[dd/mm/yy],"NOT FOUND")</f>
        <v>32811</v>
      </c>
      <c r="N150">
        <f>_xlfn.XLOOKUP(A150,Table3[customer_no],Table3[age],"NOT FOUND")</f>
        <v>33</v>
      </c>
      <c r="O150" cm="1">
        <f t="array" ref="O150">_xlfn.XLOOKUP(A150,Table3[customer_no],'Hospitalisation Details'!$E$2:$E$2344,"NOT FOUND")</f>
        <v>1</v>
      </c>
      <c r="P150" t="str">
        <f>_xlfn.XLOOKUP(A150,Table3[customer_no],Table3[hsplt_handled],"NOT FOUND")</f>
        <v>tier - 1</v>
      </c>
      <c r="Q150" t="str">
        <f>_xlfn.XLOOKUP(A150,Table3[customer_no],Table3[city_handled],"NOT FOUND")</f>
        <v>tier - 2</v>
      </c>
      <c r="R150" t="str">
        <f>_xlfn.XLOOKUP(A150,Table3[customer_no],Table3[state_id],"NOT FOUND")</f>
        <v>R1013</v>
      </c>
      <c r="S150" s="34" cm="1">
        <f t="array" ref="S150">_xlfn.XLOOKUP(A150,Table3[customer_no],'Hospitalisation Details'!$F$2:$F$2344,"NOT FOUND")</f>
        <v>38282.75</v>
      </c>
      <c r="T150" t="str">
        <f>_xlfn.XLOOKUP(A150,Table2[Customer ID],Table2[BMI_category],"NOT FOUND")</f>
        <v>Obesity</v>
      </c>
      <c r="U150" s="7">
        <f>_xlfn.XLOOKUP(A150,Table2[Customer ID],Table2[no of surgery],"NOT FOUND")</f>
        <v>0</v>
      </c>
      <c r="V150" t="str">
        <f>_xlfn.XLOOKUP(A150,Table2[Customer ID],Table2[smoker_missing],"NOT FOUND")</f>
        <v>yes</v>
      </c>
      <c r="W150" t="str">
        <f t="shared" si="2"/>
        <v>Normal</v>
      </c>
      <c r="X150" s="37">
        <f>SUM(Table5[[#This Row],[Title]:[Diabetes Level]])</f>
        <v>73186.69</v>
      </c>
    </row>
    <row r="151" spans="1:24" x14ac:dyDescent="0.25">
      <c r="A151" t="s">
        <v>2223</v>
      </c>
      <c r="B151" t="str">
        <f>VLOOKUP(A151,'Customer Names'!$A$2:$E$2336,3,FALSE)</f>
        <v>Mr.</v>
      </c>
      <c r="C151" t="str">
        <f>_xlfn.XLOOKUP(A151,$A$2:$A$2336,'Customer Names'!$D$2:$D$2336,"NOT FOUND")</f>
        <v>Brian E</v>
      </c>
      <c r="D151" t="str">
        <f>_xlfn.XLOOKUP(A151,$A$2:$A$2336,'Customer Names'!$E$2:$E$2336,"NOT FOUND")</f>
        <v>Sutter</v>
      </c>
      <c r="E151" cm="1">
        <f t="array" ref="E151">_xlfn.XLOOKUP(A151,$A$2:$A$2336,Table2[BMI],"NOT FOUND")</f>
        <v>26.07</v>
      </c>
      <c r="F151" cm="1">
        <f t="array" ref="F151">_xlfn.XLOOKUP(A151,$A$2:$A$2336,Table2[HBA1C],"NOT FOUND")</f>
        <v>5.32</v>
      </c>
      <c r="G151" t="str" cm="1">
        <f t="array" ref="G151">_xlfn.XLOOKUP(A151,$A$2:$A$2336,Table2[Heart Issues],"NOT FOUND")</f>
        <v>No</v>
      </c>
      <c r="H151" t="str" cm="1">
        <f t="array" ref="H151">_xlfn.XLOOKUP(A151,$A$2:$A$2336,Table2[Any Transplants],"NOT FOUND")</f>
        <v>No</v>
      </c>
      <c r="I151" t="str" cm="1">
        <f t="array" ref="I151">_xlfn.XLOOKUP(A151,$A$2:$A$2336,Table2[Cancer history],"NOT FOUND")</f>
        <v>No</v>
      </c>
      <c r="J151" t="str">
        <f>_xlfn.XLOOKUP(A151,Table3[customer_no],Table3[month],"NOT FOUND")</f>
        <v>Aug</v>
      </c>
      <c r="K151" s="7">
        <f>_xlfn.XLOOKUP(A151,Table3[customer_no],Table3[year_average],"NOT FOUND")</f>
        <v>1980</v>
      </c>
      <c r="L151" cm="1">
        <f t="array" ref="L151">_xlfn.XLOOKUP(A151,Table3[customer_no],'Hospitalisation Details'!$D$2:$D$2344,"NOT FOUND")</f>
        <v>16</v>
      </c>
      <c r="M151" s="33">
        <f>_xlfn.XLOOKUP(A151,Table3[customer_no],Table3[dd/mm/yy],"NOT FOUND")</f>
        <v>29449</v>
      </c>
      <c r="N151">
        <f>_xlfn.XLOOKUP(A151,Table3[customer_no],Table3[age],"NOT FOUND")</f>
        <v>42</v>
      </c>
      <c r="O151" cm="1">
        <f t="array" ref="O151">_xlfn.XLOOKUP(A151,Table3[customer_no],'Hospitalisation Details'!$E$2:$E$2344,"NOT FOUND")</f>
        <v>1</v>
      </c>
      <c r="P151" t="str">
        <f>_xlfn.XLOOKUP(A151,Table3[customer_no],Table3[hsplt_handled],"NOT FOUND")</f>
        <v>tier - 1</v>
      </c>
      <c r="Q151" t="str">
        <f>_xlfn.XLOOKUP(A151,Table3[customer_no],Table3[city_handled],"NOT FOUND")</f>
        <v>tier - 2</v>
      </c>
      <c r="R151" t="str">
        <f>_xlfn.XLOOKUP(A151,Table3[customer_no],Table3[state_id],"NOT FOUND")</f>
        <v>R1013</v>
      </c>
      <c r="S151" s="34" cm="1">
        <f t="array" ref="S151">_xlfn.XLOOKUP(A151,Table3[customer_no],'Hospitalisation Details'!$F$2:$F$2344,"NOT FOUND")</f>
        <v>38245.589999999997</v>
      </c>
      <c r="T151" t="str">
        <f>_xlfn.XLOOKUP(A151,Table2[Customer ID],Table2[BMI_category],"NOT FOUND")</f>
        <v>Overweight</v>
      </c>
      <c r="U151" s="7">
        <f>_xlfn.XLOOKUP(A151,Table2[Customer ID],Table2[no of surgery],"NOT FOUND")</f>
        <v>0</v>
      </c>
      <c r="V151" t="str">
        <f>_xlfn.XLOOKUP(A151,Table2[Customer ID],Table2[smoker_missing],"NOT FOUND")</f>
        <v>yes</v>
      </c>
      <c r="W151" t="str">
        <f t="shared" si="2"/>
        <v>Normal</v>
      </c>
      <c r="X151" s="37">
        <f>SUM(Table5[[#This Row],[Title]:[Diabetes Level]])</f>
        <v>69764.98</v>
      </c>
    </row>
    <row r="152" spans="1:24" x14ac:dyDescent="0.25">
      <c r="A152" t="s">
        <v>2222</v>
      </c>
      <c r="B152" t="str">
        <f>VLOOKUP(A152,'Customer Names'!$A$2:$E$2336,3,FALSE)</f>
        <v>Ms.</v>
      </c>
      <c r="C152" t="str">
        <f>_xlfn.XLOOKUP(A152,$A$2:$A$2336,'Customer Names'!$D$2:$D$2336,"NOT FOUND")</f>
        <v>Bonnie</v>
      </c>
      <c r="D152" t="str">
        <f>_xlfn.XLOOKUP(A152,$A$2:$A$2336,'Customer Names'!$E$2:$E$2336,"NOT FOUND")</f>
        <v>Yesian</v>
      </c>
      <c r="E152" cm="1">
        <f t="array" ref="E152">_xlfn.XLOOKUP(A152,$A$2:$A$2336,Table2[BMI],"NOT FOUND")</f>
        <v>36.54</v>
      </c>
      <c r="F152" cm="1">
        <f t="array" ref="F152">_xlfn.XLOOKUP(A152,$A$2:$A$2336,Table2[HBA1C],"NOT FOUND")</f>
        <v>4.46</v>
      </c>
      <c r="G152" t="str" cm="1">
        <f t="array" ref="G152">_xlfn.XLOOKUP(A152,$A$2:$A$2336,Table2[Heart Issues],"NOT FOUND")</f>
        <v>yes</v>
      </c>
      <c r="H152" t="str" cm="1">
        <f t="array" ref="H152">_xlfn.XLOOKUP(A152,$A$2:$A$2336,Table2[Any Transplants],"NOT FOUND")</f>
        <v>No</v>
      </c>
      <c r="I152" t="str" cm="1">
        <f t="array" ref="I152">_xlfn.XLOOKUP(A152,$A$2:$A$2336,Table2[Cancer history],"NOT FOUND")</f>
        <v>No</v>
      </c>
      <c r="J152" t="str">
        <f>_xlfn.XLOOKUP(A152,Table3[customer_no],Table3[month],"NOT FOUND")</f>
        <v>Jun</v>
      </c>
      <c r="K152" s="7">
        <f>_xlfn.XLOOKUP(A152,Table3[customer_no],Table3[year_average],"NOT FOUND")</f>
        <v>1964</v>
      </c>
      <c r="L152" cm="1">
        <f t="array" ref="L152">_xlfn.XLOOKUP(A152,Table3[customer_no],'Hospitalisation Details'!$D$2:$D$2344,"NOT FOUND")</f>
        <v>16</v>
      </c>
      <c r="M152" s="33">
        <f>_xlfn.XLOOKUP(A152,Table3[customer_no],Table3[dd/mm/yy],"NOT FOUND")</f>
        <v>23544</v>
      </c>
      <c r="N152">
        <f>_xlfn.XLOOKUP(A152,Table3[customer_no],Table3[age],"NOT FOUND")</f>
        <v>58</v>
      </c>
      <c r="O152" cm="1">
        <f t="array" ref="O152">_xlfn.XLOOKUP(A152,Table3[customer_no],'Hospitalisation Details'!$E$2:$E$2344,"NOT FOUND")</f>
        <v>0</v>
      </c>
      <c r="P152" t="str">
        <f>_xlfn.XLOOKUP(A152,Table3[customer_no],Table3[hsplt_handled],"NOT FOUND")</f>
        <v>tier - 2</v>
      </c>
      <c r="Q152" t="str">
        <f>_xlfn.XLOOKUP(A152,Table3[customer_no],Table3[city_handled],"NOT FOUND")</f>
        <v>tier - 3</v>
      </c>
      <c r="R152" t="str">
        <f>_xlfn.XLOOKUP(A152,Table3[customer_no],Table3[state_id],"NOT FOUND")</f>
        <v>R1011</v>
      </c>
      <c r="S152" s="34" cm="1">
        <f t="array" ref="S152">_xlfn.XLOOKUP(A152,Table3[customer_no],'Hospitalisation Details'!$F$2:$F$2344,"NOT FOUND")</f>
        <v>38241.74</v>
      </c>
      <c r="T152" t="str">
        <f>_xlfn.XLOOKUP(A152,Table2[Customer ID],Table2[BMI_category],"NOT FOUND")</f>
        <v>Obesity</v>
      </c>
      <c r="U152" s="7">
        <f>_xlfn.XLOOKUP(A152,Table2[Customer ID],Table2[no of surgery],"NOT FOUND")</f>
        <v>1</v>
      </c>
      <c r="V152" t="str">
        <f>_xlfn.XLOOKUP(A152,Table2[Customer ID],Table2[smoker_missing],"NOT FOUND")</f>
        <v>yes</v>
      </c>
      <c r="W152" t="str">
        <f t="shared" si="2"/>
        <v>Normal</v>
      </c>
      <c r="X152" s="37">
        <f>SUM(Table5[[#This Row],[Title]:[Diabetes Level]])</f>
        <v>63865.74</v>
      </c>
    </row>
    <row r="153" spans="1:24" x14ac:dyDescent="0.25">
      <c r="A153" t="s">
        <v>2221</v>
      </c>
      <c r="B153" t="str">
        <f>VLOOKUP(A153,'Customer Names'!$A$2:$E$2336,3,FALSE)</f>
        <v>Mr.</v>
      </c>
      <c r="C153" t="str">
        <f>_xlfn.XLOOKUP(A153,$A$2:$A$2336,'Customer Names'!$D$2:$D$2336,"NOT FOUND")</f>
        <v>Michael P</v>
      </c>
      <c r="D153" t="str">
        <f>_xlfn.XLOOKUP(A153,$A$2:$A$2336,'Customer Names'!$E$2:$E$2336,"NOT FOUND")</f>
        <v>Meers</v>
      </c>
      <c r="E153" cm="1">
        <f t="array" ref="E153">_xlfn.XLOOKUP(A153,$A$2:$A$2336,Table2[BMI],"NOT FOUND")</f>
        <v>51.64</v>
      </c>
      <c r="F153" cm="1">
        <f t="array" ref="F153">_xlfn.XLOOKUP(A153,$A$2:$A$2336,Table2[HBA1C],"NOT FOUND")</f>
        <v>5.65</v>
      </c>
      <c r="G153" t="str" cm="1">
        <f t="array" ref="G153">_xlfn.XLOOKUP(A153,$A$2:$A$2336,Table2[Heart Issues],"NOT FOUND")</f>
        <v>No</v>
      </c>
      <c r="H153" t="str" cm="1">
        <f t="array" ref="H153">_xlfn.XLOOKUP(A153,$A$2:$A$2336,Table2[Any Transplants],"NOT FOUND")</f>
        <v>No</v>
      </c>
      <c r="I153" t="str" cm="1">
        <f t="array" ref="I153">_xlfn.XLOOKUP(A153,$A$2:$A$2336,Table2[Cancer history],"NOT FOUND")</f>
        <v>No</v>
      </c>
      <c r="J153" t="str">
        <f>_xlfn.XLOOKUP(A153,Table3[customer_no],Table3[month],"NOT FOUND")</f>
        <v>Sep</v>
      </c>
      <c r="K153" s="7">
        <f>_xlfn.XLOOKUP(A153,Table3[customer_no],Table3[year_average],"NOT FOUND")</f>
        <v>1989</v>
      </c>
      <c r="L153" cm="1">
        <f t="array" ref="L153">_xlfn.XLOOKUP(A153,Table3[customer_no],'Hospitalisation Details'!$D$2:$D$2344,"NOT FOUND")</f>
        <v>8</v>
      </c>
      <c r="M153" s="33">
        <f>_xlfn.XLOOKUP(A153,Table3[customer_no],Table3[dd/mm/yy],"NOT FOUND")</f>
        <v>32759</v>
      </c>
      <c r="N153">
        <f>_xlfn.XLOOKUP(A153,Table3[customer_no],Table3[age],"NOT FOUND")</f>
        <v>33</v>
      </c>
      <c r="O153" cm="1">
        <f t="array" ref="O153">_xlfn.XLOOKUP(A153,Table3[customer_no],'Hospitalisation Details'!$E$2:$E$2344,"NOT FOUND")</f>
        <v>3</v>
      </c>
      <c r="P153" t="str">
        <f>_xlfn.XLOOKUP(A153,Table3[customer_no],Table3[hsplt_handled],"NOT FOUND")</f>
        <v>tier - 2</v>
      </c>
      <c r="Q153" t="str">
        <f>_xlfn.XLOOKUP(A153,Table3[customer_no],Table3[city_handled],"NOT FOUND")</f>
        <v>tier - 3</v>
      </c>
      <c r="R153" t="str">
        <f>_xlfn.XLOOKUP(A153,Table3[customer_no],Table3[state_id],"NOT FOUND")</f>
        <v>R1011</v>
      </c>
      <c r="S153" s="34" cm="1">
        <f t="array" ref="S153">_xlfn.XLOOKUP(A153,Table3[customer_no],'Hospitalisation Details'!$F$2:$F$2344,"NOT FOUND")</f>
        <v>38237.339999999997</v>
      </c>
      <c r="T153" t="str">
        <f>_xlfn.XLOOKUP(A153,Table2[Customer ID],Table2[BMI_category],"NOT FOUND")</f>
        <v>Obesity</v>
      </c>
      <c r="U153" s="7">
        <f>_xlfn.XLOOKUP(A153,Table2[Customer ID],Table2[no of surgery],"NOT FOUND")</f>
        <v>0</v>
      </c>
      <c r="V153" t="str">
        <f>_xlfn.XLOOKUP(A153,Table2[Customer ID],Table2[smoker_missing],"NOT FOUND")</f>
        <v>yes</v>
      </c>
      <c r="W153" t="str">
        <f t="shared" si="2"/>
        <v>Normal</v>
      </c>
      <c r="X153" s="37">
        <f>SUM(Table5[[#This Row],[Title]:[Diabetes Level]])</f>
        <v>73086.63</v>
      </c>
    </row>
    <row r="154" spans="1:24" x14ac:dyDescent="0.25">
      <c r="A154" t="s">
        <v>2220</v>
      </c>
      <c r="B154" t="str">
        <f>VLOOKUP(A154,'Customer Names'!$A$2:$E$2336,3,FALSE)</f>
        <v>Mr.</v>
      </c>
      <c r="C154" t="str">
        <f>_xlfn.XLOOKUP(A154,$A$2:$A$2336,'Customer Names'!$D$2:$D$2336,"NOT FOUND")</f>
        <v>Paul</v>
      </c>
      <c r="D154" t="str">
        <f>_xlfn.XLOOKUP(A154,$A$2:$A$2336,'Customer Names'!$E$2:$E$2336,"NOT FOUND")</f>
        <v>Conlon</v>
      </c>
      <c r="E154" cm="1">
        <f t="array" ref="E154">_xlfn.XLOOKUP(A154,$A$2:$A$2336,Table2[BMI],"NOT FOUND")</f>
        <v>42.83</v>
      </c>
      <c r="F154" cm="1">
        <f t="array" ref="F154">_xlfn.XLOOKUP(A154,$A$2:$A$2336,Table2[HBA1C],"NOT FOUND")</f>
        <v>6.04</v>
      </c>
      <c r="G154" t="str" cm="1">
        <f t="array" ref="G154">_xlfn.XLOOKUP(A154,$A$2:$A$2336,Table2[Heart Issues],"NOT FOUND")</f>
        <v>No</v>
      </c>
      <c r="H154" t="str" cm="1">
        <f t="array" ref="H154">_xlfn.XLOOKUP(A154,$A$2:$A$2336,Table2[Any Transplants],"NOT FOUND")</f>
        <v>No</v>
      </c>
      <c r="I154" t="str" cm="1">
        <f t="array" ref="I154">_xlfn.XLOOKUP(A154,$A$2:$A$2336,Table2[Cancer history],"NOT FOUND")</f>
        <v>No</v>
      </c>
      <c r="J154" t="str">
        <f>_xlfn.XLOOKUP(A154,Table3[customer_no],Table3[month],"NOT FOUND")</f>
        <v>Nov</v>
      </c>
      <c r="K154" s="7">
        <f>_xlfn.XLOOKUP(A154,Table3[customer_no],Table3[year_average],"NOT FOUND")</f>
        <v>1972</v>
      </c>
      <c r="L154" cm="1">
        <f t="array" ref="L154">_xlfn.XLOOKUP(A154,Table3[customer_no],'Hospitalisation Details'!$D$2:$D$2344,"NOT FOUND")</f>
        <v>19</v>
      </c>
      <c r="M154" s="33">
        <f>_xlfn.XLOOKUP(A154,Table3[customer_no],Table3[dd/mm/yy],"NOT FOUND")</f>
        <v>26622</v>
      </c>
      <c r="N154">
        <f>_xlfn.XLOOKUP(A154,Table3[customer_no],Table3[age],"NOT FOUND")</f>
        <v>50</v>
      </c>
      <c r="O154" cm="1">
        <f t="array" ref="O154">_xlfn.XLOOKUP(A154,Table3[customer_no],'Hospitalisation Details'!$E$2:$E$2344,"NOT FOUND")</f>
        <v>0</v>
      </c>
      <c r="P154" t="str">
        <f>_xlfn.XLOOKUP(A154,Table3[customer_no],Table3[hsplt_handled],"NOT FOUND")</f>
        <v>tier - 2</v>
      </c>
      <c r="Q154" t="str">
        <f>_xlfn.XLOOKUP(A154,Table3[customer_no],Table3[city_handled],"NOT FOUND")</f>
        <v>tier - 2</v>
      </c>
      <c r="R154" t="str">
        <f>_xlfn.XLOOKUP(A154,Table3[customer_no],Table3[state_id],"NOT FOUND")</f>
        <v>R1011</v>
      </c>
      <c r="S154" s="34" cm="1">
        <f t="array" ref="S154">_xlfn.XLOOKUP(A154,Table3[customer_no],'Hospitalisation Details'!$F$2:$F$2344,"NOT FOUND")</f>
        <v>38189.1</v>
      </c>
      <c r="T154" t="str">
        <f>_xlfn.XLOOKUP(A154,Table2[Customer ID],Table2[BMI_category],"NOT FOUND")</f>
        <v>Obesity</v>
      </c>
      <c r="U154" s="7">
        <f>_xlfn.XLOOKUP(A154,Table2[Customer ID],Table2[no of surgery],"NOT FOUND")</f>
        <v>2</v>
      </c>
      <c r="V154" t="str">
        <f>_xlfn.XLOOKUP(A154,Table2[Customer ID],Table2[smoker_missing],"NOT FOUND")</f>
        <v>yes</v>
      </c>
      <c r="W154" t="str">
        <f t="shared" si="2"/>
        <v>Prediabetes</v>
      </c>
      <c r="X154" s="37">
        <f>SUM(Table5[[#This Row],[Title]:[Diabetes Level]])</f>
        <v>66902.97</v>
      </c>
    </row>
    <row r="155" spans="1:24" x14ac:dyDescent="0.25">
      <c r="A155" t="s">
        <v>2219</v>
      </c>
      <c r="B155" t="str">
        <f>VLOOKUP(A155,'Customer Names'!$A$2:$E$2336,3,FALSE)</f>
        <v>Mr.</v>
      </c>
      <c r="C155" t="str">
        <f>_xlfn.XLOOKUP(A155,$A$2:$A$2336,'Customer Names'!$D$2:$D$2336,"NOT FOUND")</f>
        <v>Michael</v>
      </c>
      <c r="D155" t="str">
        <f>_xlfn.XLOOKUP(A155,$A$2:$A$2336,'Customer Names'!$E$2:$E$2336,"NOT FOUND")</f>
        <v>Arnstein</v>
      </c>
      <c r="E155" cm="1">
        <f t="array" ref="E155">_xlfn.XLOOKUP(A155,$A$2:$A$2336,Table2[BMI],"NOT FOUND")</f>
        <v>40.15</v>
      </c>
      <c r="F155" cm="1">
        <f t="array" ref="F155">_xlfn.XLOOKUP(A155,$A$2:$A$2336,Table2[HBA1C],"NOT FOUND")</f>
        <v>5.76</v>
      </c>
      <c r="G155" t="str" cm="1">
        <f t="array" ref="G155">_xlfn.XLOOKUP(A155,$A$2:$A$2336,Table2[Heart Issues],"NOT FOUND")</f>
        <v>No</v>
      </c>
      <c r="H155" t="str" cm="1">
        <f t="array" ref="H155">_xlfn.XLOOKUP(A155,$A$2:$A$2336,Table2[Any Transplants],"NOT FOUND")</f>
        <v>No</v>
      </c>
      <c r="I155" t="str" cm="1">
        <f t="array" ref="I155">_xlfn.XLOOKUP(A155,$A$2:$A$2336,Table2[Cancer history],"NOT FOUND")</f>
        <v>No</v>
      </c>
      <c r="J155" t="str">
        <f>_xlfn.XLOOKUP(A155,Table3[customer_no],Table3[month],"NOT FOUND")</f>
        <v>Jul</v>
      </c>
      <c r="K155" s="7">
        <f>_xlfn.XLOOKUP(A155,Table3[customer_no],Table3[year_average],"NOT FOUND")</f>
        <v>1998</v>
      </c>
      <c r="L155" cm="1">
        <f t="array" ref="L155">_xlfn.XLOOKUP(A155,Table3[customer_no],'Hospitalisation Details'!$D$2:$D$2344,"NOT FOUND")</f>
        <v>29</v>
      </c>
      <c r="M155" s="33">
        <f>_xlfn.XLOOKUP(A155,Table3[customer_no],Table3[dd/mm/yy],"NOT FOUND")</f>
        <v>36005</v>
      </c>
      <c r="N155">
        <f>_xlfn.XLOOKUP(A155,Table3[customer_no],Table3[age],"NOT FOUND")</f>
        <v>24</v>
      </c>
      <c r="O155" cm="1">
        <f t="array" ref="O155">_xlfn.XLOOKUP(A155,Table3[customer_no],'Hospitalisation Details'!$E$2:$E$2344,"NOT FOUND")</f>
        <v>0</v>
      </c>
      <c r="P155" t="str">
        <f>_xlfn.XLOOKUP(A155,Table3[customer_no],Table3[hsplt_handled],"NOT FOUND")</f>
        <v>tier - 1</v>
      </c>
      <c r="Q155" t="str">
        <f>_xlfn.XLOOKUP(A155,Table3[customer_no],Table3[city_handled],"NOT FOUND")</f>
        <v>tier - 3</v>
      </c>
      <c r="R155" t="str">
        <f>_xlfn.XLOOKUP(A155,Table3[customer_no],Table3[state_id],"NOT FOUND")</f>
        <v>R1013</v>
      </c>
      <c r="S155" s="34" cm="1">
        <f t="array" ref="S155">_xlfn.XLOOKUP(A155,Table3[customer_no],'Hospitalisation Details'!$F$2:$F$2344,"NOT FOUND")</f>
        <v>38126.25</v>
      </c>
      <c r="T155" t="str">
        <f>_xlfn.XLOOKUP(A155,Table2[Customer ID],Table2[BMI_category],"NOT FOUND")</f>
        <v>Obesity</v>
      </c>
      <c r="U155" s="7">
        <f>_xlfn.XLOOKUP(A155,Table2[Customer ID],Table2[no of surgery],"NOT FOUND")</f>
        <v>1</v>
      </c>
      <c r="V155" t="str">
        <f>_xlfn.XLOOKUP(A155,Table2[Customer ID],Table2[smoker_missing],"NOT FOUND")</f>
        <v>yes</v>
      </c>
      <c r="W155" t="str">
        <f t="shared" si="2"/>
        <v>Prediabetes</v>
      </c>
      <c r="X155" s="37">
        <f>SUM(Table5[[#This Row],[Title]:[Diabetes Level]])</f>
        <v>76229.16</v>
      </c>
    </row>
    <row r="156" spans="1:24" x14ac:dyDescent="0.25">
      <c r="A156" t="s">
        <v>2218</v>
      </c>
      <c r="B156" t="str">
        <f>VLOOKUP(A156,'Customer Names'!$A$2:$E$2336,3,FALSE)</f>
        <v>Mr.</v>
      </c>
      <c r="C156" t="str">
        <f>_xlfn.XLOOKUP(A156,$A$2:$A$2336,'Customer Names'!$D$2:$D$2336,"NOT FOUND")</f>
        <v>Samuel</v>
      </c>
      <c r="D156" t="str">
        <f>_xlfn.XLOOKUP(A156,$A$2:$A$2336,'Customer Names'!$E$2:$E$2336,"NOT FOUND")</f>
        <v>Jurek</v>
      </c>
      <c r="E156" cm="1">
        <f t="array" ref="E156">_xlfn.XLOOKUP(A156,$A$2:$A$2336,Table2[BMI],"NOT FOUND")</f>
        <v>27.8</v>
      </c>
      <c r="F156" cm="1">
        <f t="array" ref="F156">_xlfn.XLOOKUP(A156,$A$2:$A$2336,Table2[HBA1C],"NOT FOUND")</f>
        <v>4.3600000000000003</v>
      </c>
      <c r="G156" t="str" cm="1">
        <f t="array" ref="G156">_xlfn.XLOOKUP(A156,$A$2:$A$2336,Table2[Heart Issues],"NOT FOUND")</f>
        <v>No</v>
      </c>
      <c r="H156" t="str" cm="1">
        <f t="array" ref="H156">_xlfn.XLOOKUP(A156,$A$2:$A$2336,Table2[Any Transplants],"NOT FOUND")</f>
        <v>No</v>
      </c>
      <c r="I156" t="str" cm="1">
        <f t="array" ref="I156">_xlfn.XLOOKUP(A156,$A$2:$A$2336,Table2[Cancer history],"NOT FOUND")</f>
        <v>Yes</v>
      </c>
      <c r="J156" t="str">
        <f>_xlfn.XLOOKUP(A156,Table3[customer_no],Table3[month],"NOT FOUND")</f>
        <v>Sep</v>
      </c>
      <c r="K156" s="7">
        <f>_xlfn.XLOOKUP(A156,Table3[customer_no],Table3[year_average],"NOT FOUND")</f>
        <v>1979</v>
      </c>
      <c r="L156" cm="1">
        <f t="array" ref="L156">_xlfn.XLOOKUP(A156,Table3[customer_no],'Hospitalisation Details'!$D$2:$D$2344,"NOT FOUND")</f>
        <v>9</v>
      </c>
      <c r="M156" s="33">
        <f>_xlfn.XLOOKUP(A156,Table3[customer_no],Table3[dd/mm/yy],"NOT FOUND")</f>
        <v>29107</v>
      </c>
      <c r="N156">
        <f>_xlfn.XLOOKUP(A156,Table3[customer_no],Table3[age],"NOT FOUND")</f>
        <v>43</v>
      </c>
      <c r="O156" cm="1">
        <f t="array" ref="O156">_xlfn.XLOOKUP(A156,Table3[customer_no],'Hospitalisation Details'!$E$2:$E$2344,"NOT FOUND")</f>
        <v>0</v>
      </c>
      <c r="P156" t="str">
        <f>_xlfn.XLOOKUP(A156,Table3[customer_no],Table3[hsplt_handled],"NOT FOUND")</f>
        <v>tier - 1</v>
      </c>
      <c r="Q156" t="str">
        <f>_xlfn.XLOOKUP(A156,Table3[customer_no],Table3[city_handled],"NOT FOUND")</f>
        <v>tier - 2</v>
      </c>
      <c r="R156" t="str">
        <f>_xlfn.XLOOKUP(A156,Table3[customer_no],Table3[state_id],"NOT FOUND")</f>
        <v>R1011</v>
      </c>
      <c r="S156" s="34" cm="1">
        <f t="array" ref="S156">_xlfn.XLOOKUP(A156,Table3[customer_no],'Hospitalisation Details'!$F$2:$F$2344,"NOT FOUND")</f>
        <v>37829.72</v>
      </c>
      <c r="T156" t="str">
        <f>_xlfn.XLOOKUP(A156,Table2[Customer ID],Table2[BMI_category],"NOT FOUND")</f>
        <v>Overweight</v>
      </c>
      <c r="U156" s="7">
        <f>_xlfn.XLOOKUP(A156,Table2[Customer ID],Table2[no of surgery],"NOT FOUND")</f>
        <v>1</v>
      </c>
      <c r="V156" t="str">
        <f>_xlfn.XLOOKUP(A156,Table2[Customer ID],Table2[smoker_missing],"NOT FOUND")</f>
        <v>yes</v>
      </c>
      <c r="W156" t="str">
        <f t="shared" si="2"/>
        <v>Normal</v>
      </c>
      <c r="X156" s="37">
        <f>SUM(Table5[[#This Row],[Title]:[Diabetes Level]])</f>
        <v>69000.88</v>
      </c>
    </row>
    <row r="157" spans="1:24" x14ac:dyDescent="0.25">
      <c r="A157" t="s">
        <v>2217</v>
      </c>
      <c r="B157" t="str">
        <f>VLOOKUP(A157,'Customer Names'!$A$2:$E$2336,3,FALSE)</f>
        <v>Mr.</v>
      </c>
      <c r="C157" t="str">
        <f>_xlfn.XLOOKUP(A157,$A$2:$A$2336,'Customer Names'!$D$2:$D$2336,"NOT FOUND")</f>
        <v>Matthew</v>
      </c>
      <c r="D157" t="str">
        <f>_xlfn.XLOOKUP(A157,$A$2:$A$2336,'Customer Names'!$E$2:$E$2336,"NOT FOUND")</f>
        <v>Thill</v>
      </c>
      <c r="E157" cm="1">
        <f t="array" ref="E157">_xlfn.XLOOKUP(A157,$A$2:$A$2336,Table2[BMI],"NOT FOUND")</f>
        <v>45.81</v>
      </c>
      <c r="F157" cm="1">
        <f t="array" ref="F157">_xlfn.XLOOKUP(A157,$A$2:$A$2336,Table2[HBA1C],"NOT FOUND")</f>
        <v>4.76</v>
      </c>
      <c r="G157" t="str" cm="1">
        <f t="array" ref="G157">_xlfn.XLOOKUP(A157,$A$2:$A$2336,Table2[Heart Issues],"NOT FOUND")</f>
        <v>yes</v>
      </c>
      <c r="H157" t="str" cm="1">
        <f t="array" ref="H157">_xlfn.XLOOKUP(A157,$A$2:$A$2336,Table2[Any Transplants],"NOT FOUND")</f>
        <v>No</v>
      </c>
      <c r="I157" t="str" cm="1">
        <f t="array" ref="I157">_xlfn.XLOOKUP(A157,$A$2:$A$2336,Table2[Cancer history],"NOT FOUND")</f>
        <v>Yes</v>
      </c>
      <c r="J157" t="str">
        <f>_xlfn.XLOOKUP(A157,Table3[customer_no],Table3[month],"NOT FOUND")</f>
        <v>Jul</v>
      </c>
      <c r="K157" s="7">
        <f>_xlfn.XLOOKUP(A157,Table3[customer_no],Table3[year_average],"NOT FOUND")</f>
        <v>1983</v>
      </c>
      <c r="L157" cm="1">
        <f t="array" ref="L157">_xlfn.XLOOKUP(A157,Table3[customer_no],'Hospitalisation Details'!$D$2:$D$2344,"NOT FOUND")</f>
        <v>26</v>
      </c>
      <c r="M157" s="33">
        <f>_xlfn.XLOOKUP(A157,Table3[customer_no],Table3[dd/mm/yy],"NOT FOUND")</f>
        <v>30523</v>
      </c>
      <c r="N157">
        <f>_xlfn.XLOOKUP(A157,Table3[customer_no],Table3[age],"NOT FOUND")</f>
        <v>39</v>
      </c>
      <c r="O157" cm="1">
        <f t="array" ref="O157">_xlfn.XLOOKUP(A157,Table3[customer_no],'Hospitalisation Details'!$E$2:$E$2344,"NOT FOUND")</f>
        <v>3</v>
      </c>
      <c r="P157" t="str">
        <f>_xlfn.XLOOKUP(A157,Table3[customer_no],Table3[hsplt_handled],"NOT FOUND")</f>
        <v>tier - 2</v>
      </c>
      <c r="Q157" t="str">
        <f>_xlfn.XLOOKUP(A157,Table3[customer_no],Table3[city_handled],"NOT FOUND")</f>
        <v>tier - 2</v>
      </c>
      <c r="R157" t="str">
        <f>_xlfn.XLOOKUP(A157,Table3[customer_no],Table3[state_id],"NOT FOUND")</f>
        <v>R1011</v>
      </c>
      <c r="S157" s="34" cm="1">
        <f t="array" ref="S157">_xlfn.XLOOKUP(A157,Table3[customer_no],'Hospitalisation Details'!$F$2:$F$2344,"NOT FOUND")</f>
        <v>37800.980000000003</v>
      </c>
      <c r="T157" t="str">
        <f>_xlfn.XLOOKUP(A157,Table2[Customer ID],Table2[BMI_category],"NOT FOUND")</f>
        <v>Obesity</v>
      </c>
      <c r="U157" s="7">
        <f>_xlfn.XLOOKUP(A157,Table2[Customer ID],Table2[no of surgery],"NOT FOUND")</f>
        <v>1</v>
      </c>
      <c r="V157" t="str">
        <f>_xlfn.XLOOKUP(A157,Table2[Customer ID],Table2[smoker_missing],"NOT FOUND")</f>
        <v>yes</v>
      </c>
      <c r="W157" t="str">
        <f t="shared" si="2"/>
        <v>Normal</v>
      </c>
      <c r="X157" s="37">
        <f>SUM(Table5[[#This Row],[Title]:[Diabetes Level]])</f>
        <v>70426.55</v>
      </c>
    </row>
    <row r="158" spans="1:24" x14ac:dyDescent="0.25">
      <c r="A158" t="s">
        <v>2216</v>
      </c>
      <c r="B158" t="str">
        <f>VLOOKUP(A158,'Customer Names'!$A$2:$E$2336,3,FALSE)</f>
        <v>Mr.</v>
      </c>
      <c r="C158" t="str">
        <f>_xlfn.XLOOKUP(A158,$A$2:$A$2336,'Customer Names'!$D$2:$D$2336,"NOT FOUND")</f>
        <v>Daniel</v>
      </c>
      <c r="D158" t="str">
        <f>_xlfn.XLOOKUP(A158,$A$2:$A$2336,'Customer Names'!$E$2:$E$2336,"NOT FOUND")</f>
        <v>Glaz</v>
      </c>
      <c r="E158" cm="1">
        <f t="array" ref="E158">_xlfn.XLOOKUP(A158,$A$2:$A$2336,Table2[BMI],"NOT FOUND")</f>
        <v>34.43</v>
      </c>
      <c r="F158" cm="1">
        <f t="array" ref="F158">_xlfn.XLOOKUP(A158,$A$2:$A$2336,Table2[HBA1C],"NOT FOUND")</f>
        <v>10.82</v>
      </c>
      <c r="G158" t="str" cm="1">
        <f t="array" ref="G158">_xlfn.XLOOKUP(A158,$A$2:$A$2336,Table2[Heart Issues],"NOT FOUND")</f>
        <v>yes</v>
      </c>
      <c r="H158" t="str" cm="1">
        <f t="array" ref="H158">_xlfn.XLOOKUP(A158,$A$2:$A$2336,Table2[Any Transplants],"NOT FOUND")</f>
        <v>No</v>
      </c>
      <c r="I158" t="str" cm="1">
        <f t="array" ref="I158">_xlfn.XLOOKUP(A158,$A$2:$A$2336,Table2[Cancer history],"NOT FOUND")</f>
        <v>No</v>
      </c>
      <c r="J158" t="str">
        <f>_xlfn.XLOOKUP(A158,Table3[customer_no],Table3[month],"NOT FOUND")</f>
        <v>Aug</v>
      </c>
      <c r="K158" s="7">
        <f>_xlfn.XLOOKUP(A158,Table3[customer_no],Table3[year_average],"NOT FOUND")</f>
        <v>1986</v>
      </c>
      <c r="L158" cm="1">
        <f t="array" ref="L158">_xlfn.XLOOKUP(A158,Table3[customer_no],'Hospitalisation Details'!$D$2:$D$2344,"NOT FOUND")</f>
        <v>15</v>
      </c>
      <c r="M158" s="33">
        <f>_xlfn.XLOOKUP(A158,Table3[customer_no],Table3[dd/mm/yy],"NOT FOUND")</f>
        <v>31639</v>
      </c>
      <c r="N158">
        <f>_xlfn.XLOOKUP(A158,Table3[customer_no],Table3[age],"NOT FOUND")</f>
        <v>36</v>
      </c>
      <c r="O158" cm="1">
        <f t="array" ref="O158">_xlfn.XLOOKUP(A158,Table3[customer_no],'Hospitalisation Details'!$E$2:$E$2344,"NOT FOUND")</f>
        <v>0</v>
      </c>
      <c r="P158" t="str">
        <f>_xlfn.XLOOKUP(A158,Table3[customer_no],Table3[hsplt_handled],"NOT FOUND")</f>
        <v>tier - 1</v>
      </c>
      <c r="Q158" t="str">
        <f>_xlfn.XLOOKUP(A158,Table3[customer_no],Table3[city_handled],"NOT FOUND")</f>
        <v>tier - 1</v>
      </c>
      <c r="R158" t="str">
        <f>_xlfn.XLOOKUP(A158,Table3[customer_no],Table3[state_id],"NOT FOUND")</f>
        <v>R1013</v>
      </c>
      <c r="S158" s="34" cm="1">
        <f t="array" ref="S158">_xlfn.XLOOKUP(A158,Table3[customer_no],'Hospitalisation Details'!$F$2:$F$2344,"NOT FOUND")</f>
        <v>37742.58</v>
      </c>
      <c r="T158" t="str">
        <f>_xlfn.XLOOKUP(A158,Table2[Customer ID],Table2[BMI_category],"NOT FOUND")</f>
        <v>Obesity</v>
      </c>
      <c r="U158" s="7">
        <f>_xlfn.XLOOKUP(A158,Table2[Customer ID],Table2[no of surgery],"NOT FOUND")</f>
        <v>1</v>
      </c>
      <c r="V158" t="str">
        <f>_xlfn.XLOOKUP(A158,Table2[Customer ID],Table2[smoker_missing],"NOT FOUND")</f>
        <v>yes</v>
      </c>
      <c r="W158" t="str">
        <f t="shared" si="2"/>
        <v>Diabetes</v>
      </c>
      <c r="X158" s="37">
        <f>SUM(Table5[[#This Row],[Title]:[Diabetes Level]])</f>
        <v>71464.83</v>
      </c>
    </row>
    <row r="159" spans="1:24" x14ac:dyDescent="0.25">
      <c r="A159" t="s">
        <v>2215</v>
      </c>
      <c r="B159" t="str">
        <f>VLOOKUP(A159,'Customer Names'!$A$2:$E$2336,3,FALSE)</f>
        <v>Ms.</v>
      </c>
      <c r="C159" t="str">
        <f>_xlfn.XLOOKUP(A159,$A$2:$A$2336,'Customer Names'!$D$2:$D$2336,"NOT FOUND")</f>
        <v>Syndy</v>
      </c>
      <c r="D159" t="str">
        <f>_xlfn.XLOOKUP(A159,$A$2:$A$2336,'Customer Names'!$E$2:$E$2336,"NOT FOUND")</f>
        <v>Sampson</v>
      </c>
      <c r="E159" cm="1">
        <f t="array" ref="E159">_xlfn.XLOOKUP(A159,$A$2:$A$2336,Table2[BMI],"NOT FOUND")</f>
        <v>41.33</v>
      </c>
      <c r="F159" cm="1">
        <f t="array" ref="F159">_xlfn.XLOOKUP(A159,$A$2:$A$2336,Table2[HBA1C],"NOT FOUND")</f>
        <v>4.01</v>
      </c>
      <c r="G159" t="str" cm="1">
        <f t="array" ref="G159">_xlfn.XLOOKUP(A159,$A$2:$A$2336,Table2[Heart Issues],"NOT FOUND")</f>
        <v>yes</v>
      </c>
      <c r="H159" t="str" cm="1">
        <f t="array" ref="H159">_xlfn.XLOOKUP(A159,$A$2:$A$2336,Table2[Any Transplants],"NOT FOUND")</f>
        <v>No</v>
      </c>
      <c r="I159" t="str" cm="1">
        <f t="array" ref="I159">_xlfn.XLOOKUP(A159,$A$2:$A$2336,Table2[Cancer history],"NOT FOUND")</f>
        <v>No</v>
      </c>
      <c r="J159" t="str">
        <f>_xlfn.XLOOKUP(A159,Table3[customer_no],Table3[month],"NOT FOUND")</f>
        <v>Sep</v>
      </c>
      <c r="K159" s="7">
        <f>_xlfn.XLOOKUP(A159,Table3[customer_no],Table3[year_average],"NOT FOUND")</f>
        <v>1976</v>
      </c>
      <c r="L159" cm="1">
        <f t="array" ref="L159">_xlfn.XLOOKUP(A159,Table3[customer_no],'Hospitalisation Details'!$D$2:$D$2344,"NOT FOUND")</f>
        <v>18</v>
      </c>
      <c r="M159" s="33">
        <f>_xlfn.XLOOKUP(A159,Table3[customer_no],Table3[dd/mm/yy],"NOT FOUND")</f>
        <v>28021</v>
      </c>
      <c r="N159">
        <f>_xlfn.XLOOKUP(A159,Table3[customer_no],Table3[age],"NOT FOUND")</f>
        <v>46</v>
      </c>
      <c r="O159" cm="1">
        <f t="array" ref="O159">_xlfn.XLOOKUP(A159,Table3[customer_no],'Hospitalisation Details'!$E$2:$E$2344,"NOT FOUND")</f>
        <v>2</v>
      </c>
      <c r="P159" t="str">
        <f>_xlfn.XLOOKUP(A159,Table3[customer_no],Table3[hsplt_handled],"NOT FOUND")</f>
        <v>tier - 2</v>
      </c>
      <c r="Q159" t="str">
        <f>_xlfn.XLOOKUP(A159,Table3[customer_no],Table3[city_handled],"NOT FOUND")</f>
        <v>tier - 2</v>
      </c>
      <c r="R159" t="str">
        <f>_xlfn.XLOOKUP(A159,Table3[customer_no],Table3[state_id],"NOT FOUND")</f>
        <v>R1011</v>
      </c>
      <c r="S159" s="34" cm="1">
        <f t="array" ref="S159">_xlfn.XLOOKUP(A159,Table3[customer_no],'Hospitalisation Details'!$F$2:$F$2344,"NOT FOUND")</f>
        <v>37735.199999999997</v>
      </c>
      <c r="T159" t="str">
        <f>_xlfn.XLOOKUP(A159,Table2[Customer ID],Table2[BMI_category],"NOT FOUND")</f>
        <v>Obesity</v>
      </c>
      <c r="U159" s="7">
        <f>_xlfn.XLOOKUP(A159,Table2[Customer ID],Table2[no of surgery],"NOT FOUND")</f>
        <v>0</v>
      </c>
      <c r="V159" t="str">
        <f>_xlfn.XLOOKUP(A159,Table2[Customer ID],Table2[smoker_missing],"NOT FOUND")</f>
        <v>yes</v>
      </c>
      <c r="W159" t="str">
        <f t="shared" si="2"/>
        <v>Normal</v>
      </c>
      <c r="X159" s="37">
        <f>SUM(Table5[[#This Row],[Title]:[Diabetes Level]])</f>
        <v>67843.539999999994</v>
      </c>
    </row>
    <row r="160" spans="1:24" x14ac:dyDescent="0.25">
      <c r="A160" t="s">
        <v>2214</v>
      </c>
      <c r="B160" t="str">
        <f>VLOOKUP(A160,'Customer Names'!$A$2:$E$2336,3,FALSE)</f>
        <v>Ms.</v>
      </c>
      <c r="C160" t="str">
        <f>_xlfn.XLOOKUP(A160,$A$2:$A$2336,'Customer Names'!$D$2:$D$2336,"NOT FOUND")</f>
        <v>Aleksandra</v>
      </c>
      <c r="D160" t="str">
        <f>_xlfn.XLOOKUP(A160,$A$2:$A$2336,'Customer Names'!$E$2:$E$2336,"NOT FOUND")</f>
        <v>Duliba</v>
      </c>
      <c r="E160" cm="1">
        <f t="array" ref="E160">_xlfn.XLOOKUP(A160,$A$2:$A$2336,Table2[BMI],"NOT FOUND")</f>
        <v>31.92</v>
      </c>
      <c r="F160" cm="1">
        <f t="array" ref="F160">_xlfn.XLOOKUP(A160,$A$2:$A$2336,Table2[HBA1C],"NOT FOUND")</f>
        <v>5.12</v>
      </c>
      <c r="G160" t="str" cm="1">
        <f t="array" ref="G160">_xlfn.XLOOKUP(A160,$A$2:$A$2336,Table2[Heart Issues],"NOT FOUND")</f>
        <v>yes</v>
      </c>
      <c r="H160" t="str" cm="1">
        <f t="array" ref="H160">_xlfn.XLOOKUP(A160,$A$2:$A$2336,Table2[Any Transplants],"NOT FOUND")</f>
        <v>No</v>
      </c>
      <c r="I160" t="str" cm="1">
        <f t="array" ref="I160">_xlfn.XLOOKUP(A160,$A$2:$A$2336,Table2[Cancer history],"NOT FOUND")</f>
        <v>No</v>
      </c>
      <c r="J160" t="str">
        <f>_xlfn.XLOOKUP(A160,Table3[customer_no],Table3[month],"NOT FOUND")</f>
        <v>Oct</v>
      </c>
      <c r="K160" s="7">
        <f>_xlfn.XLOOKUP(A160,Table3[customer_no],Table3[year_average],"NOT FOUND")</f>
        <v>1988</v>
      </c>
      <c r="L160" cm="1">
        <f t="array" ref="L160">_xlfn.XLOOKUP(A160,Table3[customer_no],'Hospitalisation Details'!$D$2:$D$2344,"NOT FOUND")</f>
        <v>10</v>
      </c>
      <c r="M160" s="33">
        <f>_xlfn.XLOOKUP(A160,Table3[customer_no],Table3[dd/mm/yy],"NOT FOUND")</f>
        <v>32426</v>
      </c>
      <c r="N160">
        <f>_xlfn.XLOOKUP(A160,Table3[customer_no],Table3[age],"NOT FOUND")</f>
        <v>34</v>
      </c>
      <c r="O160" cm="1">
        <f t="array" ref="O160">_xlfn.XLOOKUP(A160,Table3[customer_no],'Hospitalisation Details'!$E$2:$E$2344,"NOT FOUND")</f>
        <v>1</v>
      </c>
      <c r="P160" t="str">
        <f>_xlfn.XLOOKUP(A160,Table3[customer_no],Table3[hsplt_handled],"NOT FOUND")</f>
        <v>tier - 2</v>
      </c>
      <c r="Q160" t="str">
        <f>_xlfn.XLOOKUP(A160,Table3[customer_no],Table3[city_handled],"NOT FOUND")</f>
        <v>tier - 3</v>
      </c>
      <c r="R160" t="str">
        <f>_xlfn.XLOOKUP(A160,Table3[customer_no],Table3[state_id],"NOT FOUND")</f>
        <v>R1023</v>
      </c>
      <c r="S160" s="34" cm="1">
        <f t="array" ref="S160">_xlfn.XLOOKUP(A160,Table3[customer_no],'Hospitalisation Details'!$F$2:$F$2344,"NOT FOUND")</f>
        <v>37701.879999999997</v>
      </c>
      <c r="T160" t="str">
        <f>_xlfn.XLOOKUP(A160,Table2[Customer ID],Table2[BMI_category],"NOT FOUND")</f>
        <v>Obesity</v>
      </c>
      <c r="U160" s="7">
        <f>_xlfn.XLOOKUP(A160,Table2[Customer ID],Table2[no of surgery],"NOT FOUND")</f>
        <v>1</v>
      </c>
      <c r="V160" t="str">
        <f>_xlfn.XLOOKUP(A160,Table2[Customer ID],Table2[smoker_missing],"NOT FOUND")</f>
        <v>yes</v>
      </c>
      <c r="W160" t="str">
        <f t="shared" si="2"/>
        <v>Normal</v>
      </c>
      <c r="X160" s="37">
        <f>SUM(Table5[[#This Row],[Title]:[Diabetes Level]])</f>
        <v>72198.92</v>
      </c>
    </row>
    <row r="161" spans="1:24" x14ac:dyDescent="0.25">
      <c r="A161" t="s">
        <v>2213</v>
      </c>
      <c r="B161" t="str">
        <f>VLOOKUP(A161,'Customer Names'!$A$2:$E$2336,3,FALSE)</f>
        <v>Mr.</v>
      </c>
      <c r="C161" t="str">
        <f>_xlfn.XLOOKUP(A161,$A$2:$A$2336,'Customer Names'!$D$2:$D$2336,"NOT FOUND")</f>
        <v>Steeve T Sr.</v>
      </c>
      <c r="D161" t="str">
        <f>_xlfn.XLOOKUP(A161,$A$2:$A$2336,'Customer Names'!$E$2:$E$2336,"NOT FOUND")</f>
        <v>Tanguay</v>
      </c>
      <c r="E161" cm="1">
        <f t="array" ref="E161">_xlfn.XLOOKUP(A161,$A$2:$A$2336,Table2[BMI],"NOT FOUND")</f>
        <v>39.799999999999997</v>
      </c>
      <c r="F161" cm="1">
        <f t="array" ref="F161">_xlfn.XLOOKUP(A161,$A$2:$A$2336,Table2[HBA1C],"NOT FOUND")</f>
        <v>10.54</v>
      </c>
      <c r="G161" t="str" cm="1">
        <f t="array" ref="G161">_xlfn.XLOOKUP(A161,$A$2:$A$2336,Table2[Heart Issues],"NOT FOUND")</f>
        <v>yes</v>
      </c>
      <c r="H161" t="str" cm="1">
        <f t="array" ref="H161">_xlfn.XLOOKUP(A161,$A$2:$A$2336,Table2[Any Transplants],"NOT FOUND")</f>
        <v>No</v>
      </c>
      <c r="I161" t="str" cm="1">
        <f t="array" ref="I161">_xlfn.XLOOKUP(A161,$A$2:$A$2336,Table2[Cancer history],"NOT FOUND")</f>
        <v>No</v>
      </c>
      <c r="J161" t="str">
        <f>_xlfn.XLOOKUP(A161,Table3[customer_no],Table3[month],"NOT FOUND")</f>
        <v>Oct</v>
      </c>
      <c r="K161" s="7">
        <f>_xlfn.XLOOKUP(A161,Table3[customer_no],Table3[year_average],"NOT FOUND")</f>
        <v>1970</v>
      </c>
      <c r="L161" cm="1">
        <f t="array" ref="L161">_xlfn.XLOOKUP(A161,Table3[customer_no],'Hospitalisation Details'!$D$2:$D$2344,"NOT FOUND")</f>
        <v>28</v>
      </c>
      <c r="M161" s="33">
        <f>_xlfn.XLOOKUP(A161,Table3[customer_no],Table3[dd/mm/yy],"NOT FOUND")</f>
        <v>25869</v>
      </c>
      <c r="N161">
        <f>_xlfn.XLOOKUP(A161,Table3[customer_no],Table3[age],"NOT FOUND")</f>
        <v>52</v>
      </c>
      <c r="O161" cm="1">
        <f t="array" ref="O161">_xlfn.XLOOKUP(A161,Table3[customer_no],'Hospitalisation Details'!$E$2:$E$2344,"NOT FOUND")</f>
        <v>0</v>
      </c>
      <c r="P161" t="str">
        <f>_xlfn.XLOOKUP(A161,Table3[customer_no],Table3[hsplt_handled],"NOT FOUND")</f>
        <v>tier - 2</v>
      </c>
      <c r="Q161" t="str">
        <f>_xlfn.XLOOKUP(A161,Table3[customer_no],Table3[city_handled],"NOT FOUND")</f>
        <v>tier - 3</v>
      </c>
      <c r="R161" t="str">
        <f>_xlfn.XLOOKUP(A161,Table3[customer_no],Table3[state_id],"NOT FOUND")</f>
        <v>R1011</v>
      </c>
      <c r="S161" s="34" cm="1">
        <f t="array" ref="S161">_xlfn.XLOOKUP(A161,Table3[customer_no],'Hospitalisation Details'!$F$2:$F$2344,"NOT FOUND")</f>
        <v>37675.06</v>
      </c>
      <c r="T161" t="str">
        <f>_xlfn.XLOOKUP(A161,Table2[Customer ID],Table2[BMI_category],"NOT FOUND")</f>
        <v>Obesity</v>
      </c>
      <c r="U161" s="7">
        <f>_xlfn.XLOOKUP(A161,Table2[Customer ID],Table2[no of surgery],"NOT FOUND")</f>
        <v>2</v>
      </c>
      <c r="V161" t="str">
        <f>_xlfn.XLOOKUP(A161,Table2[Customer ID],Table2[smoker_missing],"NOT FOUND")</f>
        <v>yes</v>
      </c>
      <c r="W161" t="str">
        <f t="shared" si="2"/>
        <v>Diabetes</v>
      </c>
      <c r="X161" s="37">
        <f>SUM(Table5[[#This Row],[Title]:[Diabetes Level]])</f>
        <v>65646.399999999994</v>
      </c>
    </row>
    <row r="162" spans="1:24" x14ac:dyDescent="0.25">
      <c r="A162" t="s">
        <v>2212</v>
      </c>
      <c r="B162" t="str">
        <f>VLOOKUP(A162,'Customer Names'!$A$2:$E$2336,3,FALSE)</f>
        <v>Mr.</v>
      </c>
      <c r="C162" t="str">
        <f>_xlfn.XLOOKUP(A162,$A$2:$A$2336,'Customer Names'!$D$2:$D$2336,"NOT FOUND")</f>
        <v>Richard</v>
      </c>
      <c r="D162" t="str">
        <f>_xlfn.XLOOKUP(A162,$A$2:$A$2336,'Customer Names'!$E$2:$E$2336,"NOT FOUND")</f>
        <v>McClelland</v>
      </c>
      <c r="E162" cm="1">
        <f t="array" ref="E162">_xlfn.XLOOKUP(A162,$A$2:$A$2336,Table2[BMI],"NOT FOUND")</f>
        <v>42.82</v>
      </c>
      <c r="F162" cm="1">
        <f t="array" ref="F162">_xlfn.XLOOKUP(A162,$A$2:$A$2336,Table2[HBA1C],"NOT FOUND")</f>
        <v>4.21</v>
      </c>
      <c r="G162" t="str" cm="1">
        <f t="array" ref="G162">_xlfn.XLOOKUP(A162,$A$2:$A$2336,Table2[Heart Issues],"NOT FOUND")</f>
        <v>No</v>
      </c>
      <c r="H162" t="str" cm="1">
        <f t="array" ref="H162">_xlfn.XLOOKUP(A162,$A$2:$A$2336,Table2[Any Transplants],"NOT FOUND")</f>
        <v>No</v>
      </c>
      <c r="I162" t="str" cm="1">
        <f t="array" ref="I162">_xlfn.XLOOKUP(A162,$A$2:$A$2336,Table2[Cancer history],"NOT FOUND")</f>
        <v>No</v>
      </c>
      <c r="J162" t="str">
        <f>_xlfn.XLOOKUP(A162,Table3[customer_no],Table3[month],"NOT FOUND")</f>
        <v>Jun</v>
      </c>
      <c r="K162" s="7">
        <f>_xlfn.XLOOKUP(A162,Table3[customer_no],Table3[year_average],"NOT FOUND")</f>
        <v>1982</v>
      </c>
      <c r="L162" cm="1">
        <f t="array" ref="L162">_xlfn.XLOOKUP(A162,Table3[customer_no],'Hospitalisation Details'!$D$2:$D$2344,"NOT FOUND")</f>
        <v>20</v>
      </c>
      <c r="M162" s="33">
        <f>_xlfn.XLOOKUP(A162,Table3[customer_no],Table3[dd/mm/yy],"NOT FOUND")</f>
        <v>30122</v>
      </c>
      <c r="N162">
        <f>_xlfn.XLOOKUP(A162,Table3[customer_no],Table3[age],"NOT FOUND")</f>
        <v>40</v>
      </c>
      <c r="O162" cm="1">
        <f t="array" ref="O162">_xlfn.XLOOKUP(A162,Table3[customer_no],'Hospitalisation Details'!$E$2:$E$2344,"NOT FOUND")</f>
        <v>3</v>
      </c>
      <c r="P162" t="str">
        <f>_xlfn.XLOOKUP(A162,Table3[customer_no],Table3[hsplt_handled],"NOT FOUND")</f>
        <v>tier - 2</v>
      </c>
      <c r="Q162" t="str">
        <f>_xlfn.XLOOKUP(A162,Table3[customer_no],Table3[city_handled],"NOT FOUND")</f>
        <v>tier - 2</v>
      </c>
      <c r="R162" t="str">
        <f>_xlfn.XLOOKUP(A162,Table3[customer_no],Table3[state_id],"NOT FOUND")</f>
        <v>R1012</v>
      </c>
      <c r="S162" s="34" cm="1">
        <f t="array" ref="S162">_xlfn.XLOOKUP(A162,Table3[customer_no],'Hospitalisation Details'!$F$2:$F$2344,"NOT FOUND")</f>
        <v>37650.74</v>
      </c>
      <c r="T162" t="str">
        <f>_xlfn.XLOOKUP(A162,Table2[Customer ID],Table2[BMI_category],"NOT FOUND")</f>
        <v>Obesity</v>
      </c>
      <c r="U162" s="7">
        <f>_xlfn.XLOOKUP(A162,Table2[Customer ID],Table2[no of surgery],"NOT FOUND")</f>
        <v>0</v>
      </c>
      <c r="V162" t="str">
        <f>_xlfn.XLOOKUP(A162,Table2[Customer ID],Table2[smoker_missing],"NOT FOUND")</f>
        <v>yes</v>
      </c>
      <c r="W162" t="str">
        <f t="shared" si="2"/>
        <v>Normal</v>
      </c>
      <c r="X162" s="37">
        <f>SUM(Table5[[#This Row],[Title]:[Diabetes Level]])</f>
        <v>69864.76999999999</v>
      </c>
    </row>
    <row r="163" spans="1:24" x14ac:dyDescent="0.25">
      <c r="A163" t="s">
        <v>2211</v>
      </c>
      <c r="B163" t="str">
        <f>VLOOKUP(A163,'Customer Names'!$A$2:$E$2336,3,FALSE)</f>
        <v>Mr.</v>
      </c>
      <c r="C163" t="str">
        <f>_xlfn.XLOOKUP(A163,$A$2:$A$2336,'Customer Names'!$D$2:$D$2336,"NOT FOUND")</f>
        <v>Aaron T</v>
      </c>
      <c r="D163" t="str">
        <f>_xlfn.XLOOKUP(A163,$A$2:$A$2336,'Customer Names'!$E$2:$E$2336,"NOT FOUND")</f>
        <v>Gorman</v>
      </c>
      <c r="E163" cm="1">
        <f t="array" ref="E163">_xlfn.XLOOKUP(A163,$A$2:$A$2336,Table2[BMI],"NOT FOUND")</f>
        <v>33.630000000000003</v>
      </c>
      <c r="F163" cm="1">
        <f t="array" ref="F163">_xlfn.XLOOKUP(A163,$A$2:$A$2336,Table2[HBA1C],"NOT FOUND")</f>
        <v>5.42</v>
      </c>
      <c r="G163" t="str" cm="1">
        <f t="array" ref="G163">_xlfn.XLOOKUP(A163,$A$2:$A$2336,Table2[Heart Issues],"NOT FOUND")</f>
        <v>No</v>
      </c>
      <c r="H163" t="str" cm="1">
        <f t="array" ref="H163">_xlfn.XLOOKUP(A163,$A$2:$A$2336,Table2[Any Transplants],"NOT FOUND")</f>
        <v>No</v>
      </c>
      <c r="I163" t="str" cm="1">
        <f t="array" ref="I163">_xlfn.XLOOKUP(A163,$A$2:$A$2336,Table2[Cancer history],"NOT FOUND")</f>
        <v>No</v>
      </c>
      <c r="J163" t="str">
        <f>_xlfn.XLOOKUP(A163,Table3[customer_no],Table3[month],"NOT FOUND")</f>
        <v>Nov</v>
      </c>
      <c r="K163" s="7">
        <f>_xlfn.XLOOKUP(A163,Table3[customer_no],Table3[year_average],"NOT FOUND")</f>
        <v>1990</v>
      </c>
      <c r="L163" cm="1">
        <f t="array" ref="L163">_xlfn.XLOOKUP(A163,Table3[customer_no],'Hospitalisation Details'!$D$2:$D$2344,"NOT FOUND")</f>
        <v>16</v>
      </c>
      <c r="M163" s="33">
        <f>_xlfn.XLOOKUP(A163,Table3[customer_no],Table3[dd/mm/yy],"NOT FOUND")</f>
        <v>33193</v>
      </c>
      <c r="N163">
        <f>_xlfn.XLOOKUP(A163,Table3[customer_no],Table3[age],"NOT FOUND")</f>
        <v>32</v>
      </c>
      <c r="O163" cm="1">
        <f t="array" ref="O163">_xlfn.XLOOKUP(A163,Table3[customer_no],'Hospitalisation Details'!$E$2:$E$2344,"NOT FOUND")</f>
        <v>1</v>
      </c>
      <c r="P163" t="str">
        <f>_xlfn.XLOOKUP(A163,Table3[customer_no],Table3[hsplt_handled],"NOT FOUND")</f>
        <v>tier - 1</v>
      </c>
      <c r="Q163" t="str">
        <f>_xlfn.XLOOKUP(A163,Table3[customer_no],Table3[city_handled],"NOT FOUND")</f>
        <v>tier - 2</v>
      </c>
      <c r="R163" t="str">
        <f>_xlfn.XLOOKUP(A163,Table3[customer_no],Table3[state_id],"NOT FOUND")</f>
        <v>R1019</v>
      </c>
      <c r="S163" s="34" cm="1">
        <f t="array" ref="S163">_xlfn.XLOOKUP(A163,Table3[customer_no],'Hospitalisation Details'!$F$2:$F$2344,"NOT FOUND")</f>
        <v>37607.53</v>
      </c>
      <c r="T163" t="str">
        <f>_xlfn.XLOOKUP(A163,Table2[Customer ID],Table2[BMI_category],"NOT FOUND")</f>
        <v>Obesity</v>
      </c>
      <c r="U163" s="7">
        <f>_xlfn.XLOOKUP(A163,Table2[Customer ID],Table2[no of surgery],"NOT FOUND")</f>
        <v>0</v>
      </c>
      <c r="V163" t="str">
        <f>_xlfn.XLOOKUP(A163,Table2[Customer ID],Table2[smoker_missing],"NOT FOUND")</f>
        <v>yes</v>
      </c>
      <c r="W163" t="str">
        <f t="shared" si="2"/>
        <v>Normal</v>
      </c>
      <c r="X163" s="37">
        <f>SUM(Table5[[#This Row],[Title]:[Diabetes Level]])</f>
        <v>72878.58</v>
      </c>
    </row>
    <row r="164" spans="1:24" x14ac:dyDescent="0.25">
      <c r="A164" t="s">
        <v>2210</v>
      </c>
      <c r="B164" t="str">
        <f>VLOOKUP(A164,'Customer Names'!$A$2:$E$2336,3,FALSE)</f>
        <v>Mr.</v>
      </c>
      <c r="C164" t="str">
        <f>_xlfn.XLOOKUP(A164,$A$2:$A$2336,'Customer Names'!$D$2:$D$2336,"NOT FOUND")</f>
        <v>Akira</v>
      </c>
      <c r="D164" t="str">
        <f>_xlfn.XLOOKUP(A164,$A$2:$A$2336,'Customer Names'!$E$2:$E$2336,"NOT FOUND")</f>
        <v>Nishimura</v>
      </c>
      <c r="E164" cm="1">
        <f t="array" ref="E164">_xlfn.XLOOKUP(A164,$A$2:$A$2336,Table2[BMI],"NOT FOUND")</f>
        <v>37.07</v>
      </c>
      <c r="F164" cm="1">
        <f t="array" ref="F164">_xlfn.XLOOKUP(A164,$A$2:$A$2336,Table2[HBA1C],"NOT FOUND")</f>
        <v>4.28</v>
      </c>
      <c r="G164" t="str" cm="1">
        <f t="array" ref="G164">_xlfn.XLOOKUP(A164,$A$2:$A$2336,Table2[Heart Issues],"NOT FOUND")</f>
        <v>No</v>
      </c>
      <c r="H164" t="str" cm="1">
        <f t="array" ref="H164">_xlfn.XLOOKUP(A164,$A$2:$A$2336,Table2[Any Transplants],"NOT FOUND")</f>
        <v>yes</v>
      </c>
      <c r="I164" t="str" cm="1">
        <f t="array" ref="I164">_xlfn.XLOOKUP(A164,$A$2:$A$2336,Table2[Cancer history],"NOT FOUND")</f>
        <v>No</v>
      </c>
      <c r="J164" t="str">
        <f>_xlfn.XLOOKUP(A164,Table3[customer_no],Table3[month],"NOT FOUND")</f>
        <v>Oct</v>
      </c>
      <c r="K164" s="7">
        <f>_xlfn.XLOOKUP(A164,Table3[customer_no],Table3[year_average],"NOT FOUND")</f>
        <v>2000</v>
      </c>
      <c r="L164" cm="1">
        <f t="array" ref="L164">_xlfn.XLOOKUP(A164,Table3[customer_no],'Hospitalisation Details'!$D$2:$D$2344,"NOT FOUND")</f>
        <v>12</v>
      </c>
      <c r="M164" s="33">
        <f>_xlfn.XLOOKUP(A164,Table3[customer_no],Table3[dd/mm/yy],"NOT FOUND")</f>
        <v>36811</v>
      </c>
      <c r="N164">
        <f>_xlfn.XLOOKUP(A164,Table3[customer_no],Table3[age],"NOT FOUND")</f>
        <v>22</v>
      </c>
      <c r="O164" cm="1">
        <f t="array" ref="O164">_xlfn.XLOOKUP(A164,Table3[customer_no],'Hospitalisation Details'!$E$2:$E$2344,"NOT FOUND")</f>
        <v>2</v>
      </c>
      <c r="P164" t="str">
        <f>_xlfn.XLOOKUP(A164,Table3[customer_no],Table3[hsplt_handled],"NOT FOUND")</f>
        <v>tier - 1</v>
      </c>
      <c r="Q164" t="str">
        <f>_xlfn.XLOOKUP(A164,Table3[customer_no],Table3[city_handled],"NOT FOUND")</f>
        <v>tier - 1</v>
      </c>
      <c r="R164" t="str">
        <f>_xlfn.XLOOKUP(A164,Table3[customer_no],Table3[state_id],"NOT FOUND")</f>
        <v>R1013</v>
      </c>
      <c r="S164" s="34" cm="1">
        <f t="array" ref="S164">_xlfn.XLOOKUP(A164,Table3[customer_no],'Hospitalisation Details'!$F$2:$F$2344,"NOT FOUND")</f>
        <v>37484.449999999997</v>
      </c>
      <c r="T164" t="str">
        <f>_xlfn.XLOOKUP(A164,Table2[Customer ID],Table2[BMI_category],"NOT FOUND")</f>
        <v>Obesity</v>
      </c>
      <c r="U164" s="7">
        <f>_xlfn.XLOOKUP(A164,Table2[Customer ID],Table2[no of surgery],"NOT FOUND")</f>
        <v>1</v>
      </c>
      <c r="V164" t="str">
        <f>_xlfn.XLOOKUP(A164,Table2[Customer ID],Table2[smoker_missing],"NOT FOUND")</f>
        <v>yes</v>
      </c>
      <c r="W164" t="str">
        <f t="shared" si="2"/>
        <v>Normal</v>
      </c>
      <c r="X164" s="37">
        <f>SUM(Table5[[#This Row],[Title]:[Diabetes Level]])</f>
        <v>76373.799999999988</v>
      </c>
    </row>
    <row r="165" spans="1:24" x14ac:dyDescent="0.25">
      <c r="A165" t="s">
        <v>2209</v>
      </c>
      <c r="B165" t="str">
        <f>VLOOKUP(A165,'Customer Names'!$A$2:$E$2336,3,FALSE)</f>
        <v>Mr.</v>
      </c>
      <c r="C165" t="str">
        <f>_xlfn.XLOOKUP(A165,$A$2:$A$2336,'Customer Names'!$D$2:$D$2336,"NOT FOUND")</f>
        <v>Ben</v>
      </c>
      <c r="D165" t="str">
        <f>_xlfn.XLOOKUP(A165,$A$2:$A$2336,'Customer Names'!$E$2:$E$2336,"NOT FOUND")</f>
        <v>Brimble</v>
      </c>
      <c r="E165" cm="1">
        <f t="array" ref="E165">_xlfn.XLOOKUP(A165,$A$2:$A$2336,Table2[BMI],"NOT FOUND")</f>
        <v>35.625</v>
      </c>
      <c r="F165" cm="1">
        <f t="array" ref="F165">_xlfn.XLOOKUP(A165,$A$2:$A$2336,Table2[HBA1C],"NOT FOUND")</f>
        <v>8.9</v>
      </c>
      <c r="G165" t="str" cm="1">
        <f t="array" ref="G165">_xlfn.XLOOKUP(A165,$A$2:$A$2336,Table2[Heart Issues],"NOT FOUND")</f>
        <v>No</v>
      </c>
      <c r="H165" t="str" cm="1">
        <f t="array" ref="H165">_xlfn.XLOOKUP(A165,$A$2:$A$2336,Table2[Any Transplants],"NOT FOUND")</f>
        <v>No</v>
      </c>
      <c r="I165" t="str" cm="1">
        <f t="array" ref="I165">_xlfn.XLOOKUP(A165,$A$2:$A$2336,Table2[Cancer history],"NOT FOUND")</f>
        <v>No</v>
      </c>
      <c r="J165" t="str">
        <f>_xlfn.XLOOKUP(A165,Table3[customer_no],Table3[month],"NOT FOUND")</f>
        <v>Sep</v>
      </c>
      <c r="K165" s="7">
        <f>_xlfn.XLOOKUP(A165,Table3[customer_no],Table3[year_average],"NOT FOUND")</f>
        <v>2002</v>
      </c>
      <c r="L165" cm="1">
        <f t="array" ref="L165">_xlfn.XLOOKUP(A165,Table3[customer_no],'Hospitalisation Details'!$D$2:$D$2344,"NOT FOUND")</f>
        <v>27</v>
      </c>
      <c r="M165" s="33">
        <f>_xlfn.XLOOKUP(A165,Table3[customer_no],Table3[dd/mm/yy],"NOT FOUND")</f>
        <v>37526</v>
      </c>
      <c r="N165">
        <f>_xlfn.XLOOKUP(A165,Table3[customer_no],Table3[age],"NOT FOUND")</f>
        <v>20</v>
      </c>
      <c r="O165" cm="1">
        <f t="array" ref="O165">_xlfn.XLOOKUP(A165,Table3[customer_no],'Hospitalisation Details'!$E$2:$E$2344,"NOT FOUND")</f>
        <v>3</v>
      </c>
      <c r="P165" t="str">
        <f>_xlfn.XLOOKUP(A165,Table3[customer_no],Table3[hsplt_handled],"NOT FOUND")</f>
        <v>tier - 1</v>
      </c>
      <c r="Q165" t="str">
        <f>_xlfn.XLOOKUP(A165,Table3[customer_no],Table3[city_handled],"NOT FOUND")</f>
        <v>tier - 2</v>
      </c>
      <c r="R165" t="str">
        <f>_xlfn.XLOOKUP(A165,Table3[customer_no],Table3[state_id],"NOT FOUND")</f>
        <v>R1012</v>
      </c>
      <c r="S165" s="34" cm="1">
        <f t="array" ref="S165">_xlfn.XLOOKUP(A165,Table3[customer_no],'Hospitalisation Details'!$F$2:$F$2344,"NOT FOUND")</f>
        <v>37465.339999999997</v>
      </c>
      <c r="T165" t="str">
        <f>_xlfn.XLOOKUP(A165,Table2[Customer ID],Table2[BMI_category],"NOT FOUND")</f>
        <v>Obesity</v>
      </c>
      <c r="U165" s="7">
        <f>_xlfn.XLOOKUP(A165,Table2[Customer ID],Table2[no of surgery],"NOT FOUND")</f>
        <v>0</v>
      </c>
      <c r="V165" t="str">
        <f>_xlfn.XLOOKUP(A165,Table2[Customer ID],Table2[smoker_missing],"NOT FOUND")</f>
        <v>yes</v>
      </c>
      <c r="W165" t="str">
        <f t="shared" si="2"/>
        <v>Diabetes</v>
      </c>
      <c r="X165" s="37">
        <f>SUM(Table5[[#This Row],[Title]:[Diabetes Level]])</f>
        <v>77087.864999999991</v>
      </c>
    </row>
    <row r="166" spans="1:24" x14ac:dyDescent="0.25">
      <c r="A166" t="s">
        <v>2208</v>
      </c>
      <c r="B166" t="str">
        <f>VLOOKUP(A166,'Customer Names'!$A$2:$E$2336,3,FALSE)</f>
        <v>Ms.</v>
      </c>
      <c r="C166" t="str">
        <f>_xlfn.XLOOKUP(A166,$A$2:$A$2336,'Customer Names'!$D$2:$D$2336,"NOT FOUND")</f>
        <v>Jana</v>
      </c>
      <c r="D166" t="str">
        <f>_xlfn.XLOOKUP(A166,$A$2:$A$2336,'Customer Names'!$E$2:$E$2336,"NOT FOUND")</f>
        <v>Trenk</v>
      </c>
      <c r="E166" cm="1">
        <f t="array" ref="E166">_xlfn.XLOOKUP(A166,$A$2:$A$2336,Table2[BMI],"NOT FOUND")</f>
        <v>42.69</v>
      </c>
      <c r="F166" cm="1">
        <f t="array" ref="F166">_xlfn.XLOOKUP(A166,$A$2:$A$2336,Table2[HBA1C],"NOT FOUND")</f>
        <v>4.8899999999999997</v>
      </c>
      <c r="G166" t="str" cm="1">
        <f t="array" ref="G166">_xlfn.XLOOKUP(A166,$A$2:$A$2336,Table2[Heart Issues],"NOT FOUND")</f>
        <v>No</v>
      </c>
      <c r="H166" t="str" cm="1">
        <f t="array" ref="H166">_xlfn.XLOOKUP(A166,$A$2:$A$2336,Table2[Any Transplants],"NOT FOUND")</f>
        <v>No</v>
      </c>
      <c r="I166" t="str" cm="1">
        <f t="array" ref="I166">_xlfn.XLOOKUP(A166,$A$2:$A$2336,Table2[Cancer history],"NOT FOUND")</f>
        <v>Yes</v>
      </c>
      <c r="J166" t="str">
        <f>_xlfn.XLOOKUP(A166,Table3[customer_no],Table3[month],"NOT FOUND")</f>
        <v>Aug</v>
      </c>
      <c r="K166" s="7">
        <f>_xlfn.XLOOKUP(A166,Table3[customer_no],Table3[year_average],"NOT FOUND")</f>
        <v>1979</v>
      </c>
      <c r="L166" cm="1">
        <f t="array" ref="L166">_xlfn.XLOOKUP(A166,Table3[customer_no],'Hospitalisation Details'!$D$2:$D$2344,"NOT FOUND")</f>
        <v>3</v>
      </c>
      <c r="M166" s="33">
        <f>_xlfn.XLOOKUP(A166,Table3[customer_no],Table3[dd/mm/yy],"NOT FOUND")</f>
        <v>29070</v>
      </c>
      <c r="N166">
        <f>_xlfn.XLOOKUP(A166,Table3[customer_no],Table3[age],"NOT FOUND")</f>
        <v>43</v>
      </c>
      <c r="O166" cm="1">
        <f t="array" ref="O166">_xlfn.XLOOKUP(A166,Table3[customer_no],'Hospitalisation Details'!$E$2:$E$2344,"NOT FOUND")</f>
        <v>2</v>
      </c>
      <c r="P166" t="str">
        <f>_xlfn.XLOOKUP(A166,Table3[customer_no],Table3[hsplt_handled],"NOT FOUND")</f>
        <v>tier - 2</v>
      </c>
      <c r="Q166" t="str">
        <f>_xlfn.XLOOKUP(A166,Table3[customer_no],Table3[city_handled],"NOT FOUND")</f>
        <v>tier - 1</v>
      </c>
      <c r="R166" t="str">
        <f>_xlfn.XLOOKUP(A166,Table3[customer_no],Table3[state_id],"NOT FOUND")</f>
        <v>R1011</v>
      </c>
      <c r="S166" s="34" cm="1">
        <f t="array" ref="S166">_xlfn.XLOOKUP(A166,Table3[customer_no],'Hospitalisation Details'!$F$2:$F$2344,"NOT FOUND")</f>
        <v>37425.94</v>
      </c>
      <c r="T166" t="str">
        <f>_xlfn.XLOOKUP(A166,Table2[Customer ID],Table2[BMI_category],"NOT FOUND")</f>
        <v>Obesity</v>
      </c>
      <c r="U166" s="7">
        <f>_xlfn.XLOOKUP(A166,Table2[Customer ID],Table2[no of surgery],"NOT FOUND")</f>
        <v>1</v>
      </c>
      <c r="V166" t="str">
        <f>_xlfn.XLOOKUP(A166,Table2[Customer ID],Table2[smoker_missing],"NOT FOUND")</f>
        <v>yes</v>
      </c>
      <c r="W166" t="str">
        <f t="shared" si="2"/>
        <v>Normal</v>
      </c>
      <c r="X166" s="37">
        <f>SUM(Table5[[#This Row],[Title]:[Diabetes Level]])</f>
        <v>68571.520000000004</v>
      </c>
    </row>
    <row r="167" spans="1:24" x14ac:dyDescent="0.25">
      <c r="A167" t="s">
        <v>2207</v>
      </c>
      <c r="B167" t="str">
        <f>VLOOKUP(A167,'Customer Names'!$A$2:$E$2336,3,FALSE)</f>
        <v>Mr.</v>
      </c>
      <c r="C167" t="str">
        <f>_xlfn.XLOOKUP(A167,$A$2:$A$2336,'Customer Names'!$D$2:$D$2336,"NOT FOUND")</f>
        <v>Jay T.</v>
      </c>
      <c r="D167" t="str">
        <f>_xlfn.XLOOKUP(A167,$A$2:$A$2336,'Customer Names'!$E$2:$E$2336,"NOT FOUND")</f>
        <v>Wittmann</v>
      </c>
      <c r="E167" cm="1">
        <f t="array" ref="E167">_xlfn.XLOOKUP(A167,$A$2:$A$2336,Table2[BMI],"NOT FOUND")</f>
        <v>37.869999999999997</v>
      </c>
      <c r="F167" cm="1">
        <f t="array" ref="F167">_xlfn.XLOOKUP(A167,$A$2:$A$2336,Table2[HBA1C],"NOT FOUND")</f>
        <v>4.29</v>
      </c>
      <c r="G167" t="str" cm="1">
        <f t="array" ref="G167">_xlfn.XLOOKUP(A167,$A$2:$A$2336,Table2[Heart Issues],"NOT FOUND")</f>
        <v>yes</v>
      </c>
      <c r="H167" t="str" cm="1">
        <f t="array" ref="H167">_xlfn.XLOOKUP(A167,$A$2:$A$2336,Table2[Any Transplants],"NOT FOUND")</f>
        <v>No</v>
      </c>
      <c r="I167" t="str" cm="1">
        <f t="array" ref="I167">_xlfn.XLOOKUP(A167,$A$2:$A$2336,Table2[Cancer history],"NOT FOUND")</f>
        <v>Yes</v>
      </c>
      <c r="J167" t="str">
        <f>_xlfn.XLOOKUP(A167,Table3[customer_no],Table3[month],"NOT FOUND")</f>
        <v>Oct</v>
      </c>
      <c r="K167" s="7">
        <f>_xlfn.XLOOKUP(A167,Table3[customer_no],Table3[year_average],"NOT FOUND")</f>
        <v>1969</v>
      </c>
      <c r="L167" cm="1">
        <f t="array" ref="L167">_xlfn.XLOOKUP(A167,Table3[customer_no],'Hospitalisation Details'!$D$2:$D$2344,"NOT FOUND")</f>
        <v>30</v>
      </c>
      <c r="M167" s="33">
        <f>_xlfn.XLOOKUP(A167,Table3[customer_no],Table3[dd/mm/yy],"NOT FOUND")</f>
        <v>25506</v>
      </c>
      <c r="N167">
        <f>_xlfn.XLOOKUP(A167,Table3[customer_no],Table3[age],"NOT FOUND")</f>
        <v>53</v>
      </c>
      <c r="O167" cm="1">
        <f t="array" ref="O167">_xlfn.XLOOKUP(A167,Table3[customer_no],'Hospitalisation Details'!$E$2:$E$2344,"NOT FOUND")</f>
        <v>0</v>
      </c>
      <c r="P167" t="str">
        <f>_xlfn.XLOOKUP(A167,Table3[customer_no],Table3[hsplt_handled],"NOT FOUND")</f>
        <v>tier - 1</v>
      </c>
      <c r="Q167" t="str">
        <f>_xlfn.XLOOKUP(A167,Table3[customer_no],Table3[city_handled],"NOT FOUND")</f>
        <v>tier - 3</v>
      </c>
      <c r="R167" t="str">
        <f>_xlfn.XLOOKUP(A167,Table3[customer_no],Table3[state_id],"NOT FOUND")</f>
        <v>R1011</v>
      </c>
      <c r="S167" s="34" cm="1">
        <f t="array" ref="S167">_xlfn.XLOOKUP(A167,Table3[customer_no],'Hospitalisation Details'!$F$2:$F$2344,"NOT FOUND")</f>
        <v>37277.269999999997</v>
      </c>
      <c r="T167" t="str">
        <f>_xlfn.XLOOKUP(A167,Table2[Customer ID],Table2[BMI_category],"NOT FOUND")</f>
        <v>Obesity</v>
      </c>
      <c r="U167" s="7">
        <f>_xlfn.XLOOKUP(A167,Table2[Customer ID],Table2[no of surgery],"NOT FOUND")</f>
        <v>1</v>
      </c>
      <c r="V167" t="str">
        <f>_xlfn.XLOOKUP(A167,Table2[Customer ID],Table2[smoker_missing],"NOT FOUND")</f>
        <v>yes</v>
      </c>
      <c r="W167" t="str">
        <f t="shared" si="2"/>
        <v>Normal</v>
      </c>
      <c r="X167" s="37">
        <f>SUM(Table5[[#This Row],[Title]:[Diabetes Level]])</f>
        <v>64878.429999999993</v>
      </c>
    </row>
    <row r="168" spans="1:24" x14ac:dyDescent="0.25">
      <c r="A168" t="s">
        <v>2206</v>
      </c>
      <c r="B168" t="str">
        <f>VLOOKUP(A168,'Customer Names'!$A$2:$E$2336,3,FALSE)</f>
        <v>Ms.</v>
      </c>
      <c r="C168" t="str">
        <f>_xlfn.XLOOKUP(A168,$A$2:$A$2336,'Customer Names'!$D$2:$D$2336,"NOT FOUND")</f>
        <v>Marie-Helene</v>
      </c>
      <c r="D168" t="str">
        <f>_xlfn.XLOOKUP(A168,$A$2:$A$2336,'Customer Names'!$E$2:$E$2336,"NOT FOUND")</f>
        <v>Tremblay</v>
      </c>
      <c r="E168" cm="1">
        <f t="array" ref="E168">_xlfn.XLOOKUP(A168,$A$2:$A$2336,Table2[BMI],"NOT FOUND")</f>
        <v>40.61</v>
      </c>
      <c r="F168" cm="1">
        <f t="array" ref="F168">_xlfn.XLOOKUP(A168,$A$2:$A$2336,Table2[HBA1C],"NOT FOUND")</f>
        <v>8</v>
      </c>
      <c r="G168" t="str" cm="1">
        <f t="array" ref="G168">_xlfn.XLOOKUP(A168,$A$2:$A$2336,Table2[Heart Issues],"NOT FOUND")</f>
        <v>yes</v>
      </c>
      <c r="H168" t="str" cm="1">
        <f t="array" ref="H168">_xlfn.XLOOKUP(A168,$A$2:$A$2336,Table2[Any Transplants],"NOT FOUND")</f>
        <v>No</v>
      </c>
      <c r="I168" t="str" cm="1">
        <f t="array" ref="I168">_xlfn.XLOOKUP(A168,$A$2:$A$2336,Table2[Cancer history],"NOT FOUND")</f>
        <v>No</v>
      </c>
      <c r="J168" t="str">
        <f>_xlfn.XLOOKUP(A168,Table3[customer_no],Table3[month],"NOT FOUND")</f>
        <v>Nov</v>
      </c>
      <c r="K168" s="7">
        <f>_xlfn.XLOOKUP(A168,Table3[customer_no],Table3[year_average],"NOT FOUND")</f>
        <v>1975</v>
      </c>
      <c r="L168" cm="1">
        <f t="array" ref="L168">_xlfn.XLOOKUP(A168,Table3[customer_no],'Hospitalisation Details'!$D$2:$D$2344,"NOT FOUND")</f>
        <v>9</v>
      </c>
      <c r="M168" s="33">
        <f>_xlfn.XLOOKUP(A168,Table3[customer_no],Table3[dd/mm/yy],"NOT FOUND")</f>
        <v>27707</v>
      </c>
      <c r="N168">
        <f>_xlfn.XLOOKUP(A168,Table3[customer_no],Table3[age],"NOT FOUND")</f>
        <v>47</v>
      </c>
      <c r="O168" cm="1">
        <f t="array" ref="O168">_xlfn.XLOOKUP(A168,Table3[customer_no],'Hospitalisation Details'!$E$2:$E$2344,"NOT FOUND")</f>
        <v>1</v>
      </c>
      <c r="P168" t="str">
        <f>_xlfn.XLOOKUP(A168,Table3[customer_no],Table3[hsplt_handled],"NOT FOUND")</f>
        <v>tier - 2</v>
      </c>
      <c r="Q168" t="str">
        <f>_xlfn.XLOOKUP(A168,Table3[customer_no],Table3[city_handled],"NOT FOUND")</f>
        <v>tier - 3</v>
      </c>
      <c r="R168" t="str">
        <f>_xlfn.XLOOKUP(A168,Table3[customer_no],Table3[state_id],"NOT FOUND")</f>
        <v>R1011</v>
      </c>
      <c r="S168" s="34" cm="1">
        <f t="array" ref="S168">_xlfn.XLOOKUP(A168,Table3[customer_no],'Hospitalisation Details'!$F$2:$F$2344,"NOT FOUND")</f>
        <v>37272.339999999997</v>
      </c>
      <c r="T168" t="str">
        <f>_xlfn.XLOOKUP(A168,Table2[Customer ID],Table2[BMI_category],"NOT FOUND")</f>
        <v>Obesity</v>
      </c>
      <c r="U168" s="7">
        <f>_xlfn.XLOOKUP(A168,Table2[Customer ID],Table2[no of surgery],"NOT FOUND")</f>
        <v>1</v>
      </c>
      <c r="V168" t="str">
        <f>_xlfn.XLOOKUP(A168,Table2[Customer ID],Table2[smoker_missing],"NOT FOUND")</f>
        <v>yes</v>
      </c>
      <c r="W168" t="str">
        <f t="shared" si="2"/>
        <v>Diabetes</v>
      </c>
      <c r="X168" s="37">
        <f>SUM(Table5[[#This Row],[Title]:[Diabetes Level]])</f>
        <v>67060.95</v>
      </c>
    </row>
    <row r="169" spans="1:24" x14ac:dyDescent="0.25">
      <c r="A169" t="s">
        <v>2205</v>
      </c>
      <c r="B169" t="str">
        <f>VLOOKUP(A169,'Customer Names'!$A$2:$E$2336,3,FALSE)</f>
        <v>Ms.</v>
      </c>
      <c r="C169" t="str">
        <f>_xlfn.XLOOKUP(A169,$A$2:$A$2336,'Customer Names'!$D$2:$D$2336,"NOT FOUND")</f>
        <v>Bret R</v>
      </c>
      <c r="D169" t="str">
        <f>_xlfn.XLOOKUP(A169,$A$2:$A$2336,'Customer Names'!$E$2:$E$2336,"NOT FOUND")</f>
        <v>Scofield</v>
      </c>
      <c r="E169" cm="1">
        <f t="array" ref="E169">_xlfn.XLOOKUP(A169,$A$2:$A$2336,Table2[BMI],"NOT FOUND")</f>
        <v>30.78</v>
      </c>
      <c r="F169" cm="1">
        <f t="array" ref="F169">_xlfn.XLOOKUP(A169,$A$2:$A$2336,Table2[HBA1C],"NOT FOUND")</f>
        <v>4.67</v>
      </c>
      <c r="G169" t="str" cm="1">
        <f t="array" ref="G169">_xlfn.XLOOKUP(A169,$A$2:$A$2336,Table2[Heart Issues],"NOT FOUND")</f>
        <v>yes</v>
      </c>
      <c r="H169" t="str" cm="1">
        <f t="array" ref="H169">_xlfn.XLOOKUP(A169,$A$2:$A$2336,Table2[Any Transplants],"NOT FOUND")</f>
        <v>No</v>
      </c>
      <c r="I169" t="str" cm="1">
        <f t="array" ref="I169">_xlfn.XLOOKUP(A169,$A$2:$A$2336,Table2[Cancer history],"NOT FOUND")</f>
        <v>No</v>
      </c>
      <c r="J169" t="str">
        <f>_xlfn.XLOOKUP(A169,Table3[customer_no],Table3[month],"NOT FOUND")</f>
        <v>Nov</v>
      </c>
      <c r="K169" s="7">
        <f>_xlfn.XLOOKUP(A169,Table3[customer_no],Table3[year_average],"NOT FOUND")</f>
        <v>1985</v>
      </c>
      <c r="L169" cm="1">
        <f t="array" ref="L169">_xlfn.XLOOKUP(A169,Table3[customer_no],'Hospitalisation Details'!$D$2:$D$2344,"NOT FOUND")</f>
        <v>17</v>
      </c>
      <c r="M169" s="33">
        <f>_xlfn.XLOOKUP(A169,Table3[customer_no],Table3[dd/mm/yy],"NOT FOUND")</f>
        <v>31368</v>
      </c>
      <c r="N169">
        <f>_xlfn.XLOOKUP(A169,Table3[customer_no],Table3[age],"NOT FOUND")</f>
        <v>37</v>
      </c>
      <c r="O169" cm="1">
        <f t="array" ref="O169">_xlfn.XLOOKUP(A169,Table3[customer_no],'Hospitalisation Details'!$E$2:$E$2344,"NOT FOUND")</f>
        <v>0</v>
      </c>
      <c r="P169" t="str">
        <f>_xlfn.XLOOKUP(A169,Table3[customer_no],Table3[hsplt_handled],"NOT FOUND")</f>
        <v>tier - 2</v>
      </c>
      <c r="Q169" t="str">
        <f>_xlfn.XLOOKUP(A169,Table3[customer_no],Table3[city_handled],"NOT FOUND")</f>
        <v>tier - 1</v>
      </c>
      <c r="R169" t="str">
        <f>_xlfn.XLOOKUP(A169,Table3[customer_no],Table3[state_id],"NOT FOUND")</f>
        <v>R1024</v>
      </c>
      <c r="S169" s="34" cm="1">
        <f t="array" ref="S169">_xlfn.XLOOKUP(A169,Table3[customer_no],'Hospitalisation Details'!$F$2:$F$2344,"NOT FOUND")</f>
        <v>37270.15</v>
      </c>
      <c r="T169" t="str">
        <f>_xlfn.XLOOKUP(A169,Table2[Customer ID],Table2[BMI_category],"NOT FOUND")</f>
        <v>Obesity</v>
      </c>
      <c r="U169" s="7">
        <f>_xlfn.XLOOKUP(A169,Table2[Customer ID],Table2[no of surgery],"NOT FOUND")</f>
        <v>0</v>
      </c>
      <c r="V169" t="str">
        <f>_xlfn.XLOOKUP(A169,Table2[Customer ID],Table2[smoker_missing],"NOT FOUND")</f>
        <v>yes</v>
      </c>
      <c r="W169" t="str">
        <f t="shared" si="2"/>
        <v>Normal</v>
      </c>
      <c r="X169" s="37">
        <f>SUM(Table5[[#This Row],[Title]:[Diabetes Level]])</f>
        <v>70712.600000000006</v>
      </c>
    </row>
    <row r="170" spans="1:24" x14ac:dyDescent="0.25">
      <c r="A170" t="s">
        <v>2204</v>
      </c>
      <c r="B170" t="str">
        <f>VLOOKUP(A170,'Customer Names'!$A$2:$E$2336,3,FALSE)</f>
        <v>Mr.</v>
      </c>
      <c r="C170" t="str">
        <f>_xlfn.XLOOKUP(A170,$A$2:$A$2336,'Customer Names'!$D$2:$D$2336,"NOT FOUND")</f>
        <v>Gardner L</v>
      </c>
      <c r="D170" t="str">
        <f>_xlfn.XLOOKUP(A170,$A$2:$A$2336,'Customer Names'!$E$2:$E$2336,"NOT FOUND")</f>
        <v>Yost</v>
      </c>
      <c r="E170" cm="1">
        <f t="array" ref="E170">_xlfn.XLOOKUP(A170,$A$2:$A$2336,Table2[BMI],"NOT FOUND")</f>
        <v>49.49</v>
      </c>
      <c r="F170" cm="1">
        <f t="array" ref="F170">_xlfn.XLOOKUP(A170,$A$2:$A$2336,Table2[HBA1C],"NOT FOUND")</f>
        <v>4.5</v>
      </c>
      <c r="G170" t="str" cm="1">
        <f t="array" ref="G170">_xlfn.XLOOKUP(A170,$A$2:$A$2336,Table2[Heart Issues],"NOT FOUND")</f>
        <v>No</v>
      </c>
      <c r="H170" t="str" cm="1">
        <f t="array" ref="H170">_xlfn.XLOOKUP(A170,$A$2:$A$2336,Table2[Any Transplants],"NOT FOUND")</f>
        <v>No</v>
      </c>
      <c r="I170" t="str" cm="1">
        <f t="array" ref="I170">_xlfn.XLOOKUP(A170,$A$2:$A$2336,Table2[Cancer history],"NOT FOUND")</f>
        <v>No</v>
      </c>
      <c r="J170" t="str">
        <f>_xlfn.XLOOKUP(A170,Table3[customer_no],Table3[month],"NOT FOUND")</f>
        <v>Oct</v>
      </c>
      <c r="K170" s="7">
        <f>_xlfn.XLOOKUP(A170,Table3[customer_no],Table3[year_average],"NOT FOUND")</f>
        <v>1990</v>
      </c>
      <c r="L170" cm="1">
        <f t="array" ref="L170">_xlfn.XLOOKUP(A170,Table3[customer_no],'Hospitalisation Details'!$D$2:$D$2344,"NOT FOUND")</f>
        <v>17</v>
      </c>
      <c r="M170" s="33">
        <f>_xlfn.XLOOKUP(A170,Table3[customer_no],Table3[dd/mm/yy],"NOT FOUND")</f>
        <v>33163</v>
      </c>
      <c r="N170">
        <f>_xlfn.XLOOKUP(A170,Table3[customer_no],Table3[age],"NOT FOUND")</f>
        <v>32</v>
      </c>
      <c r="O170" cm="1">
        <f t="array" ref="O170">_xlfn.XLOOKUP(A170,Table3[customer_no],'Hospitalisation Details'!$E$2:$E$2344,"NOT FOUND")</f>
        <v>3</v>
      </c>
      <c r="P170" t="str">
        <f>_xlfn.XLOOKUP(A170,Table3[customer_no],Table3[hsplt_handled],"NOT FOUND")</f>
        <v>tier - 2</v>
      </c>
      <c r="Q170" t="str">
        <f>_xlfn.XLOOKUP(A170,Table3[customer_no],Table3[city_handled],"NOT FOUND")</f>
        <v>tier - 2</v>
      </c>
      <c r="R170" t="str">
        <f>_xlfn.XLOOKUP(A170,Table3[customer_no],Table3[state_id],"NOT FOUND")</f>
        <v>R1011</v>
      </c>
      <c r="S170" s="34" cm="1">
        <f t="array" ref="S170">_xlfn.XLOOKUP(A170,Table3[customer_no],'Hospitalisation Details'!$F$2:$F$2344,"NOT FOUND")</f>
        <v>37251.22</v>
      </c>
      <c r="T170" t="str">
        <f>_xlfn.XLOOKUP(A170,Table2[Customer ID],Table2[BMI_category],"NOT FOUND")</f>
        <v>Obesity</v>
      </c>
      <c r="U170" s="7">
        <f>_xlfn.XLOOKUP(A170,Table2[Customer ID],Table2[no of surgery],"NOT FOUND")</f>
        <v>0</v>
      </c>
      <c r="V170" t="str">
        <f>_xlfn.XLOOKUP(A170,Table2[Customer ID],Table2[smoker_missing],"NOT FOUND")</f>
        <v>yes</v>
      </c>
      <c r="W170" t="str">
        <f t="shared" si="2"/>
        <v>Normal</v>
      </c>
      <c r="X170" s="37">
        <f>SUM(Table5[[#This Row],[Title]:[Diabetes Level]])</f>
        <v>72510.209999999992</v>
      </c>
    </row>
    <row r="171" spans="1:24" x14ac:dyDescent="0.25">
      <c r="A171" t="s">
        <v>2203</v>
      </c>
      <c r="B171" t="str">
        <f>VLOOKUP(A171,'Customer Names'!$A$2:$E$2336,3,FALSE)</f>
        <v>Mr.</v>
      </c>
      <c r="C171" t="str">
        <f>_xlfn.XLOOKUP(A171,$A$2:$A$2336,'Customer Names'!$D$2:$D$2336,"NOT FOUND")</f>
        <v>Bobby</v>
      </c>
      <c r="D171" t="str">
        <f>_xlfn.XLOOKUP(A171,$A$2:$A$2336,'Customer Names'!$E$2:$E$2336,"NOT FOUND")</f>
        <v>Torphy</v>
      </c>
      <c r="E171" cm="1">
        <f t="array" ref="E171">_xlfn.XLOOKUP(A171,$A$2:$A$2336,Table2[BMI],"NOT FOUND")</f>
        <v>37.619999999999997</v>
      </c>
      <c r="F171" cm="1">
        <f t="array" ref="F171">_xlfn.XLOOKUP(A171,$A$2:$A$2336,Table2[HBA1C],"NOT FOUND")</f>
        <v>6.32</v>
      </c>
      <c r="G171" t="str" cm="1">
        <f t="array" ref="G171">_xlfn.XLOOKUP(A171,$A$2:$A$2336,Table2[Heart Issues],"NOT FOUND")</f>
        <v>yes</v>
      </c>
      <c r="H171" t="str" cm="1">
        <f t="array" ref="H171">_xlfn.XLOOKUP(A171,$A$2:$A$2336,Table2[Any Transplants],"NOT FOUND")</f>
        <v>yes</v>
      </c>
      <c r="I171" t="str" cm="1">
        <f t="array" ref="I171">_xlfn.XLOOKUP(A171,$A$2:$A$2336,Table2[Cancer history],"NOT FOUND")</f>
        <v>No</v>
      </c>
      <c r="J171" t="str">
        <f>_xlfn.XLOOKUP(A171,Table3[customer_no],Table3[month],"NOT FOUND")</f>
        <v>Sep</v>
      </c>
      <c r="K171" s="7">
        <f>_xlfn.XLOOKUP(A171,Table3[customer_no],Table3[year_average],"NOT FOUND")</f>
        <v>2000</v>
      </c>
      <c r="L171" cm="1">
        <f t="array" ref="L171">_xlfn.XLOOKUP(A171,Table3[customer_no],'Hospitalisation Details'!$D$2:$D$2344,"NOT FOUND")</f>
        <v>5</v>
      </c>
      <c r="M171" s="33">
        <f>_xlfn.XLOOKUP(A171,Table3[customer_no],Table3[dd/mm/yy],"NOT FOUND")</f>
        <v>36774</v>
      </c>
      <c r="N171">
        <f>_xlfn.XLOOKUP(A171,Table3[customer_no],Table3[age],"NOT FOUND")</f>
        <v>22</v>
      </c>
      <c r="O171" cm="1">
        <f t="array" ref="O171">_xlfn.XLOOKUP(A171,Table3[customer_no],'Hospitalisation Details'!$E$2:$E$2344,"NOT FOUND")</f>
        <v>1</v>
      </c>
      <c r="P171" t="str">
        <f>_xlfn.XLOOKUP(A171,Table3[customer_no],Table3[hsplt_handled],"NOT FOUND")</f>
        <v>tier - 1</v>
      </c>
      <c r="Q171" t="str">
        <f>_xlfn.XLOOKUP(A171,Table3[customer_no],Table3[city_handled],"NOT FOUND")</f>
        <v>tier - 3</v>
      </c>
      <c r="R171" t="str">
        <f>_xlfn.XLOOKUP(A171,Table3[customer_no],Table3[state_id],"NOT FOUND")</f>
        <v>Unknown</v>
      </c>
      <c r="S171" s="34" cm="1">
        <f t="array" ref="S171">_xlfn.XLOOKUP(A171,Table3[customer_no],'Hospitalisation Details'!$F$2:$F$2344,"NOT FOUND")</f>
        <v>37165.160000000003</v>
      </c>
      <c r="T171" t="str">
        <f>_xlfn.XLOOKUP(A171,Table2[Customer ID],Table2[BMI_category],"NOT FOUND")</f>
        <v>Obesity</v>
      </c>
      <c r="U171" s="7">
        <f>_xlfn.XLOOKUP(A171,Table2[Customer ID],Table2[no of surgery],"NOT FOUND")</f>
        <v>2</v>
      </c>
      <c r="V171" t="str">
        <f>_xlfn.XLOOKUP(A171,Table2[Customer ID],Table2[smoker_missing],"NOT FOUND")</f>
        <v>yes</v>
      </c>
      <c r="W171" t="str">
        <f t="shared" si="2"/>
        <v>Prediabetes</v>
      </c>
      <c r="X171" s="37">
        <f>SUM(Table5[[#This Row],[Title]:[Diabetes Level]])</f>
        <v>76013.100000000006</v>
      </c>
    </row>
    <row r="172" spans="1:24" x14ac:dyDescent="0.25">
      <c r="A172" t="s">
        <v>2202</v>
      </c>
      <c r="B172" t="str">
        <f>VLOOKUP(A172,'Customer Names'!$A$2:$E$2336,3,FALSE)</f>
        <v>Ms.</v>
      </c>
      <c r="C172" t="str">
        <f>_xlfn.XLOOKUP(A172,$A$2:$A$2336,'Customer Names'!$D$2:$D$2336,"NOT FOUND")</f>
        <v>Natalie</v>
      </c>
      <c r="D172" t="str">
        <f>_xlfn.XLOOKUP(A172,$A$2:$A$2336,'Customer Names'!$E$2:$E$2336,"NOT FOUND")</f>
        <v>Busby</v>
      </c>
      <c r="E172" cm="1">
        <f t="array" ref="E172">_xlfn.XLOOKUP(A172,$A$2:$A$2336,Table2[BMI],"NOT FOUND")</f>
        <v>36.08</v>
      </c>
      <c r="F172" cm="1">
        <f t="array" ref="F172">_xlfn.XLOOKUP(A172,$A$2:$A$2336,Table2[HBA1C],"NOT FOUND")</f>
        <v>6.1</v>
      </c>
      <c r="G172" t="str" cm="1">
        <f t="array" ref="G172">_xlfn.XLOOKUP(A172,$A$2:$A$2336,Table2[Heart Issues],"NOT FOUND")</f>
        <v>yes</v>
      </c>
      <c r="H172" t="str" cm="1">
        <f t="array" ref="H172">_xlfn.XLOOKUP(A172,$A$2:$A$2336,Table2[Any Transplants],"NOT FOUND")</f>
        <v>No</v>
      </c>
      <c r="I172" t="str" cm="1">
        <f t="array" ref="I172">_xlfn.XLOOKUP(A172,$A$2:$A$2336,Table2[Cancer history],"NOT FOUND")</f>
        <v>No</v>
      </c>
      <c r="J172" t="str">
        <f>_xlfn.XLOOKUP(A172,Table3[customer_no],Table3[month],"NOT FOUND")</f>
        <v>Oct</v>
      </c>
      <c r="K172" s="7">
        <f>_xlfn.XLOOKUP(A172,Table3[customer_no],Table3[year_average],"NOT FOUND")</f>
        <v>1995</v>
      </c>
      <c r="L172" cm="1">
        <f t="array" ref="L172">_xlfn.XLOOKUP(A172,Table3[customer_no],'Hospitalisation Details'!$D$2:$D$2344,"NOT FOUND")</f>
        <v>30</v>
      </c>
      <c r="M172" s="33">
        <f>_xlfn.XLOOKUP(A172,Table3[customer_no],Table3[dd/mm/yy],"NOT FOUND")</f>
        <v>35002</v>
      </c>
      <c r="N172">
        <f>_xlfn.XLOOKUP(A172,Table3[customer_no],Table3[age],"NOT FOUND")</f>
        <v>27</v>
      </c>
      <c r="O172" cm="1">
        <f t="array" ref="O172">_xlfn.XLOOKUP(A172,Table3[customer_no],'Hospitalisation Details'!$E$2:$E$2344,"NOT FOUND")</f>
        <v>0</v>
      </c>
      <c r="P172" t="str">
        <f>_xlfn.XLOOKUP(A172,Table3[customer_no],Table3[hsplt_handled],"NOT FOUND")</f>
        <v>tier - 2</v>
      </c>
      <c r="Q172" t="str">
        <f>_xlfn.XLOOKUP(A172,Table3[customer_no],Table3[city_handled],"NOT FOUND")</f>
        <v>tier - 2</v>
      </c>
      <c r="R172" t="str">
        <f>_xlfn.XLOOKUP(A172,Table3[customer_no],Table3[state_id],"NOT FOUND")</f>
        <v>R1013</v>
      </c>
      <c r="S172" s="34" cm="1">
        <f t="array" ref="S172">_xlfn.XLOOKUP(A172,Table3[customer_no],'Hospitalisation Details'!$F$2:$F$2344,"NOT FOUND")</f>
        <v>37133.9</v>
      </c>
      <c r="T172" t="str">
        <f>_xlfn.XLOOKUP(A172,Table2[Customer ID],Table2[BMI_category],"NOT FOUND")</f>
        <v>Obesity</v>
      </c>
      <c r="U172" s="7">
        <f>_xlfn.XLOOKUP(A172,Table2[Customer ID],Table2[no of surgery],"NOT FOUND")</f>
        <v>1</v>
      </c>
      <c r="V172" t="str">
        <f>_xlfn.XLOOKUP(A172,Table2[Customer ID],Table2[smoker_missing],"NOT FOUND")</f>
        <v>yes</v>
      </c>
      <c r="W172" t="str">
        <f t="shared" si="2"/>
        <v>Prediabetes</v>
      </c>
      <c r="X172" s="37">
        <f>SUM(Table5[[#This Row],[Title]:[Diabetes Level]])</f>
        <v>74231.08</v>
      </c>
    </row>
    <row r="173" spans="1:24" x14ac:dyDescent="0.25">
      <c r="A173" t="s">
        <v>2201</v>
      </c>
      <c r="B173" t="str">
        <f>VLOOKUP(A173,'Customer Names'!$A$2:$E$2336,3,FALSE)</f>
        <v>Ms.</v>
      </c>
      <c r="C173" t="str">
        <f>_xlfn.XLOOKUP(A173,$A$2:$A$2336,'Customer Names'!$D$2:$D$2336,"NOT FOUND")</f>
        <v>Lina</v>
      </c>
      <c r="D173" t="str">
        <f>_xlfn.XLOOKUP(A173,$A$2:$A$2336,'Customer Names'!$E$2:$E$2336,"NOT FOUND")</f>
        <v>Nguyen</v>
      </c>
      <c r="E173" cm="1">
        <f t="array" ref="E173">_xlfn.XLOOKUP(A173,$A$2:$A$2336,Table2[BMI],"NOT FOUND")</f>
        <v>33.5</v>
      </c>
      <c r="F173" cm="1">
        <f t="array" ref="F173">_xlfn.XLOOKUP(A173,$A$2:$A$2336,Table2[HBA1C],"NOT FOUND")</f>
        <v>5.4</v>
      </c>
      <c r="G173" t="str" cm="1">
        <f t="array" ref="G173">_xlfn.XLOOKUP(A173,$A$2:$A$2336,Table2[Heart Issues],"NOT FOUND")</f>
        <v>No</v>
      </c>
      <c r="H173" t="str" cm="1">
        <f t="array" ref="H173">_xlfn.XLOOKUP(A173,$A$2:$A$2336,Table2[Any Transplants],"NOT FOUND")</f>
        <v>No</v>
      </c>
      <c r="I173" t="str" cm="1">
        <f t="array" ref="I173">_xlfn.XLOOKUP(A173,$A$2:$A$2336,Table2[Cancer history],"NOT FOUND")</f>
        <v>No</v>
      </c>
      <c r="J173" t="str">
        <f>_xlfn.XLOOKUP(A173,Table3[customer_no],Table3[month],"NOT FOUND")</f>
        <v>Jun</v>
      </c>
      <c r="K173" s="7">
        <f>_xlfn.XLOOKUP(A173,Table3[customer_no],Table3[year_average],"NOT FOUND")</f>
        <v>1989</v>
      </c>
      <c r="L173" cm="1">
        <f t="array" ref="L173">_xlfn.XLOOKUP(A173,Table3[customer_no],'Hospitalisation Details'!$D$2:$D$2344,"NOT FOUND")</f>
        <v>10</v>
      </c>
      <c r="M173" s="33">
        <f>_xlfn.XLOOKUP(A173,Table3[customer_no],Table3[dd/mm/yy],"NOT FOUND")</f>
        <v>32669</v>
      </c>
      <c r="N173">
        <f>_xlfn.XLOOKUP(A173,Table3[customer_no],Table3[age],"NOT FOUND")</f>
        <v>33</v>
      </c>
      <c r="O173" cm="1">
        <f t="array" ref="O173">_xlfn.XLOOKUP(A173,Table3[customer_no],'Hospitalisation Details'!$E$2:$E$2344,"NOT FOUND")</f>
        <v>0</v>
      </c>
      <c r="P173" t="str">
        <f>_xlfn.XLOOKUP(A173,Table3[customer_no],Table3[hsplt_handled],"NOT FOUND")</f>
        <v>tier - 2</v>
      </c>
      <c r="Q173" t="str">
        <f>_xlfn.XLOOKUP(A173,Table3[customer_no],Table3[city_handled],"NOT FOUND")</f>
        <v>tier - 3</v>
      </c>
      <c r="R173" t="str">
        <f>_xlfn.XLOOKUP(A173,Table3[customer_no],Table3[state_id],"NOT FOUND")</f>
        <v>R1011</v>
      </c>
      <c r="S173" s="34" cm="1">
        <f t="array" ref="S173">_xlfn.XLOOKUP(A173,Table3[customer_no],'Hospitalisation Details'!$F$2:$F$2344,"NOT FOUND")</f>
        <v>37079.370000000003</v>
      </c>
      <c r="T173" t="str">
        <f>_xlfn.XLOOKUP(A173,Table2[Customer ID],Table2[BMI_category],"NOT FOUND")</f>
        <v>Obesity</v>
      </c>
      <c r="U173" s="7">
        <f>_xlfn.XLOOKUP(A173,Table2[Customer ID],Table2[no of surgery],"NOT FOUND")</f>
        <v>0</v>
      </c>
      <c r="V173" t="str">
        <f>_xlfn.XLOOKUP(A173,Table2[Customer ID],Table2[smoker_missing],"NOT FOUND")</f>
        <v>yes</v>
      </c>
      <c r="W173" t="str">
        <f t="shared" si="2"/>
        <v>Normal</v>
      </c>
      <c r="X173" s="37">
        <f>SUM(Table5[[#This Row],[Title]:[Diabetes Level]])</f>
        <v>71819.27</v>
      </c>
    </row>
    <row r="174" spans="1:24" x14ac:dyDescent="0.25">
      <c r="A174" t="s">
        <v>2200</v>
      </c>
      <c r="B174" t="str">
        <f>VLOOKUP(A174,'Customer Names'!$A$2:$E$2336,3,FALSE)</f>
        <v>Mr.</v>
      </c>
      <c r="C174" t="str">
        <f>_xlfn.XLOOKUP(A174,$A$2:$A$2336,'Customer Names'!$D$2:$D$2336,"NOT FOUND")</f>
        <v>Zebulon</v>
      </c>
      <c r="D174" t="str">
        <f>_xlfn.XLOOKUP(A174,$A$2:$A$2336,'Customer Names'!$E$2:$E$2336,"NOT FOUND")</f>
        <v>Hanley</v>
      </c>
      <c r="E174" cm="1">
        <f t="array" ref="E174">_xlfn.XLOOKUP(A174,$A$2:$A$2336,Table2[BMI],"NOT FOUND")</f>
        <v>47.46</v>
      </c>
      <c r="F174" cm="1">
        <f t="array" ref="F174">_xlfn.XLOOKUP(A174,$A$2:$A$2336,Table2[HBA1C],"NOT FOUND")</f>
        <v>6.24</v>
      </c>
      <c r="G174" t="str" cm="1">
        <f t="array" ref="G174">_xlfn.XLOOKUP(A174,$A$2:$A$2336,Table2[Heart Issues],"NOT FOUND")</f>
        <v>yes</v>
      </c>
      <c r="H174" t="str" cm="1">
        <f t="array" ref="H174">_xlfn.XLOOKUP(A174,$A$2:$A$2336,Table2[Any Transplants],"NOT FOUND")</f>
        <v>No</v>
      </c>
      <c r="I174" t="str" cm="1">
        <f t="array" ref="I174">_xlfn.XLOOKUP(A174,$A$2:$A$2336,Table2[Cancer history],"NOT FOUND")</f>
        <v>No</v>
      </c>
      <c r="J174" t="str">
        <f>_xlfn.XLOOKUP(A174,Table3[customer_no],Table3[month],"NOT FOUND")</f>
        <v>Dec</v>
      </c>
      <c r="K174" s="7">
        <f>_xlfn.XLOOKUP(A174,Table3[customer_no],Table3[year_average],"NOT FOUND")</f>
        <v>1988</v>
      </c>
      <c r="L174" cm="1">
        <f t="array" ref="L174">_xlfn.XLOOKUP(A174,Table3[customer_no],'Hospitalisation Details'!$D$2:$D$2344,"NOT FOUND")</f>
        <v>17</v>
      </c>
      <c r="M174" s="33">
        <f>_xlfn.XLOOKUP(A174,Table3[customer_no],Table3[dd/mm/yy],"NOT FOUND")</f>
        <v>32494</v>
      </c>
      <c r="N174">
        <f>_xlfn.XLOOKUP(A174,Table3[customer_no],Table3[age],"NOT FOUND")</f>
        <v>34</v>
      </c>
      <c r="O174" cm="1">
        <f t="array" ref="O174">_xlfn.XLOOKUP(A174,Table3[customer_no],'Hospitalisation Details'!$E$2:$E$2344,"NOT FOUND")</f>
        <v>3</v>
      </c>
      <c r="P174" t="str">
        <f>_xlfn.XLOOKUP(A174,Table3[customer_no],Table3[hsplt_handled],"NOT FOUND")</f>
        <v>tier - 2</v>
      </c>
      <c r="Q174" t="str">
        <f>_xlfn.XLOOKUP(A174,Table3[customer_no],Table3[city_handled],"NOT FOUND")</f>
        <v>tier - 1</v>
      </c>
      <c r="R174" t="str">
        <f>_xlfn.XLOOKUP(A174,Table3[customer_no],Table3[state_id],"NOT FOUND")</f>
        <v>R1011</v>
      </c>
      <c r="S174" s="34" cm="1">
        <f t="array" ref="S174">_xlfn.XLOOKUP(A174,Table3[customer_no],'Hospitalisation Details'!$F$2:$F$2344,"NOT FOUND")</f>
        <v>37076.370000000003</v>
      </c>
      <c r="T174" t="str">
        <f>_xlfn.XLOOKUP(A174,Table2[Customer ID],Table2[BMI_category],"NOT FOUND")</f>
        <v>Obesity</v>
      </c>
      <c r="U174" s="7">
        <f>_xlfn.XLOOKUP(A174,Table2[Customer ID],Table2[no of surgery],"NOT FOUND")</f>
        <v>1</v>
      </c>
      <c r="V174" t="str">
        <f>_xlfn.XLOOKUP(A174,Table2[Customer ID],Table2[smoker_missing],"NOT FOUND")</f>
        <v>yes</v>
      </c>
      <c r="W174" t="str">
        <f t="shared" si="2"/>
        <v>Prediabetes</v>
      </c>
      <c r="X174" s="37">
        <f>SUM(Table5[[#This Row],[Title]:[Diabetes Level]])</f>
        <v>71667.070000000007</v>
      </c>
    </row>
    <row r="175" spans="1:24" x14ac:dyDescent="0.25">
      <c r="A175" t="s">
        <v>2199</v>
      </c>
      <c r="B175" t="str">
        <f>VLOOKUP(A175,'Customer Names'!$A$2:$E$2336,3,FALSE)</f>
        <v>Ms.</v>
      </c>
      <c r="C175" t="str">
        <f>_xlfn.XLOOKUP(A175,$A$2:$A$2336,'Customer Names'!$D$2:$D$2336,"NOT FOUND")</f>
        <v>Amanda</v>
      </c>
      <c r="D175" t="str">
        <f>_xlfn.XLOOKUP(A175,$A$2:$A$2336,'Customer Names'!$E$2:$E$2336,"NOT FOUND")</f>
        <v>Scheer</v>
      </c>
      <c r="E175" cm="1">
        <f t="array" ref="E175">_xlfn.XLOOKUP(A175,$A$2:$A$2336,Table2[BMI],"NOT FOUND")</f>
        <v>49.24</v>
      </c>
      <c r="F175" cm="1">
        <f t="array" ref="F175">_xlfn.XLOOKUP(A175,$A$2:$A$2336,Table2[HBA1C],"NOT FOUND")</f>
        <v>4.45</v>
      </c>
      <c r="G175" t="str" cm="1">
        <f t="array" ref="G175">_xlfn.XLOOKUP(A175,$A$2:$A$2336,Table2[Heart Issues],"NOT FOUND")</f>
        <v>No</v>
      </c>
      <c r="H175" t="str" cm="1">
        <f t="array" ref="H175">_xlfn.XLOOKUP(A175,$A$2:$A$2336,Table2[Any Transplants],"NOT FOUND")</f>
        <v>No</v>
      </c>
      <c r="I175" t="str" cm="1">
        <f t="array" ref="I175">_xlfn.XLOOKUP(A175,$A$2:$A$2336,Table2[Cancer history],"NOT FOUND")</f>
        <v>No</v>
      </c>
      <c r="J175" t="str">
        <f>_xlfn.XLOOKUP(A175,Table3[customer_no],Table3[month],"NOT FOUND")</f>
        <v>Nov</v>
      </c>
      <c r="K175" s="7">
        <f>_xlfn.XLOOKUP(A175,Table3[customer_no],Table3[year_average],"NOT FOUND")</f>
        <v>1991</v>
      </c>
      <c r="L175" cm="1">
        <f t="array" ref="L175">_xlfn.XLOOKUP(A175,Table3[customer_no],'Hospitalisation Details'!$D$2:$D$2344,"NOT FOUND")</f>
        <v>1</v>
      </c>
      <c r="M175" s="33">
        <f>_xlfn.XLOOKUP(A175,Table3[customer_no],Table3[dd/mm/yy],"NOT FOUND")</f>
        <v>33543</v>
      </c>
      <c r="N175">
        <f>_xlfn.XLOOKUP(A175,Table3[customer_no],Table3[age],"NOT FOUND")</f>
        <v>31</v>
      </c>
      <c r="O175" cm="1">
        <f t="array" ref="O175">_xlfn.XLOOKUP(A175,Table3[customer_no],'Hospitalisation Details'!$E$2:$E$2344,"NOT FOUND")</f>
        <v>3</v>
      </c>
      <c r="P175" t="str">
        <f>_xlfn.XLOOKUP(A175,Table3[customer_no],Table3[hsplt_handled],"NOT FOUND")</f>
        <v>tier - 2</v>
      </c>
      <c r="Q175" t="str">
        <f>_xlfn.XLOOKUP(A175,Table3[customer_no],Table3[city_handled],"NOT FOUND")</f>
        <v>tier - 2</v>
      </c>
      <c r="R175" t="str">
        <f>_xlfn.XLOOKUP(A175,Table3[customer_no],Table3[state_id],"NOT FOUND")</f>
        <v>R1011</v>
      </c>
      <c r="S175" s="34" cm="1">
        <f t="array" ref="S175">_xlfn.XLOOKUP(A175,Table3[customer_no],'Hospitalisation Details'!$F$2:$F$2344,"NOT FOUND")</f>
        <v>37040.879999999997</v>
      </c>
      <c r="T175" t="str">
        <f>_xlfn.XLOOKUP(A175,Table2[Customer ID],Table2[BMI_category],"NOT FOUND")</f>
        <v>Obesity</v>
      </c>
      <c r="U175" s="7">
        <f>_xlfn.XLOOKUP(A175,Table2[Customer ID],Table2[no of surgery],"NOT FOUND")</f>
        <v>0</v>
      </c>
      <c r="V175" t="str">
        <f>_xlfn.XLOOKUP(A175,Table2[Customer ID],Table2[smoker_missing],"NOT FOUND")</f>
        <v>yes</v>
      </c>
      <c r="W175" t="str">
        <f t="shared" si="2"/>
        <v>Normal</v>
      </c>
      <c r="X175" s="37">
        <f>SUM(Table5[[#This Row],[Title]:[Diabetes Level]])</f>
        <v>72663.570000000007</v>
      </c>
    </row>
    <row r="176" spans="1:24" x14ac:dyDescent="0.25">
      <c r="A176" t="s">
        <v>2198</v>
      </c>
      <c r="B176" t="str">
        <f>VLOOKUP(A176,'Customer Names'!$A$2:$E$2336,3,FALSE)</f>
        <v>Mr.</v>
      </c>
      <c r="C176" t="str">
        <f>_xlfn.XLOOKUP(A176,$A$2:$A$2336,'Customer Names'!$D$2:$D$2336,"NOT FOUND")</f>
        <v>Greg</v>
      </c>
      <c r="D176" t="str">
        <f>_xlfn.XLOOKUP(A176,$A$2:$A$2336,'Customer Names'!$E$2:$E$2336,"NOT FOUND")</f>
        <v>Rankin</v>
      </c>
      <c r="E176" cm="1">
        <f t="array" ref="E176">_xlfn.XLOOKUP(A176,$A$2:$A$2336,Table2[BMI],"NOT FOUND")</f>
        <v>54.4</v>
      </c>
      <c r="F176" cm="1">
        <f t="array" ref="F176">_xlfn.XLOOKUP(A176,$A$2:$A$2336,Table2[HBA1C],"NOT FOUND")</f>
        <v>5.22</v>
      </c>
      <c r="G176" t="str" cm="1">
        <f t="array" ref="G176">_xlfn.XLOOKUP(A176,$A$2:$A$2336,Table2[Heart Issues],"NOT FOUND")</f>
        <v>No</v>
      </c>
      <c r="H176" t="str" cm="1">
        <f t="array" ref="H176">_xlfn.XLOOKUP(A176,$A$2:$A$2336,Table2[Any Transplants],"NOT FOUND")</f>
        <v>No</v>
      </c>
      <c r="I176" t="str" cm="1">
        <f t="array" ref="I176">_xlfn.XLOOKUP(A176,$A$2:$A$2336,Table2[Cancer history],"NOT FOUND")</f>
        <v>No</v>
      </c>
      <c r="J176" t="str">
        <f>_xlfn.XLOOKUP(A176,Table3[customer_no],Table3[month],"NOT FOUND")</f>
        <v>Sep</v>
      </c>
      <c r="K176" s="7">
        <f>_xlfn.XLOOKUP(A176,Table3[customer_no],Table3[year_average],"NOT FOUND")</f>
        <v>1992</v>
      </c>
      <c r="L176" cm="1">
        <f t="array" ref="L176">_xlfn.XLOOKUP(A176,Table3[customer_no],'Hospitalisation Details'!$D$2:$D$2344,"NOT FOUND")</f>
        <v>13</v>
      </c>
      <c r="M176" s="33">
        <f>_xlfn.XLOOKUP(A176,Table3[customer_no],Table3[dd/mm/yy],"NOT FOUND")</f>
        <v>33860</v>
      </c>
      <c r="N176">
        <f>_xlfn.XLOOKUP(A176,Table3[customer_no],Table3[age],"NOT FOUND")</f>
        <v>30</v>
      </c>
      <c r="O176" cm="1">
        <f t="array" ref="O176">_xlfn.XLOOKUP(A176,Table3[customer_no],'Hospitalisation Details'!$E$2:$E$2344,"NOT FOUND")</f>
        <v>0</v>
      </c>
      <c r="P176" t="str">
        <f>_xlfn.XLOOKUP(A176,Table3[customer_no],Table3[hsplt_handled],"NOT FOUND")</f>
        <v>tier - 2</v>
      </c>
      <c r="Q176" t="str">
        <f>_xlfn.XLOOKUP(A176,Table3[customer_no],Table3[city_handled],"NOT FOUND")</f>
        <v>tier - 3</v>
      </c>
      <c r="R176" t="str">
        <f>_xlfn.XLOOKUP(A176,Table3[customer_no],Table3[state_id],"NOT FOUND")</f>
        <v>R1011</v>
      </c>
      <c r="S176" s="34" cm="1">
        <f t="array" ref="S176">_xlfn.XLOOKUP(A176,Table3[customer_no],'Hospitalisation Details'!$F$2:$F$2344,"NOT FOUND")</f>
        <v>36976.449999999997</v>
      </c>
      <c r="T176" t="str">
        <f>_xlfn.XLOOKUP(A176,Table2[Customer ID],Table2[BMI_category],"NOT FOUND")</f>
        <v>Obesity</v>
      </c>
      <c r="U176" s="7">
        <f>_xlfn.XLOOKUP(A176,Table2[Customer ID],Table2[no of surgery],"NOT FOUND")</f>
        <v>1</v>
      </c>
      <c r="V176" t="str">
        <f>_xlfn.XLOOKUP(A176,Table2[Customer ID],Table2[smoker_missing],"NOT FOUND")</f>
        <v>yes</v>
      </c>
      <c r="W176" t="str">
        <f t="shared" si="2"/>
        <v>Normal</v>
      </c>
      <c r="X176" s="37">
        <f>SUM(Table5[[#This Row],[Title]:[Diabetes Level]])</f>
        <v>72932.070000000007</v>
      </c>
    </row>
    <row r="177" spans="1:24" x14ac:dyDescent="0.25">
      <c r="A177" t="s">
        <v>2197</v>
      </c>
      <c r="B177" t="str">
        <f>VLOOKUP(A177,'Customer Names'!$A$2:$E$2336,3,FALSE)</f>
        <v>Mr.</v>
      </c>
      <c r="C177" t="str">
        <f>_xlfn.XLOOKUP(A177,$A$2:$A$2336,'Customer Names'!$D$2:$D$2336,"NOT FOUND")</f>
        <v>John</v>
      </c>
      <c r="D177" t="str">
        <f>_xlfn.XLOOKUP(A177,$A$2:$A$2336,'Customer Names'!$E$2:$E$2336,"NOT FOUND")</f>
        <v>Ricardi</v>
      </c>
      <c r="E177" cm="1">
        <f t="array" ref="E177">_xlfn.XLOOKUP(A177,$A$2:$A$2336,Table2[BMI],"NOT FOUND")</f>
        <v>35.53</v>
      </c>
      <c r="F177" cm="1">
        <f t="array" ref="F177">_xlfn.XLOOKUP(A177,$A$2:$A$2336,Table2[HBA1C],"NOT FOUND")</f>
        <v>4.6100000000000003</v>
      </c>
      <c r="G177" t="str" cm="1">
        <f t="array" ref="G177">_xlfn.XLOOKUP(A177,$A$2:$A$2336,Table2[Heart Issues],"NOT FOUND")</f>
        <v>No</v>
      </c>
      <c r="H177" t="str" cm="1">
        <f t="array" ref="H177">_xlfn.XLOOKUP(A177,$A$2:$A$2336,Table2[Any Transplants],"NOT FOUND")</f>
        <v>No</v>
      </c>
      <c r="I177" t="str" cm="1">
        <f t="array" ref="I177">_xlfn.XLOOKUP(A177,$A$2:$A$2336,Table2[Cancer history],"NOT FOUND")</f>
        <v>No</v>
      </c>
      <c r="J177" t="str">
        <f>_xlfn.XLOOKUP(A177,Table3[customer_no],Table3[month],"NOT FOUND")</f>
        <v>Aug</v>
      </c>
      <c r="K177" s="7">
        <f>_xlfn.XLOOKUP(A177,Table3[customer_no],Table3[year_average],"NOT FOUND")</f>
        <v>1992</v>
      </c>
      <c r="L177" cm="1">
        <f t="array" ref="L177">_xlfn.XLOOKUP(A177,Table3[customer_no],'Hospitalisation Details'!$D$2:$D$2344,"NOT FOUND")</f>
        <v>25</v>
      </c>
      <c r="M177" s="33">
        <f>_xlfn.XLOOKUP(A177,Table3[customer_no],Table3[dd/mm/yy],"NOT FOUND")</f>
        <v>33841</v>
      </c>
      <c r="N177">
        <f>_xlfn.XLOOKUP(A177,Table3[customer_no],Table3[age],"NOT FOUND")</f>
        <v>30</v>
      </c>
      <c r="O177" cm="1">
        <f t="array" ref="O177">_xlfn.XLOOKUP(A177,Table3[customer_no],'Hospitalisation Details'!$E$2:$E$2344,"NOT FOUND")</f>
        <v>0</v>
      </c>
      <c r="P177" t="str">
        <f>_xlfn.XLOOKUP(A177,Table3[customer_no],Table3[hsplt_handled],"NOT FOUND")</f>
        <v>tier - 1</v>
      </c>
      <c r="Q177" t="str">
        <f>_xlfn.XLOOKUP(A177,Table3[customer_no],Table3[city_handled],"NOT FOUND")</f>
        <v>tier - 1</v>
      </c>
      <c r="R177" t="str">
        <f>_xlfn.XLOOKUP(A177,Table3[customer_no],Table3[state_id],"NOT FOUND")</f>
        <v>R1013</v>
      </c>
      <c r="S177" s="34" cm="1">
        <f t="array" ref="S177">_xlfn.XLOOKUP(A177,Table3[customer_no],'Hospitalisation Details'!$F$2:$F$2344,"NOT FOUND")</f>
        <v>36950.26</v>
      </c>
      <c r="T177" t="str">
        <f>_xlfn.XLOOKUP(A177,Table2[Customer ID],Table2[BMI_category],"NOT FOUND")</f>
        <v>Obesity</v>
      </c>
      <c r="U177" s="7">
        <f>_xlfn.XLOOKUP(A177,Table2[Customer ID],Table2[no of surgery],"NOT FOUND")</f>
        <v>1</v>
      </c>
      <c r="V177" t="str">
        <f>_xlfn.XLOOKUP(A177,Table2[Customer ID],Table2[smoker_missing],"NOT FOUND")</f>
        <v>yes</v>
      </c>
      <c r="W177" t="str">
        <f t="shared" si="2"/>
        <v>Normal</v>
      </c>
      <c r="X177" s="37">
        <f>SUM(Table5[[#This Row],[Title]:[Diabetes Level]])</f>
        <v>72879.399999999994</v>
      </c>
    </row>
    <row r="178" spans="1:24" x14ac:dyDescent="0.25">
      <c r="A178" t="s">
        <v>2196</v>
      </c>
      <c r="B178" t="str">
        <f>VLOOKUP(A178,'Customer Names'!$A$2:$E$2336,3,FALSE)</f>
        <v>Ms.</v>
      </c>
      <c r="C178" t="str">
        <f>_xlfn.XLOOKUP(A178,$A$2:$A$2336,'Customer Names'!$D$2:$D$2336,"NOT FOUND")</f>
        <v>Kelsey A.</v>
      </c>
      <c r="D178" t="str">
        <f>_xlfn.XLOOKUP(A178,$A$2:$A$2336,'Customer Names'!$E$2:$E$2336,"NOT FOUND")</f>
        <v>Karkos</v>
      </c>
      <c r="E178" cm="1">
        <f t="array" ref="E178">_xlfn.XLOOKUP(A178,$A$2:$A$2336,Table2[BMI],"NOT FOUND")</f>
        <v>39.729999999999997</v>
      </c>
      <c r="F178" cm="1">
        <f t="array" ref="F178">_xlfn.XLOOKUP(A178,$A$2:$A$2336,Table2[HBA1C],"NOT FOUND")</f>
        <v>6.24</v>
      </c>
      <c r="G178" t="str" cm="1">
        <f t="array" ref="G178">_xlfn.XLOOKUP(A178,$A$2:$A$2336,Table2[Heart Issues],"NOT FOUND")</f>
        <v>No</v>
      </c>
      <c r="H178" t="str" cm="1">
        <f t="array" ref="H178">_xlfn.XLOOKUP(A178,$A$2:$A$2336,Table2[Any Transplants],"NOT FOUND")</f>
        <v>No</v>
      </c>
      <c r="I178" t="str" cm="1">
        <f t="array" ref="I178">_xlfn.XLOOKUP(A178,$A$2:$A$2336,Table2[Cancer history],"NOT FOUND")</f>
        <v>No</v>
      </c>
      <c r="J178" t="str">
        <f>_xlfn.XLOOKUP(A178,Table3[customer_no],Table3[month],"NOT FOUND")</f>
        <v>Aug</v>
      </c>
      <c r="K178" s="7">
        <f>_xlfn.XLOOKUP(A178,Table3[customer_no],Table3[year_average],"NOT FOUND")</f>
        <v>1977</v>
      </c>
      <c r="L178" cm="1">
        <f t="array" ref="L178">_xlfn.XLOOKUP(A178,Table3[customer_no],'Hospitalisation Details'!$D$2:$D$2344,"NOT FOUND")</f>
        <v>13</v>
      </c>
      <c r="M178" s="33">
        <f>_xlfn.XLOOKUP(A178,Table3[customer_no],Table3[dd/mm/yy],"NOT FOUND")</f>
        <v>28350</v>
      </c>
      <c r="N178">
        <f>_xlfn.XLOOKUP(A178,Table3[customer_no],Table3[age],"NOT FOUND")</f>
        <v>45</v>
      </c>
      <c r="O178" cm="1">
        <f t="array" ref="O178">_xlfn.XLOOKUP(A178,Table3[customer_no],'Hospitalisation Details'!$E$2:$E$2344,"NOT FOUND")</f>
        <v>2</v>
      </c>
      <c r="P178" t="str">
        <f>_xlfn.XLOOKUP(A178,Table3[customer_no],Table3[hsplt_handled],"NOT FOUND")</f>
        <v>tier - 2</v>
      </c>
      <c r="Q178" t="str">
        <f>_xlfn.XLOOKUP(A178,Table3[customer_no],Table3[city_handled],"NOT FOUND")</f>
        <v>tier - 1</v>
      </c>
      <c r="R178" t="str">
        <f>_xlfn.XLOOKUP(A178,Table3[customer_no],Table3[state_id],"NOT FOUND")</f>
        <v>R1011</v>
      </c>
      <c r="S178" s="34" cm="1">
        <f t="array" ref="S178">_xlfn.XLOOKUP(A178,Table3[customer_no],'Hospitalisation Details'!$F$2:$F$2344,"NOT FOUND")</f>
        <v>36935.64</v>
      </c>
      <c r="T178" t="str">
        <f>_xlfn.XLOOKUP(A178,Table2[Customer ID],Table2[BMI_category],"NOT FOUND")</f>
        <v>Obesity</v>
      </c>
      <c r="U178" s="7">
        <f>_xlfn.XLOOKUP(A178,Table2[Customer ID],Table2[no of surgery],"NOT FOUND")</f>
        <v>0</v>
      </c>
      <c r="V178" t="str">
        <f>_xlfn.XLOOKUP(A178,Table2[Customer ID],Table2[smoker_missing],"NOT FOUND")</f>
        <v>yes</v>
      </c>
      <c r="W178" t="str">
        <f t="shared" si="2"/>
        <v>Prediabetes</v>
      </c>
      <c r="X178" s="37">
        <f>SUM(Table5[[#This Row],[Title]:[Diabetes Level]])</f>
        <v>67368.61</v>
      </c>
    </row>
    <row r="179" spans="1:24" x14ac:dyDescent="0.25">
      <c r="A179" t="s">
        <v>2195</v>
      </c>
      <c r="B179" t="str">
        <f>VLOOKUP(A179,'Customer Names'!$A$2:$E$2336,3,FALSE)</f>
        <v>Ms.</v>
      </c>
      <c r="C179" t="str">
        <f>_xlfn.XLOOKUP(A179,$A$2:$A$2336,'Customer Names'!$D$2:$D$2336,"NOT FOUND")</f>
        <v>Bronwen L</v>
      </c>
      <c r="D179" t="str">
        <f>_xlfn.XLOOKUP(A179,$A$2:$A$2336,'Customer Names'!$E$2:$E$2336,"NOT FOUND")</f>
        <v>Price-Dierksen</v>
      </c>
      <c r="E179" cm="1">
        <f t="array" ref="E179">_xlfn.XLOOKUP(A179,$A$2:$A$2336,Table2[BMI],"NOT FOUND")</f>
        <v>35.68</v>
      </c>
      <c r="F179" cm="1">
        <f t="array" ref="F179">_xlfn.XLOOKUP(A179,$A$2:$A$2336,Table2[HBA1C],"NOT FOUND")</f>
        <v>10.039999999999999</v>
      </c>
      <c r="G179" t="str" cm="1">
        <f t="array" ref="G179">_xlfn.XLOOKUP(A179,$A$2:$A$2336,Table2[Heart Issues],"NOT FOUND")</f>
        <v>No</v>
      </c>
      <c r="H179" t="str" cm="1">
        <f t="array" ref="H179">_xlfn.XLOOKUP(A179,$A$2:$A$2336,Table2[Any Transplants],"NOT FOUND")</f>
        <v>No</v>
      </c>
      <c r="I179" t="str" cm="1">
        <f t="array" ref="I179">_xlfn.XLOOKUP(A179,$A$2:$A$2336,Table2[Cancer history],"NOT FOUND")</f>
        <v>No</v>
      </c>
      <c r="J179" t="str">
        <f>_xlfn.XLOOKUP(A179,Table3[customer_no],Table3[month],"NOT FOUND")</f>
        <v>Oct</v>
      </c>
      <c r="K179" s="7">
        <f>_xlfn.XLOOKUP(A179,Table3[customer_no],Table3[year_average],"NOT FOUND")</f>
        <v>1968</v>
      </c>
      <c r="L179" cm="1">
        <f t="array" ref="L179">_xlfn.XLOOKUP(A179,Table3[customer_no],'Hospitalisation Details'!$D$2:$D$2344,"NOT FOUND")</f>
        <v>22</v>
      </c>
      <c r="M179" s="33">
        <f>_xlfn.XLOOKUP(A179,Table3[customer_no],Table3[dd/mm/yy],"NOT FOUND")</f>
        <v>25133</v>
      </c>
      <c r="N179">
        <f>_xlfn.XLOOKUP(A179,Table3[customer_no],Table3[age],"NOT FOUND")</f>
        <v>54</v>
      </c>
      <c r="O179" cm="1">
        <f t="array" ref="O179">_xlfn.XLOOKUP(A179,Table3[customer_no],'Hospitalisation Details'!$E$2:$E$2344,"NOT FOUND")</f>
        <v>0</v>
      </c>
      <c r="P179" t="str">
        <f>_xlfn.XLOOKUP(A179,Table3[customer_no],Table3[hsplt_handled],"NOT FOUND")</f>
        <v>tier - 2</v>
      </c>
      <c r="Q179" t="str">
        <f>_xlfn.XLOOKUP(A179,Table3[customer_no],Table3[city_handled],"NOT FOUND")</f>
        <v>tier - 1</v>
      </c>
      <c r="R179" t="str">
        <f>_xlfn.XLOOKUP(A179,Table3[customer_no],Table3[state_id],"NOT FOUND")</f>
        <v>R1011</v>
      </c>
      <c r="S179" s="34" cm="1">
        <f t="array" ref="S179">_xlfn.XLOOKUP(A179,Table3[customer_no],'Hospitalisation Details'!$F$2:$F$2344,"NOT FOUND")</f>
        <v>36922.61</v>
      </c>
      <c r="T179" t="str">
        <f>_xlfn.XLOOKUP(A179,Table2[Customer ID],Table2[BMI_category],"NOT FOUND")</f>
        <v>Obesity</v>
      </c>
      <c r="U179" s="7">
        <f>_xlfn.XLOOKUP(A179,Table2[Customer ID],Table2[no of surgery],"NOT FOUND")</f>
        <v>0</v>
      </c>
      <c r="V179" t="str">
        <f>_xlfn.XLOOKUP(A179,Table2[Customer ID],Table2[smoker_missing],"NOT FOUND")</f>
        <v>yes</v>
      </c>
      <c r="W179" t="str">
        <f t="shared" si="2"/>
        <v>Diabetes</v>
      </c>
      <c r="X179" s="37">
        <f>SUM(Table5[[#This Row],[Title]:[Diabetes Level]])</f>
        <v>64145.33</v>
      </c>
    </row>
    <row r="180" spans="1:24" x14ac:dyDescent="0.25">
      <c r="A180" t="s">
        <v>2194</v>
      </c>
      <c r="B180" t="str">
        <f>VLOOKUP(A180,'Customer Names'!$A$2:$E$2336,3,FALSE)</f>
        <v>Ms.</v>
      </c>
      <c r="C180" t="str">
        <f>_xlfn.XLOOKUP(A180,$A$2:$A$2336,'Customer Names'!$D$2:$D$2336,"NOT FOUND")</f>
        <v>Manuela</v>
      </c>
      <c r="D180" t="str">
        <f>_xlfn.XLOOKUP(A180,$A$2:$A$2336,'Customer Names'!$E$2:$E$2336,"NOT FOUND")</f>
        <v>Knispel</v>
      </c>
      <c r="E180" cm="1">
        <f t="array" ref="E180">_xlfn.XLOOKUP(A180,$A$2:$A$2336,Table2[BMI],"NOT FOUND")</f>
        <v>48.86</v>
      </c>
      <c r="F180" cm="1">
        <f t="array" ref="F180">_xlfn.XLOOKUP(A180,$A$2:$A$2336,Table2[HBA1C],"NOT FOUND")</f>
        <v>6.09</v>
      </c>
      <c r="G180" t="str" cm="1">
        <f t="array" ref="G180">_xlfn.XLOOKUP(A180,$A$2:$A$2336,Table2[Heart Issues],"NOT FOUND")</f>
        <v>No</v>
      </c>
      <c r="H180" t="str" cm="1">
        <f t="array" ref="H180">_xlfn.XLOOKUP(A180,$A$2:$A$2336,Table2[Any Transplants],"NOT FOUND")</f>
        <v>No</v>
      </c>
      <c r="I180" t="str" cm="1">
        <f t="array" ref="I180">_xlfn.XLOOKUP(A180,$A$2:$A$2336,Table2[Cancer history],"NOT FOUND")</f>
        <v>No</v>
      </c>
      <c r="J180" t="str">
        <f>_xlfn.XLOOKUP(A180,Table3[customer_no],Table3[month],"NOT FOUND")</f>
        <v>Jun</v>
      </c>
      <c r="K180" s="7">
        <f>_xlfn.XLOOKUP(A180,Table3[customer_no],Table3[year_average],"NOT FOUND")</f>
        <v>1991</v>
      </c>
      <c r="L180" cm="1">
        <f t="array" ref="L180">_xlfn.XLOOKUP(A180,Table3[customer_no],'Hospitalisation Details'!$D$2:$D$2344,"NOT FOUND")</f>
        <v>10</v>
      </c>
      <c r="M180" s="33">
        <f>_xlfn.XLOOKUP(A180,Table3[customer_no],Table3[dd/mm/yy],"NOT FOUND")</f>
        <v>33399</v>
      </c>
      <c r="N180">
        <f>_xlfn.XLOOKUP(A180,Table3[customer_no],Table3[age],"NOT FOUND")</f>
        <v>31</v>
      </c>
      <c r="O180" cm="1">
        <f t="array" ref="O180">_xlfn.XLOOKUP(A180,Table3[customer_no],'Hospitalisation Details'!$E$2:$E$2344,"NOT FOUND")</f>
        <v>3</v>
      </c>
      <c r="P180" t="str">
        <f>_xlfn.XLOOKUP(A180,Table3[customer_no],Table3[hsplt_handled],"NOT FOUND")</f>
        <v>tier - 2</v>
      </c>
      <c r="Q180" t="str">
        <f>_xlfn.XLOOKUP(A180,Table3[customer_no],Table3[city_handled],"NOT FOUND")</f>
        <v>tier - 2</v>
      </c>
      <c r="R180" t="str">
        <f>_xlfn.XLOOKUP(A180,Table3[customer_no],Table3[state_id],"NOT FOUND")</f>
        <v>R1011</v>
      </c>
      <c r="S180" s="34" cm="1">
        <f t="array" ref="S180">_xlfn.XLOOKUP(A180,Table3[customer_no],'Hospitalisation Details'!$F$2:$F$2344,"NOT FOUND")</f>
        <v>36911.99</v>
      </c>
      <c r="T180" t="str">
        <f>_xlfn.XLOOKUP(A180,Table2[Customer ID],Table2[BMI_category],"NOT FOUND")</f>
        <v>Obesity</v>
      </c>
      <c r="U180" s="7">
        <f>_xlfn.XLOOKUP(A180,Table2[Customer ID],Table2[no of surgery],"NOT FOUND")</f>
        <v>0</v>
      </c>
      <c r="V180" t="str">
        <f>_xlfn.XLOOKUP(A180,Table2[Customer ID],Table2[smoker_missing],"NOT FOUND")</f>
        <v>yes</v>
      </c>
      <c r="W180" t="str">
        <f t="shared" si="2"/>
        <v>Prediabetes</v>
      </c>
      <c r="X180" s="37">
        <f>SUM(Table5[[#This Row],[Title]:[Diabetes Level]])</f>
        <v>72400.94</v>
      </c>
    </row>
    <row r="181" spans="1:24" x14ac:dyDescent="0.25">
      <c r="A181" t="s">
        <v>2193</v>
      </c>
      <c r="B181" t="str">
        <f>VLOOKUP(A181,'Customer Names'!$A$2:$E$2336,3,FALSE)</f>
        <v>Ms.</v>
      </c>
      <c r="C181" t="str">
        <f>_xlfn.XLOOKUP(A181,$A$2:$A$2336,'Customer Names'!$D$2:$D$2336,"NOT FOUND")</f>
        <v>Jennifer L</v>
      </c>
      <c r="D181" t="str">
        <f>_xlfn.XLOOKUP(A181,$A$2:$A$2336,'Customer Names'!$E$2:$E$2336,"NOT FOUND")</f>
        <v>King</v>
      </c>
      <c r="E181" cm="1">
        <f t="array" ref="E181">_xlfn.XLOOKUP(A181,$A$2:$A$2336,Table2[BMI],"NOT FOUND")</f>
        <v>34.799999999999997</v>
      </c>
      <c r="F181" cm="1">
        <f t="array" ref="F181">_xlfn.XLOOKUP(A181,$A$2:$A$2336,Table2[HBA1C],"NOT FOUND")</f>
        <v>11.4</v>
      </c>
      <c r="G181" t="str" cm="1">
        <f t="array" ref="G181">_xlfn.XLOOKUP(A181,$A$2:$A$2336,Table2[Heart Issues],"NOT FOUND")</f>
        <v>yes</v>
      </c>
      <c r="H181" t="str" cm="1">
        <f t="array" ref="H181">_xlfn.XLOOKUP(A181,$A$2:$A$2336,Table2[Any Transplants],"NOT FOUND")</f>
        <v>No</v>
      </c>
      <c r="I181" t="str" cm="1">
        <f t="array" ref="I181">_xlfn.XLOOKUP(A181,$A$2:$A$2336,Table2[Cancer history],"NOT FOUND")</f>
        <v>Yes</v>
      </c>
      <c r="J181" t="str">
        <f>_xlfn.XLOOKUP(A181,Table3[customer_no],Table3[month],"NOT FOUND")</f>
        <v>Jul</v>
      </c>
      <c r="K181" s="7">
        <f>_xlfn.XLOOKUP(A181,Table3[customer_no],Table3[year_average],"NOT FOUND")</f>
        <v>1963</v>
      </c>
      <c r="L181" cm="1">
        <f t="array" ref="L181">_xlfn.XLOOKUP(A181,Table3[customer_no],'Hospitalisation Details'!$D$2:$D$2344,"NOT FOUND")</f>
        <v>24</v>
      </c>
      <c r="M181" s="33">
        <f>_xlfn.XLOOKUP(A181,Table3[customer_no],Table3[dd/mm/yy],"NOT FOUND")</f>
        <v>23216</v>
      </c>
      <c r="N181">
        <f>_xlfn.XLOOKUP(A181,Table3[customer_no],Table3[age],"NOT FOUND")</f>
        <v>59</v>
      </c>
      <c r="O181" cm="1">
        <f t="array" ref="O181">_xlfn.XLOOKUP(A181,Table3[customer_no],'Hospitalisation Details'!$E$2:$E$2344,"NOT FOUND")</f>
        <v>2</v>
      </c>
      <c r="P181" t="str">
        <f>_xlfn.XLOOKUP(A181,Table3[customer_no],Table3[hsplt_handled],"NOT FOUND")</f>
        <v>tier - 2</v>
      </c>
      <c r="Q181" t="str">
        <f>_xlfn.XLOOKUP(A181,Table3[customer_no],Table3[city_handled],"NOT FOUND")</f>
        <v>tier - 2</v>
      </c>
      <c r="R181" t="str">
        <f>_xlfn.XLOOKUP(A181,Table3[customer_no],Table3[state_id],"NOT FOUND")</f>
        <v>R1011</v>
      </c>
      <c r="S181" s="34" cm="1">
        <f t="array" ref="S181">_xlfn.XLOOKUP(A181,Table3[customer_no],'Hospitalisation Details'!$F$2:$F$2344,"NOT FOUND")</f>
        <v>36910.61</v>
      </c>
      <c r="T181" t="str">
        <f>_xlfn.XLOOKUP(A181,Table2[Customer ID],Table2[BMI_category],"NOT FOUND")</f>
        <v>Obesity</v>
      </c>
      <c r="U181" s="7">
        <f>_xlfn.XLOOKUP(A181,Table2[Customer ID],Table2[no of surgery],"NOT FOUND")</f>
        <v>1</v>
      </c>
      <c r="V181" t="str">
        <f>_xlfn.XLOOKUP(A181,Table2[Customer ID],Table2[smoker_missing],"NOT FOUND")</f>
        <v>No</v>
      </c>
      <c r="W181" t="str">
        <f t="shared" si="2"/>
        <v>Diabetes</v>
      </c>
      <c r="X181" s="37">
        <f>SUM(Table5[[#This Row],[Title]:[Diabetes Level]])</f>
        <v>62221.81</v>
      </c>
    </row>
    <row r="182" spans="1:24" x14ac:dyDescent="0.25">
      <c r="A182" t="s">
        <v>2192</v>
      </c>
      <c r="B182" t="str">
        <f>VLOOKUP(A182,'Customer Names'!$A$2:$E$2336,3,FALSE)</f>
        <v>Ms.</v>
      </c>
      <c r="C182" t="str">
        <f>_xlfn.XLOOKUP(A182,$A$2:$A$2336,'Customer Names'!$D$2:$D$2336,"NOT FOUND")</f>
        <v>Abby W.</v>
      </c>
      <c r="D182" t="str">
        <f>_xlfn.XLOOKUP(A182,$A$2:$A$2336,'Customer Names'!$E$2:$E$2336,"NOT FOUND")</f>
        <v>Samuelson</v>
      </c>
      <c r="E182" cm="1">
        <f t="array" ref="E182">_xlfn.XLOOKUP(A182,$A$2:$A$2336,Table2[BMI],"NOT FOUND")</f>
        <v>32.49</v>
      </c>
      <c r="F182" cm="1">
        <f t="array" ref="F182">_xlfn.XLOOKUP(A182,$A$2:$A$2336,Table2[HBA1C],"NOT FOUND")</f>
        <v>4.29</v>
      </c>
      <c r="G182" t="str" cm="1">
        <f t="array" ref="G182">_xlfn.XLOOKUP(A182,$A$2:$A$2336,Table2[Heart Issues],"NOT FOUND")</f>
        <v>No</v>
      </c>
      <c r="H182" t="str" cm="1">
        <f t="array" ref="H182">_xlfn.XLOOKUP(A182,$A$2:$A$2336,Table2[Any Transplants],"NOT FOUND")</f>
        <v>No</v>
      </c>
      <c r="I182" t="str" cm="1">
        <f t="array" ref="I182">_xlfn.XLOOKUP(A182,$A$2:$A$2336,Table2[Cancer history],"NOT FOUND")</f>
        <v>Yes</v>
      </c>
      <c r="J182" t="str">
        <f>_xlfn.XLOOKUP(A182,Table3[customer_no],Table3[month],"NOT FOUND")</f>
        <v>Jun</v>
      </c>
      <c r="K182" s="7">
        <f>_xlfn.XLOOKUP(A182,Table3[customer_no],Table3[year_average],"NOT FOUND")</f>
        <v>2003</v>
      </c>
      <c r="L182" cm="1">
        <f t="array" ref="L182">_xlfn.XLOOKUP(A182,Table3[customer_no],'Hospitalisation Details'!$D$2:$D$2344,"NOT FOUND")</f>
        <v>21</v>
      </c>
      <c r="M182" s="33">
        <f>_xlfn.XLOOKUP(A182,Table3[customer_no],Table3[dd/mm/yy],"NOT FOUND")</f>
        <v>37793</v>
      </c>
      <c r="N182">
        <f>_xlfn.XLOOKUP(A182,Table3[customer_no],Table3[age],"NOT FOUND")</f>
        <v>19</v>
      </c>
      <c r="O182" cm="1">
        <f t="array" ref="O182">_xlfn.XLOOKUP(A182,Table3[customer_no],'Hospitalisation Details'!$E$2:$E$2344,"NOT FOUND")</f>
        <v>0</v>
      </c>
      <c r="P182" t="str">
        <f>_xlfn.XLOOKUP(A182,Table3[customer_no],Table3[hsplt_handled],"NOT FOUND")</f>
        <v>tier - 2</v>
      </c>
      <c r="Q182" t="str">
        <f>_xlfn.XLOOKUP(A182,Table3[customer_no],Table3[city_handled],"NOT FOUND")</f>
        <v>tier - 1</v>
      </c>
      <c r="R182" t="str">
        <f>_xlfn.XLOOKUP(A182,Table3[customer_no],Table3[state_id],"NOT FOUND")</f>
        <v>R1012</v>
      </c>
      <c r="S182" s="34" cm="1">
        <f t="array" ref="S182">_xlfn.XLOOKUP(A182,Table3[customer_no],'Hospitalisation Details'!$F$2:$F$2344,"NOT FOUND")</f>
        <v>36898.730000000003</v>
      </c>
      <c r="T182" t="str">
        <f>_xlfn.XLOOKUP(A182,Table2[Customer ID],Table2[BMI_category],"NOT FOUND")</f>
        <v>Obesity</v>
      </c>
      <c r="U182" s="7">
        <f>_xlfn.XLOOKUP(A182,Table2[Customer ID],Table2[no of surgery],"NOT FOUND")</f>
        <v>1</v>
      </c>
      <c r="V182" t="str">
        <f>_xlfn.XLOOKUP(A182,Table2[Customer ID],Table2[smoker_missing],"NOT FOUND")</f>
        <v>yes</v>
      </c>
      <c r="W182" t="str">
        <f t="shared" si="2"/>
        <v>Normal</v>
      </c>
      <c r="X182" s="37">
        <f>SUM(Table5[[#This Row],[Title]:[Diabetes Level]])</f>
        <v>76772.510000000009</v>
      </c>
    </row>
    <row r="183" spans="1:24" x14ac:dyDescent="0.25">
      <c r="A183" t="s">
        <v>2191</v>
      </c>
      <c r="B183" t="str">
        <f>VLOOKUP(A183,'Customer Names'!$A$2:$E$2336,3,FALSE)</f>
        <v>Mr.</v>
      </c>
      <c r="C183" t="str">
        <f>_xlfn.XLOOKUP(A183,$A$2:$A$2336,'Customer Names'!$D$2:$D$2336,"NOT FOUND")</f>
        <v>Tyler</v>
      </c>
      <c r="D183" t="str">
        <f>_xlfn.XLOOKUP(A183,$A$2:$A$2336,'Customer Names'!$E$2:$E$2336,"NOT FOUND")</f>
        <v>Fredsall</v>
      </c>
      <c r="E183" cm="1">
        <f t="array" ref="E183">_xlfn.XLOOKUP(A183,$A$2:$A$2336,Table2[BMI],"NOT FOUND")</f>
        <v>39</v>
      </c>
      <c r="F183" cm="1">
        <f t="array" ref="F183">_xlfn.XLOOKUP(A183,$A$2:$A$2336,Table2[HBA1C],"NOT FOUND")</f>
        <v>5.7</v>
      </c>
      <c r="G183" t="str" cm="1">
        <f t="array" ref="G183">_xlfn.XLOOKUP(A183,$A$2:$A$2336,Table2[Heart Issues],"NOT FOUND")</f>
        <v>No</v>
      </c>
      <c r="H183" t="str" cm="1">
        <f t="array" ref="H183">_xlfn.XLOOKUP(A183,$A$2:$A$2336,Table2[Any Transplants],"NOT FOUND")</f>
        <v>No</v>
      </c>
      <c r="I183" t="str" cm="1">
        <f t="array" ref="I183">_xlfn.XLOOKUP(A183,$A$2:$A$2336,Table2[Cancer history],"NOT FOUND")</f>
        <v>No</v>
      </c>
      <c r="J183" t="str">
        <f>_xlfn.XLOOKUP(A183,Table3[customer_no],Table3[month],"NOT FOUND")</f>
        <v>Dec</v>
      </c>
      <c r="K183" s="7">
        <f>_xlfn.XLOOKUP(A183,Table3[customer_no],Table3[year_average],"NOT FOUND")</f>
        <v>1972</v>
      </c>
      <c r="L183" cm="1">
        <f t="array" ref="L183">_xlfn.XLOOKUP(A183,Table3[customer_no],'Hospitalisation Details'!$D$2:$D$2344,"NOT FOUND")</f>
        <v>5</v>
      </c>
      <c r="M183" s="33">
        <f>_xlfn.XLOOKUP(A183,Table3[customer_no],Table3[dd/mm/yy],"NOT FOUND")</f>
        <v>26638</v>
      </c>
      <c r="N183">
        <f>_xlfn.XLOOKUP(A183,Table3[customer_no],Table3[age],"NOT FOUND")</f>
        <v>50</v>
      </c>
      <c r="O183" cm="1">
        <f t="array" ref="O183">_xlfn.XLOOKUP(A183,Table3[customer_no],'Hospitalisation Details'!$E$2:$E$2344,"NOT FOUND")</f>
        <v>0</v>
      </c>
      <c r="P183" t="str">
        <f>_xlfn.XLOOKUP(A183,Table3[customer_no],Table3[hsplt_handled],"NOT FOUND")</f>
        <v>tier - 1</v>
      </c>
      <c r="Q183" t="str">
        <f>_xlfn.XLOOKUP(A183,Table3[customer_no],Table3[city_handled],"NOT FOUND")</f>
        <v>tier - 3</v>
      </c>
      <c r="R183" t="str">
        <f>_xlfn.XLOOKUP(A183,Table3[customer_no],Table3[state_id],"NOT FOUND")</f>
        <v>R1011</v>
      </c>
      <c r="S183" s="34" cm="1">
        <f t="array" ref="S183">_xlfn.XLOOKUP(A183,Table3[customer_no],'Hospitalisation Details'!$F$2:$F$2344,"NOT FOUND")</f>
        <v>36889.99</v>
      </c>
      <c r="T183" t="str">
        <f>_xlfn.XLOOKUP(A183,Table2[Customer ID],Table2[BMI_category],"NOT FOUND")</f>
        <v>Obesity</v>
      </c>
      <c r="U183" s="7">
        <f>_xlfn.XLOOKUP(A183,Table2[Customer ID],Table2[no of surgery],"NOT FOUND")</f>
        <v>2</v>
      </c>
      <c r="V183" t="str">
        <f>_xlfn.XLOOKUP(A183,Table2[Customer ID],Table2[smoker_missing],"NOT FOUND")</f>
        <v>yes</v>
      </c>
      <c r="W183" t="str">
        <f t="shared" si="2"/>
        <v>Prediabetes</v>
      </c>
      <c r="X183" s="37">
        <f>SUM(Table5[[#This Row],[Title]:[Diabetes Level]])</f>
        <v>65601.69</v>
      </c>
    </row>
    <row r="184" spans="1:24" x14ac:dyDescent="0.25">
      <c r="A184" t="s">
        <v>2190</v>
      </c>
      <c r="B184" t="str">
        <f>VLOOKUP(A184,'Customer Names'!$A$2:$E$2336,3,FALSE)</f>
        <v>Mr.</v>
      </c>
      <c r="C184" t="str">
        <f>_xlfn.XLOOKUP(A184,$A$2:$A$2336,'Customer Names'!$D$2:$D$2336,"NOT FOUND")</f>
        <v>Jeffrey</v>
      </c>
      <c r="D184" t="str">
        <f>_xlfn.XLOOKUP(A184,$A$2:$A$2336,'Customer Names'!$E$2:$E$2336,"NOT FOUND")</f>
        <v>Eggleston</v>
      </c>
      <c r="E184" cm="1">
        <f t="array" ref="E184">_xlfn.XLOOKUP(A184,$A$2:$A$2336,Table2[BMI],"NOT FOUND")</f>
        <v>35.299999999999997</v>
      </c>
      <c r="F184" cm="1">
        <f t="array" ref="F184">_xlfn.XLOOKUP(A184,$A$2:$A$2336,Table2[HBA1C],"NOT FOUND")</f>
        <v>6.09</v>
      </c>
      <c r="G184" t="str" cm="1">
        <f t="array" ref="G184">_xlfn.XLOOKUP(A184,$A$2:$A$2336,Table2[Heart Issues],"NOT FOUND")</f>
        <v>No</v>
      </c>
      <c r="H184" t="str" cm="1">
        <f t="array" ref="H184">_xlfn.XLOOKUP(A184,$A$2:$A$2336,Table2[Any Transplants],"NOT FOUND")</f>
        <v>No</v>
      </c>
      <c r="I184" t="str" cm="1">
        <f t="array" ref="I184">_xlfn.XLOOKUP(A184,$A$2:$A$2336,Table2[Cancer history],"NOT FOUND")</f>
        <v>No</v>
      </c>
      <c r="J184" t="str">
        <f>_xlfn.XLOOKUP(A184,Table3[customer_no],Table3[month],"NOT FOUND")</f>
        <v>Jul</v>
      </c>
      <c r="K184" s="7">
        <f>_xlfn.XLOOKUP(A184,Table3[customer_no],Table3[year_average],"NOT FOUND")</f>
        <v>1992</v>
      </c>
      <c r="L184" cm="1">
        <f t="array" ref="L184">_xlfn.XLOOKUP(A184,Table3[customer_no],'Hospitalisation Details'!$D$2:$D$2344,"NOT FOUND")</f>
        <v>4</v>
      </c>
      <c r="M184" s="33">
        <f>_xlfn.XLOOKUP(A184,Table3[customer_no],Table3[dd/mm/yy],"NOT FOUND")</f>
        <v>33789</v>
      </c>
      <c r="N184">
        <f>_xlfn.XLOOKUP(A184,Table3[customer_no],Table3[age],"NOT FOUND")</f>
        <v>30</v>
      </c>
      <c r="O184" cm="1">
        <f t="array" ref="O184">_xlfn.XLOOKUP(A184,Table3[customer_no],'Hospitalisation Details'!$E$2:$E$2344,"NOT FOUND")</f>
        <v>0</v>
      </c>
      <c r="P184" t="str">
        <f>_xlfn.XLOOKUP(A184,Table3[customer_no],Table3[hsplt_handled],"NOT FOUND")</f>
        <v>tier - 2</v>
      </c>
      <c r="Q184" t="str">
        <f>_xlfn.XLOOKUP(A184,Table3[customer_no],Table3[city_handled],"NOT FOUND")</f>
        <v>tier - 3</v>
      </c>
      <c r="R184" t="str">
        <f>_xlfn.XLOOKUP(A184,Table3[customer_no],Table3[state_id],"NOT FOUND")</f>
        <v>R1011</v>
      </c>
      <c r="S184" s="34" cm="1">
        <f t="array" ref="S184">_xlfn.XLOOKUP(A184,Table3[customer_no],'Hospitalisation Details'!$F$2:$F$2344,"NOT FOUND")</f>
        <v>36837.47</v>
      </c>
      <c r="T184" t="str">
        <f>_xlfn.XLOOKUP(A184,Table2[Customer ID],Table2[BMI_category],"NOT FOUND")</f>
        <v>Obesity</v>
      </c>
      <c r="U184" s="7">
        <f>_xlfn.XLOOKUP(A184,Table2[Customer ID],Table2[no of surgery],"NOT FOUND")</f>
        <v>1</v>
      </c>
      <c r="V184" t="str">
        <f>_xlfn.XLOOKUP(A184,Table2[Customer ID],Table2[smoker_missing],"NOT FOUND")</f>
        <v>yes</v>
      </c>
      <c r="W184" t="str">
        <f t="shared" si="2"/>
        <v>Prediabetes</v>
      </c>
      <c r="X184" s="37">
        <f>SUM(Table5[[#This Row],[Title]:[Diabetes Level]])</f>
        <v>72694.86</v>
      </c>
    </row>
    <row r="185" spans="1:24" x14ac:dyDescent="0.25">
      <c r="A185" t="s">
        <v>2189</v>
      </c>
      <c r="B185" t="str">
        <f>VLOOKUP(A185,'Customer Names'!$A$2:$E$2336,3,FALSE)</f>
        <v>Mr.</v>
      </c>
      <c r="C185" t="str">
        <f>_xlfn.XLOOKUP(A185,$A$2:$A$2336,'Customer Names'!$D$2:$D$2336,"NOT FOUND")</f>
        <v>Matthew F</v>
      </c>
      <c r="D185" t="str">
        <f>_xlfn.XLOOKUP(A185,$A$2:$A$2336,'Customer Names'!$E$2:$E$2336,"NOT FOUND")</f>
        <v>Palombaro</v>
      </c>
      <c r="E185" cm="1">
        <f t="array" ref="E185">_xlfn.XLOOKUP(A185,$A$2:$A$2336,Table2[BMI],"NOT FOUND")</f>
        <v>33.42</v>
      </c>
      <c r="F185" cm="1">
        <f t="array" ref="F185">_xlfn.XLOOKUP(A185,$A$2:$A$2336,Table2[HBA1C],"NOT FOUND")</f>
        <v>10.67</v>
      </c>
      <c r="G185" t="str" cm="1">
        <f t="array" ref="G185">_xlfn.XLOOKUP(A185,$A$2:$A$2336,Table2[Heart Issues],"NOT FOUND")</f>
        <v>No</v>
      </c>
      <c r="H185" t="str" cm="1">
        <f t="array" ref="H185">_xlfn.XLOOKUP(A185,$A$2:$A$2336,Table2[Any Transplants],"NOT FOUND")</f>
        <v>No</v>
      </c>
      <c r="I185" t="str" cm="1">
        <f t="array" ref="I185">_xlfn.XLOOKUP(A185,$A$2:$A$2336,Table2[Cancer history],"NOT FOUND")</f>
        <v>No</v>
      </c>
      <c r="J185" t="str">
        <f>_xlfn.XLOOKUP(A185,Table3[customer_no],Table3[month],"NOT FOUND")</f>
        <v>Dec</v>
      </c>
      <c r="K185" s="7">
        <f>_xlfn.XLOOKUP(A185,Table3[customer_no],Table3[year_average],"NOT FOUND")</f>
        <v>1965</v>
      </c>
      <c r="L185" cm="1">
        <f t="array" ref="L185">_xlfn.XLOOKUP(A185,Table3[customer_no],'Hospitalisation Details'!$D$2:$D$2344,"NOT FOUND")</f>
        <v>28</v>
      </c>
      <c r="M185" s="33">
        <f>_xlfn.XLOOKUP(A185,Table3[customer_no],Table3[dd/mm/yy],"NOT FOUND")</f>
        <v>24104</v>
      </c>
      <c r="N185">
        <f>_xlfn.XLOOKUP(A185,Table3[customer_no],Table3[age],"NOT FOUND")</f>
        <v>57</v>
      </c>
      <c r="O185" cm="1">
        <f t="array" ref="O185">_xlfn.XLOOKUP(A185,Table3[customer_no],'Hospitalisation Details'!$E$2:$E$2344,"NOT FOUND")</f>
        <v>0</v>
      </c>
      <c r="P185" t="str">
        <f>_xlfn.XLOOKUP(A185,Table3[customer_no],Table3[hsplt_handled],"NOT FOUND")</f>
        <v>tier - 2</v>
      </c>
      <c r="Q185" t="str">
        <f>_xlfn.XLOOKUP(A185,Table3[customer_no],Table3[city_handled],"NOT FOUND")</f>
        <v>tier - 1</v>
      </c>
      <c r="R185" t="str">
        <f>_xlfn.XLOOKUP(A185,Table3[customer_no],Table3[state_id],"NOT FOUND")</f>
        <v>R1011</v>
      </c>
      <c r="S185" s="34" cm="1">
        <f t="array" ref="S185">_xlfn.XLOOKUP(A185,Table3[customer_no],'Hospitalisation Details'!$F$2:$F$2344,"NOT FOUND")</f>
        <v>36795.29</v>
      </c>
      <c r="T185" t="str">
        <f>_xlfn.XLOOKUP(A185,Table2[Customer ID],Table2[BMI_category],"NOT FOUND")</f>
        <v>Obesity</v>
      </c>
      <c r="U185" s="7">
        <f>_xlfn.XLOOKUP(A185,Table2[Customer ID],Table2[no of surgery],"NOT FOUND")</f>
        <v>0</v>
      </c>
      <c r="V185" t="str">
        <f>_xlfn.XLOOKUP(A185,Table2[Customer ID],Table2[smoker_missing],"NOT FOUND")</f>
        <v>yes</v>
      </c>
      <c r="W185" t="str">
        <f t="shared" si="2"/>
        <v>Diabetes</v>
      </c>
      <c r="X185" s="37">
        <f>SUM(Table5[[#This Row],[Title]:[Diabetes Level]])</f>
        <v>62993.380000000005</v>
      </c>
    </row>
    <row r="186" spans="1:24" x14ac:dyDescent="0.25">
      <c r="A186" t="s">
        <v>2188</v>
      </c>
      <c r="B186" t="str">
        <f>VLOOKUP(A186,'Customer Names'!$A$2:$E$2336,3,FALSE)</f>
        <v>Mr.</v>
      </c>
      <c r="C186" t="str">
        <f>_xlfn.XLOOKUP(A186,$A$2:$A$2336,'Customer Names'!$D$2:$D$2336,"NOT FOUND")</f>
        <v>Ryan J.</v>
      </c>
      <c r="D186" t="str">
        <f>_xlfn.XLOOKUP(A186,$A$2:$A$2336,'Customer Names'!$E$2:$E$2336,"NOT FOUND")</f>
        <v>Silva</v>
      </c>
      <c r="E186" cm="1">
        <f t="array" ref="E186">_xlfn.XLOOKUP(A186,$A$2:$A$2336,Table2[BMI],"NOT FOUND")</f>
        <v>37.18</v>
      </c>
      <c r="F186" cm="1">
        <f t="array" ref="F186">_xlfn.XLOOKUP(A186,$A$2:$A$2336,Table2[HBA1C],"NOT FOUND")</f>
        <v>6.75</v>
      </c>
      <c r="G186" t="str" cm="1">
        <f t="array" ref="G186">_xlfn.XLOOKUP(A186,$A$2:$A$2336,Table2[Heart Issues],"NOT FOUND")</f>
        <v>yes</v>
      </c>
      <c r="H186" t="str" cm="1">
        <f t="array" ref="H186">_xlfn.XLOOKUP(A186,$A$2:$A$2336,Table2[Any Transplants],"NOT FOUND")</f>
        <v>No</v>
      </c>
      <c r="I186" t="str" cm="1">
        <f t="array" ref="I186">_xlfn.XLOOKUP(A186,$A$2:$A$2336,Table2[Cancer history],"NOT FOUND")</f>
        <v>No</v>
      </c>
      <c r="J186" t="str">
        <f>_xlfn.XLOOKUP(A186,Table3[customer_no],Table3[month],"NOT FOUND")</f>
        <v>Jul</v>
      </c>
      <c r="K186" s="7">
        <f>_xlfn.XLOOKUP(A186,Table3[customer_no],Table3[year_average],"NOT FOUND")</f>
        <v>1970</v>
      </c>
      <c r="L186" cm="1">
        <f t="array" ref="L186">_xlfn.XLOOKUP(A186,Table3[customer_no],'Hospitalisation Details'!$D$2:$D$2344,"NOT FOUND")</f>
        <v>14</v>
      </c>
      <c r="M186" s="33">
        <f>_xlfn.XLOOKUP(A186,Table3[customer_no],Table3[dd/mm/yy],"NOT FOUND")</f>
        <v>25763</v>
      </c>
      <c r="N186">
        <f>_xlfn.XLOOKUP(A186,Table3[customer_no],Table3[age],"NOT FOUND")</f>
        <v>52</v>
      </c>
      <c r="O186" cm="1">
        <f t="array" ref="O186">_xlfn.XLOOKUP(A186,Table3[customer_no],'Hospitalisation Details'!$E$2:$E$2344,"NOT FOUND")</f>
        <v>0</v>
      </c>
      <c r="P186" t="str">
        <f>_xlfn.XLOOKUP(A186,Table3[customer_no],Table3[hsplt_handled],"NOT FOUND")</f>
        <v>tier - 1</v>
      </c>
      <c r="Q186" t="str">
        <f>_xlfn.XLOOKUP(A186,Table3[customer_no],Table3[city_handled],"NOT FOUND")</f>
        <v>tier - 1</v>
      </c>
      <c r="R186" t="str">
        <f>_xlfn.XLOOKUP(A186,Table3[customer_no],Table3[state_id],"NOT FOUND")</f>
        <v>R1011</v>
      </c>
      <c r="S186" s="34" cm="1">
        <f t="array" ref="S186">_xlfn.XLOOKUP(A186,Table3[customer_no],'Hospitalisation Details'!$F$2:$F$2344,"NOT FOUND")</f>
        <v>36786.370000000003</v>
      </c>
      <c r="T186" t="str">
        <f>_xlfn.XLOOKUP(A186,Table2[Customer ID],Table2[BMI_category],"NOT FOUND")</f>
        <v>Obesity</v>
      </c>
      <c r="U186" s="7">
        <f>_xlfn.XLOOKUP(A186,Table2[Customer ID],Table2[no of surgery],"NOT FOUND")</f>
        <v>2</v>
      </c>
      <c r="V186" t="str">
        <f>_xlfn.XLOOKUP(A186,Table2[Customer ID],Table2[smoker_missing],"NOT FOUND")</f>
        <v>yes</v>
      </c>
      <c r="W186" t="str">
        <f t="shared" si="2"/>
        <v>Diabetes</v>
      </c>
      <c r="X186" s="37">
        <f>SUM(Table5[[#This Row],[Title]:[Diabetes Level]])</f>
        <v>64631.3</v>
      </c>
    </row>
    <row r="187" spans="1:24" x14ac:dyDescent="0.25">
      <c r="A187" t="s">
        <v>2187</v>
      </c>
      <c r="B187" t="str">
        <f>VLOOKUP(A187,'Customer Names'!$A$2:$E$2336,3,FALSE)</f>
        <v>Ms.</v>
      </c>
      <c r="C187" t="str">
        <f>_xlfn.XLOOKUP(A187,$A$2:$A$2336,'Customer Names'!$D$2:$D$2336,"NOT FOUND")</f>
        <v>Amy</v>
      </c>
      <c r="D187" t="str">
        <f>_xlfn.XLOOKUP(A187,$A$2:$A$2336,'Customer Names'!$E$2:$E$2336,"NOT FOUND")</f>
        <v>Bugala</v>
      </c>
      <c r="E187" cm="1">
        <f t="array" ref="E187">_xlfn.XLOOKUP(A187,$A$2:$A$2336,Table2[BMI],"NOT FOUND")</f>
        <v>33.33</v>
      </c>
      <c r="F187" cm="1">
        <f t="array" ref="F187">_xlfn.XLOOKUP(A187,$A$2:$A$2336,Table2[HBA1C],"NOT FOUND")</f>
        <v>9.26</v>
      </c>
      <c r="G187" t="str" cm="1">
        <f t="array" ref="G187">_xlfn.XLOOKUP(A187,$A$2:$A$2336,Table2[Heart Issues],"NOT FOUND")</f>
        <v>yes</v>
      </c>
      <c r="H187" t="str" cm="1">
        <f t="array" ref="H187">_xlfn.XLOOKUP(A187,$A$2:$A$2336,Table2[Any Transplants],"NOT FOUND")</f>
        <v>No</v>
      </c>
      <c r="I187" t="str" cm="1">
        <f t="array" ref="I187">_xlfn.XLOOKUP(A187,$A$2:$A$2336,Table2[Cancer history],"NOT FOUND")</f>
        <v>No</v>
      </c>
      <c r="J187" t="str">
        <f>_xlfn.XLOOKUP(A187,Table3[customer_no],Table3[month],"NOT FOUND")</f>
        <v>Jul</v>
      </c>
      <c r="K187" s="7">
        <f>_xlfn.XLOOKUP(A187,Table3[customer_no],Table3[year_average],"NOT FOUND")</f>
        <v>1961</v>
      </c>
      <c r="L187" cm="1">
        <f t="array" ref="L187">_xlfn.XLOOKUP(A187,Table3[customer_no],'Hospitalisation Details'!$D$2:$D$2344,"NOT FOUND")</f>
        <v>29</v>
      </c>
      <c r="M187" s="33">
        <f>_xlfn.XLOOKUP(A187,Table3[customer_no],Table3[dd/mm/yy],"NOT FOUND")</f>
        <v>22491</v>
      </c>
      <c r="N187">
        <f>_xlfn.XLOOKUP(A187,Table3[customer_no],Table3[age],"NOT FOUND")</f>
        <v>61</v>
      </c>
      <c r="O187" cm="1">
        <f t="array" ref="O187">_xlfn.XLOOKUP(A187,Table3[customer_no],'Hospitalisation Details'!$E$2:$E$2344,"NOT FOUND")</f>
        <v>4</v>
      </c>
      <c r="P187" t="str">
        <f>_xlfn.XLOOKUP(A187,Table3[customer_no],Table3[hsplt_handled],"NOT FOUND")</f>
        <v>tier - 2</v>
      </c>
      <c r="Q187" t="str">
        <f>_xlfn.XLOOKUP(A187,Table3[customer_no],Table3[city_handled],"NOT FOUND")</f>
        <v>tier - 2</v>
      </c>
      <c r="R187" t="str">
        <f>_xlfn.XLOOKUP(A187,Table3[customer_no],Table3[state_id],"NOT FOUND")</f>
        <v>R1013</v>
      </c>
      <c r="S187" s="34" cm="1">
        <f t="array" ref="S187">_xlfn.XLOOKUP(A187,Table3[customer_no],'Hospitalisation Details'!$F$2:$F$2344,"NOT FOUND")</f>
        <v>36580.28</v>
      </c>
      <c r="T187" t="str">
        <f>_xlfn.XLOOKUP(A187,Table2[Customer ID],Table2[BMI_category],"NOT FOUND")</f>
        <v>Obesity</v>
      </c>
      <c r="U187" s="7">
        <f>_xlfn.XLOOKUP(A187,Table2[Customer ID],Table2[no of surgery],"NOT FOUND")</f>
        <v>2</v>
      </c>
      <c r="V187" t="str">
        <f>_xlfn.XLOOKUP(A187,Table2[Customer ID],Table2[smoker_missing],"NOT FOUND")</f>
        <v>No</v>
      </c>
      <c r="W187" t="str">
        <f t="shared" si="2"/>
        <v>Diabetes</v>
      </c>
      <c r="X187" s="37">
        <f>SUM(Table5[[#This Row],[Title]:[Diabetes Level]])</f>
        <v>61170.869999999995</v>
      </c>
    </row>
    <row r="188" spans="1:24" x14ac:dyDescent="0.25">
      <c r="A188" t="s">
        <v>2186</v>
      </c>
      <c r="B188" t="str">
        <f>VLOOKUP(A188,'Customer Names'!$A$2:$E$2336,3,FALSE)</f>
        <v>Mr.</v>
      </c>
      <c r="C188" t="str">
        <f>_xlfn.XLOOKUP(A188,$A$2:$A$2336,'Customer Names'!$D$2:$D$2336,"NOT FOUND")</f>
        <v>Andrew P</v>
      </c>
      <c r="D188" t="str">
        <f>_xlfn.XLOOKUP(A188,$A$2:$A$2336,'Customer Names'!$E$2:$E$2336,"NOT FOUND")</f>
        <v>Dublin</v>
      </c>
      <c r="E188" cm="1">
        <f t="array" ref="E188">_xlfn.XLOOKUP(A188,$A$2:$A$2336,Table2[BMI],"NOT FOUND")</f>
        <v>53.21</v>
      </c>
      <c r="F188" cm="1">
        <f t="array" ref="F188">_xlfn.XLOOKUP(A188,$A$2:$A$2336,Table2[HBA1C],"NOT FOUND")</f>
        <v>4.2699999999999996</v>
      </c>
      <c r="G188" t="str" cm="1">
        <f t="array" ref="G188">_xlfn.XLOOKUP(A188,$A$2:$A$2336,Table2[Heart Issues],"NOT FOUND")</f>
        <v>No</v>
      </c>
      <c r="H188" t="str" cm="1">
        <f t="array" ref="H188">_xlfn.XLOOKUP(A188,$A$2:$A$2336,Table2[Any Transplants],"NOT FOUND")</f>
        <v>No</v>
      </c>
      <c r="I188" t="str" cm="1">
        <f t="array" ref="I188">_xlfn.XLOOKUP(A188,$A$2:$A$2336,Table2[Cancer history],"NOT FOUND")</f>
        <v>No</v>
      </c>
      <c r="J188" t="str">
        <f>_xlfn.XLOOKUP(A188,Table3[customer_no],Table3[month],"NOT FOUND")</f>
        <v>Oct</v>
      </c>
      <c r="K188" s="7">
        <f>_xlfn.XLOOKUP(A188,Table3[customer_no],Table3[year_average],"NOT FOUND")</f>
        <v>1992</v>
      </c>
      <c r="L188" cm="1">
        <f t="array" ref="L188">_xlfn.XLOOKUP(A188,Table3[customer_no],'Hospitalisation Details'!$D$2:$D$2344,"NOT FOUND")</f>
        <v>9</v>
      </c>
      <c r="M188" s="33">
        <f>_xlfn.XLOOKUP(A188,Table3[customer_no],Table3[dd/mm/yy],"NOT FOUND")</f>
        <v>33886</v>
      </c>
      <c r="N188">
        <f>_xlfn.XLOOKUP(A188,Table3[customer_no],Table3[age],"NOT FOUND")</f>
        <v>30</v>
      </c>
      <c r="O188" cm="1">
        <f t="array" ref="O188">_xlfn.XLOOKUP(A188,Table3[customer_no],'Hospitalisation Details'!$E$2:$E$2344,"NOT FOUND")</f>
        <v>0</v>
      </c>
      <c r="P188" t="str">
        <f>_xlfn.XLOOKUP(A188,Table3[customer_no],Table3[hsplt_handled],"NOT FOUND")</f>
        <v>tier - 1</v>
      </c>
      <c r="Q188" t="str">
        <f>_xlfn.XLOOKUP(A188,Table3[customer_no],Table3[city_handled],"NOT FOUND")</f>
        <v>tier - 2</v>
      </c>
      <c r="R188" t="str">
        <f>_xlfn.XLOOKUP(A188,Table3[customer_no],Table3[state_id],"NOT FOUND")</f>
        <v>R1011</v>
      </c>
      <c r="S188" s="34" cm="1">
        <f t="array" ref="S188">_xlfn.XLOOKUP(A188,Table3[customer_no],'Hospitalisation Details'!$F$2:$F$2344,"NOT FOUND")</f>
        <v>36572.800000000003</v>
      </c>
      <c r="T188" t="str">
        <f>_xlfn.XLOOKUP(A188,Table2[Customer ID],Table2[BMI_category],"NOT FOUND")</f>
        <v>Obesity</v>
      </c>
      <c r="U188" s="7">
        <f>_xlfn.XLOOKUP(A188,Table2[Customer ID],Table2[no of surgery],"NOT FOUND")</f>
        <v>1</v>
      </c>
      <c r="V188" t="str">
        <f>_xlfn.XLOOKUP(A188,Table2[Customer ID],Table2[smoker_missing],"NOT FOUND")</f>
        <v>yes</v>
      </c>
      <c r="W188" t="str">
        <f t="shared" si="2"/>
        <v>Normal</v>
      </c>
      <c r="X188" s="37">
        <f>SUM(Table5[[#This Row],[Title]:[Diabetes Level]])</f>
        <v>72548.28</v>
      </c>
    </row>
    <row r="189" spans="1:24" x14ac:dyDescent="0.25">
      <c r="A189" t="s">
        <v>2185</v>
      </c>
      <c r="B189" t="str">
        <f>VLOOKUP(A189,'Customer Names'!$A$2:$E$2336,3,FALSE)</f>
        <v>Mr.</v>
      </c>
      <c r="C189" t="str">
        <f>_xlfn.XLOOKUP(A189,$A$2:$A$2336,'Customer Names'!$D$2:$D$2336,"NOT FOUND")</f>
        <v>George M. V</v>
      </c>
      <c r="D189" t="str">
        <f>_xlfn.XLOOKUP(A189,$A$2:$A$2336,'Customer Names'!$E$2:$E$2336,"NOT FOUND")</f>
        <v>Cleland</v>
      </c>
      <c r="E189" cm="1">
        <f t="array" ref="E189">_xlfn.XLOOKUP(A189,$A$2:$A$2336,Table2[BMI],"NOT FOUND")</f>
        <v>38.729999999999997</v>
      </c>
      <c r="F189" cm="1">
        <f t="array" ref="F189">_xlfn.XLOOKUP(A189,$A$2:$A$2336,Table2[HBA1C],"NOT FOUND")</f>
        <v>11.51</v>
      </c>
      <c r="G189" t="str" cm="1">
        <f t="array" ref="G189">_xlfn.XLOOKUP(A189,$A$2:$A$2336,Table2[Heart Issues],"NOT FOUND")</f>
        <v>No</v>
      </c>
      <c r="H189" t="str" cm="1">
        <f t="array" ref="H189">_xlfn.XLOOKUP(A189,$A$2:$A$2336,Table2[Any Transplants],"NOT FOUND")</f>
        <v>No</v>
      </c>
      <c r="I189" t="str" cm="1">
        <f t="array" ref="I189">_xlfn.XLOOKUP(A189,$A$2:$A$2336,Table2[Cancer history],"NOT FOUND")</f>
        <v>No</v>
      </c>
      <c r="J189" t="str">
        <f>_xlfn.XLOOKUP(A189,Table3[customer_no],Table3[month],"NOT FOUND")</f>
        <v>Aug</v>
      </c>
      <c r="K189" s="7">
        <f>_xlfn.XLOOKUP(A189,Table3[customer_no],Table3[year_average],"NOT FOUND")</f>
        <v>1973</v>
      </c>
      <c r="L189" cm="1">
        <f t="array" ref="L189">_xlfn.XLOOKUP(A189,Table3[customer_no],'Hospitalisation Details'!$D$2:$D$2344,"NOT FOUND")</f>
        <v>9</v>
      </c>
      <c r="M189" s="33">
        <f>_xlfn.XLOOKUP(A189,Table3[customer_no],Table3[dd/mm/yy],"NOT FOUND")</f>
        <v>26885</v>
      </c>
      <c r="N189">
        <f>_xlfn.XLOOKUP(A189,Table3[customer_no],Table3[age],"NOT FOUND")</f>
        <v>49</v>
      </c>
      <c r="O189" cm="1">
        <f t="array" ref="O189">_xlfn.XLOOKUP(A189,Table3[customer_no],'Hospitalisation Details'!$E$2:$E$2344,"NOT FOUND")</f>
        <v>0</v>
      </c>
      <c r="P189" t="str">
        <f>_xlfn.XLOOKUP(A189,Table3[customer_no],Table3[hsplt_handled],"NOT FOUND")</f>
        <v>tier - 2</v>
      </c>
      <c r="Q189" t="str">
        <f>_xlfn.XLOOKUP(A189,Table3[customer_no],Table3[city_handled],"NOT FOUND")</f>
        <v>tier - 3</v>
      </c>
      <c r="R189" t="str">
        <f>_xlfn.XLOOKUP(A189,Table3[customer_no],Table3[state_id],"NOT FOUND")</f>
        <v>R1011</v>
      </c>
      <c r="S189" s="34" cm="1">
        <f t="array" ref="S189">_xlfn.XLOOKUP(A189,Table3[customer_no],'Hospitalisation Details'!$F$2:$F$2344,"NOT FOUND")</f>
        <v>36541.550000000003</v>
      </c>
      <c r="T189" t="str">
        <f>_xlfn.XLOOKUP(A189,Table2[Customer ID],Table2[BMI_category],"NOT FOUND")</f>
        <v>Obesity</v>
      </c>
      <c r="U189" s="7">
        <f>_xlfn.XLOOKUP(A189,Table2[Customer ID],Table2[no of surgery],"NOT FOUND")</f>
        <v>2</v>
      </c>
      <c r="V189" t="str">
        <f>_xlfn.XLOOKUP(A189,Table2[Customer ID],Table2[smoker_missing],"NOT FOUND")</f>
        <v>yes</v>
      </c>
      <c r="W189" t="str">
        <f t="shared" si="2"/>
        <v>Diabetes</v>
      </c>
      <c r="X189" s="37">
        <f>SUM(Table5[[#This Row],[Title]:[Diabetes Level]])</f>
        <v>65509.790000000008</v>
      </c>
    </row>
    <row r="190" spans="1:24" x14ac:dyDescent="0.25">
      <c r="A190" t="s">
        <v>2184</v>
      </c>
      <c r="B190" t="str">
        <f>VLOOKUP(A190,'Customer Names'!$A$2:$E$2336,3,FALSE)</f>
        <v>Ms.</v>
      </c>
      <c r="C190" t="str">
        <f>_xlfn.XLOOKUP(A190,$A$2:$A$2336,'Customer Names'!$D$2:$D$2336,"NOT FOUND")</f>
        <v>Sarah</v>
      </c>
      <c r="D190" t="str">
        <f>_xlfn.XLOOKUP(A190,$A$2:$A$2336,'Customer Names'!$E$2:$E$2336,"NOT FOUND")</f>
        <v>Evans</v>
      </c>
      <c r="E190" cm="1">
        <f t="array" ref="E190">_xlfn.XLOOKUP(A190,$A$2:$A$2336,Table2[BMI],"NOT FOUND")</f>
        <v>29.73</v>
      </c>
      <c r="F190" cm="1">
        <f t="array" ref="F190">_xlfn.XLOOKUP(A190,$A$2:$A$2336,Table2[HBA1C],"NOT FOUND")</f>
        <v>7.22</v>
      </c>
      <c r="G190" t="str" cm="1">
        <f t="array" ref="G190">_xlfn.XLOOKUP(A190,$A$2:$A$2336,Table2[Heart Issues],"NOT FOUND")</f>
        <v>No</v>
      </c>
      <c r="H190" t="str" cm="1">
        <f t="array" ref="H190">_xlfn.XLOOKUP(A190,$A$2:$A$2336,Table2[Any Transplants],"NOT FOUND")</f>
        <v>No</v>
      </c>
      <c r="I190" t="str" cm="1">
        <f t="array" ref="I190">_xlfn.XLOOKUP(A190,$A$2:$A$2336,Table2[Cancer history],"NOT FOUND")</f>
        <v>No</v>
      </c>
      <c r="J190" t="str">
        <f>_xlfn.XLOOKUP(A190,Table3[customer_no],Table3[month],"NOT FOUND")</f>
        <v>Nov</v>
      </c>
      <c r="K190" s="7">
        <f>_xlfn.XLOOKUP(A190,Table3[customer_no],Table3[year_average],"NOT FOUND")</f>
        <v>1962</v>
      </c>
      <c r="L190" cm="1">
        <f t="array" ref="L190">_xlfn.XLOOKUP(A190,Table3[customer_no],'Hospitalisation Details'!$D$2:$D$2344,"NOT FOUND")</f>
        <v>19</v>
      </c>
      <c r="M190" s="33">
        <f>_xlfn.XLOOKUP(A190,Table3[customer_no],Table3[dd/mm/yy],"NOT FOUND")</f>
        <v>22969</v>
      </c>
      <c r="N190">
        <f>_xlfn.XLOOKUP(A190,Table3[customer_no],Table3[age],"NOT FOUND")</f>
        <v>60</v>
      </c>
      <c r="O190" cm="1">
        <f t="array" ref="O190">_xlfn.XLOOKUP(A190,Table3[customer_no],'Hospitalisation Details'!$E$2:$E$2344,"NOT FOUND")</f>
        <v>0</v>
      </c>
      <c r="P190" t="str">
        <f>_xlfn.XLOOKUP(A190,Table3[customer_no],Table3[hsplt_handled],"NOT FOUND")</f>
        <v>tier - 2</v>
      </c>
      <c r="Q190" t="str">
        <f>_xlfn.XLOOKUP(A190,Table3[customer_no],Table3[city_handled],"NOT FOUND")</f>
        <v>tier - 2</v>
      </c>
      <c r="R190" t="str">
        <f>_xlfn.XLOOKUP(A190,Table3[customer_no],Table3[state_id],"NOT FOUND")</f>
        <v>R1011</v>
      </c>
      <c r="S190" s="34" cm="1">
        <f t="array" ref="S190">_xlfn.XLOOKUP(A190,Table3[customer_no],'Hospitalisation Details'!$F$2:$F$2344,"NOT FOUND")</f>
        <v>36445.550000000003</v>
      </c>
      <c r="T190" t="str">
        <f>_xlfn.XLOOKUP(A190,Table2[Customer ID],Table2[BMI_category],"NOT FOUND")</f>
        <v>Overweight</v>
      </c>
      <c r="U190" s="7">
        <f>_xlfn.XLOOKUP(A190,Table2[Customer ID],Table2[no of surgery],"NOT FOUND")</f>
        <v>0</v>
      </c>
      <c r="V190" t="str">
        <f>_xlfn.XLOOKUP(A190,Table2[Customer ID],Table2[smoker_missing],"NOT FOUND")</f>
        <v>yes</v>
      </c>
      <c r="W190" t="str">
        <f t="shared" si="2"/>
        <v>Diabetes</v>
      </c>
      <c r="X190" s="37">
        <f>SUM(Table5[[#This Row],[Title]:[Diabetes Level]])</f>
        <v>61492.5</v>
      </c>
    </row>
    <row r="191" spans="1:24" x14ac:dyDescent="0.25">
      <c r="A191" t="s">
        <v>2183</v>
      </c>
      <c r="B191" t="str">
        <f>VLOOKUP(A191,'Customer Names'!$A$2:$E$2336,3,FALSE)</f>
        <v>Ms.</v>
      </c>
      <c r="C191" t="str">
        <f>_xlfn.XLOOKUP(A191,$A$2:$A$2336,'Customer Names'!$D$2:$D$2336,"NOT FOUND")</f>
        <v>Lara</v>
      </c>
      <c r="D191" t="str">
        <f>_xlfn.XLOOKUP(A191,$A$2:$A$2336,'Customer Names'!$E$2:$E$2336,"NOT FOUND")</f>
        <v>Boyd</v>
      </c>
      <c r="E191" cm="1">
        <f t="array" ref="E191">_xlfn.XLOOKUP(A191,$A$2:$A$2336,Table2[BMI],"NOT FOUND")</f>
        <v>34.700000000000003</v>
      </c>
      <c r="F191" cm="1">
        <f t="array" ref="F191">_xlfn.XLOOKUP(A191,$A$2:$A$2336,Table2[HBA1C],"NOT FOUND")</f>
        <v>4.37</v>
      </c>
      <c r="G191" t="str" cm="1">
        <f t="array" ref="G191">_xlfn.XLOOKUP(A191,$A$2:$A$2336,Table2[Heart Issues],"NOT FOUND")</f>
        <v>No</v>
      </c>
      <c r="H191" t="str" cm="1">
        <f t="array" ref="H191">_xlfn.XLOOKUP(A191,$A$2:$A$2336,Table2[Any Transplants],"NOT FOUND")</f>
        <v>No</v>
      </c>
      <c r="I191" t="str" cm="1">
        <f t="array" ref="I191">_xlfn.XLOOKUP(A191,$A$2:$A$2336,Table2[Cancer history],"NOT FOUND")</f>
        <v>Yes</v>
      </c>
      <c r="J191" t="str">
        <f>_xlfn.XLOOKUP(A191,Table3[customer_no],Table3[month],"NOT FOUND")</f>
        <v>Dec</v>
      </c>
      <c r="K191" s="7">
        <f>_xlfn.XLOOKUP(A191,Table3[customer_no],Table3[year_average],"NOT FOUND")</f>
        <v>2003</v>
      </c>
      <c r="L191" cm="1">
        <f t="array" ref="L191">_xlfn.XLOOKUP(A191,Table3[customer_no],'Hospitalisation Details'!$D$2:$D$2344,"NOT FOUND")</f>
        <v>9</v>
      </c>
      <c r="M191" s="33">
        <f>_xlfn.XLOOKUP(A191,Table3[customer_no],Table3[dd/mm/yy],"NOT FOUND")</f>
        <v>37964</v>
      </c>
      <c r="N191">
        <f>_xlfn.XLOOKUP(A191,Table3[customer_no],Table3[age],"NOT FOUND")</f>
        <v>19</v>
      </c>
      <c r="O191" cm="1">
        <f t="array" ref="O191">_xlfn.XLOOKUP(A191,Table3[customer_no],'Hospitalisation Details'!$E$2:$E$2344,"NOT FOUND")</f>
        <v>2</v>
      </c>
      <c r="P191" t="str">
        <f>_xlfn.XLOOKUP(A191,Table3[customer_no],Table3[hsplt_handled],"NOT FOUND")</f>
        <v>tier - 2</v>
      </c>
      <c r="Q191" t="str">
        <f>_xlfn.XLOOKUP(A191,Table3[customer_no],Table3[city_handled],"NOT FOUND")</f>
        <v>tier - 3</v>
      </c>
      <c r="R191" t="str">
        <f>_xlfn.XLOOKUP(A191,Table3[customer_no],Table3[state_id],"NOT FOUND")</f>
        <v>R1011</v>
      </c>
      <c r="S191" s="34" cm="1">
        <f t="array" ref="S191">_xlfn.XLOOKUP(A191,Table3[customer_no],'Hospitalisation Details'!$F$2:$F$2344,"NOT FOUND")</f>
        <v>36397.58</v>
      </c>
      <c r="T191" t="str">
        <f>_xlfn.XLOOKUP(A191,Table2[Customer ID],Table2[BMI_category],"NOT FOUND")</f>
        <v>Obesity</v>
      </c>
      <c r="U191" s="7">
        <f>_xlfn.XLOOKUP(A191,Table2[Customer ID],Table2[no of surgery],"NOT FOUND")</f>
        <v>1</v>
      </c>
      <c r="V191" t="str">
        <f>_xlfn.XLOOKUP(A191,Table2[Customer ID],Table2[smoker_missing],"NOT FOUND")</f>
        <v>yes</v>
      </c>
      <c r="W191" t="str">
        <f t="shared" si="2"/>
        <v>Normal</v>
      </c>
      <c r="X191" s="37">
        <f>SUM(Table5[[#This Row],[Title]:[Diabetes Level]])</f>
        <v>76434.649999999994</v>
      </c>
    </row>
    <row r="192" spans="1:24" x14ac:dyDescent="0.25">
      <c r="A192" t="s">
        <v>2182</v>
      </c>
      <c r="B192" t="str">
        <f>VLOOKUP(A192,'Customer Names'!$A$2:$E$2336,3,FALSE)</f>
        <v>Mr.</v>
      </c>
      <c r="C192" t="str">
        <f>_xlfn.XLOOKUP(A192,$A$2:$A$2336,'Customer Names'!$D$2:$D$2336,"NOT FOUND")</f>
        <v>Sebastien</v>
      </c>
      <c r="D192" t="str">
        <f>_xlfn.XLOOKUP(A192,$A$2:$A$2336,'Customer Names'!$E$2:$E$2336,"NOT FOUND")</f>
        <v>Roulier</v>
      </c>
      <c r="E192" cm="1">
        <f t="array" ref="E192">_xlfn.XLOOKUP(A192,$A$2:$A$2336,Table2[BMI],"NOT FOUND")</f>
        <v>38.28</v>
      </c>
      <c r="F192" cm="1">
        <f t="array" ref="F192">_xlfn.XLOOKUP(A192,$A$2:$A$2336,Table2[HBA1C],"NOT FOUND")</f>
        <v>11.56</v>
      </c>
      <c r="G192" t="str" cm="1">
        <f t="array" ref="G192">_xlfn.XLOOKUP(A192,$A$2:$A$2336,Table2[Heart Issues],"NOT FOUND")</f>
        <v>yes</v>
      </c>
      <c r="H192" t="str" cm="1">
        <f t="array" ref="H192">_xlfn.XLOOKUP(A192,$A$2:$A$2336,Table2[Any Transplants],"NOT FOUND")</f>
        <v>No</v>
      </c>
      <c r="I192" t="str" cm="1">
        <f t="array" ref="I192">_xlfn.XLOOKUP(A192,$A$2:$A$2336,Table2[Cancer history],"NOT FOUND")</f>
        <v>No</v>
      </c>
      <c r="J192" t="str">
        <f>_xlfn.XLOOKUP(A192,Table3[customer_no],Table3[month],"NOT FOUND")</f>
        <v>Jun</v>
      </c>
      <c r="K192" s="7">
        <f>_xlfn.XLOOKUP(A192,Table3[customer_no],Table3[year_average],"NOT FOUND")</f>
        <v>1975</v>
      </c>
      <c r="L192" cm="1">
        <f t="array" ref="L192">_xlfn.XLOOKUP(A192,Table3[customer_no],'Hospitalisation Details'!$D$2:$D$2344,"NOT FOUND")</f>
        <v>5</v>
      </c>
      <c r="M192" s="33">
        <f>_xlfn.XLOOKUP(A192,Table3[customer_no],Table3[dd/mm/yy],"NOT FOUND")</f>
        <v>27550</v>
      </c>
      <c r="N192">
        <f>_xlfn.XLOOKUP(A192,Table3[customer_no],Table3[age],"NOT FOUND")</f>
        <v>48</v>
      </c>
      <c r="O192" cm="1">
        <f t="array" ref="O192">_xlfn.XLOOKUP(A192,Table3[customer_no],'Hospitalisation Details'!$E$2:$E$2344,"NOT FOUND")</f>
        <v>1</v>
      </c>
      <c r="P192" t="str">
        <f>_xlfn.XLOOKUP(A192,Table3[customer_no],Table3[hsplt_handled],"NOT FOUND")</f>
        <v>tier - 1</v>
      </c>
      <c r="Q192" t="str">
        <f>_xlfn.XLOOKUP(A192,Table3[customer_no],Table3[city_handled],"NOT FOUND")</f>
        <v>tier - 2</v>
      </c>
      <c r="R192" t="str">
        <f>_xlfn.XLOOKUP(A192,Table3[customer_no],Table3[state_id],"NOT FOUND")</f>
        <v>R1011</v>
      </c>
      <c r="S192" s="34" cm="1">
        <f t="array" ref="S192">_xlfn.XLOOKUP(A192,Table3[customer_no],'Hospitalisation Details'!$F$2:$F$2344,"NOT FOUND")</f>
        <v>36350.71</v>
      </c>
      <c r="T192" t="str">
        <f>_xlfn.XLOOKUP(A192,Table2[Customer ID],Table2[BMI_category],"NOT FOUND")</f>
        <v>Obesity</v>
      </c>
      <c r="U192" s="7">
        <f>_xlfn.XLOOKUP(A192,Table2[Customer ID],Table2[no of surgery],"NOT FOUND")</f>
        <v>1</v>
      </c>
      <c r="V192" t="str">
        <f>_xlfn.XLOOKUP(A192,Table2[Customer ID],Table2[smoker_missing],"NOT FOUND")</f>
        <v>yes</v>
      </c>
      <c r="W192" t="str">
        <f t="shared" si="2"/>
        <v>Diabetes</v>
      </c>
      <c r="X192" s="37">
        <f>SUM(Table5[[#This Row],[Title]:[Diabetes Level]])</f>
        <v>65980.55</v>
      </c>
    </row>
    <row r="193" spans="1:24" x14ac:dyDescent="0.25">
      <c r="A193" t="s">
        <v>2181</v>
      </c>
      <c r="B193" t="str">
        <f>VLOOKUP(A193,'Customer Names'!$A$2:$E$2336,3,FALSE)</f>
        <v>Mr.</v>
      </c>
      <c r="C193" t="str">
        <f>_xlfn.XLOOKUP(A193,$A$2:$A$2336,'Customer Names'!$D$2:$D$2336,"NOT FOUND")</f>
        <v>Padraig</v>
      </c>
      <c r="D193" t="str">
        <f>_xlfn.XLOOKUP(A193,$A$2:$A$2336,'Customer Names'!$E$2:$E$2336,"NOT FOUND")</f>
        <v>Mullins</v>
      </c>
      <c r="E193" cm="1">
        <f t="array" ref="E193">_xlfn.XLOOKUP(A193,$A$2:$A$2336,Table2[BMI],"NOT FOUND")</f>
        <v>33.57</v>
      </c>
      <c r="F193" cm="1">
        <f t="array" ref="F193">_xlfn.XLOOKUP(A193,$A$2:$A$2336,Table2[HBA1C],"NOT FOUND")</f>
        <v>8.82</v>
      </c>
      <c r="G193" t="str" cm="1">
        <f t="array" ref="G193">_xlfn.XLOOKUP(A193,$A$2:$A$2336,Table2[Heart Issues],"NOT FOUND")</f>
        <v>yes</v>
      </c>
      <c r="H193" t="str" cm="1">
        <f t="array" ref="H193">_xlfn.XLOOKUP(A193,$A$2:$A$2336,Table2[Any Transplants],"NOT FOUND")</f>
        <v>No</v>
      </c>
      <c r="I193" t="str" cm="1">
        <f t="array" ref="I193">_xlfn.XLOOKUP(A193,$A$2:$A$2336,Table2[Cancer history],"NOT FOUND")</f>
        <v>No</v>
      </c>
      <c r="J193" t="str">
        <f>_xlfn.XLOOKUP(A193,Table3[customer_no],Table3[month],"NOT FOUND")</f>
        <v>Oct</v>
      </c>
      <c r="K193" s="7">
        <f>_xlfn.XLOOKUP(A193,Table3[customer_no],Table3[year_average],"NOT FOUND")</f>
        <v>1967</v>
      </c>
      <c r="L193" cm="1">
        <f t="array" ref="L193">_xlfn.XLOOKUP(A193,Table3[customer_no],'Hospitalisation Details'!$D$2:$D$2344,"NOT FOUND")</f>
        <v>18</v>
      </c>
      <c r="M193" s="33">
        <f>_xlfn.XLOOKUP(A193,Table3[customer_no],Table3[dd/mm/yy],"NOT FOUND")</f>
        <v>24763</v>
      </c>
      <c r="N193">
        <f>_xlfn.XLOOKUP(A193,Table3[customer_no],Table3[age],"NOT FOUND")</f>
        <v>55</v>
      </c>
      <c r="O193" cm="1">
        <f t="array" ref="O193">_xlfn.XLOOKUP(A193,Table3[customer_no],'Hospitalisation Details'!$E$2:$E$2344,"NOT FOUND")</f>
        <v>0</v>
      </c>
      <c r="P193" t="str">
        <f>_xlfn.XLOOKUP(A193,Table3[customer_no],Table3[hsplt_handled],"NOT FOUND")</f>
        <v>tier - 1</v>
      </c>
      <c r="Q193" t="str">
        <f>_xlfn.XLOOKUP(A193,Table3[customer_no],Table3[city_handled],"NOT FOUND")</f>
        <v>tier - 3</v>
      </c>
      <c r="R193" t="str">
        <f>_xlfn.XLOOKUP(A193,Table3[customer_no],Table3[state_id],"NOT FOUND")</f>
        <v>R1011</v>
      </c>
      <c r="S193" s="34" cm="1">
        <f t="array" ref="S193">_xlfn.XLOOKUP(A193,Table3[customer_no],'Hospitalisation Details'!$F$2:$F$2344,"NOT FOUND")</f>
        <v>36332.449999999997</v>
      </c>
      <c r="T193" t="str">
        <f>_xlfn.XLOOKUP(A193,Table2[Customer ID],Table2[BMI_category],"NOT FOUND")</f>
        <v>Obesity</v>
      </c>
      <c r="U193" s="7">
        <f>_xlfn.XLOOKUP(A193,Table2[Customer ID],Table2[no of surgery],"NOT FOUND")</f>
        <v>0</v>
      </c>
      <c r="V193" t="str">
        <f>_xlfn.XLOOKUP(A193,Table2[Customer ID],Table2[smoker_missing],"NOT FOUND")</f>
        <v>yes</v>
      </c>
      <c r="W193" t="str">
        <f t="shared" si="2"/>
        <v>Diabetes</v>
      </c>
      <c r="X193" s="37">
        <f>SUM(Table5[[#This Row],[Title]:[Diabetes Level]])</f>
        <v>63177.84</v>
      </c>
    </row>
    <row r="194" spans="1:24" x14ac:dyDescent="0.25">
      <c r="A194" t="s">
        <v>2180</v>
      </c>
      <c r="B194" t="str">
        <f>VLOOKUP(A194,'Customer Names'!$A$2:$E$2336,3,FALSE)</f>
        <v>Ms.</v>
      </c>
      <c r="C194" t="str">
        <f>_xlfn.XLOOKUP(A194,$A$2:$A$2336,'Customer Names'!$D$2:$D$2336,"NOT FOUND")</f>
        <v>Heather</v>
      </c>
      <c r="D194" t="str">
        <f>_xlfn.XLOOKUP(A194,$A$2:$A$2336,'Customer Names'!$E$2:$E$2336,"NOT FOUND")</f>
        <v>Hofmann</v>
      </c>
      <c r="E194" cm="1">
        <f t="array" ref="E194">_xlfn.XLOOKUP(A194,$A$2:$A$2336,Table2[BMI],"NOT FOUND")</f>
        <v>52.06</v>
      </c>
      <c r="F194" cm="1">
        <f t="array" ref="F194">_xlfn.XLOOKUP(A194,$A$2:$A$2336,Table2[HBA1C],"NOT FOUND")</f>
        <v>4.6900000000000004</v>
      </c>
      <c r="G194" t="str" cm="1">
        <f t="array" ref="G194">_xlfn.XLOOKUP(A194,$A$2:$A$2336,Table2[Heart Issues],"NOT FOUND")</f>
        <v>No</v>
      </c>
      <c r="H194" t="str" cm="1">
        <f t="array" ref="H194">_xlfn.XLOOKUP(A194,$A$2:$A$2336,Table2[Any Transplants],"NOT FOUND")</f>
        <v>No</v>
      </c>
      <c r="I194" t="str" cm="1">
        <f t="array" ref="I194">_xlfn.XLOOKUP(A194,$A$2:$A$2336,Table2[Cancer history],"NOT FOUND")</f>
        <v>No</v>
      </c>
      <c r="J194" t="str">
        <f>_xlfn.XLOOKUP(A194,Table3[customer_no],Table3[month],"NOT FOUND")</f>
        <v>Jun</v>
      </c>
      <c r="K194" s="7">
        <f>_xlfn.XLOOKUP(A194,Table3[customer_no],Table3[year_average],"NOT FOUND")</f>
        <v>1992</v>
      </c>
      <c r="L194" cm="1">
        <f t="array" ref="L194">_xlfn.XLOOKUP(A194,Table3[customer_no],'Hospitalisation Details'!$D$2:$D$2344,"NOT FOUND")</f>
        <v>16</v>
      </c>
      <c r="M194" s="33">
        <f>_xlfn.XLOOKUP(A194,Table3[customer_no],Table3[dd/mm/yy],"NOT FOUND")</f>
        <v>33771</v>
      </c>
      <c r="N194">
        <f>_xlfn.XLOOKUP(A194,Table3[customer_no],Table3[age],"NOT FOUND")</f>
        <v>30</v>
      </c>
      <c r="O194" cm="1">
        <f t="array" ref="O194">_xlfn.XLOOKUP(A194,Table3[customer_no],'Hospitalisation Details'!$E$2:$E$2344,"NOT FOUND")</f>
        <v>0</v>
      </c>
      <c r="P194" t="str">
        <f>_xlfn.XLOOKUP(A194,Table3[customer_no],Table3[hsplt_handled],"NOT FOUND")</f>
        <v>tier - 2</v>
      </c>
      <c r="Q194" t="str">
        <f>_xlfn.XLOOKUP(A194,Table3[customer_no],Table3[city_handled],"NOT FOUND")</f>
        <v>tier - 2</v>
      </c>
      <c r="R194" t="str">
        <f>_xlfn.XLOOKUP(A194,Table3[customer_no],Table3[state_id],"NOT FOUND")</f>
        <v>R1011</v>
      </c>
      <c r="S194" s="34" cm="1">
        <f t="array" ref="S194">_xlfn.XLOOKUP(A194,Table3[customer_no],'Hospitalisation Details'!$F$2:$F$2344,"NOT FOUND")</f>
        <v>36314.050000000003</v>
      </c>
      <c r="T194" t="str">
        <f>_xlfn.XLOOKUP(A194,Table2[Customer ID],Table2[BMI_category],"NOT FOUND")</f>
        <v>Obesity</v>
      </c>
      <c r="U194" s="7">
        <f>_xlfn.XLOOKUP(A194,Table2[Customer ID],Table2[no of surgery],"NOT FOUND")</f>
        <v>1</v>
      </c>
      <c r="V194" t="str">
        <f>_xlfn.XLOOKUP(A194,Table2[Customer ID],Table2[smoker_missing],"NOT FOUND")</f>
        <v>yes</v>
      </c>
      <c r="W194" t="str">
        <f t="shared" si="2"/>
        <v>Normal</v>
      </c>
      <c r="X194" s="37">
        <f>SUM(Table5[[#This Row],[Title]:[Diabetes Level]])</f>
        <v>72180.800000000003</v>
      </c>
    </row>
    <row r="195" spans="1:24" x14ac:dyDescent="0.25">
      <c r="A195" t="s">
        <v>2179</v>
      </c>
      <c r="B195" t="str">
        <f>VLOOKUP(A195,'Customer Names'!$A$2:$E$2336,3,FALSE)</f>
        <v>Mr.</v>
      </c>
      <c r="C195" t="str">
        <f>_xlfn.XLOOKUP(A195,$A$2:$A$2336,'Customer Names'!$D$2:$D$2336,"NOT FOUND")</f>
        <v>Jorge</v>
      </c>
      <c r="D195" t="str">
        <f>_xlfn.XLOOKUP(A195,$A$2:$A$2336,'Customer Names'!$E$2:$E$2336,"NOT FOUND")</f>
        <v>Garcia Garcia</v>
      </c>
      <c r="E195" cm="1">
        <f t="array" ref="E195">_xlfn.XLOOKUP(A195,$A$2:$A$2336,Table2[BMI],"NOT FOUND")</f>
        <v>38.17</v>
      </c>
      <c r="F195" cm="1">
        <f t="array" ref="F195">_xlfn.XLOOKUP(A195,$A$2:$A$2336,Table2[HBA1C],"NOT FOUND")</f>
        <v>4.53</v>
      </c>
      <c r="G195" t="str" cm="1">
        <f t="array" ref="G195">_xlfn.XLOOKUP(A195,$A$2:$A$2336,Table2[Heart Issues],"NOT FOUND")</f>
        <v>No</v>
      </c>
      <c r="H195" t="str" cm="1">
        <f t="array" ref="H195">_xlfn.XLOOKUP(A195,$A$2:$A$2336,Table2[Any Transplants],"NOT FOUND")</f>
        <v>yes</v>
      </c>
      <c r="I195" t="str" cm="1">
        <f t="array" ref="I195">_xlfn.XLOOKUP(A195,$A$2:$A$2336,Table2[Cancer history],"NOT FOUND")</f>
        <v>No</v>
      </c>
      <c r="J195" t="str">
        <f>_xlfn.XLOOKUP(A195,Table3[customer_no],Table3[month],"NOT FOUND")</f>
        <v>Dec</v>
      </c>
      <c r="K195" s="7">
        <f>_xlfn.XLOOKUP(A195,Table3[customer_no],Table3[year_average],"NOT FOUND")</f>
        <v>2004</v>
      </c>
      <c r="L195" cm="1">
        <f t="array" ref="L195">_xlfn.XLOOKUP(A195,Table3[customer_no],'Hospitalisation Details'!$D$2:$D$2344,"NOT FOUND")</f>
        <v>25</v>
      </c>
      <c r="M195" s="33">
        <f>_xlfn.XLOOKUP(A195,Table3[customer_no],Table3[dd/mm/yy],"NOT FOUND")</f>
        <v>38346</v>
      </c>
      <c r="N195">
        <f>_xlfn.XLOOKUP(A195,Table3[customer_no],Table3[age],"NOT FOUND")</f>
        <v>18</v>
      </c>
      <c r="O195" cm="1">
        <f t="array" ref="O195">_xlfn.XLOOKUP(A195,Table3[customer_no],'Hospitalisation Details'!$E$2:$E$2344,"NOT FOUND")</f>
        <v>0</v>
      </c>
      <c r="P195" t="str">
        <f>_xlfn.XLOOKUP(A195,Table3[customer_no],Table3[hsplt_handled],"NOT FOUND")</f>
        <v>tier - 1</v>
      </c>
      <c r="Q195" t="str">
        <f>_xlfn.XLOOKUP(A195,Table3[customer_no],Table3[city_handled],"NOT FOUND")</f>
        <v>tier - 2</v>
      </c>
      <c r="R195" t="str">
        <f>_xlfn.XLOOKUP(A195,Table3[customer_no],Table3[state_id],"NOT FOUND")</f>
        <v>R1013</v>
      </c>
      <c r="S195" s="34" cm="1">
        <f t="array" ref="S195">_xlfn.XLOOKUP(A195,Table3[customer_no],'Hospitalisation Details'!$F$2:$F$2344,"NOT FOUND")</f>
        <v>36307.800000000003</v>
      </c>
      <c r="T195" t="str">
        <f>_xlfn.XLOOKUP(A195,Table2[Customer ID],Table2[BMI_category],"NOT FOUND")</f>
        <v>Obesity</v>
      </c>
      <c r="U195" s="7">
        <f>_xlfn.XLOOKUP(A195,Table2[Customer ID],Table2[no of surgery],"NOT FOUND")</f>
        <v>1</v>
      </c>
      <c r="V195" t="str">
        <f>_xlfn.XLOOKUP(A195,Table2[Customer ID],Table2[smoker_missing],"NOT FOUND")</f>
        <v>yes</v>
      </c>
      <c r="W195" t="str">
        <f t="shared" ref="W195:W258" si="3">IF(F195&lt;5.7, "Normal", IF(AND(F195&gt;=5.7, F195&lt;=6.4), "Prediabetes", "Diabetes"))</f>
        <v>Normal</v>
      </c>
      <c r="X195" s="37">
        <f>SUM(Table5[[#This Row],[Title]:[Diabetes Level]])</f>
        <v>76744.5</v>
      </c>
    </row>
    <row r="196" spans="1:24" x14ac:dyDescent="0.25">
      <c r="A196" t="s">
        <v>2178</v>
      </c>
      <c r="B196" t="str">
        <f>VLOOKUP(A196,'Customer Names'!$A$2:$E$2336,3,FALSE)</f>
        <v>Mr.</v>
      </c>
      <c r="C196" t="str">
        <f>_xlfn.XLOOKUP(A196,$A$2:$A$2336,'Customer Names'!$D$2:$D$2336,"NOT FOUND")</f>
        <v>Jack R</v>
      </c>
      <c r="D196" t="str">
        <f>_xlfn.XLOOKUP(A196,$A$2:$A$2336,'Customer Names'!$E$2:$E$2336,"NOT FOUND")</f>
        <v>Klecker</v>
      </c>
      <c r="E196" cm="1">
        <f t="array" ref="E196">_xlfn.XLOOKUP(A196,$A$2:$A$2336,Table2[BMI],"NOT FOUND")</f>
        <v>36.954999999999998</v>
      </c>
      <c r="F196" cm="1">
        <f t="array" ref="F196">_xlfn.XLOOKUP(A196,$A$2:$A$2336,Table2[HBA1C],"NOT FOUND")</f>
        <v>5.84</v>
      </c>
      <c r="G196" t="str" cm="1">
        <f t="array" ref="G196">_xlfn.XLOOKUP(A196,$A$2:$A$2336,Table2[Heart Issues],"NOT FOUND")</f>
        <v>No</v>
      </c>
      <c r="H196" t="str" cm="1">
        <f t="array" ref="H196">_xlfn.XLOOKUP(A196,$A$2:$A$2336,Table2[Any Transplants],"NOT FOUND")</f>
        <v>No</v>
      </c>
      <c r="I196" t="str" cm="1">
        <f t="array" ref="I196">_xlfn.XLOOKUP(A196,$A$2:$A$2336,Table2[Cancer history],"NOT FOUND")</f>
        <v>Yes</v>
      </c>
      <c r="J196" t="str">
        <f>_xlfn.XLOOKUP(A196,Table3[customer_no],Table3[month],"NOT FOUND")</f>
        <v>Sep</v>
      </c>
      <c r="K196" s="7">
        <f>_xlfn.XLOOKUP(A196,Table3[customer_no],Table3[year_average],"NOT FOUND")</f>
        <v>2003</v>
      </c>
      <c r="L196" cm="1">
        <f t="array" ref="L196">_xlfn.XLOOKUP(A196,Table3[customer_no],'Hospitalisation Details'!$D$2:$D$2344,"NOT FOUND")</f>
        <v>5</v>
      </c>
      <c r="M196" s="33">
        <f>_xlfn.XLOOKUP(A196,Table3[customer_no],Table3[dd/mm/yy],"NOT FOUND")</f>
        <v>37869</v>
      </c>
      <c r="N196">
        <f>_xlfn.XLOOKUP(A196,Table3[customer_no],Table3[age],"NOT FOUND")</f>
        <v>19</v>
      </c>
      <c r="O196" cm="1">
        <f t="array" ref="O196">_xlfn.XLOOKUP(A196,Table3[customer_no],'Hospitalisation Details'!$E$2:$E$2344,"NOT FOUND")</f>
        <v>0</v>
      </c>
      <c r="P196" t="str">
        <f>_xlfn.XLOOKUP(A196,Table3[customer_no],Table3[hsplt_handled],"NOT FOUND")</f>
        <v>tier - 1</v>
      </c>
      <c r="Q196" t="str">
        <f>_xlfn.XLOOKUP(A196,Table3[customer_no],Table3[city_handled],"NOT FOUND")</f>
        <v>tier - 1</v>
      </c>
      <c r="R196" t="str">
        <f>_xlfn.XLOOKUP(A196,Table3[customer_no],Table3[state_id],"NOT FOUND")</f>
        <v>R1012</v>
      </c>
      <c r="S196" s="34" cm="1">
        <f t="array" ref="S196">_xlfn.XLOOKUP(A196,Table3[customer_no],'Hospitalisation Details'!$F$2:$F$2344,"NOT FOUND")</f>
        <v>36219.410000000003</v>
      </c>
      <c r="T196" t="str">
        <f>_xlfn.XLOOKUP(A196,Table2[Customer ID],Table2[BMI_category],"NOT FOUND")</f>
        <v>Obesity</v>
      </c>
      <c r="U196" s="7">
        <f>_xlfn.XLOOKUP(A196,Table2[Customer ID],Table2[no of surgery],"NOT FOUND")</f>
        <v>1</v>
      </c>
      <c r="V196" t="str">
        <f>_xlfn.XLOOKUP(A196,Table2[Customer ID],Table2[smoker_missing],"NOT FOUND")</f>
        <v>yes</v>
      </c>
      <c r="W196" t="str">
        <f t="shared" si="3"/>
        <v>Prediabetes</v>
      </c>
      <c r="X196" s="37">
        <f>SUM(Table5[[#This Row],[Title]:[Diabetes Level]])</f>
        <v>76159.205000000002</v>
      </c>
    </row>
    <row r="197" spans="1:24" x14ac:dyDescent="0.25">
      <c r="A197" t="s">
        <v>2177</v>
      </c>
      <c r="B197" t="str">
        <f>VLOOKUP(A197,'Customer Names'!$A$2:$E$2336,3,FALSE)</f>
        <v>Mr.</v>
      </c>
      <c r="C197" t="str">
        <f>_xlfn.XLOOKUP(A197,$A$2:$A$2336,'Customer Names'!$D$2:$D$2336,"NOT FOUND")</f>
        <v>Felix</v>
      </c>
      <c r="D197" t="str">
        <f>_xlfn.XLOOKUP(A197,$A$2:$A$2336,'Customer Names'!$E$2:$E$2336,"NOT FOUND")</f>
        <v>Cancre</v>
      </c>
      <c r="E197" cm="1">
        <f t="array" ref="E197">_xlfn.XLOOKUP(A197,$A$2:$A$2336,Table2[BMI],"NOT FOUND")</f>
        <v>34.4</v>
      </c>
      <c r="F197" cm="1">
        <f t="array" ref="F197">_xlfn.XLOOKUP(A197,$A$2:$A$2336,Table2[HBA1C],"NOT FOUND")</f>
        <v>4.9000000000000004</v>
      </c>
      <c r="G197" t="str" cm="1">
        <f t="array" ref="G197">_xlfn.XLOOKUP(A197,$A$2:$A$2336,Table2[Heart Issues],"NOT FOUND")</f>
        <v>No</v>
      </c>
      <c r="H197" t="str" cm="1">
        <f t="array" ref="H197">_xlfn.XLOOKUP(A197,$A$2:$A$2336,Table2[Any Transplants],"NOT FOUND")</f>
        <v>No</v>
      </c>
      <c r="I197" t="str" cm="1">
        <f t="array" ref="I197">_xlfn.XLOOKUP(A197,$A$2:$A$2336,Table2[Cancer history],"NOT FOUND")</f>
        <v>Yes</v>
      </c>
      <c r="J197" t="str">
        <f>_xlfn.XLOOKUP(A197,Table3[customer_no],Table3[month],"NOT FOUND")</f>
        <v>Dec</v>
      </c>
      <c r="K197" s="7">
        <f>_xlfn.XLOOKUP(A197,Table3[customer_no],Table3[year_average],"NOT FOUND")</f>
        <v>1993</v>
      </c>
      <c r="L197" cm="1">
        <f t="array" ref="L197">_xlfn.XLOOKUP(A197,Table3[customer_no],'Hospitalisation Details'!$D$2:$D$2344,"NOT FOUND")</f>
        <v>28</v>
      </c>
      <c r="M197" s="33">
        <f>_xlfn.XLOOKUP(A197,Table3[customer_no],Table3[dd/mm/yy],"NOT FOUND")</f>
        <v>34331</v>
      </c>
      <c r="N197">
        <f>_xlfn.XLOOKUP(A197,Table3[customer_no],Table3[age],"NOT FOUND")</f>
        <v>29</v>
      </c>
      <c r="O197" cm="1">
        <f t="array" ref="O197">_xlfn.XLOOKUP(A197,Table3[customer_no],'Hospitalisation Details'!$E$2:$E$2344,"NOT FOUND")</f>
        <v>0</v>
      </c>
      <c r="P197" t="str">
        <f>_xlfn.XLOOKUP(A197,Table3[customer_no],Table3[hsplt_handled],"NOT FOUND")</f>
        <v>tier - 1</v>
      </c>
      <c r="Q197" t="str">
        <f>_xlfn.XLOOKUP(A197,Table3[customer_no],Table3[city_handled],"NOT FOUND")</f>
        <v>tier - 3</v>
      </c>
      <c r="R197" t="str">
        <f>_xlfn.XLOOKUP(A197,Table3[customer_no],Table3[state_id],"NOT FOUND")</f>
        <v>R1011</v>
      </c>
      <c r="S197" s="34" cm="1">
        <f t="array" ref="S197">_xlfn.XLOOKUP(A197,Table3[customer_no],'Hospitalisation Details'!$F$2:$F$2344,"NOT FOUND")</f>
        <v>36197.699999999997</v>
      </c>
      <c r="T197" t="str">
        <f>_xlfn.XLOOKUP(A197,Table2[Customer ID],Table2[BMI_category],"NOT FOUND")</f>
        <v>Obesity</v>
      </c>
      <c r="U197" s="7">
        <f>_xlfn.XLOOKUP(A197,Table2[Customer ID],Table2[no of surgery],"NOT FOUND")</f>
        <v>1</v>
      </c>
      <c r="V197" t="str">
        <f>_xlfn.XLOOKUP(A197,Table2[Customer ID],Table2[smoker_missing],"NOT FOUND")</f>
        <v>yes</v>
      </c>
      <c r="W197" t="str">
        <f t="shared" si="3"/>
        <v>Normal</v>
      </c>
      <c r="X197" s="37">
        <f>SUM(Table5[[#This Row],[Title]:[Diabetes Level]])</f>
        <v>72619</v>
      </c>
    </row>
    <row r="198" spans="1:24" x14ac:dyDescent="0.25">
      <c r="A198" t="s">
        <v>2176</v>
      </c>
      <c r="B198" t="str">
        <f>VLOOKUP(A198,'Customer Names'!$A$2:$E$2336,3,FALSE)</f>
        <v>Mr.</v>
      </c>
      <c r="C198" t="str">
        <f>_xlfn.XLOOKUP(A198,$A$2:$A$2336,'Customer Names'!$D$2:$D$2336,"NOT FOUND")</f>
        <v>Christopher C</v>
      </c>
      <c r="D198" t="str">
        <f>_xlfn.XLOOKUP(A198,$A$2:$A$2336,'Customer Names'!$E$2:$E$2336,"NOT FOUND")</f>
        <v>Denucci</v>
      </c>
      <c r="E198" cm="1">
        <f t="array" ref="E198">_xlfn.XLOOKUP(A198,$A$2:$A$2336,Table2[BMI],"NOT FOUND")</f>
        <v>31.73</v>
      </c>
      <c r="F198" cm="1">
        <f t="array" ref="F198">_xlfn.XLOOKUP(A198,$A$2:$A$2336,Table2[HBA1C],"NOT FOUND")</f>
        <v>4.3</v>
      </c>
      <c r="G198" t="str" cm="1">
        <f t="array" ref="G198">_xlfn.XLOOKUP(A198,$A$2:$A$2336,Table2[Heart Issues],"NOT FOUND")</f>
        <v>No</v>
      </c>
      <c r="H198" t="str" cm="1">
        <f t="array" ref="H198">_xlfn.XLOOKUP(A198,$A$2:$A$2336,Table2[Any Transplants],"NOT FOUND")</f>
        <v>No</v>
      </c>
      <c r="I198" t="str" cm="1">
        <f t="array" ref="I198">_xlfn.XLOOKUP(A198,$A$2:$A$2336,Table2[Cancer history],"NOT FOUND")</f>
        <v>No</v>
      </c>
      <c r="J198" t="str">
        <f>_xlfn.XLOOKUP(A198,Table3[customer_no],Table3[month],"NOT FOUND")</f>
        <v>Oct</v>
      </c>
      <c r="K198" s="7">
        <f>_xlfn.XLOOKUP(A198,Table3[customer_no],Table3[year_average],"NOT FOUND")</f>
        <v>1999</v>
      </c>
      <c r="L198" cm="1">
        <f t="array" ref="L198">_xlfn.XLOOKUP(A198,Table3[customer_no],'Hospitalisation Details'!$D$2:$D$2344,"NOT FOUND")</f>
        <v>1</v>
      </c>
      <c r="M198" s="33">
        <f>_xlfn.XLOOKUP(A198,Table3[customer_no],Table3[dd/mm/yy],"NOT FOUND")</f>
        <v>36434</v>
      </c>
      <c r="N198">
        <f>_xlfn.XLOOKUP(A198,Table3[customer_no],Table3[age],"NOT FOUND")</f>
        <v>23</v>
      </c>
      <c r="O198" cm="1">
        <f t="array" ref="O198">_xlfn.XLOOKUP(A198,Table3[customer_no],'Hospitalisation Details'!$E$2:$E$2344,"NOT FOUND")</f>
        <v>3</v>
      </c>
      <c r="P198" t="str">
        <f>_xlfn.XLOOKUP(A198,Table3[customer_no],Table3[hsplt_handled],"NOT FOUND")</f>
        <v>tier - 1</v>
      </c>
      <c r="Q198" t="str">
        <f>_xlfn.XLOOKUP(A198,Table3[customer_no],Table3[city_handled],"NOT FOUND")</f>
        <v>tier - 3</v>
      </c>
      <c r="R198" t="str">
        <f>_xlfn.XLOOKUP(A198,Table3[customer_no],Table3[state_id],"NOT FOUND")</f>
        <v>R1016</v>
      </c>
      <c r="S198" s="34" cm="1">
        <f t="array" ref="S198">_xlfn.XLOOKUP(A198,Table3[customer_no],'Hospitalisation Details'!$F$2:$F$2344,"NOT FOUND")</f>
        <v>36189.1</v>
      </c>
      <c r="T198" t="str">
        <f>_xlfn.XLOOKUP(A198,Table2[Customer ID],Table2[BMI_category],"NOT FOUND")</f>
        <v>Obesity</v>
      </c>
      <c r="U198" s="7">
        <f>_xlfn.XLOOKUP(A198,Table2[Customer ID],Table2[no of surgery],"NOT FOUND")</f>
        <v>0</v>
      </c>
      <c r="V198" t="str">
        <f>_xlfn.XLOOKUP(A198,Table2[Customer ID],Table2[smoker_missing],"NOT FOUND")</f>
        <v>yes</v>
      </c>
      <c r="W198" t="str">
        <f t="shared" si="3"/>
        <v>Normal</v>
      </c>
      <c r="X198" s="37">
        <f>SUM(Table5[[#This Row],[Title]:[Diabetes Level]])</f>
        <v>74685.13</v>
      </c>
    </row>
    <row r="199" spans="1:24" x14ac:dyDescent="0.25">
      <c r="A199" t="s">
        <v>2175</v>
      </c>
      <c r="B199" t="str">
        <f>VLOOKUP(A199,'Customer Names'!$A$2:$E$2336,3,FALSE)</f>
        <v>Mr.</v>
      </c>
      <c r="C199" t="str">
        <f>_xlfn.XLOOKUP(A199,$A$2:$A$2336,'Customer Names'!$D$2:$D$2336,"NOT FOUND")</f>
        <v>Jesse</v>
      </c>
      <c r="D199" t="str">
        <f>_xlfn.XLOOKUP(A199,$A$2:$A$2336,'Customer Names'!$E$2:$E$2336,"NOT FOUND")</f>
        <v>Saldana</v>
      </c>
      <c r="E199" cm="1">
        <f t="array" ref="E199">_xlfn.XLOOKUP(A199,$A$2:$A$2336,Table2[BMI],"NOT FOUND")</f>
        <v>36.64</v>
      </c>
      <c r="F199" cm="1">
        <f t="array" ref="F199">_xlfn.XLOOKUP(A199,$A$2:$A$2336,Table2[HBA1C],"NOT FOUND")</f>
        <v>11.34</v>
      </c>
      <c r="G199" t="str" cm="1">
        <f t="array" ref="G199">_xlfn.XLOOKUP(A199,$A$2:$A$2336,Table2[Heart Issues],"NOT FOUND")</f>
        <v>No</v>
      </c>
      <c r="H199" t="str" cm="1">
        <f t="array" ref="H199">_xlfn.XLOOKUP(A199,$A$2:$A$2336,Table2[Any Transplants],"NOT FOUND")</f>
        <v>No</v>
      </c>
      <c r="I199" t="str" cm="1">
        <f t="array" ref="I199">_xlfn.XLOOKUP(A199,$A$2:$A$2336,Table2[Cancer history],"NOT FOUND")</f>
        <v>No</v>
      </c>
      <c r="J199" t="str">
        <f>_xlfn.XLOOKUP(A199,Table3[customer_no],Table3[month],"NOT FOUND")</f>
        <v>Dec</v>
      </c>
      <c r="K199" s="7">
        <f>_xlfn.XLOOKUP(A199,Table3[customer_no],Table3[year_average],"NOT FOUND")</f>
        <v>1974</v>
      </c>
      <c r="L199" cm="1">
        <f t="array" ref="L199">_xlfn.XLOOKUP(A199,Table3[customer_no],'Hospitalisation Details'!$D$2:$D$2344,"NOT FOUND")</f>
        <v>6</v>
      </c>
      <c r="M199" s="33">
        <f>_xlfn.XLOOKUP(A199,Table3[customer_no],Table3[dd/mm/yy],"NOT FOUND")</f>
        <v>27369</v>
      </c>
      <c r="N199">
        <f>_xlfn.XLOOKUP(A199,Table3[customer_no],Table3[age],"NOT FOUND")</f>
        <v>48</v>
      </c>
      <c r="O199" cm="1">
        <f t="array" ref="O199">_xlfn.XLOOKUP(A199,Table3[customer_no],'Hospitalisation Details'!$E$2:$E$2344,"NOT FOUND")</f>
        <v>0</v>
      </c>
      <c r="P199" t="str">
        <f>_xlfn.XLOOKUP(A199,Table3[customer_no],Table3[hsplt_handled],"NOT FOUND")</f>
        <v>tier - 2</v>
      </c>
      <c r="Q199" t="str">
        <f>_xlfn.XLOOKUP(A199,Table3[customer_no],Table3[city_handled],"NOT FOUND")</f>
        <v>tier - 3</v>
      </c>
      <c r="R199" t="str">
        <f>_xlfn.XLOOKUP(A199,Table3[customer_no],Table3[state_id],"NOT FOUND")</f>
        <v>R1012</v>
      </c>
      <c r="S199" s="34" cm="1">
        <f t="array" ref="S199">_xlfn.XLOOKUP(A199,Table3[customer_no],'Hospitalisation Details'!$F$2:$F$2344,"NOT FOUND")</f>
        <v>36182.870000000003</v>
      </c>
      <c r="T199" t="str">
        <f>_xlfn.XLOOKUP(A199,Table2[Customer ID],Table2[BMI_category],"NOT FOUND")</f>
        <v>Obesity</v>
      </c>
      <c r="U199" s="7">
        <f>_xlfn.XLOOKUP(A199,Table2[Customer ID],Table2[no of surgery],"NOT FOUND")</f>
        <v>0</v>
      </c>
      <c r="V199" t="str">
        <f>_xlfn.XLOOKUP(A199,Table2[Customer ID],Table2[smoker_missing],"NOT FOUND")</f>
        <v>yes</v>
      </c>
      <c r="W199" t="str">
        <f t="shared" si="3"/>
        <v>Diabetes</v>
      </c>
      <c r="X199" s="37">
        <f>SUM(Table5[[#This Row],[Title]:[Diabetes Level]])</f>
        <v>65627.850000000006</v>
      </c>
    </row>
    <row r="200" spans="1:24" x14ac:dyDescent="0.25">
      <c r="A200" t="s">
        <v>2174</v>
      </c>
      <c r="B200" t="str">
        <f>VLOOKUP(A200,'Customer Names'!$A$2:$E$2336,3,FALSE)</f>
        <v>Ms.</v>
      </c>
      <c r="C200" t="str">
        <f>_xlfn.XLOOKUP(A200,$A$2:$A$2336,'Customer Names'!$D$2:$D$2336,"NOT FOUND")</f>
        <v>Jill</v>
      </c>
      <c r="D200" t="str">
        <f>_xlfn.XLOOKUP(A200,$A$2:$A$2336,'Customer Names'!$E$2:$E$2336,"NOT FOUND")</f>
        <v>Weinberg</v>
      </c>
      <c r="E200" cm="1">
        <f t="array" ref="E200">_xlfn.XLOOKUP(A200,$A$2:$A$2336,Table2[BMI],"NOT FOUND")</f>
        <v>36.85</v>
      </c>
      <c r="F200" cm="1">
        <f t="array" ref="F200">_xlfn.XLOOKUP(A200,$A$2:$A$2336,Table2[HBA1C],"NOT FOUND")</f>
        <v>5.88</v>
      </c>
      <c r="G200" t="str" cm="1">
        <f t="array" ref="G200">_xlfn.XLOOKUP(A200,$A$2:$A$2336,Table2[Heart Issues],"NOT FOUND")</f>
        <v>No</v>
      </c>
      <c r="H200" t="str" cm="1">
        <f t="array" ref="H200">_xlfn.XLOOKUP(A200,$A$2:$A$2336,Table2[Any Transplants],"NOT FOUND")</f>
        <v>yes</v>
      </c>
      <c r="I200" t="str" cm="1">
        <f t="array" ref="I200">_xlfn.XLOOKUP(A200,$A$2:$A$2336,Table2[Cancer history],"NOT FOUND")</f>
        <v>No</v>
      </c>
      <c r="J200" t="str">
        <f>_xlfn.XLOOKUP(A200,Table3[customer_no],Table3[month],"NOT FOUND")</f>
        <v>Aug</v>
      </c>
      <c r="K200" s="7">
        <f>_xlfn.XLOOKUP(A200,Table3[customer_no],Table3[year_average],"NOT FOUND")</f>
        <v>2004</v>
      </c>
      <c r="L200" cm="1">
        <f t="array" ref="L200">_xlfn.XLOOKUP(A200,Table3[customer_no],'Hospitalisation Details'!$D$2:$D$2344,"NOT FOUND")</f>
        <v>30</v>
      </c>
      <c r="M200" s="33">
        <f>_xlfn.XLOOKUP(A200,Table3[customer_no],Table3[dd/mm/yy],"NOT FOUND")</f>
        <v>38229</v>
      </c>
      <c r="N200">
        <f>_xlfn.XLOOKUP(A200,Table3[customer_no],Table3[age],"NOT FOUND")</f>
        <v>18</v>
      </c>
      <c r="O200" cm="1">
        <f t="array" ref="O200">_xlfn.XLOOKUP(A200,Table3[customer_no],'Hospitalisation Details'!$E$2:$E$2344,"NOT FOUND")</f>
        <v>0</v>
      </c>
      <c r="P200" t="str">
        <f>_xlfn.XLOOKUP(A200,Table3[customer_no],Table3[hsplt_handled],"NOT FOUND")</f>
        <v>tier - 2</v>
      </c>
      <c r="Q200" t="str">
        <f>_xlfn.XLOOKUP(A200,Table3[customer_no],Table3[city_handled],"NOT FOUND")</f>
        <v>tier - 2</v>
      </c>
      <c r="R200" t="str">
        <f>_xlfn.XLOOKUP(A200,Table3[customer_no],Table3[state_id],"NOT FOUND")</f>
        <v>R1013</v>
      </c>
      <c r="S200" s="34" cm="1">
        <f t="array" ref="S200">_xlfn.XLOOKUP(A200,Table3[customer_no],'Hospitalisation Details'!$F$2:$F$2344,"NOT FOUND")</f>
        <v>36149.480000000003</v>
      </c>
      <c r="T200" t="str">
        <f>_xlfn.XLOOKUP(A200,Table2[Customer ID],Table2[BMI_category],"NOT FOUND")</f>
        <v>Obesity</v>
      </c>
      <c r="U200" s="7">
        <f>_xlfn.XLOOKUP(A200,Table2[Customer ID],Table2[no of surgery],"NOT FOUND")</f>
        <v>1</v>
      </c>
      <c r="V200" t="str">
        <f>_xlfn.XLOOKUP(A200,Table2[Customer ID],Table2[smoker_missing],"NOT FOUND")</f>
        <v>yes</v>
      </c>
      <c r="W200" t="str">
        <f t="shared" si="3"/>
        <v>Prediabetes</v>
      </c>
      <c r="X200" s="37">
        <f>SUM(Table5[[#This Row],[Title]:[Diabetes Level]])</f>
        <v>76474.210000000006</v>
      </c>
    </row>
    <row r="201" spans="1:24" x14ac:dyDescent="0.25">
      <c r="A201" t="s">
        <v>2173</v>
      </c>
      <c r="B201" t="str">
        <f>VLOOKUP(A201,'Customer Names'!$A$2:$E$2336,3,FALSE)</f>
        <v>Mr.</v>
      </c>
      <c r="C201" t="str">
        <f>_xlfn.XLOOKUP(A201,$A$2:$A$2336,'Customer Names'!$D$2:$D$2336,"NOT FOUND")</f>
        <v>William</v>
      </c>
      <c r="D201" t="str">
        <f>_xlfn.XLOOKUP(A201,$A$2:$A$2336,'Customer Names'!$E$2:$E$2336,"NOT FOUND")</f>
        <v>Walsh</v>
      </c>
      <c r="E201" cm="1">
        <f t="array" ref="E201">_xlfn.XLOOKUP(A201,$A$2:$A$2336,Table2[BMI],"NOT FOUND")</f>
        <v>33.33</v>
      </c>
      <c r="F201" cm="1">
        <f t="array" ref="F201">_xlfn.XLOOKUP(A201,$A$2:$A$2336,Table2[HBA1C],"NOT FOUND")</f>
        <v>5.01</v>
      </c>
      <c r="G201" t="str" cm="1">
        <f t="array" ref="G201">_xlfn.XLOOKUP(A201,$A$2:$A$2336,Table2[Heart Issues],"NOT FOUND")</f>
        <v>yes</v>
      </c>
      <c r="H201" t="str" cm="1">
        <f t="array" ref="H201">_xlfn.XLOOKUP(A201,$A$2:$A$2336,Table2[Any Transplants],"NOT FOUND")</f>
        <v>No</v>
      </c>
      <c r="I201" t="str" cm="1">
        <f t="array" ref="I201">_xlfn.XLOOKUP(A201,$A$2:$A$2336,Table2[Cancer history],"NOT FOUND")</f>
        <v>Yes</v>
      </c>
      <c r="J201" t="str">
        <f>_xlfn.XLOOKUP(A201,Table3[customer_no],Table3[month],"NOT FOUND")</f>
        <v>Jun</v>
      </c>
      <c r="K201" s="7">
        <f>_xlfn.XLOOKUP(A201,Table3[customer_no],Table3[year_average],"NOT FOUND")</f>
        <v>1997</v>
      </c>
      <c r="L201" cm="1">
        <f t="array" ref="L201">_xlfn.XLOOKUP(A201,Table3[customer_no],'Hospitalisation Details'!$D$2:$D$2344,"NOT FOUND")</f>
        <v>12</v>
      </c>
      <c r="M201" s="33">
        <f>_xlfn.XLOOKUP(A201,Table3[customer_no],Table3[dd/mm/yy],"NOT FOUND")</f>
        <v>35593</v>
      </c>
      <c r="N201">
        <f>_xlfn.XLOOKUP(A201,Table3[customer_no],Table3[age],"NOT FOUND")</f>
        <v>25</v>
      </c>
      <c r="O201" cm="1">
        <f t="array" ref="O201">_xlfn.XLOOKUP(A201,Table3[customer_no],'Hospitalisation Details'!$E$2:$E$2344,"NOT FOUND")</f>
        <v>2</v>
      </c>
      <c r="P201" t="str">
        <f>_xlfn.XLOOKUP(A201,Table3[customer_no],Table3[hsplt_handled],"NOT FOUND")</f>
        <v>tier - 1</v>
      </c>
      <c r="Q201" t="str">
        <f>_xlfn.XLOOKUP(A201,Table3[customer_no],Table3[city_handled],"NOT FOUND")</f>
        <v>tier - 3</v>
      </c>
      <c r="R201" t="str">
        <f>_xlfn.XLOOKUP(A201,Table3[customer_no],Table3[state_id],"NOT FOUND")</f>
        <v>R1013</v>
      </c>
      <c r="S201" s="34" cm="1">
        <f t="array" ref="S201">_xlfn.XLOOKUP(A201,Table3[customer_no],'Hospitalisation Details'!$F$2:$F$2344,"NOT FOUND")</f>
        <v>36124.57</v>
      </c>
      <c r="T201" t="str">
        <f>_xlfn.XLOOKUP(A201,Table2[Customer ID],Table2[BMI_category],"NOT FOUND")</f>
        <v>Obesity</v>
      </c>
      <c r="U201" s="7">
        <f>_xlfn.XLOOKUP(A201,Table2[Customer ID],Table2[no of surgery],"NOT FOUND")</f>
        <v>1</v>
      </c>
      <c r="V201" t="str">
        <f>_xlfn.XLOOKUP(A201,Table2[Customer ID],Table2[smoker_missing],"NOT FOUND")</f>
        <v>yes</v>
      </c>
      <c r="W201" t="str">
        <f t="shared" si="3"/>
        <v>Normal</v>
      </c>
      <c r="X201" s="37">
        <f>SUM(Table5[[#This Row],[Title]:[Diabetes Level]])</f>
        <v>73792.91</v>
      </c>
    </row>
    <row r="202" spans="1:24" x14ac:dyDescent="0.25">
      <c r="A202" t="s">
        <v>2172</v>
      </c>
      <c r="B202" t="str">
        <f>VLOOKUP(A202,'Customer Names'!$A$2:$E$2336,3,FALSE)</f>
        <v>Mr.</v>
      </c>
      <c r="C202" t="str">
        <f>_xlfn.XLOOKUP(A202,$A$2:$A$2336,'Customer Names'!$D$2:$D$2336,"NOT FOUND")</f>
        <v>Alejandro</v>
      </c>
      <c r="D202" t="str">
        <f>_xlfn.XLOOKUP(A202,$A$2:$A$2336,'Customer Names'!$E$2:$E$2336,"NOT FOUND")</f>
        <v>Pasten</v>
      </c>
      <c r="E202" cm="1">
        <f t="array" ref="E202">_xlfn.XLOOKUP(A202,$A$2:$A$2336,Table2[BMI],"NOT FOUND")</f>
        <v>39.14</v>
      </c>
      <c r="F202" cm="1">
        <f t="array" ref="F202">_xlfn.XLOOKUP(A202,$A$2:$A$2336,Table2[HBA1C],"NOT FOUND")</f>
        <v>4.4000000000000004</v>
      </c>
      <c r="G202" t="str" cm="1">
        <f t="array" ref="G202">_xlfn.XLOOKUP(A202,$A$2:$A$2336,Table2[Heart Issues],"NOT FOUND")</f>
        <v>No</v>
      </c>
      <c r="H202" t="str" cm="1">
        <f t="array" ref="H202">_xlfn.XLOOKUP(A202,$A$2:$A$2336,Table2[Any Transplants],"NOT FOUND")</f>
        <v>No</v>
      </c>
      <c r="I202" t="str" cm="1">
        <f t="array" ref="I202">_xlfn.XLOOKUP(A202,$A$2:$A$2336,Table2[Cancer history],"NOT FOUND")</f>
        <v>Yes</v>
      </c>
      <c r="J202" t="str">
        <f>_xlfn.XLOOKUP(A202,Table3[customer_no],Table3[month],"NOT FOUND")</f>
        <v>Nov</v>
      </c>
      <c r="K202" s="7">
        <f>_xlfn.XLOOKUP(A202,Table3[customer_no],Table3[year_average],"NOT FOUND")</f>
        <v>1979</v>
      </c>
      <c r="L202" cm="1">
        <f t="array" ref="L202">_xlfn.XLOOKUP(A202,Table3[customer_no],'Hospitalisation Details'!$D$2:$D$2344,"NOT FOUND")</f>
        <v>4</v>
      </c>
      <c r="M202" s="33">
        <f>_xlfn.XLOOKUP(A202,Table3[customer_no],Table3[dd/mm/yy],"NOT FOUND")</f>
        <v>29163</v>
      </c>
      <c r="N202">
        <f>_xlfn.XLOOKUP(A202,Table3[customer_no],Table3[age],"NOT FOUND")</f>
        <v>43</v>
      </c>
      <c r="O202" cm="1">
        <f t="array" ref="O202">_xlfn.XLOOKUP(A202,Table3[customer_no],'Hospitalisation Details'!$E$2:$E$2344,"NOT FOUND")</f>
        <v>2</v>
      </c>
      <c r="P202" t="str">
        <f>_xlfn.XLOOKUP(A202,Table3[customer_no],Table3[hsplt_handled],"NOT FOUND")</f>
        <v>tier - 2</v>
      </c>
      <c r="Q202" t="str">
        <f>_xlfn.XLOOKUP(A202,Table3[customer_no],Table3[city_handled],"NOT FOUND")</f>
        <v>tier - 2</v>
      </c>
      <c r="R202" t="str">
        <f>_xlfn.XLOOKUP(A202,Table3[customer_no],Table3[state_id],"NOT FOUND")</f>
        <v>R1011</v>
      </c>
      <c r="S202" s="34" cm="1">
        <f t="array" ref="S202">_xlfn.XLOOKUP(A202,Table3[customer_no],'Hospitalisation Details'!$F$2:$F$2344,"NOT FOUND")</f>
        <v>36090.49</v>
      </c>
      <c r="T202" t="str">
        <f>_xlfn.XLOOKUP(A202,Table2[Customer ID],Table2[BMI_category],"NOT FOUND")</f>
        <v>Obesity</v>
      </c>
      <c r="U202" s="7">
        <f>_xlfn.XLOOKUP(A202,Table2[Customer ID],Table2[no of surgery],"NOT FOUND")</f>
        <v>1</v>
      </c>
      <c r="V202" t="str">
        <f>_xlfn.XLOOKUP(A202,Table2[Customer ID],Table2[smoker_missing],"NOT FOUND")</f>
        <v>yes</v>
      </c>
      <c r="W202" t="str">
        <f t="shared" si="3"/>
        <v>Normal</v>
      </c>
      <c r="X202" s="37">
        <f>SUM(Table5[[#This Row],[Title]:[Diabetes Level]])</f>
        <v>67326.03</v>
      </c>
    </row>
    <row r="203" spans="1:24" x14ac:dyDescent="0.25">
      <c r="A203" t="s">
        <v>2171</v>
      </c>
      <c r="B203" t="str">
        <f>VLOOKUP(A203,'Customer Names'!$A$2:$E$2336,3,FALSE)</f>
        <v>Mr.</v>
      </c>
      <c r="C203" t="str">
        <f>_xlfn.XLOOKUP(A203,$A$2:$A$2336,'Customer Names'!$D$2:$D$2336,"NOT FOUND")</f>
        <v>Ian E.</v>
      </c>
      <c r="D203" t="str">
        <f>_xlfn.XLOOKUP(A203,$A$2:$A$2336,'Customer Names'!$E$2:$E$2336,"NOT FOUND")</f>
        <v>LaBelle</v>
      </c>
      <c r="E203" cm="1">
        <f t="array" ref="E203">_xlfn.XLOOKUP(A203,$A$2:$A$2336,Table2[BMI],"NOT FOUND")</f>
        <v>32.9</v>
      </c>
      <c r="F203" cm="1">
        <f t="array" ref="F203">_xlfn.XLOOKUP(A203,$A$2:$A$2336,Table2[HBA1C],"NOT FOUND")</f>
        <v>6.26</v>
      </c>
      <c r="G203" t="str" cm="1">
        <f t="array" ref="G203">_xlfn.XLOOKUP(A203,$A$2:$A$2336,Table2[Heart Issues],"NOT FOUND")</f>
        <v>yes</v>
      </c>
      <c r="H203" t="str" cm="1">
        <f t="array" ref="H203">_xlfn.XLOOKUP(A203,$A$2:$A$2336,Table2[Any Transplants],"NOT FOUND")</f>
        <v>No</v>
      </c>
      <c r="I203" t="str" cm="1">
        <f t="array" ref="I203">_xlfn.XLOOKUP(A203,$A$2:$A$2336,Table2[Cancer history],"NOT FOUND")</f>
        <v>No</v>
      </c>
      <c r="J203" t="str">
        <f>_xlfn.XLOOKUP(A203,Table3[customer_no],Table3[month],"NOT FOUND")</f>
        <v>Aug</v>
      </c>
      <c r="K203" s="7">
        <f>_xlfn.XLOOKUP(A203,Table3[customer_no],Table3[year_average],"NOT FOUND")</f>
        <v>1996</v>
      </c>
      <c r="L203" cm="1">
        <f t="array" ref="L203">_xlfn.XLOOKUP(A203,Table3[customer_no],'Hospitalisation Details'!$D$2:$D$2344,"NOT FOUND")</f>
        <v>20</v>
      </c>
      <c r="M203" s="33">
        <f>_xlfn.XLOOKUP(A203,Table3[customer_no],Table3[dd/mm/yy],"NOT FOUND")</f>
        <v>35297</v>
      </c>
      <c r="N203">
        <f>_xlfn.XLOOKUP(A203,Table3[customer_no],Table3[age],"NOT FOUND")</f>
        <v>26</v>
      </c>
      <c r="O203" cm="1">
        <f t="array" ref="O203">_xlfn.XLOOKUP(A203,Table3[customer_no],'Hospitalisation Details'!$E$2:$E$2344,"NOT FOUND")</f>
        <v>2</v>
      </c>
      <c r="P203" t="str">
        <f>_xlfn.XLOOKUP(A203,Table3[customer_no],Table3[hsplt_handled],"NOT FOUND")</f>
        <v>tier - 1</v>
      </c>
      <c r="Q203" t="str">
        <f>_xlfn.XLOOKUP(A203,Table3[customer_no],Table3[city_handled],"NOT FOUND")</f>
        <v>tier - 1</v>
      </c>
      <c r="R203" t="str">
        <f>_xlfn.XLOOKUP(A203,Table3[customer_no],Table3[state_id],"NOT FOUND")</f>
        <v>R1011</v>
      </c>
      <c r="S203" s="34" cm="1">
        <f t="array" ref="S203">_xlfn.XLOOKUP(A203,Table3[customer_no],'Hospitalisation Details'!$F$2:$F$2344,"NOT FOUND")</f>
        <v>36085.22</v>
      </c>
      <c r="T203" t="str">
        <f>_xlfn.XLOOKUP(A203,Table2[Customer ID],Table2[BMI_category],"NOT FOUND")</f>
        <v>Obesity</v>
      </c>
      <c r="U203" s="7">
        <f>_xlfn.XLOOKUP(A203,Table2[Customer ID],Table2[no of surgery],"NOT FOUND")</f>
        <v>0</v>
      </c>
      <c r="V203" t="str">
        <f>_xlfn.XLOOKUP(A203,Table2[Customer ID],Table2[smoker_missing],"NOT FOUND")</f>
        <v>yes</v>
      </c>
      <c r="W203" t="str">
        <f t="shared" si="3"/>
        <v>Prediabetes</v>
      </c>
      <c r="X203" s="37">
        <f>SUM(Table5[[#This Row],[Title]:[Diabetes Level]])</f>
        <v>73465.38</v>
      </c>
    </row>
    <row r="204" spans="1:24" x14ac:dyDescent="0.25">
      <c r="A204" t="s">
        <v>2170</v>
      </c>
      <c r="B204" t="str">
        <f>VLOOKUP(A204,'Customer Names'!$A$2:$E$2336,3,FALSE)</f>
        <v>Mr.</v>
      </c>
      <c r="C204" t="str">
        <f>_xlfn.XLOOKUP(A204,$A$2:$A$2336,'Customer Names'!$D$2:$D$2336,"NOT FOUND")</f>
        <v>Hector Sr.</v>
      </c>
      <c r="D204" t="str">
        <f>_xlfn.XLOOKUP(A204,$A$2:$A$2336,'Customer Names'!$E$2:$E$2336,"NOT FOUND")</f>
        <v>Guzman</v>
      </c>
      <c r="E204" cm="1">
        <f t="array" ref="E204">_xlfn.XLOOKUP(A204,$A$2:$A$2336,Table2[BMI],"NOT FOUND")</f>
        <v>29.78</v>
      </c>
      <c r="F204" cm="1">
        <f t="array" ref="F204">_xlfn.XLOOKUP(A204,$A$2:$A$2336,Table2[HBA1C],"NOT FOUND")</f>
        <v>10.27</v>
      </c>
      <c r="G204" t="str" cm="1">
        <f t="array" ref="G204">_xlfn.XLOOKUP(A204,$A$2:$A$2336,Table2[Heart Issues],"NOT FOUND")</f>
        <v>yes</v>
      </c>
      <c r="H204" t="str" cm="1">
        <f t="array" ref="H204">_xlfn.XLOOKUP(A204,$A$2:$A$2336,Table2[Any Transplants],"NOT FOUND")</f>
        <v>No</v>
      </c>
      <c r="I204" t="str" cm="1">
        <f t="array" ref="I204">_xlfn.XLOOKUP(A204,$A$2:$A$2336,Table2[Cancer history],"NOT FOUND")</f>
        <v>Yes</v>
      </c>
      <c r="J204" t="str">
        <f>_xlfn.XLOOKUP(A204,Table3[customer_no],Table3[month],"NOT FOUND")</f>
        <v>Jul</v>
      </c>
      <c r="K204" s="7">
        <f>_xlfn.XLOOKUP(A204,Table3[customer_no],Table3[year_average],"NOT FOUND")</f>
        <v>1963</v>
      </c>
      <c r="L204" cm="1">
        <f t="array" ref="L204">_xlfn.XLOOKUP(A204,Table3[customer_no],'Hospitalisation Details'!$D$2:$D$2344,"NOT FOUND")</f>
        <v>22</v>
      </c>
      <c r="M204" s="33">
        <f>_xlfn.XLOOKUP(A204,Table3[customer_no],Table3[dd/mm/yy],"NOT FOUND")</f>
        <v>23214</v>
      </c>
      <c r="N204">
        <f>_xlfn.XLOOKUP(A204,Table3[customer_no],Table3[age],"NOT FOUND")</f>
        <v>59</v>
      </c>
      <c r="O204" cm="1">
        <f t="array" ref="O204">_xlfn.XLOOKUP(A204,Table3[customer_no],'Hospitalisation Details'!$E$2:$E$2344,"NOT FOUND")</f>
        <v>0</v>
      </c>
      <c r="P204" t="str">
        <f>_xlfn.XLOOKUP(A204,Table3[customer_no],Table3[hsplt_handled],"NOT FOUND")</f>
        <v>tier - 2</v>
      </c>
      <c r="Q204" t="str">
        <f>_xlfn.XLOOKUP(A204,Table3[customer_no],Table3[city_handled],"NOT FOUND")</f>
        <v>tier - 1</v>
      </c>
      <c r="R204" t="str">
        <f>_xlfn.XLOOKUP(A204,Table3[customer_no],Table3[state_id],"NOT FOUND")</f>
        <v>R1011</v>
      </c>
      <c r="S204" s="34" cm="1">
        <f t="array" ref="S204">_xlfn.XLOOKUP(A204,Table3[customer_no],'Hospitalisation Details'!$F$2:$F$2344,"NOT FOUND")</f>
        <v>36074.339999999997</v>
      </c>
      <c r="T204" t="str">
        <f>_xlfn.XLOOKUP(A204,Table2[Customer ID],Table2[BMI_category],"NOT FOUND")</f>
        <v>Overweight</v>
      </c>
      <c r="U204" s="7">
        <f>_xlfn.XLOOKUP(A204,Table2[Customer ID],Table2[no of surgery],"NOT FOUND")</f>
        <v>1</v>
      </c>
      <c r="V204" t="str">
        <f>_xlfn.XLOOKUP(A204,Table2[Customer ID],Table2[smoker_missing],"NOT FOUND")</f>
        <v>yes</v>
      </c>
      <c r="W204" t="str">
        <f t="shared" si="3"/>
        <v>Diabetes</v>
      </c>
      <c r="X204" s="37">
        <f>SUM(Table5[[#This Row],[Title]:[Diabetes Level]])</f>
        <v>61373.39</v>
      </c>
    </row>
    <row r="205" spans="1:24" x14ac:dyDescent="0.25">
      <c r="A205" t="s">
        <v>2169</v>
      </c>
      <c r="B205" t="str">
        <f>VLOOKUP(A205,'Customer Names'!$A$2:$E$2336,3,FALSE)</f>
        <v>Ms.</v>
      </c>
      <c r="C205" t="str">
        <f>_xlfn.XLOOKUP(A205,$A$2:$A$2336,'Customer Names'!$D$2:$D$2336,"NOT FOUND")</f>
        <v>Rebecca</v>
      </c>
      <c r="D205" t="str">
        <f>_xlfn.XLOOKUP(A205,$A$2:$A$2336,'Customer Names'!$E$2:$E$2336,"NOT FOUND")</f>
        <v>Turnbull</v>
      </c>
      <c r="E205" cm="1">
        <f t="array" ref="E205">_xlfn.XLOOKUP(A205,$A$2:$A$2336,Table2[BMI],"NOT FOUND")</f>
        <v>32.78</v>
      </c>
      <c r="F205" cm="1">
        <f t="array" ref="F205">_xlfn.XLOOKUP(A205,$A$2:$A$2336,Table2[HBA1C],"NOT FOUND")</f>
        <v>5.27</v>
      </c>
      <c r="G205" t="str" cm="1">
        <f t="array" ref="G205">_xlfn.XLOOKUP(A205,$A$2:$A$2336,Table2[Heart Issues],"NOT FOUND")</f>
        <v>No</v>
      </c>
      <c r="H205" t="str" cm="1">
        <f t="array" ref="H205">_xlfn.XLOOKUP(A205,$A$2:$A$2336,Table2[Any Transplants],"NOT FOUND")</f>
        <v>No</v>
      </c>
      <c r="I205" t="str" cm="1">
        <f t="array" ref="I205">_xlfn.XLOOKUP(A205,$A$2:$A$2336,Table2[Cancer history],"NOT FOUND")</f>
        <v>No</v>
      </c>
      <c r="J205" t="str">
        <f>_xlfn.XLOOKUP(A205,Table3[customer_no],Table3[month],"NOT FOUND")</f>
        <v>Sep</v>
      </c>
      <c r="K205" s="7">
        <f>_xlfn.XLOOKUP(A205,Table3[customer_no],Table3[year_average],"NOT FOUND")</f>
        <v>1999</v>
      </c>
      <c r="L205" cm="1">
        <f t="array" ref="L205">_xlfn.XLOOKUP(A205,Table3[customer_no],'Hospitalisation Details'!$D$2:$D$2344,"NOT FOUND")</f>
        <v>4</v>
      </c>
      <c r="M205" s="33">
        <f>_xlfn.XLOOKUP(A205,Table3[customer_no],Table3[dd/mm/yy],"NOT FOUND")</f>
        <v>36407</v>
      </c>
      <c r="N205">
        <f>_xlfn.XLOOKUP(A205,Table3[customer_no],Table3[age],"NOT FOUND")</f>
        <v>23</v>
      </c>
      <c r="O205" cm="1">
        <f t="array" ref="O205">_xlfn.XLOOKUP(A205,Table3[customer_no],'Hospitalisation Details'!$E$2:$E$2344,"NOT FOUND")</f>
        <v>2</v>
      </c>
      <c r="P205" t="str">
        <f>_xlfn.XLOOKUP(A205,Table3[customer_no],Table3[hsplt_handled],"NOT FOUND")</f>
        <v>tier - 2</v>
      </c>
      <c r="Q205" t="str">
        <f>_xlfn.XLOOKUP(A205,Table3[customer_no],Table3[city_handled],"NOT FOUND")</f>
        <v>tier - 3</v>
      </c>
      <c r="R205" t="str">
        <f>_xlfn.XLOOKUP(A205,Table3[customer_no],Table3[state_id],"NOT FOUND")</f>
        <v>R1013</v>
      </c>
      <c r="S205" s="34" cm="1">
        <f t="array" ref="S205">_xlfn.XLOOKUP(A205,Table3[customer_no],'Hospitalisation Details'!$F$2:$F$2344,"NOT FOUND")</f>
        <v>36021.01</v>
      </c>
      <c r="T205" t="str">
        <f>_xlfn.XLOOKUP(A205,Table2[Customer ID],Table2[BMI_category],"NOT FOUND")</f>
        <v>Obesity</v>
      </c>
      <c r="U205" s="7">
        <f>_xlfn.XLOOKUP(A205,Table2[Customer ID],Table2[no of surgery],"NOT FOUND")</f>
        <v>0</v>
      </c>
      <c r="V205" t="str">
        <f>_xlfn.XLOOKUP(A205,Table2[Customer ID],Table2[smoker_missing],"NOT FOUND")</f>
        <v>yes</v>
      </c>
      <c r="W205" t="str">
        <f t="shared" si="3"/>
        <v>Normal</v>
      </c>
      <c r="X205" s="37">
        <f>SUM(Table5[[#This Row],[Title]:[Diabetes Level]])</f>
        <v>74494.06</v>
      </c>
    </row>
    <row r="206" spans="1:24" x14ac:dyDescent="0.25">
      <c r="A206" t="s">
        <v>2168</v>
      </c>
      <c r="B206" t="str">
        <f>VLOOKUP(A206,'Customer Names'!$A$2:$E$2336,3,FALSE)</f>
        <v>Mr.</v>
      </c>
      <c r="C206" t="str">
        <f>_xlfn.XLOOKUP(A206,$A$2:$A$2336,'Customer Names'!$D$2:$D$2336,"NOT FOUND")</f>
        <v>Matt</v>
      </c>
      <c r="D206" t="str">
        <f>_xlfn.XLOOKUP(A206,$A$2:$A$2336,'Customer Names'!$E$2:$E$2336,"NOT FOUND")</f>
        <v>Aguero</v>
      </c>
      <c r="E206" cm="1">
        <f t="array" ref="E206">_xlfn.XLOOKUP(A206,$A$2:$A$2336,Table2[BMI],"NOT FOUND")</f>
        <v>41.65</v>
      </c>
      <c r="F206" cm="1">
        <f t="array" ref="F206">_xlfn.XLOOKUP(A206,$A$2:$A$2336,Table2[HBA1C],"NOT FOUND")</f>
        <v>10.73</v>
      </c>
      <c r="G206" t="str" cm="1">
        <f t="array" ref="G206">_xlfn.XLOOKUP(A206,$A$2:$A$2336,Table2[Heart Issues],"NOT FOUND")</f>
        <v>yes</v>
      </c>
      <c r="H206" t="str" cm="1">
        <f t="array" ref="H206">_xlfn.XLOOKUP(A206,$A$2:$A$2336,Table2[Any Transplants],"NOT FOUND")</f>
        <v>No</v>
      </c>
      <c r="I206" t="str" cm="1">
        <f t="array" ref="I206">_xlfn.XLOOKUP(A206,$A$2:$A$2336,Table2[Cancer history],"NOT FOUND")</f>
        <v>No</v>
      </c>
      <c r="J206" t="str">
        <f>_xlfn.XLOOKUP(A206,Table3[customer_no],Table3[month],"NOT FOUND")</f>
        <v>Nov</v>
      </c>
      <c r="K206" s="7">
        <f>_xlfn.XLOOKUP(A206,Table3[customer_no],Table3[year_average],"NOT FOUND")</f>
        <v>1981</v>
      </c>
      <c r="L206" cm="1">
        <f t="array" ref="L206">_xlfn.XLOOKUP(A206,Table3[customer_no],'Hospitalisation Details'!$D$2:$D$2344,"NOT FOUND")</f>
        <v>22</v>
      </c>
      <c r="M206" s="33">
        <f>_xlfn.XLOOKUP(A206,Table3[customer_no],Table3[dd/mm/yy],"NOT FOUND")</f>
        <v>29912</v>
      </c>
      <c r="N206">
        <f>_xlfn.XLOOKUP(A206,Table3[customer_no],Table3[age],"NOT FOUND")</f>
        <v>41</v>
      </c>
      <c r="O206" cm="1">
        <f t="array" ref="O206">_xlfn.XLOOKUP(A206,Table3[customer_no],'Hospitalisation Details'!$E$2:$E$2344,"NOT FOUND")</f>
        <v>1</v>
      </c>
      <c r="P206" t="str">
        <f>_xlfn.XLOOKUP(A206,Table3[customer_no],Table3[hsplt_handled],"NOT FOUND")</f>
        <v>tier - 1</v>
      </c>
      <c r="Q206" t="str">
        <f>_xlfn.XLOOKUP(A206,Table3[customer_no],Table3[city_handled],"NOT FOUND")</f>
        <v>tier - 3</v>
      </c>
      <c r="R206" t="str">
        <f>_xlfn.XLOOKUP(A206,Table3[customer_no],Table3[state_id],"NOT FOUND")</f>
        <v>R1011</v>
      </c>
      <c r="S206" s="34" cm="1">
        <f t="array" ref="S206">_xlfn.XLOOKUP(A206,Table3[customer_no],'Hospitalisation Details'!$F$2:$F$2344,"NOT FOUND")</f>
        <v>35952.65</v>
      </c>
      <c r="T206" t="str">
        <f>_xlfn.XLOOKUP(A206,Table2[Customer ID],Table2[BMI_category],"NOT FOUND")</f>
        <v>Obesity</v>
      </c>
      <c r="U206" s="7">
        <f>_xlfn.XLOOKUP(A206,Table2[Customer ID],Table2[no of surgery],"NOT FOUND")</f>
        <v>0</v>
      </c>
      <c r="V206" t="str">
        <f>_xlfn.XLOOKUP(A206,Table2[Customer ID],Table2[smoker_missing],"NOT FOUND")</f>
        <v>yes</v>
      </c>
      <c r="W206" t="str">
        <f t="shared" si="3"/>
        <v>Diabetes</v>
      </c>
      <c r="X206" s="37">
        <f>SUM(Table5[[#This Row],[Title]:[Diabetes Level]])</f>
        <v>67962.03</v>
      </c>
    </row>
    <row r="207" spans="1:24" x14ac:dyDescent="0.25">
      <c r="A207" t="s">
        <v>2167</v>
      </c>
      <c r="B207" t="str">
        <f>VLOOKUP(A207,'Customer Names'!$A$2:$E$2336,3,FALSE)</f>
        <v>Ms.</v>
      </c>
      <c r="C207" t="str">
        <f>_xlfn.XLOOKUP(A207,$A$2:$A$2336,'Customer Names'!$D$2:$D$2336,"NOT FOUND")</f>
        <v>Elizabeth H</v>
      </c>
      <c r="D207" t="str">
        <f>_xlfn.XLOOKUP(A207,$A$2:$A$2336,'Customer Names'!$E$2:$E$2336,"NOT FOUND")</f>
        <v>Woodward</v>
      </c>
      <c r="E207" cm="1">
        <f t="array" ref="E207">_xlfn.XLOOKUP(A207,$A$2:$A$2336,Table2[BMI],"NOT FOUND")</f>
        <v>50.79</v>
      </c>
      <c r="F207" cm="1">
        <f t="array" ref="F207">_xlfn.XLOOKUP(A207,$A$2:$A$2336,Table2[HBA1C],"NOT FOUND")</f>
        <v>4.45</v>
      </c>
      <c r="G207" t="str" cm="1">
        <f t="array" ref="G207">_xlfn.XLOOKUP(A207,$A$2:$A$2336,Table2[Heart Issues],"NOT FOUND")</f>
        <v>No</v>
      </c>
      <c r="H207" t="str" cm="1">
        <f t="array" ref="H207">_xlfn.XLOOKUP(A207,$A$2:$A$2336,Table2[Any Transplants],"NOT FOUND")</f>
        <v>No</v>
      </c>
      <c r="I207" t="str" cm="1">
        <f t="array" ref="I207">_xlfn.XLOOKUP(A207,$A$2:$A$2336,Table2[Cancer history],"NOT FOUND")</f>
        <v>No</v>
      </c>
      <c r="J207" t="str">
        <f>_xlfn.XLOOKUP(A207,Table3[customer_no],Table3[month],"NOT FOUND")</f>
        <v>Jun</v>
      </c>
      <c r="K207" s="7">
        <f>_xlfn.XLOOKUP(A207,Table3[customer_no],Table3[year_average],"NOT FOUND")</f>
        <v>1992</v>
      </c>
      <c r="L207" cm="1">
        <f t="array" ref="L207">_xlfn.XLOOKUP(A207,Table3[customer_no],'Hospitalisation Details'!$D$2:$D$2344,"NOT FOUND")</f>
        <v>18</v>
      </c>
      <c r="M207" s="33">
        <f>_xlfn.XLOOKUP(A207,Table3[customer_no],Table3[dd/mm/yy],"NOT FOUND")</f>
        <v>33773</v>
      </c>
      <c r="N207">
        <f>_xlfn.XLOOKUP(A207,Table3[customer_no],Table3[age],"NOT FOUND")</f>
        <v>30</v>
      </c>
      <c r="O207" cm="1">
        <f t="array" ref="O207">_xlfn.XLOOKUP(A207,Table3[customer_no],'Hospitalisation Details'!$E$2:$E$2344,"NOT FOUND")</f>
        <v>0</v>
      </c>
      <c r="P207" t="str">
        <f>_xlfn.XLOOKUP(A207,Table3[customer_no],Table3[hsplt_handled],"NOT FOUND")</f>
        <v>tier - 2</v>
      </c>
      <c r="Q207" t="str">
        <f>_xlfn.XLOOKUP(A207,Table3[customer_no],Table3[city_handled],"NOT FOUND")</f>
        <v>tier - 1</v>
      </c>
      <c r="R207" t="str">
        <f>_xlfn.XLOOKUP(A207,Table3[customer_no],Table3[state_id],"NOT FOUND")</f>
        <v>R1011</v>
      </c>
      <c r="S207" s="34" cm="1">
        <f t="array" ref="S207">_xlfn.XLOOKUP(A207,Table3[customer_no],'Hospitalisation Details'!$F$2:$F$2344,"NOT FOUND")</f>
        <v>35883.269999999997</v>
      </c>
      <c r="T207" t="str">
        <f>_xlfn.XLOOKUP(A207,Table2[Customer ID],Table2[BMI_category],"NOT FOUND")</f>
        <v>Obesity</v>
      </c>
      <c r="U207" s="7">
        <f>_xlfn.XLOOKUP(A207,Table2[Customer ID],Table2[no of surgery],"NOT FOUND")</f>
        <v>1</v>
      </c>
      <c r="V207" t="str">
        <f>_xlfn.XLOOKUP(A207,Table2[Customer ID],Table2[smoker_missing],"NOT FOUND")</f>
        <v>yes</v>
      </c>
      <c r="W207" t="str">
        <f t="shared" si="3"/>
        <v>Normal</v>
      </c>
      <c r="X207" s="37">
        <f>SUM(Table5[[#This Row],[Title]:[Diabetes Level]])</f>
        <v>71752.509999999995</v>
      </c>
    </row>
    <row r="208" spans="1:24" x14ac:dyDescent="0.25">
      <c r="A208" t="s">
        <v>2166</v>
      </c>
      <c r="B208" t="str">
        <f>VLOOKUP(A208,'Customer Names'!$A$2:$E$2336,3,FALSE)</f>
        <v>Ms.</v>
      </c>
      <c r="C208" t="str">
        <f>_xlfn.XLOOKUP(A208,$A$2:$A$2336,'Customer Names'!$D$2:$D$2336,"NOT FOUND")</f>
        <v>Grace</v>
      </c>
      <c r="D208" t="str">
        <f>_xlfn.XLOOKUP(A208,$A$2:$A$2336,'Customer Names'!$E$2:$E$2336,"NOT FOUND")</f>
        <v>McElroy</v>
      </c>
      <c r="E208" cm="1">
        <f t="array" ref="E208">_xlfn.XLOOKUP(A208,$A$2:$A$2336,Table2[BMI],"NOT FOUND")</f>
        <v>35.43</v>
      </c>
      <c r="F208" cm="1">
        <f t="array" ref="F208">_xlfn.XLOOKUP(A208,$A$2:$A$2336,Table2[HBA1C],"NOT FOUND")</f>
        <v>5.25</v>
      </c>
      <c r="G208" t="str" cm="1">
        <f t="array" ref="G208">_xlfn.XLOOKUP(A208,$A$2:$A$2336,Table2[Heart Issues],"NOT FOUND")</f>
        <v>yes</v>
      </c>
      <c r="H208" t="str" cm="1">
        <f t="array" ref="H208">_xlfn.XLOOKUP(A208,$A$2:$A$2336,Table2[Any Transplants],"NOT FOUND")</f>
        <v>No</v>
      </c>
      <c r="I208" t="str" cm="1">
        <f t="array" ref="I208">_xlfn.XLOOKUP(A208,$A$2:$A$2336,Table2[Cancer history],"NOT FOUND")</f>
        <v>No</v>
      </c>
      <c r="J208" t="str">
        <f>_xlfn.XLOOKUP(A208,Table3[customer_no],Table3[month],"NOT FOUND")</f>
        <v>Oct</v>
      </c>
      <c r="K208" s="7">
        <f>_xlfn.XLOOKUP(A208,Table3[customer_no],Table3[year_average],"NOT FOUND")</f>
        <v>1976</v>
      </c>
      <c r="L208" cm="1">
        <f t="array" ref="L208">_xlfn.XLOOKUP(A208,Table3[customer_no],'Hospitalisation Details'!$D$2:$D$2344,"NOT FOUND")</f>
        <v>4</v>
      </c>
      <c r="M208" s="33">
        <f>_xlfn.XLOOKUP(A208,Table3[customer_no],Table3[dd/mm/yy],"NOT FOUND")</f>
        <v>28037</v>
      </c>
      <c r="N208">
        <f>_xlfn.XLOOKUP(A208,Table3[customer_no],Table3[age],"NOT FOUND")</f>
        <v>46</v>
      </c>
      <c r="O208" cm="1">
        <f t="array" ref="O208">_xlfn.XLOOKUP(A208,Table3[customer_no],'Hospitalisation Details'!$E$2:$E$2344,"NOT FOUND")</f>
        <v>2</v>
      </c>
      <c r="P208" t="str">
        <f>_xlfn.XLOOKUP(A208,Table3[customer_no],Table3[hsplt_handled],"NOT FOUND")</f>
        <v>tier - 2</v>
      </c>
      <c r="Q208" t="str">
        <f>_xlfn.XLOOKUP(A208,Table3[customer_no],Table3[city_handled],"NOT FOUND")</f>
        <v>tier - 2</v>
      </c>
      <c r="R208" t="str">
        <f>_xlfn.XLOOKUP(A208,Table3[customer_no],Table3[state_id],"NOT FOUND")</f>
        <v>R1011</v>
      </c>
      <c r="S208" s="34" cm="1">
        <f t="array" ref="S208">_xlfn.XLOOKUP(A208,Table3[customer_no],'Hospitalisation Details'!$F$2:$F$2344,"NOT FOUND")</f>
        <v>35733.96</v>
      </c>
      <c r="T208" t="str">
        <f>_xlfn.XLOOKUP(A208,Table2[Customer ID],Table2[BMI_category],"NOT FOUND")</f>
        <v>Obesity</v>
      </c>
      <c r="U208" s="7">
        <f>_xlfn.XLOOKUP(A208,Table2[Customer ID],Table2[no of surgery],"NOT FOUND")</f>
        <v>0</v>
      </c>
      <c r="V208" t="str">
        <f>_xlfn.XLOOKUP(A208,Table2[Customer ID],Table2[smoker_missing],"NOT FOUND")</f>
        <v>yes</v>
      </c>
      <c r="W208" t="str">
        <f t="shared" si="3"/>
        <v>Normal</v>
      </c>
      <c r="X208" s="37">
        <f>SUM(Table5[[#This Row],[Title]:[Diabetes Level]])</f>
        <v>65839.64</v>
      </c>
    </row>
    <row r="209" spans="1:24" x14ac:dyDescent="0.25">
      <c r="A209" t="s">
        <v>2165</v>
      </c>
      <c r="B209" t="str">
        <f>VLOOKUP(A209,'Customer Names'!$A$2:$E$2336,3,FALSE)</f>
        <v>Mr.</v>
      </c>
      <c r="C209" t="str">
        <f>_xlfn.XLOOKUP(A209,$A$2:$A$2336,'Customer Names'!$D$2:$D$2336,"NOT FOUND")</f>
        <v>Jaime</v>
      </c>
      <c r="D209" t="str">
        <f>_xlfn.XLOOKUP(A209,$A$2:$A$2336,'Customer Names'!$E$2:$E$2336,"NOT FOUND")</f>
        <v>Lopez</v>
      </c>
      <c r="E209" cm="1">
        <f t="array" ref="E209">_xlfn.XLOOKUP(A209,$A$2:$A$2336,Table2[BMI],"NOT FOUND")</f>
        <v>35.25</v>
      </c>
      <c r="F209" cm="1">
        <f t="array" ref="F209">_xlfn.XLOOKUP(A209,$A$2:$A$2336,Table2[HBA1C],"NOT FOUND")</f>
        <v>9.51</v>
      </c>
      <c r="G209" t="str" cm="1">
        <f t="array" ref="G209">_xlfn.XLOOKUP(A209,$A$2:$A$2336,Table2[Heart Issues],"NOT FOUND")</f>
        <v>No</v>
      </c>
      <c r="H209" t="str" cm="1">
        <f t="array" ref="H209">_xlfn.XLOOKUP(A209,$A$2:$A$2336,Table2[Any Transplants],"NOT FOUND")</f>
        <v>No</v>
      </c>
      <c r="I209" t="str" cm="1">
        <f t="array" ref="I209">_xlfn.XLOOKUP(A209,$A$2:$A$2336,Table2[Cancer history],"NOT FOUND")</f>
        <v>No</v>
      </c>
      <c r="J209" t="str">
        <f>_xlfn.XLOOKUP(A209,Table3[customer_no],Table3[month],"NOT FOUND")</f>
        <v>Jul</v>
      </c>
      <c r="K209" s="7">
        <f>_xlfn.XLOOKUP(A209,Table3[customer_no],Table3[year_average],"NOT FOUND")</f>
        <v>1974</v>
      </c>
      <c r="L209" cm="1">
        <f t="array" ref="L209">_xlfn.XLOOKUP(A209,Table3[customer_no],'Hospitalisation Details'!$D$2:$D$2344,"NOT FOUND")</f>
        <v>15</v>
      </c>
      <c r="M209" s="33">
        <f>_xlfn.XLOOKUP(A209,Table3[customer_no],Table3[dd/mm/yy],"NOT FOUND")</f>
        <v>27225</v>
      </c>
      <c r="N209">
        <f>_xlfn.XLOOKUP(A209,Table3[customer_no],Table3[age],"NOT FOUND")</f>
        <v>48</v>
      </c>
      <c r="O209" cm="1">
        <f t="array" ref="O209">_xlfn.XLOOKUP(A209,Table3[customer_no],'Hospitalisation Details'!$E$2:$E$2344,"NOT FOUND")</f>
        <v>0</v>
      </c>
      <c r="P209" t="str">
        <f>_xlfn.XLOOKUP(A209,Table3[customer_no],Table3[hsplt_handled],"NOT FOUND")</f>
        <v>tier - 2</v>
      </c>
      <c r="Q209" t="str">
        <f>_xlfn.XLOOKUP(A209,Table3[customer_no],Table3[city_handled],"NOT FOUND")</f>
        <v>tier - 3</v>
      </c>
      <c r="R209" t="str">
        <f>_xlfn.XLOOKUP(A209,Table3[customer_no],Table3[state_id],"NOT FOUND")</f>
        <v>R1012</v>
      </c>
      <c r="S209" s="34" cm="1">
        <f t="array" ref="S209">_xlfn.XLOOKUP(A209,Table3[customer_no],'Hospitalisation Details'!$F$2:$F$2344,"NOT FOUND")</f>
        <v>35711.39</v>
      </c>
      <c r="T209" t="str">
        <f>_xlfn.XLOOKUP(A209,Table2[Customer ID],Table2[BMI_category],"NOT FOUND")</f>
        <v>Obesity</v>
      </c>
      <c r="U209" s="7">
        <f>_xlfn.XLOOKUP(A209,Table2[Customer ID],Table2[no of surgery],"NOT FOUND")</f>
        <v>0</v>
      </c>
      <c r="V209" t="str">
        <f>_xlfn.XLOOKUP(A209,Table2[Customer ID],Table2[smoker_missing],"NOT FOUND")</f>
        <v>yes</v>
      </c>
      <c r="W209" t="str">
        <f t="shared" si="3"/>
        <v>Diabetes</v>
      </c>
      <c r="X209" s="37">
        <f>SUM(Table5[[#This Row],[Title]:[Diabetes Level]])</f>
        <v>65018.149999999994</v>
      </c>
    </row>
    <row r="210" spans="1:24" x14ac:dyDescent="0.25">
      <c r="A210" t="s">
        <v>2164</v>
      </c>
      <c r="B210" t="str">
        <f>VLOOKUP(A210,'Customer Names'!$A$2:$E$2336,3,FALSE)</f>
        <v>Ms.</v>
      </c>
      <c r="C210" t="str">
        <f>_xlfn.XLOOKUP(A210,$A$2:$A$2336,'Customer Names'!$D$2:$D$2336,"NOT FOUND")</f>
        <v>Calesse</v>
      </c>
      <c r="D210" t="str">
        <f>_xlfn.XLOOKUP(A210,$A$2:$A$2336,'Customer Names'!$E$2:$E$2336,"NOT FOUND")</f>
        <v>Cardosi</v>
      </c>
      <c r="E210" cm="1">
        <f t="array" ref="E210">_xlfn.XLOOKUP(A210,$A$2:$A$2336,Table2[BMI],"NOT FOUND")</f>
        <v>36.85</v>
      </c>
      <c r="F210" cm="1">
        <f t="array" ref="F210">_xlfn.XLOOKUP(A210,$A$2:$A$2336,Table2[HBA1C],"NOT FOUND")</f>
        <v>11.12</v>
      </c>
      <c r="G210" t="str" cm="1">
        <f t="array" ref="G210">_xlfn.XLOOKUP(A210,$A$2:$A$2336,Table2[Heart Issues],"NOT FOUND")</f>
        <v>No</v>
      </c>
      <c r="H210" t="str" cm="1">
        <f t="array" ref="H210">_xlfn.XLOOKUP(A210,$A$2:$A$2336,Table2[Any Transplants],"NOT FOUND")</f>
        <v>No</v>
      </c>
      <c r="I210" t="str" cm="1">
        <f t="array" ref="I210">_xlfn.XLOOKUP(A210,$A$2:$A$2336,Table2[Cancer history],"NOT FOUND")</f>
        <v>No</v>
      </c>
      <c r="J210" t="str">
        <f>_xlfn.XLOOKUP(A210,Table3[customer_no],Table3[month],"NOT FOUND")</f>
        <v>Dec</v>
      </c>
      <c r="K210" s="7">
        <f>_xlfn.XLOOKUP(A210,Table3[customer_no],Table3[year_average],"NOT FOUND")</f>
        <v>1978</v>
      </c>
      <c r="L210" cm="1">
        <f t="array" ref="L210">_xlfn.XLOOKUP(A210,Table3[customer_no],'Hospitalisation Details'!$D$2:$D$2344,"NOT FOUND")</f>
        <v>19</v>
      </c>
      <c r="M210" s="33">
        <f>_xlfn.XLOOKUP(A210,Table3[customer_no],Table3[dd/mm/yy],"NOT FOUND")</f>
        <v>28843</v>
      </c>
      <c r="N210">
        <f>_xlfn.XLOOKUP(A210,Table3[customer_no],Table3[age],"NOT FOUND")</f>
        <v>44</v>
      </c>
      <c r="O210" cm="1">
        <f t="array" ref="O210">_xlfn.XLOOKUP(A210,Table3[customer_no],'Hospitalisation Details'!$E$2:$E$2344,"NOT FOUND")</f>
        <v>2</v>
      </c>
      <c r="P210" t="str">
        <f>_xlfn.XLOOKUP(A210,Table3[customer_no],Table3[hsplt_handled],"NOT FOUND")</f>
        <v>tier - 2</v>
      </c>
      <c r="Q210" t="str">
        <f>_xlfn.XLOOKUP(A210,Table3[customer_no],Table3[city_handled],"NOT FOUND")</f>
        <v>tier - 1</v>
      </c>
      <c r="R210" t="str">
        <f>_xlfn.XLOOKUP(A210,Table3[customer_no],Table3[state_id],"NOT FOUND")</f>
        <v>R1011</v>
      </c>
      <c r="S210" s="34" cm="1">
        <f t="array" ref="S210">_xlfn.XLOOKUP(A210,Table3[customer_no],'Hospitalisation Details'!$F$2:$F$2344,"NOT FOUND")</f>
        <v>35701.9</v>
      </c>
      <c r="T210" t="str">
        <f>_xlfn.XLOOKUP(A210,Table2[Customer ID],Table2[BMI_category],"NOT FOUND")</f>
        <v>Obesity</v>
      </c>
      <c r="U210" s="7">
        <f>_xlfn.XLOOKUP(A210,Table2[Customer ID],Table2[no of surgery],"NOT FOUND")</f>
        <v>0</v>
      </c>
      <c r="V210" t="str">
        <f>_xlfn.XLOOKUP(A210,Table2[Customer ID],Table2[smoker_missing],"NOT FOUND")</f>
        <v>yes</v>
      </c>
      <c r="W210" t="str">
        <f t="shared" si="3"/>
        <v>Diabetes</v>
      </c>
      <c r="X210" s="37">
        <f>SUM(Table5[[#This Row],[Title]:[Diabetes Level]])</f>
        <v>66635.87</v>
      </c>
    </row>
    <row r="211" spans="1:24" x14ac:dyDescent="0.25">
      <c r="A211" t="s">
        <v>2163</v>
      </c>
      <c r="B211" t="str">
        <f>VLOOKUP(A211,'Customer Names'!$A$2:$E$2336,3,FALSE)</f>
        <v>Ms.</v>
      </c>
      <c r="C211" t="str">
        <f>_xlfn.XLOOKUP(A211,$A$2:$A$2336,'Customer Names'!$D$2:$D$2336,"NOT FOUND")</f>
        <v>Kate L</v>
      </c>
      <c r="D211" t="str">
        <f>_xlfn.XLOOKUP(A211,$A$2:$A$2336,'Customer Names'!$E$2:$E$2336,"NOT FOUND")</f>
        <v>Looney</v>
      </c>
      <c r="E211" cm="1">
        <f t="array" ref="E211">_xlfn.XLOOKUP(A211,$A$2:$A$2336,Table2[BMI],"NOT FOUND")</f>
        <v>31.02</v>
      </c>
      <c r="F211" cm="1">
        <f t="array" ref="F211">_xlfn.XLOOKUP(A211,$A$2:$A$2336,Table2[HBA1C],"NOT FOUND")</f>
        <v>4.5599999999999996</v>
      </c>
      <c r="G211" t="str" cm="1">
        <f t="array" ref="G211">_xlfn.XLOOKUP(A211,$A$2:$A$2336,Table2[Heart Issues],"NOT FOUND")</f>
        <v>No</v>
      </c>
      <c r="H211" t="str" cm="1">
        <f t="array" ref="H211">_xlfn.XLOOKUP(A211,$A$2:$A$2336,Table2[Any Transplants],"NOT FOUND")</f>
        <v>yes</v>
      </c>
      <c r="I211" t="str" cm="1">
        <f t="array" ref="I211">_xlfn.XLOOKUP(A211,$A$2:$A$2336,Table2[Cancer history],"NOT FOUND")</f>
        <v>No</v>
      </c>
      <c r="J211" t="str">
        <f>_xlfn.XLOOKUP(A211,Table3[customer_no],Table3[month],"NOT FOUND")</f>
        <v>Dec</v>
      </c>
      <c r="K211" s="7">
        <f>_xlfn.XLOOKUP(A211,Table3[customer_no],Table3[year_average],"NOT FOUND")</f>
        <v>2000</v>
      </c>
      <c r="L211" cm="1">
        <f t="array" ref="L211">_xlfn.XLOOKUP(A211,Table3[customer_no],'Hospitalisation Details'!$D$2:$D$2344,"NOT FOUND")</f>
        <v>17</v>
      </c>
      <c r="M211" s="33">
        <f>_xlfn.XLOOKUP(A211,Table3[customer_no],Table3[dd/mm/yy],"NOT FOUND")</f>
        <v>36877</v>
      </c>
      <c r="N211">
        <f>_xlfn.XLOOKUP(A211,Table3[customer_no],Table3[age],"NOT FOUND")</f>
        <v>22</v>
      </c>
      <c r="O211" cm="1">
        <f t="array" ref="O211">_xlfn.XLOOKUP(A211,Table3[customer_no],'Hospitalisation Details'!$E$2:$E$2344,"NOT FOUND")</f>
        <v>3</v>
      </c>
      <c r="P211" t="str">
        <f>_xlfn.XLOOKUP(A211,Table3[customer_no],Table3[hsplt_handled],"NOT FOUND")</f>
        <v>tier - 2</v>
      </c>
      <c r="Q211" t="str">
        <f>_xlfn.XLOOKUP(A211,Table3[customer_no],Table3[city_handled],"NOT FOUND")</f>
        <v>tier - 3</v>
      </c>
      <c r="R211" t="str">
        <f>_xlfn.XLOOKUP(A211,Table3[customer_no],Table3[state_id],"NOT FOUND")</f>
        <v>R1013</v>
      </c>
      <c r="S211" s="34" cm="1">
        <f t="array" ref="S211">_xlfn.XLOOKUP(A211,Table3[customer_no],'Hospitalisation Details'!$F$2:$F$2344,"NOT FOUND")</f>
        <v>35595.589999999997</v>
      </c>
      <c r="T211" t="str">
        <f>_xlfn.XLOOKUP(A211,Table2[Customer ID],Table2[BMI_category],"NOT FOUND")</f>
        <v>Obesity</v>
      </c>
      <c r="U211" s="7">
        <f>_xlfn.XLOOKUP(A211,Table2[Customer ID],Table2[no of surgery],"NOT FOUND")</f>
        <v>1</v>
      </c>
      <c r="V211" t="str">
        <f>_xlfn.XLOOKUP(A211,Table2[Customer ID],Table2[smoker_missing],"NOT FOUND")</f>
        <v>yes</v>
      </c>
      <c r="W211" t="str">
        <f t="shared" si="3"/>
        <v>Normal</v>
      </c>
      <c r="X211" s="37">
        <f>SUM(Table5[[#This Row],[Title]:[Diabetes Level]])</f>
        <v>74551.17</v>
      </c>
    </row>
    <row r="212" spans="1:24" x14ac:dyDescent="0.25">
      <c r="A212" t="s">
        <v>2162</v>
      </c>
      <c r="B212" t="str">
        <f>VLOOKUP(A212,'Customer Names'!$A$2:$E$2336,3,FALSE)</f>
        <v>Mr.</v>
      </c>
      <c r="C212" t="str">
        <f>_xlfn.XLOOKUP(A212,$A$2:$A$2336,'Customer Names'!$D$2:$D$2336,"NOT FOUND")</f>
        <v>Sergey</v>
      </c>
      <c r="D212" t="str">
        <f>_xlfn.XLOOKUP(A212,$A$2:$A$2336,'Customer Names'!$E$2:$E$2336,"NOT FOUND")</f>
        <v>Zyryanov</v>
      </c>
      <c r="E212" cm="1">
        <f t="array" ref="E212">_xlfn.XLOOKUP(A212,$A$2:$A$2336,Table2[BMI],"NOT FOUND")</f>
        <v>35.6</v>
      </c>
      <c r="F212" cm="1">
        <f t="array" ref="F212">_xlfn.XLOOKUP(A212,$A$2:$A$2336,Table2[HBA1C],"NOT FOUND")</f>
        <v>4.0199999999999996</v>
      </c>
      <c r="G212" t="str" cm="1">
        <f t="array" ref="G212">_xlfn.XLOOKUP(A212,$A$2:$A$2336,Table2[Heart Issues],"NOT FOUND")</f>
        <v>yes</v>
      </c>
      <c r="H212" t="str" cm="1">
        <f t="array" ref="H212">_xlfn.XLOOKUP(A212,$A$2:$A$2336,Table2[Any Transplants],"NOT FOUND")</f>
        <v>yes</v>
      </c>
      <c r="I212" t="str" cm="1">
        <f t="array" ref="I212">_xlfn.XLOOKUP(A212,$A$2:$A$2336,Table2[Cancer history],"NOT FOUND")</f>
        <v>No</v>
      </c>
      <c r="J212" t="str">
        <f>_xlfn.XLOOKUP(A212,Table3[customer_no],Table3[month],"NOT FOUND")</f>
        <v>Nov</v>
      </c>
      <c r="K212" s="7">
        <f>_xlfn.XLOOKUP(A212,Table3[customer_no],Table3[year_average],"NOT FOUND")</f>
        <v>2000</v>
      </c>
      <c r="L212" cm="1">
        <f t="array" ref="L212">_xlfn.XLOOKUP(A212,Table3[customer_no],'Hospitalisation Details'!$D$2:$D$2344,"NOT FOUND")</f>
        <v>19</v>
      </c>
      <c r="M212" s="33">
        <f>_xlfn.XLOOKUP(A212,Table3[customer_no],Table3[dd/mm/yy],"NOT FOUND")</f>
        <v>36849</v>
      </c>
      <c r="N212">
        <f>_xlfn.XLOOKUP(A212,Table3[customer_no],Table3[age],"NOT FOUND")</f>
        <v>22</v>
      </c>
      <c r="O212" cm="1">
        <f t="array" ref="O212">_xlfn.XLOOKUP(A212,Table3[customer_no],'Hospitalisation Details'!$E$2:$E$2344,"NOT FOUND")</f>
        <v>0</v>
      </c>
      <c r="P212" t="str">
        <f>_xlfn.XLOOKUP(A212,Table3[customer_no],Table3[hsplt_handled],"NOT FOUND")</f>
        <v>tier - 2</v>
      </c>
      <c r="Q212" t="str">
        <f>_xlfn.XLOOKUP(A212,Table3[customer_no],Table3[city_handled],"NOT FOUND")</f>
        <v>tier - 3</v>
      </c>
      <c r="R212" t="str">
        <f>_xlfn.XLOOKUP(A212,Table3[customer_no],Table3[state_id],"NOT FOUND")</f>
        <v>R1011</v>
      </c>
      <c r="S212" s="34" cm="1">
        <f t="array" ref="S212">_xlfn.XLOOKUP(A212,Table3[customer_no],'Hospitalisation Details'!$F$2:$F$2344,"NOT FOUND")</f>
        <v>35585.58</v>
      </c>
      <c r="T212" t="str">
        <f>_xlfn.XLOOKUP(A212,Table2[Customer ID],Table2[BMI_category],"NOT FOUND")</f>
        <v>Obesity</v>
      </c>
      <c r="U212" s="7">
        <f>_xlfn.XLOOKUP(A212,Table2[Customer ID],Table2[no of surgery],"NOT FOUND")</f>
        <v>2</v>
      </c>
      <c r="V212" t="str">
        <f>_xlfn.XLOOKUP(A212,Table2[Customer ID],Table2[smoker_missing],"NOT FOUND")</f>
        <v>yes</v>
      </c>
      <c r="W212" t="str">
        <f t="shared" si="3"/>
        <v>Normal</v>
      </c>
      <c r="X212" s="37">
        <f>SUM(Table5[[#This Row],[Title]:[Diabetes Level]])</f>
        <v>74517.200000000012</v>
      </c>
    </row>
    <row r="213" spans="1:24" x14ac:dyDescent="0.25">
      <c r="A213" t="s">
        <v>2161</v>
      </c>
      <c r="B213" t="str">
        <f>VLOOKUP(A213,'Customer Names'!$A$2:$E$2336,3,FALSE)</f>
        <v>Mr.</v>
      </c>
      <c r="C213" t="str">
        <f>_xlfn.XLOOKUP(A213,$A$2:$A$2336,'Customer Names'!$D$2:$D$2336,"NOT FOUND")</f>
        <v>Timothy V</v>
      </c>
      <c r="D213" t="str">
        <f>_xlfn.XLOOKUP(A213,$A$2:$A$2336,'Customer Names'!$E$2:$E$2336,"NOT FOUND")</f>
        <v>Gavin</v>
      </c>
      <c r="E213" cm="1">
        <f t="array" ref="E213">_xlfn.XLOOKUP(A213,$A$2:$A$2336,Table2[BMI],"NOT FOUND")</f>
        <v>34.39</v>
      </c>
      <c r="F213" cm="1">
        <f t="array" ref="F213">_xlfn.XLOOKUP(A213,$A$2:$A$2336,Table2[HBA1C],"NOT FOUND")</f>
        <v>8.7200000000000006</v>
      </c>
      <c r="G213" t="str" cm="1">
        <f t="array" ref="G213">_xlfn.XLOOKUP(A213,$A$2:$A$2336,Table2[Heart Issues],"NOT FOUND")</f>
        <v>No</v>
      </c>
      <c r="H213" t="str" cm="1">
        <f t="array" ref="H213">_xlfn.XLOOKUP(A213,$A$2:$A$2336,Table2[Any Transplants],"NOT FOUND")</f>
        <v>No</v>
      </c>
      <c r="I213" t="str" cm="1">
        <f t="array" ref="I213">_xlfn.XLOOKUP(A213,$A$2:$A$2336,Table2[Cancer history],"NOT FOUND")</f>
        <v>No</v>
      </c>
      <c r="J213" t="str">
        <f>_xlfn.XLOOKUP(A213,Table3[customer_no],Table3[month],"NOT FOUND")</f>
        <v>Aug</v>
      </c>
      <c r="K213" s="7">
        <f>_xlfn.XLOOKUP(A213,Table3[customer_no],Table3[year_average],"NOT FOUND")</f>
        <v>1971</v>
      </c>
      <c r="L213" cm="1">
        <f t="array" ref="L213">_xlfn.XLOOKUP(A213,Table3[customer_no],'Hospitalisation Details'!$D$2:$D$2344,"NOT FOUND")</f>
        <v>10</v>
      </c>
      <c r="M213" s="33">
        <f>_xlfn.XLOOKUP(A213,Table3[customer_no],Table3[dd/mm/yy],"NOT FOUND")</f>
        <v>26155</v>
      </c>
      <c r="N213">
        <f>_xlfn.XLOOKUP(A213,Table3[customer_no],Table3[age],"NOT FOUND")</f>
        <v>51</v>
      </c>
      <c r="O213" cm="1">
        <f t="array" ref="O213">_xlfn.XLOOKUP(A213,Table3[customer_no],'Hospitalisation Details'!$E$2:$E$2344,"NOT FOUND")</f>
        <v>0</v>
      </c>
      <c r="P213" t="str">
        <f>_xlfn.XLOOKUP(A213,Table3[customer_no],Table3[hsplt_handled],"NOT FOUND")</f>
        <v>tier - 1</v>
      </c>
      <c r="Q213" t="str">
        <f>_xlfn.XLOOKUP(A213,Table3[customer_no],Table3[city_handled],"NOT FOUND")</f>
        <v>tier - 3</v>
      </c>
      <c r="R213" t="str">
        <f>_xlfn.XLOOKUP(A213,Table3[customer_no],Table3[state_id],"NOT FOUND")</f>
        <v>R1011</v>
      </c>
      <c r="S213" s="34" cm="1">
        <f t="array" ref="S213">_xlfn.XLOOKUP(A213,Table3[customer_no],'Hospitalisation Details'!$F$2:$F$2344,"NOT FOUND")</f>
        <v>35583.17</v>
      </c>
      <c r="T213" t="str">
        <f>_xlfn.XLOOKUP(A213,Table2[Customer ID],Table2[BMI_category],"NOT FOUND")</f>
        <v>Obesity</v>
      </c>
      <c r="U213" s="7">
        <f>_xlfn.XLOOKUP(A213,Table2[Customer ID],Table2[no of surgery],"NOT FOUND")</f>
        <v>0</v>
      </c>
      <c r="V213" t="str">
        <f>_xlfn.XLOOKUP(A213,Table2[Customer ID],Table2[smoker_missing],"NOT FOUND")</f>
        <v>yes</v>
      </c>
      <c r="W213" t="str">
        <f t="shared" si="3"/>
        <v>Diabetes</v>
      </c>
      <c r="X213" s="37">
        <f>SUM(Table5[[#This Row],[Title]:[Diabetes Level]])</f>
        <v>63813.279999999999</v>
      </c>
    </row>
    <row r="214" spans="1:24" x14ac:dyDescent="0.25">
      <c r="A214" t="s">
        <v>2160</v>
      </c>
      <c r="B214" t="str">
        <f>VLOOKUP(A214,'Customer Names'!$A$2:$E$2336,3,FALSE)</f>
        <v>Mr.</v>
      </c>
      <c r="C214" t="str">
        <f>_xlfn.XLOOKUP(A214,$A$2:$A$2336,'Customer Names'!$D$2:$D$2336,"NOT FOUND")</f>
        <v>Andrew S</v>
      </c>
      <c r="D214" t="str">
        <f>_xlfn.XLOOKUP(A214,$A$2:$A$2336,'Customer Names'!$E$2:$E$2336,"NOT FOUND")</f>
        <v>Littlefield</v>
      </c>
      <c r="E214" cm="1">
        <f t="array" ref="E214">_xlfn.XLOOKUP(A214,$A$2:$A$2336,Table2[BMI],"NOT FOUND")</f>
        <v>29.06</v>
      </c>
      <c r="F214" cm="1">
        <f t="array" ref="F214">_xlfn.XLOOKUP(A214,$A$2:$A$2336,Table2[HBA1C],"NOT FOUND")</f>
        <v>6.25</v>
      </c>
      <c r="G214" t="str" cm="1">
        <f t="array" ref="G214">_xlfn.XLOOKUP(A214,$A$2:$A$2336,Table2[Heart Issues],"NOT FOUND")</f>
        <v>yes</v>
      </c>
      <c r="H214" t="str" cm="1">
        <f t="array" ref="H214">_xlfn.XLOOKUP(A214,$A$2:$A$2336,Table2[Any Transplants],"NOT FOUND")</f>
        <v>No</v>
      </c>
      <c r="I214" t="str" cm="1">
        <f t="array" ref="I214">_xlfn.XLOOKUP(A214,$A$2:$A$2336,Table2[Cancer history],"NOT FOUND")</f>
        <v>No</v>
      </c>
      <c r="J214" t="str">
        <f>_xlfn.XLOOKUP(A214,Table3[customer_no],Table3[month],"NOT FOUND")</f>
        <v>Aug</v>
      </c>
      <c r="K214" s="7">
        <f>_xlfn.XLOOKUP(A214,Table3[customer_no],Table3[year_average],"NOT FOUND")</f>
        <v>1964</v>
      </c>
      <c r="L214" cm="1">
        <f t="array" ref="L214">_xlfn.XLOOKUP(A214,Table3[customer_no],'Hospitalisation Details'!$D$2:$D$2344,"NOT FOUND")</f>
        <v>29</v>
      </c>
      <c r="M214" s="33">
        <f>_xlfn.XLOOKUP(A214,Table3[customer_no],Table3[dd/mm/yy],"NOT FOUND")</f>
        <v>23618</v>
      </c>
      <c r="N214">
        <f>_xlfn.XLOOKUP(A214,Table3[customer_no],Table3[age],"NOT FOUND")</f>
        <v>58</v>
      </c>
      <c r="O214" cm="1">
        <f t="array" ref="O214">_xlfn.XLOOKUP(A214,Table3[customer_no],'Hospitalisation Details'!$E$2:$E$2344,"NOT FOUND")</f>
        <v>0</v>
      </c>
      <c r="P214" t="str">
        <f>_xlfn.XLOOKUP(A214,Table3[customer_no],Table3[hsplt_handled],"NOT FOUND")</f>
        <v>tier - 2</v>
      </c>
      <c r="Q214" t="str">
        <f>_xlfn.XLOOKUP(A214,Table3[customer_no],Table3[city_handled],"NOT FOUND")</f>
        <v>tier - 1</v>
      </c>
      <c r="R214" t="str">
        <f>_xlfn.XLOOKUP(A214,Table3[customer_no],Table3[state_id],"NOT FOUND")</f>
        <v>R1011</v>
      </c>
      <c r="S214" s="34" cm="1">
        <f t="array" ref="S214">_xlfn.XLOOKUP(A214,Table3[customer_no],'Hospitalisation Details'!$F$2:$F$2344,"NOT FOUND")</f>
        <v>35573.26</v>
      </c>
      <c r="T214" t="str">
        <f>_xlfn.XLOOKUP(A214,Table2[Customer ID],Table2[BMI_category],"NOT FOUND")</f>
        <v>Overweight</v>
      </c>
      <c r="U214" s="7">
        <f>_xlfn.XLOOKUP(A214,Table2[Customer ID],Table2[no of surgery],"NOT FOUND")</f>
        <v>1</v>
      </c>
      <c r="V214" t="str">
        <f>_xlfn.XLOOKUP(A214,Table2[Customer ID],Table2[smoker_missing],"NOT FOUND")</f>
        <v>yes</v>
      </c>
      <c r="W214" t="str">
        <f t="shared" si="3"/>
        <v>Prediabetes</v>
      </c>
      <c r="X214" s="37">
        <f>SUM(Table5[[#This Row],[Title]:[Diabetes Level]])</f>
        <v>61278.570000000007</v>
      </c>
    </row>
    <row r="215" spans="1:24" x14ac:dyDescent="0.25">
      <c r="A215" t="s">
        <v>2159</v>
      </c>
      <c r="B215" t="str">
        <f>VLOOKUP(A215,'Customer Names'!$A$2:$E$2336,3,FALSE)</f>
        <v>Mr.</v>
      </c>
      <c r="C215" t="str">
        <f>_xlfn.XLOOKUP(A215,$A$2:$A$2336,'Customer Names'!$D$2:$D$2336,"NOT FOUND")</f>
        <v>Matthew D</v>
      </c>
      <c r="D215" t="str">
        <f>_xlfn.XLOOKUP(A215,$A$2:$A$2336,'Customer Names'!$E$2:$E$2336,"NOT FOUND")</f>
        <v>Shearer</v>
      </c>
      <c r="E215" cm="1">
        <f t="array" ref="E215">_xlfn.XLOOKUP(A215,$A$2:$A$2336,Table2[BMI],"NOT FOUND")</f>
        <v>35.799999999999997</v>
      </c>
      <c r="F215" cm="1">
        <f t="array" ref="F215">_xlfn.XLOOKUP(A215,$A$2:$A$2336,Table2[HBA1C],"NOT FOUND")</f>
        <v>7.32</v>
      </c>
      <c r="G215" t="str" cm="1">
        <f t="array" ref="G215">_xlfn.XLOOKUP(A215,$A$2:$A$2336,Table2[Heart Issues],"NOT FOUND")</f>
        <v>No</v>
      </c>
      <c r="H215" t="str" cm="1">
        <f t="array" ref="H215">_xlfn.XLOOKUP(A215,$A$2:$A$2336,Table2[Any Transplants],"NOT FOUND")</f>
        <v>No</v>
      </c>
      <c r="I215" t="str" cm="1">
        <f t="array" ref="I215">_xlfn.XLOOKUP(A215,$A$2:$A$2336,Table2[Cancer history],"NOT FOUND")</f>
        <v>No</v>
      </c>
      <c r="J215" t="str">
        <f>_xlfn.XLOOKUP(A215,Table3[customer_no],Table3[month],"NOT FOUND")</f>
        <v>Oct</v>
      </c>
      <c r="K215" s="7">
        <f>_xlfn.XLOOKUP(A215,Table3[customer_no],Table3[year_average],"NOT FOUND")</f>
        <v>1973</v>
      </c>
      <c r="L215" cm="1">
        <f t="array" ref="L215">_xlfn.XLOOKUP(A215,Table3[customer_no],'Hospitalisation Details'!$D$2:$D$2344,"NOT FOUND")</f>
        <v>27</v>
      </c>
      <c r="M215" s="33">
        <f>_xlfn.XLOOKUP(A215,Table3[customer_no],Table3[dd/mm/yy],"NOT FOUND")</f>
        <v>26964</v>
      </c>
      <c r="N215">
        <f>_xlfn.XLOOKUP(A215,Table3[customer_no],Table3[age],"NOT FOUND")</f>
        <v>49</v>
      </c>
      <c r="O215" cm="1">
        <f t="array" ref="O215">_xlfn.XLOOKUP(A215,Table3[customer_no],'Hospitalisation Details'!$E$2:$E$2344,"NOT FOUND")</f>
        <v>0</v>
      </c>
      <c r="P215" t="str">
        <f>_xlfn.XLOOKUP(A215,Table3[customer_no],Table3[hsplt_handled],"NOT FOUND")</f>
        <v>tier - 1</v>
      </c>
      <c r="Q215" t="str">
        <f>_xlfn.XLOOKUP(A215,Table3[customer_no],Table3[city_handled],"NOT FOUND")</f>
        <v>tier - 1</v>
      </c>
      <c r="R215" t="str">
        <f>_xlfn.XLOOKUP(A215,Table3[customer_no],Table3[state_id],"NOT FOUND")</f>
        <v>R1011</v>
      </c>
      <c r="S215" s="34" cm="1">
        <f t="array" ref="S215">_xlfn.XLOOKUP(A215,Table3[customer_no],'Hospitalisation Details'!$F$2:$F$2344,"NOT FOUND")</f>
        <v>35547.72</v>
      </c>
      <c r="T215" t="str">
        <f>_xlfn.XLOOKUP(A215,Table2[Customer ID],Table2[BMI_category],"NOT FOUND")</f>
        <v>Obesity</v>
      </c>
      <c r="U215" s="7">
        <f>_xlfn.XLOOKUP(A215,Table2[Customer ID],Table2[no of surgery],"NOT FOUND")</f>
        <v>2</v>
      </c>
      <c r="V215" t="str">
        <f>_xlfn.XLOOKUP(A215,Table2[Customer ID],Table2[smoker_missing],"NOT FOUND")</f>
        <v>yes</v>
      </c>
      <c r="W215" t="str">
        <f t="shared" si="3"/>
        <v>Diabetes</v>
      </c>
      <c r="X215" s="37">
        <f>SUM(Table5[[#This Row],[Title]:[Diabetes Level]])</f>
        <v>64605.84</v>
      </c>
    </row>
    <row r="216" spans="1:24" x14ac:dyDescent="0.25">
      <c r="A216" t="s">
        <v>2158</v>
      </c>
      <c r="B216" t="str">
        <f>VLOOKUP(A216,'Customer Names'!$A$2:$E$2336,3,FALSE)</f>
        <v>Ms.</v>
      </c>
      <c r="C216" t="str">
        <f>_xlfn.XLOOKUP(A216,$A$2:$A$2336,'Customer Names'!$D$2:$D$2336,"NOT FOUND")</f>
        <v>Jessica</v>
      </c>
      <c r="D216" t="str">
        <f>_xlfn.XLOOKUP(A216,$A$2:$A$2336,'Customer Names'!$E$2:$E$2336,"NOT FOUND")</f>
        <v>Armstrong</v>
      </c>
      <c r="E216" cm="1">
        <f t="array" ref="E216">_xlfn.XLOOKUP(A216,$A$2:$A$2336,Table2[BMI],"NOT FOUND")</f>
        <v>49.8</v>
      </c>
      <c r="F216" cm="1">
        <f t="array" ref="F216">_xlfn.XLOOKUP(A216,$A$2:$A$2336,Table2[HBA1C],"NOT FOUND")</f>
        <v>4.24</v>
      </c>
      <c r="G216" t="str" cm="1">
        <f t="array" ref="G216">_xlfn.XLOOKUP(A216,$A$2:$A$2336,Table2[Heart Issues],"NOT FOUND")</f>
        <v>No</v>
      </c>
      <c r="H216" t="str" cm="1">
        <f t="array" ref="H216">_xlfn.XLOOKUP(A216,$A$2:$A$2336,Table2[Any Transplants],"NOT FOUND")</f>
        <v>No</v>
      </c>
      <c r="I216" t="str" cm="1">
        <f t="array" ref="I216">_xlfn.XLOOKUP(A216,$A$2:$A$2336,Table2[Cancer history],"NOT FOUND")</f>
        <v>No</v>
      </c>
      <c r="J216" t="str">
        <f>_xlfn.XLOOKUP(A216,Table3[customer_no],Table3[month],"NOT FOUND")</f>
        <v>Sep</v>
      </c>
      <c r="K216" s="7">
        <f>_xlfn.XLOOKUP(A216,Table3[customer_no],Table3[year_average],"NOT FOUND")</f>
        <v>1992</v>
      </c>
      <c r="L216" cm="1">
        <f t="array" ref="L216">_xlfn.XLOOKUP(A216,Table3[customer_no],'Hospitalisation Details'!$D$2:$D$2344,"NOT FOUND")</f>
        <v>13</v>
      </c>
      <c r="M216" s="33">
        <f>_xlfn.XLOOKUP(A216,Table3[customer_no],Table3[dd/mm/yy],"NOT FOUND")</f>
        <v>33860</v>
      </c>
      <c r="N216">
        <f>_xlfn.XLOOKUP(A216,Table3[customer_no],Table3[age],"NOT FOUND")</f>
        <v>30</v>
      </c>
      <c r="O216" cm="1">
        <f t="array" ref="O216">_xlfn.XLOOKUP(A216,Table3[customer_no],'Hospitalisation Details'!$E$2:$E$2344,"NOT FOUND")</f>
        <v>0</v>
      </c>
      <c r="P216" t="str">
        <f>_xlfn.XLOOKUP(A216,Table3[customer_no],Table3[hsplt_handled],"NOT FOUND")</f>
        <v>tier - 2</v>
      </c>
      <c r="Q216" t="str">
        <f>_xlfn.XLOOKUP(A216,Table3[customer_no],Table3[city_handled],"NOT FOUND")</f>
        <v>tier - 3</v>
      </c>
      <c r="R216" t="str">
        <f>_xlfn.XLOOKUP(A216,Table3[customer_no],Table3[state_id],"NOT FOUND")</f>
        <v>R1011</v>
      </c>
      <c r="S216" s="34" cm="1">
        <f t="array" ref="S216">_xlfn.XLOOKUP(A216,Table3[customer_no],'Hospitalisation Details'!$F$2:$F$2344,"NOT FOUND")</f>
        <v>35547.47</v>
      </c>
      <c r="T216" t="str">
        <f>_xlfn.XLOOKUP(A216,Table2[Customer ID],Table2[BMI_category],"NOT FOUND")</f>
        <v>Obesity</v>
      </c>
      <c r="U216" s="7">
        <f>_xlfn.XLOOKUP(A216,Table2[Customer ID],Table2[no of surgery],"NOT FOUND")</f>
        <v>1</v>
      </c>
      <c r="V216" t="str">
        <f>_xlfn.XLOOKUP(A216,Table2[Customer ID],Table2[smoker_missing],"NOT FOUND")</f>
        <v>yes</v>
      </c>
      <c r="W216" t="str">
        <f t="shared" si="3"/>
        <v>Normal</v>
      </c>
      <c r="X216" s="37">
        <f>SUM(Table5[[#This Row],[Title]:[Diabetes Level]])</f>
        <v>71497.510000000009</v>
      </c>
    </row>
    <row r="217" spans="1:24" x14ac:dyDescent="0.25">
      <c r="A217" t="s">
        <v>2157</v>
      </c>
      <c r="B217" t="str">
        <f>VLOOKUP(A217,'Customer Names'!$A$2:$E$2336,3,FALSE)</f>
        <v>Mr.</v>
      </c>
      <c r="C217" t="str">
        <f>_xlfn.XLOOKUP(A217,$A$2:$A$2336,'Customer Names'!$D$2:$D$2336,"NOT FOUND")</f>
        <v>Lawrence</v>
      </c>
      <c r="D217" t="str">
        <f>_xlfn.XLOOKUP(A217,$A$2:$A$2336,'Customer Names'!$E$2:$E$2336,"NOT FOUND")</f>
        <v>Warriner</v>
      </c>
      <c r="E217" cm="1">
        <f t="array" ref="E217">_xlfn.XLOOKUP(A217,$A$2:$A$2336,Table2[BMI],"NOT FOUND")</f>
        <v>35.71</v>
      </c>
      <c r="F217" cm="1">
        <f t="array" ref="F217">_xlfn.XLOOKUP(A217,$A$2:$A$2336,Table2[HBA1C],"NOT FOUND")</f>
        <v>6.84</v>
      </c>
      <c r="G217" t="str" cm="1">
        <f t="array" ref="G217">_xlfn.XLOOKUP(A217,$A$2:$A$2336,Table2[Heart Issues],"NOT FOUND")</f>
        <v>No</v>
      </c>
      <c r="H217" t="str" cm="1">
        <f t="array" ref="H217">_xlfn.XLOOKUP(A217,$A$2:$A$2336,Table2[Any Transplants],"NOT FOUND")</f>
        <v>No</v>
      </c>
      <c r="I217" t="str" cm="1">
        <f t="array" ref="I217">_xlfn.XLOOKUP(A217,$A$2:$A$2336,Table2[Cancer history],"NOT FOUND")</f>
        <v>No</v>
      </c>
      <c r="J217" t="str">
        <f>_xlfn.XLOOKUP(A217,Table3[customer_no],Table3[month],"NOT FOUND")</f>
        <v>Dec</v>
      </c>
      <c r="K217" s="7">
        <f>_xlfn.XLOOKUP(A217,Table3[customer_no],Table3[year_average],"NOT FOUND")</f>
        <v>1973</v>
      </c>
      <c r="L217" cm="1">
        <f t="array" ref="L217">_xlfn.XLOOKUP(A217,Table3[customer_no],'Hospitalisation Details'!$D$2:$D$2344,"NOT FOUND")</f>
        <v>16</v>
      </c>
      <c r="M217" s="33">
        <f>_xlfn.XLOOKUP(A217,Table3[customer_no],Table3[dd/mm/yy],"NOT FOUND")</f>
        <v>27014</v>
      </c>
      <c r="N217">
        <f>_xlfn.XLOOKUP(A217,Table3[customer_no],Table3[age],"NOT FOUND")</f>
        <v>49</v>
      </c>
      <c r="O217" cm="1">
        <f t="array" ref="O217">_xlfn.XLOOKUP(A217,Table3[customer_no],'Hospitalisation Details'!$E$2:$E$2344,"NOT FOUND")</f>
        <v>0</v>
      </c>
      <c r="P217" t="str">
        <f>_xlfn.XLOOKUP(A217,Table3[customer_no],Table3[hsplt_handled],"NOT FOUND")</f>
        <v>tier - 2</v>
      </c>
      <c r="Q217" t="str">
        <f>_xlfn.XLOOKUP(A217,Table3[customer_no],Table3[city_handled],"NOT FOUND")</f>
        <v>tier - 2</v>
      </c>
      <c r="R217" t="str">
        <f>_xlfn.XLOOKUP(A217,Table3[customer_no],Table3[state_id],"NOT FOUND")</f>
        <v>R1011</v>
      </c>
      <c r="S217" s="34" cm="1">
        <f t="array" ref="S217">_xlfn.XLOOKUP(A217,Table3[customer_no],'Hospitalisation Details'!$F$2:$F$2344,"NOT FOUND")</f>
        <v>35517.19</v>
      </c>
      <c r="T217" t="str">
        <f>_xlfn.XLOOKUP(A217,Table2[Customer ID],Table2[BMI_category],"NOT FOUND")</f>
        <v>Obesity</v>
      </c>
      <c r="U217" s="7">
        <f>_xlfn.XLOOKUP(A217,Table2[Customer ID],Table2[no of surgery],"NOT FOUND")</f>
        <v>2</v>
      </c>
      <c r="V217" t="str">
        <f>_xlfn.XLOOKUP(A217,Table2[Customer ID],Table2[smoker_missing],"NOT FOUND")</f>
        <v>yes</v>
      </c>
      <c r="W217" t="str">
        <f t="shared" si="3"/>
        <v>Diabetes</v>
      </c>
      <c r="X217" s="37">
        <f>SUM(Table5[[#This Row],[Title]:[Diabetes Level]])</f>
        <v>64613.740000000005</v>
      </c>
    </row>
    <row r="218" spans="1:24" x14ac:dyDescent="0.25">
      <c r="A218" t="s">
        <v>2156</v>
      </c>
      <c r="B218" t="str">
        <f>VLOOKUP(A218,'Customer Names'!$A$2:$E$2336,3,FALSE)</f>
        <v>Mr.</v>
      </c>
      <c r="C218" t="str">
        <f>_xlfn.XLOOKUP(A218,$A$2:$A$2336,'Customer Names'!$D$2:$D$2336,"NOT FOUND")</f>
        <v>Alex</v>
      </c>
      <c r="D218" t="str">
        <f>_xlfn.XLOOKUP(A218,$A$2:$A$2336,'Customer Names'!$E$2:$E$2336,"NOT FOUND")</f>
        <v>White</v>
      </c>
      <c r="E218" cm="1">
        <f t="array" ref="E218">_xlfn.XLOOKUP(A218,$A$2:$A$2336,Table2[BMI],"NOT FOUND")</f>
        <v>30.8</v>
      </c>
      <c r="F218" cm="1">
        <f t="array" ref="F218">_xlfn.XLOOKUP(A218,$A$2:$A$2336,Table2[HBA1C],"NOT FOUND")</f>
        <v>5.23</v>
      </c>
      <c r="G218" t="str" cm="1">
        <f t="array" ref="G218">_xlfn.XLOOKUP(A218,$A$2:$A$2336,Table2[Heart Issues],"NOT FOUND")</f>
        <v>yes</v>
      </c>
      <c r="H218" t="str" cm="1">
        <f t="array" ref="H218">_xlfn.XLOOKUP(A218,$A$2:$A$2336,Table2[Any Transplants],"NOT FOUND")</f>
        <v>No</v>
      </c>
      <c r="I218" t="str" cm="1">
        <f t="array" ref="I218">_xlfn.XLOOKUP(A218,$A$2:$A$2336,Table2[Cancer history],"NOT FOUND")</f>
        <v>No</v>
      </c>
      <c r="J218" t="str">
        <f>_xlfn.XLOOKUP(A218,Table3[customer_no],Table3[month],"NOT FOUND")</f>
        <v>Nov</v>
      </c>
      <c r="K218" s="7">
        <f>_xlfn.XLOOKUP(A218,Table3[customer_no],Table3[year_average],"NOT FOUND")</f>
        <v>1988</v>
      </c>
      <c r="L218" cm="1">
        <f t="array" ref="L218">_xlfn.XLOOKUP(A218,Table3[customer_no],'Hospitalisation Details'!$D$2:$D$2344,"NOT FOUND")</f>
        <v>20</v>
      </c>
      <c r="M218" s="33">
        <f>_xlfn.XLOOKUP(A218,Table3[customer_no],Table3[dd/mm/yy],"NOT FOUND")</f>
        <v>32467</v>
      </c>
      <c r="N218">
        <f>_xlfn.XLOOKUP(A218,Table3[customer_no],Table3[age],"NOT FOUND")</f>
        <v>34</v>
      </c>
      <c r="O218" cm="1">
        <f t="array" ref="O218">_xlfn.XLOOKUP(A218,Table3[customer_no],'Hospitalisation Details'!$E$2:$E$2344,"NOT FOUND")</f>
        <v>0</v>
      </c>
      <c r="P218" t="str">
        <f>_xlfn.XLOOKUP(A218,Table3[customer_no],Table3[hsplt_handled],"NOT FOUND")</f>
        <v>tier - 1</v>
      </c>
      <c r="Q218" t="str">
        <f>_xlfn.XLOOKUP(A218,Table3[customer_no],Table3[city_handled],"NOT FOUND")</f>
        <v>tier - 2</v>
      </c>
      <c r="R218" t="str">
        <f>_xlfn.XLOOKUP(A218,Table3[customer_no],Table3[state_id],"NOT FOUND")</f>
        <v>R1011</v>
      </c>
      <c r="S218" s="34" cm="1">
        <f t="array" ref="S218">_xlfn.XLOOKUP(A218,Table3[customer_no],'Hospitalisation Details'!$F$2:$F$2344,"NOT FOUND")</f>
        <v>35491.64</v>
      </c>
      <c r="T218" t="str">
        <f>_xlfn.XLOOKUP(A218,Table2[Customer ID],Table2[BMI_category],"NOT FOUND")</f>
        <v>Obesity</v>
      </c>
      <c r="U218" s="7">
        <f>_xlfn.XLOOKUP(A218,Table2[Customer ID],Table2[no of surgery],"NOT FOUND")</f>
        <v>1</v>
      </c>
      <c r="V218" t="str">
        <f>_xlfn.XLOOKUP(A218,Table2[Customer ID],Table2[smoker_missing],"NOT FOUND")</f>
        <v>yes</v>
      </c>
      <c r="W218" t="str">
        <f t="shared" si="3"/>
        <v>Normal</v>
      </c>
      <c r="X218" s="37">
        <f>SUM(Table5[[#This Row],[Title]:[Diabetes Level]])</f>
        <v>70037.67</v>
      </c>
    </row>
    <row r="219" spans="1:24" x14ac:dyDescent="0.25">
      <c r="A219" t="s">
        <v>2155</v>
      </c>
      <c r="B219" t="str">
        <f>VLOOKUP(A219,'Customer Names'!$A$2:$E$2336,3,FALSE)</f>
        <v>Mr.</v>
      </c>
      <c r="C219" t="str">
        <f>_xlfn.XLOOKUP(A219,$A$2:$A$2336,'Customer Names'!$D$2:$D$2336,"NOT FOUND")</f>
        <v>Kevin</v>
      </c>
      <c r="D219" t="str">
        <f>_xlfn.XLOOKUP(A219,$A$2:$A$2336,'Customer Names'!$E$2:$E$2336,"NOT FOUND")</f>
        <v>Cordaro</v>
      </c>
      <c r="E219" cm="1">
        <f t="array" ref="E219">_xlfn.XLOOKUP(A219,$A$2:$A$2336,Table2[BMI],"NOT FOUND")</f>
        <v>33.69</v>
      </c>
      <c r="F219" cm="1">
        <f t="array" ref="F219">_xlfn.XLOOKUP(A219,$A$2:$A$2336,Table2[HBA1C],"NOT FOUND")</f>
        <v>9.68</v>
      </c>
      <c r="G219" t="str" cm="1">
        <f t="array" ref="G219">_xlfn.XLOOKUP(A219,$A$2:$A$2336,Table2[Heart Issues],"NOT FOUND")</f>
        <v>No</v>
      </c>
      <c r="H219" t="str" cm="1">
        <f t="array" ref="H219">_xlfn.XLOOKUP(A219,$A$2:$A$2336,Table2[Any Transplants],"NOT FOUND")</f>
        <v>No</v>
      </c>
      <c r="I219" t="str" cm="1">
        <f t="array" ref="I219">_xlfn.XLOOKUP(A219,$A$2:$A$2336,Table2[Cancer history],"NOT FOUND")</f>
        <v>No</v>
      </c>
      <c r="J219" t="str">
        <f>_xlfn.XLOOKUP(A219,Table3[customer_no],Table3[month],"NOT FOUND")</f>
        <v>Sep</v>
      </c>
      <c r="K219" s="7">
        <f>_xlfn.XLOOKUP(A219,Table3[customer_no],Table3[year_average],"NOT FOUND")</f>
        <v>1971</v>
      </c>
      <c r="L219" cm="1">
        <f t="array" ref="L219">_xlfn.XLOOKUP(A219,Table3[customer_no],'Hospitalisation Details'!$D$2:$D$2344,"NOT FOUND")</f>
        <v>22</v>
      </c>
      <c r="M219" s="33">
        <f>_xlfn.XLOOKUP(A219,Table3[customer_no],Table3[dd/mm/yy],"NOT FOUND")</f>
        <v>26198</v>
      </c>
      <c r="N219">
        <f>_xlfn.XLOOKUP(A219,Table3[customer_no],Table3[age],"NOT FOUND")</f>
        <v>51</v>
      </c>
      <c r="O219" cm="1">
        <f t="array" ref="O219">_xlfn.XLOOKUP(A219,Table3[customer_no],'Hospitalisation Details'!$E$2:$E$2344,"NOT FOUND")</f>
        <v>0</v>
      </c>
      <c r="P219" t="str">
        <f>_xlfn.XLOOKUP(A219,Table3[customer_no],Table3[hsplt_handled],"NOT FOUND")</f>
        <v>tier - 2</v>
      </c>
      <c r="Q219" t="str">
        <f>_xlfn.XLOOKUP(A219,Table3[customer_no],Table3[city_handled],"NOT FOUND")</f>
        <v>tier - 3</v>
      </c>
      <c r="R219" t="str">
        <f>_xlfn.XLOOKUP(A219,Table3[customer_no],Table3[state_id],"NOT FOUND")</f>
        <v>R1011</v>
      </c>
      <c r="S219" s="34" cm="1">
        <f t="array" ref="S219">_xlfn.XLOOKUP(A219,Table3[customer_no],'Hospitalisation Details'!$F$2:$F$2344,"NOT FOUND")</f>
        <v>35345.730000000003</v>
      </c>
      <c r="T219" t="str">
        <f>_xlfn.XLOOKUP(A219,Table2[Customer ID],Table2[BMI_category],"NOT FOUND")</f>
        <v>Obesity</v>
      </c>
      <c r="U219" s="7">
        <f>_xlfn.XLOOKUP(A219,Table2[Customer ID],Table2[no of surgery],"NOT FOUND")</f>
        <v>0</v>
      </c>
      <c r="V219" t="str">
        <f>_xlfn.XLOOKUP(A219,Table2[Customer ID],Table2[smoker_missing],"NOT FOUND")</f>
        <v>yes</v>
      </c>
      <c r="W219" t="str">
        <f t="shared" si="3"/>
        <v>Diabetes</v>
      </c>
      <c r="X219" s="37">
        <f>SUM(Table5[[#This Row],[Title]:[Diabetes Level]])</f>
        <v>63631.100000000006</v>
      </c>
    </row>
    <row r="220" spans="1:24" x14ac:dyDescent="0.25">
      <c r="A220" t="s">
        <v>2154</v>
      </c>
      <c r="B220" t="str">
        <f>VLOOKUP(A220,'Customer Names'!$A$2:$E$2336,3,FALSE)</f>
        <v>Mr.</v>
      </c>
      <c r="C220" t="str">
        <f>_xlfn.XLOOKUP(A220,$A$2:$A$2336,'Customer Names'!$D$2:$D$2336,"NOT FOUND")</f>
        <v>Gavin M.</v>
      </c>
      <c r="D220" t="str">
        <f>_xlfn.XLOOKUP(A220,$A$2:$A$2336,'Customer Names'!$E$2:$E$2336,"NOT FOUND")</f>
        <v>Hamilton</v>
      </c>
      <c r="E220" cm="1">
        <f t="array" ref="E220">_xlfn.XLOOKUP(A220,$A$2:$A$2336,Table2[BMI],"NOT FOUND")</f>
        <v>42.27</v>
      </c>
      <c r="F220" cm="1">
        <f t="array" ref="F220">_xlfn.XLOOKUP(A220,$A$2:$A$2336,Table2[HBA1C],"NOT FOUND")</f>
        <v>6.05</v>
      </c>
      <c r="G220" t="str" cm="1">
        <f t="array" ref="G220">_xlfn.XLOOKUP(A220,$A$2:$A$2336,Table2[Heart Issues],"NOT FOUND")</f>
        <v>yes</v>
      </c>
      <c r="H220" t="str" cm="1">
        <f t="array" ref="H220">_xlfn.XLOOKUP(A220,$A$2:$A$2336,Table2[Any Transplants],"NOT FOUND")</f>
        <v>No</v>
      </c>
      <c r="I220" t="str" cm="1">
        <f t="array" ref="I220">_xlfn.XLOOKUP(A220,$A$2:$A$2336,Table2[Cancer history],"NOT FOUND")</f>
        <v>No</v>
      </c>
      <c r="J220" t="str">
        <f>_xlfn.XLOOKUP(A220,Table3[customer_no],Table3[month],"NOT FOUND")</f>
        <v>Sep</v>
      </c>
      <c r="K220" s="7">
        <f>_xlfn.XLOOKUP(A220,Table3[customer_no],Table3[year_average],"NOT FOUND")</f>
        <v>1988</v>
      </c>
      <c r="L220" cm="1">
        <f t="array" ref="L220">_xlfn.XLOOKUP(A220,Table3[customer_no],'Hospitalisation Details'!$D$2:$D$2344,"NOT FOUND")</f>
        <v>19</v>
      </c>
      <c r="M220" s="33">
        <f>_xlfn.XLOOKUP(A220,Table3[customer_no],Table3[dd/mm/yy],"NOT FOUND")</f>
        <v>32405</v>
      </c>
      <c r="N220">
        <f>_xlfn.XLOOKUP(A220,Table3[customer_no],Table3[age],"NOT FOUND")</f>
        <v>34</v>
      </c>
      <c r="O220" cm="1">
        <f t="array" ref="O220">_xlfn.XLOOKUP(A220,Table3[customer_no],'Hospitalisation Details'!$E$2:$E$2344,"NOT FOUND")</f>
        <v>3</v>
      </c>
      <c r="P220" t="str">
        <f>_xlfn.XLOOKUP(A220,Table3[customer_no],Table3[hsplt_handled],"NOT FOUND")</f>
        <v>tier - 2</v>
      </c>
      <c r="Q220" t="str">
        <f>_xlfn.XLOOKUP(A220,Table3[customer_no],Table3[city_handled],"NOT FOUND")</f>
        <v>tier - 1</v>
      </c>
      <c r="R220" t="str">
        <f>_xlfn.XLOOKUP(A220,Table3[customer_no],Table3[state_id],"NOT FOUND")</f>
        <v>R1011</v>
      </c>
      <c r="S220" s="34" cm="1">
        <f t="array" ref="S220">_xlfn.XLOOKUP(A220,Table3[customer_no],'Hospitalisation Details'!$F$2:$F$2344,"NOT FOUND")</f>
        <v>35315.96</v>
      </c>
      <c r="T220" t="str">
        <f>_xlfn.XLOOKUP(A220,Table2[Customer ID],Table2[BMI_category],"NOT FOUND")</f>
        <v>Obesity</v>
      </c>
      <c r="U220" s="7">
        <f>_xlfn.XLOOKUP(A220,Table2[Customer ID],Table2[no of surgery],"NOT FOUND")</f>
        <v>1</v>
      </c>
      <c r="V220" t="str">
        <f>_xlfn.XLOOKUP(A220,Table2[Customer ID],Table2[smoker_missing],"NOT FOUND")</f>
        <v>yes</v>
      </c>
      <c r="W220" t="str">
        <f t="shared" si="3"/>
        <v>Prediabetes</v>
      </c>
      <c r="X220" s="37">
        <f>SUM(Table5[[#This Row],[Title]:[Diabetes Level]])</f>
        <v>69814.28</v>
      </c>
    </row>
    <row r="221" spans="1:24" x14ac:dyDescent="0.25">
      <c r="A221" t="s">
        <v>2153</v>
      </c>
      <c r="B221" t="str">
        <f>VLOOKUP(A221,'Customer Names'!$A$2:$E$2336,3,FALSE)</f>
        <v>Mr.</v>
      </c>
      <c r="C221" t="str">
        <f>_xlfn.XLOOKUP(A221,$A$2:$A$2336,'Customer Names'!$D$2:$D$2336,"NOT FOUND")</f>
        <v>Rick E</v>
      </c>
      <c r="D221" t="str">
        <f>_xlfn.XLOOKUP(A221,$A$2:$A$2336,'Customer Names'!$E$2:$E$2336,"NOT FOUND")</f>
        <v>Meyer</v>
      </c>
      <c r="E221" cm="1">
        <f t="array" ref="E221">_xlfn.XLOOKUP(A221,$A$2:$A$2336,Table2[BMI],"NOT FOUND")</f>
        <v>53.25</v>
      </c>
      <c r="F221" cm="1">
        <f t="array" ref="F221">_xlfn.XLOOKUP(A221,$A$2:$A$2336,Table2[HBA1C],"NOT FOUND")</f>
        <v>6.11</v>
      </c>
      <c r="G221" t="str" cm="1">
        <f t="array" ref="G221">_xlfn.XLOOKUP(A221,$A$2:$A$2336,Table2[Heart Issues],"NOT FOUND")</f>
        <v>yes</v>
      </c>
      <c r="H221" t="str" cm="1">
        <f t="array" ref="H221">_xlfn.XLOOKUP(A221,$A$2:$A$2336,Table2[Any Transplants],"NOT FOUND")</f>
        <v>No</v>
      </c>
      <c r="I221" t="str" cm="1">
        <f t="array" ref="I221">_xlfn.XLOOKUP(A221,$A$2:$A$2336,Table2[Cancer history],"NOT FOUND")</f>
        <v>Yes</v>
      </c>
      <c r="J221" t="str">
        <f>_xlfn.XLOOKUP(A221,Table3[customer_no],Table3[month],"NOT FOUND")</f>
        <v>Jul</v>
      </c>
      <c r="K221" s="7">
        <f>_xlfn.XLOOKUP(A221,Table3[customer_no],Table3[year_average],"NOT FOUND")</f>
        <v>1997</v>
      </c>
      <c r="L221" cm="1">
        <f t="array" ref="L221">_xlfn.XLOOKUP(A221,Table3[customer_no],'Hospitalisation Details'!$D$2:$D$2344,"NOT FOUND")</f>
        <v>9</v>
      </c>
      <c r="M221" s="33">
        <f>_xlfn.XLOOKUP(A221,Table3[customer_no],Table3[dd/mm/yy],"NOT FOUND")</f>
        <v>35620</v>
      </c>
      <c r="N221">
        <f>_xlfn.XLOOKUP(A221,Table3[customer_no],Table3[age],"NOT FOUND")</f>
        <v>25</v>
      </c>
      <c r="O221" cm="1">
        <f t="array" ref="O221">_xlfn.XLOOKUP(A221,Table3[customer_no],'Hospitalisation Details'!$E$2:$E$2344,"NOT FOUND")</f>
        <v>0</v>
      </c>
      <c r="P221" t="str">
        <f>_xlfn.XLOOKUP(A221,Table3[customer_no],Table3[hsplt_handled],"NOT FOUND")</f>
        <v>tier - 1</v>
      </c>
      <c r="Q221" t="str">
        <f>_xlfn.XLOOKUP(A221,Table3[customer_no],Table3[city_handled],"NOT FOUND")</f>
        <v>tier - 2</v>
      </c>
      <c r="R221" t="str">
        <f>_xlfn.XLOOKUP(A221,Table3[customer_no],Table3[state_id],"NOT FOUND")</f>
        <v>R1011</v>
      </c>
      <c r="S221" s="34" cm="1">
        <f t="array" ref="S221">_xlfn.XLOOKUP(A221,Table3[customer_no],'Hospitalisation Details'!$F$2:$F$2344,"NOT FOUND")</f>
        <v>35302.089999999997</v>
      </c>
      <c r="T221" t="str">
        <f>_xlfn.XLOOKUP(A221,Table2[Customer ID],Table2[BMI_category],"NOT FOUND")</f>
        <v>Obesity</v>
      </c>
      <c r="U221" s="7">
        <f>_xlfn.XLOOKUP(A221,Table2[Customer ID],Table2[no of surgery],"NOT FOUND")</f>
        <v>1</v>
      </c>
      <c r="V221" t="str">
        <f>_xlfn.XLOOKUP(A221,Table2[Customer ID],Table2[smoker_missing],"NOT FOUND")</f>
        <v>yes</v>
      </c>
      <c r="W221" t="str">
        <f t="shared" si="3"/>
        <v>Prediabetes</v>
      </c>
      <c r="X221" s="37">
        <f>SUM(Table5[[#This Row],[Title]:[Diabetes Level]])</f>
        <v>73013.45</v>
      </c>
    </row>
    <row r="222" spans="1:24" x14ac:dyDescent="0.25">
      <c r="A222" t="s">
        <v>2152</v>
      </c>
      <c r="B222" t="str">
        <f>VLOOKUP(A222,'Customer Names'!$A$2:$E$2336,3,FALSE)</f>
        <v>Ms.</v>
      </c>
      <c r="C222" t="str">
        <f>_xlfn.XLOOKUP(A222,$A$2:$A$2336,'Customer Names'!$D$2:$D$2336,"NOT FOUND")</f>
        <v>Andrea H.</v>
      </c>
      <c r="D222" t="str">
        <f>_xlfn.XLOOKUP(A222,$A$2:$A$2336,'Customer Names'!$E$2:$E$2336,"NOT FOUND")</f>
        <v>Duke</v>
      </c>
      <c r="E222" cm="1">
        <f t="array" ref="E222">_xlfn.XLOOKUP(A222,$A$2:$A$2336,Table2[BMI],"NOT FOUND")</f>
        <v>26.8</v>
      </c>
      <c r="F222" cm="1">
        <f t="array" ref="F222">_xlfn.XLOOKUP(A222,$A$2:$A$2336,Table2[HBA1C],"NOT FOUND")</f>
        <v>10.93</v>
      </c>
      <c r="G222" t="str" cm="1">
        <f t="array" ref="G222">_xlfn.XLOOKUP(A222,$A$2:$A$2336,Table2[Heart Issues],"NOT FOUND")</f>
        <v>yes</v>
      </c>
      <c r="H222" t="str" cm="1">
        <f t="array" ref="H222">_xlfn.XLOOKUP(A222,$A$2:$A$2336,Table2[Any Transplants],"NOT FOUND")</f>
        <v>No</v>
      </c>
      <c r="I222" t="str" cm="1">
        <f t="array" ref="I222">_xlfn.XLOOKUP(A222,$A$2:$A$2336,Table2[Cancer history],"NOT FOUND")</f>
        <v>No</v>
      </c>
      <c r="J222" t="str">
        <f>_xlfn.XLOOKUP(A222,Table3[customer_no],Table3[month],"NOT FOUND")</f>
        <v>Dec</v>
      </c>
      <c r="K222" s="7">
        <f>_xlfn.XLOOKUP(A222,Table3[customer_no],Table3[year_average],"NOT FOUND")</f>
        <v>1967</v>
      </c>
      <c r="L222" cm="1">
        <f t="array" ref="L222">_xlfn.XLOOKUP(A222,Table3[customer_no],'Hospitalisation Details'!$D$2:$D$2344,"NOT FOUND")</f>
        <v>30</v>
      </c>
      <c r="M222" s="33">
        <f>_xlfn.XLOOKUP(A222,Table3[customer_no],Table3[dd/mm/yy],"NOT FOUND")</f>
        <v>24836</v>
      </c>
      <c r="N222">
        <f>_xlfn.XLOOKUP(A222,Table3[customer_no],Table3[age],"NOT FOUND")</f>
        <v>55</v>
      </c>
      <c r="O222" cm="1">
        <f t="array" ref="O222">_xlfn.XLOOKUP(A222,Table3[customer_no],'Hospitalisation Details'!$E$2:$E$2344,"NOT FOUND")</f>
        <v>1</v>
      </c>
      <c r="P222" t="str">
        <f>_xlfn.XLOOKUP(A222,Table3[customer_no],Table3[hsplt_handled],"NOT FOUND")</f>
        <v>tier - 2</v>
      </c>
      <c r="Q222" t="str">
        <f>_xlfn.XLOOKUP(A222,Table3[customer_no],Table3[city_handled],"NOT FOUND")</f>
        <v>tier - 2</v>
      </c>
      <c r="R222" t="str">
        <f>_xlfn.XLOOKUP(A222,Table3[customer_no],Table3[state_id],"NOT FOUND")</f>
        <v>R1011</v>
      </c>
      <c r="S222" s="34" cm="1">
        <f t="array" ref="S222">_xlfn.XLOOKUP(A222,Table3[customer_no],'Hospitalisation Details'!$F$2:$F$2344,"NOT FOUND")</f>
        <v>35160.129999999997</v>
      </c>
      <c r="T222" t="str">
        <f>_xlfn.XLOOKUP(A222,Table2[Customer ID],Table2[BMI_category],"NOT FOUND")</f>
        <v>Overweight</v>
      </c>
      <c r="U222" s="7">
        <f>_xlfn.XLOOKUP(A222,Table2[Customer ID],Table2[no of surgery],"NOT FOUND")</f>
        <v>0</v>
      </c>
      <c r="V222" t="str">
        <f>_xlfn.XLOOKUP(A222,Table2[Customer ID],Table2[smoker_missing],"NOT FOUND")</f>
        <v>No</v>
      </c>
      <c r="W222" t="str">
        <f t="shared" si="3"/>
        <v>Diabetes</v>
      </c>
      <c r="X222" s="37">
        <f>SUM(Table5[[#This Row],[Title]:[Diabetes Level]])</f>
        <v>62086.86</v>
      </c>
    </row>
    <row r="223" spans="1:24" x14ac:dyDescent="0.25">
      <c r="A223" t="s">
        <v>2151</v>
      </c>
      <c r="B223" t="str">
        <f>VLOOKUP(A223,'Customer Names'!$A$2:$E$2336,3,FALSE)</f>
        <v>Mr.</v>
      </c>
      <c r="C223" t="str">
        <f>_xlfn.XLOOKUP(A223,$A$2:$A$2336,'Customer Names'!$D$2:$D$2336,"NOT FOUND")</f>
        <v>Anthony S</v>
      </c>
      <c r="D223" t="str">
        <f>_xlfn.XLOOKUP(A223,$A$2:$A$2336,'Customer Names'!$E$2:$E$2336,"NOT FOUND")</f>
        <v>Malatesta</v>
      </c>
      <c r="E223" cm="1">
        <f t="array" ref="E223">_xlfn.XLOOKUP(A223,$A$2:$A$2336,Table2[BMI],"NOT FOUND")</f>
        <v>28.5</v>
      </c>
      <c r="F223" cm="1">
        <f t="array" ref="F223">_xlfn.XLOOKUP(A223,$A$2:$A$2336,Table2[HBA1C],"NOT FOUND")</f>
        <v>5.12</v>
      </c>
      <c r="G223" t="str" cm="1">
        <f t="array" ref="G223">_xlfn.XLOOKUP(A223,$A$2:$A$2336,Table2[Heart Issues],"NOT FOUND")</f>
        <v>No</v>
      </c>
      <c r="H223" t="str" cm="1">
        <f t="array" ref="H223">_xlfn.XLOOKUP(A223,$A$2:$A$2336,Table2[Any Transplants],"NOT FOUND")</f>
        <v>No</v>
      </c>
      <c r="I223" t="str" cm="1">
        <f t="array" ref="I223">_xlfn.XLOOKUP(A223,$A$2:$A$2336,Table2[Cancer history],"NOT FOUND")</f>
        <v>No</v>
      </c>
      <c r="J223" t="str">
        <f>_xlfn.XLOOKUP(A223,Table3[customer_no],Table3[month],"NOT FOUND")</f>
        <v>Dec</v>
      </c>
      <c r="K223" s="7">
        <f>_xlfn.XLOOKUP(A223,Table3[customer_no],Table3[year_average],"NOT FOUND")</f>
        <v>1998</v>
      </c>
      <c r="L223" cm="1">
        <f t="array" ref="L223">_xlfn.XLOOKUP(A223,Table3[customer_no],'Hospitalisation Details'!$D$2:$D$2344,"NOT FOUND")</f>
        <v>22</v>
      </c>
      <c r="M223" s="33">
        <f>_xlfn.XLOOKUP(A223,Table3[customer_no],Table3[dd/mm/yy],"NOT FOUND")</f>
        <v>36151</v>
      </c>
      <c r="N223">
        <f>_xlfn.XLOOKUP(A223,Table3[customer_no],Table3[age],"NOT FOUND")</f>
        <v>24</v>
      </c>
      <c r="O223" cm="1">
        <f t="array" ref="O223">_xlfn.XLOOKUP(A223,Table3[customer_no],'Hospitalisation Details'!$E$2:$E$2344,"NOT FOUND")</f>
        <v>0</v>
      </c>
      <c r="P223" t="str">
        <f>_xlfn.XLOOKUP(A223,Table3[customer_no],Table3[hsplt_handled],"NOT FOUND")</f>
        <v>tier - 1</v>
      </c>
      <c r="Q223" t="str">
        <f>_xlfn.XLOOKUP(A223,Table3[customer_no],Table3[city_handled],"NOT FOUND")</f>
        <v>tier - 1</v>
      </c>
      <c r="R223" t="str">
        <f>_xlfn.XLOOKUP(A223,Table3[customer_no],Table3[state_id],"NOT FOUND")</f>
        <v>R1016</v>
      </c>
      <c r="S223" s="34" cm="1">
        <f t="array" ref="S223">_xlfn.XLOOKUP(A223,Table3[customer_no],'Hospitalisation Details'!$F$2:$F$2344,"NOT FOUND")</f>
        <v>35147.53</v>
      </c>
      <c r="T223" t="str">
        <f>_xlfn.XLOOKUP(A223,Table2[Customer ID],Table2[BMI_category],"NOT FOUND")</f>
        <v>Overweight</v>
      </c>
      <c r="U223" s="7">
        <f>_xlfn.XLOOKUP(A223,Table2[Customer ID],Table2[no of surgery],"NOT FOUND")</f>
        <v>1</v>
      </c>
      <c r="V223" t="str">
        <f>_xlfn.XLOOKUP(A223,Table2[Customer ID],Table2[smoker_missing],"NOT FOUND")</f>
        <v>yes</v>
      </c>
      <c r="W223" t="str">
        <f t="shared" si="3"/>
        <v>Normal</v>
      </c>
      <c r="X223" s="37">
        <f>SUM(Table5[[#This Row],[Title]:[Diabetes Level]])</f>
        <v>73377.149999999994</v>
      </c>
    </row>
    <row r="224" spans="1:24" x14ac:dyDescent="0.25">
      <c r="A224" t="s">
        <v>2150</v>
      </c>
      <c r="B224" t="str">
        <f>VLOOKUP(A224,'Customer Names'!$A$2:$E$2336,3,FALSE)</f>
        <v>Mr.</v>
      </c>
      <c r="C224" t="str">
        <f>_xlfn.XLOOKUP(A224,$A$2:$A$2336,'Customer Names'!$D$2:$D$2336,"NOT FOUND")</f>
        <v>Erik</v>
      </c>
      <c r="D224" t="str">
        <f>_xlfn.XLOOKUP(A224,$A$2:$A$2336,'Customer Names'!$E$2:$E$2336,"NOT FOUND")</f>
        <v>Hinrichsen</v>
      </c>
      <c r="E224" cm="1">
        <f t="array" ref="E224">_xlfn.XLOOKUP(A224,$A$2:$A$2336,Table2[BMI],"NOT FOUND")</f>
        <v>22.895</v>
      </c>
      <c r="F224" cm="1">
        <f t="array" ref="F224">_xlfn.XLOOKUP(A224,$A$2:$A$2336,Table2[HBA1C],"NOT FOUND")</f>
        <v>5.72</v>
      </c>
      <c r="G224" t="str" cm="1">
        <f t="array" ref="G224">_xlfn.XLOOKUP(A224,$A$2:$A$2336,Table2[Heart Issues],"NOT FOUND")</f>
        <v>No</v>
      </c>
      <c r="H224" t="str" cm="1">
        <f t="array" ref="H224">_xlfn.XLOOKUP(A224,$A$2:$A$2336,Table2[Any Transplants],"NOT FOUND")</f>
        <v>No</v>
      </c>
      <c r="I224" t="str" cm="1">
        <f t="array" ref="I224">_xlfn.XLOOKUP(A224,$A$2:$A$2336,Table2[Cancer history],"NOT FOUND")</f>
        <v>No</v>
      </c>
      <c r="J224" t="str">
        <f>_xlfn.XLOOKUP(A224,Table3[customer_no],Table3[month],"NOT FOUND")</f>
        <v>Jun</v>
      </c>
      <c r="K224" s="7">
        <f>_xlfn.XLOOKUP(A224,Table3[customer_no],Table3[year_average],"NOT FOUND")</f>
        <v>1977</v>
      </c>
      <c r="L224" cm="1">
        <f t="array" ref="L224">_xlfn.XLOOKUP(A224,Table3[customer_no],'Hospitalisation Details'!$D$2:$D$2344,"NOT FOUND")</f>
        <v>29</v>
      </c>
      <c r="M224" s="33">
        <f>_xlfn.XLOOKUP(A224,Table3[customer_no],Table3[dd/mm/yy],"NOT FOUND")</f>
        <v>28305</v>
      </c>
      <c r="N224">
        <f>_xlfn.XLOOKUP(A224,Table3[customer_no],Table3[age],"NOT FOUND")</f>
        <v>45</v>
      </c>
      <c r="O224" cm="1">
        <f t="array" ref="O224">_xlfn.XLOOKUP(A224,Table3[customer_no],'Hospitalisation Details'!$E$2:$E$2344,"NOT FOUND")</f>
        <v>0</v>
      </c>
      <c r="P224" t="str">
        <f>_xlfn.XLOOKUP(A224,Table3[customer_no],Table3[hsplt_handled],"NOT FOUND")</f>
        <v>tier - 1</v>
      </c>
      <c r="Q224" t="str">
        <f>_xlfn.XLOOKUP(A224,Table3[customer_no],Table3[city_handled],"NOT FOUND")</f>
        <v>tier - 1</v>
      </c>
      <c r="R224" t="str">
        <f>_xlfn.XLOOKUP(A224,Table3[customer_no],Table3[state_id],"NOT FOUND")</f>
        <v>R1017</v>
      </c>
      <c r="S224" s="34" cm="1">
        <f t="array" ref="S224">_xlfn.XLOOKUP(A224,Table3[customer_no],'Hospitalisation Details'!$F$2:$F$2344,"NOT FOUND")</f>
        <v>35069.370000000003</v>
      </c>
      <c r="T224" t="str">
        <f>_xlfn.XLOOKUP(A224,Table2[Customer ID],Table2[BMI_category],"NOT FOUND")</f>
        <v>Normal Weight</v>
      </c>
      <c r="U224" s="7">
        <f>_xlfn.XLOOKUP(A224,Table2[Customer ID],Table2[no of surgery],"NOT FOUND")</f>
        <v>0</v>
      </c>
      <c r="V224" t="str">
        <f>_xlfn.XLOOKUP(A224,Table2[Customer ID],Table2[smoker_missing],"NOT FOUND")</f>
        <v>yes</v>
      </c>
      <c r="W224" t="str">
        <f t="shared" si="3"/>
        <v>Prediabetes</v>
      </c>
      <c r="X224" s="37">
        <f>SUM(Table5[[#This Row],[Title]:[Diabetes Level]])</f>
        <v>65453.985000000001</v>
      </c>
    </row>
    <row r="225" spans="1:24" x14ac:dyDescent="0.25">
      <c r="A225" t="s">
        <v>2149</v>
      </c>
      <c r="B225" t="str">
        <f>VLOOKUP(A225,'Customer Names'!$A$2:$E$2336,3,FALSE)</f>
        <v>Ms.</v>
      </c>
      <c r="C225" t="str">
        <f>_xlfn.XLOOKUP(A225,$A$2:$A$2336,'Customer Names'!$D$2:$D$2336,"NOT FOUND")</f>
        <v>Kiley D</v>
      </c>
      <c r="D225" t="str">
        <f>_xlfn.XLOOKUP(A225,$A$2:$A$2336,'Customer Names'!$E$2:$E$2336,"NOT FOUND")</f>
        <v>Lucan</v>
      </c>
      <c r="E225" cm="1">
        <f t="array" ref="E225">_xlfn.XLOOKUP(A225,$A$2:$A$2336,Table2[BMI],"NOT FOUND")</f>
        <v>34.06</v>
      </c>
      <c r="F225" cm="1">
        <f t="array" ref="F225">_xlfn.XLOOKUP(A225,$A$2:$A$2336,Table2[HBA1C],"NOT FOUND")</f>
        <v>11.83</v>
      </c>
      <c r="G225" t="str" cm="1">
        <f t="array" ref="G225">_xlfn.XLOOKUP(A225,$A$2:$A$2336,Table2[Heart Issues],"NOT FOUND")</f>
        <v>yes</v>
      </c>
      <c r="H225" t="str" cm="1">
        <f t="array" ref="H225">_xlfn.XLOOKUP(A225,$A$2:$A$2336,Table2[Any Transplants],"NOT FOUND")</f>
        <v>No</v>
      </c>
      <c r="I225" t="str" cm="1">
        <f t="array" ref="I225">_xlfn.XLOOKUP(A225,$A$2:$A$2336,Table2[Cancer history],"NOT FOUND")</f>
        <v>No</v>
      </c>
      <c r="J225" t="str">
        <f>_xlfn.XLOOKUP(A225,Table3[customer_no],Table3[month],"NOT FOUND")</f>
        <v>Aug</v>
      </c>
      <c r="K225" s="7">
        <f>_xlfn.XLOOKUP(A225,Table3[customer_no],Table3[year_average],"NOT FOUND")</f>
        <v>1975</v>
      </c>
      <c r="L225" cm="1">
        <f t="array" ref="L225">_xlfn.XLOOKUP(A225,Table3[customer_no],'Hospitalisation Details'!$D$2:$D$2344,"NOT FOUND")</f>
        <v>29</v>
      </c>
      <c r="M225" s="33">
        <f>_xlfn.XLOOKUP(A225,Table3[customer_no],Table3[dd/mm/yy],"NOT FOUND")</f>
        <v>27635</v>
      </c>
      <c r="N225">
        <f>_xlfn.XLOOKUP(A225,Table3[customer_no],Table3[age],"NOT FOUND")</f>
        <v>47</v>
      </c>
      <c r="O225" cm="1">
        <f t="array" ref="O225">_xlfn.XLOOKUP(A225,Table3[customer_no],'Hospitalisation Details'!$E$2:$E$2344,"NOT FOUND")</f>
        <v>1</v>
      </c>
      <c r="P225" t="str">
        <f>_xlfn.XLOOKUP(A225,Table3[customer_no],Table3[hsplt_handled],"NOT FOUND")</f>
        <v>tier - 2</v>
      </c>
      <c r="Q225" t="str">
        <f>_xlfn.XLOOKUP(A225,Table3[customer_no],Table3[city_handled],"NOT FOUND")</f>
        <v>tier - 1</v>
      </c>
      <c r="R225" t="str">
        <f>_xlfn.XLOOKUP(A225,Table3[customer_no],Table3[state_id],"NOT FOUND")</f>
        <v>R1011</v>
      </c>
      <c r="S225" s="34" cm="1">
        <f t="array" ref="S225">_xlfn.XLOOKUP(A225,Table3[customer_no],'Hospitalisation Details'!$F$2:$F$2344,"NOT FOUND")</f>
        <v>35050.620000000003</v>
      </c>
      <c r="T225" t="str">
        <f>_xlfn.XLOOKUP(A225,Table2[Customer ID],Table2[BMI_category],"NOT FOUND")</f>
        <v>Obesity</v>
      </c>
      <c r="U225" s="7">
        <f>_xlfn.XLOOKUP(A225,Table2[Customer ID],Table2[no of surgery],"NOT FOUND")</f>
        <v>1</v>
      </c>
      <c r="V225" t="str">
        <f>_xlfn.XLOOKUP(A225,Table2[Customer ID],Table2[smoker_missing],"NOT FOUND")</f>
        <v>yes</v>
      </c>
      <c r="W225" t="str">
        <f t="shared" si="3"/>
        <v>Diabetes</v>
      </c>
      <c r="X225" s="37">
        <f>SUM(Table5[[#This Row],[Title]:[Diabetes Level]])</f>
        <v>64784.51</v>
      </c>
    </row>
    <row r="226" spans="1:24" x14ac:dyDescent="0.25">
      <c r="A226" t="s">
        <v>2148</v>
      </c>
      <c r="B226" t="str">
        <f>VLOOKUP(A226,'Customer Names'!$A$2:$E$2336,3,FALSE)</f>
        <v>Ms.</v>
      </c>
      <c r="C226" t="str">
        <f>_xlfn.XLOOKUP(A226,$A$2:$A$2336,'Customer Names'!$D$2:$D$2336,"NOT FOUND")</f>
        <v>Jennifer</v>
      </c>
      <c r="D226" t="str">
        <f>_xlfn.XLOOKUP(A226,$A$2:$A$2336,'Customer Names'!$E$2:$E$2336,"NOT FOUND")</f>
        <v>Koch</v>
      </c>
      <c r="E226" cm="1">
        <f t="array" ref="E226">_xlfn.XLOOKUP(A226,$A$2:$A$2336,Table2[BMI],"NOT FOUND")</f>
        <v>36.409999999999997</v>
      </c>
      <c r="F226" cm="1">
        <f t="array" ref="F226">_xlfn.XLOOKUP(A226,$A$2:$A$2336,Table2[HBA1C],"NOT FOUND")</f>
        <v>4.55</v>
      </c>
      <c r="G226" t="str" cm="1">
        <f t="array" ref="G226">_xlfn.XLOOKUP(A226,$A$2:$A$2336,Table2[Heart Issues],"NOT FOUND")</f>
        <v>No</v>
      </c>
      <c r="H226" t="str" cm="1">
        <f t="array" ref="H226">_xlfn.XLOOKUP(A226,$A$2:$A$2336,Table2[Any Transplants],"NOT FOUND")</f>
        <v>No</v>
      </c>
      <c r="I226" t="str" cm="1">
        <f t="array" ref="I226">_xlfn.XLOOKUP(A226,$A$2:$A$2336,Table2[Cancer history],"NOT FOUND")</f>
        <v>No</v>
      </c>
      <c r="J226" t="str">
        <f>_xlfn.XLOOKUP(A226,Table3[customer_no],Table3[month],"NOT FOUND")</f>
        <v>Jul</v>
      </c>
      <c r="K226" s="7">
        <f>_xlfn.XLOOKUP(A226,Table3[customer_no],Table3[year_average],"NOT FOUND")</f>
        <v>1982</v>
      </c>
      <c r="L226" cm="1">
        <f t="array" ref="L226">_xlfn.XLOOKUP(A226,Table3[customer_no],'Hospitalisation Details'!$D$2:$D$2344,"NOT FOUND")</f>
        <v>5</v>
      </c>
      <c r="M226" s="33">
        <f>_xlfn.XLOOKUP(A226,Table3[customer_no],Table3[dd/mm/yy],"NOT FOUND")</f>
        <v>30137</v>
      </c>
      <c r="N226">
        <f>_xlfn.XLOOKUP(A226,Table3[customer_no],Table3[age],"NOT FOUND")</f>
        <v>40</v>
      </c>
      <c r="O226" cm="1">
        <f t="array" ref="O226">_xlfn.XLOOKUP(A226,Table3[customer_no],'Hospitalisation Details'!$E$2:$E$2344,"NOT FOUND")</f>
        <v>3</v>
      </c>
      <c r="P226" t="str">
        <f>_xlfn.XLOOKUP(A226,Table3[customer_no],Table3[hsplt_handled],"NOT FOUND")</f>
        <v>tier - 2</v>
      </c>
      <c r="Q226" t="str">
        <f>_xlfn.XLOOKUP(A226,Table3[customer_no],Table3[city_handled],"NOT FOUND")</f>
        <v>tier - 3</v>
      </c>
      <c r="R226" t="str">
        <f>_xlfn.XLOOKUP(A226,Table3[customer_no],Table3[state_id],"NOT FOUND")</f>
        <v>R1011</v>
      </c>
      <c r="S226" s="34" cm="1">
        <f t="array" ref="S226">_xlfn.XLOOKUP(A226,Table3[customer_no],'Hospitalisation Details'!$F$2:$F$2344,"NOT FOUND")</f>
        <v>35000.730000000003</v>
      </c>
      <c r="T226" t="str">
        <f>_xlfn.XLOOKUP(A226,Table2[Customer ID],Table2[BMI_category],"NOT FOUND")</f>
        <v>Obesity</v>
      </c>
      <c r="U226" s="7">
        <f>_xlfn.XLOOKUP(A226,Table2[Customer ID],Table2[no of surgery],"NOT FOUND")</f>
        <v>0</v>
      </c>
      <c r="V226" t="str">
        <f>_xlfn.XLOOKUP(A226,Table2[Customer ID],Table2[smoker_missing],"NOT FOUND")</f>
        <v>yes</v>
      </c>
      <c r="W226" t="str">
        <f t="shared" si="3"/>
        <v>Normal</v>
      </c>
      <c r="X226" s="37">
        <f>SUM(Table5[[#This Row],[Title]:[Diabetes Level]])</f>
        <v>67208.69</v>
      </c>
    </row>
    <row r="227" spans="1:24" x14ac:dyDescent="0.25">
      <c r="A227" t="s">
        <v>2147</v>
      </c>
      <c r="B227" t="str">
        <f>VLOOKUP(A227,'Customer Names'!$A$2:$E$2336,3,FALSE)</f>
        <v>Mr.</v>
      </c>
      <c r="C227" t="str">
        <f>_xlfn.XLOOKUP(A227,$A$2:$A$2336,'Customer Names'!$D$2:$D$2336,"NOT FOUND")</f>
        <v>Chris</v>
      </c>
      <c r="D227" t="str">
        <f>_xlfn.XLOOKUP(A227,$A$2:$A$2336,'Customer Names'!$E$2:$E$2336,"NOT FOUND")</f>
        <v>Smith</v>
      </c>
      <c r="E227" cm="1">
        <f t="array" ref="E227">_xlfn.XLOOKUP(A227,$A$2:$A$2336,Table2[BMI],"NOT FOUND")</f>
        <v>52.3</v>
      </c>
      <c r="F227" cm="1">
        <f t="array" ref="F227">_xlfn.XLOOKUP(A227,$A$2:$A$2336,Table2[HBA1C],"NOT FOUND")</f>
        <v>4.87</v>
      </c>
      <c r="G227" t="str" cm="1">
        <f t="array" ref="G227">_xlfn.XLOOKUP(A227,$A$2:$A$2336,Table2[Heart Issues],"NOT FOUND")</f>
        <v>yes</v>
      </c>
      <c r="H227" t="str" cm="1">
        <f t="array" ref="H227">_xlfn.XLOOKUP(A227,$A$2:$A$2336,Table2[Any Transplants],"NOT FOUND")</f>
        <v>No</v>
      </c>
      <c r="I227" t="str" cm="1">
        <f t="array" ref="I227">_xlfn.XLOOKUP(A227,$A$2:$A$2336,Table2[Cancer history],"NOT FOUND")</f>
        <v>Yes</v>
      </c>
      <c r="J227" t="str">
        <f>_xlfn.XLOOKUP(A227,Table3[customer_no],Table3[month],"NOT FOUND")</f>
        <v>Aug</v>
      </c>
      <c r="K227" s="7">
        <f>_xlfn.XLOOKUP(A227,Table3[customer_no],Table3[year_average],"NOT FOUND")</f>
        <v>1997</v>
      </c>
      <c r="L227" cm="1">
        <f t="array" ref="L227">_xlfn.XLOOKUP(A227,Table3[customer_no],'Hospitalisation Details'!$D$2:$D$2344,"NOT FOUND")</f>
        <v>22</v>
      </c>
      <c r="M227" s="33">
        <f>_xlfn.XLOOKUP(A227,Table3[customer_no],Table3[dd/mm/yy],"NOT FOUND")</f>
        <v>35664</v>
      </c>
      <c r="N227">
        <f>_xlfn.XLOOKUP(A227,Table3[customer_no],Table3[age],"NOT FOUND")</f>
        <v>25</v>
      </c>
      <c r="O227" cm="1">
        <f t="array" ref="O227">_xlfn.XLOOKUP(A227,Table3[customer_no],'Hospitalisation Details'!$E$2:$E$2344,"NOT FOUND")</f>
        <v>0</v>
      </c>
      <c r="P227" t="str">
        <f>_xlfn.XLOOKUP(A227,Table3[customer_no],Table3[hsplt_handled],"NOT FOUND")</f>
        <v>tier - 2</v>
      </c>
      <c r="Q227" t="str">
        <f>_xlfn.XLOOKUP(A227,Table3[customer_no],Table3[city_handled],"NOT FOUND")</f>
        <v>tier - 2</v>
      </c>
      <c r="R227" t="str">
        <f>_xlfn.XLOOKUP(A227,Table3[customer_no],Table3[state_id],"NOT FOUND")</f>
        <v>R1011</v>
      </c>
      <c r="S227" s="34" cm="1">
        <f t="array" ref="S227">_xlfn.XLOOKUP(A227,Table3[customer_no],'Hospitalisation Details'!$F$2:$F$2344,"NOT FOUND")</f>
        <v>34979.86</v>
      </c>
      <c r="T227" t="str">
        <f>_xlfn.XLOOKUP(A227,Table2[Customer ID],Table2[BMI_category],"NOT FOUND")</f>
        <v>Obesity</v>
      </c>
      <c r="U227" s="7">
        <f>_xlfn.XLOOKUP(A227,Table2[Customer ID],Table2[no of surgery],"NOT FOUND")</f>
        <v>1</v>
      </c>
      <c r="V227" t="str">
        <f>_xlfn.XLOOKUP(A227,Table2[Customer ID],Table2[smoker_missing],"NOT FOUND")</f>
        <v>yes</v>
      </c>
      <c r="W227" t="str">
        <f t="shared" si="3"/>
        <v>Normal</v>
      </c>
      <c r="X227" s="37">
        <f>SUM(Table5[[#This Row],[Title]:[Diabetes Level]])</f>
        <v>72746.03</v>
      </c>
    </row>
    <row r="228" spans="1:24" x14ac:dyDescent="0.25">
      <c r="A228" t="s">
        <v>2146</v>
      </c>
      <c r="B228" t="str">
        <f>VLOOKUP(A228,'Customer Names'!$A$2:$E$2336,3,FALSE)</f>
        <v>Ms.</v>
      </c>
      <c r="C228" t="str">
        <f>_xlfn.XLOOKUP(A228,$A$2:$A$2336,'Customer Names'!$D$2:$D$2336,"NOT FOUND")</f>
        <v>Marian M.</v>
      </c>
      <c r="D228" t="str">
        <f>_xlfn.XLOOKUP(A228,$A$2:$A$2336,'Customer Names'!$E$2:$E$2336,"NOT FOUND")</f>
        <v>O'Connor</v>
      </c>
      <c r="E228" cm="1">
        <f t="array" ref="E228">_xlfn.XLOOKUP(A228,$A$2:$A$2336,Table2[BMI],"NOT FOUND")</f>
        <v>52.66</v>
      </c>
      <c r="F228" cm="1">
        <f t="array" ref="F228">_xlfn.XLOOKUP(A228,$A$2:$A$2336,Table2[HBA1C],"NOT FOUND")</f>
        <v>4.45</v>
      </c>
      <c r="G228" t="str" cm="1">
        <f t="array" ref="G228">_xlfn.XLOOKUP(A228,$A$2:$A$2336,Table2[Heart Issues],"NOT FOUND")</f>
        <v>No</v>
      </c>
      <c r="H228" t="str" cm="1">
        <f t="array" ref="H228">_xlfn.XLOOKUP(A228,$A$2:$A$2336,Table2[Any Transplants],"NOT FOUND")</f>
        <v>No</v>
      </c>
      <c r="I228" t="str" cm="1">
        <f t="array" ref="I228">_xlfn.XLOOKUP(A228,$A$2:$A$2336,Table2[Cancer history],"NOT FOUND")</f>
        <v>No</v>
      </c>
      <c r="J228" t="str">
        <f>_xlfn.XLOOKUP(A228,Table3[customer_no],Table3[month],"NOT FOUND")</f>
        <v>Aug</v>
      </c>
      <c r="K228" s="7">
        <f>_xlfn.XLOOKUP(A228,Table3[customer_no],Table3[year_average],"NOT FOUND")</f>
        <v>1998</v>
      </c>
      <c r="L228" cm="1">
        <f t="array" ref="L228">_xlfn.XLOOKUP(A228,Table3[customer_no],'Hospitalisation Details'!$D$2:$D$2344,"NOT FOUND")</f>
        <v>22</v>
      </c>
      <c r="M228" s="33">
        <f>_xlfn.XLOOKUP(A228,Table3[customer_no],Table3[dd/mm/yy],"NOT FOUND")</f>
        <v>36029</v>
      </c>
      <c r="N228">
        <f>_xlfn.XLOOKUP(A228,Table3[customer_no],Table3[age],"NOT FOUND")</f>
        <v>24</v>
      </c>
      <c r="O228" cm="1">
        <f t="array" ref="O228">_xlfn.XLOOKUP(A228,Table3[customer_no],'Hospitalisation Details'!$E$2:$E$2344,"NOT FOUND")</f>
        <v>0</v>
      </c>
      <c r="P228" t="str">
        <f>_xlfn.XLOOKUP(A228,Table3[customer_no],Table3[hsplt_handled],"NOT FOUND")</f>
        <v>tier - 2</v>
      </c>
      <c r="Q228" t="str">
        <f>_xlfn.XLOOKUP(A228,Table3[customer_no],Table3[city_handled],"NOT FOUND")</f>
        <v>tier - 1</v>
      </c>
      <c r="R228" t="str">
        <f>_xlfn.XLOOKUP(A228,Table3[customer_no],Table3[state_id],"NOT FOUND")</f>
        <v>R1011</v>
      </c>
      <c r="S228" s="34" cm="1">
        <f t="array" ref="S228">_xlfn.XLOOKUP(A228,Table3[customer_no],'Hospitalisation Details'!$F$2:$F$2344,"NOT FOUND")</f>
        <v>34976.42</v>
      </c>
      <c r="T228" t="str">
        <f>_xlfn.XLOOKUP(A228,Table2[Customer ID],Table2[BMI_category],"NOT FOUND")</f>
        <v>Obesity</v>
      </c>
      <c r="U228" s="7">
        <f>_xlfn.XLOOKUP(A228,Table2[Customer ID],Table2[no of surgery],"NOT FOUND")</f>
        <v>1</v>
      </c>
      <c r="V228" t="str">
        <f>_xlfn.XLOOKUP(A228,Table2[Customer ID],Table2[smoker_missing],"NOT FOUND")</f>
        <v>yes</v>
      </c>
      <c r="W228" t="str">
        <f t="shared" si="3"/>
        <v>Normal</v>
      </c>
      <c r="X228" s="37">
        <f>SUM(Table5[[#This Row],[Title]:[Diabetes Level]])</f>
        <v>73107.53</v>
      </c>
    </row>
    <row r="229" spans="1:24" x14ac:dyDescent="0.25">
      <c r="A229" t="s">
        <v>2145</v>
      </c>
      <c r="B229" t="str">
        <f>VLOOKUP(A229,'Customer Names'!$A$2:$E$2336,3,FALSE)</f>
        <v>Mr.</v>
      </c>
      <c r="C229" t="str">
        <f>_xlfn.XLOOKUP(A229,$A$2:$A$2336,'Customer Names'!$D$2:$D$2336,"NOT FOUND")</f>
        <v>Jeremy</v>
      </c>
      <c r="D229" t="str">
        <f>_xlfn.XLOOKUP(A229,$A$2:$A$2336,'Customer Names'!$E$2:$E$2336,"NOT FOUND")</f>
        <v>Kampwerth</v>
      </c>
      <c r="E229" cm="1">
        <f t="array" ref="E229">_xlfn.XLOOKUP(A229,$A$2:$A$2336,Table2[BMI],"NOT FOUND")</f>
        <v>29.57</v>
      </c>
      <c r="F229" cm="1">
        <f t="array" ref="F229">_xlfn.XLOOKUP(A229,$A$2:$A$2336,Table2[HBA1C],"NOT FOUND")</f>
        <v>9.42</v>
      </c>
      <c r="G229" t="str" cm="1">
        <f t="array" ref="G229">_xlfn.XLOOKUP(A229,$A$2:$A$2336,Table2[Heart Issues],"NOT FOUND")</f>
        <v>yes</v>
      </c>
      <c r="H229" t="str" cm="1">
        <f t="array" ref="H229">_xlfn.XLOOKUP(A229,$A$2:$A$2336,Table2[Any Transplants],"NOT FOUND")</f>
        <v>No</v>
      </c>
      <c r="I229" t="str" cm="1">
        <f t="array" ref="I229">_xlfn.XLOOKUP(A229,$A$2:$A$2336,Table2[Cancer history],"NOT FOUND")</f>
        <v>No</v>
      </c>
      <c r="J229" t="str">
        <f>_xlfn.XLOOKUP(A229,Table3[customer_no],Table3[month],"NOT FOUND")</f>
        <v>Oct</v>
      </c>
      <c r="K229" s="7">
        <f>_xlfn.XLOOKUP(A229,Table3[customer_no],Table3[year_average],"NOT FOUND")</f>
        <v>1967</v>
      </c>
      <c r="L229" cm="1">
        <f t="array" ref="L229">_xlfn.XLOOKUP(A229,Table3[customer_no],'Hospitalisation Details'!$D$2:$D$2344,"NOT FOUND")</f>
        <v>7</v>
      </c>
      <c r="M229" s="33">
        <f>_xlfn.XLOOKUP(A229,Table3[customer_no],Table3[dd/mm/yy],"NOT FOUND")</f>
        <v>24752</v>
      </c>
      <c r="N229">
        <f>_xlfn.XLOOKUP(A229,Table3[customer_no],Table3[age],"NOT FOUND")</f>
        <v>55</v>
      </c>
      <c r="O229" cm="1">
        <f t="array" ref="O229">_xlfn.XLOOKUP(A229,Table3[customer_no],'Hospitalisation Details'!$E$2:$E$2344,"NOT FOUND")</f>
        <v>0</v>
      </c>
      <c r="P229" t="str">
        <f>_xlfn.XLOOKUP(A229,Table3[customer_no],Table3[hsplt_handled],"NOT FOUND")</f>
        <v>tier - 2</v>
      </c>
      <c r="Q229" t="str">
        <f>_xlfn.XLOOKUP(A229,Table3[customer_no],Table3[city_handled],"NOT FOUND")</f>
        <v>tier - 2</v>
      </c>
      <c r="R229" t="str">
        <f>_xlfn.XLOOKUP(A229,Table3[customer_no],Table3[state_id],"NOT FOUND")</f>
        <v>R1011</v>
      </c>
      <c r="S229" s="34" cm="1">
        <f t="array" ref="S229">_xlfn.XLOOKUP(A229,Table3[customer_no],'Hospitalisation Details'!$F$2:$F$2344,"NOT FOUND")</f>
        <v>34975.68</v>
      </c>
      <c r="T229" t="str">
        <f>_xlfn.XLOOKUP(A229,Table2[Customer ID],Table2[BMI_category],"NOT FOUND")</f>
        <v>Overweight</v>
      </c>
      <c r="U229" s="7">
        <f>_xlfn.XLOOKUP(A229,Table2[Customer ID],Table2[no of surgery],"NOT FOUND")</f>
        <v>0</v>
      </c>
      <c r="V229" t="str">
        <f>_xlfn.XLOOKUP(A229,Table2[Customer ID],Table2[smoker_missing],"NOT FOUND")</f>
        <v>yes</v>
      </c>
      <c r="W229" t="str">
        <f t="shared" si="3"/>
        <v>Diabetes</v>
      </c>
      <c r="X229" s="37">
        <f>SUM(Table5[[#This Row],[Title]:[Diabetes Level]])</f>
        <v>61795.67</v>
      </c>
    </row>
    <row r="230" spans="1:24" x14ac:dyDescent="0.25">
      <c r="A230" t="s">
        <v>2144</v>
      </c>
      <c r="B230" t="str">
        <f>VLOOKUP(A230,'Customer Names'!$A$2:$E$2336,3,FALSE)</f>
        <v>Ms.</v>
      </c>
      <c r="C230" t="str">
        <f>_xlfn.XLOOKUP(A230,$A$2:$A$2336,'Customer Names'!$D$2:$D$2336,"NOT FOUND")</f>
        <v>Allison H</v>
      </c>
      <c r="D230" t="str">
        <f>_xlfn.XLOOKUP(A230,$A$2:$A$2336,'Customer Names'!$E$2:$E$2336,"NOT FOUND")</f>
        <v>Federoff</v>
      </c>
      <c r="E230" cm="1">
        <f t="array" ref="E230">_xlfn.XLOOKUP(A230,$A$2:$A$2336,Table2[BMI],"NOT FOUND")</f>
        <v>36.99</v>
      </c>
      <c r="F230" cm="1">
        <f t="array" ref="F230">_xlfn.XLOOKUP(A230,$A$2:$A$2336,Table2[HBA1C],"NOT FOUND")</f>
        <v>5.37</v>
      </c>
      <c r="G230" t="str" cm="1">
        <f t="array" ref="G230">_xlfn.XLOOKUP(A230,$A$2:$A$2336,Table2[Heart Issues],"NOT FOUND")</f>
        <v>yes</v>
      </c>
      <c r="H230" t="str" cm="1">
        <f t="array" ref="H230">_xlfn.XLOOKUP(A230,$A$2:$A$2336,Table2[Any Transplants],"NOT FOUND")</f>
        <v>No</v>
      </c>
      <c r="I230" t="str" cm="1">
        <f t="array" ref="I230">_xlfn.XLOOKUP(A230,$A$2:$A$2336,Table2[Cancer history],"NOT FOUND")</f>
        <v>Yes</v>
      </c>
      <c r="J230" t="str">
        <f>_xlfn.XLOOKUP(A230,Table3[customer_no],Table3[month],"NOT FOUND")</f>
        <v>Jul</v>
      </c>
      <c r="K230" s="7">
        <f>_xlfn.XLOOKUP(A230,Table3[customer_no],Table3[year_average],"NOT FOUND")</f>
        <v>1983</v>
      </c>
      <c r="L230" cm="1">
        <f t="array" ref="L230">_xlfn.XLOOKUP(A230,Table3[customer_no],'Hospitalisation Details'!$D$2:$D$2344,"NOT FOUND")</f>
        <v>29</v>
      </c>
      <c r="M230" s="33">
        <f>_xlfn.XLOOKUP(A230,Table3[customer_no],Table3[dd/mm/yy],"NOT FOUND")</f>
        <v>30526</v>
      </c>
      <c r="N230">
        <f>_xlfn.XLOOKUP(A230,Table3[customer_no],Table3[age],"NOT FOUND")</f>
        <v>39</v>
      </c>
      <c r="O230" cm="1">
        <f t="array" ref="O230">_xlfn.XLOOKUP(A230,Table3[customer_no],'Hospitalisation Details'!$E$2:$E$2344,"NOT FOUND")</f>
        <v>3</v>
      </c>
      <c r="P230" t="str">
        <f>_xlfn.XLOOKUP(A230,Table3[customer_no],Table3[hsplt_handled],"NOT FOUND")</f>
        <v>tier - 2</v>
      </c>
      <c r="Q230" t="str">
        <f>_xlfn.XLOOKUP(A230,Table3[customer_no],Table3[city_handled],"NOT FOUND")</f>
        <v>tier - 3</v>
      </c>
      <c r="R230" t="str">
        <f>_xlfn.XLOOKUP(A230,Table3[customer_no],Table3[state_id],"NOT FOUND")</f>
        <v>R1011</v>
      </c>
      <c r="S230" s="34" cm="1">
        <f t="array" ref="S230">_xlfn.XLOOKUP(A230,Table3[customer_no],'Hospitalisation Details'!$F$2:$F$2344,"NOT FOUND")</f>
        <v>34940.61</v>
      </c>
      <c r="T230" t="str">
        <f>_xlfn.XLOOKUP(A230,Table2[Customer ID],Table2[BMI_category],"NOT FOUND")</f>
        <v>Obesity</v>
      </c>
      <c r="U230" s="7">
        <f>_xlfn.XLOOKUP(A230,Table2[Customer ID],Table2[no of surgery],"NOT FOUND")</f>
        <v>1</v>
      </c>
      <c r="V230" t="str">
        <f>_xlfn.XLOOKUP(A230,Table2[Customer ID],Table2[smoker_missing],"NOT FOUND")</f>
        <v>yes</v>
      </c>
      <c r="W230" t="str">
        <f t="shared" si="3"/>
        <v>Normal</v>
      </c>
      <c r="X230" s="37">
        <f>SUM(Table5[[#This Row],[Title]:[Diabetes Level]])</f>
        <v>67563.97</v>
      </c>
    </row>
    <row r="231" spans="1:24" x14ac:dyDescent="0.25">
      <c r="A231" t="s">
        <v>2143</v>
      </c>
      <c r="B231" t="str">
        <f>VLOOKUP(A231,'Customer Names'!$A$2:$E$2336,3,FALSE)</f>
        <v>Ms.</v>
      </c>
      <c r="C231" t="str">
        <f>_xlfn.XLOOKUP(A231,$A$2:$A$2336,'Customer Names'!$D$2:$D$2336,"NOT FOUND")</f>
        <v>Elizabeth</v>
      </c>
      <c r="D231" t="str">
        <f>_xlfn.XLOOKUP(A231,$A$2:$A$2336,'Customer Names'!$E$2:$E$2336,"NOT FOUND")</f>
        <v>Goya</v>
      </c>
      <c r="E231" cm="1">
        <f t="array" ref="E231">_xlfn.XLOOKUP(A231,$A$2:$A$2336,Table2[BMI],"NOT FOUND")</f>
        <v>31.4</v>
      </c>
      <c r="F231" cm="1">
        <f t="array" ref="F231">_xlfn.XLOOKUP(A231,$A$2:$A$2336,Table2[HBA1C],"NOT FOUND")</f>
        <v>4.5999999999999996</v>
      </c>
      <c r="G231" t="str" cm="1">
        <f t="array" ref="G231">_xlfn.XLOOKUP(A231,$A$2:$A$2336,Table2[Heart Issues],"NOT FOUND")</f>
        <v>yes</v>
      </c>
      <c r="H231" t="str" cm="1">
        <f t="array" ref="H231">_xlfn.XLOOKUP(A231,$A$2:$A$2336,Table2[Any Transplants],"NOT FOUND")</f>
        <v>No</v>
      </c>
      <c r="I231" t="str" cm="1">
        <f t="array" ref="I231">_xlfn.XLOOKUP(A231,$A$2:$A$2336,Table2[Cancer history],"NOT FOUND")</f>
        <v>No</v>
      </c>
      <c r="J231" t="str">
        <f>_xlfn.XLOOKUP(A231,Table3[customer_no],Table3[month],"NOT FOUND")</f>
        <v>Oct</v>
      </c>
      <c r="K231" s="7">
        <f>_xlfn.XLOOKUP(A231,Table3[customer_no],Table3[year_average],"NOT FOUND")</f>
        <v>1995</v>
      </c>
      <c r="L231" cm="1">
        <f t="array" ref="L231">_xlfn.XLOOKUP(A231,Table3[customer_no],'Hospitalisation Details'!$D$2:$D$2344,"NOT FOUND")</f>
        <v>17</v>
      </c>
      <c r="M231" s="33">
        <f>_xlfn.XLOOKUP(A231,Table3[customer_no],Table3[dd/mm/yy],"NOT FOUND")</f>
        <v>34989</v>
      </c>
      <c r="N231">
        <f>_xlfn.XLOOKUP(A231,Table3[customer_no],Table3[age],"NOT FOUND")</f>
        <v>27</v>
      </c>
      <c r="O231" cm="1">
        <f t="array" ref="O231">_xlfn.XLOOKUP(A231,Table3[customer_no],'Hospitalisation Details'!$E$2:$E$2344,"NOT FOUND")</f>
        <v>0</v>
      </c>
      <c r="P231" t="str">
        <f>_xlfn.XLOOKUP(A231,Table3[customer_no],Table3[hsplt_handled],"NOT FOUND")</f>
        <v>tier - 2</v>
      </c>
      <c r="Q231" t="str">
        <f>_xlfn.XLOOKUP(A231,Table3[customer_no],Table3[city_handled],"NOT FOUND")</f>
        <v>tier - 3</v>
      </c>
      <c r="R231" t="str">
        <f>_xlfn.XLOOKUP(A231,Table3[customer_no],Table3[state_id],"NOT FOUND")</f>
        <v>R1011</v>
      </c>
      <c r="S231" s="34" cm="1">
        <f t="array" ref="S231">_xlfn.XLOOKUP(A231,Table3[customer_no],'Hospitalisation Details'!$F$2:$F$2344,"NOT FOUND")</f>
        <v>34838.870000000003</v>
      </c>
      <c r="T231" t="str">
        <f>_xlfn.XLOOKUP(A231,Table2[Customer ID],Table2[BMI_category],"NOT FOUND")</f>
        <v>Obesity</v>
      </c>
      <c r="U231" s="7">
        <f>_xlfn.XLOOKUP(A231,Table2[Customer ID],Table2[no of surgery],"NOT FOUND")</f>
        <v>1</v>
      </c>
      <c r="V231" t="str">
        <f>_xlfn.XLOOKUP(A231,Table2[Customer ID],Table2[smoker_missing],"NOT FOUND")</f>
        <v>yes</v>
      </c>
      <c r="W231" t="str">
        <f t="shared" si="3"/>
        <v>Normal</v>
      </c>
      <c r="X231" s="37">
        <f>SUM(Table5[[#This Row],[Title]:[Diabetes Level]])</f>
        <v>71903.87</v>
      </c>
    </row>
    <row r="232" spans="1:24" x14ac:dyDescent="0.25">
      <c r="A232" t="s">
        <v>2142</v>
      </c>
      <c r="B232" t="str">
        <f>VLOOKUP(A232,'Customer Names'!$A$2:$E$2336,3,FALSE)</f>
        <v>Mr.</v>
      </c>
      <c r="C232" t="str">
        <f>_xlfn.XLOOKUP(A232,$A$2:$A$2336,'Customer Names'!$D$2:$D$2336,"NOT FOUND")</f>
        <v>Andrew</v>
      </c>
      <c r="D232" t="str">
        <f>_xlfn.XLOOKUP(A232,$A$2:$A$2336,'Customer Names'!$E$2:$E$2336,"NOT FOUND")</f>
        <v>Hodges</v>
      </c>
      <c r="E232" cm="1">
        <f t="array" ref="E232">_xlfn.XLOOKUP(A232,$A$2:$A$2336,Table2[BMI],"NOT FOUND")</f>
        <v>34.9</v>
      </c>
      <c r="F232" cm="1">
        <f t="array" ref="F232">_xlfn.XLOOKUP(A232,$A$2:$A$2336,Table2[HBA1C],"NOT FOUND")</f>
        <v>6.22</v>
      </c>
      <c r="G232" t="str" cm="1">
        <f t="array" ref="G232">_xlfn.XLOOKUP(A232,$A$2:$A$2336,Table2[Heart Issues],"NOT FOUND")</f>
        <v>No</v>
      </c>
      <c r="H232" t="str" cm="1">
        <f t="array" ref="H232">_xlfn.XLOOKUP(A232,$A$2:$A$2336,Table2[Any Transplants],"NOT FOUND")</f>
        <v>No</v>
      </c>
      <c r="I232" t="str" cm="1">
        <f t="array" ref="I232">_xlfn.XLOOKUP(A232,$A$2:$A$2336,Table2[Cancer history],"NOT FOUND")</f>
        <v>Yes</v>
      </c>
      <c r="J232" t="str">
        <f>_xlfn.XLOOKUP(A232,Table3[customer_no],Table3[month],"NOT FOUND")</f>
        <v>Sep</v>
      </c>
      <c r="K232" s="7">
        <f>_xlfn.XLOOKUP(A232,Table3[customer_no],Table3[year_average],"NOT FOUND")</f>
        <v>2003</v>
      </c>
      <c r="L232" cm="1">
        <f t="array" ref="L232">_xlfn.XLOOKUP(A232,Table3[customer_no],'Hospitalisation Details'!$D$2:$D$2344,"NOT FOUND")</f>
        <v>17</v>
      </c>
      <c r="M232" s="33">
        <f>_xlfn.XLOOKUP(A232,Table3[customer_no],Table3[dd/mm/yy],"NOT FOUND")</f>
        <v>37881</v>
      </c>
      <c r="N232">
        <f>_xlfn.XLOOKUP(A232,Table3[customer_no],Table3[age],"NOT FOUND")</f>
        <v>19</v>
      </c>
      <c r="O232" cm="1">
        <f t="array" ref="O232">_xlfn.XLOOKUP(A232,Table3[customer_no],'Hospitalisation Details'!$E$2:$E$2344,"NOT FOUND")</f>
        <v>0</v>
      </c>
      <c r="P232" t="str">
        <f>_xlfn.XLOOKUP(A232,Table3[customer_no],Table3[hsplt_handled],"NOT FOUND")</f>
        <v>tier - 1</v>
      </c>
      <c r="Q232" t="str">
        <f>_xlfn.XLOOKUP(A232,Table3[customer_no],Table3[city_handled],"NOT FOUND")</f>
        <v>tier - 3</v>
      </c>
      <c r="R232" t="str">
        <f>_xlfn.XLOOKUP(A232,Table3[customer_no],Table3[state_id],"NOT FOUND")</f>
        <v>R1011</v>
      </c>
      <c r="S232" s="34" cm="1">
        <f t="array" ref="S232">_xlfn.XLOOKUP(A232,Table3[customer_no],'Hospitalisation Details'!$F$2:$F$2344,"NOT FOUND")</f>
        <v>34828.65</v>
      </c>
      <c r="T232" t="str">
        <f>_xlfn.XLOOKUP(A232,Table2[Customer ID],Table2[BMI_category],"NOT FOUND")</f>
        <v>Obesity</v>
      </c>
      <c r="U232" s="7">
        <f>_xlfn.XLOOKUP(A232,Table2[Customer ID],Table2[no of surgery],"NOT FOUND")</f>
        <v>1</v>
      </c>
      <c r="V232" t="str">
        <f>_xlfn.XLOOKUP(A232,Table2[Customer ID],Table2[smoker_missing],"NOT FOUND")</f>
        <v>yes</v>
      </c>
      <c r="W232" t="str">
        <f t="shared" si="3"/>
        <v>Prediabetes</v>
      </c>
      <c r="X232" s="37">
        <f>SUM(Table5[[#This Row],[Title]:[Diabetes Level]])</f>
        <v>74790.77</v>
      </c>
    </row>
    <row r="233" spans="1:24" x14ac:dyDescent="0.25">
      <c r="A233" t="s">
        <v>2141</v>
      </c>
      <c r="B233" t="str">
        <f>VLOOKUP(A233,'Customer Names'!$A$2:$E$2336,3,FALSE)</f>
        <v>Mr.</v>
      </c>
      <c r="C233" t="str">
        <f>_xlfn.XLOOKUP(A233,$A$2:$A$2336,'Customer Names'!$D$2:$D$2336,"NOT FOUND")</f>
        <v>Anders J</v>
      </c>
      <c r="D233" t="str">
        <f>_xlfn.XLOOKUP(A233,$A$2:$A$2336,'Customer Names'!$E$2:$E$2336,"NOT FOUND")</f>
        <v>Erickson</v>
      </c>
      <c r="E233" cm="1">
        <f t="array" ref="E233">_xlfn.XLOOKUP(A233,$A$2:$A$2336,Table2[BMI],"NOT FOUND")</f>
        <v>31.13</v>
      </c>
      <c r="F233" cm="1">
        <f t="array" ref="F233">_xlfn.XLOOKUP(A233,$A$2:$A$2336,Table2[HBA1C],"NOT FOUND")</f>
        <v>4.5199999999999996</v>
      </c>
      <c r="G233" t="str" cm="1">
        <f t="array" ref="G233">_xlfn.XLOOKUP(A233,$A$2:$A$2336,Table2[Heart Issues],"NOT FOUND")</f>
        <v>yes</v>
      </c>
      <c r="H233" t="str" cm="1">
        <f t="array" ref="H233">_xlfn.XLOOKUP(A233,$A$2:$A$2336,Table2[Any Transplants],"NOT FOUND")</f>
        <v>No</v>
      </c>
      <c r="I233" t="str" cm="1">
        <f t="array" ref="I233">_xlfn.XLOOKUP(A233,$A$2:$A$2336,Table2[Cancer history],"NOT FOUND")</f>
        <v>No</v>
      </c>
      <c r="J233" t="str">
        <f>_xlfn.XLOOKUP(A233,Table3[customer_no],Table3[month],"NOT FOUND")</f>
        <v>Dec</v>
      </c>
      <c r="K233" s="7">
        <f>_xlfn.XLOOKUP(A233,Table3[customer_no],Table3[year_average],"NOT FOUND")</f>
        <v>1995</v>
      </c>
      <c r="L233" cm="1">
        <f t="array" ref="L233">_xlfn.XLOOKUP(A233,Table3[customer_no],'Hospitalisation Details'!$D$2:$D$2344,"NOT FOUND")</f>
        <v>27</v>
      </c>
      <c r="M233" s="33">
        <f>_xlfn.XLOOKUP(A233,Table3[customer_no],Table3[dd/mm/yy],"NOT FOUND")</f>
        <v>35060</v>
      </c>
      <c r="N233">
        <f>_xlfn.XLOOKUP(A233,Table3[customer_no],Table3[age],"NOT FOUND")</f>
        <v>27</v>
      </c>
      <c r="O233" cm="1">
        <f t="array" ref="O233">_xlfn.XLOOKUP(A233,Table3[customer_no],'Hospitalisation Details'!$E$2:$E$2344,"NOT FOUND")</f>
        <v>1</v>
      </c>
      <c r="P233" t="str">
        <f>_xlfn.XLOOKUP(A233,Table3[customer_no],Table3[hsplt_handled],"NOT FOUND")</f>
        <v>tier - 1</v>
      </c>
      <c r="Q233" t="str">
        <f>_xlfn.XLOOKUP(A233,Table3[customer_no],Table3[city_handled],"NOT FOUND")</f>
        <v>tier - 2</v>
      </c>
      <c r="R233" t="str">
        <f>_xlfn.XLOOKUP(A233,Table3[customer_no],Table3[state_id],"NOT FOUND")</f>
        <v>R1013</v>
      </c>
      <c r="S233" s="34" cm="1">
        <f t="array" ref="S233">_xlfn.XLOOKUP(A233,Table3[customer_no],'Hospitalisation Details'!$F$2:$F$2344,"NOT FOUND")</f>
        <v>34806.47</v>
      </c>
      <c r="T233" t="str">
        <f>_xlfn.XLOOKUP(A233,Table2[Customer ID],Table2[BMI_category],"NOT FOUND")</f>
        <v>Obesity</v>
      </c>
      <c r="U233" s="7">
        <f>_xlfn.XLOOKUP(A233,Table2[Customer ID],Table2[no of surgery],"NOT FOUND")</f>
        <v>1</v>
      </c>
      <c r="V233" t="str">
        <f>_xlfn.XLOOKUP(A233,Table2[Customer ID],Table2[smoker_missing],"NOT FOUND")</f>
        <v>yes</v>
      </c>
      <c r="W233" t="str">
        <f t="shared" si="3"/>
        <v>Normal</v>
      </c>
      <c r="X233" s="37">
        <f>SUM(Table5[[#This Row],[Title]:[Diabetes Level]])</f>
        <v>71953.119999999995</v>
      </c>
    </row>
    <row r="234" spans="1:24" x14ac:dyDescent="0.25">
      <c r="A234" t="s">
        <v>2140</v>
      </c>
      <c r="B234" t="str">
        <f>VLOOKUP(A234,'Customer Names'!$A$2:$E$2336,3,FALSE)</f>
        <v>Mr.</v>
      </c>
      <c r="C234" t="str">
        <f>_xlfn.XLOOKUP(A234,$A$2:$A$2336,'Customer Names'!$D$2:$D$2336,"NOT FOUND")</f>
        <v>Sean</v>
      </c>
      <c r="D234" t="str">
        <f>_xlfn.XLOOKUP(A234,$A$2:$A$2336,'Customer Names'!$E$2:$E$2336,"NOT FOUND")</f>
        <v>Welleck</v>
      </c>
      <c r="E234" cm="1">
        <f t="array" ref="E234">_xlfn.XLOOKUP(A234,$A$2:$A$2336,Table2[BMI],"NOT FOUND")</f>
        <v>34.799999999999997</v>
      </c>
      <c r="F234" cm="1">
        <f t="array" ref="F234">_xlfn.XLOOKUP(A234,$A$2:$A$2336,Table2[HBA1C],"NOT FOUND")</f>
        <v>6.18</v>
      </c>
      <c r="G234" t="str" cm="1">
        <f t="array" ref="G234">_xlfn.XLOOKUP(A234,$A$2:$A$2336,Table2[Heart Issues],"NOT FOUND")</f>
        <v>No</v>
      </c>
      <c r="H234" t="str" cm="1">
        <f t="array" ref="H234">_xlfn.XLOOKUP(A234,$A$2:$A$2336,Table2[Any Transplants],"NOT FOUND")</f>
        <v>No</v>
      </c>
      <c r="I234" t="str" cm="1">
        <f t="array" ref="I234">_xlfn.XLOOKUP(A234,$A$2:$A$2336,Table2[Cancer history],"NOT FOUND")</f>
        <v>Yes</v>
      </c>
      <c r="J234" t="str">
        <f>_xlfn.XLOOKUP(A234,Table3[customer_no],Table3[month],"NOT FOUND")</f>
        <v>Jul</v>
      </c>
      <c r="K234" s="7">
        <f>_xlfn.XLOOKUP(A234,Table3[customer_no],Table3[year_average],"NOT FOUND")</f>
        <v>2003</v>
      </c>
      <c r="L234" cm="1">
        <f t="array" ref="L234">_xlfn.XLOOKUP(A234,Table3[customer_no],'Hospitalisation Details'!$D$2:$D$2344,"NOT FOUND")</f>
        <v>3</v>
      </c>
      <c r="M234" s="33">
        <f>_xlfn.XLOOKUP(A234,Table3[customer_no],Table3[dd/mm/yy],"NOT FOUND")</f>
        <v>37805</v>
      </c>
      <c r="N234">
        <f>_xlfn.XLOOKUP(A234,Table3[customer_no],Table3[age],"NOT FOUND")</f>
        <v>19</v>
      </c>
      <c r="O234" cm="1">
        <f t="array" ref="O234">_xlfn.XLOOKUP(A234,Table3[customer_no],'Hospitalisation Details'!$E$2:$E$2344,"NOT FOUND")</f>
        <v>0</v>
      </c>
      <c r="P234" t="str">
        <f>_xlfn.XLOOKUP(A234,Table3[customer_no],Table3[hsplt_handled],"NOT FOUND")</f>
        <v>tier - 1</v>
      </c>
      <c r="Q234" t="str">
        <f>_xlfn.XLOOKUP(A234,Table3[customer_no],Table3[city_handled],"NOT FOUND")</f>
        <v>tier - 2</v>
      </c>
      <c r="R234" t="str">
        <f>_xlfn.XLOOKUP(A234,Table3[customer_no],Table3[state_id],"NOT FOUND")</f>
        <v>R1011</v>
      </c>
      <c r="S234" s="34" cm="1">
        <f t="array" ref="S234">_xlfn.XLOOKUP(A234,Table3[customer_no],'Hospitalisation Details'!$F$2:$F$2344,"NOT FOUND")</f>
        <v>34779.620000000003</v>
      </c>
      <c r="T234" t="str">
        <f>_xlfn.XLOOKUP(A234,Table2[Customer ID],Table2[BMI_category],"NOT FOUND")</f>
        <v>Obesity</v>
      </c>
      <c r="U234" s="7">
        <f>_xlfn.XLOOKUP(A234,Table2[Customer ID],Table2[no of surgery],"NOT FOUND")</f>
        <v>1</v>
      </c>
      <c r="V234" t="str">
        <f>_xlfn.XLOOKUP(A234,Table2[Customer ID],Table2[smoker_missing],"NOT FOUND")</f>
        <v>yes</v>
      </c>
      <c r="W234" t="str">
        <f t="shared" si="3"/>
        <v>Prediabetes</v>
      </c>
      <c r="X234" s="37">
        <f>SUM(Table5[[#This Row],[Title]:[Diabetes Level]])</f>
        <v>74651.600000000006</v>
      </c>
    </row>
    <row r="235" spans="1:24" x14ac:dyDescent="0.25">
      <c r="A235" t="s">
        <v>2139</v>
      </c>
      <c r="B235" t="str">
        <f>VLOOKUP(A235,'Customer Names'!$A$2:$E$2336,3,FALSE)</f>
        <v>Mr.</v>
      </c>
      <c r="C235" t="str">
        <f>_xlfn.XLOOKUP(A235,$A$2:$A$2336,'Customer Names'!$D$2:$D$2336,"NOT FOUND")</f>
        <v>Brian M.</v>
      </c>
      <c r="D235" t="str">
        <f>_xlfn.XLOOKUP(A235,$A$2:$A$2336,'Customer Names'!$E$2:$E$2336,"NOT FOUND")</f>
        <v>Polen</v>
      </c>
      <c r="E235" cm="1">
        <f t="array" ref="E235">_xlfn.XLOOKUP(A235,$A$2:$A$2336,Table2[BMI],"NOT FOUND")</f>
        <v>31.68</v>
      </c>
      <c r="F235" cm="1">
        <f t="array" ref="F235">_xlfn.XLOOKUP(A235,$A$2:$A$2336,Table2[HBA1C],"NOT FOUND")</f>
        <v>4.4000000000000004</v>
      </c>
      <c r="G235" t="str" cm="1">
        <f t="array" ref="G235">_xlfn.XLOOKUP(A235,$A$2:$A$2336,Table2[Heart Issues],"NOT FOUND")</f>
        <v>No</v>
      </c>
      <c r="H235" t="str" cm="1">
        <f t="array" ref="H235">_xlfn.XLOOKUP(A235,$A$2:$A$2336,Table2[Any Transplants],"NOT FOUND")</f>
        <v>No</v>
      </c>
      <c r="I235" t="str" cm="1">
        <f t="array" ref="I235">_xlfn.XLOOKUP(A235,$A$2:$A$2336,Table2[Cancer history],"NOT FOUND")</f>
        <v>No</v>
      </c>
      <c r="J235" t="str">
        <f>_xlfn.XLOOKUP(A235,Table3[customer_no],Table3[month],"NOT FOUND")</f>
        <v>Jul</v>
      </c>
      <c r="K235" s="7">
        <f>_xlfn.XLOOKUP(A235,Table3[customer_no],Table3[year_average],"NOT FOUND")</f>
        <v>1994</v>
      </c>
      <c r="L235" cm="1">
        <f t="array" ref="L235">_xlfn.XLOOKUP(A235,Table3[customer_no],'Hospitalisation Details'!$D$2:$D$2344,"NOT FOUND")</f>
        <v>7</v>
      </c>
      <c r="M235" s="33">
        <f>_xlfn.XLOOKUP(A235,Table3[customer_no],Table3[dd/mm/yy],"NOT FOUND")</f>
        <v>34522</v>
      </c>
      <c r="N235">
        <f>_xlfn.XLOOKUP(A235,Table3[customer_no],Table3[age],"NOT FOUND")</f>
        <v>28</v>
      </c>
      <c r="O235" cm="1">
        <f t="array" ref="O235">_xlfn.XLOOKUP(A235,Table3[customer_no],'Hospitalisation Details'!$E$2:$E$2344,"NOT FOUND")</f>
        <v>0</v>
      </c>
      <c r="P235" t="str">
        <f>_xlfn.XLOOKUP(A235,Table3[customer_no],Table3[hsplt_handled],"NOT FOUND")</f>
        <v>tier - 1</v>
      </c>
      <c r="Q235" t="str">
        <f>_xlfn.XLOOKUP(A235,Table3[customer_no],Table3[city_handled],"NOT FOUND")</f>
        <v>tier - 3</v>
      </c>
      <c r="R235" t="str">
        <f>_xlfn.XLOOKUP(A235,Table3[customer_no],Table3[state_id],"NOT FOUND")</f>
        <v>R1013</v>
      </c>
      <c r="S235" s="34" cm="1">
        <f t="array" ref="S235">_xlfn.XLOOKUP(A235,Table3[customer_no],'Hospitalisation Details'!$F$2:$F$2344,"NOT FOUND")</f>
        <v>34672.15</v>
      </c>
      <c r="T235" t="str">
        <f>_xlfn.XLOOKUP(A235,Table2[Customer ID],Table2[BMI_category],"NOT FOUND")</f>
        <v>Obesity</v>
      </c>
      <c r="U235" s="7">
        <f>_xlfn.XLOOKUP(A235,Table2[Customer ID],Table2[no of surgery],"NOT FOUND")</f>
        <v>0</v>
      </c>
      <c r="V235" t="str">
        <f>_xlfn.XLOOKUP(A235,Table2[Customer ID],Table2[smoker_missing],"NOT FOUND")</f>
        <v>yes</v>
      </c>
      <c r="W235" t="str">
        <f t="shared" si="3"/>
        <v>Normal</v>
      </c>
      <c r="X235" s="37">
        <f>SUM(Table5[[#This Row],[Title]:[Diabetes Level]])</f>
        <v>71259.23000000001</v>
      </c>
    </row>
    <row r="236" spans="1:24" x14ac:dyDescent="0.25">
      <c r="A236" t="s">
        <v>2138</v>
      </c>
      <c r="B236" t="str">
        <f>VLOOKUP(A236,'Customer Names'!$A$2:$E$2336,3,FALSE)</f>
        <v>Mr.</v>
      </c>
      <c r="C236" t="str">
        <f>_xlfn.XLOOKUP(A236,$A$2:$A$2336,'Customer Names'!$D$2:$D$2336,"NOT FOUND")</f>
        <v>Jeremy</v>
      </c>
      <c r="D236" t="str">
        <f>_xlfn.XLOOKUP(A236,$A$2:$A$2336,'Customer Names'!$E$2:$E$2336,"NOT FOUND")</f>
        <v>Lynch</v>
      </c>
      <c r="E236" cm="1">
        <f t="array" ref="E236">_xlfn.XLOOKUP(A236,$A$2:$A$2336,Table2[BMI],"NOT FOUND")</f>
        <v>33.534999999999997</v>
      </c>
      <c r="F236" cm="1">
        <f t="array" ref="F236">_xlfn.XLOOKUP(A236,$A$2:$A$2336,Table2[HBA1C],"NOT FOUND")</f>
        <v>6.23</v>
      </c>
      <c r="G236" t="str" cm="1">
        <f t="array" ref="G236">_xlfn.XLOOKUP(A236,$A$2:$A$2336,Table2[Heart Issues],"NOT FOUND")</f>
        <v>No</v>
      </c>
      <c r="H236" t="str" cm="1">
        <f t="array" ref="H236">_xlfn.XLOOKUP(A236,$A$2:$A$2336,Table2[Any Transplants],"NOT FOUND")</f>
        <v>yes</v>
      </c>
      <c r="I236" t="str" cm="1">
        <f t="array" ref="I236">_xlfn.XLOOKUP(A236,$A$2:$A$2336,Table2[Cancer history],"NOT FOUND")</f>
        <v>No</v>
      </c>
      <c r="J236" t="str">
        <f>_xlfn.XLOOKUP(A236,Table3[customer_no],Table3[month],"NOT FOUND")</f>
        <v>Oct</v>
      </c>
      <c r="K236" s="7">
        <f>_xlfn.XLOOKUP(A236,Table3[customer_no],Table3[year_average],"NOT FOUND")</f>
        <v>2004</v>
      </c>
      <c r="L236" cm="1">
        <f t="array" ref="L236">_xlfn.XLOOKUP(A236,Table3[customer_no],'Hospitalisation Details'!$D$2:$D$2344,"NOT FOUND")</f>
        <v>9</v>
      </c>
      <c r="M236" s="33">
        <f>_xlfn.XLOOKUP(A236,Table3[customer_no],Table3[dd/mm/yy],"NOT FOUND")</f>
        <v>38269</v>
      </c>
      <c r="N236">
        <f>_xlfn.XLOOKUP(A236,Table3[customer_no],Table3[age],"NOT FOUND")</f>
        <v>18</v>
      </c>
      <c r="O236" cm="1">
        <f t="array" ref="O236">_xlfn.XLOOKUP(A236,Table3[customer_no],'Hospitalisation Details'!$E$2:$E$2344,"NOT FOUND")</f>
        <v>0</v>
      </c>
      <c r="P236" t="str">
        <f>_xlfn.XLOOKUP(A236,Table3[customer_no],Table3[hsplt_handled],"NOT FOUND")</f>
        <v>tier - 1</v>
      </c>
      <c r="Q236" t="str">
        <f>_xlfn.XLOOKUP(A236,Table3[customer_no],Table3[city_handled],"NOT FOUND")</f>
        <v>tier - 3</v>
      </c>
      <c r="R236" t="str">
        <f>_xlfn.XLOOKUP(A236,Table3[customer_no],Table3[state_id],"NOT FOUND")</f>
        <v>R1016</v>
      </c>
      <c r="S236" s="34" cm="1">
        <f t="array" ref="S236">_xlfn.XLOOKUP(A236,Table3[customer_no],'Hospitalisation Details'!$F$2:$F$2344,"NOT FOUND")</f>
        <v>34617.839999999997</v>
      </c>
      <c r="T236" t="str">
        <f>_xlfn.XLOOKUP(A236,Table2[Customer ID],Table2[BMI_category],"NOT FOUND")</f>
        <v>Obesity</v>
      </c>
      <c r="U236" s="7">
        <f>_xlfn.XLOOKUP(A236,Table2[Customer ID],Table2[no of surgery],"NOT FOUND")</f>
        <v>1</v>
      </c>
      <c r="V236" t="str">
        <f>_xlfn.XLOOKUP(A236,Table2[Customer ID],Table2[smoker_missing],"NOT FOUND")</f>
        <v>yes</v>
      </c>
      <c r="W236" t="str">
        <f t="shared" si="3"/>
        <v>Prediabetes</v>
      </c>
      <c r="X236" s="37">
        <f>SUM(Table5[[#This Row],[Title]:[Diabetes Level]])</f>
        <v>74958.604999999996</v>
      </c>
    </row>
    <row r="237" spans="1:24" x14ac:dyDescent="0.25">
      <c r="A237" t="s">
        <v>2137</v>
      </c>
      <c r="B237" t="str">
        <f>VLOOKUP(A237,'Customer Names'!$A$2:$E$2336,3,FALSE)</f>
        <v>Ms.</v>
      </c>
      <c r="C237" t="str">
        <f>_xlfn.XLOOKUP(A237,$A$2:$A$2336,'Customer Names'!$D$2:$D$2336,"NOT FOUND")</f>
        <v>Susannah</v>
      </c>
      <c r="D237" t="str">
        <f>_xlfn.XLOOKUP(A237,$A$2:$A$2336,'Customer Names'!$E$2:$E$2336,"NOT FOUND")</f>
        <v>Hufstader</v>
      </c>
      <c r="E237" cm="1">
        <f t="array" ref="E237">_xlfn.XLOOKUP(A237,$A$2:$A$2336,Table2[BMI],"NOT FOUND")</f>
        <v>31.92</v>
      </c>
      <c r="F237" cm="1">
        <f t="array" ref="F237">_xlfn.XLOOKUP(A237,$A$2:$A$2336,Table2[HBA1C],"NOT FOUND")</f>
        <v>5.33</v>
      </c>
      <c r="G237" t="str" cm="1">
        <f t="array" ref="G237">_xlfn.XLOOKUP(A237,$A$2:$A$2336,Table2[Heart Issues],"NOT FOUND")</f>
        <v>yes</v>
      </c>
      <c r="H237" t="str" cm="1">
        <f t="array" ref="H237">_xlfn.XLOOKUP(A237,$A$2:$A$2336,Table2[Any Transplants],"NOT FOUND")</f>
        <v>No</v>
      </c>
      <c r="I237" t="str" cm="1">
        <f t="array" ref="I237">_xlfn.XLOOKUP(A237,$A$2:$A$2336,Table2[Cancer history],"NOT FOUND")</f>
        <v>No</v>
      </c>
      <c r="J237" t="str">
        <f>_xlfn.XLOOKUP(A237,Table3[customer_no],Table3[month],"NOT FOUND")</f>
        <v>Nov</v>
      </c>
      <c r="K237" s="7">
        <f>_xlfn.XLOOKUP(A237,Table3[customer_no],Table3[year_average],"NOT FOUND")</f>
        <v>1976</v>
      </c>
      <c r="L237" cm="1">
        <f t="array" ref="L237">_xlfn.XLOOKUP(A237,Table3[customer_no],'Hospitalisation Details'!$D$2:$D$2344,"NOT FOUND")</f>
        <v>25</v>
      </c>
      <c r="M237" s="33">
        <f>_xlfn.XLOOKUP(A237,Table3[customer_no],Table3[dd/mm/yy],"NOT FOUND")</f>
        <v>28089</v>
      </c>
      <c r="N237">
        <f>_xlfn.XLOOKUP(A237,Table3[customer_no],Table3[age],"NOT FOUND")</f>
        <v>46</v>
      </c>
      <c r="O237" cm="1">
        <f t="array" ref="O237">_xlfn.XLOOKUP(A237,Table3[customer_no],'Hospitalisation Details'!$E$2:$E$2344,"NOT FOUND")</f>
        <v>2</v>
      </c>
      <c r="P237" t="str">
        <f>_xlfn.XLOOKUP(A237,Table3[customer_no],Table3[hsplt_handled],"NOT FOUND")</f>
        <v>tier - 2</v>
      </c>
      <c r="Q237" t="str">
        <f>_xlfn.XLOOKUP(A237,Table3[customer_no],Table3[city_handled],"NOT FOUND")</f>
        <v>tier - 3</v>
      </c>
      <c r="R237" t="str">
        <f>_xlfn.XLOOKUP(A237,Table3[customer_no],Table3[state_id],"NOT FOUND")</f>
        <v>R1011</v>
      </c>
      <c r="S237" s="34" cm="1">
        <f t="array" ref="S237">_xlfn.XLOOKUP(A237,Table3[customer_no],'Hospitalisation Details'!$F$2:$F$2344,"NOT FOUND")</f>
        <v>34543.39</v>
      </c>
      <c r="T237" t="str">
        <f>_xlfn.XLOOKUP(A237,Table2[Customer ID],Table2[BMI_category],"NOT FOUND")</f>
        <v>Obesity</v>
      </c>
      <c r="U237" s="7">
        <f>_xlfn.XLOOKUP(A237,Table2[Customer ID],Table2[no of surgery],"NOT FOUND")</f>
        <v>0</v>
      </c>
      <c r="V237" t="str">
        <f>_xlfn.XLOOKUP(A237,Table2[Customer ID],Table2[smoker_missing],"NOT FOUND")</f>
        <v>yes</v>
      </c>
      <c r="W237" t="str">
        <f t="shared" si="3"/>
        <v>Normal</v>
      </c>
      <c r="X237" s="37">
        <f>SUM(Table5[[#This Row],[Title]:[Diabetes Level]])</f>
        <v>64718.64</v>
      </c>
    </row>
    <row r="238" spans="1:24" x14ac:dyDescent="0.25">
      <c r="A238" t="s">
        <v>2136</v>
      </c>
      <c r="B238" t="str">
        <f>VLOOKUP(A238,'Customer Names'!$A$2:$E$2336,3,FALSE)</f>
        <v>Mr.</v>
      </c>
      <c r="C238" t="str">
        <f>_xlfn.XLOOKUP(A238,$A$2:$A$2336,'Customer Names'!$D$2:$D$2336,"NOT FOUND")</f>
        <v>Randy</v>
      </c>
      <c r="D238" t="str">
        <f>_xlfn.XLOOKUP(A238,$A$2:$A$2336,'Customer Names'!$E$2:$E$2336,"NOT FOUND")</f>
        <v>Doak</v>
      </c>
      <c r="E238" cm="1">
        <f t="array" ref="E238">_xlfn.XLOOKUP(A238,$A$2:$A$2336,Table2[BMI],"NOT FOUND")</f>
        <v>32.700000000000003</v>
      </c>
      <c r="F238" cm="1">
        <f t="array" ref="F238">_xlfn.XLOOKUP(A238,$A$2:$A$2336,Table2[HBA1C],"NOT FOUND")</f>
        <v>4.09</v>
      </c>
      <c r="G238" t="str" cm="1">
        <f t="array" ref="G238">_xlfn.XLOOKUP(A238,$A$2:$A$2336,Table2[Heart Issues],"NOT FOUND")</f>
        <v>No</v>
      </c>
      <c r="H238" t="str" cm="1">
        <f t="array" ref="H238">_xlfn.XLOOKUP(A238,$A$2:$A$2336,Table2[Any Transplants],"NOT FOUND")</f>
        <v>No</v>
      </c>
      <c r="I238" t="str" cm="1">
        <f t="array" ref="I238">_xlfn.XLOOKUP(A238,$A$2:$A$2336,Table2[Cancer history],"NOT FOUND")</f>
        <v>No</v>
      </c>
      <c r="J238" t="str">
        <f>_xlfn.XLOOKUP(A238,Table3[customer_no],Table3[month],"NOT FOUND")</f>
        <v>Jun</v>
      </c>
      <c r="K238" s="7">
        <f>_xlfn.XLOOKUP(A238,Table3[customer_no],Table3[year_average],"NOT FOUND")</f>
        <v>1998</v>
      </c>
      <c r="L238" cm="1">
        <f t="array" ref="L238">_xlfn.XLOOKUP(A238,Table3[customer_no],'Hospitalisation Details'!$D$2:$D$2344,"NOT FOUND")</f>
        <v>24</v>
      </c>
      <c r="M238" s="33">
        <f>_xlfn.XLOOKUP(A238,Table3[customer_no],Table3[dd/mm/yy],"NOT FOUND")</f>
        <v>35970</v>
      </c>
      <c r="N238">
        <f>_xlfn.XLOOKUP(A238,Table3[customer_no],Table3[age],"NOT FOUND")</f>
        <v>24</v>
      </c>
      <c r="O238" cm="1">
        <f t="array" ref="O238">_xlfn.XLOOKUP(A238,Table3[customer_no],'Hospitalisation Details'!$E$2:$E$2344,"NOT FOUND")</f>
        <v>0</v>
      </c>
      <c r="P238" t="str">
        <f>_xlfn.XLOOKUP(A238,Table3[customer_no],Table3[hsplt_handled],"NOT FOUND")</f>
        <v>tier - 1</v>
      </c>
      <c r="Q238" t="str">
        <f>_xlfn.XLOOKUP(A238,Table3[customer_no],Table3[city_handled],"NOT FOUND")</f>
        <v>tier - 3</v>
      </c>
      <c r="R238" t="str">
        <f>_xlfn.XLOOKUP(A238,Table3[customer_no],Table3[state_id],"NOT FOUND")</f>
        <v>R1011</v>
      </c>
      <c r="S238" s="34" cm="1">
        <f t="array" ref="S238">_xlfn.XLOOKUP(A238,Table3[customer_no],'Hospitalisation Details'!$F$2:$F$2344,"NOT FOUND")</f>
        <v>34472.839999999997</v>
      </c>
      <c r="T238" t="str">
        <f>_xlfn.XLOOKUP(A238,Table2[Customer ID],Table2[BMI_category],"NOT FOUND")</f>
        <v>Obesity</v>
      </c>
      <c r="U238" s="7">
        <f>_xlfn.XLOOKUP(A238,Table2[Customer ID],Table2[no of surgery],"NOT FOUND")</f>
        <v>1</v>
      </c>
      <c r="V238" t="str">
        <f>_xlfn.XLOOKUP(A238,Table2[Customer ID],Table2[smoker_missing],"NOT FOUND")</f>
        <v>yes</v>
      </c>
      <c r="W238" t="str">
        <f t="shared" si="3"/>
        <v>Normal</v>
      </c>
      <c r="X238" s="37">
        <f>SUM(Table5[[#This Row],[Title]:[Diabetes Level]])</f>
        <v>72526.63</v>
      </c>
    </row>
    <row r="239" spans="1:24" x14ac:dyDescent="0.25">
      <c r="A239" t="s">
        <v>2135</v>
      </c>
      <c r="B239" t="str">
        <f>VLOOKUP(A239,'Customer Names'!$A$2:$E$2336,3,FALSE)</f>
        <v>Mr.</v>
      </c>
      <c r="C239" t="str">
        <f>_xlfn.XLOOKUP(A239,$A$2:$A$2336,'Customer Names'!$D$2:$D$2336,"NOT FOUND")</f>
        <v>Leslie</v>
      </c>
      <c r="D239" t="str">
        <f>_xlfn.XLOOKUP(A239,$A$2:$A$2336,'Customer Names'!$E$2:$E$2336,"NOT FOUND")</f>
        <v>Noya</v>
      </c>
      <c r="E239" cm="1">
        <f t="array" ref="E239">_xlfn.XLOOKUP(A239,$A$2:$A$2336,Table2[BMI],"NOT FOUND")</f>
        <v>41.25</v>
      </c>
      <c r="F239" cm="1">
        <f t="array" ref="F239">_xlfn.XLOOKUP(A239,$A$2:$A$2336,Table2[HBA1C],"NOT FOUND")</f>
        <v>5.19</v>
      </c>
      <c r="G239" t="str" cm="1">
        <f t="array" ref="G239">_xlfn.XLOOKUP(A239,$A$2:$A$2336,Table2[Heart Issues],"NOT FOUND")</f>
        <v>No</v>
      </c>
      <c r="H239" t="str" cm="1">
        <f t="array" ref="H239">_xlfn.XLOOKUP(A239,$A$2:$A$2336,Table2[Any Transplants],"NOT FOUND")</f>
        <v>No</v>
      </c>
      <c r="I239" t="str" cm="1">
        <f t="array" ref="I239">_xlfn.XLOOKUP(A239,$A$2:$A$2336,Table2[Cancer history],"NOT FOUND")</f>
        <v>No</v>
      </c>
      <c r="J239" t="str">
        <f>_xlfn.XLOOKUP(A239,Table3[customer_no],Table3[month],"NOT FOUND")</f>
        <v>Sep</v>
      </c>
      <c r="K239" s="7">
        <f>_xlfn.XLOOKUP(A239,Table3[customer_no],Table3[year_average],"NOT FOUND")</f>
        <v>1990</v>
      </c>
      <c r="L239" cm="1">
        <f t="array" ref="L239">_xlfn.XLOOKUP(A239,Table3[customer_no],'Hospitalisation Details'!$D$2:$D$2344,"NOT FOUND")</f>
        <v>24</v>
      </c>
      <c r="M239" s="33">
        <f>_xlfn.XLOOKUP(A239,Table3[customer_no],Table3[dd/mm/yy],"NOT FOUND")</f>
        <v>33140</v>
      </c>
      <c r="N239">
        <f>_xlfn.XLOOKUP(A239,Table3[customer_no],Table3[age],"NOT FOUND")</f>
        <v>32</v>
      </c>
      <c r="O239" cm="1">
        <f t="array" ref="O239">_xlfn.XLOOKUP(A239,Table3[customer_no],'Hospitalisation Details'!$E$2:$E$2344,"NOT FOUND")</f>
        <v>3</v>
      </c>
      <c r="P239" t="str">
        <f>_xlfn.XLOOKUP(A239,Table3[customer_no],Table3[hsplt_handled],"NOT FOUND")</f>
        <v>tier - 1</v>
      </c>
      <c r="Q239" t="str">
        <f>_xlfn.XLOOKUP(A239,Table3[customer_no],Table3[city_handled],"NOT FOUND")</f>
        <v>tier - 2</v>
      </c>
      <c r="R239" t="str">
        <f>_xlfn.XLOOKUP(A239,Table3[customer_no],Table3[state_id],"NOT FOUND")</f>
        <v>R1011</v>
      </c>
      <c r="S239" s="34" cm="1">
        <f t="array" ref="S239">_xlfn.XLOOKUP(A239,Table3[customer_no],'Hospitalisation Details'!$F$2:$F$2344,"NOT FOUND")</f>
        <v>34456.269999999997</v>
      </c>
      <c r="T239" t="str">
        <f>_xlfn.XLOOKUP(A239,Table2[Customer ID],Table2[BMI_category],"NOT FOUND")</f>
        <v>Obesity</v>
      </c>
      <c r="U239" s="7">
        <f>_xlfn.XLOOKUP(A239,Table2[Customer ID],Table2[no of surgery],"NOT FOUND")</f>
        <v>0</v>
      </c>
      <c r="V239" t="str">
        <f>_xlfn.XLOOKUP(A239,Table2[Customer ID],Table2[smoker_missing],"NOT FOUND")</f>
        <v>yes</v>
      </c>
      <c r="W239" t="str">
        <f t="shared" si="3"/>
        <v>Normal</v>
      </c>
      <c r="X239" s="37">
        <f>SUM(Table5[[#This Row],[Title]:[Diabetes Level]])</f>
        <v>69691.709999999992</v>
      </c>
    </row>
    <row r="240" spans="1:24" x14ac:dyDescent="0.25">
      <c r="A240" t="s">
        <v>2134</v>
      </c>
      <c r="B240" t="str">
        <f>VLOOKUP(A240,'Customer Names'!$A$2:$E$2336,3,FALSE)</f>
        <v>Ms.</v>
      </c>
      <c r="C240" t="str">
        <f>_xlfn.XLOOKUP(A240,$A$2:$A$2336,'Customer Names'!$D$2:$D$2336,"NOT FOUND")</f>
        <v>Brittany L.</v>
      </c>
      <c r="D240" t="str">
        <f>_xlfn.XLOOKUP(A240,$A$2:$A$2336,'Customer Names'!$E$2:$E$2336,"NOT FOUND")</f>
        <v>Heninger</v>
      </c>
      <c r="E240" cm="1">
        <f t="array" ref="E240">_xlfn.XLOOKUP(A240,$A$2:$A$2336,Table2[BMI],"NOT FOUND")</f>
        <v>33.11</v>
      </c>
      <c r="F240" cm="1">
        <f t="array" ref="F240">_xlfn.XLOOKUP(A240,$A$2:$A$2336,Table2[HBA1C],"NOT FOUND")</f>
        <v>4.12</v>
      </c>
      <c r="G240" t="str" cm="1">
        <f t="array" ref="G240">_xlfn.XLOOKUP(A240,$A$2:$A$2336,Table2[Heart Issues],"NOT FOUND")</f>
        <v>No</v>
      </c>
      <c r="H240" t="str" cm="1">
        <f t="array" ref="H240">_xlfn.XLOOKUP(A240,$A$2:$A$2336,Table2[Any Transplants],"NOT FOUND")</f>
        <v>No</v>
      </c>
      <c r="I240" t="str" cm="1">
        <f t="array" ref="I240">_xlfn.XLOOKUP(A240,$A$2:$A$2336,Table2[Cancer history],"NOT FOUND")</f>
        <v>Yes</v>
      </c>
      <c r="J240" t="str">
        <f>_xlfn.XLOOKUP(A240,Table3[customer_no],Table3[month],"NOT FOUND")</f>
        <v>Oct</v>
      </c>
      <c r="K240" s="7">
        <f>_xlfn.XLOOKUP(A240,Table3[customer_no],Table3[year_average],"NOT FOUND")</f>
        <v>2003</v>
      </c>
      <c r="L240" cm="1">
        <f t="array" ref="L240">_xlfn.XLOOKUP(A240,Table3[customer_no],'Hospitalisation Details'!$D$2:$D$2344,"NOT FOUND")</f>
        <v>5</v>
      </c>
      <c r="M240" s="33">
        <f>_xlfn.XLOOKUP(A240,Table3[customer_no],Table3[dd/mm/yy],"NOT FOUND")</f>
        <v>37899</v>
      </c>
      <c r="N240">
        <f>_xlfn.XLOOKUP(A240,Table3[customer_no],Table3[age],"NOT FOUND")</f>
        <v>19</v>
      </c>
      <c r="O240" cm="1">
        <f t="array" ref="O240">_xlfn.XLOOKUP(A240,Table3[customer_no],'Hospitalisation Details'!$E$2:$E$2344,"NOT FOUND")</f>
        <v>0</v>
      </c>
      <c r="P240" t="str">
        <f>_xlfn.XLOOKUP(A240,Table3[customer_no],Table3[hsplt_handled],"NOT FOUND")</f>
        <v>tier - 2</v>
      </c>
      <c r="Q240" t="str">
        <f>_xlfn.XLOOKUP(A240,Table3[customer_no],Table3[city_handled],"NOT FOUND")</f>
        <v>tier - 1</v>
      </c>
      <c r="R240" t="str">
        <f>_xlfn.XLOOKUP(A240,Table3[customer_no],Table3[state_id],"NOT FOUND")</f>
        <v>R1013</v>
      </c>
      <c r="S240" s="34" cm="1">
        <f t="array" ref="S240">_xlfn.XLOOKUP(A240,Table3[customer_no],'Hospitalisation Details'!$F$2:$F$2344,"NOT FOUND")</f>
        <v>34439.86</v>
      </c>
      <c r="T240" t="str">
        <f>_xlfn.XLOOKUP(A240,Table2[Customer ID],Table2[BMI_category],"NOT FOUND")</f>
        <v>Obesity</v>
      </c>
      <c r="U240" s="7">
        <f>_xlfn.XLOOKUP(A240,Table2[Customer ID],Table2[no of surgery],"NOT FOUND")</f>
        <v>1</v>
      </c>
      <c r="V240" t="str">
        <f>_xlfn.XLOOKUP(A240,Table2[Customer ID],Table2[smoker_missing],"NOT FOUND")</f>
        <v>yes</v>
      </c>
      <c r="W240" t="str">
        <f t="shared" si="3"/>
        <v>Normal</v>
      </c>
      <c r="X240" s="37">
        <f>SUM(Table5[[#This Row],[Title]:[Diabetes Level]])</f>
        <v>74404.09</v>
      </c>
    </row>
    <row r="241" spans="1:24" x14ac:dyDescent="0.25">
      <c r="A241" t="s">
        <v>2133</v>
      </c>
      <c r="B241" t="str">
        <f>VLOOKUP(A241,'Customer Names'!$A$2:$E$2336,3,FALSE)</f>
        <v>Ms.</v>
      </c>
      <c r="C241" t="str">
        <f>_xlfn.XLOOKUP(A241,$A$2:$A$2336,'Customer Names'!$D$2:$D$2336,"NOT FOUND")</f>
        <v>Cassie J.</v>
      </c>
      <c r="D241" t="str">
        <f>_xlfn.XLOOKUP(A241,$A$2:$A$2336,'Customer Names'!$E$2:$E$2336,"NOT FOUND")</f>
        <v>Richardson</v>
      </c>
      <c r="E241" cm="1">
        <f t="array" ref="E241">_xlfn.XLOOKUP(A241,$A$2:$A$2336,Table2[BMI],"NOT FOUND")</f>
        <v>36.159999999999997</v>
      </c>
      <c r="F241" cm="1">
        <f t="array" ref="F241">_xlfn.XLOOKUP(A241,$A$2:$A$2336,Table2[HBA1C],"NOT FOUND")</f>
        <v>5.0999999999999996</v>
      </c>
      <c r="G241" t="str" cm="1">
        <f t="array" ref="G241">_xlfn.XLOOKUP(A241,$A$2:$A$2336,Table2[Heart Issues],"NOT FOUND")</f>
        <v>No</v>
      </c>
      <c r="H241" t="str" cm="1">
        <f t="array" ref="H241">_xlfn.XLOOKUP(A241,$A$2:$A$2336,Table2[Any Transplants],"NOT FOUND")</f>
        <v>No</v>
      </c>
      <c r="I241" t="str" cm="1">
        <f t="array" ref="I241">_xlfn.XLOOKUP(A241,$A$2:$A$2336,Table2[Cancer history],"NOT FOUND")</f>
        <v>No</v>
      </c>
      <c r="J241" t="str">
        <f>_xlfn.XLOOKUP(A241,Table3[customer_no],Table3[month],"NOT FOUND")</f>
        <v>Oct</v>
      </c>
      <c r="K241" s="7">
        <f>_xlfn.XLOOKUP(A241,Table3[customer_no],Table3[year_average],"NOT FOUND")</f>
        <v>1984</v>
      </c>
      <c r="L241" cm="1">
        <f t="array" ref="L241">_xlfn.XLOOKUP(A241,Table3[customer_no],'Hospitalisation Details'!$D$2:$D$2344,"NOT FOUND")</f>
        <v>1</v>
      </c>
      <c r="M241" s="33">
        <f>_xlfn.XLOOKUP(A241,Table3[customer_no],Table3[dd/mm/yy],"NOT FOUND")</f>
        <v>30956</v>
      </c>
      <c r="N241">
        <f>_xlfn.XLOOKUP(A241,Table3[customer_no],Table3[age],"NOT FOUND")</f>
        <v>38</v>
      </c>
      <c r="O241" cm="1">
        <f t="array" ref="O241">_xlfn.XLOOKUP(A241,Table3[customer_no],'Hospitalisation Details'!$E$2:$E$2344,"NOT FOUND")</f>
        <v>3</v>
      </c>
      <c r="P241" t="str">
        <f>_xlfn.XLOOKUP(A241,Table3[customer_no],Table3[hsplt_handled],"NOT FOUND")</f>
        <v>tier - 2</v>
      </c>
      <c r="Q241" t="str">
        <f>_xlfn.XLOOKUP(A241,Table3[customer_no],Table3[city_handled],"NOT FOUND")</f>
        <v>tier - 3</v>
      </c>
      <c r="R241" t="str">
        <f>_xlfn.XLOOKUP(A241,Table3[customer_no],Table3[state_id],"NOT FOUND")</f>
        <v>R1011</v>
      </c>
      <c r="S241" s="34" cm="1">
        <f t="array" ref="S241">_xlfn.XLOOKUP(A241,Table3[customer_no],'Hospitalisation Details'!$F$2:$F$2344,"NOT FOUND")</f>
        <v>34402.22</v>
      </c>
      <c r="T241" t="str">
        <f>_xlfn.XLOOKUP(A241,Table2[Customer ID],Table2[BMI_category],"NOT FOUND")</f>
        <v>Obesity</v>
      </c>
      <c r="U241" s="7">
        <f>_xlfn.XLOOKUP(A241,Table2[Customer ID],Table2[no of surgery],"NOT FOUND")</f>
        <v>1</v>
      </c>
      <c r="V241" t="str">
        <f>_xlfn.XLOOKUP(A241,Table2[Customer ID],Table2[smoker_missing],"NOT FOUND")</f>
        <v>yes</v>
      </c>
      <c r="W241" t="str">
        <f t="shared" si="3"/>
        <v>Normal</v>
      </c>
      <c r="X241" s="37">
        <f>SUM(Table5[[#This Row],[Title]:[Diabetes Level]])</f>
        <v>67426.48000000001</v>
      </c>
    </row>
    <row r="242" spans="1:24" x14ac:dyDescent="0.25">
      <c r="A242" t="s">
        <v>2132</v>
      </c>
      <c r="B242" t="str">
        <f>VLOOKUP(A242,'Customer Names'!$A$2:$E$2336,3,FALSE)</f>
        <v>Mr.</v>
      </c>
      <c r="C242" t="str">
        <f>_xlfn.XLOOKUP(A242,$A$2:$A$2336,'Customer Names'!$D$2:$D$2336,"NOT FOUND")</f>
        <v>Peter W</v>
      </c>
      <c r="D242" t="str">
        <f>_xlfn.XLOOKUP(A242,$A$2:$A$2336,'Customer Names'!$E$2:$E$2336,"NOT FOUND")</f>
        <v>Deucher</v>
      </c>
      <c r="E242" cm="1">
        <f t="array" ref="E242">_xlfn.XLOOKUP(A242,$A$2:$A$2336,Table2[BMI],"NOT FOUND")</f>
        <v>33.72</v>
      </c>
      <c r="F242" cm="1">
        <f t="array" ref="F242">_xlfn.XLOOKUP(A242,$A$2:$A$2336,Table2[HBA1C],"NOT FOUND")</f>
        <v>6.21</v>
      </c>
      <c r="G242" t="str" cm="1">
        <f t="array" ref="G242">_xlfn.XLOOKUP(A242,$A$2:$A$2336,Table2[Heart Issues],"NOT FOUND")</f>
        <v>yes</v>
      </c>
      <c r="H242" t="str" cm="1">
        <f t="array" ref="H242">_xlfn.XLOOKUP(A242,$A$2:$A$2336,Table2[Any Transplants],"NOT FOUND")</f>
        <v>No</v>
      </c>
      <c r="I242" t="str" cm="1">
        <f t="array" ref="I242">_xlfn.XLOOKUP(A242,$A$2:$A$2336,Table2[Cancer history],"NOT FOUND")</f>
        <v>Yes</v>
      </c>
      <c r="J242" t="str">
        <f>_xlfn.XLOOKUP(A242,Table3[customer_no],Table3[month],"NOT FOUND")</f>
        <v>Oct</v>
      </c>
      <c r="K242" s="7">
        <f>_xlfn.XLOOKUP(A242,Table3[customer_no],Table3[year_average],"NOT FOUND")</f>
        <v>1983</v>
      </c>
      <c r="L242" cm="1">
        <f t="array" ref="L242">_xlfn.XLOOKUP(A242,Table3[customer_no],'Hospitalisation Details'!$D$2:$D$2344,"NOT FOUND")</f>
        <v>2</v>
      </c>
      <c r="M242" s="33">
        <f>_xlfn.XLOOKUP(A242,Table3[customer_no],Table3[dd/mm/yy],"NOT FOUND")</f>
        <v>30591</v>
      </c>
      <c r="N242">
        <f>_xlfn.XLOOKUP(A242,Table3[customer_no],Table3[age],"NOT FOUND")</f>
        <v>39</v>
      </c>
      <c r="O242" cm="1">
        <f t="array" ref="O242">_xlfn.XLOOKUP(A242,Table3[customer_no],'Hospitalisation Details'!$E$2:$E$2344,"NOT FOUND")</f>
        <v>3</v>
      </c>
      <c r="P242" t="str">
        <f>_xlfn.XLOOKUP(A242,Table3[customer_no],Table3[hsplt_handled],"NOT FOUND")</f>
        <v>tier - 2</v>
      </c>
      <c r="Q242" t="str">
        <f>_xlfn.XLOOKUP(A242,Table3[customer_no],Table3[city_handled],"NOT FOUND")</f>
        <v>tier - 2</v>
      </c>
      <c r="R242" t="str">
        <f>_xlfn.XLOOKUP(A242,Table3[customer_no],Table3[state_id],"NOT FOUND")</f>
        <v>R1012</v>
      </c>
      <c r="S242" s="34" cm="1">
        <f t="array" ref="S242">_xlfn.XLOOKUP(A242,Table3[customer_no],'Hospitalisation Details'!$F$2:$F$2344,"NOT FOUND")</f>
        <v>34307.22</v>
      </c>
      <c r="T242" t="str">
        <f>_xlfn.XLOOKUP(A242,Table2[Customer ID],Table2[BMI_category],"NOT FOUND")</f>
        <v>Obesity</v>
      </c>
      <c r="U242" s="7">
        <f>_xlfn.XLOOKUP(A242,Table2[Customer ID],Table2[no of surgery],"NOT FOUND")</f>
        <v>1</v>
      </c>
      <c r="V242" t="str">
        <f>_xlfn.XLOOKUP(A242,Table2[Customer ID],Table2[smoker_missing],"NOT FOUND")</f>
        <v>yes</v>
      </c>
      <c r="W242" t="str">
        <f t="shared" si="3"/>
        <v>Prediabetes</v>
      </c>
      <c r="X242" s="37">
        <f>SUM(Table5[[#This Row],[Title]:[Diabetes Level]])</f>
        <v>66966.149999999994</v>
      </c>
    </row>
    <row r="243" spans="1:24" x14ac:dyDescent="0.25">
      <c r="A243" t="s">
        <v>2130</v>
      </c>
      <c r="B243" t="str">
        <f>VLOOKUP(A243,'Customer Names'!$A$2:$E$2336,3,FALSE)</f>
        <v>Mr.</v>
      </c>
      <c r="C243" t="str">
        <f>_xlfn.XLOOKUP(A243,$A$2:$A$2336,'Customer Names'!$D$2:$D$2336,"NOT FOUND")</f>
        <v>Douglas</v>
      </c>
      <c r="D243" t="str">
        <f>_xlfn.XLOOKUP(A243,$A$2:$A$2336,'Customer Names'!$E$2:$E$2336,"NOT FOUND")</f>
        <v>Wilson</v>
      </c>
      <c r="E243" cm="1">
        <f t="array" ref="E243">_xlfn.XLOOKUP(A243,$A$2:$A$2336,Table2[BMI],"NOT FOUND")</f>
        <v>37.74</v>
      </c>
      <c r="F243" cm="1">
        <f t="array" ref="F243">_xlfn.XLOOKUP(A243,$A$2:$A$2336,Table2[HBA1C],"NOT FOUND")</f>
        <v>9.5299999999999994</v>
      </c>
      <c r="G243" t="str" cm="1">
        <f t="array" ref="G243">_xlfn.XLOOKUP(A243,$A$2:$A$2336,Table2[Heart Issues],"NOT FOUND")</f>
        <v>yes</v>
      </c>
      <c r="H243" t="str" cm="1">
        <f t="array" ref="H243">_xlfn.XLOOKUP(A243,$A$2:$A$2336,Table2[Any Transplants],"NOT FOUND")</f>
        <v>No</v>
      </c>
      <c r="I243" t="str" cm="1">
        <f t="array" ref="I243">_xlfn.XLOOKUP(A243,$A$2:$A$2336,Table2[Cancer history],"NOT FOUND")</f>
        <v>No</v>
      </c>
      <c r="J243" t="str">
        <f>_xlfn.XLOOKUP(A243,Table3[customer_no],Table3[month],"NOT FOUND")</f>
        <v>Oct</v>
      </c>
      <c r="K243" s="7">
        <f>_xlfn.XLOOKUP(A243,Table3[customer_no],Table3[year_average],"NOT FOUND")</f>
        <v>1986</v>
      </c>
      <c r="L243" cm="1">
        <f t="array" ref="L243">_xlfn.XLOOKUP(A243,Table3[customer_no],'Hospitalisation Details'!$D$2:$D$2344,"NOT FOUND")</f>
        <v>11</v>
      </c>
      <c r="M243" s="33">
        <f>_xlfn.XLOOKUP(A243,Table3[customer_no],Table3[dd/mm/yy],"NOT FOUND")</f>
        <v>31696</v>
      </c>
      <c r="N243">
        <f>_xlfn.XLOOKUP(A243,Table3[customer_no],Table3[age],"NOT FOUND")</f>
        <v>36</v>
      </c>
      <c r="O243" cm="1">
        <f t="array" ref="O243">_xlfn.XLOOKUP(A243,Table3[customer_no],'Hospitalisation Details'!$E$2:$E$2344,"NOT FOUND")</f>
        <v>3</v>
      </c>
      <c r="P243" t="str">
        <f>_xlfn.XLOOKUP(A243,Table3[customer_no],Table3[hsplt_handled],"NOT FOUND")</f>
        <v>tier - 1</v>
      </c>
      <c r="Q243" t="str">
        <f>_xlfn.XLOOKUP(A243,Table3[customer_no],Table3[city_handled],"NOT FOUND")</f>
        <v>tier - 2</v>
      </c>
      <c r="R243" t="str">
        <f>_xlfn.XLOOKUP(A243,Table3[customer_no],Table3[state_id],"NOT FOUND")</f>
        <v>R1011</v>
      </c>
      <c r="S243" s="34" cm="1">
        <f t="array" ref="S243">_xlfn.XLOOKUP(A243,Table3[customer_no],'Hospitalisation Details'!$F$2:$F$2344,"NOT FOUND")</f>
        <v>34293.120000000003</v>
      </c>
      <c r="T243" t="str">
        <f>_xlfn.XLOOKUP(A243,Table2[Customer ID],Table2[BMI_category],"NOT FOUND")</f>
        <v>Obesity</v>
      </c>
      <c r="U243" s="7">
        <f>_xlfn.XLOOKUP(A243,Table2[Customer ID],Table2[no of surgery],"NOT FOUND")</f>
        <v>1</v>
      </c>
      <c r="V243" t="str">
        <f>_xlfn.XLOOKUP(A243,Table2[Customer ID],Table2[smoker_missing],"NOT FOUND")</f>
        <v>yes</v>
      </c>
      <c r="W243" t="str">
        <f t="shared" si="3"/>
        <v>Diabetes</v>
      </c>
      <c r="X243" s="37">
        <f>SUM(Table5[[#This Row],[Title]:[Diabetes Level]])</f>
        <v>68073.39</v>
      </c>
    </row>
    <row r="244" spans="1:24" x14ac:dyDescent="0.25">
      <c r="A244" t="s">
        <v>2129</v>
      </c>
      <c r="B244" t="str">
        <f>VLOOKUP(A244,'Customer Names'!$A$2:$E$2336,3,FALSE)</f>
        <v>Mr.</v>
      </c>
      <c r="C244" t="str">
        <f>_xlfn.XLOOKUP(A244,$A$2:$A$2336,'Customer Names'!$D$2:$D$2336,"NOT FOUND")</f>
        <v>Dan</v>
      </c>
      <c r="D244" t="str">
        <f>_xlfn.XLOOKUP(A244,$A$2:$A$2336,'Customer Names'!$E$2:$E$2336,"NOT FOUND")</f>
        <v>Hall</v>
      </c>
      <c r="E244" cm="1">
        <f t="array" ref="E244">_xlfn.XLOOKUP(A244,$A$2:$A$2336,Table2[BMI],"NOT FOUND")</f>
        <v>48.75</v>
      </c>
      <c r="F244" cm="1">
        <f t="array" ref="F244">_xlfn.XLOOKUP(A244,$A$2:$A$2336,Table2[HBA1C],"NOT FOUND")</f>
        <v>4.6399999999999997</v>
      </c>
      <c r="G244" t="str" cm="1">
        <f t="array" ref="G244">_xlfn.XLOOKUP(A244,$A$2:$A$2336,Table2[Heart Issues],"NOT FOUND")</f>
        <v>yes</v>
      </c>
      <c r="H244" t="str" cm="1">
        <f t="array" ref="H244">_xlfn.XLOOKUP(A244,$A$2:$A$2336,Table2[Any Transplants],"NOT FOUND")</f>
        <v>No</v>
      </c>
      <c r="I244" t="str" cm="1">
        <f t="array" ref="I244">_xlfn.XLOOKUP(A244,$A$2:$A$2336,Table2[Cancer history],"NOT FOUND")</f>
        <v>No</v>
      </c>
      <c r="J244" t="str">
        <f>_xlfn.XLOOKUP(A244,Table3[customer_no],Table3[month],"NOT FOUND")</f>
        <v>Oct</v>
      </c>
      <c r="K244" s="7">
        <f>_xlfn.XLOOKUP(A244,Table3[customer_no],Table3[year_average],"NOT FOUND")</f>
        <v>1995</v>
      </c>
      <c r="L244" cm="1">
        <f t="array" ref="L244">_xlfn.XLOOKUP(A244,Table3[customer_no],'Hospitalisation Details'!$D$2:$D$2344,"NOT FOUND")</f>
        <v>30</v>
      </c>
      <c r="M244" s="33">
        <f>_xlfn.XLOOKUP(A244,Table3[customer_no],Table3[dd/mm/yy],"NOT FOUND")</f>
        <v>35002</v>
      </c>
      <c r="N244">
        <f>_xlfn.XLOOKUP(A244,Table3[customer_no],Table3[age],"NOT FOUND")</f>
        <v>27</v>
      </c>
      <c r="O244" cm="1">
        <f t="array" ref="O244">_xlfn.XLOOKUP(A244,Table3[customer_no],'Hospitalisation Details'!$E$2:$E$2344,"NOT FOUND")</f>
        <v>0</v>
      </c>
      <c r="P244" t="str">
        <f>_xlfn.XLOOKUP(A244,Table3[customer_no],Table3[hsplt_handled],"NOT FOUND")</f>
        <v>tier - 1</v>
      </c>
      <c r="Q244" t="str">
        <f>_xlfn.XLOOKUP(A244,Table3[customer_no],Table3[city_handled],"NOT FOUND")</f>
        <v>tier - 1</v>
      </c>
      <c r="R244" t="str">
        <f>_xlfn.XLOOKUP(A244,Table3[customer_no],Table3[state_id],"NOT FOUND")</f>
        <v>R1011</v>
      </c>
      <c r="S244" s="34" cm="1">
        <f t="array" ref="S244">_xlfn.XLOOKUP(A244,Table3[customer_no],'Hospitalisation Details'!$F$2:$F$2344,"NOT FOUND")</f>
        <v>34289.43</v>
      </c>
      <c r="T244" t="str">
        <f>_xlfn.XLOOKUP(A244,Table2[Customer ID],Table2[BMI_category],"NOT FOUND")</f>
        <v>Obesity</v>
      </c>
      <c r="U244" s="7">
        <f>_xlfn.XLOOKUP(A244,Table2[Customer ID],Table2[no of surgery],"NOT FOUND")</f>
        <v>1</v>
      </c>
      <c r="V244" t="str">
        <f>_xlfn.XLOOKUP(A244,Table2[Customer ID],Table2[smoker_missing],"NOT FOUND")</f>
        <v>yes</v>
      </c>
      <c r="W244" t="str">
        <f t="shared" si="3"/>
        <v>Normal</v>
      </c>
      <c r="X244" s="37">
        <f>SUM(Table5[[#This Row],[Title]:[Diabetes Level]])</f>
        <v>71397.820000000007</v>
      </c>
    </row>
    <row r="245" spans="1:24" x14ac:dyDescent="0.25">
      <c r="A245" t="s">
        <v>2128</v>
      </c>
      <c r="B245" t="str">
        <f>VLOOKUP(A245,'Customer Names'!$A$2:$E$2336,3,FALSE)</f>
        <v>Mr.</v>
      </c>
      <c r="C245" t="str">
        <f>_xlfn.XLOOKUP(A245,$A$2:$A$2336,'Customer Names'!$D$2:$D$2336,"NOT FOUND")</f>
        <v>Dan M.</v>
      </c>
      <c r="D245" t="str">
        <f>_xlfn.XLOOKUP(A245,$A$2:$A$2336,'Customer Names'!$E$2:$E$2336,"NOT FOUND")</f>
        <v>Reed</v>
      </c>
      <c r="E245" cm="1">
        <f t="array" ref="E245">_xlfn.XLOOKUP(A245,$A$2:$A$2336,Table2[BMI],"NOT FOUND")</f>
        <v>31.065000000000001</v>
      </c>
      <c r="F245" cm="1">
        <f t="array" ref="F245">_xlfn.XLOOKUP(A245,$A$2:$A$2336,Table2[HBA1C],"NOT FOUND")</f>
        <v>5.05</v>
      </c>
      <c r="G245" t="str" cm="1">
        <f t="array" ref="G245">_xlfn.XLOOKUP(A245,$A$2:$A$2336,Table2[Heart Issues],"NOT FOUND")</f>
        <v>No</v>
      </c>
      <c r="H245" t="str" cm="1">
        <f t="array" ref="H245">_xlfn.XLOOKUP(A245,$A$2:$A$2336,Table2[Any Transplants],"NOT FOUND")</f>
        <v>No</v>
      </c>
      <c r="I245" t="str" cm="1">
        <f t="array" ref="I245">_xlfn.XLOOKUP(A245,$A$2:$A$2336,Table2[Cancer history],"NOT FOUND")</f>
        <v>No</v>
      </c>
      <c r="J245" t="str">
        <f>_xlfn.XLOOKUP(A245,Table3[customer_no],Table3[month],"NOT FOUND")</f>
        <v>Jun</v>
      </c>
      <c r="K245" s="7">
        <f>_xlfn.XLOOKUP(A245,Table3[customer_no],Table3[year_average],"NOT FOUND")</f>
        <v>1998</v>
      </c>
      <c r="L245" cm="1">
        <f t="array" ref="L245">_xlfn.XLOOKUP(A245,Table3[customer_no],'Hospitalisation Details'!$D$2:$D$2344,"NOT FOUND")</f>
        <v>11</v>
      </c>
      <c r="M245" s="33">
        <f>_xlfn.XLOOKUP(A245,Table3[customer_no],Table3[dd/mm/yy],"NOT FOUND")</f>
        <v>35957</v>
      </c>
      <c r="N245">
        <f>_xlfn.XLOOKUP(A245,Table3[customer_no],Table3[age],"NOT FOUND")</f>
        <v>24</v>
      </c>
      <c r="O245" cm="1">
        <f t="array" ref="O245">_xlfn.XLOOKUP(A245,Table3[customer_no],'Hospitalisation Details'!$E$2:$E$2344,"NOT FOUND")</f>
        <v>0</v>
      </c>
      <c r="P245" t="str">
        <f>_xlfn.XLOOKUP(A245,Table3[customer_no],Table3[hsplt_handled],"NOT FOUND")</f>
        <v>tier - 1</v>
      </c>
      <c r="Q245" t="str">
        <f>_xlfn.XLOOKUP(A245,Table3[customer_no],Table3[city_handled],"NOT FOUND")</f>
        <v>tier - 3</v>
      </c>
      <c r="R245" t="str">
        <f>_xlfn.XLOOKUP(A245,Table3[customer_no],Table3[state_id],"NOT FOUND")</f>
        <v>R1019</v>
      </c>
      <c r="S245" s="34" cm="1">
        <f t="array" ref="S245">_xlfn.XLOOKUP(A245,Table3[customer_no],'Hospitalisation Details'!$F$2:$F$2344,"NOT FOUND")</f>
        <v>34254.050000000003</v>
      </c>
      <c r="T245" t="str">
        <f>_xlfn.XLOOKUP(A245,Table2[Customer ID],Table2[BMI_category],"NOT FOUND")</f>
        <v>Obesity</v>
      </c>
      <c r="U245" s="7">
        <f>_xlfn.XLOOKUP(A245,Table2[Customer ID],Table2[no of surgery],"NOT FOUND")</f>
        <v>1</v>
      </c>
      <c r="V245" t="str">
        <f>_xlfn.XLOOKUP(A245,Table2[Customer ID],Table2[smoker_missing],"NOT FOUND")</f>
        <v>yes</v>
      </c>
      <c r="W245" t="str">
        <f t="shared" si="3"/>
        <v>Normal</v>
      </c>
      <c r="X245" s="37">
        <f>SUM(Table5[[#This Row],[Title]:[Diabetes Level]])</f>
        <v>72281.165000000008</v>
      </c>
    </row>
    <row r="246" spans="1:24" x14ac:dyDescent="0.25">
      <c r="A246" t="s">
        <v>2127</v>
      </c>
      <c r="B246" t="str">
        <f>VLOOKUP(A246,'Customer Names'!$A$2:$E$2336,3,FALSE)</f>
        <v>Mr.</v>
      </c>
      <c r="C246" t="str">
        <f>_xlfn.XLOOKUP(A246,$A$2:$A$2336,'Customer Names'!$D$2:$D$2336,"NOT FOUND")</f>
        <v>Eric L.</v>
      </c>
      <c r="D246" t="str">
        <f>_xlfn.XLOOKUP(A246,$A$2:$A$2336,'Customer Names'!$E$2:$E$2336,"NOT FOUND")</f>
        <v>Frome</v>
      </c>
      <c r="E246" cm="1">
        <f t="array" ref="E246">_xlfn.XLOOKUP(A246,$A$2:$A$2336,Table2[BMI],"NOT FOUND")</f>
        <v>23.55</v>
      </c>
      <c r="F246" cm="1">
        <f t="array" ref="F246">_xlfn.XLOOKUP(A246,$A$2:$A$2336,Table2[HBA1C],"NOT FOUND")</f>
        <v>10.38</v>
      </c>
      <c r="G246" t="str" cm="1">
        <f t="array" ref="G246">_xlfn.XLOOKUP(A246,$A$2:$A$2336,Table2[Heart Issues],"NOT FOUND")</f>
        <v>No</v>
      </c>
      <c r="H246" t="str" cm="1">
        <f t="array" ref="H246">_xlfn.XLOOKUP(A246,$A$2:$A$2336,Table2[Any Transplants],"NOT FOUND")</f>
        <v>No</v>
      </c>
      <c r="I246" t="str" cm="1">
        <f t="array" ref="I246">_xlfn.XLOOKUP(A246,$A$2:$A$2336,Table2[Cancer history],"NOT FOUND")</f>
        <v>No</v>
      </c>
      <c r="J246" t="str">
        <f>_xlfn.XLOOKUP(A246,Table3[customer_no],Table3[month],"NOT FOUND")</f>
        <v>Jul</v>
      </c>
      <c r="K246" s="7">
        <f>_xlfn.XLOOKUP(A246,Table3[customer_no],Table3[year_average],"NOT FOUND")</f>
        <v>1962</v>
      </c>
      <c r="L246" cm="1">
        <f t="array" ref="L246">_xlfn.XLOOKUP(A246,Table3[customer_no],'Hospitalisation Details'!$D$2:$D$2344,"NOT FOUND")</f>
        <v>5</v>
      </c>
      <c r="M246" s="33">
        <f>_xlfn.XLOOKUP(A246,Table3[customer_no],Table3[dd/mm/yy],"NOT FOUND")</f>
        <v>22832</v>
      </c>
      <c r="N246">
        <f>_xlfn.XLOOKUP(A246,Table3[customer_no],Table3[age],"NOT FOUND")</f>
        <v>60</v>
      </c>
      <c r="O246" cm="1">
        <f t="array" ref="O246">_xlfn.XLOOKUP(A246,Table3[customer_no],'Hospitalisation Details'!$E$2:$E$2344,"NOT FOUND")</f>
        <v>0</v>
      </c>
      <c r="P246" t="str">
        <f>_xlfn.XLOOKUP(A246,Table3[customer_no],Table3[hsplt_handled],"NOT FOUND")</f>
        <v>tier - 1</v>
      </c>
      <c r="Q246" t="str">
        <f>_xlfn.XLOOKUP(A246,Table3[customer_no],Table3[city_handled],"NOT FOUND")</f>
        <v>tier - 1</v>
      </c>
      <c r="R246" t="str">
        <f>_xlfn.XLOOKUP(A246,Table3[customer_no],Table3[state_id],"NOT FOUND")</f>
        <v>R1011</v>
      </c>
      <c r="S246" s="34" cm="1">
        <f t="array" ref="S246">_xlfn.XLOOKUP(A246,Table3[customer_no],'Hospitalisation Details'!$F$2:$F$2344,"NOT FOUND")</f>
        <v>34218.019999999997</v>
      </c>
      <c r="T246" t="str">
        <f>_xlfn.XLOOKUP(A246,Table2[Customer ID],Table2[BMI_category],"NOT FOUND")</f>
        <v>Normal Weight</v>
      </c>
      <c r="U246" s="7">
        <f>_xlfn.XLOOKUP(A246,Table2[Customer ID],Table2[no of surgery],"NOT FOUND")</f>
        <v>0</v>
      </c>
      <c r="V246" t="str">
        <f>_xlfn.XLOOKUP(A246,Table2[Customer ID],Table2[smoker_missing],"NOT FOUND")</f>
        <v>yes</v>
      </c>
      <c r="W246" t="str">
        <f t="shared" si="3"/>
        <v>Diabetes</v>
      </c>
      <c r="X246" s="37">
        <f>SUM(Table5[[#This Row],[Title]:[Diabetes Level]])</f>
        <v>59110.95</v>
      </c>
    </row>
    <row r="247" spans="1:24" x14ac:dyDescent="0.25">
      <c r="A247" t="s">
        <v>2126</v>
      </c>
      <c r="B247" t="str">
        <f>VLOOKUP(A247,'Customer Names'!$A$2:$E$2336,3,FALSE)</f>
        <v>Mr.</v>
      </c>
      <c r="C247" t="str">
        <f>_xlfn.XLOOKUP(A247,$A$2:$A$2336,'Customer Names'!$D$2:$D$2336,"NOT FOUND")</f>
        <v>Les J</v>
      </c>
      <c r="D247" t="str">
        <f>_xlfn.XLOOKUP(A247,$A$2:$A$2336,'Customer Names'!$E$2:$E$2336,"NOT FOUND")</f>
        <v>Creasy</v>
      </c>
      <c r="E247" cm="1">
        <f t="array" ref="E247">_xlfn.XLOOKUP(A247,$A$2:$A$2336,Table2[BMI],"NOT FOUND")</f>
        <v>30.18</v>
      </c>
      <c r="F247" cm="1">
        <f t="array" ref="F247">_xlfn.XLOOKUP(A247,$A$2:$A$2336,Table2[HBA1C],"NOT FOUND")</f>
        <v>8.31</v>
      </c>
      <c r="G247" t="str" cm="1">
        <f t="array" ref="G247">_xlfn.XLOOKUP(A247,$A$2:$A$2336,Table2[Heart Issues],"NOT FOUND")</f>
        <v>yes</v>
      </c>
      <c r="H247" t="str" cm="1">
        <f t="array" ref="H247">_xlfn.XLOOKUP(A247,$A$2:$A$2336,Table2[Any Transplants],"NOT FOUND")</f>
        <v>No</v>
      </c>
      <c r="I247" t="str" cm="1">
        <f t="array" ref="I247">_xlfn.XLOOKUP(A247,$A$2:$A$2336,Table2[Cancer history],"NOT FOUND")</f>
        <v>No</v>
      </c>
      <c r="J247" t="str">
        <f>_xlfn.XLOOKUP(A247,Table3[customer_no],Table3[month],"NOT FOUND")</f>
        <v>Jul</v>
      </c>
      <c r="K247" s="7">
        <f>_xlfn.XLOOKUP(A247,Table3[customer_no],Table3[year_average],"NOT FOUND")</f>
        <v>1975</v>
      </c>
      <c r="L247" cm="1">
        <f t="array" ref="L247">_xlfn.XLOOKUP(A247,Table3[customer_no],'Hospitalisation Details'!$D$2:$D$2344,"NOT FOUND")</f>
        <v>21</v>
      </c>
      <c r="M247" s="33">
        <f>_xlfn.XLOOKUP(A247,Table3[customer_no],Table3[dd/mm/yy],"NOT FOUND")</f>
        <v>27596</v>
      </c>
      <c r="N247">
        <f>_xlfn.XLOOKUP(A247,Table3[customer_no],Table3[age],"NOT FOUND")</f>
        <v>47</v>
      </c>
      <c r="O247" cm="1">
        <f t="array" ref="O247">_xlfn.XLOOKUP(A247,Table3[customer_no],'Hospitalisation Details'!$E$2:$E$2344,"NOT FOUND")</f>
        <v>1</v>
      </c>
      <c r="P247" t="str">
        <f>_xlfn.XLOOKUP(A247,Table3[customer_no],Table3[hsplt_handled],"NOT FOUND")</f>
        <v>tier - 2</v>
      </c>
      <c r="Q247" t="str">
        <f>_xlfn.XLOOKUP(A247,Table3[customer_no],Table3[city_handled],"NOT FOUND")</f>
        <v>tier - 1</v>
      </c>
      <c r="R247" t="str">
        <f>_xlfn.XLOOKUP(A247,Table3[customer_no],Table3[state_id],"NOT FOUND")</f>
        <v>R1012</v>
      </c>
      <c r="S247" s="34" cm="1">
        <f t="array" ref="S247">_xlfn.XLOOKUP(A247,Table3[customer_no],'Hospitalisation Details'!$F$2:$F$2344,"NOT FOUND")</f>
        <v>34210.33</v>
      </c>
      <c r="T247" t="str">
        <f>_xlfn.XLOOKUP(A247,Table2[Customer ID],Table2[BMI_category],"NOT FOUND")</f>
        <v>Obesity</v>
      </c>
      <c r="U247" s="7">
        <f>_xlfn.XLOOKUP(A247,Table2[Customer ID],Table2[no of surgery],"NOT FOUND")</f>
        <v>1</v>
      </c>
      <c r="V247" t="str">
        <f>_xlfn.XLOOKUP(A247,Table2[Customer ID],Table2[smoker_missing],"NOT FOUND")</f>
        <v>yes</v>
      </c>
      <c r="W247" t="str">
        <f t="shared" si="3"/>
        <v>Diabetes</v>
      </c>
      <c r="X247" s="37">
        <f>SUM(Table5[[#This Row],[Title]:[Diabetes Level]])</f>
        <v>63889.820000000007</v>
      </c>
    </row>
    <row r="248" spans="1:24" x14ac:dyDescent="0.25">
      <c r="A248" t="s">
        <v>2125</v>
      </c>
      <c r="B248" t="str">
        <f>VLOOKUP(A248,'Customer Names'!$A$2:$E$2336,3,FALSE)</f>
        <v>Ms.</v>
      </c>
      <c r="C248" t="str">
        <f>_xlfn.XLOOKUP(A248,$A$2:$A$2336,'Customer Names'!$D$2:$D$2336,"NOT FOUND")</f>
        <v>Stephanie</v>
      </c>
      <c r="D248" t="str">
        <f>_xlfn.XLOOKUP(A248,$A$2:$A$2336,'Customer Names'!$E$2:$E$2336,"NOT FOUND")</f>
        <v>Latimer</v>
      </c>
      <c r="E248" cm="1">
        <f t="array" ref="E248">_xlfn.XLOOKUP(A248,$A$2:$A$2336,Table2[BMI],"NOT FOUND")</f>
        <v>29.94</v>
      </c>
      <c r="F248" cm="1">
        <f t="array" ref="F248">_xlfn.XLOOKUP(A248,$A$2:$A$2336,Table2[HBA1C],"NOT FOUND")</f>
        <v>7.59</v>
      </c>
      <c r="G248" t="str" cm="1">
        <f t="array" ref="G248">_xlfn.XLOOKUP(A248,$A$2:$A$2336,Table2[Heart Issues],"NOT FOUND")</f>
        <v>No</v>
      </c>
      <c r="H248" t="str" cm="1">
        <f t="array" ref="H248">_xlfn.XLOOKUP(A248,$A$2:$A$2336,Table2[Any Transplants],"NOT FOUND")</f>
        <v>No</v>
      </c>
      <c r="I248" t="str" cm="1">
        <f t="array" ref="I248">_xlfn.XLOOKUP(A248,$A$2:$A$2336,Table2[Cancer history],"NOT FOUND")</f>
        <v>No</v>
      </c>
      <c r="J248" t="str">
        <f>_xlfn.XLOOKUP(A248,Table3[customer_no],Table3[month],"NOT FOUND")</f>
        <v>Aug</v>
      </c>
      <c r="K248" s="7">
        <f>_xlfn.XLOOKUP(A248,Table3[customer_no],Table3[year_average],"NOT FOUND")</f>
        <v>1971</v>
      </c>
      <c r="L248" cm="1">
        <f t="array" ref="L248">_xlfn.XLOOKUP(A248,Table3[customer_no],'Hospitalisation Details'!$D$2:$D$2344,"NOT FOUND")</f>
        <v>25</v>
      </c>
      <c r="M248" s="33">
        <f>_xlfn.XLOOKUP(A248,Table3[customer_no],Table3[dd/mm/yy],"NOT FOUND")</f>
        <v>26170</v>
      </c>
      <c r="N248">
        <f>_xlfn.XLOOKUP(A248,Table3[customer_no],Table3[age],"NOT FOUND")</f>
        <v>51</v>
      </c>
      <c r="O248" cm="1">
        <f t="array" ref="O248">_xlfn.XLOOKUP(A248,Table3[customer_no],'Hospitalisation Details'!$E$2:$E$2344,"NOT FOUND")</f>
        <v>0</v>
      </c>
      <c r="P248" t="str">
        <f>_xlfn.XLOOKUP(A248,Table3[customer_no],Table3[hsplt_handled],"NOT FOUND")</f>
        <v>tier - 2</v>
      </c>
      <c r="Q248" t="str">
        <f>_xlfn.XLOOKUP(A248,Table3[customer_no],Table3[city_handled],"NOT FOUND")</f>
        <v>tier - 2</v>
      </c>
      <c r="R248" t="str">
        <f>_xlfn.XLOOKUP(A248,Table3[customer_no],Table3[state_id],"NOT FOUND")</f>
        <v>R1011</v>
      </c>
      <c r="S248" s="34" cm="1">
        <f t="array" ref="S248">_xlfn.XLOOKUP(A248,Table3[customer_no],'Hospitalisation Details'!$F$2:$F$2344,"NOT FOUND")</f>
        <v>34205.07</v>
      </c>
      <c r="T248" t="str">
        <f>_xlfn.XLOOKUP(A248,Table2[Customer ID],Table2[BMI_category],"NOT FOUND")</f>
        <v>Overweight</v>
      </c>
      <c r="U248" s="7">
        <f>_xlfn.XLOOKUP(A248,Table2[Customer ID],Table2[no of surgery],"NOT FOUND")</f>
        <v>0</v>
      </c>
      <c r="V248" t="str">
        <f>_xlfn.XLOOKUP(A248,Table2[Customer ID],Table2[smoker_missing],"NOT FOUND")</f>
        <v>yes</v>
      </c>
      <c r="W248" t="str">
        <f t="shared" si="3"/>
        <v>Diabetes</v>
      </c>
      <c r="X248" s="37">
        <f>SUM(Table5[[#This Row],[Title]:[Diabetes Level]])</f>
        <v>62459.6</v>
      </c>
    </row>
    <row r="249" spans="1:24" x14ac:dyDescent="0.25">
      <c r="A249" t="s">
        <v>2124</v>
      </c>
      <c r="B249" t="str">
        <f>VLOOKUP(A249,'Customer Names'!$A$2:$E$2336,3,FALSE)</f>
        <v>Ms.</v>
      </c>
      <c r="C249" t="str">
        <f>_xlfn.XLOOKUP(A249,$A$2:$A$2336,'Customer Names'!$D$2:$D$2336,"NOT FOUND")</f>
        <v>Melissa Y</v>
      </c>
      <c r="D249" t="str">
        <f>_xlfn.XLOOKUP(A249,$A$2:$A$2336,'Customer Names'!$E$2:$E$2336,"NOT FOUND")</f>
        <v>Wei</v>
      </c>
      <c r="E249" cm="1">
        <f t="array" ref="E249">_xlfn.XLOOKUP(A249,$A$2:$A$2336,Table2[BMI],"NOT FOUND")</f>
        <v>31.4</v>
      </c>
      <c r="F249" cm="1">
        <f t="array" ref="F249">_xlfn.XLOOKUP(A249,$A$2:$A$2336,Table2[HBA1C],"NOT FOUND")</f>
        <v>5.49</v>
      </c>
      <c r="G249" t="str" cm="1">
        <f t="array" ref="G249">_xlfn.XLOOKUP(A249,$A$2:$A$2336,Table2[Heart Issues],"NOT FOUND")</f>
        <v>No</v>
      </c>
      <c r="H249" t="str" cm="1">
        <f t="array" ref="H249">_xlfn.XLOOKUP(A249,$A$2:$A$2336,Table2[Any Transplants],"NOT FOUND")</f>
        <v>No</v>
      </c>
      <c r="I249" t="str" cm="1">
        <f t="array" ref="I249">_xlfn.XLOOKUP(A249,$A$2:$A$2336,Table2[Cancer history],"NOT FOUND")</f>
        <v>No</v>
      </c>
      <c r="J249" t="str">
        <f>_xlfn.XLOOKUP(A249,Table3[customer_no],Table3[month],"NOT FOUND")</f>
        <v>Nov</v>
      </c>
      <c r="K249" s="7">
        <f>_xlfn.XLOOKUP(A249,Table3[customer_no],Table3[year_average],"NOT FOUND")</f>
        <v>1999</v>
      </c>
      <c r="L249" cm="1">
        <f t="array" ref="L249">_xlfn.XLOOKUP(A249,Table3[customer_no],'Hospitalisation Details'!$D$2:$D$2344,"NOT FOUND")</f>
        <v>6</v>
      </c>
      <c r="M249" s="33">
        <f>_xlfn.XLOOKUP(A249,Table3[customer_no],Table3[dd/mm/yy],"NOT FOUND")</f>
        <v>36470</v>
      </c>
      <c r="N249">
        <f>_xlfn.XLOOKUP(A249,Table3[customer_no],Table3[age],"NOT FOUND")</f>
        <v>23</v>
      </c>
      <c r="O249" cm="1">
        <f t="array" ref="O249">_xlfn.XLOOKUP(A249,Table3[customer_no],'Hospitalisation Details'!$E$2:$E$2344,"NOT FOUND")</f>
        <v>0</v>
      </c>
      <c r="P249" t="str">
        <f>_xlfn.XLOOKUP(A249,Table3[customer_no],Table3[hsplt_handled],"NOT FOUND")</f>
        <v>tier - 2</v>
      </c>
      <c r="Q249" t="str">
        <f>_xlfn.XLOOKUP(A249,Table3[customer_no],Table3[city_handled],"NOT FOUND")</f>
        <v>tier - 3</v>
      </c>
      <c r="R249" t="str">
        <f>_xlfn.XLOOKUP(A249,Table3[customer_no],Table3[state_id],"NOT FOUND")</f>
        <v>R1011</v>
      </c>
      <c r="S249" s="34" cm="1">
        <f t="array" ref="S249">_xlfn.XLOOKUP(A249,Table3[customer_no],'Hospitalisation Details'!$F$2:$F$2344,"NOT FOUND")</f>
        <v>34166.269999999997</v>
      </c>
      <c r="T249" t="str">
        <f>_xlfn.XLOOKUP(A249,Table2[Customer ID],Table2[BMI_category],"NOT FOUND")</f>
        <v>Obesity</v>
      </c>
      <c r="U249" s="7">
        <f>_xlfn.XLOOKUP(A249,Table2[Customer ID],Table2[no of surgery],"NOT FOUND")</f>
        <v>0</v>
      </c>
      <c r="V249" t="str">
        <f>_xlfn.XLOOKUP(A249,Table2[Customer ID],Table2[smoker_missing],"NOT FOUND")</f>
        <v>yes</v>
      </c>
      <c r="W249" t="str">
        <f t="shared" si="3"/>
        <v>Normal</v>
      </c>
      <c r="X249" s="37">
        <f>SUM(Table5[[#This Row],[Title]:[Diabetes Level]])</f>
        <v>72701.16</v>
      </c>
    </row>
    <row r="250" spans="1:24" x14ac:dyDescent="0.25">
      <c r="A250" t="s">
        <v>2123</v>
      </c>
      <c r="B250" t="str">
        <f>VLOOKUP(A250,'Customer Names'!$A$2:$E$2336,3,FALSE)</f>
        <v>Ms.</v>
      </c>
      <c r="C250" t="str">
        <f>_xlfn.XLOOKUP(A250,$A$2:$A$2336,'Customer Names'!$D$2:$D$2336,"NOT FOUND")</f>
        <v>Ashley</v>
      </c>
      <c r="D250" t="str">
        <f>_xlfn.XLOOKUP(A250,$A$2:$A$2336,'Customer Names'!$E$2:$E$2336,"NOT FOUND")</f>
        <v>Hayes</v>
      </c>
      <c r="E250" cm="1">
        <f t="array" ref="E250">_xlfn.XLOOKUP(A250,$A$2:$A$2336,Table2[BMI],"NOT FOUND")</f>
        <v>53.06</v>
      </c>
      <c r="F250" cm="1">
        <f t="array" ref="F250">_xlfn.XLOOKUP(A250,$A$2:$A$2336,Table2[HBA1C],"NOT FOUND")</f>
        <v>11.68</v>
      </c>
      <c r="G250" t="str" cm="1">
        <f t="array" ref="G250">_xlfn.XLOOKUP(A250,$A$2:$A$2336,Table2[Heart Issues],"NOT FOUND")</f>
        <v>No</v>
      </c>
      <c r="H250" t="str" cm="1">
        <f t="array" ref="H250">_xlfn.XLOOKUP(A250,$A$2:$A$2336,Table2[Any Transplants],"NOT FOUND")</f>
        <v>No</v>
      </c>
      <c r="I250" t="str" cm="1">
        <f t="array" ref="I250">_xlfn.XLOOKUP(A250,$A$2:$A$2336,Table2[Cancer history],"NOT FOUND")</f>
        <v>No</v>
      </c>
      <c r="J250" t="str">
        <f>_xlfn.XLOOKUP(A250,Table3[customer_no],Table3[month],"NOT FOUND")</f>
        <v>Dec</v>
      </c>
      <c r="K250" s="7">
        <f>_xlfn.XLOOKUP(A250,Table3[customer_no],Table3[year_average],"NOT FOUND")</f>
        <v>2002</v>
      </c>
      <c r="L250" cm="1">
        <f t="array" ref="L250">_xlfn.XLOOKUP(A250,Table3[customer_no],'Hospitalisation Details'!$D$2:$D$2344,"NOT FOUND")</f>
        <v>26</v>
      </c>
      <c r="M250" s="33">
        <f>_xlfn.XLOOKUP(A250,Table3[customer_no],Table3[dd/mm/yy],"NOT FOUND")</f>
        <v>37616</v>
      </c>
      <c r="N250">
        <f>_xlfn.XLOOKUP(A250,Table3[customer_no],Table3[age],"NOT FOUND")</f>
        <v>20</v>
      </c>
      <c r="O250" cm="1">
        <f t="array" ref="O250">_xlfn.XLOOKUP(A250,Table3[customer_no],'Hospitalisation Details'!$E$2:$E$2344,"NOT FOUND")</f>
        <v>0</v>
      </c>
      <c r="P250" t="str">
        <f>_xlfn.XLOOKUP(A250,Table3[customer_no],Table3[hsplt_handled],"NOT FOUND")</f>
        <v>tier - 2</v>
      </c>
      <c r="Q250" t="str">
        <f>_xlfn.XLOOKUP(A250,Table3[customer_no],Table3[city_handled],"NOT FOUND")</f>
        <v>tier - 3</v>
      </c>
      <c r="R250" t="str">
        <f>_xlfn.XLOOKUP(A250,Table3[customer_no],Table3[state_id],"NOT FOUND")</f>
        <v>R1011</v>
      </c>
      <c r="S250" s="34" cm="1">
        <f t="array" ref="S250">_xlfn.XLOOKUP(A250,Table3[customer_no],'Hospitalisation Details'!$F$2:$F$2344,"NOT FOUND")</f>
        <v>34084.68</v>
      </c>
      <c r="T250" t="str">
        <f>_xlfn.XLOOKUP(A250,Table2[Customer ID],Table2[BMI_category],"NOT FOUND")</f>
        <v>Obesity</v>
      </c>
      <c r="U250" s="7">
        <f>_xlfn.XLOOKUP(A250,Table2[Customer ID],Table2[no of surgery],"NOT FOUND")</f>
        <v>0</v>
      </c>
      <c r="V250" t="str">
        <f>_xlfn.XLOOKUP(A250,Table2[Customer ID],Table2[smoker_missing],"NOT FOUND")</f>
        <v>yes</v>
      </c>
      <c r="W250" t="str">
        <f t="shared" si="3"/>
        <v>Diabetes</v>
      </c>
      <c r="X250" s="37">
        <f>SUM(Table5[[#This Row],[Title]:[Diabetes Level]])</f>
        <v>73813.42</v>
      </c>
    </row>
    <row r="251" spans="1:24" x14ac:dyDescent="0.25">
      <c r="A251" t="s">
        <v>2122</v>
      </c>
      <c r="B251" t="str">
        <f>VLOOKUP(A251,'Customer Names'!$A$2:$E$2336,3,FALSE)</f>
        <v>Ms.</v>
      </c>
      <c r="C251" t="str">
        <f>_xlfn.XLOOKUP(A251,$A$2:$A$2336,'Customer Names'!$D$2:$D$2336,"NOT FOUND")</f>
        <v>Stephanie M.</v>
      </c>
      <c r="D251" t="str">
        <f>_xlfn.XLOOKUP(A251,$A$2:$A$2336,'Customer Names'!$E$2:$E$2336,"NOT FOUND")</f>
        <v>Velardo</v>
      </c>
      <c r="E251" cm="1">
        <f t="array" ref="E251">_xlfn.XLOOKUP(A251,$A$2:$A$2336,Table2[BMI],"NOT FOUND")</f>
        <v>30.25</v>
      </c>
      <c r="F251" cm="1">
        <f t="array" ref="F251">_xlfn.XLOOKUP(A251,$A$2:$A$2336,Table2[HBA1C],"NOT FOUND")</f>
        <v>4.1900000000000004</v>
      </c>
      <c r="G251" t="str" cm="1">
        <f t="array" ref="G251">_xlfn.XLOOKUP(A251,$A$2:$A$2336,Table2[Heart Issues],"NOT FOUND")</f>
        <v>No</v>
      </c>
      <c r="H251" t="str" cm="1">
        <f t="array" ref="H251">_xlfn.XLOOKUP(A251,$A$2:$A$2336,Table2[Any Transplants],"NOT FOUND")</f>
        <v>No</v>
      </c>
      <c r="I251" t="str" cm="1">
        <f t="array" ref="I251">_xlfn.XLOOKUP(A251,$A$2:$A$2336,Table2[Cancer history],"NOT FOUND")</f>
        <v>No</v>
      </c>
      <c r="J251" t="str">
        <f>_xlfn.XLOOKUP(A251,Table3[customer_no],Table3[month],"NOT FOUND")</f>
        <v>Jul</v>
      </c>
      <c r="K251" s="7">
        <f>_xlfn.XLOOKUP(A251,Table3[customer_no],Table3[year_average],"NOT FOUND")</f>
        <v>1972</v>
      </c>
      <c r="L251" cm="1">
        <f t="array" ref="L251">_xlfn.XLOOKUP(A251,Table3[customer_no],'Hospitalisation Details'!$D$2:$D$2344,"NOT FOUND")</f>
        <v>26</v>
      </c>
      <c r="M251" s="33">
        <f>_xlfn.XLOOKUP(A251,Table3[customer_no],Table3[dd/mm/yy],"NOT FOUND")</f>
        <v>26506</v>
      </c>
      <c r="N251">
        <f>_xlfn.XLOOKUP(A251,Table3[customer_no],Table3[age],"NOT FOUND")</f>
        <v>50</v>
      </c>
      <c r="O251" cm="1">
        <f t="array" ref="O251">_xlfn.XLOOKUP(A251,Table3[customer_no],'Hospitalisation Details'!$E$2:$E$2344,"NOT FOUND")</f>
        <v>0</v>
      </c>
      <c r="P251" t="str">
        <f>_xlfn.XLOOKUP(A251,Table3[customer_no],Table3[hsplt_handled],"NOT FOUND")</f>
        <v>tier - 2</v>
      </c>
      <c r="Q251" t="str">
        <f>_xlfn.XLOOKUP(A251,Table3[customer_no],Table3[city_handled],"NOT FOUND")</f>
        <v>tier - 2</v>
      </c>
      <c r="R251" t="str">
        <f>_xlfn.XLOOKUP(A251,Table3[customer_no],Table3[state_id],"NOT FOUND")</f>
        <v>R1011</v>
      </c>
      <c r="S251" s="34" cm="1">
        <f t="array" ref="S251">_xlfn.XLOOKUP(A251,Table3[customer_no],'Hospitalisation Details'!$F$2:$F$2344,"NOT FOUND")</f>
        <v>34053.360000000001</v>
      </c>
      <c r="T251" t="str">
        <f>_xlfn.XLOOKUP(A251,Table2[Customer ID],Table2[BMI_category],"NOT FOUND")</f>
        <v>Obesity</v>
      </c>
      <c r="U251" s="7">
        <f>_xlfn.XLOOKUP(A251,Table2[Customer ID],Table2[no of surgery],"NOT FOUND")</f>
        <v>2</v>
      </c>
      <c r="V251" t="str">
        <f>_xlfn.XLOOKUP(A251,Table2[Customer ID],Table2[smoker_missing],"NOT FOUND")</f>
        <v>yes</v>
      </c>
      <c r="W251" t="str">
        <f t="shared" si="3"/>
        <v>Normal</v>
      </c>
      <c r="X251" s="37">
        <f>SUM(Table5[[#This Row],[Title]:[Diabetes Level]])</f>
        <v>62643.8</v>
      </c>
    </row>
    <row r="252" spans="1:24" x14ac:dyDescent="0.25">
      <c r="A252" t="s">
        <v>2121</v>
      </c>
      <c r="B252" t="str">
        <f>VLOOKUP(A252,'Customer Names'!$A$2:$E$2336,3,FALSE)</f>
        <v>Ms.</v>
      </c>
      <c r="C252" t="str">
        <f>_xlfn.XLOOKUP(A252,$A$2:$A$2336,'Customer Names'!$D$2:$D$2336,"NOT FOUND")</f>
        <v>Kylie</v>
      </c>
      <c r="D252" t="str">
        <f>_xlfn.XLOOKUP(A252,$A$2:$A$2336,'Customer Names'!$E$2:$E$2336,"NOT FOUND")</f>
        <v>Kastes</v>
      </c>
      <c r="E252" cm="1">
        <f t="array" ref="E252">_xlfn.XLOOKUP(A252,$A$2:$A$2336,Table2[BMI],"NOT FOUND")</f>
        <v>46.68</v>
      </c>
      <c r="F252" cm="1">
        <f t="array" ref="F252">_xlfn.XLOOKUP(A252,$A$2:$A$2336,Table2[HBA1C],"NOT FOUND")</f>
        <v>4.01</v>
      </c>
      <c r="G252" t="str" cm="1">
        <f t="array" ref="G252">_xlfn.XLOOKUP(A252,$A$2:$A$2336,Table2[Heart Issues],"NOT FOUND")</f>
        <v>No</v>
      </c>
      <c r="H252" t="str" cm="1">
        <f t="array" ref="H252">_xlfn.XLOOKUP(A252,$A$2:$A$2336,Table2[Any Transplants],"NOT FOUND")</f>
        <v>No</v>
      </c>
      <c r="I252" t="str" cm="1">
        <f t="array" ref="I252">_xlfn.XLOOKUP(A252,$A$2:$A$2336,Table2[Cancer history],"NOT FOUND")</f>
        <v>No</v>
      </c>
      <c r="J252" t="str">
        <f>_xlfn.XLOOKUP(A252,Table3[customer_no],Table3[month],"NOT FOUND")</f>
        <v>Sep</v>
      </c>
      <c r="K252" s="7">
        <f>_xlfn.XLOOKUP(A252,Table3[customer_no],Table3[year_average],"NOT FOUND")</f>
        <v>1994</v>
      </c>
      <c r="L252" cm="1">
        <f t="array" ref="L252">_xlfn.XLOOKUP(A252,Table3[customer_no],'Hospitalisation Details'!$D$2:$D$2344,"NOT FOUND")</f>
        <v>25</v>
      </c>
      <c r="M252" s="33">
        <f>_xlfn.XLOOKUP(A252,Table3[customer_no],Table3[dd/mm/yy],"NOT FOUND")</f>
        <v>34602</v>
      </c>
      <c r="N252">
        <f>_xlfn.XLOOKUP(A252,Table3[customer_no],Table3[age],"NOT FOUND")</f>
        <v>28</v>
      </c>
      <c r="O252" cm="1">
        <f t="array" ref="O252">_xlfn.XLOOKUP(A252,Table3[customer_no],'Hospitalisation Details'!$E$2:$E$2344,"NOT FOUND")</f>
        <v>0</v>
      </c>
      <c r="P252" t="str">
        <f>_xlfn.XLOOKUP(A252,Table3[customer_no],Table3[hsplt_handled],"NOT FOUND")</f>
        <v>tier - 2</v>
      </c>
      <c r="Q252" t="str">
        <f>_xlfn.XLOOKUP(A252,Table3[customer_no],Table3[city_handled],"NOT FOUND")</f>
        <v>tier - 2</v>
      </c>
      <c r="R252" t="str">
        <f>_xlfn.XLOOKUP(A252,Table3[customer_no],Table3[state_id],"NOT FOUND")</f>
        <v>R1011</v>
      </c>
      <c r="S252" s="34" cm="1">
        <f t="array" ref="S252">_xlfn.XLOOKUP(A252,Table3[customer_no],'Hospitalisation Details'!$F$2:$F$2344,"NOT FOUND")</f>
        <v>33975.47</v>
      </c>
      <c r="T252" t="str">
        <f>_xlfn.XLOOKUP(A252,Table2[Customer ID],Table2[BMI_category],"NOT FOUND")</f>
        <v>Obesity</v>
      </c>
      <c r="U252" s="7">
        <f>_xlfn.XLOOKUP(A252,Table2[Customer ID],Table2[no of surgery],"NOT FOUND")</f>
        <v>0</v>
      </c>
      <c r="V252" t="str">
        <f>_xlfn.XLOOKUP(A252,Table2[Customer ID],Table2[smoker_missing],"NOT FOUND")</f>
        <v>yes</v>
      </c>
      <c r="W252" t="str">
        <f t="shared" si="3"/>
        <v>Normal</v>
      </c>
      <c r="X252" s="37">
        <f>SUM(Table5[[#This Row],[Title]:[Diabetes Level]])</f>
        <v>70675.16</v>
      </c>
    </row>
    <row r="253" spans="1:24" x14ac:dyDescent="0.25">
      <c r="A253" t="s">
        <v>2120</v>
      </c>
      <c r="B253" t="str">
        <f>VLOOKUP(A253,'Customer Names'!$A$2:$E$2336,3,FALSE)</f>
        <v>Ms.</v>
      </c>
      <c r="C253" t="str">
        <f>_xlfn.XLOOKUP(A253,$A$2:$A$2336,'Customer Names'!$D$2:$D$2336,"NOT FOUND")</f>
        <v>Kelly</v>
      </c>
      <c r="D253" t="str">
        <f>_xlfn.XLOOKUP(A253,$A$2:$A$2336,'Customer Names'!$E$2:$E$2336,"NOT FOUND")</f>
        <v>Escorcia</v>
      </c>
      <c r="E253" cm="1">
        <f t="array" ref="E253">_xlfn.XLOOKUP(A253,$A$2:$A$2336,Table2[BMI],"NOT FOUND")</f>
        <v>30.4</v>
      </c>
      <c r="F253" cm="1">
        <f t="array" ref="F253">_xlfn.XLOOKUP(A253,$A$2:$A$2336,Table2[HBA1C],"NOT FOUND")</f>
        <v>5.91</v>
      </c>
      <c r="G253" t="str" cm="1">
        <f t="array" ref="G253">_xlfn.XLOOKUP(A253,$A$2:$A$2336,Table2[Heart Issues],"NOT FOUND")</f>
        <v>No</v>
      </c>
      <c r="H253" t="str" cm="1">
        <f t="array" ref="H253">_xlfn.XLOOKUP(A253,$A$2:$A$2336,Table2[Any Transplants],"NOT FOUND")</f>
        <v>yes</v>
      </c>
      <c r="I253" t="str" cm="1">
        <f t="array" ref="I253">_xlfn.XLOOKUP(A253,$A$2:$A$2336,Table2[Cancer history],"NOT FOUND")</f>
        <v>No</v>
      </c>
      <c r="J253" t="str">
        <f>_xlfn.XLOOKUP(A253,Table3[customer_no],Table3[month],"NOT FOUND")</f>
        <v>Dec</v>
      </c>
      <c r="K253" s="7">
        <f>_xlfn.XLOOKUP(A253,Table3[customer_no],Table3[year_average],"NOT FOUND")</f>
        <v>2000</v>
      </c>
      <c r="L253" cm="1">
        <f t="array" ref="L253">_xlfn.XLOOKUP(A253,Table3[customer_no],'Hospitalisation Details'!$D$2:$D$2344,"NOT FOUND")</f>
        <v>27</v>
      </c>
      <c r="M253" s="33">
        <f>_xlfn.XLOOKUP(A253,Table3[customer_no],Table3[dd/mm/yy],"NOT FOUND")</f>
        <v>36887</v>
      </c>
      <c r="N253">
        <f>_xlfn.XLOOKUP(A253,Table3[customer_no],Table3[age],"NOT FOUND")</f>
        <v>22</v>
      </c>
      <c r="O253" cm="1">
        <f t="array" ref="O253">_xlfn.XLOOKUP(A253,Table3[customer_no],'Hospitalisation Details'!$E$2:$E$2344,"NOT FOUND")</f>
        <v>0</v>
      </c>
      <c r="P253" t="str">
        <f>_xlfn.XLOOKUP(A253,Table3[customer_no],Table3[hsplt_handled],"NOT FOUND")</f>
        <v>tier - 2</v>
      </c>
      <c r="Q253" t="str">
        <f>_xlfn.XLOOKUP(A253,Table3[customer_no],Table3[city_handled],"NOT FOUND")</f>
        <v>tier - 2</v>
      </c>
      <c r="R253" t="str">
        <f>_xlfn.XLOOKUP(A253,Table3[customer_no],Table3[state_id],"NOT FOUND")</f>
        <v>R1012</v>
      </c>
      <c r="S253" s="34" cm="1">
        <f t="array" ref="S253">_xlfn.XLOOKUP(A253,Table3[customer_no],'Hospitalisation Details'!$F$2:$F$2344,"NOT FOUND")</f>
        <v>33907.550000000003</v>
      </c>
      <c r="T253" t="str">
        <f>_xlfn.XLOOKUP(A253,Table2[Customer ID],Table2[BMI_category],"NOT FOUND")</f>
        <v>Obesity</v>
      </c>
      <c r="U253" s="7">
        <f>_xlfn.XLOOKUP(A253,Table2[Customer ID],Table2[no of surgery],"NOT FOUND")</f>
        <v>2</v>
      </c>
      <c r="V253" t="str">
        <f>_xlfn.XLOOKUP(A253,Table2[Customer ID],Table2[smoker_missing],"NOT FOUND")</f>
        <v>yes</v>
      </c>
      <c r="W253" t="str">
        <f t="shared" si="3"/>
        <v>Prediabetes</v>
      </c>
      <c r="X253" s="37">
        <f>SUM(Table5[[#This Row],[Title]:[Diabetes Level]])</f>
        <v>72881.86</v>
      </c>
    </row>
    <row r="254" spans="1:24" x14ac:dyDescent="0.25">
      <c r="A254" t="s">
        <v>2119</v>
      </c>
      <c r="B254" t="str">
        <f>VLOOKUP(A254,'Customer Names'!$A$2:$E$2336,3,FALSE)</f>
        <v>Ms.</v>
      </c>
      <c r="C254" t="str">
        <f>_xlfn.XLOOKUP(A254,$A$2:$A$2336,'Customer Names'!$D$2:$D$2336,"NOT FOUND")</f>
        <v>Carrie</v>
      </c>
      <c r="D254" t="str">
        <f>_xlfn.XLOOKUP(A254,$A$2:$A$2336,'Customer Names'!$E$2:$E$2336,"NOT FOUND")</f>
        <v>Larscheid</v>
      </c>
      <c r="E254" cm="1">
        <f t="array" ref="E254">_xlfn.XLOOKUP(A254,$A$2:$A$2336,Table2[BMI],"NOT FOUND")</f>
        <v>30.2</v>
      </c>
      <c r="F254" cm="1">
        <f t="array" ref="F254">_xlfn.XLOOKUP(A254,$A$2:$A$2336,Table2[HBA1C],"NOT FOUND")</f>
        <v>4.47</v>
      </c>
      <c r="G254" t="str" cm="1">
        <f t="array" ref="G254">_xlfn.XLOOKUP(A254,$A$2:$A$2336,Table2[Heart Issues],"NOT FOUND")</f>
        <v>yes</v>
      </c>
      <c r="H254" t="str" cm="1">
        <f t="array" ref="H254">_xlfn.XLOOKUP(A254,$A$2:$A$2336,Table2[Any Transplants],"NOT FOUND")</f>
        <v>No</v>
      </c>
      <c r="I254" t="str" cm="1">
        <f t="array" ref="I254">_xlfn.XLOOKUP(A254,$A$2:$A$2336,Table2[Cancer history],"NOT FOUND")</f>
        <v>Yes</v>
      </c>
      <c r="J254" t="str">
        <f>_xlfn.XLOOKUP(A254,Table3[customer_no],Table3[month],"NOT FOUND")</f>
        <v>Aug</v>
      </c>
      <c r="K254" s="7">
        <f>_xlfn.XLOOKUP(A254,Table3[customer_no],Table3[year_average],"NOT FOUND")</f>
        <v>1997</v>
      </c>
      <c r="L254" cm="1">
        <f t="array" ref="L254">_xlfn.XLOOKUP(A254,Table3[customer_no],'Hospitalisation Details'!$D$2:$D$2344,"NOT FOUND")</f>
        <v>9</v>
      </c>
      <c r="M254" s="33">
        <f>_xlfn.XLOOKUP(A254,Table3[customer_no],Table3[dd/mm/yy],"NOT FOUND")</f>
        <v>35651</v>
      </c>
      <c r="N254">
        <f>_xlfn.XLOOKUP(A254,Table3[customer_no],Table3[age],"NOT FOUND")</f>
        <v>25</v>
      </c>
      <c r="O254" cm="1">
        <f t="array" ref="O254">_xlfn.XLOOKUP(A254,Table3[customer_no],'Hospitalisation Details'!$E$2:$E$2344,"NOT FOUND")</f>
        <v>0</v>
      </c>
      <c r="P254" t="str">
        <f>_xlfn.XLOOKUP(A254,Table3[customer_no],Table3[hsplt_handled],"NOT FOUND")</f>
        <v>tier - 2</v>
      </c>
      <c r="Q254" t="str">
        <f>_xlfn.XLOOKUP(A254,Table3[customer_no],Table3[city_handled],"NOT FOUND")</f>
        <v>tier - 3</v>
      </c>
      <c r="R254" t="str">
        <f>_xlfn.XLOOKUP(A254,Table3[customer_no],Table3[state_id],"NOT FOUND")</f>
        <v>R1011</v>
      </c>
      <c r="S254" s="34" cm="1">
        <f t="array" ref="S254">_xlfn.XLOOKUP(A254,Table3[customer_no],'Hospitalisation Details'!$F$2:$F$2344,"NOT FOUND")</f>
        <v>33900.65</v>
      </c>
      <c r="T254" t="str">
        <f>_xlfn.XLOOKUP(A254,Table2[Customer ID],Table2[BMI_category],"NOT FOUND")</f>
        <v>Obesity</v>
      </c>
      <c r="U254" s="7">
        <f>_xlfn.XLOOKUP(A254,Table2[Customer ID],Table2[no of surgery],"NOT FOUND")</f>
        <v>1</v>
      </c>
      <c r="V254" t="str">
        <f>_xlfn.XLOOKUP(A254,Table2[Customer ID],Table2[smoker_missing],"NOT FOUND")</f>
        <v>yes</v>
      </c>
      <c r="W254" t="str">
        <f t="shared" si="3"/>
        <v>Normal</v>
      </c>
      <c r="X254" s="37">
        <f>SUM(Table5[[#This Row],[Title]:[Diabetes Level]])</f>
        <v>71618.320000000007</v>
      </c>
    </row>
    <row r="255" spans="1:24" x14ac:dyDescent="0.25">
      <c r="A255" t="s">
        <v>2118</v>
      </c>
      <c r="B255" t="str">
        <f>VLOOKUP(A255,'Customer Names'!$A$2:$E$2336,3,FALSE)</f>
        <v>Mr.</v>
      </c>
      <c r="C255" t="str">
        <f>_xlfn.XLOOKUP(A255,$A$2:$A$2336,'Customer Names'!$D$2:$D$2336,"NOT FOUND")</f>
        <v>Alex</v>
      </c>
      <c r="D255" t="str">
        <f>_xlfn.XLOOKUP(A255,$A$2:$A$2336,'Customer Names'!$E$2:$E$2336,"NOT FOUND")</f>
        <v>O'Bannon</v>
      </c>
      <c r="E255" cm="1">
        <f t="array" ref="E255">_xlfn.XLOOKUP(A255,$A$2:$A$2336,Table2[BMI],"NOT FOUND")</f>
        <v>51.18</v>
      </c>
      <c r="F255" cm="1">
        <f t="array" ref="F255">_xlfn.XLOOKUP(A255,$A$2:$A$2336,Table2[HBA1C],"NOT FOUND")</f>
        <v>4.5599999999999996</v>
      </c>
      <c r="G255" t="str" cm="1">
        <f t="array" ref="G255">_xlfn.XLOOKUP(A255,$A$2:$A$2336,Table2[Heart Issues],"NOT FOUND")</f>
        <v>yes</v>
      </c>
      <c r="H255" t="str" cm="1">
        <f t="array" ref="H255">_xlfn.XLOOKUP(A255,$A$2:$A$2336,Table2[Any Transplants],"NOT FOUND")</f>
        <v>yes</v>
      </c>
      <c r="I255" t="str" cm="1">
        <f t="array" ref="I255">_xlfn.XLOOKUP(A255,$A$2:$A$2336,Table2[Cancer history],"NOT FOUND")</f>
        <v>No</v>
      </c>
      <c r="J255" t="str">
        <f>_xlfn.XLOOKUP(A255,Table3[customer_no],Table3[month],"NOT FOUND")</f>
        <v>Oct</v>
      </c>
      <c r="K255" s="7">
        <f>_xlfn.XLOOKUP(A255,Table3[customer_no],Table3[year_average],"NOT FOUND")</f>
        <v>2000</v>
      </c>
      <c r="L255" cm="1">
        <f t="array" ref="L255">_xlfn.XLOOKUP(A255,Table3[customer_no],'Hospitalisation Details'!$D$2:$D$2344,"NOT FOUND")</f>
        <v>26</v>
      </c>
      <c r="M255" s="33">
        <f>_xlfn.XLOOKUP(A255,Table3[customer_no],Table3[dd/mm/yy],"NOT FOUND")</f>
        <v>36825</v>
      </c>
      <c r="N255">
        <f>_xlfn.XLOOKUP(A255,Table3[customer_no],Table3[age],"NOT FOUND")</f>
        <v>22</v>
      </c>
      <c r="O255" cm="1">
        <f t="array" ref="O255">_xlfn.XLOOKUP(A255,Table3[customer_no],'Hospitalisation Details'!$E$2:$E$2344,"NOT FOUND")</f>
        <v>0</v>
      </c>
      <c r="P255" t="str">
        <f>_xlfn.XLOOKUP(A255,Table3[customer_no],Table3[hsplt_handled],"NOT FOUND")</f>
        <v>tier - 2</v>
      </c>
      <c r="Q255" t="str">
        <f>_xlfn.XLOOKUP(A255,Table3[customer_no],Table3[city_handled],"NOT FOUND")</f>
        <v>tier - 3</v>
      </c>
      <c r="R255" t="str">
        <f>_xlfn.XLOOKUP(A255,Table3[customer_no],Table3[state_id],"NOT FOUND")</f>
        <v>R1011</v>
      </c>
      <c r="S255" s="34" cm="1">
        <f t="array" ref="S255">_xlfn.XLOOKUP(A255,Table3[customer_no],'Hospitalisation Details'!$F$2:$F$2344,"NOT FOUND")</f>
        <v>33829.39</v>
      </c>
      <c r="T255" t="str">
        <f>_xlfn.XLOOKUP(A255,Table2[Customer ID],Table2[BMI_category],"NOT FOUND")</f>
        <v>Obesity</v>
      </c>
      <c r="U255" s="7">
        <f>_xlfn.XLOOKUP(A255,Table2[Customer ID],Table2[no of surgery],"NOT FOUND")</f>
        <v>2</v>
      </c>
      <c r="V255" t="str">
        <f>_xlfn.XLOOKUP(A255,Table2[Customer ID],Table2[smoker_missing],"NOT FOUND")</f>
        <v>yes</v>
      </c>
      <c r="W255" t="str">
        <f t="shared" si="3"/>
        <v>Normal</v>
      </c>
      <c r="X255" s="37">
        <f>SUM(Table5[[#This Row],[Title]:[Diabetes Level]])</f>
        <v>72760.13</v>
      </c>
    </row>
    <row r="256" spans="1:24" x14ac:dyDescent="0.25">
      <c r="A256" t="s">
        <v>2117</v>
      </c>
      <c r="B256" t="str">
        <f>VLOOKUP(A256,'Customer Names'!$A$2:$E$2336,3,FALSE)</f>
        <v>Mr.</v>
      </c>
      <c r="C256" t="str">
        <f>_xlfn.XLOOKUP(A256,$A$2:$A$2336,'Customer Names'!$D$2:$D$2336,"NOT FOUND")</f>
        <v>Zach S</v>
      </c>
      <c r="D256" t="str">
        <f>_xlfn.XLOOKUP(A256,$A$2:$A$2336,'Customer Names'!$E$2:$E$2336,"NOT FOUND")</f>
        <v>Ridgway</v>
      </c>
      <c r="E256" cm="1">
        <f t="array" ref="E256">_xlfn.XLOOKUP(A256,$A$2:$A$2336,Table2[BMI],"NOT FOUND")</f>
        <v>22.18</v>
      </c>
      <c r="F256" cm="1">
        <f t="array" ref="F256">_xlfn.XLOOKUP(A256,$A$2:$A$2336,Table2[HBA1C],"NOT FOUND")</f>
        <v>9.9</v>
      </c>
      <c r="G256" t="str" cm="1">
        <f t="array" ref="G256">_xlfn.XLOOKUP(A256,$A$2:$A$2336,Table2[Heart Issues],"NOT FOUND")</f>
        <v>No</v>
      </c>
      <c r="H256" t="str" cm="1">
        <f t="array" ref="H256">_xlfn.XLOOKUP(A256,$A$2:$A$2336,Table2[Any Transplants],"NOT FOUND")</f>
        <v>No</v>
      </c>
      <c r="I256" t="str" cm="1">
        <f t="array" ref="I256">_xlfn.XLOOKUP(A256,$A$2:$A$2336,Table2[Cancer history],"NOT FOUND")</f>
        <v>No</v>
      </c>
      <c r="J256" t="str">
        <f>_xlfn.XLOOKUP(A256,Table3[customer_no],Table3[month],"NOT FOUND")</f>
        <v>Dec</v>
      </c>
      <c r="K256" s="7">
        <f>_xlfn.XLOOKUP(A256,Table3[customer_no],Table3[year_average],"NOT FOUND")</f>
        <v>1962</v>
      </c>
      <c r="L256" cm="1">
        <f t="array" ref="L256">_xlfn.XLOOKUP(A256,Table3[customer_no],'Hospitalisation Details'!$D$2:$D$2344,"NOT FOUND")</f>
        <v>11</v>
      </c>
      <c r="M256" s="33">
        <f>_xlfn.XLOOKUP(A256,Table3[customer_no],Table3[dd/mm/yy],"NOT FOUND")</f>
        <v>22991</v>
      </c>
      <c r="N256">
        <f>_xlfn.XLOOKUP(A256,Table3[customer_no],Table3[age],"NOT FOUND")</f>
        <v>60</v>
      </c>
      <c r="O256" cm="1">
        <f t="array" ref="O256">_xlfn.XLOOKUP(A256,Table3[customer_no],'Hospitalisation Details'!$E$2:$E$2344,"NOT FOUND")</f>
        <v>0</v>
      </c>
      <c r="P256" t="str">
        <f>_xlfn.XLOOKUP(A256,Table3[customer_no],Table3[hsplt_handled],"NOT FOUND")</f>
        <v>tier - 1</v>
      </c>
      <c r="Q256" t="str">
        <f>_xlfn.XLOOKUP(A256,Table3[customer_no],Table3[city_handled],"NOT FOUND")</f>
        <v>tier - 3</v>
      </c>
      <c r="R256" t="str">
        <f>_xlfn.XLOOKUP(A256,Table3[customer_no],Table3[state_id],"NOT FOUND")</f>
        <v>R1011</v>
      </c>
      <c r="S256" s="34" cm="1">
        <f t="array" ref="S256">_xlfn.XLOOKUP(A256,Table3[customer_no],'Hospitalisation Details'!$F$2:$F$2344,"NOT FOUND")</f>
        <v>33753.32</v>
      </c>
      <c r="T256" t="str">
        <f>_xlfn.XLOOKUP(A256,Table2[Customer ID],Table2[BMI_category],"NOT FOUND")</f>
        <v>Normal Weight</v>
      </c>
      <c r="U256" s="7">
        <f>_xlfn.XLOOKUP(A256,Table2[Customer ID],Table2[no of surgery],"NOT FOUND")</f>
        <v>0</v>
      </c>
      <c r="V256" t="str">
        <f>_xlfn.XLOOKUP(A256,Table2[Customer ID],Table2[smoker_missing],"NOT FOUND")</f>
        <v>yes</v>
      </c>
      <c r="W256" t="str">
        <f t="shared" si="3"/>
        <v>Diabetes</v>
      </c>
      <c r="X256" s="37">
        <f>SUM(Table5[[#This Row],[Title]:[Diabetes Level]])</f>
        <v>58809.4</v>
      </c>
    </row>
    <row r="257" spans="1:24" x14ac:dyDescent="0.25">
      <c r="A257" t="s">
        <v>2116</v>
      </c>
      <c r="B257" t="str">
        <f>VLOOKUP(A257,'Customer Names'!$A$2:$E$2336,3,FALSE)</f>
        <v>Mr.</v>
      </c>
      <c r="C257" t="str">
        <f>_xlfn.XLOOKUP(A257,$A$2:$A$2336,'Customer Names'!$D$2:$D$2336,"NOT FOUND")</f>
        <v>Alan</v>
      </c>
      <c r="D257" t="str">
        <f>_xlfn.XLOOKUP(A257,$A$2:$A$2336,'Customer Names'!$E$2:$E$2336,"NOT FOUND")</f>
        <v>Black</v>
      </c>
      <c r="E257" cm="1">
        <f t="array" ref="E257">_xlfn.XLOOKUP(A257,$A$2:$A$2336,Table2[BMI],"NOT FOUND")</f>
        <v>31.92</v>
      </c>
      <c r="F257" cm="1">
        <f t="array" ref="F257">_xlfn.XLOOKUP(A257,$A$2:$A$2336,Table2[HBA1C],"NOT FOUND")</f>
        <v>5.1100000000000003</v>
      </c>
      <c r="G257" t="str" cm="1">
        <f t="array" ref="G257">_xlfn.XLOOKUP(A257,$A$2:$A$2336,Table2[Heart Issues],"NOT FOUND")</f>
        <v>No</v>
      </c>
      <c r="H257" t="str" cm="1">
        <f t="array" ref="H257">_xlfn.XLOOKUP(A257,$A$2:$A$2336,Table2[Any Transplants],"NOT FOUND")</f>
        <v>No</v>
      </c>
      <c r="I257" t="str" cm="1">
        <f t="array" ref="I257">_xlfn.XLOOKUP(A257,$A$2:$A$2336,Table2[Cancer history],"NOT FOUND")</f>
        <v>Yes</v>
      </c>
      <c r="J257" t="str">
        <f>_xlfn.XLOOKUP(A257,Table3[customer_no],Table3[month],"NOT FOUND")</f>
        <v>Sep</v>
      </c>
      <c r="K257" s="7">
        <f>_xlfn.XLOOKUP(A257,Table3[customer_no],Table3[year_average],"NOT FOUND")</f>
        <v>2003</v>
      </c>
      <c r="L257" cm="1">
        <f t="array" ref="L257">_xlfn.XLOOKUP(A257,Table3[customer_no],'Hospitalisation Details'!$D$2:$D$2344,"NOT FOUND")</f>
        <v>12</v>
      </c>
      <c r="M257" s="33">
        <f>_xlfn.XLOOKUP(A257,Table3[customer_no],Table3[dd/mm/yy],"NOT FOUND")</f>
        <v>37876</v>
      </c>
      <c r="N257">
        <f>_xlfn.XLOOKUP(A257,Table3[customer_no],Table3[age],"NOT FOUND")</f>
        <v>19</v>
      </c>
      <c r="O257" cm="1">
        <f t="array" ref="O257">_xlfn.XLOOKUP(A257,Table3[customer_no],'Hospitalisation Details'!$E$2:$E$2344,"NOT FOUND")</f>
        <v>0</v>
      </c>
      <c r="P257" t="str">
        <f>_xlfn.XLOOKUP(A257,Table3[customer_no],Table3[hsplt_handled],"NOT FOUND")</f>
        <v>tier - 1</v>
      </c>
      <c r="Q257" t="str">
        <f>_xlfn.XLOOKUP(A257,Table3[customer_no],Table3[city_handled],"NOT FOUND")</f>
        <v>tier - 3</v>
      </c>
      <c r="R257" t="str">
        <f>_xlfn.XLOOKUP(A257,Table3[customer_no],Table3[state_id],"NOT FOUND")</f>
        <v>R1012</v>
      </c>
      <c r="S257" s="34" cm="1">
        <f t="array" ref="S257">_xlfn.XLOOKUP(A257,Table3[customer_no],'Hospitalisation Details'!$F$2:$F$2344,"NOT FOUND")</f>
        <v>33750.29</v>
      </c>
      <c r="T257" t="str">
        <f>_xlfn.XLOOKUP(A257,Table2[Customer ID],Table2[BMI_category],"NOT FOUND")</f>
        <v>Obesity</v>
      </c>
      <c r="U257" s="7">
        <f>_xlfn.XLOOKUP(A257,Table2[Customer ID],Table2[no of surgery],"NOT FOUND")</f>
        <v>1</v>
      </c>
      <c r="V257" t="str">
        <f>_xlfn.XLOOKUP(A257,Table2[Customer ID],Table2[smoker_missing],"NOT FOUND")</f>
        <v>yes</v>
      </c>
      <c r="W257" t="str">
        <f t="shared" si="3"/>
        <v>Normal</v>
      </c>
      <c r="X257" s="37">
        <f>SUM(Table5[[#This Row],[Title]:[Diabetes Level]])</f>
        <v>73698.320000000007</v>
      </c>
    </row>
    <row r="258" spans="1:24" x14ac:dyDescent="0.25">
      <c r="A258" t="s">
        <v>2115</v>
      </c>
      <c r="B258" t="str">
        <f>VLOOKUP(A258,'Customer Names'!$A$2:$E$2336,3,FALSE)</f>
        <v>Mr.</v>
      </c>
      <c r="C258" t="str">
        <f>_xlfn.XLOOKUP(A258,$A$2:$A$2336,'Customer Names'!$D$2:$D$2336,"NOT FOUND")</f>
        <v>Nate</v>
      </c>
      <c r="D258" t="str">
        <f>_xlfn.XLOOKUP(A258,$A$2:$A$2336,'Customer Names'!$E$2:$E$2336,"NOT FOUND")</f>
        <v>Canton</v>
      </c>
      <c r="E258" cm="1">
        <f t="array" ref="E258">_xlfn.XLOOKUP(A258,$A$2:$A$2336,Table2[BMI],"NOT FOUND")</f>
        <v>31.73</v>
      </c>
      <c r="F258" cm="1">
        <f t="array" ref="F258">_xlfn.XLOOKUP(A258,$A$2:$A$2336,Table2[HBA1C],"NOT FOUND")</f>
        <v>5.73</v>
      </c>
      <c r="G258" t="str" cm="1">
        <f t="array" ref="G258">_xlfn.XLOOKUP(A258,$A$2:$A$2336,Table2[Heart Issues],"NOT FOUND")</f>
        <v>No</v>
      </c>
      <c r="H258" t="str" cm="1">
        <f t="array" ref="H258">_xlfn.XLOOKUP(A258,$A$2:$A$2336,Table2[Any Transplants],"NOT FOUND")</f>
        <v>yes</v>
      </c>
      <c r="I258" t="str" cm="1">
        <f t="array" ref="I258">_xlfn.XLOOKUP(A258,$A$2:$A$2336,Table2[Cancer history],"NOT FOUND")</f>
        <v>No</v>
      </c>
      <c r="J258" t="str">
        <f>_xlfn.XLOOKUP(A258,Table3[customer_no],Table3[month],"NOT FOUND")</f>
        <v>Nov</v>
      </c>
      <c r="K258" s="7">
        <f>_xlfn.XLOOKUP(A258,Table3[customer_no],Table3[year_average],"NOT FOUND")</f>
        <v>2004</v>
      </c>
      <c r="L258" cm="1">
        <f t="array" ref="L258">_xlfn.XLOOKUP(A258,Table3[customer_no],'Hospitalisation Details'!$D$2:$D$2344,"NOT FOUND")</f>
        <v>1</v>
      </c>
      <c r="M258" s="33">
        <f>_xlfn.XLOOKUP(A258,Table3[customer_no],Table3[dd/mm/yy],"NOT FOUND")</f>
        <v>38292</v>
      </c>
      <c r="N258">
        <f>_xlfn.XLOOKUP(A258,Table3[customer_no],Table3[age],"NOT FOUND")</f>
        <v>18</v>
      </c>
      <c r="O258" cm="1">
        <f t="array" ref="O258">_xlfn.XLOOKUP(A258,Table3[customer_no],'Hospitalisation Details'!$E$2:$E$2344,"NOT FOUND")</f>
        <v>0</v>
      </c>
      <c r="P258" t="str">
        <f>_xlfn.XLOOKUP(A258,Table3[customer_no],Table3[hsplt_handled],"NOT FOUND")</f>
        <v>tier - 1</v>
      </c>
      <c r="Q258" t="str">
        <f>_xlfn.XLOOKUP(A258,Table3[customer_no],Table3[city_handled],"NOT FOUND")</f>
        <v>tier - 1</v>
      </c>
      <c r="R258" t="str">
        <f>_xlfn.XLOOKUP(A258,Table3[customer_no],Table3[state_id],"NOT FOUND")</f>
        <v>R1017</v>
      </c>
      <c r="S258" s="34" cm="1">
        <f t="array" ref="S258">_xlfn.XLOOKUP(A258,Table3[customer_no],'Hospitalisation Details'!$F$2:$F$2344,"NOT FOUND")</f>
        <v>33732.69</v>
      </c>
      <c r="T258" t="str">
        <f>_xlfn.XLOOKUP(A258,Table2[Customer ID],Table2[BMI_category],"NOT FOUND")</f>
        <v>Obesity</v>
      </c>
      <c r="U258" s="7">
        <f>_xlfn.XLOOKUP(A258,Table2[Customer ID],Table2[no of surgery],"NOT FOUND")</f>
        <v>1</v>
      </c>
      <c r="V258" t="str">
        <f>_xlfn.XLOOKUP(A258,Table2[Customer ID],Table2[smoker_missing],"NOT FOUND")</f>
        <v>yes</v>
      </c>
      <c r="W258" t="str">
        <f t="shared" si="3"/>
        <v>Prediabetes</v>
      </c>
      <c r="X258" s="37">
        <f>SUM(Table5[[#This Row],[Title]:[Diabetes Level]])</f>
        <v>74086.149999999994</v>
      </c>
    </row>
    <row r="259" spans="1:24" x14ac:dyDescent="0.25">
      <c r="A259" t="s">
        <v>2114</v>
      </c>
      <c r="B259" t="str">
        <f>VLOOKUP(A259,'Customer Names'!$A$2:$E$2336,3,FALSE)</f>
        <v>Mr.</v>
      </c>
      <c r="C259" t="str">
        <f>_xlfn.XLOOKUP(A259,$A$2:$A$2336,'Customer Names'!$D$2:$D$2336,"NOT FOUND")</f>
        <v>Jesse G.</v>
      </c>
      <c r="D259" t="str">
        <f>_xlfn.XLOOKUP(A259,$A$2:$A$2336,'Customer Names'!$E$2:$E$2336,"NOT FOUND")</f>
        <v>Fine</v>
      </c>
      <c r="E259" cm="1">
        <f t="array" ref="E259">_xlfn.XLOOKUP(A259,$A$2:$A$2336,Table2[BMI],"NOT FOUND")</f>
        <v>45.52</v>
      </c>
      <c r="F259" cm="1">
        <f t="array" ref="F259">_xlfn.XLOOKUP(A259,$A$2:$A$2336,Table2[HBA1C],"NOT FOUND")</f>
        <v>6.04</v>
      </c>
      <c r="G259" t="str" cm="1">
        <f t="array" ref="G259">_xlfn.XLOOKUP(A259,$A$2:$A$2336,Table2[Heart Issues],"NOT FOUND")</f>
        <v>No</v>
      </c>
      <c r="H259" t="str" cm="1">
        <f t="array" ref="H259">_xlfn.XLOOKUP(A259,$A$2:$A$2336,Table2[Any Transplants],"NOT FOUND")</f>
        <v>No</v>
      </c>
      <c r="I259" t="str" cm="1">
        <f t="array" ref="I259">_xlfn.XLOOKUP(A259,$A$2:$A$2336,Table2[Cancer history],"NOT FOUND")</f>
        <v>Yes</v>
      </c>
      <c r="J259" t="str">
        <f>_xlfn.XLOOKUP(A259,Table3[customer_no],Table3[month],"NOT FOUND")</f>
        <v>Nov</v>
      </c>
      <c r="K259" s="7">
        <f>_xlfn.XLOOKUP(A259,Table3[customer_no],Table3[year_average],"NOT FOUND")</f>
        <v>1993</v>
      </c>
      <c r="L259" cm="1">
        <f t="array" ref="L259">_xlfn.XLOOKUP(A259,Table3[customer_no],'Hospitalisation Details'!$D$2:$D$2344,"NOT FOUND")</f>
        <v>28</v>
      </c>
      <c r="M259" s="33">
        <f>_xlfn.XLOOKUP(A259,Table3[customer_no],Table3[dd/mm/yy],"NOT FOUND")</f>
        <v>34301</v>
      </c>
      <c r="N259">
        <f>_xlfn.XLOOKUP(A259,Table3[customer_no],Table3[age],"NOT FOUND")</f>
        <v>29</v>
      </c>
      <c r="O259" cm="1">
        <f t="array" ref="O259">_xlfn.XLOOKUP(A259,Table3[customer_no],'Hospitalisation Details'!$E$2:$E$2344,"NOT FOUND")</f>
        <v>0</v>
      </c>
      <c r="P259" t="str">
        <f>_xlfn.XLOOKUP(A259,Table3[customer_no],Table3[hsplt_handled],"NOT FOUND")</f>
        <v>tier - 2</v>
      </c>
      <c r="Q259" t="str">
        <f>_xlfn.XLOOKUP(A259,Table3[customer_no],Table3[city_handled],"NOT FOUND")</f>
        <v>tier - 2</v>
      </c>
      <c r="R259" t="str">
        <f>_xlfn.XLOOKUP(A259,Table3[customer_no],Table3[state_id],"NOT FOUND")</f>
        <v>R1011</v>
      </c>
      <c r="S259" s="34" cm="1">
        <f t="array" ref="S259">_xlfn.XLOOKUP(A259,Table3[customer_no],'Hospitalisation Details'!$F$2:$F$2344,"NOT FOUND")</f>
        <v>33707.550000000003</v>
      </c>
      <c r="T259" t="str">
        <f>_xlfn.XLOOKUP(A259,Table2[Customer ID],Table2[BMI_category],"NOT FOUND")</f>
        <v>Obesity</v>
      </c>
      <c r="U259" s="7">
        <f>_xlfn.XLOOKUP(A259,Table2[Customer ID],Table2[no of surgery],"NOT FOUND")</f>
        <v>1</v>
      </c>
      <c r="V259" t="str">
        <f>_xlfn.XLOOKUP(A259,Table2[Customer ID],Table2[smoker_missing],"NOT FOUND")</f>
        <v>yes</v>
      </c>
      <c r="W259" t="str">
        <f t="shared" ref="W259:W322" si="4">IF(F259&lt;5.7, "Normal", IF(AND(F259&gt;=5.7, F259&lt;=6.4), "Prediabetes", "Diabetes"))</f>
        <v>Prediabetes</v>
      </c>
      <c r="X259" s="37">
        <f>SUM(Table5[[#This Row],[Title]:[Diabetes Level]])</f>
        <v>70111.11</v>
      </c>
    </row>
    <row r="260" spans="1:24" x14ac:dyDescent="0.25">
      <c r="A260" t="s">
        <v>2113</v>
      </c>
      <c r="B260" t="str">
        <f>VLOOKUP(A260,'Customer Names'!$A$2:$E$2336,3,FALSE)</f>
        <v>Mr.</v>
      </c>
      <c r="C260" t="str">
        <f>_xlfn.XLOOKUP(A260,$A$2:$A$2336,'Customer Names'!$D$2:$D$2336,"NOT FOUND")</f>
        <v>Jason</v>
      </c>
      <c r="D260" t="str">
        <f>_xlfn.XLOOKUP(A260,$A$2:$A$2336,'Customer Names'!$E$2:$E$2336,"NOT FOUND")</f>
        <v>Bui</v>
      </c>
      <c r="E260" cm="1">
        <f t="array" ref="E260">_xlfn.XLOOKUP(A260,$A$2:$A$2336,Table2[BMI],"NOT FOUND")</f>
        <v>52.81</v>
      </c>
      <c r="F260" cm="1">
        <f t="array" ref="F260">_xlfn.XLOOKUP(A260,$A$2:$A$2336,Table2[HBA1C],"NOT FOUND")</f>
        <v>5.19</v>
      </c>
      <c r="G260" t="str" cm="1">
        <f t="array" ref="G260">_xlfn.XLOOKUP(A260,$A$2:$A$2336,Table2[Heart Issues],"NOT FOUND")</f>
        <v>No</v>
      </c>
      <c r="H260" t="str" cm="1">
        <f t="array" ref="H260">_xlfn.XLOOKUP(A260,$A$2:$A$2336,Table2[Any Transplants],"NOT FOUND")</f>
        <v>No</v>
      </c>
      <c r="I260" t="str" cm="1">
        <f t="array" ref="I260">_xlfn.XLOOKUP(A260,$A$2:$A$2336,Table2[Cancer history],"NOT FOUND")</f>
        <v>Yes</v>
      </c>
      <c r="J260" t="str">
        <f>_xlfn.XLOOKUP(A260,Table3[customer_no],Table3[month],"NOT FOUND")</f>
        <v>Sep</v>
      </c>
      <c r="K260" s="7">
        <f>_xlfn.XLOOKUP(A260,Table3[customer_no],Table3[year_average],"NOT FOUND")</f>
        <v>2003</v>
      </c>
      <c r="L260" cm="1">
        <f t="array" ref="L260">_xlfn.XLOOKUP(A260,Table3[customer_no],'Hospitalisation Details'!$D$2:$D$2344,"NOT FOUND")</f>
        <v>9</v>
      </c>
      <c r="M260" s="33">
        <f>_xlfn.XLOOKUP(A260,Table3[customer_no],Table3[dd/mm/yy],"NOT FOUND")</f>
        <v>37873</v>
      </c>
      <c r="N260">
        <f>_xlfn.XLOOKUP(A260,Table3[customer_no],Table3[age],"NOT FOUND")</f>
        <v>19</v>
      </c>
      <c r="O260" cm="1">
        <f t="array" ref="O260">_xlfn.XLOOKUP(A260,Table3[customer_no],'Hospitalisation Details'!$E$2:$E$2344,"NOT FOUND")</f>
        <v>0</v>
      </c>
      <c r="P260" t="str">
        <f>_xlfn.XLOOKUP(A260,Table3[customer_no],Table3[hsplt_handled],"NOT FOUND")</f>
        <v>tier - 1</v>
      </c>
      <c r="Q260" t="str">
        <f>_xlfn.XLOOKUP(A260,Table3[customer_no],Table3[city_handled],"NOT FOUND")</f>
        <v>tier - 2</v>
      </c>
      <c r="R260" t="str">
        <f>_xlfn.XLOOKUP(A260,Table3[customer_no],Table3[state_id],"NOT FOUND")</f>
        <v>R1011</v>
      </c>
      <c r="S260" s="34" cm="1">
        <f t="array" ref="S260">_xlfn.XLOOKUP(A260,Table3[customer_no],'Hospitalisation Details'!$F$2:$F$2344,"NOT FOUND")</f>
        <v>33611.71</v>
      </c>
      <c r="T260" t="str">
        <f>_xlfn.XLOOKUP(A260,Table2[Customer ID],Table2[BMI_category],"NOT FOUND")</f>
        <v>Obesity</v>
      </c>
      <c r="U260" s="7">
        <f>_xlfn.XLOOKUP(A260,Table2[Customer ID],Table2[no of surgery],"NOT FOUND")</f>
        <v>1</v>
      </c>
      <c r="V260" t="str">
        <f>_xlfn.XLOOKUP(A260,Table2[Customer ID],Table2[smoker_missing],"NOT FOUND")</f>
        <v>yes</v>
      </c>
      <c r="W260" t="str">
        <f t="shared" si="4"/>
        <v>Normal</v>
      </c>
      <c r="X260" s="37">
        <f>SUM(Table5[[#This Row],[Title]:[Diabetes Level]])</f>
        <v>73574.709999999992</v>
      </c>
    </row>
    <row r="261" spans="1:24" x14ac:dyDescent="0.25">
      <c r="A261" t="s">
        <v>2112</v>
      </c>
      <c r="B261" t="str">
        <f>VLOOKUP(A261,'Customer Names'!$A$2:$E$2336,3,FALSE)</f>
        <v>Ms.</v>
      </c>
      <c r="C261" t="str">
        <f>_xlfn.XLOOKUP(A261,$A$2:$A$2336,'Customer Names'!$D$2:$D$2336,"NOT FOUND")</f>
        <v>Megan A.</v>
      </c>
      <c r="D261" t="str">
        <f>_xlfn.XLOOKUP(A261,$A$2:$A$2336,'Customer Names'!$E$2:$E$2336,"NOT FOUND")</f>
        <v>Riepma</v>
      </c>
      <c r="E261" cm="1">
        <f t="array" ref="E261">_xlfn.XLOOKUP(A261,$A$2:$A$2336,Table2[BMI],"NOT FOUND")</f>
        <v>33.58</v>
      </c>
      <c r="F261" cm="1">
        <f t="array" ref="F261">_xlfn.XLOOKUP(A261,$A$2:$A$2336,Table2[HBA1C],"NOT FOUND")</f>
        <v>5.56</v>
      </c>
      <c r="G261" t="str" cm="1">
        <f t="array" ref="G261">_xlfn.XLOOKUP(A261,$A$2:$A$2336,Table2[Heart Issues],"NOT FOUND")</f>
        <v>No</v>
      </c>
      <c r="H261" t="str" cm="1">
        <f t="array" ref="H261">_xlfn.XLOOKUP(A261,$A$2:$A$2336,Table2[Any Transplants],"NOT FOUND")</f>
        <v>No</v>
      </c>
      <c r="I261" t="str" cm="1">
        <f t="array" ref="I261">_xlfn.XLOOKUP(A261,$A$2:$A$2336,Table2[Cancer history],"NOT FOUND")</f>
        <v>No</v>
      </c>
      <c r="J261" t="str">
        <f>_xlfn.XLOOKUP(A261,Table3[customer_no],Table3[month],"NOT FOUND")</f>
        <v>Jul</v>
      </c>
      <c r="K261" s="7">
        <f>_xlfn.XLOOKUP(A261,Table3[customer_no],Table3[year_average],"NOT FOUND")</f>
        <v>1984</v>
      </c>
      <c r="L261" cm="1">
        <f t="array" ref="L261">_xlfn.XLOOKUP(A261,Table3[customer_no],'Hospitalisation Details'!$D$2:$D$2344,"NOT FOUND")</f>
        <v>22</v>
      </c>
      <c r="M261" s="33">
        <f>_xlfn.XLOOKUP(A261,Table3[customer_no],Table3[dd/mm/yy],"NOT FOUND")</f>
        <v>30885</v>
      </c>
      <c r="N261">
        <f>_xlfn.XLOOKUP(A261,Table3[customer_no],Table3[age],"NOT FOUND")</f>
        <v>38</v>
      </c>
      <c r="O261" cm="1">
        <f t="array" ref="O261">_xlfn.XLOOKUP(A261,Table3[customer_no],'Hospitalisation Details'!$E$2:$E$2344,"NOT FOUND")</f>
        <v>3</v>
      </c>
      <c r="P261" t="str">
        <f>_xlfn.XLOOKUP(A261,Table3[customer_no],Table3[hsplt_handled],"NOT FOUND")</f>
        <v>tier - 2</v>
      </c>
      <c r="Q261" t="str">
        <f>_xlfn.XLOOKUP(A261,Table3[customer_no],Table3[city_handled],"NOT FOUND")</f>
        <v>tier - 3</v>
      </c>
      <c r="R261" t="str">
        <f>_xlfn.XLOOKUP(A261,Table3[customer_no],Table3[state_id],"NOT FOUND")</f>
        <v>R1011</v>
      </c>
      <c r="S261" s="34" cm="1">
        <f t="array" ref="S261">_xlfn.XLOOKUP(A261,Table3[customer_no],'Hospitalisation Details'!$F$2:$F$2344,"NOT FOUND")</f>
        <v>33527.1</v>
      </c>
      <c r="T261" t="str">
        <f>_xlfn.XLOOKUP(A261,Table2[Customer ID],Table2[BMI_category],"NOT FOUND")</f>
        <v>Obesity</v>
      </c>
      <c r="U261" s="7">
        <f>_xlfn.XLOOKUP(A261,Table2[Customer ID],Table2[no of surgery],"NOT FOUND")</f>
        <v>1</v>
      </c>
      <c r="V261" t="str">
        <f>_xlfn.XLOOKUP(A261,Table2[Customer ID],Table2[smoker_missing],"NOT FOUND")</f>
        <v>yes</v>
      </c>
      <c r="W261" t="str">
        <f t="shared" si="4"/>
        <v>Normal</v>
      </c>
      <c r="X261" s="37">
        <f>SUM(Table5[[#This Row],[Title]:[Diabetes Level]])</f>
        <v>66499.239999999991</v>
      </c>
    </row>
    <row r="262" spans="1:24" x14ac:dyDescent="0.25">
      <c r="A262" t="s">
        <v>2111</v>
      </c>
      <c r="B262" t="str">
        <f>VLOOKUP(A262,'Customer Names'!$A$2:$E$2336,3,FALSE)</f>
        <v>Mr.</v>
      </c>
      <c r="C262" t="str">
        <f>_xlfn.XLOOKUP(A262,$A$2:$A$2336,'Customer Names'!$D$2:$D$2336,"NOT FOUND")</f>
        <v>Luke M</v>
      </c>
      <c r="D262" t="str">
        <f>_xlfn.XLOOKUP(A262,$A$2:$A$2336,'Customer Names'!$E$2:$E$2336,"NOT FOUND")</f>
        <v>Inman</v>
      </c>
      <c r="E262" cm="1">
        <f t="array" ref="E262">_xlfn.XLOOKUP(A262,$A$2:$A$2336,Table2[BMI],"NOT FOUND")</f>
        <v>30.684999999999999</v>
      </c>
      <c r="F262" cm="1">
        <f t="array" ref="F262">_xlfn.XLOOKUP(A262,$A$2:$A$2336,Table2[HBA1C],"NOT FOUND")</f>
        <v>8.23</v>
      </c>
      <c r="G262" t="str" cm="1">
        <f t="array" ref="G262">_xlfn.XLOOKUP(A262,$A$2:$A$2336,Table2[Heart Issues],"NOT FOUND")</f>
        <v>No</v>
      </c>
      <c r="H262" t="str" cm="1">
        <f t="array" ref="H262">_xlfn.XLOOKUP(A262,$A$2:$A$2336,Table2[Any Transplants],"NOT FOUND")</f>
        <v>No</v>
      </c>
      <c r="I262" t="str" cm="1">
        <f t="array" ref="I262">_xlfn.XLOOKUP(A262,$A$2:$A$2336,Table2[Cancer history],"NOT FOUND")</f>
        <v>No</v>
      </c>
      <c r="J262" t="str">
        <f>_xlfn.XLOOKUP(A262,Table3[customer_no],Table3[month],"NOT FOUND")</f>
        <v>Aug</v>
      </c>
      <c r="K262" s="7">
        <f>_xlfn.XLOOKUP(A262,Table3[customer_no],Table3[year_average],"NOT FOUND")</f>
        <v>2002</v>
      </c>
      <c r="L262" cm="1">
        <f t="array" ref="L262">_xlfn.XLOOKUP(A262,Table3[customer_no],'Hospitalisation Details'!$D$2:$D$2344,"NOT FOUND")</f>
        <v>25</v>
      </c>
      <c r="M262" s="33">
        <f>_xlfn.XLOOKUP(A262,Table3[customer_no],Table3[dd/mm/yy],"NOT FOUND")</f>
        <v>37493</v>
      </c>
      <c r="N262">
        <f>_xlfn.XLOOKUP(A262,Table3[customer_no],Table3[age],"NOT FOUND")</f>
        <v>20</v>
      </c>
      <c r="O262" cm="1">
        <f t="array" ref="O262">_xlfn.XLOOKUP(A262,Table3[customer_no],'Hospitalisation Details'!$E$2:$E$2344,"NOT FOUND")</f>
        <v>0</v>
      </c>
      <c r="P262" t="str">
        <f>_xlfn.XLOOKUP(A262,Table3[customer_no],Table3[hsplt_handled],"NOT FOUND")</f>
        <v>tier - 1</v>
      </c>
      <c r="Q262" t="str">
        <f>_xlfn.XLOOKUP(A262,Table3[customer_no],Table3[city_handled],"NOT FOUND")</f>
        <v>tier - 1</v>
      </c>
      <c r="R262" t="str">
        <f>_xlfn.XLOOKUP(A262,Table3[customer_no],Table3[state_id],"NOT FOUND")</f>
        <v>R1018</v>
      </c>
      <c r="S262" s="34" cm="1">
        <f t="array" ref="S262">_xlfn.XLOOKUP(A262,Table3[customer_no],'Hospitalisation Details'!$F$2:$F$2344,"NOT FOUND")</f>
        <v>33475.82</v>
      </c>
      <c r="T262" t="str">
        <f>_xlfn.XLOOKUP(A262,Table2[Customer ID],Table2[BMI_category],"NOT FOUND")</f>
        <v>Obesity</v>
      </c>
      <c r="U262" s="7">
        <f>_xlfn.XLOOKUP(A262,Table2[Customer ID],Table2[no of surgery],"NOT FOUND")</f>
        <v>0</v>
      </c>
      <c r="V262" t="str">
        <f>_xlfn.XLOOKUP(A262,Table2[Customer ID],Table2[smoker_missing],"NOT FOUND")</f>
        <v>yes</v>
      </c>
      <c r="W262" t="str">
        <f t="shared" si="4"/>
        <v>Diabetes</v>
      </c>
      <c r="X262" s="37">
        <f>SUM(Table5[[#This Row],[Title]:[Diabetes Level]])</f>
        <v>73054.735000000001</v>
      </c>
    </row>
    <row r="263" spans="1:24" x14ac:dyDescent="0.25">
      <c r="A263" t="s">
        <v>2110</v>
      </c>
      <c r="B263" t="str">
        <f>VLOOKUP(A263,'Customer Names'!$A$2:$E$2336,3,FALSE)</f>
        <v>Ms.</v>
      </c>
      <c r="C263" t="str">
        <f>_xlfn.XLOOKUP(A263,$A$2:$A$2336,'Customer Names'!$D$2:$D$2336,"NOT FOUND")</f>
        <v>Jacy D</v>
      </c>
      <c r="D263" t="str">
        <f>_xlfn.XLOOKUP(A263,$A$2:$A$2336,'Customer Names'!$E$2:$E$2336,"NOT FOUND")</f>
        <v>Kruzel</v>
      </c>
      <c r="E263" cm="1">
        <f t="array" ref="E263">_xlfn.XLOOKUP(A263,$A$2:$A$2336,Table2[BMI],"NOT FOUND")</f>
        <v>37.524999999999999</v>
      </c>
      <c r="F263" cm="1">
        <f t="array" ref="F263">_xlfn.XLOOKUP(A263,$A$2:$A$2336,Table2[HBA1C],"NOT FOUND")</f>
        <v>9.0299999999999994</v>
      </c>
      <c r="G263" t="str" cm="1">
        <f t="array" ref="G263">_xlfn.XLOOKUP(A263,$A$2:$A$2336,Table2[Heart Issues],"NOT FOUND")</f>
        <v>yes</v>
      </c>
      <c r="H263" t="str" cm="1">
        <f t="array" ref="H263">_xlfn.XLOOKUP(A263,$A$2:$A$2336,Table2[Any Transplants],"NOT FOUND")</f>
        <v>No</v>
      </c>
      <c r="I263" t="str" cm="1">
        <f t="array" ref="I263">_xlfn.XLOOKUP(A263,$A$2:$A$2336,Table2[Cancer history],"NOT FOUND")</f>
        <v>No</v>
      </c>
      <c r="J263" t="str">
        <f>_xlfn.XLOOKUP(A263,Table3[customer_no],Table3[month],"NOT FOUND")</f>
        <v>Jun</v>
      </c>
      <c r="K263" s="7">
        <f>_xlfn.XLOOKUP(A263,Table3[customer_no],Table3[year_average],"NOT FOUND")</f>
        <v>1970</v>
      </c>
      <c r="L263" cm="1">
        <f t="array" ref="L263">_xlfn.XLOOKUP(A263,Table3[customer_no],'Hospitalisation Details'!$D$2:$D$2344,"NOT FOUND")</f>
        <v>18</v>
      </c>
      <c r="M263" s="33">
        <f>_xlfn.XLOOKUP(A263,Table3[customer_no],Table3[dd/mm/yy],"NOT FOUND")</f>
        <v>25737</v>
      </c>
      <c r="N263">
        <f>_xlfn.XLOOKUP(A263,Table3[customer_no],Table3[age],"NOT FOUND")</f>
        <v>52</v>
      </c>
      <c r="O263" cm="1">
        <f t="array" ref="O263">_xlfn.XLOOKUP(A263,Table3[customer_no],'Hospitalisation Details'!$E$2:$E$2344,"NOT FOUND")</f>
        <v>2</v>
      </c>
      <c r="P263" t="str">
        <f>_xlfn.XLOOKUP(A263,Table3[customer_no],Table3[hsplt_handled],"NOT FOUND")</f>
        <v>tier - 2</v>
      </c>
      <c r="Q263" t="str">
        <f>_xlfn.XLOOKUP(A263,Table3[customer_no],Table3[city_handled],"NOT FOUND")</f>
        <v>tier - 2</v>
      </c>
      <c r="R263" t="str">
        <f>_xlfn.XLOOKUP(A263,Table3[customer_no],Table3[state_id],"NOT FOUND")</f>
        <v>R1012</v>
      </c>
      <c r="S263" s="34" cm="1">
        <f t="array" ref="S263">_xlfn.XLOOKUP(A263,Table3[customer_no],'Hospitalisation Details'!$F$2:$F$2344,"NOT FOUND")</f>
        <v>33471.97</v>
      </c>
      <c r="T263" t="str">
        <f>_xlfn.XLOOKUP(A263,Table2[Customer ID],Table2[BMI_category],"NOT FOUND")</f>
        <v>Obesity</v>
      </c>
      <c r="U263" s="7">
        <f>_xlfn.XLOOKUP(A263,Table2[Customer ID],Table2[no of surgery],"NOT FOUND")</f>
        <v>2</v>
      </c>
      <c r="V263" t="str">
        <f>_xlfn.XLOOKUP(A263,Table2[Customer ID],Table2[smoker_missing],"NOT FOUND")</f>
        <v>No</v>
      </c>
      <c r="W263" t="str">
        <f t="shared" si="4"/>
        <v>Diabetes</v>
      </c>
      <c r="X263" s="37">
        <f>SUM(Table5[[#This Row],[Title]:[Diabetes Level]])</f>
        <v>61299.525000000001</v>
      </c>
    </row>
    <row r="264" spans="1:24" x14ac:dyDescent="0.25">
      <c r="A264" t="s">
        <v>2109</v>
      </c>
      <c r="B264" t="str">
        <f>VLOOKUP(A264,'Customer Names'!$A$2:$E$2336,3,FALSE)</f>
        <v>Mr.</v>
      </c>
      <c r="C264" t="str">
        <f>_xlfn.XLOOKUP(A264,$A$2:$A$2336,'Customer Names'!$D$2:$D$2336,"NOT FOUND")</f>
        <v>Simon G.</v>
      </c>
      <c r="D264" t="str">
        <f>_xlfn.XLOOKUP(A264,$A$2:$A$2336,'Customer Names'!$E$2:$E$2336,"NOT FOUND")</f>
        <v>Lindsay</v>
      </c>
      <c r="E264" cm="1">
        <f t="array" ref="E264">_xlfn.XLOOKUP(A264,$A$2:$A$2336,Table2[BMI],"NOT FOUND")</f>
        <v>34.5</v>
      </c>
      <c r="F264" cm="1">
        <f t="array" ref="F264">_xlfn.XLOOKUP(A264,$A$2:$A$2336,Table2[HBA1C],"NOT FOUND")</f>
        <v>4.07</v>
      </c>
      <c r="G264" t="str" cm="1">
        <f t="array" ref="G264">_xlfn.XLOOKUP(A264,$A$2:$A$2336,Table2[Heart Issues],"NOT FOUND")</f>
        <v>yes</v>
      </c>
      <c r="H264" t="str" cm="1">
        <f t="array" ref="H264">_xlfn.XLOOKUP(A264,$A$2:$A$2336,Table2[Any Transplants],"NOT FOUND")</f>
        <v>No</v>
      </c>
      <c r="I264" t="str" cm="1">
        <f t="array" ref="I264">_xlfn.XLOOKUP(A264,$A$2:$A$2336,Table2[Cancer history],"NOT FOUND")</f>
        <v>No</v>
      </c>
      <c r="J264" t="str">
        <f>_xlfn.XLOOKUP(A264,Table3[customer_no],Table3[month],"NOT FOUND")</f>
        <v>Dec</v>
      </c>
      <c r="K264" s="7">
        <f>_xlfn.XLOOKUP(A264,Table3[customer_no],Table3[year_average],"NOT FOUND")</f>
        <v>1985</v>
      </c>
      <c r="L264" cm="1">
        <f t="array" ref="L264">_xlfn.XLOOKUP(A264,Table3[customer_no],'Hospitalisation Details'!$D$2:$D$2344,"NOT FOUND")</f>
        <v>7</v>
      </c>
      <c r="M264" s="33">
        <f>_xlfn.XLOOKUP(A264,Table3[customer_no],Table3[dd/mm/yy],"NOT FOUND")</f>
        <v>31388</v>
      </c>
      <c r="N264">
        <f>_xlfn.XLOOKUP(A264,Table3[customer_no],Table3[age],"NOT FOUND")</f>
        <v>37</v>
      </c>
      <c r="O264" cm="1">
        <f t="array" ref="O264">_xlfn.XLOOKUP(A264,Table3[customer_no],'Hospitalisation Details'!$E$2:$E$2344,"NOT FOUND")</f>
        <v>3</v>
      </c>
      <c r="P264" t="str">
        <f>_xlfn.XLOOKUP(A264,Table3[customer_no],Table3[hsplt_handled],"NOT FOUND")</f>
        <v>tier - 2</v>
      </c>
      <c r="Q264" t="str">
        <f>_xlfn.XLOOKUP(A264,Table3[customer_no],Table3[city_handled],"NOT FOUND")</f>
        <v>tier - 2</v>
      </c>
      <c r="R264" t="str">
        <f>_xlfn.XLOOKUP(A264,Table3[customer_no],Table3[state_id],"NOT FOUND")</f>
        <v>R1011</v>
      </c>
      <c r="S264" s="34" cm="1">
        <f t="array" ref="S264">_xlfn.XLOOKUP(A264,Table3[customer_no],'Hospitalisation Details'!$F$2:$F$2344,"NOT FOUND")</f>
        <v>33450.99</v>
      </c>
      <c r="T264" t="str">
        <f>_xlfn.XLOOKUP(A264,Table2[Customer ID],Table2[BMI_category],"NOT FOUND")</f>
        <v>Obesity</v>
      </c>
      <c r="U264" s="7">
        <f>_xlfn.XLOOKUP(A264,Table2[Customer ID],Table2[no of surgery],"NOT FOUND")</f>
        <v>0</v>
      </c>
      <c r="V264" t="str">
        <f>_xlfn.XLOOKUP(A264,Table2[Customer ID],Table2[smoker_missing],"NOT FOUND")</f>
        <v>yes</v>
      </c>
      <c r="W264" t="str">
        <f t="shared" si="4"/>
        <v>Normal</v>
      </c>
      <c r="X264" s="37">
        <f>SUM(Table5[[#This Row],[Title]:[Diabetes Level]])</f>
        <v>66909.56</v>
      </c>
    </row>
    <row r="265" spans="1:24" x14ac:dyDescent="0.25">
      <c r="A265" t="s">
        <v>2108</v>
      </c>
      <c r="B265" t="str">
        <f>VLOOKUP(A265,'Customer Names'!$A$2:$E$2336,3,FALSE)</f>
        <v>Ms.</v>
      </c>
      <c r="C265" t="str">
        <f>_xlfn.XLOOKUP(A265,$A$2:$A$2336,'Customer Names'!$D$2:$D$2336,"NOT FOUND")</f>
        <v>Ainsley E.</v>
      </c>
      <c r="D265" t="str">
        <f>_xlfn.XLOOKUP(A265,$A$2:$A$2336,'Customer Names'!$E$2:$E$2336,"NOT FOUND")</f>
        <v>Land</v>
      </c>
      <c r="E265" cm="1">
        <f t="array" ref="E265">_xlfn.XLOOKUP(A265,$A$2:$A$2336,Table2[BMI],"NOT FOUND")</f>
        <v>28.16</v>
      </c>
      <c r="F265" cm="1">
        <f t="array" ref="F265">_xlfn.XLOOKUP(A265,$A$2:$A$2336,Table2[HBA1C],"NOT FOUND")</f>
        <v>5.77</v>
      </c>
      <c r="G265" t="str" cm="1">
        <f t="array" ref="G265">_xlfn.XLOOKUP(A265,$A$2:$A$2336,Table2[Heart Issues],"NOT FOUND")</f>
        <v>No</v>
      </c>
      <c r="H265" t="str" cm="1">
        <f t="array" ref="H265">_xlfn.XLOOKUP(A265,$A$2:$A$2336,Table2[Any Transplants],"NOT FOUND")</f>
        <v>No</v>
      </c>
      <c r="I265" t="str" cm="1">
        <f t="array" ref="I265">_xlfn.XLOOKUP(A265,$A$2:$A$2336,Table2[Cancer history],"NOT FOUND")</f>
        <v>No</v>
      </c>
      <c r="J265" t="str">
        <f>_xlfn.XLOOKUP(A265,Table3[customer_no],Table3[month],"NOT FOUND")</f>
        <v>Sep</v>
      </c>
      <c r="K265" s="7">
        <f>_xlfn.XLOOKUP(A265,Table3[customer_no],Table3[year_average],"NOT FOUND")</f>
        <v>1972</v>
      </c>
      <c r="L265" cm="1">
        <f t="array" ref="L265">_xlfn.XLOOKUP(A265,Table3[customer_no],'Hospitalisation Details'!$D$2:$D$2344,"NOT FOUND")</f>
        <v>5</v>
      </c>
      <c r="M265" s="33">
        <f>_xlfn.XLOOKUP(A265,Table3[customer_no],Table3[dd/mm/yy],"NOT FOUND")</f>
        <v>26547</v>
      </c>
      <c r="N265">
        <f>_xlfn.XLOOKUP(A265,Table3[customer_no],Table3[age],"NOT FOUND")</f>
        <v>50</v>
      </c>
      <c r="O265" cm="1">
        <f t="array" ref="O265">_xlfn.XLOOKUP(A265,Table3[customer_no],'Hospitalisation Details'!$E$2:$E$2344,"NOT FOUND")</f>
        <v>0</v>
      </c>
      <c r="P265" t="str">
        <f>_xlfn.XLOOKUP(A265,Table3[customer_no],Table3[hsplt_handled],"NOT FOUND")</f>
        <v>tier - 2</v>
      </c>
      <c r="Q265" t="str">
        <f>_xlfn.XLOOKUP(A265,Table3[customer_no],Table3[city_handled],"NOT FOUND")</f>
        <v>tier - 3</v>
      </c>
      <c r="R265" t="str">
        <f>_xlfn.XLOOKUP(A265,Table3[customer_no],Table3[state_id],"NOT FOUND")</f>
        <v>R1011</v>
      </c>
      <c r="S265" s="34" cm="1">
        <f t="array" ref="S265">_xlfn.XLOOKUP(A265,Table3[customer_no],'Hospitalisation Details'!$F$2:$F$2344,"NOT FOUND")</f>
        <v>33344.449999999997</v>
      </c>
      <c r="T265" t="str">
        <f>_xlfn.XLOOKUP(A265,Table2[Customer ID],Table2[BMI_category],"NOT FOUND")</f>
        <v>Overweight</v>
      </c>
      <c r="U265" s="7">
        <f>_xlfn.XLOOKUP(A265,Table2[Customer ID],Table2[no of surgery],"NOT FOUND")</f>
        <v>2</v>
      </c>
      <c r="V265" t="str">
        <f>_xlfn.XLOOKUP(A265,Table2[Customer ID],Table2[smoker_missing],"NOT FOUND")</f>
        <v>yes</v>
      </c>
      <c r="W265" t="str">
        <f t="shared" si="4"/>
        <v>Prediabetes</v>
      </c>
      <c r="X265" s="37">
        <f>SUM(Table5[[#This Row],[Title]:[Diabetes Level]])</f>
        <v>61954.38</v>
      </c>
    </row>
    <row r="266" spans="1:24" x14ac:dyDescent="0.25">
      <c r="A266" t="s">
        <v>2107</v>
      </c>
      <c r="B266" t="str">
        <f>VLOOKUP(A266,'Customer Names'!$A$2:$E$2336,3,FALSE)</f>
        <v>Ms.</v>
      </c>
      <c r="C266" t="str">
        <f>_xlfn.XLOOKUP(A266,$A$2:$A$2336,'Customer Names'!$D$2:$D$2336,"NOT FOUND")</f>
        <v>Erica A.</v>
      </c>
      <c r="D266" t="str">
        <f>_xlfn.XLOOKUP(A266,$A$2:$A$2336,'Customer Names'!$E$2:$E$2336,"NOT FOUND")</f>
        <v>Brecher</v>
      </c>
      <c r="E266" cm="1">
        <f t="array" ref="E266">_xlfn.XLOOKUP(A266,$A$2:$A$2336,Table2[BMI],"NOT FOUND")</f>
        <v>30.02</v>
      </c>
      <c r="F266" cm="1">
        <f t="array" ref="F266">_xlfn.XLOOKUP(A266,$A$2:$A$2336,Table2[HBA1C],"NOT FOUND")</f>
        <v>5.98</v>
      </c>
      <c r="G266" t="str" cm="1">
        <f t="array" ref="G266">_xlfn.XLOOKUP(A266,$A$2:$A$2336,Table2[Heart Issues],"NOT FOUND")</f>
        <v>No</v>
      </c>
      <c r="H266" t="str" cm="1">
        <f t="array" ref="H266">_xlfn.XLOOKUP(A266,$A$2:$A$2336,Table2[Any Transplants],"NOT FOUND")</f>
        <v>No</v>
      </c>
      <c r="I266" t="str" cm="1">
        <f t="array" ref="I266">_xlfn.XLOOKUP(A266,$A$2:$A$2336,Table2[Cancer history],"NOT FOUND")</f>
        <v>Yes</v>
      </c>
      <c r="J266" t="str">
        <f>_xlfn.XLOOKUP(A266,Table3[customer_no],Table3[month],"NOT FOUND")</f>
        <v>Nov</v>
      </c>
      <c r="K266" s="7">
        <f>_xlfn.XLOOKUP(A266,Table3[customer_no],Table3[year_average],"NOT FOUND")</f>
        <v>2003</v>
      </c>
      <c r="L266" cm="1">
        <f t="array" ref="L266">_xlfn.XLOOKUP(A266,Table3[customer_no],'Hospitalisation Details'!$D$2:$D$2344,"NOT FOUND")</f>
        <v>28</v>
      </c>
      <c r="M266" s="33">
        <f>_xlfn.XLOOKUP(A266,Table3[customer_no],Table3[dd/mm/yy],"NOT FOUND")</f>
        <v>37953</v>
      </c>
      <c r="N266">
        <f>_xlfn.XLOOKUP(A266,Table3[customer_no],Table3[age],"NOT FOUND")</f>
        <v>19</v>
      </c>
      <c r="O266" cm="1">
        <f t="array" ref="O266">_xlfn.XLOOKUP(A266,Table3[customer_no],'Hospitalisation Details'!$E$2:$E$2344,"NOT FOUND")</f>
        <v>0</v>
      </c>
      <c r="P266" t="str">
        <f>_xlfn.XLOOKUP(A266,Table3[customer_no],Table3[hsplt_handled],"NOT FOUND")</f>
        <v>tier - 2</v>
      </c>
      <c r="Q266" t="str">
        <f>_xlfn.XLOOKUP(A266,Table3[customer_no],Table3[city_handled],"NOT FOUND")</f>
        <v>tier - 3</v>
      </c>
      <c r="R266" t="str">
        <f>_xlfn.XLOOKUP(A266,Table3[customer_no],Table3[state_id],"NOT FOUND")</f>
        <v>R1012</v>
      </c>
      <c r="S266" s="34" cm="1">
        <f t="array" ref="S266">_xlfn.XLOOKUP(A266,Table3[customer_no],'Hospitalisation Details'!$F$2:$F$2344,"NOT FOUND")</f>
        <v>33307.550000000003</v>
      </c>
      <c r="T266" t="str">
        <f>_xlfn.XLOOKUP(A266,Table2[Customer ID],Table2[BMI_category],"NOT FOUND")</f>
        <v>Obesity</v>
      </c>
      <c r="U266" s="7">
        <f>_xlfn.XLOOKUP(A266,Table2[Customer ID],Table2[no of surgery],"NOT FOUND")</f>
        <v>1</v>
      </c>
      <c r="V266" t="str">
        <f>_xlfn.XLOOKUP(A266,Table2[Customer ID],Table2[smoker_missing],"NOT FOUND")</f>
        <v>yes</v>
      </c>
      <c r="W266" t="str">
        <f t="shared" si="4"/>
        <v>Prediabetes</v>
      </c>
      <c r="X266" s="37">
        <f>SUM(Table5[[#This Row],[Title]:[Diabetes Level]])</f>
        <v>73347.55</v>
      </c>
    </row>
    <row r="267" spans="1:24" x14ac:dyDescent="0.25">
      <c r="A267" t="s">
        <v>2106</v>
      </c>
      <c r="B267" t="str">
        <f>VLOOKUP(A267,'Customer Names'!$A$2:$E$2336,3,FALSE)</f>
        <v>Mr.</v>
      </c>
      <c r="C267" t="str">
        <f>_xlfn.XLOOKUP(A267,$A$2:$A$2336,'Customer Names'!$D$2:$D$2336,"NOT FOUND")</f>
        <v>Erik</v>
      </c>
      <c r="D267" t="str">
        <f>_xlfn.XLOOKUP(A267,$A$2:$A$2336,'Customer Names'!$E$2:$E$2336,"NOT FOUND")</f>
        <v>Debolt</v>
      </c>
      <c r="E267" cm="1">
        <f t="array" ref="E267">_xlfn.XLOOKUP(A267,$A$2:$A$2336,Table2[BMI],"NOT FOUND")</f>
        <v>37.82</v>
      </c>
      <c r="F267" cm="1">
        <f t="array" ref="F267">_xlfn.XLOOKUP(A267,$A$2:$A$2336,Table2[HBA1C],"NOT FOUND")</f>
        <v>6.01</v>
      </c>
      <c r="G267" t="str" cm="1">
        <f t="array" ref="G267">_xlfn.XLOOKUP(A267,$A$2:$A$2336,Table2[Heart Issues],"NOT FOUND")</f>
        <v>No</v>
      </c>
      <c r="H267" t="str" cm="1">
        <f t="array" ref="H267">_xlfn.XLOOKUP(A267,$A$2:$A$2336,Table2[Any Transplants],"NOT FOUND")</f>
        <v>No</v>
      </c>
      <c r="I267" t="str" cm="1">
        <f t="array" ref="I267">_xlfn.XLOOKUP(A267,$A$2:$A$2336,Table2[Cancer history],"NOT FOUND")</f>
        <v>No</v>
      </c>
      <c r="J267" t="str">
        <f>_xlfn.XLOOKUP(A267,Table3[customer_no],Table3[month],"NOT FOUND")</f>
        <v>Oct</v>
      </c>
      <c r="K267" s="7">
        <f>_xlfn.XLOOKUP(A267,Table3[customer_no],Table3[year_average],"NOT FOUND")</f>
        <v>1990</v>
      </c>
      <c r="L267" cm="1">
        <f t="array" ref="L267">_xlfn.XLOOKUP(A267,Table3[customer_no],'Hospitalisation Details'!$D$2:$D$2344,"NOT FOUND")</f>
        <v>12</v>
      </c>
      <c r="M267" s="33">
        <f>_xlfn.XLOOKUP(A267,Table3[customer_no],Table3[dd/mm/yy],"NOT FOUND")</f>
        <v>33158</v>
      </c>
      <c r="N267">
        <f>_xlfn.XLOOKUP(A267,Table3[customer_no],Table3[age],"NOT FOUND")</f>
        <v>32</v>
      </c>
      <c r="O267" cm="1">
        <f t="array" ref="O267">_xlfn.XLOOKUP(A267,Table3[customer_no],'Hospitalisation Details'!$E$2:$E$2344,"NOT FOUND")</f>
        <v>3</v>
      </c>
      <c r="P267" t="str">
        <f>_xlfn.XLOOKUP(A267,Table3[customer_no],Table3[hsplt_handled],"NOT FOUND")</f>
        <v>tier - 2</v>
      </c>
      <c r="Q267" t="str">
        <f>_xlfn.XLOOKUP(A267,Table3[customer_no],Table3[city_handled],"NOT FOUND")</f>
        <v>tier - 1</v>
      </c>
      <c r="R267" t="str">
        <f>_xlfn.XLOOKUP(A267,Table3[customer_no],Table3[state_id],"NOT FOUND")</f>
        <v>R1011</v>
      </c>
      <c r="S267" s="34" cm="1">
        <f t="array" ref="S267">_xlfn.XLOOKUP(A267,Table3[customer_no],'Hospitalisation Details'!$F$2:$F$2344,"NOT FOUND")</f>
        <v>33292.83</v>
      </c>
      <c r="T267" t="str">
        <f>_xlfn.XLOOKUP(A267,Table2[Customer ID],Table2[BMI_category],"NOT FOUND")</f>
        <v>Obesity</v>
      </c>
      <c r="U267" s="7">
        <f>_xlfn.XLOOKUP(A267,Table2[Customer ID],Table2[no of surgery],"NOT FOUND")</f>
        <v>0</v>
      </c>
      <c r="V267" t="str">
        <f>_xlfn.XLOOKUP(A267,Table2[Customer ID],Table2[smoker_missing],"NOT FOUND")</f>
        <v>yes</v>
      </c>
      <c r="W267" t="str">
        <f t="shared" si="4"/>
        <v>Prediabetes</v>
      </c>
      <c r="X267" s="37">
        <f>SUM(Table5[[#This Row],[Title]:[Diabetes Level]])</f>
        <v>68531.66</v>
      </c>
    </row>
    <row r="268" spans="1:24" x14ac:dyDescent="0.25">
      <c r="A268" t="s">
        <v>2105</v>
      </c>
      <c r="B268" t="str">
        <f>VLOOKUP(A268,'Customer Names'!$A$2:$E$2336,3,FALSE)</f>
        <v>Ms.</v>
      </c>
      <c r="C268" t="str">
        <f>_xlfn.XLOOKUP(A268,$A$2:$A$2336,'Customer Names'!$D$2:$D$2336,"NOT FOUND")</f>
        <v>Erin C.</v>
      </c>
      <c r="D268" t="str">
        <f>_xlfn.XLOOKUP(A268,$A$2:$A$2336,'Customer Names'!$E$2:$E$2336,"NOT FOUND")</f>
        <v>Oswalt</v>
      </c>
      <c r="E268" cm="1">
        <f t="array" ref="E268">_xlfn.XLOOKUP(A268,$A$2:$A$2336,Table2[BMI],"NOT FOUND")</f>
        <v>33.14</v>
      </c>
      <c r="F268" cm="1">
        <f t="array" ref="F268">_xlfn.XLOOKUP(A268,$A$2:$A$2336,Table2[HBA1C],"NOT FOUND")</f>
        <v>5.67</v>
      </c>
      <c r="G268" t="str" cm="1">
        <f t="array" ref="G268">_xlfn.XLOOKUP(A268,$A$2:$A$2336,Table2[Heart Issues],"NOT FOUND")</f>
        <v>yes</v>
      </c>
      <c r="H268" t="str" cm="1">
        <f t="array" ref="H268">_xlfn.XLOOKUP(A268,$A$2:$A$2336,Table2[Any Transplants],"NOT FOUND")</f>
        <v>No</v>
      </c>
      <c r="I268" t="str" cm="1">
        <f t="array" ref="I268">_xlfn.XLOOKUP(A268,$A$2:$A$2336,Table2[Cancer history],"NOT FOUND")</f>
        <v>No</v>
      </c>
      <c r="J268" t="str">
        <f>_xlfn.XLOOKUP(A268,Table3[customer_no],Table3[month],"NOT FOUND")</f>
        <v>Jul</v>
      </c>
      <c r="K268" s="7">
        <f>_xlfn.XLOOKUP(A268,Table3[customer_no],Table3[year_average],"NOT FOUND")</f>
        <v>1985</v>
      </c>
      <c r="L268" cm="1">
        <f t="array" ref="L268">_xlfn.XLOOKUP(A268,Table3[customer_no],'Hospitalisation Details'!$D$2:$D$2344,"NOT FOUND")</f>
        <v>15</v>
      </c>
      <c r="M268" s="33">
        <f>_xlfn.XLOOKUP(A268,Table3[customer_no],Table3[dd/mm/yy],"NOT FOUND")</f>
        <v>31243</v>
      </c>
      <c r="N268">
        <f>_xlfn.XLOOKUP(A268,Table3[customer_no],Table3[age],"NOT FOUND")</f>
        <v>37</v>
      </c>
      <c r="O268" cm="1">
        <f t="array" ref="O268">_xlfn.XLOOKUP(A268,Table3[customer_no],'Hospitalisation Details'!$E$2:$E$2344,"NOT FOUND")</f>
        <v>3</v>
      </c>
      <c r="P268" t="str">
        <f>_xlfn.XLOOKUP(A268,Table3[customer_no],Table3[hsplt_handled],"NOT FOUND")</f>
        <v>tier - 2</v>
      </c>
      <c r="Q268" t="str">
        <f>_xlfn.XLOOKUP(A268,Table3[customer_no],Table3[city_handled],"NOT FOUND")</f>
        <v>tier - 1</v>
      </c>
      <c r="R268" t="str">
        <f>_xlfn.XLOOKUP(A268,Table3[customer_no],Table3[state_id],"NOT FOUND")</f>
        <v>R1011</v>
      </c>
      <c r="S268" s="34" cm="1">
        <f t="array" ref="S268">_xlfn.XLOOKUP(A268,Table3[customer_no],'Hospitalisation Details'!$F$2:$F$2344,"NOT FOUND")</f>
        <v>33121</v>
      </c>
      <c r="T268" t="str">
        <f>_xlfn.XLOOKUP(A268,Table2[Customer ID],Table2[BMI_category],"NOT FOUND")</f>
        <v>Obesity</v>
      </c>
      <c r="U268" s="7">
        <f>_xlfn.XLOOKUP(A268,Table2[Customer ID],Table2[no of surgery],"NOT FOUND")</f>
        <v>0</v>
      </c>
      <c r="V268" t="str">
        <f>_xlfn.XLOOKUP(A268,Table2[Customer ID],Table2[smoker_missing],"NOT FOUND")</f>
        <v>yes</v>
      </c>
      <c r="W268" t="str">
        <f t="shared" si="4"/>
        <v>Normal</v>
      </c>
      <c r="X268" s="37">
        <f>SUM(Table5[[#This Row],[Title]:[Diabetes Level]])</f>
        <v>66442.81</v>
      </c>
    </row>
    <row r="269" spans="1:24" x14ac:dyDescent="0.25">
      <c r="A269" t="s">
        <v>2104</v>
      </c>
      <c r="B269" t="str">
        <f>VLOOKUP(A269,'Customer Names'!$A$2:$E$2336,3,FALSE)</f>
        <v>Ms.</v>
      </c>
      <c r="C269" t="str">
        <f>_xlfn.XLOOKUP(A269,$A$2:$A$2336,'Customer Names'!$D$2:$D$2336,"NOT FOUND")</f>
        <v>Adrienne</v>
      </c>
      <c r="D269" t="str">
        <f>_xlfn.XLOOKUP(A269,$A$2:$A$2336,'Customer Names'!$E$2:$E$2336,"NOT FOUND")</f>
        <v>Boyd</v>
      </c>
      <c r="E269" cm="1">
        <f t="array" ref="E269">_xlfn.XLOOKUP(A269,$A$2:$A$2336,Table2[BMI],"NOT FOUND")</f>
        <v>25.14</v>
      </c>
      <c r="F269" cm="1">
        <f t="array" ref="F269">_xlfn.XLOOKUP(A269,$A$2:$A$2336,Table2[HBA1C],"NOT FOUND")</f>
        <v>6.02</v>
      </c>
      <c r="G269" t="str" cm="1">
        <f t="array" ref="G269">_xlfn.XLOOKUP(A269,$A$2:$A$2336,Table2[Heart Issues],"NOT FOUND")</f>
        <v>yes</v>
      </c>
      <c r="H269" t="str" cm="1">
        <f t="array" ref="H269">_xlfn.XLOOKUP(A269,$A$2:$A$2336,Table2[Any Transplants],"NOT FOUND")</f>
        <v>No</v>
      </c>
      <c r="I269" t="str" cm="1">
        <f t="array" ref="I269">_xlfn.XLOOKUP(A269,$A$2:$A$2336,Table2[Cancer history],"NOT FOUND")</f>
        <v>Yes</v>
      </c>
      <c r="J269" t="str">
        <f>_xlfn.XLOOKUP(A269,Table3[customer_no],Table3[month],"NOT FOUND")</f>
        <v>Oct</v>
      </c>
      <c r="K269" s="7">
        <f>_xlfn.XLOOKUP(A269,Table3[customer_no],Table3[year_average],"NOT FOUND")</f>
        <v>1969</v>
      </c>
      <c r="L269" cm="1">
        <f t="array" ref="L269">_xlfn.XLOOKUP(A269,Table3[customer_no],'Hospitalisation Details'!$D$2:$D$2344,"NOT FOUND")</f>
        <v>30</v>
      </c>
      <c r="M269" s="33">
        <f>_xlfn.XLOOKUP(A269,Table3[customer_no],Table3[dd/mm/yy],"NOT FOUND")</f>
        <v>25506</v>
      </c>
      <c r="N269">
        <f>_xlfn.XLOOKUP(A269,Table3[customer_no],Table3[age],"NOT FOUND")</f>
        <v>53</v>
      </c>
      <c r="O269" cm="1">
        <f t="array" ref="O269">_xlfn.XLOOKUP(A269,Table3[customer_no],'Hospitalisation Details'!$E$2:$E$2344,"NOT FOUND")</f>
        <v>0</v>
      </c>
      <c r="P269" t="str">
        <f>_xlfn.XLOOKUP(A269,Table3[customer_no],Table3[hsplt_handled],"NOT FOUND")</f>
        <v>tier - 2</v>
      </c>
      <c r="Q269" t="str">
        <f>_xlfn.XLOOKUP(A269,Table3[customer_no],Table3[city_handled],"NOT FOUND")</f>
        <v>tier - 2</v>
      </c>
      <c r="R269" t="str">
        <f>_xlfn.XLOOKUP(A269,Table3[customer_no],Table3[state_id],"NOT FOUND")</f>
        <v>R1011</v>
      </c>
      <c r="S269" s="34" cm="1">
        <f t="array" ref="S269">_xlfn.XLOOKUP(A269,Table3[customer_no],'Hospitalisation Details'!$F$2:$F$2344,"NOT FOUND")</f>
        <v>33090.660000000003</v>
      </c>
      <c r="T269" t="str">
        <f>_xlfn.XLOOKUP(A269,Table2[Customer ID],Table2[BMI_category],"NOT FOUND")</f>
        <v>Overweight</v>
      </c>
      <c r="U269" s="7">
        <f>_xlfn.XLOOKUP(A269,Table2[Customer ID],Table2[no of surgery],"NOT FOUND")</f>
        <v>1</v>
      </c>
      <c r="V269" t="str">
        <f>_xlfn.XLOOKUP(A269,Table2[Customer ID],Table2[smoker_missing],"NOT FOUND")</f>
        <v>yes</v>
      </c>
      <c r="W269" t="str">
        <f t="shared" si="4"/>
        <v>Prediabetes</v>
      </c>
      <c r="X269" s="37">
        <f>SUM(Table5[[#This Row],[Title]:[Diabetes Level]])</f>
        <v>60680.820000000007</v>
      </c>
    </row>
    <row r="270" spans="1:24" x14ac:dyDescent="0.25">
      <c r="A270" t="s">
        <v>2103</v>
      </c>
      <c r="B270" t="str">
        <f>VLOOKUP(A270,'Customer Names'!$A$2:$E$2336,3,FALSE)</f>
        <v>Mr.</v>
      </c>
      <c r="C270" t="str">
        <f>_xlfn.XLOOKUP(A270,$A$2:$A$2336,'Customer Names'!$D$2:$D$2336,"NOT FOUND")</f>
        <v>Adam</v>
      </c>
      <c r="D270" t="str">
        <f>_xlfn.XLOOKUP(A270,$A$2:$A$2336,'Customer Names'!$E$2:$E$2336,"NOT FOUND")</f>
        <v>Bulewich</v>
      </c>
      <c r="E270" cm="1">
        <f t="array" ref="E270">_xlfn.XLOOKUP(A270,$A$2:$A$2336,Table2[BMI],"NOT FOUND")</f>
        <v>20.18</v>
      </c>
      <c r="F270" cm="1">
        <f t="array" ref="F270">_xlfn.XLOOKUP(A270,$A$2:$A$2336,Table2[HBA1C],"NOT FOUND")</f>
        <v>11.19</v>
      </c>
      <c r="G270" t="str" cm="1">
        <f t="array" ref="G270">_xlfn.XLOOKUP(A270,$A$2:$A$2336,Table2[Heart Issues],"NOT FOUND")</f>
        <v>No</v>
      </c>
      <c r="H270" t="str" cm="1">
        <f t="array" ref="H270">_xlfn.XLOOKUP(A270,$A$2:$A$2336,Table2[Any Transplants],"NOT FOUND")</f>
        <v>No</v>
      </c>
      <c r="I270" t="str" cm="1">
        <f t="array" ref="I270">_xlfn.XLOOKUP(A270,$A$2:$A$2336,Table2[Cancer history],"NOT FOUND")</f>
        <v>No</v>
      </c>
      <c r="J270" t="str">
        <f>_xlfn.XLOOKUP(A270,Table3[customer_no],Table3[month],"NOT FOUND")</f>
        <v>Jul</v>
      </c>
      <c r="K270" s="7">
        <f>_xlfn.XLOOKUP(A270,Table3[customer_no],Table3[year_average],"NOT FOUND")</f>
        <v>1962</v>
      </c>
      <c r="L270" cm="1">
        <f t="array" ref="L270">_xlfn.XLOOKUP(A270,Table3[customer_no],'Hospitalisation Details'!$D$2:$D$2344,"NOT FOUND")</f>
        <v>1</v>
      </c>
      <c r="M270" s="33">
        <f>_xlfn.XLOOKUP(A270,Table3[customer_no],Table3[dd/mm/yy],"NOT FOUND")</f>
        <v>22828</v>
      </c>
      <c r="N270">
        <f>_xlfn.XLOOKUP(A270,Table3[customer_no],Table3[age],"NOT FOUND")</f>
        <v>60</v>
      </c>
      <c r="O270" cm="1">
        <f t="array" ref="O270">_xlfn.XLOOKUP(A270,Table3[customer_no],'Hospitalisation Details'!$E$2:$E$2344,"NOT FOUND")</f>
        <v>0</v>
      </c>
      <c r="P270" t="str">
        <f>_xlfn.XLOOKUP(A270,Table3[customer_no],Table3[hsplt_handled],"NOT FOUND")</f>
        <v>tier - 1</v>
      </c>
      <c r="Q270" t="str">
        <f>_xlfn.XLOOKUP(A270,Table3[customer_no],Table3[city_handled],"NOT FOUND")</f>
        <v>tier - 2</v>
      </c>
      <c r="R270" t="str">
        <f>_xlfn.XLOOKUP(A270,Table3[customer_no],Table3[state_id],"NOT FOUND")</f>
        <v>R1011</v>
      </c>
      <c r="S270" s="34" cm="1">
        <f t="array" ref="S270">_xlfn.XLOOKUP(A270,Table3[customer_no],'Hospitalisation Details'!$F$2:$F$2344,"NOT FOUND")</f>
        <v>33074.94</v>
      </c>
      <c r="T270" t="str">
        <f>_xlfn.XLOOKUP(A270,Table2[Customer ID],Table2[BMI_category],"NOT FOUND")</f>
        <v>Normal Weight</v>
      </c>
      <c r="U270" s="7">
        <f>_xlfn.XLOOKUP(A270,Table2[Customer ID],Table2[no of surgery],"NOT FOUND")</f>
        <v>0</v>
      </c>
      <c r="V270" t="str">
        <f>_xlfn.XLOOKUP(A270,Table2[Customer ID],Table2[smoker_missing],"NOT FOUND")</f>
        <v>yes</v>
      </c>
      <c r="W270" t="str">
        <f t="shared" si="4"/>
        <v>Diabetes</v>
      </c>
      <c r="X270" s="37">
        <f>SUM(Table5[[#This Row],[Title]:[Diabetes Level]])</f>
        <v>57957.31</v>
      </c>
    </row>
    <row r="271" spans="1:24" x14ac:dyDescent="0.25">
      <c r="A271" t="s">
        <v>2102</v>
      </c>
      <c r="B271" t="str">
        <f>VLOOKUP(A271,'Customer Names'!$A$2:$E$2336,3,FALSE)</f>
        <v>Mr.</v>
      </c>
      <c r="C271" t="str">
        <f>_xlfn.XLOOKUP(A271,$A$2:$A$2336,'Customer Names'!$D$2:$D$2336,"NOT FOUND")</f>
        <v>Yutaka</v>
      </c>
      <c r="D271" t="str">
        <f>_xlfn.XLOOKUP(A271,$A$2:$A$2336,'Customer Names'!$E$2:$E$2336,"NOT FOUND")</f>
        <v>Fukuda</v>
      </c>
      <c r="E271" cm="1">
        <f t="array" ref="E271">_xlfn.XLOOKUP(A271,$A$2:$A$2336,Table2[BMI],"NOT FOUND")</f>
        <v>44.36</v>
      </c>
      <c r="F271" cm="1">
        <f t="array" ref="F271">_xlfn.XLOOKUP(A271,$A$2:$A$2336,Table2[HBA1C],"NOT FOUND")</f>
        <v>5.1100000000000003</v>
      </c>
      <c r="G271" t="str" cm="1">
        <f t="array" ref="G271">_xlfn.XLOOKUP(A271,$A$2:$A$2336,Table2[Heart Issues],"NOT FOUND")</f>
        <v>No</v>
      </c>
      <c r="H271" t="str" cm="1">
        <f t="array" ref="H271">_xlfn.XLOOKUP(A271,$A$2:$A$2336,Table2[Any Transplants],"NOT FOUND")</f>
        <v>No</v>
      </c>
      <c r="I271" t="str" cm="1">
        <f t="array" ref="I271">_xlfn.XLOOKUP(A271,$A$2:$A$2336,Table2[Cancer history],"NOT FOUND")</f>
        <v>No</v>
      </c>
      <c r="J271" t="str">
        <f>_xlfn.XLOOKUP(A271,Table3[customer_no],Table3[month],"NOT FOUND")</f>
        <v>Jul</v>
      </c>
      <c r="K271" s="7">
        <f>_xlfn.XLOOKUP(A271,Table3[customer_no],Table3[year_average],"NOT FOUND")</f>
        <v>1994</v>
      </c>
      <c r="L271" cm="1">
        <f t="array" ref="L271">_xlfn.XLOOKUP(A271,Table3[customer_no],'Hospitalisation Details'!$D$2:$D$2344,"NOT FOUND")</f>
        <v>28</v>
      </c>
      <c r="M271" s="33">
        <f>_xlfn.XLOOKUP(A271,Table3[customer_no],Table3[dd/mm/yy],"NOT FOUND")</f>
        <v>34543</v>
      </c>
      <c r="N271">
        <f>_xlfn.XLOOKUP(A271,Table3[customer_no],Table3[age],"NOT FOUND")</f>
        <v>28</v>
      </c>
      <c r="O271" cm="1">
        <f t="array" ref="O271">_xlfn.XLOOKUP(A271,Table3[customer_no],'Hospitalisation Details'!$E$2:$E$2344,"NOT FOUND")</f>
        <v>0</v>
      </c>
      <c r="P271" t="str">
        <f>_xlfn.XLOOKUP(A271,Table3[customer_no],Table3[hsplt_handled],"NOT FOUND")</f>
        <v>tier - 1</v>
      </c>
      <c r="Q271" t="str">
        <f>_xlfn.XLOOKUP(A271,Table3[customer_no],Table3[city_handled],"NOT FOUND")</f>
        <v>tier - 2</v>
      </c>
      <c r="R271" t="str">
        <f>_xlfn.XLOOKUP(A271,Table3[customer_no],Table3[state_id],"NOT FOUND")</f>
        <v>R1011</v>
      </c>
      <c r="S271" s="34" cm="1">
        <f t="array" ref="S271">_xlfn.XLOOKUP(A271,Table3[customer_no],'Hospitalisation Details'!$F$2:$F$2344,"NOT FOUND")</f>
        <v>33057.230000000003</v>
      </c>
      <c r="T271" t="str">
        <f>_xlfn.XLOOKUP(A271,Table2[Customer ID],Table2[BMI_category],"NOT FOUND")</f>
        <v>Obesity</v>
      </c>
      <c r="U271" s="7">
        <f>_xlfn.XLOOKUP(A271,Table2[Customer ID],Table2[no of surgery],"NOT FOUND")</f>
        <v>0</v>
      </c>
      <c r="V271" t="str">
        <f>_xlfn.XLOOKUP(A271,Table2[Customer ID],Table2[smoker_missing],"NOT FOUND")</f>
        <v>yes</v>
      </c>
      <c r="W271" t="str">
        <f t="shared" si="4"/>
        <v>Normal</v>
      </c>
      <c r="X271" s="37">
        <f>SUM(Table5[[#This Row],[Title]:[Diabetes Level]])</f>
        <v>69699.700000000012</v>
      </c>
    </row>
    <row r="272" spans="1:24" x14ac:dyDescent="0.25">
      <c r="A272" t="s">
        <v>2101</v>
      </c>
      <c r="B272" t="str">
        <f>VLOOKUP(A272,'Customer Names'!$A$2:$E$2336,3,FALSE)</f>
        <v>Mr.</v>
      </c>
      <c r="C272" t="str">
        <f>_xlfn.XLOOKUP(A272,$A$2:$A$2336,'Customer Names'!$D$2:$D$2336,"NOT FOUND")</f>
        <v>Tyler M</v>
      </c>
      <c r="D272" t="str">
        <f>_xlfn.XLOOKUP(A272,$A$2:$A$2336,'Customer Names'!$E$2:$E$2336,"NOT FOUND")</f>
        <v>Phillips</v>
      </c>
      <c r="E272" cm="1">
        <f t="array" ref="E272">_xlfn.XLOOKUP(A272,$A$2:$A$2336,Table2[BMI],"NOT FOUND")</f>
        <v>23.82</v>
      </c>
      <c r="F272" cm="1">
        <f t="array" ref="F272">_xlfn.XLOOKUP(A272,$A$2:$A$2336,Table2[HBA1C],"NOT FOUND")</f>
        <v>10.85</v>
      </c>
      <c r="G272" t="str" cm="1">
        <f t="array" ref="G272">_xlfn.XLOOKUP(A272,$A$2:$A$2336,Table2[Heart Issues],"NOT FOUND")</f>
        <v>yes</v>
      </c>
      <c r="H272" t="str" cm="1">
        <f t="array" ref="H272">_xlfn.XLOOKUP(A272,$A$2:$A$2336,Table2[Any Transplants],"NOT FOUND")</f>
        <v>No</v>
      </c>
      <c r="I272" t="str" cm="1">
        <f t="array" ref="I272">_xlfn.XLOOKUP(A272,$A$2:$A$2336,Table2[Cancer history],"NOT FOUND")</f>
        <v>No</v>
      </c>
      <c r="J272" t="str">
        <f>_xlfn.XLOOKUP(A272,Table3[customer_no],Table3[month],"NOT FOUND")</f>
        <v>Jul</v>
      </c>
      <c r="K272" s="7">
        <f>_xlfn.XLOOKUP(A272,Table3[customer_no],Table3[year_average],"NOT FOUND")</f>
        <v>1967</v>
      </c>
      <c r="L272" cm="1">
        <f t="array" ref="L272">_xlfn.XLOOKUP(A272,Table3[customer_no],'Hospitalisation Details'!$D$2:$D$2344,"NOT FOUND")</f>
        <v>10</v>
      </c>
      <c r="M272" s="33">
        <f>_xlfn.XLOOKUP(A272,Table3[customer_no],Table3[dd/mm/yy],"NOT FOUND")</f>
        <v>24663</v>
      </c>
      <c r="N272">
        <f>_xlfn.XLOOKUP(A272,Table3[customer_no],Table3[age],"NOT FOUND")</f>
        <v>55</v>
      </c>
      <c r="O272" cm="1">
        <f t="array" ref="O272">_xlfn.XLOOKUP(A272,Table3[customer_no],'Hospitalisation Details'!$E$2:$E$2344,"NOT FOUND")</f>
        <v>0</v>
      </c>
      <c r="P272" t="str">
        <f>_xlfn.XLOOKUP(A272,Table3[customer_no],Table3[hsplt_handled],"NOT FOUND")</f>
        <v>tier - 2</v>
      </c>
      <c r="Q272" t="str">
        <f>_xlfn.XLOOKUP(A272,Table3[customer_no],Table3[city_handled],"NOT FOUND")</f>
        <v>tier - 3</v>
      </c>
      <c r="R272" t="str">
        <f>_xlfn.XLOOKUP(A272,Table3[customer_no],Table3[state_id],"NOT FOUND")</f>
        <v>R1011</v>
      </c>
      <c r="S272" s="34" cm="1">
        <f t="array" ref="S272">_xlfn.XLOOKUP(A272,Table3[customer_no],'Hospitalisation Details'!$F$2:$F$2344,"NOT FOUND")</f>
        <v>33025.32</v>
      </c>
      <c r="T272" t="str">
        <f>_xlfn.XLOOKUP(A272,Table2[Customer ID],Table2[BMI_category],"NOT FOUND")</f>
        <v>Normal Weight</v>
      </c>
      <c r="U272" s="7">
        <f>_xlfn.XLOOKUP(A272,Table2[Customer ID],Table2[no of surgery],"NOT FOUND")</f>
        <v>0</v>
      </c>
      <c r="V272" t="str">
        <f>_xlfn.XLOOKUP(A272,Table2[Customer ID],Table2[smoker_missing],"NOT FOUND")</f>
        <v>yes</v>
      </c>
      <c r="W272" t="str">
        <f t="shared" si="4"/>
        <v>Diabetes</v>
      </c>
      <c r="X272" s="37">
        <f>SUM(Table5[[#This Row],[Title]:[Diabetes Level]])</f>
        <v>59754.99</v>
      </c>
    </row>
    <row r="273" spans="1:24" x14ac:dyDescent="0.25">
      <c r="A273" t="s">
        <v>2100</v>
      </c>
      <c r="B273" t="str">
        <f>VLOOKUP(A273,'Customer Names'!$A$2:$E$2336,3,FALSE)</f>
        <v>Mr.</v>
      </c>
      <c r="C273" t="str">
        <f>_xlfn.XLOOKUP(A273,$A$2:$A$2336,'Customer Names'!$D$2:$D$2336,"NOT FOUND")</f>
        <v>Stephen</v>
      </c>
      <c r="D273" t="str">
        <f>_xlfn.XLOOKUP(A273,$A$2:$A$2336,'Customer Names'!$E$2:$E$2336,"NOT FOUND")</f>
        <v>Maddison</v>
      </c>
      <c r="E273" cm="1">
        <f t="array" ref="E273">_xlfn.XLOOKUP(A273,$A$2:$A$2336,Table2[BMI],"NOT FOUND")</f>
        <v>45</v>
      </c>
      <c r="F273" cm="1">
        <f t="array" ref="F273">_xlfn.XLOOKUP(A273,$A$2:$A$2336,Table2[HBA1C],"NOT FOUND")</f>
        <v>5.24</v>
      </c>
      <c r="G273" t="str" cm="1">
        <f t="array" ref="G273">_xlfn.XLOOKUP(A273,$A$2:$A$2336,Table2[Heart Issues],"NOT FOUND")</f>
        <v>yes</v>
      </c>
      <c r="H273" t="str" cm="1">
        <f t="array" ref="H273">_xlfn.XLOOKUP(A273,$A$2:$A$2336,Table2[Any Transplants],"NOT FOUND")</f>
        <v>No</v>
      </c>
      <c r="I273" t="str" cm="1">
        <f t="array" ref="I273">_xlfn.XLOOKUP(A273,$A$2:$A$2336,Table2[Cancer history],"NOT FOUND")</f>
        <v>No</v>
      </c>
      <c r="J273" t="str">
        <f>_xlfn.XLOOKUP(A273,Table3[customer_no],Table3[month],"NOT FOUND")</f>
        <v>Jul</v>
      </c>
      <c r="K273" s="7">
        <f>_xlfn.XLOOKUP(A273,Table3[customer_no],Table3[year_average],"NOT FOUND")</f>
        <v>1995</v>
      </c>
      <c r="L273" cm="1">
        <f t="array" ref="L273">_xlfn.XLOOKUP(A273,Table3[customer_no],'Hospitalisation Details'!$D$2:$D$2344,"NOT FOUND")</f>
        <v>8</v>
      </c>
      <c r="M273" s="33">
        <f>_xlfn.XLOOKUP(A273,Table3[customer_no],Table3[dd/mm/yy],"NOT FOUND")</f>
        <v>34888</v>
      </c>
      <c r="N273">
        <f>_xlfn.XLOOKUP(A273,Table3[customer_no],Table3[age],"NOT FOUND")</f>
        <v>27</v>
      </c>
      <c r="O273" cm="1">
        <f t="array" ref="O273">_xlfn.XLOOKUP(A273,Table3[customer_no],'Hospitalisation Details'!$E$2:$E$2344,"NOT FOUND")</f>
        <v>0</v>
      </c>
      <c r="P273" t="str">
        <f>_xlfn.XLOOKUP(A273,Table3[customer_no],Table3[hsplt_handled],"NOT FOUND")</f>
        <v>tier - 1</v>
      </c>
      <c r="Q273" t="str">
        <f>_xlfn.XLOOKUP(A273,Table3[customer_no],Table3[city_handled],"NOT FOUND")</f>
        <v>tier - 1</v>
      </c>
      <c r="R273" t="str">
        <f>_xlfn.XLOOKUP(A273,Table3[customer_no],Table3[state_id],"NOT FOUND")</f>
        <v>R1011</v>
      </c>
      <c r="S273" s="34" cm="1">
        <f t="array" ref="S273">_xlfn.XLOOKUP(A273,Table3[customer_no],'Hospitalisation Details'!$F$2:$F$2344,"NOT FOUND")</f>
        <v>33017.46</v>
      </c>
      <c r="T273" t="str">
        <f>_xlfn.XLOOKUP(A273,Table2[Customer ID],Table2[BMI_category],"NOT FOUND")</f>
        <v>Obesity</v>
      </c>
      <c r="U273" s="7">
        <f>_xlfn.XLOOKUP(A273,Table2[Customer ID],Table2[no of surgery],"NOT FOUND")</f>
        <v>1</v>
      </c>
      <c r="V273" t="str">
        <f>_xlfn.XLOOKUP(A273,Table2[Customer ID],Table2[smoker_missing],"NOT FOUND")</f>
        <v>yes</v>
      </c>
      <c r="W273" t="str">
        <f t="shared" si="4"/>
        <v>Normal</v>
      </c>
      <c r="X273" s="37">
        <f>SUM(Table5[[#This Row],[Title]:[Diabetes Level]])</f>
        <v>69986.7</v>
      </c>
    </row>
    <row r="274" spans="1:24" x14ac:dyDescent="0.25">
      <c r="A274" t="s">
        <v>2099</v>
      </c>
      <c r="B274" t="str">
        <f>VLOOKUP(A274,'Customer Names'!$A$2:$E$2336,3,FALSE)</f>
        <v>Mr.</v>
      </c>
      <c r="C274" t="str">
        <f>_xlfn.XLOOKUP(A274,$A$2:$A$2336,'Customer Names'!$D$2:$D$2336,"NOT FOUND")</f>
        <v>Andrew B.</v>
      </c>
      <c r="D274" t="str">
        <f>_xlfn.XLOOKUP(A274,$A$2:$A$2336,'Customer Names'!$E$2:$E$2336,"NOT FOUND")</f>
        <v>Lockwood</v>
      </c>
      <c r="E274" cm="1">
        <f t="array" ref="E274">_xlfn.XLOOKUP(A274,$A$2:$A$2336,Table2[BMI],"NOT FOUND")</f>
        <v>26.62</v>
      </c>
      <c r="F274" cm="1">
        <f t="array" ref="F274">_xlfn.XLOOKUP(A274,$A$2:$A$2336,Table2[HBA1C],"NOT FOUND")</f>
        <v>10.08</v>
      </c>
      <c r="G274" t="str" cm="1">
        <f t="array" ref="G274">_xlfn.XLOOKUP(A274,$A$2:$A$2336,Table2[Heart Issues],"NOT FOUND")</f>
        <v>No</v>
      </c>
      <c r="H274" t="str" cm="1">
        <f t="array" ref="H274">_xlfn.XLOOKUP(A274,$A$2:$A$2336,Table2[Any Transplants],"NOT FOUND")</f>
        <v>No</v>
      </c>
      <c r="I274" t="str" cm="1">
        <f t="array" ref="I274">_xlfn.XLOOKUP(A274,$A$2:$A$2336,Table2[Cancer history],"NOT FOUND")</f>
        <v>No</v>
      </c>
      <c r="J274" t="str">
        <f>_xlfn.XLOOKUP(A274,Table3[customer_no],Table3[month],"NOT FOUND")</f>
        <v>Aug</v>
      </c>
      <c r="K274" s="7">
        <f>_xlfn.XLOOKUP(A274,Table3[customer_no],Table3[year_average],"NOT FOUND")</f>
        <v>1971</v>
      </c>
      <c r="L274" cm="1">
        <f t="array" ref="L274">_xlfn.XLOOKUP(A274,Table3[customer_no],'Hospitalisation Details'!$D$2:$D$2344,"NOT FOUND")</f>
        <v>24</v>
      </c>
      <c r="M274" s="33">
        <f>_xlfn.XLOOKUP(A274,Table3[customer_no],Table3[dd/mm/yy],"NOT FOUND")</f>
        <v>26169</v>
      </c>
      <c r="N274">
        <f>_xlfn.XLOOKUP(A274,Table3[customer_no],Table3[age],"NOT FOUND")</f>
        <v>51</v>
      </c>
      <c r="O274" cm="1">
        <f t="array" ref="O274">_xlfn.XLOOKUP(A274,Table3[customer_no],'Hospitalisation Details'!$E$2:$E$2344,"NOT FOUND")</f>
        <v>0</v>
      </c>
      <c r="P274" t="str">
        <f>_xlfn.XLOOKUP(A274,Table3[customer_no],Table3[hsplt_handled],"NOT FOUND")</f>
        <v>tier - 2</v>
      </c>
      <c r="Q274" t="str">
        <f>_xlfn.XLOOKUP(A274,Table3[customer_no],Table3[city_handled],"NOT FOUND")</f>
        <v>tier - 1</v>
      </c>
      <c r="R274" t="str">
        <f>_xlfn.XLOOKUP(A274,Table3[customer_no],Table3[state_id],"NOT FOUND")</f>
        <v>R1011</v>
      </c>
      <c r="S274" s="34" cm="1">
        <f t="array" ref="S274">_xlfn.XLOOKUP(A274,Table3[customer_no],'Hospitalisation Details'!$F$2:$F$2344,"NOT FOUND")</f>
        <v>32947.629999999997</v>
      </c>
      <c r="T274" t="str">
        <f>_xlfn.XLOOKUP(A274,Table2[Customer ID],Table2[BMI_category],"NOT FOUND")</f>
        <v>Overweight</v>
      </c>
      <c r="U274" s="7">
        <f>_xlfn.XLOOKUP(A274,Table2[Customer ID],Table2[no of surgery],"NOT FOUND")</f>
        <v>0</v>
      </c>
      <c r="V274" t="str">
        <f>_xlfn.XLOOKUP(A274,Table2[Customer ID],Table2[smoker_missing],"NOT FOUND")</f>
        <v>yes</v>
      </c>
      <c r="W274" t="str">
        <f t="shared" si="4"/>
        <v>Diabetes</v>
      </c>
      <c r="X274" s="37">
        <f>SUM(Table5[[#This Row],[Title]:[Diabetes Level]])</f>
        <v>61199.33</v>
      </c>
    </row>
    <row r="275" spans="1:24" x14ac:dyDescent="0.25">
      <c r="A275" t="s">
        <v>2098</v>
      </c>
      <c r="B275" t="str">
        <f>VLOOKUP(A275,'Customer Names'!$A$2:$E$2336,3,FALSE)</f>
        <v>Mr.</v>
      </c>
      <c r="C275" t="str">
        <f>_xlfn.XLOOKUP(A275,$A$2:$A$2336,'Customer Names'!$D$2:$D$2336,"NOT FOUND")</f>
        <v>James</v>
      </c>
      <c r="D275" t="str">
        <f>_xlfn.XLOOKUP(A275,$A$2:$A$2336,'Customer Names'!$E$2:$E$2336,"NOT FOUND")</f>
        <v>Defilippi</v>
      </c>
      <c r="E275" cm="1">
        <f t="array" ref="E275">_xlfn.XLOOKUP(A275,$A$2:$A$2336,Table2[BMI],"NOT FOUND")</f>
        <v>32.67</v>
      </c>
      <c r="F275" cm="1">
        <f t="array" ref="F275">_xlfn.XLOOKUP(A275,$A$2:$A$2336,Table2[HBA1C],"NOT FOUND")</f>
        <v>10.97</v>
      </c>
      <c r="G275" t="str" cm="1">
        <f t="array" ref="G275">_xlfn.XLOOKUP(A275,$A$2:$A$2336,Table2[Heart Issues],"NOT FOUND")</f>
        <v>yes</v>
      </c>
      <c r="H275" t="str" cm="1">
        <f t="array" ref="H275">_xlfn.XLOOKUP(A275,$A$2:$A$2336,Table2[Any Transplants],"NOT FOUND")</f>
        <v>No</v>
      </c>
      <c r="I275" t="str" cm="1">
        <f t="array" ref="I275">_xlfn.XLOOKUP(A275,$A$2:$A$2336,Table2[Cancer history],"NOT FOUND")</f>
        <v>No</v>
      </c>
      <c r="J275" t="str">
        <f>_xlfn.XLOOKUP(A275,Table3[customer_no],Table3[month],"NOT FOUND")</f>
        <v>Nov</v>
      </c>
      <c r="K275" s="7">
        <f>_xlfn.XLOOKUP(A275,Table3[customer_no],Table3[year_average],"NOT FOUND")</f>
        <v>1981</v>
      </c>
      <c r="L275" cm="1">
        <f t="array" ref="L275">_xlfn.XLOOKUP(A275,Table3[customer_no],'Hospitalisation Details'!$D$2:$D$2344,"NOT FOUND")</f>
        <v>17</v>
      </c>
      <c r="M275" s="33">
        <f>_xlfn.XLOOKUP(A275,Table3[customer_no],Table3[dd/mm/yy],"NOT FOUND")</f>
        <v>29907</v>
      </c>
      <c r="N275">
        <f>_xlfn.XLOOKUP(A275,Table3[customer_no],Table3[age],"NOT FOUND")</f>
        <v>41</v>
      </c>
      <c r="O275" cm="1">
        <f t="array" ref="O275">_xlfn.XLOOKUP(A275,Table3[customer_no],'Hospitalisation Details'!$E$2:$E$2344,"NOT FOUND")</f>
        <v>1</v>
      </c>
      <c r="P275" t="str">
        <f>_xlfn.XLOOKUP(A275,Table3[customer_no],Table3[hsplt_handled],"NOT FOUND")</f>
        <v>tier - 2</v>
      </c>
      <c r="Q275" t="str">
        <f>_xlfn.XLOOKUP(A275,Table3[customer_no],Table3[city_handled],"NOT FOUND")</f>
        <v>tier - 3</v>
      </c>
      <c r="R275" t="str">
        <f>_xlfn.XLOOKUP(A275,Table3[customer_no],Table3[state_id],"NOT FOUND")</f>
        <v>R1011</v>
      </c>
      <c r="S275" s="34" cm="1">
        <f t="array" ref="S275">_xlfn.XLOOKUP(A275,Table3[customer_no],'Hospitalisation Details'!$F$2:$F$2344,"NOT FOUND")</f>
        <v>32906.69</v>
      </c>
      <c r="T275" t="str">
        <f>_xlfn.XLOOKUP(A275,Table2[Customer ID],Table2[BMI_category],"NOT FOUND")</f>
        <v>Obesity</v>
      </c>
      <c r="U275" s="7">
        <f>_xlfn.XLOOKUP(A275,Table2[Customer ID],Table2[no of surgery],"NOT FOUND")</f>
        <v>0</v>
      </c>
      <c r="V275" t="str">
        <f>_xlfn.XLOOKUP(A275,Table2[Customer ID],Table2[smoker_missing],"NOT FOUND")</f>
        <v>yes</v>
      </c>
      <c r="W275" t="str">
        <f t="shared" si="4"/>
        <v>Diabetes</v>
      </c>
      <c r="X275" s="37">
        <f>SUM(Table5[[#This Row],[Title]:[Diabetes Level]])</f>
        <v>64897.33</v>
      </c>
    </row>
    <row r="276" spans="1:24" x14ac:dyDescent="0.25">
      <c r="A276" t="s">
        <v>2097</v>
      </c>
      <c r="B276" t="str">
        <f>VLOOKUP(A276,'Customer Names'!$A$2:$E$2336,3,FALSE)</f>
        <v>Mr.</v>
      </c>
      <c r="C276" t="str">
        <f>_xlfn.XLOOKUP(A276,$A$2:$A$2336,'Customer Names'!$D$2:$D$2336,"NOT FOUND")</f>
        <v>Shawn P.</v>
      </c>
      <c r="D276" t="str">
        <f>_xlfn.XLOOKUP(A276,$A$2:$A$2336,'Customer Names'!$E$2:$E$2336,"NOT FOUND")</f>
        <v>Jackson</v>
      </c>
      <c r="E276" cm="1">
        <f t="array" ref="E276">_xlfn.XLOOKUP(A276,$A$2:$A$2336,Table2[BMI],"NOT FOUND")</f>
        <v>44.44</v>
      </c>
      <c r="F276" cm="1">
        <f t="array" ref="F276">_xlfn.XLOOKUP(A276,$A$2:$A$2336,Table2[HBA1C],"NOT FOUND")</f>
        <v>4.9000000000000004</v>
      </c>
      <c r="G276" t="str" cm="1">
        <f t="array" ref="G276">_xlfn.XLOOKUP(A276,$A$2:$A$2336,Table2[Heart Issues],"NOT FOUND")</f>
        <v>yes</v>
      </c>
      <c r="H276" t="str" cm="1">
        <f t="array" ref="H276">_xlfn.XLOOKUP(A276,$A$2:$A$2336,Table2[Any Transplants],"NOT FOUND")</f>
        <v>No</v>
      </c>
      <c r="I276" t="str" cm="1">
        <f t="array" ref="I276">_xlfn.XLOOKUP(A276,$A$2:$A$2336,Table2[Cancer history],"NOT FOUND")</f>
        <v>No</v>
      </c>
      <c r="J276" t="str">
        <f>_xlfn.XLOOKUP(A276,Table3[customer_no],Table3[month],"NOT FOUND")</f>
        <v>Dec</v>
      </c>
      <c r="K276" s="7">
        <f>_xlfn.XLOOKUP(A276,Table3[customer_no],Table3[year_average],"NOT FOUND")</f>
        <v>1995</v>
      </c>
      <c r="L276" cm="1">
        <f t="array" ref="L276">_xlfn.XLOOKUP(A276,Table3[customer_no],'Hospitalisation Details'!$D$2:$D$2344,"NOT FOUND")</f>
        <v>4</v>
      </c>
      <c r="M276" s="33">
        <f>_xlfn.XLOOKUP(A276,Table3[customer_no],Table3[dd/mm/yy],"NOT FOUND")</f>
        <v>35037</v>
      </c>
      <c r="N276">
        <f>_xlfn.XLOOKUP(A276,Table3[customer_no],Table3[age],"NOT FOUND")</f>
        <v>27</v>
      </c>
      <c r="O276" cm="1">
        <f t="array" ref="O276">_xlfn.XLOOKUP(A276,Table3[customer_no],'Hospitalisation Details'!$E$2:$E$2344,"NOT FOUND")</f>
        <v>0</v>
      </c>
      <c r="P276" t="str">
        <f>_xlfn.XLOOKUP(A276,Table3[customer_no],Table3[hsplt_handled],"NOT FOUND")</f>
        <v>tier - 1</v>
      </c>
      <c r="Q276" t="str">
        <f>_xlfn.XLOOKUP(A276,Table3[customer_no],Table3[city_handled],"NOT FOUND")</f>
        <v>tier - 2</v>
      </c>
      <c r="R276" t="str">
        <f>_xlfn.XLOOKUP(A276,Table3[customer_no],Table3[state_id],"NOT FOUND")</f>
        <v>R1011</v>
      </c>
      <c r="S276" s="34" cm="1">
        <f t="array" ref="S276">_xlfn.XLOOKUP(A276,Table3[customer_no],'Hospitalisation Details'!$F$2:$F$2344,"NOT FOUND")</f>
        <v>32827.51</v>
      </c>
      <c r="T276" t="str">
        <f>_xlfn.XLOOKUP(A276,Table2[Customer ID],Table2[BMI_category],"NOT FOUND")</f>
        <v>Obesity</v>
      </c>
      <c r="U276" s="7">
        <f>_xlfn.XLOOKUP(A276,Table2[Customer ID],Table2[no of surgery],"NOT FOUND")</f>
        <v>1</v>
      </c>
      <c r="V276" t="str">
        <f>_xlfn.XLOOKUP(A276,Table2[Customer ID],Table2[smoker_missing],"NOT FOUND")</f>
        <v>yes</v>
      </c>
      <c r="W276" t="str">
        <f t="shared" si="4"/>
        <v>Normal</v>
      </c>
      <c r="X276" s="37">
        <f>SUM(Table5[[#This Row],[Title]:[Diabetes Level]])</f>
        <v>69940.850000000006</v>
      </c>
    </row>
    <row r="277" spans="1:24" x14ac:dyDescent="0.25">
      <c r="A277" t="s">
        <v>2096</v>
      </c>
      <c r="B277" t="str">
        <f>VLOOKUP(A277,'Customer Names'!$A$2:$E$2336,3,FALSE)</f>
        <v>Mr.</v>
      </c>
      <c r="C277" t="str">
        <f>_xlfn.XLOOKUP(A277,$A$2:$A$2336,'Customer Names'!$D$2:$D$2336,"NOT FOUND")</f>
        <v>Matt</v>
      </c>
      <c r="D277" t="str">
        <f>_xlfn.XLOOKUP(A277,$A$2:$A$2336,'Customer Names'!$E$2:$E$2336,"NOT FOUND")</f>
        <v>Ozahowski</v>
      </c>
      <c r="E277" cm="1">
        <f t="array" ref="E277">_xlfn.XLOOKUP(A277,$A$2:$A$2336,Table2[BMI],"NOT FOUND")</f>
        <v>28.31</v>
      </c>
      <c r="F277" cm="1">
        <f t="array" ref="F277">_xlfn.XLOOKUP(A277,$A$2:$A$2336,Table2[HBA1C],"NOT FOUND")</f>
        <v>5.33</v>
      </c>
      <c r="G277" t="str" cm="1">
        <f t="array" ref="G277">_xlfn.XLOOKUP(A277,$A$2:$A$2336,Table2[Heart Issues],"NOT FOUND")</f>
        <v>No</v>
      </c>
      <c r="H277" t="str" cm="1">
        <f t="array" ref="H277">_xlfn.XLOOKUP(A277,$A$2:$A$2336,Table2[Any Transplants],"NOT FOUND")</f>
        <v>No</v>
      </c>
      <c r="I277" t="str" cm="1">
        <f t="array" ref="I277">_xlfn.XLOOKUP(A277,$A$2:$A$2336,Table2[Cancer history],"NOT FOUND")</f>
        <v>No</v>
      </c>
      <c r="J277" t="str">
        <f>_xlfn.XLOOKUP(A277,Table3[customer_no],Table3[month],"NOT FOUND")</f>
        <v>Dec</v>
      </c>
      <c r="K277" s="7">
        <f>_xlfn.XLOOKUP(A277,Table3[customer_no],Table3[year_average],"NOT FOUND")</f>
        <v>1980</v>
      </c>
      <c r="L277" cm="1">
        <f t="array" ref="L277">_xlfn.XLOOKUP(A277,Table3[customer_no],'Hospitalisation Details'!$D$2:$D$2344,"NOT FOUND")</f>
        <v>12</v>
      </c>
      <c r="M277" s="33">
        <f>_xlfn.XLOOKUP(A277,Table3[customer_no],Table3[dd/mm/yy],"NOT FOUND")</f>
        <v>29567</v>
      </c>
      <c r="N277">
        <f>_xlfn.XLOOKUP(A277,Table3[customer_no],Table3[age],"NOT FOUND")</f>
        <v>42</v>
      </c>
      <c r="O277" cm="1">
        <f t="array" ref="O277">_xlfn.XLOOKUP(A277,Table3[customer_no],'Hospitalisation Details'!$E$2:$E$2344,"NOT FOUND")</f>
        <v>3</v>
      </c>
      <c r="P277" t="str">
        <f>_xlfn.XLOOKUP(A277,Table3[customer_no],Table3[hsplt_handled],"NOT FOUND")</f>
        <v>tier - 1</v>
      </c>
      <c r="Q277" t="str">
        <f>_xlfn.XLOOKUP(A277,Table3[customer_no],Table3[city_handled],"NOT FOUND")</f>
        <v>tier - 3</v>
      </c>
      <c r="R277" t="str">
        <f>_xlfn.XLOOKUP(A277,Table3[customer_no],Table3[state_id],"NOT FOUND")</f>
        <v>R1012</v>
      </c>
      <c r="S277" s="34" cm="1">
        <f t="array" ref="S277">_xlfn.XLOOKUP(A277,Table3[customer_no],'Hospitalisation Details'!$F$2:$F$2344,"NOT FOUND")</f>
        <v>32787.46</v>
      </c>
      <c r="T277" t="str">
        <f>_xlfn.XLOOKUP(A277,Table2[Customer ID],Table2[BMI_category],"NOT FOUND")</f>
        <v>Overweight</v>
      </c>
      <c r="U277" s="7">
        <f>_xlfn.XLOOKUP(A277,Table2[Customer ID],Table2[no of surgery],"NOT FOUND")</f>
        <v>0</v>
      </c>
      <c r="V277" t="str">
        <f>_xlfn.XLOOKUP(A277,Table2[Customer ID],Table2[smoker_missing],"NOT FOUND")</f>
        <v>yes</v>
      </c>
      <c r="W277" t="str">
        <f t="shared" si="4"/>
        <v>Normal</v>
      </c>
      <c r="X277" s="37">
        <f>SUM(Table5[[#This Row],[Title]:[Diabetes Level]])</f>
        <v>64425.1</v>
      </c>
    </row>
    <row r="278" spans="1:24" x14ac:dyDescent="0.25">
      <c r="A278" t="s">
        <v>2095</v>
      </c>
      <c r="B278" t="str">
        <f>VLOOKUP(A278,'Customer Names'!$A$2:$E$2336,3,FALSE)</f>
        <v>Mr.</v>
      </c>
      <c r="C278" t="str">
        <f>_xlfn.XLOOKUP(A278,$A$2:$A$2336,'Customer Names'!$D$2:$D$2336,"NOT FOUND")</f>
        <v>Nathaniel</v>
      </c>
      <c r="D278" t="str">
        <f>_xlfn.XLOOKUP(A278,$A$2:$A$2336,'Customer Names'!$E$2:$E$2336,"NOT FOUND")</f>
        <v>Guthals</v>
      </c>
      <c r="E278" cm="1">
        <f t="array" ref="E278">_xlfn.XLOOKUP(A278,$A$2:$A$2336,Table2[BMI],"NOT FOUND")</f>
        <v>25.05</v>
      </c>
      <c r="F278" cm="1">
        <f t="array" ref="F278">_xlfn.XLOOKUP(A278,$A$2:$A$2336,Table2[HBA1C],"NOT FOUND")</f>
        <v>4.6100000000000003</v>
      </c>
      <c r="G278" t="str" cm="1">
        <f t="array" ref="G278">_xlfn.XLOOKUP(A278,$A$2:$A$2336,Table2[Heart Issues],"NOT FOUND")</f>
        <v>No</v>
      </c>
      <c r="H278" t="str" cm="1">
        <f t="array" ref="H278">_xlfn.XLOOKUP(A278,$A$2:$A$2336,Table2[Any Transplants],"NOT FOUND")</f>
        <v>No</v>
      </c>
      <c r="I278" t="str" cm="1">
        <f t="array" ref="I278">_xlfn.XLOOKUP(A278,$A$2:$A$2336,Table2[Cancer history],"NOT FOUND")</f>
        <v>No</v>
      </c>
      <c r="J278" t="str">
        <f>_xlfn.XLOOKUP(A278,Table3[customer_no],Table3[month],"NOT FOUND")</f>
        <v>Nov</v>
      </c>
      <c r="K278" s="7">
        <f>_xlfn.XLOOKUP(A278,Table3[customer_no],Table3[year_average],"NOT FOUND")</f>
        <v>1972</v>
      </c>
      <c r="L278" cm="1">
        <f t="array" ref="L278">_xlfn.XLOOKUP(A278,Table3[customer_no],'Hospitalisation Details'!$D$2:$D$2344,"NOT FOUND")</f>
        <v>7</v>
      </c>
      <c r="M278" s="33">
        <f>_xlfn.XLOOKUP(A278,Table3[customer_no],Table3[dd/mm/yy],"NOT FOUND")</f>
        <v>26610</v>
      </c>
      <c r="N278">
        <f>_xlfn.XLOOKUP(A278,Table3[customer_no],Table3[age],"NOT FOUND")</f>
        <v>50</v>
      </c>
      <c r="O278" cm="1">
        <f t="array" ref="O278">_xlfn.XLOOKUP(A278,Table3[customer_no],'Hospitalisation Details'!$E$2:$E$2344,"NOT FOUND")</f>
        <v>0</v>
      </c>
      <c r="P278" t="str">
        <f>_xlfn.XLOOKUP(A278,Table3[customer_no],Table3[hsplt_handled],"NOT FOUND")</f>
        <v>tier - 2</v>
      </c>
      <c r="Q278" t="str">
        <f>_xlfn.XLOOKUP(A278,Table3[customer_no],Table3[city_handled],"NOT FOUND")</f>
        <v>tier - 2</v>
      </c>
      <c r="R278" t="str">
        <f>_xlfn.XLOOKUP(A278,Table3[customer_no],Table3[state_id],"NOT FOUND")</f>
        <v>R1012</v>
      </c>
      <c r="S278" s="34" cm="1">
        <f t="array" ref="S278">_xlfn.XLOOKUP(A278,Table3[customer_no],'Hospitalisation Details'!$F$2:$F$2344,"NOT FOUND")</f>
        <v>32765.33</v>
      </c>
      <c r="T278" t="str">
        <f>_xlfn.XLOOKUP(A278,Table2[Customer ID],Table2[BMI_category],"NOT FOUND")</f>
        <v>Overweight</v>
      </c>
      <c r="U278" s="7">
        <f>_xlfn.XLOOKUP(A278,Table2[Customer ID],Table2[no of surgery],"NOT FOUND")</f>
        <v>2</v>
      </c>
      <c r="V278" t="str">
        <f>_xlfn.XLOOKUP(A278,Table2[Customer ID],Table2[smoker_missing],"NOT FOUND")</f>
        <v>yes</v>
      </c>
      <c r="W278" t="str">
        <f t="shared" si="4"/>
        <v>Normal</v>
      </c>
      <c r="X278" s="37">
        <f>SUM(Table5[[#This Row],[Title]:[Diabetes Level]])</f>
        <v>61435.990000000005</v>
      </c>
    </row>
    <row r="279" spans="1:24" x14ac:dyDescent="0.25">
      <c r="A279" t="s">
        <v>2094</v>
      </c>
      <c r="B279" t="str">
        <f>VLOOKUP(A279,'Customer Names'!$A$2:$E$2336,3,FALSE)</f>
        <v>Mr.</v>
      </c>
      <c r="C279" t="str">
        <f>_xlfn.XLOOKUP(A279,$A$2:$A$2336,'Customer Names'!$D$2:$D$2336,"NOT FOUND")</f>
        <v>Kevin D.</v>
      </c>
      <c r="D279" t="str">
        <f>_xlfn.XLOOKUP(A279,$A$2:$A$2336,'Customer Names'!$E$2:$E$2336,"NOT FOUND")</f>
        <v>Yates</v>
      </c>
      <c r="E279" cm="1">
        <f t="array" ref="E279">_xlfn.XLOOKUP(A279,$A$2:$A$2336,Table2[BMI],"NOT FOUND")</f>
        <v>28.34</v>
      </c>
      <c r="F279" cm="1">
        <f t="array" ref="F279">_xlfn.XLOOKUP(A279,$A$2:$A$2336,Table2[HBA1C],"NOT FOUND")</f>
        <v>8.18</v>
      </c>
      <c r="G279" t="str" cm="1">
        <f t="array" ref="G279">_xlfn.XLOOKUP(A279,$A$2:$A$2336,Table2[Heart Issues],"NOT FOUND")</f>
        <v>No</v>
      </c>
      <c r="H279" t="str" cm="1">
        <f t="array" ref="H279">_xlfn.XLOOKUP(A279,$A$2:$A$2336,Table2[Any Transplants],"NOT FOUND")</f>
        <v>No</v>
      </c>
      <c r="I279" t="str" cm="1">
        <f t="array" ref="I279">_xlfn.XLOOKUP(A279,$A$2:$A$2336,Table2[Cancer history],"NOT FOUND")</f>
        <v>No</v>
      </c>
      <c r="J279" t="str">
        <f>_xlfn.XLOOKUP(A279,Table3[customer_no],Table3[month],"NOT FOUND")</f>
        <v>Dec</v>
      </c>
      <c r="K279" s="7">
        <f>_xlfn.XLOOKUP(A279,Table3[customer_no],Table3[year_average],"NOT FOUND")</f>
        <v>1974</v>
      </c>
      <c r="L279" cm="1">
        <f t="array" ref="L279">_xlfn.XLOOKUP(A279,Table3[customer_no],'Hospitalisation Details'!$D$2:$D$2344,"NOT FOUND")</f>
        <v>6</v>
      </c>
      <c r="M279" s="33">
        <f>_xlfn.XLOOKUP(A279,Table3[customer_no],Table3[dd/mm/yy],"NOT FOUND")</f>
        <v>27369</v>
      </c>
      <c r="N279">
        <f>_xlfn.XLOOKUP(A279,Table3[customer_no],Table3[age],"NOT FOUND")</f>
        <v>48</v>
      </c>
      <c r="O279" cm="1">
        <f t="array" ref="O279">_xlfn.XLOOKUP(A279,Table3[customer_no],'Hospitalisation Details'!$E$2:$E$2344,"NOT FOUND")</f>
        <v>0</v>
      </c>
      <c r="P279" t="str">
        <f>_xlfn.XLOOKUP(A279,Table3[customer_no],Table3[hsplt_handled],"NOT FOUND")</f>
        <v>tier - 1</v>
      </c>
      <c r="Q279" t="str">
        <f>_xlfn.XLOOKUP(A279,Table3[customer_no],Table3[city_handled],"NOT FOUND")</f>
        <v>tier - 1</v>
      </c>
      <c r="R279" t="str">
        <f>_xlfn.XLOOKUP(A279,Table3[customer_no],Table3[state_id],"NOT FOUND")</f>
        <v>R1011</v>
      </c>
      <c r="S279" s="34" cm="1">
        <f t="array" ref="S279">_xlfn.XLOOKUP(A279,Table3[customer_no],'Hospitalisation Details'!$F$2:$F$2344,"NOT FOUND")</f>
        <v>32760.48</v>
      </c>
      <c r="T279" t="str">
        <f>_xlfn.XLOOKUP(A279,Table2[Customer ID],Table2[BMI_category],"NOT FOUND")</f>
        <v>Overweight</v>
      </c>
      <c r="U279" s="7">
        <f>_xlfn.XLOOKUP(A279,Table2[Customer ID],Table2[no of surgery],"NOT FOUND")</f>
        <v>0</v>
      </c>
      <c r="V279" t="str">
        <f>_xlfn.XLOOKUP(A279,Table2[Customer ID],Table2[smoker_missing],"NOT FOUND")</f>
        <v>yes</v>
      </c>
      <c r="W279" t="str">
        <f t="shared" si="4"/>
        <v>Diabetes</v>
      </c>
      <c r="X279" s="37">
        <f>SUM(Table5[[#This Row],[Title]:[Diabetes Level]])</f>
        <v>62194</v>
      </c>
    </row>
    <row r="280" spans="1:24" x14ac:dyDescent="0.25">
      <c r="A280" t="s">
        <v>2093</v>
      </c>
      <c r="B280" t="str">
        <f>VLOOKUP(A280,'Customer Names'!$A$2:$E$2336,3,FALSE)</f>
        <v>Ms.</v>
      </c>
      <c r="C280" t="str">
        <f>_xlfn.XLOOKUP(A280,$A$2:$A$2336,'Customer Names'!$D$2:$D$2336,"NOT FOUND")</f>
        <v>Joan</v>
      </c>
      <c r="D280" t="str">
        <f>_xlfn.XLOOKUP(A280,$A$2:$A$2336,'Customer Names'!$E$2:$E$2336,"NOT FOUND")</f>
        <v>Samuelson</v>
      </c>
      <c r="E280" cm="1">
        <f t="array" ref="E280">_xlfn.XLOOKUP(A280,$A$2:$A$2336,Table2[BMI],"NOT FOUND")</f>
        <v>17.765000000000001</v>
      </c>
      <c r="F280" cm="1">
        <f t="array" ref="F280">_xlfn.XLOOKUP(A280,$A$2:$A$2336,Table2[HBA1C],"NOT FOUND")</f>
        <v>5.62</v>
      </c>
      <c r="G280" t="str" cm="1">
        <f t="array" ref="G280">_xlfn.XLOOKUP(A280,$A$2:$A$2336,Table2[Heart Issues],"NOT FOUND")</f>
        <v>No</v>
      </c>
      <c r="H280" t="str" cm="1">
        <f t="array" ref="H280">_xlfn.XLOOKUP(A280,$A$2:$A$2336,Table2[Any Transplants],"NOT FOUND")</f>
        <v>No</v>
      </c>
      <c r="I280" t="str" cm="1">
        <f t="array" ref="I280">_xlfn.XLOOKUP(A280,$A$2:$A$2336,Table2[Cancer history],"NOT FOUND")</f>
        <v>No</v>
      </c>
      <c r="J280" t="str">
        <f>_xlfn.XLOOKUP(A280,Table3[customer_no],Table3[month],"NOT FOUND")</f>
        <v>Jul</v>
      </c>
      <c r="K280" s="7">
        <f>_xlfn.XLOOKUP(A280,Table3[customer_no],Table3[year_average],"NOT FOUND")</f>
        <v>1990</v>
      </c>
      <c r="L280" cm="1">
        <f t="array" ref="L280">_xlfn.XLOOKUP(A280,Table3[customer_no],'Hospitalisation Details'!$D$2:$D$2344,"NOT FOUND")</f>
        <v>9</v>
      </c>
      <c r="M280" s="33">
        <f>_xlfn.XLOOKUP(A280,Table3[customer_no],Table3[dd/mm/yy],"NOT FOUND")</f>
        <v>33063</v>
      </c>
      <c r="N280">
        <f>_xlfn.XLOOKUP(A280,Table3[customer_no],Table3[age],"NOT FOUND")</f>
        <v>32</v>
      </c>
      <c r="O280" cm="1">
        <f t="array" ref="O280">_xlfn.XLOOKUP(A280,Table3[customer_no],'Hospitalisation Details'!$E$2:$E$2344,"NOT FOUND")</f>
        <v>2</v>
      </c>
      <c r="P280" t="str">
        <f>_xlfn.XLOOKUP(A280,Table3[customer_no],Table3[hsplt_handled],"NOT FOUND")</f>
        <v>tier - 2</v>
      </c>
      <c r="Q280" t="str">
        <f>_xlfn.XLOOKUP(A280,Table3[customer_no],Table3[city_handled],"NOT FOUND")</f>
        <v>tier - 1</v>
      </c>
      <c r="R280" t="str">
        <f>_xlfn.XLOOKUP(A280,Table3[customer_no],Table3[state_id],"NOT FOUND")</f>
        <v>R1012</v>
      </c>
      <c r="S280" s="34" cm="1">
        <f t="array" ref="S280">_xlfn.XLOOKUP(A280,Table3[customer_no],'Hospitalisation Details'!$F$2:$F$2344,"NOT FOUND")</f>
        <v>32734.19</v>
      </c>
      <c r="T280" t="str">
        <f>_xlfn.XLOOKUP(A280,Table2[Customer ID],Table2[BMI_category],"NOT FOUND")</f>
        <v>Underweight</v>
      </c>
      <c r="U280" s="7">
        <f>_xlfn.XLOOKUP(A280,Table2[Customer ID],Table2[no of surgery],"NOT FOUND")</f>
        <v>0</v>
      </c>
      <c r="V280" t="str">
        <f>_xlfn.XLOOKUP(A280,Table2[Customer ID],Table2[smoker_missing],"NOT FOUND")</f>
        <v>yes</v>
      </c>
      <c r="W280" t="str">
        <f t="shared" si="4"/>
        <v>Normal</v>
      </c>
      <c r="X280" s="37">
        <f>SUM(Table5[[#This Row],[Title]:[Diabetes Level]])</f>
        <v>67853.574999999997</v>
      </c>
    </row>
    <row r="281" spans="1:24" x14ac:dyDescent="0.25">
      <c r="A281" t="s">
        <v>2092</v>
      </c>
      <c r="B281" t="str">
        <f>VLOOKUP(A281,'Customer Names'!$A$2:$E$2336,3,FALSE)</f>
        <v>Mr.</v>
      </c>
      <c r="C281" t="str">
        <f>_xlfn.XLOOKUP(A281,$A$2:$A$2336,'Customer Names'!$D$2:$D$2336,"NOT FOUND")</f>
        <v>Christopher A</v>
      </c>
      <c r="D281" t="str">
        <f>_xlfn.XLOOKUP(A281,$A$2:$A$2336,'Customer Names'!$E$2:$E$2336,"NOT FOUND")</f>
        <v>Lemos</v>
      </c>
      <c r="E281" cm="1">
        <f t="array" ref="E281">_xlfn.XLOOKUP(A281,$A$2:$A$2336,Table2[BMI],"NOT FOUND")</f>
        <v>36.119999999999997</v>
      </c>
      <c r="F281" cm="1">
        <f t="array" ref="F281">_xlfn.XLOOKUP(A281,$A$2:$A$2336,Table2[HBA1C],"NOT FOUND")</f>
        <v>5.82</v>
      </c>
      <c r="G281" t="str" cm="1">
        <f t="array" ref="G281">_xlfn.XLOOKUP(A281,$A$2:$A$2336,Table2[Heart Issues],"NOT FOUND")</f>
        <v>No</v>
      </c>
      <c r="H281" t="str" cm="1">
        <f t="array" ref="H281">_xlfn.XLOOKUP(A281,$A$2:$A$2336,Table2[Any Transplants],"NOT FOUND")</f>
        <v>No</v>
      </c>
      <c r="I281" t="str" cm="1">
        <f t="array" ref="I281">_xlfn.XLOOKUP(A281,$A$2:$A$2336,Table2[Cancer history],"NOT FOUND")</f>
        <v>No</v>
      </c>
      <c r="J281" t="str">
        <f>_xlfn.XLOOKUP(A281,Table3[customer_no],Table3[month],"NOT FOUND")</f>
        <v>Sep</v>
      </c>
      <c r="K281" s="7">
        <f>_xlfn.XLOOKUP(A281,Table3[customer_no],Table3[year_average],"NOT FOUND")</f>
        <v>1990</v>
      </c>
      <c r="L281" cm="1">
        <f t="array" ref="L281">_xlfn.XLOOKUP(A281,Table3[customer_no],'Hospitalisation Details'!$D$2:$D$2344,"NOT FOUND")</f>
        <v>30</v>
      </c>
      <c r="M281" s="33">
        <f>_xlfn.XLOOKUP(A281,Table3[customer_no],Table3[dd/mm/yy],"NOT FOUND")</f>
        <v>33146</v>
      </c>
      <c r="N281">
        <f>_xlfn.XLOOKUP(A281,Table3[customer_no],Table3[age],"NOT FOUND")</f>
        <v>32</v>
      </c>
      <c r="O281" cm="1">
        <f t="array" ref="O281">_xlfn.XLOOKUP(A281,Table3[customer_no],'Hospitalisation Details'!$E$2:$E$2344,"NOT FOUND")</f>
        <v>3</v>
      </c>
      <c r="P281" t="str">
        <f>_xlfn.XLOOKUP(A281,Table3[customer_no],Table3[hsplt_handled],"NOT FOUND")</f>
        <v>tier - 1</v>
      </c>
      <c r="Q281" t="str">
        <f>_xlfn.XLOOKUP(A281,Table3[customer_no],Table3[city_handled],"NOT FOUND")</f>
        <v>tier - 2</v>
      </c>
      <c r="R281" t="str">
        <f>_xlfn.XLOOKUP(A281,Table3[customer_no],Table3[state_id],"NOT FOUND")</f>
        <v>R1011</v>
      </c>
      <c r="S281" s="34" cm="1">
        <f t="array" ref="S281">_xlfn.XLOOKUP(A281,Table3[customer_no],'Hospitalisation Details'!$F$2:$F$2344,"NOT FOUND")</f>
        <v>32716.2</v>
      </c>
      <c r="T281" t="str">
        <f>_xlfn.XLOOKUP(A281,Table2[Customer ID],Table2[BMI_category],"NOT FOUND")</f>
        <v>Obesity</v>
      </c>
      <c r="U281" s="7">
        <f>_xlfn.XLOOKUP(A281,Table2[Customer ID],Table2[no of surgery],"NOT FOUND")</f>
        <v>0</v>
      </c>
      <c r="V281" t="str">
        <f>_xlfn.XLOOKUP(A281,Table2[Customer ID],Table2[smoker_missing],"NOT FOUND")</f>
        <v>yes</v>
      </c>
      <c r="W281" t="str">
        <f t="shared" si="4"/>
        <v>Prediabetes</v>
      </c>
      <c r="X281" s="37">
        <f>SUM(Table5[[#This Row],[Title]:[Diabetes Level]])</f>
        <v>67959.14</v>
      </c>
    </row>
    <row r="282" spans="1:24" x14ac:dyDescent="0.25">
      <c r="A282" t="s">
        <v>2091</v>
      </c>
      <c r="B282" t="str">
        <f>VLOOKUP(A282,'Customer Names'!$A$2:$E$2336,3,FALSE)</f>
        <v>Ms.</v>
      </c>
      <c r="C282" t="str">
        <f>_xlfn.XLOOKUP(A282,$A$2:$A$2336,'Customer Names'!$D$2:$D$2336,"NOT FOUND")</f>
        <v>Kacy L.</v>
      </c>
      <c r="D282" t="str">
        <f>_xlfn.XLOOKUP(A282,$A$2:$A$2336,'Customer Names'!$E$2:$E$2336,"NOT FOUND")</f>
        <v>Seynders</v>
      </c>
      <c r="E282" cm="1">
        <f t="array" ref="E282">_xlfn.XLOOKUP(A282,$A$2:$A$2336,Table2[BMI],"NOT FOUND")</f>
        <v>23.19</v>
      </c>
      <c r="F282" cm="1">
        <f t="array" ref="F282">_xlfn.XLOOKUP(A282,$A$2:$A$2336,Table2[HBA1C],"NOT FOUND")</f>
        <v>7.66</v>
      </c>
      <c r="G282" t="str" cm="1">
        <f t="array" ref="G282">_xlfn.XLOOKUP(A282,$A$2:$A$2336,Table2[Heart Issues],"NOT FOUND")</f>
        <v>No</v>
      </c>
      <c r="H282" t="str" cm="1">
        <f t="array" ref="H282">_xlfn.XLOOKUP(A282,$A$2:$A$2336,Table2[Any Transplants],"NOT FOUND")</f>
        <v>No</v>
      </c>
      <c r="I282" t="str" cm="1">
        <f t="array" ref="I282">_xlfn.XLOOKUP(A282,$A$2:$A$2336,Table2[Cancer history],"NOT FOUND")</f>
        <v>No</v>
      </c>
      <c r="J282" t="str">
        <f>_xlfn.XLOOKUP(A282,Table3[customer_no],Table3[month],"NOT FOUND")</f>
        <v>Nov</v>
      </c>
      <c r="K282" s="7">
        <f>_xlfn.XLOOKUP(A282,Table3[customer_no],Table3[year_average],"NOT FOUND")</f>
        <v>1968</v>
      </c>
      <c r="L282" cm="1">
        <f t="array" ref="L282">_xlfn.XLOOKUP(A282,Table3[customer_no],'Hospitalisation Details'!$D$2:$D$2344,"NOT FOUND")</f>
        <v>1</v>
      </c>
      <c r="M282" s="33">
        <f>_xlfn.XLOOKUP(A282,Table3[customer_no],Table3[dd/mm/yy],"NOT FOUND")</f>
        <v>25143</v>
      </c>
      <c r="N282">
        <f>_xlfn.XLOOKUP(A282,Table3[customer_no],Table3[age],"NOT FOUND")</f>
        <v>54</v>
      </c>
      <c r="O282" cm="1">
        <f t="array" ref="O282">_xlfn.XLOOKUP(A282,Table3[customer_no],'Hospitalisation Details'!$E$2:$E$2344,"NOT FOUND")</f>
        <v>0</v>
      </c>
      <c r="P282" t="str">
        <f>_xlfn.XLOOKUP(A282,Table3[customer_no],Table3[hsplt_handled],"NOT FOUND")</f>
        <v>tier - 2</v>
      </c>
      <c r="Q282" t="str">
        <f>_xlfn.XLOOKUP(A282,Table3[customer_no],Table3[city_handled],"NOT FOUND")</f>
        <v>tier - 3</v>
      </c>
      <c r="R282" t="str">
        <f>_xlfn.XLOOKUP(A282,Table3[customer_no],Table3[state_id],"NOT FOUND")</f>
        <v>R1011</v>
      </c>
      <c r="S282" s="34" cm="1">
        <f t="array" ref="S282">_xlfn.XLOOKUP(A282,Table3[customer_no],'Hospitalisation Details'!$F$2:$F$2344,"NOT FOUND")</f>
        <v>32686.080000000002</v>
      </c>
      <c r="T282" t="str">
        <f>_xlfn.XLOOKUP(A282,Table2[Customer ID],Table2[BMI_category],"NOT FOUND")</f>
        <v>Normal Weight</v>
      </c>
      <c r="U282" s="7">
        <f>_xlfn.XLOOKUP(A282,Table2[Customer ID],Table2[no of surgery],"NOT FOUND")</f>
        <v>0</v>
      </c>
      <c r="V282" t="str">
        <f>_xlfn.XLOOKUP(A282,Table2[Customer ID],Table2[smoker_missing],"NOT FOUND")</f>
        <v>yes</v>
      </c>
      <c r="W282" t="str">
        <f t="shared" si="4"/>
        <v>Diabetes</v>
      </c>
      <c r="X282" s="37">
        <f>SUM(Table5[[#This Row],[Title]:[Diabetes Level]])</f>
        <v>59882.93</v>
      </c>
    </row>
    <row r="283" spans="1:24" x14ac:dyDescent="0.25">
      <c r="A283" t="s">
        <v>2090</v>
      </c>
      <c r="B283" t="str">
        <f>VLOOKUP(A283,'Customer Names'!$A$2:$E$2336,3,FALSE)</f>
        <v>Mr.</v>
      </c>
      <c r="C283" t="str">
        <f>_xlfn.XLOOKUP(A283,$A$2:$A$2336,'Customer Names'!$D$2:$D$2336,"NOT FOUND")</f>
        <v>Benjamin H.</v>
      </c>
      <c r="D283" t="str">
        <f>_xlfn.XLOOKUP(A283,$A$2:$A$2336,'Customer Names'!$E$2:$E$2336,"NOT FOUND")</f>
        <v>Saunders</v>
      </c>
      <c r="E283" cm="1">
        <f t="array" ref="E283">_xlfn.XLOOKUP(A283,$A$2:$A$2336,Table2[BMI],"NOT FOUND")</f>
        <v>35.99</v>
      </c>
      <c r="F283" cm="1">
        <f t="array" ref="F283">_xlfn.XLOOKUP(A283,$A$2:$A$2336,Table2[HBA1C],"NOT FOUND")</f>
        <v>4.2300000000000004</v>
      </c>
      <c r="G283" t="str" cm="1">
        <f t="array" ref="G283">_xlfn.XLOOKUP(A283,$A$2:$A$2336,Table2[Heart Issues],"NOT FOUND")</f>
        <v>No</v>
      </c>
      <c r="H283" t="str" cm="1">
        <f t="array" ref="H283">_xlfn.XLOOKUP(A283,$A$2:$A$2336,Table2[Any Transplants],"NOT FOUND")</f>
        <v>No</v>
      </c>
      <c r="I283" t="str" cm="1">
        <f t="array" ref="I283">_xlfn.XLOOKUP(A283,$A$2:$A$2336,Table2[Cancer history],"NOT FOUND")</f>
        <v>No</v>
      </c>
      <c r="J283" t="str">
        <f>_xlfn.XLOOKUP(A283,Table3[customer_no],Table3[month],"NOT FOUND")</f>
        <v>Jul</v>
      </c>
      <c r="K283" s="7">
        <f>_xlfn.XLOOKUP(A283,Table3[customer_no],Table3[year_average],"NOT FOUND")</f>
        <v>1990</v>
      </c>
      <c r="L283" cm="1">
        <f t="array" ref="L283">_xlfn.XLOOKUP(A283,Table3[customer_no],'Hospitalisation Details'!$D$2:$D$2344,"NOT FOUND")</f>
        <v>13</v>
      </c>
      <c r="M283" s="33">
        <f>_xlfn.XLOOKUP(A283,Table3[customer_no],Table3[dd/mm/yy],"NOT FOUND")</f>
        <v>33067</v>
      </c>
      <c r="N283">
        <f>_xlfn.XLOOKUP(A283,Table3[customer_no],Table3[age],"NOT FOUND")</f>
        <v>32</v>
      </c>
      <c r="O283" cm="1">
        <f t="array" ref="O283">_xlfn.XLOOKUP(A283,Table3[customer_no],'Hospitalisation Details'!$E$2:$E$2344,"NOT FOUND")</f>
        <v>3</v>
      </c>
      <c r="P283" t="str">
        <f>_xlfn.XLOOKUP(A283,Table3[customer_no],Table3[hsplt_handled],"NOT FOUND")</f>
        <v>tier - 1</v>
      </c>
      <c r="Q283" t="str">
        <f>_xlfn.XLOOKUP(A283,Table3[customer_no],Table3[city_handled],"NOT FOUND")</f>
        <v>tier - 1</v>
      </c>
      <c r="R283" t="str">
        <f>_xlfn.XLOOKUP(A283,Table3[customer_no],Table3[state_id],"NOT FOUND")</f>
        <v>R1011</v>
      </c>
      <c r="S283" s="34" cm="1">
        <f t="array" ref="S283">_xlfn.XLOOKUP(A283,Table3[customer_no],'Hospitalisation Details'!$F$2:$F$2344,"NOT FOUND")</f>
        <v>32672.11</v>
      </c>
      <c r="T283" t="str">
        <f>_xlfn.XLOOKUP(A283,Table2[Customer ID],Table2[BMI_category],"NOT FOUND")</f>
        <v>Obesity</v>
      </c>
      <c r="U283" s="7">
        <f>_xlfn.XLOOKUP(A283,Table2[Customer ID],Table2[no of surgery],"NOT FOUND")</f>
        <v>0</v>
      </c>
      <c r="V283" t="str">
        <f>_xlfn.XLOOKUP(A283,Table2[Customer ID],Table2[smoker_missing],"NOT FOUND")</f>
        <v>yes</v>
      </c>
      <c r="W283" t="str">
        <f t="shared" si="4"/>
        <v>Normal</v>
      </c>
      <c r="X283" s="37">
        <f>SUM(Table5[[#This Row],[Title]:[Diabetes Level]])</f>
        <v>67817.33</v>
      </c>
    </row>
    <row r="284" spans="1:24" x14ac:dyDescent="0.25">
      <c r="A284" t="s">
        <v>2089</v>
      </c>
      <c r="B284" t="str">
        <f>VLOOKUP(A284,'Customer Names'!$A$2:$E$2336,3,FALSE)</f>
        <v>Mr.</v>
      </c>
      <c r="C284" t="str">
        <f>_xlfn.XLOOKUP(A284,$A$2:$A$2336,'Customer Names'!$D$2:$D$2336,"NOT FOUND")</f>
        <v>Xaviour J.</v>
      </c>
      <c r="D284" t="str">
        <f>_xlfn.XLOOKUP(A284,$A$2:$A$2336,'Customer Names'!$E$2:$E$2336,"NOT FOUND")</f>
        <v>Walker</v>
      </c>
      <c r="E284" cm="1">
        <f t="array" ref="E284">_xlfn.XLOOKUP(A284,$A$2:$A$2336,Table2[BMI],"NOT FOUND")</f>
        <v>30.25</v>
      </c>
      <c r="F284" cm="1">
        <f t="array" ref="F284">_xlfn.XLOOKUP(A284,$A$2:$A$2336,Table2[HBA1C],"NOT FOUND")</f>
        <v>5.58</v>
      </c>
      <c r="G284" t="str" cm="1">
        <f t="array" ref="G284">_xlfn.XLOOKUP(A284,$A$2:$A$2336,Table2[Heart Issues],"NOT FOUND")</f>
        <v>No</v>
      </c>
      <c r="H284" t="str" cm="1">
        <f t="array" ref="H284">_xlfn.XLOOKUP(A284,$A$2:$A$2336,Table2[Any Transplants],"NOT FOUND")</f>
        <v>No</v>
      </c>
      <c r="I284" t="str" cm="1">
        <f t="array" ref="I284">_xlfn.XLOOKUP(A284,$A$2:$A$2336,Table2[Cancer history],"NOT FOUND")</f>
        <v>Yes</v>
      </c>
      <c r="J284" t="str">
        <f>_xlfn.XLOOKUP(A284,Table3[customer_no],Table3[month],"NOT FOUND")</f>
        <v>Oct</v>
      </c>
      <c r="K284" s="7">
        <f>_xlfn.XLOOKUP(A284,Table3[customer_no],Table3[year_average],"NOT FOUND")</f>
        <v>2003</v>
      </c>
      <c r="L284" cm="1">
        <f t="array" ref="L284">_xlfn.XLOOKUP(A284,Table3[customer_no],'Hospitalisation Details'!$D$2:$D$2344,"NOT FOUND")</f>
        <v>8</v>
      </c>
      <c r="M284" s="33">
        <f>_xlfn.XLOOKUP(A284,Table3[customer_no],Table3[dd/mm/yy],"NOT FOUND")</f>
        <v>37902</v>
      </c>
      <c r="N284">
        <f>_xlfn.XLOOKUP(A284,Table3[customer_no],Table3[age],"NOT FOUND")</f>
        <v>19</v>
      </c>
      <c r="O284" cm="1">
        <f t="array" ref="O284">_xlfn.XLOOKUP(A284,Table3[customer_no],'Hospitalisation Details'!$E$2:$E$2344,"NOT FOUND")</f>
        <v>0</v>
      </c>
      <c r="P284" t="str">
        <f>_xlfn.XLOOKUP(A284,Table3[customer_no],Table3[hsplt_handled],"NOT FOUND")</f>
        <v>tier - 1</v>
      </c>
      <c r="Q284" t="str">
        <f>_xlfn.XLOOKUP(A284,Table3[customer_no],Table3[city_handled],"NOT FOUND")</f>
        <v>tier - 2</v>
      </c>
      <c r="R284" t="str">
        <f>_xlfn.XLOOKUP(A284,Table3[customer_no],Table3[state_id],"NOT FOUND")</f>
        <v>R1013</v>
      </c>
      <c r="S284" s="34" cm="1">
        <f t="array" ref="S284">_xlfn.XLOOKUP(A284,Table3[customer_no],'Hospitalisation Details'!$F$2:$F$2344,"NOT FOUND")</f>
        <v>32548.34</v>
      </c>
      <c r="T284" t="str">
        <f>_xlfn.XLOOKUP(A284,Table2[Customer ID],Table2[BMI_category],"NOT FOUND")</f>
        <v>Obesity</v>
      </c>
      <c r="U284" s="7">
        <f>_xlfn.XLOOKUP(A284,Table2[Customer ID],Table2[no of surgery],"NOT FOUND")</f>
        <v>1</v>
      </c>
      <c r="V284" t="str">
        <f>_xlfn.XLOOKUP(A284,Table2[Customer ID],Table2[smoker_missing],"NOT FOUND")</f>
        <v>yes</v>
      </c>
      <c r="W284" t="str">
        <f t="shared" si="4"/>
        <v>Normal</v>
      </c>
      <c r="X284" s="37">
        <f>SUM(Table5[[#This Row],[Title]:[Diabetes Level]])</f>
        <v>72517.17</v>
      </c>
    </row>
    <row r="285" spans="1:24" x14ac:dyDescent="0.25">
      <c r="A285" t="s">
        <v>2088</v>
      </c>
      <c r="B285" t="str">
        <f>VLOOKUP(A285,'Customer Names'!$A$2:$E$2336,3,FALSE)</f>
        <v>Mr.</v>
      </c>
      <c r="C285" t="str">
        <f>_xlfn.XLOOKUP(A285,$A$2:$A$2336,'Customer Names'!$D$2:$D$2336,"NOT FOUND")</f>
        <v>Michael T.</v>
      </c>
      <c r="D285" t="str">
        <f>_xlfn.XLOOKUP(A285,$A$2:$A$2336,'Customer Names'!$E$2:$E$2336,"NOT FOUND")</f>
        <v>Lam</v>
      </c>
      <c r="E285" cm="1">
        <f t="array" ref="E285">_xlfn.XLOOKUP(A285,$A$2:$A$2336,Table2[BMI],"NOT FOUND")</f>
        <v>26.24</v>
      </c>
      <c r="F285" cm="1">
        <f t="array" ref="F285">_xlfn.XLOOKUP(A285,$A$2:$A$2336,Table2[HBA1C],"NOT FOUND")</f>
        <v>6.26</v>
      </c>
      <c r="G285" t="str" cm="1">
        <f t="array" ref="G285">_xlfn.XLOOKUP(A285,$A$2:$A$2336,Table2[Heart Issues],"NOT FOUND")</f>
        <v>yes</v>
      </c>
      <c r="H285" t="str" cm="1">
        <f t="array" ref="H285">_xlfn.XLOOKUP(A285,$A$2:$A$2336,Table2[Any Transplants],"NOT FOUND")</f>
        <v>No</v>
      </c>
      <c r="I285" t="str" cm="1">
        <f t="array" ref="I285">_xlfn.XLOOKUP(A285,$A$2:$A$2336,Table2[Cancer history],"NOT FOUND")</f>
        <v>No</v>
      </c>
      <c r="J285" t="str">
        <f>_xlfn.XLOOKUP(A285,Table3[customer_no],Table3[month],"NOT FOUND")</f>
        <v>Sep</v>
      </c>
      <c r="K285" s="7">
        <f>_xlfn.XLOOKUP(A285,Table3[customer_no],Table3[year_average],"NOT FOUND")</f>
        <v>1976</v>
      </c>
      <c r="L285" cm="1">
        <f t="array" ref="L285">_xlfn.XLOOKUP(A285,Table3[customer_no],'Hospitalisation Details'!$D$2:$D$2344,"NOT FOUND")</f>
        <v>19</v>
      </c>
      <c r="M285" s="33">
        <f>_xlfn.XLOOKUP(A285,Table3[customer_no],Table3[dd/mm/yy],"NOT FOUND")</f>
        <v>28022</v>
      </c>
      <c r="N285">
        <f>_xlfn.XLOOKUP(A285,Table3[customer_no],Table3[age],"NOT FOUND")</f>
        <v>46</v>
      </c>
      <c r="O285" cm="1">
        <f t="array" ref="O285">_xlfn.XLOOKUP(A285,Table3[customer_no],'Hospitalisation Details'!$E$2:$E$2344,"NOT FOUND")</f>
        <v>2</v>
      </c>
      <c r="P285" t="str">
        <f>_xlfn.XLOOKUP(A285,Table3[customer_no],Table3[hsplt_handled],"NOT FOUND")</f>
        <v>tier - 2</v>
      </c>
      <c r="Q285" t="str">
        <f>_xlfn.XLOOKUP(A285,Table3[customer_no],Table3[city_handled],"NOT FOUND")</f>
        <v>tier - 1</v>
      </c>
      <c r="R285" t="str">
        <f>_xlfn.XLOOKUP(A285,Table3[customer_no],Table3[state_id],"NOT FOUND")</f>
        <v>R1011</v>
      </c>
      <c r="S285" s="34" cm="1">
        <f t="array" ref="S285">_xlfn.XLOOKUP(A285,Table3[customer_no],'Hospitalisation Details'!$F$2:$F$2344,"NOT FOUND")</f>
        <v>32485.46</v>
      </c>
      <c r="T285" t="str">
        <f>_xlfn.XLOOKUP(A285,Table2[Customer ID],Table2[BMI_category],"NOT FOUND")</f>
        <v>Overweight</v>
      </c>
      <c r="U285" s="7">
        <f>_xlfn.XLOOKUP(A285,Table2[Customer ID],Table2[no of surgery],"NOT FOUND")</f>
        <v>0</v>
      </c>
      <c r="V285" t="str">
        <f>_xlfn.XLOOKUP(A285,Table2[Customer ID],Table2[smoker_missing],"NOT FOUND")</f>
        <v>yes</v>
      </c>
      <c r="W285" t="str">
        <f t="shared" si="4"/>
        <v>Prediabetes</v>
      </c>
      <c r="X285" s="37">
        <f>SUM(Table5[[#This Row],[Title]:[Diabetes Level]])</f>
        <v>62582.96</v>
      </c>
    </row>
    <row r="286" spans="1:24" x14ac:dyDescent="0.25">
      <c r="A286" t="s">
        <v>2087</v>
      </c>
      <c r="B286" t="str">
        <f>VLOOKUP(A286,'Customer Names'!$A$2:$E$2336,3,FALSE)</f>
        <v>Mr.</v>
      </c>
      <c r="C286" t="str">
        <f>_xlfn.XLOOKUP(A286,$A$2:$A$2336,'Customer Names'!$D$2:$D$2336,"NOT FOUND")</f>
        <v>Bradley</v>
      </c>
      <c r="D286" t="str">
        <f>_xlfn.XLOOKUP(A286,$A$2:$A$2336,'Customer Names'!$E$2:$E$2336,"NOT FOUND")</f>
        <v>Sweigart</v>
      </c>
      <c r="E286" cm="1">
        <f t="array" ref="E286">_xlfn.XLOOKUP(A286,$A$2:$A$2336,Table2[BMI],"NOT FOUND")</f>
        <v>31.36</v>
      </c>
      <c r="F286" cm="1">
        <f t="array" ref="F286">_xlfn.XLOOKUP(A286,$A$2:$A$2336,Table2[HBA1C],"NOT FOUND")</f>
        <v>10.6</v>
      </c>
      <c r="G286" t="str" cm="1">
        <f t="array" ref="G286">_xlfn.XLOOKUP(A286,$A$2:$A$2336,Table2[Heart Issues],"NOT FOUND")</f>
        <v>yes</v>
      </c>
      <c r="H286" t="str" cm="1">
        <f t="array" ref="H286">_xlfn.XLOOKUP(A286,$A$2:$A$2336,Table2[Any Transplants],"NOT FOUND")</f>
        <v>No</v>
      </c>
      <c r="I286" t="str" cm="1">
        <f t="array" ref="I286">_xlfn.XLOOKUP(A286,$A$2:$A$2336,Table2[Cancer history],"NOT FOUND")</f>
        <v>No</v>
      </c>
      <c r="J286" t="str">
        <f>_xlfn.XLOOKUP(A286,Table3[customer_no],Table3[month],"NOT FOUND")</f>
        <v>Sep</v>
      </c>
      <c r="K286" s="7">
        <f>_xlfn.XLOOKUP(A286,Table3[customer_no],Table3[year_average],"NOT FOUND")</f>
        <v>1981</v>
      </c>
      <c r="L286" cm="1">
        <f t="array" ref="L286">_xlfn.XLOOKUP(A286,Table3[customer_no],'Hospitalisation Details'!$D$2:$D$2344,"NOT FOUND")</f>
        <v>27</v>
      </c>
      <c r="M286" s="33">
        <f>_xlfn.XLOOKUP(A286,Table3[customer_no],Table3[dd/mm/yy],"NOT FOUND")</f>
        <v>29856</v>
      </c>
      <c r="N286">
        <f>_xlfn.XLOOKUP(A286,Table3[customer_no],Table3[age],"NOT FOUND")</f>
        <v>41</v>
      </c>
      <c r="O286" cm="1">
        <f t="array" ref="O286">_xlfn.XLOOKUP(A286,Table3[customer_no],'Hospitalisation Details'!$E$2:$E$2344,"NOT FOUND")</f>
        <v>1</v>
      </c>
      <c r="P286" t="str">
        <f>_xlfn.XLOOKUP(A286,Table3[customer_no],Table3[hsplt_handled],"NOT FOUND")</f>
        <v>tier - 2</v>
      </c>
      <c r="Q286" t="str">
        <f>_xlfn.XLOOKUP(A286,Table3[customer_no],Table3[city_handled],"NOT FOUND")</f>
        <v>tier - 2</v>
      </c>
      <c r="R286" t="str">
        <f>_xlfn.XLOOKUP(A286,Table3[customer_no],Table3[state_id],"NOT FOUND")</f>
        <v>R1011</v>
      </c>
      <c r="S286" s="34" cm="1">
        <f t="array" ref="S286">_xlfn.XLOOKUP(A286,Table3[customer_no],'Hospitalisation Details'!$F$2:$F$2344,"NOT FOUND")</f>
        <v>32462.35</v>
      </c>
      <c r="T286" t="str">
        <f>_xlfn.XLOOKUP(A286,Table2[Customer ID],Table2[BMI_category],"NOT FOUND")</f>
        <v>Obesity</v>
      </c>
      <c r="U286" s="7">
        <f>_xlfn.XLOOKUP(A286,Table2[Customer ID],Table2[no of surgery],"NOT FOUND")</f>
        <v>0</v>
      </c>
      <c r="V286" t="str">
        <f>_xlfn.XLOOKUP(A286,Table2[Customer ID],Table2[smoker_missing],"NOT FOUND")</f>
        <v>yes</v>
      </c>
      <c r="W286" t="str">
        <f t="shared" si="4"/>
        <v>Diabetes</v>
      </c>
      <c r="X286" s="37">
        <f>SUM(Table5[[#This Row],[Title]:[Diabetes Level]])</f>
        <v>64410.31</v>
      </c>
    </row>
    <row r="287" spans="1:24" x14ac:dyDescent="0.25">
      <c r="A287" t="s">
        <v>2086</v>
      </c>
      <c r="B287" t="str">
        <f>VLOOKUP(A287,'Customer Names'!$A$2:$E$2336,3,FALSE)</f>
        <v>Ms.</v>
      </c>
      <c r="C287" t="str">
        <f>_xlfn.XLOOKUP(A287,$A$2:$A$2336,'Customer Names'!$D$2:$D$2336,"NOT FOUND")</f>
        <v>Andrea</v>
      </c>
      <c r="D287" t="str">
        <f>_xlfn.XLOOKUP(A287,$A$2:$A$2336,'Customer Names'!$E$2:$E$2336,"NOT FOUND")</f>
        <v>Sieczkowski</v>
      </c>
      <c r="E287" cm="1">
        <f t="array" ref="E287">_xlfn.XLOOKUP(A287,$A$2:$A$2336,Table2[BMI],"NOT FOUND")</f>
        <v>25.69</v>
      </c>
      <c r="F287" cm="1">
        <f t="array" ref="F287">_xlfn.XLOOKUP(A287,$A$2:$A$2336,Table2[HBA1C],"NOT FOUND")</f>
        <v>4.78</v>
      </c>
      <c r="G287" t="str" cm="1">
        <f t="array" ref="G287">_xlfn.XLOOKUP(A287,$A$2:$A$2336,Table2[Heart Issues],"NOT FOUND")</f>
        <v>yes</v>
      </c>
      <c r="H287" t="str" cm="1">
        <f t="array" ref="H287">_xlfn.XLOOKUP(A287,$A$2:$A$2336,Table2[Any Transplants],"NOT FOUND")</f>
        <v>No</v>
      </c>
      <c r="I287" t="str" cm="1">
        <f t="array" ref="I287">_xlfn.XLOOKUP(A287,$A$2:$A$2336,Table2[Cancer history],"NOT FOUND")</f>
        <v>No</v>
      </c>
      <c r="J287" t="str">
        <f>_xlfn.XLOOKUP(A287,Table3[customer_no],Table3[month],"NOT FOUND")</f>
        <v>Aug</v>
      </c>
      <c r="K287" s="7">
        <f>_xlfn.XLOOKUP(A287,Table3[customer_no],Table3[year_average],"NOT FOUND")</f>
        <v>1976</v>
      </c>
      <c r="L287" cm="1">
        <f t="array" ref="L287">_xlfn.XLOOKUP(A287,Table3[customer_no],'Hospitalisation Details'!$D$2:$D$2344,"NOT FOUND")</f>
        <v>9</v>
      </c>
      <c r="M287" s="33">
        <f>_xlfn.XLOOKUP(A287,Table3[customer_no],Table3[dd/mm/yy],"NOT FOUND")</f>
        <v>27981</v>
      </c>
      <c r="N287">
        <f>_xlfn.XLOOKUP(A287,Table3[customer_no],Table3[age],"NOT FOUND")</f>
        <v>46</v>
      </c>
      <c r="O287" cm="1">
        <f t="array" ref="O287">_xlfn.XLOOKUP(A287,Table3[customer_no],'Hospitalisation Details'!$E$2:$E$2344,"NOT FOUND")</f>
        <v>2</v>
      </c>
      <c r="P287" t="str">
        <f>_xlfn.XLOOKUP(A287,Table3[customer_no],Table3[hsplt_handled],"NOT FOUND")</f>
        <v>tier - 2</v>
      </c>
      <c r="Q287" t="str">
        <f>_xlfn.XLOOKUP(A287,Table3[customer_no],Table3[city_handled],"NOT FOUND")</f>
        <v>tier - 3</v>
      </c>
      <c r="R287" t="str">
        <f>_xlfn.XLOOKUP(A287,Table3[customer_no],Table3[state_id],"NOT FOUND")</f>
        <v>R1011</v>
      </c>
      <c r="S287" s="34" cm="1">
        <f t="array" ref="S287">_xlfn.XLOOKUP(A287,Table3[customer_no],'Hospitalisation Details'!$F$2:$F$2344,"NOT FOUND")</f>
        <v>32430.22</v>
      </c>
      <c r="T287" t="str">
        <f>_xlfn.XLOOKUP(A287,Table2[Customer ID],Table2[BMI_category],"NOT FOUND")</f>
        <v>Overweight</v>
      </c>
      <c r="U287" s="7">
        <f>_xlfn.XLOOKUP(A287,Table2[Customer ID],Table2[no of surgery],"NOT FOUND")</f>
        <v>0</v>
      </c>
      <c r="V287" t="str">
        <f>_xlfn.XLOOKUP(A287,Table2[Customer ID],Table2[smoker_missing],"NOT FOUND")</f>
        <v>yes</v>
      </c>
      <c r="W287" t="str">
        <f t="shared" si="4"/>
        <v>Normal</v>
      </c>
      <c r="X287" s="37">
        <f>SUM(Table5[[#This Row],[Title]:[Diabetes Level]])</f>
        <v>62474.69</v>
      </c>
    </row>
    <row r="288" spans="1:24" x14ac:dyDescent="0.25">
      <c r="A288" t="s">
        <v>2085</v>
      </c>
      <c r="B288" t="str">
        <f>VLOOKUP(A288,'Customer Names'!$A$2:$E$2336,3,FALSE)</f>
        <v>Ms.</v>
      </c>
      <c r="C288" t="str">
        <f>_xlfn.XLOOKUP(A288,$A$2:$A$2336,'Customer Names'!$D$2:$D$2336,"NOT FOUND")</f>
        <v>Nancy M</v>
      </c>
      <c r="D288" t="str">
        <f>_xlfn.XLOOKUP(A288,$A$2:$A$2336,'Customer Names'!$E$2:$E$2336,"NOT FOUND")</f>
        <v>Jurgens</v>
      </c>
      <c r="E288" cm="1">
        <f t="array" ref="E288">_xlfn.XLOOKUP(A288,$A$2:$A$2336,Table2[BMI],"NOT FOUND")</f>
        <v>25.46</v>
      </c>
      <c r="F288" cm="1">
        <f t="array" ref="F288">_xlfn.XLOOKUP(A288,$A$2:$A$2336,Table2[HBA1C],"NOT FOUND")</f>
        <v>6.03</v>
      </c>
      <c r="G288" t="str" cm="1">
        <f t="array" ref="G288">_xlfn.XLOOKUP(A288,$A$2:$A$2336,Table2[Heart Issues],"NOT FOUND")</f>
        <v>No</v>
      </c>
      <c r="H288" t="str" cm="1">
        <f t="array" ref="H288">_xlfn.XLOOKUP(A288,$A$2:$A$2336,Table2[Any Transplants],"NOT FOUND")</f>
        <v>No</v>
      </c>
      <c r="I288" t="str" cm="1">
        <f t="array" ref="I288">_xlfn.XLOOKUP(A288,$A$2:$A$2336,Table2[Cancer history],"NOT FOUND")</f>
        <v>No</v>
      </c>
      <c r="J288" t="str">
        <f>_xlfn.XLOOKUP(A288,Table3[customer_no],Table3[month],"NOT FOUND")</f>
        <v>Oct</v>
      </c>
      <c r="K288" s="7">
        <f>_xlfn.XLOOKUP(A288,Table3[customer_no],Table3[year_average],"NOT FOUND")</f>
        <v>1972</v>
      </c>
      <c r="L288" cm="1">
        <f t="array" ref="L288">_xlfn.XLOOKUP(A288,Table3[customer_no],'Hospitalisation Details'!$D$2:$D$2344,"NOT FOUND")</f>
        <v>19</v>
      </c>
      <c r="M288" s="33">
        <f>_xlfn.XLOOKUP(A288,Table3[customer_no],Table3[dd/mm/yy],"NOT FOUND")</f>
        <v>26591</v>
      </c>
      <c r="N288">
        <f>_xlfn.XLOOKUP(A288,Table3[customer_no],Table3[age],"NOT FOUND")</f>
        <v>50</v>
      </c>
      <c r="O288" cm="1">
        <f t="array" ref="O288">_xlfn.XLOOKUP(A288,Table3[customer_no],'Hospitalisation Details'!$E$2:$E$2344,"NOT FOUND")</f>
        <v>0</v>
      </c>
      <c r="P288" t="str">
        <f>_xlfn.XLOOKUP(A288,Table3[customer_no],Table3[hsplt_handled],"NOT FOUND")</f>
        <v>tier - 2</v>
      </c>
      <c r="Q288" t="str">
        <f>_xlfn.XLOOKUP(A288,Table3[customer_no],Table3[city_handled],"NOT FOUND")</f>
        <v>tier - 2</v>
      </c>
      <c r="R288" t="str">
        <f>_xlfn.XLOOKUP(A288,Table3[customer_no],Table3[state_id],"NOT FOUND")</f>
        <v>R1011</v>
      </c>
      <c r="S288" s="34" cm="1">
        <f t="array" ref="S288">_xlfn.XLOOKUP(A288,Table3[customer_no],'Hospitalisation Details'!$F$2:$F$2344,"NOT FOUND")</f>
        <v>32428.63</v>
      </c>
      <c r="T288" t="str">
        <f>_xlfn.XLOOKUP(A288,Table2[Customer ID],Table2[BMI_category],"NOT FOUND")</f>
        <v>Overweight</v>
      </c>
      <c r="U288" s="7">
        <f>_xlfn.XLOOKUP(A288,Table2[Customer ID],Table2[no of surgery],"NOT FOUND")</f>
        <v>2</v>
      </c>
      <c r="V288" t="str">
        <f>_xlfn.XLOOKUP(A288,Table2[Customer ID],Table2[smoker_missing],"NOT FOUND")</f>
        <v>yes</v>
      </c>
      <c r="W288" t="str">
        <f t="shared" si="4"/>
        <v>Prediabetes</v>
      </c>
      <c r="X288" s="37">
        <f>SUM(Table5[[#This Row],[Title]:[Diabetes Level]])</f>
        <v>61094.12</v>
      </c>
    </row>
    <row r="289" spans="1:24" x14ac:dyDescent="0.25">
      <c r="A289" t="s">
        <v>2084</v>
      </c>
      <c r="B289" t="str">
        <f>VLOOKUP(A289,'Customer Names'!$A$2:$E$2336,3,FALSE)</f>
        <v>Mr.</v>
      </c>
      <c r="C289" t="str">
        <f>_xlfn.XLOOKUP(A289,$A$2:$A$2336,'Customer Names'!$D$2:$D$2336,"NOT FOUND")</f>
        <v>Matt</v>
      </c>
      <c r="D289" t="str">
        <f>_xlfn.XLOOKUP(A289,$A$2:$A$2336,'Customer Names'!$E$2:$E$2336,"NOT FOUND")</f>
        <v>Hackman</v>
      </c>
      <c r="E289" cm="1">
        <f t="array" ref="E289">_xlfn.XLOOKUP(A289,$A$2:$A$2336,Table2[BMI],"NOT FOUND")</f>
        <v>31.83</v>
      </c>
      <c r="F289" cm="1">
        <f t="array" ref="F289">_xlfn.XLOOKUP(A289,$A$2:$A$2336,Table2[HBA1C],"NOT FOUND")</f>
        <v>11.55</v>
      </c>
      <c r="G289" t="str" cm="1">
        <f t="array" ref="G289">_xlfn.XLOOKUP(A289,$A$2:$A$2336,Table2[Heart Issues],"NOT FOUND")</f>
        <v>yes</v>
      </c>
      <c r="H289" t="str" cm="1">
        <f t="array" ref="H289">_xlfn.XLOOKUP(A289,$A$2:$A$2336,Table2[Any Transplants],"NOT FOUND")</f>
        <v>No</v>
      </c>
      <c r="I289" t="str" cm="1">
        <f t="array" ref="I289">_xlfn.XLOOKUP(A289,$A$2:$A$2336,Table2[Cancer history],"NOT FOUND")</f>
        <v>No</v>
      </c>
      <c r="J289" t="str">
        <f>_xlfn.XLOOKUP(A289,Table3[customer_no],Table3[month],"NOT FOUND")</f>
        <v>Dec</v>
      </c>
      <c r="K289" s="7">
        <f>_xlfn.XLOOKUP(A289,Table3[customer_no],Table3[year_average],"NOT FOUND")</f>
        <v>1986</v>
      </c>
      <c r="L289" cm="1">
        <f t="array" ref="L289">_xlfn.XLOOKUP(A289,Table3[customer_no],'Hospitalisation Details'!$D$2:$D$2344,"NOT FOUND")</f>
        <v>2</v>
      </c>
      <c r="M289" s="33">
        <f>_xlfn.XLOOKUP(A289,Table3[customer_no],Table3[dd/mm/yy],"NOT FOUND")</f>
        <v>31748</v>
      </c>
      <c r="N289">
        <f>_xlfn.XLOOKUP(A289,Table3[customer_no],Table3[age],"NOT FOUND")</f>
        <v>36</v>
      </c>
      <c r="O289" cm="1">
        <f t="array" ref="O289">_xlfn.XLOOKUP(A289,Table3[customer_no],'Hospitalisation Details'!$E$2:$E$2344,"NOT FOUND")</f>
        <v>3</v>
      </c>
      <c r="P289" t="str">
        <f>_xlfn.XLOOKUP(A289,Table3[customer_no],Table3[hsplt_handled],"NOT FOUND")</f>
        <v>tier - 2</v>
      </c>
      <c r="Q289" t="str">
        <f>_xlfn.XLOOKUP(A289,Table3[customer_no],Table3[city_handled],"NOT FOUND")</f>
        <v>tier - 2</v>
      </c>
      <c r="R289" t="str">
        <f>_xlfn.XLOOKUP(A289,Table3[customer_no],Table3[state_id],"NOT FOUND")</f>
        <v>R1011</v>
      </c>
      <c r="S289" s="34" cm="1">
        <f t="array" ref="S289">_xlfn.XLOOKUP(A289,Table3[customer_no],'Hospitalisation Details'!$F$2:$F$2344,"NOT FOUND")</f>
        <v>32288.49</v>
      </c>
      <c r="T289" t="str">
        <f>_xlfn.XLOOKUP(A289,Table2[Customer ID],Table2[BMI_category],"NOT FOUND")</f>
        <v>Obesity</v>
      </c>
      <c r="U289" s="7">
        <f>_xlfn.XLOOKUP(A289,Table2[Customer ID],Table2[no of surgery],"NOT FOUND")</f>
        <v>1</v>
      </c>
      <c r="V289" t="str">
        <f>_xlfn.XLOOKUP(A289,Table2[Customer ID],Table2[smoker_missing],"NOT FOUND")</f>
        <v>yes</v>
      </c>
      <c r="W289" t="str">
        <f t="shared" si="4"/>
        <v>Diabetes</v>
      </c>
      <c r="X289" s="37">
        <f>SUM(Table5[[#This Row],[Title]:[Diabetes Level]])</f>
        <v>66107.87</v>
      </c>
    </row>
    <row r="290" spans="1:24" x14ac:dyDescent="0.25">
      <c r="A290" t="s">
        <v>2083</v>
      </c>
      <c r="B290" t="str">
        <f>VLOOKUP(A290,'Customer Names'!$A$2:$E$2336,3,FALSE)</f>
        <v>Mr.</v>
      </c>
      <c r="C290" t="str">
        <f>_xlfn.XLOOKUP(A290,$A$2:$A$2336,'Customer Names'!$D$2:$D$2336,"NOT FOUND")</f>
        <v>Lee</v>
      </c>
      <c r="D290" t="str">
        <f>_xlfn.XLOOKUP(A290,$A$2:$A$2336,'Customer Names'!$E$2:$E$2336,"NOT FOUND")</f>
        <v>Klarich</v>
      </c>
      <c r="E290" cm="1">
        <f t="array" ref="E290">_xlfn.XLOOKUP(A290,$A$2:$A$2336,Table2[BMI],"NOT FOUND")</f>
        <v>24.43</v>
      </c>
      <c r="F290" cm="1">
        <f t="array" ref="F290">_xlfn.XLOOKUP(A290,$A$2:$A$2336,Table2[HBA1C],"NOT FOUND")</f>
        <v>7.59</v>
      </c>
      <c r="G290" t="str" cm="1">
        <f t="array" ref="G290">_xlfn.XLOOKUP(A290,$A$2:$A$2336,Table2[Heart Issues],"NOT FOUND")</f>
        <v>yes</v>
      </c>
      <c r="H290" t="str" cm="1">
        <f t="array" ref="H290">_xlfn.XLOOKUP(A290,$A$2:$A$2336,Table2[Any Transplants],"NOT FOUND")</f>
        <v>No</v>
      </c>
      <c r="I290" t="str" cm="1">
        <f t="array" ref="I290">_xlfn.XLOOKUP(A290,$A$2:$A$2336,Table2[Cancer history],"NOT FOUND")</f>
        <v>No</v>
      </c>
      <c r="J290" t="str">
        <f>_xlfn.XLOOKUP(A290,Table3[customer_no],Table3[month],"NOT FOUND")</f>
        <v>Dec</v>
      </c>
      <c r="K290" s="7">
        <f>_xlfn.XLOOKUP(A290,Table3[customer_no],Table3[year_average],"NOT FOUND")</f>
        <v>1975</v>
      </c>
      <c r="L290" cm="1">
        <f t="array" ref="L290">_xlfn.XLOOKUP(A290,Table3[customer_no],'Hospitalisation Details'!$D$2:$D$2344,"NOT FOUND")</f>
        <v>17</v>
      </c>
      <c r="M290" s="33">
        <f>_xlfn.XLOOKUP(A290,Table3[customer_no],Table3[dd/mm/yy],"NOT FOUND")</f>
        <v>27745</v>
      </c>
      <c r="N290">
        <f>_xlfn.XLOOKUP(A290,Table3[customer_no],Table3[age],"NOT FOUND")</f>
        <v>47</v>
      </c>
      <c r="O290" cm="1">
        <f t="array" ref="O290">_xlfn.XLOOKUP(A290,Table3[customer_no],'Hospitalisation Details'!$E$2:$E$2344,"NOT FOUND")</f>
        <v>1</v>
      </c>
      <c r="P290" t="str">
        <f>_xlfn.XLOOKUP(A290,Table3[customer_no],Table3[hsplt_handled],"NOT FOUND")</f>
        <v>tier - 2</v>
      </c>
      <c r="Q290" t="str">
        <f>_xlfn.XLOOKUP(A290,Table3[customer_no],Table3[city_handled],"NOT FOUND")</f>
        <v>tier - 3</v>
      </c>
      <c r="R290" t="str">
        <f>_xlfn.XLOOKUP(A290,Table3[customer_no],Table3[state_id],"NOT FOUND")</f>
        <v>R1012</v>
      </c>
      <c r="S290" s="34" cm="1">
        <f t="array" ref="S290">_xlfn.XLOOKUP(A290,Table3[customer_no],'Hospitalisation Details'!$F$2:$F$2344,"NOT FOUND")</f>
        <v>32259.96</v>
      </c>
      <c r="T290" t="str">
        <f>_xlfn.XLOOKUP(A290,Table2[Customer ID],Table2[BMI_category],"NOT FOUND")</f>
        <v>Normal Weight</v>
      </c>
      <c r="U290" s="7">
        <f>_xlfn.XLOOKUP(A290,Table2[Customer ID],Table2[no of surgery],"NOT FOUND")</f>
        <v>1</v>
      </c>
      <c r="V290" t="str">
        <f>_xlfn.XLOOKUP(A290,Table2[Customer ID],Table2[smoker_missing],"NOT FOUND")</f>
        <v>yes</v>
      </c>
      <c r="W290" t="str">
        <f t="shared" si="4"/>
        <v>Diabetes</v>
      </c>
      <c r="X290" s="37">
        <f>SUM(Table5[[#This Row],[Title]:[Diabetes Level]])</f>
        <v>62077.979999999996</v>
      </c>
    </row>
    <row r="291" spans="1:24" x14ac:dyDescent="0.25">
      <c r="A291" t="s">
        <v>2082</v>
      </c>
      <c r="B291" t="str">
        <f>VLOOKUP(A291,'Customer Names'!$A$2:$E$2336,3,FALSE)</f>
        <v>Mr.</v>
      </c>
      <c r="C291" t="str">
        <f>_xlfn.XLOOKUP(A291,$A$2:$A$2336,'Customer Names'!$D$2:$D$2336,"NOT FOUND")</f>
        <v>Chris</v>
      </c>
      <c r="D291" t="str">
        <f>_xlfn.XLOOKUP(A291,$A$2:$A$2336,'Customer Names'!$E$2:$E$2336,"NOT FOUND")</f>
        <v>Schulten</v>
      </c>
      <c r="E291" cm="1">
        <f t="array" ref="E291">_xlfn.XLOOKUP(A291,$A$2:$A$2336,Table2[BMI],"NOT FOUND")</f>
        <v>41.9</v>
      </c>
      <c r="F291" cm="1">
        <f t="array" ref="F291">_xlfn.XLOOKUP(A291,$A$2:$A$2336,Table2[HBA1C],"NOT FOUND")</f>
        <v>4.26</v>
      </c>
      <c r="G291" t="str" cm="1">
        <f t="array" ref="G291">_xlfn.XLOOKUP(A291,$A$2:$A$2336,Table2[Heart Issues],"NOT FOUND")</f>
        <v>No</v>
      </c>
      <c r="H291" t="str" cm="1">
        <f t="array" ref="H291">_xlfn.XLOOKUP(A291,$A$2:$A$2336,Table2[Any Transplants],"NOT FOUND")</f>
        <v>No</v>
      </c>
      <c r="I291" t="str" cm="1">
        <f t="array" ref="I291">_xlfn.XLOOKUP(A291,$A$2:$A$2336,Table2[Cancer history],"NOT FOUND")</f>
        <v>No</v>
      </c>
      <c r="J291" t="str">
        <f>_xlfn.XLOOKUP(A291,Table3[customer_no],Table3[month],"NOT FOUND")</f>
        <v>Sep</v>
      </c>
      <c r="K291" s="7">
        <f>_xlfn.XLOOKUP(A291,Table3[customer_no],Table3[year_average],"NOT FOUND")</f>
        <v>1994</v>
      </c>
      <c r="L291" cm="1">
        <f t="array" ref="L291">_xlfn.XLOOKUP(A291,Table3[customer_no],'Hospitalisation Details'!$D$2:$D$2344,"NOT FOUND")</f>
        <v>8</v>
      </c>
      <c r="M291" s="33">
        <f>_xlfn.XLOOKUP(A291,Table3[customer_no],Table3[dd/mm/yy],"NOT FOUND")</f>
        <v>34585</v>
      </c>
      <c r="N291">
        <f>_xlfn.XLOOKUP(A291,Table3[customer_no],Table3[age],"NOT FOUND")</f>
        <v>28</v>
      </c>
      <c r="O291" cm="1">
        <f t="array" ref="O291">_xlfn.XLOOKUP(A291,Table3[customer_no],'Hospitalisation Details'!$E$2:$E$2344,"NOT FOUND")</f>
        <v>0</v>
      </c>
      <c r="P291" t="str">
        <f>_xlfn.XLOOKUP(A291,Table3[customer_no],Table3[hsplt_handled],"NOT FOUND")</f>
        <v>tier - 2</v>
      </c>
      <c r="Q291" t="str">
        <f>_xlfn.XLOOKUP(A291,Table3[customer_no],Table3[city_handled],"NOT FOUND")</f>
        <v>tier - 1</v>
      </c>
      <c r="R291" t="str">
        <f>_xlfn.XLOOKUP(A291,Table3[customer_no],Table3[state_id],"NOT FOUND")</f>
        <v>R1011</v>
      </c>
      <c r="S291" s="34" cm="1">
        <f t="array" ref="S291">_xlfn.XLOOKUP(A291,Table3[customer_no],'Hospitalisation Details'!$F$2:$F$2344,"NOT FOUND")</f>
        <v>32222.81</v>
      </c>
      <c r="T291" t="str">
        <f>_xlfn.XLOOKUP(A291,Table2[Customer ID],Table2[BMI_category],"NOT FOUND")</f>
        <v>Obesity</v>
      </c>
      <c r="U291" s="7">
        <f>_xlfn.XLOOKUP(A291,Table2[Customer ID],Table2[no of surgery],"NOT FOUND")</f>
        <v>0</v>
      </c>
      <c r="V291" t="str">
        <f>_xlfn.XLOOKUP(A291,Table2[Customer ID],Table2[smoker_missing],"NOT FOUND")</f>
        <v>yes</v>
      </c>
      <c r="W291" t="str">
        <f t="shared" si="4"/>
        <v>Normal</v>
      </c>
      <c r="X291" s="37">
        <f>SUM(Table5[[#This Row],[Title]:[Diabetes Level]])</f>
        <v>68883.97</v>
      </c>
    </row>
    <row r="292" spans="1:24" x14ac:dyDescent="0.25">
      <c r="A292" t="s">
        <v>2081</v>
      </c>
      <c r="B292" t="str">
        <f>VLOOKUP(A292,'Customer Names'!$A$2:$E$2336,3,FALSE)</f>
        <v>Mr.</v>
      </c>
      <c r="C292" t="str">
        <f>_xlfn.XLOOKUP(A292,$A$2:$A$2336,'Customer Names'!$D$2:$D$2336,"NOT FOUND")</f>
        <v>Erik T.</v>
      </c>
      <c r="D292" t="str">
        <f>_xlfn.XLOOKUP(A292,$A$2:$A$2336,'Customer Names'!$E$2:$E$2336,"NOT FOUND")</f>
        <v>Fagerstrom</v>
      </c>
      <c r="E292" cm="1">
        <f t="array" ref="E292">_xlfn.XLOOKUP(A292,$A$2:$A$2336,Table2[BMI],"NOT FOUND")</f>
        <v>22.88</v>
      </c>
      <c r="F292" cm="1">
        <f t="array" ref="F292">_xlfn.XLOOKUP(A292,$A$2:$A$2336,Table2[HBA1C],"NOT FOUND")</f>
        <v>5.9</v>
      </c>
      <c r="G292" t="str" cm="1">
        <f t="array" ref="G292">_xlfn.XLOOKUP(A292,$A$2:$A$2336,Table2[Heart Issues],"NOT FOUND")</f>
        <v>yes</v>
      </c>
      <c r="H292" t="str" cm="1">
        <f t="array" ref="H292">_xlfn.XLOOKUP(A292,$A$2:$A$2336,Table2[Any Transplants],"NOT FOUND")</f>
        <v>No</v>
      </c>
      <c r="I292" t="str" cm="1">
        <f t="array" ref="I292">_xlfn.XLOOKUP(A292,$A$2:$A$2336,Table2[Cancer history],"NOT FOUND")</f>
        <v>Yes</v>
      </c>
      <c r="J292" t="str">
        <f>_xlfn.XLOOKUP(A292,Table3[customer_no],Table3[month],"NOT FOUND")</f>
        <v>Sep</v>
      </c>
      <c r="K292" s="7">
        <f>_xlfn.XLOOKUP(A292,Table3[customer_no],Table3[year_average],"NOT FOUND")</f>
        <v>1969</v>
      </c>
      <c r="L292" cm="1">
        <f t="array" ref="L292">_xlfn.XLOOKUP(A292,Table3[customer_no],'Hospitalisation Details'!$D$2:$D$2344,"NOT FOUND")</f>
        <v>11</v>
      </c>
      <c r="M292" s="33">
        <f>_xlfn.XLOOKUP(A292,Table3[customer_no],Table3[dd/mm/yy],"NOT FOUND")</f>
        <v>25457</v>
      </c>
      <c r="N292">
        <f>_xlfn.XLOOKUP(A292,Table3[customer_no],Table3[age],"NOT FOUND")</f>
        <v>53</v>
      </c>
      <c r="O292" cm="1">
        <f t="array" ref="O292">_xlfn.XLOOKUP(A292,Table3[customer_no],'Hospitalisation Details'!$E$2:$E$2344,"NOT FOUND")</f>
        <v>0</v>
      </c>
      <c r="P292" t="str">
        <f>_xlfn.XLOOKUP(A292,Table3[customer_no],Table3[hsplt_handled],"NOT FOUND")</f>
        <v>tier - 1</v>
      </c>
      <c r="Q292" t="str">
        <f>_xlfn.XLOOKUP(A292,Table3[customer_no],Table3[city_handled],"NOT FOUND")</f>
        <v>tier - 2</v>
      </c>
      <c r="R292" t="str">
        <f>_xlfn.XLOOKUP(A292,Table3[customer_no],Table3[state_id],"NOT FOUND")</f>
        <v>R1011</v>
      </c>
      <c r="S292" s="34" cm="1">
        <f t="array" ref="S292">_xlfn.XLOOKUP(A292,Table3[customer_no],'Hospitalisation Details'!$F$2:$F$2344,"NOT FOUND")</f>
        <v>32192.76</v>
      </c>
      <c r="T292" t="str">
        <f>_xlfn.XLOOKUP(A292,Table2[Customer ID],Table2[BMI_category],"NOT FOUND")</f>
        <v>Normal Weight</v>
      </c>
      <c r="U292" s="7">
        <f>_xlfn.XLOOKUP(A292,Table2[Customer ID],Table2[no of surgery],"NOT FOUND")</f>
        <v>1</v>
      </c>
      <c r="V292" t="str">
        <f>_xlfn.XLOOKUP(A292,Table2[Customer ID],Table2[smoker_missing],"NOT FOUND")</f>
        <v>yes</v>
      </c>
      <c r="W292" t="str">
        <f t="shared" si="4"/>
        <v>Prediabetes</v>
      </c>
      <c r="X292" s="37">
        <f>SUM(Table5[[#This Row],[Title]:[Diabetes Level]])</f>
        <v>59712.539999999994</v>
      </c>
    </row>
    <row r="293" spans="1:24" x14ac:dyDescent="0.25">
      <c r="A293" t="s">
        <v>2080</v>
      </c>
      <c r="B293" t="str">
        <f>VLOOKUP(A293,'Customer Names'!$A$2:$E$2336,3,FALSE)</f>
        <v>Mr.</v>
      </c>
      <c r="C293" t="str">
        <f>_xlfn.XLOOKUP(A293,$A$2:$A$2336,'Customer Names'!$D$2:$D$2336,"NOT FOUND")</f>
        <v>Rod W</v>
      </c>
      <c r="D293" t="str">
        <f>_xlfn.XLOOKUP(A293,$A$2:$A$2336,'Customer Names'!$E$2:$E$2336,"NOT FOUND")</f>
        <v>Bien</v>
      </c>
      <c r="E293" cm="1">
        <f t="array" ref="E293">_xlfn.XLOOKUP(A293,$A$2:$A$2336,Table2[BMI],"NOT FOUND")</f>
        <v>29.734999999999999</v>
      </c>
      <c r="F293" cm="1">
        <f t="array" ref="F293">_xlfn.XLOOKUP(A293,$A$2:$A$2336,Table2[HBA1C],"NOT FOUND")</f>
        <v>7.79</v>
      </c>
      <c r="G293" t="str" cm="1">
        <f t="array" ref="G293">_xlfn.XLOOKUP(A293,$A$2:$A$2336,Table2[Heart Issues],"NOT FOUND")</f>
        <v>No</v>
      </c>
      <c r="H293" t="str" cm="1">
        <f t="array" ref="H293">_xlfn.XLOOKUP(A293,$A$2:$A$2336,Table2[Any Transplants],"NOT FOUND")</f>
        <v>No</v>
      </c>
      <c r="I293" t="str" cm="1">
        <f t="array" ref="I293">_xlfn.XLOOKUP(A293,$A$2:$A$2336,Table2[Cancer history],"NOT FOUND")</f>
        <v>No</v>
      </c>
      <c r="J293" t="str">
        <f>_xlfn.XLOOKUP(A293,Table3[customer_no],Table3[month],"NOT FOUND")</f>
        <v>Nov</v>
      </c>
      <c r="K293" s="7">
        <f>_xlfn.XLOOKUP(A293,Table3[customer_no],Table3[year_average],"NOT FOUND")</f>
        <v>1978</v>
      </c>
      <c r="L293" cm="1">
        <f t="array" ref="L293">_xlfn.XLOOKUP(A293,Table3[customer_no],'Hospitalisation Details'!$D$2:$D$2344,"NOT FOUND")</f>
        <v>10</v>
      </c>
      <c r="M293" s="33">
        <f>_xlfn.XLOOKUP(A293,Table3[customer_no],Table3[dd/mm/yy],"NOT FOUND")</f>
        <v>28804</v>
      </c>
      <c r="N293">
        <f>_xlfn.XLOOKUP(A293,Table3[customer_no],Table3[age],"NOT FOUND")</f>
        <v>44</v>
      </c>
      <c r="O293" cm="1">
        <f t="array" ref="O293">_xlfn.XLOOKUP(A293,Table3[customer_no],'Hospitalisation Details'!$E$2:$E$2344,"NOT FOUND")</f>
        <v>2</v>
      </c>
      <c r="P293" t="str">
        <f>_xlfn.XLOOKUP(A293,Table3[customer_no],Table3[hsplt_handled],"NOT FOUND")</f>
        <v>tier - 1</v>
      </c>
      <c r="Q293" t="str">
        <f>_xlfn.XLOOKUP(A293,Table3[customer_no],Table3[city_handled],"NOT FOUND")</f>
        <v>tier - 3</v>
      </c>
      <c r="R293" t="str">
        <f>_xlfn.XLOOKUP(A293,Table3[customer_no],Table3[state_id],"NOT FOUND")</f>
        <v>R1017</v>
      </c>
      <c r="S293" s="34" cm="1">
        <f t="array" ref="S293">_xlfn.XLOOKUP(A293,Table3[customer_no],'Hospitalisation Details'!$F$2:$F$2344,"NOT FOUND")</f>
        <v>32108.66</v>
      </c>
      <c r="T293" t="str">
        <f>_xlfn.XLOOKUP(A293,Table2[Customer ID],Table2[BMI_category],"NOT FOUND")</f>
        <v>Overweight</v>
      </c>
      <c r="U293" s="7">
        <f>_xlfn.XLOOKUP(A293,Table2[Customer ID],Table2[no of surgery],"NOT FOUND")</f>
        <v>0</v>
      </c>
      <c r="V293" t="str">
        <f>_xlfn.XLOOKUP(A293,Table2[Customer ID],Table2[smoker_missing],"NOT FOUND")</f>
        <v>No</v>
      </c>
      <c r="W293" t="str">
        <f t="shared" si="4"/>
        <v>Diabetes</v>
      </c>
      <c r="X293" s="37">
        <f>SUM(Table5[[#This Row],[Title]:[Diabetes Level]])</f>
        <v>62984.184999999998</v>
      </c>
    </row>
    <row r="294" spans="1:24" x14ac:dyDescent="0.25">
      <c r="A294" t="s">
        <v>2079</v>
      </c>
      <c r="B294" t="str">
        <f>VLOOKUP(A294,'Customer Names'!$A$2:$E$2336,3,FALSE)</f>
        <v>Mr.</v>
      </c>
      <c r="C294" t="str">
        <f>_xlfn.XLOOKUP(A294,$A$2:$A$2336,'Customer Names'!$D$2:$D$2336,"NOT FOUND")</f>
        <v>Joey</v>
      </c>
      <c r="D294" t="str">
        <f>_xlfn.XLOOKUP(A294,$A$2:$A$2336,'Customer Names'!$E$2:$E$2336,"NOT FOUND")</f>
        <v>Hess</v>
      </c>
      <c r="E294" cm="1">
        <f t="array" ref="E294">_xlfn.XLOOKUP(A294,$A$2:$A$2336,Table2[BMI],"NOT FOUND")</f>
        <v>40.74</v>
      </c>
      <c r="F294" cm="1">
        <f t="array" ref="F294">_xlfn.XLOOKUP(A294,$A$2:$A$2336,Table2[HBA1C],"NOT FOUND")</f>
        <v>5.28</v>
      </c>
      <c r="G294" t="str" cm="1">
        <f t="array" ref="G294">_xlfn.XLOOKUP(A294,$A$2:$A$2336,Table2[Heart Issues],"NOT FOUND")</f>
        <v>No</v>
      </c>
      <c r="H294" t="str" cm="1">
        <f t="array" ref="H294">_xlfn.XLOOKUP(A294,$A$2:$A$2336,Table2[Any Transplants],"NOT FOUND")</f>
        <v>No</v>
      </c>
      <c r="I294" t="str" cm="1">
        <f t="array" ref="I294">_xlfn.XLOOKUP(A294,$A$2:$A$2336,Table2[Cancer history],"NOT FOUND")</f>
        <v>Yes</v>
      </c>
      <c r="J294" t="str">
        <f>_xlfn.XLOOKUP(A294,Table3[customer_no],Table3[month],"NOT FOUND")</f>
        <v>Sep</v>
      </c>
      <c r="K294" s="7">
        <f>_xlfn.XLOOKUP(A294,Table3[customer_no],Table3[year_average],"NOT FOUND")</f>
        <v>1993</v>
      </c>
      <c r="L294" cm="1">
        <f t="array" ref="L294">_xlfn.XLOOKUP(A294,Table3[customer_no],'Hospitalisation Details'!$D$2:$D$2344,"NOT FOUND")</f>
        <v>13</v>
      </c>
      <c r="M294" s="33">
        <f>_xlfn.XLOOKUP(A294,Table3[customer_no],Table3[dd/mm/yy],"NOT FOUND")</f>
        <v>34225</v>
      </c>
      <c r="N294">
        <f>_xlfn.XLOOKUP(A294,Table3[customer_no],Table3[age],"NOT FOUND")</f>
        <v>29</v>
      </c>
      <c r="O294" cm="1">
        <f t="array" ref="O294">_xlfn.XLOOKUP(A294,Table3[customer_no],'Hospitalisation Details'!$E$2:$E$2344,"NOT FOUND")</f>
        <v>0</v>
      </c>
      <c r="P294" t="str">
        <f>_xlfn.XLOOKUP(A294,Table3[customer_no],Table3[hsplt_handled],"NOT FOUND")</f>
        <v>tier - 1</v>
      </c>
      <c r="Q294" t="str">
        <f>_xlfn.XLOOKUP(A294,Table3[customer_no],Table3[city_handled],"NOT FOUND")</f>
        <v>tier - 3</v>
      </c>
      <c r="R294" t="str">
        <f>_xlfn.XLOOKUP(A294,Table3[customer_no],Table3[state_id],"NOT FOUND")</f>
        <v>R1011</v>
      </c>
      <c r="S294" s="34" cm="1">
        <f t="array" ref="S294">_xlfn.XLOOKUP(A294,Table3[customer_no],'Hospitalisation Details'!$F$2:$F$2344,"NOT FOUND")</f>
        <v>32086.21</v>
      </c>
      <c r="T294" t="str">
        <f>_xlfn.XLOOKUP(A294,Table2[Customer ID],Table2[BMI_category],"NOT FOUND")</f>
        <v>Obesity</v>
      </c>
      <c r="U294" s="7">
        <f>_xlfn.XLOOKUP(A294,Table2[Customer ID],Table2[no of surgery],"NOT FOUND")</f>
        <v>1</v>
      </c>
      <c r="V294" t="str">
        <f>_xlfn.XLOOKUP(A294,Table2[Customer ID],Table2[smoker_missing],"NOT FOUND")</f>
        <v>yes</v>
      </c>
      <c r="W294" t="str">
        <f t="shared" si="4"/>
        <v>Normal</v>
      </c>
      <c r="X294" s="37">
        <f>SUM(Table5[[#This Row],[Title]:[Diabetes Level]])</f>
        <v>68393.23</v>
      </c>
    </row>
    <row r="295" spans="1:24" x14ac:dyDescent="0.25">
      <c r="A295" t="s">
        <v>2078</v>
      </c>
      <c r="B295" t="str">
        <f>VLOOKUP(A295,'Customer Names'!$A$2:$E$2336,3,FALSE)</f>
        <v>Ms.</v>
      </c>
      <c r="C295" t="str">
        <f>_xlfn.XLOOKUP(A295,$A$2:$A$2336,'Customer Names'!$D$2:$D$2336,"NOT FOUND")</f>
        <v>Hillary L.</v>
      </c>
      <c r="D295" t="str">
        <f>_xlfn.XLOOKUP(A295,$A$2:$A$2336,'Customer Names'!$E$2:$E$2336,"NOT FOUND")</f>
        <v>Shaw</v>
      </c>
      <c r="E295" cm="1">
        <f t="array" ref="E295">_xlfn.XLOOKUP(A295,$A$2:$A$2336,Table2[BMI],"NOT FOUND")</f>
        <v>24.14</v>
      </c>
      <c r="F295" cm="1">
        <f t="array" ref="F295">_xlfn.XLOOKUP(A295,$A$2:$A$2336,Table2[HBA1C],"NOT FOUND")</f>
        <v>5.87</v>
      </c>
      <c r="G295" t="str" cm="1">
        <f t="array" ref="G295">_xlfn.XLOOKUP(A295,$A$2:$A$2336,Table2[Heart Issues],"NOT FOUND")</f>
        <v>No</v>
      </c>
      <c r="H295" t="str" cm="1">
        <f t="array" ref="H295">_xlfn.XLOOKUP(A295,$A$2:$A$2336,Table2[Any Transplants],"NOT FOUND")</f>
        <v>No</v>
      </c>
      <c r="I295" t="str" cm="1">
        <f t="array" ref="I295">_xlfn.XLOOKUP(A295,$A$2:$A$2336,Table2[Cancer history],"NOT FOUND")</f>
        <v>No</v>
      </c>
      <c r="J295" t="str">
        <f>_xlfn.XLOOKUP(A295,Table3[customer_no],Table3[month],"NOT FOUND")</f>
        <v>Sep</v>
      </c>
      <c r="K295" s="7">
        <f>_xlfn.XLOOKUP(A295,Table3[customer_no],Table3[year_average],"NOT FOUND")</f>
        <v>1972</v>
      </c>
      <c r="L295" cm="1">
        <f t="array" ref="L295">_xlfn.XLOOKUP(A295,Table3[customer_no],'Hospitalisation Details'!$D$2:$D$2344,"NOT FOUND")</f>
        <v>21</v>
      </c>
      <c r="M295" s="33">
        <f>_xlfn.XLOOKUP(A295,Table3[customer_no],Table3[dd/mm/yy],"NOT FOUND")</f>
        <v>26563</v>
      </c>
      <c r="N295">
        <f>_xlfn.XLOOKUP(A295,Table3[customer_no],Table3[age],"NOT FOUND")</f>
        <v>50</v>
      </c>
      <c r="O295" cm="1">
        <f t="array" ref="O295">_xlfn.XLOOKUP(A295,Table3[customer_no],'Hospitalisation Details'!$E$2:$E$2344,"NOT FOUND")</f>
        <v>0</v>
      </c>
      <c r="P295" t="str">
        <f>_xlfn.XLOOKUP(A295,Table3[customer_no],Table3[hsplt_handled],"NOT FOUND")</f>
        <v>tier - 2</v>
      </c>
      <c r="Q295" t="str">
        <f>_xlfn.XLOOKUP(A295,Table3[customer_no],Table3[city_handled],"NOT FOUND")</f>
        <v>tier - 1</v>
      </c>
      <c r="R295" t="str">
        <f>_xlfn.XLOOKUP(A295,Table3[customer_no],Table3[state_id],"NOT FOUND")</f>
        <v>R1011</v>
      </c>
      <c r="S295" s="34" cm="1">
        <f t="array" ref="S295">_xlfn.XLOOKUP(A295,Table3[customer_no],'Hospitalisation Details'!$F$2:$F$2344,"NOT FOUND")</f>
        <v>31980.89</v>
      </c>
      <c r="T295" t="str">
        <f>_xlfn.XLOOKUP(A295,Table2[Customer ID],Table2[BMI_category],"NOT FOUND")</f>
        <v>Normal Weight</v>
      </c>
      <c r="U295" s="7">
        <f>_xlfn.XLOOKUP(A295,Table2[Customer ID],Table2[no of surgery],"NOT FOUND")</f>
        <v>2</v>
      </c>
      <c r="V295" t="str">
        <f>_xlfn.XLOOKUP(A295,Table2[Customer ID],Table2[smoker_missing],"NOT FOUND")</f>
        <v>yes</v>
      </c>
      <c r="W295" t="str">
        <f t="shared" si="4"/>
        <v>Prediabetes</v>
      </c>
      <c r="X295" s="37">
        <f>SUM(Table5[[#This Row],[Title]:[Diabetes Level]])</f>
        <v>60618.899999999994</v>
      </c>
    </row>
    <row r="296" spans="1:24" x14ac:dyDescent="0.25">
      <c r="A296" t="s">
        <v>2077</v>
      </c>
      <c r="B296" t="str">
        <f>VLOOKUP(A296,'Customer Names'!$A$2:$E$2336,3,FALSE)</f>
        <v>Mr.</v>
      </c>
      <c r="C296" t="str">
        <f>_xlfn.XLOOKUP(A296,$A$2:$A$2336,'Customer Names'!$D$2:$D$2336,"NOT FOUND")</f>
        <v>Eric J</v>
      </c>
      <c r="D296" t="str">
        <f>_xlfn.XLOOKUP(A296,$A$2:$A$2336,'Customer Names'!$E$2:$E$2336,"NOT FOUND")</f>
        <v>Williams</v>
      </c>
      <c r="E296" cm="1">
        <f t="array" ref="E296">_xlfn.XLOOKUP(A296,$A$2:$A$2336,Table2[BMI],"NOT FOUND")</f>
        <v>25.15</v>
      </c>
      <c r="F296" cm="1">
        <f t="array" ref="F296">_xlfn.XLOOKUP(A296,$A$2:$A$2336,Table2[HBA1C],"NOT FOUND")</f>
        <v>9.08</v>
      </c>
      <c r="G296" t="str" cm="1">
        <f t="array" ref="G296">_xlfn.XLOOKUP(A296,$A$2:$A$2336,Table2[Heart Issues],"NOT FOUND")</f>
        <v>yes</v>
      </c>
      <c r="H296" t="str" cm="1">
        <f t="array" ref="H296">_xlfn.XLOOKUP(A296,$A$2:$A$2336,Table2[Any Transplants],"NOT FOUND")</f>
        <v>No</v>
      </c>
      <c r="I296" t="str" cm="1">
        <f t="array" ref="I296">_xlfn.XLOOKUP(A296,$A$2:$A$2336,Table2[Cancer history],"NOT FOUND")</f>
        <v>No</v>
      </c>
      <c r="J296" t="str">
        <f>_xlfn.XLOOKUP(A296,Table3[customer_no],Table3[month],"NOT FOUND")</f>
        <v>Sep</v>
      </c>
      <c r="K296" s="7">
        <f>_xlfn.XLOOKUP(A296,Table3[customer_no],Table3[year_average],"NOT FOUND")</f>
        <v>1975</v>
      </c>
      <c r="L296" cm="1">
        <f t="array" ref="L296">_xlfn.XLOOKUP(A296,Table3[customer_no],'Hospitalisation Details'!$D$2:$D$2344,"NOT FOUND")</f>
        <v>25</v>
      </c>
      <c r="M296" s="33">
        <f>_xlfn.XLOOKUP(A296,Table3[customer_no],Table3[dd/mm/yy],"NOT FOUND")</f>
        <v>27662</v>
      </c>
      <c r="N296">
        <f>_xlfn.XLOOKUP(A296,Table3[customer_no],Table3[age],"NOT FOUND")</f>
        <v>47</v>
      </c>
      <c r="O296" cm="1">
        <f t="array" ref="O296">_xlfn.XLOOKUP(A296,Table3[customer_no],'Hospitalisation Details'!$E$2:$E$2344,"NOT FOUND")</f>
        <v>1</v>
      </c>
      <c r="P296" t="str">
        <f>_xlfn.XLOOKUP(A296,Table3[customer_no],Table3[hsplt_handled],"NOT FOUND")</f>
        <v>tier - 2</v>
      </c>
      <c r="Q296" t="str">
        <f>_xlfn.XLOOKUP(A296,Table3[customer_no],Table3[city_handled],"NOT FOUND")</f>
        <v>tier - 3</v>
      </c>
      <c r="R296" t="str">
        <f>_xlfn.XLOOKUP(A296,Table3[customer_no],Table3[state_id],"NOT FOUND")</f>
        <v>R1011</v>
      </c>
      <c r="S296" s="34" cm="1">
        <f t="array" ref="S296">_xlfn.XLOOKUP(A296,Table3[customer_no],'Hospitalisation Details'!$F$2:$F$2344,"NOT FOUND")</f>
        <v>31897.1</v>
      </c>
      <c r="T296" t="str">
        <f>_xlfn.XLOOKUP(A296,Table2[Customer ID],Table2[BMI_category],"NOT FOUND")</f>
        <v>Overweight</v>
      </c>
      <c r="U296" s="7">
        <f>_xlfn.XLOOKUP(A296,Table2[Customer ID],Table2[no of surgery],"NOT FOUND")</f>
        <v>1</v>
      </c>
      <c r="V296" t="str">
        <f>_xlfn.XLOOKUP(A296,Table2[Customer ID],Table2[smoker_missing],"NOT FOUND")</f>
        <v>yes</v>
      </c>
      <c r="W296" t="str">
        <f t="shared" si="4"/>
        <v>Diabetes</v>
      </c>
      <c r="X296" s="37">
        <f>SUM(Table5[[#This Row],[Title]:[Diabetes Level]])</f>
        <v>61642.33</v>
      </c>
    </row>
    <row r="297" spans="1:24" x14ac:dyDescent="0.25">
      <c r="A297" t="s">
        <v>2076</v>
      </c>
      <c r="B297" t="str">
        <f>VLOOKUP(A297,'Customer Names'!$A$2:$E$2336,3,FALSE)</f>
        <v>Mr.</v>
      </c>
      <c r="C297" t="str">
        <f>_xlfn.XLOOKUP(A297,$A$2:$A$2336,'Customer Names'!$D$2:$D$2336,"NOT FOUND")</f>
        <v>Nicolas</v>
      </c>
      <c r="D297" t="str">
        <f>_xlfn.XLOOKUP(A297,$A$2:$A$2336,'Customer Names'!$E$2:$E$2336,"NOT FOUND")</f>
        <v>Menzies</v>
      </c>
      <c r="E297" cm="1">
        <f t="array" ref="E297">_xlfn.XLOOKUP(A297,$A$2:$A$2336,Table2[BMI],"NOT FOUND")</f>
        <v>28.71</v>
      </c>
      <c r="F297" cm="1">
        <f t="array" ref="F297">_xlfn.XLOOKUP(A297,$A$2:$A$2336,Table2[HBA1C],"NOT FOUND")</f>
        <v>5.2</v>
      </c>
      <c r="G297" t="str" cm="1">
        <f t="array" ref="G297">_xlfn.XLOOKUP(A297,$A$2:$A$2336,Table2[Heart Issues],"NOT FOUND")</f>
        <v>No</v>
      </c>
      <c r="H297" t="str" cm="1">
        <f t="array" ref="H297">_xlfn.XLOOKUP(A297,$A$2:$A$2336,Table2[Any Transplants],"NOT FOUND")</f>
        <v>No</v>
      </c>
      <c r="I297" t="str" cm="1">
        <f t="array" ref="I297">_xlfn.XLOOKUP(A297,$A$2:$A$2336,Table2[Cancer history],"NOT FOUND")</f>
        <v>No</v>
      </c>
      <c r="J297" t="str">
        <f>_xlfn.XLOOKUP(A297,Table3[customer_no],Table3[month],"NOT FOUND")</f>
        <v>Sep</v>
      </c>
      <c r="K297" s="7">
        <f>_xlfn.XLOOKUP(A297,Table3[customer_no],Table3[year_average],"NOT FOUND")</f>
        <v>1984</v>
      </c>
      <c r="L297" cm="1">
        <f t="array" ref="L297">_xlfn.XLOOKUP(A297,Table3[customer_no],'Hospitalisation Details'!$D$2:$D$2344,"NOT FOUND")</f>
        <v>10</v>
      </c>
      <c r="M297" s="33">
        <f>_xlfn.XLOOKUP(A297,Table3[customer_no],Table3[dd/mm/yy],"NOT FOUND")</f>
        <v>30935</v>
      </c>
      <c r="N297">
        <f>_xlfn.XLOOKUP(A297,Table3[customer_no],Table3[age],"NOT FOUND")</f>
        <v>38</v>
      </c>
      <c r="O297" cm="1">
        <f t="array" ref="O297">_xlfn.XLOOKUP(A297,Table3[customer_no],'Hospitalisation Details'!$E$2:$E$2344,"NOT FOUND")</f>
        <v>3</v>
      </c>
      <c r="P297" t="str">
        <f>_xlfn.XLOOKUP(A297,Table3[customer_no],Table3[hsplt_handled],"NOT FOUND")</f>
        <v>tier - 2</v>
      </c>
      <c r="Q297" t="str">
        <f>_xlfn.XLOOKUP(A297,Table3[customer_no],Table3[city_handled],"NOT FOUND")</f>
        <v>tier - 1</v>
      </c>
      <c r="R297" t="str">
        <f>_xlfn.XLOOKUP(A297,Table3[customer_no],Table3[state_id],"NOT FOUND")</f>
        <v>R1011</v>
      </c>
      <c r="S297" s="34" cm="1">
        <f t="array" ref="S297">_xlfn.XLOOKUP(A297,Table3[customer_no],'Hospitalisation Details'!$F$2:$F$2344,"NOT FOUND")</f>
        <v>31743.919999999998</v>
      </c>
      <c r="T297" t="str">
        <f>_xlfn.XLOOKUP(A297,Table2[Customer ID],Table2[BMI_category],"NOT FOUND")</f>
        <v>Overweight</v>
      </c>
      <c r="U297" s="7">
        <f>_xlfn.XLOOKUP(A297,Table2[Customer ID],Table2[no of surgery],"NOT FOUND")</f>
        <v>1</v>
      </c>
      <c r="V297" t="str">
        <f>_xlfn.XLOOKUP(A297,Table2[Customer ID],Table2[smoker_missing],"NOT FOUND")</f>
        <v>yes</v>
      </c>
      <c r="W297" t="str">
        <f t="shared" si="4"/>
        <v>Normal</v>
      </c>
      <c r="X297" s="37">
        <f>SUM(Table5[[#This Row],[Title]:[Diabetes Level]])</f>
        <v>64748.83</v>
      </c>
    </row>
    <row r="298" spans="1:24" x14ac:dyDescent="0.25">
      <c r="A298" t="s">
        <v>2075</v>
      </c>
      <c r="B298" t="str">
        <f>VLOOKUP(A298,'Customer Names'!$A$2:$E$2336,3,FALSE)</f>
        <v>Mr.</v>
      </c>
      <c r="C298" t="str">
        <f>_xlfn.XLOOKUP(A298,$A$2:$A$2336,'Customer Names'!$D$2:$D$2336,"NOT FOUND")</f>
        <v>Marcel</v>
      </c>
      <c r="D298" t="str">
        <f>_xlfn.XLOOKUP(A298,$A$2:$A$2336,'Customer Names'!$E$2:$E$2336,"NOT FOUND")</f>
        <v>Buehler</v>
      </c>
      <c r="E298" cm="1">
        <f t="array" ref="E298">_xlfn.XLOOKUP(A298,$A$2:$A$2336,Table2[BMI],"NOT FOUND")</f>
        <v>23</v>
      </c>
      <c r="F298" cm="1">
        <f t="array" ref="F298">_xlfn.XLOOKUP(A298,$A$2:$A$2336,Table2[HBA1C],"NOT FOUND")</f>
        <v>5.48</v>
      </c>
      <c r="G298" t="str" cm="1">
        <f t="array" ref="G298">_xlfn.XLOOKUP(A298,$A$2:$A$2336,Table2[Heart Issues],"NOT FOUND")</f>
        <v>No</v>
      </c>
      <c r="H298" t="str" cm="1">
        <f t="array" ref="H298">_xlfn.XLOOKUP(A298,$A$2:$A$2336,Table2[Any Transplants],"NOT FOUND")</f>
        <v>No</v>
      </c>
      <c r="I298" t="str" cm="1">
        <f t="array" ref="I298">_xlfn.XLOOKUP(A298,$A$2:$A$2336,Table2[Cancer history],"NOT FOUND")</f>
        <v>No</v>
      </c>
      <c r="J298" t="str">
        <f>_xlfn.XLOOKUP(A298,Table3[customer_no],Table3[month],"NOT FOUND")</f>
        <v>Oct</v>
      </c>
      <c r="K298" s="7">
        <f>_xlfn.XLOOKUP(A298,Table3[customer_no],Table3[year_average],"NOT FOUND")</f>
        <v>1977</v>
      </c>
      <c r="L298" cm="1">
        <f t="array" ref="L298">_xlfn.XLOOKUP(A298,Table3[customer_no],'Hospitalisation Details'!$D$2:$D$2344,"NOT FOUND")</f>
        <v>14</v>
      </c>
      <c r="M298" s="33">
        <f>_xlfn.XLOOKUP(A298,Table3[customer_no],Table3[dd/mm/yy],"NOT FOUND")</f>
        <v>28412</v>
      </c>
      <c r="N298">
        <f>_xlfn.XLOOKUP(A298,Table3[customer_no],Table3[age],"NOT FOUND")</f>
        <v>45</v>
      </c>
      <c r="O298" cm="1">
        <f t="array" ref="O298">_xlfn.XLOOKUP(A298,Table3[customer_no],'Hospitalisation Details'!$E$2:$E$2344,"NOT FOUND")</f>
        <v>2</v>
      </c>
      <c r="P298" t="str">
        <f>_xlfn.XLOOKUP(A298,Table3[customer_no],Table3[hsplt_handled],"NOT FOUND")</f>
        <v>tier - 2</v>
      </c>
      <c r="Q298" t="str">
        <f>_xlfn.XLOOKUP(A298,Table3[customer_no],Table3[city_handled],"NOT FOUND")</f>
        <v>tier - 2</v>
      </c>
      <c r="R298" t="str">
        <f>_xlfn.XLOOKUP(A298,Table3[customer_no],Table3[state_id],"NOT FOUND")</f>
        <v>R1012</v>
      </c>
      <c r="S298" s="34" cm="1">
        <f t="array" ref="S298">_xlfn.XLOOKUP(A298,Table3[customer_no],'Hospitalisation Details'!$F$2:$F$2344,"NOT FOUND")</f>
        <v>31736.7</v>
      </c>
      <c r="T298" t="str">
        <f>_xlfn.XLOOKUP(A298,Table2[Customer ID],Table2[BMI_category],"NOT FOUND")</f>
        <v>Normal Weight</v>
      </c>
      <c r="U298" s="7">
        <f>_xlfn.XLOOKUP(A298,Table2[Customer ID],Table2[no of surgery],"NOT FOUND")</f>
        <v>0</v>
      </c>
      <c r="V298" t="str">
        <f>_xlfn.XLOOKUP(A298,Table2[Customer ID],Table2[smoker_missing],"NOT FOUND")</f>
        <v>yes</v>
      </c>
      <c r="W298" t="str">
        <f t="shared" si="4"/>
        <v>Normal</v>
      </c>
      <c r="X298" s="37">
        <f>SUM(Table5[[#This Row],[Title]:[Diabetes Level]])</f>
        <v>62215.18</v>
      </c>
    </row>
    <row r="299" spans="1:24" x14ac:dyDescent="0.25">
      <c r="A299" t="s">
        <v>2074</v>
      </c>
      <c r="B299" t="str">
        <f>VLOOKUP(A299,'Customer Names'!$A$2:$E$2336,3,FALSE)</f>
        <v>Ms.</v>
      </c>
      <c r="C299" t="str">
        <f>_xlfn.XLOOKUP(A299,$A$2:$A$2336,'Customer Names'!$D$2:$D$2336,"NOT FOUND")</f>
        <v>Ashley N</v>
      </c>
      <c r="D299" t="str">
        <f>_xlfn.XLOOKUP(A299,$A$2:$A$2336,'Customer Names'!$E$2:$E$2336,"NOT FOUND")</f>
        <v>Degen</v>
      </c>
      <c r="E299" cm="1">
        <f t="array" ref="E299">_xlfn.XLOOKUP(A299,$A$2:$A$2336,Table2[BMI],"NOT FOUND")</f>
        <v>36.86</v>
      </c>
      <c r="F299" cm="1">
        <f t="array" ref="F299">_xlfn.XLOOKUP(A299,$A$2:$A$2336,Table2[HBA1C],"NOT FOUND")</f>
        <v>11.95</v>
      </c>
      <c r="G299" t="str" cm="1">
        <f t="array" ref="G299">_xlfn.XLOOKUP(A299,$A$2:$A$2336,Table2[Heart Issues],"NOT FOUND")</f>
        <v>No</v>
      </c>
      <c r="H299" t="str" cm="1">
        <f t="array" ref="H299">_xlfn.XLOOKUP(A299,$A$2:$A$2336,Table2[Any Transplants],"NOT FOUND")</f>
        <v>No</v>
      </c>
      <c r="I299" t="str" cm="1">
        <f t="array" ref="I299">_xlfn.XLOOKUP(A299,$A$2:$A$2336,Table2[Cancer history],"NOT FOUND")</f>
        <v>No</v>
      </c>
      <c r="J299" t="str">
        <f>_xlfn.XLOOKUP(A299,Table3[customer_no],Table3[month],"NOT FOUND")</f>
        <v>Dec</v>
      </c>
      <c r="K299" s="7">
        <f>_xlfn.XLOOKUP(A299,Table3[customer_no],Table3[year_average],"NOT FOUND")</f>
        <v>1960</v>
      </c>
      <c r="L299" cm="1">
        <f t="array" ref="L299">_xlfn.XLOOKUP(A299,Table3[customer_no],'Hospitalisation Details'!$D$2:$D$2344,"NOT FOUND")</f>
        <v>13</v>
      </c>
      <c r="M299" s="33">
        <f>_xlfn.XLOOKUP(A299,Table3[customer_no],Table3[dd/mm/yy],"NOT FOUND")</f>
        <v>22263</v>
      </c>
      <c r="N299">
        <f>_xlfn.XLOOKUP(A299,Table3[customer_no],Table3[age],"NOT FOUND")</f>
        <v>62</v>
      </c>
      <c r="O299" cm="1">
        <f t="array" ref="O299">_xlfn.XLOOKUP(A299,Table3[customer_no],'Hospitalisation Details'!$E$2:$E$2344,"NOT FOUND")</f>
        <v>1</v>
      </c>
      <c r="P299" t="str">
        <f>_xlfn.XLOOKUP(A299,Table3[customer_no],Table3[hsplt_handled],"NOT FOUND")</f>
        <v>tier - 2</v>
      </c>
      <c r="Q299" t="str">
        <f>_xlfn.XLOOKUP(A299,Table3[customer_no],Table3[city_handled],"NOT FOUND")</f>
        <v>tier - 1</v>
      </c>
      <c r="R299" t="str">
        <f>_xlfn.XLOOKUP(A299,Table3[customer_no],Table3[state_id],"NOT FOUND")</f>
        <v>R1024</v>
      </c>
      <c r="S299" s="34" cm="1">
        <f t="array" ref="S299">_xlfn.XLOOKUP(A299,Table3[customer_no],'Hospitalisation Details'!$F$2:$F$2344,"NOT FOUND")</f>
        <v>31620</v>
      </c>
      <c r="T299" t="str">
        <f>_xlfn.XLOOKUP(A299,Table2[Customer ID],Table2[BMI_category],"NOT FOUND")</f>
        <v>Obesity</v>
      </c>
      <c r="U299" s="7">
        <f>_xlfn.XLOOKUP(A299,Table2[Customer ID],Table2[no of surgery],"NOT FOUND")</f>
        <v>0</v>
      </c>
      <c r="V299" t="str">
        <f>_xlfn.XLOOKUP(A299,Table2[Customer ID],Table2[smoker_missing],"NOT FOUND")</f>
        <v>No</v>
      </c>
      <c r="W299" t="str">
        <f t="shared" si="4"/>
        <v>Diabetes</v>
      </c>
      <c r="X299" s="37">
        <f>SUM(Table5[[#This Row],[Title]:[Diabetes Level]])</f>
        <v>55967.81</v>
      </c>
    </row>
    <row r="300" spans="1:24" x14ac:dyDescent="0.25">
      <c r="A300" t="s">
        <v>2073</v>
      </c>
      <c r="B300" t="str">
        <f>VLOOKUP(A300,'Customer Names'!$A$2:$E$2336,3,FALSE)</f>
        <v>Mr.</v>
      </c>
      <c r="C300" t="str">
        <f>_xlfn.XLOOKUP(A300,$A$2:$A$2336,'Customer Names'!$D$2:$D$2336,"NOT FOUND")</f>
        <v>Evan D</v>
      </c>
      <c r="D300" t="str">
        <f>_xlfn.XLOOKUP(A300,$A$2:$A$2336,'Customer Names'!$E$2:$E$2336,"NOT FOUND")</f>
        <v>Arsenault</v>
      </c>
      <c r="E300" cm="1">
        <f t="array" ref="E300">_xlfn.XLOOKUP(A300,$A$2:$A$2336,Table2[BMI],"NOT FOUND")</f>
        <v>24.25</v>
      </c>
      <c r="F300" cm="1">
        <f t="array" ref="F300">_xlfn.XLOOKUP(A300,$A$2:$A$2336,Table2[HBA1C],"NOT FOUND")</f>
        <v>8.6999999999999993</v>
      </c>
      <c r="G300" t="str" cm="1">
        <f t="array" ref="G300">_xlfn.XLOOKUP(A300,$A$2:$A$2336,Table2[Heart Issues],"NOT FOUND")</f>
        <v>yes</v>
      </c>
      <c r="H300" t="str" cm="1">
        <f t="array" ref="H300">_xlfn.XLOOKUP(A300,$A$2:$A$2336,Table2[Any Transplants],"NOT FOUND")</f>
        <v>No</v>
      </c>
      <c r="I300" t="str" cm="1">
        <f t="array" ref="I300">_xlfn.XLOOKUP(A300,$A$2:$A$2336,Table2[Cancer history],"NOT FOUND")</f>
        <v>No</v>
      </c>
      <c r="J300" t="str">
        <f>_xlfn.XLOOKUP(A300,Table3[customer_no],Table3[month],"NOT FOUND")</f>
        <v>Oct</v>
      </c>
      <c r="K300" s="7">
        <f>_xlfn.XLOOKUP(A300,Table3[customer_no],Table3[year_average],"NOT FOUND")</f>
        <v>1975</v>
      </c>
      <c r="L300" cm="1">
        <f t="array" ref="L300">_xlfn.XLOOKUP(A300,Table3[customer_no],'Hospitalisation Details'!$D$2:$D$2344,"NOT FOUND")</f>
        <v>29</v>
      </c>
      <c r="M300" s="33">
        <f>_xlfn.XLOOKUP(A300,Table3[customer_no],Table3[dd/mm/yy],"NOT FOUND")</f>
        <v>27696</v>
      </c>
      <c r="N300">
        <f>_xlfn.XLOOKUP(A300,Table3[customer_no],Table3[age],"NOT FOUND")</f>
        <v>47</v>
      </c>
      <c r="O300" cm="1">
        <f t="array" ref="O300">_xlfn.XLOOKUP(A300,Table3[customer_no],'Hospitalisation Details'!$E$2:$E$2344,"NOT FOUND")</f>
        <v>1</v>
      </c>
      <c r="P300" t="str">
        <f>_xlfn.XLOOKUP(A300,Table3[customer_no],Table3[hsplt_handled],"NOT FOUND")</f>
        <v>tier - 2</v>
      </c>
      <c r="Q300" t="str">
        <f>_xlfn.XLOOKUP(A300,Table3[customer_no],Table3[city_handled],"NOT FOUND")</f>
        <v>tier - 1</v>
      </c>
      <c r="R300" t="str">
        <f>_xlfn.XLOOKUP(A300,Table3[customer_no],Table3[state_id],"NOT FOUND")</f>
        <v>R1011</v>
      </c>
      <c r="S300" s="34" cm="1">
        <f t="array" ref="S300">_xlfn.XLOOKUP(A300,Table3[customer_no],'Hospitalisation Details'!$F$2:$F$2344,"NOT FOUND")</f>
        <v>31591.82</v>
      </c>
      <c r="T300" t="str">
        <f>_xlfn.XLOOKUP(A300,Table2[Customer ID],Table2[BMI_category],"NOT FOUND")</f>
        <v>Normal Weight</v>
      </c>
      <c r="U300" s="7">
        <f>_xlfn.XLOOKUP(A300,Table2[Customer ID],Table2[no of surgery],"NOT FOUND")</f>
        <v>1</v>
      </c>
      <c r="V300" t="str">
        <f>_xlfn.XLOOKUP(A300,Table2[Customer ID],Table2[smoker_missing],"NOT FOUND")</f>
        <v>yes</v>
      </c>
      <c r="W300" t="str">
        <f t="shared" si="4"/>
        <v>Diabetes</v>
      </c>
      <c r="X300" s="37">
        <f>SUM(Table5[[#This Row],[Title]:[Diabetes Level]])</f>
        <v>61373.770000000004</v>
      </c>
    </row>
    <row r="301" spans="1:24" x14ac:dyDescent="0.25">
      <c r="A301" t="s">
        <v>2072</v>
      </c>
      <c r="B301" t="str">
        <f>VLOOKUP(A301,'Customer Names'!$A$2:$E$2336,3,FALSE)</f>
        <v>Ms.</v>
      </c>
      <c r="C301" t="str">
        <f>_xlfn.XLOOKUP(A301,$A$2:$A$2336,'Customer Names'!$D$2:$D$2336,"NOT FOUND")</f>
        <v>Krisana</v>
      </c>
      <c r="D301" t="str">
        <f>_xlfn.XLOOKUP(A301,$A$2:$A$2336,'Customer Names'!$E$2:$E$2336,"NOT FOUND")</f>
        <v>Hoff</v>
      </c>
      <c r="E301" cm="1">
        <f t="array" ref="E301">_xlfn.XLOOKUP(A301,$A$2:$A$2336,Table2[BMI],"NOT FOUND")</f>
        <v>23.85</v>
      </c>
      <c r="F301" cm="1">
        <f t="array" ref="F301">_xlfn.XLOOKUP(A301,$A$2:$A$2336,Table2[HBA1C],"NOT FOUND")</f>
        <v>7.84</v>
      </c>
      <c r="G301" t="str" cm="1">
        <f t="array" ref="G301">_xlfn.XLOOKUP(A301,$A$2:$A$2336,Table2[Heart Issues],"NOT FOUND")</f>
        <v>No</v>
      </c>
      <c r="H301" t="str" cm="1">
        <f t="array" ref="H301">_xlfn.XLOOKUP(A301,$A$2:$A$2336,Table2[Any Transplants],"NOT FOUND")</f>
        <v>No</v>
      </c>
      <c r="I301" t="str" cm="1">
        <f t="array" ref="I301">_xlfn.XLOOKUP(A301,$A$2:$A$2336,Table2[Cancer history],"NOT FOUND")</f>
        <v>No</v>
      </c>
      <c r="J301" t="str">
        <f>_xlfn.XLOOKUP(A301,Table3[customer_no],Table3[month],"NOT FOUND")</f>
        <v>Oct</v>
      </c>
      <c r="K301" s="7">
        <f>_xlfn.XLOOKUP(A301,Table3[customer_no],Table3[year_average],"NOT FOUND")</f>
        <v>1974</v>
      </c>
      <c r="L301" cm="1">
        <f t="array" ref="L301">_xlfn.XLOOKUP(A301,Table3[customer_no],'Hospitalisation Details'!$D$2:$D$2344,"NOT FOUND")</f>
        <v>8</v>
      </c>
      <c r="M301" s="33">
        <f>_xlfn.XLOOKUP(A301,Table3[customer_no],Table3[dd/mm/yy],"NOT FOUND")</f>
        <v>27310</v>
      </c>
      <c r="N301">
        <f>_xlfn.XLOOKUP(A301,Table3[customer_no],Table3[age],"NOT FOUND")</f>
        <v>48</v>
      </c>
      <c r="O301" cm="1">
        <f t="array" ref="O301">_xlfn.XLOOKUP(A301,Table3[customer_no],'Hospitalisation Details'!$E$2:$E$2344,"NOT FOUND")</f>
        <v>0</v>
      </c>
      <c r="P301" t="str">
        <f>_xlfn.XLOOKUP(A301,Table3[customer_no],Table3[hsplt_handled],"NOT FOUND")</f>
        <v>tier - 2</v>
      </c>
      <c r="Q301" t="str">
        <f>_xlfn.XLOOKUP(A301,Table3[customer_no],Table3[city_handled],"NOT FOUND")</f>
        <v>tier - 3</v>
      </c>
      <c r="R301" t="str">
        <f>_xlfn.XLOOKUP(A301,Table3[customer_no],Table3[state_id],"NOT FOUND")</f>
        <v>R1011</v>
      </c>
      <c r="S301" s="34" cm="1">
        <f t="array" ref="S301">_xlfn.XLOOKUP(A301,Table3[customer_no],'Hospitalisation Details'!$F$2:$F$2344,"NOT FOUND")</f>
        <v>31368.81</v>
      </c>
      <c r="T301" t="str">
        <f>_xlfn.XLOOKUP(A301,Table2[Customer ID],Table2[BMI_category],"NOT FOUND")</f>
        <v>Normal Weight</v>
      </c>
      <c r="U301" s="7">
        <f>_xlfn.XLOOKUP(A301,Table2[Customer ID],Table2[no of surgery],"NOT FOUND")</f>
        <v>0</v>
      </c>
      <c r="V301" t="str">
        <f>_xlfn.XLOOKUP(A301,Table2[Customer ID],Table2[smoker_missing],"NOT FOUND")</f>
        <v>yes</v>
      </c>
      <c r="W301" t="str">
        <f t="shared" si="4"/>
        <v>Diabetes</v>
      </c>
      <c r="X301" s="37">
        <f>SUM(Table5[[#This Row],[Title]:[Diabetes Level]])</f>
        <v>60740.5</v>
      </c>
    </row>
    <row r="302" spans="1:24" x14ac:dyDescent="0.25">
      <c r="A302" t="s">
        <v>2071</v>
      </c>
      <c r="B302" t="str">
        <f>VLOOKUP(A302,'Customer Names'!$A$2:$E$2336,3,FALSE)</f>
        <v>Mr.</v>
      </c>
      <c r="C302" t="str">
        <f>_xlfn.XLOOKUP(A302,$A$2:$A$2336,'Customer Names'!$D$2:$D$2336,"NOT FOUND")</f>
        <v>Kyle</v>
      </c>
      <c r="D302" t="str">
        <f>_xlfn.XLOOKUP(A302,$A$2:$A$2336,'Customer Names'!$E$2:$E$2336,"NOT FOUND")</f>
        <v>Hall</v>
      </c>
      <c r="E302" cm="1">
        <f t="array" ref="E302">_xlfn.XLOOKUP(A302,$A$2:$A$2336,Table2[BMI],"NOT FOUND")</f>
        <v>40.020000000000003</v>
      </c>
      <c r="F302" cm="1">
        <f t="array" ref="F302">_xlfn.XLOOKUP(A302,$A$2:$A$2336,Table2[HBA1C],"NOT FOUND")</f>
        <v>5.19</v>
      </c>
      <c r="G302" t="str" cm="1">
        <f t="array" ref="G302">_xlfn.XLOOKUP(A302,$A$2:$A$2336,Table2[Heart Issues],"NOT FOUND")</f>
        <v>yes</v>
      </c>
      <c r="H302" t="str" cm="1">
        <f t="array" ref="H302">_xlfn.XLOOKUP(A302,$A$2:$A$2336,Table2[Any Transplants],"NOT FOUND")</f>
        <v>No</v>
      </c>
      <c r="I302" t="str" cm="1">
        <f t="array" ref="I302">_xlfn.XLOOKUP(A302,$A$2:$A$2336,Table2[Cancer history],"NOT FOUND")</f>
        <v>No</v>
      </c>
      <c r="J302" t="str">
        <f>_xlfn.XLOOKUP(A302,Table3[customer_no],Table3[month],"NOT FOUND")</f>
        <v>Sep</v>
      </c>
      <c r="K302" s="7">
        <f>_xlfn.XLOOKUP(A302,Table3[customer_no],Table3[year_average],"NOT FOUND")</f>
        <v>1995</v>
      </c>
      <c r="L302" cm="1">
        <f t="array" ref="L302">_xlfn.XLOOKUP(A302,Table3[customer_no],'Hospitalisation Details'!$D$2:$D$2344,"NOT FOUND")</f>
        <v>27</v>
      </c>
      <c r="M302" s="33">
        <f>_xlfn.XLOOKUP(A302,Table3[customer_no],Table3[dd/mm/yy],"NOT FOUND")</f>
        <v>34969</v>
      </c>
      <c r="N302">
        <f>_xlfn.XLOOKUP(A302,Table3[customer_no],Table3[age],"NOT FOUND")</f>
        <v>27</v>
      </c>
      <c r="O302" cm="1">
        <f t="array" ref="O302">_xlfn.XLOOKUP(A302,Table3[customer_no],'Hospitalisation Details'!$E$2:$E$2344,"NOT FOUND")</f>
        <v>0</v>
      </c>
      <c r="P302" t="str">
        <f>_xlfn.XLOOKUP(A302,Table3[customer_no],Table3[hsplt_handled],"NOT FOUND")</f>
        <v>tier - 2</v>
      </c>
      <c r="Q302" t="str">
        <f>_xlfn.XLOOKUP(A302,Table3[customer_no],Table3[city_handled],"NOT FOUND")</f>
        <v>tier - 2</v>
      </c>
      <c r="R302" t="str">
        <f>_xlfn.XLOOKUP(A302,Table3[customer_no],Table3[state_id],"NOT FOUND")</f>
        <v>R1011</v>
      </c>
      <c r="S302" s="34" cm="1">
        <f t="array" ref="S302">_xlfn.XLOOKUP(A302,Table3[customer_no],'Hospitalisation Details'!$F$2:$F$2344,"NOT FOUND")</f>
        <v>31328.27</v>
      </c>
      <c r="T302" t="str">
        <f>_xlfn.XLOOKUP(A302,Table2[Customer ID],Table2[BMI_category],"NOT FOUND")</f>
        <v>Obesity</v>
      </c>
      <c r="U302" s="7">
        <f>_xlfn.XLOOKUP(A302,Table2[Customer ID],Table2[no of surgery],"NOT FOUND")</f>
        <v>1</v>
      </c>
      <c r="V302" t="str">
        <f>_xlfn.XLOOKUP(A302,Table2[Customer ID],Table2[smoker_missing],"NOT FOUND")</f>
        <v>yes</v>
      </c>
      <c r="W302" t="str">
        <f t="shared" si="4"/>
        <v>Normal</v>
      </c>
      <c r="X302" s="37">
        <f>SUM(Table5[[#This Row],[Title]:[Diabetes Level]])</f>
        <v>68392.479999999996</v>
      </c>
    </row>
    <row r="303" spans="1:24" x14ac:dyDescent="0.25">
      <c r="A303" t="s">
        <v>2070</v>
      </c>
      <c r="B303" t="str">
        <f>VLOOKUP(A303,'Customer Names'!$A$2:$E$2336,3,FALSE)</f>
        <v>Ms.</v>
      </c>
      <c r="C303" t="str">
        <f>_xlfn.XLOOKUP(A303,$A$2:$A$2336,'Customer Names'!$D$2:$D$2336,"NOT FOUND")</f>
        <v>Kate</v>
      </c>
      <c r="D303" t="str">
        <f>_xlfn.XLOOKUP(A303,$A$2:$A$2336,'Customer Names'!$E$2:$E$2336,"NOT FOUND")</f>
        <v>Ashley</v>
      </c>
      <c r="E303" cm="1">
        <f t="array" ref="E303">_xlfn.XLOOKUP(A303,$A$2:$A$2336,Table2[BMI],"NOT FOUND")</f>
        <v>19.170000000000002</v>
      </c>
      <c r="F303" cm="1">
        <f t="array" ref="F303">_xlfn.XLOOKUP(A303,$A$2:$A$2336,Table2[HBA1C],"NOT FOUND")</f>
        <v>8.41</v>
      </c>
      <c r="G303" t="str" cm="1">
        <f t="array" ref="G303">_xlfn.XLOOKUP(A303,$A$2:$A$2336,Table2[Heart Issues],"NOT FOUND")</f>
        <v>No</v>
      </c>
      <c r="H303" t="str" cm="1">
        <f t="array" ref="H303">_xlfn.XLOOKUP(A303,$A$2:$A$2336,Table2[Any Transplants],"NOT FOUND")</f>
        <v>No</v>
      </c>
      <c r="I303" t="str" cm="1">
        <f t="array" ref="I303">_xlfn.XLOOKUP(A303,$A$2:$A$2336,Table2[Cancer history],"NOT FOUND")</f>
        <v>No</v>
      </c>
      <c r="J303" t="str">
        <f>_xlfn.XLOOKUP(A303,Table3[customer_no],Table3[month],"NOT FOUND")</f>
        <v>Jul</v>
      </c>
      <c r="K303" s="7">
        <f>_xlfn.XLOOKUP(A303,Table3[customer_no],Table3[year_average],"NOT FOUND")</f>
        <v>1968</v>
      </c>
      <c r="L303" cm="1">
        <f t="array" ref="L303">_xlfn.XLOOKUP(A303,Table3[customer_no],'Hospitalisation Details'!$D$2:$D$2344,"NOT FOUND")</f>
        <v>9</v>
      </c>
      <c r="M303" s="33">
        <f>_xlfn.XLOOKUP(A303,Table3[customer_no],Table3[dd/mm/yy],"NOT FOUND")</f>
        <v>25028</v>
      </c>
      <c r="N303">
        <f>_xlfn.XLOOKUP(A303,Table3[customer_no],Table3[age],"NOT FOUND")</f>
        <v>54</v>
      </c>
      <c r="O303" cm="1">
        <f t="array" ref="O303">_xlfn.XLOOKUP(A303,Table3[customer_no],'Hospitalisation Details'!$E$2:$E$2344,"NOT FOUND")</f>
        <v>0</v>
      </c>
      <c r="P303" t="str">
        <f>_xlfn.XLOOKUP(A303,Table3[customer_no],Table3[hsplt_handled],"NOT FOUND")</f>
        <v>tier - 2</v>
      </c>
      <c r="Q303" t="str">
        <f>_xlfn.XLOOKUP(A303,Table3[customer_no],Table3[city_handled],"NOT FOUND")</f>
        <v>tier - 1</v>
      </c>
      <c r="R303" t="str">
        <f>_xlfn.XLOOKUP(A303,Table3[customer_no],Table3[state_id],"NOT FOUND")</f>
        <v>R1011</v>
      </c>
      <c r="S303" s="34" cm="1">
        <f t="array" ref="S303">_xlfn.XLOOKUP(A303,Table3[customer_no],'Hospitalisation Details'!$F$2:$F$2344,"NOT FOUND")</f>
        <v>31322.53</v>
      </c>
      <c r="T303" t="str">
        <f>_xlfn.XLOOKUP(A303,Table2[Customer ID],Table2[BMI_category],"NOT FOUND")</f>
        <v>Normal Weight</v>
      </c>
      <c r="U303" s="7">
        <f>_xlfn.XLOOKUP(A303,Table2[Customer ID],Table2[no of surgery],"NOT FOUND")</f>
        <v>0</v>
      </c>
      <c r="V303" t="str">
        <f>_xlfn.XLOOKUP(A303,Table2[Customer ID],Table2[smoker_missing],"NOT FOUND")</f>
        <v>yes</v>
      </c>
      <c r="W303" t="str">
        <f t="shared" si="4"/>
        <v>Diabetes</v>
      </c>
      <c r="X303" s="37">
        <f>SUM(Table5[[#This Row],[Title]:[Diabetes Level]])</f>
        <v>58409.11</v>
      </c>
    </row>
    <row r="304" spans="1:24" x14ac:dyDescent="0.25">
      <c r="A304" t="s">
        <v>2069</v>
      </c>
      <c r="B304" t="str">
        <f>VLOOKUP(A304,'Customer Names'!$A$2:$E$2336,3,FALSE)</f>
        <v>Mr.</v>
      </c>
      <c r="C304" t="str">
        <f>_xlfn.XLOOKUP(A304,$A$2:$A$2336,'Customer Names'!$D$2:$D$2336,"NOT FOUND")</f>
        <v>Martin A.</v>
      </c>
      <c r="D304" t="str">
        <f>_xlfn.XLOOKUP(A304,$A$2:$A$2336,'Customer Names'!$E$2:$E$2336,"NOT FOUND")</f>
        <v>Rindahl</v>
      </c>
      <c r="E304" cm="1">
        <f t="array" ref="E304">_xlfn.XLOOKUP(A304,$A$2:$A$2336,Table2[BMI],"NOT FOUND")</f>
        <v>43.53</v>
      </c>
      <c r="F304" cm="1">
        <f t="array" ref="F304">_xlfn.XLOOKUP(A304,$A$2:$A$2336,Table2[HBA1C],"NOT FOUND")</f>
        <v>5.86</v>
      </c>
      <c r="G304" t="str" cm="1">
        <f t="array" ref="G304">_xlfn.XLOOKUP(A304,$A$2:$A$2336,Table2[Heart Issues],"NOT FOUND")</f>
        <v>yes</v>
      </c>
      <c r="H304" t="str" cm="1">
        <f t="array" ref="H304">_xlfn.XLOOKUP(A304,$A$2:$A$2336,Table2[Any Transplants],"NOT FOUND")</f>
        <v>yes</v>
      </c>
      <c r="I304" t="str" cm="1">
        <f t="array" ref="I304">_xlfn.XLOOKUP(A304,$A$2:$A$2336,Table2[Cancer history],"NOT FOUND")</f>
        <v>No</v>
      </c>
      <c r="J304" t="str">
        <f>_xlfn.XLOOKUP(A304,Table3[customer_no],Table3[month],"NOT FOUND")</f>
        <v>Jul</v>
      </c>
      <c r="K304" s="7">
        <f>_xlfn.XLOOKUP(A304,Table3[customer_no],Table3[year_average],"NOT FOUND")</f>
        <v>2000</v>
      </c>
      <c r="L304" cm="1">
        <f t="array" ref="L304">_xlfn.XLOOKUP(A304,Table3[customer_no],'Hospitalisation Details'!$D$2:$D$2344,"NOT FOUND")</f>
        <v>22</v>
      </c>
      <c r="M304" s="33">
        <f>_xlfn.XLOOKUP(A304,Table3[customer_no],Table3[dd/mm/yy],"NOT FOUND")</f>
        <v>36729</v>
      </c>
      <c r="N304">
        <f>_xlfn.XLOOKUP(A304,Table3[customer_no],Table3[age],"NOT FOUND")</f>
        <v>22</v>
      </c>
      <c r="O304" cm="1">
        <f t="array" ref="O304">_xlfn.XLOOKUP(A304,Table3[customer_no],'Hospitalisation Details'!$E$2:$E$2344,"NOT FOUND")</f>
        <v>0</v>
      </c>
      <c r="P304" t="str">
        <f>_xlfn.XLOOKUP(A304,Table3[customer_no],Table3[hsplt_handled],"NOT FOUND")</f>
        <v>tier - 1</v>
      </c>
      <c r="Q304" t="str">
        <f>_xlfn.XLOOKUP(A304,Table3[customer_no],Table3[city_handled],"NOT FOUND")</f>
        <v>tier - 1</v>
      </c>
      <c r="R304" t="str">
        <f>_xlfn.XLOOKUP(A304,Table3[customer_no],Table3[state_id],"NOT FOUND")</f>
        <v>R1011</v>
      </c>
      <c r="S304" s="34" cm="1">
        <f t="array" ref="S304">_xlfn.XLOOKUP(A304,Table3[customer_no],'Hospitalisation Details'!$F$2:$F$2344,"NOT FOUND")</f>
        <v>31234.560000000001</v>
      </c>
      <c r="T304" t="str">
        <f>_xlfn.XLOOKUP(A304,Table2[Customer ID],Table2[BMI_category],"NOT FOUND")</f>
        <v>Obesity</v>
      </c>
      <c r="U304" s="7">
        <f>_xlfn.XLOOKUP(A304,Table2[Customer ID],Table2[no of surgery],"NOT FOUND")</f>
        <v>2</v>
      </c>
      <c r="V304" t="str">
        <f>_xlfn.XLOOKUP(A304,Table2[Customer ID],Table2[smoker_missing],"NOT FOUND")</f>
        <v>yes</v>
      </c>
      <c r="W304" t="str">
        <f t="shared" si="4"/>
        <v>Prediabetes</v>
      </c>
      <c r="X304" s="37">
        <f>SUM(Table5[[#This Row],[Title]:[Diabetes Level]])</f>
        <v>70058.95</v>
      </c>
    </row>
    <row r="305" spans="1:24" x14ac:dyDescent="0.25">
      <c r="A305" t="s">
        <v>2068</v>
      </c>
      <c r="B305" t="str">
        <f>VLOOKUP(A305,'Customer Names'!$A$2:$E$2336,3,FALSE)</f>
        <v>Ms.</v>
      </c>
      <c r="C305" t="str">
        <f>_xlfn.XLOOKUP(A305,$A$2:$A$2336,'Customer Names'!$D$2:$D$2336,"NOT FOUND")</f>
        <v>Stacey</v>
      </c>
      <c r="D305" t="str">
        <f>_xlfn.XLOOKUP(A305,$A$2:$A$2336,'Customer Names'!$E$2:$E$2336,"NOT FOUND")</f>
        <v>Clark</v>
      </c>
      <c r="E305" cm="1">
        <f t="array" ref="E305">_xlfn.XLOOKUP(A305,$A$2:$A$2336,Table2[BMI],"NOT FOUND")</f>
        <v>46.06</v>
      </c>
      <c r="F305" cm="1">
        <f t="array" ref="F305">_xlfn.XLOOKUP(A305,$A$2:$A$2336,Table2[HBA1C],"NOT FOUND")</f>
        <v>4.18</v>
      </c>
      <c r="G305" t="str" cm="1">
        <f t="array" ref="G305">_xlfn.XLOOKUP(A305,$A$2:$A$2336,Table2[Heart Issues],"NOT FOUND")</f>
        <v>No</v>
      </c>
      <c r="H305" t="str" cm="1">
        <f t="array" ref="H305">_xlfn.XLOOKUP(A305,$A$2:$A$2336,Table2[Any Transplants],"NOT FOUND")</f>
        <v>yes</v>
      </c>
      <c r="I305" t="str" cm="1">
        <f t="array" ref="I305">_xlfn.XLOOKUP(A305,$A$2:$A$2336,Table2[Cancer history],"NOT FOUND")</f>
        <v>No</v>
      </c>
      <c r="J305" t="str">
        <f>_xlfn.XLOOKUP(A305,Table3[customer_no],Table3[month],"NOT FOUND")</f>
        <v>Nov</v>
      </c>
      <c r="K305" s="7">
        <f>_xlfn.XLOOKUP(A305,Table3[customer_no],Table3[year_average],"NOT FOUND")</f>
        <v>2004</v>
      </c>
      <c r="L305" cm="1">
        <f t="array" ref="L305">_xlfn.XLOOKUP(A305,Table3[customer_no],'Hospitalisation Details'!$D$2:$D$2344,"NOT FOUND")</f>
        <v>9</v>
      </c>
      <c r="M305" s="33">
        <f>_xlfn.XLOOKUP(A305,Table3[customer_no],Table3[dd/mm/yy],"NOT FOUND")</f>
        <v>38300</v>
      </c>
      <c r="N305">
        <f>_xlfn.XLOOKUP(A305,Table3[customer_no],Table3[age],"NOT FOUND")</f>
        <v>18</v>
      </c>
      <c r="O305" cm="1">
        <f t="array" ref="O305">_xlfn.XLOOKUP(A305,Table3[customer_no],'Hospitalisation Details'!$E$2:$E$2344,"NOT FOUND")</f>
        <v>0</v>
      </c>
      <c r="P305" t="str">
        <f>_xlfn.XLOOKUP(A305,Table3[customer_no],Table3[hsplt_handled],"NOT FOUND")</f>
        <v>tier - 2</v>
      </c>
      <c r="Q305" t="str">
        <f>_xlfn.XLOOKUP(A305,Table3[customer_no],Table3[city_handled],"NOT FOUND")</f>
        <v>tier - 1</v>
      </c>
      <c r="R305" t="str">
        <f>_xlfn.XLOOKUP(A305,Table3[customer_no],Table3[state_id],"NOT FOUND")</f>
        <v>R1011</v>
      </c>
      <c r="S305" s="34" cm="1">
        <f t="array" ref="S305">_xlfn.XLOOKUP(A305,Table3[customer_no],'Hospitalisation Details'!$F$2:$F$2344,"NOT FOUND")</f>
        <v>31196.61</v>
      </c>
      <c r="T305" t="str">
        <f>_xlfn.XLOOKUP(A305,Table2[Customer ID],Table2[BMI_category],"NOT FOUND")</f>
        <v>Obesity</v>
      </c>
      <c r="U305" s="7">
        <f>_xlfn.XLOOKUP(A305,Table2[Customer ID],Table2[no of surgery],"NOT FOUND")</f>
        <v>1</v>
      </c>
      <c r="V305" t="str">
        <f>_xlfn.XLOOKUP(A305,Table2[Customer ID],Table2[smoker_missing],"NOT FOUND")</f>
        <v>yes</v>
      </c>
      <c r="W305" t="str">
        <f t="shared" si="4"/>
        <v>Normal</v>
      </c>
      <c r="X305" s="37">
        <f>SUM(Table5[[#This Row],[Title]:[Diabetes Level]])</f>
        <v>71578.850000000006</v>
      </c>
    </row>
    <row r="306" spans="1:24" x14ac:dyDescent="0.25">
      <c r="A306" t="s">
        <v>2067</v>
      </c>
      <c r="B306" t="str">
        <f>VLOOKUP(A306,'Customer Names'!$A$2:$E$2336,3,FALSE)</f>
        <v>Ms.</v>
      </c>
      <c r="C306" t="str">
        <f>_xlfn.XLOOKUP(A306,$A$2:$A$2336,'Customer Names'!$D$2:$D$2336,"NOT FOUND")</f>
        <v>Christine</v>
      </c>
      <c r="D306" t="str">
        <f>_xlfn.XLOOKUP(A306,$A$2:$A$2336,'Customer Names'!$E$2:$E$2336,"NOT FOUND")</f>
        <v>Irish</v>
      </c>
      <c r="E306" cm="1">
        <f t="array" ref="E306">_xlfn.XLOOKUP(A306,$A$2:$A$2336,Table2[BMI],"NOT FOUND")</f>
        <v>29.92</v>
      </c>
      <c r="F306" cm="1">
        <f t="array" ref="F306">_xlfn.XLOOKUP(A306,$A$2:$A$2336,Table2[HBA1C],"NOT FOUND")</f>
        <v>11.99</v>
      </c>
      <c r="G306" t="str" cm="1">
        <f t="array" ref="G306">_xlfn.XLOOKUP(A306,$A$2:$A$2336,Table2[Heart Issues],"NOT FOUND")</f>
        <v>yes</v>
      </c>
      <c r="H306" t="str" cm="1">
        <f t="array" ref="H306">_xlfn.XLOOKUP(A306,$A$2:$A$2336,Table2[Any Transplants],"NOT FOUND")</f>
        <v>No</v>
      </c>
      <c r="I306" t="str" cm="1">
        <f t="array" ref="I306">_xlfn.XLOOKUP(A306,$A$2:$A$2336,Table2[Cancer history],"NOT FOUND")</f>
        <v>No</v>
      </c>
      <c r="J306" t="str">
        <f>_xlfn.XLOOKUP(A306,Table3[customer_no],Table3[month],"NOT FOUND")</f>
        <v>Sep</v>
      </c>
      <c r="K306" s="7">
        <f>_xlfn.XLOOKUP(A306,Table3[customer_no],Table3[year_average],"NOT FOUND")</f>
        <v>1961</v>
      </c>
      <c r="L306" cm="1">
        <f t="array" ref="L306">_xlfn.XLOOKUP(A306,Table3[customer_no],'Hospitalisation Details'!$D$2:$D$2344,"NOT FOUND")</f>
        <v>9</v>
      </c>
      <c r="M306" s="33">
        <f>_xlfn.XLOOKUP(A306,Table3[customer_no],Table3[dd/mm/yy],"NOT FOUND")</f>
        <v>22533</v>
      </c>
      <c r="N306">
        <f>_xlfn.XLOOKUP(A306,Table3[customer_no],Table3[age],"NOT FOUND")</f>
        <v>61</v>
      </c>
      <c r="O306" cm="1">
        <f t="array" ref="O306">_xlfn.XLOOKUP(A306,Table3[customer_no],'Hospitalisation Details'!$E$2:$E$2344,"NOT FOUND")</f>
        <v>3</v>
      </c>
      <c r="P306" t="str">
        <f>_xlfn.XLOOKUP(A306,Table3[customer_no],Table3[hsplt_handled],"NOT FOUND")</f>
        <v>tier - 2</v>
      </c>
      <c r="Q306" t="str">
        <f>_xlfn.XLOOKUP(A306,Table3[customer_no],Table3[city_handled],"NOT FOUND")</f>
        <v>tier - 2</v>
      </c>
      <c r="R306" t="str">
        <f>_xlfn.XLOOKUP(A306,Table3[customer_no],Table3[state_id],"NOT FOUND")</f>
        <v>R1013</v>
      </c>
      <c r="S306" s="34" cm="1">
        <f t="array" ref="S306">_xlfn.XLOOKUP(A306,Table3[customer_no],'Hospitalisation Details'!$F$2:$F$2344,"NOT FOUND")</f>
        <v>30942.19</v>
      </c>
      <c r="T306" t="str">
        <f>_xlfn.XLOOKUP(A306,Table2[Customer ID],Table2[BMI_category],"NOT FOUND")</f>
        <v>Overweight</v>
      </c>
      <c r="U306" s="7">
        <f>_xlfn.XLOOKUP(A306,Table2[Customer ID],Table2[no of surgery],"NOT FOUND")</f>
        <v>2</v>
      </c>
      <c r="V306" t="str">
        <f>_xlfn.XLOOKUP(A306,Table2[Customer ID],Table2[smoker_missing],"NOT FOUND")</f>
        <v>yes</v>
      </c>
      <c r="W306" t="str">
        <f t="shared" si="4"/>
        <v>Diabetes</v>
      </c>
      <c r="X306" s="37">
        <f>SUM(Table5[[#This Row],[Title]:[Diabetes Level]])</f>
        <v>55553.1</v>
      </c>
    </row>
    <row r="307" spans="1:24" x14ac:dyDescent="0.25">
      <c r="A307" t="s">
        <v>2066</v>
      </c>
      <c r="B307" t="str">
        <f>VLOOKUP(A307,'Customer Names'!$A$2:$E$2336,3,FALSE)</f>
        <v>Ms.</v>
      </c>
      <c r="C307" t="str">
        <f>_xlfn.XLOOKUP(A307,$A$2:$A$2336,'Customer Names'!$D$2:$D$2336,"NOT FOUND")</f>
        <v>Sarah C.</v>
      </c>
      <c r="D307" t="str">
        <f>_xlfn.XLOOKUP(A307,$A$2:$A$2336,'Customer Names'!$E$2:$E$2336,"NOT FOUND")</f>
        <v>Richardson</v>
      </c>
      <c r="E307" cm="1">
        <f t="array" ref="E307">_xlfn.XLOOKUP(A307,$A$2:$A$2336,Table2[BMI],"NOT FOUND")</f>
        <v>28.46</v>
      </c>
      <c r="F307" cm="1">
        <f t="array" ref="F307">_xlfn.XLOOKUP(A307,$A$2:$A$2336,Table2[HBA1C],"NOT FOUND")</f>
        <v>4.8499999999999996</v>
      </c>
      <c r="G307" t="str" cm="1">
        <f t="array" ref="G307">_xlfn.XLOOKUP(A307,$A$2:$A$2336,Table2[Heart Issues],"NOT FOUND")</f>
        <v>yes</v>
      </c>
      <c r="H307" t="str" cm="1">
        <f t="array" ref="H307">_xlfn.XLOOKUP(A307,$A$2:$A$2336,Table2[Any Transplants],"NOT FOUND")</f>
        <v>No</v>
      </c>
      <c r="I307" t="str" cm="1">
        <f t="array" ref="I307">_xlfn.XLOOKUP(A307,$A$2:$A$2336,Table2[Cancer history],"NOT FOUND")</f>
        <v>No</v>
      </c>
      <c r="J307" t="str">
        <f>_xlfn.XLOOKUP(A307,Table3[customer_no],Table3[month],"NOT FOUND")</f>
        <v>Sep</v>
      </c>
      <c r="K307" s="7">
        <f>_xlfn.XLOOKUP(A307,Table3[customer_no],Table3[year_average],"NOT FOUND")</f>
        <v>1988</v>
      </c>
      <c r="L307" cm="1">
        <f t="array" ref="L307">_xlfn.XLOOKUP(A307,Table3[customer_no],'Hospitalisation Details'!$D$2:$D$2344,"NOT FOUND")</f>
        <v>5</v>
      </c>
      <c r="M307" s="33">
        <f>_xlfn.XLOOKUP(A307,Table3[customer_no],Table3[dd/mm/yy],"NOT FOUND")</f>
        <v>32391</v>
      </c>
      <c r="N307">
        <f>_xlfn.XLOOKUP(A307,Table3[customer_no],Table3[age],"NOT FOUND")</f>
        <v>34</v>
      </c>
      <c r="O307" cm="1">
        <f t="array" ref="O307">_xlfn.XLOOKUP(A307,Table3[customer_no],'Hospitalisation Details'!$E$2:$E$2344,"NOT FOUND")</f>
        <v>3</v>
      </c>
      <c r="P307" t="str">
        <f>_xlfn.XLOOKUP(A307,Table3[customer_no],Table3[hsplt_handled],"NOT FOUND")</f>
        <v>tier - 2</v>
      </c>
      <c r="Q307" t="str">
        <f>_xlfn.XLOOKUP(A307,Table3[customer_no],Table3[city_handled],"NOT FOUND")</f>
        <v>tier - 1</v>
      </c>
      <c r="R307" t="str">
        <f>_xlfn.XLOOKUP(A307,Table3[customer_no],Table3[state_id],"NOT FOUND")</f>
        <v>R1011</v>
      </c>
      <c r="S307" s="34" cm="1">
        <f t="array" ref="S307">_xlfn.XLOOKUP(A307,Table3[customer_no],'Hospitalisation Details'!$F$2:$F$2344,"NOT FOUND")</f>
        <v>30763.01</v>
      </c>
      <c r="T307" t="str">
        <f>_xlfn.XLOOKUP(A307,Table2[Customer ID],Table2[BMI_category],"NOT FOUND")</f>
        <v>Overweight</v>
      </c>
      <c r="U307" s="7">
        <f>_xlfn.XLOOKUP(A307,Table2[Customer ID],Table2[no of surgery],"NOT FOUND")</f>
        <v>1</v>
      </c>
      <c r="V307" t="str">
        <f>_xlfn.XLOOKUP(A307,Table2[Customer ID],Table2[smoker_missing],"NOT FOUND")</f>
        <v>yes</v>
      </c>
      <c r="W307" t="str">
        <f t="shared" si="4"/>
        <v>Normal</v>
      </c>
      <c r="X307" s="37">
        <f>SUM(Table5[[#This Row],[Title]:[Diabetes Level]])</f>
        <v>65218.319999999992</v>
      </c>
    </row>
    <row r="308" spans="1:24" x14ac:dyDescent="0.25">
      <c r="A308" t="s">
        <v>2065</v>
      </c>
      <c r="B308" t="str">
        <f>VLOOKUP(A308,'Customer Names'!$A$2:$E$2336,3,FALSE)</f>
        <v>Ms.</v>
      </c>
      <c r="C308" t="str">
        <f>_xlfn.XLOOKUP(A308,$A$2:$A$2336,'Customer Names'!$D$2:$D$2336,"NOT FOUND")</f>
        <v>Megan</v>
      </c>
      <c r="D308" t="str">
        <f>_xlfn.XLOOKUP(A308,$A$2:$A$2336,'Customer Names'!$E$2:$E$2336,"NOT FOUND")</f>
        <v>Dewitt</v>
      </c>
      <c r="E308" cm="1">
        <f t="array" ref="E308">_xlfn.XLOOKUP(A308,$A$2:$A$2336,Table2[BMI],"NOT FOUND")</f>
        <v>24.56</v>
      </c>
      <c r="F308" cm="1">
        <f t="array" ref="F308">_xlfn.XLOOKUP(A308,$A$2:$A$2336,Table2[HBA1C],"NOT FOUND")</f>
        <v>6.18</v>
      </c>
      <c r="G308" t="str" cm="1">
        <f t="array" ref="G308">_xlfn.XLOOKUP(A308,$A$2:$A$2336,Table2[Heart Issues],"NOT FOUND")</f>
        <v>yes</v>
      </c>
      <c r="H308" t="str" cm="1">
        <f t="array" ref="H308">_xlfn.XLOOKUP(A308,$A$2:$A$2336,Table2[Any Transplants],"NOT FOUND")</f>
        <v>No</v>
      </c>
      <c r="I308" t="str" cm="1">
        <f t="array" ref="I308">_xlfn.XLOOKUP(A308,$A$2:$A$2336,Table2[Cancer history],"NOT FOUND")</f>
        <v>Yes</v>
      </c>
      <c r="J308" t="str">
        <f>_xlfn.XLOOKUP(A308,Table3[customer_no],Table3[month],"NOT FOUND")</f>
        <v>Dec</v>
      </c>
      <c r="K308" s="7">
        <f>_xlfn.XLOOKUP(A308,Table3[customer_no],Table3[year_average],"NOT FOUND")</f>
        <v>1983</v>
      </c>
      <c r="L308" cm="1">
        <f t="array" ref="L308">_xlfn.XLOOKUP(A308,Table3[customer_no],'Hospitalisation Details'!$D$2:$D$2344,"NOT FOUND")</f>
        <v>21</v>
      </c>
      <c r="M308" s="33">
        <f>_xlfn.XLOOKUP(A308,Table3[customer_no],Table3[dd/mm/yy],"NOT FOUND")</f>
        <v>30671</v>
      </c>
      <c r="N308">
        <f>_xlfn.XLOOKUP(A308,Table3[customer_no],Table3[age],"NOT FOUND")</f>
        <v>39</v>
      </c>
      <c r="O308" cm="1">
        <f t="array" ref="O308">_xlfn.XLOOKUP(A308,Table3[customer_no],'Hospitalisation Details'!$E$2:$E$2344,"NOT FOUND")</f>
        <v>3</v>
      </c>
      <c r="P308" t="str">
        <f>_xlfn.XLOOKUP(A308,Table3[customer_no],Table3[hsplt_handled],"NOT FOUND")</f>
        <v>tier - 2</v>
      </c>
      <c r="Q308" t="str">
        <f>_xlfn.XLOOKUP(A308,Table3[customer_no],Table3[city_handled],"NOT FOUND")</f>
        <v>tier - 3</v>
      </c>
      <c r="R308" t="str">
        <f>_xlfn.XLOOKUP(A308,Table3[customer_no],Table3[state_id],"NOT FOUND")</f>
        <v>R1011</v>
      </c>
      <c r="S308" s="34" cm="1">
        <f t="array" ref="S308">_xlfn.XLOOKUP(A308,Table3[customer_no],'Hospitalisation Details'!$F$2:$F$2344,"NOT FOUND")</f>
        <v>30724.44</v>
      </c>
      <c r="T308" t="str">
        <f>_xlfn.XLOOKUP(A308,Table2[Customer ID],Table2[BMI_category],"NOT FOUND")</f>
        <v>Normal Weight</v>
      </c>
      <c r="U308" s="7">
        <f>_xlfn.XLOOKUP(A308,Table2[Customer ID],Table2[no of surgery],"NOT FOUND")</f>
        <v>1</v>
      </c>
      <c r="V308" t="str">
        <f>_xlfn.XLOOKUP(A308,Table2[Customer ID],Table2[smoker_missing],"NOT FOUND")</f>
        <v>yes</v>
      </c>
      <c r="W308" t="str">
        <f t="shared" si="4"/>
        <v>Prediabetes</v>
      </c>
      <c r="X308" s="37">
        <f>SUM(Table5[[#This Row],[Title]:[Diabetes Level]])</f>
        <v>63473.18</v>
      </c>
    </row>
    <row r="309" spans="1:24" x14ac:dyDescent="0.25">
      <c r="A309" t="s">
        <v>2064</v>
      </c>
      <c r="B309" t="str">
        <f>VLOOKUP(A309,'Customer Names'!$A$2:$E$2336,3,FALSE)</f>
        <v>Mr.</v>
      </c>
      <c r="C309" t="str">
        <f>_xlfn.XLOOKUP(A309,$A$2:$A$2336,'Customer Names'!$D$2:$D$2336,"NOT FOUND")</f>
        <v>Jason W</v>
      </c>
      <c r="D309" t="str">
        <f>_xlfn.XLOOKUP(A309,$A$2:$A$2336,'Customer Names'!$E$2:$E$2336,"NOT FOUND")</f>
        <v>Hickman</v>
      </c>
      <c r="E309" cm="1">
        <f t="array" ref="E309">_xlfn.XLOOKUP(A309,$A$2:$A$2336,Table2[BMI],"NOT FOUND")</f>
        <v>41.19</v>
      </c>
      <c r="F309" cm="1">
        <f t="array" ref="F309">_xlfn.XLOOKUP(A309,$A$2:$A$2336,Table2[HBA1C],"NOT FOUND")</f>
        <v>6.37</v>
      </c>
      <c r="G309" t="str" cm="1">
        <f t="array" ref="G309">_xlfn.XLOOKUP(A309,$A$2:$A$2336,Table2[Heart Issues],"NOT FOUND")</f>
        <v>No</v>
      </c>
      <c r="H309" t="str" cm="1">
        <f t="array" ref="H309">_xlfn.XLOOKUP(A309,$A$2:$A$2336,Table2[Any Transplants],"NOT FOUND")</f>
        <v>No</v>
      </c>
      <c r="I309" t="str" cm="1">
        <f t="array" ref="I309">_xlfn.XLOOKUP(A309,$A$2:$A$2336,Table2[Cancer history],"NOT FOUND")</f>
        <v>No</v>
      </c>
      <c r="J309" t="str">
        <f>_xlfn.XLOOKUP(A309,Table3[customer_no],Table3[month],"NOT FOUND")</f>
        <v>Sep</v>
      </c>
      <c r="K309" s="7">
        <f>_xlfn.XLOOKUP(A309,Table3[customer_no],Table3[year_average],"NOT FOUND")</f>
        <v>1999</v>
      </c>
      <c r="L309" cm="1">
        <f t="array" ref="L309">_xlfn.XLOOKUP(A309,Table3[customer_no],'Hospitalisation Details'!$D$2:$D$2344,"NOT FOUND")</f>
        <v>21</v>
      </c>
      <c r="M309" s="33">
        <f>_xlfn.XLOOKUP(A309,Table3[customer_no],Table3[dd/mm/yy],"NOT FOUND")</f>
        <v>36424</v>
      </c>
      <c r="N309">
        <f>_xlfn.XLOOKUP(A309,Table3[customer_no],Table3[age],"NOT FOUND")</f>
        <v>23</v>
      </c>
      <c r="O309" cm="1">
        <f t="array" ref="O309">_xlfn.XLOOKUP(A309,Table3[customer_no],'Hospitalisation Details'!$E$2:$E$2344,"NOT FOUND")</f>
        <v>0</v>
      </c>
      <c r="P309" t="str">
        <f>_xlfn.XLOOKUP(A309,Table3[customer_no],Table3[hsplt_handled],"NOT FOUND")</f>
        <v>tier - 1</v>
      </c>
      <c r="Q309" t="str">
        <f>_xlfn.XLOOKUP(A309,Table3[customer_no],Table3[city_handled],"NOT FOUND")</f>
        <v>tier - 2</v>
      </c>
      <c r="R309" t="str">
        <f>_xlfn.XLOOKUP(A309,Table3[customer_no],Table3[state_id],"NOT FOUND")</f>
        <v>R1011</v>
      </c>
      <c r="S309" s="34" cm="1">
        <f t="array" ref="S309">_xlfn.XLOOKUP(A309,Table3[customer_no],'Hospitalisation Details'!$F$2:$F$2344,"NOT FOUND")</f>
        <v>30697.71</v>
      </c>
      <c r="T309" t="str">
        <f>_xlfn.XLOOKUP(A309,Table2[Customer ID],Table2[BMI_category],"NOT FOUND")</f>
        <v>Obesity</v>
      </c>
      <c r="U309" s="7">
        <f>_xlfn.XLOOKUP(A309,Table2[Customer ID],Table2[no of surgery],"NOT FOUND")</f>
        <v>0</v>
      </c>
      <c r="V309" t="str">
        <f>_xlfn.XLOOKUP(A309,Table2[Customer ID],Table2[smoker_missing],"NOT FOUND")</f>
        <v>yes</v>
      </c>
      <c r="W309" t="str">
        <f t="shared" si="4"/>
        <v>Prediabetes</v>
      </c>
      <c r="X309" s="37">
        <f>SUM(Table5[[#This Row],[Title]:[Diabetes Level]])</f>
        <v>69212.26999999999</v>
      </c>
    </row>
    <row r="310" spans="1:24" x14ac:dyDescent="0.25">
      <c r="A310" t="s">
        <v>2063</v>
      </c>
      <c r="B310" t="str">
        <f>VLOOKUP(A310,'Customer Names'!$A$2:$E$2336,3,FALSE)</f>
        <v>Ms.</v>
      </c>
      <c r="C310" t="str">
        <f>_xlfn.XLOOKUP(A310,$A$2:$A$2336,'Customer Names'!$D$2:$D$2336,"NOT FOUND")</f>
        <v>Michele</v>
      </c>
      <c r="D310" t="str">
        <f>_xlfn.XLOOKUP(A310,$A$2:$A$2336,'Customer Names'!$E$2:$E$2336,"NOT FOUND")</f>
        <v>Gonzalez</v>
      </c>
      <c r="E310" cm="1">
        <f t="array" ref="E310">_xlfn.XLOOKUP(A310,$A$2:$A$2336,Table2[BMI],"NOT FOUND")</f>
        <v>18.63</v>
      </c>
      <c r="F310" cm="1">
        <f t="array" ref="F310">_xlfn.XLOOKUP(A310,$A$2:$A$2336,Table2[HBA1C],"NOT FOUND")</f>
        <v>9.81</v>
      </c>
      <c r="G310" t="str" cm="1">
        <f t="array" ref="G310">_xlfn.XLOOKUP(A310,$A$2:$A$2336,Table2[Heart Issues],"NOT FOUND")</f>
        <v>yes</v>
      </c>
      <c r="H310" t="str" cm="1">
        <f t="array" ref="H310">_xlfn.XLOOKUP(A310,$A$2:$A$2336,Table2[Any Transplants],"NOT FOUND")</f>
        <v>No</v>
      </c>
      <c r="I310" t="str" cm="1">
        <f t="array" ref="I310">_xlfn.XLOOKUP(A310,$A$2:$A$2336,Table2[Cancer history],"NOT FOUND")</f>
        <v>No</v>
      </c>
      <c r="J310" t="str">
        <f>_xlfn.XLOOKUP(A310,Table3[customer_no],Table3[month],"NOT FOUND")</f>
        <v>Nov</v>
      </c>
      <c r="K310" s="7">
        <f>_xlfn.XLOOKUP(A310,Table3[customer_no],Table3[year_average],"NOT FOUND")</f>
        <v>1970</v>
      </c>
      <c r="L310" cm="1">
        <f t="array" ref="L310">_xlfn.XLOOKUP(A310,Table3[customer_no],'Hospitalisation Details'!$D$2:$D$2344,"NOT FOUND")</f>
        <v>11</v>
      </c>
      <c r="M310" s="33">
        <f>_xlfn.XLOOKUP(A310,Table3[customer_no],Table3[dd/mm/yy],"NOT FOUND")</f>
        <v>25883</v>
      </c>
      <c r="N310">
        <f>_xlfn.XLOOKUP(A310,Table3[customer_no],Table3[age],"NOT FOUND")</f>
        <v>52</v>
      </c>
      <c r="O310" cm="1">
        <f t="array" ref="O310">_xlfn.XLOOKUP(A310,Table3[customer_no],'Hospitalisation Details'!$E$2:$E$2344,"NOT FOUND")</f>
        <v>0</v>
      </c>
      <c r="P310" t="str">
        <f>_xlfn.XLOOKUP(A310,Table3[customer_no],Table3[hsplt_handled],"NOT FOUND")</f>
        <v>tier - 2</v>
      </c>
      <c r="Q310" t="str">
        <f>_xlfn.XLOOKUP(A310,Table3[customer_no],Table3[city_handled],"NOT FOUND")</f>
        <v>tier - 3</v>
      </c>
      <c r="R310" t="str">
        <f>_xlfn.XLOOKUP(A310,Table3[customer_no],Table3[state_id],"NOT FOUND")</f>
        <v>R1011</v>
      </c>
      <c r="S310" s="34" cm="1">
        <f t="array" ref="S310">_xlfn.XLOOKUP(A310,Table3[customer_no],'Hospitalisation Details'!$F$2:$F$2344,"NOT FOUND")</f>
        <v>30625.65</v>
      </c>
      <c r="T310" t="str">
        <f>_xlfn.XLOOKUP(A310,Table2[Customer ID],Table2[BMI_category],"NOT FOUND")</f>
        <v>Normal Weight</v>
      </c>
      <c r="U310" s="7">
        <f>_xlfn.XLOOKUP(A310,Table2[Customer ID],Table2[no of surgery],"NOT FOUND")</f>
        <v>2</v>
      </c>
      <c r="V310" t="str">
        <f>_xlfn.XLOOKUP(A310,Table2[Customer ID],Table2[smoker_missing],"NOT FOUND")</f>
        <v>yes</v>
      </c>
      <c r="W310" t="str">
        <f t="shared" si="4"/>
        <v>Diabetes</v>
      </c>
      <c r="X310" s="37">
        <f>SUM(Table5[[#This Row],[Title]:[Diabetes Level]])</f>
        <v>58572.09</v>
      </c>
    </row>
    <row r="311" spans="1:24" x14ac:dyDescent="0.25">
      <c r="A311" t="s">
        <v>2062</v>
      </c>
      <c r="B311" t="str">
        <f>VLOOKUP(A311,'Customer Names'!$A$2:$E$2336,3,FALSE)</f>
        <v>Ms.</v>
      </c>
      <c r="C311" t="str">
        <f>_xlfn.XLOOKUP(A311,$A$2:$A$2336,'Customer Names'!$D$2:$D$2336,"NOT FOUND")</f>
        <v>Nikki</v>
      </c>
      <c r="D311" t="str">
        <f>_xlfn.XLOOKUP(A311,$A$2:$A$2336,'Customer Names'!$E$2:$E$2336,"NOT FOUND")</f>
        <v>Difani</v>
      </c>
      <c r="E311" cm="1">
        <f t="array" ref="E311">_xlfn.XLOOKUP(A311,$A$2:$A$2336,Table2[BMI],"NOT FOUND")</f>
        <v>26.26</v>
      </c>
      <c r="F311" cm="1">
        <f t="array" ref="F311">_xlfn.XLOOKUP(A311,$A$2:$A$2336,Table2[HBA1C],"NOT FOUND")</f>
        <v>11.8</v>
      </c>
      <c r="G311" t="str" cm="1">
        <f t="array" ref="G311">_xlfn.XLOOKUP(A311,$A$2:$A$2336,Table2[Heart Issues],"NOT FOUND")</f>
        <v>yes</v>
      </c>
      <c r="H311" t="str" cm="1">
        <f t="array" ref="H311">_xlfn.XLOOKUP(A311,$A$2:$A$2336,Table2[Any Transplants],"NOT FOUND")</f>
        <v>No</v>
      </c>
      <c r="I311" t="str" cm="1">
        <f t="array" ref="I311">_xlfn.XLOOKUP(A311,$A$2:$A$2336,Table2[Cancer history],"NOT FOUND")</f>
        <v>No</v>
      </c>
      <c r="J311" t="str">
        <f>_xlfn.XLOOKUP(A311,Table3[customer_no],Table3[month],"NOT FOUND")</f>
        <v>Aug</v>
      </c>
      <c r="K311" s="7">
        <f>_xlfn.XLOOKUP(A311,Table3[customer_no],Table3[year_average],"NOT FOUND")</f>
        <v>1986</v>
      </c>
      <c r="L311" cm="1">
        <f t="array" ref="L311">_xlfn.XLOOKUP(A311,Table3[customer_no],'Hospitalisation Details'!$D$2:$D$2344,"NOT FOUND")</f>
        <v>10</v>
      </c>
      <c r="M311" s="33">
        <f>_xlfn.XLOOKUP(A311,Table3[customer_no],Table3[dd/mm/yy],"NOT FOUND")</f>
        <v>31634</v>
      </c>
      <c r="N311">
        <f>_xlfn.XLOOKUP(A311,Table3[customer_no],Table3[age],"NOT FOUND")</f>
        <v>36</v>
      </c>
      <c r="O311" cm="1">
        <f t="array" ref="O311">_xlfn.XLOOKUP(A311,Table3[customer_no],'Hospitalisation Details'!$E$2:$E$2344,"NOT FOUND")</f>
        <v>3</v>
      </c>
      <c r="P311" t="str">
        <f>_xlfn.XLOOKUP(A311,Table3[customer_no],Table3[hsplt_handled],"NOT FOUND")</f>
        <v>tier - 2</v>
      </c>
      <c r="Q311" t="str">
        <f>_xlfn.XLOOKUP(A311,Table3[customer_no],Table3[city_handled],"NOT FOUND")</f>
        <v>tier - 1</v>
      </c>
      <c r="R311" t="str">
        <f>_xlfn.XLOOKUP(A311,Table3[customer_no],Table3[state_id],"NOT FOUND")</f>
        <v>R1011</v>
      </c>
      <c r="S311" s="34" cm="1">
        <f t="array" ref="S311">_xlfn.XLOOKUP(A311,Table3[customer_no],'Hospitalisation Details'!$F$2:$F$2344,"NOT FOUND")</f>
        <v>30530.5</v>
      </c>
      <c r="T311" t="str">
        <f>_xlfn.XLOOKUP(A311,Table2[Customer ID],Table2[BMI_category],"NOT FOUND")</f>
        <v>Overweight</v>
      </c>
      <c r="U311" s="7">
        <f>_xlfn.XLOOKUP(A311,Table2[Customer ID],Table2[no of surgery],"NOT FOUND")</f>
        <v>1</v>
      </c>
      <c r="V311" t="str">
        <f>_xlfn.XLOOKUP(A311,Table2[Customer ID],Table2[smoker_missing],"NOT FOUND")</f>
        <v>yes</v>
      </c>
      <c r="W311" t="str">
        <f t="shared" si="4"/>
        <v>Diabetes</v>
      </c>
      <c r="X311" s="37">
        <f>SUM(Table5[[#This Row],[Title]:[Diabetes Level]])</f>
        <v>64238.559999999998</v>
      </c>
    </row>
    <row r="312" spans="1:24" x14ac:dyDescent="0.25">
      <c r="A312" t="s">
        <v>2061</v>
      </c>
      <c r="B312" t="str">
        <f>VLOOKUP(A312,'Customer Names'!$A$2:$E$2336,3,FALSE)</f>
        <v>Mr.</v>
      </c>
      <c r="C312" t="str">
        <f>_xlfn.XLOOKUP(A312,$A$2:$A$2336,'Customer Names'!$D$2:$D$2336,"NOT FOUND")</f>
        <v>Philip J.</v>
      </c>
      <c r="D312" t="str">
        <f>_xlfn.XLOOKUP(A312,$A$2:$A$2336,'Customer Names'!$E$2:$E$2336,"NOT FOUND")</f>
        <v>Turner</v>
      </c>
      <c r="E312" cm="1">
        <f t="array" ref="E312">_xlfn.XLOOKUP(A312,$A$2:$A$2336,Table2[BMI],"NOT FOUND")</f>
        <v>22.37</v>
      </c>
      <c r="F312" cm="1">
        <f t="array" ref="F312">_xlfn.XLOOKUP(A312,$A$2:$A$2336,Table2[HBA1C],"NOT FOUND")</f>
        <v>5.86</v>
      </c>
      <c r="G312" t="str" cm="1">
        <f t="array" ref="G312">_xlfn.XLOOKUP(A312,$A$2:$A$2336,Table2[Heart Issues],"NOT FOUND")</f>
        <v>yes</v>
      </c>
      <c r="H312" t="str" cm="1">
        <f t="array" ref="H312">_xlfn.XLOOKUP(A312,$A$2:$A$2336,Table2[Any Transplants],"NOT FOUND")</f>
        <v>No</v>
      </c>
      <c r="I312" t="str" cm="1">
        <f t="array" ref="I312">_xlfn.XLOOKUP(A312,$A$2:$A$2336,Table2[Cancer history],"NOT FOUND")</f>
        <v>Yes</v>
      </c>
      <c r="J312" t="str">
        <f>_xlfn.XLOOKUP(A312,Table3[customer_no],Table3[month],"NOT FOUND")</f>
        <v>Sep</v>
      </c>
      <c r="K312" s="7">
        <f>_xlfn.XLOOKUP(A312,Table3[customer_no],Table3[year_average],"NOT FOUND")</f>
        <v>1983</v>
      </c>
      <c r="L312" cm="1">
        <f t="array" ref="L312">_xlfn.XLOOKUP(A312,Table3[customer_no],'Hospitalisation Details'!$D$2:$D$2344,"NOT FOUND")</f>
        <v>3</v>
      </c>
      <c r="M312" s="33">
        <f>_xlfn.XLOOKUP(A312,Table3[customer_no],Table3[dd/mm/yy],"NOT FOUND")</f>
        <v>30562</v>
      </c>
      <c r="N312">
        <f>_xlfn.XLOOKUP(A312,Table3[customer_no],Table3[age],"NOT FOUND")</f>
        <v>39</v>
      </c>
      <c r="O312" cm="1">
        <f t="array" ref="O312">_xlfn.XLOOKUP(A312,Table3[customer_no],'Hospitalisation Details'!$E$2:$E$2344,"NOT FOUND")</f>
        <v>3</v>
      </c>
      <c r="P312" t="str">
        <f>_xlfn.XLOOKUP(A312,Table3[customer_no],Table3[hsplt_handled],"NOT FOUND")</f>
        <v>tier - 2</v>
      </c>
      <c r="Q312" t="str">
        <f>_xlfn.XLOOKUP(A312,Table3[customer_no],Table3[city_handled],"NOT FOUND")</f>
        <v>tier - 1</v>
      </c>
      <c r="R312" t="str">
        <f>_xlfn.XLOOKUP(A312,Table3[customer_no],Table3[state_id],"NOT FOUND")</f>
        <v>R1012</v>
      </c>
      <c r="S312" s="34" cm="1">
        <f t="array" ref="S312">_xlfn.XLOOKUP(A312,Table3[customer_no],'Hospitalisation Details'!$F$2:$F$2344,"NOT FOUND")</f>
        <v>30457.37</v>
      </c>
      <c r="T312" t="str">
        <f>_xlfn.XLOOKUP(A312,Table2[Customer ID],Table2[BMI_category],"NOT FOUND")</f>
        <v>Normal Weight</v>
      </c>
      <c r="U312" s="7">
        <f>_xlfn.XLOOKUP(A312,Table2[Customer ID],Table2[no of surgery],"NOT FOUND")</f>
        <v>1</v>
      </c>
      <c r="V312" t="str">
        <f>_xlfn.XLOOKUP(A312,Table2[Customer ID],Table2[smoker_missing],"NOT FOUND")</f>
        <v>yes</v>
      </c>
      <c r="W312" t="str">
        <f t="shared" si="4"/>
        <v>Prediabetes</v>
      </c>
      <c r="X312" s="37">
        <f>SUM(Table5[[#This Row],[Title]:[Diabetes Level]])</f>
        <v>63076.6</v>
      </c>
    </row>
    <row r="313" spans="1:24" x14ac:dyDescent="0.25">
      <c r="A313" t="s">
        <v>2060</v>
      </c>
      <c r="B313" t="str">
        <f>VLOOKUP(A313,'Customer Names'!$A$2:$E$2336,3,FALSE)</f>
        <v>Mr.</v>
      </c>
      <c r="C313" t="str">
        <f>_xlfn.XLOOKUP(A313,$A$2:$A$2336,'Customer Names'!$D$2:$D$2336,"NOT FOUND")</f>
        <v>Bryan L</v>
      </c>
      <c r="D313" t="str">
        <f>_xlfn.XLOOKUP(A313,$A$2:$A$2336,'Customer Names'!$E$2:$E$2336,"NOT FOUND")</f>
        <v>Widmann</v>
      </c>
      <c r="E313" cm="1">
        <f t="array" ref="E313">_xlfn.XLOOKUP(A313,$A$2:$A$2336,Table2[BMI],"NOT FOUND")</f>
        <v>39.619999999999997</v>
      </c>
      <c r="F313" cm="1">
        <f t="array" ref="F313">_xlfn.XLOOKUP(A313,$A$2:$A$2336,Table2[HBA1C],"NOT FOUND")</f>
        <v>4.28</v>
      </c>
      <c r="G313" t="str" cm="1">
        <f t="array" ref="G313">_xlfn.XLOOKUP(A313,$A$2:$A$2336,Table2[Heart Issues],"NOT FOUND")</f>
        <v>No</v>
      </c>
      <c r="H313" t="str" cm="1">
        <f t="array" ref="H313">_xlfn.XLOOKUP(A313,$A$2:$A$2336,Table2[Any Transplants],"NOT FOUND")</f>
        <v>No</v>
      </c>
      <c r="I313" t="str" cm="1">
        <f t="array" ref="I313">_xlfn.XLOOKUP(A313,$A$2:$A$2336,Table2[Cancer history],"NOT FOUND")</f>
        <v>No</v>
      </c>
      <c r="J313" t="str">
        <f>_xlfn.XLOOKUP(A313,Table3[customer_no],Table3[month],"NOT FOUND")</f>
        <v>Oct</v>
      </c>
      <c r="K313" s="7">
        <f>_xlfn.XLOOKUP(A313,Table3[customer_no],Table3[year_average],"NOT FOUND")</f>
        <v>1998</v>
      </c>
      <c r="L313" cm="1">
        <f t="array" ref="L313">_xlfn.XLOOKUP(A313,Table3[customer_no],'Hospitalisation Details'!$D$2:$D$2344,"NOT FOUND")</f>
        <v>28</v>
      </c>
      <c r="M313" s="33">
        <f>_xlfn.XLOOKUP(A313,Table3[customer_no],Table3[dd/mm/yy],"NOT FOUND")</f>
        <v>36096</v>
      </c>
      <c r="N313">
        <f>_xlfn.XLOOKUP(A313,Table3[customer_no],Table3[age],"NOT FOUND")</f>
        <v>24</v>
      </c>
      <c r="O313" cm="1">
        <f t="array" ref="O313">_xlfn.XLOOKUP(A313,Table3[customer_no],'Hospitalisation Details'!$E$2:$E$2344,"NOT FOUND")</f>
        <v>0</v>
      </c>
      <c r="P313" t="str">
        <f>_xlfn.XLOOKUP(A313,Table3[customer_no],Table3[hsplt_handled],"NOT FOUND")</f>
        <v>tier - 2</v>
      </c>
      <c r="Q313" t="str">
        <f>_xlfn.XLOOKUP(A313,Table3[customer_no],Table3[city_handled],"NOT FOUND")</f>
        <v>tier - 3</v>
      </c>
      <c r="R313" t="str">
        <f>_xlfn.XLOOKUP(A313,Table3[customer_no],Table3[state_id],"NOT FOUND")</f>
        <v>R1011</v>
      </c>
      <c r="S313" s="34" cm="1">
        <f t="array" ref="S313">_xlfn.XLOOKUP(A313,Table3[customer_no],'Hospitalisation Details'!$F$2:$F$2344,"NOT FOUND")</f>
        <v>30422.03</v>
      </c>
      <c r="T313" t="str">
        <f>_xlfn.XLOOKUP(A313,Table2[Customer ID],Table2[BMI_category],"NOT FOUND")</f>
        <v>Obesity</v>
      </c>
      <c r="U313" s="7">
        <f>_xlfn.XLOOKUP(A313,Table2[Customer ID],Table2[no of surgery],"NOT FOUND")</f>
        <v>1</v>
      </c>
      <c r="V313" t="str">
        <f>_xlfn.XLOOKUP(A313,Table2[Customer ID],Table2[smoker_missing],"NOT FOUND")</f>
        <v>yes</v>
      </c>
      <c r="W313" t="str">
        <f t="shared" si="4"/>
        <v>Normal</v>
      </c>
      <c r="X313" s="37">
        <f>SUM(Table5[[#This Row],[Title]:[Diabetes Level]])</f>
        <v>68612.929999999993</v>
      </c>
    </row>
    <row r="314" spans="1:24" x14ac:dyDescent="0.25">
      <c r="A314" t="s">
        <v>2059</v>
      </c>
      <c r="B314" t="str">
        <f>VLOOKUP(A314,'Customer Names'!$A$2:$E$2336,3,FALSE)</f>
        <v>Mr.</v>
      </c>
      <c r="C314" t="str">
        <f>_xlfn.XLOOKUP(A314,$A$2:$A$2336,'Customer Names'!$D$2:$D$2336,"NOT FOUND")</f>
        <v>Timothy F</v>
      </c>
      <c r="D314" t="str">
        <f>_xlfn.XLOOKUP(A314,$A$2:$A$2336,'Customer Names'!$E$2:$E$2336,"NOT FOUND")</f>
        <v>Tunney</v>
      </c>
      <c r="E314" cm="1">
        <f t="array" ref="E314">_xlfn.XLOOKUP(A314,$A$2:$A$2336,Table2[BMI],"NOT FOUND")</f>
        <v>18.329999999999998</v>
      </c>
      <c r="F314" cm="1">
        <f t="array" ref="F314">_xlfn.XLOOKUP(A314,$A$2:$A$2336,Table2[HBA1C],"NOT FOUND")</f>
        <v>4.16</v>
      </c>
      <c r="G314" t="str" cm="1">
        <f t="array" ref="G314">_xlfn.XLOOKUP(A314,$A$2:$A$2336,Table2[Heart Issues],"NOT FOUND")</f>
        <v>yes</v>
      </c>
      <c r="H314" t="str" cm="1">
        <f t="array" ref="H314">_xlfn.XLOOKUP(A314,$A$2:$A$2336,Table2[Any Transplants],"NOT FOUND")</f>
        <v>No</v>
      </c>
      <c r="I314" t="str" cm="1">
        <f t="array" ref="I314">_xlfn.XLOOKUP(A314,$A$2:$A$2336,Table2[Cancer history],"NOT FOUND")</f>
        <v>No</v>
      </c>
      <c r="J314" t="str">
        <f>_xlfn.XLOOKUP(A314,Table3[customer_no],Table3[month],"NOT FOUND")</f>
        <v>Sep</v>
      </c>
      <c r="K314" s="7">
        <f>_xlfn.XLOOKUP(A314,Table3[customer_no],Table3[year_average],"NOT FOUND")</f>
        <v>1976</v>
      </c>
      <c r="L314" cm="1">
        <f t="array" ref="L314">_xlfn.XLOOKUP(A314,Table3[customer_no],'Hospitalisation Details'!$D$2:$D$2344,"NOT FOUND")</f>
        <v>3</v>
      </c>
      <c r="M314" s="33">
        <f>_xlfn.XLOOKUP(A314,Table3[customer_no],Table3[dd/mm/yy],"NOT FOUND")</f>
        <v>28006</v>
      </c>
      <c r="N314">
        <f>_xlfn.XLOOKUP(A314,Table3[customer_no],Table3[age],"NOT FOUND")</f>
        <v>46</v>
      </c>
      <c r="O314" cm="1">
        <f t="array" ref="O314">_xlfn.XLOOKUP(A314,Table3[customer_no],'Hospitalisation Details'!$E$2:$E$2344,"NOT FOUND")</f>
        <v>2</v>
      </c>
      <c r="P314" t="str">
        <f>_xlfn.XLOOKUP(A314,Table3[customer_no],Table3[hsplt_handled],"NOT FOUND")</f>
        <v>tier - 2</v>
      </c>
      <c r="Q314" t="str">
        <f>_xlfn.XLOOKUP(A314,Table3[customer_no],Table3[city_handled],"NOT FOUND")</f>
        <v>tier - 3</v>
      </c>
      <c r="R314" t="str">
        <f>_xlfn.XLOOKUP(A314,Table3[customer_no],Table3[state_id],"NOT FOUND")</f>
        <v>R1012</v>
      </c>
      <c r="S314" s="34" cm="1">
        <f t="array" ref="S314">_xlfn.XLOOKUP(A314,Table3[customer_no],'Hospitalisation Details'!$F$2:$F$2344,"NOT FOUND")</f>
        <v>30409.53</v>
      </c>
      <c r="T314" t="str">
        <f>_xlfn.XLOOKUP(A314,Table2[Customer ID],Table2[BMI_category],"NOT FOUND")</f>
        <v>Underweight</v>
      </c>
      <c r="U314" s="7">
        <f>_xlfn.XLOOKUP(A314,Table2[Customer ID],Table2[no of surgery],"NOT FOUND")</f>
        <v>0</v>
      </c>
      <c r="V314" t="str">
        <f>_xlfn.XLOOKUP(A314,Table2[Customer ID],Table2[smoker_missing],"NOT FOUND")</f>
        <v>yes</v>
      </c>
      <c r="W314" t="str">
        <f t="shared" si="4"/>
        <v>Normal</v>
      </c>
      <c r="X314" s="37">
        <f>SUM(Table5[[#This Row],[Title]:[Diabetes Level]])</f>
        <v>60465.020000000004</v>
      </c>
    </row>
    <row r="315" spans="1:24" x14ac:dyDescent="0.25">
      <c r="A315" t="s">
        <v>2058</v>
      </c>
      <c r="B315" t="str">
        <f>VLOOKUP(A315,'Customer Names'!$A$2:$E$2336,3,FALSE)</f>
        <v>Ms.</v>
      </c>
      <c r="C315" t="str">
        <f>_xlfn.XLOOKUP(A315,$A$2:$A$2336,'Customer Names'!$D$2:$D$2336,"NOT FOUND")</f>
        <v>Angielyn M</v>
      </c>
      <c r="D315" t="str">
        <f>_xlfn.XLOOKUP(A315,$A$2:$A$2336,'Customer Names'!$E$2:$E$2336,"NOT FOUND")</f>
        <v>San Juan</v>
      </c>
      <c r="E315" cm="1">
        <f t="array" ref="E315">_xlfn.XLOOKUP(A315,$A$2:$A$2336,Table2[BMI],"NOT FOUND")</f>
        <v>17.11</v>
      </c>
      <c r="F315" cm="1">
        <f t="array" ref="F315">_xlfn.XLOOKUP(A315,$A$2:$A$2336,Table2[HBA1C],"NOT FOUND")</f>
        <v>4.9800000000000004</v>
      </c>
      <c r="G315" t="str" cm="1">
        <f t="array" ref="G315">_xlfn.XLOOKUP(A315,$A$2:$A$2336,Table2[Heart Issues],"NOT FOUND")</f>
        <v>yes</v>
      </c>
      <c r="H315" t="str" cm="1">
        <f t="array" ref="H315">_xlfn.XLOOKUP(A315,$A$2:$A$2336,Table2[Any Transplants],"NOT FOUND")</f>
        <v>No</v>
      </c>
      <c r="I315" t="str" cm="1">
        <f t="array" ref="I315">_xlfn.XLOOKUP(A315,$A$2:$A$2336,Table2[Cancer history],"NOT FOUND")</f>
        <v>Yes</v>
      </c>
      <c r="J315" t="str">
        <f>_xlfn.XLOOKUP(A315,Table3[customer_no],Table3[month],"NOT FOUND")</f>
        <v>Jul</v>
      </c>
      <c r="K315" s="7">
        <f>_xlfn.XLOOKUP(A315,Table3[customer_no],Table3[year_average],"NOT FOUND")</f>
        <v>1969</v>
      </c>
      <c r="L315" cm="1">
        <f t="array" ref="L315">_xlfn.XLOOKUP(A315,Table3[customer_no],'Hospitalisation Details'!$D$2:$D$2344,"NOT FOUND")</f>
        <v>30</v>
      </c>
      <c r="M315" s="33">
        <f>_xlfn.XLOOKUP(A315,Table3[customer_no],Table3[dd/mm/yy],"NOT FOUND")</f>
        <v>25414</v>
      </c>
      <c r="N315">
        <f>_xlfn.XLOOKUP(A315,Table3[customer_no],Table3[age],"NOT FOUND")</f>
        <v>53</v>
      </c>
      <c r="O315" cm="1">
        <f t="array" ref="O315">_xlfn.XLOOKUP(A315,Table3[customer_no],'Hospitalisation Details'!$E$2:$E$2344,"NOT FOUND")</f>
        <v>0</v>
      </c>
      <c r="P315" t="str">
        <f>_xlfn.XLOOKUP(A315,Table3[customer_no],Table3[hsplt_handled],"NOT FOUND")</f>
        <v>tier - 2</v>
      </c>
      <c r="Q315" t="str">
        <f>_xlfn.XLOOKUP(A315,Table3[customer_no],Table3[city_handled],"NOT FOUND")</f>
        <v>tier - 2</v>
      </c>
      <c r="R315" t="str">
        <f>_xlfn.XLOOKUP(A315,Table3[customer_no],Table3[state_id],"NOT FOUND")</f>
        <v>R1011</v>
      </c>
      <c r="S315" s="34" cm="1">
        <f t="array" ref="S315">_xlfn.XLOOKUP(A315,Table3[customer_no],'Hospitalisation Details'!$F$2:$F$2344,"NOT FOUND")</f>
        <v>30366.93</v>
      </c>
      <c r="T315" t="str">
        <f>_xlfn.XLOOKUP(A315,Table2[Customer ID],Table2[BMI_category],"NOT FOUND")</f>
        <v>Underweight</v>
      </c>
      <c r="U315" s="7">
        <f>_xlfn.XLOOKUP(A315,Table2[Customer ID],Table2[no of surgery],"NOT FOUND")</f>
        <v>1</v>
      </c>
      <c r="V315" t="str">
        <f>_xlfn.XLOOKUP(A315,Table2[Customer ID],Table2[smoker_missing],"NOT FOUND")</f>
        <v>yes</v>
      </c>
      <c r="W315" t="str">
        <f t="shared" si="4"/>
        <v>Normal</v>
      </c>
      <c r="X315" s="37">
        <f>SUM(Table5[[#This Row],[Title]:[Diabetes Level]])</f>
        <v>57856.020000000004</v>
      </c>
    </row>
    <row r="316" spans="1:24" x14ac:dyDescent="0.25">
      <c r="A316" t="s">
        <v>2057</v>
      </c>
      <c r="B316" t="str">
        <f>VLOOKUP(A316,'Customer Names'!$A$2:$E$2336,3,FALSE)</f>
        <v>Ms.</v>
      </c>
      <c r="C316" t="str">
        <f>_xlfn.XLOOKUP(A316,$A$2:$A$2336,'Customer Names'!$D$2:$D$2336,"NOT FOUND")</f>
        <v>Jeanie M.</v>
      </c>
      <c r="D316" t="str">
        <f>_xlfn.XLOOKUP(A316,$A$2:$A$2336,'Customer Names'!$E$2:$E$2336,"NOT FOUND")</f>
        <v>Croll</v>
      </c>
      <c r="E316" cm="1">
        <f t="array" ref="E316">_xlfn.XLOOKUP(A316,$A$2:$A$2336,Table2[BMI],"NOT FOUND")</f>
        <v>43.5</v>
      </c>
      <c r="F316" cm="1">
        <f t="array" ref="F316">_xlfn.XLOOKUP(A316,$A$2:$A$2336,Table2[HBA1C],"NOT FOUND")</f>
        <v>6.38</v>
      </c>
      <c r="G316" t="str" cm="1">
        <f t="array" ref="G316">_xlfn.XLOOKUP(A316,$A$2:$A$2336,Table2[Heart Issues],"NOT FOUND")</f>
        <v>No</v>
      </c>
      <c r="H316" t="str" cm="1">
        <f t="array" ref="H316">_xlfn.XLOOKUP(A316,$A$2:$A$2336,Table2[Any Transplants],"NOT FOUND")</f>
        <v>yes</v>
      </c>
      <c r="I316" t="str" cm="1">
        <f t="array" ref="I316">_xlfn.XLOOKUP(A316,$A$2:$A$2336,Table2[Cancer history],"NOT FOUND")</f>
        <v>No</v>
      </c>
      <c r="J316" t="str">
        <f>_xlfn.XLOOKUP(A316,Table3[customer_no],Table3[month],"NOT FOUND")</f>
        <v>Jun</v>
      </c>
      <c r="K316" s="7">
        <f>_xlfn.XLOOKUP(A316,Table3[customer_no],Table3[year_average],"NOT FOUND")</f>
        <v>2004</v>
      </c>
      <c r="L316" cm="1">
        <f t="array" ref="L316">_xlfn.XLOOKUP(A316,Table3[customer_no],'Hospitalisation Details'!$D$2:$D$2344,"NOT FOUND")</f>
        <v>1</v>
      </c>
      <c r="M316" s="33">
        <f>_xlfn.XLOOKUP(A316,Table3[customer_no],Table3[dd/mm/yy],"NOT FOUND")</f>
        <v>38139</v>
      </c>
      <c r="N316">
        <f>_xlfn.XLOOKUP(A316,Table3[customer_no],Table3[age],"NOT FOUND")</f>
        <v>19</v>
      </c>
      <c r="O316" cm="1">
        <f t="array" ref="O316">_xlfn.XLOOKUP(A316,Table3[customer_no],'Hospitalisation Details'!$E$2:$E$2344,"NOT FOUND")</f>
        <v>0</v>
      </c>
      <c r="P316" t="str">
        <f>_xlfn.XLOOKUP(A316,Table3[customer_no],Table3[hsplt_handled],"NOT FOUND")</f>
        <v>tier - 2</v>
      </c>
      <c r="Q316" t="str">
        <f>_xlfn.XLOOKUP(A316,Table3[customer_no],Table3[city_handled],"NOT FOUND")</f>
        <v>tier - 2</v>
      </c>
      <c r="R316" t="str">
        <f>_xlfn.XLOOKUP(A316,Table3[customer_no],Table3[state_id],"NOT FOUND")</f>
        <v>R1011</v>
      </c>
      <c r="S316" s="34" cm="1">
        <f t="array" ref="S316">_xlfn.XLOOKUP(A316,Table3[customer_no],'Hospitalisation Details'!$F$2:$F$2344,"NOT FOUND")</f>
        <v>30328.27</v>
      </c>
      <c r="T316" t="str">
        <f>_xlfn.XLOOKUP(A316,Table2[Customer ID],Table2[BMI_category],"NOT FOUND")</f>
        <v>Obesity</v>
      </c>
      <c r="U316" s="7">
        <f>_xlfn.XLOOKUP(A316,Table2[Customer ID],Table2[no of surgery],"NOT FOUND")</f>
        <v>1</v>
      </c>
      <c r="V316" t="str">
        <f>_xlfn.XLOOKUP(A316,Table2[Customer ID],Table2[smoker_missing],"NOT FOUND")</f>
        <v>yes</v>
      </c>
      <c r="W316" t="str">
        <f t="shared" si="4"/>
        <v>Prediabetes</v>
      </c>
      <c r="X316" s="37">
        <f>SUM(Table5[[#This Row],[Title]:[Diabetes Level]])</f>
        <v>70542.149999999994</v>
      </c>
    </row>
    <row r="317" spans="1:24" x14ac:dyDescent="0.25">
      <c r="A317" t="s">
        <v>2056</v>
      </c>
      <c r="B317" t="str">
        <f>VLOOKUP(A317,'Customer Names'!$A$2:$E$2336,3,FALSE)</f>
        <v>Mr.</v>
      </c>
      <c r="C317" t="str">
        <f>_xlfn.XLOOKUP(A317,$A$2:$A$2336,'Customer Names'!$D$2:$D$2336,"NOT FOUND")</f>
        <v>Greg</v>
      </c>
      <c r="D317" t="str">
        <f>_xlfn.XLOOKUP(A317,$A$2:$A$2336,'Customer Names'!$E$2:$E$2336,"NOT FOUND")</f>
        <v>Rolfes</v>
      </c>
      <c r="E317" cm="1">
        <f t="array" ref="E317">_xlfn.XLOOKUP(A317,$A$2:$A$2336,Table2[BMI],"NOT FOUND")</f>
        <v>25.364999999999998</v>
      </c>
      <c r="F317" cm="1">
        <f t="array" ref="F317">_xlfn.XLOOKUP(A317,$A$2:$A$2336,Table2[HBA1C],"NOT FOUND")</f>
        <v>5.19</v>
      </c>
      <c r="G317" t="str" cm="1">
        <f t="array" ref="G317">_xlfn.XLOOKUP(A317,$A$2:$A$2336,Table2[Heart Issues],"NOT FOUND")</f>
        <v>No</v>
      </c>
      <c r="H317" t="str" cm="1">
        <f t="array" ref="H317">_xlfn.XLOOKUP(A317,$A$2:$A$2336,Table2[Any Transplants],"NOT FOUND")</f>
        <v>No</v>
      </c>
      <c r="I317" t="str" cm="1">
        <f t="array" ref="I317">_xlfn.XLOOKUP(A317,$A$2:$A$2336,Table2[Cancer history],"NOT FOUND")</f>
        <v>No</v>
      </c>
      <c r="J317" t="str">
        <f>_xlfn.XLOOKUP(A317,Table3[customer_no],Table3[month],"NOT FOUND")</f>
        <v>Jul</v>
      </c>
      <c r="K317" s="7">
        <f>_xlfn.XLOOKUP(A317,Table3[customer_no],Table3[year_average],"NOT FOUND")</f>
        <v>1972</v>
      </c>
      <c r="L317" cm="1">
        <f t="array" ref="L317">_xlfn.XLOOKUP(A317,Table3[customer_no],'Hospitalisation Details'!$D$2:$D$2344,"NOT FOUND")</f>
        <v>24</v>
      </c>
      <c r="M317" s="33">
        <f>_xlfn.XLOOKUP(A317,Table3[customer_no],Table3[dd/mm/yy],"NOT FOUND")</f>
        <v>26504</v>
      </c>
      <c r="N317">
        <f>_xlfn.XLOOKUP(A317,Table3[customer_no],Table3[age],"NOT FOUND")</f>
        <v>50</v>
      </c>
      <c r="O317" cm="1">
        <f t="array" ref="O317">_xlfn.XLOOKUP(A317,Table3[customer_no],'Hospitalisation Details'!$E$2:$E$2344,"NOT FOUND")</f>
        <v>2</v>
      </c>
      <c r="P317" t="str">
        <f>_xlfn.XLOOKUP(A317,Table3[customer_no],Table3[hsplt_handled],"NOT FOUND")</f>
        <v>tier - 1</v>
      </c>
      <c r="Q317" t="str">
        <f>_xlfn.XLOOKUP(A317,Table3[customer_no],Table3[city_handled],"NOT FOUND")</f>
        <v>tier - 1</v>
      </c>
      <c r="R317" t="str">
        <f>_xlfn.XLOOKUP(A317,Table3[customer_no],Table3[state_id],"NOT FOUND")</f>
        <v>R1012</v>
      </c>
      <c r="S317" s="34" cm="1">
        <f t="array" ref="S317">_xlfn.XLOOKUP(A317,Table3[customer_no],'Hospitalisation Details'!$F$2:$F$2344,"NOT FOUND")</f>
        <v>30284.639999999999</v>
      </c>
      <c r="T317" t="str">
        <f>_xlfn.XLOOKUP(A317,Table2[Customer ID],Table2[BMI_category],"NOT FOUND")</f>
        <v>Overweight</v>
      </c>
      <c r="U317" s="7">
        <f>_xlfn.XLOOKUP(A317,Table2[Customer ID],Table2[no of surgery],"NOT FOUND")</f>
        <v>2</v>
      </c>
      <c r="V317" t="str">
        <f>_xlfn.XLOOKUP(A317,Table2[Customer ID],Table2[smoker_missing],"NOT FOUND")</f>
        <v>No</v>
      </c>
      <c r="W317" t="str">
        <f t="shared" si="4"/>
        <v>Normal</v>
      </c>
      <c r="X317" s="37">
        <f>SUM(Table5[[#This Row],[Title]:[Diabetes Level]])</f>
        <v>58869.195</v>
      </c>
    </row>
    <row r="318" spans="1:24" x14ac:dyDescent="0.25">
      <c r="A318" t="s">
        <v>2055</v>
      </c>
      <c r="B318" t="str">
        <f>VLOOKUP(A318,'Customer Names'!$A$2:$E$2336,3,FALSE)</f>
        <v>Mr.</v>
      </c>
      <c r="C318" t="str">
        <f>_xlfn.XLOOKUP(A318,$A$2:$A$2336,'Customer Names'!$D$2:$D$2336,"NOT FOUND")</f>
        <v>John</v>
      </c>
      <c r="D318" t="str">
        <f>_xlfn.XLOOKUP(A318,$A$2:$A$2336,'Customer Names'!$E$2:$E$2336,"NOT FOUND")</f>
        <v>Hinkle</v>
      </c>
      <c r="E318" cm="1">
        <f t="array" ref="E318">_xlfn.XLOOKUP(A318,$A$2:$A$2336,Table2[BMI],"NOT FOUND")</f>
        <v>28.594999999999999</v>
      </c>
      <c r="F318" cm="1">
        <f t="array" ref="F318">_xlfn.XLOOKUP(A318,$A$2:$A$2336,Table2[HBA1C],"NOT FOUND")</f>
        <v>10.210000000000001</v>
      </c>
      <c r="G318" t="str" cm="1">
        <f t="array" ref="G318">_xlfn.XLOOKUP(A318,$A$2:$A$2336,Table2[Heart Issues],"NOT FOUND")</f>
        <v>No</v>
      </c>
      <c r="H318" t="str" cm="1">
        <f t="array" ref="H318">_xlfn.XLOOKUP(A318,$A$2:$A$2336,Table2[Any Transplants],"NOT FOUND")</f>
        <v>No</v>
      </c>
      <c r="I318" t="str" cm="1">
        <f t="array" ref="I318">_xlfn.XLOOKUP(A318,$A$2:$A$2336,Table2[Cancer history],"NOT FOUND")</f>
        <v>No</v>
      </c>
      <c r="J318" t="str">
        <f>_xlfn.XLOOKUP(A318,Table3[customer_no],Table3[month],"NOT FOUND")</f>
        <v>Sep</v>
      </c>
      <c r="K318" s="7">
        <f>_xlfn.XLOOKUP(A318,Table3[customer_no],Table3[year_average],"NOT FOUND")</f>
        <v>1962</v>
      </c>
      <c r="L318" cm="1">
        <f t="array" ref="L318">_xlfn.XLOOKUP(A318,Table3[customer_no],'Hospitalisation Details'!$D$2:$D$2344,"NOT FOUND")</f>
        <v>15</v>
      </c>
      <c r="M318" s="33">
        <f>_xlfn.XLOOKUP(A318,Table3[customer_no],Table3[dd/mm/yy],"NOT FOUND")</f>
        <v>22904</v>
      </c>
      <c r="N318">
        <f>_xlfn.XLOOKUP(A318,Table3[customer_no],Table3[age],"NOT FOUND")</f>
        <v>60</v>
      </c>
      <c r="O318" cm="1">
        <f t="array" ref="O318">_xlfn.XLOOKUP(A318,Table3[customer_no],'Hospitalisation Details'!$E$2:$E$2344,"NOT FOUND")</f>
        <v>0</v>
      </c>
      <c r="P318" t="str">
        <f>_xlfn.XLOOKUP(A318,Table3[customer_no],Table3[hsplt_handled],"NOT FOUND")</f>
        <v>tier - 1</v>
      </c>
      <c r="Q318" t="str">
        <f>_xlfn.XLOOKUP(A318,Table3[customer_no],Table3[city_handled],"NOT FOUND")</f>
        <v>tier - 1</v>
      </c>
      <c r="R318" t="str">
        <f>_xlfn.XLOOKUP(A318,Table3[customer_no],Table3[state_id],"NOT FOUND")</f>
        <v>R1014</v>
      </c>
      <c r="S318" s="34" cm="1">
        <f t="array" ref="S318">_xlfn.XLOOKUP(A318,Table3[customer_no],'Hospitalisation Details'!$F$2:$F$2344,"NOT FOUND")</f>
        <v>30260</v>
      </c>
      <c r="T318" t="str">
        <f>_xlfn.XLOOKUP(A318,Table2[Customer ID],Table2[BMI_category],"NOT FOUND")</f>
        <v>Overweight</v>
      </c>
      <c r="U318" s="7">
        <f>_xlfn.XLOOKUP(A318,Table2[Customer ID],Table2[no of surgery],"NOT FOUND")</f>
        <v>0</v>
      </c>
      <c r="V318" t="str">
        <f>_xlfn.XLOOKUP(A318,Table2[Customer ID],Table2[smoker_missing],"NOT FOUND")</f>
        <v>No</v>
      </c>
      <c r="W318" t="str">
        <f t="shared" si="4"/>
        <v>Diabetes</v>
      </c>
      <c r="X318" s="37">
        <f>SUM(Table5[[#This Row],[Title]:[Diabetes Level]])</f>
        <v>55239.805</v>
      </c>
    </row>
    <row r="319" spans="1:24" x14ac:dyDescent="0.25">
      <c r="A319" t="s">
        <v>2054</v>
      </c>
      <c r="B319" t="str">
        <f>VLOOKUP(A319,'Customer Names'!$A$2:$E$2336,3,FALSE)</f>
        <v>Mr.</v>
      </c>
      <c r="C319" t="str">
        <f>_xlfn.XLOOKUP(A319,$A$2:$A$2336,'Customer Names'!$D$2:$D$2336,"NOT FOUND")</f>
        <v>Aliaksandr</v>
      </c>
      <c r="D319" t="str">
        <f>_xlfn.XLOOKUP(A319,$A$2:$A$2336,'Customer Names'!$E$2:$E$2336,"NOT FOUND")</f>
        <v>Leuchanka</v>
      </c>
      <c r="E319" cm="1">
        <f t="array" ref="E319">_xlfn.XLOOKUP(A319,$A$2:$A$2336,Table2[BMI],"NOT FOUND")</f>
        <v>29.83</v>
      </c>
      <c r="F319" cm="1">
        <f t="array" ref="F319">_xlfn.XLOOKUP(A319,$A$2:$A$2336,Table2[HBA1C],"NOT FOUND")</f>
        <v>9.6999999999999993</v>
      </c>
      <c r="G319" t="str" cm="1">
        <f t="array" ref="G319">_xlfn.XLOOKUP(A319,$A$2:$A$2336,Table2[Heart Issues],"NOT FOUND")</f>
        <v>yes</v>
      </c>
      <c r="H319" t="str" cm="1">
        <f t="array" ref="H319">_xlfn.XLOOKUP(A319,$A$2:$A$2336,Table2[Any Transplants],"NOT FOUND")</f>
        <v>No</v>
      </c>
      <c r="I319" t="str" cm="1">
        <f t="array" ref="I319">_xlfn.XLOOKUP(A319,$A$2:$A$2336,Table2[Cancer history],"NOT FOUND")</f>
        <v>Yes</v>
      </c>
      <c r="J319" t="str">
        <f>_xlfn.XLOOKUP(A319,Table3[customer_no],Table3[month],"NOT FOUND")</f>
        <v>Sep</v>
      </c>
      <c r="K319" s="7">
        <f>_xlfn.XLOOKUP(A319,Table3[customer_no],Table3[year_average],"NOT FOUND")</f>
        <v>1963</v>
      </c>
      <c r="L319" cm="1">
        <f t="array" ref="L319">_xlfn.XLOOKUP(A319,Table3[customer_no],'Hospitalisation Details'!$D$2:$D$2344,"NOT FOUND")</f>
        <v>13</v>
      </c>
      <c r="M319" s="33">
        <f>_xlfn.XLOOKUP(A319,Table3[customer_no],Table3[dd/mm/yy],"NOT FOUND")</f>
        <v>23267</v>
      </c>
      <c r="N319">
        <f>_xlfn.XLOOKUP(A319,Table3[customer_no],Table3[age],"NOT FOUND")</f>
        <v>59</v>
      </c>
      <c r="O319" cm="1">
        <f t="array" ref="O319">_xlfn.XLOOKUP(A319,Table3[customer_no],'Hospitalisation Details'!$E$2:$E$2344,"NOT FOUND")</f>
        <v>3</v>
      </c>
      <c r="P319" t="str">
        <f>_xlfn.XLOOKUP(A319,Table3[customer_no],Table3[hsplt_handled],"NOT FOUND")</f>
        <v>tier - 1</v>
      </c>
      <c r="Q319" t="str">
        <f>_xlfn.XLOOKUP(A319,Table3[customer_no],Table3[city_handled],"NOT FOUND")</f>
        <v>tier - 1</v>
      </c>
      <c r="R319" t="str">
        <f>_xlfn.XLOOKUP(A319,Table3[customer_no],Table3[state_id],"NOT FOUND")</f>
        <v>R1014</v>
      </c>
      <c r="S319" s="34" cm="1">
        <f t="array" ref="S319">_xlfn.XLOOKUP(A319,Table3[customer_no],'Hospitalisation Details'!$F$2:$F$2344,"NOT FOUND")</f>
        <v>30184.94</v>
      </c>
      <c r="T319" t="str">
        <f>_xlfn.XLOOKUP(A319,Table2[Customer ID],Table2[BMI_category],"NOT FOUND")</f>
        <v>Overweight</v>
      </c>
      <c r="U319" s="7">
        <f>_xlfn.XLOOKUP(A319,Table2[Customer ID],Table2[no of surgery],"NOT FOUND")</f>
        <v>1</v>
      </c>
      <c r="V319" t="str">
        <f>_xlfn.XLOOKUP(A319,Table2[Customer ID],Table2[smoker_missing],"NOT FOUND")</f>
        <v>yes</v>
      </c>
      <c r="W319" t="str">
        <f t="shared" si="4"/>
        <v>Diabetes</v>
      </c>
      <c r="X319" s="37">
        <f>SUM(Table5[[#This Row],[Title]:[Diabetes Level]])</f>
        <v>55530.47</v>
      </c>
    </row>
    <row r="320" spans="1:24" x14ac:dyDescent="0.25">
      <c r="A320" t="s">
        <v>2053</v>
      </c>
      <c r="B320" t="str">
        <f>VLOOKUP(A320,'Customer Names'!$A$2:$E$2336,3,FALSE)</f>
        <v>Mr.</v>
      </c>
      <c r="C320" t="str">
        <f>_xlfn.XLOOKUP(A320,$A$2:$A$2336,'Customer Names'!$D$2:$D$2336,"NOT FOUND")</f>
        <v>Jason M.</v>
      </c>
      <c r="D320" t="str">
        <f>_xlfn.XLOOKUP(A320,$A$2:$A$2336,'Customer Names'!$E$2:$E$2336,"NOT FOUND")</f>
        <v>Ayr</v>
      </c>
      <c r="E320" cm="1">
        <f t="array" ref="E320">_xlfn.XLOOKUP(A320,$A$2:$A$2336,Table2[BMI],"NOT FOUND")</f>
        <v>24.7</v>
      </c>
      <c r="F320" cm="1">
        <f t="array" ref="F320">_xlfn.XLOOKUP(A320,$A$2:$A$2336,Table2[HBA1C],"NOT FOUND")</f>
        <v>10.25</v>
      </c>
      <c r="G320" t="str" cm="1">
        <f t="array" ref="G320">_xlfn.XLOOKUP(A320,$A$2:$A$2336,Table2[Heart Issues],"NOT FOUND")</f>
        <v>No</v>
      </c>
      <c r="H320" t="str" cm="1">
        <f t="array" ref="H320">_xlfn.XLOOKUP(A320,$A$2:$A$2336,Table2[Any Transplants],"NOT FOUND")</f>
        <v>No</v>
      </c>
      <c r="I320" t="str" cm="1">
        <f t="array" ref="I320">_xlfn.XLOOKUP(A320,$A$2:$A$2336,Table2[Cancer history],"NOT FOUND")</f>
        <v>No</v>
      </c>
      <c r="J320" t="str">
        <f>_xlfn.XLOOKUP(A320,Table3[customer_no],Table3[month],"NOT FOUND")</f>
        <v>Aug</v>
      </c>
      <c r="K320" s="7">
        <f>_xlfn.XLOOKUP(A320,Table3[customer_no],Table3[year_average],"NOT FOUND")</f>
        <v>1958</v>
      </c>
      <c r="L320" cm="1">
        <f t="array" ref="L320">_xlfn.XLOOKUP(A320,Table3[customer_no],'Hospitalisation Details'!$D$2:$D$2344,"NOT FOUND")</f>
        <v>11</v>
      </c>
      <c r="M320" s="33">
        <f>_xlfn.XLOOKUP(A320,Table3[customer_no],Table3[dd/mm/yy],"NOT FOUND")</f>
        <v>21408</v>
      </c>
      <c r="N320">
        <f>_xlfn.XLOOKUP(A320,Table3[customer_no],Table3[age],"NOT FOUND")</f>
        <v>64</v>
      </c>
      <c r="O320" cm="1">
        <f t="array" ref="O320">_xlfn.XLOOKUP(A320,Table3[customer_no],'Hospitalisation Details'!$E$2:$E$2344,"NOT FOUND")</f>
        <v>1</v>
      </c>
      <c r="P320" t="str">
        <f>_xlfn.XLOOKUP(A320,Table3[customer_no],Table3[hsplt_handled],"NOT FOUND")</f>
        <v>tier - 1</v>
      </c>
      <c r="Q320" t="str">
        <f>_xlfn.XLOOKUP(A320,Table3[customer_no],Table3[city_handled],"NOT FOUND")</f>
        <v>tier - 3</v>
      </c>
      <c r="R320" t="str">
        <f>_xlfn.XLOOKUP(A320,Table3[customer_no],Table3[state_id],"NOT FOUND")</f>
        <v>R1012</v>
      </c>
      <c r="S320" s="34" cm="1">
        <f t="array" ref="S320">_xlfn.XLOOKUP(A320,Table3[customer_no],'Hospitalisation Details'!$F$2:$F$2344,"NOT FOUND")</f>
        <v>30166.62</v>
      </c>
      <c r="T320" t="str">
        <f>_xlfn.XLOOKUP(A320,Table2[Customer ID],Table2[BMI_category],"NOT FOUND")</f>
        <v>Normal Weight</v>
      </c>
      <c r="U320" s="7">
        <f>_xlfn.XLOOKUP(A320,Table2[Customer ID],Table2[no of surgery],"NOT FOUND")</f>
        <v>3</v>
      </c>
      <c r="V320" t="str">
        <f>_xlfn.XLOOKUP(A320,Table2[Customer ID],Table2[smoker_missing],"NOT FOUND")</f>
        <v>No</v>
      </c>
      <c r="W320" t="str">
        <f t="shared" si="4"/>
        <v>Diabetes</v>
      </c>
      <c r="X320" s="37">
        <f>SUM(Table5[[#This Row],[Title]:[Diabetes Level]])</f>
        <v>53646.57</v>
      </c>
    </row>
    <row r="321" spans="1:24" x14ac:dyDescent="0.25">
      <c r="A321" t="s">
        <v>2052</v>
      </c>
      <c r="B321" t="str">
        <f>VLOOKUP(A321,'Customer Names'!$A$2:$E$2336,3,FALSE)</f>
        <v>Ms.</v>
      </c>
      <c r="C321" t="str">
        <f>_xlfn.XLOOKUP(A321,$A$2:$A$2336,'Customer Names'!$D$2:$D$2336,"NOT FOUND")</f>
        <v>Sheera K</v>
      </c>
      <c r="D321" t="str">
        <f>_xlfn.XLOOKUP(A321,$A$2:$A$2336,'Customer Names'!$E$2:$E$2336,"NOT FOUND")</f>
        <v>Siegel</v>
      </c>
      <c r="E321" cm="1">
        <f t="array" ref="E321">_xlfn.XLOOKUP(A321,$A$2:$A$2336,Table2[BMI],"NOT FOUND")</f>
        <v>17.940000000000001</v>
      </c>
      <c r="F321" cm="1">
        <f t="array" ref="F321">_xlfn.XLOOKUP(A321,$A$2:$A$2336,Table2[HBA1C],"NOT FOUND")</f>
        <v>9.77</v>
      </c>
      <c r="G321" t="str" cm="1">
        <f t="array" ref="G321">_xlfn.XLOOKUP(A321,$A$2:$A$2336,Table2[Heart Issues],"NOT FOUND")</f>
        <v>No</v>
      </c>
      <c r="H321" t="str" cm="1">
        <f t="array" ref="H321">_xlfn.XLOOKUP(A321,$A$2:$A$2336,Table2[Any Transplants],"NOT FOUND")</f>
        <v>No</v>
      </c>
      <c r="I321" t="str" cm="1">
        <f t="array" ref="I321">_xlfn.XLOOKUP(A321,$A$2:$A$2336,Table2[Cancer history],"NOT FOUND")</f>
        <v>No</v>
      </c>
      <c r="J321" t="str">
        <f>_xlfn.XLOOKUP(A321,Table3[customer_no],Table3[month],"NOT FOUND")</f>
        <v>Dec</v>
      </c>
      <c r="K321" s="7">
        <f>_xlfn.XLOOKUP(A321,Table3[customer_no],Table3[year_average],"NOT FOUND")</f>
        <v>1971</v>
      </c>
      <c r="L321" cm="1">
        <f t="array" ref="L321">_xlfn.XLOOKUP(A321,Table3[customer_no],'Hospitalisation Details'!$D$2:$D$2344,"NOT FOUND")</f>
        <v>25</v>
      </c>
      <c r="M321" s="33">
        <f>_xlfn.XLOOKUP(A321,Table3[customer_no],Table3[dd/mm/yy],"NOT FOUND")</f>
        <v>26292</v>
      </c>
      <c r="N321">
        <f>_xlfn.XLOOKUP(A321,Table3[customer_no],Table3[age],"NOT FOUND")</f>
        <v>51</v>
      </c>
      <c r="O321" cm="1">
        <f t="array" ref="O321">_xlfn.XLOOKUP(A321,Table3[customer_no],'Hospitalisation Details'!$E$2:$E$2344,"NOT FOUND")</f>
        <v>0</v>
      </c>
      <c r="P321" t="str">
        <f>_xlfn.XLOOKUP(A321,Table3[customer_no],Table3[hsplt_handled],"NOT FOUND")</f>
        <v>tier - 2</v>
      </c>
      <c r="Q321" t="str">
        <f>_xlfn.XLOOKUP(A321,Table3[customer_no],Table3[city_handled],"NOT FOUND")</f>
        <v>tier - 3</v>
      </c>
      <c r="R321" t="str">
        <f>_xlfn.XLOOKUP(A321,Table3[customer_no],Table3[state_id],"NOT FOUND")</f>
        <v>R1011</v>
      </c>
      <c r="S321" s="34" cm="1">
        <f t="array" ref="S321">_xlfn.XLOOKUP(A321,Table3[customer_no],'Hospitalisation Details'!$F$2:$F$2344,"NOT FOUND")</f>
        <v>30134.75</v>
      </c>
      <c r="T321" t="str">
        <f>_xlfn.XLOOKUP(A321,Table2[Customer ID],Table2[BMI_category],"NOT FOUND")</f>
        <v>Underweight</v>
      </c>
      <c r="U321" s="7">
        <f>_xlfn.XLOOKUP(A321,Table2[Customer ID],Table2[no of surgery],"NOT FOUND")</f>
        <v>0</v>
      </c>
      <c r="V321" t="str">
        <f>_xlfn.XLOOKUP(A321,Table2[Customer ID],Table2[smoker_missing],"NOT FOUND")</f>
        <v>yes</v>
      </c>
      <c r="W321" t="str">
        <f t="shared" si="4"/>
        <v>Diabetes</v>
      </c>
      <c r="X321" s="37">
        <f>SUM(Table5[[#This Row],[Title]:[Diabetes Level]])</f>
        <v>58501.46</v>
      </c>
    </row>
    <row r="322" spans="1:24" x14ac:dyDescent="0.25">
      <c r="A322" t="s">
        <v>2051</v>
      </c>
      <c r="B322" t="str">
        <f>VLOOKUP(A322,'Customer Names'!$A$2:$E$2336,3,FALSE)</f>
        <v>Ms.</v>
      </c>
      <c r="C322" t="str">
        <f>_xlfn.XLOOKUP(A322,$A$2:$A$2336,'Customer Names'!$D$2:$D$2336,"NOT FOUND")</f>
        <v>Janice</v>
      </c>
      <c r="D322" t="str">
        <f>_xlfn.XLOOKUP(A322,$A$2:$A$2336,'Customer Names'!$E$2:$E$2336,"NOT FOUND")</f>
        <v>Penrose</v>
      </c>
      <c r="E322" cm="1">
        <f t="array" ref="E322">_xlfn.XLOOKUP(A322,$A$2:$A$2336,Table2[BMI],"NOT FOUND")</f>
        <v>21.08</v>
      </c>
      <c r="F322" cm="1">
        <f t="array" ref="F322">_xlfn.XLOOKUP(A322,$A$2:$A$2336,Table2[HBA1C],"NOT FOUND")</f>
        <v>4.83</v>
      </c>
      <c r="G322" t="str" cm="1">
        <f t="array" ref="G322">_xlfn.XLOOKUP(A322,$A$2:$A$2336,Table2[Heart Issues],"NOT FOUND")</f>
        <v>No</v>
      </c>
      <c r="H322" t="str" cm="1">
        <f t="array" ref="H322">_xlfn.XLOOKUP(A322,$A$2:$A$2336,Table2[Any Transplants],"NOT FOUND")</f>
        <v>No</v>
      </c>
      <c r="I322" t="str" cm="1">
        <f t="array" ref="I322">_xlfn.XLOOKUP(A322,$A$2:$A$2336,Table2[Cancer history],"NOT FOUND")</f>
        <v>Yes</v>
      </c>
      <c r="J322" t="str">
        <f>_xlfn.XLOOKUP(A322,Table3[customer_no],Table3[month],"NOT FOUND")</f>
        <v>Sep</v>
      </c>
      <c r="K322" s="7">
        <f>_xlfn.XLOOKUP(A322,Table3[customer_no],Table3[year_average],"NOT FOUND")</f>
        <v>1979</v>
      </c>
      <c r="L322" cm="1">
        <f t="array" ref="L322">_xlfn.XLOOKUP(A322,Table3[customer_no],'Hospitalisation Details'!$D$2:$D$2344,"NOT FOUND")</f>
        <v>2</v>
      </c>
      <c r="M322" s="33">
        <f>_xlfn.XLOOKUP(A322,Table3[customer_no],Table3[dd/mm/yy],"NOT FOUND")</f>
        <v>29100</v>
      </c>
      <c r="N322">
        <f>_xlfn.XLOOKUP(A322,Table3[customer_no],Table3[age],"NOT FOUND")</f>
        <v>43</v>
      </c>
      <c r="O322" cm="1">
        <f t="array" ref="O322">_xlfn.XLOOKUP(A322,Table3[customer_no],'Hospitalisation Details'!$E$2:$E$2344,"NOT FOUND")</f>
        <v>2</v>
      </c>
      <c r="P322" t="str">
        <f>_xlfn.XLOOKUP(A322,Table3[customer_no],Table3[hsplt_handled],"NOT FOUND")</f>
        <v>tier - 2</v>
      </c>
      <c r="Q322" t="str">
        <f>_xlfn.XLOOKUP(A322,Table3[customer_no],Table3[city_handled],"NOT FOUND")</f>
        <v>tier - 3</v>
      </c>
      <c r="R322" t="str">
        <f>_xlfn.XLOOKUP(A322,Table3[customer_no],Table3[state_id],"NOT FOUND")</f>
        <v>R1011</v>
      </c>
      <c r="S322" s="34" cm="1">
        <f t="array" ref="S322">_xlfn.XLOOKUP(A322,Table3[customer_no],'Hospitalisation Details'!$F$2:$F$2344,"NOT FOUND")</f>
        <v>30095.97</v>
      </c>
      <c r="T322" t="str">
        <f>_xlfn.XLOOKUP(A322,Table2[Customer ID],Table2[BMI_category],"NOT FOUND")</f>
        <v>Normal Weight</v>
      </c>
      <c r="U322" s="7">
        <f>_xlfn.XLOOKUP(A322,Table2[Customer ID],Table2[no of surgery],"NOT FOUND")</f>
        <v>1</v>
      </c>
      <c r="V322" t="str">
        <f>_xlfn.XLOOKUP(A322,Table2[Customer ID],Table2[smoker_missing],"NOT FOUND")</f>
        <v>yes</v>
      </c>
      <c r="W322" t="str">
        <f t="shared" si="4"/>
        <v>Normal</v>
      </c>
      <c r="X322" s="37">
        <f>SUM(Table5[[#This Row],[Title]:[Diabetes Level]])</f>
        <v>61248.880000000005</v>
      </c>
    </row>
    <row r="323" spans="1:24" x14ac:dyDescent="0.25">
      <c r="A323" t="s">
        <v>2050</v>
      </c>
      <c r="B323" t="str">
        <f>VLOOKUP(A323,'Customer Names'!$A$2:$E$2336,3,FALSE)</f>
        <v>Mr.</v>
      </c>
      <c r="C323" t="str">
        <f>_xlfn.XLOOKUP(A323,$A$2:$A$2336,'Customer Names'!$D$2:$D$2336,"NOT FOUND")</f>
        <v>Timothy G.</v>
      </c>
      <c r="D323" t="str">
        <f>_xlfn.XLOOKUP(A323,$A$2:$A$2336,'Customer Names'!$E$2:$E$2336,"NOT FOUND")</f>
        <v>Schuler</v>
      </c>
      <c r="E323" cm="1">
        <f t="array" ref="E323">_xlfn.XLOOKUP(A323,$A$2:$A$2336,Table2[BMI],"NOT FOUND")</f>
        <v>37.715000000000003</v>
      </c>
      <c r="F323" cm="1">
        <f t="array" ref="F323">_xlfn.XLOOKUP(A323,$A$2:$A$2336,Table2[HBA1C],"NOT FOUND")</f>
        <v>10.86</v>
      </c>
      <c r="G323" t="str" cm="1">
        <f t="array" ref="G323">_xlfn.XLOOKUP(A323,$A$2:$A$2336,Table2[Heart Issues],"NOT FOUND")</f>
        <v>yes</v>
      </c>
      <c r="H323" t="str" cm="1">
        <f t="array" ref="H323">_xlfn.XLOOKUP(A323,$A$2:$A$2336,Table2[Any Transplants],"NOT FOUND")</f>
        <v>No</v>
      </c>
      <c r="I323" t="str" cm="1">
        <f t="array" ref="I323">_xlfn.XLOOKUP(A323,$A$2:$A$2336,Table2[Cancer history],"NOT FOUND")</f>
        <v>No</v>
      </c>
      <c r="J323" t="str">
        <f>_xlfn.XLOOKUP(A323,Table3[customer_no],Table3[month],"NOT FOUND")</f>
        <v>Jun</v>
      </c>
      <c r="K323" s="7">
        <f>_xlfn.XLOOKUP(A323,Table3[customer_no],Table3[year_average],"NOT FOUND")</f>
        <v>1967</v>
      </c>
      <c r="L323" cm="1">
        <f t="array" ref="L323">_xlfn.XLOOKUP(A323,Table3[customer_no],'Hospitalisation Details'!$D$2:$D$2344,"NOT FOUND")</f>
        <v>16</v>
      </c>
      <c r="M323" s="33">
        <f>_xlfn.XLOOKUP(A323,Table3[customer_no],Table3[dd/mm/yy],"NOT FOUND")</f>
        <v>24639</v>
      </c>
      <c r="N323">
        <f>_xlfn.XLOOKUP(A323,Table3[customer_no],Table3[age],"NOT FOUND")</f>
        <v>55</v>
      </c>
      <c r="O323" cm="1">
        <f t="array" ref="O323">_xlfn.XLOOKUP(A323,Table3[customer_no],'Hospitalisation Details'!$E$2:$E$2344,"NOT FOUND")</f>
        <v>3</v>
      </c>
      <c r="P323" t="str">
        <f>_xlfn.XLOOKUP(A323,Table3[customer_no],Table3[hsplt_handled],"NOT FOUND")</f>
        <v>tier - 1</v>
      </c>
      <c r="Q323" t="str">
        <f>_xlfn.XLOOKUP(A323,Table3[customer_no],Table3[city_handled],"NOT FOUND")</f>
        <v>tier - 1</v>
      </c>
      <c r="R323" t="str">
        <f>_xlfn.XLOOKUP(A323,Table3[customer_no],Table3[state_id],"NOT FOUND")</f>
        <v>R1012</v>
      </c>
      <c r="S323" s="34" cm="1">
        <f t="array" ref="S323">_xlfn.XLOOKUP(A323,Table3[customer_no],'Hospitalisation Details'!$F$2:$F$2344,"NOT FOUND")</f>
        <v>30063.58</v>
      </c>
      <c r="T323" t="str">
        <f>_xlfn.XLOOKUP(A323,Table2[Customer ID],Table2[BMI_category],"NOT FOUND")</f>
        <v>Obesity</v>
      </c>
      <c r="U323" s="7">
        <f>_xlfn.XLOOKUP(A323,Table2[Customer ID],Table2[no of surgery],"NOT FOUND")</f>
        <v>0</v>
      </c>
      <c r="V323" t="str">
        <f>_xlfn.XLOOKUP(A323,Table2[Customer ID],Table2[smoker_missing],"NOT FOUND")</f>
        <v>No</v>
      </c>
      <c r="W323" t="str">
        <f t="shared" ref="W323:W386" si="5">IF(F323&lt;5.7, "Normal", IF(AND(F323&gt;=5.7, F323&lt;=6.4), "Prediabetes", "Diabetes"))</f>
        <v>Diabetes</v>
      </c>
      <c r="X323" s="37">
        <f>SUM(Table5[[#This Row],[Title]:[Diabetes Level]])</f>
        <v>56792.154999999999</v>
      </c>
    </row>
    <row r="324" spans="1:24" x14ac:dyDescent="0.25">
      <c r="A324" t="s">
        <v>2049</v>
      </c>
      <c r="B324" t="str">
        <f>VLOOKUP(A324,'Customer Names'!$A$2:$E$2336,3,FALSE)</f>
        <v>Mr.</v>
      </c>
      <c r="C324" t="str">
        <f>_xlfn.XLOOKUP(A324,$A$2:$A$2336,'Customer Names'!$D$2:$D$2336,"NOT FOUND")</f>
        <v>Alan R</v>
      </c>
      <c r="D324" t="str">
        <f>_xlfn.XLOOKUP(A324,$A$2:$A$2336,'Customer Names'!$E$2:$E$2336,"NOT FOUND")</f>
        <v>Walker</v>
      </c>
      <c r="E324" cm="1">
        <f t="array" ref="E324">_xlfn.XLOOKUP(A324,$A$2:$A$2336,Table2[BMI],"NOT FOUND")</f>
        <v>22.39</v>
      </c>
      <c r="F324" cm="1">
        <f t="array" ref="F324">_xlfn.XLOOKUP(A324,$A$2:$A$2336,Table2[HBA1C],"NOT FOUND")</f>
        <v>9.5299999999999994</v>
      </c>
      <c r="G324" t="str" cm="1">
        <f t="array" ref="G324">_xlfn.XLOOKUP(A324,$A$2:$A$2336,Table2[Heart Issues],"NOT FOUND")</f>
        <v>yes</v>
      </c>
      <c r="H324" t="str" cm="1">
        <f t="array" ref="H324">_xlfn.XLOOKUP(A324,$A$2:$A$2336,Table2[Any Transplants],"NOT FOUND")</f>
        <v>No</v>
      </c>
      <c r="I324" t="str" cm="1">
        <f t="array" ref="I324">_xlfn.XLOOKUP(A324,$A$2:$A$2336,Table2[Cancer history],"NOT FOUND")</f>
        <v>No</v>
      </c>
      <c r="J324" t="str">
        <f>_xlfn.XLOOKUP(A324,Table3[customer_no],Table3[month],"NOT FOUND")</f>
        <v>Aug</v>
      </c>
      <c r="K324" s="7">
        <f>_xlfn.XLOOKUP(A324,Table3[customer_no],Table3[year_average],"NOT FOUND")</f>
        <v>1981</v>
      </c>
      <c r="L324" cm="1">
        <f t="array" ref="L324">_xlfn.XLOOKUP(A324,Table3[customer_no],'Hospitalisation Details'!$D$2:$D$2344,"NOT FOUND")</f>
        <v>4</v>
      </c>
      <c r="M324" s="33">
        <f>_xlfn.XLOOKUP(A324,Table3[customer_no],Table3[dd/mm/yy],"NOT FOUND")</f>
        <v>29802</v>
      </c>
      <c r="N324">
        <f>_xlfn.XLOOKUP(A324,Table3[customer_no],Table3[age],"NOT FOUND")</f>
        <v>41</v>
      </c>
      <c r="O324" cm="1">
        <f t="array" ref="O324">_xlfn.XLOOKUP(A324,Table3[customer_no],'Hospitalisation Details'!$E$2:$E$2344,"NOT FOUND")</f>
        <v>1</v>
      </c>
      <c r="P324" t="str">
        <f>_xlfn.XLOOKUP(A324,Table3[customer_no],Table3[hsplt_handled],"NOT FOUND")</f>
        <v>tier - 2</v>
      </c>
      <c r="Q324" t="str">
        <f>_xlfn.XLOOKUP(A324,Table3[customer_no],Table3[city_handled],"NOT FOUND")</f>
        <v>tier - 3</v>
      </c>
      <c r="R324" t="str">
        <f>_xlfn.XLOOKUP(A324,Table3[customer_no],Table3[state_id],"NOT FOUND")</f>
        <v>R1012</v>
      </c>
      <c r="S324" s="34" cm="1">
        <f t="array" ref="S324">_xlfn.XLOOKUP(A324,Table3[customer_no],'Hospitalisation Details'!$F$2:$F$2344,"NOT FOUND")</f>
        <v>30026.87</v>
      </c>
      <c r="T324" t="str">
        <f>_xlfn.XLOOKUP(A324,Table2[Customer ID],Table2[BMI_category],"NOT FOUND")</f>
        <v>Normal Weight</v>
      </c>
      <c r="U324" s="7">
        <f>_xlfn.XLOOKUP(A324,Table2[Customer ID],Table2[no of surgery],"NOT FOUND")</f>
        <v>0</v>
      </c>
      <c r="V324" t="str">
        <f>_xlfn.XLOOKUP(A324,Table2[Customer ID],Table2[smoker_missing],"NOT FOUND")</f>
        <v>yes</v>
      </c>
      <c r="W324" t="str">
        <f t="shared" si="5"/>
        <v>Diabetes</v>
      </c>
      <c r="X324" s="37">
        <f>SUM(Table5[[#This Row],[Title]:[Diabetes Level]])</f>
        <v>61887.789999999994</v>
      </c>
    </row>
    <row r="325" spans="1:24" x14ac:dyDescent="0.25">
      <c r="A325" t="s">
        <v>2048</v>
      </c>
      <c r="B325" t="str">
        <f>VLOOKUP(A325,'Customer Names'!$A$2:$E$2336,3,FALSE)</f>
        <v>Mr.</v>
      </c>
      <c r="C325" t="str">
        <f>_xlfn.XLOOKUP(A325,$A$2:$A$2336,'Customer Names'!$D$2:$D$2336,"NOT FOUND")</f>
        <v>Michael</v>
      </c>
      <c r="D325" t="str">
        <f>_xlfn.XLOOKUP(A325,$A$2:$A$2336,'Customer Names'!$E$2:$E$2336,"NOT FOUND")</f>
        <v>Stange</v>
      </c>
      <c r="E325" cm="1">
        <f t="array" ref="E325">_xlfn.XLOOKUP(A325,$A$2:$A$2336,Table2[BMI],"NOT FOUND")</f>
        <v>28.78</v>
      </c>
      <c r="F325" cm="1">
        <f t="array" ref="F325">_xlfn.XLOOKUP(A325,$A$2:$A$2336,Table2[HBA1C],"NOT FOUND")</f>
        <v>5.68</v>
      </c>
      <c r="G325" t="str" cm="1">
        <f t="array" ref="G325">_xlfn.XLOOKUP(A325,$A$2:$A$2336,Table2[Heart Issues],"NOT FOUND")</f>
        <v>No</v>
      </c>
      <c r="H325" t="str" cm="1">
        <f t="array" ref="H325">_xlfn.XLOOKUP(A325,$A$2:$A$2336,Table2[Any Transplants],"NOT FOUND")</f>
        <v>No</v>
      </c>
      <c r="I325" t="str" cm="1">
        <f t="array" ref="I325">_xlfn.XLOOKUP(A325,$A$2:$A$2336,Table2[Cancer history],"NOT FOUND")</f>
        <v>No</v>
      </c>
      <c r="J325" t="str">
        <f>_xlfn.XLOOKUP(A325,Table3[customer_no],Table3[month],"NOT FOUND")</f>
        <v>Oct</v>
      </c>
      <c r="K325" s="7">
        <f>_xlfn.XLOOKUP(A325,Table3[customer_no],Table3[year_average],"NOT FOUND")</f>
        <v>1991</v>
      </c>
      <c r="L325" cm="1">
        <f t="array" ref="L325">_xlfn.XLOOKUP(A325,Table3[customer_no],'Hospitalisation Details'!$D$2:$D$2344,"NOT FOUND")</f>
        <v>5</v>
      </c>
      <c r="M325" s="33">
        <f>_xlfn.XLOOKUP(A325,Table3[customer_no],Table3[dd/mm/yy],"NOT FOUND")</f>
        <v>33516</v>
      </c>
      <c r="N325">
        <f>_xlfn.XLOOKUP(A325,Table3[customer_no],Table3[age],"NOT FOUND")</f>
        <v>31</v>
      </c>
      <c r="O325" cm="1">
        <f t="array" ref="O325">_xlfn.XLOOKUP(A325,Table3[customer_no],'Hospitalisation Details'!$E$2:$E$2344,"NOT FOUND")</f>
        <v>3</v>
      </c>
      <c r="P325" t="str">
        <f>_xlfn.XLOOKUP(A325,Table3[customer_no],Table3[hsplt_handled],"NOT FOUND")</f>
        <v>tier - 1</v>
      </c>
      <c r="Q325" t="str">
        <f>_xlfn.XLOOKUP(A325,Table3[customer_no],Table3[city_handled],"NOT FOUND")</f>
        <v>tier - 1</v>
      </c>
      <c r="R325" t="str">
        <f>_xlfn.XLOOKUP(A325,Table3[customer_no],Table3[state_id],"NOT FOUND")</f>
        <v>R1011</v>
      </c>
      <c r="S325" s="34" cm="1">
        <f t="array" ref="S325">_xlfn.XLOOKUP(A325,Table3[customer_no],'Hospitalisation Details'!$F$2:$F$2344,"NOT FOUND")</f>
        <v>29969.67</v>
      </c>
      <c r="T325" t="str">
        <f>_xlfn.XLOOKUP(A325,Table2[Customer ID],Table2[BMI_category],"NOT FOUND")</f>
        <v>Overweight</v>
      </c>
      <c r="U325" s="7">
        <f>_xlfn.XLOOKUP(A325,Table2[Customer ID],Table2[no of surgery],"NOT FOUND")</f>
        <v>0</v>
      </c>
      <c r="V325" t="str">
        <f>_xlfn.XLOOKUP(A325,Table2[Customer ID],Table2[smoker_missing],"NOT FOUND")</f>
        <v>yes</v>
      </c>
      <c r="W325" t="str">
        <f t="shared" si="5"/>
        <v>Normal</v>
      </c>
      <c r="X325" s="37">
        <f>SUM(Table5[[#This Row],[Title]:[Diabetes Level]])</f>
        <v>65550.13</v>
      </c>
    </row>
    <row r="326" spans="1:24" x14ac:dyDescent="0.25">
      <c r="A326" t="s">
        <v>2047</v>
      </c>
      <c r="B326" t="str">
        <f>VLOOKUP(A326,'Customer Names'!$A$2:$E$2336,3,FALSE)</f>
        <v>Ms.</v>
      </c>
      <c r="C326" t="str">
        <f>_xlfn.XLOOKUP(A326,$A$2:$A$2336,'Customer Names'!$D$2:$D$2336,"NOT FOUND")</f>
        <v>Marie-France</v>
      </c>
      <c r="D326" t="str">
        <f>_xlfn.XLOOKUP(A326,$A$2:$A$2336,'Customer Names'!$E$2:$E$2336,"NOT FOUND")</f>
        <v>Roy</v>
      </c>
      <c r="E326" cm="1">
        <f t="array" ref="E326">_xlfn.XLOOKUP(A326,$A$2:$A$2336,Table2[BMI],"NOT FOUND")</f>
        <v>18.329999999999998</v>
      </c>
      <c r="F326" cm="1">
        <f t="array" ref="F326">_xlfn.XLOOKUP(A326,$A$2:$A$2336,Table2[HBA1C],"NOT FOUND")</f>
        <v>5.57</v>
      </c>
      <c r="G326" t="str" cm="1">
        <f t="array" ref="G326">_xlfn.XLOOKUP(A326,$A$2:$A$2336,Table2[Heart Issues],"NOT FOUND")</f>
        <v>yes</v>
      </c>
      <c r="H326" t="str" cm="1">
        <f t="array" ref="H326">_xlfn.XLOOKUP(A326,$A$2:$A$2336,Table2[Any Transplants],"NOT FOUND")</f>
        <v>No</v>
      </c>
      <c r="I326" t="str" cm="1">
        <f t="array" ref="I326">_xlfn.XLOOKUP(A326,$A$2:$A$2336,Table2[Cancer history],"NOT FOUND")</f>
        <v>No</v>
      </c>
      <c r="J326" t="str">
        <f>_xlfn.XLOOKUP(A326,Table3[customer_no],Table3[month],"NOT FOUND")</f>
        <v>Jun</v>
      </c>
      <c r="K326" s="7">
        <f>_xlfn.XLOOKUP(A326,Table3[customer_no],Table3[year_average],"NOT FOUND")</f>
        <v>1976</v>
      </c>
      <c r="L326" cm="1">
        <f t="array" ref="L326">_xlfn.XLOOKUP(A326,Table3[customer_no],'Hospitalisation Details'!$D$2:$D$2344,"NOT FOUND")</f>
        <v>12</v>
      </c>
      <c r="M326" s="33">
        <f>_xlfn.XLOOKUP(A326,Table3[customer_no],Table3[dd/mm/yy],"NOT FOUND")</f>
        <v>27923</v>
      </c>
      <c r="N326">
        <f>_xlfn.XLOOKUP(A326,Table3[customer_no],Table3[age],"NOT FOUND")</f>
        <v>46</v>
      </c>
      <c r="O326" cm="1">
        <f t="array" ref="O326">_xlfn.XLOOKUP(A326,Table3[customer_no],'Hospitalisation Details'!$E$2:$E$2344,"NOT FOUND")</f>
        <v>2</v>
      </c>
      <c r="P326" t="str">
        <f>_xlfn.XLOOKUP(A326,Table3[customer_no],Table3[hsplt_handled],"NOT FOUND")</f>
        <v>tier - 1</v>
      </c>
      <c r="Q326" t="str">
        <f>_xlfn.XLOOKUP(A326,Table3[customer_no],Table3[city_handled],"NOT FOUND")</f>
        <v>tier - 1</v>
      </c>
      <c r="R326" t="str">
        <f>_xlfn.XLOOKUP(A326,Table3[customer_no],Table3[state_id],"NOT FOUND")</f>
        <v>R1011</v>
      </c>
      <c r="S326" s="34" cm="1">
        <f t="array" ref="S326">_xlfn.XLOOKUP(A326,Table3[customer_no],'Hospitalisation Details'!$F$2:$F$2344,"NOT FOUND")</f>
        <v>29933.75</v>
      </c>
      <c r="T326" t="str">
        <f>_xlfn.XLOOKUP(A326,Table2[Customer ID],Table2[BMI_category],"NOT FOUND")</f>
        <v>Underweight</v>
      </c>
      <c r="U326" s="7">
        <f>_xlfn.XLOOKUP(A326,Table2[Customer ID],Table2[no of surgery],"NOT FOUND")</f>
        <v>0</v>
      </c>
      <c r="V326" t="str">
        <f>_xlfn.XLOOKUP(A326,Table2[Customer ID],Table2[smoker_missing],"NOT FOUND")</f>
        <v>yes</v>
      </c>
      <c r="W326" t="str">
        <f t="shared" si="5"/>
        <v>Normal</v>
      </c>
      <c r="X326" s="37">
        <f>SUM(Table5[[#This Row],[Title]:[Diabetes Level]])</f>
        <v>59916.65</v>
      </c>
    </row>
    <row r="327" spans="1:24" x14ac:dyDescent="0.25">
      <c r="A327" t="s">
        <v>2046</v>
      </c>
      <c r="B327" t="str">
        <f>VLOOKUP(A327,'Customer Names'!$A$2:$E$2336,3,FALSE)</f>
        <v>Mr.</v>
      </c>
      <c r="C327" t="str">
        <f>_xlfn.XLOOKUP(A327,$A$2:$A$2336,'Customer Names'!$D$2:$D$2336,"NOT FOUND")</f>
        <v>Erik F.</v>
      </c>
      <c r="D327" t="str">
        <f>_xlfn.XLOOKUP(A327,$A$2:$A$2336,'Customer Names'!$E$2:$E$2336,"NOT FOUND")</f>
        <v>Potere</v>
      </c>
      <c r="E327" cm="1">
        <f t="array" ref="E327">_xlfn.XLOOKUP(A327,$A$2:$A$2336,Table2[BMI],"NOT FOUND")</f>
        <v>26.39</v>
      </c>
      <c r="F327" cm="1">
        <f t="array" ref="F327">_xlfn.XLOOKUP(A327,$A$2:$A$2336,Table2[HBA1C],"NOT FOUND")</f>
        <v>4.58</v>
      </c>
      <c r="G327" t="str" cm="1">
        <f t="array" ref="G327">_xlfn.XLOOKUP(A327,$A$2:$A$2336,Table2[Heart Issues],"NOT FOUND")</f>
        <v>yes</v>
      </c>
      <c r="H327" t="str" cm="1">
        <f t="array" ref="H327">_xlfn.XLOOKUP(A327,$A$2:$A$2336,Table2[Any Transplants],"NOT FOUND")</f>
        <v>No</v>
      </c>
      <c r="I327" t="str" cm="1">
        <f t="array" ref="I327">_xlfn.XLOOKUP(A327,$A$2:$A$2336,Table2[Cancer history],"NOT FOUND")</f>
        <v>No</v>
      </c>
      <c r="J327" t="str">
        <f>_xlfn.XLOOKUP(A327,Table3[customer_no],Table3[month],"NOT FOUND")</f>
        <v>Dec</v>
      </c>
      <c r="K327" s="7">
        <f>_xlfn.XLOOKUP(A327,Table3[customer_no],Table3[year_average],"NOT FOUND")</f>
        <v>1988</v>
      </c>
      <c r="L327" cm="1">
        <f t="array" ref="L327">_xlfn.XLOOKUP(A327,Table3[customer_no],'Hospitalisation Details'!$D$2:$D$2344,"NOT FOUND")</f>
        <v>30</v>
      </c>
      <c r="M327" s="33">
        <f>_xlfn.XLOOKUP(A327,Table3[customer_no],Table3[dd/mm/yy],"NOT FOUND")</f>
        <v>32507</v>
      </c>
      <c r="N327">
        <f>_xlfn.XLOOKUP(A327,Table3[customer_no],Table3[age],"NOT FOUND")</f>
        <v>34</v>
      </c>
      <c r="O327" cm="1">
        <f t="array" ref="O327">_xlfn.XLOOKUP(A327,Table3[customer_no],'Hospitalisation Details'!$E$2:$E$2344,"NOT FOUND")</f>
        <v>3</v>
      </c>
      <c r="P327" t="str">
        <f>_xlfn.XLOOKUP(A327,Table3[customer_no],Table3[hsplt_handled],"NOT FOUND")</f>
        <v>tier - 1</v>
      </c>
      <c r="Q327" t="str">
        <f>_xlfn.XLOOKUP(A327,Table3[customer_no],Table3[city_handled],"NOT FOUND")</f>
        <v>tier - 1</v>
      </c>
      <c r="R327" t="str">
        <f>_xlfn.XLOOKUP(A327,Table3[customer_no],Table3[state_id],"NOT FOUND")</f>
        <v>R1011</v>
      </c>
      <c r="S327" s="34" cm="1">
        <f t="array" ref="S327">_xlfn.XLOOKUP(A327,Table3[customer_no],'Hospitalisation Details'!$F$2:$F$2344,"NOT FOUND")</f>
        <v>29929.56</v>
      </c>
      <c r="T327" t="str">
        <f>_xlfn.XLOOKUP(A327,Table2[Customer ID],Table2[BMI_category],"NOT FOUND")</f>
        <v>Overweight</v>
      </c>
      <c r="U327" s="7">
        <f>_xlfn.XLOOKUP(A327,Table2[Customer ID],Table2[no of surgery],"NOT FOUND")</f>
        <v>1</v>
      </c>
      <c r="V327" t="str">
        <f>_xlfn.XLOOKUP(A327,Table2[Customer ID],Table2[smoker_missing],"NOT FOUND")</f>
        <v>yes</v>
      </c>
      <c r="W327" t="str">
        <f t="shared" si="5"/>
        <v>Normal</v>
      </c>
      <c r="X327" s="37">
        <f>SUM(Table5[[#This Row],[Title]:[Diabetes Level]])</f>
        <v>64523.53</v>
      </c>
    </row>
    <row r="328" spans="1:24" x14ac:dyDescent="0.25">
      <c r="A328" t="s">
        <v>2045</v>
      </c>
      <c r="B328" t="str">
        <f>VLOOKUP(A328,'Customer Names'!$A$2:$E$2336,3,FALSE)</f>
        <v>Mr.</v>
      </c>
      <c r="C328" t="str">
        <f>_xlfn.XLOOKUP(A328,$A$2:$A$2336,'Customer Names'!$D$2:$D$2336,"NOT FOUND")</f>
        <v>Andrew</v>
      </c>
      <c r="D328" t="str">
        <f>_xlfn.XLOOKUP(A328,$A$2:$A$2336,'Customer Names'!$E$2:$E$2336,"NOT FOUND")</f>
        <v>Podgurski</v>
      </c>
      <c r="E328" cm="1">
        <f t="array" ref="E328">_xlfn.XLOOKUP(A328,$A$2:$A$2336,Table2[BMI],"NOT FOUND")</f>
        <v>19.260000000000002</v>
      </c>
      <c r="F328" cm="1">
        <f t="array" ref="F328">_xlfn.XLOOKUP(A328,$A$2:$A$2336,Table2[HBA1C],"NOT FOUND")</f>
        <v>8.9600000000000009</v>
      </c>
      <c r="G328" t="str" cm="1">
        <f t="array" ref="G328">_xlfn.XLOOKUP(A328,$A$2:$A$2336,Table2[Heart Issues],"NOT FOUND")</f>
        <v>yes</v>
      </c>
      <c r="H328" t="str" cm="1">
        <f t="array" ref="H328">_xlfn.XLOOKUP(A328,$A$2:$A$2336,Table2[Any Transplants],"NOT FOUND")</f>
        <v>No</v>
      </c>
      <c r="I328" t="str" cm="1">
        <f t="array" ref="I328">_xlfn.XLOOKUP(A328,$A$2:$A$2336,Table2[Cancer history],"NOT FOUND")</f>
        <v>No</v>
      </c>
      <c r="J328" t="str">
        <f>_xlfn.XLOOKUP(A328,Table3[customer_no],Table3[month],"NOT FOUND")</f>
        <v>Aug</v>
      </c>
      <c r="K328" s="7">
        <f>_xlfn.XLOOKUP(A328,Table3[customer_no],Table3[year_average],"NOT FOUND")</f>
        <v>1975</v>
      </c>
      <c r="L328" cm="1">
        <f t="array" ref="L328">_xlfn.XLOOKUP(A328,Table3[customer_no],'Hospitalisation Details'!$D$2:$D$2344,"NOT FOUND")</f>
        <v>19</v>
      </c>
      <c r="M328" s="33">
        <f>_xlfn.XLOOKUP(A328,Table3[customer_no],Table3[dd/mm/yy],"NOT FOUND")</f>
        <v>27625</v>
      </c>
      <c r="N328">
        <f>_xlfn.XLOOKUP(A328,Table3[customer_no],Table3[age],"NOT FOUND")</f>
        <v>47</v>
      </c>
      <c r="O328" cm="1">
        <f t="array" ref="O328">_xlfn.XLOOKUP(A328,Table3[customer_no],'Hospitalisation Details'!$E$2:$E$2344,"NOT FOUND")</f>
        <v>1</v>
      </c>
      <c r="P328" t="str">
        <f>_xlfn.XLOOKUP(A328,Table3[customer_no],Table3[hsplt_handled],"NOT FOUND")</f>
        <v>tier - 1</v>
      </c>
      <c r="Q328" t="str">
        <f>_xlfn.XLOOKUP(A328,Table3[customer_no],Table3[city_handled],"NOT FOUND")</f>
        <v>tier - 3</v>
      </c>
      <c r="R328" t="str">
        <f>_xlfn.XLOOKUP(A328,Table3[customer_no],Table3[state_id],"NOT FOUND")</f>
        <v>R1011</v>
      </c>
      <c r="S328" s="34" cm="1">
        <f t="array" ref="S328">_xlfn.XLOOKUP(A328,Table3[customer_no],'Hospitalisation Details'!$F$2:$F$2344,"NOT FOUND")</f>
        <v>29899.25</v>
      </c>
      <c r="T328" t="str">
        <f>_xlfn.XLOOKUP(A328,Table2[Customer ID],Table2[BMI_category],"NOT FOUND")</f>
        <v>Normal Weight</v>
      </c>
      <c r="U328" s="7">
        <f>_xlfn.XLOOKUP(A328,Table2[Customer ID],Table2[no of surgery],"NOT FOUND")</f>
        <v>1</v>
      </c>
      <c r="V328" t="str">
        <f>_xlfn.XLOOKUP(A328,Table2[Customer ID],Table2[smoker_missing],"NOT FOUND")</f>
        <v>yes</v>
      </c>
      <c r="W328" t="str">
        <f t="shared" si="5"/>
        <v>Diabetes</v>
      </c>
      <c r="X328" s="37">
        <f>SUM(Table5[[#This Row],[Title]:[Diabetes Level]])</f>
        <v>59595.47</v>
      </c>
    </row>
    <row r="329" spans="1:24" x14ac:dyDescent="0.25">
      <c r="A329" t="s">
        <v>2044</v>
      </c>
      <c r="B329" t="str">
        <f>VLOOKUP(A329,'Customer Names'!$A$2:$E$2336,3,FALSE)</f>
        <v>Mr.</v>
      </c>
      <c r="C329" t="str">
        <f>_xlfn.XLOOKUP(A329,$A$2:$A$2336,'Customer Names'!$D$2:$D$2336,"NOT FOUND")</f>
        <v>Anthony</v>
      </c>
      <c r="D329" t="str">
        <f>_xlfn.XLOOKUP(A329,$A$2:$A$2336,'Customer Names'!$E$2:$E$2336,"NOT FOUND")</f>
        <v>Diamond</v>
      </c>
      <c r="E329" cm="1">
        <f t="array" ref="E329">_xlfn.XLOOKUP(A329,$A$2:$A$2336,Table2[BMI],"NOT FOUND")</f>
        <v>26.92</v>
      </c>
      <c r="F329" cm="1">
        <f t="array" ref="F329">_xlfn.XLOOKUP(A329,$A$2:$A$2336,Table2[HBA1C],"NOT FOUND")</f>
        <v>6.09</v>
      </c>
      <c r="G329" t="str" cm="1">
        <f t="array" ref="G329">_xlfn.XLOOKUP(A329,$A$2:$A$2336,Table2[Heart Issues],"NOT FOUND")</f>
        <v>No</v>
      </c>
      <c r="H329" t="str" cm="1">
        <f t="array" ref="H329">_xlfn.XLOOKUP(A329,$A$2:$A$2336,Table2[Any Transplants],"NOT FOUND")</f>
        <v>No</v>
      </c>
      <c r="I329" t="str" cm="1">
        <f t="array" ref="I329">_xlfn.XLOOKUP(A329,$A$2:$A$2336,Table2[Cancer history],"NOT FOUND")</f>
        <v>No</v>
      </c>
      <c r="J329" t="str">
        <f>_xlfn.XLOOKUP(A329,Table3[customer_no],Table3[month],"NOT FOUND")</f>
        <v>Dec</v>
      </c>
      <c r="K329" s="7">
        <f>_xlfn.XLOOKUP(A329,Table3[customer_no],Table3[year_average],"NOT FOUND")</f>
        <v>1989</v>
      </c>
      <c r="L329" cm="1">
        <f t="array" ref="L329">_xlfn.XLOOKUP(A329,Table3[customer_no],'Hospitalisation Details'!$D$2:$D$2344,"NOT FOUND")</f>
        <v>30</v>
      </c>
      <c r="M329" s="33">
        <f>_xlfn.XLOOKUP(A329,Table3[customer_no],Table3[dd/mm/yy],"NOT FOUND")</f>
        <v>32872</v>
      </c>
      <c r="N329">
        <f>_xlfn.XLOOKUP(A329,Table3[customer_no],Table3[age],"NOT FOUND")</f>
        <v>33</v>
      </c>
      <c r="O329" cm="1">
        <f t="array" ref="O329">_xlfn.XLOOKUP(A329,Table3[customer_no],'Hospitalisation Details'!$E$2:$E$2344,"NOT FOUND")</f>
        <v>3</v>
      </c>
      <c r="P329" t="str">
        <f>_xlfn.XLOOKUP(A329,Table3[customer_no],Table3[hsplt_handled],"NOT FOUND")</f>
        <v>tier - 1</v>
      </c>
      <c r="Q329" t="str">
        <f>_xlfn.XLOOKUP(A329,Table3[customer_no],Table3[city_handled],"NOT FOUND")</f>
        <v>tier - 3</v>
      </c>
      <c r="R329" t="str">
        <f>_xlfn.XLOOKUP(A329,Table3[customer_no],Table3[state_id],"NOT FOUND")</f>
        <v>R1011</v>
      </c>
      <c r="S329" s="34" cm="1">
        <f t="array" ref="S329">_xlfn.XLOOKUP(A329,Table3[customer_no],'Hospitalisation Details'!$F$2:$F$2344,"NOT FOUND")</f>
        <v>29852.48</v>
      </c>
      <c r="T329" t="str">
        <f>_xlfn.XLOOKUP(A329,Table2[Customer ID],Table2[BMI_category],"NOT FOUND")</f>
        <v>Overweight</v>
      </c>
      <c r="U329" s="7">
        <f>_xlfn.XLOOKUP(A329,Table2[Customer ID],Table2[no of surgery],"NOT FOUND")</f>
        <v>0</v>
      </c>
      <c r="V329" t="str">
        <f>_xlfn.XLOOKUP(A329,Table2[Customer ID],Table2[smoker_missing],"NOT FOUND")</f>
        <v>yes</v>
      </c>
      <c r="W329" t="str">
        <f t="shared" si="5"/>
        <v>Prediabetes</v>
      </c>
      <c r="X329" s="37">
        <f>SUM(Table5[[#This Row],[Title]:[Diabetes Level]])</f>
        <v>64812.490000000005</v>
      </c>
    </row>
    <row r="330" spans="1:24" x14ac:dyDescent="0.25">
      <c r="A330" t="s">
        <v>2043</v>
      </c>
      <c r="B330" t="str">
        <f>VLOOKUP(A330,'Customer Names'!$A$2:$E$2336,3,FALSE)</f>
        <v>Mr.</v>
      </c>
      <c r="C330" t="str">
        <f>_xlfn.XLOOKUP(A330,$A$2:$A$2336,'Customer Names'!$D$2:$D$2336,"NOT FOUND")</f>
        <v>Chris</v>
      </c>
      <c r="D330" t="str">
        <f>_xlfn.XLOOKUP(A330,$A$2:$A$2336,'Customer Names'!$E$2:$E$2336,"NOT FOUND")</f>
        <v>Sallade</v>
      </c>
      <c r="E330" cm="1">
        <f t="array" ref="E330">_xlfn.XLOOKUP(A330,$A$2:$A$2336,Table2[BMI],"NOT FOUND")</f>
        <v>19.73</v>
      </c>
      <c r="F330" cm="1">
        <f t="array" ref="F330">_xlfn.XLOOKUP(A330,$A$2:$A$2336,Table2[HBA1C],"NOT FOUND")</f>
        <v>4.3600000000000003</v>
      </c>
      <c r="G330" t="str" cm="1">
        <f t="array" ref="G330">_xlfn.XLOOKUP(A330,$A$2:$A$2336,Table2[Heart Issues],"NOT FOUND")</f>
        <v>No</v>
      </c>
      <c r="H330" t="str" cm="1">
        <f t="array" ref="H330">_xlfn.XLOOKUP(A330,$A$2:$A$2336,Table2[Any Transplants],"NOT FOUND")</f>
        <v>No</v>
      </c>
      <c r="I330" t="str" cm="1">
        <f t="array" ref="I330">_xlfn.XLOOKUP(A330,$A$2:$A$2336,Table2[Cancer history],"NOT FOUND")</f>
        <v>No</v>
      </c>
      <c r="J330" t="str">
        <f>_xlfn.XLOOKUP(A330,Table3[customer_no],Table3[month],"NOT FOUND")</f>
        <v>Oct</v>
      </c>
      <c r="K330" s="7">
        <f>_xlfn.XLOOKUP(A330,Table3[customer_no],Table3[year_average],"NOT FOUND")</f>
        <v>1982</v>
      </c>
      <c r="L330" cm="1">
        <f t="array" ref="L330">_xlfn.XLOOKUP(A330,Table3[customer_no],'Hospitalisation Details'!$D$2:$D$2344,"NOT FOUND")</f>
        <v>29</v>
      </c>
      <c r="M330" s="33">
        <f>_xlfn.XLOOKUP(A330,Table3[customer_no],Table3[dd/mm/yy],"NOT FOUND")</f>
        <v>30253</v>
      </c>
      <c r="N330">
        <f>_xlfn.XLOOKUP(A330,Table3[customer_no],Table3[age],"NOT FOUND")</f>
        <v>40</v>
      </c>
      <c r="O330" cm="1">
        <f t="array" ref="O330">_xlfn.XLOOKUP(A330,Table3[customer_no],'Hospitalisation Details'!$E$2:$E$2344,"NOT FOUND")</f>
        <v>3</v>
      </c>
      <c r="P330" t="str">
        <f>_xlfn.XLOOKUP(A330,Table3[customer_no],Table3[hsplt_handled],"NOT FOUND")</f>
        <v>tier - 1</v>
      </c>
      <c r="Q330" t="str">
        <f>_xlfn.XLOOKUP(A330,Table3[customer_no],Table3[city_handled],"NOT FOUND")</f>
        <v>tier - 1</v>
      </c>
      <c r="R330" t="str">
        <f>_xlfn.XLOOKUP(A330,Table3[customer_no],Table3[state_id],"NOT FOUND")</f>
        <v>R1012</v>
      </c>
      <c r="S330" s="34" cm="1">
        <f t="array" ref="S330">_xlfn.XLOOKUP(A330,Table3[customer_no],'Hospitalisation Details'!$F$2:$F$2344,"NOT FOUND")</f>
        <v>29818.76</v>
      </c>
      <c r="T330" t="str">
        <f>_xlfn.XLOOKUP(A330,Table2[Customer ID],Table2[BMI_category],"NOT FOUND")</f>
        <v>Normal Weight</v>
      </c>
      <c r="U330" s="7">
        <f>_xlfn.XLOOKUP(A330,Table2[Customer ID],Table2[no of surgery],"NOT FOUND")</f>
        <v>0</v>
      </c>
      <c r="V330" t="str">
        <f>_xlfn.XLOOKUP(A330,Table2[Customer ID],Table2[smoker_missing],"NOT FOUND")</f>
        <v>yes</v>
      </c>
      <c r="W330" t="str">
        <f t="shared" si="5"/>
        <v>Normal</v>
      </c>
      <c r="X330" s="37">
        <f>SUM(Table5[[#This Row],[Title]:[Diabetes Level]])</f>
        <v>62149.85</v>
      </c>
    </row>
    <row r="331" spans="1:24" x14ac:dyDescent="0.25">
      <c r="A331" t="s">
        <v>2042</v>
      </c>
      <c r="B331" t="str">
        <f>VLOOKUP(A331,'Customer Names'!$A$2:$E$2336,3,FALSE)</f>
        <v>Mr.</v>
      </c>
      <c r="C331" t="str">
        <f>_xlfn.XLOOKUP(A331,$A$2:$A$2336,'Customer Names'!$D$2:$D$2336,"NOT FOUND")</f>
        <v>Yu</v>
      </c>
      <c r="D331" t="str">
        <f>_xlfn.XLOOKUP(A331,$A$2:$A$2336,'Customer Names'!$E$2:$E$2336,"NOT FOUND")</f>
        <v>Zhang</v>
      </c>
      <c r="E331" cm="1">
        <f t="array" ref="E331">_xlfn.XLOOKUP(A331,$A$2:$A$2336,Table2[BMI],"NOT FOUND")</f>
        <v>23.56</v>
      </c>
      <c r="F331" cm="1">
        <f t="array" ref="F331">_xlfn.XLOOKUP(A331,$A$2:$A$2336,Table2[HBA1C],"NOT FOUND")</f>
        <v>11.74</v>
      </c>
      <c r="G331" t="str" cm="1">
        <f t="array" ref="G331">_xlfn.XLOOKUP(A331,$A$2:$A$2336,Table2[Heart Issues],"NOT FOUND")</f>
        <v>yes</v>
      </c>
      <c r="H331" t="str" cm="1">
        <f t="array" ref="H331">_xlfn.XLOOKUP(A331,$A$2:$A$2336,Table2[Any Transplants],"NOT FOUND")</f>
        <v>No</v>
      </c>
      <c r="I331" t="str" cm="1">
        <f t="array" ref="I331">_xlfn.XLOOKUP(A331,$A$2:$A$2336,Table2[Cancer history],"NOT FOUND")</f>
        <v>No</v>
      </c>
      <c r="J331" t="str">
        <f>_xlfn.XLOOKUP(A331,Table3[customer_no],Table3[month],"NOT FOUND")</f>
        <v>Aug</v>
      </c>
      <c r="K331" s="7">
        <f>_xlfn.XLOOKUP(A331,Table3[customer_no],Table3[year_average],"NOT FOUND")</f>
        <v>1981</v>
      </c>
      <c r="L331" cm="1">
        <f t="array" ref="L331">_xlfn.XLOOKUP(A331,Table3[customer_no],'Hospitalisation Details'!$D$2:$D$2344,"NOT FOUND")</f>
        <v>13</v>
      </c>
      <c r="M331" s="33">
        <f>_xlfn.XLOOKUP(A331,Table3[customer_no],Table3[dd/mm/yy],"NOT FOUND")</f>
        <v>29811</v>
      </c>
      <c r="N331">
        <f>_xlfn.XLOOKUP(A331,Table3[customer_no],Table3[age],"NOT FOUND")</f>
        <v>41</v>
      </c>
      <c r="O331" cm="1">
        <f t="array" ref="O331">_xlfn.XLOOKUP(A331,Table3[customer_no],'Hospitalisation Details'!$E$2:$E$2344,"NOT FOUND")</f>
        <v>1</v>
      </c>
      <c r="P331" t="str">
        <f>_xlfn.XLOOKUP(A331,Table3[customer_no],Table3[hsplt_handled],"NOT FOUND")</f>
        <v>tier - 1</v>
      </c>
      <c r="Q331" t="str">
        <f>_xlfn.XLOOKUP(A331,Table3[customer_no],Table3[city_handled],"NOT FOUND")</f>
        <v>tier - 2</v>
      </c>
      <c r="R331" t="str">
        <f>_xlfn.XLOOKUP(A331,Table3[customer_no],Table3[state_id],"NOT FOUND")</f>
        <v>R1011</v>
      </c>
      <c r="S331" s="34" cm="1">
        <f t="array" ref="S331">_xlfn.XLOOKUP(A331,Table3[customer_no],'Hospitalisation Details'!$F$2:$F$2344,"NOT FOUND")</f>
        <v>29816.639999999999</v>
      </c>
      <c r="T331" t="str">
        <f>_xlfn.XLOOKUP(A331,Table2[Customer ID],Table2[BMI_category],"NOT FOUND")</f>
        <v>Normal Weight</v>
      </c>
      <c r="U331" s="7">
        <f>_xlfn.XLOOKUP(A331,Table2[Customer ID],Table2[no of surgery],"NOT FOUND")</f>
        <v>0</v>
      </c>
      <c r="V331" t="str">
        <f>_xlfn.XLOOKUP(A331,Table2[Customer ID],Table2[smoker_missing],"NOT FOUND")</f>
        <v>yes</v>
      </c>
      <c r="W331" t="str">
        <f t="shared" si="5"/>
        <v>Diabetes</v>
      </c>
      <c r="X331" s="37">
        <f>SUM(Table5[[#This Row],[Title]:[Diabetes Level]])</f>
        <v>61698.94</v>
      </c>
    </row>
    <row r="332" spans="1:24" x14ac:dyDescent="0.25">
      <c r="A332" t="s">
        <v>2041</v>
      </c>
      <c r="B332" t="str">
        <f>VLOOKUP(A332,'Customer Names'!$A$2:$E$2336,3,FALSE)</f>
        <v>Mr.</v>
      </c>
      <c r="C332" t="str">
        <f>_xlfn.XLOOKUP(A332,$A$2:$A$2336,'Customer Names'!$D$2:$D$2336,"NOT FOUND")</f>
        <v>Caleb N</v>
      </c>
      <c r="D332" t="str">
        <f>_xlfn.XLOOKUP(A332,$A$2:$A$2336,'Customer Names'!$E$2:$E$2336,"NOT FOUND")</f>
        <v>Chatfield</v>
      </c>
      <c r="E332" cm="1">
        <f t="array" ref="E332">_xlfn.XLOOKUP(A332,$A$2:$A$2336,Table2[BMI],"NOT FOUND")</f>
        <v>37.67</v>
      </c>
      <c r="F332" cm="1">
        <f t="array" ref="F332">_xlfn.XLOOKUP(A332,$A$2:$A$2336,Table2[HBA1C],"NOT FOUND")</f>
        <v>5.89</v>
      </c>
      <c r="G332" t="str" cm="1">
        <f t="array" ref="G332">_xlfn.XLOOKUP(A332,$A$2:$A$2336,Table2[Heart Issues],"NOT FOUND")</f>
        <v>No</v>
      </c>
      <c r="H332" t="str" cm="1">
        <f t="array" ref="H332">_xlfn.XLOOKUP(A332,$A$2:$A$2336,Table2[Any Transplants],"NOT FOUND")</f>
        <v>No</v>
      </c>
      <c r="I332" t="str" cm="1">
        <f t="array" ref="I332">_xlfn.XLOOKUP(A332,$A$2:$A$2336,Table2[Cancer history],"NOT FOUND")</f>
        <v>No</v>
      </c>
      <c r="J332" t="str">
        <f>_xlfn.XLOOKUP(A332,Table3[customer_no],Table3[month],"NOT FOUND")</f>
        <v>Jun</v>
      </c>
      <c r="K332" s="7">
        <f>_xlfn.XLOOKUP(A332,Table3[customer_no],Table3[year_average],"NOT FOUND")</f>
        <v>1998</v>
      </c>
      <c r="L332" cm="1">
        <f t="array" ref="L332">_xlfn.XLOOKUP(A332,Table3[customer_no],'Hospitalisation Details'!$D$2:$D$2344,"NOT FOUND")</f>
        <v>20</v>
      </c>
      <c r="M332" s="33">
        <f>_xlfn.XLOOKUP(A332,Table3[customer_no],Table3[dd/mm/yy],"NOT FOUND")</f>
        <v>35966</v>
      </c>
      <c r="N332">
        <f>_xlfn.XLOOKUP(A332,Table3[customer_no],Table3[age],"NOT FOUND")</f>
        <v>24</v>
      </c>
      <c r="O332" cm="1">
        <f t="array" ref="O332">_xlfn.XLOOKUP(A332,Table3[customer_no],'Hospitalisation Details'!$E$2:$E$2344,"NOT FOUND")</f>
        <v>0</v>
      </c>
      <c r="P332" t="str">
        <f>_xlfn.XLOOKUP(A332,Table3[customer_no],Table3[hsplt_handled],"NOT FOUND")</f>
        <v>tier - 1</v>
      </c>
      <c r="Q332" t="str">
        <f>_xlfn.XLOOKUP(A332,Table3[customer_no],Table3[city_handled],"NOT FOUND")</f>
        <v>tier - 2</v>
      </c>
      <c r="R332" t="str">
        <f>_xlfn.XLOOKUP(A332,Table3[customer_no],Table3[state_id],"NOT FOUND")</f>
        <v>R1011</v>
      </c>
      <c r="S332" s="34" cm="1">
        <f t="array" ref="S332">_xlfn.XLOOKUP(A332,Table3[customer_no],'Hospitalisation Details'!$F$2:$F$2344,"NOT FOUND")</f>
        <v>29760.6</v>
      </c>
      <c r="T332" t="str">
        <f>_xlfn.XLOOKUP(A332,Table2[Customer ID],Table2[BMI_category],"NOT FOUND")</f>
        <v>Obesity</v>
      </c>
      <c r="U332" s="7">
        <f>_xlfn.XLOOKUP(A332,Table2[Customer ID],Table2[no of surgery],"NOT FOUND")</f>
        <v>1</v>
      </c>
      <c r="V332" t="str">
        <f>_xlfn.XLOOKUP(A332,Table2[Customer ID],Table2[smoker_missing],"NOT FOUND")</f>
        <v>yes</v>
      </c>
      <c r="W332" t="str">
        <f t="shared" si="5"/>
        <v>Prediabetes</v>
      </c>
      <c r="X332" s="37">
        <f>SUM(Table5[[#This Row],[Title]:[Diabetes Level]])</f>
        <v>67813.16</v>
      </c>
    </row>
    <row r="333" spans="1:24" x14ac:dyDescent="0.25">
      <c r="A333" t="s">
        <v>2040</v>
      </c>
      <c r="B333" t="str">
        <f>VLOOKUP(A333,'Customer Names'!$A$2:$E$2336,3,FALSE)</f>
        <v>Mr.</v>
      </c>
      <c r="C333" t="str">
        <f>_xlfn.XLOOKUP(A333,$A$2:$A$2336,'Customer Names'!$D$2:$D$2336,"NOT FOUND")</f>
        <v>Jason M.</v>
      </c>
      <c r="D333" t="str">
        <f>_xlfn.XLOOKUP(A333,$A$2:$A$2336,'Customer Names'!$E$2:$E$2336,"NOT FOUND")</f>
        <v>Bruns</v>
      </c>
      <c r="E333" cm="1">
        <f t="array" ref="E333">_xlfn.XLOOKUP(A333,$A$2:$A$2336,Table2[BMI],"NOT FOUND")</f>
        <v>18.73</v>
      </c>
      <c r="F333" cm="1">
        <f t="array" ref="F333">_xlfn.XLOOKUP(A333,$A$2:$A$2336,Table2[HBA1C],"NOT FOUND")</f>
        <v>10.64</v>
      </c>
      <c r="G333" t="str" cm="1">
        <f t="array" ref="G333">_xlfn.XLOOKUP(A333,$A$2:$A$2336,Table2[Heart Issues],"NOT FOUND")</f>
        <v>No</v>
      </c>
      <c r="H333" t="str" cm="1">
        <f t="array" ref="H333">_xlfn.XLOOKUP(A333,$A$2:$A$2336,Table2[Any Transplants],"NOT FOUND")</f>
        <v>No</v>
      </c>
      <c r="I333" t="str" cm="1">
        <f t="array" ref="I333">_xlfn.XLOOKUP(A333,$A$2:$A$2336,Table2[Cancer history],"NOT FOUND")</f>
        <v>No</v>
      </c>
      <c r="J333" t="str">
        <f>_xlfn.XLOOKUP(A333,Table3[customer_no],Table3[month],"NOT FOUND")</f>
        <v>Aug</v>
      </c>
      <c r="K333" s="7">
        <f>_xlfn.XLOOKUP(A333,Table3[customer_no],Table3[year_average],"NOT FOUND")</f>
        <v>1973</v>
      </c>
      <c r="L333" cm="1">
        <f t="array" ref="L333">_xlfn.XLOOKUP(A333,Table3[customer_no],'Hospitalisation Details'!$D$2:$D$2344,"NOT FOUND")</f>
        <v>23</v>
      </c>
      <c r="M333" s="33">
        <f>_xlfn.XLOOKUP(A333,Table3[customer_no],Table3[dd/mm/yy],"NOT FOUND")</f>
        <v>26899</v>
      </c>
      <c r="N333">
        <f>_xlfn.XLOOKUP(A333,Table3[customer_no],Table3[age],"NOT FOUND")</f>
        <v>49</v>
      </c>
      <c r="O333" cm="1">
        <f t="array" ref="O333">_xlfn.XLOOKUP(A333,Table3[customer_no],'Hospitalisation Details'!$E$2:$E$2344,"NOT FOUND")</f>
        <v>0</v>
      </c>
      <c r="P333" t="str">
        <f>_xlfn.XLOOKUP(A333,Table3[customer_no],Table3[hsplt_handled],"NOT FOUND")</f>
        <v>tier - 1</v>
      </c>
      <c r="Q333" t="str">
        <f>_xlfn.XLOOKUP(A333,Table3[customer_no],Table3[city_handled],"NOT FOUND")</f>
        <v>tier - 3</v>
      </c>
      <c r="R333" t="str">
        <f>_xlfn.XLOOKUP(A333,Table3[customer_no],Table3[state_id],"NOT FOUND")</f>
        <v>R1011</v>
      </c>
      <c r="S333" s="34" cm="1">
        <f t="array" ref="S333">_xlfn.XLOOKUP(A333,Table3[customer_no],'Hospitalisation Details'!$F$2:$F$2344,"NOT FOUND")</f>
        <v>29757.69</v>
      </c>
      <c r="T333" t="str">
        <f>_xlfn.XLOOKUP(A333,Table2[Customer ID],Table2[BMI_category],"NOT FOUND")</f>
        <v>Normal Weight</v>
      </c>
      <c r="U333" s="7">
        <f>_xlfn.XLOOKUP(A333,Table2[Customer ID],Table2[no of surgery],"NOT FOUND")</f>
        <v>2</v>
      </c>
      <c r="V333" t="str">
        <f>_xlfn.XLOOKUP(A333,Table2[Customer ID],Table2[smoker_missing],"NOT FOUND")</f>
        <v>yes</v>
      </c>
      <c r="W333" t="str">
        <f t="shared" si="5"/>
        <v>Diabetes</v>
      </c>
      <c r="X333" s="37">
        <f>SUM(Table5[[#This Row],[Title]:[Diabetes Level]])</f>
        <v>58733.06</v>
      </c>
    </row>
    <row r="334" spans="1:24" x14ac:dyDescent="0.25">
      <c r="A334" t="s">
        <v>2039</v>
      </c>
      <c r="B334" t="str">
        <f>VLOOKUP(A334,'Customer Names'!$A$2:$E$2336,3,FALSE)</f>
        <v>Ms.</v>
      </c>
      <c r="C334" t="str">
        <f>_xlfn.XLOOKUP(A334,$A$2:$A$2336,'Customer Names'!$D$2:$D$2336,"NOT FOUND")</f>
        <v>Angela R</v>
      </c>
      <c r="D334" t="str">
        <f>_xlfn.XLOOKUP(A334,$A$2:$A$2336,'Customer Names'!$E$2:$E$2336,"NOT FOUND")</f>
        <v>Yochum</v>
      </c>
      <c r="E334" cm="1">
        <f t="array" ref="E334">_xlfn.XLOOKUP(A334,$A$2:$A$2336,Table2[BMI],"NOT FOUND")</f>
        <v>33.090000000000003</v>
      </c>
      <c r="F334" cm="1">
        <f t="array" ref="F334">_xlfn.XLOOKUP(A334,$A$2:$A$2336,Table2[HBA1C],"NOT FOUND")</f>
        <v>6.06</v>
      </c>
      <c r="G334" t="str" cm="1">
        <f t="array" ref="G334">_xlfn.XLOOKUP(A334,$A$2:$A$2336,Table2[Heart Issues],"NOT FOUND")</f>
        <v>No</v>
      </c>
      <c r="H334" t="str" cm="1">
        <f t="array" ref="H334">_xlfn.XLOOKUP(A334,$A$2:$A$2336,Table2[Any Transplants],"NOT FOUND")</f>
        <v>No</v>
      </c>
      <c r="I334" t="str" cm="1">
        <f t="array" ref="I334">_xlfn.XLOOKUP(A334,$A$2:$A$2336,Table2[Cancer history],"NOT FOUND")</f>
        <v>Yes</v>
      </c>
      <c r="J334" t="str">
        <f>_xlfn.XLOOKUP(A334,Table3[customer_no],Table3[month],"NOT FOUND")</f>
        <v>Jul</v>
      </c>
      <c r="K334" s="7">
        <f>_xlfn.XLOOKUP(A334,Table3[customer_no],Table3[year_average],"NOT FOUND")</f>
        <v>1993</v>
      </c>
      <c r="L334" cm="1">
        <f t="array" ref="L334">_xlfn.XLOOKUP(A334,Table3[customer_no],'Hospitalisation Details'!$D$2:$D$2344,"NOT FOUND")</f>
        <v>27</v>
      </c>
      <c r="M334" s="33">
        <f>_xlfn.XLOOKUP(A334,Table3[customer_no],Table3[dd/mm/yy],"NOT FOUND")</f>
        <v>34177</v>
      </c>
      <c r="N334">
        <f>_xlfn.XLOOKUP(A334,Table3[customer_no],Table3[age],"NOT FOUND")</f>
        <v>29</v>
      </c>
      <c r="O334" cm="1">
        <f t="array" ref="O334">_xlfn.XLOOKUP(A334,Table3[customer_no],'Hospitalisation Details'!$E$2:$E$2344,"NOT FOUND")</f>
        <v>0</v>
      </c>
      <c r="P334" t="str">
        <f>_xlfn.XLOOKUP(A334,Table3[customer_no],Table3[hsplt_handled],"NOT FOUND")</f>
        <v>tier - 1</v>
      </c>
      <c r="Q334" t="str">
        <f>_xlfn.XLOOKUP(A334,Table3[customer_no],Table3[city_handled],"NOT FOUND")</f>
        <v>tier - 1</v>
      </c>
      <c r="R334" t="str">
        <f>_xlfn.XLOOKUP(A334,Table3[customer_no],Table3[state_id],"NOT FOUND")</f>
        <v>R1011</v>
      </c>
      <c r="S334" s="34" cm="1">
        <f t="array" ref="S334">_xlfn.XLOOKUP(A334,Table3[customer_no],'Hospitalisation Details'!$F$2:$F$2344,"NOT FOUND")</f>
        <v>29622.69</v>
      </c>
      <c r="T334" t="str">
        <f>_xlfn.XLOOKUP(A334,Table2[Customer ID],Table2[BMI_category],"NOT FOUND")</f>
        <v>Obesity</v>
      </c>
      <c r="U334" s="7">
        <f>_xlfn.XLOOKUP(A334,Table2[Customer ID],Table2[no of surgery],"NOT FOUND")</f>
        <v>1</v>
      </c>
      <c r="V334" t="str">
        <f>_xlfn.XLOOKUP(A334,Table2[Customer ID],Table2[smoker_missing],"NOT FOUND")</f>
        <v>yes</v>
      </c>
      <c r="W334" t="str">
        <f t="shared" si="5"/>
        <v>Prediabetes</v>
      </c>
      <c r="X334" s="37">
        <f>SUM(Table5[[#This Row],[Title]:[Diabetes Level]])</f>
        <v>65888.84</v>
      </c>
    </row>
    <row r="335" spans="1:24" x14ac:dyDescent="0.25">
      <c r="A335" t="s">
        <v>2038</v>
      </c>
      <c r="B335" t="str">
        <f>VLOOKUP(A335,'Customer Names'!$A$2:$E$2336,3,FALSE)</f>
        <v>Mr.</v>
      </c>
      <c r="C335" t="str">
        <f>_xlfn.XLOOKUP(A335,$A$2:$A$2336,'Customer Names'!$D$2:$D$2336,"NOT FOUND")</f>
        <v>Keith J</v>
      </c>
      <c r="D335" t="str">
        <f>_xlfn.XLOOKUP(A335,$A$2:$A$2336,'Customer Names'!$E$2:$E$2336,"NOT FOUND")</f>
        <v>Freeburn</v>
      </c>
      <c r="E335" cm="1">
        <f t="array" ref="E335">_xlfn.XLOOKUP(A335,$A$2:$A$2336,Table2[BMI],"NOT FOUND")</f>
        <v>18.329999999999998</v>
      </c>
      <c r="F335" cm="1">
        <f t="array" ref="F335">_xlfn.XLOOKUP(A335,$A$2:$A$2336,Table2[HBA1C],"NOT FOUND")</f>
        <v>7.46</v>
      </c>
      <c r="G335" t="str" cm="1">
        <f t="array" ref="G335">_xlfn.XLOOKUP(A335,$A$2:$A$2336,Table2[Heart Issues],"NOT FOUND")</f>
        <v>yes</v>
      </c>
      <c r="H335" t="str" cm="1">
        <f t="array" ref="H335">_xlfn.XLOOKUP(A335,$A$2:$A$2336,Table2[Any Transplants],"NOT FOUND")</f>
        <v>No</v>
      </c>
      <c r="I335" t="str" cm="1">
        <f t="array" ref="I335">_xlfn.XLOOKUP(A335,$A$2:$A$2336,Table2[Cancer history],"NOT FOUND")</f>
        <v>No</v>
      </c>
      <c r="J335" t="str">
        <f>_xlfn.XLOOKUP(A335,Table3[customer_no],Table3[month],"NOT FOUND")</f>
        <v>Nov</v>
      </c>
      <c r="K335" s="7">
        <f>_xlfn.XLOOKUP(A335,Table3[customer_no],Table3[year_average],"NOT FOUND")</f>
        <v>1975</v>
      </c>
      <c r="L335" cm="1">
        <f t="array" ref="L335">_xlfn.XLOOKUP(A335,Table3[customer_no],'Hospitalisation Details'!$D$2:$D$2344,"NOT FOUND")</f>
        <v>3</v>
      </c>
      <c r="M335" s="33">
        <f>_xlfn.XLOOKUP(A335,Table3[customer_no],Table3[dd/mm/yy],"NOT FOUND")</f>
        <v>27701</v>
      </c>
      <c r="N335">
        <f>_xlfn.XLOOKUP(A335,Table3[customer_no],Table3[age],"NOT FOUND")</f>
        <v>47</v>
      </c>
      <c r="O335" cm="1">
        <f t="array" ref="O335">_xlfn.XLOOKUP(A335,Table3[customer_no],'Hospitalisation Details'!$E$2:$E$2344,"NOT FOUND")</f>
        <v>1</v>
      </c>
      <c r="P335" t="str">
        <f>_xlfn.XLOOKUP(A335,Table3[customer_no],Table3[hsplt_handled],"NOT FOUND")</f>
        <v>tier - 1</v>
      </c>
      <c r="Q335" t="str">
        <f>_xlfn.XLOOKUP(A335,Table3[customer_no],Table3[city_handled],"NOT FOUND")</f>
        <v>tier - 1</v>
      </c>
      <c r="R335" t="str">
        <f>_xlfn.XLOOKUP(A335,Table3[customer_no],Table3[state_id],"NOT FOUND")</f>
        <v>R1011</v>
      </c>
      <c r="S335" s="34" cm="1">
        <f t="array" ref="S335">_xlfn.XLOOKUP(A335,Table3[customer_no],'Hospitalisation Details'!$F$2:$F$2344,"NOT FOUND")</f>
        <v>29583.8</v>
      </c>
      <c r="T335" t="str">
        <f>_xlfn.XLOOKUP(A335,Table2[Customer ID],Table2[BMI_category],"NOT FOUND")</f>
        <v>Underweight</v>
      </c>
      <c r="U335" s="7">
        <f>_xlfn.XLOOKUP(A335,Table2[Customer ID],Table2[no of surgery],"NOT FOUND")</f>
        <v>1</v>
      </c>
      <c r="V335" t="str">
        <f>_xlfn.XLOOKUP(A335,Table2[Customer ID],Table2[smoker_missing],"NOT FOUND")</f>
        <v>yes</v>
      </c>
      <c r="W335" t="str">
        <f t="shared" si="5"/>
        <v>Diabetes</v>
      </c>
      <c r="X335" s="37">
        <f>SUM(Table5[[#This Row],[Title]:[Diabetes Level]])</f>
        <v>59337.59</v>
      </c>
    </row>
    <row r="336" spans="1:24" x14ac:dyDescent="0.25">
      <c r="A336" t="s">
        <v>2037</v>
      </c>
      <c r="B336" t="str">
        <f>VLOOKUP(A336,'Customer Names'!$A$2:$E$2336,3,FALSE)</f>
        <v>Ms.</v>
      </c>
      <c r="C336" t="str">
        <f>_xlfn.XLOOKUP(A336,$A$2:$A$2336,'Customer Names'!$D$2:$D$2336,"NOT FOUND")</f>
        <v>Emma</v>
      </c>
      <c r="D336" t="str">
        <f>_xlfn.XLOOKUP(A336,$A$2:$A$2336,'Customer Names'!$E$2:$E$2336,"NOT FOUND")</f>
        <v>Spencer</v>
      </c>
      <c r="E336" cm="1">
        <f t="array" ref="E336">_xlfn.XLOOKUP(A336,$A$2:$A$2336,Table2[BMI],"NOT FOUND")</f>
        <v>27.74</v>
      </c>
      <c r="F336" cm="1">
        <f t="array" ref="F336">_xlfn.XLOOKUP(A336,$A$2:$A$2336,Table2[HBA1C],"NOT FOUND")</f>
        <v>4.68</v>
      </c>
      <c r="G336" t="str" cm="1">
        <f t="array" ref="G336">_xlfn.XLOOKUP(A336,$A$2:$A$2336,Table2[Heart Issues],"NOT FOUND")</f>
        <v>yes</v>
      </c>
      <c r="H336" t="str" cm="1">
        <f t="array" ref="H336">_xlfn.XLOOKUP(A336,$A$2:$A$2336,Table2[Any Transplants],"NOT FOUND")</f>
        <v>No</v>
      </c>
      <c r="I336" t="str" cm="1">
        <f t="array" ref="I336">_xlfn.XLOOKUP(A336,$A$2:$A$2336,Table2[Cancer history],"NOT FOUND")</f>
        <v>No</v>
      </c>
      <c r="J336" t="str">
        <f>_xlfn.XLOOKUP(A336,Table3[customer_no],Table3[month],"NOT FOUND")</f>
        <v>Oct</v>
      </c>
      <c r="K336" s="7">
        <f>_xlfn.XLOOKUP(A336,Table3[customer_no],Table3[year_average],"NOT FOUND")</f>
        <v>1959</v>
      </c>
      <c r="L336" cm="1">
        <f t="array" ref="L336">_xlfn.XLOOKUP(A336,Table3[customer_no],'Hospitalisation Details'!$D$2:$D$2344,"NOT FOUND")</f>
        <v>20</v>
      </c>
      <c r="M336" s="33">
        <f>_xlfn.XLOOKUP(A336,Table3[customer_no],Table3[dd/mm/yy],"NOT FOUND")</f>
        <v>21843</v>
      </c>
      <c r="N336">
        <f>_xlfn.XLOOKUP(A336,Table3[customer_no],Table3[age],"NOT FOUND")</f>
        <v>63</v>
      </c>
      <c r="O336" cm="1">
        <f t="array" ref="O336">_xlfn.XLOOKUP(A336,Table3[customer_no],'Hospitalisation Details'!$E$2:$E$2344,"NOT FOUND")</f>
        <v>0</v>
      </c>
      <c r="P336" t="str">
        <f>_xlfn.XLOOKUP(A336,Table3[customer_no],Table3[hsplt_handled],"NOT FOUND")</f>
        <v>tier - 1</v>
      </c>
      <c r="Q336" t="str">
        <f>_xlfn.XLOOKUP(A336,Table3[customer_no],Table3[city_handled],"NOT FOUND")</f>
        <v>tier - 2</v>
      </c>
      <c r="R336" t="str">
        <f>_xlfn.XLOOKUP(A336,Table3[customer_no],Table3[state_id],"NOT FOUND")</f>
        <v>R1024</v>
      </c>
      <c r="S336" s="34" cm="1">
        <f t="array" ref="S336">_xlfn.XLOOKUP(A336,Table3[customer_no],'Hospitalisation Details'!$F$2:$F$2344,"NOT FOUND")</f>
        <v>29523.17</v>
      </c>
      <c r="T336" t="str">
        <f>_xlfn.XLOOKUP(A336,Table2[Customer ID],Table2[BMI_category],"NOT FOUND")</f>
        <v>Overweight</v>
      </c>
      <c r="U336" s="7">
        <f>_xlfn.XLOOKUP(A336,Table2[Customer ID],Table2[no of surgery],"NOT FOUND")</f>
        <v>2</v>
      </c>
      <c r="V336" t="str">
        <f>_xlfn.XLOOKUP(A336,Table2[Customer ID],Table2[smoker_missing],"NOT FOUND")</f>
        <v>yes</v>
      </c>
      <c r="W336" t="str">
        <f t="shared" si="5"/>
        <v>Normal</v>
      </c>
      <c r="X336" s="37">
        <f>SUM(Table5[[#This Row],[Title]:[Diabetes Level]])</f>
        <v>53442.59</v>
      </c>
    </row>
    <row r="337" spans="1:24" x14ac:dyDescent="0.25">
      <c r="A337" t="s">
        <v>2036</v>
      </c>
      <c r="B337" t="str">
        <f>VLOOKUP(A337,'Customer Names'!$A$2:$E$2336,3,FALSE)</f>
        <v>Mr.</v>
      </c>
      <c r="C337" t="str">
        <f>_xlfn.XLOOKUP(A337,$A$2:$A$2336,'Customer Names'!$D$2:$D$2336,"NOT FOUND")</f>
        <v>Nathan A</v>
      </c>
      <c r="D337" t="str">
        <f>_xlfn.XLOOKUP(A337,$A$2:$A$2336,'Customer Names'!$E$2:$E$2336,"NOT FOUND")</f>
        <v>Jarosik</v>
      </c>
      <c r="E337" cm="1">
        <f t="array" ref="E337">_xlfn.XLOOKUP(A337,$A$2:$A$2336,Table2[BMI],"NOT FOUND")</f>
        <v>24.2</v>
      </c>
      <c r="F337" cm="1">
        <f t="array" ref="F337">_xlfn.XLOOKUP(A337,$A$2:$A$2336,Table2[HBA1C],"NOT FOUND")</f>
        <v>6.15</v>
      </c>
      <c r="G337" t="str" cm="1">
        <f t="array" ref="G337">_xlfn.XLOOKUP(A337,$A$2:$A$2336,Table2[Heart Issues],"NOT FOUND")</f>
        <v>No</v>
      </c>
      <c r="H337" t="str" cm="1">
        <f t="array" ref="H337">_xlfn.XLOOKUP(A337,$A$2:$A$2336,Table2[Any Transplants],"NOT FOUND")</f>
        <v>No</v>
      </c>
      <c r="I337" t="str" cm="1">
        <f t="array" ref="I337">_xlfn.XLOOKUP(A337,$A$2:$A$2336,Table2[Cancer history],"NOT FOUND")</f>
        <v>No</v>
      </c>
      <c r="J337" t="str">
        <f>_xlfn.XLOOKUP(A337,Table3[customer_no],Table3[month],"NOT FOUND")</f>
        <v>Jul</v>
      </c>
      <c r="K337" s="7">
        <f>_xlfn.XLOOKUP(A337,Table3[customer_no],Table3[year_average],"NOT FOUND")</f>
        <v>1987</v>
      </c>
      <c r="L337" cm="1">
        <f t="array" ref="L337">_xlfn.XLOOKUP(A337,Table3[customer_no],'Hospitalisation Details'!$D$2:$D$2344,"NOT FOUND")</f>
        <v>16</v>
      </c>
      <c r="M337" s="33">
        <f>_xlfn.XLOOKUP(A337,Table3[customer_no],Table3[dd/mm/yy],"NOT FOUND")</f>
        <v>31974</v>
      </c>
      <c r="N337">
        <f>_xlfn.XLOOKUP(A337,Table3[customer_no],Table3[age],"NOT FOUND")</f>
        <v>35</v>
      </c>
      <c r="O337" cm="1">
        <f t="array" ref="O337">_xlfn.XLOOKUP(A337,Table3[customer_no],'Hospitalisation Details'!$E$2:$E$2344,"NOT FOUND")</f>
        <v>3</v>
      </c>
      <c r="P337" t="str">
        <f>_xlfn.XLOOKUP(A337,Table3[customer_no],Table3[hsplt_handled],"NOT FOUND")</f>
        <v>tier - 1</v>
      </c>
      <c r="Q337" t="str">
        <f>_xlfn.XLOOKUP(A337,Table3[customer_no],Table3[city_handled],"NOT FOUND")</f>
        <v>tier - 1</v>
      </c>
      <c r="R337" t="str">
        <f>_xlfn.XLOOKUP(A337,Table3[customer_no],Table3[state_id],"NOT FOUND")</f>
        <v>R1011</v>
      </c>
      <c r="S337" s="34" cm="1">
        <f t="array" ref="S337">_xlfn.XLOOKUP(A337,Table3[customer_no],'Hospitalisation Details'!$F$2:$F$2344,"NOT FOUND")</f>
        <v>29443.59</v>
      </c>
      <c r="T337" t="str">
        <f>_xlfn.XLOOKUP(A337,Table2[Customer ID],Table2[BMI_category],"NOT FOUND")</f>
        <v>Normal Weight</v>
      </c>
      <c r="U337" s="7">
        <f>_xlfn.XLOOKUP(A337,Table2[Customer ID],Table2[no of surgery],"NOT FOUND")</f>
        <v>1</v>
      </c>
      <c r="V337" t="str">
        <f>_xlfn.XLOOKUP(A337,Table2[Customer ID],Table2[smoker_missing],"NOT FOUND")</f>
        <v>yes</v>
      </c>
      <c r="W337" t="str">
        <f t="shared" si="5"/>
        <v>Prediabetes</v>
      </c>
      <c r="X337" s="37">
        <f>SUM(Table5[[#This Row],[Title]:[Diabetes Level]])</f>
        <v>63489.94</v>
      </c>
    </row>
    <row r="338" spans="1:24" x14ac:dyDescent="0.25">
      <c r="A338" t="s">
        <v>2035</v>
      </c>
      <c r="B338" t="str">
        <f>VLOOKUP(A338,'Customer Names'!$A$2:$E$2336,3,FALSE)</f>
        <v>Ms.</v>
      </c>
      <c r="C338" t="str">
        <f>_xlfn.XLOOKUP(A338,$A$2:$A$2336,'Customer Names'!$D$2:$D$2336,"NOT FOUND")</f>
        <v>Kathryn</v>
      </c>
      <c r="D338" t="str">
        <f>_xlfn.XLOOKUP(A338,$A$2:$A$2336,'Customer Names'!$E$2:$E$2336,"NOT FOUND")</f>
        <v>Heinzen</v>
      </c>
      <c r="E338" cm="1">
        <f t="array" ref="E338">_xlfn.XLOOKUP(A338,$A$2:$A$2336,Table2[BMI],"NOT FOUND")</f>
        <v>22.03</v>
      </c>
      <c r="F338" cm="1">
        <f t="array" ref="F338">_xlfn.XLOOKUP(A338,$A$2:$A$2336,Table2[HBA1C],"NOT FOUND")</f>
        <v>4.28</v>
      </c>
      <c r="G338" t="str" cm="1">
        <f t="array" ref="G338">_xlfn.XLOOKUP(A338,$A$2:$A$2336,Table2[Heart Issues],"NOT FOUND")</f>
        <v>yes</v>
      </c>
      <c r="H338" t="str" cm="1">
        <f t="array" ref="H338">_xlfn.XLOOKUP(A338,$A$2:$A$2336,Table2[Any Transplants],"NOT FOUND")</f>
        <v>No</v>
      </c>
      <c r="I338" t="str" cm="1">
        <f t="array" ref="I338">_xlfn.XLOOKUP(A338,$A$2:$A$2336,Table2[Cancer history],"NOT FOUND")</f>
        <v>No</v>
      </c>
      <c r="J338" t="str">
        <f>_xlfn.XLOOKUP(A338,Table3[customer_no],Table3[month],"NOT FOUND")</f>
        <v>Nov</v>
      </c>
      <c r="K338" s="7">
        <f>_xlfn.XLOOKUP(A338,Table3[customer_no],Table3[year_average],"NOT FOUND")</f>
        <v>1985</v>
      </c>
      <c r="L338" cm="1">
        <f t="array" ref="L338">_xlfn.XLOOKUP(A338,Table3[customer_no],'Hospitalisation Details'!$D$2:$D$2344,"NOT FOUND")</f>
        <v>7</v>
      </c>
      <c r="M338" s="33">
        <f>_xlfn.XLOOKUP(A338,Table3[customer_no],Table3[dd/mm/yy],"NOT FOUND")</f>
        <v>31358</v>
      </c>
      <c r="N338">
        <f>_xlfn.XLOOKUP(A338,Table3[customer_no],Table3[age],"NOT FOUND")</f>
        <v>37</v>
      </c>
      <c r="O338" cm="1">
        <f t="array" ref="O338">_xlfn.XLOOKUP(A338,Table3[customer_no],'Hospitalisation Details'!$E$2:$E$2344,"NOT FOUND")</f>
        <v>3</v>
      </c>
      <c r="P338" t="str">
        <f>_xlfn.XLOOKUP(A338,Table3[customer_no],Table3[hsplt_handled],"NOT FOUND")</f>
        <v>tier - 1</v>
      </c>
      <c r="Q338" t="str">
        <f>_xlfn.XLOOKUP(A338,Table3[customer_no],Table3[city_handled],"NOT FOUND")</f>
        <v>tier - 1</v>
      </c>
      <c r="R338" t="str">
        <f>_xlfn.XLOOKUP(A338,Table3[customer_no],Table3[state_id],"NOT FOUND")</f>
        <v>R1011</v>
      </c>
      <c r="S338" s="34" cm="1">
        <f t="array" ref="S338">_xlfn.XLOOKUP(A338,Table3[customer_no],'Hospitalisation Details'!$F$2:$F$2344,"NOT FOUND")</f>
        <v>29352.560000000001</v>
      </c>
      <c r="T338" t="str">
        <f>_xlfn.XLOOKUP(A338,Table2[Customer ID],Table2[BMI_category],"NOT FOUND")</f>
        <v>Normal Weight</v>
      </c>
      <c r="U338" s="7">
        <f>_xlfn.XLOOKUP(A338,Table2[Customer ID],Table2[no of surgery],"NOT FOUND")</f>
        <v>0</v>
      </c>
      <c r="V338" t="str">
        <f>_xlfn.XLOOKUP(A338,Table2[Customer ID],Table2[smoker_missing],"NOT FOUND")</f>
        <v>yes</v>
      </c>
      <c r="W338" t="str">
        <f t="shared" si="5"/>
        <v>Normal</v>
      </c>
      <c r="X338" s="37">
        <f>SUM(Table5[[#This Row],[Title]:[Diabetes Level]])</f>
        <v>62768.869999999995</v>
      </c>
    </row>
    <row r="339" spans="1:24" x14ac:dyDescent="0.25">
      <c r="A339" t="s">
        <v>2034</v>
      </c>
      <c r="B339" t="str">
        <f>VLOOKUP(A339,'Customer Names'!$A$2:$E$2336,3,FALSE)</f>
        <v>Ms.</v>
      </c>
      <c r="C339" t="str">
        <f>_xlfn.XLOOKUP(A339,$A$2:$A$2336,'Customer Names'!$D$2:$D$2336,"NOT FOUND")</f>
        <v>Elizabeth H.</v>
      </c>
      <c r="D339" t="str">
        <f>_xlfn.XLOOKUP(A339,$A$2:$A$2336,'Customer Names'!$E$2:$E$2336,"NOT FOUND")</f>
        <v>Kelley</v>
      </c>
      <c r="E339" cm="1">
        <f t="array" ref="E339">_xlfn.XLOOKUP(A339,$A$2:$A$2336,Table2[BMI],"NOT FOUND")</f>
        <v>26.885000000000002</v>
      </c>
      <c r="F339" cm="1">
        <f t="array" ref="F339">_xlfn.XLOOKUP(A339,$A$2:$A$2336,Table2[HBA1C],"NOT FOUND")</f>
        <v>9.86</v>
      </c>
      <c r="G339" t="str" cm="1">
        <f t="array" ref="G339">_xlfn.XLOOKUP(A339,$A$2:$A$2336,Table2[Heart Issues],"NOT FOUND")</f>
        <v>No</v>
      </c>
      <c r="H339" t="str" cm="1">
        <f t="array" ref="H339">_xlfn.XLOOKUP(A339,$A$2:$A$2336,Table2[Any Transplants],"NOT FOUND")</f>
        <v>No</v>
      </c>
      <c r="I339" t="str" cm="1">
        <f t="array" ref="I339">_xlfn.XLOOKUP(A339,$A$2:$A$2336,Table2[Cancer history],"NOT FOUND")</f>
        <v>No</v>
      </c>
      <c r="J339" t="str">
        <f>_xlfn.XLOOKUP(A339,Table3[customer_no],Table3[month],"NOT FOUND")</f>
        <v>Jun</v>
      </c>
      <c r="K339" s="7">
        <f>_xlfn.XLOOKUP(A339,Table3[customer_no],Table3[year_average],"NOT FOUND")</f>
        <v>1958</v>
      </c>
      <c r="L339" cm="1">
        <f t="array" ref="L339">_xlfn.XLOOKUP(A339,Table3[customer_no],'Hospitalisation Details'!$D$2:$D$2344,"NOT FOUND")</f>
        <v>5</v>
      </c>
      <c r="M339" s="33">
        <f>_xlfn.XLOOKUP(A339,Table3[customer_no],Table3[dd/mm/yy],"NOT FOUND")</f>
        <v>21341</v>
      </c>
      <c r="N339">
        <f>_xlfn.XLOOKUP(A339,Table3[customer_no],Table3[age],"NOT FOUND")</f>
        <v>65</v>
      </c>
      <c r="O339" cm="1">
        <f t="array" ref="O339">_xlfn.XLOOKUP(A339,Table3[customer_no],'Hospitalisation Details'!$E$2:$E$2344,"NOT FOUND")</f>
        <v>0</v>
      </c>
      <c r="P339" t="str">
        <f>_xlfn.XLOOKUP(A339,Table3[customer_no],Table3[hsplt_handled],"NOT FOUND")</f>
        <v>tier - 1</v>
      </c>
      <c r="Q339" t="str">
        <f>_xlfn.XLOOKUP(A339,Table3[customer_no],Table3[city_handled],"NOT FOUND")</f>
        <v>tier - 2</v>
      </c>
      <c r="R339" t="str">
        <f>_xlfn.XLOOKUP(A339,Table3[customer_no],Table3[state_id],"NOT FOUND")</f>
        <v>R1012</v>
      </c>
      <c r="S339" s="34" cm="1">
        <f t="array" ref="S339">_xlfn.XLOOKUP(A339,Table3[customer_no],'Hospitalisation Details'!$F$2:$F$2344,"NOT FOUND")</f>
        <v>29330.98</v>
      </c>
      <c r="T339" t="str">
        <f>_xlfn.XLOOKUP(A339,Table2[Customer ID],Table2[BMI_category],"NOT FOUND")</f>
        <v>Overweight</v>
      </c>
      <c r="U339" s="7">
        <f>_xlfn.XLOOKUP(A339,Table2[Customer ID],Table2[no of surgery],"NOT FOUND")</f>
        <v>3</v>
      </c>
      <c r="V339" t="str">
        <f>_xlfn.XLOOKUP(A339,Table2[Customer ID],Table2[smoker_missing],"NOT FOUND")</f>
        <v>yes</v>
      </c>
      <c r="W339" t="str">
        <f t="shared" si="5"/>
        <v>Diabetes</v>
      </c>
      <c r="X339" s="37">
        <f>SUM(Table5[[#This Row],[Title]:[Diabetes Level]])</f>
        <v>52739.724999999999</v>
      </c>
    </row>
    <row r="340" spans="1:24" x14ac:dyDescent="0.25">
      <c r="A340" t="s">
        <v>2033</v>
      </c>
      <c r="B340" t="str">
        <f>VLOOKUP(A340,'Customer Names'!$A$2:$E$2336,3,FALSE)</f>
        <v>Mr.</v>
      </c>
      <c r="C340" t="str">
        <f>_xlfn.XLOOKUP(A340,$A$2:$A$2336,'Customer Names'!$D$2:$D$2336,"NOT FOUND")</f>
        <v>Ben</v>
      </c>
      <c r="D340" t="str">
        <f>_xlfn.XLOOKUP(A340,$A$2:$A$2336,'Customer Names'!$E$2:$E$2336,"NOT FOUND")</f>
        <v>Thacker</v>
      </c>
      <c r="E340" cm="1">
        <f t="array" ref="E340">_xlfn.XLOOKUP(A340,$A$2:$A$2336,Table2[BMI],"NOT FOUND")</f>
        <v>16.36</v>
      </c>
      <c r="F340" cm="1">
        <f t="array" ref="F340">_xlfn.XLOOKUP(A340,$A$2:$A$2336,Table2[HBA1C],"NOT FOUND")</f>
        <v>11.19</v>
      </c>
      <c r="G340" t="str" cm="1">
        <f t="array" ref="G340">_xlfn.XLOOKUP(A340,$A$2:$A$2336,Table2[Heart Issues],"NOT FOUND")</f>
        <v>No</v>
      </c>
      <c r="H340" t="str" cm="1">
        <f t="array" ref="H340">_xlfn.XLOOKUP(A340,$A$2:$A$2336,Table2[Any Transplants],"NOT FOUND")</f>
        <v>No</v>
      </c>
      <c r="I340" t="str" cm="1">
        <f t="array" ref="I340">_xlfn.XLOOKUP(A340,$A$2:$A$2336,Table2[Cancer history],"NOT FOUND")</f>
        <v>No</v>
      </c>
      <c r="J340" t="str">
        <f>_xlfn.XLOOKUP(A340,Table3[customer_no],Table3[month],"NOT FOUND")</f>
        <v>Jul</v>
      </c>
      <c r="K340" s="7">
        <f>_xlfn.XLOOKUP(A340,Table3[customer_no],Table3[year_average],"NOT FOUND")</f>
        <v>1978</v>
      </c>
      <c r="L340" cm="1">
        <f t="array" ref="L340">_xlfn.XLOOKUP(A340,Table3[customer_no],'Hospitalisation Details'!$D$2:$D$2344,"NOT FOUND")</f>
        <v>21</v>
      </c>
      <c r="M340" s="33">
        <f>_xlfn.XLOOKUP(A340,Table3[customer_no],Table3[dd/mm/yy],"NOT FOUND")</f>
        <v>28692</v>
      </c>
      <c r="N340">
        <f>_xlfn.XLOOKUP(A340,Table3[customer_no],Table3[age],"NOT FOUND")</f>
        <v>44</v>
      </c>
      <c r="O340" cm="1">
        <f t="array" ref="O340">_xlfn.XLOOKUP(A340,Table3[customer_no],'Hospitalisation Details'!$E$2:$E$2344,"NOT FOUND")</f>
        <v>2</v>
      </c>
      <c r="P340" t="str">
        <f>_xlfn.XLOOKUP(A340,Table3[customer_no],Table3[hsplt_handled],"NOT FOUND")</f>
        <v>tier - 1</v>
      </c>
      <c r="Q340" t="str">
        <f>_xlfn.XLOOKUP(A340,Table3[customer_no],Table3[city_handled],"NOT FOUND")</f>
        <v>tier - 3</v>
      </c>
      <c r="R340" t="str">
        <f>_xlfn.XLOOKUP(A340,Table3[customer_no],Table3[state_id],"NOT FOUND")</f>
        <v>R1012</v>
      </c>
      <c r="S340" s="34" cm="1">
        <f t="array" ref="S340">_xlfn.XLOOKUP(A340,Table3[customer_no],'Hospitalisation Details'!$F$2:$F$2344,"NOT FOUND")</f>
        <v>29227.599999999999</v>
      </c>
      <c r="T340" t="str">
        <f>_xlfn.XLOOKUP(A340,Table2[Customer ID],Table2[BMI_category],"NOT FOUND")</f>
        <v>Underweight</v>
      </c>
      <c r="U340" s="7">
        <f>_xlfn.XLOOKUP(A340,Table2[Customer ID],Table2[no of surgery],"NOT FOUND")</f>
        <v>0</v>
      </c>
      <c r="V340" t="str">
        <f>_xlfn.XLOOKUP(A340,Table2[Customer ID],Table2[smoker_missing],"NOT FOUND")</f>
        <v>yes</v>
      </c>
      <c r="W340" t="str">
        <f t="shared" si="5"/>
        <v>Diabetes</v>
      </c>
      <c r="X340" s="37">
        <f>SUM(Table5[[#This Row],[Title]:[Diabetes Level]])</f>
        <v>59992.149999999994</v>
      </c>
    </row>
    <row r="341" spans="1:24" x14ac:dyDescent="0.25">
      <c r="A341" t="s">
        <v>2032</v>
      </c>
      <c r="B341" t="str">
        <f>VLOOKUP(A341,'Customer Names'!$A$2:$E$2336,3,FALSE)</f>
        <v>Ms.</v>
      </c>
      <c r="C341" t="str">
        <f>_xlfn.XLOOKUP(A341,$A$2:$A$2336,'Customer Names'!$D$2:$D$2336,"NOT FOUND")</f>
        <v>Cheryl A</v>
      </c>
      <c r="D341" t="str">
        <f>_xlfn.XLOOKUP(A341,$A$2:$A$2336,'Customer Names'!$E$2:$E$2336,"NOT FOUND")</f>
        <v>Jeseritz</v>
      </c>
      <c r="E341" cm="1">
        <f t="array" ref="E341">_xlfn.XLOOKUP(A341,$A$2:$A$2336,Table2[BMI],"NOT FOUND")</f>
        <v>32.299999999999997</v>
      </c>
      <c r="F341" cm="1">
        <f t="array" ref="F341">_xlfn.XLOOKUP(A341,$A$2:$A$2336,Table2[HBA1C],"NOT FOUND")</f>
        <v>4.8899999999999997</v>
      </c>
      <c r="G341" t="str" cm="1">
        <f t="array" ref="G341">_xlfn.XLOOKUP(A341,$A$2:$A$2336,Table2[Heart Issues],"NOT FOUND")</f>
        <v>yes</v>
      </c>
      <c r="H341" t="str" cm="1">
        <f t="array" ref="H341">_xlfn.XLOOKUP(A341,$A$2:$A$2336,Table2[Any Transplants],"NOT FOUND")</f>
        <v>No</v>
      </c>
      <c r="I341" t="str" cm="1">
        <f t="array" ref="I341">_xlfn.XLOOKUP(A341,$A$2:$A$2336,Table2[Cancer history],"NOT FOUND")</f>
        <v>Yes</v>
      </c>
      <c r="J341" t="str">
        <f>_xlfn.XLOOKUP(A341,Table3[customer_no],Table3[month],"NOT FOUND")</f>
        <v>Jul</v>
      </c>
      <c r="K341" s="7">
        <f>_xlfn.XLOOKUP(A341,Table3[customer_no],Table3[year_average],"NOT FOUND")</f>
        <v>1969</v>
      </c>
      <c r="L341" cm="1">
        <f t="array" ref="L341">_xlfn.XLOOKUP(A341,Table3[customer_no],'Hospitalisation Details'!$D$2:$D$2344,"NOT FOUND")</f>
        <v>9</v>
      </c>
      <c r="M341" s="33">
        <f>_xlfn.XLOOKUP(A341,Table3[customer_no],Table3[dd/mm/yy],"NOT FOUND")</f>
        <v>25393</v>
      </c>
      <c r="N341">
        <f>_xlfn.XLOOKUP(A341,Table3[customer_no],Table3[age],"NOT FOUND")</f>
        <v>53</v>
      </c>
      <c r="O341" cm="1">
        <f t="array" ref="O341">_xlfn.XLOOKUP(A341,Table3[customer_no],'Hospitalisation Details'!$E$2:$E$2344,"NOT FOUND")</f>
        <v>2</v>
      </c>
      <c r="P341" t="str">
        <f>_xlfn.XLOOKUP(A341,Table3[customer_no],Table3[hsplt_handled],"NOT FOUND")</f>
        <v>tier - 1</v>
      </c>
      <c r="Q341" t="str">
        <f>_xlfn.XLOOKUP(A341,Table3[customer_no],Table3[city_handled],"NOT FOUND")</f>
        <v>tier - 3</v>
      </c>
      <c r="R341" t="str">
        <f>_xlfn.XLOOKUP(A341,Table3[customer_no],Table3[state_id],"NOT FOUND")</f>
        <v>R1024</v>
      </c>
      <c r="S341" s="34" cm="1">
        <f t="array" ref="S341">_xlfn.XLOOKUP(A341,Table3[customer_no],'Hospitalisation Details'!$F$2:$F$2344,"NOT FOUND")</f>
        <v>29186.48</v>
      </c>
      <c r="T341" t="str">
        <f>_xlfn.XLOOKUP(A341,Table2[Customer ID],Table2[BMI_category],"NOT FOUND")</f>
        <v>Obesity</v>
      </c>
      <c r="U341" s="7">
        <f>_xlfn.XLOOKUP(A341,Table2[Customer ID],Table2[no of surgery],"NOT FOUND")</f>
        <v>1</v>
      </c>
      <c r="V341" t="str">
        <f>_xlfn.XLOOKUP(A341,Table2[Customer ID],Table2[smoker_missing],"NOT FOUND")</f>
        <v>No</v>
      </c>
      <c r="W341" t="str">
        <f t="shared" si="5"/>
        <v>Normal</v>
      </c>
      <c r="X341" s="37">
        <f>SUM(Table5[[#This Row],[Title]:[Diabetes Level]])</f>
        <v>56650.67</v>
      </c>
    </row>
    <row r="342" spans="1:24" x14ac:dyDescent="0.25">
      <c r="A342" t="s">
        <v>2031</v>
      </c>
      <c r="B342" t="str">
        <f>VLOOKUP(A342,'Customer Names'!$A$2:$E$2336,3,FALSE)</f>
        <v>Ms.</v>
      </c>
      <c r="C342" t="str">
        <f>_xlfn.XLOOKUP(A342,$A$2:$A$2336,'Customer Names'!$D$2:$D$2336,"NOT FOUND")</f>
        <v>Kimberly A</v>
      </c>
      <c r="D342" t="str">
        <f>_xlfn.XLOOKUP(A342,$A$2:$A$2336,'Customer Names'!$E$2:$E$2336,"NOT FOUND")</f>
        <v>Hohman</v>
      </c>
      <c r="E342" cm="1">
        <f t="array" ref="E342">_xlfn.XLOOKUP(A342,$A$2:$A$2336,Table2[BMI],"NOT FOUND")</f>
        <v>16.05</v>
      </c>
      <c r="F342" cm="1">
        <f t="array" ref="F342">_xlfn.XLOOKUP(A342,$A$2:$A$2336,Table2[HBA1C],"NOT FOUND")</f>
        <v>4.3499999999999996</v>
      </c>
      <c r="G342" t="str" cm="1">
        <f t="array" ref="G342">_xlfn.XLOOKUP(A342,$A$2:$A$2336,Table2[Heart Issues],"NOT FOUND")</f>
        <v>yes</v>
      </c>
      <c r="H342" t="str" cm="1">
        <f t="array" ref="H342">_xlfn.XLOOKUP(A342,$A$2:$A$2336,Table2[Any Transplants],"NOT FOUND")</f>
        <v>No</v>
      </c>
      <c r="I342" t="str" cm="1">
        <f t="array" ref="I342">_xlfn.XLOOKUP(A342,$A$2:$A$2336,Table2[Cancer history],"NOT FOUND")</f>
        <v>No</v>
      </c>
      <c r="J342" t="str">
        <f>_xlfn.XLOOKUP(A342,Table3[customer_no],Table3[month],"NOT FOUND")</f>
        <v>Nov</v>
      </c>
      <c r="K342" s="7">
        <f>_xlfn.XLOOKUP(A342,Table3[customer_no],Table3[year_average],"NOT FOUND")</f>
        <v>1976</v>
      </c>
      <c r="L342" cm="1">
        <f t="array" ref="L342">_xlfn.XLOOKUP(A342,Table3[customer_no],'Hospitalisation Details'!$D$2:$D$2344,"NOT FOUND")</f>
        <v>8</v>
      </c>
      <c r="M342" s="33">
        <f>_xlfn.XLOOKUP(A342,Table3[customer_no],Table3[dd/mm/yy],"NOT FOUND")</f>
        <v>28072</v>
      </c>
      <c r="N342">
        <f>_xlfn.XLOOKUP(A342,Table3[customer_no],Table3[age],"NOT FOUND")</f>
        <v>46</v>
      </c>
      <c r="O342" cm="1">
        <f t="array" ref="O342">_xlfn.XLOOKUP(A342,Table3[customer_no],'Hospitalisation Details'!$E$2:$E$2344,"NOT FOUND")</f>
        <v>2</v>
      </c>
      <c r="P342" t="str">
        <f>_xlfn.XLOOKUP(A342,Table3[customer_no],Table3[hsplt_handled],"NOT FOUND")</f>
        <v>tier - 1</v>
      </c>
      <c r="Q342" t="str">
        <f>_xlfn.XLOOKUP(A342,Table3[customer_no],Table3[city_handled],"NOT FOUND")</f>
        <v>tier - 2</v>
      </c>
      <c r="R342" t="str">
        <f>_xlfn.XLOOKUP(A342,Table3[customer_no],Table3[state_id],"NOT FOUND")</f>
        <v>R1011</v>
      </c>
      <c r="S342" s="34" cm="1">
        <f t="array" ref="S342">_xlfn.XLOOKUP(A342,Table3[customer_no],'Hospitalisation Details'!$F$2:$F$2344,"NOT FOUND")</f>
        <v>29160.39</v>
      </c>
      <c r="T342" t="str">
        <f>_xlfn.XLOOKUP(A342,Table2[Customer ID],Table2[BMI_category],"NOT FOUND")</f>
        <v>Underweight</v>
      </c>
      <c r="U342" s="7">
        <f>_xlfn.XLOOKUP(A342,Table2[Customer ID],Table2[no of surgery],"NOT FOUND")</f>
        <v>0</v>
      </c>
      <c r="V342" t="str">
        <f>_xlfn.XLOOKUP(A342,Table2[Customer ID],Table2[smoker_missing],"NOT FOUND")</f>
        <v>yes</v>
      </c>
      <c r="W342" t="str">
        <f t="shared" si="5"/>
        <v>Normal</v>
      </c>
      <c r="X342" s="37">
        <f>SUM(Table5[[#This Row],[Title]:[Diabetes Level]])</f>
        <v>59284.79</v>
      </c>
    </row>
    <row r="343" spans="1:24" x14ac:dyDescent="0.25">
      <c r="A343" t="s">
        <v>2030</v>
      </c>
      <c r="B343" t="str">
        <f>VLOOKUP(A343,'Customer Names'!$A$2:$E$2336,3,FALSE)</f>
        <v>Ms.</v>
      </c>
      <c r="C343" t="str">
        <f>_xlfn.XLOOKUP(A343,$A$2:$A$2336,'Customer Names'!$D$2:$D$2336,"NOT FOUND")</f>
        <v>Cynthia</v>
      </c>
      <c r="D343" t="str">
        <f>_xlfn.XLOOKUP(A343,$A$2:$A$2336,'Customer Names'!$E$2:$E$2336,"NOT FOUND")</f>
        <v>Hill</v>
      </c>
      <c r="E343" cm="1">
        <f t="array" ref="E343">_xlfn.XLOOKUP(A343,$A$2:$A$2336,Table2[BMI],"NOT FOUND")</f>
        <v>29.07</v>
      </c>
      <c r="F343" cm="1">
        <f t="array" ref="F343">_xlfn.XLOOKUP(A343,$A$2:$A$2336,Table2[HBA1C],"NOT FOUND")</f>
        <v>8.66</v>
      </c>
      <c r="G343" t="str" cm="1">
        <f t="array" ref="G343">_xlfn.XLOOKUP(A343,$A$2:$A$2336,Table2[Heart Issues],"NOT FOUND")</f>
        <v>yes</v>
      </c>
      <c r="H343" t="str" cm="1">
        <f t="array" ref="H343">_xlfn.XLOOKUP(A343,$A$2:$A$2336,Table2[Any Transplants],"NOT FOUND")</f>
        <v>No</v>
      </c>
      <c r="I343" t="str" cm="1">
        <f t="array" ref="I343">_xlfn.XLOOKUP(A343,$A$2:$A$2336,Table2[Cancer history],"NOT FOUND")</f>
        <v>No</v>
      </c>
      <c r="J343" t="str">
        <f>_xlfn.XLOOKUP(A343,Table3[customer_no],Table3[month],"NOT FOUND")</f>
        <v>Dec</v>
      </c>
      <c r="K343" s="7">
        <f>_xlfn.XLOOKUP(A343,Table3[customer_no],Table3[year_average],"NOT FOUND")</f>
        <v>1961</v>
      </c>
      <c r="L343" cm="1">
        <f t="array" ref="L343">_xlfn.XLOOKUP(A343,Table3[customer_no],'Hospitalisation Details'!$D$2:$D$2344,"NOT FOUND")</f>
        <v>24</v>
      </c>
      <c r="M343" s="33">
        <f>_xlfn.XLOOKUP(A343,Table3[customer_no],Table3[dd/mm/yy],"NOT FOUND")</f>
        <v>22639</v>
      </c>
      <c r="N343">
        <f>_xlfn.XLOOKUP(A343,Table3[customer_no],Table3[age],"NOT FOUND")</f>
        <v>61</v>
      </c>
      <c r="O343" cm="1">
        <f t="array" ref="O343">_xlfn.XLOOKUP(A343,Table3[customer_no],'Hospitalisation Details'!$E$2:$E$2344,"NOT FOUND")</f>
        <v>0</v>
      </c>
      <c r="P343" t="str">
        <f>_xlfn.XLOOKUP(A343,Table3[customer_no],Table3[hsplt_handled],"NOT FOUND")</f>
        <v>tier - 1</v>
      </c>
      <c r="Q343" t="str">
        <f>_xlfn.XLOOKUP(A343,Table3[customer_no],Table3[city_handled],"NOT FOUND")</f>
        <v>tier - 3</v>
      </c>
      <c r="R343" t="str">
        <f>_xlfn.XLOOKUP(A343,Table3[customer_no],Table3[state_id],"NOT FOUND")</f>
        <v>R1012</v>
      </c>
      <c r="S343" s="34" cm="1">
        <f t="array" ref="S343">_xlfn.XLOOKUP(A343,Table3[customer_no],'Hospitalisation Details'!$F$2:$F$2344,"NOT FOUND")</f>
        <v>29141.360000000001</v>
      </c>
      <c r="T343" t="str">
        <f>_xlfn.XLOOKUP(A343,Table2[Customer ID],Table2[BMI_category],"NOT FOUND")</f>
        <v>Overweight</v>
      </c>
      <c r="U343" s="7">
        <f>_xlfn.XLOOKUP(A343,Table2[Customer ID],Table2[no of surgery],"NOT FOUND")</f>
        <v>2</v>
      </c>
      <c r="V343" t="str">
        <f>_xlfn.XLOOKUP(A343,Table2[Customer ID],Table2[smoker_missing],"NOT FOUND")</f>
        <v>yes</v>
      </c>
      <c r="W343" t="str">
        <f t="shared" si="5"/>
        <v>Diabetes</v>
      </c>
      <c r="X343" s="37">
        <f>SUM(Table5[[#This Row],[Title]:[Diabetes Level]])</f>
        <v>53866.09</v>
      </c>
    </row>
    <row r="344" spans="1:24" x14ac:dyDescent="0.25">
      <c r="A344" t="s">
        <v>2029</v>
      </c>
      <c r="B344" t="str">
        <f>VLOOKUP(A344,'Customer Names'!$A$2:$E$2336,3,FALSE)</f>
        <v>Ms.</v>
      </c>
      <c r="C344" t="str">
        <f>_xlfn.XLOOKUP(A344,$A$2:$A$2336,'Customer Names'!$D$2:$D$2336,"NOT FOUND")</f>
        <v>Jessica</v>
      </c>
      <c r="D344" t="str">
        <f>_xlfn.XLOOKUP(A344,$A$2:$A$2336,'Customer Names'!$E$2:$E$2336,"NOT FOUND")</f>
        <v>Kuepfer</v>
      </c>
      <c r="E344" cm="1">
        <f t="array" ref="E344">_xlfn.XLOOKUP(A344,$A$2:$A$2336,Table2[BMI],"NOT FOUND")</f>
        <v>17.43</v>
      </c>
      <c r="F344" cm="1">
        <f t="array" ref="F344">_xlfn.XLOOKUP(A344,$A$2:$A$2336,Table2[HBA1C],"NOT FOUND")</f>
        <v>8.64</v>
      </c>
      <c r="G344" t="str" cm="1">
        <f t="array" ref="G344">_xlfn.XLOOKUP(A344,$A$2:$A$2336,Table2[Heart Issues],"NOT FOUND")</f>
        <v>No</v>
      </c>
      <c r="H344" t="str" cm="1">
        <f t="array" ref="H344">_xlfn.XLOOKUP(A344,$A$2:$A$2336,Table2[Any Transplants],"NOT FOUND")</f>
        <v>No</v>
      </c>
      <c r="I344" t="str" cm="1">
        <f t="array" ref="I344">_xlfn.XLOOKUP(A344,$A$2:$A$2336,Table2[Cancer history],"NOT FOUND")</f>
        <v>No</v>
      </c>
      <c r="J344" t="str">
        <f>_xlfn.XLOOKUP(A344,Table3[customer_no],Table3[month],"NOT FOUND")</f>
        <v>Nov</v>
      </c>
      <c r="K344" s="7">
        <f>_xlfn.XLOOKUP(A344,Table3[customer_no],Table3[year_average],"NOT FOUND")</f>
        <v>1978</v>
      </c>
      <c r="L344" cm="1">
        <f t="array" ref="L344">_xlfn.XLOOKUP(A344,Table3[customer_no],'Hospitalisation Details'!$D$2:$D$2344,"NOT FOUND")</f>
        <v>29</v>
      </c>
      <c r="M344" s="33">
        <f>_xlfn.XLOOKUP(A344,Table3[customer_no],Table3[dd/mm/yy],"NOT FOUND")</f>
        <v>28823</v>
      </c>
      <c r="N344">
        <f>_xlfn.XLOOKUP(A344,Table3[customer_no],Table3[age],"NOT FOUND")</f>
        <v>44</v>
      </c>
      <c r="O344" cm="1">
        <f t="array" ref="O344">_xlfn.XLOOKUP(A344,Table3[customer_no],'Hospitalisation Details'!$E$2:$E$2344,"NOT FOUND")</f>
        <v>2</v>
      </c>
      <c r="P344" t="str">
        <f>_xlfn.XLOOKUP(A344,Table3[customer_no],Table3[hsplt_handled],"NOT FOUND")</f>
        <v>tier - 1</v>
      </c>
      <c r="Q344" t="str">
        <f>_xlfn.XLOOKUP(A344,Table3[customer_no],Table3[city_handled],"NOT FOUND")</f>
        <v>tier - 1</v>
      </c>
      <c r="R344" t="str">
        <f>_xlfn.XLOOKUP(A344,Table3[customer_no],Table3[state_id],"NOT FOUND")</f>
        <v>R1011</v>
      </c>
      <c r="S344" s="34" cm="1">
        <f t="array" ref="S344">_xlfn.XLOOKUP(A344,Table3[customer_no],'Hospitalisation Details'!$F$2:$F$2344,"NOT FOUND")</f>
        <v>29114.77</v>
      </c>
      <c r="T344" t="str">
        <f>_xlfn.XLOOKUP(A344,Table2[Customer ID],Table2[BMI_category],"NOT FOUND")</f>
        <v>Underweight</v>
      </c>
      <c r="U344" s="7">
        <f>_xlfn.XLOOKUP(A344,Table2[Customer ID],Table2[no of surgery],"NOT FOUND")</f>
        <v>0</v>
      </c>
      <c r="V344" t="str">
        <f>_xlfn.XLOOKUP(A344,Table2[Customer ID],Table2[smoker_missing],"NOT FOUND")</f>
        <v>yes</v>
      </c>
      <c r="W344" t="str">
        <f t="shared" si="5"/>
        <v>Diabetes</v>
      </c>
      <c r="X344" s="37">
        <f>SUM(Table5[[#This Row],[Title]:[Diabetes Level]])</f>
        <v>60016.84</v>
      </c>
    </row>
    <row r="345" spans="1:24" x14ac:dyDescent="0.25">
      <c r="A345" t="s">
        <v>2028</v>
      </c>
      <c r="B345" t="str">
        <f>VLOOKUP(A345,'Customer Names'!$A$2:$E$2336,3,FALSE)</f>
        <v>Mr.</v>
      </c>
      <c r="C345" t="str">
        <f>_xlfn.XLOOKUP(A345,$A$2:$A$2336,'Customer Names'!$D$2:$D$2336,"NOT FOUND")</f>
        <v>Bruce</v>
      </c>
      <c r="D345" t="str">
        <f>_xlfn.XLOOKUP(A345,$A$2:$A$2336,'Customer Names'!$E$2:$E$2336,"NOT FOUND")</f>
        <v>Kaczmarek</v>
      </c>
      <c r="E345" cm="1">
        <f t="array" ref="E345">_xlfn.XLOOKUP(A345,$A$2:$A$2336,Table2[BMI],"NOT FOUND")</f>
        <v>19.329999999999998</v>
      </c>
      <c r="F345" cm="1">
        <f t="array" ref="F345">_xlfn.XLOOKUP(A345,$A$2:$A$2336,Table2[HBA1C],"NOT FOUND")</f>
        <v>4.2699999999999996</v>
      </c>
      <c r="G345" t="str" cm="1">
        <f t="array" ref="G345">_xlfn.XLOOKUP(A345,$A$2:$A$2336,Table2[Heart Issues],"NOT FOUND")</f>
        <v>No</v>
      </c>
      <c r="H345" t="str" cm="1">
        <f t="array" ref="H345">_xlfn.XLOOKUP(A345,$A$2:$A$2336,Table2[Any Transplants],"NOT FOUND")</f>
        <v>No</v>
      </c>
      <c r="I345" t="str" cm="1">
        <f t="array" ref="I345">_xlfn.XLOOKUP(A345,$A$2:$A$2336,Table2[Cancer history],"NOT FOUND")</f>
        <v>No</v>
      </c>
      <c r="J345" t="str">
        <f>_xlfn.XLOOKUP(A345,Table3[customer_no],Table3[month],"NOT FOUND")</f>
        <v>Jul</v>
      </c>
      <c r="K345" s="7">
        <f>_xlfn.XLOOKUP(A345,Table3[customer_no],Table3[year_average],"NOT FOUND")</f>
        <v>1980</v>
      </c>
      <c r="L345" cm="1">
        <f t="array" ref="L345">_xlfn.XLOOKUP(A345,Table3[customer_no],'Hospitalisation Details'!$D$2:$D$2344,"NOT FOUND")</f>
        <v>14</v>
      </c>
      <c r="M345" s="33">
        <f>_xlfn.XLOOKUP(A345,Table3[customer_no],Table3[dd/mm/yy],"NOT FOUND")</f>
        <v>29416</v>
      </c>
      <c r="N345">
        <f>_xlfn.XLOOKUP(A345,Table3[customer_no],Table3[age],"NOT FOUND")</f>
        <v>42</v>
      </c>
      <c r="O345" cm="1">
        <f t="array" ref="O345">_xlfn.XLOOKUP(A345,Table3[customer_no],'Hospitalisation Details'!$E$2:$E$2344,"NOT FOUND")</f>
        <v>2</v>
      </c>
      <c r="P345" t="str">
        <f>_xlfn.XLOOKUP(A345,Table3[customer_no],Table3[hsplt_handled],"NOT FOUND")</f>
        <v>tier - 1</v>
      </c>
      <c r="Q345" t="str">
        <f>_xlfn.XLOOKUP(A345,Table3[customer_no],Table3[city_handled],"NOT FOUND")</f>
        <v>tier - 3</v>
      </c>
      <c r="R345" t="str">
        <f>_xlfn.XLOOKUP(A345,Table3[customer_no],Table3[state_id],"NOT FOUND")</f>
        <v>R1011</v>
      </c>
      <c r="S345" s="34" cm="1">
        <f t="array" ref="S345">_xlfn.XLOOKUP(A345,Table3[customer_no],'Hospitalisation Details'!$F$2:$F$2344,"NOT FOUND")</f>
        <v>29114.21</v>
      </c>
      <c r="T345" t="str">
        <f>_xlfn.XLOOKUP(A345,Table2[Customer ID],Table2[BMI_category],"NOT FOUND")</f>
        <v>Normal Weight</v>
      </c>
      <c r="U345" s="7">
        <f>_xlfn.XLOOKUP(A345,Table2[Customer ID],Table2[no of surgery],"NOT FOUND")</f>
        <v>0</v>
      </c>
      <c r="V345" t="str">
        <f>_xlfn.XLOOKUP(A345,Table2[Customer ID],Table2[smoker_missing],"NOT FOUND")</f>
        <v>yes</v>
      </c>
      <c r="W345" t="str">
        <f t="shared" si="5"/>
        <v>Normal</v>
      </c>
      <c r="X345" s="37">
        <f>SUM(Table5[[#This Row],[Title]:[Diabetes Level]])</f>
        <v>60591.81</v>
      </c>
    </row>
    <row r="346" spans="1:24" x14ac:dyDescent="0.25">
      <c r="A346" t="s">
        <v>2027</v>
      </c>
      <c r="B346" t="str">
        <f>VLOOKUP(A346,'Customer Names'!$A$2:$E$2336,3,FALSE)</f>
        <v>Ms.</v>
      </c>
      <c r="C346" t="str">
        <f>_xlfn.XLOOKUP(A346,$A$2:$A$2336,'Customer Names'!$D$2:$D$2336,"NOT FOUND")</f>
        <v>Allison</v>
      </c>
      <c r="D346" t="str">
        <f>_xlfn.XLOOKUP(A346,$A$2:$A$2336,'Customer Names'!$E$2:$E$2336,"NOT FOUND")</f>
        <v>Pitt</v>
      </c>
      <c r="E346" cm="1">
        <f t="array" ref="E346">_xlfn.XLOOKUP(A346,$A$2:$A$2336,Table2[BMI],"NOT FOUND")</f>
        <v>30.52</v>
      </c>
      <c r="F346" cm="1">
        <f t="array" ref="F346">_xlfn.XLOOKUP(A346,$A$2:$A$2336,Table2[HBA1C],"NOT FOUND")</f>
        <v>4.21</v>
      </c>
      <c r="G346" t="str" cm="1">
        <f t="array" ref="G346">_xlfn.XLOOKUP(A346,$A$2:$A$2336,Table2[Heart Issues],"NOT FOUND")</f>
        <v>No</v>
      </c>
      <c r="H346" t="str" cm="1">
        <f t="array" ref="H346">_xlfn.XLOOKUP(A346,$A$2:$A$2336,Table2[Any Transplants],"NOT FOUND")</f>
        <v>No</v>
      </c>
      <c r="I346" t="str" cm="1">
        <f t="array" ref="I346">_xlfn.XLOOKUP(A346,$A$2:$A$2336,Table2[Cancer history],"NOT FOUND")</f>
        <v>No</v>
      </c>
      <c r="J346" t="str">
        <f>_xlfn.XLOOKUP(A346,Table3[customer_no],Table3[month],"NOT FOUND")</f>
        <v>Jul</v>
      </c>
      <c r="K346" s="7">
        <f>_xlfn.XLOOKUP(A346,Table3[customer_no],Table3[year_average],"NOT FOUND")</f>
        <v>1992</v>
      </c>
      <c r="L346" cm="1">
        <f t="array" ref="L346">_xlfn.XLOOKUP(A346,Table3[customer_no],'Hospitalisation Details'!$D$2:$D$2344,"NOT FOUND")</f>
        <v>7</v>
      </c>
      <c r="M346" s="33">
        <f>_xlfn.XLOOKUP(A346,Table3[customer_no],Table3[dd/mm/yy],"NOT FOUND")</f>
        <v>33792</v>
      </c>
      <c r="N346">
        <f>_xlfn.XLOOKUP(A346,Table3[customer_no],Table3[age],"NOT FOUND")</f>
        <v>30</v>
      </c>
      <c r="O346" cm="1">
        <f t="array" ref="O346">_xlfn.XLOOKUP(A346,Table3[customer_no],'Hospitalisation Details'!$E$2:$E$2344,"NOT FOUND")</f>
        <v>0</v>
      </c>
      <c r="P346" t="str">
        <f>_xlfn.XLOOKUP(A346,Table3[customer_no],Table3[hsplt_handled],"NOT FOUND")</f>
        <v>tier - 1</v>
      </c>
      <c r="Q346" t="str">
        <f>_xlfn.XLOOKUP(A346,Table3[customer_no],Table3[city_handled],"NOT FOUND")</f>
        <v>tier - 3</v>
      </c>
      <c r="R346" t="str">
        <f>_xlfn.XLOOKUP(A346,Table3[customer_no],Table3[state_id],"NOT FOUND")</f>
        <v>R1011</v>
      </c>
      <c r="S346" s="34" cm="1">
        <f t="array" ref="S346">_xlfn.XLOOKUP(A346,Table3[customer_no],'Hospitalisation Details'!$F$2:$F$2344,"NOT FOUND")</f>
        <v>29007.82</v>
      </c>
      <c r="T346" t="str">
        <f>_xlfn.XLOOKUP(A346,Table2[Customer ID],Table2[BMI_category],"NOT FOUND")</f>
        <v>Obesity</v>
      </c>
      <c r="U346" s="7">
        <f>_xlfn.XLOOKUP(A346,Table2[Customer ID],Table2[no of surgery],"NOT FOUND")</f>
        <v>1</v>
      </c>
      <c r="V346" t="str">
        <f>_xlfn.XLOOKUP(A346,Table2[Customer ID],Table2[smoker_missing],"NOT FOUND")</f>
        <v>yes</v>
      </c>
      <c r="W346" t="str">
        <f t="shared" si="5"/>
        <v>Normal</v>
      </c>
      <c r="X346" s="37">
        <f>SUM(Table5[[#This Row],[Title]:[Diabetes Level]])</f>
        <v>64864.55</v>
      </c>
    </row>
    <row r="347" spans="1:24" x14ac:dyDescent="0.25">
      <c r="A347" t="s">
        <v>2026</v>
      </c>
      <c r="B347" t="str">
        <f>VLOOKUP(A347,'Customer Names'!$A$2:$E$2336,3,FALSE)</f>
        <v>Mr.</v>
      </c>
      <c r="C347" t="str">
        <f>_xlfn.XLOOKUP(A347,$A$2:$A$2336,'Customer Names'!$D$2:$D$2336,"NOT FOUND")</f>
        <v>Alex</v>
      </c>
      <c r="D347" t="str">
        <f>_xlfn.XLOOKUP(A347,$A$2:$A$2336,'Customer Names'!$E$2:$E$2336,"NOT FOUND")</f>
        <v>Lorton</v>
      </c>
      <c r="E347" cm="1">
        <f t="array" ref="E347">_xlfn.XLOOKUP(A347,$A$2:$A$2336,Table2[BMI],"NOT FOUND")</f>
        <v>39.21</v>
      </c>
      <c r="F347" cm="1">
        <f t="array" ref="F347">_xlfn.XLOOKUP(A347,$A$2:$A$2336,Table2[HBA1C],"NOT FOUND")</f>
        <v>5.04</v>
      </c>
      <c r="G347" t="str" cm="1">
        <f t="array" ref="G347">_xlfn.XLOOKUP(A347,$A$2:$A$2336,Table2[Heart Issues],"NOT FOUND")</f>
        <v>No</v>
      </c>
      <c r="H347" t="str" cm="1">
        <f t="array" ref="H347">_xlfn.XLOOKUP(A347,$A$2:$A$2336,Table2[Any Transplants],"NOT FOUND")</f>
        <v>No</v>
      </c>
      <c r="I347" t="str" cm="1">
        <f t="array" ref="I347">_xlfn.XLOOKUP(A347,$A$2:$A$2336,Table2[Cancer history],"NOT FOUND")</f>
        <v>Yes</v>
      </c>
      <c r="J347" t="str">
        <f>_xlfn.XLOOKUP(A347,Table3[customer_no],Table3[month],"NOT FOUND")</f>
        <v>Sep</v>
      </c>
      <c r="K347" s="7">
        <f>_xlfn.XLOOKUP(A347,Table3[customer_no],Table3[year_average],"NOT FOUND")</f>
        <v>2003</v>
      </c>
      <c r="L347" cm="1">
        <f t="array" ref="L347">_xlfn.XLOOKUP(A347,Table3[customer_no],'Hospitalisation Details'!$D$2:$D$2344,"NOT FOUND")</f>
        <v>1</v>
      </c>
      <c r="M347" s="33">
        <f>_xlfn.XLOOKUP(A347,Table3[customer_no],Table3[dd/mm/yy],"NOT FOUND")</f>
        <v>37865</v>
      </c>
      <c r="N347">
        <f>_xlfn.XLOOKUP(A347,Table3[customer_no],Table3[age],"NOT FOUND")</f>
        <v>19</v>
      </c>
      <c r="O347" cm="1">
        <f t="array" ref="O347">_xlfn.XLOOKUP(A347,Table3[customer_no],'Hospitalisation Details'!$E$2:$E$2344,"NOT FOUND")</f>
        <v>0</v>
      </c>
      <c r="P347" t="str">
        <f>_xlfn.XLOOKUP(A347,Table3[customer_no],Table3[hsplt_handled],"NOT FOUND")</f>
        <v>tier - 1</v>
      </c>
      <c r="Q347" t="str">
        <f>_xlfn.XLOOKUP(A347,Table3[customer_no],Table3[city_handled],"NOT FOUND")</f>
        <v>tier - 3</v>
      </c>
      <c r="R347" t="str">
        <f>_xlfn.XLOOKUP(A347,Table3[customer_no],Table3[state_id],"NOT FOUND")</f>
        <v>R1011</v>
      </c>
      <c r="S347" s="34" cm="1">
        <f t="array" ref="S347">_xlfn.XLOOKUP(A347,Table3[customer_no],'Hospitalisation Details'!$F$2:$F$2344,"NOT FOUND")</f>
        <v>28998.68</v>
      </c>
      <c r="T347" t="str">
        <f>_xlfn.XLOOKUP(A347,Table2[Customer ID],Table2[BMI_category],"NOT FOUND")</f>
        <v>Obesity</v>
      </c>
      <c r="U347" s="7">
        <f>_xlfn.XLOOKUP(A347,Table2[Customer ID],Table2[no of surgery],"NOT FOUND")</f>
        <v>1</v>
      </c>
      <c r="V347" t="str">
        <f>_xlfn.XLOOKUP(A347,Table2[Customer ID],Table2[smoker_missing],"NOT FOUND")</f>
        <v>yes</v>
      </c>
      <c r="W347" t="str">
        <f t="shared" si="5"/>
        <v>Normal</v>
      </c>
      <c r="X347" s="37">
        <f>SUM(Table5[[#This Row],[Title]:[Diabetes Level]])</f>
        <v>68931.929999999993</v>
      </c>
    </row>
    <row r="348" spans="1:24" x14ac:dyDescent="0.25">
      <c r="A348" t="s">
        <v>2025</v>
      </c>
      <c r="B348" t="str">
        <f>VLOOKUP(A348,'Customer Names'!$A$2:$E$2336,3,FALSE)</f>
        <v>Ms.</v>
      </c>
      <c r="C348" t="str">
        <f>_xlfn.XLOOKUP(A348,$A$2:$A$2336,'Customer Names'!$D$2:$D$2336,"NOT FOUND")</f>
        <v>Gabriela</v>
      </c>
      <c r="D348" t="str">
        <f>_xlfn.XLOOKUP(A348,$A$2:$A$2336,'Customer Names'!$E$2:$E$2336,"NOT FOUND")</f>
        <v>Castaneda</v>
      </c>
      <c r="E348" cm="1">
        <f t="array" ref="E348">_xlfn.XLOOKUP(A348,$A$2:$A$2336,Table2[BMI],"NOT FOUND")</f>
        <v>26.98</v>
      </c>
      <c r="F348" cm="1">
        <f t="array" ref="F348">_xlfn.XLOOKUP(A348,$A$2:$A$2336,Table2[HBA1C],"NOT FOUND")</f>
        <v>5.21</v>
      </c>
      <c r="G348" t="str" cm="1">
        <f t="array" ref="G348">_xlfn.XLOOKUP(A348,$A$2:$A$2336,Table2[Heart Issues],"NOT FOUND")</f>
        <v>yes</v>
      </c>
      <c r="H348" t="str" cm="1">
        <f t="array" ref="H348">_xlfn.XLOOKUP(A348,$A$2:$A$2336,Table2[Any Transplants],"NOT FOUND")</f>
        <v>No</v>
      </c>
      <c r="I348" t="str" cm="1">
        <f t="array" ref="I348">_xlfn.XLOOKUP(A348,$A$2:$A$2336,Table2[Cancer history],"NOT FOUND")</f>
        <v>No</v>
      </c>
      <c r="J348" t="str">
        <f>_xlfn.XLOOKUP(A348,Table3[customer_no],Table3[month],"NOT FOUND")</f>
        <v>Dec</v>
      </c>
      <c r="K348" s="7">
        <f>_xlfn.XLOOKUP(A348,Table3[customer_no],Table3[year_average],"NOT FOUND")</f>
        <v>1959</v>
      </c>
      <c r="L348" cm="1">
        <f t="array" ref="L348">_xlfn.XLOOKUP(A348,Table3[customer_no],'Hospitalisation Details'!$D$2:$D$2344,"NOT FOUND")</f>
        <v>5</v>
      </c>
      <c r="M348" s="33">
        <f>_xlfn.XLOOKUP(A348,Table3[customer_no],Table3[dd/mm/yy],"NOT FOUND")</f>
        <v>21889</v>
      </c>
      <c r="N348">
        <f>_xlfn.XLOOKUP(A348,Table3[customer_no],Table3[age],"NOT FOUND")</f>
        <v>63</v>
      </c>
      <c r="O348" cm="1">
        <f t="array" ref="O348">_xlfn.XLOOKUP(A348,Table3[customer_no],'Hospitalisation Details'!$E$2:$E$2344,"NOT FOUND")</f>
        <v>0</v>
      </c>
      <c r="P348" t="str">
        <f>_xlfn.XLOOKUP(A348,Table3[customer_no],Table3[hsplt_handled],"NOT FOUND")</f>
        <v>tier - 1</v>
      </c>
      <c r="Q348" t="str">
        <f>_xlfn.XLOOKUP(A348,Table3[customer_no],Table3[city_handled],"NOT FOUND")</f>
        <v>tier - 1</v>
      </c>
      <c r="R348" t="str">
        <f>_xlfn.XLOOKUP(A348,Table3[customer_no],Table3[state_id],"NOT FOUND")</f>
        <v>R1012</v>
      </c>
      <c r="S348" s="34" cm="1">
        <f t="array" ref="S348">_xlfn.XLOOKUP(A348,Table3[customer_no],'Hospitalisation Details'!$F$2:$F$2344,"NOT FOUND")</f>
        <v>28950.47</v>
      </c>
      <c r="T348" t="str">
        <f>_xlfn.XLOOKUP(A348,Table2[Customer ID],Table2[BMI_category],"NOT FOUND")</f>
        <v>Overweight</v>
      </c>
      <c r="U348" s="7">
        <f>_xlfn.XLOOKUP(A348,Table2[Customer ID],Table2[no of surgery],"NOT FOUND")</f>
        <v>2</v>
      </c>
      <c r="V348" t="str">
        <f>_xlfn.XLOOKUP(A348,Table2[Customer ID],Table2[smoker_missing],"NOT FOUND")</f>
        <v>yes</v>
      </c>
      <c r="W348" t="str">
        <f t="shared" si="5"/>
        <v>Normal</v>
      </c>
      <c r="X348" s="37">
        <f>SUM(Table5[[#This Row],[Title]:[Diabetes Level]])</f>
        <v>52900.66</v>
      </c>
    </row>
    <row r="349" spans="1:24" x14ac:dyDescent="0.25">
      <c r="A349" t="s">
        <v>2024</v>
      </c>
      <c r="B349" t="str">
        <f>VLOOKUP(A349,'Customer Names'!$A$2:$E$2336,3,FALSE)</f>
        <v>Ms.</v>
      </c>
      <c r="C349" t="str">
        <f>_xlfn.XLOOKUP(A349,$A$2:$A$2336,'Customer Names'!$D$2:$D$2336,"NOT FOUND")</f>
        <v>Sharon</v>
      </c>
      <c r="D349" t="str">
        <f>_xlfn.XLOOKUP(A349,$A$2:$A$2336,'Customer Names'!$E$2:$E$2336,"NOT FOUND")</f>
        <v>Cherop</v>
      </c>
      <c r="E349" cm="1">
        <f t="array" ref="E349">_xlfn.XLOOKUP(A349,$A$2:$A$2336,Table2[BMI],"NOT FOUND")</f>
        <v>25.84</v>
      </c>
      <c r="F349" cm="1">
        <f t="array" ref="F349">_xlfn.XLOOKUP(A349,$A$2:$A$2336,Table2[HBA1C],"NOT FOUND")</f>
        <v>8.83</v>
      </c>
      <c r="G349" t="str" cm="1">
        <f t="array" ref="G349">_xlfn.XLOOKUP(A349,$A$2:$A$2336,Table2[Heart Issues],"NOT FOUND")</f>
        <v>No</v>
      </c>
      <c r="H349" t="str" cm="1">
        <f t="array" ref="H349">_xlfn.XLOOKUP(A349,$A$2:$A$2336,Table2[Any Transplants],"NOT FOUND")</f>
        <v>No</v>
      </c>
      <c r="I349" t="str" cm="1">
        <f t="array" ref="I349">_xlfn.XLOOKUP(A349,$A$2:$A$2336,Table2[Cancer history],"NOT FOUND")</f>
        <v>No</v>
      </c>
      <c r="J349" t="str">
        <f>_xlfn.XLOOKUP(A349,Table3[customer_no],Table3[month],"NOT FOUND")</f>
        <v>Jul</v>
      </c>
      <c r="K349" s="7">
        <f>_xlfn.XLOOKUP(A349,Table3[customer_no],Table3[year_average],"NOT FOUND")</f>
        <v>1962</v>
      </c>
      <c r="L349" cm="1">
        <f t="array" ref="L349">_xlfn.XLOOKUP(A349,Table3[customer_no],'Hospitalisation Details'!$D$2:$D$2344,"NOT FOUND")</f>
        <v>25</v>
      </c>
      <c r="M349" s="33">
        <f>_xlfn.XLOOKUP(A349,Table3[customer_no],Table3[dd/mm/yy],"NOT FOUND")</f>
        <v>22852</v>
      </c>
      <c r="N349">
        <f>_xlfn.XLOOKUP(A349,Table3[customer_no],Table3[age],"NOT FOUND")</f>
        <v>60</v>
      </c>
      <c r="O349" cm="1">
        <f t="array" ref="O349">_xlfn.XLOOKUP(A349,Table3[customer_no],'Hospitalisation Details'!$E$2:$E$2344,"NOT FOUND")</f>
        <v>0</v>
      </c>
      <c r="P349" t="str">
        <f>_xlfn.XLOOKUP(A349,Table3[customer_no],Table3[hsplt_handled],"NOT FOUND")</f>
        <v>tier - 1</v>
      </c>
      <c r="Q349" t="str">
        <f>_xlfn.XLOOKUP(A349,Table3[customer_no],Table3[city_handled],"NOT FOUND")</f>
        <v>tier - 1</v>
      </c>
      <c r="R349" t="str">
        <f>_xlfn.XLOOKUP(A349,Table3[customer_no],Table3[state_id],"NOT FOUND")</f>
        <v>R1012</v>
      </c>
      <c r="S349" s="34" cm="1">
        <f t="array" ref="S349">_xlfn.XLOOKUP(A349,Table3[customer_no],'Hospitalisation Details'!$F$2:$F$2344,"NOT FOUND")</f>
        <v>28923.14</v>
      </c>
      <c r="T349" t="str">
        <f>_xlfn.XLOOKUP(A349,Table2[Customer ID],Table2[BMI_category],"NOT FOUND")</f>
        <v>Overweight</v>
      </c>
      <c r="U349" s="7">
        <f>_xlfn.XLOOKUP(A349,Table2[Customer ID],Table2[no of surgery],"NOT FOUND")</f>
        <v>0</v>
      </c>
      <c r="V349" t="str">
        <f>_xlfn.XLOOKUP(A349,Table2[Customer ID],Table2[smoker_missing],"NOT FOUND")</f>
        <v>No</v>
      </c>
      <c r="W349" t="str">
        <f t="shared" si="5"/>
        <v>Diabetes</v>
      </c>
      <c r="X349" s="37">
        <f>SUM(Table5[[#This Row],[Title]:[Diabetes Level]])</f>
        <v>53856.81</v>
      </c>
    </row>
    <row r="350" spans="1:24" x14ac:dyDescent="0.25">
      <c r="A350" t="s">
        <v>2023</v>
      </c>
      <c r="B350" t="str">
        <f>VLOOKUP(A350,'Customer Names'!$A$2:$E$2336,3,FALSE)</f>
        <v>Mr.</v>
      </c>
      <c r="C350" t="str">
        <f>_xlfn.XLOOKUP(A350,$A$2:$A$2336,'Customer Names'!$D$2:$D$2336,"NOT FOUND")</f>
        <v>Jason A</v>
      </c>
      <c r="D350" t="str">
        <f>_xlfn.XLOOKUP(A350,$A$2:$A$2336,'Customer Names'!$E$2:$E$2336,"NOT FOUND")</f>
        <v>Howell</v>
      </c>
      <c r="E350" cm="1">
        <f t="array" ref="E350">_xlfn.XLOOKUP(A350,$A$2:$A$2336,Table2[BMI],"NOT FOUND")</f>
        <v>28.31</v>
      </c>
      <c r="F350" cm="1">
        <f t="array" ref="F350">_xlfn.XLOOKUP(A350,$A$2:$A$2336,Table2[HBA1C],"NOT FOUND")</f>
        <v>8.4700000000000006</v>
      </c>
      <c r="G350" t="str" cm="1">
        <f t="array" ref="G350">_xlfn.XLOOKUP(A350,$A$2:$A$2336,Table2[Heart Issues],"NOT FOUND")</f>
        <v>yes</v>
      </c>
      <c r="H350" t="str" cm="1">
        <f t="array" ref="H350">_xlfn.XLOOKUP(A350,$A$2:$A$2336,Table2[Any Transplants],"NOT FOUND")</f>
        <v>No</v>
      </c>
      <c r="I350" t="str" cm="1">
        <f t="array" ref="I350">_xlfn.XLOOKUP(A350,$A$2:$A$2336,Table2[Cancer history],"NOT FOUND")</f>
        <v>No</v>
      </c>
      <c r="J350" t="str">
        <f>_xlfn.XLOOKUP(A350,Table3[customer_no],Table3[month],"NOT FOUND")</f>
        <v>Aug</v>
      </c>
      <c r="K350" s="7">
        <f>_xlfn.XLOOKUP(A350,Table3[customer_no],Table3[year_average],"NOT FOUND")</f>
        <v>1961</v>
      </c>
      <c r="L350" cm="1">
        <f t="array" ref="L350">_xlfn.XLOOKUP(A350,Table3[customer_no],'Hospitalisation Details'!$D$2:$D$2344,"NOT FOUND")</f>
        <v>3</v>
      </c>
      <c r="M350" s="33">
        <f>_xlfn.XLOOKUP(A350,Table3[customer_no],Table3[dd/mm/yy],"NOT FOUND")</f>
        <v>22496</v>
      </c>
      <c r="N350">
        <f>_xlfn.XLOOKUP(A350,Table3[customer_no],Table3[age],"NOT FOUND")</f>
        <v>61</v>
      </c>
      <c r="O350" cm="1">
        <f t="array" ref="O350">_xlfn.XLOOKUP(A350,Table3[customer_no],'Hospitalisation Details'!$E$2:$E$2344,"NOT FOUND")</f>
        <v>1</v>
      </c>
      <c r="P350" t="str">
        <f>_xlfn.XLOOKUP(A350,Table3[customer_no],Table3[hsplt_handled],"NOT FOUND")</f>
        <v>tier - 1</v>
      </c>
      <c r="Q350" t="str">
        <f>_xlfn.XLOOKUP(A350,Table3[customer_no],Table3[city_handled],"NOT FOUND")</f>
        <v>tier - 2</v>
      </c>
      <c r="R350" t="str">
        <f>_xlfn.XLOOKUP(A350,Table3[customer_no],Table3[state_id],"NOT FOUND")</f>
        <v>R1012</v>
      </c>
      <c r="S350" s="34" cm="1">
        <f t="array" ref="S350">_xlfn.XLOOKUP(A350,Table3[customer_no],'Hospitalisation Details'!$F$2:$F$2344,"NOT FOUND")</f>
        <v>28868.66</v>
      </c>
      <c r="T350" t="str">
        <f>_xlfn.XLOOKUP(A350,Table2[Customer ID],Table2[BMI_category],"NOT FOUND")</f>
        <v>Overweight</v>
      </c>
      <c r="U350" s="7">
        <f>_xlfn.XLOOKUP(A350,Table2[Customer ID],Table2[no of surgery],"NOT FOUND")</f>
        <v>2</v>
      </c>
      <c r="V350" t="str">
        <f>_xlfn.XLOOKUP(A350,Table2[Customer ID],Table2[smoker_missing],"NOT FOUND")</f>
        <v>yes</v>
      </c>
      <c r="W350" t="str">
        <f t="shared" si="5"/>
        <v>Diabetes</v>
      </c>
      <c r="X350" s="37">
        <f>SUM(Table5[[#This Row],[Title]:[Diabetes Level]])</f>
        <v>53429.440000000002</v>
      </c>
    </row>
    <row r="351" spans="1:24" x14ac:dyDescent="0.25">
      <c r="A351" t="s">
        <v>2022</v>
      </c>
      <c r="B351" t="str">
        <f>VLOOKUP(A351,'Customer Names'!$A$2:$E$2336,3,FALSE)</f>
        <v>Ms.</v>
      </c>
      <c r="C351" t="str">
        <f>_xlfn.XLOOKUP(A351,$A$2:$A$2336,'Customer Names'!$D$2:$D$2336,"NOT FOUND")</f>
        <v>Chelsey C.</v>
      </c>
      <c r="D351" t="str">
        <f>_xlfn.XLOOKUP(A351,$A$2:$A$2336,'Customer Names'!$E$2:$E$2336,"NOT FOUND")</f>
        <v>Palmer</v>
      </c>
      <c r="E351" cm="1">
        <f t="array" ref="E351">_xlfn.XLOOKUP(A351,$A$2:$A$2336,Table2[BMI],"NOT FOUND")</f>
        <v>23.94</v>
      </c>
      <c r="F351" cm="1">
        <f t="array" ref="F351">_xlfn.XLOOKUP(A351,$A$2:$A$2336,Table2[HBA1C],"NOT FOUND")</f>
        <v>4.2</v>
      </c>
      <c r="G351" t="str" cm="1">
        <f t="array" ref="G351">_xlfn.XLOOKUP(A351,$A$2:$A$2336,Table2[Heart Issues],"NOT FOUND")</f>
        <v>No</v>
      </c>
      <c r="H351" t="str" cm="1">
        <f t="array" ref="H351">_xlfn.XLOOKUP(A351,$A$2:$A$2336,Table2[Any Transplants],"NOT FOUND")</f>
        <v>No</v>
      </c>
      <c r="I351" t="str" cm="1">
        <f t="array" ref="I351">_xlfn.XLOOKUP(A351,$A$2:$A$2336,Table2[Cancer history],"NOT FOUND")</f>
        <v>No</v>
      </c>
      <c r="J351" t="str">
        <f>_xlfn.XLOOKUP(A351,Table3[customer_no],Table3[month],"NOT FOUND")</f>
        <v>Dec</v>
      </c>
      <c r="K351" s="7">
        <f>_xlfn.XLOOKUP(A351,Table3[customer_no],Table3[year_average],"NOT FOUND")</f>
        <v>1990</v>
      </c>
      <c r="L351" cm="1">
        <f t="array" ref="L351">_xlfn.XLOOKUP(A351,Table3[customer_no],'Hospitalisation Details'!$D$2:$D$2344,"NOT FOUND")</f>
        <v>5</v>
      </c>
      <c r="M351" s="33">
        <f>_xlfn.XLOOKUP(A351,Table3[customer_no],Table3[dd/mm/yy],"NOT FOUND")</f>
        <v>33212</v>
      </c>
      <c r="N351">
        <f>_xlfn.XLOOKUP(A351,Table3[customer_no],Table3[age],"NOT FOUND")</f>
        <v>32</v>
      </c>
      <c r="O351" cm="1">
        <f t="array" ref="O351">_xlfn.XLOOKUP(A351,Table3[customer_no],'Hospitalisation Details'!$E$2:$E$2344,"NOT FOUND")</f>
        <v>3</v>
      </c>
      <c r="P351" t="str">
        <f>_xlfn.XLOOKUP(A351,Table3[customer_no],Table3[hsplt_handled],"NOT FOUND")</f>
        <v>tier - 1</v>
      </c>
      <c r="Q351" t="str">
        <f>_xlfn.XLOOKUP(A351,Table3[customer_no],Table3[city_handled],"NOT FOUND")</f>
        <v>tier - 3</v>
      </c>
      <c r="R351" t="str">
        <f>_xlfn.XLOOKUP(A351,Table3[customer_no],Table3[state_id],"NOT FOUND")</f>
        <v>R1011</v>
      </c>
      <c r="S351" s="34" cm="1">
        <f t="array" ref="S351">_xlfn.XLOOKUP(A351,Table3[customer_no],'Hospitalisation Details'!$F$2:$F$2344,"NOT FOUND")</f>
        <v>28716.14</v>
      </c>
      <c r="T351" t="str">
        <f>_xlfn.XLOOKUP(A351,Table2[Customer ID],Table2[BMI_category],"NOT FOUND")</f>
        <v>Normal Weight</v>
      </c>
      <c r="U351" s="7">
        <f>_xlfn.XLOOKUP(A351,Table2[Customer ID],Table2[no of surgery],"NOT FOUND")</f>
        <v>0</v>
      </c>
      <c r="V351" t="str">
        <f>_xlfn.XLOOKUP(A351,Table2[Customer ID],Table2[smoker_missing],"NOT FOUND")</f>
        <v>yes</v>
      </c>
      <c r="W351" t="str">
        <f t="shared" si="5"/>
        <v>Normal</v>
      </c>
      <c r="X351" s="37">
        <f>SUM(Table5[[#This Row],[Title]:[Diabetes Level]])</f>
        <v>63986.28</v>
      </c>
    </row>
    <row r="352" spans="1:24" x14ac:dyDescent="0.25">
      <c r="A352" t="s">
        <v>2021</v>
      </c>
      <c r="B352" t="str">
        <f>VLOOKUP(A352,'Customer Names'!$A$2:$E$2336,3,FALSE)</f>
        <v>Mr.</v>
      </c>
      <c r="C352" t="str">
        <f>_xlfn.XLOOKUP(A352,$A$2:$A$2336,'Customer Names'!$D$2:$D$2336,"NOT FOUND")</f>
        <v>Devon A.</v>
      </c>
      <c r="D352" t="str">
        <f>_xlfn.XLOOKUP(A352,$A$2:$A$2336,'Customer Names'!$E$2:$E$2336,"NOT FOUND")</f>
        <v>Olson</v>
      </c>
      <c r="E352" cm="1">
        <f t="array" ref="E352">_xlfn.XLOOKUP(A352,$A$2:$A$2336,Table2[BMI],"NOT FOUND")</f>
        <v>20.03</v>
      </c>
      <c r="F352" cm="1">
        <f t="array" ref="F352">_xlfn.XLOOKUP(A352,$A$2:$A$2336,Table2[HBA1C],"NOT FOUND")</f>
        <v>6.14</v>
      </c>
      <c r="G352" t="str" cm="1">
        <f t="array" ref="G352">_xlfn.XLOOKUP(A352,$A$2:$A$2336,Table2[Heart Issues],"NOT FOUND")</f>
        <v>yes</v>
      </c>
      <c r="H352" t="str" cm="1">
        <f t="array" ref="H352">_xlfn.XLOOKUP(A352,$A$2:$A$2336,Table2[Any Transplants],"NOT FOUND")</f>
        <v>No</v>
      </c>
      <c r="I352" t="str" cm="1">
        <f t="array" ref="I352">_xlfn.XLOOKUP(A352,$A$2:$A$2336,Table2[Cancer history],"NOT FOUND")</f>
        <v>No</v>
      </c>
      <c r="J352" t="str">
        <f>_xlfn.XLOOKUP(A352,Table3[customer_no],Table3[month],"NOT FOUND")</f>
        <v>Sep</v>
      </c>
      <c r="K352" s="7">
        <f>_xlfn.XLOOKUP(A352,Table3[customer_no],Table3[year_average],"NOT FOUND")</f>
        <v>1985</v>
      </c>
      <c r="L352" cm="1">
        <f t="array" ref="L352">_xlfn.XLOOKUP(A352,Table3[customer_no],'Hospitalisation Details'!$D$2:$D$2344,"NOT FOUND")</f>
        <v>27</v>
      </c>
      <c r="M352" s="33">
        <f>_xlfn.XLOOKUP(A352,Table3[customer_no],Table3[dd/mm/yy],"NOT FOUND")</f>
        <v>31317</v>
      </c>
      <c r="N352">
        <f>_xlfn.XLOOKUP(A352,Table3[customer_no],Table3[age],"NOT FOUND")</f>
        <v>37</v>
      </c>
      <c r="O352" cm="1">
        <f t="array" ref="O352">_xlfn.XLOOKUP(A352,Table3[customer_no],'Hospitalisation Details'!$E$2:$E$2344,"NOT FOUND")</f>
        <v>3</v>
      </c>
      <c r="P352" t="str">
        <f>_xlfn.XLOOKUP(A352,Table3[customer_no],Table3[hsplt_handled],"NOT FOUND")</f>
        <v>tier - 1</v>
      </c>
      <c r="Q352" t="str">
        <f>_xlfn.XLOOKUP(A352,Table3[customer_no],Table3[city_handled],"NOT FOUND")</f>
        <v>tier - 3</v>
      </c>
      <c r="R352" t="str">
        <f>_xlfn.XLOOKUP(A352,Table3[customer_no],Table3[state_id],"NOT FOUND")</f>
        <v>R1011</v>
      </c>
      <c r="S352" s="34" cm="1">
        <f t="array" ref="S352">_xlfn.XLOOKUP(A352,Table3[customer_no],'Hospitalisation Details'!$F$2:$F$2344,"NOT FOUND")</f>
        <v>28542.86</v>
      </c>
      <c r="T352" t="str">
        <f>_xlfn.XLOOKUP(A352,Table2[Customer ID],Table2[BMI_category],"NOT FOUND")</f>
        <v>Normal Weight</v>
      </c>
      <c r="U352" s="7">
        <f>_xlfn.XLOOKUP(A352,Table2[Customer ID],Table2[no of surgery],"NOT FOUND")</f>
        <v>0</v>
      </c>
      <c r="V352" t="str">
        <f>_xlfn.XLOOKUP(A352,Table2[Customer ID],Table2[smoker_missing],"NOT FOUND")</f>
        <v>yes</v>
      </c>
      <c r="W352" t="str">
        <f t="shared" si="5"/>
        <v>Prediabetes</v>
      </c>
      <c r="X352" s="37">
        <f>SUM(Table5[[#This Row],[Title]:[Diabetes Level]])</f>
        <v>61938.03</v>
      </c>
    </row>
    <row r="353" spans="1:24" x14ac:dyDescent="0.25">
      <c r="A353" t="s">
        <v>2020</v>
      </c>
      <c r="B353" t="str">
        <f>VLOOKUP(A353,'Customer Names'!$A$2:$E$2336,3,FALSE)</f>
        <v>Ms.</v>
      </c>
      <c r="C353" t="str">
        <f>_xlfn.XLOOKUP(A353,$A$2:$A$2336,'Customer Names'!$D$2:$D$2336,"NOT FOUND")</f>
        <v>Joni L</v>
      </c>
      <c r="D353" t="str">
        <f>_xlfn.XLOOKUP(A353,$A$2:$A$2336,'Customer Names'!$E$2:$E$2336,"NOT FOUND")</f>
        <v>Waldron</v>
      </c>
      <c r="E353" cm="1">
        <f t="array" ref="E353">_xlfn.XLOOKUP(A353,$A$2:$A$2336,Table2[BMI],"NOT FOUND")</f>
        <v>41.42</v>
      </c>
      <c r="F353" cm="1">
        <f t="array" ref="F353">_xlfn.XLOOKUP(A353,$A$2:$A$2336,Table2[HBA1C],"NOT FOUND")</f>
        <v>6.07</v>
      </c>
      <c r="G353" t="str" cm="1">
        <f t="array" ref="G353">_xlfn.XLOOKUP(A353,$A$2:$A$2336,Table2[Heart Issues],"NOT FOUND")</f>
        <v>No</v>
      </c>
      <c r="H353" t="str" cm="1">
        <f t="array" ref="H353">_xlfn.XLOOKUP(A353,$A$2:$A$2336,Table2[Any Transplants],"NOT FOUND")</f>
        <v>No</v>
      </c>
      <c r="I353" t="str" cm="1">
        <f t="array" ref="I353">_xlfn.XLOOKUP(A353,$A$2:$A$2336,Table2[Cancer history],"NOT FOUND")</f>
        <v>No</v>
      </c>
      <c r="J353" t="str">
        <f>_xlfn.XLOOKUP(A353,Table3[customer_no],Table3[month],"NOT FOUND")</f>
        <v>Dec</v>
      </c>
      <c r="K353" s="7">
        <f>_xlfn.XLOOKUP(A353,Table3[customer_no],Table3[year_average],"NOT FOUND")</f>
        <v>1982</v>
      </c>
      <c r="L353" cm="1">
        <f t="array" ref="L353">_xlfn.XLOOKUP(A353,Table3[customer_no],'Hospitalisation Details'!$D$2:$D$2344,"NOT FOUND")</f>
        <v>11</v>
      </c>
      <c r="M353" s="33">
        <f>_xlfn.XLOOKUP(A353,Table3[customer_no],Table3[dd/mm/yy],"NOT FOUND")</f>
        <v>30296</v>
      </c>
      <c r="N353">
        <f>_xlfn.XLOOKUP(A353,Table3[customer_no],Table3[age],"NOT FOUND")</f>
        <v>40</v>
      </c>
      <c r="O353" cm="1">
        <f t="array" ref="O353">_xlfn.XLOOKUP(A353,Table3[customer_no],'Hospitalisation Details'!$E$2:$E$2344,"NOT FOUND")</f>
        <v>1</v>
      </c>
      <c r="P353" t="str">
        <f>_xlfn.XLOOKUP(A353,Table3[customer_no],Table3[hsplt_handled],"NOT FOUND")</f>
        <v>tier - 1</v>
      </c>
      <c r="Q353" t="str">
        <f>_xlfn.XLOOKUP(A353,Table3[customer_no],Table3[city_handled],"NOT FOUND")</f>
        <v>tier - 2</v>
      </c>
      <c r="R353" t="str">
        <f>_xlfn.XLOOKUP(A353,Table3[customer_no],Table3[state_id],"NOT FOUND")</f>
        <v>R1012</v>
      </c>
      <c r="S353" s="34" cm="1">
        <f t="array" ref="S353">_xlfn.XLOOKUP(A353,Table3[customer_no],'Hospitalisation Details'!$F$2:$F$2344,"NOT FOUND")</f>
        <v>28476.73</v>
      </c>
      <c r="T353" t="str">
        <f>_xlfn.XLOOKUP(A353,Table2[Customer ID],Table2[BMI_category],"NOT FOUND")</f>
        <v>Obesity</v>
      </c>
      <c r="U353" s="7">
        <f>_xlfn.XLOOKUP(A353,Table2[Customer ID],Table2[no of surgery],"NOT FOUND")</f>
        <v>0</v>
      </c>
      <c r="V353" t="str">
        <f>_xlfn.XLOOKUP(A353,Table2[Customer ID],Table2[smoker_missing],"NOT FOUND")</f>
        <v>No</v>
      </c>
      <c r="W353" t="str">
        <f t="shared" si="5"/>
        <v>Prediabetes</v>
      </c>
      <c r="X353" s="37">
        <f>SUM(Table5[[#This Row],[Title]:[Diabetes Level]])</f>
        <v>60854.22</v>
      </c>
    </row>
    <row r="354" spans="1:24" x14ac:dyDescent="0.25">
      <c r="A354" t="s">
        <v>2019</v>
      </c>
      <c r="B354" t="str">
        <f>VLOOKUP(A354,'Customer Names'!$A$2:$E$2336,3,FALSE)</f>
        <v>Mr.</v>
      </c>
      <c r="C354" t="str">
        <f>_xlfn.XLOOKUP(A354,$A$2:$A$2336,'Customer Names'!$D$2:$D$2336,"NOT FOUND")</f>
        <v>Colin</v>
      </c>
      <c r="D354" t="str">
        <f>_xlfn.XLOOKUP(A354,$A$2:$A$2336,'Customer Names'!$E$2:$E$2336,"NOT FOUND")</f>
        <v>Meyer</v>
      </c>
      <c r="E354" cm="1">
        <f t="array" ref="E354">_xlfn.XLOOKUP(A354,$A$2:$A$2336,Table2[BMI],"NOT FOUND")</f>
        <v>36.67</v>
      </c>
      <c r="F354" cm="1">
        <f t="array" ref="F354">_xlfn.XLOOKUP(A354,$A$2:$A$2336,Table2[HBA1C],"NOT FOUND")</f>
        <v>10.210000000000001</v>
      </c>
      <c r="G354" t="str" cm="1">
        <f t="array" ref="G354">_xlfn.XLOOKUP(A354,$A$2:$A$2336,Table2[Heart Issues],"NOT FOUND")</f>
        <v>No</v>
      </c>
      <c r="H354" t="str" cm="1">
        <f t="array" ref="H354">_xlfn.XLOOKUP(A354,$A$2:$A$2336,Table2[Any Transplants],"NOT FOUND")</f>
        <v>No</v>
      </c>
      <c r="I354" t="str" cm="1">
        <f t="array" ref="I354">_xlfn.XLOOKUP(A354,$A$2:$A$2336,Table2[Cancer history],"NOT FOUND")</f>
        <v>No</v>
      </c>
      <c r="J354" t="str">
        <f>_xlfn.XLOOKUP(A354,Table3[customer_no],Table3[month],"NOT FOUND")</f>
        <v>Sep</v>
      </c>
      <c r="K354" s="7">
        <f>_xlfn.XLOOKUP(A354,Table3[customer_no],Table3[year_average],"NOT FOUND")</f>
        <v>1974</v>
      </c>
      <c r="L354" cm="1">
        <f t="array" ref="L354">_xlfn.XLOOKUP(A354,Table3[customer_no],'Hospitalisation Details'!$D$2:$D$2344,"NOT FOUND")</f>
        <v>16</v>
      </c>
      <c r="M354" s="33">
        <f>_xlfn.XLOOKUP(A354,Table3[customer_no],Table3[dd/mm/yy],"NOT FOUND")</f>
        <v>27288</v>
      </c>
      <c r="N354">
        <f>_xlfn.XLOOKUP(A354,Table3[customer_no],Table3[age],"NOT FOUND")</f>
        <v>48</v>
      </c>
      <c r="O354" cm="1">
        <f t="array" ref="O354">_xlfn.XLOOKUP(A354,Table3[customer_no],'Hospitalisation Details'!$E$2:$E$2344,"NOT FOUND")</f>
        <v>1</v>
      </c>
      <c r="P354" t="str">
        <f>_xlfn.XLOOKUP(A354,Table3[customer_no],Table3[hsplt_handled],"NOT FOUND")</f>
        <v>tier - 1</v>
      </c>
      <c r="Q354" t="str">
        <f>_xlfn.XLOOKUP(A354,Table3[customer_no],Table3[city_handled],"NOT FOUND")</f>
        <v>tier - 1</v>
      </c>
      <c r="R354" t="str">
        <f>_xlfn.XLOOKUP(A354,Table3[customer_no],Table3[state_id],"NOT FOUND")</f>
        <v>R1012</v>
      </c>
      <c r="S354" s="34" cm="1">
        <f t="array" ref="S354">_xlfn.XLOOKUP(A354,Table3[customer_no],'Hospitalisation Details'!$F$2:$F$2344,"NOT FOUND")</f>
        <v>28468.92</v>
      </c>
      <c r="T354" t="str">
        <f>_xlfn.XLOOKUP(A354,Table2[Customer ID],Table2[BMI_category],"NOT FOUND")</f>
        <v>Obesity</v>
      </c>
      <c r="U354" s="7">
        <f>_xlfn.XLOOKUP(A354,Table2[Customer ID],Table2[no of surgery],"NOT FOUND")</f>
        <v>0</v>
      </c>
      <c r="V354" t="str">
        <f>_xlfn.XLOOKUP(A354,Table2[Customer ID],Table2[smoker_missing],"NOT FOUND")</f>
        <v>No</v>
      </c>
      <c r="W354" t="str">
        <f t="shared" si="5"/>
        <v>Diabetes</v>
      </c>
      <c r="X354" s="37">
        <f>SUM(Table5[[#This Row],[Title]:[Diabetes Level]])</f>
        <v>57842.8</v>
      </c>
    </row>
    <row r="355" spans="1:24" x14ac:dyDescent="0.25">
      <c r="A355" t="s">
        <v>2018</v>
      </c>
      <c r="B355" t="str">
        <f>VLOOKUP(A355,'Customer Names'!$A$2:$E$2336,3,FALSE)</f>
        <v>Ms.</v>
      </c>
      <c r="C355" t="str">
        <f>_xlfn.XLOOKUP(A355,$A$2:$A$2336,'Customer Names'!$D$2:$D$2336,"NOT FOUND")</f>
        <v>Rachael</v>
      </c>
      <c r="D355" t="str">
        <f>_xlfn.XLOOKUP(A355,$A$2:$A$2336,'Customer Names'!$E$2:$E$2336,"NOT FOUND")</f>
        <v>Stack</v>
      </c>
      <c r="E355" cm="1">
        <f t="array" ref="E355">_xlfn.XLOOKUP(A355,$A$2:$A$2336,Table2[BMI],"NOT FOUND")</f>
        <v>27.645</v>
      </c>
      <c r="F355" cm="1">
        <f t="array" ref="F355">_xlfn.XLOOKUP(A355,$A$2:$A$2336,Table2[HBA1C],"NOT FOUND")</f>
        <v>4.6900000000000004</v>
      </c>
      <c r="G355" t="str" cm="1">
        <f t="array" ref="G355">_xlfn.XLOOKUP(A355,$A$2:$A$2336,Table2[Heart Issues],"NOT FOUND")</f>
        <v>No</v>
      </c>
      <c r="H355" t="str" cm="1">
        <f t="array" ref="H355">_xlfn.XLOOKUP(A355,$A$2:$A$2336,Table2[Any Transplants],"NOT FOUND")</f>
        <v>No</v>
      </c>
      <c r="I355" t="str" cm="1">
        <f t="array" ref="I355">_xlfn.XLOOKUP(A355,$A$2:$A$2336,Table2[Cancer history],"NOT FOUND")</f>
        <v>No</v>
      </c>
      <c r="J355" t="str">
        <f>_xlfn.XLOOKUP(A355,Table3[customer_no],Table3[month],"NOT FOUND")</f>
        <v>Dec</v>
      </c>
      <c r="K355" s="7">
        <f>_xlfn.XLOOKUP(A355,Table3[customer_no],Table3[year_average],"NOT FOUND")</f>
        <v>1977</v>
      </c>
      <c r="L355" cm="1">
        <f t="array" ref="L355">_xlfn.XLOOKUP(A355,Table3[customer_no],'Hospitalisation Details'!$D$2:$D$2344,"NOT FOUND")</f>
        <v>2</v>
      </c>
      <c r="M355" s="33">
        <f>_xlfn.XLOOKUP(A355,Table3[customer_no],Table3[dd/mm/yy],"NOT FOUND")</f>
        <v>28461</v>
      </c>
      <c r="N355">
        <f>_xlfn.XLOOKUP(A355,Table3[customer_no],Table3[age],"NOT FOUND")</f>
        <v>45</v>
      </c>
      <c r="O355" cm="1">
        <f t="array" ref="O355">_xlfn.XLOOKUP(A355,Table3[customer_no],'Hospitalisation Details'!$E$2:$E$2344,"NOT FOUND")</f>
        <v>1</v>
      </c>
      <c r="P355" t="str">
        <f>_xlfn.XLOOKUP(A355,Table3[customer_no],Table3[hsplt_handled],"NOT FOUND")</f>
        <v>tier - 1</v>
      </c>
      <c r="Q355" t="str">
        <f>_xlfn.XLOOKUP(A355,Table3[customer_no],Table3[city_handled],"NOT FOUND")</f>
        <v>tier - 2</v>
      </c>
      <c r="R355" t="str">
        <f>_xlfn.XLOOKUP(A355,Table3[customer_no],Table3[state_id],"NOT FOUND")</f>
        <v>R1012</v>
      </c>
      <c r="S355" s="34" cm="1">
        <f t="array" ref="S355">_xlfn.XLOOKUP(A355,Table3[customer_no],'Hospitalisation Details'!$F$2:$F$2344,"NOT FOUND")</f>
        <v>28340.19</v>
      </c>
      <c r="T355" t="str">
        <f>_xlfn.XLOOKUP(A355,Table2[Customer ID],Table2[BMI_category],"NOT FOUND")</f>
        <v>Overweight</v>
      </c>
      <c r="U355" s="7">
        <f>_xlfn.XLOOKUP(A355,Table2[Customer ID],Table2[no of surgery],"NOT FOUND")</f>
        <v>0</v>
      </c>
      <c r="V355" t="str">
        <f>_xlfn.XLOOKUP(A355,Table2[Customer ID],Table2[smoker_missing],"NOT FOUND")</f>
        <v>No</v>
      </c>
      <c r="W355" t="str">
        <f t="shared" si="5"/>
        <v>Normal</v>
      </c>
      <c r="X355" s="37">
        <f>SUM(Table5[[#This Row],[Title]:[Diabetes Level]])</f>
        <v>58858.524999999994</v>
      </c>
    </row>
    <row r="356" spans="1:24" x14ac:dyDescent="0.25">
      <c r="A356" t="s">
        <v>2017</v>
      </c>
      <c r="B356" t="str">
        <f>VLOOKUP(A356,'Customer Names'!$A$2:$E$2336,3,FALSE)</f>
        <v>Ms.</v>
      </c>
      <c r="C356" t="str">
        <f>_xlfn.XLOOKUP(A356,$A$2:$A$2336,'Customer Names'!$D$2:$D$2336,"NOT FOUND")</f>
        <v>Maricela</v>
      </c>
      <c r="D356" t="str">
        <f>_xlfn.XLOOKUP(A356,$A$2:$A$2336,'Customer Names'!$E$2:$E$2336,"NOT FOUND")</f>
        <v>Sanchez Y Torres</v>
      </c>
      <c r="E356" cm="1">
        <f t="array" ref="E356">_xlfn.XLOOKUP(A356,$A$2:$A$2336,Table2[BMI],"NOT FOUND")</f>
        <v>22.72</v>
      </c>
      <c r="F356" cm="1">
        <f t="array" ref="F356">_xlfn.XLOOKUP(A356,$A$2:$A$2336,Table2[HBA1C],"NOT FOUND")</f>
        <v>5.71</v>
      </c>
      <c r="G356" t="str" cm="1">
        <f t="array" ref="G356">_xlfn.XLOOKUP(A356,$A$2:$A$2336,Table2[Heart Issues],"NOT FOUND")</f>
        <v>No</v>
      </c>
      <c r="H356" t="str" cm="1">
        <f t="array" ref="H356">_xlfn.XLOOKUP(A356,$A$2:$A$2336,Table2[Any Transplants],"NOT FOUND")</f>
        <v>No</v>
      </c>
      <c r="I356" t="str" cm="1">
        <f t="array" ref="I356">_xlfn.XLOOKUP(A356,$A$2:$A$2336,Table2[Cancer history],"NOT FOUND")</f>
        <v>No</v>
      </c>
      <c r="J356" t="str">
        <f>_xlfn.XLOOKUP(A356,Table3[customer_no],Table3[month],"NOT FOUND")</f>
        <v>Dec</v>
      </c>
      <c r="K356" s="7">
        <f>_xlfn.XLOOKUP(A356,Table3[customer_no],Table3[year_average],"NOT FOUND")</f>
        <v>1990</v>
      </c>
      <c r="L356" cm="1">
        <f t="array" ref="L356">_xlfn.XLOOKUP(A356,Table3[customer_no],'Hospitalisation Details'!$D$2:$D$2344,"NOT FOUND")</f>
        <v>24</v>
      </c>
      <c r="M356" s="33">
        <f>_xlfn.XLOOKUP(A356,Table3[customer_no],Table3[dd/mm/yy],"NOT FOUND")</f>
        <v>33231</v>
      </c>
      <c r="N356">
        <f>_xlfn.XLOOKUP(A356,Table3[customer_no],Table3[age],"NOT FOUND")</f>
        <v>32</v>
      </c>
      <c r="O356" cm="1">
        <f t="array" ref="O356">_xlfn.XLOOKUP(A356,Table3[customer_no],'Hospitalisation Details'!$E$2:$E$2344,"NOT FOUND")</f>
        <v>3</v>
      </c>
      <c r="P356" t="str">
        <f>_xlfn.XLOOKUP(A356,Table3[customer_no],Table3[hsplt_handled],"NOT FOUND")</f>
        <v>tier - 1</v>
      </c>
      <c r="Q356" t="str">
        <f>_xlfn.XLOOKUP(A356,Table3[customer_no],Table3[city_handled],"NOT FOUND")</f>
        <v>tier - 2</v>
      </c>
      <c r="R356" t="str">
        <f>_xlfn.XLOOKUP(A356,Table3[customer_no],Table3[state_id],"NOT FOUND")</f>
        <v>R1011</v>
      </c>
      <c r="S356" s="34" cm="1">
        <f t="array" ref="S356">_xlfn.XLOOKUP(A356,Table3[customer_no],'Hospitalisation Details'!$F$2:$F$2344,"NOT FOUND")</f>
        <v>28302.33</v>
      </c>
      <c r="T356" t="str">
        <f>_xlfn.XLOOKUP(A356,Table2[Customer ID],Table2[BMI_category],"NOT FOUND")</f>
        <v>Normal Weight</v>
      </c>
      <c r="U356" s="7">
        <f>_xlfn.XLOOKUP(A356,Table2[Customer ID],Table2[no of surgery],"NOT FOUND")</f>
        <v>0</v>
      </c>
      <c r="V356" t="str">
        <f>_xlfn.XLOOKUP(A356,Table2[Customer ID],Table2[smoker_missing],"NOT FOUND")</f>
        <v>yes</v>
      </c>
      <c r="W356" t="str">
        <f t="shared" si="5"/>
        <v>Prediabetes</v>
      </c>
      <c r="X356" s="37">
        <f>SUM(Table5[[#This Row],[Title]:[Diabetes Level]])</f>
        <v>63610.76</v>
      </c>
    </row>
    <row r="357" spans="1:24" x14ac:dyDescent="0.25">
      <c r="A357" t="s">
        <v>2016</v>
      </c>
      <c r="B357" t="str">
        <f>VLOOKUP(A357,'Customer Names'!$A$2:$E$2336,3,FALSE)</f>
        <v>Ms.</v>
      </c>
      <c r="C357" t="str">
        <f>_xlfn.XLOOKUP(A357,$A$2:$A$2336,'Customer Names'!$D$2:$D$2336,"NOT FOUND")</f>
        <v>Marie</v>
      </c>
      <c r="D357" t="str">
        <f>_xlfn.XLOOKUP(A357,$A$2:$A$2336,'Customer Names'!$E$2:$E$2336,"NOT FOUND")</f>
        <v>Daniels</v>
      </c>
      <c r="E357" cm="1">
        <f t="array" ref="E357">_xlfn.XLOOKUP(A357,$A$2:$A$2336,Table2[BMI],"NOT FOUND")</f>
        <v>36.520000000000003</v>
      </c>
      <c r="F357" cm="1">
        <f t="array" ref="F357">_xlfn.XLOOKUP(A357,$A$2:$A$2336,Table2[HBA1C],"NOT FOUND")</f>
        <v>9.07</v>
      </c>
      <c r="G357" t="str" cm="1">
        <f t="array" ref="G357">_xlfn.XLOOKUP(A357,$A$2:$A$2336,Table2[Heart Issues],"NOT FOUND")</f>
        <v>yes</v>
      </c>
      <c r="H357" t="str" cm="1">
        <f t="array" ref="H357">_xlfn.XLOOKUP(A357,$A$2:$A$2336,Table2[Any Transplants],"NOT FOUND")</f>
        <v>No</v>
      </c>
      <c r="I357" t="str" cm="1">
        <f t="array" ref="I357">_xlfn.XLOOKUP(A357,$A$2:$A$2336,Table2[Cancer history],"NOT FOUND")</f>
        <v>Yes</v>
      </c>
      <c r="J357" t="str">
        <f>_xlfn.XLOOKUP(A357,Table3[customer_no],Table3[month],"NOT FOUND")</f>
        <v>Nov</v>
      </c>
      <c r="K357" s="7">
        <f>_xlfn.XLOOKUP(A357,Table3[customer_no],Table3[year_average],"NOT FOUND")</f>
        <v>1963</v>
      </c>
      <c r="L357" cm="1">
        <f t="array" ref="L357">_xlfn.XLOOKUP(A357,Table3[customer_no],'Hospitalisation Details'!$D$2:$D$2344,"NOT FOUND")</f>
        <v>25</v>
      </c>
      <c r="M357" s="33">
        <f>_xlfn.XLOOKUP(A357,Table3[customer_no],Table3[dd/mm/yy],"NOT FOUND")</f>
        <v>23340</v>
      </c>
      <c r="N357">
        <f>_xlfn.XLOOKUP(A357,Table3[customer_no],Table3[age],"NOT FOUND")</f>
        <v>59</v>
      </c>
      <c r="O357" cm="1">
        <f t="array" ref="O357">_xlfn.XLOOKUP(A357,Table3[customer_no],'Hospitalisation Details'!$E$2:$E$2344,"NOT FOUND")</f>
        <v>1</v>
      </c>
      <c r="P357" t="str">
        <f>_xlfn.XLOOKUP(A357,Table3[customer_no],Table3[hsplt_handled],"NOT FOUND")</f>
        <v>tier - 1</v>
      </c>
      <c r="Q357" t="str">
        <f>_xlfn.XLOOKUP(A357,Table3[customer_no],Table3[city_handled],"NOT FOUND")</f>
        <v>tier - 1</v>
      </c>
      <c r="R357" t="str">
        <f>_xlfn.XLOOKUP(A357,Table3[customer_no],Table3[state_id],"NOT FOUND")</f>
        <v>R1013</v>
      </c>
      <c r="S357" s="34" cm="1">
        <f t="array" ref="S357">_xlfn.XLOOKUP(A357,Table3[customer_no],'Hospitalisation Details'!$F$2:$F$2344,"NOT FOUND")</f>
        <v>28287.9</v>
      </c>
      <c r="T357" t="str">
        <f>_xlfn.XLOOKUP(A357,Table2[Customer ID],Table2[BMI_category],"NOT FOUND")</f>
        <v>Obesity</v>
      </c>
      <c r="U357" s="7">
        <f>_xlfn.XLOOKUP(A357,Table2[Customer ID],Table2[no of surgery],"NOT FOUND")</f>
        <v>1</v>
      </c>
      <c r="V357" t="str">
        <f>_xlfn.XLOOKUP(A357,Table2[Customer ID],Table2[smoker_missing],"NOT FOUND")</f>
        <v>No</v>
      </c>
      <c r="W357" t="str">
        <f t="shared" si="5"/>
        <v>Diabetes</v>
      </c>
      <c r="X357" s="37">
        <f>SUM(Table5[[#This Row],[Title]:[Diabetes Level]])</f>
        <v>53722.490000000005</v>
      </c>
    </row>
    <row r="358" spans="1:24" x14ac:dyDescent="0.25">
      <c r="A358" t="s">
        <v>2015</v>
      </c>
      <c r="B358" t="str">
        <f>VLOOKUP(A358,'Customer Names'!$A$2:$E$2336,3,FALSE)</f>
        <v>Mr.</v>
      </c>
      <c r="C358" t="str">
        <f>_xlfn.XLOOKUP(A358,$A$2:$A$2336,'Customer Names'!$D$2:$D$2336,"NOT FOUND")</f>
        <v>Frank</v>
      </c>
      <c r="D358" t="str">
        <f>_xlfn.XLOOKUP(A358,$A$2:$A$2336,'Customer Names'!$E$2:$E$2336,"NOT FOUND")</f>
        <v>Pepp</v>
      </c>
      <c r="E358" cm="1">
        <f t="array" ref="E358">_xlfn.XLOOKUP(A358,$A$2:$A$2336,Table2[BMI],"NOT FOUND")</f>
        <v>33.96</v>
      </c>
      <c r="F358" cm="1">
        <f t="array" ref="F358">_xlfn.XLOOKUP(A358,$A$2:$A$2336,Table2[HBA1C],"NOT FOUND")</f>
        <v>4.99</v>
      </c>
      <c r="G358" t="str" cm="1">
        <f t="array" ref="G358">_xlfn.XLOOKUP(A358,$A$2:$A$2336,Table2[Heart Issues],"NOT FOUND")</f>
        <v>No</v>
      </c>
      <c r="H358" t="str" cm="1">
        <f t="array" ref="H358">_xlfn.XLOOKUP(A358,$A$2:$A$2336,Table2[Any Transplants],"NOT FOUND")</f>
        <v>No</v>
      </c>
      <c r="I358" t="str" cm="1">
        <f t="array" ref="I358">_xlfn.XLOOKUP(A358,$A$2:$A$2336,Table2[Cancer history],"NOT FOUND")</f>
        <v>No</v>
      </c>
      <c r="J358" t="str">
        <f>_xlfn.XLOOKUP(A358,Table3[customer_no],Table3[month],"NOT FOUND")</f>
        <v>Sep</v>
      </c>
      <c r="K358" s="7">
        <f>_xlfn.XLOOKUP(A358,Table3[customer_no],Table3[year_average],"NOT FOUND")</f>
        <v>1999</v>
      </c>
      <c r="L358" cm="1">
        <f t="array" ref="L358">_xlfn.XLOOKUP(A358,Table3[customer_no],'Hospitalisation Details'!$D$2:$D$2344,"NOT FOUND")</f>
        <v>6</v>
      </c>
      <c r="M358" s="33">
        <f>_xlfn.XLOOKUP(A358,Table3[customer_no],Table3[dd/mm/yy],"NOT FOUND")</f>
        <v>36409</v>
      </c>
      <c r="N358">
        <f>_xlfn.XLOOKUP(A358,Table3[customer_no],Table3[age],"NOT FOUND")</f>
        <v>23</v>
      </c>
      <c r="O358" cm="1">
        <f t="array" ref="O358">_xlfn.XLOOKUP(A358,Table3[customer_no],'Hospitalisation Details'!$E$2:$E$2344,"NOT FOUND")</f>
        <v>0</v>
      </c>
      <c r="P358" t="str">
        <f>_xlfn.XLOOKUP(A358,Table3[customer_no],Table3[hsplt_handled],"NOT FOUND")</f>
        <v>tier - 1</v>
      </c>
      <c r="Q358" t="str">
        <f>_xlfn.XLOOKUP(A358,Table3[customer_no],Table3[city_handled],"NOT FOUND")</f>
        <v>tier - 3</v>
      </c>
      <c r="R358" t="str">
        <f>_xlfn.XLOOKUP(A358,Table3[customer_no],Table3[state_id],"NOT FOUND")</f>
        <v>R1011</v>
      </c>
      <c r="S358" s="34" cm="1">
        <f t="array" ref="S358">_xlfn.XLOOKUP(A358,Table3[customer_no],'Hospitalisation Details'!$F$2:$F$2344,"NOT FOUND")</f>
        <v>28245.34</v>
      </c>
      <c r="T358" t="str">
        <f>_xlfn.XLOOKUP(A358,Table2[Customer ID],Table2[BMI_category],"NOT FOUND")</f>
        <v>Obesity</v>
      </c>
      <c r="U358" s="7">
        <f>_xlfn.XLOOKUP(A358,Table2[Customer ID],Table2[no of surgery],"NOT FOUND")</f>
        <v>0</v>
      </c>
      <c r="V358" t="str">
        <f>_xlfn.XLOOKUP(A358,Table2[Customer ID],Table2[smoker_missing],"NOT FOUND")</f>
        <v>yes</v>
      </c>
      <c r="W358" t="str">
        <f t="shared" si="5"/>
        <v>Normal</v>
      </c>
      <c r="X358" s="37">
        <f>SUM(Table5[[#This Row],[Title]:[Diabetes Level]])</f>
        <v>66721.289999999994</v>
      </c>
    </row>
    <row r="359" spans="1:24" x14ac:dyDescent="0.25">
      <c r="A359" t="s">
        <v>2014</v>
      </c>
      <c r="B359" t="str">
        <f>VLOOKUP(A359,'Customer Names'!$A$2:$E$2336,3,FALSE)</f>
        <v>Mr.</v>
      </c>
      <c r="C359" t="str">
        <f>_xlfn.XLOOKUP(A359,$A$2:$A$2336,'Customer Names'!$D$2:$D$2336,"NOT FOUND")</f>
        <v>Jeffry</v>
      </c>
      <c r="D359" t="str">
        <f>_xlfn.XLOOKUP(A359,$A$2:$A$2336,'Customer Names'!$E$2:$E$2336,"NOT FOUND")</f>
        <v>Buechler</v>
      </c>
      <c r="E359" cm="1">
        <f t="array" ref="E359">_xlfn.XLOOKUP(A359,$A$2:$A$2336,Table2[BMI],"NOT FOUND")</f>
        <v>26.695</v>
      </c>
      <c r="F359" cm="1">
        <f t="array" ref="F359">_xlfn.XLOOKUP(A359,$A$2:$A$2336,Table2[HBA1C],"NOT FOUND")</f>
        <v>8.31</v>
      </c>
      <c r="G359" t="str" cm="1">
        <f t="array" ref="G359">_xlfn.XLOOKUP(A359,$A$2:$A$2336,Table2[Heart Issues],"NOT FOUND")</f>
        <v>No</v>
      </c>
      <c r="H359" t="str" cm="1">
        <f t="array" ref="H359">_xlfn.XLOOKUP(A359,$A$2:$A$2336,Table2[Any Transplants],"NOT FOUND")</f>
        <v>No</v>
      </c>
      <c r="I359" t="str" cm="1">
        <f t="array" ref="I359">_xlfn.XLOOKUP(A359,$A$2:$A$2336,Table2[Cancer history],"NOT FOUND")</f>
        <v>No</v>
      </c>
      <c r="J359" t="str">
        <f>_xlfn.XLOOKUP(A359,Table3[customer_no],Table3[month],"NOT FOUND")</f>
        <v>Nov</v>
      </c>
      <c r="K359" s="7">
        <f>_xlfn.XLOOKUP(A359,Table3[customer_no],Table3[year_average],"NOT FOUND")</f>
        <v>1960</v>
      </c>
      <c r="L359" cm="1">
        <f t="array" ref="L359">_xlfn.XLOOKUP(A359,Table3[customer_no],'Hospitalisation Details'!$D$2:$D$2344,"NOT FOUND")</f>
        <v>22</v>
      </c>
      <c r="M359" s="33">
        <f>_xlfn.XLOOKUP(A359,Table3[customer_no],Table3[dd/mm/yy],"NOT FOUND")</f>
        <v>22242</v>
      </c>
      <c r="N359">
        <f>_xlfn.XLOOKUP(A359,Table3[customer_no],Table3[age],"NOT FOUND")</f>
        <v>62</v>
      </c>
      <c r="O359" cm="1">
        <f t="array" ref="O359">_xlfn.XLOOKUP(A359,Table3[customer_no],'Hospitalisation Details'!$E$2:$E$2344,"NOT FOUND")</f>
        <v>0</v>
      </c>
      <c r="P359" t="str">
        <f>_xlfn.XLOOKUP(A359,Table3[customer_no],Table3[hsplt_handled],"NOT FOUND")</f>
        <v>tier - 1</v>
      </c>
      <c r="Q359" t="str">
        <f>_xlfn.XLOOKUP(A359,Table3[customer_no],Table3[city_handled],"NOT FOUND")</f>
        <v>tier - 2</v>
      </c>
      <c r="R359" t="str">
        <f>_xlfn.XLOOKUP(A359,Table3[customer_no],Table3[state_id],"NOT FOUND")</f>
        <v>R1019</v>
      </c>
      <c r="S359" s="34" cm="1">
        <f t="array" ref="S359">_xlfn.XLOOKUP(A359,Table3[customer_no],'Hospitalisation Details'!$F$2:$F$2344,"NOT FOUND")</f>
        <v>28101.33</v>
      </c>
      <c r="T359" t="str">
        <f>_xlfn.XLOOKUP(A359,Table2[Customer ID],Table2[BMI_category],"NOT FOUND")</f>
        <v>Overweight</v>
      </c>
      <c r="U359" s="7">
        <f>_xlfn.XLOOKUP(A359,Table2[Customer ID],Table2[no of surgery],"NOT FOUND")</f>
        <v>0</v>
      </c>
      <c r="V359" t="str">
        <f>_xlfn.XLOOKUP(A359,Table2[Customer ID],Table2[smoker_missing],"NOT FOUND")</f>
        <v>yes</v>
      </c>
      <c r="W359" t="str">
        <f t="shared" si="5"/>
        <v>Diabetes</v>
      </c>
      <c r="X359" s="37">
        <f>SUM(Table5[[#This Row],[Title]:[Diabetes Level]])</f>
        <v>52422.335000000006</v>
      </c>
    </row>
    <row r="360" spans="1:24" x14ac:dyDescent="0.25">
      <c r="A360" t="s">
        <v>2013</v>
      </c>
      <c r="B360" t="str">
        <f>VLOOKUP(A360,'Customer Names'!$A$2:$E$2336,3,FALSE)</f>
        <v>Mr.</v>
      </c>
      <c r="C360" t="str">
        <f>_xlfn.XLOOKUP(A360,$A$2:$A$2336,'Customer Names'!$D$2:$D$2336,"NOT FOUND")</f>
        <v>Mike</v>
      </c>
      <c r="D360" t="str">
        <f>_xlfn.XLOOKUP(A360,$A$2:$A$2336,'Customer Names'!$E$2:$E$2336,"NOT FOUND")</f>
        <v>Buenting</v>
      </c>
      <c r="E360" cm="1">
        <f t="array" ref="E360">_xlfn.XLOOKUP(A360,$A$2:$A$2336,Table2[BMI],"NOT FOUND")</f>
        <v>18.45</v>
      </c>
      <c r="F360" cm="1">
        <f t="array" ref="F360">_xlfn.XLOOKUP(A360,$A$2:$A$2336,Table2[HBA1C],"NOT FOUND")</f>
        <v>5.07</v>
      </c>
      <c r="G360" t="str" cm="1">
        <f t="array" ref="G360">_xlfn.XLOOKUP(A360,$A$2:$A$2336,Table2[Heart Issues],"NOT FOUND")</f>
        <v>yes</v>
      </c>
      <c r="H360" t="str" cm="1">
        <f t="array" ref="H360">_xlfn.XLOOKUP(A360,$A$2:$A$2336,Table2[Any Transplants],"NOT FOUND")</f>
        <v>No</v>
      </c>
      <c r="I360" t="str" cm="1">
        <f t="array" ref="I360">_xlfn.XLOOKUP(A360,$A$2:$A$2336,Table2[Cancer history],"NOT FOUND")</f>
        <v>No</v>
      </c>
      <c r="J360" t="str">
        <f>_xlfn.XLOOKUP(A360,Table3[customer_no],Table3[month],"NOT FOUND")</f>
        <v>Nov</v>
      </c>
      <c r="K360" s="7">
        <f>_xlfn.XLOOKUP(A360,Table3[customer_no],Table3[year_average],"NOT FOUND")</f>
        <v>1985</v>
      </c>
      <c r="L360" cm="1">
        <f t="array" ref="L360">_xlfn.XLOOKUP(A360,Table3[customer_no],'Hospitalisation Details'!$D$2:$D$2344,"NOT FOUND")</f>
        <v>29</v>
      </c>
      <c r="M360" s="33">
        <f>_xlfn.XLOOKUP(A360,Table3[customer_no],Table3[dd/mm/yy],"NOT FOUND")</f>
        <v>31380</v>
      </c>
      <c r="N360">
        <f>_xlfn.XLOOKUP(A360,Table3[customer_no],Table3[age],"NOT FOUND")</f>
        <v>37</v>
      </c>
      <c r="O360" cm="1">
        <f t="array" ref="O360">_xlfn.XLOOKUP(A360,Table3[customer_no],'Hospitalisation Details'!$E$2:$E$2344,"NOT FOUND")</f>
        <v>3</v>
      </c>
      <c r="P360" t="str">
        <f>_xlfn.XLOOKUP(A360,Table3[customer_no],Table3[hsplt_handled],"NOT FOUND")</f>
        <v>tier - 1</v>
      </c>
      <c r="Q360" t="str">
        <f>_xlfn.XLOOKUP(A360,Table3[customer_no],Table3[city_handled],"NOT FOUND")</f>
        <v>tier - 2</v>
      </c>
      <c r="R360" t="str">
        <f>_xlfn.XLOOKUP(A360,Table3[customer_no],Table3[state_id],"NOT FOUND")</f>
        <v>R1011</v>
      </c>
      <c r="S360" s="34" cm="1">
        <f t="array" ref="S360">_xlfn.XLOOKUP(A360,Table3[customer_no],'Hospitalisation Details'!$F$2:$F$2344,"NOT FOUND")</f>
        <v>28006.94</v>
      </c>
      <c r="T360" t="str">
        <f>_xlfn.XLOOKUP(A360,Table2[Customer ID],Table2[BMI_category],"NOT FOUND")</f>
        <v>Underweight</v>
      </c>
      <c r="U360" s="7">
        <f>_xlfn.XLOOKUP(A360,Table2[Customer ID],Table2[no of surgery],"NOT FOUND")</f>
        <v>0</v>
      </c>
      <c r="V360" t="str">
        <f>_xlfn.XLOOKUP(A360,Table2[Customer ID],Table2[smoker_missing],"NOT FOUND")</f>
        <v>yes</v>
      </c>
      <c r="W360" t="str">
        <f t="shared" si="5"/>
        <v>Normal</v>
      </c>
      <c r="X360" s="37">
        <f>SUM(Table5[[#This Row],[Title]:[Diabetes Level]])</f>
        <v>61464.459999999992</v>
      </c>
    </row>
    <row r="361" spans="1:24" x14ac:dyDescent="0.25">
      <c r="A361" t="s">
        <v>2012</v>
      </c>
      <c r="B361" t="str">
        <f>VLOOKUP(A361,'Customer Names'!$A$2:$E$2336,3,FALSE)</f>
        <v>Mr.</v>
      </c>
      <c r="C361" t="str">
        <f>_xlfn.XLOOKUP(A361,$A$2:$A$2336,'Customer Names'!$D$2:$D$2336,"NOT FOUND")</f>
        <v>Rick</v>
      </c>
      <c r="D361" t="str">
        <f>_xlfn.XLOOKUP(A361,$A$2:$A$2336,'Customer Names'!$E$2:$E$2336,"NOT FOUND")</f>
        <v>Evans</v>
      </c>
      <c r="E361" cm="1">
        <f t="array" ref="E361">_xlfn.XLOOKUP(A361,$A$2:$A$2336,Table2[BMI],"NOT FOUND")</f>
        <v>33.18</v>
      </c>
      <c r="F361" cm="1">
        <f t="array" ref="F361">_xlfn.XLOOKUP(A361,$A$2:$A$2336,Table2[HBA1C],"NOT FOUND")</f>
        <v>4.79</v>
      </c>
      <c r="G361" t="str" cm="1">
        <f t="array" ref="G361">_xlfn.XLOOKUP(A361,$A$2:$A$2336,Table2[Heart Issues],"NOT FOUND")</f>
        <v>No</v>
      </c>
      <c r="H361" t="str" cm="1">
        <f t="array" ref="H361">_xlfn.XLOOKUP(A361,$A$2:$A$2336,Table2[Any Transplants],"NOT FOUND")</f>
        <v>No</v>
      </c>
      <c r="I361" t="str" cm="1">
        <f t="array" ref="I361">_xlfn.XLOOKUP(A361,$A$2:$A$2336,Table2[Cancer history],"NOT FOUND")</f>
        <v>No</v>
      </c>
      <c r="J361" t="str">
        <f>_xlfn.XLOOKUP(A361,Table3[customer_no],Table3[month],"NOT FOUND")</f>
        <v>Dec</v>
      </c>
      <c r="K361" s="7">
        <f>_xlfn.XLOOKUP(A361,Table3[customer_no],Table3[year_average],"NOT FOUND")</f>
        <v>1999</v>
      </c>
      <c r="L361" cm="1">
        <f t="array" ref="L361">_xlfn.XLOOKUP(A361,Table3[customer_no],'Hospitalisation Details'!$D$2:$D$2344,"NOT FOUND")</f>
        <v>21</v>
      </c>
      <c r="M361" s="33">
        <f>_xlfn.XLOOKUP(A361,Table3[customer_no],Table3[dd/mm/yy],"NOT FOUND")</f>
        <v>36515</v>
      </c>
      <c r="N361">
        <f>_xlfn.XLOOKUP(A361,Table3[customer_no],Table3[age],"NOT FOUND")</f>
        <v>23</v>
      </c>
      <c r="O361" cm="1">
        <f t="array" ref="O361">_xlfn.XLOOKUP(A361,Table3[customer_no],'Hospitalisation Details'!$E$2:$E$2344,"NOT FOUND")</f>
        <v>0</v>
      </c>
      <c r="P361" t="str">
        <f>_xlfn.XLOOKUP(A361,Table3[customer_no],Table3[hsplt_handled],"NOT FOUND")</f>
        <v>tier - 1</v>
      </c>
      <c r="Q361" t="str">
        <f>_xlfn.XLOOKUP(A361,Table3[customer_no],Table3[city_handled],"NOT FOUND")</f>
        <v>tier - 1</v>
      </c>
      <c r="R361" t="str">
        <f>_xlfn.XLOOKUP(A361,Table3[customer_no],Table3[state_id],"NOT FOUND")</f>
        <v>R1011</v>
      </c>
      <c r="S361" s="34" cm="1">
        <f t="array" ref="S361">_xlfn.XLOOKUP(A361,Table3[customer_no],'Hospitalisation Details'!$F$2:$F$2344,"NOT FOUND")</f>
        <v>27980.77</v>
      </c>
      <c r="T361" t="str">
        <f>_xlfn.XLOOKUP(A361,Table2[Customer ID],Table2[BMI_category],"NOT FOUND")</f>
        <v>Obesity</v>
      </c>
      <c r="U361" s="7">
        <f>_xlfn.XLOOKUP(A361,Table2[Customer ID],Table2[no of surgery],"NOT FOUND")</f>
        <v>0</v>
      </c>
      <c r="V361" t="str">
        <f>_xlfn.XLOOKUP(A361,Table2[Customer ID],Table2[smoker_missing],"NOT FOUND")</f>
        <v>yes</v>
      </c>
      <c r="W361" t="str">
        <f t="shared" si="5"/>
        <v>Normal</v>
      </c>
      <c r="X361" s="37">
        <f>SUM(Table5[[#This Row],[Title]:[Diabetes Level]])</f>
        <v>66576.740000000005</v>
      </c>
    </row>
    <row r="362" spans="1:24" x14ac:dyDescent="0.25">
      <c r="A362" t="s">
        <v>2011</v>
      </c>
      <c r="B362" t="str">
        <f>VLOOKUP(A362,'Customer Names'!$A$2:$E$2336,3,FALSE)</f>
        <v>Mr.</v>
      </c>
      <c r="C362" t="str">
        <f>_xlfn.XLOOKUP(A362,$A$2:$A$2336,'Customer Names'!$D$2:$D$2336,"NOT FOUND")</f>
        <v>Pierre-Michel</v>
      </c>
      <c r="D362" t="str">
        <f>_xlfn.XLOOKUP(A362,$A$2:$A$2336,'Customer Names'!$E$2:$E$2336,"NOT FOUND")</f>
        <v>Arcand</v>
      </c>
      <c r="E362" cm="1">
        <f t="array" ref="E362">_xlfn.XLOOKUP(A362,$A$2:$A$2336,Table2[BMI],"NOT FOUND")</f>
        <v>36.1</v>
      </c>
      <c r="F362" cm="1">
        <f t="array" ref="F362">_xlfn.XLOOKUP(A362,$A$2:$A$2336,Table2[HBA1C],"NOT FOUND")</f>
        <v>11.39</v>
      </c>
      <c r="G362" t="str" cm="1">
        <f t="array" ref="G362">_xlfn.XLOOKUP(A362,$A$2:$A$2336,Table2[Heart Issues],"NOT FOUND")</f>
        <v>yes</v>
      </c>
      <c r="H362" t="str" cm="1">
        <f t="array" ref="H362">_xlfn.XLOOKUP(A362,$A$2:$A$2336,Table2[Any Transplants],"NOT FOUND")</f>
        <v>No</v>
      </c>
      <c r="I362" t="str" cm="1">
        <f t="array" ref="I362">_xlfn.XLOOKUP(A362,$A$2:$A$2336,Table2[Cancer history],"NOT FOUND")</f>
        <v>No</v>
      </c>
      <c r="J362" t="str">
        <f>_xlfn.XLOOKUP(A362,Table3[customer_no],Table3[month],"NOT FOUND")</f>
        <v>Jul</v>
      </c>
      <c r="K362" s="7">
        <f>_xlfn.XLOOKUP(A362,Table3[customer_no],Table3[year_average],"NOT FOUND")</f>
        <v>1961</v>
      </c>
      <c r="L362" cm="1">
        <f t="array" ref="L362">_xlfn.XLOOKUP(A362,Table3[customer_no],'Hospitalisation Details'!$D$2:$D$2344,"NOT FOUND")</f>
        <v>28</v>
      </c>
      <c r="M362" s="33">
        <f>_xlfn.XLOOKUP(A362,Table3[customer_no],Table3[dd/mm/yy],"NOT FOUND")</f>
        <v>22490</v>
      </c>
      <c r="N362">
        <f>_xlfn.XLOOKUP(A362,Table3[customer_no],Table3[age],"NOT FOUND")</f>
        <v>61</v>
      </c>
      <c r="O362" cm="1">
        <f t="array" ref="O362">_xlfn.XLOOKUP(A362,Table3[customer_no],'Hospitalisation Details'!$E$2:$E$2344,"NOT FOUND")</f>
        <v>3</v>
      </c>
      <c r="P362" t="str">
        <f>_xlfn.XLOOKUP(A362,Table3[customer_no],Table3[hsplt_handled],"NOT FOUND")</f>
        <v>tier - 1</v>
      </c>
      <c r="Q362" t="str">
        <f>_xlfn.XLOOKUP(A362,Table3[customer_no],Table3[city_handled],"NOT FOUND")</f>
        <v>tier - 3</v>
      </c>
      <c r="R362" t="str">
        <f>_xlfn.XLOOKUP(A362,Table3[customer_no],Table3[state_id],"NOT FOUND")</f>
        <v>R1011</v>
      </c>
      <c r="S362" s="34" cm="1">
        <f t="array" ref="S362">_xlfn.XLOOKUP(A362,Table3[customer_no],'Hospitalisation Details'!$F$2:$F$2344,"NOT FOUND")</f>
        <v>27941.29</v>
      </c>
      <c r="T362" t="str">
        <f>_xlfn.XLOOKUP(A362,Table2[Customer ID],Table2[BMI_category],"NOT FOUND")</f>
        <v>Obesity</v>
      </c>
      <c r="U362" s="7">
        <f>_xlfn.XLOOKUP(A362,Table2[Customer ID],Table2[no of surgery],"NOT FOUND")</f>
        <v>2</v>
      </c>
      <c r="V362" t="str">
        <f>_xlfn.XLOOKUP(A362,Table2[Customer ID],Table2[smoker_missing],"NOT FOUND")</f>
        <v>No</v>
      </c>
      <c r="W362" t="str">
        <f t="shared" si="5"/>
        <v>Diabetes</v>
      </c>
      <c r="X362" s="37">
        <f>SUM(Table5[[#This Row],[Title]:[Diabetes Level]])</f>
        <v>52533.78</v>
      </c>
    </row>
    <row r="363" spans="1:24" x14ac:dyDescent="0.25">
      <c r="A363" t="s">
        <v>2010</v>
      </c>
      <c r="B363" t="str">
        <f>VLOOKUP(A363,'Customer Names'!$A$2:$E$2336,3,FALSE)</f>
        <v>Mr.</v>
      </c>
      <c r="C363" t="str">
        <f>_xlfn.XLOOKUP(A363,$A$2:$A$2336,'Customer Names'!$D$2:$D$2336,"NOT FOUND")</f>
        <v>Daniel</v>
      </c>
      <c r="D363" t="str">
        <f>_xlfn.XLOOKUP(A363,$A$2:$A$2336,'Customer Names'!$E$2:$E$2336,"NOT FOUND")</f>
        <v>Kesack</v>
      </c>
      <c r="E363" cm="1">
        <f t="array" ref="E363">_xlfn.XLOOKUP(A363,$A$2:$A$2336,Table2[BMI],"NOT FOUND")</f>
        <v>22.77</v>
      </c>
      <c r="F363" cm="1">
        <f t="array" ref="F363">_xlfn.XLOOKUP(A363,$A$2:$A$2336,Table2[HBA1C],"NOT FOUND")</f>
        <v>6</v>
      </c>
      <c r="G363" t="str" cm="1">
        <f t="array" ref="G363">_xlfn.XLOOKUP(A363,$A$2:$A$2336,Table2[Heart Issues],"NOT FOUND")</f>
        <v>No</v>
      </c>
      <c r="H363" t="str" cm="1">
        <f t="array" ref="H363">_xlfn.XLOOKUP(A363,$A$2:$A$2336,Table2[Any Transplants],"NOT FOUND")</f>
        <v>No</v>
      </c>
      <c r="I363" t="str" cm="1">
        <f t="array" ref="I363">_xlfn.XLOOKUP(A363,$A$2:$A$2336,Table2[Cancer history],"NOT FOUND")</f>
        <v>No</v>
      </c>
      <c r="J363" t="str">
        <f>_xlfn.XLOOKUP(A363,Table3[customer_no],Table3[month],"NOT FOUND")</f>
        <v>Jun</v>
      </c>
      <c r="K363" s="7">
        <f>_xlfn.XLOOKUP(A363,Table3[customer_no],Table3[year_average],"NOT FOUND")</f>
        <v>1991</v>
      </c>
      <c r="L363" cm="1">
        <f t="array" ref="L363">_xlfn.XLOOKUP(A363,Table3[customer_no],'Hospitalisation Details'!$D$2:$D$2344,"NOT FOUND")</f>
        <v>4</v>
      </c>
      <c r="M363" s="33">
        <f>_xlfn.XLOOKUP(A363,Table3[customer_no],Table3[dd/mm/yy],"NOT FOUND")</f>
        <v>33393</v>
      </c>
      <c r="N363">
        <f>_xlfn.XLOOKUP(A363,Table3[customer_no],Table3[age],"NOT FOUND")</f>
        <v>32</v>
      </c>
      <c r="O363" cm="1">
        <f t="array" ref="O363">_xlfn.XLOOKUP(A363,Table3[customer_no],'Hospitalisation Details'!$E$2:$E$2344,"NOT FOUND")</f>
        <v>3</v>
      </c>
      <c r="P363" t="str">
        <f>_xlfn.XLOOKUP(A363,Table3[customer_no],Table3[hsplt_handled],"NOT FOUND")</f>
        <v>tier - 1</v>
      </c>
      <c r="Q363" t="str">
        <f>_xlfn.XLOOKUP(A363,Table3[customer_no],Table3[city_handled],"NOT FOUND")</f>
        <v>tier - 3</v>
      </c>
      <c r="R363" t="str">
        <f>_xlfn.XLOOKUP(A363,Table3[customer_no],Table3[state_id],"NOT FOUND")</f>
        <v>R1011</v>
      </c>
      <c r="S363" s="34" cm="1">
        <f t="array" ref="S363">_xlfn.XLOOKUP(A363,Table3[customer_no],'Hospitalisation Details'!$F$2:$F$2344,"NOT FOUND")</f>
        <v>27931.11</v>
      </c>
      <c r="T363" t="str">
        <f>_xlfn.XLOOKUP(A363,Table2[Customer ID],Table2[BMI_category],"NOT FOUND")</f>
        <v>Normal Weight</v>
      </c>
      <c r="U363" s="7">
        <f>_xlfn.XLOOKUP(A363,Table2[Customer ID],Table2[no of surgery],"NOT FOUND")</f>
        <v>0</v>
      </c>
      <c r="V363" t="str">
        <f>_xlfn.XLOOKUP(A363,Table2[Customer ID],Table2[smoker_missing],"NOT FOUND")</f>
        <v>yes</v>
      </c>
      <c r="W363" t="str">
        <f t="shared" si="5"/>
        <v>Prediabetes</v>
      </c>
      <c r="X363" s="37">
        <f>SUM(Table5[[#This Row],[Title]:[Diabetes Level]])</f>
        <v>63382.879999999997</v>
      </c>
    </row>
    <row r="364" spans="1:24" x14ac:dyDescent="0.25">
      <c r="A364" t="s">
        <v>2009</v>
      </c>
      <c r="B364" t="str">
        <f>VLOOKUP(A364,'Customer Names'!$A$2:$E$2336,3,FALSE)</f>
        <v>Mr.</v>
      </c>
      <c r="C364" t="str">
        <f>_xlfn.XLOOKUP(A364,$A$2:$A$2336,'Customer Names'!$D$2:$D$2336,"NOT FOUND")</f>
        <v>Brian L.</v>
      </c>
      <c r="D364" t="str">
        <f>_xlfn.XLOOKUP(A364,$A$2:$A$2336,'Customer Names'!$E$2:$E$2336,"NOT FOUND")</f>
        <v>Post</v>
      </c>
      <c r="E364" cm="1">
        <f t="array" ref="E364">_xlfn.XLOOKUP(A364,$A$2:$A$2336,Table2[BMI],"NOT FOUND")</f>
        <v>21.24</v>
      </c>
      <c r="F364" cm="1">
        <f t="array" ref="F364">_xlfn.XLOOKUP(A364,$A$2:$A$2336,Table2[HBA1C],"NOT FOUND")</f>
        <v>5.13</v>
      </c>
      <c r="G364" t="str" cm="1">
        <f t="array" ref="G364">_xlfn.XLOOKUP(A364,$A$2:$A$2336,Table2[Heart Issues],"NOT FOUND")</f>
        <v>No</v>
      </c>
      <c r="H364" t="str" cm="1">
        <f t="array" ref="H364">_xlfn.XLOOKUP(A364,$A$2:$A$2336,Table2[Any Transplants],"NOT FOUND")</f>
        <v>No</v>
      </c>
      <c r="I364" t="str" cm="1">
        <f t="array" ref="I364">_xlfn.XLOOKUP(A364,$A$2:$A$2336,Table2[Cancer history],"NOT FOUND")</f>
        <v>No</v>
      </c>
      <c r="J364" t="str">
        <f>_xlfn.XLOOKUP(A364,Table3[customer_no],Table3[month],"NOT FOUND")</f>
        <v>Nov</v>
      </c>
      <c r="K364" s="7">
        <f>_xlfn.XLOOKUP(A364,Table3[customer_no],Table3[year_average],"NOT FOUND")</f>
        <v>1989</v>
      </c>
      <c r="L364" cm="1">
        <f t="array" ref="L364">_xlfn.XLOOKUP(A364,Table3[customer_no],'Hospitalisation Details'!$D$2:$D$2344,"NOT FOUND")</f>
        <v>21</v>
      </c>
      <c r="M364" s="33">
        <f>_xlfn.XLOOKUP(A364,Table3[customer_no],Table3[dd/mm/yy],"NOT FOUND")</f>
        <v>32833</v>
      </c>
      <c r="N364">
        <f>_xlfn.XLOOKUP(A364,Table3[customer_no],Table3[age],"NOT FOUND")</f>
        <v>33</v>
      </c>
      <c r="O364" cm="1">
        <f t="array" ref="O364">_xlfn.XLOOKUP(A364,Table3[customer_no],'Hospitalisation Details'!$E$2:$E$2344,"NOT FOUND")</f>
        <v>3</v>
      </c>
      <c r="P364" t="str">
        <f>_xlfn.XLOOKUP(A364,Table3[customer_no],Table3[hsplt_handled],"NOT FOUND")</f>
        <v>tier - 1</v>
      </c>
      <c r="Q364" t="str">
        <f>_xlfn.XLOOKUP(A364,Table3[customer_no],Table3[city_handled],"NOT FOUND")</f>
        <v>tier - 2</v>
      </c>
      <c r="R364" t="str">
        <f>_xlfn.XLOOKUP(A364,Table3[customer_no],Table3[state_id],"NOT FOUND")</f>
        <v>R1011</v>
      </c>
      <c r="S364" s="34" cm="1">
        <f t="array" ref="S364">_xlfn.XLOOKUP(A364,Table3[customer_no],'Hospitalisation Details'!$F$2:$F$2344,"NOT FOUND")</f>
        <v>27925.86</v>
      </c>
      <c r="T364" t="str">
        <f>_xlfn.XLOOKUP(A364,Table2[Customer ID],Table2[BMI_category],"NOT FOUND")</f>
        <v>Normal Weight</v>
      </c>
      <c r="U364" s="7">
        <f>_xlfn.XLOOKUP(A364,Table2[Customer ID],Table2[no of surgery],"NOT FOUND")</f>
        <v>0</v>
      </c>
      <c r="V364" t="str">
        <f>_xlfn.XLOOKUP(A364,Table2[Customer ID],Table2[smoker_missing],"NOT FOUND")</f>
        <v>yes</v>
      </c>
      <c r="W364" t="str">
        <f t="shared" si="5"/>
        <v>Normal</v>
      </c>
      <c r="X364" s="37">
        <f>SUM(Table5[[#This Row],[Title]:[Diabetes Level]])</f>
        <v>62831.23</v>
      </c>
    </row>
    <row r="365" spans="1:24" x14ac:dyDescent="0.25">
      <c r="A365" t="s">
        <v>2008</v>
      </c>
      <c r="B365" t="str">
        <f>VLOOKUP(A365,'Customer Names'!$A$2:$E$2336,3,FALSE)</f>
        <v>Ms.</v>
      </c>
      <c r="C365" t="str">
        <f>_xlfn.XLOOKUP(A365,$A$2:$A$2336,'Customer Names'!$D$2:$D$2336,"NOT FOUND")</f>
        <v>Morgan M.</v>
      </c>
      <c r="D365" t="str">
        <f>_xlfn.XLOOKUP(A365,$A$2:$A$2336,'Customer Names'!$E$2:$E$2336,"NOT FOUND")</f>
        <v>Dunne</v>
      </c>
      <c r="E365" cm="1">
        <f t="array" ref="E365">_xlfn.XLOOKUP(A365,$A$2:$A$2336,Table2[BMI],"NOT FOUND")</f>
        <v>17.600000000000001</v>
      </c>
      <c r="F365" cm="1">
        <f t="array" ref="F365">_xlfn.XLOOKUP(A365,$A$2:$A$2336,Table2[HBA1C],"NOT FOUND")</f>
        <v>5.26</v>
      </c>
      <c r="G365" t="str" cm="1">
        <f t="array" ref="G365">_xlfn.XLOOKUP(A365,$A$2:$A$2336,Table2[Heart Issues],"NOT FOUND")</f>
        <v>yes</v>
      </c>
      <c r="H365" t="str" cm="1">
        <f t="array" ref="H365">_xlfn.XLOOKUP(A365,$A$2:$A$2336,Table2[Any Transplants],"NOT FOUND")</f>
        <v>No</v>
      </c>
      <c r="I365" t="str" cm="1">
        <f t="array" ref="I365">_xlfn.XLOOKUP(A365,$A$2:$A$2336,Table2[Cancer history],"NOT FOUND")</f>
        <v>No</v>
      </c>
      <c r="J365" t="str">
        <f>_xlfn.XLOOKUP(A365,Table3[customer_no],Table3[month],"NOT FOUND")</f>
        <v>Dec</v>
      </c>
      <c r="K365" s="7">
        <f>_xlfn.XLOOKUP(A365,Table3[customer_no],Table3[year_average],"NOT FOUND")</f>
        <v>1985</v>
      </c>
      <c r="L365" cm="1">
        <f t="array" ref="L365">_xlfn.XLOOKUP(A365,Table3[customer_no],'Hospitalisation Details'!$D$2:$D$2344,"NOT FOUND")</f>
        <v>4</v>
      </c>
      <c r="M365" s="33">
        <f>_xlfn.XLOOKUP(A365,Table3[customer_no],Table3[dd/mm/yy],"NOT FOUND")</f>
        <v>31385</v>
      </c>
      <c r="N365">
        <f>_xlfn.XLOOKUP(A365,Table3[customer_no],Table3[age],"NOT FOUND")</f>
        <v>37</v>
      </c>
      <c r="O365" cm="1">
        <f t="array" ref="O365">_xlfn.XLOOKUP(A365,Table3[customer_no],'Hospitalisation Details'!$E$2:$E$2344,"NOT FOUND")</f>
        <v>3</v>
      </c>
      <c r="P365" t="str">
        <f>_xlfn.XLOOKUP(A365,Table3[customer_no],Table3[hsplt_handled],"NOT FOUND")</f>
        <v>tier - 1</v>
      </c>
      <c r="Q365" t="str">
        <f>_xlfn.XLOOKUP(A365,Table3[customer_no],Table3[city_handled],"NOT FOUND")</f>
        <v>tier - 1</v>
      </c>
      <c r="R365" t="str">
        <f>_xlfn.XLOOKUP(A365,Table3[customer_no],Table3[state_id],"NOT FOUND")</f>
        <v>R1011</v>
      </c>
      <c r="S365" s="34" cm="1">
        <f t="array" ref="S365">_xlfn.XLOOKUP(A365,Table3[customer_no],'Hospitalisation Details'!$F$2:$F$2344,"NOT FOUND")</f>
        <v>27849.94</v>
      </c>
      <c r="T365" t="str">
        <f>_xlfn.XLOOKUP(A365,Table2[Customer ID],Table2[BMI_category],"NOT FOUND")</f>
        <v>Underweight</v>
      </c>
      <c r="U365" s="7">
        <f>_xlfn.XLOOKUP(A365,Table2[Customer ID],Table2[no of surgery],"NOT FOUND")</f>
        <v>0</v>
      </c>
      <c r="V365" t="str">
        <f>_xlfn.XLOOKUP(A365,Table2[Customer ID],Table2[smoker_missing],"NOT FOUND")</f>
        <v>yes</v>
      </c>
      <c r="W365" t="str">
        <f t="shared" si="5"/>
        <v>Normal</v>
      </c>
      <c r="X365" s="37">
        <f>SUM(Table5[[#This Row],[Title]:[Diabetes Level]])</f>
        <v>61286.8</v>
      </c>
    </row>
    <row r="366" spans="1:24" x14ac:dyDescent="0.25">
      <c r="A366" t="s">
        <v>2007</v>
      </c>
      <c r="B366" t="str">
        <f>VLOOKUP(A366,'Customer Names'!$A$2:$E$2336,3,FALSE)</f>
        <v>Ms.</v>
      </c>
      <c r="C366" t="str">
        <f>_xlfn.XLOOKUP(A366,$A$2:$A$2336,'Customer Names'!$D$2:$D$2336,"NOT FOUND")</f>
        <v>Caroline</v>
      </c>
      <c r="D366" t="str">
        <f>_xlfn.XLOOKUP(A366,$A$2:$A$2336,'Customer Names'!$E$2:$E$2336,"NOT FOUND")</f>
        <v>Kilel</v>
      </c>
      <c r="E366" cm="1">
        <f t="array" ref="E366">_xlfn.XLOOKUP(A366,$A$2:$A$2336,Table2[BMI],"NOT FOUND")</f>
        <v>26.29</v>
      </c>
      <c r="F366" cm="1">
        <f t="array" ref="F366">_xlfn.XLOOKUP(A366,$A$2:$A$2336,Table2[HBA1C],"NOT FOUND")</f>
        <v>6.84</v>
      </c>
      <c r="G366" t="str" cm="1">
        <f t="array" ref="G366">_xlfn.XLOOKUP(A366,$A$2:$A$2336,Table2[Heart Issues],"NOT FOUND")</f>
        <v>No</v>
      </c>
      <c r="H366" t="str" cm="1">
        <f t="array" ref="H366">_xlfn.XLOOKUP(A366,$A$2:$A$2336,Table2[Any Transplants],"NOT FOUND")</f>
        <v>No</v>
      </c>
      <c r="I366" t="str" cm="1">
        <f t="array" ref="I366">_xlfn.XLOOKUP(A366,$A$2:$A$2336,Table2[Cancer history],"NOT FOUND")</f>
        <v>No</v>
      </c>
      <c r="J366" t="str">
        <f>_xlfn.XLOOKUP(A366,Table3[customer_no],Table3[month],"NOT FOUND")</f>
        <v>Jul</v>
      </c>
      <c r="K366" s="7">
        <f>_xlfn.XLOOKUP(A366,Table3[customer_no],Table3[year_average],"NOT FOUND")</f>
        <v>1960</v>
      </c>
      <c r="L366" cm="1">
        <f t="array" ref="L366">_xlfn.XLOOKUP(A366,Table3[customer_no],'Hospitalisation Details'!$D$2:$D$2344,"NOT FOUND")</f>
        <v>6</v>
      </c>
      <c r="M366" s="33">
        <f>_xlfn.XLOOKUP(A366,Table3[customer_no],Table3[dd/mm/yy],"NOT FOUND")</f>
        <v>22103</v>
      </c>
      <c r="N366">
        <f>_xlfn.XLOOKUP(A366,Table3[customer_no],Table3[age],"NOT FOUND")</f>
        <v>62</v>
      </c>
      <c r="O366" cm="1">
        <f t="array" ref="O366">_xlfn.XLOOKUP(A366,Table3[customer_no],'Hospitalisation Details'!$E$2:$E$2344,"NOT FOUND")</f>
        <v>0</v>
      </c>
      <c r="P366" t="str">
        <f>_xlfn.XLOOKUP(A366,Table3[customer_no],Table3[hsplt_handled],"NOT FOUND")</f>
        <v>tier - 1</v>
      </c>
      <c r="Q366" t="str">
        <f>_xlfn.XLOOKUP(A366,Table3[customer_no],Table3[city_handled],"NOT FOUND")</f>
        <v>tier - 1</v>
      </c>
      <c r="R366" t="str">
        <f>_xlfn.XLOOKUP(A366,Table3[customer_no],Table3[state_id],"NOT FOUND")</f>
        <v>R1013</v>
      </c>
      <c r="S366" s="34" cm="1">
        <f t="array" ref="S366">_xlfn.XLOOKUP(A366,Table3[customer_no],'Hospitalisation Details'!$F$2:$F$2344,"NOT FOUND")</f>
        <v>27808.73</v>
      </c>
      <c r="T366" t="str">
        <f>_xlfn.XLOOKUP(A366,Table2[Customer ID],Table2[BMI_category],"NOT FOUND")</f>
        <v>Overweight</v>
      </c>
      <c r="U366" s="7">
        <f>_xlfn.XLOOKUP(A366,Table2[Customer ID],Table2[no of surgery],"NOT FOUND")</f>
        <v>0</v>
      </c>
      <c r="V366" t="str">
        <f>_xlfn.XLOOKUP(A366,Table2[Customer ID],Table2[smoker_missing],"NOT FOUND")</f>
        <v>yes</v>
      </c>
      <c r="W366" t="str">
        <f t="shared" si="5"/>
        <v>Diabetes</v>
      </c>
      <c r="X366" s="37">
        <f>SUM(Table5[[#This Row],[Title]:[Diabetes Level]])</f>
        <v>51972.86</v>
      </c>
    </row>
    <row r="367" spans="1:24" x14ac:dyDescent="0.25">
      <c r="A367" t="s">
        <v>2006</v>
      </c>
      <c r="B367" t="str">
        <f>VLOOKUP(A367,'Customer Names'!$A$2:$E$2336,3,FALSE)</f>
        <v>Mr.</v>
      </c>
      <c r="C367" t="str">
        <f>_xlfn.XLOOKUP(A367,$A$2:$A$2336,'Customer Names'!$D$2:$D$2336,"NOT FOUND")</f>
        <v>Drew T.</v>
      </c>
      <c r="D367" t="str">
        <f>_xlfn.XLOOKUP(A367,$A$2:$A$2336,'Customer Names'!$E$2:$E$2336,"NOT FOUND")</f>
        <v>Nicholson</v>
      </c>
      <c r="E367" cm="1">
        <f t="array" ref="E367">_xlfn.XLOOKUP(A367,$A$2:$A$2336,Table2[BMI],"NOT FOUND")</f>
        <v>35.31</v>
      </c>
      <c r="F367" cm="1">
        <f t="array" ref="F367">_xlfn.XLOOKUP(A367,$A$2:$A$2336,Table2[HBA1C],"NOT FOUND")</f>
        <v>9.0399999999999991</v>
      </c>
      <c r="G367" t="str" cm="1">
        <f t="array" ref="G367">_xlfn.XLOOKUP(A367,$A$2:$A$2336,Table2[Heart Issues],"NOT FOUND")</f>
        <v>No</v>
      </c>
      <c r="H367" t="str" cm="1">
        <f t="array" ref="H367">_xlfn.XLOOKUP(A367,$A$2:$A$2336,Table2[Any Transplants],"NOT FOUND")</f>
        <v>No</v>
      </c>
      <c r="I367" t="str" cm="1">
        <f t="array" ref="I367">_xlfn.XLOOKUP(A367,$A$2:$A$2336,Table2[Cancer history],"NOT FOUND")</f>
        <v>No</v>
      </c>
      <c r="J367" t="str">
        <f>_xlfn.XLOOKUP(A367,Table3[customer_no],Table3[month],"NOT FOUND")</f>
        <v>Dec</v>
      </c>
      <c r="K367" s="7">
        <f>_xlfn.XLOOKUP(A367,Table3[customer_no],Table3[year_average],"NOT FOUND")</f>
        <v>2002</v>
      </c>
      <c r="L367" cm="1">
        <f t="array" ref="L367">_xlfn.XLOOKUP(A367,Table3[customer_no],'Hospitalisation Details'!$D$2:$D$2344,"NOT FOUND")</f>
        <v>6</v>
      </c>
      <c r="M367" s="33">
        <f>_xlfn.XLOOKUP(A367,Table3[customer_no],Table3[dd/mm/yy],"NOT FOUND")</f>
        <v>37596</v>
      </c>
      <c r="N367">
        <f>_xlfn.XLOOKUP(A367,Table3[customer_no],Table3[age],"NOT FOUND")</f>
        <v>20</v>
      </c>
      <c r="O367" cm="1">
        <f t="array" ref="O367">_xlfn.XLOOKUP(A367,Table3[customer_no],'Hospitalisation Details'!$E$2:$E$2344,"NOT FOUND")</f>
        <v>1</v>
      </c>
      <c r="P367" t="str">
        <f>_xlfn.XLOOKUP(A367,Table3[customer_no],Table3[hsplt_handled],"NOT FOUND")</f>
        <v>tier - 1</v>
      </c>
      <c r="Q367" t="str">
        <f>_xlfn.XLOOKUP(A367,Table3[customer_no],Table3[city_handled],"NOT FOUND")</f>
        <v>tier - 3</v>
      </c>
      <c r="R367" t="str">
        <f>_xlfn.XLOOKUP(A367,Table3[customer_no],Table3[state_id],"NOT FOUND")</f>
        <v>R1013</v>
      </c>
      <c r="S367" s="34" cm="1">
        <f t="array" ref="S367">_xlfn.XLOOKUP(A367,Table3[customer_no],'Hospitalisation Details'!$F$2:$F$2344,"NOT FOUND")</f>
        <v>27724.29</v>
      </c>
      <c r="T367" t="str">
        <f>_xlfn.XLOOKUP(A367,Table2[Customer ID],Table2[BMI_category],"NOT FOUND")</f>
        <v>Obesity</v>
      </c>
      <c r="U367" s="7">
        <f>_xlfn.XLOOKUP(A367,Table2[Customer ID],Table2[no of surgery],"NOT FOUND")</f>
        <v>0</v>
      </c>
      <c r="V367" t="str">
        <f>_xlfn.XLOOKUP(A367,Table2[Customer ID],Table2[smoker_missing],"NOT FOUND")</f>
        <v>No</v>
      </c>
      <c r="W367" t="str">
        <f t="shared" si="5"/>
        <v>Diabetes</v>
      </c>
      <c r="X367" s="37">
        <f>SUM(Table5[[#This Row],[Title]:[Diabetes Level]])</f>
        <v>67393.64</v>
      </c>
    </row>
    <row r="368" spans="1:24" x14ac:dyDescent="0.25">
      <c r="A368" t="s">
        <v>2005</v>
      </c>
      <c r="B368" t="str">
        <f>VLOOKUP(A368,'Customer Names'!$A$2:$E$2336,3,FALSE)</f>
        <v>Mr.</v>
      </c>
      <c r="C368" t="str">
        <f>_xlfn.XLOOKUP(A368,$A$2:$A$2336,'Customer Names'!$D$2:$D$2336,"NOT FOUND")</f>
        <v>Austin W</v>
      </c>
      <c r="D368" t="str">
        <f>_xlfn.XLOOKUP(A368,$A$2:$A$2336,'Customer Names'!$E$2:$E$2336,"NOT FOUND")</f>
        <v>Susmann</v>
      </c>
      <c r="E368" cm="1">
        <f t="array" ref="E368">_xlfn.XLOOKUP(A368,$A$2:$A$2336,Table2[BMI],"NOT FOUND")</f>
        <v>27.04</v>
      </c>
      <c r="F368" cm="1">
        <f t="array" ref="F368">_xlfn.XLOOKUP(A368,$A$2:$A$2336,Table2[HBA1C],"NOT FOUND")</f>
        <v>4.0999999999999996</v>
      </c>
      <c r="G368" t="str" cm="1">
        <f t="array" ref="G368">_xlfn.XLOOKUP(A368,$A$2:$A$2336,Table2[Heart Issues],"NOT FOUND")</f>
        <v>No</v>
      </c>
      <c r="H368" t="str" cm="1">
        <f t="array" ref="H368">_xlfn.XLOOKUP(A368,$A$2:$A$2336,Table2[Any Transplants],"NOT FOUND")</f>
        <v>No</v>
      </c>
      <c r="I368" t="str" cm="1">
        <f t="array" ref="I368">_xlfn.XLOOKUP(A368,$A$2:$A$2336,Table2[Cancer history],"NOT FOUND")</f>
        <v>No</v>
      </c>
      <c r="J368" t="str">
        <f>_xlfn.XLOOKUP(A368,Table3[customer_no],Table3[month],"NOT FOUND")</f>
        <v>Jul</v>
      </c>
      <c r="K368" s="7">
        <f>_xlfn.XLOOKUP(A368,Table3[customer_no],Table3[year_average],"NOT FOUND")</f>
        <v>1992</v>
      </c>
      <c r="L368" cm="1">
        <f t="array" ref="L368">_xlfn.XLOOKUP(A368,Table3[customer_no],'Hospitalisation Details'!$D$2:$D$2344,"NOT FOUND")</f>
        <v>3</v>
      </c>
      <c r="M368" s="33">
        <f>_xlfn.XLOOKUP(A368,Table3[customer_no],Table3[dd/mm/yy],"NOT FOUND")</f>
        <v>33788</v>
      </c>
      <c r="N368">
        <f>_xlfn.XLOOKUP(A368,Table3[customer_no],Table3[age],"NOT FOUND")</f>
        <v>30</v>
      </c>
      <c r="O368" cm="1">
        <f t="array" ref="O368">_xlfn.XLOOKUP(A368,Table3[customer_no],'Hospitalisation Details'!$E$2:$E$2344,"NOT FOUND")</f>
        <v>0</v>
      </c>
      <c r="P368" t="str">
        <f>_xlfn.XLOOKUP(A368,Table3[customer_no],Table3[hsplt_handled],"NOT FOUND")</f>
        <v>tier - 1</v>
      </c>
      <c r="Q368" t="str">
        <f>_xlfn.XLOOKUP(A368,Table3[customer_no],Table3[city_handled],"NOT FOUND")</f>
        <v>tier - 2</v>
      </c>
      <c r="R368" t="str">
        <f>_xlfn.XLOOKUP(A368,Table3[customer_no],Table3[state_id],"NOT FOUND")</f>
        <v>R1011</v>
      </c>
      <c r="S368" s="34" cm="1">
        <f t="array" ref="S368">_xlfn.XLOOKUP(A368,Table3[customer_no],'Hospitalisation Details'!$F$2:$F$2344,"NOT FOUND")</f>
        <v>27696.11</v>
      </c>
      <c r="T368" t="str">
        <f>_xlfn.XLOOKUP(A368,Table2[Customer ID],Table2[BMI_category],"NOT FOUND")</f>
        <v>Overweight</v>
      </c>
      <c r="U368" s="7">
        <f>_xlfn.XLOOKUP(A368,Table2[Customer ID],Table2[no of surgery],"NOT FOUND")</f>
        <v>1</v>
      </c>
      <c r="V368" t="str">
        <f>_xlfn.XLOOKUP(A368,Table2[Customer ID],Table2[smoker_missing],"NOT FOUND")</f>
        <v>yes</v>
      </c>
      <c r="W368" t="str">
        <f t="shared" si="5"/>
        <v>Normal</v>
      </c>
      <c r="X368" s="37">
        <f>SUM(Table5[[#This Row],[Title]:[Diabetes Level]])</f>
        <v>63541.25</v>
      </c>
    </row>
    <row r="369" spans="1:24" x14ac:dyDescent="0.25">
      <c r="A369" t="s">
        <v>2004</v>
      </c>
      <c r="B369" t="str">
        <f>VLOOKUP(A369,'Customer Names'!$A$2:$E$2336,3,FALSE)</f>
        <v>Ms.</v>
      </c>
      <c r="C369" t="str">
        <f>_xlfn.XLOOKUP(A369,$A$2:$A$2336,'Customer Names'!$D$2:$D$2336,"NOT FOUND")</f>
        <v>Berenice</v>
      </c>
      <c r="D369" t="str">
        <f>_xlfn.XLOOKUP(A369,$A$2:$A$2336,'Customer Names'!$E$2:$E$2336,"NOT FOUND")</f>
        <v>Harsh</v>
      </c>
      <c r="E369" cm="1">
        <f t="array" ref="E369">_xlfn.XLOOKUP(A369,$A$2:$A$2336,Table2[BMI],"NOT FOUND")</f>
        <v>30.23</v>
      </c>
      <c r="F369" cm="1">
        <f t="array" ref="F369">_xlfn.XLOOKUP(A369,$A$2:$A$2336,Table2[HBA1C],"NOT FOUND")</f>
        <v>4.2300000000000004</v>
      </c>
      <c r="G369" t="str" cm="1">
        <f t="array" ref="G369">_xlfn.XLOOKUP(A369,$A$2:$A$2336,Table2[Heart Issues],"NOT FOUND")</f>
        <v>yes</v>
      </c>
      <c r="H369" t="str" cm="1">
        <f t="array" ref="H369">_xlfn.XLOOKUP(A369,$A$2:$A$2336,Table2[Any Transplants],"NOT FOUND")</f>
        <v>No</v>
      </c>
      <c r="I369" t="str" cm="1">
        <f t="array" ref="I369">_xlfn.XLOOKUP(A369,$A$2:$A$2336,Table2[Cancer history],"NOT FOUND")</f>
        <v>Yes</v>
      </c>
      <c r="J369" t="str">
        <f>_xlfn.XLOOKUP(A369,Table3[customer_no],Table3[month],"NOT FOUND")</f>
        <v>Oct</v>
      </c>
      <c r="K369" s="7">
        <f>_xlfn.XLOOKUP(A369,Table3[customer_no],Table3[year_average],"NOT FOUND")</f>
        <v>1997</v>
      </c>
      <c r="L369" cm="1">
        <f t="array" ref="L369">_xlfn.XLOOKUP(A369,Table3[customer_no],'Hospitalisation Details'!$D$2:$D$2344,"NOT FOUND")</f>
        <v>7</v>
      </c>
      <c r="M369" s="33">
        <f>_xlfn.XLOOKUP(A369,Table3[customer_no],Table3[dd/mm/yy],"NOT FOUND")</f>
        <v>35710</v>
      </c>
      <c r="N369">
        <f>_xlfn.XLOOKUP(A369,Table3[customer_no],Table3[age],"NOT FOUND")</f>
        <v>25</v>
      </c>
      <c r="O369" cm="1">
        <f t="array" ref="O369">_xlfn.XLOOKUP(A369,Table3[customer_no],'Hospitalisation Details'!$E$2:$E$2344,"NOT FOUND")</f>
        <v>0</v>
      </c>
      <c r="P369" t="str">
        <f>_xlfn.XLOOKUP(A369,Table3[customer_no],Table3[hsplt_handled],"NOT FOUND")</f>
        <v>tier - 1</v>
      </c>
      <c r="Q369" t="str">
        <f>_xlfn.XLOOKUP(A369,Table3[customer_no],Table3[city_handled],"NOT FOUND")</f>
        <v>tier - 1</v>
      </c>
      <c r="R369" t="str">
        <f>_xlfn.XLOOKUP(A369,Table3[customer_no],Table3[state_id],"NOT FOUND")</f>
        <v>R1011</v>
      </c>
      <c r="S369" s="34" cm="1">
        <f t="array" ref="S369">_xlfn.XLOOKUP(A369,Table3[customer_no],'Hospitalisation Details'!$F$2:$F$2344,"NOT FOUND")</f>
        <v>27625.17</v>
      </c>
      <c r="T369" t="str">
        <f>_xlfn.XLOOKUP(A369,Table2[Customer ID],Table2[BMI_category],"NOT FOUND")</f>
        <v>Obesity</v>
      </c>
      <c r="U369" s="7">
        <f>_xlfn.XLOOKUP(A369,Table2[Customer ID],Table2[no of surgery],"NOT FOUND")</f>
        <v>1</v>
      </c>
      <c r="V369" t="str">
        <f>_xlfn.XLOOKUP(A369,Table2[Customer ID],Table2[smoker_missing],"NOT FOUND")</f>
        <v>yes</v>
      </c>
      <c r="W369" t="str">
        <f t="shared" si="5"/>
        <v>Normal</v>
      </c>
      <c r="X369" s="37">
        <f>SUM(Table5[[#This Row],[Title]:[Diabetes Level]])</f>
        <v>65399.63</v>
      </c>
    </row>
    <row r="370" spans="1:24" x14ac:dyDescent="0.25">
      <c r="A370" t="s">
        <v>2003</v>
      </c>
      <c r="B370" t="str">
        <f>VLOOKUP(A370,'Customer Names'!$A$2:$E$2336,3,FALSE)</f>
        <v>Mr.</v>
      </c>
      <c r="C370" t="str">
        <f>_xlfn.XLOOKUP(A370,$A$2:$A$2336,'Customer Names'!$D$2:$D$2336,"NOT FOUND")</f>
        <v>Kenneth A</v>
      </c>
      <c r="D370" t="str">
        <f>_xlfn.XLOOKUP(A370,$A$2:$A$2336,'Customer Names'!$E$2:$E$2336,"NOT FOUND")</f>
        <v>Pocasangre</v>
      </c>
      <c r="E370" cm="1">
        <f t="array" ref="E370">_xlfn.XLOOKUP(A370,$A$2:$A$2336,Table2[BMI],"NOT FOUND")</f>
        <v>30.6</v>
      </c>
      <c r="F370" cm="1">
        <f t="array" ref="F370">_xlfn.XLOOKUP(A370,$A$2:$A$2336,Table2[HBA1C],"NOT FOUND")</f>
        <v>6.48</v>
      </c>
      <c r="G370" t="str" cm="1">
        <f t="array" ref="G370">_xlfn.XLOOKUP(A370,$A$2:$A$2336,Table2[Heart Issues],"NOT FOUND")</f>
        <v>yes</v>
      </c>
      <c r="H370" t="str" cm="1">
        <f t="array" ref="H370">_xlfn.XLOOKUP(A370,$A$2:$A$2336,Table2[Any Transplants],"NOT FOUND")</f>
        <v>No</v>
      </c>
      <c r="I370" t="str" cm="1">
        <f t="array" ref="I370">_xlfn.XLOOKUP(A370,$A$2:$A$2336,Table2[Cancer history],"NOT FOUND")</f>
        <v>Yes</v>
      </c>
      <c r="J370" t="str">
        <f>_xlfn.XLOOKUP(A370,Table3[customer_no],Table3[month],"NOT FOUND")</f>
        <v>Sep</v>
      </c>
      <c r="K370" s="7">
        <f>_xlfn.XLOOKUP(A370,Table3[customer_no],Table3[year_average],"NOT FOUND")</f>
        <v>1997</v>
      </c>
      <c r="L370" cm="1">
        <f t="array" ref="L370">_xlfn.XLOOKUP(A370,Table3[customer_no],'Hospitalisation Details'!$D$2:$D$2344,"NOT FOUND")</f>
        <v>9</v>
      </c>
      <c r="M370" s="33">
        <f>_xlfn.XLOOKUP(A370,Table3[customer_no],Table3[dd/mm/yy],"NOT FOUND")</f>
        <v>35682</v>
      </c>
      <c r="N370">
        <f>_xlfn.XLOOKUP(A370,Table3[customer_no],Table3[age],"NOT FOUND")</f>
        <v>25</v>
      </c>
      <c r="O370" cm="1">
        <f t="array" ref="O370">_xlfn.XLOOKUP(A370,Table3[customer_no],'Hospitalisation Details'!$E$2:$E$2344,"NOT FOUND")</f>
        <v>0</v>
      </c>
      <c r="P370" t="str">
        <f>_xlfn.XLOOKUP(A370,Table3[customer_no],Table3[hsplt_handled],"NOT FOUND")</f>
        <v>tier - 2</v>
      </c>
      <c r="Q370" t="str">
        <f>_xlfn.XLOOKUP(A370,Table3[customer_no],Table3[city_handled],"NOT FOUND")</f>
        <v>tier - 3</v>
      </c>
      <c r="R370" t="str">
        <f>_xlfn.XLOOKUP(A370,Table3[customer_no],Table3[state_id],"NOT FOUND")</f>
        <v>R1011</v>
      </c>
      <c r="S370" s="34" cm="1">
        <f t="array" ref="S370">_xlfn.XLOOKUP(A370,Table3[customer_no],'Hospitalisation Details'!$F$2:$F$2344,"NOT FOUND")</f>
        <v>27619.360000000001</v>
      </c>
      <c r="T370" t="str">
        <f>_xlfn.XLOOKUP(A370,Table2[Customer ID],Table2[BMI_category],"NOT FOUND")</f>
        <v>Obesity</v>
      </c>
      <c r="U370" s="7">
        <f>_xlfn.XLOOKUP(A370,Table2[Customer ID],Table2[no of surgery],"NOT FOUND")</f>
        <v>1</v>
      </c>
      <c r="V370" t="str">
        <f>_xlfn.XLOOKUP(A370,Table2[Customer ID],Table2[smoker_missing],"NOT FOUND")</f>
        <v>yes</v>
      </c>
      <c r="W370" t="str">
        <f t="shared" si="5"/>
        <v>Diabetes</v>
      </c>
      <c r="X370" s="37">
        <f>SUM(Table5[[#This Row],[Title]:[Diabetes Level]])</f>
        <v>65370.44</v>
      </c>
    </row>
    <row r="371" spans="1:24" x14ac:dyDescent="0.25">
      <c r="A371" t="s">
        <v>2002</v>
      </c>
      <c r="B371" t="str">
        <f>VLOOKUP(A371,'Customer Names'!$A$2:$E$2336,3,FALSE)</f>
        <v>Mr.</v>
      </c>
      <c r="C371" t="str">
        <f>_xlfn.XLOOKUP(A371,$A$2:$A$2336,'Customer Names'!$D$2:$D$2336,"NOT FOUND")</f>
        <v>Miguel</v>
      </c>
      <c r="D371" t="str">
        <f>_xlfn.XLOOKUP(A371,$A$2:$A$2336,'Customer Names'!$E$2:$E$2336,"NOT FOUND")</f>
        <v>Martinez Lopez</v>
      </c>
      <c r="E371" cm="1">
        <f t="array" ref="E371">_xlfn.XLOOKUP(A371,$A$2:$A$2336,Table2[BMI],"NOT FOUND")</f>
        <v>26.8</v>
      </c>
      <c r="F371" cm="1">
        <f t="array" ref="F371">_xlfn.XLOOKUP(A371,$A$2:$A$2336,Table2[HBA1C],"NOT FOUND")</f>
        <v>5.53</v>
      </c>
      <c r="G371" t="str" cm="1">
        <f t="array" ref="G371">_xlfn.XLOOKUP(A371,$A$2:$A$2336,Table2[Heart Issues],"NOT FOUND")</f>
        <v>No</v>
      </c>
      <c r="H371" t="str" cm="1">
        <f t="array" ref="H371">_xlfn.XLOOKUP(A371,$A$2:$A$2336,Table2[Any Transplants],"NOT FOUND")</f>
        <v>No</v>
      </c>
      <c r="I371" t="str" cm="1">
        <f t="array" ref="I371">_xlfn.XLOOKUP(A371,$A$2:$A$2336,Table2[Cancer history],"NOT FOUND")</f>
        <v>No</v>
      </c>
      <c r="J371" t="str">
        <f>_xlfn.XLOOKUP(A371,Table3[customer_no],Table3[month],"NOT FOUND")</f>
        <v>Jun</v>
      </c>
      <c r="K371" s="7">
        <f>_xlfn.XLOOKUP(A371,Table3[customer_no],Table3[year_average],"NOT FOUND")</f>
        <v>1992</v>
      </c>
      <c r="L371" cm="1">
        <f t="array" ref="L371">_xlfn.XLOOKUP(A371,Table3[customer_no],'Hospitalisation Details'!$D$2:$D$2344,"NOT FOUND")</f>
        <v>11</v>
      </c>
      <c r="M371" s="33">
        <f>_xlfn.XLOOKUP(A371,Table3[customer_no],Table3[dd/mm/yy],"NOT FOUND")</f>
        <v>33766</v>
      </c>
      <c r="N371">
        <f>_xlfn.XLOOKUP(A371,Table3[customer_no],Table3[age],"NOT FOUND")</f>
        <v>30</v>
      </c>
      <c r="O371" cm="1">
        <f t="array" ref="O371">_xlfn.XLOOKUP(A371,Table3[customer_no],'Hospitalisation Details'!$E$2:$E$2344,"NOT FOUND")</f>
        <v>0</v>
      </c>
      <c r="P371" t="str">
        <f>_xlfn.XLOOKUP(A371,Table3[customer_no],Table3[hsplt_handled],"NOT FOUND")</f>
        <v>tier - 2</v>
      </c>
      <c r="Q371" t="str">
        <f>_xlfn.XLOOKUP(A371,Table3[customer_no],Table3[city_handled],"NOT FOUND")</f>
        <v>tier - 3</v>
      </c>
      <c r="R371" t="str">
        <f>_xlfn.XLOOKUP(A371,Table3[customer_no],Table3[state_id],"NOT FOUND")</f>
        <v>R1011</v>
      </c>
      <c r="S371" s="34" cm="1">
        <f t="array" ref="S371">_xlfn.XLOOKUP(A371,Table3[customer_no],'Hospitalisation Details'!$F$2:$F$2344,"NOT FOUND")</f>
        <v>27614.71</v>
      </c>
      <c r="T371" t="str">
        <f>_xlfn.XLOOKUP(A371,Table2[Customer ID],Table2[BMI_category],"NOT FOUND")</f>
        <v>Overweight</v>
      </c>
      <c r="U371" s="7">
        <f>_xlfn.XLOOKUP(A371,Table2[Customer ID],Table2[no of surgery],"NOT FOUND")</f>
        <v>1</v>
      </c>
      <c r="V371" t="str">
        <f>_xlfn.XLOOKUP(A371,Table2[Customer ID],Table2[smoker_missing],"NOT FOUND")</f>
        <v>yes</v>
      </c>
      <c r="W371" t="str">
        <f t="shared" si="5"/>
        <v>Normal</v>
      </c>
      <c r="X371" s="37">
        <f>SUM(Table5[[#This Row],[Title]:[Diabetes Level]])</f>
        <v>63447.040000000001</v>
      </c>
    </row>
    <row r="372" spans="1:24" x14ac:dyDescent="0.25">
      <c r="A372" t="s">
        <v>2001</v>
      </c>
      <c r="B372" t="str">
        <f>VLOOKUP(A372,'Customer Names'!$A$2:$E$2336,3,FALSE)</f>
        <v>Ms.</v>
      </c>
      <c r="C372" t="str">
        <f>_xlfn.XLOOKUP(A372,$A$2:$A$2336,'Customer Names'!$D$2:$D$2336,"NOT FOUND")</f>
        <v>Hadley T.</v>
      </c>
      <c r="D372" t="str">
        <f>_xlfn.XLOOKUP(A372,$A$2:$A$2336,'Customer Names'!$E$2:$E$2336,"NOT FOUND")</f>
        <v>Riegel</v>
      </c>
      <c r="E372" cm="1">
        <f t="array" ref="E372">_xlfn.XLOOKUP(A372,$A$2:$A$2336,Table2[BMI],"NOT FOUND")</f>
        <v>16.86</v>
      </c>
      <c r="F372" cm="1">
        <f t="array" ref="F372">_xlfn.XLOOKUP(A372,$A$2:$A$2336,Table2[HBA1C],"NOT FOUND")</f>
        <v>4.07</v>
      </c>
      <c r="G372" t="str" cm="1">
        <f t="array" ref="G372">_xlfn.XLOOKUP(A372,$A$2:$A$2336,Table2[Heart Issues],"NOT FOUND")</f>
        <v>yes</v>
      </c>
      <c r="H372" t="str" cm="1">
        <f t="array" ref="H372">_xlfn.XLOOKUP(A372,$A$2:$A$2336,Table2[Any Transplants],"NOT FOUND")</f>
        <v>No</v>
      </c>
      <c r="I372" t="str" cm="1">
        <f t="array" ref="I372">_xlfn.XLOOKUP(A372,$A$2:$A$2336,Table2[Cancer history],"NOT FOUND")</f>
        <v>No</v>
      </c>
      <c r="J372" t="str">
        <f>_xlfn.XLOOKUP(A372,Table3[customer_no],Table3[month],"NOT FOUND")</f>
        <v>Nov</v>
      </c>
      <c r="K372" s="7">
        <f>_xlfn.XLOOKUP(A372,Table3[customer_no],Table3[year_average],"NOT FOUND")</f>
        <v>1985</v>
      </c>
      <c r="L372" cm="1">
        <f t="array" ref="L372">_xlfn.XLOOKUP(A372,Table3[customer_no],'Hospitalisation Details'!$D$2:$D$2344,"NOT FOUND")</f>
        <v>6</v>
      </c>
      <c r="M372" s="33">
        <f>_xlfn.XLOOKUP(A372,Table3[customer_no],Table3[dd/mm/yy],"NOT FOUND")</f>
        <v>31357</v>
      </c>
      <c r="N372">
        <f>_xlfn.XLOOKUP(A372,Table3[customer_no],Table3[age],"NOT FOUND")</f>
        <v>37</v>
      </c>
      <c r="O372" cm="1">
        <f t="array" ref="O372">_xlfn.XLOOKUP(A372,Table3[customer_no],'Hospitalisation Details'!$E$2:$E$2344,"NOT FOUND")</f>
        <v>3</v>
      </c>
      <c r="P372" t="str">
        <f>_xlfn.XLOOKUP(A372,Table3[customer_no],Table3[hsplt_handled],"NOT FOUND")</f>
        <v>tier - 2</v>
      </c>
      <c r="Q372" t="str">
        <f>_xlfn.XLOOKUP(A372,Table3[customer_no],Table3[city_handled],"NOT FOUND")</f>
        <v>tier - 1</v>
      </c>
      <c r="R372" t="str">
        <f>_xlfn.XLOOKUP(A372,Table3[customer_no],Table3[state_id],"NOT FOUND")</f>
        <v>R1011</v>
      </c>
      <c r="S372" s="34" cm="1">
        <f t="array" ref="S372">_xlfn.XLOOKUP(A372,Table3[customer_no],'Hospitalisation Details'!$F$2:$F$2344,"NOT FOUND")</f>
        <v>27598.93</v>
      </c>
      <c r="T372" t="str">
        <f>_xlfn.XLOOKUP(A372,Table2[Customer ID],Table2[BMI_category],"NOT FOUND")</f>
        <v>Underweight</v>
      </c>
      <c r="U372" s="7">
        <f>_xlfn.XLOOKUP(A372,Table2[Customer ID],Table2[no of surgery],"NOT FOUND")</f>
        <v>0</v>
      </c>
      <c r="V372" t="str">
        <f>_xlfn.XLOOKUP(A372,Table2[Customer ID],Table2[smoker_missing],"NOT FOUND")</f>
        <v>yes</v>
      </c>
      <c r="W372" t="str">
        <f t="shared" si="5"/>
        <v>Normal</v>
      </c>
      <c r="X372" s="37">
        <f>SUM(Table5[[#This Row],[Title]:[Diabetes Level]])</f>
        <v>61007.86</v>
      </c>
    </row>
    <row r="373" spans="1:24" x14ac:dyDescent="0.25">
      <c r="A373" t="s">
        <v>2000</v>
      </c>
      <c r="B373" t="str">
        <f>VLOOKUP(A373,'Customer Names'!$A$2:$E$2336,3,FALSE)</f>
        <v>Mr.</v>
      </c>
      <c r="C373" t="str">
        <f>_xlfn.XLOOKUP(A373,$A$2:$A$2336,'Customer Names'!$D$2:$D$2336,"NOT FOUND")</f>
        <v>Taylor</v>
      </c>
      <c r="D373" t="str">
        <f>_xlfn.XLOOKUP(A373,$A$2:$A$2336,'Customer Names'!$E$2:$E$2336,"NOT FOUND")</f>
        <v>Monson</v>
      </c>
      <c r="E373" cm="1">
        <f t="array" ref="E373">_xlfn.XLOOKUP(A373,$A$2:$A$2336,Table2[BMI],"NOT FOUND")</f>
        <v>16.3</v>
      </c>
      <c r="F373" cm="1">
        <f t="array" ref="F373">_xlfn.XLOOKUP(A373,$A$2:$A$2336,Table2[HBA1C],"NOT FOUND")</f>
        <v>5.51</v>
      </c>
      <c r="G373" t="str" cm="1">
        <f t="array" ref="G373">_xlfn.XLOOKUP(A373,$A$2:$A$2336,Table2[Heart Issues],"NOT FOUND")</f>
        <v>No</v>
      </c>
      <c r="H373" t="str" cm="1">
        <f t="array" ref="H373">_xlfn.XLOOKUP(A373,$A$2:$A$2336,Table2[Any Transplants],"NOT FOUND")</f>
        <v>No</v>
      </c>
      <c r="I373" t="str" cm="1">
        <f t="array" ref="I373">_xlfn.XLOOKUP(A373,$A$2:$A$2336,Table2[Cancer history],"NOT FOUND")</f>
        <v>No</v>
      </c>
      <c r="J373" t="str">
        <f>_xlfn.XLOOKUP(A373,Table3[customer_no],Table3[month],"NOT FOUND")</f>
        <v>Jul</v>
      </c>
      <c r="K373" s="7">
        <f>_xlfn.XLOOKUP(A373,Table3[customer_no],Table3[year_average],"NOT FOUND")</f>
        <v>1984</v>
      </c>
      <c r="L373" cm="1">
        <f t="array" ref="L373">_xlfn.XLOOKUP(A373,Table3[customer_no],'Hospitalisation Details'!$D$2:$D$2344,"NOT FOUND")</f>
        <v>22</v>
      </c>
      <c r="M373" s="33">
        <f>_xlfn.XLOOKUP(A373,Table3[customer_no],Table3[dd/mm/yy],"NOT FOUND")</f>
        <v>30885</v>
      </c>
      <c r="N373">
        <f>_xlfn.XLOOKUP(A373,Table3[customer_no],Table3[age],"NOT FOUND")</f>
        <v>38</v>
      </c>
      <c r="O373" cm="1">
        <f t="array" ref="O373">_xlfn.XLOOKUP(A373,Table3[customer_no],'Hospitalisation Details'!$E$2:$E$2344,"NOT FOUND")</f>
        <v>3</v>
      </c>
      <c r="P373" t="str">
        <f>_xlfn.XLOOKUP(A373,Table3[customer_no],Table3[hsplt_handled],"NOT FOUND")</f>
        <v>tier - 2</v>
      </c>
      <c r="Q373" t="str">
        <f>_xlfn.XLOOKUP(A373,Table3[customer_no],Table3[city_handled],"NOT FOUND")</f>
        <v>tier - 2</v>
      </c>
      <c r="R373" t="str">
        <f>_xlfn.XLOOKUP(A373,Table3[customer_no],Table3[state_id],"NOT FOUND")</f>
        <v>R1011</v>
      </c>
      <c r="S373" s="34" cm="1">
        <f t="array" ref="S373">_xlfn.XLOOKUP(A373,Table3[customer_no],'Hospitalisation Details'!$F$2:$F$2344,"NOT FOUND")</f>
        <v>27534.53</v>
      </c>
      <c r="T373" t="str">
        <f>_xlfn.XLOOKUP(A373,Table2[Customer ID],Table2[BMI_category],"NOT FOUND")</f>
        <v>Underweight</v>
      </c>
      <c r="U373" s="7">
        <f>_xlfn.XLOOKUP(A373,Table2[Customer ID],Table2[no of surgery],"NOT FOUND")</f>
        <v>1</v>
      </c>
      <c r="V373" t="str">
        <f>_xlfn.XLOOKUP(A373,Table2[Customer ID],Table2[smoker_missing],"NOT FOUND")</f>
        <v>yes</v>
      </c>
      <c r="W373" t="str">
        <f t="shared" si="5"/>
        <v>Normal</v>
      </c>
      <c r="X373" s="37">
        <f>SUM(Table5[[#This Row],[Title]:[Diabetes Level]])</f>
        <v>60489.34</v>
      </c>
    </row>
    <row r="374" spans="1:24" x14ac:dyDescent="0.25">
      <c r="A374" t="s">
        <v>1999</v>
      </c>
      <c r="B374" t="str">
        <f>VLOOKUP(A374,'Customer Names'!$A$2:$E$2336,3,FALSE)</f>
        <v>Ms.</v>
      </c>
      <c r="C374" t="str">
        <f>_xlfn.XLOOKUP(A374,$A$2:$A$2336,'Customer Names'!$D$2:$D$2336,"NOT FOUND")</f>
        <v>Tenielle M</v>
      </c>
      <c r="D374" t="str">
        <f>_xlfn.XLOOKUP(A374,$A$2:$A$2336,'Customer Names'!$E$2:$E$2336,"NOT FOUND")</f>
        <v>Klubben</v>
      </c>
      <c r="E374" cm="1">
        <f t="array" ref="E374">_xlfn.XLOOKUP(A374,$A$2:$A$2336,Table2[BMI],"NOT FOUND")</f>
        <v>29.81</v>
      </c>
      <c r="F374" cm="1">
        <f t="array" ref="F374">_xlfn.XLOOKUP(A374,$A$2:$A$2336,Table2[HBA1C],"NOT FOUND")</f>
        <v>11.66</v>
      </c>
      <c r="G374" t="str" cm="1">
        <f t="array" ref="G374">_xlfn.XLOOKUP(A374,$A$2:$A$2336,Table2[Heart Issues],"NOT FOUND")</f>
        <v>No</v>
      </c>
      <c r="H374" t="str" cm="1">
        <f t="array" ref="H374">_xlfn.XLOOKUP(A374,$A$2:$A$2336,Table2[Any Transplants],"NOT FOUND")</f>
        <v>No</v>
      </c>
      <c r="I374" t="str" cm="1">
        <f t="array" ref="I374">_xlfn.XLOOKUP(A374,$A$2:$A$2336,Table2[Cancer history],"NOT FOUND")</f>
        <v>No</v>
      </c>
      <c r="J374" t="str">
        <f>_xlfn.XLOOKUP(A374,Table3[customer_no],Table3[month],"NOT FOUND")</f>
        <v>Oct</v>
      </c>
      <c r="K374" s="7">
        <f>_xlfn.XLOOKUP(A374,Table3[customer_no],Table3[year_average],"NOT FOUND")</f>
        <v>1965</v>
      </c>
      <c r="L374" cm="1">
        <f t="array" ref="L374">_xlfn.XLOOKUP(A374,Table3[customer_no],'Hospitalisation Details'!$D$2:$D$2344,"NOT FOUND")</f>
        <v>19</v>
      </c>
      <c r="M374" s="33">
        <f>_xlfn.XLOOKUP(A374,Table3[customer_no],Table3[dd/mm/yy],"NOT FOUND")</f>
        <v>24034</v>
      </c>
      <c r="N374">
        <f>_xlfn.XLOOKUP(A374,Table3[customer_no],Table3[age],"NOT FOUND")</f>
        <v>57</v>
      </c>
      <c r="O374" cm="1">
        <f t="array" ref="O374">_xlfn.XLOOKUP(A374,Table3[customer_no],'Hospitalisation Details'!$E$2:$E$2344,"NOT FOUND")</f>
        <v>0</v>
      </c>
      <c r="P374" t="str">
        <f>_xlfn.XLOOKUP(A374,Table3[customer_no],Table3[hsplt_handled],"NOT FOUND")</f>
        <v>tier - 2</v>
      </c>
      <c r="Q374" t="str">
        <f>_xlfn.XLOOKUP(A374,Table3[customer_no],Table3[city_handled],"NOT FOUND")</f>
        <v>tier - 3</v>
      </c>
      <c r="R374" t="str">
        <f>_xlfn.XLOOKUP(A374,Table3[customer_no],Table3[state_id],"NOT FOUND")</f>
        <v>R1013</v>
      </c>
      <c r="S374" s="34" cm="1">
        <f t="array" ref="S374">_xlfn.XLOOKUP(A374,Table3[customer_no],'Hospitalisation Details'!$F$2:$F$2344,"NOT FOUND")</f>
        <v>27533.91</v>
      </c>
      <c r="T374" t="str">
        <f>_xlfn.XLOOKUP(A374,Table2[Customer ID],Table2[BMI_category],"NOT FOUND")</f>
        <v>Overweight</v>
      </c>
      <c r="U374" s="7">
        <f>_xlfn.XLOOKUP(A374,Table2[Customer ID],Table2[no of surgery],"NOT FOUND")</f>
        <v>0</v>
      </c>
      <c r="V374" t="str">
        <f>_xlfn.XLOOKUP(A374,Table2[Customer ID],Table2[smoker_missing],"NOT FOUND")</f>
        <v>yes</v>
      </c>
      <c r="W374" t="str">
        <f t="shared" si="5"/>
        <v>Diabetes</v>
      </c>
      <c r="X374" s="37">
        <f>SUM(Table5[[#This Row],[Title]:[Diabetes Level]])</f>
        <v>53650.380000000005</v>
      </c>
    </row>
    <row r="375" spans="1:24" x14ac:dyDescent="0.25">
      <c r="A375" t="s">
        <v>1998</v>
      </c>
      <c r="B375" t="str">
        <f>VLOOKUP(A375,'Customer Names'!$A$2:$E$2336,3,FALSE)</f>
        <v>Ms.</v>
      </c>
      <c r="C375" t="str">
        <f>_xlfn.XLOOKUP(A375,$A$2:$A$2336,'Customer Names'!$D$2:$D$2336,"NOT FOUND")</f>
        <v>Andrea</v>
      </c>
      <c r="D375" t="str">
        <f>_xlfn.XLOOKUP(A375,$A$2:$A$2336,'Customer Names'!$E$2:$E$2336,"NOT FOUND")</f>
        <v>Mascaro</v>
      </c>
      <c r="E375" cm="1">
        <f t="array" ref="E375">_xlfn.XLOOKUP(A375,$A$2:$A$2336,Table2[BMI],"NOT FOUND")</f>
        <v>16.329999999999998</v>
      </c>
      <c r="F375" cm="1">
        <f t="array" ref="F375">_xlfn.XLOOKUP(A375,$A$2:$A$2336,Table2[HBA1C],"NOT FOUND")</f>
        <v>7.26</v>
      </c>
      <c r="G375" t="str" cm="1">
        <f t="array" ref="G375">_xlfn.XLOOKUP(A375,$A$2:$A$2336,Table2[Heart Issues],"NOT FOUND")</f>
        <v>yes</v>
      </c>
      <c r="H375" t="str" cm="1">
        <f t="array" ref="H375">_xlfn.XLOOKUP(A375,$A$2:$A$2336,Table2[Any Transplants],"NOT FOUND")</f>
        <v>No</v>
      </c>
      <c r="I375" t="str" cm="1">
        <f t="array" ref="I375">_xlfn.XLOOKUP(A375,$A$2:$A$2336,Table2[Cancer history],"NOT FOUND")</f>
        <v>No</v>
      </c>
      <c r="J375" t="str">
        <f>_xlfn.XLOOKUP(A375,Table3[customer_no],Table3[month],"NOT FOUND")</f>
        <v>Oct</v>
      </c>
      <c r="K375" s="7">
        <f>_xlfn.XLOOKUP(A375,Table3[customer_no],Table3[year_average],"NOT FOUND")</f>
        <v>1981</v>
      </c>
      <c r="L375" cm="1">
        <f t="array" ref="L375">_xlfn.XLOOKUP(A375,Table3[customer_no],'Hospitalisation Details'!$D$2:$D$2344,"NOT FOUND")</f>
        <v>3</v>
      </c>
      <c r="M375" s="33">
        <f>_xlfn.XLOOKUP(A375,Table3[customer_no],Table3[dd/mm/yy],"NOT FOUND")</f>
        <v>29862</v>
      </c>
      <c r="N375">
        <f>_xlfn.XLOOKUP(A375,Table3[customer_no],Table3[age],"NOT FOUND")</f>
        <v>41</v>
      </c>
      <c r="O375" cm="1">
        <f t="array" ref="O375">_xlfn.XLOOKUP(A375,Table3[customer_no],'Hospitalisation Details'!$E$2:$E$2344,"NOT FOUND")</f>
        <v>1</v>
      </c>
      <c r="P375" t="str">
        <f>_xlfn.XLOOKUP(A375,Table3[customer_no],Table3[hsplt_handled],"NOT FOUND")</f>
        <v>tier - 2</v>
      </c>
      <c r="Q375" t="str">
        <f>_xlfn.XLOOKUP(A375,Table3[customer_no],Table3[city_handled],"NOT FOUND")</f>
        <v>tier - 1</v>
      </c>
      <c r="R375" t="str">
        <f>_xlfn.XLOOKUP(A375,Table3[customer_no],Table3[state_id],"NOT FOUND")</f>
        <v>R1011</v>
      </c>
      <c r="S375" s="34" cm="1">
        <f t="array" ref="S375">_xlfn.XLOOKUP(A375,Table3[customer_no],'Hospitalisation Details'!$F$2:$F$2344,"NOT FOUND")</f>
        <v>27495.59</v>
      </c>
      <c r="T375" t="str">
        <f>_xlfn.XLOOKUP(A375,Table2[Customer ID],Table2[BMI_category],"NOT FOUND")</f>
        <v>Underweight</v>
      </c>
      <c r="U375" s="7">
        <f>_xlfn.XLOOKUP(A375,Table2[Customer ID],Table2[no of surgery],"NOT FOUND")</f>
        <v>0</v>
      </c>
      <c r="V375" t="str">
        <f>_xlfn.XLOOKUP(A375,Table2[Customer ID],Table2[smoker_missing],"NOT FOUND")</f>
        <v>yes</v>
      </c>
      <c r="W375" t="str">
        <f t="shared" si="5"/>
        <v>Diabetes</v>
      </c>
      <c r="X375" s="37">
        <f>SUM(Table5[[#This Row],[Title]:[Diabetes Level]])</f>
        <v>59407.18</v>
      </c>
    </row>
    <row r="376" spans="1:24" x14ac:dyDescent="0.25">
      <c r="A376" t="s">
        <v>1997</v>
      </c>
      <c r="B376" t="str">
        <f>VLOOKUP(A376,'Customer Names'!$A$2:$E$2336,3,FALSE)</f>
        <v>Ms.</v>
      </c>
      <c r="C376" t="str">
        <f>_xlfn.XLOOKUP(A376,$A$2:$A$2336,'Customer Names'!$D$2:$D$2336,"NOT FOUND")</f>
        <v>Nora P</v>
      </c>
      <c r="D376" t="str">
        <f>_xlfn.XLOOKUP(A376,$A$2:$A$2336,'Customer Names'!$E$2:$E$2336,"NOT FOUND")</f>
        <v>Norvell</v>
      </c>
      <c r="E376" cm="1">
        <f t="array" ref="E376">_xlfn.XLOOKUP(A376,$A$2:$A$2336,Table2[BMI],"NOT FOUND")</f>
        <v>16.37</v>
      </c>
      <c r="F376" cm="1">
        <f t="array" ref="F376">_xlfn.XLOOKUP(A376,$A$2:$A$2336,Table2[HBA1C],"NOT FOUND")</f>
        <v>4.79</v>
      </c>
      <c r="G376" t="str" cm="1">
        <f t="array" ref="G376">_xlfn.XLOOKUP(A376,$A$2:$A$2336,Table2[Heart Issues],"NOT FOUND")</f>
        <v>yes</v>
      </c>
      <c r="H376" t="str" cm="1">
        <f t="array" ref="H376">_xlfn.XLOOKUP(A376,$A$2:$A$2336,Table2[Any Transplants],"NOT FOUND")</f>
        <v>No</v>
      </c>
      <c r="I376" t="str" cm="1">
        <f t="array" ref="I376">_xlfn.XLOOKUP(A376,$A$2:$A$2336,Table2[Cancer history],"NOT FOUND")</f>
        <v>No</v>
      </c>
      <c r="J376" t="str">
        <f>_xlfn.XLOOKUP(A376,Table3[customer_no],Table3[month],"NOT FOUND")</f>
        <v>Dec</v>
      </c>
      <c r="K376" s="7">
        <f>_xlfn.XLOOKUP(A376,Table3[customer_no],Table3[year_average],"NOT FOUND")</f>
        <v>1985</v>
      </c>
      <c r="L376" cm="1">
        <f t="array" ref="L376">_xlfn.XLOOKUP(A376,Table3[customer_no],'Hospitalisation Details'!$D$2:$D$2344,"NOT FOUND")</f>
        <v>5</v>
      </c>
      <c r="M376" s="33">
        <f>_xlfn.XLOOKUP(A376,Table3[customer_no],Table3[dd/mm/yy],"NOT FOUND")</f>
        <v>31386</v>
      </c>
      <c r="N376">
        <f>_xlfn.XLOOKUP(A376,Table3[customer_no],Table3[age],"NOT FOUND")</f>
        <v>37</v>
      </c>
      <c r="O376" cm="1">
        <f t="array" ref="O376">_xlfn.XLOOKUP(A376,Table3[customer_no],'Hospitalisation Details'!$E$2:$E$2344,"NOT FOUND")</f>
        <v>3</v>
      </c>
      <c r="P376" t="str">
        <f>_xlfn.XLOOKUP(A376,Table3[customer_no],Table3[hsplt_handled],"NOT FOUND")</f>
        <v>tier - 2</v>
      </c>
      <c r="Q376" t="str">
        <f>_xlfn.XLOOKUP(A376,Table3[customer_no],Table3[city_handled],"NOT FOUND")</f>
        <v>tier - 1</v>
      </c>
      <c r="R376" t="str">
        <f>_xlfn.XLOOKUP(A376,Table3[customer_no],Table3[state_id],"NOT FOUND")</f>
        <v>R1011</v>
      </c>
      <c r="S376" s="34" cm="1">
        <f t="array" ref="S376">_xlfn.XLOOKUP(A376,Table3[customer_no],'Hospitalisation Details'!$F$2:$F$2344,"NOT FOUND")</f>
        <v>27432.73</v>
      </c>
      <c r="T376" t="str">
        <f>_xlfn.XLOOKUP(A376,Table2[Customer ID],Table2[BMI_category],"NOT FOUND")</f>
        <v>Underweight</v>
      </c>
      <c r="U376" s="7">
        <f>_xlfn.XLOOKUP(A376,Table2[Customer ID],Table2[no of surgery],"NOT FOUND")</f>
        <v>0</v>
      </c>
      <c r="V376" t="str">
        <f>_xlfn.XLOOKUP(A376,Table2[Customer ID],Table2[smoker_missing],"NOT FOUND")</f>
        <v>yes</v>
      </c>
      <c r="W376" t="str">
        <f t="shared" si="5"/>
        <v>Normal</v>
      </c>
      <c r="X376" s="37">
        <f>SUM(Table5[[#This Row],[Title]:[Diabetes Level]])</f>
        <v>60869.89</v>
      </c>
    </row>
    <row r="377" spans="1:24" x14ac:dyDescent="0.25">
      <c r="A377" t="s">
        <v>1996</v>
      </c>
      <c r="B377" t="str">
        <f>VLOOKUP(A377,'Customer Names'!$A$2:$E$2336,3,FALSE)</f>
        <v>Mr.</v>
      </c>
      <c r="C377" t="str">
        <f>_xlfn.XLOOKUP(A377,$A$2:$A$2336,'Customer Names'!$D$2:$D$2336,"NOT FOUND")</f>
        <v>Zachary</v>
      </c>
      <c r="D377" t="str">
        <f>_xlfn.XLOOKUP(A377,$A$2:$A$2336,'Customer Names'!$E$2:$E$2336,"NOT FOUND")</f>
        <v>Ornelas</v>
      </c>
      <c r="E377" cm="1">
        <f t="array" ref="E377">_xlfn.XLOOKUP(A377,$A$2:$A$2336,Table2[BMI],"NOT FOUND")</f>
        <v>22.42</v>
      </c>
      <c r="F377" cm="1">
        <f t="array" ref="F377">_xlfn.XLOOKUP(A377,$A$2:$A$2336,Table2[HBA1C],"NOT FOUND")</f>
        <v>4.68</v>
      </c>
      <c r="G377" t="str" cm="1">
        <f t="array" ref="G377">_xlfn.XLOOKUP(A377,$A$2:$A$2336,Table2[Heart Issues],"NOT FOUND")</f>
        <v>yes</v>
      </c>
      <c r="H377" t="str" cm="1">
        <f t="array" ref="H377">_xlfn.XLOOKUP(A377,$A$2:$A$2336,Table2[Any Transplants],"NOT FOUND")</f>
        <v>No</v>
      </c>
      <c r="I377" t="str" cm="1">
        <f t="array" ref="I377">_xlfn.XLOOKUP(A377,$A$2:$A$2336,Table2[Cancer history],"NOT FOUND")</f>
        <v>No</v>
      </c>
      <c r="J377" t="str">
        <f>_xlfn.XLOOKUP(A377,Table3[customer_no],Table3[month],"NOT FOUND")</f>
        <v>Sep</v>
      </c>
      <c r="K377" s="7">
        <f>_xlfn.XLOOKUP(A377,Table3[customer_no],Table3[year_average],"NOT FOUND")</f>
        <v>1988</v>
      </c>
      <c r="L377" cm="1">
        <f t="array" ref="L377">_xlfn.XLOOKUP(A377,Table3[customer_no],'Hospitalisation Details'!$D$2:$D$2344,"NOT FOUND")</f>
        <v>15</v>
      </c>
      <c r="M377" s="33">
        <f>_xlfn.XLOOKUP(A377,Table3[customer_no],Table3[dd/mm/yy],"NOT FOUND")</f>
        <v>32401</v>
      </c>
      <c r="N377">
        <f>_xlfn.XLOOKUP(A377,Table3[customer_no],Table3[age],"NOT FOUND")</f>
        <v>34</v>
      </c>
      <c r="O377" cm="1">
        <f t="array" ref="O377">_xlfn.XLOOKUP(A377,Table3[customer_no],'Hospitalisation Details'!$E$2:$E$2344,"NOT FOUND")</f>
        <v>2</v>
      </c>
      <c r="P377" t="str">
        <f>_xlfn.XLOOKUP(A377,Table3[customer_no],Table3[hsplt_handled],"NOT FOUND")</f>
        <v>tier - 2</v>
      </c>
      <c r="Q377" t="str">
        <f>_xlfn.XLOOKUP(A377,Table3[customer_no],Table3[city_handled],"NOT FOUND")</f>
        <v>tier - 3</v>
      </c>
      <c r="R377" t="str">
        <f>_xlfn.XLOOKUP(A377,Table3[customer_no],Table3[state_id],"NOT FOUND")</f>
        <v>R1015</v>
      </c>
      <c r="S377" s="34" cm="1">
        <f t="array" ref="S377">_xlfn.XLOOKUP(A377,Table3[customer_no],'Hospitalisation Details'!$F$2:$F$2344,"NOT FOUND")</f>
        <v>27375.9</v>
      </c>
      <c r="T377" t="str">
        <f>_xlfn.XLOOKUP(A377,Table2[Customer ID],Table2[BMI_category],"NOT FOUND")</f>
        <v>Normal Weight</v>
      </c>
      <c r="U377" s="7">
        <f>_xlfn.XLOOKUP(A377,Table2[Customer ID],Table2[no of surgery],"NOT FOUND")</f>
        <v>1</v>
      </c>
      <c r="V377" t="str">
        <f>_xlfn.XLOOKUP(A377,Table2[Customer ID],Table2[smoker_missing],"NOT FOUND")</f>
        <v>No</v>
      </c>
      <c r="W377" t="str">
        <f t="shared" si="5"/>
        <v>Normal</v>
      </c>
      <c r="X377" s="37">
        <f>SUM(Table5[[#This Row],[Title]:[Diabetes Level]])</f>
        <v>61844</v>
      </c>
    </row>
    <row r="378" spans="1:24" x14ac:dyDescent="0.25">
      <c r="A378" t="s">
        <v>1995</v>
      </c>
      <c r="B378" t="str">
        <f>VLOOKUP(A378,'Customer Names'!$A$2:$E$2336,3,FALSE)</f>
        <v>Mr.</v>
      </c>
      <c r="C378" t="str">
        <f>_xlfn.XLOOKUP(A378,$A$2:$A$2336,'Customer Names'!$D$2:$D$2336,"NOT FOUND")</f>
        <v>Michael</v>
      </c>
      <c r="D378" t="str">
        <f>_xlfn.XLOOKUP(A378,$A$2:$A$2336,'Customer Names'!$E$2:$E$2336,"NOT FOUND")</f>
        <v>Fitzpatrick</v>
      </c>
      <c r="E378" cm="1">
        <f t="array" ref="E378">_xlfn.XLOOKUP(A378,$A$2:$A$2336,Table2[BMI],"NOT FOUND")</f>
        <v>31.35</v>
      </c>
      <c r="F378" cm="1">
        <f t="array" ref="F378">_xlfn.XLOOKUP(A378,$A$2:$A$2336,Table2[HBA1C],"NOT FOUND")</f>
        <v>4.33</v>
      </c>
      <c r="G378" t="str" cm="1">
        <f t="array" ref="G378">_xlfn.XLOOKUP(A378,$A$2:$A$2336,Table2[Heart Issues],"NOT FOUND")</f>
        <v>yes</v>
      </c>
      <c r="H378" t="str" cm="1">
        <f t="array" ref="H378">_xlfn.XLOOKUP(A378,$A$2:$A$2336,Table2[Any Transplants],"NOT FOUND")</f>
        <v>No</v>
      </c>
      <c r="I378" t="str" cm="1">
        <f t="array" ref="I378">_xlfn.XLOOKUP(A378,$A$2:$A$2336,Table2[Cancer history],"NOT FOUND")</f>
        <v>Yes</v>
      </c>
      <c r="J378" t="str">
        <f>_xlfn.XLOOKUP(A378,Table3[customer_no],Table3[month],"NOT FOUND")</f>
        <v>Oct</v>
      </c>
      <c r="K378" s="7">
        <f>_xlfn.XLOOKUP(A378,Table3[customer_no],Table3[year_average],"NOT FOUND")</f>
        <v>1969</v>
      </c>
      <c r="L378" cm="1">
        <f t="array" ref="L378">_xlfn.XLOOKUP(A378,Table3[customer_no],'Hospitalisation Details'!$D$2:$D$2344,"NOT FOUND")</f>
        <v>16</v>
      </c>
      <c r="M378" s="33">
        <f>_xlfn.XLOOKUP(A378,Table3[customer_no],Table3[dd/mm/yy],"NOT FOUND")</f>
        <v>25492</v>
      </c>
      <c r="N378">
        <f>_xlfn.XLOOKUP(A378,Table3[customer_no],Table3[age],"NOT FOUND")</f>
        <v>53</v>
      </c>
      <c r="O378" cm="1">
        <f t="array" ref="O378">_xlfn.XLOOKUP(A378,Table3[customer_no],'Hospitalisation Details'!$E$2:$E$2344,"NOT FOUND")</f>
        <v>0</v>
      </c>
      <c r="P378" t="str">
        <f>_xlfn.XLOOKUP(A378,Table3[customer_no],Table3[hsplt_handled],"NOT FOUND")</f>
        <v>tier - 2</v>
      </c>
      <c r="Q378" t="str">
        <f>_xlfn.XLOOKUP(A378,Table3[customer_no],Table3[city_handled],"NOT FOUND")</f>
        <v>tier - 2</v>
      </c>
      <c r="R378" t="str">
        <f>_xlfn.XLOOKUP(A378,Table3[customer_no],Table3[state_id],"NOT FOUND")</f>
        <v>R1013</v>
      </c>
      <c r="S378" s="34" cm="1">
        <f t="array" ref="S378">_xlfn.XLOOKUP(A378,Table3[customer_no],'Hospitalisation Details'!$F$2:$F$2344,"NOT FOUND")</f>
        <v>27346.04</v>
      </c>
      <c r="T378" t="str">
        <f>_xlfn.XLOOKUP(A378,Table2[Customer ID],Table2[BMI_category],"NOT FOUND")</f>
        <v>Obesity</v>
      </c>
      <c r="U378" s="7">
        <f>_xlfn.XLOOKUP(A378,Table2[Customer ID],Table2[no of surgery],"NOT FOUND")</f>
        <v>1</v>
      </c>
      <c r="V378" t="str">
        <f>_xlfn.XLOOKUP(A378,Table2[Customer ID],Table2[smoker_missing],"NOT FOUND")</f>
        <v>No</v>
      </c>
      <c r="W378" t="str">
        <f t="shared" si="5"/>
        <v>Normal</v>
      </c>
      <c r="X378" s="37">
        <f>SUM(Table5[[#This Row],[Title]:[Diabetes Level]])</f>
        <v>54912.72</v>
      </c>
    </row>
    <row r="379" spans="1:24" x14ac:dyDescent="0.25">
      <c r="A379" t="s">
        <v>1994</v>
      </c>
      <c r="B379" t="str">
        <f>VLOOKUP(A379,'Customer Names'!$A$2:$E$2336,3,FALSE)</f>
        <v>Ms.</v>
      </c>
      <c r="C379" t="str">
        <f>_xlfn.XLOOKUP(A379,$A$2:$A$2336,'Customer Names'!$D$2:$D$2336,"NOT FOUND")</f>
        <v>Alyssa K.</v>
      </c>
      <c r="D379" t="str">
        <f>_xlfn.XLOOKUP(A379,$A$2:$A$2336,'Customer Names'!$E$2:$E$2336,"NOT FOUND")</f>
        <v>Bloomquist</v>
      </c>
      <c r="E379" cm="1">
        <f t="array" ref="E379">_xlfn.XLOOKUP(A379,$A$2:$A$2336,Table2[BMI],"NOT FOUND")</f>
        <v>31.9</v>
      </c>
      <c r="F379" cm="1">
        <f t="array" ref="F379">_xlfn.XLOOKUP(A379,$A$2:$A$2336,Table2[HBA1C],"NOT FOUND")</f>
        <v>11.89</v>
      </c>
      <c r="G379" t="str" cm="1">
        <f t="array" ref="G379">_xlfn.XLOOKUP(A379,$A$2:$A$2336,Table2[Heart Issues],"NOT FOUND")</f>
        <v>No</v>
      </c>
      <c r="H379" t="str" cm="1">
        <f t="array" ref="H379">_xlfn.XLOOKUP(A379,$A$2:$A$2336,Table2[Any Transplants],"NOT FOUND")</f>
        <v>No</v>
      </c>
      <c r="I379" t="str" cm="1">
        <f t="array" ref="I379">_xlfn.XLOOKUP(A379,$A$2:$A$2336,Table2[Cancer history],"NOT FOUND")</f>
        <v>No</v>
      </c>
      <c r="J379" t="str">
        <f>_xlfn.XLOOKUP(A379,Table3[customer_no],Table3[month],"NOT FOUND")</f>
        <v>Jun</v>
      </c>
      <c r="K379" s="7">
        <f>_xlfn.XLOOKUP(A379,Table3[customer_no],Table3[year_average],"NOT FOUND")</f>
        <v>1968</v>
      </c>
      <c r="L379" cm="1">
        <f t="array" ref="L379">_xlfn.XLOOKUP(A379,Table3[customer_no],'Hospitalisation Details'!$D$2:$D$2344,"NOT FOUND")</f>
        <v>6</v>
      </c>
      <c r="M379" s="33">
        <f>_xlfn.XLOOKUP(A379,Table3[customer_no],Table3[dd/mm/yy],"NOT FOUND")</f>
        <v>24995</v>
      </c>
      <c r="N379">
        <f>_xlfn.XLOOKUP(A379,Table3[customer_no],Table3[age],"NOT FOUND")</f>
        <v>55</v>
      </c>
      <c r="O379" cm="1">
        <f t="array" ref="O379">_xlfn.XLOOKUP(A379,Table3[customer_no],'Hospitalisation Details'!$E$2:$E$2344,"NOT FOUND")</f>
        <v>3</v>
      </c>
      <c r="P379" t="str">
        <f>_xlfn.XLOOKUP(A379,Table3[customer_no],Table3[hsplt_handled],"NOT FOUND")</f>
        <v>tier - 2</v>
      </c>
      <c r="Q379" t="str">
        <f>_xlfn.XLOOKUP(A379,Table3[customer_no],Table3[city_handled],"NOT FOUND")</f>
        <v>tier - 2</v>
      </c>
      <c r="R379" t="str">
        <f>_xlfn.XLOOKUP(A379,Table3[customer_no],Table3[state_id],"NOT FOUND")</f>
        <v>R1013</v>
      </c>
      <c r="S379" s="34" cm="1">
        <f t="array" ref="S379">_xlfn.XLOOKUP(A379,Table3[customer_no],'Hospitalisation Details'!$F$2:$F$2344,"NOT FOUND")</f>
        <v>27322.73</v>
      </c>
      <c r="T379" t="str">
        <f>_xlfn.XLOOKUP(A379,Table2[Customer ID],Table2[BMI_category],"NOT FOUND")</f>
        <v>Obesity</v>
      </c>
      <c r="U379" s="7">
        <f>_xlfn.XLOOKUP(A379,Table2[Customer ID],Table2[no of surgery],"NOT FOUND")</f>
        <v>0</v>
      </c>
      <c r="V379" t="str">
        <f>_xlfn.XLOOKUP(A379,Table2[Customer ID],Table2[smoker_missing],"NOT FOUND")</f>
        <v>No</v>
      </c>
      <c r="W379" t="str">
        <f t="shared" si="5"/>
        <v>Diabetes</v>
      </c>
      <c r="X379" s="37">
        <f>SUM(Table5[[#This Row],[Title]:[Diabetes Level]])</f>
        <v>54393.520000000004</v>
      </c>
    </row>
    <row r="380" spans="1:24" x14ac:dyDescent="0.25">
      <c r="A380" t="s">
        <v>1993</v>
      </c>
      <c r="B380" t="str">
        <f>VLOOKUP(A380,'Customer Names'!$A$2:$E$2336,3,FALSE)</f>
        <v>Ms.</v>
      </c>
      <c r="C380" t="str">
        <f>_xlfn.XLOOKUP(A380,$A$2:$A$2336,'Customer Names'!$D$2:$D$2336,"NOT FOUND")</f>
        <v>Heather</v>
      </c>
      <c r="D380" t="str">
        <f>_xlfn.XLOOKUP(A380,$A$2:$A$2336,'Customer Names'!$E$2:$E$2336,"NOT FOUND")</f>
        <v>Wick</v>
      </c>
      <c r="E380" cm="1">
        <f t="array" ref="E380">_xlfn.XLOOKUP(A380,$A$2:$A$2336,Table2[BMI],"NOT FOUND")</f>
        <v>30.6</v>
      </c>
      <c r="F380" cm="1">
        <f t="array" ref="F380">_xlfn.XLOOKUP(A380,$A$2:$A$2336,Table2[HBA1C],"NOT FOUND")</f>
        <v>5.24</v>
      </c>
      <c r="G380" t="str" cm="1">
        <f t="array" ref="G380">_xlfn.XLOOKUP(A380,$A$2:$A$2336,Table2[Heart Issues],"NOT FOUND")</f>
        <v>No</v>
      </c>
      <c r="H380" t="str" cm="1">
        <f t="array" ref="H380">_xlfn.XLOOKUP(A380,$A$2:$A$2336,Table2[Any Transplants],"NOT FOUND")</f>
        <v>No</v>
      </c>
      <c r="I380" t="str" cm="1">
        <f t="array" ref="I380">_xlfn.XLOOKUP(A380,$A$2:$A$2336,Table2[Cancer history],"NOT FOUND")</f>
        <v>No</v>
      </c>
      <c r="J380" t="str">
        <f>_xlfn.XLOOKUP(A380,Table3[customer_no],Table3[month],"NOT FOUND")</f>
        <v>Dec</v>
      </c>
      <c r="K380" s="7">
        <f>_xlfn.XLOOKUP(A380,Table3[customer_no],Table3[year_average],"NOT FOUND")</f>
        <v>1999</v>
      </c>
      <c r="L380" cm="1">
        <f t="array" ref="L380">_xlfn.XLOOKUP(A380,Table3[customer_no],'Hospitalisation Details'!$D$2:$D$2344,"NOT FOUND")</f>
        <v>2</v>
      </c>
      <c r="M380" s="33">
        <f>_xlfn.XLOOKUP(A380,Table3[customer_no],Table3[dd/mm/yy],"NOT FOUND")</f>
        <v>36496</v>
      </c>
      <c r="N380">
        <f>_xlfn.XLOOKUP(A380,Table3[customer_no],Table3[age],"NOT FOUND")</f>
        <v>23</v>
      </c>
      <c r="O380" cm="1">
        <f t="array" ref="O380">_xlfn.XLOOKUP(A380,Table3[customer_no],'Hospitalisation Details'!$E$2:$E$2344,"NOT FOUND")</f>
        <v>0</v>
      </c>
      <c r="P380" t="str">
        <f>_xlfn.XLOOKUP(A380,Table3[customer_no],Table3[hsplt_handled],"NOT FOUND")</f>
        <v>tier - 2</v>
      </c>
      <c r="Q380" t="str">
        <f>_xlfn.XLOOKUP(A380,Table3[customer_no],Table3[city_handled],"NOT FOUND")</f>
        <v>tier - 1</v>
      </c>
      <c r="R380" t="str">
        <f>_xlfn.XLOOKUP(A380,Table3[customer_no],Table3[state_id],"NOT FOUND")</f>
        <v>R1011</v>
      </c>
      <c r="S380" s="34" cm="1">
        <f t="array" ref="S380">_xlfn.XLOOKUP(A380,Table3[customer_no],'Hospitalisation Details'!$F$2:$F$2344,"NOT FOUND")</f>
        <v>27236.959999999999</v>
      </c>
      <c r="T380" t="str">
        <f>_xlfn.XLOOKUP(A380,Table2[Customer ID],Table2[BMI_category],"NOT FOUND")</f>
        <v>Obesity</v>
      </c>
      <c r="U380" s="7">
        <f>_xlfn.XLOOKUP(A380,Table2[Customer ID],Table2[no of surgery],"NOT FOUND")</f>
        <v>0</v>
      </c>
      <c r="V380" t="str">
        <f>_xlfn.XLOOKUP(A380,Table2[Customer ID],Table2[smoker_missing],"NOT FOUND")</f>
        <v>yes</v>
      </c>
      <c r="W380" t="str">
        <f t="shared" si="5"/>
        <v>Normal</v>
      </c>
      <c r="X380" s="37">
        <f>SUM(Table5[[#This Row],[Title]:[Diabetes Level]])</f>
        <v>65792.799999999988</v>
      </c>
    </row>
    <row r="381" spans="1:24" x14ac:dyDescent="0.25">
      <c r="A381" t="s">
        <v>1992</v>
      </c>
      <c r="B381" t="str">
        <f>VLOOKUP(A381,'Customer Names'!$A$2:$E$2336,3,FALSE)</f>
        <v>Mr.</v>
      </c>
      <c r="C381" t="str">
        <f>_xlfn.XLOOKUP(A381,$A$2:$A$2336,'Customer Names'!$D$2:$D$2336,"NOT FOUND")</f>
        <v>Dante</v>
      </c>
      <c r="D381" t="str">
        <f>_xlfn.XLOOKUP(A381,$A$2:$A$2336,'Customer Names'!$E$2:$E$2336,"NOT FOUND")</f>
        <v>Zappala</v>
      </c>
      <c r="E381" cm="1">
        <f t="array" ref="E381">_xlfn.XLOOKUP(A381,$A$2:$A$2336,Table2[BMI],"NOT FOUND")</f>
        <v>28.975000000000001</v>
      </c>
      <c r="F381" cm="1">
        <f t="array" ref="F381">_xlfn.XLOOKUP(A381,$A$2:$A$2336,Table2[HBA1C],"NOT FOUND")</f>
        <v>7.63</v>
      </c>
      <c r="G381" t="str" cm="1">
        <f t="array" ref="G381">_xlfn.XLOOKUP(A381,$A$2:$A$2336,Table2[Heart Issues],"NOT FOUND")</f>
        <v>No</v>
      </c>
      <c r="H381" t="str" cm="1">
        <f t="array" ref="H381">_xlfn.XLOOKUP(A381,$A$2:$A$2336,Table2[Any Transplants],"NOT FOUND")</f>
        <v>No</v>
      </c>
      <c r="I381" t="str" cm="1">
        <f t="array" ref="I381">_xlfn.XLOOKUP(A381,$A$2:$A$2336,Table2[Cancer history],"NOT FOUND")</f>
        <v>No</v>
      </c>
      <c r="J381" t="str">
        <f>_xlfn.XLOOKUP(A381,Table3[customer_no],Table3[month],"NOT FOUND")</f>
        <v>Dec</v>
      </c>
      <c r="K381" s="7">
        <f>_xlfn.XLOOKUP(A381,Table3[customer_no],Table3[year_average],"NOT FOUND")</f>
        <v>1965</v>
      </c>
      <c r="L381" cm="1">
        <f t="array" ref="L381">_xlfn.XLOOKUP(A381,Table3[customer_no],'Hospitalisation Details'!$D$2:$D$2344,"NOT FOUND")</f>
        <v>21</v>
      </c>
      <c r="M381" s="33">
        <f>_xlfn.XLOOKUP(A381,Table3[customer_no],Table3[dd/mm/yy],"NOT FOUND")</f>
        <v>24097</v>
      </c>
      <c r="N381">
        <f>_xlfn.XLOOKUP(A381,Table3[customer_no],Table3[age],"NOT FOUND")</f>
        <v>57</v>
      </c>
      <c r="O381" cm="1">
        <f t="array" ref="O381">_xlfn.XLOOKUP(A381,Table3[customer_no],'Hospitalisation Details'!$E$2:$E$2344,"NOT FOUND")</f>
        <v>0</v>
      </c>
      <c r="P381" t="str">
        <f>_xlfn.XLOOKUP(A381,Table3[customer_no],Table3[hsplt_handled],"NOT FOUND")</f>
        <v>tier - 2</v>
      </c>
      <c r="Q381" t="str">
        <f>_xlfn.XLOOKUP(A381,Table3[customer_no],Table3[city_handled],"NOT FOUND")</f>
        <v>tier - 1</v>
      </c>
      <c r="R381" t="str">
        <f>_xlfn.XLOOKUP(A381,Table3[customer_no],Table3[state_id],"NOT FOUND")</f>
        <v>R1017</v>
      </c>
      <c r="S381" s="34" cm="1">
        <f t="array" ref="S381">_xlfn.XLOOKUP(A381,Table3[customer_no],'Hospitalisation Details'!$F$2:$F$2344,"NOT FOUND")</f>
        <v>27218.44</v>
      </c>
      <c r="T381" t="str">
        <f>_xlfn.XLOOKUP(A381,Table2[Customer ID],Table2[BMI_category],"NOT FOUND")</f>
        <v>Overweight</v>
      </c>
      <c r="U381" s="7">
        <f>_xlfn.XLOOKUP(A381,Table2[Customer ID],Table2[no of surgery],"NOT FOUND")</f>
        <v>0</v>
      </c>
      <c r="V381" t="str">
        <f>_xlfn.XLOOKUP(A381,Table2[Customer ID],Table2[smoker_missing],"NOT FOUND")</f>
        <v>yes</v>
      </c>
      <c r="W381" t="str">
        <f t="shared" si="5"/>
        <v>Diabetes</v>
      </c>
      <c r="X381" s="37">
        <f>SUM(Table5[[#This Row],[Title]:[Diabetes Level]])</f>
        <v>53395.044999999998</v>
      </c>
    </row>
    <row r="382" spans="1:24" x14ac:dyDescent="0.25">
      <c r="A382" t="s">
        <v>1991</v>
      </c>
      <c r="B382" t="str">
        <f>VLOOKUP(A382,'Customer Names'!$A$2:$E$2336,3,FALSE)</f>
        <v>Ms.</v>
      </c>
      <c r="C382" t="str">
        <f>_xlfn.XLOOKUP(A382,$A$2:$A$2336,'Customer Names'!$D$2:$D$2336,"NOT FOUND")</f>
        <v>Sara E.</v>
      </c>
      <c r="D382" t="str">
        <f>_xlfn.XLOOKUP(A382,$A$2:$A$2336,'Customer Names'!$E$2:$E$2336,"NOT FOUND")</f>
        <v>Earle</v>
      </c>
      <c r="E382" cm="1">
        <f t="array" ref="E382">_xlfn.XLOOKUP(A382,$A$2:$A$2336,Table2[BMI],"NOT FOUND")</f>
        <v>24.86</v>
      </c>
      <c r="F382" cm="1">
        <f t="array" ref="F382">_xlfn.XLOOKUP(A382,$A$2:$A$2336,Table2[HBA1C],"NOT FOUND")</f>
        <v>8.92</v>
      </c>
      <c r="G382" t="str" cm="1">
        <f t="array" ref="G382">_xlfn.XLOOKUP(A382,$A$2:$A$2336,Table2[Heart Issues],"NOT FOUND")</f>
        <v>yes</v>
      </c>
      <c r="H382" t="str" cm="1">
        <f t="array" ref="H382">_xlfn.XLOOKUP(A382,$A$2:$A$2336,Table2[Any Transplants],"NOT FOUND")</f>
        <v>No</v>
      </c>
      <c r="I382" t="str" cm="1">
        <f t="array" ref="I382">_xlfn.XLOOKUP(A382,$A$2:$A$2336,Table2[Cancer history],"NOT FOUND")</f>
        <v>No</v>
      </c>
      <c r="J382" t="str">
        <f>_xlfn.XLOOKUP(A382,Table3[customer_no],Table3[month],"NOT FOUND")</f>
        <v>Oct</v>
      </c>
      <c r="K382" s="7">
        <f>_xlfn.XLOOKUP(A382,Table3[customer_no],Table3[year_average],"NOT FOUND")</f>
        <v>1970</v>
      </c>
      <c r="L382" cm="1">
        <f t="array" ref="L382">_xlfn.XLOOKUP(A382,Table3[customer_no],'Hospitalisation Details'!$D$2:$D$2344,"NOT FOUND")</f>
        <v>2</v>
      </c>
      <c r="M382" s="33">
        <f>_xlfn.XLOOKUP(A382,Table3[customer_no],Table3[dd/mm/yy],"NOT FOUND")</f>
        <v>25843</v>
      </c>
      <c r="N382">
        <f>_xlfn.XLOOKUP(A382,Table3[customer_no],Table3[age],"NOT FOUND")</f>
        <v>52</v>
      </c>
      <c r="O382" cm="1">
        <f t="array" ref="O382">_xlfn.XLOOKUP(A382,Table3[customer_no],'Hospitalisation Details'!$E$2:$E$2344,"NOT FOUND")</f>
        <v>0</v>
      </c>
      <c r="P382" t="str">
        <f>_xlfn.XLOOKUP(A382,Table3[customer_no],Table3[hsplt_handled],"NOT FOUND")</f>
        <v>tier - 2</v>
      </c>
      <c r="Q382" t="str">
        <f>_xlfn.XLOOKUP(A382,Table3[customer_no],Table3[city_handled],"NOT FOUND")</f>
        <v>tier - 2</v>
      </c>
      <c r="R382" t="str">
        <f>_xlfn.XLOOKUP(A382,Table3[customer_no],Table3[state_id],"NOT FOUND")</f>
        <v>R1013</v>
      </c>
      <c r="S382" s="34" cm="1">
        <f t="array" ref="S382">_xlfn.XLOOKUP(A382,Table3[customer_no],'Hospitalisation Details'!$F$2:$F$2344,"NOT FOUND")</f>
        <v>27117.99</v>
      </c>
      <c r="T382" t="str">
        <f>_xlfn.XLOOKUP(A382,Table2[Customer ID],Table2[BMI_category],"NOT FOUND")</f>
        <v>Normal Weight</v>
      </c>
      <c r="U382" s="7">
        <f>_xlfn.XLOOKUP(A382,Table2[Customer ID],Table2[no of surgery],"NOT FOUND")</f>
        <v>2</v>
      </c>
      <c r="V382" t="str">
        <f>_xlfn.XLOOKUP(A382,Table2[Customer ID],Table2[smoker_missing],"NOT FOUND")</f>
        <v>No</v>
      </c>
      <c r="W382" t="str">
        <f t="shared" si="5"/>
        <v>Diabetes</v>
      </c>
      <c r="X382" s="37">
        <f>SUM(Table5[[#This Row],[Title]:[Diabetes Level]])</f>
        <v>55020.770000000004</v>
      </c>
    </row>
    <row r="383" spans="1:24" x14ac:dyDescent="0.25">
      <c r="A383" t="s">
        <v>1990</v>
      </c>
      <c r="B383" t="str">
        <f>VLOOKUP(A383,'Customer Names'!$A$2:$E$2336,3,FALSE)</f>
        <v>Mr.</v>
      </c>
      <c r="C383" t="str">
        <f>_xlfn.XLOOKUP(A383,$A$2:$A$2336,'Customer Names'!$D$2:$D$2336,"NOT FOUND")</f>
        <v>Scott</v>
      </c>
      <c r="D383" t="str">
        <f>_xlfn.XLOOKUP(A383,$A$2:$A$2336,'Customer Names'!$E$2:$E$2336,"NOT FOUND")</f>
        <v>Majewski</v>
      </c>
      <c r="E383" cm="1">
        <f t="array" ref="E383">_xlfn.XLOOKUP(A383,$A$2:$A$2336,Table2[BMI],"NOT FOUND")</f>
        <v>19.54</v>
      </c>
      <c r="F383" cm="1">
        <f t="array" ref="F383">_xlfn.XLOOKUP(A383,$A$2:$A$2336,Table2[HBA1C],"NOT FOUND")</f>
        <v>5.37</v>
      </c>
      <c r="G383" t="str" cm="1">
        <f t="array" ref="G383">_xlfn.XLOOKUP(A383,$A$2:$A$2336,Table2[Heart Issues],"NOT FOUND")</f>
        <v>No</v>
      </c>
      <c r="H383" t="str" cm="1">
        <f t="array" ref="H383">_xlfn.XLOOKUP(A383,$A$2:$A$2336,Table2[Any Transplants],"NOT FOUND")</f>
        <v>No</v>
      </c>
      <c r="I383" t="str" cm="1">
        <f t="array" ref="I383">_xlfn.XLOOKUP(A383,$A$2:$A$2336,Table2[Cancer history],"NOT FOUND")</f>
        <v>No</v>
      </c>
      <c r="J383" t="str">
        <f>_xlfn.XLOOKUP(A383,Table3[customer_no],Table3[month],"NOT FOUND")</f>
        <v>Dec</v>
      </c>
      <c r="K383" s="7">
        <f>_xlfn.XLOOKUP(A383,Table3[customer_no],Table3[year_average],"NOT FOUND")</f>
        <v>1990</v>
      </c>
      <c r="L383" cm="1">
        <f t="array" ref="L383">_xlfn.XLOOKUP(A383,Table3[customer_no],'Hospitalisation Details'!$D$2:$D$2344,"NOT FOUND")</f>
        <v>13</v>
      </c>
      <c r="M383" s="33">
        <f>_xlfn.XLOOKUP(A383,Table3[customer_no],Table3[dd/mm/yy],"NOT FOUND")</f>
        <v>33220</v>
      </c>
      <c r="N383">
        <f>_xlfn.XLOOKUP(A383,Table3[customer_no],Table3[age],"NOT FOUND")</f>
        <v>32</v>
      </c>
      <c r="O383" cm="1">
        <f t="array" ref="O383">_xlfn.XLOOKUP(A383,Table3[customer_no],'Hospitalisation Details'!$E$2:$E$2344,"NOT FOUND")</f>
        <v>3</v>
      </c>
      <c r="P383" t="str">
        <f>_xlfn.XLOOKUP(A383,Table3[customer_no],Table3[hsplt_handled],"NOT FOUND")</f>
        <v>tier - 2</v>
      </c>
      <c r="Q383" t="str">
        <f>_xlfn.XLOOKUP(A383,Table3[customer_no],Table3[city_handled],"NOT FOUND")</f>
        <v>tier - 3</v>
      </c>
      <c r="R383" t="str">
        <f>_xlfn.XLOOKUP(A383,Table3[customer_no],Table3[state_id],"NOT FOUND")</f>
        <v>R1011</v>
      </c>
      <c r="S383" s="34" cm="1">
        <f t="array" ref="S383">_xlfn.XLOOKUP(A383,Table3[customer_no],'Hospitalisation Details'!$F$2:$F$2344,"NOT FOUND")</f>
        <v>27092.38</v>
      </c>
      <c r="T383" t="str">
        <f>_xlfn.XLOOKUP(A383,Table2[Customer ID],Table2[BMI_category],"NOT FOUND")</f>
        <v>Normal Weight</v>
      </c>
      <c r="U383" s="7">
        <f>_xlfn.XLOOKUP(A383,Table2[Customer ID],Table2[no of surgery],"NOT FOUND")</f>
        <v>0</v>
      </c>
      <c r="V383" t="str">
        <f>_xlfn.XLOOKUP(A383,Table2[Customer ID],Table2[smoker_missing],"NOT FOUND")</f>
        <v>yes</v>
      </c>
      <c r="W383" t="str">
        <f t="shared" si="5"/>
        <v>Normal</v>
      </c>
      <c r="X383" s="37">
        <f>SUM(Table5[[#This Row],[Title]:[Diabetes Level]])</f>
        <v>62375.290000000008</v>
      </c>
    </row>
    <row r="384" spans="1:24" x14ac:dyDescent="0.25">
      <c r="A384" t="s">
        <v>1989</v>
      </c>
      <c r="B384" t="str">
        <f>VLOOKUP(A384,'Customer Names'!$A$2:$E$2336,3,FALSE)</f>
        <v>Mr.</v>
      </c>
      <c r="C384" t="str">
        <f>_xlfn.XLOOKUP(A384,$A$2:$A$2336,'Customer Names'!$D$2:$D$2336,"NOT FOUND")</f>
        <v>Sean</v>
      </c>
      <c r="D384" t="str">
        <f>_xlfn.XLOOKUP(A384,$A$2:$A$2336,'Customer Names'!$E$2:$E$2336,"NOT FOUND")</f>
        <v>Apfelbaum</v>
      </c>
      <c r="E384" cm="1">
        <f t="array" ref="E384">_xlfn.XLOOKUP(A384,$A$2:$A$2336,Table2[BMI],"NOT FOUND")</f>
        <v>26.74</v>
      </c>
      <c r="F384" cm="1">
        <f t="array" ref="F384">_xlfn.XLOOKUP(A384,$A$2:$A$2336,Table2[HBA1C],"NOT FOUND")</f>
        <v>4.3099999999999996</v>
      </c>
      <c r="G384" t="str" cm="1">
        <f t="array" ref="G384">_xlfn.XLOOKUP(A384,$A$2:$A$2336,Table2[Heart Issues],"NOT FOUND")</f>
        <v>No</v>
      </c>
      <c r="H384" t="str" cm="1">
        <f t="array" ref="H384">_xlfn.XLOOKUP(A384,$A$2:$A$2336,Table2[Any Transplants],"NOT FOUND")</f>
        <v>No</v>
      </c>
      <c r="I384" t="str" cm="1">
        <f t="array" ref="I384">_xlfn.XLOOKUP(A384,$A$2:$A$2336,Table2[Cancer history],"NOT FOUND")</f>
        <v>No</v>
      </c>
      <c r="J384" t="str">
        <f>_xlfn.XLOOKUP(A384,Table3[customer_no],Table3[month],"NOT FOUND")</f>
        <v>Jul</v>
      </c>
      <c r="K384" s="7">
        <f>_xlfn.XLOOKUP(A384,Table3[customer_no],Table3[year_average],"NOT FOUND")</f>
        <v>1994</v>
      </c>
      <c r="L384" cm="1">
        <f t="array" ref="L384">_xlfn.XLOOKUP(A384,Table3[customer_no],'Hospitalisation Details'!$D$2:$D$2344,"NOT FOUND")</f>
        <v>2</v>
      </c>
      <c r="M384" s="33">
        <f>_xlfn.XLOOKUP(A384,Table3[customer_no],Table3[dd/mm/yy],"NOT FOUND")</f>
        <v>34517</v>
      </c>
      <c r="N384">
        <f>_xlfn.XLOOKUP(A384,Table3[customer_no],Table3[age],"NOT FOUND")</f>
        <v>28</v>
      </c>
      <c r="O384" cm="1">
        <f t="array" ref="O384">_xlfn.XLOOKUP(A384,Table3[customer_no],'Hospitalisation Details'!$E$2:$E$2344,"NOT FOUND")</f>
        <v>0</v>
      </c>
      <c r="P384" t="str">
        <f>_xlfn.XLOOKUP(A384,Table3[customer_no],Table3[hsplt_handled],"NOT FOUND")</f>
        <v>tier - 2</v>
      </c>
      <c r="Q384" t="str">
        <f>_xlfn.XLOOKUP(A384,Table3[customer_no],Table3[city_handled],"NOT FOUND")</f>
        <v>tier - 2</v>
      </c>
      <c r="R384" t="str">
        <f>_xlfn.XLOOKUP(A384,Table3[customer_no],Table3[state_id],"NOT FOUND")</f>
        <v>R1011</v>
      </c>
      <c r="S384" s="34" cm="1">
        <f t="array" ref="S384">_xlfn.XLOOKUP(A384,Table3[customer_no],'Hospitalisation Details'!$F$2:$F$2344,"NOT FOUND")</f>
        <v>27080.639999999999</v>
      </c>
      <c r="T384" t="str">
        <f>_xlfn.XLOOKUP(A384,Table2[Customer ID],Table2[BMI_category],"NOT FOUND")</f>
        <v>Overweight</v>
      </c>
      <c r="U384" s="7">
        <f>_xlfn.XLOOKUP(A384,Table2[Customer ID],Table2[no of surgery],"NOT FOUND")</f>
        <v>0</v>
      </c>
      <c r="V384" t="str">
        <f>_xlfn.XLOOKUP(A384,Table2[Customer ID],Table2[smoker_missing],"NOT FOUND")</f>
        <v>yes</v>
      </c>
      <c r="W384" t="str">
        <f t="shared" si="5"/>
        <v>Normal</v>
      </c>
      <c r="X384" s="37">
        <f>SUM(Table5[[#This Row],[Title]:[Diabetes Level]])</f>
        <v>63652.69</v>
      </c>
    </row>
    <row r="385" spans="1:24" x14ac:dyDescent="0.25">
      <c r="A385" t="s">
        <v>1988</v>
      </c>
      <c r="B385" t="str">
        <f>VLOOKUP(A385,'Customer Names'!$A$2:$E$2336,3,FALSE)</f>
        <v>Ms.</v>
      </c>
      <c r="C385" t="str">
        <f>_xlfn.XLOOKUP(A385,$A$2:$A$2336,'Customer Names'!$D$2:$D$2336,"NOT FOUND")</f>
        <v>Danielle</v>
      </c>
      <c r="D385" t="str">
        <f>_xlfn.XLOOKUP(A385,$A$2:$A$2336,'Customer Names'!$E$2:$E$2336,"NOT FOUND")</f>
        <v>Graham</v>
      </c>
      <c r="E385" cm="1">
        <f t="array" ref="E385">_xlfn.XLOOKUP(A385,$A$2:$A$2336,Table2[BMI],"NOT FOUND")</f>
        <v>22.99</v>
      </c>
      <c r="F385" cm="1">
        <f t="array" ref="F385">_xlfn.XLOOKUP(A385,$A$2:$A$2336,Table2[HBA1C],"NOT FOUND")</f>
        <v>10.46</v>
      </c>
      <c r="G385" t="str" cm="1">
        <f t="array" ref="G385">_xlfn.XLOOKUP(A385,$A$2:$A$2336,Table2[Heart Issues],"NOT FOUND")</f>
        <v>No</v>
      </c>
      <c r="H385" t="str" cm="1">
        <f t="array" ref="H385">_xlfn.XLOOKUP(A385,$A$2:$A$2336,Table2[Any Transplants],"NOT FOUND")</f>
        <v>No</v>
      </c>
      <c r="I385" t="str" cm="1">
        <f t="array" ref="I385">_xlfn.XLOOKUP(A385,$A$2:$A$2336,Table2[Cancer history],"NOT FOUND")</f>
        <v>No</v>
      </c>
      <c r="J385" t="str">
        <f>_xlfn.XLOOKUP(A385,Table3[customer_no],Table3[month],"NOT FOUND")</f>
        <v>Jun</v>
      </c>
      <c r="K385" s="7">
        <f>_xlfn.XLOOKUP(A385,Table3[customer_no],Table3[year_average],"NOT FOUND")</f>
        <v>1958</v>
      </c>
      <c r="L385" cm="1">
        <f t="array" ref="L385">_xlfn.XLOOKUP(A385,Table3[customer_no],'Hospitalisation Details'!$D$2:$D$2344,"NOT FOUND")</f>
        <v>30</v>
      </c>
      <c r="M385" s="33">
        <f>_xlfn.XLOOKUP(A385,Table3[customer_no],Table3[dd/mm/yy],"NOT FOUND")</f>
        <v>21366</v>
      </c>
      <c r="N385">
        <f>_xlfn.XLOOKUP(A385,Table3[customer_no],Table3[age],"NOT FOUND")</f>
        <v>64</v>
      </c>
      <c r="O385" cm="1">
        <f t="array" ref="O385">_xlfn.XLOOKUP(A385,Table3[customer_no],'Hospitalisation Details'!$E$2:$E$2344,"NOT FOUND")</f>
        <v>0</v>
      </c>
      <c r="P385" t="str">
        <f>_xlfn.XLOOKUP(A385,Table3[customer_no],Table3[hsplt_handled],"NOT FOUND")</f>
        <v>tier - 2</v>
      </c>
      <c r="Q385" t="str">
        <f>_xlfn.XLOOKUP(A385,Table3[customer_no],Table3[city_handled],"NOT FOUND")</f>
        <v>tier - 2</v>
      </c>
      <c r="R385" t="str">
        <f>_xlfn.XLOOKUP(A385,Table3[customer_no],Table3[state_id],"NOT FOUND")</f>
        <v>R1013</v>
      </c>
      <c r="S385" s="34" cm="1">
        <f t="array" ref="S385">_xlfn.XLOOKUP(A385,Table3[customer_no],'Hospitalisation Details'!$F$2:$F$2344,"NOT FOUND")</f>
        <v>27037.91</v>
      </c>
      <c r="T385" t="str">
        <f>_xlfn.XLOOKUP(A385,Table2[Customer ID],Table2[BMI_category],"NOT FOUND")</f>
        <v>Normal Weight</v>
      </c>
      <c r="U385" s="7">
        <f>_xlfn.XLOOKUP(A385,Table2[Customer ID],Table2[no of surgery],"NOT FOUND")</f>
        <v>3</v>
      </c>
      <c r="V385" t="str">
        <f>_xlfn.XLOOKUP(A385,Table2[Customer ID],Table2[smoker_missing],"NOT FOUND")</f>
        <v>yes</v>
      </c>
      <c r="W385" t="str">
        <f t="shared" si="5"/>
        <v>Diabetes</v>
      </c>
      <c r="X385" s="37">
        <f>SUM(Table5[[#This Row],[Title]:[Diabetes Level]])</f>
        <v>50492.36</v>
      </c>
    </row>
    <row r="386" spans="1:24" x14ac:dyDescent="0.25">
      <c r="A386" t="s">
        <v>1987</v>
      </c>
      <c r="B386" t="str">
        <f>VLOOKUP(A386,'Customer Names'!$A$2:$E$2336,3,FALSE)</f>
        <v>Mr.</v>
      </c>
      <c r="C386" t="str">
        <f>_xlfn.XLOOKUP(A386,$A$2:$A$2336,'Customer Names'!$D$2:$D$2336,"NOT FOUND")</f>
        <v>Andrew D.</v>
      </c>
      <c r="D386" t="str">
        <f>_xlfn.XLOOKUP(A386,$A$2:$A$2336,'Customer Names'!$E$2:$E$2336,"NOT FOUND")</f>
        <v>Whitacre</v>
      </c>
      <c r="E386" cm="1">
        <f t="array" ref="E386">_xlfn.XLOOKUP(A386,$A$2:$A$2336,Table2[BMI],"NOT FOUND")</f>
        <v>31.46</v>
      </c>
      <c r="F386" cm="1">
        <f t="array" ref="F386">_xlfn.XLOOKUP(A386,$A$2:$A$2336,Table2[HBA1C],"NOT FOUND")</f>
        <v>7.39</v>
      </c>
      <c r="G386" t="str" cm="1">
        <f t="array" ref="G386">_xlfn.XLOOKUP(A386,$A$2:$A$2336,Table2[Heart Issues],"NOT FOUND")</f>
        <v>No</v>
      </c>
      <c r="H386" t="str" cm="1">
        <f t="array" ref="H386">_xlfn.XLOOKUP(A386,$A$2:$A$2336,Table2[Any Transplants],"NOT FOUND")</f>
        <v>No</v>
      </c>
      <c r="I386" t="str" cm="1">
        <f t="array" ref="I386">_xlfn.XLOOKUP(A386,$A$2:$A$2336,Table2[Cancer history],"NOT FOUND")</f>
        <v>No</v>
      </c>
      <c r="J386" t="str">
        <f>_xlfn.XLOOKUP(A386,Table3[customer_no],Table3[month],"NOT FOUND")</f>
        <v>Jul</v>
      </c>
      <c r="K386" s="7">
        <f>_xlfn.XLOOKUP(A386,Table3[customer_no],Table3[year_average],"NOT FOUND")</f>
        <v>1960</v>
      </c>
      <c r="L386" cm="1">
        <f t="array" ref="L386">_xlfn.XLOOKUP(A386,Table3[customer_no],'Hospitalisation Details'!$D$2:$D$2344,"NOT FOUND")</f>
        <v>9</v>
      </c>
      <c r="M386" s="33">
        <f>_xlfn.XLOOKUP(A386,Table3[customer_no],Table3[dd/mm/yy],"NOT FOUND")</f>
        <v>22106</v>
      </c>
      <c r="N386">
        <f>_xlfn.XLOOKUP(A386,Table3[customer_no],Table3[age],"NOT FOUND")</f>
        <v>62</v>
      </c>
      <c r="O386" cm="1">
        <f t="array" ref="O386">_xlfn.XLOOKUP(A386,Table3[customer_no],'Hospitalisation Details'!$E$2:$E$2344,"NOT FOUND")</f>
        <v>1</v>
      </c>
      <c r="P386" t="str">
        <f>_xlfn.XLOOKUP(A386,Table3[customer_no],Table3[hsplt_handled],"NOT FOUND")</f>
        <v>tier - 2</v>
      </c>
      <c r="Q386" t="str">
        <f>_xlfn.XLOOKUP(A386,Table3[customer_no],Table3[city_handled],"NOT FOUND")</f>
        <v>tier - 2</v>
      </c>
      <c r="R386" t="str">
        <f>_xlfn.XLOOKUP(A386,Table3[customer_no],Table3[state_id],"NOT FOUND")</f>
        <v>R1013</v>
      </c>
      <c r="S386" s="34" cm="1">
        <f t="array" ref="S386">_xlfn.XLOOKUP(A386,Table3[customer_no],'Hospitalisation Details'!$F$2:$F$2344,"NOT FOUND")</f>
        <v>27000.98</v>
      </c>
      <c r="T386" t="str">
        <f>_xlfn.XLOOKUP(A386,Table2[Customer ID],Table2[BMI_category],"NOT FOUND")</f>
        <v>Obesity</v>
      </c>
      <c r="U386" s="7">
        <f>_xlfn.XLOOKUP(A386,Table2[Customer ID],Table2[no of surgery],"NOT FOUND")</f>
        <v>0</v>
      </c>
      <c r="V386" t="str">
        <f>_xlfn.XLOOKUP(A386,Table2[Customer ID],Table2[smoker_missing],"NOT FOUND")</f>
        <v>No</v>
      </c>
      <c r="W386" t="str">
        <f t="shared" si="5"/>
        <v>Diabetes</v>
      </c>
      <c r="X386" s="37">
        <f>SUM(Table5[[#This Row],[Title]:[Diabetes Level]])</f>
        <v>51177.83</v>
      </c>
    </row>
    <row r="387" spans="1:24" x14ac:dyDescent="0.25">
      <c r="A387" t="s">
        <v>1986</v>
      </c>
      <c r="B387" t="str">
        <f>VLOOKUP(A387,'Customer Names'!$A$2:$E$2336,3,FALSE)</f>
        <v>Mr.</v>
      </c>
      <c r="C387" t="str">
        <f>_xlfn.XLOOKUP(A387,$A$2:$A$2336,'Customer Names'!$D$2:$D$2336,"NOT FOUND")</f>
        <v>Joel D</v>
      </c>
      <c r="D387" t="str">
        <f>_xlfn.XLOOKUP(A387,$A$2:$A$2336,'Customer Names'!$E$2:$E$2336,"NOT FOUND")</f>
        <v>Wegener</v>
      </c>
      <c r="E387" cm="1">
        <f t="array" ref="E387">_xlfn.XLOOKUP(A387,$A$2:$A$2336,Table2[BMI],"NOT FOUND")</f>
        <v>30.86</v>
      </c>
      <c r="F387" cm="1">
        <f t="array" ref="F387">_xlfn.XLOOKUP(A387,$A$2:$A$2336,Table2[HBA1C],"NOT FOUND")</f>
        <v>6.18</v>
      </c>
      <c r="G387" t="str" cm="1">
        <f t="array" ref="G387">_xlfn.XLOOKUP(A387,$A$2:$A$2336,Table2[Heart Issues],"NOT FOUND")</f>
        <v>No</v>
      </c>
      <c r="H387" t="str" cm="1">
        <f t="array" ref="H387">_xlfn.XLOOKUP(A387,$A$2:$A$2336,Table2[Any Transplants],"NOT FOUND")</f>
        <v>yes</v>
      </c>
      <c r="I387" t="str" cm="1">
        <f t="array" ref="I387">_xlfn.XLOOKUP(A387,$A$2:$A$2336,Table2[Cancer history],"NOT FOUND")</f>
        <v>No</v>
      </c>
      <c r="J387" t="str">
        <f>_xlfn.XLOOKUP(A387,Table3[customer_no],Table3[month],"NOT FOUND")</f>
        <v>Nov</v>
      </c>
      <c r="K387" s="7">
        <f>_xlfn.XLOOKUP(A387,Table3[customer_no],Table3[year_average],"NOT FOUND")</f>
        <v>2000</v>
      </c>
      <c r="L387" cm="1">
        <f t="array" ref="L387">_xlfn.XLOOKUP(A387,Table3[customer_no],'Hospitalisation Details'!$D$2:$D$2344,"NOT FOUND")</f>
        <v>9</v>
      </c>
      <c r="M387" s="33">
        <f>_xlfn.XLOOKUP(A387,Table3[customer_no],Table3[dd/mm/yy],"NOT FOUND")</f>
        <v>36839</v>
      </c>
      <c r="N387">
        <f>_xlfn.XLOOKUP(A387,Table3[customer_no],Table3[age],"NOT FOUND")</f>
        <v>22</v>
      </c>
      <c r="O387" cm="1">
        <f t="array" ref="O387">_xlfn.XLOOKUP(A387,Table3[customer_no],'Hospitalisation Details'!$E$2:$E$2344,"NOT FOUND")</f>
        <v>0</v>
      </c>
      <c r="P387" t="str">
        <f>_xlfn.XLOOKUP(A387,Table3[customer_no],Table3[hsplt_handled],"NOT FOUND")</f>
        <v>tier - 2</v>
      </c>
      <c r="Q387" t="str">
        <f>_xlfn.XLOOKUP(A387,Table3[customer_no],Table3[city_handled],"NOT FOUND")</f>
        <v>tier - 3</v>
      </c>
      <c r="R387" t="str">
        <f>_xlfn.XLOOKUP(A387,Table3[customer_no],Table3[state_id],"NOT FOUND")</f>
        <v>R1011</v>
      </c>
      <c r="S387" s="34" cm="1">
        <f t="array" ref="S387">_xlfn.XLOOKUP(A387,Table3[customer_no],'Hospitalisation Details'!$F$2:$F$2344,"NOT FOUND")</f>
        <v>26936.98</v>
      </c>
      <c r="T387" t="str">
        <f>_xlfn.XLOOKUP(A387,Table2[Customer ID],Table2[BMI_category],"NOT FOUND")</f>
        <v>Obesity</v>
      </c>
      <c r="U387" s="7">
        <f>_xlfn.XLOOKUP(A387,Table2[Customer ID],Table2[no of surgery],"NOT FOUND")</f>
        <v>2</v>
      </c>
      <c r="V387" t="str">
        <f>_xlfn.XLOOKUP(A387,Table2[Customer ID],Table2[smoker_missing],"NOT FOUND")</f>
        <v>yes</v>
      </c>
      <c r="W387" t="str">
        <f t="shared" ref="W387:W450" si="6">IF(F387&lt;5.7, "Normal", IF(AND(F387&gt;=5.7, F387&lt;=6.4), "Prediabetes", "Diabetes"))</f>
        <v>Prediabetes</v>
      </c>
      <c r="X387" s="37">
        <f>SUM(Table5[[#This Row],[Title]:[Diabetes Level]])</f>
        <v>65846.02</v>
      </c>
    </row>
    <row r="388" spans="1:24" x14ac:dyDescent="0.25">
      <c r="A388" t="s">
        <v>1985</v>
      </c>
      <c r="B388" t="str">
        <f>VLOOKUP(A388,'Customer Names'!$A$2:$E$2336,3,FALSE)</f>
        <v>Ms.</v>
      </c>
      <c r="C388" t="str">
        <f>_xlfn.XLOOKUP(A388,$A$2:$A$2336,'Customer Names'!$D$2:$D$2336,"NOT FOUND")</f>
        <v>Michelle</v>
      </c>
      <c r="D388" t="str">
        <f>_xlfn.XLOOKUP(A388,$A$2:$A$2336,'Customer Names'!$E$2:$E$2336,"NOT FOUND")</f>
        <v>Collie</v>
      </c>
      <c r="E388" cm="1">
        <f t="array" ref="E388">_xlfn.XLOOKUP(A388,$A$2:$A$2336,Table2[BMI],"NOT FOUND")</f>
        <v>31.96</v>
      </c>
      <c r="F388" cm="1">
        <f t="array" ref="F388">_xlfn.XLOOKUP(A388,$A$2:$A$2336,Table2[HBA1C],"NOT FOUND")</f>
        <v>8.86</v>
      </c>
      <c r="G388" t="str" cm="1">
        <f t="array" ref="G388">_xlfn.XLOOKUP(A388,$A$2:$A$2336,Table2[Heart Issues],"NOT FOUND")</f>
        <v>No</v>
      </c>
      <c r="H388" t="str" cm="1">
        <f t="array" ref="H388">_xlfn.XLOOKUP(A388,$A$2:$A$2336,Table2[Any Transplants],"NOT FOUND")</f>
        <v>No</v>
      </c>
      <c r="I388" t="str" cm="1">
        <f t="array" ref="I388">_xlfn.XLOOKUP(A388,$A$2:$A$2336,Table2[Cancer history],"NOT FOUND")</f>
        <v>No</v>
      </c>
      <c r="J388" t="str">
        <f>_xlfn.XLOOKUP(A388,Table3[customer_no],Table3[month],"NOT FOUND")</f>
        <v>Jun</v>
      </c>
      <c r="K388" s="7">
        <f>_xlfn.XLOOKUP(A388,Table3[customer_no],Table3[year_average],"NOT FOUND")</f>
        <v>2002</v>
      </c>
      <c r="L388" cm="1">
        <f t="array" ref="L388">_xlfn.XLOOKUP(A388,Table3[customer_no],'Hospitalisation Details'!$D$2:$D$2344,"NOT FOUND")</f>
        <v>17</v>
      </c>
      <c r="M388" s="33">
        <f>_xlfn.XLOOKUP(A388,Table3[customer_no],Table3[dd/mm/yy],"NOT FOUND")</f>
        <v>37424</v>
      </c>
      <c r="N388">
        <f>_xlfn.XLOOKUP(A388,Table3[customer_no],Table3[age],"NOT FOUND")</f>
        <v>20</v>
      </c>
      <c r="O388" cm="1">
        <f t="array" ref="O388">_xlfn.XLOOKUP(A388,Table3[customer_no],'Hospitalisation Details'!$E$2:$E$2344,"NOT FOUND")</f>
        <v>0</v>
      </c>
      <c r="P388" t="str">
        <f>_xlfn.XLOOKUP(A388,Table3[customer_no],Table3[hsplt_handled],"NOT FOUND")</f>
        <v>tier - 2</v>
      </c>
      <c r="Q388" t="str">
        <f>_xlfn.XLOOKUP(A388,Table3[customer_no],Table3[city_handled],"NOT FOUND")</f>
        <v>tier - 2</v>
      </c>
      <c r="R388" t="str">
        <f>_xlfn.XLOOKUP(A388,Table3[customer_no],Table3[state_id],"NOT FOUND")</f>
        <v>R1011</v>
      </c>
      <c r="S388" s="34" cm="1">
        <f t="array" ref="S388">_xlfn.XLOOKUP(A388,Table3[customer_no],'Hospitalisation Details'!$F$2:$F$2344,"NOT FOUND")</f>
        <v>26927.69</v>
      </c>
      <c r="T388" t="str">
        <f>_xlfn.XLOOKUP(A388,Table2[Customer ID],Table2[BMI_category],"NOT FOUND")</f>
        <v>Obesity</v>
      </c>
      <c r="U388" s="7">
        <f>_xlfn.XLOOKUP(A388,Table2[Customer ID],Table2[no of surgery],"NOT FOUND")</f>
        <v>0</v>
      </c>
      <c r="V388" t="str">
        <f>_xlfn.XLOOKUP(A388,Table2[Customer ID],Table2[smoker_missing],"NOT FOUND")</f>
        <v>yes</v>
      </c>
      <c r="W388" t="str">
        <f t="shared" si="6"/>
        <v>Diabetes</v>
      </c>
      <c r="X388" s="37">
        <f>SUM(Table5[[#This Row],[Title]:[Diabetes Level]])</f>
        <v>66431.509999999995</v>
      </c>
    </row>
    <row r="389" spans="1:24" x14ac:dyDescent="0.25">
      <c r="A389" t="s">
        <v>1984</v>
      </c>
      <c r="B389" t="str">
        <f>VLOOKUP(A389,'Customer Names'!$A$2:$E$2336,3,FALSE)</f>
        <v>Mr.</v>
      </c>
      <c r="C389" t="str">
        <f>_xlfn.XLOOKUP(A389,$A$2:$A$2336,'Customer Names'!$D$2:$D$2336,"NOT FOUND")</f>
        <v>Michael J.</v>
      </c>
      <c r="D389" t="str">
        <f>_xlfn.XLOOKUP(A389,$A$2:$A$2336,'Customer Names'!$E$2:$E$2336,"NOT FOUND")</f>
        <v>Murphy</v>
      </c>
      <c r="E389" cm="1">
        <f t="array" ref="E389">_xlfn.XLOOKUP(A389,$A$2:$A$2336,Table2[BMI],"NOT FOUND")</f>
        <v>23.76</v>
      </c>
      <c r="F389" cm="1">
        <f t="array" ref="F389">_xlfn.XLOOKUP(A389,$A$2:$A$2336,Table2[HBA1C],"NOT FOUND")</f>
        <v>10.96</v>
      </c>
      <c r="G389" t="str" cm="1">
        <f t="array" ref="G389">_xlfn.XLOOKUP(A389,$A$2:$A$2336,Table2[Heart Issues],"NOT FOUND")</f>
        <v>No</v>
      </c>
      <c r="H389" t="str" cm="1">
        <f t="array" ref="H389">_xlfn.XLOOKUP(A389,$A$2:$A$2336,Table2[Any Transplants],"NOT FOUND")</f>
        <v>No</v>
      </c>
      <c r="I389" t="str" cm="1">
        <f t="array" ref="I389">_xlfn.XLOOKUP(A389,$A$2:$A$2336,Table2[Cancer history],"NOT FOUND")</f>
        <v>No</v>
      </c>
      <c r="J389" t="str">
        <f>_xlfn.XLOOKUP(A389,Table3[customer_no],Table3[month],"NOT FOUND")</f>
        <v>Dec</v>
      </c>
      <c r="K389" s="7">
        <f>_xlfn.XLOOKUP(A389,Table3[customer_no],Table3[year_average],"NOT FOUND")</f>
        <v>1958</v>
      </c>
      <c r="L389" cm="1">
        <f t="array" ref="L389">_xlfn.XLOOKUP(A389,Table3[customer_no],'Hospitalisation Details'!$D$2:$D$2344,"NOT FOUND")</f>
        <v>25</v>
      </c>
      <c r="M389" s="33">
        <f>_xlfn.XLOOKUP(A389,Table3[customer_no],Table3[dd/mm/yy],"NOT FOUND")</f>
        <v>21544</v>
      </c>
      <c r="N389">
        <f>_xlfn.XLOOKUP(A389,Table3[customer_no],Table3[age],"NOT FOUND")</f>
        <v>64</v>
      </c>
      <c r="O389" cm="1">
        <f t="array" ref="O389">_xlfn.XLOOKUP(A389,Table3[customer_no],'Hospitalisation Details'!$E$2:$E$2344,"NOT FOUND")</f>
        <v>0</v>
      </c>
      <c r="P389" t="str">
        <f>_xlfn.XLOOKUP(A389,Table3[customer_no],Table3[hsplt_handled],"NOT FOUND")</f>
        <v>tier - 2</v>
      </c>
      <c r="Q389" t="str">
        <f>_xlfn.XLOOKUP(A389,Table3[customer_no],Table3[city_handled],"NOT FOUND")</f>
        <v>tier - 1</v>
      </c>
      <c r="R389" t="str">
        <f>_xlfn.XLOOKUP(A389,Table3[customer_no],Table3[state_id],"NOT FOUND")</f>
        <v>R1013</v>
      </c>
      <c r="S389" s="34" cm="1">
        <f t="array" ref="S389">_xlfn.XLOOKUP(A389,Table3[customer_no],'Hospitalisation Details'!$F$2:$F$2344,"NOT FOUND")</f>
        <v>26926.51</v>
      </c>
      <c r="T389" t="str">
        <f>_xlfn.XLOOKUP(A389,Table2[Customer ID],Table2[BMI_category],"NOT FOUND")</f>
        <v>Normal Weight</v>
      </c>
      <c r="U389" s="7">
        <f>_xlfn.XLOOKUP(A389,Table2[Customer ID],Table2[no of surgery],"NOT FOUND")</f>
        <v>3</v>
      </c>
      <c r="V389" t="str">
        <f>_xlfn.XLOOKUP(A389,Table2[Customer ID],Table2[smoker_missing],"NOT FOUND")</f>
        <v>yes</v>
      </c>
      <c r="W389" t="str">
        <f t="shared" si="6"/>
        <v>Diabetes</v>
      </c>
      <c r="X389" s="37">
        <f>SUM(Table5[[#This Row],[Title]:[Diabetes Level]])</f>
        <v>50555.229999999996</v>
      </c>
    </row>
    <row r="390" spans="1:24" x14ac:dyDescent="0.25">
      <c r="A390" t="s">
        <v>1983</v>
      </c>
      <c r="B390" t="str">
        <f>VLOOKUP(A390,'Customer Names'!$A$2:$E$2336,3,FALSE)</f>
        <v>Ms.</v>
      </c>
      <c r="C390" t="str">
        <f>_xlfn.XLOOKUP(A390,$A$2:$A$2336,'Customer Names'!$D$2:$D$2336,"NOT FOUND")</f>
        <v>Nikki</v>
      </c>
      <c r="D390" t="str">
        <f>_xlfn.XLOOKUP(A390,$A$2:$A$2336,'Customer Names'!$E$2:$E$2336,"NOT FOUND")</f>
        <v>Butters</v>
      </c>
      <c r="E390" cm="1">
        <f t="array" ref="E390">_xlfn.XLOOKUP(A390,$A$2:$A$2336,Table2[BMI],"NOT FOUND")</f>
        <v>19.38</v>
      </c>
      <c r="F390" cm="1">
        <f t="array" ref="F390">_xlfn.XLOOKUP(A390,$A$2:$A$2336,Table2[HBA1C],"NOT FOUND")</f>
        <v>6.28</v>
      </c>
      <c r="G390" t="str" cm="1">
        <f t="array" ref="G390">_xlfn.XLOOKUP(A390,$A$2:$A$2336,Table2[Heart Issues],"NOT FOUND")</f>
        <v>No</v>
      </c>
      <c r="H390" t="str" cm="1">
        <f t="array" ref="H390">_xlfn.XLOOKUP(A390,$A$2:$A$2336,Table2[Any Transplants],"NOT FOUND")</f>
        <v>No</v>
      </c>
      <c r="I390" t="str" cm="1">
        <f t="array" ref="I390">_xlfn.XLOOKUP(A390,$A$2:$A$2336,Table2[Cancer history],"NOT FOUND")</f>
        <v>No</v>
      </c>
      <c r="J390" t="str">
        <f>_xlfn.XLOOKUP(A390,Table3[customer_no],Table3[month],"NOT FOUND")</f>
        <v>Aug</v>
      </c>
      <c r="K390" s="7">
        <f>_xlfn.XLOOKUP(A390,Table3[customer_no],Table3[year_average],"NOT FOUND")</f>
        <v>1991</v>
      </c>
      <c r="L390" cm="1">
        <f t="array" ref="L390">_xlfn.XLOOKUP(A390,Table3[customer_no],'Hospitalisation Details'!$D$2:$D$2344,"NOT FOUND")</f>
        <v>22</v>
      </c>
      <c r="M390" s="33">
        <f>_xlfn.XLOOKUP(A390,Table3[customer_no],Table3[dd/mm/yy],"NOT FOUND")</f>
        <v>33472</v>
      </c>
      <c r="N390">
        <f>_xlfn.XLOOKUP(A390,Table3[customer_no],Table3[age],"NOT FOUND")</f>
        <v>31</v>
      </c>
      <c r="O390" cm="1">
        <f t="array" ref="O390">_xlfn.XLOOKUP(A390,Table3[customer_no],'Hospitalisation Details'!$E$2:$E$2344,"NOT FOUND")</f>
        <v>3</v>
      </c>
      <c r="P390" t="str">
        <f>_xlfn.XLOOKUP(A390,Table3[customer_no],Table3[hsplt_handled],"NOT FOUND")</f>
        <v>tier - 2</v>
      </c>
      <c r="Q390" t="str">
        <f>_xlfn.XLOOKUP(A390,Table3[customer_no],Table3[city_handled],"NOT FOUND")</f>
        <v>tier - 2</v>
      </c>
      <c r="R390" t="str">
        <f>_xlfn.XLOOKUP(A390,Table3[customer_no],Table3[state_id],"NOT FOUND")</f>
        <v>R1011</v>
      </c>
      <c r="S390" s="34" cm="1">
        <f t="array" ref="S390">_xlfn.XLOOKUP(A390,Table3[customer_no],'Hospitalisation Details'!$F$2:$F$2344,"NOT FOUND")</f>
        <v>26912.560000000001</v>
      </c>
      <c r="T390" t="str">
        <f>_xlfn.XLOOKUP(A390,Table2[Customer ID],Table2[BMI_category],"NOT FOUND")</f>
        <v>Normal Weight</v>
      </c>
      <c r="U390" s="7">
        <f>_xlfn.XLOOKUP(A390,Table2[Customer ID],Table2[no of surgery],"NOT FOUND")</f>
        <v>0</v>
      </c>
      <c r="V390" t="str">
        <f>_xlfn.XLOOKUP(A390,Table2[Customer ID],Table2[smoker_missing],"NOT FOUND")</f>
        <v>yes</v>
      </c>
      <c r="W390" t="str">
        <f t="shared" si="6"/>
        <v>Prediabetes</v>
      </c>
      <c r="X390" s="37">
        <f>SUM(Table5[[#This Row],[Title]:[Diabetes Level]])</f>
        <v>62457.22</v>
      </c>
    </row>
    <row r="391" spans="1:24" x14ac:dyDescent="0.25">
      <c r="A391" t="s">
        <v>1982</v>
      </c>
      <c r="B391" t="str">
        <f>VLOOKUP(A391,'Customer Names'!$A$2:$E$2336,3,FALSE)</f>
        <v>Ms.</v>
      </c>
      <c r="C391" t="str">
        <f>_xlfn.XLOOKUP(A391,$A$2:$A$2336,'Customer Names'!$D$2:$D$2336,"NOT FOUND")</f>
        <v>Summer B.</v>
      </c>
      <c r="D391" t="str">
        <f>_xlfn.XLOOKUP(A391,$A$2:$A$2336,'Customer Names'!$E$2:$E$2336,"NOT FOUND")</f>
        <v>Cook</v>
      </c>
      <c r="E391" cm="1">
        <f t="array" ref="E391">_xlfn.XLOOKUP(A391,$A$2:$A$2336,Table2[BMI],"NOT FOUND")</f>
        <v>16.21</v>
      </c>
      <c r="F391" cm="1">
        <f t="array" ref="F391">_xlfn.XLOOKUP(A391,$A$2:$A$2336,Table2[HBA1C],"NOT FOUND")</f>
        <v>6.29</v>
      </c>
      <c r="G391" t="str" cm="1">
        <f t="array" ref="G391">_xlfn.XLOOKUP(A391,$A$2:$A$2336,Table2[Heart Issues],"NOT FOUND")</f>
        <v>yes</v>
      </c>
      <c r="H391" t="str" cm="1">
        <f t="array" ref="H391">_xlfn.XLOOKUP(A391,$A$2:$A$2336,Table2[Any Transplants],"NOT FOUND")</f>
        <v>No</v>
      </c>
      <c r="I391" t="str" cm="1">
        <f t="array" ref="I391">_xlfn.XLOOKUP(A391,$A$2:$A$2336,Table2[Cancer history],"NOT FOUND")</f>
        <v>No</v>
      </c>
      <c r="J391" t="str">
        <f>_xlfn.XLOOKUP(A391,Table3[customer_no],Table3[month],"NOT FOUND")</f>
        <v>Jul</v>
      </c>
      <c r="K391" s="7">
        <f>_xlfn.XLOOKUP(A391,Table3[customer_no],Table3[year_average],"NOT FOUND")</f>
        <v>1988</v>
      </c>
      <c r="L391" cm="1">
        <f t="array" ref="L391">_xlfn.XLOOKUP(A391,Table3[customer_no],'Hospitalisation Details'!$D$2:$D$2344,"NOT FOUND")</f>
        <v>22</v>
      </c>
      <c r="M391" s="33">
        <f>_xlfn.XLOOKUP(A391,Table3[customer_no],Table3[dd/mm/yy],"NOT FOUND")</f>
        <v>32346</v>
      </c>
      <c r="N391">
        <f>_xlfn.XLOOKUP(A391,Table3[customer_no],Table3[age],"NOT FOUND")</f>
        <v>34</v>
      </c>
      <c r="O391" cm="1">
        <f t="array" ref="O391">_xlfn.XLOOKUP(A391,Table3[customer_no],'Hospitalisation Details'!$E$2:$E$2344,"NOT FOUND")</f>
        <v>3</v>
      </c>
      <c r="P391" t="str">
        <f>_xlfn.XLOOKUP(A391,Table3[customer_no],Table3[hsplt_handled],"NOT FOUND")</f>
        <v>tier - 2</v>
      </c>
      <c r="Q391" t="str">
        <f>_xlfn.XLOOKUP(A391,Table3[customer_no],Table3[city_handled],"NOT FOUND")</f>
        <v>tier - 1</v>
      </c>
      <c r="R391" t="str">
        <f>_xlfn.XLOOKUP(A391,Table3[customer_no],Table3[state_id],"NOT FOUND")</f>
        <v>R1011</v>
      </c>
      <c r="S391" s="34" cm="1">
        <f t="array" ref="S391">_xlfn.XLOOKUP(A391,Table3[customer_no],'Hospitalisation Details'!$F$2:$F$2344,"NOT FOUND")</f>
        <v>26607.89</v>
      </c>
      <c r="T391" t="str">
        <f>_xlfn.XLOOKUP(A391,Table2[Customer ID],Table2[BMI_category],"NOT FOUND")</f>
        <v>Underweight</v>
      </c>
      <c r="U391" s="7">
        <f>_xlfn.XLOOKUP(A391,Table2[Customer ID],Table2[no of surgery],"NOT FOUND")</f>
        <v>1</v>
      </c>
      <c r="V391" t="str">
        <f>_xlfn.XLOOKUP(A391,Table2[Customer ID],Table2[smoker_missing],"NOT FOUND")</f>
        <v>yes</v>
      </c>
      <c r="W391" t="str">
        <f t="shared" si="6"/>
        <v>Prediabetes</v>
      </c>
      <c r="X391" s="37">
        <f>SUM(Table5[[#This Row],[Title]:[Diabetes Level]])</f>
        <v>61024.39</v>
      </c>
    </row>
    <row r="392" spans="1:24" x14ac:dyDescent="0.25">
      <c r="A392" t="s">
        <v>1981</v>
      </c>
      <c r="B392" t="str">
        <f>VLOOKUP(A392,'Customer Names'!$A$2:$E$2336,3,FALSE)</f>
        <v>Mr.</v>
      </c>
      <c r="C392" t="str">
        <f>_xlfn.XLOOKUP(A392,$A$2:$A$2336,'Customer Names'!$D$2:$D$2336,"NOT FOUND")</f>
        <v>Edward</v>
      </c>
      <c r="D392" t="str">
        <f>_xlfn.XLOOKUP(A392,$A$2:$A$2336,'Customer Names'!$E$2:$E$2336,"NOT FOUND")</f>
        <v>Breen</v>
      </c>
      <c r="E392" cm="1">
        <f t="array" ref="E392">_xlfn.XLOOKUP(A392,$A$2:$A$2336,Table2[BMI],"NOT FOUND")</f>
        <v>32.54</v>
      </c>
      <c r="F392" cm="1">
        <f t="array" ref="F392">_xlfn.XLOOKUP(A392,$A$2:$A$2336,Table2[HBA1C],"NOT FOUND")</f>
        <v>4.0199999999999996</v>
      </c>
      <c r="G392" t="str" cm="1">
        <f t="array" ref="G392">_xlfn.XLOOKUP(A392,$A$2:$A$2336,Table2[Heart Issues],"NOT FOUND")</f>
        <v>No</v>
      </c>
      <c r="H392" t="str" cm="1">
        <f t="array" ref="H392">_xlfn.XLOOKUP(A392,$A$2:$A$2336,Table2[Any Transplants],"NOT FOUND")</f>
        <v>yes</v>
      </c>
      <c r="I392" t="str" cm="1">
        <f t="array" ref="I392">_xlfn.XLOOKUP(A392,$A$2:$A$2336,Table2[Cancer history],"NOT FOUND")</f>
        <v>No</v>
      </c>
      <c r="J392" t="str">
        <f>_xlfn.XLOOKUP(A392,Table3[customer_no],Table3[month],"NOT FOUND")</f>
        <v>Sep</v>
      </c>
      <c r="K392" s="7">
        <f>_xlfn.XLOOKUP(A392,Table3[customer_no],Table3[year_average],"NOT FOUND")</f>
        <v>2004</v>
      </c>
      <c r="L392" cm="1">
        <f t="array" ref="L392">_xlfn.XLOOKUP(A392,Table3[customer_no],'Hospitalisation Details'!$D$2:$D$2344,"NOT FOUND")</f>
        <v>5</v>
      </c>
      <c r="M392" s="33">
        <f>_xlfn.XLOOKUP(A392,Table3[customer_no],Table3[dd/mm/yy],"NOT FOUND")</f>
        <v>38235</v>
      </c>
      <c r="N392">
        <f>_xlfn.XLOOKUP(A392,Table3[customer_no],Table3[age],"NOT FOUND")</f>
        <v>18</v>
      </c>
      <c r="O392" cm="1">
        <f t="array" ref="O392">_xlfn.XLOOKUP(A392,Table3[customer_no],'Hospitalisation Details'!$E$2:$E$2344,"NOT FOUND")</f>
        <v>0</v>
      </c>
      <c r="P392" t="str">
        <f>_xlfn.XLOOKUP(A392,Table3[customer_no],Table3[hsplt_handled],"NOT FOUND")</f>
        <v>tier - 2</v>
      </c>
      <c r="Q392" t="str">
        <f>_xlfn.XLOOKUP(A392,Table3[customer_no],Table3[city_handled],"NOT FOUND")</f>
        <v>tier - 2</v>
      </c>
      <c r="R392" t="str">
        <f>_xlfn.XLOOKUP(A392,Table3[customer_no],Table3[state_id],"NOT FOUND")</f>
        <v>R1011</v>
      </c>
      <c r="S392" s="34" cm="1">
        <f t="array" ref="S392">_xlfn.XLOOKUP(A392,Table3[customer_no],'Hospitalisation Details'!$F$2:$F$2344,"NOT FOUND")</f>
        <v>26479.4</v>
      </c>
      <c r="T392" t="str">
        <f>_xlfn.XLOOKUP(A392,Table2[Customer ID],Table2[BMI_category],"NOT FOUND")</f>
        <v>Obesity</v>
      </c>
      <c r="U392" s="7">
        <f>_xlfn.XLOOKUP(A392,Table2[Customer ID],Table2[no of surgery],"NOT FOUND")</f>
        <v>1</v>
      </c>
      <c r="V392" t="str">
        <f>_xlfn.XLOOKUP(A392,Table2[Customer ID],Table2[smoker_missing],"NOT FOUND")</f>
        <v>yes</v>
      </c>
      <c r="W392" t="str">
        <f t="shared" si="6"/>
        <v>Normal</v>
      </c>
      <c r="X392" s="37">
        <f>SUM(Table5[[#This Row],[Title]:[Diabetes Level]])</f>
        <v>66778.959999999992</v>
      </c>
    </row>
    <row r="393" spans="1:24" x14ac:dyDescent="0.25">
      <c r="A393" t="s">
        <v>1980</v>
      </c>
      <c r="B393" t="str">
        <f>VLOOKUP(A393,'Customer Names'!$A$2:$E$2336,3,FALSE)</f>
        <v>Mr.</v>
      </c>
      <c r="C393" t="str">
        <f>_xlfn.XLOOKUP(A393,$A$2:$A$2336,'Customer Names'!$D$2:$D$2336,"NOT FOUND")</f>
        <v>Ryan</v>
      </c>
      <c r="D393" t="str">
        <f>_xlfn.XLOOKUP(A393,$A$2:$A$2336,'Customer Names'!$E$2:$E$2336,"NOT FOUND")</f>
        <v>Fitzsimons</v>
      </c>
      <c r="E393" cm="1">
        <f t="array" ref="E393">_xlfn.XLOOKUP(A393,$A$2:$A$2336,Table2[BMI],"NOT FOUND")</f>
        <v>36.765000000000001</v>
      </c>
      <c r="F393" cm="1">
        <f t="array" ref="F393">_xlfn.XLOOKUP(A393,$A$2:$A$2336,Table2[HBA1C],"NOT FOUND")</f>
        <v>11.95</v>
      </c>
      <c r="G393" t="str" cm="1">
        <f t="array" ref="G393">_xlfn.XLOOKUP(A393,$A$2:$A$2336,Table2[Heart Issues],"NOT FOUND")</f>
        <v>yes</v>
      </c>
      <c r="H393" t="str" cm="1">
        <f t="array" ref="H393">_xlfn.XLOOKUP(A393,$A$2:$A$2336,Table2[Any Transplants],"NOT FOUND")</f>
        <v>No</v>
      </c>
      <c r="I393" t="str" cm="1">
        <f t="array" ref="I393">_xlfn.XLOOKUP(A393,$A$2:$A$2336,Table2[Cancer history],"NOT FOUND")</f>
        <v>No</v>
      </c>
      <c r="J393" t="str">
        <f>_xlfn.XLOOKUP(A393,Table3[customer_no],Table3[month],"NOT FOUND")</f>
        <v>Aug</v>
      </c>
      <c r="K393" s="7">
        <f>_xlfn.XLOOKUP(A393,Table3[customer_no],Table3[year_average],"NOT FOUND")</f>
        <v>1970</v>
      </c>
      <c r="L393" cm="1">
        <f t="array" ref="L393">_xlfn.XLOOKUP(A393,Table3[customer_no],'Hospitalisation Details'!$D$2:$D$2344,"NOT FOUND")</f>
        <v>27</v>
      </c>
      <c r="M393" s="33">
        <f>_xlfn.XLOOKUP(A393,Table3[customer_no],Table3[dd/mm/yy],"NOT FOUND")</f>
        <v>25807</v>
      </c>
      <c r="N393">
        <f>_xlfn.XLOOKUP(A393,Table3[customer_no],Table3[age],"NOT FOUND")</f>
        <v>52</v>
      </c>
      <c r="O393" cm="1">
        <f t="array" ref="O393">_xlfn.XLOOKUP(A393,Table3[customer_no],'Hospitalisation Details'!$E$2:$E$2344,"NOT FOUND")</f>
        <v>2</v>
      </c>
      <c r="P393" t="str">
        <f>_xlfn.XLOOKUP(A393,Table3[customer_no],Table3[hsplt_handled],"NOT FOUND")</f>
        <v>tier - 2</v>
      </c>
      <c r="Q393" t="str">
        <f>_xlfn.XLOOKUP(A393,Table3[customer_no],Table3[city_handled],"NOT FOUND")</f>
        <v>tier - 3</v>
      </c>
      <c r="R393" t="str">
        <f>_xlfn.XLOOKUP(A393,Table3[customer_no],Table3[state_id],"NOT FOUND")</f>
        <v>R1012</v>
      </c>
      <c r="S393" s="34" cm="1">
        <f t="array" ref="S393">_xlfn.XLOOKUP(A393,Table3[customer_no],'Hospitalisation Details'!$F$2:$F$2344,"NOT FOUND")</f>
        <v>26467.1</v>
      </c>
      <c r="T393" t="str">
        <f>_xlfn.XLOOKUP(A393,Table2[Customer ID],Table2[BMI_category],"NOT FOUND")</f>
        <v>Obesity</v>
      </c>
      <c r="U393" s="7">
        <f>_xlfn.XLOOKUP(A393,Table2[Customer ID],Table2[no of surgery],"NOT FOUND")</f>
        <v>2</v>
      </c>
      <c r="V393" t="str">
        <f>_xlfn.XLOOKUP(A393,Table2[Customer ID],Table2[smoker_missing],"NOT FOUND")</f>
        <v>No</v>
      </c>
      <c r="W393" t="str">
        <f t="shared" si="6"/>
        <v>Diabetes</v>
      </c>
      <c r="X393" s="37">
        <f>SUM(Table5[[#This Row],[Title]:[Diabetes Level]])</f>
        <v>54375.815000000002</v>
      </c>
    </row>
    <row r="394" spans="1:24" x14ac:dyDescent="0.25">
      <c r="A394" t="s">
        <v>1979</v>
      </c>
      <c r="B394" t="str">
        <f>VLOOKUP(A394,'Customer Names'!$A$2:$E$2336,3,FALSE)</f>
        <v>Ms.</v>
      </c>
      <c r="C394" t="str">
        <f>_xlfn.XLOOKUP(A394,$A$2:$A$2336,'Customer Names'!$D$2:$D$2336,"NOT FOUND")</f>
        <v>Kacee</v>
      </c>
      <c r="D394" t="str">
        <f>_xlfn.XLOOKUP(A394,$A$2:$A$2336,'Customer Names'!$E$2:$E$2336,"NOT FOUND")</f>
        <v>Houle</v>
      </c>
      <c r="E394" cm="1">
        <f t="array" ref="E394">_xlfn.XLOOKUP(A394,$A$2:$A$2336,Table2[BMI],"NOT FOUND")</f>
        <v>35.909999999999997</v>
      </c>
      <c r="F394" cm="1">
        <f t="array" ref="F394">_xlfn.XLOOKUP(A394,$A$2:$A$2336,Table2[HBA1C],"NOT FOUND")</f>
        <v>8.7100000000000009</v>
      </c>
      <c r="G394" t="str" cm="1">
        <f t="array" ref="G394">_xlfn.XLOOKUP(A394,$A$2:$A$2336,Table2[Heart Issues],"NOT FOUND")</f>
        <v>No</v>
      </c>
      <c r="H394" t="str" cm="1">
        <f t="array" ref="H394">_xlfn.XLOOKUP(A394,$A$2:$A$2336,Table2[Any Transplants],"NOT FOUND")</f>
        <v>No</v>
      </c>
      <c r="I394" t="str" cm="1">
        <f t="array" ref="I394">_xlfn.XLOOKUP(A394,$A$2:$A$2336,Table2[Cancer history],"NOT FOUND")</f>
        <v>No</v>
      </c>
      <c r="J394" t="str">
        <f>_xlfn.XLOOKUP(A394,Table3[customer_no],Table3[month],"NOT FOUND")</f>
        <v>Sep</v>
      </c>
      <c r="K394" s="7">
        <f>_xlfn.XLOOKUP(A394,Table3[customer_no],Table3[year_average],"NOT FOUND")</f>
        <v>1974</v>
      </c>
      <c r="L394" cm="1">
        <f t="array" ref="L394">_xlfn.XLOOKUP(A394,Table3[customer_no],'Hospitalisation Details'!$D$2:$D$2344,"NOT FOUND")</f>
        <v>21</v>
      </c>
      <c r="M394" s="33">
        <f>_xlfn.XLOOKUP(A394,Table3[customer_no],Table3[dd/mm/yy],"NOT FOUND")</f>
        <v>27293</v>
      </c>
      <c r="N394">
        <f>_xlfn.XLOOKUP(A394,Table3[customer_no],Table3[age],"NOT FOUND")</f>
        <v>48</v>
      </c>
      <c r="O394" cm="1">
        <f t="array" ref="O394">_xlfn.XLOOKUP(A394,Table3[customer_no],'Hospitalisation Details'!$E$2:$E$2344,"NOT FOUND")</f>
        <v>1</v>
      </c>
      <c r="P394" t="str">
        <f>_xlfn.XLOOKUP(A394,Table3[customer_no],Table3[hsplt_handled],"NOT FOUND")</f>
        <v>tier - 2</v>
      </c>
      <c r="Q394" t="str">
        <f>_xlfn.XLOOKUP(A394,Table3[customer_no],Table3[city_handled],"NOT FOUND")</f>
        <v>tier - 2</v>
      </c>
      <c r="R394" t="str">
        <f>_xlfn.XLOOKUP(A394,Table3[customer_no],Table3[state_id],"NOT FOUND")</f>
        <v>R1024</v>
      </c>
      <c r="S394" s="34" cm="1">
        <f t="array" ref="S394">_xlfn.XLOOKUP(A394,Table3[customer_no],'Hospitalisation Details'!$F$2:$F$2344,"NOT FOUND")</f>
        <v>26392.26</v>
      </c>
      <c r="T394" t="str">
        <f>_xlfn.XLOOKUP(A394,Table2[Customer ID],Table2[BMI_category],"NOT FOUND")</f>
        <v>Obesity</v>
      </c>
      <c r="U394" s="7">
        <f>_xlfn.XLOOKUP(A394,Table2[Customer ID],Table2[no of surgery],"NOT FOUND")</f>
        <v>0</v>
      </c>
      <c r="V394" t="str">
        <f>_xlfn.XLOOKUP(A394,Table2[Customer ID],Table2[smoker_missing],"NOT FOUND")</f>
        <v>No</v>
      </c>
      <c r="W394" t="str">
        <f t="shared" si="6"/>
        <v>Diabetes</v>
      </c>
      <c r="X394" s="37">
        <f>SUM(Table5[[#This Row],[Title]:[Diabetes Level]])</f>
        <v>55773.88</v>
      </c>
    </row>
    <row r="395" spans="1:24" x14ac:dyDescent="0.25">
      <c r="A395" t="s">
        <v>1978</v>
      </c>
      <c r="B395" t="str">
        <f>VLOOKUP(A395,'Customer Names'!$A$2:$E$2336,3,FALSE)</f>
        <v>Mr.</v>
      </c>
      <c r="C395" t="str">
        <f>_xlfn.XLOOKUP(A395,$A$2:$A$2336,'Customer Names'!$D$2:$D$2336,"NOT FOUND")</f>
        <v>Dave</v>
      </c>
      <c r="D395" t="str">
        <f>_xlfn.XLOOKUP(A395,$A$2:$A$2336,'Customer Names'!$E$2:$E$2336,"NOT FOUND")</f>
        <v>Woodward</v>
      </c>
      <c r="E395" cm="1">
        <f t="array" ref="E395">_xlfn.XLOOKUP(A395,$A$2:$A$2336,Table2[BMI],"NOT FOUND")</f>
        <v>32.06</v>
      </c>
      <c r="F395" cm="1">
        <f t="array" ref="F395">_xlfn.XLOOKUP(A395,$A$2:$A$2336,Table2[HBA1C],"NOT FOUND")</f>
        <v>4.67</v>
      </c>
      <c r="G395" t="str" cm="1">
        <f t="array" ref="G395">_xlfn.XLOOKUP(A395,$A$2:$A$2336,Table2[Heart Issues],"NOT FOUND")</f>
        <v>No</v>
      </c>
      <c r="H395" t="str" cm="1">
        <f t="array" ref="H395">_xlfn.XLOOKUP(A395,$A$2:$A$2336,Table2[Any Transplants],"NOT FOUND")</f>
        <v>yes</v>
      </c>
      <c r="I395" t="str" cm="1">
        <f t="array" ref="I395">_xlfn.XLOOKUP(A395,$A$2:$A$2336,Table2[Cancer history],"NOT FOUND")</f>
        <v>No</v>
      </c>
      <c r="J395" t="str">
        <f>_xlfn.XLOOKUP(A395,Table3[customer_no],Table3[month],"NOT FOUND")</f>
        <v>Dec</v>
      </c>
      <c r="K395" s="7">
        <f>_xlfn.XLOOKUP(A395,Table3[customer_no],Table3[year_average],"NOT FOUND")</f>
        <v>2004</v>
      </c>
      <c r="L395" cm="1">
        <f t="array" ref="L395">_xlfn.XLOOKUP(A395,Table3[customer_no],'Hospitalisation Details'!$D$2:$D$2344,"NOT FOUND")</f>
        <v>5</v>
      </c>
      <c r="M395" s="33">
        <f>_xlfn.XLOOKUP(A395,Table3[customer_no],Table3[dd/mm/yy],"NOT FOUND")</f>
        <v>38326</v>
      </c>
      <c r="N395">
        <f>_xlfn.XLOOKUP(A395,Table3[customer_no],Table3[age],"NOT FOUND")</f>
        <v>18</v>
      </c>
      <c r="O395" cm="1">
        <f t="array" ref="O395">_xlfn.XLOOKUP(A395,Table3[customer_no],'Hospitalisation Details'!$E$2:$E$2344,"NOT FOUND")</f>
        <v>0</v>
      </c>
      <c r="P395" t="str">
        <f>_xlfn.XLOOKUP(A395,Table3[customer_no],Table3[hsplt_handled],"NOT FOUND")</f>
        <v>tier - 2</v>
      </c>
      <c r="Q395" t="str">
        <f>_xlfn.XLOOKUP(A395,Table3[customer_no],Table3[city_handled],"NOT FOUND")</f>
        <v>tier - 3</v>
      </c>
      <c r="R395" t="str">
        <f>_xlfn.XLOOKUP(A395,Table3[customer_no],Table3[state_id],"NOT FOUND")</f>
        <v>R1011</v>
      </c>
      <c r="S395" s="34" cm="1">
        <f t="array" ref="S395">_xlfn.XLOOKUP(A395,Table3[customer_no],'Hospitalisation Details'!$F$2:$F$2344,"NOT FOUND")</f>
        <v>26316.59</v>
      </c>
      <c r="T395" t="str">
        <f>_xlfn.XLOOKUP(A395,Table2[Customer ID],Table2[BMI_category],"NOT FOUND")</f>
        <v>Obesity</v>
      </c>
      <c r="U395" s="7">
        <f>_xlfn.XLOOKUP(A395,Table2[Customer ID],Table2[no of surgery],"NOT FOUND")</f>
        <v>1</v>
      </c>
      <c r="V395" t="str">
        <f>_xlfn.XLOOKUP(A395,Table2[Customer ID],Table2[smoker_missing],"NOT FOUND")</f>
        <v>yes</v>
      </c>
      <c r="W395" t="str">
        <f t="shared" si="6"/>
        <v>Normal</v>
      </c>
      <c r="X395" s="37">
        <f>SUM(Table5[[#This Row],[Title]:[Diabetes Level]])</f>
        <v>66707.320000000007</v>
      </c>
    </row>
    <row r="396" spans="1:24" x14ac:dyDescent="0.25">
      <c r="A396" t="s">
        <v>1977</v>
      </c>
      <c r="B396" t="str">
        <f>VLOOKUP(A396,'Customer Names'!$A$2:$E$2336,3,FALSE)</f>
        <v>Ms.</v>
      </c>
      <c r="C396" t="str">
        <f>_xlfn.XLOOKUP(A396,$A$2:$A$2336,'Customer Names'!$D$2:$D$2336,"NOT FOUND")</f>
        <v>Maryanna</v>
      </c>
      <c r="D396" t="str">
        <f>_xlfn.XLOOKUP(A396,$A$2:$A$2336,'Customer Names'!$E$2:$E$2336,"NOT FOUND")</f>
        <v>Ray</v>
      </c>
      <c r="E396" cm="1">
        <f t="array" ref="E396">_xlfn.XLOOKUP(A396,$A$2:$A$2336,Table2[BMI],"NOT FOUND")</f>
        <v>24.1</v>
      </c>
      <c r="F396" cm="1">
        <f t="array" ref="F396">_xlfn.XLOOKUP(A396,$A$2:$A$2336,Table2[HBA1C],"NOT FOUND")</f>
        <v>11.14</v>
      </c>
      <c r="G396" t="str" cm="1">
        <f t="array" ref="G396">_xlfn.XLOOKUP(A396,$A$2:$A$2336,Table2[Heart Issues],"NOT FOUND")</f>
        <v>yes</v>
      </c>
      <c r="H396" t="str" cm="1">
        <f t="array" ref="H396">_xlfn.XLOOKUP(A396,$A$2:$A$2336,Table2[Any Transplants],"NOT FOUND")</f>
        <v>No</v>
      </c>
      <c r="I396" t="str" cm="1">
        <f t="array" ref="I396">_xlfn.XLOOKUP(A396,$A$2:$A$2336,Table2[Cancer history],"NOT FOUND")</f>
        <v>No</v>
      </c>
      <c r="J396" t="str">
        <f>_xlfn.XLOOKUP(A396,Table3[customer_no],Table3[month],"NOT FOUND")</f>
        <v>Jun</v>
      </c>
      <c r="K396" s="7">
        <f>_xlfn.XLOOKUP(A396,Table3[customer_no],Table3[year_average],"NOT FOUND")</f>
        <v>1975</v>
      </c>
      <c r="L396" cm="1">
        <f t="array" ref="L396">_xlfn.XLOOKUP(A396,Table3[customer_no],'Hospitalisation Details'!$D$2:$D$2344,"NOT FOUND")</f>
        <v>4</v>
      </c>
      <c r="M396" s="33">
        <f>_xlfn.XLOOKUP(A396,Table3[customer_no],Table3[dd/mm/yy],"NOT FOUND")</f>
        <v>27549</v>
      </c>
      <c r="N396">
        <f>_xlfn.XLOOKUP(A396,Table3[customer_no],Table3[age],"NOT FOUND")</f>
        <v>48</v>
      </c>
      <c r="O396" cm="1">
        <f t="array" ref="O396">_xlfn.XLOOKUP(A396,Table3[customer_no],'Hospitalisation Details'!$E$2:$E$2344,"NOT FOUND")</f>
        <v>1</v>
      </c>
      <c r="P396" t="str">
        <f>_xlfn.XLOOKUP(A396,Table3[customer_no],Table3[hsplt_handled],"NOT FOUND")</f>
        <v>tier - 2</v>
      </c>
      <c r="Q396" t="str">
        <f>_xlfn.XLOOKUP(A396,Table3[customer_no],Table3[city_handled],"NOT FOUND")</f>
        <v>tier - 1</v>
      </c>
      <c r="R396" t="str">
        <f>_xlfn.XLOOKUP(A396,Table3[customer_no],Table3[state_id],"NOT FOUND")</f>
        <v>R1011</v>
      </c>
      <c r="S396" s="34" cm="1">
        <f t="array" ref="S396">_xlfn.XLOOKUP(A396,Table3[customer_no],'Hospitalisation Details'!$F$2:$F$2344,"NOT FOUND")</f>
        <v>26236.58</v>
      </c>
      <c r="T396" t="str">
        <f>_xlfn.XLOOKUP(A396,Table2[Customer ID],Table2[BMI_category],"NOT FOUND")</f>
        <v>Normal Weight</v>
      </c>
      <c r="U396" s="7">
        <f>_xlfn.XLOOKUP(A396,Table2[Customer ID],Table2[no of surgery],"NOT FOUND")</f>
        <v>1</v>
      </c>
      <c r="V396" t="str">
        <f>_xlfn.XLOOKUP(A396,Table2[Customer ID],Table2[smoker_missing],"NOT FOUND")</f>
        <v>No</v>
      </c>
      <c r="W396" t="str">
        <f t="shared" si="6"/>
        <v>Diabetes</v>
      </c>
      <c r="X396" s="37">
        <f>SUM(Table5[[#This Row],[Title]:[Diabetes Level]])</f>
        <v>55849.820000000007</v>
      </c>
    </row>
    <row r="397" spans="1:24" x14ac:dyDescent="0.25">
      <c r="A397" t="s">
        <v>1976</v>
      </c>
      <c r="B397" t="str">
        <f>VLOOKUP(A397,'Customer Names'!$A$2:$E$2336,3,FALSE)</f>
        <v>Ms.</v>
      </c>
      <c r="C397" t="str">
        <f>_xlfn.XLOOKUP(A397,$A$2:$A$2336,'Customer Names'!$D$2:$D$2336,"NOT FOUND")</f>
        <v>Jessica H.</v>
      </c>
      <c r="D397" t="str">
        <f>_xlfn.XLOOKUP(A397,$A$2:$A$2336,'Customer Names'!$E$2:$E$2336,"NOT FOUND")</f>
        <v>Jennings</v>
      </c>
      <c r="E397" cm="1">
        <f t="array" ref="E397">_xlfn.XLOOKUP(A397,$A$2:$A$2336,Table2[BMI],"NOT FOUND")</f>
        <v>27.1</v>
      </c>
      <c r="F397" cm="1">
        <f t="array" ref="F397">_xlfn.XLOOKUP(A397,$A$2:$A$2336,Table2[HBA1C],"NOT FOUND")</f>
        <v>9.0500000000000007</v>
      </c>
      <c r="G397" t="str" cm="1">
        <f t="array" ref="G397">_xlfn.XLOOKUP(A397,$A$2:$A$2336,Table2[Heart Issues],"NOT FOUND")</f>
        <v>No</v>
      </c>
      <c r="H397" t="str" cm="1">
        <f t="array" ref="H397">_xlfn.XLOOKUP(A397,$A$2:$A$2336,Table2[Any Transplants],"NOT FOUND")</f>
        <v>No</v>
      </c>
      <c r="I397" t="str" cm="1">
        <f t="array" ref="I397">_xlfn.XLOOKUP(A397,$A$2:$A$2336,Table2[Cancer history],"NOT FOUND")</f>
        <v>No</v>
      </c>
      <c r="J397" t="str">
        <f>_xlfn.XLOOKUP(A397,Table3[customer_no],Table3[month],"NOT FOUND")</f>
        <v>Jul</v>
      </c>
      <c r="K397" s="7">
        <f>_xlfn.XLOOKUP(A397,Table3[customer_no],Table3[year_average],"NOT FOUND")</f>
        <v>1973</v>
      </c>
      <c r="L397" cm="1">
        <f t="array" ref="L397">_xlfn.XLOOKUP(A397,Table3[customer_no],'Hospitalisation Details'!$D$2:$D$2344,"NOT FOUND")</f>
        <v>7</v>
      </c>
      <c r="M397" s="33">
        <f>_xlfn.XLOOKUP(A397,Table3[customer_no],Table3[dd/mm/yy],"NOT FOUND")</f>
        <v>26852</v>
      </c>
      <c r="N397">
        <f>_xlfn.XLOOKUP(A397,Table3[customer_no],Table3[age],"NOT FOUND")</f>
        <v>49</v>
      </c>
      <c r="O397" cm="1">
        <f t="array" ref="O397">_xlfn.XLOOKUP(A397,Table3[customer_no],'Hospitalisation Details'!$E$2:$E$2344,"NOT FOUND")</f>
        <v>1</v>
      </c>
      <c r="P397" t="str">
        <f>_xlfn.XLOOKUP(A397,Table3[customer_no],Table3[hsplt_handled],"NOT FOUND")</f>
        <v>tier - 2</v>
      </c>
      <c r="Q397" t="str">
        <f>_xlfn.XLOOKUP(A397,Table3[customer_no],Table3[city_handled],"NOT FOUND")</f>
        <v>tier - 3</v>
      </c>
      <c r="R397" t="str">
        <f>_xlfn.XLOOKUP(A397,Table3[customer_no],Table3[state_id],"NOT FOUND")</f>
        <v>R1011</v>
      </c>
      <c r="S397" s="34" cm="1">
        <f t="array" ref="S397">_xlfn.XLOOKUP(A397,Table3[customer_no],'Hospitalisation Details'!$F$2:$F$2344,"NOT FOUND")</f>
        <v>26140.36</v>
      </c>
      <c r="T397" t="str">
        <f>_xlfn.XLOOKUP(A397,Table2[Customer ID],Table2[BMI_category],"NOT FOUND")</f>
        <v>Overweight</v>
      </c>
      <c r="U397" s="7">
        <f>_xlfn.XLOOKUP(A397,Table2[Customer ID],Table2[no of surgery],"NOT FOUND")</f>
        <v>2</v>
      </c>
      <c r="V397" t="str">
        <f>_xlfn.XLOOKUP(A397,Table2[Customer ID],Table2[smoker_missing],"NOT FOUND")</f>
        <v>No</v>
      </c>
      <c r="W397" t="str">
        <f t="shared" si="6"/>
        <v>Diabetes</v>
      </c>
      <c r="X397" s="37">
        <f>SUM(Table5[[#This Row],[Title]:[Diabetes Level]])</f>
        <v>55060.51</v>
      </c>
    </row>
    <row r="398" spans="1:24" x14ac:dyDescent="0.25">
      <c r="A398" t="s">
        <v>1975</v>
      </c>
      <c r="B398" t="str">
        <f>VLOOKUP(A398,'Customer Names'!$A$2:$E$2336,3,FALSE)</f>
        <v>Ms.</v>
      </c>
      <c r="C398" t="str">
        <f>_xlfn.XLOOKUP(A398,$A$2:$A$2336,'Customer Names'!$D$2:$D$2336,"NOT FOUND")</f>
        <v>Deanna</v>
      </c>
      <c r="D398" t="str">
        <f>_xlfn.XLOOKUP(A398,$A$2:$A$2336,'Customer Names'!$E$2:$E$2336,"NOT FOUND")</f>
        <v>Fuller</v>
      </c>
      <c r="E398" cm="1">
        <f t="array" ref="E398">_xlfn.XLOOKUP(A398,$A$2:$A$2336,Table2[BMI],"NOT FOUND")</f>
        <v>24.42</v>
      </c>
      <c r="F398" cm="1">
        <f t="array" ref="F398">_xlfn.XLOOKUP(A398,$A$2:$A$2336,Table2[HBA1C],"NOT FOUND")</f>
        <v>11.31</v>
      </c>
      <c r="G398" t="str" cm="1">
        <f t="array" ref="G398">_xlfn.XLOOKUP(A398,$A$2:$A$2336,Table2[Heart Issues],"NOT FOUND")</f>
        <v>No</v>
      </c>
      <c r="H398" t="str" cm="1">
        <f t="array" ref="H398">_xlfn.XLOOKUP(A398,$A$2:$A$2336,Table2[Any Transplants],"NOT FOUND")</f>
        <v>No</v>
      </c>
      <c r="I398" t="str" cm="1">
        <f t="array" ref="I398">_xlfn.XLOOKUP(A398,$A$2:$A$2336,Table2[Cancer history],"NOT FOUND")</f>
        <v>No</v>
      </c>
      <c r="J398" t="str">
        <f>_xlfn.XLOOKUP(A398,Table3[customer_no],Table3[month],"NOT FOUND")</f>
        <v>Oct</v>
      </c>
      <c r="K398" s="7">
        <f>_xlfn.XLOOKUP(A398,Table3[customer_no],Table3[year_average],"NOT FOUND")</f>
        <v>2002</v>
      </c>
      <c r="L398" cm="1">
        <f t="array" ref="L398">_xlfn.XLOOKUP(A398,Table3[customer_no],'Hospitalisation Details'!$D$2:$D$2344,"NOT FOUND")</f>
        <v>11</v>
      </c>
      <c r="M398" s="33">
        <f>_xlfn.XLOOKUP(A398,Table3[customer_no],Table3[dd/mm/yy],"NOT FOUND")</f>
        <v>37540</v>
      </c>
      <c r="N398">
        <f>_xlfn.XLOOKUP(A398,Table3[customer_no],Table3[age],"NOT FOUND")</f>
        <v>20</v>
      </c>
      <c r="O398" cm="1">
        <f t="array" ref="O398">_xlfn.XLOOKUP(A398,Table3[customer_no],'Hospitalisation Details'!$E$2:$E$2344,"NOT FOUND")</f>
        <v>0</v>
      </c>
      <c r="P398" t="str">
        <f>_xlfn.XLOOKUP(A398,Table3[customer_no],Table3[hsplt_handled],"NOT FOUND")</f>
        <v>tier - 2</v>
      </c>
      <c r="Q398" t="str">
        <f>_xlfn.XLOOKUP(A398,Table3[customer_no],Table3[city_handled],"NOT FOUND")</f>
        <v>tier - 1</v>
      </c>
      <c r="R398" t="str">
        <f>_xlfn.XLOOKUP(A398,Table3[customer_no],Table3[state_id],"NOT FOUND")</f>
        <v>R1013</v>
      </c>
      <c r="S398" s="34" cm="1">
        <f t="array" ref="S398">_xlfn.XLOOKUP(A398,Table3[customer_no],'Hospitalisation Details'!$F$2:$F$2344,"NOT FOUND")</f>
        <v>26125.67</v>
      </c>
      <c r="T398" t="str">
        <f>_xlfn.XLOOKUP(A398,Table2[Customer ID],Table2[BMI_category],"NOT FOUND")</f>
        <v>Normal Weight</v>
      </c>
      <c r="U398" s="7">
        <f>_xlfn.XLOOKUP(A398,Table2[Customer ID],Table2[no of surgery],"NOT FOUND")</f>
        <v>0</v>
      </c>
      <c r="V398" t="str">
        <f>_xlfn.XLOOKUP(A398,Table2[Customer ID],Table2[smoker_missing],"NOT FOUND")</f>
        <v>yes</v>
      </c>
      <c r="W398" t="str">
        <f t="shared" si="6"/>
        <v>Diabetes</v>
      </c>
      <c r="X398" s="37">
        <f>SUM(Table5[[#This Row],[Title]:[Diabetes Level]])</f>
        <v>65734.399999999994</v>
      </c>
    </row>
    <row r="399" spans="1:24" x14ac:dyDescent="0.25">
      <c r="A399" t="s">
        <v>1974</v>
      </c>
      <c r="B399" t="str">
        <f>VLOOKUP(A399,'Customer Names'!$A$2:$E$2336,3,FALSE)</f>
        <v>Mr.</v>
      </c>
      <c r="C399" t="str">
        <f>_xlfn.XLOOKUP(A399,$A$2:$A$2336,'Customer Names'!$D$2:$D$2336,"NOT FOUND")</f>
        <v>Peter</v>
      </c>
      <c r="D399" t="str">
        <f>_xlfn.XLOOKUP(A399,$A$2:$A$2336,'Customer Names'!$E$2:$E$2336,"NOT FOUND")</f>
        <v>Lovisek</v>
      </c>
      <c r="E399" cm="1">
        <f t="array" ref="E399">_xlfn.XLOOKUP(A399,$A$2:$A$2336,Table2[BMI],"NOT FOUND")</f>
        <v>26.695</v>
      </c>
      <c r="F399" cm="1">
        <f t="array" ref="F399">_xlfn.XLOOKUP(A399,$A$2:$A$2336,Table2[HBA1C],"NOT FOUND")</f>
        <v>4.68</v>
      </c>
      <c r="G399" t="str" cm="1">
        <f t="array" ref="G399">_xlfn.XLOOKUP(A399,$A$2:$A$2336,Table2[Heart Issues],"NOT FOUND")</f>
        <v>yes</v>
      </c>
      <c r="H399" t="str" cm="1">
        <f t="array" ref="H399">_xlfn.XLOOKUP(A399,$A$2:$A$2336,Table2[Any Transplants],"NOT FOUND")</f>
        <v>No</v>
      </c>
      <c r="I399" t="str" cm="1">
        <f t="array" ref="I399">_xlfn.XLOOKUP(A399,$A$2:$A$2336,Table2[Cancer history],"NOT FOUND")</f>
        <v>No</v>
      </c>
      <c r="J399" t="str">
        <f>_xlfn.XLOOKUP(A399,Table3[customer_no],Table3[month],"NOT FOUND")</f>
        <v>Jul</v>
      </c>
      <c r="K399" s="7">
        <f>_xlfn.XLOOKUP(A399,Table3[customer_no],Table3[year_average],"NOT FOUND")</f>
        <v>1966</v>
      </c>
      <c r="L399" cm="1">
        <f t="array" ref="L399">_xlfn.XLOOKUP(A399,Table3[customer_no],'Hospitalisation Details'!$D$2:$D$2344,"NOT FOUND")</f>
        <v>9</v>
      </c>
      <c r="M399" s="33">
        <f>_xlfn.XLOOKUP(A399,Table3[customer_no],Table3[dd/mm/yy],"NOT FOUND")</f>
        <v>24297</v>
      </c>
      <c r="N399">
        <f>_xlfn.XLOOKUP(A399,Table3[customer_no],Table3[age],"NOT FOUND")</f>
        <v>56</v>
      </c>
      <c r="O399" cm="1">
        <f t="array" ref="O399">_xlfn.XLOOKUP(A399,Table3[customer_no],'Hospitalisation Details'!$E$2:$E$2344,"NOT FOUND")</f>
        <v>1</v>
      </c>
      <c r="P399" t="str">
        <f>_xlfn.XLOOKUP(A399,Table3[customer_no],Table3[hsplt_handled],"NOT FOUND")</f>
        <v>tier - 2</v>
      </c>
      <c r="Q399" t="str">
        <f>_xlfn.XLOOKUP(A399,Table3[customer_no],Table3[city_handled],"NOT FOUND")</f>
        <v>tier - 3</v>
      </c>
      <c r="R399" t="str">
        <f>_xlfn.XLOOKUP(A399,Table3[customer_no],Table3[state_id],"NOT FOUND")</f>
        <v>R1012</v>
      </c>
      <c r="S399" s="34" cm="1">
        <f t="array" ref="S399">_xlfn.XLOOKUP(A399,Table3[customer_no],'Hospitalisation Details'!$F$2:$F$2344,"NOT FOUND")</f>
        <v>26109.33</v>
      </c>
      <c r="T399" t="str">
        <f>_xlfn.XLOOKUP(A399,Table2[Customer ID],Table2[BMI_category],"NOT FOUND")</f>
        <v>Overweight</v>
      </c>
      <c r="U399" s="7">
        <f>_xlfn.XLOOKUP(A399,Table2[Customer ID],Table2[no of surgery],"NOT FOUND")</f>
        <v>2</v>
      </c>
      <c r="V399" t="str">
        <f>_xlfn.XLOOKUP(A399,Table2[Customer ID],Table2[smoker_missing],"NOT FOUND")</f>
        <v>yes</v>
      </c>
      <c r="W399" t="str">
        <f t="shared" si="6"/>
        <v>Normal</v>
      </c>
      <c r="X399" s="37">
        <f>SUM(Table5[[#This Row],[Title]:[Diabetes Level]])</f>
        <v>52471.705000000002</v>
      </c>
    </row>
    <row r="400" spans="1:24" x14ac:dyDescent="0.25">
      <c r="A400" t="s">
        <v>1973</v>
      </c>
      <c r="B400" t="str">
        <f>VLOOKUP(A400,'Customer Names'!$A$2:$E$2336,3,FALSE)</f>
        <v>Ms.</v>
      </c>
      <c r="C400" t="str">
        <f>_xlfn.XLOOKUP(A400,$A$2:$A$2336,'Customer Names'!$D$2:$D$2336,"NOT FOUND")</f>
        <v>Rebecca</v>
      </c>
      <c r="D400" t="str">
        <f>_xlfn.XLOOKUP(A400,$A$2:$A$2336,'Customer Names'!$E$2:$E$2336,"NOT FOUND")</f>
        <v>Painter</v>
      </c>
      <c r="E400" cm="1">
        <f t="array" ref="E400">_xlfn.XLOOKUP(A400,$A$2:$A$2336,Table2[BMI],"NOT FOUND")</f>
        <v>27.79</v>
      </c>
      <c r="F400" cm="1">
        <f t="array" ref="F400">_xlfn.XLOOKUP(A400,$A$2:$A$2336,Table2[HBA1C],"NOT FOUND")</f>
        <v>6.05</v>
      </c>
      <c r="G400" t="str" cm="1">
        <f t="array" ref="G400">_xlfn.XLOOKUP(A400,$A$2:$A$2336,Table2[Heart Issues],"NOT FOUND")</f>
        <v>yes</v>
      </c>
      <c r="H400" t="str" cm="1">
        <f t="array" ref="H400">_xlfn.XLOOKUP(A400,$A$2:$A$2336,Table2[Any Transplants],"NOT FOUND")</f>
        <v>yes</v>
      </c>
      <c r="I400" t="str" cm="1">
        <f t="array" ref="I400">_xlfn.XLOOKUP(A400,$A$2:$A$2336,Table2[Cancer history],"NOT FOUND")</f>
        <v>No</v>
      </c>
      <c r="J400" t="str">
        <f>_xlfn.XLOOKUP(A400,Table3[customer_no],Table3[month],"NOT FOUND")</f>
        <v>Dec</v>
      </c>
      <c r="K400" s="7">
        <f>_xlfn.XLOOKUP(A400,Table3[customer_no],Table3[year_average],"NOT FOUND")</f>
        <v>2000</v>
      </c>
      <c r="L400" cm="1">
        <f t="array" ref="L400">_xlfn.XLOOKUP(A400,Table3[customer_no],'Hospitalisation Details'!$D$2:$D$2344,"NOT FOUND")</f>
        <v>26</v>
      </c>
      <c r="M400" s="33">
        <f>_xlfn.XLOOKUP(A400,Table3[customer_no],Table3[dd/mm/yy],"NOT FOUND")</f>
        <v>36886</v>
      </c>
      <c r="N400">
        <f>_xlfn.XLOOKUP(A400,Table3[customer_no],Table3[age],"NOT FOUND")</f>
        <v>22</v>
      </c>
      <c r="O400" cm="1">
        <f t="array" ref="O400">_xlfn.XLOOKUP(A400,Table3[customer_no],'Hospitalisation Details'!$E$2:$E$2344,"NOT FOUND")</f>
        <v>0</v>
      </c>
      <c r="P400" t="str">
        <f>_xlfn.XLOOKUP(A400,Table3[customer_no],Table3[hsplt_handled],"NOT FOUND")</f>
        <v>tier - 2</v>
      </c>
      <c r="Q400" t="str">
        <f>_xlfn.XLOOKUP(A400,Table3[customer_no],Table3[city_handled],"NOT FOUND")</f>
        <v>tier - 3</v>
      </c>
      <c r="R400" t="str">
        <f>_xlfn.XLOOKUP(A400,Table3[customer_no],Table3[state_id],"NOT FOUND")</f>
        <v>R1011</v>
      </c>
      <c r="S400" s="34" cm="1">
        <f t="array" ref="S400">_xlfn.XLOOKUP(A400,Table3[customer_no],'Hospitalisation Details'!$F$2:$F$2344,"NOT FOUND")</f>
        <v>26026.97</v>
      </c>
      <c r="T400" t="str">
        <f>_xlfn.XLOOKUP(A400,Table2[Customer ID],Table2[BMI_category],"NOT FOUND")</f>
        <v>Overweight</v>
      </c>
      <c r="U400" s="7">
        <f>_xlfn.XLOOKUP(A400,Table2[Customer ID],Table2[no of surgery],"NOT FOUND")</f>
        <v>1</v>
      </c>
      <c r="V400" t="str">
        <f>_xlfn.XLOOKUP(A400,Table2[Customer ID],Table2[smoker_missing],"NOT FOUND")</f>
        <v>yes</v>
      </c>
      <c r="W400" t="str">
        <f t="shared" si="6"/>
        <v>Prediabetes</v>
      </c>
      <c r="X400" s="37">
        <f>SUM(Table5[[#This Row],[Title]:[Diabetes Level]])</f>
        <v>64995.81</v>
      </c>
    </row>
    <row r="401" spans="1:24" x14ac:dyDescent="0.25">
      <c r="A401" t="s">
        <v>1972</v>
      </c>
      <c r="B401" t="str">
        <f>VLOOKUP(A401,'Customer Names'!$A$2:$E$2336,3,FALSE)</f>
        <v>Ms.</v>
      </c>
      <c r="C401" t="str">
        <f>_xlfn.XLOOKUP(A401,$A$2:$A$2336,'Customer Names'!$D$2:$D$2336,"NOT FOUND")</f>
        <v>Elizabeth M.</v>
      </c>
      <c r="D401" t="str">
        <f>_xlfn.XLOOKUP(A401,$A$2:$A$2336,'Customer Names'!$E$2:$E$2336,"NOT FOUND")</f>
        <v>Edwards</v>
      </c>
      <c r="E401" cm="1">
        <f t="array" ref="E401">_xlfn.XLOOKUP(A401,$A$2:$A$2336,Table2[BMI],"NOT FOUND")</f>
        <v>32.68</v>
      </c>
      <c r="F401" cm="1">
        <f t="array" ref="F401">_xlfn.XLOOKUP(A401,$A$2:$A$2336,Table2[HBA1C],"NOT FOUND")</f>
        <v>4.68</v>
      </c>
      <c r="G401" t="str" cm="1">
        <f t="array" ref="G401">_xlfn.XLOOKUP(A401,$A$2:$A$2336,Table2[Heart Issues],"NOT FOUND")</f>
        <v>yes</v>
      </c>
      <c r="H401" t="str" cm="1">
        <f t="array" ref="H401">_xlfn.XLOOKUP(A401,$A$2:$A$2336,Table2[Any Transplants],"NOT FOUND")</f>
        <v>No</v>
      </c>
      <c r="I401" t="str" cm="1">
        <f t="array" ref="I401">_xlfn.XLOOKUP(A401,$A$2:$A$2336,Table2[Cancer history],"NOT FOUND")</f>
        <v>No</v>
      </c>
      <c r="J401" t="str">
        <f>_xlfn.XLOOKUP(A401,Table3[customer_no],Table3[month],"NOT FOUND")</f>
        <v>Jun</v>
      </c>
      <c r="K401" s="7">
        <f>_xlfn.XLOOKUP(A401,Table3[customer_no],Table3[year_average],"NOT FOUND")</f>
        <v>2001</v>
      </c>
      <c r="L401" cm="1">
        <f t="array" ref="L401">_xlfn.XLOOKUP(A401,Table3[customer_no],'Hospitalisation Details'!$D$2:$D$2344,"NOT FOUND")</f>
        <v>5</v>
      </c>
      <c r="M401" s="33">
        <f>_xlfn.XLOOKUP(A401,Table3[customer_no],Table3[dd/mm/yy],"NOT FOUND")</f>
        <v>37047</v>
      </c>
      <c r="N401">
        <f>_xlfn.XLOOKUP(A401,Table3[customer_no],Table3[age],"NOT FOUND")</f>
        <v>22</v>
      </c>
      <c r="O401" cm="1">
        <f t="array" ref="O401">_xlfn.XLOOKUP(A401,Table3[customer_no],'Hospitalisation Details'!$E$2:$E$2344,"NOT FOUND")</f>
        <v>2</v>
      </c>
      <c r="P401" t="str">
        <f>_xlfn.XLOOKUP(A401,Table3[customer_no],Table3[hsplt_handled],"NOT FOUND")</f>
        <v>tier - 2</v>
      </c>
      <c r="Q401" t="str">
        <f>_xlfn.XLOOKUP(A401,Table3[customer_no],Table3[city_handled],"NOT FOUND")</f>
        <v>tier - 2</v>
      </c>
      <c r="R401" t="str">
        <f>_xlfn.XLOOKUP(A401,Table3[customer_no],Table3[state_id],"NOT FOUND")</f>
        <v>R1012</v>
      </c>
      <c r="S401" s="34" cm="1">
        <f t="array" ref="S401">_xlfn.XLOOKUP(A401,Table3[customer_no],'Hospitalisation Details'!$F$2:$F$2344,"NOT FOUND")</f>
        <v>26018.95</v>
      </c>
      <c r="T401" t="str">
        <f>_xlfn.XLOOKUP(A401,Table2[Customer ID],Table2[BMI_category],"NOT FOUND")</f>
        <v>Obesity</v>
      </c>
      <c r="U401" s="7">
        <f>_xlfn.XLOOKUP(A401,Table2[Customer ID],Table2[no of surgery],"NOT FOUND")</f>
        <v>0</v>
      </c>
      <c r="V401" t="str">
        <f>_xlfn.XLOOKUP(A401,Table2[Customer ID],Table2[smoker_missing],"NOT FOUND")</f>
        <v>No</v>
      </c>
      <c r="W401" t="str">
        <f t="shared" si="6"/>
        <v>Normal</v>
      </c>
      <c r="X401" s="37">
        <f>SUM(Table5[[#This Row],[Title]:[Diabetes Level]])</f>
        <v>65133.31</v>
      </c>
    </row>
    <row r="402" spans="1:24" x14ac:dyDescent="0.25">
      <c r="A402" t="s">
        <v>1971</v>
      </c>
      <c r="B402" t="str">
        <f>VLOOKUP(A402,'Customer Names'!$A$2:$E$2336,3,FALSE)</f>
        <v>Mr.</v>
      </c>
      <c r="C402" t="str">
        <f>_xlfn.XLOOKUP(A402,$A$2:$A$2336,'Customer Names'!$D$2:$D$2336,"NOT FOUND")</f>
        <v>Gregory</v>
      </c>
      <c r="D402" t="str">
        <f>_xlfn.XLOOKUP(A402,$A$2:$A$2336,'Customer Names'!$E$2:$E$2336,"NOT FOUND")</f>
        <v>Liebl</v>
      </c>
      <c r="E402" cm="1">
        <f t="array" ref="E402">_xlfn.XLOOKUP(A402,$A$2:$A$2336,Table2[BMI],"NOT FOUND")</f>
        <v>26.4</v>
      </c>
      <c r="F402" cm="1">
        <f t="array" ref="F402">_xlfn.XLOOKUP(A402,$A$2:$A$2336,Table2[HBA1C],"NOT FOUND")</f>
        <v>9.5</v>
      </c>
      <c r="G402" t="str" cm="1">
        <f t="array" ref="G402">_xlfn.XLOOKUP(A402,$A$2:$A$2336,Table2[Heart Issues],"NOT FOUND")</f>
        <v>yes</v>
      </c>
      <c r="H402" t="str" cm="1">
        <f t="array" ref="H402">_xlfn.XLOOKUP(A402,$A$2:$A$2336,Table2[Any Transplants],"NOT FOUND")</f>
        <v>No</v>
      </c>
      <c r="I402" t="str" cm="1">
        <f t="array" ref="I402">_xlfn.XLOOKUP(A402,$A$2:$A$2336,Table2[Cancer history],"NOT FOUND")</f>
        <v>No</v>
      </c>
      <c r="J402" t="str">
        <f>_xlfn.XLOOKUP(A402,Table3[customer_no],Table3[month],"NOT FOUND")</f>
        <v>Dec</v>
      </c>
      <c r="K402" s="7">
        <f>_xlfn.XLOOKUP(A402,Table3[customer_no],Table3[year_average],"NOT FOUND")</f>
        <v>1970</v>
      </c>
      <c r="L402" cm="1">
        <f t="array" ref="L402">_xlfn.XLOOKUP(A402,Table3[customer_no],'Hospitalisation Details'!$D$2:$D$2344,"NOT FOUND")</f>
        <v>3</v>
      </c>
      <c r="M402" s="33">
        <f>_xlfn.XLOOKUP(A402,Table3[customer_no],Table3[dd/mm/yy],"NOT FOUND")</f>
        <v>25905</v>
      </c>
      <c r="N402">
        <f>_xlfn.XLOOKUP(A402,Table3[customer_no],Table3[age],"NOT FOUND")</f>
        <v>52</v>
      </c>
      <c r="O402" cm="1">
        <f t="array" ref="O402">_xlfn.XLOOKUP(A402,Table3[customer_no],'Hospitalisation Details'!$E$2:$E$2344,"NOT FOUND")</f>
        <v>3</v>
      </c>
      <c r="P402" t="str">
        <f>_xlfn.XLOOKUP(A402,Table3[customer_no],Table3[hsplt_handled],"NOT FOUND")</f>
        <v>tier - 2</v>
      </c>
      <c r="Q402" t="str">
        <f>_xlfn.XLOOKUP(A402,Table3[customer_no],Table3[city_handled],"NOT FOUND")</f>
        <v>tier - 2</v>
      </c>
      <c r="R402" t="str">
        <f>_xlfn.XLOOKUP(A402,Table3[customer_no],Table3[state_id],"NOT FOUND")</f>
        <v>R1013</v>
      </c>
      <c r="S402" s="34" cm="1">
        <f t="array" ref="S402">_xlfn.XLOOKUP(A402,Table3[customer_no],'Hospitalisation Details'!$F$2:$F$2344,"NOT FOUND")</f>
        <v>25992.82</v>
      </c>
      <c r="T402" t="str">
        <f>_xlfn.XLOOKUP(A402,Table2[Customer ID],Table2[BMI_category],"NOT FOUND")</f>
        <v>Overweight</v>
      </c>
      <c r="U402" s="7">
        <f>_xlfn.XLOOKUP(A402,Table2[Customer ID],Table2[no of surgery],"NOT FOUND")</f>
        <v>2</v>
      </c>
      <c r="V402" t="str">
        <f>_xlfn.XLOOKUP(A402,Table2[Customer ID],Table2[smoker_missing],"NOT FOUND")</f>
        <v>No</v>
      </c>
      <c r="W402" t="str">
        <f t="shared" si="6"/>
        <v>Diabetes</v>
      </c>
      <c r="X402" s="37">
        <f>SUM(Table5[[#This Row],[Title]:[Diabetes Level]])</f>
        <v>53963.72</v>
      </c>
    </row>
    <row r="403" spans="1:24" x14ac:dyDescent="0.25">
      <c r="A403" t="s">
        <v>1970</v>
      </c>
      <c r="B403" t="str">
        <f>VLOOKUP(A403,'Customer Names'!$A$2:$E$2336,3,FALSE)</f>
        <v>Ms.</v>
      </c>
      <c r="C403" t="str">
        <f>_xlfn.XLOOKUP(A403,$A$2:$A$2336,'Customer Names'!$D$2:$D$2336,"NOT FOUND")</f>
        <v>Sarah E.</v>
      </c>
      <c r="D403" t="str">
        <f>_xlfn.XLOOKUP(A403,$A$2:$A$2336,'Customer Names'!$E$2:$E$2336,"NOT FOUND")</f>
        <v>Kasabian-Larson</v>
      </c>
      <c r="E403" cm="1">
        <f t="array" ref="E403">_xlfn.XLOOKUP(A403,$A$2:$A$2336,Table2[BMI],"NOT FOUND")</f>
        <v>23.655000000000001</v>
      </c>
      <c r="F403" cm="1">
        <f t="array" ref="F403">_xlfn.XLOOKUP(A403,$A$2:$A$2336,Table2[HBA1C],"NOT FOUND")</f>
        <v>10.84</v>
      </c>
      <c r="G403" t="str" cm="1">
        <f t="array" ref="G403">_xlfn.XLOOKUP(A403,$A$2:$A$2336,Table2[Heart Issues],"NOT FOUND")</f>
        <v>yes</v>
      </c>
      <c r="H403" t="str" cm="1">
        <f t="array" ref="H403">_xlfn.XLOOKUP(A403,$A$2:$A$2336,Table2[Any Transplants],"NOT FOUND")</f>
        <v>No</v>
      </c>
      <c r="I403" t="str" cm="1">
        <f t="array" ref="I403">_xlfn.XLOOKUP(A403,$A$2:$A$2336,Table2[Cancer history],"NOT FOUND")</f>
        <v>Yes</v>
      </c>
      <c r="J403" t="str">
        <f>_xlfn.XLOOKUP(A403,Table3[customer_no],Table3[month],"NOT FOUND")</f>
        <v>Aug</v>
      </c>
      <c r="K403" s="7">
        <f>_xlfn.XLOOKUP(A403,Table3[customer_no],Table3[year_average],"NOT FOUND")</f>
        <v>1963</v>
      </c>
      <c r="L403" cm="1">
        <f t="array" ref="L403">_xlfn.XLOOKUP(A403,Table3[customer_no],'Hospitalisation Details'!$D$2:$D$2344,"NOT FOUND")</f>
        <v>21</v>
      </c>
      <c r="M403" s="33">
        <f>_xlfn.XLOOKUP(A403,Table3[customer_no],Table3[dd/mm/yy],"NOT FOUND")</f>
        <v>23244</v>
      </c>
      <c r="N403">
        <f>_xlfn.XLOOKUP(A403,Table3[customer_no],Table3[age],"NOT FOUND")</f>
        <v>59</v>
      </c>
      <c r="O403" cm="1">
        <f t="array" ref="O403">_xlfn.XLOOKUP(A403,Table3[customer_no],'Hospitalisation Details'!$E$2:$E$2344,"NOT FOUND")</f>
        <v>0</v>
      </c>
      <c r="P403" t="str">
        <f>_xlfn.XLOOKUP(A403,Table3[customer_no],Table3[hsplt_handled],"NOT FOUND")</f>
        <v>tier - 2</v>
      </c>
      <c r="Q403" t="str">
        <f>_xlfn.XLOOKUP(A403,Table3[customer_no],Table3[city_handled],"NOT FOUND")</f>
        <v>tier - 3</v>
      </c>
      <c r="R403" t="str">
        <f>_xlfn.XLOOKUP(A403,Table3[customer_no],Table3[state_id],"NOT FOUND")</f>
        <v>R1012</v>
      </c>
      <c r="S403" s="34" cm="1">
        <f t="array" ref="S403">_xlfn.XLOOKUP(A403,Table3[customer_no],'Hospitalisation Details'!$F$2:$F$2344,"NOT FOUND")</f>
        <v>25678.78</v>
      </c>
      <c r="T403" t="str">
        <f>_xlfn.XLOOKUP(A403,Table2[Customer ID],Table2[BMI_category],"NOT FOUND")</f>
        <v>Normal Weight</v>
      </c>
      <c r="U403" s="7">
        <f>_xlfn.XLOOKUP(A403,Table2[Customer ID],Table2[no of surgery],"NOT FOUND")</f>
        <v>1</v>
      </c>
      <c r="V403" t="str">
        <f>_xlfn.XLOOKUP(A403,Table2[Customer ID],Table2[smoker_missing],"NOT FOUND")</f>
        <v>yes</v>
      </c>
      <c r="W403" t="str">
        <f t="shared" si="6"/>
        <v>Diabetes</v>
      </c>
      <c r="X403" s="37">
        <f>SUM(Table5[[#This Row],[Title]:[Diabetes Level]])</f>
        <v>51001.274999999994</v>
      </c>
    </row>
    <row r="404" spans="1:24" x14ac:dyDescent="0.25">
      <c r="A404" t="s">
        <v>1969</v>
      </c>
      <c r="B404" t="str">
        <f>VLOOKUP(A404,'Customer Names'!$A$2:$E$2336,3,FALSE)</f>
        <v>Ms.</v>
      </c>
      <c r="C404" t="str">
        <f>_xlfn.XLOOKUP(A404,$A$2:$A$2336,'Customer Names'!$D$2:$D$2336,"NOT FOUND")</f>
        <v>Anne Elise</v>
      </c>
      <c r="D404" t="str">
        <f>_xlfn.XLOOKUP(A404,$A$2:$A$2336,'Customer Names'!$E$2:$E$2336,"NOT FOUND")</f>
        <v>Creamer</v>
      </c>
      <c r="E404" cm="1">
        <f t="array" ref="E404">_xlfn.XLOOKUP(A404,$A$2:$A$2336,Table2[BMI],"NOT FOUND")</f>
        <v>27.36</v>
      </c>
      <c r="F404" cm="1">
        <f t="array" ref="F404">_xlfn.XLOOKUP(A404,$A$2:$A$2336,Table2[HBA1C],"NOT FOUND")</f>
        <v>5.88</v>
      </c>
      <c r="G404" t="str" cm="1">
        <f t="array" ref="G404">_xlfn.XLOOKUP(A404,$A$2:$A$2336,Table2[Heart Issues],"NOT FOUND")</f>
        <v>No</v>
      </c>
      <c r="H404" t="str" cm="1">
        <f t="array" ref="H404">_xlfn.XLOOKUP(A404,$A$2:$A$2336,Table2[Any Transplants],"NOT FOUND")</f>
        <v>No</v>
      </c>
      <c r="I404" t="str" cm="1">
        <f t="array" ref="I404">_xlfn.XLOOKUP(A404,$A$2:$A$2336,Table2[Cancer history],"NOT FOUND")</f>
        <v>No</v>
      </c>
      <c r="J404" t="str">
        <f>_xlfn.XLOOKUP(A404,Table3[customer_no],Table3[month],"NOT FOUND")</f>
        <v>Jul</v>
      </c>
      <c r="K404" s="7">
        <f>_xlfn.XLOOKUP(A404,Table3[customer_no],Table3[year_average],"NOT FOUND")</f>
        <v>1972</v>
      </c>
      <c r="L404" cm="1">
        <f t="array" ref="L404">_xlfn.XLOOKUP(A404,Table3[customer_no],'Hospitalisation Details'!$D$2:$D$2344,"NOT FOUND")</f>
        <v>17</v>
      </c>
      <c r="M404" s="33">
        <f>_xlfn.XLOOKUP(A404,Table3[customer_no],Table3[dd/mm/yy],"NOT FOUND")</f>
        <v>26497</v>
      </c>
      <c r="N404">
        <f>_xlfn.XLOOKUP(A404,Table3[customer_no],Table3[age],"NOT FOUND")</f>
        <v>50</v>
      </c>
      <c r="O404" cm="1">
        <f t="array" ref="O404">_xlfn.XLOOKUP(A404,Table3[customer_no],'Hospitalisation Details'!$E$2:$E$2344,"NOT FOUND")</f>
        <v>0</v>
      </c>
      <c r="P404" t="str">
        <f>_xlfn.XLOOKUP(A404,Table3[customer_no],Table3[hsplt_handled],"NOT FOUND")</f>
        <v>tier - 2</v>
      </c>
      <c r="Q404" t="str">
        <f>_xlfn.XLOOKUP(A404,Table3[customer_no],Table3[city_handled],"NOT FOUND")</f>
        <v>tier - 3</v>
      </c>
      <c r="R404" t="str">
        <f>_xlfn.XLOOKUP(A404,Table3[customer_no],Table3[state_id],"NOT FOUND")</f>
        <v>R1024</v>
      </c>
      <c r="S404" s="34" cm="1">
        <f t="array" ref="S404">_xlfn.XLOOKUP(A404,Table3[customer_no],'Hospitalisation Details'!$F$2:$F$2344,"NOT FOUND")</f>
        <v>25656.58</v>
      </c>
      <c r="T404" t="str">
        <f>_xlfn.XLOOKUP(A404,Table2[Customer ID],Table2[BMI_category],"NOT FOUND")</f>
        <v>Overweight</v>
      </c>
      <c r="U404" s="7">
        <f>_xlfn.XLOOKUP(A404,Table2[Customer ID],Table2[no of surgery],"NOT FOUND")</f>
        <v>2</v>
      </c>
      <c r="V404" t="str">
        <f>_xlfn.XLOOKUP(A404,Table2[Customer ID],Table2[smoker_missing],"NOT FOUND")</f>
        <v>No</v>
      </c>
      <c r="W404" t="str">
        <f t="shared" si="6"/>
        <v>Prediabetes</v>
      </c>
      <c r="X404" s="37">
        <f>SUM(Table5[[#This Row],[Title]:[Diabetes Level]])</f>
        <v>54227.820000000007</v>
      </c>
    </row>
    <row r="405" spans="1:24" x14ac:dyDescent="0.25">
      <c r="A405" t="s">
        <v>1968</v>
      </c>
      <c r="B405" t="str">
        <f>VLOOKUP(A405,'Customer Names'!$A$2:$E$2336,3,FALSE)</f>
        <v>Mr.</v>
      </c>
      <c r="C405" t="str">
        <f>_xlfn.XLOOKUP(A405,$A$2:$A$2336,'Customer Names'!$D$2:$D$2336,"NOT FOUND")</f>
        <v>Christopher R</v>
      </c>
      <c r="D405" t="str">
        <f>_xlfn.XLOOKUP(A405,$A$2:$A$2336,'Customer Names'!$E$2:$E$2336,"NOT FOUND")</f>
        <v>Kimbel</v>
      </c>
      <c r="E405" cm="1">
        <f t="array" ref="E405">_xlfn.XLOOKUP(A405,$A$2:$A$2336,Table2[BMI],"NOT FOUND")</f>
        <v>27.82</v>
      </c>
      <c r="F405" cm="1">
        <f t="array" ref="F405">_xlfn.XLOOKUP(A405,$A$2:$A$2336,Table2[HBA1C],"NOT FOUND")</f>
        <v>5.24</v>
      </c>
      <c r="G405" t="str" cm="1">
        <f t="array" ref="G405">_xlfn.XLOOKUP(A405,$A$2:$A$2336,Table2[Heart Issues],"NOT FOUND")</f>
        <v>yes</v>
      </c>
      <c r="H405" t="str" cm="1">
        <f t="array" ref="H405">_xlfn.XLOOKUP(A405,$A$2:$A$2336,Table2[Any Transplants],"NOT FOUND")</f>
        <v>No</v>
      </c>
      <c r="I405" t="str" cm="1">
        <f t="array" ref="I405">_xlfn.XLOOKUP(A405,$A$2:$A$2336,Table2[Cancer history],"NOT FOUND")</f>
        <v>No</v>
      </c>
      <c r="J405" t="str">
        <f>_xlfn.XLOOKUP(A405,Table3[customer_no],Table3[month],"NOT FOUND")</f>
        <v>Aug</v>
      </c>
      <c r="K405" s="7">
        <f>_xlfn.XLOOKUP(A405,Table3[customer_no],Table3[year_average],"NOT FOUND")</f>
        <v>2001</v>
      </c>
      <c r="L405" cm="1">
        <f t="array" ref="L405">_xlfn.XLOOKUP(A405,Table3[customer_no],'Hospitalisation Details'!$D$2:$D$2344,"NOT FOUND")</f>
        <v>2</v>
      </c>
      <c r="M405" s="33">
        <f>_xlfn.XLOOKUP(A405,Table3[customer_no],Table3[dd/mm/yy],"NOT FOUND")</f>
        <v>37105</v>
      </c>
      <c r="N405">
        <f>_xlfn.XLOOKUP(A405,Table3[customer_no],Table3[age],"NOT FOUND")</f>
        <v>21</v>
      </c>
      <c r="O405" cm="1">
        <f t="array" ref="O405">_xlfn.XLOOKUP(A405,Table3[customer_no],'Hospitalisation Details'!$E$2:$E$2344,"NOT FOUND")</f>
        <v>0</v>
      </c>
      <c r="P405" t="str">
        <f>_xlfn.XLOOKUP(A405,Table3[customer_no],Table3[hsplt_handled],"NOT FOUND")</f>
        <v>tier - 2</v>
      </c>
      <c r="Q405" t="str">
        <f>_xlfn.XLOOKUP(A405,Table3[customer_no],Table3[city_handled],"NOT FOUND")</f>
        <v>tier - 1</v>
      </c>
      <c r="R405" t="str">
        <f>_xlfn.XLOOKUP(A405,Table3[customer_no],Table3[state_id],"NOT FOUND")</f>
        <v>R1011</v>
      </c>
      <c r="S405" s="34" cm="1">
        <f t="array" ref="S405">_xlfn.XLOOKUP(A405,Table3[customer_no],'Hospitalisation Details'!$F$2:$F$2344,"NOT FOUND")</f>
        <v>25648.98</v>
      </c>
      <c r="T405" t="str">
        <f>_xlfn.XLOOKUP(A405,Table2[Customer ID],Table2[BMI_category],"NOT FOUND")</f>
        <v>Overweight</v>
      </c>
      <c r="U405" s="7">
        <f>_xlfn.XLOOKUP(A405,Table2[Customer ID],Table2[no of surgery],"NOT FOUND")</f>
        <v>0</v>
      </c>
      <c r="V405" t="str">
        <f>_xlfn.XLOOKUP(A405,Table2[Customer ID],Table2[smoker_missing],"NOT FOUND")</f>
        <v>yes</v>
      </c>
      <c r="W405" t="str">
        <f t="shared" si="6"/>
        <v>Normal</v>
      </c>
      <c r="X405" s="37">
        <f>SUM(Table5[[#This Row],[Title]:[Diabetes Level]])</f>
        <v>64811.039999999994</v>
      </c>
    </row>
    <row r="406" spans="1:24" x14ac:dyDescent="0.25">
      <c r="A406" t="s">
        <v>1967</v>
      </c>
      <c r="B406" t="str">
        <f>VLOOKUP(A406,'Customer Names'!$A$2:$E$2336,3,FALSE)</f>
        <v>Mr.</v>
      </c>
      <c r="C406" t="str">
        <f>_xlfn.XLOOKUP(A406,$A$2:$A$2336,'Customer Names'!$D$2:$D$2336,"NOT FOUND")</f>
        <v>Elliot</v>
      </c>
      <c r="D406" t="str">
        <f>_xlfn.XLOOKUP(A406,$A$2:$A$2336,'Customer Names'!$E$2:$E$2336,"NOT FOUND")</f>
        <v>Livensparger</v>
      </c>
      <c r="E406" cm="1">
        <f t="array" ref="E406">_xlfn.XLOOKUP(A406,$A$2:$A$2336,Table2[BMI],"NOT FOUND")</f>
        <v>25.46</v>
      </c>
      <c r="F406" cm="1">
        <f t="array" ref="F406">_xlfn.XLOOKUP(A406,$A$2:$A$2336,Table2[HBA1C],"NOT FOUND")</f>
        <v>11.75</v>
      </c>
      <c r="G406" t="str" cm="1">
        <f t="array" ref="G406">_xlfn.XLOOKUP(A406,$A$2:$A$2336,Table2[Heart Issues],"NOT FOUND")</f>
        <v>No</v>
      </c>
      <c r="H406" t="str" cm="1">
        <f t="array" ref="H406">_xlfn.XLOOKUP(A406,$A$2:$A$2336,Table2[Any Transplants],"NOT FOUND")</f>
        <v>No</v>
      </c>
      <c r="I406" t="str" cm="1">
        <f t="array" ref="I406">_xlfn.XLOOKUP(A406,$A$2:$A$2336,Table2[Cancer history],"NOT FOUND")</f>
        <v>No</v>
      </c>
      <c r="J406" t="str">
        <f>_xlfn.XLOOKUP(A406,Table3[customer_no],Table3[month],"NOT FOUND")</f>
        <v>Dec</v>
      </c>
      <c r="K406" s="7">
        <f>_xlfn.XLOOKUP(A406,Table3[customer_no],Table3[year_average],"NOT FOUND")</f>
        <v>1968</v>
      </c>
      <c r="L406" cm="1">
        <f t="array" ref="L406">_xlfn.XLOOKUP(A406,Table3[customer_no],'Hospitalisation Details'!$D$2:$D$2344,"NOT FOUND")</f>
        <v>11</v>
      </c>
      <c r="M406" s="33">
        <f>_xlfn.XLOOKUP(A406,Table3[customer_no],Table3[dd/mm/yy],"NOT FOUND")</f>
        <v>25183</v>
      </c>
      <c r="N406">
        <f>_xlfn.XLOOKUP(A406,Table3[customer_no],Table3[age],"NOT FOUND")</f>
        <v>54</v>
      </c>
      <c r="O406" cm="1">
        <f t="array" ref="O406">_xlfn.XLOOKUP(A406,Table3[customer_no],'Hospitalisation Details'!$E$2:$E$2344,"NOT FOUND")</f>
        <v>1</v>
      </c>
      <c r="P406" t="str">
        <f>_xlfn.XLOOKUP(A406,Table3[customer_no],Table3[hsplt_handled],"NOT FOUND")</f>
        <v>tier - 2</v>
      </c>
      <c r="Q406" t="str">
        <f>_xlfn.XLOOKUP(A406,Table3[customer_no],Table3[city_handled],"NOT FOUND")</f>
        <v>tier - 3</v>
      </c>
      <c r="R406" t="str">
        <f>_xlfn.XLOOKUP(A406,Table3[customer_no],Table3[state_id],"NOT FOUND")</f>
        <v>R1017</v>
      </c>
      <c r="S406" s="34" cm="1">
        <f t="array" ref="S406">_xlfn.XLOOKUP(A406,Table3[customer_no],'Hospitalisation Details'!$F$2:$F$2344,"NOT FOUND")</f>
        <v>25517.11</v>
      </c>
      <c r="T406" t="str">
        <f>_xlfn.XLOOKUP(A406,Table2[Customer ID],Table2[BMI_category],"NOT FOUND")</f>
        <v>Overweight</v>
      </c>
      <c r="U406" s="7">
        <f>_xlfn.XLOOKUP(A406,Table2[Customer ID],Table2[no of surgery],"NOT FOUND")</f>
        <v>0</v>
      </c>
      <c r="V406" t="str">
        <f>_xlfn.XLOOKUP(A406,Table2[Customer ID],Table2[smoker_missing],"NOT FOUND")</f>
        <v>No</v>
      </c>
      <c r="W406" t="str">
        <f t="shared" si="6"/>
        <v>Diabetes</v>
      </c>
      <c r="X406" s="37">
        <f>SUM(Table5[[#This Row],[Title]:[Diabetes Level]])</f>
        <v>52771.32</v>
      </c>
    </row>
    <row r="407" spans="1:24" x14ac:dyDescent="0.25">
      <c r="A407" t="s">
        <v>1966</v>
      </c>
      <c r="B407" t="str">
        <f>VLOOKUP(A407,'Customer Names'!$A$2:$E$2336,3,FALSE)</f>
        <v>Mr.</v>
      </c>
      <c r="C407" t="str">
        <f>_xlfn.XLOOKUP(A407,$A$2:$A$2336,'Customer Names'!$D$2:$D$2336,"NOT FOUND")</f>
        <v>Christopher D.</v>
      </c>
      <c r="D407" t="str">
        <f>_xlfn.XLOOKUP(A407,$A$2:$A$2336,'Customer Names'!$E$2:$E$2336,"NOT FOUND")</f>
        <v>Grange</v>
      </c>
      <c r="E407" cm="1">
        <f t="array" ref="E407">_xlfn.XLOOKUP(A407,$A$2:$A$2336,Table2[BMI],"NOT FOUND")</f>
        <v>25.1</v>
      </c>
      <c r="F407" cm="1">
        <f t="array" ref="F407">_xlfn.XLOOKUP(A407,$A$2:$A$2336,Table2[HBA1C],"NOT FOUND")</f>
        <v>6.97</v>
      </c>
      <c r="G407" t="str" cm="1">
        <f t="array" ref="G407">_xlfn.XLOOKUP(A407,$A$2:$A$2336,Table2[Heart Issues],"NOT FOUND")</f>
        <v>No</v>
      </c>
      <c r="H407" t="str" cm="1">
        <f t="array" ref="H407">_xlfn.XLOOKUP(A407,$A$2:$A$2336,Table2[Any Transplants],"NOT FOUND")</f>
        <v>No</v>
      </c>
      <c r="I407" t="str" cm="1">
        <f t="array" ref="I407">_xlfn.XLOOKUP(A407,$A$2:$A$2336,Table2[Cancer history],"NOT FOUND")</f>
        <v>No</v>
      </c>
      <c r="J407" t="str">
        <f>_xlfn.XLOOKUP(A407,Table3[customer_no],Table3[month],"NOT FOUND")</f>
        <v>Aug</v>
      </c>
      <c r="K407" s="7">
        <f>_xlfn.XLOOKUP(A407,Table3[customer_no],Table3[year_average],"NOT FOUND")</f>
        <v>1968</v>
      </c>
      <c r="L407" cm="1">
        <f t="array" ref="L407">_xlfn.XLOOKUP(A407,Table3[customer_no],'Hospitalisation Details'!$D$2:$D$2344,"NOT FOUND")</f>
        <v>22</v>
      </c>
      <c r="M407" s="33">
        <f>_xlfn.XLOOKUP(A407,Table3[customer_no],Table3[dd/mm/yy],"NOT FOUND")</f>
        <v>25072</v>
      </c>
      <c r="N407">
        <f>_xlfn.XLOOKUP(A407,Table3[customer_no],Table3[age],"NOT FOUND")</f>
        <v>54</v>
      </c>
      <c r="O407" cm="1">
        <f t="array" ref="O407">_xlfn.XLOOKUP(A407,Table3[customer_no],'Hospitalisation Details'!$E$2:$E$2344,"NOT FOUND")</f>
        <v>3</v>
      </c>
      <c r="P407" t="str">
        <f>_xlfn.XLOOKUP(A407,Table3[customer_no],Table3[hsplt_handled],"NOT FOUND")</f>
        <v>tier - 2</v>
      </c>
      <c r="Q407" t="str">
        <f>_xlfn.XLOOKUP(A407,Table3[customer_no],Table3[city_handled],"NOT FOUND")</f>
        <v>tier - 2</v>
      </c>
      <c r="R407" t="str">
        <f>_xlfn.XLOOKUP(A407,Table3[customer_no],Table3[state_id],"NOT FOUND")</f>
        <v>R1011</v>
      </c>
      <c r="S407" s="34" cm="1">
        <f t="array" ref="S407">_xlfn.XLOOKUP(A407,Table3[customer_no],'Hospitalisation Details'!$F$2:$F$2344,"NOT FOUND")</f>
        <v>25382.3</v>
      </c>
      <c r="T407" t="str">
        <f>_xlfn.XLOOKUP(A407,Table2[Customer ID],Table2[BMI_category],"NOT FOUND")</f>
        <v>Overweight</v>
      </c>
      <c r="U407" s="7">
        <f>_xlfn.XLOOKUP(A407,Table2[Customer ID],Table2[no of surgery],"NOT FOUND")</f>
        <v>0</v>
      </c>
      <c r="V407" t="str">
        <f>_xlfn.XLOOKUP(A407,Table2[Customer ID],Table2[smoker_missing],"NOT FOUND")</f>
        <v>yes</v>
      </c>
      <c r="W407" t="str">
        <f t="shared" si="6"/>
        <v>Diabetes</v>
      </c>
      <c r="X407" s="37">
        <f>SUM(Table5[[#This Row],[Title]:[Diabetes Level]])</f>
        <v>52533.369999999995</v>
      </c>
    </row>
    <row r="408" spans="1:24" x14ac:dyDescent="0.25">
      <c r="A408" t="s">
        <v>1965</v>
      </c>
      <c r="B408" t="str">
        <f>VLOOKUP(A408,'Customer Names'!$A$2:$E$2336,3,FALSE)</f>
        <v>Mr.</v>
      </c>
      <c r="C408" t="str">
        <f>_xlfn.XLOOKUP(A408,$A$2:$A$2336,'Customer Names'!$D$2:$D$2336,"NOT FOUND")</f>
        <v>Corey</v>
      </c>
      <c r="D408" t="str">
        <f>_xlfn.XLOOKUP(A408,$A$2:$A$2336,'Customer Names'!$E$2:$E$2336,"NOT FOUND")</f>
        <v>Nunlist</v>
      </c>
      <c r="E408" cm="1">
        <f t="array" ref="E408">_xlfn.XLOOKUP(A408,$A$2:$A$2336,Table2[BMI],"NOT FOUND")</f>
        <v>32.11</v>
      </c>
      <c r="F408" cm="1">
        <f t="array" ref="F408">_xlfn.XLOOKUP(A408,$A$2:$A$2336,Table2[HBA1C],"NOT FOUND")</f>
        <v>4.76</v>
      </c>
      <c r="G408" t="str" cm="1">
        <f t="array" ref="G408">_xlfn.XLOOKUP(A408,$A$2:$A$2336,Table2[Heart Issues],"NOT FOUND")</f>
        <v>No</v>
      </c>
      <c r="H408" t="str" cm="1">
        <f t="array" ref="H408">_xlfn.XLOOKUP(A408,$A$2:$A$2336,Table2[Any Transplants],"NOT FOUND")</f>
        <v>No</v>
      </c>
      <c r="I408" t="str" cm="1">
        <f t="array" ref="I408">_xlfn.XLOOKUP(A408,$A$2:$A$2336,Table2[Cancer history],"NOT FOUND")</f>
        <v>No</v>
      </c>
      <c r="J408" t="str">
        <f>_xlfn.XLOOKUP(A408,Table3[customer_no],Table3[month],"NOT FOUND")</f>
        <v>Sep</v>
      </c>
      <c r="K408" s="7">
        <f>_xlfn.XLOOKUP(A408,Table3[customer_no],Table3[year_average],"NOT FOUND")</f>
        <v>1972</v>
      </c>
      <c r="L408" cm="1">
        <f t="array" ref="L408">_xlfn.XLOOKUP(A408,Table3[customer_no],'Hospitalisation Details'!$D$2:$D$2344,"NOT FOUND")</f>
        <v>26</v>
      </c>
      <c r="M408" s="33">
        <f>_xlfn.XLOOKUP(A408,Table3[customer_no],Table3[dd/mm/yy],"NOT FOUND")</f>
        <v>26568</v>
      </c>
      <c r="N408">
        <f>_xlfn.XLOOKUP(A408,Table3[customer_no],Table3[age],"NOT FOUND")</f>
        <v>50</v>
      </c>
      <c r="O408" cm="1">
        <f t="array" ref="O408">_xlfn.XLOOKUP(A408,Table3[customer_no],'Hospitalisation Details'!$E$2:$E$2344,"NOT FOUND")</f>
        <v>2</v>
      </c>
      <c r="P408" t="str">
        <f>_xlfn.XLOOKUP(A408,Table3[customer_no],Table3[hsplt_handled],"NOT FOUND")</f>
        <v>tier - 2</v>
      </c>
      <c r="Q408" t="str">
        <f>_xlfn.XLOOKUP(A408,Table3[customer_no],Table3[city_handled],"NOT FOUND")</f>
        <v>tier - 2</v>
      </c>
      <c r="R408" t="str">
        <f>_xlfn.XLOOKUP(A408,Table3[customer_no],Table3[state_id],"NOT FOUND")</f>
        <v>R1017</v>
      </c>
      <c r="S408" s="34" cm="1">
        <f t="array" ref="S408">_xlfn.XLOOKUP(A408,Table3[customer_no],'Hospitalisation Details'!$F$2:$F$2344,"NOT FOUND")</f>
        <v>25333.33</v>
      </c>
      <c r="T408" t="str">
        <f>_xlfn.XLOOKUP(A408,Table2[Customer ID],Table2[BMI_category],"NOT FOUND")</f>
        <v>Obesity</v>
      </c>
      <c r="U408" s="7">
        <f>_xlfn.XLOOKUP(A408,Table2[Customer ID],Table2[no of surgery],"NOT FOUND")</f>
        <v>2</v>
      </c>
      <c r="V408" t="str">
        <f>_xlfn.XLOOKUP(A408,Table2[Customer ID],Table2[smoker_missing],"NOT FOUND")</f>
        <v>No</v>
      </c>
      <c r="W408" t="str">
        <f t="shared" si="6"/>
        <v>Normal</v>
      </c>
      <c r="X408" s="37">
        <f>SUM(Table5[[#This Row],[Title]:[Diabetes Level]])</f>
        <v>53990.2</v>
      </c>
    </row>
    <row r="409" spans="1:24" x14ac:dyDescent="0.25">
      <c r="A409" t="s">
        <v>1964</v>
      </c>
      <c r="B409" t="str">
        <f>VLOOKUP(A409,'Customer Names'!$A$2:$E$2336,3,FALSE)</f>
        <v>Mr.</v>
      </c>
      <c r="C409" t="str">
        <f>_xlfn.XLOOKUP(A409,$A$2:$A$2336,'Customer Names'!$D$2:$D$2336,"NOT FOUND")</f>
        <v>Patrick D.</v>
      </c>
      <c r="D409" t="str">
        <f>_xlfn.XLOOKUP(A409,$A$2:$A$2336,'Customer Names'!$E$2:$E$2336,"NOT FOUND")</f>
        <v>Cutter</v>
      </c>
      <c r="E409" cm="1">
        <f t="array" ref="E409">_xlfn.XLOOKUP(A409,$A$2:$A$2336,Table2[BMI],"NOT FOUND")</f>
        <v>29.8</v>
      </c>
      <c r="F409" cm="1">
        <f t="array" ref="F409">_xlfn.XLOOKUP(A409,$A$2:$A$2336,Table2[HBA1C],"NOT FOUND")</f>
        <v>8.24</v>
      </c>
      <c r="G409" t="str" cm="1">
        <f t="array" ref="G409">_xlfn.XLOOKUP(A409,$A$2:$A$2336,Table2[Heart Issues],"NOT FOUND")</f>
        <v>yes</v>
      </c>
      <c r="H409" t="str" cm="1">
        <f t="array" ref="H409">_xlfn.XLOOKUP(A409,$A$2:$A$2336,Table2[Any Transplants],"NOT FOUND")</f>
        <v>No</v>
      </c>
      <c r="I409" t="str" cm="1">
        <f t="array" ref="I409">_xlfn.XLOOKUP(A409,$A$2:$A$2336,Table2[Cancer history],"NOT FOUND")</f>
        <v>No</v>
      </c>
      <c r="J409" t="str">
        <f>_xlfn.XLOOKUP(A409,Table3[customer_no],Table3[month],"NOT FOUND")</f>
        <v>Dec</v>
      </c>
      <c r="K409" s="7">
        <f>_xlfn.XLOOKUP(A409,Table3[customer_no],Table3[year_average],"NOT FOUND")</f>
        <v>1975</v>
      </c>
      <c r="L409" cm="1">
        <f t="array" ref="L409">_xlfn.XLOOKUP(A409,Table3[customer_no],'Hospitalisation Details'!$D$2:$D$2344,"NOT FOUND")</f>
        <v>14</v>
      </c>
      <c r="M409" s="33">
        <f>_xlfn.XLOOKUP(A409,Table3[customer_no],Table3[dd/mm/yy],"NOT FOUND")</f>
        <v>27742</v>
      </c>
      <c r="N409">
        <f>_xlfn.XLOOKUP(A409,Table3[customer_no],Table3[age],"NOT FOUND")</f>
        <v>47</v>
      </c>
      <c r="O409" cm="1">
        <f t="array" ref="O409">_xlfn.XLOOKUP(A409,Table3[customer_no],'Hospitalisation Details'!$E$2:$E$2344,"NOT FOUND")</f>
        <v>3</v>
      </c>
      <c r="P409" t="str">
        <f>_xlfn.XLOOKUP(A409,Table3[customer_no],Table3[hsplt_handled],"NOT FOUND")</f>
        <v>tier - 2</v>
      </c>
      <c r="Q409" t="str">
        <f>_xlfn.XLOOKUP(A409,Table3[customer_no],Table3[city_handled],"NOT FOUND")</f>
        <v>tier - 1</v>
      </c>
      <c r="R409" t="str">
        <f>_xlfn.XLOOKUP(A409,Table3[customer_no],Table3[state_id],"NOT FOUND")</f>
        <v>R1011</v>
      </c>
      <c r="S409" s="34" cm="1">
        <f t="array" ref="S409">_xlfn.XLOOKUP(A409,Table3[customer_no],'Hospitalisation Details'!$F$2:$F$2344,"NOT FOUND")</f>
        <v>25309.49</v>
      </c>
      <c r="T409" t="str">
        <f>_xlfn.XLOOKUP(A409,Table2[Customer ID],Table2[BMI_category],"NOT FOUND")</f>
        <v>Overweight</v>
      </c>
      <c r="U409" s="7">
        <f>_xlfn.XLOOKUP(A409,Table2[Customer ID],Table2[no of surgery],"NOT FOUND")</f>
        <v>1</v>
      </c>
      <c r="V409" t="str">
        <f>_xlfn.XLOOKUP(A409,Table2[Customer ID],Table2[smoker_missing],"NOT FOUND")</f>
        <v>yes</v>
      </c>
      <c r="W409" t="str">
        <f t="shared" si="6"/>
        <v>Diabetes</v>
      </c>
      <c r="X409" s="37">
        <f>SUM(Table5[[#This Row],[Title]:[Diabetes Level]])</f>
        <v>55129.53</v>
      </c>
    </row>
    <row r="410" spans="1:24" x14ac:dyDescent="0.25">
      <c r="A410" t="s">
        <v>1963</v>
      </c>
      <c r="B410" t="str">
        <f>VLOOKUP(A410,'Customer Names'!$A$2:$E$2336,3,FALSE)</f>
        <v>Mr.</v>
      </c>
      <c r="C410" t="str">
        <f>_xlfn.XLOOKUP(A410,$A$2:$A$2336,'Customer Names'!$D$2:$D$2336,"NOT FOUND")</f>
        <v>Anthony D.</v>
      </c>
      <c r="D410" t="str">
        <f>_xlfn.XLOOKUP(A410,$A$2:$A$2336,'Customer Names'!$E$2:$E$2336,"NOT FOUND")</f>
        <v>Martin</v>
      </c>
      <c r="E410" cm="1">
        <f t="array" ref="E410">_xlfn.XLOOKUP(A410,$A$2:$A$2336,Table2[BMI],"NOT FOUND")</f>
        <v>24.01</v>
      </c>
      <c r="F410" cm="1">
        <f t="array" ref="F410">_xlfn.XLOOKUP(A410,$A$2:$A$2336,Table2[HBA1C],"NOT FOUND")</f>
        <v>4.76</v>
      </c>
      <c r="G410" t="str" cm="1">
        <f t="array" ref="G410">_xlfn.XLOOKUP(A410,$A$2:$A$2336,Table2[Heart Issues],"NOT FOUND")</f>
        <v>No</v>
      </c>
      <c r="H410" t="str" cm="1">
        <f t="array" ref="H410">_xlfn.XLOOKUP(A410,$A$2:$A$2336,Table2[Any Transplants],"NOT FOUND")</f>
        <v>No</v>
      </c>
      <c r="I410" t="str" cm="1">
        <f t="array" ref="I410">_xlfn.XLOOKUP(A410,$A$2:$A$2336,Table2[Cancer history],"NOT FOUND")</f>
        <v>No</v>
      </c>
      <c r="J410" t="str">
        <f>_xlfn.XLOOKUP(A410,Table3[customer_no],Table3[month],"NOT FOUND")</f>
        <v>Nov</v>
      </c>
      <c r="K410" s="7">
        <f>_xlfn.XLOOKUP(A410,Table3[customer_no],Table3[year_average],"NOT FOUND")</f>
        <v>1998</v>
      </c>
      <c r="L410" cm="1">
        <f t="array" ref="L410">_xlfn.XLOOKUP(A410,Table3[customer_no],'Hospitalisation Details'!$D$2:$D$2344,"NOT FOUND")</f>
        <v>24</v>
      </c>
      <c r="M410" s="33">
        <f>_xlfn.XLOOKUP(A410,Table3[customer_no],Table3[dd/mm/yy],"NOT FOUND")</f>
        <v>36123</v>
      </c>
      <c r="N410">
        <f>_xlfn.XLOOKUP(A410,Table3[customer_no],Table3[age],"NOT FOUND")</f>
        <v>24</v>
      </c>
      <c r="O410" cm="1">
        <f t="array" ref="O410">_xlfn.XLOOKUP(A410,Table3[customer_no],'Hospitalisation Details'!$E$2:$E$2344,"NOT FOUND")</f>
        <v>0</v>
      </c>
      <c r="P410" t="str">
        <f>_xlfn.XLOOKUP(A410,Table3[customer_no],Table3[hsplt_handled],"NOT FOUND")</f>
        <v>tier - 2</v>
      </c>
      <c r="Q410" t="str">
        <f>_xlfn.XLOOKUP(A410,Table3[customer_no],Table3[city_handled],"NOT FOUND")</f>
        <v>tier - 3</v>
      </c>
      <c r="R410" t="str">
        <f>_xlfn.XLOOKUP(A410,Table3[customer_no],Table3[state_id],"NOT FOUND")</f>
        <v>R1011</v>
      </c>
      <c r="S410" s="34" cm="1">
        <f t="array" ref="S410">_xlfn.XLOOKUP(A410,Table3[customer_no],'Hospitalisation Details'!$F$2:$F$2344,"NOT FOUND")</f>
        <v>25127.22</v>
      </c>
      <c r="T410" t="str">
        <f>_xlfn.XLOOKUP(A410,Table2[Customer ID],Table2[BMI_category],"NOT FOUND")</f>
        <v>Normal Weight</v>
      </c>
      <c r="U410" s="7">
        <f>_xlfn.XLOOKUP(A410,Table2[Customer ID],Table2[no of surgery],"NOT FOUND")</f>
        <v>1</v>
      </c>
      <c r="V410" t="str">
        <f>_xlfn.XLOOKUP(A410,Table2[Customer ID],Table2[smoker_missing],"NOT FOUND")</f>
        <v>yes</v>
      </c>
      <c r="W410" t="str">
        <f t="shared" si="6"/>
        <v>Normal</v>
      </c>
      <c r="X410" s="37">
        <f>SUM(Table5[[#This Row],[Title]:[Diabetes Level]])</f>
        <v>63325.99</v>
      </c>
    </row>
    <row r="411" spans="1:24" x14ac:dyDescent="0.25">
      <c r="A411" t="s">
        <v>1962</v>
      </c>
      <c r="B411" t="str">
        <f>VLOOKUP(A411,'Customer Names'!$A$2:$E$2336,3,FALSE)</f>
        <v>Ms.</v>
      </c>
      <c r="C411" t="str">
        <f>_xlfn.XLOOKUP(A411,$A$2:$A$2336,'Customer Names'!$D$2:$D$2336,"NOT FOUND")</f>
        <v>Melissa</v>
      </c>
      <c r="D411" t="str">
        <f>_xlfn.XLOOKUP(A411,$A$2:$A$2336,'Customer Names'!$E$2:$E$2336,"NOT FOUND")</f>
        <v>Cooney</v>
      </c>
      <c r="E411" cm="1">
        <f t="array" ref="E411">_xlfn.XLOOKUP(A411,$A$2:$A$2336,Table2[BMI],"NOT FOUND")</f>
        <v>23.21</v>
      </c>
      <c r="F411" cm="1">
        <f t="array" ref="F411">_xlfn.XLOOKUP(A411,$A$2:$A$2336,Table2[HBA1C],"NOT FOUND")</f>
        <v>6.03</v>
      </c>
      <c r="G411" t="str" cm="1">
        <f t="array" ref="G411">_xlfn.XLOOKUP(A411,$A$2:$A$2336,Table2[Heart Issues],"NOT FOUND")</f>
        <v>No</v>
      </c>
      <c r="H411" t="str" cm="1">
        <f t="array" ref="H411">_xlfn.XLOOKUP(A411,$A$2:$A$2336,Table2[Any Transplants],"NOT FOUND")</f>
        <v>No</v>
      </c>
      <c r="I411" t="str" cm="1">
        <f t="array" ref="I411">_xlfn.XLOOKUP(A411,$A$2:$A$2336,Table2[Cancer history],"NOT FOUND")</f>
        <v>No</v>
      </c>
      <c r="J411" t="str">
        <f>_xlfn.XLOOKUP(A411,Table3[customer_no],Table3[month],"NOT FOUND")</f>
        <v>Jun</v>
      </c>
      <c r="K411" s="7">
        <f>_xlfn.XLOOKUP(A411,Table3[customer_no],Table3[year_average],"NOT FOUND")</f>
        <v>1998</v>
      </c>
      <c r="L411" cm="1">
        <f t="array" ref="L411">_xlfn.XLOOKUP(A411,Table3[customer_no],'Hospitalisation Details'!$D$2:$D$2344,"NOT FOUND")</f>
        <v>14</v>
      </c>
      <c r="M411" s="33">
        <f>_xlfn.XLOOKUP(A411,Table3[customer_no],Table3[dd/mm/yy],"NOT FOUND")</f>
        <v>35960</v>
      </c>
      <c r="N411">
        <f>_xlfn.XLOOKUP(A411,Table3[customer_no],Table3[age],"NOT FOUND")</f>
        <v>24</v>
      </c>
      <c r="O411" cm="1">
        <f t="array" ref="O411">_xlfn.XLOOKUP(A411,Table3[customer_no],'Hospitalisation Details'!$E$2:$E$2344,"NOT FOUND")</f>
        <v>0</v>
      </c>
      <c r="P411" t="str">
        <f>_xlfn.XLOOKUP(A411,Table3[customer_no],Table3[hsplt_handled],"NOT FOUND")</f>
        <v>tier - 2</v>
      </c>
      <c r="Q411" t="str">
        <f>_xlfn.XLOOKUP(A411,Table3[customer_no],Table3[city_handled],"NOT FOUND")</f>
        <v>tier - 2</v>
      </c>
      <c r="R411" t="str">
        <f>_xlfn.XLOOKUP(A411,Table3[customer_no],Table3[state_id],"NOT FOUND")</f>
        <v>R1013</v>
      </c>
      <c r="S411" s="34" cm="1">
        <f t="array" ref="S411">_xlfn.XLOOKUP(A411,Table3[customer_no],'Hospitalisation Details'!$F$2:$F$2344,"NOT FOUND")</f>
        <v>25081.77</v>
      </c>
      <c r="T411" t="str">
        <f>_xlfn.XLOOKUP(A411,Table2[Customer ID],Table2[BMI_category],"NOT FOUND")</f>
        <v>Normal Weight</v>
      </c>
      <c r="U411" s="7">
        <f>_xlfn.XLOOKUP(A411,Table2[Customer ID],Table2[no of surgery],"NOT FOUND")</f>
        <v>1</v>
      </c>
      <c r="V411" t="str">
        <f>_xlfn.XLOOKUP(A411,Table2[Customer ID],Table2[smoker_missing],"NOT FOUND")</f>
        <v>No</v>
      </c>
      <c r="W411" t="str">
        <f t="shared" si="6"/>
        <v>Prediabetes</v>
      </c>
      <c r="X411" s="37">
        <f>SUM(Table5[[#This Row],[Title]:[Diabetes Level]])</f>
        <v>63108.009999999995</v>
      </c>
    </row>
    <row r="412" spans="1:24" x14ac:dyDescent="0.25">
      <c r="A412" t="s">
        <v>1961</v>
      </c>
      <c r="B412" t="str">
        <f>VLOOKUP(A412,'Customer Names'!$A$2:$E$2336,3,FALSE)</f>
        <v>Ms.</v>
      </c>
      <c r="C412" t="str">
        <f>_xlfn.XLOOKUP(A412,$A$2:$A$2336,'Customer Names'!$D$2:$D$2336,"NOT FOUND")</f>
        <v>Raven</v>
      </c>
      <c r="D412" t="str">
        <f>_xlfn.XLOOKUP(A412,$A$2:$A$2336,'Customer Names'!$E$2:$E$2336,"NOT FOUND")</f>
        <v>Bier</v>
      </c>
      <c r="E412" cm="1">
        <f t="array" ref="E412">_xlfn.XLOOKUP(A412,$A$2:$A$2336,Table2[BMI],"NOT FOUND")</f>
        <v>21.2</v>
      </c>
      <c r="F412" cm="1">
        <f t="array" ref="F412">_xlfn.XLOOKUP(A412,$A$2:$A$2336,Table2[HBA1C],"NOT FOUND")</f>
        <v>4.07</v>
      </c>
      <c r="G412" t="str" cm="1">
        <f t="array" ref="G412">_xlfn.XLOOKUP(A412,$A$2:$A$2336,Table2[Heart Issues],"NOT FOUND")</f>
        <v>yes</v>
      </c>
      <c r="H412" t="str" cm="1">
        <f t="array" ref="H412">_xlfn.XLOOKUP(A412,$A$2:$A$2336,Table2[Any Transplants],"NOT FOUND")</f>
        <v>No</v>
      </c>
      <c r="I412" t="str" cm="1">
        <f t="array" ref="I412">_xlfn.XLOOKUP(A412,$A$2:$A$2336,Table2[Cancer history],"NOT FOUND")</f>
        <v>No</v>
      </c>
      <c r="J412" t="str">
        <f>_xlfn.XLOOKUP(A412,Table3[customer_no],Table3[month],"NOT FOUND")</f>
        <v>Dec</v>
      </c>
      <c r="K412" s="7">
        <f>_xlfn.XLOOKUP(A412,Table3[customer_no],Table3[year_average],"NOT FOUND")</f>
        <v>1995</v>
      </c>
      <c r="L412" cm="1">
        <f t="array" ref="L412">_xlfn.XLOOKUP(A412,Table3[customer_no],'Hospitalisation Details'!$D$2:$D$2344,"NOT FOUND")</f>
        <v>4</v>
      </c>
      <c r="M412" s="33">
        <f>_xlfn.XLOOKUP(A412,Table3[customer_no],Table3[dd/mm/yy],"NOT FOUND")</f>
        <v>35037</v>
      </c>
      <c r="N412">
        <f>_xlfn.XLOOKUP(A412,Table3[customer_no],Table3[age],"NOT FOUND")</f>
        <v>27</v>
      </c>
      <c r="O412" cm="1">
        <f t="array" ref="O412">_xlfn.XLOOKUP(A412,Table3[customer_no],'Hospitalisation Details'!$E$2:$E$2344,"NOT FOUND")</f>
        <v>0</v>
      </c>
      <c r="P412" t="str">
        <f>_xlfn.XLOOKUP(A412,Table3[customer_no],Table3[hsplt_handled],"NOT FOUND")</f>
        <v>tier - 2</v>
      </c>
      <c r="Q412" t="str">
        <f>_xlfn.XLOOKUP(A412,Table3[customer_no],Table3[city_handled],"NOT FOUND")</f>
        <v>tier - 2</v>
      </c>
      <c r="R412" t="str">
        <f>_xlfn.XLOOKUP(A412,Table3[customer_no],Table3[state_id],"NOT FOUND")</f>
        <v>R1011</v>
      </c>
      <c r="S412" s="34" cm="1">
        <f t="array" ref="S412">_xlfn.XLOOKUP(A412,Table3[customer_no],'Hospitalisation Details'!$F$2:$F$2344,"NOT FOUND")</f>
        <v>25075.97</v>
      </c>
      <c r="T412" t="str">
        <f>_xlfn.XLOOKUP(A412,Table2[Customer ID],Table2[BMI_category],"NOT FOUND")</f>
        <v>Normal Weight</v>
      </c>
      <c r="U412" s="7">
        <f>_xlfn.XLOOKUP(A412,Table2[Customer ID],Table2[no of surgery],"NOT FOUND")</f>
        <v>1</v>
      </c>
      <c r="V412" t="str">
        <f>_xlfn.XLOOKUP(A412,Table2[Customer ID],Table2[smoker_missing],"NOT FOUND")</f>
        <v>yes</v>
      </c>
      <c r="W412" t="str">
        <f t="shared" si="6"/>
        <v>Normal</v>
      </c>
      <c r="X412" s="37">
        <f>SUM(Table5[[#This Row],[Title]:[Diabetes Level]])</f>
        <v>62165.24</v>
      </c>
    </row>
    <row r="413" spans="1:24" x14ac:dyDescent="0.25">
      <c r="A413" t="s">
        <v>1960</v>
      </c>
      <c r="B413" t="str">
        <f>VLOOKUP(A413,'Customer Names'!$A$2:$E$2336,3,FALSE)</f>
        <v>Mr.</v>
      </c>
      <c r="C413" t="str">
        <f>_xlfn.XLOOKUP(A413,$A$2:$A$2336,'Customer Names'!$D$2:$D$2336,"NOT FOUND")</f>
        <v>Christopher</v>
      </c>
      <c r="D413" t="str">
        <f>_xlfn.XLOOKUP(A413,$A$2:$A$2336,'Customer Names'!$E$2:$E$2336,"NOT FOUND")</f>
        <v>Muskopf</v>
      </c>
      <c r="E413" cm="1">
        <f t="array" ref="E413">_xlfn.XLOOKUP(A413,$A$2:$A$2336,Table2[BMI],"NOT FOUND")</f>
        <v>28.215</v>
      </c>
      <c r="F413" cm="1">
        <f t="array" ref="F413">_xlfn.XLOOKUP(A413,$A$2:$A$2336,Table2[HBA1C],"NOT FOUND")</f>
        <v>8.26</v>
      </c>
      <c r="G413" t="str" cm="1">
        <f t="array" ref="G413">_xlfn.XLOOKUP(A413,$A$2:$A$2336,Table2[Heart Issues],"NOT FOUND")</f>
        <v>yes</v>
      </c>
      <c r="H413" t="str" cm="1">
        <f t="array" ref="H413">_xlfn.XLOOKUP(A413,$A$2:$A$2336,Table2[Any Transplants],"NOT FOUND")</f>
        <v>No</v>
      </c>
      <c r="I413" t="str" cm="1">
        <f t="array" ref="I413">_xlfn.XLOOKUP(A413,$A$2:$A$2336,Table2[Cancer history],"NOT FOUND")</f>
        <v>No</v>
      </c>
      <c r="J413" t="str">
        <f>_xlfn.XLOOKUP(A413,Table3[customer_no],Table3[month],"NOT FOUND")</f>
        <v>Nov</v>
      </c>
      <c r="K413" s="7">
        <f>_xlfn.XLOOKUP(A413,Table3[customer_no],Table3[year_average],"NOT FOUND")</f>
        <v>1975</v>
      </c>
      <c r="L413" cm="1">
        <f t="array" ref="L413">_xlfn.XLOOKUP(A413,Table3[customer_no],'Hospitalisation Details'!$D$2:$D$2344,"NOT FOUND")</f>
        <v>14</v>
      </c>
      <c r="M413" s="33">
        <f>_xlfn.XLOOKUP(A413,Table3[customer_no],Table3[dd/mm/yy],"NOT FOUND")</f>
        <v>27712</v>
      </c>
      <c r="N413">
        <f>_xlfn.XLOOKUP(A413,Table3[customer_no],Table3[age],"NOT FOUND")</f>
        <v>47</v>
      </c>
      <c r="O413" cm="1">
        <f t="array" ref="O413">_xlfn.XLOOKUP(A413,Table3[customer_no],'Hospitalisation Details'!$E$2:$E$2344,"NOT FOUND")</f>
        <v>3</v>
      </c>
      <c r="P413" t="str">
        <f>_xlfn.XLOOKUP(A413,Table3[customer_no],Table3[hsplt_handled],"NOT FOUND")</f>
        <v>tier - 2</v>
      </c>
      <c r="Q413" t="str">
        <f>_xlfn.XLOOKUP(A413,Table3[customer_no],Table3[city_handled],"NOT FOUND")</f>
        <v>tier - 3</v>
      </c>
      <c r="R413" t="str">
        <f>_xlfn.XLOOKUP(A413,Table3[customer_no],Table3[state_id],"NOT FOUND")</f>
        <v>R1012</v>
      </c>
      <c r="S413" s="34" cm="1">
        <f t="array" ref="S413">_xlfn.XLOOKUP(A413,Table3[customer_no],'Hospitalisation Details'!$F$2:$F$2344,"NOT FOUND")</f>
        <v>24915.22</v>
      </c>
      <c r="T413" t="str">
        <f>_xlfn.XLOOKUP(A413,Table2[Customer ID],Table2[BMI_category],"NOT FOUND")</f>
        <v>Overweight</v>
      </c>
      <c r="U413" s="7">
        <f>_xlfn.XLOOKUP(A413,Table2[Customer ID],Table2[no of surgery],"NOT FOUND")</f>
        <v>1</v>
      </c>
      <c r="V413" t="str">
        <f>_xlfn.XLOOKUP(A413,Table2[Customer ID],Table2[smoker_missing],"NOT FOUND")</f>
        <v>yes</v>
      </c>
      <c r="W413" t="str">
        <f t="shared" si="6"/>
        <v>Diabetes</v>
      </c>
      <c r="X413" s="37">
        <f>SUM(Table5[[#This Row],[Title]:[Diabetes Level]])</f>
        <v>54703.695</v>
      </c>
    </row>
    <row r="414" spans="1:24" x14ac:dyDescent="0.25">
      <c r="A414" t="s">
        <v>1959</v>
      </c>
      <c r="B414" t="str">
        <f>VLOOKUP(A414,'Customer Names'!$A$2:$E$2336,3,FALSE)</f>
        <v>Ms.</v>
      </c>
      <c r="C414" t="str">
        <f>_xlfn.XLOOKUP(A414,$A$2:$A$2336,'Customer Names'!$D$2:$D$2336,"NOT FOUND")</f>
        <v>Kendra A</v>
      </c>
      <c r="D414" t="str">
        <f>_xlfn.XLOOKUP(A414,$A$2:$A$2336,'Customer Names'!$E$2:$E$2336,"NOT FOUND")</f>
        <v>Sirak</v>
      </c>
      <c r="E414" cm="1">
        <f t="array" ref="E414">_xlfn.XLOOKUP(A414,$A$2:$A$2336,Table2[BMI],"NOT FOUND")</f>
        <v>38.094999999999999</v>
      </c>
      <c r="F414" cm="1">
        <f t="array" ref="F414">_xlfn.XLOOKUP(A414,$A$2:$A$2336,Table2[HBA1C],"NOT FOUND")</f>
        <v>4.76</v>
      </c>
      <c r="G414" t="str" cm="1">
        <f t="array" ref="G414">_xlfn.XLOOKUP(A414,$A$2:$A$2336,Table2[Heart Issues],"NOT FOUND")</f>
        <v>No</v>
      </c>
      <c r="H414" t="str" cm="1">
        <f t="array" ref="H414">_xlfn.XLOOKUP(A414,$A$2:$A$2336,Table2[Any Transplants],"NOT FOUND")</f>
        <v>No</v>
      </c>
      <c r="I414" t="str" cm="1">
        <f t="array" ref="I414">_xlfn.XLOOKUP(A414,$A$2:$A$2336,Table2[Cancer history],"NOT FOUND")</f>
        <v>No</v>
      </c>
      <c r="J414" t="str">
        <f>_xlfn.XLOOKUP(A414,Table3[customer_no],Table3[month],"NOT FOUND")</f>
        <v>Jun</v>
      </c>
      <c r="K414" s="7">
        <f>_xlfn.XLOOKUP(A414,Table3[customer_no],Table3[year_average],"NOT FOUND")</f>
        <v>1987</v>
      </c>
      <c r="L414" cm="1">
        <f t="array" ref="L414">_xlfn.XLOOKUP(A414,Table3[customer_no],'Hospitalisation Details'!$D$2:$D$2344,"NOT FOUND")</f>
        <v>14</v>
      </c>
      <c r="M414" s="33">
        <f>_xlfn.XLOOKUP(A414,Table3[customer_no],Table3[dd/mm/yy],"NOT FOUND")</f>
        <v>31942</v>
      </c>
      <c r="N414">
        <f>_xlfn.XLOOKUP(A414,Table3[customer_no],Table3[age],"NOT FOUND")</f>
        <v>35</v>
      </c>
      <c r="O414" cm="1">
        <f t="array" ref="O414">_xlfn.XLOOKUP(A414,Table3[customer_no],'Hospitalisation Details'!$E$2:$E$2344,"NOT FOUND")</f>
        <v>2</v>
      </c>
      <c r="P414" t="str">
        <f>_xlfn.XLOOKUP(A414,Table3[customer_no],Table3[hsplt_handled],"NOT FOUND")</f>
        <v>tier - 2</v>
      </c>
      <c r="Q414" t="str">
        <f>_xlfn.XLOOKUP(A414,Table3[customer_no],Table3[city_handled],"NOT FOUND")</f>
        <v>tier - 1</v>
      </c>
      <c r="R414" t="str">
        <f>_xlfn.XLOOKUP(A414,Table3[customer_no],Table3[state_id],"NOT FOUND")</f>
        <v>R1024</v>
      </c>
      <c r="S414" s="34" cm="1">
        <f t="array" ref="S414">_xlfn.XLOOKUP(A414,Table3[customer_no],'Hospitalisation Details'!$F$2:$F$2344,"NOT FOUND")</f>
        <v>24915.05</v>
      </c>
      <c r="T414" t="str">
        <f>_xlfn.XLOOKUP(A414,Table2[Customer ID],Table2[BMI_category],"NOT FOUND")</f>
        <v>Obesity</v>
      </c>
      <c r="U414" s="7">
        <f>_xlfn.XLOOKUP(A414,Table2[Customer ID],Table2[no of surgery],"NOT FOUND")</f>
        <v>1</v>
      </c>
      <c r="V414" t="str">
        <f>_xlfn.XLOOKUP(A414,Table2[Customer ID],Table2[smoker_missing],"NOT FOUND")</f>
        <v>No</v>
      </c>
      <c r="W414" t="str">
        <f t="shared" si="6"/>
        <v>Normal</v>
      </c>
      <c r="X414" s="37">
        <f>SUM(Table5[[#This Row],[Title]:[Diabetes Level]])</f>
        <v>58938.904999999999</v>
      </c>
    </row>
    <row r="415" spans="1:24" x14ac:dyDescent="0.25">
      <c r="A415" t="s">
        <v>1958</v>
      </c>
      <c r="B415" t="str">
        <f>VLOOKUP(A415,'Customer Names'!$A$2:$E$2336,3,FALSE)</f>
        <v>Ms.</v>
      </c>
      <c r="C415" t="str">
        <f>_xlfn.XLOOKUP(A415,$A$2:$A$2336,'Customer Names'!$D$2:$D$2336,"NOT FOUND")</f>
        <v>Jordan</v>
      </c>
      <c r="D415" t="str">
        <f>_xlfn.XLOOKUP(A415,$A$2:$A$2336,'Customer Names'!$E$2:$E$2336,"NOT FOUND")</f>
        <v>Nelsen</v>
      </c>
      <c r="E415" cm="1">
        <f t="array" ref="E415">_xlfn.XLOOKUP(A415,$A$2:$A$2336,Table2[BMI],"NOT FOUND")</f>
        <v>22.61</v>
      </c>
      <c r="F415" cm="1">
        <f t="array" ref="F415">_xlfn.XLOOKUP(A415,$A$2:$A$2336,Table2[HBA1C],"NOT FOUND")</f>
        <v>6.13</v>
      </c>
      <c r="G415" t="str" cm="1">
        <f t="array" ref="G415">_xlfn.XLOOKUP(A415,$A$2:$A$2336,Table2[Heart Issues],"NOT FOUND")</f>
        <v>yes</v>
      </c>
      <c r="H415" t="str" cm="1">
        <f t="array" ref="H415">_xlfn.XLOOKUP(A415,$A$2:$A$2336,Table2[Any Transplants],"NOT FOUND")</f>
        <v>No</v>
      </c>
      <c r="I415" t="str" cm="1">
        <f t="array" ref="I415">_xlfn.XLOOKUP(A415,$A$2:$A$2336,Table2[Cancer history],"NOT FOUND")</f>
        <v>Yes</v>
      </c>
      <c r="J415" t="str">
        <f>_xlfn.XLOOKUP(A415,Table3[customer_no],Table3[month],"NOT FOUND")</f>
        <v>Jul</v>
      </c>
      <c r="K415" s="7">
        <f>_xlfn.XLOOKUP(A415,Table3[customer_no],Table3[year_average],"NOT FOUND")</f>
        <v>1969</v>
      </c>
      <c r="L415" cm="1">
        <f t="array" ref="L415">_xlfn.XLOOKUP(A415,Table3[customer_no],'Hospitalisation Details'!$D$2:$D$2344,"NOT FOUND")</f>
        <v>23</v>
      </c>
      <c r="M415" s="33">
        <f>_xlfn.XLOOKUP(A415,Table3[customer_no],Table3[dd/mm/yy],"NOT FOUND")</f>
        <v>25407</v>
      </c>
      <c r="N415">
        <f>_xlfn.XLOOKUP(A415,Table3[customer_no],Table3[age],"NOT FOUND")</f>
        <v>53</v>
      </c>
      <c r="O415" cm="1">
        <f t="array" ref="O415">_xlfn.XLOOKUP(A415,Table3[customer_no],'Hospitalisation Details'!$E$2:$E$2344,"NOT FOUND")</f>
        <v>3</v>
      </c>
      <c r="P415" t="str">
        <f>_xlfn.XLOOKUP(A415,Table3[customer_no],Table3[hsplt_handled],"NOT FOUND")</f>
        <v>tier - 2</v>
      </c>
      <c r="Q415" t="str">
        <f>_xlfn.XLOOKUP(A415,Table3[customer_no],Table3[city_handled],"NOT FOUND")</f>
        <v>tier - 1</v>
      </c>
      <c r="R415" t="str">
        <f>_xlfn.XLOOKUP(A415,Table3[customer_no],Table3[state_id],"NOT FOUND")</f>
        <v>R1024</v>
      </c>
      <c r="S415" s="34" cm="1">
        <f t="array" ref="S415">_xlfn.XLOOKUP(A415,Table3[customer_no],'Hospitalisation Details'!$F$2:$F$2344,"NOT FOUND")</f>
        <v>24873.38</v>
      </c>
      <c r="T415" t="str">
        <f>_xlfn.XLOOKUP(A415,Table2[Customer ID],Table2[BMI_category],"NOT FOUND")</f>
        <v>Normal Weight</v>
      </c>
      <c r="U415" s="7">
        <f>_xlfn.XLOOKUP(A415,Table2[Customer ID],Table2[no of surgery],"NOT FOUND")</f>
        <v>1</v>
      </c>
      <c r="V415" t="str">
        <f>_xlfn.XLOOKUP(A415,Table2[Customer ID],Table2[smoker_missing],"NOT FOUND")</f>
        <v>yes</v>
      </c>
      <c r="W415" t="str">
        <f t="shared" si="6"/>
        <v>Prediabetes</v>
      </c>
      <c r="X415" s="37">
        <f>SUM(Table5[[#This Row],[Title]:[Diabetes Level]])</f>
        <v>52358.12</v>
      </c>
    </row>
    <row r="416" spans="1:24" x14ac:dyDescent="0.25">
      <c r="A416" t="s">
        <v>1957</v>
      </c>
      <c r="B416" t="str">
        <f>VLOOKUP(A416,'Customer Names'!$A$2:$E$2336,3,FALSE)</f>
        <v>Mr.</v>
      </c>
      <c r="C416" t="str">
        <f>_xlfn.XLOOKUP(A416,$A$2:$A$2336,'Customer Names'!$D$2:$D$2336,"NOT FOUND")</f>
        <v>Nils</v>
      </c>
      <c r="D416" t="str">
        <f>_xlfn.XLOOKUP(A416,$A$2:$A$2336,'Customer Names'!$E$2:$E$2336,"NOT FOUND")</f>
        <v>Schallner</v>
      </c>
      <c r="E416" cm="1">
        <f t="array" ref="E416">_xlfn.XLOOKUP(A416,$A$2:$A$2336,Table2[BMI],"NOT FOUND")</f>
        <v>24.32</v>
      </c>
      <c r="F416" cm="1">
        <f t="array" ref="F416">_xlfn.XLOOKUP(A416,$A$2:$A$2336,Table2[HBA1C],"NOT FOUND")</f>
        <v>10.47</v>
      </c>
      <c r="G416" t="str" cm="1">
        <f t="array" ref="G416">_xlfn.XLOOKUP(A416,$A$2:$A$2336,Table2[Heart Issues],"NOT FOUND")</f>
        <v>yes</v>
      </c>
      <c r="H416" t="str" cm="1">
        <f t="array" ref="H416">_xlfn.XLOOKUP(A416,$A$2:$A$2336,Table2[Any Transplants],"NOT FOUND")</f>
        <v>No</v>
      </c>
      <c r="I416" t="str" cm="1">
        <f t="array" ref="I416">_xlfn.XLOOKUP(A416,$A$2:$A$2336,Table2[Cancer history],"NOT FOUND")</f>
        <v>No</v>
      </c>
      <c r="J416" t="str">
        <f>_xlfn.XLOOKUP(A416,Table3[customer_no],Table3[month],"NOT FOUND")</f>
        <v>Nov</v>
      </c>
      <c r="K416" s="7">
        <f>_xlfn.XLOOKUP(A416,Table3[customer_no],Table3[year_average],"NOT FOUND")</f>
        <v>1970</v>
      </c>
      <c r="L416" cm="1">
        <f t="array" ref="L416">_xlfn.XLOOKUP(A416,Table3[customer_no],'Hospitalisation Details'!$D$2:$D$2344,"NOT FOUND")</f>
        <v>26</v>
      </c>
      <c r="M416" s="33">
        <f>_xlfn.XLOOKUP(A416,Table3[customer_no],Table3[dd/mm/yy],"NOT FOUND")</f>
        <v>25898</v>
      </c>
      <c r="N416">
        <f>_xlfn.XLOOKUP(A416,Table3[customer_no],Table3[age],"NOT FOUND")</f>
        <v>52</v>
      </c>
      <c r="O416" cm="1">
        <f t="array" ref="O416">_xlfn.XLOOKUP(A416,Table3[customer_no],'Hospitalisation Details'!$E$2:$E$2344,"NOT FOUND")</f>
        <v>3</v>
      </c>
      <c r="P416" t="str">
        <f>_xlfn.XLOOKUP(A416,Table3[customer_no],Table3[hsplt_handled],"NOT FOUND")</f>
        <v>tier - 2</v>
      </c>
      <c r="Q416" t="str">
        <f>_xlfn.XLOOKUP(A416,Table3[customer_no],Table3[city_handled],"NOT FOUND")</f>
        <v>tier - 2</v>
      </c>
      <c r="R416" t="str">
        <f>_xlfn.XLOOKUP(A416,Table3[customer_no],Table3[state_id],"NOT FOUND")</f>
        <v>R1016</v>
      </c>
      <c r="S416" s="34" cm="1">
        <f t="array" ref="S416">_xlfn.XLOOKUP(A416,Table3[customer_no],'Hospitalisation Details'!$F$2:$F$2344,"NOT FOUND")</f>
        <v>24869.84</v>
      </c>
      <c r="T416" t="str">
        <f>_xlfn.XLOOKUP(A416,Table2[Customer ID],Table2[BMI_category],"NOT FOUND")</f>
        <v>Normal Weight</v>
      </c>
      <c r="U416" s="7">
        <f>_xlfn.XLOOKUP(A416,Table2[Customer ID],Table2[no of surgery],"NOT FOUND")</f>
        <v>2</v>
      </c>
      <c r="V416" t="str">
        <f>_xlfn.XLOOKUP(A416,Table2[Customer ID],Table2[smoker_missing],"NOT FOUND")</f>
        <v>yes</v>
      </c>
      <c r="W416" t="str">
        <f t="shared" si="6"/>
        <v>Diabetes</v>
      </c>
      <c r="X416" s="37">
        <f>SUM(Table5[[#This Row],[Title]:[Diabetes Level]])</f>
        <v>52855.630000000005</v>
      </c>
    </row>
    <row r="417" spans="1:24" x14ac:dyDescent="0.25">
      <c r="A417" t="s">
        <v>1956</v>
      </c>
      <c r="B417" t="str">
        <f>VLOOKUP(A417,'Customer Names'!$A$2:$E$2336,3,FALSE)</f>
        <v>Mr.</v>
      </c>
      <c r="C417" t="str">
        <f>_xlfn.XLOOKUP(A417,$A$2:$A$2336,'Customer Names'!$D$2:$D$2336,"NOT FOUND")</f>
        <v>Scott</v>
      </c>
      <c r="D417" t="str">
        <f>_xlfn.XLOOKUP(A417,$A$2:$A$2336,'Customer Names'!$E$2:$E$2336,"NOT FOUND")</f>
        <v>Dunlap</v>
      </c>
      <c r="E417" cm="1">
        <f t="array" ref="E417">_xlfn.XLOOKUP(A417,$A$2:$A$2336,Table2[BMI],"NOT FOUND")</f>
        <v>20.96</v>
      </c>
      <c r="F417" cm="1">
        <f t="array" ref="F417">_xlfn.XLOOKUP(A417,$A$2:$A$2336,Table2[HBA1C],"NOT FOUND")</f>
        <v>4.04</v>
      </c>
      <c r="G417" t="str" cm="1">
        <f t="array" ref="G417">_xlfn.XLOOKUP(A417,$A$2:$A$2336,Table2[Heart Issues],"NOT FOUND")</f>
        <v>yes</v>
      </c>
      <c r="H417" t="str" cm="1">
        <f t="array" ref="H417">_xlfn.XLOOKUP(A417,$A$2:$A$2336,Table2[Any Transplants],"NOT FOUND")</f>
        <v>No</v>
      </c>
      <c r="I417" t="str" cm="1">
        <f t="array" ref="I417">_xlfn.XLOOKUP(A417,$A$2:$A$2336,Table2[Cancer history],"NOT FOUND")</f>
        <v>No</v>
      </c>
      <c r="J417" t="str">
        <f>_xlfn.XLOOKUP(A417,Table3[customer_no],Table3[month],"NOT FOUND")</f>
        <v>Jun</v>
      </c>
      <c r="K417" s="7">
        <f>_xlfn.XLOOKUP(A417,Table3[customer_no],Table3[year_average],"NOT FOUND")</f>
        <v>1995</v>
      </c>
      <c r="L417" cm="1">
        <f t="array" ref="L417">_xlfn.XLOOKUP(A417,Table3[customer_no],'Hospitalisation Details'!$D$2:$D$2344,"NOT FOUND")</f>
        <v>10</v>
      </c>
      <c r="M417" s="33">
        <f>_xlfn.XLOOKUP(A417,Table3[customer_no],Table3[dd/mm/yy],"NOT FOUND")</f>
        <v>34860</v>
      </c>
      <c r="N417">
        <f>_xlfn.XLOOKUP(A417,Table3[customer_no],Table3[age],"NOT FOUND")</f>
        <v>27</v>
      </c>
      <c r="O417" cm="1">
        <f t="array" ref="O417">_xlfn.XLOOKUP(A417,Table3[customer_no],'Hospitalisation Details'!$E$2:$E$2344,"NOT FOUND")</f>
        <v>0</v>
      </c>
      <c r="P417" t="str">
        <f>_xlfn.XLOOKUP(A417,Table3[customer_no],Table3[hsplt_handled],"NOT FOUND")</f>
        <v>tier - 2</v>
      </c>
      <c r="Q417" t="str">
        <f>_xlfn.XLOOKUP(A417,Table3[customer_no],Table3[city_handled],"NOT FOUND")</f>
        <v>tier - 3</v>
      </c>
      <c r="R417" t="str">
        <f>_xlfn.XLOOKUP(A417,Table3[customer_no],Table3[state_id],"NOT FOUND")</f>
        <v>R1011</v>
      </c>
      <c r="S417" s="34" cm="1">
        <f t="array" ref="S417">_xlfn.XLOOKUP(A417,Table3[customer_no],'Hospitalisation Details'!$F$2:$F$2344,"NOT FOUND")</f>
        <v>24863.25</v>
      </c>
      <c r="T417" t="str">
        <f>_xlfn.XLOOKUP(A417,Table2[Customer ID],Table2[BMI_category],"NOT FOUND")</f>
        <v>Normal Weight</v>
      </c>
      <c r="U417" s="7">
        <f>_xlfn.XLOOKUP(A417,Table2[Customer ID],Table2[no of surgery],"NOT FOUND")</f>
        <v>1</v>
      </c>
      <c r="V417" t="str">
        <f>_xlfn.XLOOKUP(A417,Table2[Customer ID],Table2[smoker_missing],"NOT FOUND")</f>
        <v>yes</v>
      </c>
      <c r="W417" t="str">
        <f t="shared" si="6"/>
        <v>Normal</v>
      </c>
      <c r="X417" s="37">
        <f>SUM(Table5[[#This Row],[Title]:[Diabetes Level]])</f>
        <v>61781.25</v>
      </c>
    </row>
    <row r="418" spans="1:24" x14ac:dyDescent="0.25">
      <c r="A418" t="s">
        <v>1955</v>
      </c>
      <c r="B418" t="str">
        <f>VLOOKUP(A418,'Customer Names'!$A$2:$E$2336,3,FALSE)</f>
        <v>Ms.</v>
      </c>
      <c r="C418" t="str">
        <f>_xlfn.XLOOKUP(A418,$A$2:$A$2336,'Customer Names'!$D$2:$D$2336,"NOT FOUND")</f>
        <v>Angela</v>
      </c>
      <c r="D418" t="str">
        <f>_xlfn.XLOOKUP(A418,$A$2:$A$2336,'Customer Names'!$E$2:$E$2336,"NOT FOUND")</f>
        <v>Messing</v>
      </c>
      <c r="E418" cm="1">
        <f t="array" ref="E418">_xlfn.XLOOKUP(A418,$A$2:$A$2336,Table2[BMI],"NOT FOUND")</f>
        <v>19.68</v>
      </c>
      <c r="F418" cm="1">
        <f t="array" ref="F418">_xlfn.XLOOKUP(A418,$A$2:$A$2336,Table2[HBA1C],"NOT FOUND")</f>
        <v>5.74</v>
      </c>
      <c r="G418" t="str" cm="1">
        <f t="array" ref="G418">_xlfn.XLOOKUP(A418,$A$2:$A$2336,Table2[Heart Issues],"NOT FOUND")</f>
        <v>No</v>
      </c>
      <c r="H418" t="str" cm="1">
        <f t="array" ref="H418">_xlfn.XLOOKUP(A418,$A$2:$A$2336,Table2[Any Transplants],"NOT FOUND")</f>
        <v>No</v>
      </c>
      <c r="I418" t="str" cm="1">
        <f t="array" ref="I418">_xlfn.XLOOKUP(A418,$A$2:$A$2336,Table2[Cancer history],"NOT FOUND")</f>
        <v>No</v>
      </c>
      <c r="J418" t="str">
        <f>_xlfn.XLOOKUP(A418,Table3[customer_no],Table3[month],"NOT FOUND")</f>
        <v>Sep</v>
      </c>
      <c r="K418" s="7">
        <f>_xlfn.XLOOKUP(A418,Table3[customer_no],Table3[year_average],"NOT FOUND")</f>
        <v>1994</v>
      </c>
      <c r="L418" cm="1">
        <f t="array" ref="L418">_xlfn.XLOOKUP(A418,Table3[customer_no],'Hospitalisation Details'!$D$2:$D$2344,"NOT FOUND")</f>
        <v>9</v>
      </c>
      <c r="M418" s="33">
        <f>_xlfn.XLOOKUP(A418,Table3[customer_no],Table3[dd/mm/yy],"NOT FOUND")</f>
        <v>34586</v>
      </c>
      <c r="N418">
        <f>_xlfn.XLOOKUP(A418,Table3[customer_no],Table3[age],"NOT FOUND")</f>
        <v>28</v>
      </c>
      <c r="O418" cm="1">
        <f t="array" ref="O418">_xlfn.XLOOKUP(A418,Table3[customer_no],'Hospitalisation Details'!$E$2:$E$2344,"NOT FOUND")</f>
        <v>0</v>
      </c>
      <c r="P418" t="str">
        <f>_xlfn.XLOOKUP(A418,Table3[customer_no],Table3[hsplt_handled],"NOT FOUND")</f>
        <v>tier - 2</v>
      </c>
      <c r="Q418" t="str">
        <f>_xlfn.XLOOKUP(A418,Table3[customer_no],Table3[city_handled],"NOT FOUND")</f>
        <v>tier - 2</v>
      </c>
      <c r="R418" t="str">
        <f>_xlfn.XLOOKUP(A418,Table3[customer_no],Table3[state_id],"NOT FOUND")</f>
        <v>R1011</v>
      </c>
      <c r="S418" s="34" cm="1">
        <f t="array" ref="S418">_xlfn.XLOOKUP(A418,Table3[customer_no],'Hospitalisation Details'!$F$2:$F$2344,"NOT FOUND")</f>
        <v>24817.25</v>
      </c>
      <c r="T418" t="str">
        <f>_xlfn.XLOOKUP(A418,Table2[Customer ID],Table2[BMI_category],"NOT FOUND")</f>
        <v>Normal Weight</v>
      </c>
      <c r="U418" s="7">
        <f>_xlfn.XLOOKUP(A418,Table2[Customer ID],Table2[no of surgery],"NOT FOUND")</f>
        <v>0</v>
      </c>
      <c r="V418" t="str">
        <f>_xlfn.XLOOKUP(A418,Table2[Customer ID],Table2[smoker_missing],"NOT FOUND")</f>
        <v>yes</v>
      </c>
      <c r="W418" t="str">
        <f t="shared" si="6"/>
        <v>Prediabetes</v>
      </c>
      <c r="X418" s="37">
        <f>SUM(Table5[[#This Row],[Title]:[Diabetes Level]])</f>
        <v>61459.67</v>
      </c>
    </row>
    <row r="419" spans="1:24" x14ac:dyDescent="0.25">
      <c r="A419" t="s">
        <v>1954</v>
      </c>
      <c r="B419" t="str">
        <f>VLOOKUP(A419,'Customer Names'!$A$2:$E$2336,3,FALSE)</f>
        <v>Ms.</v>
      </c>
      <c r="C419" t="str">
        <f>_xlfn.XLOOKUP(A419,$A$2:$A$2336,'Customer Names'!$D$2:$D$2336,"NOT FOUND")</f>
        <v>Allison</v>
      </c>
      <c r="D419" t="str">
        <f>_xlfn.XLOOKUP(A419,$A$2:$A$2336,'Customer Names'!$E$2:$E$2336,"NOT FOUND")</f>
        <v>Bondell</v>
      </c>
      <c r="E419" cm="1">
        <f t="array" ref="E419">_xlfn.XLOOKUP(A419,$A$2:$A$2336,Table2[BMI],"NOT FOUND")</f>
        <v>18.100000000000001</v>
      </c>
      <c r="F419" cm="1">
        <f t="array" ref="F419">_xlfn.XLOOKUP(A419,$A$2:$A$2336,Table2[HBA1C],"NOT FOUND")</f>
        <v>6.33</v>
      </c>
      <c r="G419" t="str" cm="1">
        <f t="array" ref="G419">_xlfn.XLOOKUP(A419,$A$2:$A$2336,Table2[Heart Issues],"NOT FOUND")</f>
        <v>No</v>
      </c>
      <c r="H419" t="str" cm="1">
        <f t="array" ref="H419">_xlfn.XLOOKUP(A419,$A$2:$A$2336,Table2[Any Transplants],"NOT FOUND")</f>
        <v>No</v>
      </c>
      <c r="I419" t="str" cm="1">
        <f t="array" ref="I419">_xlfn.XLOOKUP(A419,$A$2:$A$2336,Table2[Cancer history],"NOT FOUND")</f>
        <v>No</v>
      </c>
      <c r="J419" t="str">
        <f>_xlfn.XLOOKUP(A419,Table3[customer_no],Table3[month],"NOT FOUND")</f>
        <v>Oct</v>
      </c>
      <c r="K419" s="7">
        <f>_xlfn.XLOOKUP(A419,Table3[customer_no],Table3[year_average],"NOT FOUND")</f>
        <v>1992</v>
      </c>
      <c r="L419" cm="1">
        <f t="array" ref="L419">_xlfn.XLOOKUP(A419,Table3[customer_no],'Hospitalisation Details'!$D$2:$D$2344,"NOT FOUND")</f>
        <v>11</v>
      </c>
      <c r="M419" s="33">
        <f>_xlfn.XLOOKUP(A419,Table3[customer_no],Table3[dd/mm/yy],"NOT FOUND")</f>
        <v>33888</v>
      </c>
      <c r="N419">
        <f>_xlfn.XLOOKUP(A419,Table3[customer_no],Table3[age],"NOT FOUND")</f>
        <v>30</v>
      </c>
      <c r="O419" cm="1">
        <f t="array" ref="O419">_xlfn.XLOOKUP(A419,Table3[customer_no],'Hospitalisation Details'!$E$2:$E$2344,"NOT FOUND")</f>
        <v>0</v>
      </c>
      <c r="P419" t="str">
        <f>_xlfn.XLOOKUP(A419,Table3[customer_no],Table3[hsplt_handled],"NOT FOUND")</f>
        <v>tier - 2</v>
      </c>
      <c r="Q419" t="str">
        <f>_xlfn.XLOOKUP(A419,Table3[customer_no],Table3[city_handled],"NOT FOUND")</f>
        <v>tier - 3</v>
      </c>
      <c r="R419" t="str">
        <f>_xlfn.XLOOKUP(A419,Table3[customer_no],Table3[state_id],"NOT FOUND")</f>
        <v>R1011</v>
      </c>
      <c r="S419" s="34" cm="1">
        <f t="array" ref="S419">_xlfn.XLOOKUP(A419,Table3[customer_no],'Hospitalisation Details'!$F$2:$F$2344,"NOT FOUND")</f>
        <v>24795.040000000001</v>
      </c>
      <c r="T419" t="str">
        <f>_xlfn.XLOOKUP(A419,Table2[Customer ID],Table2[BMI_category],"NOT FOUND")</f>
        <v>Underweight</v>
      </c>
      <c r="U419" s="7">
        <f>_xlfn.XLOOKUP(A419,Table2[Customer ID],Table2[no of surgery],"NOT FOUND")</f>
        <v>1</v>
      </c>
      <c r="V419" t="str">
        <f>_xlfn.XLOOKUP(A419,Table2[Customer ID],Table2[smoker_missing],"NOT FOUND")</f>
        <v>yes</v>
      </c>
      <c r="W419" t="str">
        <f t="shared" si="6"/>
        <v>Prediabetes</v>
      </c>
      <c r="X419" s="37">
        <f>SUM(Table5[[#This Row],[Title]:[Diabetes Level]])</f>
        <v>60741.47</v>
      </c>
    </row>
    <row r="420" spans="1:24" x14ac:dyDescent="0.25">
      <c r="A420" t="s">
        <v>1953</v>
      </c>
      <c r="B420" t="str">
        <f>VLOOKUP(A420,'Customer Names'!$A$2:$E$2336,3,FALSE)</f>
        <v>Ms.</v>
      </c>
      <c r="C420" t="str">
        <f>_xlfn.XLOOKUP(A420,$A$2:$A$2336,'Customer Names'!$D$2:$D$2336,"NOT FOUND")</f>
        <v>Caitlin O.</v>
      </c>
      <c r="D420" t="str">
        <f>_xlfn.XLOOKUP(A420,$A$2:$A$2336,'Customer Names'!$E$2:$E$2336,"NOT FOUND")</f>
        <v>Gaughan</v>
      </c>
      <c r="E420" cm="1">
        <f t="array" ref="E420">_xlfn.XLOOKUP(A420,$A$2:$A$2336,Table2[BMI],"NOT FOUND")</f>
        <v>29.64</v>
      </c>
      <c r="F420" cm="1">
        <f t="array" ref="F420">_xlfn.XLOOKUP(A420,$A$2:$A$2336,Table2[HBA1C],"NOT FOUND")</f>
        <v>4.28</v>
      </c>
      <c r="G420" t="str" cm="1">
        <f t="array" ref="G420">_xlfn.XLOOKUP(A420,$A$2:$A$2336,Table2[Heart Issues],"NOT FOUND")</f>
        <v>yes</v>
      </c>
      <c r="H420" t="str" cm="1">
        <f t="array" ref="H420">_xlfn.XLOOKUP(A420,$A$2:$A$2336,Table2[Any Transplants],"NOT FOUND")</f>
        <v>No</v>
      </c>
      <c r="I420" t="str" cm="1">
        <f t="array" ref="I420">_xlfn.XLOOKUP(A420,$A$2:$A$2336,Table2[Cancer history],"NOT FOUND")</f>
        <v>No</v>
      </c>
      <c r="J420" t="str">
        <f>_xlfn.XLOOKUP(A420,Table3[customer_no],Table3[month],"NOT FOUND")</f>
        <v>Aug</v>
      </c>
      <c r="K420" s="7">
        <f>_xlfn.XLOOKUP(A420,Table3[customer_no],Table3[year_average],"NOT FOUND")</f>
        <v>1996</v>
      </c>
      <c r="L420" cm="1">
        <f t="array" ref="L420">_xlfn.XLOOKUP(A420,Table3[customer_no],'Hospitalisation Details'!$D$2:$D$2344,"NOT FOUND")</f>
        <v>28</v>
      </c>
      <c r="M420" s="33">
        <f>_xlfn.XLOOKUP(A420,Table3[customer_no],Table3[dd/mm/yy],"NOT FOUND")</f>
        <v>35305</v>
      </c>
      <c r="N420">
        <f>_xlfn.XLOOKUP(A420,Table3[customer_no],Table3[age],"NOT FOUND")</f>
        <v>26</v>
      </c>
      <c r="O420" cm="1">
        <f t="array" ref="O420">_xlfn.XLOOKUP(A420,Table3[customer_no],'Hospitalisation Details'!$E$2:$E$2344,"NOT FOUND")</f>
        <v>4</v>
      </c>
      <c r="P420" t="str">
        <f>_xlfn.XLOOKUP(A420,Table3[customer_no],Table3[hsplt_handled],"NOT FOUND")</f>
        <v>tier - 2</v>
      </c>
      <c r="Q420" t="str">
        <f>_xlfn.XLOOKUP(A420,Table3[customer_no],Table3[city_handled],"NOT FOUND")</f>
        <v>tier - 1</v>
      </c>
      <c r="R420" t="str">
        <f>_xlfn.XLOOKUP(A420,Table3[customer_no],Table3[state_id],"NOT FOUND")</f>
        <v>R1024</v>
      </c>
      <c r="S420" s="34" cm="1">
        <f t="array" ref="S420">_xlfn.XLOOKUP(A420,Table3[customer_no],'Hospitalisation Details'!$F$2:$F$2344,"NOT FOUND")</f>
        <v>24671.66</v>
      </c>
      <c r="T420" t="str">
        <f>_xlfn.XLOOKUP(A420,Table2[Customer ID],Table2[BMI_category],"NOT FOUND")</f>
        <v>Overweight</v>
      </c>
      <c r="U420" s="7">
        <f>_xlfn.XLOOKUP(A420,Table2[Customer ID],Table2[no of surgery],"NOT FOUND")</f>
        <v>0</v>
      </c>
      <c r="V420" t="str">
        <f>_xlfn.XLOOKUP(A420,Table2[Customer ID],Table2[smoker_missing],"NOT FOUND")</f>
        <v>No</v>
      </c>
      <c r="W420" t="str">
        <f t="shared" si="6"/>
        <v>Normal</v>
      </c>
      <c r="X420" s="37">
        <f>SUM(Table5[[#This Row],[Title]:[Diabetes Level]])</f>
        <v>62064.58</v>
      </c>
    </row>
    <row r="421" spans="1:24" x14ac:dyDescent="0.25">
      <c r="A421" t="s">
        <v>1952</v>
      </c>
      <c r="B421" t="str">
        <f>VLOOKUP(A421,'Customer Names'!$A$2:$E$2336,3,FALSE)</f>
        <v>Ms.</v>
      </c>
      <c r="C421" t="str">
        <f>_xlfn.XLOOKUP(A421,$A$2:$A$2336,'Customer Names'!$D$2:$D$2336,"NOT FOUND")</f>
        <v>Tracy M</v>
      </c>
      <c r="D421" t="str">
        <f>_xlfn.XLOOKUP(A421,$A$2:$A$2336,'Customer Names'!$E$2:$E$2336,"NOT FOUND")</f>
        <v>Gruman</v>
      </c>
      <c r="E421" cm="1">
        <f t="array" ref="E421">_xlfn.XLOOKUP(A421,$A$2:$A$2336,Table2[BMI],"NOT FOUND")</f>
        <v>25.3</v>
      </c>
      <c r="F421" cm="1">
        <f t="array" ref="F421">_xlfn.XLOOKUP(A421,$A$2:$A$2336,Table2[HBA1C],"NOT FOUND")</f>
        <v>9.4700000000000006</v>
      </c>
      <c r="G421" t="str" cm="1">
        <f t="array" ref="G421">_xlfn.XLOOKUP(A421,$A$2:$A$2336,Table2[Heart Issues],"NOT FOUND")</f>
        <v>yes</v>
      </c>
      <c r="H421" t="str" cm="1">
        <f t="array" ref="H421">_xlfn.XLOOKUP(A421,$A$2:$A$2336,Table2[Any Transplants],"NOT FOUND")</f>
        <v>No</v>
      </c>
      <c r="I421" t="str" cm="1">
        <f t="array" ref="I421">_xlfn.XLOOKUP(A421,$A$2:$A$2336,Table2[Cancer history],"NOT FOUND")</f>
        <v>No</v>
      </c>
      <c r="J421" t="str">
        <f>_xlfn.XLOOKUP(A421,Table3[customer_no],Table3[month],"NOT FOUND")</f>
        <v>Jun</v>
      </c>
      <c r="K421" s="7">
        <f>_xlfn.XLOOKUP(A421,Table3[customer_no],Table3[year_average],"NOT FOUND")</f>
        <v>1970</v>
      </c>
      <c r="L421" cm="1">
        <f t="array" ref="L421">_xlfn.XLOOKUP(A421,Table3[customer_no],'Hospitalisation Details'!$D$2:$D$2344,"NOT FOUND")</f>
        <v>12</v>
      </c>
      <c r="M421" s="33">
        <f>_xlfn.XLOOKUP(A421,Table3[customer_no],Table3[dd/mm/yy],"NOT FOUND")</f>
        <v>25731</v>
      </c>
      <c r="N421">
        <f>_xlfn.XLOOKUP(A421,Table3[customer_no],Table3[age],"NOT FOUND")</f>
        <v>52</v>
      </c>
      <c r="O421" cm="1">
        <f t="array" ref="O421">_xlfn.XLOOKUP(A421,Table3[customer_no],'Hospitalisation Details'!$E$2:$E$2344,"NOT FOUND")</f>
        <v>2</v>
      </c>
      <c r="P421" t="str">
        <f>_xlfn.XLOOKUP(A421,Table3[customer_no],Table3[hsplt_handled],"NOT FOUND")</f>
        <v>tier - 2</v>
      </c>
      <c r="Q421" t="str">
        <f>_xlfn.XLOOKUP(A421,Table3[customer_no],Table3[city_handled],"NOT FOUND")</f>
        <v>tier - 3</v>
      </c>
      <c r="R421" t="str">
        <f>_xlfn.XLOOKUP(A421,Table3[customer_no],Table3[state_id],"NOT FOUND")</f>
        <v>R1013</v>
      </c>
      <c r="S421" s="34" cm="1">
        <f t="array" ref="S421">_xlfn.XLOOKUP(A421,Table3[customer_no],'Hospitalisation Details'!$F$2:$F$2344,"NOT FOUND")</f>
        <v>24667.42</v>
      </c>
      <c r="T421" t="str">
        <f>_xlfn.XLOOKUP(A421,Table2[Customer ID],Table2[BMI_category],"NOT FOUND")</f>
        <v>Overweight</v>
      </c>
      <c r="U421" s="7">
        <f>_xlfn.XLOOKUP(A421,Table2[Customer ID],Table2[no of surgery],"NOT FOUND")</f>
        <v>2</v>
      </c>
      <c r="V421" t="str">
        <f>_xlfn.XLOOKUP(A421,Table2[Customer ID],Table2[smoker_missing],"NOT FOUND")</f>
        <v>yes</v>
      </c>
      <c r="W421" t="str">
        <f t="shared" si="6"/>
        <v>Diabetes</v>
      </c>
      <c r="X421" s="37">
        <f>SUM(Table5[[#This Row],[Title]:[Diabetes Level]])</f>
        <v>52471.19</v>
      </c>
    </row>
    <row r="422" spans="1:24" x14ac:dyDescent="0.25">
      <c r="A422" t="s">
        <v>1951</v>
      </c>
      <c r="B422" t="str">
        <f>VLOOKUP(A422,'Customer Names'!$A$2:$E$2336,3,FALSE)</f>
        <v>Mr.</v>
      </c>
      <c r="C422" t="str">
        <f>_xlfn.XLOOKUP(A422,$A$2:$A$2336,'Customer Names'!$D$2:$D$2336,"NOT FOUND")</f>
        <v>Dustin M.</v>
      </c>
      <c r="D422" t="str">
        <f>_xlfn.XLOOKUP(A422,$A$2:$A$2336,'Customer Names'!$E$2:$E$2336,"NOT FOUND")</f>
        <v>Whitlow</v>
      </c>
      <c r="E422" cm="1">
        <f t="array" ref="E422">_xlfn.XLOOKUP(A422,$A$2:$A$2336,Table2[BMI],"NOT FOUND")</f>
        <v>27.6</v>
      </c>
      <c r="F422" cm="1">
        <f t="array" ref="F422">_xlfn.XLOOKUP(A422,$A$2:$A$2336,Table2[HBA1C],"NOT FOUND")</f>
        <v>4.8499999999999996</v>
      </c>
      <c r="G422" t="str" cm="1">
        <f t="array" ref="G422">_xlfn.XLOOKUP(A422,$A$2:$A$2336,Table2[Heart Issues],"NOT FOUND")</f>
        <v>yes</v>
      </c>
      <c r="H422" t="str" cm="1">
        <f t="array" ref="H422">_xlfn.XLOOKUP(A422,$A$2:$A$2336,Table2[Any Transplants],"NOT FOUND")</f>
        <v>No</v>
      </c>
      <c r="I422" t="str" cm="1">
        <f t="array" ref="I422">_xlfn.XLOOKUP(A422,$A$2:$A$2336,Table2[Cancer history],"NOT FOUND")</f>
        <v>No</v>
      </c>
      <c r="J422" t="str">
        <f>_xlfn.XLOOKUP(A422,Table3[customer_no],Table3[month],"NOT FOUND")</f>
        <v>Oct</v>
      </c>
      <c r="K422" s="7">
        <f>_xlfn.XLOOKUP(A422,Table3[customer_no],Table3[year_average],"NOT FOUND")</f>
        <v>1976</v>
      </c>
      <c r="L422" cm="1">
        <f t="array" ref="L422">_xlfn.XLOOKUP(A422,Table3[customer_no],'Hospitalisation Details'!$D$2:$D$2344,"NOT FOUND")</f>
        <v>12</v>
      </c>
      <c r="M422" s="33">
        <f>_xlfn.XLOOKUP(A422,Table3[customer_no],Table3[dd/mm/yy],"NOT FOUND")</f>
        <v>28045</v>
      </c>
      <c r="N422">
        <f>_xlfn.XLOOKUP(A422,Table3[customer_no],Table3[age],"NOT FOUND")</f>
        <v>46</v>
      </c>
      <c r="O422" cm="1">
        <f t="array" ref="O422">_xlfn.XLOOKUP(A422,Table3[customer_no],'Hospitalisation Details'!$E$2:$E$2344,"NOT FOUND")</f>
        <v>0</v>
      </c>
      <c r="P422" t="str">
        <f>_xlfn.XLOOKUP(A422,Table3[customer_no],Table3[hsplt_handled],"NOT FOUND")</f>
        <v>tier - 2</v>
      </c>
      <c r="Q422" t="str">
        <f>_xlfn.XLOOKUP(A422,Table3[customer_no],Table3[city_handled],"NOT FOUND")</f>
        <v>tier - 2</v>
      </c>
      <c r="R422" t="str">
        <f>_xlfn.XLOOKUP(A422,Table3[customer_no],Table3[state_id],"NOT FOUND")</f>
        <v>R1011</v>
      </c>
      <c r="S422" s="34" cm="1">
        <f t="array" ref="S422">_xlfn.XLOOKUP(A422,Table3[customer_no],'Hospitalisation Details'!$F$2:$F$2344,"NOT FOUND")</f>
        <v>24603.05</v>
      </c>
      <c r="T422" t="str">
        <f>_xlfn.XLOOKUP(A422,Table2[Customer ID],Table2[BMI_category],"NOT FOUND")</f>
        <v>Overweight</v>
      </c>
      <c r="U422" s="7">
        <f>_xlfn.XLOOKUP(A422,Table2[Customer ID],Table2[no of surgery],"NOT FOUND")</f>
        <v>0</v>
      </c>
      <c r="V422" t="str">
        <f>_xlfn.XLOOKUP(A422,Table2[Customer ID],Table2[smoker_missing],"NOT FOUND")</f>
        <v>No</v>
      </c>
      <c r="W422" t="str">
        <f t="shared" si="6"/>
        <v>Normal</v>
      </c>
      <c r="X422" s="37">
        <f>SUM(Table5[[#This Row],[Title]:[Diabetes Level]])</f>
        <v>54714.5</v>
      </c>
    </row>
    <row r="423" spans="1:24" x14ac:dyDescent="0.25">
      <c r="A423" t="s">
        <v>1950</v>
      </c>
      <c r="B423" t="str">
        <f>VLOOKUP(A423,'Customer Names'!$A$2:$E$2336,3,FALSE)</f>
        <v>Ms.</v>
      </c>
      <c r="C423" t="str">
        <f>_xlfn.XLOOKUP(A423,$A$2:$A$2336,'Customer Names'!$D$2:$D$2336,"NOT FOUND")</f>
        <v>Jenny</v>
      </c>
      <c r="D423" t="str">
        <f>_xlfn.XLOOKUP(A423,$A$2:$A$2336,'Customer Names'!$E$2:$E$2336,"NOT FOUND")</f>
        <v>Robinson</v>
      </c>
      <c r="E423" cm="1">
        <f t="array" ref="E423">_xlfn.XLOOKUP(A423,$A$2:$A$2336,Table2[BMI],"NOT FOUND")</f>
        <v>27.645</v>
      </c>
      <c r="F423" cm="1">
        <f t="array" ref="F423">_xlfn.XLOOKUP(A423,$A$2:$A$2336,Table2[HBA1C],"NOT FOUND")</f>
        <v>11.03</v>
      </c>
      <c r="G423" t="str" cm="1">
        <f t="array" ref="G423">_xlfn.XLOOKUP(A423,$A$2:$A$2336,Table2[Heart Issues],"NOT FOUND")</f>
        <v>yes</v>
      </c>
      <c r="H423" t="str" cm="1">
        <f t="array" ref="H423">_xlfn.XLOOKUP(A423,$A$2:$A$2336,Table2[Any Transplants],"NOT FOUND")</f>
        <v>No</v>
      </c>
      <c r="I423" t="str" cm="1">
        <f t="array" ref="I423">_xlfn.XLOOKUP(A423,$A$2:$A$2336,Table2[Cancer history],"NOT FOUND")</f>
        <v>No</v>
      </c>
      <c r="J423" t="str">
        <f>_xlfn.XLOOKUP(A423,Table3[customer_no],Table3[month],"NOT FOUND")</f>
        <v>Jun</v>
      </c>
      <c r="K423" s="7">
        <f>_xlfn.XLOOKUP(A423,Table3[customer_no],Table3[year_average],"NOT FOUND")</f>
        <v>1975</v>
      </c>
      <c r="L423" cm="1">
        <f t="array" ref="L423">_xlfn.XLOOKUP(A423,Table3[customer_no],'Hospitalisation Details'!$D$2:$D$2344,"NOT FOUND")</f>
        <v>13</v>
      </c>
      <c r="M423" s="33">
        <f>_xlfn.XLOOKUP(A423,Table3[customer_no],Table3[dd/mm/yy],"NOT FOUND")</f>
        <v>27558</v>
      </c>
      <c r="N423">
        <f>_xlfn.XLOOKUP(A423,Table3[customer_no],Table3[age],"NOT FOUND")</f>
        <v>47</v>
      </c>
      <c r="O423" cm="1">
        <f t="array" ref="O423">_xlfn.XLOOKUP(A423,Table3[customer_no],'Hospitalisation Details'!$E$2:$E$2344,"NOT FOUND")</f>
        <v>2</v>
      </c>
      <c r="P423" t="str">
        <f>_xlfn.XLOOKUP(A423,Table3[customer_no],Table3[hsplt_handled],"NOT FOUND")</f>
        <v>tier - 2</v>
      </c>
      <c r="Q423" t="str">
        <f>_xlfn.XLOOKUP(A423,Table3[customer_no],Table3[city_handled],"NOT FOUND")</f>
        <v>tier - 2</v>
      </c>
      <c r="R423" t="str">
        <f>_xlfn.XLOOKUP(A423,Table3[customer_no],Table3[state_id],"NOT FOUND")</f>
        <v>R1012</v>
      </c>
      <c r="S423" s="34" cm="1">
        <f t="array" ref="S423">_xlfn.XLOOKUP(A423,Table3[customer_no],'Hospitalisation Details'!$F$2:$F$2344,"NOT FOUND")</f>
        <v>24535.7</v>
      </c>
      <c r="T423" t="str">
        <f>_xlfn.XLOOKUP(A423,Table2[Customer ID],Table2[BMI_category],"NOT FOUND")</f>
        <v>Overweight</v>
      </c>
      <c r="U423" s="7">
        <f>_xlfn.XLOOKUP(A423,Table2[Customer ID],Table2[no of surgery],"NOT FOUND")</f>
        <v>1</v>
      </c>
      <c r="V423" t="str">
        <f>_xlfn.XLOOKUP(A423,Table2[Customer ID],Table2[smoker_missing],"NOT FOUND")</f>
        <v>yes</v>
      </c>
      <c r="W423" t="str">
        <f t="shared" si="6"/>
        <v>Diabetes</v>
      </c>
      <c r="X423" s="37">
        <f>SUM(Table5[[#This Row],[Title]:[Diabetes Level]])</f>
        <v>54170.375</v>
      </c>
    </row>
    <row r="424" spans="1:24" x14ac:dyDescent="0.25">
      <c r="A424" t="s">
        <v>1949</v>
      </c>
      <c r="B424" t="str">
        <f>VLOOKUP(A424,'Customer Names'!$A$2:$E$2336,3,FALSE)</f>
        <v>Ms.</v>
      </c>
      <c r="C424" t="str">
        <f>_xlfn.XLOOKUP(A424,$A$2:$A$2336,'Customer Names'!$D$2:$D$2336,"NOT FOUND")</f>
        <v>Emily</v>
      </c>
      <c r="D424" t="str">
        <f>_xlfn.XLOOKUP(A424,$A$2:$A$2336,'Customer Names'!$E$2:$E$2336,"NOT FOUND")</f>
        <v>Sabo</v>
      </c>
      <c r="E424" cm="1">
        <f t="array" ref="E424">_xlfn.XLOOKUP(A424,$A$2:$A$2336,Table2[BMI],"NOT FOUND")</f>
        <v>27.6</v>
      </c>
      <c r="F424" cm="1">
        <f t="array" ref="F424">_xlfn.XLOOKUP(A424,$A$2:$A$2336,Table2[HBA1C],"NOT FOUND")</f>
        <v>5.22</v>
      </c>
      <c r="G424" t="str" cm="1">
        <f t="array" ref="G424">_xlfn.XLOOKUP(A424,$A$2:$A$2336,Table2[Heart Issues],"NOT FOUND")</f>
        <v>No</v>
      </c>
      <c r="H424" t="str" cm="1">
        <f t="array" ref="H424">_xlfn.XLOOKUP(A424,$A$2:$A$2336,Table2[Any Transplants],"NOT FOUND")</f>
        <v>No</v>
      </c>
      <c r="I424" t="str" cm="1">
        <f t="array" ref="I424">_xlfn.XLOOKUP(A424,$A$2:$A$2336,Table2[Cancer history],"NOT FOUND")</f>
        <v>No</v>
      </c>
      <c r="J424" t="str">
        <f>_xlfn.XLOOKUP(A424,Table3[customer_no],Table3[month],"NOT FOUND")</f>
        <v>Sep</v>
      </c>
      <c r="K424" s="7">
        <f>_xlfn.XLOOKUP(A424,Table3[customer_no],Table3[year_average],"NOT FOUND")</f>
        <v>1972</v>
      </c>
      <c r="L424" cm="1">
        <f t="array" ref="L424">_xlfn.XLOOKUP(A424,Table3[customer_no],'Hospitalisation Details'!$D$2:$D$2344,"NOT FOUND")</f>
        <v>14</v>
      </c>
      <c r="M424" s="33">
        <f>_xlfn.XLOOKUP(A424,Table3[customer_no],Table3[dd/mm/yy],"NOT FOUND")</f>
        <v>26556</v>
      </c>
      <c r="N424">
        <f>_xlfn.XLOOKUP(A424,Table3[customer_no],Table3[age],"NOT FOUND")</f>
        <v>50</v>
      </c>
      <c r="O424" cm="1">
        <f t="array" ref="O424">_xlfn.XLOOKUP(A424,Table3[customer_no],'Hospitalisation Details'!$E$2:$E$2344,"NOT FOUND")</f>
        <v>1</v>
      </c>
      <c r="P424" t="str">
        <f>_xlfn.XLOOKUP(A424,Table3[customer_no],Table3[hsplt_handled],"NOT FOUND")</f>
        <v>tier - 2</v>
      </c>
      <c r="Q424" t="str">
        <f>_xlfn.XLOOKUP(A424,Table3[customer_no],Table3[city_handled],"NOT FOUND")</f>
        <v>tier - 3</v>
      </c>
      <c r="R424" t="str">
        <f>_xlfn.XLOOKUP(A424,Table3[customer_no],Table3[state_id],"NOT FOUND")</f>
        <v>R1011</v>
      </c>
      <c r="S424" s="34" cm="1">
        <f t="array" ref="S424">_xlfn.XLOOKUP(A424,Table3[customer_no],'Hospitalisation Details'!$F$2:$F$2344,"NOT FOUND")</f>
        <v>24520.26</v>
      </c>
      <c r="T424" t="str">
        <f>_xlfn.XLOOKUP(A424,Table2[Customer ID],Table2[BMI_category],"NOT FOUND")</f>
        <v>Overweight</v>
      </c>
      <c r="U424" s="7">
        <f>_xlfn.XLOOKUP(A424,Table2[Customer ID],Table2[no of surgery],"NOT FOUND")</f>
        <v>2</v>
      </c>
      <c r="V424" t="str">
        <f>_xlfn.XLOOKUP(A424,Table2[Customer ID],Table2[smoker_missing],"NOT FOUND")</f>
        <v>yes</v>
      </c>
      <c r="W424" t="str">
        <f t="shared" si="6"/>
        <v>Normal</v>
      </c>
      <c r="X424" s="37">
        <f>SUM(Table5[[#This Row],[Title]:[Diabetes Level]])</f>
        <v>53148.08</v>
      </c>
    </row>
    <row r="425" spans="1:24" x14ac:dyDescent="0.25">
      <c r="A425" t="s">
        <v>1948</v>
      </c>
      <c r="B425" t="str">
        <f>VLOOKUP(A425,'Customer Names'!$A$2:$E$2336,3,FALSE)</f>
        <v>Ms.</v>
      </c>
      <c r="C425" t="str">
        <f>_xlfn.XLOOKUP(A425,$A$2:$A$2336,'Customer Names'!$D$2:$D$2336,"NOT FOUND")</f>
        <v>Fabienne</v>
      </c>
      <c r="D425" t="str">
        <f>_xlfn.XLOOKUP(A425,$A$2:$A$2336,'Customer Names'!$E$2:$E$2336,"NOT FOUND")</f>
        <v>Nazarian</v>
      </c>
      <c r="E425" cm="1">
        <f t="array" ref="E425">_xlfn.XLOOKUP(A425,$A$2:$A$2336,Table2[BMI],"NOT FOUND")</f>
        <v>25.08</v>
      </c>
      <c r="F425" cm="1">
        <f t="array" ref="F425">_xlfn.XLOOKUP(A425,$A$2:$A$2336,Table2[HBA1C],"NOT FOUND")</f>
        <v>9.52</v>
      </c>
      <c r="G425" t="str" cm="1">
        <f t="array" ref="G425">_xlfn.XLOOKUP(A425,$A$2:$A$2336,Table2[Heart Issues],"NOT FOUND")</f>
        <v>yes</v>
      </c>
      <c r="H425" t="str" cm="1">
        <f t="array" ref="H425">_xlfn.XLOOKUP(A425,$A$2:$A$2336,Table2[Any Transplants],"NOT FOUND")</f>
        <v>No</v>
      </c>
      <c r="I425" t="str" cm="1">
        <f t="array" ref="I425">_xlfn.XLOOKUP(A425,$A$2:$A$2336,Table2[Cancer history],"NOT FOUND")</f>
        <v>No</v>
      </c>
      <c r="J425" t="str">
        <f>_xlfn.XLOOKUP(A425,Table3[customer_no],Table3[month],"NOT FOUND")</f>
        <v>Oct</v>
      </c>
      <c r="K425" s="7">
        <f>_xlfn.XLOOKUP(A425,Table3[customer_no],Table3[year_average],"NOT FOUND")</f>
        <v>1961</v>
      </c>
      <c r="L425" cm="1">
        <f t="array" ref="L425">_xlfn.XLOOKUP(A425,Table3[customer_no],'Hospitalisation Details'!$D$2:$D$2344,"NOT FOUND")</f>
        <v>21</v>
      </c>
      <c r="M425" s="33">
        <f>_xlfn.XLOOKUP(A425,Table3[customer_no],Table3[dd/mm/yy],"NOT FOUND")</f>
        <v>22575</v>
      </c>
      <c r="N425">
        <f>_xlfn.XLOOKUP(A425,Table3[customer_no],Table3[age],"NOT FOUND")</f>
        <v>61</v>
      </c>
      <c r="O425" cm="1">
        <f t="array" ref="O425">_xlfn.XLOOKUP(A425,Table3[customer_no],'Hospitalisation Details'!$E$2:$E$2344,"NOT FOUND")</f>
        <v>0</v>
      </c>
      <c r="P425" t="str">
        <f>_xlfn.XLOOKUP(A425,Table3[customer_no],Table3[hsplt_handled],"NOT FOUND")</f>
        <v>tier - 2</v>
      </c>
      <c r="Q425" t="str">
        <f>_xlfn.XLOOKUP(A425,Table3[customer_no],Table3[city_handled],"NOT FOUND")</f>
        <v>tier - 2</v>
      </c>
      <c r="R425" t="str">
        <f>_xlfn.XLOOKUP(A425,Table3[customer_no],Table3[state_id],"NOT FOUND")</f>
        <v>R1013</v>
      </c>
      <c r="S425" s="34" cm="1">
        <f t="array" ref="S425">_xlfn.XLOOKUP(A425,Table3[customer_no],'Hospitalisation Details'!$F$2:$F$2344,"NOT FOUND")</f>
        <v>24513.09</v>
      </c>
      <c r="T425" t="str">
        <f>_xlfn.XLOOKUP(A425,Table2[Customer ID],Table2[BMI_category],"NOT FOUND")</f>
        <v>Overweight</v>
      </c>
      <c r="U425" s="7">
        <f>_xlfn.XLOOKUP(A425,Table2[Customer ID],Table2[no of surgery],"NOT FOUND")</f>
        <v>2</v>
      </c>
      <c r="V425" t="str">
        <f>_xlfn.XLOOKUP(A425,Table2[Customer ID],Table2[smoker_missing],"NOT FOUND")</f>
        <v>No</v>
      </c>
      <c r="W425" t="str">
        <f t="shared" si="6"/>
        <v>Diabetes</v>
      </c>
      <c r="X425" s="37">
        <f>SUM(Table5[[#This Row],[Title]:[Diabetes Level]])</f>
        <v>49167.69</v>
      </c>
    </row>
    <row r="426" spans="1:24" x14ac:dyDescent="0.25">
      <c r="A426" t="s">
        <v>1947</v>
      </c>
      <c r="B426" t="str">
        <f>VLOOKUP(A426,'Customer Names'!$A$2:$E$2336,3,FALSE)</f>
        <v>Mr.</v>
      </c>
      <c r="C426" t="str">
        <f>_xlfn.XLOOKUP(A426,$A$2:$A$2336,'Customer Names'!$D$2:$D$2336,"NOT FOUND")</f>
        <v>Jordan</v>
      </c>
      <c r="D426" t="str">
        <f>_xlfn.XLOOKUP(A426,$A$2:$A$2336,'Customer Names'!$E$2:$E$2336,"NOT FOUND")</f>
        <v>Lerma</v>
      </c>
      <c r="E426" cm="1">
        <f t="array" ref="E426">_xlfn.XLOOKUP(A426,$A$2:$A$2336,Table2[BMI],"NOT FOUND")</f>
        <v>30.02</v>
      </c>
      <c r="F426" cm="1">
        <f t="array" ref="F426">_xlfn.XLOOKUP(A426,$A$2:$A$2336,Table2[HBA1C],"NOT FOUND")</f>
        <v>11.09</v>
      </c>
      <c r="G426" t="str" cm="1">
        <f t="array" ref="G426">_xlfn.XLOOKUP(A426,$A$2:$A$2336,Table2[Heart Issues],"NOT FOUND")</f>
        <v>No</v>
      </c>
      <c r="H426" t="str" cm="1">
        <f t="array" ref="H426">_xlfn.XLOOKUP(A426,$A$2:$A$2336,Table2[Any Transplants],"NOT FOUND")</f>
        <v>No</v>
      </c>
      <c r="I426" t="str" cm="1">
        <f t="array" ref="I426">_xlfn.XLOOKUP(A426,$A$2:$A$2336,Table2[Cancer history],"NOT FOUND")</f>
        <v>No</v>
      </c>
      <c r="J426" t="str">
        <f>_xlfn.XLOOKUP(A426,Table3[customer_no],Table3[month],"NOT FOUND")</f>
        <v>Jul</v>
      </c>
      <c r="K426" s="7">
        <f>_xlfn.XLOOKUP(A426,Table3[customer_no],Table3[year_average],"NOT FOUND")</f>
        <v>1968</v>
      </c>
      <c r="L426" cm="1">
        <f t="array" ref="L426">_xlfn.XLOOKUP(A426,Table3[customer_no],'Hospitalisation Details'!$D$2:$D$2344,"NOT FOUND")</f>
        <v>6</v>
      </c>
      <c r="M426" s="33">
        <f>_xlfn.XLOOKUP(A426,Table3[customer_no],Table3[dd/mm/yy],"NOT FOUND")</f>
        <v>25025</v>
      </c>
      <c r="N426">
        <f>_xlfn.XLOOKUP(A426,Table3[customer_no],Table3[age],"NOT FOUND")</f>
        <v>54</v>
      </c>
      <c r="O426" cm="1">
        <f t="array" ref="O426">_xlfn.XLOOKUP(A426,Table3[customer_no],'Hospitalisation Details'!$E$2:$E$2344,"NOT FOUND")</f>
        <v>0</v>
      </c>
      <c r="P426" t="str">
        <f>_xlfn.XLOOKUP(A426,Table3[customer_no],Table3[hsplt_handled],"NOT FOUND")</f>
        <v>tier - 2</v>
      </c>
      <c r="Q426" t="str">
        <f>_xlfn.XLOOKUP(A426,Table3[customer_no],Table3[city_handled],"NOT FOUND")</f>
        <v>tier - 2</v>
      </c>
      <c r="R426" t="str">
        <f>_xlfn.XLOOKUP(A426,Table3[customer_no],Table3[state_id],"NOT FOUND")</f>
        <v>R1012</v>
      </c>
      <c r="S426" s="34" cm="1">
        <f t="array" ref="S426">_xlfn.XLOOKUP(A426,Table3[customer_no],'Hospitalisation Details'!$F$2:$F$2344,"NOT FOUND")</f>
        <v>24476.48</v>
      </c>
      <c r="T426" t="str">
        <f>_xlfn.XLOOKUP(A426,Table2[Customer ID],Table2[BMI_category],"NOT FOUND")</f>
        <v>Obesity</v>
      </c>
      <c r="U426" s="7">
        <f>_xlfn.XLOOKUP(A426,Table2[Customer ID],Table2[no of surgery],"NOT FOUND")</f>
        <v>0</v>
      </c>
      <c r="V426" t="str">
        <f>_xlfn.XLOOKUP(A426,Table2[Customer ID],Table2[smoker_missing],"NOT FOUND")</f>
        <v>No</v>
      </c>
      <c r="W426" t="str">
        <f t="shared" si="6"/>
        <v>Diabetes</v>
      </c>
      <c r="X426" s="37">
        <f>SUM(Table5[[#This Row],[Title]:[Diabetes Level]])</f>
        <v>51570.59</v>
      </c>
    </row>
    <row r="427" spans="1:24" x14ac:dyDescent="0.25">
      <c r="A427" t="s">
        <v>1946</v>
      </c>
      <c r="B427" t="str">
        <f>VLOOKUP(A427,'Customer Names'!$A$2:$E$2336,3,FALSE)</f>
        <v>Mr.</v>
      </c>
      <c r="C427" t="str">
        <f>_xlfn.XLOOKUP(A427,$A$2:$A$2336,'Customer Names'!$D$2:$D$2336,"NOT FOUND")</f>
        <v>Matt</v>
      </c>
      <c r="D427" t="str">
        <f>_xlfn.XLOOKUP(A427,$A$2:$A$2336,'Customer Names'!$E$2:$E$2336,"NOT FOUND")</f>
        <v>Dahl</v>
      </c>
      <c r="E427" cm="1">
        <f t="array" ref="E427">_xlfn.XLOOKUP(A427,$A$2:$A$2336,Table2[BMI],"NOT FOUND")</f>
        <v>27.36</v>
      </c>
      <c r="F427" cm="1">
        <f t="array" ref="F427">_xlfn.XLOOKUP(A427,$A$2:$A$2336,Table2[HBA1C],"NOT FOUND")</f>
        <v>9.4499999999999993</v>
      </c>
      <c r="G427" t="str" cm="1">
        <f t="array" ref="G427">_xlfn.XLOOKUP(A427,$A$2:$A$2336,Table2[Heart Issues],"NOT FOUND")</f>
        <v>yes</v>
      </c>
      <c r="H427" t="str" cm="1">
        <f t="array" ref="H427">_xlfn.XLOOKUP(A427,$A$2:$A$2336,Table2[Any Transplants],"NOT FOUND")</f>
        <v>No</v>
      </c>
      <c r="I427" t="str" cm="1">
        <f t="array" ref="I427">_xlfn.XLOOKUP(A427,$A$2:$A$2336,Table2[Cancer history],"NOT FOUND")</f>
        <v>No</v>
      </c>
      <c r="J427" t="str">
        <f>_xlfn.XLOOKUP(A427,Table3[customer_no],Table3[month],"NOT FOUND")</f>
        <v>Nov</v>
      </c>
      <c r="K427" s="7">
        <f>_xlfn.XLOOKUP(A427,Table3[customer_no],Table3[year_average],"NOT FOUND")</f>
        <v>1970</v>
      </c>
      <c r="L427" cm="1">
        <f t="array" ref="L427">_xlfn.XLOOKUP(A427,Table3[customer_no],'Hospitalisation Details'!$D$2:$D$2344,"NOT FOUND")</f>
        <v>30</v>
      </c>
      <c r="M427" s="33">
        <f>_xlfn.XLOOKUP(A427,Table3[customer_no],Table3[dd/mm/yy],"NOT FOUND")</f>
        <v>25902</v>
      </c>
      <c r="N427">
        <f>_xlfn.XLOOKUP(A427,Table3[customer_no],Table3[age],"NOT FOUND")</f>
        <v>52</v>
      </c>
      <c r="O427" cm="1">
        <f t="array" ref="O427">_xlfn.XLOOKUP(A427,Table3[customer_no],'Hospitalisation Details'!$E$2:$E$2344,"NOT FOUND")</f>
        <v>0</v>
      </c>
      <c r="P427" t="str">
        <f>_xlfn.XLOOKUP(A427,Table3[customer_no],Table3[hsplt_handled],"NOT FOUND")</f>
        <v>tier - 2</v>
      </c>
      <c r="Q427" t="str">
        <f>_xlfn.XLOOKUP(A427,Table3[customer_no],Table3[city_handled],"NOT FOUND")</f>
        <v>tier - 3</v>
      </c>
      <c r="R427" t="str">
        <f>_xlfn.XLOOKUP(A427,Table3[customer_no],Table3[state_id],"NOT FOUND")</f>
        <v>R1012</v>
      </c>
      <c r="S427" s="34" cm="1">
        <f t="array" ref="S427">_xlfn.XLOOKUP(A427,Table3[customer_no],'Hospitalisation Details'!$F$2:$F$2344,"NOT FOUND")</f>
        <v>24393.62</v>
      </c>
      <c r="T427" t="str">
        <f>_xlfn.XLOOKUP(A427,Table2[Customer ID],Table2[BMI_category],"NOT FOUND")</f>
        <v>Overweight</v>
      </c>
      <c r="U427" s="7">
        <f>_xlfn.XLOOKUP(A427,Table2[Customer ID],Table2[no of surgery],"NOT FOUND")</f>
        <v>2</v>
      </c>
      <c r="V427" t="str">
        <f>_xlfn.XLOOKUP(A427,Table2[Customer ID],Table2[smoker_missing],"NOT FOUND")</f>
        <v>yes</v>
      </c>
      <c r="W427" t="str">
        <f t="shared" si="6"/>
        <v>Diabetes</v>
      </c>
      <c r="X427" s="37">
        <f>SUM(Table5[[#This Row],[Title]:[Diabetes Level]])</f>
        <v>52386.43</v>
      </c>
    </row>
    <row r="428" spans="1:24" x14ac:dyDescent="0.25">
      <c r="A428" t="s">
        <v>1945</v>
      </c>
      <c r="B428" t="str">
        <f>VLOOKUP(A428,'Customer Names'!$A$2:$E$2336,3,FALSE)</f>
        <v>Ms.</v>
      </c>
      <c r="C428" t="str">
        <f>_xlfn.XLOOKUP(A428,$A$2:$A$2336,'Customer Names'!$D$2:$D$2336,"NOT FOUND")</f>
        <v>Taryn L</v>
      </c>
      <c r="D428" t="str">
        <f>_xlfn.XLOOKUP(A428,$A$2:$A$2336,'Customer Names'!$E$2:$E$2336,"NOT FOUND")</f>
        <v>Surtees</v>
      </c>
      <c r="E428" cm="1">
        <f t="array" ref="E428">_xlfn.XLOOKUP(A428,$A$2:$A$2336,Table2[BMI],"NOT FOUND")</f>
        <v>22.2</v>
      </c>
      <c r="F428" cm="1">
        <f t="array" ref="F428">_xlfn.XLOOKUP(A428,$A$2:$A$2336,Table2[HBA1C],"NOT FOUND")</f>
        <v>5.51</v>
      </c>
      <c r="G428" t="str" cm="1">
        <f t="array" ref="G428">_xlfn.XLOOKUP(A428,$A$2:$A$2336,Table2[Heart Issues],"NOT FOUND")</f>
        <v>No</v>
      </c>
      <c r="H428" t="str" cm="1">
        <f t="array" ref="H428">_xlfn.XLOOKUP(A428,$A$2:$A$2336,Table2[Any Transplants],"NOT FOUND")</f>
        <v>No</v>
      </c>
      <c r="I428" t="str" cm="1">
        <f t="array" ref="I428">_xlfn.XLOOKUP(A428,$A$2:$A$2336,Table2[Cancer history],"NOT FOUND")</f>
        <v>No</v>
      </c>
      <c r="J428" t="str">
        <f>_xlfn.XLOOKUP(A428,Table3[customer_no],Table3[month],"NOT FOUND")</f>
        <v>Oct</v>
      </c>
      <c r="K428" s="7">
        <f>_xlfn.XLOOKUP(A428,Table3[customer_no],Table3[year_average],"NOT FOUND")</f>
        <v>1999</v>
      </c>
      <c r="L428" cm="1">
        <f t="array" ref="L428">_xlfn.XLOOKUP(A428,Table3[customer_no],'Hospitalisation Details'!$D$2:$D$2344,"NOT FOUND")</f>
        <v>7</v>
      </c>
      <c r="M428" s="33">
        <f>_xlfn.XLOOKUP(A428,Table3[customer_no],Table3[dd/mm/yy],"NOT FOUND")</f>
        <v>36440</v>
      </c>
      <c r="N428">
        <f>_xlfn.XLOOKUP(A428,Table3[customer_no],Table3[age],"NOT FOUND")</f>
        <v>23</v>
      </c>
      <c r="O428" cm="1">
        <f t="array" ref="O428">_xlfn.XLOOKUP(A428,Table3[customer_no],'Hospitalisation Details'!$E$2:$E$2344,"NOT FOUND")</f>
        <v>0</v>
      </c>
      <c r="P428" t="str">
        <f>_xlfn.XLOOKUP(A428,Table3[customer_no],Table3[hsplt_handled],"NOT FOUND")</f>
        <v>tier - 2</v>
      </c>
      <c r="Q428" t="str">
        <f>_xlfn.XLOOKUP(A428,Table3[customer_no],Table3[city_handled],"NOT FOUND")</f>
        <v>tier - 1</v>
      </c>
      <c r="R428" t="str">
        <f>_xlfn.XLOOKUP(A428,Table3[customer_no],Table3[state_id],"NOT FOUND")</f>
        <v>R1011</v>
      </c>
      <c r="S428" s="34" cm="1">
        <f t="array" ref="S428">_xlfn.XLOOKUP(A428,Table3[customer_no],'Hospitalisation Details'!$F$2:$F$2344,"NOT FOUND")</f>
        <v>24387.74</v>
      </c>
      <c r="T428" t="str">
        <f>_xlfn.XLOOKUP(A428,Table2[Customer ID],Table2[BMI_category],"NOT FOUND")</f>
        <v>Normal Weight</v>
      </c>
      <c r="U428" s="7">
        <f>_xlfn.XLOOKUP(A428,Table2[Customer ID],Table2[no of surgery],"NOT FOUND")</f>
        <v>0</v>
      </c>
      <c r="V428" t="str">
        <f>_xlfn.XLOOKUP(A428,Table2[Customer ID],Table2[smoker_missing],"NOT FOUND")</f>
        <v>yes</v>
      </c>
      <c r="W428" t="str">
        <f t="shared" si="6"/>
        <v>Normal</v>
      </c>
      <c r="X428" s="37">
        <f>SUM(Table5[[#This Row],[Title]:[Diabetes Level]])</f>
        <v>62884.45</v>
      </c>
    </row>
    <row r="429" spans="1:24" x14ac:dyDescent="0.25">
      <c r="A429" t="s">
        <v>1944</v>
      </c>
      <c r="B429" t="str">
        <f>VLOOKUP(A429,'Customer Names'!$A$2:$E$2336,3,FALSE)</f>
        <v>Ms.</v>
      </c>
      <c r="C429" t="str">
        <f>_xlfn.XLOOKUP(A429,$A$2:$A$2336,'Customer Names'!$D$2:$D$2336,"NOT FOUND")</f>
        <v>Temima</v>
      </c>
      <c r="D429" t="str">
        <f>_xlfn.XLOOKUP(A429,$A$2:$A$2336,'Customer Names'!$E$2:$E$2336,"NOT FOUND")</f>
        <v>Spetner</v>
      </c>
      <c r="E429" cm="1">
        <f t="array" ref="E429">_xlfn.XLOOKUP(A429,$A$2:$A$2336,Table2[BMI],"NOT FOUND")</f>
        <v>25.71</v>
      </c>
      <c r="F429" cm="1">
        <f t="array" ref="F429">_xlfn.XLOOKUP(A429,$A$2:$A$2336,Table2[HBA1C],"NOT FOUND")</f>
        <v>4.18</v>
      </c>
      <c r="G429" t="str" cm="1">
        <f t="array" ref="G429">_xlfn.XLOOKUP(A429,$A$2:$A$2336,Table2[Heart Issues],"NOT FOUND")</f>
        <v>No</v>
      </c>
      <c r="H429" t="str" cm="1">
        <f t="array" ref="H429">_xlfn.XLOOKUP(A429,$A$2:$A$2336,Table2[Any Transplants],"NOT FOUND")</f>
        <v>yes</v>
      </c>
      <c r="I429" t="str" cm="1">
        <f t="array" ref="I429">_xlfn.XLOOKUP(A429,$A$2:$A$2336,Table2[Cancer history],"NOT FOUND")</f>
        <v>No</v>
      </c>
      <c r="J429" t="str">
        <f>_xlfn.XLOOKUP(A429,Table3[customer_no],Table3[month],"NOT FOUND")</f>
        <v>Aug</v>
      </c>
      <c r="K429" s="7">
        <f>_xlfn.XLOOKUP(A429,Table3[customer_no],Table3[year_average],"NOT FOUND")</f>
        <v>2004</v>
      </c>
      <c r="L429" cm="1">
        <f t="array" ref="L429">_xlfn.XLOOKUP(A429,Table3[customer_no],'Hospitalisation Details'!$D$2:$D$2344,"NOT FOUND")</f>
        <v>3</v>
      </c>
      <c r="M429" s="33">
        <f>_xlfn.XLOOKUP(A429,Table3[customer_no],Table3[dd/mm/yy],"NOT FOUND")</f>
        <v>38202</v>
      </c>
      <c r="N429">
        <f>_xlfn.XLOOKUP(A429,Table3[customer_no],Table3[age],"NOT FOUND")</f>
        <v>18</v>
      </c>
      <c r="O429" cm="1">
        <f t="array" ref="O429">_xlfn.XLOOKUP(A429,Table3[customer_no],'Hospitalisation Details'!$E$2:$E$2344,"NOT FOUND")</f>
        <v>0</v>
      </c>
      <c r="P429" t="str">
        <f>_xlfn.XLOOKUP(A429,Table3[customer_no],Table3[hsplt_handled],"NOT FOUND")</f>
        <v>tier - 2</v>
      </c>
      <c r="Q429" t="str">
        <f>_xlfn.XLOOKUP(A429,Table3[customer_no],Table3[city_handled],"NOT FOUND")</f>
        <v>tier - 1</v>
      </c>
      <c r="R429" t="str">
        <f>_xlfn.XLOOKUP(A429,Table3[customer_no],Table3[state_id],"NOT FOUND")</f>
        <v>R1011</v>
      </c>
      <c r="S429" s="34" cm="1">
        <f t="array" ref="S429">_xlfn.XLOOKUP(A429,Table3[customer_no],'Hospitalisation Details'!$F$2:$F$2344,"NOT FOUND")</f>
        <v>24294.02</v>
      </c>
      <c r="T429" t="str">
        <f>_xlfn.XLOOKUP(A429,Table2[Customer ID],Table2[BMI_category],"NOT FOUND")</f>
        <v>Overweight</v>
      </c>
      <c r="U429" s="7">
        <f>_xlfn.XLOOKUP(A429,Table2[Customer ID],Table2[no of surgery],"NOT FOUND")</f>
        <v>1</v>
      </c>
      <c r="V429" t="str">
        <f>_xlfn.XLOOKUP(A429,Table2[Customer ID],Table2[smoker_missing],"NOT FOUND")</f>
        <v>yes</v>
      </c>
      <c r="W429" t="str">
        <f t="shared" si="6"/>
        <v>Normal</v>
      </c>
      <c r="X429" s="37">
        <f>SUM(Table5[[#This Row],[Title]:[Diabetes Level]])</f>
        <v>64551.91</v>
      </c>
    </row>
    <row r="430" spans="1:24" x14ac:dyDescent="0.25">
      <c r="A430" t="s">
        <v>1943</v>
      </c>
      <c r="B430" t="str">
        <f>VLOOKUP(A430,'Customer Names'!$A$2:$E$2336,3,FALSE)</f>
        <v>Ms.</v>
      </c>
      <c r="C430" t="str">
        <f>_xlfn.XLOOKUP(A430,$A$2:$A$2336,'Customer Names'!$D$2:$D$2336,"NOT FOUND")</f>
        <v>Jennifer</v>
      </c>
      <c r="D430" t="str">
        <f>_xlfn.XLOOKUP(A430,$A$2:$A$2336,'Customer Names'!$E$2:$E$2336,"NOT FOUND")</f>
        <v>Brandon</v>
      </c>
      <c r="E430" cm="1">
        <f t="array" ref="E430">_xlfn.XLOOKUP(A430,$A$2:$A$2336,Table2[BMI],"NOT FOUND")</f>
        <v>41.91</v>
      </c>
      <c r="F430" cm="1">
        <f t="array" ref="F430">_xlfn.XLOOKUP(A430,$A$2:$A$2336,Table2[HBA1C],"NOT FOUND")</f>
        <v>5.98</v>
      </c>
      <c r="G430" t="str" cm="1">
        <f t="array" ref="G430">_xlfn.XLOOKUP(A430,$A$2:$A$2336,Table2[Heart Issues],"NOT FOUND")</f>
        <v>yes</v>
      </c>
      <c r="H430" t="str" cm="1">
        <f t="array" ref="H430">_xlfn.XLOOKUP(A430,$A$2:$A$2336,Table2[Any Transplants],"NOT FOUND")</f>
        <v>No</v>
      </c>
      <c r="I430" t="str" cm="1">
        <f t="array" ref="I430">_xlfn.XLOOKUP(A430,$A$2:$A$2336,Table2[Cancer history],"NOT FOUND")</f>
        <v>No</v>
      </c>
      <c r="J430" t="str">
        <f>_xlfn.XLOOKUP(A430,Table3[customer_no],Table3[month],"NOT FOUND")</f>
        <v>Dec</v>
      </c>
      <c r="K430" s="7">
        <f>_xlfn.XLOOKUP(A430,Table3[customer_no],Table3[year_average],"NOT FOUND")</f>
        <v>1964</v>
      </c>
      <c r="L430" cm="1">
        <f t="array" ref="L430">_xlfn.XLOOKUP(A430,Table3[customer_no],'Hospitalisation Details'!$D$2:$D$2344,"NOT FOUND")</f>
        <v>16</v>
      </c>
      <c r="M430" s="33">
        <f>_xlfn.XLOOKUP(A430,Table3[customer_no],Table3[dd/mm/yy],"NOT FOUND")</f>
        <v>23727</v>
      </c>
      <c r="N430">
        <f>_xlfn.XLOOKUP(A430,Table3[customer_no],Table3[age],"NOT FOUND")</f>
        <v>58</v>
      </c>
      <c r="O430" cm="1">
        <f t="array" ref="O430">_xlfn.XLOOKUP(A430,Table3[customer_no],'Hospitalisation Details'!$E$2:$E$2344,"NOT FOUND")</f>
        <v>0</v>
      </c>
      <c r="P430" t="str">
        <f>_xlfn.XLOOKUP(A430,Table3[customer_no],Table3[hsplt_handled],"NOT FOUND")</f>
        <v>tier - 2</v>
      </c>
      <c r="Q430" t="str">
        <f>_xlfn.XLOOKUP(A430,Table3[customer_no],Table3[city_handled],"NOT FOUND")</f>
        <v>tier - 1</v>
      </c>
      <c r="R430" t="str">
        <f>_xlfn.XLOOKUP(A430,Table3[customer_no],Table3[state_id],"NOT FOUND")</f>
        <v>R1013</v>
      </c>
      <c r="S430" s="34" cm="1">
        <f t="array" ref="S430">_xlfn.XLOOKUP(A430,Table3[customer_no],'Hospitalisation Details'!$F$2:$F$2344,"NOT FOUND")</f>
        <v>24227.34</v>
      </c>
      <c r="T430" t="str">
        <f>_xlfn.XLOOKUP(A430,Table2[Customer ID],Table2[BMI_category],"NOT FOUND")</f>
        <v>Obesity</v>
      </c>
      <c r="U430" s="7">
        <f>_xlfn.XLOOKUP(A430,Table2[Customer ID],Table2[no of surgery],"NOT FOUND")</f>
        <v>1</v>
      </c>
      <c r="V430" t="str">
        <f>_xlfn.XLOOKUP(A430,Table2[Customer ID],Table2[smoker_missing],"NOT FOUND")</f>
        <v>No</v>
      </c>
      <c r="W430" t="str">
        <f t="shared" si="6"/>
        <v>Prediabetes</v>
      </c>
      <c r="X430" s="37">
        <f>SUM(Table5[[#This Row],[Title]:[Diabetes Level]])</f>
        <v>50041.229999999996</v>
      </c>
    </row>
    <row r="431" spans="1:24" x14ac:dyDescent="0.25">
      <c r="A431" t="s">
        <v>1942</v>
      </c>
      <c r="B431" t="str">
        <f>VLOOKUP(A431,'Customer Names'!$A$2:$E$2336,3,FALSE)</f>
        <v>Ms.</v>
      </c>
      <c r="C431" t="str">
        <f>_xlfn.XLOOKUP(A431,$A$2:$A$2336,'Customer Names'!$D$2:$D$2336,"NOT FOUND")</f>
        <v>Serena M.</v>
      </c>
      <c r="D431" t="str">
        <f>_xlfn.XLOOKUP(A431,$A$2:$A$2336,'Customer Names'!$E$2:$E$2336,"NOT FOUND")</f>
        <v>Eley</v>
      </c>
      <c r="E431" cm="1">
        <f t="array" ref="E431">_xlfn.XLOOKUP(A431,$A$2:$A$2336,Table2[BMI],"NOT FOUND")</f>
        <v>25.85</v>
      </c>
      <c r="F431" cm="1">
        <f t="array" ref="F431">_xlfn.XLOOKUP(A431,$A$2:$A$2336,Table2[HBA1C],"NOT FOUND")</f>
        <v>10.16</v>
      </c>
      <c r="G431" t="str" cm="1">
        <f t="array" ref="G431">_xlfn.XLOOKUP(A431,$A$2:$A$2336,Table2[Heart Issues],"NOT FOUND")</f>
        <v>No</v>
      </c>
      <c r="H431" t="str" cm="1">
        <f t="array" ref="H431">_xlfn.XLOOKUP(A431,$A$2:$A$2336,Table2[Any Transplants],"NOT FOUND")</f>
        <v>No</v>
      </c>
      <c r="I431" t="str" cm="1">
        <f t="array" ref="I431">_xlfn.XLOOKUP(A431,$A$2:$A$2336,Table2[Cancer history],"NOT FOUND")</f>
        <v>No</v>
      </c>
      <c r="J431" t="str">
        <f>_xlfn.XLOOKUP(A431,Table3[customer_no],Table3[month],"NOT FOUND")</f>
        <v>Sep</v>
      </c>
      <c r="K431" s="7">
        <f>_xlfn.XLOOKUP(A431,Table3[customer_no],Table3[year_average],"NOT FOUND")</f>
        <v>1974</v>
      </c>
      <c r="L431" cm="1">
        <f t="array" ref="L431">_xlfn.XLOOKUP(A431,Table3[customer_no],'Hospitalisation Details'!$D$2:$D$2344,"NOT FOUND")</f>
        <v>10</v>
      </c>
      <c r="M431" s="33">
        <f>_xlfn.XLOOKUP(A431,Table3[customer_no],Table3[dd/mm/yy],"NOT FOUND")</f>
        <v>27282</v>
      </c>
      <c r="N431">
        <f>_xlfn.XLOOKUP(A431,Table3[customer_no],Table3[age],"NOT FOUND")</f>
        <v>48</v>
      </c>
      <c r="O431" cm="1">
        <f t="array" ref="O431">_xlfn.XLOOKUP(A431,Table3[customer_no],'Hospitalisation Details'!$E$2:$E$2344,"NOT FOUND")</f>
        <v>3</v>
      </c>
      <c r="P431" t="str">
        <f>_xlfn.XLOOKUP(A431,Table3[customer_no],Table3[hsplt_handled],"NOT FOUND")</f>
        <v>tier - 2</v>
      </c>
      <c r="Q431" t="str">
        <f>_xlfn.XLOOKUP(A431,Table3[customer_no],Table3[city_handled],"NOT FOUND")</f>
        <v>tier - 1</v>
      </c>
      <c r="R431" t="str">
        <f>_xlfn.XLOOKUP(A431,Table3[customer_no],Table3[state_id],"NOT FOUND")</f>
        <v>R1013</v>
      </c>
      <c r="S431" s="34" cm="1">
        <f t="array" ref="S431">_xlfn.XLOOKUP(A431,Table3[customer_no],'Hospitalisation Details'!$F$2:$F$2344,"NOT FOUND")</f>
        <v>24180.93</v>
      </c>
      <c r="T431" t="str">
        <f>_xlfn.XLOOKUP(A431,Table2[Customer ID],Table2[BMI_category],"NOT FOUND")</f>
        <v>Overweight</v>
      </c>
      <c r="U431" s="7">
        <f>_xlfn.XLOOKUP(A431,Table2[Customer ID],Table2[no of surgery],"NOT FOUND")</f>
        <v>0</v>
      </c>
      <c r="V431" t="str">
        <f>_xlfn.XLOOKUP(A431,Table2[Customer ID],Table2[smoker_missing],"NOT FOUND")</f>
        <v>yes</v>
      </c>
      <c r="W431" t="str">
        <f t="shared" si="6"/>
        <v>Diabetes</v>
      </c>
      <c r="X431" s="37">
        <f>SUM(Table5[[#This Row],[Title]:[Diabetes Level]])</f>
        <v>53533.94</v>
      </c>
    </row>
    <row r="432" spans="1:24" x14ac:dyDescent="0.25">
      <c r="A432" t="s">
        <v>1941</v>
      </c>
      <c r="B432" t="str">
        <f>VLOOKUP(A432,'Customer Names'!$A$2:$E$2336,3,FALSE)</f>
        <v>Ms.</v>
      </c>
      <c r="C432" t="str">
        <f>_xlfn.XLOOKUP(A432,$A$2:$A$2336,'Customer Names'!$D$2:$D$2336,"NOT FOUND")</f>
        <v>Victoria M.</v>
      </c>
      <c r="D432" t="str">
        <f>_xlfn.XLOOKUP(A432,$A$2:$A$2336,'Customer Names'!$E$2:$E$2336,"NOT FOUND")</f>
        <v>Sedicum</v>
      </c>
      <c r="E432" cm="1">
        <f t="array" ref="E432">_xlfn.XLOOKUP(A432,$A$2:$A$2336,Table2[BMI],"NOT FOUND")</f>
        <v>23.844999999999999</v>
      </c>
      <c r="F432" cm="1">
        <f t="array" ref="F432">_xlfn.XLOOKUP(A432,$A$2:$A$2336,Table2[HBA1C],"NOT FOUND")</f>
        <v>11.71</v>
      </c>
      <c r="G432" t="str" cm="1">
        <f t="array" ref="G432">_xlfn.XLOOKUP(A432,$A$2:$A$2336,Table2[Heart Issues],"NOT FOUND")</f>
        <v>No</v>
      </c>
      <c r="H432" t="str" cm="1">
        <f t="array" ref="H432">_xlfn.XLOOKUP(A432,$A$2:$A$2336,Table2[Any Transplants],"NOT FOUND")</f>
        <v>No</v>
      </c>
      <c r="I432" t="str" cm="1">
        <f t="array" ref="I432">_xlfn.XLOOKUP(A432,$A$2:$A$2336,Table2[Cancer history],"NOT FOUND")</f>
        <v>No</v>
      </c>
      <c r="J432" t="str">
        <f>_xlfn.XLOOKUP(A432,Table3[customer_no],Table3[month],"NOT FOUND")</f>
        <v>Jun</v>
      </c>
      <c r="K432" s="7">
        <f>_xlfn.XLOOKUP(A432,Table3[customer_no],Table3[year_average],"NOT FOUND")</f>
        <v>1973</v>
      </c>
      <c r="L432" cm="1">
        <f t="array" ref="L432">_xlfn.XLOOKUP(A432,Table3[customer_no],'Hospitalisation Details'!$D$2:$D$2344,"NOT FOUND")</f>
        <v>13</v>
      </c>
      <c r="M432" s="33">
        <f>_xlfn.XLOOKUP(A432,Table3[customer_no],Table3[dd/mm/yy],"NOT FOUND")</f>
        <v>26828</v>
      </c>
      <c r="N432">
        <f>_xlfn.XLOOKUP(A432,Table3[customer_no],Table3[age],"NOT FOUND")</f>
        <v>49</v>
      </c>
      <c r="O432" cm="1">
        <f t="array" ref="O432">_xlfn.XLOOKUP(A432,Table3[customer_no],'Hospitalisation Details'!$E$2:$E$2344,"NOT FOUND")</f>
        <v>3</v>
      </c>
      <c r="P432" t="str">
        <f>_xlfn.XLOOKUP(A432,Table3[customer_no],Table3[hsplt_handled],"NOT FOUND")</f>
        <v>tier - 2</v>
      </c>
      <c r="Q432" t="str">
        <f>_xlfn.XLOOKUP(A432,Table3[customer_no],Table3[city_handled],"NOT FOUND")</f>
        <v>tier - 2</v>
      </c>
      <c r="R432" t="str">
        <f>_xlfn.XLOOKUP(A432,Table3[customer_no],Table3[state_id],"NOT FOUND")</f>
        <v>R1024</v>
      </c>
      <c r="S432" s="34" cm="1">
        <f t="array" ref="S432">_xlfn.XLOOKUP(A432,Table3[customer_no],'Hospitalisation Details'!$F$2:$F$2344,"NOT FOUND")</f>
        <v>24106.91</v>
      </c>
      <c r="T432" t="str">
        <f>_xlfn.XLOOKUP(A432,Table2[Customer ID],Table2[BMI_category],"NOT FOUND")</f>
        <v>Normal Weight</v>
      </c>
      <c r="U432" s="7">
        <f>_xlfn.XLOOKUP(A432,Table2[Customer ID],Table2[no of surgery],"NOT FOUND")</f>
        <v>2</v>
      </c>
      <c r="V432" t="str">
        <f>_xlfn.XLOOKUP(A432,Table2[Customer ID],Table2[smoker_missing],"NOT FOUND")</f>
        <v>yes</v>
      </c>
      <c r="W432" t="str">
        <f t="shared" si="6"/>
        <v>Diabetes</v>
      </c>
      <c r="X432" s="37">
        <f>SUM(Table5[[#This Row],[Title]:[Diabetes Level]])</f>
        <v>53010.464999999997</v>
      </c>
    </row>
    <row r="433" spans="1:24" x14ac:dyDescent="0.25">
      <c r="A433" t="s">
        <v>1940</v>
      </c>
      <c r="B433" t="str">
        <f>VLOOKUP(A433,'Customer Names'!$A$2:$E$2336,3,FALSE)</f>
        <v>Ms.</v>
      </c>
      <c r="C433" t="str">
        <f>_xlfn.XLOOKUP(A433,$A$2:$A$2336,'Customer Names'!$D$2:$D$2336,"NOT FOUND")</f>
        <v>Phoebe</v>
      </c>
      <c r="D433" t="str">
        <f>_xlfn.XLOOKUP(A433,$A$2:$A$2336,'Customer Names'!$E$2:$E$2336,"NOT FOUND")</f>
        <v>Markle</v>
      </c>
      <c r="E433" cm="1">
        <f t="array" ref="E433">_xlfn.XLOOKUP(A433,$A$2:$A$2336,Table2[BMI],"NOT FOUND")</f>
        <v>30.59</v>
      </c>
      <c r="F433" cm="1">
        <f t="array" ref="F433">_xlfn.XLOOKUP(A433,$A$2:$A$2336,Table2[HBA1C],"NOT FOUND")</f>
        <v>5.23</v>
      </c>
      <c r="G433" t="str" cm="1">
        <f t="array" ref="G433">_xlfn.XLOOKUP(A433,$A$2:$A$2336,Table2[Heart Issues],"NOT FOUND")</f>
        <v>No</v>
      </c>
      <c r="H433" t="str" cm="1">
        <f t="array" ref="H433">_xlfn.XLOOKUP(A433,$A$2:$A$2336,Table2[Any Transplants],"NOT FOUND")</f>
        <v>No</v>
      </c>
      <c r="I433" t="str" cm="1">
        <f t="array" ref="I433">_xlfn.XLOOKUP(A433,$A$2:$A$2336,Table2[Cancer history],"NOT FOUND")</f>
        <v>Yes</v>
      </c>
      <c r="J433" t="str">
        <f>_xlfn.XLOOKUP(A433,Table3[customer_no],Table3[month],"NOT FOUND")</f>
        <v>Dec</v>
      </c>
      <c r="K433" s="7">
        <f>_xlfn.XLOOKUP(A433,Table3[customer_no],Table3[year_average],"NOT FOUND")</f>
        <v>2003</v>
      </c>
      <c r="L433" cm="1">
        <f t="array" ref="L433">_xlfn.XLOOKUP(A433,Table3[customer_no],'Hospitalisation Details'!$D$2:$D$2344,"NOT FOUND")</f>
        <v>30</v>
      </c>
      <c r="M433" s="33">
        <f>_xlfn.XLOOKUP(A433,Table3[customer_no],Table3[dd/mm/yy],"NOT FOUND")</f>
        <v>37985</v>
      </c>
      <c r="N433">
        <f>_xlfn.XLOOKUP(A433,Table3[customer_no],Table3[age],"NOT FOUND")</f>
        <v>19</v>
      </c>
      <c r="O433" cm="1">
        <f t="array" ref="O433">_xlfn.XLOOKUP(A433,Table3[customer_no],'Hospitalisation Details'!$E$2:$E$2344,"NOT FOUND")</f>
        <v>2</v>
      </c>
      <c r="P433" t="str">
        <f>_xlfn.XLOOKUP(A433,Table3[customer_no],Table3[hsplt_handled],"NOT FOUND")</f>
        <v>tier - 2</v>
      </c>
      <c r="Q433" t="str">
        <f>_xlfn.XLOOKUP(A433,Table3[customer_no],Table3[city_handled],"NOT FOUND")</f>
        <v>tier - 2</v>
      </c>
      <c r="R433" t="str">
        <f>_xlfn.XLOOKUP(A433,Table3[customer_no],Table3[state_id],"NOT FOUND")</f>
        <v>R1012</v>
      </c>
      <c r="S433" s="34" cm="1">
        <f t="array" ref="S433">_xlfn.XLOOKUP(A433,Table3[customer_no],'Hospitalisation Details'!$F$2:$F$2344,"NOT FOUND")</f>
        <v>24059.68</v>
      </c>
      <c r="T433" t="str">
        <f>_xlfn.XLOOKUP(A433,Table2[Customer ID],Table2[BMI_category],"NOT FOUND")</f>
        <v>Obesity</v>
      </c>
      <c r="U433" s="7">
        <f>_xlfn.XLOOKUP(A433,Table2[Customer ID],Table2[no of surgery],"NOT FOUND")</f>
        <v>1</v>
      </c>
      <c r="V433" t="str">
        <f>_xlfn.XLOOKUP(A433,Table2[Customer ID],Table2[smoker_missing],"NOT FOUND")</f>
        <v>No</v>
      </c>
      <c r="W433" t="str">
        <f t="shared" si="6"/>
        <v>Normal</v>
      </c>
      <c r="X433" s="37">
        <f>SUM(Table5[[#This Row],[Title]:[Diabetes Level]])</f>
        <v>64135.5</v>
      </c>
    </row>
    <row r="434" spans="1:24" x14ac:dyDescent="0.25">
      <c r="A434" t="s">
        <v>1939</v>
      </c>
      <c r="B434" t="str">
        <f>VLOOKUP(A434,'Customer Names'!$A$2:$E$2336,3,FALSE)</f>
        <v>Mr.</v>
      </c>
      <c r="C434" t="str">
        <f>_xlfn.XLOOKUP(A434,$A$2:$A$2336,'Customer Names'!$D$2:$D$2336,"NOT FOUND")</f>
        <v>Corey</v>
      </c>
      <c r="D434" t="str">
        <f>_xlfn.XLOOKUP(A434,$A$2:$A$2336,'Customer Names'!$E$2:$E$2336,"NOT FOUND")</f>
        <v>Kunz</v>
      </c>
      <c r="E434" cm="1">
        <f t="array" ref="E434">_xlfn.XLOOKUP(A434,$A$2:$A$2336,Table2[BMI],"NOT FOUND")</f>
        <v>24.795000000000002</v>
      </c>
      <c r="F434" cm="1">
        <f t="array" ref="F434">_xlfn.XLOOKUP(A434,$A$2:$A$2336,Table2[HBA1C],"NOT FOUND")</f>
        <v>6.85</v>
      </c>
      <c r="G434" t="str" cm="1">
        <f t="array" ref="G434">_xlfn.XLOOKUP(A434,$A$2:$A$2336,Table2[Heart Issues],"NOT FOUND")</f>
        <v>No</v>
      </c>
      <c r="H434" t="str" cm="1">
        <f t="array" ref="H434">_xlfn.XLOOKUP(A434,$A$2:$A$2336,Table2[Any Transplants],"NOT FOUND")</f>
        <v>No</v>
      </c>
      <c r="I434" t="str" cm="1">
        <f t="array" ref="I434">_xlfn.XLOOKUP(A434,$A$2:$A$2336,Table2[Cancer history],"NOT FOUND")</f>
        <v>No</v>
      </c>
      <c r="J434" t="str">
        <f>_xlfn.XLOOKUP(A434,Table3[customer_no],Table3[month],"NOT FOUND")</f>
        <v>Jul</v>
      </c>
      <c r="K434" s="7">
        <f>_xlfn.XLOOKUP(A434,Table3[customer_no],Table3[year_average],"NOT FOUND")</f>
        <v>1971</v>
      </c>
      <c r="L434" cm="1">
        <f t="array" ref="L434">_xlfn.XLOOKUP(A434,Table3[customer_no],'Hospitalisation Details'!$D$2:$D$2344,"NOT FOUND")</f>
        <v>10</v>
      </c>
      <c r="M434" s="33">
        <f>_xlfn.XLOOKUP(A434,Table3[customer_no],Table3[dd/mm/yy],"NOT FOUND")</f>
        <v>26124</v>
      </c>
      <c r="N434">
        <f>_xlfn.XLOOKUP(A434,Table3[customer_no],Table3[age],"NOT FOUND")</f>
        <v>51</v>
      </c>
      <c r="O434" cm="1">
        <f t="array" ref="O434">_xlfn.XLOOKUP(A434,Table3[customer_no],'Hospitalisation Details'!$E$2:$E$2344,"NOT FOUND")</f>
        <v>2</v>
      </c>
      <c r="P434" t="str">
        <f>_xlfn.XLOOKUP(A434,Table3[customer_no],Table3[hsplt_handled],"NOT FOUND")</f>
        <v>tier - 2</v>
      </c>
      <c r="Q434" t="str">
        <f>_xlfn.XLOOKUP(A434,Table3[customer_no],Table3[city_handled],"NOT FOUND")</f>
        <v>tier - 2</v>
      </c>
      <c r="R434" t="str">
        <f>_xlfn.XLOOKUP(A434,Table3[customer_no],Table3[state_id],"NOT FOUND")</f>
        <v>R1012</v>
      </c>
      <c r="S434" s="34" cm="1">
        <f t="array" ref="S434">_xlfn.XLOOKUP(A434,Table3[customer_no],'Hospitalisation Details'!$F$2:$F$2344,"NOT FOUND")</f>
        <v>23967.38</v>
      </c>
      <c r="T434" t="str">
        <f>_xlfn.XLOOKUP(A434,Table2[Customer ID],Table2[BMI_category],"NOT FOUND")</f>
        <v>Normal Weight</v>
      </c>
      <c r="U434" s="7">
        <f>_xlfn.XLOOKUP(A434,Table2[Customer ID],Table2[no of surgery],"NOT FOUND")</f>
        <v>0</v>
      </c>
      <c r="V434" t="str">
        <f>_xlfn.XLOOKUP(A434,Table2[Customer ID],Table2[smoker_missing],"NOT FOUND")</f>
        <v>yes</v>
      </c>
      <c r="W434" t="str">
        <f t="shared" si="6"/>
        <v>Diabetes</v>
      </c>
      <c r="X434" s="37">
        <f>SUM(Table5[[#This Row],[Title]:[Diabetes Level]])</f>
        <v>52157.025000000001</v>
      </c>
    </row>
    <row r="435" spans="1:24" x14ac:dyDescent="0.25">
      <c r="A435" t="s">
        <v>1938</v>
      </c>
      <c r="B435" t="str">
        <f>VLOOKUP(A435,'Customer Names'!$A$2:$E$2336,3,FALSE)</f>
        <v>Ms.</v>
      </c>
      <c r="C435" t="str">
        <f>_xlfn.XLOOKUP(A435,$A$2:$A$2336,'Customer Names'!$D$2:$D$2336,"NOT FOUND")</f>
        <v>Rebecca</v>
      </c>
      <c r="D435" t="str">
        <f>_xlfn.XLOOKUP(A435,$A$2:$A$2336,'Customer Names'!$E$2:$E$2336,"NOT FOUND")</f>
        <v>Wimert</v>
      </c>
      <c r="E435" cm="1">
        <f t="array" ref="E435">_xlfn.XLOOKUP(A435,$A$2:$A$2336,Table2[BMI],"NOT FOUND")</f>
        <v>24.13</v>
      </c>
      <c r="F435" cm="1">
        <f t="array" ref="F435">_xlfn.XLOOKUP(A435,$A$2:$A$2336,Table2[HBA1C],"NOT FOUND")</f>
        <v>7.05</v>
      </c>
      <c r="G435" t="str" cm="1">
        <f t="array" ref="G435">_xlfn.XLOOKUP(A435,$A$2:$A$2336,Table2[Heart Issues],"NOT FOUND")</f>
        <v>yes</v>
      </c>
      <c r="H435" t="str" cm="1">
        <f t="array" ref="H435">_xlfn.XLOOKUP(A435,$A$2:$A$2336,Table2[Any Transplants],"NOT FOUND")</f>
        <v>No</v>
      </c>
      <c r="I435" t="str" cm="1">
        <f t="array" ref="I435">_xlfn.XLOOKUP(A435,$A$2:$A$2336,Table2[Cancer history],"NOT FOUND")</f>
        <v>No</v>
      </c>
      <c r="J435" t="str">
        <f>_xlfn.XLOOKUP(A435,Table3[customer_no],Table3[month],"NOT FOUND")</f>
        <v>Aug</v>
      </c>
      <c r="K435" s="7">
        <f>_xlfn.XLOOKUP(A435,Table3[customer_no],Table3[year_average],"NOT FOUND")</f>
        <v>1970</v>
      </c>
      <c r="L435" cm="1">
        <f t="array" ref="L435">_xlfn.XLOOKUP(A435,Table3[customer_no],'Hospitalisation Details'!$D$2:$D$2344,"NOT FOUND")</f>
        <v>8</v>
      </c>
      <c r="M435" s="33">
        <f>_xlfn.XLOOKUP(A435,Table3[customer_no],Table3[dd/mm/yy],"NOT FOUND")</f>
        <v>25788</v>
      </c>
      <c r="N435">
        <f>_xlfn.XLOOKUP(A435,Table3[customer_no],Table3[age],"NOT FOUND")</f>
        <v>52</v>
      </c>
      <c r="O435" cm="1">
        <f t="array" ref="O435">_xlfn.XLOOKUP(A435,Table3[customer_no],'Hospitalisation Details'!$E$2:$E$2344,"NOT FOUND")</f>
        <v>1</v>
      </c>
      <c r="P435" t="str">
        <f>_xlfn.XLOOKUP(A435,Table3[customer_no],Table3[hsplt_handled],"NOT FOUND")</f>
        <v>tier - 2</v>
      </c>
      <c r="Q435" t="str">
        <f>_xlfn.XLOOKUP(A435,Table3[customer_no],Table3[city_handled],"NOT FOUND")</f>
        <v>tier - 3</v>
      </c>
      <c r="R435" t="str">
        <f>_xlfn.XLOOKUP(A435,Table3[customer_no],Table3[state_id],"NOT FOUND")</f>
        <v>R1012</v>
      </c>
      <c r="S435" s="34" cm="1">
        <f t="array" ref="S435">_xlfn.XLOOKUP(A435,Table3[customer_no],'Hospitalisation Details'!$F$2:$F$2344,"NOT FOUND")</f>
        <v>23887.66</v>
      </c>
      <c r="T435" t="str">
        <f>_xlfn.XLOOKUP(A435,Table2[Customer ID],Table2[BMI_category],"NOT FOUND")</f>
        <v>Normal Weight</v>
      </c>
      <c r="U435" s="7">
        <f>_xlfn.XLOOKUP(A435,Table2[Customer ID],Table2[no of surgery],"NOT FOUND")</f>
        <v>2</v>
      </c>
      <c r="V435" t="str">
        <f>_xlfn.XLOOKUP(A435,Table2[Customer ID],Table2[smoker_missing],"NOT FOUND")</f>
        <v>yes</v>
      </c>
      <c r="W435" t="str">
        <f t="shared" si="6"/>
        <v>Diabetes</v>
      </c>
      <c r="X435" s="37">
        <f>SUM(Table5[[#This Row],[Title]:[Diabetes Level]])</f>
        <v>51739.839999999997</v>
      </c>
    </row>
    <row r="436" spans="1:24" x14ac:dyDescent="0.25">
      <c r="A436" t="s">
        <v>1937</v>
      </c>
      <c r="B436" t="str">
        <f>VLOOKUP(A436,'Customer Names'!$A$2:$E$2336,3,FALSE)</f>
        <v>Mr.</v>
      </c>
      <c r="C436" t="str">
        <f>_xlfn.XLOOKUP(A436,$A$2:$A$2336,'Customer Names'!$D$2:$D$2336,"NOT FOUND")</f>
        <v>Nicholas D</v>
      </c>
      <c r="D436" t="str">
        <f>_xlfn.XLOOKUP(A436,$A$2:$A$2336,'Customer Names'!$E$2:$E$2336,"NOT FOUND")</f>
        <v>Peterson</v>
      </c>
      <c r="E436" cm="1">
        <f t="array" ref="E436">_xlfn.XLOOKUP(A436,$A$2:$A$2336,Table2[BMI],"NOT FOUND")</f>
        <v>25.84</v>
      </c>
      <c r="F436" cm="1">
        <f t="array" ref="F436">_xlfn.XLOOKUP(A436,$A$2:$A$2336,Table2[HBA1C],"NOT FOUND")</f>
        <v>11.64</v>
      </c>
      <c r="G436" t="str" cm="1">
        <f t="array" ref="G436">_xlfn.XLOOKUP(A436,$A$2:$A$2336,Table2[Heart Issues],"NOT FOUND")</f>
        <v>No</v>
      </c>
      <c r="H436" t="str" cm="1">
        <f t="array" ref="H436">_xlfn.XLOOKUP(A436,$A$2:$A$2336,Table2[Any Transplants],"NOT FOUND")</f>
        <v>No</v>
      </c>
      <c r="I436" t="str" cm="1">
        <f t="array" ref="I436">_xlfn.XLOOKUP(A436,$A$2:$A$2336,Table2[Cancer history],"NOT FOUND")</f>
        <v>No</v>
      </c>
      <c r="J436" t="str">
        <f>_xlfn.XLOOKUP(A436,Table3[customer_no],Table3[month],"NOT FOUND")</f>
        <v>Jun</v>
      </c>
      <c r="K436" s="7">
        <f>_xlfn.XLOOKUP(A436,Table3[customer_no],Table3[year_average],"NOT FOUND")</f>
        <v>1973</v>
      </c>
      <c r="L436" cm="1">
        <f t="array" ref="L436">_xlfn.XLOOKUP(A436,Table3[customer_no],'Hospitalisation Details'!$D$2:$D$2344,"NOT FOUND")</f>
        <v>27</v>
      </c>
      <c r="M436" s="33">
        <f>_xlfn.XLOOKUP(A436,Table3[customer_no],Table3[dd/mm/yy],"NOT FOUND")</f>
        <v>26842</v>
      </c>
      <c r="N436">
        <f>_xlfn.XLOOKUP(A436,Table3[customer_no],Table3[age],"NOT FOUND")</f>
        <v>49</v>
      </c>
      <c r="O436" cm="1">
        <f t="array" ref="O436">_xlfn.XLOOKUP(A436,Table3[customer_no],'Hospitalisation Details'!$E$2:$E$2344,"NOT FOUND")</f>
        <v>2</v>
      </c>
      <c r="P436" t="str">
        <f>_xlfn.XLOOKUP(A436,Table3[customer_no],Table3[hsplt_handled],"NOT FOUND")</f>
        <v>tier - 2</v>
      </c>
      <c r="Q436" t="str">
        <f>_xlfn.XLOOKUP(A436,Table3[customer_no],Table3[city_handled],"NOT FOUND")</f>
        <v>tier - 3</v>
      </c>
      <c r="R436" t="str">
        <f>_xlfn.XLOOKUP(A436,Table3[customer_no],Table3[state_id],"NOT FOUND")</f>
        <v>R1012</v>
      </c>
      <c r="S436" s="34" cm="1">
        <f t="array" ref="S436">_xlfn.XLOOKUP(A436,Table3[customer_no],'Hospitalisation Details'!$F$2:$F$2344,"NOT FOUND")</f>
        <v>23807.24</v>
      </c>
      <c r="T436" t="str">
        <f>_xlfn.XLOOKUP(A436,Table2[Customer ID],Table2[BMI_category],"NOT FOUND")</f>
        <v>Overweight</v>
      </c>
      <c r="U436" s="7">
        <f>_xlfn.XLOOKUP(A436,Table2[Customer ID],Table2[no of surgery],"NOT FOUND")</f>
        <v>2</v>
      </c>
      <c r="V436" t="str">
        <f>_xlfn.XLOOKUP(A436,Table2[Customer ID],Table2[smoker_missing],"NOT FOUND")</f>
        <v>yes</v>
      </c>
      <c r="W436" t="str">
        <f t="shared" si="6"/>
        <v>Diabetes</v>
      </c>
      <c r="X436" s="37">
        <f>SUM(Table5[[#This Row],[Title]:[Diabetes Level]])</f>
        <v>52739.72</v>
      </c>
    </row>
    <row r="437" spans="1:24" x14ac:dyDescent="0.25">
      <c r="A437" t="s">
        <v>1936</v>
      </c>
      <c r="B437" t="str">
        <f>VLOOKUP(A437,'Customer Names'!$A$2:$E$2336,3,FALSE)</f>
        <v>Mr.</v>
      </c>
      <c r="C437" t="str">
        <f>_xlfn.XLOOKUP(A437,$A$2:$A$2336,'Customer Names'!$D$2:$D$2336,"NOT FOUND")</f>
        <v>Christian</v>
      </c>
      <c r="D437" t="str">
        <f>_xlfn.XLOOKUP(A437,$A$2:$A$2336,'Customer Names'!$E$2:$E$2336,"NOT FOUND")</f>
        <v>Mercier</v>
      </c>
      <c r="E437" cm="1">
        <f t="array" ref="E437">_xlfn.XLOOKUP(A437,$A$2:$A$2336,Table2[BMI],"NOT FOUND")</f>
        <v>28</v>
      </c>
      <c r="F437" cm="1">
        <f t="array" ref="F437">_xlfn.XLOOKUP(A437,$A$2:$A$2336,Table2[HBA1C],"NOT FOUND")</f>
        <v>10.52</v>
      </c>
      <c r="G437" t="str" cm="1">
        <f t="array" ref="G437">_xlfn.XLOOKUP(A437,$A$2:$A$2336,Table2[Heart Issues],"NOT FOUND")</f>
        <v>No</v>
      </c>
      <c r="H437" t="str" cm="1">
        <f t="array" ref="H437">_xlfn.XLOOKUP(A437,$A$2:$A$2336,Table2[Any Transplants],"NOT FOUND")</f>
        <v>No</v>
      </c>
      <c r="I437" t="str" cm="1">
        <f t="array" ref="I437">_xlfn.XLOOKUP(A437,$A$2:$A$2336,Table2[Cancer history],"NOT FOUND")</f>
        <v>No</v>
      </c>
      <c r="J437" t="str">
        <f>_xlfn.XLOOKUP(A437,Table3[customer_no],Table3[month],"NOT FOUND")</f>
        <v>Jun</v>
      </c>
      <c r="K437" s="7">
        <f>_xlfn.XLOOKUP(A437,Table3[customer_no],Table3[year_average],"NOT FOUND")</f>
        <v>1974</v>
      </c>
      <c r="L437" cm="1">
        <f t="array" ref="L437">_xlfn.XLOOKUP(A437,Table3[customer_no],'Hospitalisation Details'!$D$2:$D$2344,"NOT FOUND")</f>
        <v>2</v>
      </c>
      <c r="M437" s="33">
        <f>_xlfn.XLOOKUP(A437,Table3[customer_no],Table3[dd/mm/yy],"NOT FOUND")</f>
        <v>27182</v>
      </c>
      <c r="N437">
        <f>_xlfn.XLOOKUP(A437,Table3[customer_no],Table3[age],"NOT FOUND")</f>
        <v>49</v>
      </c>
      <c r="O437" cm="1">
        <f t="array" ref="O437">_xlfn.XLOOKUP(A437,Table3[customer_no],'Hospitalisation Details'!$E$2:$E$2344,"NOT FOUND")</f>
        <v>1</v>
      </c>
      <c r="P437" t="str">
        <f>_xlfn.XLOOKUP(A437,Table3[customer_no],Table3[hsplt_handled],"NOT FOUND")</f>
        <v>tier - 2</v>
      </c>
      <c r="Q437" t="str">
        <f>_xlfn.XLOOKUP(A437,Table3[customer_no],Table3[city_handled],"NOT FOUND")</f>
        <v>tier - 2</v>
      </c>
      <c r="R437" t="str">
        <f>_xlfn.XLOOKUP(A437,Table3[customer_no],Table3[state_id],"NOT FOUND")</f>
        <v>R1011</v>
      </c>
      <c r="S437" s="34" cm="1">
        <f t="array" ref="S437">_xlfn.XLOOKUP(A437,Table3[customer_no],'Hospitalisation Details'!$F$2:$F$2344,"NOT FOUND")</f>
        <v>23568.27</v>
      </c>
      <c r="T437" t="str">
        <f>_xlfn.XLOOKUP(A437,Table2[Customer ID],Table2[BMI_category],"NOT FOUND")</f>
        <v>Overweight</v>
      </c>
      <c r="U437" s="7">
        <f>_xlfn.XLOOKUP(A437,Table2[Customer ID],Table2[no of surgery],"NOT FOUND")</f>
        <v>0</v>
      </c>
      <c r="V437" t="str">
        <f>_xlfn.XLOOKUP(A437,Table2[Customer ID],Table2[smoker_missing],"NOT FOUND")</f>
        <v>yes</v>
      </c>
      <c r="W437" t="str">
        <f t="shared" si="6"/>
        <v>Diabetes</v>
      </c>
      <c r="X437" s="37">
        <f>SUM(Table5[[#This Row],[Title]:[Diabetes Level]])</f>
        <v>52814.79</v>
      </c>
    </row>
    <row r="438" spans="1:24" x14ac:dyDescent="0.25">
      <c r="A438" t="s">
        <v>1935</v>
      </c>
      <c r="B438" t="str">
        <f>VLOOKUP(A438,'Customer Names'!$A$2:$E$2336,3,FALSE)</f>
        <v>Mr.</v>
      </c>
      <c r="C438" t="str">
        <f>_xlfn.XLOOKUP(A438,$A$2:$A$2336,'Customer Names'!$D$2:$D$2336,"NOT FOUND")</f>
        <v>Jonathon S.</v>
      </c>
      <c r="D438" t="str">
        <f>_xlfn.XLOOKUP(A438,$A$2:$A$2336,'Customer Names'!$E$2:$E$2336,"NOT FOUND")</f>
        <v>Laurie</v>
      </c>
      <c r="E438" cm="1">
        <f t="array" ref="E438">_xlfn.XLOOKUP(A438,$A$2:$A$2336,Table2[BMI],"NOT FOUND")</f>
        <v>34.1</v>
      </c>
      <c r="F438" cm="1">
        <f t="array" ref="F438">_xlfn.XLOOKUP(A438,$A$2:$A$2336,Table2[HBA1C],"NOT FOUND")</f>
        <v>4.01</v>
      </c>
      <c r="G438" t="str" cm="1">
        <f t="array" ref="G438">_xlfn.XLOOKUP(A438,$A$2:$A$2336,Table2[Heart Issues],"NOT FOUND")</f>
        <v>yes</v>
      </c>
      <c r="H438" t="str" cm="1">
        <f t="array" ref="H438">_xlfn.XLOOKUP(A438,$A$2:$A$2336,Table2[Any Transplants],"NOT FOUND")</f>
        <v>No</v>
      </c>
      <c r="I438" t="str" cm="1">
        <f t="array" ref="I438">_xlfn.XLOOKUP(A438,$A$2:$A$2336,Table2[Cancer history],"NOT FOUND")</f>
        <v>Yes</v>
      </c>
      <c r="J438" t="str">
        <f>_xlfn.XLOOKUP(A438,Table3[customer_no],Table3[month],"NOT FOUND")</f>
        <v>Aug</v>
      </c>
      <c r="K438" s="7">
        <f>_xlfn.XLOOKUP(A438,Table3[customer_no],Table3[year_average],"NOT FOUND")</f>
        <v>1983</v>
      </c>
      <c r="L438" cm="1">
        <f t="array" ref="L438">_xlfn.XLOOKUP(A438,Table3[customer_no],'Hospitalisation Details'!$D$2:$D$2344,"NOT FOUND")</f>
        <v>26</v>
      </c>
      <c r="M438" s="33">
        <f>_xlfn.XLOOKUP(A438,Table3[customer_no],Table3[dd/mm/yy],"NOT FOUND")</f>
        <v>30554</v>
      </c>
      <c r="N438">
        <f>_xlfn.XLOOKUP(A438,Table3[customer_no],Table3[age],"NOT FOUND")</f>
        <v>39</v>
      </c>
      <c r="O438" cm="1">
        <f t="array" ref="O438">_xlfn.XLOOKUP(A438,Table3[customer_no],'Hospitalisation Details'!$E$2:$E$2344,"NOT FOUND")</f>
        <v>2</v>
      </c>
      <c r="P438" t="str">
        <f>_xlfn.XLOOKUP(A438,Table3[customer_no],Table3[hsplt_handled],"NOT FOUND")</f>
        <v>tier - 2</v>
      </c>
      <c r="Q438" t="str">
        <f>_xlfn.XLOOKUP(A438,Table3[customer_no],Table3[city_handled],"NOT FOUND")</f>
        <v>tier - 2</v>
      </c>
      <c r="R438" t="str">
        <f>_xlfn.XLOOKUP(A438,Table3[customer_no],Table3[state_id],"NOT FOUND")</f>
        <v>R1013</v>
      </c>
      <c r="S438" s="34" cm="1">
        <f t="array" ref="S438">_xlfn.XLOOKUP(A438,Table3[customer_no],'Hospitalisation Details'!$F$2:$F$2344,"NOT FOUND")</f>
        <v>23563.02</v>
      </c>
      <c r="T438" t="str">
        <f>_xlfn.XLOOKUP(A438,Table2[Customer ID],Table2[BMI_category],"NOT FOUND")</f>
        <v>Obesity</v>
      </c>
      <c r="U438" s="7">
        <f>_xlfn.XLOOKUP(A438,Table2[Customer ID],Table2[no of surgery],"NOT FOUND")</f>
        <v>1</v>
      </c>
      <c r="V438" t="str">
        <f>_xlfn.XLOOKUP(A438,Table2[Customer ID],Table2[smoker_missing],"NOT FOUND")</f>
        <v>No</v>
      </c>
      <c r="W438" t="str">
        <f t="shared" si="6"/>
        <v>Normal</v>
      </c>
      <c r="X438" s="37">
        <f>SUM(Table5[[#This Row],[Title]:[Diabetes Level]])</f>
        <v>56206.130000000005</v>
      </c>
    </row>
    <row r="439" spans="1:24" x14ac:dyDescent="0.25">
      <c r="A439" t="s">
        <v>1934</v>
      </c>
      <c r="B439" t="str">
        <f>VLOOKUP(A439,'Customer Names'!$A$2:$E$2336,3,FALSE)</f>
        <v>Ms.</v>
      </c>
      <c r="C439" t="str">
        <f>_xlfn.XLOOKUP(A439,$A$2:$A$2336,'Customer Names'!$D$2:$D$2336,"NOT FOUND")</f>
        <v>Caroline</v>
      </c>
      <c r="D439" t="str">
        <f>_xlfn.XLOOKUP(A439,$A$2:$A$2336,'Customer Names'!$E$2:$E$2336,"NOT FOUND")</f>
        <v>Sekaquaptewa</v>
      </c>
      <c r="E439" cm="1">
        <f t="array" ref="E439">_xlfn.XLOOKUP(A439,$A$2:$A$2336,Table2[BMI],"NOT FOUND")</f>
        <v>26.125</v>
      </c>
      <c r="F439" cm="1">
        <f t="array" ref="F439">_xlfn.XLOOKUP(A439,$A$2:$A$2336,Table2[HBA1C],"NOT FOUND")</f>
        <v>8.56</v>
      </c>
      <c r="G439" t="str" cm="1">
        <f t="array" ref="G439">_xlfn.XLOOKUP(A439,$A$2:$A$2336,Table2[Heart Issues],"NOT FOUND")</f>
        <v>yes</v>
      </c>
      <c r="H439" t="str" cm="1">
        <f t="array" ref="H439">_xlfn.XLOOKUP(A439,$A$2:$A$2336,Table2[Any Transplants],"NOT FOUND")</f>
        <v>No</v>
      </c>
      <c r="I439" t="str" cm="1">
        <f t="array" ref="I439">_xlfn.XLOOKUP(A439,$A$2:$A$2336,Table2[Cancer history],"NOT FOUND")</f>
        <v>No</v>
      </c>
      <c r="J439" t="str">
        <f>_xlfn.XLOOKUP(A439,Table3[customer_no],Table3[month],"NOT FOUND")</f>
        <v>Nov</v>
      </c>
      <c r="K439" s="7">
        <f>_xlfn.XLOOKUP(A439,Table3[customer_no],Table3[year_average],"NOT FOUND")</f>
        <v>1975</v>
      </c>
      <c r="L439" cm="1">
        <f t="array" ref="L439">_xlfn.XLOOKUP(A439,Table3[customer_no],'Hospitalisation Details'!$D$2:$D$2344,"NOT FOUND")</f>
        <v>13</v>
      </c>
      <c r="M439" s="33">
        <f>_xlfn.XLOOKUP(A439,Table3[customer_no],Table3[dd/mm/yy],"NOT FOUND")</f>
        <v>27711</v>
      </c>
      <c r="N439">
        <f>_xlfn.XLOOKUP(A439,Table3[customer_no],Table3[age],"NOT FOUND")</f>
        <v>47</v>
      </c>
      <c r="O439" cm="1">
        <f t="array" ref="O439">_xlfn.XLOOKUP(A439,Table3[customer_no],'Hospitalisation Details'!$E$2:$E$2344,"NOT FOUND")</f>
        <v>1</v>
      </c>
      <c r="P439" t="str">
        <f>_xlfn.XLOOKUP(A439,Table3[customer_no],Table3[hsplt_handled],"NOT FOUND")</f>
        <v>tier - 2</v>
      </c>
      <c r="Q439" t="str">
        <f>_xlfn.XLOOKUP(A439,Table3[customer_no],Table3[city_handled],"NOT FOUND")</f>
        <v>tier - 3</v>
      </c>
      <c r="R439" t="str">
        <f>_xlfn.XLOOKUP(A439,Table3[customer_no],Table3[state_id],"NOT FOUND")</f>
        <v>R1024</v>
      </c>
      <c r="S439" s="34" cm="1">
        <f t="array" ref="S439">_xlfn.XLOOKUP(A439,Table3[customer_no],'Hospitalisation Details'!$F$2:$F$2344,"NOT FOUND")</f>
        <v>23401.31</v>
      </c>
      <c r="T439" t="str">
        <f>_xlfn.XLOOKUP(A439,Table2[Customer ID],Table2[BMI_category],"NOT FOUND")</f>
        <v>Overweight</v>
      </c>
      <c r="U439" s="7">
        <f>_xlfn.XLOOKUP(A439,Table2[Customer ID],Table2[no of surgery],"NOT FOUND")</f>
        <v>1</v>
      </c>
      <c r="V439" t="str">
        <f>_xlfn.XLOOKUP(A439,Table2[Customer ID],Table2[smoker_missing],"NOT FOUND")</f>
        <v>yes</v>
      </c>
      <c r="W439" t="str">
        <f t="shared" si="6"/>
        <v>Diabetes</v>
      </c>
      <c r="X439" s="37">
        <f>SUM(Table5[[#This Row],[Title]:[Diabetes Level]])</f>
        <v>53183.995000000003</v>
      </c>
    </row>
    <row r="440" spans="1:24" x14ac:dyDescent="0.25">
      <c r="A440" t="s">
        <v>1933</v>
      </c>
      <c r="B440" t="str">
        <f>VLOOKUP(A440,'Customer Names'!$A$2:$E$2336,3,FALSE)</f>
        <v>Mr.</v>
      </c>
      <c r="C440" t="str">
        <f>_xlfn.XLOOKUP(A440,$A$2:$A$2336,'Customer Names'!$D$2:$D$2336,"NOT FOUND")</f>
        <v>Joshua D.</v>
      </c>
      <c r="D440" t="str">
        <f>_xlfn.XLOOKUP(A440,$A$2:$A$2336,'Customer Names'!$E$2:$E$2336,"NOT FOUND")</f>
        <v>Frash</v>
      </c>
      <c r="E440" cm="1">
        <f t="array" ref="E440">_xlfn.XLOOKUP(A440,$A$2:$A$2336,Table2[BMI],"NOT FOUND")</f>
        <v>25.6</v>
      </c>
      <c r="F440" cm="1">
        <f t="array" ref="F440">_xlfn.XLOOKUP(A440,$A$2:$A$2336,Table2[HBA1C],"NOT FOUND")</f>
        <v>10.5</v>
      </c>
      <c r="G440" t="str" cm="1">
        <f t="array" ref="G440">_xlfn.XLOOKUP(A440,$A$2:$A$2336,Table2[Heart Issues],"NOT FOUND")</f>
        <v>No</v>
      </c>
      <c r="H440" t="str" cm="1">
        <f t="array" ref="H440">_xlfn.XLOOKUP(A440,$A$2:$A$2336,Table2[Any Transplants],"NOT FOUND")</f>
        <v>No</v>
      </c>
      <c r="I440" t="str" cm="1">
        <f t="array" ref="I440">_xlfn.XLOOKUP(A440,$A$2:$A$2336,Table2[Cancer history],"NOT FOUND")</f>
        <v>No</v>
      </c>
      <c r="J440" t="str">
        <f>_xlfn.XLOOKUP(A440,Table3[customer_no],Table3[month],"NOT FOUND")</f>
        <v>Oct</v>
      </c>
      <c r="K440" s="7">
        <f>_xlfn.XLOOKUP(A440,Table3[customer_no],Table3[year_average],"NOT FOUND")</f>
        <v>1973</v>
      </c>
      <c r="L440" cm="1">
        <f t="array" ref="L440">_xlfn.XLOOKUP(A440,Table3[customer_no],'Hospitalisation Details'!$D$2:$D$2344,"NOT FOUND")</f>
        <v>22</v>
      </c>
      <c r="M440" s="33">
        <f>_xlfn.XLOOKUP(A440,Table3[customer_no],Table3[dd/mm/yy],"NOT FOUND")</f>
        <v>26959</v>
      </c>
      <c r="N440">
        <f>_xlfn.XLOOKUP(A440,Table3[customer_no],Table3[age],"NOT FOUND")</f>
        <v>49</v>
      </c>
      <c r="O440" cm="1">
        <f t="array" ref="O440">_xlfn.XLOOKUP(A440,Table3[customer_no],'Hospitalisation Details'!$E$2:$E$2344,"NOT FOUND")</f>
        <v>2</v>
      </c>
      <c r="P440" t="str">
        <f>_xlfn.XLOOKUP(A440,Table3[customer_no],Table3[hsplt_handled],"NOT FOUND")</f>
        <v>tier - 2</v>
      </c>
      <c r="Q440" t="str">
        <f>_xlfn.XLOOKUP(A440,Table3[customer_no],Table3[city_handled],"NOT FOUND")</f>
        <v>tier - 2</v>
      </c>
      <c r="R440" t="str">
        <f>_xlfn.XLOOKUP(A440,Table3[customer_no],Table3[state_id],"NOT FOUND")</f>
        <v>R1011</v>
      </c>
      <c r="S440" s="34" cm="1">
        <f t="array" ref="S440">_xlfn.XLOOKUP(A440,Table3[customer_no],'Hospitalisation Details'!$F$2:$F$2344,"NOT FOUND")</f>
        <v>23306.55</v>
      </c>
      <c r="T440" t="str">
        <f>_xlfn.XLOOKUP(A440,Table2[Customer ID],Table2[BMI_category],"NOT FOUND")</f>
        <v>Overweight</v>
      </c>
      <c r="U440" s="7">
        <f>_xlfn.XLOOKUP(A440,Table2[Customer ID],Table2[no of surgery],"NOT FOUND")</f>
        <v>2</v>
      </c>
      <c r="V440" t="str">
        <f>_xlfn.XLOOKUP(A440,Table2[Customer ID],Table2[smoker_missing],"NOT FOUND")</f>
        <v>yes</v>
      </c>
      <c r="W440" t="str">
        <f t="shared" si="6"/>
        <v>Diabetes</v>
      </c>
      <c r="X440" s="37">
        <f>SUM(Table5[[#This Row],[Title]:[Diabetes Level]])</f>
        <v>52349.649999999994</v>
      </c>
    </row>
    <row r="441" spans="1:24" x14ac:dyDescent="0.25">
      <c r="A441" t="s">
        <v>1932</v>
      </c>
      <c r="B441" t="str">
        <f>VLOOKUP(A441,'Customer Names'!$A$2:$E$2336,3,FALSE)</f>
        <v>Ms.</v>
      </c>
      <c r="C441" t="str">
        <f>_xlfn.XLOOKUP(A441,$A$2:$A$2336,'Customer Names'!$D$2:$D$2336,"NOT FOUND")</f>
        <v>Nichole</v>
      </c>
      <c r="D441" t="str">
        <f>_xlfn.XLOOKUP(A441,$A$2:$A$2336,'Customer Names'!$E$2:$E$2336,"NOT FOUND")</f>
        <v>Bukowski</v>
      </c>
      <c r="E441" cm="1">
        <f t="array" ref="E441">_xlfn.XLOOKUP(A441,$A$2:$A$2336,Table2[BMI],"NOT FOUND")</f>
        <v>24.32</v>
      </c>
      <c r="F441" cm="1">
        <f t="array" ref="F441">_xlfn.XLOOKUP(A441,$A$2:$A$2336,Table2[HBA1C],"NOT FOUND")</f>
        <v>6.39</v>
      </c>
      <c r="G441" t="str" cm="1">
        <f t="array" ref="G441">_xlfn.XLOOKUP(A441,$A$2:$A$2336,Table2[Heart Issues],"NOT FOUND")</f>
        <v>No</v>
      </c>
      <c r="H441" t="str" cm="1">
        <f t="array" ref="H441">_xlfn.XLOOKUP(A441,$A$2:$A$2336,Table2[Any Transplants],"NOT FOUND")</f>
        <v>No</v>
      </c>
      <c r="I441" t="str" cm="1">
        <f t="array" ref="I441">_xlfn.XLOOKUP(A441,$A$2:$A$2336,Table2[Cancer history],"NOT FOUND")</f>
        <v>No</v>
      </c>
      <c r="J441" t="str">
        <f>_xlfn.XLOOKUP(A441,Table3[customer_no],Table3[month],"NOT FOUND")</f>
        <v>Oct</v>
      </c>
      <c r="K441" s="7">
        <f>_xlfn.XLOOKUP(A441,Table3[customer_no],Table3[year_average],"NOT FOUND")</f>
        <v>1994</v>
      </c>
      <c r="L441" cm="1">
        <f t="array" ref="L441">_xlfn.XLOOKUP(A441,Table3[customer_no],'Hospitalisation Details'!$D$2:$D$2344,"NOT FOUND")</f>
        <v>3</v>
      </c>
      <c r="M441" s="33">
        <f>_xlfn.XLOOKUP(A441,Table3[customer_no],Table3[dd/mm/yy],"NOT FOUND")</f>
        <v>34610</v>
      </c>
      <c r="N441">
        <f>_xlfn.XLOOKUP(A441,Table3[customer_no],Table3[age],"NOT FOUND")</f>
        <v>28</v>
      </c>
      <c r="O441" cm="1">
        <f t="array" ref="O441">_xlfn.XLOOKUP(A441,Table3[customer_no],'Hospitalisation Details'!$E$2:$E$2344,"NOT FOUND")</f>
        <v>1</v>
      </c>
      <c r="P441" t="str">
        <f>_xlfn.XLOOKUP(A441,Table3[customer_no],Table3[hsplt_handled],"NOT FOUND")</f>
        <v>tier - 2</v>
      </c>
      <c r="Q441" t="str">
        <f>_xlfn.XLOOKUP(A441,Table3[customer_no],Table3[city_handled],"NOT FOUND")</f>
        <v>tier - 3</v>
      </c>
      <c r="R441" t="str">
        <f>_xlfn.XLOOKUP(A441,Table3[customer_no],Table3[state_id],"NOT FOUND")</f>
        <v>R1024</v>
      </c>
      <c r="S441" s="34" cm="1">
        <f t="array" ref="S441">_xlfn.XLOOKUP(A441,Table3[customer_no],'Hospitalisation Details'!$F$2:$F$2344,"NOT FOUND")</f>
        <v>23288.93</v>
      </c>
      <c r="T441" t="str">
        <f>_xlfn.XLOOKUP(A441,Table2[Customer ID],Table2[BMI_category],"NOT FOUND")</f>
        <v>Normal Weight</v>
      </c>
      <c r="U441" s="7">
        <f>_xlfn.XLOOKUP(A441,Table2[Customer ID],Table2[no of surgery],"NOT FOUND")</f>
        <v>0</v>
      </c>
      <c r="V441" t="str">
        <f>_xlfn.XLOOKUP(A441,Table2[Customer ID],Table2[smoker_missing],"NOT FOUND")</f>
        <v>No</v>
      </c>
      <c r="W441" t="str">
        <f t="shared" si="6"/>
        <v>Prediabetes</v>
      </c>
      <c r="X441" s="37">
        <f>SUM(Table5[[#This Row],[Title]:[Diabetes Level]])</f>
        <v>59955.64</v>
      </c>
    </row>
    <row r="442" spans="1:24" x14ac:dyDescent="0.25">
      <c r="A442" t="s">
        <v>1931</v>
      </c>
      <c r="B442" t="str">
        <f>VLOOKUP(A442,'Customer Names'!$A$2:$E$2336,3,FALSE)</f>
        <v>Ms.</v>
      </c>
      <c r="C442" t="str">
        <f>_xlfn.XLOOKUP(A442,$A$2:$A$2336,'Customer Names'!$D$2:$D$2336,"NOT FOUND")</f>
        <v>Denise M</v>
      </c>
      <c r="D442" t="str">
        <f>_xlfn.XLOOKUP(A442,$A$2:$A$2336,'Customer Names'!$E$2:$E$2336,"NOT FOUND")</f>
        <v>Sandahl</v>
      </c>
      <c r="E442" cm="1">
        <f t="array" ref="E442">_xlfn.XLOOKUP(A442,$A$2:$A$2336,Table2[BMI],"NOT FOUND")</f>
        <v>22.88</v>
      </c>
      <c r="F442" cm="1">
        <f t="array" ref="F442">_xlfn.XLOOKUP(A442,$A$2:$A$2336,Table2[HBA1C],"NOT FOUND")</f>
        <v>5.71</v>
      </c>
      <c r="G442" t="str" cm="1">
        <f t="array" ref="G442">_xlfn.XLOOKUP(A442,$A$2:$A$2336,Table2[Heart Issues],"NOT FOUND")</f>
        <v>yes</v>
      </c>
      <c r="H442" t="str" cm="1">
        <f t="array" ref="H442">_xlfn.XLOOKUP(A442,$A$2:$A$2336,Table2[Any Transplants],"NOT FOUND")</f>
        <v>No</v>
      </c>
      <c r="I442" t="str" cm="1">
        <f t="array" ref="I442">_xlfn.XLOOKUP(A442,$A$2:$A$2336,Table2[Cancer history],"NOT FOUND")</f>
        <v>Yes</v>
      </c>
      <c r="J442" t="str">
        <f>_xlfn.XLOOKUP(A442,Table3[customer_no],Table3[month],"NOT FOUND")</f>
        <v>Nov</v>
      </c>
      <c r="K442" s="7">
        <f>_xlfn.XLOOKUP(A442,Table3[customer_no],Table3[year_average],"NOT FOUND")</f>
        <v>1969</v>
      </c>
      <c r="L442" cm="1">
        <f t="array" ref="L442">_xlfn.XLOOKUP(A442,Table3[customer_no],'Hospitalisation Details'!$D$2:$D$2344,"NOT FOUND")</f>
        <v>14</v>
      </c>
      <c r="M442" s="33">
        <f>_xlfn.XLOOKUP(A442,Table3[customer_no],Table3[dd/mm/yy],"NOT FOUND")</f>
        <v>25521</v>
      </c>
      <c r="N442">
        <f>_xlfn.XLOOKUP(A442,Table3[customer_no],Table3[age],"NOT FOUND")</f>
        <v>53</v>
      </c>
      <c r="O442" cm="1">
        <f t="array" ref="O442">_xlfn.XLOOKUP(A442,Table3[customer_no],'Hospitalisation Details'!$E$2:$E$2344,"NOT FOUND")</f>
        <v>1</v>
      </c>
      <c r="P442" t="str">
        <f>_xlfn.XLOOKUP(A442,Table3[customer_no],Table3[hsplt_handled],"NOT FOUND")</f>
        <v>tier - 2</v>
      </c>
      <c r="Q442" t="str">
        <f>_xlfn.XLOOKUP(A442,Table3[customer_no],Table3[city_handled],"NOT FOUND")</f>
        <v>tier - 3</v>
      </c>
      <c r="R442" t="str">
        <f>_xlfn.XLOOKUP(A442,Table3[customer_no],Table3[state_id],"NOT FOUND")</f>
        <v>R1013</v>
      </c>
      <c r="S442" s="34" cm="1">
        <f t="array" ref="S442">_xlfn.XLOOKUP(A442,Table3[customer_no],'Hospitalisation Details'!$F$2:$F$2344,"NOT FOUND")</f>
        <v>23244.79</v>
      </c>
      <c r="T442" t="str">
        <f>_xlfn.XLOOKUP(A442,Table2[Customer ID],Table2[BMI_category],"NOT FOUND")</f>
        <v>Normal Weight</v>
      </c>
      <c r="U442" s="7">
        <f>_xlfn.XLOOKUP(A442,Table2[Customer ID],Table2[no of surgery],"NOT FOUND")</f>
        <v>1</v>
      </c>
      <c r="V442" t="str">
        <f>_xlfn.XLOOKUP(A442,Table2[Customer ID],Table2[smoker_missing],"NOT FOUND")</f>
        <v>yes</v>
      </c>
      <c r="W442" t="str">
        <f t="shared" si="6"/>
        <v>Prediabetes</v>
      </c>
      <c r="X442" s="37">
        <f>SUM(Table5[[#This Row],[Title]:[Diabetes Level]])</f>
        <v>50832.380000000005</v>
      </c>
    </row>
    <row r="443" spans="1:24" x14ac:dyDescent="0.25">
      <c r="A443" t="s">
        <v>1930</v>
      </c>
      <c r="B443" t="str">
        <f>VLOOKUP(A443,'Customer Names'!$A$2:$E$2336,3,FALSE)</f>
        <v>Mr.</v>
      </c>
      <c r="C443" t="str">
        <f>_xlfn.XLOOKUP(A443,$A$2:$A$2336,'Customer Names'!$D$2:$D$2336,"NOT FOUND")</f>
        <v>Peter R.</v>
      </c>
      <c r="D443" t="str">
        <f>_xlfn.XLOOKUP(A443,$A$2:$A$2336,'Customer Names'!$E$2:$E$2336,"NOT FOUND")</f>
        <v>Speight</v>
      </c>
      <c r="E443" cm="1">
        <f t="array" ref="E443">_xlfn.XLOOKUP(A443,$A$2:$A$2336,Table2[BMI],"NOT FOUND")</f>
        <v>24.984999999999999</v>
      </c>
      <c r="F443" cm="1">
        <f t="array" ref="F443">_xlfn.XLOOKUP(A443,$A$2:$A$2336,Table2[HBA1C],"NOT FOUND")</f>
        <v>4.43</v>
      </c>
      <c r="G443" t="str" cm="1">
        <f t="array" ref="G443">_xlfn.XLOOKUP(A443,$A$2:$A$2336,Table2[Heart Issues],"NOT FOUND")</f>
        <v>yes</v>
      </c>
      <c r="H443" t="str" cm="1">
        <f t="array" ref="H443">_xlfn.XLOOKUP(A443,$A$2:$A$2336,Table2[Any Transplants],"NOT FOUND")</f>
        <v>No</v>
      </c>
      <c r="I443" t="str" cm="1">
        <f t="array" ref="I443">_xlfn.XLOOKUP(A443,$A$2:$A$2336,Table2[Cancer history],"NOT FOUND")</f>
        <v>Yes</v>
      </c>
      <c r="J443" t="str">
        <f>_xlfn.XLOOKUP(A443,Table3[customer_no],Table3[month],"NOT FOUND")</f>
        <v>Aug</v>
      </c>
      <c r="K443" s="7">
        <f>_xlfn.XLOOKUP(A443,Table3[customer_no],Table3[year_average],"NOT FOUND")</f>
        <v>1997</v>
      </c>
      <c r="L443" cm="1">
        <f t="array" ref="L443">_xlfn.XLOOKUP(A443,Table3[customer_no],'Hospitalisation Details'!$D$2:$D$2344,"NOT FOUND")</f>
        <v>7</v>
      </c>
      <c r="M443" s="33">
        <f>_xlfn.XLOOKUP(A443,Table3[customer_no],Table3[dd/mm/yy],"NOT FOUND")</f>
        <v>35649</v>
      </c>
      <c r="N443">
        <f>_xlfn.XLOOKUP(A443,Table3[customer_no],Table3[age],"NOT FOUND")</f>
        <v>25</v>
      </c>
      <c r="O443" cm="1">
        <f t="array" ref="O443">_xlfn.XLOOKUP(A443,Table3[customer_no],'Hospitalisation Details'!$E$2:$E$2344,"NOT FOUND")</f>
        <v>2</v>
      </c>
      <c r="P443" t="str">
        <f>_xlfn.XLOOKUP(A443,Table3[customer_no],Table3[hsplt_handled],"NOT FOUND")</f>
        <v>tier - 2</v>
      </c>
      <c r="Q443" t="str">
        <f>_xlfn.XLOOKUP(A443,Table3[customer_no],Table3[city_handled],"NOT FOUND")</f>
        <v>tier - 3</v>
      </c>
      <c r="R443" t="str">
        <f>_xlfn.XLOOKUP(A443,Table3[customer_no],Table3[state_id],"NOT FOUND")</f>
        <v>R1018</v>
      </c>
      <c r="S443" s="34" cm="1">
        <f t="array" ref="S443">_xlfn.XLOOKUP(A443,Table3[customer_no],'Hospitalisation Details'!$F$2:$F$2344,"NOT FOUND")</f>
        <v>23241.47</v>
      </c>
      <c r="T443" t="str">
        <f>_xlfn.XLOOKUP(A443,Table2[Customer ID],Table2[BMI_category],"NOT FOUND")</f>
        <v>Normal Weight</v>
      </c>
      <c r="U443" s="7">
        <f>_xlfn.XLOOKUP(A443,Table2[Customer ID],Table2[no of surgery],"NOT FOUND")</f>
        <v>1</v>
      </c>
      <c r="V443" t="str">
        <f>_xlfn.XLOOKUP(A443,Table2[Customer ID],Table2[smoker_missing],"NOT FOUND")</f>
        <v>No</v>
      </c>
      <c r="W443" t="str">
        <f t="shared" si="6"/>
        <v>Normal</v>
      </c>
      <c r="X443" s="37">
        <f>SUM(Table5[[#This Row],[Title]:[Diabetes Level]])</f>
        <v>60951.885000000002</v>
      </c>
    </row>
    <row r="444" spans="1:24" x14ac:dyDescent="0.25">
      <c r="A444" t="s">
        <v>1929</v>
      </c>
      <c r="B444" t="str">
        <f>VLOOKUP(A444,'Customer Names'!$A$2:$E$2336,3,FALSE)</f>
        <v>Mr.</v>
      </c>
      <c r="C444" t="str">
        <f>_xlfn.XLOOKUP(A444,$A$2:$A$2336,'Customer Names'!$D$2:$D$2336,"NOT FOUND")</f>
        <v>Johnson K</v>
      </c>
      <c r="D444" t="str">
        <f>_xlfn.XLOOKUP(A444,$A$2:$A$2336,'Customer Names'!$E$2:$E$2336,"NOT FOUND")</f>
        <v>Lee</v>
      </c>
      <c r="E444" cm="1">
        <f t="array" ref="E444">_xlfn.XLOOKUP(A444,$A$2:$A$2336,Table2[BMI],"NOT FOUND")</f>
        <v>33.1</v>
      </c>
      <c r="F444" cm="1">
        <f t="array" ref="F444">_xlfn.XLOOKUP(A444,$A$2:$A$2336,Table2[HBA1C],"NOT FOUND")</f>
        <v>5.52</v>
      </c>
      <c r="G444" t="str" cm="1">
        <f t="array" ref="G444">_xlfn.XLOOKUP(A444,$A$2:$A$2336,Table2[Heart Issues],"NOT FOUND")</f>
        <v>No</v>
      </c>
      <c r="H444" t="str" cm="1">
        <f t="array" ref="H444">_xlfn.XLOOKUP(A444,$A$2:$A$2336,Table2[Any Transplants],"NOT FOUND")</f>
        <v>No</v>
      </c>
      <c r="I444" t="str" cm="1">
        <f t="array" ref="I444">_xlfn.XLOOKUP(A444,$A$2:$A$2336,Table2[Cancer history],"NOT FOUND")</f>
        <v>Yes</v>
      </c>
      <c r="J444" t="str">
        <f>_xlfn.XLOOKUP(A444,Table3[customer_no],Table3[month],"NOT FOUND")</f>
        <v>Dec</v>
      </c>
      <c r="K444" s="7">
        <f>_xlfn.XLOOKUP(A444,Table3[customer_no],Table3[year_average],"NOT FOUND")</f>
        <v>2003</v>
      </c>
      <c r="L444" cm="1">
        <f t="array" ref="L444">_xlfn.XLOOKUP(A444,Table3[customer_no],'Hospitalisation Details'!$D$2:$D$2344,"NOT FOUND")</f>
        <v>14</v>
      </c>
      <c r="M444" s="33">
        <f>_xlfn.XLOOKUP(A444,Table3[customer_no],Table3[dd/mm/yy],"NOT FOUND")</f>
        <v>37969</v>
      </c>
      <c r="N444">
        <f>_xlfn.XLOOKUP(A444,Table3[customer_no],Table3[age],"NOT FOUND")</f>
        <v>19</v>
      </c>
      <c r="O444" cm="1">
        <f t="array" ref="O444">_xlfn.XLOOKUP(A444,Table3[customer_no],'Hospitalisation Details'!$E$2:$E$2344,"NOT FOUND")</f>
        <v>0</v>
      </c>
      <c r="P444" t="str">
        <f>_xlfn.XLOOKUP(A444,Table3[customer_no],Table3[hsplt_handled],"NOT FOUND")</f>
        <v>tier - 2</v>
      </c>
      <c r="Q444" t="str">
        <f>_xlfn.XLOOKUP(A444,Table3[customer_no],Table3[city_handled],"NOT FOUND")</f>
        <v>tier - 2</v>
      </c>
      <c r="R444" t="str">
        <f>_xlfn.XLOOKUP(A444,Table3[customer_no],Table3[state_id],"NOT FOUND")</f>
        <v>R1011</v>
      </c>
      <c r="S444" s="34" cm="1">
        <f t="array" ref="S444">_xlfn.XLOOKUP(A444,Table3[customer_no],'Hospitalisation Details'!$F$2:$F$2344,"NOT FOUND")</f>
        <v>23082.959999999999</v>
      </c>
      <c r="T444" t="str">
        <f>_xlfn.XLOOKUP(A444,Table2[Customer ID],Table2[BMI_category],"NOT FOUND")</f>
        <v>Obesity</v>
      </c>
      <c r="U444" s="7">
        <f>_xlfn.XLOOKUP(A444,Table2[Customer ID],Table2[no of surgery],"NOT FOUND")</f>
        <v>1</v>
      </c>
      <c r="V444" t="str">
        <f>_xlfn.XLOOKUP(A444,Table2[Customer ID],Table2[smoker_missing],"NOT FOUND")</f>
        <v>No</v>
      </c>
      <c r="W444" t="str">
        <f t="shared" si="6"/>
        <v>Normal</v>
      </c>
      <c r="X444" s="37">
        <f>SUM(Table5[[#This Row],[Title]:[Diabetes Level]])</f>
        <v>63127.58</v>
      </c>
    </row>
    <row r="445" spans="1:24" x14ac:dyDescent="0.25">
      <c r="A445" t="s">
        <v>1928</v>
      </c>
      <c r="B445" t="str">
        <f>VLOOKUP(A445,'Customer Names'!$A$2:$E$2336,3,FALSE)</f>
        <v>Ms.</v>
      </c>
      <c r="C445" t="str">
        <f>_xlfn.XLOOKUP(A445,$A$2:$A$2336,'Customer Names'!$D$2:$D$2336,"NOT FOUND")</f>
        <v>Katherine</v>
      </c>
      <c r="D445" t="str">
        <f>_xlfn.XLOOKUP(A445,$A$2:$A$2336,'Customer Names'!$E$2:$E$2336,"NOT FOUND")</f>
        <v>Nielsen</v>
      </c>
      <c r="E445" cm="1">
        <f t="array" ref="E445">_xlfn.XLOOKUP(A445,$A$2:$A$2336,Table2[BMI],"NOT FOUND")</f>
        <v>27.83</v>
      </c>
      <c r="F445" cm="1">
        <f t="array" ref="F445">_xlfn.XLOOKUP(A445,$A$2:$A$2336,Table2[HBA1C],"NOT FOUND")</f>
        <v>9.1999999999999993</v>
      </c>
      <c r="G445" t="str" cm="1">
        <f t="array" ref="G445">_xlfn.XLOOKUP(A445,$A$2:$A$2336,Table2[Heart Issues],"NOT FOUND")</f>
        <v>yes</v>
      </c>
      <c r="H445" t="str" cm="1">
        <f t="array" ref="H445">_xlfn.XLOOKUP(A445,$A$2:$A$2336,Table2[Any Transplants],"NOT FOUND")</f>
        <v>No</v>
      </c>
      <c r="I445" t="str" cm="1">
        <f t="array" ref="I445">_xlfn.XLOOKUP(A445,$A$2:$A$2336,Table2[Cancer history],"NOT FOUND")</f>
        <v>No</v>
      </c>
      <c r="J445" t="str">
        <f>_xlfn.XLOOKUP(A445,Table3[customer_no],Table3[month],"NOT FOUND")</f>
        <v>Sep</v>
      </c>
      <c r="K445" s="7">
        <f>_xlfn.XLOOKUP(A445,Table3[customer_no],Table3[year_average],"NOT FOUND")</f>
        <v>1975</v>
      </c>
      <c r="L445" cm="1">
        <f t="array" ref="L445">_xlfn.XLOOKUP(A445,Table3[customer_no],'Hospitalisation Details'!$D$2:$D$2344,"NOT FOUND")</f>
        <v>9</v>
      </c>
      <c r="M445" s="33">
        <f>_xlfn.XLOOKUP(A445,Table3[customer_no],Table3[dd/mm/yy],"NOT FOUND")</f>
        <v>27646</v>
      </c>
      <c r="N445">
        <f>_xlfn.XLOOKUP(A445,Table3[customer_no],Table3[age],"NOT FOUND")</f>
        <v>47</v>
      </c>
      <c r="O445" cm="1">
        <f t="array" ref="O445">_xlfn.XLOOKUP(A445,Table3[customer_no],'Hospitalisation Details'!$E$2:$E$2344,"NOT FOUND")</f>
        <v>0</v>
      </c>
      <c r="P445" t="str">
        <f>_xlfn.XLOOKUP(A445,Table3[customer_no],Table3[hsplt_handled],"NOT FOUND")</f>
        <v>tier - 2</v>
      </c>
      <c r="Q445" t="str">
        <f>_xlfn.XLOOKUP(A445,Table3[customer_no],Table3[city_handled],"NOT FOUND")</f>
        <v>tier - 2</v>
      </c>
      <c r="R445" t="str">
        <f>_xlfn.XLOOKUP(A445,Table3[customer_no],Table3[state_id],"NOT FOUND")</f>
        <v>R1013</v>
      </c>
      <c r="S445" s="34" cm="1">
        <f t="array" ref="S445">_xlfn.XLOOKUP(A445,Table3[customer_no],'Hospitalisation Details'!$F$2:$F$2344,"NOT FOUND")</f>
        <v>23065.42</v>
      </c>
      <c r="T445" t="str">
        <f>_xlfn.XLOOKUP(A445,Table2[Customer ID],Table2[BMI_category],"NOT FOUND")</f>
        <v>Overweight</v>
      </c>
      <c r="U445" s="7">
        <f>_xlfn.XLOOKUP(A445,Table2[Customer ID],Table2[no of surgery],"NOT FOUND")</f>
        <v>1</v>
      </c>
      <c r="V445" t="str">
        <f>_xlfn.XLOOKUP(A445,Table2[Customer ID],Table2[smoker_missing],"NOT FOUND")</f>
        <v>yes</v>
      </c>
      <c r="W445" t="str">
        <f t="shared" si="6"/>
        <v>Diabetes</v>
      </c>
      <c r="X445" s="37">
        <f>SUM(Table5[[#This Row],[Title]:[Diabetes Level]])</f>
        <v>52780.45</v>
      </c>
    </row>
    <row r="446" spans="1:24" x14ac:dyDescent="0.25">
      <c r="A446" t="s">
        <v>1927</v>
      </c>
      <c r="B446" t="str">
        <f>VLOOKUP(A446,'Customer Names'!$A$2:$E$2336,3,FALSE)</f>
        <v>Ms.</v>
      </c>
      <c r="C446" t="str">
        <f>_xlfn.XLOOKUP(A446,$A$2:$A$2336,'Customer Names'!$D$2:$D$2336,"NOT FOUND")</f>
        <v>Lynda</v>
      </c>
      <c r="D446" t="str">
        <f>_xlfn.XLOOKUP(A446,$A$2:$A$2336,'Customer Names'!$E$2:$E$2336,"NOT FOUND")</f>
        <v>Zirdok</v>
      </c>
      <c r="E446" cm="1">
        <f t="array" ref="E446">_xlfn.XLOOKUP(A446,$A$2:$A$2336,Table2[BMI],"NOT FOUND")</f>
        <v>30.875</v>
      </c>
      <c r="F446" cm="1">
        <f t="array" ref="F446">_xlfn.XLOOKUP(A446,$A$2:$A$2336,Table2[HBA1C],"NOT FOUND")</f>
        <v>10.97</v>
      </c>
      <c r="G446" t="str" cm="1">
        <f t="array" ref="G446">_xlfn.XLOOKUP(A446,$A$2:$A$2336,Table2[Heart Issues],"NOT FOUND")</f>
        <v>yes</v>
      </c>
      <c r="H446" t="str" cm="1">
        <f t="array" ref="H446">_xlfn.XLOOKUP(A446,$A$2:$A$2336,Table2[Any Transplants],"NOT FOUND")</f>
        <v>No</v>
      </c>
      <c r="I446" t="str" cm="1">
        <f t="array" ref="I446">_xlfn.XLOOKUP(A446,$A$2:$A$2336,Table2[Cancer history],"NOT FOUND")</f>
        <v>No</v>
      </c>
      <c r="J446" t="str">
        <f>_xlfn.XLOOKUP(A446,Table3[customer_no],Table3[month],"NOT FOUND")</f>
        <v>Nov</v>
      </c>
      <c r="K446" s="7">
        <f>_xlfn.XLOOKUP(A446,Table3[customer_no],Table3[year_average],"NOT FOUND")</f>
        <v>1970</v>
      </c>
      <c r="L446" cm="1">
        <f t="array" ref="L446">_xlfn.XLOOKUP(A446,Table3[customer_no],'Hospitalisation Details'!$D$2:$D$2344,"NOT FOUND")</f>
        <v>9</v>
      </c>
      <c r="M446" s="33">
        <f>_xlfn.XLOOKUP(A446,Table3[customer_no],Table3[dd/mm/yy],"NOT FOUND")</f>
        <v>25881</v>
      </c>
      <c r="N446">
        <f>_xlfn.XLOOKUP(A446,Table3[customer_no],Table3[age],"NOT FOUND")</f>
        <v>52</v>
      </c>
      <c r="O446" cm="1">
        <f t="array" ref="O446">_xlfn.XLOOKUP(A446,Table3[customer_no],'Hospitalisation Details'!$E$2:$E$2344,"NOT FOUND")</f>
        <v>0</v>
      </c>
      <c r="P446" t="str">
        <f>_xlfn.XLOOKUP(A446,Table3[customer_no],Table3[hsplt_handled],"NOT FOUND")</f>
        <v>tier - 2</v>
      </c>
      <c r="Q446" t="str">
        <f>_xlfn.XLOOKUP(A446,Table3[customer_no],Table3[city_handled],"NOT FOUND")</f>
        <v>tier - 2</v>
      </c>
      <c r="R446" t="str">
        <f>_xlfn.XLOOKUP(A446,Table3[customer_no],Table3[state_id],"NOT FOUND")</f>
        <v>R1024</v>
      </c>
      <c r="S446" s="34" cm="1">
        <f t="array" ref="S446">_xlfn.XLOOKUP(A446,Table3[customer_no],'Hospitalisation Details'!$F$2:$F$2344,"NOT FOUND")</f>
        <v>23045.57</v>
      </c>
      <c r="T446" t="str">
        <f>_xlfn.XLOOKUP(A446,Table2[Customer ID],Table2[BMI_category],"NOT FOUND")</f>
        <v>Obesity</v>
      </c>
      <c r="U446" s="7">
        <f>_xlfn.XLOOKUP(A446,Table2[Customer ID],Table2[no of surgery],"NOT FOUND")</f>
        <v>2</v>
      </c>
      <c r="V446" t="str">
        <f>_xlfn.XLOOKUP(A446,Table2[Customer ID],Table2[smoker_missing],"NOT FOUND")</f>
        <v>No</v>
      </c>
      <c r="W446" t="str">
        <f t="shared" si="6"/>
        <v>Diabetes</v>
      </c>
      <c r="X446" s="37">
        <f>SUM(Table5[[#This Row],[Title]:[Diabetes Level]])</f>
        <v>51001.415000000001</v>
      </c>
    </row>
    <row r="447" spans="1:24" x14ac:dyDescent="0.25">
      <c r="A447" t="s">
        <v>1926</v>
      </c>
      <c r="B447" t="str">
        <f>VLOOKUP(A447,'Customer Names'!$A$2:$E$2336,3,FALSE)</f>
        <v>Mr.</v>
      </c>
      <c r="C447" t="str">
        <f>_xlfn.XLOOKUP(A447,$A$2:$A$2336,'Customer Names'!$D$2:$D$2336,"NOT FOUND")</f>
        <v>Anthony</v>
      </c>
      <c r="D447" t="str">
        <f>_xlfn.XLOOKUP(A447,$A$2:$A$2336,'Customer Names'!$E$2:$E$2336,"NOT FOUND")</f>
        <v>Crudale</v>
      </c>
      <c r="E447" cm="1">
        <f t="array" ref="E447">_xlfn.XLOOKUP(A447,$A$2:$A$2336,Table2[BMI],"NOT FOUND")</f>
        <v>27.265000000000001</v>
      </c>
      <c r="F447" cm="1">
        <f t="array" ref="F447">_xlfn.XLOOKUP(A447,$A$2:$A$2336,Table2[HBA1C],"NOT FOUND")</f>
        <v>4.25</v>
      </c>
      <c r="G447" t="str" cm="1">
        <f t="array" ref="G447">_xlfn.XLOOKUP(A447,$A$2:$A$2336,Table2[Heart Issues],"NOT FOUND")</f>
        <v>No</v>
      </c>
      <c r="H447" t="str" cm="1">
        <f t="array" ref="H447">_xlfn.XLOOKUP(A447,$A$2:$A$2336,Table2[Any Transplants],"NOT FOUND")</f>
        <v>No</v>
      </c>
      <c r="I447" t="str" cm="1">
        <f t="array" ref="I447">_xlfn.XLOOKUP(A447,$A$2:$A$2336,Table2[Cancer history],"NOT FOUND")</f>
        <v>Yes</v>
      </c>
      <c r="J447" t="str">
        <f>_xlfn.XLOOKUP(A447,Table3[customer_no],Table3[month],"NOT FOUND")</f>
        <v>Jul</v>
      </c>
      <c r="K447" s="7">
        <f>_xlfn.XLOOKUP(A447,Table3[customer_no],Table3[year_average],"NOT FOUND")</f>
        <v>2003</v>
      </c>
      <c r="L447" cm="1">
        <f t="array" ref="L447">_xlfn.XLOOKUP(A447,Table3[customer_no],'Hospitalisation Details'!$D$2:$D$2344,"NOT FOUND")</f>
        <v>25</v>
      </c>
      <c r="M447" s="33">
        <f>_xlfn.XLOOKUP(A447,Table3[customer_no],Table3[dd/mm/yy],"NOT FOUND")</f>
        <v>37827</v>
      </c>
      <c r="N447">
        <f>_xlfn.XLOOKUP(A447,Table3[customer_no],Table3[age],"NOT FOUND")</f>
        <v>19</v>
      </c>
      <c r="O447" cm="1">
        <f t="array" ref="O447">_xlfn.XLOOKUP(A447,Table3[customer_no],'Hospitalisation Details'!$E$2:$E$2344,"NOT FOUND")</f>
        <v>2</v>
      </c>
      <c r="P447" t="str">
        <f>_xlfn.XLOOKUP(A447,Table3[customer_no],Table3[hsplt_handled],"NOT FOUND")</f>
        <v>tier - 2</v>
      </c>
      <c r="Q447" t="str">
        <f>_xlfn.XLOOKUP(A447,Table3[customer_no],Table3[city_handled],"NOT FOUND")</f>
        <v>tier - 1</v>
      </c>
      <c r="R447" t="str">
        <f>_xlfn.XLOOKUP(A447,Table3[customer_no],Table3[state_id],"NOT FOUND")</f>
        <v>R1012</v>
      </c>
      <c r="S447" s="34" cm="1">
        <f t="array" ref="S447">_xlfn.XLOOKUP(A447,Table3[customer_no],'Hospitalisation Details'!$F$2:$F$2344,"NOT FOUND")</f>
        <v>22493.66</v>
      </c>
      <c r="T447" t="str">
        <f>_xlfn.XLOOKUP(A447,Table2[Customer ID],Table2[BMI_category],"NOT FOUND")</f>
        <v>Overweight</v>
      </c>
      <c r="U447" s="7">
        <f>_xlfn.XLOOKUP(A447,Table2[Customer ID],Table2[no of surgery],"NOT FOUND")</f>
        <v>1</v>
      </c>
      <c r="V447" t="str">
        <f>_xlfn.XLOOKUP(A447,Table2[Customer ID],Table2[smoker_missing],"NOT FOUND")</f>
        <v>No</v>
      </c>
      <c r="W447" t="str">
        <f t="shared" si="6"/>
        <v>Normal</v>
      </c>
      <c r="X447" s="37">
        <f>SUM(Table5[[#This Row],[Title]:[Diabetes Level]])</f>
        <v>62402.175000000003</v>
      </c>
    </row>
    <row r="448" spans="1:24" x14ac:dyDescent="0.25">
      <c r="A448" t="s">
        <v>1925</v>
      </c>
      <c r="B448" t="str">
        <f>VLOOKUP(A448,'Customer Names'!$A$2:$E$2336,3,FALSE)</f>
        <v>Ms.</v>
      </c>
      <c r="C448" t="str">
        <f>_xlfn.XLOOKUP(A448,$A$2:$A$2336,'Customer Names'!$D$2:$D$2336,"NOT FOUND")</f>
        <v>Linnea C.</v>
      </c>
      <c r="D448" t="str">
        <f>_xlfn.XLOOKUP(A448,$A$2:$A$2336,'Customer Names'!$E$2:$E$2336,"NOT FOUND")</f>
        <v>Koopmans</v>
      </c>
      <c r="E448" cm="1">
        <f t="array" ref="E448">_xlfn.XLOOKUP(A448,$A$2:$A$2336,Table2[BMI],"NOT FOUND")</f>
        <v>26.7</v>
      </c>
      <c r="F448" cm="1">
        <f t="array" ref="F448">_xlfn.XLOOKUP(A448,$A$2:$A$2336,Table2[HBA1C],"NOT FOUND")</f>
        <v>5.23</v>
      </c>
      <c r="G448" t="str" cm="1">
        <f t="array" ref="G448">_xlfn.XLOOKUP(A448,$A$2:$A$2336,Table2[Heart Issues],"NOT FOUND")</f>
        <v>No</v>
      </c>
      <c r="H448" t="str" cm="1">
        <f t="array" ref="H448">_xlfn.XLOOKUP(A448,$A$2:$A$2336,Table2[Any Transplants],"NOT FOUND")</f>
        <v>No</v>
      </c>
      <c r="I448" t="str" cm="1">
        <f t="array" ref="I448">_xlfn.XLOOKUP(A448,$A$2:$A$2336,Table2[Cancer history],"NOT FOUND")</f>
        <v>Yes</v>
      </c>
      <c r="J448" t="str">
        <f>_xlfn.XLOOKUP(A448,Table3[customer_no],Table3[month],"NOT FOUND")</f>
        <v>Nov</v>
      </c>
      <c r="K448" s="7">
        <f>_xlfn.XLOOKUP(A448,Table3[customer_no],Table3[year_average],"NOT FOUND")</f>
        <v>1979</v>
      </c>
      <c r="L448" cm="1">
        <f t="array" ref="L448">_xlfn.XLOOKUP(A448,Table3[customer_no],'Hospitalisation Details'!$D$2:$D$2344,"NOT FOUND")</f>
        <v>14</v>
      </c>
      <c r="M448" s="33">
        <f>_xlfn.XLOOKUP(A448,Table3[customer_no],Table3[dd/mm/yy],"NOT FOUND")</f>
        <v>29173</v>
      </c>
      <c r="N448">
        <f>_xlfn.XLOOKUP(A448,Table3[customer_no],Table3[age],"NOT FOUND")</f>
        <v>43</v>
      </c>
      <c r="O448" cm="1">
        <f t="array" ref="O448">_xlfn.XLOOKUP(A448,Table3[customer_no],'Hospitalisation Details'!$E$2:$E$2344,"NOT FOUND")</f>
        <v>2</v>
      </c>
      <c r="P448" t="str">
        <f>_xlfn.XLOOKUP(A448,Table3[customer_no],Table3[hsplt_handled],"NOT FOUND")</f>
        <v>tier - 3</v>
      </c>
      <c r="Q448" t="str">
        <f>_xlfn.XLOOKUP(A448,Table3[customer_no],Table3[city_handled],"NOT FOUND")</f>
        <v>tier - 2</v>
      </c>
      <c r="R448" t="str">
        <f>_xlfn.XLOOKUP(A448,Table3[customer_no],Table3[state_id],"NOT FOUND")</f>
        <v>R1011</v>
      </c>
      <c r="S448" s="34" cm="1">
        <f t="array" ref="S448">_xlfn.XLOOKUP(A448,Table3[customer_no],'Hospitalisation Details'!$F$2:$F$2344,"NOT FOUND")</f>
        <v>22478.6</v>
      </c>
      <c r="T448" t="str">
        <f>_xlfn.XLOOKUP(A448,Table2[Customer ID],Table2[BMI_category],"NOT FOUND")</f>
        <v>Overweight</v>
      </c>
      <c r="U448" s="7">
        <f>_xlfn.XLOOKUP(A448,Table2[Customer ID],Table2[no of surgery],"NOT FOUND")</f>
        <v>1</v>
      </c>
      <c r="V448" t="str">
        <f>_xlfn.XLOOKUP(A448,Table2[Customer ID],Table2[smoker_missing],"NOT FOUND")</f>
        <v>yes</v>
      </c>
      <c r="W448" t="str">
        <f t="shared" si="6"/>
        <v>Normal</v>
      </c>
      <c r="X448" s="37">
        <f>SUM(Table5[[#This Row],[Title]:[Diabetes Level]])</f>
        <v>53722.53</v>
      </c>
    </row>
    <row r="449" spans="1:24" x14ac:dyDescent="0.25">
      <c r="A449" t="s">
        <v>1924</v>
      </c>
      <c r="B449" t="str">
        <f>VLOOKUP(A449,'Customer Names'!$A$2:$E$2336,3,FALSE)</f>
        <v>Mr.</v>
      </c>
      <c r="C449" t="str">
        <f>_xlfn.XLOOKUP(A449,$A$2:$A$2336,'Customer Names'!$D$2:$D$2336,"NOT FOUND")</f>
        <v>Massimiliano A.</v>
      </c>
      <c r="D449" t="str">
        <f>_xlfn.XLOOKUP(A449,$A$2:$A$2336,'Customer Names'!$E$2:$E$2336,"NOT FOUND")</f>
        <v>Milani</v>
      </c>
      <c r="E449" cm="1">
        <f t="array" ref="E449">_xlfn.XLOOKUP(A449,$A$2:$A$2336,Table2[BMI],"NOT FOUND")</f>
        <v>29.925000000000001</v>
      </c>
      <c r="F449" cm="1">
        <f t="array" ref="F449">_xlfn.XLOOKUP(A449,$A$2:$A$2336,Table2[HBA1C],"NOT FOUND")</f>
        <v>5.96</v>
      </c>
      <c r="G449" t="str" cm="1">
        <f t="array" ref="G449">_xlfn.XLOOKUP(A449,$A$2:$A$2336,Table2[Heart Issues],"NOT FOUND")</f>
        <v>yes</v>
      </c>
      <c r="H449" t="str" cm="1">
        <f t="array" ref="H449">_xlfn.XLOOKUP(A449,$A$2:$A$2336,Table2[Any Transplants],"NOT FOUND")</f>
        <v>No</v>
      </c>
      <c r="I449" t="str" cm="1">
        <f t="array" ref="I449">_xlfn.XLOOKUP(A449,$A$2:$A$2336,Table2[Cancer history],"NOT FOUND")</f>
        <v>Yes</v>
      </c>
      <c r="J449" t="str">
        <f>_xlfn.XLOOKUP(A449,Table3[customer_no],Table3[month],"NOT FOUND")</f>
        <v>Dec</v>
      </c>
      <c r="K449" s="7">
        <f>_xlfn.XLOOKUP(A449,Table3[customer_no],Table3[year_average],"NOT FOUND")</f>
        <v>1983</v>
      </c>
      <c r="L449" cm="1">
        <f t="array" ref="L449">_xlfn.XLOOKUP(A449,Table3[customer_no],'Hospitalisation Details'!$D$2:$D$2344,"NOT FOUND")</f>
        <v>21</v>
      </c>
      <c r="M449" s="33">
        <f>_xlfn.XLOOKUP(A449,Table3[customer_no],Table3[dd/mm/yy],"NOT FOUND")</f>
        <v>30671</v>
      </c>
      <c r="N449">
        <f>_xlfn.XLOOKUP(A449,Table3[customer_no],Table3[age],"NOT FOUND")</f>
        <v>39</v>
      </c>
      <c r="O449" cm="1">
        <f t="array" ref="O449">_xlfn.XLOOKUP(A449,Table3[customer_no],'Hospitalisation Details'!$E$2:$E$2344,"NOT FOUND")</f>
        <v>1</v>
      </c>
      <c r="P449" t="str">
        <f>_xlfn.XLOOKUP(A449,Table3[customer_no],Table3[hsplt_handled],"NOT FOUND")</f>
        <v>tier - 3</v>
      </c>
      <c r="Q449" t="str">
        <f>_xlfn.XLOOKUP(A449,Table3[customer_no],Table3[city_handled],"NOT FOUND")</f>
        <v>tier - 1</v>
      </c>
      <c r="R449" t="str">
        <f>_xlfn.XLOOKUP(A449,Table3[customer_no],Table3[state_id],"NOT FOUND")</f>
        <v>R1019</v>
      </c>
      <c r="S449" s="34" cm="1">
        <f t="array" ref="S449">_xlfn.XLOOKUP(A449,Table3[customer_no],'Hospitalisation Details'!$F$2:$F$2344,"NOT FOUND")</f>
        <v>22462.04</v>
      </c>
      <c r="T449" t="str">
        <f>_xlfn.XLOOKUP(A449,Table2[Customer ID],Table2[BMI_category],"NOT FOUND")</f>
        <v>Overweight</v>
      </c>
      <c r="U449" s="7">
        <f>_xlfn.XLOOKUP(A449,Table2[Customer ID],Table2[no of surgery],"NOT FOUND")</f>
        <v>1</v>
      </c>
      <c r="V449" t="str">
        <f>_xlfn.XLOOKUP(A449,Table2[Customer ID],Table2[smoker_missing],"NOT FOUND")</f>
        <v>yes</v>
      </c>
      <c r="W449" t="str">
        <f t="shared" si="6"/>
        <v>Prediabetes</v>
      </c>
      <c r="X449" s="37">
        <f>SUM(Table5[[#This Row],[Title]:[Diabetes Level]])</f>
        <v>55213.925000000003</v>
      </c>
    </row>
    <row r="450" spans="1:24" x14ac:dyDescent="0.25">
      <c r="A450" t="s">
        <v>1923</v>
      </c>
      <c r="B450" t="str">
        <f>VLOOKUP(A450,'Customer Names'!$A$2:$E$2336,3,FALSE)</f>
        <v>Mr.</v>
      </c>
      <c r="C450" t="str">
        <f>_xlfn.XLOOKUP(A450,$A$2:$A$2336,'Customer Names'!$D$2:$D$2336,"NOT FOUND")</f>
        <v>James M.</v>
      </c>
      <c r="D450" t="str">
        <f>_xlfn.XLOOKUP(A450,$A$2:$A$2336,'Customer Names'!$E$2:$E$2336,"NOT FOUND")</f>
        <v>Kelly</v>
      </c>
      <c r="E450" cm="1">
        <f t="array" ref="E450">_xlfn.XLOOKUP(A450,$A$2:$A$2336,Table2[BMI],"NOT FOUND")</f>
        <v>19.95</v>
      </c>
      <c r="F450" cm="1">
        <f t="array" ref="F450">_xlfn.XLOOKUP(A450,$A$2:$A$2336,Table2[HBA1C],"NOT FOUND")</f>
        <v>4.29</v>
      </c>
      <c r="G450" t="str" cm="1">
        <f t="array" ref="G450">_xlfn.XLOOKUP(A450,$A$2:$A$2336,Table2[Heart Issues],"NOT FOUND")</f>
        <v>yes</v>
      </c>
      <c r="H450" t="str" cm="1">
        <f t="array" ref="H450">_xlfn.XLOOKUP(A450,$A$2:$A$2336,Table2[Any Transplants],"NOT FOUND")</f>
        <v>No</v>
      </c>
      <c r="I450" t="str" cm="1">
        <f t="array" ref="I450">_xlfn.XLOOKUP(A450,$A$2:$A$2336,Table2[Cancer history],"NOT FOUND")</f>
        <v>No</v>
      </c>
      <c r="J450" t="str">
        <f>_xlfn.XLOOKUP(A450,Table3[customer_no],Table3[month],"NOT FOUND")</f>
        <v>Aug</v>
      </c>
      <c r="K450" s="7">
        <f>_xlfn.XLOOKUP(A450,Table3[customer_no],Table3[year_average],"NOT FOUND")</f>
        <v>1966</v>
      </c>
      <c r="L450" cm="1">
        <f t="array" ref="L450">_xlfn.XLOOKUP(A450,Table3[customer_no],'Hospitalisation Details'!$D$2:$D$2344,"NOT FOUND")</f>
        <v>18</v>
      </c>
      <c r="M450" s="33">
        <f>_xlfn.XLOOKUP(A450,Table3[customer_no],Table3[dd/mm/yy],"NOT FOUND")</f>
        <v>24337</v>
      </c>
      <c r="N450">
        <f>_xlfn.XLOOKUP(A450,Table3[customer_no],Table3[age],"NOT FOUND")</f>
        <v>56</v>
      </c>
      <c r="O450" cm="1">
        <f t="array" ref="O450">_xlfn.XLOOKUP(A450,Table3[customer_no],'Hospitalisation Details'!$E$2:$E$2344,"NOT FOUND")</f>
        <v>0</v>
      </c>
      <c r="P450" t="str">
        <f>_xlfn.XLOOKUP(A450,Table3[customer_no],Table3[hsplt_handled],"NOT FOUND")</f>
        <v>tier - 3</v>
      </c>
      <c r="Q450" t="str">
        <f>_xlfn.XLOOKUP(A450,Table3[customer_no],Table3[city_handled],"NOT FOUND")</f>
        <v>tier - 3</v>
      </c>
      <c r="R450" t="str">
        <f>_xlfn.XLOOKUP(A450,Table3[customer_no],Table3[state_id],"NOT FOUND")</f>
        <v>R1014</v>
      </c>
      <c r="S450" s="34" cm="1">
        <f t="array" ref="S450">_xlfn.XLOOKUP(A450,Table3[customer_no],'Hospitalisation Details'!$F$2:$F$2344,"NOT FOUND")</f>
        <v>22412.65</v>
      </c>
      <c r="T450" t="str">
        <f>_xlfn.XLOOKUP(A450,Table2[Customer ID],Table2[BMI_category],"NOT FOUND")</f>
        <v>Normal Weight</v>
      </c>
      <c r="U450" s="7">
        <f>_xlfn.XLOOKUP(A450,Table2[Customer ID],Table2[no of surgery],"NOT FOUND")</f>
        <v>2</v>
      </c>
      <c r="V450" t="str">
        <f>_xlfn.XLOOKUP(A450,Table2[Customer ID],Table2[smoker_missing],"NOT FOUND")</f>
        <v>yes</v>
      </c>
      <c r="W450" t="str">
        <f t="shared" si="6"/>
        <v>Normal</v>
      </c>
      <c r="X450" s="37">
        <f>SUM(Table5[[#This Row],[Title]:[Diabetes Level]])</f>
        <v>48815.89</v>
      </c>
    </row>
    <row r="451" spans="1:24" x14ac:dyDescent="0.25">
      <c r="A451" t="s">
        <v>1922</v>
      </c>
      <c r="B451" t="str">
        <f>VLOOKUP(A451,'Customer Names'!$A$2:$E$2336,3,FALSE)</f>
        <v>Ms.</v>
      </c>
      <c r="C451" t="str">
        <f>_xlfn.XLOOKUP(A451,$A$2:$A$2336,'Customer Names'!$D$2:$D$2336,"NOT FOUND")</f>
        <v>Lauren</v>
      </c>
      <c r="D451" t="str">
        <f>_xlfn.XLOOKUP(A451,$A$2:$A$2336,'Customer Names'!$E$2:$E$2336,"NOT FOUND")</f>
        <v>Finelli</v>
      </c>
      <c r="E451" cm="1">
        <f t="array" ref="E451">_xlfn.XLOOKUP(A451,$A$2:$A$2336,Table2[BMI],"NOT FOUND")</f>
        <v>24.225000000000001</v>
      </c>
      <c r="F451" cm="1">
        <f t="array" ref="F451">_xlfn.XLOOKUP(A451,$A$2:$A$2336,Table2[HBA1C],"NOT FOUND")</f>
        <v>4.09</v>
      </c>
      <c r="G451" t="str" cm="1">
        <f t="array" ref="G451">_xlfn.XLOOKUP(A451,$A$2:$A$2336,Table2[Heart Issues],"NOT FOUND")</f>
        <v>No</v>
      </c>
      <c r="H451" t="str" cm="1">
        <f t="array" ref="H451">_xlfn.XLOOKUP(A451,$A$2:$A$2336,Table2[Any Transplants],"NOT FOUND")</f>
        <v>No</v>
      </c>
      <c r="I451" t="str" cm="1">
        <f t="array" ref="I451">_xlfn.XLOOKUP(A451,$A$2:$A$2336,Table2[Cancer history],"NOT FOUND")</f>
        <v>No</v>
      </c>
      <c r="J451" t="str">
        <f>_xlfn.XLOOKUP(A451,Table3[customer_no],Table3[month],"NOT FOUND")</f>
        <v>Aug</v>
      </c>
      <c r="K451" s="7">
        <f>_xlfn.XLOOKUP(A451,Table3[customer_no],Table3[year_average],"NOT FOUND")</f>
        <v>1999</v>
      </c>
      <c r="L451" cm="1">
        <f t="array" ref="L451">_xlfn.XLOOKUP(A451,Table3[customer_no],'Hospitalisation Details'!$D$2:$D$2344,"NOT FOUND")</f>
        <v>26</v>
      </c>
      <c r="M451" s="33">
        <f>_xlfn.XLOOKUP(A451,Table3[customer_no],Table3[dd/mm/yy],"NOT FOUND")</f>
        <v>36398</v>
      </c>
      <c r="N451">
        <f>_xlfn.XLOOKUP(A451,Table3[customer_no],Table3[age],"NOT FOUND")</f>
        <v>23</v>
      </c>
      <c r="O451" cm="1">
        <f t="array" ref="O451">_xlfn.XLOOKUP(A451,Table3[customer_no],'Hospitalisation Details'!$E$2:$E$2344,"NOT FOUND")</f>
        <v>2</v>
      </c>
      <c r="P451" t="str">
        <f>_xlfn.XLOOKUP(A451,Table3[customer_no],Table3[hsplt_handled],"NOT FOUND")</f>
        <v>tier - 3</v>
      </c>
      <c r="Q451" t="str">
        <f>_xlfn.XLOOKUP(A451,Table3[customer_no],Table3[city_handled],"NOT FOUND")</f>
        <v>tier - 2</v>
      </c>
      <c r="R451" t="str">
        <f>_xlfn.XLOOKUP(A451,Table3[customer_no],Table3[state_id],"NOT FOUND")</f>
        <v>R1024</v>
      </c>
      <c r="S451" s="34" cm="1">
        <f t="array" ref="S451">_xlfn.XLOOKUP(A451,Table3[customer_no],'Hospitalisation Details'!$F$2:$F$2344,"NOT FOUND")</f>
        <v>22395.74</v>
      </c>
      <c r="T451" t="str">
        <f>_xlfn.XLOOKUP(A451,Table2[Customer ID],Table2[BMI_category],"NOT FOUND")</f>
        <v>Normal Weight</v>
      </c>
      <c r="U451" s="7">
        <f>_xlfn.XLOOKUP(A451,Table2[Customer ID],Table2[no of surgery],"NOT FOUND")</f>
        <v>0</v>
      </c>
      <c r="V451" t="str">
        <f>_xlfn.XLOOKUP(A451,Table2[Customer ID],Table2[smoker_missing],"NOT FOUND")</f>
        <v>No</v>
      </c>
      <c r="W451" t="str">
        <f t="shared" ref="W451:W514" si="7">IF(F451&lt;5.7, "Normal", IF(AND(F451&gt;=5.7, F451&lt;=6.4), "Prediabetes", "Diabetes"))</f>
        <v>Normal</v>
      </c>
      <c r="X451" s="37">
        <f>SUM(Table5[[#This Row],[Title]:[Diabetes Level]])</f>
        <v>60872.055000000008</v>
      </c>
    </row>
    <row r="452" spans="1:24" x14ac:dyDescent="0.25">
      <c r="A452" t="s">
        <v>1921</v>
      </c>
      <c r="B452" t="str">
        <f>VLOOKUP(A452,'Customer Names'!$A$2:$E$2336,3,FALSE)</f>
        <v>Ms.</v>
      </c>
      <c r="C452" t="str">
        <f>_xlfn.XLOOKUP(A452,$A$2:$A$2336,'Customer Names'!$D$2:$D$2336,"NOT FOUND")</f>
        <v>Michele V.</v>
      </c>
      <c r="D452" t="str">
        <f>_xlfn.XLOOKUP(A452,$A$2:$A$2336,'Customer Names'!$E$2:$E$2336,"NOT FOUND")</f>
        <v>Palmer</v>
      </c>
      <c r="E452" cm="1">
        <f t="array" ref="E452">_xlfn.XLOOKUP(A452,$A$2:$A$2336,Table2[BMI],"NOT FOUND")</f>
        <v>28.12</v>
      </c>
      <c r="F452" cm="1">
        <f t="array" ref="F452">_xlfn.XLOOKUP(A452,$A$2:$A$2336,Table2[HBA1C],"NOT FOUND")</f>
        <v>4.88</v>
      </c>
      <c r="G452" t="str" cm="1">
        <f t="array" ref="G452">_xlfn.XLOOKUP(A452,$A$2:$A$2336,Table2[Heart Issues],"NOT FOUND")</f>
        <v>No</v>
      </c>
      <c r="H452" t="str" cm="1">
        <f t="array" ref="H452">_xlfn.XLOOKUP(A452,$A$2:$A$2336,Table2[Any Transplants],"NOT FOUND")</f>
        <v>No</v>
      </c>
      <c r="I452" t="str" cm="1">
        <f t="array" ref="I452">_xlfn.XLOOKUP(A452,$A$2:$A$2336,Table2[Cancer history],"NOT FOUND")</f>
        <v>No</v>
      </c>
      <c r="J452" t="str">
        <f>_xlfn.XLOOKUP(A452,Table3[customer_no],Table3[month],"NOT FOUND")</f>
        <v>Dec</v>
      </c>
      <c r="K452" s="7">
        <f>_xlfn.XLOOKUP(A452,Table3[customer_no],Table3[year_average],"NOT FOUND")</f>
        <v>1982</v>
      </c>
      <c r="L452" cm="1">
        <f t="array" ref="L452">_xlfn.XLOOKUP(A452,Table3[customer_no],'Hospitalisation Details'!$D$2:$D$2344,"NOT FOUND")</f>
        <v>27</v>
      </c>
      <c r="M452" s="33">
        <f>_xlfn.XLOOKUP(A452,Table3[customer_no],Table3[dd/mm/yy],"NOT FOUND")</f>
        <v>30312</v>
      </c>
      <c r="N452">
        <f>_xlfn.XLOOKUP(A452,Table3[customer_no],Table3[age],"NOT FOUND")</f>
        <v>40</v>
      </c>
      <c r="O452" cm="1">
        <f t="array" ref="O452">_xlfn.XLOOKUP(A452,Table3[customer_no],'Hospitalisation Details'!$E$2:$E$2344,"NOT FOUND")</f>
        <v>1</v>
      </c>
      <c r="P452" t="str">
        <f>_xlfn.XLOOKUP(A452,Table3[customer_no],Table3[hsplt_handled],"NOT FOUND")</f>
        <v>tier - 2</v>
      </c>
      <c r="Q452" t="str">
        <f>_xlfn.XLOOKUP(A452,Table3[customer_no],Table3[city_handled],"NOT FOUND")</f>
        <v>tier - 3</v>
      </c>
      <c r="R452" t="str">
        <f>_xlfn.XLOOKUP(A452,Table3[customer_no],Table3[state_id],"NOT FOUND")</f>
        <v>R1024</v>
      </c>
      <c r="S452" s="34" cm="1">
        <f t="array" ref="S452">_xlfn.XLOOKUP(A452,Table3[customer_no],'Hospitalisation Details'!$F$2:$F$2344,"NOT FOUND")</f>
        <v>22331.57</v>
      </c>
      <c r="T452" t="str">
        <f>_xlfn.XLOOKUP(A452,Table2[Customer ID],Table2[BMI_category],"NOT FOUND")</f>
        <v>Overweight</v>
      </c>
      <c r="U452" s="7">
        <f>_xlfn.XLOOKUP(A452,Table2[Customer ID],Table2[no of surgery],"NOT FOUND")</f>
        <v>0</v>
      </c>
      <c r="V452" t="str">
        <f>_xlfn.XLOOKUP(A452,Table2[Customer ID],Table2[smoker_missing],"NOT FOUND")</f>
        <v>yes</v>
      </c>
      <c r="W452" t="str">
        <f t="shared" si="7"/>
        <v>Normal</v>
      </c>
      <c r="X452" s="37">
        <f>SUM(Table5[[#This Row],[Title]:[Diabetes Level]])</f>
        <v>54726.57</v>
      </c>
    </row>
    <row r="453" spans="1:24" x14ac:dyDescent="0.25">
      <c r="A453" t="s">
        <v>1920</v>
      </c>
      <c r="B453" t="str">
        <f>VLOOKUP(A453,'Customer Names'!$A$2:$E$2336,3,FALSE)</f>
        <v>Mr.</v>
      </c>
      <c r="C453" t="str">
        <f>_xlfn.XLOOKUP(A453,$A$2:$A$2336,'Customer Names'!$D$2:$D$2336,"NOT FOUND")</f>
        <v>Xiao</v>
      </c>
      <c r="D453" t="str">
        <f>_xlfn.XLOOKUP(A453,$A$2:$A$2336,'Customer Names'!$E$2:$E$2336,"NOT FOUND")</f>
        <v>Wang</v>
      </c>
      <c r="E453" cm="1">
        <f t="array" ref="E453">_xlfn.XLOOKUP(A453,$A$2:$A$2336,Table2[BMI],"NOT FOUND")</f>
        <v>23.21</v>
      </c>
      <c r="F453" cm="1">
        <f t="array" ref="F453">_xlfn.XLOOKUP(A453,$A$2:$A$2336,Table2[HBA1C],"NOT FOUND")</f>
        <v>6.76</v>
      </c>
      <c r="G453" t="str" cm="1">
        <f t="array" ref="G453">_xlfn.XLOOKUP(A453,$A$2:$A$2336,Table2[Heart Issues],"NOT FOUND")</f>
        <v>No</v>
      </c>
      <c r="H453" t="str" cm="1">
        <f t="array" ref="H453">_xlfn.XLOOKUP(A453,$A$2:$A$2336,Table2[Any Transplants],"NOT FOUND")</f>
        <v>No</v>
      </c>
      <c r="I453" t="str" cm="1">
        <f t="array" ref="I453">_xlfn.XLOOKUP(A453,$A$2:$A$2336,Table2[Cancer history],"NOT FOUND")</f>
        <v>No</v>
      </c>
      <c r="J453" t="str">
        <f>_xlfn.XLOOKUP(A453,Table3[customer_no],Table3[month],"NOT FOUND")</f>
        <v>Jun</v>
      </c>
      <c r="K453" s="7">
        <f>_xlfn.XLOOKUP(A453,Table3[customer_no],Table3[year_average],"NOT FOUND")</f>
        <v>1971</v>
      </c>
      <c r="L453" cm="1">
        <f t="array" ref="L453">_xlfn.XLOOKUP(A453,Table3[customer_no],'Hospitalisation Details'!$D$2:$D$2344,"NOT FOUND")</f>
        <v>16</v>
      </c>
      <c r="M453" s="33">
        <f>_xlfn.XLOOKUP(A453,Table3[customer_no],Table3[dd/mm/yy],"NOT FOUND")</f>
        <v>26100</v>
      </c>
      <c r="N453">
        <f>_xlfn.XLOOKUP(A453,Table3[customer_no],Table3[age],"NOT FOUND")</f>
        <v>51</v>
      </c>
      <c r="O453" cm="1">
        <f t="array" ref="O453">_xlfn.XLOOKUP(A453,Table3[customer_no],'Hospitalisation Details'!$E$2:$E$2344,"NOT FOUND")</f>
        <v>1</v>
      </c>
      <c r="P453" t="str">
        <f>_xlfn.XLOOKUP(A453,Table3[customer_no],Table3[hsplt_handled],"NOT FOUND")</f>
        <v>tier - 2</v>
      </c>
      <c r="Q453" t="str">
        <f>_xlfn.XLOOKUP(A453,Table3[customer_no],Table3[city_handled],"NOT FOUND")</f>
        <v>tier - 3</v>
      </c>
      <c r="R453" t="str">
        <f>_xlfn.XLOOKUP(A453,Table3[customer_no],Table3[state_id],"NOT FOUND")</f>
        <v>R1013</v>
      </c>
      <c r="S453" s="34" cm="1">
        <f t="array" ref="S453">_xlfn.XLOOKUP(A453,Table3[customer_no],'Hospitalisation Details'!$F$2:$F$2344,"NOT FOUND")</f>
        <v>22218.11</v>
      </c>
      <c r="T453" t="str">
        <f>_xlfn.XLOOKUP(A453,Table2[Customer ID],Table2[BMI_category],"NOT FOUND")</f>
        <v>Normal Weight</v>
      </c>
      <c r="U453" s="7">
        <f>_xlfn.XLOOKUP(A453,Table2[Customer ID],Table2[no of surgery],"NOT FOUND")</f>
        <v>0</v>
      </c>
      <c r="V453" t="str">
        <f>_xlfn.XLOOKUP(A453,Table2[Customer ID],Table2[smoker_missing],"NOT FOUND")</f>
        <v>yes</v>
      </c>
      <c r="W453" t="str">
        <f t="shared" si="7"/>
        <v>Diabetes</v>
      </c>
      <c r="X453" s="37">
        <f>SUM(Table5[[#This Row],[Title]:[Diabetes Level]])</f>
        <v>50387.08</v>
      </c>
    </row>
    <row r="454" spans="1:24" x14ac:dyDescent="0.25">
      <c r="A454" t="s">
        <v>1919</v>
      </c>
      <c r="B454" t="str">
        <f>VLOOKUP(A454,'Customer Names'!$A$2:$E$2336,3,FALSE)</f>
        <v>Ms.</v>
      </c>
      <c r="C454" t="str">
        <f>_xlfn.XLOOKUP(A454,$A$2:$A$2336,'Customer Names'!$D$2:$D$2336,"NOT FOUND")</f>
        <v>Harper L</v>
      </c>
      <c r="D454" t="str">
        <f>_xlfn.XLOOKUP(A454,$A$2:$A$2336,'Customer Names'!$E$2:$E$2336,"NOT FOUND")</f>
        <v>Beasley</v>
      </c>
      <c r="E454" cm="1">
        <f t="array" ref="E454">_xlfn.XLOOKUP(A454,$A$2:$A$2336,Table2[BMI],"NOT FOUND")</f>
        <v>23.98</v>
      </c>
      <c r="F454" cm="1">
        <f t="array" ref="F454">_xlfn.XLOOKUP(A454,$A$2:$A$2336,Table2[HBA1C],"NOT FOUND")</f>
        <v>10.67</v>
      </c>
      <c r="G454" t="str" cm="1">
        <f t="array" ref="G454">_xlfn.XLOOKUP(A454,$A$2:$A$2336,Table2[Heart Issues],"NOT FOUND")</f>
        <v>No</v>
      </c>
      <c r="H454" t="str" cm="1">
        <f t="array" ref="H454">_xlfn.XLOOKUP(A454,$A$2:$A$2336,Table2[Any Transplants],"NOT FOUND")</f>
        <v>No</v>
      </c>
      <c r="I454" t="str" cm="1">
        <f t="array" ref="I454">_xlfn.XLOOKUP(A454,$A$2:$A$2336,Table2[Cancer history],"NOT FOUND")</f>
        <v>No</v>
      </c>
      <c r="J454" t="str">
        <f>_xlfn.XLOOKUP(A454,Table3[customer_no],Table3[month],"NOT FOUND")</f>
        <v>Aug</v>
      </c>
      <c r="K454" s="7">
        <f>_xlfn.XLOOKUP(A454,Table3[customer_no],Table3[year_average],"NOT FOUND")</f>
        <v>1965</v>
      </c>
      <c r="L454" cm="1">
        <f t="array" ref="L454">_xlfn.XLOOKUP(A454,Table3[customer_no],'Hospitalisation Details'!$D$2:$D$2344,"NOT FOUND")</f>
        <v>24</v>
      </c>
      <c r="M454" s="33">
        <f>_xlfn.XLOOKUP(A454,Table3[customer_no],Table3[dd/mm/yy],"NOT FOUND")</f>
        <v>23978</v>
      </c>
      <c r="N454">
        <f>_xlfn.XLOOKUP(A454,Table3[customer_no],Table3[age],"NOT FOUND")</f>
        <v>57</v>
      </c>
      <c r="O454" cm="1">
        <f t="array" ref="O454">_xlfn.XLOOKUP(A454,Table3[customer_no],'Hospitalisation Details'!$E$2:$E$2344,"NOT FOUND")</f>
        <v>1</v>
      </c>
      <c r="P454" t="str">
        <f>_xlfn.XLOOKUP(A454,Table3[customer_no],Table3[hsplt_handled],"NOT FOUND")</f>
        <v>tier - 3</v>
      </c>
      <c r="Q454" t="str">
        <f>_xlfn.XLOOKUP(A454,Table3[customer_no],Table3[city_handled],"NOT FOUND")</f>
        <v>tier - 1</v>
      </c>
      <c r="R454" t="str">
        <f>_xlfn.XLOOKUP(A454,Table3[customer_no],Table3[state_id],"NOT FOUND")</f>
        <v>R1013</v>
      </c>
      <c r="S454" s="34" cm="1">
        <f t="array" ref="S454">_xlfn.XLOOKUP(A454,Table3[customer_no],'Hospitalisation Details'!$F$2:$F$2344,"NOT FOUND")</f>
        <v>22192.44</v>
      </c>
      <c r="T454" t="str">
        <f>_xlfn.XLOOKUP(A454,Table2[Customer ID],Table2[BMI_category],"NOT FOUND")</f>
        <v>Normal Weight</v>
      </c>
      <c r="U454" s="7">
        <f>_xlfn.XLOOKUP(A454,Table2[Customer ID],Table2[no of surgery],"NOT FOUND")</f>
        <v>0</v>
      </c>
      <c r="V454" t="str">
        <f>_xlfn.XLOOKUP(A454,Table2[Customer ID],Table2[smoker_missing],"NOT FOUND")</f>
        <v>No</v>
      </c>
      <c r="W454" t="str">
        <f t="shared" si="7"/>
        <v>Diabetes</v>
      </c>
      <c r="X454" s="37">
        <f>SUM(Table5[[#This Row],[Title]:[Diabetes Level]])</f>
        <v>48252.09</v>
      </c>
    </row>
    <row r="455" spans="1:24" x14ac:dyDescent="0.25">
      <c r="A455" t="s">
        <v>1918</v>
      </c>
      <c r="B455" t="str">
        <f>VLOOKUP(A455,'Customer Names'!$A$2:$E$2336,3,FALSE)</f>
        <v>Mr.</v>
      </c>
      <c r="C455" t="str">
        <f>_xlfn.XLOOKUP(A455,$A$2:$A$2336,'Customer Names'!$D$2:$D$2336,"NOT FOUND")</f>
        <v>Nick</v>
      </c>
      <c r="D455" t="str">
        <f>_xlfn.XLOOKUP(A455,$A$2:$A$2336,'Customer Names'!$E$2:$E$2336,"NOT FOUND")</f>
        <v>Bedbury</v>
      </c>
      <c r="E455" cm="1">
        <f t="array" ref="E455">_xlfn.XLOOKUP(A455,$A$2:$A$2336,Table2[BMI],"NOT FOUND")</f>
        <v>30</v>
      </c>
      <c r="F455" cm="1">
        <f t="array" ref="F455">_xlfn.XLOOKUP(A455,$A$2:$A$2336,Table2[HBA1C],"NOT FOUND")</f>
        <v>6.21</v>
      </c>
      <c r="G455" t="str" cm="1">
        <f t="array" ref="G455">_xlfn.XLOOKUP(A455,$A$2:$A$2336,Table2[Heart Issues],"NOT FOUND")</f>
        <v>No</v>
      </c>
      <c r="H455" t="str" cm="1">
        <f t="array" ref="H455">_xlfn.XLOOKUP(A455,$A$2:$A$2336,Table2[Any Transplants],"NOT FOUND")</f>
        <v>No</v>
      </c>
      <c r="I455" t="str" cm="1">
        <f t="array" ref="I455">_xlfn.XLOOKUP(A455,$A$2:$A$2336,Table2[Cancer history],"NOT FOUND")</f>
        <v>No</v>
      </c>
      <c r="J455" t="str">
        <f>_xlfn.XLOOKUP(A455,Table3[customer_no],Table3[month],"NOT FOUND")</f>
        <v>Sep</v>
      </c>
      <c r="K455" s="7">
        <f>_xlfn.XLOOKUP(A455,Table3[customer_no],Table3[year_average],"NOT FOUND")</f>
        <v>1980</v>
      </c>
      <c r="L455" cm="1">
        <f t="array" ref="L455">_xlfn.XLOOKUP(A455,Table3[customer_no],'Hospitalisation Details'!$D$2:$D$2344,"NOT FOUND")</f>
        <v>12</v>
      </c>
      <c r="M455" s="33">
        <f>_xlfn.XLOOKUP(A455,Table3[customer_no],Table3[dd/mm/yy],"NOT FOUND")</f>
        <v>29476</v>
      </c>
      <c r="N455">
        <f>_xlfn.XLOOKUP(A455,Table3[customer_no],Table3[age],"NOT FOUND")</f>
        <v>42</v>
      </c>
      <c r="O455" cm="1">
        <f t="array" ref="O455">_xlfn.XLOOKUP(A455,Table3[customer_no],'Hospitalisation Details'!$E$2:$E$2344,"NOT FOUND")</f>
        <v>0</v>
      </c>
      <c r="P455" t="str">
        <f>_xlfn.XLOOKUP(A455,Table3[customer_no],Table3[hsplt_handled],"NOT FOUND")</f>
        <v>tier - 2</v>
      </c>
      <c r="Q455" t="str">
        <f>_xlfn.XLOOKUP(A455,Table3[customer_no],Table3[city_handled],"NOT FOUND")</f>
        <v>tier - 2</v>
      </c>
      <c r="R455" t="str">
        <f>_xlfn.XLOOKUP(A455,Table3[customer_no],Table3[state_id],"NOT FOUND")</f>
        <v>R1011</v>
      </c>
      <c r="S455" s="34" cm="1">
        <f t="array" ref="S455">_xlfn.XLOOKUP(A455,Table3[customer_no],'Hospitalisation Details'!$F$2:$F$2344,"NOT FOUND")</f>
        <v>22144.03</v>
      </c>
      <c r="T455" t="str">
        <f>_xlfn.XLOOKUP(A455,Table2[Customer ID],Table2[BMI_category],"NOT FOUND")</f>
        <v>Obesity</v>
      </c>
      <c r="U455" s="7">
        <f>_xlfn.XLOOKUP(A455,Table2[Customer ID],Table2[no of surgery],"NOT FOUND")</f>
        <v>0</v>
      </c>
      <c r="V455" t="str">
        <f>_xlfn.XLOOKUP(A455,Table2[Customer ID],Table2[smoker_missing],"NOT FOUND")</f>
        <v>yes</v>
      </c>
      <c r="W455" t="str">
        <f t="shared" si="7"/>
        <v>Prediabetes</v>
      </c>
      <c r="X455" s="37">
        <f>SUM(Table5[[#This Row],[Title]:[Diabetes Level]])</f>
        <v>53690.239999999998</v>
      </c>
    </row>
    <row r="456" spans="1:24" x14ac:dyDescent="0.25">
      <c r="A456" t="s">
        <v>1917</v>
      </c>
      <c r="B456" t="str">
        <f>VLOOKUP(A456,'Customer Names'!$A$2:$E$2336,3,FALSE)</f>
        <v>Mr.</v>
      </c>
      <c r="C456" t="str">
        <f>_xlfn.XLOOKUP(A456,$A$2:$A$2336,'Customer Names'!$D$2:$D$2336,"NOT FOUND")</f>
        <v>Scott</v>
      </c>
      <c r="D456" t="str">
        <f>_xlfn.XLOOKUP(A456,$A$2:$A$2336,'Customer Names'!$E$2:$E$2336,"NOT FOUND")</f>
        <v>Stemberger</v>
      </c>
      <c r="E456" cm="1">
        <f t="array" ref="E456">_xlfn.XLOOKUP(A456,$A$2:$A$2336,Table2[BMI],"NOT FOUND")</f>
        <v>17.350000000000001</v>
      </c>
      <c r="F456" cm="1">
        <f t="array" ref="F456">_xlfn.XLOOKUP(A456,$A$2:$A$2336,Table2[HBA1C],"NOT FOUND")</f>
        <v>5.03</v>
      </c>
      <c r="G456" t="str" cm="1">
        <f t="array" ref="G456">_xlfn.XLOOKUP(A456,$A$2:$A$2336,Table2[Heart Issues],"NOT FOUND")</f>
        <v>yes</v>
      </c>
      <c r="H456" t="str" cm="1">
        <f t="array" ref="H456">_xlfn.XLOOKUP(A456,$A$2:$A$2336,Table2[Any Transplants],"NOT FOUND")</f>
        <v>No</v>
      </c>
      <c r="I456" t="str" cm="1">
        <f t="array" ref="I456">_xlfn.XLOOKUP(A456,$A$2:$A$2336,Table2[Cancer history],"NOT FOUND")</f>
        <v>No</v>
      </c>
      <c r="J456" t="str">
        <f>_xlfn.XLOOKUP(A456,Table3[customer_no],Table3[month],"NOT FOUND")</f>
        <v>Aug</v>
      </c>
      <c r="K456" s="7">
        <f>_xlfn.XLOOKUP(A456,Table3[customer_no],Table3[year_average],"NOT FOUND")</f>
        <v>2001</v>
      </c>
      <c r="L456" cm="1">
        <f t="array" ref="L456">_xlfn.XLOOKUP(A456,Table3[customer_no],'Hospitalisation Details'!$D$2:$D$2344,"NOT FOUND")</f>
        <v>28</v>
      </c>
      <c r="M456" s="33">
        <f>_xlfn.XLOOKUP(A456,Table3[customer_no],Table3[dd/mm/yy],"NOT FOUND")</f>
        <v>37131</v>
      </c>
      <c r="N456">
        <f>_xlfn.XLOOKUP(A456,Table3[customer_no],Table3[age],"NOT FOUND")</f>
        <v>21</v>
      </c>
      <c r="O456" cm="1">
        <f t="array" ref="O456">_xlfn.XLOOKUP(A456,Table3[customer_no],'Hospitalisation Details'!$E$2:$E$2344,"NOT FOUND")</f>
        <v>0</v>
      </c>
      <c r="P456" t="str">
        <f>_xlfn.XLOOKUP(A456,Table3[customer_no],Table3[hsplt_handled],"NOT FOUND")</f>
        <v>tier - 3</v>
      </c>
      <c r="Q456" t="str">
        <f>_xlfn.XLOOKUP(A456,Table3[customer_no],Table3[city_handled],"NOT FOUND")</f>
        <v>tier - 1</v>
      </c>
      <c r="R456" t="str">
        <f>_xlfn.XLOOKUP(A456,Table3[customer_no],Table3[state_id],"NOT FOUND")</f>
        <v>R1011</v>
      </c>
      <c r="S456" s="34" cm="1">
        <f t="array" ref="S456">_xlfn.XLOOKUP(A456,Table3[customer_no],'Hospitalisation Details'!$F$2:$F$2344,"NOT FOUND")</f>
        <v>22097.62</v>
      </c>
      <c r="T456" t="str">
        <f>_xlfn.XLOOKUP(A456,Table2[Customer ID],Table2[BMI_category],"NOT FOUND")</f>
        <v>Underweight</v>
      </c>
      <c r="U456" s="7">
        <f>_xlfn.XLOOKUP(A456,Table2[Customer ID],Table2[no of surgery],"NOT FOUND")</f>
        <v>0</v>
      </c>
      <c r="V456" t="str">
        <f>_xlfn.XLOOKUP(A456,Table2[Customer ID],Table2[smoker_missing],"NOT FOUND")</f>
        <v>yes</v>
      </c>
      <c r="W456" t="str">
        <f t="shared" si="7"/>
        <v>Normal</v>
      </c>
      <c r="X456" s="37">
        <f>SUM(Table5[[#This Row],[Title]:[Diabetes Level]])</f>
        <v>61301</v>
      </c>
    </row>
    <row r="457" spans="1:24" x14ac:dyDescent="0.25">
      <c r="A457" t="s">
        <v>1916</v>
      </c>
      <c r="B457" t="str">
        <f>VLOOKUP(A457,'Customer Names'!$A$2:$E$2336,3,FALSE)</f>
        <v>Mr.</v>
      </c>
      <c r="C457" t="str">
        <f>_xlfn.XLOOKUP(A457,$A$2:$A$2336,'Customer Names'!$D$2:$D$2336,"NOT FOUND")</f>
        <v>Wilson</v>
      </c>
      <c r="D457" t="str">
        <f>_xlfn.XLOOKUP(A457,$A$2:$A$2336,'Customer Names'!$E$2:$E$2336,"NOT FOUND")</f>
        <v>Chebet</v>
      </c>
      <c r="E457" cm="1">
        <f t="array" ref="E457">_xlfn.XLOOKUP(A457,$A$2:$A$2336,Table2[BMI],"NOT FOUND")</f>
        <v>22.704999999999998</v>
      </c>
      <c r="F457" cm="1">
        <f t="array" ref="F457">_xlfn.XLOOKUP(A457,$A$2:$A$2336,Table2[HBA1C],"NOT FOUND")</f>
        <v>5.27</v>
      </c>
      <c r="G457" t="str" cm="1">
        <f t="array" ref="G457">_xlfn.XLOOKUP(A457,$A$2:$A$2336,Table2[Heart Issues],"NOT FOUND")</f>
        <v>No</v>
      </c>
      <c r="H457" t="str" cm="1">
        <f t="array" ref="H457">_xlfn.XLOOKUP(A457,$A$2:$A$2336,Table2[Any Transplants],"NOT FOUND")</f>
        <v>No</v>
      </c>
      <c r="I457" t="str" cm="1">
        <f t="array" ref="I457">_xlfn.XLOOKUP(A457,$A$2:$A$2336,Table2[Cancer history],"NOT FOUND")</f>
        <v>No</v>
      </c>
      <c r="J457" t="str">
        <f>_xlfn.XLOOKUP(A457,Table3[customer_no],Table3[month],"NOT FOUND")</f>
        <v>Oct</v>
      </c>
      <c r="K457" s="7">
        <f>_xlfn.XLOOKUP(A457,Table3[customer_no],Table3[year_average],"NOT FOUND")</f>
        <v>1989</v>
      </c>
      <c r="L457" cm="1">
        <f t="array" ref="L457">_xlfn.XLOOKUP(A457,Table3[customer_no],'Hospitalisation Details'!$D$2:$D$2344,"NOT FOUND")</f>
        <v>14</v>
      </c>
      <c r="M457" s="33">
        <f>_xlfn.XLOOKUP(A457,Table3[customer_no],Table3[dd/mm/yy],"NOT FOUND")</f>
        <v>32795</v>
      </c>
      <c r="N457">
        <f>_xlfn.XLOOKUP(A457,Table3[customer_no],Table3[age],"NOT FOUND")</f>
        <v>33</v>
      </c>
      <c r="O457" cm="1">
        <f t="array" ref="O457">_xlfn.XLOOKUP(A457,Table3[customer_no],'Hospitalisation Details'!$E$2:$E$2344,"NOT FOUND")</f>
        <v>0</v>
      </c>
      <c r="P457" t="str">
        <f>_xlfn.XLOOKUP(A457,Table3[customer_no],Table3[hsplt_handled],"NOT FOUND")</f>
        <v>tier - 3</v>
      </c>
      <c r="Q457" t="str">
        <f>_xlfn.XLOOKUP(A457,Table3[customer_no],Table3[city_handled],"NOT FOUND")</f>
        <v>tier - 1</v>
      </c>
      <c r="R457" t="str">
        <f>_xlfn.XLOOKUP(A457,Table3[customer_no],Table3[state_id],"NOT FOUND")</f>
        <v>R1012</v>
      </c>
      <c r="S457" s="34" cm="1">
        <f t="array" ref="S457">_xlfn.XLOOKUP(A457,Table3[customer_no],'Hospitalisation Details'!$F$2:$F$2344,"NOT FOUND")</f>
        <v>21984.47</v>
      </c>
      <c r="T457" t="str">
        <f>_xlfn.XLOOKUP(A457,Table2[Customer ID],Table2[BMI_category],"NOT FOUND")</f>
        <v>Normal Weight</v>
      </c>
      <c r="U457" s="7">
        <f>_xlfn.XLOOKUP(A457,Table2[Customer ID],Table2[no of surgery],"NOT FOUND")</f>
        <v>0</v>
      </c>
      <c r="V457" t="str">
        <f>_xlfn.XLOOKUP(A457,Table2[Customer ID],Table2[smoker_missing],"NOT FOUND")</f>
        <v>No</v>
      </c>
      <c r="W457" t="str">
        <f t="shared" si="7"/>
        <v>Normal</v>
      </c>
      <c r="X457" s="37">
        <f>SUM(Table5[[#This Row],[Title]:[Diabetes Level]])</f>
        <v>56843.445</v>
      </c>
    </row>
    <row r="458" spans="1:24" x14ac:dyDescent="0.25">
      <c r="A458" t="s">
        <v>1915</v>
      </c>
      <c r="B458" t="str">
        <f>VLOOKUP(A458,'Customer Names'!$A$2:$E$2336,3,FALSE)</f>
        <v>Mr.</v>
      </c>
      <c r="C458" t="str">
        <f>_xlfn.XLOOKUP(A458,$A$2:$A$2336,'Customer Names'!$D$2:$D$2336,"NOT FOUND")</f>
        <v>Lee</v>
      </c>
      <c r="D458" t="str">
        <f>_xlfn.XLOOKUP(A458,$A$2:$A$2336,'Customer Names'!$E$2:$E$2336,"NOT FOUND")</f>
        <v>Muir</v>
      </c>
      <c r="E458" cm="1">
        <f t="array" ref="E458">_xlfn.XLOOKUP(A458,$A$2:$A$2336,Table2[BMI],"NOT FOUND")</f>
        <v>25.41</v>
      </c>
      <c r="F458" cm="1">
        <f t="array" ref="F458">_xlfn.XLOOKUP(A458,$A$2:$A$2336,Table2[HBA1C],"NOT FOUND")</f>
        <v>10.53</v>
      </c>
      <c r="G458" t="str" cm="1">
        <f t="array" ref="G458">_xlfn.XLOOKUP(A458,$A$2:$A$2336,Table2[Heart Issues],"NOT FOUND")</f>
        <v>yes</v>
      </c>
      <c r="H458" t="str" cm="1">
        <f t="array" ref="H458">_xlfn.XLOOKUP(A458,$A$2:$A$2336,Table2[Any Transplants],"NOT FOUND")</f>
        <v>No</v>
      </c>
      <c r="I458" t="str" cm="1">
        <f t="array" ref="I458">_xlfn.XLOOKUP(A458,$A$2:$A$2336,Table2[Cancer history],"NOT FOUND")</f>
        <v>No</v>
      </c>
      <c r="J458" t="str">
        <f>_xlfn.XLOOKUP(A458,Table3[customer_no],Table3[month],"NOT FOUND")</f>
        <v>Dec</v>
      </c>
      <c r="K458" s="7">
        <f>_xlfn.XLOOKUP(A458,Table3[customer_no],Table3[year_average],"NOT FOUND")</f>
        <v>1975</v>
      </c>
      <c r="L458" cm="1">
        <f t="array" ref="L458">_xlfn.XLOOKUP(A458,Table3[customer_no],'Hospitalisation Details'!$D$2:$D$2344,"NOT FOUND")</f>
        <v>19</v>
      </c>
      <c r="M458" s="33">
        <f>_xlfn.XLOOKUP(A458,Table3[customer_no],Table3[dd/mm/yy],"NOT FOUND")</f>
        <v>27747</v>
      </c>
      <c r="N458">
        <f>_xlfn.XLOOKUP(A458,Table3[customer_no],Table3[age],"NOT FOUND")</f>
        <v>47</v>
      </c>
      <c r="O458" cm="1">
        <f t="array" ref="O458">_xlfn.XLOOKUP(A458,Table3[customer_no],'Hospitalisation Details'!$E$2:$E$2344,"NOT FOUND")</f>
        <v>1</v>
      </c>
      <c r="P458" t="str">
        <f>_xlfn.XLOOKUP(A458,Table3[customer_no],Table3[hsplt_handled],"NOT FOUND")</f>
        <v>tier - 3</v>
      </c>
      <c r="Q458" t="str">
        <f>_xlfn.XLOOKUP(A458,Table3[customer_no],Table3[city_handled],"NOT FOUND")</f>
        <v>tier - 3</v>
      </c>
      <c r="R458" t="str">
        <f>_xlfn.XLOOKUP(A458,Table3[customer_no],Table3[state_id],"NOT FOUND")</f>
        <v>R1013</v>
      </c>
      <c r="S458" s="34" cm="1">
        <f t="array" ref="S458">_xlfn.XLOOKUP(A458,Table3[customer_no],'Hospitalisation Details'!$F$2:$F$2344,"NOT FOUND")</f>
        <v>21978.68</v>
      </c>
      <c r="T458" t="str">
        <f>_xlfn.XLOOKUP(A458,Table2[Customer ID],Table2[BMI_category],"NOT FOUND")</f>
        <v>Overweight</v>
      </c>
      <c r="U458" s="7">
        <f>_xlfn.XLOOKUP(A458,Table2[Customer ID],Table2[no of surgery],"NOT FOUND")</f>
        <v>1</v>
      </c>
      <c r="V458" t="str">
        <f>_xlfn.XLOOKUP(A458,Table2[Customer ID],Table2[smoker_missing],"NOT FOUND")</f>
        <v>yes</v>
      </c>
      <c r="W458" t="str">
        <f t="shared" si="7"/>
        <v>Diabetes</v>
      </c>
      <c r="X458" s="37">
        <f>SUM(Table5[[#This Row],[Title]:[Diabetes Level]])</f>
        <v>51804.619999999995</v>
      </c>
    </row>
    <row r="459" spans="1:24" x14ac:dyDescent="0.25">
      <c r="A459" t="s">
        <v>1914</v>
      </c>
      <c r="B459" t="str">
        <f>VLOOKUP(A459,'Customer Names'!$A$2:$E$2336,3,FALSE)</f>
        <v>Mr.</v>
      </c>
      <c r="C459" t="str">
        <f>_xlfn.XLOOKUP(A459,$A$2:$A$2336,'Customer Names'!$D$2:$D$2336,"NOT FOUND")</f>
        <v>Shizhong</v>
      </c>
      <c r="D459" t="str">
        <f>_xlfn.XLOOKUP(A459,$A$2:$A$2336,'Customer Names'!$E$2:$E$2336,"NOT FOUND")</f>
        <v>Yang</v>
      </c>
      <c r="E459" cm="1">
        <f t="array" ref="E459">_xlfn.XLOOKUP(A459,$A$2:$A$2336,Table2[BMI],"NOT FOUND")</f>
        <v>18.23</v>
      </c>
      <c r="F459" cm="1">
        <f t="array" ref="F459">_xlfn.XLOOKUP(A459,$A$2:$A$2336,Table2[HBA1C],"NOT FOUND")</f>
        <v>5.78</v>
      </c>
      <c r="G459" t="str" cm="1">
        <f t="array" ref="G459">_xlfn.XLOOKUP(A459,$A$2:$A$2336,Table2[Heart Issues],"NOT FOUND")</f>
        <v>No</v>
      </c>
      <c r="H459" t="str" cm="1">
        <f t="array" ref="H459">_xlfn.XLOOKUP(A459,$A$2:$A$2336,Table2[Any Transplants],"NOT FOUND")</f>
        <v>No</v>
      </c>
      <c r="I459" t="str" cm="1">
        <f t="array" ref="I459">_xlfn.XLOOKUP(A459,$A$2:$A$2336,Table2[Cancer history],"NOT FOUND")</f>
        <v>Yes</v>
      </c>
      <c r="J459" t="str">
        <f>_xlfn.XLOOKUP(A459,Table3[customer_no],Table3[month],"NOT FOUND")</f>
        <v>Sep</v>
      </c>
      <c r="K459" s="7">
        <f>_xlfn.XLOOKUP(A459,Table3[customer_no],Table3[year_average],"NOT FOUND")</f>
        <v>2003</v>
      </c>
      <c r="L459" cm="1">
        <f t="array" ref="L459">_xlfn.XLOOKUP(A459,Table3[customer_no],'Hospitalisation Details'!$D$2:$D$2344,"NOT FOUND")</f>
        <v>28</v>
      </c>
      <c r="M459" s="33">
        <f>_xlfn.XLOOKUP(A459,Table3[customer_no],Table3[dd/mm/yy],"NOT FOUND")</f>
        <v>37892</v>
      </c>
      <c r="N459">
        <f>_xlfn.XLOOKUP(A459,Table3[customer_no],Table3[age],"NOT FOUND")</f>
        <v>19</v>
      </c>
      <c r="O459" cm="1">
        <f t="array" ref="O459">_xlfn.XLOOKUP(A459,Table3[customer_no],'Hospitalisation Details'!$E$2:$E$2344,"NOT FOUND")</f>
        <v>0</v>
      </c>
      <c r="P459" t="str">
        <f>_xlfn.XLOOKUP(A459,Table3[customer_no],Table3[hsplt_handled],"NOT FOUND")</f>
        <v>tier - 2</v>
      </c>
      <c r="Q459" t="str">
        <f>_xlfn.XLOOKUP(A459,Table3[customer_no],Table3[city_handled],"NOT FOUND")</f>
        <v>tier - 1</v>
      </c>
      <c r="R459" t="str">
        <f>_xlfn.XLOOKUP(A459,Table3[customer_no],Table3[state_id],"NOT FOUND")</f>
        <v>R1011</v>
      </c>
      <c r="S459" s="34" cm="1">
        <f t="array" ref="S459">_xlfn.XLOOKUP(A459,Table3[customer_no],'Hospitalisation Details'!$F$2:$F$2344,"NOT FOUND")</f>
        <v>21882.400000000001</v>
      </c>
      <c r="T459" t="str">
        <f>_xlfn.XLOOKUP(A459,Table2[Customer ID],Table2[BMI_category],"NOT FOUND")</f>
        <v>Underweight</v>
      </c>
      <c r="U459" s="7">
        <f>_xlfn.XLOOKUP(A459,Table2[Customer ID],Table2[no of surgery],"NOT FOUND")</f>
        <v>1</v>
      </c>
      <c r="V459" t="str">
        <f>_xlfn.XLOOKUP(A459,Table2[Customer ID],Table2[smoker_missing],"NOT FOUND")</f>
        <v>yes</v>
      </c>
      <c r="W459" t="str">
        <f t="shared" si="7"/>
        <v>Prediabetes</v>
      </c>
      <c r="X459" s="37">
        <f>SUM(Table5[[#This Row],[Title]:[Diabetes Level]])</f>
        <v>61849.41</v>
      </c>
    </row>
    <row r="460" spans="1:24" x14ac:dyDescent="0.25">
      <c r="A460" t="s">
        <v>1913</v>
      </c>
      <c r="B460" t="str">
        <f>VLOOKUP(A460,'Customer Names'!$A$2:$E$2336,3,FALSE)</f>
        <v>Ms.</v>
      </c>
      <c r="C460" t="str">
        <f>_xlfn.XLOOKUP(A460,$A$2:$A$2336,'Customer Names'!$D$2:$D$2336,"NOT FOUND")</f>
        <v>Marie-Claire</v>
      </c>
      <c r="D460" t="str">
        <f>_xlfn.XLOOKUP(A460,$A$2:$A$2336,'Customer Names'!$E$2:$E$2336,"NOT FOUND")</f>
        <v>Gravel</v>
      </c>
      <c r="E460" cm="1">
        <f t="array" ref="E460">_xlfn.XLOOKUP(A460,$A$2:$A$2336,Table2[BMI],"NOT FOUND")</f>
        <v>24.7</v>
      </c>
      <c r="F460" cm="1">
        <f t="array" ref="F460">_xlfn.XLOOKUP(A460,$A$2:$A$2336,Table2[HBA1C],"NOT FOUND")</f>
        <v>4.3600000000000003</v>
      </c>
      <c r="G460" t="str" cm="1">
        <f t="array" ref="G460">_xlfn.XLOOKUP(A460,$A$2:$A$2336,Table2[Heart Issues],"NOT FOUND")</f>
        <v>No</v>
      </c>
      <c r="H460" t="str" cm="1">
        <f t="array" ref="H460">_xlfn.XLOOKUP(A460,$A$2:$A$2336,Table2[Any Transplants],"NOT FOUND")</f>
        <v>No</v>
      </c>
      <c r="I460" t="str" cm="1">
        <f t="array" ref="I460">_xlfn.XLOOKUP(A460,$A$2:$A$2336,Table2[Cancer history],"NOT FOUND")</f>
        <v>Yes</v>
      </c>
      <c r="J460" t="str">
        <f>_xlfn.XLOOKUP(A460,Table3[customer_no],Table3[month],"NOT FOUND")</f>
        <v>Aug</v>
      </c>
      <c r="K460" s="7">
        <f>_xlfn.XLOOKUP(A460,Table3[customer_no],Table3[year_average],"NOT FOUND")</f>
        <v>1979</v>
      </c>
      <c r="L460" cm="1">
        <f t="array" ref="L460">_xlfn.XLOOKUP(A460,Table3[customer_no],'Hospitalisation Details'!$D$2:$D$2344,"NOT FOUND")</f>
        <v>17</v>
      </c>
      <c r="M460" s="33">
        <f>_xlfn.XLOOKUP(A460,Table3[customer_no],Table3[dd/mm/yy],"NOT FOUND")</f>
        <v>29084</v>
      </c>
      <c r="N460">
        <f>_xlfn.XLOOKUP(A460,Table3[customer_no],Table3[age],"NOT FOUND")</f>
        <v>43</v>
      </c>
      <c r="O460" cm="1">
        <f t="array" ref="O460">_xlfn.XLOOKUP(A460,Table3[customer_no],'Hospitalisation Details'!$E$2:$E$2344,"NOT FOUND")</f>
        <v>2</v>
      </c>
      <c r="P460" t="str">
        <f>_xlfn.XLOOKUP(A460,Table3[customer_no],Table3[hsplt_handled],"NOT FOUND")</f>
        <v>tier - 3</v>
      </c>
      <c r="Q460" t="str">
        <f>_xlfn.XLOOKUP(A460,Table3[customer_no],Table3[city_handled],"NOT FOUND")</f>
        <v>tier - 1</v>
      </c>
      <c r="R460" t="str">
        <f>_xlfn.XLOOKUP(A460,Table3[customer_no],Table3[state_id],"NOT FOUND")</f>
        <v>R1012</v>
      </c>
      <c r="S460" s="34" cm="1">
        <f t="array" ref="S460">_xlfn.XLOOKUP(A460,Table3[customer_no],'Hospitalisation Details'!$F$2:$F$2344,"NOT FOUND")</f>
        <v>21880.82</v>
      </c>
      <c r="T460" t="str">
        <f>_xlfn.XLOOKUP(A460,Table2[Customer ID],Table2[BMI_category],"NOT FOUND")</f>
        <v>Normal Weight</v>
      </c>
      <c r="U460" s="7">
        <f>_xlfn.XLOOKUP(A460,Table2[Customer ID],Table2[no of surgery],"NOT FOUND")</f>
        <v>1</v>
      </c>
      <c r="V460" t="str">
        <f>_xlfn.XLOOKUP(A460,Table2[Customer ID],Table2[smoker_missing],"NOT FOUND")</f>
        <v>yes</v>
      </c>
      <c r="W460" t="str">
        <f t="shared" si="7"/>
        <v>Normal</v>
      </c>
      <c r="X460" s="37">
        <f>SUM(Table5[[#This Row],[Title]:[Diabetes Level]])</f>
        <v>53035.880000000005</v>
      </c>
    </row>
    <row r="461" spans="1:24" x14ac:dyDescent="0.25">
      <c r="A461" t="s">
        <v>1912</v>
      </c>
      <c r="B461" t="str">
        <f>VLOOKUP(A461,'Customer Names'!$A$2:$E$2336,3,FALSE)</f>
        <v>Mr.</v>
      </c>
      <c r="C461" t="str">
        <f>_xlfn.XLOOKUP(A461,$A$2:$A$2336,'Customer Names'!$D$2:$D$2336,"NOT FOUND")</f>
        <v>Todd J.</v>
      </c>
      <c r="D461" t="str">
        <f>_xlfn.XLOOKUP(A461,$A$2:$A$2336,'Customer Names'!$E$2:$E$2336,"NOT FOUND")</f>
        <v>Smith</v>
      </c>
      <c r="E461" cm="1">
        <f t="array" ref="E461">_xlfn.XLOOKUP(A461,$A$2:$A$2336,Table2[BMI],"NOT FOUND")</f>
        <v>37.4</v>
      </c>
      <c r="F461" cm="1">
        <f t="array" ref="F461">_xlfn.XLOOKUP(A461,$A$2:$A$2336,Table2[HBA1C],"NOT FOUND")</f>
        <v>9.7200000000000006</v>
      </c>
      <c r="G461" t="str" cm="1">
        <f t="array" ref="G461">_xlfn.XLOOKUP(A461,$A$2:$A$2336,Table2[Heart Issues],"NOT FOUND")</f>
        <v>yes</v>
      </c>
      <c r="H461" t="str" cm="1">
        <f t="array" ref="H461">_xlfn.XLOOKUP(A461,$A$2:$A$2336,Table2[Any Transplants],"NOT FOUND")</f>
        <v>No</v>
      </c>
      <c r="I461" t="str" cm="1">
        <f t="array" ref="I461">_xlfn.XLOOKUP(A461,$A$2:$A$2336,Table2[Cancer history],"NOT FOUND")</f>
        <v>Yes</v>
      </c>
      <c r="J461" t="str">
        <f>_xlfn.XLOOKUP(A461,Table3[customer_no],Table3[month],"NOT FOUND")</f>
        <v>Aug</v>
      </c>
      <c r="K461" s="7">
        <f>_xlfn.XLOOKUP(A461,Table3[customer_no],Table3[year_average],"NOT FOUND")</f>
        <v>1963</v>
      </c>
      <c r="L461" cm="1">
        <f t="array" ref="L461">_xlfn.XLOOKUP(A461,Table3[customer_no],'Hospitalisation Details'!$D$2:$D$2344,"NOT FOUND")</f>
        <v>27</v>
      </c>
      <c r="M461" s="33">
        <f>_xlfn.XLOOKUP(A461,Table3[customer_no],Table3[dd/mm/yy],"NOT FOUND")</f>
        <v>23250</v>
      </c>
      <c r="N461">
        <f>_xlfn.XLOOKUP(A461,Table3[customer_no],Table3[age],"NOT FOUND")</f>
        <v>59</v>
      </c>
      <c r="O461" cm="1">
        <f t="array" ref="O461">_xlfn.XLOOKUP(A461,Table3[customer_no],'Hospitalisation Details'!$E$2:$E$2344,"NOT FOUND")</f>
        <v>0</v>
      </c>
      <c r="P461" t="str">
        <f>_xlfn.XLOOKUP(A461,Table3[customer_no],Table3[hsplt_handled],"NOT FOUND")</f>
        <v>tier - 3</v>
      </c>
      <c r="Q461" t="str">
        <f>_xlfn.XLOOKUP(A461,Table3[customer_no],Table3[city_handled],"NOT FOUND")</f>
        <v>tier - 1</v>
      </c>
      <c r="R461" t="str">
        <f>_xlfn.XLOOKUP(A461,Table3[customer_no],Table3[state_id],"NOT FOUND")</f>
        <v>R1011</v>
      </c>
      <c r="S461" s="34" cm="1">
        <f t="array" ref="S461">_xlfn.XLOOKUP(A461,Table3[customer_no],'Hospitalisation Details'!$F$2:$F$2344,"NOT FOUND")</f>
        <v>21797</v>
      </c>
      <c r="T461" t="str">
        <f>_xlfn.XLOOKUP(A461,Table2[Customer ID],Table2[BMI_category],"NOT FOUND")</f>
        <v>Obesity</v>
      </c>
      <c r="U461" s="7">
        <f>_xlfn.XLOOKUP(A461,Table2[Customer ID],Table2[no of surgery],"NOT FOUND")</f>
        <v>1</v>
      </c>
      <c r="V461" t="str">
        <f>_xlfn.XLOOKUP(A461,Table2[Customer ID],Table2[smoker_missing],"NOT FOUND")</f>
        <v>No</v>
      </c>
      <c r="W461" t="str">
        <f t="shared" si="7"/>
        <v>Diabetes</v>
      </c>
      <c r="X461" s="37">
        <f>SUM(Table5[[#This Row],[Title]:[Diabetes Level]])</f>
        <v>47144.119999999995</v>
      </c>
    </row>
    <row r="462" spans="1:24" x14ac:dyDescent="0.25">
      <c r="A462" t="s">
        <v>1911</v>
      </c>
      <c r="B462" t="str">
        <f>VLOOKUP(A462,'Customer Names'!$A$2:$E$2336,3,FALSE)</f>
        <v>Ms.</v>
      </c>
      <c r="C462" t="str">
        <f>_xlfn.XLOOKUP(A462,$A$2:$A$2336,'Customer Names'!$D$2:$D$2336,"NOT FOUND")</f>
        <v>Carolyn</v>
      </c>
      <c r="D462" t="str">
        <f>_xlfn.XLOOKUP(A462,$A$2:$A$2336,'Customer Names'!$E$2:$E$2336,"NOT FOUND")</f>
        <v>Williams</v>
      </c>
      <c r="E462" cm="1">
        <f t="array" ref="E462">_xlfn.XLOOKUP(A462,$A$2:$A$2336,Table2[BMI],"NOT FOUND")</f>
        <v>26.885000000000002</v>
      </c>
      <c r="F462" cm="1">
        <f t="array" ref="F462">_xlfn.XLOOKUP(A462,$A$2:$A$2336,Table2[HBA1C],"NOT FOUND")</f>
        <v>5.18</v>
      </c>
      <c r="G462" t="str" cm="1">
        <f t="array" ref="G462">_xlfn.XLOOKUP(A462,$A$2:$A$2336,Table2[Heart Issues],"NOT FOUND")</f>
        <v>No</v>
      </c>
      <c r="H462" t="str" cm="1">
        <f t="array" ref="H462">_xlfn.XLOOKUP(A462,$A$2:$A$2336,Table2[Any Transplants],"NOT FOUND")</f>
        <v>No</v>
      </c>
      <c r="I462" t="str" cm="1">
        <f t="array" ref="I462">_xlfn.XLOOKUP(A462,$A$2:$A$2336,Table2[Cancer history],"NOT FOUND")</f>
        <v>Yes</v>
      </c>
      <c r="J462" t="str">
        <f>_xlfn.XLOOKUP(A462,Table3[customer_no],Table3[month],"NOT FOUND")</f>
        <v>Sep</v>
      </c>
      <c r="K462" s="7">
        <f>_xlfn.XLOOKUP(A462,Table3[customer_no],Table3[year_average],"NOT FOUND")</f>
        <v>1979</v>
      </c>
      <c r="L462" cm="1">
        <f t="array" ref="L462">_xlfn.XLOOKUP(A462,Table3[customer_no],'Hospitalisation Details'!$D$2:$D$2344,"NOT FOUND")</f>
        <v>28</v>
      </c>
      <c r="M462" s="33">
        <f>_xlfn.XLOOKUP(A462,Table3[customer_no],Table3[dd/mm/yy],"NOT FOUND")</f>
        <v>29126</v>
      </c>
      <c r="N462">
        <f>_xlfn.XLOOKUP(A462,Table3[customer_no],Table3[age],"NOT FOUND")</f>
        <v>43</v>
      </c>
      <c r="O462" cm="1">
        <f t="array" ref="O462">_xlfn.XLOOKUP(A462,Table3[customer_no],'Hospitalisation Details'!$E$2:$E$2344,"NOT FOUND")</f>
        <v>0</v>
      </c>
      <c r="P462" t="str">
        <f>_xlfn.XLOOKUP(A462,Table3[customer_no],Table3[hsplt_handled],"NOT FOUND")</f>
        <v>tier - 3</v>
      </c>
      <c r="Q462" t="str">
        <f>_xlfn.XLOOKUP(A462,Table3[customer_no],Table3[city_handled],"NOT FOUND")</f>
        <v>tier - 2</v>
      </c>
      <c r="R462" t="str">
        <f>_xlfn.XLOOKUP(A462,Table3[customer_no],Table3[state_id],"NOT FOUND")</f>
        <v>R1012</v>
      </c>
      <c r="S462" s="34" cm="1">
        <f t="array" ref="S462">_xlfn.XLOOKUP(A462,Table3[customer_no],'Hospitalisation Details'!$F$2:$F$2344,"NOT FOUND")</f>
        <v>21774.32</v>
      </c>
      <c r="T462" t="str">
        <f>_xlfn.XLOOKUP(A462,Table2[Customer ID],Table2[BMI_category],"NOT FOUND")</f>
        <v>Overweight</v>
      </c>
      <c r="U462" s="7">
        <f>_xlfn.XLOOKUP(A462,Table2[Customer ID],Table2[no of surgery],"NOT FOUND")</f>
        <v>1</v>
      </c>
      <c r="V462" t="str">
        <f>_xlfn.XLOOKUP(A462,Table2[Customer ID],Table2[smoker_missing],"NOT FOUND")</f>
        <v>yes</v>
      </c>
      <c r="W462" t="str">
        <f t="shared" si="7"/>
        <v>Normal</v>
      </c>
      <c r="X462" s="37">
        <f>SUM(Table5[[#This Row],[Title]:[Diabetes Level]])</f>
        <v>52983.384999999995</v>
      </c>
    </row>
    <row r="463" spans="1:24" x14ac:dyDescent="0.25">
      <c r="A463" t="s">
        <v>1910</v>
      </c>
      <c r="B463" t="str">
        <f>VLOOKUP(A463,'Customer Names'!$A$2:$E$2336,3,FALSE)</f>
        <v>Ms.</v>
      </c>
      <c r="C463" t="str">
        <f>_xlfn.XLOOKUP(A463,$A$2:$A$2336,'Customer Names'!$D$2:$D$2336,"NOT FOUND")</f>
        <v>Lindsey</v>
      </c>
      <c r="D463" t="str">
        <f>_xlfn.XLOOKUP(A463,$A$2:$A$2336,'Customer Names'!$E$2:$E$2336,"NOT FOUND")</f>
        <v>Meyer</v>
      </c>
      <c r="E463" cm="1">
        <f t="array" ref="E463">_xlfn.XLOOKUP(A463,$A$2:$A$2336,Table2[BMI],"NOT FOUND")</f>
        <v>25.27</v>
      </c>
      <c r="F463" cm="1">
        <f t="array" ref="F463">_xlfn.XLOOKUP(A463,$A$2:$A$2336,Table2[HBA1C],"NOT FOUND")</f>
        <v>5.29</v>
      </c>
      <c r="G463" t="str" cm="1">
        <f t="array" ref="G463">_xlfn.XLOOKUP(A463,$A$2:$A$2336,Table2[Heart Issues],"NOT FOUND")</f>
        <v>No</v>
      </c>
      <c r="H463" t="str" cm="1">
        <f t="array" ref="H463">_xlfn.XLOOKUP(A463,$A$2:$A$2336,Table2[Any Transplants],"NOT FOUND")</f>
        <v>No</v>
      </c>
      <c r="I463" t="str" cm="1">
        <f t="array" ref="I463">_xlfn.XLOOKUP(A463,$A$2:$A$2336,Table2[Cancer history],"NOT FOUND")</f>
        <v>Yes</v>
      </c>
      <c r="J463" t="str">
        <f>_xlfn.XLOOKUP(A463,Table3[customer_no],Table3[month],"NOT FOUND")</f>
        <v>Sep</v>
      </c>
      <c r="K463" s="7">
        <f>_xlfn.XLOOKUP(A463,Table3[customer_no],Table3[year_average],"NOT FOUND")</f>
        <v>1979</v>
      </c>
      <c r="L463" cm="1">
        <f t="array" ref="L463">_xlfn.XLOOKUP(A463,Table3[customer_no],'Hospitalisation Details'!$D$2:$D$2344,"NOT FOUND")</f>
        <v>20</v>
      </c>
      <c r="M463" s="33">
        <f>_xlfn.XLOOKUP(A463,Table3[customer_no],Table3[dd/mm/yy],"NOT FOUND")</f>
        <v>29118</v>
      </c>
      <c r="N463">
        <f>_xlfn.XLOOKUP(A463,Table3[customer_no],Table3[age],"NOT FOUND")</f>
        <v>43</v>
      </c>
      <c r="O463" cm="1">
        <f t="array" ref="O463">_xlfn.XLOOKUP(A463,Table3[customer_no],'Hospitalisation Details'!$E$2:$E$2344,"NOT FOUND")</f>
        <v>1</v>
      </c>
      <c r="P463" t="str">
        <f>_xlfn.XLOOKUP(A463,Table3[customer_no],Table3[hsplt_handled],"NOT FOUND")</f>
        <v>tier - 3</v>
      </c>
      <c r="Q463" t="str">
        <f>_xlfn.XLOOKUP(A463,Table3[customer_no],Table3[city_handled],"NOT FOUND")</f>
        <v>tier - 1</v>
      </c>
      <c r="R463" t="str">
        <f>_xlfn.XLOOKUP(A463,Table3[customer_no],Table3[state_id],"NOT FOUND")</f>
        <v>R1024</v>
      </c>
      <c r="S463" s="34" cm="1">
        <f t="array" ref="S463">_xlfn.XLOOKUP(A463,Table3[customer_no],'Hospitalisation Details'!$F$2:$F$2344,"NOT FOUND")</f>
        <v>21771.34</v>
      </c>
      <c r="T463" t="str">
        <f>_xlfn.XLOOKUP(A463,Table2[Customer ID],Table2[BMI_category],"NOT FOUND")</f>
        <v>Overweight</v>
      </c>
      <c r="U463" s="7">
        <f>_xlfn.XLOOKUP(A463,Table2[Customer ID],Table2[no of surgery],"NOT FOUND")</f>
        <v>1</v>
      </c>
      <c r="V463" t="str">
        <f>_xlfn.XLOOKUP(A463,Table2[Customer ID],Table2[smoker_missing],"NOT FOUND")</f>
        <v>yes</v>
      </c>
      <c r="W463" t="str">
        <f t="shared" si="7"/>
        <v>Normal</v>
      </c>
      <c r="X463" s="37">
        <f>SUM(Table5[[#This Row],[Title]:[Diabetes Level]])</f>
        <v>52963.9</v>
      </c>
    </row>
    <row r="464" spans="1:24" x14ac:dyDescent="0.25">
      <c r="A464" t="s">
        <v>1909</v>
      </c>
      <c r="B464" t="str">
        <f>VLOOKUP(A464,'Customer Names'!$A$2:$E$2336,3,FALSE)</f>
        <v>Ms.</v>
      </c>
      <c r="C464" t="str">
        <f>_xlfn.XLOOKUP(A464,$A$2:$A$2336,'Customer Names'!$D$2:$D$2336,"NOT FOUND")</f>
        <v>Marissa D</v>
      </c>
      <c r="D464" t="str">
        <f>_xlfn.XLOOKUP(A464,$A$2:$A$2336,'Customer Names'!$E$2:$E$2336,"NOT FOUND")</f>
        <v>Jamieson</v>
      </c>
      <c r="E464" cm="1">
        <f t="array" ref="E464">_xlfn.XLOOKUP(A464,$A$2:$A$2336,Table2[BMI],"NOT FOUND")</f>
        <v>23.655000000000001</v>
      </c>
      <c r="F464" cm="1">
        <f t="array" ref="F464">_xlfn.XLOOKUP(A464,$A$2:$A$2336,Table2[HBA1C],"NOT FOUND")</f>
        <v>4.8600000000000003</v>
      </c>
      <c r="G464" t="str" cm="1">
        <f t="array" ref="G464">_xlfn.XLOOKUP(A464,$A$2:$A$2336,Table2[Heart Issues],"NOT FOUND")</f>
        <v>yes</v>
      </c>
      <c r="H464" t="str" cm="1">
        <f t="array" ref="H464">_xlfn.XLOOKUP(A464,$A$2:$A$2336,Table2[Any Transplants],"NOT FOUND")</f>
        <v>No</v>
      </c>
      <c r="I464" t="str" cm="1">
        <f t="array" ref="I464">_xlfn.XLOOKUP(A464,$A$2:$A$2336,Table2[Cancer history],"NOT FOUND")</f>
        <v>No</v>
      </c>
      <c r="J464" t="str">
        <f>_xlfn.XLOOKUP(A464,Table3[customer_no],Table3[month],"NOT FOUND")</f>
        <v>Jul</v>
      </c>
      <c r="K464" s="7">
        <f>_xlfn.XLOOKUP(A464,Table3[customer_no],Table3[year_average],"NOT FOUND")</f>
        <v>1976</v>
      </c>
      <c r="L464" cm="1">
        <f t="array" ref="L464">_xlfn.XLOOKUP(A464,Table3[customer_no],'Hospitalisation Details'!$D$2:$D$2344,"NOT FOUND")</f>
        <v>18</v>
      </c>
      <c r="M464" s="33">
        <f>_xlfn.XLOOKUP(A464,Table3[customer_no],Table3[dd/mm/yy],"NOT FOUND")</f>
        <v>27959</v>
      </c>
      <c r="N464">
        <f>_xlfn.XLOOKUP(A464,Table3[customer_no],Table3[age],"NOT FOUND")</f>
        <v>46</v>
      </c>
      <c r="O464" cm="1">
        <f t="array" ref="O464">_xlfn.XLOOKUP(A464,Table3[customer_no],'Hospitalisation Details'!$E$2:$E$2344,"NOT FOUND")</f>
        <v>1</v>
      </c>
      <c r="P464" t="str">
        <f>_xlfn.XLOOKUP(A464,Table3[customer_no],Table3[hsplt_handled],"NOT FOUND")</f>
        <v>tier - 3</v>
      </c>
      <c r="Q464" t="str">
        <f>_xlfn.XLOOKUP(A464,Table3[customer_no],Table3[city_handled],"NOT FOUND")</f>
        <v>tier - 1</v>
      </c>
      <c r="R464" t="str">
        <f>_xlfn.XLOOKUP(A464,Table3[customer_no],Table3[state_id],"NOT FOUND")</f>
        <v>R1012</v>
      </c>
      <c r="S464" s="34" cm="1">
        <f t="array" ref="S464">_xlfn.XLOOKUP(A464,Table3[customer_no],'Hospitalisation Details'!$F$2:$F$2344,"NOT FOUND")</f>
        <v>21677.279999999999</v>
      </c>
      <c r="T464" t="str">
        <f>_xlfn.XLOOKUP(A464,Table2[Customer ID],Table2[BMI_category],"NOT FOUND")</f>
        <v>Normal Weight</v>
      </c>
      <c r="U464" s="7">
        <f>_xlfn.XLOOKUP(A464,Table2[Customer ID],Table2[no of surgery],"NOT FOUND")</f>
        <v>0</v>
      </c>
      <c r="V464" t="str">
        <f>_xlfn.XLOOKUP(A464,Table2[Customer ID],Table2[smoker_missing],"NOT FOUND")</f>
        <v>yes</v>
      </c>
      <c r="W464" t="str">
        <f t="shared" si="7"/>
        <v>Normal</v>
      </c>
      <c r="X464" s="37">
        <f>SUM(Table5[[#This Row],[Title]:[Diabetes Level]])</f>
        <v>51705.794999999998</v>
      </c>
    </row>
    <row r="465" spans="1:24" x14ac:dyDescent="0.25">
      <c r="A465" t="s">
        <v>1908</v>
      </c>
      <c r="B465" t="str">
        <f>VLOOKUP(A465,'Customer Names'!$A$2:$E$2336,3,FALSE)</f>
        <v>Mr.</v>
      </c>
      <c r="C465" t="str">
        <f>_xlfn.XLOOKUP(A465,$A$2:$A$2336,'Customer Names'!$D$2:$D$2336,"NOT FOUND")</f>
        <v>Jean Luc</v>
      </c>
      <c r="D465" t="str">
        <f>_xlfn.XLOOKUP(A465,$A$2:$A$2336,'Customer Names'!$E$2:$E$2336,"NOT FOUND")</f>
        <v>Dufeal</v>
      </c>
      <c r="E465" cm="1">
        <f t="array" ref="E465">_xlfn.XLOOKUP(A465,$A$2:$A$2336,Table2[BMI],"NOT FOUND")</f>
        <v>55.05</v>
      </c>
      <c r="F465" cm="1">
        <f t="array" ref="F465">_xlfn.XLOOKUP(A465,$A$2:$A$2336,Table2[HBA1C],"NOT FOUND")</f>
        <v>7.66</v>
      </c>
      <c r="G465" t="str" cm="1">
        <f t="array" ref="G465">_xlfn.XLOOKUP(A465,$A$2:$A$2336,Table2[Heart Issues],"NOT FOUND")</f>
        <v>No</v>
      </c>
      <c r="H465" t="str" cm="1">
        <f t="array" ref="H465">_xlfn.XLOOKUP(A465,$A$2:$A$2336,Table2[Any Transplants],"NOT FOUND")</f>
        <v>No</v>
      </c>
      <c r="I465" t="str" cm="1">
        <f t="array" ref="I465">_xlfn.XLOOKUP(A465,$A$2:$A$2336,Table2[Cancer history],"NOT FOUND")</f>
        <v>No</v>
      </c>
      <c r="J465" t="str">
        <f>_xlfn.XLOOKUP(A465,Table3[customer_no],Table3[month],"NOT FOUND")</f>
        <v>Nov</v>
      </c>
      <c r="K465" s="7">
        <f>_xlfn.XLOOKUP(A465,Table3[customer_no],Table3[year_average],"NOT FOUND")</f>
        <v>1962</v>
      </c>
      <c r="L465" cm="1">
        <f t="array" ref="L465">_xlfn.XLOOKUP(A465,Table3[customer_no],'Hospitalisation Details'!$D$2:$D$2344,"NOT FOUND")</f>
        <v>16</v>
      </c>
      <c r="M465" s="33">
        <f>_xlfn.XLOOKUP(A465,Table3[customer_no],Table3[dd/mm/yy],"NOT FOUND")</f>
        <v>22966</v>
      </c>
      <c r="N465">
        <f>_xlfn.XLOOKUP(A465,Table3[customer_no],Table3[age],"NOT FOUND")</f>
        <v>60</v>
      </c>
      <c r="O465" cm="1">
        <f t="array" ref="O465">_xlfn.XLOOKUP(A465,Table3[customer_no],'Hospitalisation Details'!$E$2:$E$2344,"NOT FOUND")</f>
        <v>0</v>
      </c>
      <c r="P465" t="str">
        <f>_xlfn.XLOOKUP(A465,Table3[customer_no],Table3[hsplt_handled],"NOT FOUND")</f>
        <v>tier - 2</v>
      </c>
      <c r="Q465" t="str">
        <f>_xlfn.XLOOKUP(A465,Table3[customer_no],Table3[city_handled],"NOT FOUND")</f>
        <v>tier - 2</v>
      </c>
      <c r="R465" t="str">
        <f>_xlfn.XLOOKUP(A465,Table3[customer_no],Table3[state_id],"NOT FOUND")</f>
        <v>R1012</v>
      </c>
      <c r="S465" s="34" cm="1">
        <f t="array" ref="S465">_xlfn.XLOOKUP(A465,Table3[customer_no],'Hospitalisation Details'!$F$2:$F$2344,"NOT FOUND")</f>
        <v>21661.16</v>
      </c>
      <c r="T465" t="str">
        <f>_xlfn.XLOOKUP(A465,Table2[Customer ID],Table2[BMI_category],"NOT FOUND")</f>
        <v>Obesity</v>
      </c>
      <c r="U465" s="7">
        <f>_xlfn.XLOOKUP(A465,Table2[Customer ID],Table2[no of surgery],"NOT FOUND")</f>
        <v>0</v>
      </c>
      <c r="V465" t="str">
        <f>_xlfn.XLOOKUP(A465,Table2[Customer ID],Table2[smoker_missing],"NOT FOUND")</f>
        <v>No</v>
      </c>
      <c r="W465" t="str">
        <f t="shared" si="7"/>
        <v>Diabetes</v>
      </c>
      <c r="X465" s="37">
        <f>SUM(Table5[[#This Row],[Title]:[Diabetes Level]])</f>
        <v>46727.869999999995</v>
      </c>
    </row>
    <row r="466" spans="1:24" x14ac:dyDescent="0.25">
      <c r="A466" t="s">
        <v>1907</v>
      </c>
      <c r="B466" t="str">
        <f>VLOOKUP(A466,'Customer Names'!$A$2:$E$2336,3,FALSE)</f>
        <v>Ms.</v>
      </c>
      <c r="C466" t="str">
        <f>_xlfn.XLOOKUP(A466,$A$2:$A$2336,'Customer Names'!$D$2:$D$2336,"NOT FOUND")</f>
        <v>Danielle</v>
      </c>
      <c r="D466" t="str">
        <f>_xlfn.XLOOKUP(A466,$A$2:$A$2336,'Customer Names'!$E$2:$E$2336,"NOT FOUND")</f>
        <v>Sansonetti</v>
      </c>
      <c r="E466" cm="1">
        <f t="array" ref="E466">_xlfn.XLOOKUP(A466,$A$2:$A$2336,Table2[BMI],"NOT FOUND")</f>
        <v>24.89</v>
      </c>
      <c r="F466" cm="1">
        <f t="array" ref="F466">_xlfn.XLOOKUP(A466,$A$2:$A$2336,Table2[HBA1C],"NOT FOUND")</f>
        <v>6.1</v>
      </c>
      <c r="G466" t="str" cm="1">
        <f t="array" ref="G466">_xlfn.XLOOKUP(A466,$A$2:$A$2336,Table2[Heart Issues],"NOT FOUND")</f>
        <v>yes</v>
      </c>
      <c r="H466" t="str" cm="1">
        <f t="array" ref="H466">_xlfn.XLOOKUP(A466,$A$2:$A$2336,Table2[Any Transplants],"NOT FOUND")</f>
        <v>No</v>
      </c>
      <c r="I466" t="str" cm="1">
        <f t="array" ref="I466">_xlfn.XLOOKUP(A466,$A$2:$A$2336,Table2[Cancer history],"NOT FOUND")</f>
        <v>Yes</v>
      </c>
      <c r="J466" t="str">
        <f>_xlfn.XLOOKUP(A466,Table3[customer_no],Table3[month],"NOT FOUND")</f>
        <v>Dec</v>
      </c>
      <c r="K466" s="7">
        <f>_xlfn.XLOOKUP(A466,Table3[customer_no],Table3[year_average],"NOT FOUND")</f>
        <v>1983</v>
      </c>
      <c r="L466" cm="1">
        <f t="array" ref="L466">_xlfn.XLOOKUP(A466,Table3[customer_no],'Hospitalisation Details'!$D$2:$D$2344,"NOT FOUND")</f>
        <v>25</v>
      </c>
      <c r="M466" s="33">
        <f>_xlfn.XLOOKUP(A466,Table3[customer_no],Table3[dd/mm/yy],"NOT FOUND")</f>
        <v>30675</v>
      </c>
      <c r="N466">
        <f>_xlfn.XLOOKUP(A466,Table3[customer_no],Table3[age],"NOT FOUND")</f>
        <v>39</v>
      </c>
      <c r="O466" cm="1">
        <f t="array" ref="O466">_xlfn.XLOOKUP(A466,Table3[customer_no],'Hospitalisation Details'!$E$2:$E$2344,"NOT FOUND")</f>
        <v>3</v>
      </c>
      <c r="P466" t="str">
        <f>_xlfn.XLOOKUP(A466,Table3[customer_no],Table3[hsplt_handled],"NOT FOUND")</f>
        <v>tier - 3</v>
      </c>
      <c r="Q466" t="str">
        <f>_xlfn.XLOOKUP(A466,Table3[customer_no],Table3[city_handled],"NOT FOUND")</f>
        <v>tier - 3</v>
      </c>
      <c r="R466" t="str">
        <f>_xlfn.XLOOKUP(A466,Table3[customer_no],Table3[state_id],"NOT FOUND")</f>
        <v>R1024</v>
      </c>
      <c r="S466" s="34" cm="1">
        <f t="array" ref="S466">_xlfn.XLOOKUP(A466,Table3[customer_no],'Hospitalisation Details'!$F$2:$F$2344,"NOT FOUND")</f>
        <v>21659.93</v>
      </c>
      <c r="T466" t="str">
        <f>_xlfn.XLOOKUP(A466,Table2[Customer ID],Table2[BMI_category],"NOT FOUND")</f>
        <v>Normal Weight</v>
      </c>
      <c r="U466" s="7">
        <f>_xlfn.XLOOKUP(A466,Table2[Customer ID],Table2[no of surgery],"NOT FOUND")</f>
        <v>1</v>
      </c>
      <c r="V466" t="str">
        <f>_xlfn.XLOOKUP(A466,Table2[Customer ID],Table2[smoker_missing],"NOT FOUND")</f>
        <v>yes</v>
      </c>
      <c r="W466" t="str">
        <f t="shared" si="7"/>
        <v>Prediabetes</v>
      </c>
      <c r="X466" s="37">
        <f>SUM(Table5[[#This Row],[Title]:[Diabetes Level]])</f>
        <v>54416.92</v>
      </c>
    </row>
    <row r="467" spans="1:24" x14ac:dyDescent="0.25">
      <c r="A467" t="s">
        <v>1906</v>
      </c>
      <c r="B467" t="str">
        <f>VLOOKUP(A467,'Customer Names'!$A$2:$E$2336,3,FALSE)</f>
        <v>Mr.</v>
      </c>
      <c r="C467" t="str">
        <f>_xlfn.XLOOKUP(A467,$A$2:$A$2336,'Customer Names'!$D$2:$D$2336,"NOT FOUND")</f>
        <v>Jim</v>
      </c>
      <c r="D467" t="str">
        <f>_xlfn.XLOOKUP(A467,$A$2:$A$2336,'Customer Names'!$E$2:$E$2336,"NOT FOUND")</f>
        <v>Koneazny</v>
      </c>
      <c r="E467" cm="1">
        <f t="array" ref="E467">_xlfn.XLOOKUP(A467,$A$2:$A$2336,Table2[BMI],"NOT FOUND")</f>
        <v>18.715</v>
      </c>
      <c r="F467" cm="1">
        <f t="array" ref="F467">_xlfn.XLOOKUP(A467,$A$2:$A$2336,Table2[HBA1C],"NOT FOUND")</f>
        <v>4.4400000000000004</v>
      </c>
      <c r="G467" t="str" cm="1">
        <f t="array" ref="G467">_xlfn.XLOOKUP(A467,$A$2:$A$2336,Table2[Heart Issues],"NOT FOUND")</f>
        <v>No</v>
      </c>
      <c r="H467" t="str" cm="1">
        <f t="array" ref="H467">_xlfn.XLOOKUP(A467,$A$2:$A$2336,Table2[Any Transplants],"NOT FOUND")</f>
        <v>No</v>
      </c>
      <c r="I467" t="str" cm="1">
        <f t="array" ref="I467">_xlfn.XLOOKUP(A467,$A$2:$A$2336,Table2[Cancer history],"NOT FOUND")</f>
        <v>No</v>
      </c>
      <c r="J467" t="str">
        <f>_xlfn.XLOOKUP(A467,Table3[customer_no],Table3[month],"NOT FOUND")</f>
        <v>Jun</v>
      </c>
      <c r="K467" s="7">
        <f>_xlfn.XLOOKUP(A467,Table3[customer_no],Table3[year_average],"NOT FOUND")</f>
        <v>1999</v>
      </c>
      <c r="L467" cm="1">
        <f t="array" ref="L467">_xlfn.XLOOKUP(A467,Table3[customer_no],'Hospitalisation Details'!$D$2:$D$2344,"NOT FOUND")</f>
        <v>12</v>
      </c>
      <c r="M467" s="33">
        <f>_xlfn.XLOOKUP(A467,Table3[customer_no],Table3[dd/mm/yy],"NOT FOUND")</f>
        <v>36323</v>
      </c>
      <c r="N467">
        <f>_xlfn.XLOOKUP(A467,Table3[customer_no],Table3[age],"NOT FOUND")</f>
        <v>23</v>
      </c>
      <c r="O467" cm="1">
        <f t="array" ref="O467">_xlfn.XLOOKUP(A467,Table3[customer_no],'Hospitalisation Details'!$E$2:$E$2344,"NOT FOUND")</f>
        <v>0</v>
      </c>
      <c r="P467" t="str">
        <f>_xlfn.XLOOKUP(A467,Table3[customer_no],Table3[hsplt_handled],"NOT FOUND")</f>
        <v>tier - 2</v>
      </c>
      <c r="Q467" t="str">
        <f>_xlfn.XLOOKUP(A467,Table3[customer_no],Table3[city_handled],"NOT FOUND")</f>
        <v>tier - 3</v>
      </c>
      <c r="R467" t="str">
        <f>_xlfn.XLOOKUP(A467,Table3[customer_no],Table3[state_id],"NOT FOUND")</f>
        <v>R1012</v>
      </c>
      <c r="S467" s="34" cm="1">
        <f t="array" ref="S467">_xlfn.XLOOKUP(A467,Table3[customer_no],'Hospitalisation Details'!$F$2:$F$2344,"NOT FOUND")</f>
        <v>21595.38</v>
      </c>
      <c r="T467" t="str">
        <f>_xlfn.XLOOKUP(A467,Table2[Customer ID],Table2[BMI_category],"NOT FOUND")</f>
        <v>Normal Weight</v>
      </c>
      <c r="U467" s="7">
        <f>_xlfn.XLOOKUP(A467,Table2[Customer ID],Table2[no of surgery],"NOT FOUND")</f>
        <v>0</v>
      </c>
      <c r="V467" t="str">
        <f>_xlfn.XLOOKUP(A467,Table2[Customer ID],Table2[smoker_missing],"NOT FOUND")</f>
        <v>No</v>
      </c>
      <c r="W467" t="str">
        <f t="shared" si="7"/>
        <v>Normal</v>
      </c>
      <c r="X467" s="37">
        <f>SUM(Table5[[#This Row],[Title]:[Diabetes Level]])</f>
        <v>59975.535000000003</v>
      </c>
    </row>
    <row r="468" spans="1:24" x14ac:dyDescent="0.25">
      <c r="A468" t="s">
        <v>1905</v>
      </c>
      <c r="B468" t="str">
        <f>VLOOKUP(A468,'Customer Names'!$A$2:$E$2336,3,FALSE)</f>
        <v>Mr.</v>
      </c>
      <c r="C468" t="str">
        <f>_xlfn.XLOOKUP(A468,$A$2:$A$2336,'Customer Names'!$D$2:$D$2336,"NOT FOUND")</f>
        <v>Matthew T</v>
      </c>
      <c r="D468" t="str">
        <f>_xlfn.XLOOKUP(A468,$A$2:$A$2336,'Customer Names'!$E$2:$E$2336,"NOT FOUND")</f>
        <v>Johnson</v>
      </c>
      <c r="E468" cm="1">
        <f t="array" ref="E468">_xlfn.XLOOKUP(A468,$A$2:$A$2336,Table2[BMI],"NOT FOUND")</f>
        <v>28.12</v>
      </c>
      <c r="F468" cm="1">
        <f t="array" ref="F468">_xlfn.XLOOKUP(A468,$A$2:$A$2336,Table2[HBA1C],"NOT FOUND")</f>
        <v>6.15</v>
      </c>
      <c r="G468" t="str" cm="1">
        <f t="array" ref="G468">_xlfn.XLOOKUP(A468,$A$2:$A$2336,Table2[Heart Issues],"NOT FOUND")</f>
        <v>No</v>
      </c>
      <c r="H468" t="str" cm="1">
        <f t="array" ref="H468">_xlfn.XLOOKUP(A468,$A$2:$A$2336,Table2[Any Transplants],"NOT FOUND")</f>
        <v>No</v>
      </c>
      <c r="I468" t="str" cm="1">
        <f t="array" ref="I468">_xlfn.XLOOKUP(A468,$A$2:$A$2336,Table2[Cancer history],"NOT FOUND")</f>
        <v>No</v>
      </c>
      <c r="J468" t="str">
        <f>_xlfn.XLOOKUP(A468,Table3[customer_no],Table3[month],"NOT FOUND")</f>
        <v>Nov</v>
      </c>
      <c r="K468" s="7">
        <f>_xlfn.XLOOKUP(A468,Table3[customer_no],Table3[year_average],"NOT FOUND")</f>
        <v>1990</v>
      </c>
      <c r="L468" cm="1">
        <f t="array" ref="L468">_xlfn.XLOOKUP(A468,Table3[customer_no],'Hospitalisation Details'!$D$2:$D$2344,"NOT FOUND")</f>
        <v>21</v>
      </c>
      <c r="M468" s="33">
        <f>_xlfn.XLOOKUP(A468,Table3[customer_no],Table3[dd/mm/yy],"NOT FOUND")</f>
        <v>33198</v>
      </c>
      <c r="N468">
        <f>_xlfn.XLOOKUP(A468,Table3[customer_no],Table3[age],"NOT FOUND")</f>
        <v>32</v>
      </c>
      <c r="O468" cm="1">
        <f t="array" ref="O468">_xlfn.XLOOKUP(A468,Table3[customer_no],'Hospitalisation Details'!$E$2:$E$2344,"NOT FOUND")</f>
        <v>4</v>
      </c>
      <c r="P468" t="str">
        <f>_xlfn.XLOOKUP(A468,Table3[customer_no],Table3[hsplt_handled],"NOT FOUND")</f>
        <v>tier - 2</v>
      </c>
      <c r="Q468" t="str">
        <f>_xlfn.XLOOKUP(A468,Table3[customer_no],Table3[city_handled],"NOT FOUND")</f>
        <v>tier - 2</v>
      </c>
      <c r="R468" t="str">
        <f>_xlfn.XLOOKUP(A468,Table3[customer_no],Table3[state_id],"NOT FOUND")</f>
        <v>R1012</v>
      </c>
      <c r="S468" s="34" cm="1">
        <f t="array" ref="S468">_xlfn.XLOOKUP(A468,Table3[customer_no],'Hospitalisation Details'!$F$2:$F$2344,"NOT FOUND")</f>
        <v>21472.48</v>
      </c>
      <c r="T468" t="str">
        <f>_xlfn.XLOOKUP(A468,Table2[Customer ID],Table2[BMI_category],"NOT FOUND")</f>
        <v>Overweight</v>
      </c>
      <c r="U468" s="7">
        <f>_xlfn.XLOOKUP(A468,Table2[Customer ID],Table2[no of surgery],"NOT FOUND")</f>
        <v>0</v>
      </c>
      <c r="V468" t="str">
        <f>_xlfn.XLOOKUP(A468,Table2[Customer ID],Table2[smoker_missing],"NOT FOUND")</f>
        <v>yes</v>
      </c>
      <c r="W468" t="str">
        <f t="shared" si="7"/>
        <v>Prediabetes</v>
      </c>
      <c r="X468" s="37">
        <f>SUM(Table5[[#This Row],[Title]:[Diabetes Level]])</f>
        <v>56751.75</v>
      </c>
    </row>
    <row r="469" spans="1:24" x14ac:dyDescent="0.25">
      <c r="A469" t="s">
        <v>1904</v>
      </c>
      <c r="B469" t="str">
        <f>VLOOKUP(A469,'Customer Names'!$A$2:$E$2336,3,FALSE)</f>
        <v>Ms.</v>
      </c>
      <c r="C469" t="str">
        <f>_xlfn.XLOOKUP(A469,$A$2:$A$2336,'Customer Names'!$D$2:$D$2336,"NOT FOUND")</f>
        <v>Rachel L.</v>
      </c>
      <c r="D469" t="str">
        <f>_xlfn.XLOOKUP(A469,$A$2:$A$2336,'Customer Names'!$E$2:$E$2336,"NOT FOUND")</f>
        <v>Glasson</v>
      </c>
      <c r="E469" cm="1">
        <f t="array" ref="E469">_xlfn.XLOOKUP(A469,$A$2:$A$2336,Table2[BMI],"NOT FOUND")</f>
        <v>26.6</v>
      </c>
      <c r="F469" cm="1">
        <f t="array" ref="F469">_xlfn.XLOOKUP(A469,$A$2:$A$2336,Table2[HBA1C],"NOT FOUND")</f>
        <v>4.53</v>
      </c>
      <c r="G469" t="str" cm="1">
        <f t="array" ref="G469">_xlfn.XLOOKUP(A469,$A$2:$A$2336,Table2[Heart Issues],"NOT FOUND")</f>
        <v>No</v>
      </c>
      <c r="H469" t="str" cm="1">
        <f t="array" ref="H469">_xlfn.XLOOKUP(A469,$A$2:$A$2336,Table2[Any Transplants],"NOT FOUND")</f>
        <v>No</v>
      </c>
      <c r="I469" t="str" cm="1">
        <f t="array" ref="I469">_xlfn.XLOOKUP(A469,$A$2:$A$2336,Table2[Cancer history],"NOT FOUND")</f>
        <v>No</v>
      </c>
      <c r="J469" t="str">
        <f>_xlfn.XLOOKUP(A469,Table3[customer_no],Table3[month],"NOT FOUND")</f>
        <v>Sep</v>
      </c>
      <c r="K469" s="7">
        <f>_xlfn.XLOOKUP(A469,Table3[customer_no],Table3[year_average],"NOT FOUND")</f>
        <v>1980</v>
      </c>
      <c r="L469" cm="1">
        <f t="array" ref="L469">_xlfn.XLOOKUP(A469,Table3[customer_no],'Hospitalisation Details'!$D$2:$D$2344,"NOT FOUND")</f>
        <v>4</v>
      </c>
      <c r="M469" s="33">
        <f>_xlfn.XLOOKUP(A469,Table3[customer_no],Table3[dd/mm/yy],"NOT FOUND")</f>
        <v>29468</v>
      </c>
      <c r="N469">
        <f>_xlfn.XLOOKUP(A469,Table3[customer_no],Table3[age],"NOT FOUND")</f>
        <v>42</v>
      </c>
      <c r="O469" cm="1">
        <f t="array" ref="O469">_xlfn.XLOOKUP(A469,Table3[customer_no],'Hospitalisation Details'!$E$2:$E$2344,"NOT FOUND")</f>
        <v>0</v>
      </c>
      <c r="P469" t="str">
        <f>_xlfn.XLOOKUP(A469,Table3[customer_no],Table3[hsplt_handled],"NOT FOUND")</f>
        <v>tier - 2</v>
      </c>
      <c r="Q469" t="str">
        <f>_xlfn.XLOOKUP(A469,Table3[customer_no],Table3[city_handled],"NOT FOUND")</f>
        <v>tier - 1</v>
      </c>
      <c r="R469" t="str">
        <f>_xlfn.XLOOKUP(A469,Table3[customer_no],Table3[state_id],"NOT FOUND")</f>
        <v>R1012</v>
      </c>
      <c r="S469" s="34" cm="1">
        <f t="array" ref="S469">_xlfn.XLOOKUP(A469,Table3[customer_no],'Hospitalisation Details'!$F$2:$F$2344,"NOT FOUND")</f>
        <v>21348.71</v>
      </c>
      <c r="T469" t="str">
        <f>_xlfn.XLOOKUP(A469,Table2[Customer ID],Table2[BMI_category],"NOT FOUND")</f>
        <v>Overweight</v>
      </c>
      <c r="U469" s="7">
        <f>_xlfn.XLOOKUP(A469,Table2[Customer ID],Table2[no of surgery],"NOT FOUND")</f>
        <v>0</v>
      </c>
      <c r="V469" t="str">
        <f>_xlfn.XLOOKUP(A469,Table2[Customer ID],Table2[smoker_missing],"NOT FOUND")</f>
        <v>yes</v>
      </c>
      <c r="W469" t="str">
        <f t="shared" si="7"/>
        <v>Normal</v>
      </c>
      <c r="X469" s="37">
        <f>SUM(Table5[[#This Row],[Title]:[Diabetes Level]])</f>
        <v>52873.84</v>
      </c>
    </row>
    <row r="470" spans="1:24" x14ac:dyDescent="0.25">
      <c r="A470" t="s">
        <v>1903</v>
      </c>
      <c r="B470" t="str">
        <f>VLOOKUP(A470,'Customer Names'!$A$2:$E$2336,3,FALSE)</f>
        <v>Ms.</v>
      </c>
      <c r="C470" t="str">
        <f>_xlfn.XLOOKUP(A470,$A$2:$A$2336,'Customer Names'!$D$2:$D$2336,"NOT FOUND")</f>
        <v>Corina</v>
      </c>
      <c r="D470" t="str">
        <f>_xlfn.XLOOKUP(A470,$A$2:$A$2336,'Customer Names'!$E$2:$E$2336,"NOT FOUND")</f>
        <v>Canitz</v>
      </c>
      <c r="E470" cm="1">
        <f t="array" ref="E470">_xlfn.XLOOKUP(A470,$A$2:$A$2336,Table2[BMI],"NOT FOUND")</f>
        <v>30.114999999999998</v>
      </c>
      <c r="F470" cm="1">
        <f t="array" ref="F470">_xlfn.XLOOKUP(A470,$A$2:$A$2336,Table2[HBA1C],"NOT FOUND")</f>
        <v>5.48</v>
      </c>
      <c r="G470" t="str" cm="1">
        <f t="array" ref="G470">_xlfn.XLOOKUP(A470,$A$2:$A$2336,Table2[Heart Issues],"NOT FOUND")</f>
        <v>No</v>
      </c>
      <c r="H470" t="str" cm="1">
        <f t="array" ref="H470">_xlfn.XLOOKUP(A470,$A$2:$A$2336,Table2[Any Transplants],"NOT FOUND")</f>
        <v>yes</v>
      </c>
      <c r="I470" t="str" cm="1">
        <f t="array" ref="I470">_xlfn.XLOOKUP(A470,$A$2:$A$2336,Table2[Cancer history],"NOT FOUND")</f>
        <v>No</v>
      </c>
      <c r="J470" t="str">
        <f>_xlfn.XLOOKUP(A470,Table3[customer_no],Table3[month],"NOT FOUND")</f>
        <v>Aug</v>
      </c>
      <c r="K470" s="7">
        <f>_xlfn.XLOOKUP(A470,Table3[customer_no],Table3[year_average],"NOT FOUND")</f>
        <v>2004</v>
      </c>
      <c r="L470" cm="1">
        <f t="array" ref="L470">_xlfn.XLOOKUP(A470,Table3[customer_no],'Hospitalisation Details'!$D$2:$D$2344,"NOT FOUND")</f>
        <v>4</v>
      </c>
      <c r="M470" s="33">
        <f>_xlfn.XLOOKUP(A470,Table3[customer_no],Table3[dd/mm/yy],"NOT FOUND")</f>
        <v>38203</v>
      </c>
      <c r="N470">
        <f>_xlfn.XLOOKUP(A470,Table3[customer_no],Table3[age],"NOT FOUND")</f>
        <v>18</v>
      </c>
      <c r="O470" cm="1">
        <f t="array" ref="O470">_xlfn.XLOOKUP(A470,Table3[customer_no],'Hospitalisation Details'!$E$2:$E$2344,"NOT FOUND")</f>
        <v>0</v>
      </c>
      <c r="P470" t="str">
        <f>_xlfn.XLOOKUP(A470,Table3[customer_no],Table3[hsplt_handled],"NOT FOUND")</f>
        <v>tier - 3</v>
      </c>
      <c r="Q470" t="str">
        <f>_xlfn.XLOOKUP(A470,Table3[customer_no],Table3[city_handled],"NOT FOUND")</f>
        <v>tier - 1</v>
      </c>
      <c r="R470" t="str">
        <f>_xlfn.XLOOKUP(A470,Table3[customer_no],Table3[state_id],"NOT FOUND")</f>
        <v>R1024</v>
      </c>
      <c r="S470" s="34" cm="1">
        <f t="array" ref="S470">_xlfn.XLOOKUP(A470,Table3[customer_no],'Hospitalisation Details'!$F$2:$F$2344,"NOT FOUND")</f>
        <v>21344.85</v>
      </c>
      <c r="T470" t="str">
        <f>_xlfn.XLOOKUP(A470,Table2[Customer ID],Table2[BMI_category],"NOT FOUND")</f>
        <v>Obesity</v>
      </c>
      <c r="U470" s="7">
        <f>_xlfn.XLOOKUP(A470,Table2[Customer ID],Table2[no of surgery],"NOT FOUND")</f>
        <v>1</v>
      </c>
      <c r="V470" t="str">
        <f>_xlfn.XLOOKUP(A470,Table2[Customer ID],Table2[smoker_missing],"NOT FOUND")</f>
        <v>No</v>
      </c>
      <c r="W470" t="str">
        <f t="shared" si="7"/>
        <v>Normal</v>
      </c>
      <c r="X470" s="37">
        <f>SUM(Table5[[#This Row],[Title]:[Diabetes Level]])</f>
        <v>61610.445</v>
      </c>
    </row>
    <row r="471" spans="1:24" x14ac:dyDescent="0.25">
      <c r="A471" t="s">
        <v>1902</v>
      </c>
      <c r="B471" t="str">
        <f>VLOOKUP(A471,'Customer Names'!$A$2:$E$2336,3,FALSE)</f>
        <v>Mr.</v>
      </c>
      <c r="C471" t="str">
        <f>_xlfn.XLOOKUP(A471,$A$2:$A$2336,'Customer Names'!$D$2:$D$2336,"NOT FOUND")</f>
        <v>Guannan</v>
      </c>
      <c r="D471" t="str">
        <f>_xlfn.XLOOKUP(A471,$A$2:$A$2336,'Customer Names'!$E$2:$E$2336,"NOT FOUND")</f>
        <v>Li</v>
      </c>
      <c r="E471" cm="1">
        <f t="array" ref="E471">_xlfn.XLOOKUP(A471,$A$2:$A$2336,Table2[BMI],"NOT FOUND")</f>
        <v>24.605</v>
      </c>
      <c r="F471" cm="1">
        <f t="array" ref="F471">_xlfn.XLOOKUP(A471,$A$2:$A$2336,Table2[HBA1C],"NOT FOUND")</f>
        <v>5.48</v>
      </c>
      <c r="G471" t="str" cm="1">
        <f t="array" ref="G471">_xlfn.XLOOKUP(A471,$A$2:$A$2336,Table2[Heart Issues],"NOT FOUND")</f>
        <v>No</v>
      </c>
      <c r="H471" t="str" cm="1">
        <f t="array" ref="H471">_xlfn.XLOOKUP(A471,$A$2:$A$2336,Table2[Any Transplants],"NOT FOUND")</f>
        <v>No</v>
      </c>
      <c r="I471" t="str" cm="1">
        <f t="array" ref="I471">_xlfn.XLOOKUP(A471,$A$2:$A$2336,Table2[Cancer history],"NOT FOUND")</f>
        <v>No</v>
      </c>
      <c r="J471" t="str">
        <f>_xlfn.XLOOKUP(A471,Table3[customer_no],Table3[month],"NOT FOUND")</f>
        <v>Dec</v>
      </c>
      <c r="K471" s="7">
        <f>_xlfn.XLOOKUP(A471,Table3[customer_no],Table3[year_average],"NOT FOUND")</f>
        <v>1980</v>
      </c>
      <c r="L471" cm="1">
        <f t="array" ref="L471">_xlfn.XLOOKUP(A471,Table3[customer_no],'Hospitalisation Details'!$D$2:$D$2344,"NOT FOUND")</f>
        <v>10</v>
      </c>
      <c r="M471" s="33">
        <f>_xlfn.XLOOKUP(A471,Table3[customer_no],Table3[dd/mm/yy],"NOT FOUND")</f>
        <v>29565</v>
      </c>
      <c r="N471">
        <f>_xlfn.XLOOKUP(A471,Table3[customer_no],Table3[age],"NOT FOUND")</f>
        <v>42</v>
      </c>
      <c r="O471" cm="1">
        <f t="array" ref="O471">_xlfn.XLOOKUP(A471,Table3[customer_no],'Hospitalisation Details'!$E$2:$E$2344,"NOT FOUND")</f>
        <v>2</v>
      </c>
      <c r="P471" t="str">
        <f>_xlfn.XLOOKUP(A471,Table3[customer_no],Table3[hsplt_handled],"NOT FOUND")</f>
        <v>tier - 3</v>
      </c>
      <c r="Q471" t="str">
        <f>_xlfn.XLOOKUP(A471,Table3[customer_no],Table3[city_handled],"NOT FOUND")</f>
        <v>tier - 3</v>
      </c>
      <c r="R471" t="str">
        <f>_xlfn.XLOOKUP(A471,Table3[customer_no],Table3[state_id],"NOT FOUND")</f>
        <v>R1019</v>
      </c>
      <c r="S471" s="34" cm="1">
        <f t="array" ref="S471">_xlfn.XLOOKUP(A471,Table3[customer_no],'Hospitalisation Details'!$F$2:$F$2344,"NOT FOUND")</f>
        <v>21259.38</v>
      </c>
      <c r="T471" t="str">
        <f>_xlfn.XLOOKUP(A471,Table2[Customer ID],Table2[BMI_category],"NOT FOUND")</f>
        <v>Normal Weight</v>
      </c>
      <c r="U471" s="7">
        <f>_xlfn.XLOOKUP(A471,Table2[Customer ID],Table2[no of surgery],"NOT FOUND")</f>
        <v>0</v>
      </c>
      <c r="V471" t="str">
        <f>_xlfn.XLOOKUP(A471,Table2[Customer ID],Table2[smoker_missing],"NOT FOUND")</f>
        <v>yes</v>
      </c>
      <c r="W471" t="str">
        <f t="shared" si="7"/>
        <v>Normal</v>
      </c>
      <c r="X471" s="37">
        <f>SUM(Table5[[#This Row],[Title]:[Diabetes Level]])</f>
        <v>52888.464999999997</v>
      </c>
    </row>
    <row r="472" spans="1:24" x14ac:dyDescent="0.25">
      <c r="A472" t="s">
        <v>1901</v>
      </c>
      <c r="B472" t="str">
        <f>VLOOKUP(A472,'Customer Names'!$A$2:$E$2336,3,FALSE)</f>
        <v>Mr.</v>
      </c>
      <c r="C472" t="str">
        <f>_xlfn.XLOOKUP(A472,$A$2:$A$2336,'Customer Names'!$D$2:$D$2336,"NOT FOUND")</f>
        <v>Don</v>
      </c>
      <c r="D472" t="str">
        <f>_xlfn.XLOOKUP(A472,$A$2:$A$2336,'Customer Names'!$E$2:$E$2336,"NOT FOUND")</f>
        <v>Parsons</v>
      </c>
      <c r="E472" cm="1">
        <f t="array" ref="E472">_xlfn.XLOOKUP(A472,$A$2:$A$2336,Table2[BMI],"NOT FOUND")</f>
        <v>29.6</v>
      </c>
      <c r="F472" cm="1">
        <f t="array" ref="F472">_xlfn.XLOOKUP(A472,$A$2:$A$2336,Table2[HBA1C],"NOT FOUND")</f>
        <v>8.1</v>
      </c>
      <c r="G472" t="str" cm="1">
        <f t="array" ref="G472">_xlfn.XLOOKUP(A472,$A$2:$A$2336,Table2[Heart Issues],"NOT FOUND")</f>
        <v>No</v>
      </c>
      <c r="H472" t="str" cm="1">
        <f t="array" ref="H472">_xlfn.XLOOKUP(A472,$A$2:$A$2336,Table2[Any Transplants],"NOT FOUND")</f>
        <v>No</v>
      </c>
      <c r="I472" t="str" cm="1">
        <f t="array" ref="I472">_xlfn.XLOOKUP(A472,$A$2:$A$2336,Table2[Cancer history],"NOT FOUND")</f>
        <v>No</v>
      </c>
      <c r="J472" t="str">
        <f>_xlfn.XLOOKUP(A472,Table3[customer_no],Table3[month],"NOT FOUND")</f>
        <v>Sep</v>
      </c>
      <c r="K472" s="7">
        <f>_xlfn.XLOOKUP(A472,Table3[customer_no],Table3[year_average],"NOT FOUND")</f>
        <v>1974</v>
      </c>
      <c r="L472" cm="1">
        <f t="array" ref="L472">_xlfn.XLOOKUP(A472,Table3[customer_no],'Hospitalisation Details'!$D$2:$D$2344,"NOT FOUND")</f>
        <v>3</v>
      </c>
      <c r="M472" s="33">
        <f>_xlfn.XLOOKUP(A472,Table3[customer_no],Table3[dd/mm/yy],"NOT FOUND")</f>
        <v>27275</v>
      </c>
      <c r="N472">
        <f>_xlfn.XLOOKUP(A472,Table3[customer_no],Table3[age],"NOT FOUND")</f>
        <v>48</v>
      </c>
      <c r="O472" cm="1">
        <f t="array" ref="O472">_xlfn.XLOOKUP(A472,Table3[customer_no],'Hospitalisation Details'!$E$2:$E$2344,"NOT FOUND")</f>
        <v>0</v>
      </c>
      <c r="P472" t="str">
        <f>_xlfn.XLOOKUP(A472,Table3[customer_no],Table3[hsplt_handled],"NOT FOUND")</f>
        <v>tier - 3</v>
      </c>
      <c r="Q472" t="str">
        <f>_xlfn.XLOOKUP(A472,Table3[customer_no],Table3[city_handled],"NOT FOUND")</f>
        <v>tier - 2</v>
      </c>
      <c r="R472" t="str">
        <f>_xlfn.XLOOKUP(A472,Table3[customer_no],Table3[state_id],"NOT FOUND")</f>
        <v>R1011</v>
      </c>
      <c r="S472" s="34" cm="1">
        <f t="array" ref="S472">_xlfn.XLOOKUP(A472,Table3[customer_no],'Hospitalisation Details'!$F$2:$F$2344,"NOT FOUND")</f>
        <v>21232.18</v>
      </c>
      <c r="T472" t="str">
        <f>_xlfn.XLOOKUP(A472,Table2[Customer ID],Table2[BMI_category],"NOT FOUND")</f>
        <v>Overweight</v>
      </c>
      <c r="U472" s="7">
        <f>_xlfn.XLOOKUP(A472,Table2[Customer ID],Table2[no of surgery],"NOT FOUND")</f>
        <v>0</v>
      </c>
      <c r="V472" t="str">
        <f>_xlfn.XLOOKUP(A472,Table2[Customer ID],Table2[smoker_missing],"NOT FOUND")</f>
        <v>No</v>
      </c>
      <c r="W472" t="str">
        <f t="shared" si="7"/>
        <v>Diabetes</v>
      </c>
      <c r="X472" s="37">
        <f>SUM(Table5[[#This Row],[Title]:[Diabetes Level]])</f>
        <v>50569.880000000005</v>
      </c>
    </row>
    <row r="473" spans="1:24" x14ac:dyDescent="0.25">
      <c r="A473" t="s">
        <v>1900</v>
      </c>
      <c r="B473" t="str">
        <f>VLOOKUP(A473,'Customer Names'!$A$2:$E$2336,3,FALSE)</f>
        <v>Mr.</v>
      </c>
      <c r="C473" t="str">
        <f>_xlfn.XLOOKUP(A473,$A$2:$A$2336,'Customer Names'!$D$2:$D$2336,"NOT FOUND")</f>
        <v>Chris</v>
      </c>
      <c r="D473" t="str">
        <f>_xlfn.XLOOKUP(A473,$A$2:$A$2336,'Customer Names'!$E$2:$E$2336,"NOT FOUND")</f>
        <v>Raulli</v>
      </c>
      <c r="E473" cm="1">
        <f t="array" ref="E473">_xlfn.XLOOKUP(A473,$A$2:$A$2336,Table2[BMI],"NOT FOUND")</f>
        <v>24.42</v>
      </c>
      <c r="F473" cm="1">
        <f t="array" ref="F473">_xlfn.XLOOKUP(A473,$A$2:$A$2336,Table2[HBA1C],"NOT FOUND")</f>
        <v>7.16</v>
      </c>
      <c r="G473" t="str" cm="1">
        <f t="array" ref="G473">_xlfn.XLOOKUP(A473,$A$2:$A$2336,Table2[Heart Issues],"NOT FOUND")</f>
        <v>No</v>
      </c>
      <c r="H473" t="str" cm="1">
        <f t="array" ref="H473">_xlfn.XLOOKUP(A473,$A$2:$A$2336,Table2[Any Transplants],"NOT FOUND")</f>
        <v>No</v>
      </c>
      <c r="I473" t="str" cm="1">
        <f t="array" ref="I473">_xlfn.XLOOKUP(A473,$A$2:$A$2336,Table2[Cancer history],"NOT FOUND")</f>
        <v>No</v>
      </c>
      <c r="J473" t="str">
        <f>_xlfn.XLOOKUP(A473,Table3[customer_no],Table3[month],"NOT FOUND")</f>
        <v>Oct</v>
      </c>
      <c r="K473" s="7">
        <f>_xlfn.XLOOKUP(A473,Table3[customer_no],Table3[year_average],"NOT FOUND")</f>
        <v>1974</v>
      </c>
      <c r="L473" cm="1">
        <f t="array" ref="L473">_xlfn.XLOOKUP(A473,Table3[customer_no],'Hospitalisation Details'!$D$2:$D$2344,"NOT FOUND")</f>
        <v>14</v>
      </c>
      <c r="M473" s="33">
        <f>_xlfn.XLOOKUP(A473,Table3[customer_no],Table3[dd/mm/yy],"NOT FOUND")</f>
        <v>27316</v>
      </c>
      <c r="N473">
        <f>_xlfn.XLOOKUP(A473,Table3[customer_no],Table3[age],"NOT FOUND")</f>
        <v>48</v>
      </c>
      <c r="O473" cm="1">
        <f t="array" ref="O473">_xlfn.XLOOKUP(A473,Table3[customer_no],'Hospitalisation Details'!$E$2:$E$2344,"NOT FOUND")</f>
        <v>0</v>
      </c>
      <c r="P473" t="str">
        <f>_xlfn.XLOOKUP(A473,Table3[customer_no],Table3[hsplt_handled],"NOT FOUND")</f>
        <v>tier - 3</v>
      </c>
      <c r="Q473" t="str">
        <f>_xlfn.XLOOKUP(A473,Table3[customer_no],Table3[city_handled],"NOT FOUND")</f>
        <v>tier - 2</v>
      </c>
      <c r="R473" t="str">
        <f>_xlfn.XLOOKUP(A473,Table3[customer_no],Table3[state_id],"NOT FOUND")</f>
        <v>R1013</v>
      </c>
      <c r="S473" s="34" cm="1">
        <f t="array" ref="S473">_xlfn.XLOOKUP(A473,Table3[customer_no],'Hospitalisation Details'!$F$2:$F$2344,"NOT FOUND")</f>
        <v>21223.68</v>
      </c>
      <c r="T473" t="str">
        <f>_xlfn.XLOOKUP(A473,Table2[Customer ID],Table2[BMI_category],"NOT FOUND")</f>
        <v>Normal Weight</v>
      </c>
      <c r="U473" s="7">
        <f>_xlfn.XLOOKUP(A473,Table2[Customer ID],Table2[no of surgery],"NOT FOUND")</f>
        <v>0</v>
      </c>
      <c r="V473" t="str">
        <f>_xlfn.XLOOKUP(A473,Table2[Customer ID],Table2[smoker_missing],"NOT FOUND")</f>
        <v>yes</v>
      </c>
      <c r="W473" t="str">
        <f t="shared" si="7"/>
        <v>Diabetes</v>
      </c>
      <c r="X473" s="37">
        <f>SUM(Table5[[#This Row],[Title]:[Diabetes Level]])</f>
        <v>50607.26</v>
      </c>
    </row>
    <row r="474" spans="1:24" x14ac:dyDescent="0.25">
      <c r="A474" t="s">
        <v>1899</v>
      </c>
      <c r="B474" t="str">
        <f>VLOOKUP(A474,'Customer Names'!$A$2:$E$2336,3,FALSE)</f>
        <v>Mr.</v>
      </c>
      <c r="C474" t="str">
        <f>_xlfn.XLOOKUP(A474,$A$2:$A$2336,'Customer Names'!$D$2:$D$2336,"NOT FOUND")</f>
        <v>Gavin V.</v>
      </c>
      <c r="D474" t="str">
        <f>_xlfn.XLOOKUP(A474,$A$2:$A$2336,'Customer Names'!$E$2:$E$2336,"NOT FOUND")</f>
        <v>Frome</v>
      </c>
      <c r="E474" cm="1">
        <f t="array" ref="E474">_xlfn.XLOOKUP(A474,$A$2:$A$2336,Table2[BMI],"NOT FOUND")</f>
        <v>20.9</v>
      </c>
      <c r="F474" cm="1">
        <f t="array" ref="F474">_xlfn.XLOOKUP(A474,$A$2:$A$2336,Table2[HBA1C],"NOT FOUND")</f>
        <v>4.55</v>
      </c>
      <c r="G474" t="str" cm="1">
        <f t="array" ref="G474">_xlfn.XLOOKUP(A474,$A$2:$A$2336,Table2[Heart Issues],"NOT FOUND")</f>
        <v>yes</v>
      </c>
      <c r="H474" t="str" cm="1">
        <f t="array" ref="H474">_xlfn.XLOOKUP(A474,$A$2:$A$2336,Table2[Any Transplants],"NOT FOUND")</f>
        <v>No</v>
      </c>
      <c r="I474" t="str" cm="1">
        <f t="array" ref="I474">_xlfn.XLOOKUP(A474,$A$2:$A$2336,Table2[Cancer history],"NOT FOUND")</f>
        <v>Yes</v>
      </c>
      <c r="J474" t="str">
        <f>_xlfn.XLOOKUP(A474,Table3[customer_no],Table3[month],"NOT FOUND")</f>
        <v>Aug</v>
      </c>
      <c r="K474" s="7">
        <f>_xlfn.XLOOKUP(A474,Table3[customer_no],Table3[year_average],"NOT FOUND")</f>
        <v>1969</v>
      </c>
      <c r="L474" cm="1">
        <f t="array" ref="L474">_xlfn.XLOOKUP(A474,Table3[customer_no],'Hospitalisation Details'!$D$2:$D$2344,"NOT FOUND")</f>
        <v>26</v>
      </c>
      <c r="M474" s="33">
        <f>_xlfn.XLOOKUP(A474,Table3[customer_no],Table3[dd/mm/yy],"NOT FOUND")</f>
        <v>25441</v>
      </c>
      <c r="N474">
        <f>_xlfn.XLOOKUP(A474,Table3[customer_no],Table3[age],"NOT FOUND")</f>
        <v>53</v>
      </c>
      <c r="O474" cm="1">
        <f t="array" ref="O474">_xlfn.XLOOKUP(A474,Table3[customer_no],'Hospitalisation Details'!$E$2:$E$2344,"NOT FOUND")</f>
        <v>0</v>
      </c>
      <c r="P474" t="str">
        <f>_xlfn.XLOOKUP(A474,Table3[customer_no],Table3[hsplt_handled],"NOT FOUND")</f>
        <v>tier - 3</v>
      </c>
      <c r="Q474" t="str">
        <f>_xlfn.XLOOKUP(A474,Table3[customer_no],Table3[city_handled],"NOT FOUND")</f>
        <v>tier - 1</v>
      </c>
      <c r="R474" t="str">
        <f>_xlfn.XLOOKUP(A474,Table3[customer_no],Table3[state_id],"NOT FOUND")</f>
        <v>R1013</v>
      </c>
      <c r="S474" s="34" cm="1">
        <f t="array" ref="S474">_xlfn.XLOOKUP(A474,Table3[customer_no],'Hospitalisation Details'!$F$2:$F$2344,"NOT FOUND")</f>
        <v>21195.82</v>
      </c>
      <c r="T474" t="str">
        <f>_xlfn.XLOOKUP(A474,Table2[Customer ID],Table2[BMI_category],"NOT FOUND")</f>
        <v>Normal Weight</v>
      </c>
      <c r="U474" s="7">
        <f>_xlfn.XLOOKUP(A474,Table2[Customer ID],Table2[no of surgery],"NOT FOUND")</f>
        <v>1</v>
      </c>
      <c r="V474" t="str">
        <f>_xlfn.XLOOKUP(A474,Table2[Customer ID],Table2[smoker_missing],"NOT FOUND")</f>
        <v>yes</v>
      </c>
      <c r="W474" t="str">
        <f t="shared" si="7"/>
        <v>Normal</v>
      </c>
      <c r="X474" s="37">
        <f>SUM(Table5[[#This Row],[Title]:[Diabetes Level]])</f>
        <v>48711.270000000004</v>
      </c>
    </row>
    <row r="475" spans="1:24" x14ac:dyDescent="0.25">
      <c r="A475" t="s">
        <v>1898</v>
      </c>
      <c r="B475" t="str">
        <f>VLOOKUP(A475,'Customer Names'!$A$2:$E$2336,3,FALSE)</f>
        <v>Mr.</v>
      </c>
      <c r="C475" t="str">
        <f>_xlfn.XLOOKUP(A475,$A$2:$A$2336,'Customer Names'!$D$2:$D$2336,"NOT FOUND")</f>
        <v>David</v>
      </c>
      <c r="D475" t="str">
        <f>_xlfn.XLOOKUP(A475,$A$2:$A$2336,'Customer Names'!$E$2:$E$2336,"NOT FOUND")</f>
        <v>Sevcik</v>
      </c>
      <c r="E475" cm="1">
        <f t="array" ref="E475">_xlfn.XLOOKUP(A475,$A$2:$A$2336,Table2[BMI],"NOT FOUND")</f>
        <v>22.895</v>
      </c>
      <c r="F475" cm="1">
        <f t="array" ref="F475">_xlfn.XLOOKUP(A475,$A$2:$A$2336,Table2[HBA1C],"NOT FOUND")</f>
        <v>6.03</v>
      </c>
      <c r="G475" t="str" cm="1">
        <f t="array" ref="G475">_xlfn.XLOOKUP(A475,$A$2:$A$2336,Table2[Heart Issues],"NOT FOUND")</f>
        <v>No</v>
      </c>
      <c r="H475" t="str" cm="1">
        <f t="array" ref="H475">_xlfn.XLOOKUP(A475,$A$2:$A$2336,Table2[Any Transplants],"NOT FOUND")</f>
        <v>No</v>
      </c>
      <c r="I475" t="str" cm="1">
        <f t="array" ref="I475">_xlfn.XLOOKUP(A475,$A$2:$A$2336,Table2[Cancer history],"NOT FOUND")</f>
        <v>No</v>
      </c>
      <c r="J475" t="str">
        <f>_xlfn.XLOOKUP(A475,Table3[customer_no],Table3[month],"NOT FOUND")</f>
        <v>Nov</v>
      </c>
      <c r="K475" s="7">
        <f>_xlfn.XLOOKUP(A475,Table3[customer_no],Table3[year_average],"NOT FOUND")</f>
        <v>1977</v>
      </c>
      <c r="L475" cm="1">
        <f t="array" ref="L475">_xlfn.XLOOKUP(A475,Table3[customer_no],'Hospitalisation Details'!$D$2:$D$2344,"NOT FOUND")</f>
        <v>23</v>
      </c>
      <c r="M475" s="33">
        <f>_xlfn.XLOOKUP(A475,Table3[customer_no],Table3[dd/mm/yy],"NOT FOUND")</f>
        <v>28452</v>
      </c>
      <c r="N475">
        <f>_xlfn.XLOOKUP(A475,Table3[customer_no],Table3[age],"NOT FOUND")</f>
        <v>45</v>
      </c>
      <c r="O475" cm="1">
        <f t="array" ref="O475">_xlfn.XLOOKUP(A475,Table3[customer_no],'Hospitalisation Details'!$E$2:$E$2344,"NOT FOUND")</f>
        <v>2</v>
      </c>
      <c r="P475" t="str">
        <f>_xlfn.XLOOKUP(A475,Table3[customer_no],Table3[hsplt_handled],"NOT FOUND")</f>
        <v>tier - 3</v>
      </c>
      <c r="Q475" t="str">
        <f>_xlfn.XLOOKUP(A475,Table3[customer_no],Table3[city_handled],"NOT FOUND")</f>
        <v>tier - 3</v>
      </c>
      <c r="R475" t="str">
        <f>_xlfn.XLOOKUP(A475,Table3[customer_no],Table3[state_id],"NOT FOUND")</f>
        <v>R1012</v>
      </c>
      <c r="S475" s="34" cm="1">
        <f t="array" ref="S475">_xlfn.XLOOKUP(A475,Table3[customer_no],'Hospitalisation Details'!$F$2:$F$2344,"NOT FOUND")</f>
        <v>21098.55</v>
      </c>
      <c r="T475" t="str">
        <f>_xlfn.XLOOKUP(A475,Table2[Customer ID],Table2[BMI_category],"NOT FOUND")</f>
        <v>Normal Weight</v>
      </c>
      <c r="U475" s="7">
        <f>_xlfn.XLOOKUP(A475,Table2[Customer ID],Table2[no of surgery],"NOT FOUND")</f>
        <v>0</v>
      </c>
      <c r="V475" t="str">
        <f>_xlfn.XLOOKUP(A475,Table2[Customer ID],Table2[smoker_missing],"NOT FOUND")</f>
        <v>yes</v>
      </c>
      <c r="W475" t="str">
        <f t="shared" si="7"/>
        <v>Prediabetes</v>
      </c>
      <c r="X475" s="37">
        <f>SUM(Table5[[#This Row],[Title]:[Diabetes Level]])</f>
        <v>51626.474999999999</v>
      </c>
    </row>
    <row r="476" spans="1:24" x14ac:dyDescent="0.25">
      <c r="A476" t="s">
        <v>1897</v>
      </c>
      <c r="B476" t="str">
        <f>VLOOKUP(A476,'Customer Names'!$A$2:$E$2336,3,FALSE)</f>
        <v>Mr.</v>
      </c>
      <c r="C476" t="str">
        <f>_xlfn.XLOOKUP(A476,$A$2:$A$2336,'Customer Names'!$D$2:$D$2336,"NOT FOUND")</f>
        <v>Jatin</v>
      </c>
      <c r="D476" t="str">
        <f>_xlfn.XLOOKUP(A476,$A$2:$A$2336,'Customer Names'!$E$2:$E$2336,"NOT FOUND")</f>
        <v>Narang</v>
      </c>
      <c r="E476" cm="1">
        <f t="array" ref="E476">_xlfn.XLOOKUP(A476,$A$2:$A$2336,Table2[BMI],"NOT FOUND")</f>
        <v>28.3</v>
      </c>
      <c r="F476" cm="1">
        <f t="array" ref="F476">_xlfn.XLOOKUP(A476,$A$2:$A$2336,Table2[HBA1C],"NOT FOUND")</f>
        <v>5.47</v>
      </c>
      <c r="G476" t="str" cm="1">
        <f t="array" ref="G476">_xlfn.XLOOKUP(A476,$A$2:$A$2336,Table2[Heart Issues],"NOT FOUND")</f>
        <v>yes</v>
      </c>
      <c r="H476" t="str" cm="1">
        <f t="array" ref="H476">_xlfn.XLOOKUP(A476,$A$2:$A$2336,Table2[Any Transplants],"NOT FOUND")</f>
        <v>No</v>
      </c>
      <c r="I476" t="str" cm="1">
        <f t="array" ref="I476">_xlfn.XLOOKUP(A476,$A$2:$A$2336,Table2[Cancer history],"NOT FOUND")</f>
        <v>Yes</v>
      </c>
      <c r="J476" t="str">
        <f>_xlfn.XLOOKUP(A476,Table3[customer_no],Table3[month],"NOT FOUND")</f>
        <v>Jul</v>
      </c>
      <c r="K476" s="7">
        <f>_xlfn.XLOOKUP(A476,Table3[customer_no],Table3[year_average],"NOT FOUND")</f>
        <v>1983</v>
      </c>
      <c r="L476" cm="1">
        <f t="array" ref="L476">_xlfn.XLOOKUP(A476,Table3[customer_no],'Hospitalisation Details'!$D$2:$D$2344,"NOT FOUND")</f>
        <v>2</v>
      </c>
      <c r="M476" s="33">
        <f>_xlfn.XLOOKUP(A476,Table3[customer_no],Table3[dd/mm/yy],"NOT FOUND")</f>
        <v>30499</v>
      </c>
      <c r="N476">
        <f>_xlfn.XLOOKUP(A476,Table3[customer_no],Table3[age],"NOT FOUND")</f>
        <v>39</v>
      </c>
      <c r="O476" cm="1">
        <f t="array" ref="O476">_xlfn.XLOOKUP(A476,Table3[customer_no],'Hospitalisation Details'!$E$2:$E$2344,"NOT FOUND")</f>
        <v>1</v>
      </c>
      <c r="P476" t="str">
        <f>_xlfn.XLOOKUP(A476,Table3[customer_no],Table3[hsplt_handled],"NOT FOUND")</f>
        <v>tier - 3</v>
      </c>
      <c r="Q476" t="str">
        <f>_xlfn.XLOOKUP(A476,Table3[customer_no],Table3[city_handled],"NOT FOUND")</f>
        <v>tier - 2</v>
      </c>
      <c r="R476" t="str">
        <f>_xlfn.XLOOKUP(A476,Table3[customer_no],Table3[state_id],"NOT FOUND")</f>
        <v>R1011</v>
      </c>
      <c r="S476" s="34" cm="1">
        <f t="array" ref="S476">_xlfn.XLOOKUP(A476,Table3[customer_no],'Hospitalisation Details'!$F$2:$F$2344,"NOT FOUND")</f>
        <v>21082.16</v>
      </c>
      <c r="T476" t="str">
        <f>_xlfn.XLOOKUP(A476,Table2[Customer ID],Table2[BMI_category],"NOT FOUND")</f>
        <v>Overweight</v>
      </c>
      <c r="U476" s="7">
        <f>_xlfn.XLOOKUP(A476,Table2[Customer ID],Table2[no of surgery],"NOT FOUND")</f>
        <v>1</v>
      </c>
      <c r="V476" t="str">
        <f>_xlfn.XLOOKUP(A476,Table2[Customer ID],Table2[smoker_missing],"NOT FOUND")</f>
        <v>yes</v>
      </c>
      <c r="W476" t="str">
        <f t="shared" si="7"/>
        <v>Normal</v>
      </c>
      <c r="X476" s="37">
        <f>SUM(Table5[[#This Row],[Title]:[Diabetes Level]])</f>
        <v>53640.93</v>
      </c>
    </row>
    <row r="477" spans="1:24" x14ac:dyDescent="0.25">
      <c r="A477" t="s">
        <v>1895</v>
      </c>
      <c r="B477" t="str">
        <f>VLOOKUP(A477,'Customer Names'!$A$2:$E$2336,3,FALSE)</f>
        <v>Mr.</v>
      </c>
      <c r="C477" t="str">
        <f>_xlfn.XLOOKUP(A477,$A$2:$A$2336,'Customer Names'!$D$2:$D$2336,"NOT FOUND")</f>
        <v>J P. II</v>
      </c>
      <c r="D477" t="str">
        <f>_xlfn.XLOOKUP(A477,$A$2:$A$2336,'Customer Names'!$E$2:$E$2336,"NOT FOUND")</f>
        <v>Royston</v>
      </c>
      <c r="E477" cm="1">
        <f t="array" ref="E477">_xlfn.XLOOKUP(A477,$A$2:$A$2336,Table2[BMI],"NOT FOUND")</f>
        <v>54.3</v>
      </c>
      <c r="F477" cm="1">
        <f t="array" ref="F477">_xlfn.XLOOKUP(A477,$A$2:$A$2336,Table2[HBA1C],"NOT FOUND")</f>
        <v>4.1500000000000004</v>
      </c>
      <c r="G477" t="str" cm="1">
        <f t="array" ref="G477">_xlfn.XLOOKUP(A477,$A$2:$A$2336,Table2[Heart Issues],"NOT FOUND")</f>
        <v>yes</v>
      </c>
      <c r="H477" t="str" cm="1">
        <f t="array" ref="H477">_xlfn.XLOOKUP(A477,$A$2:$A$2336,Table2[Any Transplants],"NOT FOUND")</f>
        <v>No</v>
      </c>
      <c r="I477" t="str" cm="1">
        <f t="array" ref="I477">_xlfn.XLOOKUP(A477,$A$2:$A$2336,Table2[Cancer history],"NOT FOUND")</f>
        <v>No</v>
      </c>
      <c r="J477" t="str">
        <f>_xlfn.XLOOKUP(A477,Table3[customer_no],Table3[month],"NOT FOUND")</f>
        <v>Nov</v>
      </c>
      <c r="K477" s="7">
        <f>_xlfn.XLOOKUP(A477,Table3[customer_no],Table3[year_average],"NOT FOUND")</f>
        <v>1964</v>
      </c>
      <c r="L477" cm="1">
        <f t="array" ref="L477">_xlfn.XLOOKUP(A477,Table3[customer_no],'Hospitalisation Details'!$D$2:$D$2344,"NOT FOUND")</f>
        <v>19</v>
      </c>
      <c r="M477" s="33">
        <f>_xlfn.XLOOKUP(A477,Table3[customer_no],Table3[dd/mm/yy],"NOT FOUND")</f>
        <v>23700</v>
      </c>
      <c r="N477">
        <f>_xlfn.XLOOKUP(A477,Table3[customer_no],Table3[age],"NOT FOUND")</f>
        <v>58</v>
      </c>
      <c r="O477" cm="1">
        <f t="array" ref="O477">_xlfn.XLOOKUP(A477,Table3[customer_no],'Hospitalisation Details'!$E$2:$E$2344,"NOT FOUND")</f>
        <v>0</v>
      </c>
      <c r="P477" t="str">
        <f>_xlfn.XLOOKUP(A477,Table3[customer_no],Table3[hsplt_handled],"NOT FOUND")</f>
        <v>tier - 2</v>
      </c>
      <c r="Q477" t="str">
        <f>_xlfn.XLOOKUP(A477,Table3[customer_no],Table3[city_handled],"NOT FOUND")</f>
        <v>tier - 3</v>
      </c>
      <c r="R477" t="str">
        <f>_xlfn.XLOOKUP(A477,Table3[customer_no],Table3[state_id],"NOT FOUND")</f>
        <v>R1012</v>
      </c>
      <c r="S477" s="34" cm="1">
        <f t="array" ref="S477">_xlfn.XLOOKUP(A477,Table3[customer_no],'Hospitalisation Details'!$F$2:$F$2344,"NOT FOUND")</f>
        <v>20893.060000000001</v>
      </c>
      <c r="T477" t="str">
        <f>_xlfn.XLOOKUP(A477,Table2[Customer ID],Table2[BMI_category],"NOT FOUND")</f>
        <v>Obesity</v>
      </c>
      <c r="U477" s="7">
        <f>_xlfn.XLOOKUP(A477,Table2[Customer ID],Table2[no of surgery],"NOT FOUND")</f>
        <v>1</v>
      </c>
      <c r="V477" t="str">
        <f>_xlfn.XLOOKUP(A477,Table2[Customer ID],Table2[smoker_missing],"NOT FOUND")</f>
        <v>No</v>
      </c>
      <c r="W477" t="str">
        <f t="shared" si="7"/>
        <v>Normal</v>
      </c>
      <c r="X477" s="37">
        <f>SUM(Table5[[#This Row],[Title]:[Diabetes Level]])</f>
        <v>46693.51</v>
      </c>
    </row>
    <row r="478" spans="1:24" x14ac:dyDescent="0.25">
      <c r="A478" t="s">
        <v>1894</v>
      </c>
      <c r="B478" t="str">
        <f>VLOOKUP(A478,'Customer Names'!$A$2:$E$2336,3,FALSE)</f>
        <v>Ms.</v>
      </c>
      <c r="C478" t="str">
        <f>_xlfn.XLOOKUP(A478,$A$2:$A$2336,'Customer Names'!$D$2:$D$2336,"NOT FOUND")</f>
        <v>Angela M.</v>
      </c>
      <c r="D478" t="str">
        <f>_xlfn.XLOOKUP(A478,$A$2:$A$2336,'Customer Names'!$E$2:$E$2336,"NOT FOUND")</f>
        <v>Tieri</v>
      </c>
      <c r="E478" cm="1">
        <f t="array" ref="E478">_xlfn.XLOOKUP(A478,$A$2:$A$2336,Table2[BMI],"NOT FOUND")</f>
        <v>33.344999999999999</v>
      </c>
      <c r="F478" cm="1">
        <f t="array" ref="F478">_xlfn.XLOOKUP(A478,$A$2:$A$2336,Table2[HBA1C],"NOT FOUND")</f>
        <v>11.32</v>
      </c>
      <c r="G478" t="str" cm="1">
        <f t="array" ref="G478">_xlfn.XLOOKUP(A478,$A$2:$A$2336,Table2[Heart Issues],"NOT FOUND")</f>
        <v>yes</v>
      </c>
      <c r="H478" t="str" cm="1">
        <f t="array" ref="H478">_xlfn.XLOOKUP(A478,$A$2:$A$2336,Table2[Any Transplants],"NOT FOUND")</f>
        <v>No</v>
      </c>
      <c r="I478" t="str" cm="1">
        <f t="array" ref="I478">_xlfn.XLOOKUP(A478,$A$2:$A$2336,Table2[Cancer history],"NOT FOUND")</f>
        <v>No</v>
      </c>
      <c r="J478" t="str">
        <f>_xlfn.XLOOKUP(A478,Table3[customer_no],Table3[month],"NOT FOUND")</f>
        <v>Dec</v>
      </c>
      <c r="K478" s="7">
        <f>_xlfn.XLOOKUP(A478,Table3[customer_no],Table3[year_average],"NOT FOUND")</f>
        <v>1975</v>
      </c>
      <c r="L478" cm="1">
        <f t="array" ref="L478">_xlfn.XLOOKUP(A478,Table3[customer_no],'Hospitalisation Details'!$D$2:$D$2344,"NOT FOUND")</f>
        <v>8</v>
      </c>
      <c r="M478" s="33">
        <f>_xlfn.XLOOKUP(A478,Table3[customer_no],Table3[dd/mm/yy],"NOT FOUND")</f>
        <v>27736</v>
      </c>
      <c r="N478">
        <f>_xlfn.XLOOKUP(A478,Table3[customer_no],Table3[age],"NOT FOUND")</f>
        <v>47</v>
      </c>
      <c r="O478" cm="1">
        <f t="array" ref="O478">_xlfn.XLOOKUP(A478,Table3[customer_no],'Hospitalisation Details'!$E$2:$E$2344,"NOT FOUND")</f>
        <v>0</v>
      </c>
      <c r="P478" t="str">
        <f>_xlfn.XLOOKUP(A478,Table3[customer_no],Table3[hsplt_handled],"NOT FOUND")</f>
        <v>tier - 2</v>
      </c>
      <c r="Q478" t="str">
        <f>_xlfn.XLOOKUP(A478,Table3[customer_no],Table3[city_handled],"NOT FOUND")</f>
        <v>tier - 1</v>
      </c>
      <c r="R478" t="str">
        <f>_xlfn.XLOOKUP(A478,Table3[customer_no],Table3[state_id],"NOT FOUND")</f>
        <v>R1024</v>
      </c>
      <c r="S478" s="34" cm="1">
        <f t="array" ref="S478">_xlfn.XLOOKUP(A478,Table3[customer_no],'Hospitalisation Details'!$F$2:$F$2344,"NOT FOUND")</f>
        <v>20878.78</v>
      </c>
      <c r="T478" t="str">
        <f>_xlfn.XLOOKUP(A478,Table2[Customer ID],Table2[BMI_category],"NOT FOUND")</f>
        <v>Obesity</v>
      </c>
      <c r="U478" s="7">
        <f>_xlfn.XLOOKUP(A478,Table2[Customer ID],Table2[no of surgery],"NOT FOUND")</f>
        <v>1</v>
      </c>
      <c r="V478" t="str">
        <f>_xlfn.XLOOKUP(A478,Table2[Customer ID],Table2[smoker_missing],"NOT FOUND")</f>
        <v>No</v>
      </c>
      <c r="W478" t="str">
        <f t="shared" si="7"/>
        <v>Diabetes</v>
      </c>
      <c r="X478" s="37">
        <f>SUM(Table5[[#This Row],[Title]:[Diabetes Level]])</f>
        <v>50690.445</v>
      </c>
    </row>
    <row r="479" spans="1:24" x14ac:dyDescent="0.25">
      <c r="A479" t="s">
        <v>1893</v>
      </c>
      <c r="B479" t="str">
        <f>VLOOKUP(A479,'Customer Names'!$A$2:$E$2336,3,FALSE)</f>
        <v>Mr.</v>
      </c>
      <c r="C479" t="str">
        <f>_xlfn.XLOOKUP(A479,$A$2:$A$2336,'Customer Names'!$D$2:$D$2336,"NOT FOUND")</f>
        <v>Blake K.</v>
      </c>
      <c r="D479" t="str">
        <f>_xlfn.XLOOKUP(A479,$A$2:$A$2336,'Customer Names'!$E$2:$E$2336,"NOT FOUND")</f>
        <v>Whitney</v>
      </c>
      <c r="E479" cm="1">
        <f t="array" ref="E479">_xlfn.XLOOKUP(A479,$A$2:$A$2336,Table2[BMI],"NOT FOUND")</f>
        <v>33</v>
      </c>
      <c r="F479" cm="1">
        <f t="array" ref="F479">_xlfn.XLOOKUP(A479,$A$2:$A$2336,Table2[HBA1C],"NOT FOUND")</f>
        <v>9.51</v>
      </c>
      <c r="G479" t="str" cm="1">
        <f t="array" ref="G479">_xlfn.XLOOKUP(A479,$A$2:$A$2336,Table2[Heart Issues],"NOT FOUND")</f>
        <v>yes</v>
      </c>
      <c r="H479" t="str" cm="1">
        <f t="array" ref="H479">_xlfn.XLOOKUP(A479,$A$2:$A$2336,Table2[Any Transplants],"NOT FOUND")</f>
        <v>No</v>
      </c>
      <c r="I479" t="str" cm="1">
        <f t="array" ref="I479">_xlfn.XLOOKUP(A479,$A$2:$A$2336,Table2[Cancer history],"NOT FOUND")</f>
        <v>No</v>
      </c>
      <c r="J479" t="str">
        <f>_xlfn.XLOOKUP(A479,Table3[customer_no],Table3[month],"NOT FOUND")</f>
        <v>Sep</v>
      </c>
      <c r="K479" s="7">
        <f>_xlfn.XLOOKUP(A479,Table3[customer_no],Table3[year_average],"NOT FOUND")</f>
        <v>1967</v>
      </c>
      <c r="L479" cm="1">
        <f t="array" ref="L479">_xlfn.XLOOKUP(A479,Table3[customer_no],'Hospitalisation Details'!$D$2:$D$2344,"NOT FOUND")</f>
        <v>8</v>
      </c>
      <c r="M479" s="33">
        <f>_xlfn.XLOOKUP(A479,Table3[customer_no],Table3[dd/mm/yy],"NOT FOUND")</f>
        <v>24723</v>
      </c>
      <c r="N479">
        <f>_xlfn.XLOOKUP(A479,Table3[customer_no],Table3[age],"NOT FOUND")</f>
        <v>55</v>
      </c>
      <c r="O479" cm="1">
        <f t="array" ref="O479">_xlfn.XLOOKUP(A479,Table3[customer_no],'Hospitalisation Details'!$E$2:$E$2344,"NOT FOUND")</f>
        <v>0</v>
      </c>
      <c r="P479" t="str">
        <f>_xlfn.XLOOKUP(A479,Table3[customer_no],Table3[hsplt_handled],"NOT FOUND")</f>
        <v>tier - 2</v>
      </c>
      <c r="Q479" t="str">
        <f>_xlfn.XLOOKUP(A479,Table3[customer_no],Table3[city_handled],"NOT FOUND")</f>
        <v>tier - 3</v>
      </c>
      <c r="R479" t="str">
        <f>_xlfn.XLOOKUP(A479,Table3[customer_no],Table3[state_id],"NOT FOUND")</f>
        <v>R1013</v>
      </c>
      <c r="S479" s="34" cm="1">
        <f t="array" ref="S479">_xlfn.XLOOKUP(A479,Table3[customer_no],'Hospitalisation Details'!$F$2:$F$2344,"NOT FOUND")</f>
        <v>20781.490000000002</v>
      </c>
      <c r="T479" t="str">
        <f>_xlfn.XLOOKUP(A479,Table2[Customer ID],Table2[BMI_category],"NOT FOUND")</f>
        <v>Obesity</v>
      </c>
      <c r="U479" s="7">
        <f>_xlfn.XLOOKUP(A479,Table2[Customer ID],Table2[no of surgery],"NOT FOUND")</f>
        <v>0</v>
      </c>
      <c r="V479" t="str">
        <f>_xlfn.XLOOKUP(A479,Table2[Customer ID],Table2[smoker_missing],"NOT FOUND")</f>
        <v>No</v>
      </c>
      <c r="W479" t="str">
        <f t="shared" si="7"/>
        <v>Diabetes</v>
      </c>
      <c r="X479" s="37">
        <f>SUM(Table5[[#This Row],[Title]:[Diabetes Level]])</f>
        <v>47577</v>
      </c>
    </row>
    <row r="480" spans="1:24" x14ac:dyDescent="0.25">
      <c r="A480" t="s">
        <v>1892</v>
      </c>
      <c r="B480" t="str">
        <f>VLOOKUP(A480,'Customer Names'!$A$2:$E$2336,3,FALSE)</f>
        <v>Mr.</v>
      </c>
      <c r="C480" t="str">
        <f>_xlfn.XLOOKUP(A480,$A$2:$A$2336,'Customer Names'!$D$2:$D$2336,"NOT FOUND")</f>
        <v>Brian T.</v>
      </c>
      <c r="D480" t="str">
        <f>_xlfn.XLOOKUP(A480,$A$2:$A$2336,'Customer Names'!$E$2:$E$2336,"NOT FOUND")</f>
        <v>Wandzilak</v>
      </c>
      <c r="E480" cm="1">
        <f t="array" ref="E480">_xlfn.XLOOKUP(A480,$A$2:$A$2336,Table2[BMI],"NOT FOUND")</f>
        <v>28.024999999999999</v>
      </c>
      <c r="F480" cm="1">
        <f t="array" ref="F480">_xlfn.XLOOKUP(A480,$A$2:$A$2336,Table2[HBA1C],"NOT FOUND")</f>
        <v>7.67</v>
      </c>
      <c r="G480" t="str" cm="1">
        <f t="array" ref="G480">_xlfn.XLOOKUP(A480,$A$2:$A$2336,Table2[Heart Issues],"NOT FOUND")</f>
        <v>yes</v>
      </c>
      <c r="H480" t="str" cm="1">
        <f t="array" ref="H480">_xlfn.XLOOKUP(A480,$A$2:$A$2336,Table2[Any Transplants],"NOT FOUND")</f>
        <v>No</v>
      </c>
      <c r="I480" t="str" cm="1">
        <f t="array" ref="I480">_xlfn.XLOOKUP(A480,$A$2:$A$2336,Table2[Cancer history],"NOT FOUND")</f>
        <v>No</v>
      </c>
      <c r="J480" t="str">
        <f>_xlfn.XLOOKUP(A480,Table3[customer_no],Table3[month],"NOT FOUND")</f>
        <v>Aug</v>
      </c>
      <c r="K480" s="7">
        <f>_xlfn.XLOOKUP(A480,Table3[customer_no],Table3[year_average],"NOT FOUND")</f>
        <v>1986</v>
      </c>
      <c r="L480" cm="1">
        <f t="array" ref="L480">_xlfn.XLOOKUP(A480,Table3[customer_no],'Hospitalisation Details'!$D$2:$D$2344,"NOT FOUND")</f>
        <v>4</v>
      </c>
      <c r="M480" s="33">
        <f>_xlfn.XLOOKUP(A480,Table3[customer_no],Table3[dd/mm/yy],"NOT FOUND")</f>
        <v>31628</v>
      </c>
      <c r="N480">
        <f>_xlfn.XLOOKUP(A480,Table3[customer_no],Table3[age],"NOT FOUND")</f>
        <v>36</v>
      </c>
      <c r="O480" cm="1">
        <f t="array" ref="O480">_xlfn.XLOOKUP(A480,Table3[customer_no],'Hospitalisation Details'!$E$2:$E$2344,"NOT FOUND")</f>
        <v>1</v>
      </c>
      <c r="P480" t="str">
        <f>_xlfn.XLOOKUP(A480,Table3[customer_no],Table3[hsplt_handled],"NOT FOUND")</f>
        <v>tier - 2</v>
      </c>
      <c r="Q480" t="str">
        <f>_xlfn.XLOOKUP(A480,Table3[customer_no],Table3[city_handled],"NOT FOUND")</f>
        <v>tier - 3</v>
      </c>
      <c r="R480" t="str">
        <f>_xlfn.XLOOKUP(A480,Table3[customer_no],Table3[state_id],"NOT FOUND")</f>
        <v>R1017</v>
      </c>
      <c r="S480" s="34" cm="1">
        <f t="array" ref="S480">_xlfn.XLOOKUP(A480,Table3[customer_no],'Hospitalisation Details'!$F$2:$F$2344,"NOT FOUND")</f>
        <v>20773.63</v>
      </c>
      <c r="T480" t="str">
        <f>_xlfn.XLOOKUP(A480,Table2[Customer ID],Table2[BMI_category],"NOT FOUND")</f>
        <v>Overweight</v>
      </c>
      <c r="U480" s="7">
        <f>_xlfn.XLOOKUP(A480,Table2[Customer ID],Table2[no of surgery],"NOT FOUND")</f>
        <v>1</v>
      </c>
      <c r="V480" t="str">
        <f>_xlfn.XLOOKUP(A480,Table2[Customer ID],Table2[smoker_missing],"NOT FOUND")</f>
        <v>yes</v>
      </c>
      <c r="W480" t="str">
        <f t="shared" si="7"/>
        <v>Diabetes</v>
      </c>
      <c r="X480" s="37">
        <f>SUM(Table5[[#This Row],[Title]:[Diabetes Level]])</f>
        <v>54465.324999999997</v>
      </c>
    </row>
    <row r="481" spans="1:24" x14ac:dyDescent="0.25">
      <c r="A481" t="s">
        <v>1891</v>
      </c>
      <c r="B481" t="str">
        <f>VLOOKUP(A481,'Customer Names'!$A$2:$E$2336,3,FALSE)</f>
        <v>Mr.</v>
      </c>
      <c r="C481" t="str">
        <f>_xlfn.XLOOKUP(A481,$A$2:$A$2336,'Customer Names'!$D$2:$D$2336,"NOT FOUND")</f>
        <v>Damon</v>
      </c>
      <c r="D481" t="str">
        <f>_xlfn.XLOOKUP(A481,$A$2:$A$2336,'Customer Names'!$E$2:$E$2336,"NOT FOUND")</f>
        <v>Valenzona</v>
      </c>
      <c r="E481" cm="1">
        <f t="array" ref="E481">_xlfn.XLOOKUP(A481,$A$2:$A$2336,Table2[BMI],"NOT FOUND")</f>
        <v>28.69</v>
      </c>
      <c r="F481" cm="1">
        <f t="array" ref="F481">_xlfn.XLOOKUP(A481,$A$2:$A$2336,Table2[HBA1C],"NOT FOUND")</f>
        <v>6.23</v>
      </c>
      <c r="G481" t="str" cm="1">
        <f t="array" ref="G481">_xlfn.XLOOKUP(A481,$A$2:$A$2336,Table2[Heart Issues],"NOT FOUND")</f>
        <v>No</v>
      </c>
      <c r="H481" t="str" cm="1">
        <f t="array" ref="H481">_xlfn.XLOOKUP(A481,$A$2:$A$2336,Table2[Any Transplants],"NOT FOUND")</f>
        <v>No</v>
      </c>
      <c r="I481" t="str" cm="1">
        <f t="array" ref="I481">_xlfn.XLOOKUP(A481,$A$2:$A$2336,Table2[Cancer history],"NOT FOUND")</f>
        <v>No</v>
      </c>
      <c r="J481" t="str">
        <f>_xlfn.XLOOKUP(A481,Table3[customer_no],Table3[month],"NOT FOUND")</f>
        <v>Sep</v>
      </c>
      <c r="K481" s="7">
        <f>_xlfn.XLOOKUP(A481,Table3[customer_no],Table3[year_average],"NOT FOUND")</f>
        <v>1992</v>
      </c>
      <c r="L481" cm="1">
        <f t="array" ref="L481">_xlfn.XLOOKUP(A481,Table3[customer_no],'Hospitalisation Details'!$D$2:$D$2344,"NOT FOUND")</f>
        <v>14</v>
      </c>
      <c r="M481" s="33">
        <f>_xlfn.XLOOKUP(A481,Table3[customer_no],Table3[dd/mm/yy],"NOT FOUND")</f>
        <v>33861</v>
      </c>
      <c r="N481">
        <f>_xlfn.XLOOKUP(A481,Table3[customer_no],Table3[age],"NOT FOUND")</f>
        <v>30</v>
      </c>
      <c r="O481" cm="1">
        <f t="array" ref="O481">_xlfn.XLOOKUP(A481,Table3[customer_no],'Hospitalisation Details'!$E$2:$E$2344,"NOT FOUND")</f>
        <v>3</v>
      </c>
      <c r="P481" t="str">
        <f>_xlfn.XLOOKUP(A481,Table3[customer_no],Table3[hsplt_handled],"NOT FOUND")</f>
        <v>tier - 3</v>
      </c>
      <c r="Q481" t="str">
        <f>_xlfn.XLOOKUP(A481,Table3[customer_no],Table3[city_handled],"NOT FOUND")</f>
        <v>tier - 1</v>
      </c>
      <c r="R481" t="str">
        <f>_xlfn.XLOOKUP(A481,Table3[customer_no],Table3[state_id],"NOT FOUND")</f>
        <v>R1012</v>
      </c>
      <c r="S481" s="34" cm="1">
        <f t="array" ref="S481">_xlfn.XLOOKUP(A481,Table3[customer_no],'Hospitalisation Details'!$F$2:$F$2344,"NOT FOUND")</f>
        <v>20745.990000000002</v>
      </c>
      <c r="T481" t="str">
        <f>_xlfn.XLOOKUP(A481,Table2[Customer ID],Table2[BMI_category],"NOT FOUND")</f>
        <v>Overweight</v>
      </c>
      <c r="U481" s="7">
        <f>_xlfn.XLOOKUP(A481,Table2[Customer ID],Table2[no of surgery],"NOT FOUND")</f>
        <v>1</v>
      </c>
      <c r="V481" t="str">
        <f>_xlfn.XLOOKUP(A481,Table2[Customer ID],Table2[smoker_missing],"NOT FOUND")</f>
        <v>yes</v>
      </c>
      <c r="W481" t="str">
        <f t="shared" si="7"/>
        <v>Prediabetes</v>
      </c>
      <c r="X481" s="37">
        <f>SUM(Table5[[#This Row],[Title]:[Diabetes Level]])</f>
        <v>56681.91</v>
      </c>
    </row>
    <row r="482" spans="1:24" x14ac:dyDescent="0.25">
      <c r="A482" t="s">
        <v>1890</v>
      </c>
      <c r="B482" t="str">
        <f>VLOOKUP(A482,'Customer Names'!$A$2:$E$2336,3,FALSE)</f>
        <v>Mr.</v>
      </c>
      <c r="C482" t="str">
        <f>_xlfn.XLOOKUP(A482,$A$2:$A$2336,'Customer Names'!$D$2:$D$2336,"NOT FOUND")</f>
        <v>Jeffrey</v>
      </c>
      <c r="D482" t="str">
        <f>_xlfn.XLOOKUP(A482,$A$2:$A$2336,'Customer Names'!$E$2:$E$2336,"NOT FOUND")</f>
        <v>Young</v>
      </c>
      <c r="E482" cm="1">
        <f t="array" ref="E482">_xlfn.XLOOKUP(A482,$A$2:$A$2336,Table2[BMI],"NOT FOUND")</f>
        <v>40.28</v>
      </c>
      <c r="F482" cm="1">
        <f t="array" ref="F482">_xlfn.XLOOKUP(A482,$A$2:$A$2336,Table2[HBA1C],"NOT FOUND")</f>
        <v>8.9</v>
      </c>
      <c r="G482" t="str" cm="1">
        <f t="array" ref="G482">_xlfn.XLOOKUP(A482,$A$2:$A$2336,Table2[Heart Issues],"NOT FOUND")</f>
        <v>No</v>
      </c>
      <c r="H482" t="str" cm="1">
        <f t="array" ref="H482">_xlfn.XLOOKUP(A482,$A$2:$A$2336,Table2[Any Transplants],"NOT FOUND")</f>
        <v>No</v>
      </c>
      <c r="I482" t="str" cm="1">
        <f t="array" ref="I482">_xlfn.XLOOKUP(A482,$A$2:$A$2336,Table2[Cancer history],"NOT FOUND")</f>
        <v>No</v>
      </c>
      <c r="J482" t="str">
        <f>_xlfn.XLOOKUP(A482,Table3[customer_no],Table3[month],"NOT FOUND")</f>
        <v>Aug</v>
      </c>
      <c r="K482" s="7">
        <f>_xlfn.XLOOKUP(A482,Table3[customer_no],Table3[year_average],"NOT FOUND")</f>
        <v>1965</v>
      </c>
      <c r="L482" cm="1">
        <f t="array" ref="L482">_xlfn.XLOOKUP(A482,Table3[customer_no],'Hospitalisation Details'!$D$2:$D$2344,"NOT FOUND")</f>
        <v>1</v>
      </c>
      <c r="M482" s="33">
        <f>_xlfn.XLOOKUP(A482,Table3[customer_no],Table3[dd/mm/yy],"NOT FOUND")</f>
        <v>23955</v>
      </c>
      <c r="N482">
        <f>_xlfn.XLOOKUP(A482,Table3[customer_no],Table3[age],"NOT FOUND")</f>
        <v>57</v>
      </c>
      <c r="O482" cm="1">
        <f t="array" ref="O482">_xlfn.XLOOKUP(A482,Table3[customer_no],'Hospitalisation Details'!$E$2:$E$2344,"NOT FOUND")</f>
        <v>0</v>
      </c>
      <c r="P482" t="str">
        <f>_xlfn.XLOOKUP(A482,Table3[customer_no],Table3[hsplt_handled],"NOT FOUND")</f>
        <v>tier - 3</v>
      </c>
      <c r="Q482" t="str">
        <f>_xlfn.XLOOKUP(A482,Table3[customer_no],Table3[city_handled],"NOT FOUND")</f>
        <v>tier - 2</v>
      </c>
      <c r="R482" t="str">
        <f>_xlfn.XLOOKUP(A482,Table3[customer_no],Table3[state_id],"NOT FOUND")</f>
        <v>R1019</v>
      </c>
      <c r="S482" s="34" cm="1">
        <f t="array" ref="S482">_xlfn.XLOOKUP(A482,Table3[customer_no],'Hospitalisation Details'!$F$2:$F$2344,"NOT FOUND")</f>
        <v>20709.02</v>
      </c>
      <c r="T482" t="str">
        <f>_xlfn.XLOOKUP(A482,Table2[Customer ID],Table2[BMI_category],"NOT FOUND")</f>
        <v>Obesity</v>
      </c>
      <c r="U482" s="7">
        <f>_xlfn.XLOOKUP(A482,Table2[Customer ID],Table2[no of surgery],"NOT FOUND")</f>
        <v>0</v>
      </c>
      <c r="V482" t="str">
        <f>_xlfn.XLOOKUP(A482,Table2[Customer ID],Table2[smoker_missing],"NOT FOUND")</f>
        <v>No</v>
      </c>
      <c r="W482" t="str">
        <f t="shared" si="7"/>
        <v>Diabetes</v>
      </c>
      <c r="X482" s="37">
        <f>SUM(Table5[[#This Row],[Title]:[Diabetes Level]])</f>
        <v>46736.2</v>
      </c>
    </row>
    <row r="483" spans="1:24" x14ac:dyDescent="0.25">
      <c r="A483" t="s">
        <v>1889</v>
      </c>
      <c r="B483" t="str">
        <f>VLOOKUP(A483,'Customer Names'!$A$2:$E$2336,3,FALSE)</f>
        <v>Mr.</v>
      </c>
      <c r="C483" t="str">
        <f>_xlfn.XLOOKUP(A483,$A$2:$A$2336,'Customer Names'!$D$2:$D$2336,"NOT FOUND")</f>
        <v>Malcolm J.</v>
      </c>
      <c r="D483" t="str">
        <f>_xlfn.XLOOKUP(A483,$A$2:$A$2336,'Customer Names'!$E$2:$E$2336,"NOT FOUND")</f>
        <v>Richards</v>
      </c>
      <c r="E483" cm="1">
        <f t="array" ref="E483">_xlfn.XLOOKUP(A483,$A$2:$A$2336,Table2[BMI],"NOT FOUND")</f>
        <v>37.299999999999997</v>
      </c>
      <c r="F483" cm="1">
        <f t="array" ref="F483">_xlfn.XLOOKUP(A483,$A$2:$A$2336,Table2[HBA1C],"NOT FOUND")</f>
        <v>7.79</v>
      </c>
      <c r="G483" t="str" cm="1">
        <f t="array" ref="G483">_xlfn.XLOOKUP(A483,$A$2:$A$2336,Table2[Heart Issues],"NOT FOUND")</f>
        <v>yes</v>
      </c>
      <c r="H483" t="str" cm="1">
        <f t="array" ref="H483">_xlfn.XLOOKUP(A483,$A$2:$A$2336,Table2[Any Transplants],"NOT FOUND")</f>
        <v>No</v>
      </c>
      <c r="I483" t="str" cm="1">
        <f t="array" ref="I483">_xlfn.XLOOKUP(A483,$A$2:$A$2336,Table2[Cancer history],"NOT FOUND")</f>
        <v>No</v>
      </c>
      <c r="J483" t="str">
        <f>_xlfn.XLOOKUP(A483,Table3[customer_no],Table3[month],"NOT FOUND")</f>
        <v>Dec</v>
      </c>
      <c r="K483" s="7">
        <f>_xlfn.XLOOKUP(A483,Table3[customer_no],Table3[year_average],"NOT FOUND")</f>
        <v>1967</v>
      </c>
      <c r="L483" cm="1">
        <f t="array" ref="L483">_xlfn.XLOOKUP(A483,Table3[customer_no],'Hospitalisation Details'!$D$2:$D$2344,"NOT FOUND")</f>
        <v>17</v>
      </c>
      <c r="M483" s="33">
        <f>_xlfn.XLOOKUP(A483,Table3[customer_no],Table3[dd/mm/yy],"NOT FOUND")</f>
        <v>24823</v>
      </c>
      <c r="N483">
        <f>_xlfn.XLOOKUP(A483,Table3[customer_no],Table3[age],"NOT FOUND")</f>
        <v>55</v>
      </c>
      <c r="O483" cm="1">
        <f t="array" ref="O483">_xlfn.XLOOKUP(A483,Table3[customer_no],'Hospitalisation Details'!$E$2:$E$2344,"NOT FOUND")</f>
        <v>0</v>
      </c>
      <c r="P483" t="str">
        <f>_xlfn.XLOOKUP(A483,Table3[customer_no],Table3[hsplt_handled],"NOT FOUND")</f>
        <v>tier - 2</v>
      </c>
      <c r="Q483" t="str">
        <f>_xlfn.XLOOKUP(A483,Table3[customer_no],Table3[city_handled],"NOT FOUND")</f>
        <v>tier - 3</v>
      </c>
      <c r="R483" t="str">
        <f>_xlfn.XLOOKUP(A483,Table3[customer_no],Table3[state_id],"NOT FOUND")</f>
        <v>R1011</v>
      </c>
      <c r="S483" s="34" cm="1">
        <f t="array" ref="S483">_xlfn.XLOOKUP(A483,Table3[customer_no],'Hospitalisation Details'!$F$2:$F$2344,"NOT FOUND")</f>
        <v>20630.28</v>
      </c>
      <c r="T483" t="str">
        <f>_xlfn.XLOOKUP(A483,Table2[Customer ID],Table2[BMI_category],"NOT FOUND")</f>
        <v>Obesity</v>
      </c>
      <c r="U483" s="7">
        <f>_xlfn.XLOOKUP(A483,Table2[Customer ID],Table2[no of surgery],"NOT FOUND")</f>
        <v>0</v>
      </c>
      <c r="V483" t="str">
        <f>_xlfn.XLOOKUP(A483,Table2[Customer ID],Table2[smoker_missing],"NOT FOUND")</f>
        <v>No</v>
      </c>
      <c r="W483" t="str">
        <f t="shared" si="7"/>
        <v>Diabetes</v>
      </c>
      <c r="X483" s="37">
        <f>SUM(Table5[[#This Row],[Title]:[Diabetes Level]])</f>
        <v>47537.369999999995</v>
      </c>
    </row>
    <row r="484" spans="1:24" x14ac:dyDescent="0.25">
      <c r="A484" t="s">
        <v>1888</v>
      </c>
      <c r="B484" t="str">
        <f>VLOOKUP(A484,'Customer Names'!$A$2:$E$2336,3,FALSE)</f>
        <v>Ms.</v>
      </c>
      <c r="C484" t="str">
        <f>_xlfn.XLOOKUP(A484,$A$2:$A$2336,'Customer Names'!$D$2:$D$2336,"NOT FOUND")</f>
        <v>Margaret B.</v>
      </c>
      <c r="D484" t="str">
        <f>_xlfn.XLOOKUP(A484,$A$2:$A$2336,'Customer Names'!$E$2:$E$2336,"NOT FOUND")</f>
        <v>Alexson</v>
      </c>
      <c r="E484" cm="1">
        <f t="array" ref="E484">_xlfn.XLOOKUP(A484,$A$2:$A$2336,Table2[BMI],"NOT FOUND")</f>
        <v>54.47</v>
      </c>
      <c r="F484" cm="1">
        <f t="array" ref="F484">_xlfn.XLOOKUP(A484,$A$2:$A$2336,Table2[HBA1C],"NOT FOUND")</f>
        <v>4.49</v>
      </c>
      <c r="G484" t="str" cm="1">
        <f t="array" ref="G484">_xlfn.XLOOKUP(A484,$A$2:$A$2336,Table2[Heart Issues],"NOT FOUND")</f>
        <v>yes</v>
      </c>
      <c r="H484" t="str" cm="1">
        <f t="array" ref="H484">_xlfn.XLOOKUP(A484,$A$2:$A$2336,Table2[Any Transplants],"NOT FOUND")</f>
        <v>No</v>
      </c>
      <c r="I484" t="str" cm="1">
        <f t="array" ref="I484">_xlfn.XLOOKUP(A484,$A$2:$A$2336,Table2[Cancer history],"NOT FOUND")</f>
        <v>No</v>
      </c>
      <c r="J484" t="str">
        <f>_xlfn.XLOOKUP(A484,Table3[customer_no],Table3[month],"NOT FOUND")</f>
        <v>Jul</v>
      </c>
      <c r="K484" s="7">
        <f>_xlfn.XLOOKUP(A484,Table3[customer_no],Table3[year_average],"NOT FOUND")</f>
        <v>1966</v>
      </c>
      <c r="L484" cm="1">
        <f t="array" ref="L484">_xlfn.XLOOKUP(A484,Table3[customer_no],'Hospitalisation Details'!$D$2:$D$2344,"NOT FOUND")</f>
        <v>9</v>
      </c>
      <c r="M484" s="33">
        <f>_xlfn.XLOOKUP(A484,Table3[customer_no],Table3[dd/mm/yy],"NOT FOUND")</f>
        <v>24297</v>
      </c>
      <c r="N484">
        <f>_xlfn.XLOOKUP(A484,Table3[customer_no],Table3[age],"NOT FOUND")</f>
        <v>56</v>
      </c>
      <c r="O484" cm="1">
        <f t="array" ref="O484">_xlfn.XLOOKUP(A484,Table3[customer_no],'Hospitalisation Details'!$E$2:$E$2344,"NOT FOUND")</f>
        <v>0</v>
      </c>
      <c r="P484" t="str">
        <f>_xlfn.XLOOKUP(A484,Table3[customer_no],Table3[hsplt_handled],"NOT FOUND")</f>
        <v>tier - 3</v>
      </c>
      <c r="Q484" t="str">
        <f>_xlfn.XLOOKUP(A484,Table3[customer_no],Table3[city_handled],"NOT FOUND")</f>
        <v>tier - 2</v>
      </c>
      <c r="R484" t="str">
        <f>_xlfn.XLOOKUP(A484,Table3[customer_no],Table3[state_id],"NOT FOUND")</f>
        <v>R1012</v>
      </c>
      <c r="S484" s="34" cm="1">
        <f t="array" ref="S484">_xlfn.XLOOKUP(A484,Table3[customer_no],'Hospitalisation Details'!$F$2:$F$2344,"NOT FOUND")</f>
        <v>20568.32</v>
      </c>
      <c r="T484" t="str">
        <f>_xlfn.XLOOKUP(A484,Table2[Customer ID],Table2[BMI_category],"NOT FOUND")</f>
        <v>Obesity</v>
      </c>
      <c r="U484" s="7">
        <f>_xlfn.XLOOKUP(A484,Table2[Customer ID],Table2[no of surgery],"NOT FOUND")</f>
        <v>2</v>
      </c>
      <c r="V484" t="str">
        <f>_xlfn.XLOOKUP(A484,Table2[Customer ID],Table2[smoker_missing],"NOT FOUND")</f>
        <v>No</v>
      </c>
      <c r="W484" t="str">
        <f t="shared" si="7"/>
        <v>Normal</v>
      </c>
      <c r="X484" s="37">
        <f>SUM(Table5[[#This Row],[Title]:[Diabetes Level]])</f>
        <v>46957.279999999999</v>
      </c>
    </row>
    <row r="485" spans="1:24" x14ac:dyDescent="0.25">
      <c r="A485" t="s">
        <v>1887</v>
      </c>
      <c r="B485" t="str">
        <f>VLOOKUP(A485,'Customer Names'!$A$2:$E$2336,3,FALSE)</f>
        <v>Ms.</v>
      </c>
      <c r="C485" t="str">
        <f>_xlfn.XLOOKUP(A485,$A$2:$A$2336,'Customer Names'!$D$2:$D$2336,"NOT FOUND")</f>
        <v>Helen</v>
      </c>
      <c r="D485" t="str">
        <f>_xlfn.XLOOKUP(A485,$A$2:$A$2336,'Customer Names'!$E$2:$E$2336,"NOT FOUND")</f>
        <v>Wright</v>
      </c>
      <c r="E485" cm="1">
        <f t="array" ref="E485">_xlfn.XLOOKUP(A485,$A$2:$A$2336,Table2[BMI],"NOT FOUND")</f>
        <v>38.06</v>
      </c>
      <c r="F485" cm="1">
        <f t="array" ref="F485">_xlfn.XLOOKUP(A485,$A$2:$A$2336,Table2[HBA1C],"NOT FOUND")</f>
        <v>5.24</v>
      </c>
      <c r="G485" t="str" cm="1">
        <f t="array" ref="G485">_xlfn.XLOOKUP(A485,$A$2:$A$2336,Table2[Heart Issues],"NOT FOUND")</f>
        <v>yes</v>
      </c>
      <c r="H485" t="str" cm="1">
        <f t="array" ref="H485">_xlfn.XLOOKUP(A485,$A$2:$A$2336,Table2[Any Transplants],"NOT FOUND")</f>
        <v>No</v>
      </c>
      <c r="I485" t="str" cm="1">
        <f t="array" ref="I485">_xlfn.XLOOKUP(A485,$A$2:$A$2336,Table2[Cancer history],"NOT FOUND")</f>
        <v>Yes</v>
      </c>
      <c r="J485" t="str">
        <f>_xlfn.XLOOKUP(A485,Table3[customer_no],Table3[month],"NOT FOUND")</f>
        <v>Oct</v>
      </c>
      <c r="K485" s="7">
        <f>_xlfn.XLOOKUP(A485,Table3[customer_no],Table3[year_average],"NOT FOUND")</f>
        <v>1969</v>
      </c>
      <c r="L485" cm="1">
        <f t="array" ref="L485">_xlfn.XLOOKUP(A485,Table3[customer_no],'Hospitalisation Details'!$D$2:$D$2344,"NOT FOUND")</f>
        <v>13</v>
      </c>
      <c r="M485" s="33">
        <f>_xlfn.XLOOKUP(A485,Table3[customer_no],Table3[dd/mm/yy],"NOT FOUND")</f>
        <v>25489</v>
      </c>
      <c r="N485">
        <f>_xlfn.XLOOKUP(A485,Table3[customer_no],Table3[age],"NOT FOUND")</f>
        <v>53</v>
      </c>
      <c r="O485" cm="1">
        <f t="array" ref="O485">_xlfn.XLOOKUP(A485,Table3[customer_no],'Hospitalisation Details'!$E$2:$E$2344,"NOT FOUND")</f>
        <v>3</v>
      </c>
      <c r="P485" t="str">
        <f>_xlfn.XLOOKUP(A485,Table3[customer_no],Table3[hsplt_handled],"NOT FOUND")</f>
        <v>tier - 2</v>
      </c>
      <c r="Q485" t="str">
        <f>_xlfn.XLOOKUP(A485,Table3[customer_no],Table3[city_handled],"NOT FOUND")</f>
        <v>tier - 2</v>
      </c>
      <c r="R485" t="str">
        <f>_xlfn.XLOOKUP(A485,Table3[customer_no],Table3[state_id],"NOT FOUND")</f>
        <v>R1013</v>
      </c>
      <c r="S485" s="34" cm="1">
        <f t="array" ref="S485">_xlfn.XLOOKUP(A485,Table3[customer_no],'Hospitalisation Details'!$F$2:$F$2344,"NOT FOUND")</f>
        <v>20463</v>
      </c>
      <c r="T485" t="str">
        <f>_xlfn.XLOOKUP(A485,Table2[Customer ID],Table2[BMI_category],"NOT FOUND")</f>
        <v>Obesity</v>
      </c>
      <c r="U485" s="7">
        <f>_xlfn.XLOOKUP(A485,Table2[Customer ID],Table2[no of surgery],"NOT FOUND")</f>
        <v>1</v>
      </c>
      <c r="V485" t="str">
        <f>_xlfn.XLOOKUP(A485,Table2[Customer ID],Table2[smoker_missing],"NOT FOUND")</f>
        <v>No</v>
      </c>
      <c r="W485" t="str">
        <f t="shared" si="7"/>
        <v>Normal</v>
      </c>
      <c r="X485" s="37">
        <f>SUM(Table5[[#This Row],[Title]:[Diabetes Level]])</f>
        <v>48034.3</v>
      </c>
    </row>
    <row r="486" spans="1:24" x14ac:dyDescent="0.25">
      <c r="A486" t="s">
        <v>1886</v>
      </c>
      <c r="B486" t="str">
        <f>VLOOKUP(A486,'Customer Names'!$A$2:$E$2336,3,FALSE)</f>
        <v>Mr.</v>
      </c>
      <c r="C486" t="str">
        <f>_xlfn.XLOOKUP(A486,$A$2:$A$2336,'Customer Names'!$D$2:$D$2336,"NOT FOUND")</f>
        <v>Matthew</v>
      </c>
      <c r="D486" t="str">
        <f>_xlfn.XLOOKUP(A486,$A$2:$A$2336,'Customer Names'!$E$2:$E$2336,"NOT FOUND")</f>
        <v>McKenna</v>
      </c>
      <c r="E486" cm="1">
        <f t="array" ref="E486">_xlfn.XLOOKUP(A486,$A$2:$A$2336,Table2[BMI],"NOT FOUND")</f>
        <v>51.47</v>
      </c>
      <c r="F486" cm="1">
        <f t="array" ref="F486">_xlfn.XLOOKUP(A486,$A$2:$A$2336,Table2[HBA1C],"NOT FOUND")</f>
        <v>9.6</v>
      </c>
      <c r="G486" t="str" cm="1">
        <f t="array" ref="G486">_xlfn.XLOOKUP(A486,$A$2:$A$2336,Table2[Heart Issues],"NOT FOUND")</f>
        <v>No</v>
      </c>
      <c r="H486" t="str" cm="1">
        <f t="array" ref="H486">_xlfn.XLOOKUP(A486,$A$2:$A$2336,Table2[Any Transplants],"NOT FOUND")</f>
        <v>No</v>
      </c>
      <c r="I486" t="str" cm="1">
        <f t="array" ref="I486">_xlfn.XLOOKUP(A486,$A$2:$A$2336,Table2[Cancer history],"NOT FOUND")</f>
        <v>No</v>
      </c>
      <c r="J486" t="str">
        <f>_xlfn.XLOOKUP(A486,Table3[customer_no],Table3[month],"NOT FOUND")</f>
        <v>Oct</v>
      </c>
      <c r="K486" s="7">
        <f>_xlfn.XLOOKUP(A486,Table3[customer_no],Table3[year_average],"NOT FOUND")</f>
        <v>1962</v>
      </c>
      <c r="L486" cm="1">
        <f t="array" ref="L486">_xlfn.XLOOKUP(A486,Table3[customer_no],'Hospitalisation Details'!$D$2:$D$2344,"NOT FOUND")</f>
        <v>18</v>
      </c>
      <c r="M486" s="33">
        <f>_xlfn.XLOOKUP(A486,Table3[customer_no],Table3[dd/mm/yy],"NOT FOUND")</f>
        <v>22937</v>
      </c>
      <c r="N486">
        <f>_xlfn.XLOOKUP(A486,Table3[customer_no],Table3[age],"NOT FOUND")</f>
        <v>60</v>
      </c>
      <c r="O486" cm="1">
        <f t="array" ref="O486">_xlfn.XLOOKUP(A486,Table3[customer_no],'Hospitalisation Details'!$E$2:$E$2344,"NOT FOUND")</f>
        <v>0</v>
      </c>
      <c r="P486" t="str">
        <f>_xlfn.XLOOKUP(A486,Table3[customer_no],Table3[hsplt_handled],"NOT FOUND")</f>
        <v>tier - 2</v>
      </c>
      <c r="Q486" t="str">
        <f>_xlfn.XLOOKUP(A486,Table3[customer_no],Table3[city_handled],"NOT FOUND")</f>
        <v>tier - 1</v>
      </c>
      <c r="R486" t="str">
        <f>_xlfn.XLOOKUP(A486,Table3[customer_no],Table3[state_id],"NOT FOUND")</f>
        <v>R1012</v>
      </c>
      <c r="S486" s="34" cm="1">
        <f t="array" ref="S486">_xlfn.XLOOKUP(A486,Table3[customer_no],'Hospitalisation Details'!$F$2:$F$2344,"NOT FOUND")</f>
        <v>20446.849999999999</v>
      </c>
      <c r="T486" t="str">
        <f>_xlfn.XLOOKUP(A486,Table2[Customer ID],Table2[BMI_category],"NOT FOUND")</f>
        <v>Obesity</v>
      </c>
      <c r="U486" s="7">
        <f>_xlfn.XLOOKUP(A486,Table2[Customer ID],Table2[no of surgery],"NOT FOUND")</f>
        <v>0</v>
      </c>
      <c r="V486" t="str">
        <f>_xlfn.XLOOKUP(A486,Table2[Customer ID],Table2[smoker_missing],"NOT FOUND")</f>
        <v>No</v>
      </c>
      <c r="W486" t="str">
        <f t="shared" si="7"/>
        <v>Diabetes</v>
      </c>
      <c r="X486" s="37">
        <f>SUM(Table5[[#This Row],[Title]:[Diabetes Level]])</f>
        <v>45484.92</v>
      </c>
    </row>
    <row r="487" spans="1:24" x14ac:dyDescent="0.25">
      <c r="A487" t="s">
        <v>1885</v>
      </c>
      <c r="B487" t="str">
        <f>VLOOKUP(A487,'Customer Names'!$A$2:$E$2336,3,FALSE)</f>
        <v>Mr.</v>
      </c>
      <c r="C487" t="str">
        <f>_xlfn.XLOOKUP(A487,$A$2:$A$2336,'Customer Names'!$D$2:$D$2336,"NOT FOUND")</f>
        <v>Jeff</v>
      </c>
      <c r="D487" t="str">
        <f>_xlfn.XLOOKUP(A487,$A$2:$A$2336,'Customer Names'!$E$2:$E$2336,"NOT FOUND")</f>
        <v>Sallade</v>
      </c>
      <c r="E487" cm="1">
        <f t="array" ref="E487">_xlfn.XLOOKUP(A487,$A$2:$A$2336,Table2[BMI],"NOT FOUND")</f>
        <v>29.8</v>
      </c>
      <c r="F487" cm="1">
        <f t="array" ref="F487">_xlfn.XLOOKUP(A487,$A$2:$A$2336,Table2[HBA1C],"NOT FOUND")</f>
        <v>5.78</v>
      </c>
      <c r="G487" t="str" cm="1">
        <f t="array" ref="G487">_xlfn.XLOOKUP(A487,$A$2:$A$2336,Table2[Heart Issues],"NOT FOUND")</f>
        <v>yes</v>
      </c>
      <c r="H487" t="str" cm="1">
        <f t="array" ref="H487">_xlfn.XLOOKUP(A487,$A$2:$A$2336,Table2[Any Transplants],"NOT FOUND")</f>
        <v>No</v>
      </c>
      <c r="I487" t="str" cm="1">
        <f t="array" ref="I487">_xlfn.XLOOKUP(A487,$A$2:$A$2336,Table2[Cancer history],"NOT FOUND")</f>
        <v>No</v>
      </c>
      <c r="J487" t="str">
        <f>_xlfn.XLOOKUP(A487,Table3[customer_no],Table3[month],"NOT FOUND")</f>
        <v>Jul</v>
      </c>
      <c r="K487" s="7">
        <f>_xlfn.XLOOKUP(A487,Table3[customer_no],Table3[year_average],"NOT FOUND")</f>
        <v>1985</v>
      </c>
      <c r="L487" cm="1">
        <f t="array" ref="L487">_xlfn.XLOOKUP(A487,Table3[customer_no],'Hospitalisation Details'!$D$2:$D$2344,"NOT FOUND")</f>
        <v>12</v>
      </c>
      <c r="M487" s="33">
        <f>_xlfn.XLOOKUP(A487,Table3[customer_no],Table3[dd/mm/yy],"NOT FOUND")</f>
        <v>31240</v>
      </c>
      <c r="N487">
        <f>_xlfn.XLOOKUP(A487,Table3[customer_no],Table3[age],"NOT FOUND")</f>
        <v>37</v>
      </c>
      <c r="O487" cm="1">
        <f t="array" ref="O487">_xlfn.XLOOKUP(A487,Table3[customer_no],'Hospitalisation Details'!$E$2:$E$2344,"NOT FOUND")</f>
        <v>0</v>
      </c>
      <c r="P487" t="str">
        <f>_xlfn.XLOOKUP(A487,Table3[customer_no],Table3[hsplt_handled],"NOT FOUND")</f>
        <v>tier - 3</v>
      </c>
      <c r="Q487" t="str">
        <f>_xlfn.XLOOKUP(A487,Table3[customer_no],Table3[city_handled],"NOT FOUND")</f>
        <v>tier - 2</v>
      </c>
      <c r="R487" t="str">
        <f>_xlfn.XLOOKUP(A487,Table3[customer_no],Table3[state_id],"NOT FOUND")</f>
        <v>R1011</v>
      </c>
      <c r="S487" s="34" cm="1">
        <f t="array" ref="S487">_xlfn.XLOOKUP(A487,Table3[customer_no],'Hospitalisation Details'!$F$2:$F$2344,"NOT FOUND")</f>
        <v>20420.599999999999</v>
      </c>
      <c r="T487" t="str">
        <f>_xlfn.XLOOKUP(A487,Table2[Customer ID],Table2[BMI_category],"NOT FOUND")</f>
        <v>Overweight</v>
      </c>
      <c r="U487" s="7">
        <f>_xlfn.XLOOKUP(A487,Table2[Customer ID],Table2[no of surgery],"NOT FOUND")</f>
        <v>0</v>
      </c>
      <c r="V487" t="str">
        <f>_xlfn.XLOOKUP(A487,Table2[Customer ID],Table2[smoker_missing],"NOT FOUND")</f>
        <v>No</v>
      </c>
      <c r="W487" t="str">
        <f t="shared" si="7"/>
        <v>Prediabetes</v>
      </c>
      <c r="X487" s="37">
        <f>SUM(Table5[[#This Row],[Title]:[Diabetes Level]])</f>
        <v>53730.18</v>
      </c>
    </row>
    <row r="488" spans="1:24" x14ac:dyDescent="0.25">
      <c r="A488" t="s">
        <v>1884</v>
      </c>
      <c r="B488" t="str">
        <f>VLOOKUP(A488,'Customer Names'!$A$2:$E$2336,3,FALSE)</f>
        <v>Mrs.</v>
      </c>
      <c r="C488" t="str">
        <f>_xlfn.XLOOKUP(A488,$A$2:$A$2336,'Customer Names'!$D$2:$D$2336,"NOT FOUND")</f>
        <v>Tara R</v>
      </c>
      <c r="D488" t="str">
        <f>_xlfn.XLOOKUP(A488,$A$2:$A$2336,'Customer Names'!$E$2:$E$2336,"NOT FOUND")</f>
        <v>Argall</v>
      </c>
      <c r="E488" cm="1">
        <f t="array" ref="E488">_xlfn.XLOOKUP(A488,$A$2:$A$2336,Table2[BMI],"NOT FOUND")</f>
        <v>49.77</v>
      </c>
      <c r="F488" cm="1">
        <f t="array" ref="F488">_xlfn.XLOOKUP(A488,$A$2:$A$2336,Table2[HBA1C],"NOT FOUND")</f>
        <v>7.02</v>
      </c>
      <c r="G488" t="str" cm="1">
        <f t="array" ref="G488">_xlfn.XLOOKUP(A488,$A$2:$A$2336,Table2[Heart Issues],"NOT FOUND")</f>
        <v>No</v>
      </c>
      <c r="H488" t="str" cm="1">
        <f t="array" ref="H488">_xlfn.XLOOKUP(A488,$A$2:$A$2336,Table2[Any Transplants],"NOT FOUND")</f>
        <v>No</v>
      </c>
      <c r="I488" t="str" cm="1">
        <f t="array" ref="I488">_xlfn.XLOOKUP(A488,$A$2:$A$2336,Table2[Cancer history],"NOT FOUND")</f>
        <v>No</v>
      </c>
      <c r="J488" t="str">
        <f>_xlfn.XLOOKUP(A488,Table3[customer_no],Table3[month],"NOT FOUND")</f>
        <v>Jul</v>
      </c>
      <c r="K488" s="7">
        <f>_xlfn.XLOOKUP(A488,Table3[customer_no],Table3[year_average],"NOT FOUND")</f>
        <v>1962</v>
      </c>
      <c r="L488" cm="1">
        <f t="array" ref="L488">_xlfn.XLOOKUP(A488,Table3[customer_no],'Hospitalisation Details'!$D$2:$D$2344,"NOT FOUND")</f>
        <v>2</v>
      </c>
      <c r="M488" s="33">
        <f>_xlfn.XLOOKUP(A488,Table3[customer_no],Table3[dd/mm/yy],"NOT FOUND")</f>
        <v>22829</v>
      </c>
      <c r="N488">
        <f>_xlfn.XLOOKUP(A488,Table3[customer_no],Table3[age],"NOT FOUND")</f>
        <v>60</v>
      </c>
      <c r="O488" cm="1">
        <f t="array" ref="O488">_xlfn.XLOOKUP(A488,Table3[customer_no],'Hospitalisation Details'!$E$2:$E$2344,"NOT FOUND")</f>
        <v>0</v>
      </c>
      <c r="P488" t="str">
        <f>_xlfn.XLOOKUP(A488,Table3[customer_no],Table3[hsplt_handled],"NOT FOUND")</f>
        <v>tier - 3</v>
      </c>
      <c r="Q488" t="str">
        <f>_xlfn.XLOOKUP(A488,Table3[customer_no],Table3[city_handled],"NOT FOUND")</f>
        <v>tier - 2</v>
      </c>
      <c r="R488" t="str">
        <f>_xlfn.XLOOKUP(A488,Table3[customer_no],Table3[state_id],"NOT FOUND")</f>
        <v>R1026</v>
      </c>
      <c r="S488" s="34" cm="1">
        <f t="array" ref="S488">_xlfn.XLOOKUP(A488,Table3[customer_no],'Hospitalisation Details'!$F$2:$F$2344,"NOT FOUND")</f>
        <v>20354.5</v>
      </c>
      <c r="T488" t="str">
        <f>_xlfn.XLOOKUP(A488,Table2[Customer ID],Table2[BMI_category],"NOT FOUND")</f>
        <v>Obesity</v>
      </c>
      <c r="U488" s="7">
        <f>_xlfn.XLOOKUP(A488,Table2[Customer ID],Table2[no of surgery],"NOT FOUND")</f>
        <v>0</v>
      </c>
      <c r="V488" t="str">
        <f>_xlfn.XLOOKUP(A488,Table2[Customer ID],Table2[smoker_missing],"NOT FOUND")</f>
        <v>No</v>
      </c>
      <c r="W488" t="str">
        <f t="shared" si="7"/>
        <v>Diabetes</v>
      </c>
      <c r="X488" s="37">
        <f>SUM(Table5[[#This Row],[Title]:[Diabetes Level]])</f>
        <v>45264.29</v>
      </c>
    </row>
    <row r="489" spans="1:24" x14ac:dyDescent="0.25">
      <c r="A489" t="s">
        <v>1883</v>
      </c>
      <c r="B489" t="str">
        <f>VLOOKUP(A489,'Customer Names'!$A$2:$E$2336,3,FALSE)</f>
        <v>Ms.</v>
      </c>
      <c r="C489" t="str">
        <f>_xlfn.XLOOKUP(A489,$A$2:$A$2336,'Customer Names'!$D$2:$D$2336,"NOT FOUND")</f>
        <v>Kristin</v>
      </c>
      <c r="D489" t="str">
        <f>_xlfn.XLOOKUP(A489,$A$2:$A$2336,'Customer Names'!$E$2:$E$2336,"NOT FOUND")</f>
        <v>Patchell</v>
      </c>
      <c r="E489" cm="1">
        <f t="array" ref="E489">_xlfn.XLOOKUP(A489,$A$2:$A$2336,Table2[BMI],"NOT FOUND")</f>
        <v>25.555</v>
      </c>
      <c r="F489" cm="1">
        <f t="array" ref="F489">_xlfn.XLOOKUP(A489,$A$2:$A$2336,Table2[HBA1C],"NOT FOUND")</f>
        <v>4.09</v>
      </c>
      <c r="G489" t="str" cm="1">
        <f t="array" ref="G489">_xlfn.XLOOKUP(A489,$A$2:$A$2336,Table2[Heart Issues],"NOT FOUND")</f>
        <v>yes</v>
      </c>
      <c r="H489" t="str" cm="1">
        <f t="array" ref="H489">_xlfn.XLOOKUP(A489,$A$2:$A$2336,Table2[Any Transplants],"NOT FOUND")</f>
        <v>No</v>
      </c>
      <c r="I489" t="str" cm="1">
        <f t="array" ref="I489">_xlfn.XLOOKUP(A489,$A$2:$A$2336,Table2[Cancer history],"NOT FOUND")</f>
        <v>No</v>
      </c>
      <c r="J489" t="str">
        <f>_xlfn.XLOOKUP(A489,Table3[customer_no],Table3[month],"NOT FOUND")</f>
        <v>Sep</v>
      </c>
      <c r="K489" s="7">
        <f>_xlfn.XLOOKUP(A489,Table3[customer_no],Table3[year_average],"NOT FOUND")</f>
        <v>1985</v>
      </c>
      <c r="L489" cm="1">
        <f t="array" ref="L489">_xlfn.XLOOKUP(A489,Table3[customer_no],'Hospitalisation Details'!$D$2:$D$2344,"NOT FOUND")</f>
        <v>17</v>
      </c>
      <c r="M489" s="33">
        <f>_xlfn.XLOOKUP(A489,Table3[customer_no],Table3[dd/mm/yy],"NOT FOUND")</f>
        <v>31307</v>
      </c>
      <c r="N489">
        <f>_xlfn.XLOOKUP(A489,Table3[customer_no],Table3[age],"NOT FOUND")</f>
        <v>37</v>
      </c>
      <c r="O489" cm="1">
        <f t="array" ref="O489">_xlfn.XLOOKUP(A489,Table3[customer_no],'Hospitalisation Details'!$E$2:$E$2344,"NOT FOUND")</f>
        <v>1</v>
      </c>
      <c r="P489" t="str">
        <f>_xlfn.XLOOKUP(A489,Table3[customer_no],Table3[hsplt_handled],"NOT FOUND")</f>
        <v>tier - 3</v>
      </c>
      <c r="Q489" t="str">
        <f>_xlfn.XLOOKUP(A489,Table3[customer_no],Table3[city_handled],"NOT FOUND")</f>
        <v>tier - 1</v>
      </c>
      <c r="R489" t="str">
        <f>_xlfn.XLOOKUP(A489,Table3[customer_no],Table3[state_id],"NOT FOUND")</f>
        <v>R1024</v>
      </c>
      <c r="S489" s="34" cm="1">
        <f t="array" ref="S489">_xlfn.XLOOKUP(A489,Table3[customer_no],'Hospitalisation Details'!$F$2:$F$2344,"NOT FOUND")</f>
        <v>20296.86</v>
      </c>
      <c r="T489" t="str">
        <f>_xlfn.XLOOKUP(A489,Table2[Customer ID],Table2[BMI_category],"NOT FOUND")</f>
        <v>Overweight</v>
      </c>
      <c r="U489" s="7">
        <f>_xlfn.XLOOKUP(A489,Table2[Customer ID],Table2[no of surgery],"NOT FOUND")</f>
        <v>0</v>
      </c>
      <c r="V489" t="str">
        <f>_xlfn.XLOOKUP(A489,Table2[Customer ID],Table2[smoker_missing],"NOT FOUND")</f>
        <v>yes</v>
      </c>
      <c r="W489" t="str">
        <f t="shared" si="7"/>
        <v>Normal</v>
      </c>
      <c r="X489" s="37">
        <f>SUM(Table5[[#This Row],[Title]:[Diabetes Level]])</f>
        <v>53673.504999999997</v>
      </c>
    </row>
    <row r="490" spans="1:24" x14ac:dyDescent="0.25">
      <c r="A490" t="s">
        <v>1882</v>
      </c>
      <c r="B490" t="str">
        <f>VLOOKUP(A490,'Customer Names'!$A$2:$E$2336,3,FALSE)</f>
        <v>Mr.</v>
      </c>
      <c r="C490" t="str">
        <f>_xlfn.XLOOKUP(A490,$A$2:$A$2336,'Customer Names'!$D$2:$D$2336,"NOT FOUND")</f>
        <v>Timothy</v>
      </c>
      <c r="D490" t="str">
        <f>_xlfn.XLOOKUP(A490,$A$2:$A$2336,'Customer Names'!$E$2:$E$2336,"NOT FOUND")</f>
        <v>Catoggio</v>
      </c>
      <c r="E490" cm="1">
        <f t="array" ref="E490">_xlfn.XLOOKUP(A490,$A$2:$A$2336,Table2[BMI],"NOT FOUND")</f>
        <v>29.64</v>
      </c>
      <c r="F490" cm="1">
        <f t="array" ref="F490">_xlfn.XLOOKUP(A490,$A$2:$A$2336,Table2[HBA1C],"NOT FOUND")</f>
        <v>4.93</v>
      </c>
      <c r="G490" t="str" cm="1">
        <f t="array" ref="G490">_xlfn.XLOOKUP(A490,$A$2:$A$2336,Table2[Heart Issues],"NOT FOUND")</f>
        <v>No</v>
      </c>
      <c r="H490" t="str" cm="1">
        <f t="array" ref="H490">_xlfn.XLOOKUP(A490,$A$2:$A$2336,Table2[Any Transplants],"NOT FOUND")</f>
        <v>No</v>
      </c>
      <c r="I490" t="str" cm="1">
        <f t="array" ref="I490">_xlfn.XLOOKUP(A490,$A$2:$A$2336,Table2[Cancer history],"NOT FOUND")</f>
        <v>Yes</v>
      </c>
      <c r="J490" t="str">
        <f>_xlfn.XLOOKUP(A490,Table3[customer_no],Table3[month],"NOT FOUND")</f>
        <v>Sep</v>
      </c>
      <c r="K490" s="7">
        <f>_xlfn.XLOOKUP(A490,Table3[customer_no],Table3[year_average],"NOT FOUND")</f>
        <v>1993</v>
      </c>
      <c r="L490" cm="1">
        <f t="array" ref="L490">_xlfn.XLOOKUP(A490,Table3[customer_no],'Hospitalisation Details'!$D$2:$D$2344,"NOT FOUND")</f>
        <v>7</v>
      </c>
      <c r="M490" s="33">
        <f>_xlfn.XLOOKUP(A490,Table3[customer_no],Table3[dd/mm/yy],"NOT FOUND")</f>
        <v>34219</v>
      </c>
      <c r="N490">
        <f>_xlfn.XLOOKUP(A490,Table3[customer_no],Table3[age],"NOT FOUND")</f>
        <v>29</v>
      </c>
      <c r="O490" cm="1">
        <f t="array" ref="O490">_xlfn.XLOOKUP(A490,Table3[customer_no],'Hospitalisation Details'!$E$2:$E$2344,"NOT FOUND")</f>
        <v>1</v>
      </c>
      <c r="P490" t="str">
        <f>_xlfn.XLOOKUP(A490,Table3[customer_no],Table3[hsplt_handled],"NOT FOUND")</f>
        <v>tier - 3</v>
      </c>
      <c r="Q490" t="str">
        <f>_xlfn.XLOOKUP(A490,Table3[customer_no],Table3[city_handled],"NOT FOUND")</f>
        <v>tier - 3</v>
      </c>
      <c r="R490" t="str">
        <f>_xlfn.XLOOKUP(A490,Table3[customer_no],Table3[state_id],"NOT FOUND")</f>
        <v>R1016</v>
      </c>
      <c r="S490" s="34" cm="1">
        <f t="array" ref="S490">_xlfn.XLOOKUP(A490,Table3[customer_no],'Hospitalisation Details'!$F$2:$F$2344,"NOT FOUND")</f>
        <v>20277.810000000001</v>
      </c>
      <c r="T490" t="str">
        <f>_xlfn.XLOOKUP(A490,Table2[Customer ID],Table2[BMI_category],"NOT FOUND")</f>
        <v>Overweight</v>
      </c>
      <c r="U490" s="7">
        <f>_xlfn.XLOOKUP(A490,Table2[Customer ID],Table2[no of surgery],"NOT FOUND")</f>
        <v>1</v>
      </c>
      <c r="V490" t="str">
        <f>_xlfn.XLOOKUP(A490,Table2[Customer ID],Table2[smoker_missing],"NOT FOUND")</f>
        <v>No</v>
      </c>
      <c r="W490" t="str">
        <f t="shared" si="7"/>
        <v>Normal</v>
      </c>
      <c r="X490" s="37">
        <f>SUM(Table5[[#This Row],[Title]:[Diabetes Level]])</f>
        <v>56562.380000000005</v>
      </c>
    </row>
    <row r="491" spans="1:24" x14ac:dyDescent="0.25">
      <c r="A491" t="s">
        <v>1881</v>
      </c>
      <c r="B491" t="str">
        <f>VLOOKUP(A491,'Customer Names'!$A$2:$E$2336,3,FALSE)</f>
        <v>Mr.</v>
      </c>
      <c r="C491" t="str">
        <f>_xlfn.XLOOKUP(A491,$A$2:$A$2336,'Customer Names'!$D$2:$D$2336,"NOT FOUND")</f>
        <v>Scott</v>
      </c>
      <c r="D491" t="str">
        <f>_xlfn.XLOOKUP(A491,$A$2:$A$2336,'Customer Names'!$E$2:$E$2336,"NOT FOUND")</f>
        <v>Adams</v>
      </c>
      <c r="E491" cm="1">
        <f t="array" ref="E491">_xlfn.XLOOKUP(A491,$A$2:$A$2336,Table2[BMI],"NOT FOUND")</f>
        <v>53.93</v>
      </c>
      <c r="F491" cm="1">
        <f t="array" ref="F491">_xlfn.XLOOKUP(A491,$A$2:$A$2336,Table2[HBA1C],"NOT FOUND")</f>
        <v>5.34</v>
      </c>
      <c r="G491" t="str" cm="1">
        <f t="array" ref="G491">_xlfn.XLOOKUP(A491,$A$2:$A$2336,Table2[Heart Issues],"NOT FOUND")</f>
        <v>yes</v>
      </c>
      <c r="H491" t="str" cm="1">
        <f t="array" ref="H491">_xlfn.XLOOKUP(A491,$A$2:$A$2336,Table2[Any Transplants],"NOT FOUND")</f>
        <v>No</v>
      </c>
      <c r="I491" t="str" cm="1">
        <f t="array" ref="I491">_xlfn.XLOOKUP(A491,$A$2:$A$2336,Table2[Cancer history],"NOT FOUND")</f>
        <v>No</v>
      </c>
      <c r="J491" t="str">
        <f>_xlfn.XLOOKUP(A491,Table3[customer_no],Table3[month],"NOT FOUND")</f>
        <v>Aug</v>
      </c>
      <c r="K491" s="7">
        <f>_xlfn.XLOOKUP(A491,Table3[customer_no],Table3[year_average],"NOT FOUND")</f>
        <v>1966</v>
      </c>
      <c r="L491" cm="1">
        <f t="array" ref="L491">_xlfn.XLOOKUP(A491,Table3[customer_no],'Hospitalisation Details'!$D$2:$D$2344,"NOT FOUND")</f>
        <v>22</v>
      </c>
      <c r="M491" s="33">
        <f>_xlfn.XLOOKUP(A491,Table3[customer_no],Table3[dd/mm/yy],"NOT FOUND")</f>
        <v>24341</v>
      </c>
      <c r="N491">
        <f>_xlfn.XLOOKUP(A491,Table3[customer_no],Table3[age],"NOT FOUND")</f>
        <v>56</v>
      </c>
      <c r="O491" cm="1">
        <f t="array" ref="O491">_xlfn.XLOOKUP(A491,Table3[customer_no],'Hospitalisation Details'!$E$2:$E$2344,"NOT FOUND")</f>
        <v>0</v>
      </c>
      <c r="P491" t="str">
        <f>_xlfn.XLOOKUP(A491,Table3[customer_no],Table3[hsplt_handled],"NOT FOUND")</f>
        <v>tier - 2</v>
      </c>
      <c r="Q491" t="str">
        <f>_xlfn.XLOOKUP(A491,Table3[customer_no],Table3[city_handled],"NOT FOUND")</f>
        <v>tier - 3</v>
      </c>
      <c r="R491" t="str">
        <f>_xlfn.XLOOKUP(A491,Table3[customer_no],Table3[state_id],"NOT FOUND")</f>
        <v>R1012</v>
      </c>
      <c r="S491" s="34" cm="1">
        <f t="array" ref="S491">_xlfn.XLOOKUP(A491,Table3[customer_no],'Hospitalisation Details'!$F$2:$F$2344,"NOT FOUND")</f>
        <v>20253.84</v>
      </c>
      <c r="T491" t="str">
        <f>_xlfn.XLOOKUP(A491,Table2[Customer ID],Table2[BMI_category],"NOT FOUND")</f>
        <v>Obesity</v>
      </c>
      <c r="U491" s="7">
        <f>_xlfn.XLOOKUP(A491,Table2[Customer ID],Table2[no of surgery],"NOT FOUND")</f>
        <v>2</v>
      </c>
      <c r="V491" t="str">
        <f>_xlfn.XLOOKUP(A491,Table2[Customer ID],Table2[smoker_missing],"NOT FOUND")</f>
        <v>No</v>
      </c>
      <c r="W491" t="str">
        <f t="shared" si="7"/>
        <v>Normal</v>
      </c>
      <c r="X491" s="37">
        <f>SUM(Table5[[#This Row],[Title]:[Diabetes Level]])</f>
        <v>46700.11</v>
      </c>
    </row>
    <row r="492" spans="1:24" x14ac:dyDescent="0.25">
      <c r="A492" t="s">
        <v>1880</v>
      </c>
      <c r="B492" t="str">
        <f>VLOOKUP(A492,'Customer Names'!$A$2:$E$2336,3,FALSE)</f>
        <v>Ms.</v>
      </c>
      <c r="C492" t="str">
        <f>_xlfn.XLOOKUP(A492,$A$2:$A$2336,'Customer Names'!$D$2:$D$2336,"NOT FOUND")</f>
        <v>Carly E</v>
      </c>
      <c r="D492" t="str">
        <f>_xlfn.XLOOKUP(A492,$A$2:$A$2336,'Customer Names'!$E$2:$E$2336,"NOT FOUND")</f>
        <v>Windt</v>
      </c>
      <c r="E492" cm="1">
        <f t="array" ref="E492">_xlfn.XLOOKUP(A492,$A$2:$A$2336,Table2[BMI],"NOT FOUND")</f>
        <v>28.024999999999999</v>
      </c>
      <c r="F492" cm="1">
        <f t="array" ref="F492">_xlfn.XLOOKUP(A492,$A$2:$A$2336,Table2[HBA1C],"NOT FOUND")</f>
        <v>5.65</v>
      </c>
      <c r="G492" t="str" cm="1">
        <f t="array" ref="G492">_xlfn.XLOOKUP(A492,$A$2:$A$2336,Table2[Heart Issues],"NOT FOUND")</f>
        <v>No</v>
      </c>
      <c r="H492" t="str" cm="1">
        <f t="array" ref="H492">_xlfn.XLOOKUP(A492,$A$2:$A$2336,Table2[Any Transplants],"NOT FOUND")</f>
        <v>No</v>
      </c>
      <c r="I492" t="str" cm="1">
        <f t="array" ref="I492">_xlfn.XLOOKUP(A492,$A$2:$A$2336,Table2[Cancer history],"NOT FOUND")</f>
        <v>No</v>
      </c>
      <c r="J492" t="str">
        <f>_xlfn.XLOOKUP(A492,Table3[customer_no],Table3[month],"NOT FOUND")</f>
        <v>Oct</v>
      </c>
      <c r="K492" s="7">
        <f>_xlfn.XLOOKUP(A492,Table3[customer_no],Table3[year_average],"NOT FOUND")</f>
        <v>1987</v>
      </c>
      <c r="L492" cm="1">
        <f t="array" ref="L492">_xlfn.XLOOKUP(A492,Table3[customer_no],'Hospitalisation Details'!$D$2:$D$2344,"NOT FOUND")</f>
        <v>17</v>
      </c>
      <c r="M492" s="33">
        <f>_xlfn.XLOOKUP(A492,Table3[customer_no],Table3[dd/mm/yy],"NOT FOUND")</f>
        <v>32067</v>
      </c>
      <c r="N492">
        <f>_xlfn.XLOOKUP(A492,Table3[customer_no],Table3[age],"NOT FOUND")</f>
        <v>35</v>
      </c>
      <c r="O492" cm="1">
        <f t="array" ref="O492">_xlfn.XLOOKUP(A492,Table3[customer_no],'Hospitalisation Details'!$E$2:$E$2344,"NOT FOUND")</f>
        <v>0</v>
      </c>
      <c r="P492" t="str">
        <f>_xlfn.XLOOKUP(A492,Table3[customer_no],Table3[hsplt_handled],"NOT FOUND")</f>
        <v>tier - 2</v>
      </c>
      <c r="Q492" t="str">
        <f>_xlfn.XLOOKUP(A492,Table3[customer_no],Table3[city_handled],"NOT FOUND")</f>
        <v>tier - 3</v>
      </c>
      <c r="R492" t="str">
        <f>_xlfn.XLOOKUP(A492,Table3[customer_no],Table3[state_id],"NOT FOUND")</f>
        <v>R1012</v>
      </c>
      <c r="S492" s="34" cm="1">
        <f t="array" ref="S492">_xlfn.XLOOKUP(A492,Table3[customer_no],'Hospitalisation Details'!$F$2:$F$2344,"NOT FOUND")</f>
        <v>20234.849999999999</v>
      </c>
      <c r="T492" t="str">
        <f>_xlfn.XLOOKUP(A492,Table2[Customer ID],Table2[BMI_category],"NOT FOUND")</f>
        <v>Overweight</v>
      </c>
      <c r="U492" s="7">
        <f>_xlfn.XLOOKUP(A492,Table2[Customer ID],Table2[no of surgery],"NOT FOUND")</f>
        <v>1</v>
      </c>
      <c r="V492" t="str">
        <f>_xlfn.XLOOKUP(A492,Table2[Customer ID],Table2[smoker_missing],"NOT FOUND")</f>
        <v>yes</v>
      </c>
      <c r="W492" t="str">
        <f t="shared" si="7"/>
        <v>Normal</v>
      </c>
      <c r="X492" s="37">
        <f>SUM(Table5[[#This Row],[Title]:[Diabetes Level]])</f>
        <v>54375.525000000001</v>
      </c>
    </row>
    <row r="493" spans="1:24" x14ac:dyDescent="0.25">
      <c r="A493" t="s">
        <v>1879</v>
      </c>
      <c r="B493" t="str">
        <f>VLOOKUP(A493,'Customer Names'!$A$2:$E$2336,3,FALSE)</f>
        <v>Ms.</v>
      </c>
      <c r="C493" t="str">
        <f>_xlfn.XLOOKUP(A493,$A$2:$A$2336,'Customer Names'!$D$2:$D$2336,"NOT FOUND")</f>
        <v>Lisa</v>
      </c>
      <c r="D493" t="str">
        <f>_xlfn.XLOOKUP(A493,$A$2:$A$2336,'Customer Names'!$E$2:$E$2336,"NOT FOUND")</f>
        <v>Ryan</v>
      </c>
      <c r="E493" cm="1">
        <f t="array" ref="E493">_xlfn.XLOOKUP(A493,$A$2:$A$2336,Table2[BMI],"NOT FOUND")</f>
        <v>27.5</v>
      </c>
      <c r="F493" cm="1">
        <f t="array" ref="F493">_xlfn.XLOOKUP(A493,$A$2:$A$2336,Table2[HBA1C],"NOT FOUND")</f>
        <v>4.49</v>
      </c>
      <c r="G493" t="str" cm="1">
        <f t="array" ref="G493">_xlfn.XLOOKUP(A493,$A$2:$A$2336,Table2[Heart Issues],"NOT FOUND")</f>
        <v>No</v>
      </c>
      <c r="H493" t="str" cm="1">
        <f t="array" ref="H493">_xlfn.XLOOKUP(A493,$A$2:$A$2336,Table2[Any Transplants],"NOT FOUND")</f>
        <v>No</v>
      </c>
      <c r="I493" t="str" cm="1">
        <f t="array" ref="I493">_xlfn.XLOOKUP(A493,$A$2:$A$2336,Table2[Cancer history],"NOT FOUND")</f>
        <v>No</v>
      </c>
      <c r="J493" t="str">
        <f>_xlfn.XLOOKUP(A493,Table3[customer_no],Table3[month],"NOT FOUND")</f>
        <v>Jun</v>
      </c>
      <c r="K493" s="7">
        <f>_xlfn.XLOOKUP(A493,Table3[customer_no],Table3[year_average],"NOT FOUND")</f>
        <v>1994</v>
      </c>
      <c r="L493" cm="1">
        <f t="array" ref="L493">_xlfn.XLOOKUP(A493,Table3[customer_no],'Hospitalisation Details'!$D$2:$D$2344,"NOT FOUND")</f>
        <v>8</v>
      </c>
      <c r="M493" s="33">
        <f>_xlfn.XLOOKUP(A493,Table3[customer_no],Table3[dd/mm/yy],"NOT FOUND")</f>
        <v>34493</v>
      </c>
      <c r="N493">
        <f>_xlfn.XLOOKUP(A493,Table3[customer_no],Table3[age],"NOT FOUND")</f>
        <v>29</v>
      </c>
      <c r="O493" cm="1">
        <f t="array" ref="O493">_xlfn.XLOOKUP(A493,Table3[customer_no],'Hospitalisation Details'!$E$2:$E$2344,"NOT FOUND")</f>
        <v>2</v>
      </c>
      <c r="P493" t="str">
        <f>_xlfn.XLOOKUP(A493,Table3[customer_no],Table3[hsplt_handled],"NOT FOUND")</f>
        <v>tier - 2</v>
      </c>
      <c r="Q493" t="str">
        <f>_xlfn.XLOOKUP(A493,Table3[customer_no],Table3[city_handled],"NOT FOUND")</f>
        <v>tier - 1</v>
      </c>
      <c r="R493" t="str">
        <f>_xlfn.XLOOKUP(A493,Table3[customer_no],Table3[state_id],"NOT FOUND")</f>
        <v>R1011</v>
      </c>
      <c r="S493" s="34" cm="1">
        <f t="array" ref="S493">_xlfn.XLOOKUP(A493,Table3[customer_no],'Hospitalisation Details'!$F$2:$F$2344,"NOT FOUND")</f>
        <v>20177.669999999998</v>
      </c>
      <c r="T493" t="str">
        <f>_xlfn.XLOOKUP(A493,Table2[Customer ID],Table2[BMI_category],"NOT FOUND")</f>
        <v>Overweight</v>
      </c>
      <c r="U493" s="7">
        <f>_xlfn.XLOOKUP(A493,Table2[Customer ID],Table2[no of surgery],"NOT FOUND")</f>
        <v>0</v>
      </c>
      <c r="V493" t="str">
        <f>_xlfn.XLOOKUP(A493,Table2[Customer ID],Table2[smoker_missing],"NOT FOUND")</f>
        <v>No</v>
      </c>
      <c r="W493" t="str">
        <f t="shared" si="7"/>
        <v>Normal</v>
      </c>
      <c r="X493" s="37">
        <f>SUM(Table5[[#This Row],[Title]:[Diabetes Level]])</f>
        <v>56735.659999999996</v>
      </c>
    </row>
    <row r="494" spans="1:24" x14ac:dyDescent="0.25">
      <c r="A494" t="s">
        <v>1878</v>
      </c>
      <c r="B494" t="str">
        <f>VLOOKUP(A494,'Customer Names'!$A$2:$E$2336,3,FALSE)</f>
        <v>Ms.</v>
      </c>
      <c r="C494" t="str">
        <f>_xlfn.XLOOKUP(A494,$A$2:$A$2336,'Customer Names'!$D$2:$D$2336,"NOT FOUND")</f>
        <v>Stacey</v>
      </c>
      <c r="D494" t="str">
        <f>_xlfn.XLOOKUP(A494,$A$2:$A$2336,'Customer Names'!$E$2:$E$2336,"NOT FOUND")</f>
        <v>Marion</v>
      </c>
      <c r="E494" cm="1">
        <f t="array" ref="E494">_xlfn.XLOOKUP(A494,$A$2:$A$2336,Table2[BMI],"NOT FOUND")</f>
        <v>21.8</v>
      </c>
      <c r="F494" cm="1">
        <f t="array" ref="F494">_xlfn.XLOOKUP(A494,$A$2:$A$2336,Table2[HBA1C],"NOT FOUND")</f>
        <v>10.55</v>
      </c>
      <c r="G494" t="str" cm="1">
        <f t="array" ref="G494">_xlfn.XLOOKUP(A494,$A$2:$A$2336,Table2[Heart Issues],"NOT FOUND")</f>
        <v>No</v>
      </c>
      <c r="H494" t="str" cm="1">
        <f t="array" ref="H494">_xlfn.XLOOKUP(A494,$A$2:$A$2336,Table2[Any Transplants],"NOT FOUND")</f>
        <v>No</v>
      </c>
      <c r="I494" t="str" cm="1">
        <f t="array" ref="I494">_xlfn.XLOOKUP(A494,$A$2:$A$2336,Table2[Cancer history],"NOT FOUND")</f>
        <v>No</v>
      </c>
      <c r="J494" t="str">
        <f>_xlfn.XLOOKUP(A494,Table3[customer_no],Table3[month],"NOT FOUND")</f>
        <v>Jul</v>
      </c>
      <c r="K494" s="7">
        <f>_xlfn.XLOOKUP(A494,Table3[customer_no],Table3[year_average],"NOT FOUND")</f>
        <v>2002</v>
      </c>
      <c r="L494" cm="1">
        <f t="array" ref="L494">_xlfn.XLOOKUP(A494,Table3[customer_no],'Hospitalisation Details'!$D$2:$D$2344,"NOT FOUND")</f>
        <v>9</v>
      </c>
      <c r="M494" s="33">
        <f>_xlfn.XLOOKUP(A494,Table3[customer_no],Table3[dd/mm/yy],"NOT FOUND")</f>
        <v>37446</v>
      </c>
      <c r="N494">
        <f>_xlfn.XLOOKUP(A494,Table3[customer_no],Table3[age],"NOT FOUND")</f>
        <v>20</v>
      </c>
      <c r="O494" cm="1">
        <f t="array" ref="O494">_xlfn.XLOOKUP(A494,Table3[customer_no],'Hospitalisation Details'!$E$2:$E$2344,"NOT FOUND")</f>
        <v>0</v>
      </c>
      <c r="P494" t="str">
        <f>_xlfn.XLOOKUP(A494,Table3[customer_no],Table3[hsplt_handled],"NOT FOUND")</f>
        <v>tier - 3</v>
      </c>
      <c r="Q494" t="str">
        <f>_xlfn.XLOOKUP(A494,Table3[customer_no],Table3[city_handled],"NOT FOUND")</f>
        <v>tier - 3</v>
      </c>
      <c r="R494" t="str">
        <f>_xlfn.XLOOKUP(A494,Table3[customer_no],Table3[state_id],"NOT FOUND")</f>
        <v>R1011</v>
      </c>
      <c r="S494" s="34" cm="1">
        <f t="array" ref="S494">_xlfn.XLOOKUP(A494,Table3[customer_no],'Hospitalisation Details'!$F$2:$F$2344,"NOT FOUND")</f>
        <v>20167.34</v>
      </c>
      <c r="T494" t="str">
        <f>_xlfn.XLOOKUP(A494,Table2[Customer ID],Table2[BMI_category],"NOT FOUND")</f>
        <v>Normal Weight</v>
      </c>
      <c r="U494" s="7">
        <f>_xlfn.XLOOKUP(A494,Table2[Customer ID],Table2[no of surgery],"NOT FOUND")</f>
        <v>0</v>
      </c>
      <c r="V494" t="str">
        <f>_xlfn.XLOOKUP(A494,Table2[Customer ID],Table2[smoker_missing],"NOT FOUND")</f>
        <v>yes</v>
      </c>
      <c r="W494" t="str">
        <f t="shared" si="7"/>
        <v>Diabetes</v>
      </c>
      <c r="X494" s="37">
        <f>SUM(Table5[[#This Row],[Title]:[Diabetes Level]])</f>
        <v>59676.69</v>
      </c>
    </row>
    <row r="495" spans="1:24" x14ac:dyDescent="0.25">
      <c r="A495" t="s">
        <v>1877</v>
      </c>
      <c r="B495" t="str">
        <f>VLOOKUP(A495,'Customer Names'!$A$2:$E$2336,3,FALSE)</f>
        <v>Mr.</v>
      </c>
      <c r="C495" t="str">
        <f>_xlfn.XLOOKUP(A495,$A$2:$A$2336,'Customer Names'!$D$2:$D$2336,"NOT FOUND")</f>
        <v>Louis</v>
      </c>
      <c r="D495" t="str">
        <f>_xlfn.XLOOKUP(A495,$A$2:$A$2336,'Customer Names'!$E$2:$E$2336,"NOT FOUND")</f>
        <v>Raffetto</v>
      </c>
      <c r="E495" cm="1">
        <f t="array" ref="E495">_xlfn.XLOOKUP(A495,$A$2:$A$2336,Table2[BMI],"NOT FOUND")</f>
        <v>26.41</v>
      </c>
      <c r="F495" cm="1">
        <f t="array" ref="F495">_xlfn.XLOOKUP(A495,$A$2:$A$2336,Table2[HBA1C],"NOT FOUND")</f>
        <v>4.92</v>
      </c>
      <c r="G495" t="str" cm="1">
        <f t="array" ref="G495">_xlfn.XLOOKUP(A495,$A$2:$A$2336,Table2[Heart Issues],"NOT FOUND")</f>
        <v>yes</v>
      </c>
      <c r="H495" t="str" cm="1">
        <f t="array" ref="H495">_xlfn.XLOOKUP(A495,$A$2:$A$2336,Table2[Any Transplants],"NOT FOUND")</f>
        <v>No</v>
      </c>
      <c r="I495" t="str" cm="1">
        <f t="array" ref="I495">_xlfn.XLOOKUP(A495,$A$2:$A$2336,Table2[Cancer history],"NOT FOUND")</f>
        <v>Yes</v>
      </c>
      <c r="J495" t="str">
        <f>_xlfn.XLOOKUP(A495,Table3[customer_no],Table3[month],"NOT FOUND")</f>
        <v>Oct</v>
      </c>
      <c r="K495" s="7">
        <f>_xlfn.XLOOKUP(A495,Table3[customer_no],Table3[year_average],"NOT FOUND")</f>
        <v>1983</v>
      </c>
      <c r="L495" cm="1">
        <f t="array" ref="L495">_xlfn.XLOOKUP(A495,Table3[customer_no],'Hospitalisation Details'!$D$2:$D$2344,"NOT FOUND")</f>
        <v>6</v>
      </c>
      <c r="M495" s="33">
        <f>_xlfn.XLOOKUP(A495,Table3[customer_no],Table3[dd/mm/yy],"NOT FOUND")</f>
        <v>30595</v>
      </c>
      <c r="N495">
        <f>_xlfn.XLOOKUP(A495,Table3[customer_no],Table3[age],"NOT FOUND")</f>
        <v>39</v>
      </c>
      <c r="O495" cm="1">
        <f t="array" ref="O495">_xlfn.XLOOKUP(A495,Table3[customer_no],'Hospitalisation Details'!$E$2:$E$2344,"NOT FOUND")</f>
        <v>0</v>
      </c>
      <c r="P495" t="str">
        <f>_xlfn.XLOOKUP(A495,Table3[customer_no],Table3[hsplt_handled],"NOT FOUND")</f>
        <v>tier - 2</v>
      </c>
      <c r="Q495" t="str">
        <f>_xlfn.XLOOKUP(A495,Table3[customer_no],Table3[city_handled],"NOT FOUND")</f>
        <v>tier - 1</v>
      </c>
      <c r="R495" t="str">
        <f>_xlfn.XLOOKUP(A495,Table3[customer_no],Table3[state_id],"NOT FOUND")</f>
        <v>R1016</v>
      </c>
      <c r="S495" s="34" cm="1">
        <f t="array" ref="S495">_xlfn.XLOOKUP(A495,Table3[customer_no],'Hospitalisation Details'!$F$2:$F$2344,"NOT FOUND")</f>
        <v>20149.32</v>
      </c>
      <c r="T495" t="str">
        <f>_xlfn.XLOOKUP(A495,Table2[Customer ID],Table2[BMI_category],"NOT FOUND")</f>
        <v>Overweight</v>
      </c>
      <c r="U495" s="7">
        <f>_xlfn.XLOOKUP(A495,Table2[Customer ID],Table2[no of surgery],"NOT FOUND")</f>
        <v>1</v>
      </c>
      <c r="V495" t="str">
        <f>_xlfn.XLOOKUP(A495,Table2[Customer ID],Table2[smoker_missing],"NOT FOUND")</f>
        <v>yes</v>
      </c>
      <c r="W495" t="str">
        <f t="shared" si="7"/>
        <v>Normal</v>
      </c>
      <c r="X495" s="37">
        <f>SUM(Table5[[#This Row],[Title]:[Diabetes Level]])</f>
        <v>52804.65</v>
      </c>
    </row>
    <row r="496" spans="1:24" x14ac:dyDescent="0.25">
      <c r="A496" t="s">
        <v>1876</v>
      </c>
      <c r="B496" t="str">
        <f>VLOOKUP(A496,'Customer Names'!$A$2:$E$2336,3,FALSE)</f>
        <v>Mr.</v>
      </c>
      <c r="C496" t="str">
        <f>_xlfn.XLOOKUP(A496,$A$2:$A$2336,'Customer Names'!$D$2:$D$2336,"NOT FOUND")</f>
        <v>Brian R.</v>
      </c>
      <c r="D496" t="str">
        <f>_xlfn.XLOOKUP(A496,$A$2:$A$2336,'Customer Names'!$E$2:$E$2336,"NOT FOUND")</f>
        <v>Young</v>
      </c>
      <c r="E496" cm="1">
        <f t="array" ref="E496">_xlfn.XLOOKUP(A496,$A$2:$A$2336,Table2[BMI],"NOT FOUND")</f>
        <v>27.835000000000001</v>
      </c>
      <c r="F496" cm="1">
        <f t="array" ref="F496">_xlfn.XLOOKUP(A496,$A$2:$A$2336,Table2[HBA1C],"NOT FOUND")</f>
        <v>5.9</v>
      </c>
      <c r="G496" t="str" cm="1">
        <f t="array" ref="G496">_xlfn.XLOOKUP(A496,$A$2:$A$2336,Table2[Heart Issues],"NOT FOUND")</f>
        <v>yes</v>
      </c>
      <c r="H496" t="str" cm="1">
        <f t="array" ref="H496">_xlfn.XLOOKUP(A496,$A$2:$A$2336,Table2[Any Transplants],"NOT FOUND")</f>
        <v>No</v>
      </c>
      <c r="I496" t="str" cm="1">
        <f t="array" ref="I496">_xlfn.XLOOKUP(A496,$A$2:$A$2336,Table2[Cancer history],"NOT FOUND")</f>
        <v>No</v>
      </c>
      <c r="J496" t="str">
        <f>_xlfn.XLOOKUP(A496,Table3[customer_no],Table3[month],"NOT FOUND")</f>
        <v>Jul</v>
      </c>
      <c r="K496" s="7">
        <f>_xlfn.XLOOKUP(A496,Table3[customer_no],Table3[year_average],"NOT FOUND")</f>
        <v>1988</v>
      </c>
      <c r="L496" cm="1">
        <f t="array" ref="L496">_xlfn.XLOOKUP(A496,Table3[customer_no],'Hospitalisation Details'!$D$2:$D$2344,"NOT FOUND")</f>
        <v>25</v>
      </c>
      <c r="M496" s="33">
        <f>_xlfn.XLOOKUP(A496,Table3[customer_no],Table3[dd/mm/yy],"NOT FOUND")</f>
        <v>32349</v>
      </c>
      <c r="N496">
        <f>_xlfn.XLOOKUP(A496,Table3[customer_no],Table3[age],"NOT FOUND")</f>
        <v>34</v>
      </c>
      <c r="O496" cm="1">
        <f t="array" ref="O496">_xlfn.XLOOKUP(A496,Table3[customer_no],'Hospitalisation Details'!$E$2:$E$2344,"NOT FOUND")</f>
        <v>1</v>
      </c>
      <c r="P496" t="str">
        <f>_xlfn.XLOOKUP(A496,Table3[customer_no],Table3[hsplt_handled],"NOT FOUND")</f>
        <v>tier - 2</v>
      </c>
      <c r="Q496" t="str">
        <f>_xlfn.XLOOKUP(A496,Table3[customer_no],Table3[city_handled],"NOT FOUND")</f>
        <v>tier - 1</v>
      </c>
      <c r="R496" t="str">
        <f>_xlfn.XLOOKUP(A496,Table3[customer_no],Table3[state_id],"NOT FOUND")</f>
        <v>R1012</v>
      </c>
      <c r="S496" s="34" cm="1">
        <f t="array" ref="S496">_xlfn.XLOOKUP(A496,Table3[customer_no],'Hospitalisation Details'!$F$2:$F$2344,"NOT FOUND")</f>
        <v>20009.63</v>
      </c>
      <c r="T496" t="str">
        <f>_xlfn.XLOOKUP(A496,Table2[Customer ID],Table2[BMI_category],"NOT FOUND")</f>
        <v>Overweight</v>
      </c>
      <c r="U496" s="7">
        <f>_xlfn.XLOOKUP(A496,Table2[Customer ID],Table2[no of surgery],"NOT FOUND")</f>
        <v>1</v>
      </c>
      <c r="V496" t="str">
        <f>_xlfn.XLOOKUP(A496,Table2[Customer ID],Table2[smoker_missing],"NOT FOUND")</f>
        <v>yes</v>
      </c>
      <c r="W496" t="str">
        <f t="shared" si="7"/>
        <v>Prediabetes</v>
      </c>
      <c r="X496" s="37">
        <f>SUM(Table5[[#This Row],[Title]:[Diabetes Level]])</f>
        <v>54441.365000000005</v>
      </c>
    </row>
    <row r="497" spans="1:24" x14ac:dyDescent="0.25">
      <c r="A497" t="s">
        <v>1875</v>
      </c>
      <c r="B497" t="str">
        <f>VLOOKUP(A497,'Customer Names'!$A$2:$E$2336,3,FALSE)</f>
        <v>Mrs.</v>
      </c>
      <c r="C497" t="str">
        <f>_xlfn.XLOOKUP(A497,$A$2:$A$2336,'Customer Names'!$D$2:$D$2336,"NOT FOUND")</f>
        <v>Jessica</v>
      </c>
      <c r="D497" t="str">
        <f>_xlfn.XLOOKUP(A497,$A$2:$A$2336,'Customer Names'!$E$2:$E$2336,"NOT FOUND")</f>
        <v>Oehlke</v>
      </c>
      <c r="E497" cm="1">
        <f t="array" ref="E497">_xlfn.XLOOKUP(A497,$A$2:$A$2336,Table2[BMI],"NOT FOUND")</f>
        <v>51.74</v>
      </c>
      <c r="F497" cm="1">
        <f t="array" ref="F497">_xlfn.XLOOKUP(A497,$A$2:$A$2336,Table2[HBA1C],"NOT FOUND")</f>
        <v>4.9800000000000004</v>
      </c>
      <c r="G497" t="str" cm="1">
        <f t="array" ref="G497">_xlfn.XLOOKUP(A497,$A$2:$A$2336,Table2[Heart Issues],"NOT FOUND")</f>
        <v>yes</v>
      </c>
      <c r="H497" t="str" cm="1">
        <f t="array" ref="H497">_xlfn.XLOOKUP(A497,$A$2:$A$2336,Table2[Any Transplants],"NOT FOUND")</f>
        <v>No</v>
      </c>
      <c r="I497" t="str" cm="1">
        <f t="array" ref="I497">_xlfn.XLOOKUP(A497,$A$2:$A$2336,Table2[Cancer history],"NOT FOUND")</f>
        <v>No</v>
      </c>
      <c r="J497" t="str">
        <f>_xlfn.XLOOKUP(A497,Table3[customer_no],Table3[month],"NOT FOUND")</f>
        <v>Aug</v>
      </c>
      <c r="K497" s="7">
        <f>_xlfn.XLOOKUP(A497,Table3[customer_no],Table3[year_average],"NOT FOUND")</f>
        <v>1966</v>
      </c>
      <c r="L497" cm="1">
        <f t="array" ref="L497">_xlfn.XLOOKUP(A497,Table3[customer_no],'Hospitalisation Details'!$D$2:$D$2344,"NOT FOUND")</f>
        <v>10</v>
      </c>
      <c r="M497" s="33">
        <f>_xlfn.XLOOKUP(A497,Table3[customer_no],Table3[dd/mm/yy],"NOT FOUND")</f>
        <v>24329</v>
      </c>
      <c r="N497">
        <f>_xlfn.XLOOKUP(A497,Table3[customer_no],Table3[age],"NOT FOUND")</f>
        <v>56</v>
      </c>
      <c r="O497" cm="1">
        <f t="array" ref="O497">_xlfn.XLOOKUP(A497,Table3[customer_no],'Hospitalisation Details'!$E$2:$E$2344,"NOT FOUND")</f>
        <v>0</v>
      </c>
      <c r="P497" t="str">
        <f>_xlfn.XLOOKUP(A497,Table3[customer_no],Table3[hsplt_handled],"NOT FOUND")</f>
        <v>tier - 1</v>
      </c>
      <c r="Q497" t="str">
        <f>_xlfn.XLOOKUP(A497,Table3[customer_no],Table3[city_handled],"NOT FOUND")</f>
        <v>tier - 3</v>
      </c>
      <c r="R497" t="str">
        <f>_xlfn.XLOOKUP(A497,Table3[customer_no],Table3[state_id],"NOT FOUND")</f>
        <v>R1026</v>
      </c>
      <c r="S497" s="34" cm="1">
        <f t="array" ref="S497">_xlfn.XLOOKUP(A497,Table3[customer_no],'Hospitalisation Details'!$F$2:$F$2344,"NOT FOUND")</f>
        <v>19995.29</v>
      </c>
      <c r="T497" t="str">
        <f>_xlfn.XLOOKUP(A497,Table2[Customer ID],Table2[BMI_category],"NOT FOUND")</f>
        <v>Obesity</v>
      </c>
      <c r="U497" s="7">
        <f>_xlfn.XLOOKUP(A497,Table2[Customer ID],Table2[no of surgery],"NOT FOUND")</f>
        <v>2</v>
      </c>
      <c r="V497" t="str">
        <f>_xlfn.XLOOKUP(A497,Table2[Customer ID],Table2[smoker_missing],"NOT FOUND")</f>
        <v>No</v>
      </c>
      <c r="W497" t="str">
        <f t="shared" si="7"/>
        <v>Normal</v>
      </c>
      <c r="X497" s="37">
        <f>SUM(Table5[[#This Row],[Title]:[Diabetes Level]])</f>
        <v>46415.01</v>
      </c>
    </row>
    <row r="498" spans="1:24" x14ac:dyDescent="0.25">
      <c r="A498" t="s">
        <v>1874</v>
      </c>
      <c r="B498" t="str">
        <f>VLOOKUP(A498,'Customer Names'!$A$2:$E$2336,3,FALSE)</f>
        <v>Ms.</v>
      </c>
      <c r="C498" t="str">
        <f>_xlfn.XLOOKUP(A498,$A$2:$A$2336,'Customer Names'!$D$2:$D$2336,"NOT FOUND")</f>
        <v>Dawn M.</v>
      </c>
      <c r="D498" t="str">
        <f>_xlfn.XLOOKUP(A498,$A$2:$A$2336,'Customer Names'!$E$2:$E$2336,"NOT FOUND")</f>
        <v>Sudol</v>
      </c>
      <c r="E498" cm="1">
        <f t="array" ref="E498">_xlfn.XLOOKUP(A498,$A$2:$A$2336,Table2[BMI],"NOT FOUND")</f>
        <v>23.37</v>
      </c>
      <c r="F498" cm="1">
        <f t="array" ref="F498">_xlfn.XLOOKUP(A498,$A$2:$A$2336,Table2[HBA1C],"NOT FOUND")</f>
        <v>5.8</v>
      </c>
      <c r="G498" t="str" cm="1">
        <f t="array" ref="G498">_xlfn.XLOOKUP(A498,$A$2:$A$2336,Table2[Heart Issues],"NOT FOUND")</f>
        <v>No</v>
      </c>
      <c r="H498" t="str" cm="1">
        <f t="array" ref="H498">_xlfn.XLOOKUP(A498,$A$2:$A$2336,Table2[Any Transplants],"NOT FOUND")</f>
        <v>No</v>
      </c>
      <c r="I498" t="str" cm="1">
        <f t="array" ref="I498">_xlfn.XLOOKUP(A498,$A$2:$A$2336,Table2[Cancer history],"NOT FOUND")</f>
        <v>No</v>
      </c>
      <c r="J498" t="str">
        <f>_xlfn.XLOOKUP(A498,Table3[customer_no],Table3[month],"NOT FOUND")</f>
        <v>Oct</v>
      </c>
      <c r="K498" s="7">
        <f>_xlfn.XLOOKUP(A498,Table3[customer_no],Table3[year_average],"NOT FOUND")</f>
        <v>1980</v>
      </c>
      <c r="L498" cm="1">
        <f t="array" ref="L498">_xlfn.XLOOKUP(A498,Table3[customer_no],'Hospitalisation Details'!$D$2:$D$2344,"NOT FOUND")</f>
        <v>9</v>
      </c>
      <c r="M498" s="33">
        <f>_xlfn.XLOOKUP(A498,Table3[customer_no],Table3[dd/mm/yy],"NOT FOUND")</f>
        <v>29503</v>
      </c>
      <c r="N498">
        <f>_xlfn.XLOOKUP(A498,Table3[customer_no],Table3[age],"NOT FOUND")</f>
        <v>42</v>
      </c>
      <c r="O498" cm="1">
        <f t="array" ref="O498">_xlfn.XLOOKUP(A498,Table3[customer_no],'Hospitalisation Details'!$E$2:$E$2344,"NOT FOUND")</f>
        <v>0</v>
      </c>
      <c r="P498" t="str">
        <f>_xlfn.XLOOKUP(A498,Table3[customer_no],Table3[hsplt_handled],"NOT FOUND")</f>
        <v>tier - 1</v>
      </c>
      <c r="Q498" t="str">
        <f>_xlfn.XLOOKUP(A498,Table3[customer_no],Table3[city_handled],"NOT FOUND")</f>
        <v>tier - 2</v>
      </c>
      <c r="R498" t="str">
        <f>_xlfn.XLOOKUP(A498,Table3[customer_no],Table3[state_id],"NOT FOUND")</f>
        <v>R1024</v>
      </c>
      <c r="S498" s="34" cm="1">
        <f t="array" ref="S498">_xlfn.XLOOKUP(A498,Table3[customer_no],'Hospitalisation Details'!$F$2:$F$2344,"NOT FOUND")</f>
        <v>19964.75</v>
      </c>
      <c r="T498" t="str">
        <f>_xlfn.XLOOKUP(A498,Table2[Customer ID],Table2[BMI_category],"NOT FOUND")</f>
        <v>Normal Weight</v>
      </c>
      <c r="U498" s="7">
        <f>_xlfn.XLOOKUP(A498,Table2[Customer ID],Table2[no of surgery],"NOT FOUND")</f>
        <v>0</v>
      </c>
      <c r="V498" t="str">
        <f>_xlfn.XLOOKUP(A498,Table2[Customer ID],Table2[smoker_missing],"NOT FOUND")</f>
        <v>yes</v>
      </c>
      <c r="W498" t="str">
        <f t="shared" si="7"/>
        <v>Prediabetes</v>
      </c>
      <c r="X498" s="37">
        <f>SUM(Table5[[#This Row],[Title]:[Diabetes Level]])</f>
        <v>51527.92</v>
      </c>
    </row>
    <row r="499" spans="1:24" x14ac:dyDescent="0.25">
      <c r="A499" t="s">
        <v>1873</v>
      </c>
      <c r="B499" t="str">
        <f>VLOOKUP(A499,'Customer Names'!$A$2:$E$2336,3,FALSE)</f>
        <v>Mr.</v>
      </c>
      <c r="C499" t="str">
        <f>_xlfn.XLOOKUP(A499,$A$2:$A$2336,'Customer Names'!$D$2:$D$2336,"NOT FOUND")</f>
        <v>Chris</v>
      </c>
      <c r="D499" t="str">
        <f>_xlfn.XLOOKUP(A499,$A$2:$A$2336,'Customer Names'!$E$2:$E$2336,"NOT FOUND")</f>
        <v>Van Es</v>
      </c>
      <c r="E499" cm="1">
        <f t="array" ref="E499">_xlfn.XLOOKUP(A499,$A$2:$A$2336,Table2[BMI],"NOT FOUND")</f>
        <v>29.7</v>
      </c>
      <c r="F499" cm="1">
        <f t="array" ref="F499">_xlfn.XLOOKUP(A499,$A$2:$A$2336,Table2[HBA1C],"NOT FOUND")</f>
        <v>6.21</v>
      </c>
      <c r="G499" t="str" cm="1">
        <f t="array" ref="G499">_xlfn.XLOOKUP(A499,$A$2:$A$2336,Table2[Heart Issues],"NOT FOUND")</f>
        <v>yes</v>
      </c>
      <c r="H499" t="str" cm="1">
        <f t="array" ref="H499">_xlfn.XLOOKUP(A499,$A$2:$A$2336,Table2[Any Transplants],"NOT FOUND")</f>
        <v>No</v>
      </c>
      <c r="I499" t="str" cm="1">
        <f t="array" ref="I499">_xlfn.XLOOKUP(A499,$A$2:$A$2336,Table2[Cancer history],"NOT FOUND")</f>
        <v>Yes</v>
      </c>
      <c r="J499" t="str">
        <f>_xlfn.XLOOKUP(A499,Table3[customer_no],Table3[month],"NOT FOUND")</f>
        <v>Oct</v>
      </c>
      <c r="K499" s="7">
        <f>_xlfn.XLOOKUP(A499,Table3[customer_no],Table3[year_average],"NOT FOUND")</f>
        <v>1997</v>
      </c>
      <c r="L499" cm="1">
        <f t="array" ref="L499">_xlfn.XLOOKUP(A499,Table3[customer_no],'Hospitalisation Details'!$D$2:$D$2344,"NOT FOUND")</f>
        <v>18</v>
      </c>
      <c r="M499" s="33">
        <f>_xlfn.XLOOKUP(A499,Table3[customer_no],Table3[dd/mm/yy],"NOT FOUND")</f>
        <v>35721</v>
      </c>
      <c r="N499">
        <f>_xlfn.XLOOKUP(A499,Table3[customer_no],Table3[age],"NOT FOUND")</f>
        <v>25</v>
      </c>
      <c r="O499" cm="1">
        <f t="array" ref="O499">_xlfn.XLOOKUP(A499,Table3[customer_no],'Hospitalisation Details'!$E$2:$E$2344,"NOT FOUND")</f>
        <v>3</v>
      </c>
      <c r="P499" t="str">
        <f>_xlfn.XLOOKUP(A499,Table3[customer_no],Table3[hsplt_handled],"NOT FOUND")</f>
        <v>tier - 1</v>
      </c>
      <c r="Q499" t="str">
        <f>_xlfn.XLOOKUP(A499,Table3[customer_no],Table3[city_handled],"NOT FOUND")</f>
        <v>tier - 3</v>
      </c>
      <c r="R499" t="str">
        <f>_xlfn.XLOOKUP(A499,Table3[customer_no],Table3[state_id],"NOT FOUND")</f>
        <v>R1011</v>
      </c>
      <c r="S499" s="34" cm="1">
        <f t="array" ref="S499">_xlfn.XLOOKUP(A499,Table3[customer_no],'Hospitalisation Details'!$F$2:$F$2344,"NOT FOUND")</f>
        <v>19933.46</v>
      </c>
      <c r="T499" t="str">
        <f>_xlfn.XLOOKUP(A499,Table2[Customer ID],Table2[BMI_category],"NOT FOUND")</f>
        <v>Overweight</v>
      </c>
      <c r="U499" s="7">
        <f>_xlfn.XLOOKUP(A499,Table2[Customer ID],Table2[no of surgery],"NOT FOUND")</f>
        <v>1</v>
      </c>
      <c r="V499" t="str">
        <f>_xlfn.XLOOKUP(A499,Table2[Customer ID],Table2[smoker_missing],"NOT FOUND")</f>
        <v>yes</v>
      </c>
      <c r="W499" t="str">
        <f t="shared" si="7"/>
        <v>Prediabetes</v>
      </c>
      <c r="X499" s="37">
        <f>SUM(Table5[[#This Row],[Title]:[Diabetes Level]])</f>
        <v>57734.37</v>
      </c>
    </row>
    <row r="500" spans="1:24" x14ac:dyDescent="0.25">
      <c r="A500" t="s">
        <v>1872</v>
      </c>
      <c r="B500" t="str">
        <f>VLOOKUP(A500,'Customer Names'!$A$2:$E$2336,3,FALSE)</f>
        <v>Ms.</v>
      </c>
      <c r="C500" t="str">
        <f>_xlfn.XLOOKUP(A500,$A$2:$A$2336,'Customer Names'!$D$2:$D$2336,"NOT FOUND")</f>
        <v>Karen</v>
      </c>
      <c r="D500" t="str">
        <f>_xlfn.XLOOKUP(A500,$A$2:$A$2336,'Customer Names'!$E$2:$E$2336,"NOT FOUND")</f>
        <v>Dolge</v>
      </c>
      <c r="E500" cm="1">
        <f t="array" ref="E500">_xlfn.XLOOKUP(A500,$A$2:$A$2336,Table2[BMI],"NOT FOUND")</f>
        <v>20.045000000000002</v>
      </c>
      <c r="F500" cm="1">
        <f t="array" ref="F500">_xlfn.XLOOKUP(A500,$A$2:$A$2336,Table2[HBA1C],"NOT FOUND")</f>
        <v>6.17</v>
      </c>
      <c r="G500" t="str" cm="1">
        <f t="array" ref="G500">_xlfn.XLOOKUP(A500,$A$2:$A$2336,Table2[Heart Issues],"NOT FOUND")</f>
        <v>No</v>
      </c>
      <c r="H500" t="str" cm="1">
        <f t="array" ref="H500">_xlfn.XLOOKUP(A500,$A$2:$A$2336,Table2[Any Transplants],"NOT FOUND")</f>
        <v>No</v>
      </c>
      <c r="I500" t="str" cm="1">
        <f t="array" ref="I500">_xlfn.XLOOKUP(A500,$A$2:$A$2336,Table2[Cancer history],"NOT FOUND")</f>
        <v>Yes</v>
      </c>
      <c r="J500" t="str">
        <f>_xlfn.XLOOKUP(A500,Table3[customer_no],Table3[month],"NOT FOUND")</f>
        <v>Oct</v>
      </c>
      <c r="K500" s="7">
        <f>_xlfn.XLOOKUP(A500,Table3[customer_no],Table3[year_average],"NOT FOUND")</f>
        <v>1979</v>
      </c>
      <c r="L500" cm="1">
        <f t="array" ref="L500">_xlfn.XLOOKUP(A500,Table3[customer_no],'Hospitalisation Details'!$D$2:$D$2344,"NOT FOUND")</f>
        <v>30</v>
      </c>
      <c r="M500" s="33">
        <f>_xlfn.XLOOKUP(A500,Table3[customer_no],Table3[dd/mm/yy],"NOT FOUND")</f>
        <v>29158</v>
      </c>
      <c r="N500">
        <f>_xlfn.XLOOKUP(A500,Table3[customer_no],Table3[age],"NOT FOUND")</f>
        <v>43</v>
      </c>
      <c r="O500" cm="1">
        <f t="array" ref="O500">_xlfn.XLOOKUP(A500,Table3[customer_no],'Hospitalisation Details'!$E$2:$E$2344,"NOT FOUND")</f>
        <v>2</v>
      </c>
      <c r="P500" t="str">
        <f>_xlfn.XLOOKUP(A500,Table3[customer_no],Table3[hsplt_handled],"NOT FOUND")</f>
        <v>tier - 1</v>
      </c>
      <c r="Q500" t="str">
        <f>_xlfn.XLOOKUP(A500,Table3[customer_no],Table3[city_handled],"NOT FOUND")</f>
        <v>tier - 1</v>
      </c>
      <c r="R500" t="str">
        <f>_xlfn.XLOOKUP(A500,Table3[customer_no],Table3[state_id],"NOT FOUND")</f>
        <v>R1024</v>
      </c>
      <c r="S500" s="34" cm="1">
        <f t="array" ref="S500">_xlfn.XLOOKUP(A500,Table3[customer_no],'Hospitalisation Details'!$F$2:$F$2344,"NOT FOUND")</f>
        <v>19798.05</v>
      </c>
      <c r="T500" t="str">
        <f>_xlfn.XLOOKUP(A500,Table2[Customer ID],Table2[BMI_category],"NOT FOUND")</f>
        <v>Normal Weight</v>
      </c>
      <c r="U500" s="7">
        <f>_xlfn.XLOOKUP(A500,Table2[Customer ID],Table2[no of surgery],"NOT FOUND")</f>
        <v>1</v>
      </c>
      <c r="V500" t="str">
        <f>_xlfn.XLOOKUP(A500,Table2[Customer ID],Table2[smoker_missing],"NOT FOUND")</f>
        <v>yes</v>
      </c>
      <c r="W500" t="str">
        <f t="shared" si="7"/>
        <v>Prediabetes</v>
      </c>
      <c r="X500" s="37">
        <f>SUM(Table5[[#This Row],[Title]:[Diabetes Level]])</f>
        <v>51037.264999999999</v>
      </c>
    </row>
    <row r="501" spans="1:24" x14ac:dyDescent="0.25">
      <c r="A501" t="s">
        <v>1871</v>
      </c>
      <c r="B501" t="str">
        <f>VLOOKUP(A501,'Customer Names'!$A$2:$E$2336,3,FALSE)</f>
        <v>Ms.</v>
      </c>
      <c r="C501" t="str">
        <f>_xlfn.XLOOKUP(A501,$A$2:$A$2336,'Customer Names'!$D$2:$D$2336,"NOT FOUND")</f>
        <v>Jessica</v>
      </c>
      <c r="D501" t="str">
        <f>_xlfn.XLOOKUP(A501,$A$2:$A$2336,'Customer Names'!$E$2:$E$2336,"NOT FOUND")</f>
        <v>Marlier</v>
      </c>
      <c r="E501" cm="1">
        <f t="array" ref="E501">_xlfn.XLOOKUP(A501,$A$2:$A$2336,Table2[BMI],"NOT FOUND")</f>
        <v>27.83</v>
      </c>
      <c r="F501" cm="1">
        <f t="array" ref="F501">_xlfn.XLOOKUP(A501,$A$2:$A$2336,Table2[HBA1C],"NOT FOUND")</f>
        <v>5.36</v>
      </c>
      <c r="G501" t="str" cm="1">
        <f t="array" ref="G501">_xlfn.XLOOKUP(A501,$A$2:$A$2336,Table2[Heart Issues],"NOT FOUND")</f>
        <v>No</v>
      </c>
      <c r="H501" t="str" cm="1">
        <f t="array" ref="H501">_xlfn.XLOOKUP(A501,$A$2:$A$2336,Table2[Any Transplants],"NOT FOUND")</f>
        <v>No</v>
      </c>
      <c r="I501" t="str" cm="1">
        <f t="array" ref="I501">_xlfn.XLOOKUP(A501,$A$2:$A$2336,Table2[Cancer history],"NOT FOUND")</f>
        <v>No</v>
      </c>
      <c r="J501" t="str">
        <f>_xlfn.XLOOKUP(A501,Table3[customer_no],Table3[month],"NOT FOUND")</f>
        <v>Jun</v>
      </c>
      <c r="K501" s="7">
        <f>_xlfn.XLOOKUP(A501,Table3[customer_no],Table3[year_average],"NOT FOUND")</f>
        <v>1972</v>
      </c>
      <c r="L501" cm="1">
        <f t="array" ref="L501">_xlfn.XLOOKUP(A501,Table3[customer_no],'Hospitalisation Details'!$D$2:$D$2344,"NOT FOUND")</f>
        <v>14</v>
      </c>
      <c r="M501" s="33">
        <f>_xlfn.XLOOKUP(A501,Table3[customer_no],Table3[dd/mm/yy],"NOT FOUND")</f>
        <v>26464</v>
      </c>
      <c r="N501">
        <f>_xlfn.XLOOKUP(A501,Table3[customer_no],Table3[age],"NOT FOUND")</f>
        <v>50</v>
      </c>
      <c r="O501" cm="1">
        <f t="array" ref="O501">_xlfn.XLOOKUP(A501,Table3[customer_no],'Hospitalisation Details'!$E$2:$E$2344,"NOT FOUND")</f>
        <v>3</v>
      </c>
      <c r="P501" t="str">
        <f>_xlfn.XLOOKUP(A501,Table3[customer_no],Table3[hsplt_handled],"NOT FOUND")</f>
        <v>tier - 1</v>
      </c>
      <c r="Q501" t="str">
        <f>_xlfn.XLOOKUP(A501,Table3[customer_no],Table3[city_handled],"NOT FOUND")</f>
        <v>tier - 3</v>
      </c>
      <c r="R501" t="str">
        <f>_xlfn.XLOOKUP(A501,Table3[customer_no],Table3[state_id],"NOT FOUND")</f>
        <v>R1013</v>
      </c>
      <c r="S501" s="34" cm="1">
        <f t="array" ref="S501">_xlfn.XLOOKUP(A501,Table3[customer_no],'Hospitalisation Details'!$F$2:$F$2344,"NOT FOUND")</f>
        <v>19749.38</v>
      </c>
      <c r="T501" t="str">
        <f>_xlfn.XLOOKUP(A501,Table2[Customer ID],Table2[BMI_category],"NOT FOUND")</f>
        <v>Overweight</v>
      </c>
      <c r="U501" s="7">
        <f>_xlfn.XLOOKUP(A501,Table2[Customer ID],Table2[no of surgery],"NOT FOUND")</f>
        <v>2</v>
      </c>
      <c r="V501" t="str">
        <f>_xlfn.XLOOKUP(A501,Table2[Customer ID],Table2[smoker_missing],"NOT FOUND")</f>
        <v>No</v>
      </c>
      <c r="W501" t="str">
        <f t="shared" si="7"/>
        <v>Normal</v>
      </c>
      <c r="X501" s="37">
        <f>SUM(Table5[[#This Row],[Title]:[Diabetes Level]])</f>
        <v>48287.57</v>
      </c>
    </row>
    <row r="502" spans="1:24" x14ac:dyDescent="0.25">
      <c r="A502" t="s">
        <v>1870</v>
      </c>
      <c r="B502" t="str">
        <f>VLOOKUP(A502,'Customer Names'!$A$2:$E$2336,3,FALSE)</f>
        <v>Mr.</v>
      </c>
      <c r="C502" t="str">
        <f>_xlfn.XLOOKUP(A502,$A$2:$A$2336,'Customer Names'!$D$2:$D$2336,"NOT FOUND")</f>
        <v>Mathieu</v>
      </c>
      <c r="D502" t="str">
        <f>_xlfn.XLOOKUP(A502,$A$2:$A$2336,'Customer Names'!$E$2:$E$2336,"NOT FOUND")</f>
        <v>Girard</v>
      </c>
      <c r="E502" cm="1">
        <f t="array" ref="E502">_xlfn.XLOOKUP(A502,$A$2:$A$2336,Table2[BMI],"NOT FOUND")</f>
        <v>28.93</v>
      </c>
      <c r="F502" cm="1">
        <f t="array" ref="F502">_xlfn.XLOOKUP(A502,$A$2:$A$2336,Table2[HBA1C],"NOT FOUND")</f>
        <v>5.2</v>
      </c>
      <c r="G502" t="str" cm="1">
        <f t="array" ref="G502">_xlfn.XLOOKUP(A502,$A$2:$A$2336,Table2[Heart Issues],"NOT FOUND")</f>
        <v>No</v>
      </c>
      <c r="H502" t="str" cm="1">
        <f t="array" ref="H502">_xlfn.XLOOKUP(A502,$A$2:$A$2336,Table2[Any Transplants],"NOT FOUND")</f>
        <v>No</v>
      </c>
      <c r="I502" t="str" cm="1">
        <f t="array" ref="I502">_xlfn.XLOOKUP(A502,$A$2:$A$2336,Table2[Cancer history],"NOT FOUND")</f>
        <v>No</v>
      </c>
      <c r="J502" t="str">
        <f>_xlfn.XLOOKUP(A502,Table3[customer_no],Table3[month],"NOT FOUND")</f>
        <v>Aug</v>
      </c>
      <c r="K502" s="7">
        <f>_xlfn.XLOOKUP(A502,Table3[customer_no],Table3[year_average],"NOT FOUND")</f>
        <v>1990</v>
      </c>
      <c r="L502" cm="1">
        <f t="array" ref="L502">_xlfn.XLOOKUP(A502,Table3[customer_no],'Hospitalisation Details'!$D$2:$D$2344,"NOT FOUND")</f>
        <v>8</v>
      </c>
      <c r="M502" s="33">
        <f>_xlfn.XLOOKUP(A502,Table3[customer_no],Table3[dd/mm/yy],"NOT FOUND")</f>
        <v>33093</v>
      </c>
      <c r="N502">
        <f>_xlfn.XLOOKUP(A502,Table3[customer_no],Table3[age],"NOT FOUND")</f>
        <v>32</v>
      </c>
      <c r="O502" cm="1">
        <f t="array" ref="O502">_xlfn.XLOOKUP(A502,Table3[customer_no],'Hospitalisation Details'!$E$2:$E$2344,"NOT FOUND")</f>
        <v>1</v>
      </c>
      <c r="P502" t="str">
        <f>_xlfn.XLOOKUP(A502,Table3[customer_no],Table3[hsplt_handled],"NOT FOUND")</f>
        <v>tier - 1</v>
      </c>
      <c r="Q502" t="str">
        <f>_xlfn.XLOOKUP(A502,Table3[customer_no],Table3[city_handled],"NOT FOUND")</f>
        <v>tier - 2</v>
      </c>
      <c r="R502" t="str">
        <f>_xlfn.XLOOKUP(A502,Table3[customer_no],Table3[state_id],"NOT FOUND")</f>
        <v>R1013</v>
      </c>
      <c r="S502" s="34" cm="1">
        <f t="array" ref="S502">_xlfn.XLOOKUP(A502,Table3[customer_no],'Hospitalisation Details'!$F$2:$F$2344,"NOT FOUND")</f>
        <v>19719.689999999999</v>
      </c>
      <c r="T502" t="str">
        <f>_xlfn.XLOOKUP(A502,Table2[Customer ID],Table2[BMI_category],"NOT FOUND")</f>
        <v>Overweight</v>
      </c>
      <c r="U502" s="7">
        <f>_xlfn.XLOOKUP(A502,Table2[Customer ID],Table2[no of surgery],"NOT FOUND")</f>
        <v>0</v>
      </c>
      <c r="V502" t="str">
        <f>_xlfn.XLOOKUP(A502,Table2[Customer ID],Table2[smoker_missing],"NOT FOUND")</f>
        <v>yes</v>
      </c>
      <c r="W502" t="str">
        <f t="shared" si="7"/>
        <v>Normal</v>
      </c>
      <c r="X502" s="37">
        <f>SUM(Table5[[#This Row],[Title]:[Diabetes Level]])</f>
        <v>54877.819999999992</v>
      </c>
    </row>
    <row r="503" spans="1:24" x14ac:dyDescent="0.25">
      <c r="A503" t="s">
        <v>1869</v>
      </c>
      <c r="B503" t="str">
        <f>VLOOKUP(A503,'Customer Names'!$A$2:$E$2336,3,FALSE)</f>
        <v>Mr.</v>
      </c>
      <c r="C503" t="str">
        <f>_xlfn.XLOOKUP(A503,$A$2:$A$2336,'Customer Names'!$D$2:$D$2336,"NOT FOUND")</f>
        <v>Kam S.</v>
      </c>
      <c r="D503" t="str">
        <f>_xlfn.XLOOKUP(A503,$A$2:$A$2336,'Customer Names'!$E$2:$E$2336,"NOT FOUND")</f>
        <v>Lee</v>
      </c>
      <c r="E503" cm="1">
        <f t="array" ref="E503">_xlfn.XLOOKUP(A503,$A$2:$A$2336,Table2[BMI],"NOT FOUND")</f>
        <v>33.82</v>
      </c>
      <c r="F503" cm="1">
        <f t="array" ref="F503">_xlfn.XLOOKUP(A503,$A$2:$A$2336,Table2[HBA1C],"NOT FOUND")</f>
        <v>5.42</v>
      </c>
      <c r="G503" t="str" cm="1">
        <f t="array" ref="G503">_xlfn.XLOOKUP(A503,$A$2:$A$2336,Table2[Heart Issues],"NOT FOUND")</f>
        <v>No</v>
      </c>
      <c r="H503" t="str" cm="1">
        <f t="array" ref="H503">_xlfn.XLOOKUP(A503,$A$2:$A$2336,Table2[Any Transplants],"NOT FOUND")</f>
        <v>No</v>
      </c>
      <c r="I503" t="str" cm="1">
        <f t="array" ref="I503">_xlfn.XLOOKUP(A503,$A$2:$A$2336,Table2[Cancer history],"NOT FOUND")</f>
        <v>No</v>
      </c>
      <c r="J503" t="str">
        <f>_xlfn.XLOOKUP(A503,Table3[customer_no],Table3[month],"NOT FOUND")</f>
        <v>Aug</v>
      </c>
      <c r="K503" s="7">
        <f>_xlfn.XLOOKUP(A503,Table3[customer_no],Table3[year_average],"NOT FOUND")</f>
        <v>1994</v>
      </c>
      <c r="L503" cm="1">
        <f t="array" ref="L503">_xlfn.XLOOKUP(A503,Table3[customer_no],'Hospitalisation Details'!$D$2:$D$2344,"NOT FOUND")</f>
        <v>27</v>
      </c>
      <c r="M503" s="33">
        <f>_xlfn.XLOOKUP(A503,Table3[customer_no],Table3[dd/mm/yy],"NOT FOUND")</f>
        <v>34573</v>
      </c>
      <c r="N503">
        <f>_xlfn.XLOOKUP(A503,Table3[customer_no],Table3[age],"NOT FOUND")</f>
        <v>28</v>
      </c>
      <c r="O503" cm="1">
        <f t="array" ref="O503">_xlfn.XLOOKUP(A503,Table3[customer_no],'Hospitalisation Details'!$E$2:$E$2344,"NOT FOUND")</f>
        <v>0</v>
      </c>
      <c r="P503" t="str">
        <f>_xlfn.XLOOKUP(A503,Table3[customer_no],Table3[hsplt_handled],"NOT FOUND")</f>
        <v>tier - 1</v>
      </c>
      <c r="Q503" t="str">
        <f>_xlfn.XLOOKUP(A503,Table3[customer_no],Table3[city_handled],"NOT FOUND")</f>
        <v>tier - 2</v>
      </c>
      <c r="R503" t="str">
        <f>_xlfn.XLOOKUP(A503,Table3[customer_no],Table3[state_id],"NOT FOUND")</f>
        <v>R1012</v>
      </c>
      <c r="S503" s="34" cm="1">
        <f t="array" ref="S503">_xlfn.XLOOKUP(A503,Table3[customer_no],'Hospitalisation Details'!$F$2:$F$2344,"NOT FOUND")</f>
        <v>19673.34</v>
      </c>
      <c r="T503" t="str">
        <f>_xlfn.XLOOKUP(A503,Table2[Customer ID],Table2[BMI_category],"NOT FOUND")</f>
        <v>Obesity</v>
      </c>
      <c r="U503" s="7">
        <f>_xlfn.XLOOKUP(A503,Table2[Customer ID],Table2[no of surgery],"NOT FOUND")</f>
        <v>0</v>
      </c>
      <c r="V503" t="str">
        <f>_xlfn.XLOOKUP(A503,Table2[Customer ID],Table2[smoker_missing],"NOT FOUND")</f>
        <v>No</v>
      </c>
      <c r="W503" t="str">
        <f t="shared" si="7"/>
        <v>Normal</v>
      </c>
      <c r="X503" s="37">
        <f>SUM(Table5[[#This Row],[Title]:[Diabetes Level]])</f>
        <v>56334.58</v>
      </c>
    </row>
    <row r="504" spans="1:24" x14ac:dyDescent="0.25">
      <c r="A504" t="s">
        <v>1868</v>
      </c>
      <c r="B504" t="str">
        <f>VLOOKUP(A504,'Customer Names'!$A$2:$E$2336,3,FALSE)</f>
        <v>Ms.</v>
      </c>
      <c r="C504" t="str">
        <f>_xlfn.XLOOKUP(A504,$A$2:$A$2336,'Customer Names'!$D$2:$D$2336,"NOT FOUND")</f>
        <v>Valerie A</v>
      </c>
      <c r="D504" t="str">
        <f>_xlfn.XLOOKUP(A504,$A$2:$A$2336,'Customer Names'!$E$2:$E$2336,"NOT FOUND")</f>
        <v>Hubbard</v>
      </c>
      <c r="E504" cm="1">
        <f t="array" ref="E504">_xlfn.XLOOKUP(A504,$A$2:$A$2336,Table2[BMI],"NOT FOUND")</f>
        <v>20.234999999999999</v>
      </c>
      <c r="F504" cm="1">
        <f t="array" ref="F504">_xlfn.XLOOKUP(A504,$A$2:$A$2336,Table2[HBA1C],"NOT FOUND")</f>
        <v>6.84</v>
      </c>
      <c r="G504" t="str" cm="1">
        <f t="array" ref="G504">_xlfn.XLOOKUP(A504,$A$2:$A$2336,Table2[Heart Issues],"NOT FOUND")</f>
        <v>No</v>
      </c>
      <c r="H504" t="str" cm="1">
        <f t="array" ref="H504">_xlfn.XLOOKUP(A504,$A$2:$A$2336,Table2[Any Transplants],"NOT FOUND")</f>
        <v>No</v>
      </c>
      <c r="I504" t="str" cm="1">
        <f t="array" ref="I504">_xlfn.XLOOKUP(A504,$A$2:$A$2336,Table2[Cancer history],"NOT FOUND")</f>
        <v>No</v>
      </c>
      <c r="J504" t="str">
        <f>_xlfn.XLOOKUP(A504,Table3[customer_no],Table3[month],"NOT FOUND")</f>
        <v>Sep</v>
      </c>
      <c r="K504" s="7">
        <f>_xlfn.XLOOKUP(A504,Table3[customer_no],Table3[year_average],"NOT FOUND")</f>
        <v>1978</v>
      </c>
      <c r="L504" cm="1">
        <f t="array" ref="L504">_xlfn.XLOOKUP(A504,Table3[customer_no],'Hospitalisation Details'!$D$2:$D$2344,"NOT FOUND")</f>
        <v>24</v>
      </c>
      <c r="M504" s="33">
        <f>_xlfn.XLOOKUP(A504,Table3[customer_no],Table3[dd/mm/yy],"NOT FOUND")</f>
        <v>28757</v>
      </c>
      <c r="N504">
        <f>_xlfn.XLOOKUP(A504,Table3[customer_no],Table3[age],"NOT FOUND")</f>
        <v>44</v>
      </c>
      <c r="O504" cm="1">
        <f t="array" ref="O504">_xlfn.XLOOKUP(A504,Table3[customer_no],'Hospitalisation Details'!$E$2:$E$2344,"NOT FOUND")</f>
        <v>1</v>
      </c>
      <c r="P504" t="str">
        <f>_xlfn.XLOOKUP(A504,Table3[customer_no],Table3[hsplt_handled],"NOT FOUND")</f>
        <v>tier - 1</v>
      </c>
      <c r="Q504" t="str">
        <f>_xlfn.XLOOKUP(A504,Table3[customer_no],Table3[city_handled],"NOT FOUND")</f>
        <v>tier - 1</v>
      </c>
      <c r="R504" t="str">
        <f>_xlfn.XLOOKUP(A504,Table3[customer_no],Table3[state_id],"NOT FOUND")</f>
        <v>R1024</v>
      </c>
      <c r="S504" s="34" cm="1">
        <f t="array" ref="S504">_xlfn.XLOOKUP(A504,Table3[customer_no],'Hospitalisation Details'!$F$2:$F$2344,"NOT FOUND")</f>
        <v>19594.810000000001</v>
      </c>
      <c r="T504" t="str">
        <f>_xlfn.XLOOKUP(A504,Table2[Customer ID],Table2[BMI_category],"NOT FOUND")</f>
        <v>Normal Weight</v>
      </c>
      <c r="U504" s="7">
        <f>_xlfn.XLOOKUP(A504,Table2[Customer ID],Table2[no of surgery],"NOT FOUND")</f>
        <v>0</v>
      </c>
      <c r="V504" t="str">
        <f>_xlfn.XLOOKUP(A504,Table2[Customer ID],Table2[smoker_missing],"NOT FOUND")</f>
        <v>yes</v>
      </c>
      <c r="W504" t="str">
        <f t="shared" si="7"/>
        <v>Diabetes</v>
      </c>
      <c r="X504" s="37">
        <f>SUM(Table5[[#This Row],[Title]:[Diabetes Level]])</f>
        <v>50425.885000000002</v>
      </c>
    </row>
    <row r="505" spans="1:24" x14ac:dyDescent="0.25">
      <c r="A505" t="s">
        <v>1867</v>
      </c>
      <c r="B505" t="str">
        <f>VLOOKUP(A505,'Customer Names'!$A$2:$E$2336,3,FALSE)</f>
        <v>Ms.</v>
      </c>
      <c r="C505" t="str">
        <f>_xlfn.XLOOKUP(A505,$A$2:$A$2336,'Customer Names'!$D$2:$D$2336,"NOT FOUND")</f>
        <v>Freya R</v>
      </c>
      <c r="D505" t="str">
        <f>_xlfn.XLOOKUP(A505,$A$2:$A$2336,'Customer Names'!$E$2:$E$2336,"NOT FOUND")</f>
        <v>Koester</v>
      </c>
      <c r="E505" cm="1">
        <f t="array" ref="E505">_xlfn.XLOOKUP(A505,$A$2:$A$2336,Table2[BMI],"NOT FOUND")</f>
        <v>49.2</v>
      </c>
      <c r="F505" cm="1">
        <f t="array" ref="F505">_xlfn.XLOOKUP(A505,$A$2:$A$2336,Table2[HBA1C],"NOT FOUND")</f>
        <v>10.9</v>
      </c>
      <c r="G505" t="str" cm="1">
        <f t="array" ref="G505">_xlfn.XLOOKUP(A505,$A$2:$A$2336,Table2[Heart Issues],"NOT FOUND")</f>
        <v>yes</v>
      </c>
      <c r="H505" t="str" cm="1">
        <f t="array" ref="H505">_xlfn.XLOOKUP(A505,$A$2:$A$2336,Table2[Any Transplants],"NOT FOUND")</f>
        <v>No</v>
      </c>
      <c r="I505" t="str" cm="1">
        <f t="array" ref="I505">_xlfn.XLOOKUP(A505,$A$2:$A$2336,Table2[Cancer history],"NOT FOUND")</f>
        <v>Yes</v>
      </c>
      <c r="J505" t="str">
        <f>_xlfn.XLOOKUP(A505,Table3[customer_no],Table3[month],"NOT FOUND")</f>
        <v>Jul</v>
      </c>
      <c r="K505" s="7">
        <f>_xlfn.XLOOKUP(A505,Table3[customer_no],Table3[year_average],"NOT FOUND")</f>
        <v>1963</v>
      </c>
      <c r="L505" cm="1">
        <f t="array" ref="L505">_xlfn.XLOOKUP(A505,Table3[customer_no],'Hospitalisation Details'!$D$2:$D$2344,"NOT FOUND")</f>
        <v>14</v>
      </c>
      <c r="M505" s="33">
        <f>_xlfn.XLOOKUP(A505,Table3[customer_no],Table3[dd/mm/yy],"NOT FOUND")</f>
        <v>23206</v>
      </c>
      <c r="N505">
        <f>_xlfn.XLOOKUP(A505,Table3[customer_no],Table3[age],"NOT FOUND")</f>
        <v>59</v>
      </c>
      <c r="O505" cm="1">
        <f t="array" ref="O505">_xlfn.XLOOKUP(A505,Table3[customer_no],'Hospitalisation Details'!$E$2:$E$2344,"NOT FOUND")</f>
        <v>0</v>
      </c>
      <c r="P505" t="str">
        <f>_xlfn.XLOOKUP(A505,Table3[customer_no],Table3[hsplt_handled],"NOT FOUND")</f>
        <v>tier - 1</v>
      </c>
      <c r="Q505" t="str">
        <f>_xlfn.XLOOKUP(A505,Table3[customer_no],Table3[city_handled],"NOT FOUND")</f>
        <v>tier - 3</v>
      </c>
      <c r="R505" t="str">
        <f>_xlfn.XLOOKUP(A505,Table3[customer_no],Table3[state_id],"NOT FOUND")</f>
        <v>R1012</v>
      </c>
      <c r="S505" s="34" cm="1">
        <f t="array" ref="S505">_xlfn.XLOOKUP(A505,Table3[customer_no],'Hospitalisation Details'!$F$2:$F$2344,"NOT FOUND")</f>
        <v>19551.34</v>
      </c>
      <c r="T505" t="str">
        <f>_xlfn.XLOOKUP(A505,Table2[Customer ID],Table2[BMI_category],"NOT FOUND")</f>
        <v>Obesity</v>
      </c>
      <c r="U505" s="7">
        <f>_xlfn.XLOOKUP(A505,Table2[Customer ID],Table2[no of surgery],"NOT FOUND")</f>
        <v>1</v>
      </c>
      <c r="V505" t="str">
        <f>_xlfn.XLOOKUP(A505,Table2[Customer ID],Table2[smoker_missing],"NOT FOUND")</f>
        <v>No</v>
      </c>
      <c r="W505" t="str">
        <f t="shared" si="7"/>
        <v>Diabetes</v>
      </c>
      <c r="X505" s="37">
        <f>SUM(Table5[[#This Row],[Title]:[Diabetes Level]])</f>
        <v>44854.44</v>
      </c>
    </row>
    <row r="506" spans="1:24" x14ac:dyDescent="0.25">
      <c r="A506" t="s">
        <v>1866</v>
      </c>
      <c r="B506" t="str">
        <f>VLOOKUP(A506,'Customer Names'!$A$2:$E$2336,3,FALSE)</f>
        <v>Ms.</v>
      </c>
      <c r="C506" t="str">
        <f>_xlfn.XLOOKUP(A506,$A$2:$A$2336,'Customer Names'!$D$2:$D$2336,"NOT FOUND")</f>
        <v>Jennifer</v>
      </c>
      <c r="D506" t="str">
        <f>_xlfn.XLOOKUP(A506,$A$2:$A$2336,'Customer Names'!$E$2:$E$2336,"NOT FOUND")</f>
        <v>Matthews</v>
      </c>
      <c r="E506" cm="1">
        <f t="array" ref="E506">_xlfn.XLOOKUP(A506,$A$2:$A$2336,Table2[BMI],"NOT FOUND")</f>
        <v>26.4</v>
      </c>
      <c r="F506" cm="1">
        <f t="array" ref="F506">_xlfn.XLOOKUP(A506,$A$2:$A$2336,Table2[HBA1C],"NOT FOUND")</f>
        <v>4.87</v>
      </c>
      <c r="G506" t="str" cm="1">
        <f t="array" ref="G506">_xlfn.XLOOKUP(A506,$A$2:$A$2336,Table2[Heart Issues],"NOT FOUND")</f>
        <v>yes</v>
      </c>
      <c r="H506" t="str" cm="1">
        <f t="array" ref="H506">_xlfn.XLOOKUP(A506,$A$2:$A$2336,Table2[Any Transplants],"NOT FOUND")</f>
        <v>No</v>
      </c>
      <c r="I506" t="str" cm="1">
        <f t="array" ref="I506">_xlfn.XLOOKUP(A506,$A$2:$A$2336,Table2[Cancer history],"NOT FOUND")</f>
        <v>No</v>
      </c>
      <c r="J506" t="str">
        <f>_xlfn.XLOOKUP(A506,Table3[customer_no],Table3[month],"NOT FOUND")</f>
        <v>Sep</v>
      </c>
      <c r="K506" s="7">
        <f>_xlfn.XLOOKUP(A506,Table3[customer_no],Table3[year_average],"NOT FOUND")</f>
        <v>1985</v>
      </c>
      <c r="L506" cm="1">
        <f t="array" ref="L506">_xlfn.XLOOKUP(A506,Table3[customer_no],'Hospitalisation Details'!$D$2:$D$2344,"NOT FOUND")</f>
        <v>17</v>
      </c>
      <c r="M506" s="33">
        <f>_xlfn.XLOOKUP(A506,Table3[customer_no],Table3[dd/mm/yy],"NOT FOUND")</f>
        <v>31307</v>
      </c>
      <c r="N506">
        <f>_xlfn.XLOOKUP(A506,Table3[customer_no],Table3[age],"NOT FOUND")</f>
        <v>37</v>
      </c>
      <c r="O506" cm="1">
        <f t="array" ref="O506">_xlfn.XLOOKUP(A506,Table3[customer_no],'Hospitalisation Details'!$E$2:$E$2344,"NOT FOUND")</f>
        <v>0</v>
      </c>
      <c r="P506" t="str">
        <f>_xlfn.XLOOKUP(A506,Table3[customer_no],Table3[hsplt_handled],"NOT FOUND")</f>
        <v>tier - 1</v>
      </c>
      <c r="Q506" t="str">
        <f>_xlfn.XLOOKUP(A506,Table3[customer_no],Table3[city_handled],"NOT FOUND")</f>
        <v>tier - 1</v>
      </c>
      <c r="R506" t="str">
        <f>_xlfn.XLOOKUP(A506,Table3[customer_no],Table3[state_id],"NOT FOUND")</f>
        <v>R1013</v>
      </c>
      <c r="S506" s="34" cm="1">
        <f t="array" ref="S506">_xlfn.XLOOKUP(A506,Table3[customer_no],'Hospitalisation Details'!$F$2:$F$2344,"NOT FOUND")</f>
        <v>19539.240000000002</v>
      </c>
      <c r="T506" t="str">
        <f>_xlfn.XLOOKUP(A506,Table2[Customer ID],Table2[BMI_category],"NOT FOUND")</f>
        <v>Overweight</v>
      </c>
      <c r="U506" s="7">
        <f>_xlfn.XLOOKUP(A506,Table2[Customer ID],Table2[no of surgery],"NOT FOUND")</f>
        <v>0</v>
      </c>
      <c r="V506" t="str">
        <f>_xlfn.XLOOKUP(A506,Table2[Customer ID],Table2[smoker_missing],"NOT FOUND")</f>
        <v>yes</v>
      </c>
      <c r="W506" t="str">
        <f t="shared" si="7"/>
        <v>Normal</v>
      </c>
      <c r="X506" s="37">
        <f>SUM(Table5[[#This Row],[Title]:[Diabetes Level]])</f>
        <v>52916.509999999995</v>
      </c>
    </row>
    <row r="507" spans="1:24" x14ac:dyDescent="0.25">
      <c r="A507" t="s">
        <v>1865</v>
      </c>
      <c r="B507" t="str">
        <f>VLOOKUP(A507,'Customer Names'!$A$2:$E$2336,3,FALSE)</f>
        <v>Ms.</v>
      </c>
      <c r="C507" t="str">
        <f>_xlfn.XLOOKUP(A507,$A$2:$A$2336,'Customer Names'!$D$2:$D$2336,"NOT FOUND")</f>
        <v>Kara</v>
      </c>
      <c r="D507" t="str">
        <f>_xlfn.XLOOKUP(A507,$A$2:$A$2336,'Customer Names'!$E$2:$E$2336,"NOT FOUND")</f>
        <v>Rubinich</v>
      </c>
      <c r="E507" cm="1">
        <f t="array" ref="E507">_xlfn.XLOOKUP(A507,$A$2:$A$2336,Table2[BMI],"NOT FOUND")</f>
        <v>28.38</v>
      </c>
      <c r="F507" cm="1">
        <f t="array" ref="F507">_xlfn.XLOOKUP(A507,$A$2:$A$2336,Table2[HBA1C],"NOT FOUND")</f>
        <v>6.07</v>
      </c>
      <c r="G507" t="str" cm="1">
        <f t="array" ref="G507">_xlfn.XLOOKUP(A507,$A$2:$A$2336,Table2[Heart Issues],"NOT FOUND")</f>
        <v>No</v>
      </c>
      <c r="H507" t="str" cm="1">
        <f t="array" ref="H507">_xlfn.XLOOKUP(A507,$A$2:$A$2336,Table2[Any Transplants],"NOT FOUND")</f>
        <v>No</v>
      </c>
      <c r="I507" t="str" cm="1">
        <f t="array" ref="I507">_xlfn.XLOOKUP(A507,$A$2:$A$2336,Table2[Cancer history],"NOT FOUND")</f>
        <v>No</v>
      </c>
      <c r="J507" t="str">
        <f>_xlfn.XLOOKUP(A507,Table3[customer_no],Table3[month],"NOT FOUND")</f>
        <v>Aug</v>
      </c>
      <c r="K507" s="7">
        <f>_xlfn.XLOOKUP(A507,Table3[customer_no],Table3[year_average],"NOT FOUND")</f>
        <v>1992</v>
      </c>
      <c r="L507" cm="1">
        <f t="array" ref="L507">_xlfn.XLOOKUP(A507,Table3[customer_no],'Hospitalisation Details'!$D$2:$D$2344,"NOT FOUND")</f>
        <v>19</v>
      </c>
      <c r="M507" s="33">
        <f>_xlfn.XLOOKUP(A507,Table3[customer_no],Table3[dd/mm/yy],"NOT FOUND")</f>
        <v>33835</v>
      </c>
      <c r="N507">
        <f>_xlfn.XLOOKUP(A507,Table3[customer_no],Table3[age],"NOT FOUND")</f>
        <v>30</v>
      </c>
      <c r="O507" cm="1">
        <f t="array" ref="O507">_xlfn.XLOOKUP(A507,Table3[customer_no],'Hospitalisation Details'!$E$2:$E$2344,"NOT FOUND")</f>
        <v>1</v>
      </c>
      <c r="P507" t="str">
        <f>_xlfn.XLOOKUP(A507,Table3[customer_no],Table3[hsplt_handled],"NOT FOUND")</f>
        <v>tier - 1</v>
      </c>
      <c r="Q507" t="str">
        <f>_xlfn.XLOOKUP(A507,Table3[customer_no],Table3[city_handled],"NOT FOUND")</f>
        <v>tier - 2</v>
      </c>
      <c r="R507" t="str">
        <f>_xlfn.XLOOKUP(A507,Table3[customer_no],Table3[state_id],"NOT FOUND")</f>
        <v>R1013</v>
      </c>
      <c r="S507" s="34" cm="1">
        <f t="array" ref="S507">_xlfn.XLOOKUP(A507,Table3[customer_no],'Hospitalisation Details'!$F$2:$F$2344,"NOT FOUND")</f>
        <v>19521.97</v>
      </c>
      <c r="T507" t="str">
        <f>_xlfn.XLOOKUP(A507,Table2[Customer ID],Table2[BMI_category],"NOT FOUND")</f>
        <v>Overweight</v>
      </c>
      <c r="U507" s="7">
        <f>_xlfn.XLOOKUP(A507,Table2[Customer ID],Table2[no of surgery],"NOT FOUND")</f>
        <v>1</v>
      </c>
      <c r="V507" t="str">
        <f>_xlfn.XLOOKUP(A507,Table2[Customer ID],Table2[smoker_missing],"NOT FOUND")</f>
        <v>yes</v>
      </c>
      <c r="W507" t="str">
        <f t="shared" si="7"/>
        <v>Prediabetes</v>
      </c>
      <c r="X507" s="37">
        <f>SUM(Table5[[#This Row],[Title]:[Diabetes Level]])</f>
        <v>55434.42</v>
      </c>
    </row>
    <row r="508" spans="1:24" x14ac:dyDescent="0.25">
      <c r="A508" t="s">
        <v>1864</v>
      </c>
      <c r="B508" t="str">
        <f>VLOOKUP(A508,'Customer Names'!$A$2:$E$2336,3,FALSE)</f>
        <v>Mr.</v>
      </c>
      <c r="C508" t="str">
        <f>_xlfn.XLOOKUP(A508,$A$2:$A$2336,'Customer Names'!$D$2:$D$2336,"NOT FOUND")</f>
        <v>Bradley A.</v>
      </c>
      <c r="D508" t="str">
        <f>_xlfn.XLOOKUP(A508,$A$2:$A$2336,'Customer Names'!$E$2:$E$2336,"NOT FOUND")</f>
        <v>Alban</v>
      </c>
      <c r="E508" cm="1">
        <f t="array" ref="E508">_xlfn.XLOOKUP(A508,$A$2:$A$2336,Table2[BMI],"NOT FOUND")</f>
        <v>24.64</v>
      </c>
      <c r="F508" cm="1">
        <f t="array" ref="F508">_xlfn.XLOOKUP(A508,$A$2:$A$2336,Table2[HBA1C],"NOT FOUND")</f>
        <v>4.33</v>
      </c>
      <c r="G508" t="str" cm="1">
        <f t="array" ref="G508">_xlfn.XLOOKUP(A508,$A$2:$A$2336,Table2[Heart Issues],"NOT FOUND")</f>
        <v>No</v>
      </c>
      <c r="H508" t="str" cm="1">
        <f t="array" ref="H508">_xlfn.XLOOKUP(A508,$A$2:$A$2336,Table2[Any Transplants],"NOT FOUND")</f>
        <v>No</v>
      </c>
      <c r="I508" t="str" cm="1">
        <f t="array" ref="I508">_xlfn.XLOOKUP(A508,$A$2:$A$2336,Table2[Cancer history],"NOT FOUND")</f>
        <v>No</v>
      </c>
      <c r="J508" t="str">
        <f>_xlfn.XLOOKUP(A508,Table3[customer_no],Table3[month],"NOT FOUND")</f>
        <v>Nov</v>
      </c>
      <c r="K508" s="7">
        <f>_xlfn.XLOOKUP(A508,Table3[customer_no],Table3[year_average],"NOT FOUND")</f>
        <v>1980</v>
      </c>
      <c r="L508" cm="1">
        <f t="array" ref="L508">_xlfn.XLOOKUP(A508,Table3[customer_no],'Hospitalisation Details'!$D$2:$D$2344,"NOT FOUND")</f>
        <v>8</v>
      </c>
      <c r="M508" s="33">
        <f>_xlfn.XLOOKUP(A508,Table3[customer_no],Table3[dd/mm/yy],"NOT FOUND")</f>
        <v>29533</v>
      </c>
      <c r="N508">
        <f>_xlfn.XLOOKUP(A508,Table3[customer_no],Table3[age],"NOT FOUND")</f>
        <v>42</v>
      </c>
      <c r="O508" cm="1">
        <f t="array" ref="O508">_xlfn.XLOOKUP(A508,Table3[customer_no],'Hospitalisation Details'!$E$2:$E$2344,"NOT FOUND")</f>
        <v>0</v>
      </c>
      <c r="P508" t="str">
        <f>_xlfn.XLOOKUP(A508,Table3[customer_no],Table3[hsplt_handled],"NOT FOUND")</f>
        <v>tier - 1</v>
      </c>
      <c r="Q508" t="str">
        <f>_xlfn.XLOOKUP(A508,Table3[customer_no],Table3[city_handled],"NOT FOUND")</f>
        <v>tier - 1</v>
      </c>
      <c r="R508" t="str">
        <f>_xlfn.XLOOKUP(A508,Table3[customer_no],Table3[state_id],"NOT FOUND")</f>
        <v>R1013</v>
      </c>
      <c r="S508" s="34" cm="1">
        <f t="array" ref="S508">_xlfn.XLOOKUP(A508,Table3[customer_no],'Hospitalisation Details'!$F$2:$F$2344,"NOT FOUND")</f>
        <v>19515.54</v>
      </c>
      <c r="T508" t="str">
        <f>_xlfn.XLOOKUP(A508,Table2[Customer ID],Table2[BMI_category],"NOT FOUND")</f>
        <v>Normal Weight</v>
      </c>
      <c r="U508" s="7">
        <f>_xlfn.XLOOKUP(A508,Table2[Customer ID],Table2[no of surgery],"NOT FOUND")</f>
        <v>0</v>
      </c>
      <c r="V508" t="str">
        <f>_xlfn.XLOOKUP(A508,Table2[Customer ID],Table2[smoker_missing],"NOT FOUND")</f>
        <v>yes</v>
      </c>
      <c r="W508" t="str">
        <f t="shared" si="7"/>
        <v>Normal</v>
      </c>
      <c r="X508" s="37">
        <f>SUM(Table5[[#This Row],[Title]:[Diabetes Level]])</f>
        <v>51107.51</v>
      </c>
    </row>
    <row r="509" spans="1:24" x14ac:dyDescent="0.25">
      <c r="A509" t="s">
        <v>1863</v>
      </c>
      <c r="B509" t="str">
        <f>VLOOKUP(A509,'Customer Names'!$A$2:$E$2336,3,FALSE)</f>
        <v>Mr.</v>
      </c>
      <c r="C509" t="str">
        <f>_xlfn.XLOOKUP(A509,$A$2:$A$2336,'Customer Names'!$D$2:$D$2336,"NOT FOUND")</f>
        <v>Brendan</v>
      </c>
      <c r="D509" t="str">
        <f>_xlfn.XLOOKUP(A509,$A$2:$A$2336,'Customer Names'!$E$2:$E$2336,"NOT FOUND")</f>
        <v>Corcoran</v>
      </c>
      <c r="E509" cm="1">
        <f t="array" ref="E509">_xlfn.XLOOKUP(A509,$A$2:$A$2336,Table2[BMI],"NOT FOUND")</f>
        <v>39.71</v>
      </c>
      <c r="F509" cm="1">
        <f t="array" ref="F509">_xlfn.XLOOKUP(A509,$A$2:$A$2336,Table2[HBA1C],"NOT FOUND")</f>
        <v>5.83</v>
      </c>
      <c r="G509" t="str" cm="1">
        <f t="array" ref="G509">_xlfn.XLOOKUP(A509,$A$2:$A$2336,Table2[Heart Issues],"NOT FOUND")</f>
        <v>No</v>
      </c>
      <c r="H509" t="str" cm="1">
        <f t="array" ref="H509">_xlfn.XLOOKUP(A509,$A$2:$A$2336,Table2[Any Transplants],"NOT FOUND")</f>
        <v>No</v>
      </c>
      <c r="I509" t="str" cm="1">
        <f t="array" ref="I509">_xlfn.XLOOKUP(A509,$A$2:$A$2336,Table2[Cancer history],"NOT FOUND")</f>
        <v>No</v>
      </c>
      <c r="J509" t="str">
        <f>_xlfn.XLOOKUP(A509,Table3[customer_no],Table3[month],"NOT FOUND")</f>
        <v>Nov</v>
      </c>
      <c r="K509" s="7">
        <f>_xlfn.XLOOKUP(A509,Table3[customer_no],Table3[year_average],"NOT FOUND")</f>
        <v>1987</v>
      </c>
      <c r="L509" cm="1">
        <f t="array" ref="L509">_xlfn.XLOOKUP(A509,Table3[customer_no],'Hospitalisation Details'!$D$2:$D$2344,"NOT FOUND")</f>
        <v>30</v>
      </c>
      <c r="M509" s="33">
        <f>_xlfn.XLOOKUP(A509,Table3[customer_no],Table3[dd/mm/yy],"NOT FOUND")</f>
        <v>32111</v>
      </c>
      <c r="N509">
        <f>_xlfn.XLOOKUP(A509,Table3[customer_no],Table3[age],"NOT FOUND")</f>
        <v>35</v>
      </c>
      <c r="O509" cm="1">
        <f t="array" ref="O509">_xlfn.XLOOKUP(A509,Table3[customer_no],'Hospitalisation Details'!$E$2:$E$2344,"NOT FOUND")</f>
        <v>4</v>
      </c>
      <c r="P509" t="str">
        <f>_xlfn.XLOOKUP(A509,Table3[customer_no],Table3[hsplt_handled],"NOT FOUND")</f>
        <v>tier - 1</v>
      </c>
      <c r="Q509" t="str">
        <f>_xlfn.XLOOKUP(A509,Table3[customer_no],Table3[city_handled],"NOT FOUND")</f>
        <v>tier - 3</v>
      </c>
      <c r="R509" t="str">
        <f>_xlfn.XLOOKUP(A509,Table3[customer_no],Table3[state_id],"NOT FOUND")</f>
        <v>R1019</v>
      </c>
      <c r="S509" s="34" cm="1">
        <f t="array" ref="S509">_xlfn.XLOOKUP(A509,Table3[customer_no],'Hospitalisation Details'!$F$2:$F$2344,"NOT FOUND")</f>
        <v>19496.72</v>
      </c>
      <c r="T509" t="str">
        <f>_xlfn.XLOOKUP(A509,Table2[Customer ID],Table2[BMI_category],"NOT FOUND")</f>
        <v>Obesity</v>
      </c>
      <c r="U509" s="7">
        <f>_xlfn.XLOOKUP(A509,Table2[Customer ID],Table2[no of surgery],"NOT FOUND")</f>
        <v>1</v>
      </c>
      <c r="V509" t="str">
        <f>_xlfn.XLOOKUP(A509,Table2[Customer ID],Table2[smoker_missing],"NOT FOUND")</f>
        <v>No</v>
      </c>
      <c r="W509" t="str">
        <f t="shared" si="7"/>
        <v>Prediabetes</v>
      </c>
      <c r="X509" s="37">
        <f>SUM(Table5[[#This Row],[Title]:[Diabetes Level]])</f>
        <v>53710.26</v>
      </c>
    </row>
    <row r="510" spans="1:24" x14ac:dyDescent="0.25">
      <c r="A510" t="s">
        <v>1862</v>
      </c>
      <c r="B510" t="str">
        <f>VLOOKUP(A510,'Customer Names'!$A$2:$E$2336,3,FALSE)</f>
        <v>Ms.</v>
      </c>
      <c r="C510" t="str">
        <f>_xlfn.XLOOKUP(A510,$A$2:$A$2336,'Customer Names'!$D$2:$D$2336,"NOT FOUND")</f>
        <v>Amber R</v>
      </c>
      <c r="D510" t="str">
        <f>_xlfn.XLOOKUP(A510,$A$2:$A$2336,'Customer Names'!$E$2:$E$2336,"NOT FOUND")</f>
        <v>Sargent</v>
      </c>
      <c r="E510" cm="1">
        <f t="array" ref="E510">_xlfn.XLOOKUP(A510,$A$2:$A$2336,Table2[BMI],"NOT FOUND")</f>
        <v>22.22</v>
      </c>
      <c r="F510" cm="1">
        <f t="array" ref="F510">_xlfn.XLOOKUP(A510,$A$2:$A$2336,Table2[HBA1C],"NOT FOUND")</f>
        <v>5.5</v>
      </c>
      <c r="G510" t="str" cm="1">
        <f t="array" ref="G510">_xlfn.XLOOKUP(A510,$A$2:$A$2336,Table2[Heart Issues],"NOT FOUND")</f>
        <v>No</v>
      </c>
      <c r="H510" t="str" cm="1">
        <f t="array" ref="H510">_xlfn.XLOOKUP(A510,$A$2:$A$2336,Table2[Any Transplants],"NOT FOUND")</f>
        <v>No</v>
      </c>
      <c r="I510" t="str" cm="1">
        <f t="array" ref="I510">_xlfn.XLOOKUP(A510,$A$2:$A$2336,Table2[Cancer history],"NOT FOUND")</f>
        <v>No</v>
      </c>
      <c r="J510" t="str">
        <f>_xlfn.XLOOKUP(A510,Table3[customer_no],Table3[month],"NOT FOUND")</f>
        <v>Dec</v>
      </c>
      <c r="K510" s="7">
        <f>_xlfn.XLOOKUP(A510,Table3[customer_no],Table3[year_average],"NOT FOUND")</f>
        <v>1982</v>
      </c>
      <c r="L510" cm="1">
        <f t="array" ref="L510">_xlfn.XLOOKUP(A510,Table3[customer_no],'Hospitalisation Details'!$D$2:$D$2344,"NOT FOUND")</f>
        <v>15</v>
      </c>
      <c r="M510" s="33">
        <f>_xlfn.XLOOKUP(A510,Table3[customer_no],Table3[dd/mm/yy],"NOT FOUND")</f>
        <v>30300</v>
      </c>
      <c r="N510">
        <f>_xlfn.XLOOKUP(A510,Table3[customer_no],Table3[age],"NOT FOUND")</f>
        <v>40</v>
      </c>
      <c r="O510" cm="1">
        <f t="array" ref="O510">_xlfn.XLOOKUP(A510,Table3[customer_no],'Hospitalisation Details'!$E$2:$E$2344,"NOT FOUND")</f>
        <v>2</v>
      </c>
      <c r="P510" t="str">
        <f>_xlfn.XLOOKUP(A510,Table3[customer_no],Table3[hsplt_handled],"NOT FOUND")</f>
        <v>tier - 1</v>
      </c>
      <c r="Q510" t="str">
        <f>_xlfn.XLOOKUP(A510,Table3[customer_no],Table3[city_handled],"NOT FOUND")</f>
        <v>tier - 1</v>
      </c>
      <c r="R510" t="str">
        <f>_xlfn.XLOOKUP(A510,Table3[customer_no],Table3[state_id],"NOT FOUND")</f>
        <v>R1013</v>
      </c>
      <c r="S510" s="34" cm="1">
        <f t="array" ref="S510">_xlfn.XLOOKUP(A510,Table3[customer_no],'Hospitalisation Details'!$F$2:$F$2344,"NOT FOUND")</f>
        <v>19444.27</v>
      </c>
      <c r="T510" t="str">
        <f>_xlfn.XLOOKUP(A510,Table2[Customer ID],Table2[BMI_category],"NOT FOUND")</f>
        <v>Normal Weight</v>
      </c>
      <c r="U510" s="7">
        <f>_xlfn.XLOOKUP(A510,Table2[Customer ID],Table2[no of surgery],"NOT FOUND")</f>
        <v>0</v>
      </c>
      <c r="V510" t="str">
        <f>_xlfn.XLOOKUP(A510,Table2[Customer ID],Table2[smoker_missing],"NOT FOUND")</f>
        <v>yes</v>
      </c>
      <c r="W510" t="str">
        <f t="shared" si="7"/>
        <v>Normal</v>
      </c>
      <c r="X510" s="37">
        <f>SUM(Table5[[#This Row],[Title]:[Diabetes Level]])</f>
        <v>51810.990000000005</v>
      </c>
    </row>
    <row r="511" spans="1:24" x14ac:dyDescent="0.25">
      <c r="A511" t="s">
        <v>1861</v>
      </c>
      <c r="B511" t="str">
        <f>VLOOKUP(A511,'Customer Names'!$A$2:$E$2336,3,FALSE)</f>
        <v>Mr.</v>
      </c>
      <c r="C511" t="str">
        <f>_xlfn.XLOOKUP(A511,$A$2:$A$2336,'Customer Names'!$D$2:$D$2336,"NOT FOUND")</f>
        <v>Sean K</v>
      </c>
      <c r="D511" t="str">
        <f>_xlfn.XLOOKUP(A511,$A$2:$A$2336,'Customer Names'!$E$2:$E$2336,"NOT FOUND")</f>
        <v>Watson</v>
      </c>
      <c r="E511" cm="1">
        <f t="array" ref="E511">_xlfn.XLOOKUP(A511,$A$2:$A$2336,Table2[BMI],"NOT FOUND")</f>
        <v>33.344999999999999</v>
      </c>
      <c r="F511" cm="1">
        <f t="array" ref="F511">_xlfn.XLOOKUP(A511,$A$2:$A$2336,Table2[HBA1C],"NOT FOUND")</f>
        <v>4.79</v>
      </c>
      <c r="G511" t="str" cm="1">
        <f t="array" ref="G511">_xlfn.XLOOKUP(A511,$A$2:$A$2336,Table2[Heart Issues],"NOT FOUND")</f>
        <v>No</v>
      </c>
      <c r="H511" t="str" cm="1">
        <f t="array" ref="H511">_xlfn.XLOOKUP(A511,$A$2:$A$2336,Table2[Any Transplants],"NOT FOUND")</f>
        <v>No</v>
      </c>
      <c r="I511" t="str" cm="1">
        <f t="array" ref="I511">_xlfn.XLOOKUP(A511,$A$2:$A$2336,Table2[Cancer history],"NOT FOUND")</f>
        <v>Yes</v>
      </c>
      <c r="J511" t="str">
        <f>_xlfn.XLOOKUP(A511,Table3[customer_no],Table3[month],"NOT FOUND")</f>
        <v>Sep</v>
      </c>
      <c r="K511" s="7">
        <f>_xlfn.XLOOKUP(A511,Table3[customer_no],Table3[year_average],"NOT FOUND")</f>
        <v>1993</v>
      </c>
      <c r="L511" cm="1">
        <f t="array" ref="L511">_xlfn.XLOOKUP(A511,Table3[customer_no],'Hospitalisation Details'!$D$2:$D$2344,"NOT FOUND")</f>
        <v>6</v>
      </c>
      <c r="M511" s="33">
        <f>_xlfn.XLOOKUP(A511,Table3[customer_no],Table3[dd/mm/yy],"NOT FOUND")</f>
        <v>34218</v>
      </c>
      <c r="N511">
        <f>_xlfn.XLOOKUP(A511,Table3[customer_no],Table3[age],"NOT FOUND")</f>
        <v>29</v>
      </c>
      <c r="O511" cm="1">
        <f t="array" ref="O511">_xlfn.XLOOKUP(A511,Table3[customer_no],'Hospitalisation Details'!$E$2:$E$2344,"NOT FOUND")</f>
        <v>2</v>
      </c>
      <c r="P511" t="str">
        <f>_xlfn.XLOOKUP(A511,Table3[customer_no],Table3[hsplt_handled],"NOT FOUND")</f>
        <v>tier - 1</v>
      </c>
      <c r="Q511" t="str">
        <f>_xlfn.XLOOKUP(A511,Table3[customer_no],Table3[city_handled],"NOT FOUND")</f>
        <v>tier - 3</v>
      </c>
      <c r="R511" t="str">
        <f>_xlfn.XLOOKUP(A511,Table3[customer_no],Table3[state_id],"NOT FOUND")</f>
        <v>R1012</v>
      </c>
      <c r="S511" s="34" cm="1">
        <f t="array" ref="S511">_xlfn.XLOOKUP(A511,Table3[customer_no],'Hospitalisation Details'!$F$2:$F$2344,"NOT FOUND")</f>
        <v>19442.349999999999</v>
      </c>
      <c r="T511" t="str">
        <f>_xlfn.XLOOKUP(A511,Table2[Customer ID],Table2[BMI_category],"NOT FOUND")</f>
        <v>Obesity</v>
      </c>
      <c r="U511" s="7">
        <f>_xlfn.XLOOKUP(A511,Table2[Customer ID],Table2[no of surgery],"NOT FOUND")</f>
        <v>1</v>
      </c>
      <c r="V511" t="str">
        <f>_xlfn.XLOOKUP(A511,Table2[Customer ID],Table2[smoker_missing],"NOT FOUND")</f>
        <v>No</v>
      </c>
      <c r="W511" t="str">
        <f t="shared" si="7"/>
        <v>Normal</v>
      </c>
      <c r="X511" s="37">
        <f>SUM(Table5[[#This Row],[Title]:[Diabetes Level]])</f>
        <v>55729.485000000001</v>
      </c>
    </row>
    <row r="512" spans="1:24" x14ac:dyDescent="0.25">
      <c r="A512" t="s">
        <v>1860</v>
      </c>
      <c r="B512" t="str">
        <f>VLOOKUP(A512,'Customer Names'!$A$2:$E$2336,3,FALSE)</f>
        <v>Mr.</v>
      </c>
      <c r="C512" t="str">
        <f>_xlfn.XLOOKUP(A512,$A$2:$A$2336,'Customer Names'!$D$2:$D$2336,"NOT FOUND")</f>
        <v>Rick</v>
      </c>
      <c r="D512" t="str">
        <f>_xlfn.XLOOKUP(A512,$A$2:$A$2336,'Customer Names'!$E$2:$E$2336,"NOT FOUND")</f>
        <v>Esponda</v>
      </c>
      <c r="E512" cm="1">
        <f t="array" ref="E512">_xlfn.XLOOKUP(A512,$A$2:$A$2336,Table2[BMI],"NOT FOUND")</f>
        <v>24.42</v>
      </c>
      <c r="F512" cm="1">
        <f t="array" ref="F512">_xlfn.XLOOKUP(A512,$A$2:$A$2336,Table2[HBA1C],"NOT FOUND")</f>
        <v>5.81</v>
      </c>
      <c r="G512" t="str" cm="1">
        <f t="array" ref="G512">_xlfn.XLOOKUP(A512,$A$2:$A$2336,Table2[Heart Issues],"NOT FOUND")</f>
        <v>No</v>
      </c>
      <c r="H512" t="str" cm="1">
        <f t="array" ref="H512">_xlfn.XLOOKUP(A512,$A$2:$A$2336,Table2[Any Transplants],"NOT FOUND")</f>
        <v>No</v>
      </c>
      <c r="I512" t="str" cm="1">
        <f t="array" ref="I512">_xlfn.XLOOKUP(A512,$A$2:$A$2336,Table2[Cancer history],"NOT FOUND")</f>
        <v>No</v>
      </c>
      <c r="J512" t="str">
        <f>_xlfn.XLOOKUP(A512,Table3[customer_no],Table3[month],"NOT FOUND")</f>
        <v>Jun</v>
      </c>
      <c r="K512" s="7">
        <f>_xlfn.XLOOKUP(A512,Table3[customer_no],Table3[year_average],"NOT FOUND")</f>
        <v>1987</v>
      </c>
      <c r="L512" cm="1">
        <f t="array" ref="L512">_xlfn.XLOOKUP(A512,Table3[customer_no],'Hospitalisation Details'!$D$2:$D$2344,"NOT FOUND")</f>
        <v>30</v>
      </c>
      <c r="M512" s="33">
        <f>_xlfn.XLOOKUP(A512,Table3[customer_no],Table3[dd/mm/yy],"NOT FOUND")</f>
        <v>31958</v>
      </c>
      <c r="N512">
        <f>_xlfn.XLOOKUP(A512,Table3[customer_no],Table3[age],"NOT FOUND")</f>
        <v>35</v>
      </c>
      <c r="O512" cm="1">
        <f t="array" ref="O512">_xlfn.XLOOKUP(A512,Table3[customer_no],'Hospitalisation Details'!$E$2:$E$2344,"NOT FOUND")</f>
        <v>3</v>
      </c>
      <c r="P512" t="str">
        <f>_xlfn.XLOOKUP(A512,Table3[customer_no],Table3[hsplt_handled],"NOT FOUND")</f>
        <v>tier - 1</v>
      </c>
      <c r="Q512" t="str">
        <f>_xlfn.XLOOKUP(A512,Table3[customer_no],Table3[city_handled],"NOT FOUND")</f>
        <v>tier - 3</v>
      </c>
      <c r="R512" t="str">
        <f>_xlfn.XLOOKUP(A512,Table3[customer_no],Table3[state_id],"NOT FOUND")</f>
        <v>R1013</v>
      </c>
      <c r="S512" s="34" cm="1">
        <f t="array" ref="S512">_xlfn.XLOOKUP(A512,Table3[customer_no],'Hospitalisation Details'!$F$2:$F$2344,"NOT FOUND")</f>
        <v>19362</v>
      </c>
      <c r="T512" t="str">
        <f>_xlfn.XLOOKUP(A512,Table2[Customer ID],Table2[BMI_category],"NOT FOUND")</f>
        <v>Normal Weight</v>
      </c>
      <c r="U512" s="7">
        <f>_xlfn.XLOOKUP(A512,Table2[Customer ID],Table2[no of surgery],"NOT FOUND")</f>
        <v>1</v>
      </c>
      <c r="V512" t="str">
        <f>_xlfn.XLOOKUP(A512,Table2[Customer ID],Table2[smoker_missing],"NOT FOUND")</f>
        <v>yes</v>
      </c>
      <c r="W512" t="str">
        <f t="shared" si="7"/>
        <v>Prediabetes</v>
      </c>
      <c r="X512" s="37">
        <f>SUM(Table5[[#This Row],[Title]:[Diabetes Level]])</f>
        <v>53406.23</v>
      </c>
    </row>
    <row r="513" spans="1:24" x14ac:dyDescent="0.25">
      <c r="A513" t="s">
        <v>1859</v>
      </c>
      <c r="B513" t="str">
        <f>VLOOKUP(A513,'Customer Names'!$A$2:$E$2336,3,FALSE)</f>
        <v>Mr.</v>
      </c>
      <c r="C513" t="str">
        <f>_xlfn.XLOOKUP(A513,$A$2:$A$2336,'Customer Names'!$D$2:$D$2336,"NOT FOUND")</f>
        <v>Matthew</v>
      </c>
      <c r="D513" t="str">
        <f>_xlfn.XLOOKUP(A513,$A$2:$A$2336,'Customer Names'!$E$2:$E$2336,"NOT FOUND")</f>
        <v>Krall</v>
      </c>
      <c r="E513" cm="1">
        <f t="array" ref="E513">_xlfn.XLOOKUP(A513,$A$2:$A$2336,Table2[BMI],"NOT FOUND")</f>
        <v>29.81</v>
      </c>
      <c r="F513" cm="1">
        <f t="array" ref="F513">_xlfn.XLOOKUP(A513,$A$2:$A$2336,Table2[HBA1C],"NOT FOUND")</f>
        <v>5.58</v>
      </c>
      <c r="G513" t="str" cm="1">
        <f t="array" ref="G513">_xlfn.XLOOKUP(A513,$A$2:$A$2336,Table2[Heart Issues],"NOT FOUND")</f>
        <v>No</v>
      </c>
      <c r="H513" t="str" cm="1">
        <f t="array" ref="H513">_xlfn.XLOOKUP(A513,$A$2:$A$2336,Table2[Any Transplants],"NOT FOUND")</f>
        <v>No</v>
      </c>
      <c r="I513" t="str" cm="1">
        <f t="array" ref="I513">_xlfn.XLOOKUP(A513,$A$2:$A$2336,Table2[Cancer history],"NOT FOUND")</f>
        <v>No</v>
      </c>
      <c r="J513" t="str">
        <f>_xlfn.XLOOKUP(A513,Table3[customer_no],Table3[month],"NOT FOUND")</f>
        <v>Aug</v>
      </c>
      <c r="K513" s="7">
        <f>_xlfn.XLOOKUP(A513,Table3[customer_no],Table3[year_average],"NOT FOUND")</f>
        <v>1991</v>
      </c>
      <c r="L513" cm="1">
        <f t="array" ref="L513">_xlfn.XLOOKUP(A513,Table3[customer_no],'Hospitalisation Details'!$D$2:$D$2344,"NOT FOUND")</f>
        <v>24</v>
      </c>
      <c r="M513" s="33">
        <f>_xlfn.XLOOKUP(A513,Table3[customer_no],Table3[dd/mm/yy],"NOT FOUND")</f>
        <v>33474</v>
      </c>
      <c r="N513">
        <f>_xlfn.XLOOKUP(A513,Table3[customer_no],Table3[age],"NOT FOUND")</f>
        <v>31</v>
      </c>
      <c r="O513" cm="1">
        <f t="array" ref="O513">_xlfn.XLOOKUP(A513,Table3[customer_no],'Hospitalisation Details'!$E$2:$E$2344,"NOT FOUND")</f>
        <v>0</v>
      </c>
      <c r="P513" t="str">
        <f>_xlfn.XLOOKUP(A513,Table3[customer_no],Table3[hsplt_handled],"NOT FOUND")</f>
        <v>tier - 1</v>
      </c>
      <c r="Q513" t="str">
        <f>_xlfn.XLOOKUP(A513,Table3[customer_no],Table3[city_handled],"NOT FOUND")</f>
        <v>tier - 3</v>
      </c>
      <c r="R513" t="str">
        <f>_xlfn.XLOOKUP(A513,Table3[customer_no],Table3[state_id],"NOT FOUND")</f>
        <v>R1013</v>
      </c>
      <c r="S513" s="34" cm="1">
        <f t="array" ref="S513">_xlfn.XLOOKUP(A513,Table3[customer_no],'Hospitalisation Details'!$F$2:$F$2344,"NOT FOUND")</f>
        <v>19350.37</v>
      </c>
      <c r="T513" t="str">
        <f>_xlfn.XLOOKUP(A513,Table2[Customer ID],Table2[BMI_category],"NOT FOUND")</f>
        <v>Overweight</v>
      </c>
      <c r="U513" s="7">
        <f>_xlfn.XLOOKUP(A513,Table2[Customer ID],Table2[no of surgery],"NOT FOUND")</f>
        <v>0</v>
      </c>
      <c r="V513" t="str">
        <f>_xlfn.XLOOKUP(A513,Table2[Customer ID],Table2[smoker_missing],"NOT FOUND")</f>
        <v>yes</v>
      </c>
      <c r="W513" t="str">
        <f t="shared" si="7"/>
        <v>Normal</v>
      </c>
      <c r="X513" s="37">
        <f>SUM(Table5[[#This Row],[Title]:[Diabetes Level]])</f>
        <v>54905.759999999995</v>
      </c>
    </row>
    <row r="514" spans="1:24" x14ac:dyDescent="0.25">
      <c r="A514" t="s">
        <v>1858</v>
      </c>
      <c r="B514" t="str">
        <f>VLOOKUP(A514,'Customer Names'!$A$2:$E$2336,3,FALSE)</f>
        <v>Mr.</v>
      </c>
      <c r="C514" t="str">
        <f>_xlfn.XLOOKUP(A514,$A$2:$A$2336,'Customer Names'!$D$2:$D$2336,"NOT FOUND")</f>
        <v>Brady</v>
      </c>
      <c r="D514" t="str">
        <f>_xlfn.XLOOKUP(A514,$A$2:$A$2336,'Customer Names'!$E$2:$E$2336,"NOT FOUND")</f>
        <v>Poskin</v>
      </c>
      <c r="E514" cm="1">
        <f t="array" ref="E514">_xlfn.XLOOKUP(A514,$A$2:$A$2336,Table2[BMI],"NOT FOUND")</f>
        <v>51.18</v>
      </c>
      <c r="F514" cm="1">
        <f t="array" ref="F514">_xlfn.XLOOKUP(A514,$A$2:$A$2336,Table2[HBA1C],"NOT FOUND")</f>
        <v>4.4000000000000004</v>
      </c>
      <c r="G514" t="str" cm="1">
        <f t="array" ref="G514">_xlfn.XLOOKUP(A514,$A$2:$A$2336,Table2[Heart Issues],"NOT FOUND")</f>
        <v>yes</v>
      </c>
      <c r="H514" t="str" cm="1">
        <f t="array" ref="H514">_xlfn.XLOOKUP(A514,$A$2:$A$2336,Table2[Any Transplants],"NOT FOUND")</f>
        <v>No</v>
      </c>
      <c r="I514" t="str" cm="1">
        <f t="array" ref="I514">_xlfn.XLOOKUP(A514,$A$2:$A$2336,Table2[Cancer history],"NOT FOUND")</f>
        <v>No</v>
      </c>
      <c r="J514" t="str">
        <f>_xlfn.XLOOKUP(A514,Table3[customer_no],Table3[month],"NOT FOUND")</f>
        <v>Nov</v>
      </c>
      <c r="K514" s="7">
        <f>_xlfn.XLOOKUP(A514,Table3[customer_no],Table3[year_average],"NOT FOUND")</f>
        <v>1966</v>
      </c>
      <c r="L514" cm="1">
        <f t="array" ref="L514">_xlfn.XLOOKUP(A514,Table3[customer_no],'Hospitalisation Details'!$D$2:$D$2344,"NOT FOUND")</f>
        <v>15</v>
      </c>
      <c r="M514" s="33">
        <f>_xlfn.XLOOKUP(A514,Table3[customer_no],Table3[dd/mm/yy],"NOT FOUND")</f>
        <v>24426</v>
      </c>
      <c r="N514">
        <f>_xlfn.XLOOKUP(A514,Table3[customer_no],Table3[age],"NOT FOUND")</f>
        <v>56</v>
      </c>
      <c r="O514" cm="1">
        <f t="array" ref="O514">_xlfn.XLOOKUP(A514,Table3[customer_no],'Hospitalisation Details'!$E$2:$E$2344,"NOT FOUND")</f>
        <v>0</v>
      </c>
      <c r="P514" t="str">
        <f>_xlfn.XLOOKUP(A514,Table3[customer_no],Table3[hsplt_handled],"NOT FOUND")</f>
        <v>tier - 1</v>
      </c>
      <c r="Q514" t="str">
        <f>_xlfn.XLOOKUP(A514,Table3[customer_no],Table3[city_handled],"NOT FOUND")</f>
        <v>tier - 1</v>
      </c>
      <c r="R514" t="str">
        <f>_xlfn.XLOOKUP(A514,Table3[customer_no],Table3[state_id],"NOT FOUND")</f>
        <v>R1012</v>
      </c>
      <c r="S514" s="34" cm="1">
        <f t="array" ref="S514">_xlfn.XLOOKUP(A514,Table3[customer_no],'Hospitalisation Details'!$F$2:$F$2344,"NOT FOUND")</f>
        <v>19321.060000000001</v>
      </c>
      <c r="T514" t="str">
        <f>_xlfn.XLOOKUP(A514,Table2[Customer ID],Table2[BMI_category],"NOT FOUND")</f>
        <v>Obesity</v>
      </c>
      <c r="U514" s="7">
        <f>_xlfn.XLOOKUP(A514,Table2[Customer ID],Table2[no of surgery],"NOT FOUND")</f>
        <v>2</v>
      </c>
      <c r="V514" t="str">
        <f>_xlfn.XLOOKUP(A514,Table2[Customer ID],Table2[smoker_missing],"NOT FOUND")</f>
        <v>No</v>
      </c>
      <c r="W514" t="str">
        <f t="shared" si="7"/>
        <v>Normal</v>
      </c>
      <c r="X514" s="37">
        <f>SUM(Table5[[#This Row],[Title]:[Diabetes Level]])</f>
        <v>45841.64</v>
      </c>
    </row>
    <row r="515" spans="1:24" x14ac:dyDescent="0.25">
      <c r="A515" t="s">
        <v>1857</v>
      </c>
      <c r="B515" t="str">
        <f>VLOOKUP(A515,'Customer Names'!$A$2:$E$2336,3,FALSE)</f>
        <v>Ms.</v>
      </c>
      <c r="C515" t="str">
        <f>_xlfn.XLOOKUP(A515,$A$2:$A$2336,'Customer Names'!$D$2:$D$2336,"NOT FOUND")</f>
        <v>Kameko</v>
      </c>
      <c r="D515" t="str">
        <f>_xlfn.XLOOKUP(A515,$A$2:$A$2336,'Customer Names'!$E$2:$E$2336,"NOT FOUND")</f>
        <v>Halfmann</v>
      </c>
      <c r="E515" cm="1">
        <f t="array" ref="E515">_xlfn.XLOOKUP(A515,$A$2:$A$2336,Table2[BMI],"NOT FOUND")</f>
        <v>51.37</v>
      </c>
      <c r="F515" cm="1">
        <f t="array" ref="F515">_xlfn.XLOOKUP(A515,$A$2:$A$2336,Table2[HBA1C],"NOT FOUND")</f>
        <v>8.18</v>
      </c>
      <c r="G515" t="str" cm="1">
        <f t="array" ref="G515">_xlfn.XLOOKUP(A515,$A$2:$A$2336,Table2[Heart Issues],"NOT FOUND")</f>
        <v>yes</v>
      </c>
      <c r="H515" t="str" cm="1">
        <f t="array" ref="H515">_xlfn.XLOOKUP(A515,$A$2:$A$2336,Table2[Any Transplants],"NOT FOUND")</f>
        <v>No</v>
      </c>
      <c r="I515" t="str" cm="1">
        <f t="array" ref="I515">_xlfn.XLOOKUP(A515,$A$2:$A$2336,Table2[Cancer history],"NOT FOUND")</f>
        <v>No</v>
      </c>
      <c r="J515" t="str">
        <f>_xlfn.XLOOKUP(A515,Table3[customer_no],Table3[month],"NOT FOUND")</f>
        <v>Jul</v>
      </c>
      <c r="K515" s="7">
        <f>_xlfn.XLOOKUP(A515,Table3[customer_no],Table3[year_average],"NOT FOUND")</f>
        <v>1967</v>
      </c>
      <c r="L515" cm="1">
        <f t="array" ref="L515">_xlfn.XLOOKUP(A515,Table3[customer_no],'Hospitalisation Details'!$D$2:$D$2344,"NOT FOUND")</f>
        <v>29</v>
      </c>
      <c r="M515" s="33">
        <f>_xlfn.XLOOKUP(A515,Table3[customer_no],Table3[dd/mm/yy],"NOT FOUND")</f>
        <v>24682</v>
      </c>
      <c r="N515">
        <f>_xlfn.XLOOKUP(A515,Table3[customer_no],Table3[age],"NOT FOUND")</f>
        <v>55</v>
      </c>
      <c r="O515" cm="1">
        <f t="array" ref="O515">_xlfn.XLOOKUP(A515,Table3[customer_no],'Hospitalisation Details'!$E$2:$E$2344,"NOT FOUND")</f>
        <v>0</v>
      </c>
      <c r="P515" t="str">
        <f>_xlfn.XLOOKUP(A515,Table3[customer_no],Table3[hsplt_handled],"NOT FOUND")</f>
        <v>tier - 1</v>
      </c>
      <c r="Q515" t="str">
        <f>_xlfn.XLOOKUP(A515,Table3[customer_no],Table3[city_handled],"NOT FOUND")</f>
        <v>tier - 1</v>
      </c>
      <c r="R515" t="str">
        <f>_xlfn.XLOOKUP(A515,Table3[customer_no],Table3[state_id],"NOT FOUND")</f>
        <v>R1012</v>
      </c>
      <c r="S515" s="34" cm="1">
        <f t="array" ref="S515">_xlfn.XLOOKUP(A515,Table3[customer_no],'Hospitalisation Details'!$F$2:$F$2344,"NOT FOUND")</f>
        <v>19259.96</v>
      </c>
      <c r="T515" t="str">
        <f>_xlfn.XLOOKUP(A515,Table2[Customer ID],Table2[BMI_category],"NOT FOUND")</f>
        <v>Obesity</v>
      </c>
      <c r="U515" s="7">
        <f>_xlfn.XLOOKUP(A515,Table2[Customer ID],Table2[no of surgery],"NOT FOUND")</f>
        <v>0</v>
      </c>
      <c r="V515" t="str">
        <f>_xlfn.XLOOKUP(A515,Table2[Customer ID],Table2[smoker_missing],"NOT FOUND")</f>
        <v>No</v>
      </c>
      <c r="W515" t="str">
        <f t="shared" ref="W515:W578" si="8">IF(F515&lt;5.7, "Normal", IF(AND(F515&gt;=5.7, F515&lt;=6.4), "Prediabetes", "Diabetes"))</f>
        <v>Diabetes</v>
      </c>
      <c r="X515" s="37">
        <f>SUM(Table5[[#This Row],[Title]:[Diabetes Level]])</f>
        <v>46052.509999999995</v>
      </c>
    </row>
    <row r="516" spans="1:24" x14ac:dyDescent="0.25">
      <c r="A516" t="s">
        <v>1856</v>
      </c>
      <c r="B516" t="str">
        <f>VLOOKUP(A516,'Customer Names'!$A$2:$E$2336,3,FALSE)</f>
        <v>Mr.</v>
      </c>
      <c r="C516" t="str">
        <f>_xlfn.XLOOKUP(A516,$A$2:$A$2336,'Customer Names'!$D$2:$D$2336,"NOT FOUND")</f>
        <v>Jeremy A</v>
      </c>
      <c r="D516" t="str">
        <f>_xlfn.XLOOKUP(A516,$A$2:$A$2336,'Customer Names'!$E$2:$E$2336,"NOT FOUND")</f>
        <v>Klapper</v>
      </c>
      <c r="E516" cm="1">
        <f t="array" ref="E516">_xlfn.XLOOKUP(A516,$A$2:$A$2336,Table2[BMI],"NOT FOUND")</f>
        <v>36.19</v>
      </c>
      <c r="F516" cm="1">
        <f t="array" ref="F516">_xlfn.XLOOKUP(A516,$A$2:$A$2336,Table2[HBA1C],"NOT FOUND")</f>
        <v>5.52</v>
      </c>
      <c r="G516" t="str" cm="1">
        <f t="array" ref="G516">_xlfn.XLOOKUP(A516,$A$2:$A$2336,Table2[Heart Issues],"NOT FOUND")</f>
        <v>yes</v>
      </c>
      <c r="H516" t="str" cm="1">
        <f t="array" ref="H516">_xlfn.XLOOKUP(A516,$A$2:$A$2336,Table2[Any Transplants],"NOT FOUND")</f>
        <v>No</v>
      </c>
      <c r="I516" t="str" cm="1">
        <f t="array" ref="I516">_xlfn.XLOOKUP(A516,$A$2:$A$2336,Table2[Cancer history],"NOT FOUND")</f>
        <v>No</v>
      </c>
      <c r="J516" t="str">
        <f>_xlfn.XLOOKUP(A516,Table3[customer_no],Table3[month],"NOT FOUND")</f>
        <v>Dec</v>
      </c>
      <c r="K516" s="7">
        <f>_xlfn.XLOOKUP(A516,Table3[customer_no],Table3[year_average],"NOT FOUND")</f>
        <v>1985</v>
      </c>
      <c r="L516" cm="1">
        <f t="array" ref="L516">_xlfn.XLOOKUP(A516,Table3[customer_no],'Hospitalisation Details'!$D$2:$D$2344,"NOT FOUND")</f>
        <v>28</v>
      </c>
      <c r="M516" s="33">
        <f>_xlfn.XLOOKUP(A516,Table3[customer_no],Table3[dd/mm/yy],"NOT FOUND")</f>
        <v>31409</v>
      </c>
      <c r="N516">
        <f>_xlfn.XLOOKUP(A516,Table3[customer_no],Table3[age],"NOT FOUND")</f>
        <v>37</v>
      </c>
      <c r="O516" cm="1">
        <f t="array" ref="O516">_xlfn.XLOOKUP(A516,Table3[customer_no],'Hospitalisation Details'!$E$2:$E$2344,"NOT FOUND")</f>
        <v>0</v>
      </c>
      <c r="P516" t="str">
        <f>_xlfn.XLOOKUP(A516,Table3[customer_no],Table3[hsplt_handled],"NOT FOUND")</f>
        <v>tier - 1</v>
      </c>
      <c r="Q516" t="str">
        <f>_xlfn.XLOOKUP(A516,Table3[customer_no],Table3[city_handled],"NOT FOUND")</f>
        <v>tier - 3</v>
      </c>
      <c r="R516" t="str">
        <f>_xlfn.XLOOKUP(A516,Table3[customer_no],Table3[state_id],"NOT FOUND")</f>
        <v>R1013</v>
      </c>
      <c r="S516" s="34" cm="1">
        <f t="array" ref="S516">_xlfn.XLOOKUP(A516,Table3[customer_no],'Hospitalisation Details'!$F$2:$F$2344,"NOT FOUND")</f>
        <v>19214.71</v>
      </c>
      <c r="T516" t="str">
        <f>_xlfn.XLOOKUP(A516,Table2[Customer ID],Table2[BMI_category],"NOT FOUND")</f>
        <v>Obesity</v>
      </c>
      <c r="U516" s="7">
        <f>_xlfn.XLOOKUP(A516,Table2[Customer ID],Table2[no of surgery],"NOT FOUND")</f>
        <v>0</v>
      </c>
      <c r="V516" t="str">
        <f>_xlfn.XLOOKUP(A516,Table2[Customer ID],Table2[smoker_missing],"NOT FOUND")</f>
        <v>No</v>
      </c>
      <c r="W516" t="str">
        <f t="shared" si="8"/>
        <v>Normal</v>
      </c>
      <c r="X516" s="37">
        <f>SUM(Table5[[#This Row],[Title]:[Diabetes Level]])</f>
        <v>52715.42</v>
      </c>
    </row>
    <row r="517" spans="1:24" x14ac:dyDescent="0.25">
      <c r="A517" t="s">
        <v>1855</v>
      </c>
      <c r="B517" t="str">
        <f>VLOOKUP(A517,'Customer Names'!$A$2:$E$2336,3,FALSE)</f>
        <v>Mr.</v>
      </c>
      <c r="C517" t="str">
        <f>_xlfn.XLOOKUP(A517,$A$2:$A$2336,'Customer Names'!$D$2:$D$2336,"NOT FOUND")</f>
        <v>Daniel</v>
      </c>
      <c r="D517" t="str">
        <f>_xlfn.XLOOKUP(A517,$A$2:$A$2336,'Customer Names'!$E$2:$E$2336,"NOT FOUND")</f>
        <v>George</v>
      </c>
      <c r="E517" cm="1">
        <f t="array" ref="E517">_xlfn.XLOOKUP(A517,$A$2:$A$2336,Table2[BMI],"NOT FOUND")</f>
        <v>25.9</v>
      </c>
      <c r="F517" cm="1">
        <f t="array" ref="F517">_xlfn.XLOOKUP(A517,$A$2:$A$2336,Table2[HBA1C],"NOT FOUND")</f>
        <v>4.84</v>
      </c>
      <c r="G517" t="str" cm="1">
        <f t="array" ref="G517">_xlfn.XLOOKUP(A517,$A$2:$A$2336,Table2[Heart Issues],"NOT FOUND")</f>
        <v>No</v>
      </c>
      <c r="H517" t="str" cm="1">
        <f t="array" ref="H517">_xlfn.XLOOKUP(A517,$A$2:$A$2336,Table2[Any Transplants],"NOT FOUND")</f>
        <v>No</v>
      </c>
      <c r="I517" t="str" cm="1">
        <f t="array" ref="I517">_xlfn.XLOOKUP(A517,$A$2:$A$2336,Table2[Cancer history],"NOT FOUND")</f>
        <v>No</v>
      </c>
      <c r="J517" t="str">
        <f>_xlfn.XLOOKUP(A517,Table3[customer_no],Table3[month],"NOT FOUND")</f>
        <v>Sep</v>
      </c>
      <c r="K517" s="7">
        <f>_xlfn.XLOOKUP(A517,Table3[customer_no],Table3[year_average],"NOT FOUND")</f>
        <v>1991</v>
      </c>
      <c r="L517" cm="1">
        <f t="array" ref="L517">_xlfn.XLOOKUP(A517,Table3[customer_no],'Hospitalisation Details'!$D$2:$D$2344,"NOT FOUND")</f>
        <v>16</v>
      </c>
      <c r="M517" s="33">
        <f>_xlfn.XLOOKUP(A517,Table3[customer_no],Table3[dd/mm/yy],"NOT FOUND")</f>
        <v>33497</v>
      </c>
      <c r="N517">
        <f>_xlfn.XLOOKUP(A517,Table3[customer_no],Table3[age],"NOT FOUND")</f>
        <v>31</v>
      </c>
      <c r="O517" cm="1">
        <f t="array" ref="O517">_xlfn.XLOOKUP(A517,Table3[customer_no],'Hospitalisation Details'!$E$2:$E$2344,"NOT FOUND")</f>
        <v>3</v>
      </c>
      <c r="P517" t="str">
        <f>_xlfn.XLOOKUP(A517,Table3[customer_no],Table3[hsplt_handled],"NOT FOUND")</f>
        <v>tier - 1</v>
      </c>
      <c r="Q517" t="str">
        <f>_xlfn.XLOOKUP(A517,Table3[customer_no],Table3[city_handled],"NOT FOUND")</f>
        <v>tier - 3</v>
      </c>
      <c r="R517" t="str">
        <f>_xlfn.XLOOKUP(A517,Table3[customer_no],Table3[state_id],"NOT FOUND")</f>
        <v>R1011</v>
      </c>
      <c r="S517" s="34" cm="1">
        <f t="array" ref="S517">_xlfn.XLOOKUP(A517,Table3[customer_no],'Hospitalisation Details'!$F$2:$F$2344,"NOT FOUND")</f>
        <v>19199.939999999999</v>
      </c>
      <c r="T517" t="str">
        <f>_xlfn.XLOOKUP(A517,Table2[Customer ID],Table2[BMI_category],"NOT FOUND")</f>
        <v>Overweight</v>
      </c>
      <c r="U517" s="7">
        <f>_xlfn.XLOOKUP(A517,Table2[Customer ID],Table2[no of surgery],"NOT FOUND")</f>
        <v>0</v>
      </c>
      <c r="V517" t="str">
        <f>_xlfn.XLOOKUP(A517,Table2[Customer ID],Table2[smoker_missing],"NOT FOUND")</f>
        <v>yes</v>
      </c>
      <c r="W517" t="str">
        <f t="shared" si="8"/>
        <v>Normal</v>
      </c>
      <c r="X517" s="37">
        <f>SUM(Table5[[#This Row],[Title]:[Diabetes Level]])</f>
        <v>54768.679999999993</v>
      </c>
    </row>
    <row r="518" spans="1:24" x14ac:dyDescent="0.25">
      <c r="A518" t="s">
        <v>1854</v>
      </c>
      <c r="B518" t="str">
        <f>VLOOKUP(A518,'Customer Names'!$A$2:$E$2336,3,FALSE)</f>
        <v>Ms.</v>
      </c>
      <c r="C518" t="str">
        <f>_xlfn.XLOOKUP(A518,$A$2:$A$2336,'Customer Names'!$D$2:$D$2336,"NOT FOUND")</f>
        <v>Amanda</v>
      </c>
      <c r="D518" t="str">
        <f>_xlfn.XLOOKUP(A518,$A$2:$A$2336,'Customer Names'!$E$2:$E$2336,"NOT FOUND")</f>
        <v>Hicks</v>
      </c>
      <c r="E518" cm="1">
        <f t="array" ref="E518">_xlfn.XLOOKUP(A518,$A$2:$A$2336,Table2[BMI],"NOT FOUND")</f>
        <v>35.72</v>
      </c>
      <c r="F518" cm="1">
        <f t="array" ref="F518">_xlfn.XLOOKUP(A518,$A$2:$A$2336,Table2[HBA1C],"NOT FOUND")</f>
        <v>4.08</v>
      </c>
      <c r="G518" t="str" cm="1">
        <f t="array" ref="G518">_xlfn.XLOOKUP(A518,$A$2:$A$2336,Table2[Heart Issues],"NOT FOUND")</f>
        <v>No</v>
      </c>
      <c r="H518" t="str" cm="1">
        <f t="array" ref="H518">_xlfn.XLOOKUP(A518,$A$2:$A$2336,Table2[Any Transplants],"NOT FOUND")</f>
        <v>No</v>
      </c>
      <c r="I518" t="str" cm="1">
        <f t="array" ref="I518">_xlfn.XLOOKUP(A518,$A$2:$A$2336,Table2[Cancer history],"NOT FOUND")</f>
        <v>Yes</v>
      </c>
      <c r="J518" t="str">
        <f>_xlfn.XLOOKUP(A518,Table3[customer_no],Table3[month],"NOT FOUND")</f>
        <v>Jul</v>
      </c>
      <c r="K518" s="7">
        <f>_xlfn.XLOOKUP(A518,Table3[customer_no],Table3[year_average],"NOT FOUND")</f>
        <v>1979</v>
      </c>
      <c r="L518" cm="1">
        <f t="array" ref="L518">_xlfn.XLOOKUP(A518,Table3[customer_no],'Hospitalisation Details'!$D$2:$D$2344,"NOT FOUND")</f>
        <v>2</v>
      </c>
      <c r="M518" s="33">
        <f>_xlfn.XLOOKUP(A518,Table3[customer_no],Table3[dd/mm/yy],"NOT FOUND")</f>
        <v>29038</v>
      </c>
      <c r="N518">
        <f>_xlfn.XLOOKUP(A518,Table3[customer_no],Table3[age],"NOT FOUND")</f>
        <v>43</v>
      </c>
      <c r="O518" cm="1">
        <f t="array" ref="O518">_xlfn.XLOOKUP(A518,Table3[customer_no],'Hospitalisation Details'!$E$2:$E$2344,"NOT FOUND")</f>
        <v>2</v>
      </c>
      <c r="P518" t="str">
        <f>_xlfn.XLOOKUP(A518,Table3[customer_no],Table3[hsplt_handled],"NOT FOUND")</f>
        <v>tier - 1</v>
      </c>
      <c r="Q518" t="str">
        <f>_xlfn.XLOOKUP(A518,Table3[customer_no],Table3[city_handled],"NOT FOUND")</f>
        <v>tier - 1</v>
      </c>
      <c r="R518" t="str">
        <f>_xlfn.XLOOKUP(A518,Table3[customer_no],Table3[state_id],"NOT FOUND")</f>
        <v>R1024</v>
      </c>
      <c r="S518" s="34" cm="1">
        <f t="array" ref="S518">_xlfn.XLOOKUP(A518,Table3[customer_no],'Hospitalisation Details'!$F$2:$F$2344,"NOT FOUND")</f>
        <v>19144.580000000002</v>
      </c>
      <c r="T518" t="str">
        <f>_xlfn.XLOOKUP(A518,Table2[Customer ID],Table2[BMI_category],"NOT FOUND")</f>
        <v>Obesity</v>
      </c>
      <c r="U518" s="7">
        <f>_xlfn.XLOOKUP(A518,Table2[Customer ID],Table2[no of surgery],"NOT FOUND")</f>
        <v>1</v>
      </c>
      <c r="V518" t="str">
        <f>_xlfn.XLOOKUP(A518,Table2[Customer ID],Table2[smoker_missing],"NOT FOUND")</f>
        <v>No</v>
      </c>
      <c r="W518" t="str">
        <f t="shared" si="8"/>
        <v>Normal</v>
      </c>
      <c r="X518" s="37">
        <f>SUM(Table5[[#This Row],[Title]:[Diabetes Level]])</f>
        <v>50249.380000000005</v>
      </c>
    </row>
    <row r="519" spans="1:24" x14ac:dyDescent="0.25">
      <c r="A519" t="s">
        <v>1853</v>
      </c>
      <c r="B519" t="str">
        <f>VLOOKUP(A519,'Customer Names'!$A$2:$E$2336,3,FALSE)</f>
        <v>Ms.</v>
      </c>
      <c r="C519" t="str">
        <f>_xlfn.XLOOKUP(A519,$A$2:$A$2336,'Customer Names'!$D$2:$D$2336,"NOT FOUND")</f>
        <v>Karen</v>
      </c>
      <c r="D519" t="str">
        <f>_xlfn.XLOOKUP(A519,$A$2:$A$2336,'Customer Names'!$E$2:$E$2336,"NOT FOUND")</f>
        <v>Lockyer</v>
      </c>
      <c r="E519" cm="1">
        <f t="array" ref="E519">_xlfn.XLOOKUP(A519,$A$2:$A$2336,Table2[BMI],"NOT FOUND")</f>
        <v>27.94</v>
      </c>
      <c r="F519" cm="1">
        <f t="array" ref="F519">_xlfn.XLOOKUP(A519,$A$2:$A$2336,Table2[HBA1C],"NOT FOUND")</f>
        <v>4.4800000000000004</v>
      </c>
      <c r="G519" t="str" cm="1">
        <f t="array" ref="G519">_xlfn.XLOOKUP(A519,$A$2:$A$2336,Table2[Heart Issues],"NOT FOUND")</f>
        <v>No</v>
      </c>
      <c r="H519" t="str" cm="1">
        <f t="array" ref="H519">_xlfn.XLOOKUP(A519,$A$2:$A$2336,Table2[Any Transplants],"NOT FOUND")</f>
        <v>No</v>
      </c>
      <c r="I519" t="str" cm="1">
        <f t="array" ref="I519">_xlfn.XLOOKUP(A519,$A$2:$A$2336,Table2[Cancer history],"NOT FOUND")</f>
        <v>Yes</v>
      </c>
      <c r="J519" t="str">
        <f>_xlfn.XLOOKUP(A519,Table3[customer_no],Table3[month],"NOT FOUND")</f>
        <v>Sep</v>
      </c>
      <c r="K519" s="7">
        <f>_xlfn.XLOOKUP(A519,Table3[customer_no],Table3[year_average],"NOT FOUND")</f>
        <v>1993</v>
      </c>
      <c r="L519" cm="1">
        <f t="array" ref="L519">_xlfn.XLOOKUP(A519,Table3[customer_no],'Hospitalisation Details'!$D$2:$D$2344,"NOT FOUND")</f>
        <v>28</v>
      </c>
      <c r="M519" s="33">
        <f>_xlfn.XLOOKUP(A519,Table3[customer_no],Table3[dd/mm/yy],"NOT FOUND")</f>
        <v>34240</v>
      </c>
      <c r="N519">
        <f>_xlfn.XLOOKUP(A519,Table3[customer_no],Table3[age],"NOT FOUND")</f>
        <v>29</v>
      </c>
      <c r="O519" cm="1">
        <f t="array" ref="O519">_xlfn.XLOOKUP(A519,Table3[customer_no],'Hospitalisation Details'!$E$2:$E$2344,"NOT FOUND")</f>
        <v>1</v>
      </c>
      <c r="P519" t="str">
        <f>_xlfn.XLOOKUP(A519,Table3[customer_no],Table3[hsplt_handled],"NOT FOUND")</f>
        <v>tier - 1</v>
      </c>
      <c r="Q519" t="str">
        <f>_xlfn.XLOOKUP(A519,Table3[customer_no],Table3[city_handled],"NOT FOUND")</f>
        <v>tier - 2</v>
      </c>
      <c r="R519" t="str">
        <f>_xlfn.XLOOKUP(A519,Table3[customer_no],Table3[state_id],"NOT FOUND")</f>
        <v>R1013</v>
      </c>
      <c r="S519" s="34" cm="1">
        <f t="array" ref="S519">_xlfn.XLOOKUP(A519,Table3[customer_no],'Hospitalisation Details'!$F$2:$F$2344,"NOT FOUND")</f>
        <v>19107.78</v>
      </c>
      <c r="T519" t="str">
        <f>_xlfn.XLOOKUP(A519,Table2[Customer ID],Table2[BMI_category],"NOT FOUND")</f>
        <v>Overweight</v>
      </c>
      <c r="U519" s="7">
        <f>_xlfn.XLOOKUP(A519,Table2[Customer ID],Table2[no of surgery],"NOT FOUND")</f>
        <v>1</v>
      </c>
      <c r="V519" t="str">
        <f>_xlfn.XLOOKUP(A519,Table2[Customer ID],Table2[smoker_missing],"NOT FOUND")</f>
        <v>yes</v>
      </c>
      <c r="W519" t="str">
        <f t="shared" si="8"/>
        <v>Normal</v>
      </c>
      <c r="X519" s="37">
        <f>SUM(Table5[[#This Row],[Title]:[Diabetes Level]])</f>
        <v>55432.2</v>
      </c>
    </row>
    <row r="520" spans="1:24" x14ac:dyDescent="0.25">
      <c r="A520" t="s">
        <v>1852</v>
      </c>
      <c r="B520" t="str">
        <f>VLOOKUP(A520,'Customer Names'!$A$2:$E$2336,3,FALSE)</f>
        <v>Mr.</v>
      </c>
      <c r="C520" t="str">
        <f>_xlfn.XLOOKUP(A520,$A$2:$A$2336,'Customer Names'!$D$2:$D$2336,"NOT FOUND")</f>
        <v>Gregory</v>
      </c>
      <c r="D520" t="str">
        <f>_xlfn.XLOOKUP(A520,$A$2:$A$2336,'Customer Names'!$E$2:$E$2336,"NOT FOUND")</f>
        <v>Byrnes</v>
      </c>
      <c r="E520" cm="1">
        <f t="array" ref="E520">_xlfn.XLOOKUP(A520,$A$2:$A$2336,Table2[BMI],"NOT FOUND")</f>
        <v>27.1</v>
      </c>
      <c r="F520" cm="1">
        <f t="array" ref="F520">_xlfn.XLOOKUP(A520,$A$2:$A$2336,Table2[HBA1C],"NOT FOUND")</f>
        <v>5.73</v>
      </c>
      <c r="G520" t="str" cm="1">
        <f t="array" ref="G520">_xlfn.XLOOKUP(A520,$A$2:$A$2336,Table2[Heart Issues],"NOT FOUND")</f>
        <v>No</v>
      </c>
      <c r="H520" t="str" cm="1">
        <f t="array" ref="H520">_xlfn.XLOOKUP(A520,$A$2:$A$2336,Table2[Any Transplants],"NOT FOUND")</f>
        <v>No</v>
      </c>
      <c r="I520" t="str" cm="1">
        <f t="array" ref="I520">_xlfn.XLOOKUP(A520,$A$2:$A$2336,Table2[Cancer history],"NOT FOUND")</f>
        <v>No</v>
      </c>
      <c r="J520" t="str">
        <f>_xlfn.XLOOKUP(A520,Table3[customer_no],Table3[month],"NOT FOUND")</f>
        <v>Jun</v>
      </c>
      <c r="K520" s="7">
        <f>_xlfn.XLOOKUP(A520,Table3[customer_no],Table3[year_average],"NOT FOUND")</f>
        <v>1989</v>
      </c>
      <c r="L520" cm="1">
        <f t="array" ref="L520">_xlfn.XLOOKUP(A520,Table3[customer_no],'Hospitalisation Details'!$D$2:$D$2344,"NOT FOUND")</f>
        <v>5</v>
      </c>
      <c r="M520" s="33">
        <f>_xlfn.XLOOKUP(A520,Table3[customer_no],Table3[dd/mm/yy],"NOT FOUND")</f>
        <v>32664</v>
      </c>
      <c r="N520">
        <f>_xlfn.XLOOKUP(A520,Table3[customer_no],Table3[age],"NOT FOUND")</f>
        <v>34</v>
      </c>
      <c r="O520" cm="1">
        <f t="array" ref="O520">_xlfn.XLOOKUP(A520,Table3[customer_no],'Hospitalisation Details'!$E$2:$E$2344,"NOT FOUND")</f>
        <v>1</v>
      </c>
      <c r="P520" t="str">
        <f>_xlfn.XLOOKUP(A520,Table3[customer_no],Table3[hsplt_handled],"NOT FOUND")</f>
        <v>tier - 1</v>
      </c>
      <c r="Q520" t="str">
        <f>_xlfn.XLOOKUP(A520,Table3[customer_no],Table3[city_handled],"NOT FOUND")</f>
        <v>tier - 3</v>
      </c>
      <c r="R520" t="str">
        <f>_xlfn.XLOOKUP(A520,Table3[customer_no],Table3[state_id],"NOT FOUND")</f>
        <v>R1011</v>
      </c>
      <c r="S520" s="34" cm="1">
        <f t="array" ref="S520">_xlfn.XLOOKUP(A520,Table3[customer_no],'Hospitalisation Details'!$F$2:$F$2344,"NOT FOUND")</f>
        <v>19040.88</v>
      </c>
      <c r="T520" t="str">
        <f>_xlfn.XLOOKUP(A520,Table2[Customer ID],Table2[BMI_category],"NOT FOUND")</f>
        <v>Overweight</v>
      </c>
      <c r="U520" s="7">
        <f>_xlfn.XLOOKUP(A520,Table2[Customer ID],Table2[no of surgery],"NOT FOUND")</f>
        <v>0</v>
      </c>
      <c r="V520" t="str">
        <f>_xlfn.XLOOKUP(A520,Table2[Customer ID],Table2[smoker_missing],"NOT FOUND")</f>
        <v>yes</v>
      </c>
      <c r="W520" t="str">
        <f t="shared" si="8"/>
        <v>Prediabetes</v>
      </c>
      <c r="X520" s="37">
        <f>SUM(Table5[[#This Row],[Title]:[Diabetes Level]])</f>
        <v>53766.710000000006</v>
      </c>
    </row>
    <row r="521" spans="1:24" x14ac:dyDescent="0.25">
      <c r="A521" t="s">
        <v>1851</v>
      </c>
      <c r="B521" t="str">
        <f>VLOOKUP(A521,'Customer Names'!$A$2:$E$2336,3,FALSE)</f>
        <v>Ms.</v>
      </c>
      <c r="C521" t="str">
        <f>_xlfn.XLOOKUP(A521,$A$2:$A$2336,'Customer Names'!$D$2:$D$2336,"NOT FOUND")</f>
        <v>Sabine</v>
      </c>
      <c r="D521" t="str">
        <f>_xlfn.XLOOKUP(A521,$A$2:$A$2336,'Customer Names'!$E$2:$E$2336,"NOT FOUND")</f>
        <v>Norris</v>
      </c>
      <c r="E521" cm="1">
        <f t="array" ref="E521">_xlfn.XLOOKUP(A521,$A$2:$A$2336,Table2[BMI],"NOT FOUND")</f>
        <v>18.3</v>
      </c>
      <c r="F521" cm="1">
        <f t="array" ref="F521">_xlfn.XLOOKUP(A521,$A$2:$A$2336,Table2[HBA1C],"NOT FOUND")</f>
        <v>5.46</v>
      </c>
      <c r="G521" t="str" cm="1">
        <f t="array" ref="G521">_xlfn.XLOOKUP(A521,$A$2:$A$2336,Table2[Heart Issues],"NOT FOUND")</f>
        <v>yes</v>
      </c>
      <c r="H521" t="str" cm="1">
        <f t="array" ref="H521">_xlfn.XLOOKUP(A521,$A$2:$A$2336,Table2[Any Transplants],"NOT FOUND")</f>
        <v>No</v>
      </c>
      <c r="I521" t="str" cm="1">
        <f t="array" ref="I521">_xlfn.XLOOKUP(A521,$A$2:$A$2336,Table2[Cancer history],"NOT FOUND")</f>
        <v>Yes</v>
      </c>
      <c r="J521" t="str">
        <f>_xlfn.XLOOKUP(A521,Table3[customer_no],Table3[month],"NOT FOUND")</f>
        <v>Dec</v>
      </c>
      <c r="K521" s="7">
        <f>_xlfn.XLOOKUP(A521,Table3[customer_no],Table3[year_average],"NOT FOUND")</f>
        <v>1983</v>
      </c>
      <c r="L521" cm="1">
        <f t="array" ref="L521">_xlfn.XLOOKUP(A521,Table3[customer_no],'Hospitalisation Details'!$D$2:$D$2344,"NOT FOUND")</f>
        <v>19</v>
      </c>
      <c r="M521" s="33">
        <f>_xlfn.XLOOKUP(A521,Table3[customer_no],Table3[dd/mm/yy],"NOT FOUND")</f>
        <v>30669</v>
      </c>
      <c r="N521">
        <f>_xlfn.XLOOKUP(A521,Table3[customer_no],Table3[age],"NOT FOUND")</f>
        <v>39</v>
      </c>
      <c r="O521" cm="1">
        <f t="array" ref="O521">_xlfn.XLOOKUP(A521,Table3[customer_no],'Hospitalisation Details'!$E$2:$E$2344,"NOT FOUND")</f>
        <v>5</v>
      </c>
      <c r="P521" t="str">
        <f>_xlfn.XLOOKUP(A521,Table3[customer_no],Table3[hsplt_handled],"NOT FOUND")</f>
        <v>tier - 1</v>
      </c>
      <c r="Q521" t="str">
        <f>_xlfn.XLOOKUP(A521,Table3[customer_no],Table3[city_handled],"NOT FOUND")</f>
        <v>tier - 3</v>
      </c>
      <c r="R521" t="str">
        <f>_xlfn.XLOOKUP(A521,Table3[customer_no],Table3[state_id],"NOT FOUND")</f>
        <v>R1011</v>
      </c>
      <c r="S521" s="34" cm="1">
        <f t="array" ref="S521">_xlfn.XLOOKUP(A521,Table3[customer_no],'Hospitalisation Details'!$F$2:$F$2344,"NOT FOUND")</f>
        <v>19023.259999999998</v>
      </c>
      <c r="T521" t="str">
        <f>_xlfn.XLOOKUP(A521,Table2[Customer ID],Table2[BMI_category],"NOT FOUND")</f>
        <v>Underweight</v>
      </c>
      <c r="U521" s="7">
        <f>_xlfn.XLOOKUP(A521,Table2[Customer ID],Table2[no of surgery],"NOT FOUND")</f>
        <v>1</v>
      </c>
      <c r="V521" t="str">
        <f>_xlfn.XLOOKUP(A521,Table2[Customer ID],Table2[smoker_missing],"NOT FOUND")</f>
        <v>yes</v>
      </c>
      <c r="W521" t="str">
        <f t="shared" si="8"/>
        <v>Normal</v>
      </c>
      <c r="X521" s="37">
        <f>SUM(Table5[[#This Row],[Title]:[Diabetes Level]])</f>
        <v>51763.02</v>
      </c>
    </row>
    <row r="522" spans="1:24" x14ac:dyDescent="0.25">
      <c r="A522" t="s">
        <v>1850</v>
      </c>
      <c r="B522" t="str">
        <f>VLOOKUP(A522,'Customer Names'!$A$2:$E$2336,3,FALSE)</f>
        <v>Mr.</v>
      </c>
      <c r="C522" t="str">
        <f>_xlfn.XLOOKUP(A522,$A$2:$A$2336,'Customer Names'!$D$2:$D$2336,"NOT FOUND")</f>
        <v>Joseph</v>
      </c>
      <c r="D522" t="str">
        <f>_xlfn.XLOOKUP(A522,$A$2:$A$2336,'Customer Names'!$E$2:$E$2336,"NOT FOUND")</f>
        <v>Darda</v>
      </c>
      <c r="E522" cm="1">
        <f t="array" ref="E522">_xlfn.XLOOKUP(A522,$A$2:$A$2336,Table2[BMI],"NOT FOUND")</f>
        <v>25.3</v>
      </c>
      <c r="F522" cm="1">
        <f t="array" ref="F522">_xlfn.XLOOKUP(A522,$A$2:$A$2336,Table2[HBA1C],"NOT FOUND")</f>
        <v>5.0199999999999996</v>
      </c>
      <c r="G522" t="str" cm="1">
        <f t="array" ref="G522">_xlfn.XLOOKUP(A522,$A$2:$A$2336,Table2[Heart Issues],"NOT FOUND")</f>
        <v>yes</v>
      </c>
      <c r="H522" t="str" cm="1">
        <f t="array" ref="H522">_xlfn.XLOOKUP(A522,$A$2:$A$2336,Table2[Any Transplants],"NOT FOUND")</f>
        <v>No</v>
      </c>
      <c r="I522" t="str" cm="1">
        <f t="array" ref="I522">_xlfn.XLOOKUP(A522,$A$2:$A$2336,Table2[Cancer history],"NOT FOUND")</f>
        <v>No</v>
      </c>
      <c r="J522" t="str">
        <f>_xlfn.XLOOKUP(A522,Table3[customer_no],Table3[month],"NOT FOUND")</f>
        <v>Oct</v>
      </c>
      <c r="K522" s="7">
        <f>_xlfn.XLOOKUP(A522,Table3[customer_no],Table3[year_average],"NOT FOUND")</f>
        <v>1988</v>
      </c>
      <c r="L522" cm="1">
        <f t="array" ref="L522">_xlfn.XLOOKUP(A522,Table3[customer_no],'Hospitalisation Details'!$D$2:$D$2344,"NOT FOUND")</f>
        <v>24</v>
      </c>
      <c r="M522" s="33">
        <f>_xlfn.XLOOKUP(A522,Table3[customer_no],Table3[dd/mm/yy],"NOT FOUND")</f>
        <v>32440</v>
      </c>
      <c r="N522">
        <f>_xlfn.XLOOKUP(A522,Table3[customer_no],Table3[age],"NOT FOUND")</f>
        <v>34</v>
      </c>
      <c r="O522" cm="1">
        <f t="array" ref="O522">_xlfn.XLOOKUP(A522,Table3[customer_no],'Hospitalisation Details'!$E$2:$E$2344,"NOT FOUND")</f>
        <v>2</v>
      </c>
      <c r="P522" t="str">
        <f>_xlfn.XLOOKUP(A522,Table3[customer_no],Table3[hsplt_handled],"NOT FOUND")</f>
        <v>tier - 1</v>
      </c>
      <c r="Q522" t="str">
        <f>_xlfn.XLOOKUP(A522,Table3[customer_no],Table3[city_handled],"NOT FOUND")</f>
        <v>tier - 3</v>
      </c>
      <c r="R522" t="str">
        <f>_xlfn.XLOOKUP(A522,Table3[customer_no],Table3[state_id],"NOT FOUND")</f>
        <v>R1013</v>
      </c>
      <c r="S522" s="34" cm="1">
        <f t="array" ref="S522">_xlfn.XLOOKUP(A522,Table3[customer_no],'Hospitalisation Details'!$F$2:$F$2344,"NOT FOUND")</f>
        <v>18972.5</v>
      </c>
      <c r="T522" t="str">
        <f>_xlfn.XLOOKUP(A522,Table2[Customer ID],Table2[BMI_category],"NOT FOUND")</f>
        <v>Overweight</v>
      </c>
      <c r="U522" s="7">
        <f>_xlfn.XLOOKUP(A522,Table2[Customer ID],Table2[no of surgery],"NOT FOUND")</f>
        <v>1</v>
      </c>
      <c r="V522" t="str">
        <f>_xlfn.XLOOKUP(A522,Table2[Customer ID],Table2[smoker_missing],"NOT FOUND")</f>
        <v>yes</v>
      </c>
      <c r="W522" t="str">
        <f t="shared" si="8"/>
        <v>Normal</v>
      </c>
      <c r="X522" s="37">
        <f>SUM(Table5[[#This Row],[Title]:[Diabetes Level]])</f>
        <v>53491.82</v>
      </c>
    </row>
    <row r="523" spans="1:24" x14ac:dyDescent="0.25">
      <c r="A523" t="s">
        <v>1849</v>
      </c>
      <c r="B523" t="str">
        <f>VLOOKUP(A523,'Customer Names'!$A$2:$E$2336,3,FALSE)</f>
        <v>Mr.</v>
      </c>
      <c r="C523" t="str">
        <f>_xlfn.XLOOKUP(A523,$A$2:$A$2336,'Customer Names'!$D$2:$D$2336,"NOT FOUND")</f>
        <v>Adam</v>
      </c>
      <c r="D523" t="str">
        <f>_xlfn.XLOOKUP(A523,$A$2:$A$2336,'Customer Names'!$E$2:$E$2336,"NOT FOUND")</f>
        <v>Otstot</v>
      </c>
      <c r="E523" cm="1">
        <f t="array" ref="E523">_xlfn.XLOOKUP(A523,$A$2:$A$2336,Table2[BMI],"NOT FOUND")</f>
        <v>38.83</v>
      </c>
      <c r="F523" cm="1">
        <f t="array" ref="F523">_xlfn.XLOOKUP(A523,$A$2:$A$2336,Table2[HBA1C],"NOT FOUND")</f>
        <v>6.36</v>
      </c>
      <c r="G523" t="str" cm="1">
        <f t="array" ref="G523">_xlfn.XLOOKUP(A523,$A$2:$A$2336,Table2[Heart Issues],"NOT FOUND")</f>
        <v>No</v>
      </c>
      <c r="H523" t="str" cm="1">
        <f t="array" ref="H523">_xlfn.XLOOKUP(A523,$A$2:$A$2336,Table2[Any Transplants],"NOT FOUND")</f>
        <v>No</v>
      </c>
      <c r="I523" t="str" cm="1">
        <f t="array" ref="I523">_xlfn.XLOOKUP(A523,$A$2:$A$2336,Table2[Cancer history],"NOT FOUND")</f>
        <v>No</v>
      </c>
      <c r="J523" t="str">
        <f>_xlfn.XLOOKUP(A523,Table3[customer_no],Table3[month],"NOT FOUND")</f>
        <v>Nov</v>
      </c>
      <c r="K523" s="7">
        <f>_xlfn.XLOOKUP(A523,Table3[customer_no],Table3[year_average],"NOT FOUND")</f>
        <v>1992</v>
      </c>
      <c r="L523" cm="1">
        <f t="array" ref="L523">_xlfn.XLOOKUP(A523,Table3[customer_no],'Hospitalisation Details'!$D$2:$D$2344,"NOT FOUND")</f>
        <v>30</v>
      </c>
      <c r="M523" s="33">
        <f>_xlfn.XLOOKUP(A523,Table3[customer_no],Table3[dd/mm/yy],"NOT FOUND")</f>
        <v>33938</v>
      </c>
      <c r="N523">
        <f>_xlfn.XLOOKUP(A523,Table3[customer_no],Table3[age],"NOT FOUND")</f>
        <v>30</v>
      </c>
      <c r="O523" cm="1">
        <f t="array" ref="O523">_xlfn.XLOOKUP(A523,Table3[customer_no],'Hospitalisation Details'!$E$2:$E$2344,"NOT FOUND")</f>
        <v>1</v>
      </c>
      <c r="P523" t="str">
        <f>_xlfn.XLOOKUP(A523,Table3[customer_no],Table3[hsplt_handled],"NOT FOUND")</f>
        <v>tier - 1</v>
      </c>
      <c r="Q523" t="str">
        <f>_xlfn.XLOOKUP(A523,Table3[customer_no],Table3[city_handled],"NOT FOUND")</f>
        <v>tier - 1</v>
      </c>
      <c r="R523" t="str">
        <f>_xlfn.XLOOKUP(A523,Table3[customer_no],Table3[state_id],"NOT FOUND")</f>
        <v>R1013</v>
      </c>
      <c r="S523" s="34" cm="1">
        <f t="array" ref="S523">_xlfn.XLOOKUP(A523,Table3[customer_no],'Hospitalisation Details'!$F$2:$F$2344,"NOT FOUND")</f>
        <v>18963.169999999998</v>
      </c>
      <c r="T523" t="str">
        <f>_xlfn.XLOOKUP(A523,Table2[Customer ID],Table2[BMI_category],"NOT FOUND")</f>
        <v>Obesity</v>
      </c>
      <c r="U523" s="7">
        <f>_xlfn.XLOOKUP(A523,Table2[Customer ID],Table2[no of surgery],"NOT FOUND")</f>
        <v>1</v>
      </c>
      <c r="V523" t="str">
        <f>_xlfn.XLOOKUP(A523,Table2[Customer ID],Table2[smoker_missing],"NOT FOUND")</f>
        <v>No</v>
      </c>
      <c r="W523" t="str">
        <f t="shared" si="8"/>
        <v>Prediabetes</v>
      </c>
      <c r="X523" s="37">
        <f>SUM(Table5[[#This Row],[Title]:[Diabetes Level]])</f>
        <v>55000.36</v>
      </c>
    </row>
    <row r="524" spans="1:24" x14ac:dyDescent="0.25">
      <c r="A524" t="s">
        <v>1848</v>
      </c>
      <c r="B524" t="str">
        <f>VLOOKUP(A524,'Customer Names'!$A$2:$E$2336,3,FALSE)</f>
        <v>Ms.</v>
      </c>
      <c r="C524" t="str">
        <f>_xlfn.XLOOKUP(A524,$A$2:$A$2336,'Customer Names'!$D$2:$D$2336,"NOT FOUND")</f>
        <v>Karolyn A</v>
      </c>
      <c r="D524" t="str">
        <f>_xlfn.XLOOKUP(A524,$A$2:$A$2336,'Customer Names'!$E$2:$E$2336,"NOT FOUND")</f>
        <v>Bowley</v>
      </c>
      <c r="E524" cm="1">
        <f t="array" ref="E524">_xlfn.XLOOKUP(A524,$A$2:$A$2336,Table2[BMI],"NOT FOUND")</f>
        <v>27.6</v>
      </c>
      <c r="F524" cm="1">
        <f t="array" ref="F524">_xlfn.XLOOKUP(A524,$A$2:$A$2336,Table2[HBA1C],"NOT FOUND")</f>
        <v>5.36</v>
      </c>
      <c r="G524" t="str" cm="1">
        <f t="array" ref="G524">_xlfn.XLOOKUP(A524,$A$2:$A$2336,Table2[Heart Issues],"NOT FOUND")</f>
        <v>No</v>
      </c>
      <c r="H524" t="str" cm="1">
        <f t="array" ref="H524">_xlfn.XLOOKUP(A524,$A$2:$A$2336,Table2[Any Transplants],"NOT FOUND")</f>
        <v>No</v>
      </c>
      <c r="I524" t="str" cm="1">
        <f t="array" ref="I524">_xlfn.XLOOKUP(A524,$A$2:$A$2336,Table2[Cancer history],"NOT FOUND")</f>
        <v>No</v>
      </c>
      <c r="J524" t="str">
        <f>_xlfn.XLOOKUP(A524,Table3[customer_no],Table3[month],"NOT FOUND")</f>
        <v>Aug</v>
      </c>
      <c r="K524" s="7">
        <f>_xlfn.XLOOKUP(A524,Table3[customer_no],Table3[year_average],"NOT FOUND")</f>
        <v>1998</v>
      </c>
      <c r="L524" cm="1">
        <f t="array" ref="L524">_xlfn.XLOOKUP(A524,Table3[customer_no],'Hospitalisation Details'!$D$2:$D$2344,"NOT FOUND")</f>
        <v>6</v>
      </c>
      <c r="M524" s="33">
        <f>_xlfn.XLOOKUP(A524,Table3[customer_no],Table3[dd/mm/yy],"NOT FOUND")</f>
        <v>36013</v>
      </c>
      <c r="N524">
        <f>_xlfn.XLOOKUP(A524,Table3[customer_no],Table3[age],"NOT FOUND")</f>
        <v>24</v>
      </c>
      <c r="O524" cm="1">
        <f t="array" ref="O524">_xlfn.XLOOKUP(A524,Table3[customer_no],'Hospitalisation Details'!$E$2:$E$2344,"NOT FOUND")</f>
        <v>0</v>
      </c>
      <c r="P524" t="str">
        <f>_xlfn.XLOOKUP(A524,Table3[customer_no],Table3[hsplt_handled],"NOT FOUND")</f>
        <v>tier - 1</v>
      </c>
      <c r="Q524" t="str">
        <f>_xlfn.XLOOKUP(A524,Table3[customer_no],Table3[city_handled],"NOT FOUND")</f>
        <v>tier - 3</v>
      </c>
      <c r="R524" t="str">
        <f>_xlfn.XLOOKUP(A524,Table3[customer_no],Table3[state_id],"NOT FOUND")</f>
        <v>R1011</v>
      </c>
      <c r="S524" s="34" cm="1">
        <f t="array" ref="S524">_xlfn.XLOOKUP(A524,Table3[customer_no],'Hospitalisation Details'!$F$2:$F$2344,"NOT FOUND")</f>
        <v>18955.22</v>
      </c>
      <c r="T524" t="str">
        <f>_xlfn.XLOOKUP(A524,Table2[Customer ID],Table2[BMI_category],"NOT FOUND")</f>
        <v>Overweight</v>
      </c>
      <c r="U524" s="7">
        <f>_xlfn.XLOOKUP(A524,Table2[Customer ID],Table2[no of surgery],"NOT FOUND")</f>
        <v>1</v>
      </c>
      <c r="V524" t="str">
        <f>_xlfn.XLOOKUP(A524,Table2[Customer ID],Table2[smoker_missing],"NOT FOUND")</f>
        <v>No</v>
      </c>
      <c r="W524" t="str">
        <f t="shared" si="8"/>
        <v>Normal</v>
      </c>
      <c r="X524" s="37">
        <f>SUM(Table5[[#This Row],[Title]:[Diabetes Level]])</f>
        <v>57030.18</v>
      </c>
    </row>
    <row r="525" spans="1:24" x14ac:dyDescent="0.25">
      <c r="A525" t="s">
        <v>1847</v>
      </c>
      <c r="B525" t="str">
        <f>VLOOKUP(A525,'Customer Names'!$A$2:$E$2336,3,FALSE)</f>
        <v>Mrs.</v>
      </c>
      <c r="C525" t="str">
        <f>_xlfn.XLOOKUP(A525,$A$2:$A$2336,'Customer Names'!$D$2:$D$2336,"NOT FOUND")</f>
        <v>Anita L.</v>
      </c>
      <c r="D525" t="str">
        <f>_xlfn.XLOOKUP(A525,$A$2:$A$2336,'Customer Names'!$E$2:$E$2336,"NOT FOUND")</f>
        <v>Rogers</v>
      </c>
      <c r="E525" cm="1">
        <f t="array" ref="E525">_xlfn.XLOOKUP(A525,$A$2:$A$2336,Table2[BMI],"NOT FOUND")</f>
        <v>46.4</v>
      </c>
      <c r="F525" cm="1">
        <f t="array" ref="F525">_xlfn.XLOOKUP(A525,$A$2:$A$2336,Table2[HBA1C],"NOT FOUND")</f>
        <v>8.3699999999999992</v>
      </c>
      <c r="G525" t="str" cm="1">
        <f t="array" ref="G525">_xlfn.XLOOKUP(A525,$A$2:$A$2336,Table2[Heart Issues],"NOT FOUND")</f>
        <v>yes</v>
      </c>
      <c r="H525" t="str" cm="1">
        <f t="array" ref="H525">_xlfn.XLOOKUP(A525,$A$2:$A$2336,Table2[Any Transplants],"NOT FOUND")</f>
        <v>No</v>
      </c>
      <c r="I525" t="str" cm="1">
        <f t="array" ref="I525">_xlfn.XLOOKUP(A525,$A$2:$A$2336,Table2[Cancer history],"NOT FOUND")</f>
        <v>Yes</v>
      </c>
      <c r="J525" t="str">
        <f>_xlfn.XLOOKUP(A525,Table3[customer_no],Table3[month],"NOT FOUND")</f>
        <v>Oct</v>
      </c>
      <c r="K525" s="7">
        <f>_xlfn.XLOOKUP(A525,Table3[customer_no],Table3[year_average],"NOT FOUND")</f>
        <v>1963</v>
      </c>
      <c r="L525" cm="1">
        <f t="array" ref="L525">_xlfn.XLOOKUP(A525,Table3[customer_no],'Hospitalisation Details'!$D$2:$D$2344,"NOT FOUND")</f>
        <v>20</v>
      </c>
      <c r="M525" s="33">
        <f>_xlfn.XLOOKUP(A525,Table3[customer_no],Table3[dd/mm/yy],"NOT FOUND")</f>
        <v>23304</v>
      </c>
      <c r="N525">
        <f>_xlfn.XLOOKUP(A525,Table3[customer_no],Table3[age],"NOT FOUND")</f>
        <v>59</v>
      </c>
      <c r="O525" cm="1">
        <f t="array" ref="O525">_xlfn.XLOOKUP(A525,Table3[customer_no],'Hospitalisation Details'!$E$2:$E$2344,"NOT FOUND")</f>
        <v>0</v>
      </c>
      <c r="P525" t="str">
        <f>_xlfn.XLOOKUP(A525,Table3[customer_no],Table3[hsplt_handled],"NOT FOUND")</f>
        <v>tier - 1</v>
      </c>
      <c r="Q525" t="str">
        <f>_xlfn.XLOOKUP(A525,Table3[customer_no],Table3[city_handled],"NOT FOUND")</f>
        <v>tier - 1</v>
      </c>
      <c r="R525" t="str">
        <f>_xlfn.XLOOKUP(A525,Table3[customer_no],Table3[state_id],"NOT FOUND")</f>
        <v>R1026</v>
      </c>
      <c r="S525" s="34" cm="1">
        <f t="array" ref="S525">_xlfn.XLOOKUP(A525,Table3[customer_no],'Hospitalisation Details'!$F$2:$F$2344,"NOT FOUND")</f>
        <v>18954.560000000001</v>
      </c>
      <c r="T525" t="str">
        <f>_xlfn.XLOOKUP(A525,Table2[Customer ID],Table2[BMI_category],"NOT FOUND")</f>
        <v>Obesity</v>
      </c>
      <c r="U525" s="7">
        <f>_xlfn.XLOOKUP(A525,Table2[Customer ID],Table2[no of surgery],"NOT FOUND")</f>
        <v>1</v>
      </c>
      <c r="V525" t="str">
        <f>_xlfn.XLOOKUP(A525,Table2[Customer ID],Table2[smoker_missing],"NOT FOUND")</f>
        <v>No</v>
      </c>
      <c r="W525" t="str">
        <f t="shared" si="8"/>
        <v>Diabetes</v>
      </c>
      <c r="X525" s="37">
        <f>SUM(Table5[[#This Row],[Title]:[Diabetes Level]])</f>
        <v>44356.33</v>
      </c>
    </row>
    <row r="526" spans="1:24" x14ac:dyDescent="0.25">
      <c r="A526" t="s">
        <v>1846</v>
      </c>
      <c r="B526" t="str">
        <f>VLOOKUP(A526,'Customer Names'!$A$2:$E$2336,3,FALSE)</f>
        <v>Ms.</v>
      </c>
      <c r="C526" t="str">
        <f>_xlfn.XLOOKUP(A526,$A$2:$A$2336,'Customer Names'!$D$2:$D$2336,"NOT FOUND")</f>
        <v>Laura E.</v>
      </c>
      <c r="D526" t="str">
        <f>_xlfn.XLOOKUP(A526,$A$2:$A$2336,'Customer Names'!$E$2:$E$2336,"NOT FOUND")</f>
        <v>Mclaughlin</v>
      </c>
      <c r="E526" cm="1">
        <f t="array" ref="E526">_xlfn.XLOOKUP(A526,$A$2:$A$2336,Table2[BMI],"NOT FOUND")</f>
        <v>51.92</v>
      </c>
      <c r="F526" cm="1">
        <f t="array" ref="F526">_xlfn.XLOOKUP(A526,$A$2:$A$2336,Table2[HBA1C],"NOT FOUND")</f>
        <v>5.18</v>
      </c>
      <c r="G526" t="str" cm="1">
        <f t="array" ref="G526">_xlfn.XLOOKUP(A526,$A$2:$A$2336,Table2[Heart Issues],"NOT FOUND")</f>
        <v>yes</v>
      </c>
      <c r="H526" t="str" cm="1">
        <f t="array" ref="H526">_xlfn.XLOOKUP(A526,$A$2:$A$2336,Table2[Any Transplants],"NOT FOUND")</f>
        <v>No</v>
      </c>
      <c r="I526" t="str" cm="1">
        <f t="array" ref="I526">_xlfn.XLOOKUP(A526,$A$2:$A$2336,Table2[Cancer history],"NOT FOUND")</f>
        <v>Yes</v>
      </c>
      <c r="J526" t="str">
        <f>_xlfn.XLOOKUP(A526,Table3[customer_no],Table3[month],"NOT FOUND")</f>
        <v>Aug</v>
      </c>
      <c r="K526" s="7">
        <f>_xlfn.XLOOKUP(A526,Table3[customer_no],Table3[year_average],"NOT FOUND")</f>
        <v>1969</v>
      </c>
      <c r="L526" cm="1">
        <f t="array" ref="L526">_xlfn.XLOOKUP(A526,Table3[customer_no],'Hospitalisation Details'!$D$2:$D$2344,"NOT FOUND")</f>
        <v>3</v>
      </c>
      <c r="M526" s="33">
        <f>_xlfn.XLOOKUP(A526,Table3[customer_no],Table3[dd/mm/yy],"NOT FOUND")</f>
        <v>25418</v>
      </c>
      <c r="N526">
        <f>_xlfn.XLOOKUP(A526,Table3[customer_no],Table3[age],"NOT FOUND")</f>
        <v>53</v>
      </c>
      <c r="O526" cm="1">
        <f t="array" ref="O526">_xlfn.XLOOKUP(A526,Table3[customer_no],'Hospitalisation Details'!$E$2:$E$2344,"NOT FOUND")</f>
        <v>0</v>
      </c>
      <c r="P526" t="str">
        <f>_xlfn.XLOOKUP(A526,Table3[customer_no],Table3[hsplt_handled],"NOT FOUND")</f>
        <v>tier - 1</v>
      </c>
      <c r="Q526" t="str">
        <f>_xlfn.XLOOKUP(A526,Table3[customer_no],Table3[city_handled],"NOT FOUND")</f>
        <v>tier - 3</v>
      </c>
      <c r="R526" t="str">
        <f>_xlfn.XLOOKUP(A526,Table3[customer_no],Table3[state_id],"NOT FOUND")</f>
        <v>R1012</v>
      </c>
      <c r="S526" s="34" cm="1">
        <f t="array" ref="S526">_xlfn.XLOOKUP(A526,Table3[customer_no],'Hospitalisation Details'!$F$2:$F$2344,"NOT FOUND")</f>
        <v>18932.810000000001</v>
      </c>
      <c r="T526" t="str">
        <f>_xlfn.XLOOKUP(A526,Table2[Customer ID],Table2[BMI_category],"NOT FOUND")</f>
        <v>Obesity</v>
      </c>
      <c r="U526" s="7">
        <f>_xlfn.XLOOKUP(A526,Table2[Customer ID],Table2[no of surgery],"NOT FOUND")</f>
        <v>1</v>
      </c>
      <c r="V526" t="str">
        <f>_xlfn.XLOOKUP(A526,Table2[Customer ID],Table2[smoker_missing],"NOT FOUND")</f>
        <v>No</v>
      </c>
      <c r="W526" t="str">
        <f t="shared" si="8"/>
        <v>Normal</v>
      </c>
      <c r="X526" s="37">
        <f>SUM(Table5[[#This Row],[Title]:[Diabetes Level]])</f>
        <v>46433.91</v>
      </c>
    </row>
    <row r="527" spans="1:24" x14ac:dyDescent="0.25">
      <c r="A527" t="s">
        <v>1845</v>
      </c>
      <c r="B527" t="str">
        <f>VLOOKUP(A527,'Customer Names'!$A$2:$E$2336,3,FALSE)</f>
        <v>Ms.</v>
      </c>
      <c r="C527" t="str">
        <f>_xlfn.XLOOKUP(A527,$A$2:$A$2336,'Customer Names'!$D$2:$D$2336,"NOT FOUND")</f>
        <v>Sarah</v>
      </c>
      <c r="D527" t="str">
        <f>_xlfn.XLOOKUP(A527,$A$2:$A$2336,'Customer Names'!$E$2:$E$2336,"NOT FOUND")</f>
        <v>Ziegler</v>
      </c>
      <c r="E527" cm="1">
        <f t="array" ref="E527">_xlfn.XLOOKUP(A527,$A$2:$A$2336,Table2[BMI],"NOT FOUND")</f>
        <v>32.395000000000003</v>
      </c>
      <c r="F527" cm="1">
        <f t="array" ref="F527">_xlfn.XLOOKUP(A527,$A$2:$A$2336,Table2[HBA1C],"NOT FOUND")</f>
        <v>5.68</v>
      </c>
      <c r="G527" t="str" cm="1">
        <f t="array" ref="G527">_xlfn.XLOOKUP(A527,$A$2:$A$2336,Table2[Heart Issues],"NOT FOUND")</f>
        <v>yes</v>
      </c>
      <c r="H527" t="str" cm="1">
        <f t="array" ref="H527">_xlfn.XLOOKUP(A527,$A$2:$A$2336,Table2[Any Transplants],"NOT FOUND")</f>
        <v>No</v>
      </c>
      <c r="I527" t="str" cm="1">
        <f t="array" ref="I527">_xlfn.XLOOKUP(A527,$A$2:$A$2336,Table2[Cancer history],"NOT FOUND")</f>
        <v>No</v>
      </c>
      <c r="J527" t="str">
        <f>_xlfn.XLOOKUP(A527,Table3[customer_no],Table3[month],"NOT FOUND")</f>
        <v>Sep</v>
      </c>
      <c r="K527" s="7">
        <f>_xlfn.XLOOKUP(A527,Table3[customer_no],Table3[year_average],"NOT FOUND")</f>
        <v>1995</v>
      </c>
      <c r="L527" cm="1">
        <f t="array" ref="L527">_xlfn.XLOOKUP(A527,Table3[customer_no],'Hospitalisation Details'!$D$2:$D$2344,"NOT FOUND")</f>
        <v>27</v>
      </c>
      <c r="M527" s="33">
        <f>_xlfn.XLOOKUP(A527,Table3[customer_no],Table3[dd/mm/yy],"NOT FOUND")</f>
        <v>34969</v>
      </c>
      <c r="N527">
        <f>_xlfn.XLOOKUP(A527,Table3[customer_no],Table3[age],"NOT FOUND")</f>
        <v>27</v>
      </c>
      <c r="O527" cm="1">
        <f t="array" ref="O527">_xlfn.XLOOKUP(A527,Table3[customer_no],'Hospitalisation Details'!$E$2:$E$2344,"NOT FOUND")</f>
        <v>1</v>
      </c>
      <c r="P527" t="str">
        <f>_xlfn.XLOOKUP(A527,Table3[customer_no],Table3[hsplt_handled],"NOT FOUND")</f>
        <v>tier - 1</v>
      </c>
      <c r="Q527" t="str">
        <f>_xlfn.XLOOKUP(A527,Table3[customer_no],Table3[city_handled],"NOT FOUND")</f>
        <v>tier - 2</v>
      </c>
      <c r="R527" t="str">
        <f>_xlfn.XLOOKUP(A527,Table3[customer_no],Table3[state_id],"NOT FOUND")</f>
        <v>R1024</v>
      </c>
      <c r="S527" s="34" cm="1">
        <f t="array" ref="S527">_xlfn.XLOOKUP(A527,Table3[customer_no],'Hospitalisation Details'!$F$2:$F$2344,"NOT FOUND")</f>
        <v>18903.490000000002</v>
      </c>
      <c r="T527" t="str">
        <f>_xlfn.XLOOKUP(A527,Table2[Customer ID],Table2[BMI_category],"NOT FOUND")</f>
        <v>Obesity</v>
      </c>
      <c r="U527" s="7">
        <f>_xlfn.XLOOKUP(A527,Table2[Customer ID],Table2[no of surgery],"NOT FOUND")</f>
        <v>1</v>
      </c>
      <c r="V527" t="str">
        <f>_xlfn.XLOOKUP(A527,Table2[Customer ID],Table2[smoker_missing],"NOT FOUND")</f>
        <v>No</v>
      </c>
      <c r="W527" t="str">
        <f t="shared" si="8"/>
        <v>Normal</v>
      </c>
      <c r="X527" s="37">
        <f>SUM(Table5[[#This Row],[Title]:[Diabetes Level]])</f>
        <v>55961.565000000002</v>
      </c>
    </row>
    <row r="528" spans="1:24" x14ac:dyDescent="0.25">
      <c r="A528" t="s">
        <v>1844</v>
      </c>
      <c r="B528" t="str">
        <f>VLOOKUP(A528,'Customer Names'!$A$2:$E$2336,3,FALSE)</f>
        <v>Mrs.</v>
      </c>
      <c r="C528" t="str">
        <f>_xlfn.XLOOKUP(A528,$A$2:$A$2336,'Customer Names'!$D$2:$D$2336,"NOT FOUND")</f>
        <v>Ashley E</v>
      </c>
      <c r="D528" t="str">
        <f>_xlfn.XLOOKUP(A528,$A$2:$A$2336,'Customer Names'!$E$2:$E$2336,"NOT FOUND")</f>
        <v>Hughey</v>
      </c>
      <c r="E528" cm="1">
        <f t="array" ref="E528">_xlfn.XLOOKUP(A528,$A$2:$A$2336,Table2[BMI],"NOT FOUND")</f>
        <v>46.19</v>
      </c>
      <c r="F528" cm="1">
        <f t="array" ref="F528">_xlfn.XLOOKUP(A528,$A$2:$A$2336,Table2[HBA1C],"NOT FOUND")</f>
        <v>7.31</v>
      </c>
      <c r="G528" t="str" cm="1">
        <f t="array" ref="G528">_xlfn.XLOOKUP(A528,$A$2:$A$2336,Table2[Heart Issues],"NOT FOUND")</f>
        <v>yes</v>
      </c>
      <c r="H528" t="str" cm="1">
        <f t="array" ref="H528">_xlfn.XLOOKUP(A528,$A$2:$A$2336,Table2[Any Transplants],"NOT FOUND")</f>
        <v>No</v>
      </c>
      <c r="I528" t="str" cm="1">
        <f t="array" ref="I528">_xlfn.XLOOKUP(A528,$A$2:$A$2336,Table2[Cancer history],"NOT FOUND")</f>
        <v>Yes</v>
      </c>
      <c r="J528" t="str">
        <f>_xlfn.XLOOKUP(A528,Table3[customer_no],Table3[month],"NOT FOUND")</f>
        <v>Dec</v>
      </c>
      <c r="K528" s="7">
        <f>_xlfn.XLOOKUP(A528,Table3[customer_no],Table3[year_average],"NOT FOUND")</f>
        <v>1963</v>
      </c>
      <c r="L528" cm="1">
        <f t="array" ref="L528">_xlfn.XLOOKUP(A528,Table3[customer_no],'Hospitalisation Details'!$D$2:$D$2344,"NOT FOUND")</f>
        <v>6</v>
      </c>
      <c r="M528" s="33">
        <f>_xlfn.XLOOKUP(A528,Table3[customer_no],Table3[dd/mm/yy],"NOT FOUND")</f>
        <v>23351</v>
      </c>
      <c r="N528">
        <f>_xlfn.XLOOKUP(A528,Table3[customer_no],Table3[age],"NOT FOUND")</f>
        <v>59</v>
      </c>
      <c r="O528" cm="1">
        <f t="array" ref="O528">_xlfn.XLOOKUP(A528,Table3[customer_no],'Hospitalisation Details'!$E$2:$E$2344,"NOT FOUND")</f>
        <v>0</v>
      </c>
      <c r="P528" t="str">
        <f>_xlfn.XLOOKUP(A528,Table3[customer_no],Table3[hsplt_handled],"NOT FOUND")</f>
        <v>tier - 1</v>
      </c>
      <c r="Q528" t="str">
        <f>_xlfn.XLOOKUP(A528,Table3[customer_no],Table3[city_handled],"NOT FOUND")</f>
        <v>tier - 1</v>
      </c>
      <c r="R528" t="str">
        <f>_xlfn.XLOOKUP(A528,Table3[customer_no],Table3[state_id],"NOT FOUND")</f>
        <v>R1026</v>
      </c>
      <c r="S528" s="34" cm="1">
        <f t="array" ref="S528">_xlfn.XLOOKUP(A528,Table3[customer_no],'Hospitalisation Details'!$F$2:$F$2344,"NOT FOUND")</f>
        <v>18883.330000000002</v>
      </c>
      <c r="T528" t="str">
        <f>_xlfn.XLOOKUP(A528,Table2[Customer ID],Table2[BMI_category],"NOT FOUND")</f>
        <v>Obesity</v>
      </c>
      <c r="U528" s="7">
        <f>_xlfn.XLOOKUP(A528,Table2[Customer ID],Table2[no of surgery],"NOT FOUND")</f>
        <v>1</v>
      </c>
      <c r="V528" t="str">
        <f>_xlfn.XLOOKUP(A528,Table2[Customer ID],Table2[smoker_missing],"NOT FOUND")</f>
        <v>No</v>
      </c>
      <c r="W528" t="str">
        <f t="shared" si="8"/>
        <v>Diabetes</v>
      </c>
      <c r="X528" s="37">
        <f>SUM(Table5[[#This Row],[Title]:[Diabetes Level]])</f>
        <v>44316.83</v>
      </c>
    </row>
    <row r="529" spans="1:24" x14ac:dyDescent="0.25">
      <c r="A529" t="s">
        <v>1843</v>
      </c>
      <c r="B529" t="str">
        <f>VLOOKUP(A529,'Customer Names'!$A$2:$E$2336,3,FALSE)</f>
        <v>Ms.</v>
      </c>
      <c r="C529" t="str">
        <f>_xlfn.XLOOKUP(A529,$A$2:$A$2336,'Customer Names'!$D$2:$D$2336,"NOT FOUND")</f>
        <v>Lindsey</v>
      </c>
      <c r="D529" t="str">
        <f>_xlfn.XLOOKUP(A529,$A$2:$A$2336,'Customer Names'!$E$2:$E$2336,"NOT FOUND")</f>
        <v>Knast</v>
      </c>
      <c r="E529" cm="1">
        <f t="array" ref="E529">_xlfn.XLOOKUP(A529,$A$2:$A$2336,Table2[BMI],"NOT FOUND")</f>
        <v>27.93</v>
      </c>
      <c r="F529" cm="1">
        <f t="array" ref="F529">_xlfn.XLOOKUP(A529,$A$2:$A$2336,Table2[HBA1C],"NOT FOUND")</f>
        <v>4.67</v>
      </c>
      <c r="G529" t="str" cm="1">
        <f t="array" ref="G529">_xlfn.XLOOKUP(A529,$A$2:$A$2336,Table2[Heart Issues],"NOT FOUND")</f>
        <v>No</v>
      </c>
      <c r="H529" t="str" cm="1">
        <f t="array" ref="H529">_xlfn.XLOOKUP(A529,$A$2:$A$2336,Table2[Any Transplants],"NOT FOUND")</f>
        <v>No</v>
      </c>
      <c r="I529" t="str" cm="1">
        <f t="array" ref="I529">_xlfn.XLOOKUP(A529,$A$2:$A$2336,Table2[Cancer history],"NOT FOUND")</f>
        <v>Yes</v>
      </c>
      <c r="J529" t="str">
        <f>_xlfn.XLOOKUP(A529,Table3[customer_no],Table3[month],"NOT FOUND")</f>
        <v>Jul</v>
      </c>
      <c r="K529" s="7">
        <f>_xlfn.XLOOKUP(A529,Table3[customer_no],Table3[year_average],"NOT FOUND")</f>
        <v>2003</v>
      </c>
      <c r="L529" cm="1">
        <f t="array" ref="L529">_xlfn.XLOOKUP(A529,Table3[customer_no],'Hospitalisation Details'!$D$2:$D$2344,"NOT FOUND")</f>
        <v>24</v>
      </c>
      <c r="M529" s="33">
        <f>_xlfn.XLOOKUP(A529,Table3[customer_no],Table3[dd/mm/yy],"NOT FOUND")</f>
        <v>37826</v>
      </c>
      <c r="N529">
        <f>_xlfn.XLOOKUP(A529,Table3[customer_no],Table3[age],"NOT FOUND")</f>
        <v>19</v>
      </c>
      <c r="O529" cm="1">
        <f t="array" ref="O529">_xlfn.XLOOKUP(A529,Table3[customer_no],'Hospitalisation Details'!$E$2:$E$2344,"NOT FOUND")</f>
        <v>3</v>
      </c>
      <c r="P529" t="str">
        <f>_xlfn.XLOOKUP(A529,Table3[customer_no],Table3[hsplt_handled],"NOT FOUND")</f>
        <v>tier - 1</v>
      </c>
      <c r="Q529" t="str">
        <f>_xlfn.XLOOKUP(A529,Table3[customer_no],Table3[city_handled],"NOT FOUND")</f>
        <v>tier - 3</v>
      </c>
      <c r="R529" t="str">
        <f>_xlfn.XLOOKUP(A529,Table3[customer_no],Table3[state_id],"NOT FOUND")</f>
        <v>R1012</v>
      </c>
      <c r="S529" s="34" cm="1">
        <f t="array" ref="S529">_xlfn.XLOOKUP(A529,Table3[customer_no],'Hospitalisation Details'!$F$2:$F$2344,"NOT FOUND")</f>
        <v>18838.7</v>
      </c>
      <c r="T529" t="str">
        <f>_xlfn.XLOOKUP(A529,Table2[Customer ID],Table2[BMI_category],"NOT FOUND")</f>
        <v>Overweight</v>
      </c>
      <c r="U529" s="7">
        <f>_xlfn.XLOOKUP(A529,Table2[Customer ID],Table2[no of surgery],"NOT FOUND")</f>
        <v>1</v>
      </c>
      <c r="V529" t="str">
        <f>_xlfn.XLOOKUP(A529,Table2[Customer ID],Table2[smoker_missing],"NOT FOUND")</f>
        <v>No</v>
      </c>
      <c r="W529" t="str">
        <f t="shared" si="8"/>
        <v>Normal</v>
      </c>
      <c r="X529" s="37">
        <f>SUM(Table5[[#This Row],[Title]:[Diabetes Level]])</f>
        <v>58747.3</v>
      </c>
    </row>
    <row r="530" spans="1:24" x14ac:dyDescent="0.25">
      <c r="A530" t="s">
        <v>1842</v>
      </c>
      <c r="B530" t="str">
        <f>VLOOKUP(A530,'Customer Names'!$A$2:$E$2336,3,FALSE)</f>
        <v>Mr.</v>
      </c>
      <c r="C530" t="str">
        <f>_xlfn.XLOOKUP(A530,$A$2:$A$2336,'Customer Names'!$D$2:$D$2336,"NOT FOUND")</f>
        <v>Alan</v>
      </c>
      <c r="D530" t="str">
        <f>_xlfn.XLOOKUP(A530,$A$2:$A$2336,'Customer Names'!$E$2:$E$2336,"NOT FOUND")</f>
        <v>Stob</v>
      </c>
      <c r="E530" cm="1">
        <f t="array" ref="E530">_xlfn.XLOOKUP(A530,$A$2:$A$2336,Table2[BMI],"NOT FOUND")</f>
        <v>45.62</v>
      </c>
      <c r="F530" cm="1">
        <f t="array" ref="F530">_xlfn.XLOOKUP(A530,$A$2:$A$2336,Table2[HBA1C],"NOT FOUND")</f>
        <v>6.87</v>
      </c>
      <c r="G530" t="str" cm="1">
        <f t="array" ref="G530">_xlfn.XLOOKUP(A530,$A$2:$A$2336,Table2[Heart Issues],"NOT FOUND")</f>
        <v>No</v>
      </c>
      <c r="H530" t="str" cm="1">
        <f t="array" ref="H530">_xlfn.XLOOKUP(A530,$A$2:$A$2336,Table2[Any Transplants],"NOT FOUND")</f>
        <v>No</v>
      </c>
      <c r="I530" t="str" cm="1">
        <f t="array" ref="I530">_xlfn.XLOOKUP(A530,$A$2:$A$2336,Table2[Cancer history],"NOT FOUND")</f>
        <v>No</v>
      </c>
      <c r="J530" t="str">
        <f>_xlfn.XLOOKUP(A530,Table3[customer_no],Table3[month],"NOT FOUND")</f>
        <v>Dec</v>
      </c>
      <c r="K530" s="7">
        <f>_xlfn.XLOOKUP(A530,Table3[customer_no],Table3[year_average],"NOT FOUND")</f>
        <v>1962</v>
      </c>
      <c r="L530" cm="1">
        <f t="array" ref="L530">_xlfn.XLOOKUP(A530,Table3[customer_no],'Hospitalisation Details'!$D$2:$D$2344,"NOT FOUND")</f>
        <v>18</v>
      </c>
      <c r="M530" s="33">
        <f>_xlfn.XLOOKUP(A530,Table3[customer_no],Table3[dd/mm/yy],"NOT FOUND")</f>
        <v>22998</v>
      </c>
      <c r="N530">
        <f>_xlfn.XLOOKUP(A530,Table3[customer_no],Table3[age],"NOT FOUND")</f>
        <v>60</v>
      </c>
      <c r="O530" cm="1">
        <f t="array" ref="O530">_xlfn.XLOOKUP(A530,Table3[customer_no],'Hospitalisation Details'!$E$2:$E$2344,"NOT FOUND")</f>
        <v>0</v>
      </c>
      <c r="P530" t="str">
        <f>_xlfn.XLOOKUP(A530,Table3[customer_no],Table3[hsplt_handled],"NOT FOUND")</f>
        <v>tier - 1</v>
      </c>
      <c r="Q530" t="str">
        <f>_xlfn.XLOOKUP(A530,Table3[customer_no],Table3[city_handled],"NOT FOUND")</f>
        <v>tier - 1</v>
      </c>
      <c r="R530" t="str">
        <f>_xlfn.XLOOKUP(A530,Table3[customer_no],Table3[state_id],"NOT FOUND")</f>
        <v>R1023</v>
      </c>
      <c r="S530" s="34" cm="1">
        <f t="array" ref="S530">_xlfn.XLOOKUP(A530,Table3[customer_no],'Hospitalisation Details'!$F$2:$F$2344,"NOT FOUND")</f>
        <v>18815.53</v>
      </c>
      <c r="T530" t="str">
        <f>_xlfn.XLOOKUP(A530,Table2[Customer ID],Table2[BMI_category],"NOT FOUND")</f>
        <v>Obesity</v>
      </c>
      <c r="U530" s="7">
        <f>_xlfn.XLOOKUP(A530,Table2[Customer ID],Table2[no of surgery],"NOT FOUND")</f>
        <v>0</v>
      </c>
      <c r="V530" t="str">
        <f>_xlfn.XLOOKUP(A530,Table2[Customer ID],Table2[smoker_missing],"NOT FOUND")</f>
        <v>No</v>
      </c>
      <c r="W530" t="str">
        <f t="shared" si="8"/>
        <v>Diabetes</v>
      </c>
      <c r="X530" s="37">
        <f>SUM(Table5[[#This Row],[Title]:[Diabetes Level]])</f>
        <v>43906.020000000004</v>
      </c>
    </row>
    <row r="531" spans="1:24" x14ac:dyDescent="0.25">
      <c r="A531" t="s">
        <v>1841</v>
      </c>
      <c r="B531" t="str">
        <f>VLOOKUP(A531,'Customer Names'!$A$2:$E$2336,3,FALSE)</f>
        <v>Mr.</v>
      </c>
      <c r="C531" t="str">
        <f>_xlfn.XLOOKUP(A531,$A$2:$A$2336,'Customer Names'!$D$2:$D$2336,"NOT FOUND")</f>
        <v>Dan R.</v>
      </c>
      <c r="D531" t="str">
        <f>_xlfn.XLOOKUP(A531,$A$2:$A$2336,'Customer Names'!$E$2:$E$2336,"NOT FOUND")</f>
        <v>Jensen</v>
      </c>
      <c r="E531" cm="1">
        <f t="array" ref="E531">_xlfn.XLOOKUP(A531,$A$2:$A$2336,Table2[BMI],"NOT FOUND")</f>
        <v>35.31</v>
      </c>
      <c r="F531" cm="1">
        <f t="array" ref="F531">_xlfn.XLOOKUP(A531,$A$2:$A$2336,Table2[HBA1C],"NOT FOUND")</f>
        <v>5.87</v>
      </c>
      <c r="G531" t="str" cm="1">
        <f t="array" ref="G531">_xlfn.XLOOKUP(A531,$A$2:$A$2336,Table2[Heart Issues],"NOT FOUND")</f>
        <v>No</v>
      </c>
      <c r="H531" t="str" cm="1">
        <f t="array" ref="H531">_xlfn.XLOOKUP(A531,$A$2:$A$2336,Table2[Any Transplants],"NOT FOUND")</f>
        <v>No</v>
      </c>
      <c r="I531" t="str" cm="1">
        <f t="array" ref="I531">_xlfn.XLOOKUP(A531,$A$2:$A$2336,Table2[Cancer history],"NOT FOUND")</f>
        <v>Yes</v>
      </c>
      <c r="J531" t="str">
        <f>_xlfn.XLOOKUP(A531,Table3[customer_no],Table3[month],"NOT FOUND")</f>
        <v>Oct</v>
      </c>
      <c r="K531" s="7">
        <f>_xlfn.XLOOKUP(A531,Table3[customer_no],Table3[year_average],"NOT FOUND")</f>
        <v>1979</v>
      </c>
      <c r="L531" cm="1">
        <f t="array" ref="L531">_xlfn.XLOOKUP(A531,Table3[customer_no],'Hospitalisation Details'!$D$2:$D$2344,"NOT FOUND")</f>
        <v>15</v>
      </c>
      <c r="M531" s="33">
        <f>_xlfn.XLOOKUP(A531,Table3[customer_no],Table3[dd/mm/yy],"NOT FOUND")</f>
        <v>29143</v>
      </c>
      <c r="N531">
        <f>_xlfn.XLOOKUP(A531,Table3[customer_no],Table3[age],"NOT FOUND")</f>
        <v>43</v>
      </c>
      <c r="O531" cm="1">
        <f t="array" ref="O531">_xlfn.XLOOKUP(A531,Table3[customer_no],'Hospitalisation Details'!$E$2:$E$2344,"NOT FOUND")</f>
        <v>2</v>
      </c>
      <c r="P531" t="str">
        <f>_xlfn.XLOOKUP(A531,Table3[customer_no],Table3[hsplt_handled],"NOT FOUND")</f>
        <v>tier - 1</v>
      </c>
      <c r="Q531" t="str">
        <f>_xlfn.XLOOKUP(A531,Table3[customer_no],Table3[city_handled],"NOT FOUND")</f>
        <v>tier - 2</v>
      </c>
      <c r="R531" t="str">
        <f>_xlfn.XLOOKUP(A531,Table3[customer_no],Table3[state_id],"NOT FOUND")</f>
        <v>R1013</v>
      </c>
      <c r="S531" s="34" cm="1">
        <f t="array" ref="S531">_xlfn.XLOOKUP(A531,Table3[customer_no],'Hospitalisation Details'!$F$2:$F$2344,"NOT FOUND")</f>
        <v>18806.150000000001</v>
      </c>
      <c r="T531" t="str">
        <f>_xlfn.XLOOKUP(A531,Table2[Customer ID],Table2[BMI_category],"NOT FOUND")</f>
        <v>Obesity</v>
      </c>
      <c r="U531" s="7">
        <f>_xlfn.XLOOKUP(A531,Table2[Customer ID],Table2[no of surgery],"NOT FOUND")</f>
        <v>1</v>
      </c>
      <c r="V531" t="str">
        <f>_xlfn.XLOOKUP(A531,Table2[Customer ID],Table2[smoker_missing],"NOT FOUND")</f>
        <v>No</v>
      </c>
      <c r="W531" t="str">
        <f t="shared" si="8"/>
        <v>Prediabetes</v>
      </c>
      <c r="X531" s="37">
        <f>SUM(Table5[[#This Row],[Title]:[Diabetes Level]])</f>
        <v>50030.33</v>
      </c>
    </row>
    <row r="532" spans="1:24" x14ac:dyDescent="0.25">
      <c r="A532" t="s">
        <v>1840</v>
      </c>
      <c r="B532" t="str">
        <f>VLOOKUP(A532,'Customer Names'!$A$2:$E$2336,3,FALSE)</f>
        <v>Ms.</v>
      </c>
      <c r="C532" t="str">
        <f>_xlfn.XLOOKUP(A532,$A$2:$A$2336,'Customer Names'!$D$2:$D$2336,"NOT FOUND")</f>
        <v>Katie</v>
      </c>
      <c r="D532" t="str">
        <f>_xlfn.XLOOKUP(A532,$A$2:$A$2336,'Customer Names'!$E$2:$E$2336,"NOT FOUND")</f>
        <v>Mutter</v>
      </c>
      <c r="E532" cm="1">
        <f t="array" ref="E532">_xlfn.XLOOKUP(A532,$A$2:$A$2336,Table2[BMI],"NOT FOUND")</f>
        <v>30.4</v>
      </c>
      <c r="F532" cm="1">
        <f t="array" ref="F532">_xlfn.XLOOKUP(A532,$A$2:$A$2336,Table2[HBA1C],"NOT FOUND")</f>
        <v>4.07</v>
      </c>
      <c r="G532" t="str" cm="1">
        <f t="array" ref="G532">_xlfn.XLOOKUP(A532,$A$2:$A$2336,Table2[Heart Issues],"NOT FOUND")</f>
        <v>yes</v>
      </c>
      <c r="H532" t="str" cm="1">
        <f t="array" ref="H532">_xlfn.XLOOKUP(A532,$A$2:$A$2336,Table2[Any Transplants],"NOT FOUND")</f>
        <v>No</v>
      </c>
      <c r="I532" t="str" cm="1">
        <f t="array" ref="I532">_xlfn.XLOOKUP(A532,$A$2:$A$2336,Table2[Cancer history],"NOT FOUND")</f>
        <v>No</v>
      </c>
      <c r="J532" t="str">
        <f>_xlfn.XLOOKUP(A532,Table3[customer_no],Table3[month],"NOT FOUND")</f>
        <v>Nov</v>
      </c>
      <c r="K532" s="7">
        <f>_xlfn.XLOOKUP(A532,Table3[customer_no],Table3[year_average],"NOT FOUND")</f>
        <v>1995</v>
      </c>
      <c r="L532" cm="1">
        <f t="array" ref="L532">_xlfn.XLOOKUP(A532,Table3[customer_no],'Hospitalisation Details'!$D$2:$D$2344,"NOT FOUND")</f>
        <v>28</v>
      </c>
      <c r="M532" s="33">
        <f>_xlfn.XLOOKUP(A532,Table3[customer_no],Table3[dd/mm/yy],"NOT FOUND")</f>
        <v>35031</v>
      </c>
      <c r="N532">
        <f>_xlfn.XLOOKUP(A532,Table3[customer_no],Table3[age],"NOT FOUND")</f>
        <v>27</v>
      </c>
      <c r="O532" cm="1">
        <f t="array" ref="O532">_xlfn.XLOOKUP(A532,Table3[customer_no],'Hospitalisation Details'!$E$2:$E$2344,"NOT FOUND")</f>
        <v>3</v>
      </c>
      <c r="P532" t="str">
        <f>_xlfn.XLOOKUP(A532,Table3[customer_no],Table3[hsplt_handled],"NOT FOUND")</f>
        <v>tier - 1</v>
      </c>
      <c r="Q532" t="str">
        <f>_xlfn.XLOOKUP(A532,Table3[customer_no],Table3[city_handled],"NOT FOUND")</f>
        <v>tier - 1</v>
      </c>
      <c r="R532" t="str">
        <f>_xlfn.XLOOKUP(A532,Table3[customer_no],Table3[state_id],"NOT FOUND")</f>
        <v>R1012</v>
      </c>
      <c r="S532" s="34" cm="1">
        <f t="array" ref="S532">_xlfn.XLOOKUP(A532,Table3[customer_no],'Hospitalisation Details'!$F$2:$F$2344,"NOT FOUND")</f>
        <v>18804.75</v>
      </c>
      <c r="T532" t="str">
        <f>_xlfn.XLOOKUP(A532,Table2[Customer ID],Table2[BMI_category],"NOT FOUND")</f>
        <v>Obesity</v>
      </c>
      <c r="U532" s="7">
        <f>_xlfn.XLOOKUP(A532,Table2[Customer ID],Table2[no of surgery],"NOT FOUND")</f>
        <v>1</v>
      </c>
      <c r="V532" t="str">
        <f>_xlfn.XLOOKUP(A532,Table2[Customer ID],Table2[smoker_missing],"NOT FOUND")</f>
        <v>No</v>
      </c>
      <c r="W532" t="str">
        <f t="shared" si="8"/>
        <v>Normal</v>
      </c>
      <c r="X532" s="37">
        <f>SUM(Table5[[#This Row],[Title]:[Diabetes Level]])</f>
        <v>55924.22</v>
      </c>
    </row>
    <row r="533" spans="1:24" x14ac:dyDescent="0.25">
      <c r="A533" t="s">
        <v>1839</v>
      </c>
      <c r="B533" t="str">
        <f>VLOOKUP(A533,'Customer Names'!$A$2:$E$2336,3,FALSE)</f>
        <v>Mr.</v>
      </c>
      <c r="C533" t="str">
        <f>_xlfn.XLOOKUP(A533,$A$2:$A$2336,'Customer Names'!$D$2:$D$2336,"NOT FOUND")</f>
        <v>Eric</v>
      </c>
      <c r="D533" t="str">
        <f>_xlfn.XLOOKUP(A533,$A$2:$A$2336,'Customer Names'!$E$2:$E$2336,"NOT FOUND")</f>
        <v>Ahern</v>
      </c>
      <c r="E533" cm="1">
        <f t="array" ref="E533">_xlfn.XLOOKUP(A533,$A$2:$A$2336,Table2[BMI],"NOT FOUND")</f>
        <v>20.13</v>
      </c>
      <c r="F533" cm="1">
        <f t="array" ref="F533">_xlfn.XLOOKUP(A533,$A$2:$A$2336,Table2[HBA1C],"NOT FOUND")</f>
        <v>6.47</v>
      </c>
      <c r="G533" t="str" cm="1">
        <f t="array" ref="G533">_xlfn.XLOOKUP(A533,$A$2:$A$2336,Table2[Heart Issues],"NOT FOUND")</f>
        <v>No</v>
      </c>
      <c r="H533" t="str" cm="1">
        <f t="array" ref="H533">_xlfn.XLOOKUP(A533,$A$2:$A$2336,Table2[Any Transplants],"NOT FOUND")</f>
        <v>No</v>
      </c>
      <c r="I533" t="str" cm="1">
        <f t="array" ref="I533">_xlfn.XLOOKUP(A533,$A$2:$A$2336,Table2[Cancer history],"NOT FOUND")</f>
        <v>Yes</v>
      </c>
      <c r="J533" t="str">
        <f>_xlfn.XLOOKUP(A533,Table3[customer_no],Table3[month],"NOT FOUND")</f>
        <v>Nov</v>
      </c>
      <c r="K533" s="7">
        <f>_xlfn.XLOOKUP(A533,Table3[customer_no],Table3[year_average],"NOT FOUND")</f>
        <v>1979</v>
      </c>
      <c r="L533" cm="1">
        <f t="array" ref="L533">_xlfn.XLOOKUP(A533,Table3[customer_no],'Hospitalisation Details'!$D$2:$D$2344,"NOT FOUND")</f>
        <v>19</v>
      </c>
      <c r="M533" s="33">
        <f>_xlfn.XLOOKUP(A533,Table3[customer_no],Table3[dd/mm/yy],"NOT FOUND")</f>
        <v>29178</v>
      </c>
      <c r="N533">
        <f>_xlfn.XLOOKUP(A533,Table3[customer_no],Table3[age],"NOT FOUND")</f>
        <v>43</v>
      </c>
      <c r="O533" cm="1">
        <f t="array" ref="O533">_xlfn.XLOOKUP(A533,Table3[customer_no],'Hospitalisation Details'!$E$2:$E$2344,"NOT FOUND")</f>
        <v>2</v>
      </c>
      <c r="P533" t="str">
        <f>_xlfn.XLOOKUP(A533,Table3[customer_no],Table3[hsplt_handled],"NOT FOUND")</f>
        <v>tier - 1</v>
      </c>
      <c r="Q533" t="str">
        <f>_xlfn.XLOOKUP(A533,Table3[customer_no],Table3[city_handled],"NOT FOUND")</f>
        <v>tier - 1</v>
      </c>
      <c r="R533" t="str">
        <f>_xlfn.XLOOKUP(A533,Table3[customer_no],Table3[state_id],"NOT FOUND")</f>
        <v>R1013</v>
      </c>
      <c r="S533" s="34" cm="1">
        <f t="array" ref="S533">_xlfn.XLOOKUP(A533,Table3[customer_no],'Hospitalisation Details'!$F$2:$F$2344,"NOT FOUND")</f>
        <v>18767.740000000002</v>
      </c>
      <c r="T533" t="str">
        <f>_xlfn.XLOOKUP(A533,Table2[Customer ID],Table2[BMI_category],"NOT FOUND")</f>
        <v>Normal Weight</v>
      </c>
      <c r="U533" s="7">
        <f>_xlfn.XLOOKUP(A533,Table2[Customer ID],Table2[no of surgery],"NOT FOUND")</f>
        <v>1</v>
      </c>
      <c r="V533" t="str">
        <f>_xlfn.XLOOKUP(A533,Table2[Customer ID],Table2[smoker_missing],"NOT FOUND")</f>
        <v>yes</v>
      </c>
      <c r="W533" t="str">
        <f t="shared" si="8"/>
        <v>Diabetes</v>
      </c>
      <c r="X533" s="37">
        <f>SUM(Table5[[#This Row],[Title]:[Diabetes Level]])</f>
        <v>50016.34</v>
      </c>
    </row>
    <row r="534" spans="1:24" x14ac:dyDescent="0.25">
      <c r="A534" t="s">
        <v>1838</v>
      </c>
      <c r="B534" t="str">
        <f>VLOOKUP(A534,'Customer Names'!$A$2:$E$2336,3,FALSE)</f>
        <v>Ms.</v>
      </c>
      <c r="C534" t="str">
        <f>_xlfn.XLOOKUP(A534,$A$2:$A$2336,'Customer Names'!$D$2:$D$2336,"NOT FOUND")</f>
        <v>Cathryn</v>
      </c>
      <c r="D534" t="str">
        <f>_xlfn.XLOOKUP(A534,$A$2:$A$2336,'Customer Names'!$E$2:$E$2336,"NOT FOUND")</f>
        <v>Chviruk</v>
      </c>
      <c r="E534" cm="1">
        <f t="array" ref="E534">_xlfn.XLOOKUP(A534,$A$2:$A$2336,Table2[BMI],"NOT FOUND")</f>
        <v>23.655000000000001</v>
      </c>
      <c r="F534" cm="1">
        <f t="array" ref="F534">_xlfn.XLOOKUP(A534,$A$2:$A$2336,Table2[HBA1C],"NOT FOUND")</f>
        <v>5.14</v>
      </c>
      <c r="G534" t="str" cm="1">
        <f t="array" ref="G534">_xlfn.XLOOKUP(A534,$A$2:$A$2336,Table2[Heart Issues],"NOT FOUND")</f>
        <v>No</v>
      </c>
      <c r="H534" t="str" cm="1">
        <f t="array" ref="H534">_xlfn.XLOOKUP(A534,$A$2:$A$2336,Table2[Any Transplants],"NOT FOUND")</f>
        <v>No</v>
      </c>
      <c r="I534" t="str" cm="1">
        <f t="array" ref="I534">_xlfn.XLOOKUP(A534,$A$2:$A$2336,Table2[Cancer history],"NOT FOUND")</f>
        <v>No</v>
      </c>
      <c r="J534" t="str">
        <f>_xlfn.XLOOKUP(A534,Table3[customer_no],Table3[month],"NOT FOUND")</f>
        <v>Dec</v>
      </c>
      <c r="K534" s="7">
        <f>_xlfn.XLOOKUP(A534,Table3[customer_no],Table3[year_average],"NOT FOUND")</f>
        <v>1992</v>
      </c>
      <c r="L534" cm="1">
        <f t="array" ref="L534">_xlfn.XLOOKUP(A534,Table3[customer_no],'Hospitalisation Details'!$D$2:$D$2344,"NOT FOUND")</f>
        <v>27</v>
      </c>
      <c r="M534" s="33">
        <f>_xlfn.XLOOKUP(A534,Table3[customer_no],Table3[dd/mm/yy],"NOT FOUND")</f>
        <v>33965</v>
      </c>
      <c r="N534">
        <f>_xlfn.XLOOKUP(A534,Table3[customer_no],Table3[age],"NOT FOUND")</f>
        <v>30</v>
      </c>
      <c r="O534" cm="1">
        <f t="array" ref="O534">_xlfn.XLOOKUP(A534,Table3[customer_no],'Hospitalisation Details'!$E$2:$E$2344,"NOT FOUND")</f>
        <v>3</v>
      </c>
      <c r="P534" t="str">
        <f>_xlfn.XLOOKUP(A534,Table3[customer_no],Table3[hsplt_handled],"NOT FOUND")</f>
        <v>tier - 1</v>
      </c>
      <c r="Q534" t="str">
        <f>_xlfn.XLOOKUP(A534,Table3[customer_no],Table3[city_handled],"NOT FOUND")</f>
        <v>tier - 2</v>
      </c>
      <c r="R534" t="str">
        <f>_xlfn.XLOOKUP(A534,Table3[customer_no],Table3[state_id],"NOT FOUND")</f>
        <v>R1012</v>
      </c>
      <c r="S534" s="34" cm="1">
        <f t="array" ref="S534">_xlfn.XLOOKUP(A534,Table3[customer_no],'Hospitalisation Details'!$F$2:$F$2344,"NOT FOUND")</f>
        <v>18765.88</v>
      </c>
      <c r="T534" t="str">
        <f>_xlfn.XLOOKUP(A534,Table2[Customer ID],Table2[BMI_category],"NOT FOUND")</f>
        <v>Normal Weight</v>
      </c>
      <c r="U534" s="7">
        <f>_xlfn.XLOOKUP(A534,Table2[Customer ID],Table2[no of surgery],"NOT FOUND")</f>
        <v>1</v>
      </c>
      <c r="V534" t="str">
        <f>_xlfn.XLOOKUP(A534,Table2[Customer ID],Table2[smoker_missing],"NOT FOUND")</f>
        <v>yes</v>
      </c>
      <c r="W534" t="str">
        <f t="shared" si="8"/>
        <v>Normal</v>
      </c>
      <c r="X534" s="37">
        <f>SUM(Table5[[#This Row],[Title]:[Diabetes Level]])</f>
        <v>54812.675000000003</v>
      </c>
    </row>
    <row r="535" spans="1:24" x14ac:dyDescent="0.25">
      <c r="A535" t="s">
        <v>1837</v>
      </c>
      <c r="B535" t="str">
        <f>VLOOKUP(A535,'Customer Names'!$A$2:$E$2336,3,FALSE)</f>
        <v>Mr.</v>
      </c>
      <c r="C535" t="str">
        <f>_xlfn.XLOOKUP(A535,$A$2:$A$2336,'Customer Names'!$D$2:$D$2336,"NOT FOUND")</f>
        <v>Brendan</v>
      </c>
      <c r="D535" t="str">
        <f>_xlfn.XLOOKUP(A535,$A$2:$A$2336,'Customer Names'!$E$2:$E$2336,"NOT FOUND")</f>
        <v>Meehan</v>
      </c>
      <c r="E535" cm="1">
        <f t="array" ref="E535">_xlfn.XLOOKUP(A535,$A$2:$A$2336,Table2[BMI],"NOT FOUND")</f>
        <v>49.05</v>
      </c>
      <c r="F535" cm="1">
        <f t="array" ref="F535">_xlfn.XLOOKUP(A535,$A$2:$A$2336,Table2[HBA1C],"NOT FOUND")</f>
        <v>9.77</v>
      </c>
      <c r="G535" t="str" cm="1">
        <f t="array" ref="G535">_xlfn.XLOOKUP(A535,$A$2:$A$2336,Table2[Heart Issues],"NOT FOUND")</f>
        <v>yes</v>
      </c>
      <c r="H535" t="str" cm="1">
        <f t="array" ref="H535">_xlfn.XLOOKUP(A535,$A$2:$A$2336,Table2[Any Transplants],"NOT FOUND")</f>
        <v>No</v>
      </c>
      <c r="I535" t="str" cm="1">
        <f t="array" ref="I535">_xlfn.XLOOKUP(A535,$A$2:$A$2336,Table2[Cancer history],"NOT FOUND")</f>
        <v>No</v>
      </c>
      <c r="J535" t="str">
        <f>_xlfn.XLOOKUP(A535,Table3[customer_no],Table3[month],"NOT FOUND")</f>
        <v>Aug</v>
      </c>
      <c r="K535" s="7">
        <f>_xlfn.XLOOKUP(A535,Table3[customer_no],Table3[year_average],"NOT FOUND")</f>
        <v>1967</v>
      </c>
      <c r="L535" cm="1">
        <f t="array" ref="L535">_xlfn.XLOOKUP(A535,Table3[customer_no],'Hospitalisation Details'!$D$2:$D$2344,"NOT FOUND")</f>
        <v>30</v>
      </c>
      <c r="M535" s="33">
        <f>_xlfn.XLOOKUP(A535,Table3[customer_no],Table3[dd/mm/yy],"NOT FOUND")</f>
        <v>24714</v>
      </c>
      <c r="N535">
        <f>_xlfn.XLOOKUP(A535,Table3[customer_no],Table3[age],"NOT FOUND")</f>
        <v>55</v>
      </c>
      <c r="O535" cm="1">
        <f t="array" ref="O535">_xlfn.XLOOKUP(A535,Table3[customer_no],'Hospitalisation Details'!$E$2:$E$2344,"NOT FOUND")</f>
        <v>0</v>
      </c>
      <c r="P535" t="str">
        <f>_xlfn.XLOOKUP(A535,Table3[customer_no],Table3[hsplt_handled],"NOT FOUND")</f>
        <v>tier - 1</v>
      </c>
      <c r="Q535" t="str">
        <f>_xlfn.XLOOKUP(A535,Table3[customer_no],Table3[city_handled],"NOT FOUND")</f>
        <v>tier - 1</v>
      </c>
      <c r="R535" t="str">
        <f>_xlfn.XLOOKUP(A535,Table3[customer_no],Table3[state_id],"NOT FOUND")</f>
        <v>R1023</v>
      </c>
      <c r="S535" s="34" cm="1">
        <f t="array" ref="S535">_xlfn.XLOOKUP(A535,Table3[customer_no],'Hospitalisation Details'!$F$2:$F$2344,"NOT FOUND")</f>
        <v>18694.689999999999</v>
      </c>
      <c r="T535" t="str">
        <f>_xlfn.XLOOKUP(A535,Table2[Customer ID],Table2[BMI_category],"NOT FOUND")</f>
        <v>Obesity</v>
      </c>
      <c r="U535" s="7">
        <f>_xlfn.XLOOKUP(A535,Table2[Customer ID],Table2[no of surgery],"NOT FOUND")</f>
        <v>0</v>
      </c>
      <c r="V535" t="str">
        <f>_xlfn.XLOOKUP(A535,Table2[Customer ID],Table2[smoker_missing],"NOT FOUND")</f>
        <v>No</v>
      </c>
      <c r="W535" t="str">
        <f t="shared" si="8"/>
        <v>Diabetes</v>
      </c>
      <c r="X535" s="37">
        <f>SUM(Table5[[#This Row],[Title]:[Diabetes Level]])</f>
        <v>45519.509999999995</v>
      </c>
    </row>
    <row r="536" spans="1:24" x14ac:dyDescent="0.25">
      <c r="A536" t="s">
        <v>1836</v>
      </c>
      <c r="B536" t="str">
        <f>VLOOKUP(A536,'Customer Names'!$A$2:$E$2336,3,FALSE)</f>
        <v>Ms.</v>
      </c>
      <c r="C536" t="str">
        <f>_xlfn.XLOOKUP(A536,$A$2:$A$2336,'Customer Names'!$D$2:$D$2336,"NOT FOUND")</f>
        <v>Shauna</v>
      </c>
      <c r="D536" t="str">
        <f>_xlfn.XLOOKUP(A536,$A$2:$A$2336,'Customer Names'!$E$2:$E$2336,"NOT FOUND")</f>
        <v>Gammon</v>
      </c>
      <c r="E536" cm="1">
        <f t="array" ref="E536">_xlfn.XLOOKUP(A536,$A$2:$A$2336,Table2[BMI],"NOT FOUND")</f>
        <v>51.94</v>
      </c>
      <c r="F536" cm="1">
        <f t="array" ref="F536">_xlfn.XLOOKUP(A536,$A$2:$A$2336,Table2[HBA1C],"NOT FOUND")</f>
        <v>8.8000000000000007</v>
      </c>
      <c r="G536" t="str" cm="1">
        <f t="array" ref="G536">_xlfn.XLOOKUP(A536,$A$2:$A$2336,Table2[Heart Issues],"NOT FOUND")</f>
        <v>yes</v>
      </c>
      <c r="H536" t="str" cm="1">
        <f t="array" ref="H536">_xlfn.XLOOKUP(A536,$A$2:$A$2336,Table2[Any Transplants],"NOT FOUND")</f>
        <v>No</v>
      </c>
      <c r="I536" t="str" cm="1">
        <f t="array" ref="I536">_xlfn.XLOOKUP(A536,$A$2:$A$2336,Table2[Cancer history],"NOT FOUND")</f>
        <v>No</v>
      </c>
      <c r="J536" t="str">
        <f>_xlfn.XLOOKUP(A536,Table3[customer_no],Table3[month],"NOT FOUND")</f>
        <v>Oct</v>
      </c>
      <c r="K536" s="7">
        <f>_xlfn.XLOOKUP(A536,Table3[customer_no],Table3[year_average],"NOT FOUND")</f>
        <v>1970</v>
      </c>
      <c r="L536" cm="1">
        <f t="array" ref="L536">_xlfn.XLOOKUP(A536,Table3[customer_no],'Hospitalisation Details'!$D$2:$D$2344,"NOT FOUND")</f>
        <v>17</v>
      </c>
      <c r="M536" s="33">
        <f>_xlfn.XLOOKUP(A536,Table3[customer_no],Table3[dd/mm/yy],"NOT FOUND")</f>
        <v>25858</v>
      </c>
      <c r="N536">
        <f>_xlfn.XLOOKUP(A536,Table3[customer_no],Table3[age],"NOT FOUND")</f>
        <v>52</v>
      </c>
      <c r="O536" cm="1">
        <f t="array" ref="O536">_xlfn.XLOOKUP(A536,Table3[customer_no],'Hospitalisation Details'!$E$2:$E$2344,"NOT FOUND")</f>
        <v>0</v>
      </c>
      <c r="P536" t="str">
        <f>_xlfn.XLOOKUP(A536,Table3[customer_no],Table3[hsplt_handled],"NOT FOUND")</f>
        <v>tier - 1</v>
      </c>
      <c r="Q536" t="str">
        <f>_xlfn.XLOOKUP(A536,Table3[customer_no],Table3[city_handled],"NOT FOUND")</f>
        <v>tier - 3</v>
      </c>
      <c r="R536" t="str">
        <f>_xlfn.XLOOKUP(A536,Table3[customer_no],Table3[state_id],"NOT FOUND")</f>
        <v>R1012</v>
      </c>
      <c r="S536" s="34" cm="1">
        <f t="array" ref="S536">_xlfn.XLOOKUP(A536,Table3[customer_no],'Hospitalisation Details'!$F$2:$F$2344,"NOT FOUND")</f>
        <v>18682.740000000002</v>
      </c>
      <c r="T536" t="str">
        <f>_xlfn.XLOOKUP(A536,Table2[Customer ID],Table2[BMI_category],"NOT FOUND")</f>
        <v>Obesity</v>
      </c>
      <c r="U536" s="7">
        <f>_xlfn.XLOOKUP(A536,Table2[Customer ID],Table2[no of surgery],"NOT FOUND")</f>
        <v>2</v>
      </c>
      <c r="V536" t="str">
        <f>_xlfn.XLOOKUP(A536,Table2[Customer ID],Table2[smoker_missing],"NOT FOUND")</f>
        <v>No</v>
      </c>
      <c r="W536" t="str">
        <f t="shared" si="8"/>
        <v>Diabetes</v>
      </c>
      <c r="X536" s="37">
        <f>SUM(Table5[[#This Row],[Title]:[Diabetes Level]])</f>
        <v>46642.48</v>
      </c>
    </row>
    <row r="537" spans="1:24" x14ac:dyDescent="0.25">
      <c r="A537" t="s">
        <v>1835</v>
      </c>
      <c r="B537" t="str">
        <f>VLOOKUP(A537,'Customer Names'!$A$2:$E$2336,3,FALSE)</f>
        <v>Mr.</v>
      </c>
      <c r="C537" t="str">
        <f>_xlfn.XLOOKUP(A537,$A$2:$A$2336,'Customer Names'!$D$2:$D$2336,"NOT FOUND")</f>
        <v>Terence</v>
      </c>
      <c r="D537" t="str">
        <f>_xlfn.XLOOKUP(A537,$A$2:$A$2336,'Customer Names'!$E$2:$E$2336,"NOT FOUND")</f>
        <v>Lee</v>
      </c>
      <c r="E537" cm="1">
        <f t="array" ref="E537">_xlfn.XLOOKUP(A537,$A$2:$A$2336,Table2[BMI],"NOT FOUND")</f>
        <v>29.83</v>
      </c>
      <c r="F537" cm="1">
        <f t="array" ref="F537">_xlfn.XLOOKUP(A537,$A$2:$A$2336,Table2[HBA1C],"NOT FOUND")</f>
        <v>5.84</v>
      </c>
      <c r="G537" t="str" cm="1">
        <f t="array" ref="G537">_xlfn.XLOOKUP(A537,$A$2:$A$2336,Table2[Heart Issues],"NOT FOUND")</f>
        <v>No</v>
      </c>
      <c r="H537" t="str" cm="1">
        <f t="array" ref="H537">_xlfn.XLOOKUP(A537,$A$2:$A$2336,Table2[Any Transplants],"NOT FOUND")</f>
        <v>No</v>
      </c>
      <c r="I537" t="str" cm="1">
        <f t="array" ref="I537">_xlfn.XLOOKUP(A537,$A$2:$A$2336,Table2[Cancer history],"NOT FOUND")</f>
        <v>No</v>
      </c>
      <c r="J537" t="str">
        <f>_xlfn.XLOOKUP(A537,Table3[customer_no],Table3[month],"NOT FOUND")</f>
        <v>Sep</v>
      </c>
      <c r="K537" s="7">
        <f>_xlfn.XLOOKUP(A537,Table3[customer_no],Table3[year_average],"NOT FOUND")</f>
        <v>1998</v>
      </c>
      <c r="L537" cm="1">
        <f t="array" ref="L537">_xlfn.XLOOKUP(A537,Table3[customer_no],'Hospitalisation Details'!$D$2:$D$2344,"NOT FOUND")</f>
        <v>23</v>
      </c>
      <c r="M537" s="33">
        <f>_xlfn.XLOOKUP(A537,Table3[customer_no],Table3[dd/mm/yy],"NOT FOUND")</f>
        <v>36061</v>
      </c>
      <c r="N537">
        <f>_xlfn.XLOOKUP(A537,Table3[customer_no],Table3[age],"NOT FOUND")</f>
        <v>24</v>
      </c>
      <c r="O537" cm="1">
        <f t="array" ref="O537">_xlfn.XLOOKUP(A537,Table3[customer_no],'Hospitalisation Details'!$E$2:$E$2344,"NOT FOUND")</f>
        <v>0</v>
      </c>
      <c r="P537" t="str">
        <f>_xlfn.XLOOKUP(A537,Table3[customer_no],Table3[hsplt_handled],"NOT FOUND")</f>
        <v>tier - 1</v>
      </c>
      <c r="Q537" t="str">
        <f>_xlfn.XLOOKUP(A537,Table3[customer_no],Table3[city_handled],"NOT FOUND")</f>
        <v>tier - 1</v>
      </c>
      <c r="R537" t="str">
        <f>_xlfn.XLOOKUP(A537,Table3[customer_no],Table3[state_id],"NOT FOUND")</f>
        <v>R1019</v>
      </c>
      <c r="S537" s="34" cm="1">
        <f t="array" ref="S537">_xlfn.XLOOKUP(A537,Table3[customer_no],'Hospitalisation Details'!$F$2:$F$2344,"NOT FOUND")</f>
        <v>18648.419999999998</v>
      </c>
      <c r="T537" t="str">
        <f>_xlfn.XLOOKUP(A537,Table2[Customer ID],Table2[BMI_category],"NOT FOUND")</f>
        <v>Overweight</v>
      </c>
      <c r="U537" s="7">
        <f>_xlfn.XLOOKUP(A537,Table2[Customer ID],Table2[no of surgery],"NOT FOUND")</f>
        <v>1</v>
      </c>
      <c r="V537" t="str">
        <f>_xlfn.XLOOKUP(A537,Table2[Customer ID],Table2[smoker_missing],"NOT FOUND")</f>
        <v>yes</v>
      </c>
      <c r="W537" t="str">
        <f t="shared" si="8"/>
        <v>Prediabetes</v>
      </c>
      <c r="X537" s="37">
        <f>SUM(Table5[[#This Row],[Title]:[Diabetes Level]])</f>
        <v>56791.09</v>
      </c>
    </row>
    <row r="538" spans="1:24" x14ac:dyDescent="0.25">
      <c r="A538" t="s">
        <v>1834</v>
      </c>
      <c r="B538" t="str">
        <f>VLOOKUP(A538,'Customer Names'!$A$2:$E$2336,3,FALSE)</f>
        <v>Ms.</v>
      </c>
      <c r="C538" t="str">
        <f>_xlfn.XLOOKUP(A538,$A$2:$A$2336,'Customer Names'!$D$2:$D$2336,"NOT FOUND")</f>
        <v>Marisol</v>
      </c>
      <c r="D538" t="str">
        <f>_xlfn.XLOOKUP(A538,$A$2:$A$2336,'Customer Names'!$E$2:$E$2336,"NOT FOUND")</f>
        <v>Franco</v>
      </c>
      <c r="E538" cm="1">
        <f t="array" ref="E538">_xlfn.XLOOKUP(A538,$A$2:$A$2336,Table2[BMI],"NOT FOUND")</f>
        <v>22.6</v>
      </c>
      <c r="F538" cm="1">
        <f t="array" ref="F538">_xlfn.XLOOKUP(A538,$A$2:$A$2336,Table2[HBA1C],"NOT FOUND")</f>
        <v>10.43</v>
      </c>
      <c r="G538" t="str" cm="1">
        <f t="array" ref="G538">_xlfn.XLOOKUP(A538,$A$2:$A$2336,Table2[Heart Issues],"NOT FOUND")</f>
        <v>yes</v>
      </c>
      <c r="H538" t="str" cm="1">
        <f t="array" ref="H538">_xlfn.XLOOKUP(A538,$A$2:$A$2336,Table2[Any Transplants],"NOT FOUND")</f>
        <v>No</v>
      </c>
      <c r="I538" t="str" cm="1">
        <f t="array" ref="I538">_xlfn.XLOOKUP(A538,$A$2:$A$2336,Table2[Cancer history],"NOT FOUND")</f>
        <v>No</v>
      </c>
      <c r="J538" t="str">
        <f>_xlfn.XLOOKUP(A538,Table3[customer_no],Table3[month],"NOT FOUND")</f>
        <v>Aug</v>
      </c>
      <c r="K538" s="7">
        <f>_xlfn.XLOOKUP(A538,Table3[customer_no],Table3[year_average],"NOT FOUND")</f>
        <v>1986</v>
      </c>
      <c r="L538" cm="1">
        <f t="array" ref="L538">_xlfn.XLOOKUP(A538,Table3[customer_no],'Hospitalisation Details'!$D$2:$D$2344,"NOT FOUND")</f>
        <v>12</v>
      </c>
      <c r="M538" s="33">
        <f>_xlfn.XLOOKUP(A538,Table3[customer_no],Table3[dd/mm/yy],"NOT FOUND")</f>
        <v>31636</v>
      </c>
      <c r="N538">
        <f>_xlfn.XLOOKUP(A538,Table3[customer_no],Table3[age],"NOT FOUND")</f>
        <v>36</v>
      </c>
      <c r="O538" cm="1">
        <f t="array" ref="O538">_xlfn.XLOOKUP(A538,Table3[customer_no],'Hospitalisation Details'!$E$2:$E$2344,"NOT FOUND")</f>
        <v>2</v>
      </c>
      <c r="P538" t="str">
        <f>_xlfn.XLOOKUP(A538,Table3[customer_no],Table3[hsplt_handled],"NOT FOUND")</f>
        <v>tier - 1</v>
      </c>
      <c r="Q538" t="str">
        <f>_xlfn.XLOOKUP(A538,Table3[customer_no],Table3[city_handled],"NOT FOUND")</f>
        <v>tier - 3</v>
      </c>
      <c r="R538" t="str">
        <f>_xlfn.XLOOKUP(A538,Table3[customer_no],Table3[state_id],"NOT FOUND")</f>
        <v>R1011</v>
      </c>
      <c r="S538" s="34" cm="1">
        <f t="array" ref="S538">_xlfn.XLOOKUP(A538,Table3[customer_no],'Hospitalisation Details'!$F$2:$F$2344,"NOT FOUND")</f>
        <v>18608.259999999998</v>
      </c>
      <c r="T538" t="str">
        <f>_xlfn.XLOOKUP(A538,Table2[Customer ID],Table2[BMI_category],"NOT FOUND")</f>
        <v>Normal Weight</v>
      </c>
      <c r="U538" s="7">
        <f>_xlfn.XLOOKUP(A538,Table2[Customer ID],Table2[no of surgery],"NOT FOUND")</f>
        <v>1</v>
      </c>
      <c r="V538" t="str">
        <f>_xlfn.XLOOKUP(A538,Table2[Customer ID],Table2[smoker_missing],"NOT FOUND")</f>
        <v>yes</v>
      </c>
      <c r="W538" t="str">
        <f t="shared" si="8"/>
        <v>Diabetes</v>
      </c>
      <c r="X538" s="37">
        <f>SUM(Table5[[#This Row],[Title]:[Diabetes Level]])</f>
        <v>52314.289999999994</v>
      </c>
    </row>
    <row r="539" spans="1:24" x14ac:dyDescent="0.25">
      <c r="A539" t="s">
        <v>1833</v>
      </c>
      <c r="B539" t="str">
        <f>VLOOKUP(A539,'Customer Names'!$A$2:$E$2336,3,FALSE)</f>
        <v>Ms.</v>
      </c>
      <c r="C539" t="str">
        <f>_xlfn.XLOOKUP(A539,$A$2:$A$2336,'Customer Names'!$D$2:$D$2336,"NOT FOUND")</f>
        <v>Lindsay</v>
      </c>
      <c r="D539" t="str">
        <f>_xlfn.XLOOKUP(A539,$A$2:$A$2336,'Customer Names'!$E$2:$E$2336,"NOT FOUND")</f>
        <v>Patterson</v>
      </c>
      <c r="E539" cm="1">
        <f t="array" ref="E539">_xlfn.XLOOKUP(A539,$A$2:$A$2336,Table2[BMI],"NOT FOUND")</f>
        <v>46.69</v>
      </c>
      <c r="F539" cm="1">
        <f t="array" ref="F539">_xlfn.XLOOKUP(A539,$A$2:$A$2336,Table2[HBA1C],"NOT FOUND")</f>
        <v>4.25</v>
      </c>
      <c r="G539" t="str" cm="1">
        <f t="array" ref="G539">_xlfn.XLOOKUP(A539,$A$2:$A$2336,Table2[Heart Issues],"NOT FOUND")</f>
        <v>yes</v>
      </c>
      <c r="H539" t="str" cm="1">
        <f t="array" ref="H539">_xlfn.XLOOKUP(A539,$A$2:$A$2336,Table2[Any Transplants],"NOT FOUND")</f>
        <v>No</v>
      </c>
      <c r="I539" t="str" cm="1">
        <f t="array" ref="I539">_xlfn.XLOOKUP(A539,$A$2:$A$2336,Table2[Cancer history],"NOT FOUND")</f>
        <v>No</v>
      </c>
      <c r="J539" t="str">
        <f>_xlfn.XLOOKUP(A539,Table3[customer_no],Table3[month],"NOT FOUND")</f>
        <v>Sep</v>
      </c>
      <c r="K539" s="7">
        <f>_xlfn.XLOOKUP(A539,Table3[customer_no],Table3[year_average],"NOT FOUND")</f>
        <v>1964</v>
      </c>
      <c r="L539" cm="1">
        <f t="array" ref="L539">_xlfn.XLOOKUP(A539,Table3[customer_no],'Hospitalisation Details'!$D$2:$D$2344,"NOT FOUND")</f>
        <v>26</v>
      </c>
      <c r="M539" s="33">
        <f>_xlfn.XLOOKUP(A539,Table3[customer_no],Table3[dd/mm/yy],"NOT FOUND")</f>
        <v>23646</v>
      </c>
      <c r="N539">
        <f>_xlfn.XLOOKUP(A539,Table3[customer_no],Table3[age],"NOT FOUND")</f>
        <v>58</v>
      </c>
      <c r="O539" cm="1">
        <f t="array" ref="O539">_xlfn.XLOOKUP(A539,Table3[customer_no],'Hospitalisation Details'!$E$2:$E$2344,"NOT FOUND")</f>
        <v>0</v>
      </c>
      <c r="P539" t="str">
        <f>_xlfn.XLOOKUP(A539,Table3[customer_no],Table3[hsplt_handled],"NOT FOUND")</f>
        <v>tier - 1</v>
      </c>
      <c r="Q539" t="str">
        <f>_xlfn.XLOOKUP(A539,Table3[customer_no],Table3[city_handled],"NOT FOUND")</f>
        <v>tier - 2</v>
      </c>
      <c r="R539" t="str">
        <f>_xlfn.XLOOKUP(A539,Table3[customer_no],Table3[state_id],"NOT FOUND")</f>
        <v>R1012</v>
      </c>
      <c r="S539" s="34" cm="1">
        <f t="array" ref="S539">_xlfn.XLOOKUP(A539,Table3[customer_no],'Hospitalisation Details'!$F$2:$F$2344,"NOT FOUND")</f>
        <v>18443.11</v>
      </c>
      <c r="T539" t="str">
        <f>_xlfn.XLOOKUP(A539,Table2[Customer ID],Table2[BMI_category],"NOT FOUND")</f>
        <v>Obesity</v>
      </c>
      <c r="U539" s="7">
        <f>_xlfn.XLOOKUP(A539,Table2[Customer ID],Table2[no of surgery],"NOT FOUND")</f>
        <v>1</v>
      </c>
      <c r="V539" t="str">
        <f>_xlfn.XLOOKUP(A539,Table2[Customer ID],Table2[smoker_missing],"NOT FOUND")</f>
        <v>No</v>
      </c>
      <c r="W539" t="str">
        <f t="shared" si="8"/>
        <v>Normal</v>
      </c>
      <c r="X539" s="37">
        <f>SUM(Table5[[#This Row],[Title]:[Diabetes Level]])</f>
        <v>44189.05</v>
      </c>
    </row>
    <row r="540" spans="1:24" x14ac:dyDescent="0.25">
      <c r="A540" t="s">
        <v>1832</v>
      </c>
      <c r="B540" t="str">
        <f>VLOOKUP(A540,'Customer Names'!$A$2:$E$2336,3,FALSE)</f>
        <v>Ms.</v>
      </c>
      <c r="C540" t="str">
        <f>_xlfn.XLOOKUP(A540,$A$2:$A$2336,'Customer Names'!$D$2:$D$2336,"NOT FOUND")</f>
        <v>Katie</v>
      </c>
      <c r="D540" t="str">
        <f>_xlfn.XLOOKUP(A540,$A$2:$A$2336,'Customer Names'!$E$2:$E$2336,"NOT FOUND")</f>
        <v>Valdes</v>
      </c>
      <c r="E540" cm="1">
        <f t="array" ref="E540">_xlfn.XLOOKUP(A540,$A$2:$A$2336,Table2[BMI],"NOT FOUND")</f>
        <v>28.49</v>
      </c>
      <c r="F540" cm="1">
        <f t="array" ref="F540">_xlfn.XLOOKUP(A540,$A$2:$A$2336,Table2[HBA1C],"NOT FOUND")</f>
        <v>4.8899999999999997</v>
      </c>
      <c r="G540" t="str" cm="1">
        <f t="array" ref="G540">_xlfn.XLOOKUP(A540,$A$2:$A$2336,Table2[Heart Issues],"NOT FOUND")</f>
        <v>No</v>
      </c>
      <c r="H540" t="str" cm="1">
        <f t="array" ref="H540">_xlfn.XLOOKUP(A540,$A$2:$A$2336,Table2[Any Transplants],"NOT FOUND")</f>
        <v>No</v>
      </c>
      <c r="I540" t="str" cm="1">
        <f t="array" ref="I540">_xlfn.XLOOKUP(A540,$A$2:$A$2336,Table2[Cancer history],"NOT FOUND")</f>
        <v>No</v>
      </c>
      <c r="J540" t="str">
        <f>_xlfn.XLOOKUP(A540,Table3[customer_no],Table3[month],"NOT FOUND")</f>
        <v>Dec</v>
      </c>
      <c r="K540" s="7">
        <f>_xlfn.XLOOKUP(A540,Table3[customer_no],Table3[year_average],"NOT FOUND")</f>
        <v>1999</v>
      </c>
      <c r="L540" cm="1">
        <f t="array" ref="L540">_xlfn.XLOOKUP(A540,Table3[customer_no],'Hospitalisation Details'!$D$2:$D$2344,"NOT FOUND")</f>
        <v>15</v>
      </c>
      <c r="M540" s="33">
        <f>_xlfn.XLOOKUP(A540,Table3[customer_no],Table3[dd/mm/yy],"NOT FOUND")</f>
        <v>36509</v>
      </c>
      <c r="N540">
        <f>_xlfn.XLOOKUP(A540,Table3[customer_no],Table3[age],"NOT FOUND")</f>
        <v>23</v>
      </c>
      <c r="O540" cm="1">
        <f t="array" ref="O540">_xlfn.XLOOKUP(A540,Table3[customer_no],'Hospitalisation Details'!$E$2:$E$2344,"NOT FOUND")</f>
        <v>1</v>
      </c>
      <c r="P540" t="str">
        <f>_xlfn.XLOOKUP(A540,Table3[customer_no],Table3[hsplt_handled],"NOT FOUND")</f>
        <v>tier - 1</v>
      </c>
      <c r="Q540" t="str">
        <f>_xlfn.XLOOKUP(A540,Table3[customer_no],Table3[city_handled],"NOT FOUND")</f>
        <v>tier - 2</v>
      </c>
      <c r="R540" t="str">
        <f>_xlfn.XLOOKUP(A540,Table3[customer_no],Table3[state_id],"NOT FOUND")</f>
        <v>R1013</v>
      </c>
      <c r="S540" s="34" cm="1">
        <f t="array" ref="S540">_xlfn.XLOOKUP(A540,Table3[customer_no],'Hospitalisation Details'!$F$2:$F$2344,"NOT FOUND")</f>
        <v>18328.240000000002</v>
      </c>
      <c r="T540" t="str">
        <f>_xlfn.XLOOKUP(A540,Table2[Customer ID],Table2[BMI_category],"NOT FOUND")</f>
        <v>Overweight</v>
      </c>
      <c r="U540" s="7">
        <f>_xlfn.XLOOKUP(A540,Table2[Customer ID],Table2[no of surgery],"NOT FOUND")</f>
        <v>0</v>
      </c>
      <c r="V540" t="str">
        <f>_xlfn.XLOOKUP(A540,Table2[Customer ID],Table2[smoker_missing],"NOT FOUND")</f>
        <v>yes</v>
      </c>
      <c r="W540" t="str">
        <f t="shared" si="8"/>
        <v>Normal</v>
      </c>
      <c r="X540" s="37">
        <f>SUM(Table5[[#This Row],[Title]:[Diabetes Level]])</f>
        <v>56908.619999999995</v>
      </c>
    </row>
    <row r="541" spans="1:24" x14ac:dyDescent="0.25">
      <c r="A541" t="s">
        <v>1831</v>
      </c>
      <c r="B541" t="str">
        <f>VLOOKUP(A541,'Customer Names'!$A$2:$E$2336,3,FALSE)</f>
        <v>Mr.</v>
      </c>
      <c r="C541" t="str">
        <f>_xlfn.XLOOKUP(A541,$A$2:$A$2336,'Customer Names'!$D$2:$D$2336,"NOT FOUND")</f>
        <v>Daniel</v>
      </c>
      <c r="D541" t="str">
        <f>_xlfn.XLOOKUP(A541,$A$2:$A$2336,'Customer Names'!$E$2:$E$2336,"NOT FOUND")</f>
        <v>Craig</v>
      </c>
      <c r="E541" cm="1">
        <f t="array" ref="E541">_xlfn.XLOOKUP(A541,$A$2:$A$2336,Table2[BMI],"NOT FOUND")</f>
        <v>28.5</v>
      </c>
      <c r="F541" cm="1">
        <f t="array" ref="F541">_xlfn.XLOOKUP(A541,$A$2:$A$2336,Table2[HBA1C],"NOT FOUND")</f>
        <v>5.55</v>
      </c>
      <c r="G541" t="str" cm="1">
        <f t="array" ref="G541">_xlfn.XLOOKUP(A541,$A$2:$A$2336,Table2[Heart Issues],"NOT FOUND")</f>
        <v>yes</v>
      </c>
      <c r="H541" t="str" cm="1">
        <f t="array" ref="H541">_xlfn.XLOOKUP(A541,$A$2:$A$2336,Table2[Any Transplants],"NOT FOUND")</f>
        <v>No</v>
      </c>
      <c r="I541" t="str" cm="1">
        <f t="array" ref="I541">_xlfn.XLOOKUP(A541,$A$2:$A$2336,Table2[Cancer history],"NOT FOUND")</f>
        <v>No</v>
      </c>
      <c r="J541" t="str">
        <f>_xlfn.XLOOKUP(A541,Table3[customer_no],Table3[month],"NOT FOUND")</f>
        <v>Jul</v>
      </c>
      <c r="K541" s="7">
        <f>_xlfn.XLOOKUP(A541,Table3[customer_no],Table3[year_average],"NOT FOUND")</f>
        <v>1995</v>
      </c>
      <c r="L541" cm="1">
        <f t="array" ref="L541">_xlfn.XLOOKUP(A541,Table3[customer_no],'Hospitalisation Details'!$D$2:$D$2344,"NOT FOUND")</f>
        <v>4</v>
      </c>
      <c r="M541" s="33">
        <f>_xlfn.XLOOKUP(A541,Table3[customer_no],Table3[dd/mm/yy],"NOT FOUND")</f>
        <v>34884</v>
      </c>
      <c r="N541">
        <f>_xlfn.XLOOKUP(A541,Table3[customer_no],Table3[age],"NOT FOUND")</f>
        <v>27</v>
      </c>
      <c r="O541" cm="1">
        <f t="array" ref="O541">_xlfn.XLOOKUP(A541,Table3[customer_no],'Hospitalisation Details'!$E$2:$E$2344,"NOT FOUND")</f>
        <v>0</v>
      </c>
      <c r="P541" t="str">
        <f>_xlfn.XLOOKUP(A541,Table3[customer_no],Table3[hsplt_handled],"NOT FOUND")</f>
        <v>tier - 1</v>
      </c>
      <c r="Q541" t="str">
        <f>_xlfn.XLOOKUP(A541,Table3[customer_no],Table3[city_handled],"NOT FOUND")</f>
        <v>tier - 3</v>
      </c>
      <c r="R541" t="str">
        <f>_xlfn.XLOOKUP(A541,Table3[customer_no],Table3[state_id],"NOT FOUND")</f>
        <v>R1012</v>
      </c>
      <c r="S541" s="34" cm="1">
        <f t="array" ref="S541">_xlfn.XLOOKUP(A541,Table3[customer_no],'Hospitalisation Details'!$F$2:$F$2344,"NOT FOUND")</f>
        <v>18310.740000000002</v>
      </c>
      <c r="T541" t="str">
        <f>_xlfn.XLOOKUP(A541,Table2[Customer ID],Table2[BMI_category],"NOT FOUND")</f>
        <v>Overweight</v>
      </c>
      <c r="U541" s="7">
        <f>_xlfn.XLOOKUP(A541,Table2[Customer ID],Table2[no of surgery],"NOT FOUND")</f>
        <v>1</v>
      </c>
      <c r="V541" t="str">
        <f>_xlfn.XLOOKUP(A541,Table2[Customer ID],Table2[smoker_missing],"NOT FOUND")</f>
        <v>yes</v>
      </c>
      <c r="W541" t="str">
        <f t="shared" si="8"/>
        <v>Normal</v>
      </c>
      <c r="X541" s="37">
        <f>SUM(Table5[[#This Row],[Title]:[Diabetes Level]])</f>
        <v>55255.790000000008</v>
      </c>
    </row>
    <row r="542" spans="1:24" x14ac:dyDescent="0.25">
      <c r="A542" t="s">
        <v>1830</v>
      </c>
      <c r="B542" t="str">
        <f>VLOOKUP(A542,'Customer Names'!$A$2:$E$2336,3,FALSE)</f>
        <v>Mr.</v>
      </c>
      <c r="C542" t="str">
        <f>_xlfn.XLOOKUP(A542,$A$2:$A$2336,'Customer Names'!$D$2:$D$2336,"NOT FOUND")</f>
        <v>Brett W</v>
      </c>
      <c r="D542" t="str">
        <f>_xlfn.XLOOKUP(A542,$A$2:$A$2336,'Customer Names'!$E$2:$E$2336,"NOT FOUND")</f>
        <v>Whipple</v>
      </c>
      <c r="E542" cm="1">
        <f t="array" ref="E542">_xlfn.XLOOKUP(A542,$A$2:$A$2336,Table2[BMI],"NOT FOUND")</f>
        <v>24.4</v>
      </c>
      <c r="F542" cm="1">
        <f t="array" ref="F542">_xlfn.XLOOKUP(A542,$A$2:$A$2336,Table2[HBA1C],"NOT FOUND")</f>
        <v>4.5199999999999996</v>
      </c>
      <c r="G542" t="str" cm="1">
        <f t="array" ref="G542">_xlfn.XLOOKUP(A542,$A$2:$A$2336,Table2[Heart Issues],"NOT FOUND")</f>
        <v>No</v>
      </c>
      <c r="H542" t="str" cm="1">
        <f t="array" ref="H542">_xlfn.XLOOKUP(A542,$A$2:$A$2336,Table2[Any Transplants],"NOT FOUND")</f>
        <v>No</v>
      </c>
      <c r="I542" t="str" cm="1">
        <f t="array" ref="I542">_xlfn.XLOOKUP(A542,$A$2:$A$2336,Table2[Cancer history],"NOT FOUND")</f>
        <v>No</v>
      </c>
      <c r="J542" t="str">
        <f>_xlfn.XLOOKUP(A542,Table3[customer_no],Table3[month],"NOT FOUND")</f>
        <v>Dec</v>
      </c>
      <c r="K542" s="7">
        <f>_xlfn.XLOOKUP(A542,Table3[customer_no],Table3[year_average],"NOT FOUND")</f>
        <v>1992</v>
      </c>
      <c r="L542" cm="1">
        <f t="array" ref="L542">_xlfn.XLOOKUP(A542,Table3[customer_no],'Hospitalisation Details'!$D$2:$D$2344,"NOT FOUND")</f>
        <v>25</v>
      </c>
      <c r="M542" s="33">
        <f>_xlfn.XLOOKUP(A542,Table3[customer_no],Table3[dd/mm/yy],"NOT FOUND")</f>
        <v>33963</v>
      </c>
      <c r="N542">
        <f>_xlfn.XLOOKUP(A542,Table3[customer_no],Table3[age],"NOT FOUND")</f>
        <v>30</v>
      </c>
      <c r="O542" cm="1">
        <f t="array" ref="O542">_xlfn.XLOOKUP(A542,Table3[customer_no],'Hospitalisation Details'!$E$2:$E$2344,"NOT FOUND")</f>
        <v>3</v>
      </c>
      <c r="P542" t="str">
        <f>_xlfn.XLOOKUP(A542,Table3[customer_no],Table3[hsplt_handled],"NOT FOUND")</f>
        <v>tier - 1</v>
      </c>
      <c r="Q542" t="str">
        <f>_xlfn.XLOOKUP(A542,Table3[customer_no],Table3[city_handled],"NOT FOUND")</f>
        <v>tier - 3</v>
      </c>
      <c r="R542" t="str">
        <f>_xlfn.XLOOKUP(A542,Table3[customer_no],Table3[state_id],"NOT FOUND")</f>
        <v>R1011</v>
      </c>
      <c r="S542" s="34" cm="1">
        <f t="array" ref="S542">_xlfn.XLOOKUP(A542,Table3[customer_no],'Hospitalisation Details'!$F$2:$F$2344,"NOT FOUND")</f>
        <v>18259.22</v>
      </c>
      <c r="T542" t="str">
        <f>_xlfn.XLOOKUP(A542,Table2[Customer ID],Table2[BMI_category],"NOT FOUND")</f>
        <v>Normal Weight</v>
      </c>
      <c r="U542" s="7">
        <f>_xlfn.XLOOKUP(A542,Table2[Customer ID],Table2[no of surgery],"NOT FOUND")</f>
        <v>1</v>
      </c>
      <c r="V542" t="str">
        <f>_xlfn.XLOOKUP(A542,Table2[Customer ID],Table2[smoker_missing],"NOT FOUND")</f>
        <v>yes</v>
      </c>
      <c r="W542" t="str">
        <f t="shared" si="8"/>
        <v>Normal</v>
      </c>
      <c r="X542" s="37">
        <f>SUM(Table5[[#This Row],[Title]:[Diabetes Level]])</f>
        <v>54302.14</v>
      </c>
    </row>
    <row r="543" spans="1:24" x14ac:dyDescent="0.25">
      <c r="A543" t="s">
        <v>1829</v>
      </c>
      <c r="B543" t="str">
        <f>VLOOKUP(A543,'Customer Names'!$A$2:$E$2336,3,FALSE)</f>
        <v>Mr.</v>
      </c>
      <c r="C543" t="str">
        <f>_xlfn.XLOOKUP(A543,$A$2:$A$2336,'Customer Names'!$D$2:$D$2336,"NOT FOUND")</f>
        <v>Dylan J</v>
      </c>
      <c r="D543" t="str">
        <f>_xlfn.XLOOKUP(A543,$A$2:$A$2336,'Customer Names'!$E$2:$E$2336,"NOT FOUND")</f>
        <v>Marton</v>
      </c>
      <c r="E543" cm="1">
        <f t="array" ref="E543">_xlfn.XLOOKUP(A543,$A$2:$A$2336,Table2[BMI],"NOT FOUND")</f>
        <v>29.15</v>
      </c>
      <c r="F543" cm="1">
        <f t="array" ref="F543">_xlfn.XLOOKUP(A543,$A$2:$A$2336,Table2[HBA1C],"NOT FOUND")</f>
        <v>4.45</v>
      </c>
      <c r="G543" t="str" cm="1">
        <f t="array" ref="G543">_xlfn.XLOOKUP(A543,$A$2:$A$2336,Table2[Heart Issues],"NOT FOUND")</f>
        <v>yes</v>
      </c>
      <c r="H543" t="str" cm="1">
        <f t="array" ref="H543">_xlfn.XLOOKUP(A543,$A$2:$A$2336,Table2[Any Transplants],"NOT FOUND")</f>
        <v>No</v>
      </c>
      <c r="I543" t="str" cm="1">
        <f t="array" ref="I543">_xlfn.XLOOKUP(A543,$A$2:$A$2336,Table2[Cancer history],"NOT FOUND")</f>
        <v>No</v>
      </c>
      <c r="J543" t="str">
        <f>_xlfn.XLOOKUP(A543,Table3[customer_no],Table3[month],"NOT FOUND")</f>
        <v>Aug</v>
      </c>
      <c r="K543" s="7">
        <f>_xlfn.XLOOKUP(A543,Table3[customer_no],Table3[year_average],"NOT FOUND")</f>
        <v>1995</v>
      </c>
      <c r="L543" cm="1">
        <f t="array" ref="L543">_xlfn.XLOOKUP(A543,Table3[customer_no],'Hospitalisation Details'!$D$2:$D$2344,"NOT FOUND")</f>
        <v>3</v>
      </c>
      <c r="M543" s="33">
        <f>_xlfn.XLOOKUP(A543,Table3[customer_no],Table3[dd/mm/yy],"NOT FOUND")</f>
        <v>34914</v>
      </c>
      <c r="N543">
        <f>_xlfn.XLOOKUP(A543,Table3[customer_no],Table3[age],"NOT FOUND")</f>
        <v>27</v>
      </c>
      <c r="O543" cm="1">
        <f t="array" ref="O543">_xlfn.XLOOKUP(A543,Table3[customer_no],'Hospitalisation Details'!$E$2:$E$2344,"NOT FOUND")</f>
        <v>0</v>
      </c>
      <c r="P543" t="str">
        <f>_xlfn.XLOOKUP(A543,Table3[customer_no],Table3[hsplt_handled],"NOT FOUND")</f>
        <v>tier - 1</v>
      </c>
      <c r="Q543" t="str">
        <f>_xlfn.XLOOKUP(A543,Table3[customer_no],Table3[city_handled],"NOT FOUND")</f>
        <v>tier - 1</v>
      </c>
      <c r="R543" t="str">
        <f>_xlfn.XLOOKUP(A543,Table3[customer_no],Table3[state_id],"NOT FOUND")</f>
        <v>R1013</v>
      </c>
      <c r="S543" s="34" cm="1">
        <f t="array" ref="S543">_xlfn.XLOOKUP(A543,Table3[customer_no],'Hospitalisation Details'!$F$2:$F$2344,"NOT FOUND")</f>
        <v>18246.5</v>
      </c>
      <c r="T543" t="str">
        <f>_xlfn.XLOOKUP(A543,Table2[Customer ID],Table2[BMI_category],"NOT FOUND")</f>
        <v>Overweight</v>
      </c>
      <c r="U543" s="7">
        <f>_xlfn.XLOOKUP(A543,Table2[Customer ID],Table2[no of surgery],"NOT FOUND")</f>
        <v>1</v>
      </c>
      <c r="V543" t="str">
        <f>_xlfn.XLOOKUP(A543,Table2[Customer ID],Table2[smoker_missing],"NOT FOUND")</f>
        <v>yes</v>
      </c>
      <c r="W543" t="str">
        <f t="shared" si="8"/>
        <v>Normal</v>
      </c>
      <c r="X543" s="37">
        <f>SUM(Table5[[#This Row],[Title]:[Diabetes Level]])</f>
        <v>55220.1</v>
      </c>
    </row>
    <row r="544" spans="1:24" x14ac:dyDescent="0.25">
      <c r="A544" t="s">
        <v>1828</v>
      </c>
      <c r="B544" t="str">
        <f>VLOOKUP(A544,'Customer Names'!$A$2:$E$2336,3,FALSE)</f>
        <v>Ms.</v>
      </c>
      <c r="C544" t="str">
        <f>_xlfn.XLOOKUP(A544,$A$2:$A$2336,'Customer Names'!$D$2:$D$2336,"NOT FOUND")</f>
        <v>Elizabeth</v>
      </c>
      <c r="D544" t="str">
        <f>_xlfn.XLOOKUP(A544,$A$2:$A$2336,'Customer Names'!$E$2:$E$2336,"NOT FOUND")</f>
        <v>Hildebrandt</v>
      </c>
      <c r="E544" cm="1">
        <f t="array" ref="E544">_xlfn.XLOOKUP(A544,$A$2:$A$2336,Table2[BMI],"NOT FOUND")</f>
        <v>27.28</v>
      </c>
      <c r="F544" cm="1">
        <f t="array" ref="F544">_xlfn.XLOOKUP(A544,$A$2:$A$2336,Table2[HBA1C],"NOT FOUND")</f>
        <v>4.72</v>
      </c>
      <c r="G544" t="str" cm="1">
        <f t="array" ref="G544">_xlfn.XLOOKUP(A544,$A$2:$A$2336,Table2[Heart Issues],"NOT FOUND")</f>
        <v>No</v>
      </c>
      <c r="H544" t="str" cm="1">
        <f t="array" ref="H544">_xlfn.XLOOKUP(A544,$A$2:$A$2336,Table2[Any Transplants],"NOT FOUND")</f>
        <v>yes</v>
      </c>
      <c r="I544" t="str" cm="1">
        <f t="array" ref="I544">_xlfn.XLOOKUP(A544,$A$2:$A$2336,Table2[Cancer history],"NOT FOUND")</f>
        <v>No</v>
      </c>
      <c r="J544" t="str">
        <f>_xlfn.XLOOKUP(A544,Table3[customer_no],Table3[month],"NOT FOUND")</f>
        <v>Sep</v>
      </c>
      <c r="K544" s="7">
        <f>_xlfn.XLOOKUP(A544,Table3[customer_no],Table3[year_average],"NOT FOUND")</f>
        <v>2004</v>
      </c>
      <c r="L544" cm="1">
        <f t="array" ref="L544">_xlfn.XLOOKUP(A544,Table3[customer_no],'Hospitalisation Details'!$D$2:$D$2344,"NOT FOUND")</f>
        <v>10</v>
      </c>
      <c r="M544" s="33">
        <f>_xlfn.XLOOKUP(A544,Table3[customer_no],Table3[dd/mm/yy],"NOT FOUND")</f>
        <v>38240</v>
      </c>
      <c r="N544">
        <f>_xlfn.XLOOKUP(A544,Table3[customer_no],Table3[age],"NOT FOUND")</f>
        <v>18</v>
      </c>
      <c r="O544" cm="1">
        <f t="array" ref="O544">_xlfn.XLOOKUP(A544,Table3[customer_no],'Hospitalisation Details'!$E$2:$E$2344,"NOT FOUND")</f>
        <v>3</v>
      </c>
      <c r="P544" t="str">
        <f>_xlfn.XLOOKUP(A544,Table3[customer_no],Table3[hsplt_handled],"NOT FOUND")</f>
        <v>tier - 1</v>
      </c>
      <c r="Q544" t="str">
        <f>_xlfn.XLOOKUP(A544,Table3[customer_no],Table3[city_handled],"NOT FOUND")</f>
        <v>tier - 3</v>
      </c>
      <c r="R544" t="str">
        <f>_xlfn.XLOOKUP(A544,Table3[customer_no],Table3[state_id],"NOT FOUND")</f>
        <v>R1013</v>
      </c>
      <c r="S544" s="34" cm="1">
        <f t="array" ref="S544">_xlfn.XLOOKUP(A544,Table3[customer_no],'Hospitalisation Details'!$F$2:$F$2344,"NOT FOUND")</f>
        <v>18223.45</v>
      </c>
      <c r="T544" t="str">
        <f>_xlfn.XLOOKUP(A544,Table2[Customer ID],Table2[BMI_category],"NOT FOUND")</f>
        <v>Overweight</v>
      </c>
      <c r="U544" s="7">
        <f>_xlfn.XLOOKUP(A544,Table2[Customer ID],Table2[no of surgery],"NOT FOUND")</f>
        <v>1</v>
      </c>
      <c r="V544" t="str">
        <f>_xlfn.XLOOKUP(A544,Table2[Customer ID],Table2[smoker_missing],"NOT FOUND")</f>
        <v>yes</v>
      </c>
      <c r="W544" t="str">
        <f t="shared" si="8"/>
        <v>Normal</v>
      </c>
      <c r="X544" s="37">
        <f>SUM(Table5[[#This Row],[Title]:[Diabetes Level]])</f>
        <v>58531.45</v>
      </c>
    </row>
    <row r="545" spans="1:24" x14ac:dyDescent="0.25">
      <c r="A545" t="s">
        <v>1827</v>
      </c>
      <c r="B545" t="str">
        <f>VLOOKUP(A545,'Customer Names'!$A$2:$E$2336,3,FALSE)</f>
        <v>Ms.</v>
      </c>
      <c r="C545" t="str">
        <f>_xlfn.XLOOKUP(A545,$A$2:$A$2336,'Customer Names'!$D$2:$D$2336,"NOT FOUND")</f>
        <v>Brooke M.</v>
      </c>
      <c r="D545" t="str">
        <f>_xlfn.XLOOKUP(A545,$A$2:$A$2336,'Customer Names'!$E$2:$E$2336,"NOT FOUND")</f>
        <v>Biggs</v>
      </c>
      <c r="E545" cm="1">
        <f t="array" ref="E545">_xlfn.XLOOKUP(A545,$A$2:$A$2336,Table2[BMI],"NOT FOUND")</f>
        <v>32.229999999999997</v>
      </c>
      <c r="F545" cm="1">
        <f t="array" ref="F545">_xlfn.XLOOKUP(A545,$A$2:$A$2336,Table2[HBA1C],"NOT FOUND")</f>
        <v>4.6500000000000004</v>
      </c>
      <c r="G545" t="str" cm="1">
        <f t="array" ref="G545">_xlfn.XLOOKUP(A545,$A$2:$A$2336,Table2[Heart Issues],"NOT FOUND")</f>
        <v>yes</v>
      </c>
      <c r="H545" t="str" cm="1">
        <f t="array" ref="H545">_xlfn.XLOOKUP(A545,$A$2:$A$2336,Table2[Any Transplants],"NOT FOUND")</f>
        <v>No</v>
      </c>
      <c r="I545" t="str" cm="1">
        <f t="array" ref="I545">_xlfn.XLOOKUP(A545,$A$2:$A$2336,Table2[Cancer history],"NOT FOUND")</f>
        <v>Yes</v>
      </c>
      <c r="J545" t="str">
        <f>_xlfn.XLOOKUP(A545,Table3[customer_no],Table3[month],"NOT FOUND")</f>
        <v>Jun</v>
      </c>
      <c r="K545" s="7">
        <f>_xlfn.XLOOKUP(A545,Table3[customer_no],Table3[year_average],"NOT FOUND")</f>
        <v>1997</v>
      </c>
      <c r="L545" cm="1">
        <f t="array" ref="L545">_xlfn.XLOOKUP(A545,Table3[customer_no],'Hospitalisation Details'!$D$2:$D$2344,"NOT FOUND")</f>
        <v>15</v>
      </c>
      <c r="M545" s="33">
        <f>_xlfn.XLOOKUP(A545,Table3[customer_no],Table3[dd/mm/yy],"NOT FOUND")</f>
        <v>35596</v>
      </c>
      <c r="N545">
        <f>_xlfn.XLOOKUP(A545,Table3[customer_no],Table3[age],"NOT FOUND")</f>
        <v>25</v>
      </c>
      <c r="O545" cm="1">
        <f t="array" ref="O545">_xlfn.XLOOKUP(A545,Table3[customer_no],'Hospitalisation Details'!$E$2:$E$2344,"NOT FOUND")</f>
        <v>1</v>
      </c>
      <c r="P545" t="str">
        <f>_xlfn.XLOOKUP(A545,Table3[customer_no],Table3[hsplt_handled],"NOT FOUND")</f>
        <v>tier - 1</v>
      </c>
      <c r="Q545" t="str">
        <f>_xlfn.XLOOKUP(A545,Table3[customer_no],Table3[city_handled],"NOT FOUND")</f>
        <v>tier - 1</v>
      </c>
      <c r="R545" t="str">
        <f>_xlfn.XLOOKUP(A545,Table3[customer_no],Table3[state_id],"NOT FOUND")</f>
        <v>R1013</v>
      </c>
      <c r="S545" s="34" cm="1">
        <f t="array" ref="S545">_xlfn.XLOOKUP(A545,Table3[customer_no],'Hospitalisation Details'!$F$2:$F$2344,"NOT FOUND")</f>
        <v>18218.16</v>
      </c>
      <c r="T545" t="str">
        <f>_xlfn.XLOOKUP(A545,Table2[Customer ID],Table2[BMI_category],"NOT FOUND")</f>
        <v>Obesity</v>
      </c>
      <c r="U545" s="7">
        <f>_xlfn.XLOOKUP(A545,Table2[Customer ID],Table2[no of surgery],"NOT FOUND")</f>
        <v>1</v>
      </c>
      <c r="V545" t="str">
        <f>_xlfn.XLOOKUP(A545,Table2[Customer ID],Table2[smoker_missing],"NOT FOUND")</f>
        <v>No</v>
      </c>
      <c r="W545" t="str">
        <f t="shared" si="8"/>
        <v>Normal</v>
      </c>
      <c r="X545" s="37">
        <f>SUM(Table5[[#This Row],[Title]:[Diabetes Level]])</f>
        <v>55890.039999999994</v>
      </c>
    </row>
    <row r="546" spans="1:24" x14ac:dyDescent="0.25">
      <c r="A546" t="s">
        <v>1826</v>
      </c>
      <c r="B546" t="str">
        <f>VLOOKUP(A546,'Customer Names'!$A$2:$E$2336,3,FALSE)</f>
        <v>Mrs.</v>
      </c>
      <c r="C546" t="str">
        <f>_xlfn.XLOOKUP(A546,$A$2:$A$2336,'Customer Names'!$D$2:$D$2336,"NOT FOUND")</f>
        <v>Teiko</v>
      </c>
      <c r="D546" t="str">
        <f>_xlfn.XLOOKUP(A546,$A$2:$A$2336,'Customer Names'!$E$2:$E$2336,"NOT FOUND")</f>
        <v>Shigezumi</v>
      </c>
      <c r="E546" cm="1">
        <f t="array" ref="E546">_xlfn.XLOOKUP(A546,$A$2:$A$2336,Table2[BMI],"NOT FOUND")</f>
        <v>44.2</v>
      </c>
      <c r="F546" cm="1">
        <f t="array" ref="F546">_xlfn.XLOOKUP(A546,$A$2:$A$2336,Table2[HBA1C],"NOT FOUND")</f>
        <v>11.34</v>
      </c>
      <c r="G546" t="str" cm="1">
        <f t="array" ref="G546">_xlfn.XLOOKUP(A546,$A$2:$A$2336,Table2[Heart Issues],"NOT FOUND")</f>
        <v>yes</v>
      </c>
      <c r="H546" t="str" cm="1">
        <f t="array" ref="H546">_xlfn.XLOOKUP(A546,$A$2:$A$2336,Table2[Any Transplants],"NOT FOUND")</f>
        <v>No</v>
      </c>
      <c r="I546" t="str" cm="1">
        <f t="array" ref="I546">_xlfn.XLOOKUP(A546,$A$2:$A$2336,Table2[Cancer history],"NOT FOUND")</f>
        <v>Yes</v>
      </c>
      <c r="J546" t="str">
        <f>_xlfn.XLOOKUP(A546,Table3[customer_no],Table3[month],"NOT FOUND")</f>
        <v>Jul</v>
      </c>
      <c r="K546" s="7">
        <f>_xlfn.XLOOKUP(A546,Table3[customer_no],Table3[year_average],"NOT FOUND")</f>
        <v>1963</v>
      </c>
      <c r="L546" cm="1">
        <f t="array" ref="L546">_xlfn.XLOOKUP(A546,Table3[customer_no],'Hospitalisation Details'!$D$2:$D$2344,"NOT FOUND")</f>
        <v>4</v>
      </c>
      <c r="M546" s="33">
        <f>_xlfn.XLOOKUP(A546,Table3[customer_no],Table3[dd/mm/yy],"NOT FOUND")</f>
        <v>23196</v>
      </c>
      <c r="N546">
        <f>_xlfn.XLOOKUP(A546,Table3[customer_no],Table3[age],"NOT FOUND")</f>
        <v>59</v>
      </c>
      <c r="O546" cm="1">
        <f t="array" ref="O546">_xlfn.XLOOKUP(A546,Table3[customer_no],'Hospitalisation Details'!$E$2:$E$2344,"NOT FOUND")</f>
        <v>0</v>
      </c>
      <c r="P546" t="str">
        <f>_xlfn.XLOOKUP(A546,Table3[customer_no],Table3[hsplt_handled],"NOT FOUND")</f>
        <v>tier - 1</v>
      </c>
      <c r="Q546" t="str">
        <f>_xlfn.XLOOKUP(A546,Table3[customer_no],Table3[city_handled],"NOT FOUND")</f>
        <v>tier - 2</v>
      </c>
      <c r="R546" t="str">
        <f>_xlfn.XLOOKUP(A546,Table3[customer_no],Table3[state_id],"NOT FOUND")</f>
        <v>R1026</v>
      </c>
      <c r="S546" s="34" cm="1">
        <f t="array" ref="S546">_xlfn.XLOOKUP(A546,Table3[customer_no],'Hospitalisation Details'!$F$2:$F$2344,"NOT FOUND")</f>
        <v>18208.34</v>
      </c>
      <c r="T546" t="str">
        <f>_xlfn.XLOOKUP(A546,Table2[Customer ID],Table2[BMI_category],"NOT FOUND")</f>
        <v>Obesity</v>
      </c>
      <c r="U546" s="7">
        <f>_xlfn.XLOOKUP(A546,Table2[Customer ID],Table2[no of surgery],"NOT FOUND")</f>
        <v>1</v>
      </c>
      <c r="V546" t="str">
        <f>_xlfn.XLOOKUP(A546,Table2[Customer ID],Table2[smoker_missing],"NOT FOUND")</f>
        <v>No</v>
      </c>
      <c r="W546" t="str">
        <f t="shared" si="8"/>
        <v>Diabetes</v>
      </c>
      <c r="X546" s="37">
        <f>SUM(Table5[[#This Row],[Title]:[Diabetes Level]])</f>
        <v>43486.880000000005</v>
      </c>
    </row>
    <row r="547" spans="1:24" x14ac:dyDescent="0.25">
      <c r="A547" t="s">
        <v>1825</v>
      </c>
      <c r="B547" t="str">
        <f>VLOOKUP(A547,'Customer Names'!$A$2:$E$2336,3,FALSE)</f>
        <v>Mr.</v>
      </c>
      <c r="C547" t="str">
        <f>_xlfn.XLOOKUP(A547,$A$2:$A$2336,'Customer Names'!$D$2:$D$2336,"NOT FOUND")</f>
        <v>Zachary</v>
      </c>
      <c r="D547" t="str">
        <f>_xlfn.XLOOKUP(A547,$A$2:$A$2336,'Customer Names'!$E$2:$E$2336,"NOT FOUND")</f>
        <v>Meineke</v>
      </c>
      <c r="E547" cm="1">
        <f t="array" ref="E547">_xlfn.XLOOKUP(A547,$A$2:$A$2336,Table2[BMI],"NOT FOUND")</f>
        <v>29.734999999999999</v>
      </c>
      <c r="F547" cm="1">
        <f t="array" ref="F547">_xlfn.XLOOKUP(A547,$A$2:$A$2336,Table2[HBA1C],"NOT FOUND")</f>
        <v>4.53</v>
      </c>
      <c r="G547" t="str" cm="1">
        <f t="array" ref="G547">_xlfn.XLOOKUP(A547,$A$2:$A$2336,Table2[Heart Issues],"NOT FOUND")</f>
        <v>No</v>
      </c>
      <c r="H547" t="str" cm="1">
        <f t="array" ref="H547">_xlfn.XLOOKUP(A547,$A$2:$A$2336,Table2[Any Transplants],"NOT FOUND")</f>
        <v>No</v>
      </c>
      <c r="I547" t="str" cm="1">
        <f t="array" ref="I547">_xlfn.XLOOKUP(A547,$A$2:$A$2336,Table2[Cancer history],"NOT FOUND")</f>
        <v>Yes</v>
      </c>
      <c r="J547" t="str">
        <f>_xlfn.XLOOKUP(A547,Table3[customer_no],Table3[month],"NOT FOUND")</f>
        <v>Jul</v>
      </c>
      <c r="K547" s="7">
        <f>_xlfn.XLOOKUP(A547,Table3[customer_no],Table3[year_average],"NOT FOUND")</f>
        <v>1993</v>
      </c>
      <c r="L547" cm="1">
        <f t="array" ref="L547">_xlfn.XLOOKUP(A547,Table3[customer_no],'Hospitalisation Details'!$D$2:$D$2344,"NOT FOUND")</f>
        <v>12</v>
      </c>
      <c r="M547" s="33">
        <f>_xlfn.XLOOKUP(A547,Table3[customer_no],Table3[dd/mm/yy],"NOT FOUND")</f>
        <v>34162</v>
      </c>
      <c r="N547">
        <f>_xlfn.XLOOKUP(A547,Table3[customer_no],Table3[age],"NOT FOUND")</f>
        <v>29</v>
      </c>
      <c r="O547" cm="1">
        <f t="array" ref="O547">_xlfn.XLOOKUP(A547,Table3[customer_no],'Hospitalisation Details'!$E$2:$E$2344,"NOT FOUND")</f>
        <v>2</v>
      </c>
      <c r="P547" t="str">
        <f>_xlfn.XLOOKUP(A547,Table3[customer_no],Table3[hsplt_handled],"NOT FOUND")</f>
        <v>tier - 1</v>
      </c>
      <c r="Q547" t="str">
        <f>_xlfn.XLOOKUP(A547,Table3[customer_no],Table3[city_handled],"NOT FOUND")</f>
        <v>tier - 1</v>
      </c>
      <c r="R547" t="str">
        <f>_xlfn.XLOOKUP(A547,Table3[customer_no],Table3[state_id],"NOT FOUND")</f>
        <v>R1012</v>
      </c>
      <c r="S547" s="34" cm="1">
        <f t="array" ref="S547">_xlfn.XLOOKUP(A547,Table3[customer_no],'Hospitalisation Details'!$F$2:$F$2344,"NOT FOUND")</f>
        <v>18157.88</v>
      </c>
      <c r="T547" t="str">
        <f>_xlfn.XLOOKUP(A547,Table2[Customer ID],Table2[BMI_category],"NOT FOUND")</f>
        <v>Overweight</v>
      </c>
      <c r="U547" s="7">
        <f>_xlfn.XLOOKUP(A547,Table2[Customer ID],Table2[no of surgery],"NOT FOUND")</f>
        <v>1</v>
      </c>
      <c r="V547" t="str">
        <f>_xlfn.XLOOKUP(A547,Table2[Customer ID],Table2[smoker_missing],"NOT FOUND")</f>
        <v>No</v>
      </c>
      <c r="W547" t="str">
        <f t="shared" si="8"/>
        <v>Normal</v>
      </c>
      <c r="X547" s="37">
        <f>SUM(Table5[[#This Row],[Title]:[Diabetes Level]])</f>
        <v>54391.145000000004</v>
      </c>
    </row>
    <row r="548" spans="1:24" x14ac:dyDescent="0.25">
      <c r="A548" t="s">
        <v>1824</v>
      </c>
      <c r="B548" t="str">
        <f>VLOOKUP(A548,'Customer Names'!$A$2:$E$2336,3,FALSE)</f>
        <v>Ms.</v>
      </c>
      <c r="C548" t="str">
        <f>_xlfn.XLOOKUP(A548,$A$2:$A$2336,'Customer Names'!$D$2:$D$2336,"NOT FOUND")</f>
        <v>Johannah</v>
      </c>
      <c r="D548" t="str">
        <f>_xlfn.XLOOKUP(A548,$A$2:$A$2336,'Customer Names'!$E$2:$E$2336,"NOT FOUND")</f>
        <v>Ludington</v>
      </c>
      <c r="E548" cm="1">
        <f t="array" ref="E548">_xlfn.XLOOKUP(A548,$A$2:$A$2336,Table2[BMI],"NOT FOUND")</f>
        <v>28.31</v>
      </c>
      <c r="F548" cm="1">
        <f t="array" ref="F548">_xlfn.XLOOKUP(A548,$A$2:$A$2336,Table2[HBA1C],"NOT FOUND")</f>
        <v>6.35</v>
      </c>
      <c r="G548" t="str" cm="1">
        <f t="array" ref="G548">_xlfn.XLOOKUP(A548,$A$2:$A$2336,Table2[Heart Issues],"NOT FOUND")</f>
        <v>No</v>
      </c>
      <c r="H548" t="str" cm="1">
        <f t="array" ref="H548">_xlfn.XLOOKUP(A548,$A$2:$A$2336,Table2[Any Transplants],"NOT FOUND")</f>
        <v>No</v>
      </c>
      <c r="I548" t="str" cm="1">
        <f t="array" ref="I548">_xlfn.XLOOKUP(A548,$A$2:$A$2336,Table2[Cancer history],"NOT FOUND")</f>
        <v>No</v>
      </c>
      <c r="J548" t="str">
        <f>_xlfn.XLOOKUP(A548,Table3[customer_no],Table3[month],"NOT FOUND")</f>
        <v>Oct</v>
      </c>
      <c r="K548" s="7">
        <f>_xlfn.XLOOKUP(A548,Table3[customer_no],Table3[year_average],"NOT FOUND")</f>
        <v>1999</v>
      </c>
      <c r="L548" cm="1">
        <f t="array" ref="L548">_xlfn.XLOOKUP(A548,Table3[customer_no],'Hospitalisation Details'!$D$2:$D$2344,"NOT FOUND")</f>
        <v>24</v>
      </c>
      <c r="M548" s="33">
        <f>_xlfn.XLOOKUP(A548,Table3[customer_no],Table3[dd/mm/yy],"NOT FOUND")</f>
        <v>36457</v>
      </c>
      <c r="N548">
        <f>_xlfn.XLOOKUP(A548,Table3[customer_no],Table3[age],"NOT FOUND")</f>
        <v>23</v>
      </c>
      <c r="O548" cm="1">
        <f t="array" ref="O548">_xlfn.XLOOKUP(A548,Table3[customer_no],'Hospitalisation Details'!$E$2:$E$2344,"NOT FOUND")</f>
        <v>0</v>
      </c>
      <c r="P548" t="str">
        <f>_xlfn.XLOOKUP(A548,Table3[customer_no],Table3[hsplt_handled],"NOT FOUND")</f>
        <v>tier - 1</v>
      </c>
      <c r="Q548" t="str">
        <f>_xlfn.XLOOKUP(A548,Table3[customer_no],Table3[city_handled],"NOT FOUND")</f>
        <v>tier - 1</v>
      </c>
      <c r="R548" t="str">
        <f>_xlfn.XLOOKUP(A548,Table3[customer_no],Table3[state_id],"NOT FOUND")</f>
        <v>R1012</v>
      </c>
      <c r="S548" s="34" cm="1">
        <f t="array" ref="S548">_xlfn.XLOOKUP(A548,Table3[customer_no],'Hospitalisation Details'!$F$2:$F$2344,"NOT FOUND")</f>
        <v>18033.97</v>
      </c>
      <c r="T548" t="str">
        <f>_xlfn.XLOOKUP(A548,Table2[Customer ID],Table2[BMI_category],"NOT FOUND")</f>
        <v>Overweight</v>
      </c>
      <c r="U548" s="7">
        <f>_xlfn.XLOOKUP(A548,Table2[Customer ID],Table2[no of surgery],"NOT FOUND")</f>
        <v>0</v>
      </c>
      <c r="V548" t="str">
        <f>_xlfn.XLOOKUP(A548,Table2[Customer ID],Table2[smoker_missing],"NOT FOUND")</f>
        <v>yes</v>
      </c>
      <c r="W548" t="str">
        <f t="shared" si="8"/>
        <v>Prediabetes</v>
      </c>
      <c r="X548" s="37">
        <f>SUM(Table5[[#This Row],[Title]:[Diabetes Level]])</f>
        <v>56571.630000000005</v>
      </c>
    </row>
    <row r="549" spans="1:24" x14ac:dyDescent="0.25">
      <c r="A549" t="s">
        <v>1823</v>
      </c>
      <c r="B549" t="str">
        <f>VLOOKUP(A549,'Customer Names'!$A$2:$E$2336,3,FALSE)</f>
        <v>Mr.</v>
      </c>
      <c r="C549" t="str">
        <f>_xlfn.XLOOKUP(A549,$A$2:$A$2336,'Customer Names'!$D$2:$D$2336,"NOT FOUND")</f>
        <v>Ryan A</v>
      </c>
      <c r="D549" t="str">
        <f>_xlfn.XLOOKUP(A549,$A$2:$A$2336,'Customer Names'!$E$2:$E$2336,"NOT FOUND")</f>
        <v>Perrich</v>
      </c>
      <c r="E549" cm="1">
        <f t="array" ref="E549">_xlfn.XLOOKUP(A549,$A$2:$A$2336,Table2[BMI],"NOT FOUND")</f>
        <v>46.62</v>
      </c>
      <c r="F549" cm="1">
        <f t="array" ref="F549">_xlfn.XLOOKUP(A549,$A$2:$A$2336,Table2[HBA1C],"NOT FOUND")</f>
        <v>8.51</v>
      </c>
      <c r="G549" t="str" cm="1">
        <f t="array" ref="G549">_xlfn.XLOOKUP(A549,$A$2:$A$2336,Table2[Heart Issues],"NOT FOUND")</f>
        <v>No</v>
      </c>
      <c r="H549" t="str" cm="1">
        <f t="array" ref="H549">_xlfn.XLOOKUP(A549,$A$2:$A$2336,Table2[Any Transplants],"NOT FOUND")</f>
        <v>No</v>
      </c>
      <c r="I549" t="str" cm="1">
        <f t="array" ref="I549">_xlfn.XLOOKUP(A549,$A$2:$A$2336,Table2[Cancer history],"NOT FOUND")</f>
        <v>No</v>
      </c>
      <c r="J549" t="str">
        <f>_xlfn.XLOOKUP(A549,Table3[customer_no],Table3[month],"NOT FOUND")</f>
        <v>Oct</v>
      </c>
      <c r="K549" s="7">
        <f>_xlfn.XLOOKUP(A549,Table3[customer_no],Table3[year_average],"NOT FOUND")</f>
        <v>1965</v>
      </c>
      <c r="L549" cm="1">
        <f t="array" ref="L549">_xlfn.XLOOKUP(A549,Table3[customer_no],'Hospitalisation Details'!$D$2:$D$2344,"NOT FOUND")</f>
        <v>17</v>
      </c>
      <c r="M549" s="33">
        <f>_xlfn.XLOOKUP(A549,Table3[customer_no],Table3[dd/mm/yy],"NOT FOUND")</f>
        <v>24032</v>
      </c>
      <c r="N549">
        <f>_xlfn.XLOOKUP(A549,Table3[customer_no],Table3[age],"NOT FOUND")</f>
        <v>57</v>
      </c>
      <c r="O549" cm="1">
        <f t="array" ref="O549">_xlfn.XLOOKUP(A549,Table3[customer_no],'Hospitalisation Details'!$E$2:$E$2344,"NOT FOUND")</f>
        <v>0</v>
      </c>
      <c r="P549" t="str">
        <f>_xlfn.XLOOKUP(A549,Table3[customer_no],Table3[hsplt_handled],"NOT FOUND")</f>
        <v>tier - 1</v>
      </c>
      <c r="Q549" t="str">
        <f>_xlfn.XLOOKUP(A549,Table3[customer_no],Table3[city_handled],"NOT FOUND")</f>
        <v>tier - 2</v>
      </c>
      <c r="R549" t="str">
        <f>_xlfn.XLOOKUP(A549,Table3[customer_no],Table3[state_id],"NOT FOUND")</f>
        <v>R1012</v>
      </c>
      <c r="S549" s="34" cm="1">
        <f t="array" ref="S549">_xlfn.XLOOKUP(A549,Table3[customer_no],'Hospitalisation Details'!$F$2:$F$2344,"NOT FOUND")</f>
        <v>18031.189999999999</v>
      </c>
      <c r="T549" t="str">
        <f>_xlfn.XLOOKUP(A549,Table2[Customer ID],Table2[BMI_category],"NOT FOUND")</f>
        <v>Obesity</v>
      </c>
      <c r="U549" s="7">
        <f>_xlfn.XLOOKUP(A549,Table2[Customer ID],Table2[no of surgery],"NOT FOUND")</f>
        <v>0</v>
      </c>
      <c r="V549" t="str">
        <f>_xlfn.XLOOKUP(A549,Table2[Customer ID],Table2[smoker_missing],"NOT FOUND")</f>
        <v>No</v>
      </c>
      <c r="W549" t="str">
        <f t="shared" si="8"/>
        <v>Diabetes</v>
      </c>
      <c r="X549" s="37">
        <f>SUM(Table5[[#This Row],[Title]:[Diabetes Level]])</f>
        <v>44157.32</v>
      </c>
    </row>
    <row r="550" spans="1:24" x14ac:dyDescent="0.25">
      <c r="A550" t="s">
        <v>1822</v>
      </c>
      <c r="B550" t="str">
        <f>VLOOKUP(A550,'Customer Names'!$A$2:$E$2336,3,FALSE)</f>
        <v>Mr.</v>
      </c>
      <c r="C550" t="str">
        <f>_xlfn.XLOOKUP(A550,$A$2:$A$2336,'Customer Names'!$D$2:$D$2336,"NOT FOUND")</f>
        <v>Andres Sr.</v>
      </c>
      <c r="D550" t="str">
        <f>_xlfn.XLOOKUP(A550,$A$2:$A$2336,'Customer Names'!$E$2:$E$2336,"NOT FOUND")</f>
        <v>Cervantes</v>
      </c>
      <c r="E550" cm="1">
        <f t="array" ref="E550">_xlfn.XLOOKUP(A550,$A$2:$A$2336,Table2[BMI],"NOT FOUND")</f>
        <v>51.75</v>
      </c>
      <c r="F550" cm="1">
        <f t="array" ref="F550">_xlfn.XLOOKUP(A550,$A$2:$A$2336,Table2[HBA1C],"NOT FOUND")</f>
        <v>8.59</v>
      </c>
      <c r="G550" t="str" cm="1">
        <f t="array" ref="G550">_xlfn.XLOOKUP(A550,$A$2:$A$2336,Table2[Heart Issues],"NOT FOUND")</f>
        <v>yes</v>
      </c>
      <c r="H550" t="str" cm="1">
        <f t="array" ref="H550">_xlfn.XLOOKUP(A550,$A$2:$A$2336,Table2[Any Transplants],"NOT FOUND")</f>
        <v>No</v>
      </c>
      <c r="I550" t="str" cm="1">
        <f t="array" ref="I550">_xlfn.XLOOKUP(A550,$A$2:$A$2336,Table2[Cancer history],"NOT FOUND")</f>
        <v>No</v>
      </c>
      <c r="J550" t="str">
        <f>_xlfn.XLOOKUP(A550,Table3[customer_no],Table3[month],"NOT FOUND")</f>
        <v>Jun</v>
      </c>
      <c r="K550" s="7">
        <f>_xlfn.XLOOKUP(A550,Table3[customer_no],Table3[year_average],"NOT FOUND")</f>
        <v>1975</v>
      </c>
      <c r="L550" cm="1">
        <f t="array" ref="L550">_xlfn.XLOOKUP(A550,Table3[customer_no],'Hospitalisation Details'!$D$2:$D$2344,"NOT FOUND")</f>
        <v>27</v>
      </c>
      <c r="M550" s="33">
        <f>_xlfn.XLOOKUP(A550,Table3[customer_no],Table3[dd/mm/yy],"NOT FOUND")</f>
        <v>27572</v>
      </c>
      <c r="N550">
        <f>_xlfn.XLOOKUP(A550,Table3[customer_no],Table3[age],"NOT FOUND")</f>
        <v>47</v>
      </c>
      <c r="O550" cm="1">
        <f t="array" ref="O550">_xlfn.XLOOKUP(A550,Table3[customer_no],'Hospitalisation Details'!$E$2:$E$2344,"NOT FOUND")</f>
        <v>1</v>
      </c>
      <c r="P550" t="str">
        <f>_xlfn.XLOOKUP(A550,Table3[customer_no],Table3[hsplt_handled],"NOT FOUND")</f>
        <v>tier - 1</v>
      </c>
      <c r="Q550" t="str">
        <f>_xlfn.XLOOKUP(A550,Table3[customer_no],Table3[city_handled],"NOT FOUND")</f>
        <v>tier - 3</v>
      </c>
      <c r="R550" t="str">
        <f>_xlfn.XLOOKUP(A550,Table3[customer_no],Table3[state_id],"NOT FOUND")</f>
        <v>R1023</v>
      </c>
      <c r="S550" s="34" cm="1">
        <f t="array" ref="S550">_xlfn.XLOOKUP(A550,Table3[customer_no],'Hospitalisation Details'!$F$2:$F$2344,"NOT FOUND")</f>
        <v>18031.16</v>
      </c>
      <c r="T550" t="str">
        <f>_xlfn.XLOOKUP(A550,Table2[Customer ID],Table2[BMI_category],"NOT FOUND")</f>
        <v>Obesity</v>
      </c>
      <c r="U550" s="7">
        <f>_xlfn.XLOOKUP(A550,Table2[Customer ID],Table2[no of surgery],"NOT FOUND")</f>
        <v>1</v>
      </c>
      <c r="V550" t="str">
        <f>_xlfn.XLOOKUP(A550,Table2[Customer ID],Table2[smoker_missing],"NOT FOUND")</f>
        <v>No</v>
      </c>
      <c r="W550" t="str">
        <f t="shared" si="8"/>
        <v>Diabetes</v>
      </c>
      <c r="X550" s="37">
        <f>SUM(Table5[[#This Row],[Title]:[Diabetes Level]])</f>
        <v>47714.5</v>
      </c>
    </row>
    <row r="551" spans="1:24" x14ac:dyDescent="0.25">
      <c r="A551" t="s">
        <v>1821</v>
      </c>
      <c r="B551" t="str">
        <f>VLOOKUP(A551,'Customer Names'!$A$2:$E$2336,3,FALSE)</f>
        <v>Mr.</v>
      </c>
      <c r="C551" t="str">
        <f>_xlfn.XLOOKUP(A551,$A$2:$A$2336,'Customer Names'!$D$2:$D$2336,"NOT FOUND")</f>
        <v>Bryan</v>
      </c>
      <c r="D551" t="str">
        <f>_xlfn.XLOOKUP(A551,$A$2:$A$2336,'Customer Names'!$E$2:$E$2336,"NOT FOUND")</f>
        <v>Andrews</v>
      </c>
      <c r="E551" cm="1">
        <f t="array" ref="E551">_xlfn.XLOOKUP(A551,$A$2:$A$2336,Table2[BMI],"NOT FOUND")</f>
        <v>25.7</v>
      </c>
      <c r="F551" cm="1">
        <f t="array" ref="F551">_xlfn.XLOOKUP(A551,$A$2:$A$2336,Table2[HBA1C],"NOT FOUND")</f>
        <v>4.13</v>
      </c>
      <c r="G551" t="str" cm="1">
        <f t="array" ref="G551">_xlfn.XLOOKUP(A551,$A$2:$A$2336,Table2[Heart Issues],"NOT FOUND")</f>
        <v>yes</v>
      </c>
      <c r="H551" t="str" cm="1">
        <f t="array" ref="H551">_xlfn.XLOOKUP(A551,$A$2:$A$2336,Table2[Any Transplants],"NOT FOUND")</f>
        <v>No</v>
      </c>
      <c r="I551" t="str" cm="1">
        <f t="array" ref="I551">_xlfn.XLOOKUP(A551,$A$2:$A$2336,Table2[Cancer history],"NOT FOUND")</f>
        <v>No</v>
      </c>
      <c r="J551" t="str">
        <f>_xlfn.XLOOKUP(A551,Table3[customer_no],Table3[month],"NOT FOUND")</f>
        <v>Sep</v>
      </c>
      <c r="K551" s="7">
        <f>_xlfn.XLOOKUP(A551,Table3[customer_no],Table3[year_average],"NOT FOUND")</f>
        <v>2001</v>
      </c>
      <c r="L551" cm="1">
        <f t="array" ref="L551">_xlfn.XLOOKUP(A551,Table3[customer_no],'Hospitalisation Details'!$D$2:$D$2344,"NOT FOUND")</f>
        <v>28</v>
      </c>
      <c r="M551" s="33">
        <f>_xlfn.XLOOKUP(A551,Table3[customer_no],Table3[dd/mm/yy],"NOT FOUND")</f>
        <v>37162</v>
      </c>
      <c r="N551">
        <f>_xlfn.XLOOKUP(A551,Table3[customer_no],Table3[age],"NOT FOUND")</f>
        <v>21</v>
      </c>
      <c r="O551" cm="1">
        <f t="array" ref="O551">_xlfn.XLOOKUP(A551,Table3[customer_no],'Hospitalisation Details'!$E$2:$E$2344,"NOT FOUND")</f>
        <v>4</v>
      </c>
      <c r="P551" t="str">
        <f>_xlfn.XLOOKUP(A551,Table3[customer_no],Table3[hsplt_handled],"NOT FOUND")</f>
        <v>tier - 1</v>
      </c>
      <c r="Q551" t="str">
        <f>_xlfn.XLOOKUP(A551,Table3[customer_no],Table3[city_handled],"NOT FOUND")</f>
        <v>tier - 2</v>
      </c>
      <c r="R551" t="str">
        <f>_xlfn.XLOOKUP(A551,Table3[customer_no],Table3[state_id],"NOT FOUND")</f>
        <v>R1011</v>
      </c>
      <c r="S551" s="34" cm="1">
        <f t="array" ref="S551">_xlfn.XLOOKUP(A551,Table3[customer_no],'Hospitalisation Details'!$F$2:$F$2344,"NOT FOUND")</f>
        <v>17942.11</v>
      </c>
      <c r="T551" t="str">
        <f>_xlfn.XLOOKUP(A551,Table2[Customer ID],Table2[BMI_category],"NOT FOUND")</f>
        <v>Overweight</v>
      </c>
      <c r="U551" s="7">
        <f>_xlfn.XLOOKUP(A551,Table2[Customer ID],Table2[no of surgery],"NOT FOUND")</f>
        <v>0</v>
      </c>
      <c r="V551" t="str">
        <f>_xlfn.XLOOKUP(A551,Table2[Customer ID],Table2[smoker_missing],"NOT FOUND")</f>
        <v>yes</v>
      </c>
      <c r="W551" t="str">
        <f t="shared" si="8"/>
        <v>Normal</v>
      </c>
      <c r="X551" s="37">
        <f>SUM(Table5[[#This Row],[Title]:[Diabetes Level]])</f>
        <v>57187.94</v>
      </c>
    </row>
    <row r="552" spans="1:24" x14ac:dyDescent="0.25">
      <c r="A552" t="s">
        <v>1820</v>
      </c>
      <c r="B552" t="str">
        <f>VLOOKUP(A552,'Customer Names'!$A$2:$E$2336,3,FALSE)</f>
        <v>Ms.</v>
      </c>
      <c r="C552" t="str">
        <f>_xlfn.XLOOKUP(A552,$A$2:$A$2336,'Customer Names'!$D$2:$D$2336,"NOT FOUND")</f>
        <v>Lizette</v>
      </c>
      <c r="D552" t="str">
        <f>_xlfn.XLOOKUP(A552,$A$2:$A$2336,'Customer Names'!$E$2:$E$2336,"NOT FOUND")</f>
        <v>Ruvalcaba</v>
      </c>
      <c r="E552" cm="1">
        <f t="array" ref="E552">_xlfn.XLOOKUP(A552,$A$2:$A$2336,Table2[BMI],"NOT FOUND")</f>
        <v>31.79</v>
      </c>
      <c r="F552" cm="1">
        <f t="array" ref="F552">_xlfn.XLOOKUP(A552,$A$2:$A$2336,Table2[HBA1C],"NOT FOUND")</f>
        <v>4.55</v>
      </c>
      <c r="G552" t="str" cm="1">
        <f t="array" ref="G552">_xlfn.XLOOKUP(A552,$A$2:$A$2336,Table2[Heart Issues],"NOT FOUND")</f>
        <v>No</v>
      </c>
      <c r="H552" t="str" cm="1">
        <f t="array" ref="H552">_xlfn.XLOOKUP(A552,$A$2:$A$2336,Table2[Any Transplants],"NOT FOUND")</f>
        <v>No</v>
      </c>
      <c r="I552" t="str" cm="1">
        <f t="array" ref="I552">_xlfn.XLOOKUP(A552,$A$2:$A$2336,Table2[Cancer history],"NOT FOUND")</f>
        <v>No</v>
      </c>
      <c r="J552" t="str">
        <f>_xlfn.XLOOKUP(A552,Table3[customer_no],Table3[month],"NOT FOUND")</f>
        <v>Oct</v>
      </c>
      <c r="K552" s="7">
        <f>_xlfn.XLOOKUP(A552,Table3[customer_no],Table3[year_average],"NOT FOUND")</f>
        <v>1977</v>
      </c>
      <c r="L552" cm="1">
        <f t="array" ref="L552">_xlfn.XLOOKUP(A552,Table3[customer_no],'Hospitalisation Details'!$D$2:$D$2344,"NOT FOUND")</f>
        <v>17</v>
      </c>
      <c r="M552" s="33">
        <f>_xlfn.XLOOKUP(A552,Table3[customer_no],Table3[dd/mm/yy],"NOT FOUND")</f>
        <v>28415</v>
      </c>
      <c r="N552">
        <f>_xlfn.XLOOKUP(A552,Table3[customer_no],Table3[age],"NOT FOUND")</f>
        <v>45</v>
      </c>
      <c r="O552" cm="1">
        <f t="array" ref="O552">_xlfn.XLOOKUP(A552,Table3[customer_no],'Hospitalisation Details'!$E$2:$E$2344,"NOT FOUND")</f>
        <v>0</v>
      </c>
      <c r="P552" t="str">
        <f>_xlfn.XLOOKUP(A552,Table3[customer_no],Table3[hsplt_handled],"NOT FOUND")</f>
        <v>tier - 1</v>
      </c>
      <c r="Q552" t="str">
        <f>_xlfn.XLOOKUP(A552,Table3[customer_no],Table3[city_handled],"NOT FOUND")</f>
        <v>tier - 2</v>
      </c>
      <c r="R552" t="str">
        <f>_xlfn.XLOOKUP(A552,Table3[customer_no],Table3[state_id],"NOT FOUND")</f>
        <v>R1013</v>
      </c>
      <c r="S552" s="34" cm="1">
        <f t="array" ref="S552">_xlfn.XLOOKUP(A552,Table3[customer_no],'Hospitalisation Details'!$F$2:$F$2344,"NOT FOUND")</f>
        <v>17929.3</v>
      </c>
      <c r="T552" t="str">
        <f>_xlfn.XLOOKUP(A552,Table2[Customer ID],Table2[BMI_category],"NOT FOUND")</f>
        <v>Obesity</v>
      </c>
      <c r="U552" s="7">
        <f>_xlfn.XLOOKUP(A552,Table2[Customer ID],Table2[no of surgery],"NOT FOUND")</f>
        <v>0</v>
      </c>
      <c r="V552" t="str">
        <f>_xlfn.XLOOKUP(A552,Table2[Customer ID],Table2[smoker_missing],"NOT FOUND")</f>
        <v>No</v>
      </c>
      <c r="W552" t="str">
        <f t="shared" si="8"/>
        <v>Normal</v>
      </c>
      <c r="X552" s="37">
        <f>SUM(Table5[[#This Row],[Title]:[Diabetes Level]])</f>
        <v>48419.64</v>
      </c>
    </row>
    <row r="553" spans="1:24" x14ac:dyDescent="0.25">
      <c r="A553" t="s">
        <v>1819</v>
      </c>
      <c r="B553" t="str">
        <f>VLOOKUP(A553,'Customer Names'!$A$2:$E$2336,3,FALSE)</f>
        <v>Mr.</v>
      </c>
      <c r="C553" t="str">
        <f>_xlfn.XLOOKUP(A553,$A$2:$A$2336,'Customer Names'!$D$2:$D$2336,"NOT FOUND")</f>
        <v>Don</v>
      </c>
      <c r="D553" t="str">
        <f>_xlfn.XLOOKUP(A553,$A$2:$A$2336,'Customer Names'!$E$2:$E$2336,"NOT FOUND")</f>
        <v>King</v>
      </c>
      <c r="E553" cm="1">
        <f t="array" ref="E553">_xlfn.XLOOKUP(A553,$A$2:$A$2336,Table2[BMI],"NOT FOUND")</f>
        <v>24.795000000000002</v>
      </c>
      <c r="F553" cm="1">
        <f t="array" ref="F553">_xlfn.XLOOKUP(A553,$A$2:$A$2336,Table2[HBA1C],"NOT FOUND")</f>
        <v>4.5199999999999996</v>
      </c>
      <c r="G553" t="str" cm="1">
        <f t="array" ref="G553">_xlfn.XLOOKUP(A553,$A$2:$A$2336,Table2[Heart Issues],"NOT FOUND")</f>
        <v>No</v>
      </c>
      <c r="H553" t="str" cm="1">
        <f t="array" ref="H553">_xlfn.XLOOKUP(A553,$A$2:$A$2336,Table2[Any Transplants],"NOT FOUND")</f>
        <v>No</v>
      </c>
      <c r="I553" t="str" cm="1">
        <f t="array" ref="I553">_xlfn.XLOOKUP(A553,$A$2:$A$2336,Table2[Cancer history],"NOT FOUND")</f>
        <v>No</v>
      </c>
      <c r="J553" t="str">
        <f>_xlfn.XLOOKUP(A553,Table3[customer_no],Table3[month],"NOT FOUND")</f>
        <v>Dec</v>
      </c>
      <c r="K553" s="7">
        <f>_xlfn.XLOOKUP(A553,Table3[customer_no],Table3[year_average],"NOT FOUND")</f>
        <v>1989</v>
      </c>
      <c r="L553" cm="1">
        <f t="array" ref="L553">_xlfn.XLOOKUP(A553,Table3[customer_no],'Hospitalisation Details'!$D$2:$D$2344,"NOT FOUND")</f>
        <v>4</v>
      </c>
      <c r="M553" s="33">
        <f>_xlfn.XLOOKUP(A553,Table3[customer_no],Table3[dd/mm/yy],"NOT FOUND")</f>
        <v>32846</v>
      </c>
      <c r="N553">
        <f>_xlfn.XLOOKUP(A553,Table3[customer_no],Table3[age],"NOT FOUND")</f>
        <v>33</v>
      </c>
      <c r="O553" cm="1">
        <f t="array" ref="O553">_xlfn.XLOOKUP(A553,Table3[customer_no],'Hospitalisation Details'!$E$2:$E$2344,"NOT FOUND")</f>
        <v>0</v>
      </c>
      <c r="P553" t="str">
        <f>_xlfn.XLOOKUP(A553,Table3[customer_no],Table3[hsplt_handled],"NOT FOUND")</f>
        <v>tier - 1</v>
      </c>
      <c r="Q553" t="str">
        <f>_xlfn.XLOOKUP(A553,Table3[customer_no],Table3[city_handled],"NOT FOUND")</f>
        <v>tier - 2</v>
      </c>
      <c r="R553" t="str">
        <f>_xlfn.XLOOKUP(A553,Table3[customer_no],Table3[state_id],"NOT FOUND")</f>
        <v>R1017</v>
      </c>
      <c r="S553" s="34" cm="1">
        <f t="array" ref="S553">_xlfn.XLOOKUP(A553,Table3[customer_no],'Hospitalisation Details'!$F$2:$F$2344,"NOT FOUND")</f>
        <v>17904.53</v>
      </c>
      <c r="T553" t="str">
        <f>_xlfn.XLOOKUP(A553,Table2[Customer ID],Table2[BMI_category],"NOT FOUND")</f>
        <v>Normal Weight</v>
      </c>
      <c r="U553" s="7">
        <f>_xlfn.XLOOKUP(A553,Table2[Customer ID],Table2[no of surgery],"NOT FOUND")</f>
        <v>0</v>
      </c>
      <c r="V553" t="str">
        <f>_xlfn.XLOOKUP(A553,Table2[Customer ID],Table2[smoker_missing],"NOT FOUND")</f>
        <v>yes</v>
      </c>
      <c r="W553" t="str">
        <f t="shared" si="8"/>
        <v>Normal</v>
      </c>
      <c r="X553" s="37">
        <f>SUM(Table5[[#This Row],[Title]:[Diabetes Level]])</f>
        <v>52805.845000000001</v>
      </c>
    </row>
    <row r="554" spans="1:24" x14ac:dyDescent="0.25">
      <c r="A554" t="s">
        <v>1818</v>
      </c>
      <c r="B554" t="str">
        <f>VLOOKUP(A554,'Customer Names'!$A$2:$E$2336,3,FALSE)</f>
        <v>Mr.</v>
      </c>
      <c r="C554" t="str">
        <f>_xlfn.XLOOKUP(A554,$A$2:$A$2336,'Customer Names'!$D$2:$D$2336,"NOT FOUND")</f>
        <v>Jeb</v>
      </c>
      <c r="D554" t="str">
        <f>_xlfn.XLOOKUP(A554,$A$2:$A$2336,'Customer Names'!$E$2:$E$2336,"NOT FOUND")</f>
        <v>Stone</v>
      </c>
      <c r="E554" cm="1">
        <f t="array" ref="E554">_xlfn.XLOOKUP(A554,$A$2:$A$2336,Table2[BMI],"NOT FOUND")</f>
        <v>53.98</v>
      </c>
      <c r="F554" cm="1">
        <f t="array" ref="F554">_xlfn.XLOOKUP(A554,$A$2:$A$2336,Table2[HBA1C],"NOT FOUND")</f>
        <v>5.07</v>
      </c>
      <c r="G554" t="str" cm="1">
        <f t="array" ref="G554">_xlfn.XLOOKUP(A554,$A$2:$A$2336,Table2[Heart Issues],"NOT FOUND")</f>
        <v>No</v>
      </c>
      <c r="H554" t="str" cm="1">
        <f t="array" ref="H554">_xlfn.XLOOKUP(A554,$A$2:$A$2336,Table2[Any Transplants],"NOT FOUND")</f>
        <v>No</v>
      </c>
      <c r="I554" t="str" cm="1">
        <f t="array" ref="I554">_xlfn.XLOOKUP(A554,$A$2:$A$2336,Table2[Cancer history],"NOT FOUND")</f>
        <v>Yes</v>
      </c>
      <c r="J554" t="str">
        <f>_xlfn.XLOOKUP(A554,Table3[customer_no],Table3[month],"NOT FOUND")</f>
        <v>Nov</v>
      </c>
      <c r="K554" s="7">
        <f>_xlfn.XLOOKUP(A554,Table3[customer_no],Table3[year_average],"NOT FOUND")</f>
        <v>1979</v>
      </c>
      <c r="L554" cm="1">
        <f t="array" ref="L554">_xlfn.XLOOKUP(A554,Table3[customer_no],'Hospitalisation Details'!$D$2:$D$2344,"NOT FOUND")</f>
        <v>12</v>
      </c>
      <c r="M554" s="33">
        <f>_xlfn.XLOOKUP(A554,Table3[customer_no],Table3[dd/mm/yy],"NOT FOUND")</f>
        <v>29171</v>
      </c>
      <c r="N554">
        <f>_xlfn.XLOOKUP(A554,Table3[customer_no],Table3[age],"NOT FOUND")</f>
        <v>43</v>
      </c>
      <c r="O554" cm="1">
        <f t="array" ref="O554">_xlfn.XLOOKUP(A554,Table3[customer_no],'Hospitalisation Details'!$E$2:$E$2344,"NOT FOUND")</f>
        <v>2</v>
      </c>
      <c r="P554" t="str">
        <f>_xlfn.XLOOKUP(A554,Table3[customer_no],Table3[hsplt_handled],"NOT FOUND")</f>
        <v>tier - 1</v>
      </c>
      <c r="Q554" t="str">
        <f>_xlfn.XLOOKUP(A554,Table3[customer_no],Table3[city_handled],"NOT FOUND")</f>
        <v>tier - 3</v>
      </c>
      <c r="R554" t="str">
        <f>_xlfn.XLOOKUP(A554,Table3[customer_no],Table3[state_id],"NOT FOUND")</f>
        <v>R1012</v>
      </c>
      <c r="S554" s="34" cm="1">
        <f t="array" ref="S554">_xlfn.XLOOKUP(A554,Table3[customer_no],'Hospitalisation Details'!$F$2:$F$2344,"NOT FOUND")</f>
        <v>17882.669999999998</v>
      </c>
      <c r="T554" t="str">
        <f>_xlfn.XLOOKUP(A554,Table2[Customer ID],Table2[BMI_category],"NOT FOUND")</f>
        <v>Obesity</v>
      </c>
      <c r="U554" s="7">
        <f>_xlfn.XLOOKUP(A554,Table2[Customer ID],Table2[no of surgery],"NOT FOUND")</f>
        <v>1</v>
      </c>
      <c r="V554" t="str">
        <f>_xlfn.XLOOKUP(A554,Table2[Customer ID],Table2[smoker_missing],"NOT FOUND")</f>
        <v>No</v>
      </c>
      <c r="W554" t="str">
        <f t="shared" si="8"/>
        <v>Normal</v>
      </c>
      <c r="X554" s="37">
        <f>SUM(Table5[[#This Row],[Title]:[Diabetes Level]])</f>
        <v>49149.72</v>
      </c>
    </row>
    <row r="555" spans="1:24" x14ac:dyDescent="0.25">
      <c r="A555" t="s">
        <v>1817</v>
      </c>
      <c r="B555" t="str">
        <f>VLOOKUP(A555,'Customer Names'!$A$2:$E$2336,3,FALSE)</f>
        <v>Ms.</v>
      </c>
      <c r="C555" t="str">
        <f>_xlfn.XLOOKUP(A555,$A$2:$A$2336,'Customer Names'!$D$2:$D$2336,"NOT FOUND")</f>
        <v>Amy R.</v>
      </c>
      <c r="D555" t="str">
        <f>_xlfn.XLOOKUP(A555,$A$2:$A$2336,'Customer Names'!$E$2:$E$2336,"NOT FOUND")</f>
        <v>Campbell</v>
      </c>
      <c r="E555" cm="1">
        <f t="array" ref="E555">_xlfn.XLOOKUP(A555,$A$2:$A$2336,Table2[BMI],"NOT FOUND")</f>
        <v>41.325000000000003</v>
      </c>
      <c r="F555" cm="1">
        <f t="array" ref="F555">_xlfn.XLOOKUP(A555,$A$2:$A$2336,Table2[HBA1C],"NOT FOUND")</f>
        <v>4.04</v>
      </c>
      <c r="G555" t="str" cm="1">
        <f t="array" ref="G555">_xlfn.XLOOKUP(A555,$A$2:$A$2336,Table2[Heart Issues],"NOT FOUND")</f>
        <v>yes</v>
      </c>
      <c r="H555" t="str" cm="1">
        <f t="array" ref="H555">_xlfn.XLOOKUP(A555,$A$2:$A$2336,Table2[Any Transplants],"NOT FOUND")</f>
        <v>No</v>
      </c>
      <c r="I555" t="str" cm="1">
        <f t="array" ref="I555">_xlfn.XLOOKUP(A555,$A$2:$A$2336,Table2[Cancer history],"NOT FOUND")</f>
        <v>Yes</v>
      </c>
      <c r="J555" t="str">
        <f>_xlfn.XLOOKUP(A555,Table3[customer_no],Table3[month],"NOT FOUND")</f>
        <v>Aug</v>
      </c>
      <c r="K555" s="7">
        <f>_xlfn.XLOOKUP(A555,Table3[customer_no],Table3[year_average],"NOT FOUND")</f>
        <v>1997</v>
      </c>
      <c r="L555" cm="1">
        <f t="array" ref="L555">_xlfn.XLOOKUP(A555,Table3[customer_no],'Hospitalisation Details'!$D$2:$D$2344,"NOT FOUND")</f>
        <v>26</v>
      </c>
      <c r="M555" s="33">
        <f>_xlfn.XLOOKUP(A555,Table3[customer_no],Table3[dd/mm/yy],"NOT FOUND")</f>
        <v>35668</v>
      </c>
      <c r="N555">
        <f>_xlfn.XLOOKUP(A555,Table3[customer_no],Table3[age],"NOT FOUND")</f>
        <v>25</v>
      </c>
      <c r="O555" cm="1">
        <f t="array" ref="O555">_xlfn.XLOOKUP(A555,Table3[customer_no],'Hospitalisation Details'!$E$2:$E$2344,"NOT FOUND")</f>
        <v>0</v>
      </c>
      <c r="P555" t="str">
        <f>_xlfn.XLOOKUP(A555,Table3[customer_no],Table3[hsplt_handled],"NOT FOUND")</f>
        <v>tier - 1</v>
      </c>
      <c r="Q555" t="str">
        <f>_xlfn.XLOOKUP(A555,Table3[customer_no],Table3[city_handled],"NOT FOUND")</f>
        <v>tier - 2</v>
      </c>
      <c r="R555" t="str">
        <f>_xlfn.XLOOKUP(A555,Table3[customer_no],Table3[state_id],"NOT FOUND")</f>
        <v>R1024</v>
      </c>
      <c r="S555" s="34" cm="1">
        <f t="array" ref="S555">_xlfn.XLOOKUP(A555,Table3[customer_no],'Hospitalisation Details'!$F$2:$F$2344,"NOT FOUND")</f>
        <v>17878.900000000001</v>
      </c>
      <c r="T555" t="str">
        <f>_xlfn.XLOOKUP(A555,Table2[Customer ID],Table2[BMI_category],"NOT FOUND")</f>
        <v>Obesity</v>
      </c>
      <c r="U555" s="7">
        <f>_xlfn.XLOOKUP(A555,Table2[Customer ID],Table2[no of surgery],"NOT FOUND")</f>
        <v>1</v>
      </c>
      <c r="V555" t="str">
        <f>_xlfn.XLOOKUP(A555,Table2[Customer ID],Table2[smoker_missing],"NOT FOUND")</f>
        <v>No</v>
      </c>
      <c r="W555" t="str">
        <f t="shared" si="8"/>
        <v>Normal</v>
      </c>
      <c r="X555" s="37">
        <f>SUM(Table5[[#This Row],[Title]:[Diabetes Level]])</f>
        <v>55641.264999999999</v>
      </c>
    </row>
    <row r="556" spans="1:24" x14ac:dyDescent="0.25">
      <c r="A556" t="s">
        <v>1816</v>
      </c>
      <c r="B556" t="str">
        <f>VLOOKUP(A556,'Customer Names'!$A$2:$E$2336,3,FALSE)</f>
        <v>Mr.</v>
      </c>
      <c r="C556" t="str">
        <f>_xlfn.XLOOKUP(A556,$A$2:$A$2336,'Customer Names'!$D$2:$D$2336,"NOT FOUND")</f>
        <v>Brian</v>
      </c>
      <c r="D556" t="str">
        <f>_xlfn.XLOOKUP(A556,$A$2:$A$2336,'Customer Names'!$E$2:$E$2336,"NOT FOUND")</f>
        <v>Asher</v>
      </c>
      <c r="E556" cm="1">
        <f t="array" ref="E556">_xlfn.XLOOKUP(A556,$A$2:$A$2336,Table2[BMI],"NOT FOUND")</f>
        <v>51.65</v>
      </c>
      <c r="F556" cm="1">
        <f t="array" ref="F556">_xlfn.XLOOKUP(A556,$A$2:$A$2336,Table2[HBA1C],"NOT FOUND")</f>
        <v>5.3</v>
      </c>
      <c r="G556" t="str" cm="1">
        <f t="array" ref="G556">_xlfn.XLOOKUP(A556,$A$2:$A$2336,Table2[Heart Issues],"NOT FOUND")</f>
        <v>yes</v>
      </c>
      <c r="H556" t="str" cm="1">
        <f t="array" ref="H556">_xlfn.XLOOKUP(A556,$A$2:$A$2336,Table2[Any Transplants],"NOT FOUND")</f>
        <v>No</v>
      </c>
      <c r="I556" t="str" cm="1">
        <f t="array" ref="I556">_xlfn.XLOOKUP(A556,$A$2:$A$2336,Table2[Cancer history],"NOT FOUND")</f>
        <v>No</v>
      </c>
      <c r="J556" t="str">
        <f>_xlfn.XLOOKUP(A556,Table3[customer_no],Table3[month],"NOT FOUND")</f>
        <v>Dec</v>
      </c>
      <c r="K556" s="7">
        <f>_xlfn.XLOOKUP(A556,Table3[customer_no],Table3[year_average],"NOT FOUND")</f>
        <v>1976</v>
      </c>
      <c r="L556" cm="1">
        <f t="array" ref="L556">_xlfn.XLOOKUP(A556,Table3[customer_no],'Hospitalisation Details'!$D$2:$D$2344,"NOT FOUND")</f>
        <v>12</v>
      </c>
      <c r="M556" s="33">
        <f>_xlfn.XLOOKUP(A556,Table3[customer_no],Table3[dd/mm/yy],"NOT FOUND")</f>
        <v>28106</v>
      </c>
      <c r="N556">
        <f>_xlfn.XLOOKUP(A556,Table3[customer_no],Table3[age],"NOT FOUND")</f>
        <v>46</v>
      </c>
      <c r="O556" cm="1">
        <f t="array" ref="O556">_xlfn.XLOOKUP(A556,Table3[customer_no],'Hospitalisation Details'!$E$2:$E$2344,"NOT FOUND")</f>
        <v>2</v>
      </c>
      <c r="P556" t="str">
        <f>_xlfn.XLOOKUP(A556,Table3[customer_no],Table3[hsplt_handled],"NOT FOUND")</f>
        <v>tier - 1</v>
      </c>
      <c r="Q556" t="str">
        <f>_xlfn.XLOOKUP(A556,Table3[customer_no],Table3[city_handled],"NOT FOUND")</f>
        <v>tier - 2</v>
      </c>
      <c r="R556" t="str">
        <f>_xlfn.XLOOKUP(A556,Table3[customer_no],Table3[state_id],"NOT FOUND")</f>
        <v>R1012</v>
      </c>
      <c r="S556" s="34" cm="1">
        <f t="array" ref="S556">_xlfn.XLOOKUP(A556,Table3[customer_no],'Hospitalisation Details'!$F$2:$F$2344,"NOT FOUND")</f>
        <v>17862.919999999998</v>
      </c>
      <c r="T556" t="str">
        <f>_xlfn.XLOOKUP(A556,Table2[Customer ID],Table2[BMI_category],"NOT FOUND")</f>
        <v>Obesity</v>
      </c>
      <c r="U556" s="7">
        <f>_xlfn.XLOOKUP(A556,Table2[Customer ID],Table2[no of surgery],"NOT FOUND")</f>
        <v>0</v>
      </c>
      <c r="V556" t="str">
        <f>_xlfn.XLOOKUP(A556,Table2[Customer ID],Table2[smoker_missing],"NOT FOUND")</f>
        <v>No</v>
      </c>
      <c r="W556" t="str">
        <f t="shared" si="8"/>
        <v>Normal</v>
      </c>
      <c r="X556" s="37">
        <f>SUM(Table5[[#This Row],[Title]:[Diabetes Level]])</f>
        <v>48061.869999999995</v>
      </c>
    </row>
    <row r="557" spans="1:24" x14ac:dyDescent="0.25">
      <c r="A557" t="s">
        <v>1815</v>
      </c>
      <c r="B557" t="str">
        <f>VLOOKUP(A557,'Customer Names'!$A$2:$E$2336,3,FALSE)</f>
        <v>Mr.</v>
      </c>
      <c r="C557" t="str">
        <f>_xlfn.XLOOKUP(A557,$A$2:$A$2336,'Customer Names'!$D$2:$D$2336,"NOT FOUND")</f>
        <v>Mike G</v>
      </c>
      <c r="D557" t="str">
        <f>_xlfn.XLOOKUP(A557,$A$2:$A$2336,'Customer Names'!$E$2:$E$2336,"NOT FOUND")</f>
        <v>Mazzotta</v>
      </c>
      <c r="E557" cm="1">
        <f t="array" ref="E557">_xlfn.XLOOKUP(A557,$A$2:$A$2336,Table2[BMI],"NOT FOUND")</f>
        <v>44.52</v>
      </c>
      <c r="F557" cm="1">
        <f t="array" ref="F557">_xlfn.XLOOKUP(A557,$A$2:$A$2336,Table2[HBA1C],"NOT FOUND")</f>
        <v>8.64</v>
      </c>
      <c r="G557" t="str" cm="1">
        <f t="array" ref="G557">_xlfn.XLOOKUP(A557,$A$2:$A$2336,Table2[Heart Issues],"NOT FOUND")</f>
        <v>yes</v>
      </c>
      <c r="H557" t="str" cm="1">
        <f t="array" ref="H557">_xlfn.XLOOKUP(A557,$A$2:$A$2336,Table2[Any Transplants],"NOT FOUND")</f>
        <v>No</v>
      </c>
      <c r="I557" t="str" cm="1">
        <f t="array" ref="I557">_xlfn.XLOOKUP(A557,$A$2:$A$2336,Table2[Cancer history],"NOT FOUND")</f>
        <v>Yes</v>
      </c>
      <c r="J557" t="str">
        <f>_xlfn.XLOOKUP(A557,Table3[customer_no],Table3[month],"NOT FOUND")</f>
        <v>Dec</v>
      </c>
      <c r="K557" s="7">
        <f>_xlfn.XLOOKUP(A557,Table3[customer_no],Table3[year_average],"NOT FOUND")</f>
        <v>1963</v>
      </c>
      <c r="L557" cm="1">
        <f t="array" ref="L557">_xlfn.XLOOKUP(A557,Table3[customer_no],'Hospitalisation Details'!$D$2:$D$2344,"NOT FOUND")</f>
        <v>8</v>
      </c>
      <c r="M557" s="33">
        <f>_xlfn.XLOOKUP(A557,Table3[customer_no],Table3[dd/mm/yy],"NOT FOUND")</f>
        <v>23353</v>
      </c>
      <c r="N557">
        <f>_xlfn.XLOOKUP(A557,Table3[customer_no],Table3[age],"NOT FOUND")</f>
        <v>59</v>
      </c>
      <c r="O557" cm="1">
        <f t="array" ref="O557">_xlfn.XLOOKUP(A557,Table3[customer_no],'Hospitalisation Details'!$E$2:$E$2344,"NOT FOUND")</f>
        <v>0</v>
      </c>
      <c r="P557" t="str">
        <f>_xlfn.XLOOKUP(A557,Table3[customer_no],Table3[hsplt_handled],"NOT FOUND")</f>
        <v>tier - 1</v>
      </c>
      <c r="Q557" t="str">
        <f>_xlfn.XLOOKUP(A557,Table3[customer_no],Table3[city_handled],"NOT FOUND")</f>
        <v>tier - 2</v>
      </c>
      <c r="R557" t="str">
        <f>_xlfn.XLOOKUP(A557,Table3[customer_no],Table3[state_id],"NOT FOUND")</f>
        <v>R1012</v>
      </c>
      <c r="S557" s="34" cm="1">
        <f t="array" ref="S557">_xlfn.XLOOKUP(A557,Table3[customer_no],'Hospitalisation Details'!$F$2:$F$2344,"NOT FOUND")</f>
        <v>17832.599999999999</v>
      </c>
      <c r="T557" t="str">
        <f>_xlfn.XLOOKUP(A557,Table2[Customer ID],Table2[BMI_category],"NOT FOUND")</f>
        <v>Obesity</v>
      </c>
      <c r="U557" s="7">
        <f>_xlfn.XLOOKUP(A557,Table2[Customer ID],Table2[no of surgery],"NOT FOUND")</f>
        <v>1</v>
      </c>
      <c r="V557" t="str">
        <f>_xlfn.XLOOKUP(A557,Table2[Customer ID],Table2[smoker_missing],"NOT FOUND")</f>
        <v>No</v>
      </c>
      <c r="W557" t="str">
        <f t="shared" si="8"/>
        <v>Diabetes</v>
      </c>
      <c r="X557" s="37">
        <f>SUM(Table5[[#This Row],[Title]:[Diabetes Level]])</f>
        <v>43269.759999999995</v>
      </c>
    </row>
    <row r="558" spans="1:24" x14ac:dyDescent="0.25">
      <c r="A558" t="s">
        <v>1814</v>
      </c>
      <c r="B558" t="str">
        <f>VLOOKUP(A558,'Customer Names'!$A$2:$E$2336,3,FALSE)</f>
        <v>Ms.</v>
      </c>
      <c r="C558" t="str">
        <f>_xlfn.XLOOKUP(A558,$A$2:$A$2336,'Customer Names'!$D$2:$D$2336,"NOT FOUND")</f>
        <v>Simonezitrone Sr.</v>
      </c>
      <c r="D558" t="str">
        <f>_xlfn.XLOOKUP(A558,$A$2:$A$2336,'Customer Names'!$E$2:$E$2336,"NOT FOUND")</f>
        <v>Huttl</v>
      </c>
      <c r="E558" cm="1">
        <f t="array" ref="E558">_xlfn.XLOOKUP(A558,$A$2:$A$2336,Table2[BMI],"NOT FOUND")</f>
        <v>53.29</v>
      </c>
      <c r="F558" cm="1">
        <f t="array" ref="F558">_xlfn.XLOOKUP(A558,$A$2:$A$2336,Table2[HBA1C],"NOT FOUND")</f>
        <v>4.03</v>
      </c>
      <c r="G558" t="str" cm="1">
        <f t="array" ref="G558">_xlfn.XLOOKUP(A558,$A$2:$A$2336,Table2[Heart Issues],"NOT FOUND")</f>
        <v>No</v>
      </c>
      <c r="H558" t="str" cm="1">
        <f t="array" ref="H558">_xlfn.XLOOKUP(A558,$A$2:$A$2336,Table2[Any Transplants],"NOT FOUND")</f>
        <v>No</v>
      </c>
      <c r="I558" t="str" cm="1">
        <f t="array" ref="I558">_xlfn.XLOOKUP(A558,$A$2:$A$2336,Table2[Cancer history],"NOT FOUND")</f>
        <v>Yes</v>
      </c>
      <c r="J558" t="str">
        <f>_xlfn.XLOOKUP(A558,Table3[customer_no],Table3[month],"NOT FOUND")</f>
        <v>Oct</v>
      </c>
      <c r="K558" s="7">
        <f>_xlfn.XLOOKUP(A558,Table3[customer_no],Table3[year_average],"NOT FOUND")</f>
        <v>1979</v>
      </c>
      <c r="L558" cm="1">
        <f t="array" ref="L558">_xlfn.XLOOKUP(A558,Table3[customer_no],'Hospitalisation Details'!$D$2:$D$2344,"NOT FOUND")</f>
        <v>10</v>
      </c>
      <c r="M558" s="33">
        <f>_xlfn.XLOOKUP(A558,Table3[customer_no],Table3[dd/mm/yy],"NOT FOUND")</f>
        <v>29138</v>
      </c>
      <c r="N558">
        <f>_xlfn.XLOOKUP(A558,Table3[customer_no],Table3[age],"NOT FOUND")</f>
        <v>43</v>
      </c>
      <c r="O558" cm="1">
        <f t="array" ref="O558">_xlfn.XLOOKUP(A558,Table3[customer_no],'Hospitalisation Details'!$E$2:$E$2344,"NOT FOUND")</f>
        <v>2</v>
      </c>
      <c r="P558" t="str">
        <f>_xlfn.XLOOKUP(A558,Table3[customer_no],Table3[hsplt_handled],"NOT FOUND")</f>
        <v>tier - 1</v>
      </c>
      <c r="Q558" t="str">
        <f>_xlfn.XLOOKUP(A558,Table3[customer_no],Table3[city_handled],"NOT FOUND")</f>
        <v>tier - 2</v>
      </c>
      <c r="R558" t="str">
        <f>_xlfn.XLOOKUP(A558,Table3[customer_no],Table3[state_id],"NOT FOUND")</f>
        <v>R1012</v>
      </c>
      <c r="S558" s="34" cm="1">
        <f t="array" ref="S558">_xlfn.XLOOKUP(A558,Table3[customer_no],'Hospitalisation Details'!$F$2:$F$2344,"NOT FOUND")</f>
        <v>17779.939999999999</v>
      </c>
      <c r="T558" t="str">
        <f>_xlfn.XLOOKUP(A558,Table2[Customer ID],Table2[BMI_category],"NOT FOUND")</f>
        <v>Obesity</v>
      </c>
      <c r="U558" s="7">
        <f>_xlfn.XLOOKUP(A558,Table2[Customer ID],Table2[no of surgery],"NOT FOUND")</f>
        <v>1</v>
      </c>
      <c r="V558" t="str">
        <f>_xlfn.XLOOKUP(A558,Table2[Customer ID],Table2[smoker_missing],"NOT FOUND")</f>
        <v>No</v>
      </c>
      <c r="W558" t="str">
        <f t="shared" si="8"/>
        <v>Normal</v>
      </c>
      <c r="X558" s="37">
        <f>SUM(Table5[[#This Row],[Title]:[Diabetes Level]])</f>
        <v>49010.259999999995</v>
      </c>
    </row>
    <row r="559" spans="1:24" x14ac:dyDescent="0.25">
      <c r="A559" t="s">
        <v>1813</v>
      </c>
      <c r="B559" t="str">
        <f>VLOOKUP(A559,'Customer Names'!$A$2:$E$2336,3,FALSE)</f>
        <v>Mr.</v>
      </c>
      <c r="C559" t="str">
        <f>_xlfn.XLOOKUP(A559,$A$2:$A$2336,'Customer Names'!$D$2:$D$2336,"NOT FOUND")</f>
        <v>Nicholas</v>
      </c>
      <c r="D559" t="str">
        <f>_xlfn.XLOOKUP(A559,$A$2:$A$2336,'Customer Names'!$E$2:$E$2336,"NOT FOUND")</f>
        <v>Ferron</v>
      </c>
      <c r="E559" cm="1">
        <f t="array" ref="E559">_xlfn.XLOOKUP(A559,$A$2:$A$2336,Table2[BMI],"NOT FOUND")</f>
        <v>46.63</v>
      </c>
      <c r="F559" cm="1">
        <f t="array" ref="F559">_xlfn.XLOOKUP(A559,$A$2:$A$2336,Table2[HBA1C],"NOT FOUND")</f>
        <v>4.26</v>
      </c>
      <c r="G559" t="str" cm="1">
        <f t="array" ref="G559">_xlfn.XLOOKUP(A559,$A$2:$A$2336,Table2[Heart Issues],"NOT FOUND")</f>
        <v>yes</v>
      </c>
      <c r="H559" t="str" cm="1">
        <f t="array" ref="H559">_xlfn.XLOOKUP(A559,$A$2:$A$2336,Table2[Any Transplants],"NOT FOUND")</f>
        <v>No</v>
      </c>
      <c r="I559" t="str" cm="1">
        <f t="array" ref="I559">_xlfn.XLOOKUP(A559,$A$2:$A$2336,Table2[Cancer history],"NOT FOUND")</f>
        <v>No</v>
      </c>
      <c r="J559" t="str">
        <f>_xlfn.XLOOKUP(A559,Table3[customer_no],Table3[month],"NOT FOUND")</f>
        <v>Jun</v>
      </c>
      <c r="K559" s="7">
        <f>_xlfn.XLOOKUP(A559,Table3[customer_no],Table3[year_average],"NOT FOUND")</f>
        <v>1966</v>
      </c>
      <c r="L559" cm="1">
        <f t="array" ref="L559">_xlfn.XLOOKUP(A559,Table3[customer_no],'Hospitalisation Details'!$D$2:$D$2344,"NOT FOUND")</f>
        <v>21</v>
      </c>
      <c r="M559" s="33">
        <f>_xlfn.XLOOKUP(A559,Table3[customer_no],Table3[dd/mm/yy],"NOT FOUND")</f>
        <v>24279</v>
      </c>
      <c r="N559">
        <f>_xlfn.XLOOKUP(A559,Table3[customer_no],Table3[age],"NOT FOUND")</f>
        <v>56</v>
      </c>
      <c r="O559" cm="1">
        <f t="array" ref="O559">_xlfn.XLOOKUP(A559,Table3[customer_no],'Hospitalisation Details'!$E$2:$E$2344,"NOT FOUND")</f>
        <v>0</v>
      </c>
      <c r="P559" t="str">
        <f>_xlfn.XLOOKUP(A559,Table3[customer_no],Table3[hsplt_handled],"NOT FOUND")</f>
        <v>tier - 1</v>
      </c>
      <c r="Q559" t="str">
        <f>_xlfn.XLOOKUP(A559,Table3[customer_no],Table3[city_handled],"NOT FOUND")</f>
        <v>tier - 3</v>
      </c>
      <c r="R559" t="str">
        <f>_xlfn.XLOOKUP(A559,Table3[customer_no],Table3[state_id],"NOT FOUND")</f>
        <v>R1012</v>
      </c>
      <c r="S559" s="34" cm="1">
        <f t="array" ref="S559">_xlfn.XLOOKUP(A559,Table3[customer_no],'Hospitalisation Details'!$F$2:$F$2344,"NOT FOUND")</f>
        <v>17777.73</v>
      </c>
      <c r="T559" t="str">
        <f>_xlfn.XLOOKUP(A559,Table2[Customer ID],Table2[BMI_category],"NOT FOUND")</f>
        <v>Obesity</v>
      </c>
      <c r="U559" s="7">
        <f>_xlfn.XLOOKUP(A559,Table2[Customer ID],Table2[no of surgery],"NOT FOUND")</f>
        <v>2</v>
      </c>
      <c r="V559" t="str">
        <f>_xlfn.XLOOKUP(A559,Table2[Customer ID],Table2[smoker_missing],"NOT FOUND")</f>
        <v>No</v>
      </c>
      <c r="W559" t="str">
        <f t="shared" si="8"/>
        <v>Normal</v>
      </c>
      <c r="X559" s="37">
        <f>SUM(Table5[[#This Row],[Title]:[Diabetes Level]])</f>
        <v>44152.619999999995</v>
      </c>
    </row>
    <row r="560" spans="1:24" x14ac:dyDescent="0.25">
      <c r="A560" t="s">
        <v>1812</v>
      </c>
      <c r="B560" t="str">
        <f>VLOOKUP(A560,'Customer Names'!$A$2:$E$2336,3,FALSE)</f>
        <v>Ms.</v>
      </c>
      <c r="C560" t="str">
        <f>_xlfn.XLOOKUP(A560,$A$2:$A$2336,'Customer Names'!$D$2:$D$2336,"NOT FOUND")</f>
        <v>Angela M</v>
      </c>
      <c r="D560" t="str">
        <f>_xlfn.XLOOKUP(A560,$A$2:$A$2336,'Customer Names'!$E$2:$E$2336,"NOT FOUND")</f>
        <v>Colarusso</v>
      </c>
      <c r="E560" cm="1">
        <f t="array" ref="E560">_xlfn.XLOOKUP(A560,$A$2:$A$2336,Table2[BMI],"NOT FOUND")</f>
        <v>28.88</v>
      </c>
      <c r="F560" cm="1">
        <f t="array" ref="F560">_xlfn.XLOOKUP(A560,$A$2:$A$2336,Table2[HBA1C],"NOT FOUND")</f>
        <v>5.35</v>
      </c>
      <c r="G560" t="str" cm="1">
        <f t="array" ref="G560">_xlfn.XLOOKUP(A560,$A$2:$A$2336,Table2[Heart Issues],"NOT FOUND")</f>
        <v>No</v>
      </c>
      <c r="H560" t="str" cm="1">
        <f t="array" ref="H560">_xlfn.XLOOKUP(A560,$A$2:$A$2336,Table2[Any Transplants],"NOT FOUND")</f>
        <v>No</v>
      </c>
      <c r="I560" t="str" cm="1">
        <f t="array" ref="I560">_xlfn.XLOOKUP(A560,$A$2:$A$2336,Table2[Cancer history],"NOT FOUND")</f>
        <v>Yes</v>
      </c>
      <c r="J560" t="str">
        <f>_xlfn.XLOOKUP(A560,Table3[customer_no],Table3[month],"NOT FOUND")</f>
        <v>Jul</v>
      </c>
      <c r="K560" s="7">
        <f>_xlfn.XLOOKUP(A560,Table3[customer_no],Table3[year_average],"NOT FOUND")</f>
        <v>2003</v>
      </c>
      <c r="L560" cm="1">
        <f t="array" ref="L560">_xlfn.XLOOKUP(A560,Table3[customer_no],'Hospitalisation Details'!$D$2:$D$2344,"NOT FOUND")</f>
        <v>14</v>
      </c>
      <c r="M560" s="33">
        <f>_xlfn.XLOOKUP(A560,Table3[customer_no],Table3[dd/mm/yy],"NOT FOUND")</f>
        <v>37816</v>
      </c>
      <c r="N560">
        <f>_xlfn.XLOOKUP(A560,Table3[customer_no],Table3[age],"NOT FOUND")</f>
        <v>19</v>
      </c>
      <c r="O560" cm="1">
        <f t="array" ref="O560">_xlfn.XLOOKUP(A560,Table3[customer_no],'Hospitalisation Details'!$E$2:$E$2344,"NOT FOUND")</f>
        <v>0</v>
      </c>
      <c r="P560" t="str">
        <f>_xlfn.XLOOKUP(A560,Table3[customer_no],Table3[hsplt_handled],"NOT FOUND")</f>
        <v>tier - 1</v>
      </c>
      <c r="Q560" t="str">
        <f>_xlfn.XLOOKUP(A560,Table3[customer_no],Table3[city_handled],"NOT FOUND")</f>
        <v>tier - 1</v>
      </c>
      <c r="R560" t="str">
        <f>_xlfn.XLOOKUP(A560,Table3[customer_no],Table3[state_id],"NOT FOUND")</f>
        <v>R1012</v>
      </c>
      <c r="S560" s="34" cm="1">
        <f t="array" ref="S560">_xlfn.XLOOKUP(A560,Table3[customer_no],'Hospitalisation Details'!$F$2:$F$2344,"NOT FOUND")</f>
        <v>17748.509999999998</v>
      </c>
      <c r="T560" t="str">
        <f>_xlfn.XLOOKUP(A560,Table2[Customer ID],Table2[BMI_category],"NOT FOUND")</f>
        <v>Overweight</v>
      </c>
      <c r="U560" s="7">
        <f>_xlfn.XLOOKUP(A560,Table2[Customer ID],Table2[no of surgery],"NOT FOUND")</f>
        <v>1</v>
      </c>
      <c r="V560" t="str">
        <f>_xlfn.XLOOKUP(A560,Table2[Customer ID],Table2[smoker_missing],"NOT FOUND")</f>
        <v>yes</v>
      </c>
      <c r="W560" t="str">
        <f t="shared" si="8"/>
        <v>Normal</v>
      </c>
      <c r="X560" s="37">
        <f>SUM(Table5[[#This Row],[Title]:[Diabetes Level]])</f>
        <v>57635.740000000005</v>
      </c>
    </row>
    <row r="561" spans="1:24" x14ac:dyDescent="0.25">
      <c r="A561" t="s">
        <v>1811</v>
      </c>
      <c r="B561" t="str">
        <f>VLOOKUP(A561,'Customer Names'!$A$2:$E$2336,3,FALSE)</f>
        <v>Mr.</v>
      </c>
      <c r="C561" t="str">
        <f>_xlfn.XLOOKUP(A561,$A$2:$A$2336,'Customer Names'!$D$2:$D$2336,"NOT FOUND")</f>
        <v>Oz</v>
      </c>
      <c r="D561" t="str">
        <f>_xlfn.XLOOKUP(A561,$A$2:$A$2336,'Customer Names'!$E$2:$E$2336,"NOT FOUND")</f>
        <v>Pearlman</v>
      </c>
      <c r="E561" cm="1">
        <f t="array" ref="E561">_xlfn.XLOOKUP(A561,$A$2:$A$2336,Table2[BMI],"NOT FOUND")</f>
        <v>23.98</v>
      </c>
      <c r="F561" cm="1">
        <f t="array" ref="F561">_xlfn.XLOOKUP(A561,$A$2:$A$2336,Table2[HBA1C],"NOT FOUND")</f>
        <v>4.9000000000000004</v>
      </c>
      <c r="G561" t="str" cm="1">
        <f t="array" ref="G561">_xlfn.XLOOKUP(A561,$A$2:$A$2336,Table2[Heart Issues],"NOT FOUND")</f>
        <v>No</v>
      </c>
      <c r="H561" t="str" cm="1">
        <f t="array" ref="H561">_xlfn.XLOOKUP(A561,$A$2:$A$2336,Table2[Any Transplants],"NOT FOUND")</f>
        <v>No</v>
      </c>
      <c r="I561" t="str" cm="1">
        <f t="array" ref="I561">_xlfn.XLOOKUP(A561,$A$2:$A$2336,Table2[Cancer history],"NOT FOUND")</f>
        <v>No</v>
      </c>
      <c r="J561" t="str">
        <f>_xlfn.XLOOKUP(A561,Table3[customer_no],Table3[month],"NOT FOUND")</f>
        <v>Jul</v>
      </c>
      <c r="K561" s="7">
        <f>_xlfn.XLOOKUP(A561,Table3[customer_no],Table3[year_average],"NOT FOUND")</f>
        <v>1994</v>
      </c>
      <c r="L561" cm="1">
        <f t="array" ref="L561">_xlfn.XLOOKUP(A561,Table3[customer_no],'Hospitalisation Details'!$D$2:$D$2344,"NOT FOUND")</f>
        <v>1</v>
      </c>
      <c r="M561" s="33">
        <f>_xlfn.XLOOKUP(A561,Table3[customer_no],Table3[dd/mm/yy],"NOT FOUND")</f>
        <v>34516</v>
      </c>
      <c r="N561">
        <f>_xlfn.XLOOKUP(A561,Table3[customer_no],Table3[age],"NOT FOUND")</f>
        <v>28</v>
      </c>
      <c r="O561" cm="1">
        <f t="array" ref="O561">_xlfn.XLOOKUP(A561,Table3[customer_no],'Hospitalisation Details'!$E$2:$E$2344,"NOT FOUND")</f>
        <v>3</v>
      </c>
      <c r="P561" t="str">
        <f>_xlfn.XLOOKUP(A561,Table3[customer_no],Table3[hsplt_handled],"NOT FOUND")</f>
        <v>tier - 1</v>
      </c>
      <c r="Q561" t="str">
        <f>_xlfn.XLOOKUP(A561,Table3[customer_no],Table3[city_handled],"NOT FOUND")</f>
        <v>tier - 3</v>
      </c>
      <c r="R561" t="str">
        <f>_xlfn.XLOOKUP(A561,Table3[customer_no],Table3[state_id],"NOT FOUND")</f>
        <v>R1013</v>
      </c>
      <c r="S561" s="34" cm="1">
        <f t="array" ref="S561">_xlfn.XLOOKUP(A561,Table3[customer_no],'Hospitalisation Details'!$F$2:$F$2344,"NOT FOUND")</f>
        <v>17663.14</v>
      </c>
      <c r="T561" t="str">
        <f>_xlfn.XLOOKUP(A561,Table2[Customer ID],Table2[BMI_category],"NOT FOUND")</f>
        <v>Normal Weight</v>
      </c>
      <c r="U561" s="7">
        <f>_xlfn.XLOOKUP(A561,Table2[Customer ID],Table2[no of surgery],"NOT FOUND")</f>
        <v>0</v>
      </c>
      <c r="V561" t="str">
        <f>_xlfn.XLOOKUP(A561,Table2[Customer ID],Table2[smoker_missing],"NOT FOUND")</f>
        <v>No</v>
      </c>
      <c r="W561" t="str">
        <f t="shared" si="8"/>
        <v>Normal</v>
      </c>
      <c r="X561" s="37">
        <f>SUM(Table5[[#This Row],[Title]:[Diabetes Level]])</f>
        <v>54234.02</v>
      </c>
    </row>
    <row r="562" spans="1:24" x14ac:dyDescent="0.25">
      <c r="A562" t="s">
        <v>1810</v>
      </c>
      <c r="B562" t="str">
        <f>VLOOKUP(A562,'Customer Names'!$A$2:$E$2336,3,FALSE)</f>
        <v>Ms.</v>
      </c>
      <c r="C562" t="str">
        <f>_xlfn.XLOOKUP(A562,$A$2:$A$2336,'Customer Names'!$D$2:$D$2336,"NOT FOUND")</f>
        <v>Erin M.</v>
      </c>
      <c r="D562" t="str">
        <f>_xlfn.XLOOKUP(A562,$A$2:$A$2336,'Customer Names'!$E$2:$E$2336,"NOT FOUND")</f>
        <v>O'Mara</v>
      </c>
      <c r="E562" cm="1">
        <f t="array" ref="E562">_xlfn.XLOOKUP(A562,$A$2:$A$2336,Table2[BMI],"NOT FOUND")</f>
        <v>23.65</v>
      </c>
      <c r="F562" cm="1">
        <f t="array" ref="F562">_xlfn.XLOOKUP(A562,$A$2:$A$2336,Table2[HBA1C],"NOT FOUND")</f>
        <v>4.5</v>
      </c>
      <c r="G562" t="str" cm="1">
        <f t="array" ref="G562">_xlfn.XLOOKUP(A562,$A$2:$A$2336,Table2[Heart Issues],"NOT FOUND")</f>
        <v>No</v>
      </c>
      <c r="H562" t="str" cm="1">
        <f t="array" ref="H562">_xlfn.XLOOKUP(A562,$A$2:$A$2336,Table2[Any Transplants],"NOT FOUND")</f>
        <v>No</v>
      </c>
      <c r="I562" t="str" cm="1">
        <f t="array" ref="I562">_xlfn.XLOOKUP(A562,$A$2:$A$2336,Table2[Cancer history],"NOT FOUND")</f>
        <v>No</v>
      </c>
      <c r="J562" t="str">
        <f>_xlfn.XLOOKUP(A562,Table3[customer_no],Table3[month],"NOT FOUND")</f>
        <v>Oct</v>
      </c>
      <c r="K562" s="7">
        <f>_xlfn.XLOOKUP(A562,Table3[customer_no],Table3[year_average],"NOT FOUND")</f>
        <v>1990</v>
      </c>
      <c r="L562" cm="1">
        <f t="array" ref="L562">_xlfn.XLOOKUP(A562,Table3[customer_no],'Hospitalisation Details'!$D$2:$D$2344,"NOT FOUND")</f>
        <v>25</v>
      </c>
      <c r="M562" s="33">
        <f>_xlfn.XLOOKUP(A562,Table3[customer_no],Table3[dd/mm/yy],"NOT FOUND")</f>
        <v>33171</v>
      </c>
      <c r="N562">
        <f>_xlfn.XLOOKUP(A562,Table3[customer_no],Table3[age],"NOT FOUND")</f>
        <v>32</v>
      </c>
      <c r="O562" cm="1">
        <f t="array" ref="O562">_xlfn.XLOOKUP(A562,Table3[customer_no],'Hospitalisation Details'!$E$2:$E$2344,"NOT FOUND")</f>
        <v>1</v>
      </c>
      <c r="P562" t="str">
        <f>_xlfn.XLOOKUP(A562,Table3[customer_no],Table3[hsplt_handled],"NOT FOUND")</f>
        <v>tier - 1</v>
      </c>
      <c r="Q562" t="str">
        <f>_xlfn.XLOOKUP(A562,Table3[customer_no],Table3[city_handled],"NOT FOUND")</f>
        <v>tier - 3</v>
      </c>
      <c r="R562" t="str">
        <f>_xlfn.XLOOKUP(A562,Table3[customer_no],Table3[state_id],"NOT FOUND")</f>
        <v>R1013</v>
      </c>
      <c r="S562" s="34" cm="1">
        <f t="array" ref="S562">_xlfn.XLOOKUP(A562,Table3[customer_no],'Hospitalisation Details'!$F$2:$F$2344,"NOT FOUND")</f>
        <v>17626.240000000002</v>
      </c>
      <c r="T562" t="str">
        <f>_xlfn.XLOOKUP(A562,Table2[Customer ID],Table2[BMI_category],"NOT FOUND")</f>
        <v>Normal Weight</v>
      </c>
      <c r="U562" s="7">
        <f>_xlfn.XLOOKUP(A562,Table2[Customer ID],Table2[no of surgery],"NOT FOUND")</f>
        <v>0</v>
      </c>
      <c r="V562" t="str">
        <f>_xlfn.XLOOKUP(A562,Table2[Customer ID],Table2[smoker_missing],"NOT FOUND")</f>
        <v>No</v>
      </c>
      <c r="W562" t="str">
        <f t="shared" si="8"/>
        <v>Normal</v>
      </c>
      <c r="X562" s="37">
        <f>SUM(Table5[[#This Row],[Title]:[Diabetes Level]])</f>
        <v>52873.39</v>
      </c>
    </row>
    <row r="563" spans="1:24" x14ac:dyDescent="0.25">
      <c r="A563" t="s">
        <v>1809</v>
      </c>
      <c r="B563" t="str">
        <f>VLOOKUP(A563,'Customer Names'!$A$2:$E$2336,3,FALSE)</f>
        <v>Mr.</v>
      </c>
      <c r="C563" t="str">
        <f>_xlfn.XLOOKUP(A563,$A$2:$A$2336,'Customer Names'!$D$2:$D$2336,"NOT FOUND")</f>
        <v>Bobby E.</v>
      </c>
      <c r="D563" t="str">
        <f>_xlfn.XLOOKUP(A563,$A$2:$A$2336,'Customer Names'!$E$2:$E$2336,"NOT FOUND")</f>
        <v>Niska</v>
      </c>
      <c r="E563" cm="1">
        <f t="array" ref="E563">_xlfn.XLOOKUP(A563,$A$2:$A$2336,Table2[BMI],"NOT FOUND")</f>
        <v>49.09</v>
      </c>
      <c r="F563" cm="1">
        <f t="array" ref="F563">_xlfn.XLOOKUP(A563,$A$2:$A$2336,Table2[HBA1C],"NOT FOUND")</f>
        <v>8.3800000000000008</v>
      </c>
      <c r="G563" t="str" cm="1">
        <f t="array" ref="G563">_xlfn.XLOOKUP(A563,$A$2:$A$2336,Table2[Heart Issues],"NOT FOUND")</f>
        <v>yes</v>
      </c>
      <c r="H563" t="str" cm="1">
        <f t="array" ref="H563">_xlfn.XLOOKUP(A563,$A$2:$A$2336,Table2[Any Transplants],"NOT FOUND")</f>
        <v>No</v>
      </c>
      <c r="I563" t="str" cm="1">
        <f t="array" ref="I563">_xlfn.XLOOKUP(A563,$A$2:$A$2336,Table2[Cancer history],"NOT FOUND")</f>
        <v>No</v>
      </c>
      <c r="J563" t="str">
        <f>_xlfn.XLOOKUP(A563,Table3[customer_no],Table3[month],"NOT FOUND")</f>
        <v>Jul</v>
      </c>
      <c r="K563" s="7">
        <f>_xlfn.XLOOKUP(A563,Table3[customer_no],Table3[year_average],"NOT FOUND")</f>
        <v>1970</v>
      </c>
      <c r="L563" cm="1">
        <f t="array" ref="L563">_xlfn.XLOOKUP(A563,Table3[customer_no],'Hospitalisation Details'!$D$2:$D$2344,"NOT FOUND")</f>
        <v>26</v>
      </c>
      <c r="M563" s="33">
        <f>_xlfn.XLOOKUP(A563,Table3[customer_no],Table3[dd/mm/yy],"NOT FOUND")</f>
        <v>25775</v>
      </c>
      <c r="N563">
        <f>_xlfn.XLOOKUP(A563,Table3[customer_no],Table3[age],"NOT FOUND")</f>
        <v>52</v>
      </c>
      <c r="O563" cm="1">
        <f t="array" ref="O563">_xlfn.XLOOKUP(A563,Table3[customer_no],'Hospitalisation Details'!$E$2:$E$2344,"NOT FOUND")</f>
        <v>0</v>
      </c>
      <c r="P563" t="str">
        <f>_xlfn.XLOOKUP(A563,Table3[customer_no],Table3[hsplt_handled],"NOT FOUND")</f>
        <v>tier - 1</v>
      </c>
      <c r="Q563" t="str">
        <f>_xlfn.XLOOKUP(A563,Table3[customer_no],Table3[city_handled],"NOT FOUND")</f>
        <v>tier - 3</v>
      </c>
      <c r="R563" t="str">
        <f>_xlfn.XLOOKUP(A563,Table3[customer_no],Table3[state_id],"NOT FOUND")</f>
        <v>R1012</v>
      </c>
      <c r="S563" s="34" cm="1">
        <f t="array" ref="S563">_xlfn.XLOOKUP(A563,Table3[customer_no],'Hospitalisation Details'!$F$2:$F$2344,"NOT FOUND")</f>
        <v>17584.72</v>
      </c>
      <c r="T563" t="str">
        <f>_xlfn.XLOOKUP(A563,Table2[Customer ID],Table2[BMI_category],"NOT FOUND")</f>
        <v>Obesity</v>
      </c>
      <c r="U563" s="7">
        <f>_xlfn.XLOOKUP(A563,Table2[Customer ID],Table2[no of surgery],"NOT FOUND")</f>
        <v>2</v>
      </c>
      <c r="V563" t="str">
        <f>_xlfn.XLOOKUP(A563,Table2[Customer ID],Table2[smoker_missing],"NOT FOUND")</f>
        <v>No</v>
      </c>
      <c r="W563" t="str">
        <f t="shared" si="8"/>
        <v>Diabetes</v>
      </c>
      <c r="X563" s="37">
        <f>SUM(Table5[[#This Row],[Title]:[Diabetes Level]])</f>
        <v>45467.19</v>
      </c>
    </row>
    <row r="564" spans="1:24" x14ac:dyDescent="0.25">
      <c r="A564" t="s">
        <v>1808</v>
      </c>
      <c r="B564" t="str">
        <f>VLOOKUP(A564,'Customer Names'!$A$2:$E$2336,3,FALSE)</f>
        <v>Mr.</v>
      </c>
      <c r="C564" t="str">
        <f>_xlfn.XLOOKUP(A564,$A$2:$A$2336,'Customer Names'!$D$2:$D$2336,"NOT FOUND")</f>
        <v>Daniel P.</v>
      </c>
      <c r="D564" t="str">
        <f>_xlfn.XLOOKUP(A564,$A$2:$A$2336,'Customer Names'!$E$2:$E$2336,"NOT FOUND")</f>
        <v>Schlich</v>
      </c>
      <c r="E564" cm="1">
        <f t="array" ref="E564">_xlfn.XLOOKUP(A564,$A$2:$A$2336,Table2[BMI],"NOT FOUND")</f>
        <v>28.024999999999999</v>
      </c>
      <c r="F564" cm="1">
        <f t="array" ref="F564">_xlfn.XLOOKUP(A564,$A$2:$A$2336,Table2[HBA1C],"NOT FOUND")</f>
        <v>7.03</v>
      </c>
      <c r="G564" t="str" cm="1">
        <f t="array" ref="G564">_xlfn.XLOOKUP(A564,$A$2:$A$2336,Table2[Heart Issues],"NOT FOUND")</f>
        <v>No</v>
      </c>
      <c r="H564" t="str" cm="1">
        <f t="array" ref="H564">_xlfn.XLOOKUP(A564,$A$2:$A$2336,Table2[Any Transplants],"NOT FOUND")</f>
        <v>No</v>
      </c>
      <c r="I564" t="str" cm="1">
        <f t="array" ref="I564">_xlfn.XLOOKUP(A564,$A$2:$A$2336,Table2[Cancer history],"NOT FOUND")</f>
        <v>No</v>
      </c>
      <c r="J564" t="str">
        <f>_xlfn.XLOOKUP(A564,Table3[customer_no],Table3[month],"NOT FOUND")</f>
        <v>Aug</v>
      </c>
      <c r="K564" s="7">
        <f>_xlfn.XLOOKUP(A564,Table3[customer_no],Table3[year_average],"NOT FOUND")</f>
        <v>2002</v>
      </c>
      <c r="L564" cm="1">
        <f t="array" ref="L564">_xlfn.XLOOKUP(A564,Table3[customer_no],'Hospitalisation Details'!$D$2:$D$2344,"NOT FOUND")</f>
        <v>25</v>
      </c>
      <c r="M564" s="33">
        <f>_xlfn.XLOOKUP(A564,Table3[customer_no],Table3[dd/mm/yy],"NOT FOUND")</f>
        <v>37493</v>
      </c>
      <c r="N564">
        <f>_xlfn.XLOOKUP(A564,Table3[customer_no],Table3[age],"NOT FOUND")</f>
        <v>20</v>
      </c>
      <c r="O564" cm="1">
        <f t="array" ref="O564">_xlfn.XLOOKUP(A564,Table3[customer_no],'Hospitalisation Details'!$E$2:$E$2344,"NOT FOUND")</f>
        <v>1</v>
      </c>
      <c r="P564" t="str">
        <f>_xlfn.XLOOKUP(A564,Table3[customer_no],Table3[hsplt_handled],"NOT FOUND")</f>
        <v>tier - 1</v>
      </c>
      <c r="Q564" t="str">
        <f>_xlfn.XLOOKUP(A564,Table3[customer_no],Table3[city_handled],"NOT FOUND")</f>
        <v>tier - 1</v>
      </c>
      <c r="R564" t="str">
        <f>_xlfn.XLOOKUP(A564,Table3[customer_no],Table3[state_id],"NOT FOUND")</f>
        <v>R1012</v>
      </c>
      <c r="S564" s="34" cm="1">
        <f t="array" ref="S564">_xlfn.XLOOKUP(A564,Table3[customer_no],'Hospitalisation Details'!$F$2:$F$2344,"NOT FOUND")</f>
        <v>17560.38</v>
      </c>
      <c r="T564" t="str">
        <f>_xlfn.XLOOKUP(A564,Table2[Customer ID],Table2[BMI_category],"NOT FOUND")</f>
        <v>Overweight</v>
      </c>
      <c r="U564" s="7">
        <f>_xlfn.XLOOKUP(A564,Table2[Customer ID],Table2[no of surgery],"NOT FOUND")</f>
        <v>0</v>
      </c>
      <c r="V564" t="str">
        <f>_xlfn.XLOOKUP(A564,Table2[Customer ID],Table2[smoker_missing],"NOT FOUND")</f>
        <v>yes</v>
      </c>
      <c r="W564" t="str">
        <f t="shared" si="8"/>
        <v>Diabetes</v>
      </c>
      <c r="X564" s="37">
        <f>SUM(Table5[[#This Row],[Title]:[Diabetes Level]])</f>
        <v>57136.434999999998</v>
      </c>
    </row>
    <row r="565" spans="1:24" x14ac:dyDescent="0.25">
      <c r="A565" t="s">
        <v>1807</v>
      </c>
      <c r="B565" t="str">
        <f>VLOOKUP(A565,'Customer Names'!$A$2:$E$2336,3,FALSE)</f>
        <v>Ms.</v>
      </c>
      <c r="C565" t="str">
        <f>_xlfn.XLOOKUP(A565,$A$2:$A$2336,'Customer Names'!$D$2:$D$2336,"NOT FOUND")</f>
        <v>Marie E.</v>
      </c>
      <c r="D565" t="str">
        <f>_xlfn.XLOOKUP(A565,$A$2:$A$2336,'Customer Names'!$E$2:$E$2336,"NOT FOUND")</f>
        <v>Zidek</v>
      </c>
      <c r="E565" cm="1">
        <f t="array" ref="E565">_xlfn.XLOOKUP(A565,$A$2:$A$2336,Table2[BMI],"NOT FOUND")</f>
        <v>43.32</v>
      </c>
      <c r="F565" cm="1">
        <f t="array" ref="F565">_xlfn.XLOOKUP(A565,$A$2:$A$2336,Table2[HBA1C],"NOT FOUND")</f>
        <v>8.75</v>
      </c>
      <c r="G565" t="str" cm="1">
        <f t="array" ref="G565">_xlfn.XLOOKUP(A565,$A$2:$A$2336,Table2[Heart Issues],"NOT FOUND")</f>
        <v>yes</v>
      </c>
      <c r="H565" t="str" cm="1">
        <f t="array" ref="H565">_xlfn.XLOOKUP(A565,$A$2:$A$2336,Table2[Any Transplants],"NOT FOUND")</f>
        <v>No</v>
      </c>
      <c r="I565" t="str" cm="1">
        <f t="array" ref="I565">_xlfn.XLOOKUP(A565,$A$2:$A$2336,Table2[Cancer history],"NOT FOUND")</f>
        <v>Yes</v>
      </c>
      <c r="J565" t="str">
        <f>_xlfn.XLOOKUP(A565,Table3[customer_no],Table3[month],"NOT FOUND")</f>
        <v>Nov</v>
      </c>
      <c r="K565" s="7">
        <f>_xlfn.XLOOKUP(A565,Table3[customer_no],Table3[year_average],"NOT FOUND")</f>
        <v>1963</v>
      </c>
      <c r="L565" cm="1">
        <f t="array" ref="L565">_xlfn.XLOOKUP(A565,Table3[customer_no],'Hospitalisation Details'!$D$2:$D$2344,"NOT FOUND")</f>
        <v>16</v>
      </c>
      <c r="M565" s="33">
        <f>_xlfn.XLOOKUP(A565,Table3[customer_no],Table3[dd/mm/yy],"NOT FOUND")</f>
        <v>23331</v>
      </c>
      <c r="N565">
        <f>_xlfn.XLOOKUP(A565,Table3[customer_no],Table3[age],"NOT FOUND")</f>
        <v>59</v>
      </c>
      <c r="O565" cm="1">
        <f t="array" ref="O565">_xlfn.XLOOKUP(A565,Table3[customer_no],'Hospitalisation Details'!$E$2:$E$2344,"NOT FOUND")</f>
        <v>0</v>
      </c>
      <c r="P565" t="str">
        <f>_xlfn.XLOOKUP(A565,Table3[customer_no],Table3[hsplt_handled],"NOT FOUND")</f>
        <v>tier - 1</v>
      </c>
      <c r="Q565" t="str">
        <f>_xlfn.XLOOKUP(A565,Table3[customer_no],Table3[city_handled],"NOT FOUND")</f>
        <v>tier - 2</v>
      </c>
      <c r="R565" t="str">
        <f>_xlfn.XLOOKUP(A565,Table3[customer_no],Table3[state_id],"NOT FOUND")</f>
        <v>R1012</v>
      </c>
      <c r="S565" s="34" cm="1">
        <f t="array" ref="S565">_xlfn.XLOOKUP(A565,Table3[customer_no],'Hospitalisation Details'!$F$2:$F$2344,"NOT FOUND")</f>
        <v>17556.88</v>
      </c>
      <c r="T565" t="str">
        <f>_xlfn.XLOOKUP(A565,Table2[Customer ID],Table2[BMI_category],"NOT FOUND")</f>
        <v>Obesity</v>
      </c>
      <c r="U565" s="7">
        <f>_xlfn.XLOOKUP(A565,Table2[Customer ID],Table2[no of surgery],"NOT FOUND")</f>
        <v>1</v>
      </c>
      <c r="V565" t="str">
        <f>_xlfn.XLOOKUP(A565,Table2[Customer ID],Table2[smoker_missing],"NOT FOUND")</f>
        <v>No</v>
      </c>
      <c r="W565" t="str">
        <f t="shared" si="8"/>
        <v>Diabetes</v>
      </c>
      <c r="X565" s="37">
        <f>SUM(Table5[[#This Row],[Title]:[Diabetes Level]])</f>
        <v>42978.95</v>
      </c>
    </row>
    <row r="566" spans="1:24" x14ac:dyDescent="0.25">
      <c r="A566" t="s">
        <v>1806</v>
      </c>
      <c r="B566" t="str">
        <f>VLOOKUP(A566,'Customer Names'!$A$2:$E$2336,3,FALSE)</f>
        <v>Mrs.</v>
      </c>
      <c r="C566" t="str">
        <f>_xlfn.XLOOKUP(A566,$A$2:$A$2336,'Customer Names'!$D$2:$D$2336,"NOT FOUND")</f>
        <v>Katie</v>
      </c>
      <c r="D566" t="str">
        <f>_xlfn.XLOOKUP(A566,$A$2:$A$2336,'Customer Names'!$E$2:$E$2336,"NOT FOUND")</f>
        <v>Ellgass</v>
      </c>
      <c r="E566" cm="1">
        <f t="array" ref="E566">_xlfn.XLOOKUP(A566,$A$2:$A$2336,Table2[BMI],"NOT FOUND")</f>
        <v>45.92</v>
      </c>
      <c r="F566" cm="1">
        <f t="array" ref="F566">_xlfn.XLOOKUP(A566,$A$2:$A$2336,Table2[HBA1C],"NOT FOUND")</f>
        <v>9.51</v>
      </c>
      <c r="G566" t="str" cm="1">
        <f t="array" ref="G566">_xlfn.XLOOKUP(A566,$A$2:$A$2336,Table2[Heart Issues],"NOT FOUND")</f>
        <v>No</v>
      </c>
      <c r="H566" t="str" cm="1">
        <f t="array" ref="H566">_xlfn.XLOOKUP(A566,$A$2:$A$2336,Table2[Any Transplants],"NOT FOUND")</f>
        <v>No</v>
      </c>
      <c r="I566" t="str" cm="1">
        <f t="array" ref="I566">_xlfn.XLOOKUP(A566,$A$2:$A$2336,Table2[Cancer history],"NOT FOUND")</f>
        <v>No</v>
      </c>
      <c r="J566" t="str">
        <f>_xlfn.XLOOKUP(A566,Table3[customer_no],Table3[month],"NOT FOUND")</f>
        <v>Jul</v>
      </c>
      <c r="K566" s="7">
        <f>_xlfn.XLOOKUP(A566,Table3[customer_no],Table3[year_average],"NOT FOUND")</f>
        <v>1968</v>
      </c>
      <c r="L566" cm="1">
        <f t="array" ref="L566">_xlfn.XLOOKUP(A566,Table3[customer_no],'Hospitalisation Details'!$D$2:$D$2344,"NOT FOUND")</f>
        <v>12</v>
      </c>
      <c r="M566" s="33">
        <f>_xlfn.XLOOKUP(A566,Table3[customer_no],Table3[dd/mm/yy],"NOT FOUND")</f>
        <v>25031</v>
      </c>
      <c r="N566">
        <f>_xlfn.XLOOKUP(A566,Table3[customer_no],Table3[age],"NOT FOUND")</f>
        <v>54</v>
      </c>
      <c r="O566" cm="1">
        <f t="array" ref="O566">_xlfn.XLOOKUP(A566,Table3[customer_no],'Hospitalisation Details'!$E$2:$E$2344,"NOT FOUND")</f>
        <v>0</v>
      </c>
      <c r="P566" t="str">
        <f>_xlfn.XLOOKUP(A566,Table3[customer_no],Table3[hsplt_handled],"NOT FOUND")</f>
        <v>tier - 1</v>
      </c>
      <c r="Q566" t="str">
        <f>_xlfn.XLOOKUP(A566,Table3[customer_no],Table3[city_handled],"NOT FOUND")</f>
        <v>tier - 1</v>
      </c>
      <c r="R566" t="str">
        <f>_xlfn.XLOOKUP(A566,Table3[customer_no],Table3[state_id],"NOT FOUND")</f>
        <v>R1026</v>
      </c>
      <c r="S566" s="34" cm="1">
        <f t="array" ref="S566">_xlfn.XLOOKUP(A566,Table3[customer_no],'Hospitalisation Details'!$F$2:$F$2344,"NOT FOUND")</f>
        <v>17507.47</v>
      </c>
      <c r="T566" t="str">
        <f>_xlfn.XLOOKUP(A566,Table2[Customer ID],Table2[BMI_category],"NOT FOUND")</f>
        <v>Obesity</v>
      </c>
      <c r="U566" s="7">
        <f>_xlfn.XLOOKUP(A566,Table2[Customer ID],Table2[no of surgery],"NOT FOUND")</f>
        <v>0</v>
      </c>
      <c r="V566" t="str">
        <f>_xlfn.XLOOKUP(A566,Table2[Customer ID],Table2[smoker_missing],"NOT FOUND")</f>
        <v>No</v>
      </c>
      <c r="W566" t="str">
        <f t="shared" si="8"/>
        <v>Diabetes</v>
      </c>
      <c r="X566" s="37">
        <f>SUM(Table5[[#This Row],[Title]:[Diabetes Level]])</f>
        <v>44627.9</v>
      </c>
    </row>
    <row r="567" spans="1:24" x14ac:dyDescent="0.25">
      <c r="A567" t="s">
        <v>1805</v>
      </c>
      <c r="B567" t="str">
        <f>VLOOKUP(A567,'Customer Names'!$A$2:$E$2336,3,FALSE)</f>
        <v>Mr.</v>
      </c>
      <c r="C567" t="str">
        <f>_xlfn.XLOOKUP(A567,$A$2:$A$2336,'Customer Names'!$D$2:$D$2336,"NOT FOUND")</f>
        <v>Eric D</v>
      </c>
      <c r="D567" t="str">
        <f>_xlfn.XLOOKUP(A567,$A$2:$A$2336,'Customer Names'!$E$2:$E$2336,"NOT FOUND")</f>
        <v>Lowe</v>
      </c>
      <c r="E567" cm="1">
        <f t="array" ref="E567">_xlfn.XLOOKUP(A567,$A$2:$A$2336,Table2[BMI],"NOT FOUND")</f>
        <v>44.03</v>
      </c>
      <c r="F567" cm="1">
        <f t="array" ref="F567">_xlfn.XLOOKUP(A567,$A$2:$A$2336,Table2[HBA1C],"NOT FOUND")</f>
        <v>9.36</v>
      </c>
      <c r="G567" t="str" cm="1">
        <f t="array" ref="G567">_xlfn.XLOOKUP(A567,$A$2:$A$2336,Table2[Heart Issues],"NOT FOUND")</f>
        <v>No</v>
      </c>
      <c r="H567" t="str" cm="1">
        <f t="array" ref="H567">_xlfn.XLOOKUP(A567,$A$2:$A$2336,Table2[Any Transplants],"NOT FOUND")</f>
        <v>No</v>
      </c>
      <c r="I567" t="str" cm="1">
        <f t="array" ref="I567">_xlfn.XLOOKUP(A567,$A$2:$A$2336,Table2[Cancer history],"NOT FOUND")</f>
        <v>No</v>
      </c>
      <c r="J567" t="str">
        <f>_xlfn.XLOOKUP(A567,Table3[customer_no],Table3[month],"NOT FOUND")</f>
        <v>Jun</v>
      </c>
      <c r="K567" s="7">
        <f>_xlfn.XLOOKUP(A567,Table3[customer_no],Table3[year_average],"NOT FOUND")</f>
        <v>1965</v>
      </c>
      <c r="L567" cm="1">
        <f t="array" ref="L567">_xlfn.XLOOKUP(A567,Table3[customer_no],'Hospitalisation Details'!$D$2:$D$2344,"NOT FOUND")</f>
        <v>16</v>
      </c>
      <c r="M567" s="33">
        <f>_xlfn.XLOOKUP(A567,Table3[customer_no],Table3[dd/mm/yy],"NOT FOUND")</f>
        <v>23909</v>
      </c>
      <c r="N567">
        <f>_xlfn.XLOOKUP(A567,Table3[customer_no],Table3[age],"NOT FOUND")</f>
        <v>57</v>
      </c>
      <c r="O567" cm="1">
        <f t="array" ref="O567">_xlfn.XLOOKUP(A567,Table3[customer_no],'Hospitalisation Details'!$E$2:$E$2344,"NOT FOUND")</f>
        <v>0</v>
      </c>
      <c r="P567" t="str">
        <f>_xlfn.XLOOKUP(A567,Table3[customer_no],Table3[hsplt_handled],"NOT FOUND")</f>
        <v>tier - 1</v>
      </c>
      <c r="Q567" t="str">
        <f>_xlfn.XLOOKUP(A567,Table3[customer_no],Table3[city_handled],"NOT FOUND")</f>
        <v>tier - 2</v>
      </c>
      <c r="R567" t="str">
        <f>_xlfn.XLOOKUP(A567,Table3[customer_no],Table3[state_id],"NOT FOUND")</f>
        <v>R1023</v>
      </c>
      <c r="S567" s="34" cm="1">
        <f t="array" ref="S567">_xlfn.XLOOKUP(A567,Table3[customer_no],'Hospitalisation Details'!$F$2:$F$2344,"NOT FOUND")</f>
        <v>17505.650000000001</v>
      </c>
      <c r="T567" t="str">
        <f>_xlfn.XLOOKUP(A567,Table2[Customer ID],Table2[BMI_category],"NOT FOUND")</f>
        <v>Obesity</v>
      </c>
      <c r="U567" s="7">
        <f>_xlfn.XLOOKUP(A567,Table2[Customer ID],Table2[no of surgery],"NOT FOUND")</f>
        <v>0</v>
      </c>
      <c r="V567" t="str">
        <f>_xlfn.XLOOKUP(A567,Table2[Customer ID],Table2[smoker_missing],"NOT FOUND")</f>
        <v>No</v>
      </c>
      <c r="W567" t="str">
        <f t="shared" si="8"/>
        <v>Diabetes</v>
      </c>
      <c r="X567" s="37">
        <f>SUM(Table5[[#This Row],[Title]:[Diabetes Level]])</f>
        <v>43506.04</v>
      </c>
    </row>
    <row r="568" spans="1:24" x14ac:dyDescent="0.25">
      <c r="A568" t="s">
        <v>1804</v>
      </c>
      <c r="B568" t="str">
        <f>VLOOKUP(A568,'Customer Names'!$A$2:$E$2336,3,FALSE)</f>
        <v>Ms.</v>
      </c>
      <c r="C568" t="str">
        <f>_xlfn.XLOOKUP(A568,$A$2:$A$2336,'Customer Names'!$D$2:$D$2336,"NOT FOUND")</f>
        <v>Tara</v>
      </c>
      <c r="D568" t="str">
        <f>_xlfn.XLOOKUP(A568,$A$2:$A$2336,'Customer Names'!$E$2:$E$2336,"NOT FOUND")</f>
        <v>Malone</v>
      </c>
      <c r="E568" cm="1">
        <f t="array" ref="E568">_xlfn.XLOOKUP(A568,$A$2:$A$2336,Table2[BMI],"NOT FOUND")</f>
        <v>24.6</v>
      </c>
      <c r="F568" cm="1">
        <f t="array" ref="F568">_xlfn.XLOOKUP(A568,$A$2:$A$2336,Table2[HBA1C],"NOT FOUND")</f>
        <v>4.8099999999999996</v>
      </c>
      <c r="G568" t="str" cm="1">
        <f t="array" ref="G568">_xlfn.XLOOKUP(A568,$A$2:$A$2336,Table2[Heart Issues],"NOT FOUND")</f>
        <v>No</v>
      </c>
      <c r="H568" t="str" cm="1">
        <f t="array" ref="H568">_xlfn.XLOOKUP(A568,$A$2:$A$2336,Table2[Any Transplants],"NOT FOUND")</f>
        <v>No</v>
      </c>
      <c r="I568" t="str" cm="1">
        <f t="array" ref="I568">_xlfn.XLOOKUP(A568,$A$2:$A$2336,Table2[Cancer history],"NOT FOUND")</f>
        <v>No</v>
      </c>
      <c r="J568" t="str">
        <f>_xlfn.XLOOKUP(A568,Table3[customer_no],Table3[month],"NOT FOUND")</f>
        <v>Dec</v>
      </c>
      <c r="K568" s="7">
        <f>_xlfn.XLOOKUP(A568,Table3[customer_no],Table3[year_average],"NOT FOUND")</f>
        <v>1990</v>
      </c>
      <c r="L568" cm="1">
        <f t="array" ref="L568">_xlfn.XLOOKUP(A568,Table3[customer_no],'Hospitalisation Details'!$D$2:$D$2344,"NOT FOUND")</f>
        <v>29</v>
      </c>
      <c r="M568" s="33">
        <f>_xlfn.XLOOKUP(A568,Table3[customer_no],Table3[dd/mm/yy],"NOT FOUND")</f>
        <v>33236</v>
      </c>
      <c r="N568">
        <f>_xlfn.XLOOKUP(A568,Table3[customer_no],Table3[age],"NOT FOUND")</f>
        <v>32</v>
      </c>
      <c r="O568" cm="1">
        <f t="array" ref="O568">_xlfn.XLOOKUP(A568,Table3[customer_no],'Hospitalisation Details'!$E$2:$E$2344,"NOT FOUND")</f>
        <v>0</v>
      </c>
      <c r="P568" t="str">
        <f>_xlfn.XLOOKUP(A568,Table3[customer_no],Table3[hsplt_handled],"NOT FOUND")</f>
        <v>tier - 1</v>
      </c>
      <c r="Q568" t="str">
        <f>_xlfn.XLOOKUP(A568,Table3[customer_no],Table3[city_handled],"NOT FOUND")</f>
        <v>tier - 2</v>
      </c>
      <c r="R568" t="str">
        <f>_xlfn.XLOOKUP(A568,Table3[customer_no],Table3[state_id],"NOT FOUND")</f>
        <v>R1011</v>
      </c>
      <c r="S568" s="34" cm="1">
        <f t="array" ref="S568">_xlfn.XLOOKUP(A568,Table3[customer_no],'Hospitalisation Details'!$F$2:$F$2344,"NOT FOUND")</f>
        <v>17496.310000000001</v>
      </c>
      <c r="T568" t="str">
        <f>_xlfn.XLOOKUP(A568,Table2[Customer ID],Table2[BMI_category],"NOT FOUND")</f>
        <v>Normal Weight</v>
      </c>
      <c r="U568" s="7">
        <f>_xlfn.XLOOKUP(A568,Table2[Customer ID],Table2[no of surgery],"NOT FOUND")</f>
        <v>0</v>
      </c>
      <c r="V568" t="str">
        <f>_xlfn.XLOOKUP(A568,Table2[Customer ID],Table2[smoker_missing],"NOT FOUND")</f>
        <v>yes</v>
      </c>
      <c r="W568" t="str">
        <f t="shared" si="8"/>
        <v>Normal</v>
      </c>
      <c r="X568" s="37">
        <f>SUM(Table5[[#This Row],[Title]:[Diabetes Level]])</f>
        <v>52812.72</v>
      </c>
    </row>
    <row r="569" spans="1:24" x14ac:dyDescent="0.25">
      <c r="A569" t="s">
        <v>1803</v>
      </c>
      <c r="B569" t="str">
        <f>VLOOKUP(A569,'Customer Names'!$A$2:$E$2336,3,FALSE)</f>
        <v>Ms.</v>
      </c>
      <c r="C569" t="str">
        <f>_xlfn.XLOOKUP(A569,$A$2:$A$2336,'Customer Names'!$D$2:$D$2336,"NOT FOUND")</f>
        <v>Haley L</v>
      </c>
      <c r="D569" t="str">
        <f>_xlfn.XLOOKUP(A569,$A$2:$A$2336,'Customer Names'!$E$2:$E$2336,"NOT FOUND")</f>
        <v>Dumke</v>
      </c>
      <c r="E569" cm="1">
        <f t="array" ref="E569">_xlfn.XLOOKUP(A569,$A$2:$A$2336,Table2[BMI],"NOT FOUND")</f>
        <v>49.15</v>
      </c>
      <c r="F569" cm="1">
        <f t="array" ref="F569">_xlfn.XLOOKUP(A569,$A$2:$A$2336,Table2[HBA1C],"NOT FOUND")</f>
        <v>8.08</v>
      </c>
      <c r="G569" t="str" cm="1">
        <f t="array" ref="G569">_xlfn.XLOOKUP(A569,$A$2:$A$2336,Table2[Heart Issues],"NOT FOUND")</f>
        <v>No</v>
      </c>
      <c r="H569" t="str" cm="1">
        <f t="array" ref="H569">_xlfn.XLOOKUP(A569,$A$2:$A$2336,Table2[Any Transplants],"NOT FOUND")</f>
        <v>No</v>
      </c>
      <c r="I569" t="str" cm="1">
        <f t="array" ref="I569">_xlfn.XLOOKUP(A569,$A$2:$A$2336,Table2[Cancer history],"NOT FOUND")</f>
        <v>No</v>
      </c>
      <c r="J569" t="str">
        <f>_xlfn.XLOOKUP(A569,Table3[customer_no],Table3[month],"NOT FOUND")</f>
        <v>Jun</v>
      </c>
      <c r="K569" s="7">
        <f>_xlfn.XLOOKUP(A569,Table3[customer_no],Table3[year_average],"NOT FOUND")</f>
        <v>1971</v>
      </c>
      <c r="L569" cm="1">
        <f t="array" ref="L569">_xlfn.XLOOKUP(A569,Table3[customer_no],'Hospitalisation Details'!$D$2:$D$2344,"NOT FOUND")</f>
        <v>8</v>
      </c>
      <c r="M569" s="33">
        <f>_xlfn.XLOOKUP(A569,Table3[customer_no],Table3[dd/mm/yy],"NOT FOUND")</f>
        <v>26092</v>
      </c>
      <c r="N569">
        <f>_xlfn.XLOOKUP(A569,Table3[customer_no],Table3[age],"NOT FOUND")</f>
        <v>52</v>
      </c>
      <c r="O569" cm="1">
        <f t="array" ref="O569">_xlfn.XLOOKUP(A569,Table3[customer_no],'Hospitalisation Details'!$E$2:$E$2344,"NOT FOUND")</f>
        <v>0</v>
      </c>
      <c r="P569" t="str">
        <f>_xlfn.XLOOKUP(A569,Table3[customer_no],Table3[hsplt_handled],"NOT FOUND")</f>
        <v>tier - 1</v>
      </c>
      <c r="Q569" t="str">
        <f>_xlfn.XLOOKUP(A569,Table3[customer_no],Table3[city_handled],"NOT FOUND")</f>
        <v>tier - 1</v>
      </c>
      <c r="R569" t="str">
        <f>_xlfn.XLOOKUP(A569,Table3[customer_no],Table3[state_id],"NOT FOUND")</f>
        <v>R1012</v>
      </c>
      <c r="S569" s="34" cm="1">
        <f t="array" ref="S569">_xlfn.XLOOKUP(A569,Table3[customer_no],'Hospitalisation Details'!$F$2:$F$2344,"NOT FOUND")</f>
        <v>17479.53</v>
      </c>
      <c r="T569" t="str">
        <f>_xlfn.XLOOKUP(A569,Table2[Customer ID],Table2[BMI_category],"NOT FOUND")</f>
        <v>Obesity</v>
      </c>
      <c r="U569" s="7">
        <f>_xlfn.XLOOKUP(A569,Table2[Customer ID],Table2[no of surgery],"NOT FOUND")</f>
        <v>0</v>
      </c>
      <c r="V569" t="str">
        <f>_xlfn.XLOOKUP(A569,Table2[Customer ID],Table2[smoker_missing],"NOT FOUND")</f>
        <v>No</v>
      </c>
      <c r="W569" t="str">
        <f t="shared" si="8"/>
        <v>Diabetes</v>
      </c>
      <c r="X569" s="37">
        <f>SUM(Table5[[#This Row],[Title]:[Diabetes Level]])</f>
        <v>45659.759999999995</v>
      </c>
    </row>
    <row r="570" spans="1:24" x14ac:dyDescent="0.25">
      <c r="A570" t="s">
        <v>1802</v>
      </c>
      <c r="B570" t="str">
        <f>VLOOKUP(A570,'Customer Names'!$A$2:$E$2336,3,FALSE)</f>
        <v>Ms.</v>
      </c>
      <c r="C570" t="str">
        <f>_xlfn.XLOOKUP(A570,$A$2:$A$2336,'Customer Names'!$D$2:$D$2336,"NOT FOUND")</f>
        <v>Kayla B.</v>
      </c>
      <c r="D570" t="str">
        <f>_xlfn.XLOOKUP(A570,$A$2:$A$2336,'Customer Names'!$E$2:$E$2336,"NOT FOUND")</f>
        <v>Strong</v>
      </c>
      <c r="E570" cm="1">
        <f t="array" ref="E570">_xlfn.XLOOKUP(A570,$A$2:$A$2336,Table2[BMI],"NOT FOUND")</f>
        <v>28.31</v>
      </c>
      <c r="F570" cm="1">
        <f t="array" ref="F570">_xlfn.XLOOKUP(A570,$A$2:$A$2336,Table2[HBA1C],"NOT FOUND")</f>
        <v>6.29</v>
      </c>
      <c r="G570" t="str" cm="1">
        <f t="array" ref="G570">_xlfn.XLOOKUP(A570,$A$2:$A$2336,Table2[Heart Issues],"NOT FOUND")</f>
        <v>No</v>
      </c>
      <c r="H570" t="str" cm="1">
        <f t="array" ref="H570">_xlfn.XLOOKUP(A570,$A$2:$A$2336,Table2[Any Transplants],"NOT FOUND")</f>
        <v>No</v>
      </c>
      <c r="I570" t="str" cm="1">
        <f t="array" ref="I570">_xlfn.XLOOKUP(A570,$A$2:$A$2336,Table2[Cancer history],"NOT FOUND")</f>
        <v>Yes</v>
      </c>
      <c r="J570" t="str">
        <f>_xlfn.XLOOKUP(A570,Table3[customer_no],Table3[month],"NOT FOUND")</f>
        <v>Nov</v>
      </c>
      <c r="K570" s="7">
        <f>_xlfn.XLOOKUP(A570,Table3[customer_no],Table3[year_average],"NOT FOUND")</f>
        <v>2003</v>
      </c>
      <c r="L570" cm="1">
        <f t="array" ref="L570">_xlfn.XLOOKUP(A570,Table3[customer_no],'Hospitalisation Details'!$D$2:$D$2344,"NOT FOUND")</f>
        <v>2</v>
      </c>
      <c r="M570" s="33">
        <f>_xlfn.XLOOKUP(A570,Table3[customer_no],Table3[dd/mm/yy],"NOT FOUND")</f>
        <v>37927</v>
      </c>
      <c r="N570">
        <f>_xlfn.XLOOKUP(A570,Table3[customer_no],Table3[age],"NOT FOUND")</f>
        <v>19</v>
      </c>
      <c r="O570" cm="1">
        <f t="array" ref="O570">_xlfn.XLOOKUP(A570,Table3[customer_no],'Hospitalisation Details'!$E$2:$E$2344,"NOT FOUND")</f>
        <v>0</v>
      </c>
      <c r="P570" t="str">
        <f>_xlfn.XLOOKUP(A570,Table3[customer_no],Table3[hsplt_handled],"NOT FOUND")</f>
        <v>tier - 2</v>
      </c>
      <c r="Q570" t="str">
        <f>_xlfn.XLOOKUP(A570,Table3[customer_no],Table3[city_handled],"NOT FOUND")</f>
        <v>tier - 1</v>
      </c>
      <c r="R570" t="str">
        <f>_xlfn.XLOOKUP(A570,Table3[customer_no],Table3[state_id],"NOT FOUND")</f>
        <v>R1012</v>
      </c>
      <c r="S570" s="34" cm="1">
        <f t="array" ref="S570">_xlfn.XLOOKUP(A570,Table3[customer_no],'Hospitalisation Details'!$F$2:$F$2344,"NOT FOUND")</f>
        <v>17468.98</v>
      </c>
      <c r="T570" t="str">
        <f>_xlfn.XLOOKUP(A570,Table2[Customer ID],Table2[BMI_category],"NOT FOUND")</f>
        <v>Overweight</v>
      </c>
      <c r="U570" s="7">
        <f>_xlfn.XLOOKUP(A570,Table2[Customer ID],Table2[no of surgery],"NOT FOUND")</f>
        <v>1</v>
      </c>
      <c r="V570" t="str">
        <f>_xlfn.XLOOKUP(A570,Table2[Customer ID],Table2[smoker_missing],"NOT FOUND")</f>
        <v>yes</v>
      </c>
      <c r="W570" t="str">
        <f t="shared" si="8"/>
        <v>Prediabetes</v>
      </c>
      <c r="X570" s="37">
        <f>SUM(Table5[[#This Row],[Title]:[Diabetes Level]])</f>
        <v>57455.58</v>
      </c>
    </row>
    <row r="571" spans="1:24" x14ac:dyDescent="0.25">
      <c r="A571" t="s">
        <v>1801</v>
      </c>
      <c r="B571" t="str">
        <f>VLOOKUP(A571,'Customer Names'!$A$2:$E$2336,3,FALSE)</f>
        <v>Mr.</v>
      </c>
      <c r="C571" t="str">
        <f>_xlfn.XLOOKUP(A571,$A$2:$A$2336,'Customer Names'!$D$2:$D$2336,"NOT FOUND")</f>
        <v>Mark D.</v>
      </c>
      <c r="D571" t="str">
        <f>_xlfn.XLOOKUP(A571,$A$2:$A$2336,'Customer Names'!$E$2:$E$2336,"NOT FOUND")</f>
        <v>Ferguson</v>
      </c>
      <c r="E571" cm="1">
        <f t="array" ref="E571">_xlfn.XLOOKUP(A571,$A$2:$A$2336,Table2[BMI],"NOT FOUND")</f>
        <v>22.99</v>
      </c>
      <c r="F571" cm="1">
        <f t="array" ref="F571">_xlfn.XLOOKUP(A571,$A$2:$A$2336,Table2[HBA1C],"NOT FOUND")</f>
        <v>6.29</v>
      </c>
      <c r="G571" t="str" cm="1">
        <f t="array" ref="G571">_xlfn.XLOOKUP(A571,$A$2:$A$2336,Table2[Heart Issues],"NOT FOUND")</f>
        <v>No</v>
      </c>
      <c r="H571" t="str" cm="1">
        <f t="array" ref="H571">_xlfn.XLOOKUP(A571,$A$2:$A$2336,Table2[Any Transplants],"NOT FOUND")</f>
        <v>No</v>
      </c>
      <c r="I571" t="str" cm="1">
        <f t="array" ref="I571">_xlfn.XLOOKUP(A571,$A$2:$A$2336,Table2[Cancer history],"NOT FOUND")</f>
        <v>No</v>
      </c>
      <c r="J571" t="str">
        <f>_xlfn.XLOOKUP(A571,Table3[customer_no],Table3[month],"NOT FOUND")</f>
        <v>Oct</v>
      </c>
      <c r="K571" s="7">
        <f>_xlfn.XLOOKUP(A571,Table3[customer_no],Table3[year_average],"NOT FOUND")</f>
        <v>1992</v>
      </c>
      <c r="L571" cm="1">
        <f t="array" ref="L571">_xlfn.XLOOKUP(A571,Table3[customer_no],'Hospitalisation Details'!$D$2:$D$2344,"NOT FOUND")</f>
        <v>18</v>
      </c>
      <c r="M571" s="33">
        <f>_xlfn.XLOOKUP(A571,Table3[customer_no],Table3[dd/mm/yy],"NOT FOUND")</f>
        <v>33895</v>
      </c>
      <c r="N571">
        <f>_xlfn.XLOOKUP(A571,Table3[customer_no],Table3[age],"NOT FOUND")</f>
        <v>30</v>
      </c>
      <c r="O571" cm="1">
        <f t="array" ref="O571">_xlfn.XLOOKUP(A571,Table3[customer_no],'Hospitalisation Details'!$E$2:$E$2344,"NOT FOUND")</f>
        <v>2</v>
      </c>
      <c r="P571" t="str">
        <f>_xlfn.XLOOKUP(A571,Table3[customer_no],Table3[hsplt_handled],"NOT FOUND")</f>
        <v>tier - 2</v>
      </c>
      <c r="Q571" t="str">
        <f>_xlfn.XLOOKUP(A571,Table3[customer_no],Table3[city_handled],"NOT FOUND")</f>
        <v>tier - 1</v>
      </c>
      <c r="R571" t="str">
        <f>_xlfn.XLOOKUP(A571,Table3[customer_no],Table3[state_id],"NOT FOUND")</f>
        <v>R1012</v>
      </c>
      <c r="S571" s="34" cm="1">
        <f t="array" ref="S571">_xlfn.XLOOKUP(A571,Table3[customer_no],'Hospitalisation Details'!$F$2:$F$2344,"NOT FOUND")</f>
        <v>17361.77</v>
      </c>
      <c r="T571" t="str">
        <f>_xlfn.XLOOKUP(A571,Table2[Customer ID],Table2[BMI_category],"NOT FOUND")</f>
        <v>Normal Weight</v>
      </c>
      <c r="U571" s="7">
        <f>_xlfn.XLOOKUP(A571,Table2[Customer ID],Table2[no of surgery],"NOT FOUND")</f>
        <v>1</v>
      </c>
      <c r="V571" t="str">
        <f>_xlfn.XLOOKUP(A571,Table2[Customer ID],Table2[smoker_missing],"NOT FOUND")</f>
        <v>yes</v>
      </c>
      <c r="W571" t="str">
        <f t="shared" si="8"/>
        <v>Prediabetes</v>
      </c>
      <c r="X571" s="37">
        <f>SUM(Table5[[#This Row],[Title]:[Diabetes Level]])</f>
        <v>53329.05</v>
      </c>
    </row>
    <row r="572" spans="1:24" x14ac:dyDescent="0.25">
      <c r="A572" t="s">
        <v>1800</v>
      </c>
      <c r="B572" t="str">
        <f>VLOOKUP(A572,'Customer Names'!$A$2:$E$2336,3,FALSE)</f>
        <v>Mr.</v>
      </c>
      <c r="C572" t="str">
        <f>_xlfn.XLOOKUP(A572,$A$2:$A$2336,'Customer Names'!$D$2:$D$2336,"NOT FOUND")</f>
        <v>Patrick J.</v>
      </c>
      <c r="D572" t="str">
        <f>_xlfn.XLOOKUP(A572,$A$2:$A$2336,'Customer Names'!$E$2:$E$2336,"NOT FOUND")</f>
        <v>Klein</v>
      </c>
      <c r="E572" cm="1">
        <f t="array" ref="E572">_xlfn.XLOOKUP(A572,$A$2:$A$2336,Table2[BMI],"NOT FOUND")</f>
        <v>29.07</v>
      </c>
      <c r="F572" cm="1">
        <f t="array" ref="F572">_xlfn.XLOOKUP(A572,$A$2:$A$2336,Table2[HBA1C],"NOT FOUND")</f>
        <v>5.12</v>
      </c>
      <c r="G572" t="str" cm="1">
        <f t="array" ref="G572">_xlfn.XLOOKUP(A572,$A$2:$A$2336,Table2[Heart Issues],"NOT FOUND")</f>
        <v>No</v>
      </c>
      <c r="H572" t="str" cm="1">
        <f t="array" ref="H572">_xlfn.XLOOKUP(A572,$A$2:$A$2336,Table2[Any Transplants],"NOT FOUND")</f>
        <v>No</v>
      </c>
      <c r="I572" t="str" cm="1">
        <f t="array" ref="I572">_xlfn.XLOOKUP(A572,$A$2:$A$2336,Table2[Cancer history],"NOT FOUND")</f>
        <v>Yes</v>
      </c>
      <c r="J572" t="str">
        <f>_xlfn.XLOOKUP(A572,Table3[customer_no],Table3[month],"NOT FOUND")</f>
        <v>Nov</v>
      </c>
      <c r="K572" s="7">
        <f>_xlfn.XLOOKUP(A572,Table3[customer_no],Table3[year_average],"NOT FOUND")</f>
        <v>2003</v>
      </c>
      <c r="L572" cm="1">
        <f t="array" ref="L572">_xlfn.XLOOKUP(A572,Table3[customer_no],'Hospitalisation Details'!$D$2:$D$2344,"NOT FOUND")</f>
        <v>1</v>
      </c>
      <c r="M572" s="33">
        <f>_xlfn.XLOOKUP(A572,Table3[customer_no],Table3[dd/mm/yy],"NOT FOUND")</f>
        <v>37926</v>
      </c>
      <c r="N572">
        <f>_xlfn.XLOOKUP(A572,Table3[customer_no],Table3[age],"NOT FOUND")</f>
        <v>19</v>
      </c>
      <c r="O572" cm="1">
        <f t="array" ref="O572">_xlfn.XLOOKUP(A572,Table3[customer_no],'Hospitalisation Details'!$E$2:$E$2344,"NOT FOUND")</f>
        <v>0</v>
      </c>
      <c r="P572" t="str">
        <f>_xlfn.XLOOKUP(A572,Table3[customer_no],Table3[hsplt_handled],"NOT FOUND")</f>
        <v>tier - 2</v>
      </c>
      <c r="Q572" t="str">
        <f>_xlfn.XLOOKUP(A572,Table3[customer_no],Table3[city_handled],"NOT FOUND")</f>
        <v>tier - 3</v>
      </c>
      <c r="R572" t="str">
        <f>_xlfn.XLOOKUP(A572,Table3[customer_no],Table3[state_id],"NOT FOUND")</f>
        <v>R1012</v>
      </c>
      <c r="S572" s="34" cm="1">
        <f t="array" ref="S572">_xlfn.XLOOKUP(A572,Table3[customer_no],'Hospitalisation Details'!$F$2:$F$2344,"NOT FOUND")</f>
        <v>17352.68</v>
      </c>
      <c r="T572" t="str">
        <f>_xlfn.XLOOKUP(A572,Table2[Customer ID],Table2[BMI_category],"NOT FOUND")</f>
        <v>Overweight</v>
      </c>
      <c r="U572" s="7">
        <f>_xlfn.XLOOKUP(A572,Table2[Customer ID],Table2[no of surgery],"NOT FOUND")</f>
        <v>1</v>
      </c>
      <c r="V572" t="str">
        <f>_xlfn.XLOOKUP(A572,Table2[Customer ID],Table2[smoker_missing],"NOT FOUND")</f>
        <v>yes</v>
      </c>
      <c r="W572" t="str">
        <f t="shared" si="8"/>
        <v>Normal</v>
      </c>
      <c r="X572" s="37">
        <f>SUM(Table5[[#This Row],[Title]:[Diabetes Level]])</f>
        <v>57336.87</v>
      </c>
    </row>
    <row r="573" spans="1:24" x14ac:dyDescent="0.25">
      <c r="A573" t="s">
        <v>1799</v>
      </c>
      <c r="B573" t="str">
        <f>VLOOKUP(A573,'Customer Names'!$A$2:$E$2336,3,FALSE)</f>
        <v>Mr.</v>
      </c>
      <c r="C573" t="str">
        <f>_xlfn.XLOOKUP(A573,$A$2:$A$2336,'Customer Names'!$D$2:$D$2336,"NOT FOUND")</f>
        <v>Alejandro</v>
      </c>
      <c r="D573" t="str">
        <f>_xlfn.XLOOKUP(A573,$A$2:$A$2336,'Customer Names'!$E$2:$E$2336,"NOT FOUND")</f>
        <v>Eusebio</v>
      </c>
      <c r="E573" cm="1">
        <f t="array" ref="E573">_xlfn.XLOOKUP(A573,$A$2:$A$2336,Table2[BMI],"NOT FOUND")</f>
        <v>42.02</v>
      </c>
      <c r="F573" cm="1">
        <f t="array" ref="F573">_xlfn.XLOOKUP(A573,$A$2:$A$2336,Table2[HBA1C],"NOT FOUND")</f>
        <v>9.9499999999999993</v>
      </c>
      <c r="G573" t="str" cm="1">
        <f t="array" ref="G573">_xlfn.XLOOKUP(A573,$A$2:$A$2336,Table2[Heart Issues],"NOT FOUND")</f>
        <v>yes</v>
      </c>
      <c r="H573" t="str" cm="1">
        <f t="array" ref="H573">_xlfn.XLOOKUP(A573,$A$2:$A$2336,Table2[Any Transplants],"NOT FOUND")</f>
        <v>No</v>
      </c>
      <c r="I573" t="str" cm="1">
        <f t="array" ref="I573">_xlfn.XLOOKUP(A573,$A$2:$A$2336,Table2[Cancer history],"NOT FOUND")</f>
        <v>Yes</v>
      </c>
      <c r="J573" t="str">
        <f>_xlfn.XLOOKUP(A573,Table3[customer_no],Table3[month],"NOT FOUND")</f>
        <v>Jul</v>
      </c>
      <c r="K573" s="7">
        <f>_xlfn.XLOOKUP(A573,Table3[customer_no],Table3[year_average],"NOT FOUND")</f>
        <v>1963</v>
      </c>
      <c r="L573" cm="1">
        <f t="array" ref="L573">_xlfn.XLOOKUP(A573,Table3[customer_no],'Hospitalisation Details'!$D$2:$D$2344,"NOT FOUND")</f>
        <v>12</v>
      </c>
      <c r="M573" s="33">
        <f>_xlfn.XLOOKUP(A573,Table3[customer_no],Table3[dd/mm/yy],"NOT FOUND")</f>
        <v>23204</v>
      </c>
      <c r="N573">
        <f>_xlfn.XLOOKUP(A573,Table3[customer_no],Table3[age],"NOT FOUND")</f>
        <v>59</v>
      </c>
      <c r="O573" cm="1">
        <f t="array" ref="O573">_xlfn.XLOOKUP(A573,Table3[customer_no],'Hospitalisation Details'!$E$2:$E$2344,"NOT FOUND")</f>
        <v>0</v>
      </c>
      <c r="P573" t="str">
        <f>_xlfn.XLOOKUP(A573,Table3[customer_no],Table3[hsplt_handled],"NOT FOUND")</f>
        <v>tier - 2</v>
      </c>
      <c r="Q573" t="str">
        <f>_xlfn.XLOOKUP(A573,Table3[customer_no],Table3[city_handled],"NOT FOUND")</f>
        <v>tier - 3</v>
      </c>
      <c r="R573" t="str">
        <f>_xlfn.XLOOKUP(A573,Table3[customer_no],Table3[state_id],"NOT FOUND")</f>
        <v>R1023</v>
      </c>
      <c r="S573" s="34" cm="1">
        <f t="array" ref="S573">_xlfn.XLOOKUP(A573,Table3[customer_no],'Hospitalisation Details'!$F$2:$F$2344,"NOT FOUND")</f>
        <v>17337.580000000002</v>
      </c>
      <c r="T573" t="str">
        <f>_xlfn.XLOOKUP(A573,Table2[Customer ID],Table2[BMI_category],"NOT FOUND")</f>
        <v>Obesity</v>
      </c>
      <c r="U573" s="7">
        <f>_xlfn.XLOOKUP(A573,Table2[Customer ID],Table2[no of surgery],"NOT FOUND")</f>
        <v>1</v>
      </c>
      <c r="V573" t="str">
        <f>_xlfn.XLOOKUP(A573,Table2[Customer ID],Table2[smoker_missing],"NOT FOUND")</f>
        <v>No</v>
      </c>
      <c r="W573" t="str">
        <f t="shared" si="8"/>
        <v>Diabetes</v>
      </c>
      <c r="X573" s="37">
        <f>SUM(Table5[[#This Row],[Title]:[Diabetes Level]])</f>
        <v>42628.55</v>
      </c>
    </row>
    <row r="574" spans="1:24" x14ac:dyDescent="0.25">
      <c r="A574" t="s">
        <v>1798</v>
      </c>
      <c r="B574" t="str">
        <f>VLOOKUP(A574,'Customer Names'!$A$2:$E$2336,3,FALSE)</f>
        <v>Mrs.</v>
      </c>
      <c r="C574" t="str">
        <f>_xlfn.XLOOKUP(A574,$A$2:$A$2336,'Customer Names'!$D$2:$D$2336,"NOT FOUND")</f>
        <v>Beth A</v>
      </c>
      <c r="D574" t="str">
        <f>_xlfn.XLOOKUP(A574,$A$2:$A$2336,'Customer Names'!$E$2:$E$2336,"NOT FOUND")</f>
        <v>Szolosi</v>
      </c>
      <c r="E574" cm="1">
        <f t="array" ref="E574">_xlfn.XLOOKUP(A574,$A$2:$A$2336,Table2[BMI],"NOT FOUND")</f>
        <v>49.07</v>
      </c>
      <c r="F574" cm="1">
        <f t="array" ref="F574">_xlfn.XLOOKUP(A574,$A$2:$A$2336,Table2[HBA1C],"NOT FOUND")</f>
        <v>9.08</v>
      </c>
      <c r="G574" t="str" cm="1">
        <f t="array" ref="G574">_xlfn.XLOOKUP(A574,$A$2:$A$2336,Table2[Heart Issues],"NOT FOUND")</f>
        <v>yes</v>
      </c>
      <c r="H574" t="str" cm="1">
        <f t="array" ref="H574">_xlfn.XLOOKUP(A574,$A$2:$A$2336,Table2[Any Transplants],"NOT FOUND")</f>
        <v>No</v>
      </c>
      <c r="I574" t="str" cm="1">
        <f t="array" ref="I574">_xlfn.XLOOKUP(A574,$A$2:$A$2336,Table2[Cancer history],"NOT FOUND")</f>
        <v>No</v>
      </c>
      <c r="J574" t="str">
        <f>_xlfn.XLOOKUP(A574,Table3[customer_no],Table3[month],"NOT FOUND")</f>
        <v>Aug</v>
      </c>
      <c r="K574" s="7">
        <f>_xlfn.XLOOKUP(A574,Table3[customer_no],Table3[year_average],"NOT FOUND")</f>
        <v>1975</v>
      </c>
      <c r="L574" cm="1">
        <f t="array" ref="L574">_xlfn.XLOOKUP(A574,Table3[customer_no],'Hospitalisation Details'!$D$2:$D$2344,"NOT FOUND")</f>
        <v>25</v>
      </c>
      <c r="M574" s="33">
        <f>_xlfn.XLOOKUP(A574,Table3[customer_no],Table3[dd/mm/yy],"NOT FOUND")</f>
        <v>27631</v>
      </c>
      <c r="N574">
        <f>_xlfn.XLOOKUP(A574,Table3[customer_no],Table3[age],"NOT FOUND")</f>
        <v>47</v>
      </c>
      <c r="O574" cm="1">
        <f t="array" ref="O574">_xlfn.XLOOKUP(A574,Table3[customer_no],'Hospitalisation Details'!$E$2:$E$2344,"NOT FOUND")</f>
        <v>1</v>
      </c>
      <c r="P574" t="str">
        <f>_xlfn.XLOOKUP(A574,Table3[customer_no],Table3[hsplt_handled],"NOT FOUND")</f>
        <v>tier - 2</v>
      </c>
      <c r="Q574" t="str">
        <f>_xlfn.XLOOKUP(A574,Table3[customer_no],Table3[city_handled],"NOT FOUND")</f>
        <v>tier - 3</v>
      </c>
      <c r="R574" t="str">
        <f>_xlfn.XLOOKUP(A574,Table3[customer_no],Table3[state_id],"NOT FOUND")</f>
        <v>R1026</v>
      </c>
      <c r="S574" s="34" cm="1">
        <f t="array" ref="S574">_xlfn.XLOOKUP(A574,Table3[customer_no],'Hospitalisation Details'!$F$2:$F$2344,"NOT FOUND")</f>
        <v>17253.43</v>
      </c>
      <c r="T574" t="str">
        <f>_xlfn.XLOOKUP(A574,Table2[Customer ID],Table2[BMI_category],"NOT FOUND")</f>
        <v>Obesity</v>
      </c>
      <c r="U574" s="7">
        <f>_xlfn.XLOOKUP(A574,Table2[Customer ID],Table2[no of surgery],"NOT FOUND")</f>
        <v>1</v>
      </c>
      <c r="V574" t="str">
        <f>_xlfn.XLOOKUP(A574,Table2[Customer ID],Table2[smoker_missing],"NOT FOUND")</f>
        <v>No</v>
      </c>
      <c r="W574" t="str">
        <f t="shared" si="8"/>
        <v>Diabetes</v>
      </c>
      <c r="X574" s="37">
        <f>SUM(Table5[[#This Row],[Title]:[Diabetes Level]])</f>
        <v>46991.58</v>
      </c>
    </row>
    <row r="575" spans="1:24" x14ac:dyDescent="0.25">
      <c r="A575" t="s">
        <v>1797</v>
      </c>
      <c r="B575" t="str">
        <f>VLOOKUP(A575,'Customer Names'!$A$2:$E$2336,3,FALSE)</f>
        <v>Mr.</v>
      </c>
      <c r="C575" t="str">
        <f>_xlfn.XLOOKUP(A575,$A$2:$A$2336,'Customer Names'!$D$2:$D$2336,"NOT FOUND")</f>
        <v>Jason R</v>
      </c>
      <c r="D575" t="str">
        <f>_xlfn.XLOOKUP(A575,$A$2:$A$2336,'Customer Names'!$E$2:$E$2336,"NOT FOUND")</f>
        <v>Butler</v>
      </c>
      <c r="E575" cm="1">
        <f t="array" ref="E575">_xlfn.XLOOKUP(A575,$A$2:$A$2336,Table2[BMI],"NOT FOUND")</f>
        <v>19.8</v>
      </c>
      <c r="F575" cm="1">
        <f t="array" ref="F575">_xlfn.XLOOKUP(A575,$A$2:$A$2336,Table2[HBA1C],"NOT FOUND")</f>
        <v>4.82</v>
      </c>
      <c r="G575" t="str" cm="1">
        <f t="array" ref="G575">_xlfn.XLOOKUP(A575,$A$2:$A$2336,Table2[Heart Issues],"NOT FOUND")</f>
        <v>No</v>
      </c>
      <c r="H575" t="str" cm="1">
        <f t="array" ref="H575">_xlfn.XLOOKUP(A575,$A$2:$A$2336,Table2[Any Transplants],"NOT FOUND")</f>
        <v>No</v>
      </c>
      <c r="I575" t="str" cm="1">
        <f t="array" ref="I575">_xlfn.XLOOKUP(A575,$A$2:$A$2336,Table2[Cancer history],"NOT FOUND")</f>
        <v>No</v>
      </c>
      <c r="J575" t="str">
        <f>_xlfn.XLOOKUP(A575,Table3[customer_no],Table3[month],"NOT FOUND")</f>
        <v>Oct</v>
      </c>
      <c r="K575" s="7">
        <f>_xlfn.XLOOKUP(A575,Table3[customer_no],Table3[year_average],"NOT FOUND")</f>
        <v>1982</v>
      </c>
      <c r="L575" cm="1">
        <f t="array" ref="L575">_xlfn.XLOOKUP(A575,Table3[customer_no],'Hospitalisation Details'!$D$2:$D$2344,"NOT FOUND")</f>
        <v>22</v>
      </c>
      <c r="M575" s="33">
        <f>_xlfn.XLOOKUP(A575,Table3[customer_no],Table3[dd/mm/yy],"NOT FOUND")</f>
        <v>30246</v>
      </c>
      <c r="N575">
        <f>_xlfn.XLOOKUP(A575,Table3[customer_no],Table3[age],"NOT FOUND")</f>
        <v>40</v>
      </c>
      <c r="O575" cm="1">
        <f t="array" ref="O575">_xlfn.XLOOKUP(A575,Table3[customer_no],'Hospitalisation Details'!$E$2:$E$2344,"NOT FOUND")</f>
        <v>1</v>
      </c>
      <c r="P575" t="str">
        <f>_xlfn.XLOOKUP(A575,Table3[customer_no],Table3[hsplt_handled],"NOT FOUND")</f>
        <v>tier - 2</v>
      </c>
      <c r="Q575" t="str">
        <f>_xlfn.XLOOKUP(A575,Table3[customer_no],Table3[city_handled],"NOT FOUND")</f>
        <v>tier - 1</v>
      </c>
      <c r="R575" t="str">
        <f>_xlfn.XLOOKUP(A575,Table3[customer_no],Table3[state_id],"NOT FOUND")</f>
        <v>R1013</v>
      </c>
      <c r="S575" s="34" cm="1">
        <f t="array" ref="S575">_xlfn.XLOOKUP(A575,Table3[customer_no],'Hospitalisation Details'!$F$2:$F$2344,"NOT FOUND")</f>
        <v>17179.52</v>
      </c>
      <c r="T575" t="str">
        <f>_xlfn.XLOOKUP(A575,Table2[Customer ID],Table2[BMI_category],"NOT FOUND")</f>
        <v>Normal Weight</v>
      </c>
      <c r="U575" s="7">
        <f>_xlfn.XLOOKUP(A575,Table2[Customer ID],Table2[no of surgery],"NOT FOUND")</f>
        <v>0</v>
      </c>
      <c r="V575" t="str">
        <f>_xlfn.XLOOKUP(A575,Table2[Customer ID],Table2[smoker_missing],"NOT FOUND")</f>
        <v>yes</v>
      </c>
      <c r="W575" t="str">
        <f t="shared" si="8"/>
        <v>Normal</v>
      </c>
      <c r="X575" s="37">
        <f>SUM(Table5[[#This Row],[Title]:[Diabetes Level]])</f>
        <v>49495.14</v>
      </c>
    </row>
    <row r="576" spans="1:24" x14ac:dyDescent="0.25">
      <c r="A576" t="s">
        <v>1796</v>
      </c>
      <c r="B576" t="str">
        <f>VLOOKUP(A576,'Customer Names'!$A$2:$E$2336,3,FALSE)</f>
        <v>Mr.</v>
      </c>
      <c r="C576" t="str">
        <f>_xlfn.XLOOKUP(A576,$A$2:$A$2336,'Customer Names'!$D$2:$D$2336,"NOT FOUND")</f>
        <v>Yoshinori</v>
      </c>
      <c r="D576" t="str">
        <f>_xlfn.XLOOKUP(A576,$A$2:$A$2336,'Customer Names'!$E$2:$E$2336,"NOT FOUND")</f>
        <v>Fukuchi</v>
      </c>
      <c r="E576" cm="1">
        <f t="array" ref="E576">_xlfn.XLOOKUP(A576,$A$2:$A$2336,Table2[BMI],"NOT FOUND")</f>
        <v>27.36</v>
      </c>
      <c r="F576" cm="1">
        <f t="array" ref="F576">_xlfn.XLOOKUP(A576,$A$2:$A$2336,Table2[HBA1C],"NOT FOUND")</f>
        <v>4.6500000000000004</v>
      </c>
      <c r="G576" t="str" cm="1">
        <f t="array" ref="G576">_xlfn.XLOOKUP(A576,$A$2:$A$2336,Table2[Heart Issues],"NOT FOUND")</f>
        <v>No</v>
      </c>
      <c r="H576" t="str" cm="1">
        <f t="array" ref="H576">_xlfn.XLOOKUP(A576,$A$2:$A$2336,Table2[Any Transplants],"NOT FOUND")</f>
        <v>yes</v>
      </c>
      <c r="I576" t="str" cm="1">
        <f t="array" ref="I576">_xlfn.XLOOKUP(A576,$A$2:$A$2336,Table2[Cancer history],"NOT FOUND")</f>
        <v>No</v>
      </c>
      <c r="J576" t="str">
        <f>_xlfn.XLOOKUP(A576,Table3[customer_no],Table3[month],"NOT FOUND")</f>
        <v>Aug</v>
      </c>
      <c r="K576" s="7">
        <f>_xlfn.XLOOKUP(A576,Table3[customer_no],Table3[year_average],"NOT FOUND")</f>
        <v>2004</v>
      </c>
      <c r="L576" cm="1">
        <f t="array" ref="L576">_xlfn.XLOOKUP(A576,Table3[customer_no],'Hospitalisation Details'!$D$2:$D$2344,"NOT FOUND")</f>
        <v>18</v>
      </c>
      <c r="M576" s="33">
        <f>_xlfn.XLOOKUP(A576,Table3[customer_no],Table3[dd/mm/yy],"NOT FOUND")</f>
        <v>38217</v>
      </c>
      <c r="N576">
        <f>_xlfn.XLOOKUP(A576,Table3[customer_no],Table3[age],"NOT FOUND")</f>
        <v>18</v>
      </c>
      <c r="O576" cm="1">
        <f t="array" ref="O576">_xlfn.XLOOKUP(A576,Table3[customer_no],'Hospitalisation Details'!$E$2:$E$2344,"NOT FOUND")</f>
        <v>1</v>
      </c>
      <c r="P576" t="str">
        <f>_xlfn.XLOOKUP(A576,Table3[customer_no],Table3[hsplt_handled],"NOT FOUND")</f>
        <v>tier - 2</v>
      </c>
      <c r="Q576" t="str">
        <f>_xlfn.XLOOKUP(A576,Table3[customer_no],Table3[city_handled],"NOT FOUND")</f>
        <v>tier - 2</v>
      </c>
      <c r="R576" t="str">
        <f>_xlfn.XLOOKUP(A576,Table3[customer_no],Table3[state_id],"NOT FOUND")</f>
        <v>R1019</v>
      </c>
      <c r="S576" s="34" cm="1">
        <f t="array" ref="S576">_xlfn.XLOOKUP(A576,Table3[customer_no],'Hospitalisation Details'!$F$2:$F$2344,"NOT FOUND")</f>
        <v>17178.68</v>
      </c>
      <c r="T576" t="str">
        <f>_xlfn.XLOOKUP(A576,Table2[Customer ID],Table2[BMI_category],"NOT FOUND")</f>
        <v>Overweight</v>
      </c>
      <c r="U576" s="7">
        <f>_xlfn.XLOOKUP(A576,Table2[Customer ID],Table2[no of surgery],"NOT FOUND")</f>
        <v>1</v>
      </c>
      <c r="V576" t="str">
        <f>_xlfn.XLOOKUP(A576,Table2[Customer ID],Table2[smoker_missing],"NOT FOUND")</f>
        <v>yes</v>
      </c>
      <c r="W576" t="str">
        <f t="shared" si="8"/>
        <v>Normal</v>
      </c>
      <c r="X576" s="37">
        <f>SUM(Table5[[#This Row],[Title]:[Diabetes Level]])</f>
        <v>57469.69</v>
      </c>
    </row>
    <row r="577" spans="1:24" x14ac:dyDescent="0.25">
      <c r="A577" t="s">
        <v>1795</v>
      </c>
      <c r="B577" t="str">
        <f>VLOOKUP(A577,'Customer Names'!$A$2:$E$2336,3,FALSE)</f>
        <v>Ms.</v>
      </c>
      <c r="C577" t="str">
        <f>_xlfn.XLOOKUP(A577,$A$2:$A$2336,'Customer Names'!$D$2:$D$2336,"NOT FOUND")</f>
        <v>Adrienne G.</v>
      </c>
      <c r="D577" t="str">
        <f>_xlfn.XLOOKUP(A577,$A$2:$A$2336,'Customer Names'!$E$2:$E$2336,"NOT FOUND")</f>
        <v>Drucker</v>
      </c>
      <c r="E577" cm="1">
        <f t="array" ref="E577">_xlfn.XLOOKUP(A577,$A$2:$A$2336,Table2[BMI],"NOT FOUND")</f>
        <v>42.95</v>
      </c>
      <c r="F577" cm="1">
        <f t="array" ref="F577">_xlfn.XLOOKUP(A577,$A$2:$A$2336,Table2[HBA1C],"NOT FOUND")</f>
        <v>5.16</v>
      </c>
      <c r="G577" t="str" cm="1">
        <f t="array" ref="G577">_xlfn.XLOOKUP(A577,$A$2:$A$2336,Table2[Heart Issues],"NOT FOUND")</f>
        <v>yes</v>
      </c>
      <c r="H577" t="str" cm="1">
        <f t="array" ref="H577">_xlfn.XLOOKUP(A577,$A$2:$A$2336,Table2[Any Transplants],"NOT FOUND")</f>
        <v>No</v>
      </c>
      <c r="I577" t="str" cm="1">
        <f t="array" ref="I577">_xlfn.XLOOKUP(A577,$A$2:$A$2336,Table2[Cancer history],"NOT FOUND")</f>
        <v>No</v>
      </c>
      <c r="J577" t="str">
        <f>_xlfn.XLOOKUP(A577,Table3[customer_no],Table3[month],"NOT FOUND")</f>
        <v>Jun</v>
      </c>
      <c r="K577" s="7">
        <f>_xlfn.XLOOKUP(A577,Table3[customer_no],Table3[year_average],"NOT FOUND")</f>
        <v>1964</v>
      </c>
      <c r="L577" cm="1">
        <f t="array" ref="L577">_xlfn.XLOOKUP(A577,Table3[customer_no],'Hospitalisation Details'!$D$2:$D$2344,"NOT FOUND")</f>
        <v>7</v>
      </c>
      <c r="M577" s="33">
        <f>_xlfn.XLOOKUP(A577,Table3[customer_no],Table3[dd/mm/yy],"NOT FOUND")</f>
        <v>23535</v>
      </c>
      <c r="N577">
        <f>_xlfn.XLOOKUP(A577,Table3[customer_no],Table3[age],"NOT FOUND")</f>
        <v>59</v>
      </c>
      <c r="O577" cm="1">
        <f t="array" ref="O577">_xlfn.XLOOKUP(A577,Table3[customer_no],'Hospitalisation Details'!$E$2:$E$2344,"NOT FOUND")</f>
        <v>0</v>
      </c>
      <c r="P577" t="str">
        <f>_xlfn.XLOOKUP(A577,Table3[customer_no],Table3[hsplt_handled],"NOT FOUND")</f>
        <v>tier - 2</v>
      </c>
      <c r="Q577" t="str">
        <f>_xlfn.XLOOKUP(A577,Table3[customer_no],Table3[city_handled],"NOT FOUND")</f>
        <v>tier - 2</v>
      </c>
      <c r="R577" t="str">
        <f>_xlfn.XLOOKUP(A577,Table3[customer_no],Table3[state_id],"NOT FOUND")</f>
        <v>R1012</v>
      </c>
      <c r="S577" s="34" cm="1">
        <f t="array" ref="S577">_xlfn.XLOOKUP(A577,Table3[customer_no],'Hospitalisation Details'!$F$2:$F$2344,"NOT FOUND")</f>
        <v>17174.52</v>
      </c>
      <c r="T577" t="str">
        <f>_xlfn.XLOOKUP(A577,Table2[Customer ID],Table2[BMI_category],"NOT FOUND")</f>
        <v>Obesity</v>
      </c>
      <c r="U577" s="7">
        <f>_xlfn.XLOOKUP(A577,Table2[Customer ID],Table2[no of surgery],"NOT FOUND")</f>
        <v>1</v>
      </c>
      <c r="V577" t="str">
        <f>_xlfn.XLOOKUP(A577,Table2[Customer ID],Table2[smoker_missing],"NOT FOUND")</f>
        <v>No</v>
      </c>
      <c r="W577" t="str">
        <f t="shared" si="8"/>
        <v>Normal</v>
      </c>
      <c r="X577" s="37">
        <f>SUM(Table5[[#This Row],[Title]:[Diabetes Level]])</f>
        <v>42788.630000000005</v>
      </c>
    </row>
    <row r="578" spans="1:24" x14ac:dyDescent="0.25">
      <c r="A578" t="s">
        <v>1794</v>
      </c>
      <c r="B578" t="str">
        <f>VLOOKUP(A578,'Customer Names'!$A$2:$E$2336,3,FALSE)</f>
        <v>Mrs.</v>
      </c>
      <c r="C578" t="str">
        <f>_xlfn.XLOOKUP(A578,$A$2:$A$2336,'Customer Names'!$D$2:$D$2336,"NOT FOUND")</f>
        <v>Meredith</v>
      </c>
      <c r="D578" t="str">
        <f>_xlfn.XLOOKUP(A578,$A$2:$A$2336,'Customer Names'!$E$2:$E$2336,"NOT FOUND")</f>
        <v>Aziz</v>
      </c>
      <c r="E578" cm="1">
        <f t="array" ref="E578">_xlfn.XLOOKUP(A578,$A$2:$A$2336,Table2[BMI],"NOT FOUND")</f>
        <v>42.66</v>
      </c>
      <c r="F578" cm="1">
        <f t="array" ref="F578">_xlfn.XLOOKUP(A578,$A$2:$A$2336,Table2[HBA1C],"NOT FOUND")</f>
        <v>10.44</v>
      </c>
      <c r="G578" t="str" cm="1">
        <f t="array" ref="G578">_xlfn.XLOOKUP(A578,$A$2:$A$2336,Table2[Heart Issues],"NOT FOUND")</f>
        <v>No</v>
      </c>
      <c r="H578" t="str" cm="1">
        <f t="array" ref="H578">_xlfn.XLOOKUP(A578,$A$2:$A$2336,Table2[Any Transplants],"NOT FOUND")</f>
        <v>No</v>
      </c>
      <c r="I578" t="str" cm="1">
        <f t="array" ref="I578">_xlfn.XLOOKUP(A578,$A$2:$A$2336,Table2[Cancer history],"NOT FOUND")</f>
        <v>No</v>
      </c>
      <c r="J578" t="str">
        <f>_xlfn.XLOOKUP(A578,Table3[customer_no],Table3[month],"NOT FOUND")</f>
        <v>Sep</v>
      </c>
      <c r="K578" s="7">
        <f>_xlfn.XLOOKUP(A578,Table3[customer_no],Table3[year_average],"NOT FOUND")</f>
        <v>1965</v>
      </c>
      <c r="L578" cm="1">
        <f t="array" ref="L578">_xlfn.XLOOKUP(A578,Table3[customer_no],'Hospitalisation Details'!$D$2:$D$2344,"NOT FOUND")</f>
        <v>16</v>
      </c>
      <c r="M578" s="33">
        <f>_xlfn.XLOOKUP(A578,Table3[customer_no],Table3[dd/mm/yy],"NOT FOUND")</f>
        <v>24001</v>
      </c>
      <c r="N578">
        <f>_xlfn.XLOOKUP(A578,Table3[customer_no],Table3[age],"NOT FOUND")</f>
        <v>57</v>
      </c>
      <c r="O578" cm="1">
        <f t="array" ref="O578">_xlfn.XLOOKUP(A578,Table3[customer_no],'Hospitalisation Details'!$E$2:$E$2344,"NOT FOUND")</f>
        <v>0</v>
      </c>
      <c r="P578" t="str">
        <f>_xlfn.XLOOKUP(A578,Table3[customer_no],Table3[hsplt_handled],"NOT FOUND")</f>
        <v>tier - 2</v>
      </c>
      <c r="Q578" t="str">
        <f>_xlfn.XLOOKUP(A578,Table3[customer_no],Table3[city_handled],"NOT FOUND")</f>
        <v>tier - 2</v>
      </c>
      <c r="R578" t="str">
        <f>_xlfn.XLOOKUP(A578,Table3[customer_no],Table3[state_id],"NOT FOUND")</f>
        <v>R1026</v>
      </c>
      <c r="S578" s="34" cm="1">
        <f t="array" ref="S578">_xlfn.XLOOKUP(A578,Table3[customer_no],'Hospitalisation Details'!$F$2:$F$2344,"NOT FOUND")</f>
        <v>17172.27</v>
      </c>
      <c r="T578" t="str">
        <f>_xlfn.XLOOKUP(A578,Table2[Customer ID],Table2[BMI_category],"NOT FOUND")</f>
        <v>Obesity</v>
      </c>
      <c r="U578" s="7">
        <f>_xlfn.XLOOKUP(A578,Table2[Customer ID],Table2[no of surgery],"NOT FOUND")</f>
        <v>0</v>
      </c>
      <c r="V578" t="str">
        <f>_xlfn.XLOOKUP(A578,Table2[Customer ID],Table2[smoker_missing],"NOT FOUND")</f>
        <v>No</v>
      </c>
      <c r="W578" t="str">
        <f t="shared" si="8"/>
        <v>Diabetes</v>
      </c>
      <c r="X578" s="37">
        <f>SUM(Table5[[#This Row],[Title]:[Diabetes Level]])</f>
        <v>43264.369999999995</v>
      </c>
    </row>
    <row r="579" spans="1:24" x14ac:dyDescent="0.25">
      <c r="A579" t="s">
        <v>1793</v>
      </c>
      <c r="B579" t="str">
        <f>VLOOKUP(A579,'Customer Names'!$A$2:$E$2336,3,FALSE)</f>
        <v>Mr.</v>
      </c>
      <c r="C579" t="str">
        <f>_xlfn.XLOOKUP(A579,$A$2:$A$2336,'Customer Names'!$D$2:$D$2336,"NOT FOUND")</f>
        <v>Junyong</v>
      </c>
      <c r="D579" t="str">
        <f>_xlfn.XLOOKUP(A579,$A$2:$A$2336,'Customer Names'!$E$2:$E$2336,"NOT FOUND")</f>
        <v>Pak</v>
      </c>
      <c r="E579" cm="1">
        <f t="array" ref="E579">_xlfn.XLOOKUP(A579,$A$2:$A$2336,Table2[BMI],"NOT FOUND")</f>
        <v>33.630000000000003</v>
      </c>
      <c r="F579" cm="1">
        <f t="array" ref="F579">_xlfn.XLOOKUP(A579,$A$2:$A$2336,Table2[HBA1C],"NOT FOUND")</f>
        <v>5.69</v>
      </c>
      <c r="G579" t="str" cm="1">
        <f t="array" ref="G579">_xlfn.XLOOKUP(A579,$A$2:$A$2336,Table2[Heart Issues],"NOT FOUND")</f>
        <v>No</v>
      </c>
      <c r="H579" t="str" cm="1">
        <f t="array" ref="H579">_xlfn.XLOOKUP(A579,$A$2:$A$2336,Table2[Any Transplants],"NOT FOUND")</f>
        <v>No</v>
      </c>
      <c r="I579" t="str" cm="1">
        <f t="array" ref="I579">_xlfn.XLOOKUP(A579,$A$2:$A$2336,Table2[Cancer history],"NOT FOUND")</f>
        <v>No</v>
      </c>
      <c r="J579" t="str">
        <f>_xlfn.XLOOKUP(A579,Table3[customer_no],Table3[month],"NOT FOUND")</f>
        <v>Jun</v>
      </c>
      <c r="K579" s="7">
        <f>_xlfn.XLOOKUP(A579,Table3[customer_no],Table3[year_average],"NOT FOUND")</f>
        <v>1998</v>
      </c>
      <c r="L579" cm="1">
        <f t="array" ref="L579">_xlfn.XLOOKUP(A579,Table3[customer_no],'Hospitalisation Details'!$D$2:$D$2344,"NOT FOUND")</f>
        <v>3</v>
      </c>
      <c r="M579" s="33">
        <f>_xlfn.XLOOKUP(A579,Table3[customer_no],Table3[dd/mm/yy],"NOT FOUND")</f>
        <v>35949</v>
      </c>
      <c r="N579">
        <f>_xlfn.XLOOKUP(A579,Table3[customer_no],Table3[age],"NOT FOUND")</f>
        <v>25</v>
      </c>
      <c r="O579" cm="1">
        <f t="array" ref="O579">_xlfn.XLOOKUP(A579,Table3[customer_no],'Hospitalisation Details'!$E$2:$E$2344,"NOT FOUND")</f>
        <v>4</v>
      </c>
      <c r="P579" t="str">
        <f>_xlfn.XLOOKUP(A579,Table3[customer_no],Table3[hsplt_handled],"NOT FOUND")</f>
        <v>tier - 2</v>
      </c>
      <c r="Q579" t="str">
        <f>_xlfn.XLOOKUP(A579,Table3[customer_no],Table3[city_handled],"NOT FOUND")</f>
        <v>tier - 3</v>
      </c>
      <c r="R579" t="str">
        <f>_xlfn.XLOOKUP(A579,Table3[customer_no],Table3[state_id],"NOT FOUND")</f>
        <v>R1016</v>
      </c>
      <c r="S579" s="34" cm="1">
        <f t="array" ref="S579">_xlfn.XLOOKUP(A579,Table3[customer_no],'Hospitalisation Details'!$F$2:$F$2344,"NOT FOUND")</f>
        <v>17128.43</v>
      </c>
      <c r="T579" t="str">
        <f>_xlfn.XLOOKUP(A579,Table2[Customer ID],Table2[BMI_category],"NOT FOUND")</f>
        <v>Obesity</v>
      </c>
      <c r="U579" s="7">
        <f>_xlfn.XLOOKUP(A579,Table2[Customer ID],Table2[no of surgery],"NOT FOUND")</f>
        <v>1</v>
      </c>
      <c r="V579" t="str">
        <f>_xlfn.XLOOKUP(A579,Table2[Customer ID],Table2[smoker_missing],"NOT FOUND")</f>
        <v>No</v>
      </c>
      <c r="W579" t="str">
        <f t="shared" ref="W579:W642" si="9">IF(F579&lt;5.7, "Normal", IF(AND(F579&gt;=5.7, F579&lt;=6.4), "Prediabetes", "Diabetes"))</f>
        <v>Normal</v>
      </c>
      <c r="X579" s="37">
        <f>SUM(Table5[[#This Row],[Title]:[Diabetes Level]])</f>
        <v>55147.75</v>
      </c>
    </row>
    <row r="580" spans="1:24" x14ac:dyDescent="0.25">
      <c r="A580" t="s">
        <v>1792</v>
      </c>
      <c r="B580" t="str">
        <f>VLOOKUP(A580,'Customer Names'!$A$2:$E$2336,3,FALSE)</f>
        <v>Ms.</v>
      </c>
      <c r="C580" t="str">
        <f>_xlfn.XLOOKUP(A580,$A$2:$A$2336,'Customer Names'!$D$2:$D$2336,"NOT FOUND")</f>
        <v>Kristen A.</v>
      </c>
      <c r="D580" t="str">
        <f>_xlfn.XLOOKUP(A580,$A$2:$A$2336,'Customer Names'!$E$2:$E$2336,"NOT FOUND")</f>
        <v>Kieta</v>
      </c>
      <c r="E580" cm="1">
        <f t="array" ref="E580">_xlfn.XLOOKUP(A580,$A$2:$A$2336,Table2[BMI],"NOT FOUND")</f>
        <v>26.84</v>
      </c>
      <c r="F580" cm="1">
        <f t="array" ref="F580">_xlfn.XLOOKUP(A580,$A$2:$A$2336,Table2[HBA1C],"NOT FOUND")</f>
        <v>6.5</v>
      </c>
      <c r="G580" t="str" cm="1">
        <f t="array" ref="G580">_xlfn.XLOOKUP(A580,$A$2:$A$2336,Table2[Heart Issues],"NOT FOUND")</f>
        <v>No</v>
      </c>
      <c r="H580" t="str" cm="1">
        <f t="array" ref="H580">_xlfn.XLOOKUP(A580,$A$2:$A$2336,Table2[Any Transplants],"NOT FOUND")</f>
        <v>No</v>
      </c>
      <c r="I580" t="str" cm="1">
        <f t="array" ref="I580">_xlfn.XLOOKUP(A580,$A$2:$A$2336,Table2[Cancer history],"NOT FOUND")</f>
        <v>No</v>
      </c>
      <c r="J580" t="str">
        <f>_xlfn.XLOOKUP(A580,Table3[customer_no],Table3[month],"NOT FOUND")</f>
        <v>Jun</v>
      </c>
      <c r="K580" s="7">
        <f>_xlfn.XLOOKUP(A580,Table3[customer_no],Table3[year_average],"NOT FOUND")</f>
        <v>2002</v>
      </c>
      <c r="L580" cm="1">
        <f t="array" ref="L580">_xlfn.XLOOKUP(A580,Table3[customer_no],'Hospitalisation Details'!$D$2:$D$2344,"NOT FOUND")</f>
        <v>28</v>
      </c>
      <c r="M580" s="33">
        <f>_xlfn.XLOOKUP(A580,Table3[customer_no],Table3[dd/mm/yy],"NOT FOUND")</f>
        <v>37435</v>
      </c>
      <c r="N580">
        <f>_xlfn.XLOOKUP(A580,Table3[customer_no],Table3[age],"NOT FOUND")</f>
        <v>20</v>
      </c>
      <c r="O580" cm="1">
        <f t="array" ref="O580">_xlfn.XLOOKUP(A580,Table3[customer_no],'Hospitalisation Details'!$E$2:$E$2344,"NOT FOUND")</f>
        <v>1</v>
      </c>
      <c r="P580" t="str">
        <f>_xlfn.XLOOKUP(A580,Table3[customer_no],Table3[hsplt_handled],"NOT FOUND")</f>
        <v>tier - 2</v>
      </c>
      <c r="Q580" t="str">
        <f>_xlfn.XLOOKUP(A580,Table3[customer_no],Table3[city_handled],"NOT FOUND")</f>
        <v>tier - 3</v>
      </c>
      <c r="R580" t="str">
        <f>_xlfn.XLOOKUP(A580,Table3[customer_no],Table3[state_id],"NOT FOUND")</f>
        <v>R1013</v>
      </c>
      <c r="S580" s="34" cm="1">
        <f t="array" ref="S580">_xlfn.XLOOKUP(A580,Table3[customer_no],'Hospitalisation Details'!$F$2:$F$2344,"NOT FOUND")</f>
        <v>17085.27</v>
      </c>
      <c r="T580" t="str">
        <f>_xlfn.XLOOKUP(A580,Table2[Customer ID],Table2[BMI_category],"NOT FOUND")</f>
        <v>Overweight</v>
      </c>
      <c r="U580" s="7">
        <f>_xlfn.XLOOKUP(A580,Table2[Customer ID],Table2[no of surgery],"NOT FOUND")</f>
        <v>0</v>
      </c>
      <c r="V580" t="str">
        <f>_xlfn.XLOOKUP(A580,Table2[Customer ID],Table2[smoker_missing],"NOT FOUND")</f>
        <v>yes</v>
      </c>
      <c r="W580" t="str">
        <f t="shared" si="9"/>
        <v>Diabetes</v>
      </c>
      <c r="X580" s="37">
        <f>SUM(Table5[[#This Row],[Title]:[Diabetes Level]])</f>
        <v>56604.61</v>
      </c>
    </row>
    <row r="581" spans="1:24" x14ac:dyDescent="0.25">
      <c r="A581" t="s">
        <v>1791</v>
      </c>
      <c r="B581" t="str">
        <f>VLOOKUP(A581,'Customer Names'!$A$2:$E$2336,3,FALSE)</f>
        <v>Ms.</v>
      </c>
      <c r="C581" t="str">
        <f>_xlfn.XLOOKUP(A581,$A$2:$A$2336,'Customer Names'!$D$2:$D$2336,"NOT FOUND")</f>
        <v>Maria I.</v>
      </c>
      <c r="D581" t="str">
        <f>_xlfn.XLOOKUP(A581,$A$2:$A$2336,'Customer Names'!$E$2:$E$2336,"NOT FOUND")</f>
        <v>Velez</v>
      </c>
      <c r="E581" cm="1">
        <f t="array" ref="E581">_xlfn.XLOOKUP(A581,$A$2:$A$2336,Table2[BMI],"NOT FOUND")</f>
        <v>28.3</v>
      </c>
      <c r="F581" cm="1">
        <f t="array" ref="F581">_xlfn.XLOOKUP(A581,$A$2:$A$2336,Table2[HBA1C],"NOT FOUND")</f>
        <v>5.73</v>
      </c>
      <c r="G581" t="str" cm="1">
        <f t="array" ref="G581">_xlfn.XLOOKUP(A581,$A$2:$A$2336,Table2[Heart Issues],"NOT FOUND")</f>
        <v>No</v>
      </c>
      <c r="H581" t="str" cm="1">
        <f t="array" ref="H581">_xlfn.XLOOKUP(A581,$A$2:$A$2336,Table2[Any Transplants],"NOT FOUND")</f>
        <v>No</v>
      </c>
      <c r="I581" t="str" cm="1">
        <f t="array" ref="I581">_xlfn.XLOOKUP(A581,$A$2:$A$2336,Table2[Cancer history],"NOT FOUND")</f>
        <v>Yes</v>
      </c>
      <c r="J581" t="str">
        <f>_xlfn.XLOOKUP(A581,Table3[customer_no],Table3[month],"NOT FOUND")</f>
        <v>Dec</v>
      </c>
      <c r="K581" s="7">
        <f>_xlfn.XLOOKUP(A581,Table3[customer_no],Table3[year_average],"NOT FOUND")</f>
        <v>2003</v>
      </c>
      <c r="L581" cm="1">
        <f t="array" ref="L581">_xlfn.XLOOKUP(A581,Table3[customer_no],'Hospitalisation Details'!$D$2:$D$2344,"NOT FOUND")</f>
        <v>26</v>
      </c>
      <c r="M581" s="33">
        <f>_xlfn.XLOOKUP(A581,Table3[customer_no],Table3[dd/mm/yy],"NOT FOUND")</f>
        <v>37981</v>
      </c>
      <c r="N581">
        <f>_xlfn.XLOOKUP(A581,Table3[customer_no],Table3[age],"NOT FOUND")</f>
        <v>19</v>
      </c>
      <c r="O581" cm="1">
        <f t="array" ref="O581">_xlfn.XLOOKUP(A581,Table3[customer_no],'Hospitalisation Details'!$E$2:$E$2344,"NOT FOUND")</f>
        <v>0</v>
      </c>
      <c r="P581" t="str">
        <f>_xlfn.XLOOKUP(A581,Table3[customer_no],Table3[hsplt_handled],"NOT FOUND")</f>
        <v>tier - 2</v>
      </c>
      <c r="Q581" t="str">
        <f>_xlfn.XLOOKUP(A581,Table3[customer_no],Table3[city_handled],"NOT FOUND")</f>
        <v>tier - 2</v>
      </c>
      <c r="R581" t="str">
        <f>_xlfn.XLOOKUP(A581,Table3[customer_no],Table3[state_id],"NOT FOUND")</f>
        <v>R1011</v>
      </c>
      <c r="S581" s="34" cm="1">
        <f t="array" ref="S581">_xlfn.XLOOKUP(A581,Table3[customer_no],'Hospitalisation Details'!$F$2:$F$2344,"NOT FOUND")</f>
        <v>17081.080000000002</v>
      </c>
      <c r="T581" t="str">
        <f>_xlfn.XLOOKUP(A581,Table2[Customer ID],Table2[BMI_category],"NOT FOUND")</f>
        <v>Overweight</v>
      </c>
      <c r="U581" s="7">
        <f>_xlfn.XLOOKUP(A581,Table2[Customer ID],Table2[no of surgery],"NOT FOUND")</f>
        <v>1</v>
      </c>
      <c r="V581" t="str">
        <f>_xlfn.XLOOKUP(A581,Table2[Customer ID],Table2[smoker_missing],"NOT FOUND")</f>
        <v>yes</v>
      </c>
      <c r="W581" t="str">
        <f t="shared" si="9"/>
        <v>Prediabetes</v>
      </c>
      <c r="X581" s="37">
        <f>SUM(Table5[[#This Row],[Title]:[Diabetes Level]])</f>
        <v>57145.11</v>
      </c>
    </row>
    <row r="582" spans="1:24" x14ac:dyDescent="0.25">
      <c r="A582" t="s">
        <v>1790</v>
      </c>
      <c r="B582" t="str">
        <f>VLOOKUP(A582,'Customer Names'!$A$2:$E$2336,3,FALSE)</f>
        <v>Mr.</v>
      </c>
      <c r="C582" t="str">
        <f>_xlfn.XLOOKUP(A582,$A$2:$A$2336,'Customer Names'!$D$2:$D$2336,"NOT FOUND")</f>
        <v>Jonathan</v>
      </c>
      <c r="D582" t="str">
        <f>_xlfn.XLOOKUP(A582,$A$2:$A$2336,'Customer Names'!$E$2:$E$2336,"NOT FOUND")</f>
        <v>Bussiere</v>
      </c>
      <c r="E582" cm="1">
        <f t="array" ref="E582">_xlfn.XLOOKUP(A582,$A$2:$A$2336,Table2[BMI],"NOT FOUND")</f>
        <v>27.06</v>
      </c>
      <c r="F582" cm="1">
        <f t="array" ref="F582">_xlfn.XLOOKUP(A582,$A$2:$A$2336,Table2[HBA1C],"NOT FOUND")</f>
        <v>5.74</v>
      </c>
      <c r="G582" t="str" cm="1">
        <f t="array" ref="G582">_xlfn.XLOOKUP(A582,$A$2:$A$2336,Table2[Heart Issues],"NOT FOUND")</f>
        <v>yes</v>
      </c>
      <c r="H582" t="str" cm="1">
        <f t="array" ref="H582">_xlfn.XLOOKUP(A582,$A$2:$A$2336,Table2[Any Transplants],"NOT FOUND")</f>
        <v>No</v>
      </c>
      <c r="I582" t="str" cm="1">
        <f t="array" ref="I582">_xlfn.XLOOKUP(A582,$A$2:$A$2336,Table2[Cancer history],"NOT FOUND")</f>
        <v>No</v>
      </c>
      <c r="J582" t="str">
        <f>_xlfn.XLOOKUP(A582,Table3[customer_no],Table3[month],"NOT FOUND")</f>
        <v>Jun</v>
      </c>
      <c r="K582" s="7">
        <f>_xlfn.XLOOKUP(A582,Table3[customer_no],Table3[year_average],"NOT FOUND")</f>
        <v>1996</v>
      </c>
      <c r="L582" cm="1">
        <f t="array" ref="L582">_xlfn.XLOOKUP(A582,Table3[customer_no],'Hospitalisation Details'!$D$2:$D$2344,"NOT FOUND")</f>
        <v>10</v>
      </c>
      <c r="M582" s="33">
        <f>_xlfn.XLOOKUP(A582,Table3[customer_no],Table3[dd/mm/yy],"NOT FOUND")</f>
        <v>35226</v>
      </c>
      <c r="N582">
        <f>_xlfn.XLOOKUP(A582,Table3[customer_no],Table3[age],"NOT FOUND")</f>
        <v>26</v>
      </c>
      <c r="O582" cm="1">
        <f t="array" ref="O582">_xlfn.XLOOKUP(A582,Table3[customer_no],'Hospitalisation Details'!$E$2:$E$2344,"NOT FOUND")</f>
        <v>0</v>
      </c>
      <c r="P582" t="str">
        <f>_xlfn.XLOOKUP(A582,Table3[customer_no],Table3[hsplt_handled],"NOT FOUND")</f>
        <v>tier - 2</v>
      </c>
      <c r="Q582" t="str">
        <f>_xlfn.XLOOKUP(A582,Table3[customer_no],Table3[city_handled],"NOT FOUND")</f>
        <v>tier - 3</v>
      </c>
      <c r="R582" t="str">
        <f>_xlfn.XLOOKUP(A582,Table3[customer_no],Table3[state_id],"NOT FOUND")</f>
        <v>R1013</v>
      </c>
      <c r="S582" s="34" cm="1">
        <f t="array" ref="S582">_xlfn.XLOOKUP(A582,Table3[customer_no],'Hospitalisation Details'!$F$2:$F$2344,"NOT FOUND")</f>
        <v>17043.34</v>
      </c>
      <c r="T582" t="str">
        <f>_xlfn.XLOOKUP(A582,Table2[Customer ID],Table2[BMI_category],"NOT FOUND")</f>
        <v>Overweight</v>
      </c>
      <c r="U582" s="7">
        <f>_xlfn.XLOOKUP(A582,Table2[Customer ID],Table2[no of surgery],"NOT FOUND")</f>
        <v>0</v>
      </c>
      <c r="V582" t="str">
        <f>_xlfn.XLOOKUP(A582,Table2[Customer ID],Table2[smoker_missing],"NOT FOUND")</f>
        <v>yes</v>
      </c>
      <c r="W582" t="str">
        <f t="shared" si="9"/>
        <v>Prediabetes</v>
      </c>
      <c r="X582" s="37">
        <f>SUM(Table5[[#This Row],[Title]:[Diabetes Level]])</f>
        <v>54334.14</v>
      </c>
    </row>
    <row r="583" spans="1:24" x14ac:dyDescent="0.25">
      <c r="A583" t="s">
        <v>1789</v>
      </c>
      <c r="B583" t="str">
        <f>VLOOKUP(A583,'Customer Names'!$A$2:$E$2336,3,FALSE)</f>
        <v>Mr.</v>
      </c>
      <c r="C583" t="str">
        <f>_xlfn.XLOOKUP(A583,$A$2:$A$2336,'Customer Names'!$D$2:$D$2336,"NOT FOUND")</f>
        <v>Phil</v>
      </c>
      <c r="D583" t="str">
        <f>_xlfn.XLOOKUP(A583,$A$2:$A$2336,'Customer Names'!$E$2:$E$2336,"NOT FOUND")</f>
        <v>McCartney</v>
      </c>
      <c r="E583" cm="1">
        <f t="array" ref="E583">_xlfn.XLOOKUP(A583,$A$2:$A$2336,Table2[BMI],"NOT FOUND")</f>
        <v>47.13</v>
      </c>
      <c r="F583" cm="1">
        <f t="array" ref="F583">_xlfn.XLOOKUP(A583,$A$2:$A$2336,Table2[HBA1C],"NOT FOUND")</f>
        <v>8.6999999999999993</v>
      </c>
      <c r="G583" t="str" cm="1">
        <f t="array" ref="G583">_xlfn.XLOOKUP(A583,$A$2:$A$2336,Table2[Heart Issues],"NOT FOUND")</f>
        <v>No</v>
      </c>
      <c r="H583" t="str" cm="1">
        <f t="array" ref="H583">_xlfn.XLOOKUP(A583,$A$2:$A$2336,Table2[Any Transplants],"NOT FOUND")</f>
        <v>No</v>
      </c>
      <c r="I583" t="str" cm="1">
        <f t="array" ref="I583">_xlfn.XLOOKUP(A583,$A$2:$A$2336,Table2[Cancer history],"NOT FOUND")</f>
        <v>No</v>
      </c>
      <c r="J583" t="str">
        <f>_xlfn.XLOOKUP(A583,Table3[customer_no],Table3[month],"NOT FOUND")</f>
        <v>Aug</v>
      </c>
      <c r="K583" s="7">
        <f>_xlfn.XLOOKUP(A583,Table3[customer_no],Table3[year_average],"NOT FOUND")</f>
        <v>1971</v>
      </c>
      <c r="L583" cm="1">
        <f t="array" ref="L583">_xlfn.XLOOKUP(A583,Table3[customer_no],'Hospitalisation Details'!$D$2:$D$2344,"NOT FOUND")</f>
        <v>22</v>
      </c>
      <c r="M583" s="33">
        <f>_xlfn.XLOOKUP(A583,Table3[customer_no],Table3[dd/mm/yy],"NOT FOUND")</f>
        <v>26167</v>
      </c>
      <c r="N583">
        <f>_xlfn.XLOOKUP(A583,Table3[customer_no],Table3[age],"NOT FOUND")</f>
        <v>51</v>
      </c>
      <c r="O583" cm="1">
        <f t="array" ref="O583">_xlfn.XLOOKUP(A583,Table3[customer_no],'Hospitalisation Details'!$E$2:$E$2344,"NOT FOUND")</f>
        <v>0</v>
      </c>
      <c r="P583" t="str">
        <f>_xlfn.XLOOKUP(A583,Table3[customer_no],Table3[hsplt_handled],"NOT FOUND")</f>
        <v>tier - 2</v>
      </c>
      <c r="Q583" t="str">
        <f>_xlfn.XLOOKUP(A583,Table3[customer_no],Table3[city_handled],"NOT FOUND")</f>
        <v>tier - 2</v>
      </c>
      <c r="R583" t="str">
        <f>_xlfn.XLOOKUP(A583,Table3[customer_no],Table3[state_id],"NOT FOUND")</f>
        <v>R1023</v>
      </c>
      <c r="S583" s="34" cm="1">
        <f t="array" ref="S583">_xlfn.XLOOKUP(A583,Table3[customer_no],'Hospitalisation Details'!$F$2:$F$2344,"NOT FOUND")</f>
        <v>17016.009999999998</v>
      </c>
      <c r="T583" t="str">
        <f>_xlfn.XLOOKUP(A583,Table2[Customer ID],Table2[BMI_category],"NOT FOUND")</f>
        <v>Obesity</v>
      </c>
      <c r="U583" s="7">
        <f>_xlfn.XLOOKUP(A583,Table2[Customer ID],Table2[no of surgery],"NOT FOUND")</f>
        <v>0</v>
      </c>
      <c r="V583" t="str">
        <f>_xlfn.XLOOKUP(A583,Table2[Customer ID],Table2[smoker_missing],"NOT FOUND")</f>
        <v>No</v>
      </c>
      <c r="W583" t="str">
        <f t="shared" si="9"/>
        <v>Diabetes</v>
      </c>
      <c r="X583" s="37">
        <f>SUM(Table5[[#This Row],[Title]:[Diabetes Level]])</f>
        <v>45282.84</v>
      </c>
    </row>
    <row r="584" spans="1:24" x14ac:dyDescent="0.25">
      <c r="A584" t="s">
        <v>1788</v>
      </c>
      <c r="B584" t="str">
        <f>VLOOKUP(A584,'Customer Names'!$A$2:$E$2336,3,FALSE)</f>
        <v>Ms.</v>
      </c>
      <c r="C584" t="str">
        <f>_xlfn.XLOOKUP(A584,$A$2:$A$2336,'Customer Names'!$D$2:$D$2336,"NOT FOUND")</f>
        <v>Benjamina C</v>
      </c>
      <c r="D584" t="str">
        <f>_xlfn.XLOOKUP(A584,$A$2:$A$2336,'Customer Names'!$E$2:$E$2336,"NOT FOUND")</f>
        <v>Bambauer</v>
      </c>
      <c r="E584" cm="1">
        <f t="array" ref="E584">_xlfn.XLOOKUP(A584,$A$2:$A$2336,Table2[BMI],"NOT FOUND")</f>
        <v>51.72</v>
      </c>
      <c r="F584" cm="1">
        <f t="array" ref="F584">_xlfn.XLOOKUP(A584,$A$2:$A$2336,Table2[HBA1C],"NOT FOUND")</f>
        <v>5.09</v>
      </c>
      <c r="G584" t="str" cm="1">
        <f t="array" ref="G584">_xlfn.XLOOKUP(A584,$A$2:$A$2336,Table2[Heart Issues],"NOT FOUND")</f>
        <v>No</v>
      </c>
      <c r="H584" t="str" cm="1">
        <f t="array" ref="H584">_xlfn.XLOOKUP(A584,$A$2:$A$2336,Table2[Any Transplants],"NOT FOUND")</f>
        <v>No</v>
      </c>
      <c r="I584" t="str" cm="1">
        <f t="array" ref="I584">_xlfn.XLOOKUP(A584,$A$2:$A$2336,Table2[Cancer history],"NOT FOUND")</f>
        <v>No</v>
      </c>
      <c r="J584" t="str">
        <f>_xlfn.XLOOKUP(A584,Table3[customer_no],Table3[month],"NOT FOUND")</f>
        <v>Jul</v>
      </c>
      <c r="K584" s="7">
        <f>_xlfn.XLOOKUP(A584,Table3[customer_no],Table3[year_average],"NOT FOUND")</f>
        <v>1980</v>
      </c>
      <c r="L584" cm="1">
        <f t="array" ref="L584">_xlfn.XLOOKUP(A584,Table3[customer_no],'Hospitalisation Details'!$D$2:$D$2344,"NOT FOUND")</f>
        <v>16</v>
      </c>
      <c r="M584" s="33">
        <f>_xlfn.XLOOKUP(A584,Table3[customer_no],Table3[dd/mm/yy],"NOT FOUND")</f>
        <v>29418</v>
      </c>
      <c r="N584">
        <f>_xlfn.XLOOKUP(A584,Table3[customer_no],Table3[age],"NOT FOUND")</f>
        <v>42</v>
      </c>
      <c r="O584" cm="1">
        <f t="array" ref="O584">_xlfn.XLOOKUP(A584,Table3[customer_no],'Hospitalisation Details'!$E$2:$E$2344,"NOT FOUND")</f>
        <v>2</v>
      </c>
      <c r="P584" t="str">
        <f>_xlfn.XLOOKUP(A584,Table3[customer_no],Table3[hsplt_handled],"NOT FOUND")</f>
        <v>tier - 2</v>
      </c>
      <c r="Q584" t="str">
        <f>_xlfn.XLOOKUP(A584,Table3[customer_no],Table3[city_handled],"NOT FOUND")</f>
        <v>tier - 3</v>
      </c>
      <c r="R584" t="str">
        <f>_xlfn.XLOOKUP(A584,Table3[customer_no],Table3[state_id],"NOT FOUND")</f>
        <v>R1012</v>
      </c>
      <c r="S584" s="34" cm="1">
        <f t="array" ref="S584">_xlfn.XLOOKUP(A584,Table3[customer_no],'Hospitalisation Details'!$F$2:$F$2344,"NOT FOUND")</f>
        <v>16990.55</v>
      </c>
      <c r="T584" t="str">
        <f>_xlfn.XLOOKUP(A584,Table2[Customer ID],Table2[BMI_category],"NOT FOUND")</f>
        <v>Obesity</v>
      </c>
      <c r="U584" s="7">
        <f>_xlfn.XLOOKUP(A584,Table2[Customer ID],Table2[no of surgery],"NOT FOUND")</f>
        <v>0</v>
      </c>
      <c r="V584" t="str">
        <f>_xlfn.XLOOKUP(A584,Table2[Customer ID],Table2[smoker_missing],"NOT FOUND")</f>
        <v>No</v>
      </c>
      <c r="W584" t="str">
        <f t="shared" si="9"/>
        <v>Normal</v>
      </c>
      <c r="X584" s="37">
        <f>SUM(Table5[[#This Row],[Title]:[Diabetes Level]])</f>
        <v>48505.36</v>
      </c>
    </row>
    <row r="585" spans="1:24" x14ac:dyDescent="0.25">
      <c r="A585" t="s">
        <v>1787</v>
      </c>
      <c r="B585" t="str">
        <f>VLOOKUP(A585,'Customer Names'!$A$2:$E$2336,3,FALSE)</f>
        <v>Mr.</v>
      </c>
      <c r="C585" t="str">
        <f>_xlfn.XLOOKUP(A585,$A$2:$A$2336,'Customer Names'!$D$2:$D$2336,"NOT FOUND")</f>
        <v>Christopher</v>
      </c>
      <c r="D585" t="str">
        <f>_xlfn.XLOOKUP(A585,$A$2:$A$2336,'Customer Names'!$E$2:$E$2336,"NOT FOUND")</f>
        <v>Mertz</v>
      </c>
      <c r="E585" cm="1">
        <f t="array" ref="E585">_xlfn.XLOOKUP(A585,$A$2:$A$2336,Table2[BMI],"NOT FOUND")</f>
        <v>48.59</v>
      </c>
      <c r="F585" cm="1">
        <f t="array" ref="F585">_xlfn.XLOOKUP(A585,$A$2:$A$2336,Table2[HBA1C],"NOT FOUND")</f>
        <v>5.57</v>
      </c>
      <c r="G585" t="str" cm="1">
        <f t="array" ref="G585">_xlfn.XLOOKUP(A585,$A$2:$A$2336,Table2[Heart Issues],"NOT FOUND")</f>
        <v>No</v>
      </c>
      <c r="H585" t="str" cm="1">
        <f t="array" ref="H585">_xlfn.XLOOKUP(A585,$A$2:$A$2336,Table2[Any Transplants],"NOT FOUND")</f>
        <v>No</v>
      </c>
      <c r="I585" t="str" cm="1">
        <f t="array" ref="I585">_xlfn.XLOOKUP(A585,$A$2:$A$2336,Table2[Cancer history],"NOT FOUND")</f>
        <v>No</v>
      </c>
      <c r="J585" t="str">
        <f>_xlfn.XLOOKUP(A585,Table3[customer_no],Table3[month],"NOT FOUND")</f>
        <v>Aug</v>
      </c>
      <c r="K585" s="7">
        <f>_xlfn.XLOOKUP(A585,Table3[customer_no],Table3[year_average],"NOT FOUND")</f>
        <v>1977</v>
      </c>
      <c r="L585" cm="1">
        <f t="array" ref="L585">_xlfn.XLOOKUP(A585,Table3[customer_no],'Hospitalisation Details'!$D$2:$D$2344,"NOT FOUND")</f>
        <v>25</v>
      </c>
      <c r="M585" s="33">
        <f>_xlfn.XLOOKUP(A585,Table3[customer_no],Table3[dd/mm/yy],"NOT FOUND")</f>
        <v>28362</v>
      </c>
      <c r="N585">
        <f>_xlfn.XLOOKUP(A585,Table3[customer_no],Table3[age],"NOT FOUND")</f>
        <v>45</v>
      </c>
      <c r="O585" cm="1">
        <f t="array" ref="O585">_xlfn.XLOOKUP(A585,Table3[customer_no],'Hospitalisation Details'!$E$2:$E$2344,"NOT FOUND")</f>
        <v>2</v>
      </c>
      <c r="P585" t="str">
        <f>_xlfn.XLOOKUP(A585,Table3[customer_no],Table3[hsplt_handled],"NOT FOUND")</f>
        <v>tier - 2</v>
      </c>
      <c r="Q585" t="str">
        <f>_xlfn.XLOOKUP(A585,Table3[customer_no],Table3[city_handled],"NOT FOUND")</f>
        <v>tier - 3</v>
      </c>
      <c r="R585" t="str">
        <f>_xlfn.XLOOKUP(A585,Table3[customer_no],Table3[state_id],"NOT FOUND")</f>
        <v>R1023</v>
      </c>
      <c r="S585" s="34" cm="1">
        <f t="array" ref="S585">_xlfn.XLOOKUP(A585,Table3[customer_no],'Hospitalisation Details'!$F$2:$F$2344,"NOT FOUND")</f>
        <v>16921.09</v>
      </c>
      <c r="T585" t="str">
        <f>_xlfn.XLOOKUP(A585,Table2[Customer ID],Table2[BMI_category],"NOT FOUND")</f>
        <v>Obesity</v>
      </c>
      <c r="U585" s="7">
        <f>_xlfn.XLOOKUP(A585,Table2[Customer ID],Table2[no of surgery],"NOT FOUND")</f>
        <v>0</v>
      </c>
      <c r="V585" t="str">
        <f>_xlfn.XLOOKUP(A585,Table2[Customer ID],Table2[smoker_missing],"NOT FOUND")</f>
        <v>No</v>
      </c>
      <c r="W585" t="str">
        <f t="shared" si="9"/>
        <v>Normal</v>
      </c>
      <c r="X585" s="37">
        <f>SUM(Table5[[#This Row],[Title]:[Diabetes Level]])</f>
        <v>47386.25</v>
      </c>
    </row>
    <row r="586" spans="1:24" x14ac:dyDescent="0.25">
      <c r="A586" t="s">
        <v>1786</v>
      </c>
      <c r="B586" t="str">
        <f>VLOOKUP(A586,'Customer Names'!$A$2:$E$2336,3,FALSE)</f>
        <v>Ms.</v>
      </c>
      <c r="C586" t="str">
        <f>_xlfn.XLOOKUP(A586,$A$2:$A$2336,'Customer Names'!$D$2:$D$2336,"NOT FOUND")</f>
        <v>Alison B</v>
      </c>
      <c r="D586" t="str">
        <f>_xlfn.XLOOKUP(A586,$A$2:$A$2336,'Customer Names'!$E$2:$E$2336,"NOT FOUND")</f>
        <v>Mason</v>
      </c>
      <c r="E586" cm="1">
        <f t="array" ref="E586">_xlfn.XLOOKUP(A586,$A$2:$A$2336,Table2[BMI],"NOT FOUND")</f>
        <v>45.18</v>
      </c>
      <c r="F586" cm="1">
        <f t="array" ref="F586">_xlfn.XLOOKUP(A586,$A$2:$A$2336,Table2[HBA1C],"NOT FOUND")</f>
        <v>10.87</v>
      </c>
      <c r="G586" t="str" cm="1">
        <f t="array" ref="G586">_xlfn.XLOOKUP(A586,$A$2:$A$2336,Table2[Heart Issues],"NOT FOUND")</f>
        <v>No</v>
      </c>
      <c r="H586" t="str" cm="1">
        <f t="array" ref="H586">_xlfn.XLOOKUP(A586,$A$2:$A$2336,Table2[Any Transplants],"NOT FOUND")</f>
        <v>No</v>
      </c>
      <c r="I586" t="str" cm="1">
        <f t="array" ref="I586">_xlfn.XLOOKUP(A586,$A$2:$A$2336,Table2[Cancer history],"NOT FOUND")</f>
        <v>No</v>
      </c>
      <c r="J586" t="str">
        <f>_xlfn.XLOOKUP(A586,Table3[customer_no],Table3[month],"NOT FOUND")</f>
        <v>Oct</v>
      </c>
      <c r="K586" s="7">
        <f>_xlfn.XLOOKUP(A586,Table3[customer_no],Table3[year_average],"NOT FOUND")</f>
        <v>1968</v>
      </c>
      <c r="L586" cm="1">
        <f t="array" ref="L586">_xlfn.XLOOKUP(A586,Table3[customer_no],'Hospitalisation Details'!$D$2:$D$2344,"NOT FOUND")</f>
        <v>21</v>
      </c>
      <c r="M586" s="33">
        <f>_xlfn.XLOOKUP(A586,Table3[customer_no],Table3[dd/mm/yy],"NOT FOUND")</f>
        <v>25132</v>
      </c>
      <c r="N586">
        <f>_xlfn.XLOOKUP(A586,Table3[customer_no],Table3[age],"NOT FOUND")</f>
        <v>54</v>
      </c>
      <c r="O586" cm="1">
        <f t="array" ref="O586">_xlfn.XLOOKUP(A586,Table3[customer_no],'Hospitalisation Details'!$E$2:$E$2344,"NOT FOUND")</f>
        <v>0</v>
      </c>
      <c r="P586" t="str">
        <f>_xlfn.XLOOKUP(A586,Table3[customer_no],Table3[hsplt_handled],"NOT FOUND")</f>
        <v>tier - 2</v>
      </c>
      <c r="Q586" t="str">
        <f>_xlfn.XLOOKUP(A586,Table3[customer_no],Table3[city_handled],"NOT FOUND")</f>
        <v>tier - 3</v>
      </c>
      <c r="R586" t="str">
        <f>_xlfn.XLOOKUP(A586,Table3[customer_no],Table3[state_id],"NOT FOUND")</f>
        <v>R1012</v>
      </c>
      <c r="S586" s="34" cm="1">
        <f t="array" ref="S586">_xlfn.XLOOKUP(A586,Table3[customer_no],'Hospitalisation Details'!$F$2:$F$2344,"NOT FOUND")</f>
        <v>16903.5</v>
      </c>
      <c r="T586" t="str">
        <f>_xlfn.XLOOKUP(A586,Table2[Customer ID],Table2[BMI_category],"NOT FOUND")</f>
        <v>Obesity</v>
      </c>
      <c r="U586" s="7">
        <f>_xlfn.XLOOKUP(A586,Table2[Customer ID],Table2[no of surgery],"NOT FOUND")</f>
        <v>0</v>
      </c>
      <c r="V586" t="str">
        <f>_xlfn.XLOOKUP(A586,Table2[Customer ID],Table2[smoker_missing],"NOT FOUND")</f>
        <v>No</v>
      </c>
      <c r="W586" t="str">
        <f t="shared" si="9"/>
        <v>Diabetes</v>
      </c>
      <c r="X586" s="37">
        <f>SUM(Table5[[#This Row],[Title]:[Diabetes Level]])</f>
        <v>44134.55</v>
      </c>
    </row>
    <row r="587" spans="1:24" x14ac:dyDescent="0.25">
      <c r="A587" t="s">
        <v>1785</v>
      </c>
      <c r="B587" t="str">
        <f>VLOOKUP(A587,'Customer Names'!$A$2:$E$2336,3,FALSE)</f>
        <v>Ms.</v>
      </c>
      <c r="C587" t="str">
        <f>_xlfn.XLOOKUP(A587,$A$2:$A$2336,'Customer Names'!$D$2:$D$2336,"NOT FOUND")</f>
        <v>Caroline</v>
      </c>
      <c r="D587" t="str">
        <f>_xlfn.XLOOKUP(A587,$A$2:$A$2336,'Customer Names'!$E$2:$E$2336,"NOT FOUND")</f>
        <v>Rotich</v>
      </c>
      <c r="E587" cm="1">
        <f t="array" ref="E587">_xlfn.XLOOKUP(A587,$A$2:$A$2336,Table2[BMI],"NOT FOUND")</f>
        <v>27.9</v>
      </c>
      <c r="F587" cm="1">
        <f t="array" ref="F587">_xlfn.XLOOKUP(A587,$A$2:$A$2336,Table2[HBA1C],"NOT FOUND")</f>
        <v>6.02</v>
      </c>
      <c r="G587" t="str" cm="1">
        <f t="array" ref="G587">_xlfn.XLOOKUP(A587,$A$2:$A$2336,Table2[Heart Issues],"NOT FOUND")</f>
        <v>No</v>
      </c>
      <c r="H587" t="str" cm="1">
        <f t="array" ref="H587">_xlfn.XLOOKUP(A587,$A$2:$A$2336,Table2[Any Transplants],"NOT FOUND")</f>
        <v>No</v>
      </c>
      <c r="I587" t="str" cm="1">
        <f t="array" ref="I587">_xlfn.XLOOKUP(A587,$A$2:$A$2336,Table2[Cancer history],"NOT FOUND")</f>
        <v>Yes</v>
      </c>
      <c r="J587" t="str">
        <f>_xlfn.XLOOKUP(A587,Table3[customer_no],Table3[month],"NOT FOUND")</f>
        <v>Sep</v>
      </c>
      <c r="K587" s="7">
        <f>_xlfn.XLOOKUP(A587,Table3[customer_no],Table3[year_average],"NOT FOUND")</f>
        <v>2003</v>
      </c>
      <c r="L587" cm="1">
        <f t="array" ref="L587">_xlfn.XLOOKUP(A587,Table3[customer_no],'Hospitalisation Details'!$D$2:$D$2344,"NOT FOUND")</f>
        <v>10</v>
      </c>
      <c r="M587" s="33">
        <f>_xlfn.XLOOKUP(A587,Table3[customer_no],Table3[dd/mm/yy],"NOT FOUND")</f>
        <v>37874</v>
      </c>
      <c r="N587">
        <f>_xlfn.XLOOKUP(A587,Table3[customer_no],Table3[age],"NOT FOUND")</f>
        <v>19</v>
      </c>
      <c r="O587" cm="1">
        <f t="array" ref="O587">_xlfn.XLOOKUP(A587,Table3[customer_no],'Hospitalisation Details'!$E$2:$E$2344,"NOT FOUND")</f>
        <v>0</v>
      </c>
      <c r="P587" t="str">
        <f>_xlfn.XLOOKUP(A587,Table3[customer_no],Table3[hsplt_handled],"NOT FOUND")</f>
        <v>tier - 2</v>
      </c>
      <c r="Q587" t="str">
        <f>_xlfn.XLOOKUP(A587,Table3[customer_no],Table3[city_handled],"NOT FOUND")</f>
        <v>tier - 2</v>
      </c>
      <c r="R587" t="str">
        <f>_xlfn.XLOOKUP(A587,Table3[customer_no],Table3[state_id],"NOT FOUND")</f>
        <v>R1011</v>
      </c>
      <c r="S587" s="34" cm="1">
        <f t="array" ref="S587">_xlfn.XLOOKUP(A587,Table3[customer_no],'Hospitalisation Details'!$F$2:$F$2344,"NOT FOUND")</f>
        <v>16884.919999999998</v>
      </c>
      <c r="T587" t="str">
        <f>_xlfn.XLOOKUP(A587,Table2[Customer ID],Table2[BMI_category],"NOT FOUND")</f>
        <v>Overweight</v>
      </c>
      <c r="U587" s="7">
        <f>_xlfn.XLOOKUP(A587,Table2[Customer ID],Table2[no of surgery],"NOT FOUND")</f>
        <v>1</v>
      </c>
      <c r="V587" t="str">
        <f>_xlfn.XLOOKUP(A587,Table2[Customer ID],Table2[smoker_missing],"NOT FOUND")</f>
        <v>yes</v>
      </c>
      <c r="W587" t="str">
        <f t="shared" si="9"/>
        <v>Prediabetes</v>
      </c>
      <c r="X587" s="37">
        <f>SUM(Table5[[#This Row],[Title]:[Diabetes Level]])</f>
        <v>56825.84</v>
      </c>
    </row>
    <row r="588" spans="1:24" x14ac:dyDescent="0.25">
      <c r="A588" t="s">
        <v>1784</v>
      </c>
      <c r="B588" t="str">
        <f>VLOOKUP(A588,'Customer Names'!$A$2:$E$2336,3,FALSE)</f>
        <v>Ms.</v>
      </c>
      <c r="C588" t="str">
        <f>_xlfn.XLOOKUP(A588,$A$2:$A$2336,'Customer Names'!$D$2:$D$2336,"NOT FOUND")</f>
        <v>Alexis N</v>
      </c>
      <c r="D588" t="str">
        <f>_xlfn.XLOOKUP(A588,$A$2:$A$2336,'Customer Names'!$E$2:$E$2336,"NOT FOUND")</f>
        <v>Fetzer</v>
      </c>
      <c r="E588" cm="1">
        <f t="array" ref="E588">_xlfn.XLOOKUP(A588,$A$2:$A$2336,Table2[BMI],"NOT FOUND")</f>
        <v>51.33</v>
      </c>
      <c r="F588" cm="1">
        <f t="array" ref="F588">_xlfn.XLOOKUP(A588,$A$2:$A$2336,Table2[HBA1C],"NOT FOUND")</f>
        <v>7</v>
      </c>
      <c r="G588" t="str" cm="1">
        <f t="array" ref="G588">_xlfn.XLOOKUP(A588,$A$2:$A$2336,Table2[Heart Issues],"NOT FOUND")</f>
        <v>No</v>
      </c>
      <c r="H588" t="str" cm="1">
        <f t="array" ref="H588">_xlfn.XLOOKUP(A588,$A$2:$A$2336,Table2[Any Transplants],"NOT FOUND")</f>
        <v>No</v>
      </c>
      <c r="I588" t="str" cm="1">
        <f t="array" ref="I588">_xlfn.XLOOKUP(A588,$A$2:$A$2336,Table2[Cancer history],"NOT FOUND")</f>
        <v>No</v>
      </c>
      <c r="J588" t="str">
        <f>_xlfn.XLOOKUP(A588,Table3[customer_no],Table3[month],"NOT FOUND")</f>
        <v>Aug</v>
      </c>
      <c r="K588" s="7">
        <f>_xlfn.XLOOKUP(A588,Table3[customer_no],Table3[year_average],"NOT FOUND")</f>
        <v>1974</v>
      </c>
      <c r="L588" cm="1">
        <f t="array" ref="L588">_xlfn.XLOOKUP(A588,Table3[customer_no],'Hospitalisation Details'!$D$2:$D$2344,"NOT FOUND")</f>
        <v>8</v>
      </c>
      <c r="M588" s="33">
        <f>_xlfn.XLOOKUP(A588,Table3[customer_no],Table3[dd/mm/yy],"NOT FOUND")</f>
        <v>27249</v>
      </c>
      <c r="N588">
        <f>_xlfn.XLOOKUP(A588,Table3[customer_no],Table3[age],"NOT FOUND")</f>
        <v>48</v>
      </c>
      <c r="O588" cm="1">
        <f t="array" ref="O588">_xlfn.XLOOKUP(A588,Table3[customer_no],'Hospitalisation Details'!$E$2:$E$2344,"NOT FOUND")</f>
        <v>0</v>
      </c>
      <c r="P588" t="str">
        <f>_xlfn.XLOOKUP(A588,Table3[customer_no],Table3[hsplt_handled],"NOT FOUND")</f>
        <v>tier - 2</v>
      </c>
      <c r="Q588" t="str">
        <f>_xlfn.XLOOKUP(A588,Table3[customer_no],Table3[city_handled],"NOT FOUND")</f>
        <v>tier - 3</v>
      </c>
      <c r="R588" t="str">
        <f>_xlfn.XLOOKUP(A588,Table3[customer_no],Table3[state_id],"NOT FOUND")</f>
        <v>R1011</v>
      </c>
      <c r="S588" s="34" cm="1">
        <f t="array" ref="S588">_xlfn.XLOOKUP(A588,Table3[customer_no],'Hospitalisation Details'!$F$2:$F$2344,"NOT FOUND")</f>
        <v>16841.32</v>
      </c>
      <c r="T588" t="str">
        <f>_xlfn.XLOOKUP(A588,Table2[Customer ID],Table2[BMI_category],"NOT FOUND")</f>
        <v>Obesity</v>
      </c>
      <c r="U588" s="7">
        <f>_xlfn.XLOOKUP(A588,Table2[Customer ID],Table2[no of surgery],"NOT FOUND")</f>
        <v>0</v>
      </c>
      <c r="V588" t="str">
        <f>_xlfn.XLOOKUP(A588,Table2[Customer ID],Table2[smoker_missing],"NOT FOUND")</f>
        <v>No</v>
      </c>
      <c r="W588" t="str">
        <f t="shared" si="9"/>
        <v>Diabetes</v>
      </c>
      <c r="X588" s="37">
        <f>SUM(Table5[[#This Row],[Title]:[Diabetes Level]])</f>
        <v>46178.65</v>
      </c>
    </row>
    <row r="589" spans="1:24" x14ac:dyDescent="0.25">
      <c r="A589" t="s">
        <v>1783</v>
      </c>
      <c r="B589" t="str">
        <f>VLOOKUP(A589,'Customer Names'!$A$2:$E$2336,3,FALSE)</f>
        <v>Ms.</v>
      </c>
      <c r="C589" t="str">
        <f>_xlfn.XLOOKUP(A589,$A$2:$A$2336,'Customer Names'!$D$2:$D$2336,"NOT FOUND")</f>
        <v>Shanda L</v>
      </c>
      <c r="D589" t="str">
        <f>_xlfn.XLOOKUP(A589,$A$2:$A$2336,'Customer Names'!$E$2:$E$2336,"NOT FOUND")</f>
        <v>Mattis</v>
      </c>
      <c r="E589" cm="1">
        <f t="array" ref="E589">_xlfn.XLOOKUP(A589,$A$2:$A$2336,Table2[BMI],"NOT FOUND")</f>
        <v>30.59</v>
      </c>
      <c r="F589" cm="1">
        <f t="array" ref="F589">_xlfn.XLOOKUP(A589,$A$2:$A$2336,Table2[HBA1C],"NOT FOUND")</f>
        <v>5.56</v>
      </c>
      <c r="G589" t="str" cm="1">
        <f t="array" ref="G589">_xlfn.XLOOKUP(A589,$A$2:$A$2336,Table2[Heart Issues],"NOT FOUND")</f>
        <v>yes</v>
      </c>
      <c r="H589" t="str" cm="1">
        <f t="array" ref="H589">_xlfn.XLOOKUP(A589,$A$2:$A$2336,Table2[Any Transplants],"NOT FOUND")</f>
        <v>No</v>
      </c>
      <c r="I589" t="str" cm="1">
        <f t="array" ref="I589">_xlfn.XLOOKUP(A589,$A$2:$A$2336,Table2[Cancer history],"NOT FOUND")</f>
        <v>No</v>
      </c>
      <c r="J589" t="str">
        <f>_xlfn.XLOOKUP(A589,Table3[customer_no],Table3[month],"NOT FOUND")</f>
        <v>Oct</v>
      </c>
      <c r="K589" s="7">
        <f>_xlfn.XLOOKUP(A589,Table3[customer_no],Table3[year_average],"NOT FOUND")</f>
        <v>1995</v>
      </c>
      <c r="L589" cm="1">
        <f t="array" ref="L589">_xlfn.XLOOKUP(A589,Table3[customer_no],'Hospitalisation Details'!$D$2:$D$2344,"NOT FOUND")</f>
        <v>19</v>
      </c>
      <c r="M589" s="33">
        <f>_xlfn.XLOOKUP(A589,Table3[customer_no],Table3[dd/mm/yy],"NOT FOUND")</f>
        <v>34991</v>
      </c>
      <c r="N589">
        <f>_xlfn.XLOOKUP(A589,Table3[customer_no],Table3[age],"NOT FOUND")</f>
        <v>27</v>
      </c>
      <c r="O589" cm="1">
        <f t="array" ref="O589">_xlfn.XLOOKUP(A589,Table3[customer_no],'Hospitalisation Details'!$E$2:$E$2344,"NOT FOUND")</f>
        <v>1</v>
      </c>
      <c r="P589" t="str">
        <f>_xlfn.XLOOKUP(A589,Table3[customer_no],Table3[hsplt_handled],"NOT FOUND")</f>
        <v>tier - 2</v>
      </c>
      <c r="Q589" t="str">
        <f>_xlfn.XLOOKUP(A589,Table3[customer_no],Table3[city_handled],"NOT FOUND")</f>
        <v>tier - 3</v>
      </c>
      <c r="R589" t="str">
        <f>_xlfn.XLOOKUP(A589,Table3[customer_no],Table3[state_id],"NOT FOUND")</f>
        <v>R1024</v>
      </c>
      <c r="S589" s="34" cm="1">
        <f t="array" ref="S589">_xlfn.XLOOKUP(A589,Table3[customer_no],'Hospitalisation Details'!$F$2:$F$2344,"NOT FOUND")</f>
        <v>16796.41</v>
      </c>
      <c r="T589" t="str">
        <f>_xlfn.XLOOKUP(A589,Table2[Customer ID],Table2[BMI_category],"NOT FOUND")</f>
        <v>Obesity</v>
      </c>
      <c r="U589" s="7">
        <f>_xlfn.XLOOKUP(A589,Table2[Customer ID],Table2[no of surgery],"NOT FOUND")</f>
        <v>1</v>
      </c>
      <c r="V589" t="str">
        <f>_xlfn.XLOOKUP(A589,Table2[Customer ID],Table2[smoker_missing],"NOT FOUND")</f>
        <v>No</v>
      </c>
      <c r="W589" t="str">
        <f t="shared" si="9"/>
        <v>Normal</v>
      </c>
      <c r="X589" s="37">
        <f>SUM(Table5[[#This Row],[Title]:[Diabetes Level]])</f>
        <v>53866.559999999998</v>
      </c>
    </row>
    <row r="590" spans="1:24" x14ac:dyDescent="0.25">
      <c r="A590" t="s">
        <v>1782</v>
      </c>
      <c r="B590" t="str">
        <f>VLOOKUP(A590,'Customer Names'!$A$2:$E$2336,3,FALSE)</f>
        <v>Mrs.</v>
      </c>
      <c r="C590" t="str">
        <f>_xlfn.XLOOKUP(A590,$A$2:$A$2336,'Customer Names'!$D$2:$D$2336,"NOT FOUND")</f>
        <v>Lacey</v>
      </c>
      <c r="D590" t="str">
        <f>_xlfn.XLOOKUP(A590,$A$2:$A$2336,'Customer Names'!$E$2:$E$2336,"NOT FOUND")</f>
        <v>Cochran</v>
      </c>
      <c r="E590" cm="1">
        <f t="array" ref="E590">_xlfn.XLOOKUP(A590,$A$2:$A$2336,Table2[BMI],"NOT FOUND")</f>
        <v>39.229999999999997</v>
      </c>
      <c r="F590" cm="1">
        <f t="array" ref="F590">_xlfn.XLOOKUP(A590,$A$2:$A$2336,Table2[HBA1C],"NOT FOUND")</f>
        <v>8.4499999999999993</v>
      </c>
      <c r="G590" t="str" cm="1">
        <f t="array" ref="G590">_xlfn.XLOOKUP(A590,$A$2:$A$2336,Table2[Heart Issues],"NOT FOUND")</f>
        <v>No</v>
      </c>
      <c r="H590" t="str" cm="1">
        <f t="array" ref="H590">_xlfn.XLOOKUP(A590,$A$2:$A$2336,Table2[Any Transplants],"NOT FOUND")</f>
        <v>No</v>
      </c>
      <c r="I590" t="str" cm="1">
        <f t="array" ref="I590">_xlfn.XLOOKUP(A590,$A$2:$A$2336,Table2[Cancer history],"NOT FOUND")</f>
        <v>No</v>
      </c>
      <c r="J590" t="str">
        <f>_xlfn.XLOOKUP(A590,Table3[customer_no],Table3[month],"NOT FOUND")</f>
        <v>Jul</v>
      </c>
      <c r="K590" s="7">
        <f>_xlfn.XLOOKUP(A590,Table3[customer_no],Table3[year_average],"NOT FOUND")</f>
        <v>1962</v>
      </c>
      <c r="L590" cm="1">
        <f t="array" ref="L590">_xlfn.XLOOKUP(A590,Table3[customer_no],'Hospitalisation Details'!$D$2:$D$2344,"NOT FOUND")</f>
        <v>29</v>
      </c>
      <c r="M590" s="33">
        <f>_xlfn.XLOOKUP(A590,Table3[customer_no],Table3[dd/mm/yy],"NOT FOUND")</f>
        <v>22856</v>
      </c>
      <c r="N590">
        <f>_xlfn.XLOOKUP(A590,Table3[customer_no],Table3[age],"NOT FOUND")</f>
        <v>60</v>
      </c>
      <c r="O590" cm="1">
        <f t="array" ref="O590">_xlfn.XLOOKUP(A590,Table3[customer_no],'Hospitalisation Details'!$E$2:$E$2344,"NOT FOUND")</f>
        <v>0</v>
      </c>
      <c r="P590" t="str">
        <f>_xlfn.XLOOKUP(A590,Table3[customer_no],Table3[hsplt_handled],"NOT FOUND")</f>
        <v>tier - 2</v>
      </c>
      <c r="Q590" t="str">
        <f>_xlfn.XLOOKUP(A590,Table3[customer_no],Table3[city_handled],"NOT FOUND")</f>
        <v>tier - 2</v>
      </c>
      <c r="R590" t="str">
        <f>_xlfn.XLOOKUP(A590,Table3[customer_no],Table3[state_id],"NOT FOUND")</f>
        <v>R1026</v>
      </c>
      <c r="S590" s="34" cm="1">
        <f t="array" ref="S590">_xlfn.XLOOKUP(A590,Table3[customer_no],'Hospitalisation Details'!$F$2:$F$2344,"NOT FOUND")</f>
        <v>16779.400000000001</v>
      </c>
      <c r="T590" t="str">
        <f>_xlfn.XLOOKUP(A590,Table2[Customer ID],Table2[BMI_category],"NOT FOUND")</f>
        <v>Obesity</v>
      </c>
      <c r="U590" s="7">
        <f>_xlfn.XLOOKUP(A590,Table2[Customer ID],Table2[no of surgery],"NOT FOUND")</f>
        <v>0</v>
      </c>
      <c r="V590" t="str">
        <f>_xlfn.XLOOKUP(A590,Table2[Customer ID],Table2[smoker_missing],"NOT FOUND")</f>
        <v>No</v>
      </c>
      <c r="W590" t="str">
        <f t="shared" si="9"/>
        <v>Diabetes</v>
      </c>
      <c r="X590" s="37">
        <f>SUM(Table5[[#This Row],[Title]:[Diabetes Level]])</f>
        <v>41734.080000000002</v>
      </c>
    </row>
    <row r="591" spans="1:24" x14ac:dyDescent="0.25">
      <c r="A591" t="s">
        <v>1781</v>
      </c>
      <c r="B591" t="str">
        <f>VLOOKUP(A591,'Customer Names'!$A$2:$E$2336,3,FALSE)</f>
        <v>Ms.</v>
      </c>
      <c r="C591" t="str">
        <f>_xlfn.XLOOKUP(A591,$A$2:$A$2336,'Customer Names'!$D$2:$D$2336,"NOT FOUND")</f>
        <v>Laurette</v>
      </c>
      <c r="D591" t="str">
        <f>_xlfn.XLOOKUP(A591,$A$2:$A$2336,'Customer Names'!$E$2:$E$2336,"NOT FOUND")</f>
        <v>Balinsky</v>
      </c>
      <c r="E591" cm="1">
        <f t="array" ref="E591">_xlfn.XLOOKUP(A591,$A$2:$A$2336,Table2[BMI],"NOT FOUND")</f>
        <v>19.094999999999999</v>
      </c>
      <c r="F591" cm="1">
        <f t="array" ref="F591">_xlfn.XLOOKUP(A591,$A$2:$A$2336,Table2[HBA1C],"NOT FOUND")</f>
        <v>6.19</v>
      </c>
      <c r="G591" t="str" cm="1">
        <f t="array" ref="G591">_xlfn.XLOOKUP(A591,$A$2:$A$2336,Table2[Heart Issues],"NOT FOUND")</f>
        <v>No</v>
      </c>
      <c r="H591" t="str" cm="1">
        <f t="array" ref="H591">_xlfn.XLOOKUP(A591,$A$2:$A$2336,Table2[Any Transplants],"NOT FOUND")</f>
        <v>No</v>
      </c>
      <c r="I591" t="str" cm="1">
        <f t="array" ref="I591">_xlfn.XLOOKUP(A591,$A$2:$A$2336,Table2[Cancer history],"NOT FOUND")</f>
        <v>No</v>
      </c>
      <c r="J591" t="str">
        <f>_xlfn.XLOOKUP(A591,Table3[customer_no],Table3[month],"NOT FOUND")</f>
        <v>Sep</v>
      </c>
      <c r="K591" s="7">
        <f>_xlfn.XLOOKUP(A591,Table3[customer_no],Table3[year_average],"NOT FOUND")</f>
        <v>1989</v>
      </c>
      <c r="L591" cm="1">
        <f t="array" ref="L591">_xlfn.XLOOKUP(A591,Table3[customer_no],'Hospitalisation Details'!$D$2:$D$2344,"NOT FOUND")</f>
        <v>23</v>
      </c>
      <c r="M591" s="33">
        <f>_xlfn.XLOOKUP(A591,Table3[customer_no],Table3[dd/mm/yy],"NOT FOUND")</f>
        <v>32774</v>
      </c>
      <c r="N591">
        <f>_xlfn.XLOOKUP(A591,Table3[customer_no],Table3[age],"NOT FOUND")</f>
        <v>33</v>
      </c>
      <c r="O591" cm="1">
        <f t="array" ref="O591">_xlfn.XLOOKUP(A591,Table3[customer_no],'Hospitalisation Details'!$E$2:$E$2344,"NOT FOUND")</f>
        <v>2</v>
      </c>
      <c r="P591" t="str">
        <f>_xlfn.XLOOKUP(A591,Table3[customer_no],Table3[hsplt_handled],"NOT FOUND")</f>
        <v>tier - 2</v>
      </c>
      <c r="Q591" t="str">
        <f>_xlfn.XLOOKUP(A591,Table3[customer_no],Table3[city_handled],"NOT FOUND")</f>
        <v>tier - 2</v>
      </c>
      <c r="R591" t="str">
        <f>_xlfn.XLOOKUP(A591,Table3[customer_no],Table3[state_id],"NOT FOUND")</f>
        <v>R1024</v>
      </c>
      <c r="S591" s="34" cm="1">
        <f t="array" ref="S591">_xlfn.XLOOKUP(A591,Table3[customer_no],'Hospitalisation Details'!$F$2:$F$2344,"NOT FOUND")</f>
        <v>16776.3</v>
      </c>
      <c r="T591" t="str">
        <f>_xlfn.XLOOKUP(A591,Table2[Customer ID],Table2[BMI_category],"NOT FOUND")</f>
        <v>Normal Weight</v>
      </c>
      <c r="U591" s="7">
        <f>_xlfn.XLOOKUP(A591,Table2[Customer ID],Table2[no of surgery],"NOT FOUND")</f>
        <v>0</v>
      </c>
      <c r="V591" t="str">
        <f>_xlfn.XLOOKUP(A591,Table2[Customer ID],Table2[smoker_missing],"NOT FOUND")</f>
        <v>yes</v>
      </c>
      <c r="W591" t="str">
        <f t="shared" si="9"/>
        <v>Prediabetes</v>
      </c>
      <c r="X591" s="37">
        <f>SUM(Table5[[#This Row],[Title]:[Diabetes Level]])</f>
        <v>51622.585000000006</v>
      </c>
    </row>
    <row r="592" spans="1:24" x14ac:dyDescent="0.25">
      <c r="A592" t="s">
        <v>1780</v>
      </c>
      <c r="B592" t="str">
        <f>VLOOKUP(A592,'Customer Names'!$A$2:$E$2336,3,FALSE)</f>
        <v>Mr.</v>
      </c>
      <c r="C592" t="str">
        <f>_xlfn.XLOOKUP(A592,$A$2:$A$2336,'Customer Names'!$D$2:$D$2336,"NOT FOUND")</f>
        <v>Jason</v>
      </c>
      <c r="D592" t="str">
        <f>_xlfn.XLOOKUP(A592,$A$2:$A$2336,'Customer Names'!$E$2:$E$2336,"NOT FOUND")</f>
        <v>Reilly</v>
      </c>
      <c r="E592" cm="1">
        <f t="array" ref="E592">_xlfn.XLOOKUP(A592,$A$2:$A$2336,Table2[BMI],"NOT FOUND")</f>
        <v>49.72</v>
      </c>
      <c r="F592" cm="1">
        <f t="array" ref="F592">_xlfn.XLOOKUP(A592,$A$2:$A$2336,Table2[HBA1C],"NOT FOUND")</f>
        <v>7.71</v>
      </c>
      <c r="G592" t="str" cm="1">
        <f t="array" ref="G592">_xlfn.XLOOKUP(A592,$A$2:$A$2336,Table2[Heart Issues],"NOT FOUND")</f>
        <v>No</v>
      </c>
      <c r="H592" t="str" cm="1">
        <f t="array" ref="H592">_xlfn.XLOOKUP(A592,$A$2:$A$2336,Table2[Any Transplants],"NOT FOUND")</f>
        <v>No</v>
      </c>
      <c r="I592" t="str" cm="1">
        <f t="array" ref="I592">_xlfn.XLOOKUP(A592,$A$2:$A$2336,Table2[Cancer history],"NOT FOUND")</f>
        <v>No</v>
      </c>
      <c r="J592" t="str">
        <f>_xlfn.XLOOKUP(A592,Table3[customer_no],Table3[month],"NOT FOUND")</f>
        <v>Aug</v>
      </c>
      <c r="K592" s="7">
        <f>_xlfn.XLOOKUP(A592,Table3[customer_no],Table3[year_average],"NOT FOUND")</f>
        <v>1974</v>
      </c>
      <c r="L592" cm="1">
        <f t="array" ref="L592">_xlfn.XLOOKUP(A592,Table3[customer_no],'Hospitalisation Details'!$D$2:$D$2344,"NOT FOUND")</f>
        <v>28</v>
      </c>
      <c r="M592" s="33">
        <f>_xlfn.XLOOKUP(A592,Table3[customer_no],Table3[dd/mm/yy],"NOT FOUND")</f>
        <v>27269</v>
      </c>
      <c r="N592">
        <f>_xlfn.XLOOKUP(A592,Table3[customer_no],Table3[age],"NOT FOUND")</f>
        <v>48</v>
      </c>
      <c r="O592" cm="1">
        <f t="array" ref="O592">_xlfn.XLOOKUP(A592,Table3[customer_no],'Hospitalisation Details'!$E$2:$E$2344,"NOT FOUND")</f>
        <v>0</v>
      </c>
      <c r="P592" t="str">
        <f>_xlfn.XLOOKUP(A592,Table3[customer_no],Table3[hsplt_handled],"NOT FOUND")</f>
        <v>tier - 2</v>
      </c>
      <c r="Q592" t="str">
        <f>_xlfn.XLOOKUP(A592,Table3[customer_no],Table3[city_handled],"NOT FOUND")</f>
        <v>tier - 1</v>
      </c>
      <c r="R592" t="str">
        <f>_xlfn.XLOOKUP(A592,Table3[customer_no],Table3[state_id],"NOT FOUND")</f>
        <v>R1012</v>
      </c>
      <c r="S592" s="34" cm="1">
        <f t="array" ref="S592">_xlfn.XLOOKUP(A592,Table3[customer_no],'Hospitalisation Details'!$F$2:$F$2344,"NOT FOUND")</f>
        <v>16770.990000000002</v>
      </c>
      <c r="T592" t="str">
        <f>_xlfn.XLOOKUP(A592,Table2[Customer ID],Table2[BMI_category],"NOT FOUND")</f>
        <v>Obesity</v>
      </c>
      <c r="U592" s="7">
        <f>_xlfn.XLOOKUP(A592,Table2[Customer ID],Table2[no of surgery],"NOT FOUND")</f>
        <v>0</v>
      </c>
      <c r="V592" t="str">
        <f>_xlfn.XLOOKUP(A592,Table2[Customer ID],Table2[smoker_missing],"NOT FOUND")</f>
        <v>No</v>
      </c>
      <c r="W592" t="str">
        <f t="shared" si="9"/>
        <v>Diabetes</v>
      </c>
      <c r="X592" s="37">
        <f>SUM(Table5[[#This Row],[Title]:[Diabetes Level]])</f>
        <v>46147.42</v>
      </c>
    </row>
    <row r="593" spans="1:24" x14ac:dyDescent="0.25">
      <c r="A593" t="s">
        <v>1779</v>
      </c>
      <c r="B593" t="str">
        <f>VLOOKUP(A593,'Customer Names'!$A$2:$E$2336,3,FALSE)</f>
        <v>Ms.</v>
      </c>
      <c r="C593" t="str">
        <f>_xlfn.XLOOKUP(A593,$A$2:$A$2336,'Customer Names'!$D$2:$D$2336,"NOT FOUND")</f>
        <v>Mary</v>
      </c>
      <c r="D593" t="str">
        <f>_xlfn.XLOOKUP(A593,$A$2:$A$2336,'Customer Names'!$E$2:$E$2336,"NOT FOUND")</f>
        <v>Johnson</v>
      </c>
      <c r="E593" cm="1">
        <f t="array" ref="E593">_xlfn.XLOOKUP(A593,$A$2:$A$2336,Table2[BMI],"NOT FOUND")</f>
        <v>21.754999999999999</v>
      </c>
      <c r="F593" cm="1">
        <f t="array" ref="F593">_xlfn.XLOOKUP(A593,$A$2:$A$2336,Table2[HBA1C],"NOT FOUND")</f>
        <v>4.63</v>
      </c>
      <c r="G593" t="str" cm="1">
        <f t="array" ref="G593">_xlfn.XLOOKUP(A593,$A$2:$A$2336,Table2[Heart Issues],"NOT FOUND")</f>
        <v>No</v>
      </c>
      <c r="H593" t="str" cm="1">
        <f t="array" ref="H593">_xlfn.XLOOKUP(A593,$A$2:$A$2336,Table2[Any Transplants],"NOT FOUND")</f>
        <v>No</v>
      </c>
      <c r="I593" t="str" cm="1">
        <f t="array" ref="I593">_xlfn.XLOOKUP(A593,$A$2:$A$2336,Table2[Cancer history],"NOT FOUND")</f>
        <v>Yes</v>
      </c>
      <c r="J593" t="str">
        <f>_xlfn.XLOOKUP(A593,Table3[customer_no],Table3[month],"NOT FOUND")</f>
        <v>Nov</v>
      </c>
      <c r="K593" s="7">
        <f>_xlfn.XLOOKUP(A593,Table3[customer_no],Table3[year_average],"NOT FOUND")</f>
        <v>1993</v>
      </c>
      <c r="L593" cm="1">
        <f t="array" ref="L593">_xlfn.XLOOKUP(A593,Table3[customer_no],'Hospitalisation Details'!$D$2:$D$2344,"NOT FOUND")</f>
        <v>5</v>
      </c>
      <c r="M593" s="33">
        <f>_xlfn.XLOOKUP(A593,Table3[customer_no],Table3[dd/mm/yy],"NOT FOUND")</f>
        <v>34278</v>
      </c>
      <c r="N593">
        <f>_xlfn.XLOOKUP(A593,Table3[customer_no],Table3[age],"NOT FOUND")</f>
        <v>29</v>
      </c>
      <c r="O593" cm="1">
        <f t="array" ref="O593">_xlfn.XLOOKUP(A593,Table3[customer_no],'Hospitalisation Details'!$E$2:$E$2344,"NOT FOUND")</f>
        <v>1</v>
      </c>
      <c r="P593" t="str">
        <f>_xlfn.XLOOKUP(A593,Table3[customer_no],Table3[hsplt_handled],"NOT FOUND")</f>
        <v>tier - 2</v>
      </c>
      <c r="Q593" t="str">
        <f>_xlfn.XLOOKUP(A593,Table3[customer_no],Table3[city_handled],"NOT FOUND")</f>
        <v>tier - 1</v>
      </c>
      <c r="R593" t="str">
        <f>_xlfn.XLOOKUP(A593,Table3[customer_no],Table3[state_id],"NOT FOUND")</f>
        <v>R1024</v>
      </c>
      <c r="S593" s="34" cm="1">
        <f t="array" ref="S593">_xlfn.XLOOKUP(A593,Table3[customer_no],'Hospitalisation Details'!$F$2:$F$2344,"NOT FOUND")</f>
        <v>16657.72</v>
      </c>
      <c r="T593" t="str">
        <f>_xlfn.XLOOKUP(A593,Table2[Customer ID],Table2[BMI_category],"NOT FOUND")</f>
        <v>Normal Weight</v>
      </c>
      <c r="U593" s="7">
        <f>_xlfn.XLOOKUP(A593,Table2[Customer ID],Table2[no of surgery],"NOT FOUND")</f>
        <v>1</v>
      </c>
      <c r="V593" t="str">
        <f>_xlfn.XLOOKUP(A593,Table2[Customer ID],Table2[smoker_missing],"NOT FOUND")</f>
        <v>yes</v>
      </c>
      <c r="W593" t="str">
        <f t="shared" si="9"/>
        <v>Normal</v>
      </c>
      <c r="X593" s="37">
        <f>SUM(Table5[[#This Row],[Title]:[Diabetes Level]])</f>
        <v>52991.105000000003</v>
      </c>
    </row>
    <row r="594" spans="1:24" x14ac:dyDescent="0.25">
      <c r="A594" t="s">
        <v>1778</v>
      </c>
      <c r="B594" t="str">
        <f>VLOOKUP(A594,'Customer Names'!$A$2:$E$2336,3,FALSE)</f>
        <v>Ms.</v>
      </c>
      <c r="C594" t="str">
        <f>_xlfn.XLOOKUP(A594,$A$2:$A$2336,'Customer Names'!$D$2:$D$2336,"NOT FOUND")</f>
        <v>Kati A</v>
      </c>
      <c r="D594" t="str">
        <f>_xlfn.XLOOKUP(A594,$A$2:$A$2336,'Customer Names'!$E$2:$E$2336,"NOT FOUND")</f>
        <v>Petry</v>
      </c>
      <c r="E594" cm="1">
        <f t="array" ref="E594">_xlfn.XLOOKUP(A594,$A$2:$A$2336,Table2[BMI],"NOT FOUND")</f>
        <v>48.39</v>
      </c>
      <c r="F594" cm="1">
        <f t="array" ref="F594">_xlfn.XLOOKUP(A594,$A$2:$A$2336,Table2[HBA1C],"NOT FOUND")</f>
        <v>4.6100000000000003</v>
      </c>
      <c r="G594" t="str" cm="1">
        <f t="array" ref="G594">_xlfn.XLOOKUP(A594,$A$2:$A$2336,Table2[Heart Issues],"NOT FOUND")</f>
        <v>No</v>
      </c>
      <c r="H594" t="str" cm="1">
        <f t="array" ref="H594">_xlfn.XLOOKUP(A594,$A$2:$A$2336,Table2[Any Transplants],"NOT FOUND")</f>
        <v>No</v>
      </c>
      <c r="I594" t="str" cm="1">
        <f t="array" ref="I594">_xlfn.XLOOKUP(A594,$A$2:$A$2336,Table2[Cancer history],"NOT FOUND")</f>
        <v>No</v>
      </c>
      <c r="J594" t="str">
        <f>_xlfn.XLOOKUP(A594,Table3[customer_no],Table3[month],"NOT FOUND")</f>
        <v>Sep</v>
      </c>
      <c r="K594" s="7">
        <f>_xlfn.XLOOKUP(A594,Table3[customer_no],Table3[year_average],"NOT FOUND")</f>
        <v>1977</v>
      </c>
      <c r="L594" cm="1">
        <f t="array" ref="L594">_xlfn.XLOOKUP(A594,Table3[customer_no],'Hospitalisation Details'!$D$2:$D$2344,"NOT FOUND")</f>
        <v>25</v>
      </c>
      <c r="M594" s="33">
        <f>_xlfn.XLOOKUP(A594,Table3[customer_no],Table3[dd/mm/yy],"NOT FOUND")</f>
        <v>28393</v>
      </c>
      <c r="N594">
        <f>_xlfn.XLOOKUP(A594,Table3[customer_no],Table3[age],"NOT FOUND")</f>
        <v>45</v>
      </c>
      <c r="O594" cm="1">
        <f t="array" ref="O594">_xlfn.XLOOKUP(A594,Table3[customer_no],'Hospitalisation Details'!$E$2:$E$2344,"NOT FOUND")</f>
        <v>2</v>
      </c>
      <c r="P594" t="str">
        <f>_xlfn.XLOOKUP(A594,Table3[customer_no],Table3[hsplt_handled],"NOT FOUND")</f>
        <v>tier - 2</v>
      </c>
      <c r="Q594" t="str">
        <f>_xlfn.XLOOKUP(A594,Table3[customer_no],Table3[city_handled],"NOT FOUND")</f>
        <v>tier - 1</v>
      </c>
      <c r="R594" t="str">
        <f>_xlfn.XLOOKUP(A594,Table3[customer_no],Table3[state_id],"NOT FOUND")</f>
        <v>R1012</v>
      </c>
      <c r="S594" s="34" cm="1">
        <f t="array" ref="S594">_xlfn.XLOOKUP(A594,Table3[customer_no],'Hospitalisation Details'!$F$2:$F$2344,"NOT FOUND")</f>
        <v>16631.61</v>
      </c>
      <c r="T594" t="str">
        <f>_xlfn.XLOOKUP(A594,Table2[Customer ID],Table2[BMI_category],"NOT FOUND")</f>
        <v>Obesity</v>
      </c>
      <c r="U594" s="7">
        <f>_xlfn.XLOOKUP(A594,Table2[Customer ID],Table2[no of surgery],"NOT FOUND")</f>
        <v>0</v>
      </c>
      <c r="V594" t="str">
        <f>_xlfn.XLOOKUP(A594,Table2[Customer ID],Table2[smoker_missing],"NOT FOUND")</f>
        <v>No</v>
      </c>
      <c r="W594" t="str">
        <f t="shared" si="9"/>
        <v>Normal</v>
      </c>
      <c r="X594" s="37">
        <f>SUM(Table5[[#This Row],[Title]:[Diabetes Level]])</f>
        <v>47126.61</v>
      </c>
    </row>
    <row r="595" spans="1:24" x14ac:dyDescent="0.25">
      <c r="A595" t="s">
        <v>1777</v>
      </c>
      <c r="B595" t="str">
        <f>VLOOKUP(A595,'Customer Names'!$A$2:$E$2336,3,FALSE)</f>
        <v>Mrs.</v>
      </c>
      <c r="C595" t="str">
        <f>_xlfn.XLOOKUP(A595,$A$2:$A$2336,'Customer Names'!$D$2:$D$2336,"NOT FOUND")</f>
        <v>Kelly J</v>
      </c>
      <c r="D595" t="str">
        <f>_xlfn.XLOOKUP(A595,$A$2:$A$2336,'Customer Names'!$E$2:$E$2336,"NOT FOUND")</f>
        <v>Laleman</v>
      </c>
      <c r="E595" cm="1">
        <f t="array" ref="E595">_xlfn.XLOOKUP(A595,$A$2:$A$2336,Table2[BMI],"NOT FOUND")</f>
        <v>47.15</v>
      </c>
      <c r="F595" cm="1">
        <f t="array" ref="F595">_xlfn.XLOOKUP(A595,$A$2:$A$2336,Table2[HBA1C],"NOT FOUND")</f>
        <v>9.5299999999999994</v>
      </c>
      <c r="G595" t="str" cm="1">
        <f t="array" ref="G595">_xlfn.XLOOKUP(A595,$A$2:$A$2336,Table2[Heart Issues],"NOT FOUND")</f>
        <v>yes</v>
      </c>
      <c r="H595" t="str" cm="1">
        <f t="array" ref="H595">_xlfn.XLOOKUP(A595,$A$2:$A$2336,Table2[Any Transplants],"NOT FOUND")</f>
        <v>No</v>
      </c>
      <c r="I595" t="str" cm="1">
        <f t="array" ref="I595">_xlfn.XLOOKUP(A595,$A$2:$A$2336,Table2[Cancer history],"NOT FOUND")</f>
        <v>No</v>
      </c>
      <c r="J595" t="str">
        <f>_xlfn.XLOOKUP(A595,Table3[customer_no],Table3[month],"NOT FOUND")</f>
        <v>Jul</v>
      </c>
      <c r="K595" s="7">
        <f>_xlfn.XLOOKUP(A595,Table3[customer_no],Table3[year_average],"NOT FOUND")</f>
        <v>1975</v>
      </c>
      <c r="L595" cm="1">
        <f t="array" ref="L595">_xlfn.XLOOKUP(A595,Table3[customer_no],'Hospitalisation Details'!$D$2:$D$2344,"NOT FOUND")</f>
        <v>24</v>
      </c>
      <c r="M595" s="33">
        <f>_xlfn.XLOOKUP(A595,Table3[customer_no],Table3[dd/mm/yy],"NOT FOUND")</f>
        <v>27599</v>
      </c>
      <c r="N595">
        <f>_xlfn.XLOOKUP(A595,Table3[customer_no],Table3[age],"NOT FOUND")</f>
        <v>47</v>
      </c>
      <c r="O595" cm="1">
        <f t="array" ref="O595">_xlfn.XLOOKUP(A595,Table3[customer_no],'Hospitalisation Details'!$E$2:$E$2344,"NOT FOUND")</f>
        <v>1</v>
      </c>
      <c r="P595" t="str">
        <f>_xlfn.XLOOKUP(A595,Table3[customer_no],Table3[hsplt_handled],"NOT FOUND")</f>
        <v>tier - 2</v>
      </c>
      <c r="Q595" t="str">
        <f>_xlfn.XLOOKUP(A595,Table3[customer_no],Table3[city_handled],"NOT FOUND")</f>
        <v>tier - 1</v>
      </c>
      <c r="R595" t="str">
        <f>_xlfn.XLOOKUP(A595,Table3[customer_no],Table3[state_id],"NOT FOUND")</f>
        <v>R1026</v>
      </c>
      <c r="S595" s="34" cm="1">
        <f t="array" ref="S595">_xlfn.XLOOKUP(A595,Table3[customer_no],'Hospitalisation Details'!$F$2:$F$2344,"NOT FOUND")</f>
        <v>16602.18</v>
      </c>
      <c r="T595" t="str">
        <f>_xlfn.XLOOKUP(A595,Table2[Customer ID],Table2[BMI_category],"NOT FOUND")</f>
        <v>Obesity</v>
      </c>
      <c r="U595" s="7">
        <f>_xlfn.XLOOKUP(A595,Table2[Customer ID],Table2[no of surgery],"NOT FOUND")</f>
        <v>1</v>
      </c>
      <c r="V595" t="str">
        <f>_xlfn.XLOOKUP(A595,Table2[Customer ID],Table2[smoker_missing],"NOT FOUND")</f>
        <v>No</v>
      </c>
      <c r="W595" t="str">
        <f t="shared" si="9"/>
        <v>Diabetes</v>
      </c>
      <c r="X595" s="37">
        <f>SUM(Table5[[#This Row],[Title]:[Diabetes Level]])</f>
        <v>46305.86</v>
      </c>
    </row>
    <row r="596" spans="1:24" x14ac:dyDescent="0.25">
      <c r="A596" t="s">
        <v>1776</v>
      </c>
      <c r="B596" t="str">
        <f>VLOOKUP(A596,'Customer Names'!$A$2:$E$2336,3,FALSE)</f>
        <v>Ms.</v>
      </c>
      <c r="C596" t="str">
        <f>_xlfn.XLOOKUP(A596,$A$2:$A$2336,'Customer Names'!$D$2:$D$2336,"NOT FOUND")</f>
        <v>Greer D</v>
      </c>
      <c r="D596" t="str">
        <f>_xlfn.XLOOKUP(A596,$A$2:$A$2336,'Customer Names'!$E$2:$E$2336,"NOT FOUND")</f>
        <v>Colby</v>
      </c>
      <c r="E596" cm="1">
        <f t="array" ref="E596">_xlfn.XLOOKUP(A596,$A$2:$A$2336,Table2[BMI],"NOT FOUND")</f>
        <v>47.59</v>
      </c>
      <c r="F596" cm="1">
        <f t="array" ref="F596">_xlfn.XLOOKUP(A596,$A$2:$A$2336,Table2[HBA1C],"NOT FOUND")</f>
        <v>11.43</v>
      </c>
      <c r="G596" t="str" cm="1">
        <f t="array" ref="G596">_xlfn.XLOOKUP(A596,$A$2:$A$2336,Table2[Heart Issues],"NOT FOUND")</f>
        <v>yes</v>
      </c>
      <c r="H596" t="str" cm="1">
        <f t="array" ref="H596">_xlfn.XLOOKUP(A596,$A$2:$A$2336,Table2[Any Transplants],"NOT FOUND")</f>
        <v>No</v>
      </c>
      <c r="I596" t="str" cm="1">
        <f t="array" ref="I596">_xlfn.XLOOKUP(A596,$A$2:$A$2336,Table2[Cancer history],"NOT FOUND")</f>
        <v>No</v>
      </c>
      <c r="J596" t="str">
        <f>_xlfn.XLOOKUP(A596,Table3[customer_no],Table3[month],"NOT FOUND")</f>
        <v>Jul</v>
      </c>
      <c r="K596" s="7">
        <f>_xlfn.XLOOKUP(A596,Table3[customer_no],Table3[year_average],"NOT FOUND")</f>
        <v>1970</v>
      </c>
      <c r="L596" cm="1">
        <f t="array" ref="L596">_xlfn.XLOOKUP(A596,Table3[customer_no],'Hospitalisation Details'!$D$2:$D$2344,"NOT FOUND")</f>
        <v>10</v>
      </c>
      <c r="M596" s="33">
        <f>_xlfn.XLOOKUP(A596,Table3[customer_no],Table3[dd/mm/yy],"NOT FOUND")</f>
        <v>25759</v>
      </c>
      <c r="N596">
        <f>_xlfn.XLOOKUP(A596,Table3[customer_no],Table3[age],"NOT FOUND")</f>
        <v>52</v>
      </c>
      <c r="O596" cm="1">
        <f t="array" ref="O596">_xlfn.XLOOKUP(A596,Table3[customer_no],'Hospitalisation Details'!$E$2:$E$2344,"NOT FOUND")</f>
        <v>0</v>
      </c>
      <c r="P596" t="str">
        <f>_xlfn.XLOOKUP(A596,Table3[customer_no],Table3[hsplt_handled],"NOT FOUND")</f>
        <v>tier - 2</v>
      </c>
      <c r="Q596" t="str">
        <f>_xlfn.XLOOKUP(A596,Table3[customer_no],Table3[city_handled],"NOT FOUND")</f>
        <v>tier - 2</v>
      </c>
      <c r="R596" t="str">
        <f>_xlfn.XLOOKUP(A596,Table3[customer_no],Table3[state_id],"NOT FOUND")</f>
        <v>R1011</v>
      </c>
      <c r="S596" s="34" cm="1">
        <f t="array" ref="S596">_xlfn.XLOOKUP(A596,Table3[customer_no],'Hospitalisation Details'!$F$2:$F$2344,"NOT FOUND")</f>
        <v>16600.16</v>
      </c>
      <c r="T596" t="str">
        <f>_xlfn.XLOOKUP(A596,Table2[Customer ID],Table2[BMI_category],"NOT FOUND")</f>
        <v>Obesity</v>
      </c>
      <c r="U596" s="7">
        <f>_xlfn.XLOOKUP(A596,Table2[Customer ID],Table2[no of surgery],"NOT FOUND")</f>
        <v>2</v>
      </c>
      <c r="V596" t="str">
        <f>_xlfn.XLOOKUP(A596,Table2[Customer ID],Table2[smoker_missing],"NOT FOUND")</f>
        <v>No</v>
      </c>
      <c r="W596" t="str">
        <f t="shared" si="9"/>
        <v>Diabetes</v>
      </c>
      <c r="X596" s="37">
        <f>SUM(Table5[[#This Row],[Title]:[Diabetes Level]])</f>
        <v>44452.18</v>
      </c>
    </row>
    <row r="597" spans="1:24" x14ac:dyDescent="0.25">
      <c r="A597" t="s">
        <v>1775</v>
      </c>
      <c r="B597" t="str">
        <f>VLOOKUP(A597,'Customer Names'!$A$2:$E$2336,3,FALSE)</f>
        <v>Mr.</v>
      </c>
      <c r="C597" t="str">
        <f>_xlfn.XLOOKUP(A597,$A$2:$A$2336,'Customer Names'!$D$2:$D$2336,"NOT FOUND")</f>
        <v>Brent</v>
      </c>
      <c r="D597" t="str">
        <f>_xlfn.XLOOKUP(A597,$A$2:$A$2336,'Customer Names'!$E$2:$E$2336,"NOT FOUND")</f>
        <v>Wathke</v>
      </c>
      <c r="E597" cm="1">
        <f t="array" ref="E597">_xlfn.XLOOKUP(A597,$A$2:$A$2336,Table2[BMI],"NOT FOUND")</f>
        <v>39.81</v>
      </c>
      <c r="F597" cm="1">
        <f t="array" ref="F597">_xlfn.XLOOKUP(A597,$A$2:$A$2336,Table2[HBA1C],"NOT FOUND")</f>
        <v>7.65</v>
      </c>
      <c r="G597" t="str" cm="1">
        <f t="array" ref="G597">_xlfn.XLOOKUP(A597,$A$2:$A$2336,Table2[Heart Issues],"NOT FOUND")</f>
        <v>yes</v>
      </c>
      <c r="H597" t="str" cm="1">
        <f t="array" ref="H597">_xlfn.XLOOKUP(A597,$A$2:$A$2336,Table2[Any Transplants],"NOT FOUND")</f>
        <v>No</v>
      </c>
      <c r="I597" t="str" cm="1">
        <f t="array" ref="I597">_xlfn.XLOOKUP(A597,$A$2:$A$2336,Table2[Cancer history],"NOT FOUND")</f>
        <v>Yes</v>
      </c>
      <c r="J597" t="str">
        <f>_xlfn.XLOOKUP(A597,Table3[customer_no],Table3[month],"NOT FOUND")</f>
        <v>Jun</v>
      </c>
      <c r="K597" s="7">
        <f>_xlfn.XLOOKUP(A597,Table3[customer_no],Table3[year_average],"NOT FOUND")</f>
        <v>1963</v>
      </c>
      <c r="L597" cm="1">
        <f t="array" ref="L597">_xlfn.XLOOKUP(A597,Table3[customer_no],'Hospitalisation Details'!$D$2:$D$2344,"NOT FOUND")</f>
        <v>25</v>
      </c>
      <c r="M597" s="33">
        <f>_xlfn.XLOOKUP(A597,Table3[customer_no],Table3[dd/mm/yy],"NOT FOUND")</f>
        <v>23187</v>
      </c>
      <c r="N597">
        <f>_xlfn.XLOOKUP(A597,Table3[customer_no],Table3[age],"NOT FOUND")</f>
        <v>59</v>
      </c>
      <c r="O597" cm="1">
        <f t="array" ref="O597">_xlfn.XLOOKUP(A597,Table3[customer_no],'Hospitalisation Details'!$E$2:$E$2344,"NOT FOUND")</f>
        <v>0</v>
      </c>
      <c r="P597" t="str">
        <f>_xlfn.XLOOKUP(A597,Table3[customer_no],Table3[hsplt_handled],"NOT FOUND")</f>
        <v>tier - 2</v>
      </c>
      <c r="Q597" t="str">
        <f>_xlfn.XLOOKUP(A597,Table3[customer_no],Table3[city_handled],"NOT FOUND")</f>
        <v>tier - 2</v>
      </c>
      <c r="R597" t="str">
        <f>_xlfn.XLOOKUP(A597,Table3[customer_no],Table3[state_id],"NOT FOUND")</f>
        <v>R1023</v>
      </c>
      <c r="S597" s="34" cm="1">
        <f t="array" ref="S597">_xlfn.XLOOKUP(A597,Table3[customer_no],'Hospitalisation Details'!$F$2:$F$2344,"NOT FOUND")</f>
        <v>16587.96</v>
      </c>
      <c r="T597" t="str">
        <f>_xlfn.XLOOKUP(A597,Table2[Customer ID],Table2[BMI_category],"NOT FOUND")</f>
        <v>Obesity</v>
      </c>
      <c r="U597" s="7">
        <f>_xlfn.XLOOKUP(A597,Table2[Customer ID],Table2[no of surgery],"NOT FOUND")</f>
        <v>1</v>
      </c>
      <c r="V597" t="str">
        <f>_xlfn.XLOOKUP(A597,Table2[Customer ID],Table2[smoker_missing],"NOT FOUND")</f>
        <v>No</v>
      </c>
      <c r="W597" t="str">
        <f t="shared" si="9"/>
        <v>Diabetes</v>
      </c>
      <c r="X597" s="37">
        <f>SUM(Table5[[#This Row],[Title]:[Diabetes Level]])</f>
        <v>41870.42</v>
      </c>
    </row>
    <row r="598" spans="1:24" x14ac:dyDescent="0.25">
      <c r="A598" t="s">
        <v>1774</v>
      </c>
      <c r="B598" t="str">
        <f>VLOOKUP(A598,'Customer Names'!$A$2:$E$2336,3,FALSE)</f>
        <v>Mr.</v>
      </c>
      <c r="C598" t="str">
        <f>_xlfn.XLOOKUP(A598,$A$2:$A$2336,'Customer Names'!$D$2:$D$2336,"NOT FOUND")</f>
        <v>Eugene M</v>
      </c>
      <c r="D598" t="str">
        <f>_xlfn.XLOOKUP(A598,$A$2:$A$2336,'Customer Names'!$E$2:$E$2336,"NOT FOUND")</f>
        <v>Daly</v>
      </c>
      <c r="E598" cm="1">
        <f t="array" ref="E598">_xlfn.XLOOKUP(A598,$A$2:$A$2336,Table2[BMI],"NOT FOUND")</f>
        <v>31.02</v>
      </c>
      <c r="F598" cm="1">
        <f t="array" ref="F598">_xlfn.XLOOKUP(A598,$A$2:$A$2336,Table2[HBA1C],"NOT FOUND")</f>
        <v>5.87</v>
      </c>
      <c r="G598" t="str" cm="1">
        <f t="array" ref="G598">_xlfn.XLOOKUP(A598,$A$2:$A$2336,Table2[Heart Issues],"NOT FOUND")</f>
        <v>yes</v>
      </c>
      <c r="H598" t="str" cm="1">
        <f t="array" ref="H598">_xlfn.XLOOKUP(A598,$A$2:$A$2336,Table2[Any Transplants],"NOT FOUND")</f>
        <v>No</v>
      </c>
      <c r="I598" t="str" cm="1">
        <f t="array" ref="I598">_xlfn.XLOOKUP(A598,$A$2:$A$2336,Table2[Cancer history],"NOT FOUND")</f>
        <v>No</v>
      </c>
      <c r="J598" t="str">
        <f>_xlfn.XLOOKUP(A598,Table3[customer_no],Table3[month],"NOT FOUND")</f>
        <v>Jun</v>
      </c>
      <c r="K598" s="7">
        <f>_xlfn.XLOOKUP(A598,Table3[customer_no],Table3[year_average],"NOT FOUND")</f>
        <v>2001</v>
      </c>
      <c r="L598" cm="1">
        <f t="array" ref="L598">_xlfn.XLOOKUP(A598,Table3[customer_no],'Hospitalisation Details'!$D$2:$D$2344,"NOT FOUND")</f>
        <v>25</v>
      </c>
      <c r="M598" s="33">
        <f>_xlfn.XLOOKUP(A598,Table3[customer_no],Table3[dd/mm/yy],"NOT FOUND")</f>
        <v>37067</v>
      </c>
      <c r="N598">
        <f>_xlfn.XLOOKUP(A598,Table3[customer_no],Table3[age],"NOT FOUND")</f>
        <v>21</v>
      </c>
      <c r="O598" cm="1">
        <f t="array" ref="O598">_xlfn.XLOOKUP(A598,Table3[customer_no],'Hospitalisation Details'!$E$2:$E$2344,"NOT FOUND")</f>
        <v>0</v>
      </c>
      <c r="P598" t="str">
        <f>_xlfn.XLOOKUP(A598,Table3[customer_no],Table3[hsplt_handled],"NOT FOUND")</f>
        <v>tier - 2</v>
      </c>
      <c r="Q598" t="str">
        <f>_xlfn.XLOOKUP(A598,Table3[customer_no],Table3[city_handled],"NOT FOUND")</f>
        <v>tier - 1</v>
      </c>
      <c r="R598" t="str">
        <f>_xlfn.XLOOKUP(A598,Table3[customer_no],Table3[state_id],"NOT FOUND")</f>
        <v>R1013</v>
      </c>
      <c r="S598" s="34" cm="1">
        <f t="array" ref="S598">_xlfn.XLOOKUP(A598,Table3[customer_no],'Hospitalisation Details'!$F$2:$F$2344,"NOT FOUND")</f>
        <v>16586.5</v>
      </c>
      <c r="T598" t="str">
        <f>_xlfn.XLOOKUP(A598,Table2[Customer ID],Table2[BMI_category],"NOT FOUND")</f>
        <v>Obesity</v>
      </c>
      <c r="U598" s="7">
        <f>_xlfn.XLOOKUP(A598,Table2[Customer ID],Table2[no of surgery],"NOT FOUND")</f>
        <v>0</v>
      </c>
      <c r="V598" t="str">
        <f>_xlfn.XLOOKUP(A598,Table2[Customer ID],Table2[smoker_missing],"NOT FOUND")</f>
        <v>No</v>
      </c>
      <c r="W598" t="str">
        <f t="shared" si="9"/>
        <v>Prediabetes</v>
      </c>
      <c r="X598" s="37">
        <f>SUM(Table5[[#This Row],[Title]:[Diabetes Level]])</f>
        <v>55737.39</v>
      </c>
    </row>
    <row r="599" spans="1:24" x14ac:dyDescent="0.25">
      <c r="A599" t="s">
        <v>1773</v>
      </c>
      <c r="B599" t="str">
        <f>VLOOKUP(A599,'Customer Names'!$A$2:$E$2336,3,FALSE)</f>
        <v>Ms.</v>
      </c>
      <c r="C599" t="str">
        <f>_xlfn.XLOOKUP(A599,$A$2:$A$2336,'Customer Names'!$D$2:$D$2336,"NOT FOUND")</f>
        <v>Erin D</v>
      </c>
      <c r="D599" t="str">
        <f>_xlfn.XLOOKUP(A599,$A$2:$A$2336,'Customer Names'!$E$2:$E$2336,"NOT FOUND")</f>
        <v>Dillon</v>
      </c>
      <c r="E599" cm="1">
        <f t="array" ref="E599">_xlfn.XLOOKUP(A599,$A$2:$A$2336,Table2[BMI],"NOT FOUND")</f>
        <v>24.75</v>
      </c>
      <c r="F599" cm="1">
        <f t="array" ref="F599">_xlfn.XLOOKUP(A599,$A$2:$A$2336,Table2[HBA1C],"NOT FOUND")</f>
        <v>4.3600000000000003</v>
      </c>
      <c r="G599" t="str" cm="1">
        <f t="array" ref="G599">_xlfn.XLOOKUP(A599,$A$2:$A$2336,Table2[Heart Issues],"NOT FOUND")</f>
        <v>yes</v>
      </c>
      <c r="H599" t="str" cm="1">
        <f t="array" ref="H599">_xlfn.XLOOKUP(A599,$A$2:$A$2336,Table2[Any Transplants],"NOT FOUND")</f>
        <v>No</v>
      </c>
      <c r="I599" t="str" cm="1">
        <f t="array" ref="I599">_xlfn.XLOOKUP(A599,$A$2:$A$2336,Table2[Cancer history],"NOT FOUND")</f>
        <v>No</v>
      </c>
      <c r="J599" t="str">
        <f>_xlfn.XLOOKUP(A599,Table3[customer_no],Table3[month],"NOT FOUND")</f>
        <v>Dec</v>
      </c>
      <c r="K599" s="7">
        <f>_xlfn.XLOOKUP(A599,Table3[customer_no],Table3[year_average],"NOT FOUND")</f>
        <v>1995</v>
      </c>
      <c r="L599" cm="1">
        <f t="array" ref="L599">_xlfn.XLOOKUP(A599,Table3[customer_no],'Hospitalisation Details'!$D$2:$D$2344,"NOT FOUND")</f>
        <v>23</v>
      </c>
      <c r="M599" s="33">
        <f>_xlfn.XLOOKUP(A599,Table3[customer_no],Table3[dd/mm/yy],"NOT FOUND")</f>
        <v>35056</v>
      </c>
      <c r="N599">
        <f>_xlfn.XLOOKUP(A599,Table3[customer_no],Table3[age],"NOT FOUND")</f>
        <v>27</v>
      </c>
      <c r="O599" cm="1">
        <f t="array" ref="O599">_xlfn.XLOOKUP(A599,Table3[customer_no],'Hospitalisation Details'!$E$2:$E$2344,"NOT FOUND")</f>
        <v>0</v>
      </c>
      <c r="P599" t="str">
        <f>_xlfn.XLOOKUP(A599,Table3[customer_no],Table3[hsplt_handled],"NOT FOUND")</f>
        <v>tier - 2</v>
      </c>
      <c r="Q599" t="str">
        <f>_xlfn.XLOOKUP(A599,Table3[customer_no],Table3[city_handled],"NOT FOUND")</f>
        <v>tier - 1</v>
      </c>
      <c r="R599" t="str">
        <f>_xlfn.XLOOKUP(A599,Table3[customer_no],Table3[state_id],"NOT FOUND")</f>
        <v>R1013</v>
      </c>
      <c r="S599" s="34" cm="1">
        <f t="array" ref="S599">_xlfn.XLOOKUP(A599,Table3[customer_no],'Hospitalisation Details'!$F$2:$F$2344,"NOT FOUND")</f>
        <v>16577.78</v>
      </c>
      <c r="T599" t="str">
        <f>_xlfn.XLOOKUP(A599,Table2[Customer ID],Table2[BMI_category],"NOT FOUND")</f>
        <v>Normal Weight</v>
      </c>
      <c r="U599" s="7">
        <f>_xlfn.XLOOKUP(A599,Table2[Customer ID],Table2[no of surgery],"NOT FOUND")</f>
        <v>1</v>
      </c>
      <c r="V599" t="str">
        <f>_xlfn.XLOOKUP(A599,Table2[Customer ID],Table2[smoker_missing],"NOT FOUND")</f>
        <v>yes</v>
      </c>
      <c r="W599" t="str">
        <f t="shared" si="9"/>
        <v>Normal</v>
      </c>
      <c r="X599" s="37">
        <f>SUM(Table5[[#This Row],[Title]:[Diabetes Level]])</f>
        <v>53708.89</v>
      </c>
    </row>
    <row r="600" spans="1:24" x14ac:dyDescent="0.25">
      <c r="A600" t="s">
        <v>1772</v>
      </c>
      <c r="B600" t="str">
        <f>VLOOKUP(A600,'Customer Names'!$A$2:$E$2336,3,FALSE)</f>
        <v>Ms.</v>
      </c>
      <c r="C600" t="str">
        <f>_xlfn.XLOOKUP(A600,$A$2:$A$2336,'Customer Names'!$D$2:$D$2336,"NOT FOUND")</f>
        <v>Kamilla</v>
      </c>
      <c r="D600" t="str">
        <f>_xlfn.XLOOKUP(A600,$A$2:$A$2336,'Customer Names'!$E$2:$E$2336,"NOT FOUND")</f>
        <v>Pontes</v>
      </c>
      <c r="E600" cm="1">
        <f t="array" ref="E600">_xlfn.XLOOKUP(A600,$A$2:$A$2336,Table2[BMI],"NOT FOUND")</f>
        <v>30.114999999999998</v>
      </c>
      <c r="F600" cm="1">
        <f t="array" ref="F600">_xlfn.XLOOKUP(A600,$A$2:$A$2336,Table2[HBA1C],"NOT FOUND")</f>
        <v>10.119999999999999</v>
      </c>
      <c r="G600" t="str" cm="1">
        <f t="array" ref="G600">_xlfn.XLOOKUP(A600,$A$2:$A$2336,Table2[Heart Issues],"NOT FOUND")</f>
        <v>No</v>
      </c>
      <c r="H600" t="str" cm="1">
        <f t="array" ref="H600">_xlfn.XLOOKUP(A600,$A$2:$A$2336,Table2[Any Transplants],"NOT FOUND")</f>
        <v>No</v>
      </c>
      <c r="I600" t="str" cm="1">
        <f t="array" ref="I600">_xlfn.XLOOKUP(A600,$A$2:$A$2336,Table2[Cancer history],"NOT FOUND")</f>
        <v>No</v>
      </c>
      <c r="J600" t="str">
        <f>_xlfn.XLOOKUP(A600,Table3[customer_no],Table3[month],"NOT FOUND")</f>
        <v>Oct</v>
      </c>
      <c r="K600" s="7">
        <f>_xlfn.XLOOKUP(A600,Table3[customer_no],Table3[year_average],"NOT FOUND")</f>
        <v>1958</v>
      </c>
      <c r="L600" cm="1">
        <f t="array" ref="L600">_xlfn.XLOOKUP(A600,Table3[customer_no],'Hospitalisation Details'!$D$2:$D$2344,"NOT FOUND")</f>
        <v>10</v>
      </c>
      <c r="M600" s="33">
        <f>_xlfn.XLOOKUP(A600,Table3[customer_no],Table3[dd/mm/yy],"NOT FOUND")</f>
        <v>21468</v>
      </c>
      <c r="N600">
        <f>_xlfn.XLOOKUP(A600,Table3[customer_no],Table3[age],"NOT FOUND")</f>
        <v>64</v>
      </c>
      <c r="O600" cm="1">
        <f t="array" ref="O600">_xlfn.XLOOKUP(A600,Table3[customer_no],'Hospitalisation Details'!$E$2:$E$2344,"NOT FOUND")</f>
        <v>3</v>
      </c>
      <c r="P600" t="str">
        <f>_xlfn.XLOOKUP(A600,Table3[customer_no],Table3[hsplt_handled],"NOT FOUND")</f>
        <v>tier - 2</v>
      </c>
      <c r="Q600" t="str">
        <f>_xlfn.XLOOKUP(A600,Table3[customer_no],Table3[city_handled],"NOT FOUND")</f>
        <v>tier - 2</v>
      </c>
      <c r="R600" t="str">
        <f>_xlfn.XLOOKUP(A600,Table3[customer_no],Table3[state_id],"NOT FOUND")</f>
        <v>R1012</v>
      </c>
      <c r="S600" s="34" cm="1">
        <f t="array" ref="S600">_xlfn.XLOOKUP(A600,Table3[customer_no],'Hospitalisation Details'!$F$2:$F$2344,"NOT FOUND")</f>
        <v>16455.71</v>
      </c>
      <c r="T600" t="str">
        <f>_xlfn.XLOOKUP(A600,Table2[Customer ID],Table2[BMI_category],"NOT FOUND")</f>
        <v>Obesity</v>
      </c>
      <c r="U600" s="7">
        <f>_xlfn.XLOOKUP(A600,Table2[Customer ID],Table2[no of surgery],"NOT FOUND")</f>
        <v>3</v>
      </c>
      <c r="V600" t="str">
        <f>_xlfn.XLOOKUP(A600,Table2[Customer ID],Table2[smoker_missing],"NOT FOUND")</f>
        <v>No</v>
      </c>
      <c r="W600" t="str">
        <f t="shared" si="9"/>
        <v>Diabetes</v>
      </c>
      <c r="X600" s="37">
        <f>SUM(Table5[[#This Row],[Title]:[Diabetes Level]])</f>
        <v>40001.945</v>
      </c>
    </row>
    <row r="601" spans="1:24" x14ac:dyDescent="0.25">
      <c r="A601" t="s">
        <v>1771</v>
      </c>
      <c r="B601" t="str">
        <f>VLOOKUP(A601,'Customer Names'!$A$2:$E$2336,3,FALSE)</f>
        <v>Mr.</v>
      </c>
      <c r="C601" t="str">
        <f>_xlfn.XLOOKUP(A601,$A$2:$A$2336,'Customer Names'!$D$2:$D$2336,"NOT FOUND")</f>
        <v>Wayne I.</v>
      </c>
      <c r="D601" t="str">
        <f>_xlfn.XLOOKUP(A601,$A$2:$A$2336,'Customer Names'!$E$2:$E$2336,"NOT FOUND")</f>
        <v>Spies</v>
      </c>
      <c r="E601" cm="1">
        <f t="array" ref="E601">_xlfn.XLOOKUP(A601,$A$2:$A$2336,Table2[BMI],"NOT FOUND")</f>
        <v>26.03</v>
      </c>
      <c r="F601" cm="1">
        <f t="array" ref="F601">_xlfn.XLOOKUP(A601,$A$2:$A$2336,Table2[HBA1C],"NOT FOUND")</f>
        <v>4.01</v>
      </c>
      <c r="G601" t="str" cm="1">
        <f t="array" ref="G601">_xlfn.XLOOKUP(A601,$A$2:$A$2336,Table2[Heart Issues],"NOT FOUND")</f>
        <v>No</v>
      </c>
      <c r="H601" t="str" cm="1">
        <f t="array" ref="H601">_xlfn.XLOOKUP(A601,$A$2:$A$2336,Table2[Any Transplants],"NOT FOUND")</f>
        <v>No</v>
      </c>
      <c r="I601" t="str" cm="1">
        <f t="array" ref="I601">_xlfn.XLOOKUP(A601,$A$2:$A$2336,Table2[Cancer history],"NOT FOUND")</f>
        <v>Yes</v>
      </c>
      <c r="J601" t="str">
        <f>_xlfn.XLOOKUP(A601,Table3[customer_no],Table3[month],"NOT FOUND")</f>
        <v>Dec</v>
      </c>
      <c r="K601" s="7">
        <f>_xlfn.XLOOKUP(A601,Table3[customer_no],Table3[year_average],"NOT FOUND")</f>
        <v>2003</v>
      </c>
      <c r="L601" cm="1">
        <f t="array" ref="L601">_xlfn.XLOOKUP(A601,Table3[customer_no],'Hospitalisation Details'!$D$2:$D$2344,"NOT FOUND")</f>
        <v>20</v>
      </c>
      <c r="M601" s="33">
        <f>_xlfn.XLOOKUP(A601,Table3[customer_no],Table3[dd/mm/yy],"NOT FOUND")</f>
        <v>37975</v>
      </c>
      <c r="N601">
        <f>_xlfn.XLOOKUP(A601,Table3[customer_no],Table3[age],"NOT FOUND")</f>
        <v>19</v>
      </c>
      <c r="O601" cm="1">
        <f t="array" ref="O601">_xlfn.XLOOKUP(A601,Table3[customer_no],'Hospitalisation Details'!$E$2:$E$2344,"NOT FOUND")</f>
        <v>1</v>
      </c>
      <c r="P601" t="str">
        <f>_xlfn.XLOOKUP(A601,Table3[customer_no],Table3[hsplt_handled],"NOT FOUND")</f>
        <v>tier - 2</v>
      </c>
      <c r="Q601" t="str">
        <f>_xlfn.XLOOKUP(A601,Table3[customer_no],Table3[city_handled],"NOT FOUND")</f>
        <v>tier - 1</v>
      </c>
      <c r="R601" t="str">
        <f>_xlfn.XLOOKUP(A601,Table3[customer_no],Table3[state_id],"NOT FOUND")</f>
        <v>R1012</v>
      </c>
      <c r="S601" s="34" cm="1">
        <f t="array" ref="S601">_xlfn.XLOOKUP(A601,Table3[customer_no],'Hospitalisation Details'!$F$2:$F$2344,"NOT FOUND")</f>
        <v>16450.89</v>
      </c>
      <c r="T601" t="str">
        <f>_xlfn.XLOOKUP(A601,Table2[Customer ID],Table2[BMI_category],"NOT FOUND")</f>
        <v>Overweight</v>
      </c>
      <c r="U601" s="7">
        <f>_xlfn.XLOOKUP(A601,Table2[Customer ID],Table2[no of surgery],"NOT FOUND")</f>
        <v>1</v>
      </c>
      <c r="V601" t="str">
        <f>_xlfn.XLOOKUP(A601,Table2[Customer ID],Table2[smoker_missing],"NOT FOUND")</f>
        <v>yes</v>
      </c>
      <c r="W601" t="str">
        <f t="shared" si="9"/>
        <v>Normal</v>
      </c>
      <c r="X601" s="37">
        <f>SUM(Table5[[#This Row],[Title]:[Diabetes Level]])</f>
        <v>56499.93</v>
      </c>
    </row>
    <row r="602" spans="1:24" x14ac:dyDescent="0.25">
      <c r="A602" t="s">
        <v>1770</v>
      </c>
      <c r="B602" t="str">
        <f>VLOOKUP(A602,'Customer Names'!$A$2:$E$2336,3,FALSE)</f>
        <v>Ms.</v>
      </c>
      <c r="C602" t="str">
        <f>_xlfn.XLOOKUP(A602,$A$2:$A$2336,'Customer Names'!$D$2:$D$2336,"NOT FOUND")</f>
        <v>Tracy L</v>
      </c>
      <c r="D602" t="str">
        <f>_xlfn.XLOOKUP(A602,$A$2:$A$2336,'Customer Names'!$E$2:$E$2336,"NOT FOUND")</f>
        <v>Greig</v>
      </c>
      <c r="E602" cm="1">
        <f t="array" ref="E602">_xlfn.XLOOKUP(A602,$A$2:$A$2336,Table2[BMI],"NOT FOUND")</f>
        <v>20.045000000000002</v>
      </c>
      <c r="F602" cm="1">
        <f t="array" ref="F602">_xlfn.XLOOKUP(A602,$A$2:$A$2336,Table2[HBA1C],"NOT FOUND")</f>
        <v>4.7699999999999996</v>
      </c>
      <c r="G602" t="str" cm="1">
        <f t="array" ref="G602">_xlfn.XLOOKUP(A602,$A$2:$A$2336,Table2[Heart Issues],"NOT FOUND")</f>
        <v>yes</v>
      </c>
      <c r="H602" t="str" cm="1">
        <f t="array" ref="H602">_xlfn.XLOOKUP(A602,$A$2:$A$2336,Table2[Any Transplants],"NOT FOUND")</f>
        <v>No</v>
      </c>
      <c r="I602" t="str" cm="1">
        <f t="array" ref="I602">_xlfn.XLOOKUP(A602,$A$2:$A$2336,Table2[Cancer history],"NOT FOUND")</f>
        <v>No</v>
      </c>
      <c r="J602" t="str">
        <f>_xlfn.XLOOKUP(A602,Table3[customer_no],Table3[month],"NOT FOUND")</f>
        <v>Sep</v>
      </c>
      <c r="K602" s="7">
        <f>_xlfn.XLOOKUP(A602,Table3[customer_no],Table3[year_average],"NOT FOUND")</f>
        <v>1995</v>
      </c>
      <c r="L602" cm="1">
        <f t="array" ref="L602">_xlfn.XLOOKUP(A602,Table3[customer_no],'Hospitalisation Details'!$D$2:$D$2344,"NOT FOUND")</f>
        <v>28</v>
      </c>
      <c r="M602" s="33">
        <f>_xlfn.XLOOKUP(A602,Table3[customer_no],Table3[dd/mm/yy],"NOT FOUND")</f>
        <v>34970</v>
      </c>
      <c r="N602">
        <f>_xlfn.XLOOKUP(A602,Table3[customer_no],Table3[age],"NOT FOUND")</f>
        <v>27</v>
      </c>
      <c r="O602" cm="1">
        <f t="array" ref="O602">_xlfn.XLOOKUP(A602,Table3[customer_no],'Hospitalisation Details'!$E$2:$E$2344,"NOT FOUND")</f>
        <v>3</v>
      </c>
      <c r="P602" t="str">
        <f>_xlfn.XLOOKUP(A602,Table3[customer_no],Table3[hsplt_handled],"NOT FOUND")</f>
        <v>tier - 2</v>
      </c>
      <c r="Q602" t="str">
        <f>_xlfn.XLOOKUP(A602,Table3[customer_no],Table3[city_handled],"NOT FOUND")</f>
        <v>tier - 3</v>
      </c>
      <c r="R602" t="str">
        <f>_xlfn.XLOOKUP(A602,Table3[customer_no],Table3[state_id],"NOT FOUND")</f>
        <v>R1012</v>
      </c>
      <c r="S602" s="34" cm="1">
        <f t="array" ref="S602">_xlfn.XLOOKUP(A602,Table3[customer_no],'Hospitalisation Details'!$F$2:$F$2344,"NOT FOUND")</f>
        <v>16420.490000000002</v>
      </c>
      <c r="T602" t="str">
        <f>_xlfn.XLOOKUP(A602,Table2[Customer ID],Table2[BMI_category],"NOT FOUND")</f>
        <v>Normal Weight</v>
      </c>
      <c r="U602" s="7">
        <f>_xlfn.XLOOKUP(A602,Table2[Customer ID],Table2[no of surgery],"NOT FOUND")</f>
        <v>1</v>
      </c>
      <c r="V602" t="str">
        <f>_xlfn.XLOOKUP(A602,Table2[Customer ID],Table2[smoker_missing],"NOT FOUND")</f>
        <v>yes</v>
      </c>
      <c r="W602" t="str">
        <f t="shared" si="9"/>
        <v>Normal</v>
      </c>
      <c r="X602" s="37">
        <f>SUM(Table5[[#This Row],[Title]:[Diabetes Level]])</f>
        <v>53469.305000000008</v>
      </c>
    </row>
    <row r="603" spans="1:24" x14ac:dyDescent="0.25">
      <c r="A603" t="s">
        <v>1769</v>
      </c>
      <c r="B603" t="str">
        <f>VLOOKUP(A603,'Customer Names'!$A$2:$E$2336,3,FALSE)</f>
        <v>Mrs.</v>
      </c>
      <c r="C603" t="str">
        <f>_xlfn.XLOOKUP(A603,$A$2:$A$2336,'Customer Names'!$D$2:$D$2336,"NOT FOUND")</f>
        <v>Heather</v>
      </c>
      <c r="D603" t="str">
        <f>_xlfn.XLOOKUP(A603,$A$2:$A$2336,'Customer Names'!$E$2:$E$2336,"NOT FOUND")</f>
        <v>Scott</v>
      </c>
      <c r="E603" cm="1">
        <f t="array" ref="E603">_xlfn.XLOOKUP(A603,$A$2:$A$2336,Table2[BMI],"NOT FOUND")</f>
        <v>40.24</v>
      </c>
      <c r="F603" cm="1">
        <f t="array" ref="F603">_xlfn.XLOOKUP(A603,$A$2:$A$2336,Table2[HBA1C],"NOT FOUND")</f>
        <v>6.83</v>
      </c>
      <c r="G603" t="str" cm="1">
        <f t="array" ref="G603">_xlfn.XLOOKUP(A603,$A$2:$A$2336,Table2[Heart Issues],"NOT FOUND")</f>
        <v>No</v>
      </c>
      <c r="H603" t="str" cm="1">
        <f t="array" ref="H603">_xlfn.XLOOKUP(A603,$A$2:$A$2336,Table2[Any Transplants],"NOT FOUND")</f>
        <v>No</v>
      </c>
      <c r="I603" t="str" cm="1">
        <f t="array" ref="I603">_xlfn.XLOOKUP(A603,$A$2:$A$2336,Table2[Cancer history],"NOT FOUND")</f>
        <v>No</v>
      </c>
      <c r="J603" t="str">
        <f>_xlfn.XLOOKUP(A603,Table3[customer_no],Table3[month],"NOT FOUND")</f>
        <v>Dec</v>
      </c>
      <c r="K603" s="7">
        <f>_xlfn.XLOOKUP(A603,Table3[customer_no],Table3[year_average],"NOT FOUND")</f>
        <v>1965</v>
      </c>
      <c r="L603" cm="1">
        <f t="array" ref="L603">_xlfn.XLOOKUP(A603,Table3[customer_no],'Hospitalisation Details'!$D$2:$D$2344,"NOT FOUND")</f>
        <v>5</v>
      </c>
      <c r="M603" s="33">
        <f>_xlfn.XLOOKUP(A603,Table3[customer_no],Table3[dd/mm/yy],"NOT FOUND")</f>
        <v>24081</v>
      </c>
      <c r="N603">
        <f>_xlfn.XLOOKUP(A603,Table3[customer_no],Table3[age],"NOT FOUND")</f>
        <v>57</v>
      </c>
      <c r="O603" cm="1">
        <f t="array" ref="O603">_xlfn.XLOOKUP(A603,Table3[customer_no],'Hospitalisation Details'!$E$2:$E$2344,"NOT FOUND")</f>
        <v>0</v>
      </c>
      <c r="P603" t="str">
        <f>_xlfn.XLOOKUP(A603,Table3[customer_no],Table3[hsplt_handled],"NOT FOUND")</f>
        <v>tier - 2</v>
      </c>
      <c r="Q603" t="str">
        <f>_xlfn.XLOOKUP(A603,Table3[customer_no],Table3[city_handled],"NOT FOUND")</f>
        <v>tier - 3</v>
      </c>
      <c r="R603" t="str">
        <f>_xlfn.XLOOKUP(A603,Table3[customer_no],Table3[state_id],"NOT FOUND")</f>
        <v>R1026</v>
      </c>
      <c r="S603" s="34" cm="1">
        <f t="array" ref="S603">_xlfn.XLOOKUP(A603,Table3[customer_no],'Hospitalisation Details'!$F$2:$F$2344,"NOT FOUND")</f>
        <v>16351.42</v>
      </c>
      <c r="T603" t="str">
        <f>_xlfn.XLOOKUP(A603,Table2[Customer ID],Table2[BMI_category],"NOT FOUND")</f>
        <v>Obesity</v>
      </c>
      <c r="U603" s="7">
        <f>_xlfn.XLOOKUP(A603,Table2[Customer ID],Table2[no of surgery],"NOT FOUND")</f>
        <v>0</v>
      </c>
      <c r="V603" t="str">
        <f>_xlfn.XLOOKUP(A603,Table2[Customer ID],Table2[smoker_missing],"NOT FOUND")</f>
        <v>No</v>
      </c>
      <c r="W603" t="str">
        <f t="shared" si="9"/>
        <v>Diabetes</v>
      </c>
      <c r="X603" s="37">
        <f>SUM(Table5[[#This Row],[Title]:[Diabetes Level]])</f>
        <v>42506.49</v>
      </c>
    </row>
    <row r="604" spans="1:24" x14ac:dyDescent="0.25">
      <c r="A604" t="s">
        <v>1768</v>
      </c>
      <c r="B604" t="str">
        <f>VLOOKUP(A604,'Customer Names'!$A$2:$E$2336,3,FALSE)</f>
        <v>Mrs.</v>
      </c>
      <c r="C604" t="str">
        <f>_xlfn.XLOOKUP(A604,$A$2:$A$2336,'Customer Names'!$D$2:$D$2336,"NOT FOUND")</f>
        <v>Megan C</v>
      </c>
      <c r="D604" t="str">
        <f>_xlfn.XLOOKUP(A604,$A$2:$A$2336,'Customer Names'!$E$2:$E$2336,"NOT FOUND")</f>
        <v>Erlandson</v>
      </c>
      <c r="E604" cm="1">
        <f t="array" ref="E604">_xlfn.XLOOKUP(A604,$A$2:$A$2336,Table2[BMI],"NOT FOUND")</f>
        <v>43.15</v>
      </c>
      <c r="F604" cm="1">
        <f t="array" ref="F604">_xlfn.XLOOKUP(A604,$A$2:$A$2336,Table2[HBA1C],"NOT FOUND")</f>
        <v>6.14</v>
      </c>
      <c r="G604" t="str" cm="1">
        <f t="array" ref="G604">_xlfn.XLOOKUP(A604,$A$2:$A$2336,Table2[Heart Issues],"NOT FOUND")</f>
        <v>yes</v>
      </c>
      <c r="H604" t="str" cm="1">
        <f t="array" ref="H604">_xlfn.XLOOKUP(A604,$A$2:$A$2336,Table2[Any Transplants],"NOT FOUND")</f>
        <v>No</v>
      </c>
      <c r="I604" t="str" cm="1">
        <f t="array" ref="I604">_xlfn.XLOOKUP(A604,$A$2:$A$2336,Table2[Cancer history],"NOT FOUND")</f>
        <v>Yes</v>
      </c>
      <c r="J604" t="str">
        <f>_xlfn.XLOOKUP(A604,Table3[customer_no],Table3[month],"NOT FOUND")</f>
        <v>Aug</v>
      </c>
      <c r="K604" s="7">
        <f>_xlfn.XLOOKUP(A604,Table3[customer_no],Table3[year_average],"NOT FOUND")</f>
        <v>1969</v>
      </c>
      <c r="L604" cm="1">
        <f t="array" ref="L604">_xlfn.XLOOKUP(A604,Table3[customer_no],'Hospitalisation Details'!$D$2:$D$2344,"NOT FOUND")</f>
        <v>8</v>
      </c>
      <c r="M604" s="33">
        <f>_xlfn.XLOOKUP(A604,Table3[customer_no],Table3[dd/mm/yy],"NOT FOUND")</f>
        <v>25423</v>
      </c>
      <c r="N604">
        <f>_xlfn.XLOOKUP(A604,Table3[customer_no],Table3[age],"NOT FOUND")</f>
        <v>53</v>
      </c>
      <c r="O604" cm="1">
        <f t="array" ref="O604">_xlfn.XLOOKUP(A604,Table3[customer_no],'Hospitalisation Details'!$E$2:$E$2344,"NOT FOUND")</f>
        <v>0</v>
      </c>
      <c r="P604" t="str">
        <f>_xlfn.XLOOKUP(A604,Table3[customer_no],Table3[hsplt_handled],"NOT FOUND")</f>
        <v>tier - 2</v>
      </c>
      <c r="Q604" t="str">
        <f>_xlfn.XLOOKUP(A604,Table3[customer_no],Table3[city_handled],"NOT FOUND")</f>
        <v>tier - 3</v>
      </c>
      <c r="R604" t="str">
        <f>_xlfn.XLOOKUP(A604,Table3[customer_no],Table3[state_id],"NOT FOUND")</f>
        <v>R1026</v>
      </c>
      <c r="S604" s="34" cm="1">
        <f t="array" ref="S604">_xlfn.XLOOKUP(A604,Table3[customer_no],'Hospitalisation Details'!$F$2:$F$2344,"NOT FOUND")</f>
        <v>16311.05</v>
      </c>
      <c r="T604" t="str">
        <f>_xlfn.XLOOKUP(A604,Table2[Customer ID],Table2[BMI_category],"NOT FOUND")</f>
        <v>Obesity</v>
      </c>
      <c r="U604" s="7">
        <f>_xlfn.XLOOKUP(A604,Table2[Customer ID],Table2[no of surgery],"NOT FOUND")</f>
        <v>1</v>
      </c>
      <c r="V604" t="str">
        <f>_xlfn.XLOOKUP(A604,Table2[Customer ID],Table2[smoker_missing],"NOT FOUND")</f>
        <v>No</v>
      </c>
      <c r="W604" t="str">
        <f t="shared" si="9"/>
        <v>Prediabetes</v>
      </c>
      <c r="X604" s="37">
        <f>SUM(Table5[[#This Row],[Title]:[Diabetes Level]])</f>
        <v>43814.34</v>
      </c>
    </row>
    <row r="605" spans="1:24" x14ac:dyDescent="0.25">
      <c r="A605" t="s">
        <v>1767</v>
      </c>
      <c r="B605" t="str">
        <f>VLOOKUP(A605,'Customer Names'!$A$2:$E$2336,3,FALSE)</f>
        <v>Mr.</v>
      </c>
      <c r="C605" t="str">
        <f>_xlfn.XLOOKUP(A605,$A$2:$A$2336,'Customer Names'!$D$2:$D$2336,"NOT FOUND")</f>
        <v>Jonathan</v>
      </c>
      <c r="D605" t="str">
        <f>_xlfn.XLOOKUP(A605,$A$2:$A$2336,'Customer Names'!$E$2:$E$2336,"NOT FOUND")</f>
        <v>Autrey</v>
      </c>
      <c r="E605" cm="1">
        <f t="array" ref="E605">_xlfn.XLOOKUP(A605,$A$2:$A$2336,Table2[BMI],"NOT FOUND")</f>
        <v>27.7</v>
      </c>
      <c r="F605" cm="1">
        <f t="array" ref="F605">_xlfn.XLOOKUP(A605,$A$2:$A$2336,Table2[HBA1C],"NOT FOUND")</f>
        <v>5.6</v>
      </c>
      <c r="G605" t="str" cm="1">
        <f t="array" ref="G605">_xlfn.XLOOKUP(A605,$A$2:$A$2336,Table2[Heart Issues],"NOT FOUND")</f>
        <v>No</v>
      </c>
      <c r="H605" t="str" cm="1">
        <f t="array" ref="H605">_xlfn.XLOOKUP(A605,$A$2:$A$2336,Table2[Any Transplants],"NOT FOUND")</f>
        <v>No</v>
      </c>
      <c r="I605" t="str" cm="1">
        <f t="array" ref="I605">_xlfn.XLOOKUP(A605,$A$2:$A$2336,Table2[Cancer history],"NOT FOUND")</f>
        <v>Yes</v>
      </c>
      <c r="J605" t="str">
        <f>_xlfn.XLOOKUP(A605,Table3[customer_no],Table3[month],"NOT FOUND")</f>
        <v>Aug</v>
      </c>
      <c r="K605" s="7">
        <f>_xlfn.XLOOKUP(A605,Table3[customer_no],Table3[year_average],"NOT FOUND")</f>
        <v>2003</v>
      </c>
      <c r="L605" cm="1">
        <f t="array" ref="L605">_xlfn.XLOOKUP(A605,Table3[customer_no],'Hospitalisation Details'!$D$2:$D$2344,"NOT FOUND")</f>
        <v>24</v>
      </c>
      <c r="M605" s="33">
        <f>_xlfn.XLOOKUP(A605,Table3[customer_no],Table3[dd/mm/yy],"NOT FOUND")</f>
        <v>37857</v>
      </c>
      <c r="N605">
        <f>_xlfn.XLOOKUP(A605,Table3[customer_no],Table3[age],"NOT FOUND")</f>
        <v>19</v>
      </c>
      <c r="O605" cm="1">
        <f t="array" ref="O605">_xlfn.XLOOKUP(A605,Table3[customer_no],'Hospitalisation Details'!$E$2:$E$2344,"NOT FOUND")</f>
        <v>0</v>
      </c>
      <c r="P605" t="str">
        <f>_xlfn.XLOOKUP(A605,Table3[customer_no],Table3[hsplt_handled],"NOT FOUND")</f>
        <v>tier - 2</v>
      </c>
      <c r="Q605" t="str">
        <f>_xlfn.XLOOKUP(A605,Table3[customer_no],Table3[city_handled],"NOT FOUND")</f>
        <v>tier - 3</v>
      </c>
      <c r="R605" t="str">
        <f>_xlfn.XLOOKUP(A605,Table3[customer_no],Table3[state_id],"NOT FOUND")</f>
        <v>R1011</v>
      </c>
      <c r="S605" s="34" cm="1">
        <f t="array" ref="S605">_xlfn.XLOOKUP(A605,Table3[customer_no],'Hospitalisation Details'!$F$2:$F$2344,"NOT FOUND")</f>
        <v>16297.85</v>
      </c>
      <c r="T605" t="str">
        <f>_xlfn.XLOOKUP(A605,Table2[Customer ID],Table2[BMI_category],"NOT FOUND")</f>
        <v>Overweight</v>
      </c>
      <c r="U605" s="7">
        <f>_xlfn.XLOOKUP(A605,Table2[Customer ID],Table2[no of surgery],"NOT FOUND")</f>
        <v>1</v>
      </c>
      <c r="V605" t="str">
        <f>_xlfn.XLOOKUP(A605,Table2[Customer ID],Table2[smoker_missing],"NOT FOUND")</f>
        <v>yes</v>
      </c>
      <c r="W605" t="str">
        <f t="shared" si="9"/>
        <v>Normal</v>
      </c>
      <c r="X605" s="37">
        <f>SUM(Table5[[#This Row],[Title]:[Diabetes Level]])</f>
        <v>56235.15</v>
      </c>
    </row>
    <row r="606" spans="1:24" x14ac:dyDescent="0.25">
      <c r="A606" t="s">
        <v>1766</v>
      </c>
      <c r="B606" t="str">
        <f>VLOOKUP(A606,'Customer Names'!$A$2:$E$2336,3,FALSE)</f>
        <v>Mr.</v>
      </c>
      <c r="C606" t="str">
        <f>_xlfn.XLOOKUP(A606,$A$2:$A$2336,'Customer Names'!$D$2:$D$2336,"NOT FOUND")</f>
        <v>Greg D.</v>
      </c>
      <c r="D606" t="str">
        <f>_xlfn.XLOOKUP(A606,$A$2:$A$2336,'Customer Names'!$E$2:$E$2336,"NOT FOUND")</f>
        <v>Alleman</v>
      </c>
      <c r="E606" cm="1">
        <f t="array" ref="E606">_xlfn.XLOOKUP(A606,$A$2:$A$2336,Table2[BMI],"NOT FOUND")</f>
        <v>45.68</v>
      </c>
      <c r="F606" cm="1">
        <f t="array" ref="F606">_xlfn.XLOOKUP(A606,$A$2:$A$2336,Table2[HBA1C],"NOT FOUND")</f>
        <v>4.8</v>
      </c>
      <c r="G606" t="str" cm="1">
        <f t="array" ref="G606">_xlfn.XLOOKUP(A606,$A$2:$A$2336,Table2[Heart Issues],"NOT FOUND")</f>
        <v>No</v>
      </c>
      <c r="H606" t="str" cm="1">
        <f t="array" ref="H606">_xlfn.XLOOKUP(A606,$A$2:$A$2336,Table2[Any Transplants],"NOT FOUND")</f>
        <v>No</v>
      </c>
      <c r="I606" t="str" cm="1">
        <f t="array" ref="I606">_xlfn.XLOOKUP(A606,$A$2:$A$2336,Table2[Cancer history],"NOT FOUND")</f>
        <v>No</v>
      </c>
      <c r="J606" t="str">
        <f>_xlfn.XLOOKUP(A606,Table3[customer_no],Table3[month],"NOT FOUND")</f>
        <v>Jul</v>
      </c>
      <c r="K606" s="7">
        <f>_xlfn.XLOOKUP(A606,Table3[customer_no],Table3[year_average],"NOT FOUND")</f>
        <v>1972</v>
      </c>
      <c r="L606" cm="1">
        <f t="array" ref="L606">_xlfn.XLOOKUP(A606,Table3[customer_no],'Hospitalisation Details'!$D$2:$D$2344,"NOT FOUND")</f>
        <v>30</v>
      </c>
      <c r="M606" s="33">
        <f>_xlfn.XLOOKUP(A606,Table3[customer_no],Table3[dd/mm/yy],"NOT FOUND")</f>
        <v>26510</v>
      </c>
      <c r="N606">
        <f>_xlfn.XLOOKUP(A606,Table3[customer_no],Table3[age],"NOT FOUND")</f>
        <v>50</v>
      </c>
      <c r="O606" cm="1">
        <f t="array" ref="O606">_xlfn.XLOOKUP(A606,Table3[customer_no],'Hospitalisation Details'!$E$2:$E$2344,"NOT FOUND")</f>
        <v>0</v>
      </c>
      <c r="P606" t="str">
        <f>_xlfn.XLOOKUP(A606,Table3[customer_no],Table3[hsplt_handled],"NOT FOUND")</f>
        <v>tier - 2</v>
      </c>
      <c r="Q606" t="str">
        <f>_xlfn.XLOOKUP(A606,Table3[customer_no],Table3[city_handled],"NOT FOUND")</f>
        <v>tier - 2</v>
      </c>
      <c r="R606" t="str">
        <f>_xlfn.XLOOKUP(A606,Table3[customer_no],Table3[state_id],"NOT FOUND")</f>
        <v>R1023</v>
      </c>
      <c r="S606" s="34" cm="1">
        <f t="array" ref="S606">_xlfn.XLOOKUP(A606,Table3[customer_no],'Hospitalisation Details'!$F$2:$F$2344,"NOT FOUND")</f>
        <v>16267.32</v>
      </c>
      <c r="T606" t="str">
        <f>_xlfn.XLOOKUP(A606,Table2[Customer ID],Table2[BMI_category],"NOT FOUND")</f>
        <v>Obesity</v>
      </c>
      <c r="U606" s="7">
        <f>_xlfn.XLOOKUP(A606,Table2[Customer ID],Table2[no of surgery],"NOT FOUND")</f>
        <v>2</v>
      </c>
      <c r="V606" t="str">
        <f>_xlfn.XLOOKUP(A606,Table2[Customer ID],Table2[smoker_missing],"NOT FOUND")</f>
        <v>No</v>
      </c>
      <c r="W606" t="str">
        <f t="shared" si="9"/>
        <v>Normal</v>
      </c>
      <c r="X606" s="37">
        <f>SUM(Table5[[#This Row],[Title]:[Diabetes Level]])</f>
        <v>44881.8</v>
      </c>
    </row>
    <row r="607" spans="1:24" x14ac:dyDescent="0.25">
      <c r="A607" t="s">
        <v>1765</v>
      </c>
      <c r="B607" t="str">
        <f>VLOOKUP(A607,'Customer Names'!$A$2:$E$2336,3,FALSE)</f>
        <v>Mr.</v>
      </c>
      <c r="C607" t="str">
        <f>_xlfn.XLOOKUP(A607,$A$2:$A$2336,'Customer Names'!$D$2:$D$2336,"NOT FOUND")</f>
        <v>Steven L.</v>
      </c>
      <c r="D607" t="str">
        <f>_xlfn.XLOOKUP(A607,$A$2:$A$2336,'Customer Names'!$E$2:$E$2336,"NOT FOUND")</f>
        <v>Michalski</v>
      </c>
      <c r="E607" cm="1">
        <f t="array" ref="E607">_xlfn.XLOOKUP(A607,$A$2:$A$2336,Table2[BMI],"NOT FOUND")</f>
        <v>27.3</v>
      </c>
      <c r="F607" cm="1">
        <f t="array" ref="F607">_xlfn.XLOOKUP(A607,$A$2:$A$2336,Table2[HBA1C],"NOT FOUND")</f>
        <v>11.89</v>
      </c>
      <c r="G607" t="str" cm="1">
        <f t="array" ref="G607">_xlfn.XLOOKUP(A607,$A$2:$A$2336,Table2[Heart Issues],"NOT FOUND")</f>
        <v>No</v>
      </c>
      <c r="H607" t="str" cm="1">
        <f t="array" ref="H607">_xlfn.XLOOKUP(A607,$A$2:$A$2336,Table2[Any Transplants],"NOT FOUND")</f>
        <v>No</v>
      </c>
      <c r="I607" t="str" cm="1">
        <f t="array" ref="I607">_xlfn.XLOOKUP(A607,$A$2:$A$2336,Table2[Cancer history],"NOT FOUND")</f>
        <v>No</v>
      </c>
      <c r="J607" t="str">
        <f>_xlfn.XLOOKUP(A607,Table3[customer_no],Table3[month],"NOT FOUND")</f>
        <v>Sep</v>
      </c>
      <c r="K607" s="7">
        <f>_xlfn.XLOOKUP(A607,Table3[customer_no],Table3[year_average],"NOT FOUND")</f>
        <v>2002</v>
      </c>
      <c r="L607" cm="1">
        <f t="array" ref="L607">_xlfn.XLOOKUP(A607,Table3[customer_no],'Hospitalisation Details'!$D$2:$D$2344,"NOT FOUND")</f>
        <v>8</v>
      </c>
      <c r="M607" s="33">
        <f>_xlfn.XLOOKUP(A607,Table3[customer_no],Table3[dd/mm/yy],"NOT FOUND")</f>
        <v>37507</v>
      </c>
      <c r="N607">
        <f>_xlfn.XLOOKUP(A607,Table3[customer_no],Table3[age],"NOT FOUND")</f>
        <v>20</v>
      </c>
      <c r="O607" cm="1">
        <f t="array" ref="O607">_xlfn.XLOOKUP(A607,Table3[customer_no],'Hospitalisation Details'!$E$2:$E$2344,"NOT FOUND")</f>
        <v>0</v>
      </c>
      <c r="P607" t="str">
        <f>_xlfn.XLOOKUP(A607,Table3[customer_no],Table3[hsplt_handled],"NOT FOUND")</f>
        <v>tier - 2</v>
      </c>
      <c r="Q607" t="str">
        <f>_xlfn.XLOOKUP(A607,Table3[customer_no],Table3[city_handled],"NOT FOUND")</f>
        <v>tier - 1</v>
      </c>
      <c r="R607" t="str">
        <f>_xlfn.XLOOKUP(A607,Table3[customer_no],Table3[state_id],"NOT FOUND")</f>
        <v>R1011</v>
      </c>
      <c r="S607" s="34" cm="1">
        <f t="array" ref="S607">_xlfn.XLOOKUP(A607,Table3[customer_no],'Hospitalisation Details'!$F$2:$F$2344,"NOT FOUND")</f>
        <v>16232.85</v>
      </c>
      <c r="T607" t="str">
        <f>_xlfn.XLOOKUP(A607,Table2[Customer ID],Table2[BMI_category],"NOT FOUND")</f>
        <v>Overweight</v>
      </c>
      <c r="U607" s="7">
        <f>_xlfn.XLOOKUP(A607,Table2[Customer ID],Table2[no of surgery],"NOT FOUND")</f>
        <v>0</v>
      </c>
      <c r="V607" t="str">
        <f>_xlfn.XLOOKUP(A607,Table2[Customer ID],Table2[smoker_missing],"NOT FOUND")</f>
        <v>yes</v>
      </c>
      <c r="W607" t="str">
        <f t="shared" si="9"/>
        <v>Diabetes</v>
      </c>
      <c r="X607" s="37">
        <f>SUM(Table5[[#This Row],[Title]:[Diabetes Level]])</f>
        <v>55809.04</v>
      </c>
    </row>
    <row r="608" spans="1:24" x14ac:dyDescent="0.25">
      <c r="A608" t="s">
        <v>1764</v>
      </c>
      <c r="B608" t="str">
        <f>VLOOKUP(A608,'Customer Names'!$A$2:$E$2336,3,FALSE)</f>
        <v>Mr.</v>
      </c>
      <c r="C608" t="str">
        <f>_xlfn.XLOOKUP(A608,$A$2:$A$2336,'Customer Names'!$D$2:$D$2336,"NOT FOUND")</f>
        <v>Gianfilippo</v>
      </c>
      <c r="D608" t="str">
        <f>_xlfn.XLOOKUP(A608,$A$2:$A$2336,'Customer Names'!$E$2:$E$2336,"NOT FOUND")</f>
        <v>Grillo</v>
      </c>
      <c r="E608" cm="1">
        <f t="array" ref="E608">_xlfn.XLOOKUP(A608,$A$2:$A$2336,Table2[BMI],"NOT FOUND")</f>
        <v>54.45</v>
      </c>
      <c r="F608" cm="1">
        <f t="array" ref="F608">_xlfn.XLOOKUP(A608,$A$2:$A$2336,Table2[HBA1C],"NOT FOUND")</f>
        <v>4.7300000000000004</v>
      </c>
      <c r="G608" t="str" cm="1">
        <f t="array" ref="G608">_xlfn.XLOOKUP(A608,$A$2:$A$2336,Table2[Heart Issues],"NOT FOUND")</f>
        <v>yes</v>
      </c>
      <c r="H608" t="str" cm="1">
        <f t="array" ref="H608">_xlfn.XLOOKUP(A608,$A$2:$A$2336,Table2[Any Transplants],"NOT FOUND")</f>
        <v>No</v>
      </c>
      <c r="I608" t="str" cm="1">
        <f t="array" ref="I608">_xlfn.XLOOKUP(A608,$A$2:$A$2336,Table2[Cancer history],"NOT FOUND")</f>
        <v>No</v>
      </c>
      <c r="J608" t="str">
        <f>_xlfn.XLOOKUP(A608,Table3[customer_no],Table3[month],"NOT FOUND")</f>
        <v>Aug</v>
      </c>
      <c r="K608" s="7">
        <f>_xlfn.XLOOKUP(A608,Table3[customer_no],Table3[year_average],"NOT FOUND")</f>
        <v>1988</v>
      </c>
      <c r="L608" cm="1">
        <f t="array" ref="L608">_xlfn.XLOOKUP(A608,Table3[customer_no],'Hospitalisation Details'!$D$2:$D$2344,"NOT FOUND")</f>
        <v>21</v>
      </c>
      <c r="M608" s="33">
        <f>_xlfn.XLOOKUP(A608,Table3[customer_no],Table3[dd/mm/yy],"NOT FOUND")</f>
        <v>32376</v>
      </c>
      <c r="N608">
        <f>_xlfn.XLOOKUP(A608,Table3[customer_no],Table3[age],"NOT FOUND")</f>
        <v>34</v>
      </c>
      <c r="O608" cm="1">
        <f t="array" ref="O608">_xlfn.XLOOKUP(A608,Table3[customer_no],'Hospitalisation Details'!$E$2:$E$2344,"NOT FOUND")</f>
        <v>3</v>
      </c>
      <c r="P608" t="str">
        <f>_xlfn.XLOOKUP(A608,Table3[customer_no],Table3[hsplt_handled],"NOT FOUND")</f>
        <v>tier - 2</v>
      </c>
      <c r="Q608" t="str">
        <f>_xlfn.XLOOKUP(A608,Table3[customer_no],Table3[city_handled],"NOT FOUND")</f>
        <v>tier - 1</v>
      </c>
      <c r="R608" t="str">
        <f>_xlfn.XLOOKUP(A608,Table3[customer_no],Table3[state_id],"NOT FOUND")</f>
        <v>R1012</v>
      </c>
      <c r="S608" s="34" cm="1">
        <f t="array" ref="S608">_xlfn.XLOOKUP(A608,Table3[customer_no],'Hospitalisation Details'!$F$2:$F$2344,"NOT FOUND")</f>
        <v>16205.88</v>
      </c>
      <c r="T608" t="str">
        <f>_xlfn.XLOOKUP(A608,Table2[Customer ID],Table2[BMI_category],"NOT FOUND")</f>
        <v>Obesity</v>
      </c>
      <c r="U608" s="7">
        <f>_xlfn.XLOOKUP(A608,Table2[Customer ID],Table2[no of surgery],"NOT FOUND")</f>
        <v>1</v>
      </c>
      <c r="V608" t="str">
        <f>_xlfn.XLOOKUP(A608,Table2[Customer ID],Table2[smoker_missing],"NOT FOUND")</f>
        <v>No</v>
      </c>
      <c r="W608" t="str">
        <f t="shared" si="9"/>
        <v>Normal</v>
      </c>
      <c r="X608" s="37">
        <f>SUM(Table5[[#This Row],[Title]:[Diabetes Level]])</f>
        <v>50688.06</v>
      </c>
    </row>
    <row r="609" spans="1:24" x14ac:dyDescent="0.25">
      <c r="A609" t="s">
        <v>1763</v>
      </c>
      <c r="B609" t="str">
        <f>VLOOKUP(A609,'Customer Names'!$A$2:$E$2336,3,FALSE)</f>
        <v>Mr.</v>
      </c>
      <c r="C609" t="str">
        <f>_xlfn.XLOOKUP(A609,$A$2:$A$2336,'Customer Names'!$D$2:$D$2336,"NOT FOUND")</f>
        <v>Hector</v>
      </c>
      <c r="D609" t="str">
        <f>_xlfn.XLOOKUP(A609,$A$2:$A$2336,'Customer Names'!$E$2:$E$2336,"NOT FOUND")</f>
        <v>Coronado</v>
      </c>
      <c r="E609" cm="1">
        <f t="array" ref="E609">_xlfn.XLOOKUP(A609,$A$2:$A$2336,Table2[BMI],"NOT FOUND")</f>
        <v>54.43</v>
      </c>
      <c r="F609" cm="1">
        <f t="array" ref="F609">_xlfn.XLOOKUP(A609,$A$2:$A$2336,Table2[HBA1C],"NOT FOUND")</f>
        <v>4.6100000000000003</v>
      </c>
      <c r="G609" t="str" cm="1">
        <f t="array" ref="G609">_xlfn.XLOOKUP(A609,$A$2:$A$2336,Table2[Heart Issues],"NOT FOUND")</f>
        <v>yes</v>
      </c>
      <c r="H609" t="str" cm="1">
        <f t="array" ref="H609">_xlfn.XLOOKUP(A609,$A$2:$A$2336,Table2[Any Transplants],"NOT FOUND")</f>
        <v>No</v>
      </c>
      <c r="I609" t="str" cm="1">
        <f t="array" ref="I609">_xlfn.XLOOKUP(A609,$A$2:$A$2336,Table2[Cancer history],"NOT FOUND")</f>
        <v>No</v>
      </c>
      <c r="J609" t="str">
        <f>_xlfn.XLOOKUP(A609,Table3[customer_no],Table3[month],"NOT FOUND")</f>
        <v>Aug</v>
      </c>
      <c r="K609" s="7">
        <f>_xlfn.XLOOKUP(A609,Table3[customer_no],Table3[year_average],"NOT FOUND")</f>
        <v>1988</v>
      </c>
      <c r="L609" cm="1">
        <f t="array" ref="L609">_xlfn.XLOOKUP(A609,Table3[customer_no],'Hospitalisation Details'!$D$2:$D$2344,"NOT FOUND")</f>
        <v>6</v>
      </c>
      <c r="M609" s="33">
        <f>_xlfn.XLOOKUP(A609,Table3[customer_no],Table3[dd/mm/yy],"NOT FOUND")</f>
        <v>32361</v>
      </c>
      <c r="N609">
        <f>_xlfn.XLOOKUP(A609,Table3[customer_no],Table3[age],"NOT FOUND")</f>
        <v>34</v>
      </c>
      <c r="O609" cm="1">
        <f t="array" ref="O609">_xlfn.XLOOKUP(A609,Table3[customer_no],'Hospitalisation Details'!$E$2:$E$2344,"NOT FOUND")</f>
        <v>3</v>
      </c>
      <c r="P609" t="str">
        <f>_xlfn.XLOOKUP(A609,Table3[customer_no],Table3[hsplt_handled],"NOT FOUND")</f>
        <v>tier - 2</v>
      </c>
      <c r="Q609" t="str">
        <f>_xlfn.XLOOKUP(A609,Table3[customer_no],Table3[city_handled],"NOT FOUND")</f>
        <v>tier - 2</v>
      </c>
      <c r="R609" t="str">
        <f>_xlfn.XLOOKUP(A609,Table3[customer_no],Table3[state_id],"NOT FOUND")</f>
        <v>R1012</v>
      </c>
      <c r="S609" s="34" cm="1">
        <f t="array" ref="S609">_xlfn.XLOOKUP(A609,Table3[customer_no],'Hospitalisation Details'!$F$2:$F$2344,"NOT FOUND")</f>
        <v>16199.1</v>
      </c>
      <c r="T609" t="str">
        <f>_xlfn.XLOOKUP(A609,Table2[Customer ID],Table2[BMI_category],"NOT FOUND")</f>
        <v>Obesity</v>
      </c>
      <c r="U609" s="7">
        <f>_xlfn.XLOOKUP(A609,Table2[Customer ID],Table2[no of surgery],"NOT FOUND")</f>
        <v>1</v>
      </c>
      <c r="V609" t="str">
        <f>_xlfn.XLOOKUP(A609,Table2[Customer ID],Table2[smoker_missing],"NOT FOUND")</f>
        <v>No</v>
      </c>
      <c r="W609" t="str">
        <f t="shared" si="9"/>
        <v>Normal</v>
      </c>
      <c r="X609" s="37">
        <f>SUM(Table5[[#This Row],[Title]:[Diabetes Level]])</f>
        <v>50651.14</v>
      </c>
    </row>
    <row r="610" spans="1:24" x14ac:dyDescent="0.25">
      <c r="A610" t="s">
        <v>1762</v>
      </c>
      <c r="B610" t="str">
        <f>VLOOKUP(A610,'Customer Names'!$A$2:$E$2336,3,FALSE)</f>
        <v>Mr.</v>
      </c>
      <c r="C610" t="str">
        <f>_xlfn.XLOOKUP(A610,$A$2:$A$2336,'Customer Names'!$D$2:$D$2336,"NOT FOUND")</f>
        <v>Mark W.</v>
      </c>
      <c r="D610" t="str">
        <f>_xlfn.XLOOKUP(A610,$A$2:$A$2336,'Customer Names'!$E$2:$E$2336,"NOT FOUND")</f>
        <v>Dewine</v>
      </c>
      <c r="E610" cm="1">
        <f t="array" ref="E610">_xlfn.XLOOKUP(A610,$A$2:$A$2336,Table2[BMI],"NOT FOUND")</f>
        <v>48.01</v>
      </c>
      <c r="F610" cm="1">
        <f t="array" ref="F610">_xlfn.XLOOKUP(A610,$A$2:$A$2336,Table2[HBA1C],"NOT FOUND")</f>
        <v>7.3</v>
      </c>
      <c r="G610" t="str" cm="1">
        <f t="array" ref="G610">_xlfn.XLOOKUP(A610,$A$2:$A$2336,Table2[Heart Issues],"NOT FOUND")</f>
        <v>No</v>
      </c>
      <c r="H610" t="str" cm="1">
        <f t="array" ref="H610">_xlfn.XLOOKUP(A610,$A$2:$A$2336,Table2[Any Transplants],"NOT FOUND")</f>
        <v>No</v>
      </c>
      <c r="I610" t="str" cm="1">
        <f t="array" ref="I610">_xlfn.XLOOKUP(A610,$A$2:$A$2336,Table2[Cancer history],"NOT FOUND")</f>
        <v>No</v>
      </c>
      <c r="J610" t="str">
        <f>_xlfn.XLOOKUP(A610,Table3[customer_no],Table3[month],"NOT FOUND")</f>
        <v>Sep</v>
      </c>
      <c r="K610" s="7">
        <f>_xlfn.XLOOKUP(A610,Table3[customer_no],Table3[year_average],"NOT FOUND")</f>
        <v>1974</v>
      </c>
      <c r="L610" cm="1">
        <f t="array" ref="L610">_xlfn.XLOOKUP(A610,Table3[customer_no],'Hospitalisation Details'!$D$2:$D$2344,"NOT FOUND")</f>
        <v>11</v>
      </c>
      <c r="M610" s="33">
        <f>_xlfn.XLOOKUP(A610,Table3[customer_no],Table3[dd/mm/yy],"NOT FOUND")</f>
        <v>27283</v>
      </c>
      <c r="N610">
        <f>_xlfn.XLOOKUP(A610,Table3[customer_no],Table3[age],"NOT FOUND")</f>
        <v>48</v>
      </c>
      <c r="O610" cm="1">
        <f t="array" ref="O610">_xlfn.XLOOKUP(A610,Table3[customer_no],'Hospitalisation Details'!$E$2:$E$2344,"NOT FOUND")</f>
        <v>0</v>
      </c>
      <c r="P610" t="str">
        <f>_xlfn.XLOOKUP(A610,Table3[customer_no],Table3[hsplt_handled],"NOT FOUND")</f>
        <v>tier - 2</v>
      </c>
      <c r="Q610" t="str">
        <f>_xlfn.XLOOKUP(A610,Table3[customer_no],Table3[city_handled],"NOT FOUND")</f>
        <v>tier - 3</v>
      </c>
      <c r="R610" t="str">
        <f>_xlfn.XLOOKUP(A610,Table3[customer_no],Table3[state_id],"NOT FOUND")</f>
        <v>R1012</v>
      </c>
      <c r="S610" s="34" cm="1">
        <f t="array" ref="S610">_xlfn.XLOOKUP(A610,Table3[customer_no],'Hospitalisation Details'!$F$2:$F$2344,"NOT FOUND")</f>
        <v>16190.97</v>
      </c>
      <c r="T610" t="str">
        <f>_xlfn.XLOOKUP(A610,Table2[Customer ID],Table2[BMI_category],"NOT FOUND")</f>
        <v>Obesity</v>
      </c>
      <c r="U610" s="7">
        <f>_xlfn.XLOOKUP(A610,Table2[Customer ID],Table2[no of surgery],"NOT FOUND")</f>
        <v>0</v>
      </c>
      <c r="V610" t="str">
        <f>_xlfn.XLOOKUP(A610,Table2[Customer ID],Table2[smoker_missing],"NOT FOUND")</f>
        <v>No</v>
      </c>
      <c r="W610" t="str">
        <f t="shared" si="9"/>
        <v>Diabetes</v>
      </c>
      <c r="X610" s="37">
        <f>SUM(Table5[[#This Row],[Title]:[Diabetes Level]])</f>
        <v>45562.28</v>
      </c>
    </row>
    <row r="611" spans="1:24" x14ac:dyDescent="0.25">
      <c r="A611" t="s">
        <v>1761</v>
      </c>
      <c r="B611" t="str">
        <f>VLOOKUP(A611,'Customer Names'!$A$2:$E$2336,3,FALSE)</f>
        <v>Mrs.</v>
      </c>
      <c r="C611" t="str">
        <f>_xlfn.XLOOKUP(A611,$A$2:$A$2336,'Customer Names'!$D$2:$D$2336,"NOT FOUND")</f>
        <v>Aubri</v>
      </c>
      <c r="D611" t="str">
        <f>_xlfn.XLOOKUP(A611,$A$2:$A$2336,'Customer Names'!$E$2:$E$2336,"NOT FOUND")</f>
        <v>Carman</v>
      </c>
      <c r="E611" cm="1">
        <f t="array" ref="E611">_xlfn.XLOOKUP(A611,$A$2:$A$2336,Table2[BMI],"NOT FOUND")</f>
        <v>48.32</v>
      </c>
      <c r="F611" cm="1">
        <f t="array" ref="F611">_xlfn.XLOOKUP(A611,$A$2:$A$2336,Table2[HBA1C],"NOT FOUND")</f>
        <v>5.88</v>
      </c>
      <c r="G611" t="str" cm="1">
        <f t="array" ref="G611">_xlfn.XLOOKUP(A611,$A$2:$A$2336,Table2[Heart Issues],"NOT FOUND")</f>
        <v>No</v>
      </c>
      <c r="H611" t="str" cm="1">
        <f t="array" ref="H611">_xlfn.XLOOKUP(A611,$A$2:$A$2336,Table2[Any Transplants],"NOT FOUND")</f>
        <v>No</v>
      </c>
      <c r="I611" t="str" cm="1">
        <f t="array" ref="I611">_xlfn.XLOOKUP(A611,$A$2:$A$2336,Table2[Cancer history],"NOT FOUND")</f>
        <v>No</v>
      </c>
      <c r="J611" t="str">
        <f>_xlfn.XLOOKUP(A611,Table3[customer_no],Table3[month],"NOT FOUND")</f>
        <v>Jul</v>
      </c>
      <c r="K611" s="7">
        <f>_xlfn.XLOOKUP(A611,Table3[customer_no],Table3[year_average],"NOT FOUND")</f>
        <v>1982</v>
      </c>
      <c r="L611" cm="1">
        <f t="array" ref="L611">_xlfn.XLOOKUP(A611,Table3[customer_no],'Hospitalisation Details'!$D$2:$D$2344,"NOT FOUND")</f>
        <v>6</v>
      </c>
      <c r="M611" s="33">
        <f>_xlfn.XLOOKUP(A611,Table3[customer_no],Table3[dd/mm/yy],"NOT FOUND")</f>
        <v>30138</v>
      </c>
      <c r="N611">
        <f>_xlfn.XLOOKUP(A611,Table3[customer_no],Table3[age],"NOT FOUND")</f>
        <v>40</v>
      </c>
      <c r="O611" cm="1">
        <f t="array" ref="O611">_xlfn.XLOOKUP(A611,Table3[customer_no],'Hospitalisation Details'!$E$2:$E$2344,"NOT FOUND")</f>
        <v>3</v>
      </c>
      <c r="P611" t="str">
        <f>_xlfn.XLOOKUP(A611,Table3[customer_no],Table3[hsplt_handled],"NOT FOUND")</f>
        <v>tier - 2</v>
      </c>
      <c r="Q611" t="str">
        <f>_xlfn.XLOOKUP(A611,Table3[customer_no],Table3[city_handled],"NOT FOUND")</f>
        <v>tier - 1</v>
      </c>
      <c r="R611" t="str">
        <f>_xlfn.XLOOKUP(A611,Table3[customer_no],Table3[state_id],"NOT FOUND")</f>
        <v>R1026</v>
      </c>
      <c r="S611" s="34" cm="1">
        <f t="array" ref="S611">_xlfn.XLOOKUP(A611,Table3[customer_no],'Hospitalisation Details'!$F$2:$F$2344,"NOT FOUND")</f>
        <v>16152.04</v>
      </c>
      <c r="T611" t="str">
        <f>_xlfn.XLOOKUP(A611,Table2[Customer ID],Table2[BMI_category],"NOT FOUND")</f>
        <v>Obesity</v>
      </c>
      <c r="U611" s="7">
        <f>_xlfn.XLOOKUP(A611,Table2[Customer ID],Table2[no of surgery],"NOT FOUND")</f>
        <v>0</v>
      </c>
      <c r="V611" t="str">
        <f>_xlfn.XLOOKUP(A611,Table2[Customer ID],Table2[smoker_missing],"NOT FOUND")</f>
        <v>No</v>
      </c>
      <c r="W611" t="str">
        <f t="shared" si="9"/>
        <v>Prediabetes</v>
      </c>
      <c r="X611" s="37">
        <f>SUM(Table5[[#This Row],[Title]:[Diabetes Level]])</f>
        <v>48375.240000000005</v>
      </c>
    </row>
    <row r="612" spans="1:24" x14ac:dyDescent="0.25">
      <c r="A612" t="s">
        <v>1760</v>
      </c>
      <c r="B612" t="str">
        <f>VLOOKUP(A612,'Customer Names'!$A$2:$E$2336,3,FALSE)</f>
        <v>Mr.</v>
      </c>
      <c r="C612" t="str">
        <f>_xlfn.XLOOKUP(A612,$A$2:$A$2336,'Customer Names'!$D$2:$D$2336,"NOT FOUND")</f>
        <v>Justin</v>
      </c>
      <c r="D612" t="str">
        <f>_xlfn.XLOOKUP(A612,$A$2:$A$2336,'Customer Names'!$E$2:$E$2336,"NOT FOUND")</f>
        <v>Neems</v>
      </c>
      <c r="E612" cm="1">
        <f t="array" ref="E612">_xlfn.XLOOKUP(A612,$A$2:$A$2336,Table2[BMI],"NOT FOUND")</f>
        <v>22.895</v>
      </c>
      <c r="F612" cm="1">
        <f t="array" ref="F612">_xlfn.XLOOKUP(A612,$A$2:$A$2336,Table2[HBA1C],"NOT FOUND")</f>
        <v>4.0599999999999996</v>
      </c>
      <c r="G612" t="str" cm="1">
        <f t="array" ref="G612">_xlfn.XLOOKUP(A612,$A$2:$A$2336,Table2[Heart Issues],"NOT FOUND")</f>
        <v>No</v>
      </c>
      <c r="H612" t="str" cm="1">
        <f t="array" ref="H612">_xlfn.XLOOKUP(A612,$A$2:$A$2336,Table2[Any Transplants],"NOT FOUND")</f>
        <v>No</v>
      </c>
      <c r="I612" t="str" cm="1">
        <f t="array" ref="I612">_xlfn.XLOOKUP(A612,$A$2:$A$2336,Table2[Cancer history],"NOT FOUND")</f>
        <v>Yes</v>
      </c>
      <c r="J612" t="str">
        <f>_xlfn.XLOOKUP(A612,Table3[customer_no],Table3[month],"NOT FOUND")</f>
        <v>Dec</v>
      </c>
      <c r="K612" s="7">
        <f>_xlfn.XLOOKUP(A612,Table3[customer_no],Table3[year_average],"NOT FOUND")</f>
        <v>1993</v>
      </c>
      <c r="L612" cm="1">
        <f t="array" ref="L612">_xlfn.XLOOKUP(A612,Table3[customer_no],'Hospitalisation Details'!$D$2:$D$2344,"NOT FOUND")</f>
        <v>12</v>
      </c>
      <c r="M612" s="33">
        <f>_xlfn.XLOOKUP(A612,Table3[customer_no],Table3[dd/mm/yy],"NOT FOUND")</f>
        <v>34315</v>
      </c>
      <c r="N612">
        <f>_xlfn.XLOOKUP(A612,Table3[customer_no],Table3[age],"NOT FOUND")</f>
        <v>29</v>
      </c>
      <c r="O612" cm="1">
        <f t="array" ref="O612">_xlfn.XLOOKUP(A612,Table3[customer_no],'Hospitalisation Details'!$E$2:$E$2344,"NOT FOUND")</f>
        <v>0</v>
      </c>
      <c r="P612" t="str">
        <f>_xlfn.XLOOKUP(A612,Table3[customer_no],Table3[hsplt_handled],"NOT FOUND")</f>
        <v>tier - 2</v>
      </c>
      <c r="Q612" t="str">
        <f>_xlfn.XLOOKUP(A612,Table3[customer_no],Table3[city_handled],"NOT FOUND")</f>
        <v>tier - 3</v>
      </c>
      <c r="R612" t="str">
        <f>_xlfn.XLOOKUP(A612,Table3[customer_no],Table3[state_id],"NOT FOUND")</f>
        <v>R1017</v>
      </c>
      <c r="S612" s="34" cm="1">
        <f t="array" ref="S612">_xlfn.XLOOKUP(A612,Table3[customer_no],'Hospitalisation Details'!$F$2:$F$2344,"NOT FOUND")</f>
        <v>16138.76</v>
      </c>
      <c r="T612" t="str">
        <f>_xlfn.XLOOKUP(A612,Table2[Customer ID],Table2[BMI_category],"NOT FOUND")</f>
        <v>Normal Weight</v>
      </c>
      <c r="U612" s="7">
        <f>_xlfn.XLOOKUP(A612,Table2[Customer ID],Table2[no of surgery],"NOT FOUND")</f>
        <v>1</v>
      </c>
      <c r="V612" t="str">
        <f>_xlfn.XLOOKUP(A612,Table2[Customer ID],Table2[smoker_missing],"NOT FOUND")</f>
        <v>yes</v>
      </c>
      <c r="W612" t="str">
        <f t="shared" si="9"/>
        <v>Normal</v>
      </c>
      <c r="X612" s="37">
        <f>SUM(Table5[[#This Row],[Title]:[Diabetes Level]])</f>
        <v>52515.715000000004</v>
      </c>
    </row>
    <row r="613" spans="1:24" x14ac:dyDescent="0.25">
      <c r="A613" t="s">
        <v>1759</v>
      </c>
      <c r="B613" t="str">
        <f>VLOOKUP(A613,'Customer Names'!$A$2:$E$2336,3,FALSE)</f>
        <v>Ms.</v>
      </c>
      <c r="C613" t="str">
        <f>_xlfn.XLOOKUP(A613,$A$2:$A$2336,'Customer Names'!$D$2:$D$2336,"NOT FOUND")</f>
        <v>Megan A.</v>
      </c>
      <c r="D613" t="str">
        <f>_xlfn.XLOOKUP(A613,$A$2:$A$2336,'Customer Names'!$E$2:$E$2336,"NOT FOUND")</f>
        <v>Pesyna</v>
      </c>
      <c r="E613" cm="1">
        <f t="array" ref="E613">_xlfn.XLOOKUP(A613,$A$2:$A$2336,Table2[BMI],"NOT FOUND")</f>
        <v>54.85</v>
      </c>
      <c r="F613" cm="1">
        <f t="array" ref="F613">_xlfn.XLOOKUP(A613,$A$2:$A$2336,Table2[HBA1C],"NOT FOUND")</f>
        <v>4.9000000000000004</v>
      </c>
      <c r="G613" t="str" cm="1">
        <f t="array" ref="G613">_xlfn.XLOOKUP(A613,$A$2:$A$2336,Table2[Heart Issues],"NOT FOUND")</f>
        <v>No</v>
      </c>
      <c r="H613" t="str" cm="1">
        <f t="array" ref="H613">_xlfn.XLOOKUP(A613,$A$2:$A$2336,Table2[Any Transplants],"NOT FOUND")</f>
        <v>No</v>
      </c>
      <c r="I613" t="str" cm="1">
        <f t="array" ref="I613">_xlfn.XLOOKUP(A613,$A$2:$A$2336,Table2[Cancer history],"NOT FOUND")</f>
        <v>No</v>
      </c>
      <c r="J613" t="str">
        <f>_xlfn.XLOOKUP(A613,Table3[customer_no],Table3[month],"NOT FOUND")</f>
        <v>Oct</v>
      </c>
      <c r="K613" s="7">
        <f>_xlfn.XLOOKUP(A613,Table3[customer_no],Table3[year_average],"NOT FOUND")</f>
        <v>1987</v>
      </c>
      <c r="L613" cm="1">
        <f t="array" ref="L613">_xlfn.XLOOKUP(A613,Table3[customer_no],'Hospitalisation Details'!$D$2:$D$2344,"NOT FOUND")</f>
        <v>6</v>
      </c>
      <c r="M613" s="33">
        <f>_xlfn.XLOOKUP(A613,Table3[customer_no],Table3[dd/mm/yy],"NOT FOUND")</f>
        <v>32056</v>
      </c>
      <c r="N613">
        <f>_xlfn.XLOOKUP(A613,Table3[customer_no],Table3[age],"NOT FOUND")</f>
        <v>35</v>
      </c>
      <c r="O613" cm="1">
        <f t="array" ref="O613">_xlfn.XLOOKUP(A613,Table3[customer_no],'Hospitalisation Details'!$E$2:$E$2344,"NOT FOUND")</f>
        <v>3</v>
      </c>
      <c r="P613" t="str">
        <f>_xlfn.XLOOKUP(A613,Table3[customer_no],Table3[hsplt_handled],"NOT FOUND")</f>
        <v>tier - 2</v>
      </c>
      <c r="Q613" t="str">
        <f>_xlfn.XLOOKUP(A613,Table3[customer_no],Table3[city_handled],"NOT FOUND")</f>
        <v>tier - 1</v>
      </c>
      <c r="R613" t="str">
        <f>_xlfn.XLOOKUP(A613,Table3[customer_no],Table3[state_id],"NOT FOUND")</f>
        <v>R1011</v>
      </c>
      <c r="S613" s="34" cm="1">
        <f t="array" ref="S613">_xlfn.XLOOKUP(A613,Table3[customer_no],'Hospitalisation Details'!$F$2:$F$2344,"NOT FOUND")</f>
        <v>16122.65</v>
      </c>
      <c r="T613" t="str">
        <f>_xlfn.XLOOKUP(A613,Table2[Customer ID],Table2[BMI_category],"NOT FOUND")</f>
        <v>Obesity</v>
      </c>
      <c r="U613" s="7">
        <f>_xlfn.XLOOKUP(A613,Table2[Customer ID],Table2[no of surgery],"NOT FOUND")</f>
        <v>1</v>
      </c>
      <c r="V613" t="str">
        <f>_xlfn.XLOOKUP(A613,Table2[Customer ID],Table2[smoker_missing],"NOT FOUND")</f>
        <v>No</v>
      </c>
      <c r="W613" t="str">
        <f t="shared" si="9"/>
        <v>Normal</v>
      </c>
      <c r="X613" s="37">
        <f>SUM(Table5[[#This Row],[Title]:[Diabetes Level]])</f>
        <v>50270.400000000001</v>
      </c>
    </row>
    <row r="614" spans="1:24" x14ac:dyDescent="0.25">
      <c r="A614" t="s">
        <v>1758</v>
      </c>
      <c r="B614" t="str">
        <f>VLOOKUP(A614,'Customer Names'!$A$2:$E$2336,3,FALSE)</f>
        <v>Ms.</v>
      </c>
      <c r="C614" t="str">
        <f>_xlfn.XLOOKUP(A614,$A$2:$A$2336,'Customer Names'!$D$2:$D$2336,"NOT FOUND")</f>
        <v>Erika M.</v>
      </c>
      <c r="D614" t="str">
        <f>_xlfn.XLOOKUP(A614,$A$2:$A$2336,'Customer Names'!$E$2:$E$2336,"NOT FOUND")</f>
        <v>Meling</v>
      </c>
      <c r="E614" cm="1">
        <f t="array" ref="E614">_xlfn.XLOOKUP(A614,$A$2:$A$2336,Table2[BMI],"NOT FOUND")</f>
        <v>21.85</v>
      </c>
      <c r="F614" cm="1">
        <f t="array" ref="F614">_xlfn.XLOOKUP(A614,$A$2:$A$2336,Table2[HBA1C],"NOT FOUND")</f>
        <v>5.52</v>
      </c>
      <c r="G614" t="str" cm="1">
        <f t="array" ref="G614">_xlfn.XLOOKUP(A614,$A$2:$A$2336,Table2[Heart Issues],"NOT FOUND")</f>
        <v>No</v>
      </c>
      <c r="H614" t="str" cm="1">
        <f t="array" ref="H614">_xlfn.XLOOKUP(A614,$A$2:$A$2336,Table2[Any Transplants],"NOT FOUND")</f>
        <v>No</v>
      </c>
      <c r="I614" t="str" cm="1">
        <f t="array" ref="I614">_xlfn.XLOOKUP(A614,$A$2:$A$2336,Table2[Cancer history],"NOT FOUND")</f>
        <v>Yes</v>
      </c>
      <c r="J614" t="str">
        <f>_xlfn.XLOOKUP(A614,Table3[customer_no],Table3[month],"NOT FOUND")</f>
        <v>Aug</v>
      </c>
      <c r="K614" s="7">
        <f>_xlfn.XLOOKUP(A614,Table3[customer_no],Table3[year_average],"NOT FOUND")</f>
        <v>1993</v>
      </c>
      <c r="L614" cm="1">
        <f t="array" ref="L614">_xlfn.XLOOKUP(A614,Table3[customer_no],'Hospitalisation Details'!$D$2:$D$2344,"NOT FOUND")</f>
        <v>8</v>
      </c>
      <c r="M614" s="33">
        <f>_xlfn.XLOOKUP(A614,Table3[customer_no],Table3[dd/mm/yy],"NOT FOUND")</f>
        <v>34189</v>
      </c>
      <c r="N614">
        <f>_xlfn.XLOOKUP(A614,Table3[customer_no],Table3[age],"NOT FOUND")</f>
        <v>29</v>
      </c>
      <c r="O614" cm="1">
        <f t="array" ref="O614">_xlfn.XLOOKUP(A614,Table3[customer_no],'Hospitalisation Details'!$E$2:$E$2344,"NOT FOUND")</f>
        <v>0</v>
      </c>
      <c r="P614" t="str">
        <f>_xlfn.XLOOKUP(A614,Table3[customer_no],Table3[hsplt_handled],"NOT FOUND")</f>
        <v>tier - 2</v>
      </c>
      <c r="Q614" t="str">
        <f>_xlfn.XLOOKUP(A614,Table3[customer_no],Table3[city_handled],"NOT FOUND")</f>
        <v>tier - 1</v>
      </c>
      <c r="R614" t="str">
        <f>_xlfn.XLOOKUP(A614,Table3[customer_no],Table3[state_id],"NOT FOUND")</f>
        <v>R1024</v>
      </c>
      <c r="S614" s="34" cm="1">
        <f t="array" ref="S614">_xlfn.XLOOKUP(A614,Table3[customer_no],'Hospitalisation Details'!$F$2:$F$2344,"NOT FOUND")</f>
        <v>16115.3</v>
      </c>
      <c r="T614" t="str">
        <f>_xlfn.XLOOKUP(A614,Table2[Customer ID],Table2[BMI_category],"NOT FOUND")</f>
        <v>Normal Weight</v>
      </c>
      <c r="U614" s="7">
        <f>_xlfn.XLOOKUP(A614,Table2[Customer ID],Table2[no of surgery],"NOT FOUND")</f>
        <v>1</v>
      </c>
      <c r="V614" t="str">
        <f>_xlfn.XLOOKUP(A614,Table2[Customer ID],Table2[smoker_missing],"NOT FOUND")</f>
        <v>yes</v>
      </c>
      <c r="W614" t="str">
        <f t="shared" si="9"/>
        <v>Normal</v>
      </c>
      <c r="X614" s="37">
        <f>SUM(Table5[[#This Row],[Title]:[Diabetes Level]])</f>
        <v>52362.67</v>
      </c>
    </row>
    <row r="615" spans="1:24" x14ac:dyDescent="0.25">
      <c r="A615" t="s">
        <v>1757</v>
      </c>
      <c r="B615" t="str">
        <f>VLOOKUP(A615,'Customer Names'!$A$2:$E$2336,3,FALSE)</f>
        <v>Mr.</v>
      </c>
      <c r="C615" t="str">
        <f>_xlfn.XLOOKUP(A615,$A$2:$A$2336,'Customer Names'!$D$2:$D$2336,"NOT FOUND")</f>
        <v>Daniel G.</v>
      </c>
      <c r="D615" t="str">
        <f>_xlfn.XLOOKUP(A615,$A$2:$A$2336,'Customer Names'!$E$2:$E$2336,"NOT FOUND")</f>
        <v>Widlowski</v>
      </c>
      <c r="E615" cm="1">
        <f t="array" ref="E615">_xlfn.XLOOKUP(A615,$A$2:$A$2336,Table2[BMI],"NOT FOUND")</f>
        <v>51.86</v>
      </c>
      <c r="F615" cm="1">
        <f t="array" ref="F615">_xlfn.XLOOKUP(A615,$A$2:$A$2336,Table2[HBA1C],"NOT FOUND")</f>
        <v>5.2</v>
      </c>
      <c r="G615" t="str" cm="1">
        <f t="array" ref="G615">_xlfn.XLOOKUP(A615,$A$2:$A$2336,Table2[Heart Issues],"NOT FOUND")</f>
        <v>yes</v>
      </c>
      <c r="H615" t="str" cm="1">
        <f t="array" ref="H615">_xlfn.XLOOKUP(A615,$A$2:$A$2336,Table2[Any Transplants],"NOT FOUND")</f>
        <v>No</v>
      </c>
      <c r="I615" t="str" cm="1">
        <f t="array" ref="I615">_xlfn.XLOOKUP(A615,$A$2:$A$2336,Table2[Cancer history],"NOT FOUND")</f>
        <v>No</v>
      </c>
      <c r="J615" t="str">
        <f>_xlfn.XLOOKUP(A615,Table3[customer_no],Table3[month],"NOT FOUND")</f>
        <v>Aug</v>
      </c>
      <c r="K615" s="7">
        <f>_xlfn.XLOOKUP(A615,Table3[customer_no],Table3[year_average],"NOT FOUND")</f>
        <v>1985</v>
      </c>
      <c r="L615" cm="1">
        <f t="array" ref="L615">_xlfn.XLOOKUP(A615,Table3[customer_no],'Hospitalisation Details'!$D$2:$D$2344,"NOT FOUND")</f>
        <v>27</v>
      </c>
      <c r="M615" s="33">
        <f>_xlfn.XLOOKUP(A615,Table3[customer_no],Table3[dd/mm/yy],"NOT FOUND")</f>
        <v>31286</v>
      </c>
      <c r="N615">
        <f>_xlfn.XLOOKUP(A615,Table3[customer_no],Table3[age],"NOT FOUND")</f>
        <v>37</v>
      </c>
      <c r="O615" cm="1">
        <f t="array" ref="O615">_xlfn.XLOOKUP(A615,Table3[customer_no],'Hospitalisation Details'!$E$2:$E$2344,"NOT FOUND")</f>
        <v>3</v>
      </c>
      <c r="P615" t="str">
        <f>_xlfn.XLOOKUP(A615,Table3[customer_no],Table3[hsplt_handled],"NOT FOUND")</f>
        <v>tier - 2</v>
      </c>
      <c r="Q615" t="str">
        <f>_xlfn.XLOOKUP(A615,Table3[customer_no],Table3[city_handled],"NOT FOUND")</f>
        <v>tier - 3</v>
      </c>
      <c r="R615" t="str">
        <f>_xlfn.XLOOKUP(A615,Table3[customer_no],Table3[state_id],"NOT FOUND")</f>
        <v>R1012</v>
      </c>
      <c r="S615" s="34" cm="1">
        <f t="array" ref="S615">_xlfn.XLOOKUP(A615,Table3[customer_no],'Hospitalisation Details'!$F$2:$F$2344,"NOT FOUND")</f>
        <v>16097.94</v>
      </c>
      <c r="T615" t="str">
        <f>_xlfn.XLOOKUP(A615,Table2[Customer ID],Table2[BMI_category],"NOT FOUND")</f>
        <v>Obesity</v>
      </c>
      <c r="U615" s="7">
        <f>_xlfn.XLOOKUP(A615,Table2[Customer ID],Table2[no of surgery],"NOT FOUND")</f>
        <v>0</v>
      </c>
      <c r="V615" t="str">
        <f>_xlfn.XLOOKUP(A615,Table2[Customer ID],Table2[smoker_missing],"NOT FOUND")</f>
        <v>No</v>
      </c>
      <c r="W615" t="str">
        <f t="shared" si="9"/>
        <v>Normal</v>
      </c>
      <c r="X615" s="37">
        <f>SUM(Table5[[#This Row],[Title]:[Diabetes Level]])</f>
        <v>49493</v>
      </c>
    </row>
    <row r="616" spans="1:24" x14ac:dyDescent="0.25">
      <c r="A616" t="s">
        <v>1756</v>
      </c>
      <c r="B616" t="str">
        <f>VLOOKUP(A616,'Customer Names'!$A$2:$E$2336,3,FALSE)</f>
        <v>Ms.</v>
      </c>
      <c r="C616" t="str">
        <f>_xlfn.XLOOKUP(A616,$A$2:$A$2336,'Customer Names'!$D$2:$D$2336,"NOT FOUND")</f>
        <v>Devin C.</v>
      </c>
      <c r="D616" t="str">
        <f>_xlfn.XLOOKUP(A616,$A$2:$A$2336,'Customer Names'!$E$2:$E$2336,"NOT FOUND")</f>
        <v>Nadar</v>
      </c>
      <c r="E616" cm="1">
        <f t="array" ref="E616">_xlfn.XLOOKUP(A616,$A$2:$A$2336,Table2[BMI],"NOT FOUND")</f>
        <v>39.049999999999997</v>
      </c>
      <c r="F616" cm="1">
        <f t="array" ref="F616">_xlfn.XLOOKUP(A616,$A$2:$A$2336,Table2[HBA1C],"NOT FOUND")</f>
        <v>7.59</v>
      </c>
      <c r="G616" t="str" cm="1">
        <f t="array" ref="G616">_xlfn.XLOOKUP(A616,$A$2:$A$2336,Table2[Heart Issues],"NOT FOUND")</f>
        <v>No</v>
      </c>
      <c r="H616" t="str" cm="1">
        <f t="array" ref="H616">_xlfn.XLOOKUP(A616,$A$2:$A$2336,Table2[Any Transplants],"NOT FOUND")</f>
        <v>No</v>
      </c>
      <c r="I616" t="str" cm="1">
        <f t="array" ref="I616">_xlfn.XLOOKUP(A616,$A$2:$A$2336,Table2[Cancer history],"NOT FOUND")</f>
        <v>No</v>
      </c>
      <c r="J616" t="str">
        <f>_xlfn.XLOOKUP(A616,Table3[customer_no],Table3[month],"NOT FOUND")</f>
        <v>Jun</v>
      </c>
      <c r="K616" s="7">
        <f>_xlfn.XLOOKUP(A616,Table3[customer_no],Table3[year_average],"NOT FOUND")</f>
        <v>1958</v>
      </c>
      <c r="L616" cm="1">
        <f t="array" ref="L616">_xlfn.XLOOKUP(A616,Table3[customer_no],'Hospitalisation Details'!$D$2:$D$2344,"NOT FOUND")</f>
        <v>21</v>
      </c>
      <c r="M616" s="33">
        <f>_xlfn.XLOOKUP(A616,Table3[customer_no],Table3[dd/mm/yy],"NOT FOUND")</f>
        <v>21357</v>
      </c>
      <c r="N616">
        <f>_xlfn.XLOOKUP(A616,Table3[customer_no],Table3[age],"NOT FOUND")</f>
        <v>64</v>
      </c>
      <c r="O616" cm="1">
        <f t="array" ref="O616">_xlfn.XLOOKUP(A616,Table3[customer_no],'Hospitalisation Details'!$E$2:$E$2344,"NOT FOUND")</f>
        <v>3</v>
      </c>
      <c r="P616" t="str">
        <f>_xlfn.XLOOKUP(A616,Table3[customer_no],Table3[hsplt_handled],"NOT FOUND")</f>
        <v>tier - 2</v>
      </c>
      <c r="Q616" t="str">
        <f>_xlfn.XLOOKUP(A616,Table3[customer_no],Table3[city_handled],"NOT FOUND")</f>
        <v>tier - 2</v>
      </c>
      <c r="R616" t="str">
        <f>_xlfn.XLOOKUP(A616,Table3[customer_no],Table3[state_id],"NOT FOUND")</f>
        <v>R1013</v>
      </c>
      <c r="S616" s="34" cm="1">
        <f t="array" ref="S616">_xlfn.XLOOKUP(A616,Table3[customer_no],'Hospitalisation Details'!$F$2:$F$2344,"NOT FOUND")</f>
        <v>16085.13</v>
      </c>
      <c r="T616" t="str">
        <f>_xlfn.XLOOKUP(A616,Table2[Customer ID],Table2[BMI_category],"NOT FOUND")</f>
        <v>Obesity</v>
      </c>
      <c r="U616" s="7">
        <f>_xlfn.XLOOKUP(A616,Table2[Customer ID],Table2[no of surgery],"NOT FOUND")</f>
        <v>3</v>
      </c>
      <c r="V616" t="str">
        <f>_xlfn.XLOOKUP(A616,Table2[Customer ID],Table2[smoker_missing],"NOT FOUND")</f>
        <v>No</v>
      </c>
      <c r="W616" t="str">
        <f t="shared" si="9"/>
        <v>Diabetes</v>
      </c>
      <c r="X616" s="37">
        <f>SUM(Table5[[#This Row],[Title]:[Diabetes Level]])</f>
        <v>39537.769999999997</v>
      </c>
    </row>
    <row r="617" spans="1:24" x14ac:dyDescent="0.25">
      <c r="A617" t="s">
        <v>1755</v>
      </c>
      <c r="B617" t="str">
        <f>VLOOKUP(A617,'Customer Names'!$A$2:$E$2336,3,FALSE)</f>
        <v>Ms.</v>
      </c>
      <c r="C617" t="str">
        <f>_xlfn.XLOOKUP(A617,$A$2:$A$2336,'Customer Names'!$D$2:$D$2336,"NOT FOUND")</f>
        <v>Louise A</v>
      </c>
      <c r="D617" t="str">
        <f>_xlfn.XLOOKUP(A617,$A$2:$A$2336,'Customer Names'!$E$2:$E$2336,"NOT FOUND")</f>
        <v>Turner</v>
      </c>
      <c r="E617" cm="1">
        <f t="array" ref="E617">_xlfn.XLOOKUP(A617,$A$2:$A$2336,Table2[BMI],"NOT FOUND")</f>
        <v>31.824999999999999</v>
      </c>
      <c r="F617" cm="1">
        <f t="array" ref="F617">_xlfn.XLOOKUP(A617,$A$2:$A$2336,Table2[HBA1C],"NOT FOUND")</f>
        <v>8.2799999999999994</v>
      </c>
      <c r="G617" t="str" cm="1">
        <f t="array" ref="G617">_xlfn.XLOOKUP(A617,$A$2:$A$2336,Table2[Heart Issues],"NOT FOUND")</f>
        <v>No</v>
      </c>
      <c r="H617" t="str" cm="1">
        <f t="array" ref="H617">_xlfn.XLOOKUP(A617,$A$2:$A$2336,Table2[Any Transplants],"NOT FOUND")</f>
        <v>No</v>
      </c>
      <c r="I617" t="str" cm="1">
        <f t="array" ref="I617">_xlfn.XLOOKUP(A617,$A$2:$A$2336,Table2[Cancer history],"NOT FOUND")</f>
        <v>No</v>
      </c>
      <c r="J617" t="str">
        <f>_xlfn.XLOOKUP(A617,Table3[customer_no],Table3[month],"NOT FOUND")</f>
        <v>Oct</v>
      </c>
      <c r="K617" s="7">
        <f>_xlfn.XLOOKUP(A617,Table3[customer_no],Table3[year_average],"NOT FOUND")</f>
        <v>1958</v>
      </c>
      <c r="L617" cm="1">
        <f t="array" ref="L617">_xlfn.XLOOKUP(A617,Table3[customer_no],'Hospitalisation Details'!$D$2:$D$2344,"NOT FOUND")</f>
        <v>22</v>
      </c>
      <c r="M617" s="33">
        <f>_xlfn.XLOOKUP(A617,Table3[customer_no],Table3[dd/mm/yy],"NOT FOUND")</f>
        <v>21480</v>
      </c>
      <c r="N617">
        <f>_xlfn.XLOOKUP(A617,Table3[customer_no],Table3[age],"NOT FOUND")</f>
        <v>64</v>
      </c>
      <c r="O617" cm="1">
        <f t="array" ref="O617">_xlfn.XLOOKUP(A617,Table3[customer_no],'Hospitalisation Details'!$E$2:$E$2344,"NOT FOUND")</f>
        <v>2</v>
      </c>
      <c r="P617" t="str">
        <f>_xlfn.XLOOKUP(A617,Table3[customer_no],Table3[hsplt_handled],"NOT FOUND")</f>
        <v>tier - 2</v>
      </c>
      <c r="Q617" t="str">
        <f>_xlfn.XLOOKUP(A617,Table3[customer_no],Table3[city_handled],"NOT FOUND")</f>
        <v>tier - 2</v>
      </c>
      <c r="R617" t="str">
        <f>_xlfn.XLOOKUP(A617,Table3[customer_no],Table3[state_id],"NOT FOUND")</f>
        <v>R1024</v>
      </c>
      <c r="S617" s="34" cm="1">
        <f t="array" ref="S617">_xlfn.XLOOKUP(A617,Table3[customer_no],'Hospitalisation Details'!$F$2:$F$2344,"NOT FOUND")</f>
        <v>16069.08</v>
      </c>
      <c r="T617" t="str">
        <f>_xlfn.XLOOKUP(A617,Table2[Customer ID],Table2[BMI_category],"NOT FOUND")</f>
        <v>Obesity</v>
      </c>
      <c r="U617" s="7">
        <f>_xlfn.XLOOKUP(A617,Table2[Customer ID],Table2[no of surgery],"NOT FOUND")</f>
        <v>3</v>
      </c>
      <c r="V617" t="str">
        <f>_xlfn.XLOOKUP(A617,Table2[Customer ID],Table2[smoker_missing],"NOT FOUND")</f>
        <v>No</v>
      </c>
      <c r="W617" t="str">
        <f t="shared" si="9"/>
        <v>Diabetes</v>
      </c>
      <c r="X617" s="37">
        <f>SUM(Table5[[#This Row],[Title]:[Diabetes Level]])</f>
        <v>39638.184999999998</v>
      </c>
    </row>
    <row r="618" spans="1:24" x14ac:dyDescent="0.25">
      <c r="A618" t="s">
        <v>1754</v>
      </c>
      <c r="B618" t="str">
        <f>VLOOKUP(A618,'Customer Names'!$A$2:$E$2336,3,FALSE)</f>
        <v>Mrs.</v>
      </c>
      <c r="C618" t="str">
        <f>_xlfn.XLOOKUP(A618,$A$2:$A$2336,'Customer Names'!$D$2:$D$2336,"NOT FOUND")</f>
        <v>Sarah</v>
      </c>
      <c r="D618" t="str">
        <f>_xlfn.XLOOKUP(A618,$A$2:$A$2336,'Customer Names'!$E$2:$E$2336,"NOT FOUND")</f>
        <v>Walker</v>
      </c>
      <c r="E618" cm="1">
        <f t="array" ref="E618">_xlfn.XLOOKUP(A618,$A$2:$A$2336,Table2[BMI],"NOT FOUND")</f>
        <v>46.43</v>
      </c>
      <c r="F618" cm="1">
        <f t="array" ref="F618">_xlfn.XLOOKUP(A618,$A$2:$A$2336,Table2[HBA1C],"NOT FOUND")</f>
        <v>6.72</v>
      </c>
      <c r="G618" t="str" cm="1">
        <f t="array" ref="G618">_xlfn.XLOOKUP(A618,$A$2:$A$2336,Table2[Heart Issues],"NOT FOUND")</f>
        <v>No</v>
      </c>
      <c r="H618" t="str" cm="1">
        <f t="array" ref="H618">_xlfn.XLOOKUP(A618,$A$2:$A$2336,Table2[Any Transplants],"NOT FOUND")</f>
        <v>No</v>
      </c>
      <c r="I618" t="str" cm="1">
        <f t="array" ref="I618">_xlfn.XLOOKUP(A618,$A$2:$A$2336,Table2[Cancer history],"NOT FOUND")</f>
        <v>No</v>
      </c>
      <c r="J618" t="str">
        <f>_xlfn.XLOOKUP(A618,Table3[customer_no],Table3[month],"NOT FOUND")</f>
        <v>Sep</v>
      </c>
      <c r="K618" s="7">
        <f>_xlfn.XLOOKUP(A618,Table3[customer_no],Table3[year_average],"NOT FOUND")</f>
        <v>1978</v>
      </c>
      <c r="L618" cm="1">
        <f t="array" ref="L618">_xlfn.XLOOKUP(A618,Table3[customer_no],'Hospitalisation Details'!$D$2:$D$2344,"NOT FOUND")</f>
        <v>16</v>
      </c>
      <c r="M618" s="33">
        <f>_xlfn.XLOOKUP(A618,Table3[customer_no],Table3[dd/mm/yy],"NOT FOUND")</f>
        <v>28749</v>
      </c>
      <c r="N618">
        <f>_xlfn.XLOOKUP(A618,Table3[customer_no],Table3[age],"NOT FOUND")</f>
        <v>44</v>
      </c>
      <c r="O618" cm="1">
        <f t="array" ref="O618">_xlfn.XLOOKUP(A618,Table3[customer_no],'Hospitalisation Details'!$E$2:$E$2344,"NOT FOUND")</f>
        <v>2</v>
      </c>
      <c r="P618" t="str">
        <f>_xlfn.XLOOKUP(A618,Table3[customer_no],Table3[hsplt_handled],"NOT FOUND")</f>
        <v>tier - 2</v>
      </c>
      <c r="Q618" t="str">
        <f>_xlfn.XLOOKUP(A618,Table3[customer_no],Table3[city_handled],"NOT FOUND")</f>
        <v>tier - 2</v>
      </c>
      <c r="R618" t="str">
        <f>_xlfn.XLOOKUP(A618,Table3[customer_no],Table3[state_id],"NOT FOUND")</f>
        <v>R1026</v>
      </c>
      <c r="S618" s="34" cm="1">
        <f t="array" ref="S618">_xlfn.XLOOKUP(A618,Table3[customer_no],'Hospitalisation Details'!$F$2:$F$2344,"NOT FOUND")</f>
        <v>16062.89</v>
      </c>
      <c r="T618" t="str">
        <f>_xlfn.XLOOKUP(A618,Table2[Customer ID],Table2[BMI_category],"NOT FOUND")</f>
        <v>Obesity</v>
      </c>
      <c r="U618" s="7">
        <f>_xlfn.XLOOKUP(A618,Table2[Customer ID],Table2[no of surgery],"NOT FOUND")</f>
        <v>0</v>
      </c>
      <c r="V618" t="str">
        <f>_xlfn.XLOOKUP(A618,Table2[Customer ID],Table2[smoker_missing],"NOT FOUND")</f>
        <v>No</v>
      </c>
      <c r="W618" t="str">
        <f t="shared" si="9"/>
        <v>Diabetes</v>
      </c>
      <c r="X618" s="37">
        <f>SUM(Table5[[#This Row],[Title]:[Diabetes Level]])</f>
        <v>46905.04</v>
      </c>
    </row>
    <row r="619" spans="1:24" x14ac:dyDescent="0.25">
      <c r="A619" t="s">
        <v>1753</v>
      </c>
      <c r="B619" t="str">
        <f>VLOOKUP(A619,'Customer Names'!$A$2:$E$2336,3,FALSE)</f>
        <v>Ms.</v>
      </c>
      <c r="C619" t="str">
        <f>_xlfn.XLOOKUP(A619,$A$2:$A$2336,'Customer Names'!$D$2:$D$2336,"NOT FOUND")</f>
        <v>Amy</v>
      </c>
      <c r="D619" t="str">
        <f>_xlfn.XLOOKUP(A619,$A$2:$A$2336,'Customer Names'!$E$2:$E$2336,"NOT FOUND")</f>
        <v>Leedham</v>
      </c>
      <c r="E619" cm="1">
        <f t="array" ref="E619">_xlfn.XLOOKUP(A619,$A$2:$A$2336,Table2[BMI],"NOT FOUND")</f>
        <v>53.63</v>
      </c>
      <c r="F619" cm="1">
        <f t="array" ref="F619">_xlfn.XLOOKUP(A619,$A$2:$A$2336,Table2[HBA1C],"NOT FOUND")</f>
        <v>5.47</v>
      </c>
      <c r="G619" t="str" cm="1">
        <f t="array" ref="G619">_xlfn.XLOOKUP(A619,$A$2:$A$2336,Table2[Heart Issues],"NOT FOUND")</f>
        <v>yes</v>
      </c>
      <c r="H619" t="str" cm="1">
        <f t="array" ref="H619">_xlfn.XLOOKUP(A619,$A$2:$A$2336,Table2[Any Transplants],"NOT FOUND")</f>
        <v>No</v>
      </c>
      <c r="I619" t="str" cm="1">
        <f t="array" ref="I619">_xlfn.XLOOKUP(A619,$A$2:$A$2336,Table2[Cancer history],"NOT FOUND")</f>
        <v>No</v>
      </c>
      <c r="J619" t="str">
        <f>_xlfn.XLOOKUP(A619,Table3[customer_no],Table3[month],"NOT FOUND")</f>
        <v>Dec</v>
      </c>
      <c r="K619" s="7">
        <f>_xlfn.XLOOKUP(A619,Table3[customer_no],Table3[year_average],"NOT FOUND")</f>
        <v>1988</v>
      </c>
      <c r="L619" cm="1">
        <f t="array" ref="L619">_xlfn.XLOOKUP(A619,Table3[customer_no],'Hospitalisation Details'!$D$2:$D$2344,"NOT FOUND")</f>
        <v>5</v>
      </c>
      <c r="M619" s="33">
        <f>_xlfn.XLOOKUP(A619,Table3[customer_no],Table3[dd/mm/yy],"NOT FOUND")</f>
        <v>32482</v>
      </c>
      <c r="N619">
        <f>_xlfn.XLOOKUP(A619,Table3[customer_no],Table3[age],"NOT FOUND")</f>
        <v>34</v>
      </c>
      <c r="O619" cm="1">
        <f t="array" ref="O619">_xlfn.XLOOKUP(A619,Table3[customer_no],'Hospitalisation Details'!$E$2:$E$2344,"NOT FOUND")</f>
        <v>3</v>
      </c>
      <c r="P619" t="str">
        <f>_xlfn.XLOOKUP(A619,Table3[customer_no],Table3[hsplt_handled],"NOT FOUND")</f>
        <v>tier - 2</v>
      </c>
      <c r="Q619" t="str">
        <f>_xlfn.XLOOKUP(A619,Table3[customer_no],Table3[city_handled],"NOT FOUND")</f>
        <v>tier - 3</v>
      </c>
      <c r="R619" t="str">
        <f>_xlfn.XLOOKUP(A619,Table3[customer_no],Table3[state_id],"NOT FOUND")</f>
        <v>R1012</v>
      </c>
      <c r="S619" s="34" cm="1">
        <f t="array" ref="S619">_xlfn.XLOOKUP(A619,Table3[customer_no],'Hospitalisation Details'!$F$2:$F$2344,"NOT FOUND")</f>
        <v>16059.06</v>
      </c>
      <c r="T619" t="str">
        <f>_xlfn.XLOOKUP(A619,Table2[Customer ID],Table2[BMI_category],"NOT FOUND")</f>
        <v>Obesity</v>
      </c>
      <c r="U619" s="7">
        <f>_xlfn.XLOOKUP(A619,Table2[Customer ID],Table2[no of surgery],"NOT FOUND")</f>
        <v>1</v>
      </c>
      <c r="V619" t="str">
        <f>_xlfn.XLOOKUP(A619,Table2[Customer ID],Table2[smoker_missing],"NOT FOUND")</f>
        <v>No</v>
      </c>
      <c r="W619" t="str">
        <f t="shared" si="9"/>
        <v>Normal</v>
      </c>
      <c r="X619" s="37">
        <f>SUM(Table5[[#This Row],[Title]:[Diabetes Level]])</f>
        <v>50631.159999999996</v>
      </c>
    </row>
    <row r="620" spans="1:24" x14ac:dyDescent="0.25">
      <c r="A620" t="s">
        <v>1752</v>
      </c>
      <c r="B620" t="str">
        <f>VLOOKUP(A620,'Customer Names'!$A$2:$E$2336,3,FALSE)</f>
        <v>Ms.</v>
      </c>
      <c r="C620" t="str">
        <f>_xlfn.XLOOKUP(A620,$A$2:$A$2336,'Customer Names'!$D$2:$D$2336,"NOT FOUND")</f>
        <v>Brittany L.</v>
      </c>
      <c r="D620" t="str">
        <f>_xlfn.XLOOKUP(A620,$A$2:$A$2336,'Customer Names'!$E$2:$E$2336,"NOT FOUND")</f>
        <v>Haglund</v>
      </c>
      <c r="E620" cm="1">
        <f t="array" ref="E620">_xlfn.XLOOKUP(A620,$A$2:$A$2336,Table2[BMI],"NOT FOUND")</f>
        <v>48.7</v>
      </c>
      <c r="F620" cm="1">
        <f t="array" ref="F620">_xlfn.XLOOKUP(A620,$A$2:$A$2336,Table2[HBA1C],"NOT FOUND")</f>
        <v>4.71</v>
      </c>
      <c r="G620" t="str" cm="1">
        <f t="array" ref="G620">_xlfn.XLOOKUP(A620,$A$2:$A$2336,Table2[Heart Issues],"NOT FOUND")</f>
        <v>No</v>
      </c>
      <c r="H620" t="str" cm="1">
        <f t="array" ref="H620">_xlfn.XLOOKUP(A620,$A$2:$A$2336,Table2[Any Transplants],"NOT FOUND")</f>
        <v>No</v>
      </c>
      <c r="I620" t="str" cm="1">
        <f t="array" ref="I620">_xlfn.XLOOKUP(A620,$A$2:$A$2336,Table2[Cancer history],"NOT FOUND")</f>
        <v>No</v>
      </c>
      <c r="J620" t="str">
        <f>_xlfn.XLOOKUP(A620,Table3[customer_no],Table3[month],"NOT FOUND")</f>
        <v>Sep</v>
      </c>
      <c r="K620" s="7">
        <f>_xlfn.XLOOKUP(A620,Table3[customer_no],Table3[year_average],"NOT FOUND")</f>
        <v>1980</v>
      </c>
      <c r="L620" cm="1">
        <f t="array" ref="L620">_xlfn.XLOOKUP(A620,Table3[customer_no],'Hospitalisation Details'!$D$2:$D$2344,"NOT FOUND")</f>
        <v>19</v>
      </c>
      <c r="M620" s="33">
        <f>_xlfn.XLOOKUP(A620,Table3[customer_no],Table3[dd/mm/yy],"NOT FOUND")</f>
        <v>29483</v>
      </c>
      <c r="N620">
        <f>_xlfn.XLOOKUP(A620,Table3[customer_no],Table3[age],"NOT FOUND")</f>
        <v>42</v>
      </c>
      <c r="O620" cm="1">
        <f t="array" ref="O620">_xlfn.XLOOKUP(A620,Table3[customer_no],'Hospitalisation Details'!$E$2:$E$2344,"NOT FOUND")</f>
        <v>2</v>
      </c>
      <c r="P620" t="str">
        <f>_xlfn.XLOOKUP(A620,Table3[customer_no],Table3[hsplt_handled],"NOT FOUND")</f>
        <v>tier - 2</v>
      </c>
      <c r="Q620" t="str">
        <f>_xlfn.XLOOKUP(A620,Table3[customer_no],Table3[city_handled],"NOT FOUND")</f>
        <v>tier - 2</v>
      </c>
      <c r="R620" t="str">
        <f>_xlfn.XLOOKUP(A620,Table3[customer_no],Table3[state_id],"NOT FOUND")</f>
        <v>R1012</v>
      </c>
      <c r="S620" s="34" cm="1">
        <f t="array" ref="S620">_xlfn.XLOOKUP(A620,Table3[customer_no],'Hospitalisation Details'!$F$2:$F$2344,"NOT FOUND")</f>
        <v>15966.19</v>
      </c>
      <c r="T620" t="str">
        <f>_xlfn.XLOOKUP(A620,Table2[Customer ID],Table2[BMI_category],"NOT FOUND")</f>
        <v>Obesity</v>
      </c>
      <c r="U620" s="7">
        <f>_xlfn.XLOOKUP(A620,Table2[Customer ID],Table2[no of surgery],"NOT FOUND")</f>
        <v>0</v>
      </c>
      <c r="V620" t="str">
        <f>_xlfn.XLOOKUP(A620,Table2[Customer ID],Table2[smoker_missing],"NOT FOUND")</f>
        <v>No</v>
      </c>
      <c r="W620" t="str">
        <f t="shared" si="9"/>
        <v>Normal</v>
      </c>
      <c r="X620" s="37">
        <f>SUM(Table5[[#This Row],[Title]:[Diabetes Level]])</f>
        <v>47545.599999999999</v>
      </c>
    </row>
    <row r="621" spans="1:24" x14ac:dyDescent="0.25">
      <c r="A621" t="s">
        <v>1751</v>
      </c>
      <c r="B621" t="str">
        <f>VLOOKUP(A621,'Customer Names'!$A$2:$E$2336,3,FALSE)</f>
        <v>Ms.</v>
      </c>
      <c r="C621" t="str">
        <f>_xlfn.XLOOKUP(A621,$A$2:$A$2336,'Customer Names'!$D$2:$D$2336,"NOT FOUND")</f>
        <v>Jessica L</v>
      </c>
      <c r="D621" t="str">
        <f>_xlfn.XLOOKUP(A621,$A$2:$A$2336,'Customer Names'!$E$2:$E$2336,"NOT FOUND")</f>
        <v>Mills</v>
      </c>
      <c r="E621" cm="1">
        <f t="array" ref="E621">_xlfn.XLOOKUP(A621,$A$2:$A$2336,Table2[BMI],"NOT FOUND")</f>
        <v>48.81</v>
      </c>
      <c r="F621" cm="1">
        <f t="array" ref="F621">_xlfn.XLOOKUP(A621,$A$2:$A$2336,Table2[HBA1C],"NOT FOUND")</f>
        <v>5.49</v>
      </c>
      <c r="G621" t="str" cm="1">
        <f t="array" ref="G621">_xlfn.XLOOKUP(A621,$A$2:$A$2336,Table2[Heart Issues],"NOT FOUND")</f>
        <v>No</v>
      </c>
      <c r="H621" t="str" cm="1">
        <f t="array" ref="H621">_xlfn.XLOOKUP(A621,$A$2:$A$2336,Table2[Any Transplants],"NOT FOUND")</f>
        <v>No</v>
      </c>
      <c r="I621" t="str" cm="1">
        <f t="array" ref="I621">_xlfn.XLOOKUP(A621,$A$2:$A$2336,Table2[Cancer history],"NOT FOUND")</f>
        <v>No</v>
      </c>
      <c r="J621" t="str">
        <f>_xlfn.XLOOKUP(A621,Table3[customer_no],Table3[month],"NOT FOUND")</f>
        <v>Jul</v>
      </c>
      <c r="K621" s="7">
        <f>_xlfn.XLOOKUP(A621,Table3[customer_no],Table3[year_average],"NOT FOUND")</f>
        <v>1982</v>
      </c>
      <c r="L621" cm="1">
        <f t="array" ref="L621">_xlfn.XLOOKUP(A621,Table3[customer_no],'Hospitalisation Details'!$D$2:$D$2344,"NOT FOUND")</f>
        <v>24</v>
      </c>
      <c r="M621" s="33">
        <f>_xlfn.XLOOKUP(A621,Table3[customer_no],Table3[dd/mm/yy],"NOT FOUND")</f>
        <v>30156</v>
      </c>
      <c r="N621">
        <f>_xlfn.XLOOKUP(A621,Table3[customer_no],Table3[age],"NOT FOUND")</f>
        <v>40</v>
      </c>
      <c r="O621" cm="1">
        <f t="array" ref="O621">_xlfn.XLOOKUP(A621,Table3[customer_no],'Hospitalisation Details'!$E$2:$E$2344,"NOT FOUND")</f>
        <v>3</v>
      </c>
      <c r="P621" t="str">
        <f>_xlfn.XLOOKUP(A621,Table3[customer_no],Table3[hsplt_handled],"NOT FOUND")</f>
        <v>tier - 2</v>
      </c>
      <c r="Q621" t="str">
        <f>_xlfn.XLOOKUP(A621,Table3[customer_no],Table3[city_handled],"NOT FOUND")</f>
        <v>tier - 1</v>
      </c>
      <c r="R621" t="str">
        <f>_xlfn.XLOOKUP(A621,Table3[customer_no],Table3[state_id],"NOT FOUND")</f>
        <v>R1012</v>
      </c>
      <c r="S621" s="34" cm="1">
        <f t="array" ref="S621">_xlfn.XLOOKUP(A621,Table3[customer_no],'Hospitalisation Details'!$F$2:$F$2344,"NOT FOUND")</f>
        <v>15965.29</v>
      </c>
      <c r="T621" t="str">
        <f>_xlfn.XLOOKUP(A621,Table2[Customer ID],Table2[BMI_category],"NOT FOUND")</f>
        <v>Obesity</v>
      </c>
      <c r="U621" s="7">
        <f>_xlfn.XLOOKUP(A621,Table2[Customer ID],Table2[no of surgery],"NOT FOUND")</f>
        <v>0</v>
      </c>
      <c r="V621" t="str">
        <f>_xlfn.XLOOKUP(A621,Table2[Customer ID],Table2[smoker_missing],"NOT FOUND")</f>
        <v>No</v>
      </c>
      <c r="W621" t="str">
        <f t="shared" si="9"/>
        <v>Normal</v>
      </c>
      <c r="X621" s="37">
        <f>SUM(Table5[[#This Row],[Title]:[Diabetes Level]])</f>
        <v>48224.59</v>
      </c>
    </row>
    <row r="622" spans="1:24" x14ac:dyDescent="0.25">
      <c r="A622" t="s">
        <v>1750</v>
      </c>
      <c r="B622" t="str">
        <f>VLOOKUP(A622,'Customer Names'!$A$2:$E$2336,3,FALSE)</f>
        <v>Mrs.</v>
      </c>
      <c r="C622" t="str">
        <f>_xlfn.XLOOKUP(A622,$A$2:$A$2336,'Customer Names'!$D$2:$D$2336,"NOT FOUND")</f>
        <v>Kristina K</v>
      </c>
      <c r="D622" t="str">
        <f>_xlfn.XLOOKUP(A622,$A$2:$A$2336,'Customer Names'!$E$2:$E$2336,"NOT FOUND")</f>
        <v>Drnjevich</v>
      </c>
      <c r="E622" cm="1">
        <f t="array" ref="E622">_xlfn.XLOOKUP(A622,$A$2:$A$2336,Table2[BMI],"NOT FOUND")</f>
        <v>47.53</v>
      </c>
      <c r="F622" cm="1">
        <f t="array" ref="F622">_xlfn.XLOOKUP(A622,$A$2:$A$2336,Table2[HBA1C],"NOT FOUND")</f>
        <v>4.72</v>
      </c>
      <c r="G622" t="str" cm="1">
        <f t="array" ref="G622">_xlfn.XLOOKUP(A622,$A$2:$A$2336,Table2[Heart Issues],"NOT FOUND")</f>
        <v>No</v>
      </c>
      <c r="H622" t="str" cm="1">
        <f t="array" ref="H622">_xlfn.XLOOKUP(A622,$A$2:$A$2336,Table2[Any Transplants],"NOT FOUND")</f>
        <v>No</v>
      </c>
      <c r="I622" t="str" cm="1">
        <f t="array" ref="I622">_xlfn.XLOOKUP(A622,$A$2:$A$2336,Table2[Cancer history],"NOT FOUND")</f>
        <v>No</v>
      </c>
      <c r="J622" t="str">
        <f>_xlfn.XLOOKUP(A622,Table3[customer_no],Table3[month],"NOT FOUND")</f>
        <v>Oct</v>
      </c>
      <c r="K622" s="7">
        <f>_xlfn.XLOOKUP(A622,Table3[customer_no],Table3[year_average],"NOT FOUND")</f>
        <v>1980</v>
      </c>
      <c r="L622" cm="1">
        <f t="array" ref="L622">_xlfn.XLOOKUP(A622,Table3[customer_no],'Hospitalisation Details'!$D$2:$D$2344,"NOT FOUND")</f>
        <v>12</v>
      </c>
      <c r="M622" s="33">
        <f>_xlfn.XLOOKUP(A622,Table3[customer_no],Table3[dd/mm/yy],"NOT FOUND")</f>
        <v>29506</v>
      </c>
      <c r="N622">
        <f>_xlfn.XLOOKUP(A622,Table3[customer_no],Table3[age],"NOT FOUND")</f>
        <v>42</v>
      </c>
      <c r="O622" cm="1">
        <f t="array" ref="O622">_xlfn.XLOOKUP(A622,Table3[customer_no],'Hospitalisation Details'!$E$2:$E$2344,"NOT FOUND")</f>
        <v>2</v>
      </c>
      <c r="P622" t="str">
        <f>_xlfn.XLOOKUP(A622,Table3[customer_no],Table3[hsplt_handled],"NOT FOUND")</f>
        <v>tier - 2</v>
      </c>
      <c r="Q622" t="str">
        <f>_xlfn.XLOOKUP(A622,Table3[customer_no],Table3[city_handled],"NOT FOUND")</f>
        <v>tier - 3</v>
      </c>
      <c r="R622" t="str">
        <f>_xlfn.XLOOKUP(A622,Table3[customer_no],Table3[state_id],"NOT FOUND")</f>
        <v>R1026</v>
      </c>
      <c r="S622" s="34" cm="1">
        <f t="array" ref="S622">_xlfn.XLOOKUP(A622,Table3[customer_no],'Hospitalisation Details'!$F$2:$F$2344,"NOT FOUND")</f>
        <v>15922.29</v>
      </c>
      <c r="T622" t="str">
        <f>_xlfn.XLOOKUP(A622,Table2[Customer ID],Table2[BMI_category],"NOT FOUND")</f>
        <v>Obesity</v>
      </c>
      <c r="U622" s="7">
        <f>_xlfn.XLOOKUP(A622,Table2[Customer ID],Table2[no of surgery],"NOT FOUND")</f>
        <v>0</v>
      </c>
      <c r="V622" t="str">
        <f>_xlfn.XLOOKUP(A622,Table2[Customer ID],Table2[smoker_missing],"NOT FOUND")</f>
        <v>No</v>
      </c>
      <c r="W622" t="str">
        <f t="shared" si="9"/>
        <v>Normal</v>
      </c>
      <c r="X622" s="37">
        <f>SUM(Table5[[#This Row],[Title]:[Diabetes Level]])</f>
        <v>47516.54</v>
      </c>
    </row>
    <row r="623" spans="1:24" x14ac:dyDescent="0.25">
      <c r="A623" t="s">
        <v>1749</v>
      </c>
      <c r="B623" t="str">
        <f>VLOOKUP(A623,'Customer Names'!$A$2:$E$2336,3,FALSE)</f>
        <v>Mr.</v>
      </c>
      <c r="C623" t="str">
        <f>_xlfn.XLOOKUP(A623,$A$2:$A$2336,'Customer Names'!$D$2:$D$2336,"NOT FOUND")</f>
        <v>Brad</v>
      </c>
      <c r="D623" t="str">
        <f>_xlfn.XLOOKUP(A623,$A$2:$A$2336,'Customer Names'!$E$2:$E$2336,"NOT FOUND")</f>
        <v>Clay</v>
      </c>
      <c r="E623" cm="1">
        <f t="array" ref="E623">_xlfn.XLOOKUP(A623,$A$2:$A$2336,Table2[BMI],"NOT FOUND")</f>
        <v>36.85</v>
      </c>
      <c r="F623" cm="1">
        <f t="array" ref="F623">_xlfn.XLOOKUP(A623,$A$2:$A$2336,Table2[HBA1C],"NOT FOUND")</f>
        <v>6.7</v>
      </c>
      <c r="G623" t="str" cm="1">
        <f t="array" ref="G623">_xlfn.XLOOKUP(A623,$A$2:$A$2336,Table2[Heart Issues],"NOT FOUND")</f>
        <v>No</v>
      </c>
      <c r="H623" t="str" cm="1">
        <f t="array" ref="H623">_xlfn.XLOOKUP(A623,$A$2:$A$2336,Table2[Any Transplants],"NOT FOUND")</f>
        <v>No</v>
      </c>
      <c r="I623" t="str" cm="1">
        <f t="array" ref="I623">_xlfn.XLOOKUP(A623,$A$2:$A$2336,Table2[Cancer history],"NOT FOUND")</f>
        <v>No</v>
      </c>
      <c r="J623" t="str">
        <f>_xlfn.XLOOKUP(A623,Table3[customer_no],Table3[month],"NOT FOUND")</f>
        <v>Dec</v>
      </c>
      <c r="K623" s="7">
        <f>_xlfn.XLOOKUP(A623,Table3[customer_no],Table3[year_average],"NOT FOUND")</f>
        <v>1962</v>
      </c>
      <c r="L623" cm="1">
        <f t="array" ref="L623">_xlfn.XLOOKUP(A623,Table3[customer_no],'Hospitalisation Details'!$D$2:$D$2344,"NOT FOUND")</f>
        <v>25</v>
      </c>
      <c r="M623" s="33">
        <f>_xlfn.XLOOKUP(A623,Table3[customer_no],Table3[dd/mm/yy],"NOT FOUND")</f>
        <v>23005</v>
      </c>
      <c r="N623">
        <f>_xlfn.XLOOKUP(A623,Table3[customer_no],Table3[age],"NOT FOUND")</f>
        <v>60</v>
      </c>
      <c r="O623" cm="1">
        <f t="array" ref="O623">_xlfn.XLOOKUP(A623,Table3[customer_no],'Hospitalisation Details'!$E$2:$E$2344,"NOT FOUND")</f>
        <v>0</v>
      </c>
      <c r="P623" t="str">
        <f>_xlfn.XLOOKUP(A623,Table3[customer_no],Table3[hsplt_handled],"NOT FOUND")</f>
        <v>tier - 2</v>
      </c>
      <c r="Q623" t="str">
        <f>_xlfn.XLOOKUP(A623,Table3[customer_no],Table3[city_handled],"NOT FOUND")</f>
        <v>tier - 1</v>
      </c>
      <c r="R623" t="str">
        <f>_xlfn.XLOOKUP(A623,Table3[customer_no],Table3[state_id],"NOT FOUND")</f>
        <v>R1022</v>
      </c>
      <c r="S623" s="34" cm="1">
        <f t="array" ref="S623">_xlfn.XLOOKUP(A623,Table3[customer_no],'Hospitalisation Details'!$F$2:$F$2344,"NOT FOUND")</f>
        <v>15840.81</v>
      </c>
      <c r="T623" t="str">
        <f>_xlfn.XLOOKUP(A623,Table2[Customer ID],Table2[BMI_category],"NOT FOUND")</f>
        <v>Obesity</v>
      </c>
      <c r="U623" s="7">
        <f>_xlfn.XLOOKUP(A623,Table2[Customer ID],Table2[no of surgery],"NOT FOUND")</f>
        <v>0</v>
      </c>
      <c r="V623" t="str">
        <f>_xlfn.XLOOKUP(A623,Table2[Customer ID],Table2[smoker_missing],"NOT FOUND")</f>
        <v>No</v>
      </c>
      <c r="W623" t="str">
        <f t="shared" si="9"/>
        <v>Diabetes</v>
      </c>
      <c r="X623" s="37">
        <f>SUM(Table5[[#This Row],[Title]:[Diabetes Level]])</f>
        <v>40936.36</v>
      </c>
    </row>
    <row r="624" spans="1:24" x14ac:dyDescent="0.25">
      <c r="A624" t="s">
        <v>1748</v>
      </c>
      <c r="B624" t="str">
        <f>VLOOKUP(A624,'Customer Names'!$A$2:$E$2336,3,FALSE)</f>
        <v>Ms.</v>
      </c>
      <c r="C624" t="str">
        <f>_xlfn.XLOOKUP(A624,$A$2:$A$2336,'Customer Names'!$D$2:$D$2336,"NOT FOUND")</f>
        <v>Margaret O</v>
      </c>
      <c r="D624" t="str">
        <f>_xlfn.XLOOKUP(A624,$A$2:$A$2336,'Customer Names'!$E$2:$E$2336,"NOT FOUND")</f>
        <v>Marbury</v>
      </c>
      <c r="E624" cm="1">
        <f t="array" ref="E624">_xlfn.XLOOKUP(A624,$A$2:$A$2336,Table2[BMI],"NOT FOUND")</f>
        <v>29.3</v>
      </c>
      <c r="F624" cm="1">
        <f t="array" ref="F624">_xlfn.XLOOKUP(A624,$A$2:$A$2336,Table2[HBA1C],"NOT FOUND")</f>
        <v>5.5</v>
      </c>
      <c r="G624" t="str" cm="1">
        <f t="array" ref="G624">_xlfn.XLOOKUP(A624,$A$2:$A$2336,Table2[Heart Issues],"NOT FOUND")</f>
        <v>No</v>
      </c>
      <c r="H624" t="str" cm="1">
        <f t="array" ref="H624">_xlfn.XLOOKUP(A624,$A$2:$A$2336,Table2[Any Transplants],"NOT FOUND")</f>
        <v>No</v>
      </c>
      <c r="I624" t="str" cm="1">
        <f t="array" ref="I624">_xlfn.XLOOKUP(A624,$A$2:$A$2336,Table2[Cancer history],"NOT FOUND")</f>
        <v>No</v>
      </c>
      <c r="J624" t="str">
        <f>_xlfn.XLOOKUP(A624,Table3[customer_no],Table3[month],"NOT FOUND")</f>
        <v>Nov</v>
      </c>
      <c r="K624" s="7">
        <f>_xlfn.XLOOKUP(A624,Table3[customer_no],Table3[year_average],"NOT FOUND")</f>
        <v>1982</v>
      </c>
      <c r="L624" cm="1">
        <f t="array" ref="L624">_xlfn.XLOOKUP(A624,Table3[customer_no],'Hospitalisation Details'!$D$2:$D$2344,"NOT FOUND")</f>
        <v>11</v>
      </c>
      <c r="M624" s="33">
        <f>_xlfn.XLOOKUP(A624,Table3[customer_no],Table3[dd/mm/yy],"NOT FOUND")</f>
        <v>30266</v>
      </c>
      <c r="N624">
        <f>_xlfn.XLOOKUP(A624,Table3[customer_no],Table3[age],"NOT FOUND")</f>
        <v>40</v>
      </c>
      <c r="O624" cm="1">
        <f t="array" ref="O624">_xlfn.XLOOKUP(A624,Table3[customer_no],'Hospitalisation Details'!$E$2:$E$2344,"NOT FOUND")</f>
        <v>4</v>
      </c>
      <c r="P624" t="str">
        <f>_xlfn.XLOOKUP(A624,Table3[customer_no],Table3[hsplt_handled],"NOT FOUND")</f>
        <v>tier - 2</v>
      </c>
      <c r="Q624" t="str">
        <f>_xlfn.XLOOKUP(A624,Table3[customer_no],Table3[city_handled],"NOT FOUND")</f>
        <v>tier - 3</v>
      </c>
      <c r="R624" t="str">
        <f>_xlfn.XLOOKUP(A624,Table3[customer_no],Table3[state_id],"NOT FOUND")</f>
        <v>R1011</v>
      </c>
      <c r="S624" s="34" cm="1">
        <f t="array" ref="S624">_xlfn.XLOOKUP(A624,Table3[customer_no],'Hospitalisation Details'!$F$2:$F$2344,"NOT FOUND")</f>
        <v>15828.82</v>
      </c>
      <c r="T624" t="str">
        <f>_xlfn.XLOOKUP(A624,Table2[Customer ID],Table2[BMI_category],"NOT FOUND")</f>
        <v>Overweight</v>
      </c>
      <c r="U624" s="7">
        <f>_xlfn.XLOOKUP(A624,Table2[Customer ID],Table2[no of surgery],"NOT FOUND")</f>
        <v>0</v>
      </c>
      <c r="V624" t="str">
        <f>_xlfn.XLOOKUP(A624,Table2[Customer ID],Table2[smoker_missing],"NOT FOUND")</f>
        <v>No</v>
      </c>
      <c r="W624" t="str">
        <f t="shared" si="9"/>
        <v>Normal</v>
      </c>
      <c r="X624" s="37">
        <f>SUM(Table5[[#This Row],[Title]:[Diabetes Level]])</f>
        <v>48166.619999999995</v>
      </c>
    </row>
    <row r="625" spans="1:24" x14ac:dyDescent="0.25">
      <c r="A625" t="s">
        <v>1747</v>
      </c>
      <c r="B625" t="str">
        <f>VLOOKUP(A625,'Customer Names'!$A$2:$E$2336,3,FALSE)</f>
        <v>Mr.</v>
      </c>
      <c r="C625" t="str">
        <f>_xlfn.XLOOKUP(A625,$A$2:$A$2336,'Customer Names'!$D$2:$D$2336,"NOT FOUND")</f>
        <v>Craig R.</v>
      </c>
      <c r="D625" t="str">
        <f>_xlfn.XLOOKUP(A625,$A$2:$A$2336,'Customer Names'!$E$2:$E$2336,"NOT FOUND")</f>
        <v>Coon</v>
      </c>
      <c r="E625" cm="1">
        <f t="array" ref="E625">_xlfn.XLOOKUP(A625,$A$2:$A$2336,Table2[BMI],"NOT FOUND")</f>
        <v>19.3</v>
      </c>
      <c r="F625" cm="1">
        <f t="array" ref="F625">_xlfn.XLOOKUP(A625,$A$2:$A$2336,Table2[HBA1C],"NOT FOUND")</f>
        <v>4.46</v>
      </c>
      <c r="G625" t="str" cm="1">
        <f t="array" ref="G625">_xlfn.XLOOKUP(A625,$A$2:$A$2336,Table2[Heart Issues],"NOT FOUND")</f>
        <v>No</v>
      </c>
      <c r="H625" t="str" cm="1">
        <f t="array" ref="H625">_xlfn.XLOOKUP(A625,$A$2:$A$2336,Table2[Any Transplants],"NOT FOUND")</f>
        <v>No</v>
      </c>
      <c r="I625" t="str" cm="1">
        <f t="array" ref="I625">_xlfn.XLOOKUP(A625,$A$2:$A$2336,Table2[Cancer history],"NOT FOUND")</f>
        <v>No</v>
      </c>
      <c r="J625" t="str">
        <f>_xlfn.XLOOKUP(A625,Table3[customer_no],Table3[month],"NOT FOUND")</f>
        <v>Jun</v>
      </c>
      <c r="K625" s="7">
        <f>_xlfn.XLOOKUP(A625,Table3[customer_no],Table3[year_average],"NOT FOUND")</f>
        <v>1984</v>
      </c>
      <c r="L625" cm="1">
        <f t="array" ref="L625">_xlfn.XLOOKUP(A625,Table3[customer_no],'Hospitalisation Details'!$D$2:$D$2344,"NOT FOUND")</f>
        <v>26</v>
      </c>
      <c r="M625" s="33">
        <f>_xlfn.XLOOKUP(A625,Table3[customer_no],Table3[dd/mm/yy],"NOT FOUND")</f>
        <v>30859</v>
      </c>
      <c r="N625">
        <f>_xlfn.XLOOKUP(A625,Table3[customer_no],Table3[age],"NOT FOUND")</f>
        <v>38</v>
      </c>
      <c r="O625" cm="1">
        <f t="array" ref="O625">_xlfn.XLOOKUP(A625,Table3[customer_no],'Hospitalisation Details'!$E$2:$E$2344,"NOT FOUND")</f>
        <v>0</v>
      </c>
      <c r="P625" t="str">
        <f>_xlfn.XLOOKUP(A625,Table3[customer_no],Table3[hsplt_handled],"NOT FOUND")</f>
        <v>tier - 2</v>
      </c>
      <c r="Q625" t="str">
        <f>_xlfn.XLOOKUP(A625,Table3[customer_no],Table3[city_handled],"NOT FOUND")</f>
        <v>tier - 3</v>
      </c>
      <c r="R625" t="str">
        <f>_xlfn.XLOOKUP(A625,Table3[customer_no],Table3[state_id],"NOT FOUND")</f>
        <v>R1011</v>
      </c>
      <c r="S625" s="34" cm="1">
        <f t="array" ref="S625">_xlfn.XLOOKUP(A625,Table3[customer_no],'Hospitalisation Details'!$F$2:$F$2344,"NOT FOUND")</f>
        <v>15820.7</v>
      </c>
      <c r="T625" t="str">
        <f>_xlfn.XLOOKUP(A625,Table2[Customer ID],Table2[BMI_category],"NOT FOUND")</f>
        <v>Normal Weight</v>
      </c>
      <c r="U625" s="7">
        <f>_xlfn.XLOOKUP(A625,Table2[Customer ID],Table2[no of surgery],"NOT FOUND")</f>
        <v>1</v>
      </c>
      <c r="V625" t="str">
        <f>_xlfn.XLOOKUP(A625,Table2[Customer ID],Table2[smoker_missing],"NOT FOUND")</f>
        <v>yes</v>
      </c>
      <c r="W625" t="str">
        <f t="shared" si="9"/>
        <v>Normal</v>
      </c>
      <c r="X625" s="37">
        <f>SUM(Table5[[#This Row],[Title]:[Diabetes Level]])</f>
        <v>48752.460000000006</v>
      </c>
    </row>
    <row r="626" spans="1:24" x14ac:dyDescent="0.25">
      <c r="A626" t="s">
        <v>1746</v>
      </c>
      <c r="B626" t="str">
        <f>VLOOKUP(A626,'Customer Names'!$A$2:$E$2336,3,FALSE)</f>
        <v>Mr.</v>
      </c>
      <c r="C626" t="str">
        <f>_xlfn.XLOOKUP(A626,$A$2:$A$2336,'Customer Names'!$D$2:$D$2336,"NOT FOUND")</f>
        <v>Simo</v>
      </c>
      <c r="D626" t="str">
        <f>_xlfn.XLOOKUP(A626,$A$2:$A$2336,'Customer Names'!$E$2:$E$2336,"NOT FOUND")</f>
        <v>Vanttinen</v>
      </c>
      <c r="E626" cm="1">
        <f t="array" ref="E626">_xlfn.XLOOKUP(A626,$A$2:$A$2336,Table2[BMI],"NOT FOUND")</f>
        <v>24.13</v>
      </c>
      <c r="F626" cm="1">
        <f t="array" ref="F626">_xlfn.XLOOKUP(A626,$A$2:$A$2336,Table2[HBA1C],"NOT FOUND")</f>
        <v>5.29</v>
      </c>
      <c r="G626" t="str" cm="1">
        <f t="array" ref="G626">_xlfn.XLOOKUP(A626,$A$2:$A$2336,Table2[Heart Issues],"NOT FOUND")</f>
        <v>yes</v>
      </c>
      <c r="H626" t="str" cm="1">
        <f t="array" ref="H626">_xlfn.XLOOKUP(A626,$A$2:$A$2336,Table2[Any Transplants],"NOT FOUND")</f>
        <v>No</v>
      </c>
      <c r="I626" t="str" cm="1">
        <f t="array" ref="I626">_xlfn.XLOOKUP(A626,$A$2:$A$2336,Table2[Cancer history],"NOT FOUND")</f>
        <v>Yes</v>
      </c>
      <c r="J626" t="str">
        <f>_xlfn.XLOOKUP(A626,Table3[customer_no],Table3[month],"NOT FOUND")</f>
        <v>Oct</v>
      </c>
      <c r="K626" s="7">
        <f>_xlfn.XLOOKUP(A626,Table3[customer_no],Table3[year_average],"NOT FOUND")</f>
        <v>1997</v>
      </c>
      <c r="L626" cm="1">
        <f t="array" ref="L626">_xlfn.XLOOKUP(A626,Table3[customer_no],'Hospitalisation Details'!$D$2:$D$2344,"NOT FOUND")</f>
        <v>9</v>
      </c>
      <c r="M626" s="33">
        <f>_xlfn.XLOOKUP(A626,Table3[customer_no],Table3[dd/mm/yy],"NOT FOUND")</f>
        <v>35712</v>
      </c>
      <c r="N626">
        <f>_xlfn.XLOOKUP(A626,Table3[customer_no],Table3[age],"NOT FOUND")</f>
        <v>25</v>
      </c>
      <c r="O626" cm="1">
        <f t="array" ref="O626">_xlfn.XLOOKUP(A626,Table3[customer_no],'Hospitalisation Details'!$E$2:$E$2344,"NOT FOUND")</f>
        <v>0</v>
      </c>
      <c r="P626" t="str">
        <f>_xlfn.XLOOKUP(A626,Table3[customer_no],Table3[hsplt_handled],"NOT FOUND")</f>
        <v>tier - 2</v>
      </c>
      <c r="Q626" t="str">
        <f>_xlfn.XLOOKUP(A626,Table3[customer_no],Table3[city_handled],"NOT FOUND")</f>
        <v>tier - 2</v>
      </c>
      <c r="R626" t="str">
        <f>_xlfn.XLOOKUP(A626,Table3[customer_no],Table3[state_id],"NOT FOUND")</f>
        <v>R1012</v>
      </c>
      <c r="S626" s="34" cm="1">
        <f t="array" ref="S626">_xlfn.XLOOKUP(A626,Table3[customer_no],'Hospitalisation Details'!$F$2:$F$2344,"NOT FOUND")</f>
        <v>15817.99</v>
      </c>
      <c r="T626" t="str">
        <f>_xlfn.XLOOKUP(A626,Table2[Customer ID],Table2[BMI_category],"NOT FOUND")</f>
        <v>Normal Weight</v>
      </c>
      <c r="U626" s="7">
        <f>_xlfn.XLOOKUP(A626,Table2[Customer ID],Table2[no of surgery],"NOT FOUND")</f>
        <v>1</v>
      </c>
      <c r="V626" t="str">
        <f>_xlfn.XLOOKUP(A626,Table2[Customer ID],Table2[smoker_missing],"NOT FOUND")</f>
        <v>yes</v>
      </c>
      <c r="W626" t="str">
        <f t="shared" si="9"/>
        <v>Normal</v>
      </c>
      <c r="X626" s="37">
        <f>SUM(Table5[[#This Row],[Title]:[Diabetes Level]])</f>
        <v>53591.409999999996</v>
      </c>
    </row>
    <row r="627" spans="1:24" x14ac:dyDescent="0.25">
      <c r="A627" t="s">
        <v>1745</v>
      </c>
      <c r="B627" t="str">
        <f>VLOOKUP(A627,'Customer Names'!$A$2:$E$2336,3,FALSE)</f>
        <v>Mr.</v>
      </c>
      <c r="C627" t="str">
        <f>_xlfn.XLOOKUP(A627,$A$2:$A$2336,'Customer Names'!$D$2:$D$2336,"NOT FOUND")</f>
        <v>Christopher J</v>
      </c>
      <c r="D627" t="str">
        <f>_xlfn.XLOOKUP(A627,$A$2:$A$2336,'Customer Names'!$E$2:$E$2336,"NOT FOUND")</f>
        <v>Garges</v>
      </c>
      <c r="E627" cm="1">
        <f t="array" ref="E627">_xlfn.XLOOKUP(A627,$A$2:$A$2336,Table2[BMI],"NOT FOUND")</f>
        <v>46.7</v>
      </c>
      <c r="F627" cm="1">
        <f t="array" ref="F627">_xlfn.XLOOKUP(A627,$A$2:$A$2336,Table2[HBA1C],"NOT FOUND")</f>
        <v>10.99</v>
      </c>
      <c r="G627" t="str" cm="1">
        <f t="array" ref="G627">_xlfn.XLOOKUP(A627,$A$2:$A$2336,Table2[Heart Issues],"NOT FOUND")</f>
        <v>No</v>
      </c>
      <c r="H627" t="str" cm="1">
        <f t="array" ref="H627">_xlfn.XLOOKUP(A627,$A$2:$A$2336,Table2[Any Transplants],"NOT FOUND")</f>
        <v>No</v>
      </c>
      <c r="I627" t="str" cm="1">
        <f t="array" ref="I627">_xlfn.XLOOKUP(A627,$A$2:$A$2336,Table2[Cancer history],"NOT FOUND")</f>
        <v>No</v>
      </c>
      <c r="J627" t="str">
        <f>_xlfn.XLOOKUP(A627,Table3[customer_no],Table3[month],"NOT FOUND")</f>
        <v>Aug</v>
      </c>
      <c r="K627" s="7">
        <f>_xlfn.XLOOKUP(A627,Table3[customer_no],Table3[year_average],"NOT FOUND")</f>
        <v>1974</v>
      </c>
      <c r="L627" cm="1">
        <f t="array" ref="L627">_xlfn.XLOOKUP(A627,Table3[customer_no],'Hospitalisation Details'!$D$2:$D$2344,"NOT FOUND")</f>
        <v>29</v>
      </c>
      <c r="M627" s="33">
        <f>_xlfn.XLOOKUP(A627,Table3[customer_no],Table3[dd/mm/yy],"NOT FOUND")</f>
        <v>27270</v>
      </c>
      <c r="N627">
        <f>_xlfn.XLOOKUP(A627,Table3[customer_no],Table3[age],"NOT FOUND")</f>
        <v>48</v>
      </c>
      <c r="O627" cm="1">
        <f t="array" ref="O627">_xlfn.XLOOKUP(A627,Table3[customer_no],'Hospitalisation Details'!$E$2:$E$2344,"NOT FOUND")</f>
        <v>0</v>
      </c>
      <c r="P627" t="str">
        <f>_xlfn.XLOOKUP(A627,Table3[customer_no],Table3[hsplt_handled],"NOT FOUND")</f>
        <v>tier - 2</v>
      </c>
      <c r="Q627" t="str">
        <f>_xlfn.XLOOKUP(A627,Table3[customer_no],Table3[city_handled],"NOT FOUND")</f>
        <v>tier - 1</v>
      </c>
      <c r="R627" t="str">
        <f>_xlfn.XLOOKUP(A627,Table3[customer_no],Table3[state_id],"NOT FOUND")</f>
        <v>R1012</v>
      </c>
      <c r="S627" s="34" cm="1">
        <f t="array" ref="S627">_xlfn.XLOOKUP(A627,Table3[customer_no],'Hospitalisation Details'!$F$2:$F$2344,"NOT FOUND")</f>
        <v>15746.62</v>
      </c>
      <c r="T627" t="str">
        <f>_xlfn.XLOOKUP(A627,Table2[Customer ID],Table2[BMI_category],"NOT FOUND")</f>
        <v>Obesity</v>
      </c>
      <c r="U627" s="7">
        <f>_xlfn.XLOOKUP(A627,Table2[Customer ID],Table2[no of surgery],"NOT FOUND")</f>
        <v>0</v>
      </c>
      <c r="V627" t="str">
        <f>_xlfn.XLOOKUP(A627,Table2[Customer ID],Table2[smoker_missing],"NOT FOUND")</f>
        <v>No</v>
      </c>
      <c r="W627" t="str">
        <f t="shared" si="9"/>
        <v>Diabetes</v>
      </c>
      <c r="X627" s="37">
        <f>SUM(Table5[[#This Row],[Title]:[Diabetes Level]])</f>
        <v>45125.31</v>
      </c>
    </row>
    <row r="628" spans="1:24" x14ac:dyDescent="0.25">
      <c r="A628" t="s">
        <v>1744</v>
      </c>
      <c r="B628" t="str">
        <f>VLOOKUP(A628,'Customer Names'!$A$2:$E$2336,3,FALSE)</f>
        <v>Mr.</v>
      </c>
      <c r="C628" t="str">
        <f>_xlfn.XLOOKUP(A628,$A$2:$A$2336,'Customer Names'!$D$2:$D$2336,"NOT FOUND")</f>
        <v>Mario Sr.</v>
      </c>
      <c r="D628" t="str">
        <f>_xlfn.XLOOKUP(A628,$A$2:$A$2336,'Customer Names'!$E$2:$E$2336,"NOT FOUND")</f>
        <v>Rivel</v>
      </c>
      <c r="E628" cm="1">
        <f t="array" ref="E628">_xlfn.XLOOKUP(A628,$A$2:$A$2336,Table2[BMI],"NOT FOUND")</f>
        <v>45.27</v>
      </c>
      <c r="F628" cm="1">
        <f t="array" ref="F628">_xlfn.XLOOKUP(A628,$A$2:$A$2336,Table2[HBA1C],"NOT FOUND")</f>
        <v>5.2</v>
      </c>
      <c r="G628" t="str" cm="1">
        <f t="array" ref="G628">_xlfn.XLOOKUP(A628,$A$2:$A$2336,Table2[Heart Issues],"NOT FOUND")</f>
        <v>yes</v>
      </c>
      <c r="H628" t="str" cm="1">
        <f t="array" ref="H628">_xlfn.XLOOKUP(A628,$A$2:$A$2336,Table2[Any Transplants],"NOT FOUND")</f>
        <v>No</v>
      </c>
      <c r="I628" t="str" cm="1">
        <f t="array" ref="I628">_xlfn.XLOOKUP(A628,$A$2:$A$2336,Table2[Cancer history],"NOT FOUND")</f>
        <v>No</v>
      </c>
      <c r="J628" t="str">
        <f>_xlfn.XLOOKUP(A628,Table3[customer_no],Table3[month],"NOT FOUND")</f>
        <v>Sep</v>
      </c>
      <c r="K628" s="7">
        <f>_xlfn.XLOOKUP(A628,Table3[customer_no],Table3[year_average],"NOT FOUND")</f>
        <v>1976</v>
      </c>
      <c r="L628" cm="1">
        <f t="array" ref="L628">_xlfn.XLOOKUP(A628,Table3[customer_no],'Hospitalisation Details'!$D$2:$D$2344,"NOT FOUND")</f>
        <v>20</v>
      </c>
      <c r="M628" s="33">
        <f>_xlfn.XLOOKUP(A628,Table3[customer_no],Table3[dd/mm/yy],"NOT FOUND")</f>
        <v>28023</v>
      </c>
      <c r="N628">
        <f>_xlfn.XLOOKUP(A628,Table3[customer_no],Table3[age],"NOT FOUND")</f>
        <v>46</v>
      </c>
      <c r="O628" cm="1">
        <f t="array" ref="O628">_xlfn.XLOOKUP(A628,Table3[customer_no],'Hospitalisation Details'!$E$2:$E$2344,"NOT FOUND")</f>
        <v>2</v>
      </c>
      <c r="P628" t="str">
        <f>_xlfn.XLOOKUP(A628,Table3[customer_no],Table3[hsplt_handled],"NOT FOUND")</f>
        <v>tier - 2</v>
      </c>
      <c r="Q628" t="str">
        <f>_xlfn.XLOOKUP(A628,Table3[customer_no],Table3[city_handled],"NOT FOUND")</f>
        <v>tier - 2</v>
      </c>
      <c r="R628" t="str">
        <f>_xlfn.XLOOKUP(A628,Table3[customer_no],Table3[state_id],"NOT FOUND")</f>
        <v>R1012</v>
      </c>
      <c r="S628" s="34" cm="1">
        <f t="array" ref="S628">_xlfn.XLOOKUP(A628,Table3[customer_no],'Hospitalisation Details'!$F$2:$F$2344,"NOT FOUND")</f>
        <v>15698.86</v>
      </c>
      <c r="T628" t="str">
        <f>_xlfn.XLOOKUP(A628,Table2[Customer ID],Table2[BMI_category],"NOT FOUND")</f>
        <v>Obesity</v>
      </c>
      <c r="U628" s="7">
        <f>_xlfn.XLOOKUP(A628,Table2[Customer ID],Table2[no of surgery],"NOT FOUND")</f>
        <v>0</v>
      </c>
      <c r="V628" t="str">
        <f>_xlfn.XLOOKUP(A628,Table2[Customer ID],Table2[smoker_missing],"NOT FOUND")</f>
        <v>No</v>
      </c>
      <c r="W628" t="str">
        <f t="shared" si="9"/>
        <v>Normal</v>
      </c>
      <c r="X628" s="37">
        <f>SUM(Table5[[#This Row],[Title]:[Diabetes Level]])</f>
        <v>45816.33</v>
      </c>
    </row>
    <row r="629" spans="1:24" x14ac:dyDescent="0.25">
      <c r="A629" t="s">
        <v>1743</v>
      </c>
      <c r="B629" t="str">
        <f>VLOOKUP(A629,'Customer Names'!$A$2:$E$2336,3,FALSE)</f>
        <v>Mrs.</v>
      </c>
      <c r="C629" t="str">
        <f>_xlfn.XLOOKUP(A629,$A$2:$A$2336,'Customer Names'!$D$2:$D$2336,"NOT FOUND")</f>
        <v>Meghann R.</v>
      </c>
      <c r="D629" t="str">
        <f>_xlfn.XLOOKUP(A629,$A$2:$A$2336,'Customer Names'!$E$2:$E$2336,"NOT FOUND")</f>
        <v>Lawson</v>
      </c>
      <c r="E629" cm="1">
        <f t="array" ref="E629">_xlfn.XLOOKUP(A629,$A$2:$A$2336,Table2[BMI],"NOT FOUND")</f>
        <v>44.29</v>
      </c>
      <c r="F629" cm="1">
        <f t="array" ref="F629">_xlfn.XLOOKUP(A629,$A$2:$A$2336,Table2[HBA1C],"NOT FOUND")</f>
        <v>9.66</v>
      </c>
      <c r="G629" t="str" cm="1">
        <f t="array" ref="G629">_xlfn.XLOOKUP(A629,$A$2:$A$2336,Table2[Heart Issues],"NOT FOUND")</f>
        <v>No</v>
      </c>
      <c r="H629" t="str" cm="1">
        <f t="array" ref="H629">_xlfn.XLOOKUP(A629,$A$2:$A$2336,Table2[Any Transplants],"NOT FOUND")</f>
        <v>No</v>
      </c>
      <c r="I629" t="str" cm="1">
        <f t="array" ref="I629">_xlfn.XLOOKUP(A629,$A$2:$A$2336,Table2[Cancer history],"NOT FOUND")</f>
        <v>No</v>
      </c>
      <c r="J629" t="str">
        <f>_xlfn.XLOOKUP(A629,Table3[customer_no],Table3[month],"NOT FOUND")</f>
        <v>Jun</v>
      </c>
      <c r="K629" s="7">
        <f>_xlfn.XLOOKUP(A629,Table3[customer_no],Table3[year_average],"NOT FOUND")</f>
        <v>1973</v>
      </c>
      <c r="L629" cm="1">
        <f t="array" ref="L629">_xlfn.XLOOKUP(A629,Table3[customer_no],'Hospitalisation Details'!$D$2:$D$2344,"NOT FOUND")</f>
        <v>26</v>
      </c>
      <c r="M629" s="33">
        <f>_xlfn.XLOOKUP(A629,Table3[customer_no],Table3[dd/mm/yy],"NOT FOUND")</f>
        <v>26841</v>
      </c>
      <c r="N629">
        <f>_xlfn.XLOOKUP(A629,Table3[customer_no],Table3[age],"NOT FOUND")</f>
        <v>49</v>
      </c>
      <c r="O629" cm="1">
        <f t="array" ref="O629">_xlfn.XLOOKUP(A629,Table3[customer_no],'Hospitalisation Details'!$E$2:$E$2344,"NOT FOUND")</f>
        <v>0</v>
      </c>
      <c r="P629" t="str">
        <f>_xlfn.XLOOKUP(A629,Table3[customer_no],Table3[hsplt_handled],"NOT FOUND")</f>
        <v>tier - 2</v>
      </c>
      <c r="Q629" t="str">
        <f>_xlfn.XLOOKUP(A629,Table3[customer_no],Table3[city_handled],"NOT FOUND")</f>
        <v>tier - 2</v>
      </c>
      <c r="R629" t="str">
        <f>_xlfn.XLOOKUP(A629,Table3[customer_no],Table3[state_id],"NOT FOUND")</f>
        <v>R1026</v>
      </c>
      <c r="S629" s="34" cm="1">
        <f t="array" ref="S629">_xlfn.XLOOKUP(A629,Table3[customer_no],'Hospitalisation Details'!$F$2:$F$2344,"NOT FOUND")</f>
        <v>15670.3</v>
      </c>
      <c r="T629" t="str">
        <f>_xlfn.XLOOKUP(A629,Table2[Customer ID],Table2[BMI_category],"NOT FOUND")</f>
        <v>Obesity</v>
      </c>
      <c r="U629" s="7">
        <f>_xlfn.XLOOKUP(A629,Table2[Customer ID],Table2[no of surgery],"NOT FOUND")</f>
        <v>2</v>
      </c>
      <c r="V629" t="str">
        <f>_xlfn.XLOOKUP(A629,Table2[Customer ID],Table2[smoker_missing],"NOT FOUND")</f>
        <v>No</v>
      </c>
      <c r="W629" t="str">
        <f t="shared" si="9"/>
        <v>Diabetes</v>
      </c>
      <c r="X629" s="37">
        <f>SUM(Table5[[#This Row],[Title]:[Diabetes Level]])</f>
        <v>44615.25</v>
      </c>
    </row>
    <row r="630" spans="1:24" x14ac:dyDescent="0.25">
      <c r="A630" t="s">
        <v>1742</v>
      </c>
      <c r="B630" t="str">
        <f>VLOOKUP(A630,'Customer Names'!$A$2:$E$2336,3,FALSE)</f>
        <v>Mr.</v>
      </c>
      <c r="C630" t="str">
        <f>_xlfn.XLOOKUP(A630,$A$2:$A$2336,'Customer Names'!$D$2:$D$2336,"NOT FOUND")</f>
        <v>Scott M</v>
      </c>
      <c r="D630" t="str">
        <f>_xlfn.XLOOKUP(A630,$A$2:$A$2336,'Customer Names'!$E$2:$E$2336,"NOT FOUND")</f>
        <v>Cale</v>
      </c>
      <c r="E630" cm="1">
        <f t="array" ref="E630">_xlfn.XLOOKUP(A630,$A$2:$A$2336,Table2[BMI],"NOT FOUND")</f>
        <v>54.59</v>
      </c>
      <c r="F630" cm="1">
        <f t="array" ref="F630">_xlfn.XLOOKUP(A630,$A$2:$A$2336,Table2[HBA1C],"NOT FOUND")</f>
        <v>4.22</v>
      </c>
      <c r="G630" t="str" cm="1">
        <f t="array" ref="G630">_xlfn.XLOOKUP(A630,$A$2:$A$2336,Table2[Heart Issues],"NOT FOUND")</f>
        <v>yes</v>
      </c>
      <c r="H630" t="str" cm="1">
        <f t="array" ref="H630">_xlfn.XLOOKUP(A630,$A$2:$A$2336,Table2[Any Transplants],"NOT FOUND")</f>
        <v>No</v>
      </c>
      <c r="I630" t="str" cm="1">
        <f t="array" ref="I630">_xlfn.XLOOKUP(A630,$A$2:$A$2336,Table2[Cancer history],"NOT FOUND")</f>
        <v>No</v>
      </c>
      <c r="J630" t="str">
        <f>_xlfn.XLOOKUP(A630,Table3[customer_no],Table3[month],"NOT FOUND")</f>
        <v>Dec</v>
      </c>
      <c r="K630" s="7">
        <f>_xlfn.XLOOKUP(A630,Table3[customer_no],Table3[year_average],"NOT FOUND")</f>
        <v>1988</v>
      </c>
      <c r="L630" cm="1">
        <f t="array" ref="L630">_xlfn.XLOOKUP(A630,Table3[customer_no],'Hospitalisation Details'!$D$2:$D$2344,"NOT FOUND")</f>
        <v>22</v>
      </c>
      <c r="M630" s="33">
        <f>_xlfn.XLOOKUP(A630,Table3[customer_no],Table3[dd/mm/yy],"NOT FOUND")</f>
        <v>32499</v>
      </c>
      <c r="N630">
        <f>_xlfn.XLOOKUP(A630,Table3[customer_no],Table3[age],"NOT FOUND")</f>
        <v>34</v>
      </c>
      <c r="O630" cm="1">
        <f t="array" ref="O630">_xlfn.XLOOKUP(A630,Table3[customer_no],'Hospitalisation Details'!$E$2:$E$2344,"NOT FOUND")</f>
        <v>3</v>
      </c>
      <c r="P630" t="str">
        <f>_xlfn.XLOOKUP(A630,Table3[customer_no],Table3[hsplt_handled],"NOT FOUND")</f>
        <v>tier - 2</v>
      </c>
      <c r="Q630" t="str">
        <f>_xlfn.XLOOKUP(A630,Table3[customer_no],Table3[city_handled],"NOT FOUND")</f>
        <v>tier - 2</v>
      </c>
      <c r="R630" t="str">
        <f>_xlfn.XLOOKUP(A630,Table3[customer_no],Table3[state_id],"NOT FOUND")</f>
        <v>R1011</v>
      </c>
      <c r="S630" s="34" cm="1">
        <f t="array" ref="S630">_xlfn.XLOOKUP(A630,Table3[customer_no],'Hospitalisation Details'!$F$2:$F$2344,"NOT FOUND")</f>
        <v>15646.28</v>
      </c>
      <c r="T630" t="str">
        <f>_xlfn.XLOOKUP(A630,Table2[Customer ID],Table2[BMI_category],"NOT FOUND")</f>
        <v>Obesity</v>
      </c>
      <c r="U630" s="7">
        <f>_xlfn.XLOOKUP(A630,Table2[Customer ID],Table2[no of surgery],"NOT FOUND")</f>
        <v>1</v>
      </c>
      <c r="V630" t="str">
        <f>_xlfn.XLOOKUP(A630,Table2[Customer ID],Table2[smoker_missing],"NOT FOUND")</f>
        <v>No</v>
      </c>
      <c r="W630" t="str">
        <f t="shared" si="9"/>
        <v>Normal</v>
      </c>
      <c r="X630" s="37">
        <f>SUM(Table5[[#This Row],[Title]:[Diabetes Level]])</f>
        <v>50252.09</v>
      </c>
    </row>
    <row r="631" spans="1:24" x14ac:dyDescent="0.25">
      <c r="A631" t="s">
        <v>1741</v>
      </c>
      <c r="B631" t="str">
        <f>VLOOKUP(A631,'Customer Names'!$A$2:$E$2336,3,FALSE)</f>
        <v>Ms.</v>
      </c>
      <c r="C631" t="str">
        <f>_xlfn.XLOOKUP(A631,$A$2:$A$2336,'Customer Names'!$D$2:$D$2336,"NOT FOUND")</f>
        <v>Caitlin E.</v>
      </c>
      <c r="D631" t="str">
        <f>_xlfn.XLOOKUP(A631,$A$2:$A$2336,'Customer Names'!$E$2:$E$2336,"NOT FOUND")</f>
        <v>Phillips</v>
      </c>
      <c r="E631" cm="1">
        <f t="array" ref="E631">_xlfn.XLOOKUP(A631,$A$2:$A$2336,Table2[BMI],"NOT FOUND")</f>
        <v>32.965000000000003</v>
      </c>
      <c r="F631" cm="1">
        <f t="array" ref="F631">_xlfn.XLOOKUP(A631,$A$2:$A$2336,Table2[HBA1C],"NOT FOUND")</f>
        <v>11.78</v>
      </c>
      <c r="G631" t="str" cm="1">
        <f t="array" ref="G631">_xlfn.XLOOKUP(A631,$A$2:$A$2336,Table2[Heart Issues],"NOT FOUND")</f>
        <v>No</v>
      </c>
      <c r="H631" t="str" cm="1">
        <f t="array" ref="H631">_xlfn.XLOOKUP(A631,$A$2:$A$2336,Table2[Any Transplants],"NOT FOUND")</f>
        <v>No</v>
      </c>
      <c r="I631" t="str" cm="1">
        <f t="array" ref="I631">_xlfn.XLOOKUP(A631,$A$2:$A$2336,Table2[Cancer history],"NOT FOUND")</f>
        <v>No</v>
      </c>
      <c r="J631" t="str">
        <f>_xlfn.XLOOKUP(A631,Table3[customer_no],Table3[month],"NOT FOUND")</f>
        <v>Jun</v>
      </c>
      <c r="K631" s="7">
        <f>_xlfn.XLOOKUP(A631,Table3[customer_no],Table3[year_average],"NOT FOUND")</f>
        <v>1960</v>
      </c>
      <c r="L631" cm="1">
        <f t="array" ref="L631">_xlfn.XLOOKUP(A631,Table3[customer_no],'Hospitalisation Details'!$D$2:$D$2344,"NOT FOUND")</f>
        <v>6</v>
      </c>
      <c r="M631" s="33">
        <f>_xlfn.XLOOKUP(A631,Table3[customer_no],Table3[dd/mm/yy],"NOT FOUND")</f>
        <v>22073</v>
      </c>
      <c r="N631">
        <f>_xlfn.XLOOKUP(A631,Table3[customer_no],Table3[age],"NOT FOUND")</f>
        <v>63</v>
      </c>
      <c r="O631" cm="1">
        <f t="array" ref="O631">_xlfn.XLOOKUP(A631,Table3[customer_no],'Hospitalisation Details'!$E$2:$E$2344,"NOT FOUND")</f>
        <v>3</v>
      </c>
      <c r="P631" t="str">
        <f>_xlfn.XLOOKUP(A631,Table3[customer_no],Table3[hsplt_handled],"NOT FOUND")</f>
        <v>tier - 2</v>
      </c>
      <c r="Q631" t="str">
        <f>_xlfn.XLOOKUP(A631,Table3[customer_no],Table3[city_handled],"NOT FOUND")</f>
        <v>tier - 2</v>
      </c>
      <c r="R631" t="str">
        <f>_xlfn.XLOOKUP(A631,Table3[customer_no],Table3[state_id],"NOT FOUND")</f>
        <v>R1012</v>
      </c>
      <c r="S631" s="34" cm="1">
        <f t="array" ref="S631">_xlfn.XLOOKUP(A631,Table3[customer_no],'Hospitalisation Details'!$F$2:$F$2344,"NOT FOUND")</f>
        <v>15612.19</v>
      </c>
      <c r="T631" t="str">
        <f>_xlfn.XLOOKUP(A631,Table2[Customer ID],Table2[BMI_category],"NOT FOUND")</f>
        <v>Obesity</v>
      </c>
      <c r="U631" s="7">
        <f>_xlfn.XLOOKUP(A631,Table2[Customer ID],Table2[no of surgery],"NOT FOUND")</f>
        <v>0</v>
      </c>
      <c r="V631" t="str">
        <f>_xlfn.XLOOKUP(A631,Table2[Customer ID],Table2[smoker_missing],"NOT FOUND")</f>
        <v>No</v>
      </c>
      <c r="W631" t="str">
        <f t="shared" si="9"/>
        <v>Diabetes</v>
      </c>
      <c r="X631" s="37">
        <f>SUM(Table5[[#This Row],[Title]:[Diabetes Level]])</f>
        <v>39761.934999999998</v>
      </c>
    </row>
    <row r="632" spans="1:24" x14ac:dyDescent="0.25">
      <c r="A632" t="s">
        <v>1740</v>
      </c>
      <c r="B632" t="str">
        <f>VLOOKUP(A632,'Customer Names'!$A$2:$E$2336,3,FALSE)</f>
        <v>Mrs.</v>
      </c>
      <c r="C632" t="str">
        <f>_xlfn.XLOOKUP(A632,$A$2:$A$2336,'Customer Names'!$D$2:$D$2336,"NOT FOUND")</f>
        <v>Samantha A.</v>
      </c>
      <c r="D632" t="str">
        <f>_xlfn.XLOOKUP(A632,$A$2:$A$2336,'Customer Names'!$E$2:$E$2336,"NOT FOUND")</f>
        <v>Stewart</v>
      </c>
      <c r="E632" cm="1">
        <f t="array" ref="E632">_xlfn.XLOOKUP(A632,$A$2:$A$2336,Table2[BMI],"NOT FOUND")</f>
        <v>38.049999999999997</v>
      </c>
      <c r="F632" cm="1">
        <f t="array" ref="F632">_xlfn.XLOOKUP(A632,$A$2:$A$2336,Table2[HBA1C],"NOT FOUND")</f>
        <v>9.6199999999999992</v>
      </c>
      <c r="G632" t="str" cm="1">
        <f t="array" ref="G632">_xlfn.XLOOKUP(A632,$A$2:$A$2336,Table2[Heart Issues],"NOT FOUND")</f>
        <v>No</v>
      </c>
      <c r="H632" t="str" cm="1">
        <f t="array" ref="H632">_xlfn.XLOOKUP(A632,$A$2:$A$2336,Table2[Any Transplants],"NOT FOUND")</f>
        <v>No</v>
      </c>
      <c r="I632" t="str" cm="1">
        <f t="array" ref="I632">_xlfn.XLOOKUP(A632,$A$2:$A$2336,Table2[Cancer history],"NOT FOUND")</f>
        <v>No</v>
      </c>
      <c r="J632" t="str">
        <f>_xlfn.XLOOKUP(A632,Table3[customer_no],Table3[month],"NOT FOUND")</f>
        <v>Oct</v>
      </c>
      <c r="K632" s="7">
        <f>_xlfn.XLOOKUP(A632,Table3[customer_no],Table3[year_average],"NOT FOUND")</f>
        <v>1965</v>
      </c>
      <c r="L632" cm="1">
        <f t="array" ref="L632">_xlfn.XLOOKUP(A632,Table3[customer_no],'Hospitalisation Details'!$D$2:$D$2344,"NOT FOUND")</f>
        <v>28</v>
      </c>
      <c r="M632" s="33">
        <f>_xlfn.XLOOKUP(A632,Table3[customer_no],Table3[dd/mm/yy],"NOT FOUND")</f>
        <v>24043</v>
      </c>
      <c r="N632">
        <f>_xlfn.XLOOKUP(A632,Table3[customer_no],Table3[age],"NOT FOUND")</f>
        <v>57</v>
      </c>
      <c r="O632" cm="1">
        <f t="array" ref="O632">_xlfn.XLOOKUP(A632,Table3[customer_no],'Hospitalisation Details'!$E$2:$E$2344,"NOT FOUND")</f>
        <v>0</v>
      </c>
      <c r="P632" t="str">
        <f>_xlfn.XLOOKUP(A632,Table3[customer_no],Table3[hsplt_handled],"NOT FOUND")</f>
        <v>tier - 2</v>
      </c>
      <c r="Q632" t="str">
        <f>_xlfn.XLOOKUP(A632,Table3[customer_no],Table3[city_handled],"NOT FOUND")</f>
        <v>tier - 2</v>
      </c>
      <c r="R632" t="str">
        <f>_xlfn.XLOOKUP(A632,Table3[customer_no],Table3[state_id],"NOT FOUND")</f>
        <v>R1026</v>
      </c>
      <c r="S632" s="34" cm="1">
        <f t="array" ref="S632">_xlfn.XLOOKUP(A632,Table3[customer_no],'Hospitalisation Details'!$F$2:$F$2344,"NOT FOUND")</f>
        <v>15608.58</v>
      </c>
      <c r="T632" t="str">
        <f>_xlfn.XLOOKUP(A632,Table2[Customer ID],Table2[BMI_category],"NOT FOUND")</f>
        <v>Obesity</v>
      </c>
      <c r="U632" s="7">
        <f>_xlfn.XLOOKUP(A632,Table2[Customer ID],Table2[no of surgery],"NOT FOUND")</f>
        <v>0</v>
      </c>
      <c r="V632" t="str">
        <f>_xlfn.XLOOKUP(A632,Table2[Customer ID],Table2[smoker_missing],"NOT FOUND")</f>
        <v>No</v>
      </c>
      <c r="W632" t="str">
        <f t="shared" si="9"/>
        <v>Diabetes</v>
      </c>
      <c r="X632" s="37">
        <f>SUM(Table5[[#This Row],[Title]:[Diabetes Level]])</f>
        <v>41749.25</v>
      </c>
    </row>
    <row r="633" spans="1:24" x14ac:dyDescent="0.25">
      <c r="A633" t="s">
        <v>1739</v>
      </c>
      <c r="B633" t="str">
        <f>VLOOKUP(A633,'Customer Names'!$A$2:$E$2336,3,FALSE)</f>
        <v>Mr.</v>
      </c>
      <c r="C633" t="str">
        <f>_xlfn.XLOOKUP(A633,$A$2:$A$2336,'Customer Names'!$D$2:$D$2336,"NOT FOUND")</f>
        <v>Erik</v>
      </c>
      <c r="D633" t="str">
        <f>_xlfn.XLOOKUP(A633,$A$2:$A$2336,'Customer Names'!$E$2:$E$2336,"NOT FOUND")</f>
        <v>Drotz</v>
      </c>
      <c r="E633" cm="1">
        <f t="array" ref="E633">_xlfn.XLOOKUP(A633,$A$2:$A$2336,Table2[BMI],"NOT FOUND")</f>
        <v>46.14</v>
      </c>
      <c r="F633" cm="1">
        <f t="array" ref="F633">_xlfn.XLOOKUP(A633,$A$2:$A$2336,Table2[HBA1C],"NOT FOUND")</f>
        <v>10.78</v>
      </c>
      <c r="G633" t="str" cm="1">
        <f t="array" ref="G633">_xlfn.XLOOKUP(A633,$A$2:$A$2336,Table2[Heart Issues],"NOT FOUND")</f>
        <v>No</v>
      </c>
      <c r="H633" t="str" cm="1">
        <f t="array" ref="H633">_xlfn.XLOOKUP(A633,$A$2:$A$2336,Table2[Any Transplants],"NOT FOUND")</f>
        <v>No</v>
      </c>
      <c r="I633" t="str" cm="1">
        <f t="array" ref="I633">_xlfn.XLOOKUP(A633,$A$2:$A$2336,Table2[Cancer history],"NOT FOUND")</f>
        <v>No</v>
      </c>
      <c r="J633" t="str">
        <f>_xlfn.XLOOKUP(A633,Table3[customer_no],Table3[month],"NOT FOUND")</f>
        <v>Jul</v>
      </c>
      <c r="K633" s="7">
        <f>_xlfn.XLOOKUP(A633,Table3[customer_no],Table3[year_average],"NOT FOUND")</f>
        <v>1974</v>
      </c>
      <c r="L633" cm="1">
        <f t="array" ref="L633">_xlfn.XLOOKUP(A633,Table3[customer_no],'Hospitalisation Details'!$D$2:$D$2344,"NOT FOUND")</f>
        <v>30</v>
      </c>
      <c r="M633" s="33">
        <f>_xlfn.XLOOKUP(A633,Table3[customer_no],Table3[dd/mm/yy],"NOT FOUND")</f>
        <v>27240</v>
      </c>
      <c r="N633">
        <f>_xlfn.XLOOKUP(A633,Table3[customer_no],Table3[age],"NOT FOUND")</f>
        <v>48</v>
      </c>
      <c r="O633" cm="1">
        <f t="array" ref="O633">_xlfn.XLOOKUP(A633,Table3[customer_no],'Hospitalisation Details'!$E$2:$E$2344,"NOT FOUND")</f>
        <v>0</v>
      </c>
      <c r="P633" t="str">
        <f>_xlfn.XLOOKUP(A633,Table3[customer_no],Table3[hsplt_handled],"NOT FOUND")</f>
        <v>tier - 2</v>
      </c>
      <c r="Q633" t="str">
        <f>_xlfn.XLOOKUP(A633,Table3[customer_no],Table3[city_handled],"NOT FOUND")</f>
        <v>tier - 2</v>
      </c>
      <c r="R633" t="str">
        <f>_xlfn.XLOOKUP(A633,Table3[customer_no],Table3[state_id],"NOT FOUND")</f>
        <v>R1012</v>
      </c>
      <c r="S633" s="34" cm="1">
        <f t="array" ref="S633">_xlfn.XLOOKUP(A633,Table3[customer_no],'Hospitalisation Details'!$F$2:$F$2344,"NOT FOUND")</f>
        <v>15556.67</v>
      </c>
      <c r="T633" t="str">
        <f>_xlfn.XLOOKUP(A633,Table2[Customer ID],Table2[BMI_category],"NOT FOUND")</f>
        <v>Obesity</v>
      </c>
      <c r="U633" s="7">
        <f>_xlfn.XLOOKUP(A633,Table2[Customer ID],Table2[no of surgery],"NOT FOUND")</f>
        <v>0</v>
      </c>
      <c r="V633" t="str">
        <f>_xlfn.XLOOKUP(A633,Table2[Customer ID],Table2[smoker_missing],"NOT FOUND")</f>
        <v>No</v>
      </c>
      <c r="W633" t="str">
        <f t="shared" si="9"/>
        <v>Diabetes</v>
      </c>
      <c r="X633" s="37">
        <f>SUM(Table5[[#This Row],[Title]:[Diabetes Level]])</f>
        <v>44905.59</v>
      </c>
    </row>
    <row r="634" spans="1:24" x14ac:dyDescent="0.25">
      <c r="A634" t="s">
        <v>1738</v>
      </c>
      <c r="B634" t="str">
        <f>VLOOKUP(A634,'Customer Names'!$A$2:$E$2336,3,FALSE)</f>
        <v>Mr.</v>
      </c>
      <c r="C634" t="str">
        <f>_xlfn.XLOOKUP(A634,$A$2:$A$2336,'Customer Names'!$D$2:$D$2336,"NOT FOUND")</f>
        <v>Christopher</v>
      </c>
      <c r="D634" t="str">
        <f>_xlfn.XLOOKUP(A634,$A$2:$A$2336,'Customer Names'!$E$2:$E$2336,"NOT FOUND")</f>
        <v>Mutai</v>
      </c>
      <c r="E634" cm="1">
        <f t="array" ref="E634">_xlfn.XLOOKUP(A634,$A$2:$A$2336,Table2[BMI],"NOT FOUND")</f>
        <v>41.325000000000003</v>
      </c>
      <c r="F634" cm="1">
        <f t="array" ref="F634">_xlfn.XLOOKUP(A634,$A$2:$A$2336,Table2[HBA1C],"NOT FOUND")</f>
        <v>5.1100000000000003</v>
      </c>
      <c r="G634" t="str" cm="1">
        <f t="array" ref="G634">_xlfn.XLOOKUP(A634,$A$2:$A$2336,Table2[Heart Issues],"NOT FOUND")</f>
        <v>yes</v>
      </c>
      <c r="H634" t="str" cm="1">
        <f t="array" ref="H634">_xlfn.XLOOKUP(A634,$A$2:$A$2336,Table2[Any Transplants],"NOT FOUND")</f>
        <v>No</v>
      </c>
      <c r="I634" t="str" cm="1">
        <f t="array" ref="I634">_xlfn.XLOOKUP(A634,$A$2:$A$2336,Table2[Cancer history],"NOT FOUND")</f>
        <v>No</v>
      </c>
      <c r="J634" t="str">
        <f>_xlfn.XLOOKUP(A634,Table3[customer_no],Table3[month],"NOT FOUND")</f>
        <v>Oct</v>
      </c>
      <c r="K634" s="7">
        <f>_xlfn.XLOOKUP(A634,Table3[customer_no],Table3[year_average],"NOT FOUND")</f>
        <v>1959</v>
      </c>
      <c r="L634" cm="1">
        <f t="array" ref="L634">_xlfn.XLOOKUP(A634,Table3[customer_no],'Hospitalisation Details'!$D$2:$D$2344,"NOT FOUND")</f>
        <v>2</v>
      </c>
      <c r="M634" s="33">
        <f>_xlfn.XLOOKUP(A634,Table3[customer_no],Table3[dd/mm/yy],"NOT FOUND")</f>
        <v>21825</v>
      </c>
      <c r="N634">
        <f>_xlfn.XLOOKUP(A634,Table3[customer_no],Table3[age],"NOT FOUND")</f>
        <v>63</v>
      </c>
      <c r="O634" cm="1">
        <f t="array" ref="O634">_xlfn.XLOOKUP(A634,Table3[customer_no],'Hospitalisation Details'!$E$2:$E$2344,"NOT FOUND")</f>
        <v>3</v>
      </c>
      <c r="P634" t="str">
        <f>_xlfn.XLOOKUP(A634,Table3[customer_no],Table3[hsplt_handled],"NOT FOUND")</f>
        <v>tier - 2</v>
      </c>
      <c r="Q634" t="str">
        <f>_xlfn.XLOOKUP(A634,Table3[customer_no],Table3[city_handled],"NOT FOUND")</f>
        <v>tier - 3</v>
      </c>
      <c r="R634" t="str">
        <f>_xlfn.XLOOKUP(A634,Table3[customer_no],Table3[state_id],"NOT FOUND")</f>
        <v>R1012</v>
      </c>
      <c r="S634" s="34" cm="1">
        <f t="array" ref="S634">_xlfn.XLOOKUP(A634,Table3[customer_no],'Hospitalisation Details'!$F$2:$F$2344,"NOT FOUND")</f>
        <v>15555.19</v>
      </c>
      <c r="T634" t="str">
        <f>_xlfn.XLOOKUP(A634,Table2[Customer ID],Table2[BMI_category],"NOT FOUND")</f>
        <v>Obesity</v>
      </c>
      <c r="U634" s="7">
        <f>_xlfn.XLOOKUP(A634,Table2[Customer ID],Table2[no of surgery],"NOT FOUND")</f>
        <v>2</v>
      </c>
      <c r="V634" t="str">
        <f>_xlfn.XLOOKUP(A634,Table2[Customer ID],Table2[smoker_missing],"NOT FOUND")</f>
        <v>No</v>
      </c>
      <c r="W634" t="str">
        <f t="shared" si="9"/>
        <v>Normal</v>
      </c>
      <c r="X634" s="37">
        <f>SUM(Table5[[#This Row],[Title]:[Diabetes Level]])</f>
        <v>39455.625</v>
      </c>
    </row>
    <row r="635" spans="1:24" x14ac:dyDescent="0.25">
      <c r="A635" t="s">
        <v>1737</v>
      </c>
      <c r="B635" t="str">
        <f>VLOOKUP(A635,'Customer Names'!$A$2:$E$2336,3,FALSE)</f>
        <v>Mrs.</v>
      </c>
      <c r="C635" t="str">
        <f>_xlfn.XLOOKUP(A635,$A$2:$A$2336,'Customer Names'!$D$2:$D$2336,"NOT FOUND")</f>
        <v>Maya</v>
      </c>
      <c r="D635" t="str">
        <f>_xlfn.XLOOKUP(A635,$A$2:$A$2336,'Customer Names'!$E$2:$E$2336,"NOT FOUND")</f>
        <v>Lovlien</v>
      </c>
      <c r="E635" cm="1">
        <f t="array" ref="E635">_xlfn.XLOOKUP(A635,$A$2:$A$2336,Table2[BMI],"NOT FOUND")</f>
        <v>44.64</v>
      </c>
      <c r="F635" cm="1">
        <f t="array" ref="F635">_xlfn.XLOOKUP(A635,$A$2:$A$2336,Table2[HBA1C],"NOT FOUND")</f>
        <v>7.18</v>
      </c>
      <c r="G635" t="str" cm="1">
        <f t="array" ref="G635">_xlfn.XLOOKUP(A635,$A$2:$A$2336,Table2[Heart Issues],"NOT FOUND")</f>
        <v>No</v>
      </c>
      <c r="H635" t="str" cm="1">
        <f t="array" ref="H635">_xlfn.XLOOKUP(A635,$A$2:$A$2336,Table2[Any Transplants],"NOT FOUND")</f>
        <v>No</v>
      </c>
      <c r="I635" t="str" cm="1">
        <f t="array" ref="I635">_xlfn.XLOOKUP(A635,$A$2:$A$2336,Table2[Cancer history],"NOT FOUND")</f>
        <v>No</v>
      </c>
      <c r="J635" t="str">
        <f>_xlfn.XLOOKUP(A635,Table3[customer_no],Table3[month],"NOT FOUND")</f>
        <v>Jun</v>
      </c>
      <c r="K635" s="7">
        <f>_xlfn.XLOOKUP(A635,Table3[customer_no],Table3[year_average],"NOT FOUND")</f>
        <v>1974</v>
      </c>
      <c r="L635" cm="1">
        <f t="array" ref="L635">_xlfn.XLOOKUP(A635,Table3[customer_no],'Hospitalisation Details'!$D$2:$D$2344,"NOT FOUND")</f>
        <v>28</v>
      </c>
      <c r="M635" s="33">
        <f>_xlfn.XLOOKUP(A635,Table3[customer_no],Table3[dd/mm/yy],"NOT FOUND")</f>
        <v>27208</v>
      </c>
      <c r="N635">
        <f>_xlfn.XLOOKUP(A635,Table3[customer_no],Table3[age],"NOT FOUND")</f>
        <v>48</v>
      </c>
      <c r="O635" cm="1">
        <f t="array" ref="O635">_xlfn.XLOOKUP(A635,Table3[customer_no],'Hospitalisation Details'!$E$2:$E$2344,"NOT FOUND")</f>
        <v>0</v>
      </c>
      <c r="P635" t="str">
        <f>_xlfn.XLOOKUP(A635,Table3[customer_no],Table3[hsplt_handled],"NOT FOUND")</f>
        <v>tier - 2</v>
      </c>
      <c r="Q635" t="str">
        <f>_xlfn.XLOOKUP(A635,Table3[customer_no],Table3[city_handled],"NOT FOUND")</f>
        <v>tier - 2</v>
      </c>
      <c r="R635" t="str">
        <f>_xlfn.XLOOKUP(A635,Table3[customer_no],Table3[state_id],"NOT FOUND")</f>
        <v>R1026</v>
      </c>
      <c r="S635" s="34" cm="1">
        <f t="array" ref="S635">_xlfn.XLOOKUP(A635,Table3[customer_no],'Hospitalisation Details'!$F$2:$F$2344,"NOT FOUND")</f>
        <v>15532.16</v>
      </c>
      <c r="T635" t="str">
        <f>_xlfn.XLOOKUP(A635,Table2[Customer ID],Table2[BMI_category],"NOT FOUND")</f>
        <v>Obesity</v>
      </c>
      <c r="U635" s="7">
        <f>_xlfn.XLOOKUP(A635,Table2[Customer ID],Table2[no of surgery],"NOT FOUND")</f>
        <v>0</v>
      </c>
      <c r="V635" t="str">
        <f>_xlfn.XLOOKUP(A635,Table2[Customer ID],Table2[smoker_missing],"NOT FOUND")</f>
        <v>No</v>
      </c>
      <c r="W635" t="str">
        <f t="shared" si="9"/>
        <v>Diabetes</v>
      </c>
      <c r="X635" s="37">
        <f>SUM(Table5[[#This Row],[Title]:[Diabetes Level]])</f>
        <v>44841.979999999996</v>
      </c>
    </row>
    <row r="636" spans="1:24" x14ac:dyDescent="0.25">
      <c r="A636" t="s">
        <v>1736</v>
      </c>
      <c r="B636" t="str">
        <f>VLOOKUP(A636,'Customer Names'!$A$2:$E$2336,3,FALSE)</f>
        <v>Mr.</v>
      </c>
      <c r="C636" t="str">
        <f>_xlfn.XLOOKUP(A636,$A$2:$A$2336,'Customer Names'!$D$2:$D$2336,"NOT FOUND")</f>
        <v>Zachary T</v>
      </c>
      <c r="D636" t="str">
        <f>_xlfn.XLOOKUP(A636,$A$2:$A$2336,'Customer Names'!$E$2:$E$2336,"NOT FOUND")</f>
        <v>Bruns</v>
      </c>
      <c r="E636" cm="1">
        <f t="array" ref="E636">_xlfn.XLOOKUP(A636,$A$2:$A$2336,Table2[BMI],"NOT FOUND")</f>
        <v>25.175000000000001</v>
      </c>
      <c r="F636" cm="1">
        <f t="array" ref="F636">_xlfn.XLOOKUP(A636,$A$2:$A$2336,Table2[HBA1C],"NOT FOUND")</f>
        <v>4.96</v>
      </c>
      <c r="G636" t="str" cm="1">
        <f t="array" ref="G636">_xlfn.XLOOKUP(A636,$A$2:$A$2336,Table2[Heart Issues],"NOT FOUND")</f>
        <v>No</v>
      </c>
      <c r="H636" t="str" cm="1">
        <f t="array" ref="H636">_xlfn.XLOOKUP(A636,$A$2:$A$2336,Table2[Any Transplants],"NOT FOUND")</f>
        <v>yes</v>
      </c>
      <c r="I636" t="str" cm="1">
        <f t="array" ref="I636">_xlfn.XLOOKUP(A636,$A$2:$A$2336,Table2[Cancer history],"NOT FOUND")</f>
        <v>No</v>
      </c>
      <c r="J636" t="str">
        <f>_xlfn.XLOOKUP(A636,Table3[customer_no],Table3[month],"NOT FOUND")</f>
        <v>Jul</v>
      </c>
      <c r="K636" s="7">
        <f>_xlfn.XLOOKUP(A636,Table3[customer_no],Table3[year_average],"NOT FOUND")</f>
        <v>2004</v>
      </c>
      <c r="L636" cm="1">
        <f t="array" ref="L636">_xlfn.XLOOKUP(A636,Table3[customer_no],'Hospitalisation Details'!$D$2:$D$2344,"NOT FOUND")</f>
        <v>17</v>
      </c>
      <c r="M636" s="33">
        <f>_xlfn.XLOOKUP(A636,Table3[customer_no],Table3[dd/mm/yy],"NOT FOUND")</f>
        <v>38185</v>
      </c>
      <c r="N636">
        <f>_xlfn.XLOOKUP(A636,Table3[customer_no],Table3[age],"NOT FOUND")</f>
        <v>18</v>
      </c>
      <c r="O636" cm="1">
        <f t="array" ref="O636">_xlfn.XLOOKUP(A636,Table3[customer_no],'Hospitalisation Details'!$E$2:$E$2344,"NOT FOUND")</f>
        <v>0</v>
      </c>
      <c r="P636" t="str">
        <f>_xlfn.XLOOKUP(A636,Table3[customer_no],Table3[hsplt_handled],"NOT FOUND")</f>
        <v>tier - 2</v>
      </c>
      <c r="Q636" t="str">
        <f>_xlfn.XLOOKUP(A636,Table3[customer_no],Table3[city_handled],"NOT FOUND")</f>
        <v>tier - 3</v>
      </c>
      <c r="R636" t="str">
        <f>_xlfn.XLOOKUP(A636,Table3[customer_no],Table3[state_id],"NOT FOUND")</f>
        <v>R1015</v>
      </c>
      <c r="S636" s="34" cm="1">
        <f t="array" ref="S636">_xlfn.XLOOKUP(A636,Table3[customer_no],'Hospitalisation Details'!$F$2:$F$2344,"NOT FOUND")</f>
        <v>15518.18</v>
      </c>
      <c r="T636" t="str">
        <f>_xlfn.XLOOKUP(A636,Table2[Customer ID],Table2[BMI_category],"NOT FOUND")</f>
        <v>Overweight</v>
      </c>
      <c r="U636" s="7">
        <f>_xlfn.XLOOKUP(A636,Table2[Customer ID],Table2[no of surgery],"NOT FOUND")</f>
        <v>1</v>
      </c>
      <c r="V636" t="str">
        <f>_xlfn.XLOOKUP(A636,Table2[Customer ID],Table2[smoker_missing],"NOT FOUND")</f>
        <v>No</v>
      </c>
      <c r="W636" t="str">
        <f t="shared" si="9"/>
        <v>Normal</v>
      </c>
      <c r="X636" s="37">
        <f>SUM(Table5[[#This Row],[Title]:[Diabetes Level]])</f>
        <v>55773.315000000002</v>
      </c>
    </row>
    <row r="637" spans="1:24" x14ac:dyDescent="0.25">
      <c r="A637" t="s">
        <v>1735</v>
      </c>
      <c r="B637" t="str">
        <f>VLOOKUP(A637,'Customer Names'!$A$2:$E$2336,3,FALSE)</f>
        <v>Mrs.</v>
      </c>
      <c r="C637" t="str">
        <f>_xlfn.XLOOKUP(A637,$A$2:$A$2336,'Customer Names'!$D$2:$D$2336,"NOT FOUND")</f>
        <v>Hilda</v>
      </c>
      <c r="D637" t="str">
        <f>_xlfn.XLOOKUP(A637,$A$2:$A$2336,'Customer Names'!$E$2:$E$2336,"NOT FOUND")</f>
        <v>Stoney</v>
      </c>
      <c r="E637" cm="1">
        <f t="array" ref="E637">_xlfn.XLOOKUP(A637,$A$2:$A$2336,Table2[BMI],"NOT FOUND")</f>
        <v>43.11</v>
      </c>
      <c r="F637" cm="1">
        <f t="array" ref="F637">_xlfn.XLOOKUP(A637,$A$2:$A$2336,Table2[HBA1C],"NOT FOUND")</f>
        <v>4.67</v>
      </c>
      <c r="G637" t="str" cm="1">
        <f t="array" ref="G637">_xlfn.XLOOKUP(A637,$A$2:$A$2336,Table2[Heart Issues],"NOT FOUND")</f>
        <v>yes</v>
      </c>
      <c r="H637" t="str" cm="1">
        <f t="array" ref="H637">_xlfn.XLOOKUP(A637,$A$2:$A$2336,Table2[Any Transplants],"NOT FOUND")</f>
        <v>No</v>
      </c>
      <c r="I637" t="str" cm="1">
        <f t="array" ref="I637">_xlfn.XLOOKUP(A637,$A$2:$A$2336,Table2[Cancer history],"NOT FOUND")</f>
        <v>No</v>
      </c>
      <c r="J637" t="str">
        <f>_xlfn.XLOOKUP(A637,Table3[customer_no],Table3[month],"NOT FOUND")</f>
        <v>Jul</v>
      </c>
      <c r="K637" s="7">
        <f>_xlfn.XLOOKUP(A637,Table3[customer_no],Table3[year_average],"NOT FOUND")</f>
        <v>1976</v>
      </c>
      <c r="L637" cm="1">
        <f t="array" ref="L637">_xlfn.XLOOKUP(A637,Table3[customer_no],'Hospitalisation Details'!$D$2:$D$2344,"NOT FOUND")</f>
        <v>20</v>
      </c>
      <c r="M637" s="33">
        <f>_xlfn.XLOOKUP(A637,Table3[customer_no],Table3[dd/mm/yy],"NOT FOUND")</f>
        <v>27961</v>
      </c>
      <c r="N637">
        <f>_xlfn.XLOOKUP(A637,Table3[customer_no],Table3[age],"NOT FOUND")</f>
        <v>46</v>
      </c>
      <c r="O637" cm="1">
        <f t="array" ref="O637">_xlfn.XLOOKUP(A637,Table3[customer_no],'Hospitalisation Details'!$E$2:$E$2344,"NOT FOUND")</f>
        <v>2</v>
      </c>
      <c r="P637" t="str">
        <f>_xlfn.XLOOKUP(A637,Table3[customer_no],Table3[hsplt_handled],"NOT FOUND")</f>
        <v>tier - 2</v>
      </c>
      <c r="Q637" t="str">
        <f>_xlfn.XLOOKUP(A637,Table3[customer_no],Table3[city_handled],"NOT FOUND")</f>
        <v>tier - 1</v>
      </c>
      <c r="R637" t="str">
        <f>_xlfn.XLOOKUP(A637,Table3[customer_no],Table3[state_id],"NOT FOUND")</f>
        <v>R1026</v>
      </c>
      <c r="S637" s="34" cm="1">
        <f t="array" ref="S637">_xlfn.XLOOKUP(A637,Table3[customer_no],'Hospitalisation Details'!$F$2:$F$2344,"NOT FOUND")</f>
        <v>15450.48</v>
      </c>
      <c r="T637" t="str">
        <f>_xlfn.XLOOKUP(A637,Table2[Customer ID],Table2[BMI_category],"NOT FOUND")</f>
        <v>Obesity</v>
      </c>
      <c r="U637" s="7">
        <f>_xlfn.XLOOKUP(A637,Table2[Customer ID],Table2[no of surgery],"NOT FOUND")</f>
        <v>0</v>
      </c>
      <c r="V637" t="str">
        <f>_xlfn.XLOOKUP(A637,Table2[Customer ID],Table2[smoker_missing],"NOT FOUND")</f>
        <v>No</v>
      </c>
      <c r="W637" t="str">
        <f t="shared" si="9"/>
        <v>Normal</v>
      </c>
      <c r="X637" s="37">
        <f>SUM(Table5[[#This Row],[Title]:[Diabetes Level]])</f>
        <v>45503.259999999995</v>
      </c>
    </row>
    <row r="638" spans="1:24" x14ac:dyDescent="0.25">
      <c r="A638" t="s">
        <v>1734</v>
      </c>
      <c r="B638" t="str">
        <f>VLOOKUP(A638,'Customer Names'!$A$2:$E$2336,3,FALSE)</f>
        <v>Ms.</v>
      </c>
      <c r="C638" t="str">
        <f>_xlfn.XLOOKUP(A638,$A$2:$A$2336,'Customer Names'!$D$2:$D$2336,"NOT FOUND")</f>
        <v>Stephanie</v>
      </c>
      <c r="D638" t="str">
        <f>_xlfn.XLOOKUP(A638,$A$2:$A$2336,'Customer Names'!$E$2:$E$2336,"NOT FOUND")</f>
        <v>Markert</v>
      </c>
      <c r="E638" cm="1">
        <f t="array" ref="E638">_xlfn.XLOOKUP(A638,$A$2:$A$2336,Table2[BMI],"NOT FOUND")</f>
        <v>53.32</v>
      </c>
      <c r="F638" cm="1">
        <f t="array" ref="F638">_xlfn.XLOOKUP(A638,$A$2:$A$2336,Table2[HBA1C],"NOT FOUND")</f>
        <v>5.0599999999999996</v>
      </c>
      <c r="G638" t="str" cm="1">
        <f t="array" ref="G638">_xlfn.XLOOKUP(A638,$A$2:$A$2336,Table2[Heart Issues],"NOT FOUND")</f>
        <v>No</v>
      </c>
      <c r="H638" t="str" cm="1">
        <f t="array" ref="H638">_xlfn.XLOOKUP(A638,$A$2:$A$2336,Table2[Any Transplants],"NOT FOUND")</f>
        <v>No</v>
      </c>
      <c r="I638" t="str" cm="1">
        <f t="array" ref="I638">_xlfn.XLOOKUP(A638,$A$2:$A$2336,Table2[Cancer history],"NOT FOUND")</f>
        <v>No</v>
      </c>
      <c r="J638" t="str">
        <f>_xlfn.XLOOKUP(A638,Table3[customer_no],Table3[month],"NOT FOUND")</f>
        <v>Oct</v>
      </c>
      <c r="K638" s="7">
        <f>_xlfn.XLOOKUP(A638,Table3[customer_no],Table3[year_average],"NOT FOUND")</f>
        <v>1990</v>
      </c>
      <c r="L638" cm="1">
        <f t="array" ref="L638">_xlfn.XLOOKUP(A638,Table3[customer_no],'Hospitalisation Details'!$D$2:$D$2344,"NOT FOUND")</f>
        <v>25</v>
      </c>
      <c r="M638" s="33">
        <f>_xlfn.XLOOKUP(A638,Table3[customer_no],Table3[dd/mm/yy],"NOT FOUND")</f>
        <v>33171</v>
      </c>
      <c r="N638">
        <f>_xlfn.XLOOKUP(A638,Table3[customer_no],Table3[age],"NOT FOUND")</f>
        <v>32</v>
      </c>
      <c r="O638" cm="1">
        <f t="array" ref="O638">_xlfn.XLOOKUP(A638,Table3[customer_no],'Hospitalisation Details'!$E$2:$E$2344,"NOT FOUND")</f>
        <v>3</v>
      </c>
      <c r="P638" t="str">
        <f>_xlfn.XLOOKUP(A638,Table3[customer_no],Table3[hsplt_handled],"NOT FOUND")</f>
        <v>tier - 2</v>
      </c>
      <c r="Q638" t="str">
        <f>_xlfn.XLOOKUP(A638,Table3[customer_no],Table3[city_handled],"NOT FOUND")</f>
        <v>tier - 1</v>
      </c>
      <c r="R638" t="str">
        <f>_xlfn.XLOOKUP(A638,Table3[customer_no],Table3[state_id],"NOT FOUND")</f>
        <v>R1012</v>
      </c>
      <c r="S638" s="34" cm="1">
        <f t="array" ref="S638">_xlfn.XLOOKUP(A638,Table3[customer_no],'Hospitalisation Details'!$F$2:$F$2344,"NOT FOUND")</f>
        <v>15440.2</v>
      </c>
      <c r="T638" t="str">
        <f>_xlfn.XLOOKUP(A638,Table2[Customer ID],Table2[BMI_category],"NOT FOUND")</f>
        <v>Obesity</v>
      </c>
      <c r="U638" s="7">
        <f>_xlfn.XLOOKUP(A638,Table2[Customer ID],Table2[no of surgery],"NOT FOUND")</f>
        <v>0</v>
      </c>
      <c r="V638" t="str">
        <f>_xlfn.XLOOKUP(A638,Table2[Customer ID],Table2[smoker_missing],"NOT FOUND")</f>
        <v>No</v>
      </c>
      <c r="W638" t="str">
        <f t="shared" si="9"/>
        <v>Normal</v>
      </c>
      <c r="X638" s="37">
        <f>SUM(Table5[[#This Row],[Title]:[Diabetes Level]])</f>
        <v>50719.58</v>
      </c>
    </row>
    <row r="639" spans="1:24" x14ac:dyDescent="0.25">
      <c r="A639" t="s">
        <v>1733</v>
      </c>
      <c r="B639" t="str">
        <f>VLOOKUP(A639,'Customer Names'!$A$2:$E$2336,3,FALSE)</f>
        <v>Mr.</v>
      </c>
      <c r="C639" t="str">
        <f>_xlfn.XLOOKUP(A639,$A$2:$A$2336,'Customer Names'!$D$2:$D$2336,"NOT FOUND")</f>
        <v>Doug</v>
      </c>
      <c r="D639" t="str">
        <f>_xlfn.XLOOKUP(A639,$A$2:$A$2336,'Customer Names'!$E$2:$E$2336,"NOT FOUND")</f>
        <v>McLucas</v>
      </c>
      <c r="E639" cm="1">
        <f t="array" ref="E639">_xlfn.XLOOKUP(A639,$A$2:$A$2336,Table2[BMI],"NOT FOUND")</f>
        <v>38.04</v>
      </c>
      <c r="F639" cm="1">
        <f t="array" ref="F639">_xlfn.XLOOKUP(A639,$A$2:$A$2336,Table2[HBA1C],"NOT FOUND")</f>
        <v>5.0199999999999996</v>
      </c>
      <c r="G639" t="str" cm="1">
        <f t="array" ref="G639">_xlfn.XLOOKUP(A639,$A$2:$A$2336,Table2[Heart Issues],"NOT FOUND")</f>
        <v>yes</v>
      </c>
      <c r="H639" t="str" cm="1">
        <f t="array" ref="H639">_xlfn.XLOOKUP(A639,$A$2:$A$2336,Table2[Any Transplants],"NOT FOUND")</f>
        <v>No</v>
      </c>
      <c r="I639" t="str" cm="1">
        <f t="array" ref="I639">_xlfn.XLOOKUP(A639,$A$2:$A$2336,Table2[Cancer history],"NOT FOUND")</f>
        <v>No</v>
      </c>
      <c r="J639" t="str">
        <f>_xlfn.XLOOKUP(A639,Table3[customer_no],Table3[month],"NOT FOUND")</f>
        <v>Sep</v>
      </c>
      <c r="K639" s="7">
        <f>_xlfn.XLOOKUP(A639,Table3[customer_no],Table3[year_average],"NOT FOUND")</f>
        <v>1964</v>
      </c>
      <c r="L639" cm="1">
        <f t="array" ref="L639">_xlfn.XLOOKUP(A639,Table3[customer_no],'Hospitalisation Details'!$D$2:$D$2344,"NOT FOUND")</f>
        <v>4</v>
      </c>
      <c r="M639" s="33">
        <f>_xlfn.XLOOKUP(A639,Table3[customer_no],Table3[dd/mm/yy],"NOT FOUND")</f>
        <v>23624</v>
      </c>
      <c r="N639">
        <f>_xlfn.XLOOKUP(A639,Table3[customer_no],Table3[age],"NOT FOUND")</f>
        <v>58</v>
      </c>
      <c r="O639" cm="1">
        <f t="array" ref="O639">_xlfn.XLOOKUP(A639,Table3[customer_no],'Hospitalisation Details'!$E$2:$E$2344,"NOT FOUND")</f>
        <v>0</v>
      </c>
      <c r="P639" t="str">
        <f>_xlfn.XLOOKUP(A639,Table3[customer_no],Table3[hsplt_handled],"NOT FOUND")</f>
        <v>tier - 2</v>
      </c>
      <c r="Q639" t="str">
        <f>_xlfn.XLOOKUP(A639,Table3[customer_no],Table3[city_handled],"NOT FOUND")</f>
        <v>tier - 2</v>
      </c>
      <c r="R639" t="str">
        <f>_xlfn.XLOOKUP(A639,Table3[customer_no],Table3[state_id],"NOT FOUND")</f>
        <v>R1012</v>
      </c>
      <c r="S639" s="34" cm="1">
        <f t="array" ref="S639">_xlfn.XLOOKUP(A639,Table3[customer_no],'Hospitalisation Details'!$F$2:$F$2344,"NOT FOUND")</f>
        <v>15377.77</v>
      </c>
      <c r="T639" t="str">
        <f>_xlfn.XLOOKUP(A639,Table2[Customer ID],Table2[BMI_category],"NOT FOUND")</f>
        <v>Obesity</v>
      </c>
      <c r="U639" s="7">
        <f>_xlfn.XLOOKUP(A639,Table2[Customer ID],Table2[no of surgery],"NOT FOUND")</f>
        <v>1</v>
      </c>
      <c r="V639" t="str">
        <f>_xlfn.XLOOKUP(A639,Table2[Customer ID],Table2[smoker_missing],"NOT FOUND")</f>
        <v>No</v>
      </c>
      <c r="W639" t="str">
        <f t="shared" si="9"/>
        <v>Normal</v>
      </c>
      <c r="X639" s="37">
        <f>SUM(Table5[[#This Row],[Title]:[Diabetes Level]])</f>
        <v>41071.83</v>
      </c>
    </row>
    <row r="640" spans="1:24" x14ac:dyDescent="0.25">
      <c r="A640" t="s">
        <v>1732</v>
      </c>
      <c r="B640" t="str">
        <f>VLOOKUP(A640,'Customer Names'!$A$2:$E$2336,3,FALSE)</f>
        <v>Ms.</v>
      </c>
      <c r="C640" t="str">
        <f>_xlfn.XLOOKUP(A640,$A$2:$A$2336,'Customer Names'!$D$2:$D$2336,"NOT FOUND")</f>
        <v>Bethany N.</v>
      </c>
      <c r="D640" t="str">
        <f>_xlfn.XLOOKUP(A640,$A$2:$A$2336,'Customer Names'!$E$2:$E$2336,"NOT FOUND")</f>
        <v>Erwin</v>
      </c>
      <c r="E640" cm="1">
        <f t="array" ref="E640">_xlfn.XLOOKUP(A640,$A$2:$A$2336,Table2[BMI],"NOT FOUND")</f>
        <v>37.9</v>
      </c>
      <c r="F640" cm="1">
        <f t="array" ref="F640">_xlfn.XLOOKUP(A640,$A$2:$A$2336,Table2[HBA1C],"NOT FOUND")</f>
        <v>7.76</v>
      </c>
      <c r="G640" t="str" cm="1">
        <f t="array" ref="G640">_xlfn.XLOOKUP(A640,$A$2:$A$2336,Table2[Heart Issues],"NOT FOUND")</f>
        <v>No</v>
      </c>
      <c r="H640" t="str" cm="1">
        <f t="array" ref="H640">_xlfn.XLOOKUP(A640,$A$2:$A$2336,Table2[Any Transplants],"NOT FOUND")</f>
        <v>No</v>
      </c>
      <c r="I640" t="str" cm="1">
        <f t="array" ref="I640">_xlfn.XLOOKUP(A640,$A$2:$A$2336,Table2[Cancer history],"NOT FOUND")</f>
        <v>No</v>
      </c>
      <c r="J640" t="str">
        <f>_xlfn.XLOOKUP(A640,Table3[customer_no],Table3[month],"NOT FOUND")</f>
        <v>Sep</v>
      </c>
      <c r="K640" s="7">
        <f>_xlfn.XLOOKUP(A640,Table3[customer_no],Table3[year_average],"NOT FOUND")</f>
        <v>1962</v>
      </c>
      <c r="L640" cm="1">
        <f t="array" ref="L640">_xlfn.XLOOKUP(A640,Table3[customer_no],'Hospitalisation Details'!$D$2:$D$2344,"NOT FOUND")</f>
        <v>6</v>
      </c>
      <c r="M640" s="33">
        <f>_xlfn.XLOOKUP(A640,Table3[customer_no],Table3[dd/mm/yy],"NOT FOUND")</f>
        <v>22895</v>
      </c>
      <c r="N640">
        <f>_xlfn.XLOOKUP(A640,Table3[customer_no],Table3[age],"NOT FOUND")</f>
        <v>60</v>
      </c>
      <c r="O640" cm="1">
        <f t="array" ref="O640">_xlfn.XLOOKUP(A640,Table3[customer_no],'Hospitalisation Details'!$E$2:$E$2344,"NOT FOUND")</f>
        <v>0</v>
      </c>
      <c r="P640" t="str">
        <f>_xlfn.XLOOKUP(A640,Table3[customer_no],Table3[hsplt_handled],"NOT FOUND")</f>
        <v>tier - 2</v>
      </c>
      <c r="Q640" t="str">
        <f>_xlfn.XLOOKUP(A640,Table3[customer_no],Table3[city_handled],"NOT FOUND")</f>
        <v>tier - 2</v>
      </c>
      <c r="R640" t="str">
        <f>_xlfn.XLOOKUP(A640,Table3[customer_no],Table3[state_id],"NOT FOUND")</f>
        <v>R1011</v>
      </c>
      <c r="S640" s="34" cm="1">
        <f t="array" ref="S640">_xlfn.XLOOKUP(A640,Table3[customer_no],'Hospitalisation Details'!$F$2:$F$2344,"NOT FOUND")</f>
        <v>15368.22</v>
      </c>
      <c r="T640" t="str">
        <f>_xlfn.XLOOKUP(A640,Table2[Customer ID],Table2[BMI_category],"NOT FOUND")</f>
        <v>Obesity</v>
      </c>
      <c r="U640" s="7">
        <f>_xlfn.XLOOKUP(A640,Table2[Customer ID],Table2[no of surgery],"NOT FOUND")</f>
        <v>0</v>
      </c>
      <c r="V640" t="str">
        <f>_xlfn.XLOOKUP(A640,Table2[Customer ID],Table2[smoker_missing],"NOT FOUND")</f>
        <v>No</v>
      </c>
      <c r="W640" t="str">
        <f t="shared" si="9"/>
        <v>Diabetes</v>
      </c>
      <c r="X640" s="37">
        <f>SUM(Table5[[#This Row],[Title]:[Diabetes Level]])</f>
        <v>40336.879999999997</v>
      </c>
    </row>
    <row r="641" spans="1:24" x14ac:dyDescent="0.25">
      <c r="A641" t="s">
        <v>1731</v>
      </c>
      <c r="B641" t="str">
        <f>VLOOKUP(A641,'Customer Names'!$A$2:$E$2336,3,FALSE)</f>
        <v>Mrs.</v>
      </c>
      <c r="C641" t="str">
        <f>_xlfn.XLOOKUP(A641,$A$2:$A$2336,'Customer Names'!$D$2:$D$2336,"NOT FOUND")</f>
        <v>Sandra H</v>
      </c>
      <c r="D641" t="str">
        <f>_xlfn.XLOOKUP(A641,$A$2:$A$2336,'Customer Names'!$E$2:$E$2336,"NOT FOUND")</f>
        <v>Osborne</v>
      </c>
      <c r="E641" cm="1">
        <f t="array" ref="E641">_xlfn.XLOOKUP(A641,$A$2:$A$2336,Table2[BMI],"NOT FOUND")</f>
        <v>39.6</v>
      </c>
      <c r="F641" cm="1">
        <f t="array" ref="F641">_xlfn.XLOOKUP(A641,$A$2:$A$2336,Table2[HBA1C],"NOT FOUND")</f>
        <v>9.32</v>
      </c>
      <c r="G641" t="str" cm="1">
        <f t="array" ref="G641">_xlfn.XLOOKUP(A641,$A$2:$A$2336,Table2[Heart Issues],"NOT FOUND")</f>
        <v>No</v>
      </c>
      <c r="H641" t="str" cm="1">
        <f t="array" ref="H641">_xlfn.XLOOKUP(A641,$A$2:$A$2336,Table2[Any Transplants],"NOT FOUND")</f>
        <v>No</v>
      </c>
      <c r="I641" t="str" cm="1">
        <f t="array" ref="I641">_xlfn.XLOOKUP(A641,$A$2:$A$2336,Table2[Cancer history],"NOT FOUND")</f>
        <v>No</v>
      </c>
      <c r="J641" t="str">
        <f>_xlfn.XLOOKUP(A641,Table3[customer_no],Table3[month],"NOT FOUND")</f>
        <v>Jul</v>
      </c>
      <c r="K641" s="7">
        <f>_xlfn.XLOOKUP(A641,Table3[customer_no],Table3[year_average],"NOT FOUND")</f>
        <v>1968</v>
      </c>
      <c r="L641" cm="1">
        <f t="array" ref="L641">_xlfn.XLOOKUP(A641,Table3[customer_no],'Hospitalisation Details'!$D$2:$D$2344,"NOT FOUND")</f>
        <v>18</v>
      </c>
      <c r="M641" s="33">
        <f>_xlfn.XLOOKUP(A641,Table3[customer_no],Table3[dd/mm/yy],"NOT FOUND")</f>
        <v>25037</v>
      </c>
      <c r="N641">
        <f>_xlfn.XLOOKUP(A641,Table3[customer_no],Table3[age],"NOT FOUND")</f>
        <v>54</v>
      </c>
      <c r="O641" cm="1">
        <f t="array" ref="O641">_xlfn.XLOOKUP(A641,Table3[customer_no],'Hospitalisation Details'!$E$2:$E$2344,"NOT FOUND")</f>
        <v>0</v>
      </c>
      <c r="P641" t="str">
        <f>_xlfn.XLOOKUP(A641,Table3[customer_no],Table3[hsplt_handled],"NOT FOUND")</f>
        <v>tier - 2</v>
      </c>
      <c r="Q641" t="str">
        <f>_xlfn.XLOOKUP(A641,Table3[customer_no],Table3[city_handled],"NOT FOUND")</f>
        <v>tier - 1</v>
      </c>
      <c r="R641" t="str">
        <f>_xlfn.XLOOKUP(A641,Table3[customer_no],Table3[state_id],"NOT FOUND")</f>
        <v>R1026</v>
      </c>
      <c r="S641" s="34" cm="1">
        <f t="array" ref="S641">_xlfn.XLOOKUP(A641,Table3[customer_no],'Hospitalisation Details'!$F$2:$F$2344,"NOT FOUND")</f>
        <v>15363.77</v>
      </c>
      <c r="T641" t="str">
        <f>_xlfn.XLOOKUP(A641,Table2[Customer ID],Table2[BMI_category],"NOT FOUND")</f>
        <v>Obesity</v>
      </c>
      <c r="U641" s="7">
        <f>_xlfn.XLOOKUP(A641,Table2[Customer ID],Table2[no of surgery],"NOT FOUND")</f>
        <v>0</v>
      </c>
      <c r="V641" t="str">
        <f>_xlfn.XLOOKUP(A641,Table2[Customer ID],Table2[smoker_missing],"NOT FOUND")</f>
        <v>No</v>
      </c>
      <c r="W641" t="str">
        <f t="shared" si="9"/>
        <v>Diabetes</v>
      </c>
      <c r="X641" s="37">
        <f>SUM(Table5[[#This Row],[Title]:[Diabetes Level]])</f>
        <v>42489.69</v>
      </c>
    </row>
    <row r="642" spans="1:24" x14ac:dyDescent="0.25">
      <c r="A642" t="s">
        <v>1730</v>
      </c>
      <c r="B642" t="str">
        <f>VLOOKUP(A642,'Customer Names'!$A$2:$E$2336,3,FALSE)</f>
        <v>Mr.</v>
      </c>
      <c r="C642" t="str">
        <f>_xlfn.XLOOKUP(A642,$A$2:$A$2336,'Customer Names'!$D$2:$D$2336,"NOT FOUND")</f>
        <v>Takuo</v>
      </c>
      <c r="D642" t="str">
        <f>_xlfn.XLOOKUP(A642,$A$2:$A$2336,'Customer Names'!$E$2:$E$2336,"NOT FOUND")</f>
        <v>Otsuka</v>
      </c>
      <c r="E642" cm="1">
        <f t="array" ref="E642">_xlfn.XLOOKUP(A642,$A$2:$A$2336,Table2[BMI],"NOT FOUND")</f>
        <v>50.92</v>
      </c>
      <c r="F642" cm="1">
        <f t="array" ref="F642">_xlfn.XLOOKUP(A642,$A$2:$A$2336,Table2[HBA1C],"NOT FOUND")</f>
        <v>5.31</v>
      </c>
      <c r="G642" t="str" cm="1">
        <f t="array" ref="G642">_xlfn.XLOOKUP(A642,$A$2:$A$2336,Table2[Heart Issues],"NOT FOUND")</f>
        <v>yes</v>
      </c>
      <c r="H642" t="str" cm="1">
        <f t="array" ref="H642">_xlfn.XLOOKUP(A642,$A$2:$A$2336,Table2[Any Transplants],"NOT FOUND")</f>
        <v>No</v>
      </c>
      <c r="I642" t="str" cm="1">
        <f t="array" ref="I642">_xlfn.XLOOKUP(A642,$A$2:$A$2336,Table2[Cancer history],"NOT FOUND")</f>
        <v>No</v>
      </c>
      <c r="J642" t="str">
        <f>_xlfn.XLOOKUP(A642,Table3[customer_no],Table3[month],"NOT FOUND")</f>
        <v>Dec</v>
      </c>
      <c r="K642" s="7">
        <f>_xlfn.XLOOKUP(A642,Table3[customer_no],Table3[year_average],"NOT FOUND")</f>
        <v>1988</v>
      </c>
      <c r="L642" cm="1">
        <f t="array" ref="L642">_xlfn.XLOOKUP(A642,Table3[customer_no],'Hospitalisation Details'!$D$2:$D$2344,"NOT FOUND")</f>
        <v>17</v>
      </c>
      <c r="M642" s="33">
        <f>_xlfn.XLOOKUP(A642,Table3[customer_no],Table3[dd/mm/yy],"NOT FOUND")</f>
        <v>32494</v>
      </c>
      <c r="N642">
        <f>_xlfn.XLOOKUP(A642,Table3[customer_no],Table3[age],"NOT FOUND")</f>
        <v>34</v>
      </c>
      <c r="O642" cm="1">
        <f t="array" ref="O642">_xlfn.XLOOKUP(A642,Table3[customer_no],'Hospitalisation Details'!$E$2:$E$2344,"NOT FOUND")</f>
        <v>3</v>
      </c>
      <c r="P642" t="str">
        <f>_xlfn.XLOOKUP(A642,Table3[customer_no],Table3[hsplt_handled],"NOT FOUND")</f>
        <v>tier - 2</v>
      </c>
      <c r="Q642" t="str">
        <f>_xlfn.XLOOKUP(A642,Table3[customer_no],Table3[city_handled],"NOT FOUND")</f>
        <v>tier - 3</v>
      </c>
      <c r="R642" t="str">
        <f>_xlfn.XLOOKUP(A642,Table3[customer_no],Table3[state_id],"NOT FOUND")</f>
        <v>R1023</v>
      </c>
      <c r="S642" s="34" cm="1">
        <f t="array" ref="S642">_xlfn.XLOOKUP(A642,Table3[customer_no],'Hospitalisation Details'!$F$2:$F$2344,"NOT FOUND")</f>
        <v>15361.5</v>
      </c>
      <c r="T642" t="str">
        <f>_xlfn.XLOOKUP(A642,Table2[Customer ID],Table2[BMI_category],"NOT FOUND")</f>
        <v>Obesity</v>
      </c>
      <c r="U642" s="7">
        <f>_xlfn.XLOOKUP(A642,Table2[Customer ID],Table2[no of surgery],"NOT FOUND")</f>
        <v>1</v>
      </c>
      <c r="V642" t="str">
        <f>_xlfn.XLOOKUP(A642,Table2[Customer ID],Table2[smoker_missing],"NOT FOUND")</f>
        <v>No</v>
      </c>
      <c r="W642" t="str">
        <f t="shared" si="9"/>
        <v>Normal</v>
      </c>
      <c r="X642" s="37">
        <f>SUM(Table5[[#This Row],[Title]:[Diabetes Level]])</f>
        <v>49954.73</v>
      </c>
    </row>
    <row r="643" spans="1:24" x14ac:dyDescent="0.25">
      <c r="A643" t="s">
        <v>1729</v>
      </c>
      <c r="B643" t="str">
        <f>VLOOKUP(A643,'Customer Names'!$A$2:$E$2336,3,FALSE)</f>
        <v>Ms.</v>
      </c>
      <c r="C643" t="str">
        <f>_xlfn.XLOOKUP(A643,$A$2:$A$2336,'Customer Names'!$D$2:$D$2336,"NOT FOUND")</f>
        <v>Kelly A.</v>
      </c>
      <c r="D643" t="str">
        <f>_xlfn.XLOOKUP(A643,$A$2:$A$2336,'Customer Names'!$E$2:$E$2336,"NOT FOUND")</f>
        <v>Smith</v>
      </c>
      <c r="E643" cm="1">
        <f t="array" ref="E643">_xlfn.XLOOKUP(A643,$A$2:$A$2336,Table2[BMI],"NOT FOUND")</f>
        <v>21.85</v>
      </c>
      <c r="F643" cm="1">
        <f t="array" ref="F643">_xlfn.XLOOKUP(A643,$A$2:$A$2336,Table2[HBA1C],"NOT FOUND")</f>
        <v>5.56</v>
      </c>
      <c r="G643" t="str" cm="1">
        <f t="array" ref="G643">_xlfn.XLOOKUP(A643,$A$2:$A$2336,Table2[Heart Issues],"NOT FOUND")</f>
        <v>yes</v>
      </c>
      <c r="H643" t="str" cm="1">
        <f t="array" ref="H643">_xlfn.XLOOKUP(A643,$A$2:$A$2336,Table2[Any Transplants],"NOT FOUND")</f>
        <v>No</v>
      </c>
      <c r="I643" t="str" cm="1">
        <f t="array" ref="I643">_xlfn.XLOOKUP(A643,$A$2:$A$2336,Table2[Cancer history],"NOT FOUND")</f>
        <v>No</v>
      </c>
      <c r="J643" t="str">
        <f>_xlfn.XLOOKUP(A643,Table3[customer_no],Table3[month],"NOT FOUND")</f>
        <v>Jul</v>
      </c>
      <c r="K643" s="7">
        <f>_xlfn.XLOOKUP(A643,Table3[customer_no],Table3[year_average],"NOT FOUND")</f>
        <v>2001</v>
      </c>
      <c r="L643" cm="1">
        <f t="array" ref="L643">_xlfn.XLOOKUP(A643,Table3[customer_no],'Hospitalisation Details'!$D$2:$D$2344,"NOT FOUND")</f>
        <v>14</v>
      </c>
      <c r="M643" s="33">
        <f>_xlfn.XLOOKUP(A643,Table3[customer_no],Table3[dd/mm/yy],"NOT FOUND")</f>
        <v>37086</v>
      </c>
      <c r="N643">
        <f>_xlfn.XLOOKUP(A643,Table3[customer_no],Table3[age],"NOT FOUND")</f>
        <v>21</v>
      </c>
      <c r="O643" cm="1">
        <f t="array" ref="O643">_xlfn.XLOOKUP(A643,Table3[customer_no],'Hospitalisation Details'!$E$2:$E$2344,"NOT FOUND")</f>
        <v>1</v>
      </c>
      <c r="P643" t="str">
        <f>_xlfn.XLOOKUP(A643,Table3[customer_no],Table3[hsplt_handled],"NOT FOUND")</f>
        <v>tier - 2</v>
      </c>
      <c r="Q643" t="str">
        <f>_xlfn.XLOOKUP(A643,Table3[customer_no],Table3[city_handled],"NOT FOUND")</f>
        <v>tier - 3</v>
      </c>
      <c r="R643" t="str">
        <f>_xlfn.XLOOKUP(A643,Table3[customer_no],Table3[state_id],"NOT FOUND")</f>
        <v>R1024</v>
      </c>
      <c r="S643" s="34" cm="1">
        <f t="array" ref="S643">_xlfn.XLOOKUP(A643,Table3[customer_no],'Hospitalisation Details'!$F$2:$F$2344,"NOT FOUND")</f>
        <v>15359.1</v>
      </c>
      <c r="T643" t="str">
        <f>_xlfn.XLOOKUP(A643,Table2[Customer ID],Table2[BMI_category],"NOT FOUND")</f>
        <v>Normal Weight</v>
      </c>
      <c r="U643" s="7">
        <f>_xlfn.XLOOKUP(A643,Table2[Customer ID],Table2[no of surgery],"NOT FOUND")</f>
        <v>0</v>
      </c>
      <c r="V643" t="str">
        <f>_xlfn.XLOOKUP(A643,Table2[Customer ID],Table2[smoker_missing],"NOT FOUND")</f>
        <v>yes</v>
      </c>
      <c r="W643" t="str">
        <f t="shared" ref="W643:W706" si="10">IF(F643&lt;5.7, "Normal", IF(AND(F643&gt;=5.7, F643&lt;=6.4), "Prediabetes", "Diabetes"))</f>
        <v>Normal</v>
      </c>
      <c r="X643" s="37">
        <f>SUM(Table5[[#This Row],[Title]:[Diabetes Level]])</f>
        <v>54509.51</v>
      </c>
    </row>
    <row r="644" spans="1:24" x14ac:dyDescent="0.25">
      <c r="A644" t="s">
        <v>1728</v>
      </c>
      <c r="B644" t="str">
        <f>VLOOKUP(A644,'Customer Names'!$A$2:$E$2336,3,FALSE)</f>
        <v>Mr.</v>
      </c>
      <c r="C644" t="str">
        <f>_xlfn.XLOOKUP(A644,$A$2:$A$2336,'Customer Names'!$D$2:$D$2336,"NOT FOUND")</f>
        <v>Scott</v>
      </c>
      <c r="D644" t="str">
        <f>_xlfn.XLOOKUP(A644,$A$2:$A$2336,'Customer Names'!$E$2:$E$2336,"NOT FOUND")</f>
        <v>Myers</v>
      </c>
      <c r="E644" cm="1">
        <f t="array" ref="E644">_xlfn.XLOOKUP(A644,$A$2:$A$2336,Table2[BMI],"NOT FOUND")</f>
        <v>36.08</v>
      </c>
      <c r="F644" cm="1">
        <f t="array" ref="F644">_xlfn.XLOOKUP(A644,$A$2:$A$2336,Table2[HBA1C],"NOT FOUND")</f>
        <v>7.11</v>
      </c>
      <c r="G644" t="str" cm="1">
        <f t="array" ref="G644">_xlfn.XLOOKUP(A644,$A$2:$A$2336,Table2[Heart Issues],"NOT FOUND")</f>
        <v>yes</v>
      </c>
      <c r="H644" t="str" cm="1">
        <f t="array" ref="H644">_xlfn.XLOOKUP(A644,$A$2:$A$2336,Table2[Any Transplants],"NOT FOUND")</f>
        <v>No</v>
      </c>
      <c r="I644" t="str" cm="1">
        <f t="array" ref="I644">_xlfn.XLOOKUP(A644,$A$2:$A$2336,Table2[Cancer history],"NOT FOUND")</f>
        <v>Yes</v>
      </c>
      <c r="J644" t="str">
        <f>_xlfn.XLOOKUP(A644,Table3[customer_no],Table3[month],"NOT FOUND")</f>
        <v>Dec</v>
      </c>
      <c r="K644" s="7">
        <f>_xlfn.XLOOKUP(A644,Table3[customer_no],Table3[year_average],"NOT FOUND")</f>
        <v>1963</v>
      </c>
      <c r="L644" cm="1">
        <f t="array" ref="L644">_xlfn.XLOOKUP(A644,Table3[customer_no],'Hospitalisation Details'!$D$2:$D$2344,"NOT FOUND")</f>
        <v>13</v>
      </c>
      <c r="M644" s="33">
        <f>_xlfn.XLOOKUP(A644,Table3[customer_no],Table3[dd/mm/yy],"NOT FOUND")</f>
        <v>23358</v>
      </c>
      <c r="N644">
        <f>_xlfn.XLOOKUP(A644,Table3[customer_no],Table3[age],"NOT FOUND")</f>
        <v>59</v>
      </c>
      <c r="O644" cm="1">
        <f t="array" ref="O644">_xlfn.XLOOKUP(A644,Table3[customer_no],'Hospitalisation Details'!$E$2:$E$2344,"NOT FOUND")</f>
        <v>0</v>
      </c>
      <c r="P644" t="str">
        <f>_xlfn.XLOOKUP(A644,Table3[customer_no],Table3[hsplt_handled],"NOT FOUND")</f>
        <v>tier - 2</v>
      </c>
      <c r="Q644" t="str">
        <f>_xlfn.XLOOKUP(A644,Table3[customer_no],Table3[city_handled],"NOT FOUND")</f>
        <v>tier - 3</v>
      </c>
      <c r="R644" t="str">
        <f>_xlfn.XLOOKUP(A644,Table3[customer_no],Table3[state_id],"NOT FOUND")</f>
        <v>R1021</v>
      </c>
      <c r="S644" s="34" cm="1">
        <f t="array" ref="S644">_xlfn.XLOOKUP(A644,Table3[customer_no],'Hospitalisation Details'!$F$2:$F$2344,"NOT FOUND")</f>
        <v>15322.77</v>
      </c>
      <c r="T644" t="str">
        <f>_xlfn.XLOOKUP(A644,Table2[Customer ID],Table2[BMI_category],"NOT FOUND")</f>
        <v>Obesity</v>
      </c>
      <c r="U644" s="7">
        <f>_xlfn.XLOOKUP(A644,Table2[Customer ID],Table2[no of surgery],"NOT FOUND")</f>
        <v>1</v>
      </c>
      <c r="V644" t="str">
        <f>_xlfn.XLOOKUP(A644,Table2[Customer ID],Table2[smoker_missing],"NOT FOUND")</f>
        <v>No</v>
      </c>
      <c r="W644" t="str">
        <f t="shared" si="10"/>
        <v>Diabetes</v>
      </c>
      <c r="X644" s="37">
        <f>SUM(Table5[[#This Row],[Title]:[Diabetes Level]])</f>
        <v>40759.96</v>
      </c>
    </row>
    <row r="645" spans="1:24" x14ac:dyDescent="0.25">
      <c r="A645" t="s">
        <v>1727</v>
      </c>
      <c r="B645" t="str">
        <f>VLOOKUP(A645,'Customer Names'!$A$2:$E$2336,3,FALSE)</f>
        <v>Mr.</v>
      </c>
      <c r="C645" t="str">
        <f>_xlfn.XLOOKUP(A645,$A$2:$A$2336,'Customer Names'!$D$2:$D$2336,"NOT FOUND")</f>
        <v>Benoit</v>
      </c>
      <c r="D645" t="str">
        <f>_xlfn.XLOOKUP(A645,$A$2:$A$2336,'Customer Names'!$E$2:$E$2336,"NOT FOUND")</f>
        <v>Cote</v>
      </c>
      <c r="E645" cm="1">
        <f t="array" ref="E645">_xlfn.XLOOKUP(A645,$A$2:$A$2336,Table2[BMI],"NOT FOUND")</f>
        <v>40.44</v>
      </c>
      <c r="F645" cm="1">
        <f t="array" ref="F645">_xlfn.XLOOKUP(A645,$A$2:$A$2336,Table2[HBA1C],"NOT FOUND")</f>
        <v>5.13</v>
      </c>
      <c r="G645" t="str" cm="1">
        <f t="array" ref="G645">_xlfn.XLOOKUP(A645,$A$2:$A$2336,Table2[Heart Issues],"NOT FOUND")</f>
        <v>yes</v>
      </c>
      <c r="H645" t="str" cm="1">
        <f t="array" ref="H645">_xlfn.XLOOKUP(A645,$A$2:$A$2336,Table2[Any Transplants],"NOT FOUND")</f>
        <v>No</v>
      </c>
      <c r="I645" t="str" cm="1">
        <f t="array" ref="I645">_xlfn.XLOOKUP(A645,$A$2:$A$2336,Table2[Cancer history],"NOT FOUND")</f>
        <v>Yes</v>
      </c>
      <c r="J645" t="str">
        <f>_xlfn.XLOOKUP(A645,Table3[customer_no],Table3[month],"NOT FOUND")</f>
        <v>Sep</v>
      </c>
      <c r="K645" s="7">
        <f>_xlfn.XLOOKUP(A645,Table3[customer_no],Table3[year_average],"NOT FOUND")</f>
        <v>1969</v>
      </c>
      <c r="L645" cm="1">
        <f t="array" ref="L645">_xlfn.XLOOKUP(A645,Table3[customer_no],'Hospitalisation Details'!$D$2:$D$2344,"NOT FOUND")</f>
        <v>16</v>
      </c>
      <c r="M645" s="33">
        <f>_xlfn.XLOOKUP(A645,Table3[customer_no],Table3[dd/mm/yy],"NOT FOUND")</f>
        <v>25462</v>
      </c>
      <c r="N645">
        <f>_xlfn.XLOOKUP(A645,Table3[customer_no],Table3[age],"NOT FOUND")</f>
        <v>53</v>
      </c>
      <c r="O645" cm="1">
        <f t="array" ref="O645">_xlfn.XLOOKUP(A645,Table3[customer_no],'Hospitalisation Details'!$E$2:$E$2344,"NOT FOUND")</f>
        <v>0</v>
      </c>
      <c r="P645" t="str">
        <f>_xlfn.XLOOKUP(A645,Table3[customer_no],Table3[hsplt_handled],"NOT FOUND")</f>
        <v>tier - 2</v>
      </c>
      <c r="Q645" t="str">
        <f>_xlfn.XLOOKUP(A645,Table3[customer_no],Table3[city_handled],"NOT FOUND")</f>
        <v>tier - 2</v>
      </c>
      <c r="R645" t="str">
        <f>_xlfn.XLOOKUP(A645,Table3[customer_no],Table3[state_id],"NOT FOUND")</f>
        <v>R1023</v>
      </c>
      <c r="S645" s="34" cm="1">
        <f t="array" ref="S645">_xlfn.XLOOKUP(A645,Table3[customer_no],'Hospitalisation Details'!$F$2:$F$2344,"NOT FOUND")</f>
        <v>15260.52</v>
      </c>
      <c r="T645" t="str">
        <f>_xlfn.XLOOKUP(A645,Table2[Customer ID],Table2[BMI_category],"NOT FOUND")</f>
        <v>Obesity</v>
      </c>
      <c r="U645" s="7">
        <f>_xlfn.XLOOKUP(A645,Table2[Customer ID],Table2[no of surgery],"NOT FOUND")</f>
        <v>1</v>
      </c>
      <c r="V645" t="str">
        <f>_xlfn.XLOOKUP(A645,Table2[Customer ID],Table2[smoker_missing],"NOT FOUND")</f>
        <v>No</v>
      </c>
      <c r="W645" t="str">
        <f t="shared" si="10"/>
        <v>Normal</v>
      </c>
      <c r="X645" s="37">
        <f>SUM(Table5[[#This Row],[Title]:[Diabetes Level]])</f>
        <v>42807.09</v>
      </c>
    </row>
    <row r="646" spans="1:24" x14ac:dyDescent="0.25">
      <c r="A646" t="s">
        <v>1726</v>
      </c>
      <c r="B646" t="str">
        <f>VLOOKUP(A646,'Customer Names'!$A$2:$E$2336,3,FALSE)</f>
        <v>Ms.</v>
      </c>
      <c r="C646" t="str">
        <f>_xlfn.XLOOKUP(A646,$A$2:$A$2336,'Customer Names'!$D$2:$D$2336,"NOT FOUND")</f>
        <v>Elizabeth M.</v>
      </c>
      <c r="D646" t="str">
        <f>_xlfn.XLOOKUP(A646,$A$2:$A$2336,'Customer Names'!$E$2:$E$2336,"NOT FOUND")</f>
        <v>Ehrhardt</v>
      </c>
      <c r="E646" cm="1">
        <f t="array" ref="E646">_xlfn.XLOOKUP(A646,$A$2:$A$2336,Table2[BMI],"NOT FOUND")</f>
        <v>38.094999999999999</v>
      </c>
      <c r="F646" cm="1">
        <f t="array" ref="F646">_xlfn.XLOOKUP(A646,$A$2:$A$2336,Table2[HBA1C],"NOT FOUND")</f>
        <v>10.199999999999999</v>
      </c>
      <c r="G646" t="str" cm="1">
        <f t="array" ref="G646">_xlfn.XLOOKUP(A646,$A$2:$A$2336,Table2[Heart Issues],"NOT FOUND")</f>
        <v>No</v>
      </c>
      <c r="H646" t="str" cm="1">
        <f t="array" ref="H646">_xlfn.XLOOKUP(A646,$A$2:$A$2336,Table2[Any Transplants],"NOT FOUND")</f>
        <v>No</v>
      </c>
      <c r="I646" t="str" cm="1">
        <f t="array" ref="I646">_xlfn.XLOOKUP(A646,$A$2:$A$2336,Table2[Cancer history],"NOT FOUND")</f>
        <v>No</v>
      </c>
      <c r="J646" t="str">
        <f>_xlfn.XLOOKUP(A646,Table3[customer_no],Table3[month],"NOT FOUND")</f>
        <v>Jul</v>
      </c>
      <c r="K646" s="7">
        <f>_xlfn.XLOOKUP(A646,Table3[customer_no],Table3[year_average],"NOT FOUND")</f>
        <v>1960</v>
      </c>
      <c r="L646" cm="1">
        <f t="array" ref="L646">_xlfn.XLOOKUP(A646,Table3[customer_no],'Hospitalisation Details'!$D$2:$D$2344,"NOT FOUND")</f>
        <v>25</v>
      </c>
      <c r="M646" s="33">
        <f>_xlfn.XLOOKUP(A646,Table3[customer_no],Table3[dd/mm/yy],"NOT FOUND")</f>
        <v>22122</v>
      </c>
      <c r="N646">
        <f>_xlfn.XLOOKUP(A646,Table3[customer_no],Table3[age],"NOT FOUND")</f>
        <v>62</v>
      </c>
      <c r="O646" cm="1">
        <f t="array" ref="O646">_xlfn.XLOOKUP(A646,Table3[customer_no],'Hospitalisation Details'!$E$2:$E$2344,"NOT FOUND")</f>
        <v>2</v>
      </c>
      <c r="P646" t="str">
        <f>_xlfn.XLOOKUP(A646,Table3[customer_no],Table3[hsplt_handled],"NOT FOUND")</f>
        <v>tier - 2</v>
      </c>
      <c r="Q646" t="str">
        <f>_xlfn.XLOOKUP(A646,Table3[customer_no],Table3[city_handled],"NOT FOUND")</f>
        <v>tier - 2</v>
      </c>
      <c r="R646" t="str">
        <f>_xlfn.XLOOKUP(A646,Table3[customer_no],Table3[state_id],"NOT FOUND")</f>
        <v>R1024</v>
      </c>
      <c r="S646" s="34" cm="1">
        <f t="array" ref="S646">_xlfn.XLOOKUP(A646,Table3[customer_no],'Hospitalisation Details'!$F$2:$F$2344,"NOT FOUND")</f>
        <v>15230.32</v>
      </c>
      <c r="T646" t="str">
        <f>_xlfn.XLOOKUP(A646,Table2[Customer ID],Table2[BMI_category],"NOT FOUND")</f>
        <v>Obesity</v>
      </c>
      <c r="U646" s="7">
        <f>_xlfn.XLOOKUP(A646,Table2[Customer ID],Table2[no of surgery],"NOT FOUND")</f>
        <v>0</v>
      </c>
      <c r="V646" t="str">
        <f>_xlfn.XLOOKUP(A646,Table2[Customer ID],Table2[smoker_missing],"NOT FOUND")</f>
        <v>No</v>
      </c>
      <c r="W646" t="str">
        <f t="shared" si="10"/>
        <v>Diabetes</v>
      </c>
      <c r="X646" s="37">
        <f>SUM(Table5[[#This Row],[Title]:[Diabetes Level]])</f>
        <v>39449.614999999998</v>
      </c>
    </row>
    <row r="647" spans="1:24" x14ac:dyDescent="0.25">
      <c r="A647" t="s">
        <v>1725</v>
      </c>
      <c r="B647" t="str">
        <f>VLOOKUP(A647,'Customer Names'!$A$2:$E$2336,3,FALSE)</f>
        <v>Ms.</v>
      </c>
      <c r="C647" t="str">
        <f>_xlfn.XLOOKUP(A647,$A$2:$A$2336,'Customer Names'!$D$2:$D$2336,"NOT FOUND")</f>
        <v>Jessica A.</v>
      </c>
      <c r="D647" t="str">
        <f>_xlfn.XLOOKUP(A647,$A$2:$A$2336,'Customer Names'!$E$2:$E$2336,"NOT FOUND")</f>
        <v>Petersen</v>
      </c>
      <c r="E647" cm="1">
        <f t="array" ref="E647">_xlfn.XLOOKUP(A647,$A$2:$A$2336,Table2[BMI],"NOT FOUND")</f>
        <v>44.95</v>
      </c>
      <c r="F647" cm="1">
        <f t="array" ref="F647">_xlfn.XLOOKUP(A647,$A$2:$A$2336,Table2[HBA1C],"NOT FOUND")</f>
        <v>10.4</v>
      </c>
      <c r="G647" t="str" cm="1">
        <f t="array" ref="G647">_xlfn.XLOOKUP(A647,$A$2:$A$2336,Table2[Heart Issues],"NOT FOUND")</f>
        <v>No</v>
      </c>
      <c r="H647" t="str" cm="1">
        <f t="array" ref="H647">_xlfn.XLOOKUP(A647,$A$2:$A$2336,Table2[Any Transplants],"NOT FOUND")</f>
        <v>No</v>
      </c>
      <c r="I647" t="str" cm="1">
        <f t="array" ref="I647">_xlfn.XLOOKUP(A647,$A$2:$A$2336,Table2[Cancer history],"NOT FOUND")</f>
        <v>No</v>
      </c>
      <c r="J647" t="str">
        <f>_xlfn.XLOOKUP(A647,Table3[customer_no],Table3[month],"NOT FOUND")</f>
        <v>Nov</v>
      </c>
      <c r="K647" s="7">
        <f>_xlfn.XLOOKUP(A647,Table3[customer_no],Table3[year_average],"NOT FOUND")</f>
        <v>1978</v>
      </c>
      <c r="L647" cm="1">
        <f t="array" ref="L647">_xlfn.XLOOKUP(A647,Table3[customer_no],'Hospitalisation Details'!$D$2:$D$2344,"NOT FOUND")</f>
        <v>23</v>
      </c>
      <c r="M647" s="33">
        <f>_xlfn.XLOOKUP(A647,Table3[customer_no],Table3[dd/mm/yy],"NOT FOUND")</f>
        <v>28817</v>
      </c>
      <c r="N647">
        <f>_xlfn.XLOOKUP(A647,Table3[customer_no],Table3[age],"NOT FOUND")</f>
        <v>44</v>
      </c>
      <c r="O647" cm="1">
        <f t="array" ref="O647">_xlfn.XLOOKUP(A647,Table3[customer_no],'Hospitalisation Details'!$E$2:$E$2344,"NOT FOUND")</f>
        <v>2</v>
      </c>
      <c r="P647" t="str">
        <f>_xlfn.XLOOKUP(A647,Table3[customer_no],Table3[hsplt_handled],"NOT FOUND")</f>
        <v>tier - 2</v>
      </c>
      <c r="Q647" t="str">
        <f>_xlfn.XLOOKUP(A647,Table3[customer_no],Table3[city_handled],"NOT FOUND")</f>
        <v>tier - 1</v>
      </c>
      <c r="R647" t="str">
        <f>_xlfn.XLOOKUP(A647,Table3[customer_no],Table3[state_id],"NOT FOUND")</f>
        <v>R1012</v>
      </c>
      <c r="S647" s="34" cm="1">
        <f t="array" ref="S647">_xlfn.XLOOKUP(A647,Table3[customer_no],'Hospitalisation Details'!$F$2:$F$2344,"NOT FOUND")</f>
        <v>15207.92</v>
      </c>
      <c r="T647" t="str">
        <f>_xlfn.XLOOKUP(A647,Table2[Customer ID],Table2[BMI_category],"NOT FOUND")</f>
        <v>Obesity</v>
      </c>
      <c r="U647" s="7">
        <f>_xlfn.XLOOKUP(A647,Table2[Customer ID],Table2[no of surgery],"NOT FOUND")</f>
        <v>0</v>
      </c>
      <c r="V647" t="str">
        <f>_xlfn.XLOOKUP(A647,Table2[Customer ID],Table2[smoker_missing],"NOT FOUND")</f>
        <v>No</v>
      </c>
      <c r="W647" t="str">
        <f t="shared" si="10"/>
        <v>Diabetes</v>
      </c>
      <c r="X647" s="37">
        <f>SUM(Table5[[#This Row],[Title]:[Diabetes Level]])</f>
        <v>46127.27</v>
      </c>
    </row>
    <row r="648" spans="1:24" x14ac:dyDescent="0.25">
      <c r="A648" t="s">
        <v>1724</v>
      </c>
      <c r="B648" t="str">
        <f>VLOOKUP(A648,'Customer Names'!$A$2:$E$2336,3,FALSE)</f>
        <v>Ms.</v>
      </c>
      <c r="C648" t="str">
        <f>_xlfn.XLOOKUP(A648,$A$2:$A$2336,'Customer Names'!$D$2:$D$2336,"NOT FOUND")</f>
        <v>Monica K</v>
      </c>
      <c r="D648" t="str">
        <f>_xlfn.XLOOKUP(A648,$A$2:$A$2336,'Customer Names'!$E$2:$E$2336,"NOT FOUND")</f>
        <v>Ertel</v>
      </c>
      <c r="E648" cm="1">
        <f t="array" ref="E648">_xlfn.XLOOKUP(A648,$A$2:$A$2336,Table2[BMI],"NOT FOUND")</f>
        <v>35.54</v>
      </c>
      <c r="F648" cm="1">
        <f t="array" ref="F648">_xlfn.XLOOKUP(A648,$A$2:$A$2336,Table2[HBA1C],"NOT FOUND")</f>
        <v>10.67</v>
      </c>
      <c r="G648" t="str" cm="1">
        <f t="array" ref="G648">_xlfn.XLOOKUP(A648,$A$2:$A$2336,Table2[Heart Issues],"NOT FOUND")</f>
        <v>No</v>
      </c>
      <c r="H648" t="str" cm="1">
        <f t="array" ref="H648">_xlfn.XLOOKUP(A648,$A$2:$A$2336,Table2[Any Transplants],"NOT FOUND")</f>
        <v>No</v>
      </c>
      <c r="I648" t="str" cm="1">
        <f t="array" ref="I648">_xlfn.XLOOKUP(A648,$A$2:$A$2336,Table2[Cancer history],"NOT FOUND")</f>
        <v>No</v>
      </c>
      <c r="J648" t="str">
        <f>_xlfn.XLOOKUP(A648,Table3[customer_no],Table3[month],"NOT FOUND")</f>
        <v>Jun</v>
      </c>
      <c r="K648" s="7">
        <f>_xlfn.XLOOKUP(A648,Table3[customer_no],Table3[year_average],"NOT FOUND")</f>
        <v>1962</v>
      </c>
      <c r="L648" cm="1">
        <f t="array" ref="L648">_xlfn.XLOOKUP(A648,Table3[customer_no],'Hospitalisation Details'!$D$2:$D$2344,"NOT FOUND")</f>
        <v>17</v>
      </c>
      <c r="M648" s="33">
        <f>_xlfn.XLOOKUP(A648,Table3[customer_no],Table3[dd/mm/yy],"NOT FOUND")</f>
        <v>22814</v>
      </c>
      <c r="N648">
        <f>_xlfn.XLOOKUP(A648,Table3[customer_no],Table3[age],"NOT FOUND")</f>
        <v>60</v>
      </c>
      <c r="O648" cm="1">
        <f t="array" ref="O648">_xlfn.XLOOKUP(A648,Table3[customer_no],'Hospitalisation Details'!$E$2:$E$2344,"NOT FOUND")</f>
        <v>0</v>
      </c>
      <c r="P648" t="str">
        <f>_xlfn.XLOOKUP(A648,Table3[customer_no],Table3[hsplt_handled],"NOT FOUND")</f>
        <v>tier - 2</v>
      </c>
      <c r="Q648" t="str">
        <f>_xlfn.XLOOKUP(A648,Table3[customer_no],Table3[city_handled],"NOT FOUND")</f>
        <v>tier - 1</v>
      </c>
      <c r="R648" t="str">
        <f>_xlfn.XLOOKUP(A648,Table3[customer_no],Table3[state_id],"NOT FOUND")</f>
        <v>R1012</v>
      </c>
      <c r="S648" s="34" cm="1">
        <f t="array" ref="S648">_xlfn.XLOOKUP(A648,Table3[customer_no],'Hospitalisation Details'!$F$2:$F$2344,"NOT FOUND")</f>
        <v>15174.81</v>
      </c>
      <c r="T648" t="str">
        <f>_xlfn.XLOOKUP(A648,Table2[Customer ID],Table2[BMI_category],"NOT FOUND")</f>
        <v>Obesity</v>
      </c>
      <c r="U648" s="7">
        <f>_xlfn.XLOOKUP(A648,Table2[Customer ID],Table2[no of surgery],"NOT FOUND")</f>
        <v>0</v>
      </c>
      <c r="V648" t="str">
        <f>_xlfn.XLOOKUP(A648,Table2[Customer ID],Table2[smoker_missing],"NOT FOUND")</f>
        <v>No</v>
      </c>
      <c r="W648" t="str">
        <f t="shared" si="10"/>
        <v>Diabetes</v>
      </c>
      <c r="X648" s="37">
        <f>SUM(Table5[[#This Row],[Title]:[Diabetes Level]])</f>
        <v>40074.019999999997</v>
      </c>
    </row>
    <row r="649" spans="1:24" x14ac:dyDescent="0.25">
      <c r="A649" t="s">
        <v>1723</v>
      </c>
      <c r="B649" t="str">
        <f>VLOOKUP(A649,'Customer Names'!$A$2:$E$2336,3,FALSE)</f>
        <v>Mr.</v>
      </c>
      <c r="C649" t="str">
        <f>_xlfn.XLOOKUP(A649,$A$2:$A$2336,'Customer Names'!$D$2:$D$2336,"NOT FOUND")</f>
        <v>Kevin L</v>
      </c>
      <c r="D649" t="str">
        <f>_xlfn.XLOOKUP(A649,$A$2:$A$2336,'Customer Names'!$E$2:$E$2336,"NOT FOUND")</f>
        <v>Lanza</v>
      </c>
      <c r="E649" cm="1">
        <f t="array" ref="E649">_xlfn.XLOOKUP(A649,$A$2:$A$2336,Table2[BMI],"NOT FOUND")</f>
        <v>39.799999999999997</v>
      </c>
      <c r="F649" cm="1">
        <f t="array" ref="F649">_xlfn.XLOOKUP(A649,$A$2:$A$2336,Table2[HBA1C],"NOT FOUND")</f>
        <v>4.6500000000000004</v>
      </c>
      <c r="G649" t="str" cm="1">
        <f t="array" ref="G649">_xlfn.XLOOKUP(A649,$A$2:$A$2336,Table2[Heart Issues],"NOT FOUND")</f>
        <v>yes</v>
      </c>
      <c r="H649" t="str" cm="1">
        <f t="array" ref="H649">_xlfn.XLOOKUP(A649,$A$2:$A$2336,Table2[Any Transplants],"NOT FOUND")</f>
        <v>No</v>
      </c>
      <c r="I649" t="str" cm="1">
        <f t="array" ref="I649">_xlfn.XLOOKUP(A649,$A$2:$A$2336,Table2[Cancer history],"NOT FOUND")</f>
        <v>No</v>
      </c>
      <c r="J649" t="str">
        <f>_xlfn.XLOOKUP(A649,Table3[customer_no],Table3[month],"NOT FOUND")</f>
        <v>Dec</v>
      </c>
      <c r="K649" s="7">
        <f>_xlfn.XLOOKUP(A649,Table3[customer_no],Table3[year_average],"NOT FOUND")</f>
        <v>1959</v>
      </c>
      <c r="L649" cm="1">
        <f t="array" ref="L649">_xlfn.XLOOKUP(A649,Table3[customer_no],'Hospitalisation Details'!$D$2:$D$2344,"NOT FOUND")</f>
        <v>3</v>
      </c>
      <c r="M649" s="33">
        <f>_xlfn.XLOOKUP(A649,Table3[customer_no],Table3[dd/mm/yy],"NOT FOUND")</f>
        <v>21887</v>
      </c>
      <c r="N649">
        <f>_xlfn.XLOOKUP(A649,Table3[customer_no],Table3[age],"NOT FOUND")</f>
        <v>63</v>
      </c>
      <c r="O649" cm="1">
        <f t="array" ref="O649">_xlfn.XLOOKUP(A649,Table3[customer_no],'Hospitalisation Details'!$E$2:$E$2344,"NOT FOUND")</f>
        <v>3</v>
      </c>
      <c r="P649" t="str">
        <f>_xlfn.XLOOKUP(A649,Table3[customer_no],Table3[hsplt_handled],"NOT FOUND")</f>
        <v>tier - 2</v>
      </c>
      <c r="Q649" t="str">
        <f>_xlfn.XLOOKUP(A649,Table3[customer_no],Table3[city_handled],"NOT FOUND")</f>
        <v>tier - 3</v>
      </c>
      <c r="R649" t="str">
        <f>_xlfn.XLOOKUP(A649,Table3[customer_no],Table3[state_id],"NOT FOUND")</f>
        <v>R1011</v>
      </c>
      <c r="S649" s="34" cm="1">
        <f t="array" ref="S649">_xlfn.XLOOKUP(A649,Table3[customer_no],'Hospitalisation Details'!$F$2:$F$2344,"NOT FOUND")</f>
        <v>15170.07</v>
      </c>
      <c r="T649" t="str">
        <f>_xlfn.XLOOKUP(A649,Table2[Customer ID],Table2[BMI_category],"NOT FOUND")</f>
        <v>Obesity</v>
      </c>
      <c r="U649" s="7">
        <f>_xlfn.XLOOKUP(A649,Table2[Customer ID],Table2[no of surgery],"NOT FOUND")</f>
        <v>2</v>
      </c>
      <c r="V649" t="str">
        <f>_xlfn.XLOOKUP(A649,Table2[Customer ID],Table2[smoker_missing],"NOT FOUND")</f>
        <v>No</v>
      </c>
      <c r="W649" t="str">
        <f t="shared" si="10"/>
        <v>Normal</v>
      </c>
      <c r="X649" s="37">
        <f>SUM(Table5[[#This Row],[Title]:[Diabetes Level]])</f>
        <v>39131.520000000004</v>
      </c>
    </row>
    <row r="650" spans="1:24" x14ac:dyDescent="0.25">
      <c r="A650" t="s">
        <v>1722</v>
      </c>
      <c r="B650" t="str">
        <f>VLOOKUP(A650,'Customer Names'!$A$2:$E$2336,3,FALSE)</f>
        <v>Mr.</v>
      </c>
      <c r="C650" t="str">
        <f>_xlfn.XLOOKUP(A650,$A$2:$A$2336,'Customer Names'!$D$2:$D$2336,"NOT FOUND")</f>
        <v>Gregory</v>
      </c>
      <c r="D650" t="str">
        <f>_xlfn.XLOOKUP(A650,$A$2:$A$2336,'Customer Names'!$E$2:$E$2336,"NOT FOUND")</f>
        <v>Picklesimer</v>
      </c>
      <c r="E650" cm="1">
        <f t="array" ref="E650">_xlfn.XLOOKUP(A650,$A$2:$A$2336,Table2[BMI],"NOT FOUND")</f>
        <v>33.659999999999997</v>
      </c>
      <c r="F650" cm="1">
        <f t="array" ref="F650">_xlfn.XLOOKUP(A650,$A$2:$A$2336,Table2[HBA1C],"NOT FOUND")</f>
        <v>5.65</v>
      </c>
      <c r="G650" t="str" cm="1">
        <f t="array" ref="G650">_xlfn.XLOOKUP(A650,$A$2:$A$2336,Table2[Heart Issues],"NOT FOUND")</f>
        <v>yes</v>
      </c>
      <c r="H650" t="str" cm="1">
        <f t="array" ref="H650">_xlfn.XLOOKUP(A650,$A$2:$A$2336,Table2[Any Transplants],"NOT FOUND")</f>
        <v>No</v>
      </c>
      <c r="I650" t="str" cm="1">
        <f t="array" ref="I650">_xlfn.XLOOKUP(A650,$A$2:$A$2336,Table2[Cancer history],"NOT FOUND")</f>
        <v>No</v>
      </c>
      <c r="J650" t="str">
        <f>_xlfn.XLOOKUP(A650,Table3[customer_no],Table3[month],"NOT FOUND")</f>
        <v>Jun</v>
      </c>
      <c r="K650" s="7">
        <f>_xlfn.XLOOKUP(A650,Table3[customer_no],Table3[year_average],"NOT FOUND")</f>
        <v>1959</v>
      </c>
      <c r="L650" cm="1">
        <f t="array" ref="L650">_xlfn.XLOOKUP(A650,Table3[customer_no],'Hospitalisation Details'!$D$2:$D$2344,"NOT FOUND")</f>
        <v>4</v>
      </c>
      <c r="M650" s="33">
        <f>_xlfn.XLOOKUP(A650,Table3[customer_no],Table3[dd/mm/yy],"NOT FOUND")</f>
        <v>21705</v>
      </c>
      <c r="N650">
        <f>_xlfn.XLOOKUP(A650,Table3[customer_no],Table3[age],"NOT FOUND")</f>
        <v>64</v>
      </c>
      <c r="O650" cm="1">
        <f t="array" ref="O650">_xlfn.XLOOKUP(A650,Table3[customer_no],'Hospitalisation Details'!$E$2:$E$2344,"NOT FOUND")</f>
        <v>3</v>
      </c>
      <c r="P650" t="str">
        <f>_xlfn.XLOOKUP(A650,Table3[customer_no],Table3[hsplt_handled],"NOT FOUND")</f>
        <v>tier - 2</v>
      </c>
      <c r="Q650" t="str">
        <f>_xlfn.XLOOKUP(A650,Table3[customer_no],Table3[city_handled],"NOT FOUND")</f>
        <v>tier - 1</v>
      </c>
      <c r="R650" t="str">
        <f>_xlfn.XLOOKUP(A650,Table3[customer_no],Table3[state_id],"NOT FOUND")</f>
        <v>R1013</v>
      </c>
      <c r="S650" s="34" cm="1">
        <f t="array" ref="S650">_xlfn.XLOOKUP(A650,Table3[customer_no],'Hospitalisation Details'!$F$2:$F$2344,"NOT FOUND")</f>
        <v>15161.53</v>
      </c>
      <c r="T650" t="str">
        <f>_xlfn.XLOOKUP(A650,Table2[Customer ID],Table2[BMI_category],"NOT FOUND")</f>
        <v>Obesity</v>
      </c>
      <c r="U650" s="7">
        <f>_xlfn.XLOOKUP(A650,Table2[Customer ID],Table2[no of surgery],"NOT FOUND")</f>
        <v>2</v>
      </c>
      <c r="V650" t="str">
        <f>_xlfn.XLOOKUP(A650,Table2[Customer ID],Table2[smoker_missing],"NOT FOUND")</f>
        <v>No</v>
      </c>
      <c r="W650" t="str">
        <f t="shared" si="10"/>
        <v>Normal</v>
      </c>
      <c r="X650" s="37">
        <f>SUM(Table5[[#This Row],[Title]:[Diabetes Level]])</f>
        <v>38937.840000000004</v>
      </c>
    </row>
    <row r="651" spans="1:24" x14ac:dyDescent="0.25">
      <c r="A651" t="s">
        <v>1721</v>
      </c>
      <c r="B651" t="str">
        <f>VLOOKUP(A651,'Customer Names'!$A$2:$E$2336,3,FALSE)</f>
        <v>Ms.</v>
      </c>
      <c r="C651" t="str">
        <f>_xlfn.XLOOKUP(A651,$A$2:$A$2336,'Customer Names'!$D$2:$D$2336,"NOT FOUND")</f>
        <v>Della</v>
      </c>
      <c r="D651" t="str">
        <f>_xlfn.XLOOKUP(A651,$A$2:$A$2336,'Customer Names'!$E$2:$E$2336,"NOT FOUND")</f>
        <v>Giles</v>
      </c>
      <c r="E651" cm="1">
        <f t="array" ref="E651">_xlfn.XLOOKUP(A651,$A$2:$A$2336,Table2[BMI],"NOT FOUND")</f>
        <v>35.5</v>
      </c>
      <c r="F651" cm="1">
        <f t="array" ref="F651">_xlfn.XLOOKUP(A651,$A$2:$A$2336,Table2[HBA1C],"NOT FOUND")</f>
        <v>11.97</v>
      </c>
      <c r="G651" t="str" cm="1">
        <f t="array" ref="G651">_xlfn.XLOOKUP(A651,$A$2:$A$2336,Table2[Heart Issues],"NOT FOUND")</f>
        <v>No</v>
      </c>
      <c r="H651" t="str" cm="1">
        <f t="array" ref="H651">_xlfn.XLOOKUP(A651,$A$2:$A$2336,Table2[Any Transplants],"NOT FOUND")</f>
        <v>No</v>
      </c>
      <c r="I651" t="str" cm="1">
        <f t="array" ref="I651">_xlfn.XLOOKUP(A651,$A$2:$A$2336,Table2[Cancer history],"NOT FOUND")</f>
        <v>No</v>
      </c>
      <c r="J651" t="str">
        <f>_xlfn.XLOOKUP(A651,Table3[customer_no],Table3[month],"NOT FOUND")</f>
        <v>Oct</v>
      </c>
      <c r="K651" s="7">
        <f>_xlfn.XLOOKUP(A651,Table3[customer_no],Table3[year_average],"NOT FOUND")</f>
        <v>1962</v>
      </c>
      <c r="L651" cm="1">
        <f t="array" ref="L651">_xlfn.XLOOKUP(A651,Table3[customer_no],'Hospitalisation Details'!$D$2:$D$2344,"NOT FOUND")</f>
        <v>25</v>
      </c>
      <c r="M651" s="33">
        <f>_xlfn.XLOOKUP(A651,Table3[customer_no],Table3[dd/mm/yy],"NOT FOUND")</f>
        <v>22944</v>
      </c>
      <c r="N651">
        <f>_xlfn.XLOOKUP(A651,Table3[customer_no],Table3[age],"NOT FOUND")</f>
        <v>60</v>
      </c>
      <c r="O651" cm="1">
        <f t="array" ref="O651">_xlfn.XLOOKUP(A651,Table3[customer_no],'Hospitalisation Details'!$E$2:$E$2344,"NOT FOUND")</f>
        <v>0</v>
      </c>
      <c r="P651" t="str">
        <f>_xlfn.XLOOKUP(A651,Table3[customer_no],Table3[hsplt_handled],"NOT FOUND")</f>
        <v>tier - 2</v>
      </c>
      <c r="Q651" t="str">
        <f>_xlfn.XLOOKUP(A651,Table3[customer_no],Table3[city_handled],"NOT FOUND")</f>
        <v>tier - 2</v>
      </c>
      <c r="R651" t="str">
        <f>_xlfn.XLOOKUP(A651,Table3[customer_no],Table3[state_id],"NOT FOUND")</f>
        <v>R1012</v>
      </c>
      <c r="S651" s="34" cm="1">
        <f t="array" ref="S651">_xlfn.XLOOKUP(A651,Table3[customer_no],'Hospitalisation Details'!$F$2:$F$2344,"NOT FOUND")</f>
        <v>15161.25</v>
      </c>
      <c r="T651" t="str">
        <f>_xlfn.XLOOKUP(A651,Table2[Customer ID],Table2[BMI_category],"NOT FOUND")</f>
        <v>Obesity</v>
      </c>
      <c r="U651" s="7">
        <f>_xlfn.XLOOKUP(A651,Table2[Customer ID],Table2[no of surgery],"NOT FOUND")</f>
        <v>0</v>
      </c>
      <c r="V651" t="str">
        <f>_xlfn.XLOOKUP(A651,Table2[Customer ID],Table2[smoker_missing],"NOT FOUND")</f>
        <v>No</v>
      </c>
      <c r="W651" t="str">
        <f t="shared" si="10"/>
        <v>Diabetes</v>
      </c>
      <c r="X651" s="37">
        <f>SUM(Table5[[#This Row],[Title]:[Diabetes Level]])</f>
        <v>40199.72</v>
      </c>
    </row>
    <row r="652" spans="1:24" x14ac:dyDescent="0.25">
      <c r="A652" t="s">
        <v>1720</v>
      </c>
      <c r="B652" t="str">
        <f>VLOOKUP(A652,'Customer Names'!$A$2:$E$2336,3,FALSE)</f>
        <v>Mr.</v>
      </c>
      <c r="C652" t="str">
        <f>_xlfn.XLOOKUP(A652,$A$2:$A$2336,'Customer Names'!$D$2:$D$2336,"NOT FOUND")</f>
        <v>David</v>
      </c>
      <c r="D652" t="str">
        <f>_xlfn.XLOOKUP(A652,$A$2:$A$2336,'Customer Names'!$E$2:$E$2336,"NOT FOUND")</f>
        <v>Harmon</v>
      </c>
      <c r="E652" cm="1">
        <f t="array" ref="E652">_xlfn.XLOOKUP(A652,$A$2:$A$2336,Table2[BMI],"NOT FOUND")</f>
        <v>41.63</v>
      </c>
      <c r="F652" cm="1">
        <f t="array" ref="F652">_xlfn.XLOOKUP(A652,$A$2:$A$2336,Table2[HBA1C],"NOT FOUND")</f>
        <v>6.71</v>
      </c>
      <c r="G652" t="str" cm="1">
        <f t="array" ref="G652">_xlfn.XLOOKUP(A652,$A$2:$A$2336,Table2[Heart Issues],"NOT FOUND")</f>
        <v>No</v>
      </c>
      <c r="H652" t="str" cm="1">
        <f t="array" ref="H652">_xlfn.XLOOKUP(A652,$A$2:$A$2336,Table2[Any Transplants],"NOT FOUND")</f>
        <v>No</v>
      </c>
      <c r="I652" t="str" cm="1">
        <f t="array" ref="I652">_xlfn.XLOOKUP(A652,$A$2:$A$2336,Table2[Cancer history],"NOT FOUND")</f>
        <v>No</v>
      </c>
      <c r="J652" t="str">
        <f>_xlfn.XLOOKUP(A652,Table3[customer_no],Table3[month],"NOT FOUND")</f>
        <v>Nov</v>
      </c>
      <c r="K652" s="7">
        <f>_xlfn.XLOOKUP(A652,Table3[customer_no],Table3[year_average],"NOT FOUND")</f>
        <v>1971</v>
      </c>
      <c r="L652" cm="1">
        <f t="array" ref="L652">_xlfn.XLOOKUP(A652,Table3[customer_no],'Hospitalisation Details'!$D$2:$D$2344,"NOT FOUND")</f>
        <v>25</v>
      </c>
      <c r="M652" s="33">
        <f>_xlfn.XLOOKUP(A652,Table3[customer_no],Table3[dd/mm/yy],"NOT FOUND")</f>
        <v>26262</v>
      </c>
      <c r="N652">
        <f>_xlfn.XLOOKUP(A652,Table3[customer_no],Table3[age],"NOT FOUND")</f>
        <v>51</v>
      </c>
      <c r="O652" cm="1">
        <f t="array" ref="O652">_xlfn.XLOOKUP(A652,Table3[customer_no],'Hospitalisation Details'!$E$2:$E$2344,"NOT FOUND")</f>
        <v>0</v>
      </c>
      <c r="P652" t="str">
        <f>_xlfn.XLOOKUP(A652,Table3[customer_no],Table3[hsplt_handled],"NOT FOUND")</f>
        <v>tier - 2</v>
      </c>
      <c r="Q652" t="str">
        <f>_xlfn.XLOOKUP(A652,Table3[customer_no],Table3[city_handled],"NOT FOUND")</f>
        <v>tier - 1</v>
      </c>
      <c r="R652" t="str">
        <f>_xlfn.XLOOKUP(A652,Table3[customer_no],Table3[state_id],"NOT FOUND")</f>
        <v>R1023</v>
      </c>
      <c r="S652" s="34" cm="1">
        <f t="array" ref="S652">_xlfn.XLOOKUP(A652,Table3[customer_no],'Hospitalisation Details'!$F$2:$F$2344,"NOT FOUND")</f>
        <v>15150.44</v>
      </c>
      <c r="T652" t="str">
        <f>_xlfn.XLOOKUP(A652,Table2[Customer ID],Table2[BMI_category],"NOT FOUND")</f>
        <v>Obesity</v>
      </c>
      <c r="U652" s="7">
        <f>_xlfn.XLOOKUP(A652,Table2[Customer ID],Table2[no of surgery],"NOT FOUND")</f>
        <v>0</v>
      </c>
      <c r="V652" t="str">
        <f>_xlfn.XLOOKUP(A652,Table2[Customer ID],Table2[smoker_missing],"NOT FOUND")</f>
        <v>No</v>
      </c>
      <c r="W652" t="str">
        <f t="shared" si="10"/>
        <v>Diabetes</v>
      </c>
      <c r="X652" s="37">
        <f>SUM(Table5[[#This Row],[Title]:[Diabetes Level]])</f>
        <v>43507.78</v>
      </c>
    </row>
    <row r="653" spans="1:24" x14ac:dyDescent="0.25">
      <c r="A653" t="s">
        <v>1719</v>
      </c>
      <c r="B653" t="str">
        <f>VLOOKUP(A653,'Customer Names'!$A$2:$E$2336,3,FALSE)</f>
        <v>Ms.</v>
      </c>
      <c r="C653" t="str">
        <f>_xlfn.XLOOKUP(A653,$A$2:$A$2336,'Customer Names'!$D$2:$D$2336,"NOT FOUND")</f>
        <v>Victoria</v>
      </c>
      <c r="D653" t="str">
        <f>_xlfn.XLOOKUP(A653,$A$2:$A$2336,'Customer Names'!$E$2:$E$2336,"NOT FOUND")</f>
        <v>Pennings</v>
      </c>
      <c r="E653" cm="1">
        <f t="array" ref="E653">_xlfn.XLOOKUP(A653,$A$2:$A$2336,Table2[BMI],"NOT FOUND")</f>
        <v>46.49</v>
      </c>
      <c r="F653" cm="1">
        <f t="array" ref="F653">_xlfn.XLOOKUP(A653,$A$2:$A$2336,Table2[HBA1C],"NOT FOUND")</f>
        <v>11.92</v>
      </c>
      <c r="G653" t="str" cm="1">
        <f t="array" ref="G653">_xlfn.XLOOKUP(A653,$A$2:$A$2336,Table2[Heart Issues],"NOT FOUND")</f>
        <v>No</v>
      </c>
      <c r="H653" t="str" cm="1">
        <f t="array" ref="H653">_xlfn.XLOOKUP(A653,$A$2:$A$2336,Table2[Any Transplants],"NOT FOUND")</f>
        <v>No</v>
      </c>
      <c r="I653" t="str" cm="1">
        <f t="array" ref="I653">_xlfn.XLOOKUP(A653,$A$2:$A$2336,Table2[Cancer history],"NOT FOUND")</f>
        <v>No</v>
      </c>
      <c r="J653" t="str">
        <f>_xlfn.XLOOKUP(A653,Table3[customer_no],Table3[month],"NOT FOUND")</f>
        <v>Sep</v>
      </c>
      <c r="K653" s="7">
        <f>_xlfn.XLOOKUP(A653,Table3[customer_no],Table3[year_average],"NOT FOUND")</f>
        <v>1978</v>
      </c>
      <c r="L653" cm="1">
        <f t="array" ref="L653">_xlfn.XLOOKUP(A653,Table3[customer_no],'Hospitalisation Details'!$D$2:$D$2344,"NOT FOUND")</f>
        <v>5</v>
      </c>
      <c r="M653" s="33">
        <f>_xlfn.XLOOKUP(A653,Table3[customer_no],Table3[dd/mm/yy],"NOT FOUND")</f>
        <v>28738</v>
      </c>
      <c r="N653">
        <f>_xlfn.XLOOKUP(A653,Table3[customer_no],Table3[age],"NOT FOUND")</f>
        <v>44</v>
      </c>
      <c r="O653" cm="1">
        <f t="array" ref="O653">_xlfn.XLOOKUP(A653,Table3[customer_no],'Hospitalisation Details'!$E$2:$E$2344,"NOT FOUND")</f>
        <v>2</v>
      </c>
      <c r="P653" t="str">
        <f>_xlfn.XLOOKUP(A653,Table3[customer_no],Table3[hsplt_handled],"NOT FOUND")</f>
        <v>tier - 2</v>
      </c>
      <c r="Q653" t="str">
        <f>_xlfn.XLOOKUP(A653,Table3[customer_no],Table3[city_handled],"NOT FOUND")</f>
        <v>tier - 1</v>
      </c>
      <c r="R653" t="str">
        <f>_xlfn.XLOOKUP(A653,Table3[customer_no],Table3[state_id],"NOT FOUND")</f>
        <v>R1011</v>
      </c>
      <c r="S653" s="34" cm="1">
        <f t="array" ref="S653">_xlfn.XLOOKUP(A653,Table3[customer_no],'Hospitalisation Details'!$F$2:$F$2344,"NOT FOUND")</f>
        <v>15123.19</v>
      </c>
      <c r="T653" t="str">
        <f>_xlfn.XLOOKUP(A653,Table2[Customer ID],Table2[BMI_category],"NOT FOUND")</f>
        <v>Obesity</v>
      </c>
      <c r="U653" s="7">
        <f>_xlfn.XLOOKUP(A653,Table2[Customer ID],Table2[no of surgery],"NOT FOUND")</f>
        <v>0</v>
      </c>
      <c r="V653" t="str">
        <f>_xlfn.XLOOKUP(A653,Table2[Customer ID],Table2[smoker_missing],"NOT FOUND")</f>
        <v>No</v>
      </c>
      <c r="W653" t="str">
        <f t="shared" si="10"/>
        <v>Diabetes</v>
      </c>
      <c r="X653" s="37">
        <f>SUM(Table5[[#This Row],[Title]:[Diabetes Level]])</f>
        <v>45948.6</v>
      </c>
    </row>
    <row r="654" spans="1:24" x14ac:dyDescent="0.25">
      <c r="A654" t="s">
        <v>1718</v>
      </c>
      <c r="B654" t="str">
        <f>VLOOKUP(A654,'Customer Names'!$A$2:$E$2336,3,FALSE)</f>
        <v>Mr.</v>
      </c>
      <c r="C654" t="str">
        <f>_xlfn.XLOOKUP(A654,$A$2:$A$2336,'Customer Names'!$D$2:$D$2336,"NOT FOUND")</f>
        <v>Tasos</v>
      </c>
      <c r="D654" t="str">
        <f>_xlfn.XLOOKUP(A654,$A$2:$A$2336,'Customer Names'!$E$2:$E$2336,"NOT FOUND")</f>
        <v>Tseronis</v>
      </c>
      <c r="E654" cm="1">
        <f t="array" ref="E654">_xlfn.XLOOKUP(A654,$A$2:$A$2336,Table2[BMI],"NOT FOUND")</f>
        <v>43.29</v>
      </c>
      <c r="F654" cm="1">
        <f t="array" ref="F654">_xlfn.XLOOKUP(A654,$A$2:$A$2336,Table2[HBA1C],"NOT FOUND")</f>
        <v>5.35</v>
      </c>
      <c r="G654" t="str" cm="1">
        <f t="array" ref="G654">_xlfn.XLOOKUP(A654,$A$2:$A$2336,Table2[Heart Issues],"NOT FOUND")</f>
        <v>No</v>
      </c>
      <c r="H654" t="str" cm="1">
        <f t="array" ref="H654">_xlfn.XLOOKUP(A654,$A$2:$A$2336,Table2[Any Transplants],"NOT FOUND")</f>
        <v>No</v>
      </c>
      <c r="I654" t="str" cm="1">
        <f t="array" ref="I654">_xlfn.XLOOKUP(A654,$A$2:$A$2336,Table2[Cancer history],"NOT FOUND")</f>
        <v>No</v>
      </c>
      <c r="J654" t="str">
        <f>_xlfn.XLOOKUP(A654,Table3[customer_no],Table3[month],"NOT FOUND")</f>
        <v>Nov</v>
      </c>
      <c r="K654" s="7">
        <f>_xlfn.XLOOKUP(A654,Table3[customer_no],Table3[year_average],"NOT FOUND")</f>
        <v>1972</v>
      </c>
      <c r="L654" cm="1">
        <f t="array" ref="L654">_xlfn.XLOOKUP(A654,Table3[customer_no],'Hospitalisation Details'!$D$2:$D$2344,"NOT FOUND")</f>
        <v>7</v>
      </c>
      <c r="M654" s="33">
        <f>_xlfn.XLOOKUP(A654,Table3[customer_no],Table3[dd/mm/yy],"NOT FOUND")</f>
        <v>26610</v>
      </c>
      <c r="N654">
        <f>_xlfn.XLOOKUP(A654,Table3[customer_no],Table3[age],"NOT FOUND")</f>
        <v>50</v>
      </c>
      <c r="O654" cm="1">
        <f t="array" ref="O654">_xlfn.XLOOKUP(A654,Table3[customer_no],'Hospitalisation Details'!$E$2:$E$2344,"NOT FOUND")</f>
        <v>0</v>
      </c>
      <c r="P654" t="str">
        <f>_xlfn.XLOOKUP(A654,Table3[customer_no],Table3[hsplt_handled],"NOT FOUND")</f>
        <v>tier - 2</v>
      </c>
      <c r="Q654" t="str">
        <f>_xlfn.XLOOKUP(A654,Table3[customer_no],Table3[city_handled],"NOT FOUND")</f>
        <v>tier - 1</v>
      </c>
      <c r="R654" t="str">
        <f>_xlfn.XLOOKUP(A654,Table3[customer_no],Table3[state_id],"NOT FOUND")</f>
        <v>R1012</v>
      </c>
      <c r="S654" s="34" cm="1">
        <f t="array" ref="S654">_xlfn.XLOOKUP(A654,Table3[customer_no],'Hospitalisation Details'!$F$2:$F$2344,"NOT FOUND")</f>
        <v>15103.69</v>
      </c>
      <c r="T654" t="str">
        <f>_xlfn.XLOOKUP(A654,Table2[Customer ID],Table2[BMI_category],"NOT FOUND")</f>
        <v>Obesity</v>
      </c>
      <c r="U654" s="7">
        <f>_xlfn.XLOOKUP(A654,Table2[Customer ID],Table2[no of surgery],"NOT FOUND")</f>
        <v>2</v>
      </c>
      <c r="V654" t="str">
        <f>_xlfn.XLOOKUP(A654,Table2[Customer ID],Table2[smoker_missing],"NOT FOUND")</f>
        <v>No</v>
      </c>
      <c r="W654" t="str">
        <f t="shared" si="10"/>
        <v>Normal</v>
      </c>
      <c r="X654" s="37">
        <f>SUM(Table5[[#This Row],[Title]:[Diabetes Level]])</f>
        <v>43793.33</v>
      </c>
    </row>
    <row r="655" spans="1:24" x14ac:dyDescent="0.25">
      <c r="A655" t="s">
        <v>1717</v>
      </c>
      <c r="B655" t="str">
        <f>VLOOKUP(A655,'Customer Names'!$A$2:$E$2336,3,FALSE)</f>
        <v>Mr.</v>
      </c>
      <c r="C655" t="str">
        <f>_xlfn.XLOOKUP(A655,$A$2:$A$2336,'Customer Names'!$D$2:$D$2336,"NOT FOUND")</f>
        <v>Thomas</v>
      </c>
      <c r="D655" t="str">
        <f>_xlfn.XLOOKUP(A655,$A$2:$A$2336,'Customer Names'!$E$2:$E$2336,"NOT FOUND")</f>
        <v>Aliff</v>
      </c>
      <c r="E655" cm="1">
        <f t="array" ref="E655">_xlfn.XLOOKUP(A655,$A$2:$A$2336,Table2[BMI],"NOT FOUND")</f>
        <v>43.08</v>
      </c>
      <c r="F655" cm="1">
        <f t="array" ref="F655">_xlfn.XLOOKUP(A655,$A$2:$A$2336,Table2[HBA1C],"NOT FOUND")</f>
        <v>8.9600000000000009</v>
      </c>
      <c r="G655" t="str" cm="1">
        <f t="array" ref="G655">_xlfn.XLOOKUP(A655,$A$2:$A$2336,Table2[Heart Issues],"NOT FOUND")</f>
        <v>yes</v>
      </c>
      <c r="H655" t="str" cm="1">
        <f t="array" ref="H655">_xlfn.XLOOKUP(A655,$A$2:$A$2336,Table2[Any Transplants],"NOT FOUND")</f>
        <v>No</v>
      </c>
      <c r="I655" t="str" cm="1">
        <f t="array" ref="I655">_xlfn.XLOOKUP(A655,$A$2:$A$2336,Table2[Cancer history],"NOT FOUND")</f>
        <v>No</v>
      </c>
      <c r="J655" t="str">
        <f>_xlfn.XLOOKUP(A655,Table3[customer_no],Table3[month],"NOT FOUND")</f>
        <v>Oct</v>
      </c>
      <c r="K655" s="7">
        <f>_xlfn.XLOOKUP(A655,Table3[customer_no],Table3[year_average],"NOT FOUND")</f>
        <v>1975</v>
      </c>
      <c r="L655" cm="1">
        <f t="array" ref="L655">_xlfn.XLOOKUP(A655,Table3[customer_no],'Hospitalisation Details'!$D$2:$D$2344,"NOT FOUND")</f>
        <v>26</v>
      </c>
      <c r="M655" s="33">
        <f>_xlfn.XLOOKUP(A655,Table3[customer_no],Table3[dd/mm/yy],"NOT FOUND")</f>
        <v>27693</v>
      </c>
      <c r="N655">
        <f>_xlfn.XLOOKUP(A655,Table3[customer_no],Table3[age],"NOT FOUND")</f>
        <v>47</v>
      </c>
      <c r="O655" cm="1">
        <f t="array" ref="O655">_xlfn.XLOOKUP(A655,Table3[customer_no],'Hospitalisation Details'!$E$2:$E$2344,"NOT FOUND")</f>
        <v>1</v>
      </c>
      <c r="P655" t="str">
        <f>_xlfn.XLOOKUP(A655,Table3[customer_no],Table3[hsplt_handled],"NOT FOUND")</f>
        <v>tier - 2</v>
      </c>
      <c r="Q655" t="str">
        <f>_xlfn.XLOOKUP(A655,Table3[customer_no],Table3[city_handled],"NOT FOUND")</f>
        <v>tier - 1</v>
      </c>
      <c r="R655" t="str">
        <f>_xlfn.XLOOKUP(A655,Table3[customer_no],Table3[state_id],"NOT FOUND")</f>
        <v>R1023</v>
      </c>
      <c r="S655" s="34" cm="1">
        <f t="array" ref="S655">_xlfn.XLOOKUP(A655,Table3[customer_no],'Hospitalisation Details'!$F$2:$F$2344,"NOT FOUND")</f>
        <v>15090.35</v>
      </c>
      <c r="T655" t="str">
        <f>_xlfn.XLOOKUP(A655,Table2[Customer ID],Table2[BMI_category],"NOT FOUND")</f>
        <v>Obesity</v>
      </c>
      <c r="U655" s="7">
        <f>_xlfn.XLOOKUP(A655,Table2[Customer ID],Table2[no of surgery],"NOT FOUND")</f>
        <v>1</v>
      </c>
      <c r="V655" t="str">
        <f>_xlfn.XLOOKUP(A655,Table2[Customer ID],Table2[smoker_missing],"NOT FOUND")</f>
        <v>No</v>
      </c>
      <c r="W655" t="str">
        <f t="shared" si="10"/>
        <v>Diabetes</v>
      </c>
      <c r="X655" s="37">
        <f>SUM(Table5[[#This Row],[Title]:[Diabetes Level]])</f>
        <v>44885.39</v>
      </c>
    </row>
    <row r="656" spans="1:24" x14ac:dyDescent="0.25">
      <c r="A656" t="s">
        <v>1716</v>
      </c>
      <c r="B656" t="str">
        <f>VLOOKUP(A656,'Customer Names'!$A$2:$E$2336,3,FALSE)</f>
        <v>Mr.</v>
      </c>
      <c r="C656" t="str">
        <f>_xlfn.XLOOKUP(A656,$A$2:$A$2336,'Customer Names'!$D$2:$D$2336,"NOT FOUND")</f>
        <v>Lukasz</v>
      </c>
      <c r="D656" t="str">
        <f>_xlfn.XLOOKUP(A656,$A$2:$A$2336,'Customer Names'!$E$2:$E$2336,"NOT FOUND")</f>
        <v>Willenberg</v>
      </c>
      <c r="E656" cm="1">
        <f t="array" ref="E656">_xlfn.XLOOKUP(A656,$A$2:$A$2336,Table2[BMI],"NOT FOUND")</f>
        <v>39.07</v>
      </c>
      <c r="F656" cm="1">
        <f t="array" ref="F656">_xlfn.XLOOKUP(A656,$A$2:$A$2336,Table2[HBA1C],"NOT FOUND")</f>
        <v>11.93</v>
      </c>
      <c r="G656" t="str" cm="1">
        <f t="array" ref="G656">_xlfn.XLOOKUP(A656,$A$2:$A$2336,Table2[Heart Issues],"NOT FOUND")</f>
        <v>No</v>
      </c>
      <c r="H656" t="str" cm="1">
        <f t="array" ref="H656">_xlfn.XLOOKUP(A656,$A$2:$A$2336,Table2[Any Transplants],"NOT FOUND")</f>
        <v>No</v>
      </c>
      <c r="I656" t="str" cm="1">
        <f t="array" ref="I656">_xlfn.XLOOKUP(A656,$A$2:$A$2336,Table2[Cancer history],"NOT FOUND")</f>
        <v>No</v>
      </c>
      <c r="J656" t="str">
        <f>_xlfn.XLOOKUP(A656,Table3[customer_no],Table3[month],"NOT FOUND")</f>
        <v>Jun</v>
      </c>
      <c r="K656" s="7">
        <f>_xlfn.XLOOKUP(A656,Table3[customer_no],Table3[year_average],"NOT FOUND")</f>
        <v>1968</v>
      </c>
      <c r="L656" cm="1">
        <f t="array" ref="L656">_xlfn.XLOOKUP(A656,Table3[customer_no],'Hospitalisation Details'!$D$2:$D$2344,"NOT FOUND")</f>
        <v>12</v>
      </c>
      <c r="M656" s="33">
        <f>_xlfn.XLOOKUP(A656,Table3[customer_no],Table3[dd/mm/yy],"NOT FOUND")</f>
        <v>25001</v>
      </c>
      <c r="N656">
        <f>_xlfn.XLOOKUP(A656,Table3[customer_no],Table3[age],"NOT FOUND")</f>
        <v>54</v>
      </c>
      <c r="O656" cm="1">
        <f t="array" ref="O656">_xlfn.XLOOKUP(A656,Table3[customer_no],'Hospitalisation Details'!$E$2:$E$2344,"NOT FOUND")</f>
        <v>0</v>
      </c>
      <c r="P656" t="str">
        <f>_xlfn.XLOOKUP(A656,Table3[customer_no],Table3[hsplt_handled],"NOT FOUND")</f>
        <v>tier - 2</v>
      </c>
      <c r="Q656" t="str">
        <f>_xlfn.XLOOKUP(A656,Table3[customer_no],Table3[city_handled],"NOT FOUND")</f>
        <v>tier - 2</v>
      </c>
      <c r="R656" t="str">
        <f>_xlfn.XLOOKUP(A656,Table3[customer_no],Table3[state_id],"NOT FOUND")</f>
        <v>R1022</v>
      </c>
      <c r="S656" s="34" cm="1">
        <f t="array" ref="S656">_xlfn.XLOOKUP(A656,Table3[customer_no],'Hospitalisation Details'!$F$2:$F$2344,"NOT FOUND")</f>
        <v>15052.68</v>
      </c>
      <c r="T656" t="str">
        <f>_xlfn.XLOOKUP(A656,Table2[Customer ID],Table2[BMI_category],"NOT FOUND")</f>
        <v>Obesity</v>
      </c>
      <c r="U656" s="7">
        <f>_xlfn.XLOOKUP(A656,Table2[Customer ID],Table2[no of surgery],"NOT FOUND")</f>
        <v>0</v>
      </c>
      <c r="V656" t="str">
        <f>_xlfn.XLOOKUP(A656,Table2[Customer ID],Table2[smoker_missing],"NOT FOUND")</f>
        <v>No</v>
      </c>
      <c r="W656" t="str">
        <f t="shared" si="10"/>
        <v>Diabetes</v>
      </c>
      <c r="X656" s="37">
        <f>SUM(Table5[[#This Row],[Title]:[Diabetes Level]])</f>
        <v>42138.68</v>
      </c>
    </row>
    <row r="657" spans="1:24" x14ac:dyDescent="0.25">
      <c r="A657" t="s">
        <v>1715</v>
      </c>
      <c r="B657" t="str">
        <f>VLOOKUP(A657,'Customer Names'!$A$2:$E$2336,3,FALSE)</f>
        <v>Mr.</v>
      </c>
      <c r="C657" t="str">
        <f>_xlfn.XLOOKUP(A657,$A$2:$A$2336,'Customer Names'!$D$2:$D$2336,"NOT FOUND")</f>
        <v>Matthew A.</v>
      </c>
      <c r="D657" t="str">
        <f>_xlfn.XLOOKUP(A657,$A$2:$A$2336,'Customer Names'!$E$2:$E$2336,"NOT FOUND")</f>
        <v>Millett</v>
      </c>
      <c r="E657" cm="1">
        <f t="array" ref="E657">_xlfn.XLOOKUP(A657,$A$2:$A$2336,Table2[BMI],"NOT FOUND")</f>
        <v>41.3</v>
      </c>
      <c r="F657" cm="1">
        <f t="array" ref="F657">_xlfn.XLOOKUP(A657,$A$2:$A$2336,Table2[HBA1C],"NOT FOUND")</f>
        <v>9.59</v>
      </c>
      <c r="G657" t="str" cm="1">
        <f t="array" ref="G657">_xlfn.XLOOKUP(A657,$A$2:$A$2336,Table2[Heart Issues],"NOT FOUND")</f>
        <v>No</v>
      </c>
      <c r="H657" t="str" cm="1">
        <f t="array" ref="H657">_xlfn.XLOOKUP(A657,$A$2:$A$2336,Table2[Any Transplants],"NOT FOUND")</f>
        <v>No</v>
      </c>
      <c r="I657" t="str" cm="1">
        <f t="array" ref="I657">_xlfn.XLOOKUP(A657,$A$2:$A$2336,Table2[Cancer history],"NOT FOUND")</f>
        <v>No</v>
      </c>
      <c r="J657" t="str">
        <f>_xlfn.XLOOKUP(A657,Table3[customer_no],Table3[month],"NOT FOUND")</f>
        <v>Aug</v>
      </c>
      <c r="K657" s="7">
        <f>_xlfn.XLOOKUP(A657,Table3[customer_no],Table3[year_average],"NOT FOUND")</f>
        <v>1971</v>
      </c>
      <c r="L657" cm="1">
        <f t="array" ref="L657">_xlfn.XLOOKUP(A657,Table3[customer_no],'Hospitalisation Details'!$D$2:$D$2344,"NOT FOUND")</f>
        <v>15</v>
      </c>
      <c r="M657" s="33">
        <f>_xlfn.XLOOKUP(A657,Table3[customer_no],Table3[dd/mm/yy],"NOT FOUND")</f>
        <v>26160</v>
      </c>
      <c r="N657">
        <f>_xlfn.XLOOKUP(A657,Table3[customer_no],Table3[age],"NOT FOUND")</f>
        <v>51</v>
      </c>
      <c r="O657" cm="1">
        <f t="array" ref="O657">_xlfn.XLOOKUP(A657,Table3[customer_no],'Hospitalisation Details'!$E$2:$E$2344,"NOT FOUND")</f>
        <v>0</v>
      </c>
      <c r="P657" t="str">
        <f>_xlfn.XLOOKUP(A657,Table3[customer_no],Table3[hsplt_handled],"NOT FOUND")</f>
        <v>tier - 2</v>
      </c>
      <c r="Q657" t="str">
        <f>_xlfn.XLOOKUP(A657,Table3[customer_no],Table3[city_handled],"NOT FOUND")</f>
        <v>tier - 3</v>
      </c>
      <c r="R657" t="str">
        <f>_xlfn.XLOOKUP(A657,Table3[customer_no],Table3[state_id],"NOT FOUND")</f>
        <v>R1023</v>
      </c>
      <c r="S657" s="34" cm="1">
        <f t="array" ref="S657">_xlfn.XLOOKUP(A657,Table3[customer_no],'Hospitalisation Details'!$F$2:$F$2344,"NOT FOUND")</f>
        <v>15038.51</v>
      </c>
      <c r="T657" t="str">
        <f>_xlfn.XLOOKUP(A657,Table2[Customer ID],Table2[BMI_category],"NOT FOUND")</f>
        <v>Obesity</v>
      </c>
      <c r="U657" s="7">
        <f>_xlfn.XLOOKUP(A657,Table2[Customer ID],Table2[no of surgery],"NOT FOUND")</f>
        <v>0</v>
      </c>
      <c r="V657" t="str">
        <f>_xlfn.XLOOKUP(A657,Table2[Customer ID],Table2[smoker_missing],"NOT FOUND")</f>
        <v>No</v>
      </c>
      <c r="W657" t="str">
        <f t="shared" si="10"/>
        <v>Diabetes</v>
      </c>
      <c r="X657" s="37">
        <f>SUM(Table5[[#This Row],[Title]:[Diabetes Level]])</f>
        <v>43286.400000000001</v>
      </c>
    </row>
    <row r="658" spans="1:24" x14ac:dyDescent="0.25">
      <c r="A658" t="s">
        <v>1714</v>
      </c>
      <c r="B658" t="str">
        <f>VLOOKUP(A658,'Customer Names'!$A$2:$E$2336,3,FALSE)</f>
        <v>Ms.</v>
      </c>
      <c r="C658" t="str">
        <f>_xlfn.XLOOKUP(A658,$A$2:$A$2336,'Customer Names'!$D$2:$D$2336,"NOT FOUND")</f>
        <v>Meta</v>
      </c>
      <c r="D658" t="str">
        <f>_xlfn.XLOOKUP(A658,$A$2:$A$2336,'Customer Names'!$E$2:$E$2336,"NOT FOUND")</f>
        <v>Haley</v>
      </c>
      <c r="E658" cm="1">
        <f t="array" ref="E658">_xlfn.XLOOKUP(A658,$A$2:$A$2336,Table2[BMI],"NOT FOUND")</f>
        <v>42.95</v>
      </c>
      <c r="F658" cm="1">
        <f t="array" ref="F658">_xlfn.XLOOKUP(A658,$A$2:$A$2336,Table2[HBA1C],"NOT FOUND")</f>
        <v>11.88</v>
      </c>
      <c r="G658" t="str" cm="1">
        <f t="array" ref="G658">_xlfn.XLOOKUP(A658,$A$2:$A$2336,Table2[Heart Issues],"NOT FOUND")</f>
        <v>yes</v>
      </c>
      <c r="H658" t="str" cm="1">
        <f t="array" ref="H658">_xlfn.XLOOKUP(A658,$A$2:$A$2336,Table2[Any Transplants],"NOT FOUND")</f>
        <v>No</v>
      </c>
      <c r="I658" t="str" cm="1">
        <f t="array" ref="I658">_xlfn.XLOOKUP(A658,$A$2:$A$2336,Table2[Cancer history],"NOT FOUND")</f>
        <v>No</v>
      </c>
      <c r="J658" t="str">
        <f>_xlfn.XLOOKUP(A658,Table3[customer_no],Table3[month],"NOT FOUND")</f>
        <v>Sep</v>
      </c>
      <c r="K658" s="7">
        <f>_xlfn.XLOOKUP(A658,Table3[customer_no],Table3[year_average],"NOT FOUND")</f>
        <v>1970</v>
      </c>
      <c r="L658" cm="1">
        <f t="array" ref="L658">_xlfn.XLOOKUP(A658,Table3[customer_no],'Hospitalisation Details'!$D$2:$D$2344,"NOT FOUND")</f>
        <v>11</v>
      </c>
      <c r="M658" s="33">
        <f>_xlfn.XLOOKUP(A658,Table3[customer_no],Table3[dd/mm/yy],"NOT FOUND")</f>
        <v>25822</v>
      </c>
      <c r="N658">
        <f>_xlfn.XLOOKUP(A658,Table3[customer_no],Table3[age],"NOT FOUND")</f>
        <v>52</v>
      </c>
      <c r="O658" cm="1">
        <f t="array" ref="O658">_xlfn.XLOOKUP(A658,Table3[customer_no],'Hospitalisation Details'!$E$2:$E$2344,"NOT FOUND")</f>
        <v>0</v>
      </c>
      <c r="P658" t="str">
        <f>_xlfn.XLOOKUP(A658,Table3[customer_no],Table3[hsplt_handled],"NOT FOUND")</f>
        <v>tier - 2</v>
      </c>
      <c r="Q658" t="str">
        <f>_xlfn.XLOOKUP(A658,Table3[customer_no],Table3[city_handled],"NOT FOUND")</f>
        <v>tier - 3</v>
      </c>
      <c r="R658" t="str">
        <f>_xlfn.XLOOKUP(A658,Table3[customer_no],Table3[state_id],"NOT FOUND")</f>
        <v>R1011</v>
      </c>
      <c r="S658" s="34" cm="1">
        <f t="array" ref="S658">_xlfn.XLOOKUP(A658,Table3[customer_no],'Hospitalisation Details'!$F$2:$F$2344,"NOT FOUND")</f>
        <v>15026.3</v>
      </c>
      <c r="T658" t="str">
        <f>_xlfn.XLOOKUP(A658,Table2[Customer ID],Table2[BMI_category],"NOT FOUND")</f>
        <v>Obesity</v>
      </c>
      <c r="U658" s="7">
        <f>_xlfn.XLOOKUP(A658,Table2[Customer ID],Table2[no of surgery],"NOT FOUND")</f>
        <v>2</v>
      </c>
      <c r="V658" t="str">
        <f>_xlfn.XLOOKUP(A658,Table2[Customer ID],Table2[smoker_missing],"NOT FOUND")</f>
        <v>No</v>
      </c>
      <c r="W658" t="str">
        <f t="shared" si="10"/>
        <v>Diabetes</v>
      </c>
      <c r="X658" s="37">
        <f>SUM(Table5[[#This Row],[Title]:[Diabetes Level]])</f>
        <v>42938.130000000005</v>
      </c>
    </row>
    <row r="659" spans="1:24" x14ac:dyDescent="0.25">
      <c r="A659" t="s">
        <v>1713</v>
      </c>
      <c r="B659" t="str">
        <f>VLOOKUP(A659,'Customer Names'!$A$2:$E$2336,3,FALSE)</f>
        <v>Ms.</v>
      </c>
      <c r="C659" t="str">
        <f>_xlfn.XLOOKUP(A659,$A$2:$A$2336,'Customer Names'!$D$2:$D$2336,"NOT FOUND")</f>
        <v>Rachel E</v>
      </c>
      <c r="D659" t="str">
        <f>_xlfn.XLOOKUP(A659,$A$2:$A$2336,'Customer Names'!$E$2:$E$2336,"NOT FOUND")</f>
        <v>Ackerman</v>
      </c>
      <c r="E659" cm="1">
        <f t="array" ref="E659">_xlfn.XLOOKUP(A659,$A$2:$A$2336,Table2[BMI],"NOT FOUND")</f>
        <v>46.96</v>
      </c>
      <c r="F659" cm="1">
        <f t="array" ref="F659">_xlfn.XLOOKUP(A659,$A$2:$A$2336,Table2[HBA1C],"NOT FOUND")</f>
        <v>4.6399999999999997</v>
      </c>
      <c r="G659" t="str" cm="1">
        <f t="array" ref="G659">_xlfn.XLOOKUP(A659,$A$2:$A$2336,Table2[Heart Issues],"NOT FOUND")</f>
        <v>No</v>
      </c>
      <c r="H659" t="str" cm="1">
        <f t="array" ref="H659">_xlfn.XLOOKUP(A659,$A$2:$A$2336,Table2[Any Transplants],"NOT FOUND")</f>
        <v>No</v>
      </c>
      <c r="I659" t="str" cm="1">
        <f t="array" ref="I659">_xlfn.XLOOKUP(A659,$A$2:$A$2336,Table2[Cancer history],"NOT FOUND")</f>
        <v>Yes</v>
      </c>
      <c r="J659" t="str">
        <f>_xlfn.XLOOKUP(A659,Table3[customer_no],Table3[month],"NOT FOUND")</f>
        <v>Nov</v>
      </c>
      <c r="K659" s="7">
        <f>_xlfn.XLOOKUP(A659,Table3[customer_no],Table3[year_average],"NOT FOUND")</f>
        <v>1979</v>
      </c>
      <c r="L659" cm="1">
        <f t="array" ref="L659">_xlfn.XLOOKUP(A659,Table3[customer_no],'Hospitalisation Details'!$D$2:$D$2344,"NOT FOUND")</f>
        <v>25</v>
      </c>
      <c r="M659" s="33">
        <f>_xlfn.XLOOKUP(A659,Table3[customer_no],Table3[dd/mm/yy],"NOT FOUND")</f>
        <v>29184</v>
      </c>
      <c r="N659">
        <f>_xlfn.XLOOKUP(A659,Table3[customer_no],Table3[age],"NOT FOUND")</f>
        <v>43</v>
      </c>
      <c r="O659" cm="1">
        <f t="array" ref="O659">_xlfn.XLOOKUP(A659,Table3[customer_no],'Hospitalisation Details'!$E$2:$E$2344,"NOT FOUND")</f>
        <v>2</v>
      </c>
      <c r="P659" t="str">
        <f>_xlfn.XLOOKUP(A659,Table3[customer_no],Table3[hsplt_handled],"NOT FOUND")</f>
        <v>tier - 2</v>
      </c>
      <c r="Q659" t="str">
        <f>_xlfn.XLOOKUP(A659,Table3[customer_no],Table3[city_handled],"NOT FOUND")</f>
        <v>tier - 1</v>
      </c>
      <c r="R659" t="str">
        <f>_xlfn.XLOOKUP(A659,Table3[customer_no],Table3[state_id],"NOT FOUND")</f>
        <v>R1011</v>
      </c>
      <c r="S659" s="34" cm="1">
        <f t="array" ref="S659">_xlfn.XLOOKUP(A659,Table3[customer_no],'Hospitalisation Details'!$F$2:$F$2344,"NOT FOUND")</f>
        <v>15025.76</v>
      </c>
      <c r="T659" t="str">
        <f>_xlfn.XLOOKUP(A659,Table2[Customer ID],Table2[BMI_category],"NOT FOUND")</f>
        <v>Obesity</v>
      </c>
      <c r="U659" s="7">
        <f>_xlfn.XLOOKUP(A659,Table2[Customer ID],Table2[no of surgery],"NOT FOUND")</f>
        <v>1</v>
      </c>
      <c r="V659" t="str">
        <f>_xlfn.XLOOKUP(A659,Table2[Customer ID],Table2[smoker_missing],"NOT FOUND")</f>
        <v>No</v>
      </c>
      <c r="W659" t="str">
        <f t="shared" si="10"/>
        <v>Normal</v>
      </c>
      <c r="X659" s="37">
        <f>SUM(Table5[[#This Row],[Title]:[Diabetes Level]])</f>
        <v>46311.360000000001</v>
      </c>
    </row>
    <row r="660" spans="1:24" x14ac:dyDescent="0.25">
      <c r="A660" t="s">
        <v>1712</v>
      </c>
      <c r="B660" t="str">
        <f>VLOOKUP(A660,'Customer Names'!$A$2:$E$2336,3,FALSE)</f>
        <v>Ms.</v>
      </c>
      <c r="C660" t="str">
        <f>_xlfn.XLOOKUP(A660,$A$2:$A$2336,'Customer Names'!$D$2:$D$2336,"NOT FOUND")</f>
        <v>Angelica</v>
      </c>
      <c r="D660" t="str">
        <f>_xlfn.XLOOKUP(A660,$A$2:$A$2336,'Customer Names'!$E$2:$E$2336,"NOT FOUND")</f>
        <v>Valdez</v>
      </c>
      <c r="E660" cm="1">
        <f t="array" ref="E660">_xlfn.XLOOKUP(A660,$A$2:$A$2336,Table2[BMI],"NOT FOUND")</f>
        <v>30.495000000000001</v>
      </c>
      <c r="F660" cm="1">
        <f t="array" ref="F660">_xlfn.XLOOKUP(A660,$A$2:$A$2336,Table2[HBA1C],"NOT FOUND")</f>
        <v>9.5299999999999994</v>
      </c>
      <c r="G660" t="str" cm="1">
        <f t="array" ref="G660">_xlfn.XLOOKUP(A660,$A$2:$A$2336,Table2[Heart Issues],"NOT FOUND")</f>
        <v>No</v>
      </c>
      <c r="H660" t="str" cm="1">
        <f t="array" ref="H660">_xlfn.XLOOKUP(A660,$A$2:$A$2336,Table2[Any Transplants],"NOT FOUND")</f>
        <v>No</v>
      </c>
      <c r="I660" t="str" cm="1">
        <f t="array" ref="I660">_xlfn.XLOOKUP(A660,$A$2:$A$2336,Table2[Cancer history],"NOT FOUND")</f>
        <v>No</v>
      </c>
      <c r="J660" t="str">
        <f>_xlfn.XLOOKUP(A660,Table3[customer_no],Table3[month],"NOT FOUND")</f>
        <v>Aug</v>
      </c>
      <c r="K660" s="7">
        <f>_xlfn.XLOOKUP(A660,Table3[customer_no],Table3[year_average],"NOT FOUND")</f>
        <v>1960</v>
      </c>
      <c r="L660" cm="1">
        <f t="array" ref="L660">_xlfn.XLOOKUP(A660,Table3[customer_no],'Hospitalisation Details'!$D$2:$D$2344,"NOT FOUND")</f>
        <v>8</v>
      </c>
      <c r="M660" s="33">
        <f>_xlfn.XLOOKUP(A660,Table3[customer_no],Table3[dd/mm/yy],"NOT FOUND")</f>
        <v>22136</v>
      </c>
      <c r="N660">
        <f>_xlfn.XLOOKUP(A660,Table3[customer_no],Table3[age],"NOT FOUND")</f>
        <v>62</v>
      </c>
      <c r="O660" cm="1">
        <f t="array" ref="O660">_xlfn.XLOOKUP(A660,Table3[customer_no],'Hospitalisation Details'!$E$2:$E$2344,"NOT FOUND")</f>
        <v>2</v>
      </c>
      <c r="P660" t="str">
        <f>_xlfn.XLOOKUP(A660,Table3[customer_no],Table3[hsplt_handled],"NOT FOUND")</f>
        <v>tier - 2</v>
      </c>
      <c r="Q660" t="str">
        <f>_xlfn.XLOOKUP(A660,Table3[customer_no],Table3[city_handled],"NOT FOUND")</f>
        <v>tier - 2</v>
      </c>
      <c r="R660" t="str">
        <f>_xlfn.XLOOKUP(A660,Table3[customer_no],Table3[state_id],"NOT FOUND")</f>
        <v>R1012</v>
      </c>
      <c r="S660" s="34" cm="1">
        <f t="array" ref="S660">_xlfn.XLOOKUP(A660,Table3[customer_no],'Hospitalisation Details'!$F$2:$F$2344,"NOT FOUND")</f>
        <v>15019.76</v>
      </c>
      <c r="T660" t="str">
        <f>_xlfn.XLOOKUP(A660,Table2[Customer ID],Table2[BMI_category],"NOT FOUND")</f>
        <v>Obesity</v>
      </c>
      <c r="U660" s="7">
        <f>_xlfn.XLOOKUP(A660,Table2[Customer ID],Table2[no of surgery],"NOT FOUND")</f>
        <v>0</v>
      </c>
      <c r="V660" t="str">
        <f>_xlfn.XLOOKUP(A660,Table2[Customer ID],Table2[smoker_missing],"NOT FOUND")</f>
        <v>No</v>
      </c>
      <c r="W660" t="str">
        <f t="shared" si="10"/>
        <v>Diabetes</v>
      </c>
      <c r="X660" s="37">
        <f>SUM(Table5[[#This Row],[Title]:[Diabetes Level]])</f>
        <v>39227.785000000003</v>
      </c>
    </row>
    <row r="661" spans="1:24" x14ac:dyDescent="0.25">
      <c r="A661" t="s">
        <v>1711</v>
      </c>
      <c r="B661" t="str">
        <f>VLOOKUP(A661,'Customer Names'!$A$2:$E$2336,3,FALSE)</f>
        <v>Ms.</v>
      </c>
      <c r="C661" t="str">
        <f>_xlfn.XLOOKUP(A661,$A$2:$A$2336,'Customer Names'!$D$2:$D$2336,"NOT FOUND")</f>
        <v>Kathleen</v>
      </c>
      <c r="D661" t="str">
        <f>_xlfn.XLOOKUP(A661,$A$2:$A$2336,'Customer Names'!$E$2:$E$2336,"NOT FOUND")</f>
        <v>Michaud</v>
      </c>
      <c r="E661" cm="1">
        <f t="array" ref="E661">_xlfn.XLOOKUP(A661,$A$2:$A$2336,Table2[BMI],"NOT FOUND")</f>
        <v>17.954999999999998</v>
      </c>
      <c r="F661" cm="1">
        <f t="array" ref="F661">_xlfn.XLOOKUP(A661,$A$2:$A$2336,Table2[HBA1C],"NOT FOUND")</f>
        <v>5.29</v>
      </c>
      <c r="G661" t="str" cm="1">
        <f t="array" ref="G661">_xlfn.XLOOKUP(A661,$A$2:$A$2336,Table2[Heart Issues],"NOT FOUND")</f>
        <v>yes</v>
      </c>
      <c r="H661" t="str" cm="1">
        <f t="array" ref="H661">_xlfn.XLOOKUP(A661,$A$2:$A$2336,Table2[Any Transplants],"NOT FOUND")</f>
        <v>No</v>
      </c>
      <c r="I661" t="str" cm="1">
        <f t="array" ref="I661">_xlfn.XLOOKUP(A661,$A$2:$A$2336,Table2[Cancer history],"NOT FOUND")</f>
        <v>No</v>
      </c>
      <c r="J661" t="str">
        <f>_xlfn.XLOOKUP(A661,Table3[customer_no],Table3[month],"NOT FOUND")</f>
        <v>Aug</v>
      </c>
      <c r="K661" s="7">
        <f>_xlfn.XLOOKUP(A661,Table3[customer_no],Table3[year_average],"NOT FOUND")</f>
        <v>1995</v>
      </c>
      <c r="L661" cm="1">
        <f t="array" ref="L661">_xlfn.XLOOKUP(A661,Table3[customer_no],'Hospitalisation Details'!$D$2:$D$2344,"NOT FOUND")</f>
        <v>2</v>
      </c>
      <c r="M661" s="33">
        <f>_xlfn.XLOOKUP(A661,Table3[customer_no],Table3[dd/mm/yy],"NOT FOUND")</f>
        <v>34913</v>
      </c>
      <c r="N661">
        <f>_xlfn.XLOOKUP(A661,Table3[customer_no],Table3[age],"NOT FOUND")</f>
        <v>27</v>
      </c>
      <c r="O661" cm="1">
        <f t="array" ref="O661">_xlfn.XLOOKUP(A661,Table3[customer_no],'Hospitalisation Details'!$E$2:$E$2344,"NOT FOUND")</f>
        <v>2</v>
      </c>
      <c r="P661" t="str">
        <f>_xlfn.XLOOKUP(A661,Table3[customer_no],Table3[hsplt_handled],"NOT FOUND")</f>
        <v>tier - 2</v>
      </c>
      <c r="Q661" t="str">
        <f>_xlfn.XLOOKUP(A661,Table3[customer_no],Table3[city_handled],"NOT FOUND")</f>
        <v>tier - 2</v>
      </c>
      <c r="R661" t="str">
        <f>_xlfn.XLOOKUP(A661,Table3[customer_no],Table3[state_id],"NOT FOUND")</f>
        <v>R1024</v>
      </c>
      <c r="S661" s="34" cm="1">
        <f t="array" ref="S661">_xlfn.XLOOKUP(A661,Table3[customer_no],'Hospitalisation Details'!$F$2:$F$2344,"NOT FOUND")</f>
        <v>15006.58</v>
      </c>
      <c r="T661" t="str">
        <f>_xlfn.XLOOKUP(A661,Table2[Customer ID],Table2[BMI_category],"NOT FOUND")</f>
        <v>Underweight</v>
      </c>
      <c r="U661" s="7">
        <f>_xlfn.XLOOKUP(A661,Table2[Customer ID],Table2[no of surgery],"NOT FOUND")</f>
        <v>1</v>
      </c>
      <c r="V661" t="str">
        <f>_xlfn.XLOOKUP(A661,Table2[Customer ID],Table2[smoker_missing],"NOT FOUND")</f>
        <v>yes</v>
      </c>
      <c r="W661" t="str">
        <f t="shared" si="10"/>
        <v>Normal</v>
      </c>
      <c r="X661" s="37">
        <f>SUM(Table5[[#This Row],[Title]:[Diabetes Level]])</f>
        <v>51969.825000000004</v>
      </c>
    </row>
    <row r="662" spans="1:24" x14ac:dyDescent="0.25">
      <c r="A662" t="s">
        <v>1710</v>
      </c>
      <c r="B662" t="str">
        <f>VLOOKUP(A662,'Customer Names'!$A$2:$E$2336,3,FALSE)</f>
        <v>Mr.</v>
      </c>
      <c r="C662" t="str">
        <f>_xlfn.XLOOKUP(A662,$A$2:$A$2336,'Customer Names'!$D$2:$D$2336,"NOT FOUND")</f>
        <v>Gabriel D.</v>
      </c>
      <c r="D662" t="str">
        <f>_xlfn.XLOOKUP(A662,$A$2:$A$2336,'Customer Names'!$E$2:$E$2336,"NOT FOUND")</f>
        <v>Gunnink</v>
      </c>
      <c r="E662" cm="1">
        <f t="array" ref="E662">_xlfn.XLOOKUP(A662,$A$2:$A$2336,Table2[BMI],"NOT FOUND")</f>
        <v>25.6</v>
      </c>
      <c r="F662" cm="1">
        <f t="array" ref="F662">_xlfn.XLOOKUP(A662,$A$2:$A$2336,Table2[HBA1C],"NOT FOUND")</f>
        <v>10.95</v>
      </c>
      <c r="G662" t="str" cm="1">
        <f t="array" ref="G662">_xlfn.XLOOKUP(A662,$A$2:$A$2336,Table2[Heart Issues],"NOT FOUND")</f>
        <v>No</v>
      </c>
      <c r="H662" t="str" cm="1">
        <f t="array" ref="H662">_xlfn.XLOOKUP(A662,$A$2:$A$2336,Table2[Any Transplants],"NOT FOUND")</f>
        <v>No</v>
      </c>
      <c r="I662" t="str" cm="1">
        <f t="array" ref="I662">_xlfn.XLOOKUP(A662,$A$2:$A$2336,Table2[Cancer history],"NOT FOUND")</f>
        <v>No</v>
      </c>
      <c r="J662" t="str">
        <f>_xlfn.XLOOKUP(A662,Table3[customer_no],Table3[month],"NOT FOUND")</f>
        <v>Jul</v>
      </c>
      <c r="K662" s="7">
        <f>_xlfn.XLOOKUP(A662,Table3[customer_no],Table3[year_average],"NOT FOUND")</f>
        <v>1958</v>
      </c>
      <c r="L662" cm="1">
        <f t="array" ref="L662">_xlfn.XLOOKUP(A662,Table3[customer_no],'Hospitalisation Details'!$D$2:$D$2344,"NOT FOUND")</f>
        <v>29</v>
      </c>
      <c r="M662" s="33">
        <f>_xlfn.XLOOKUP(A662,Table3[customer_no],Table3[dd/mm/yy],"NOT FOUND")</f>
        <v>21395</v>
      </c>
      <c r="N662">
        <f>_xlfn.XLOOKUP(A662,Table3[customer_no],Table3[age],"NOT FOUND")</f>
        <v>64</v>
      </c>
      <c r="O662" cm="1">
        <f t="array" ref="O662">_xlfn.XLOOKUP(A662,Table3[customer_no],'Hospitalisation Details'!$E$2:$E$2344,"NOT FOUND")</f>
        <v>2</v>
      </c>
      <c r="P662" t="str">
        <f>_xlfn.XLOOKUP(A662,Table3[customer_no],Table3[hsplt_handled],"NOT FOUND")</f>
        <v>tier - 2</v>
      </c>
      <c r="Q662" t="str">
        <f>_xlfn.XLOOKUP(A662,Table3[customer_no],Table3[city_handled],"NOT FOUND")</f>
        <v>tier - 3</v>
      </c>
      <c r="R662" t="str">
        <f>_xlfn.XLOOKUP(A662,Table3[customer_no],Table3[state_id],"NOT FOUND")</f>
        <v>R1011</v>
      </c>
      <c r="S662" s="34" cm="1">
        <f t="array" ref="S662">_xlfn.XLOOKUP(A662,Table3[customer_no],'Hospitalisation Details'!$F$2:$F$2344,"NOT FOUND")</f>
        <v>14988.43</v>
      </c>
      <c r="T662" t="str">
        <f>_xlfn.XLOOKUP(A662,Table2[Customer ID],Table2[BMI_category],"NOT FOUND")</f>
        <v>Overweight</v>
      </c>
      <c r="U662" s="7">
        <f>_xlfn.XLOOKUP(A662,Table2[Customer ID],Table2[no of surgery],"NOT FOUND")</f>
        <v>3</v>
      </c>
      <c r="V662" t="str">
        <f>_xlfn.XLOOKUP(A662,Table2[Customer ID],Table2[smoker_missing],"NOT FOUND")</f>
        <v>No</v>
      </c>
      <c r="W662" t="str">
        <f t="shared" si="10"/>
        <v>Diabetes</v>
      </c>
      <c r="X662" s="37">
        <f>SUM(Table5[[#This Row],[Title]:[Diabetes Level]])</f>
        <v>38475.979999999996</v>
      </c>
    </row>
    <row r="663" spans="1:24" x14ac:dyDescent="0.25">
      <c r="A663" t="s">
        <v>1709</v>
      </c>
      <c r="B663" t="str">
        <f>VLOOKUP(A663,'Customer Names'!$A$2:$E$2336,3,FALSE)</f>
        <v>Mr.</v>
      </c>
      <c r="C663" t="str">
        <f>_xlfn.XLOOKUP(A663,$A$2:$A$2336,'Customer Names'!$D$2:$D$2336,"NOT FOUND")</f>
        <v>Jeff T</v>
      </c>
      <c r="D663" t="str">
        <f>_xlfn.XLOOKUP(A663,$A$2:$A$2336,'Customer Names'!$E$2:$E$2336,"NOT FOUND")</f>
        <v>Knight</v>
      </c>
      <c r="E663" cm="1">
        <f t="array" ref="E663">_xlfn.XLOOKUP(A663,$A$2:$A$2336,Table2[BMI],"NOT FOUND")</f>
        <v>34.21</v>
      </c>
      <c r="F663" cm="1">
        <f t="array" ref="F663">_xlfn.XLOOKUP(A663,$A$2:$A$2336,Table2[HBA1C],"NOT FOUND")</f>
        <v>9.17</v>
      </c>
      <c r="G663" t="str" cm="1">
        <f t="array" ref="G663">_xlfn.XLOOKUP(A663,$A$2:$A$2336,Table2[Heart Issues],"NOT FOUND")</f>
        <v>No</v>
      </c>
      <c r="H663" t="str" cm="1">
        <f t="array" ref="H663">_xlfn.XLOOKUP(A663,$A$2:$A$2336,Table2[Any Transplants],"NOT FOUND")</f>
        <v>No</v>
      </c>
      <c r="I663" t="str" cm="1">
        <f t="array" ref="I663">_xlfn.XLOOKUP(A663,$A$2:$A$2336,Table2[Cancer history],"NOT FOUND")</f>
        <v>No</v>
      </c>
      <c r="J663" t="str">
        <f>_xlfn.XLOOKUP(A663,Table3[customer_no],Table3[month],"NOT FOUND")</f>
        <v>Nov</v>
      </c>
      <c r="K663" s="7">
        <f>_xlfn.XLOOKUP(A663,Table3[customer_no],Table3[year_average],"NOT FOUND")</f>
        <v>1962</v>
      </c>
      <c r="L663" cm="1">
        <f t="array" ref="L663">_xlfn.XLOOKUP(A663,Table3[customer_no],'Hospitalisation Details'!$D$2:$D$2344,"NOT FOUND")</f>
        <v>29</v>
      </c>
      <c r="M663" s="33">
        <f>_xlfn.XLOOKUP(A663,Table3[customer_no],Table3[dd/mm/yy],"NOT FOUND")</f>
        <v>22979</v>
      </c>
      <c r="N663">
        <f>_xlfn.XLOOKUP(A663,Table3[customer_no],Table3[age],"NOT FOUND")</f>
        <v>60</v>
      </c>
      <c r="O663" cm="1">
        <f t="array" ref="O663">_xlfn.XLOOKUP(A663,Table3[customer_no],'Hospitalisation Details'!$E$2:$E$2344,"NOT FOUND")</f>
        <v>0</v>
      </c>
      <c r="P663" t="str">
        <f>_xlfn.XLOOKUP(A663,Table3[customer_no],Table3[hsplt_handled],"NOT FOUND")</f>
        <v>tier - 2</v>
      </c>
      <c r="Q663" t="str">
        <f>_xlfn.XLOOKUP(A663,Table3[customer_no],Table3[city_handled],"NOT FOUND")</f>
        <v>tier - 1</v>
      </c>
      <c r="R663" t="str">
        <f>_xlfn.XLOOKUP(A663,Table3[customer_no],Table3[state_id],"NOT FOUND")</f>
        <v>R1021</v>
      </c>
      <c r="S663" s="34" cm="1">
        <f t="array" ref="S663">_xlfn.XLOOKUP(A663,Table3[customer_no],'Hospitalisation Details'!$F$2:$F$2344,"NOT FOUND")</f>
        <v>14945.34</v>
      </c>
      <c r="T663" t="str">
        <f>_xlfn.XLOOKUP(A663,Table2[Customer ID],Table2[BMI_category],"NOT FOUND")</f>
        <v>Obesity</v>
      </c>
      <c r="U663" s="7">
        <f>_xlfn.XLOOKUP(A663,Table2[Customer ID],Table2[no of surgery],"NOT FOUND")</f>
        <v>0</v>
      </c>
      <c r="V663" t="str">
        <f>_xlfn.XLOOKUP(A663,Table2[Customer ID],Table2[smoker_missing],"NOT FOUND")</f>
        <v>No</v>
      </c>
      <c r="W663" t="str">
        <f t="shared" si="10"/>
        <v>Diabetes</v>
      </c>
      <c r="X663" s="37">
        <f>SUM(Table5[[#This Row],[Title]:[Diabetes Level]])</f>
        <v>40018.720000000001</v>
      </c>
    </row>
    <row r="664" spans="1:24" x14ac:dyDescent="0.25">
      <c r="A664" t="s">
        <v>1708</v>
      </c>
      <c r="B664" t="str">
        <f>VLOOKUP(A664,'Customer Names'!$A$2:$E$2336,3,FALSE)</f>
        <v>Mr.</v>
      </c>
      <c r="C664" t="str">
        <f>_xlfn.XLOOKUP(A664,$A$2:$A$2336,'Customer Names'!$D$2:$D$2336,"NOT FOUND")</f>
        <v>Neil D</v>
      </c>
      <c r="D664" t="str">
        <f>_xlfn.XLOOKUP(A664,$A$2:$A$2336,'Customer Names'!$E$2:$E$2336,"NOT FOUND")</f>
        <v>Grosscup</v>
      </c>
      <c r="E664" cm="1">
        <f t="array" ref="E664">_xlfn.XLOOKUP(A664,$A$2:$A$2336,Table2[BMI],"NOT FOUND")</f>
        <v>39.74</v>
      </c>
      <c r="F664" cm="1">
        <f t="array" ref="F664">_xlfn.XLOOKUP(A664,$A$2:$A$2336,Table2[HBA1C],"NOT FOUND")</f>
        <v>7.39</v>
      </c>
      <c r="G664" t="str" cm="1">
        <f t="array" ref="G664">_xlfn.XLOOKUP(A664,$A$2:$A$2336,Table2[Heart Issues],"NOT FOUND")</f>
        <v>No</v>
      </c>
      <c r="H664" t="str" cm="1">
        <f t="array" ref="H664">_xlfn.XLOOKUP(A664,$A$2:$A$2336,Table2[Any Transplants],"NOT FOUND")</f>
        <v>No</v>
      </c>
      <c r="I664" t="str" cm="1">
        <f t="array" ref="I664">_xlfn.XLOOKUP(A664,$A$2:$A$2336,Table2[Cancer history],"NOT FOUND")</f>
        <v>No</v>
      </c>
      <c r="J664" t="str">
        <f>_xlfn.XLOOKUP(A664,Table3[customer_no],Table3[month],"NOT FOUND")</f>
        <v>Nov</v>
      </c>
      <c r="K664" s="7">
        <f>_xlfn.XLOOKUP(A664,Table3[customer_no],Table3[year_average],"NOT FOUND")</f>
        <v>1968</v>
      </c>
      <c r="L664" cm="1">
        <f t="array" ref="L664">_xlfn.XLOOKUP(A664,Table3[customer_no],'Hospitalisation Details'!$D$2:$D$2344,"NOT FOUND")</f>
        <v>8</v>
      </c>
      <c r="M664" s="33">
        <f>_xlfn.XLOOKUP(A664,Table3[customer_no],Table3[dd/mm/yy],"NOT FOUND")</f>
        <v>25150</v>
      </c>
      <c r="N664">
        <f>_xlfn.XLOOKUP(A664,Table3[customer_no],Table3[age],"NOT FOUND")</f>
        <v>54</v>
      </c>
      <c r="O664" cm="1">
        <f t="array" ref="O664">_xlfn.XLOOKUP(A664,Table3[customer_no],'Hospitalisation Details'!$E$2:$E$2344,"NOT FOUND")</f>
        <v>0</v>
      </c>
      <c r="P664" t="str">
        <f>_xlfn.XLOOKUP(A664,Table3[customer_no],Table3[hsplt_handled],"NOT FOUND")</f>
        <v>tier - 2</v>
      </c>
      <c r="Q664" t="str">
        <f>_xlfn.XLOOKUP(A664,Table3[customer_no],Table3[city_handled],"NOT FOUND")</f>
        <v>tier - 2</v>
      </c>
      <c r="R664" t="str">
        <f>_xlfn.XLOOKUP(A664,Table3[customer_no],Table3[state_id],"NOT FOUND")</f>
        <v>R1012</v>
      </c>
      <c r="S664" s="34" cm="1">
        <f t="array" ref="S664">_xlfn.XLOOKUP(A664,Table3[customer_no],'Hospitalisation Details'!$F$2:$F$2344,"NOT FOUND")</f>
        <v>14926.97</v>
      </c>
      <c r="T664" t="str">
        <f>_xlfn.XLOOKUP(A664,Table2[Customer ID],Table2[BMI_category],"NOT FOUND")</f>
        <v>Obesity</v>
      </c>
      <c r="U664" s="7">
        <f>_xlfn.XLOOKUP(A664,Table2[Customer ID],Table2[no of surgery],"NOT FOUND")</f>
        <v>0</v>
      </c>
      <c r="V664" t="str">
        <f>_xlfn.XLOOKUP(A664,Table2[Customer ID],Table2[smoker_missing],"NOT FOUND")</f>
        <v>No</v>
      </c>
      <c r="W664" t="str">
        <f t="shared" si="10"/>
        <v>Diabetes</v>
      </c>
      <c r="X664" s="37">
        <f>SUM(Table5[[#This Row],[Title]:[Diabetes Level]])</f>
        <v>42154.1</v>
      </c>
    </row>
    <row r="665" spans="1:24" x14ac:dyDescent="0.25">
      <c r="A665" t="s">
        <v>1707</v>
      </c>
      <c r="B665" t="str">
        <f>VLOOKUP(A665,'Customer Names'!$A$2:$E$2336,3,FALSE)</f>
        <v>Ms.</v>
      </c>
      <c r="C665" t="str">
        <f>_xlfn.XLOOKUP(A665,$A$2:$A$2336,'Customer Names'!$D$2:$D$2336,"NOT FOUND")</f>
        <v>Katherine L.</v>
      </c>
      <c r="D665" t="str">
        <f>_xlfn.XLOOKUP(A665,$A$2:$A$2336,'Customer Names'!$E$2:$E$2336,"NOT FOUND")</f>
        <v>Koniuch</v>
      </c>
      <c r="E665" cm="1">
        <f t="array" ref="E665">_xlfn.XLOOKUP(A665,$A$2:$A$2336,Table2[BMI],"NOT FOUND")</f>
        <v>49.53</v>
      </c>
      <c r="F665" cm="1">
        <f t="array" ref="F665">_xlfn.XLOOKUP(A665,$A$2:$A$2336,Table2[HBA1C],"NOT FOUND")</f>
        <v>9.1300000000000008</v>
      </c>
      <c r="G665" t="str" cm="1">
        <f t="array" ref="G665">_xlfn.XLOOKUP(A665,$A$2:$A$2336,Table2[Heart Issues],"NOT FOUND")</f>
        <v>yes</v>
      </c>
      <c r="H665" t="str" cm="1">
        <f t="array" ref="H665">_xlfn.XLOOKUP(A665,$A$2:$A$2336,Table2[Any Transplants],"NOT FOUND")</f>
        <v>No</v>
      </c>
      <c r="I665" t="str" cm="1">
        <f t="array" ref="I665">_xlfn.XLOOKUP(A665,$A$2:$A$2336,Table2[Cancer history],"NOT FOUND")</f>
        <v>No</v>
      </c>
      <c r="J665" t="str">
        <f>_xlfn.XLOOKUP(A665,Table3[customer_no],Table3[month],"NOT FOUND")</f>
        <v>Jul</v>
      </c>
      <c r="K665" s="7">
        <f>_xlfn.XLOOKUP(A665,Table3[customer_no],Table3[year_average],"NOT FOUND")</f>
        <v>1981</v>
      </c>
      <c r="L665" cm="1">
        <f t="array" ref="L665">_xlfn.XLOOKUP(A665,Table3[customer_no],'Hospitalisation Details'!$D$2:$D$2344,"NOT FOUND")</f>
        <v>4</v>
      </c>
      <c r="M665" s="33">
        <f>_xlfn.XLOOKUP(A665,Table3[customer_no],Table3[dd/mm/yy],"NOT FOUND")</f>
        <v>29771</v>
      </c>
      <c r="N665">
        <f>_xlfn.XLOOKUP(A665,Table3[customer_no],Table3[age],"NOT FOUND")</f>
        <v>41</v>
      </c>
      <c r="O665" cm="1">
        <f t="array" ref="O665">_xlfn.XLOOKUP(A665,Table3[customer_no],'Hospitalisation Details'!$E$2:$E$2344,"NOT FOUND")</f>
        <v>1</v>
      </c>
      <c r="P665" t="str">
        <f>_xlfn.XLOOKUP(A665,Table3[customer_no],Table3[hsplt_handled],"NOT FOUND")</f>
        <v>tier - 2</v>
      </c>
      <c r="Q665" t="str">
        <f>_xlfn.XLOOKUP(A665,Table3[customer_no],Table3[city_handled],"NOT FOUND")</f>
        <v>tier - 1</v>
      </c>
      <c r="R665" t="str">
        <f>_xlfn.XLOOKUP(A665,Table3[customer_no],Table3[state_id],"NOT FOUND")</f>
        <v>R1011</v>
      </c>
      <c r="S665" s="34" cm="1">
        <f t="array" ref="S665">_xlfn.XLOOKUP(A665,Table3[customer_no],'Hospitalisation Details'!$F$2:$F$2344,"NOT FOUND")</f>
        <v>14908.27</v>
      </c>
      <c r="T665" t="str">
        <f>_xlfn.XLOOKUP(A665,Table2[Customer ID],Table2[BMI_category],"NOT FOUND")</f>
        <v>Obesity</v>
      </c>
      <c r="U665" s="7">
        <f>_xlfn.XLOOKUP(A665,Table2[Customer ID],Table2[no of surgery],"NOT FOUND")</f>
        <v>0</v>
      </c>
      <c r="V665" t="str">
        <f>_xlfn.XLOOKUP(A665,Table2[Customer ID],Table2[smoker_missing],"NOT FOUND")</f>
        <v>No</v>
      </c>
      <c r="W665" t="str">
        <f t="shared" si="10"/>
        <v>Diabetes</v>
      </c>
      <c r="X665" s="37">
        <f>SUM(Table5[[#This Row],[Title]:[Diabetes Level]])</f>
        <v>46764.93</v>
      </c>
    </row>
    <row r="666" spans="1:24" x14ac:dyDescent="0.25">
      <c r="A666" t="s">
        <v>1706</v>
      </c>
      <c r="B666" t="str">
        <f>VLOOKUP(A666,'Customer Names'!$A$2:$E$2336,3,FALSE)</f>
        <v>Ms.</v>
      </c>
      <c r="C666" t="str">
        <f>_xlfn.XLOOKUP(A666,$A$2:$A$2336,'Customer Names'!$D$2:$D$2336,"NOT FOUND")</f>
        <v>Ariel E</v>
      </c>
      <c r="D666" t="str">
        <f>_xlfn.XLOOKUP(A666,$A$2:$A$2336,'Customer Names'!$E$2:$E$2336,"NOT FOUND")</f>
        <v>Heitzman</v>
      </c>
      <c r="E666" cm="1">
        <f t="array" ref="E666">_xlfn.XLOOKUP(A666,$A$2:$A$2336,Table2[BMI],"NOT FOUND")</f>
        <v>39.33</v>
      </c>
      <c r="F666" cm="1">
        <f t="array" ref="F666">_xlfn.XLOOKUP(A666,$A$2:$A$2336,Table2[HBA1C],"NOT FOUND")</f>
        <v>10.4</v>
      </c>
      <c r="G666" t="str" cm="1">
        <f t="array" ref="G666">_xlfn.XLOOKUP(A666,$A$2:$A$2336,Table2[Heart Issues],"NOT FOUND")</f>
        <v>No</v>
      </c>
      <c r="H666" t="str" cm="1">
        <f t="array" ref="H666">_xlfn.XLOOKUP(A666,$A$2:$A$2336,Table2[Any Transplants],"NOT FOUND")</f>
        <v>No</v>
      </c>
      <c r="I666" t="str" cm="1">
        <f t="array" ref="I666">_xlfn.XLOOKUP(A666,$A$2:$A$2336,Table2[Cancer history],"NOT FOUND")</f>
        <v>No</v>
      </c>
      <c r="J666" t="str">
        <f>_xlfn.XLOOKUP(A666,Table3[customer_no],Table3[month],"NOT FOUND")</f>
        <v>Oct</v>
      </c>
      <c r="K666" s="7">
        <f>_xlfn.XLOOKUP(A666,Table3[customer_no],Table3[year_average],"NOT FOUND")</f>
        <v>1958</v>
      </c>
      <c r="L666" cm="1">
        <f t="array" ref="L666">_xlfn.XLOOKUP(A666,Table3[customer_no],'Hospitalisation Details'!$D$2:$D$2344,"NOT FOUND")</f>
        <v>17</v>
      </c>
      <c r="M666" s="33">
        <f>_xlfn.XLOOKUP(A666,Table3[customer_no],Table3[dd/mm/yy],"NOT FOUND")</f>
        <v>21475</v>
      </c>
      <c r="N666">
        <f>_xlfn.XLOOKUP(A666,Table3[customer_no],Table3[age],"NOT FOUND")</f>
        <v>64</v>
      </c>
      <c r="O666" cm="1">
        <f t="array" ref="O666">_xlfn.XLOOKUP(A666,Table3[customer_no],'Hospitalisation Details'!$E$2:$E$2344,"NOT FOUND")</f>
        <v>0</v>
      </c>
      <c r="P666" t="str">
        <f>_xlfn.XLOOKUP(A666,Table3[customer_no],Table3[hsplt_handled],"NOT FOUND")</f>
        <v>tier - 2</v>
      </c>
      <c r="Q666" t="str">
        <f>_xlfn.XLOOKUP(A666,Table3[customer_no],Table3[city_handled],"NOT FOUND")</f>
        <v>tier - 2</v>
      </c>
      <c r="R666" t="str">
        <f>_xlfn.XLOOKUP(A666,Table3[customer_no],Table3[state_id],"NOT FOUND")</f>
        <v>R1024</v>
      </c>
      <c r="S666" s="34" cm="1">
        <f t="array" ref="S666">_xlfn.XLOOKUP(A666,Table3[customer_no],'Hospitalisation Details'!$F$2:$F$2344,"NOT FOUND")</f>
        <v>14901.52</v>
      </c>
      <c r="T666" t="str">
        <f>_xlfn.XLOOKUP(A666,Table2[Customer ID],Table2[BMI_category],"NOT FOUND")</f>
        <v>Obesity</v>
      </c>
      <c r="U666" s="7">
        <f>_xlfn.XLOOKUP(A666,Table2[Customer ID],Table2[no of surgery],"NOT FOUND")</f>
        <v>3</v>
      </c>
      <c r="V666" t="str">
        <f>_xlfn.XLOOKUP(A666,Table2[Customer ID],Table2[smoker_missing],"NOT FOUND")</f>
        <v>No</v>
      </c>
      <c r="W666" t="str">
        <f t="shared" si="10"/>
        <v>Diabetes</v>
      </c>
      <c r="X666" s="37">
        <f>SUM(Table5[[#This Row],[Title]:[Diabetes Level]])</f>
        <v>38468.25</v>
      </c>
    </row>
    <row r="667" spans="1:24" x14ac:dyDescent="0.25">
      <c r="A667" t="s">
        <v>1705</v>
      </c>
      <c r="B667" t="str">
        <f>VLOOKUP(A667,'Customer Names'!$A$2:$E$2336,3,FALSE)</f>
        <v>Mr.</v>
      </c>
      <c r="C667" t="str">
        <f>_xlfn.XLOOKUP(A667,$A$2:$A$2336,'Customer Names'!$D$2:$D$2336,"NOT FOUND")</f>
        <v>Christopher P</v>
      </c>
      <c r="D667" t="str">
        <f>_xlfn.XLOOKUP(A667,$A$2:$A$2336,'Customer Names'!$E$2:$E$2336,"NOT FOUND")</f>
        <v>Tatton</v>
      </c>
      <c r="E667" cm="1">
        <f t="array" ref="E667">_xlfn.XLOOKUP(A667,$A$2:$A$2336,Table2[BMI],"NOT FOUND")</f>
        <v>39.979999999999997</v>
      </c>
      <c r="F667" cm="1">
        <f t="array" ref="F667">_xlfn.XLOOKUP(A667,$A$2:$A$2336,Table2[HBA1C],"NOT FOUND")</f>
        <v>9.4600000000000009</v>
      </c>
      <c r="G667" t="str" cm="1">
        <f t="array" ref="G667">_xlfn.XLOOKUP(A667,$A$2:$A$2336,Table2[Heart Issues],"NOT FOUND")</f>
        <v>yes</v>
      </c>
      <c r="H667" t="str" cm="1">
        <f t="array" ref="H667">_xlfn.XLOOKUP(A667,$A$2:$A$2336,Table2[Any Transplants],"NOT FOUND")</f>
        <v>No</v>
      </c>
      <c r="I667" t="str" cm="1">
        <f t="array" ref="I667">_xlfn.XLOOKUP(A667,$A$2:$A$2336,Table2[Cancer history],"NOT FOUND")</f>
        <v>No</v>
      </c>
      <c r="J667" t="str">
        <f>_xlfn.XLOOKUP(A667,Table3[customer_no],Table3[month],"NOT FOUND")</f>
        <v>Nov</v>
      </c>
      <c r="K667" s="7">
        <f>_xlfn.XLOOKUP(A667,Table3[customer_no],Table3[year_average],"NOT FOUND")</f>
        <v>1970</v>
      </c>
      <c r="L667" cm="1">
        <f t="array" ref="L667">_xlfn.XLOOKUP(A667,Table3[customer_no],'Hospitalisation Details'!$D$2:$D$2344,"NOT FOUND")</f>
        <v>11</v>
      </c>
      <c r="M667" s="33">
        <f>_xlfn.XLOOKUP(A667,Table3[customer_no],Table3[dd/mm/yy],"NOT FOUND")</f>
        <v>25883</v>
      </c>
      <c r="N667">
        <f>_xlfn.XLOOKUP(A667,Table3[customer_no],Table3[age],"NOT FOUND")</f>
        <v>52</v>
      </c>
      <c r="O667" cm="1">
        <f t="array" ref="O667">_xlfn.XLOOKUP(A667,Table3[customer_no],'Hospitalisation Details'!$E$2:$E$2344,"NOT FOUND")</f>
        <v>0</v>
      </c>
      <c r="P667" t="str">
        <f>_xlfn.XLOOKUP(A667,Table3[customer_no],Table3[hsplt_handled],"NOT FOUND")</f>
        <v>tier - 2</v>
      </c>
      <c r="Q667" t="str">
        <f>_xlfn.XLOOKUP(A667,Table3[customer_no],Table3[city_handled],"NOT FOUND")</f>
        <v>tier - 2</v>
      </c>
      <c r="R667" t="str">
        <f>_xlfn.XLOOKUP(A667,Table3[customer_no],Table3[state_id],"NOT FOUND")</f>
        <v>R1023</v>
      </c>
      <c r="S667" s="34" cm="1">
        <f t="array" ref="S667">_xlfn.XLOOKUP(A667,Table3[customer_no],'Hospitalisation Details'!$F$2:$F$2344,"NOT FOUND")</f>
        <v>14847.63</v>
      </c>
      <c r="T667" t="str">
        <f>_xlfn.XLOOKUP(A667,Table2[Customer ID],Table2[BMI_category],"NOT FOUND")</f>
        <v>Obesity</v>
      </c>
      <c r="U667" s="7">
        <f>_xlfn.XLOOKUP(A667,Table2[Customer ID],Table2[no of surgery],"NOT FOUND")</f>
        <v>2</v>
      </c>
      <c r="V667" t="str">
        <f>_xlfn.XLOOKUP(A667,Table2[Customer ID],Table2[smoker_missing],"NOT FOUND")</f>
        <v>No</v>
      </c>
      <c r="W667" t="str">
        <f t="shared" si="10"/>
        <v>Diabetes</v>
      </c>
      <c r="X667" s="37">
        <f>SUM(Table5[[#This Row],[Title]:[Diabetes Level]])</f>
        <v>42815.07</v>
      </c>
    </row>
    <row r="668" spans="1:24" x14ac:dyDescent="0.25">
      <c r="A668" t="s">
        <v>1704</v>
      </c>
      <c r="B668" t="str">
        <f>VLOOKUP(A668,'Customer Names'!$A$2:$E$2336,3,FALSE)</f>
        <v>Mrs.</v>
      </c>
      <c r="C668" t="str">
        <f>_xlfn.XLOOKUP(A668,$A$2:$A$2336,'Customer Names'!$D$2:$D$2336,"NOT FOUND")</f>
        <v>Erin M.</v>
      </c>
      <c r="D668" t="str">
        <f>_xlfn.XLOOKUP(A668,$A$2:$A$2336,'Customer Names'!$E$2:$E$2336,"NOT FOUND")</f>
        <v>Flanagan</v>
      </c>
      <c r="E668" cm="1">
        <f t="array" ref="E668">_xlfn.XLOOKUP(A668,$A$2:$A$2336,Table2[BMI],"NOT FOUND")</f>
        <v>46.51</v>
      </c>
      <c r="F668" cm="1">
        <f t="array" ref="F668">_xlfn.XLOOKUP(A668,$A$2:$A$2336,Table2[HBA1C],"NOT FOUND")</f>
        <v>8.69</v>
      </c>
      <c r="G668" t="str" cm="1">
        <f t="array" ref="G668">_xlfn.XLOOKUP(A668,$A$2:$A$2336,Table2[Heart Issues],"NOT FOUND")</f>
        <v>yes</v>
      </c>
      <c r="H668" t="str" cm="1">
        <f t="array" ref="H668">_xlfn.XLOOKUP(A668,$A$2:$A$2336,Table2[Any Transplants],"NOT FOUND")</f>
        <v>No</v>
      </c>
      <c r="I668" t="str" cm="1">
        <f t="array" ref="I668">_xlfn.XLOOKUP(A668,$A$2:$A$2336,Table2[Cancer history],"NOT FOUND")</f>
        <v>No</v>
      </c>
      <c r="J668" t="str">
        <f>_xlfn.XLOOKUP(A668,Table3[customer_no],Table3[month],"NOT FOUND")</f>
        <v>Jun</v>
      </c>
      <c r="K668" s="7">
        <f>_xlfn.XLOOKUP(A668,Table3[customer_no],Table3[year_average],"NOT FOUND")</f>
        <v>1981</v>
      </c>
      <c r="L668" cm="1">
        <f t="array" ref="L668">_xlfn.XLOOKUP(A668,Table3[customer_no],'Hospitalisation Details'!$D$2:$D$2344,"NOT FOUND")</f>
        <v>5</v>
      </c>
      <c r="M668" s="33">
        <f>_xlfn.XLOOKUP(A668,Table3[customer_no],Table3[dd/mm/yy],"NOT FOUND")</f>
        <v>29742</v>
      </c>
      <c r="N668">
        <f>_xlfn.XLOOKUP(A668,Table3[customer_no],Table3[age],"NOT FOUND")</f>
        <v>42</v>
      </c>
      <c r="O668" cm="1">
        <f t="array" ref="O668">_xlfn.XLOOKUP(A668,Table3[customer_no],'Hospitalisation Details'!$E$2:$E$2344,"NOT FOUND")</f>
        <v>1</v>
      </c>
      <c r="P668" t="str">
        <f>_xlfn.XLOOKUP(A668,Table3[customer_no],Table3[hsplt_handled],"NOT FOUND")</f>
        <v>tier - 2</v>
      </c>
      <c r="Q668" t="str">
        <f>_xlfn.XLOOKUP(A668,Table3[customer_no],Table3[city_handled],"NOT FOUND")</f>
        <v>tier - 3</v>
      </c>
      <c r="R668" t="str">
        <f>_xlfn.XLOOKUP(A668,Table3[customer_no],Table3[state_id],"NOT FOUND")</f>
        <v>R1026</v>
      </c>
      <c r="S668" s="34" cm="1">
        <f t="array" ref="S668">_xlfn.XLOOKUP(A668,Table3[customer_no],'Hospitalisation Details'!$F$2:$F$2344,"NOT FOUND")</f>
        <v>14843.96</v>
      </c>
      <c r="T668" t="str">
        <f>_xlfn.XLOOKUP(A668,Table2[Customer ID],Table2[BMI_category],"NOT FOUND")</f>
        <v>Obesity</v>
      </c>
      <c r="U668" s="7">
        <f>_xlfn.XLOOKUP(A668,Table2[Customer ID],Table2[no of surgery],"NOT FOUND")</f>
        <v>0</v>
      </c>
      <c r="V668" t="str">
        <f>_xlfn.XLOOKUP(A668,Table2[Customer ID],Table2[smoker_missing],"NOT FOUND")</f>
        <v>No</v>
      </c>
      <c r="W668" t="str">
        <f t="shared" si="10"/>
        <v>Diabetes</v>
      </c>
      <c r="X668" s="37">
        <f>SUM(Table5[[#This Row],[Title]:[Diabetes Level]])</f>
        <v>46670.16</v>
      </c>
    </row>
    <row r="669" spans="1:24" x14ac:dyDescent="0.25">
      <c r="A669" t="s">
        <v>1703</v>
      </c>
      <c r="B669" t="str">
        <f>VLOOKUP(A669,'Customer Names'!$A$2:$E$2336,3,FALSE)</f>
        <v>Mrs.</v>
      </c>
      <c r="C669" t="str">
        <f>_xlfn.XLOOKUP(A669,$A$2:$A$2336,'Customer Names'!$D$2:$D$2336,"NOT FOUND")</f>
        <v>Molly K.</v>
      </c>
      <c r="D669" t="str">
        <f>_xlfn.XLOOKUP(A669,$A$2:$A$2336,'Customer Names'!$E$2:$E$2336,"NOT FOUND")</f>
        <v>Funk</v>
      </c>
      <c r="E669" cm="1">
        <f t="array" ref="E669">_xlfn.XLOOKUP(A669,$A$2:$A$2336,Table2[BMI],"NOT FOUND")</f>
        <v>43.58</v>
      </c>
      <c r="F669" cm="1">
        <f t="array" ref="F669">_xlfn.XLOOKUP(A669,$A$2:$A$2336,Table2[HBA1C],"NOT FOUND")</f>
        <v>4.2300000000000004</v>
      </c>
      <c r="G669" t="str" cm="1">
        <f t="array" ref="G669">_xlfn.XLOOKUP(A669,$A$2:$A$2336,Table2[Heart Issues],"NOT FOUND")</f>
        <v>No</v>
      </c>
      <c r="H669" t="str" cm="1">
        <f t="array" ref="H669">_xlfn.XLOOKUP(A669,$A$2:$A$2336,Table2[Any Transplants],"NOT FOUND")</f>
        <v>No</v>
      </c>
      <c r="I669" t="str" cm="1">
        <f t="array" ref="I669">_xlfn.XLOOKUP(A669,$A$2:$A$2336,Table2[Cancer history],"NOT FOUND")</f>
        <v>Yes</v>
      </c>
      <c r="J669" t="str">
        <f>_xlfn.XLOOKUP(A669,Table3[customer_no],Table3[month],"NOT FOUND")</f>
        <v>Oct</v>
      </c>
      <c r="K669" s="7">
        <f>_xlfn.XLOOKUP(A669,Table3[customer_no],Table3[year_average],"NOT FOUND")</f>
        <v>1979</v>
      </c>
      <c r="L669" cm="1">
        <f t="array" ref="L669">_xlfn.XLOOKUP(A669,Table3[customer_no],'Hospitalisation Details'!$D$2:$D$2344,"NOT FOUND")</f>
        <v>18</v>
      </c>
      <c r="M669" s="33">
        <f>_xlfn.XLOOKUP(A669,Table3[customer_no],Table3[dd/mm/yy],"NOT FOUND")</f>
        <v>29146</v>
      </c>
      <c r="N669">
        <f>_xlfn.XLOOKUP(A669,Table3[customer_no],Table3[age],"NOT FOUND")</f>
        <v>43</v>
      </c>
      <c r="O669" cm="1">
        <f t="array" ref="O669">_xlfn.XLOOKUP(A669,Table3[customer_no],'Hospitalisation Details'!$E$2:$E$2344,"NOT FOUND")</f>
        <v>2</v>
      </c>
      <c r="P669" t="str">
        <f>_xlfn.XLOOKUP(A669,Table3[customer_no],Table3[hsplt_handled],"NOT FOUND")</f>
        <v>tier - 2</v>
      </c>
      <c r="Q669" t="str">
        <f>_xlfn.XLOOKUP(A669,Table3[customer_no],Table3[city_handled],"NOT FOUND")</f>
        <v>tier - 3</v>
      </c>
      <c r="R669" t="str">
        <f>_xlfn.XLOOKUP(A669,Table3[customer_no],Table3[state_id],"NOT FOUND")</f>
        <v>R1026</v>
      </c>
      <c r="S669" s="34" cm="1">
        <f t="array" ref="S669">_xlfn.XLOOKUP(A669,Table3[customer_no],'Hospitalisation Details'!$F$2:$F$2344,"NOT FOUND")</f>
        <v>14839.34</v>
      </c>
      <c r="T669" t="str">
        <f>_xlfn.XLOOKUP(A669,Table2[Customer ID],Table2[BMI_category],"NOT FOUND")</f>
        <v>Obesity</v>
      </c>
      <c r="U669" s="7">
        <f>_xlfn.XLOOKUP(A669,Table2[Customer ID],Table2[no of surgery],"NOT FOUND")</f>
        <v>1</v>
      </c>
      <c r="V669" t="str">
        <f>_xlfn.XLOOKUP(A669,Table2[Customer ID],Table2[smoker_missing],"NOT FOUND")</f>
        <v>No</v>
      </c>
      <c r="W669" t="str">
        <f t="shared" si="10"/>
        <v>Normal</v>
      </c>
      <c r="X669" s="37">
        <f>SUM(Table5[[#This Row],[Title]:[Diabetes Level]])</f>
        <v>46076.15</v>
      </c>
    </row>
    <row r="670" spans="1:24" x14ac:dyDescent="0.25">
      <c r="A670" t="s">
        <v>1702</v>
      </c>
      <c r="B670" t="str">
        <f>VLOOKUP(A670,'Customer Names'!$A$2:$E$2336,3,FALSE)</f>
        <v>Mr.</v>
      </c>
      <c r="C670" t="str">
        <f>_xlfn.XLOOKUP(A670,$A$2:$A$2336,'Customer Names'!$D$2:$D$2336,"NOT FOUND")</f>
        <v>Ryan J.</v>
      </c>
      <c r="D670" t="str">
        <f>_xlfn.XLOOKUP(A670,$A$2:$A$2336,'Customer Names'!$E$2:$E$2336,"NOT FOUND")</f>
        <v>Davenport</v>
      </c>
      <c r="E670" cm="1">
        <f t="array" ref="E670">_xlfn.XLOOKUP(A670,$A$2:$A$2336,Table2[BMI],"NOT FOUND")</f>
        <v>42.28</v>
      </c>
      <c r="F670" cm="1">
        <f t="array" ref="F670">_xlfn.XLOOKUP(A670,$A$2:$A$2336,Table2[HBA1C],"NOT FOUND")</f>
        <v>9.16</v>
      </c>
      <c r="G670" t="str" cm="1">
        <f t="array" ref="G670">_xlfn.XLOOKUP(A670,$A$2:$A$2336,Table2[Heart Issues],"NOT FOUND")</f>
        <v>yes</v>
      </c>
      <c r="H670" t="str" cm="1">
        <f t="array" ref="H670">_xlfn.XLOOKUP(A670,$A$2:$A$2336,Table2[Any Transplants],"NOT FOUND")</f>
        <v>No</v>
      </c>
      <c r="I670" t="str" cm="1">
        <f t="array" ref="I670">_xlfn.XLOOKUP(A670,$A$2:$A$2336,Table2[Cancer history],"NOT FOUND")</f>
        <v>No</v>
      </c>
      <c r="J670" t="str">
        <f>_xlfn.XLOOKUP(A670,Table3[customer_no],Table3[month],"NOT FOUND")</f>
        <v>Dec</v>
      </c>
      <c r="K670" s="7">
        <f>_xlfn.XLOOKUP(A670,Table3[customer_no],Table3[year_average],"NOT FOUND")</f>
        <v>1975</v>
      </c>
      <c r="L670" cm="1">
        <f t="array" ref="L670">_xlfn.XLOOKUP(A670,Table3[customer_no],'Hospitalisation Details'!$D$2:$D$2344,"NOT FOUND")</f>
        <v>10</v>
      </c>
      <c r="M670" s="33">
        <f>_xlfn.XLOOKUP(A670,Table3[customer_no],Table3[dd/mm/yy],"NOT FOUND")</f>
        <v>27738</v>
      </c>
      <c r="N670">
        <f>_xlfn.XLOOKUP(A670,Table3[customer_no],Table3[age],"NOT FOUND")</f>
        <v>47</v>
      </c>
      <c r="O670" cm="1">
        <f t="array" ref="O670">_xlfn.XLOOKUP(A670,Table3[customer_no],'Hospitalisation Details'!$E$2:$E$2344,"NOT FOUND")</f>
        <v>1</v>
      </c>
      <c r="P670" t="str">
        <f>_xlfn.XLOOKUP(A670,Table3[customer_no],Table3[hsplt_handled],"NOT FOUND")</f>
        <v>tier - 2</v>
      </c>
      <c r="Q670" t="str">
        <f>_xlfn.XLOOKUP(A670,Table3[customer_no],Table3[city_handled],"NOT FOUND")</f>
        <v>tier - 3</v>
      </c>
      <c r="R670" t="str">
        <f>_xlfn.XLOOKUP(A670,Table3[customer_no],Table3[state_id],"NOT FOUND")</f>
        <v>R1023</v>
      </c>
      <c r="S670" s="34" cm="1">
        <f t="array" ref="S670">_xlfn.XLOOKUP(A670,Table3[customer_no],'Hospitalisation Details'!$F$2:$F$2344,"NOT FOUND")</f>
        <v>14819</v>
      </c>
      <c r="T670" t="str">
        <f>_xlfn.XLOOKUP(A670,Table2[Customer ID],Table2[BMI_category],"NOT FOUND")</f>
        <v>Obesity</v>
      </c>
      <c r="U670" s="7">
        <f>_xlfn.XLOOKUP(A670,Table2[Customer ID],Table2[no of surgery],"NOT FOUND")</f>
        <v>1</v>
      </c>
      <c r="V670" t="str">
        <f>_xlfn.XLOOKUP(A670,Table2[Customer ID],Table2[smoker_missing],"NOT FOUND")</f>
        <v>No</v>
      </c>
      <c r="W670" t="str">
        <f t="shared" si="10"/>
        <v>Diabetes</v>
      </c>
      <c r="X670" s="37">
        <f>SUM(Table5[[#This Row],[Title]:[Diabetes Level]])</f>
        <v>44642.44</v>
      </c>
    </row>
    <row r="671" spans="1:24" x14ac:dyDescent="0.25">
      <c r="A671" t="s">
        <v>1701</v>
      </c>
      <c r="B671" t="str">
        <f>VLOOKUP(A671,'Customer Names'!$A$2:$E$2336,3,FALSE)</f>
        <v>Mrs.</v>
      </c>
      <c r="C671" t="str">
        <f>_xlfn.XLOOKUP(A671,$A$2:$A$2336,'Customer Names'!$D$2:$D$2336,"NOT FOUND")</f>
        <v>Jennifer</v>
      </c>
      <c r="D671" t="str">
        <f>_xlfn.XLOOKUP(A671,$A$2:$A$2336,'Customer Names'!$E$2:$E$2336,"NOT FOUND")</f>
        <v>Nicholson</v>
      </c>
      <c r="E671" cm="1">
        <f t="array" ref="E671">_xlfn.XLOOKUP(A671,$A$2:$A$2336,Table2[BMI],"NOT FOUND")</f>
        <v>35.520000000000003</v>
      </c>
      <c r="F671" cm="1">
        <f t="array" ref="F671">_xlfn.XLOOKUP(A671,$A$2:$A$2336,Table2[HBA1C],"NOT FOUND")</f>
        <v>8.26</v>
      </c>
      <c r="G671" t="str" cm="1">
        <f t="array" ref="G671">_xlfn.XLOOKUP(A671,$A$2:$A$2336,Table2[Heart Issues],"NOT FOUND")</f>
        <v>No</v>
      </c>
      <c r="H671" t="str" cm="1">
        <f t="array" ref="H671">_xlfn.XLOOKUP(A671,$A$2:$A$2336,Table2[Any Transplants],"NOT FOUND")</f>
        <v>No</v>
      </c>
      <c r="I671" t="str" cm="1">
        <f t="array" ref="I671">_xlfn.XLOOKUP(A671,$A$2:$A$2336,Table2[Cancer history],"NOT FOUND")</f>
        <v>No</v>
      </c>
      <c r="J671" t="str">
        <f>_xlfn.XLOOKUP(A671,Table3[customer_no],Table3[month],"NOT FOUND")</f>
        <v>Jul</v>
      </c>
      <c r="K671" s="7">
        <f>_xlfn.XLOOKUP(A671,Table3[customer_no],Table3[year_average],"NOT FOUND")</f>
        <v>1965</v>
      </c>
      <c r="L671" cm="1">
        <f t="array" ref="L671">_xlfn.XLOOKUP(A671,Table3[customer_no],'Hospitalisation Details'!$D$2:$D$2344,"NOT FOUND")</f>
        <v>27</v>
      </c>
      <c r="M671" s="33">
        <f>_xlfn.XLOOKUP(A671,Table3[customer_no],Table3[dd/mm/yy],"NOT FOUND")</f>
        <v>23950</v>
      </c>
      <c r="N671">
        <f>_xlfn.XLOOKUP(A671,Table3[customer_no],Table3[age],"NOT FOUND")</f>
        <v>57</v>
      </c>
      <c r="O671" cm="1">
        <f t="array" ref="O671">_xlfn.XLOOKUP(A671,Table3[customer_no],'Hospitalisation Details'!$E$2:$E$2344,"NOT FOUND")</f>
        <v>0</v>
      </c>
      <c r="P671" t="str">
        <f>_xlfn.XLOOKUP(A671,Table3[customer_no],Table3[hsplt_handled],"NOT FOUND")</f>
        <v>tier - 2</v>
      </c>
      <c r="Q671" t="str">
        <f>_xlfn.XLOOKUP(A671,Table3[customer_no],Table3[city_handled],"NOT FOUND")</f>
        <v>tier - 2</v>
      </c>
      <c r="R671" t="str">
        <f>_xlfn.XLOOKUP(A671,Table3[customer_no],Table3[state_id],"NOT FOUND")</f>
        <v>R1026</v>
      </c>
      <c r="S671" s="34" cm="1">
        <f t="array" ref="S671">_xlfn.XLOOKUP(A671,Table3[customer_no],'Hospitalisation Details'!$F$2:$F$2344,"NOT FOUND")</f>
        <v>14750.42</v>
      </c>
      <c r="T671" t="str">
        <f>_xlfn.XLOOKUP(A671,Table2[Customer ID],Table2[BMI_category],"NOT FOUND")</f>
        <v>Obesity</v>
      </c>
      <c r="U671" s="7">
        <f>_xlfn.XLOOKUP(A671,Table2[Customer ID],Table2[no of surgery],"NOT FOUND")</f>
        <v>0</v>
      </c>
      <c r="V671" t="str">
        <f>_xlfn.XLOOKUP(A671,Table2[Customer ID],Table2[smoker_missing],"NOT FOUND")</f>
        <v>No</v>
      </c>
      <c r="W671" t="str">
        <f t="shared" si="10"/>
        <v>Diabetes</v>
      </c>
      <c r="X671" s="37">
        <f>SUM(Table5[[#This Row],[Title]:[Diabetes Level]])</f>
        <v>40793.199999999997</v>
      </c>
    </row>
    <row r="672" spans="1:24" x14ac:dyDescent="0.25">
      <c r="A672" t="s">
        <v>1700</v>
      </c>
      <c r="B672" t="str">
        <f>VLOOKUP(A672,'Customer Names'!$A$2:$E$2336,3,FALSE)</f>
        <v>Mr.</v>
      </c>
      <c r="C672" t="str">
        <f>_xlfn.XLOOKUP(A672,$A$2:$A$2336,'Customer Names'!$D$2:$D$2336,"NOT FOUND")</f>
        <v>Daniel M</v>
      </c>
      <c r="D672" t="str">
        <f>_xlfn.XLOOKUP(A672,$A$2:$A$2336,'Customer Names'!$E$2:$E$2336,"NOT FOUND")</f>
        <v>Lindbloom</v>
      </c>
      <c r="E672" cm="1">
        <f t="array" ref="E672">_xlfn.XLOOKUP(A672,$A$2:$A$2336,Table2[BMI],"NOT FOUND")</f>
        <v>33.6</v>
      </c>
      <c r="F672" cm="1">
        <f t="array" ref="F672">_xlfn.XLOOKUP(A672,$A$2:$A$2336,Table2[HBA1C],"NOT FOUND")</f>
        <v>11.25</v>
      </c>
      <c r="G672" t="str" cm="1">
        <f t="array" ref="G672">_xlfn.XLOOKUP(A672,$A$2:$A$2336,Table2[Heart Issues],"NOT FOUND")</f>
        <v>No</v>
      </c>
      <c r="H672" t="str" cm="1">
        <f t="array" ref="H672">_xlfn.XLOOKUP(A672,$A$2:$A$2336,Table2[Any Transplants],"NOT FOUND")</f>
        <v>No</v>
      </c>
      <c r="I672" t="str" cm="1">
        <f t="array" ref="I672">_xlfn.XLOOKUP(A672,$A$2:$A$2336,Table2[Cancer history],"NOT FOUND")</f>
        <v>No</v>
      </c>
      <c r="J672" t="str">
        <f>_xlfn.XLOOKUP(A672,Table3[customer_no],Table3[month],"NOT FOUND")</f>
        <v>Jul</v>
      </c>
      <c r="K672" s="7">
        <f>_xlfn.XLOOKUP(A672,Table3[customer_no],Table3[year_average],"NOT FOUND")</f>
        <v>1962</v>
      </c>
      <c r="L672" cm="1">
        <f t="array" ref="L672">_xlfn.XLOOKUP(A672,Table3[customer_no],'Hospitalisation Details'!$D$2:$D$2344,"NOT FOUND")</f>
        <v>29</v>
      </c>
      <c r="M672" s="33">
        <f>_xlfn.XLOOKUP(A672,Table3[customer_no],Table3[dd/mm/yy],"NOT FOUND")</f>
        <v>22856</v>
      </c>
      <c r="N672">
        <f>_xlfn.XLOOKUP(A672,Table3[customer_no],Table3[age],"NOT FOUND")</f>
        <v>60</v>
      </c>
      <c r="O672" cm="1">
        <f t="array" ref="O672">_xlfn.XLOOKUP(A672,Table3[customer_no],'Hospitalisation Details'!$E$2:$E$2344,"NOT FOUND")</f>
        <v>0</v>
      </c>
      <c r="P672" t="str">
        <f>_xlfn.XLOOKUP(A672,Table3[customer_no],Table3[hsplt_handled],"NOT FOUND")</f>
        <v>tier - 2</v>
      </c>
      <c r="Q672" t="str">
        <f>_xlfn.XLOOKUP(A672,Table3[customer_no],Table3[city_handled],"NOT FOUND")</f>
        <v>tier - 3</v>
      </c>
      <c r="R672" t="str">
        <f>_xlfn.XLOOKUP(A672,Table3[customer_no],Table3[state_id],"NOT FOUND")</f>
        <v>R1021</v>
      </c>
      <c r="S672" s="34" cm="1">
        <f t="array" ref="S672">_xlfn.XLOOKUP(A672,Table3[customer_no],'Hospitalisation Details'!$F$2:$F$2344,"NOT FOUND")</f>
        <v>14738.43</v>
      </c>
      <c r="T672" t="str">
        <f>_xlfn.XLOOKUP(A672,Table2[Customer ID],Table2[BMI_category],"NOT FOUND")</f>
        <v>Obesity</v>
      </c>
      <c r="U672" s="7">
        <f>_xlfn.XLOOKUP(A672,Table2[Customer ID],Table2[no of surgery],"NOT FOUND")</f>
        <v>0</v>
      </c>
      <c r="V672" t="str">
        <f>_xlfn.XLOOKUP(A672,Table2[Customer ID],Table2[smoker_missing],"NOT FOUND")</f>
        <v>No</v>
      </c>
      <c r="W672" t="str">
        <f t="shared" si="10"/>
        <v>Diabetes</v>
      </c>
      <c r="X672" s="37">
        <f>SUM(Table5[[#This Row],[Title]:[Diabetes Level]])</f>
        <v>39690.28</v>
      </c>
    </row>
    <row r="673" spans="1:24" x14ac:dyDescent="0.25">
      <c r="A673" t="s">
        <v>1699</v>
      </c>
      <c r="B673" t="str">
        <f>VLOOKUP(A673,'Customer Names'!$A$2:$E$2336,3,FALSE)</f>
        <v>Ms.</v>
      </c>
      <c r="C673" t="str">
        <f>_xlfn.XLOOKUP(A673,$A$2:$A$2336,'Customer Names'!$D$2:$D$2336,"NOT FOUND")</f>
        <v>Hiruni</v>
      </c>
      <c r="D673" t="str">
        <f>_xlfn.XLOOKUP(A673,$A$2:$A$2336,'Customer Names'!$E$2:$E$2336,"NOT FOUND")</f>
        <v>Wijayaratne</v>
      </c>
      <c r="E673" cm="1">
        <f t="array" ref="E673">_xlfn.XLOOKUP(A673,$A$2:$A$2336,Table2[BMI],"NOT FOUND")</f>
        <v>22.42</v>
      </c>
      <c r="F673" cm="1">
        <f t="array" ref="F673">_xlfn.XLOOKUP(A673,$A$2:$A$2336,Table2[HBA1C],"NOT FOUND")</f>
        <v>6.74</v>
      </c>
      <c r="G673" t="str" cm="1">
        <f t="array" ref="G673">_xlfn.XLOOKUP(A673,$A$2:$A$2336,Table2[Heart Issues],"NOT FOUND")</f>
        <v>No</v>
      </c>
      <c r="H673" t="str" cm="1">
        <f t="array" ref="H673">_xlfn.XLOOKUP(A673,$A$2:$A$2336,Table2[Any Transplants],"NOT FOUND")</f>
        <v>No</v>
      </c>
      <c r="I673" t="str" cm="1">
        <f t="array" ref="I673">_xlfn.XLOOKUP(A673,$A$2:$A$2336,Table2[Cancer history],"NOT FOUND")</f>
        <v>No</v>
      </c>
      <c r="J673" t="str">
        <f>_xlfn.XLOOKUP(A673,Table3[customer_no],Table3[month],"NOT FOUND")</f>
        <v>Sep</v>
      </c>
      <c r="K673" s="7">
        <f>_xlfn.XLOOKUP(A673,Table3[customer_no],Table3[year_average],"NOT FOUND")</f>
        <v>2002</v>
      </c>
      <c r="L673" cm="1">
        <f t="array" ref="L673">_xlfn.XLOOKUP(A673,Table3[customer_no],'Hospitalisation Details'!$D$2:$D$2344,"NOT FOUND")</f>
        <v>24</v>
      </c>
      <c r="M673" s="33">
        <f>_xlfn.XLOOKUP(A673,Table3[customer_no],Table3[dd/mm/yy],"NOT FOUND")</f>
        <v>37523</v>
      </c>
      <c r="N673">
        <f>_xlfn.XLOOKUP(A673,Table3[customer_no],Table3[age],"NOT FOUND")</f>
        <v>20</v>
      </c>
      <c r="O673" cm="1">
        <f t="array" ref="O673">_xlfn.XLOOKUP(A673,Table3[customer_no],'Hospitalisation Details'!$E$2:$E$2344,"NOT FOUND")</f>
        <v>0</v>
      </c>
      <c r="P673" t="str">
        <f>_xlfn.XLOOKUP(A673,Table3[customer_no],Table3[hsplt_handled],"NOT FOUND")</f>
        <v>tier - 2</v>
      </c>
      <c r="Q673" t="str">
        <f>_xlfn.XLOOKUP(A673,Table3[customer_no],Table3[city_handled],"NOT FOUND")</f>
        <v>tier - 2</v>
      </c>
      <c r="R673" t="str">
        <f>_xlfn.XLOOKUP(A673,Table3[customer_no],Table3[state_id],"NOT FOUND")</f>
        <v>R1012</v>
      </c>
      <c r="S673" s="34" cm="1">
        <f t="array" ref="S673">_xlfn.XLOOKUP(A673,Table3[customer_no],'Hospitalisation Details'!$F$2:$F$2344,"NOT FOUND")</f>
        <v>14711.74</v>
      </c>
      <c r="T673" t="str">
        <f>_xlfn.XLOOKUP(A673,Table2[Customer ID],Table2[BMI_category],"NOT FOUND")</f>
        <v>Normal Weight</v>
      </c>
      <c r="U673" s="7">
        <f>_xlfn.XLOOKUP(A673,Table2[Customer ID],Table2[no of surgery],"NOT FOUND")</f>
        <v>0</v>
      </c>
      <c r="V673" t="str">
        <f>_xlfn.XLOOKUP(A673,Table2[Customer ID],Table2[smoker_missing],"NOT FOUND")</f>
        <v>yes</v>
      </c>
      <c r="W673" t="str">
        <f t="shared" si="10"/>
        <v>Diabetes</v>
      </c>
      <c r="X673" s="37">
        <f>SUM(Table5[[#This Row],[Title]:[Diabetes Level]])</f>
        <v>54309.9</v>
      </c>
    </row>
    <row r="674" spans="1:24" x14ac:dyDescent="0.25">
      <c r="A674" t="s">
        <v>1698</v>
      </c>
      <c r="B674" t="str">
        <f>VLOOKUP(A674,'Customer Names'!$A$2:$E$2336,3,FALSE)</f>
        <v>Ms.</v>
      </c>
      <c r="C674" t="str">
        <f>_xlfn.XLOOKUP(A674,$A$2:$A$2336,'Customer Names'!$D$2:$D$2336,"NOT FOUND")</f>
        <v>Reina H.</v>
      </c>
      <c r="D674" t="str">
        <f>_xlfn.XLOOKUP(A674,$A$2:$A$2336,'Customer Names'!$E$2:$E$2336,"NOT FOUND")</f>
        <v>Ainsworth</v>
      </c>
      <c r="E674" cm="1">
        <f t="array" ref="E674">_xlfn.XLOOKUP(A674,$A$2:$A$2336,Table2[BMI],"NOT FOUND")</f>
        <v>46.86</v>
      </c>
      <c r="F674" cm="1">
        <f t="array" ref="F674">_xlfn.XLOOKUP(A674,$A$2:$A$2336,Table2[HBA1C],"NOT FOUND")</f>
        <v>4.87</v>
      </c>
      <c r="G674" t="str" cm="1">
        <f t="array" ref="G674">_xlfn.XLOOKUP(A674,$A$2:$A$2336,Table2[Heart Issues],"NOT FOUND")</f>
        <v>No</v>
      </c>
      <c r="H674" t="str" cm="1">
        <f t="array" ref="H674">_xlfn.XLOOKUP(A674,$A$2:$A$2336,Table2[Any Transplants],"NOT FOUND")</f>
        <v>No</v>
      </c>
      <c r="I674" t="str" cm="1">
        <f t="array" ref="I674">_xlfn.XLOOKUP(A674,$A$2:$A$2336,Table2[Cancer history],"NOT FOUND")</f>
        <v>No</v>
      </c>
      <c r="J674" t="str">
        <f>_xlfn.XLOOKUP(A674,Table3[customer_no],Table3[month],"NOT FOUND")</f>
        <v>Sep</v>
      </c>
      <c r="K674" s="7">
        <f>_xlfn.XLOOKUP(A674,Table3[customer_no],Table3[year_average],"NOT FOUND")</f>
        <v>1982</v>
      </c>
      <c r="L674" cm="1">
        <f t="array" ref="L674">_xlfn.XLOOKUP(A674,Table3[customer_no],'Hospitalisation Details'!$D$2:$D$2344,"NOT FOUND")</f>
        <v>4</v>
      </c>
      <c r="M674" s="33">
        <f>_xlfn.XLOOKUP(A674,Table3[customer_no],Table3[dd/mm/yy],"NOT FOUND")</f>
        <v>30198</v>
      </c>
      <c r="N674">
        <f>_xlfn.XLOOKUP(A674,Table3[customer_no],Table3[age],"NOT FOUND")</f>
        <v>40</v>
      </c>
      <c r="O674" cm="1">
        <f t="array" ref="O674">_xlfn.XLOOKUP(A674,Table3[customer_no],'Hospitalisation Details'!$E$2:$E$2344,"NOT FOUND")</f>
        <v>3</v>
      </c>
      <c r="P674" t="str">
        <f>_xlfn.XLOOKUP(A674,Table3[customer_no],Table3[hsplt_handled],"NOT FOUND")</f>
        <v>tier - 2</v>
      </c>
      <c r="Q674" t="str">
        <f>_xlfn.XLOOKUP(A674,Table3[customer_no],Table3[city_handled],"NOT FOUND")</f>
        <v>tier - 2</v>
      </c>
      <c r="R674" t="str">
        <f>_xlfn.XLOOKUP(A674,Table3[customer_no],Table3[state_id],"NOT FOUND")</f>
        <v>R1011</v>
      </c>
      <c r="S674" s="34" cm="1">
        <f t="array" ref="S674">_xlfn.XLOOKUP(A674,Table3[customer_no],'Hospitalisation Details'!$F$2:$F$2344,"NOT FOUND")</f>
        <v>14696.77</v>
      </c>
      <c r="T674" t="str">
        <f>_xlfn.XLOOKUP(A674,Table2[Customer ID],Table2[BMI_category],"NOT FOUND")</f>
        <v>Obesity</v>
      </c>
      <c r="U674" s="7">
        <f>_xlfn.XLOOKUP(A674,Table2[Customer ID],Table2[no of surgery],"NOT FOUND")</f>
        <v>0</v>
      </c>
      <c r="V674" t="str">
        <f>_xlfn.XLOOKUP(A674,Table2[Customer ID],Table2[smoker_missing],"NOT FOUND")</f>
        <v>No</v>
      </c>
      <c r="W674" t="str">
        <f t="shared" si="10"/>
        <v>Normal</v>
      </c>
      <c r="X674" s="37">
        <f>SUM(Table5[[#This Row],[Title]:[Diabetes Level]])</f>
        <v>46975.5</v>
      </c>
    </row>
    <row r="675" spans="1:24" x14ac:dyDescent="0.25">
      <c r="A675" t="s">
        <v>1697</v>
      </c>
      <c r="B675" t="str">
        <f>VLOOKUP(A675,'Customer Names'!$A$2:$E$2336,3,FALSE)</f>
        <v>Ms.</v>
      </c>
      <c r="C675" t="str">
        <f>_xlfn.XLOOKUP(A675,$A$2:$A$2336,'Customer Names'!$D$2:$D$2336,"NOT FOUND")</f>
        <v>Kristi</v>
      </c>
      <c r="D675" t="str">
        <f>_xlfn.XLOOKUP(A675,$A$2:$A$2336,'Customer Names'!$E$2:$E$2336,"NOT FOUND")</f>
        <v>Gayagoy</v>
      </c>
      <c r="E675" cm="1">
        <f t="array" ref="E675">_xlfn.XLOOKUP(A675,$A$2:$A$2336,Table2[BMI],"NOT FOUND")</f>
        <v>32.965000000000003</v>
      </c>
      <c r="F675" cm="1">
        <f t="array" ref="F675">_xlfn.XLOOKUP(A675,$A$2:$A$2336,Table2[HBA1C],"NOT FOUND")</f>
        <v>6.68</v>
      </c>
      <c r="G675" t="str" cm="1">
        <f t="array" ref="G675">_xlfn.XLOOKUP(A675,$A$2:$A$2336,Table2[Heart Issues],"NOT FOUND")</f>
        <v>No</v>
      </c>
      <c r="H675" t="str" cm="1">
        <f t="array" ref="H675">_xlfn.XLOOKUP(A675,$A$2:$A$2336,Table2[Any Transplants],"NOT FOUND")</f>
        <v>No</v>
      </c>
      <c r="I675" t="str" cm="1">
        <f t="array" ref="I675">_xlfn.XLOOKUP(A675,$A$2:$A$2336,Table2[Cancer history],"NOT FOUND")</f>
        <v>No</v>
      </c>
      <c r="J675" t="str">
        <f>_xlfn.XLOOKUP(A675,Table3[customer_no],Table3[month],"NOT FOUND")</f>
        <v>Jul</v>
      </c>
      <c r="K675" s="7">
        <f>_xlfn.XLOOKUP(A675,Table3[customer_no],Table3[year_average],"NOT FOUND")</f>
        <v>1958</v>
      </c>
      <c r="L675" cm="1">
        <f t="array" ref="L675">_xlfn.XLOOKUP(A675,Table3[customer_no],'Hospitalisation Details'!$D$2:$D$2344,"NOT FOUND")</f>
        <v>23</v>
      </c>
      <c r="M675" s="33">
        <f>_xlfn.XLOOKUP(A675,Table3[customer_no],Table3[dd/mm/yy],"NOT FOUND")</f>
        <v>21389</v>
      </c>
      <c r="N675">
        <f>_xlfn.XLOOKUP(A675,Table3[customer_no],Table3[age],"NOT FOUND")</f>
        <v>64</v>
      </c>
      <c r="O675" cm="1">
        <f t="array" ref="O675">_xlfn.XLOOKUP(A675,Table3[customer_no],'Hospitalisation Details'!$E$2:$E$2344,"NOT FOUND")</f>
        <v>0</v>
      </c>
      <c r="P675" t="str">
        <f>_xlfn.XLOOKUP(A675,Table3[customer_no],Table3[hsplt_handled],"NOT FOUND")</f>
        <v>tier - 2</v>
      </c>
      <c r="Q675" t="str">
        <f>_xlfn.XLOOKUP(A675,Table3[customer_no],Table3[city_handled],"NOT FOUND")</f>
        <v>tier - 1</v>
      </c>
      <c r="R675" t="str">
        <f>_xlfn.XLOOKUP(A675,Table3[customer_no],Table3[state_id],"NOT FOUND")</f>
        <v>R1012</v>
      </c>
      <c r="S675" s="34" cm="1">
        <f t="array" ref="S675">_xlfn.XLOOKUP(A675,Table3[customer_no],'Hospitalisation Details'!$F$2:$F$2344,"NOT FOUND")</f>
        <v>14692.67</v>
      </c>
      <c r="T675" t="str">
        <f>_xlfn.XLOOKUP(A675,Table2[Customer ID],Table2[BMI_category],"NOT FOUND")</f>
        <v>Obesity</v>
      </c>
      <c r="U675" s="7">
        <f>_xlfn.XLOOKUP(A675,Table2[Customer ID],Table2[no of surgery],"NOT FOUND")</f>
        <v>3</v>
      </c>
      <c r="V675" t="str">
        <f>_xlfn.XLOOKUP(A675,Table2[Customer ID],Table2[smoker_missing],"NOT FOUND")</f>
        <v>No</v>
      </c>
      <c r="W675" t="str">
        <f t="shared" si="10"/>
        <v>Diabetes</v>
      </c>
      <c r="X675" s="37">
        <f>SUM(Table5[[#This Row],[Title]:[Diabetes Level]])</f>
        <v>38169.315000000002</v>
      </c>
    </row>
    <row r="676" spans="1:24" x14ac:dyDescent="0.25">
      <c r="A676" t="s">
        <v>1696</v>
      </c>
      <c r="B676" t="str">
        <f>VLOOKUP(A676,'Customer Names'!$A$2:$E$2336,3,FALSE)</f>
        <v>Ms.</v>
      </c>
      <c r="C676" t="str">
        <f>_xlfn.XLOOKUP(A676,$A$2:$A$2336,'Customer Names'!$D$2:$D$2336,"NOT FOUND")</f>
        <v>Meredith L.</v>
      </c>
      <c r="D676" t="str">
        <f>_xlfn.XLOOKUP(A676,$A$2:$A$2336,'Customer Names'!$E$2:$E$2336,"NOT FOUND")</f>
        <v>Fitzmaurice</v>
      </c>
      <c r="E676" cm="1">
        <f t="array" ref="E676">_xlfn.XLOOKUP(A676,$A$2:$A$2336,Table2[BMI],"NOT FOUND")</f>
        <v>39.340000000000003</v>
      </c>
      <c r="F676" cm="1">
        <f t="array" ref="F676">_xlfn.XLOOKUP(A676,$A$2:$A$2336,Table2[HBA1C],"NOT FOUND")</f>
        <v>5.0199999999999996</v>
      </c>
      <c r="G676" t="str" cm="1">
        <f t="array" ref="G676">_xlfn.XLOOKUP(A676,$A$2:$A$2336,Table2[Heart Issues],"NOT FOUND")</f>
        <v>yes</v>
      </c>
      <c r="H676" t="str" cm="1">
        <f t="array" ref="H676">_xlfn.XLOOKUP(A676,$A$2:$A$2336,Table2[Any Transplants],"NOT FOUND")</f>
        <v>No</v>
      </c>
      <c r="I676" t="str" cm="1">
        <f t="array" ref="I676">_xlfn.XLOOKUP(A676,$A$2:$A$2336,Table2[Cancer history],"NOT FOUND")</f>
        <v>Yes</v>
      </c>
      <c r="J676" t="str">
        <f>_xlfn.XLOOKUP(A676,Table3[customer_no],Table3[month],"NOT FOUND")</f>
        <v>Oct</v>
      </c>
      <c r="K676" s="7">
        <f>_xlfn.XLOOKUP(A676,Table3[customer_no],Table3[year_average],"NOT FOUND")</f>
        <v>1969</v>
      </c>
      <c r="L676" cm="1">
        <f t="array" ref="L676">_xlfn.XLOOKUP(A676,Table3[customer_no],'Hospitalisation Details'!$D$2:$D$2344,"NOT FOUND")</f>
        <v>20</v>
      </c>
      <c r="M676" s="33">
        <f>_xlfn.XLOOKUP(A676,Table3[customer_no],Table3[dd/mm/yy],"NOT FOUND")</f>
        <v>25496</v>
      </c>
      <c r="N676">
        <f>_xlfn.XLOOKUP(A676,Table3[customer_no],Table3[age],"NOT FOUND")</f>
        <v>53</v>
      </c>
      <c r="O676" cm="1">
        <f t="array" ref="O676">_xlfn.XLOOKUP(A676,Table3[customer_no],'Hospitalisation Details'!$E$2:$E$2344,"NOT FOUND")</f>
        <v>0</v>
      </c>
      <c r="P676" t="str">
        <f>_xlfn.XLOOKUP(A676,Table3[customer_no],Table3[hsplt_handled],"NOT FOUND")</f>
        <v>tier - 2</v>
      </c>
      <c r="Q676" t="str">
        <f>_xlfn.XLOOKUP(A676,Table3[customer_no],Table3[city_handled],"NOT FOUND")</f>
        <v>tier - 1</v>
      </c>
      <c r="R676" t="str">
        <f>_xlfn.XLOOKUP(A676,Table3[customer_no],Table3[state_id],"NOT FOUND")</f>
        <v>R1012</v>
      </c>
      <c r="S676" s="34" cm="1">
        <f t="array" ref="S676">_xlfn.XLOOKUP(A676,Table3[customer_no],'Hospitalisation Details'!$F$2:$F$2344,"NOT FOUND")</f>
        <v>14665.75</v>
      </c>
      <c r="T676" t="str">
        <f>_xlfn.XLOOKUP(A676,Table2[Customer ID],Table2[BMI_category],"NOT FOUND")</f>
        <v>Obesity</v>
      </c>
      <c r="U676" s="7">
        <f>_xlfn.XLOOKUP(A676,Table2[Customer ID],Table2[no of surgery],"NOT FOUND")</f>
        <v>1</v>
      </c>
      <c r="V676" t="str">
        <f>_xlfn.XLOOKUP(A676,Table2[Customer ID],Table2[smoker_missing],"NOT FOUND")</f>
        <v>No</v>
      </c>
      <c r="W676" t="str">
        <f t="shared" si="10"/>
        <v>Normal</v>
      </c>
      <c r="X676" s="37">
        <f>SUM(Table5[[#This Row],[Title]:[Diabetes Level]])</f>
        <v>42249.11</v>
      </c>
    </row>
    <row r="677" spans="1:24" x14ac:dyDescent="0.25">
      <c r="A677" t="s">
        <v>1695</v>
      </c>
      <c r="B677" t="str">
        <f>VLOOKUP(A677,'Customer Names'!$A$2:$E$2336,3,FALSE)</f>
        <v>Ms.</v>
      </c>
      <c r="C677" t="str">
        <f>_xlfn.XLOOKUP(A677,$A$2:$A$2336,'Customer Names'!$D$2:$D$2336,"NOT FOUND")</f>
        <v>Jocelyn</v>
      </c>
      <c r="D677" t="str">
        <f>_xlfn.XLOOKUP(A677,$A$2:$A$2336,'Customer Names'!$E$2:$E$2336,"NOT FOUND")</f>
        <v>Rodriguez</v>
      </c>
      <c r="E677" cm="1">
        <f t="array" ref="E677">_xlfn.XLOOKUP(A677,$A$2:$A$2336,Table2[BMI],"NOT FOUND")</f>
        <v>47</v>
      </c>
      <c r="F677" cm="1">
        <f t="array" ref="F677">_xlfn.XLOOKUP(A677,$A$2:$A$2336,Table2[HBA1C],"NOT FOUND")</f>
        <v>10.64</v>
      </c>
      <c r="G677" t="str" cm="1">
        <f t="array" ref="G677">_xlfn.XLOOKUP(A677,$A$2:$A$2336,Table2[Heart Issues],"NOT FOUND")</f>
        <v>yes</v>
      </c>
      <c r="H677" t="str" cm="1">
        <f t="array" ref="H677">_xlfn.XLOOKUP(A677,$A$2:$A$2336,Table2[Any Transplants],"NOT FOUND")</f>
        <v>No</v>
      </c>
      <c r="I677" t="str" cm="1">
        <f t="array" ref="I677">_xlfn.XLOOKUP(A677,$A$2:$A$2336,Table2[Cancer history],"NOT FOUND")</f>
        <v>No</v>
      </c>
      <c r="J677" t="str">
        <f>_xlfn.XLOOKUP(A677,Table3[customer_no],Table3[month],"NOT FOUND")</f>
        <v>Nov</v>
      </c>
      <c r="K677" s="7">
        <f>_xlfn.XLOOKUP(A677,Table3[customer_no],Table3[year_average],"NOT FOUND")</f>
        <v>1981</v>
      </c>
      <c r="L677" cm="1">
        <f t="array" ref="L677">_xlfn.XLOOKUP(A677,Table3[customer_no],'Hospitalisation Details'!$D$2:$D$2344,"NOT FOUND")</f>
        <v>13</v>
      </c>
      <c r="M677" s="33">
        <f>_xlfn.XLOOKUP(A677,Table3[customer_no],Table3[dd/mm/yy],"NOT FOUND")</f>
        <v>29903</v>
      </c>
      <c r="N677">
        <f>_xlfn.XLOOKUP(A677,Table3[customer_no],Table3[age],"NOT FOUND")</f>
        <v>41</v>
      </c>
      <c r="O677" cm="1">
        <f t="array" ref="O677">_xlfn.XLOOKUP(A677,Table3[customer_no],'Hospitalisation Details'!$E$2:$E$2344,"NOT FOUND")</f>
        <v>1</v>
      </c>
      <c r="P677" t="str">
        <f>_xlfn.XLOOKUP(A677,Table3[customer_no],Table3[hsplt_handled],"NOT FOUND")</f>
        <v>tier - 2</v>
      </c>
      <c r="Q677" t="str">
        <f>_xlfn.XLOOKUP(A677,Table3[customer_no],Table3[city_handled],"NOT FOUND")</f>
        <v>tier - 1</v>
      </c>
      <c r="R677" t="str">
        <f>_xlfn.XLOOKUP(A677,Table3[customer_no],Table3[state_id],"NOT FOUND")</f>
        <v>R1012</v>
      </c>
      <c r="S677" s="34" cm="1">
        <f t="array" ref="S677">_xlfn.XLOOKUP(A677,Table3[customer_no],'Hospitalisation Details'!$F$2:$F$2344,"NOT FOUND")</f>
        <v>14657.2</v>
      </c>
      <c r="T677" t="str">
        <f>_xlfn.XLOOKUP(A677,Table2[Customer ID],Table2[BMI_category],"NOT FOUND")</f>
        <v>Obesity</v>
      </c>
      <c r="U677" s="7">
        <f>_xlfn.XLOOKUP(A677,Table2[Customer ID],Table2[no of surgery],"NOT FOUND")</f>
        <v>0</v>
      </c>
      <c r="V677" t="str">
        <f>_xlfn.XLOOKUP(A677,Table2[Customer ID],Table2[smoker_missing],"NOT FOUND")</f>
        <v>No</v>
      </c>
      <c r="W677" t="str">
        <f t="shared" si="10"/>
        <v>Diabetes</v>
      </c>
      <c r="X677" s="37">
        <f>SUM(Table5[[#This Row],[Title]:[Diabetes Level]])</f>
        <v>46653.84</v>
      </c>
    </row>
    <row r="678" spans="1:24" x14ac:dyDescent="0.25">
      <c r="A678" t="s">
        <v>1694</v>
      </c>
      <c r="B678" t="str">
        <f>VLOOKUP(A678,'Customer Names'!$A$2:$E$2336,3,FALSE)</f>
        <v>Mrs.</v>
      </c>
      <c r="C678" t="str">
        <f>_xlfn.XLOOKUP(A678,$A$2:$A$2336,'Customer Names'!$D$2:$D$2336,"NOT FOUND")</f>
        <v>Daphne</v>
      </c>
      <c r="D678" t="str">
        <f>_xlfn.XLOOKUP(A678,$A$2:$A$2336,'Customer Names'!$E$2:$E$2336,"NOT FOUND")</f>
        <v>Tsoucas</v>
      </c>
      <c r="E678" cm="1">
        <f t="array" ref="E678">_xlfn.XLOOKUP(A678,$A$2:$A$2336,Table2[BMI],"NOT FOUND")</f>
        <v>36.71</v>
      </c>
      <c r="F678" cm="1">
        <f t="array" ref="F678">_xlfn.XLOOKUP(A678,$A$2:$A$2336,Table2[HBA1C],"NOT FOUND")</f>
        <v>8.74</v>
      </c>
      <c r="G678" t="str" cm="1">
        <f t="array" ref="G678">_xlfn.XLOOKUP(A678,$A$2:$A$2336,Table2[Heart Issues],"NOT FOUND")</f>
        <v>yes</v>
      </c>
      <c r="H678" t="str" cm="1">
        <f t="array" ref="H678">_xlfn.XLOOKUP(A678,$A$2:$A$2336,Table2[Any Transplants],"NOT FOUND")</f>
        <v>No</v>
      </c>
      <c r="I678" t="str" cm="1">
        <f t="array" ref="I678">_xlfn.XLOOKUP(A678,$A$2:$A$2336,Table2[Cancer history],"NOT FOUND")</f>
        <v>No</v>
      </c>
      <c r="J678" t="str">
        <f>_xlfn.XLOOKUP(A678,Table3[customer_no],Table3[month],"NOT FOUND")</f>
        <v>Sep</v>
      </c>
      <c r="K678" s="7">
        <f>_xlfn.XLOOKUP(A678,Table3[customer_no],Table3[year_average],"NOT FOUND")</f>
        <v>1967</v>
      </c>
      <c r="L678" cm="1">
        <f t="array" ref="L678">_xlfn.XLOOKUP(A678,Table3[customer_no],'Hospitalisation Details'!$D$2:$D$2344,"NOT FOUND")</f>
        <v>1</v>
      </c>
      <c r="M678" s="33">
        <f>_xlfn.XLOOKUP(A678,Table3[customer_no],Table3[dd/mm/yy],"NOT FOUND")</f>
        <v>24716</v>
      </c>
      <c r="N678">
        <f>_xlfn.XLOOKUP(A678,Table3[customer_no],Table3[age],"NOT FOUND")</f>
        <v>55</v>
      </c>
      <c r="O678" cm="1">
        <f t="array" ref="O678">_xlfn.XLOOKUP(A678,Table3[customer_no],'Hospitalisation Details'!$E$2:$E$2344,"NOT FOUND")</f>
        <v>0</v>
      </c>
      <c r="P678" t="str">
        <f>_xlfn.XLOOKUP(A678,Table3[customer_no],Table3[hsplt_handled],"NOT FOUND")</f>
        <v>tier - 2</v>
      </c>
      <c r="Q678" t="str">
        <f>_xlfn.XLOOKUP(A678,Table3[customer_no],Table3[city_handled],"NOT FOUND")</f>
        <v>tier - 3</v>
      </c>
      <c r="R678" t="str">
        <f>_xlfn.XLOOKUP(A678,Table3[customer_no],Table3[state_id],"NOT FOUND")</f>
        <v>R1026</v>
      </c>
      <c r="S678" s="34" cm="1">
        <f t="array" ref="S678">_xlfn.XLOOKUP(A678,Table3[customer_no],'Hospitalisation Details'!$F$2:$F$2344,"NOT FOUND")</f>
        <v>14640.35</v>
      </c>
      <c r="T678" t="str">
        <f>_xlfn.XLOOKUP(A678,Table2[Customer ID],Table2[BMI_category],"NOT FOUND")</f>
        <v>Obesity</v>
      </c>
      <c r="U678" s="7">
        <f>_xlfn.XLOOKUP(A678,Table2[Customer ID],Table2[no of surgery],"NOT FOUND")</f>
        <v>0</v>
      </c>
      <c r="V678" t="str">
        <f>_xlfn.XLOOKUP(A678,Table2[Customer ID],Table2[smoker_missing],"NOT FOUND")</f>
        <v>No</v>
      </c>
      <c r="W678" t="str">
        <f t="shared" si="10"/>
        <v>Diabetes</v>
      </c>
      <c r="X678" s="37">
        <f>SUM(Table5[[#This Row],[Title]:[Diabetes Level]])</f>
        <v>41424.800000000003</v>
      </c>
    </row>
    <row r="679" spans="1:24" x14ac:dyDescent="0.25">
      <c r="A679" t="s">
        <v>1693</v>
      </c>
      <c r="B679" t="str">
        <f>VLOOKUP(A679,'Customer Names'!$A$2:$E$2336,3,FALSE)</f>
        <v>Ms.</v>
      </c>
      <c r="C679" t="str">
        <f>_xlfn.XLOOKUP(A679,$A$2:$A$2336,'Customer Names'!$D$2:$D$2336,"NOT FOUND")</f>
        <v>Margaret E</v>
      </c>
      <c r="D679" t="str">
        <f>_xlfn.XLOOKUP(A679,$A$2:$A$2336,'Customer Names'!$E$2:$E$2336,"NOT FOUND")</f>
        <v>Muhly</v>
      </c>
      <c r="E679" cm="1">
        <f t="array" ref="E679">_xlfn.XLOOKUP(A679,$A$2:$A$2336,Table2[BMI],"NOT FOUND")</f>
        <v>53.48</v>
      </c>
      <c r="F679" cm="1">
        <f t="array" ref="F679">_xlfn.XLOOKUP(A679,$A$2:$A$2336,Table2[HBA1C],"NOT FOUND")</f>
        <v>5.64</v>
      </c>
      <c r="G679" t="str" cm="1">
        <f t="array" ref="G679">_xlfn.XLOOKUP(A679,$A$2:$A$2336,Table2[Heart Issues],"NOT FOUND")</f>
        <v>No</v>
      </c>
      <c r="H679" t="str" cm="1">
        <f t="array" ref="H679">_xlfn.XLOOKUP(A679,$A$2:$A$2336,Table2[Any Transplants],"NOT FOUND")</f>
        <v>No</v>
      </c>
      <c r="I679" t="str" cm="1">
        <f t="array" ref="I679">_xlfn.XLOOKUP(A679,$A$2:$A$2336,Table2[Cancer history],"NOT FOUND")</f>
        <v>No</v>
      </c>
      <c r="J679" t="str">
        <f>_xlfn.XLOOKUP(A679,Table3[customer_no],Table3[month],"NOT FOUND")</f>
        <v>Aug</v>
      </c>
      <c r="K679" s="7">
        <f>_xlfn.XLOOKUP(A679,Table3[customer_no],Table3[year_average],"NOT FOUND")</f>
        <v>1991</v>
      </c>
      <c r="L679" cm="1">
        <f t="array" ref="L679">_xlfn.XLOOKUP(A679,Table3[customer_no],'Hospitalisation Details'!$D$2:$D$2344,"NOT FOUND")</f>
        <v>21</v>
      </c>
      <c r="M679" s="33">
        <f>_xlfn.XLOOKUP(A679,Table3[customer_no],Table3[dd/mm/yy],"NOT FOUND")</f>
        <v>33471</v>
      </c>
      <c r="N679">
        <f>_xlfn.XLOOKUP(A679,Table3[customer_no],Table3[age],"NOT FOUND")</f>
        <v>31</v>
      </c>
      <c r="O679" cm="1">
        <f t="array" ref="O679">_xlfn.XLOOKUP(A679,Table3[customer_no],'Hospitalisation Details'!$E$2:$E$2344,"NOT FOUND")</f>
        <v>3</v>
      </c>
      <c r="P679" t="str">
        <f>_xlfn.XLOOKUP(A679,Table3[customer_no],Table3[hsplt_handled],"NOT FOUND")</f>
        <v>tier - 2</v>
      </c>
      <c r="Q679" t="str">
        <f>_xlfn.XLOOKUP(A679,Table3[customer_no],Table3[city_handled],"NOT FOUND")</f>
        <v>tier - 3</v>
      </c>
      <c r="R679" t="str">
        <f>_xlfn.XLOOKUP(A679,Table3[customer_no],Table3[state_id],"NOT FOUND")</f>
        <v>R1011</v>
      </c>
      <c r="S679" s="34" cm="1">
        <f t="array" ref="S679">_xlfn.XLOOKUP(A679,Table3[customer_no],'Hospitalisation Details'!$F$2:$F$2344,"NOT FOUND")</f>
        <v>14630.52</v>
      </c>
      <c r="T679" t="str">
        <f>_xlfn.XLOOKUP(A679,Table2[Customer ID],Table2[BMI_category],"NOT FOUND")</f>
        <v>Obesity</v>
      </c>
      <c r="U679" s="7">
        <f>_xlfn.XLOOKUP(A679,Table2[Customer ID],Table2[no of surgery],"NOT FOUND")</f>
        <v>0</v>
      </c>
      <c r="V679" t="str">
        <f>_xlfn.XLOOKUP(A679,Table2[Customer ID],Table2[smoker_missing],"NOT FOUND")</f>
        <v>No</v>
      </c>
      <c r="W679" t="str">
        <f t="shared" si="10"/>
        <v>Normal</v>
      </c>
      <c r="X679" s="37">
        <f>SUM(Table5[[#This Row],[Title]:[Diabetes Level]])</f>
        <v>50206.64</v>
      </c>
    </row>
    <row r="680" spans="1:24" x14ac:dyDescent="0.25">
      <c r="A680" t="s">
        <v>1692</v>
      </c>
      <c r="B680" t="str">
        <f>VLOOKUP(A680,'Customer Names'!$A$2:$E$2336,3,FALSE)</f>
        <v>Mr.</v>
      </c>
      <c r="C680" t="str">
        <f>_xlfn.XLOOKUP(A680,$A$2:$A$2336,'Customer Names'!$D$2:$D$2336,"NOT FOUND")</f>
        <v>Mario J.</v>
      </c>
      <c r="D680" t="str">
        <f>_xlfn.XLOOKUP(A680,$A$2:$A$2336,'Customer Names'!$E$2:$E$2336,"NOT FOUND")</f>
        <v>Lund</v>
      </c>
      <c r="E680" cm="1">
        <f t="array" ref="E680">_xlfn.XLOOKUP(A680,$A$2:$A$2336,Table2[BMI],"NOT FOUND")</f>
        <v>35.5</v>
      </c>
      <c r="F680" cm="1">
        <f t="array" ref="F680">_xlfn.XLOOKUP(A680,$A$2:$A$2336,Table2[HBA1C],"NOT FOUND")</f>
        <v>10.37</v>
      </c>
      <c r="G680" t="str" cm="1">
        <f t="array" ref="G680">_xlfn.XLOOKUP(A680,$A$2:$A$2336,Table2[Heart Issues],"NOT FOUND")</f>
        <v>No</v>
      </c>
      <c r="H680" t="str" cm="1">
        <f t="array" ref="H680">_xlfn.XLOOKUP(A680,$A$2:$A$2336,Table2[Any Transplants],"NOT FOUND")</f>
        <v>No</v>
      </c>
      <c r="I680" t="str" cm="1">
        <f t="array" ref="I680">_xlfn.XLOOKUP(A680,$A$2:$A$2336,Table2[Cancer history],"NOT FOUND")</f>
        <v>No</v>
      </c>
      <c r="J680" t="str">
        <f>_xlfn.XLOOKUP(A680,Table3[customer_no],Table3[month],"NOT FOUND")</f>
        <v>Nov</v>
      </c>
      <c r="K680" s="7">
        <f>_xlfn.XLOOKUP(A680,Table3[customer_no],Table3[year_average],"NOT FOUND")</f>
        <v>1965</v>
      </c>
      <c r="L680" cm="1">
        <f t="array" ref="L680">_xlfn.XLOOKUP(A680,Table3[customer_no],'Hospitalisation Details'!$D$2:$D$2344,"NOT FOUND")</f>
        <v>8</v>
      </c>
      <c r="M680" s="33">
        <f>_xlfn.XLOOKUP(A680,Table3[customer_no],Table3[dd/mm/yy],"NOT FOUND")</f>
        <v>24054</v>
      </c>
      <c r="N680">
        <f>_xlfn.XLOOKUP(A680,Table3[customer_no],Table3[age],"NOT FOUND")</f>
        <v>57</v>
      </c>
      <c r="O680" cm="1">
        <f t="array" ref="O680">_xlfn.XLOOKUP(A680,Table3[customer_no],'Hospitalisation Details'!$E$2:$E$2344,"NOT FOUND")</f>
        <v>0</v>
      </c>
      <c r="P680" t="str">
        <f>_xlfn.XLOOKUP(A680,Table3[customer_no],Table3[hsplt_handled],"NOT FOUND")</f>
        <v>tier - 2</v>
      </c>
      <c r="Q680" t="str">
        <f>_xlfn.XLOOKUP(A680,Table3[customer_no],Table3[city_handled],"NOT FOUND")</f>
        <v>tier - 3</v>
      </c>
      <c r="R680" t="str">
        <f>_xlfn.XLOOKUP(A680,Table3[customer_no],Table3[state_id],"NOT FOUND")</f>
        <v>R1021</v>
      </c>
      <c r="S680" s="34" cm="1">
        <f t="array" ref="S680">_xlfn.XLOOKUP(A680,Table3[customer_no],'Hospitalisation Details'!$F$2:$F$2344,"NOT FOUND")</f>
        <v>14612.33</v>
      </c>
      <c r="T680" t="str">
        <f>_xlfn.XLOOKUP(A680,Table2[Customer ID],Table2[BMI_category],"NOT FOUND")</f>
        <v>Obesity</v>
      </c>
      <c r="U680" s="7">
        <f>_xlfn.XLOOKUP(A680,Table2[Customer ID],Table2[no of surgery],"NOT FOUND")</f>
        <v>0</v>
      </c>
      <c r="V680" t="str">
        <f>_xlfn.XLOOKUP(A680,Table2[Customer ID],Table2[smoker_missing],"NOT FOUND")</f>
        <v>No</v>
      </c>
      <c r="W680" t="str">
        <f t="shared" si="10"/>
        <v>Diabetes</v>
      </c>
      <c r="X680" s="37">
        <f>SUM(Table5[[#This Row],[Title]:[Diabetes Level]])</f>
        <v>40742.199999999997</v>
      </c>
    </row>
    <row r="681" spans="1:24" x14ac:dyDescent="0.25">
      <c r="A681" t="s">
        <v>1691</v>
      </c>
      <c r="B681" t="str">
        <f>VLOOKUP(A681,'Customer Names'!$A$2:$E$2336,3,FALSE)</f>
        <v>Mr.</v>
      </c>
      <c r="C681" t="str">
        <f>_xlfn.XLOOKUP(A681,$A$2:$A$2336,'Customer Names'!$D$2:$D$2336,"NOT FOUND")</f>
        <v>Peter</v>
      </c>
      <c r="D681" t="str">
        <f>_xlfn.XLOOKUP(A681,$A$2:$A$2336,'Customer Names'!$E$2:$E$2336,"NOT FOUND")</f>
        <v>Battaglino</v>
      </c>
      <c r="E681" cm="1">
        <f t="array" ref="E681">_xlfn.XLOOKUP(A681,$A$2:$A$2336,Table2[BMI],"NOT FOUND")</f>
        <v>36.979999999999997</v>
      </c>
      <c r="F681" cm="1">
        <f t="array" ref="F681">_xlfn.XLOOKUP(A681,$A$2:$A$2336,Table2[HBA1C],"NOT FOUND")</f>
        <v>9.56</v>
      </c>
      <c r="G681" t="str" cm="1">
        <f t="array" ref="G681">_xlfn.XLOOKUP(A681,$A$2:$A$2336,Table2[Heart Issues],"NOT FOUND")</f>
        <v>yes</v>
      </c>
      <c r="H681" t="str" cm="1">
        <f t="array" ref="H681">_xlfn.XLOOKUP(A681,$A$2:$A$2336,Table2[Any Transplants],"NOT FOUND")</f>
        <v>No</v>
      </c>
      <c r="I681" t="str" cm="1">
        <f t="array" ref="I681">_xlfn.XLOOKUP(A681,$A$2:$A$2336,Table2[Cancer history],"NOT FOUND")</f>
        <v>No</v>
      </c>
      <c r="J681" t="str">
        <f>_xlfn.XLOOKUP(A681,Table3[customer_no],Table3[month],"NOT FOUND")</f>
        <v>Jul</v>
      </c>
      <c r="K681" s="7">
        <f>_xlfn.XLOOKUP(A681,Table3[customer_no],Table3[year_average],"NOT FOUND")</f>
        <v>1967</v>
      </c>
      <c r="L681" cm="1">
        <f t="array" ref="L681">_xlfn.XLOOKUP(A681,Table3[customer_no],'Hospitalisation Details'!$D$2:$D$2344,"NOT FOUND")</f>
        <v>18</v>
      </c>
      <c r="M681" s="33">
        <f>_xlfn.XLOOKUP(A681,Table3[customer_no],Table3[dd/mm/yy],"NOT FOUND")</f>
        <v>24671</v>
      </c>
      <c r="N681">
        <f>_xlfn.XLOOKUP(A681,Table3[customer_no],Table3[age],"NOT FOUND")</f>
        <v>55</v>
      </c>
      <c r="O681" cm="1">
        <f t="array" ref="O681">_xlfn.XLOOKUP(A681,Table3[customer_no],'Hospitalisation Details'!$E$2:$E$2344,"NOT FOUND")</f>
        <v>0</v>
      </c>
      <c r="P681" t="str">
        <f>_xlfn.XLOOKUP(A681,Table3[customer_no],Table3[hsplt_handled],"NOT FOUND")</f>
        <v>tier - 2</v>
      </c>
      <c r="Q681" t="str">
        <f>_xlfn.XLOOKUP(A681,Table3[customer_no],Table3[city_handled],"NOT FOUND")</f>
        <v>tier - 3</v>
      </c>
      <c r="R681" t="str">
        <f>_xlfn.XLOOKUP(A681,Table3[customer_no],Table3[state_id],"NOT FOUND")</f>
        <v>R1022</v>
      </c>
      <c r="S681" s="34" cm="1">
        <f t="array" ref="S681">_xlfn.XLOOKUP(A681,Table3[customer_no],'Hospitalisation Details'!$F$2:$F$2344,"NOT FOUND")</f>
        <v>14600.62</v>
      </c>
      <c r="T681" t="str">
        <f>_xlfn.XLOOKUP(A681,Table2[Customer ID],Table2[BMI_category],"NOT FOUND")</f>
        <v>Obesity</v>
      </c>
      <c r="U681" s="7">
        <f>_xlfn.XLOOKUP(A681,Table2[Customer ID],Table2[no of surgery],"NOT FOUND")</f>
        <v>0</v>
      </c>
      <c r="V681" t="str">
        <f>_xlfn.XLOOKUP(A681,Table2[Customer ID],Table2[smoker_missing],"NOT FOUND")</f>
        <v>No</v>
      </c>
      <c r="W681" t="str">
        <f t="shared" si="10"/>
        <v>Diabetes</v>
      </c>
      <c r="X681" s="37">
        <f>SUM(Table5[[#This Row],[Title]:[Diabetes Level]])</f>
        <v>41358.160000000003</v>
      </c>
    </row>
    <row r="682" spans="1:24" x14ac:dyDescent="0.25">
      <c r="A682" t="s">
        <v>1690</v>
      </c>
      <c r="B682" t="str">
        <f>VLOOKUP(A682,'Customer Names'!$A$2:$E$2336,3,FALSE)</f>
        <v>Ms.</v>
      </c>
      <c r="C682" t="str">
        <f>_xlfn.XLOOKUP(A682,$A$2:$A$2336,'Customer Names'!$D$2:$D$2336,"NOT FOUND")</f>
        <v>Carolina</v>
      </c>
      <c r="D682" t="str">
        <f>_xlfn.XLOOKUP(A682,$A$2:$A$2336,'Customer Names'!$E$2:$E$2336,"NOT FOUND")</f>
        <v>Pena</v>
      </c>
      <c r="E682" cm="1">
        <f t="array" ref="E682">_xlfn.XLOOKUP(A682,$A$2:$A$2336,Table2[BMI],"NOT FOUND")</f>
        <v>32.395000000000003</v>
      </c>
      <c r="F682" cm="1">
        <f t="array" ref="F682">_xlfn.XLOOKUP(A682,$A$2:$A$2336,Table2[HBA1C],"NOT FOUND")</f>
        <v>8.23</v>
      </c>
      <c r="G682" t="str" cm="1">
        <f t="array" ref="G682">_xlfn.XLOOKUP(A682,$A$2:$A$2336,Table2[Heart Issues],"NOT FOUND")</f>
        <v>yes</v>
      </c>
      <c r="H682" t="str" cm="1">
        <f t="array" ref="H682">_xlfn.XLOOKUP(A682,$A$2:$A$2336,Table2[Any Transplants],"NOT FOUND")</f>
        <v>No</v>
      </c>
      <c r="I682" t="str" cm="1">
        <f t="array" ref="I682">_xlfn.XLOOKUP(A682,$A$2:$A$2336,Table2[Cancer history],"NOT FOUND")</f>
        <v>Yes</v>
      </c>
      <c r="J682" t="str">
        <f>_xlfn.XLOOKUP(A682,Table3[customer_no],Table3[month],"NOT FOUND")</f>
        <v>Oct</v>
      </c>
      <c r="K682" s="7">
        <f>_xlfn.XLOOKUP(A682,Table3[customer_no],Table3[year_average],"NOT FOUND")</f>
        <v>1963</v>
      </c>
      <c r="L682" cm="1">
        <f t="array" ref="L682">_xlfn.XLOOKUP(A682,Table3[customer_no],'Hospitalisation Details'!$D$2:$D$2344,"NOT FOUND")</f>
        <v>14</v>
      </c>
      <c r="M682" s="33">
        <f>_xlfn.XLOOKUP(A682,Table3[customer_no],Table3[dd/mm/yy],"NOT FOUND")</f>
        <v>23298</v>
      </c>
      <c r="N682">
        <f>_xlfn.XLOOKUP(A682,Table3[customer_no],Table3[age],"NOT FOUND")</f>
        <v>59</v>
      </c>
      <c r="O682" cm="1">
        <f t="array" ref="O682">_xlfn.XLOOKUP(A682,Table3[customer_no],'Hospitalisation Details'!$E$2:$E$2344,"NOT FOUND")</f>
        <v>3</v>
      </c>
      <c r="P682" t="str">
        <f>_xlfn.XLOOKUP(A682,Table3[customer_no],Table3[hsplt_handled],"NOT FOUND")</f>
        <v>tier - 2</v>
      </c>
      <c r="Q682" t="str">
        <f>_xlfn.XLOOKUP(A682,Table3[customer_no],Table3[city_handled],"NOT FOUND")</f>
        <v>tier - 1</v>
      </c>
      <c r="R682" t="str">
        <f>_xlfn.XLOOKUP(A682,Table3[customer_no],Table3[state_id],"NOT FOUND")</f>
        <v>R1024</v>
      </c>
      <c r="S682" s="34" cm="1">
        <f t="array" ref="S682">_xlfn.XLOOKUP(A682,Table3[customer_no],'Hospitalisation Details'!$F$2:$F$2344,"NOT FOUND")</f>
        <v>14590.63</v>
      </c>
      <c r="T682" t="str">
        <f>_xlfn.XLOOKUP(A682,Table2[Customer ID],Table2[BMI_category],"NOT FOUND")</f>
        <v>Obesity</v>
      </c>
      <c r="U682" s="7">
        <f>_xlfn.XLOOKUP(A682,Table2[Customer ID],Table2[no of surgery],"NOT FOUND")</f>
        <v>1</v>
      </c>
      <c r="V682" t="str">
        <f>_xlfn.XLOOKUP(A682,Table2[Customer ID],Table2[smoker_missing],"NOT FOUND")</f>
        <v>No</v>
      </c>
      <c r="W682" t="str">
        <f t="shared" si="10"/>
        <v>Diabetes</v>
      </c>
      <c r="X682" s="37">
        <f>SUM(Table5[[#This Row],[Title]:[Diabetes Level]])</f>
        <v>39969.254999999997</v>
      </c>
    </row>
    <row r="683" spans="1:24" x14ac:dyDescent="0.25">
      <c r="A683" t="s">
        <v>1689</v>
      </c>
      <c r="B683" t="str">
        <f>VLOOKUP(A683,'Customer Names'!$A$2:$E$2336,3,FALSE)</f>
        <v>Mrs.</v>
      </c>
      <c r="C683" t="str">
        <f>_xlfn.XLOOKUP(A683,$A$2:$A$2336,'Customer Names'!$D$2:$D$2336,"NOT FOUND")</f>
        <v>Jenny K.</v>
      </c>
      <c r="D683" t="str">
        <f>_xlfn.XLOOKUP(A683,$A$2:$A$2336,'Customer Names'!$E$2:$E$2336,"NOT FOUND")</f>
        <v>Thomason</v>
      </c>
      <c r="E683" cm="1">
        <f t="array" ref="E683">_xlfn.XLOOKUP(A683,$A$2:$A$2336,Table2[BMI],"NOT FOUND")</f>
        <v>32.729999999999997</v>
      </c>
      <c r="F683" cm="1">
        <f t="array" ref="F683">_xlfn.XLOOKUP(A683,$A$2:$A$2336,Table2[HBA1C],"NOT FOUND")</f>
        <v>7.03</v>
      </c>
      <c r="G683" t="str" cm="1">
        <f t="array" ref="G683">_xlfn.XLOOKUP(A683,$A$2:$A$2336,Table2[Heart Issues],"NOT FOUND")</f>
        <v>No</v>
      </c>
      <c r="H683" t="str" cm="1">
        <f t="array" ref="H683">_xlfn.XLOOKUP(A683,$A$2:$A$2336,Table2[Any Transplants],"NOT FOUND")</f>
        <v>No</v>
      </c>
      <c r="I683" t="str" cm="1">
        <f t="array" ref="I683">_xlfn.XLOOKUP(A683,$A$2:$A$2336,Table2[Cancer history],"NOT FOUND")</f>
        <v>No</v>
      </c>
      <c r="J683" t="str">
        <f>_xlfn.XLOOKUP(A683,Table3[customer_no],Table3[month],"NOT FOUND")</f>
        <v>Dec</v>
      </c>
      <c r="K683" s="7">
        <f>_xlfn.XLOOKUP(A683,Table3[customer_no],Table3[year_average],"NOT FOUND")</f>
        <v>1962</v>
      </c>
      <c r="L683" cm="1">
        <f t="array" ref="L683">_xlfn.XLOOKUP(A683,Table3[customer_no],'Hospitalisation Details'!$D$2:$D$2344,"NOT FOUND")</f>
        <v>3</v>
      </c>
      <c r="M683" s="33">
        <f>_xlfn.XLOOKUP(A683,Table3[customer_no],Table3[dd/mm/yy],"NOT FOUND")</f>
        <v>22983</v>
      </c>
      <c r="N683">
        <f>_xlfn.XLOOKUP(A683,Table3[customer_no],Table3[age],"NOT FOUND")</f>
        <v>60</v>
      </c>
      <c r="O683" cm="1">
        <f t="array" ref="O683">_xlfn.XLOOKUP(A683,Table3[customer_no],'Hospitalisation Details'!$E$2:$E$2344,"NOT FOUND")</f>
        <v>0</v>
      </c>
      <c r="P683" t="str">
        <f>_xlfn.XLOOKUP(A683,Table3[customer_no],Table3[hsplt_handled],"NOT FOUND")</f>
        <v>tier - 2</v>
      </c>
      <c r="Q683" t="str">
        <f>_xlfn.XLOOKUP(A683,Table3[customer_no],Table3[city_handled],"NOT FOUND")</f>
        <v>tier - 1</v>
      </c>
      <c r="R683" t="str">
        <f>_xlfn.XLOOKUP(A683,Table3[customer_no],Table3[state_id],"NOT FOUND")</f>
        <v>R1025</v>
      </c>
      <c r="S683" s="34" cm="1">
        <f t="array" ref="S683">_xlfn.XLOOKUP(A683,Table3[customer_no],'Hospitalisation Details'!$F$2:$F$2344,"NOT FOUND")</f>
        <v>14574.64</v>
      </c>
      <c r="T683" t="str">
        <f>_xlfn.XLOOKUP(A683,Table2[Customer ID],Table2[BMI_category],"NOT FOUND")</f>
        <v>Obesity</v>
      </c>
      <c r="U683" s="7">
        <f>_xlfn.XLOOKUP(A683,Table2[Customer ID],Table2[no of surgery],"NOT FOUND")</f>
        <v>0</v>
      </c>
      <c r="V683" t="str">
        <f>_xlfn.XLOOKUP(A683,Table2[Customer ID],Table2[smoker_missing],"NOT FOUND")</f>
        <v>No</v>
      </c>
      <c r="W683" t="str">
        <f t="shared" si="10"/>
        <v>Diabetes</v>
      </c>
      <c r="X683" s="37">
        <f>SUM(Table5[[#This Row],[Title]:[Diabetes Level]])</f>
        <v>39622.399999999994</v>
      </c>
    </row>
    <row r="684" spans="1:24" x14ac:dyDescent="0.25">
      <c r="A684" t="s">
        <v>1688</v>
      </c>
      <c r="B684" t="str">
        <f>VLOOKUP(A684,'Customer Names'!$A$2:$E$2336,3,FALSE)</f>
        <v>Ms.</v>
      </c>
      <c r="C684" t="str">
        <f>_xlfn.XLOOKUP(A684,$A$2:$A$2336,'Customer Names'!$D$2:$D$2336,"NOT FOUND")</f>
        <v>Jessica</v>
      </c>
      <c r="D684" t="str">
        <f>_xlfn.XLOOKUP(A684,$A$2:$A$2336,'Customer Names'!$E$2:$E$2336,"NOT FOUND")</f>
        <v>Hancox</v>
      </c>
      <c r="E684" cm="1">
        <f t="array" ref="E684">_xlfn.XLOOKUP(A684,$A$2:$A$2336,Table2[BMI],"NOT FOUND")</f>
        <v>20.52</v>
      </c>
      <c r="F684" cm="1">
        <f t="array" ref="F684">_xlfn.XLOOKUP(A684,$A$2:$A$2336,Table2[HBA1C],"NOT FOUND")</f>
        <v>5.45</v>
      </c>
      <c r="G684" t="str" cm="1">
        <f t="array" ref="G684">_xlfn.XLOOKUP(A684,$A$2:$A$2336,Table2[Heart Issues],"NOT FOUND")</f>
        <v>No</v>
      </c>
      <c r="H684" t="str" cm="1">
        <f t="array" ref="H684">_xlfn.XLOOKUP(A684,$A$2:$A$2336,Table2[Any Transplants],"NOT FOUND")</f>
        <v>No</v>
      </c>
      <c r="I684" t="str" cm="1">
        <f t="array" ref="I684">_xlfn.XLOOKUP(A684,$A$2:$A$2336,Table2[Cancer history],"NOT FOUND")</f>
        <v>No</v>
      </c>
      <c r="J684" t="str">
        <f>_xlfn.XLOOKUP(A684,Table3[customer_no],Table3[month],"NOT FOUND")</f>
        <v>Sep</v>
      </c>
      <c r="K684" s="7">
        <f>_xlfn.XLOOKUP(A684,Table3[customer_no],Table3[year_average],"NOT FOUND")</f>
        <v>1998</v>
      </c>
      <c r="L684" cm="1">
        <f t="array" ref="L684">_xlfn.XLOOKUP(A684,Table3[customer_no],'Hospitalisation Details'!$D$2:$D$2344,"NOT FOUND")</f>
        <v>12</v>
      </c>
      <c r="M684" s="33">
        <f>_xlfn.XLOOKUP(A684,Table3[customer_no],Table3[dd/mm/yy],"NOT FOUND")</f>
        <v>36050</v>
      </c>
      <c r="N684">
        <f>_xlfn.XLOOKUP(A684,Table3[customer_no],Table3[age],"NOT FOUND")</f>
        <v>24</v>
      </c>
      <c r="O684" cm="1">
        <f t="array" ref="O684">_xlfn.XLOOKUP(A684,Table3[customer_no],'Hospitalisation Details'!$E$2:$E$2344,"NOT FOUND")</f>
        <v>0</v>
      </c>
      <c r="P684" t="str">
        <f>_xlfn.XLOOKUP(A684,Table3[customer_no],Table3[hsplt_handled],"NOT FOUND")</f>
        <v>tier - 2</v>
      </c>
      <c r="Q684" t="str">
        <f>_xlfn.XLOOKUP(A684,Table3[customer_no],Table3[city_handled],"NOT FOUND")</f>
        <v>tier - 1</v>
      </c>
      <c r="R684" t="str">
        <f>_xlfn.XLOOKUP(A684,Table3[customer_no],Table3[state_id],"NOT FOUND")</f>
        <v>R1024</v>
      </c>
      <c r="S684" s="34" cm="1">
        <f t="array" ref="S684">_xlfn.XLOOKUP(A684,Table3[customer_no],'Hospitalisation Details'!$F$2:$F$2344,"NOT FOUND")</f>
        <v>14571.89</v>
      </c>
      <c r="T684" t="str">
        <f>_xlfn.XLOOKUP(A684,Table2[Customer ID],Table2[BMI_category],"NOT FOUND")</f>
        <v>Normal Weight</v>
      </c>
      <c r="U684" s="7">
        <f>_xlfn.XLOOKUP(A684,Table2[Customer ID],Table2[no of surgery],"NOT FOUND")</f>
        <v>1</v>
      </c>
      <c r="V684" t="str">
        <f>_xlfn.XLOOKUP(A684,Table2[Customer ID],Table2[smoker_missing],"NOT FOUND")</f>
        <v>yes</v>
      </c>
      <c r="W684" t="str">
        <f t="shared" si="10"/>
        <v>Normal</v>
      </c>
      <c r="X684" s="37">
        <f>SUM(Table5[[#This Row],[Title]:[Diabetes Level]])</f>
        <v>52682.86</v>
      </c>
    </row>
    <row r="685" spans="1:24" x14ac:dyDescent="0.25">
      <c r="A685" t="s">
        <v>1687</v>
      </c>
      <c r="B685" t="str">
        <f>VLOOKUP(A685,'Customer Names'!$A$2:$E$2336,3,FALSE)</f>
        <v>Ms.</v>
      </c>
      <c r="C685" t="str">
        <f>_xlfn.XLOOKUP(A685,$A$2:$A$2336,'Customer Names'!$D$2:$D$2336,"NOT FOUND")</f>
        <v>Kimberly D</v>
      </c>
      <c r="D685" t="str">
        <f>_xlfn.XLOOKUP(A685,$A$2:$A$2336,'Customer Names'!$E$2:$E$2336,"NOT FOUND")</f>
        <v>Canarecci</v>
      </c>
      <c r="E685" cm="1">
        <f t="array" ref="E685">_xlfn.XLOOKUP(A685,$A$2:$A$2336,Table2[BMI],"NOT FOUND")</f>
        <v>51.72</v>
      </c>
      <c r="F685" cm="1">
        <f t="array" ref="F685">_xlfn.XLOOKUP(A685,$A$2:$A$2336,Table2[HBA1C],"NOT FOUND")</f>
        <v>5.76</v>
      </c>
      <c r="G685" t="str" cm="1">
        <f t="array" ref="G685">_xlfn.XLOOKUP(A685,$A$2:$A$2336,Table2[Heart Issues],"NOT FOUND")</f>
        <v>No</v>
      </c>
      <c r="H685" t="str" cm="1">
        <f t="array" ref="H685">_xlfn.XLOOKUP(A685,$A$2:$A$2336,Table2[Any Transplants],"NOT FOUND")</f>
        <v>No</v>
      </c>
      <c r="I685" t="str" cm="1">
        <f t="array" ref="I685">_xlfn.XLOOKUP(A685,$A$2:$A$2336,Table2[Cancer history],"NOT FOUND")</f>
        <v>No</v>
      </c>
      <c r="J685" t="str">
        <f>_xlfn.XLOOKUP(A685,Table3[customer_no],Table3[month],"NOT FOUND")</f>
        <v>Jul</v>
      </c>
      <c r="K685" s="7">
        <f>_xlfn.XLOOKUP(A685,Table3[customer_no],Table3[year_average],"NOT FOUND")</f>
        <v>1989</v>
      </c>
      <c r="L685" cm="1">
        <f t="array" ref="L685">_xlfn.XLOOKUP(A685,Table3[customer_no],'Hospitalisation Details'!$D$2:$D$2344,"NOT FOUND")</f>
        <v>14</v>
      </c>
      <c r="M685" s="33">
        <f>_xlfn.XLOOKUP(A685,Table3[customer_no],Table3[dd/mm/yy],"NOT FOUND")</f>
        <v>32703</v>
      </c>
      <c r="N685">
        <f>_xlfn.XLOOKUP(A685,Table3[customer_no],Table3[age],"NOT FOUND")</f>
        <v>33</v>
      </c>
      <c r="O685" cm="1">
        <f t="array" ref="O685">_xlfn.XLOOKUP(A685,Table3[customer_no],'Hospitalisation Details'!$E$2:$E$2344,"NOT FOUND")</f>
        <v>3</v>
      </c>
      <c r="P685" t="str">
        <f>_xlfn.XLOOKUP(A685,Table3[customer_no],Table3[hsplt_handled],"NOT FOUND")</f>
        <v>tier - 2</v>
      </c>
      <c r="Q685" t="str">
        <f>_xlfn.XLOOKUP(A685,Table3[customer_no],Table3[city_handled],"NOT FOUND")</f>
        <v>tier - 3</v>
      </c>
      <c r="R685" t="str">
        <f>_xlfn.XLOOKUP(A685,Table3[customer_no],Table3[state_id],"NOT FOUND")</f>
        <v>R1011</v>
      </c>
      <c r="S685" s="34" cm="1">
        <f t="array" ref="S685">_xlfn.XLOOKUP(A685,Table3[customer_no],'Hospitalisation Details'!$F$2:$F$2344,"NOT FOUND")</f>
        <v>14547.26</v>
      </c>
      <c r="T685" t="str">
        <f>_xlfn.XLOOKUP(A685,Table2[Customer ID],Table2[BMI_category],"NOT FOUND")</f>
        <v>Obesity</v>
      </c>
      <c r="U685" s="7">
        <f>_xlfn.XLOOKUP(A685,Table2[Customer ID],Table2[no of surgery],"NOT FOUND")</f>
        <v>0</v>
      </c>
      <c r="V685" t="str">
        <f>_xlfn.XLOOKUP(A685,Table2[Customer ID],Table2[smoker_missing],"NOT FOUND")</f>
        <v>No</v>
      </c>
      <c r="W685" t="str">
        <f t="shared" si="10"/>
        <v>Prediabetes</v>
      </c>
      <c r="X685" s="37">
        <f>SUM(Table5[[#This Row],[Title]:[Diabetes Level]])</f>
        <v>49346.740000000005</v>
      </c>
    </row>
    <row r="686" spans="1:24" x14ac:dyDescent="0.25">
      <c r="A686" t="s">
        <v>1686</v>
      </c>
      <c r="B686" t="str">
        <f>VLOOKUP(A686,'Customer Names'!$A$2:$E$2336,3,FALSE)</f>
        <v>Mr.</v>
      </c>
      <c r="C686" t="str">
        <f>_xlfn.XLOOKUP(A686,$A$2:$A$2336,'Customer Names'!$D$2:$D$2336,"NOT FOUND")</f>
        <v>Marc-Olivier</v>
      </c>
      <c r="D686" t="str">
        <f>_xlfn.XLOOKUP(A686,$A$2:$A$2336,'Customer Names'!$E$2:$E$2336,"NOT FOUND")</f>
        <v>Toupin</v>
      </c>
      <c r="E686" cm="1">
        <f t="array" ref="E686">_xlfn.XLOOKUP(A686,$A$2:$A$2336,Table2[BMI],"NOT FOUND")</f>
        <v>50.2</v>
      </c>
      <c r="F686" cm="1">
        <f t="array" ref="F686">_xlfn.XLOOKUP(A686,$A$2:$A$2336,Table2[HBA1C],"NOT FOUND")</f>
        <v>5.4</v>
      </c>
      <c r="G686" t="str" cm="1">
        <f t="array" ref="G686">_xlfn.XLOOKUP(A686,$A$2:$A$2336,Table2[Heart Issues],"NOT FOUND")</f>
        <v>No</v>
      </c>
      <c r="H686" t="str" cm="1">
        <f t="array" ref="H686">_xlfn.XLOOKUP(A686,$A$2:$A$2336,Table2[Any Transplants],"NOT FOUND")</f>
        <v>No</v>
      </c>
      <c r="I686" t="str" cm="1">
        <f t="array" ref="I686">_xlfn.XLOOKUP(A686,$A$2:$A$2336,Table2[Cancer history],"NOT FOUND")</f>
        <v>No</v>
      </c>
      <c r="J686" t="str">
        <f>_xlfn.XLOOKUP(A686,Table3[customer_no],Table3[month],"NOT FOUND")</f>
        <v>Jul</v>
      </c>
      <c r="K686" s="7">
        <f>_xlfn.XLOOKUP(A686,Table3[customer_no],Table3[year_average],"NOT FOUND")</f>
        <v>1989</v>
      </c>
      <c r="L686" cm="1">
        <f t="array" ref="L686">_xlfn.XLOOKUP(A686,Table3[customer_no],'Hospitalisation Details'!$D$2:$D$2344,"NOT FOUND")</f>
        <v>22</v>
      </c>
      <c r="M686" s="33">
        <f>_xlfn.XLOOKUP(A686,Table3[customer_no],Table3[dd/mm/yy],"NOT FOUND")</f>
        <v>32711</v>
      </c>
      <c r="N686">
        <f>_xlfn.XLOOKUP(A686,Table3[customer_no],Table3[age],"NOT FOUND")</f>
        <v>33</v>
      </c>
      <c r="O686" cm="1">
        <f t="array" ref="O686">_xlfn.XLOOKUP(A686,Table3[customer_no],'Hospitalisation Details'!$E$2:$E$2344,"NOT FOUND")</f>
        <v>3</v>
      </c>
      <c r="P686" t="str">
        <f>_xlfn.XLOOKUP(A686,Table3[customer_no],Table3[hsplt_handled],"NOT FOUND")</f>
        <v>tier - 2</v>
      </c>
      <c r="Q686" t="str">
        <f>_xlfn.XLOOKUP(A686,Table3[customer_no],Table3[city_handled],"NOT FOUND")</f>
        <v>tier - 3</v>
      </c>
      <c r="R686" t="str">
        <f>_xlfn.XLOOKUP(A686,Table3[customer_no],Table3[state_id],"NOT FOUND")</f>
        <v>R1012</v>
      </c>
      <c r="S686" s="34" cm="1">
        <f t="array" ref="S686">_xlfn.XLOOKUP(A686,Table3[customer_no],'Hospitalisation Details'!$F$2:$F$2344,"NOT FOUND")</f>
        <v>14507.46</v>
      </c>
      <c r="T686" t="str">
        <f>_xlfn.XLOOKUP(A686,Table2[Customer ID],Table2[BMI_category],"NOT FOUND")</f>
        <v>Obesity</v>
      </c>
      <c r="U686" s="7">
        <f>_xlfn.XLOOKUP(A686,Table2[Customer ID],Table2[no of surgery],"NOT FOUND")</f>
        <v>0</v>
      </c>
      <c r="V686" t="str">
        <f>_xlfn.XLOOKUP(A686,Table2[Customer ID],Table2[smoker_missing],"NOT FOUND")</f>
        <v>No</v>
      </c>
      <c r="W686" t="str">
        <f t="shared" si="10"/>
        <v>Normal</v>
      </c>
      <c r="X686" s="37">
        <f>SUM(Table5[[#This Row],[Title]:[Diabetes Level]])</f>
        <v>49321.06</v>
      </c>
    </row>
    <row r="687" spans="1:24" x14ac:dyDescent="0.25">
      <c r="A687" t="s">
        <v>1685</v>
      </c>
      <c r="B687" t="str">
        <f>VLOOKUP(A687,'Customer Names'!$A$2:$E$2336,3,FALSE)</f>
        <v>Mr.</v>
      </c>
      <c r="C687" t="str">
        <f>_xlfn.XLOOKUP(A687,$A$2:$A$2336,'Customer Names'!$D$2:$D$2336,"NOT FOUND")</f>
        <v>Russell J</v>
      </c>
      <c r="D687" t="str">
        <f>_xlfn.XLOOKUP(A687,$A$2:$A$2336,'Customer Names'!$E$2:$E$2336,"NOT FOUND")</f>
        <v>Mulley</v>
      </c>
      <c r="E687" cm="1">
        <f t="array" ref="E687">_xlfn.XLOOKUP(A687,$A$2:$A$2336,Table2[BMI],"NOT FOUND")</f>
        <v>25.52</v>
      </c>
      <c r="F687" cm="1">
        <f t="array" ref="F687">_xlfn.XLOOKUP(A687,$A$2:$A$2336,Table2[HBA1C],"NOT FOUND")</f>
        <v>6.35</v>
      </c>
      <c r="G687" t="str" cm="1">
        <f t="array" ref="G687">_xlfn.XLOOKUP(A687,$A$2:$A$2336,Table2[Heart Issues],"NOT FOUND")</f>
        <v>No</v>
      </c>
      <c r="H687" t="str" cm="1">
        <f t="array" ref="H687">_xlfn.XLOOKUP(A687,$A$2:$A$2336,Table2[Any Transplants],"NOT FOUND")</f>
        <v>No</v>
      </c>
      <c r="I687" t="str" cm="1">
        <f t="array" ref="I687">_xlfn.XLOOKUP(A687,$A$2:$A$2336,Table2[Cancer history],"NOT FOUND")</f>
        <v>Yes</v>
      </c>
      <c r="J687" t="str">
        <f>_xlfn.XLOOKUP(A687,Table3[customer_no],Table3[month],"NOT FOUND")</f>
        <v>Oct</v>
      </c>
      <c r="K687" s="7">
        <f>_xlfn.XLOOKUP(A687,Table3[customer_no],Table3[year_average],"NOT FOUND")</f>
        <v>1979</v>
      </c>
      <c r="L687" cm="1">
        <f t="array" ref="L687">_xlfn.XLOOKUP(A687,Table3[customer_no],'Hospitalisation Details'!$D$2:$D$2344,"NOT FOUND")</f>
        <v>20</v>
      </c>
      <c r="M687" s="33">
        <f>_xlfn.XLOOKUP(A687,Table3[customer_no],Table3[dd/mm/yy],"NOT FOUND")</f>
        <v>29148</v>
      </c>
      <c r="N687">
        <f>_xlfn.XLOOKUP(A687,Table3[customer_no],Table3[age],"NOT FOUND")</f>
        <v>43</v>
      </c>
      <c r="O687" cm="1">
        <f t="array" ref="O687">_xlfn.XLOOKUP(A687,Table3[customer_no],'Hospitalisation Details'!$E$2:$E$2344,"NOT FOUND")</f>
        <v>5</v>
      </c>
      <c r="P687" t="str">
        <f>_xlfn.XLOOKUP(A687,Table3[customer_no],Table3[hsplt_handled],"NOT FOUND")</f>
        <v>tier - 2</v>
      </c>
      <c r="Q687" t="str">
        <f>_xlfn.XLOOKUP(A687,Table3[customer_no],Table3[city_handled],"NOT FOUND")</f>
        <v>tier - 2</v>
      </c>
      <c r="R687" t="str">
        <f>_xlfn.XLOOKUP(A687,Table3[customer_no],Table3[state_id],"NOT FOUND")</f>
        <v>R1013</v>
      </c>
      <c r="S687" s="34" cm="1">
        <f t="array" ref="S687">_xlfn.XLOOKUP(A687,Table3[customer_no],'Hospitalisation Details'!$F$2:$F$2344,"NOT FOUND")</f>
        <v>14478.33</v>
      </c>
      <c r="T687" t="str">
        <f>_xlfn.XLOOKUP(A687,Table2[Customer ID],Table2[BMI_category],"NOT FOUND")</f>
        <v>Overweight</v>
      </c>
      <c r="U687" s="7">
        <f>_xlfn.XLOOKUP(A687,Table2[Customer ID],Table2[no of surgery],"NOT FOUND")</f>
        <v>1</v>
      </c>
      <c r="V687" t="str">
        <f>_xlfn.XLOOKUP(A687,Table2[Customer ID],Table2[smoker_missing],"NOT FOUND")</f>
        <v>No</v>
      </c>
      <c r="W687" t="str">
        <f t="shared" si="10"/>
        <v>Prediabetes</v>
      </c>
      <c r="X687" s="37">
        <f>SUM(Table5[[#This Row],[Title]:[Diabetes Level]])</f>
        <v>45706.2</v>
      </c>
    </row>
    <row r="688" spans="1:24" x14ac:dyDescent="0.25">
      <c r="A688" t="s">
        <v>1684</v>
      </c>
      <c r="B688" t="str">
        <f>VLOOKUP(A688,'Customer Names'!$A$2:$E$2336,3,FALSE)</f>
        <v>Ms.</v>
      </c>
      <c r="C688" t="str">
        <f>_xlfn.XLOOKUP(A688,$A$2:$A$2336,'Customer Names'!$D$2:$D$2336,"NOT FOUND")</f>
        <v>Karine</v>
      </c>
      <c r="D688" t="str">
        <f>_xlfn.XLOOKUP(A688,$A$2:$A$2336,'Customer Names'!$E$2:$E$2336,"NOT FOUND")</f>
        <v>Parry</v>
      </c>
      <c r="E688" cm="1">
        <f t="array" ref="E688">_xlfn.XLOOKUP(A688,$A$2:$A$2336,Table2[BMI],"NOT FOUND")</f>
        <v>35.200000000000003</v>
      </c>
      <c r="F688" cm="1">
        <f t="array" ref="F688">_xlfn.XLOOKUP(A688,$A$2:$A$2336,Table2[HBA1C],"NOT FOUND")</f>
        <v>6.26</v>
      </c>
      <c r="G688" t="str" cm="1">
        <f t="array" ref="G688">_xlfn.XLOOKUP(A688,$A$2:$A$2336,Table2[Heart Issues],"NOT FOUND")</f>
        <v>yes</v>
      </c>
      <c r="H688" t="str" cm="1">
        <f t="array" ref="H688">_xlfn.XLOOKUP(A688,$A$2:$A$2336,Table2[Any Transplants],"NOT FOUND")</f>
        <v>No</v>
      </c>
      <c r="I688" t="str" cm="1">
        <f t="array" ref="I688">_xlfn.XLOOKUP(A688,$A$2:$A$2336,Table2[Cancer history],"NOT FOUND")</f>
        <v>No</v>
      </c>
      <c r="J688" t="str">
        <f>_xlfn.XLOOKUP(A688,Table3[customer_no],Table3[month],"NOT FOUND")</f>
        <v>Nov</v>
      </c>
      <c r="K688" s="7">
        <f>_xlfn.XLOOKUP(A688,Table3[customer_no],Table3[year_average],"NOT FOUND")</f>
        <v>1959</v>
      </c>
      <c r="L688" cm="1">
        <f t="array" ref="L688">_xlfn.XLOOKUP(A688,Table3[customer_no],'Hospitalisation Details'!$D$2:$D$2344,"NOT FOUND")</f>
        <v>20</v>
      </c>
      <c r="M688" s="33">
        <f>_xlfn.XLOOKUP(A688,Table3[customer_no],Table3[dd/mm/yy],"NOT FOUND")</f>
        <v>21874</v>
      </c>
      <c r="N688">
        <f>_xlfn.XLOOKUP(A688,Table3[customer_no],Table3[age],"NOT FOUND")</f>
        <v>63</v>
      </c>
      <c r="O688" cm="1">
        <f t="array" ref="O688">_xlfn.XLOOKUP(A688,Table3[customer_no],'Hospitalisation Details'!$E$2:$E$2344,"NOT FOUND")</f>
        <v>1</v>
      </c>
      <c r="P688" t="str">
        <f>_xlfn.XLOOKUP(A688,Table3[customer_no],Table3[hsplt_handled],"NOT FOUND")</f>
        <v>tier - 2</v>
      </c>
      <c r="Q688" t="str">
        <f>_xlfn.XLOOKUP(A688,Table3[customer_no],Table3[city_handled],"NOT FOUND")</f>
        <v>tier - 2</v>
      </c>
      <c r="R688" t="str">
        <f>_xlfn.XLOOKUP(A688,Table3[customer_no],Table3[state_id],"NOT FOUND")</f>
        <v>R1013</v>
      </c>
      <c r="S688" s="34" cm="1">
        <f t="array" ref="S688">_xlfn.XLOOKUP(A688,Table3[customer_no],'Hospitalisation Details'!$F$2:$F$2344,"NOT FOUND")</f>
        <v>14474.68</v>
      </c>
      <c r="T688" t="str">
        <f>_xlfn.XLOOKUP(A688,Table2[Customer ID],Table2[BMI_category],"NOT FOUND")</f>
        <v>Obesity</v>
      </c>
      <c r="U688" s="7">
        <f>_xlfn.XLOOKUP(A688,Table2[Customer ID],Table2[no of surgery],"NOT FOUND")</f>
        <v>2</v>
      </c>
      <c r="V688" t="str">
        <f>_xlfn.XLOOKUP(A688,Table2[Customer ID],Table2[smoker_missing],"NOT FOUND")</f>
        <v>No</v>
      </c>
      <c r="W688" t="str">
        <f t="shared" si="10"/>
        <v>Prediabetes</v>
      </c>
      <c r="X688" s="37">
        <f>SUM(Table5[[#This Row],[Title]:[Diabetes Level]])</f>
        <v>38435.14</v>
      </c>
    </row>
    <row r="689" spans="1:24" x14ac:dyDescent="0.25">
      <c r="A689" t="s">
        <v>1683</v>
      </c>
      <c r="B689" t="str">
        <f>VLOOKUP(A689,'Customer Names'!$A$2:$E$2336,3,FALSE)</f>
        <v>Ms.</v>
      </c>
      <c r="C689" t="str">
        <f>_xlfn.XLOOKUP(A689,$A$2:$A$2336,'Customer Names'!$D$2:$D$2336,"NOT FOUND")</f>
        <v>Cheryl</v>
      </c>
      <c r="D689" t="str">
        <f>_xlfn.XLOOKUP(A689,$A$2:$A$2336,'Customer Names'!$E$2:$E$2336,"NOT FOUND")</f>
        <v>Mason Cox</v>
      </c>
      <c r="E689" cm="1">
        <f t="array" ref="E689">_xlfn.XLOOKUP(A689,$A$2:$A$2336,Table2[BMI],"NOT FOUND")</f>
        <v>41.26</v>
      </c>
      <c r="F689" cm="1">
        <f t="array" ref="F689">_xlfn.XLOOKUP(A689,$A$2:$A$2336,Table2[HBA1C],"NOT FOUND")</f>
        <v>5.97</v>
      </c>
      <c r="G689" t="str" cm="1">
        <f t="array" ref="G689">_xlfn.XLOOKUP(A689,$A$2:$A$2336,Table2[Heart Issues],"NOT FOUND")</f>
        <v>yes</v>
      </c>
      <c r="H689" t="str" cm="1">
        <f t="array" ref="H689">_xlfn.XLOOKUP(A689,$A$2:$A$2336,Table2[Any Transplants],"NOT FOUND")</f>
        <v>No</v>
      </c>
      <c r="I689" t="str" cm="1">
        <f t="array" ref="I689">_xlfn.XLOOKUP(A689,$A$2:$A$2336,Table2[Cancer history],"NOT FOUND")</f>
        <v>No</v>
      </c>
      <c r="J689" t="str">
        <f>_xlfn.XLOOKUP(A689,Table3[customer_no],Table3[month],"NOT FOUND")</f>
        <v>Nov</v>
      </c>
      <c r="K689" s="7">
        <f>_xlfn.XLOOKUP(A689,Table3[customer_no],Table3[year_average],"NOT FOUND")</f>
        <v>1976</v>
      </c>
      <c r="L689" cm="1">
        <f t="array" ref="L689">_xlfn.XLOOKUP(A689,Table3[customer_no],'Hospitalisation Details'!$D$2:$D$2344,"NOT FOUND")</f>
        <v>27</v>
      </c>
      <c r="M689" s="33">
        <f>_xlfn.XLOOKUP(A689,Table3[customer_no],Table3[dd/mm/yy],"NOT FOUND")</f>
        <v>28091</v>
      </c>
      <c r="N689">
        <f>_xlfn.XLOOKUP(A689,Table3[customer_no],Table3[age],"NOT FOUND")</f>
        <v>46</v>
      </c>
      <c r="O689" cm="1">
        <f t="array" ref="O689">_xlfn.XLOOKUP(A689,Table3[customer_no],'Hospitalisation Details'!$E$2:$E$2344,"NOT FOUND")</f>
        <v>2</v>
      </c>
      <c r="P689" t="str">
        <f>_xlfn.XLOOKUP(A689,Table3[customer_no],Table3[hsplt_handled],"NOT FOUND")</f>
        <v>tier - 2</v>
      </c>
      <c r="Q689" t="str">
        <f>_xlfn.XLOOKUP(A689,Table3[customer_no],Table3[city_handled],"NOT FOUND")</f>
        <v>tier - 3</v>
      </c>
      <c r="R689" t="str">
        <f>_xlfn.XLOOKUP(A689,Table3[customer_no],Table3[state_id],"NOT FOUND")</f>
        <v>R1012</v>
      </c>
      <c r="S689" s="34" cm="1">
        <f t="array" ref="S689">_xlfn.XLOOKUP(A689,Table3[customer_no],'Hospitalisation Details'!$F$2:$F$2344,"NOT FOUND")</f>
        <v>14470.01</v>
      </c>
      <c r="T689" t="str">
        <f>_xlfn.XLOOKUP(A689,Table2[Customer ID],Table2[BMI_category],"NOT FOUND")</f>
        <v>Obesity</v>
      </c>
      <c r="U689" s="7">
        <f>_xlfn.XLOOKUP(A689,Table2[Customer ID],Table2[no of surgery],"NOT FOUND")</f>
        <v>0</v>
      </c>
      <c r="V689" t="str">
        <f>_xlfn.XLOOKUP(A689,Table2[Customer ID],Table2[smoker_missing],"NOT FOUND")</f>
        <v>No</v>
      </c>
      <c r="W689" t="str">
        <f t="shared" si="10"/>
        <v>Prediabetes</v>
      </c>
      <c r="X689" s="37">
        <f>SUM(Table5[[#This Row],[Title]:[Diabetes Level]])</f>
        <v>44659.24</v>
      </c>
    </row>
    <row r="690" spans="1:24" x14ac:dyDescent="0.25">
      <c r="A690" t="s">
        <v>1682</v>
      </c>
      <c r="B690" t="str">
        <f>VLOOKUP(A690,'Customer Names'!$A$2:$E$2336,3,FALSE)</f>
        <v>Ms.</v>
      </c>
      <c r="C690" t="str">
        <f>_xlfn.XLOOKUP(A690,$A$2:$A$2336,'Customer Names'!$D$2:$D$2336,"NOT FOUND")</f>
        <v>Allison M.</v>
      </c>
      <c r="D690" t="str">
        <f>_xlfn.XLOOKUP(A690,$A$2:$A$2336,'Customer Names'!$E$2:$E$2336,"NOT FOUND")</f>
        <v>Thompson</v>
      </c>
      <c r="E690" cm="1">
        <f t="array" ref="E690">_xlfn.XLOOKUP(A690,$A$2:$A$2336,Table2[BMI],"NOT FOUND")</f>
        <v>17.195</v>
      </c>
      <c r="F690" cm="1">
        <f t="array" ref="F690">_xlfn.XLOOKUP(A690,$A$2:$A$2336,Table2[HBA1C],"NOT FOUND")</f>
        <v>5.29</v>
      </c>
      <c r="G690" t="str" cm="1">
        <f t="array" ref="G690">_xlfn.XLOOKUP(A690,$A$2:$A$2336,Table2[Heart Issues],"NOT FOUND")</f>
        <v>yes</v>
      </c>
      <c r="H690" t="str" cm="1">
        <f t="array" ref="H690">_xlfn.XLOOKUP(A690,$A$2:$A$2336,Table2[Any Transplants],"NOT FOUND")</f>
        <v>No</v>
      </c>
      <c r="I690" t="str" cm="1">
        <f t="array" ref="I690">_xlfn.XLOOKUP(A690,$A$2:$A$2336,Table2[Cancer history],"NOT FOUND")</f>
        <v>No</v>
      </c>
      <c r="J690" t="str">
        <f>_xlfn.XLOOKUP(A690,Table3[customer_no],Table3[month],"NOT FOUND")</f>
        <v>Nov</v>
      </c>
      <c r="K690" s="7">
        <f>_xlfn.XLOOKUP(A690,Table3[customer_no],Table3[year_average],"NOT FOUND")</f>
        <v>1996</v>
      </c>
      <c r="L690" cm="1">
        <f t="array" ref="L690">_xlfn.XLOOKUP(A690,Table3[customer_no],'Hospitalisation Details'!$D$2:$D$2344,"NOT FOUND")</f>
        <v>10</v>
      </c>
      <c r="M690" s="33">
        <f>_xlfn.XLOOKUP(A690,Table3[customer_no],Table3[dd/mm/yy],"NOT FOUND")</f>
        <v>35379</v>
      </c>
      <c r="N690">
        <f>_xlfn.XLOOKUP(A690,Table3[customer_no],Table3[age],"NOT FOUND")</f>
        <v>26</v>
      </c>
      <c r="O690" cm="1">
        <f t="array" ref="O690">_xlfn.XLOOKUP(A690,Table3[customer_no],'Hospitalisation Details'!$E$2:$E$2344,"NOT FOUND")</f>
        <v>2</v>
      </c>
      <c r="P690" t="str">
        <f>_xlfn.XLOOKUP(A690,Table3[customer_no],Table3[hsplt_handled],"NOT FOUND")</f>
        <v>tier - 2</v>
      </c>
      <c r="Q690" t="str">
        <f>_xlfn.XLOOKUP(A690,Table3[customer_no],Table3[city_handled],"NOT FOUND")</f>
        <v>tier - 3</v>
      </c>
      <c r="R690" t="str">
        <f>_xlfn.XLOOKUP(A690,Table3[customer_no],Table3[state_id],"NOT FOUND")</f>
        <v>R1024</v>
      </c>
      <c r="S690" s="34" cm="1">
        <f t="array" ref="S690">_xlfn.XLOOKUP(A690,Table3[customer_no],'Hospitalisation Details'!$F$2:$F$2344,"NOT FOUND")</f>
        <v>14455.64</v>
      </c>
      <c r="T690" t="str">
        <f>_xlfn.XLOOKUP(A690,Table2[Customer ID],Table2[BMI_category],"NOT FOUND")</f>
        <v>Underweight</v>
      </c>
      <c r="U690" s="7">
        <f>_xlfn.XLOOKUP(A690,Table2[Customer ID],Table2[no of surgery],"NOT FOUND")</f>
        <v>0</v>
      </c>
      <c r="V690" t="str">
        <f>_xlfn.XLOOKUP(A690,Table2[Customer ID],Table2[smoker_missing],"NOT FOUND")</f>
        <v>yes</v>
      </c>
      <c r="W690" t="str">
        <f t="shared" si="10"/>
        <v>Normal</v>
      </c>
      <c r="X690" s="37">
        <f>SUM(Table5[[#This Row],[Title]:[Diabetes Level]])</f>
        <v>51891.125</v>
      </c>
    </row>
    <row r="691" spans="1:24" x14ac:dyDescent="0.25">
      <c r="A691" t="s">
        <v>1681</v>
      </c>
      <c r="B691" t="str">
        <f>VLOOKUP(A691,'Customer Names'!$A$2:$E$2336,3,FALSE)</f>
        <v>Ms.</v>
      </c>
      <c r="C691" t="str">
        <f>_xlfn.XLOOKUP(A691,$A$2:$A$2336,'Customer Names'!$D$2:$D$2336,"NOT FOUND")</f>
        <v>Adriana</v>
      </c>
      <c r="D691" t="str">
        <f>_xlfn.XLOOKUP(A691,$A$2:$A$2336,'Customer Names'!$E$2:$E$2336,"NOT FOUND")</f>
        <v>Nelson</v>
      </c>
      <c r="E691" cm="1">
        <f t="array" ref="E691">_xlfn.XLOOKUP(A691,$A$2:$A$2336,Table2[BMI],"NOT FOUND")</f>
        <v>23.085000000000001</v>
      </c>
      <c r="F691" cm="1">
        <f t="array" ref="F691">_xlfn.XLOOKUP(A691,$A$2:$A$2336,Table2[HBA1C],"NOT FOUND")</f>
        <v>4.2699999999999996</v>
      </c>
      <c r="G691" t="str" cm="1">
        <f t="array" ref="G691">_xlfn.XLOOKUP(A691,$A$2:$A$2336,Table2[Heart Issues],"NOT FOUND")</f>
        <v>yes</v>
      </c>
      <c r="H691" t="str" cm="1">
        <f t="array" ref="H691">_xlfn.XLOOKUP(A691,$A$2:$A$2336,Table2[Any Transplants],"NOT FOUND")</f>
        <v>No</v>
      </c>
      <c r="I691" t="str" cm="1">
        <f t="array" ref="I691">_xlfn.XLOOKUP(A691,$A$2:$A$2336,Table2[Cancer history],"NOT FOUND")</f>
        <v>No</v>
      </c>
      <c r="J691" t="str">
        <f>_xlfn.XLOOKUP(A691,Table3[customer_no],Table3[month],"NOT FOUND")</f>
        <v>Aug</v>
      </c>
      <c r="K691" s="7">
        <f>_xlfn.XLOOKUP(A691,Table3[customer_no],Table3[year_average],"NOT FOUND")</f>
        <v>1959</v>
      </c>
      <c r="L691" cm="1">
        <f t="array" ref="L691">_xlfn.XLOOKUP(A691,Table3[customer_no],'Hospitalisation Details'!$D$2:$D$2344,"NOT FOUND")</f>
        <v>3</v>
      </c>
      <c r="M691" s="33">
        <f>_xlfn.XLOOKUP(A691,Table3[customer_no],Table3[dd/mm/yy],"NOT FOUND")</f>
        <v>21765</v>
      </c>
      <c r="N691">
        <f>_xlfn.XLOOKUP(A691,Table3[customer_no],Table3[age],"NOT FOUND")</f>
        <v>63</v>
      </c>
      <c r="O691" cm="1">
        <f t="array" ref="O691">_xlfn.XLOOKUP(A691,Table3[customer_no],'Hospitalisation Details'!$E$2:$E$2344,"NOT FOUND")</f>
        <v>0</v>
      </c>
      <c r="P691" t="str">
        <f>_xlfn.XLOOKUP(A691,Table3[customer_no],Table3[hsplt_handled],"NOT FOUND")</f>
        <v>tier - 2</v>
      </c>
      <c r="Q691" t="str">
        <f>_xlfn.XLOOKUP(A691,Table3[customer_no],Table3[city_handled],"NOT FOUND")</f>
        <v>tier - 3</v>
      </c>
      <c r="R691" t="str">
        <f>_xlfn.XLOOKUP(A691,Table3[customer_no],Table3[state_id],"NOT FOUND")</f>
        <v>R1023</v>
      </c>
      <c r="S691" s="34" cm="1">
        <f t="array" ref="S691">_xlfn.XLOOKUP(A691,Table3[customer_no],'Hospitalisation Details'!$F$2:$F$2344,"NOT FOUND")</f>
        <v>14451.84</v>
      </c>
      <c r="T691" t="str">
        <f>_xlfn.XLOOKUP(A691,Table2[Customer ID],Table2[BMI_category],"NOT FOUND")</f>
        <v>Normal Weight</v>
      </c>
      <c r="U691" s="7">
        <f>_xlfn.XLOOKUP(A691,Table2[Customer ID],Table2[no of surgery],"NOT FOUND")</f>
        <v>2</v>
      </c>
      <c r="V691" t="str">
        <f>_xlfn.XLOOKUP(A691,Table2[Customer ID],Table2[smoker_missing],"NOT FOUND")</f>
        <v>No</v>
      </c>
      <c r="W691" t="str">
        <f t="shared" si="10"/>
        <v>Normal</v>
      </c>
      <c r="X691" s="37">
        <f>SUM(Table5[[#This Row],[Title]:[Diabetes Level]])</f>
        <v>38271.195</v>
      </c>
    </row>
    <row r="692" spans="1:24" x14ac:dyDescent="0.25">
      <c r="A692" t="s">
        <v>1680</v>
      </c>
      <c r="B692" t="str">
        <f>VLOOKUP(A692,'Customer Names'!$A$2:$E$2336,3,FALSE)</f>
        <v>Ms.</v>
      </c>
      <c r="C692" t="str">
        <f>_xlfn.XLOOKUP(A692,$A$2:$A$2336,'Customer Names'!$D$2:$D$2336,"NOT FOUND")</f>
        <v>Miranda J</v>
      </c>
      <c r="D692" t="str">
        <f>_xlfn.XLOOKUP(A692,$A$2:$A$2336,'Customer Names'!$E$2:$E$2336,"NOT FOUND")</f>
        <v>Forte</v>
      </c>
      <c r="E692" cm="1">
        <f t="array" ref="E692">_xlfn.XLOOKUP(A692,$A$2:$A$2336,Table2[BMI],"NOT FOUND")</f>
        <v>21.66</v>
      </c>
      <c r="F692" cm="1">
        <f t="array" ref="F692">_xlfn.XLOOKUP(A692,$A$2:$A$2336,Table2[HBA1C],"NOT FOUND")</f>
        <v>5.2</v>
      </c>
      <c r="G692" t="str" cm="1">
        <f t="array" ref="G692">_xlfn.XLOOKUP(A692,$A$2:$A$2336,Table2[Heart Issues],"NOT FOUND")</f>
        <v>yes</v>
      </c>
      <c r="H692" t="str" cm="1">
        <f t="array" ref="H692">_xlfn.XLOOKUP(A692,$A$2:$A$2336,Table2[Any Transplants],"NOT FOUND")</f>
        <v>No</v>
      </c>
      <c r="I692" t="str" cm="1">
        <f t="array" ref="I692">_xlfn.XLOOKUP(A692,$A$2:$A$2336,Table2[Cancer history],"NOT FOUND")</f>
        <v>No</v>
      </c>
      <c r="J692" t="str">
        <f>_xlfn.XLOOKUP(A692,Table3[customer_no],Table3[month],"NOT FOUND")</f>
        <v>Jun</v>
      </c>
      <c r="K692" s="7">
        <f>_xlfn.XLOOKUP(A692,Table3[customer_no],Table3[year_average],"NOT FOUND")</f>
        <v>1959</v>
      </c>
      <c r="L692" cm="1">
        <f t="array" ref="L692">_xlfn.XLOOKUP(A692,Table3[customer_no],'Hospitalisation Details'!$D$2:$D$2344,"NOT FOUND")</f>
        <v>29</v>
      </c>
      <c r="M692" s="33">
        <f>_xlfn.XLOOKUP(A692,Table3[customer_no],Table3[dd/mm/yy],"NOT FOUND")</f>
        <v>21730</v>
      </c>
      <c r="N692">
        <f>_xlfn.XLOOKUP(A692,Table3[customer_no],Table3[age],"NOT FOUND")</f>
        <v>63</v>
      </c>
      <c r="O692" cm="1">
        <f t="array" ref="O692">_xlfn.XLOOKUP(A692,Table3[customer_no],'Hospitalisation Details'!$E$2:$E$2344,"NOT FOUND")</f>
        <v>0</v>
      </c>
      <c r="P692" t="str">
        <f>_xlfn.XLOOKUP(A692,Table3[customer_no],Table3[hsplt_handled],"NOT FOUND")</f>
        <v>tier - 2</v>
      </c>
      <c r="Q692" t="str">
        <f>_xlfn.XLOOKUP(A692,Table3[customer_no],Table3[city_handled],"NOT FOUND")</f>
        <v>tier - 1</v>
      </c>
      <c r="R692" t="str">
        <f>_xlfn.XLOOKUP(A692,Table3[customer_no],Table3[state_id],"NOT FOUND")</f>
        <v>R1024</v>
      </c>
      <c r="S692" s="34" cm="1">
        <f t="array" ref="S692">_xlfn.XLOOKUP(A692,Table3[customer_no],'Hospitalisation Details'!$F$2:$F$2344,"NOT FOUND")</f>
        <v>14449.85</v>
      </c>
      <c r="T692" t="str">
        <f>_xlfn.XLOOKUP(A692,Table2[Customer ID],Table2[BMI_category],"NOT FOUND")</f>
        <v>Normal Weight</v>
      </c>
      <c r="U692" s="7">
        <f>_xlfn.XLOOKUP(A692,Table2[Customer ID],Table2[no of surgery],"NOT FOUND")</f>
        <v>2</v>
      </c>
      <c r="V692" t="str">
        <f>_xlfn.XLOOKUP(A692,Table2[Customer ID],Table2[smoker_missing],"NOT FOUND")</f>
        <v>No</v>
      </c>
      <c r="W692" t="str">
        <f t="shared" si="10"/>
        <v>Normal</v>
      </c>
      <c r="X692" s="37">
        <f>SUM(Table5[[#This Row],[Title]:[Diabetes Level]])</f>
        <v>38259.71</v>
      </c>
    </row>
    <row r="693" spans="1:24" x14ac:dyDescent="0.25">
      <c r="A693" t="s">
        <v>1679</v>
      </c>
      <c r="B693" t="str">
        <f>VLOOKUP(A693,'Customer Names'!$A$2:$E$2336,3,FALSE)</f>
        <v>Mr.</v>
      </c>
      <c r="C693" t="str">
        <f>_xlfn.XLOOKUP(A693,$A$2:$A$2336,'Customer Names'!$D$2:$D$2336,"NOT FOUND")</f>
        <v>Roberto</v>
      </c>
      <c r="D693" t="str">
        <f>_xlfn.XLOOKUP(A693,$A$2:$A$2336,'Customer Names'!$E$2:$E$2336,"NOT FOUND")</f>
        <v>Corona Iturriaga</v>
      </c>
      <c r="E693" cm="1">
        <f t="array" ref="E693">_xlfn.XLOOKUP(A693,$A$2:$A$2336,Table2[BMI],"NOT FOUND")</f>
        <v>36.47</v>
      </c>
      <c r="F693" cm="1">
        <f t="array" ref="F693">_xlfn.XLOOKUP(A693,$A$2:$A$2336,Table2[HBA1C],"NOT FOUND")</f>
        <v>8.23</v>
      </c>
      <c r="G693" t="str" cm="1">
        <f t="array" ref="G693">_xlfn.XLOOKUP(A693,$A$2:$A$2336,Table2[Heart Issues],"NOT FOUND")</f>
        <v>yes</v>
      </c>
      <c r="H693" t="str" cm="1">
        <f t="array" ref="H693">_xlfn.XLOOKUP(A693,$A$2:$A$2336,Table2[Any Transplants],"NOT FOUND")</f>
        <v>No</v>
      </c>
      <c r="I693" t="str" cm="1">
        <f t="array" ref="I693">_xlfn.XLOOKUP(A693,$A$2:$A$2336,Table2[Cancer history],"NOT FOUND")</f>
        <v>No</v>
      </c>
      <c r="J693" t="str">
        <f>_xlfn.XLOOKUP(A693,Table3[customer_no],Table3[month],"NOT FOUND")</f>
        <v>Nov</v>
      </c>
      <c r="K693" s="7">
        <f>_xlfn.XLOOKUP(A693,Table3[customer_no],Table3[year_average],"NOT FOUND")</f>
        <v>1967</v>
      </c>
      <c r="L693" cm="1">
        <f t="array" ref="L693">_xlfn.XLOOKUP(A693,Table3[customer_no],'Hospitalisation Details'!$D$2:$D$2344,"NOT FOUND")</f>
        <v>4</v>
      </c>
      <c r="M693" s="33">
        <f>_xlfn.XLOOKUP(A693,Table3[customer_no],Table3[dd/mm/yy],"NOT FOUND")</f>
        <v>24780</v>
      </c>
      <c r="N693">
        <f>_xlfn.XLOOKUP(A693,Table3[customer_no],Table3[age],"NOT FOUND")</f>
        <v>55</v>
      </c>
      <c r="O693" cm="1">
        <f t="array" ref="O693">_xlfn.XLOOKUP(A693,Table3[customer_no],'Hospitalisation Details'!$E$2:$E$2344,"NOT FOUND")</f>
        <v>0</v>
      </c>
      <c r="P693" t="str">
        <f>_xlfn.XLOOKUP(A693,Table3[customer_no],Table3[hsplt_handled],"NOT FOUND")</f>
        <v>tier - 2</v>
      </c>
      <c r="Q693" t="str">
        <f>_xlfn.XLOOKUP(A693,Table3[customer_no],Table3[city_handled],"NOT FOUND")</f>
        <v>tier - 2</v>
      </c>
      <c r="R693" t="str">
        <f>_xlfn.XLOOKUP(A693,Table3[customer_no],Table3[state_id],"NOT FOUND")</f>
        <v>R1021</v>
      </c>
      <c r="S693" s="34" cm="1">
        <f t="array" ref="S693">_xlfn.XLOOKUP(A693,Table3[customer_no],'Hospitalisation Details'!$F$2:$F$2344,"NOT FOUND")</f>
        <v>14427.63</v>
      </c>
      <c r="T693" t="str">
        <f>_xlfn.XLOOKUP(A693,Table2[Customer ID],Table2[BMI_category],"NOT FOUND")</f>
        <v>Obesity</v>
      </c>
      <c r="U693" s="7">
        <f>_xlfn.XLOOKUP(A693,Table2[Customer ID],Table2[no of surgery],"NOT FOUND")</f>
        <v>0</v>
      </c>
      <c r="V693" t="str">
        <f>_xlfn.XLOOKUP(A693,Table2[Customer ID],Table2[smoker_missing],"NOT FOUND")</f>
        <v>No</v>
      </c>
      <c r="W693" t="str">
        <f t="shared" si="10"/>
        <v>Diabetes</v>
      </c>
      <c r="X693" s="37">
        <f>SUM(Table5[[#This Row],[Title]:[Diabetes Level]])</f>
        <v>41278.33</v>
      </c>
    </row>
    <row r="694" spans="1:24" x14ac:dyDescent="0.25">
      <c r="A694" t="s">
        <v>1678</v>
      </c>
      <c r="B694" t="str">
        <f>VLOOKUP(A694,'Customer Names'!$A$2:$E$2336,3,FALSE)</f>
        <v>Mrs.</v>
      </c>
      <c r="C694" t="str">
        <f>_xlfn.XLOOKUP(A694,$A$2:$A$2336,'Customer Names'!$D$2:$D$2336,"NOT FOUND")</f>
        <v>Rebecca B.</v>
      </c>
      <c r="D694" t="str">
        <f>_xlfn.XLOOKUP(A694,$A$2:$A$2336,'Customer Names'!$E$2:$E$2336,"NOT FOUND")</f>
        <v>McCollum</v>
      </c>
      <c r="E694" cm="1">
        <f t="array" ref="E694">_xlfn.XLOOKUP(A694,$A$2:$A$2336,Table2[BMI],"NOT FOUND")</f>
        <v>36.08</v>
      </c>
      <c r="F694" cm="1">
        <f t="array" ref="F694">_xlfn.XLOOKUP(A694,$A$2:$A$2336,Table2[HBA1C],"NOT FOUND")</f>
        <v>10.33</v>
      </c>
      <c r="G694" t="str" cm="1">
        <f t="array" ref="G694">_xlfn.XLOOKUP(A694,$A$2:$A$2336,Table2[Heart Issues],"NOT FOUND")</f>
        <v>yes</v>
      </c>
      <c r="H694" t="str" cm="1">
        <f t="array" ref="H694">_xlfn.XLOOKUP(A694,$A$2:$A$2336,Table2[Any Transplants],"NOT FOUND")</f>
        <v>No</v>
      </c>
      <c r="I694" t="str" cm="1">
        <f t="array" ref="I694">_xlfn.XLOOKUP(A694,$A$2:$A$2336,Table2[Cancer history],"NOT FOUND")</f>
        <v>No</v>
      </c>
      <c r="J694" t="str">
        <f>_xlfn.XLOOKUP(A694,Table3[customer_no],Table3[month],"NOT FOUND")</f>
        <v>Aug</v>
      </c>
      <c r="K694" s="7">
        <f>_xlfn.XLOOKUP(A694,Table3[customer_no],Table3[year_average],"NOT FOUND")</f>
        <v>1967</v>
      </c>
      <c r="L694" cm="1">
        <f t="array" ref="L694">_xlfn.XLOOKUP(A694,Table3[customer_no],'Hospitalisation Details'!$D$2:$D$2344,"NOT FOUND")</f>
        <v>15</v>
      </c>
      <c r="M694" s="33">
        <f>_xlfn.XLOOKUP(A694,Table3[customer_no],Table3[dd/mm/yy],"NOT FOUND")</f>
        <v>24699</v>
      </c>
      <c r="N694">
        <f>_xlfn.XLOOKUP(A694,Table3[customer_no],Table3[age],"NOT FOUND")</f>
        <v>55</v>
      </c>
      <c r="O694" cm="1">
        <f t="array" ref="O694">_xlfn.XLOOKUP(A694,Table3[customer_no],'Hospitalisation Details'!$E$2:$E$2344,"NOT FOUND")</f>
        <v>0</v>
      </c>
      <c r="P694" t="str">
        <f>_xlfn.XLOOKUP(A694,Table3[customer_no],Table3[hsplt_handled],"NOT FOUND")</f>
        <v>tier - 2</v>
      </c>
      <c r="Q694" t="str">
        <f>_xlfn.XLOOKUP(A694,Table3[customer_no],Table3[city_handled],"NOT FOUND")</f>
        <v>tier - 2</v>
      </c>
      <c r="R694" t="str">
        <f>_xlfn.XLOOKUP(A694,Table3[customer_no],Table3[state_id],"NOT FOUND")</f>
        <v>R1026</v>
      </c>
      <c r="S694" s="34" cm="1">
        <f t="array" ref="S694">_xlfn.XLOOKUP(A694,Table3[customer_no],'Hospitalisation Details'!$F$2:$F$2344,"NOT FOUND")</f>
        <v>14426.66</v>
      </c>
      <c r="T694" t="str">
        <f>_xlfn.XLOOKUP(A694,Table2[Customer ID],Table2[BMI_category],"NOT FOUND")</f>
        <v>Obesity</v>
      </c>
      <c r="U694" s="7">
        <f>_xlfn.XLOOKUP(A694,Table2[Customer ID],Table2[no of surgery],"NOT FOUND")</f>
        <v>0</v>
      </c>
      <c r="V694" t="str">
        <f>_xlfn.XLOOKUP(A694,Table2[Customer ID],Table2[smoker_missing],"NOT FOUND")</f>
        <v>No</v>
      </c>
      <c r="W694" t="str">
        <f t="shared" si="10"/>
        <v>Diabetes</v>
      </c>
      <c r="X694" s="37">
        <f>SUM(Table5[[#This Row],[Title]:[Diabetes Level]])</f>
        <v>41209.07</v>
      </c>
    </row>
    <row r="695" spans="1:24" x14ac:dyDescent="0.25">
      <c r="A695" t="s">
        <v>1677</v>
      </c>
      <c r="B695" t="str">
        <f>VLOOKUP(A695,'Customer Names'!$A$2:$E$2336,3,FALSE)</f>
        <v>Ms.</v>
      </c>
      <c r="C695" t="str">
        <f>_xlfn.XLOOKUP(A695,$A$2:$A$2336,'Customer Names'!$D$2:$D$2336,"NOT FOUND")</f>
        <v>Tiffany</v>
      </c>
      <c r="D695" t="str">
        <f>_xlfn.XLOOKUP(A695,$A$2:$A$2336,'Customer Names'!$E$2:$E$2336,"NOT FOUND")</f>
        <v>Hevner</v>
      </c>
      <c r="E695" cm="1">
        <f t="array" ref="E695">_xlfn.XLOOKUP(A695,$A$2:$A$2336,Table2[BMI],"NOT FOUND")</f>
        <v>23.18</v>
      </c>
      <c r="F695" cm="1">
        <f t="array" ref="F695">_xlfn.XLOOKUP(A695,$A$2:$A$2336,Table2[HBA1C],"NOT FOUND")</f>
        <v>6.13</v>
      </c>
      <c r="G695" t="str" cm="1">
        <f t="array" ref="G695">_xlfn.XLOOKUP(A695,$A$2:$A$2336,Table2[Heart Issues],"NOT FOUND")</f>
        <v>No</v>
      </c>
      <c r="H695" t="str" cm="1">
        <f t="array" ref="H695">_xlfn.XLOOKUP(A695,$A$2:$A$2336,Table2[Any Transplants],"NOT FOUND")</f>
        <v>No</v>
      </c>
      <c r="I695" t="str" cm="1">
        <f t="array" ref="I695">_xlfn.XLOOKUP(A695,$A$2:$A$2336,Table2[Cancer history],"NOT FOUND")</f>
        <v>No</v>
      </c>
      <c r="J695" t="str">
        <f>_xlfn.XLOOKUP(A695,Table3[customer_no],Table3[month],"NOT FOUND")</f>
        <v>Aug</v>
      </c>
      <c r="K695" s="7">
        <f>_xlfn.XLOOKUP(A695,Table3[customer_no],Table3[year_average],"NOT FOUND")</f>
        <v>1999</v>
      </c>
      <c r="L695" cm="1">
        <f t="array" ref="L695">_xlfn.XLOOKUP(A695,Table3[customer_no],'Hospitalisation Details'!$D$2:$D$2344,"NOT FOUND")</f>
        <v>10</v>
      </c>
      <c r="M695" s="33">
        <f>_xlfn.XLOOKUP(A695,Table3[customer_no],Table3[dd/mm/yy],"NOT FOUND")</f>
        <v>36382</v>
      </c>
      <c r="N695">
        <f>_xlfn.XLOOKUP(A695,Table3[customer_no],Table3[age],"NOT FOUND")</f>
        <v>23</v>
      </c>
      <c r="O695" cm="1">
        <f t="array" ref="O695">_xlfn.XLOOKUP(A695,Table3[customer_no],'Hospitalisation Details'!$E$2:$E$2344,"NOT FOUND")</f>
        <v>2</v>
      </c>
      <c r="P695" t="str">
        <f>_xlfn.XLOOKUP(A695,Table3[customer_no],Table3[hsplt_handled],"NOT FOUND")</f>
        <v>tier - 2</v>
      </c>
      <c r="Q695" t="str">
        <f>_xlfn.XLOOKUP(A695,Table3[customer_no],Table3[city_handled],"NOT FOUND")</f>
        <v>tier - 1</v>
      </c>
      <c r="R695" t="str">
        <f>_xlfn.XLOOKUP(A695,Table3[customer_no],Table3[state_id],"NOT FOUND")</f>
        <v>R1012</v>
      </c>
      <c r="S695" s="34" cm="1">
        <f t="array" ref="S695">_xlfn.XLOOKUP(A695,Table3[customer_no],'Hospitalisation Details'!$F$2:$F$2344,"NOT FOUND")</f>
        <v>14426.07</v>
      </c>
      <c r="T695" t="str">
        <f>_xlfn.XLOOKUP(A695,Table2[Customer ID],Table2[BMI_category],"NOT FOUND")</f>
        <v>Normal Weight</v>
      </c>
      <c r="U695" s="7">
        <f>_xlfn.XLOOKUP(A695,Table2[Customer ID],Table2[no of surgery],"NOT FOUND")</f>
        <v>0</v>
      </c>
      <c r="V695" t="str">
        <f>_xlfn.XLOOKUP(A695,Table2[Customer ID],Table2[smoker_missing],"NOT FOUND")</f>
        <v>No</v>
      </c>
      <c r="W695" t="str">
        <f t="shared" si="10"/>
        <v>Prediabetes</v>
      </c>
      <c r="X695" s="37">
        <f>SUM(Table5[[#This Row],[Title]:[Diabetes Level]])</f>
        <v>52871.38</v>
      </c>
    </row>
    <row r="696" spans="1:24" x14ac:dyDescent="0.25">
      <c r="A696" t="s">
        <v>1676</v>
      </c>
      <c r="B696" t="str">
        <f>VLOOKUP(A696,'Customer Names'!$A$2:$E$2336,3,FALSE)</f>
        <v>Mr.</v>
      </c>
      <c r="C696" t="str">
        <f>_xlfn.XLOOKUP(A696,$A$2:$A$2336,'Customer Names'!$D$2:$D$2336,"NOT FOUND")</f>
        <v>Alexander</v>
      </c>
      <c r="D696" t="str">
        <f>_xlfn.XLOOKUP(A696,$A$2:$A$2336,'Customer Names'!$E$2:$E$2336,"NOT FOUND")</f>
        <v>Looi</v>
      </c>
      <c r="E696" cm="1">
        <f t="array" ref="E696">_xlfn.XLOOKUP(A696,$A$2:$A$2336,Table2[BMI],"NOT FOUND")</f>
        <v>39.159999999999997</v>
      </c>
      <c r="F696" cm="1">
        <f t="array" ref="F696">_xlfn.XLOOKUP(A696,$A$2:$A$2336,Table2[HBA1C],"NOT FOUND")</f>
        <v>8.08</v>
      </c>
      <c r="G696" t="str" cm="1">
        <f t="array" ref="G696">_xlfn.XLOOKUP(A696,$A$2:$A$2336,Table2[Heart Issues],"NOT FOUND")</f>
        <v>No</v>
      </c>
      <c r="H696" t="str" cm="1">
        <f t="array" ref="H696">_xlfn.XLOOKUP(A696,$A$2:$A$2336,Table2[Any Transplants],"NOT FOUND")</f>
        <v>No</v>
      </c>
      <c r="I696" t="str" cm="1">
        <f t="array" ref="I696">_xlfn.XLOOKUP(A696,$A$2:$A$2336,Table2[Cancer history],"NOT FOUND")</f>
        <v>No</v>
      </c>
      <c r="J696" t="str">
        <f>_xlfn.XLOOKUP(A696,Table3[customer_no],Table3[month],"NOT FOUND")</f>
        <v>Sep</v>
      </c>
      <c r="K696" s="7">
        <f>_xlfn.XLOOKUP(A696,Table3[customer_no],Table3[year_average],"NOT FOUND")</f>
        <v>1958</v>
      </c>
      <c r="L696" cm="1">
        <f t="array" ref="L696">_xlfn.XLOOKUP(A696,Table3[customer_no],'Hospitalisation Details'!$D$2:$D$2344,"NOT FOUND")</f>
        <v>20</v>
      </c>
      <c r="M696" s="33">
        <f>_xlfn.XLOOKUP(A696,Table3[customer_no],Table3[dd/mm/yy],"NOT FOUND")</f>
        <v>21448</v>
      </c>
      <c r="N696">
        <f>_xlfn.XLOOKUP(A696,Table3[customer_no],Table3[age],"NOT FOUND")</f>
        <v>64</v>
      </c>
      <c r="O696" cm="1">
        <f t="array" ref="O696">_xlfn.XLOOKUP(A696,Table3[customer_no],'Hospitalisation Details'!$E$2:$E$2344,"NOT FOUND")</f>
        <v>1</v>
      </c>
      <c r="P696" t="str">
        <f>_xlfn.XLOOKUP(A696,Table3[customer_no],Table3[hsplt_handled],"NOT FOUND")</f>
        <v>tier - 2</v>
      </c>
      <c r="Q696" t="str">
        <f>_xlfn.XLOOKUP(A696,Table3[customer_no],Table3[city_handled],"NOT FOUND")</f>
        <v>tier - 3</v>
      </c>
      <c r="R696" t="str">
        <f>_xlfn.XLOOKUP(A696,Table3[customer_no],Table3[state_id],"NOT FOUND")</f>
        <v>R1013</v>
      </c>
      <c r="S696" s="34" cm="1">
        <f t="array" ref="S696">_xlfn.XLOOKUP(A696,Table3[customer_no],'Hospitalisation Details'!$F$2:$F$2344,"NOT FOUND")</f>
        <v>14418.28</v>
      </c>
      <c r="T696" t="str">
        <f>_xlfn.XLOOKUP(A696,Table2[Customer ID],Table2[BMI_category],"NOT FOUND")</f>
        <v>Obesity</v>
      </c>
      <c r="U696" s="7">
        <f>_xlfn.XLOOKUP(A696,Table2[Customer ID],Table2[no of surgery],"NOT FOUND")</f>
        <v>3</v>
      </c>
      <c r="V696" t="str">
        <f>_xlfn.XLOOKUP(A696,Table2[Customer ID],Table2[smoker_missing],"NOT FOUND")</f>
        <v>No</v>
      </c>
      <c r="W696" t="str">
        <f t="shared" si="10"/>
        <v>Diabetes</v>
      </c>
      <c r="X696" s="37">
        <f>SUM(Table5[[#This Row],[Title]:[Diabetes Level]])</f>
        <v>37959.520000000004</v>
      </c>
    </row>
    <row r="697" spans="1:24" x14ac:dyDescent="0.25">
      <c r="A697" t="s">
        <v>1675</v>
      </c>
      <c r="B697" t="str">
        <f>VLOOKUP(A697,'Customer Names'!$A$2:$E$2336,3,FALSE)</f>
        <v>Mr.</v>
      </c>
      <c r="C697" t="str">
        <f>_xlfn.XLOOKUP(A697,$A$2:$A$2336,'Customer Names'!$D$2:$D$2336,"NOT FOUND")</f>
        <v>Rich M</v>
      </c>
      <c r="D697" t="str">
        <f>_xlfn.XLOOKUP(A697,$A$2:$A$2336,'Customer Names'!$E$2:$E$2336,"NOT FOUND")</f>
        <v>Power</v>
      </c>
      <c r="E697" cm="1">
        <f t="array" ref="E697">_xlfn.XLOOKUP(A697,$A$2:$A$2336,Table2[BMI],"NOT FOUND")</f>
        <v>38.19</v>
      </c>
      <c r="F697" cm="1">
        <f t="array" ref="F697">_xlfn.XLOOKUP(A697,$A$2:$A$2336,Table2[HBA1C],"NOT FOUND")</f>
        <v>10.49</v>
      </c>
      <c r="G697" t="str" cm="1">
        <f t="array" ref="G697">_xlfn.XLOOKUP(A697,$A$2:$A$2336,Table2[Heart Issues],"NOT FOUND")</f>
        <v>No</v>
      </c>
      <c r="H697" t="str" cm="1">
        <f t="array" ref="H697">_xlfn.XLOOKUP(A697,$A$2:$A$2336,Table2[Any Transplants],"NOT FOUND")</f>
        <v>No</v>
      </c>
      <c r="I697" t="str" cm="1">
        <f t="array" ref="I697">_xlfn.XLOOKUP(A697,$A$2:$A$2336,Table2[Cancer history],"NOT FOUND")</f>
        <v>No</v>
      </c>
      <c r="J697" t="str">
        <f>_xlfn.XLOOKUP(A697,Table3[customer_no],Table3[month],"NOT FOUND")</f>
        <v>Jul</v>
      </c>
      <c r="K697" s="7">
        <f>_xlfn.XLOOKUP(A697,Table3[customer_no],Table3[year_average],"NOT FOUND")</f>
        <v>1958</v>
      </c>
      <c r="L697" cm="1">
        <f t="array" ref="L697">_xlfn.XLOOKUP(A697,Table3[customer_no],'Hospitalisation Details'!$D$2:$D$2344,"NOT FOUND")</f>
        <v>29</v>
      </c>
      <c r="M697" s="33">
        <f>_xlfn.XLOOKUP(A697,Table3[customer_no],Table3[dd/mm/yy],"NOT FOUND")</f>
        <v>21395</v>
      </c>
      <c r="N697">
        <f>_xlfn.XLOOKUP(A697,Table3[customer_no],Table3[age],"NOT FOUND")</f>
        <v>64</v>
      </c>
      <c r="O697" cm="1">
        <f t="array" ref="O697">_xlfn.XLOOKUP(A697,Table3[customer_no],'Hospitalisation Details'!$E$2:$E$2344,"NOT FOUND")</f>
        <v>0</v>
      </c>
      <c r="P697" t="str">
        <f>_xlfn.XLOOKUP(A697,Table3[customer_no],Table3[hsplt_handled],"NOT FOUND")</f>
        <v>tier - 2</v>
      </c>
      <c r="Q697" t="str">
        <f>_xlfn.XLOOKUP(A697,Table3[customer_no],Table3[city_handled],"NOT FOUND")</f>
        <v>tier - 2</v>
      </c>
      <c r="R697" t="str">
        <f>_xlfn.XLOOKUP(A697,Table3[customer_no],Table3[state_id],"NOT FOUND")</f>
        <v>R1016</v>
      </c>
      <c r="S697" s="34" cm="1">
        <f t="array" ref="S697">_xlfn.XLOOKUP(A697,Table3[customer_no],'Hospitalisation Details'!$F$2:$F$2344,"NOT FOUND")</f>
        <v>14410.93</v>
      </c>
      <c r="T697" t="str">
        <f>_xlfn.XLOOKUP(A697,Table2[Customer ID],Table2[BMI_category],"NOT FOUND")</f>
        <v>Obesity</v>
      </c>
      <c r="U697" s="7">
        <f>_xlfn.XLOOKUP(A697,Table2[Customer ID],Table2[no of surgery],"NOT FOUND")</f>
        <v>3</v>
      </c>
      <c r="V697" t="str">
        <f>_xlfn.XLOOKUP(A697,Table2[Customer ID],Table2[smoker_missing],"NOT FOUND")</f>
        <v>No</v>
      </c>
      <c r="W697" t="str">
        <f t="shared" si="10"/>
        <v>Diabetes</v>
      </c>
      <c r="X697" s="37">
        <f>SUM(Table5[[#This Row],[Title]:[Diabetes Level]])</f>
        <v>37908.61</v>
      </c>
    </row>
    <row r="698" spans="1:24" x14ac:dyDescent="0.25">
      <c r="A698" t="s">
        <v>1674</v>
      </c>
      <c r="B698" t="str">
        <f>VLOOKUP(A698,'Customer Names'!$A$2:$E$2336,3,FALSE)</f>
        <v>Mr.</v>
      </c>
      <c r="C698" t="str">
        <f>_xlfn.XLOOKUP(A698,$A$2:$A$2336,'Customer Names'!$D$2:$D$2336,"NOT FOUND")</f>
        <v>Aaron C</v>
      </c>
      <c r="D698" t="str">
        <f>_xlfn.XLOOKUP(A698,$A$2:$A$2336,'Customer Names'!$E$2:$E$2336,"NOT FOUND")</f>
        <v>Routon</v>
      </c>
      <c r="E698" cm="1">
        <f t="array" ref="E698">_xlfn.XLOOKUP(A698,$A$2:$A$2336,Table2[BMI],"NOT FOUND")</f>
        <v>26.41</v>
      </c>
      <c r="F698" cm="1">
        <f t="array" ref="F698">_xlfn.XLOOKUP(A698,$A$2:$A$2336,Table2[HBA1C],"NOT FOUND")</f>
        <v>8.11</v>
      </c>
      <c r="G698" t="str" cm="1">
        <f t="array" ref="G698">_xlfn.XLOOKUP(A698,$A$2:$A$2336,Table2[Heart Issues],"NOT FOUND")</f>
        <v>No</v>
      </c>
      <c r="H698" t="str" cm="1">
        <f t="array" ref="H698">_xlfn.XLOOKUP(A698,$A$2:$A$2336,Table2[Any Transplants],"NOT FOUND")</f>
        <v>No</v>
      </c>
      <c r="I698" t="str" cm="1">
        <f t="array" ref="I698">_xlfn.XLOOKUP(A698,$A$2:$A$2336,Table2[Cancer history],"NOT FOUND")</f>
        <v>No</v>
      </c>
      <c r="J698" t="str">
        <f>_xlfn.XLOOKUP(A698,Table3[customer_no],Table3[month],"NOT FOUND")</f>
        <v>Sep</v>
      </c>
      <c r="K698" s="7">
        <f>_xlfn.XLOOKUP(A698,Table3[customer_no],Table3[year_average],"NOT FOUND")</f>
        <v>1958</v>
      </c>
      <c r="L698" cm="1">
        <f t="array" ref="L698">_xlfn.XLOOKUP(A698,Table3[customer_no],'Hospitalisation Details'!$D$2:$D$2344,"NOT FOUND")</f>
        <v>14</v>
      </c>
      <c r="M698" s="33">
        <f>_xlfn.XLOOKUP(A698,Table3[customer_no],Table3[dd/mm/yy],"NOT FOUND")</f>
        <v>21442</v>
      </c>
      <c r="N698">
        <f>_xlfn.XLOOKUP(A698,Table3[customer_no],Table3[age],"NOT FOUND")</f>
        <v>64</v>
      </c>
      <c r="O698" cm="1">
        <f t="array" ref="O698">_xlfn.XLOOKUP(A698,Table3[customer_no],'Hospitalisation Details'!$E$2:$E$2344,"NOT FOUND")</f>
        <v>0</v>
      </c>
      <c r="P698" t="str">
        <f>_xlfn.XLOOKUP(A698,Table3[customer_no],Table3[hsplt_handled],"NOT FOUND")</f>
        <v>tier - 2</v>
      </c>
      <c r="Q698" t="str">
        <f>_xlfn.XLOOKUP(A698,Table3[customer_no],Table3[city_handled],"NOT FOUND")</f>
        <v>tier - 1</v>
      </c>
      <c r="R698" t="str">
        <f>_xlfn.XLOOKUP(A698,Table3[customer_no],Table3[state_id],"NOT FOUND")</f>
        <v>R1018</v>
      </c>
      <c r="S698" s="34" cm="1">
        <f t="array" ref="S698">_xlfn.XLOOKUP(A698,Table3[customer_no],'Hospitalisation Details'!$F$2:$F$2344,"NOT FOUND")</f>
        <v>14394.56</v>
      </c>
      <c r="T698" t="str">
        <f>_xlfn.XLOOKUP(A698,Table2[Customer ID],Table2[BMI_category],"NOT FOUND")</f>
        <v>Overweight</v>
      </c>
      <c r="U698" s="7">
        <f>_xlfn.XLOOKUP(A698,Table2[Customer ID],Table2[no of surgery],"NOT FOUND")</f>
        <v>3</v>
      </c>
      <c r="V698" t="str">
        <f>_xlfn.XLOOKUP(A698,Table2[Customer ID],Table2[smoker_missing],"NOT FOUND")</f>
        <v>No</v>
      </c>
      <c r="W698" t="str">
        <f t="shared" si="10"/>
        <v>Diabetes</v>
      </c>
      <c r="X698" s="37">
        <f>SUM(Table5[[#This Row],[Title]:[Diabetes Level]])</f>
        <v>37910.080000000002</v>
      </c>
    </row>
    <row r="699" spans="1:24" x14ac:dyDescent="0.25">
      <c r="A699" t="s">
        <v>1673</v>
      </c>
      <c r="B699" t="str">
        <f>VLOOKUP(A699,'Customer Names'!$A$2:$E$2336,3,FALSE)</f>
        <v>Ms.</v>
      </c>
      <c r="C699" t="str">
        <f>_xlfn.XLOOKUP(A699,$A$2:$A$2336,'Customer Names'!$D$2:$D$2336,"NOT FOUND")</f>
        <v>Kate</v>
      </c>
      <c r="D699" t="str">
        <f>_xlfn.XLOOKUP(A699,$A$2:$A$2336,'Customer Names'!$E$2:$E$2336,"NOT FOUND")</f>
        <v>Dochelli</v>
      </c>
      <c r="E699" cm="1">
        <f t="array" ref="E699">_xlfn.XLOOKUP(A699,$A$2:$A$2336,Table2[BMI],"NOT FOUND")</f>
        <v>28.785</v>
      </c>
      <c r="F699" cm="1">
        <f t="array" ref="F699">_xlfn.XLOOKUP(A699,$A$2:$A$2336,Table2[HBA1C],"NOT FOUND")</f>
        <v>6.6</v>
      </c>
      <c r="G699" t="str" cm="1">
        <f t="array" ref="G699">_xlfn.XLOOKUP(A699,$A$2:$A$2336,Table2[Heart Issues],"NOT FOUND")</f>
        <v>No</v>
      </c>
      <c r="H699" t="str" cm="1">
        <f t="array" ref="H699">_xlfn.XLOOKUP(A699,$A$2:$A$2336,Table2[Any Transplants],"NOT FOUND")</f>
        <v>No</v>
      </c>
      <c r="I699" t="str" cm="1">
        <f t="array" ref="I699">_xlfn.XLOOKUP(A699,$A$2:$A$2336,Table2[Cancer history],"NOT FOUND")</f>
        <v>No</v>
      </c>
      <c r="J699" t="str">
        <f>_xlfn.XLOOKUP(A699,Table3[customer_no],Table3[month],"NOT FOUND")</f>
        <v>Jun</v>
      </c>
      <c r="K699" s="7">
        <f>_xlfn.XLOOKUP(A699,Table3[customer_no],Table3[year_average],"NOT FOUND")</f>
        <v>1965</v>
      </c>
      <c r="L699" cm="1">
        <f t="array" ref="L699">_xlfn.XLOOKUP(A699,Table3[customer_no],'Hospitalisation Details'!$D$2:$D$2344,"NOT FOUND")</f>
        <v>22</v>
      </c>
      <c r="M699" s="33">
        <f>_xlfn.XLOOKUP(A699,Table3[customer_no],Table3[dd/mm/yy],"NOT FOUND")</f>
        <v>23915</v>
      </c>
      <c r="N699">
        <f>_xlfn.XLOOKUP(A699,Table3[customer_no],Table3[age],"NOT FOUND")</f>
        <v>57</v>
      </c>
      <c r="O699" cm="1">
        <f t="array" ref="O699">_xlfn.XLOOKUP(A699,Table3[customer_no],'Hospitalisation Details'!$E$2:$E$2344,"NOT FOUND")</f>
        <v>4</v>
      </c>
      <c r="P699" t="str">
        <f>_xlfn.XLOOKUP(A699,Table3[customer_no],Table3[hsplt_handled],"NOT FOUND")</f>
        <v>tier - 2</v>
      </c>
      <c r="Q699" t="str">
        <f>_xlfn.XLOOKUP(A699,Table3[customer_no],Table3[city_handled],"NOT FOUND")</f>
        <v>tier - 3</v>
      </c>
      <c r="R699" t="str">
        <f>_xlfn.XLOOKUP(A699,Table3[customer_no],Table3[state_id],"NOT FOUND")</f>
        <v>R1024</v>
      </c>
      <c r="S699" s="34" cm="1">
        <f t="array" ref="S699">_xlfn.XLOOKUP(A699,Table3[customer_no],'Hospitalisation Details'!$F$2:$F$2344,"NOT FOUND")</f>
        <v>14394.4</v>
      </c>
      <c r="T699" t="str">
        <f>_xlfn.XLOOKUP(A699,Table2[Customer ID],Table2[BMI_category],"NOT FOUND")</f>
        <v>Overweight</v>
      </c>
      <c r="U699" s="7">
        <f>_xlfn.XLOOKUP(A699,Table2[Customer ID],Table2[no of surgery],"NOT FOUND")</f>
        <v>0</v>
      </c>
      <c r="V699" t="str">
        <f>_xlfn.XLOOKUP(A699,Table2[Customer ID],Table2[smoker_missing],"NOT FOUND")</f>
        <v>No</v>
      </c>
      <c r="W699" t="str">
        <f t="shared" si="10"/>
        <v>Diabetes</v>
      </c>
      <c r="X699" s="37">
        <f>SUM(Table5[[#This Row],[Title]:[Diabetes Level]])</f>
        <v>40392.784999999996</v>
      </c>
    </row>
    <row r="700" spans="1:24" x14ac:dyDescent="0.25">
      <c r="A700" t="s">
        <v>1672</v>
      </c>
      <c r="B700" t="str">
        <f>VLOOKUP(A700,'Customer Names'!$A$2:$E$2336,3,FALSE)</f>
        <v>Ms.</v>
      </c>
      <c r="C700" t="str">
        <f>_xlfn.XLOOKUP(A700,$A$2:$A$2336,'Customer Names'!$D$2:$D$2336,"NOT FOUND")</f>
        <v>Maria M</v>
      </c>
      <c r="D700" t="str">
        <f>_xlfn.XLOOKUP(A700,$A$2:$A$2336,'Customer Names'!$E$2:$E$2336,"NOT FOUND")</f>
        <v>Gillespie</v>
      </c>
      <c r="E700" cm="1">
        <f t="array" ref="E700">_xlfn.XLOOKUP(A700,$A$2:$A$2336,Table2[BMI],"NOT FOUND")</f>
        <v>26.695</v>
      </c>
      <c r="F700" cm="1">
        <f t="array" ref="F700">_xlfn.XLOOKUP(A700,$A$2:$A$2336,Table2[HBA1C],"NOT FOUND")</f>
        <v>10.14</v>
      </c>
      <c r="G700" t="str" cm="1">
        <f t="array" ref="G700">_xlfn.XLOOKUP(A700,$A$2:$A$2336,Table2[Heart Issues],"NOT FOUND")</f>
        <v>yes</v>
      </c>
      <c r="H700" t="str" cm="1">
        <f t="array" ref="H700">_xlfn.XLOOKUP(A700,$A$2:$A$2336,Table2[Any Transplants],"NOT FOUND")</f>
        <v>No</v>
      </c>
      <c r="I700" t="str" cm="1">
        <f t="array" ref="I700">_xlfn.XLOOKUP(A700,$A$2:$A$2336,Table2[Cancer history],"NOT FOUND")</f>
        <v>Yes</v>
      </c>
      <c r="J700" t="str">
        <f>_xlfn.XLOOKUP(A700,Table3[customer_no],Table3[month],"NOT FOUND")</f>
        <v>Jul</v>
      </c>
      <c r="K700" s="7">
        <f>_xlfn.XLOOKUP(A700,Table3[customer_no],Table3[year_average],"NOT FOUND")</f>
        <v>1963</v>
      </c>
      <c r="L700" cm="1">
        <f t="array" ref="L700">_xlfn.XLOOKUP(A700,Table3[customer_no],'Hospitalisation Details'!$D$2:$D$2344,"NOT FOUND")</f>
        <v>16</v>
      </c>
      <c r="M700" s="33">
        <f>_xlfn.XLOOKUP(A700,Table3[customer_no],Table3[dd/mm/yy],"NOT FOUND")</f>
        <v>23208</v>
      </c>
      <c r="N700">
        <f>_xlfn.XLOOKUP(A700,Table3[customer_no],Table3[age],"NOT FOUND")</f>
        <v>59</v>
      </c>
      <c r="O700" cm="1">
        <f t="array" ref="O700">_xlfn.XLOOKUP(A700,Table3[customer_no],'Hospitalisation Details'!$E$2:$E$2344,"NOT FOUND")</f>
        <v>3</v>
      </c>
      <c r="P700" t="str">
        <f>_xlfn.XLOOKUP(A700,Table3[customer_no],Table3[hsplt_handled],"NOT FOUND")</f>
        <v>tier - 2</v>
      </c>
      <c r="Q700" t="str">
        <f>_xlfn.XLOOKUP(A700,Table3[customer_no],Table3[city_handled],"NOT FOUND")</f>
        <v>tier - 2</v>
      </c>
      <c r="R700" t="str">
        <f>_xlfn.XLOOKUP(A700,Table3[customer_no],Table3[state_id],"NOT FOUND")</f>
        <v>R1012</v>
      </c>
      <c r="S700" s="34" cm="1">
        <f t="array" ref="S700">_xlfn.XLOOKUP(A700,Table3[customer_no],'Hospitalisation Details'!$F$2:$F$2344,"NOT FOUND")</f>
        <v>14382.71</v>
      </c>
      <c r="T700" t="str">
        <f>_xlfn.XLOOKUP(A700,Table2[Customer ID],Table2[BMI_category],"NOT FOUND")</f>
        <v>Overweight</v>
      </c>
      <c r="U700" s="7">
        <f>_xlfn.XLOOKUP(A700,Table2[Customer ID],Table2[no of surgery],"NOT FOUND")</f>
        <v>1</v>
      </c>
      <c r="V700" t="str">
        <f>_xlfn.XLOOKUP(A700,Table2[Customer ID],Table2[smoker_missing],"NOT FOUND")</f>
        <v>No</v>
      </c>
      <c r="W700" t="str">
        <f t="shared" si="10"/>
        <v>Diabetes</v>
      </c>
      <c r="X700" s="37">
        <f>SUM(Table5[[#This Row],[Title]:[Diabetes Level]])</f>
        <v>39669.544999999998</v>
      </c>
    </row>
    <row r="701" spans="1:24" x14ac:dyDescent="0.25">
      <c r="A701" t="s">
        <v>1671</v>
      </c>
      <c r="B701" t="str">
        <f>VLOOKUP(A701,'Customer Names'!$A$2:$E$2336,3,FALSE)</f>
        <v>Mr.</v>
      </c>
      <c r="C701" t="str">
        <f>_xlfn.XLOOKUP(A701,$A$2:$A$2336,'Customer Names'!$D$2:$D$2336,"NOT FOUND")</f>
        <v>Daven W</v>
      </c>
      <c r="D701" t="str">
        <f>_xlfn.XLOOKUP(A701,$A$2:$A$2336,'Customer Names'!$E$2:$E$2336,"NOT FOUND")</f>
        <v>Oskvig</v>
      </c>
      <c r="E701" cm="1">
        <f t="array" ref="E701">_xlfn.XLOOKUP(A701,$A$2:$A$2336,Table2[BMI],"NOT FOUND")</f>
        <v>32.799999999999997</v>
      </c>
      <c r="F701" cm="1">
        <f t="array" ref="F701">_xlfn.XLOOKUP(A701,$A$2:$A$2336,Table2[HBA1C],"NOT FOUND")</f>
        <v>6.06</v>
      </c>
      <c r="G701" t="str" cm="1">
        <f t="array" ref="G701">_xlfn.XLOOKUP(A701,$A$2:$A$2336,Table2[Heart Issues],"NOT FOUND")</f>
        <v>yes</v>
      </c>
      <c r="H701" t="str" cm="1">
        <f t="array" ref="H701">_xlfn.XLOOKUP(A701,$A$2:$A$2336,Table2[Any Transplants],"NOT FOUND")</f>
        <v>No</v>
      </c>
      <c r="I701" t="str" cm="1">
        <f t="array" ref="I701">_xlfn.XLOOKUP(A701,$A$2:$A$2336,Table2[Cancer history],"NOT FOUND")</f>
        <v>No</v>
      </c>
      <c r="J701" t="str">
        <f>_xlfn.XLOOKUP(A701,Table3[customer_no],Table3[month],"NOT FOUND")</f>
        <v>Nov</v>
      </c>
      <c r="K701" s="7">
        <f>_xlfn.XLOOKUP(A701,Table3[customer_no],Table3[year_average],"NOT FOUND")</f>
        <v>1988</v>
      </c>
      <c r="L701" cm="1">
        <f t="array" ref="L701">_xlfn.XLOOKUP(A701,Table3[customer_no],'Hospitalisation Details'!$D$2:$D$2344,"NOT FOUND")</f>
        <v>16</v>
      </c>
      <c r="M701" s="33">
        <f>_xlfn.XLOOKUP(A701,Table3[customer_no],Table3[dd/mm/yy],"NOT FOUND")</f>
        <v>32463</v>
      </c>
      <c r="N701">
        <f>_xlfn.XLOOKUP(A701,Table3[customer_no],Table3[age],"NOT FOUND")</f>
        <v>34</v>
      </c>
      <c r="O701" cm="1">
        <f t="array" ref="O701">_xlfn.XLOOKUP(A701,Table3[customer_no],'Hospitalisation Details'!$E$2:$E$2344,"NOT FOUND")</f>
        <v>1</v>
      </c>
      <c r="P701" t="str">
        <f>_xlfn.XLOOKUP(A701,Table3[customer_no],Table3[hsplt_handled],"NOT FOUND")</f>
        <v>tier - 2</v>
      </c>
      <c r="Q701" t="str">
        <f>_xlfn.XLOOKUP(A701,Table3[customer_no],Table3[city_handled],"NOT FOUND")</f>
        <v>tier - 2</v>
      </c>
      <c r="R701" t="str">
        <f>_xlfn.XLOOKUP(A701,Table3[customer_no],Table3[state_id],"NOT FOUND")</f>
        <v>R1011</v>
      </c>
      <c r="S701" s="34" cm="1">
        <f t="array" ref="S701">_xlfn.XLOOKUP(A701,Table3[customer_no],'Hospitalisation Details'!$F$2:$F$2344,"NOT FOUND")</f>
        <v>14358.36</v>
      </c>
      <c r="T701" t="str">
        <f>_xlfn.XLOOKUP(A701,Table2[Customer ID],Table2[BMI_category],"NOT FOUND")</f>
        <v>Obesity</v>
      </c>
      <c r="U701" s="7">
        <f>_xlfn.XLOOKUP(A701,Table2[Customer ID],Table2[no of surgery],"NOT FOUND")</f>
        <v>1</v>
      </c>
      <c r="V701" t="str">
        <f>_xlfn.XLOOKUP(A701,Table2[Customer ID],Table2[smoker_missing],"NOT FOUND")</f>
        <v>No</v>
      </c>
      <c r="W701" t="str">
        <f t="shared" si="10"/>
        <v>Prediabetes</v>
      </c>
      <c r="X701" s="37">
        <f>SUM(Table5[[#This Row],[Title]:[Diabetes Level]])</f>
        <v>48900.22</v>
      </c>
    </row>
    <row r="702" spans="1:24" x14ac:dyDescent="0.25">
      <c r="A702" t="s">
        <v>1670</v>
      </c>
      <c r="B702" t="str">
        <f>VLOOKUP(A702,'Customer Names'!$A$2:$E$2336,3,FALSE)</f>
        <v>Mrs.</v>
      </c>
      <c r="C702" t="str">
        <f>_xlfn.XLOOKUP(A702,$A$2:$A$2336,'Customer Names'!$D$2:$D$2336,"NOT FOUND")</f>
        <v>Brianne</v>
      </c>
      <c r="D702" t="str">
        <f>_xlfn.XLOOKUP(A702,$A$2:$A$2336,'Customer Names'!$E$2:$E$2336,"NOT FOUND")</f>
        <v>Holland-Stergar</v>
      </c>
      <c r="E702" cm="1">
        <f t="array" ref="E702">_xlfn.XLOOKUP(A702,$A$2:$A$2336,Table2[BMI],"NOT FOUND")</f>
        <v>35.869999999999997</v>
      </c>
      <c r="F702" cm="1">
        <f t="array" ref="F702">_xlfn.XLOOKUP(A702,$A$2:$A$2336,Table2[HBA1C],"NOT FOUND")</f>
        <v>9.91</v>
      </c>
      <c r="G702" t="str" cm="1">
        <f t="array" ref="G702">_xlfn.XLOOKUP(A702,$A$2:$A$2336,Table2[Heart Issues],"NOT FOUND")</f>
        <v>yes</v>
      </c>
      <c r="H702" t="str" cm="1">
        <f t="array" ref="H702">_xlfn.XLOOKUP(A702,$A$2:$A$2336,Table2[Any Transplants],"NOT FOUND")</f>
        <v>No</v>
      </c>
      <c r="I702" t="str" cm="1">
        <f t="array" ref="I702">_xlfn.XLOOKUP(A702,$A$2:$A$2336,Table2[Cancer history],"NOT FOUND")</f>
        <v>No</v>
      </c>
      <c r="J702" t="str">
        <f>_xlfn.XLOOKUP(A702,Table3[customer_no],Table3[month],"NOT FOUND")</f>
        <v>Oct</v>
      </c>
      <c r="K702" s="7">
        <f>_xlfn.XLOOKUP(A702,Table3[customer_no],Table3[year_average],"NOT FOUND")</f>
        <v>1967</v>
      </c>
      <c r="L702" cm="1">
        <f t="array" ref="L702">_xlfn.XLOOKUP(A702,Table3[customer_no],'Hospitalisation Details'!$D$2:$D$2344,"NOT FOUND")</f>
        <v>10</v>
      </c>
      <c r="M702" s="33">
        <f>_xlfn.XLOOKUP(A702,Table3[customer_no],Table3[dd/mm/yy],"NOT FOUND")</f>
        <v>24755</v>
      </c>
      <c r="N702">
        <f>_xlfn.XLOOKUP(A702,Table3[customer_no],Table3[age],"NOT FOUND")</f>
        <v>55</v>
      </c>
      <c r="O702" cm="1">
        <f t="array" ref="O702">_xlfn.XLOOKUP(A702,Table3[customer_no],'Hospitalisation Details'!$E$2:$E$2344,"NOT FOUND")</f>
        <v>0</v>
      </c>
      <c r="P702" t="str">
        <f>_xlfn.XLOOKUP(A702,Table3[customer_no],Table3[hsplt_handled],"NOT FOUND")</f>
        <v>tier - 2</v>
      </c>
      <c r="Q702" t="str">
        <f>_xlfn.XLOOKUP(A702,Table3[customer_no],Table3[city_handled],"NOT FOUND")</f>
        <v>tier - 1</v>
      </c>
      <c r="R702" t="str">
        <f>_xlfn.XLOOKUP(A702,Table3[customer_no],Table3[state_id],"NOT FOUND")</f>
        <v>R1026</v>
      </c>
      <c r="S702" s="34" cm="1">
        <f t="array" ref="S702">_xlfn.XLOOKUP(A702,Table3[customer_no],'Hospitalisation Details'!$F$2:$F$2344,"NOT FOUND")</f>
        <v>14355.43</v>
      </c>
      <c r="T702" t="str">
        <f>_xlfn.XLOOKUP(A702,Table2[Customer ID],Table2[BMI_category],"NOT FOUND")</f>
        <v>Obesity</v>
      </c>
      <c r="U702" s="7">
        <f>_xlfn.XLOOKUP(A702,Table2[Customer ID],Table2[no of surgery],"NOT FOUND")</f>
        <v>0</v>
      </c>
      <c r="V702" t="str">
        <f>_xlfn.XLOOKUP(A702,Table2[Customer ID],Table2[smoker_missing],"NOT FOUND")</f>
        <v>No</v>
      </c>
      <c r="W702" t="str">
        <f t="shared" si="10"/>
        <v>Diabetes</v>
      </c>
      <c r="X702" s="37">
        <f>SUM(Table5[[#This Row],[Title]:[Diabetes Level]])</f>
        <v>41188.21</v>
      </c>
    </row>
    <row r="703" spans="1:24" x14ac:dyDescent="0.25">
      <c r="A703" t="s">
        <v>1669</v>
      </c>
      <c r="B703" t="str">
        <f>VLOOKUP(A703,'Customer Names'!$A$2:$E$2336,3,FALSE)</f>
        <v>Mr.</v>
      </c>
      <c r="C703" t="str">
        <f>_xlfn.XLOOKUP(A703,$A$2:$A$2336,'Customer Names'!$D$2:$D$2336,"NOT FOUND")</f>
        <v>Hiroki</v>
      </c>
      <c r="D703" t="str">
        <f>_xlfn.XLOOKUP(A703,$A$2:$A$2336,'Customer Names'!$E$2:$E$2336,"NOT FOUND")</f>
        <v>Arai</v>
      </c>
      <c r="E703" cm="1">
        <f t="array" ref="E703">_xlfn.XLOOKUP(A703,$A$2:$A$2336,Table2[BMI],"NOT FOUND")</f>
        <v>21.66</v>
      </c>
      <c r="F703" cm="1">
        <f t="array" ref="F703">_xlfn.XLOOKUP(A703,$A$2:$A$2336,Table2[HBA1C],"NOT FOUND")</f>
        <v>4.1399999999999997</v>
      </c>
      <c r="G703" t="str" cm="1">
        <f t="array" ref="G703">_xlfn.XLOOKUP(A703,$A$2:$A$2336,Table2[Heart Issues],"NOT FOUND")</f>
        <v>yes</v>
      </c>
      <c r="H703" t="str" cm="1">
        <f t="array" ref="H703">_xlfn.XLOOKUP(A703,$A$2:$A$2336,Table2[Any Transplants],"NOT FOUND")</f>
        <v>No</v>
      </c>
      <c r="I703" t="str" cm="1">
        <f t="array" ref="I703">_xlfn.XLOOKUP(A703,$A$2:$A$2336,Table2[Cancer history],"NOT FOUND")</f>
        <v>No</v>
      </c>
      <c r="J703" t="str">
        <f>_xlfn.XLOOKUP(A703,Table3[customer_no],Table3[month],"NOT FOUND")</f>
        <v>Dec</v>
      </c>
      <c r="K703" s="7">
        <f>_xlfn.XLOOKUP(A703,Table3[customer_no],Table3[year_average],"NOT FOUND")</f>
        <v>1959</v>
      </c>
      <c r="L703" cm="1">
        <f t="array" ref="L703">_xlfn.XLOOKUP(A703,Table3[customer_no],'Hospitalisation Details'!$D$2:$D$2344,"NOT FOUND")</f>
        <v>24</v>
      </c>
      <c r="M703" s="33">
        <f>_xlfn.XLOOKUP(A703,Table3[customer_no],Table3[dd/mm/yy],"NOT FOUND")</f>
        <v>21908</v>
      </c>
      <c r="N703">
        <f>_xlfn.XLOOKUP(A703,Table3[customer_no],Table3[age],"NOT FOUND")</f>
        <v>63</v>
      </c>
      <c r="O703" cm="1">
        <f t="array" ref="O703">_xlfn.XLOOKUP(A703,Table3[customer_no],'Hospitalisation Details'!$E$2:$E$2344,"NOT FOUND")</f>
        <v>1</v>
      </c>
      <c r="P703" t="str">
        <f>_xlfn.XLOOKUP(A703,Table3[customer_no],Table3[hsplt_handled],"NOT FOUND")</f>
        <v>tier - 2</v>
      </c>
      <c r="Q703" t="str">
        <f>_xlfn.XLOOKUP(A703,Table3[customer_no],Table3[city_handled],"NOT FOUND")</f>
        <v>tier - 2</v>
      </c>
      <c r="R703" t="str">
        <f>_xlfn.XLOOKUP(A703,Table3[customer_no],Table3[state_id],"NOT FOUND")</f>
        <v>R1012</v>
      </c>
      <c r="S703" s="34" cm="1">
        <f t="array" ref="S703">_xlfn.XLOOKUP(A703,Table3[customer_no],'Hospitalisation Details'!$F$2:$F$2344,"NOT FOUND")</f>
        <v>14349.85</v>
      </c>
      <c r="T703" t="str">
        <f>_xlfn.XLOOKUP(A703,Table2[Customer ID],Table2[BMI_category],"NOT FOUND")</f>
        <v>Normal Weight</v>
      </c>
      <c r="U703" s="7">
        <f>_xlfn.XLOOKUP(A703,Table2[Customer ID],Table2[no of surgery],"NOT FOUND")</f>
        <v>2</v>
      </c>
      <c r="V703" t="str">
        <f>_xlfn.XLOOKUP(A703,Table2[Customer ID],Table2[smoker_missing],"NOT FOUND")</f>
        <v>No</v>
      </c>
      <c r="W703" t="str">
        <f t="shared" si="10"/>
        <v>Normal</v>
      </c>
      <c r="X703" s="37">
        <f>SUM(Table5[[#This Row],[Title]:[Diabetes Level]])</f>
        <v>38332.65</v>
      </c>
    </row>
    <row r="704" spans="1:24" x14ac:dyDescent="0.25">
      <c r="A704" t="s">
        <v>1668</v>
      </c>
      <c r="B704" t="str">
        <f>VLOOKUP(A704,'Customer Names'!$A$2:$E$2336,3,FALSE)</f>
        <v>Mr.</v>
      </c>
      <c r="C704" t="str">
        <f>_xlfn.XLOOKUP(A704,$A$2:$A$2336,'Customer Names'!$D$2:$D$2336,"NOT FOUND")</f>
        <v>Anders</v>
      </c>
      <c r="D704" t="str">
        <f>_xlfn.XLOOKUP(A704,$A$2:$A$2336,'Customer Names'!$E$2:$E$2336,"NOT FOUND")</f>
        <v>Olausson</v>
      </c>
      <c r="E704" cm="1">
        <f t="array" ref="E704">_xlfn.XLOOKUP(A704,$A$2:$A$2336,Table2[BMI],"NOT FOUND")</f>
        <v>37.72</v>
      </c>
      <c r="F704" cm="1">
        <f t="array" ref="F704">_xlfn.XLOOKUP(A704,$A$2:$A$2336,Table2[HBA1C],"NOT FOUND")</f>
        <v>4.38</v>
      </c>
      <c r="G704" t="str" cm="1">
        <f t="array" ref="G704">_xlfn.XLOOKUP(A704,$A$2:$A$2336,Table2[Heart Issues],"NOT FOUND")</f>
        <v>yes</v>
      </c>
      <c r="H704" t="str" cm="1">
        <f t="array" ref="H704">_xlfn.XLOOKUP(A704,$A$2:$A$2336,Table2[Any Transplants],"NOT FOUND")</f>
        <v>No</v>
      </c>
      <c r="I704" t="str" cm="1">
        <f t="array" ref="I704">_xlfn.XLOOKUP(A704,$A$2:$A$2336,Table2[Cancer history],"NOT FOUND")</f>
        <v>Yes</v>
      </c>
      <c r="J704" t="str">
        <f>_xlfn.XLOOKUP(A704,Table3[customer_no],Table3[month],"NOT FOUND")</f>
        <v>Sep</v>
      </c>
      <c r="K704" s="7">
        <f>_xlfn.XLOOKUP(A704,Table3[customer_no],Table3[year_average],"NOT FOUND")</f>
        <v>1969</v>
      </c>
      <c r="L704" cm="1">
        <f t="array" ref="L704">_xlfn.XLOOKUP(A704,Table3[customer_no],'Hospitalisation Details'!$D$2:$D$2344,"NOT FOUND")</f>
        <v>26</v>
      </c>
      <c r="M704" s="33">
        <f>_xlfn.XLOOKUP(A704,Table3[customer_no],Table3[dd/mm/yy],"NOT FOUND")</f>
        <v>25472</v>
      </c>
      <c r="N704">
        <f>_xlfn.XLOOKUP(A704,Table3[customer_no],Table3[age],"NOT FOUND")</f>
        <v>53</v>
      </c>
      <c r="O704" cm="1">
        <f t="array" ref="O704">_xlfn.XLOOKUP(A704,Table3[customer_no],'Hospitalisation Details'!$E$2:$E$2344,"NOT FOUND")</f>
        <v>0</v>
      </c>
      <c r="P704" t="str">
        <f>_xlfn.XLOOKUP(A704,Table3[customer_no],Table3[hsplt_handled],"NOT FOUND")</f>
        <v>tier - 2</v>
      </c>
      <c r="Q704" t="str">
        <f>_xlfn.XLOOKUP(A704,Table3[customer_no],Table3[city_handled],"NOT FOUND")</f>
        <v>tier - 3</v>
      </c>
      <c r="R704" t="str">
        <f>_xlfn.XLOOKUP(A704,Table3[customer_no],Table3[state_id],"NOT FOUND")</f>
        <v>R1022</v>
      </c>
      <c r="S704" s="34" cm="1">
        <f t="array" ref="S704">_xlfn.XLOOKUP(A704,Table3[customer_no],'Hospitalisation Details'!$F$2:$F$2344,"NOT FOUND")</f>
        <v>14337.91</v>
      </c>
      <c r="T704" t="str">
        <f>_xlfn.XLOOKUP(A704,Table2[Customer ID],Table2[BMI_category],"NOT FOUND")</f>
        <v>Obesity</v>
      </c>
      <c r="U704" s="7">
        <f>_xlfn.XLOOKUP(A704,Table2[Customer ID],Table2[no of surgery],"NOT FOUND")</f>
        <v>1</v>
      </c>
      <c r="V704" t="str">
        <f>_xlfn.XLOOKUP(A704,Table2[Customer ID],Table2[smoker_missing],"NOT FOUND")</f>
        <v>No</v>
      </c>
      <c r="W704" t="str">
        <f t="shared" si="10"/>
        <v>Normal</v>
      </c>
      <c r="X704" s="37">
        <f>SUM(Table5[[#This Row],[Title]:[Diabetes Level]])</f>
        <v>41901.009999999995</v>
      </c>
    </row>
    <row r="705" spans="1:24" x14ac:dyDescent="0.25">
      <c r="A705" t="s">
        <v>1667</v>
      </c>
      <c r="B705" t="str">
        <f>VLOOKUP(A705,'Customer Names'!$A$2:$E$2336,3,FALSE)</f>
        <v>Ms.</v>
      </c>
      <c r="C705" t="str">
        <f>_xlfn.XLOOKUP(A705,$A$2:$A$2336,'Customer Names'!$D$2:$D$2336,"NOT FOUND")</f>
        <v>Danielle</v>
      </c>
      <c r="D705" t="str">
        <f>_xlfn.XLOOKUP(A705,$A$2:$A$2336,'Customer Names'!$E$2:$E$2336,"NOT FOUND")</f>
        <v>Wagner</v>
      </c>
      <c r="E705" cm="1">
        <f t="array" ref="E705">_xlfn.XLOOKUP(A705,$A$2:$A$2336,Table2[BMI],"NOT FOUND")</f>
        <v>39.700000000000003</v>
      </c>
      <c r="F705" cm="1">
        <f t="array" ref="F705">_xlfn.XLOOKUP(A705,$A$2:$A$2336,Table2[HBA1C],"NOT FOUND")</f>
        <v>9.83</v>
      </c>
      <c r="G705" t="str" cm="1">
        <f t="array" ref="G705">_xlfn.XLOOKUP(A705,$A$2:$A$2336,Table2[Heart Issues],"NOT FOUND")</f>
        <v>No</v>
      </c>
      <c r="H705" t="str" cm="1">
        <f t="array" ref="H705">_xlfn.XLOOKUP(A705,$A$2:$A$2336,Table2[Any Transplants],"NOT FOUND")</f>
        <v>No</v>
      </c>
      <c r="I705" t="str" cm="1">
        <f t="array" ref="I705">_xlfn.XLOOKUP(A705,$A$2:$A$2336,Table2[Cancer history],"NOT FOUND")</f>
        <v>No</v>
      </c>
      <c r="J705" t="str">
        <f>_xlfn.XLOOKUP(A705,Table3[customer_no],Table3[month],"NOT FOUND")</f>
        <v>Jul</v>
      </c>
      <c r="K705" s="7">
        <f>_xlfn.XLOOKUP(A705,Table3[customer_no],Table3[year_average],"NOT FOUND")</f>
        <v>1958</v>
      </c>
      <c r="L705" cm="1">
        <f t="array" ref="L705">_xlfn.XLOOKUP(A705,Table3[customer_no],'Hospitalisation Details'!$D$2:$D$2344,"NOT FOUND")</f>
        <v>10</v>
      </c>
      <c r="M705" s="33">
        <f>_xlfn.XLOOKUP(A705,Table3[customer_no],Table3[dd/mm/yy],"NOT FOUND")</f>
        <v>21376</v>
      </c>
      <c r="N705">
        <f>_xlfn.XLOOKUP(A705,Table3[customer_no],Table3[age],"NOT FOUND")</f>
        <v>64</v>
      </c>
      <c r="O705" cm="1">
        <f t="array" ref="O705">_xlfn.XLOOKUP(A705,Table3[customer_no],'Hospitalisation Details'!$E$2:$E$2344,"NOT FOUND")</f>
        <v>0</v>
      </c>
      <c r="P705" t="str">
        <f>_xlfn.XLOOKUP(A705,Table3[customer_no],Table3[hsplt_handled],"NOT FOUND")</f>
        <v>tier - 2</v>
      </c>
      <c r="Q705" t="str">
        <f>_xlfn.XLOOKUP(A705,Table3[customer_no],Table3[city_handled],"NOT FOUND")</f>
        <v>tier - 2</v>
      </c>
      <c r="R705" t="str">
        <f>_xlfn.XLOOKUP(A705,Table3[customer_no],Table3[state_id],"NOT FOUND")</f>
        <v>R1011</v>
      </c>
      <c r="S705" s="34" cm="1">
        <f t="array" ref="S705">_xlfn.XLOOKUP(A705,Table3[customer_no],'Hospitalisation Details'!$F$2:$F$2344,"NOT FOUND")</f>
        <v>14319.03</v>
      </c>
      <c r="T705" t="str">
        <f>_xlfn.XLOOKUP(A705,Table2[Customer ID],Table2[BMI_category],"NOT FOUND")</f>
        <v>Obesity</v>
      </c>
      <c r="U705" s="7">
        <f>_xlfn.XLOOKUP(A705,Table2[Customer ID],Table2[no of surgery],"NOT FOUND")</f>
        <v>3</v>
      </c>
      <c r="V705" t="str">
        <f>_xlfn.XLOOKUP(A705,Table2[Customer ID],Table2[smoker_missing],"NOT FOUND")</f>
        <v>No</v>
      </c>
      <c r="W705" t="str">
        <f t="shared" si="10"/>
        <v>Diabetes</v>
      </c>
      <c r="X705" s="37">
        <f>SUM(Table5[[#This Row],[Title]:[Diabetes Level]])</f>
        <v>37779.56</v>
      </c>
    </row>
    <row r="706" spans="1:24" x14ac:dyDescent="0.25">
      <c r="A706" t="s">
        <v>1666</v>
      </c>
      <c r="B706" t="str">
        <f>VLOOKUP(A706,'Customer Names'!$A$2:$E$2336,3,FALSE)</f>
        <v>Ms.</v>
      </c>
      <c r="C706" t="str">
        <f>_xlfn.XLOOKUP(A706,$A$2:$A$2336,'Customer Names'!$D$2:$D$2336,"NOT FOUND")</f>
        <v>Candace N</v>
      </c>
      <c r="D706" t="str">
        <f>_xlfn.XLOOKUP(A706,$A$2:$A$2336,'Customer Names'!$E$2:$E$2336,"NOT FOUND")</f>
        <v>Delong</v>
      </c>
      <c r="E706" cm="1">
        <f t="array" ref="E706">_xlfn.XLOOKUP(A706,$A$2:$A$2336,Table2[BMI],"NOT FOUND")</f>
        <v>35.97</v>
      </c>
      <c r="F706" cm="1">
        <f t="array" ref="F706">_xlfn.XLOOKUP(A706,$A$2:$A$2336,Table2[HBA1C],"NOT FOUND")</f>
        <v>11.08</v>
      </c>
      <c r="G706" t="str" cm="1">
        <f t="array" ref="G706">_xlfn.XLOOKUP(A706,$A$2:$A$2336,Table2[Heart Issues],"NOT FOUND")</f>
        <v>No</v>
      </c>
      <c r="H706" t="str" cm="1">
        <f t="array" ref="H706">_xlfn.XLOOKUP(A706,$A$2:$A$2336,Table2[Any Transplants],"NOT FOUND")</f>
        <v>No</v>
      </c>
      <c r="I706" t="str" cm="1">
        <f t="array" ref="I706">_xlfn.XLOOKUP(A706,$A$2:$A$2336,Table2[Cancer history],"NOT FOUND")</f>
        <v>No</v>
      </c>
      <c r="J706" t="str">
        <f>_xlfn.XLOOKUP(A706,Table3[customer_no],Table3[month],"NOT FOUND")</f>
        <v>Oct</v>
      </c>
      <c r="K706" s="7">
        <f>_xlfn.XLOOKUP(A706,Table3[customer_no],Table3[year_average],"NOT FOUND")</f>
        <v>1958</v>
      </c>
      <c r="L706" cm="1">
        <f t="array" ref="L706">_xlfn.XLOOKUP(A706,Table3[customer_no],'Hospitalisation Details'!$D$2:$D$2344,"NOT FOUND")</f>
        <v>15</v>
      </c>
      <c r="M706" s="33">
        <f>_xlfn.XLOOKUP(A706,Table3[customer_no],Table3[dd/mm/yy],"NOT FOUND")</f>
        <v>21473</v>
      </c>
      <c r="N706">
        <f>_xlfn.XLOOKUP(A706,Table3[customer_no],Table3[age],"NOT FOUND")</f>
        <v>64</v>
      </c>
      <c r="O706" cm="1">
        <f t="array" ref="O706">_xlfn.XLOOKUP(A706,Table3[customer_no],'Hospitalisation Details'!$E$2:$E$2344,"NOT FOUND")</f>
        <v>0</v>
      </c>
      <c r="P706" t="str">
        <f>_xlfn.XLOOKUP(A706,Table3[customer_no],Table3[hsplt_handled],"NOT FOUND")</f>
        <v>tier - 2</v>
      </c>
      <c r="Q706" t="str">
        <f>_xlfn.XLOOKUP(A706,Table3[customer_no],Table3[city_handled],"NOT FOUND")</f>
        <v>tier - 3</v>
      </c>
      <c r="R706" t="str">
        <f>_xlfn.XLOOKUP(A706,Table3[customer_no],Table3[state_id],"NOT FOUND")</f>
        <v>R1013</v>
      </c>
      <c r="S706" s="34" cm="1">
        <f t="array" ref="S706">_xlfn.XLOOKUP(A706,Table3[customer_no],'Hospitalisation Details'!$F$2:$F$2344,"NOT FOUND")</f>
        <v>14313.85</v>
      </c>
      <c r="T706" t="str">
        <f>_xlfn.XLOOKUP(A706,Table2[Customer ID],Table2[BMI_category],"NOT FOUND")</f>
        <v>Obesity</v>
      </c>
      <c r="U706" s="7">
        <f>_xlfn.XLOOKUP(A706,Table2[Customer ID],Table2[no of surgery],"NOT FOUND")</f>
        <v>3</v>
      </c>
      <c r="V706" t="str">
        <f>_xlfn.XLOOKUP(A706,Table2[Customer ID],Table2[smoker_missing],"NOT FOUND")</f>
        <v>No</v>
      </c>
      <c r="W706" t="str">
        <f t="shared" si="10"/>
        <v>Diabetes</v>
      </c>
      <c r="X706" s="37">
        <f>SUM(Table5[[#This Row],[Title]:[Diabetes Level]])</f>
        <v>37873.9</v>
      </c>
    </row>
    <row r="707" spans="1:24" x14ac:dyDescent="0.25">
      <c r="A707" t="s">
        <v>1665</v>
      </c>
      <c r="B707" t="str">
        <f>VLOOKUP(A707,'Customer Names'!$A$2:$E$2336,3,FALSE)</f>
        <v>Mr.</v>
      </c>
      <c r="C707" t="str">
        <f>_xlfn.XLOOKUP(A707,$A$2:$A$2336,'Customer Names'!$D$2:$D$2336,"NOT FOUND")</f>
        <v>Bruno F.</v>
      </c>
      <c r="D707" t="str">
        <f>_xlfn.XLOOKUP(A707,$A$2:$A$2336,'Customer Names'!$E$2:$E$2336,"NOT FOUND")</f>
        <v>Mehech</v>
      </c>
      <c r="E707" cm="1">
        <f t="array" ref="E707">_xlfn.XLOOKUP(A707,$A$2:$A$2336,Table2[BMI],"NOT FOUND")</f>
        <v>37.85</v>
      </c>
      <c r="F707" cm="1">
        <f t="array" ref="F707">_xlfn.XLOOKUP(A707,$A$2:$A$2336,Table2[HBA1C],"NOT FOUND")</f>
        <v>11.01</v>
      </c>
      <c r="G707" t="str" cm="1">
        <f t="array" ref="G707">_xlfn.XLOOKUP(A707,$A$2:$A$2336,Table2[Heart Issues],"NOT FOUND")</f>
        <v>No</v>
      </c>
      <c r="H707" t="str" cm="1">
        <f t="array" ref="H707">_xlfn.XLOOKUP(A707,$A$2:$A$2336,Table2[Any Transplants],"NOT FOUND")</f>
        <v>No</v>
      </c>
      <c r="I707" t="str" cm="1">
        <f t="array" ref="I707">_xlfn.XLOOKUP(A707,$A$2:$A$2336,Table2[Cancer history],"NOT FOUND")</f>
        <v>No</v>
      </c>
      <c r="J707" t="str">
        <f>_xlfn.XLOOKUP(A707,Table3[customer_no],Table3[month],"NOT FOUND")</f>
        <v>Dec</v>
      </c>
      <c r="K707" s="7">
        <f>_xlfn.XLOOKUP(A707,Table3[customer_no],Table3[year_average],"NOT FOUND")</f>
        <v>1968</v>
      </c>
      <c r="L707" cm="1">
        <f t="array" ref="L707">_xlfn.XLOOKUP(A707,Table3[customer_no],'Hospitalisation Details'!$D$2:$D$2344,"NOT FOUND")</f>
        <v>15</v>
      </c>
      <c r="M707" s="33">
        <f>_xlfn.XLOOKUP(A707,Table3[customer_no],Table3[dd/mm/yy],"NOT FOUND")</f>
        <v>25187</v>
      </c>
      <c r="N707">
        <f>_xlfn.XLOOKUP(A707,Table3[customer_no],Table3[age],"NOT FOUND")</f>
        <v>54</v>
      </c>
      <c r="O707" cm="1">
        <f t="array" ref="O707">_xlfn.XLOOKUP(A707,Table3[customer_no],'Hospitalisation Details'!$E$2:$E$2344,"NOT FOUND")</f>
        <v>0</v>
      </c>
      <c r="P707" t="str">
        <f>_xlfn.XLOOKUP(A707,Table3[customer_no],Table3[hsplt_handled],"NOT FOUND")</f>
        <v>tier - 2</v>
      </c>
      <c r="Q707" t="str">
        <f>_xlfn.XLOOKUP(A707,Table3[customer_no],Table3[city_handled],"NOT FOUND")</f>
        <v>tier - 3</v>
      </c>
      <c r="R707" t="str">
        <f>_xlfn.XLOOKUP(A707,Table3[customer_no],Table3[state_id],"NOT FOUND")</f>
        <v>R1012</v>
      </c>
      <c r="S707" s="34" cm="1">
        <f t="array" ref="S707">_xlfn.XLOOKUP(A707,Table3[customer_no],'Hospitalisation Details'!$F$2:$F$2344,"NOT FOUND")</f>
        <v>14285.9</v>
      </c>
      <c r="T707" t="str">
        <f>_xlfn.XLOOKUP(A707,Table2[Customer ID],Table2[BMI_category],"NOT FOUND")</f>
        <v>Obesity</v>
      </c>
      <c r="U707" s="7">
        <f>_xlfn.XLOOKUP(A707,Table2[Customer ID],Table2[no of surgery],"NOT FOUND")</f>
        <v>0</v>
      </c>
      <c r="V707" t="str">
        <f>_xlfn.XLOOKUP(A707,Table2[Customer ID],Table2[smoker_missing],"NOT FOUND")</f>
        <v>No</v>
      </c>
      <c r="W707" t="str">
        <f t="shared" ref="W707:W770" si="11">IF(F707&lt;5.7, "Normal", IF(AND(F707&gt;=5.7, F707&lt;=6.4), "Prediabetes", "Diabetes"))</f>
        <v>Diabetes</v>
      </c>
      <c r="X707" s="37">
        <f>SUM(Table5[[#This Row],[Title]:[Diabetes Level]])</f>
        <v>41558.76</v>
      </c>
    </row>
    <row r="708" spans="1:24" x14ac:dyDescent="0.25">
      <c r="A708" t="s">
        <v>1664</v>
      </c>
      <c r="B708" t="str">
        <f>VLOOKUP(A708,'Customer Names'!$A$2:$E$2336,3,FALSE)</f>
        <v>Ms.</v>
      </c>
      <c r="C708" t="str">
        <f>_xlfn.XLOOKUP(A708,$A$2:$A$2336,'Customer Names'!$D$2:$D$2336,"NOT FOUND")</f>
        <v>Emily</v>
      </c>
      <c r="D708" t="str">
        <f>_xlfn.XLOOKUP(A708,$A$2:$A$2336,'Customer Names'!$E$2:$E$2336,"NOT FOUND")</f>
        <v>Machiela</v>
      </c>
      <c r="E708" cm="1">
        <f t="array" ref="E708">_xlfn.XLOOKUP(A708,$A$2:$A$2336,Table2[BMI],"NOT FOUND")</f>
        <v>21.66</v>
      </c>
      <c r="F708" cm="1">
        <f t="array" ref="F708">_xlfn.XLOOKUP(A708,$A$2:$A$2336,Table2[HBA1C],"NOT FOUND")</f>
        <v>4.37</v>
      </c>
      <c r="G708" t="str" cm="1">
        <f t="array" ref="G708">_xlfn.XLOOKUP(A708,$A$2:$A$2336,Table2[Heart Issues],"NOT FOUND")</f>
        <v>No</v>
      </c>
      <c r="H708" t="str" cm="1">
        <f t="array" ref="H708">_xlfn.XLOOKUP(A708,$A$2:$A$2336,Table2[Any Transplants],"NOT FOUND")</f>
        <v>yes</v>
      </c>
      <c r="I708" t="str" cm="1">
        <f t="array" ref="I708">_xlfn.XLOOKUP(A708,$A$2:$A$2336,Table2[Cancer history],"NOT FOUND")</f>
        <v>No</v>
      </c>
      <c r="J708" t="str">
        <f>_xlfn.XLOOKUP(A708,Table3[customer_no],Table3[month],"NOT FOUND")</f>
        <v>Sep</v>
      </c>
      <c r="K708" s="7">
        <f>_xlfn.XLOOKUP(A708,Table3[customer_no],Table3[year_average],"NOT FOUND")</f>
        <v>2004</v>
      </c>
      <c r="L708" cm="1">
        <f t="array" ref="L708">_xlfn.XLOOKUP(A708,Table3[customer_no],'Hospitalisation Details'!$D$2:$D$2344,"NOT FOUND")</f>
        <v>6</v>
      </c>
      <c r="M708" s="33">
        <f>_xlfn.XLOOKUP(A708,Table3[customer_no],Table3[dd/mm/yy],"NOT FOUND")</f>
        <v>38236</v>
      </c>
      <c r="N708">
        <f>_xlfn.XLOOKUP(A708,Table3[customer_no],Table3[age],"NOT FOUND")</f>
        <v>18</v>
      </c>
      <c r="O708" cm="1">
        <f t="array" ref="O708">_xlfn.XLOOKUP(A708,Table3[customer_no],'Hospitalisation Details'!$E$2:$E$2344,"NOT FOUND")</f>
        <v>0</v>
      </c>
      <c r="P708" t="str">
        <f>_xlfn.XLOOKUP(A708,Table3[customer_no],Table3[hsplt_handled],"NOT FOUND")</f>
        <v>tier - 2</v>
      </c>
      <c r="Q708" t="str">
        <f>_xlfn.XLOOKUP(A708,Table3[customer_no],Table3[city_handled],"NOT FOUND")</f>
        <v>tier - 2</v>
      </c>
      <c r="R708" t="str">
        <f>_xlfn.XLOOKUP(A708,Table3[customer_no],Table3[state_id],"NOT FOUND")</f>
        <v>R1024</v>
      </c>
      <c r="S708" s="34" cm="1">
        <f t="array" ref="S708">_xlfn.XLOOKUP(A708,Table3[customer_no],'Hospitalisation Details'!$F$2:$F$2344,"NOT FOUND")</f>
        <v>14283.46</v>
      </c>
      <c r="T708" t="str">
        <f>_xlfn.XLOOKUP(A708,Table2[Customer ID],Table2[BMI_category],"NOT FOUND")</f>
        <v>Normal Weight</v>
      </c>
      <c r="U708" s="7">
        <f>_xlfn.XLOOKUP(A708,Table2[Customer ID],Table2[no of surgery],"NOT FOUND")</f>
        <v>1</v>
      </c>
      <c r="V708" t="str">
        <f>_xlfn.XLOOKUP(A708,Table2[Customer ID],Table2[smoker_missing],"NOT FOUND")</f>
        <v>yes</v>
      </c>
      <c r="W708" t="str">
        <f t="shared" si="11"/>
        <v>Normal</v>
      </c>
      <c r="X708" s="37">
        <f>SUM(Table5[[#This Row],[Title]:[Diabetes Level]])</f>
        <v>54574.49</v>
      </c>
    </row>
    <row r="709" spans="1:24" x14ac:dyDescent="0.25">
      <c r="A709" t="s">
        <v>1663</v>
      </c>
      <c r="B709" t="str">
        <f>VLOOKUP(A709,'Customer Names'!$A$2:$E$2336,3,FALSE)</f>
        <v>Mrs.</v>
      </c>
      <c r="C709" t="str">
        <f>_xlfn.XLOOKUP(A709,$A$2:$A$2336,'Customer Names'!$D$2:$D$2336,"NOT FOUND")</f>
        <v>Katie</v>
      </c>
      <c r="D709" t="str">
        <f>_xlfn.XLOOKUP(A709,$A$2:$A$2336,'Customer Names'!$E$2:$E$2336,"NOT FOUND")</f>
        <v>Young</v>
      </c>
      <c r="E709" cm="1">
        <f t="array" ref="E709">_xlfn.XLOOKUP(A709,$A$2:$A$2336,Table2[BMI],"NOT FOUND")</f>
        <v>39.369999999999997</v>
      </c>
      <c r="F709" cm="1">
        <f t="array" ref="F709">_xlfn.XLOOKUP(A709,$A$2:$A$2336,Table2[HBA1C],"NOT FOUND")</f>
        <v>5.91</v>
      </c>
      <c r="G709" t="str" cm="1">
        <f t="array" ref="G709">_xlfn.XLOOKUP(A709,$A$2:$A$2336,Table2[Heart Issues],"NOT FOUND")</f>
        <v>No</v>
      </c>
      <c r="H709" t="str" cm="1">
        <f t="array" ref="H709">_xlfn.XLOOKUP(A709,$A$2:$A$2336,Table2[Any Transplants],"NOT FOUND")</f>
        <v>No</v>
      </c>
      <c r="I709" t="str" cm="1">
        <f t="array" ref="I709">_xlfn.XLOOKUP(A709,$A$2:$A$2336,Table2[Cancer history],"NOT FOUND")</f>
        <v>No</v>
      </c>
      <c r="J709" t="str">
        <f>_xlfn.XLOOKUP(A709,Table3[customer_no],Table3[month],"NOT FOUND")</f>
        <v>Jul</v>
      </c>
      <c r="K709" s="7">
        <f>_xlfn.XLOOKUP(A709,Table3[customer_no],Table3[year_average],"NOT FOUND")</f>
        <v>1972</v>
      </c>
      <c r="L709" cm="1">
        <f t="array" ref="L709">_xlfn.XLOOKUP(A709,Table3[customer_no],'Hospitalisation Details'!$D$2:$D$2344,"NOT FOUND")</f>
        <v>13</v>
      </c>
      <c r="M709" s="33">
        <f>_xlfn.XLOOKUP(A709,Table3[customer_no],Table3[dd/mm/yy],"NOT FOUND")</f>
        <v>26493</v>
      </c>
      <c r="N709">
        <f>_xlfn.XLOOKUP(A709,Table3[customer_no],Table3[age],"NOT FOUND")</f>
        <v>50</v>
      </c>
      <c r="O709" cm="1">
        <f t="array" ref="O709">_xlfn.XLOOKUP(A709,Table3[customer_no],'Hospitalisation Details'!$E$2:$E$2344,"NOT FOUND")</f>
        <v>0</v>
      </c>
      <c r="P709" t="str">
        <f>_xlfn.XLOOKUP(A709,Table3[customer_no],Table3[hsplt_handled],"NOT FOUND")</f>
        <v>tier - 2</v>
      </c>
      <c r="Q709" t="str">
        <f>_xlfn.XLOOKUP(A709,Table3[customer_no],Table3[city_handled],"NOT FOUND")</f>
        <v>tier - 2</v>
      </c>
      <c r="R709" t="str">
        <f>_xlfn.XLOOKUP(A709,Table3[customer_no],Table3[state_id],"NOT FOUND")</f>
        <v>R1026</v>
      </c>
      <c r="S709" s="34" cm="1">
        <f t="array" ref="S709">_xlfn.XLOOKUP(A709,Table3[customer_no],'Hospitalisation Details'!$F$2:$F$2344,"NOT FOUND")</f>
        <v>14258.33</v>
      </c>
      <c r="T709" t="str">
        <f>_xlfn.XLOOKUP(A709,Table2[Customer ID],Table2[BMI_category],"NOT FOUND")</f>
        <v>Obesity</v>
      </c>
      <c r="U709" s="7">
        <f>_xlfn.XLOOKUP(A709,Table2[Customer ID],Table2[no of surgery],"NOT FOUND")</f>
        <v>2</v>
      </c>
      <c r="V709" t="str">
        <f>_xlfn.XLOOKUP(A709,Table2[Customer ID],Table2[smoker_missing],"NOT FOUND")</f>
        <v>No</v>
      </c>
      <c r="W709" t="str">
        <f t="shared" si="11"/>
        <v>Prediabetes</v>
      </c>
      <c r="X709" s="37">
        <f>SUM(Table5[[#This Row],[Title]:[Diabetes Level]])</f>
        <v>42833.61</v>
      </c>
    </row>
    <row r="710" spans="1:24" x14ac:dyDescent="0.25">
      <c r="A710" t="s">
        <v>1662</v>
      </c>
      <c r="B710" t="str">
        <f>VLOOKUP(A710,'Customer Names'!$A$2:$E$2336,3,FALSE)</f>
        <v>Mrs.</v>
      </c>
      <c r="C710" t="str">
        <f>_xlfn.XLOOKUP(A710,$A$2:$A$2336,'Customer Names'!$D$2:$D$2336,"NOT FOUND")</f>
        <v>Sally</v>
      </c>
      <c r="D710" t="str">
        <f>_xlfn.XLOOKUP(A710,$A$2:$A$2336,'Customer Names'!$E$2:$E$2336,"NOT FOUND")</f>
        <v>Dupere</v>
      </c>
      <c r="E710" cm="1">
        <f t="array" ref="E710">_xlfn.XLOOKUP(A710,$A$2:$A$2336,Table2[BMI],"NOT FOUND")</f>
        <v>40.880000000000003</v>
      </c>
      <c r="F710" cm="1">
        <f t="array" ref="F710">_xlfn.XLOOKUP(A710,$A$2:$A$2336,Table2[HBA1C],"NOT FOUND")</f>
        <v>7.65</v>
      </c>
      <c r="G710" t="str" cm="1">
        <f t="array" ref="G710">_xlfn.XLOOKUP(A710,$A$2:$A$2336,Table2[Heart Issues],"NOT FOUND")</f>
        <v>No</v>
      </c>
      <c r="H710" t="str" cm="1">
        <f t="array" ref="H710">_xlfn.XLOOKUP(A710,$A$2:$A$2336,Table2[Any Transplants],"NOT FOUND")</f>
        <v>No</v>
      </c>
      <c r="I710" t="str" cm="1">
        <f t="array" ref="I710">_xlfn.XLOOKUP(A710,$A$2:$A$2336,Table2[Cancer history],"NOT FOUND")</f>
        <v>No</v>
      </c>
      <c r="J710" t="str">
        <f>_xlfn.XLOOKUP(A710,Table3[customer_no],Table3[month],"NOT FOUND")</f>
        <v>Dec</v>
      </c>
      <c r="K710" s="7">
        <f>_xlfn.XLOOKUP(A710,Table3[customer_no],Table3[year_average],"NOT FOUND")</f>
        <v>1974</v>
      </c>
      <c r="L710" cm="1">
        <f t="array" ref="L710">_xlfn.XLOOKUP(A710,Table3[customer_no],'Hospitalisation Details'!$D$2:$D$2344,"NOT FOUND")</f>
        <v>26</v>
      </c>
      <c r="M710" s="33">
        <f>_xlfn.XLOOKUP(A710,Table3[customer_no],Table3[dd/mm/yy],"NOT FOUND")</f>
        <v>27389</v>
      </c>
      <c r="N710">
        <f>_xlfn.XLOOKUP(A710,Table3[customer_no],Table3[age],"NOT FOUND")</f>
        <v>48</v>
      </c>
      <c r="O710" cm="1">
        <f t="array" ref="O710">_xlfn.XLOOKUP(A710,Table3[customer_no],'Hospitalisation Details'!$E$2:$E$2344,"NOT FOUND")</f>
        <v>0</v>
      </c>
      <c r="P710" t="str">
        <f>_xlfn.XLOOKUP(A710,Table3[customer_no],Table3[hsplt_handled],"NOT FOUND")</f>
        <v>tier - 2</v>
      </c>
      <c r="Q710" t="str">
        <f>_xlfn.XLOOKUP(A710,Table3[customer_no],Table3[city_handled],"NOT FOUND")</f>
        <v>tier - 2</v>
      </c>
      <c r="R710" t="str">
        <f>_xlfn.XLOOKUP(A710,Table3[customer_no],Table3[state_id],"NOT FOUND")</f>
        <v>R1026</v>
      </c>
      <c r="S710" s="34" cm="1">
        <f t="array" ref="S710">_xlfn.XLOOKUP(A710,Table3[customer_no],'Hospitalisation Details'!$F$2:$F$2344,"NOT FOUND")</f>
        <v>14256.79</v>
      </c>
      <c r="T710" t="str">
        <f>_xlfn.XLOOKUP(A710,Table2[Customer ID],Table2[BMI_category],"NOT FOUND")</f>
        <v>Obesity</v>
      </c>
      <c r="U710" s="7">
        <f>_xlfn.XLOOKUP(A710,Table2[Customer ID],Table2[no of surgery],"NOT FOUND")</f>
        <v>0</v>
      </c>
      <c r="V710" t="str">
        <f>_xlfn.XLOOKUP(A710,Table2[Customer ID],Table2[smoker_missing],"NOT FOUND")</f>
        <v>No</v>
      </c>
      <c r="W710" t="str">
        <f t="shared" si="11"/>
        <v>Diabetes</v>
      </c>
      <c r="X710" s="37">
        <f>SUM(Table5[[#This Row],[Title]:[Diabetes Level]])</f>
        <v>43742.32</v>
      </c>
    </row>
    <row r="711" spans="1:24" x14ac:dyDescent="0.25">
      <c r="A711" t="s">
        <v>1661</v>
      </c>
      <c r="B711" t="str">
        <f>VLOOKUP(A711,'Customer Names'!$A$2:$E$2336,3,FALSE)</f>
        <v>Ms.</v>
      </c>
      <c r="C711" t="str">
        <f>_xlfn.XLOOKUP(A711,$A$2:$A$2336,'Customer Names'!$D$2:$D$2336,"NOT FOUND")</f>
        <v>Meaghan J</v>
      </c>
      <c r="D711" t="str">
        <f>_xlfn.XLOOKUP(A711,$A$2:$A$2336,'Customer Names'!$E$2:$E$2336,"NOT FOUND")</f>
        <v>Iandolo</v>
      </c>
      <c r="E711" cm="1">
        <f t="array" ref="E711">_xlfn.XLOOKUP(A711,$A$2:$A$2336,Table2[BMI],"NOT FOUND")</f>
        <v>26.22</v>
      </c>
      <c r="F711" cm="1">
        <f t="array" ref="F711">_xlfn.XLOOKUP(A711,$A$2:$A$2336,Table2[HBA1C],"NOT FOUND")</f>
        <v>5.37</v>
      </c>
      <c r="G711" t="str" cm="1">
        <f t="array" ref="G711">_xlfn.XLOOKUP(A711,$A$2:$A$2336,Table2[Heart Issues],"NOT FOUND")</f>
        <v>yes</v>
      </c>
      <c r="H711" t="str" cm="1">
        <f t="array" ref="H711">_xlfn.XLOOKUP(A711,$A$2:$A$2336,Table2[Any Transplants],"NOT FOUND")</f>
        <v>No</v>
      </c>
      <c r="I711" t="str" cm="1">
        <f t="array" ref="I711">_xlfn.XLOOKUP(A711,$A$2:$A$2336,Table2[Cancer history],"NOT FOUND")</f>
        <v>No</v>
      </c>
      <c r="J711" t="str">
        <f>_xlfn.XLOOKUP(A711,Table3[customer_no],Table3[month],"NOT FOUND")</f>
        <v>Nov</v>
      </c>
      <c r="K711" s="7">
        <f>_xlfn.XLOOKUP(A711,Table3[customer_no],Table3[year_average],"NOT FOUND")</f>
        <v>1959</v>
      </c>
      <c r="L711" cm="1">
        <f t="array" ref="L711">_xlfn.XLOOKUP(A711,Table3[customer_no],'Hospitalisation Details'!$D$2:$D$2344,"NOT FOUND")</f>
        <v>8</v>
      </c>
      <c r="M711" s="33">
        <f>_xlfn.XLOOKUP(A711,Table3[customer_no],Table3[dd/mm/yy],"NOT FOUND")</f>
        <v>21862</v>
      </c>
      <c r="N711">
        <f>_xlfn.XLOOKUP(A711,Table3[customer_no],Table3[age],"NOT FOUND")</f>
        <v>63</v>
      </c>
      <c r="O711" cm="1">
        <f t="array" ref="O711">_xlfn.XLOOKUP(A711,Table3[customer_no],'Hospitalisation Details'!$E$2:$E$2344,"NOT FOUND")</f>
        <v>0</v>
      </c>
      <c r="P711" t="str">
        <f>_xlfn.XLOOKUP(A711,Table3[customer_no],Table3[hsplt_handled],"NOT FOUND")</f>
        <v>tier - 2</v>
      </c>
      <c r="Q711" t="str">
        <f>_xlfn.XLOOKUP(A711,Table3[customer_no],Table3[city_handled],"NOT FOUND")</f>
        <v>tier - 3</v>
      </c>
      <c r="R711" t="str">
        <f>_xlfn.XLOOKUP(A711,Table3[customer_no],Table3[state_id],"NOT FOUND")</f>
        <v>R1012</v>
      </c>
      <c r="S711" s="34" cm="1">
        <f t="array" ref="S711">_xlfn.XLOOKUP(A711,Table3[customer_no],'Hospitalisation Details'!$F$2:$F$2344,"NOT FOUND")</f>
        <v>14256.19</v>
      </c>
      <c r="T711" t="str">
        <f>_xlfn.XLOOKUP(A711,Table2[Customer ID],Table2[BMI_category],"NOT FOUND")</f>
        <v>Overweight</v>
      </c>
      <c r="U711" s="7">
        <f>_xlfn.XLOOKUP(A711,Table2[Customer ID],Table2[no of surgery],"NOT FOUND")</f>
        <v>2</v>
      </c>
      <c r="V711" t="str">
        <f>_xlfn.XLOOKUP(A711,Table2[Customer ID],Table2[smoker_missing],"NOT FOUND")</f>
        <v>No</v>
      </c>
      <c r="W711" t="str">
        <f t="shared" si="11"/>
        <v>Normal</v>
      </c>
      <c r="X711" s="37">
        <f>SUM(Table5[[#This Row],[Title]:[Diabetes Level]])</f>
        <v>38181.78</v>
      </c>
    </row>
    <row r="712" spans="1:24" x14ac:dyDescent="0.25">
      <c r="A712" t="s">
        <v>1660</v>
      </c>
      <c r="B712" t="str">
        <f>VLOOKUP(A712,'Customer Names'!$A$2:$E$2336,3,FALSE)</f>
        <v>Ms.</v>
      </c>
      <c r="C712" t="str">
        <f>_xlfn.XLOOKUP(A712,$A$2:$A$2336,'Customer Names'!$D$2:$D$2336,"NOT FOUND")</f>
        <v>Rina</v>
      </c>
      <c r="D712" t="str">
        <f>_xlfn.XLOOKUP(A712,$A$2:$A$2336,'Customer Names'!$E$2:$E$2336,"NOT FOUND")</f>
        <v>Ito</v>
      </c>
      <c r="E712" cm="1">
        <f t="array" ref="E712">_xlfn.XLOOKUP(A712,$A$2:$A$2336,Table2[BMI],"NOT FOUND")</f>
        <v>25.08</v>
      </c>
      <c r="F712" cm="1">
        <f t="array" ref="F712">_xlfn.XLOOKUP(A712,$A$2:$A$2336,Table2[HBA1C],"NOT FOUND")</f>
        <v>5.75</v>
      </c>
      <c r="G712" t="str" cm="1">
        <f t="array" ref="G712">_xlfn.XLOOKUP(A712,$A$2:$A$2336,Table2[Heart Issues],"NOT FOUND")</f>
        <v>yes</v>
      </c>
      <c r="H712" t="str" cm="1">
        <f t="array" ref="H712">_xlfn.XLOOKUP(A712,$A$2:$A$2336,Table2[Any Transplants],"NOT FOUND")</f>
        <v>No</v>
      </c>
      <c r="I712" t="str" cm="1">
        <f t="array" ref="I712">_xlfn.XLOOKUP(A712,$A$2:$A$2336,Table2[Cancer history],"NOT FOUND")</f>
        <v>No</v>
      </c>
      <c r="J712" t="str">
        <f>_xlfn.XLOOKUP(A712,Table3[customer_no],Table3[month],"NOT FOUND")</f>
        <v>Oct</v>
      </c>
      <c r="K712" s="7">
        <f>_xlfn.XLOOKUP(A712,Table3[customer_no],Table3[year_average],"NOT FOUND")</f>
        <v>1959</v>
      </c>
      <c r="L712" cm="1">
        <f t="array" ref="L712">_xlfn.XLOOKUP(A712,Table3[customer_no],'Hospitalisation Details'!$D$2:$D$2344,"NOT FOUND")</f>
        <v>10</v>
      </c>
      <c r="M712" s="33">
        <f>_xlfn.XLOOKUP(A712,Table3[customer_no],Table3[dd/mm/yy],"NOT FOUND")</f>
        <v>21833</v>
      </c>
      <c r="N712">
        <f>_xlfn.XLOOKUP(A712,Table3[customer_no],Table3[age],"NOT FOUND")</f>
        <v>63</v>
      </c>
      <c r="O712" cm="1">
        <f t="array" ref="O712">_xlfn.XLOOKUP(A712,Table3[customer_no],'Hospitalisation Details'!$E$2:$E$2344,"NOT FOUND")</f>
        <v>0</v>
      </c>
      <c r="P712" t="str">
        <f>_xlfn.XLOOKUP(A712,Table3[customer_no],Table3[hsplt_handled],"NOT FOUND")</f>
        <v>tier - 2</v>
      </c>
      <c r="Q712" t="str">
        <f>_xlfn.XLOOKUP(A712,Table3[customer_no],Table3[city_handled],"NOT FOUND")</f>
        <v>tier - 1</v>
      </c>
      <c r="R712" t="str">
        <f>_xlfn.XLOOKUP(A712,Table3[customer_no],Table3[state_id],"NOT FOUND")</f>
        <v>R1012</v>
      </c>
      <c r="S712" s="34" cm="1">
        <f t="array" ref="S712">_xlfn.XLOOKUP(A712,Table3[customer_no],'Hospitalisation Details'!$F$2:$F$2344,"NOT FOUND")</f>
        <v>14254.61</v>
      </c>
      <c r="T712" t="str">
        <f>_xlfn.XLOOKUP(A712,Table2[Customer ID],Table2[BMI_category],"NOT FOUND")</f>
        <v>Overweight</v>
      </c>
      <c r="U712" s="7">
        <f>_xlfn.XLOOKUP(A712,Table2[Customer ID],Table2[no of surgery],"NOT FOUND")</f>
        <v>2</v>
      </c>
      <c r="V712" t="str">
        <f>_xlfn.XLOOKUP(A712,Table2[Customer ID],Table2[smoker_missing],"NOT FOUND")</f>
        <v>No</v>
      </c>
      <c r="W712" t="str">
        <f t="shared" si="11"/>
        <v>Prediabetes</v>
      </c>
      <c r="X712" s="37">
        <f>SUM(Table5[[#This Row],[Title]:[Diabetes Level]])</f>
        <v>38152.44</v>
      </c>
    </row>
    <row r="713" spans="1:24" x14ac:dyDescent="0.25">
      <c r="A713" t="s">
        <v>1659</v>
      </c>
      <c r="B713" t="str">
        <f>VLOOKUP(A713,'Customer Names'!$A$2:$E$2336,3,FALSE)</f>
        <v>Ms.</v>
      </c>
      <c r="C713" t="str">
        <f>_xlfn.XLOOKUP(A713,$A$2:$A$2336,'Customer Names'!$D$2:$D$2336,"NOT FOUND")</f>
        <v>Kristin P.</v>
      </c>
      <c r="D713" t="str">
        <f>_xlfn.XLOOKUP(A713,$A$2:$A$2336,'Customer Names'!$E$2:$E$2336,"NOT FOUND")</f>
        <v>Barry</v>
      </c>
      <c r="E713" cm="1">
        <f t="array" ref="E713">_xlfn.XLOOKUP(A713,$A$2:$A$2336,Table2[BMI],"NOT FOUND")</f>
        <v>39.1</v>
      </c>
      <c r="F713" cm="1">
        <f t="array" ref="F713">_xlfn.XLOOKUP(A713,$A$2:$A$2336,Table2[HBA1C],"NOT FOUND")</f>
        <v>6.79</v>
      </c>
      <c r="G713" t="str" cm="1">
        <f t="array" ref="G713">_xlfn.XLOOKUP(A713,$A$2:$A$2336,Table2[Heart Issues],"NOT FOUND")</f>
        <v>yes</v>
      </c>
      <c r="H713" t="str" cm="1">
        <f t="array" ref="H713">_xlfn.XLOOKUP(A713,$A$2:$A$2336,Table2[Any Transplants],"NOT FOUND")</f>
        <v>No</v>
      </c>
      <c r="I713" t="str" cm="1">
        <f t="array" ref="I713">_xlfn.XLOOKUP(A713,$A$2:$A$2336,Table2[Cancer history],"NOT FOUND")</f>
        <v>No</v>
      </c>
      <c r="J713" t="str">
        <f>_xlfn.XLOOKUP(A713,Table3[customer_no],Table3[month],"NOT FOUND")</f>
        <v>Sep</v>
      </c>
      <c r="K713" s="7">
        <f>_xlfn.XLOOKUP(A713,Table3[customer_no],Table3[year_average],"NOT FOUND")</f>
        <v>1961</v>
      </c>
      <c r="L713" cm="1">
        <f t="array" ref="L713">_xlfn.XLOOKUP(A713,Table3[customer_no],'Hospitalisation Details'!$D$2:$D$2344,"NOT FOUND")</f>
        <v>25</v>
      </c>
      <c r="M713" s="33">
        <f>_xlfn.XLOOKUP(A713,Table3[customer_no],Table3[dd/mm/yy],"NOT FOUND")</f>
        <v>22549</v>
      </c>
      <c r="N713">
        <f>_xlfn.XLOOKUP(A713,Table3[customer_no],Table3[age],"NOT FOUND")</f>
        <v>61</v>
      </c>
      <c r="O713" cm="1">
        <f t="array" ref="O713">_xlfn.XLOOKUP(A713,Table3[customer_no],'Hospitalisation Details'!$E$2:$E$2344,"NOT FOUND")</f>
        <v>2</v>
      </c>
      <c r="P713" t="str">
        <f>_xlfn.XLOOKUP(A713,Table3[customer_no],Table3[hsplt_handled],"NOT FOUND")</f>
        <v>tier - 2</v>
      </c>
      <c r="Q713" t="str">
        <f>_xlfn.XLOOKUP(A713,Table3[customer_no],Table3[city_handled],"NOT FOUND")</f>
        <v>tier - 1</v>
      </c>
      <c r="R713" t="str">
        <f>_xlfn.XLOOKUP(A713,Table3[customer_no],Table3[state_id],"NOT FOUND")</f>
        <v>R1011</v>
      </c>
      <c r="S713" s="34" cm="1">
        <f t="array" ref="S713">_xlfn.XLOOKUP(A713,Table3[customer_no],'Hospitalisation Details'!$F$2:$F$2344,"NOT FOUND")</f>
        <v>14235.07</v>
      </c>
      <c r="T713" t="str">
        <f>_xlfn.XLOOKUP(A713,Table2[Customer ID],Table2[BMI_category],"NOT FOUND")</f>
        <v>Obesity</v>
      </c>
      <c r="U713" s="7">
        <f>_xlfn.XLOOKUP(A713,Table2[Customer ID],Table2[no of surgery],"NOT FOUND")</f>
        <v>2</v>
      </c>
      <c r="V713" t="str">
        <f>_xlfn.XLOOKUP(A713,Table2[Customer ID],Table2[smoker_missing],"NOT FOUND")</f>
        <v>No</v>
      </c>
      <c r="W713" t="str">
        <f t="shared" si="11"/>
        <v>Diabetes</v>
      </c>
      <c r="X713" s="37">
        <f>SUM(Table5[[#This Row],[Title]:[Diabetes Level]])</f>
        <v>38880.959999999999</v>
      </c>
    </row>
    <row r="714" spans="1:24" x14ac:dyDescent="0.25">
      <c r="A714" t="s">
        <v>1658</v>
      </c>
      <c r="B714" t="str">
        <f>VLOOKUP(A714,'Customer Names'!$A$2:$E$2336,3,FALSE)</f>
        <v>Mr.</v>
      </c>
      <c r="C714" t="str">
        <f>_xlfn.XLOOKUP(A714,$A$2:$A$2336,'Customer Names'!$D$2:$D$2336,"NOT FOUND")</f>
        <v>Albert</v>
      </c>
      <c r="D714" t="str">
        <f>_xlfn.XLOOKUP(A714,$A$2:$A$2336,'Customer Names'!$E$2:$E$2336,"NOT FOUND")</f>
        <v>Boyce</v>
      </c>
      <c r="E714" cm="1">
        <f t="array" ref="E714">_xlfn.XLOOKUP(A714,$A$2:$A$2336,Table2[BMI],"NOT FOUND")</f>
        <v>37.905000000000001</v>
      </c>
      <c r="F714" cm="1">
        <f t="array" ref="F714">_xlfn.XLOOKUP(A714,$A$2:$A$2336,Table2[HBA1C],"NOT FOUND")</f>
        <v>7.03</v>
      </c>
      <c r="G714" t="str" cm="1">
        <f t="array" ref="G714">_xlfn.XLOOKUP(A714,$A$2:$A$2336,Table2[Heart Issues],"NOT FOUND")</f>
        <v>No</v>
      </c>
      <c r="H714" t="str" cm="1">
        <f t="array" ref="H714">_xlfn.XLOOKUP(A714,$A$2:$A$2336,Table2[Any Transplants],"NOT FOUND")</f>
        <v>No</v>
      </c>
      <c r="I714" t="str" cm="1">
        <f t="array" ref="I714">_xlfn.XLOOKUP(A714,$A$2:$A$2336,Table2[Cancer history],"NOT FOUND")</f>
        <v>No</v>
      </c>
      <c r="J714" t="str">
        <f>_xlfn.XLOOKUP(A714,Table3[customer_no],Table3[month],"NOT FOUND")</f>
        <v>Sep</v>
      </c>
      <c r="K714" s="7">
        <f>_xlfn.XLOOKUP(A714,Table3[customer_no],Table3[year_average],"NOT FOUND")</f>
        <v>1958</v>
      </c>
      <c r="L714" cm="1">
        <f t="array" ref="L714">_xlfn.XLOOKUP(A714,Table3[customer_no],'Hospitalisation Details'!$D$2:$D$2344,"NOT FOUND")</f>
        <v>21</v>
      </c>
      <c r="M714" s="33">
        <f>_xlfn.XLOOKUP(A714,Table3[customer_no],Table3[dd/mm/yy],"NOT FOUND")</f>
        <v>21449</v>
      </c>
      <c r="N714">
        <f>_xlfn.XLOOKUP(A714,Table3[customer_no],Table3[age],"NOT FOUND")</f>
        <v>64</v>
      </c>
      <c r="O714" cm="1">
        <f t="array" ref="O714">_xlfn.XLOOKUP(A714,Table3[customer_no],'Hospitalisation Details'!$E$2:$E$2344,"NOT FOUND")</f>
        <v>0</v>
      </c>
      <c r="P714" t="str">
        <f>_xlfn.XLOOKUP(A714,Table3[customer_no],Table3[hsplt_handled],"NOT FOUND")</f>
        <v>tier - 2</v>
      </c>
      <c r="Q714" t="str">
        <f>_xlfn.XLOOKUP(A714,Table3[customer_no],Table3[city_handled],"NOT FOUND")</f>
        <v>tier - 2</v>
      </c>
      <c r="R714" t="str">
        <f>_xlfn.XLOOKUP(A714,Table3[customer_no],Table3[state_id],"NOT FOUND")</f>
        <v>R1012</v>
      </c>
      <c r="S714" s="34" cm="1">
        <f t="array" ref="S714">_xlfn.XLOOKUP(A714,Table3[customer_no],'Hospitalisation Details'!$F$2:$F$2344,"NOT FOUND")</f>
        <v>14210.54</v>
      </c>
      <c r="T714" t="str">
        <f>_xlfn.XLOOKUP(A714,Table2[Customer ID],Table2[BMI_category],"NOT FOUND")</f>
        <v>Obesity</v>
      </c>
      <c r="U714" s="7">
        <f>_xlfn.XLOOKUP(A714,Table2[Customer ID],Table2[no of surgery],"NOT FOUND")</f>
        <v>3</v>
      </c>
      <c r="V714" t="str">
        <f>_xlfn.XLOOKUP(A714,Table2[Customer ID],Table2[smoker_missing],"NOT FOUND")</f>
        <v>No</v>
      </c>
      <c r="W714" t="str">
        <f t="shared" si="11"/>
        <v>Diabetes</v>
      </c>
      <c r="X714" s="37">
        <f>SUM(Table5[[#This Row],[Title]:[Diabetes Level]])</f>
        <v>37750.475000000006</v>
      </c>
    </row>
    <row r="715" spans="1:24" x14ac:dyDescent="0.25">
      <c r="A715" t="s">
        <v>1657</v>
      </c>
      <c r="B715" t="str">
        <f>VLOOKUP(A715,'Customer Names'!$A$2:$E$2336,3,FALSE)</f>
        <v>Mrs.</v>
      </c>
      <c r="C715" t="str">
        <f>_xlfn.XLOOKUP(A715,$A$2:$A$2336,'Customer Names'!$D$2:$D$2336,"NOT FOUND")</f>
        <v>Ashley</v>
      </c>
      <c r="D715" t="str">
        <f>_xlfn.XLOOKUP(A715,$A$2:$A$2336,'Customer Names'!$E$2:$E$2336,"NOT FOUND")</f>
        <v>Lin</v>
      </c>
      <c r="E715" cm="1">
        <f t="array" ref="E715">_xlfn.XLOOKUP(A715,$A$2:$A$2336,Table2[BMI],"NOT FOUND")</f>
        <v>43.35</v>
      </c>
      <c r="F715" cm="1">
        <f t="array" ref="F715">_xlfn.XLOOKUP(A715,$A$2:$A$2336,Table2[HBA1C],"NOT FOUND")</f>
        <v>5.41</v>
      </c>
      <c r="G715" t="str" cm="1">
        <f t="array" ref="G715">_xlfn.XLOOKUP(A715,$A$2:$A$2336,Table2[Heart Issues],"NOT FOUND")</f>
        <v>yes</v>
      </c>
      <c r="H715" t="str" cm="1">
        <f t="array" ref="H715">_xlfn.XLOOKUP(A715,$A$2:$A$2336,Table2[Any Transplants],"NOT FOUND")</f>
        <v>No</v>
      </c>
      <c r="I715" t="str" cm="1">
        <f t="array" ref="I715">_xlfn.XLOOKUP(A715,$A$2:$A$2336,Table2[Cancer history],"NOT FOUND")</f>
        <v>Yes</v>
      </c>
      <c r="J715" t="str">
        <f>_xlfn.XLOOKUP(A715,Table3[customer_no],Table3[month],"NOT FOUND")</f>
        <v>Nov</v>
      </c>
      <c r="K715" s="7">
        <f>_xlfn.XLOOKUP(A715,Table3[customer_no],Table3[year_average],"NOT FOUND")</f>
        <v>1983</v>
      </c>
      <c r="L715" cm="1">
        <f t="array" ref="L715">_xlfn.XLOOKUP(A715,Table3[customer_no],'Hospitalisation Details'!$D$2:$D$2344,"NOT FOUND")</f>
        <v>17</v>
      </c>
      <c r="M715" s="33">
        <f>_xlfn.XLOOKUP(A715,Table3[customer_no],Table3[dd/mm/yy],"NOT FOUND")</f>
        <v>30637</v>
      </c>
      <c r="N715">
        <f>_xlfn.XLOOKUP(A715,Table3[customer_no],Table3[age],"NOT FOUND")</f>
        <v>39</v>
      </c>
      <c r="O715" cm="1">
        <f t="array" ref="O715">_xlfn.XLOOKUP(A715,Table3[customer_no],'Hospitalisation Details'!$E$2:$E$2344,"NOT FOUND")</f>
        <v>3</v>
      </c>
      <c r="P715" t="str">
        <f>_xlfn.XLOOKUP(A715,Table3[customer_no],Table3[hsplt_handled],"NOT FOUND")</f>
        <v>tier - 2</v>
      </c>
      <c r="Q715" t="str">
        <f>_xlfn.XLOOKUP(A715,Table3[customer_no],Table3[city_handled],"NOT FOUND")</f>
        <v>tier - 1</v>
      </c>
      <c r="R715" t="str">
        <f>_xlfn.XLOOKUP(A715,Table3[customer_no],Table3[state_id],"NOT FOUND")</f>
        <v>R1026</v>
      </c>
      <c r="S715" s="34" cm="1">
        <f t="array" ref="S715">_xlfn.XLOOKUP(A715,Table3[customer_no],'Hospitalisation Details'!$F$2:$F$2344,"NOT FOUND")</f>
        <v>14209.4</v>
      </c>
      <c r="T715" t="str">
        <f>_xlfn.XLOOKUP(A715,Table2[Customer ID],Table2[BMI_category],"NOT FOUND")</f>
        <v>Obesity</v>
      </c>
      <c r="U715" s="7">
        <f>_xlfn.XLOOKUP(A715,Table2[Customer ID],Table2[no of surgery],"NOT FOUND")</f>
        <v>1</v>
      </c>
      <c r="V715" t="str">
        <f>_xlfn.XLOOKUP(A715,Table2[Customer ID],Table2[smoker_missing],"NOT FOUND")</f>
        <v>No</v>
      </c>
      <c r="W715" t="str">
        <f t="shared" si="11"/>
        <v>Normal</v>
      </c>
      <c r="X715" s="37">
        <f>SUM(Table5[[#This Row],[Title]:[Diabetes Level]])</f>
        <v>46938.16</v>
      </c>
    </row>
    <row r="716" spans="1:24" x14ac:dyDescent="0.25">
      <c r="A716" t="s">
        <v>1656</v>
      </c>
      <c r="B716" t="str">
        <f>VLOOKUP(A716,'Customer Names'!$A$2:$E$2336,3,FALSE)</f>
        <v>Mrs.</v>
      </c>
      <c r="C716" t="str">
        <f>_xlfn.XLOOKUP(A716,$A$2:$A$2336,'Customer Names'!$D$2:$D$2336,"NOT FOUND")</f>
        <v>Shannon L</v>
      </c>
      <c r="D716" t="str">
        <f>_xlfn.XLOOKUP(A716,$A$2:$A$2336,'Customer Names'!$E$2:$E$2336,"NOT FOUND")</f>
        <v>Smith</v>
      </c>
      <c r="E716" cm="1">
        <f t="array" ref="E716">_xlfn.XLOOKUP(A716,$A$2:$A$2336,Table2[BMI],"NOT FOUND")</f>
        <v>36.15</v>
      </c>
      <c r="F716" cm="1">
        <f t="array" ref="F716">_xlfn.XLOOKUP(A716,$A$2:$A$2336,Table2[HBA1C],"NOT FOUND")</f>
        <v>8.0500000000000007</v>
      </c>
      <c r="G716" t="str" cm="1">
        <f t="array" ref="G716">_xlfn.XLOOKUP(A716,$A$2:$A$2336,Table2[Heart Issues],"NOT FOUND")</f>
        <v>No</v>
      </c>
      <c r="H716" t="str" cm="1">
        <f t="array" ref="H716">_xlfn.XLOOKUP(A716,$A$2:$A$2336,Table2[Any Transplants],"NOT FOUND")</f>
        <v>No</v>
      </c>
      <c r="I716" t="str" cm="1">
        <f t="array" ref="I716">_xlfn.XLOOKUP(A716,$A$2:$A$2336,Table2[Cancer history],"NOT FOUND")</f>
        <v>No</v>
      </c>
      <c r="J716" t="str">
        <f>_xlfn.XLOOKUP(A716,Table3[customer_no],Table3[month],"NOT FOUND")</f>
        <v>Dec</v>
      </c>
      <c r="K716" s="7">
        <f>_xlfn.XLOOKUP(A716,Table3[customer_no],Table3[year_average],"NOT FOUND")</f>
        <v>1968</v>
      </c>
      <c r="L716" cm="1">
        <f t="array" ref="L716">_xlfn.XLOOKUP(A716,Table3[customer_no],'Hospitalisation Details'!$D$2:$D$2344,"NOT FOUND")</f>
        <v>25</v>
      </c>
      <c r="M716" s="33">
        <f>_xlfn.XLOOKUP(A716,Table3[customer_no],Table3[dd/mm/yy],"NOT FOUND")</f>
        <v>25197</v>
      </c>
      <c r="N716">
        <f>_xlfn.XLOOKUP(A716,Table3[customer_no],Table3[age],"NOT FOUND")</f>
        <v>54</v>
      </c>
      <c r="O716" cm="1">
        <f t="array" ref="O716">_xlfn.XLOOKUP(A716,Table3[customer_no],'Hospitalisation Details'!$E$2:$E$2344,"NOT FOUND")</f>
        <v>0</v>
      </c>
      <c r="P716" t="str">
        <f>_xlfn.XLOOKUP(A716,Table3[customer_no],Table3[hsplt_handled],"NOT FOUND")</f>
        <v>tier - 2</v>
      </c>
      <c r="Q716" t="str">
        <f>_xlfn.XLOOKUP(A716,Table3[customer_no],Table3[city_handled],"NOT FOUND")</f>
        <v>tier - 1</v>
      </c>
      <c r="R716" t="str">
        <f>_xlfn.XLOOKUP(A716,Table3[customer_no],Table3[state_id],"NOT FOUND")</f>
        <v>R1026</v>
      </c>
      <c r="S716" s="34" cm="1">
        <f t="array" ref="S716">_xlfn.XLOOKUP(A716,Table3[customer_no],'Hospitalisation Details'!$F$2:$F$2344,"NOT FOUND")</f>
        <v>14193.55</v>
      </c>
      <c r="T716" t="str">
        <f>_xlfn.XLOOKUP(A716,Table2[Customer ID],Table2[BMI_category],"NOT FOUND")</f>
        <v>Obesity</v>
      </c>
      <c r="U716" s="7">
        <f>_xlfn.XLOOKUP(A716,Table2[Customer ID],Table2[no of surgery],"NOT FOUND")</f>
        <v>0</v>
      </c>
      <c r="V716" t="str">
        <f>_xlfn.XLOOKUP(A716,Table2[Customer ID],Table2[smoker_missing],"NOT FOUND")</f>
        <v>No</v>
      </c>
      <c r="W716" t="str">
        <f t="shared" si="11"/>
        <v>Diabetes</v>
      </c>
      <c r="X716" s="37">
        <f>SUM(Table5[[#This Row],[Title]:[Diabetes Level]])</f>
        <v>41481.75</v>
      </c>
    </row>
    <row r="717" spans="1:24" x14ac:dyDescent="0.25">
      <c r="A717" t="s">
        <v>1655</v>
      </c>
      <c r="B717" t="str">
        <f>VLOOKUP(A717,'Customer Names'!$A$2:$E$2336,3,FALSE)</f>
        <v>Ms.</v>
      </c>
      <c r="C717" t="str">
        <f>_xlfn.XLOOKUP(A717,$A$2:$A$2336,'Customer Names'!$D$2:$D$2336,"NOT FOUND")</f>
        <v>Amy B</v>
      </c>
      <c r="D717" t="str">
        <f>_xlfn.XLOOKUP(A717,$A$2:$A$2336,'Customer Names'!$E$2:$E$2336,"NOT FOUND")</f>
        <v>Nalven</v>
      </c>
      <c r="E717" cm="1">
        <f t="array" ref="E717">_xlfn.XLOOKUP(A717,$A$2:$A$2336,Table2[BMI],"NOT FOUND")</f>
        <v>44.98</v>
      </c>
      <c r="F717" cm="1">
        <f t="array" ref="F717">_xlfn.XLOOKUP(A717,$A$2:$A$2336,Table2[HBA1C],"NOT FOUND")</f>
        <v>5.94</v>
      </c>
      <c r="G717" t="str" cm="1">
        <f t="array" ref="G717">_xlfn.XLOOKUP(A717,$A$2:$A$2336,Table2[Heart Issues],"NOT FOUND")</f>
        <v>No</v>
      </c>
      <c r="H717" t="str" cm="1">
        <f t="array" ref="H717">_xlfn.XLOOKUP(A717,$A$2:$A$2336,Table2[Any Transplants],"NOT FOUND")</f>
        <v>No</v>
      </c>
      <c r="I717" t="str" cm="1">
        <f t="array" ref="I717">_xlfn.XLOOKUP(A717,$A$2:$A$2336,Table2[Cancer history],"NOT FOUND")</f>
        <v>No</v>
      </c>
      <c r="J717" t="str">
        <f>_xlfn.XLOOKUP(A717,Table3[customer_no],Table3[month],"NOT FOUND")</f>
        <v>Jul</v>
      </c>
      <c r="K717" s="7">
        <f>_xlfn.XLOOKUP(A717,Table3[customer_no],Table3[year_average],"NOT FOUND")</f>
        <v>1984</v>
      </c>
      <c r="L717" cm="1">
        <f t="array" ref="L717">_xlfn.XLOOKUP(A717,Table3[customer_no],'Hospitalisation Details'!$D$2:$D$2344,"NOT FOUND")</f>
        <v>7</v>
      </c>
      <c r="M717" s="33">
        <f>_xlfn.XLOOKUP(A717,Table3[customer_no],Table3[dd/mm/yy],"NOT FOUND")</f>
        <v>30870</v>
      </c>
      <c r="N717">
        <f>_xlfn.XLOOKUP(A717,Table3[customer_no],Table3[age],"NOT FOUND")</f>
        <v>38</v>
      </c>
      <c r="O717" cm="1">
        <f t="array" ref="O717">_xlfn.XLOOKUP(A717,Table3[customer_no],'Hospitalisation Details'!$E$2:$E$2344,"NOT FOUND")</f>
        <v>3</v>
      </c>
      <c r="P717" t="str">
        <f>_xlfn.XLOOKUP(A717,Table3[customer_no],Table3[hsplt_handled],"NOT FOUND")</f>
        <v>tier - 2</v>
      </c>
      <c r="Q717" t="str">
        <f>_xlfn.XLOOKUP(A717,Table3[customer_no],Table3[city_handled],"NOT FOUND")</f>
        <v>tier - 1</v>
      </c>
      <c r="R717" t="str">
        <f>_xlfn.XLOOKUP(A717,Table3[customer_no],Table3[state_id],"NOT FOUND")</f>
        <v>R1012</v>
      </c>
      <c r="S717" s="34" cm="1">
        <f t="array" ref="S717">_xlfn.XLOOKUP(A717,Table3[customer_no],'Hospitalisation Details'!$F$2:$F$2344,"NOT FOUND")</f>
        <v>14152.46</v>
      </c>
      <c r="T717" t="str">
        <f>_xlfn.XLOOKUP(A717,Table2[Customer ID],Table2[BMI_category],"NOT FOUND")</f>
        <v>Obesity</v>
      </c>
      <c r="U717" s="7">
        <f>_xlfn.XLOOKUP(A717,Table2[Customer ID],Table2[no of surgery],"NOT FOUND")</f>
        <v>1</v>
      </c>
      <c r="V717" t="str">
        <f>_xlfn.XLOOKUP(A717,Table2[Customer ID],Table2[smoker_missing],"NOT FOUND")</f>
        <v>No</v>
      </c>
      <c r="W717" t="str">
        <f t="shared" si="11"/>
        <v>Prediabetes</v>
      </c>
      <c r="X717" s="37">
        <f>SUM(Table5[[#This Row],[Title]:[Diabetes Level]])</f>
        <v>47106.38</v>
      </c>
    </row>
    <row r="718" spans="1:24" x14ac:dyDescent="0.25">
      <c r="A718" t="s">
        <v>1654</v>
      </c>
      <c r="B718" t="str">
        <f>VLOOKUP(A718,'Customer Names'!$A$2:$E$2336,3,FALSE)</f>
        <v>Ms.</v>
      </c>
      <c r="C718" t="str">
        <f>_xlfn.XLOOKUP(A718,$A$2:$A$2336,'Customer Names'!$D$2:$D$2336,"NOT FOUND")</f>
        <v>A Danielle</v>
      </c>
      <c r="D718" t="str">
        <f>_xlfn.XLOOKUP(A718,$A$2:$A$2336,'Customer Names'!$E$2:$E$2336,"NOT FOUND")</f>
        <v>Bourgeois</v>
      </c>
      <c r="E718" cm="1">
        <f t="array" ref="E718">_xlfn.XLOOKUP(A718,$A$2:$A$2336,Table2[BMI],"NOT FOUND")</f>
        <v>38.28</v>
      </c>
      <c r="F718" cm="1">
        <f t="array" ref="F718">_xlfn.XLOOKUP(A718,$A$2:$A$2336,Table2[HBA1C],"NOT FOUND")</f>
        <v>5.51</v>
      </c>
      <c r="G718" t="str" cm="1">
        <f t="array" ref="G718">_xlfn.XLOOKUP(A718,$A$2:$A$2336,Table2[Heart Issues],"NOT FOUND")</f>
        <v>No</v>
      </c>
      <c r="H718" t="str" cm="1">
        <f t="array" ref="H718">_xlfn.XLOOKUP(A718,$A$2:$A$2336,Table2[Any Transplants],"NOT FOUND")</f>
        <v>yes</v>
      </c>
      <c r="I718" t="str" cm="1">
        <f t="array" ref="I718">_xlfn.XLOOKUP(A718,$A$2:$A$2336,Table2[Cancer history],"NOT FOUND")</f>
        <v>No</v>
      </c>
      <c r="J718" t="str">
        <f>_xlfn.XLOOKUP(A718,Table3[customer_no],Table3[month],"NOT FOUND")</f>
        <v>Jul</v>
      </c>
      <c r="K718" s="7">
        <f>_xlfn.XLOOKUP(A718,Table3[customer_no],Table3[year_average],"NOT FOUND")</f>
        <v>2004</v>
      </c>
      <c r="L718" cm="1">
        <f t="array" ref="L718">_xlfn.XLOOKUP(A718,Table3[customer_no],'Hospitalisation Details'!$D$2:$D$2344,"NOT FOUND")</f>
        <v>6</v>
      </c>
      <c r="M718" s="33">
        <f>_xlfn.XLOOKUP(A718,Table3[customer_no],Table3[dd/mm/yy],"NOT FOUND")</f>
        <v>38174</v>
      </c>
      <c r="N718">
        <f>_xlfn.XLOOKUP(A718,Table3[customer_no],Table3[age],"NOT FOUND")</f>
        <v>18</v>
      </c>
      <c r="O718" cm="1">
        <f t="array" ref="O718">_xlfn.XLOOKUP(A718,Table3[customer_no],'Hospitalisation Details'!$E$2:$E$2344,"NOT FOUND")</f>
        <v>0</v>
      </c>
      <c r="P718" t="str">
        <f>_xlfn.XLOOKUP(A718,Table3[customer_no],Table3[hsplt_handled],"NOT FOUND")</f>
        <v>tier - 2</v>
      </c>
      <c r="Q718" t="str">
        <f>_xlfn.XLOOKUP(A718,Table3[customer_no],Table3[city_handled],"NOT FOUND")</f>
        <v>tier - 3</v>
      </c>
      <c r="R718" t="str">
        <f>_xlfn.XLOOKUP(A718,Table3[customer_no],Table3[state_id],"NOT FOUND")</f>
        <v>R1013</v>
      </c>
      <c r="S718" s="34" cm="1">
        <f t="array" ref="S718">_xlfn.XLOOKUP(A718,Table3[customer_no],'Hospitalisation Details'!$F$2:$F$2344,"NOT FOUND")</f>
        <v>14133.04</v>
      </c>
      <c r="T718" t="str">
        <f>_xlfn.XLOOKUP(A718,Table2[Customer ID],Table2[BMI_category],"NOT FOUND")</f>
        <v>Obesity</v>
      </c>
      <c r="U718" s="7">
        <f>_xlfn.XLOOKUP(A718,Table2[Customer ID],Table2[no of surgery],"NOT FOUND")</f>
        <v>1</v>
      </c>
      <c r="V718" t="str">
        <f>_xlfn.XLOOKUP(A718,Table2[Customer ID],Table2[smoker_missing],"NOT FOUND")</f>
        <v>No</v>
      </c>
      <c r="W718" t="str">
        <f t="shared" si="11"/>
        <v>Normal</v>
      </c>
      <c r="X718" s="37">
        <f>SUM(Table5[[#This Row],[Title]:[Diabetes Level]])</f>
        <v>54379.83</v>
      </c>
    </row>
    <row r="719" spans="1:24" x14ac:dyDescent="0.25">
      <c r="A719" t="s">
        <v>1653</v>
      </c>
      <c r="B719" t="str">
        <f>VLOOKUP(A719,'Customer Names'!$A$2:$E$2336,3,FALSE)</f>
        <v>Mr.</v>
      </c>
      <c r="C719" t="str">
        <f>_xlfn.XLOOKUP(A719,$A$2:$A$2336,'Customer Names'!$D$2:$D$2336,"NOT FOUND")</f>
        <v>Conrad F</v>
      </c>
      <c r="D719" t="str">
        <f>_xlfn.XLOOKUP(A719,$A$2:$A$2336,'Customer Names'!$E$2:$E$2336,"NOT FOUND")</f>
        <v>Orloff</v>
      </c>
      <c r="E719" cm="1">
        <f t="array" ref="E719">_xlfn.XLOOKUP(A719,$A$2:$A$2336,Table2[BMI],"NOT FOUND")</f>
        <v>32.299999999999997</v>
      </c>
      <c r="F719" cm="1">
        <f t="array" ref="F719">_xlfn.XLOOKUP(A719,$A$2:$A$2336,Table2[HBA1C],"NOT FOUND")</f>
        <v>6.55</v>
      </c>
      <c r="G719" t="str" cm="1">
        <f t="array" ref="G719">_xlfn.XLOOKUP(A719,$A$2:$A$2336,Table2[Heart Issues],"NOT FOUND")</f>
        <v>yes</v>
      </c>
      <c r="H719" t="str" cm="1">
        <f t="array" ref="H719">_xlfn.XLOOKUP(A719,$A$2:$A$2336,Table2[Any Transplants],"NOT FOUND")</f>
        <v>No</v>
      </c>
      <c r="I719" t="str" cm="1">
        <f t="array" ref="I719">_xlfn.XLOOKUP(A719,$A$2:$A$2336,Table2[Cancer history],"NOT FOUND")</f>
        <v>No</v>
      </c>
      <c r="J719" t="str">
        <f>_xlfn.XLOOKUP(A719,Table3[customer_no],Table3[month],"NOT FOUND")</f>
        <v>Jun</v>
      </c>
      <c r="K719" s="7">
        <f>_xlfn.XLOOKUP(A719,Table3[customer_no],Table3[year_average],"NOT FOUND")</f>
        <v>1961</v>
      </c>
      <c r="L719" cm="1">
        <f t="array" ref="L719">_xlfn.XLOOKUP(A719,Table3[customer_no],'Hospitalisation Details'!$D$2:$D$2344,"NOT FOUND")</f>
        <v>14</v>
      </c>
      <c r="M719" s="33">
        <f>_xlfn.XLOOKUP(A719,Table3[customer_no],Table3[dd/mm/yy],"NOT FOUND")</f>
        <v>22446</v>
      </c>
      <c r="N719">
        <f>_xlfn.XLOOKUP(A719,Table3[customer_no],Table3[age],"NOT FOUND")</f>
        <v>61</v>
      </c>
      <c r="O719" cm="1">
        <f t="array" ref="O719">_xlfn.XLOOKUP(A719,Table3[customer_no],'Hospitalisation Details'!$E$2:$E$2344,"NOT FOUND")</f>
        <v>2</v>
      </c>
      <c r="P719" t="str">
        <f>_xlfn.XLOOKUP(A719,Table3[customer_no],Table3[hsplt_handled],"NOT FOUND")</f>
        <v>tier - 2</v>
      </c>
      <c r="Q719" t="str">
        <f>_xlfn.XLOOKUP(A719,Table3[customer_no],Table3[city_handled],"NOT FOUND")</f>
        <v>tier - 1</v>
      </c>
      <c r="R719" t="str">
        <f>_xlfn.XLOOKUP(A719,Table3[customer_no],Table3[state_id],"NOT FOUND")</f>
        <v>R1012</v>
      </c>
      <c r="S719" s="34" cm="1">
        <f t="array" ref="S719">_xlfn.XLOOKUP(A719,Table3[customer_no],'Hospitalisation Details'!$F$2:$F$2344,"NOT FOUND")</f>
        <v>14119.62</v>
      </c>
      <c r="T719" t="str">
        <f>_xlfn.XLOOKUP(A719,Table2[Customer ID],Table2[BMI_category],"NOT FOUND")</f>
        <v>Obesity</v>
      </c>
      <c r="U719" s="7">
        <f>_xlfn.XLOOKUP(A719,Table2[Customer ID],Table2[no of surgery],"NOT FOUND")</f>
        <v>2</v>
      </c>
      <c r="V719" t="str">
        <f>_xlfn.XLOOKUP(A719,Table2[Customer ID],Table2[smoker_missing],"NOT FOUND")</f>
        <v>No</v>
      </c>
      <c r="W719" t="str">
        <f t="shared" si="11"/>
        <v>Diabetes</v>
      </c>
      <c r="X719" s="37">
        <f>SUM(Table5[[#This Row],[Title]:[Diabetes Level]])</f>
        <v>38644.47</v>
      </c>
    </row>
    <row r="720" spans="1:24" x14ac:dyDescent="0.25">
      <c r="A720" t="s">
        <v>1652</v>
      </c>
      <c r="B720" t="str">
        <f>VLOOKUP(A720,'Customer Names'!$A$2:$E$2336,3,FALSE)</f>
        <v>Mr.</v>
      </c>
      <c r="C720" t="str">
        <f>_xlfn.XLOOKUP(A720,$A$2:$A$2336,'Customer Names'!$D$2:$D$2336,"NOT FOUND")</f>
        <v>Josh</v>
      </c>
      <c r="D720" t="str">
        <f>_xlfn.XLOOKUP(A720,$A$2:$A$2336,'Customer Names'!$E$2:$E$2336,"NOT FOUND")</f>
        <v>Ramirez</v>
      </c>
      <c r="E720" cm="1">
        <f t="array" ref="E720">_xlfn.XLOOKUP(A720,$A$2:$A$2336,Table2[BMI],"NOT FOUND")</f>
        <v>39.51</v>
      </c>
      <c r="F720" cm="1">
        <f t="array" ref="F720">_xlfn.XLOOKUP(A720,$A$2:$A$2336,Table2[HBA1C],"NOT FOUND")</f>
        <v>5.79</v>
      </c>
      <c r="G720" t="str" cm="1">
        <f t="array" ref="G720">_xlfn.XLOOKUP(A720,$A$2:$A$2336,Table2[Heart Issues],"NOT FOUND")</f>
        <v>yes</v>
      </c>
      <c r="H720" t="str" cm="1">
        <f t="array" ref="H720">_xlfn.XLOOKUP(A720,$A$2:$A$2336,Table2[Any Transplants],"NOT FOUND")</f>
        <v>No</v>
      </c>
      <c r="I720" t="str" cm="1">
        <f t="array" ref="I720">_xlfn.XLOOKUP(A720,$A$2:$A$2336,Table2[Cancer history],"NOT FOUND")</f>
        <v>No</v>
      </c>
      <c r="J720" t="str">
        <f>_xlfn.XLOOKUP(A720,Table3[customer_no],Table3[month],"NOT FOUND")</f>
        <v>Sep</v>
      </c>
      <c r="K720" s="7">
        <f>_xlfn.XLOOKUP(A720,Table3[customer_no],Table3[year_average],"NOT FOUND")</f>
        <v>1976</v>
      </c>
      <c r="L720" cm="1">
        <f t="array" ref="L720">_xlfn.XLOOKUP(A720,Table3[customer_no],'Hospitalisation Details'!$D$2:$D$2344,"NOT FOUND")</f>
        <v>26</v>
      </c>
      <c r="M720" s="33">
        <f>_xlfn.XLOOKUP(A720,Table3[customer_no],Table3[dd/mm/yy],"NOT FOUND")</f>
        <v>28029</v>
      </c>
      <c r="N720">
        <f>_xlfn.XLOOKUP(A720,Table3[customer_no],Table3[age],"NOT FOUND")</f>
        <v>46</v>
      </c>
      <c r="O720" cm="1">
        <f t="array" ref="O720">_xlfn.XLOOKUP(A720,Table3[customer_no],'Hospitalisation Details'!$E$2:$E$2344,"NOT FOUND")</f>
        <v>2</v>
      </c>
      <c r="P720" t="str">
        <f>_xlfn.XLOOKUP(A720,Table3[customer_no],Table3[hsplt_handled],"NOT FOUND")</f>
        <v>tier - 2</v>
      </c>
      <c r="Q720" t="str">
        <f>_xlfn.XLOOKUP(A720,Table3[customer_no],Table3[city_handled],"NOT FOUND")</f>
        <v>tier - 3</v>
      </c>
      <c r="R720" t="str">
        <f>_xlfn.XLOOKUP(A720,Table3[customer_no],Table3[state_id],"NOT FOUND")</f>
        <v>R1023</v>
      </c>
      <c r="S720" s="34" cm="1">
        <f t="array" ref="S720">_xlfn.XLOOKUP(A720,Table3[customer_no],'Hospitalisation Details'!$F$2:$F$2344,"NOT FOUND")</f>
        <v>14098.07</v>
      </c>
      <c r="T720" t="str">
        <f>_xlfn.XLOOKUP(A720,Table2[Customer ID],Table2[BMI_category],"NOT FOUND")</f>
        <v>Obesity</v>
      </c>
      <c r="U720" s="7">
        <f>_xlfn.XLOOKUP(A720,Table2[Customer ID],Table2[no of surgery],"NOT FOUND")</f>
        <v>0</v>
      </c>
      <c r="V720" t="str">
        <f>_xlfn.XLOOKUP(A720,Table2[Customer ID],Table2[smoker_missing],"NOT FOUND")</f>
        <v>No</v>
      </c>
      <c r="W720" t="str">
        <f t="shared" si="11"/>
        <v>Prediabetes</v>
      </c>
      <c r="X720" s="37">
        <f>SUM(Table5[[#This Row],[Title]:[Diabetes Level]])</f>
        <v>44222.369999999995</v>
      </c>
    </row>
    <row r="721" spans="1:24" x14ac:dyDescent="0.25">
      <c r="A721" t="s">
        <v>1651</v>
      </c>
      <c r="B721" t="str">
        <f>VLOOKUP(A721,'Customer Names'!$A$2:$E$2336,3,FALSE)</f>
        <v>Mr.</v>
      </c>
      <c r="C721" t="str">
        <f>_xlfn.XLOOKUP(A721,$A$2:$A$2336,'Customer Names'!$D$2:$D$2336,"NOT FOUND")</f>
        <v>Maxime</v>
      </c>
      <c r="D721" t="str">
        <f>_xlfn.XLOOKUP(A721,$A$2:$A$2336,'Customer Names'!$E$2:$E$2336,"NOT FOUND")</f>
        <v>Fouquet</v>
      </c>
      <c r="E721" cm="1">
        <f t="array" ref="E721">_xlfn.XLOOKUP(A721,$A$2:$A$2336,Table2[BMI],"NOT FOUND")</f>
        <v>50.46</v>
      </c>
      <c r="F721" cm="1">
        <f t="array" ref="F721">_xlfn.XLOOKUP(A721,$A$2:$A$2336,Table2[HBA1C],"NOT FOUND")</f>
        <v>4.5599999999999996</v>
      </c>
      <c r="G721" t="str" cm="1">
        <f t="array" ref="G721">_xlfn.XLOOKUP(A721,$A$2:$A$2336,Table2[Heart Issues],"NOT FOUND")</f>
        <v>No</v>
      </c>
      <c r="H721" t="str" cm="1">
        <f t="array" ref="H721">_xlfn.XLOOKUP(A721,$A$2:$A$2336,Table2[Any Transplants],"NOT FOUND")</f>
        <v>No</v>
      </c>
      <c r="I721" t="str" cm="1">
        <f t="array" ref="I721">_xlfn.XLOOKUP(A721,$A$2:$A$2336,Table2[Cancer history],"NOT FOUND")</f>
        <v>No</v>
      </c>
      <c r="J721" t="str">
        <f>_xlfn.XLOOKUP(A721,Table3[customer_no],Table3[month],"NOT FOUND")</f>
        <v>Sep</v>
      </c>
      <c r="K721" s="7">
        <f>_xlfn.XLOOKUP(A721,Table3[customer_no],Table3[year_average],"NOT FOUND")</f>
        <v>1991</v>
      </c>
      <c r="L721" cm="1">
        <f t="array" ref="L721">_xlfn.XLOOKUP(A721,Table3[customer_no],'Hospitalisation Details'!$D$2:$D$2344,"NOT FOUND")</f>
        <v>12</v>
      </c>
      <c r="M721" s="33">
        <f>_xlfn.XLOOKUP(A721,Table3[customer_no],Table3[dd/mm/yy],"NOT FOUND")</f>
        <v>33493</v>
      </c>
      <c r="N721">
        <f>_xlfn.XLOOKUP(A721,Table3[customer_no],Table3[age],"NOT FOUND")</f>
        <v>31</v>
      </c>
      <c r="O721" cm="1">
        <f t="array" ref="O721">_xlfn.XLOOKUP(A721,Table3[customer_no],'Hospitalisation Details'!$E$2:$E$2344,"NOT FOUND")</f>
        <v>3</v>
      </c>
      <c r="P721" t="str">
        <f>_xlfn.XLOOKUP(A721,Table3[customer_no],Table3[hsplt_handled],"NOT FOUND")</f>
        <v>tier - 2</v>
      </c>
      <c r="Q721" t="str">
        <f>_xlfn.XLOOKUP(A721,Table3[customer_no],Table3[city_handled],"NOT FOUND")</f>
        <v>tier - 3</v>
      </c>
      <c r="R721" t="str">
        <f>_xlfn.XLOOKUP(A721,Table3[customer_no],Table3[state_id],"NOT FOUND")</f>
        <v>R1012</v>
      </c>
      <c r="S721" s="34" cm="1">
        <f t="array" ref="S721">_xlfn.XLOOKUP(A721,Table3[customer_no],'Hospitalisation Details'!$F$2:$F$2344,"NOT FOUND")</f>
        <v>14081.93</v>
      </c>
      <c r="T721" t="str">
        <f>_xlfn.XLOOKUP(A721,Table2[Customer ID],Table2[BMI_category],"NOT FOUND")</f>
        <v>Obesity</v>
      </c>
      <c r="U721" s="7">
        <f>_xlfn.XLOOKUP(A721,Table2[Customer ID],Table2[no of surgery],"NOT FOUND")</f>
        <v>0</v>
      </c>
      <c r="V721" t="str">
        <f>_xlfn.XLOOKUP(A721,Table2[Customer ID],Table2[smoker_missing],"NOT FOUND")</f>
        <v>No</v>
      </c>
      <c r="W721" t="str">
        <f t="shared" si="11"/>
        <v>Normal</v>
      </c>
      <c r="X721" s="37">
        <f>SUM(Table5[[#This Row],[Title]:[Diabetes Level]])</f>
        <v>49666.95</v>
      </c>
    </row>
    <row r="722" spans="1:24" x14ac:dyDescent="0.25">
      <c r="A722" t="s">
        <v>1650</v>
      </c>
      <c r="B722" t="str">
        <f>VLOOKUP(A722,'Customer Names'!$A$2:$E$2336,3,FALSE)</f>
        <v>Ms.</v>
      </c>
      <c r="C722" t="str">
        <f>_xlfn.XLOOKUP(A722,$A$2:$A$2336,'Customer Names'!$D$2:$D$2336,"NOT FOUND")</f>
        <v>Natalie</v>
      </c>
      <c r="D722" t="str">
        <f>_xlfn.XLOOKUP(A722,$A$2:$A$2336,'Customer Names'!$E$2:$E$2336,"NOT FOUND")</f>
        <v>McPhillips</v>
      </c>
      <c r="E722" cm="1">
        <f t="array" ref="E722">_xlfn.XLOOKUP(A722,$A$2:$A$2336,Table2[BMI],"NOT FOUND")</f>
        <v>31.73</v>
      </c>
      <c r="F722" cm="1">
        <f t="array" ref="F722">_xlfn.XLOOKUP(A722,$A$2:$A$2336,Table2[HBA1C],"NOT FOUND")</f>
        <v>7</v>
      </c>
      <c r="G722" t="str" cm="1">
        <f t="array" ref="G722">_xlfn.XLOOKUP(A722,$A$2:$A$2336,Table2[Heart Issues],"NOT FOUND")</f>
        <v>No</v>
      </c>
      <c r="H722" t="str" cm="1">
        <f t="array" ref="H722">_xlfn.XLOOKUP(A722,$A$2:$A$2336,Table2[Any Transplants],"NOT FOUND")</f>
        <v>No</v>
      </c>
      <c r="I722" t="str" cm="1">
        <f t="array" ref="I722">_xlfn.XLOOKUP(A722,$A$2:$A$2336,Table2[Cancer history],"NOT FOUND")</f>
        <v>No</v>
      </c>
      <c r="J722" t="str">
        <f>_xlfn.XLOOKUP(A722,Table3[customer_no],Table3[month],"NOT FOUND")</f>
        <v>Nov</v>
      </c>
      <c r="K722" s="7">
        <f>_xlfn.XLOOKUP(A722,Table3[customer_no],Table3[year_average],"NOT FOUND")</f>
        <v>1960</v>
      </c>
      <c r="L722" cm="1">
        <f t="array" ref="L722">_xlfn.XLOOKUP(A722,Table3[customer_no],'Hospitalisation Details'!$D$2:$D$2344,"NOT FOUND")</f>
        <v>8</v>
      </c>
      <c r="M722" s="33">
        <f>_xlfn.XLOOKUP(A722,Table3[customer_no],Table3[dd/mm/yy],"NOT FOUND")</f>
        <v>22228</v>
      </c>
      <c r="N722">
        <f>_xlfn.XLOOKUP(A722,Table3[customer_no],Table3[age],"NOT FOUND")</f>
        <v>62</v>
      </c>
      <c r="O722" cm="1">
        <f t="array" ref="O722">_xlfn.XLOOKUP(A722,Table3[customer_no],'Hospitalisation Details'!$E$2:$E$2344,"NOT FOUND")</f>
        <v>0</v>
      </c>
      <c r="P722" t="str">
        <f>_xlfn.XLOOKUP(A722,Table3[customer_no],Table3[hsplt_handled],"NOT FOUND")</f>
        <v>tier - 2</v>
      </c>
      <c r="Q722" t="str">
        <f>_xlfn.XLOOKUP(A722,Table3[customer_no],Table3[city_handled],"NOT FOUND")</f>
        <v>tier - 3</v>
      </c>
      <c r="R722" t="str">
        <f>_xlfn.XLOOKUP(A722,Table3[customer_no],Table3[state_id],"NOT FOUND")</f>
        <v>R1024</v>
      </c>
      <c r="S722" s="34" cm="1">
        <f t="array" ref="S722">_xlfn.XLOOKUP(A722,Table3[customer_no],'Hospitalisation Details'!$F$2:$F$2344,"NOT FOUND")</f>
        <v>14043.48</v>
      </c>
      <c r="T722" t="str">
        <f>_xlfn.XLOOKUP(A722,Table2[Customer ID],Table2[BMI_category],"NOT FOUND")</f>
        <v>Obesity</v>
      </c>
      <c r="U722" s="7">
        <f>_xlfn.XLOOKUP(A722,Table2[Customer ID],Table2[no of surgery],"NOT FOUND")</f>
        <v>0</v>
      </c>
      <c r="V722" t="str">
        <f>_xlfn.XLOOKUP(A722,Table2[Customer ID],Table2[smoker_missing],"NOT FOUND")</f>
        <v>No</v>
      </c>
      <c r="W722" t="str">
        <f t="shared" si="11"/>
        <v>Diabetes</v>
      </c>
      <c r="X722" s="37">
        <f>SUM(Table5[[#This Row],[Title]:[Diabetes Level]])</f>
        <v>38340.21</v>
      </c>
    </row>
    <row r="723" spans="1:24" x14ac:dyDescent="0.25">
      <c r="A723" t="s">
        <v>1649</v>
      </c>
      <c r="B723" t="str">
        <f>VLOOKUP(A723,'Customer Names'!$A$2:$E$2336,3,FALSE)</f>
        <v>Ms.</v>
      </c>
      <c r="C723" t="str">
        <f>_xlfn.XLOOKUP(A723,$A$2:$A$2336,'Customer Names'!$D$2:$D$2336,"NOT FOUND")</f>
        <v>Melissa</v>
      </c>
      <c r="D723" t="str">
        <f>_xlfn.XLOOKUP(A723,$A$2:$A$2336,'Customer Names'!$E$2:$E$2336,"NOT FOUND")</f>
        <v>Burgin</v>
      </c>
      <c r="E723" cm="1">
        <f t="array" ref="E723">_xlfn.XLOOKUP(A723,$A$2:$A$2336,Table2[BMI],"NOT FOUND")</f>
        <v>32.1</v>
      </c>
      <c r="F723" cm="1">
        <f t="array" ref="F723">_xlfn.XLOOKUP(A723,$A$2:$A$2336,Table2[HBA1C],"NOT FOUND")</f>
        <v>6.57</v>
      </c>
      <c r="G723" t="str" cm="1">
        <f t="array" ref="G723">_xlfn.XLOOKUP(A723,$A$2:$A$2336,Table2[Heart Issues],"NOT FOUND")</f>
        <v>yes</v>
      </c>
      <c r="H723" t="str" cm="1">
        <f t="array" ref="H723">_xlfn.XLOOKUP(A723,$A$2:$A$2336,Table2[Any Transplants],"NOT FOUND")</f>
        <v>No</v>
      </c>
      <c r="I723" t="str" cm="1">
        <f t="array" ref="I723">_xlfn.XLOOKUP(A723,$A$2:$A$2336,Table2[Cancer history],"NOT FOUND")</f>
        <v>Yes</v>
      </c>
      <c r="J723" t="str">
        <f>_xlfn.XLOOKUP(A723,Table3[customer_no],Table3[month],"NOT FOUND")</f>
        <v>Jul</v>
      </c>
      <c r="K723" s="7">
        <f>_xlfn.XLOOKUP(A723,Table3[customer_no],Table3[year_average],"NOT FOUND")</f>
        <v>1963</v>
      </c>
      <c r="L723" cm="1">
        <f t="array" ref="L723">_xlfn.XLOOKUP(A723,Table3[customer_no],'Hospitalisation Details'!$D$2:$D$2344,"NOT FOUND")</f>
        <v>8</v>
      </c>
      <c r="M723" s="33">
        <f>_xlfn.XLOOKUP(A723,Table3[customer_no],Table3[dd/mm/yy],"NOT FOUND")</f>
        <v>23200</v>
      </c>
      <c r="N723">
        <f>_xlfn.XLOOKUP(A723,Table3[customer_no],Table3[age],"NOT FOUND")</f>
        <v>59</v>
      </c>
      <c r="O723" cm="1">
        <f t="array" ref="O723">_xlfn.XLOOKUP(A723,Table3[customer_no],'Hospitalisation Details'!$E$2:$E$2344,"NOT FOUND")</f>
        <v>3</v>
      </c>
      <c r="P723" t="str">
        <f>_xlfn.XLOOKUP(A723,Table3[customer_no],Table3[hsplt_handled],"NOT FOUND")</f>
        <v>tier - 2</v>
      </c>
      <c r="Q723" t="str">
        <f>_xlfn.XLOOKUP(A723,Table3[customer_no],Table3[city_handled],"NOT FOUND")</f>
        <v>tier - 3</v>
      </c>
      <c r="R723" t="str">
        <f>_xlfn.XLOOKUP(A723,Table3[customer_no],Table3[state_id],"NOT FOUND")</f>
        <v>R1011</v>
      </c>
      <c r="S723" s="34" cm="1">
        <f t="array" ref="S723">_xlfn.XLOOKUP(A723,Table3[customer_no],'Hospitalisation Details'!$F$2:$F$2344,"NOT FOUND")</f>
        <v>14007.22</v>
      </c>
      <c r="T723" t="str">
        <f>_xlfn.XLOOKUP(A723,Table2[Customer ID],Table2[BMI_category],"NOT FOUND")</f>
        <v>Obesity</v>
      </c>
      <c r="U723" s="7">
        <f>_xlfn.XLOOKUP(A723,Table2[Customer ID],Table2[no of surgery],"NOT FOUND")</f>
        <v>1</v>
      </c>
      <c r="V723" t="str">
        <f>_xlfn.XLOOKUP(A723,Table2[Customer ID],Table2[smoker_missing],"NOT FOUND")</f>
        <v>No</v>
      </c>
      <c r="W723" t="str">
        <f t="shared" si="11"/>
        <v>Diabetes</v>
      </c>
      <c r="X723" s="37">
        <f>SUM(Table5[[#This Row],[Title]:[Diabetes Level]])</f>
        <v>39279.89</v>
      </c>
    </row>
    <row r="724" spans="1:24" x14ac:dyDescent="0.25">
      <c r="A724" t="s">
        <v>1648</v>
      </c>
      <c r="B724" t="str">
        <f>VLOOKUP(A724,'Customer Names'!$A$2:$E$2336,3,FALSE)</f>
        <v>Ms.</v>
      </c>
      <c r="C724" t="str">
        <f>_xlfn.XLOOKUP(A724,$A$2:$A$2336,'Customer Names'!$D$2:$D$2336,"NOT FOUND")</f>
        <v>Laura P.</v>
      </c>
      <c r="D724" t="str">
        <f>_xlfn.XLOOKUP(A724,$A$2:$A$2336,'Customer Names'!$E$2:$E$2336,"NOT FOUND")</f>
        <v>Roberts</v>
      </c>
      <c r="E724" cm="1">
        <f t="array" ref="E724">_xlfn.XLOOKUP(A724,$A$2:$A$2336,Table2[BMI],"NOT FOUND")</f>
        <v>27.83</v>
      </c>
      <c r="F724" cm="1">
        <f t="array" ref="F724">_xlfn.XLOOKUP(A724,$A$2:$A$2336,Table2[HBA1C],"NOT FOUND")</f>
        <v>11.61</v>
      </c>
      <c r="G724" t="str" cm="1">
        <f t="array" ref="G724">_xlfn.XLOOKUP(A724,$A$2:$A$2336,Table2[Heart Issues],"NOT FOUND")</f>
        <v>yes</v>
      </c>
      <c r="H724" t="str" cm="1">
        <f t="array" ref="H724">_xlfn.XLOOKUP(A724,$A$2:$A$2336,Table2[Any Transplants],"NOT FOUND")</f>
        <v>No</v>
      </c>
      <c r="I724" t="str" cm="1">
        <f t="array" ref="I724">_xlfn.XLOOKUP(A724,$A$2:$A$2336,Table2[Cancer history],"NOT FOUND")</f>
        <v>Yes</v>
      </c>
      <c r="J724" t="str">
        <f>_xlfn.XLOOKUP(A724,Table3[customer_no],Table3[month],"NOT FOUND")</f>
        <v>Jul</v>
      </c>
      <c r="K724" s="7">
        <f>_xlfn.XLOOKUP(A724,Table3[customer_no],Table3[year_average],"NOT FOUND")</f>
        <v>1963</v>
      </c>
      <c r="L724" cm="1">
        <f t="array" ref="L724">_xlfn.XLOOKUP(A724,Table3[customer_no],'Hospitalisation Details'!$D$2:$D$2344,"NOT FOUND")</f>
        <v>6</v>
      </c>
      <c r="M724" s="33">
        <f>_xlfn.XLOOKUP(A724,Table3[customer_no],Table3[dd/mm/yy],"NOT FOUND")</f>
        <v>23198</v>
      </c>
      <c r="N724">
        <f>_xlfn.XLOOKUP(A724,Table3[customer_no],Table3[age],"NOT FOUND")</f>
        <v>59</v>
      </c>
      <c r="O724" cm="1">
        <f t="array" ref="O724">_xlfn.XLOOKUP(A724,Table3[customer_no],'Hospitalisation Details'!$E$2:$E$2344,"NOT FOUND")</f>
        <v>3</v>
      </c>
      <c r="P724" t="str">
        <f>_xlfn.XLOOKUP(A724,Table3[customer_no],Table3[hsplt_handled],"NOT FOUND")</f>
        <v>tier - 2</v>
      </c>
      <c r="Q724" t="str">
        <f>_xlfn.XLOOKUP(A724,Table3[customer_no],Table3[city_handled],"NOT FOUND")</f>
        <v>tier - 2</v>
      </c>
      <c r="R724" t="str">
        <f>_xlfn.XLOOKUP(A724,Table3[customer_no],Table3[state_id],"NOT FOUND")</f>
        <v>R1013</v>
      </c>
      <c r="S724" s="34" cm="1">
        <f t="array" ref="S724">_xlfn.XLOOKUP(A724,Table3[customer_no],'Hospitalisation Details'!$F$2:$F$2344,"NOT FOUND")</f>
        <v>14001.29</v>
      </c>
      <c r="T724" t="str">
        <f>_xlfn.XLOOKUP(A724,Table2[Customer ID],Table2[BMI_category],"NOT FOUND")</f>
        <v>Overweight</v>
      </c>
      <c r="U724" s="7">
        <f>_xlfn.XLOOKUP(A724,Table2[Customer ID],Table2[no of surgery],"NOT FOUND")</f>
        <v>1</v>
      </c>
      <c r="V724" t="str">
        <f>_xlfn.XLOOKUP(A724,Table2[Customer ID],Table2[smoker_missing],"NOT FOUND")</f>
        <v>No</v>
      </c>
      <c r="W724" t="str">
        <f t="shared" si="11"/>
        <v>Diabetes</v>
      </c>
      <c r="X724" s="37">
        <f>SUM(Table5[[#This Row],[Title]:[Diabetes Level]])</f>
        <v>39270.729999999996</v>
      </c>
    </row>
    <row r="725" spans="1:24" x14ac:dyDescent="0.25">
      <c r="A725" t="s">
        <v>1647</v>
      </c>
      <c r="B725" t="str">
        <f>VLOOKUP(A725,'Customer Names'!$A$2:$E$2336,3,FALSE)</f>
        <v>Mrs.</v>
      </c>
      <c r="C725" t="str">
        <f>_xlfn.XLOOKUP(A725,$A$2:$A$2336,'Customer Names'!$D$2:$D$2336,"NOT FOUND")</f>
        <v>Lisa</v>
      </c>
      <c r="D725" t="str">
        <f>_xlfn.XLOOKUP(A725,$A$2:$A$2336,'Customer Names'!$E$2:$E$2336,"NOT FOUND")</f>
        <v>Nemec</v>
      </c>
      <c r="E725" cm="1">
        <f t="array" ref="E725">_xlfn.XLOOKUP(A725,$A$2:$A$2336,Table2[BMI],"NOT FOUND")</f>
        <v>27.72</v>
      </c>
      <c r="F725" cm="1">
        <f t="array" ref="F725">_xlfn.XLOOKUP(A725,$A$2:$A$2336,Table2[HBA1C],"NOT FOUND")</f>
        <v>8.16</v>
      </c>
      <c r="G725" t="str" cm="1">
        <f t="array" ref="G725">_xlfn.XLOOKUP(A725,$A$2:$A$2336,Table2[Heart Issues],"NOT FOUND")</f>
        <v>yes</v>
      </c>
      <c r="H725" t="str" cm="1">
        <f t="array" ref="H725">_xlfn.XLOOKUP(A725,$A$2:$A$2336,Table2[Any Transplants],"NOT FOUND")</f>
        <v>No</v>
      </c>
      <c r="I725" t="str" cm="1">
        <f t="array" ref="I725">_xlfn.XLOOKUP(A725,$A$2:$A$2336,Table2[Cancer history],"NOT FOUND")</f>
        <v>Yes</v>
      </c>
      <c r="J725" t="str">
        <f>_xlfn.XLOOKUP(A725,Table3[customer_no],Table3[month],"NOT FOUND")</f>
        <v>Dec</v>
      </c>
      <c r="K725" s="7">
        <f>_xlfn.XLOOKUP(A725,Table3[customer_no],Table3[year_average],"NOT FOUND")</f>
        <v>1963</v>
      </c>
      <c r="L725" cm="1">
        <f t="array" ref="L725">_xlfn.XLOOKUP(A725,Table3[customer_no],'Hospitalisation Details'!$D$2:$D$2344,"NOT FOUND")</f>
        <v>23</v>
      </c>
      <c r="M725" s="33">
        <f>_xlfn.XLOOKUP(A725,Table3[customer_no],Table3[dd/mm/yy],"NOT FOUND")</f>
        <v>23368</v>
      </c>
      <c r="N725">
        <f>_xlfn.XLOOKUP(A725,Table3[customer_no],Table3[age],"NOT FOUND")</f>
        <v>59</v>
      </c>
      <c r="O725" cm="1">
        <f t="array" ref="O725">_xlfn.XLOOKUP(A725,Table3[customer_no],'Hospitalisation Details'!$E$2:$E$2344,"NOT FOUND")</f>
        <v>3</v>
      </c>
      <c r="P725" t="str">
        <f>_xlfn.XLOOKUP(A725,Table3[customer_no],Table3[hsplt_handled],"NOT FOUND")</f>
        <v>tier - 2</v>
      </c>
      <c r="Q725" t="str">
        <f>_xlfn.XLOOKUP(A725,Table3[customer_no],Table3[city_handled],"NOT FOUND")</f>
        <v>tier - 1</v>
      </c>
      <c r="R725" t="str">
        <f>_xlfn.XLOOKUP(A725,Table3[customer_no],Table3[state_id],"NOT FOUND")</f>
        <v>R1013</v>
      </c>
      <c r="S725" s="34" cm="1">
        <f t="array" ref="S725">_xlfn.XLOOKUP(A725,Table3[customer_no],'Hospitalisation Details'!$F$2:$F$2344,"NOT FOUND")</f>
        <v>14001.13</v>
      </c>
      <c r="T725" t="str">
        <f>_xlfn.XLOOKUP(A725,Table2[Customer ID],Table2[BMI_category],"NOT FOUND")</f>
        <v>Overweight</v>
      </c>
      <c r="U725" s="7">
        <f>_xlfn.XLOOKUP(A725,Table2[Customer ID],Table2[no of surgery],"NOT FOUND")</f>
        <v>1</v>
      </c>
      <c r="V725" t="str">
        <f>_xlfn.XLOOKUP(A725,Table2[Customer ID],Table2[smoker_missing],"NOT FOUND")</f>
        <v>No</v>
      </c>
      <c r="W725" t="str">
        <f t="shared" si="11"/>
        <v>Diabetes</v>
      </c>
      <c r="X725" s="37">
        <f>SUM(Table5[[#This Row],[Title]:[Diabetes Level]])</f>
        <v>39454.01</v>
      </c>
    </row>
    <row r="726" spans="1:24" x14ac:dyDescent="0.25">
      <c r="A726" t="s">
        <v>1646</v>
      </c>
      <c r="B726" t="str">
        <f>VLOOKUP(A726,'Customer Names'!$A$2:$E$2336,3,FALSE)</f>
        <v>Mr.</v>
      </c>
      <c r="C726" t="str">
        <f>_xlfn.XLOOKUP(A726,$A$2:$A$2336,'Customer Names'!$D$2:$D$2336,"NOT FOUND")</f>
        <v>William D. Jr.</v>
      </c>
      <c r="D726" t="str">
        <f>_xlfn.XLOOKUP(A726,$A$2:$A$2336,'Customer Names'!$E$2:$E$2336,"NOT FOUND")</f>
        <v>Appman</v>
      </c>
      <c r="E726" cm="1">
        <f t="array" ref="E726">_xlfn.XLOOKUP(A726,$A$2:$A$2336,Table2[BMI],"NOT FOUND")</f>
        <v>36.765000000000001</v>
      </c>
      <c r="F726" cm="1">
        <f t="array" ref="F726">_xlfn.XLOOKUP(A726,$A$2:$A$2336,Table2[HBA1C],"NOT FOUND")</f>
        <v>4.4800000000000004</v>
      </c>
      <c r="G726" t="str" cm="1">
        <f t="array" ref="G726">_xlfn.XLOOKUP(A726,$A$2:$A$2336,Table2[Heart Issues],"NOT FOUND")</f>
        <v>yes</v>
      </c>
      <c r="H726" t="str" cm="1">
        <f t="array" ref="H726">_xlfn.XLOOKUP(A726,$A$2:$A$2336,Table2[Any Transplants],"NOT FOUND")</f>
        <v>No</v>
      </c>
      <c r="I726" t="str" cm="1">
        <f t="array" ref="I726">_xlfn.XLOOKUP(A726,$A$2:$A$2336,Table2[Cancer history],"NOT FOUND")</f>
        <v>No</v>
      </c>
      <c r="J726" t="str">
        <f>_xlfn.XLOOKUP(A726,Table3[customer_no],Table3[month],"NOT FOUND")</f>
        <v>Sep</v>
      </c>
      <c r="K726" s="7">
        <f>_xlfn.XLOOKUP(A726,Table3[customer_no],Table3[year_average],"NOT FOUND")</f>
        <v>1959</v>
      </c>
      <c r="L726" cm="1">
        <f t="array" ref="L726">_xlfn.XLOOKUP(A726,Table3[customer_no],'Hospitalisation Details'!$D$2:$D$2344,"NOT FOUND")</f>
        <v>6</v>
      </c>
      <c r="M726" s="33">
        <f>_xlfn.XLOOKUP(A726,Table3[customer_no],Table3[dd/mm/yy],"NOT FOUND")</f>
        <v>21799</v>
      </c>
      <c r="N726">
        <f>_xlfn.XLOOKUP(A726,Table3[customer_no],Table3[age],"NOT FOUND")</f>
        <v>63</v>
      </c>
      <c r="O726" cm="1">
        <f t="array" ref="O726">_xlfn.XLOOKUP(A726,Table3[customer_no],'Hospitalisation Details'!$E$2:$E$2344,"NOT FOUND")</f>
        <v>0</v>
      </c>
      <c r="P726" t="str">
        <f>_xlfn.XLOOKUP(A726,Table3[customer_no],Table3[hsplt_handled],"NOT FOUND")</f>
        <v>tier - 2</v>
      </c>
      <c r="Q726" t="str">
        <f>_xlfn.XLOOKUP(A726,Table3[customer_no],Table3[city_handled],"NOT FOUND")</f>
        <v>tier - 1</v>
      </c>
      <c r="R726" t="str">
        <f>_xlfn.XLOOKUP(A726,Table3[customer_no],Table3[state_id],"NOT FOUND")</f>
        <v>R1016</v>
      </c>
      <c r="S726" s="34" cm="1">
        <f t="array" ref="S726">_xlfn.XLOOKUP(A726,Table3[customer_no],'Hospitalisation Details'!$F$2:$F$2344,"NOT FOUND")</f>
        <v>13981.85</v>
      </c>
      <c r="T726" t="str">
        <f>_xlfn.XLOOKUP(A726,Table2[Customer ID],Table2[BMI_category],"NOT FOUND")</f>
        <v>Obesity</v>
      </c>
      <c r="U726" s="7">
        <f>_xlfn.XLOOKUP(A726,Table2[Customer ID],Table2[no of surgery],"NOT FOUND")</f>
        <v>2</v>
      </c>
      <c r="V726" t="str">
        <f>_xlfn.XLOOKUP(A726,Table2[Customer ID],Table2[smoker_missing],"NOT FOUND")</f>
        <v>No</v>
      </c>
      <c r="W726" t="str">
        <f t="shared" si="11"/>
        <v>Normal</v>
      </c>
      <c r="X726" s="37">
        <f>SUM(Table5[[#This Row],[Title]:[Diabetes Level]])</f>
        <v>37852.095000000001</v>
      </c>
    </row>
    <row r="727" spans="1:24" x14ac:dyDescent="0.25">
      <c r="A727" t="s">
        <v>1645</v>
      </c>
      <c r="B727" t="str">
        <f>VLOOKUP(A727,'Customer Names'!$A$2:$E$2336,3,FALSE)</f>
        <v>Mr.</v>
      </c>
      <c r="C727" t="str">
        <f>_xlfn.XLOOKUP(A727,$A$2:$A$2336,'Customer Names'!$D$2:$D$2336,"NOT FOUND")</f>
        <v>James</v>
      </c>
      <c r="D727" t="str">
        <f>_xlfn.XLOOKUP(A727,$A$2:$A$2336,'Customer Names'!$E$2:$E$2336,"NOT FOUND")</f>
        <v>Driscoll</v>
      </c>
      <c r="E727" cm="1">
        <f t="array" ref="E727">_xlfn.XLOOKUP(A727,$A$2:$A$2336,Table2[BMI],"NOT FOUND")</f>
        <v>48.36</v>
      </c>
      <c r="F727" cm="1">
        <f t="array" ref="F727">_xlfn.XLOOKUP(A727,$A$2:$A$2336,Table2[HBA1C],"NOT FOUND")</f>
        <v>4.08</v>
      </c>
      <c r="G727" t="str" cm="1">
        <f t="array" ref="G727">_xlfn.XLOOKUP(A727,$A$2:$A$2336,Table2[Heart Issues],"NOT FOUND")</f>
        <v>No</v>
      </c>
      <c r="H727" t="str" cm="1">
        <f t="array" ref="H727">_xlfn.XLOOKUP(A727,$A$2:$A$2336,Table2[Any Transplants],"NOT FOUND")</f>
        <v>No</v>
      </c>
      <c r="I727" t="str" cm="1">
        <f t="array" ref="I727">_xlfn.XLOOKUP(A727,$A$2:$A$2336,Table2[Cancer history],"NOT FOUND")</f>
        <v>No</v>
      </c>
      <c r="J727" t="str">
        <f>_xlfn.XLOOKUP(A727,Table3[customer_no],Table3[month],"NOT FOUND")</f>
        <v>Jul</v>
      </c>
      <c r="K727" s="7">
        <f>_xlfn.XLOOKUP(A727,Table3[customer_no],Table3[year_average],"NOT FOUND")</f>
        <v>1990</v>
      </c>
      <c r="L727" cm="1">
        <f t="array" ref="L727">_xlfn.XLOOKUP(A727,Table3[customer_no],'Hospitalisation Details'!$D$2:$D$2344,"NOT FOUND")</f>
        <v>13</v>
      </c>
      <c r="M727" s="33">
        <f>_xlfn.XLOOKUP(A727,Table3[customer_no],Table3[dd/mm/yy],"NOT FOUND")</f>
        <v>33067</v>
      </c>
      <c r="N727">
        <f>_xlfn.XLOOKUP(A727,Table3[customer_no],Table3[age],"NOT FOUND")</f>
        <v>32</v>
      </c>
      <c r="O727" cm="1">
        <f t="array" ref="O727">_xlfn.XLOOKUP(A727,Table3[customer_no],'Hospitalisation Details'!$E$2:$E$2344,"NOT FOUND")</f>
        <v>3</v>
      </c>
      <c r="P727" t="str">
        <f>_xlfn.XLOOKUP(A727,Table3[customer_no],Table3[hsplt_handled],"NOT FOUND")</f>
        <v>tier - 2</v>
      </c>
      <c r="Q727" t="str">
        <f>_xlfn.XLOOKUP(A727,Table3[customer_no],Table3[city_handled],"NOT FOUND")</f>
        <v>tier - 1</v>
      </c>
      <c r="R727" t="str">
        <f>_xlfn.XLOOKUP(A727,Table3[customer_no],Table3[state_id],"NOT FOUND")</f>
        <v>R1023</v>
      </c>
      <c r="S727" s="34" cm="1">
        <f t="array" ref="S727">_xlfn.XLOOKUP(A727,Table3[customer_no],'Hospitalisation Details'!$F$2:$F$2344,"NOT FOUND")</f>
        <v>13979.45</v>
      </c>
      <c r="T727" t="str">
        <f>_xlfn.XLOOKUP(A727,Table2[Customer ID],Table2[BMI_category],"NOT FOUND")</f>
        <v>Obesity</v>
      </c>
      <c r="U727" s="7">
        <f>_xlfn.XLOOKUP(A727,Table2[Customer ID],Table2[no of surgery],"NOT FOUND")</f>
        <v>0</v>
      </c>
      <c r="V727" t="str">
        <f>_xlfn.XLOOKUP(A727,Table2[Customer ID],Table2[smoker_missing],"NOT FOUND")</f>
        <v>No</v>
      </c>
      <c r="W727" t="str">
        <f t="shared" si="11"/>
        <v>Normal</v>
      </c>
      <c r="X727" s="37">
        <f>SUM(Table5[[#This Row],[Title]:[Diabetes Level]])</f>
        <v>49136.89</v>
      </c>
    </row>
    <row r="728" spans="1:24" x14ac:dyDescent="0.25">
      <c r="A728" t="s">
        <v>1644</v>
      </c>
      <c r="B728" t="str">
        <f>VLOOKUP(A728,'Customer Names'!$A$2:$E$2336,3,FALSE)</f>
        <v>Mr.</v>
      </c>
      <c r="C728" t="str">
        <f>_xlfn.XLOOKUP(A728,$A$2:$A$2336,'Customer Names'!$D$2:$D$2336,"NOT FOUND")</f>
        <v>John</v>
      </c>
      <c r="D728" t="str">
        <f>_xlfn.XLOOKUP(A728,$A$2:$A$2336,'Customer Names'!$E$2:$E$2336,"NOT FOUND")</f>
        <v>Glotzbach</v>
      </c>
      <c r="E728" cm="1">
        <f t="array" ref="E728">_xlfn.XLOOKUP(A728,$A$2:$A$2336,Table2[BMI],"NOT FOUND")</f>
        <v>31.445</v>
      </c>
      <c r="F728" cm="1">
        <f t="array" ref="F728">_xlfn.XLOOKUP(A728,$A$2:$A$2336,Table2[HBA1C],"NOT FOUND")</f>
        <v>4.4000000000000004</v>
      </c>
      <c r="G728" t="str" cm="1">
        <f t="array" ref="G728">_xlfn.XLOOKUP(A728,$A$2:$A$2336,Table2[Heart Issues],"NOT FOUND")</f>
        <v>yes</v>
      </c>
      <c r="H728" t="str" cm="1">
        <f t="array" ref="H728">_xlfn.XLOOKUP(A728,$A$2:$A$2336,Table2[Any Transplants],"NOT FOUND")</f>
        <v>No</v>
      </c>
      <c r="I728" t="str" cm="1">
        <f t="array" ref="I728">_xlfn.XLOOKUP(A728,$A$2:$A$2336,Table2[Cancer history],"NOT FOUND")</f>
        <v>No</v>
      </c>
      <c r="J728" t="str">
        <f>_xlfn.XLOOKUP(A728,Table3[customer_no],Table3[month],"NOT FOUND")</f>
        <v>Aug</v>
      </c>
      <c r="K728" s="7">
        <f>_xlfn.XLOOKUP(A728,Table3[customer_no],Table3[year_average],"NOT FOUND")</f>
        <v>1959</v>
      </c>
      <c r="L728" cm="1">
        <f t="array" ref="L728">_xlfn.XLOOKUP(A728,Table3[customer_no],'Hospitalisation Details'!$D$2:$D$2344,"NOT FOUND")</f>
        <v>29</v>
      </c>
      <c r="M728" s="33">
        <f>_xlfn.XLOOKUP(A728,Table3[customer_no],Table3[dd/mm/yy],"NOT FOUND")</f>
        <v>21791</v>
      </c>
      <c r="N728">
        <f>_xlfn.XLOOKUP(A728,Table3[customer_no],Table3[age],"NOT FOUND")</f>
        <v>63</v>
      </c>
      <c r="O728" cm="1">
        <f t="array" ref="O728">_xlfn.XLOOKUP(A728,Table3[customer_no],'Hospitalisation Details'!$E$2:$E$2344,"NOT FOUND")</f>
        <v>0</v>
      </c>
      <c r="P728" t="str">
        <f>_xlfn.XLOOKUP(A728,Table3[customer_no],Table3[hsplt_handled],"NOT FOUND")</f>
        <v>tier - 2</v>
      </c>
      <c r="Q728" t="str">
        <f>_xlfn.XLOOKUP(A728,Table3[customer_no],Table3[city_handled],"NOT FOUND")</f>
        <v>tier - 2</v>
      </c>
      <c r="R728" t="str">
        <f>_xlfn.XLOOKUP(A728,Table3[customer_no],Table3[state_id],"NOT FOUND")</f>
        <v>R1019</v>
      </c>
      <c r="S728" s="34" cm="1">
        <f t="array" ref="S728">_xlfn.XLOOKUP(A728,Table3[customer_no],'Hospitalisation Details'!$F$2:$F$2344,"NOT FOUND")</f>
        <v>13974.46</v>
      </c>
      <c r="T728" t="str">
        <f>_xlfn.XLOOKUP(A728,Table2[Customer ID],Table2[BMI_category],"NOT FOUND")</f>
        <v>Obesity</v>
      </c>
      <c r="U728" s="7">
        <f>_xlfn.XLOOKUP(A728,Table2[Customer ID],Table2[no of surgery],"NOT FOUND")</f>
        <v>2</v>
      </c>
      <c r="V728" t="str">
        <f>_xlfn.XLOOKUP(A728,Table2[Customer ID],Table2[smoker_missing],"NOT FOUND")</f>
        <v>No</v>
      </c>
      <c r="W728" t="str">
        <f t="shared" si="11"/>
        <v>Normal</v>
      </c>
      <c r="X728" s="37">
        <f>SUM(Table5[[#This Row],[Title]:[Diabetes Level]])</f>
        <v>37854.305</v>
      </c>
    </row>
    <row r="729" spans="1:24" x14ac:dyDescent="0.25">
      <c r="A729" t="s">
        <v>1643</v>
      </c>
      <c r="B729" t="str">
        <f>VLOOKUP(A729,'Customer Names'!$A$2:$E$2336,3,FALSE)</f>
        <v>Mr.</v>
      </c>
      <c r="C729" t="str">
        <f>_xlfn.XLOOKUP(A729,$A$2:$A$2336,'Customer Names'!$D$2:$D$2336,"NOT FOUND")</f>
        <v>Adam S</v>
      </c>
      <c r="D729" t="str">
        <f>_xlfn.XLOOKUP(A729,$A$2:$A$2336,'Customer Names'!$E$2:$E$2336,"NOT FOUND")</f>
        <v>Tenforde</v>
      </c>
      <c r="E729" cm="1">
        <f t="array" ref="E729">_xlfn.XLOOKUP(A729,$A$2:$A$2336,Table2[BMI],"NOT FOUND")</f>
        <v>27.55</v>
      </c>
      <c r="F729" cm="1">
        <f t="array" ref="F729">_xlfn.XLOOKUP(A729,$A$2:$A$2336,Table2[HBA1C],"NOT FOUND")</f>
        <v>9.02</v>
      </c>
      <c r="G729" t="str" cm="1">
        <f t="array" ref="G729">_xlfn.XLOOKUP(A729,$A$2:$A$2336,Table2[Heart Issues],"NOT FOUND")</f>
        <v>No</v>
      </c>
      <c r="H729" t="str" cm="1">
        <f t="array" ref="H729">_xlfn.XLOOKUP(A729,$A$2:$A$2336,Table2[Any Transplants],"NOT FOUND")</f>
        <v>No</v>
      </c>
      <c r="I729" t="str" cm="1">
        <f t="array" ref="I729">_xlfn.XLOOKUP(A729,$A$2:$A$2336,Table2[Cancer history],"NOT FOUND")</f>
        <v>No</v>
      </c>
      <c r="J729" t="str">
        <f>_xlfn.XLOOKUP(A729,Table3[customer_no],Table3[month],"NOT FOUND")</f>
        <v>Jun</v>
      </c>
      <c r="K729" s="7">
        <f>_xlfn.XLOOKUP(A729,Table3[customer_no],Table3[year_average],"NOT FOUND")</f>
        <v>1960</v>
      </c>
      <c r="L729" cm="1">
        <f t="array" ref="L729">_xlfn.XLOOKUP(A729,Table3[customer_no],'Hospitalisation Details'!$D$2:$D$2344,"NOT FOUND")</f>
        <v>18</v>
      </c>
      <c r="M729" s="33">
        <f>_xlfn.XLOOKUP(A729,Table3[customer_no],Table3[dd/mm/yy],"NOT FOUND")</f>
        <v>22085</v>
      </c>
      <c r="N729">
        <f>_xlfn.XLOOKUP(A729,Table3[customer_no],Table3[age],"NOT FOUND")</f>
        <v>62</v>
      </c>
      <c r="O729" cm="1">
        <f t="array" ref="O729">_xlfn.XLOOKUP(A729,Table3[customer_no],'Hospitalisation Details'!$E$2:$E$2344,"NOT FOUND")</f>
        <v>1</v>
      </c>
      <c r="P729" t="str">
        <f>_xlfn.XLOOKUP(A729,Table3[customer_no],Table3[hsplt_handled],"NOT FOUND")</f>
        <v>tier - 2</v>
      </c>
      <c r="Q729" t="str">
        <f>_xlfn.XLOOKUP(A729,Table3[customer_no],Table3[city_handled],"NOT FOUND")</f>
        <v>tier - 1</v>
      </c>
      <c r="R729" t="str">
        <f>_xlfn.XLOOKUP(A729,Table3[customer_no],Table3[state_id],"NOT FOUND")</f>
        <v>R1012</v>
      </c>
      <c r="S729" s="34" cm="1">
        <f t="array" ref="S729">_xlfn.XLOOKUP(A729,Table3[customer_no],'Hospitalisation Details'!$F$2:$F$2344,"NOT FOUND")</f>
        <v>13937.67</v>
      </c>
      <c r="T729" t="str">
        <f>_xlfn.XLOOKUP(A729,Table2[Customer ID],Table2[BMI_category],"NOT FOUND")</f>
        <v>Overweight</v>
      </c>
      <c r="U729" s="7">
        <f>_xlfn.XLOOKUP(A729,Table2[Customer ID],Table2[no of surgery],"NOT FOUND")</f>
        <v>0</v>
      </c>
      <c r="V729" t="str">
        <f>_xlfn.XLOOKUP(A729,Table2[Customer ID],Table2[smoker_missing],"NOT FOUND")</f>
        <v>No</v>
      </c>
      <c r="W729" t="str">
        <f t="shared" si="11"/>
        <v>Diabetes</v>
      </c>
      <c r="X729" s="37">
        <f>SUM(Table5[[#This Row],[Title]:[Diabetes Level]])</f>
        <v>38100.239999999998</v>
      </c>
    </row>
    <row r="730" spans="1:24" x14ac:dyDescent="0.25">
      <c r="A730" t="s">
        <v>1642</v>
      </c>
      <c r="B730" t="str">
        <f>VLOOKUP(A730,'Customer Names'!$A$2:$E$2336,3,FALSE)</f>
        <v>Mr.</v>
      </c>
      <c r="C730" t="str">
        <f>_xlfn.XLOOKUP(A730,$A$2:$A$2336,'Customer Names'!$D$2:$D$2336,"NOT FOUND")</f>
        <v>Armando</v>
      </c>
      <c r="D730" t="str">
        <f>_xlfn.XLOOKUP(A730,$A$2:$A$2336,'Customer Names'!$E$2:$E$2336,"NOT FOUND")</f>
        <v>Ramirez</v>
      </c>
      <c r="E730" cm="1">
        <f t="array" ref="E730">_xlfn.XLOOKUP(A730,$A$2:$A$2336,Table2[BMI],"NOT FOUND")</f>
        <v>33.11</v>
      </c>
      <c r="F730" cm="1">
        <f t="array" ref="F730">_xlfn.XLOOKUP(A730,$A$2:$A$2336,Table2[HBA1C],"NOT FOUND")</f>
        <v>8.06</v>
      </c>
      <c r="G730" t="str" cm="1">
        <f t="array" ref="G730">_xlfn.XLOOKUP(A730,$A$2:$A$2336,Table2[Heart Issues],"NOT FOUND")</f>
        <v>No</v>
      </c>
      <c r="H730" t="str" cm="1">
        <f t="array" ref="H730">_xlfn.XLOOKUP(A730,$A$2:$A$2336,Table2[Any Transplants],"NOT FOUND")</f>
        <v>No</v>
      </c>
      <c r="I730" t="str" cm="1">
        <f t="array" ref="I730">_xlfn.XLOOKUP(A730,$A$2:$A$2336,Table2[Cancer history],"NOT FOUND")</f>
        <v>No</v>
      </c>
      <c r="J730" t="str">
        <f>_xlfn.XLOOKUP(A730,Table3[customer_no],Table3[month],"NOT FOUND")</f>
        <v>Jul</v>
      </c>
      <c r="K730" s="7">
        <f>_xlfn.XLOOKUP(A730,Table3[customer_no],Table3[year_average],"NOT FOUND")</f>
        <v>1962</v>
      </c>
      <c r="L730" cm="1">
        <f t="array" ref="L730">_xlfn.XLOOKUP(A730,Table3[customer_no],'Hospitalisation Details'!$D$2:$D$2344,"NOT FOUND")</f>
        <v>27</v>
      </c>
      <c r="M730" s="33">
        <f>_xlfn.XLOOKUP(A730,Table3[customer_no],Table3[dd/mm/yy],"NOT FOUND")</f>
        <v>22854</v>
      </c>
      <c r="N730">
        <f>_xlfn.XLOOKUP(A730,Table3[customer_no],Table3[age],"NOT FOUND")</f>
        <v>60</v>
      </c>
      <c r="O730" cm="1">
        <f t="array" ref="O730">_xlfn.XLOOKUP(A730,Table3[customer_no],'Hospitalisation Details'!$E$2:$E$2344,"NOT FOUND")</f>
        <v>3</v>
      </c>
      <c r="P730" t="str">
        <f>_xlfn.XLOOKUP(A730,Table3[customer_no],Table3[hsplt_handled],"NOT FOUND")</f>
        <v>tier - 2</v>
      </c>
      <c r="Q730" t="str">
        <f>_xlfn.XLOOKUP(A730,Table3[customer_no],Table3[city_handled],"NOT FOUND")</f>
        <v>tier - 2</v>
      </c>
      <c r="R730" t="str">
        <f>_xlfn.XLOOKUP(A730,Table3[customer_no],Table3[state_id],"NOT FOUND")</f>
        <v>R1013</v>
      </c>
      <c r="S730" s="34" cm="1">
        <f t="array" ref="S730">_xlfn.XLOOKUP(A730,Table3[customer_no],'Hospitalisation Details'!$F$2:$F$2344,"NOT FOUND")</f>
        <v>13919.82</v>
      </c>
      <c r="T730" t="str">
        <f>_xlfn.XLOOKUP(A730,Table2[Customer ID],Table2[BMI_category],"NOT FOUND")</f>
        <v>Obesity</v>
      </c>
      <c r="U730" s="7">
        <f>_xlfn.XLOOKUP(A730,Table2[Customer ID],Table2[no of surgery],"NOT FOUND")</f>
        <v>0</v>
      </c>
      <c r="V730" t="str">
        <f>_xlfn.XLOOKUP(A730,Table2[Customer ID],Table2[smoker_missing],"NOT FOUND")</f>
        <v>No</v>
      </c>
      <c r="W730" t="str">
        <f t="shared" si="11"/>
        <v>Diabetes</v>
      </c>
      <c r="X730" s="37">
        <f>SUM(Table5[[#This Row],[Title]:[Diabetes Level]])</f>
        <v>38866.99</v>
      </c>
    </row>
    <row r="731" spans="1:24" x14ac:dyDescent="0.25">
      <c r="A731" t="s">
        <v>1641</v>
      </c>
      <c r="B731" t="str">
        <f>VLOOKUP(A731,'Customer Names'!$A$2:$E$2336,3,FALSE)</f>
        <v>Ms.</v>
      </c>
      <c r="C731" t="str">
        <f>_xlfn.XLOOKUP(A731,$A$2:$A$2336,'Customer Names'!$D$2:$D$2336,"NOT FOUND")</f>
        <v>Dana</v>
      </c>
      <c r="D731" t="str">
        <f>_xlfn.XLOOKUP(A731,$A$2:$A$2336,'Customer Names'!$E$2:$E$2336,"NOT FOUND")</f>
        <v>Stanley Torres</v>
      </c>
      <c r="E731" cm="1">
        <f t="array" ref="E731">_xlfn.XLOOKUP(A731,$A$2:$A$2336,Table2[BMI],"NOT FOUND")</f>
        <v>36.85</v>
      </c>
      <c r="F731" cm="1">
        <f t="array" ref="F731">_xlfn.XLOOKUP(A731,$A$2:$A$2336,Table2[HBA1C],"NOT FOUND")</f>
        <v>6.21</v>
      </c>
      <c r="G731" t="str" cm="1">
        <f t="array" ref="G731">_xlfn.XLOOKUP(A731,$A$2:$A$2336,Table2[Heart Issues],"NOT FOUND")</f>
        <v>yes</v>
      </c>
      <c r="H731" t="str" cm="1">
        <f t="array" ref="H731">_xlfn.XLOOKUP(A731,$A$2:$A$2336,Table2[Any Transplants],"NOT FOUND")</f>
        <v>No</v>
      </c>
      <c r="I731" t="str" cm="1">
        <f t="array" ref="I731">_xlfn.XLOOKUP(A731,$A$2:$A$2336,Table2[Cancer history],"NOT FOUND")</f>
        <v>No</v>
      </c>
      <c r="J731" t="str">
        <f>_xlfn.XLOOKUP(A731,Table3[customer_no],Table3[month],"NOT FOUND")</f>
        <v>Jul</v>
      </c>
      <c r="K731" s="7">
        <f>_xlfn.XLOOKUP(A731,Table3[customer_no],Table3[year_average],"NOT FOUND")</f>
        <v>1959</v>
      </c>
      <c r="L731" cm="1">
        <f t="array" ref="L731">_xlfn.XLOOKUP(A731,Table3[customer_no],'Hospitalisation Details'!$D$2:$D$2344,"NOT FOUND")</f>
        <v>7</v>
      </c>
      <c r="M731" s="33">
        <f>_xlfn.XLOOKUP(A731,Table3[customer_no],Table3[dd/mm/yy],"NOT FOUND")</f>
        <v>21738</v>
      </c>
      <c r="N731">
        <f>_xlfn.XLOOKUP(A731,Table3[customer_no],Table3[age],"NOT FOUND")</f>
        <v>63</v>
      </c>
      <c r="O731" cm="1">
        <f t="array" ref="O731">_xlfn.XLOOKUP(A731,Table3[customer_no],'Hospitalisation Details'!$E$2:$E$2344,"NOT FOUND")</f>
        <v>0</v>
      </c>
      <c r="P731" t="str">
        <f>_xlfn.XLOOKUP(A731,Table3[customer_no],Table3[hsplt_handled],"NOT FOUND")</f>
        <v>tier - 2</v>
      </c>
      <c r="Q731" t="str">
        <f>_xlfn.XLOOKUP(A731,Table3[customer_no],Table3[city_handled],"NOT FOUND")</f>
        <v>tier - 2</v>
      </c>
      <c r="R731" t="str">
        <f>_xlfn.XLOOKUP(A731,Table3[customer_no],Table3[state_id],"NOT FOUND")</f>
        <v>R1013</v>
      </c>
      <c r="S731" s="34" cm="1">
        <f t="array" ref="S731">_xlfn.XLOOKUP(A731,Table3[customer_no],'Hospitalisation Details'!$F$2:$F$2344,"NOT FOUND")</f>
        <v>13887.97</v>
      </c>
      <c r="T731" t="str">
        <f>_xlfn.XLOOKUP(A731,Table2[Customer ID],Table2[BMI_category],"NOT FOUND")</f>
        <v>Obesity</v>
      </c>
      <c r="U731" s="7">
        <f>_xlfn.XLOOKUP(A731,Table2[Customer ID],Table2[no of surgery],"NOT FOUND")</f>
        <v>2</v>
      </c>
      <c r="V731" t="str">
        <f>_xlfn.XLOOKUP(A731,Table2[Customer ID],Table2[smoker_missing],"NOT FOUND")</f>
        <v>No</v>
      </c>
      <c r="W731" t="str">
        <f t="shared" si="11"/>
        <v>Prediabetes</v>
      </c>
      <c r="X731" s="37">
        <f>SUM(Table5[[#This Row],[Title]:[Diabetes Level]])</f>
        <v>37700.03</v>
      </c>
    </row>
    <row r="732" spans="1:24" x14ac:dyDescent="0.25">
      <c r="A732" t="s">
        <v>1640</v>
      </c>
      <c r="B732" t="str">
        <f>VLOOKUP(A732,'Customer Names'!$A$2:$E$2336,3,FALSE)</f>
        <v>Ms.</v>
      </c>
      <c r="C732" t="str">
        <f>_xlfn.XLOOKUP(A732,$A$2:$A$2336,'Customer Names'!$D$2:$D$2336,"NOT FOUND")</f>
        <v>Jennifer L</v>
      </c>
      <c r="D732" t="str">
        <f>_xlfn.XLOOKUP(A732,$A$2:$A$2336,'Customer Names'!$E$2:$E$2336,"NOT FOUND")</f>
        <v>Vandongen</v>
      </c>
      <c r="E732" cm="1">
        <f t="array" ref="E732">_xlfn.XLOOKUP(A732,$A$2:$A$2336,Table2[BMI],"NOT FOUND")</f>
        <v>36.299999999999997</v>
      </c>
      <c r="F732" cm="1">
        <f t="array" ref="F732">_xlfn.XLOOKUP(A732,$A$2:$A$2336,Table2[HBA1C],"NOT FOUND")</f>
        <v>5.79</v>
      </c>
      <c r="G732" t="str" cm="1">
        <f t="array" ref="G732">_xlfn.XLOOKUP(A732,$A$2:$A$2336,Table2[Heart Issues],"NOT FOUND")</f>
        <v>yes</v>
      </c>
      <c r="H732" t="str" cm="1">
        <f t="array" ref="H732">_xlfn.XLOOKUP(A732,$A$2:$A$2336,Table2[Any Transplants],"NOT FOUND")</f>
        <v>No</v>
      </c>
      <c r="I732" t="str" cm="1">
        <f t="array" ref="I732">_xlfn.XLOOKUP(A732,$A$2:$A$2336,Table2[Cancer history],"NOT FOUND")</f>
        <v>No</v>
      </c>
      <c r="J732" t="str">
        <f>_xlfn.XLOOKUP(A732,Table3[customer_no],Table3[month],"NOT FOUND")</f>
        <v>Dec</v>
      </c>
      <c r="K732" s="7">
        <f>_xlfn.XLOOKUP(A732,Table3[customer_no],Table3[year_average],"NOT FOUND")</f>
        <v>1959</v>
      </c>
      <c r="L732" cm="1">
        <f t="array" ref="L732">_xlfn.XLOOKUP(A732,Table3[customer_no],'Hospitalisation Details'!$D$2:$D$2344,"NOT FOUND")</f>
        <v>29</v>
      </c>
      <c r="M732" s="33">
        <f>_xlfn.XLOOKUP(A732,Table3[customer_no],Table3[dd/mm/yy],"NOT FOUND")</f>
        <v>21913</v>
      </c>
      <c r="N732">
        <f>_xlfn.XLOOKUP(A732,Table3[customer_no],Table3[age],"NOT FOUND")</f>
        <v>63</v>
      </c>
      <c r="O732" cm="1">
        <f t="array" ref="O732">_xlfn.XLOOKUP(A732,Table3[customer_no],'Hospitalisation Details'!$E$2:$E$2344,"NOT FOUND")</f>
        <v>0</v>
      </c>
      <c r="P732" t="str">
        <f>_xlfn.XLOOKUP(A732,Table3[customer_no],Table3[hsplt_handled],"NOT FOUND")</f>
        <v>tier - 2</v>
      </c>
      <c r="Q732" t="str">
        <f>_xlfn.XLOOKUP(A732,Table3[customer_no],Table3[city_handled],"NOT FOUND")</f>
        <v>tier - 3</v>
      </c>
      <c r="R732" t="str">
        <f>_xlfn.XLOOKUP(A732,Table3[customer_no],Table3[state_id],"NOT FOUND")</f>
        <v>R1013</v>
      </c>
      <c r="S732" s="34" cm="1">
        <f t="array" ref="S732">_xlfn.XLOOKUP(A732,Table3[customer_no],'Hospitalisation Details'!$F$2:$F$2344,"NOT FOUND")</f>
        <v>13887.2</v>
      </c>
      <c r="T732" t="str">
        <f>_xlfn.XLOOKUP(A732,Table2[Customer ID],Table2[BMI_category],"NOT FOUND")</f>
        <v>Obesity</v>
      </c>
      <c r="U732" s="7">
        <f>_xlfn.XLOOKUP(A732,Table2[Customer ID],Table2[no of surgery],"NOT FOUND")</f>
        <v>2</v>
      </c>
      <c r="V732" t="str">
        <f>_xlfn.XLOOKUP(A732,Table2[Customer ID],Table2[smoker_missing],"NOT FOUND")</f>
        <v>No</v>
      </c>
      <c r="W732" t="str">
        <f t="shared" si="11"/>
        <v>Prediabetes</v>
      </c>
      <c r="X732" s="37">
        <f>SUM(Table5[[#This Row],[Title]:[Diabetes Level]])</f>
        <v>37895.29</v>
      </c>
    </row>
    <row r="733" spans="1:24" x14ac:dyDescent="0.25">
      <c r="A733" t="s">
        <v>1639</v>
      </c>
      <c r="B733" t="str">
        <f>VLOOKUP(A733,'Customer Names'!$A$2:$E$2336,3,FALSE)</f>
        <v>Mr.</v>
      </c>
      <c r="C733" t="str">
        <f>_xlfn.XLOOKUP(A733,$A$2:$A$2336,'Customer Names'!$D$2:$D$2336,"NOT FOUND")</f>
        <v>Benjamin</v>
      </c>
      <c r="D733" t="str">
        <f>_xlfn.XLOOKUP(A733,$A$2:$A$2336,'Customer Names'!$E$2:$E$2336,"NOT FOUND")</f>
        <v>Liebald</v>
      </c>
      <c r="E733" cm="1">
        <f t="array" ref="E733">_xlfn.XLOOKUP(A733,$A$2:$A$2336,Table2[BMI],"NOT FOUND")</f>
        <v>45.34</v>
      </c>
      <c r="F733" cm="1">
        <f t="array" ref="F733">_xlfn.XLOOKUP(A733,$A$2:$A$2336,Table2[HBA1C],"NOT FOUND")</f>
        <v>5.69</v>
      </c>
      <c r="G733" t="str" cm="1">
        <f t="array" ref="G733">_xlfn.XLOOKUP(A733,$A$2:$A$2336,Table2[Heart Issues],"NOT FOUND")</f>
        <v>yes</v>
      </c>
      <c r="H733" t="str" cm="1">
        <f t="array" ref="H733">_xlfn.XLOOKUP(A733,$A$2:$A$2336,Table2[Any Transplants],"NOT FOUND")</f>
        <v>No</v>
      </c>
      <c r="I733" t="str" cm="1">
        <f t="array" ref="I733">_xlfn.XLOOKUP(A733,$A$2:$A$2336,Table2[Cancer history],"NOT FOUND")</f>
        <v>No</v>
      </c>
      <c r="J733" t="str">
        <f>_xlfn.XLOOKUP(A733,Table3[customer_no],Table3[month],"NOT FOUND")</f>
        <v>Sep</v>
      </c>
      <c r="K733" s="7">
        <f>_xlfn.XLOOKUP(A733,Table3[customer_no],Table3[year_average],"NOT FOUND")</f>
        <v>1985</v>
      </c>
      <c r="L733" cm="1">
        <f t="array" ref="L733">_xlfn.XLOOKUP(A733,Table3[customer_no],'Hospitalisation Details'!$D$2:$D$2344,"NOT FOUND")</f>
        <v>25</v>
      </c>
      <c r="M733" s="33">
        <f>_xlfn.XLOOKUP(A733,Table3[customer_no],Table3[dd/mm/yy],"NOT FOUND")</f>
        <v>31315</v>
      </c>
      <c r="N733">
        <f>_xlfn.XLOOKUP(A733,Table3[customer_no],Table3[age],"NOT FOUND")</f>
        <v>37</v>
      </c>
      <c r="O733" cm="1">
        <f t="array" ref="O733">_xlfn.XLOOKUP(A733,Table3[customer_no],'Hospitalisation Details'!$E$2:$E$2344,"NOT FOUND")</f>
        <v>3</v>
      </c>
      <c r="P733" t="str">
        <f>_xlfn.XLOOKUP(A733,Table3[customer_no],Table3[hsplt_handled],"NOT FOUND")</f>
        <v>tier - 2</v>
      </c>
      <c r="Q733" t="str">
        <f>_xlfn.XLOOKUP(A733,Table3[customer_no],Table3[city_handled],"NOT FOUND")</f>
        <v>tier - 2</v>
      </c>
      <c r="R733" t="str">
        <f>_xlfn.XLOOKUP(A733,Table3[customer_no],Table3[state_id],"NOT FOUND")</f>
        <v>R1012</v>
      </c>
      <c r="S733" s="34" cm="1">
        <f t="array" ref="S733">_xlfn.XLOOKUP(A733,Table3[customer_no],'Hospitalisation Details'!$F$2:$F$2344,"NOT FOUND")</f>
        <v>13886.4</v>
      </c>
      <c r="T733" t="str">
        <f>_xlfn.XLOOKUP(A733,Table2[Customer ID],Table2[BMI_category],"NOT FOUND")</f>
        <v>Obesity</v>
      </c>
      <c r="U733" s="7">
        <f>_xlfn.XLOOKUP(A733,Table2[Customer ID],Table2[no of surgery],"NOT FOUND")</f>
        <v>0</v>
      </c>
      <c r="V733" t="str">
        <f>_xlfn.XLOOKUP(A733,Table2[Customer ID],Table2[smoker_missing],"NOT FOUND")</f>
        <v>No</v>
      </c>
      <c r="W733" t="str">
        <f t="shared" si="11"/>
        <v>Normal</v>
      </c>
      <c r="X733" s="37">
        <f>SUM(Table5[[#This Row],[Title]:[Diabetes Level]])</f>
        <v>47302.43</v>
      </c>
    </row>
    <row r="734" spans="1:24" x14ac:dyDescent="0.25">
      <c r="A734" t="s">
        <v>1638</v>
      </c>
      <c r="B734" t="str">
        <f>VLOOKUP(A734,'Customer Names'!$A$2:$E$2336,3,FALSE)</f>
        <v>Ms.</v>
      </c>
      <c r="C734" t="str">
        <f>_xlfn.XLOOKUP(A734,$A$2:$A$2336,'Customer Names'!$D$2:$D$2336,"NOT FOUND")</f>
        <v>Tanya</v>
      </c>
      <c r="D734" t="str">
        <f>_xlfn.XLOOKUP(A734,$A$2:$A$2336,'Customer Names'!$E$2:$E$2336,"NOT FOUND")</f>
        <v>Holte</v>
      </c>
      <c r="E734" cm="1">
        <f t="array" ref="E734">_xlfn.XLOOKUP(A734,$A$2:$A$2336,Table2[BMI],"NOT FOUND")</f>
        <v>31.8</v>
      </c>
      <c r="F734" cm="1">
        <f t="array" ref="F734">_xlfn.XLOOKUP(A734,$A$2:$A$2336,Table2[HBA1C],"NOT FOUND")</f>
        <v>5.36</v>
      </c>
      <c r="G734" t="str" cm="1">
        <f t="array" ref="G734">_xlfn.XLOOKUP(A734,$A$2:$A$2336,Table2[Heart Issues],"NOT FOUND")</f>
        <v>yes</v>
      </c>
      <c r="H734" t="str" cm="1">
        <f t="array" ref="H734">_xlfn.XLOOKUP(A734,$A$2:$A$2336,Table2[Any Transplants],"NOT FOUND")</f>
        <v>No</v>
      </c>
      <c r="I734" t="str" cm="1">
        <f t="array" ref="I734">_xlfn.XLOOKUP(A734,$A$2:$A$2336,Table2[Cancer history],"NOT FOUND")</f>
        <v>No</v>
      </c>
      <c r="J734" t="str">
        <f>_xlfn.XLOOKUP(A734,Table3[customer_no],Table3[month],"NOT FOUND")</f>
        <v>Oct</v>
      </c>
      <c r="K734" s="7">
        <f>_xlfn.XLOOKUP(A734,Table3[customer_no],Table3[year_average],"NOT FOUND")</f>
        <v>1959</v>
      </c>
      <c r="L734" cm="1">
        <f t="array" ref="L734">_xlfn.XLOOKUP(A734,Table3[customer_no],'Hospitalisation Details'!$D$2:$D$2344,"NOT FOUND")</f>
        <v>5</v>
      </c>
      <c r="M734" s="33">
        <f>_xlfn.XLOOKUP(A734,Table3[customer_no],Table3[dd/mm/yy],"NOT FOUND")</f>
        <v>21828</v>
      </c>
      <c r="N734">
        <f>_xlfn.XLOOKUP(A734,Table3[customer_no],Table3[age],"NOT FOUND")</f>
        <v>63</v>
      </c>
      <c r="O734" cm="1">
        <f t="array" ref="O734">_xlfn.XLOOKUP(A734,Table3[customer_no],'Hospitalisation Details'!$E$2:$E$2344,"NOT FOUND")</f>
        <v>0</v>
      </c>
      <c r="P734" t="str">
        <f>_xlfn.XLOOKUP(A734,Table3[customer_no],Table3[hsplt_handled],"NOT FOUND")</f>
        <v>tier - 2</v>
      </c>
      <c r="Q734" t="str">
        <f>_xlfn.XLOOKUP(A734,Table3[customer_no],Table3[city_handled],"NOT FOUND")</f>
        <v>tier - 2</v>
      </c>
      <c r="R734" t="str">
        <f>_xlfn.XLOOKUP(A734,Table3[customer_no],Table3[state_id],"NOT FOUND")</f>
        <v>R1011</v>
      </c>
      <c r="S734" s="34" cm="1">
        <f t="array" ref="S734">_xlfn.XLOOKUP(A734,Table3[customer_no],'Hospitalisation Details'!$F$2:$F$2344,"NOT FOUND")</f>
        <v>13880.95</v>
      </c>
      <c r="T734" t="str">
        <f>_xlfn.XLOOKUP(A734,Table2[Customer ID],Table2[BMI_category],"NOT FOUND")</f>
        <v>Obesity</v>
      </c>
      <c r="U734" s="7">
        <f>_xlfn.XLOOKUP(A734,Table2[Customer ID],Table2[no of surgery],"NOT FOUND")</f>
        <v>2</v>
      </c>
      <c r="V734" t="str">
        <f>_xlfn.XLOOKUP(A734,Table2[Customer ID],Table2[smoker_missing],"NOT FOUND")</f>
        <v>No</v>
      </c>
      <c r="W734" t="str">
        <f t="shared" si="11"/>
        <v>Normal</v>
      </c>
      <c r="X734" s="37">
        <f>SUM(Table5[[#This Row],[Title]:[Diabetes Level]])</f>
        <v>37775.11</v>
      </c>
    </row>
    <row r="735" spans="1:24" x14ac:dyDescent="0.25">
      <c r="A735" t="s">
        <v>1637</v>
      </c>
      <c r="B735" t="str">
        <f>VLOOKUP(A735,'Customer Names'!$A$2:$E$2336,3,FALSE)</f>
        <v>Ms.</v>
      </c>
      <c r="C735" t="str">
        <f>_xlfn.XLOOKUP(A735,$A$2:$A$2336,'Customer Names'!$D$2:$D$2336,"NOT FOUND")</f>
        <v>Tracy</v>
      </c>
      <c r="D735" t="str">
        <f>_xlfn.XLOOKUP(A735,$A$2:$A$2336,'Customer Names'!$E$2:$E$2336,"NOT FOUND")</f>
        <v>Johnson</v>
      </c>
      <c r="E735" cm="1">
        <f t="array" ref="E735">_xlfn.XLOOKUP(A735,$A$2:$A$2336,Table2[BMI],"NOT FOUND")</f>
        <v>41.02</v>
      </c>
      <c r="F735" cm="1">
        <f t="array" ref="F735">_xlfn.XLOOKUP(A735,$A$2:$A$2336,Table2[HBA1C],"NOT FOUND")</f>
        <v>11.37</v>
      </c>
      <c r="G735" t="str" cm="1">
        <f t="array" ref="G735">_xlfn.XLOOKUP(A735,$A$2:$A$2336,Table2[Heart Issues],"NOT FOUND")</f>
        <v>No</v>
      </c>
      <c r="H735" t="str" cm="1">
        <f t="array" ref="H735">_xlfn.XLOOKUP(A735,$A$2:$A$2336,Table2[Any Transplants],"NOT FOUND")</f>
        <v>No</v>
      </c>
      <c r="I735" t="str" cm="1">
        <f t="array" ref="I735">_xlfn.XLOOKUP(A735,$A$2:$A$2336,Table2[Cancer history],"NOT FOUND")</f>
        <v>No</v>
      </c>
      <c r="J735" t="str">
        <f>_xlfn.XLOOKUP(A735,Table3[customer_no],Table3[month],"NOT FOUND")</f>
        <v>Dec</v>
      </c>
      <c r="K735" s="7">
        <f>_xlfn.XLOOKUP(A735,Table3[customer_no],Table3[year_average],"NOT FOUND")</f>
        <v>1978</v>
      </c>
      <c r="L735" cm="1">
        <f t="array" ref="L735">_xlfn.XLOOKUP(A735,Table3[customer_no],'Hospitalisation Details'!$D$2:$D$2344,"NOT FOUND")</f>
        <v>19</v>
      </c>
      <c r="M735" s="33">
        <f>_xlfn.XLOOKUP(A735,Table3[customer_no],Table3[dd/mm/yy],"NOT FOUND")</f>
        <v>28843</v>
      </c>
      <c r="N735">
        <f>_xlfn.XLOOKUP(A735,Table3[customer_no],Table3[age],"NOT FOUND")</f>
        <v>44</v>
      </c>
      <c r="O735" cm="1">
        <f t="array" ref="O735">_xlfn.XLOOKUP(A735,Table3[customer_no],'Hospitalisation Details'!$E$2:$E$2344,"NOT FOUND")</f>
        <v>2</v>
      </c>
      <c r="P735" t="str">
        <f>_xlfn.XLOOKUP(A735,Table3[customer_no],Table3[hsplt_handled],"NOT FOUND")</f>
        <v>tier - 2</v>
      </c>
      <c r="Q735" t="str">
        <f>_xlfn.XLOOKUP(A735,Table3[customer_no],Table3[city_handled],"NOT FOUND")</f>
        <v>tier - 1</v>
      </c>
      <c r="R735" t="str">
        <f>_xlfn.XLOOKUP(A735,Table3[customer_no],Table3[state_id],"NOT FOUND")</f>
        <v>R1012</v>
      </c>
      <c r="S735" s="34" cm="1">
        <f t="array" ref="S735">_xlfn.XLOOKUP(A735,Table3[customer_no],'Hospitalisation Details'!$F$2:$F$2344,"NOT FOUND")</f>
        <v>13874.89</v>
      </c>
      <c r="T735" t="str">
        <f>_xlfn.XLOOKUP(A735,Table2[Customer ID],Table2[BMI_category],"NOT FOUND")</f>
        <v>Obesity</v>
      </c>
      <c r="U735" s="7">
        <f>_xlfn.XLOOKUP(A735,Table2[Customer ID],Table2[no of surgery],"NOT FOUND")</f>
        <v>0</v>
      </c>
      <c r="V735" t="str">
        <f>_xlfn.XLOOKUP(A735,Table2[Customer ID],Table2[smoker_missing],"NOT FOUND")</f>
        <v>No</v>
      </c>
      <c r="W735" t="str">
        <f t="shared" si="11"/>
        <v>Diabetes</v>
      </c>
      <c r="X735" s="37">
        <f>SUM(Table5[[#This Row],[Title]:[Diabetes Level]])</f>
        <v>44813.279999999999</v>
      </c>
    </row>
    <row r="736" spans="1:24" x14ac:dyDescent="0.25">
      <c r="A736" t="s">
        <v>1636</v>
      </c>
      <c r="B736" t="str">
        <f>VLOOKUP(A736,'Customer Names'!$A$2:$E$2336,3,FALSE)</f>
        <v>Ms.</v>
      </c>
      <c r="C736" t="str">
        <f>_xlfn.XLOOKUP(A736,$A$2:$A$2336,'Customer Names'!$D$2:$D$2336,"NOT FOUND")</f>
        <v>Emily S</v>
      </c>
      <c r="D736" t="str">
        <f>_xlfn.XLOOKUP(A736,$A$2:$A$2336,'Customer Names'!$E$2:$E$2336,"NOT FOUND")</f>
        <v>Bartlett</v>
      </c>
      <c r="E736" cm="1">
        <f t="array" ref="E736">_xlfn.XLOOKUP(A736,$A$2:$A$2336,Table2[BMI],"NOT FOUND")</f>
        <v>32.68</v>
      </c>
      <c r="F736" cm="1">
        <f t="array" ref="F736">_xlfn.XLOOKUP(A736,$A$2:$A$2336,Table2[HBA1C],"NOT FOUND")</f>
        <v>11.87</v>
      </c>
      <c r="G736" t="str" cm="1">
        <f t="array" ref="G736">_xlfn.XLOOKUP(A736,$A$2:$A$2336,Table2[Heart Issues],"NOT FOUND")</f>
        <v>No</v>
      </c>
      <c r="H736" t="str" cm="1">
        <f t="array" ref="H736">_xlfn.XLOOKUP(A736,$A$2:$A$2336,Table2[Any Transplants],"NOT FOUND")</f>
        <v>No</v>
      </c>
      <c r="I736" t="str" cm="1">
        <f t="array" ref="I736">_xlfn.XLOOKUP(A736,$A$2:$A$2336,Table2[Cancer history],"NOT FOUND")</f>
        <v>No</v>
      </c>
      <c r="J736" t="str">
        <f>_xlfn.XLOOKUP(A736,Table3[customer_no],Table3[month],"NOT FOUND")</f>
        <v>Jul</v>
      </c>
      <c r="K736" s="7">
        <f>_xlfn.XLOOKUP(A736,Table3[customer_no],Table3[year_average],"NOT FOUND")</f>
        <v>1960</v>
      </c>
      <c r="L736" cm="1">
        <f t="array" ref="L736">_xlfn.XLOOKUP(A736,Table3[customer_no],'Hospitalisation Details'!$D$2:$D$2344,"NOT FOUND")</f>
        <v>21</v>
      </c>
      <c r="M736" s="33">
        <f>_xlfn.XLOOKUP(A736,Table3[customer_no],Table3[dd/mm/yy],"NOT FOUND")</f>
        <v>22118</v>
      </c>
      <c r="N736">
        <f>_xlfn.XLOOKUP(A736,Table3[customer_no],Table3[age],"NOT FOUND")</f>
        <v>62</v>
      </c>
      <c r="O736" cm="1">
        <f t="array" ref="O736">_xlfn.XLOOKUP(A736,Table3[customer_no],'Hospitalisation Details'!$E$2:$E$2344,"NOT FOUND")</f>
        <v>0</v>
      </c>
      <c r="P736" t="str">
        <f>_xlfn.XLOOKUP(A736,Table3[customer_no],Table3[hsplt_handled],"NOT FOUND")</f>
        <v>tier - 2</v>
      </c>
      <c r="Q736" t="str">
        <f>_xlfn.XLOOKUP(A736,Table3[customer_no],Table3[city_handled],"NOT FOUND")</f>
        <v>tier - 2</v>
      </c>
      <c r="R736" t="str">
        <f>_xlfn.XLOOKUP(A736,Table3[customer_no],Table3[state_id],"NOT FOUND")</f>
        <v>R1012</v>
      </c>
      <c r="S736" s="34" cm="1">
        <f t="array" ref="S736">_xlfn.XLOOKUP(A736,Table3[customer_no],'Hospitalisation Details'!$F$2:$F$2344,"NOT FOUND")</f>
        <v>13844.8</v>
      </c>
      <c r="T736" t="str">
        <f>_xlfn.XLOOKUP(A736,Table2[Customer ID],Table2[BMI_category],"NOT FOUND")</f>
        <v>Obesity</v>
      </c>
      <c r="U736" s="7">
        <f>_xlfn.XLOOKUP(A736,Table2[Customer ID],Table2[no of surgery],"NOT FOUND")</f>
        <v>0</v>
      </c>
      <c r="V736" t="str">
        <f>_xlfn.XLOOKUP(A736,Table2[Customer ID],Table2[smoker_missing],"NOT FOUND")</f>
        <v>No</v>
      </c>
      <c r="W736" t="str">
        <f t="shared" si="11"/>
        <v>Diabetes</v>
      </c>
      <c r="X736" s="37">
        <f>SUM(Table5[[#This Row],[Title]:[Diabetes Level]])</f>
        <v>38050.35</v>
      </c>
    </row>
    <row r="737" spans="1:24" x14ac:dyDescent="0.25">
      <c r="A737" t="s">
        <v>1635</v>
      </c>
      <c r="B737" t="str">
        <f>VLOOKUP(A737,'Customer Names'!$A$2:$E$2336,3,FALSE)</f>
        <v>Ms.</v>
      </c>
      <c r="C737" t="str">
        <f>_xlfn.XLOOKUP(A737,$A$2:$A$2336,'Customer Names'!$D$2:$D$2336,"NOT FOUND")</f>
        <v>Kelly R</v>
      </c>
      <c r="D737" t="str">
        <f>_xlfn.XLOOKUP(A737,$A$2:$A$2336,'Customer Names'!$E$2:$E$2336,"NOT FOUND")</f>
        <v>Bergman</v>
      </c>
      <c r="E737" cm="1">
        <f t="array" ref="E737">_xlfn.XLOOKUP(A737,$A$2:$A$2336,Table2[BMI],"NOT FOUND")</f>
        <v>21.7</v>
      </c>
      <c r="F737" cm="1">
        <f t="array" ref="F737">_xlfn.XLOOKUP(A737,$A$2:$A$2336,Table2[HBA1C],"NOT FOUND")</f>
        <v>4.9000000000000004</v>
      </c>
      <c r="G737" t="str" cm="1">
        <f t="array" ref="G737">_xlfn.XLOOKUP(A737,$A$2:$A$2336,Table2[Heart Issues],"NOT FOUND")</f>
        <v>No</v>
      </c>
      <c r="H737" t="str" cm="1">
        <f t="array" ref="H737">_xlfn.XLOOKUP(A737,$A$2:$A$2336,Table2[Any Transplants],"NOT FOUND")</f>
        <v>No</v>
      </c>
      <c r="I737" t="str" cm="1">
        <f t="array" ref="I737">_xlfn.XLOOKUP(A737,$A$2:$A$2336,Table2[Cancer history],"NOT FOUND")</f>
        <v>Yes</v>
      </c>
      <c r="J737" t="str">
        <f>_xlfn.XLOOKUP(A737,Table3[customer_no],Table3[month],"NOT FOUND")</f>
        <v>Jun</v>
      </c>
      <c r="K737" s="7">
        <f>_xlfn.XLOOKUP(A737,Table3[customer_no],Table3[year_average],"NOT FOUND")</f>
        <v>2003</v>
      </c>
      <c r="L737" cm="1">
        <f t="array" ref="L737">_xlfn.XLOOKUP(A737,Table3[customer_no],'Hospitalisation Details'!$D$2:$D$2344,"NOT FOUND")</f>
        <v>7</v>
      </c>
      <c r="M737" s="33">
        <f>_xlfn.XLOOKUP(A737,Table3[customer_no],Table3[dd/mm/yy],"NOT FOUND")</f>
        <v>37779</v>
      </c>
      <c r="N737">
        <f>_xlfn.XLOOKUP(A737,Table3[customer_no],Table3[age],"NOT FOUND")</f>
        <v>20</v>
      </c>
      <c r="O737" cm="1">
        <f t="array" ref="O737">_xlfn.XLOOKUP(A737,Table3[customer_no],'Hospitalisation Details'!$E$2:$E$2344,"NOT FOUND")</f>
        <v>0</v>
      </c>
      <c r="P737" t="str">
        <f>_xlfn.XLOOKUP(A737,Table3[customer_no],Table3[hsplt_handled],"NOT FOUND")</f>
        <v>tier - 2</v>
      </c>
      <c r="Q737" t="str">
        <f>_xlfn.XLOOKUP(A737,Table3[customer_no],Table3[city_handled],"NOT FOUND")</f>
        <v>tier - 1</v>
      </c>
      <c r="R737" t="str">
        <f>_xlfn.XLOOKUP(A737,Table3[customer_no],Table3[state_id],"NOT FOUND")</f>
        <v>R1011</v>
      </c>
      <c r="S737" s="34" cm="1">
        <f t="array" ref="S737">_xlfn.XLOOKUP(A737,Table3[customer_no],'Hospitalisation Details'!$F$2:$F$2344,"NOT FOUND")</f>
        <v>13844.51</v>
      </c>
      <c r="T737" t="str">
        <f>_xlfn.XLOOKUP(A737,Table2[Customer ID],Table2[BMI_category],"NOT FOUND")</f>
        <v>Normal Weight</v>
      </c>
      <c r="U737" s="7">
        <f>_xlfn.XLOOKUP(A737,Table2[Customer ID],Table2[no of surgery],"NOT FOUND")</f>
        <v>1</v>
      </c>
      <c r="V737" t="str">
        <f>_xlfn.XLOOKUP(A737,Table2[Customer ID],Table2[smoker_missing],"NOT FOUND")</f>
        <v>yes</v>
      </c>
      <c r="W737" t="str">
        <f t="shared" si="11"/>
        <v>Normal</v>
      </c>
      <c r="X737" s="37">
        <f>SUM(Table5[[#This Row],[Title]:[Diabetes Level]])</f>
        <v>53681.11</v>
      </c>
    </row>
    <row r="738" spans="1:24" x14ac:dyDescent="0.25">
      <c r="A738" t="s">
        <v>1634</v>
      </c>
      <c r="B738" t="str">
        <f>VLOOKUP(A738,'Customer Names'!$A$2:$E$2336,3,FALSE)</f>
        <v>Mr.</v>
      </c>
      <c r="C738" t="str">
        <f>_xlfn.XLOOKUP(A738,$A$2:$A$2336,'Customer Names'!$D$2:$D$2336,"NOT FOUND")</f>
        <v>Kyle</v>
      </c>
      <c r="D738" t="str">
        <f>_xlfn.XLOOKUP(A738,$A$2:$A$2336,'Customer Names'!$E$2:$E$2336,"NOT FOUND")</f>
        <v>Aitken</v>
      </c>
      <c r="E738" cm="1">
        <f t="array" ref="E738">_xlfn.XLOOKUP(A738,$A$2:$A$2336,Table2[BMI],"NOT FOUND")</f>
        <v>40.479999999999997</v>
      </c>
      <c r="F738" cm="1">
        <f t="array" ref="F738">_xlfn.XLOOKUP(A738,$A$2:$A$2336,Table2[HBA1C],"NOT FOUND")</f>
        <v>6.7</v>
      </c>
      <c r="G738" t="str" cm="1">
        <f t="array" ref="G738">_xlfn.XLOOKUP(A738,$A$2:$A$2336,Table2[Heart Issues],"NOT FOUND")</f>
        <v>No</v>
      </c>
      <c r="H738" t="str" cm="1">
        <f t="array" ref="H738">_xlfn.XLOOKUP(A738,$A$2:$A$2336,Table2[Any Transplants],"NOT FOUND")</f>
        <v>No</v>
      </c>
      <c r="I738" t="str" cm="1">
        <f t="array" ref="I738">_xlfn.XLOOKUP(A738,$A$2:$A$2336,Table2[Cancer history],"NOT FOUND")</f>
        <v>No</v>
      </c>
      <c r="J738" t="str">
        <f>_xlfn.XLOOKUP(A738,Table3[customer_no],Table3[month],"NOT FOUND")</f>
        <v>Dec</v>
      </c>
      <c r="K738" s="7">
        <f>_xlfn.XLOOKUP(A738,Table3[customer_no],Table3[year_average],"NOT FOUND")</f>
        <v>1958</v>
      </c>
      <c r="L738" cm="1">
        <f t="array" ref="L738">_xlfn.XLOOKUP(A738,Table3[customer_no],'Hospitalisation Details'!$D$2:$D$2344,"NOT FOUND")</f>
        <v>10</v>
      </c>
      <c r="M738" s="33">
        <f>_xlfn.XLOOKUP(A738,Table3[customer_no],Table3[dd/mm/yy],"NOT FOUND")</f>
        <v>21529</v>
      </c>
      <c r="N738">
        <f>_xlfn.XLOOKUP(A738,Table3[customer_no],Table3[age],"NOT FOUND")</f>
        <v>64</v>
      </c>
      <c r="O738" cm="1">
        <f t="array" ref="O738">_xlfn.XLOOKUP(A738,Table3[customer_no],'Hospitalisation Details'!$E$2:$E$2344,"NOT FOUND")</f>
        <v>0</v>
      </c>
      <c r="P738" t="str">
        <f>_xlfn.XLOOKUP(A738,Table3[customer_no],Table3[hsplt_handled],"NOT FOUND")</f>
        <v>tier - 3</v>
      </c>
      <c r="Q738" t="str">
        <f>_xlfn.XLOOKUP(A738,Table3[customer_no],Table3[city_handled],"NOT FOUND")</f>
        <v>tier - 1</v>
      </c>
      <c r="R738" t="str">
        <f>_xlfn.XLOOKUP(A738,Table3[customer_no],Table3[state_id],"NOT FOUND")</f>
        <v>R1013</v>
      </c>
      <c r="S738" s="34" cm="1">
        <f t="array" ref="S738">_xlfn.XLOOKUP(A738,Table3[customer_no],'Hospitalisation Details'!$F$2:$F$2344,"NOT FOUND")</f>
        <v>13831.12</v>
      </c>
      <c r="T738" t="str">
        <f>_xlfn.XLOOKUP(A738,Table2[Customer ID],Table2[BMI_category],"NOT FOUND")</f>
        <v>Obesity</v>
      </c>
      <c r="U738" s="7">
        <f>_xlfn.XLOOKUP(A738,Table2[Customer ID],Table2[no of surgery],"NOT FOUND")</f>
        <v>3</v>
      </c>
      <c r="V738" t="str">
        <f>_xlfn.XLOOKUP(A738,Table2[Customer ID],Table2[smoker_missing],"NOT FOUND")</f>
        <v>No</v>
      </c>
      <c r="W738" t="str">
        <f t="shared" si="11"/>
        <v>Diabetes</v>
      </c>
      <c r="X738" s="37">
        <f>SUM(Table5[[#This Row],[Title]:[Diabetes Level]])</f>
        <v>37442.300000000003</v>
      </c>
    </row>
    <row r="739" spans="1:24" x14ac:dyDescent="0.25">
      <c r="A739" t="s">
        <v>1633</v>
      </c>
      <c r="B739" t="str">
        <f>VLOOKUP(A739,'Customer Names'!$A$2:$E$2336,3,FALSE)</f>
        <v>Mr.</v>
      </c>
      <c r="C739" t="str">
        <f>_xlfn.XLOOKUP(A739,$A$2:$A$2336,'Customer Names'!$D$2:$D$2336,"NOT FOUND")</f>
        <v>Bruce A Jr.</v>
      </c>
      <c r="D739" t="str">
        <f>_xlfn.XLOOKUP(A739,$A$2:$A$2336,'Customer Names'!$E$2:$E$2336,"NOT FOUND")</f>
        <v>Berger</v>
      </c>
      <c r="E739" cm="1">
        <f t="array" ref="E739">_xlfn.XLOOKUP(A739,$A$2:$A$2336,Table2[BMI],"NOT FOUND")</f>
        <v>34.5</v>
      </c>
      <c r="F739" cm="1">
        <f t="array" ref="F739">_xlfn.XLOOKUP(A739,$A$2:$A$2336,Table2[HBA1C],"NOT FOUND")</f>
        <v>10.3</v>
      </c>
      <c r="G739" t="str" cm="1">
        <f t="array" ref="G739">_xlfn.XLOOKUP(A739,$A$2:$A$2336,Table2[Heart Issues],"NOT FOUND")</f>
        <v>No</v>
      </c>
      <c r="H739" t="str" cm="1">
        <f t="array" ref="H739">_xlfn.XLOOKUP(A739,$A$2:$A$2336,Table2[Any Transplants],"NOT FOUND")</f>
        <v>No</v>
      </c>
      <c r="I739" t="str" cm="1">
        <f t="array" ref="I739">_xlfn.XLOOKUP(A739,$A$2:$A$2336,Table2[Cancer history],"NOT FOUND")</f>
        <v>No</v>
      </c>
      <c r="J739" t="str">
        <f>_xlfn.XLOOKUP(A739,Table3[customer_no],Table3[month],"NOT FOUND")</f>
        <v>Nov</v>
      </c>
      <c r="K739" s="7">
        <f>_xlfn.XLOOKUP(A739,Table3[customer_no],Table3[year_average],"NOT FOUND")</f>
        <v>1958</v>
      </c>
      <c r="L739" cm="1">
        <f t="array" ref="L739">_xlfn.XLOOKUP(A739,Table3[customer_no],'Hospitalisation Details'!$D$2:$D$2344,"NOT FOUND")</f>
        <v>25</v>
      </c>
      <c r="M739" s="33">
        <f>_xlfn.XLOOKUP(A739,Table3[customer_no],Table3[dd/mm/yy],"NOT FOUND")</f>
        <v>21514</v>
      </c>
      <c r="N739">
        <f>_xlfn.XLOOKUP(A739,Table3[customer_no],Table3[age],"NOT FOUND")</f>
        <v>64</v>
      </c>
      <c r="O739" cm="1">
        <f t="array" ref="O739">_xlfn.XLOOKUP(A739,Table3[customer_no],'Hospitalisation Details'!$E$2:$E$2344,"NOT FOUND")</f>
        <v>0</v>
      </c>
      <c r="P739" t="str">
        <f>_xlfn.XLOOKUP(A739,Table3[customer_no],Table3[hsplt_handled],"NOT FOUND")</f>
        <v>tier - 3</v>
      </c>
      <c r="Q739" t="str">
        <f>_xlfn.XLOOKUP(A739,Table3[customer_no],Table3[city_handled],"NOT FOUND")</f>
        <v>tier - 3</v>
      </c>
      <c r="R739" t="str">
        <f>_xlfn.XLOOKUP(A739,Table3[customer_no],Table3[state_id],"NOT FOUND")</f>
        <v>R1011</v>
      </c>
      <c r="S739" s="34" cm="1">
        <f t="array" ref="S739">_xlfn.XLOOKUP(A739,Table3[customer_no],'Hospitalisation Details'!$F$2:$F$2344,"NOT FOUND")</f>
        <v>13822.8</v>
      </c>
      <c r="T739" t="str">
        <f>_xlfn.XLOOKUP(A739,Table2[Customer ID],Table2[BMI_category],"NOT FOUND")</f>
        <v>Obesity</v>
      </c>
      <c r="U739" s="7">
        <f>_xlfn.XLOOKUP(A739,Table2[Customer ID],Table2[no of surgery],"NOT FOUND")</f>
        <v>3</v>
      </c>
      <c r="V739" t="str">
        <f>_xlfn.XLOOKUP(A739,Table2[Customer ID],Table2[smoker_missing],"NOT FOUND")</f>
        <v>No</v>
      </c>
      <c r="W739" t="str">
        <f t="shared" si="11"/>
        <v>Diabetes</v>
      </c>
      <c r="X739" s="37">
        <f>SUM(Table5[[#This Row],[Title]:[Diabetes Level]])</f>
        <v>37431.599999999999</v>
      </c>
    </row>
    <row r="740" spans="1:24" x14ac:dyDescent="0.25">
      <c r="A740" t="s">
        <v>1632</v>
      </c>
      <c r="B740" t="str">
        <f>VLOOKUP(A740,'Customer Names'!$A$2:$E$2336,3,FALSE)</f>
        <v>Mr.</v>
      </c>
      <c r="C740" t="str">
        <f>_xlfn.XLOOKUP(A740,$A$2:$A$2336,'Customer Names'!$D$2:$D$2336,"NOT FOUND")</f>
        <v>Cary J</v>
      </c>
      <c r="D740" t="str">
        <f>_xlfn.XLOOKUP(A740,$A$2:$A$2336,'Customer Names'!$E$2:$E$2336,"NOT FOUND")</f>
        <v>Richey</v>
      </c>
      <c r="E740" cm="1">
        <f t="array" ref="E740">_xlfn.XLOOKUP(A740,$A$2:$A$2336,Table2[BMI],"NOT FOUND")</f>
        <v>45.9</v>
      </c>
      <c r="F740" cm="1">
        <f t="array" ref="F740">_xlfn.XLOOKUP(A740,$A$2:$A$2336,Table2[HBA1C],"NOT FOUND")</f>
        <v>11.14</v>
      </c>
      <c r="G740" t="str" cm="1">
        <f t="array" ref="G740">_xlfn.XLOOKUP(A740,$A$2:$A$2336,Table2[Heart Issues],"NOT FOUND")</f>
        <v>yes</v>
      </c>
      <c r="H740" t="str" cm="1">
        <f t="array" ref="H740">_xlfn.XLOOKUP(A740,$A$2:$A$2336,Table2[Any Transplants],"NOT FOUND")</f>
        <v>No</v>
      </c>
      <c r="I740" t="str" cm="1">
        <f t="array" ref="I740">_xlfn.XLOOKUP(A740,$A$2:$A$2336,Table2[Cancer history],"NOT FOUND")</f>
        <v>No</v>
      </c>
      <c r="J740" t="str">
        <f>_xlfn.XLOOKUP(A740,Table3[customer_no],Table3[month],"NOT FOUND")</f>
        <v>Dec</v>
      </c>
      <c r="K740" s="7">
        <f>_xlfn.XLOOKUP(A740,Table3[customer_no],Table3[year_average],"NOT FOUND")</f>
        <v>1986</v>
      </c>
      <c r="L740" cm="1">
        <f t="array" ref="L740">_xlfn.XLOOKUP(A740,Table3[customer_no],'Hospitalisation Details'!$D$2:$D$2344,"NOT FOUND")</f>
        <v>8</v>
      </c>
      <c r="M740" s="33">
        <f>_xlfn.XLOOKUP(A740,Table3[customer_no],Table3[dd/mm/yy],"NOT FOUND")</f>
        <v>31754</v>
      </c>
      <c r="N740">
        <f>_xlfn.XLOOKUP(A740,Table3[customer_no],Table3[age],"NOT FOUND")</f>
        <v>36</v>
      </c>
      <c r="O740" cm="1">
        <f t="array" ref="O740">_xlfn.XLOOKUP(A740,Table3[customer_no],'Hospitalisation Details'!$E$2:$E$2344,"NOT FOUND")</f>
        <v>3</v>
      </c>
      <c r="P740" t="str">
        <f>_xlfn.XLOOKUP(A740,Table3[customer_no],Table3[hsplt_handled],"NOT FOUND")</f>
        <v>tier - 3</v>
      </c>
      <c r="Q740" t="str">
        <f>_xlfn.XLOOKUP(A740,Table3[customer_no],Table3[city_handled],"NOT FOUND")</f>
        <v>tier - 2</v>
      </c>
      <c r="R740" t="str">
        <f>_xlfn.XLOOKUP(A740,Table3[customer_no],Table3[state_id],"NOT FOUND")</f>
        <v>R1012</v>
      </c>
      <c r="S740" s="34" cm="1">
        <f t="array" ref="S740">_xlfn.XLOOKUP(A740,Table3[customer_no],'Hospitalisation Details'!$F$2:$F$2344,"NOT FOUND")</f>
        <v>13819.49</v>
      </c>
      <c r="T740" t="str">
        <f>_xlfn.XLOOKUP(A740,Table2[Customer ID],Table2[BMI_category],"NOT FOUND")</f>
        <v>Obesity</v>
      </c>
      <c r="U740" s="7">
        <f>_xlfn.XLOOKUP(A740,Table2[Customer ID],Table2[no of surgery],"NOT FOUND")</f>
        <v>1</v>
      </c>
      <c r="V740" t="str">
        <f>_xlfn.XLOOKUP(A740,Table2[Customer ID],Table2[smoker_missing],"NOT FOUND")</f>
        <v>No</v>
      </c>
      <c r="W740" t="str">
        <f t="shared" si="11"/>
        <v>Diabetes</v>
      </c>
      <c r="X740" s="37">
        <f>SUM(Table5[[#This Row],[Title]:[Diabetes Level]])</f>
        <v>47664.53</v>
      </c>
    </row>
    <row r="741" spans="1:24" x14ac:dyDescent="0.25">
      <c r="A741" t="s">
        <v>1631</v>
      </c>
      <c r="B741" t="str">
        <f>VLOOKUP(A741,'Customer Names'!$A$2:$E$2336,3,FALSE)</f>
        <v>Mrs.</v>
      </c>
      <c r="C741" t="str">
        <f>_xlfn.XLOOKUP(A741,$A$2:$A$2336,'Customer Names'!$D$2:$D$2336,"NOT FOUND")</f>
        <v>Jill M</v>
      </c>
      <c r="D741" t="str">
        <f>_xlfn.XLOOKUP(A741,$A$2:$A$2336,'Customer Names'!$E$2:$E$2336,"NOT FOUND")</f>
        <v>Trotter</v>
      </c>
      <c r="E741" cm="1">
        <f t="array" ref="E741">_xlfn.XLOOKUP(A741,$A$2:$A$2336,Table2[BMI],"NOT FOUND")</f>
        <v>33.479999999999997</v>
      </c>
      <c r="F741" cm="1">
        <f t="array" ref="F741">_xlfn.XLOOKUP(A741,$A$2:$A$2336,Table2[HBA1C],"NOT FOUND")</f>
        <v>4.74</v>
      </c>
      <c r="G741" t="str" cm="1">
        <f t="array" ref="G741">_xlfn.XLOOKUP(A741,$A$2:$A$2336,Table2[Heart Issues],"NOT FOUND")</f>
        <v>yes</v>
      </c>
      <c r="H741" t="str" cm="1">
        <f t="array" ref="H741">_xlfn.XLOOKUP(A741,$A$2:$A$2336,Table2[Any Transplants],"NOT FOUND")</f>
        <v>No</v>
      </c>
      <c r="I741" t="str" cm="1">
        <f t="array" ref="I741">_xlfn.XLOOKUP(A741,$A$2:$A$2336,Table2[Cancer history],"NOT FOUND")</f>
        <v>No</v>
      </c>
      <c r="J741" t="str">
        <f>_xlfn.XLOOKUP(A741,Table3[customer_no],Table3[month],"NOT FOUND")</f>
        <v>Nov</v>
      </c>
      <c r="K741" s="7">
        <f>_xlfn.XLOOKUP(A741,Table3[customer_no],Table3[year_average],"NOT FOUND")</f>
        <v>1966</v>
      </c>
      <c r="L741" cm="1">
        <f t="array" ref="L741">_xlfn.XLOOKUP(A741,Table3[customer_no],'Hospitalisation Details'!$D$2:$D$2344,"NOT FOUND")</f>
        <v>10</v>
      </c>
      <c r="M741" s="33">
        <f>_xlfn.XLOOKUP(A741,Table3[customer_no],Table3[dd/mm/yy],"NOT FOUND")</f>
        <v>24421</v>
      </c>
      <c r="N741">
        <f>_xlfn.XLOOKUP(A741,Table3[customer_no],Table3[age],"NOT FOUND")</f>
        <v>56</v>
      </c>
      <c r="O741" cm="1">
        <f t="array" ref="O741">_xlfn.XLOOKUP(A741,Table3[customer_no],'Hospitalisation Details'!$E$2:$E$2344,"NOT FOUND")</f>
        <v>0</v>
      </c>
      <c r="P741" t="str">
        <f>_xlfn.XLOOKUP(A741,Table3[customer_no],Table3[hsplt_handled],"NOT FOUND")</f>
        <v>tier - 3</v>
      </c>
      <c r="Q741" t="str">
        <f>_xlfn.XLOOKUP(A741,Table3[customer_no],Table3[city_handled],"NOT FOUND")</f>
        <v>tier - 3</v>
      </c>
      <c r="R741" t="str">
        <f>_xlfn.XLOOKUP(A741,Table3[customer_no],Table3[state_id],"NOT FOUND")</f>
        <v>R1026</v>
      </c>
      <c r="S741" s="34" cm="1">
        <f t="array" ref="S741">_xlfn.XLOOKUP(A741,Table3[customer_no],'Hospitalisation Details'!$F$2:$F$2344,"NOT FOUND")</f>
        <v>13801.61</v>
      </c>
      <c r="T741" t="str">
        <f>_xlfn.XLOOKUP(A741,Table2[Customer ID],Table2[BMI_category],"NOT FOUND")</f>
        <v>Obesity</v>
      </c>
      <c r="U741" s="7">
        <f>_xlfn.XLOOKUP(A741,Table2[Customer ID],Table2[no of surgery],"NOT FOUND")</f>
        <v>2</v>
      </c>
      <c r="V741" t="str">
        <f>_xlfn.XLOOKUP(A741,Table2[Customer ID],Table2[smoker_missing],"NOT FOUND")</f>
        <v>No</v>
      </c>
      <c r="W741" t="str">
        <f t="shared" si="11"/>
        <v>Normal</v>
      </c>
      <c r="X741" s="37">
        <f>SUM(Table5[[#This Row],[Title]:[Diabetes Level]])</f>
        <v>40294.83</v>
      </c>
    </row>
    <row r="742" spans="1:24" x14ac:dyDescent="0.25">
      <c r="A742" t="s">
        <v>1630</v>
      </c>
      <c r="B742" t="str">
        <f>VLOOKUP(A742,'Customer Names'!$A$2:$E$2336,3,FALSE)</f>
        <v>Mr.</v>
      </c>
      <c r="C742" t="str">
        <f>_xlfn.XLOOKUP(A742,$A$2:$A$2336,'Customer Names'!$D$2:$D$2336,"NOT FOUND")</f>
        <v>Chris</v>
      </c>
      <c r="D742" t="str">
        <f>_xlfn.XLOOKUP(A742,$A$2:$A$2336,'Customer Names'!$E$2:$E$2336,"NOT FOUND")</f>
        <v>Chavez</v>
      </c>
      <c r="E742" cm="1">
        <f t="array" ref="E742">_xlfn.XLOOKUP(A742,$A$2:$A$2336,Table2[BMI],"NOT FOUND")</f>
        <v>28.31</v>
      </c>
      <c r="F742" cm="1">
        <f t="array" ref="F742">_xlfn.XLOOKUP(A742,$A$2:$A$2336,Table2[HBA1C],"NOT FOUND")</f>
        <v>5.96</v>
      </c>
      <c r="G742" t="str" cm="1">
        <f t="array" ref="G742">_xlfn.XLOOKUP(A742,$A$2:$A$2336,Table2[Heart Issues],"NOT FOUND")</f>
        <v>yes</v>
      </c>
      <c r="H742" t="str" cm="1">
        <f t="array" ref="H742">_xlfn.XLOOKUP(A742,$A$2:$A$2336,Table2[Any Transplants],"NOT FOUND")</f>
        <v>No</v>
      </c>
      <c r="I742" t="str" cm="1">
        <f t="array" ref="I742">_xlfn.XLOOKUP(A742,$A$2:$A$2336,Table2[Cancer history],"NOT FOUND")</f>
        <v>No</v>
      </c>
      <c r="J742" t="str">
        <f>_xlfn.XLOOKUP(A742,Table3[customer_no],Table3[month],"NOT FOUND")</f>
        <v>Aug</v>
      </c>
      <c r="K742" s="7">
        <f>_xlfn.XLOOKUP(A742,Table3[customer_no],Table3[year_average],"NOT FOUND")</f>
        <v>1959</v>
      </c>
      <c r="L742" cm="1">
        <f t="array" ref="L742">_xlfn.XLOOKUP(A742,Table3[customer_no],'Hospitalisation Details'!$D$2:$D$2344,"NOT FOUND")</f>
        <v>6</v>
      </c>
      <c r="M742" s="33">
        <f>_xlfn.XLOOKUP(A742,Table3[customer_no],Table3[dd/mm/yy],"NOT FOUND")</f>
        <v>21768</v>
      </c>
      <c r="N742">
        <f>_xlfn.XLOOKUP(A742,Table3[customer_no],Table3[age],"NOT FOUND")</f>
        <v>63</v>
      </c>
      <c r="O742" cm="1">
        <f t="array" ref="O742">_xlfn.XLOOKUP(A742,Table3[customer_no],'Hospitalisation Details'!$E$2:$E$2344,"NOT FOUND")</f>
        <v>0</v>
      </c>
      <c r="P742" t="str">
        <f>_xlfn.XLOOKUP(A742,Table3[customer_no],Table3[hsplt_handled],"NOT FOUND")</f>
        <v>tier - 3</v>
      </c>
      <c r="Q742" t="str">
        <f>_xlfn.XLOOKUP(A742,Table3[customer_no],Table3[city_handled],"NOT FOUND")</f>
        <v>tier - 1</v>
      </c>
      <c r="R742" t="str">
        <f>_xlfn.XLOOKUP(A742,Table3[customer_no],Table3[state_id],"NOT FOUND")</f>
        <v>R1012</v>
      </c>
      <c r="S742" s="34" cm="1">
        <f t="array" ref="S742">_xlfn.XLOOKUP(A742,Table3[customer_no],'Hospitalisation Details'!$F$2:$F$2344,"NOT FOUND")</f>
        <v>13770.1</v>
      </c>
      <c r="T742" t="str">
        <f>_xlfn.XLOOKUP(A742,Table2[Customer ID],Table2[BMI_category],"NOT FOUND")</f>
        <v>Overweight</v>
      </c>
      <c r="U742" s="7">
        <f>_xlfn.XLOOKUP(A742,Table2[Customer ID],Table2[no of surgery],"NOT FOUND")</f>
        <v>2</v>
      </c>
      <c r="V742" t="str">
        <f>_xlfn.XLOOKUP(A742,Table2[Customer ID],Table2[smoker_missing],"NOT FOUND")</f>
        <v>No</v>
      </c>
      <c r="W742" t="str">
        <f t="shared" si="11"/>
        <v>Prediabetes</v>
      </c>
      <c r="X742" s="37">
        <f>SUM(Table5[[#This Row],[Title]:[Diabetes Level]])</f>
        <v>37602.370000000003</v>
      </c>
    </row>
    <row r="743" spans="1:24" x14ac:dyDescent="0.25">
      <c r="A743" t="s">
        <v>1629</v>
      </c>
      <c r="B743" t="str">
        <f>VLOOKUP(A743,'Customer Names'!$A$2:$E$2336,3,FALSE)</f>
        <v>Mr.</v>
      </c>
      <c r="C743" t="str">
        <f>_xlfn.XLOOKUP(A743,$A$2:$A$2336,'Customer Names'!$D$2:$D$2336,"NOT FOUND")</f>
        <v>Michael E.</v>
      </c>
      <c r="D743" t="str">
        <f>_xlfn.XLOOKUP(A743,$A$2:$A$2336,'Customer Names'!$E$2:$E$2336,"NOT FOUND")</f>
        <v>Orifice</v>
      </c>
      <c r="E743" cm="1">
        <f t="array" ref="E743">_xlfn.XLOOKUP(A743,$A$2:$A$2336,Table2[BMI],"NOT FOUND")</f>
        <v>21.565000000000001</v>
      </c>
      <c r="F743" cm="1">
        <f t="array" ref="F743">_xlfn.XLOOKUP(A743,$A$2:$A$2336,Table2[HBA1C],"NOT FOUND")</f>
        <v>4.95</v>
      </c>
      <c r="G743" t="str" cm="1">
        <f t="array" ref="G743">_xlfn.XLOOKUP(A743,$A$2:$A$2336,Table2[Heart Issues],"NOT FOUND")</f>
        <v>No</v>
      </c>
      <c r="H743" t="str" cm="1">
        <f t="array" ref="H743">_xlfn.XLOOKUP(A743,$A$2:$A$2336,Table2[Any Transplants],"NOT FOUND")</f>
        <v>yes</v>
      </c>
      <c r="I743" t="str" cm="1">
        <f t="array" ref="I743">_xlfn.XLOOKUP(A743,$A$2:$A$2336,Table2[Cancer history],"NOT FOUND")</f>
        <v>No</v>
      </c>
      <c r="J743" t="str">
        <f>_xlfn.XLOOKUP(A743,Table3[customer_no],Table3[month],"NOT FOUND")</f>
        <v>Jul</v>
      </c>
      <c r="K743" s="7">
        <f>_xlfn.XLOOKUP(A743,Table3[customer_no],Table3[year_average],"NOT FOUND")</f>
        <v>2004</v>
      </c>
      <c r="L743" cm="1">
        <f t="array" ref="L743">_xlfn.XLOOKUP(A743,Table3[customer_no],'Hospitalisation Details'!$D$2:$D$2344,"NOT FOUND")</f>
        <v>16</v>
      </c>
      <c r="M743" s="33">
        <f>_xlfn.XLOOKUP(A743,Table3[customer_no],Table3[dd/mm/yy],"NOT FOUND")</f>
        <v>38184</v>
      </c>
      <c r="N743">
        <f>_xlfn.XLOOKUP(A743,Table3[customer_no],Table3[age],"NOT FOUND")</f>
        <v>18</v>
      </c>
      <c r="O743" cm="1">
        <f t="array" ref="O743">_xlfn.XLOOKUP(A743,Table3[customer_no],'Hospitalisation Details'!$E$2:$E$2344,"NOT FOUND")</f>
        <v>0</v>
      </c>
      <c r="P743" t="str">
        <f>_xlfn.XLOOKUP(A743,Table3[customer_no],Table3[hsplt_handled],"NOT FOUND")</f>
        <v>tier - 3</v>
      </c>
      <c r="Q743" t="str">
        <f>_xlfn.XLOOKUP(A743,Table3[customer_no],Table3[city_handled],"NOT FOUND")</f>
        <v>tier - 2</v>
      </c>
      <c r="R743" t="str">
        <f>_xlfn.XLOOKUP(A743,Table3[customer_no],Table3[state_id],"NOT FOUND")</f>
        <v>R1018</v>
      </c>
      <c r="S743" s="34" cm="1">
        <f t="array" ref="S743">_xlfn.XLOOKUP(A743,Table3[customer_no],'Hospitalisation Details'!$F$2:$F$2344,"NOT FOUND")</f>
        <v>13747.87</v>
      </c>
      <c r="T743" t="str">
        <f>_xlfn.XLOOKUP(A743,Table2[Customer ID],Table2[BMI_category],"NOT FOUND")</f>
        <v>Normal Weight</v>
      </c>
      <c r="U743" s="7">
        <f>_xlfn.XLOOKUP(A743,Table2[Customer ID],Table2[no of surgery],"NOT FOUND")</f>
        <v>1</v>
      </c>
      <c r="V743" t="str">
        <f>_xlfn.XLOOKUP(A743,Table2[Customer ID],Table2[smoker_missing],"NOT FOUND")</f>
        <v>yes</v>
      </c>
      <c r="W743" t="str">
        <f t="shared" si="11"/>
        <v>Normal</v>
      </c>
      <c r="X743" s="37">
        <f>SUM(Table5[[#This Row],[Title]:[Diabetes Level]])</f>
        <v>53997.385000000002</v>
      </c>
    </row>
    <row r="744" spans="1:24" x14ac:dyDescent="0.25">
      <c r="A744" t="s">
        <v>1628</v>
      </c>
      <c r="B744" t="str">
        <f>VLOOKUP(A744,'Customer Names'!$A$2:$E$2336,3,FALSE)</f>
        <v>Mrs.</v>
      </c>
      <c r="C744" t="str">
        <f>_xlfn.XLOOKUP(A744,$A$2:$A$2336,'Customer Names'!$D$2:$D$2336,"NOT FOUND")</f>
        <v>Lauren</v>
      </c>
      <c r="D744" t="str">
        <f>_xlfn.XLOOKUP(A744,$A$2:$A$2336,'Customer Names'!$E$2:$E$2336,"NOT FOUND")</f>
        <v>Farkash</v>
      </c>
      <c r="E744" cm="1">
        <f t="array" ref="E744">_xlfn.XLOOKUP(A744,$A$2:$A$2336,Table2[BMI],"NOT FOUND")</f>
        <v>35.590000000000003</v>
      </c>
      <c r="F744" cm="1">
        <f t="array" ref="F744">_xlfn.XLOOKUP(A744,$A$2:$A$2336,Table2[HBA1C],"NOT FOUND")</f>
        <v>5.21</v>
      </c>
      <c r="G744" t="str" cm="1">
        <f t="array" ref="G744">_xlfn.XLOOKUP(A744,$A$2:$A$2336,Table2[Heart Issues],"NOT FOUND")</f>
        <v>yes</v>
      </c>
      <c r="H744" t="str" cm="1">
        <f t="array" ref="H744">_xlfn.XLOOKUP(A744,$A$2:$A$2336,Table2[Any Transplants],"NOT FOUND")</f>
        <v>No</v>
      </c>
      <c r="I744" t="str" cm="1">
        <f t="array" ref="I744">_xlfn.XLOOKUP(A744,$A$2:$A$2336,Table2[Cancer history],"NOT FOUND")</f>
        <v>Yes</v>
      </c>
      <c r="J744" t="str">
        <f>_xlfn.XLOOKUP(A744,Table3[customer_no],Table3[month],"NOT FOUND")</f>
        <v>Oct</v>
      </c>
      <c r="K744" s="7">
        <f>_xlfn.XLOOKUP(A744,Table3[customer_no],Table3[year_average],"NOT FOUND")</f>
        <v>1969</v>
      </c>
      <c r="L744" cm="1">
        <f t="array" ref="L744">_xlfn.XLOOKUP(A744,Table3[customer_no],'Hospitalisation Details'!$D$2:$D$2344,"NOT FOUND")</f>
        <v>23</v>
      </c>
      <c r="M744" s="33">
        <f>_xlfn.XLOOKUP(A744,Table3[customer_no],Table3[dd/mm/yy],"NOT FOUND")</f>
        <v>25499</v>
      </c>
      <c r="N744">
        <f>_xlfn.XLOOKUP(A744,Table3[customer_no],Table3[age],"NOT FOUND")</f>
        <v>53</v>
      </c>
      <c r="O744" cm="1">
        <f t="array" ref="O744">_xlfn.XLOOKUP(A744,Table3[customer_no],'Hospitalisation Details'!$E$2:$E$2344,"NOT FOUND")</f>
        <v>0</v>
      </c>
      <c r="P744" t="str">
        <f>_xlfn.XLOOKUP(A744,Table3[customer_no],Table3[hsplt_handled],"NOT FOUND")</f>
        <v>tier - 3</v>
      </c>
      <c r="Q744" t="str">
        <f>_xlfn.XLOOKUP(A744,Table3[customer_no],Table3[city_handled],"NOT FOUND")</f>
        <v>tier - 2</v>
      </c>
      <c r="R744" t="str">
        <f>_xlfn.XLOOKUP(A744,Table3[customer_no],Table3[state_id],"NOT FOUND")</f>
        <v>R1026</v>
      </c>
      <c r="S744" s="34" cm="1">
        <f t="array" ref="S744">_xlfn.XLOOKUP(A744,Table3[customer_no],'Hospitalisation Details'!$F$2:$F$2344,"NOT FOUND")</f>
        <v>13746.74</v>
      </c>
      <c r="T744" t="str">
        <f>_xlfn.XLOOKUP(A744,Table2[Customer ID],Table2[BMI_category],"NOT FOUND")</f>
        <v>Obesity</v>
      </c>
      <c r="U744" s="7">
        <f>_xlfn.XLOOKUP(A744,Table2[Customer ID],Table2[no of surgery],"NOT FOUND")</f>
        <v>1</v>
      </c>
      <c r="V744" t="str">
        <f>_xlfn.XLOOKUP(A744,Table2[Customer ID],Table2[smoker_missing],"NOT FOUND")</f>
        <v>No</v>
      </c>
      <c r="W744" t="str">
        <f t="shared" si="11"/>
        <v>Normal</v>
      </c>
      <c r="X744" s="37">
        <f>SUM(Table5[[#This Row],[Title]:[Diabetes Level]])</f>
        <v>41332.54</v>
      </c>
    </row>
    <row r="745" spans="1:24" x14ac:dyDescent="0.25">
      <c r="A745" t="s">
        <v>1627</v>
      </c>
      <c r="B745" t="str">
        <f>VLOOKUP(A745,'Customer Names'!$A$2:$E$2336,3,FALSE)</f>
        <v>Mrs.</v>
      </c>
      <c r="C745" t="str">
        <f>_xlfn.XLOOKUP(A745,$A$2:$A$2336,'Customer Names'!$D$2:$D$2336,"NOT FOUND")</f>
        <v>Kathryn E</v>
      </c>
      <c r="D745" t="str">
        <f>_xlfn.XLOOKUP(A745,$A$2:$A$2336,'Customer Names'!$E$2:$E$2336,"NOT FOUND")</f>
        <v>Hribar</v>
      </c>
      <c r="E745" cm="1">
        <f t="array" ref="E745">_xlfn.XLOOKUP(A745,$A$2:$A$2336,Table2[BMI],"NOT FOUND")</f>
        <v>43.44</v>
      </c>
      <c r="F745" cm="1">
        <f t="array" ref="F745">_xlfn.XLOOKUP(A745,$A$2:$A$2336,Table2[HBA1C],"NOT FOUND")</f>
        <v>4.8600000000000003</v>
      </c>
      <c r="G745" t="str" cm="1">
        <f t="array" ref="G745">_xlfn.XLOOKUP(A745,$A$2:$A$2336,Table2[Heart Issues],"NOT FOUND")</f>
        <v>yes</v>
      </c>
      <c r="H745" t="str" cm="1">
        <f t="array" ref="H745">_xlfn.XLOOKUP(A745,$A$2:$A$2336,Table2[Any Transplants],"NOT FOUND")</f>
        <v>No</v>
      </c>
      <c r="I745" t="str" cm="1">
        <f t="array" ref="I745">_xlfn.XLOOKUP(A745,$A$2:$A$2336,Table2[Cancer history],"NOT FOUND")</f>
        <v>No</v>
      </c>
      <c r="J745" t="str">
        <f>_xlfn.XLOOKUP(A745,Table3[customer_no],Table3[month],"NOT FOUND")</f>
        <v>Aug</v>
      </c>
      <c r="K745" s="7">
        <f>_xlfn.XLOOKUP(A745,Table3[customer_no],Table3[year_average],"NOT FOUND")</f>
        <v>1985</v>
      </c>
      <c r="L745" cm="1">
        <f t="array" ref="L745">_xlfn.XLOOKUP(A745,Table3[customer_no],'Hospitalisation Details'!$D$2:$D$2344,"NOT FOUND")</f>
        <v>29</v>
      </c>
      <c r="M745" s="33">
        <f>_xlfn.XLOOKUP(A745,Table3[customer_no],Table3[dd/mm/yy],"NOT FOUND")</f>
        <v>31288</v>
      </c>
      <c r="N745">
        <f>_xlfn.XLOOKUP(A745,Table3[customer_no],Table3[age],"NOT FOUND")</f>
        <v>37</v>
      </c>
      <c r="O745" cm="1">
        <f t="array" ref="O745">_xlfn.XLOOKUP(A745,Table3[customer_no],'Hospitalisation Details'!$E$2:$E$2344,"NOT FOUND")</f>
        <v>3</v>
      </c>
      <c r="P745" t="str">
        <f>_xlfn.XLOOKUP(A745,Table3[customer_no],Table3[hsplt_handled],"NOT FOUND")</f>
        <v>tier - 3</v>
      </c>
      <c r="Q745" t="str">
        <f>_xlfn.XLOOKUP(A745,Table3[customer_no],Table3[city_handled],"NOT FOUND")</f>
        <v>tier - 3</v>
      </c>
      <c r="R745" t="str">
        <f>_xlfn.XLOOKUP(A745,Table3[customer_no],Table3[state_id],"NOT FOUND")</f>
        <v>R1026</v>
      </c>
      <c r="S745" s="34" cm="1">
        <f t="array" ref="S745">_xlfn.XLOOKUP(A745,Table3[customer_no],'Hospitalisation Details'!$F$2:$F$2344,"NOT FOUND")</f>
        <v>13726.21</v>
      </c>
      <c r="T745" t="str">
        <f>_xlfn.XLOOKUP(A745,Table2[Customer ID],Table2[BMI_category],"NOT FOUND")</f>
        <v>Obesity</v>
      </c>
      <c r="U745" s="7">
        <f>_xlfn.XLOOKUP(A745,Table2[Customer ID],Table2[no of surgery],"NOT FOUND")</f>
        <v>0</v>
      </c>
      <c r="V745" t="str">
        <f>_xlfn.XLOOKUP(A745,Table2[Customer ID],Table2[smoker_missing],"NOT FOUND")</f>
        <v>No</v>
      </c>
      <c r="W745" t="str">
        <f t="shared" si="11"/>
        <v>Normal</v>
      </c>
      <c r="X745" s="37">
        <f>SUM(Table5[[#This Row],[Title]:[Diabetes Level]])</f>
        <v>47116.51</v>
      </c>
    </row>
    <row r="746" spans="1:24" x14ac:dyDescent="0.25">
      <c r="A746" t="s">
        <v>1626</v>
      </c>
      <c r="B746" t="str">
        <f>VLOOKUP(A746,'Customer Names'!$A$2:$E$2336,3,FALSE)</f>
        <v>Ms.</v>
      </c>
      <c r="C746" t="str">
        <f>_xlfn.XLOOKUP(A746,$A$2:$A$2336,'Customer Names'!$D$2:$D$2336,"NOT FOUND")</f>
        <v>Polly</v>
      </c>
      <c r="D746" t="str">
        <f>_xlfn.XLOOKUP(A746,$A$2:$A$2336,'Customer Names'!$E$2:$E$2336,"NOT FOUND")</f>
        <v>Crawford</v>
      </c>
      <c r="E746" cm="1">
        <f t="array" ref="E746">_xlfn.XLOOKUP(A746,$A$2:$A$2336,Table2[BMI],"NOT FOUND")</f>
        <v>21.754999999999999</v>
      </c>
      <c r="F746" cm="1">
        <f t="array" ref="F746">_xlfn.XLOOKUP(A746,$A$2:$A$2336,Table2[HBA1C],"NOT FOUND")</f>
        <v>7.79</v>
      </c>
      <c r="G746" t="str" cm="1">
        <f t="array" ref="G746">_xlfn.XLOOKUP(A746,$A$2:$A$2336,Table2[Heart Issues],"NOT FOUND")</f>
        <v>yes</v>
      </c>
      <c r="H746" t="str" cm="1">
        <f t="array" ref="H746">_xlfn.XLOOKUP(A746,$A$2:$A$2336,Table2[Any Transplants],"NOT FOUND")</f>
        <v>No</v>
      </c>
      <c r="I746" t="str" cm="1">
        <f t="array" ref="I746">_xlfn.XLOOKUP(A746,$A$2:$A$2336,Table2[Cancer history],"NOT FOUND")</f>
        <v>No</v>
      </c>
      <c r="J746" t="str">
        <f>_xlfn.XLOOKUP(A746,Table3[customer_no],Table3[month],"NOT FOUND")</f>
        <v>Aug</v>
      </c>
      <c r="K746" s="7">
        <f>_xlfn.XLOOKUP(A746,Table3[customer_no],Table3[year_average],"NOT FOUND")</f>
        <v>1981</v>
      </c>
      <c r="L746" cm="1">
        <f t="array" ref="L746">_xlfn.XLOOKUP(A746,Table3[customer_no],'Hospitalisation Details'!$D$2:$D$2344,"NOT FOUND")</f>
        <v>2</v>
      </c>
      <c r="M746" s="33">
        <f>_xlfn.XLOOKUP(A746,Table3[customer_no],Table3[dd/mm/yy],"NOT FOUND")</f>
        <v>29800</v>
      </c>
      <c r="N746">
        <f>_xlfn.XLOOKUP(A746,Table3[customer_no],Table3[age],"NOT FOUND")</f>
        <v>41</v>
      </c>
      <c r="O746" cm="1">
        <f t="array" ref="O746">_xlfn.XLOOKUP(A746,Table3[customer_no],'Hospitalisation Details'!$E$2:$E$2344,"NOT FOUND")</f>
        <v>1</v>
      </c>
      <c r="P746" t="str">
        <f>_xlfn.XLOOKUP(A746,Table3[customer_no],Table3[hsplt_handled],"NOT FOUND")</f>
        <v>tier - 3</v>
      </c>
      <c r="Q746" t="str">
        <f>_xlfn.XLOOKUP(A746,Table3[customer_no],Table3[city_handled],"NOT FOUND")</f>
        <v>tier - 2</v>
      </c>
      <c r="R746" t="str">
        <f>_xlfn.XLOOKUP(A746,Table3[customer_no],Table3[state_id],"NOT FOUND")</f>
        <v>R1024</v>
      </c>
      <c r="S746" s="34" cm="1">
        <f t="array" ref="S746">_xlfn.XLOOKUP(A746,Table3[customer_no],'Hospitalisation Details'!$F$2:$F$2344,"NOT FOUND")</f>
        <v>13725.47</v>
      </c>
      <c r="T746" t="str">
        <f>_xlfn.XLOOKUP(A746,Table2[Customer ID],Table2[BMI_category],"NOT FOUND")</f>
        <v>Normal Weight</v>
      </c>
      <c r="U746" s="7">
        <f>_xlfn.XLOOKUP(A746,Table2[Customer ID],Table2[no of surgery],"NOT FOUND")</f>
        <v>0</v>
      </c>
      <c r="V746" t="str">
        <f>_xlfn.XLOOKUP(A746,Table2[Customer ID],Table2[smoker_missing],"NOT FOUND")</f>
        <v>No</v>
      </c>
      <c r="W746" t="str">
        <f t="shared" si="11"/>
        <v>Diabetes</v>
      </c>
      <c r="X746" s="37">
        <f>SUM(Table5[[#This Row],[Title]:[Diabetes Level]])</f>
        <v>45580.014999999999</v>
      </c>
    </row>
    <row r="747" spans="1:24" x14ac:dyDescent="0.25">
      <c r="A747" t="s">
        <v>1625</v>
      </c>
      <c r="B747" t="str">
        <f>VLOOKUP(A747,'Customer Names'!$A$2:$E$2336,3,FALSE)</f>
        <v>Mr.</v>
      </c>
      <c r="C747" t="str">
        <f>_xlfn.XLOOKUP(A747,$A$2:$A$2336,'Customer Names'!$D$2:$D$2336,"NOT FOUND")</f>
        <v>Mark H.</v>
      </c>
      <c r="D747" t="str">
        <f>_xlfn.XLOOKUP(A747,$A$2:$A$2336,'Customer Names'!$E$2:$E$2336,"NOT FOUND")</f>
        <v>Sittlington</v>
      </c>
      <c r="E747" cm="1">
        <f t="array" ref="E747">_xlfn.XLOOKUP(A747,$A$2:$A$2336,Table2[BMI],"NOT FOUND")</f>
        <v>44.55</v>
      </c>
      <c r="F747" cm="1">
        <f t="array" ref="F747">_xlfn.XLOOKUP(A747,$A$2:$A$2336,Table2[HBA1C],"NOT FOUND")</f>
        <v>7.12</v>
      </c>
      <c r="G747" t="str" cm="1">
        <f t="array" ref="G747">_xlfn.XLOOKUP(A747,$A$2:$A$2336,Table2[Heart Issues],"NOT FOUND")</f>
        <v>yes</v>
      </c>
      <c r="H747" t="str" cm="1">
        <f t="array" ref="H747">_xlfn.XLOOKUP(A747,$A$2:$A$2336,Table2[Any Transplants],"NOT FOUND")</f>
        <v>No</v>
      </c>
      <c r="I747" t="str" cm="1">
        <f t="array" ref="I747">_xlfn.XLOOKUP(A747,$A$2:$A$2336,Table2[Cancer history],"NOT FOUND")</f>
        <v>No</v>
      </c>
      <c r="J747" t="str">
        <f>_xlfn.XLOOKUP(A747,Table3[customer_no],Table3[month],"NOT FOUND")</f>
        <v>Nov</v>
      </c>
      <c r="K747" s="7">
        <f>_xlfn.XLOOKUP(A747,Table3[customer_no],Table3[year_average],"NOT FOUND")</f>
        <v>1986</v>
      </c>
      <c r="L747" cm="1">
        <f t="array" ref="L747">_xlfn.XLOOKUP(A747,Table3[customer_no],'Hospitalisation Details'!$D$2:$D$2344,"NOT FOUND")</f>
        <v>24</v>
      </c>
      <c r="M747" s="33">
        <f>_xlfn.XLOOKUP(A747,Table3[customer_no],Table3[dd/mm/yy],"NOT FOUND")</f>
        <v>31740</v>
      </c>
      <c r="N747">
        <f>_xlfn.XLOOKUP(A747,Table3[customer_no],Table3[age],"NOT FOUND")</f>
        <v>36</v>
      </c>
      <c r="O747" cm="1">
        <f t="array" ref="O747">_xlfn.XLOOKUP(A747,Table3[customer_no],'Hospitalisation Details'!$E$2:$E$2344,"NOT FOUND")</f>
        <v>3</v>
      </c>
      <c r="P747" t="str">
        <f>_xlfn.XLOOKUP(A747,Table3[customer_no],Table3[hsplt_handled],"NOT FOUND")</f>
        <v>tier - 3</v>
      </c>
      <c r="Q747" t="str">
        <f>_xlfn.XLOOKUP(A747,Table3[customer_no],Table3[city_handled],"NOT FOUND")</f>
        <v>tier - 2</v>
      </c>
      <c r="R747" t="str">
        <f>_xlfn.XLOOKUP(A747,Table3[customer_no],Table3[state_id],"NOT FOUND")</f>
        <v>R1023</v>
      </c>
      <c r="S747" s="34" cm="1">
        <f t="array" ref="S747">_xlfn.XLOOKUP(A747,Table3[customer_no],'Hospitalisation Details'!$F$2:$F$2344,"NOT FOUND")</f>
        <v>13714.55</v>
      </c>
      <c r="T747" t="str">
        <f>_xlfn.XLOOKUP(A747,Table2[Customer ID],Table2[BMI_category],"NOT FOUND")</f>
        <v>Obesity</v>
      </c>
      <c r="U747" s="7">
        <f>_xlfn.XLOOKUP(A747,Table2[Customer ID],Table2[no of surgery],"NOT FOUND")</f>
        <v>1</v>
      </c>
      <c r="V747" t="str">
        <f>_xlfn.XLOOKUP(A747,Table2[Customer ID],Table2[smoker_missing],"NOT FOUND")</f>
        <v>No</v>
      </c>
      <c r="W747" t="str">
        <f t="shared" si="11"/>
        <v>Diabetes</v>
      </c>
      <c r="X747" s="37">
        <f>SUM(Table5[[#This Row],[Title]:[Diabetes Level]])</f>
        <v>47556.22</v>
      </c>
    </row>
    <row r="748" spans="1:24" x14ac:dyDescent="0.25">
      <c r="A748" t="s">
        <v>1624</v>
      </c>
      <c r="B748" t="str">
        <f>VLOOKUP(A748,'Customer Names'!$A$2:$E$2336,3,FALSE)</f>
        <v>Mrs.</v>
      </c>
      <c r="C748" t="str">
        <f>_xlfn.XLOOKUP(A748,$A$2:$A$2336,'Customer Names'!$D$2:$D$2336,"NOT FOUND")</f>
        <v>Jessie M.</v>
      </c>
      <c r="D748" t="str">
        <f>_xlfn.XLOOKUP(A748,$A$2:$A$2336,'Customer Names'!$E$2:$E$2336,"NOT FOUND")</f>
        <v>Silbert</v>
      </c>
      <c r="E748" cm="1">
        <f t="array" ref="E748">_xlfn.XLOOKUP(A748,$A$2:$A$2336,Table2[BMI],"NOT FOUND")</f>
        <v>43.32</v>
      </c>
      <c r="F748" cm="1">
        <f t="array" ref="F748">_xlfn.XLOOKUP(A748,$A$2:$A$2336,Table2[HBA1C],"NOT FOUND")</f>
        <v>4.67</v>
      </c>
      <c r="G748" t="str" cm="1">
        <f t="array" ref="G748">_xlfn.XLOOKUP(A748,$A$2:$A$2336,Table2[Heart Issues],"NOT FOUND")</f>
        <v>yes</v>
      </c>
      <c r="H748" t="str" cm="1">
        <f t="array" ref="H748">_xlfn.XLOOKUP(A748,$A$2:$A$2336,Table2[Any Transplants],"NOT FOUND")</f>
        <v>No</v>
      </c>
      <c r="I748" t="str" cm="1">
        <f t="array" ref="I748">_xlfn.XLOOKUP(A748,$A$2:$A$2336,Table2[Cancer history],"NOT FOUND")</f>
        <v>No</v>
      </c>
      <c r="J748" t="str">
        <f>_xlfn.XLOOKUP(A748,Table3[customer_no],Table3[month],"NOT FOUND")</f>
        <v>Sep</v>
      </c>
      <c r="K748" s="7">
        <f>_xlfn.XLOOKUP(A748,Table3[customer_no],Table3[year_average],"NOT FOUND")</f>
        <v>1985</v>
      </c>
      <c r="L748" cm="1">
        <f t="array" ref="L748">_xlfn.XLOOKUP(A748,Table3[customer_no],'Hospitalisation Details'!$D$2:$D$2344,"NOT FOUND")</f>
        <v>14</v>
      </c>
      <c r="M748" s="33">
        <f>_xlfn.XLOOKUP(A748,Table3[customer_no],Table3[dd/mm/yy],"NOT FOUND")</f>
        <v>31304</v>
      </c>
      <c r="N748">
        <f>_xlfn.XLOOKUP(A748,Table3[customer_no],Table3[age],"NOT FOUND")</f>
        <v>37</v>
      </c>
      <c r="O748" cm="1">
        <f t="array" ref="O748">_xlfn.XLOOKUP(A748,Table3[customer_no],'Hospitalisation Details'!$E$2:$E$2344,"NOT FOUND")</f>
        <v>3</v>
      </c>
      <c r="P748" t="str">
        <f>_xlfn.XLOOKUP(A748,Table3[customer_no],Table3[hsplt_handled],"NOT FOUND")</f>
        <v>tier - 3</v>
      </c>
      <c r="Q748" t="str">
        <f>_xlfn.XLOOKUP(A748,Table3[customer_no],Table3[city_handled],"NOT FOUND")</f>
        <v>tier - 1</v>
      </c>
      <c r="R748" t="str">
        <f>_xlfn.XLOOKUP(A748,Table3[customer_no],Table3[state_id],"NOT FOUND")</f>
        <v>R1026</v>
      </c>
      <c r="S748" s="34" cm="1">
        <f t="array" ref="S748">_xlfn.XLOOKUP(A748,Table3[customer_no],'Hospitalisation Details'!$F$2:$F$2344,"NOT FOUND")</f>
        <v>13685.51</v>
      </c>
      <c r="T748" t="str">
        <f>_xlfn.XLOOKUP(A748,Table2[Customer ID],Table2[BMI_category],"NOT FOUND")</f>
        <v>Obesity</v>
      </c>
      <c r="U748" s="7">
        <f>_xlfn.XLOOKUP(A748,Table2[Customer ID],Table2[no of surgery],"NOT FOUND")</f>
        <v>0</v>
      </c>
      <c r="V748" t="str">
        <f>_xlfn.XLOOKUP(A748,Table2[Customer ID],Table2[smoker_missing],"NOT FOUND")</f>
        <v>No</v>
      </c>
      <c r="W748" t="str">
        <f t="shared" si="11"/>
        <v>Normal</v>
      </c>
      <c r="X748" s="37">
        <f>SUM(Table5[[#This Row],[Title]:[Diabetes Level]])</f>
        <v>47076.5</v>
      </c>
    </row>
    <row r="749" spans="1:24" x14ac:dyDescent="0.25">
      <c r="A749" t="s">
        <v>1623</v>
      </c>
      <c r="B749" t="str">
        <f>VLOOKUP(A749,'Customer Names'!$A$2:$E$2336,3,FALSE)</f>
        <v>Mr.</v>
      </c>
      <c r="C749" t="str">
        <f>_xlfn.XLOOKUP(A749,$A$2:$A$2336,'Customer Names'!$D$2:$D$2336,"NOT FOUND")</f>
        <v>Chris</v>
      </c>
      <c r="D749" t="str">
        <f>_xlfn.XLOOKUP(A749,$A$2:$A$2336,'Customer Names'!$E$2:$E$2336,"NOT FOUND")</f>
        <v>Carrique</v>
      </c>
      <c r="E749" cm="1">
        <f t="array" ref="E749">_xlfn.XLOOKUP(A749,$A$2:$A$2336,Table2[BMI],"NOT FOUND")</f>
        <v>31.23</v>
      </c>
      <c r="F749" cm="1">
        <f t="array" ref="F749">_xlfn.XLOOKUP(A749,$A$2:$A$2336,Table2[HBA1C],"NOT FOUND")</f>
        <v>9.1199999999999992</v>
      </c>
      <c r="G749" t="str" cm="1">
        <f t="array" ref="G749">_xlfn.XLOOKUP(A749,$A$2:$A$2336,Table2[Heart Issues],"NOT FOUND")</f>
        <v>yes</v>
      </c>
      <c r="H749" t="str" cm="1">
        <f t="array" ref="H749">_xlfn.XLOOKUP(A749,$A$2:$A$2336,Table2[Any Transplants],"NOT FOUND")</f>
        <v>No</v>
      </c>
      <c r="I749" t="str" cm="1">
        <f t="array" ref="I749">_xlfn.XLOOKUP(A749,$A$2:$A$2336,Table2[Cancer history],"NOT FOUND")</f>
        <v>Yes</v>
      </c>
      <c r="J749" t="str">
        <f>_xlfn.XLOOKUP(A749,Table3[customer_no],Table3[month],"NOT FOUND")</f>
        <v>Aug</v>
      </c>
      <c r="K749" s="7">
        <f>_xlfn.XLOOKUP(A749,Table3[customer_no],Table3[year_average],"NOT FOUND")</f>
        <v>1963</v>
      </c>
      <c r="L749" cm="1">
        <f t="array" ref="L749">_xlfn.XLOOKUP(A749,Table3[customer_no],'Hospitalisation Details'!$D$2:$D$2344,"NOT FOUND")</f>
        <v>4</v>
      </c>
      <c r="M749" s="33">
        <f>_xlfn.XLOOKUP(A749,Table3[customer_no],Table3[dd/mm/yy],"NOT FOUND")</f>
        <v>23227</v>
      </c>
      <c r="N749">
        <f>_xlfn.XLOOKUP(A749,Table3[customer_no],Table3[age],"NOT FOUND")</f>
        <v>59</v>
      </c>
      <c r="O749" cm="1">
        <f t="array" ref="O749">_xlfn.XLOOKUP(A749,Table3[customer_no],'Hospitalisation Details'!$E$2:$E$2344,"NOT FOUND")</f>
        <v>0</v>
      </c>
      <c r="P749" t="str">
        <f>_xlfn.XLOOKUP(A749,Table3[customer_no],Table3[hsplt_handled],"NOT FOUND")</f>
        <v>tier - 3</v>
      </c>
      <c r="Q749" t="str">
        <f>_xlfn.XLOOKUP(A749,Table3[customer_no],Table3[city_handled],"NOT FOUND")</f>
        <v>tier - 2</v>
      </c>
      <c r="R749" t="str">
        <f>_xlfn.XLOOKUP(A749,Table3[customer_no],Table3[state_id],"NOT FOUND")</f>
        <v>R1021</v>
      </c>
      <c r="S749" s="34" cm="1">
        <f t="array" ref="S749">_xlfn.XLOOKUP(A749,Table3[customer_no],'Hospitalisation Details'!$F$2:$F$2344,"NOT FOUND")</f>
        <v>13677.68</v>
      </c>
      <c r="T749" t="str">
        <f>_xlfn.XLOOKUP(A749,Table2[Customer ID],Table2[BMI_category],"NOT FOUND")</f>
        <v>Obesity</v>
      </c>
      <c r="U749" s="7">
        <f>_xlfn.XLOOKUP(A749,Table2[Customer ID],Table2[no of surgery],"NOT FOUND")</f>
        <v>1</v>
      </c>
      <c r="V749" t="str">
        <f>_xlfn.XLOOKUP(A749,Table2[Customer ID],Table2[smoker_missing],"NOT FOUND")</f>
        <v>No</v>
      </c>
      <c r="W749" t="str">
        <f t="shared" si="11"/>
        <v>Diabetes</v>
      </c>
      <c r="X749" s="37">
        <f>SUM(Table5[[#This Row],[Title]:[Diabetes Level]])</f>
        <v>38972.03</v>
      </c>
    </row>
    <row r="750" spans="1:24" x14ac:dyDescent="0.25">
      <c r="A750" t="s">
        <v>1622</v>
      </c>
      <c r="B750" t="str">
        <f>VLOOKUP(A750,'Customer Names'!$A$2:$E$2336,3,FALSE)</f>
        <v>Mr.</v>
      </c>
      <c r="C750" t="str">
        <f>_xlfn.XLOOKUP(A750,$A$2:$A$2336,'Customer Names'!$D$2:$D$2336,"NOT FOUND")</f>
        <v>Daniel</v>
      </c>
      <c r="D750" t="str">
        <f>_xlfn.XLOOKUP(A750,$A$2:$A$2336,'Customer Names'!$E$2:$E$2336,"NOT FOUND")</f>
        <v>Kosla</v>
      </c>
      <c r="E750" cm="1">
        <f t="array" ref="E750">_xlfn.XLOOKUP(A750,$A$2:$A$2336,Table2[BMI],"NOT FOUND")</f>
        <v>42.81</v>
      </c>
      <c r="F750" cm="1">
        <f t="array" ref="F750">_xlfn.XLOOKUP(A750,$A$2:$A$2336,Table2[HBA1C],"NOT FOUND")</f>
        <v>4.1500000000000004</v>
      </c>
      <c r="G750" t="str" cm="1">
        <f t="array" ref="G750">_xlfn.XLOOKUP(A750,$A$2:$A$2336,Table2[Heart Issues],"NOT FOUND")</f>
        <v>No</v>
      </c>
      <c r="H750" t="str" cm="1">
        <f t="array" ref="H750">_xlfn.XLOOKUP(A750,$A$2:$A$2336,Table2[Any Transplants],"NOT FOUND")</f>
        <v>No</v>
      </c>
      <c r="I750" t="str" cm="1">
        <f t="array" ref="I750">_xlfn.XLOOKUP(A750,$A$2:$A$2336,Table2[Cancer history],"NOT FOUND")</f>
        <v>No</v>
      </c>
      <c r="J750" t="str">
        <f>_xlfn.XLOOKUP(A750,Table3[customer_no],Table3[month],"NOT FOUND")</f>
        <v>Jul</v>
      </c>
      <c r="K750" s="7">
        <f>_xlfn.XLOOKUP(A750,Table3[customer_no],Table3[year_average],"NOT FOUND")</f>
        <v>1984</v>
      </c>
      <c r="L750" cm="1">
        <f t="array" ref="L750">_xlfn.XLOOKUP(A750,Table3[customer_no],'Hospitalisation Details'!$D$2:$D$2344,"NOT FOUND")</f>
        <v>20</v>
      </c>
      <c r="M750" s="33">
        <f>_xlfn.XLOOKUP(A750,Table3[customer_no],Table3[dd/mm/yy],"NOT FOUND")</f>
        <v>30883</v>
      </c>
      <c r="N750">
        <f>_xlfn.XLOOKUP(A750,Table3[customer_no],Table3[age],"NOT FOUND")</f>
        <v>38</v>
      </c>
      <c r="O750" cm="1">
        <f t="array" ref="O750">_xlfn.XLOOKUP(A750,Table3[customer_no],'Hospitalisation Details'!$E$2:$E$2344,"NOT FOUND")</f>
        <v>3</v>
      </c>
      <c r="P750" t="str">
        <f>_xlfn.XLOOKUP(A750,Table3[customer_no],Table3[hsplt_handled],"NOT FOUND")</f>
        <v>tier - 3</v>
      </c>
      <c r="Q750" t="str">
        <f>_xlfn.XLOOKUP(A750,Table3[customer_no],Table3[city_handled],"NOT FOUND")</f>
        <v>tier - 3</v>
      </c>
      <c r="R750" t="str">
        <f>_xlfn.XLOOKUP(A750,Table3[customer_no],Table3[state_id],"NOT FOUND")</f>
        <v>R1023</v>
      </c>
      <c r="S750" s="34" cm="1">
        <f t="array" ref="S750">_xlfn.XLOOKUP(A750,Table3[customer_no],'Hospitalisation Details'!$F$2:$F$2344,"NOT FOUND")</f>
        <v>13638.06</v>
      </c>
      <c r="T750" t="str">
        <f>_xlfn.XLOOKUP(A750,Table2[Customer ID],Table2[BMI_category],"NOT FOUND")</f>
        <v>Obesity</v>
      </c>
      <c r="U750" s="7">
        <f>_xlfn.XLOOKUP(A750,Table2[Customer ID],Table2[no of surgery],"NOT FOUND")</f>
        <v>1</v>
      </c>
      <c r="V750" t="str">
        <f>_xlfn.XLOOKUP(A750,Table2[Customer ID],Table2[smoker_missing],"NOT FOUND")</f>
        <v>No</v>
      </c>
      <c r="W750" t="str">
        <f t="shared" si="11"/>
        <v>Normal</v>
      </c>
      <c r="X750" s="37">
        <f>SUM(Table5[[#This Row],[Title]:[Diabetes Level]])</f>
        <v>46614.02</v>
      </c>
    </row>
    <row r="751" spans="1:24" x14ac:dyDescent="0.25">
      <c r="A751" t="s">
        <v>1621</v>
      </c>
      <c r="B751" t="str">
        <f>VLOOKUP(A751,'Customer Names'!$A$2:$E$2336,3,FALSE)</f>
        <v>Ms.</v>
      </c>
      <c r="C751" t="str">
        <f>_xlfn.XLOOKUP(A751,$A$2:$A$2336,'Customer Names'!$D$2:$D$2336,"NOT FOUND")</f>
        <v>Megan</v>
      </c>
      <c r="D751" t="str">
        <f>_xlfn.XLOOKUP(A751,$A$2:$A$2336,'Customer Names'!$E$2:$E$2336,"NOT FOUND")</f>
        <v>Parker</v>
      </c>
      <c r="E751" cm="1">
        <f t="array" ref="E751">_xlfn.XLOOKUP(A751,$A$2:$A$2336,Table2[BMI],"NOT FOUND")</f>
        <v>35.909999999999997</v>
      </c>
      <c r="F751" cm="1">
        <f t="array" ref="F751">_xlfn.XLOOKUP(A751,$A$2:$A$2336,Table2[HBA1C],"NOT FOUND")</f>
        <v>6.72</v>
      </c>
      <c r="G751" t="str" cm="1">
        <f t="array" ref="G751">_xlfn.XLOOKUP(A751,$A$2:$A$2336,Table2[Heart Issues],"NOT FOUND")</f>
        <v>yes</v>
      </c>
      <c r="H751" t="str" cm="1">
        <f t="array" ref="H751">_xlfn.XLOOKUP(A751,$A$2:$A$2336,Table2[Any Transplants],"NOT FOUND")</f>
        <v>No</v>
      </c>
      <c r="I751" t="str" cm="1">
        <f t="array" ref="I751">_xlfn.XLOOKUP(A751,$A$2:$A$2336,Table2[Cancer history],"NOT FOUND")</f>
        <v>No</v>
      </c>
      <c r="J751" t="str">
        <f>_xlfn.XLOOKUP(A751,Table3[customer_no],Table3[month],"NOT FOUND")</f>
        <v>Dec</v>
      </c>
      <c r="K751" s="7">
        <f>_xlfn.XLOOKUP(A751,Table3[customer_no],Table3[year_average],"NOT FOUND")</f>
        <v>1961</v>
      </c>
      <c r="L751" cm="1">
        <f t="array" ref="L751">_xlfn.XLOOKUP(A751,Table3[customer_no],'Hospitalisation Details'!$D$2:$D$2344,"NOT FOUND")</f>
        <v>24</v>
      </c>
      <c r="M751" s="33">
        <f>_xlfn.XLOOKUP(A751,Table3[customer_no],Table3[dd/mm/yy],"NOT FOUND")</f>
        <v>22639</v>
      </c>
      <c r="N751">
        <f>_xlfn.XLOOKUP(A751,Table3[customer_no],Table3[age],"NOT FOUND")</f>
        <v>61</v>
      </c>
      <c r="O751" cm="1">
        <f t="array" ref="O751">_xlfn.XLOOKUP(A751,Table3[customer_no],'Hospitalisation Details'!$E$2:$E$2344,"NOT FOUND")</f>
        <v>0</v>
      </c>
      <c r="P751" t="str">
        <f>_xlfn.XLOOKUP(A751,Table3[customer_no],Table3[hsplt_handled],"NOT FOUND")</f>
        <v>tier - 3</v>
      </c>
      <c r="Q751" t="str">
        <f>_xlfn.XLOOKUP(A751,Table3[customer_no],Table3[city_handled],"NOT FOUND")</f>
        <v>tier - 3</v>
      </c>
      <c r="R751" t="str">
        <f>_xlfn.XLOOKUP(A751,Table3[customer_no],Table3[state_id],"NOT FOUND")</f>
        <v>R1024</v>
      </c>
      <c r="S751" s="34" cm="1">
        <f t="array" ref="S751">_xlfn.XLOOKUP(A751,Table3[customer_no],'Hospitalisation Details'!$F$2:$F$2344,"NOT FOUND")</f>
        <v>13635.64</v>
      </c>
      <c r="T751" t="str">
        <f>_xlfn.XLOOKUP(A751,Table2[Customer ID],Table2[BMI_category],"NOT FOUND")</f>
        <v>Obesity</v>
      </c>
      <c r="U751" s="7">
        <f>_xlfn.XLOOKUP(A751,Table2[Customer ID],Table2[no of surgery],"NOT FOUND")</f>
        <v>2</v>
      </c>
      <c r="V751" t="str">
        <f>_xlfn.XLOOKUP(A751,Table2[Customer ID],Table2[smoker_missing],"NOT FOUND")</f>
        <v>No</v>
      </c>
      <c r="W751" t="str">
        <f t="shared" si="11"/>
        <v>Diabetes</v>
      </c>
      <c r="X751" s="37">
        <f>SUM(Table5[[#This Row],[Title]:[Diabetes Level]])</f>
        <v>38365.270000000004</v>
      </c>
    </row>
    <row r="752" spans="1:24" x14ac:dyDescent="0.25">
      <c r="A752" t="s">
        <v>1620</v>
      </c>
      <c r="B752" t="str">
        <f>VLOOKUP(A752,'Customer Names'!$A$2:$E$2336,3,FALSE)</f>
        <v>Mr.</v>
      </c>
      <c r="C752" t="str">
        <f>_xlfn.XLOOKUP(A752,$A$2:$A$2336,'Customer Names'!$D$2:$D$2336,"NOT FOUND")</f>
        <v>Kevin</v>
      </c>
      <c r="D752" t="str">
        <f>_xlfn.XLOOKUP(A752,$A$2:$A$2336,'Customer Names'!$E$2:$E$2336,"NOT FOUND")</f>
        <v>Horton</v>
      </c>
      <c r="E752" cm="1">
        <f t="array" ref="E752">_xlfn.XLOOKUP(A752,$A$2:$A$2336,Table2[BMI],"NOT FOUND")</f>
        <v>36.65</v>
      </c>
      <c r="F752" cm="1">
        <f t="array" ref="F752">_xlfn.XLOOKUP(A752,$A$2:$A$2336,Table2[HBA1C],"NOT FOUND")</f>
        <v>5.01</v>
      </c>
      <c r="G752" t="str" cm="1">
        <f t="array" ref="G752">_xlfn.XLOOKUP(A752,$A$2:$A$2336,Table2[Heart Issues],"NOT FOUND")</f>
        <v>yes</v>
      </c>
      <c r="H752" t="str" cm="1">
        <f t="array" ref="H752">_xlfn.XLOOKUP(A752,$A$2:$A$2336,Table2[Any Transplants],"NOT FOUND")</f>
        <v>No</v>
      </c>
      <c r="I752" t="str" cm="1">
        <f t="array" ref="I752">_xlfn.XLOOKUP(A752,$A$2:$A$2336,Table2[Cancer history],"NOT FOUND")</f>
        <v>Yes</v>
      </c>
      <c r="J752" t="str">
        <f>_xlfn.XLOOKUP(A752,Table3[customer_no],Table3[month],"NOT FOUND")</f>
        <v>Jul</v>
      </c>
      <c r="K752" s="7">
        <f>_xlfn.XLOOKUP(A752,Table3[customer_no],Table3[year_average],"NOT FOUND")</f>
        <v>1969</v>
      </c>
      <c r="L752" cm="1">
        <f t="array" ref="L752">_xlfn.XLOOKUP(A752,Table3[customer_no],'Hospitalisation Details'!$D$2:$D$2344,"NOT FOUND")</f>
        <v>26</v>
      </c>
      <c r="M752" s="33">
        <f>_xlfn.XLOOKUP(A752,Table3[customer_no],Table3[dd/mm/yy],"NOT FOUND")</f>
        <v>25410</v>
      </c>
      <c r="N752">
        <f>_xlfn.XLOOKUP(A752,Table3[customer_no],Table3[age],"NOT FOUND")</f>
        <v>53</v>
      </c>
      <c r="O752" cm="1">
        <f t="array" ref="O752">_xlfn.XLOOKUP(A752,Table3[customer_no],'Hospitalisation Details'!$E$2:$E$2344,"NOT FOUND")</f>
        <v>0</v>
      </c>
      <c r="P752" t="str">
        <f>_xlfn.XLOOKUP(A752,Table3[customer_no],Table3[hsplt_handled],"NOT FOUND")</f>
        <v>tier - 3</v>
      </c>
      <c r="Q752" t="str">
        <f>_xlfn.XLOOKUP(A752,Table3[customer_no],Table3[city_handled],"NOT FOUND")</f>
        <v>tier - 3</v>
      </c>
      <c r="R752" t="str">
        <f>_xlfn.XLOOKUP(A752,Table3[customer_no],Table3[state_id],"NOT FOUND")</f>
        <v>R1012</v>
      </c>
      <c r="S752" s="34" cm="1">
        <f t="array" ref="S752">_xlfn.XLOOKUP(A752,Table3[customer_no],'Hospitalisation Details'!$F$2:$F$2344,"NOT FOUND")</f>
        <v>13622.01</v>
      </c>
      <c r="T752" t="str">
        <f>_xlfn.XLOOKUP(A752,Table2[Customer ID],Table2[BMI_category],"NOT FOUND")</f>
        <v>Obesity</v>
      </c>
      <c r="U752" s="7">
        <f>_xlfn.XLOOKUP(A752,Table2[Customer ID],Table2[no of surgery],"NOT FOUND")</f>
        <v>1</v>
      </c>
      <c r="V752" t="str">
        <f>_xlfn.XLOOKUP(A752,Table2[Customer ID],Table2[smoker_missing],"NOT FOUND")</f>
        <v>No</v>
      </c>
      <c r="W752" t="str">
        <f t="shared" si="11"/>
        <v>Normal</v>
      </c>
      <c r="X752" s="37">
        <f>SUM(Table5[[#This Row],[Title]:[Diabetes Level]])</f>
        <v>41122.67</v>
      </c>
    </row>
    <row r="753" spans="1:24" x14ac:dyDescent="0.25">
      <c r="A753" t="s">
        <v>1619</v>
      </c>
      <c r="B753" t="str">
        <f>VLOOKUP(A753,'Customer Names'!$A$2:$E$2336,3,FALSE)</f>
        <v>Ms.</v>
      </c>
      <c r="C753" t="str">
        <f>_xlfn.XLOOKUP(A753,$A$2:$A$2336,'Customer Names'!$D$2:$D$2336,"NOT FOUND")</f>
        <v>Caroline S.</v>
      </c>
      <c r="D753" t="str">
        <f>_xlfn.XLOOKUP(A753,$A$2:$A$2336,'Customer Names'!$E$2:$E$2336,"NOT FOUND")</f>
        <v>Boller</v>
      </c>
      <c r="E753" cm="1">
        <f t="array" ref="E753">_xlfn.XLOOKUP(A753,$A$2:$A$2336,Table2[BMI],"NOT FOUND")</f>
        <v>22.04</v>
      </c>
      <c r="F753" cm="1">
        <f t="array" ref="F753">_xlfn.XLOOKUP(A753,$A$2:$A$2336,Table2[HBA1C],"NOT FOUND")</f>
        <v>10.9</v>
      </c>
      <c r="G753" t="str" cm="1">
        <f t="array" ref="G753">_xlfn.XLOOKUP(A753,$A$2:$A$2336,Table2[Heart Issues],"NOT FOUND")</f>
        <v>yes</v>
      </c>
      <c r="H753" t="str" cm="1">
        <f t="array" ref="H753">_xlfn.XLOOKUP(A753,$A$2:$A$2336,Table2[Any Transplants],"NOT FOUND")</f>
        <v>No</v>
      </c>
      <c r="I753" t="str" cm="1">
        <f t="array" ref="I753">_xlfn.XLOOKUP(A753,$A$2:$A$2336,Table2[Cancer history],"NOT FOUND")</f>
        <v>No</v>
      </c>
      <c r="J753" t="str">
        <f>_xlfn.XLOOKUP(A753,Table3[customer_no],Table3[month],"NOT FOUND")</f>
        <v>Nov</v>
      </c>
      <c r="K753" s="7">
        <f>_xlfn.XLOOKUP(A753,Table3[customer_no],Table3[year_average],"NOT FOUND")</f>
        <v>1961</v>
      </c>
      <c r="L753" cm="1">
        <f t="array" ref="L753">_xlfn.XLOOKUP(A753,Table3[customer_no],'Hospitalisation Details'!$D$2:$D$2344,"NOT FOUND")</f>
        <v>18</v>
      </c>
      <c r="M753" s="33">
        <f>_xlfn.XLOOKUP(A753,Table3[customer_no],Table3[dd/mm/yy],"NOT FOUND")</f>
        <v>22603</v>
      </c>
      <c r="N753">
        <f>_xlfn.XLOOKUP(A753,Table3[customer_no],Table3[age],"NOT FOUND")</f>
        <v>61</v>
      </c>
      <c r="O753" cm="1">
        <f t="array" ref="O753">_xlfn.XLOOKUP(A753,Table3[customer_no],'Hospitalisation Details'!$E$2:$E$2344,"NOT FOUND")</f>
        <v>0</v>
      </c>
      <c r="P753" t="str">
        <f>_xlfn.XLOOKUP(A753,Table3[customer_no],Table3[hsplt_handled],"NOT FOUND")</f>
        <v>tier - 3</v>
      </c>
      <c r="Q753" t="str">
        <f>_xlfn.XLOOKUP(A753,Table3[customer_no],Table3[city_handled],"NOT FOUND")</f>
        <v>tier - 3</v>
      </c>
      <c r="R753" t="str">
        <f>_xlfn.XLOOKUP(A753,Table3[customer_no],Table3[state_id],"NOT FOUND")</f>
        <v>R1024</v>
      </c>
      <c r="S753" s="34" cm="1">
        <f t="array" ref="S753">_xlfn.XLOOKUP(A753,Table3[customer_no],'Hospitalisation Details'!$F$2:$F$2344,"NOT FOUND")</f>
        <v>13616.36</v>
      </c>
      <c r="T753" t="str">
        <f>_xlfn.XLOOKUP(A753,Table2[Customer ID],Table2[BMI_category],"NOT FOUND")</f>
        <v>Normal Weight</v>
      </c>
      <c r="U753" s="7">
        <f>_xlfn.XLOOKUP(A753,Table2[Customer ID],Table2[no of surgery],"NOT FOUND")</f>
        <v>2</v>
      </c>
      <c r="V753" t="str">
        <f>_xlfn.XLOOKUP(A753,Table2[Customer ID],Table2[smoker_missing],"NOT FOUND")</f>
        <v>No</v>
      </c>
      <c r="W753" t="str">
        <f t="shared" si="11"/>
        <v>Diabetes</v>
      </c>
      <c r="X753" s="37">
        <f>SUM(Table5[[#This Row],[Title]:[Diabetes Level]])</f>
        <v>38294.300000000003</v>
      </c>
    </row>
    <row r="754" spans="1:24" x14ac:dyDescent="0.25">
      <c r="A754" t="s">
        <v>1618</v>
      </c>
      <c r="B754" t="str">
        <f>VLOOKUP(A754,'Customer Names'!$A$2:$E$2336,3,FALSE)</f>
        <v>Ms.</v>
      </c>
      <c r="C754" t="str">
        <f>_xlfn.XLOOKUP(A754,$A$2:$A$2336,'Customer Names'!$D$2:$D$2336,"NOT FOUND")</f>
        <v>Nuta</v>
      </c>
      <c r="D754" t="str">
        <f>_xlfn.XLOOKUP(A754,$A$2:$A$2336,'Customer Names'!$E$2:$E$2336,"NOT FOUND")</f>
        <v>Olaru</v>
      </c>
      <c r="E754" cm="1">
        <f t="array" ref="E754">_xlfn.XLOOKUP(A754,$A$2:$A$2336,Table2[BMI],"NOT FOUND")</f>
        <v>31.824999999999999</v>
      </c>
      <c r="F754" cm="1">
        <f t="array" ref="F754">_xlfn.XLOOKUP(A754,$A$2:$A$2336,Table2[HBA1C],"NOT FOUND")</f>
        <v>5.52</v>
      </c>
      <c r="G754" t="str" cm="1">
        <f t="array" ref="G754">_xlfn.XLOOKUP(A754,$A$2:$A$2336,Table2[Heart Issues],"NOT FOUND")</f>
        <v>yes</v>
      </c>
      <c r="H754" t="str" cm="1">
        <f t="array" ref="H754">_xlfn.XLOOKUP(A754,$A$2:$A$2336,Table2[Any Transplants],"NOT FOUND")</f>
        <v>No</v>
      </c>
      <c r="I754" t="str" cm="1">
        <f t="array" ref="I754">_xlfn.XLOOKUP(A754,$A$2:$A$2336,Table2[Cancer history],"NOT FOUND")</f>
        <v>No</v>
      </c>
      <c r="J754" t="str">
        <f>_xlfn.XLOOKUP(A754,Table3[customer_no],Table3[month],"NOT FOUND")</f>
        <v>Sep</v>
      </c>
      <c r="K754" s="7">
        <f>_xlfn.XLOOKUP(A754,Table3[customer_no],Table3[year_average],"NOT FOUND")</f>
        <v>1964</v>
      </c>
      <c r="L754" cm="1">
        <f t="array" ref="L754">_xlfn.XLOOKUP(A754,Table3[customer_no],'Hospitalisation Details'!$D$2:$D$2344,"NOT FOUND")</f>
        <v>10</v>
      </c>
      <c r="M754" s="33">
        <f>_xlfn.XLOOKUP(A754,Table3[customer_no],Table3[dd/mm/yy],"NOT FOUND")</f>
        <v>23630</v>
      </c>
      <c r="N754">
        <f>_xlfn.XLOOKUP(A754,Table3[customer_no],Table3[age],"NOT FOUND")</f>
        <v>58</v>
      </c>
      <c r="O754" cm="1">
        <f t="array" ref="O754">_xlfn.XLOOKUP(A754,Table3[customer_no],'Hospitalisation Details'!$E$2:$E$2344,"NOT FOUND")</f>
        <v>2</v>
      </c>
      <c r="P754" t="str">
        <f>_xlfn.XLOOKUP(A754,Table3[customer_no],Table3[hsplt_handled],"NOT FOUND")</f>
        <v>tier - 3</v>
      </c>
      <c r="Q754" t="str">
        <f>_xlfn.XLOOKUP(A754,Table3[customer_no],Table3[city_handled],"NOT FOUND")</f>
        <v>tier - 1</v>
      </c>
      <c r="R754" t="str">
        <f>_xlfn.XLOOKUP(A754,Table3[customer_no],Table3[state_id],"NOT FOUND")</f>
        <v>R1024</v>
      </c>
      <c r="S754" s="34" cm="1">
        <f t="array" ref="S754">_xlfn.XLOOKUP(A754,Table3[customer_no],'Hospitalisation Details'!$F$2:$F$2344,"NOT FOUND")</f>
        <v>13607.37</v>
      </c>
      <c r="T754" t="str">
        <f>_xlfn.XLOOKUP(A754,Table2[Customer ID],Table2[BMI_category],"NOT FOUND")</f>
        <v>Obesity</v>
      </c>
      <c r="U754" s="7">
        <f>_xlfn.XLOOKUP(A754,Table2[Customer ID],Table2[no of surgery],"NOT FOUND")</f>
        <v>1</v>
      </c>
      <c r="V754" t="str">
        <f>_xlfn.XLOOKUP(A754,Table2[Customer ID],Table2[smoker_missing],"NOT FOUND")</f>
        <v>No</v>
      </c>
      <c r="W754" t="str">
        <f t="shared" si="11"/>
        <v>Normal</v>
      </c>
      <c r="X754" s="37">
        <f>SUM(Table5[[#This Row],[Title]:[Diabetes Level]])</f>
        <v>39309.715000000004</v>
      </c>
    </row>
    <row r="755" spans="1:24" x14ac:dyDescent="0.25">
      <c r="A755" t="s">
        <v>1617</v>
      </c>
      <c r="B755" t="str">
        <f>VLOOKUP(A755,'Customer Names'!$A$2:$E$2336,3,FALSE)</f>
        <v>Ms.</v>
      </c>
      <c r="C755" t="str">
        <f>_xlfn.XLOOKUP(A755,$A$2:$A$2336,'Customer Names'!$D$2:$D$2336,"NOT FOUND")</f>
        <v>Margie</v>
      </c>
      <c r="D755" t="str">
        <f>_xlfn.XLOOKUP(A755,$A$2:$A$2336,'Customer Names'!$E$2:$E$2336,"NOT FOUND")</f>
        <v>Prescott</v>
      </c>
      <c r="E755" cm="1">
        <f t="array" ref="E755">_xlfn.XLOOKUP(A755,$A$2:$A$2336,Table2[BMI],"NOT FOUND")</f>
        <v>53.58</v>
      </c>
      <c r="F755" cm="1">
        <f t="array" ref="F755">_xlfn.XLOOKUP(A755,$A$2:$A$2336,Table2[HBA1C],"NOT FOUND")</f>
        <v>4.55</v>
      </c>
      <c r="G755" t="str" cm="1">
        <f t="array" ref="G755">_xlfn.XLOOKUP(A755,$A$2:$A$2336,Table2[Heart Issues],"NOT FOUND")</f>
        <v>No</v>
      </c>
      <c r="H755" t="str" cm="1">
        <f t="array" ref="H755">_xlfn.XLOOKUP(A755,$A$2:$A$2336,Table2[Any Transplants],"NOT FOUND")</f>
        <v>No</v>
      </c>
      <c r="I755" t="str" cm="1">
        <f t="array" ref="I755">_xlfn.XLOOKUP(A755,$A$2:$A$2336,Table2[Cancer history],"NOT FOUND")</f>
        <v>No</v>
      </c>
      <c r="J755" t="str">
        <f>_xlfn.XLOOKUP(A755,Table3[customer_no],Table3[month],"NOT FOUND")</f>
        <v>Aug</v>
      </c>
      <c r="K755" s="7">
        <f>_xlfn.XLOOKUP(A755,Table3[customer_no],Table3[year_average],"NOT FOUND")</f>
        <v>1992</v>
      </c>
      <c r="L755" cm="1">
        <f t="array" ref="L755">_xlfn.XLOOKUP(A755,Table3[customer_no],'Hospitalisation Details'!$D$2:$D$2344,"NOT FOUND")</f>
        <v>14</v>
      </c>
      <c r="M755" s="33">
        <f>_xlfn.XLOOKUP(A755,Table3[customer_no],Table3[dd/mm/yy],"NOT FOUND")</f>
        <v>33830</v>
      </c>
      <c r="N755">
        <f>_xlfn.XLOOKUP(A755,Table3[customer_no],Table3[age],"NOT FOUND")</f>
        <v>30</v>
      </c>
      <c r="O755" cm="1">
        <f t="array" ref="O755">_xlfn.XLOOKUP(A755,Table3[customer_no],'Hospitalisation Details'!$E$2:$E$2344,"NOT FOUND")</f>
        <v>0</v>
      </c>
      <c r="P755" t="str">
        <f>_xlfn.XLOOKUP(A755,Table3[customer_no],Table3[hsplt_handled],"NOT FOUND")</f>
        <v>tier - 3</v>
      </c>
      <c r="Q755" t="str">
        <f>_xlfn.XLOOKUP(A755,Table3[customer_no],Table3[city_handled],"NOT FOUND")</f>
        <v>tier - 1</v>
      </c>
      <c r="R755" t="str">
        <f>_xlfn.XLOOKUP(A755,Table3[customer_no],Table3[state_id],"NOT FOUND")</f>
        <v>R1012</v>
      </c>
      <c r="S755" s="34" cm="1">
        <f t="array" ref="S755">_xlfn.XLOOKUP(A755,Table3[customer_no],'Hospitalisation Details'!$F$2:$F$2344,"NOT FOUND")</f>
        <v>13588.17</v>
      </c>
      <c r="T755" t="str">
        <f>_xlfn.XLOOKUP(A755,Table2[Customer ID],Table2[BMI_category],"NOT FOUND")</f>
        <v>Obesity</v>
      </c>
      <c r="U755" s="7">
        <f>_xlfn.XLOOKUP(A755,Table2[Customer ID],Table2[no of surgery],"NOT FOUND")</f>
        <v>1</v>
      </c>
      <c r="V755" t="str">
        <f>_xlfn.XLOOKUP(A755,Table2[Customer ID],Table2[smoker_missing],"NOT FOUND")</f>
        <v>No</v>
      </c>
      <c r="W755" t="str">
        <f t="shared" si="11"/>
        <v>Normal</v>
      </c>
      <c r="X755" s="37">
        <f>SUM(Table5[[#This Row],[Title]:[Diabetes Level]])</f>
        <v>49513.299999999996</v>
      </c>
    </row>
    <row r="756" spans="1:24" x14ac:dyDescent="0.25">
      <c r="A756" t="s">
        <v>1616</v>
      </c>
      <c r="B756" t="str">
        <f>VLOOKUP(A756,'Customer Names'!$A$2:$E$2336,3,FALSE)</f>
        <v>Mrs.</v>
      </c>
      <c r="C756" t="str">
        <f>_xlfn.XLOOKUP(A756,$A$2:$A$2336,'Customer Names'!$D$2:$D$2336,"NOT FOUND")</f>
        <v>Heidi</v>
      </c>
      <c r="D756" t="str">
        <f>_xlfn.XLOOKUP(A756,$A$2:$A$2336,'Customer Names'!$E$2:$E$2336,"NOT FOUND")</f>
        <v>Hines</v>
      </c>
      <c r="E756" cm="1">
        <f t="array" ref="E756">_xlfn.XLOOKUP(A756,$A$2:$A$2336,Table2[BMI],"NOT FOUND")</f>
        <v>34.299999999999997</v>
      </c>
      <c r="F756" cm="1">
        <f t="array" ref="F756">_xlfn.XLOOKUP(A756,$A$2:$A$2336,Table2[HBA1C],"NOT FOUND")</f>
        <v>11.76</v>
      </c>
      <c r="G756" t="str" cm="1">
        <f t="array" ref="G756">_xlfn.XLOOKUP(A756,$A$2:$A$2336,Table2[Heart Issues],"NOT FOUND")</f>
        <v>No</v>
      </c>
      <c r="H756" t="str" cm="1">
        <f t="array" ref="H756">_xlfn.XLOOKUP(A756,$A$2:$A$2336,Table2[Any Transplants],"NOT FOUND")</f>
        <v>No</v>
      </c>
      <c r="I756" t="str" cm="1">
        <f t="array" ref="I756">_xlfn.XLOOKUP(A756,$A$2:$A$2336,Table2[Cancer history],"NOT FOUND")</f>
        <v>No</v>
      </c>
      <c r="J756" t="str">
        <f>_xlfn.XLOOKUP(A756,Table3[customer_no],Table3[month],"NOT FOUND")</f>
        <v>Jul</v>
      </c>
      <c r="K756" s="7">
        <f>_xlfn.XLOOKUP(A756,Table3[customer_no],Table3[year_average],"NOT FOUND")</f>
        <v>1968</v>
      </c>
      <c r="L756" cm="1">
        <f t="array" ref="L756">_xlfn.XLOOKUP(A756,Table3[customer_no],'Hospitalisation Details'!$D$2:$D$2344,"NOT FOUND")</f>
        <v>15</v>
      </c>
      <c r="M756" s="33">
        <f>_xlfn.XLOOKUP(A756,Table3[customer_no],Table3[dd/mm/yy],"NOT FOUND")</f>
        <v>25034</v>
      </c>
      <c r="N756">
        <f>_xlfn.XLOOKUP(A756,Table3[customer_no],Table3[age],"NOT FOUND")</f>
        <v>54</v>
      </c>
      <c r="O756" cm="1">
        <f t="array" ref="O756">_xlfn.XLOOKUP(A756,Table3[customer_no],'Hospitalisation Details'!$E$2:$E$2344,"NOT FOUND")</f>
        <v>0</v>
      </c>
      <c r="P756" t="str">
        <f>_xlfn.XLOOKUP(A756,Table3[customer_no],Table3[hsplt_handled],"NOT FOUND")</f>
        <v>tier - 3</v>
      </c>
      <c r="Q756" t="str">
        <f>_xlfn.XLOOKUP(A756,Table3[customer_no],Table3[city_handled],"NOT FOUND")</f>
        <v>tier - 3</v>
      </c>
      <c r="R756" t="str">
        <f>_xlfn.XLOOKUP(A756,Table3[customer_no],Table3[state_id],"NOT FOUND")</f>
        <v>R1026</v>
      </c>
      <c r="S756" s="34" cm="1">
        <f t="array" ref="S756">_xlfn.XLOOKUP(A756,Table3[customer_no],'Hospitalisation Details'!$F$2:$F$2344,"NOT FOUND")</f>
        <v>13566.04</v>
      </c>
      <c r="T756" t="str">
        <f>_xlfn.XLOOKUP(A756,Table2[Customer ID],Table2[BMI_category],"NOT FOUND")</f>
        <v>Obesity</v>
      </c>
      <c r="U756" s="7">
        <f>_xlfn.XLOOKUP(A756,Table2[Customer ID],Table2[no of surgery],"NOT FOUND")</f>
        <v>0</v>
      </c>
      <c r="V756" t="str">
        <f>_xlfn.XLOOKUP(A756,Table2[Customer ID],Table2[smoker_missing],"NOT FOUND")</f>
        <v>No</v>
      </c>
      <c r="W756" t="str">
        <f t="shared" si="11"/>
        <v>Diabetes</v>
      </c>
      <c r="X756" s="37">
        <f>SUM(Table5[[#This Row],[Title]:[Diabetes Level]])</f>
        <v>40683.100000000006</v>
      </c>
    </row>
    <row r="757" spans="1:24" x14ac:dyDescent="0.25">
      <c r="A757" t="s">
        <v>1615</v>
      </c>
      <c r="B757" t="str">
        <f>VLOOKUP(A757,'Customer Names'!$A$2:$E$2336,3,FALSE)</f>
        <v>Mr.</v>
      </c>
      <c r="C757" t="str">
        <f>_xlfn.XLOOKUP(A757,$A$2:$A$2336,'Customer Names'!$D$2:$D$2336,"NOT FOUND")</f>
        <v>Diego J</v>
      </c>
      <c r="D757" t="str">
        <f>_xlfn.XLOOKUP(A757,$A$2:$A$2336,'Customer Names'!$E$2:$E$2336,"NOT FOUND")</f>
        <v>Blanton</v>
      </c>
      <c r="E757" cm="1">
        <f t="array" ref="E757">_xlfn.XLOOKUP(A757,$A$2:$A$2336,Table2[BMI],"NOT FOUND")</f>
        <v>32.11</v>
      </c>
      <c r="F757" cm="1">
        <f t="array" ref="F757">_xlfn.XLOOKUP(A757,$A$2:$A$2336,Table2[HBA1C],"NOT FOUND")</f>
        <v>7.06</v>
      </c>
      <c r="G757" t="str" cm="1">
        <f t="array" ref="G757">_xlfn.XLOOKUP(A757,$A$2:$A$2336,Table2[Heart Issues],"NOT FOUND")</f>
        <v>No</v>
      </c>
      <c r="H757" t="str" cm="1">
        <f t="array" ref="H757">_xlfn.XLOOKUP(A757,$A$2:$A$2336,Table2[Any Transplants],"NOT FOUND")</f>
        <v>No</v>
      </c>
      <c r="I757" t="str" cm="1">
        <f t="array" ref="I757">_xlfn.XLOOKUP(A757,$A$2:$A$2336,Table2[Cancer history],"NOT FOUND")</f>
        <v>No</v>
      </c>
      <c r="J757" t="str">
        <f>_xlfn.XLOOKUP(A757,Table3[customer_no],Table3[month],"NOT FOUND")</f>
        <v>Jul</v>
      </c>
      <c r="K757" s="7">
        <f>_xlfn.XLOOKUP(A757,Table3[customer_no],Table3[year_average],"NOT FOUND")</f>
        <v>1960</v>
      </c>
      <c r="L757" cm="1">
        <f t="array" ref="L757">_xlfn.XLOOKUP(A757,Table3[customer_no],'Hospitalisation Details'!$D$2:$D$2344,"NOT FOUND")</f>
        <v>11</v>
      </c>
      <c r="M757" s="33">
        <f>_xlfn.XLOOKUP(A757,Table3[customer_no],Table3[dd/mm/yy],"NOT FOUND")</f>
        <v>22108</v>
      </c>
      <c r="N757">
        <f>_xlfn.XLOOKUP(A757,Table3[customer_no],Table3[age],"NOT FOUND")</f>
        <v>62</v>
      </c>
      <c r="O757" cm="1">
        <f t="array" ref="O757">_xlfn.XLOOKUP(A757,Table3[customer_no],'Hospitalisation Details'!$E$2:$E$2344,"NOT FOUND")</f>
        <v>0</v>
      </c>
      <c r="P757" t="str">
        <f>_xlfn.XLOOKUP(A757,Table3[customer_no],Table3[hsplt_handled],"NOT FOUND")</f>
        <v>tier - 3</v>
      </c>
      <c r="Q757" t="str">
        <f>_xlfn.XLOOKUP(A757,Table3[customer_no],Table3[city_handled],"NOT FOUND")</f>
        <v>tier - 3</v>
      </c>
      <c r="R757" t="str">
        <f>_xlfn.XLOOKUP(A757,Table3[customer_no],Table3[state_id],"NOT FOUND")</f>
        <v>R1017</v>
      </c>
      <c r="S757" s="34" cm="1">
        <f t="array" ref="S757">_xlfn.XLOOKUP(A757,Table3[customer_no],'Hospitalisation Details'!$F$2:$F$2344,"NOT FOUND")</f>
        <v>13555</v>
      </c>
      <c r="T757" t="str">
        <f>_xlfn.XLOOKUP(A757,Table2[Customer ID],Table2[BMI_category],"NOT FOUND")</f>
        <v>Obesity</v>
      </c>
      <c r="U757" s="7">
        <f>_xlfn.XLOOKUP(A757,Table2[Customer ID],Table2[no of surgery],"NOT FOUND")</f>
        <v>0</v>
      </c>
      <c r="V757" t="str">
        <f>_xlfn.XLOOKUP(A757,Table2[Customer ID],Table2[smoker_missing],"NOT FOUND")</f>
        <v>No</v>
      </c>
      <c r="W757" t="str">
        <f t="shared" si="11"/>
        <v>Diabetes</v>
      </c>
      <c r="X757" s="37">
        <f>SUM(Table5[[#This Row],[Title]:[Diabetes Level]])</f>
        <v>37735.17</v>
      </c>
    </row>
    <row r="758" spans="1:24" x14ac:dyDescent="0.25">
      <c r="A758" t="s">
        <v>1614</v>
      </c>
      <c r="B758" t="str">
        <f>VLOOKUP(A758,'Customer Names'!$A$2:$E$2336,3,FALSE)</f>
        <v>Mr.</v>
      </c>
      <c r="C758" t="str">
        <f>_xlfn.XLOOKUP(A758,$A$2:$A$2336,'Customer Names'!$D$2:$D$2336,"NOT FOUND")</f>
        <v>Enrique M Sr.</v>
      </c>
      <c r="D758" t="str">
        <f>_xlfn.XLOOKUP(A758,$A$2:$A$2336,'Customer Names'!$E$2:$E$2336,"NOT FOUND")</f>
        <v>Bustamante</v>
      </c>
      <c r="E758" cm="1">
        <f t="array" ref="E758">_xlfn.XLOOKUP(A758,$A$2:$A$2336,Table2[BMI],"NOT FOUND")</f>
        <v>31.78</v>
      </c>
      <c r="F758" cm="1">
        <f t="array" ref="F758">_xlfn.XLOOKUP(A758,$A$2:$A$2336,Table2[HBA1C],"NOT FOUND")</f>
        <v>11.35</v>
      </c>
      <c r="G758" t="str" cm="1">
        <f t="array" ref="G758">_xlfn.XLOOKUP(A758,$A$2:$A$2336,Table2[Heart Issues],"NOT FOUND")</f>
        <v>yes</v>
      </c>
      <c r="H758" t="str" cm="1">
        <f t="array" ref="H758">_xlfn.XLOOKUP(A758,$A$2:$A$2336,Table2[Any Transplants],"NOT FOUND")</f>
        <v>No</v>
      </c>
      <c r="I758" t="str" cm="1">
        <f t="array" ref="I758">_xlfn.XLOOKUP(A758,$A$2:$A$2336,Table2[Cancer history],"NOT FOUND")</f>
        <v>Yes</v>
      </c>
      <c r="J758" t="str">
        <f>_xlfn.XLOOKUP(A758,Table3[customer_no],Table3[month],"NOT FOUND")</f>
        <v>Oct</v>
      </c>
      <c r="K758" s="7">
        <f>_xlfn.XLOOKUP(A758,Table3[customer_no],Table3[year_average],"NOT FOUND")</f>
        <v>1963</v>
      </c>
      <c r="L758" cm="1">
        <f t="array" ref="L758">_xlfn.XLOOKUP(A758,Table3[customer_no],'Hospitalisation Details'!$D$2:$D$2344,"NOT FOUND")</f>
        <v>14</v>
      </c>
      <c r="M758" s="33">
        <f>_xlfn.XLOOKUP(A758,Table3[customer_no],Table3[dd/mm/yy],"NOT FOUND")</f>
        <v>23298</v>
      </c>
      <c r="N758">
        <f>_xlfn.XLOOKUP(A758,Table3[customer_no],Table3[age],"NOT FOUND")</f>
        <v>59</v>
      </c>
      <c r="O758" cm="1">
        <f t="array" ref="O758">_xlfn.XLOOKUP(A758,Table3[customer_no],'Hospitalisation Details'!$E$2:$E$2344,"NOT FOUND")</f>
        <v>0</v>
      </c>
      <c r="P758" t="str">
        <f>_xlfn.XLOOKUP(A758,Table3[customer_no],Table3[hsplt_handled],"NOT FOUND")</f>
        <v>tier - 3</v>
      </c>
      <c r="Q758" t="str">
        <f>_xlfn.XLOOKUP(A758,Table3[customer_no],Table3[city_handled],"NOT FOUND")</f>
        <v>tier - 1</v>
      </c>
      <c r="R758" t="str">
        <f>_xlfn.XLOOKUP(A758,Table3[customer_no],Table3[state_id],"NOT FOUND")</f>
        <v>R1012</v>
      </c>
      <c r="S758" s="34" cm="1">
        <f t="array" ref="S758">_xlfn.XLOOKUP(A758,Table3[customer_no],'Hospitalisation Details'!$F$2:$F$2344,"NOT FOUND")</f>
        <v>13511.28</v>
      </c>
      <c r="T758" t="str">
        <f>_xlfn.XLOOKUP(A758,Table2[Customer ID],Table2[BMI_category],"NOT FOUND")</f>
        <v>Obesity</v>
      </c>
      <c r="U758" s="7">
        <f>_xlfn.XLOOKUP(A758,Table2[Customer ID],Table2[no of surgery],"NOT FOUND")</f>
        <v>1</v>
      </c>
      <c r="V758" t="str">
        <f>_xlfn.XLOOKUP(A758,Table2[Customer ID],Table2[smoker_missing],"NOT FOUND")</f>
        <v>No</v>
      </c>
      <c r="W758" t="str">
        <f t="shared" si="11"/>
        <v>Diabetes</v>
      </c>
      <c r="X758" s="37">
        <f>SUM(Table5[[#This Row],[Title]:[Diabetes Level]])</f>
        <v>38889.410000000003</v>
      </c>
    </row>
    <row r="759" spans="1:24" x14ac:dyDescent="0.25">
      <c r="A759" t="s">
        <v>1613</v>
      </c>
      <c r="B759" t="str">
        <f>VLOOKUP(A759,'Customer Names'!$A$2:$E$2336,3,FALSE)</f>
        <v>Mr.</v>
      </c>
      <c r="C759" t="str">
        <f>_xlfn.XLOOKUP(A759,$A$2:$A$2336,'Customer Names'!$D$2:$D$2336,"NOT FOUND")</f>
        <v>Greg</v>
      </c>
      <c r="D759" t="str">
        <f>_xlfn.XLOOKUP(A759,$A$2:$A$2336,'Customer Names'!$E$2:$E$2336,"NOT FOUND")</f>
        <v>McCann</v>
      </c>
      <c r="E759" cm="1">
        <f t="array" ref="E759">_xlfn.XLOOKUP(A759,$A$2:$A$2336,Table2[BMI],"NOT FOUND")</f>
        <v>46.89</v>
      </c>
      <c r="F759" cm="1">
        <f t="array" ref="F759">_xlfn.XLOOKUP(A759,$A$2:$A$2336,Table2[HBA1C],"NOT FOUND")</f>
        <v>5.52</v>
      </c>
      <c r="G759" t="str" cm="1">
        <f t="array" ref="G759">_xlfn.XLOOKUP(A759,$A$2:$A$2336,Table2[Heart Issues],"NOT FOUND")</f>
        <v>No</v>
      </c>
      <c r="H759" t="str" cm="1">
        <f t="array" ref="H759">_xlfn.XLOOKUP(A759,$A$2:$A$2336,Table2[Any Transplants],"NOT FOUND")</f>
        <v>No</v>
      </c>
      <c r="I759" t="str" cm="1">
        <f t="array" ref="I759">_xlfn.XLOOKUP(A759,$A$2:$A$2336,Table2[Cancer history],"NOT FOUND")</f>
        <v>No</v>
      </c>
      <c r="J759" t="str">
        <f>_xlfn.XLOOKUP(A759,Table3[customer_no],Table3[month],"NOT FOUND")</f>
        <v>Aug</v>
      </c>
      <c r="K759" s="7">
        <f>_xlfn.XLOOKUP(A759,Table3[customer_no],Table3[year_average],"NOT FOUND")</f>
        <v>1990</v>
      </c>
      <c r="L759" cm="1">
        <f t="array" ref="L759">_xlfn.XLOOKUP(A759,Table3[customer_no],'Hospitalisation Details'!$D$2:$D$2344,"NOT FOUND")</f>
        <v>30</v>
      </c>
      <c r="M759" s="33">
        <f>_xlfn.XLOOKUP(A759,Table3[customer_no],Table3[dd/mm/yy],"NOT FOUND")</f>
        <v>33115</v>
      </c>
      <c r="N759">
        <f>_xlfn.XLOOKUP(A759,Table3[customer_no],Table3[age],"NOT FOUND")</f>
        <v>32</v>
      </c>
      <c r="O759" cm="1">
        <f t="array" ref="O759">_xlfn.XLOOKUP(A759,Table3[customer_no],'Hospitalisation Details'!$E$2:$E$2344,"NOT FOUND")</f>
        <v>3</v>
      </c>
      <c r="P759" t="str">
        <f>_xlfn.XLOOKUP(A759,Table3[customer_no],Table3[hsplt_handled],"NOT FOUND")</f>
        <v>tier - 3</v>
      </c>
      <c r="Q759" t="str">
        <f>_xlfn.XLOOKUP(A759,Table3[customer_no],Table3[city_handled],"NOT FOUND")</f>
        <v>tier - 2</v>
      </c>
      <c r="R759" t="str">
        <f>_xlfn.XLOOKUP(A759,Table3[customer_no],Table3[state_id],"NOT FOUND")</f>
        <v>R1023</v>
      </c>
      <c r="S759" s="34" cm="1">
        <f t="array" ref="S759">_xlfn.XLOOKUP(A759,Table3[customer_no],'Hospitalisation Details'!$F$2:$F$2344,"NOT FOUND")</f>
        <v>13480.83</v>
      </c>
      <c r="T759" t="str">
        <f>_xlfn.XLOOKUP(A759,Table2[Customer ID],Table2[BMI_category],"NOT FOUND")</f>
        <v>Obesity</v>
      </c>
      <c r="U759" s="7">
        <f>_xlfn.XLOOKUP(A759,Table2[Customer ID],Table2[no of surgery],"NOT FOUND")</f>
        <v>0</v>
      </c>
      <c r="V759" t="str">
        <f>_xlfn.XLOOKUP(A759,Table2[Customer ID],Table2[smoker_missing],"NOT FOUND")</f>
        <v>No</v>
      </c>
      <c r="W759" t="str">
        <f t="shared" si="11"/>
        <v>Normal</v>
      </c>
      <c r="X759" s="37">
        <f>SUM(Table5[[#This Row],[Title]:[Diabetes Level]])</f>
        <v>48703.240000000005</v>
      </c>
    </row>
    <row r="760" spans="1:24" x14ac:dyDescent="0.25">
      <c r="A760" t="s">
        <v>1612</v>
      </c>
      <c r="B760" t="str">
        <f>VLOOKUP(A760,'Customer Names'!$A$2:$E$2336,3,FALSE)</f>
        <v>Mr.</v>
      </c>
      <c r="C760" t="str">
        <f>_xlfn.XLOOKUP(A760,$A$2:$A$2336,'Customer Names'!$D$2:$D$2336,"NOT FOUND")</f>
        <v>Filip</v>
      </c>
      <c r="D760" t="str">
        <f>_xlfn.XLOOKUP(A760,$A$2:$A$2336,'Customer Names'!$E$2:$E$2336,"NOT FOUND")</f>
        <v>Schmole</v>
      </c>
      <c r="E760" cm="1">
        <f t="array" ref="E760">_xlfn.XLOOKUP(A760,$A$2:$A$2336,Table2[BMI],"NOT FOUND")</f>
        <v>39.35</v>
      </c>
      <c r="F760" cm="1">
        <f t="array" ref="F760">_xlfn.XLOOKUP(A760,$A$2:$A$2336,Table2[HBA1C],"NOT FOUND")</f>
        <v>7.86</v>
      </c>
      <c r="G760" t="str" cm="1">
        <f t="array" ref="G760">_xlfn.XLOOKUP(A760,$A$2:$A$2336,Table2[Heart Issues],"NOT FOUND")</f>
        <v>yes</v>
      </c>
      <c r="H760" t="str" cm="1">
        <f t="array" ref="H760">_xlfn.XLOOKUP(A760,$A$2:$A$2336,Table2[Any Transplants],"NOT FOUND")</f>
        <v>No</v>
      </c>
      <c r="I760" t="str" cm="1">
        <f t="array" ref="I760">_xlfn.XLOOKUP(A760,$A$2:$A$2336,Table2[Cancer history],"NOT FOUND")</f>
        <v>No</v>
      </c>
      <c r="J760" t="str">
        <f>_xlfn.XLOOKUP(A760,Table3[customer_no],Table3[month],"NOT FOUND")</f>
        <v>Aug</v>
      </c>
      <c r="K760" s="7">
        <f>_xlfn.XLOOKUP(A760,Table3[customer_no],Table3[year_average],"NOT FOUND")</f>
        <v>1975</v>
      </c>
      <c r="L760" cm="1">
        <f t="array" ref="L760">_xlfn.XLOOKUP(A760,Table3[customer_no],'Hospitalisation Details'!$D$2:$D$2344,"NOT FOUND")</f>
        <v>7</v>
      </c>
      <c r="M760" s="33">
        <f>_xlfn.XLOOKUP(A760,Table3[customer_no],Table3[dd/mm/yy],"NOT FOUND")</f>
        <v>27613</v>
      </c>
      <c r="N760">
        <f>_xlfn.XLOOKUP(A760,Table3[customer_no],Table3[age],"NOT FOUND")</f>
        <v>47</v>
      </c>
      <c r="O760" cm="1">
        <f t="array" ref="O760">_xlfn.XLOOKUP(A760,Table3[customer_no],'Hospitalisation Details'!$E$2:$E$2344,"NOT FOUND")</f>
        <v>1</v>
      </c>
      <c r="P760" t="str">
        <f>_xlfn.XLOOKUP(A760,Table3[customer_no],Table3[hsplt_handled],"NOT FOUND")</f>
        <v>tier - 3</v>
      </c>
      <c r="Q760" t="str">
        <f>_xlfn.XLOOKUP(A760,Table3[customer_no],Table3[city_handled],"NOT FOUND")</f>
        <v>tier - 2</v>
      </c>
      <c r="R760" t="str">
        <f>_xlfn.XLOOKUP(A760,Table3[customer_no],Table3[state_id],"NOT FOUND")</f>
        <v>R1012</v>
      </c>
      <c r="S760" s="34" cm="1">
        <f t="array" ref="S760">_xlfn.XLOOKUP(A760,Table3[customer_no],'Hospitalisation Details'!$F$2:$F$2344,"NOT FOUND")</f>
        <v>13472.19</v>
      </c>
      <c r="T760" t="str">
        <f>_xlfn.XLOOKUP(A760,Table2[Customer ID],Table2[BMI_category],"NOT FOUND")</f>
        <v>Obesity</v>
      </c>
      <c r="U760" s="7">
        <f>_xlfn.XLOOKUP(A760,Table2[Customer ID],Table2[no of surgery],"NOT FOUND")</f>
        <v>1</v>
      </c>
      <c r="V760" t="str">
        <f>_xlfn.XLOOKUP(A760,Table2[Customer ID],Table2[smoker_missing],"NOT FOUND")</f>
        <v>No</v>
      </c>
      <c r="W760" t="str">
        <f t="shared" si="11"/>
        <v>Diabetes</v>
      </c>
      <c r="X760" s="37">
        <f>SUM(Table5[[#This Row],[Title]:[Diabetes Level]])</f>
        <v>43163.4</v>
      </c>
    </row>
    <row r="761" spans="1:24" x14ac:dyDescent="0.25">
      <c r="A761" t="s">
        <v>1611</v>
      </c>
      <c r="B761" t="str">
        <f>VLOOKUP(A761,'Customer Names'!$A$2:$E$2336,3,FALSE)</f>
        <v>Ms.</v>
      </c>
      <c r="C761" t="str">
        <f>_xlfn.XLOOKUP(A761,$A$2:$A$2336,'Customer Names'!$D$2:$D$2336,"NOT FOUND")</f>
        <v>Rosemary E.</v>
      </c>
      <c r="D761" t="str">
        <f>_xlfn.XLOOKUP(A761,$A$2:$A$2336,'Customer Names'!$E$2:$E$2336,"NOT FOUND")</f>
        <v>Barber</v>
      </c>
      <c r="E761" cm="1">
        <f t="array" ref="E761">_xlfn.XLOOKUP(A761,$A$2:$A$2336,Table2[BMI],"NOT FOUND")</f>
        <v>39.200000000000003</v>
      </c>
      <c r="F761" cm="1">
        <f t="array" ref="F761">_xlfn.XLOOKUP(A761,$A$2:$A$2336,Table2[HBA1C],"NOT FOUND")</f>
        <v>11.38</v>
      </c>
      <c r="G761" t="str" cm="1">
        <f t="array" ref="G761">_xlfn.XLOOKUP(A761,$A$2:$A$2336,Table2[Heart Issues],"NOT FOUND")</f>
        <v>No</v>
      </c>
      <c r="H761" t="str" cm="1">
        <f t="array" ref="H761">_xlfn.XLOOKUP(A761,$A$2:$A$2336,Table2[Any Transplants],"NOT FOUND")</f>
        <v>No</v>
      </c>
      <c r="I761" t="str" cm="1">
        <f t="array" ref="I761">_xlfn.XLOOKUP(A761,$A$2:$A$2336,Table2[Cancer history],"NOT FOUND")</f>
        <v>No</v>
      </c>
      <c r="J761" t="str">
        <f>_xlfn.XLOOKUP(A761,Table3[customer_no],Table3[month],"NOT FOUND")</f>
        <v>Jul</v>
      </c>
      <c r="K761" s="7">
        <f>_xlfn.XLOOKUP(A761,Table3[customer_no],Table3[year_average],"NOT FOUND")</f>
        <v>1960</v>
      </c>
      <c r="L761" cm="1">
        <f t="array" ref="L761">_xlfn.XLOOKUP(A761,Table3[customer_no],'Hospitalisation Details'!$D$2:$D$2344,"NOT FOUND")</f>
        <v>24</v>
      </c>
      <c r="M761" s="33">
        <f>_xlfn.XLOOKUP(A761,Table3[customer_no],Table3[dd/mm/yy],"NOT FOUND")</f>
        <v>22121</v>
      </c>
      <c r="N761">
        <f>_xlfn.XLOOKUP(A761,Table3[customer_no],Table3[age],"NOT FOUND")</f>
        <v>62</v>
      </c>
      <c r="O761" cm="1">
        <f t="array" ref="O761">_xlfn.XLOOKUP(A761,Table3[customer_no],'Hospitalisation Details'!$E$2:$E$2344,"NOT FOUND")</f>
        <v>0</v>
      </c>
      <c r="P761" t="str">
        <f>_xlfn.XLOOKUP(A761,Table3[customer_no],Table3[hsplt_handled],"NOT FOUND")</f>
        <v>tier - 3</v>
      </c>
      <c r="Q761" t="str">
        <f>_xlfn.XLOOKUP(A761,Table3[customer_no],Table3[city_handled],"NOT FOUND")</f>
        <v>tier - 3</v>
      </c>
      <c r="R761" t="str">
        <f>_xlfn.XLOOKUP(A761,Table3[customer_no],Table3[state_id],"NOT FOUND")</f>
        <v>R1011</v>
      </c>
      <c r="S761" s="34" cm="1">
        <f t="array" ref="S761">_xlfn.XLOOKUP(A761,Table3[customer_no],'Hospitalisation Details'!$F$2:$F$2344,"NOT FOUND")</f>
        <v>13470.86</v>
      </c>
      <c r="T761" t="str">
        <f>_xlfn.XLOOKUP(A761,Table2[Customer ID],Table2[BMI_category],"NOT FOUND")</f>
        <v>Obesity</v>
      </c>
      <c r="U761" s="7">
        <f>_xlfn.XLOOKUP(A761,Table2[Customer ID],Table2[no of surgery],"NOT FOUND")</f>
        <v>0</v>
      </c>
      <c r="V761" t="str">
        <f>_xlfn.XLOOKUP(A761,Table2[Customer ID],Table2[smoker_missing],"NOT FOUND")</f>
        <v>No</v>
      </c>
      <c r="W761" t="str">
        <f t="shared" si="11"/>
        <v>Diabetes</v>
      </c>
      <c r="X761" s="37">
        <f>SUM(Table5[[#This Row],[Title]:[Diabetes Level]])</f>
        <v>37688.44</v>
      </c>
    </row>
    <row r="762" spans="1:24" x14ac:dyDescent="0.25">
      <c r="A762" t="s">
        <v>1610</v>
      </c>
      <c r="B762" t="str">
        <f>VLOOKUP(A762,'Customer Names'!$A$2:$E$2336,3,FALSE)</f>
        <v>Ms.</v>
      </c>
      <c r="C762" t="str">
        <f>_xlfn.XLOOKUP(A762,$A$2:$A$2336,'Customer Names'!$D$2:$D$2336,"NOT FOUND")</f>
        <v>Lisa</v>
      </c>
      <c r="D762" t="str">
        <f>_xlfn.XLOOKUP(A762,$A$2:$A$2336,'Customer Names'!$E$2:$E$2336,"NOT FOUND")</f>
        <v>Reichmann</v>
      </c>
      <c r="E762" cm="1">
        <f t="array" ref="E762">_xlfn.XLOOKUP(A762,$A$2:$A$2336,Table2[BMI],"NOT FOUND")</f>
        <v>39.159999999999997</v>
      </c>
      <c r="F762" cm="1">
        <f t="array" ref="F762">_xlfn.XLOOKUP(A762,$A$2:$A$2336,Table2[HBA1C],"NOT FOUND")</f>
        <v>10.48</v>
      </c>
      <c r="G762" t="str" cm="1">
        <f t="array" ref="G762">_xlfn.XLOOKUP(A762,$A$2:$A$2336,Table2[Heart Issues],"NOT FOUND")</f>
        <v>No</v>
      </c>
      <c r="H762" t="str" cm="1">
        <f t="array" ref="H762">_xlfn.XLOOKUP(A762,$A$2:$A$2336,Table2[Any Transplants],"NOT FOUND")</f>
        <v>No</v>
      </c>
      <c r="I762" t="str" cm="1">
        <f t="array" ref="I762">_xlfn.XLOOKUP(A762,$A$2:$A$2336,Table2[Cancer history],"NOT FOUND")</f>
        <v>No</v>
      </c>
      <c r="J762" t="str">
        <f>_xlfn.XLOOKUP(A762,Table3[customer_no],Table3[month],"NOT FOUND")</f>
        <v>Jul</v>
      </c>
      <c r="K762" s="7">
        <f>_xlfn.XLOOKUP(A762,Table3[customer_no],Table3[year_average],"NOT FOUND")</f>
        <v>1960</v>
      </c>
      <c r="L762" cm="1">
        <f t="array" ref="L762">_xlfn.XLOOKUP(A762,Table3[customer_no],'Hospitalisation Details'!$D$2:$D$2344,"NOT FOUND")</f>
        <v>28</v>
      </c>
      <c r="M762" s="33">
        <f>_xlfn.XLOOKUP(A762,Table3[customer_no],Table3[dd/mm/yy],"NOT FOUND")</f>
        <v>22125</v>
      </c>
      <c r="N762">
        <f>_xlfn.XLOOKUP(A762,Table3[customer_no],Table3[age],"NOT FOUND")</f>
        <v>62</v>
      </c>
      <c r="O762" cm="1">
        <f t="array" ref="O762">_xlfn.XLOOKUP(A762,Table3[customer_no],'Hospitalisation Details'!$E$2:$E$2344,"NOT FOUND")</f>
        <v>0</v>
      </c>
      <c r="P762" t="str">
        <f>_xlfn.XLOOKUP(A762,Table3[customer_no],Table3[hsplt_handled],"NOT FOUND")</f>
        <v>tier - 3</v>
      </c>
      <c r="Q762" t="str">
        <f>_xlfn.XLOOKUP(A762,Table3[customer_no],Table3[city_handled],"NOT FOUND")</f>
        <v>tier - 2</v>
      </c>
      <c r="R762" t="str">
        <f>_xlfn.XLOOKUP(A762,Table3[customer_no],Table3[state_id],"NOT FOUND")</f>
        <v>R1013</v>
      </c>
      <c r="S762" s="34" cm="1">
        <f t="array" ref="S762">_xlfn.XLOOKUP(A762,Table3[customer_no],'Hospitalisation Details'!$F$2:$F$2344,"NOT FOUND")</f>
        <v>13470.8</v>
      </c>
      <c r="T762" t="str">
        <f>_xlfn.XLOOKUP(A762,Table2[Customer ID],Table2[BMI_category],"NOT FOUND")</f>
        <v>Obesity</v>
      </c>
      <c r="U762" s="7">
        <f>_xlfn.XLOOKUP(A762,Table2[Customer ID],Table2[no of surgery],"NOT FOUND")</f>
        <v>0</v>
      </c>
      <c r="V762" t="str">
        <f>_xlfn.XLOOKUP(A762,Table2[Customer ID],Table2[smoker_missing],"NOT FOUND")</f>
        <v>No</v>
      </c>
      <c r="W762" t="str">
        <f t="shared" si="11"/>
        <v>Diabetes</v>
      </c>
      <c r="X762" s="37">
        <f>SUM(Table5[[#This Row],[Title]:[Diabetes Level]])</f>
        <v>37695.440000000002</v>
      </c>
    </row>
    <row r="763" spans="1:24" x14ac:dyDescent="0.25">
      <c r="A763" t="s">
        <v>1609</v>
      </c>
      <c r="B763" t="str">
        <f>VLOOKUP(A763,'Customer Names'!$A$2:$E$2336,3,FALSE)</f>
        <v>Mr.</v>
      </c>
      <c r="C763" t="str">
        <f>_xlfn.XLOOKUP(A763,$A$2:$A$2336,'Customer Names'!$D$2:$D$2336,"NOT FOUND")</f>
        <v>Jason</v>
      </c>
      <c r="D763" t="str">
        <f>_xlfn.XLOOKUP(A763,$A$2:$A$2336,'Customer Names'!$E$2:$E$2336,"NOT FOUND")</f>
        <v>Cavatorta</v>
      </c>
      <c r="E763" cm="1">
        <f t="array" ref="E763">_xlfn.XLOOKUP(A763,$A$2:$A$2336,Table2[BMI],"NOT FOUND")</f>
        <v>44.1</v>
      </c>
      <c r="F763" cm="1">
        <f t="array" ref="F763">_xlfn.XLOOKUP(A763,$A$2:$A$2336,Table2[HBA1C],"NOT FOUND")</f>
        <v>5.04</v>
      </c>
      <c r="G763" t="str" cm="1">
        <f t="array" ref="G763">_xlfn.XLOOKUP(A763,$A$2:$A$2336,Table2[Heart Issues],"NOT FOUND")</f>
        <v>yes</v>
      </c>
      <c r="H763" t="str" cm="1">
        <f t="array" ref="H763">_xlfn.XLOOKUP(A763,$A$2:$A$2336,Table2[Any Transplants],"NOT FOUND")</f>
        <v>No</v>
      </c>
      <c r="I763" t="str" cm="1">
        <f t="array" ref="I763">_xlfn.XLOOKUP(A763,$A$2:$A$2336,Table2[Cancer history],"NOT FOUND")</f>
        <v>No</v>
      </c>
      <c r="J763" t="str">
        <f>_xlfn.XLOOKUP(A763,Table3[customer_no],Table3[month],"NOT FOUND")</f>
        <v>Aug</v>
      </c>
      <c r="K763" s="7">
        <f>_xlfn.XLOOKUP(A763,Table3[customer_no],Table3[year_average],"NOT FOUND")</f>
        <v>1985</v>
      </c>
      <c r="L763" cm="1">
        <f t="array" ref="L763">_xlfn.XLOOKUP(A763,Table3[customer_no],'Hospitalisation Details'!$D$2:$D$2344,"NOT FOUND")</f>
        <v>19</v>
      </c>
      <c r="M763" s="33">
        <f>_xlfn.XLOOKUP(A763,Table3[customer_no],Table3[dd/mm/yy],"NOT FOUND")</f>
        <v>31278</v>
      </c>
      <c r="N763">
        <f>_xlfn.XLOOKUP(A763,Table3[customer_no],Table3[age],"NOT FOUND")</f>
        <v>37</v>
      </c>
      <c r="O763" cm="1">
        <f t="array" ref="O763">_xlfn.XLOOKUP(A763,Table3[customer_no],'Hospitalisation Details'!$E$2:$E$2344,"NOT FOUND")</f>
        <v>3</v>
      </c>
      <c r="P763" t="str">
        <f>_xlfn.XLOOKUP(A763,Table3[customer_no],Table3[hsplt_handled],"NOT FOUND")</f>
        <v>tier - 3</v>
      </c>
      <c r="Q763" t="str">
        <f>_xlfn.XLOOKUP(A763,Table3[customer_no],Table3[city_handled],"NOT FOUND")</f>
        <v>tier - 1</v>
      </c>
      <c r="R763" t="str">
        <f>_xlfn.XLOOKUP(A763,Table3[customer_no],Table3[state_id],"NOT FOUND")</f>
        <v>R1012</v>
      </c>
      <c r="S763" s="34" cm="1">
        <f t="array" ref="S763">_xlfn.XLOOKUP(A763,Table3[customer_no],'Hospitalisation Details'!$F$2:$F$2344,"NOT FOUND")</f>
        <v>13465.8</v>
      </c>
      <c r="T763" t="str">
        <f>_xlfn.XLOOKUP(A763,Table2[Customer ID],Table2[BMI_category],"NOT FOUND")</f>
        <v>Obesity</v>
      </c>
      <c r="U763" s="7">
        <f>_xlfn.XLOOKUP(A763,Table2[Customer ID],Table2[no of surgery],"NOT FOUND")</f>
        <v>0</v>
      </c>
      <c r="V763" t="str">
        <f>_xlfn.XLOOKUP(A763,Table2[Customer ID],Table2[smoker_missing],"NOT FOUND")</f>
        <v>No</v>
      </c>
      <c r="W763" t="str">
        <f t="shared" si="11"/>
        <v>Normal</v>
      </c>
      <c r="X763" s="37">
        <f>SUM(Table5[[#This Row],[Title]:[Diabetes Level]])</f>
        <v>46836.94</v>
      </c>
    </row>
    <row r="764" spans="1:24" x14ac:dyDescent="0.25">
      <c r="A764" t="s">
        <v>1608</v>
      </c>
      <c r="B764" t="str">
        <f>VLOOKUP(A764,'Customer Names'!$A$2:$E$2336,3,FALSE)</f>
        <v>Ms.</v>
      </c>
      <c r="C764" t="str">
        <f>_xlfn.XLOOKUP(A764,$A$2:$A$2336,'Customer Names'!$D$2:$D$2336,"NOT FOUND")</f>
        <v>Courtney</v>
      </c>
      <c r="D764" t="str">
        <f>_xlfn.XLOOKUP(A764,$A$2:$A$2336,'Customer Names'!$E$2:$E$2336,"NOT FOUND")</f>
        <v>Yaeger</v>
      </c>
      <c r="E764" cm="1">
        <f t="array" ref="E764">_xlfn.XLOOKUP(A764,$A$2:$A$2336,Table2[BMI],"NOT FOUND")</f>
        <v>33.200000000000003</v>
      </c>
      <c r="F764" cm="1">
        <f t="array" ref="F764">_xlfn.XLOOKUP(A764,$A$2:$A$2336,Table2[HBA1C],"NOT FOUND")</f>
        <v>9.06</v>
      </c>
      <c r="G764" t="str" cm="1">
        <f t="array" ref="G764">_xlfn.XLOOKUP(A764,$A$2:$A$2336,Table2[Heart Issues],"NOT FOUND")</f>
        <v>No</v>
      </c>
      <c r="H764" t="str" cm="1">
        <f t="array" ref="H764">_xlfn.XLOOKUP(A764,$A$2:$A$2336,Table2[Any Transplants],"NOT FOUND")</f>
        <v>No</v>
      </c>
      <c r="I764" t="str" cm="1">
        <f t="array" ref="I764">_xlfn.XLOOKUP(A764,$A$2:$A$2336,Table2[Cancer history],"NOT FOUND")</f>
        <v>No</v>
      </c>
      <c r="J764" t="str">
        <f>_xlfn.XLOOKUP(A764,Table3[customer_no],Table3[month],"NOT FOUND")</f>
        <v>Dec</v>
      </c>
      <c r="K764" s="7">
        <f>_xlfn.XLOOKUP(A764,Table3[customer_no],Table3[year_average],"NOT FOUND")</f>
        <v>1960</v>
      </c>
      <c r="L764" cm="1">
        <f t="array" ref="L764">_xlfn.XLOOKUP(A764,Table3[customer_no],'Hospitalisation Details'!$D$2:$D$2344,"NOT FOUND")</f>
        <v>16</v>
      </c>
      <c r="M764" s="33">
        <f>_xlfn.XLOOKUP(A764,Table3[customer_no],Table3[dd/mm/yy],"NOT FOUND")</f>
        <v>22266</v>
      </c>
      <c r="N764">
        <f>_xlfn.XLOOKUP(A764,Table3[customer_no],Table3[age],"NOT FOUND")</f>
        <v>62</v>
      </c>
      <c r="O764" cm="1">
        <f t="array" ref="O764">_xlfn.XLOOKUP(A764,Table3[customer_no],'Hospitalisation Details'!$E$2:$E$2344,"NOT FOUND")</f>
        <v>0</v>
      </c>
      <c r="P764" t="str">
        <f>_xlfn.XLOOKUP(A764,Table3[customer_no],Table3[hsplt_handled],"NOT FOUND")</f>
        <v>tier - 3</v>
      </c>
      <c r="Q764" t="str">
        <f>_xlfn.XLOOKUP(A764,Table3[customer_no],Table3[city_handled],"NOT FOUND")</f>
        <v>tier - 2</v>
      </c>
      <c r="R764" t="str">
        <f>_xlfn.XLOOKUP(A764,Table3[customer_no],Table3[state_id],"NOT FOUND")</f>
        <v>R1011</v>
      </c>
      <c r="S764" s="34" cm="1">
        <f t="array" ref="S764">_xlfn.XLOOKUP(A764,Table3[customer_no],'Hospitalisation Details'!$F$2:$F$2344,"NOT FOUND")</f>
        <v>13462.52</v>
      </c>
      <c r="T764" t="str">
        <f>_xlfn.XLOOKUP(A764,Table2[Customer ID],Table2[BMI_category],"NOT FOUND")</f>
        <v>Obesity</v>
      </c>
      <c r="U764" s="7">
        <f>_xlfn.XLOOKUP(A764,Table2[Customer ID],Table2[no of surgery],"NOT FOUND")</f>
        <v>0</v>
      </c>
      <c r="V764" t="str">
        <f>_xlfn.XLOOKUP(A764,Table2[Customer ID],Table2[smoker_missing],"NOT FOUND")</f>
        <v>No</v>
      </c>
      <c r="W764" t="str">
        <f t="shared" si="11"/>
        <v>Diabetes</v>
      </c>
      <c r="X764" s="37">
        <f>SUM(Table5[[#This Row],[Title]:[Diabetes Level]])</f>
        <v>37808.78</v>
      </c>
    </row>
    <row r="765" spans="1:24" x14ac:dyDescent="0.25">
      <c r="A765" t="s">
        <v>1607</v>
      </c>
      <c r="B765" t="str">
        <f>VLOOKUP(A765,'Customer Names'!$A$2:$E$2336,3,FALSE)</f>
        <v>Ms.</v>
      </c>
      <c r="C765" t="str">
        <f>_xlfn.XLOOKUP(A765,$A$2:$A$2336,'Customer Names'!$D$2:$D$2336,"NOT FOUND")</f>
        <v>Jennifer R.</v>
      </c>
      <c r="D765" t="str">
        <f>_xlfn.XLOOKUP(A765,$A$2:$A$2336,'Customer Names'!$E$2:$E$2336,"NOT FOUND")</f>
        <v>Hughes</v>
      </c>
      <c r="E765" cm="1">
        <f t="array" ref="E765">_xlfn.XLOOKUP(A765,$A$2:$A$2336,Table2[BMI],"NOT FOUND")</f>
        <v>29.92</v>
      </c>
      <c r="F765" cm="1">
        <f t="array" ref="F765">_xlfn.XLOOKUP(A765,$A$2:$A$2336,Table2[HBA1C],"NOT FOUND")</f>
        <v>11.07</v>
      </c>
      <c r="G765" t="str" cm="1">
        <f t="array" ref="G765">_xlfn.XLOOKUP(A765,$A$2:$A$2336,Table2[Heart Issues],"NOT FOUND")</f>
        <v>No</v>
      </c>
      <c r="H765" t="str" cm="1">
        <f t="array" ref="H765">_xlfn.XLOOKUP(A765,$A$2:$A$2336,Table2[Any Transplants],"NOT FOUND")</f>
        <v>No</v>
      </c>
      <c r="I765" t="str" cm="1">
        <f t="array" ref="I765">_xlfn.XLOOKUP(A765,$A$2:$A$2336,Table2[Cancer history],"NOT FOUND")</f>
        <v>No</v>
      </c>
      <c r="J765" t="str">
        <f>_xlfn.XLOOKUP(A765,Table3[customer_no],Table3[month],"NOT FOUND")</f>
        <v>Jul</v>
      </c>
      <c r="K765" s="7">
        <f>_xlfn.XLOOKUP(A765,Table3[customer_no],Table3[year_average],"NOT FOUND")</f>
        <v>1960</v>
      </c>
      <c r="L765" cm="1">
        <f t="array" ref="L765">_xlfn.XLOOKUP(A765,Table3[customer_no],'Hospitalisation Details'!$D$2:$D$2344,"NOT FOUND")</f>
        <v>11</v>
      </c>
      <c r="M765" s="33">
        <f>_xlfn.XLOOKUP(A765,Table3[customer_no],Table3[dd/mm/yy],"NOT FOUND")</f>
        <v>22108</v>
      </c>
      <c r="N765">
        <f>_xlfn.XLOOKUP(A765,Table3[customer_no],Table3[age],"NOT FOUND")</f>
        <v>62</v>
      </c>
      <c r="O765" cm="1">
        <f t="array" ref="O765">_xlfn.XLOOKUP(A765,Table3[customer_no],'Hospitalisation Details'!$E$2:$E$2344,"NOT FOUND")</f>
        <v>0</v>
      </c>
      <c r="P765" t="str">
        <f>_xlfn.XLOOKUP(A765,Table3[customer_no],Table3[hsplt_handled],"NOT FOUND")</f>
        <v>tier - 3</v>
      </c>
      <c r="Q765" t="str">
        <f>_xlfn.XLOOKUP(A765,Table3[customer_no],Table3[city_handled],"NOT FOUND")</f>
        <v>tier - 1</v>
      </c>
      <c r="R765" t="str">
        <f>_xlfn.XLOOKUP(A765,Table3[customer_no],Table3[state_id],"NOT FOUND")</f>
        <v>R1013</v>
      </c>
      <c r="S765" s="34" cm="1">
        <f t="array" ref="S765">_xlfn.XLOOKUP(A765,Table3[customer_no],'Hospitalisation Details'!$F$2:$F$2344,"NOT FOUND")</f>
        <v>13457.96</v>
      </c>
      <c r="T765" t="str">
        <f>_xlfn.XLOOKUP(A765,Table2[Customer ID],Table2[BMI_category],"NOT FOUND")</f>
        <v>Overweight</v>
      </c>
      <c r="U765" s="7">
        <f>_xlfn.XLOOKUP(A765,Table2[Customer ID],Table2[no of surgery],"NOT FOUND")</f>
        <v>0</v>
      </c>
      <c r="V765" t="str">
        <f>_xlfn.XLOOKUP(A765,Table2[Customer ID],Table2[smoker_missing],"NOT FOUND")</f>
        <v>No</v>
      </c>
      <c r="W765" t="str">
        <f t="shared" si="11"/>
        <v>Diabetes</v>
      </c>
      <c r="X765" s="37">
        <f>SUM(Table5[[#This Row],[Title]:[Diabetes Level]])</f>
        <v>37639.949999999997</v>
      </c>
    </row>
    <row r="766" spans="1:24" x14ac:dyDescent="0.25">
      <c r="A766" t="s">
        <v>1606</v>
      </c>
      <c r="B766" t="str">
        <f>VLOOKUP(A766,'Customer Names'!$A$2:$E$2336,3,FALSE)</f>
        <v>Ms.</v>
      </c>
      <c r="C766" t="str">
        <f>_xlfn.XLOOKUP(A766,$A$2:$A$2336,'Customer Names'!$D$2:$D$2336,"NOT FOUND")</f>
        <v>Lauren E</v>
      </c>
      <c r="D766" t="str">
        <f>_xlfn.XLOOKUP(A766,$A$2:$A$2336,'Customer Names'!$E$2:$E$2336,"NOT FOUND")</f>
        <v>Donahue</v>
      </c>
      <c r="E766" cm="1">
        <f t="array" ref="E766">_xlfn.XLOOKUP(A766,$A$2:$A$2336,Table2[BMI],"NOT FOUND")</f>
        <v>25</v>
      </c>
      <c r="F766" cm="1">
        <f t="array" ref="F766">_xlfn.XLOOKUP(A766,$A$2:$A$2336,Table2[HBA1C],"NOT FOUND")</f>
        <v>10.45</v>
      </c>
      <c r="G766" t="str" cm="1">
        <f t="array" ref="G766">_xlfn.XLOOKUP(A766,$A$2:$A$2336,Table2[Heart Issues],"NOT FOUND")</f>
        <v>No</v>
      </c>
      <c r="H766" t="str" cm="1">
        <f t="array" ref="H766">_xlfn.XLOOKUP(A766,$A$2:$A$2336,Table2[Any Transplants],"NOT FOUND")</f>
        <v>No</v>
      </c>
      <c r="I766" t="str" cm="1">
        <f t="array" ref="I766">_xlfn.XLOOKUP(A766,$A$2:$A$2336,Table2[Cancer history],"NOT FOUND")</f>
        <v>No</v>
      </c>
      <c r="J766" t="str">
        <f>_xlfn.XLOOKUP(A766,Table3[customer_no],Table3[month],"NOT FOUND")</f>
        <v>Aug</v>
      </c>
      <c r="K766" s="7">
        <f>_xlfn.XLOOKUP(A766,Table3[customer_no],Table3[year_average],"NOT FOUND")</f>
        <v>1960</v>
      </c>
      <c r="L766" cm="1">
        <f t="array" ref="L766">_xlfn.XLOOKUP(A766,Table3[customer_no],'Hospitalisation Details'!$D$2:$D$2344,"NOT FOUND")</f>
        <v>13</v>
      </c>
      <c r="M766" s="33">
        <f>_xlfn.XLOOKUP(A766,Table3[customer_no],Table3[dd/mm/yy],"NOT FOUND")</f>
        <v>22141</v>
      </c>
      <c r="N766">
        <f>_xlfn.XLOOKUP(A766,Table3[customer_no],Table3[age],"NOT FOUND")</f>
        <v>62</v>
      </c>
      <c r="O766" cm="1">
        <f t="array" ref="O766">_xlfn.XLOOKUP(A766,Table3[customer_no],'Hospitalisation Details'!$E$2:$E$2344,"NOT FOUND")</f>
        <v>0</v>
      </c>
      <c r="P766" t="str">
        <f>_xlfn.XLOOKUP(A766,Table3[customer_no],Table3[hsplt_handled],"NOT FOUND")</f>
        <v>tier - 3</v>
      </c>
      <c r="Q766" t="str">
        <f>_xlfn.XLOOKUP(A766,Table3[customer_no],Table3[city_handled],"NOT FOUND")</f>
        <v>tier - 1</v>
      </c>
      <c r="R766" t="str">
        <f>_xlfn.XLOOKUP(A766,Table3[customer_no],Table3[state_id],"NOT FOUND")</f>
        <v>R1011</v>
      </c>
      <c r="S766" s="34" cm="1">
        <f t="array" ref="S766">_xlfn.XLOOKUP(A766,Table3[customer_no],'Hospitalisation Details'!$F$2:$F$2344,"NOT FOUND")</f>
        <v>13451.12</v>
      </c>
      <c r="T766" t="str">
        <f>_xlfn.XLOOKUP(A766,Table2[Customer ID],Table2[BMI_category],"NOT FOUND")</f>
        <v>Overweight</v>
      </c>
      <c r="U766" s="7">
        <f>_xlfn.XLOOKUP(A766,Table2[Customer ID],Table2[no of surgery],"NOT FOUND")</f>
        <v>0</v>
      </c>
      <c r="V766" t="str">
        <f>_xlfn.XLOOKUP(A766,Table2[Customer ID],Table2[smoker_missing],"NOT FOUND")</f>
        <v>No</v>
      </c>
      <c r="W766" t="str">
        <f t="shared" si="11"/>
        <v>Diabetes</v>
      </c>
      <c r="X766" s="37">
        <f>SUM(Table5[[#This Row],[Title]:[Diabetes Level]])</f>
        <v>37662.57</v>
      </c>
    </row>
    <row r="767" spans="1:24" x14ac:dyDescent="0.25">
      <c r="A767" t="s">
        <v>1605</v>
      </c>
      <c r="B767" t="str">
        <f>VLOOKUP(A767,'Customer Names'!$A$2:$E$2336,3,FALSE)</f>
        <v>Ms.</v>
      </c>
      <c r="C767" t="str">
        <f>_xlfn.XLOOKUP(A767,$A$2:$A$2336,'Customer Names'!$D$2:$D$2336,"NOT FOUND")</f>
        <v>Ashley M.</v>
      </c>
      <c r="D767" t="str">
        <f>_xlfn.XLOOKUP(A767,$A$2:$A$2336,'Customer Names'!$E$2:$E$2336,"NOT FOUND")</f>
        <v>Greenwell</v>
      </c>
      <c r="E767" cm="1">
        <f t="array" ref="E767">_xlfn.XLOOKUP(A767,$A$2:$A$2336,Table2[BMI],"NOT FOUND")</f>
        <v>38.869999999999997</v>
      </c>
      <c r="F767" cm="1">
        <f t="array" ref="F767">_xlfn.XLOOKUP(A767,$A$2:$A$2336,Table2[HBA1C],"NOT FOUND")</f>
        <v>8.6300000000000008</v>
      </c>
      <c r="G767" t="str" cm="1">
        <f t="array" ref="G767">_xlfn.XLOOKUP(A767,$A$2:$A$2336,Table2[Heart Issues],"NOT FOUND")</f>
        <v>yes</v>
      </c>
      <c r="H767" t="str" cm="1">
        <f t="array" ref="H767">_xlfn.XLOOKUP(A767,$A$2:$A$2336,Table2[Any Transplants],"NOT FOUND")</f>
        <v>No</v>
      </c>
      <c r="I767" t="str" cm="1">
        <f t="array" ref="I767">_xlfn.XLOOKUP(A767,$A$2:$A$2336,Table2[Cancer history],"NOT FOUND")</f>
        <v>No</v>
      </c>
      <c r="J767" t="str">
        <f>_xlfn.XLOOKUP(A767,Table3[customer_no],Table3[month],"NOT FOUND")</f>
        <v>Jun</v>
      </c>
      <c r="K767" s="7">
        <f>_xlfn.XLOOKUP(A767,Table3[customer_no],Table3[year_average],"NOT FOUND")</f>
        <v>1975</v>
      </c>
      <c r="L767" cm="1">
        <f t="array" ref="L767">_xlfn.XLOOKUP(A767,Table3[customer_no],'Hospitalisation Details'!$D$2:$D$2344,"NOT FOUND")</f>
        <v>29</v>
      </c>
      <c r="M767" s="33">
        <f>_xlfn.XLOOKUP(A767,Table3[customer_no],Table3[dd/mm/yy],"NOT FOUND")</f>
        <v>27574</v>
      </c>
      <c r="N767">
        <f>_xlfn.XLOOKUP(A767,Table3[customer_no],Table3[age],"NOT FOUND")</f>
        <v>47</v>
      </c>
      <c r="O767" cm="1">
        <f t="array" ref="O767">_xlfn.XLOOKUP(A767,Table3[customer_no],'Hospitalisation Details'!$E$2:$E$2344,"NOT FOUND")</f>
        <v>1</v>
      </c>
      <c r="P767" t="str">
        <f>_xlfn.XLOOKUP(A767,Table3[customer_no],Table3[hsplt_handled],"NOT FOUND")</f>
        <v>tier - 3</v>
      </c>
      <c r="Q767" t="str">
        <f>_xlfn.XLOOKUP(A767,Table3[customer_no],Table3[city_handled],"NOT FOUND")</f>
        <v>tier - 2</v>
      </c>
      <c r="R767" t="str">
        <f>_xlfn.XLOOKUP(A767,Table3[customer_no],Table3[state_id],"NOT FOUND")</f>
        <v>R1012</v>
      </c>
      <c r="S767" s="34" cm="1">
        <f t="array" ref="S767">_xlfn.XLOOKUP(A767,Table3[customer_no],'Hospitalisation Details'!$F$2:$F$2344,"NOT FOUND")</f>
        <v>13440.7</v>
      </c>
      <c r="T767" t="str">
        <f>_xlfn.XLOOKUP(A767,Table2[Customer ID],Table2[BMI_category],"NOT FOUND")</f>
        <v>Obesity</v>
      </c>
      <c r="U767" s="7">
        <f>_xlfn.XLOOKUP(A767,Table2[Customer ID],Table2[no of surgery],"NOT FOUND")</f>
        <v>1</v>
      </c>
      <c r="V767" t="str">
        <f>_xlfn.XLOOKUP(A767,Table2[Customer ID],Table2[smoker_missing],"NOT FOUND")</f>
        <v>No</v>
      </c>
      <c r="W767" t="str">
        <f t="shared" si="11"/>
        <v>Diabetes</v>
      </c>
      <c r="X767" s="37">
        <f>SUM(Table5[[#This Row],[Title]:[Diabetes Level]])</f>
        <v>43115.199999999997</v>
      </c>
    </row>
    <row r="768" spans="1:24" x14ac:dyDescent="0.25">
      <c r="A768" t="s">
        <v>1604</v>
      </c>
      <c r="B768" t="str">
        <f>VLOOKUP(A768,'Customer Names'!$A$2:$E$2336,3,FALSE)</f>
        <v>Ms.</v>
      </c>
      <c r="C768" t="str">
        <f>_xlfn.XLOOKUP(A768,$A$2:$A$2336,'Customer Names'!$D$2:$D$2336,"NOT FOUND")</f>
        <v>Alison R.</v>
      </c>
      <c r="D768" t="str">
        <f>_xlfn.XLOOKUP(A768,$A$2:$A$2336,'Customer Names'!$E$2:$E$2336,"NOT FOUND")</f>
        <v>Steele</v>
      </c>
      <c r="E768" cm="1">
        <f t="array" ref="E768">_xlfn.XLOOKUP(A768,$A$2:$A$2336,Table2[BMI],"NOT FOUND")</f>
        <v>32.299999999999997</v>
      </c>
      <c r="F768" cm="1">
        <f t="array" ref="F768">_xlfn.XLOOKUP(A768,$A$2:$A$2336,Table2[HBA1C],"NOT FOUND")</f>
        <v>5.28</v>
      </c>
      <c r="G768" t="str" cm="1">
        <f t="array" ref="G768">_xlfn.XLOOKUP(A768,$A$2:$A$2336,Table2[Heart Issues],"NOT FOUND")</f>
        <v>yes</v>
      </c>
      <c r="H768" t="str" cm="1">
        <f t="array" ref="H768">_xlfn.XLOOKUP(A768,$A$2:$A$2336,Table2[Any Transplants],"NOT FOUND")</f>
        <v>No</v>
      </c>
      <c r="I768" t="str" cm="1">
        <f t="array" ref="I768">_xlfn.XLOOKUP(A768,$A$2:$A$2336,Table2[Cancer history],"NOT FOUND")</f>
        <v>No</v>
      </c>
      <c r="J768" t="str">
        <f>_xlfn.XLOOKUP(A768,Table3[customer_no],Table3[month],"NOT FOUND")</f>
        <v>Nov</v>
      </c>
      <c r="K768" s="7">
        <f>_xlfn.XLOOKUP(A768,Table3[customer_no],Table3[year_average],"NOT FOUND")</f>
        <v>1966</v>
      </c>
      <c r="L768" cm="1">
        <f t="array" ref="L768">_xlfn.XLOOKUP(A768,Table3[customer_no],'Hospitalisation Details'!$D$2:$D$2344,"NOT FOUND")</f>
        <v>14</v>
      </c>
      <c r="M768" s="33">
        <f>_xlfn.XLOOKUP(A768,Table3[customer_no],Table3[dd/mm/yy],"NOT FOUND")</f>
        <v>24425</v>
      </c>
      <c r="N768">
        <f>_xlfn.XLOOKUP(A768,Table3[customer_no],Table3[age],"NOT FOUND")</f>
        <v>56</v>
      </c>
      <c r="O768" cm="1">
        <f t="array" ref="O768">_xlfn.XLOOKUP(A768,Table3[customer_no],'Hospitalisation Details'!$E$2:$E$2344,"NOT FOUND")</f>
        <v>3</v>
      </c>
      <c r="P768" t="str">
        <f>_xlfn.XLOOKUP(A768,Table3[customer_no],Table3[hsplt_handled],"NOT FOUND")</f>
        <v>tier - 3</v>
      </c>
      <c r="Q768" t="str">
        <f>_xlfn.XLOOKUP(A768,Table3[customer_no],Table3[city_handled],"NOT FOUND")</f>
        <v>tier - 3</v>
      </c>
      <c r="R768" t="str">
        <f>_xlfn.XLOOKUP(A768,Table3[customer_no],Table3[state_id],"NOT FOUND")</f>
        <v>R1024</v>
      </c>
      <c r="S768" s="34" cm="1">
        <f t="array" ref="S768">_xlfn.XLOOKUP(A768,Table3[customer_no],'Hospitalisation Details'!$F$2:$F$2344,"NOT FOUND")</f>
        <v>13430.27</v>
      </c>
      <c r="T768" t="str">
        <f>_xlfn.XLOOKUP(A768,Table2[Customer ID],Table2[BMI_category],"NOT FOUND")</f>
        <v>Obesity</v>
      </c>
      <c r="U768" s="7">
        <f>_xlfn.XLOOKUP(A768,Table2[Customer ID],Table2[no of surgery],"NOT FOUND")</f>
        <v>2</v>
      </c>
      <c r="V768" t="str">
        <f>_xlfn.XLOOKUP(A768,Table2[Customer ID],Table2[smoker_missing],"NOT FOUND")</f>
        <v>No</v>
      </c>
      <c r="W768" t="str">
        <f t="shared" si="11"/>
        <v>Normal</v>
      </c>
      <c r="X768" s="37">
        <f>SUM(Table5[[#This Row],[Title]:[Diabetes Level]])</f>
        <v>39933.850000000006</v>
      </c>
    </row>
    <row r="769" spans="1:24" x14ac:dyDescent="0.25">
      <c r="A769" t="s">
        <v>1603</v>
      </c>
      <c r="B769" t="str">
        <f>VLOOKUP(A769,'Customer Names'!$A$2:$E$2336,3,FALSE)</f>
        <v>Ms.</v>
      </c>
      <c r="C769" t="str">
        <f>_xlfn.XLOOKUP(A769,$A$2:$A$2336,'Customer Names'!$D$2:$D$2336,"NOT FOUND")</f>
        <v>Madeleine</v>
      </c>
      <c r="D769" t="str">
        <f>_xlfn.XLOOKUP(A769,$A$2:$A$2336,'Customer Names'!$E$2:$E$2336,"NOT FOUND")</f>
        <v>Gunter</v>
      </c>
      <c r="E769" cm="1">
        <f t="array" ref="E769">_xlfn.XLOOKUP(A769,$A$2:$A$2336,Table2[BMI],"NOT FOUND")</f>
        <v>31.16</v>
      </c>
      <c r="F769" cm="1">
        <f t="array" ref="F769">_xlfn.XLOOKUP(A769,$A$2:$A$2336,Table2[HBA1C],"NOT FOUND")</f>
        <v>7.49</v>
      </c>
      <c r="G769" t="str" cm="1">
        <f t="array" ref="G769">_xlfn.XLOOKUP(A769,$A$2:$A$2336,Table2[Heart Issues],"NOT FOUND")</f>
        <v>yes</v>
      </c>
      <c r="H769" t="str" cm="1">
        <f t="array" ref="H769">_xlfn.XLOOKUP(A769,$A$2:$A$2336,Table2[Any Transplants],"NOT FOUND")</f>
        <v>No</v>
      </c>
      <c r="I769" t="str" cm="1">
        <f t="array" ref="I769">_xlfn.XLOOKUP(A769,$A$2:$A$2336,Table2[Cancer history],"NOT FOUND")</f>
        <v>No</v>
      </c>
      <c r="J769" t="str">
        <f>_xlfn.XLOOKUP(A769,Table3[customer_no],Table3[month],"NOT FOUND")</f>
        <v>Nov</v>
      </c>
      <c r="K769" s="7">
        <f>_xlfn.XLOOKUP(A769,Table3[customer_no],Table3[year_average],"NOT FOUND")</f>
        <v>1961</v>
      </c>
      <c r="L769" cm="1">
        <f t="array" ref="L769">_xlfn.XLOOKUP(A769,Table3[customer_no],'Hospitalisation Details'!$D$2:$D$2344,"NOT FOUND")</f>
        <v>3</v>
      </c>
      <c r="M769" s="33">
        <f>_xlfn.XLOOKUP(A769,Table3[customer_no],Table3[dd/mm/yy],"NOT FOUND")</f>
        <v>22588</v>
      </c>
      <c r="N769">
        <f>_xlfn.XLOOKUP(A769,Table3[customer_no],Table3[age],"NOT FOUND")</f>
        <v>61</v>
      </c>
      <c r="O769" cm="1">
        <f t="array" ref="O769">_xlfn.XLOOKUP(A769,Table3[customer_no],'Hospitalisation Details'!$E$2:$E$2344,"NOT FOUND")</f>
        <v>0</v>
      </c>
      <c r="P769" t="str">
        <f>_xlfn.XLOOKUP(A769,Table3[customer_no],Table3[hsplt_handled],"NOT FOUND")</f>
        <v>tier - 3</v>
      </c>
      <c r="Q769" t="str">
        <f>_xlfn.XLOOKUP(A769,Table3[customer_no],Table3[city_handled],"NOT FOUND")</f>
        <v>tier - 3</v>
      </c>
      <c r="R769" t="str">
        <f>_xlfn.XLOOKUP(A769,Table3[customer_no],Table3[state_id],"NOT FOUND")</f>
        <v>R1012</v>
      </c>
      <c r="S769" s="34" cm="1">
        <f t="array" ref="S769">_xlfn.XLOOKUP(A769,Table3[customer_no],'Hospitalisation Details'!$F$2:$F$2344,"NOT FOUND")</f>
        <v>13429.04</v>
      </c>
      <c r="T769" t="str">
        <f>_xlfn.XLOOKUP(A769,Table2[Customer ID],Table2[BMI_category],"NOT FOUND")</f>
        <v>Obesity</v>
      </c>
      <c r="U769" s="7">
        <f>_xlfn.XLOOKUP(A769,Table2[Customer ID],Table2[no of surgery],"NOT FOUND")</f>
        <v>2</v>
      </c>
      <c r="V769" t="str">
        <f>_xlfn.XLOOKUP(A769,Table2[Customer ID],Table2[smoker_missing],"NOT FOUND")</f>
        <v>No</v>
      </c>
      <c r="W769" t="str">
        <f t="shared" si="11"/>
        <v>Diabetes</v>
      </c>
      <c r="X769" s="37">
        <f>SUM(Table5[[#This Row],[Title]:[Diabetes Level]])</f>
        <v>38082.69</v>
      </c>
    </row>
    <row r="770" spans="1:24" x14ac:dyDescent="0.25">
      <c r="A770" t="s">
        <v>1602</v>
      </c>
      <c r="B770" t="str">
        <f>VLOOKUP(A770,'Customer Names'!$A$2:$E$2336,3,FALSE)</f>
        <v>Ms.</v>
      </c>
      <c r="C770" t="str">
        <f>_xlfn.XLOOKUP(A770,$A$2:$A$2336,'Customer Names'!$D$2:$D$2336,"NOT FOUND")</f>
        <v>Stacey</v>
      </c>
      <c r="D770" t="str">
        <f>_xlfn.XLOOKUP(A770,$A$2:$A$2336,'Customer Names'!$E$2:$E$2336,"NOT FOUND")</f>
        <v>McDonough</v>
      </c>
      <c r="E770" cm="1">
        <f t="array" ref="E770">_xlfn.XLOOKUP(A770,$A$2:$A$2336,Table2[BMI],"NOT FOUND")</f>
        <v>54.59</v>
      </c>
      <c r="F770" cm="1">
        <f t="array" ref="F770">_xlfn.XLOOKUP(A770,$A$2:$A$2336,Table2[HBA1C],"NOT FOUND")</f>
        <v>4.2699999999999996</v>
      </c>
      <c r="G770" t="str" cm="1">
        <f t="array" ref="G770">_xlfn.XLOOKUP(A770,$A$2:$A$2336,Table2[Heart Issues],"NOT FOUND")</f>
        <v>No</v>
      </c>
      <c r="H770" t="str" cm="1">
        <f t="array" ref="H770">_xlfn.XLOOKUP(A770,$A$2:$A$2336,Table2[Any Transplants],"NOT FOUND")</f>
        <v>No</v>
      </c>
      <c r="I770" t="str" cm="1">
        <f t="array" ref="I770">_xlfn.XLOOKUP(A770,$A$2:$A$2336,Table2[Cancer history],"NOT FOUND")</f>
        <v>No</v>
      </c>
      <c r="J770" t="str">
        <f>_xlfn.XLOOKUP(A770,Table3[customer_no],Table3[month],"NOT FOUND")</f>
        <v>Jun</v>
      </c>
      <c r="K770" s="7">
        <f>_xlfn.XLOOKUP(A770,Table3[customer_no],Table3[year_average],"NOT FOUND")</f>
        <v>1994</v>
      </c>
      <c r="L770" cm="1">
        <f t="array" ref="L770">_xlfn.XLOOKUP(A770,Table3[customer_no],'Hospitalisation Details'!$D$2:$D$2344,"NOT FOUND")</f>
        <v>17</v>
      </c>
      <c r="M770" s="33">
        <f>_xlfn.XLOOKUP(A770,Table3[customer_no],Table3[dd/mm/yy],"NOT FOUND")</f>
        <v>34502</v>
      </c>
      <c r="N770">
        <f>_xlfn.XLOOKUP(A770,Table3[customer_no],Table3[age],"NOT FOUND")</f>
        <v>28</v>
      </c>
      <c r="O770" cm="1">
        <f t="array" ref="O770">_xlfn.XLOOKUP(A770,Table3[customer_no],'Hospitalisation Details'!$E$2:$E$2344,"NOT FOUND")</f>
        <v>0</v>
      </c>
      <c r="P770" t="str">
        <f>_xlfn.XLOOKUP(A770,Table3[customer_no],Table3[hsplt_handled],"NOT FOUND")</f>
        <v>tier - 3</v>
      </c>
      <c r="Q770" t="str">
        <f>_xlfn.XLOOKUP(A770,Table3[customer_no],Table3[city_handled],"NOT FOUND")</f>
        <v>tier - 3</v>
      </c>
      <c r="R770" t="str">
        <f>_xlfn.XLOOKUP(A770,Table3[customer_no],Table3[state_id],"NOT FOUND")</f>
        <v>R1012</v>
      </c>
      <c r="S770" s="34" cm="1">
        <f t="array" ref="S770">_xlfn.XLOOKUP(A770,Table3[customer_no],'Hospitalisation Details'!$F$2:$F$2344,"NOT FOUND")</f>
        <v>13417.05</v>
      </c>
      <c r="T770" t="str">
        <f>_xlfn.XLOOKUP(A770,Table2[Customer ID],Table2[BMI_category],"NOT FOUND")</f>
        <v>Obesity</v>
      </c>
      <c r="U770" s="7">
        <f>_xlfn.XLOOKUP(A770,Table2[Customer ID],Table2[no of surgery],"NOT FOUND")</f>
        <v>0</v>
      </c>
      <c r="V770" t="str">
        <f>_xlfn.XLOOKUP(A770,Table2[Customer ID],Table2[smoker_missing],"NOT FOUND")</f>
        <v>No</v>
      </c>
      <c r="W770" t="str">
        <f t="shared" si="11"/>
        <v>Normal</v>
      </c>
      <c r="X770" s="37">
        <f>SUM(Table5[[#This Row],[Title]:[Diabetes Level]])</f>
        <v>50016.91</v>
      </c>
    </row>
    <row r="771" spans="1:24" x14ac:dyDescent="0.25">
      <c r="A771" t="s">
        <v>1601</v>
      </c>
      <c r="B771" t="str">
        <f>VLOOKUP(A771,'Customer Names'!$A$2:$E$2336,3,FALSE)</f>
        <v>Ms.</v>
      </c>
      <c r="C771" t="str">
        <f>_xlfn.XLOOKUP(A771,$A$2:$A$2336,'Customer Names'!$D$2:$D$2336,"NOT FOUND")</f>
        <v>Kimberly</v>
      </c>
      <c r="D771" t="str">
        <f>_xlfn.XLOOKUP(A771,$A$2:$A$2336,'Customer Names'!$E$2:$E$2336,"NOT FOUND")</f>
        <v>Sweetland</v>
      </c>
      <c r="E771" cm="1">
        <f t="array" ref="E771">_xlfn.XLOOKUP(A771,$A$2:$A$2336,Table2[BMI],"NOT FOUND")</f>
        <v>21.09</v>
      </c>
      <c r="F771" cm="1">
        <f t="array" ref="F771">_xlfn.XLOOKUP(A771,$A$2:$A$2336,Table2[HBA1C],"NOT FOUND")</f>
        <v>9.2200000000000006</v>
      </c>
      <c r="G771" t="str" cm="1">
        <f t="array" ref="G771">_xlfn.XLOOKUP(A771,$A$2:$A$2336,Table2[Heart Issues],"NOT FOUND")</f>
        <v>yes</v>
      </c>
      <c r="H771" t="str" cm="1">
        <f t="array" ref="H771">_xlfn.XLOOKUP(A771,$A$2:$A$2336,Table2[Any Transplants],"NOT FOUND")</f>
        <v>No</v>
      </c>
      <c r="I771" t="str" cm="1">
        <f t="array" ref="I771">_xlfn.XLOOKUP(A771,$A$2:$A$2336,Table2[Cancer history],"NOT FOUND")</f>
        <v>No</v>
      </c>
      <c r="J771" t="str">
        <f>_xlfn.XLOOKUP(A771,Table3[customer_no],Table3[month],"NOT FOUND")</f>
        <v>Jul</v>
      </c>
      <c r="K771" s="7">
        <f>_xlfn.XLOOKUP(A771,Table3[customer_no],Table3[year_average],"NOT FOUND")</f>
        <v>1961</v>
      </c>
      <c r="L771" cm="1">
        <f t="array" ref="L771">_xlfn.XLOOKUP(A771,Table3[customer_no],'Hospitalisation Details'!$D$2:$D$2344,"NOT FOUND")</f>
        <v>22</v>
      </c>
      <c r="M771" s="33">
        <f>_xlfn.XLOOKUP(A771,Table3[customer_no],Table3[dd/mm/yy],"NOT FOUND")</f>
        <v>22484</v>
      </c>
      <c r="N771">
        <f>_xlfn.XLOOKUP(A771,Table3[customer_no],Table3[age],"NOT FOUND")</f>
        <v>61</v>
      </c>
      <c r="O771" cm="1">
        <f t="array" ref="O771">_xlfn.XLOOKUP(A771,Table3[customer_no],'Hospitalisation Details'!$E$2:$E$2344,"NOT FOUND")</f>
        <v>0</v>
      </c>
      <c r="P771" t="str">
        <f>_xlfn.XLOOKUP(A771,Table3[customer_no],Table3[hsplt_handled],"NOT FOUND")</f>
        <v>tier - 3</v>
      </c>
      <c r="Q771" t="str">
        <f>_xlfn.XLOOKUP(A771,Table3[customer_no],Table3[city_handled],"NOT FOUND")</f>
        <v>tier - 2</v>
      </c>
      <c r="R771" t="str">
        <f>_xlfn.XLOOKUP(A771,Table3[customer_no],Table3[state_id],"NOT FOUND")</f>
        <v>R1012</v>
      </c>
      <c r="S771" s="34" cm="1">
        <f t="array" ref="S771">_xlfn.XLOOKUP(A771,Table3[customer_no],'Hospitalisation Details'!$F$2:$F$2344,"NOT FOUND")</f>
        <v>13415.04</v>
      </c>
      <c r="T771" t="str">
        <f>_xlfn.XLOOKUP(A771,Table2[Customer ID],Table2[BMI_category],"NOT FOUND")</f>
        <v>Normal Weight</v>
      </c>
      <c r="U771" s="7">
        <f>_xlfn.XLOOKUP(A771,Table2[Customer ID],Table2[no of surgery],"NOT FOUND")</f>
        <v>2</v>
      </c>
      <c r="V771" t="str">
        <f>_xlfn.XLOOKUP(A771,Table2[Customer ID],Table2[smoker_missing],"NOT FOUND")</f>
        <v>No</v>
      </c>
      <c r="W771" t="str">
        <f t="shared" ref="W771:W834" si="12">IF(F771&lt;5.7, "Normal", IF(AND(F771&gt;=5.7, F771&lt;=6.4), "Prediabetes", "Diabetes"))</f>
        <v>Diabetes</v>
      </c>
      <c r="X771" s="37">
        <f>SUM(Table5[[#This Row],[Title]:[Diabetes Level]])</f>
        <v>37975.350000000006</v>
      </c>
    </row>
    <row r="772" spans="1:24" x14ac:dyDescent="0.25">
      <c r="A772" t="s">
        <v>1600</v>
      </c>
      <c r="B772" t="str">
        <f>VLOOKUP(A772,'Customer Names'!$A$2:$E$2336,3,FALSE)</f>
        <v>Mr.</v>
      </c>
      <c r="C772" t="str">
        <f>_xlfn.XLOOKUP(A772,$A$2:$A$2336,'Customer Names'!$D$2:$D$2336,"NOT FOUND")</f>
        <v>Matthew D</v>
      </c>
      <c r="D772" t="str">
        <f>_xlfn.XLOOKUP(A772,$A$2:$A$2336,'Customer Names'!$E$2:$E$2336,"NOT FOUND")</f>
        <v>Hammersmith</v>
      </c>
      <c r="E772" cm="1">
        <f t="array" ref="E772">_xlfn.XLOOKUP(A772,$A$2:$A$2336,Table2[BMI],"NOT FOUND")</f>
        <v>52.41</v>
      </c>
      <c r="F772" cm="1">
        <f t="array" ref="F772">_xlfn.XLOOKUP(A772,$A$2:$A$2336,Table2[HBA1C],"NOT FOUND")</f>
        <v>5.99</v>
      </c>
      <c r="G772" t="str" cm="1">
        <f t="array" ref="G772">_xlfn.XLOOKUP(A772,$A$2:$A$2336,Table2[Heart Issues],"NOT FOUND")</f>
        <v>No</v>
      </c>
      <c r="H772" t="str" cm="1">
        <f t="array" ref="H772">_xlfn.XLOOKUP(A772,$A$2:$A$2336,Table2[Any Transplants],"NOT FOUND")</f>
        <v>No</v>
      </c>
      <c r="I772" t="str" cm="1">
        <f t="array" ref="I772">_xlfn.XLOOKUP(A772,$A$2:$A$2336,Table2[Cancer history],"NOT FOUND")</f>
        <v>No</v>
      </c>
      <c r="J772" t="str">
        <f>_xlfn.XLOOKUP(A772,Table3[customer_no],Table3[month],"NOT FOUND")</f>
        <v>Dec</v>
      </c>
      <c r="K772" s="7">
        <f>_xlfn.XLOOKUP(A772,Table3[customer_no],Table3[year_average],"NOT FOUND")</f>
        <v>1992</v>
      </c>
      <c r="L772" cm="1">
        <f t="array" ref="L772">_xlfn.XLOOKUP(A772,Table3[customer_no],'Hospitalisation Details'!$D$2:$D$2344,"NOT FOUND")</f>
        <v>19</v>
      </c>
      <c r="M772" s="33">
        <f>_xlfn.XLOOKUP(A772,Table3[customer_no],Table3[dd/mm/yy],"NOT FOUND")</f>
        <v>33957</v>
      </c>
      <c r="N772">
        <f>_xlfn.XLOOKUP(A772,Table3[customer_no],Table3[age],"NOT FOUND")</f>
        <v>30</v>
      </c>
      <c r="O772" cm="1">
        <f t="array" ref="O772">_xlfn.XLOOKUP(A772,Table3[customer_no],'Hospitalisation Details'!$E$2:$E$2344,"NOT FOUND")</f>
        <v>0</v>
      </c>
      <c r="P772" t="str">
        <f>_xlfn.XLOOKUP(A772,Table3[customer_no],Table3[hsplt_handled],"NOT FOUND")</f>
        <v>tier - 3</v>
      </c>
      <c r="Q772" t="str">
        <f>_xlfn.XLOOKUP(A772,Table3[customer_no],Table3[city_handled],"NOT FOUND")</f>
        <v>tier - 3</v>
      </c>
      <c r="R772" t="str">
        <f>_xlfn.XLOOKUP(A772,Table3[customer_no],Table3[state_id],"NOT FOUND")</f>
        <v>R1023</v>
      </c>
      <c r="S772" s="34" cm="1">
        <f t="array" ref="S772">_xlfn.XLOOKUP(A772,Table3[customer_no],'Hospitalisation Details'!$F$2:$F$2344,"NOT FOUND")</f>
        <v>13412.97</v>
      </c>
      <c r="T772" t="str">
        <f>_xlfn.XLOOKUP(A772,Table2[Customer ID],Table2[BMI_category],"NOT FOUND")</f>
        <v>Obesity</v>
      </c>
      <c r="U772" s="7">
        <f>_xlfn.XLOOKUP(A772,Table2[Customer ID],Table2[no of surgery],"NOT FOUND")</f>
        <v>1</v>
      </c>
      <c r="V772" t="str">
        <f>_xlfn.XLOOKUP(A772,Table2[Customer ID],Table2[smoker_missing],"NOT FOUND")</f>
        <v>No</v>
      </c>
      <c r="W772" t="str">
        <f t="shared" si="12"/>
        <v>Prediabetes</v>
      </c>
      <c r="X772" s="37">
        <f>SUM(Table5[[#This Row],[Title]:[Diabetes Level]])</f>
        <v>49470.37</v>
      </c>
    </row>
    <row r="773" spans="1:24" x14ac:dyDescent="0.25">
      <c r="A773" t="s">
        <v>1599</v>
      </c>
      <c r="B773" t="str">
        <f>VLOOKUP(A773,'Customer Names'!$A$2:$E$2336,3,FALSE)</f>
        <v>Mr.</v>
      </c>
      <c r="C773" t="str">
        <f>_xlfn.XLOOKUP(A773,$A$2:$A$2336,'Customer Names'!$D$2:$D$2336,"NOT FOUND")</f>
        <v>Michael</v>
      </c>
      <c r="D773" t="str">
        <f>_xlfn.XLOOKUP(A773,$A$2:$A$2336,'Customer Names'!$E$2:$E$2336,"NOT FOUND")</f>
        <v>French</v>
      </c>
      <c r="E773" cm="1">
        <f t="array" ref="E773">_xlfn.XLOOKUP(A773,$A$2:$A$2336,Table2[BMI],"NOT FOUND")</f>
        <v>41.47</v>
      </c>
      <c r="F773" cm="1">
        <f t="array" ref="F773">_xlfn.XLOOKUP(A773,$A$2:$A$2336,Table2[HBA1C],"NOT FOUND")</f>
        <v>5.86</v>
      </c>
      <c r="G773" t="str" cm="1">
        <f t="array" ref="G773">_xlfn.XLOOKUP(A773,$A$2:$A$2336,Table2[Heart Issues],"NOT FOUND")</f>
        <v>yes</v>
      </c>
      <c r="H773" t="str" cm="1">
        <f t="array" ref="H773">_xlfn.XLOOKUP(A773,$A$2:$A$2336,Table2[Any Transplants],"NOT FOUND")</f>
        <v>No</v>
      </c>
      <c r="I773" t="str" cm="1">
        <f t="array" ref="I773">_xlfn.XLOOKUP(A773,$A$2:$A$2336,Table2[Cancer history],"NOT FOUND")</f>
        <v>No</v>
      </c>
      <c r="J773" t="str">
        <f>_xlfn.XLOOKUP(A773,Table3[customer_no],Table3[month],"NOT FOUND")</f>
        <v>Dec</v>
      </c>
      <c r="K773" s="7">
        <f>_xlfn.XLOOKUP(A773,Table3[customer_no],Table3[year_average],"NOT FOUND")</f>
        <v>1959</v>
      </c>
      <c r="L773" cm="1">
        <f t="array" ref="L773">_xlfn.XLOOKUP(A773,Table3[customer_no],'Hospitalisation Details'!$D$2:$D$2344,"NOT FOUND")</f>
        <v>20</v>
      </c>
      <c r="M773" s="33">
        <f>_xlfn.XLOOKUP(A773,Table3[customer_no],Table3[dd/mm/yy],"NOT FOUND")</f>
        <v>21904</v>
      </c>
      <c r="N773">
        <f>_xlfn.XLOOKUP(A773,Table3[customer_no],Table3[age],"NOT FOUND")</f>
        <v>63</v>
      </c>
      <c r="O773" cm="1">
        <f t="array" ref="O773">_xlfn.XLOOKUP(A773,Table3[customer_no],'Hospitalisation Details'!$E$2:$E$2344,"NOT FOUND")</f>
        <v>0</v>
      </c>
      <c r="P773" t="str">
        <f>_xlfn.XLOOKUP(A773,Table3[customer_no],Table3[hsplt_handled],"NOT FOUND")</f>
        <v>tier - 3</v>
      </c>
      <c r="Q773" t="str">
        <f>_xlfn.XLOOKUP(A773,Table3[customer_no],Table3[city_handled],"NOT FOUND")</f>
        <v>tier - 3</v>
      </c>
      <c r="R773" t="str">
        <f>_xlfn.XLOOKUP(A773,Table3[customer_no],Table3[state_id],"NOT FOUND")</f>
        <v>R1013</v>
      </c>
      <c r="S773" s="34" cm="1">
        <f t="array" ref="S773">_xlfn.XLOOKUP(A773,Table3[customer_no],'Hospitalisation Details'!$F$2:$F$2344,"NOT FOUND")</f>
        <v>13405.39</v>
      </c>
      <c r="T773" t="str">
        <f>_xlfn.XLOOKUP(A773,Table2[Customer ID],Table2[BMI_category],"NOT FOUND")</f>
        <v>Obesity</v>
      </c>
      <c r="U773" s="7">
        <f>_xlfn.XLOOKUP(A773,Table2[Customer ID],Table2[no of surgery],"NOT FOUND")</f>
        <v>2</v>
      </c>
      <c r="V773" t="str">
        <f>_xlfn.XLOOKUP(A773,Table2[Customer ID],Table2[smoker_missing],"NOT FOUND")</f>
        <v>No</v>
      </c>
      <c r="W773" t="str">
        <f t="shared" si="12"/>
        <v>Prediabetes</v>
      </c>
      <c r="X773" s="37">
        <f>SUM(Table5[[#This Row],[Title]:[Diabetes Level]])</f>
        <v>37400.720000000001</v>
      </c>
    </row>
    <row r="774" spans="1:24" x14ac:dyDescent="0.25">
      <c r="A774" t="s">
        <v>1598</v>
      </c>
      <c r="B774" t="str">
        <f>VLOOKUP(A774,'Customer Names'!$A$2:$E$2336,3,FALSE)</f>
        <v>Mr.</v>
      </c>
      <c r="C774" t="str">
        <f>_xlfn.XLOOKUP(A774,$A$2:$A$2336,'Customer Names'!$D$2:$D$2336,"NOT FOUND")</f>
        <v>Ben</v>
      </c>
      <c r="D774" t="str">
        <f>_xlfn.XLOOKUP(A774,$A$2:$A$2336,'Customer Names'!$E$2:$E$2336,"NOT FOUND")</f>
        <v>Garbe</v>
      </c>
      <c r="E774" cm="1">
        <f t="array" ref="E774">_xlfn.XLOOKUP(A774,$A$2:$A$2336,Table2[BMI],"NOT FOUND")</f>
        <v>33.1</v>
      </c>
      <c r="F774" cm="1">
        <f t="array" ref="F774">_xlfn.XLOOKUP(A774,$A$2:$A$2336,Table2[HBA1C],"NOT FOUND")</f>
        <v>5.19</v>
      </c>
      <c r="G774" t="str" cm="1">
        <f t="array" ref="G774">_xlfn.XLOOKUP(A774,$A$2:$A$2336,Table2[Heart Issues],"NOT FOUND")</f>
        <v>yes</v>
      </c>
      <c r="H774" t="str" cm="1">
        <f t="array" ref="H774">_xlfn.XLOOKUP(A774,$A$2:$A$2336,Table2[Any Transplants],"NOT FOUND")</f>
        <v>No</v>
      </c>
      <c r="I774" t="str" cm="1">
        <f t="array" ref="I774">_xlfn.XLOOKUP(A774,$A$2:$A$2336,Table2[Cancer history],"NOT FOUND")</f>
        <v>No</v>
      </c>
      <c r="J774" t="str">
        <f>_xlfn.XLOOKUP(A774,Table3[customer_no],Table3[month],"NOT FOUND")</f>
        <v>Nov</v>
      </c>
      <c r="K774" s="7">
        <f>_xlfn.XLOOKUP(A774,Table3[customer_no],Table3[year_average],"NOT FOUND")</f>
        <v>1959</v>
      </c>
      <c r="L774" cm="1">
        <f t="array" ref="L774">_xlfn.XLOOKUP(A774,Table3[customer_no],'Hospitalisation Details'!$D$2:$D$2344,"NOT FOUND")</f>
        <v>25</v>
      </c>
      <c r="M774" s="33">
        <f>_xlfn.XLOOKUP(A774,Table3[customer_no],Table3[dd/mm/yy],"NOT FOUND")</f>
        <v>21879</v>
      </c>
      <c r="N774">
        <f>_xlfn.XLOOKUP(A774,Table3[customer_no],Table3[age],"NOT FOUND")</f>
        <v>63</v>
      </c>
      <c r="O774" cm="1">
        <f t="array" ref="O774">_xlfn.XLOOKUP(A774,Table3[customer_no],'Hospitalisation Details'!$E$2:$E$2344,"NOT FOUND")</f>
        <v>0</v>
      </c>
      <c r="P774" t="str">
        <f>_xlfn.XLOOKUP(A774,Table3[customer_no],Table3[hsplt_handled],"NOT FOUND")</f>
        <v>tier - 3</v>
      </c>
      <c r="Q774" t="str">
        <f>_xlfn.XLOOKUP(A774,Table3[customer_no],Table3[city_handled],"NOT FOUND")</f>
        <v>tier - 1</v>
      </c>
      <c r="R774" t="str">
        <f>_xlfn.XLOOKUP(A774,Table3[customer_no],Table3[state_id],"NOT FOUND")</f>
        <v>R1011</v>
      </c>
      <c r="S774" s="34" cm="1">
        <f t="array" ref="S774">_xlfn.XLOOKUP(A774,Table3[customer_no],'Hospitalisation Details'!$F$2:$F$2344,"NOT FOUND")</f>
        <v>13393.76</v>
      </c>
      <c r="T774" t="str">
        <f>_xlfn.XLOOKUP(A774,Table2[Customer ID],Table2[BMI_category],"NOT FOUND")</f>
        <v>Obesity</v>
      </c>
      <c r="U774" s="7">
        <f>_xlfn.XLOOKUP(A774,Table2[Customer ID],Table2[no of surgery],"NOT FOUND")</f>
        <v>2</v>
      </c>
      <c r="V774" t="str">
        <f>_xlfn.XLOOKUP(A774,Table2[Customer ID],Table2[smoker_missing],"NOT FOUND")</f>
        <v>No</v>
      </c>
      <c r="W774" t="str">
        <f t="shared" si="12"/>
        <v>Normal</v>
      </c>
      <c r="X774" s="37">
        <f>SUM(Table5[[#This Row],[Title]:[Diabetes Level]])</f>
        <v>37360.050000000003</v>
      </c>
    </row>
    <row r="775" spans="1:24" x14ac:dyDescent="0.25">
      <c r="A775" t="s">
        <v>1597</v>
      </c>
      <c r="B775" t="str">
        <f>VLOOKUP(A775,'Customer Names'!$A$2:$E$2336,3,FALSE)</f>
        <v>Mr.</v>
      </c>
      <c r="C775" t="str">
        <f>_xlfn.XLOOKUP(A775,$A$2:$A$2336,'Customer Names'!$D$2:$D$2336,"NOT FOUND")</f>
        <v>Chris</v>
      </c>
      <c r="D775" t="str">
        <f>_xlfn.XLOOKUP(A775,$A$2:$A$2336,'Customer Names'!$E$2:$E$2336,"NOT FOUND")</f>
        <v>Duncan</v>
      </c>
      <c r="E775" cm="1">
        <f t="array" ref="E775">_xlfn.XLOOKUP(A775,$A$2:$A$2336,Table2[BMI],"NOT FOUND")</f>
        <v>30.8</v>
      </c>
      <c r="F775" cm="1">
        <f t="array" ref="F775">_xlfn.XLOOKUP(A775,$A$2:$A$2336,Table2[HBA1C],"NOT FOUND")</f>
        <v>4.37</v>
      </c>
      <c r="G775" t="str" cm="1">
        <f t="array" ref="G775">_xlfn.XLOOKUP(A775,$A$2:$A$2336,Table2[Heart Issues],"NOT FOUND")</f>
        <v>yes</v>
      </c>
      <c r="H775" t="str" cm="1">
        <f t="array" ref="H775">_xlfn.XLOOKUP(A775,$A$2:$A$2336,Table2[Any Transplants],"NOT FOUND")</f>
        <v>No</v>
      </c>
      <c r="I775" t="str" cm="1">
        <f t="array" ref="I775">_xlfn.XLOOKUP(A775,$A$2:$A$2336,Table2[Cancer history],"NOT FOUND")</f>
        <v>No</v>
      </c>
      <c r="J775" t="str">
        <f>_xlfn.XLOOKUP(A775,Table3[customer_no],Table3[month],"NOT FOUND")</f>
        <v>Dec</v>
      </c>
      <c r="K775" s="7">
        <f>_xlfn.XLOOKUP(A775,Table3[customer_no],Table3[year_average],"NOT FOUND")</f>
        <v>1959</v>
      </c>
      <c r="L775" cm="1">
        <f t="array" ref="L775">_xlfn.XLOOKUP(A775,Table3[customer_no],'Hospitalisation Details'!$D$2:$D$2344,"NOT FOUND")</f>
        <v>9</v>
      </c>
      <c r="M775" s="33">
        <f>_xlfn.XLOOKUP(A775,Table3[customer_no],Table3[dd/mm/yy],"NOT FOUND")</f>
        <v>21893</v>
      </c>
      <c r="N775">
        <f>_xlfn.XLOOKUP(A775,Table3[customer_no],Table3[age],"NOT FOUND")</f>
        <v>63</v>
      </c>
      <c r="O775" cm="1">
        <f t="array" ref="O775">_xlfn.XLOOKUP(A775,Table3[customer_no],'Hospitalisation Details'!$E$2:$E$2344,"NOT FOUND")</f>
        <v>0</v>
      </c>
      <c r="P775" t="str">
        <f>_xlfn.XLOOKUP(A775,Table3[customer_no],Table3[hsplt_handled],"NOT FOUND")</f>
        <v>tier - 3</v>
      </c>
      <c r="Q775" t="str">
        <f>_xlfn.XLOOKUP(A775,Table3[customer_no],Table3[city_handled],"NOT FOUND")</f>
        <v>tier - 3</v>
      </c>
      <c r="R775" t="str">
        <f>_xlfn.XLOOKUP(A775,Table3[customer_no],Table3[state_id],"NOT FOUND")</f>
        <v>R1011</v>
      </c>
      <c r="S775" s="34" cm="1">
        <f t="array" ref="S775">_xlfn.XLOOKUP(A775,Table3[customer_no],'Hospitalisation Details'!$F$2:$F$2344,"NOT FOUND")</f>
        <v>13390.56</v>
      </c>
      <c r="T775" t="str">
        <f>_xlfn.XLOOKUP(A775,Table2[Customer ID],Table2[BMI_category],"NOT FOUND")</f>
        <v>Obesity</v>
      </c>
      <c r="U775" s="7">
        <f>_xlfn.XLOOKUP(A775,Table2[Customer ID],Table2[no of surgery],"NOT FOUND")</f>
        <v>2</v>
      </c>
      <c r="V775" t="str">
        <f>_xlfn.XLOOKUP(A775,Table2[Customer ID],Table2[smoker_missing],"NOT FOUND")</f>
        <v>No</v>
      </c>
      <c r="W775" t="str">
        <f t="shared" si="12"/>
        <v>Normal</v>
      </c>
      <c r="X775" s="37">
        <f>SUM(Table5[[#This Row],[Title]:[Diabetes Level]])</f>
        <v>37351.729999999996</v>
      </c>
    </row>
    <row r="776" spans="1:24" x14ac:dyDescent="0.25">
      <c r="A776" t="s">
        <v>1596</v>
      </c>
      <c r="B776" t="str">
        <f>VLOOKUP(A776,'Customer Names'!$A$2:$E$2336,3,FALSE)</f>
        <v>Mr.</v>
      </c>
      <c r="C776" t="str">
        <f>_xlfn.XLOOKUP(A776,$A$2:$A$2336,'Customer Names'!$D$2:$D$2336,"NOT FOUND")</f>
        <v>Jeremy J</v>
      </c>
      <c r="D776" t="str">
        <f>_xlfn.XLOOKUP(A776,$A$2:$A$2336,'Customer Names'!$E$2:$E$2336,"NOT FOUND")</f>
        <v>Wallace</v>
      </c>
      <c r="E776" cm="1">
        <f t="array" ref="E776">_xlfn.XLOOKUP(A776,$A$2:$A$2336,Table2[BMI],"NOT FOUND")</f>
        <v>42.06</v>
      </c>
      <c r="F776" cm="1">
        <f t="array" ref="F776">_xlfn.XLOOKUP(A776,$A$2:$A$2336,Table2[HBA1C],"NOT FOUND")</f>
        <v>5.32</v>
      </c>
      <c r="G776" t="str" cm="1">
        <f t="array" ref="G776">_xlfn.XLOOKUP(A776,$A$2:$A$2336,Table2[Heart Issues],"NOT FOUND")</f>
        <v>No</v>
      </c>
      <c r="H776" t="str" cm="1">
        <f t="array" ref="H776">_xlfn.XLOOKUP(A776,$A$2:$A$2336,Table2[Any Transplants],"NOT FOUND")</f>
        <v>No</v>
      </c>
      <c r="I776" t="str" cm="1">
        <f t="array" ref="I776">_xlfn.XLOOKUP(A776,$A$2:$A$2336,Table2[Cancer history],"NOT FOUND")</f>
        <v>No</v>
      </c>
      <c r="J776" t="str">
        <f>_xlfn.XLOOKUP(A776,Table3[customer_no],Table3[month],"NOT FOUND")</f>
        <v>Jun</v>
      </c>
      <c r="K776" s="7">
        <f>_xlfn.XLOOKUP(A776,Table3[customer_no],Table3[year_average],"NOT FOUND")</f>
        <v>1984</v>
      </c>
      <c r="L776" cm="1">
        <f t="array" ref="L776">_xlfn.XLOOKUP(A776,Table3[customer_no],'Hospitalisation Details'!$D$2:$D$2344,"NOT FOUND")</f>
        <v>6</v>
      </c>
      <c r="M776" s="33">
        <f>_xlfn.XLOOKUP(A776,Table3[customer_no],Table3[dd/mm/yy],"NOT FOUND")</f>
        <v>30839</v>
      </c>
      <c r="N776">
        <f>_xlfn.XLOOKUP(A776,Table3[customer_no],Table3[age],"NOT FOUND")</f>
        <v>39</v>
      </c>
      <c r="O776" cm="1">
        <f t="array" ref="O776">_xlfn.XLOOKUP(A776,Table3[customer_no],'Hospitalisation Details'!$E$2:$E$2344,"NOT FOUND")</f>
        <v>3</v>
      </c>
      <c r="P776" t="str">
        <f>_xlfn.XLOOKUP(A776,Table3[customer_no],Table3[hsplt_handled],"NOT FOUND")</f>
        <v>tier - 3</v>
      </c>
      <c r="Q776" t="str">
        <f>_xlfn.XLOOKUP(A776,Table3[customer_no],Table3[city_handled],"NOT FOUND")</f>
        <v>tier - 2</v>
      </c>
      <c r="R776" t="str">
        <f>_xlfn.XLOOKUP(A776,Table3[customer_no],Table3[state_id],"NOT FOUND")</f>
        <v>R1023</v>
      </c>
      <c r="S776" s="34" cm="1">
        <f t="array" ref="S776">_xlfn.XLOOKUP(A776,Table3[customer_no],'Hospitalisation Details'!$F$2:$F$2344,"NOT FOUND")</f>
        <v>13383.67</v>
      </c>
      <c r="T776" t="str">
        <f>_xlfn.XLOOKUP(A776,Table2[Customer ID],Table2[BMI_category],"NOT FOUND")</f>
        <v>Obesity</v>
      </c>
      <c r="U776" s="7">
        <f>_xlfn.XLOOKUP(A776,Table2[Customer ID],Table2[no of surgery],"NOT FOUND")</f>
        <v>1</v>
      </c>
      <c r="V776" t="str">
        <f>_xlfn.XLOOKUP(A776,Table2[Customer ID],Table2[smoker_missing],"NOT FOUND")</f>
        <v>No</v>
      </c>
      <c r="W776" t="str">
        <f t="shared" si="12"/>
        <v>Normal</v>
      </c>
      <c r="X776" s="37">
        <f>SUM(Table5[[#This Row],[Title]:[Diabetes Level]])</f>
        <v>46303.049999999996</v>
      </c>
    </row>
    <row r="777" spans="1:24" x14ac:dyDescent="0.25">
      <c r="A777" t="s">
        <v>1595</v>
      </c>
      <c r="B777" t="str">
        <f>VLOOKUP(A777,'Customer Names'!$A$2:$E$2336,3,FALSE)</f>
        <v>Mrs.</v>
      </c>
      <c r="C777" t="str">
        <f>_xlfn.XLOOKUP(A777,$A$2:$A$2336,'Customer Names'!$D$2:$D$2336,"NOT FOUND")</f>
        <v>Amy L.</v>
      </c>
      <c r="D777" t="str">
        <f>_xlfn.XLOOKUP(A777,$A$2:$A$2336,'Customer Names'!$E$2:$E$2336,"NOT FOUND")</f>
        <v>Tillman</v>
      </c>
      <c r="E777" cm="1">
        <f t="array" ref="E777">_xlfn.XLOOKUP(A777,$A$2:$A$2336,Table2[BMI],"NOT FOUND")</f>
        <v>39.270000000000003</v>
      </c>
      <c r="F777" cm="1">
        <f t="array" ref="F777">_xlfn.XLOOKUP(A777,$A$2:$A$2336,Table2[HBA1C],"NOT FOUND")</f>
        <v>5.64</v>
      </c>
      <c r="G777" t="str" cm="1">
        <f t="array" ref="G777">_xlfn.XLOOKUP(A777,$A$2:$A$2336,Table2[Heart Issues],"NOT FOUND")</f>
        <v>No</v>
      </c>
      <c r="H777" t="str" cm="1">
        <f t="array" ref="H777">_xlfn.XLOOKUP(A777,$A$2:$A$2336,Table2[Any Transplants],"NOT FOUND")</f>
        <v>No</v>
      </c>
      <c r="I777" t="str" cm="1">
        <f t="array" ref="I777">_xlfn.XLOOKUP(A777,$A$2:$A$2336,Table2[Cancer history],"NOT FOUND")</f>
        <v>Yes</v>
      </c>
      <c r="J777" t="str">
        <f>_xlfn.XLOOKUP(A777,Table3[customer_no],Table3[month],"NOT FOUND")</f>
        <v>Sep</v>
      </c>
      <c r="K777" s="7">
        <f>_xlfn.XLOOKUP(A777,Table3[customer_no],Table3[year_average],"NOT FOUND")</f>
        <v>1979</v>
      </c>
      <c r="L777" cm="1">
        <f t="array" ref="L777">_xlfn.XLOOKUP(A777,Table3[customer_no],'Hospitalisation Details'!$D$2:$D$2344,"NOT FOUND")</f>
        <v>30</v>
      </c>
      <c r="M777" s="33">
        <f>_xlfn.XLOOKUP(A777,Table3[customer_no],Table3[dd/mm/yy],"NOT FOUND")</f>
        <v>29128</v>
      </c>
      <c r="N777">
        <f>_xlfn.XLOOKUP(A777,Table3[customer_no],Table3[age],"NOT FOUND")</f>
        <v>43</v>
      </c>
      <c r="O777" cm="1">
        <f t="array" ref="O777">_xlfn.XLOOKUP(A777,Table3[customer_no],'Hospitalisation Details'!$E$2:$E$2344,"NOT FOUND")</f>
        <v>2</v>
      </c>
      <c r="P777" t="str">
        <f>_xlfn.XLOOKUP(A777,Table3[customer_no],Table3[hsplt_handled],"NOT FOUND")</f>
        <v>tier - 3</v>
      </c>
      <c r="Q777" t="str">
        <f>_xlfn.XLOOKUP(A777,Table3[customer_no],Table3[city_handled],"NOT FOUND")</f>
        <v>tier - 3</v>
      </c>
      <c r="R777" t="str">
        <f>_xlfn.XLOOKUP(A777,Table3[customer_no],Table3[state_id],"NOT FOUND")</f>
        <v>R1026</v>
      </c>
      <c r="S777" s="34" cm="1">
        <f t="array" ref="S777">_xlfn.XLOOKUP(A777,Table3[customer_no],'Hospitalisation Details'!$F$2:$F$2344,"NOT FOUND")</f>
        <v>13377.41</v>
      </c>
      <c r="T777" t="str">
        <f>_xlfn.XLOOKUP(A777,Table2[Customer ID],Table2[BMI_category],"NOT FOUND")</f>
        <v>Obesity</v>
      </c>
      <c r="U777" s="7">
        <f>_xlfn.XLOOKUP(A777,Table2[Customer ID],Table2[no of surgery],"NOT FOUND")</f>
        <v>1</v>
      </c>
      <c r="V777" t="str">
        <f>_xlfn.XLOOKUP(A777,Table2[Customer ID],Table2[smoker_missing],"NOT FOUND")</f>
        <v>No</v>
      </c>
      <c r="W777" t="str">
        <f t="shared" si="12"/>
        <v>Normal</v>
      </c>
      <c r="X777" s="37">
        <f>SUM(Table5[[#This Row],[Title]:[Diabetes Level]])</f>
        <v>44605.32</v>
      </c>
    </row>
    <row r="778" spans="1:24" x14ac:dyDescent="0.25">
      <c r="A778" t="s">
        <v>1594</v>
      </c>
      <c r="B778" t="str">
        <f>VLOOKUP(A778,'Customer Names'!$A$2:$E$2336,3,FALSE)</f>
        <v>Mrs.</v>
      </c>
      <c r="C778" t="str">
        <f>_xlfn.XLOOKUP(A778,$A$2:$A$2336,'Customer Names'!$D$2:$D$2336,"NOT FOUND")</f>
        <v>Karen L.</v>
      </c>
      <c r="D778" t="str">
        <f>_xlfn.XLOOKUP(A778,$A$2:$A$2336,'Customer Names'!$E$2:$E$2336,"NOT FOUND")</f>
        <v>Lee</v>
      </c>
      <c r="E778" cm="1">
        <f t="array" ref="E778">_xlfn.XLOOKUP(A778,$A$2:$A$2336,Table2[BMI],"NOT FOUND")</f>
        <v>30.71</v>
      </c>
      <c r="F778" cm="1">
        <f t="array" ref="F778">_xlfn.XLOOKUP(A778,$A$2:$A$2336,Table2[HBA1C],"NOT FOUND")</f>
        <v>5.59</v>
      </c>
      <c r="G778" t="str" cm="1">
        <f t="array" ref="G778">_xlfn.XLOOKUP(A778,$A$2:$A$2336,Table2[Heart Issues],"NOT FOUND")</f>
        <v>yes</v>
      </c>
      <c r="H778" t="str" cm="1">
        <f t="array" ref="H778">_xlfn.XLOOKUP(A778,$A$2:$A$2336,Table2[Any Transplants],"NOT FOUND")</f>
        <v>No</v>
      </c>
      <c r="I778" t="str" cm="1">
        <f t="array" ref="I778">_xlfn.XLOOKUP(A778,$A$2:$A$2336,Table2[Cancer history],"NOT FOUND")</f>
        <v>No</v>
      </c>
      <c r="J778" t="str">
        <f>_xlfn.XLOOKUP(A778,Table3[customer_no],Table3[month],"NOT FOUND")</f>
        <v>Sep</v>
      </c>
      <c r="K778" s="7">
        <f>_xlfn.XLOOKUP(A778,Table3[customer_no],Table3[year_average],"NOT FOUND")</f>
        <v>1964</v>
      </c>
      <c r="L778" cm="1">
        <f t="array" ref="L778">_xlfn.XLOOKUP(A778,Table3[customer_no],'Hospitalisation Details'!$D$2:$D$2344,"NOT FOUND")</f>
        <v>24</v>
      </c>
      <c r="M778" s="33">
        <f>_xlfn.XLOOKUP(A778,Table3[customer_no],Table3[dd/mm/yy],"NOT FOUND")</f>
        <v>23644</v>
      </c>
      <c r="N778">
        <f>_xlfn.XLOOKUP(A778,Table3[customer_no],Table3[age],"NOT FOUND")</f>
        <v>58</v>
      </c>
      <c r="O778" cm="1">
        <f t="array" ref="O778">_xlfn.XLOOKUP(A778,Table3[customer_no],'Hospitalisation Details'!$E$2:$E$2344,"NOT FOUND")</f>
        <v>0</v>
      </c>
      <c r="P778" t="str">
        <f>_xlfn.XLOOKUP(A778,Table3[customer_no],Table3[hsplt_handled],"NOT FOUND")</f>
        <v>tier - 3</v>
      </c>
      <c r="Q778" t="str">
        <f>_xlfn.XLOOKUP(A778,Table3[customer_no],Table3[city_handled],"NOT FOUND")</f>
        <v>tier - 2</v>
      </c>
      <c r="R778" t="str">
        <f>_xlfn.XLOOKUP(A778,Table3[customer_no],Table3[state_id],"NOT FOUND")</f>
        <v>R1025</v>
      </c>
      <c r="S778" s="34" cm="1">
        <f t="array" ref="S778">_xlfn.XLOOKUP(A778,Table3[customer_no],'Hospitalisation Details'!$F$2:$F$2344,"NOT FOUND")</f>
        <v>13375.76</v>
      </c>
      <c r="T778" t="str">
        <f>_xlfn.XLOOKUP(A778,Table2[Customer ID],Table2[BMI_category],"NOT FOUND")</f>
        <v>Obesity</v>
      </c>
      <c r="U778" s="7">
        <f>_xlfn.XLOOKUP(A778,Table2[Customer ID],Table2[no of surgery],"NOT FOUND")</f>
        <v>1</v>
      </c>
      <c r="V778" t="str">
        <f>_xlfn.XLOOKUP(A778,Table2[Customer ID],Table2[smoker_missing],"NOT FOUND")</f>
        <v>No</v>
      </c>
      <c r="W778" t="str">
        <f t="shared" si="12"/>
        <v>Normal</v>
      </c>
      <c r="X778" s="37">
        <f>SUM(Table5[[#This Row],[Title]:[Diabetes Level]])</f>
        <v>39103.06</v>
      </c>
    </row>
    <row r="779" spans="1:24" x14ac:dyDescent="0.25">
      <c r="A779" t="s">
        <v>1593</v>
      </c>
      <c r="B779" t="str">
        <f>VLOOKUP(A779,'Customer Names'!$A$2:$E$2336,3,FALSE)</f>
        <v>Ms.</v>
      </c>
      <c r="C779" t="str">
        <f>_xlfn.XLOOKUP(A779,$A$2:$A$2336,'Customer Names'!$D$2:$D$2336,"NOT FOUND")</f>
        <v>Tennille</v>
      </c>
      <c r="D779" t="str">
        <f>_xlfn.XLOOKUP(A779,$A$2:$A$2336,'Customer Names'!$E$2:$E$2336,"NOT FOUND")</f>
        <v>Taylor</v>
      </c>
      <c r="E779" cm="1">
        <f t="array" ref="E779">_xlfn.XLOOKUP(A779,$A$2:$A$2336,Table2[BMI],"NOT FOUND")</f>
        <v>47.19</v>
      </c>
      <c r="F779" cm="1">
        <f t="array" ref="F779">_xlfn.XLOOKUP(A779,$A$2:$A$2336,Table2[HBA1C],"NOT FOUND")</f>
        <v>5.29</v>
      </c>
      <c r="G779" t="str" cm="1">
        <f t="array" ref="G779">_xlfn.XLOOKUP(A779,$A$2:$A$2336,Table2[Heart Issues],"NOT FOUND")</f>
        <v>No</v>
      </c>
      <c r="H779" t="str" cm="1">
        <f t="array" ref="H779">_xlfn.XLOOKUP(A779,$A$2:$A$2336,Table2[Any Transplants],"NOT FOUND")</f>
        <v>No</v>
      </c>
      <c r="I779" t="str" cm="1">
        <f t="array" ref="I779">_xlfn.XLOOKUP(A779,$A$2:$A$2336,Table2[Cancer history],"NOT FOUND")</f>
        <v>No</v>
      </c>
      <c r="J779" t="str">
        <f>_xlfn.XLOOKUP(A779,Table3[customer_no],Table3[month],"NOT FOUND")</f>
        <v>Oct</v>
      </c>
      <c r="K779" s="7">
        <f>_xlfn.XLOOKUP(A779,Table3[customer_no],Table3[year_average],"NOT FOUND")</f>
        <v>1990</v>
      </c>
      <c r="L779" cm="1">
        <f t="array" ref="L779">_xlfn.XLOOKUP(A779,Table3[customer_no],'Hospitalisation Details'!$D$2:$D$2344,"NOT FOUND")</f>
        <v>2</v>
      </c>
      <c r="M779" s="33">
        <f>_xlfn.XLOOKUP(A779,Table3[customer_no],Table3[dd/mm/yy],"NOT FOUND")</f>
        <v>33148</v>
      </c>
      <c r="N779">
        <f>_xlfn.XLOOKUP(A779,Table3[customer_no],Table3[age],"NOT FOUND")</f>
        <v>32</v>
      </c>
      <c r="O779" cm="1">
        <f t="array" ref="O779">_xlfn.XLOOKUP(A779,Table3[customer_no],'Hospitalisation Details'!$E$2:$E$2344,"NOT FOUND")</f>
        <v>3</v>
      </c>
      <c r="P779" t="str">
        <f>_xlfn.XLOOKUP(A779,Table3[customer_no],Table3[hsplt_handled],"NOT FOUND")</f>
        <v>tier - 3</v>
      </c>
      <c r="Q779" t="str">
        <f>_xlfn.XLOOKUP(A779,Table3[customer_no],Table3[city_handled],"NOT FOUND")</f>
        <v>tier - 1</v>
      </c>
      <c r="R779" t="str">
        <f>_xlfn.XLOOKUP(A779,Table3[customer_no],Table3[state_id],"NOT FOUND")</f>
        <v>R1012</v>
      </c>
      <c r="S779" s="34" cm="1">
        <f t="array" ref="S779">_xlfn.XLOOKUP(A779,Table3[customer_no],'Hospitalisation Details'!$F$2:$F$2344,"NOT FOUND")</f>
        <v>13360.94</v>
      </c>
      <c r="T779" t="str">
        <f>_xlfn.XLOOKUP(A779,Table2[Customer ID],Table2[BMI_category],"NOT FOUND")</f>
        <v>Obesity</v>
      </c>
      <c r="U779" s="7">
        <f>_xlfn.XLOOKUP(A779,Table2[Customer ID],Table2[no of surgery],"NOT FOUND")</f>
        <v>0</v>
      </c>
      <c r="V779" t="str">
        <f>_xlfn.XLOOKUP(A779,Table2[Customer ID],Table2[smoker_missing],"NOT FOUND")</f>
        <v>No</v>
      </c>
      <c r="W779" t="str">
        <f t="shared" si="12"/>
        <v>Normal</v>
      </c>
      <c r="X779" s="37">
        <f>SUM(Table5[[#This Row],[Title]:[Diabetes Level]])</f>
        <v>48588.420000000006</v>
      </c>
    </row>
    <row r="780" spans="1:24" x14ac:dyDescent="0.25">
      <c r="A780" t="s">
        <v>1592</v>
      </c>
      <c r="B780" t="str">
        <f>VLOOKUP(A780,'Customer Names'!$A$2:$E$2336,3,FALSE)</f>
        <v>Mr.</v>
      </c>
      <c r="C780" t="str">
        <f>_xlfn.XLOOKUP(A780,$A$2:$A$2336,'Customer Names'!$D$2:$D$2336,"NOT FOUND")</f>
        <v>Matt</v>
      </c>
      <c r="D780" t="str">
        <f>_xlfn.XLOOKUP(A780,$A$2:$A$2336,'Customer Names'!$E$2:$E$2336,"NOT FOUND")</f>
        <v>McSween</v>
      </c>
      <c r="E780" cm="1">
        <f t="array" ref="E780">_xlfn.XLOOKUP(A780,$A$2:$A$2336,Table2[BMI],"NOT FOUND")</f>
        <v>30.02</v>
      </c>
      <c r="F780" cm="1">
        <f t="array" ref="F780">_xlfn.XLOOKUP(A780,$A$2:$A$2336,Table2[HBA1C],"NOT FOUND")</f>
        <v>6.65</v>
      </c>
      <c r="G780" t="str" cm="1">
        <f t="array" ref="G780">_xlfn.XLOOKUP(A780,$A$2:$A$2336,Table2[Heart Issues],"NOT FOUND")</f>
        <v>No</v>
      </c>
      <c r="H780" t="str" cm="1">
        <f t="array" ref="H780">_xlfn.XLOOKUP(A780,$A$2:$A$2336,Table2[Any Transplants],"NOT FOUND")</f>
        <v>No</v>
      </c>
      <c r="I780" t="str" cm="1">
        <f t="array" ref="I780">_xlfn.XLOOKUP(A780,$A$2:$A$2336,Table2[Cancer history],"NOT FOUND")</f>
        <v>No</v>
      </c>
      <c r="J780" t="str">
        <f>_xlfn.XLOOKUP(A780,Table3[customer_no],Table3[month],"NOT FOUND")</f>
        <v>Nov</v>
      </c>
      <c r="K780" s="7">
        <f>_xlfn.XLOOKUP(A780,Table3[customer_no],Table3[year_average],"NOT FOUND")</f>
        <v>1960</v>
      </c>
      <c r="L780" cm="1">
        <f t="array" ref="L780">_xlfn.XLOOKUP(A780,Table3[customer_no],'Hospitalisation Details'!$D$2:$D$2344,"NOT FOUND")</f>
        <v>11</v>
      </c>
      <c r="M780" s="33">
        <f>_xlfn.XLOOKUP(A780,Table3[customer_no],Table3[dd/mm/yy],"NOT FOUND")</f>
        <v>22231</v>
      </c>
      <c r="N780">
        <f>_xlfn.XLOOKUP(A780,Table3[customer_no],Table3[age],"NOT FOUND")</f>
        <v>62</v>
      </c>
      <c r="O780" cm="1">
        <f t="array" ref="O780">_xlfn.XLOOKUP(A780,Table3[customer_no],'Hospitalisation Details'!$E$2:$E$2344,"NOT FOUND")</f>
        <v>0</v>
      </c>
      <c r="P780" t="str">
        <f>_xlfn.XLOOKUP(A780,Table3[customer_no],Table3[hsplt_handled],"NOT FOUND")</f>
        <v>tier - 3</v>
      </c>
      <c r="Q780" t="str">
        <f>_xlfn.XLOOKUP(A780,Table3[customer_no],Table3[city_handled],"NOT FOUND")</f>
        <v>tier - 1</v>
      </c>
      <c r="R780" t="str">
        <f>_xlfn.XLOOKUP(A780,Table3[customer_no],Table3[state_id],"NOT FOUND")</f>
        <v>R1012</v>
      </c>
      <c r="S780" s="34" cm="1">
        <f t="array" ref="S780">_xlfn.XLOOKUP(A780,Table3[customer_no],'Hospitalisation Details'!$F$2:$F$2344,"NOT FOUND")</f>
        <v>13352.1</v>
      </c>
      <c r="T780" t="str">
        <f>_xlfn.XLOOKUP(A780,Table2[Customer ID],Table2[BMI_category],"NOT FOUND")</f>
        <v>Obesity</v>
      </c>
      <c r="U780" s="7">
        <f>_xlfn.XLOOKUP(A780,Table2[Customer ID],Table2[no of surgery],"NOT FOUND")</f>
        <v>0</v>
      </c>
      <c r="V780" t="str">
        <f>_xlfn.XLOOKUP(A780,Table2[Customer ID],Table2[smoker_missing],"NOT FOUND")</f>
        <v>No</v>
      </c>
      <c r="W780" t="str">
        <f t="shared" si="12"/>
        <v>Diabetes</v>
      </c>
      <c r="X780" s="37">
        <f>SUM(Table5[[#This Row],[Title]:[Diabetes Level]])</f>
        <v>37652.769999999997</v>
      </c>
    </row>
    <row r="781" spans="1:24" x14ac:dyDescent="0.25">
      <c r="A781" t="s">
        <v>1591</v>
      </c>
      <c r="B781" t="str">
        <f>VLOOKUP(A781,'Customer Names'!$A$2:$E$2336,3,FALSE)</f>
        <v>Ms.</v>
      </c>
      <c r="C781" t="str">
        <f>_xlfn.XLOOKUP(A781,$A$2:$A$2336,'Customer Names'!$D$2:$D$2336,"NOT FOUND")</f>
        <v>Emily</v>
      </c>
      <c r="D781" t="str">
        <f>_xlfn.XLOOKUP(A781,$A$2:$A$2336,'Customer Names'!$E$2:$E$2336,"NOT FOUND")</f>
        <v>Schubert</v>
      </c>
      <c r="E781" cm="1">
        <f t="array" ref="E781">_xlfn.XLOOKUP(A781,$A$2:$A$2336,Table2[BMI],"NOT FOUND")</f>
        <v>37.909999999999997</v>
      </c>
      <c r="F781" cm="1">
        <f t="array" ref="F781">_xlfn.XLOOKUP(A781,$A$2:$A$2336,Table2[HBA1C],"NOT FOUND")</f>
        <v>5.68</v>
      </c>
      <c r="G781" t="str" cm="1">
        <f t="array" ref="G781">_xlfn.XLOOKUP(A781,$A$2:$A$2336,Table2[Heart Issues],"NOT FOUND")</f>
        <v>yes</v>
      </c>
      <c r="H781" t="str" cm="1">
        <f t="array" ref="H781">_xlfn.XLOOKUP(A781,$A$2:$A$2336,Table2[Any Transplants],"NOT FOUND")</f>
        <v>No</v>
      </c>
      <c r="I781" t="str" cm="1">
        <f t="array" ref="I781">_xlfn.XLOOKUP(A781,$A$2:$A$2336,Table2[Cancer history],"NOT FOUND")</f>
        <v>No</v>
      </c>
      <c r="J781" t="str">
        <f>_xlfn.XLOOKUP(A781,Table3[customer_no],Table3[month],"NOT FOUND")</f>
        <v>Aug</v>
      </c>
      <c r="K781" s="7">
        <f>_xlfn.XLOOKUP(A781,Table3[customer_no],Table3[year_average],"NOT FOUND")</f>
        <v>1976</v>
      </c>
      <c r="L781" cm="1">
        <f t="array" ref="L781">_xlfn.XLOOKUP(A781,Table3[customer_no],'Hospitalisation Details'!$D$2:$D$2344,"NOT FOUND")</f>
        <v>23</v>
      </c>
      <c r="M781" s="33">
        <f>_xlfn.XLOOKUP(A781,Table3[customer_no],Table3[dd/mm/yy],"NOT FOUND")</f>
        <v>27995</v>
      </c>
      <c r="N781">
        <f>_xlfn.XLOOKUP(A781,Table3[customer_no],Table3[age],"NOT FOUND")</f>
        <v>46</v>
      </c>
      <c r="O781" cm="1">
        <f t="array" ref="O781">_xlfn.XLOOKUP(A781,Table3[customer_no],'Hospitalisation Details'!$E$2:$E$2344,"NOT FOUND")</f>
        <v>2</v>
      </c>
      <c r="P781" t="str">
        <f>_xlfn.XLOOKUP(A781,Table3[customer_no],Table3[hsplt_handled],"NOT FOUND")</f>
        <v>tier - 3</v>
      </c>
      <c r="Q781" t="str">
        <f>_xlfn.XLOOKUP(A781,Table3[customer_no],Table3[city_handled],"NOT FOUND")</f>
        <v>tier - 2</v>
      </c>
      <c r="R781" t="str">
        <f>_xlfn.XLOOKUP(A781,Table3[customer_no],Table3[state_id],"NOT FOUND")</f>
        <v>R1012</v>
      </c>
      <c r="S781" s="34" cm="1">
        <f t="array" ref="S781">_xlfn.XLOOKUP(A781,Table3[customer_no],'Hospitalisation Details'!$F$2:$F$2344,"NOT FOUND")</f>
        <v>13333.71</v>
      </c>
      <c r="T781" t="str">
        <f>_xlfn.XLOOKUP(A781,Table2[Customer ID],Table2[BMI_category],"NOT FOUND")</f>
        <v>Obesity</v>
      </c>
      <c r="U781" s="7">
        <f>_xlfn.XLOOKUP(A781,Table2[Customer ID],Table2[no of surgery],"NOT FOUND")</f>
        <v>0</v>
      </c>
      <c r="V781" t="str">
        <f>_xlfn.XLOOKUP(A781,Table2[Customer ID],Table2[smoker_missing],"NOT FOUND")</f>
        <v>No</v>
      </c>
      <c r="W781" t="str">
        <f t="shared" si="12"/>
        <v>Normal</v>
      </c>
      <c r="X781" s="37">
        <f>SUM(Table5[[#This Row],[Title]:[Diabetes Level]])</f>
        <v>43419.3</v>
      </c>
    </row>
    <row r="782" spans="1:24" x14ac:dyDescent="0.25">
      <c r="A782" t="s">
        <v>1590</v>
      </c>
      <c r="B782" t="str">
        <f>VLOOKUP(A782,'Customer Names'!$A$2:$E$2336,3,FALSE)</f>
        <v>Mr.</v>
      </c>
      <c r="C782" t="str">
        <f>_xlfn.XLOOKUP(A782,$A$2:$A$2336,'Customer Names'!$D$2:$D$2336,"NOT FOUND")</f>
        <v>Justin E</v>
      </c>
      <c r="D782" t="str">
        <f>_xlfn.XLOOKUP(A782,$A$2:$A$2336,'Customer Names'!$E$2:$E$2336,"NOT FOUND")</f>
        <v>Lalanne</v>
      </c>
      <c r="E782" cm="1">
        <f t="array" ref="E782">_xlfn.XLOOKUP(A782,$A$2:$A$2336,Table2[BMI],"NOT FOUND")</f>
        <v>54.61</v>
      </c>
      <c r="F782" cm="1">
        <f t="array" ref="F782">_xlfn.XLOOKUP(A782,$A$2:$A$2336,Table2[HBA1C],"NOT FOUND")</f>
        <v>4.49</v>
      </c>
      <c r="G782" t="str" cm="1">
        <f t="array" ref="G782">_xlfn.XLOOKUP(A782,$A$2:$A$2336,Table2[Heart Issues],"NOT FOUND")</f>
        <v>No</v>
      </c>
      <c r="H782" t="str" cm="1">
        <f t="array" ref="H782">_xlfn.XLOOKUP(A782,$A$2:$A$2336,Table2[Any Transplants],"NOT FOUND")</f>
        <v>No</v>
      </c>
      <c r="I782" t="str" cm="1">
        <f t="array" ref="I782">_xlfn.XLOOKUP(A782,$A$2:$A$2336,Table2[Cancer history],"NOT FOUND")</f>
        <v>No</v>
      </c>
      <c r="J782" t="str">
        <f>_xlfn.XLOOKUP(A782,Table3[customer_no],Table3[month],"NOT FOUND")</f>
        <v>Jul</v>
      </c>
      <c r="K782" s="7">
        <f>_xlfn.XLOOKUP(A782,Table3[customer_no],Table3[year_average],"NOT FOUND")</f>
        <v>1994</v>
      </c>
      <c r="L782" cm="1">
        <f t="array" ref="L782">_xlfn.XLOOKUP(A782,Table3[customer_no],'Hospitalisation Details'!$D$2:$D$2344,"NOT FOUND")</f>
        <v>1</v>
      </c>
      <c r="M782" s="33">
        <f>_xlfn.XLOOKUP(A782,Table3[customer_no],Table3[dd/mm/yy],"NOT FOUND")</f>
        <v>34516</v>
      </c>
      <c r="N782">
        <f>_xlfn.XLOOKUP(A782,Table3[customer_no],Table3[age],"NOT FOUND")</f>
        <v>28</v>
      </c>
      <c r="O782" cm="1">
        <f t="array" ref="O782">_xlfn.XLOOKUP(A782,Table3[customer_no],'Hospitalisation Details'!$E$2:$E$2344,"NOT FOUND")</f>
        <v>0</v>
      </c>
      <c r="P782" t="str">
        <f>_xlfn.XLOOKUP(A782,Table3[customer_no],Table3[hsplt_handled],"NOT FOUND")</f>
        <v>tier - 3</v>
      </c>
      <c r="Q782" t="str">
        <f>_xlfn.XLOOKUP(A782,Table3[customer_no],Table3[city_handled],"NOT FOUND")</f>
        <v>tier - 3</v>
      </c>
      <c r="R782" t="str">
        <f>_xlfn.XLOOKUP(A782,Table3[customer_no],Table3[state_id],"NOT FOUND")</f>
        <v>R1012</v>
      </c>
      <c r="S782" s="34" cm="1">
        <f t="array" ref="S782">_xlfn.XLOOKUP(A782,Table3[customer_no],'Hospitalisation Details'!$F$2:$F$2344,"NOT FOUND")</f>
        <v>13292.52</v>
      </c>
      <c r="T782" t="str">
        <f>_xlfn.XLOOKUP(A782,Table2[Customer ID],Table2[BMI_category],"NOT FOUND")</f>
        <v>Obesity</v>
      </c>
      <c r="U782" s="7">
        <f>_xlfn.XLOOKUP(A782,Table2[Customer ID],Table2[no of surgery],"NOT FOUND")</f>
        <v>0</v>
      </c>
      <c r="V782" t="str">
        <f>_xlfn.XLOOKUP(A782,Table2[Customer ID],Table2[smoker_missing],"NOT FOUND")</f>
        <v>No</v>
      </c>
      <c r="W782" t="str">
        <f t="shared" si="12"/>
        <v>Normal</v>
      </c>
      <c r="X782" s="37">
        <f>SUM(Table5[[#This Row],[Title]:[Diabetes Level]])</f>
        <v>49890.619999999995</v>
      </c>
    </row>
    <row r="783" spans="1:24" x14ac:dyDescent="0.25">
      <c r="A783" t="s">
        <v>1589</v>
      </c>
      <c r="B783" t="str">
        <f>VLOOKUP(A783,'Customer Names'!$A$2:$E$2336,3,FALSE)</f>
        <v>Ms.</v>
      </c>
      <c r="C783" t="str">
        <f>_xlfn.XLOOKUP(A783,$A$2:$A$2336,'Customer Names'!$D$2:$D$2336,"NOT FOUND")</f>
        <v>Shalane</v>
      </c>
      <c r="D783" t="str">
        <f>_xlfn.XLOOKUP(A783,$A$2:$A$2336,'Customer Names'!$E$2:$E$2336,"NOT FOUND")</f>
        <v>Flanagan</v>
      </c>
      <c r="E783" cm="1">
        <f t="array" ref="E783">_xlfn.XLOOKUP(A783,$A$2:$A$2336,Table2[BMI],"NOT FOUND")</f>
        <v>36.005000000000003</v>
      </c>
      <c r="F783" cm="1">
        <f t="array" ref="F783">_xlfn.XLOOKUP(A783,$A$2:$A$2336,Table2[HBA1C],"NOT FOUND")</f>
        <v>6.9</v>
      </c>
      <c r="G783" t="str" cm="1">
        <f t="array" ref="G783">_xlfn.XLOOKUP(A783,$A$2:$A$2336,Table2[Heart Issues],"NOT FOUND")</f>
        <v>No</v>
      </c>
      <c r="H783" t="str" cm="1">
        <f t="array" ref="H783">_xlfn.XLOOKUP(A783,$A$2:$A$2336,Table2[Any Transplants],"NOT FOUND")</f>
        <v>No</v>
      </c>
      <c r="I783" t="str" cm="1">
        <f t="array" ref="I783">_xlfn.XLOOKUP(A783,$A$2:$A$2336,Table2[Cancer history],"NOT FOUND")</f>
        <v>No</v>
      </c>
      <c r="J783" t="str">
        <f>_xlfn.XLOOKUP(A783,Table3[customer_no],Table3[month],"NOT FOUND")</f>
        <v>Oct</v>
      </c>
      <c r="K783" s="7">
        <f>_xlfn.XLOOKUP(A783,Table3[customer_no],Table3[year_average],"NOT FOUND")</f>
        <v>1962</v>
      </c>
      <c r="L783" cm="1">
        <f t="array" ref="L783">_xlfn.XLOOKUP(A783,Table3[customer_no],'Hospitalisation Details'!$D$2:$D$2344,"NOT FOUND")</f>
        <v>11</v>
      </c>
      <c r="M783" s="33">
        <f>_xlfn.XLOOKUP(A783,Table3[customer_no],Table3[dd/mm/yy],"NOT FOUND")</f>
        <v>22930</v>
      </c>
      <c r="N783">
        <f>_xlfn.XLOOKUP(A783,Table3[customer_no],Table3[age],"NOT FOUND")</f>
        <v>60</v>
      </c>
      <c r="O783" cm="1">
        <f t="array" ref="O783">_xlfn.XLOOKUP(A783,Table3[customer_no],'Hospitalisation Details'!$E$2:$E$2344,"NOT FOUND")</f>
        <v>0</v>
      </c>
      <c r="P783" t="str">
        <f>_xlfn.XLOOKUP(A783,Table3[customer_no],Table3[hsplt_handled],"NOT FOUND")</f>
        <v>tier - 3</v>
      </c>
      <c r="Q783" t="str">
        <f>_xlfn.XLOOKUP(A783,Table3[customer_no],Table3[city_handled],"NOT FOUND")</f>
        <v>tier - 3</v>
      </c>
      <c r="R783" t="str">
        <f>_xlfn.XLOOKUP(A783,Table3[customer_no],Table3[state_id],"NOT FOUND")</f>
        <v>R1023</v>
      </c>
      <c r="S783" s="34" cm="1">
        <f t="array" ref="S783">_xlfn.XLOOKUP(A783,Table3[customer_no],'Hospitalisation Details'!$F$2:$F$2344,"NOT FOUND")</f>
        <v>13228.85</v>
      </c>
      <c r="T783" t="str">
        <f>_xlfn.XLOOKUP(A783,Table2[Customer ID],Table2[BMI_category],"NOT FOUND")</f>
        <v>Obesity</v>
      </c>
      <c r="U783" s="7">
        <f>_xlfn.XLOOKUP(A783,Table2[Customer ID],Table2[no of surgery],"NOT FOUND")</f>
        <v>0</v>
      </c>
      <c r="V783" t="str">
        <f>_xlfn.XLOOKUP(A783,Table2[Customer ID],Table2[smoker_missing],"NOT FOUND")</f>
        <v>No</v>
      </c>
      <c r="W783" t="str">
        <f t="shared" si="12"/>
        <v>Diabetes</v>
      </c>
      <c r="X783" s="37">
        <f>SUM(Table5[[#This Row],[Title]:[Diabetes Level]])</f>
        <v>38234.754999999997</v>
      </c>
    </row>
    <row r="784" spans="1:24" x14ac:dyDescent="0.25">
      <c r="A784" t="s">
        <v>1588</v>
      </c>
      <c r="B784" t="str">
        <f>VLOOKUP(A784,'Customer Names'!$A$2:$E$2336,3,FALSE)</f>
        <v>Ms.</v>
      </c>
      <c r="C784" t="str">
        <f>_xlfn.XLOOKUP(A784,$A$2:$A$2336,'Customer Names'!$D$2:$D$2336,"NOT FOUND")</f>
        <v>Jessica N.</v>
      </c>
      <c r="D784" t="str">
        <f>_xlfn.XLOOKUP(A784,$A$2:$A$2336,'Customer Names'!$E$2:$E$2336,"NOT FOUND")</f>
        <v>Arellano</v>
      </c>
      <c r="E784" cm="1">
        <f t="array" ref="E784">_xlfn.XLOOKUP(A784,$A$2:$A$2336,Table2[BMI],"NOT FOUND")</f>
        <v>28.7</v>
      </c>
      <c r="F784" cm="1">
        <f t="array" ref="F784">_xlfn.XLOOKUP(A784,$A$2:$A$2336,Table2[HBA1C],"NOT FOUND")</f>
        <v>11.52</v>
      </c>
      <c r="G784" t="str" cm="1">
        <f t="array" ref="G784">_xlfn.XLOOKUP(A784,$A$2:$A$2336,Table2[Heart Issues],"NOT FOUND")</f>
        <v>No</v>
      </c>
      <c r="H784" t="str" cm="1">
        <f t="array" ref="H784">_xlfn.XLOOKUP(A784,$A$2:$A$2336,Table2[Any Transplants],"NOT FOUND")</f>
        <v>No</v>
      </c>
      <c r="I784" t="str" cm="1">
        <f t="array" ref="I784">_xlfn.XLOOKUP(A784,$A$2:$A$2336,Table2[Cancer history],"NOT FOUND")</f>
        <v>No</v>
      </c>
      <c r="J784" t="str">
        <f>_xlfn.XLOOKUP(A784,Table3[customer_no],Table3[month],"NOT FOUND")</f>
        <v>Nov</v>
      </c>
      <c r="K784" s="7">
        <f>_xlfn.XLOOKUP(A784,Table3[customer_no],Table3[year_average],"NOT FOUND")</f>
        <v>1962</v>
      </c>
      <c r="L784" cm="1">
        <f t="array" ref="L784">_xlfn.XLOOKUP(A784,Table3[customer_no],'Hospitalisation Details'!$D$2:$D$2344,"NOT FOUND")</f>
        <v>24</v>
      </c>
      <c r="M784" s="33">
        <f>_xlfn.XLOOKUP(A784,Table3[customer_no],Table3[dd/mm/yy],"NOT FOUND")</f>
        <v>22974</v>
      </c>
      <c r="N784">
        <f>_xlfn.XLOOKUP(A784,Table3[customer_no],Table3[age],"NOT FOUND")</f>
        <v>60</v>
      </c>
      <c r="O784" cm="1">
        <f t="array" ref="O784">_xlfn.XLOOKUP(A784,Table3[customer_no],'Hospitalisation Details'!$E$2:$E$2344,"NOT FOUND")</f>
        <v>1</v>
      </c>
      <c r="P784" t="str">
        <f>_xlfn.XLOOKUP(A784,Table3[customer_no],Table3[hsplt_handled],"NOT FOUND")</f>
        <v>tier - 3</v>
      </c>
      <c r="Q784" t="str">
        <f>_xlfn.XLOOKUP(A784,Table3[customer_no],Table3[city_handled],"NOT FOUND")</f>
        <v>tier - 2</v>
      </c>
      <c r="R784" t="str">
        <f>_xlfn.XLOOKUP(A784,Table3[customer_no],Table3[state_id],"NOT FOUND")</f>
        <v>R1011</v>
      </c>
      <c r="S784" s="34" cm="1">
        <f t="array" ref="S784">_xlfn.XLOOKUP(A784,Table3[customer_no],'Hospitalisation Details'!$F$2:$F$2344,"NOT FOUND")</f>
        <v>13224.69</v>
      </c>
      <c r="T784" t="str">
        <f>_xlfn.XLOOKUP(A784,Table2[Customer ID],Table2[BMI_category],"NOT FOUND")</f>
        <v>Overweight</v>
      </c>
      <c r="U784" s="7">
        <f>_xlfn.XLOOKUP(A784,Table2[Customer ID],Table2[no of surgery],"NOT FOUND")</f>
        <v>0</v>
      </c>
      <c r="V784" t="str">
        <f>_xlfn.XLOOKUP(A784,Table2[Customer ID],Table2[smoker_missing],"NOT FOUND")</f>
        <v>No</v>
      </c>
      <c r="W784" t="str">
        <f t="shared" si="12"/>
        <v>Diabetes</v>
      </c>
      <c r="X784" s="37">
        <f>SUM(Table5[[#This Row],[Title]:[Diabetes Level]])</f>
        <v>38285.910000000003</v>
      </c>
    </row>
    <row r="785" spans="1:24" x14ac:dyDescent="0.25">
      <c r="A785" t="s">
        <v>1587</v>
      </c>
      <c r="B785" t="str">
        <f>VLOOKUP(A785,'Customer Names'!$A$2:$E$2336,3,FALSE)</f>
        <v>Ms.</v>
      </c>
      <c r="C785" t="str">
        <f>_xlfn.XLOOKUP(A785,$A$2:$A$2336,'Customer Names'!$D$2:$D$2336,"NOT FOUND")</f>
        <v>Melanie</v>
      </c>
      <c r="D785" t="str">
        <f>_xlfn.XLOOKUP(A785,$A$2:$A$2336,'Customer Names'!$E$2:$E$2336,"NOT FOUND")</f>
        <v>Charette</v>
      </c>
      <c r="E785" cm="1">
        <f t="array" ref="E785">_xlfn.XLOOKUP(A785,$A$2:$A$2336,Table2[BMI],"NOT FOUND")</f>
        <v>34.295000000000002</v>
      </c>
      <c r="F785" cm="1">
        <f t="array" ref="F785">_xlfn.XLOOKUP(A785,$A$2:$A$2336,Table2[HBA1C],"NOT FOUND")</f>
        <v>11.24</v>
      </c>
      <c r="G785" t="str" cm="1">
        <f t="array" ref="G785">_xlfn.XLOOKUP(A785,$A$2:$A$2336,Table2[Heart Issues],"NOT FOUND")</f>
        <v>No</v>
      </c>
      <c r="H785" t="str" cm="1">
        <f t="array" ref="H785">_xlfn.XLOOKUP(A785,$A$2:$A$2336,Table2[Any Transplants],"NOT FOUND")</f>
        <v>No</v>
      </c>
      <c r="I785" t="str" cm="1">
        <f t="array" ref="I785">_xlfn.XLOOKUP(A785,$A$2:$A$2336,Table2[Cancer history],"NOT FOUND")</f>
        <v>No</v>
      </c>
      <c r="J785" t="str">
        <f>_xlfn.XLOOKUP(A785,Table3[customer_no],Table3[month],"NOT FOUND")</f>
        <v>Nov</v>
      </c>
      <c r="K785" s="7">
        <f>_xlfn.XLOOKUP(A785,Table3[customer_no],Table3[year_average],"NOT FOUND")</f>
        <v>1965</v>
      </c>
      <c r="L785" cm="1">
        <f t="array" ref="L785">_xlfn.XLOOKUP(A785,Table3[customer_no],'Hospitalisation Details'!$D$2:$D$2344,"NOT FOUND")</f>
        <v>13</v>
      </c>
      <c r="M785" s="33">
        <f>_xlfn.XLOOKUP(A785,Table3[customer_no],Table3[dd/mm/yy],"NOT FOUND")</f>
        <v>24059</v>
      </c>
      <c r="N785">
        <f>_xlfn.XLOOKUP(A785,Table3[customer_no],Table3[age],"NOT FOUND")</f>
        <v>57</v>
      </c>
      <c r="O785" cm="1">
        <f t="array" ref="O785">_xlfn.XLOOKUP(A785,Table3[customer_no],'Hospitalisation Details'!$E$2:$E$2344,"NOT FOUND")</f>
        <v>2</v>
      </c>
      <c r="P785" t="str">
        <f>_xlfn.XLOOKUP(A785,Table3[customer_no],Table3[hsplt_handled],"NOT FOUND")</f>
        <v>tier - 3</v>
      </c>
      <c r="Q785" t="str">
        <f>_xlfn.XLOOKUP(A785,Table3[customer_no],Table3[city_handled],"NOT FOUND")</f>
        <v>tier - 3</v>
      </c>
      <c r="R785" t="str">
        <f>_xlfn.XLOOKUP(A785,Table3[customer_no],Table3[state_id],"NOT FOUND")</f>
        <v>R1024</v>
      </c>
      <c r="S785" s="34" cm="1">
        <f t="array" ref="S785">_xlfn.XLOOKUP(A785,Table3[customer_no],'Hospitalisation Details'!$F$2:$F$2344,"NOT FOUND")</f>
        <v>13224.06</v>
      </c>
      <c r="T785" t="str">
        <f>_xlfn.XLOOKUP(A785,Table2[Customer ID],Table2[BMI_category],"NOT FOUND")</f>
        <v>Obesity</v>
      </c>
      <c r="U785" s="7">
        <f>_xlfn.XLOOKUP(A785,Table2[Customer ID],Table2[no of surgery],"NOT FOUND")</f>
        <v>0</v>
      </c>
      <c r="V785" t="str">
        <f>_xlfn.XLOOKUP(A785,Table2[Customer ID],Table2[smoker_missing],"NOT FOUND")</f>
        <v>No</v>
      </c>
      <c r="W785" t="str">
        <f t="shared" si="12"/>
        <v>Diabetes</v>
      </c>
      <c r="X785" s="37">
        <f>SUM(Table5[[#This Row],[Title]:[Diabetes Level]])</f>
        <v>39365.595000000001</v>
      </c>
    </row>
    <row r="786" spans="1:24" x14ac:dyDescent="0.25">
      <c r="A786" t="s">
        <v>1586</v>
      </c>
      <c r="B786" t="str">
        <f>VLOOKUP(A786,'Customer Names'!$A$2:$E$2336,3,FALSE)</f>
        <v>Ms.</v>
      </c>
      <c r="C786" t="str">
        <f>_xlfn.XLOOKUP(A786,$A$2:$A$2336,'Customer Names'!$D$2:$D$2336,"NOT FOUND")</f>
        <v>Ruth Angelica</v>
      </c>
      <c r="D786" t="str">
        <f>_xlfn.XLOOKUP(A786,$A$2:$A$2336,'Customer Names'!$E$2:$E$2336,"NOT FOUND")</f>
        <v>Pena Reyes</v>
      </c>
      <c r="E786" cm="1">
        <f t="array" ref="E786">_xlfn.XLOOKUP(A786,$A$2:$A$2336,Table2[BMI],"NOT FOUND")</f>
        <v>27.55</v>
      </c>
      <c r="F786" cm="1">
        <f t="array" ref="F786">_xlfn.XLOOKUP(A786,$A$2:$A$2336,Table2[HBA1C],"NOT FOUND")</f>
        <v>10.98</v>
      </c>
      <c r="G786" t="str" cm="1">
        <f t="array" ref="G786">_xlfn.XLOOKUP(A786,$A$2:$A$2336,Table2[Heart Issues],"NOT FOUND")</f>
        <v>No</v>
      </c>
      <c r="H786" t="str" cm="1">
        <f t="array" ref="H786">_xlfn.XLOOKUP(A786,$A$2:$A$2336,Table2[Any Transplants],"NOT FOUND")</f>
        <v>No</v>
      </c>
      <c r="I786" t="str" cm="1">
        <f t="array" ref="I786">_xlfn.XLOOKUP(A786,$A$2:$A$2336,Table2[Cancer history],"NOT FOUND")</f>
        <v>No</v>
      </c>
      <c r="J786" t="str">
        <f>_xlfn.XLOOKUP(A786,Table3[customer_no],Table3[month],"NOT FOUND")</f>
        <v>Dec</v>
      </c>
      <c r="K786" s="7">
        <f>_xlfn.XLOOKUP(A786,Table3[customer_no],Table3[year_average],"NOT FOUND")</f>
        <v>1962</v>
      </c>
      <c r="L786" cm="1">
        <f t="array" ref="L786">_xlfn.XLOOKUP(A786,Table3[customer_no],'Hospitalisation Details'!$D$2:$D$2344,"NOT FOUND")</f>
        <v>7</v>
      </c>
      <c r="M786" s="33">
        <f>_xlfn.XLOOKUP(A786,Table3[customer_no],Table3[dd/mm/yy],"NOT FOUND")</f>
        <v>22987</v>
      </c>
      <c r="N786">
        <f>_xlfn.XLOOKUP(A786,Table3[customer_no],Table3[age],"NOT FOUND")</f>
        <v>60</v>
      </c>
      <c r="O786" cm="1">
        <f t="array" ref="O786">_xlfn.XLOOKUP(A786,Table3[customer_no],'Hospitalisation Details'!$E$2:$E$2344,"NOT FOUND")</f>
        <v>0</v>
      </c>
      <c r="P786" t="str">
        <f>_xlfn.XLOOKUP(A786,Table3[customer_no],Table3[hsplt_handled],"NOT FOUND")</f>
        <v>tier - 3</v>
      </c>
      <c r="Q786" t="str">
        <f>_xlfn.XLOOKUP(A786,Table3[customer_no],Table3[city_handled],"NOT FOUND")</f>
        <v>tier - 1</v>
      </c>
      <c r="R786" t="str">
        <f>_xlfn.XLOOKUP(A786,Table3[customer_no],Table3[state_id],"NOT FOUND")</f>
        <v>R1024</v>
      </c>
      <c r="S786" s="34" cm="1">
        <f t="array" ref="S786">_xlfn.XLOOKUP(A786,Table3[customer_no],'Hospitalisation Details'!$F$2:$F$2344,"NOT FOUND")</f>
        <v>13217.09</v>
      </c>
      <c r="T786" t="str">
        <f>_xlfn.XLOOKUP(A786,Table2[Customer ID],Table2[BMI_category],"NOT FOUND")</f>
        <v>Overweight</v>
      </c>
      <c r="U786" s="7">
        <f>_xlfn.XLOOKUP(A786,Table2[Customer ID],Table2[no of surgery],"NOT FOUND")</f>
        <v>0</v>
      </c>
      <c r="V786" t="str">
        <f>_xlfn.XLOOKUP(A786,Table2[Customer ID],Table2[smoker_missing],"NOT FOUND")</f>
        <v>No</v>
      </c>
      <c r="W786" t="str">
        <f t="shared" si="12"/>
        <v>Diabetes</v>
      </c>
      <c r="X786" s="37">
        <f>SUM(Table5[[#This Row],[Title]:[Diabetes Level]])</f>
        <v>38271.619999999995</v>
      </c>
    </row>
    <row r="787" spans="1:24" x14ac:dyDescent="0.25">
      <c r="A787" t="s">
        <v>1585</v>
      </c>
      <c r="B787" t="str">
        <f>VLOOKUP(A787,'Customer Names'!$A$2:$E$2336,3,FALSE)</f>
        <v>Ms.</v>
      </c>
      <c r="C787" t="str">
        <f>_xlfn.XLOOKUP(A787,$A$2:$A$2336,'Customer Names'!$D$2:$D$2336,"NOT FOUND")</f>
        <v>Una M</v>
      </c>
      <c r="D787" t="str">
        <f>_xlfn.XLOOKUP(A787,$A$2:$A$2336,'Customer Names'!$E$2:$E$2336,"NOT FOUND")</f>
        <v>Broderick</v>
      </c>
      <c r="E787" cm="1">
        <f t="array" ref="E787">_xlfn.XLOOKUP(A787,$A$2:$A$2336,Table2[BMI],"NOT FOUND")</f>
        <v>40.700000000000003</v>
      </c>
      <c r="F787" cm="1">
        <f t="array" ref="F787">_xlfn.XLOOKUP(A787,$A$2:$A$2336,Table2[HBA1C],"NOT FOUND")</f>
        <v>5.42</v>
      </c>
      <c r="G787" t="str" cm="1">
        <f t="array" ref="G787">_xlfn.XLOOKUP(A787,$A$2:$A$2336,Table2[Heart Issues],"NOT FOUND")</f>
        <v>No</v>
      </c>
      <c r="H787" t="str" cm="1">
        <f t="array" ref="H787">_xlfn.XLOOKUP(A787,$A$2:$A$2336,Table2[Any Transplants],"NOT FOUND")</f>
        <v>No</v>
      </c>
      <c r="I787" t="str" cm="1">
        <f t="array" ref="I787">_xlfn.XLOOKUP(A787,$A$2:$A$2336,Table2[Cancer history],"NOT FOUND")</f>
        <v>No</v>
      </c>
      <c r="J787" t="str">
        <f>_xlfn.XLOOKUP(A787,Table3[customer_no],Table3[month],"NOT FOUND")</f>
        <v>Oct</v>
      </c>
      <c r="K787" s="7">
        <f>_xlfn.XLOOKUP(A787,Table3[customer_no],Table3[year_average],"NOT FOUND")</f>
        <v>1982</v>
      </c>
      <c r="L787" cm="1">
        <f t="array" ref="L787">_xlfn.XLOOKUP(A787,Table3[customer_no],'Hospitalisation Details'!$D$2:$D$2344,"NOT FOUND")</f>
        <v>15</v>
      </c>
      <c r="M787" s="33">
        <f>_xlfn.XLOOKUP(A787,Table3[customer_no],Table3[dd/mm/yy],"NOT FOUND")</f>
        <v>30239</v>
      </c>
      <c r="N787">
        <f>_xlfn.XLOOKUP(A787,Table3[customer_no],Table3[age],"NOT FOUND")</f>
        <v>40</v>
      </c>
      <c r="O787" cm="1">
        <f t="array" ref="O787">_xlfn.XLOOKUP(A787,Table3[customer_no],'Hospitalisation Details'!$E$2:$E$2344,"NOT FOUND")</f>
        <v>3</v>
      </c>
      <c r="P787" t="str">
        <f>_xlfn.XLOOKUP(A787,Table3[customer_no],Table3[hsplt_handled],"NOT FOUND")</f>
        <v>tier - 3</v>
      </c>
      <c r="Q787" t="str">
        <f>_xlfn.XLOOKUP(A787,Table3[customer_no],Table3[city_handled],"NOT FOUND")</f>
        <v>tier - 2</v>
      </c>
      <c r="R787" t="str">
        <f>_xlfn.XLOOKUP(A787,Table3[customer_no],Table3[state_id],"NOT FOUND")</f>
        <v>R1012</v>
      </c>
      <c r="S787" s="34" cm="1">
        <f t="array" ref="S787">_xlfn.XLOOKUP(A787,Table3[customer_no],'Hospitalisation Details'!$F$2:$F$2344,"NOT FOUND")</f>
        <v>13214.43</v>
      </c>
      <c r="T787" t="str">
        <f>_xlfn.XLOOKUP(A787,Table2[Customer ID],Table2[BMI_category],"NOT FOUND")</f>
        <v>Obesity</v>
      </c>
      <c r="U787" s="7">
        <f>_xlfn.XLOOKUP(A787,Table2[Customer ID],Table2[no of surgery],"NOT FOUND")</f>
        <v>0</v>
      </c>
      <c r="V787" t="str">
        <f>_xlfn.XLOOKUP(A787,Table2[Customer ID],Table2[smoker_missing],"NOT FOUND")</f>
        <v>No</v>
      </c>
      <c r="W787" t="str">
        <f t="shared" si="12"/>
        <v>Normal</v>
      </c>
      <c r="X787" s="37">
        <f>SUM(Table5[[#This Row],[Title]:[Diabetes Level]])</f>
        <v>45539.55</v>
      </c>
    </row>
    <row r="788" spans="1:24" x14ac:dyDescent="0.25">
      <c r="A788" t="s">
        <v>1584</v>
      </c>
      <c r="B788" t="str">
        <f>VLOOKUP(A788,'Customer Names'!$A$2:$E$2336,3,FALSE)</f>
        <v>Ms.</v>
      </c>
      <c r="C788" t="str">
        <f>_xlfn.XLOOKUP(A788,$A$2:$A$2336,'Customer Names'!$D$2:$D$2336,"NOT FOUND")</f>
        <v>Taralyn</v>
      </c>
      <c r="D788" t="str">
        <f>_xlfn.XLOOKUP(A788,$A$2:$A$2336,'Customer Names'!$E$2:$E$2336,"NOT FOUND")</f>
        <v>Summers</v>
      </c>
      <c r="E788" cm="1">
        <f t="array" ref="E788">_xlfn.XLOOKUP(A788,$A$2:$A$2336,Table2[BMI],"NOT FOUND")</f>
        <v>18.335000000000001</v>
      </c>
      <c r="F788" cm="1">
        <f t="array" ref="F788">_xlfn.XLOOKUP(A788,$A$2:$A$2336,Table2[HBA1C],"NOT FOUND")</f>
        <v>10.97</v>
      </c>
      <c r="G788" t="str" cm="1">
        <f t="array" ref="G788">_xlfn.XLOOKUP(A788,$A$2:$A$2336,Table2[Heart Issues],"NOT FOUND")</f>
        <v>No</v>
      </c>
      <c r="H788" t="str" cm="1">
        <f t="array" ref="H788">_xlfn.XLOOKUP(A788,$A$2:$A$2336,Table2[Any Transplants],"NOT FOUND")</f>
        <v>No</v>
      </c>
      <c r="I788" t="str" cm="1">
        <f t="array" ref="I788">_xlfn.XLOOKUP(A788,$A$2:$A$2336,Table2[Cancer history],"NOT FOUND")</f>
        <v>No</v>
      </c>
      <c r="J788" t="str">
        <f>_xlfn.XLOOKUP(A788,Table3[customer_no],Table3[month],"NOT FOUND")</f>
        <v>Aug</v>
      </c>
      <c r="K788" s="7">
        <f>_xlfn.XLOOKUP(A788,Table3[customer_no],Table3[year_average],"NOT FOUND")</f>
        <v>1962</v>
      </c>
      <c r="L788" cm="1">
        <f t="array" ref="L788">_xlfn.XLOOKUP(A788,Table3[customer_no],'Hospitalisation Details'!$D$2:$D$2344,"NOT FOUND")</f>
        <v>5</v>
      </c>
      <c r="M788" s="33">
        <f>_xlfn.XLOOKUP(A788,Table3[customer_no],Table3[dd/mm/yy],"NOT FOUND")</f>
        <v>22863</v>
      </c>
      <c r="N788">
        <f>_xlfn.XLOOKUP(A788,Table3[customer_no],Table3[age],"NOT FOUND")</f>
        <v>60</v>
      </c>
      <c r="O788" cm="1">
        <f t="array" ref="O788">_xlfn.XLOOKUP(A788,Table3[customer_no],'Hospitalisation Details'!$E$2:$E$2344,"NOT FOUND")</f>
        <v>0</v>
      </c>
      <c r="P788" t="str">
        <f>_xlfn.XLOOKUP(A788,Table3[customer_no],Table3[hsplt_handled],"NOT FOUND")</f>
        <v>tier - 3</v>
      </c>
      <c r="Q788" t="str">
        <f>_xlfn.XLOOKUP(A788,Table3[customer_no],Table3[city_handled],"NOT FOUND")</f>
        <v>tier - 1</v>
      </c>
      <c r="R788" t="str">
        <f>_xlfn.XLOOKUP(A788,Table3[customer_no],Table3[state_id],"NOT FOUND")</f>
        <v>R1024</v>
      </c>
      <c r="S788" s="34" cm="1">
        <f t="array" ref="S788">_xlfn.XLOOKUP(A788,Table3[customer_no],'Hospitalisation Details'!$F$2:$F$2344,"NOT FOUND")</f>
        <v>13204.29</v>
      </c>
      <c r="T788" t="str">
        <f>_xlfn.XLOOKUP(A788,Table2[Customer ID],Table2[BMI_category],"NOT FOUND")</f>
        <v>Underweight</v>
      </c>
      <c r="U788" s="7">
        <f>_xlfn.XLOOKUP(A788,Table2[Customer ID],Table2[no of surgery],"NOT FOUND")</f>
        <v>0</v>
      </c>
      <c r="V788" t="str">
        <f>_xlfn.XLOOKUP(A788,Table2[Customer ID],Table2[smoker_missing],"NOT FOUND")</f>
        <v>No</v>
      </c>
      <c r="W788" t="str">
        <f t="shared" si="12"/>
        <v>Diabetes</v>
      </c>
      <c r="X788" s="37">
        <f>SUM(Table5[[#This Row],[Title]:[Diabetes Level]])</f>
        <v>38123.595000000001</v>
      </c>
    </row>
    <row r="789" spans="1:24" x14ac:dyDescent="0.25">
      <c r="A789" t="s">
        <v>1583</v>
      </c>
      <c r="B789" t="str">
        <f>VLOOKUP(A789,'Customer Names'!$A$2:$E$2336,3,FALSE)</f>
        <v>Mr.</v>
      </c>
      <c r="C789" t="str">
        <f>_xlfn.XLOOKUP(A789,$A$2:$A$2336,'Customer Names'!$D$2:$D$2336,"NOT FOUND")</f>
        <v>James A</v>
      </c>
      <c r="D789" t="str">
        <f>_xlfn.XLOOKUP(A789,$A$2:$A$2336,'Customer Names'!$E$2:$E$2336,"NOT FOUND")</f>
        <v>Fisher</v>
      </c>
      <c r="E789" cm="1">
        <f t="array" ref="E789">_xlfn.XLOOKUP(A789,$A$2:$A$2336,Table2[BMI],"NOT FOUND")</f>
        <v>33.914999999999999</v>
      </c>
      <c r="F789" cm="1">
        <f t="array" ref="F789">_xlfn.XLOOKUP(A789,$A$2:$A$2336,Table2[HBA1C],"NOT FOUND")</f>
        <v>9.56</v>
      </c>
      <c r="G789" t="str" cm="1">
        <f t="array" ref="G789">_xlfn.XLOOKUP(A789,$A$2:$A$2336,Table2[Heart Issues],"NOT FOUND")</f>
        <v>yes</v>
      </c>
      <c r="H789" t="str" cm="1">
        <f t="array" ref="H789">_xlfn.XLOOKUP(A789,$A$2:$A$2336,Table2[Any Transplants],"NOT FOUND")</f>
        <v>No</v>
      </c>
      <c r="I789" t="str" cm="1">
        <f t="array" ref="I789">_xlfn.XLOOKUP(A789,$A$2:$A$2336,Table2[Cancer history],"NOT FOUND")</f>
        <v>No</v>
      </c>
      <c r="J789" t="str">
        <f>_xlfn.XLOOKUP(A789,Table3[customer_no],Table3[month],"NOT FOUND")</f>
        <v>Dec</v>
      </c>
      <c r="K789" s="7">
        <f>_xlfn.XLOOKUP(A789,Table3[customer_no],Table3[year_average],"NOT FOUND")</f>
        <v>1961</v>
      </c>
      <c r="L789" cm="1">
        <f t="array" ref="L789">_xlfn.XLOOKUP(A789,Table3[customer_no],'Hospitalisation Details'!$D$2:$D$2344,"NOT FOUND")</f>
        <v>6</v>
      </c>
      <c r="M789" s="33">
        <f>_xlfn.XLOOKUP(A789,Table3[customer_no],Table3[dd/mm/yy],"NOT FOUND")</f>
        <v>22621</v>
      </c>
      <c r="N789">
        <f>_xlfn.XLOOKUP(A789,Table3[customer_no],Table3[age],"NOT FOUND")</f>
        <v>61</v>
      </c>
      <c r="O789" cm="1">
        <f t="array" ref="O789">_xlfn.XLOOKUP(A789,Table3[customer_no],'Hospitalisation Details'!$E$2:$E$2344,"NOT FOUND")</f>
        <v>0</v>
      </c>
      <c r="P789" t="str">
        <f>_xlfn.XLOOKUP(A789,Table3[customer_no],Table3[hsplt_handled],"NOT FOUND")</f>
        <v>tier - 3</v>
      </c>
      <c r="Q789" t="str">
        <f>_xlfn.XLOOKUP(A789,Table3[customer_no],Table3[city_handled],"NOT FOUND")</f>
        <v>tier - 2</v>
      </c>
      <c r="R789" t="str">
        <f>_xlfn.XLOOKUP(A789,Table3[customer_no],Table3[state_id],"NOT FOUND")</f>
        <v>R1016</v>
      </c>
      <c r="S789" s="34" cm="1">
        <f t="array" ref="S789">_xlfn.XLOOKUP(A789,Table3[customer_no],'Hospitalisation Details'!$F$2:$F$2344,"NOT FOUND")</f>
        <v>13143.86</v>
      </c>
      <c r="T789" t="str">
        <f>_xlfn.XLOOKUP(A789,Table2[Customer ID],Table2[BMI_category],"NOT FOUND")</f>
        <v>Obesity</v>
      </c>
      <c r="U789" s="7">
        <f>_xlfn.XLOOKUP(A789,Table2[Customer ID],Table2[no of surgery],"NOT FOUND")</f>
        <v>2</v>
      </c>
      <c r="V789" t="str">
        <f>_xlfn.XLOOKUP(A789,Table2[Customer ID],Table2[smoker_missing],"NOT FOUND")</f>
        <v>No</v>
      </c>
      <c r="W789" t="str">
        <f t="shared" si="12"/>
        <v>Diabetes</v>
      </c>
      <c r="X789" s="37">
        <f>SUM(Table5[[#This Row],[Title]:[Diabetes Level]])</f>
        <v>37838.334999999999</v>
      </c>
    </row>
    <row r="790" spans="1:24" x14ac:dyDescent="0.25">
      <c r="A790" t="s">
        <v>1582</v>
      </c>
      <c r="B790" t="str">
        <f>VLOOKUP(A790,'Customer Names'!$A$2:$E$2336,3,FALSE)</f>
        <v>Mr.</v>
      </c>
      <c r="C790" t="str">
        <f>_xlfn.XLOOKUP(A790,$A$2:$A$2336,'Customer Names'!$D$2:$D$2336,"NOT FOUND")</f>
        <v>Ning</v>
      </c>
      <c r="D790" t="str">
        <f>_xlfn.XLOOKUP(A790,$A$2:$A$2336,'Customer Names'!$E$2:$E$2336,"NOT FOUND")</f>
        <v>Zhou</v>
      </c>
      <c r="E790" cm="1">
        <f t="array" ref="E790">_xlfn.XLOOKUP(A790,$A$2:$A$2336,Table2[BMI],"NOT FOUND")</f>
        <v>33.534999999999997</v>
      </c>
      <c r="F790" cm="1">
        <f t="array" ref="F790">_xlfn.XLOOKUP(A790,$A$2:$A$2336,Table2[HBA1C],"NOT FOUND")</f>
        <v>9.4</v>
      </c>
      <c r="G790" t="str" cm="1">
        <f t="array" ref="G790">_xlfn.XLOOKUP(A790,$A$2:$A$2336,Table2[Heart Issues],"NOT FOUND")</f>
        <v>yes</v>
      </c>
      <c r="H790" t="str" cm="1">
        <f t="array" ref="H790">_xlfn.XLOOKUP(A790,$A$2:$A$2336,Table2[Any Transplants],"NOT FOUND")</f>
        <v>No</v>
      </c>
      <c r="I790" t="str" cm="1">
        <f t="array" ref="I790">_xlfn.XLOOKUP(A790,$A$2:$A$2336,Table2[Cancer history],"NOT FOUND")</f>
        <v>No</v>
      </c>
      <c r="J790" t="str">
        <f>_xlfn.XLOOKUP(A790,Table3[customer_no],Table3[month],"NOT FOUND")</f>
        <v>Dec</v>
      </c>
      <c r="K790" s="7">
        <f>_xlfn.XLOOKUP(A790,Table3[customer_no],Table3[year_average],"NOT FOUND")</f>
        <v>1961</v>
      </c>
      <c r="L790" cm="1">
        <f t="array" ref="L790">_xlfn.XLOOKUP(A790,Table3[customer_no],'Hospitalisation Details'!$D$2:$D$2344,"NOT FOUND")</f>
        <v>6</v>
      </c>
      <c r="M790" s="33">
        <f>_xlfn.XLOOKUP(A790,Table3[customer_no],Table3[dd/mm/yy],"NOT FOUND")</f>
        <v>22621</v>
      </c>
      <c r="N790">
        <f>_xlfn.XLOOKUP(A790,Table3[customer_no],Table3[age],"NOT FOUND")</f>
        <v>61</v>
      </c>
      <c r="O790" cm="1">
        <f t="array" ref="O790">_xlfn.XLOOKUP(A790,Table3[customer_no],'Hospitalisation Details'!$E$2:$E$2344,"NOT FOUND")</f>
        <v>0</v>
      </c>
      <c r="P790" t="str">
        <f>_xlfn.XLOOKUP(A790,Table3[customer_no],Table3[hsplt_handled],"NOT FOUND")</f>
        <v>tier - 3</v>
      </c>
      <c r="Q790" t="str">
        <f>_xlfn.XLOOKUP(A790,Table3[customer_no],Table3[city_handled],"NOT FOUND")</f>
        <v>tier - 2</v>
      </c>
      <c r="R790" t="str">
        <f>_xlfn.XLOOKUP(A790,Table3[customer_no],Table3[state_id],"NOT FOUND")</f>
        <v>R1020</v>
      </c>
      <c r="S790" s="34" cm="1">
        <f t="array" ref="S790">_xlfn.XLOOKUP(A790,Table3[customer_no],'Hospitalisation Details'!$F$2:$F$2344,"NOT FOUND")</f>
        <v>13143.34</v>
      </c>
      <c r="T790" t="str">
        <f>_xlfn.XLOOKUP(A790,Table2[Customer ID],Table2[BMI_category],"NOT FOUND")</f>
        <v>Obesity</v>
      </c>
      <c r="U790" s="7">
        <f>_xlfn.XLOOKUP(A790,Table2[Customer ID],Table2[no of surgery],"NOT FOUND")</f>
        <v>2</v>
      </c>
      <c r="V790" t="str">
        <f>_xlfn.XLOOKUP(A790,Table2[Customer ID],Table2[smoker_missing],"NOT FOUND")</f>
        <v>No</v>
      </c>
      <c r="W790" t="str">
        <f t="shared" si="12"/>
        <v>Diabetes</v>
      </c>
      <c r="X790" s="37">
        <f>SUM(Table5[[#This Row],[Title]:[Diabetes Level]])</f>
        <v>37837.275000000001</v>
      </c>
    </row>
    <row r="791" spans="1:24" x14ac:dyDescent="0.25">
      <c r="A791" t="s">
        <v>1581</v>
      </c>
      <c r="B791" t="str">
        <f>VLOOKUP(A791,'Customer Names'!$A$2:$E$2336,3,FALSE)</f>
        <v>Mr.</v>
      </c>
      <c r="C791" t="str">
        <f>_xlfn.XLOOKUP(A791,$A$2:$A$2336,'Customer Names'!$D$2:$D$2336,"NOT FOUND")</f>
        <v>Joel</v>
      </c>
      <c r="D791" t="str">
        <f>_xlfn.XLOOKUP(A791,$A$2:$A$2336,'Customer Names'!$E$2:$E$2336,"NOT FOUND")</f>
        <v>Clarke-Ames</v>
      </c>
      <c r="E791" cm="1">
        <f t="array" ref="E791">_xlfn.XLOOKUP(A791,$A$2:$A$2336,Table2[BMI],"NOT FOUND")</f>
        <v>23.655000000000001</v>
      </c>
      <c r="F791" cm="1">
        <f t="array" ref="F791">_xlfn.XLOOKUP(A791,$A$2:$A$2336,Table2[HBA1C],"NOT FOUND")</f>
        <v>8.48</v>
      </c>
      <c r="G791" t="str" cm="1">
        <f t="array" ref="G791">_xlfn.XLOOKUP(A791,$A$2:$A$2336,Table2[Heart Issues],"NOT FOUND")</f>
        <v>yes</v>
      </c>
      <c r="H791" t="str" cm="1">
        <f t="array" ref="H791">_xlfn.XLOOKUP(A791,$A$2:$A$2336,Table2[Any Transplants],"NOT FOUND")</f>
        <v>No</v>
      </c>
      <c r="I791" t="str" cm="1">
        <f t="array" ref="I791">_xlfn.XLOOKUP(A791,$A$2:$A$2336,Table2[Cancer history],"NOT FOUND")</f>
        <v>No</v>
      </c>
      <c r="J791" t="str">
        <f>_xlfn.XLOOKUP(A791,Table3[customer_no],Table3[month],"NOT FOUND")</f>
        <v>Sep</v>
      </c>
      <c r="K791" s="7">
        <f>_xlfn.XLOOKUP(A791,Table3[customer_no],Table3[year_average],"NOT FOUND")</f>
        <v>1961</v>
      </c>
      <c r="L791" cm="1">
        <f t="array" ref="L791">_xlfn.XLOOKUP(A791,Table3[customer_no],'Hospitalisation Details'!$D$2:$D$2344,"NOT FOUND")</f>
        <v>7</v>
      </c>
      <c r="M791" s="33">
        <f>_xlfn.XLOOKUP(A791,Table3[customer_no],Table3[dd/mm/yy],"NOT FOUND")</f>
        <v>22531</v>
      </c>
      <c r="N791">
        <f>_xlfn.XLOOKUP(A791,Table3[customer_no],Table3[age],"NOT FOUND")</f>
        <v>61</v>
      </c>
      <c r="O791" cm="1">
        <f t="array" ref="O791">_xlfn.XLOOKUP(A791,Table3[customer_no],'Hospitalisation Details'!$E$2:$E$2344,"NOT FOUND")</f>
        <v>0</v>
      </c>
      <c r="P791" t="str">
        <f>_xlfn.XLOOKUP(A791,Table3[customer_no],Table3[hsplt_handled],"NOT FOUND")</f>
        <v>tier - 3</v>
      </c>
      <c r="Q791" t="str">
        <f>_xlfn.XLOOKUP(A791,Table3[customer_no],Table3[city_handled],"NOT FOUND")</f>
        <v>tier - 2</v>
      </c>
      <c r="R791" t="str">
        <f>_xlfn.XLOOKUP(A791,Table3[customer_no],Table3[state_id],"NOT FOUND")</f>
        <v>R1017</v>
      </c>
      <c r="S791" s="34" cm="1">
        <f t="array" ref="S791">_xlfn.XLOOKUP(A791,Table3[customer_no],'Hospitalisation Details'!$F$2:$F$2344,"NOT FOUND")</f>
        <v>13129.6</v>
      </c>
      <c r="T791" t="str">
        <f>_xlfn.XLOOKUP(A791,Table2[Customer ID],Table2[BMI_category],"NOT FOUND")</f>
        <v>Normal Weight</v>
      </c>
      <c r="U791" s="7">
        <f>_xlfn.XLOOKUP(A791,Table2[Customer ID],Table2[no of surgery],"NOT FOUND")</f>
        <v>2</v>
      </c>
      <c r="V791" t="str">
        <f>_xlfn.XLOOKUP(A791,Table2[Customer ID],Table2[smoker_missing],"NOT FOUND")</f>
        <v>No</v>
      </c>
      <c r="W791" t="str">
        <f t="shared" si="12"/>
        <v>Diabetes</v>
      </c>
      <c r="X791" s="37">
        <f>SUM(Table5[[#This Row],[Title]:[Diabetes Level]])</f>
        <v>37723.735000000001</v>
      </c>
    </row>
    <row r="792" spans="1:24" x14ac:dyDescent="0.25">
      <c r="A792" t="s">
        <v>1580</v>
      </c>
      <c r="B792" t="str">
        <f>VLOOKUP(A792,'Customer Names'!$A$2:$E$2336,3,FALSE)</f>
        <v>Ms.</v>
      </c>
      <c r="C792" t="str">
        <f>_xlfn.XLOOKUP(A792,$A$2:$A$2336,'Customer Names'!$D$2:$D$2336,"NOT FOUND")</f>
        <v>Pamela J.</v>
      </c>
      <c r="D792" t="str">
        <f>_xlfn.XLOOKUP(A792,$A$2:$A$2336,'Customer Names'!$E$2:$E$2336,"NOT FOUND")</f>
        <v>Staton</v>
      </c>
      <c r="E792" cm="1">
        <f t="array" ref="E792">_xlfn.XLOOKUP(A792,$A$2:$A$2336,Table2[BMI],"NOT FOUND")</f>
        <v>28</v>
      </c>
      <c r="F792" cm="1">
        <f t="array" ref="F792">_xlfn.XLOOKUP(A792,$A$2:$A$2336,Table2[HBA1C],"NOT FOUND")</f>
        <v>5.57</v>
      </c>
      <c r="G792" t="str" cm="1">
        <f t="array" ref="G792">_xlfn.XLOOKUP(A792,$A$2:$A$2336,Table2[Heart Issues],"NOT FOUND")</f>
        <v>No</v>
      </c>
      <c r="H792" t="str" cm="1">
        <f t="array" ref="H792">_xlfn.XLOOKUP(A792,$A$2:$A$2336,Table2[Any Transplants],"NOT FOUND")</f>
        <v>No</v>
      </c>
      <c r="I792" t="str" cm="1">
        <f t="array" ref="I792">_xlfn.XLOOKUP(A792,$A$2:$A$2336,Table2[Cancer history],"NOT FOUND")</f>
        <v>No</v>
      </c>
      <c r="J792" t="str">
        <f>_xlfn.XLOOKUP(A792,Table3[customer_no],Table3[month],"NOT FOUND")</f>
        <v>Aug</v>
      </c>
      <c r="K792" s="7">
        <f>_xlfn.XLOOKUP(A792,Table3[customer_no],Table3[year_average],"NOT FOUND")</f>
        <v>1999</v>
      </c>
      <c r="L792" cm="1">
        <f t="array" ref="L792">_xlfn.XLOOKUP(A792,Table3[customer_no],'Hospitalisation Details'!$D$2:$D$2344,"NOT FOUND")</f>
        <v>16</v>
      </c>
      <c r="M792" s="33">
        <f>_xlfn.XLOOKUP(A792,Table3[customer_no],Table3[dd/mm/yy],"NOT FOUND")</f>
        <v>36388</v>
      </c>
      <c r="N792">
        <f>_xlfn.XLOOKUP(A792,Table3[customer_no],Table3[age],"NOT FOUND")</f>
        <v>23</v>
      </c>
      <c r="O792" cm="1">
        <f t="array" ref="O792">_xlfn.XLOOKUP(A792,Table3[customer_no],'Hospitalisation Details'!$E$2:$E$2344,"NOT FOUND")</f>
        <v>0</v>
      </c>
      <c r="P792" t="str">
        <f>_xlfn.XLOOKUP(A792,Table3[customer_no],Table3[hsplt_handled],"NOT FOUND")</f>
        <v>tier - 3</v>
      </c>
      <c r="Q792" t="str">
        <f>_xlfn.XLOOKUP(A792,Table3[customer_no],Table3[city_handled],"NOT FOUND")</f>
        <v>tier - 3</v>
      </c>
      <c r="R792" t="str">
        <f>_xlfn.XLOOKUP(A792,Table3[customer_no],Table3[state_id],"NOT FOUND")</f>
        <v>R1011</v>
      </c>
      <c r="S792" s="34" cm="1">
        <f t="array" ref="S792">_xlfn.XLOOKUP(A792,Table3[customer_no],'Hospitalisation Details'!$F$2:$F$2344,"NOT FOUND")</f>
        <v>13126.68</v>
      </c>
      <c r="T792" t="str">
        <f>_xlfn.XLOOKUP(A792,Table2[Customer ID],Table2[BMI_category],"NOT FOUND")</f>
        <v>Overweight</v>
      </c>
      <c r="U792" s="7">
        <f>_xlfn.XLOOKUP(A792,Table2[Customer ID],Table2[no of surgery],"NOT FOUND")</f>
        <v>0</v>
      </c>
      <c r="V792" t="str">
        <f>_xlfn.XLOOKUP(A792,Table2[Customer ID],Table2[smoker_missing],"NOT FOUND")</f>
        <v>No</v>
      </c>
      <c r="W792" t="str">
        <f t="shared" si="12"/>
        <v>Normal</v>
      </c>
      <c r="X792" s="37">
        <f>SUM(Table5[[#This Row],[Title]:[Diabetes Level]])</f>
        <v>51586.25</v>
      </c>
    </row>
    <row r="793" spans="1:24" x14ac:dyDescent="0.25">
      <c r="A793" t="s">
        <v>1579</v>
      </c>
      <c r="B793" t="str">
        <f>VLOOKUP(A793,'Customer Names'!$A$2:$E$2336,3,FALSE)</f>
        <v>Ms.</v>
      </c>
      <c r="C793" t="str">
        <f>_xlfn.XLOOKUP(A793,$A$2:$A$2336,'Customer Names'!$D$2:$D$2336,"NOT FOUND")</f>
        <v>Brittney</v>
      </c>
      <c r="D793" t="str">
        <f>_xlfn.XLOOKUP(A793,$A$2:$A$2336,'Customer Names'!$E$2:$E$2336,"NOT FOUND")</f>
        <v>Forster</v>
      </c>
      <c r="E793" cm="1">
        <f t="array" ref="E793">_xlfn.XLOOKUP(A793,$A$2:$A$2336,Table2[BMI],"NOT FOUND")</f>
        <v>30.23</v>
      </c>
      <c r="F793" cm="1">
        <f t="array" ref="F793">_xlfn.XLOOKUP(A793,$A$2:$A$2336,Table2[HBA1C],"NOT FOUND")</f>
        <v>6.94</v>
      </c>
      <c r="G793" t="str" cm="1">
        <f t="array" ref="G793">_xlfn.XLOOKUP(A793,$A$2:$A$2336,Table2[Heart Issues],"NOT FOUND")</f>
        <v>yes</v>
      </c>
      <c r="H793" t="str" cm="1">
        <f t="array" ref="H793">_xlfn.XLOOKUP(A793,$A$2:$A$2336,Table2[Any Transplants],"NOT FOUND")</f>
        <v>No</v>
      </c>
      <c r="I793" t="str" cm="1">
        <f t="array" ref="I793">_xlfn.XLOOKUP(A793,$A$2:$A$2336,Table2[Cancer history],"NOT FOUND")</f>
        <v>Yes</v>
      </c>
      <c r="J793" t="str">
        <f>_xlfn.XLOOKUP(A793,Table3[customer_no],Table3[month],"NOT FOUND")</f>
        <v>Sep</v>
      </c>
      <c r="K793" s="7">
        <f>_xlfn.XLOOKUP(A793,Table3[customer_no],Table3[year_average],"NOT FOUND")</f>
        <v>1963</v>
      </c>
      <c r="L793" cm="1">
        <f t="array" ref="L793">_xlfn.XLOOKUP(A793,Table3[customer_no],'Hospitalisation Details'!$D$2:$D$2344,"NOT FOUND")</f>
        <v>14</v>
      </c>
      <c r="M793" s="33">
        <f>_xlfn.XLOOKUP(A793,Table3[customer_no],Table3[dd/mm/yy],"NOT FOUND")</f>
        <v>23268</v>
      </c>
      <c r="N793">
        <f>_xlfn.XLOOKUP(A793,Table3[customer_no],Table3[age],"NOT FOUND")</f>
        <v>59</v>
      </c>
      <c r="O793" cm="1">
        <f t="array" ref="O793">_xlfn.XLOOKUP(A793,Table3[customer_no],'Hospitalisation Details'!$E$2:$E$2344,"NOT FOUND")</f>
        <v>0</v>
      </c>
      <c r="P793" t="str">
        <f>_xlfn.XLOOKUP(A793,Table3[customer_no],Table3[hsplt_handled],"NOT FOUND")</f>
        <v>tier - 3</v>
      </c>
      <c r="Q793" t="str">
        <f>_xlfn.XLOOKUP(A793,Table3[customer_no],Table3[city_handled],"NOT FOUND")</f>
        <v>tier - 1</v>
      </c>
      <c r="R793" t="str">
        <f>_xlfn.XLOOKUP(A793,Table3[customer_no],Table3[state_id],"NOT FOUND")</f>
        <v>R1012</v>
      </c>
      <c r="S793" s="34" cm="1">
        <f t="array" ref="S793">_xlfn.XLOOKUP(A793,Table3[customer_no],'Hospitalisation Details'!$F$2:$F$2344,"NOT FOUND")</f>
        <v>13116.84</v>
      </c>
      <c r="T793" t="str">
        <f>_xlfn.XLOOKUP(A793,Table2[Customer ID],Table2[BMI_category],"NOT FOUND")</f>
        <v>Obesity</v>
      </c>
      <c r="U793" s="7">
        <f>_xlfn.XLOOKUP(A793,Table2[Customer ID],Table2[no of surgery],"NOT FOUND")</f>
        <v>1</v>
      </c>
      <c r="V793" t="str">
        <f>_xlfn.XLOOKUP(A793,Table2[Customer ID],Table2[smoker_missing],"NOT FOUND")</f>
        <v>No</v>
      </c>
      <c r="W793" t="str">
        <f t="shared" si="12"/>
        <v>Diabetes</v>
      </c>
      <c r="X793" s="37">
        <f>SUM(Table5[[#This Row],[Title]:[Diabetes Level]])</f>
        <v>38459.009999999995</v>
      </c>
    </row>
    <row r="794" spans="1:24" x14ac:dyDescent="0.25">
      <c r="A794" t="s">
        <v>1578</v>
      </c>
      <c r="B794" t="str">
        <f>VLOOKUP(A794,'Customer Names'!$A$2:$E$2336,3,FALSE)</f>
        <v>Mrs.</v>
      </c>
      <c r="C794" t="str">
        <f>_xlfn.XLOOKUP(A794,$A$2:$A$2336,'Customer Names'!$D$2:$D$2336,"NOT FOUND")</f>
        <v>Sheila</v>
      </c>
      <c r="D794" t="str">
        <f>_xlfn.XLOOKUP(A794,$A$2:$A$2336,'Customer Names'!$E$2:$E$2336,"NOT FOUND")</f>
        <v>Monaghan</v>
      </c>
      <c r="E794" cm="1">
        <f t="array" ref="E794">_xlfn.XLOOKUP(A794,$A$2:$A$2336,Table2[BMI],"NOT FOUND")</f>
        <v>51.14</v>
      </c>
      <c r="F794" cm="1">
        <f t="array" ref="F794">_xlfn.XLOOKUP(A794,$A$2:$A$2336,Table2[HBA1C],"NOT FOUND")</f>
        <v>4.05</v>
      </c>
      <c r="G794" t="str" cm="1">
        <f t="array" ref="G794">_xlfn.XLOOKUP(A794,$A$2:$A$2336,Table2[Heart Issues],"NOT FOUND")</f>
        <v>No</v>
      </c>
      <c r="H794" t="str" cm="1">
        <f t="array" ref="H794">_xlfn.XLOOKUP(A794,$A$2:$A$2336,Table2[Any Transplants],"NOT FOUND")</f>
        <v>No</v>
      </c>
      <c r="I794" t="str" cm="1">
        <f t="array" ref="I794">_xlfn.XLOOKUP(A794,$A$2:$A$2336,Table2[Cancer history],"NOT FOUND")</f>
        <v>No</v>
      </c>
      <c r="J794" t="str">
        <f>_xlfn.XLOOKUP(A794,Table3[customer_no],Table3[month],"NOT FOUND")</f>
        <v>Aug</v>
      </c>
      <c r="K794" s="7">
        <f>_xlfn.XLOOKUP(A794,Table3[customer_no],Table3[year_average],"NOT FOUND")</f>
        <v>1992</v>
      </c>
      <c r="L794" cm="1">
        <f t="array" ref="L794">_xlfn.XLOOKUP(A794,Table3[customer_no],'Hospitalisation Details'!$D$2:$D$2344,"NOT FOUND")</f>
        <v>12</v>
      </c>
      <c r="M794" s="33">
        <f>_xlfn.XLOOKUP(A794,Table3[customer_no],Table3[dd/mm/yy],"NOT FOUND")</f>
        <v>33828</v>
      </c>
      <c r="N794">
        <f>_xlfn.XLOOKUP(A794,Table3[customer_no],Table3[age],"NOT FOUND")</f>
        <v>30</v>
      </c>
      <c r="O794" cm="1">
        <f t="array" ref="O794">_xlfn.XLOOKUP(A794,Table3[customer_no],'Hospitalisation Details'!$E$2:$E$2344,"NOT FOUND")</f>
        <v>0</v>
      </c>
      <c r="P794" t="str">
        <f>_xlfn.XLOOKUP(A794,Table3[customer_no],Table3[hsplt_handled],"NOT FOUND")</f>
        <v>tier - 3</v>
      </c>
      <c r="Q794" t="str">
        <f>_xlfn.XLOOKUP(A794,Table3[customer_no],Table3[city_handled],"NOT FOUND")</f>
        <v>tier - 2</v>
      </c>
      <c r="R794" t="str">
        <f>_xlfn.XLOOKUP(A794,Table3[customer_no],Table3[state_id],"NOT FOUND")</f>
        <v>R1026</v>
      </c>
      <c r="S794" s="34" cm="1">
        <f t="array" ref="S794">_xlfn.XLOOKUP(A794,Table3[customer_no],'Hospitalisation Details'!$F$2:$F$2344,"NOT FOUND")</f>
        <v>13113.51</v>
      </c>
      <c r="T794" t="str">
        <f>_xlfn.XLOOKUP(A794,Table2[Customer ID],Table2[BMI_category],"NOT FOUND")</f>
        <v>Obesity</v>
      </c>
      <c r="U794" s="7">
        <f>_xlfn.XLOOKUP(A794,Table2[Customer ID],Table2[no of surgery],"NOT FOUND")</f>
        <v>1</v>
      </c>
      <c r="V794" t="str">
        <f>_xlfn.XLOOKUP(A794,Table2[Customer ID],Table2[smoker_missing],"NOT FOUND")</f>
        <v>No</v>
      </c>
      <c r="W794" t="str">
        <f t="shared" si="12"/>
        <v>Normal</v>
      </c>
      <c r="X794" s="37">
        <f>SUM(Table5[[#This Row],[Title]:[Diabetes Level]])</f>
        <v>49031.700000000004</v>
      </c>
    </row>
    <row r="795" spans="1:24" x14ac:dyDescent="0.25">
      <c r="A795" t="s">
        <v>1577</v>
      </c>
      <c r="B795" t="str">
        <f>VLOOKUP(A795,'Customer Names'!$A$2:$E$2336,3,FALSE)</f>
        <v>Mr.</v>
      </c>
      <c r="C795" t="str">
        <f>_xlfn.XLOOKUP(A795,$A$2:$A$2336,'Customer Names'!$D$2:$D$2336,"NOT FOUND")</f>
        <v>Koji</v>
      </c>
      <c r="D795" t="str">
        <f>_xlfn.XLOOKUP(A795,$A$2:$A$2336,'Customer Names'!$E$2:$E$2336,"NOT FOUND")</f>
        <v>Kawamoto</v>
      </c>
      <c r="E795" cm="1">
        <f t="array" ref="E795">_xlfn.XLOOKUP(A795,$A$2:$A$2336,Table2[BMI],"NOT FOUND")</f>
        <v>24.32</v>
      </c>
      <c r="F795" cm="1">
        <f t="array" ref="F795">_xlfn.XLOOKUP(A795,$A$2:$A$2336,Table2[HBA1C],"NOT FOUND")</f>
        <v>10.220000000000001</v>
      </c>
      <c r="G795" t="str" cm="1">
        <f t="array" ref="G795">_xlfn.XLOOKUP(A795,$A$2:$A$2336,Table2[Heart Issues],"NOT FOUND")</f>
        <v>No</v>
      </c>
      <c r="H795" t="str" cm="1">
        <f t="array" ref="H795">_xlfn.XLOOKUP(A795,$A$2:$A$2336,Table2[Any Transplants],"NOT FOUND")</f>
        <v>No</v>
      </c>
      <c r="I795" t="str" cm="1">
        <f t="array" ref="I795">_xlfn.XLOOKUP(A795,$A$2:$A$2336,Table2[Cancer history],"NOT FOUND")</f>
        <v>No</v>
      </c>
      <c r="J795" t="str">
        <f>_xlfn.XLOOKUP(A795,Table3[customer_no],Table3[month],"NOT FOUND")</f>
        <v>Aug</v>
      </c>
      <c r="K795" s="7">
        <f>_xlfn.XLOOKUP(A795,Table3[customer_no],Table3[year_average],"NOT FOUND")</f>
        <v>1962</v>
      </c>
      <c r="L795" cm="1">
        <f t="array" ref="L795">_xlfn.XLOOKUP(A795,Table3[customer_no],'Hospitalisation Details'!$D$2:$D$2344,"NOT FOUND")</f>
        <v>2</v>
      </c>
      <c r="M795" s="33">
        <f>_xlfn.XLOOKUP(A795,Table3[customer_no],Table3[dd/mm/yy],"NOT FOUND")</f>
        <v>22860</v>
      </c>
      <c r="N795">
        <f>_xlfn.XLOOKUP(A795,Table3[customer_no],Table3[age],"NOT FOUND")</f>
        <v>60</v>
      </c>
      <c r="O795" cm="1">
        <f t="array" ref="O795">_xlfn.XLOOKUP(A795,Table3[customer_no],'Hospitalisation Details'!$E$2:$E$2344,"NOT FOUND")</f>
        <v>1</v>
      </c>
      <c r="P795" t="str">
        <f>_xlfn.XLOOKUP(A795,Table3[customer_no],Table3[hsplt_handled],"NOT FOUND")</f>
        <v>tier - 3</v>
      </c>
      <c r="Q795" t="str">
        <f>_xlfn.XLOOKUP(A795,Table3[customer_no],Table3[city_handled],"NOT FOUND")</f>
        <v>tier - 3</v>
      </c>
      <c r="R795" t="str">
        <f>_xlfn.XLOOKUP(A795,Table3[customer_no],Table3[state_id],"NOT FOUND")</f>
        <v>R1012</v>
      </c>
      <c r="S795" s="34" cm="1">
        <f t="array" ref="S795">_xlfn.XLOOKUP(A795,Table3[customer_no],'Hospitalisation Details'!$F$2:$F$2344,"NOT FOUND")</f>
        <v>13112.6</v>
      </c>
      <c r="T795" t="str">
        <f>_xlfn.XLOOKUP(A795,Table2[Customer ID],Table2[BMI_category],"NOT FOUND")</f>
        <v>Normal Weight</v>
      </c>
      <c r="U795" s="7">
        <f>_xlfn.XLOOKUP(A795,Table2[Customer ID],Table2[no of surgery],"NOT FOUND")</f>
        <v>0</v>
      </c>
      <c r="V795" t="str">
        <f>_xlfn.XLOOKUP(A795,Table2[Customer ID],Table2[smoker_missing],"NOT FOUND")</f>
        <v>No</v>
      </c>
      <c r="W795" t="str">
        <f t="shared" si="12"/>
        <v>Diabetes</v>
      </c>
      <c r="X795" s="37">
        <f>SUM(Table5[[#This Row],[Title]:[Diabetes Level]])</f>
        <v>38032.14</v>
      </c>
    </row>
    <row r="796" spans="1:24" x14ac:dyDescent="0.25">
      <c r="A796" t="s">
        <v>1576</v>
      </c>
      <c r="B796" t="str">
        <f>VLOOKUP(A796,'Customer Names'!$A$2:$E$2336,3,FALSE)</f>
        <v>Ms.</v>
      </c>
      <c r="C796" t="str">
        <f>_xlfn.XLOOKUP(A796,$A$2:$A$2336,'Customer Names'!$D$2:$D$2336,"NOT FOUND")</f>
        <v>Sarah</v>
      </c>
      <c r="D796" t="str">
        <f>_xlfn.XLOOKUP(A796,$A$2:$A$2336,'Customer Names'!$E$2:$E$2336,"NOT FOUND")</f>
        <v>Dicharry</v>
      </c>
      <c r="E796" cm="1">
        <f t="array" ref="E796">_xlfn.XLOOKUP(A796,$A$2:$A$2336,Table2[BMI],"NOT FOUND")</f>
        <v>38.06</v>
      </c>
      <c r="F796" cm="1">
        <f t="array" ref="F796">_xlfn.XLOOKUP(A796,$A$2:$A$2336,Table2[HBA1C],"NOT FOUND")</f>
        <v>9.24</v>
      </c>
      <c r="G796" t="str" cm="1">
        <f t="array" ref="G796">_xlfn.XLOOKUP(A796,$A$2:$A$2336,Table2[Heart Issues],"NOT FOUND")</f>
        <v>No</v>
      </c>
      <c r="H796" t="str" cm="1">
        <f t="array" ref="H796">_xlfn.XLOOKUP(A796,$A$2:$A$2336,Table2[Any Transplants],"NOT FOUND")</f>
        <v>No</v>
      </c>
      <c r="I796" t="str" cm="1">
        <f t="array" ref="I796">_xlfn.XLOOKUP(A796,$A$2:$A$2336,Table2[Cancer history],"NOT FOUND")</f>
        <v>No</v>
      </c>
      <c r="J796" t="str">
        <f>_xlfn.XLOOKUP(A796,Table3[customer_no],Table3[month],"NOT FOUND")</f>
        <v>Oct</v>
      </c>
      <c r="K796" s="7">
        <f>_xlfn.XLOOKUP(A796,Table3[customer_no],Table3[year_average],"NOT FOUND")</f>
        <v>1971</v>
      </c>
      <c r="L796" cm="1">
        <f t="array" ref="L796">_xlfn.XLOOKUP(A796,Table3[customer_no],'Hospitalisation Details'!$D$2:$D$2344,"NOT FOUND")</f>
        <v>30</v>
      </c>
      <c r="M796" s="33">
        <f>_xlfn.XLOOKUP(A796,Table3[customer_no],Table3[dd/mm/yy],"NOT FOUND")</f>
        <v>26236</v>
      </c>
      <c r="N796">
        <f>_xlfn.XLOOKUP(A796,Table3[customer_no],Table3[age],"NOT FOUND")</f>
        <v>51</v>
      </c>
      <c r="O796" cm="1">
        <f t="array" ref="O796">_xlfn.XLOOKUP(A796,Table3[customer_no],'Hospitalisation Details'!$E$2:$E$2344,"NOT FOUND")</f>
        <v>0</v>
      </c>
      <c r="P796" t="str">
        <f>_xlfn.XLOOKUP(A796,Table3[customer_no],Table3[hsplt_handled],"NOT FOUND")</f>
        <v>tier - 3</v>
      </c>
      <c r="Q796" t="str">
        <f>_xlfn.XLOOKUP(A796,Table3[customer_no],Table3[city_handled],"NOT FOUND")</f>
        <v>tier - 2</v>
      </c>
      <c r="R796" t="str">
        <f>_xlfn.XLOOKUP(A796,Table3[customer_no],Table3[state_id],"NOT FOUND")</f>
        <v>R1011</v>
      </c>
      <c r="S796" s="34" cm="1">
        <f t="array" ref="S796">_xlfn.XLOOKUP(A796,Table3[customer_no],'Hospitalisation Details'!$F$2:$F$2344,"NOT FOUND")</f>
        <v>13110.79</v>
      </c>
      <c r="T796" t="str">
        <f>_xlfn.XLOOKUP(A796,Table2[Customer ID],Table2[BMI_category],"NOT FOUND")</f>
        <v>Obesity</v>
      </c>
      <c r="U796" s="7">
        <f>_xlfn.XLOOKUP(A796,Table2[Customer ID],Table2[no of surgery],"NOT FOUND")</f>
        <v>0</v>
      </c>
      <c r="V796" t="str">
        <f>_xlfn.XLOOKUP(A796,Table2[Customer ID],Table2[smoker_missing],"NOT FOUND")</f>
        <v>No</v>
      </c>
      <c r="W796" t="str">
        <f t="shared" si="12"/>
        <v>Diabetes</v>
      </c>
      <c r="X796" s="37">
        <f>SUM(Table5[[#This Row],[Title]:[Diabetes Level]])</f>
        <v>41446.089999999997</v>
      </c>
    </row>
    <row r="797" spans="1:24" x14ac:dyDescent="0.25">
      <c r="A797" t="s">
        <v>1575</v>
      </c>
      <c r="B797" t="str">
        <f>VLOOKUP(A797,'Customer Names'!$A$2:$E$2336,3,FALSE)</f>
        <v>Mrs.</v>
      </c>
      <c r="C797" t="str">
        <f>_xlfn.XLOOKUP(A797,$A$2:$A$2336,'Customer Names'!$D$2:$D$2336,"NOT FOUND")</f>
        <v>Colleen M</v>
      </c>
      <c r="D797" t="str">
        <f>_xlfn.XLOOKUP(A797,$A$2:$A$2336,'Customer Names'!$E$2:$E$2336,"NOT FOUND")</f>
        <v>Berry</v>
      </c>
      <c r="E797" cm="1">
        <f t="array" ref="E797">_xlfn.XLOOKUP(A797,$A$2:$A$2336,Table2[BMI],"NOT FOUND")</f>
        <v>37.700000000000003</v>
      </c>
      <c r="F797" cm="1">
        <f t="array" ref="F797">_xlfn.XLOOKUP(A797,$A$2:$A$2336,Table2[HBA1C],"NOT FOUND")</f>
        <v>8.6</v>
      </c>
      <c r="G797" t="str" cm="1">
        <f t="array" ref="G797">_xlfn.XLOOKUP(A797,$A$2:$A$2336,Table2[Heart Issues],"NOT FOUND")</f>
        <v>No</v>
      </c>
      <c r="H797" t="str" cm="1">
        <f t="array" ref="H797">_xlfn.XLOOKUP(A797,$A$2:$A$2336,Table2[Any Transplants],"NOT FOUND")</f>
        <v>No</v>
      </c>
      <c r="I797" t="str" cm="1">
        <f t="array" ref="I797">_xlfn.XLOOKUP(A797,$A$2:$A$2336,Table2[Cancer history],"NOT FOUND")</f>
        <v>No</v>
      </c>
      <c r="J797" t="str">
        <f>_xlfn.XLOOKUP(A797,Table3[customer_no],Table3[month],"NOT FOUND")</f>
        <v>Jul</v>
      </c>
      <c r="K797" s="7">
        <f>_xlfn.XLOOKUP(A797,Table3[customer_no],Table3[year_average],"NOT FOUND")</f>
        <v>1978</v>
      </c>
      <c r="L797" cm="1">
        <f t="array" ref="L797">_xlfn.XLOOKUP(A797,Table3[customer_no],'Hospitalisation Details'!$D$2:$D$2344,"NOT FOUND")</f>
        <v>17</v>
      </c>
      <c r="M797" s="33">
        <f>_xlfn.XLOOKUP(A797,Table3[customer_no],Table3[dd/mm/yy],"NOT FOUND")</f>
        <v>28688</v>
      </c>
      <c r="N797">
        <f>_xlfn.XLOOKUP(A797,Table3[customer_no],Table3[age],"NOT FOUND")</f>
        <v>44</v>
      </c>
      <c r="O797" cm="1">
        <f t="array" ref="O797">_xlfn.XLOOKUP(A797,Table3[customer_no],'Hospitalisation Details'!$E$2:$E$2344,"NOT FOUND")</f>
        <v>2</v>
      </c>
      <c r="P797" t="str">
        <f>_xlfn.XLOOKUP(A797,Table3[customer_no],Table3[hsplt_handled],"NOT FOUND")</f>
        <v>tier - 3</v>
      </c>
      <c r="Q797" t="str">
        <f>_xlfn.XLOOKUP(A797,Table3[customer_no],Table3[city_handled],"NOT FOUND")</f>
        <v>tier - 2</v>
      </c>
      <c r="R797" t="str">
        <f>_xlfn.XLOOKUP(A797,Table3[customer_no],Table3[state_id],"NOT FOUND")</f>
        <v>R1026</v>
      </c>
      <c r="S797" s="34" cm="1">
        <f t="array" ref="S797">_xlfn.XLOOKUP(A797,Table3[customer_no],'Hospitalisation Details'!$F$2:$F$2344,"NOT FOUND")</f>
        <v>13101.74</v>
      </c>
      <c r="T797" t="str">
        <f>_xlfn.XLOOKUP(A797,Table2[Customer ID],Table2[BMI_category],"NOT FOUND")</f>
        <v>Obesity</v>
      </c>
      <c r="U797" s="7">
        <f>_xlfn.XLOOKUP(A797,Table2[Customer ID],Table2[no of surgery],"NOT FOUND")</f>
        <v>0</v>
      </c>
      <c r="V797" t="str">
        <f>_xlfn.XLOOKUP(A797,Table2[Customer ID],Table2[smoker_missing],"NOT FOUND")</f>
        <v>No</v>
      </c>
      <c r="W797" t="str">
        <f t="shared" si="12"/>
        <v>Diabetes</v>
      </c>
      <c r="X797" s="37">
        <f>SUM(Table5[[#This Row],[Title]:[Diabetes Level]])</f>
        <v>43877.04</v>
      </c>
    </row>
    <row r="798" spans="1:24" x14ac:dyDescent="0.25">
      <c r="A798" t="s">
        <v>1574</v>
      </c>
      <c r="B798" t="str">
        <f>VLOOKUP(A798,'Customer Names'!$A$2:$E$2336,3,FALSE)</f>
        <v>Ms.</v>
      </c>
      <c r="C798" t="str">
        <f>_xlfn.XLOOKUP(A798,$A$2:$A$2336,'Customer Names'!$D$2:$D$2336,"NOT FOUND")</f>
        <v>Deedra G.</v>
      </c>
      <c r="D798" t="str">
        <f>_xlfn.XLOOKUP(A798,$A$2:$A$2336,'Customer Names'!$E$2:$E$2336,"NOT FOUND")</f>
        <v>Porfirio</v>
      </c>
      <c r="E798" cm="1">
        <f t="array" ref="E798">_xlfn.XLOOKUP(A798,$A$2:$A$2336,Table2[BMI],"NOT FOUND")</f>
        <v>44</v>
      </c>
      <c r="F798" cm="1">
        <f t="array" ref="F798">_xlfn.XLOOKUP(A798,$A$2:$A$2336,Table2[HBA1C],"NOT FOUND")</f>
        <v>9.32</v>
      </c>
      <c r="G798" t="str" cm="1">
        <f t="array" ref="G798">_xlfn.XLOOKUP(A798,$A$2:$A$2336,Table2[Heart Issues],"NOT FOUND")</f>
        <v>yes</v>
      </c>
      <c r="H798" t="str" cm="1">
        <f t="array" ref="H798">_xlfn.XLOOKUP(A798,$A$2:$A$2336,Table2[Any Transplants],"NOT FOUND")</f>
        <v>No</v>
      </c>
      <c r="I798" t="str" cm="1">
        <f t="array" ref="I798">_xlfn.XLOOKUP(A798,$A$2:$A$2336,Table2[Cancer history],"NOT FOUND")</f>
        <v>No</v>
      </c>
      <c r="J798" t="str">
        <f>_xlfn.XLOOKUP(A798,Table3[customer_no],Table3[month],"NOT FOUND")</f>
        <v>Nov</v>
      </c>
      <c r="K798" s="7">
        <f>_xlfn.XLOOKUP(A798,Table3[customer_no],Table3[year_average],"NOT FOUND")</f>
        <v>1961</v>
      </c>
      <c r="L798" cm="1">
        <f t="array" ref="L798">_xlfn.XLOOKUP(A798,Table3[customer_no],'Hospitalisation Details'!$D$2:$D$2344,"NOT FOUND")</f>
        <v>6</v>
      </c>
      <c r="M798" s="33">
        <f>_xlfn.XLOOKUP(A798,Table3[customer_no],Table3[dd/mm/yy],"NOT FOUND")</f>
        <v>22591</v>
      </c>
      <c r="N798">
        <f>_xlfn.XLOOKUP(A798,Table3[customer_no],Table3[age],"NOT FOUND")</f>
        <v>61</v>
      </c>
      <c r="O798" cm="1">
        <f t="array" ref="O798">_xlfn.XLOOKUP(A798,Table3[customer_no],'Hospitalisation Details'!$E$2:$E$2344,"NOT FOUND")</f>
        <v>0</v>
      </c>
      <c r="P798" t="str">
        <f>_xlfn.XLOOKUP(A798,Table3[customer_no],Table3[hsplt_handled],"NOT FOUND")</f>
        <v>tier - 3</v>
      </c>
      <c r="Q798" t="str">
        <f>_xlfn.XLOOKUP(A798,Table3[customer_no],Table3[city_handled],"NOT FOUND")</f>
        <v>tier - 2</v>
      </c>
      <c r="R798" t="str">
        <f>_xlfn.XLOOKUP(A798,Table3[customer_no],Table3[state_id],"NOT FOUND")</f>
        <v>R1011</v>
      </c>
      <c r="S798" s="34" cm="1">
        <f t="array" ref="S798">_xlfn.XLOOKUP(A798,Table3[customer_no],'Hospitalisation Details'!$F$2:$F$2344,"NOT FOUND")</f>
        <v>13063.88</v>
      </c>
      <c r="T798" t="str">
        <f>_xlfn.XLOOKUP(A798,Table2[Customer ID],Table2[BMI_category],"NOT FOUND")</f>
        <v>Obesity</v>
      </c>
      <c r="U798" s="7">
        <f>_xlfn.XLOOKUP(A798,Table2[Customer ID],Table2[no of surgery],"NOT FOUND")</f>
        <v>2</v>
      </c>
      <c r="V798" t="str">
        <f>_xlfn.XLOOKUP(A798,Table2[Customer ID],Table2[smoker_missing],"NOT FOUND")</f>
        <v>No</v>
      </c>
      <c r="W798" t="str">
        <f t="shared" si="12"/>
        <v>Diabetes</v>
      </c>
      <c r="X798" s="37">
        <f>SUM(Table5[[#This Row],[Title]:[Diabetes Level]])</f>
        <v>37738.199999999997</v>
      </c>
    </row>
    <row r="799" spans="1:24" x14ac:dyDescent="0.25">
      <c r="A799" t="s">
        <v>1573</v>
      </c>
      <c r="B799" t="str">
        <f>VLOOKUP(A799,'Customer Names'!$A$2:$E$2336,3,FALSE)</f>
        <v>Mrs.</v>
      </c>
      <c r="C799" t="str">
        <f>_xlfn.XLOOKUP(A799,$A$2:$A$2336,'Customer Names'!$D$2:$D$2336,"NOT FOUND")</f>
        <v>Kulwinder</v>
      </c>
      <c r="D799" t="str">
        <f>_xlfn.XLOOKUP(A799,$A$2:$A$2336,'Customer Names'!$E$2:$E$2336,"NOT FOUND")</f>
        <v>Thind</v>
      </c>
      <c r="E799" cm="1">
        <f t="array" ref="E799">_xlfn.XLOOKUP(A799,$A$2:$A$2336,Table2[BMI],"NOT FOUND")</f>
        <v>41.45</v>
      </c>
      <c r="F799" cm="1">
        <f t="array" ref="F799">_xlfn.XLOOKUP(A799,$A$2:$A$2336,Table2[HBA1C],"NOT FOUND")</f>
        <v>6.12</v>
      </c>
      <c r="G799" t="str" cm="1">
        <f t="array" ref="G799">_xlfn.XLOOKUP(A799,$A$2:$A$2336,Table2[Heart Issues],"NOT FOUND")</f>
        <v>yes</v>
      </c>
      <c r="H799" t="str" cm="1">
        <f t="array" ref="H799">_xlfn.XLOOKUP(A799,$A$2:$A$2336,Table2[Any Transplants],"NOT FOUND")</f>
        <v>No</v>
      </c>
      <c r="I799" t="str" cm="1">
        <f t="array" ref="I799">_xlfn.XLOOKUP(A799,$A$2:$A$2336,Table2[Cancer history],"NOT FOUND")</f>
        <v>No</v>
      </c>
      <c r="J799" t="str">
        <f>_xlfn.XLOOKUP(A799,Table3[customer_no],Table3[month],"NOT FOUND")</f>
        <v>Oct</v>
      </c>
      <c r="K799" s="7">
        <f>_xlfn.XLOOKUP(A799,Table3[customer_no],Table3[year_average],"NOT FOUND")</f>
        <v>1985</v>
      </c>
      <c r="L799" cm="1">
        <f t="array" ref="L799">_xlfn.XLOOKUP(A799,Table3[customer_no],'Hospitalisation Details'!$D$2:$D$2344,"NOT FOUND")</f>
        <v>26</v>
      </c>
      <c r="M799" s="33">
        <f>_xlfn.XLOOKUP(A799,Table3[customer_no],Table3[dd/mm/yy],"NOT FOUND")</f>
        <v>31346</v>
      </c>
      <c r="N799">
        <f>_xlfn.XLOOKUP(A799,Table3[customer_no],Table3[age],"NOT FOUND")</f>
        <v>37</v>
      </c>
      <c r="O799" cm="1">
        <f t="array" ref="O799">_xlfn.XLOOKUP(A799,Table3[customer_no],'Hospitalisation Details'!$E$2:$E$2344,"NOT FOUND")</f>
        <v>3</v>
      </c>
      <c r="P799" t="str">
        <f>_xlfn.XLOOKUP(A799,Table3[customer_no],Table3[hsplt_handled],"NOT FOUND")</f>
        <v>tier - 3</v>
      </c>
      <c r="Q799" t="str">
        <f>_xlfn.XLOOKUP(A799,Table3[customer_no],Table3[city_handled],"NOT FOUND")</f>
        <v>tier - 1</v>
      </c>
      <c r="R799" t="str">
        <f>_xlfn.XLOOKUP(A799,Table3[customer_no],Table3[state_id],"NOT FOUND")</f>
        <v>R1026</v>
      </c>
      <c r="S799" s="34" cm="1">
        <f t="array" ref="S799">_xlfn.XLOOKUP(A799,Table3[customer_no],'Hospitalisation Details'!$F$2:$F$2344,"NOT FOUND")</f>
        <v>13051.22</v>
      </c>
      <c r="T799" t="str">
        <f>_xlfn.XLOOKUP(A799,Table2[Customer ID],Table2[BMI_category],"NOT FOUND")</f>
        <v>Obesity</v>
      </c>
      <c r="U799" s="7">
        <f>_xlfn.XLOOKUP(A799,Table2[Customer ID],Table2[no of surgery],"NOT FOUND")</f>
        <v>0</v>
      </c>
      <c r="V799" t="str">
        <f>_xlfn.XLOOKUP(A799,Table2[Customer ID],Table2[smoker_missing],"NOT FOUND")</f>
        <v>No</v>
      </c>
      <c r="W799" t="str">
        <f t="shared" si="12"/>
        <v>Prediabetes</v>
      </c>
      <c r="X799" s="37">
        <f>SUM(Table5[[#This Row],[Title]:[Diabetes Level]])</f>
        <v>46495.79</v>
      </c>
    </row>
    <row r="800" spans="1:24" x14ac:dyDescent="0.25">
      <c r="A800" t="s">
        <v>1572</v>
      </c>
      <c r="B800" t="str">
        <f>VLOOKUP(A800,'Customer Names'!$A$2:$E$2336,3,FALSE)</f>
        <v>Ms.</v>
      </c>
      <c r="C800" t="str">
        <f>_xlfn.XLOOKUP(A800,$A$2:$A$2336,'Customer Names'!$D$2:$D$2336,"NOT FOUND")</f>
        <v>Ann M.</v>
      </c>
      <c r="D800" t="str">
        <f>_xlfn.XLOOKUP(A800,$A$2:$A$2336,'Customer Names'!$E$2:$E$2336,"NOT FOUND")</f>
        <v>Ryan</v>
      </c>
      <c r="E800" cm="1">
        <f t="array" ref="E800">_xlfn.XLOOKUP(A800,$A$2:$A$2336,Table2[BMI],"NOT FOUND")</f>
        <v>25.364999999999998</v>
      </c>
      <c r="F800" cm="1">
        <f t="array" ref="F800">_xlfn.XLOOKUP(A800,$A$2:$A$2336,Table2[HBA1C],"NOT FOUND")</f>
        <v>9.19</v>
      </c>
      <c r="G800" t="str" cm="1">
        <f t="array" ref="G800">_xlfn.XLOOKUP(A800,$A$2:$A$2336,Table2[Heart Issues],"NOT FOUND")</f>
        <v>yes</v>
      </c>
      <c r="H800" t="str" cm="1">
        <f t="array" ref="H800">_xlfn.XLOOKUP(A800,$A$2:$A$2336,Table2[Any Transplants],"NOT FOUND")</f>
        <v>No</v>
      </c>
      <c r="I800" t="str" cm="1">
        <f t="array" ref="I800">_xlfn.XLOOKUP(A800,$A$2:$A$2336,Table2[Cancer history],"NOT FOUND")</f>
        <v>No</v>
      </c>
      <c r="J800" t="str">
        <f>_xlfn.XLOOKUP(A800,Table3[customer_no],Table3[month],"NOT FOUND")</f>
        <v>Aug</v>
      </c>
      <c r="K800" s="7">
        <f>_xlfn.XLOOKUP(A800,Table3[customer_no],Table3[year_average],"NOT FOUND")</f>
        <v>1967</v>
      </c>
      <c r="L800" cm="1">
        <f t="array" ref="L800">_xlfn.XLOOKUP(A800,Table3[customer_no],'Hospitalisation Details'!$D$2:$D$2344,"NOT FOUND")</f>
        <v>6</v>
      </c>
      <c r="M800" s="33">
        <f>_xlfn.XLOOKUP(A800,Table3[customer_no],Table3[dd/mm/yy],"NOT FOUND")</f>
        <v>24690</v>
      </c>
      <c r="N800">
        <f>_xlfn.XLOOKUP(A800,Table3[customer_no],Table3[age],"NOT FOUND")</f>
        <v>55</v>
      </c>
      <c r="O800" cm="1">
        <f t="array" ref="O800">_xlfn.XLOOKUP(A800,Table3[customer_no],'Hospitalisation Details'!$E$2:$E$2344,"NOT FOUND")</f>
        <v>3</v>
      </c>
      <c r="P800" t="str">
        <f>_xlfn.XLOOKUP(A800,Table3[customer_no],Table3[hsplt_handled],"NOT FOUND")</f>
        <v>tier - 3</v>
      </c>
      <c r="Q800" t="str">
        <f>_xlfn.XLOOKUP(A800,Table3[customer_no],Table3[city_handled],"NOT FOUND")</f>
        <v>tier - 3</v>
      </c>
      <c r="R800" t="str">
        <f>_xlfn.XLOOKUP(A800,Table3[customer_no],Table3[state_id],"NOT FOUND")</f>
        <v>R1024</v>
      </c>
      <c r="S800" s="34" cm="1">
        <f t="array" ref="S800">_xlfn.XLOOKUP(A800,Table3[customer_no],'Hospitalisation Details'!$F$2:$F$2344,"NOT FOUND")</f>
        <v>13047.33</v>
      </c>
      <c r="T800" t="str">
        <f>_xlfn.XLOOKUP(A800,Table2[Customer ID],Table2[BMI_category],"NOT FOUND")</f>
        <v>Overweight</v>
      </c>
      <c r="U800" s="7">
        <f>_xlfn.XLOOKUP(A800,Table2[Customer ID],Table2[no of surgery],"NOT FOUND")</f>
        <v>0</v>
      </c>
      <c r="V800" t="str">
        <f>_xlfn.XLOOKUP(A800,Table2[Customer ID],Table2[smoker_missing],"NOT FOUND")</f>
        <v>No</v>
      </c>
      <c r="W800" t="str">
        <f t="shared" si="12"/>
        <v>Diabetes</v>
      </c>
      <c r="X800" s="37">
        <f>SUM(Table5[[#This Row],[Title]:[Diabetes Level]])</f>
        <v>39802.885000000002</v>
      </c>
    </row>
    <row r="801" spans="1:24" x14ac:dyDescent="0.25">
      <c r="A801" t="s">
        <v>1571</v>
      </c>
      <c r="B801" t="str">
        <f>VLOOKUP(A801,'Customer Names'!$A$2:$E$2336,3,FALSE)</f>
        <v>Ms.</v>
      </c>
      <c r="C801" t="str">
        <f>_xlfn.XLOOKUP(A801,$A$2:$A$2336,'Customer Names'!$D$2:$D$2336,"NOT FOUND")</f>
        <v>Sarah E</v>
      </c>
      <c r="D801" t="str">
        <f>_xlfn.XLOOKUP(A801,$A$2:$A$2336,'Customer Names'!$E$2:$E$2336,"NOT FOUND")</f>
        <v>Horn</v>
      </c>
      <c r="E801" cm="1">
        <f t="array" ref="E801">_xlfn.XLOOKUP(A801,$A$2:$A$2336,Table2[BMI],"NOT FOUND")</f>
        <v>34.56</v>
      </c>
      <c r="F801" cm="1">
        <f t="array" ref="F801">_xlfn.XLOOKUP(A801,$A$2:$A$2336,Table2[HBA1C],"NOT FOUND")</f>
        <v>5.84</v>
      </c>
      <c r="G801" t="str" cm="1">
        <f t="array" ref="G801">_xlfn.XLOOKUP(A801,$A$2:$A$2336,Table2[Heart Issues],"NOT FOUND")</f>
        <v>yes</v>
      </c>
      <c r="H801" t="str" cm="1">
        <f t="array" ref="H801">_xlfn.XLOOKUP(A801,$A$2:$A$2336,Table2[Any Transplants],"NOT FOUND")</f>
        <v>No</v>
      </c>
      <c r="I801" t="str" cm="1">
        <f t="array" ref="I801">_xlfn.XLOOKUP(A801,$A$2:$A$2336,Table2[Cancer history],"NOT FOUND")</f>
        <v>Yes</v>
      </c>
      <c r="J801" t="str">
        <f>_xlfn.XLOOKUP(A801,Table3[customer_no],Table3[month],"NOT FOUND")</f>
        <v>Sep</v>
      </c>
      <c r="K801" s="7">
        <f>_xlfn.XLOOKUP(A801,Table3[customer_no],Table3[year_average],"NOT FOUND")</f>
        <v>1969</v>
      </c>
      <c r="L801" cm="1">
        <f t="array" ref="L801">_xlfn.XLOOKUP(A801,Table3[customer_no],'Hospitalisation Details'!$D$2:$D$2344,"NOT FOUND")</f>
        <v>23</v>
      </c>
      <c r="M801" s="33">
        <f>_xlfn.XLOOKUP(A801,Table3[customer_no],Table3[dd/mm/yy],"NOT FOUND")</f>
        <v>25469</v>
      </c>
      <c r="N801">
        <f>_xlfn.XLOOKUP(A801,Table3[customer_no],Table3[age],"NOT FOUND")</f>
        <v>53</v>
      </c>
      <c r="O801" cm="1">
        <f t="array" ref="O801">_xlfn.XLOOKUP(A801,Table3[customer_no],'Hospitalisation Details'!$E$2:$E$2344,"NOT FOUND")</f>
        <v>0</v>
      </c>
      <c r="P801" t="str">
        <f>_xlfn.XLOOKUP(A801,Table3[customer_no],Table3[hsplt_handled],"NOT FOUND")</f>
        <v>tier - 3</v>
      </c>
      <c r="Q801" t="str">
        <f>_xlfn.XLOOKUP(A801,Table3[customer_no],Table3[city_handled],"NOT FOUND")</f>
        <v>tier - 1</v>
      </c>
      <c r="R801" t="str">
        <f>_xlfn.XLOOKUP(A801,Table3[customer_no],Table3[state_id],"NOT FOUND")</f>
        <v>R1012</v>
      </c>
      <c r="S801" s="34" cm="1">
        <f t="array" ref="S801">_xlfn.XLOOKUP(A801,Table3[customer_no],'Hospitalisation Details'!$F$2:$F$2344,"NOT FOUND")</f>
        <v>13044.41</v>
      </c>
      <c r="T801" t="str">
        <f>_xlfn.XLOOKUP(A801,Table2[Customer ID],Table2[BMI_category],"NOT FOUND")</f>
        <v>Obesity</v>
      </c>
      <c r="U801" s="7">
        <f>_xlfn.XLOOKUP(A801,Table2[Customer ID],Table2[no of surgery],"NOT FOUND")</f>
        <v>1</v>
      </c>
      <c r="V801" t="str">
        <f>_xlfn.XLOOKUP(A801,Table2[Customer ID],Table2[smoker_missing],"NOT FOUND")</f>
        <v>No</v>
      </c>
      <c r="W801" t="str">
        <f t="shared" si="12"/>
        <v>Prediabetes</v>
      </c>
      <c r="X801" s="37">
        <f>SUM(Table5[[#This Row],[Title]:[Diabetes Level]])</f>
        <v>40599.81</v>
      </c>
    </row>
    <row r="802" spans="1:24" x14ac:dyDescent="0.25">
      <c r="A802" t="s">
        <v>1570</v>
      </c>
      <c r="B802" t="str">
        <f>VLOOKUP(A802,'Customer Names'!$A$2:$E$2336,3,FALSE)</f>
        <v>Ms.</v>
      </c>
      <c r="C802" t="str">
        <f>_xlfn.XLOOKUP(A802,$A$2:$A$2336,'Customer Names'!$D$2:$D$2336,"NOT FOUND")</f>
        <v>Apryl J.</v>
      </c>
      <c r="D802" t="str">
        <f>_xlfn.XLOOKUP(A802,$A$2:$A$2336,'Customer Names'!$E$2:$E$2336,"NOT FOUND")</f>
        <v>Sabadosa</v>
      </c>
      <c r="E802" cm="1">
        <f t="array" ref="E802">_xlfn.XLOOKUP(A802,$A$2:$A$2336,Table2[BMI],"NOT FOUND")</f>
        <v>28.2</v>
      </c>
      <c r="F802" cm="1">
        <f t="array" ref="F802">_xlfn.XLOOKUP(A802,$A$2:$A$2336,Table2[HBA1C],"NOT FOUND")</f>
        <v>7.19</v>
      </c>
      <c r="G802" t="str" cm="1">
        <f t="array" ref="G802">_xlfn.XLOOKUP(A802,$A$2:$A$2336,Table2[Heart Issues],"NOT FOUND")</f>
        <v>yes</v>
      </c>
      <c r="H802" t="str" cm="1">
        <f t="array" ref="H802">_xlfn.XLOOKUP(A802,$A$2:$A$2336,Table2[Any Transplants],"NOT FOUND")</f>
        <v>No</v>
      </c>
      <c r="I802" t="str" cm="1">
        <f t="array" ref="I802">_xlfn.XLOOKUP(A802,$A$2:$A$2336,Table2[Cancer history],"NOT FOUND")</f>
        <v>No</v>
      </c>
      <c r="J802" t="str">
        <f>_xlfn.XLOOKUP(A802,Table3[customer_no],Table3[month],"NOT FOUND")</f>
        <v>Nov</v>
      </c>
      <c r="K802" s="7">
        <f>_xlfn.XLOOKUP(A802,Table3[customer_no],Table3[year_average],"NOT FOUND")</f>
        <v>1961</v>
      </c>
      <c r="L802" cm="1">
        <f t="array" ref="L802">_xlfn.XLOOKUP(A802,Table3[customer_no],'Hospitalisation Details'!$D$2:$D$2344,"NOT FOUND")</f>
        <v>9</v>
      </c>
      <c r="M802" s="33">
        <f>_xlfn.XLOOKUP(A802,Table3[customer_no],Table3[dd/mm/yy],"NOT FOUND")</f>
        <v>22594</v>
      </c>
      <c r="N802">
        <f>_xlfn.XLOOKUP(A802,Table3[customer_no],Table3[age],"NOT FOUND")</f>
        <v>61</v>
      </c>
      <c r="O802" cm="1">
        <f t="array" ref="O802">_xlfn.XLOOKUP(A802,Table3[customer_no],'Hospitalisation Details'!$E$2:$E$2344,"NOT FOUND")</f>
        <v>0</v>
      </c>
      <c r="P802" t="str">
        <f>_xlfn.XLOOKUP(A802,Table3[customer_no],Table3[hsplt_handled],"NOT FOUND")</f>
        <v>tier - 3</v>
      </c>
      <c r="Q802" t="str">
        <f>_xlfn.XLOOKUP(A802,Table3[customer_no],Table3[city_handled],"NOT FOUND")</f>
        <v>tier - 1</v>
      </c>
      <c r="R802" t="str">
        <f>_xlfn.XLOOKUP(A802,Table3[customer_no],Table3[state_id],"NOT FOUND")</f>
        <v>R1011</v>
      </c>
      <c r="S802" s="34" cm="1">
        <f t="array" ref="S802">_xlfn.XLOOKUP(A802,Table3[customer_no],'Hospitalisation Details'!$F$2:$F$2344,"NOT FOUND")</f>
        <v>13041.92</v>
      </c>
      <c r="T802" t="str">
        <f>_xlfn.XLOOKUP(A802,Table2[Customer ID],Table2[BMI_category],"NOT FOUND")</f>
        <v>Overweight</v>
      </c>
      <c r="U802" s="7">
        <f>_xlfn.XLOOKUP(A802,Table2[Customer ID],Table2[no of surgery],"NOT FOUND")</f>
        <v>2</v>
      </c>
      <c r="V802" t="str">
        <f>_xlfn.XLOOKUP(A802,Table2[Customer ID],Table2[smoker_missing],"NOT FOUND")</f>
        <v>No</v>
      </c>
      <c r="W802" t="str">
        <f t="shared" si="12"/>
        <v>Diabetes</v>
      </c>
      <c r="X802" s="37">
        <f>SUM(Table5[[#This Row],[Title]:[Diabetes Level]])</f>
        <v>37704.31</v>
      </c>
    </row>
    <row r="803" spans="1:24" x14ac:dyDescent="0.25">
      <c r="A803" t="s">
        <v>1569</v>
      </c>
      <c r="B803" t="str">
        <f>VLOOKUP(A803,'Customer Names'!$A$2:$E$2336,3,FALSE)</f>
        <v>Mrs.</v>
      </c>
      <c r="C803" t="str">
        <f>_xlfn.XLOOKUP(A803,$A$2:$A$2336,'Customer Names'!$D$2:$D$2336,"NOT FOUND")</f>
        <v>Ilana</v>
      </c>
      <c r="D803" t="str">
        <f>_xlfn.XLOOKUP(A803,$A$2:$A$2336,'Customer Names'!$E$2:$E$2336,"NOT FOUND")</f>
        <v>Casady</v>
      </c>
      <c r="E803" cm="1">
        <f t="array" ref="E803">_xlfn.XLOOKUP(A803,$A$2:$A$2336,Table2[BMI],"NOT FOUND")</f>
        <v>30.43</v>
      </c>
      <c r="F803" cm="1">
        <f t="array" ref="F803">_xlfn.XLOOKUP(A803,$A$2:$A$2336,Table2[HBA1C],"NOT FOUND")</f>
        <v>9.39</v>
      </c>
      <c r="G803" t="str" cm="1">
        <f t="array" ref="G803">_xlfn.XLOOKUP(A803,$A$2:$A$2336,Table2[Heart Issues],"NOT FOUND")</f>
        <v>No</v>
      </c>
      <c r="H803" t="str" cm="1">
        <f t="array" ref="H803">_xlfn.XLOOKUP(A803,$A$2:$A$2336,Table2[Any Transplants],"NOT FOUND")</f>
        <v>No</v>
      </c>
      <c r="I803" t="str" cm="1">
        <f t="array" ref="I803">_xlfn.XLOOKUP(A803,$A$2:$A$2336,Table2[Cancer history],"NOT FOUND")</f>
        <v>No</v>
      </c>
      <c r="J803" t="str">
        <f>_xlfn.XLOOKUP(A803,Table3[customer_no],Table3[month],"NOT FOUND")</f>
        <v>Nov</v>
      </c>
      <c r="K803" s="7">
        <f>_xlfn.XLOOKUP(A803,Table3[customer_no],Table3[year_average],"NOT FOUND")</f>
        <v>1965</v>
      </c>
      <c r="L803" cm="1">
        <f t="array" ref="L803">_xlfn.XLOOKUP(A803,Table3[customer_no],'Hospitalisation Details'!$D$2:$D$2344,"NOT FOUND")</f>
        <v>4</v>
      </c>
      <c r="M803" s="33">
        <f>_xlfn.XLOOKUP(A803,Table3[customer_no],Table3[dd/mm/yy],"NOT FOUND")</f>
        <v>24050</v>
      </c>
      <c r="N803">
        <f>_xlfn.XLOOKUP(A803,Table3[customer_no],Table3[age],"NOT FOUND")</f>
        <v>57</v>
      </c>
      <c r="O803" cm="1">
        <f t="array" ref="O803">_xlfn.XLOOKUP(A803,Table3[customer_no],'Hospitalisation Details'!$E$2:$E$2344,"NOT FOUND")</f>
        <v>0</v>
      </c>
      <c r="P803" t="str">
        <f>_xlfn.XLOOKUP(A803,Table3[customer_no],Table3[hsplt_handled],"NOT FOUND")</f>
        <v>tier - 3</v>
      </c>
      <c r="Q803" t="str">
        <f>_xlfn.XLOOKUP(A803,Table3[customer_no],Table3[city_handled],"NOT FOUND")</f>
        <v>tier - 2</v>
      </c>
      <c r="R803" t="str">
        <f>_xlfn.XLOOKUP(A803,Table3[customer_no],Table3[state_id],"NOT FOUND")</f>
        <v>R1025</v>
      </c>
      <c r="S803" s="34" cm="1">
        <f t="array" ref="S803">_xlfn.XLOOKUP(A803,Table3[customer_no],'Hospitalisation Details'!$F$2:$F$2344,"NOT FOUND")</f>
        <v>13023.93</v>
      </c>
      <c r="T803" t="str">
        <f>_xlfn.XLOOKUP(A803,Table2[Customer ID],Table2[BMI_category],"NOT FOUND")</f>
        <v>Obesity</v>
      </c>
      <c r="U803" s="7">
        <f>_xlfn.XLOOKUP(A803,Table2[Customer ID],Table2[no of surgery],"NOT FOUND")</f>
        <v>0</v>
      </c>
      <c r="V803" t="str">
        <f>_xlfn.XLOOKUP(A803,Table2[Customer ID],Table2[smoker_missing],"NOT FOUND")</f>
        <v>No</v>
      </c>
      <c r="W803" t="str">
        <f t="shared" si="12"/>
        <v>Diabetes</v>
      </c>
      <c r="X803" s="37">
        <f>SUM(Table5[[#This Row],[Title]:[Diabetes Level]])</f>
        <v>39139.75</v>
      </c>
    </row>
    <row r="804" spans="1:24" x14ac:dyDescent="0.25">
      <c r="A804" t="s">
        <v>1568</v>
      </c>
      <c r="B804" t="str">
        <f>VLOOKUP(A804,'Customer Names'!$A$2:$E$2336,3,FALSE)</f>
        <v>Ms.</v>
      </c>
      <c r="C804" t="str">
        <f>_xlfn.XLOOKUP(A804,$A$2:$A$2336,'Customer Names'!$D$2:$D$2336,"NOT FOUND")</f>
        <v>Katherine</v>
      </c>
      <c r="D804" t="str">
        <f>_xlfn.XLOOKUP(A804,$A$2:$A$2336,'Customer Names'!$E$2:$E$2336,"NOT FOUND")</f>
        <v>Phillips</v>
      </c>
      <c r="E804" cm="1">
        <f t="array" ref="E804">_xlfn.XLOOKUP(A804,$A$2:$A$2336,Table2[BMI],"NOT FOUND")</f>
        <v>32.395000000000003</v>
      </c>
      <c r="F804" cm="1">
        <f t="array" ref="F804">_xlfn.XLOOKUP(A804,$A$2:$A$2336,Table2[HBA1C],"NOT FOUND")</f>
        <v>4.2699999999999996</v>
      </c>
      <c r="G804" t="str" cm="1">
        <f t="array" ref="G804">_xlfn.XLOOKUP(A804,$A$2:$A$2336,Table2[Heart Issues],"NOT FOUND")</f>
        <v>yes</v>
      </c>
      <c r="H804" t="str" cm="1">
        <f t="array" ref="H804">_xlfn.XLOOKUP(A804,$A$2:$A$2336,Table2[Any Transplants],"NOT FOUND")</f>
        <v>No</v>
      </c>
      <c r="I804" t="str" cm="1">
        <f t="array" ref="I804">_xlfn.XLOOKUP(A804,$A$2:$A$2336,Table2[Cancer history],"NOT FOUND")</f>
        <v>No</v>
      </c>
      <c r="J804" t="str">
        <f>_xlfn.XLOOKUP(A804,Table3[customer_no],Table3[month],"NOT FOUND")</f>
        <v>Sep</v>
      </c>
      <c r="K804" s="7">
        <f>_xlfn.XLOOKUP(A804,Table3[customer_no],Table3[year_average],"NOT FOUND")</f>
        <v>1964</v>
      </c>
      <c r="L804" cm="1">
        <f t="array" ref="L804">_xlfn.XLOOKUP(A804,Table3[customer_no],'Hospitalisation Details'!$D$2:$D$2344,"NOT FOUND")</f>
        <v>23</v>
      </c>
      <c r="M804" s="33">
        <f>_xlfn.XLOOKUP(A804,Table3[customer_no],Table3[dd/mm/yy],"NOT FOUND")</f>
        <v>23643</v>
      </c>
      <c r="N804">
        <f>_xlfn.XLOOKUP(A804,Table3[customer_no],Table3[age],"NOT FOUND")</f>
        <v>58</v>
      </c>
      <c r="O804" cm="1">
        <f t="array" ref="O804">_xlfn.XLOOKUP(A804,Table3[customer_no],'Hospitalisation Details'!$E$2:$E$2344,"NOT FOUND")</f>
        <v>1</v>
      </c>
      <c r="P804" t="str">
        <f>_xlfn.XLOOKUP(A804,Table3[customer_no],Table3[hsplt_handled],"NOT FOUND")</f>
        <v>tier - 3</v>
      </c>
      <c r="Q804" t="str">
        <f>_xlfn.XLOOKUP(A804,Table3[customer_no],Table3[city_handled],"NOT FOUND")</f>
        <v>tier - 1</v>
      </c>
      <c r="R804" t="str">
        <f>_xlfn.XLOOKUP(A804,Table3[customer_no],Table3[state_id],"NOT FOUND")</f>
        <v>R1024</v>
      </c>
      <c r="S804" s="34" cm="1">
        <f t="array" ref="S804">_xlfn.XLOOKUP(A804,Table3[customer_no],'Hospitalisation Details'!$F$2:$F$2344,"NOT FOUND")</f>
        <v>13019.16</v>
      </c>
      <c r="T804" t="str">
        <f>_xlfn.XLOOKUP(A804,Table2[Customer ID],Table2[BMI_category],"NOT FOUND")</f>
        <v>Obesity</v>
      </c>
      <c r="U804" s="7">
        <f>_xlfn.XLOOKUP(A804,Table2[Customer ID],Table2[no of surgery],"NOT FOUND")</f>
        <v>1</v>
      </c>
      <c r="V804" t="str">
        <f>_xlfn.XLOOKUP(A804,Table2[Customer ID],Table2[smoker_missing],"NOT FOUND")</f>
        <v>No</v>
      </c>
      <c r="W804" t="str">
        <f t="shared" si="12"/>
        <v>Normal</v>
      </c>
      <c r="X804" s="37">
        <f>SUM(Table5[[#This Row],[Title]:[Diabetes Level]])</f>
        <v>38745.824999999997</v>
      </c>
    </row>
    <row r="805" spans="1:24" x14ac:dyDescent="0.25">
      <c r="A805" t="s">
        <v>1567</v>
      </c>
      <c r="B805" t="str">
        <f>VLOOKUP(A805,'Customer Names'!$A$2:$E$2336,3,FALSE)</f>
        <v>Ms.</v>
      </c>
      <c r="C805" t="str">
        <f>_xlfn.XLOOKUP(A805,$A$2:$A$2336,'Customer Names'!$D$2:$D$2336,"NOT FOUND")</f>
        <v>Katherine</v>
      </c>
      <c r="D805" t="str">
        <f>_xlfn.XLOOKUP(A805,$A$2:$A$2336,'Customer Names'!$E$2:$E$2336,"NOT FOUND")</f>
        <v>Ahokas</v>
      </c>
      <c r="E805" cm="1">
        <f t="array" ref="E805">_xlfn.XLOOKUP(A805,$A$2:$A$2336,Table2[BMI],"NOT FOUND")</f>
        <v>24.035</v>
      </c>
      <c r="F805" cm="1">
        <f t="array" ref="F805">_xlfn.XLOOKUP(A805,$A$2:$A$2336,Table2[HBA1C],"NOT FOUND")</f>
        <v>11.71</v>
      </c>
      <c r="G805" t="str" cm="1">
        <f t="array" ref="G805">_xlfn.XLOOKUP(A805,$A$2:$A$2336,Table2[Heart Issues],"NOT FOUND")</f>
        <v>No</v>
      </c>
      <c r="H805" t="str" cm="1">
        <f t="array" ref="H805">_xlfn.XLOOKUP(A805,$A$2:$A$2336,Table2[Any Transplants],"NOT FOUND")</f>
        <v>No</v>
      </c>
      <c r="I805" t="str" cm="1">
        <f t="array" ref="I805">_xlfn.XLOOKUP(A805,$A$2:$A$2336,Table2[Cancer history],"NOT FOUND")</f>
        <v>No</v>
      </c>
      <c r="J805" t="str">
        <f>_xlfn.XLOOKUP(A805,Table3[customer_no],Table3[month],"NOT FOUND")</f>
        <v>Jul</v>
      </c>
      <c r="K805" s="7">
        <f>_xlfn.XLOOKUP(A805,Table3[customer_no],Table3[year_average],"NOT FOUND")</f>
        <v>1962</v>
      </c>
      <c r="L805" cm="1">
        <f t="array" ref="L805">_xlfn.XLOOKUP(A805,Table3[customer_no],'Hospitalisation Details'!$D$2:$D$2344,"NOT FOUND")</f>
        <v>20</v>
      </c>
      <c r="M805" s="33">
        <f>_xlfn.XLOOKUP(A805,Table3[customer_no],Table3[dd/mm/yy],"NOT FOUND")</f>
        <v>22847</v>
      </c>
      <c r="N805">
        <f>_xlfn.XLOOKUP(A805,Table3[customer_no],Table3[age],"NOT FOUND")</f>
        <v>60</v>
      </c>
      <c r="O805" cm="1">
        <f t="array" ref="O805">_xlfn.XLOOKUP(A805,Table3[customer_no],'Hospitalisation Details'!$E$2:$E$2344,"NOT FOUND")</f>
        <v>0</v>
      </c>
      <c r="P805" t="str">
        <f>_xlfn.XLOOKUP(A805,Table3[customer_no],Table3[hsplt_handled],"NOT FOUND")</f>
        <v>tier - 3</v>
      </c>
      <c r="Q805" t="str">
        <f>_xlfn.XLOOKUP(A805,Table3[customer_no],Table3[city_handled],"NOT FOUND")</f>
        <v>tier - 1</v>
      </c>
      <c r="R805" t="str">
        <f>_xlfn.XLOOKUP(A805,Table3[customer_no],Table3[state_id],"NOT FOUND")</f>
        <v>R1012</v>
      </c>
      <c r="S805" s="34" cm="1">
        <f t="array" ref="S805">_xlfn.XLOOKUP(A805,Table3[customer_no],'Hospitalisation Details'!$F$2:$F$2344,"NOT FOUND")</f>
        <v>13012.21</v>
      </c>
      <c r="T805" t="str">
        <f>_xlfn.XLOOKUP(A805,Table2[Customer ID],Table2[BMI_category],"NOT FOUND")</f>
        <v>Normal Weight</v>
      </c>
      <c r="U805" s="7">
        <f>_xlfn.XLOOKUP(A805,Table2[Customer ID],Table2[no of surgery],"NOT FOUND")</f>
        <v>0</v>
      </c>
      <c r="V805" t="str">
        <f>_xlfn.XLOOKUP(A805,Table2[Customer ID],Table2[smoker_missing],"NOT FOUND")</f>
        <v>No</v>
      </c>
      <c r="W805" t="str">
        <f t="shared" si="12"/>
        <v>Diabetes</v>
      </c>
      <c r="X805" s="37">
        <f>SUM(Table5[[#This Row],[Title]:[Diabetes Level]])</f>
        <v>37936.955000000002</v>
      </c>
    </row>
    <row r="806" spans="1:24" x14ac:dyDescent="0.25">
      <c r="A806" t="s">
        <v>1566</v>
      </c>
      <c r="B806" t="str">
        <f>VLOOKUP(A806,'Customer Names'!$A$2:$E$2336,3,FALSE)</f>
        <v>Mr.</v>
      </c>
      <c r="C806" t="str">
        <f>_xlfn.XLOOKUP(A806,$A$2:$A$2336,'Customer Names'!$D$2:$D$2336,"NOT FOUND")</f>
        <v>Karl</v>
      </c>
      <c r="D806" t="str">
        <f>_xlfn.XLOOKUP(A806,$A$2:$A$2336,'Customer Names'!$E$2:$E$2336,"NOT FOUND")</f>
        <v>Hebert</v>
      </c>
      <c r="E806" cm="1">
        <f t="array" ref="E806">_xlfn.XLOOKUP(A806,$A$2:$A$2336,Table2[BMI],"NOT FOUND")</f>
        <v>37.119999999999997</v>
      </c>
      <c r="F806" cm="1">
        <f t="array" ref="F806">_xlfn.XLOOKUP(A806,$A$2:$A$2336,Table2[HBA1C],"NOT FOUND")</f>
        <v>5.29</v>
      </c>
      <c r="G806" t="str" cm="1">
        <f t="array" ref="G806">_xlfn.XLOOKUP(A806,$A$2:$A$2336,Table2[Heart Issues],"NOT FOUND")</f>
        <v>No</v>
      </c>
      <c r="H806" t="str" cm="1">
        <f t="array" ref="H806">_xlfn.XLOOKUP(A806,$A$2:$A$2336,Table2[Any Transplants],"NOT FOUND")</f>
        <v>No</v>
      </c>
      <c r="I806" t="str" cm="1">
        <f t="array" ref="I806">_xlfn.XLOOKUP(A806,$A$2:$A$2336,Table2[Cancer history],"NOT FOUND")</f>
        <v>No</v>
      </c>
      <c r="J806" t="str">
        <f>_xlfn.XLOOKUP(A806,Table3[customer_no],Table3[month],"NOT FOUND")</f>
        <v>Sep</v>
      </c>
      <c r="K806" s="7">
        <f>_xlfn.XLOOKUP(A806,Table3[customer_no],Table3[year_average],"NOT FOUND")</f>
        <v>1972</v>
      </c>
      <c r="L806" cm="1">
        <f t="array" ref="L806">_xlfn.XLOOKUP(A806,Table3[customer_no],'Hospitalisation Details'!$D$2:$D$2344,"NOT FOUND")</f>
        <v>27</v>
      </c>
      <c r="M806" s="33">
        <f>_xlfn.XLOOKUP(A806,Table3[customer_no],Table3[dd/mm/yy],"NOT FOUND")</f>
        <v>26569</v>
      </c>
      <c r="N806">
        <f>_xlfn.XLOOKUP(A806,Table3[customer_no],Table3[age],"NOT FOUND")</f>
        <v>50</v>
      </c>
      <c r="O806" cm="1">
        <f t="array" ref="O806">_xlfn.XLOOKUP(A806,Table3[customer_no],'Hospitalisation Details'!$E$2:$E$2344,"NOT FOUND")</f>
        <v>0</v>
      </c>
      <c r="P806" t="str">
        <f>_xlfn.XLOOKUP(A806,Table3[customer_no],Table3[hsplt_handled],"NOT FOUND")</f>
        <v>tier - 3</v>
      </c>
      <c r="Q806" t="str">
        <f>_xlfn.XLOOKUP(A806,Table3[customer_no],Table3[city_handled],"NOT FOUND")</f>
        <v>tier - 2</v>
      </c>
      <c r="R806" t="str">
        <f>_xlfn.XLOOKUP(A806,Table3[customer_no],Table3[state_id],"NOT FOUND")</f>
        <v>R1012</v>
      </c>
      <c r="S806" s="34" cm="1">
        <f t="array" ref="S806">_xlfn.XLOOKUP(A806,Table3[customer_no],'Hospitalisation Details'!$F$2:$F$2344,"NOT FOUND")</f>
        <v>13010.86</v>
      </c>
      <c r="T806" t="str">
        <f>_xlfn.XLOOKUP(A806,Table2[Customer ID],Table2[BMI_category],"NOT FOUND")</f>
        <v>Obesity</v>
      </c>
      <c r="U806" s="7">
        <f>_xlfn.XLOOKUP(A806,Table2[Customer ID],Table2[no of surgery],"NOT FOUND")</f>
        <v>2</v>
      </c>
      <c r="V806" t="str">
        <f>_xlfn.XLOOKUP(A806,Table2[Customer ID],Table2[smoker_missing],"NOT FOUND")</f>
        <v>No</v>
      </c>
      <c r="W806" t="str">
        <f t="shared" si="12"/>
        <v>Normal</v>
      </c>
      <c r="X806" s="37">
        <f>SUM(Table5[[#This Row],[Title]:[Diabetes Level]])</f>
        <v>41673.270000000004</v>
      </c>
    </row>
    <row r="807" spans="1:24" x14ac:dyDescent="0.25">
      <c r="A807" t="s">
        <v>1565</v>
      </c>
      <c r="B807" t="str">
        <f>VLOOKUP(A807,'Customer Names'!$A$2:$E$2336,3,FALSE)</f>
        <v>Mr.</v>
      </c>
      <c r="C807" t="str">
        <f>_xlfn.XLOOKUP(A807,$A$2:$A$2336,'Customer Names'!$D$2:$D$2336,"NOT FOUND")</f>
        <v>Stephen</v>
      </c>
      <c r="D807" t="str">
        <f>_xlfn.XLOOKUP(A807,$A$2:$A$2336,'Customer Names'!$E$2:$E$2336,"NOT FOUND")</f>
        <v>Fair</v>
      </c>
      <c r="E807" cm="1">
        <f t="array" ref="E807">_xlfn.XLOOKUP(A807,$A$2:$A$2336,Table2[BMI],"NOT FOUND")</f>
        <v>34.840000000000003</v>
      </c>
      <c r="F807" cm="1">
        <f t="array" ref="F807">_xlfn.XLOOKUP(A807,$A$2:$A$2336,Table2[HBA1C],"NOT FOUND")</f>
        <v>6</v>
      </c>
      <c r="G807" t="str" cm="1">
        <f t="array" ref="G807">_xlfn.XLOOKUP(A807,$A$2:$A$2336,Table2[Heart Issues],"NOT FOUND")</f>
        <v>yes</v>
      </c>
      <c r="H807" t="str" cm="1">
        <f t="array" ref="H807">_xlfn.XLOOKUP(A807,$A$2:$A$2336,Table2[Any Transplants],"NOT FOUND")</f>
        <v>No</v>
      </c>
      <c r="I807" t="str" cm="1">
        <f t="array" ref="I807">_xlfn.XLOOKUP(A807,$A$2:$A$2336,Table2[Cancer history],"NOT FOUND")</f>
        <v>Yes</v>
      </c>
      <c r="J807" t="str">
        <f>_xlfn.XLOOKUP(A807,Table3[customer_no],Table3[month],"NOT FOUND")</f>
        <v>Dec</v>
      </c>
      <c r="K807" s="7">
        <f>_xlfn.XLOOKUP(A807,Table3[customer_no],Table3[year_average],"NOT FOUND")</f>
        <v>1969</v>
      </c>
      <c r="L807" cm="1">
        <f t="array" ref="L807">_xlfn.XLOOKUP(A807,Table3[customer_no],'Hospitalisation Details'!$D$2:$D$2344,"NOT FOUND")</f>
        <v>13</v>
      </c>
      <c r="M807" s="33">
        <f>_xlfn.XLOOKUP(A807,Table3[customer_no],Table3[dd/mm/yy],"NOT FOUND")</f>
        <v>25550</v>
      </c>
      <c r="N807">
        <f>_xlfn.XLOOKUP(A807,Table3[customer_no],Table3[age],"NOT FOUND")</f>
        <v>53</v>
      </c>
      <c r="O807" cm="1">
        <f t="array" ref="O807">_xlfn.XLOOKUP(A807,Table3[customer_no],'Hospitalisation Details'!$E$2:$E$2344,"NOT FOUND")</f>
        <v>0</v>
      </c>
      <c r="P807" t="str">
        <f>_xlfn.XLOOKUP(A807,Table3[customer_no],Table3[hsplt_handled],"NOT FOUND")</f>
        <v>tier - 3</v>
      </c>
      <c r="Q807" t="str">
        <f>_xlfn.XLOOKUP(A807,Table3[customer_no],Table3[city_handled],"NOT FOUND")</f>
        <v>tier - 3</v>
      </c>
      <c r="R807" t="str">
        <f>_xlfn.XLOOKUP(A807,Table3[customer_no],Table3[state_id],"NOT FOUND")</f>
        <v>R1012</v>
      </c>
      <c r="S807" s="34" cm="1">
        <f t="array" ref="S807">_xlfn.XLOOKUP(A807,Table3[customer_no],'Hospitalisation Details'!$F$2:$F$2344,"NOT FOUND")</f>
        <v>13008.07</v>
      </c>
      <c r="T807" t="str">
        <f>_xlfn.XLOOKUP(A807,Table2[Customer ID],Table2[BMI_category],"NOT FOUND")</f>
        <v>Obesity</v>
      </c>
      <c r="U807" s="7">
        <f>_xlfn.XLOOKUP(A807,Table2[Customer ID],Table2[no of surgery],"NOT FOUND")</f>
        <v>1</v>
      </c>
      <c r="V807" t="str">
        <f>_xlfn.XLOOKUP(A807,Table2[Customer ID],Table2[smoker_missing],"NOT FOUND")</f>
        <v>No</v>
      </c>
      <c r="W807" t="str">
        <f t="shared" si="12"/>
        <v>Prediabetes</v>
      </c>
      <c r="X807" s="37">
        <f>SUM(Table5[[#This Row],[Title]:[Diabetes Level]])</f>
        <v>40634.910000000003</v>
      </c>
    </row>
    <row r="808" spans="1:24" x14ac:dyDescent="0.25">
      <c r="A808" t="s">
        <v>1564</v>
      </c>
      <c r="B808" t="str">
        <f>VLOOKUP(A808,'Customer Names'!$A$2:$E$2336,3,FALSE)</f>
        <v>Mr.</v>
      </c>
      <c r="C808" t="str">
        <f>_xlfn.XLOOKUP(A808,$A$2:$A$2336,'Customer Names'!$D$2:$D$2336,"NOT FOUND")</f>
        <v>Will</v>
      </c>
      <c r="D808" t="str">
        <f>_xlfn.XLOOKUP(A808,$A$2:$A$2336,'Customer Names'!$E$2:$E$2336,"NOT FOUND")</f>
        <v>Swenson</v>
      </c>
      <c r="E808" cm="1">
        <f t="array" ref="E808">_xlfn.XLOOKUP(A808,$A$2:$A$2336,Table2[BMI],"NOT FOUND")</f>
        <v>29.53</v>
      </c>
      <c r="F808" cm="1">
        <f t="array" ref="F808">_xlfn.XLOOKUP(A808,$A$2:$A$2336,Table2[HBA1C],"NOT FOUND")</f>
        <v>10.64</v>
      </c>
      <c r="G808" t="str" cm="1">
        <f t="array" ref="G808">_xlfn.XLOOKUP(A808,$A$2:$A$2336,Table2[Heart Issues],"NOT FOUND")</f>
        <v>No</v>
      </c>
      <c r="H808" t="str" cm="1">
        <f t="array" ref="H808">_xlfn.XLOOKUP(A808,$A$2:$A$2336,Table2[Any Transplants],"NOT FOUND")</f>
        <v>No</v>
      </c>
      <c r="I808" t="str" cm="1">
        <f t="array" ref="I808">_xlfn.XLOOKUP(A808,$A$2:$A$2336,Table2[Cancer history],"NOT FOUND")</f>
        <v>No</v>
      </c>
      <c r="J808" t="str">
        <f>_xlfn.XLOOKUP(A808,Table3[customer_no],Table3[month],"NOT FOUND")</f>
        <v>Jun</v>
      </c>
      <c r="K808" s="7">
        <f>_xlfn.XLOOKUP(A808,Table3[customer_no],Table3[year_average],"NOT FOUND")</f>
        <v>1962</v>
      </c>
      <c r="L808" cm="1">
        <f t="array" ref="L808">_xlfn.XLOOKUP(A808,Table3[customer_no],'Hospitalisation Details'!$D$2:$D$2344,"NOT FOUND")</f>
        <v>24</v>
      </c>
      <c r="M808" s="33">
        <f>_xlfn.XLOOKUP(A808,Table3[customer_no],Table3[dd/mm/yy],"NOT FOUND")</f>
        <v>22821</v>
      </c>
      <c r="N808">
        <f>_xlfn.XLOOKUP(A808,Table3[customer_no],Table3[age],"NOT FOUND")</f>
        <v>60</v>
      </c>
      <c r="O808" cm="1">
        <f t="array" ref="O808">_xlfn.XLOOKUP(A808,Table3[customer_no],'Hospitalisation Details'!$E$2:$E$2344,"NOT FOUND")</f>
        <v>0</v>
      </c>
      <c r="P808" t="str">
        <f>_xlfn.XLOOKUP(A808,Table3[customer_no],Table3[hsplt_handled],"NOT FOUND")</f>
        <v>tier - 3</v>
      </c>
      <c r="Q808" t="str">
        <f>_xlfn.XLOOKUP(A808,Table3[customer_no],Table3[city_handled],"NOT FOUND")</f>
        <v>tier - 1</v>
      </c>
      <c r="R808" t="str">
        <f>_xlfn.XLOOKUP(A808,Table3[customer_no],Table3[state_id],"NOT FOUND")</f>
        <v>R1012</v>
      </c>
      <c r="S808" s="34" cm="1">
        <f t="array" ref="S808">_xlfn.XLOOKUP(A808,Table3[customer_no],'Hospitalisation Details'!$F$2:$F$2344,"NOT FOUND")</f>
        <v>13004.95</v>
      </c>
      <c r="T808" t="str">
        <f>_xlfn.XLOOKUP(A808,Table2[Customer ID],Table2[BMI_category],"NOT FOUND")</f>
        <v>Overweight</v>
      </c>
      <c r="U808" s="7">
        <f>_xlfn.XLOOKUP(A808,Table2[Customer ID],Table2[no of surgery],"NOT FOUND")</f>
        <v>0</v>
      </c>
      <c r="V808" t="str">
        <f>_xlfn.XLOOKUP(A808,Table2[Customer ID],Table2[smoker_missing],"NOT FOUND")</f>
        <v>No</v>
      </c>
      <c r="W808" t="str">
        <f t="shared" si="12"/>
        <v>Diabetes</v>
      </c>
      <c r="X808" s="37">
        <f>SUM(Table5[[#This Row],[Title]:[Diabetes Level]])</f>
        <v>37912.119999999995</v>
      </c>
    </row>
    <row r="809" spans="1:24" x14ac:dyDescent="0.25">
      <c r="A809" t="s">
        <v>1563</v>
      </c>
      <c r="B809" t="str">
        <f>VLOOKUP(A809,'Customer Names'!$A$2:$E$2336,3,FALSE)</f>
        <v>Mr.</v>
      </c>
      <c r="C809" t="str">
        <f>_xlfn.XLOOKUP(A809,$A$2:$A$2336,'Customer Names'!$D$2:$D$2336,"NOT FOUND")</f>
        <v>Bradley D</v>
      </c>
      <c r="D809" t="str">
        <f>_xlfn.XLOOKUP(A809,$A$2:$A$2336,'Customer Names'!$E$2:$E$2336,"NOT FOUND")</f>
        <v>Revenis</v>
      </c>
      <c r="E809" cm="1">
        <f t="array" ref="E809">_xlfn.XLOOKUP(A809,$A$2:$A$2336,Table2[BMI],"NOT FOUND")</f>
        <v>42.51</v>
      </c>
      <c r="F809" cm="1">
        <f t="array" ref="F809">_xlfn.XLOOKUP(A809,$A$2:$A$2336,Table2[HBA1C],"NOT FOUND")</f>
        <v>8.2100000000000009</v>
      </c>
      <c r="G809" t="str" cm="1">
        <f t="array" ref="G809">_xlfn.XLOOKUP(A809,$A$2:$A$2336,Table2[Heart Issues],"NOT FOUND")</f>
        <v>yes</v>
      </c>
      <c r="H809" t="str" cm="1">
        <f t="array" ref="H809">_xlfn.XLOOKUP(A809,$A$2:$A$2336,Table2[Any Transplants],"NOT FOUND")</f>
        <v>No</v>
      </c>
      <c r="I809" t="str" cm="1">
        <f t="array" ref="I809">_xlfn.XLOOKUP(A809,$A$2:$A$2336,Table2[Cancer history],"NOT FOUND")</f>
        <v>No</v>
      </c>
      <c r="J809" t="str">
        <f>_xlfn.XLOOKUP(A809,Table3[customer_no],Table3[month],"NOT FOUND")</f>
        <v>Oct</v>
      </c>
      <c r="K809" s="7">
        <f>_xlfn.XLOOKUP(A809,Table3[customer_no],Table3[year_average],"NOT FOUND")</f>
        <v>1981</v>
      </c>
      <c r="L809" cm="1">
        <f t="array" ref="L809">_xlfn.XLOOKUP(A809,Table3[customer_no],'Hospitalisation Details'!$D$2:$D$2344,"NOT FOUND")</f>
        <v>30</v>
      </c>
      <c r="M809" s="33">
        <f>_xlfn.XLOOKUP(A809,Table3[customer_no],Table3[dd/mm/yy],"NOT FOUND")</f>
        <v>29889</v>
      </c>
      <c r="N809">
        <f>_xlfn.XLOOKUP(A809,Table3[customer_no],Table3[age],"NOT FOUND")</f>
        <v>41</v>
      </c>
      <c r="O809" cm="1">
        <f t="array" ref="O809">_xlfn.XLOOKUP(A809,Table3[customer_no],'Hospitalisation Details'!$E$2:$E$2344,"NOT FOUND")</f>
        <v>1</v>
      </c>
      <c r="P809" t="str">
        <f>_xlfn.XLOOKUP(A809,Table3[customer_no],Table3[hsplt_handled],"NOT FOUND")</f>
        <v>tier - 3</v>
      </c>
      <c r="Q809" t="str">
        <f>_xlfn.XLOOKUP(A809,Table3[customer_no],Table3[city_handled],"NOT FOUND")</f>
        <v>tier - 1</v>
      </c>
      <c r="R809" t="str">
        <f>_xlfn.XLOOKUP(A809,Table3[customer_no],Table3[state_id],"NOT FOUND")</f>
        <v>R1012</v>
      </c>
      <c r="S809" s="34" cm="1">
        <f t="array" ref="S809">_xlfn.XLOOKUP(A809,Table3[customer_no],'Hospitalisation Details'!$F$2:$F$2344,"NOT FOUND")</f>
        <v>13002.91</v>
      </c>
      <c r="T809" t="str">
        <f>_xlfn.XLOOKUP(A809,Table2[Customer ID],Table2[BMI_category],"NOT FOUND")</f>
        <v>Obesity</v>
      </c>
      <c r="U809" s="7">
        <f>_xlfn.XLOOKUP(A809,Table2[Customer ID],Table2[no of surgery],"NOT FOUND")</f>
        <v>0</v>
      </c>
      <c r="V809" t="str">
        <f>_xlfn.XLOOKUP(A809,Table2[Customer ID],Table2[smoker_missing],"NOT FOUND")</f>
        <v>No</v>
      </c>
      <c r="W809" t="str">
        <f t="shared" si="12"/>
        <v>Diabetes</v>
      </c>
      <c r="X809" s="37">
        <f>SUM(Table5[[#This Row],[Title]:[Diabetes Level]])</f>
        <v>44995.630000000005</v>
      </c>
    </row>
    <row r="810" spans="1:24" x14ac:dyDescent="0.25">
      <c r="A810" t="s">
        <v>1562</v>
      </c>
      <c r="B810" t="str">
        <f>VLOOKUP(A810,'Customer Names'!$A$2:$E$2336,3,FALSE)</f>
        <v>Mrs.</v>
      </c>
      <c r="C810" t="str">
        <f>_xlfn.XLOOKUP(A810,$A$2:$A$2336,'Customer Names'!$D$2:$D$2336,"NOT FOUND")</f>
        <v>Amy M</v>
      </c>
      <c r="D810" t="str">
        <f>_xlfn.XLOOKUP(A810,$A$2:$A$2336,'Customer Names'!$E$2:$E$2336,"NOT FOUND")</f>
        <v>Engnes</v>
      </c>
      <c r="E810" cm="1">
        <f t="array" ref="E810">_xlfn.XLOOKUP(A810,$A$2:$A$2336,Table2[BMI],"NOT FOUND")</f>
        <v>38.14</v>
      </c>
      <c r="F810" cm="1">
        <f t="array" ref="F810">_xlfn.XLOOKUP(A810,$A$2:$A$2336,Table2[HBA1C],"NOT FOUND")</f>
        <v>5.58</v>
      </c>
      <c r="G810" t="str" cm="1">
        <f t="array" ref="G810">_xlfn.XLOOKUP(A810,$A$2:$A$2336,Table2[Heart Issues],"NOT FOUND")</f>
        <v>No</v>
      </c>
      <c r="H810" t="str" cm="1">
        <f t="array" ref="H810">_xlfn.XLOOKUP(A810,$A$2:$A$2336,Table2[Any Transplants],"NOT FOUND")</f>
        <v>No</v>
      </c>
      <c r="I810" t="str" cm="1">
        <f t="array" ref="I810">_xlfn.XLOOKUP(A810,$A$2:$A$2336,Table2[Cancer history],"NOT FOUND")</f>
        <v>Yes</v>
      </c>
      <c r="J810" t="str">
        <f>_xlfn.XLOOKUP(A810,Table3[customer_no],Table3[month],"NOT FOUND")</f>
        <v>Nov</v>
      </c>
      <c r="K810" s="7">
        <f>_xlfn.XLOOKUP(A810,Table3[customer_no],Table3[year_average],"NOT FOUND")</f>
        <v>1979</v>
      </c>
      <c r="L810" cm="1">
        <f t="array" ref="L810">_xlfn.XLOOKUP(A810,Table3[customer_no],'Hospitalisation Details'!$D$2:$D$2344,"NOT FOUND")</f>
        <v>27</v>
      </c>
      <c r="M810" s="33">
        <f>_xlfn.XLOOKUP(A810,Table3[customer_no],Table3[dd/mm/yy],"NOT FOUND")</f>
        <v>29186</v>
      </c>
      <c r="N810">
        <f>_xlfn.XLOOKUP(A810,Table3[customer_no],Table3[age],"NOT FOUND")</f>
        <v>43</v>
      </c>
      <c r="O810" cm="1">
        <f t="array" ref="O810">_xlfn.XLOOKUP(A810,Table3[customer_no],'Hospitalisation Details'!$E$2:$E$2344,"NOT FOUND")</f>
        <v>2</v>
      </c>
      <c r="P810" t="str">
        <f>_xlfn.XLOOKUP(A810,Table3[customer_no],Table3[hsplt_handled],"NOT FOUND")</f>
        <v>tier - 3</v>
      </c>
      <c r="Q810" t="str">
        <f>_xlfn.XLOOKUP(A810,Table3[customer_no],Table3[city_handled],"NOT FOUND")</f>
        <v>tier - 2</v>
      </c>
      <c r="R810" t="str">
        <f>_xlfn.XLOOKUP(A810,Table3[customer_no],Table3[state_id],"NOT FOUND")</f>
        <v>R1026</v>
      </c>
      <c r="S810" s="34" cm="1">
        <f t="array" ref="S810">_xlfn.XLOOKUP(A810,Table3[customer_no],'Hospitalisation Details'!$F$2:$F$2344,"NOT FOUND")</f>
        <v>12994.12</v>
      </c>
      <c r="T810" t="str">
        <f>_xlfn.XLOOKUP(A810,Table2[Customer ID],Table2[BMI_category],"NOT FOUND")</f>
        <v>Obesity</v>
      </c>
      <c r="U810" s="7">
        <f>_xlfn.XLOOKUP(A810,Table2[Customer ID],Table2[no of surgery],"NOT FOUND")</f>
        <v>1</v>
      </c>
      <c r="V810" t="str">
        <f>_xlfn.XLOOKUP(A810,Table2[Customer ID],Table2[smoker_missing],"NOT FOUND")</f>
        <v>No</v>
      </c>
      <c r="W810" t="str">
        <f t="shared" si="12"/>
        <v>Normal</v>
      </c>
      <c r="X810" s="37">
        <f>SUM(Table5[[#This Row],[Title]:[Diabetes Level]])</f>
        <v>44275.840000000004</v>
      </c>
    </row>
    <row r="811" spans="1:24" x14ac:dyDescent="0.25">
      <c r="A811" t="s">
        <v>1561</v>
      </c>
      <c r="B811" t="str">
        <f>VLOOKUP(A811,'Customer Names'!$A$2:$E$2336,3,FALSE)</f>
        <v>Mr.</v>
      </c>
      <c r="C811" t="str">
        <f>_xlfn.XLOOKUP(A811,$A$2:$A$2336,'Customer Names'!$D$2:$D$2336,"NOT FOUND")</f>
        <v>Matthew W.</v>
      </c>
      <c r="D811" t="str">
        <f>_xlfn.XLOOKUP(A811,$A$2:$A$2336,'Customer Names'!$E$2:$E$2336,"NOT FOUND")</f>
        <v>Wiltse</v>
      </c>
      <c r="E811" cm="1">
        <f t="array" ref="E811">_xlfn.XLOOKUP(A811,$A$2:$A$2336,Table2[BMI],"NOT FOUND")</f>
        <v>39.93</v>
      </c>
      <c r="F811" cm="1">
        <f t="array" ref="F811">_xlfn.XLOOKUP(A811,$A$2:$A$2336,Table2[HBA1C],"NOT FOUND")</f>
        <v>8.75</v>
      </c>
      <c r="G811" t="str" cm="1">
        <f t="array" ref="G811">_xlfn.XLOOKUP(A811,$A$2:$A$2336,Table2[Heart Issues],"NOT FOUND")</f>
        <v>No</v>
      </c>
      <c r="H811" t="str" cm="1">
        <f t="array" ref="H811">_xlfn.XLOOKUP(A811,$A$2:$A$2336,Table2[Any Transplants],"NOT FOUND")</f>
        <v>No</v>
      </c>
      <c r="I811" t="str" cm="1">
        <f t="array" ref="I811">_xlfn.XLOOKUP(A811,$A$2:$A$2336,Table2[Cancer history],"NOT FOUND")</f>
        <v>No</v>
      </c>
      <c r="J811" t="str">
        <f>_xlfn.XLOOKUP(A811,Table3[customer_no],Table3[month],"NOT FOUND")</f>
        <v>Nov</v>
      </c>
      <c r="K811" s="7">
        <f>_xlfn.XLOOKUP(A811,Table3[customer_no],Table3[year_average],"NOT FOUND")</f>
        <v>1960</v>
      </c>
      <c r="L811" cm="1">
        <f t="array" ref="L811">_xlfn.XLOOKUP(A811,Table3[customer_no],'Hospitalisation Details'!$D$2:$D$2344,"NOT FOUND")</f>
        <v>28</v>
      </c>
      <c r="M811" s="33">
        <f>_xlfn.XLOOKUP(A811,Table3[customer_no],Table3[dd/mm/yy],"NOT FOUND")</f>
        <v>22248</v>
      </c>
      <c r="N811">
        <f>_xlfn.XLOOKUP(A811,Table3[customer_no],Table3[age],"NOT FOUND")</f>
        <v>62</v>
      </c>
      <c r="O811" cm="1">
        <f t="array" ref="O811">_xlfn.XLOOKUP(A811,Table3[customer_no],'Hospitalisation Details'!$E$2:$E$2344,"NOT FOUND")</f>
        <v>0</v>
      </c>
      <c r="P811" t="str">
        <f>_xlfn.XLOOKUP(A811,Table3[customer_no],Table3[hsplt_handled],"NOT FOUND")</f>
        <v>tier - 3</v>
      </c>
      <c r="Q811" t="str">
        <f>_xlfn.XLOOKUP(A811,Table3[customer_no],Table3[city_handled],"NOT FOUND")</f>
        <v>tier - 1</v>
      </c>
      <c r="R811" t="str">
        <f>_xlfn.XLOOKUP(A811,Table3[customer_no],Table3[state_id],"NOT FOUND")</f>
        <v>R1013</v>
      </c>
      <c r="S811" s="34" cm="1">
        <f t="array" ref="S811">_xlfn.XLOOKUP(A811,Table3[customer_no],'Hospitalisation Details'!$F$2:$F$2344,"NOT FOUND")</f>
        <v>12982.87</v>
      </c>
      <c r="T811" t="str">
        <f>_xlfn.XLOOKUP(A811,Table2[Customer ID],Table2[BMI_category],"NOT FOUND")</f>
        <v>Obesity</v>
      </c>
      <c r="U811" s="7">
        <f>_xlfn.XLOOKUP(A811,Table2[Customer ID],Table2[no of surgery],"NOT FOUND")</f>
        <v>0</v>
      </c>
      <c r="V811" t="str">
        <f>_xlfn.XLOOKUP(A811,Table2[Customer ID],Table2[smoker_missing],"NOT FOUND")</f>
        <v>No</v>
      </c>
      <c r="W811" t="str">
        <f t="shared" si="12"/>
        <v>Diabetes</v>
      </c>
      <c r="X811" s="37">
        <f>SUM(Table5[[#This Row],[Title]:[Diabetes Level]])</f>
        <v>37329.550000000003</v>
      </c>
    </row>
    <row r="812" spans="1:24" x14ac:dyDescent="0.25">
      <c r="A812" t="s">
        <v>1560</v>
      </c>
      <c r="B812" t="str">
        <f>VLOOKUP(A812,'Customer Names'!$A$2:$E$2336,3,FALSE)</f>
        <v>Mr.</v>
      </c>
      <c r="C812" t="str">
        <f>_xlfn.XLOOKUP(A812,$A$2:$A$2336,'Customer Names'!$D$2:$D$2336,"NOT FOUND")</f>
        <v>Doug</v>
      </c>
      <c r="D812" t="str">
        <f>_xlfn.XLOOKUP(A812,$A$2:$A$2336,'Customer Names'!$E$2:$E$2336,"NOT FOUND")</f>
        <v>Fernandez</v>
      </c>
      <c r="E812" cm="1">
        <f t="array" ref="E812">_xlfn.XLOOKUP(A812,$A$2:$A$2336,Table2[BMI],"NOT FOUND")</f>
        <v>38.83</v>
      </c>
      <c r="F812" cm="1">
        <f t="array" ref="F812">_xlfn.XLOOKUP(A812,$A$2:$A$2336,Table2[HBA1C],"NOT FOUND")</f>
        <v>11.86</v>
      </c>
      <c r="G812" t="str" cm="1">
        <f t="array" ref="G812">_xlfn.XLOOKUP(A812,$A$2:$A$2336,Table2[Heart Issues],"NOT FOUND")</f>
        <v>No</v>
      </c>
      <c r="H812" t="str" cm="1">
        <f t="array" ref="H812">_xlfn.XLOOKUP(A812,$A$2:$A$2336,Table2[Any Transplants],"NOT FOUND")</f>
        <v>No</v>
      </c>
      <c r="I812" t="str" cm="1">
        <f t="array" ref="I812">_xlfn.XLOOKUP(A812,$A$2:$A$2336,Table2[Cancer history],"NOT FOUND")</f>
        <v>No</v>
      </c>
      <c r="J812" t="str">
        <f>_xlfn.XLOOKUP(A812,Table3[customer_no],Table3[month],"NOT FOUND")</f>
        <v>Sep</v>
      </c>
      <c r="K812" s="7">
        <f>_xlfn.XLOOKUP(A812,Table3[customer_no],Table3[year_average],"NOT FOUND")</f>
        <v>1960</v>
      </c>
      <c r="L812" cm="1">
        <f t="array" ref="L812">_xlfn.XLOOKUP(A812,Table3[customer_no],'Hospitalisation Details'!$D$2:$D$2344,"NOT FOUND")</f>
        <v>23</v>
      </c>
      <c r="M812" s="33">
        <f>_xlfn.XLOOKUP(A812,Table3[customer_no],Table3[dd/mm/yy],"NOT FOUND")</f>
        <v>22182</v>
      </c>
      <c r="N812">
        <f>_xlfn.XLOOKUP(A812,Table3[customer_no],Table3[age],"NOT FOUND")</f>
        <v>62</v>
      </c>
      <c r="O812" cm="1">
        <f t="array" ref="O812">_xlfn.XLOOKUP(A812,Table3[customer_no],'Hospitalisation Details'!$E$2:$E$2344,"NOT FOUND")</f>
        <v>0</v>
      </c>
      <c r="P812" t="str">
        <f>_xlfn.XLOOKUP(A812,Table3[customer_no],Table3[hsplt_handled],"NOT FOUND")</f>
        <v>tier - 3</v>
      </c>
      <c r="Q812" t="str">
        <f>_xlfn.XLOOKUP(A812,Table3[customer_no],Table3[city_handled],"NOT FOUND")</f>
        <v>tier - 3</v>
      </c>
      <c r="R812" t="str">
        <f>_xlfn.XLOOKUP(A812,Table3[customer_no],Table3[state_id],"NOT FOUND")</f>
        <v>R1013</v>
      </c>
      <c r="S812" s="34" cm="1">
        <f t="array" ref="S812">_xlfn.XLOOKUP(A812,Table3[customer_no],'Hospitalisation Details'!$F$2:$F$2344,"NOT FOUND")</f>
        <v>12981.35</v>
      </c>
      <c r="T812" t="str">
        <f>_xlfn.XLOOKUP(A812,Table2[Customer ID],Table2[BMI_category],"NOT FOUND")</f>
        <v>Obesity</v>
      </c>
      <c r="U812" s="7">
        <f>_xlfn.XLOOKUP(A812,Table2[Customer ID],Table2[no of surgery],"NOT FOUND")</f>
        <v>0</v>
      </c>
      <c r="V812" t="str">
        <f>_xlfn.XLOOKUP(A812,Table2[Customer ID],Table2[smoker_missing],"NOT FOUND")</f>
        <v>No</v>
      </c>
      <c r="W812" t="str">
        <f t="shared" si="12"/>
        <v>Diabetes</v>
      </c>
      <c r="X812" s="37">
        <f>SUM(Table5[[#This Row],[Title]:[Diabetes Level]])</f>
        <v>37259.040000000001</v>
      </c>
    </row>
    <row r="813" spans="1:24" x14ac:dyDescent="0.25">
      <c r="A813" t="s">
        <v>1559</v>
      </c>
      <c r="B813" t="str">
        <f>VLOOKUP(A813,'Customer Names'!$A$2:$E$2336,3,FALSE)</f>
        <v>Mr.</v>
      </c>
      <c r="C813" t="str">
        <f>_xlfn.XLOOKUP(A813,$A$2:$A$2336,'Customer Names'!$D$2:$D$2336,"NOT FOUND")</f>
        <v>Tom</v>
      </c>
      <c r="D813" t="str">
        <f>_xlfn.XLOOKUP(A813,$A$2:$A$2336,'Customer Names'!$E$2:$E$2336,"NOT FOUND")</f>
        <v>Edwards</v>
      </c>
      <c r="E813" cm="1">
        <f t="array" ref="E813">_xlfn.XLOOKUP(A813,$A$2:$A$2336,Table2[BMI],"NOT FOUND")</f>
        <v>37.4</v>
      </c>
      <c r="F813" cm="1">
        <f t="array" ref="F813">_xlfn.XLOOKUP(A813,$A$2:$A$2336,Table2[HBA1C],"NOT FOUND")</f>
        <v>11.46</v>
      </c>
      <c r="G813" t="str" cm="1">
        <f t="array" ref="G813">_xlfn.XLOOKUP(A813,$A$2:$A$2336,Table2[Heart Issues],"NOT FOUND")</f>
        <v>No</v>
      </c>
      <c r="H813" t="str" cm="1">
        <f t="array" ref="H813">_xlfn.XLOOKUP(A813,$A$2:$A$2336,Table2[Any Transplants],"NOT FOUND")</f>
        <v>No</v>
      </c>
      <c r="I813" t="str" cm="1">
        <f t="array" ref="I813">_xlfn.XLOOKUP(A813,$A$2:$A$2336,Table2[Cancer history],"NOT FOUND")</f>
        <v>No</v>
      </c>
      <c r="J813" t="str">
        <f>_xlfn.XLOOKUP(A813,Table3[customer_no],Table3[month],"NOT FOUND")</f>
        <v>Jun</v>
      </c>
      <c r="K813" s="7">
        <f>_xlfn.XLOOKUP(A813,Table3[customer_no],Table3[year_average],"NOT FOUND")</f>
        <v>1960</v>
      </c>
      <c r="L813" cm="1">
        <f t="array" ref="L813">_xlfn.XLOOKUP(A813,Table3[customer_no],'Hospitalisation Details'!$D$2:$D$2344,"NOT FOUND")</f>
        <v>22</v>
      </c>
      <c r="M813" s="33">
        <f>_xlfn.XLOOKUP(A813,Table3[customer_no],Table3[dd/mm/yy],"NOT FOUND")</f>
        <v>22089</v>
      </c>
      <c r="N813">
        <f>_xlfn.XLOOKUP(A813,Table3[customer_no],Table3[age],"NOT FOUND")</f>
        <v>62</v>
      </c>
      <c r="O813" cm="1">
        <f t="array" ref="O813">_xlfn.XLOOKUP(A813,Table3[customer_no],'Hospitalisation Details'!$E$2:$E$2344,"NOT FOUND")</f>
        <v>0</v>
      </c>
      <c r="P813" t="str">
        <f>_xlfn.XLOOKUP(A813,Table3[customer_no],Table3[hsplt_handled],"NOT FOUND")</f>
        <v>tier - 3</v>
      </c>
      <c r="Q813" t="str">
        <f>_xlfn.XLOOKUP(A813,Table3[customer_no],Table3[city_handled],"NOT FOUND")</f>
        <v>tier - 1</v>
      </c>
      <c r="R813" t="str">
        <f>_xlfn.XLOOKUP(A813,Table3[customer_no],Table3[state_id],"NOT FOUND")</f>
        <v>R1011</v>
      </c>
      <c r="S813" s="34" cm="1">
        <f t="array" ref="S813">_xlfn.XLOOKUP(A813,Table3[customer_no],'Hospitalisation Details'!$F$2:$F$2344,"NOT FOUND")</f>
        <v>12979.36</v>
      </c>
      <c r="T813" t="str">
        <f>_xlfn.XLOOKUP(A813,Table2[Customer ID],Table2[BMI_category],"NOT FOUND")</f>
        <v>Obesity</v>
      </c>
      <c r="U813" s="7">
        <f>_xlfn.XLOOKUP(A813,Table2[Customer ID],Table2[no of surgery],"NOT FOUND")</f>
        <v>0</v>
      </c>
      <c r="V813" t="str">
        <f>_xlfn.XLOOKUP(A813,Table2[Customer ID],Table2[smoker_missing],"NOT FOUND")</f>
        <v>No</v>
      </c>
      <c r="W813" t="str">
        <f t="shared" si="12"/>
        <v>Diabetes</v>
      </c>
      <c r="X813" s="37">
        <f>SUM(Table5[[#This Row],[Title]:[Diabetes Level]])</f>
        <v>37161.22</v>
      </c>
    </row>
    <row r="814" spans="1:24" x14ac:dyDescent="0.25">
      <c r="A814" t="s">
        <v>1558</v>
      </c>
      <c r="B814" t="str">
        <f>VLOOKUP(A814,'Customer Names'!$A$2:$E$2336,3,FALSE)</f>
        <v>Mr.</v>
      </c>
      <c r="C814" t="str">
        <f>_xlfn.XLOOKUP(A814,$A$2:$A$2336,'Customer Names'!$D$2:$D$2336,"NOT FOUND")</f>
        <v>Jonathan</v>
      </c>
      <c r="D814" t="str">
        <f>_xlfn.XLOOKUP(A814,$A$2:$A$2336,'Customer Names'!$E$2:$E$2336,"NOT FOUND")</f>
        <v>Pinney</v>
      </c>
      <c r="E814" cm="1">
        <f t="array" ref="E814">_xlfn.XLOOKUP(A814,$A$2:$A$2336,Table2[BMI],"NOT FOUND")</f>
        <v>21.4</v>
      </c>
      <c r="F814" cm="1">
        <f t="array" ref="F814">_xlfn.XLOOKUP(A814,$A$2:$A$2336,Table2[HBA1C],"NOT FOUND")</f>
        <v>9.0299999999999994</v>
      </c>
      <c r="G814" t="str" cm="1">
        <f t="array" ref="G814">_xlfn.XLOOKUP(A814,$A$2:$A$2336,Table2[Heart Issues],"NOT FOUND")</f>
        <v>No</v>
      </c>
      <c r="H814" t="str" cm="1">
        <f t="array" ref="H814">_xlfn.XLOOKUP(A814,$A$2:$A$2336,Table2[Any Transplants],"NOT FOUND")</f>
        <v>No</v>
      </c>
      <c r="I814" t="str" cm="1">
        <f t="array" ref="I814">_xlfn.XLOOKUP(A814,$A$2:$A$2336,Table2[Cancer history],"NOT FOUND")</f>
        <v>No</v>
      </c>
      <c r="J814" t="str">
        <f>_xlfn.XLOOKUP(A814,Table3[customer_no],Table3[month],"NOT FOUND")</f>
        <v>Nov</v>
      </c>
      <c r="K814" s="7">
        <f>_xlfn.XLOOKUP(A814,Table3[customer_no],Table3[year_average],"NOT FOUND")</f>
        <v>1960</v>
      </c>
      <c r="L814" cm="1">
        <f t="array" ref="L814">_xlfn.XLOOKUP(A814,Table3[customer_no],'Hospitalisation Details'!$D$2:$D$2344,"NOT FOUND")</f>
        <v>4</v>
      </c>
      <c r="M814" s="33">
        <f>_xlfn.XLOOKUP(A814,Table3[customer_no],Table3[dd/mm/yy],"NOT FOUND")</f>
        <v>22224</v>
      </c>
      <c r="N814">
        <f>_xlfn.XLOOKUP(A814,Table3[customer_no],Table3[age],"NOT FOUND")</f>
        <v>62</v>
      </c>
      <c r="O814" cm="1">
        <f t="array" ref="O814">_xlfn.XLOOKUP(A814,Table3[customer_no],'Hospitalisation Details'!$E$2:$E$2344,"NOT FOUND")</f>
        <v>0</v>
      </c>
      <c r="P814" t="str">
        <f>_xlfn.XLOOKUP(A814,Table3[customer_no],Table3[hsplt_handled],"NOT FOUND")</f>
        <v>tier - 3</v>
      </c>
      <c r="Q814" t="str">
        <f>_xlfn.XLOOKUP(A814,Table3[customer_no],Table3[city_handled],"NOT FOUND")</f>
        <v>tier - 1</v>
      </c>
      <c r="R814" t="str">
        <f>_xlfn.XLOOKUP(A814,Table3[customer_no],Table3[state_id],"NOT FOUND")</f>
        <v>R1011</v>
      </c>
      <c r="S814" s="34" cm="1">
        <f t="array" ref="S814">_xlfn.XLOOKUP(A814,Table3[customer_no],'Hospitalisation Details'!$F$2:$F$2344,"NOT FOUND")</f>
        <v>12957.12</v>
      </c>
      <c r="T814" t="str">
        <f>_xlfn.XLOOKUP(A814,Table2[Customer ID],Table2[BMI_category],"NOT FOUND")</f>
        <v>Normal Weight</v>
      </c>
      <c r="U814" s="7">
        <f>_xlfn.XLOOKUP(A814,Table2[Customer ID],Table2[no of surgery],"NOT FOUND")</f>
        <v>0</v>
      </c>
      <c r="V814" t="str">
        <f>_xlfn.XLOOKUP(A814,Table2[Customer ID],Table2[smoker_missing],"NOT FOUND")</f>
        <v>No</v>
      </c>
      <c r="W814" t="str">
        <f t="shared" si="12"/>
        <v>Diabetes</v>
      </c>
      <c r="X814" s="37">
        <f>SUM(Table5[[#This Row],[Title]:[Diabetes Level]])</f>
        <v>37237.550000000003</v>
      </c>
    </row>
    <row r="815" spans="1:24" x14ac:dyDescent="0.25">
      <c r="A815" t="s">
        <v>1557</v>
      </c>
      <c r="B815" t="str">
        <f>VLOOKUP(A815,'Customer Names'!$A$2:$E$2336,3,FALSE)</f>
        <v>Mr.</v>
      </c>
      <c r="C815" t="str">
        <f>_xlfn.XLOOKUP(A815,$A$2:$A$2336,'Customer Names'!$D$2:$D$2336,"NOT FOUND")</f>
        <v>Wayne A.</v>
      </c>
      <c r="D815" t="str">
        <f>_xlfn.XLOOKUP(A815,$A$2:$A$2336,'Customer Names'!$E$2:$E$2336,"NOT FOUND")</f>
        <v>Levy</v>
      </c>
      <c r="E815" cm="1">
        <f t="array" ref="E815">_xlfn.XLOOKUP(A815,$A$2:$A$2336,Table2[BMI],"NOT FOUND")</f>
        <v>38.380000000000003</v>
      </c>
      <c r="F815" cm="1">
        <f t="array" ref="F815">_xlfn.XLOOKUP(A815,$A$2:$A$2336,Table2[HBA1C],"NOT FOUND")</f>
        <v>8.26</v>
      </c>
      <c r="G815" t="str" cm="1">
        <f t="array" ref="G815">_xlfn.XLOOKUP(A815,$A$2:$A$2336,Table2[Heart Issues],"NOT FOUND")</f>
        <v>yes</v>
      </c>
      <c r="H815" t="str" cm="1">
        <f t="array" ref="H815">_xlfn.XLOOKUP(A815,$A$2:$A$2336,Table2[Any Transplants],"NOT FOUND")</f>
        <v>No</v>
      </c>
      <c r="I815" t="str" cm="1">
        <f t="array" ref="I815">_xlfn.XLOOKUP(A815,$A$2:$A$2336,Table2[Cancer history],"NOT FOUND")</f>
        <v>No</v>
      </c>
      <c r="J815" t="str">
        <f>_xlfn.XLOOKUP(A815,Table3[customer_no],Table3[month],"NOT FOUND")</f>
        <v>Aug</v>
      </c>
      <c r="K815" s="7">
        <f>_xlfn.XLOOKUP(A815,Table3[customer_no],Table3[year_average],"NOT FOUND")</f>
        <v>1961</v>
      </c>
      <c r="L815" cm="1">
        <f t="array" ref="L815">_xlfn.XLOOKUP(A815,Table3[customer_no],'Hospitalisation Details'!$D$2:$D$2344,"NOT FOUND")</f>
        <v>20</v>
      </c>
      <c r="M815" s="33">
        <f>_xlfn.XLOOKUP(A815,Table3[customer_no],Table3[dd/mm/yy],"NOT FOUND")</f>
        <v>22513</v>
      </c>
      <c r="N815">
        <f>_xlfn.XLOOKUP(A815,Table3[customer_no],Table3[age],"NOT FOUND")</f>
        <v>61</v>
      </c>
      <c r="O815" cm="1">
        <f t="array" ref="O815">_xlfn.XLOOKUP(A815,Table3[customer_no],'Hospitalisation Details'!$E$2:$E$2344,"NOT FOUND")</f>
        <v>0</v>
      </c>
      <c r="P815" t="str">
        <f>_xlfn.XLOOKUP(A815,Table3[customer_no],Table3[hsplt_handled],"NOT FOUND")</f>
        <v>tier - 3</v>
      </c>
      <c r="Q815" t="str">
        <f>_xlfn.XLOOKUP(A815,Table3[customer_no],Table3[city_handled],"NOT FOUND")</f>
        <v>tier - 1</v>
      </c>
      <c r="R815" t="str">
        <f>_xlfn.XLOOKUP(A815,Table3[customer_no],Table3[state_id],"NOT FOUND")</f>
        <v>R1012</v>
      </c>
      <c r="S815" s="34" cm="1">
        <f t="array" ref="S815">_xlfn.XLOOKUP(A815,Table3[customer_no],'Hospitalisation Details'!$F$2:$F$2344,"NOT FOUND")</f>
        <v>12950.07</v>
      </c>
      <c r="T815" t="str">
        <f>_xlfn.XLOOKUP(A815,Table2[Customer ID],Table2[BMI_category],"NOT FOUND")</f>
        <v>Obesity</v>
      </c>
      <c r="U815" s="7">
        <f>_xlfn.XLOOKUP(A815,Table2[Customer ID],Table2[no of surgery],"NOT FOUND")</f>
        <v>2</v>
      </c>
      <c r="V815" t="str">
        <f>_xlfn.XLOOKUP(A815,Table2[Customer ID],Table2[smoker_missing],"NOT FOUND")</f>
        <v>No</v>
      </c>
      <c r="W815" t="str">
        <f t="shared" si="12"/>
        <v>Diabetes</v>
      </c>
      <c r="X815" s="37">
        <f>SUM(Table5[[#This Row],[Title]:[Diabetes Level]])</f>
        <v>37553.71</v>
      </c>
    </row>
    <row r="816" spans="1:24" x14ac:dyDescent="0.25">
      <c r="A816" t="s">
        <v>1556</v>
      </c>
      <c r="B816" t="str">
        <f>VLOOKUP(A816,'Customer Names'!$A$2:$E$2336,3,FALSE)</f>
        <v>Mr.</v>
      </c>
      <c r="C816" t="str">
        <f>_xlfn.XLOOKUP(A816,$A$2:$A$2336,'Customer Names'!$D$2:$D$2336,"NOT FOUND")</f>
        <v>Nobuyori</v>
      </c>
      <c r="D816" t="str">
        <f>_xlfn.XLOOKUP(A816,$A$2:$A$2336,'Customer Names'!$E$2:$E$2336,"NOT FOUND")</f>
        <v>Takeda</v>
      </c>
      <c r="E816" cm="1">
        <f t="array" ref="E816">_xlfn.XLOOKUP(A816,$A$2:$A$2336,Table2[BMI],"NOT FOUND")</f>
        <v>33.659999999999997</v>
      </c>
      <c r="F816" cm="1">
        <f t="array" ref="F816">_xlfn.XLOOKUP(A816,$A$2:$A$2336,Table2[HBA1C],"NOT FOUND")</f>
        <v>5.42</v>
      </c>
      <c r="G816" t="str" cm="1">
        <f t="array" ref="G816">_xlfn.XLOOKUP(A816,$A$2:$A$2336,Table2[Heart Issues],"NOT FOUND")</f>
        <v>yes</v>
      </c>
      <c r="H816" t="str" cm="1">
        <f t="array" ref="H816">_xlfn.XLOOKUP(A816,$A$2:$A$2336,Table2[Any Transplants],"NOT FOUND")</f>
        <v>No</v>
      </c>
      <c r="I816" t="str" cm="1">
        <f t="array" ref="I816">_xlfn.XLOOKUP(A816,$A$2:$A$2336,Table2[Cancer history],"NOT FOUND")</f>
        <v>No</v>
      </c>
      <c r="J816" t="str">
        <f>_xlfn.XLOOKUP(A816,Table3[customer_no],Table3[month],"NOT FOUND")</f>
        <v>Dec</v>
      </c>
      <c r="K816" s="7">
        <f>_xlfn.XLOOKUP(A816,Table3[customer_no],Table3[year_average],"NOT FOUND")</f>
        <v>1966</v>
      </c>
      <c r="L816" cm="1">
        <f t="array" ref="L816">_xlfn.XLOOKUP(A816,Table3[customer_no],'Hospitalisation Details'!$D$2:$D$2344,"NOT FOUND")</f>
        <v>22</v>
      </c>
      <c r="M816" s="33">
        <f>_xlfn.XLOOKUP(A816,Table3[customer_no],Table3[dd/mm/yy],"NOT FOUND")</f>
        <v>24463</v>
      </c>
      <c r="N816">
        <f>_xlfn.XLOOKUP(A816,Table3[customer_no],Table3[age],"NOT FOUND")</f>
        <v>56</v>
      </c>
      <c r="O816" cm="1">
        <f t="array" ref="O816">_xlfn.XLOOKUP(A816,Table3[customer_no],'Hospitalisation Details'!$E$2:$E$2344,"NOT FOUND")</f>
        <v>4</v>
      </c>
      <c r="P816" t="str">
        <f>_xlfn.XLOOKUP(A816,Table3[customer_no],Table3[hsplt_handled],"NOT FOUND")</f>
        <v>tier - 3</v>
      </c>
      <c r="Q816" t="str">
        <f>_xlfn.XLOOKUP(A816,Table3[customer_no],Table3[city_handled],"NOT FOUND")</f>
        <v>tier - 3</v>
      </c>
      <c r="R816" t="str">
        <f>_xlfn.XLOOKUP(A816,Table3[customer_no],Table3[state_id],"NOT FOUND")</f>
        <v>R1013</v>
      </c>
      <c r="S816" s="34" cm="1">
        <f t="array" ref="S816">_xlfn.XLOOKUP(A816,Table3[customer_no],'Hospitalisation Details'!$F$2:$F$2344,"NOT FOUND")</f>
        <v>12949.16</v>
      </c>
      <c r="T816" t="str">
        <f>_xlfn.XLOOKUP(A816,Table2[Customer ID],Table2[BMI_category],"NOT FOUND")</f>
        <v>Obesity</v>
      </c>
      <c r="U816" s="7">
        <f>_xlfn.XLOOKUP(A816,Table2[Customer ID],Table2[no of surgery],"NOT FOUND")</f>
        <v>2</v>
      </c>
      <c r="V816" t="str">
        <f>_xlfn.XLOOKUP(A816,Table2[Customer ID],Table2[smoker_missing],"NOT FOUND")</f>
        <v>No</v>
      </c>
      <c r="W816" t="str">
        <f t="shared" si="12"/>
        <v>Normal</v>
      </c>
      <c r="X816" s="37">
        <f>SUM(Table5[[#This Row],[Title]:[Diabetes Level]])</f>
        <v>39501.240000000005</v>
      </c>
    </row>
    <row r="817" spans="1:24" x14ac:dyDescent="0.25">
      <c r="A817" t="s">
        <v>1555</v>
      </c>
      <c r="B817" t="str">
        <f>VLOOKUP(A817,'Customer Names'!$A$2:$E$2336,3,FALSE)</f>
        <v>Mr.</v>
      </c>
      <c r="C817" t="str">
        <f>_xlfn.XLOOKUP(A817,$A$2:$A$2336,'Customer Names'!$D$2:$D$2336,"NOT FOUND")</f>
        <v>Rich</v>
      </c>
      <c r="D817" t="str">
        <f>_xlfn.XLOOKUP(A817,$A$2:$A$2336,'Customer Names'!$E$2:$E$2336,"NOT FOUND")</f>
        <v>Burke</v>
      </c>
      <c r="E817" cm="1">
        <f t="array" ref="E817">_xlfn.XLOOKUP(A817,$A$2:$A$2336,Table2[BMI],"NOT FOUND")</f>
        <v>31.79</v>
      </c>
      <c r="F817" cm="1">
        <f t="array" ref="F817">_xlfn.XLOOKUP(A817,$A$2:$A$2336,Table2[HBA1C],"NOT FOUND")</f>
        <v>11.33</v>
      </c>
      <c r="G817" t="str" cm="1">
        <f t="array" ref="G817">_xlfn.XLOOKUP(A817,$A$2:$A$2336,Table2[Heart Issues],"NOT FOUND")</f>
        <v>yes</v>
      </c>
      <c r="H817" t="str" cm="1">
        <f t="array" ref="H817">_xlfn.XLOOKUP(A817,$A$2:$A$2336,Table2[Any Transplants],"NOT FOUND")</f>
        <v>No</v>
      </c>
      <c r="I817" t="str" cm="1">
        <f t="array" ref="I817">_xlfn.XLOOKUP(A817,$A$2:$A$2336,Table2[Cancer history],"NOT FOUND")</f>
        <v>Yes</v>
      </c>
      <c r="J817" t="str">
        <f>_xlfn.XLOOKUP(A817,Table3[customer_no],Table3[month],"NOT FOUND")</f>
        <v>Aug</v>
      </c>
      <c r="K817" s="7">
        <f>_xlfn.XLOOKUP(A817,Table3[customer_no],Table3[year_average],"NOT FOUND")</f>
        <v>1963</v>
      </c>
      <c r="L817" cm="1">
        <f t="array" ref="L817">_xlfn.XLOOKUP(A817,Table3[customer_no],'Hospitalisation Details'!$D$2:$D$2344,"NOT FOUND")</f>
        <v>14</v>
      </c>
      <c r="M817" s="33">
        <f>_xlfn.XLOOKUP(A817,Table3[customer_no],Table3[dd/mm/yy],"NOT FOUND")</f>
        <v>23237</v>
      </c>
      <c r="N817">
        <f>_xlfn.XLOOKUP(A817,Table3[customer_no],Table3[age],"NOT FOUND")</f>
        <v>59</v>
      </c>
      <c r="O817" cm="1">
        <f t="array" ref="O817">_xlfn.XLOOKUP(A817,Table3[customer_no],'Hospitalisation Details'!$E$2:$E$2344,"NOT FOUND")</f>
        <v>2</v>
      </c>
      <c r="P817" t="str">
        <f>_xlfn.XLOOKUP(A817,Table3[customer_no],Table3[hsplt_handled],"NOT FOUND")</f>
        <v>tier - 3</v>
      </c>
      <c r="Q817" t="str">
        <f>_xlfn.XLOOKUP(A817,Table3[customer_no],Table3[city_handled],"NOT FOUND")</f>
        <v>tier - 2</v>
      </c>
      <c r="R817" t="str">
        <f>_xlfn.XLOOKUP(A817,Table3[customer_no],Table3[state_id],"NOT FOUND")</f>
        <v>R1013</v>
      </c>
      <c r="S817" s="34" cm="1">
        <f t="array" ref="S817">_xlfn.XLOOKUP(A817,Table3[customer_no],'Hospitalisation Details'!$F$2:$F$2344,"NOT FOUND")</f>
        <v>12928.79</v>
      </c>
      <c r="T817" t="str">
        <f>_xlfn.XLOOKUP(A817,Table2[Customer ID],Table2[BMI_category],"NOT FOUND")</f>
        <v>Obesity</v>
      </c>
      <c r="U817" s="7">
        <f>_xlfn.XLOOKUP(A817,Table2[Customer ID],Table2[no of surgery],"NOT FOUND")</f>
        <v>1</v>
      </c>
      <c r="V817" t="str">
        <f>_xlfn.XLOOKUP(A817,Table2[Customer ID],Table2[smoker_missing],"NOT FOUND")</f>
        <v>No</v>
      </c>
      <c r="W817" t="str">
        <f t="shared" si="12"/>
        <v>Diabetes</v>
      </c>
      <c r="X817" s="37">
        <f>SUM(Table5[[#This Row],[Title]:[Diabetes Level]])</f>
        <v>38247.910000000003</v>
      </c>
    </row>
    <row r="818" spans="1:24" x14ac:dyDescent="0.25">
      <c r="A818" t="s">
        <v>1554</v>
      </c>
      <c r="B818" t="str">
        <f>VLOOKUP(A818,'Customer Names'!$A$2:$E$2336,3,FALSE)</f>
        <v>Mr.</v>
      </c>
      <c r="C818" t="str">
        <f>_xlfn.XLOOKUP(A818,$A$2:$A$2336,'Customer Names'!$D$2:$D$2336,"NOT FOUND")</f>
        <v>Marcos S</v>
      </c>
      <c r="D818" t="str">
        <f>_xlfn.XLOOKUP(A818,$A$2:$A$2336,'Customer Names'!$E$2:$E$2336,"NOT FOUND")</f>
        <v>Duarte</v>
      </c>
      <c r="E818" cm="1">
        <f t="array" ref="E818">_xlfn.XLOOKUP(A818,$A$2:$A$2336,Table2[BMI],"NOT FOUND")</f>
        <v>29.7</v>
      </c>
      <c r="F818" cm="1">
        <f t="array" ref="F818">_xlfn.XLOOKUP(A818,$A$2:$A$2336,Table2[HBA1C],"NOT FOUND")</f>
        <v>7.69</v>
      </c>
      <c r="G818" t="str" cm="1">
        <f t="array" ref="G818">_xlfn.XLOOKUP(A818,$A$2:$A$2336,Table2[Heart Issues],"NOT FOUND")</f>
        <v>yes</v>
      </c>
      <c r="H818" t="str" cm="1">
        <f t="array" ref="H818">_xlfn.XLOOKUP(A818,$A$2:$A$2336,Table2[Any Transplants],"NOT FOUND")</f>
        <v>No</v>
      </c>
      <c r="I818" t="str" cm="1">
        <f t="array" ref="I818">_xlfn.XLOOKUP(A818,$A$2:$A$2336,Table2[Cancer history],"NOT FOUND")</f>
        <v>Yes</v>
      </c>
      <c r="J818" t="str">
        <f>_xlfn.XLOOKUP(A818,Table3[customer_no],Table3[month],"NOT FOUND")</f>
        <v>Sep</v>
      </c>
      <c r="K818" s="7">
        <f>_xlfn.XLOOKUP(A818,Table3[customer_no],Table3[year_average],"NOT FOUND")</f>
        <v>1963</v>
      </c>
      <c r="L818" cm="1">
        <f t="array" ref="L818">_xlfn.XLOOKUP(A818,Table3[customer_no],'Hospitalisation Details'!$D$2:$D$2344,"NOT FOUND")</f>
        <v>1</v>
      </c>
      <c r="M818" s="33">
        <f>_xlfn.XLOOKUP(A818,Table3[customer_no],Table3[dd/mm/yy],"NOT FOUND")</f>
        <v>23255</v>
      </c>
      <c r="N818">
        <f>_xlfn.XLOOKUP(A818,Table3[customer_no],Table3[age],"NOT FOUND")</f>
        <v>59</v>
      </c>
      <c r="O818" cm="1">
        <f t="array" ref="O818">_xlfn.XLOOKUP(A818,Table3[customer_no],'Hospitalisation Details'!$E$2:$E$2344,"NOT FOUND")</f>
        <v>2</v>
      </c>
      <c r="P818" t="str">
        <f>_xlfn.XLOOKUP(A818,Table3[customer_no],Table3[hsplt_handled],"NOT FOUND")</f>
        <v>tier - 3</v>
      </c>
      <c r="Q818" t="str">
        <f>_xlfn.XLOOKUP(A818,Table3[customer_no],Table3[city_handled],"NOT FOUND")</f>
        <v>tier - 2</v>
      </c>
      <c r="R818" t="str">
        <f>_xlfn.XLOOKUP(A818,Table3[customer_no],Table3[state_id],"NOT FOUND")</f>
        <v>R1013</v>
      </c>
      <c r="S818" s="34" cm="1">
        <f t="array" ref="S818">_xlfn.XLOOKUP(A818,Table3[customer_no],'Hospitalisation Details'!$F$2:$F$2344,"NOT FOUND")</f>
        <v>12925.89</v>
      </c>
      <c r="T818" t="str">
        <f>_xlfn.XLOOKUP(A818,Table2[Customer ID],Table2[BMI_category],"NOT FOUND")</f>
        <v>Overweight</v>
      </c>
      <c r="U818" s="7">
        <f>_xlfn.XLOOKUP(A818,Table2[Customer ID],Table2[no of surgery],"NOT FOUND")</f>
        <v>1</v>
      </c>
      <c r="V818" t="str">
        <f>_xlfn.XLOOKUP(A818,Table2[Customer ID],Table2[smoker_missing],"NOT FOUND")</f>
        <v>No</v>
      </c>
      <c r="W818" t="str">
        <f t="shared" si="12"/>
        <v>Diabetes</v>
      </c>
      <c r="X818" s="37">
        <f>SUM(Table5[[#This Row],[Title]:[Diabetes Level]])</f>
        <v>38244.28</v>
      </c>
    </row>
    <row r="819" spans="1:24" x14ac:dyDescent="0.25">
      <c r="A819" t="s">
        <v>1553</v>
      </c>
      <c r="B819" t="str">
        <f>VLOOKUP(A819,'Customer Names'!$A$2:$E$2336,3,FALSE)</f>
        <v>Mr.</v>
      </c>
      <c r="C819" t="str">
        <f>_xlfn.XLOOKUP(A819,$A$2:$A$2336,'Customer Names'!$D$2:$D$2336,"NOT FOUND")</f>
        <v>Dave</v>
      </c>
      <c r="D819" t="str">
        <f>_xlfn.XLOOKUP(A819,$A$2:$A$2336,'Customer Names'!$E$2:$E$2336,"NOT FOUND")</f>
        <v>Clark</v>
      </c>
      <c r="E819" cm="1">
        <f t="array" ref="E819">_xlfn.XLOOKUP(A819,$A$2:$A$2336,Table2[BMI],"NOT FOUND")</f>
        <v>25.46</v>
      </c>
      <c r="F819" cm="1">
        <f t="array" ref="F819">_xlfn.XLOOKUP(A819,$A$2:$A$2336,Table2[HBA1C],"NOT FOUND")</f>
        <v>8.77</v>
      </c>
      <c r="G819" t="str" cm="1">
        <f t="array" ref="G819">_xlfn.XLOOKUP(A819,$A$2:$A$2336,Table2[Heart Issues],"NOT FOUND")</f>
        <v>yes</v>
      </c>
      <c r="H819" t="str" cm="1">
        <f t="array" ref="H819">_xlfn.XLOOKUP(A819,$A$2:$A$2336,Table2[Any Transplants],"NOT FOUND")</f>
        <v>No</v>
      </c>
      <c r="I819" t="str" cm="1">
        <f t="array" ref="I819">_xlfn.XLOOKUP(A819,$A$2:$A$2336,Table2[Cancer history],"NOT FOUND")</f>
        <v>Yes</v>
      </c>
      <c r="J819" t="str">
        <f>_xlfn.XLOOKUP(A819,Table3[customer_no],Table3[month],"NOT FOUND")</f>
        <v>Aug</v>
      </c>
      <c r="K819" s="7">
        <f>_xlfn.XLOOKUP(A819,Table3[customer_no],Table3[year_average],"NOT FOUND")</f>
        <v>1963</v>
      </c>
      <c r="L819" cm="1">
        <f t="array" ref="L819">_xlfn.XLOOKUP(A819,Table3[customer_no],'Hospitalisation Details'!$D$2:$D$2344,"NOT FOUND")</f>
        <v>16</v>
      </c>
      <c r="M819" s="33">
        <f>_xlfn.XLOOKUP(A819,Table3[customer_no],Table3[dd/mm/yy],"NOT FOUND")</f>
        <v>23239</v>
      </c>
      <c r="N819">
        <f>_xlfn.XLOOKUP(A819,Table3[customer_no],Table3[age],"NOT FOUND")</f>
        <v>59</v>
      </c>
      <c r="O819" cm="1">
        <f t="array" ref="O819">_xlfn.XLOOKUP(A819,Table3[customer_no],'Hospitalisation Details'!$E$2:$E$2344,"NOT FOUND")</f>
        <v>1</v>
      </c>
      <c r="P819" t="str">
        <f>_xlfn.XLOOKUP(A819,Table3[customer_no],Table3[hsplt_handled],"NOT FOUND")</f>
        <v>tier - 3</v>
      </c>
      <c r="Q819" t="str">
        <f>_xlfn.XLOOKUP(A819,Table3[customer_no],Table3[city_handled],"NOT FOUND")</f>
        <v>tier - 2</v>
      </c>
      <c r="R819" t="str">
        <f>_xlfn.XLOOKUP(A819,Table3[customer_no],Table3[state_id],"NOT FOUND")</f>
        <v>R1016</v>
      </c>
      <c r="S819" s="34" cm="1">
        <f t="array" ref="S819">_xlfn.XLOOKUP(A819,Table3[customer_no],'Hospitalisation Details'!$F$2:$F$2344,"NOT FOUND")</f>
        <v>12913.99</v>
      </c>
      <c r="T819" t="str">
        <f>_xlfn.XLOOKUP(A819,Table2[Customer ID],Table2[BMI_category],"NOT FOUND")</f>
        <v>Overweight</v>
      </c>
      <c r="U819" s="7">
        <f>_xlfn.XLOOKUP(A819,Table2[Customer ID],Table2[no of surgery],"NOT FOUND")</f>
        <v>1</v>
      </c>
      <c r="V819" t="str">
        <f>_xlfn.XLOOKUP(A819,Table2[Customer ID],Table2[smoker_missing],"NOT FOUND")</f>
        <v>No</v>
      </c>
      <c r="W819" t="str">
        <f t="shared" si="12"/>
        <v>Diabetes</v>
      </c>
      <c r="X819" s="37">
        <f>SUM(Table5[[#This Row],[Title]:[Diabetes Level]])</f>
        <v>38227.22</v>
      </c>
    </row>
    <row r="820" spans="1:24" x14ac:dyDescent="0.25">
      <c r="A820" t="s">
        <v>1552</v>
      </c>
      <c r="B820" t="str">
        <f>VLOOKUP(A820,'Customer Names'!$A$2:$E$2336,3,FALSE)</f>
        <v>Mr.</v>
      </c>
      <c r="C820" t="str">
        <f>_xlfn.XLOOKUP(A820,$A$2:$A$2336,'Customer Names'!$D$2:$D$2336,"NOT FOUND")</f>
        <v>Andy</v>
      </c>
      <c r="D820" t="str">
        <f>_xlfn.XLOOKUP(A820,$A$2:$A$2336,'Customer Names'!$E$2:$E$2336,"NOT FOUND")</f>
        <v>Nice</v>
      </c>
      <c r="E820" cm="1">
        <f t="array" ref="E820">_xlfn.XLOOKUP(A820,$A$2:$A$2336,Table2[BMI],"NOT FOUND")</f>
        <v>39.14</v>
      </c>
      <c r="F820" cm="1">
        <f t="array" ref="F820">_xlfn.XLOOKUP(A820,$A$2:$A$2336,Table2[HBA1C],"NOT FOUND")</f>
        <v>4.91</v>
      </c>
      <c r="G820" t="str" cm="1">
        <f t="array" ref="G820">_xlfn.XLOOKUP(A820,$A$2:$A$2336,Table2[Heart Issues],"NOT FOUND")</f>
        <v>No</v>
      </c>
      <c r="H820" t="str" cm="1">
        <f t="array" ref="H820">_xlfn.XLOOKUP(A820,$A$2:$A$2336,Table2[Any Transplants],"NOT FOUND")</f>
        <v>yes</v>
      </c>
      <c r="I820" t="str" cm="1">
        <f t="array" ref="I820">_xlfn.XLOOKUP(A820,$A$2:$A$2336,Table2[Cancer history],"NOT FOUND")</f>
        <v>No</v>
      </c>
      <c r="J820" t="str">
        <f>_xlfn.XLOOKUP(A820,Table3[customer_no],Table3[month],"NOT FOUND")</f>
        <v>Jul</v>
      </c>
      <c r="K820" s="7">
        <f>_xlfn.XLOOKUP(A820,Table3[customer_no],Table3[year_average],"NOT FOUND")</f>
        <v>2004</v>
      </c>
      <c r="L820" cm="1">
        <f t="array" ref="L820">_xlfn.XLOOKUP(A820,Table3[customer_no],'Hospitalisation Details'!$D$2:$D$2344,"NOT FOUND")</f>
        <v>9</v>
      </c>
      <c r="M820" s="33">
        <f>_xlfn.XLOOKUP(A820,Table3[customer_no],Table3[dd/mm/yy],"NOT FOUND")</f>
        <v>38177</v>
      </c>
      <c r="N820">
        <f>_xlfn.XLOOKUP(A820,Table3[customer_no],Table3[age],"NOT FOUND")</f>
        <v>18</v>
      </c>
      <c r="O820" cm="1">
        <f t="array" ref="O820">_xlfn.XLOOKUP(A820,Table3[customer_no],'Hospitalisation Details'!$E$2:$E$2344,"NOT FOUND")</f>
        <v>0</v>
      </c>
      <c r="P820" t="str">
        <f>_xlfn.XLOOKUP(A820,Table3[customer_no],Table3[hsplt_handled],"NOT FOUND")</f>
        <v>tier - 3</v>
      </c>
      <c r="Q820" t="str">
        <f>_xlfn.XLOOKUP(A820,Table3[customer_no],Table3[city_handled],"NOT FOUND")</f>
        <v>tier - 1</v>
      </c>
      <c r="R820" t="str">
        <f>_xlfn.XLOOKUP(A820,Table3[customer_no],Table3[state_id],"NOT FOUND")</f>
        <v>R1019</v>
      </c>
      <c r="S820" s="34" cm="1">
        <f t="array" ref="S820">_xlfn.XLOOKUP(A820,Table3[customer_no],'Hospitalisation Details'!$F$2:$F$2344,"NOT FOUND")</f>
        <v>12890.06</v>
      </c>
      <c r="T820" t="str">
        <f>_xlfn.XLOOKUP(A820,Table2[Customer ID],Table2[BMI_category],"NOT FOUND")</f>
        <v>Obesity</v>
      </c>
      <c r="U820" s="7">
        <f>_xlfn.XLOOKUP(A820,Table2[Customer ID],Table2[no of surgery],"NOT FOUND")</f>
        <v>1</v>
      </c>
      <c r="V820" t="str">
        <f>_xlfn.XLOOKUP(A820,Table2[Customer ID],Table2[smoker_missing],"NOT FOUND")</f>
        <v>No</v>
      </c>
      <c r="W820" t="str">
        <f t="shared" si="12"/>
        <v>Normal</v>
      </c>
      <c r="X820" s="37">
        <f>SUM(Table5[[#This Row],[Title]:[Diabetes Level]])</f>
        <v>53143.11</v>
      </c>
    </row>
    <row r="821" spans="1:24" x14ac:dyDescent="0.25">
      <c r="A821" t="s">
        <v>1551</v>
      </c>
      <c r="B821" t="str">
        <f>VLOOKUP(A821,'Customer Names'!$A$2:$E$2336,3,FALSE)</f>
        <v>Ms.</v>
      </c>
      <c r="C821" t="str">
        <f>_xlfn.XLOOKUP(A821,$A$2:$A$2336,'Customer Names'!$D$2:$D$2336,"NOT FOUND")</f>
        <v>Mary</v>
      </c>
      <c r="D821" t="str">
        <f>_xlfn.XLOOKUP(A821,$A$2:$A$2336,'Customer Names'!$E$2:$E$2336,"NOT FOUND")</f>
        <v>Windler</v>
      </c>
      <c r="E821" cm="1">
        <f t="array" ref="E821">_xlfn.XLOOKUP(A821,$A$2:$A$2336,Table2[BMI],"NOT FOUND")</f>
        <v>41.2</v>
      </c>
      <c r="F821" cm="1">
        <f t="array" ref="F821">_xlfn.XLOOKUP(A821,$A$2:$A$2336,Table2[HBA1C],"NOT FOUND")</f>
        <v>4.95</v>
      </c>
      <c r="G821" t="str" cm="1">
        <f t="array" ref="G821">_xlfn.XLOOKUP(A821,$A$2:$A$2336,Table2[Heart Issues],"NOT FOUND")</f>
        <v>No</v>
      </c>
      <c r="H821" t="str" cm="1">
        <f t="array" ref="H821">_xlfn.XLOOKUP(A821,$A$2:$A$2336,Table2[Any Transplants],"NOT FOUND")</f>
        <v>No</v>
      </c>
      <c r="I821" t="str" cm="1">
        <f t="array" ref="I821">_xlfn.XLOOKUP(A821,$A$2:$A$2336,Table2[Cancer history],"NOT FOUND")</f>
        <v>No</v>
      </c>
      <c r="J821" t="str">
        <f>_xlfn.XLOOKUP(A821,Table3[customer_no],Table3[month],"NOT FOUND")</f>
        <v>Aug</v>
      </c>
      <c r="K821" s="7">
        <f>_xlfn.XLOOKUP(A821,Table3[customer_no],Table3[year_average],"NOT FOUND")</f>
        <v>1984</v>
      </c>
      <c r="L821" cm="1">
        <f t="array" ref="L821">_xlfn.XLOOKUP(A821,Table3[customer_no],'Hospitalisation Details'!$D$2:$D$2344,"NOT FOUND")</f>
        <v>6</v>
      </c>
      <c r="M821" s="33">
        <f>_xlfn.XLOOKUP(A821,Table3[customer_no],Table3[dd/mm/yy],"NOT FOUND")</f>
        <v>30900</v>
      </c>
      <c r="N821">
        <f>_xlfn.XLOOKUP(A821,Table3[customer_no],Table3[age],"NOT FOUND")</f>
        <v>38</v>
      </c>
      <c r="O821" cm="1">
        <f t="array" ref="O821">_xlfn.XLOOKUP(A821,Table3[customer_no],'Hospitalisation Details'!$E$2:$E$2344,"NOT FOUND")</f>
        <v>3</v>
      </c>
      <c r="P821" t="str">
        <f>_xlfn.XLOOKUP(A821,Table3[customer_no],Table3[hsplt_handled],"NOT FOUND")</f>
        <v>tier - 3</v>
      </c>
      <c r="Q821" t="str">
        <f>_xlfn.XLOOKUP(A821,Table3[customer_no],Table3[city_handled],"NOT FOUND")</f>
        <v>tier - 3</v>
      </c>
      <c r="R821" t="str">
        <f>_xlfn.XLOOKUP(A821,Table3[customer_no],Table3[state_id],"NOT FOUND")</f>
        <v>R1012</v>
      </c>
      <c r="S821" s="34" cm="1">
        <f t="array" ref="S821">_xlfn.XLOOKUP(A821,Table3[customer_no],'Hospitalisation Details'!$F$2:$F$2344,"NOT FOUND")</f>
        <v>12870.31</v>
      </c>
      <c r="T821" t="str">
        <f>_xlfn.XLOOKUP(A821,Table2[Customer ID],Table2[BMI_category],"NOT FOUND")</f>
        <v>Obesity</v>
      </c>
      <c r="U821" s="7">
        <f>_xlfn.XLOOKUP(A821,Table2[Customer ID],Table2[no of surgery],"NOT FOUND")</f>
        <v>1</v>
      </c>
      <c r="V821" t="str">
        <f>_xlfn.XLOOKUP(A821,Table2[Customer ID],Table2[smoker_missing],"NOT FOUND")</f>
        <v>No</v>
      </c>
      <c r="W821" t="str">
        <f t="shared" si="12"/>
        <v>Normal</v>
      </c>
      <c r="X821" s="37">
        <f>SUM(Table5[[#This Row],[Title]:[Diabetes Level]])</f>
        <v>45848.46</v>
      </c>
    </row>
    <row r="822" spans="1:24" x14ac:dyDescent="0.25">
      <c r="A822" t="s">
        <v>1550</v>
      </c>
      <c r="B822" t="str">
        <f>VLOOKUP(A822,'Customer Names'!$A$2:$E$2336,3,FALSE)</f>
        <v>Mr.</v>
      </c>
      <c r="C822" t="str">
        <f>_xlfn.XLOOKUP(A822,$A$2:$A$2336,'Customer Names'!$D$2:$D$2336,"NOT FOUND")</f>
        <v>Marcus B</v>
      </c>
      <c r="D822" t="str">
        <f>_xlfn.XLOOKUP(A822,$A$2:$A$2336,'Customer Names'!$E$2:$E$2336,"NOT FOUND")</f>
        <v>Jones</v>
      </c>
      <c r="E822" cm="1">
        <f t="array" ref="E822">_xlfn.XLOOKUP(A822,$A$2:$A$2336,Table2[BMI],"NOT FOUND")</f>
        <v>28.81</v>
      </c>
      <c r="F822" cm="1">
        <f t="array" ref="F822">_xlfn.XLOOKUP(A822,$A$2:$A$2336,Table2[HBA1C],"NOT FOUND")</f>
        <v>10.8</v>
      </c>
      <c r="G822" t="str" cm="1">
        <f t="array" ref="G822">_xlfn.XLOOKUP(A822,$A$2:$A$2336,Table2[Heart Issues],"NOT FOUND")</f>
        <v>yes</v>
      </c>
      <c r="H822" t="str" cm="1">
        <f t="array" ref="H822">_xlfn.XLOOKUP(A822,$A$2:$A$2336,Table2[Any Transplants],"NOT FOUND")</f>
        <v>No</v>
      </c>
      <c r="I822" t="str" cm="1">
        <f t="array" ref="I822">_xlfn.XLOOKUP(A822,$A$2:$A$2336,Table2[Cancer history],"NOT FOUND")</f>
        <v>Yes</v>
      </c>
      <c r="J822" t="str">
        <f>_xlfn.XLOOKUP(A822,Table3[customer_no],Table3[month],"NOT FOUND")</f>
        <v>Sep</v>
      </c>
      <c r="K822" s="7">
        <f>_xlfn.XLOOKUP(A822,Table3[customer_no],Table3[year_average],"NOT FOUND")</f>
        <v>1963</v>
      </c>
      <c r="L822" cm="1">
        <f t="array" ref="L822">_xlfn.XLOOKUP(A822,Table3[customer_no],'Hospitalisation Details'!$D$2:$D$2344,"NOT FOUND")</f>
        <v>27</v>
      </c>
      <c r="M822" s="33">
        <f>_xlfn.XLOOKUP(A822,Table3[customer_no],Table3[dd/mm/yy],"NOT FOUND")</f>
        <v>23281</v>
      </c>
      <c r="N822">
        <f>_xlfn.XLOOKUP(A822,Table3[customer_no],Table3[age],"NOT FOUND")</f>
        <v>59</v>
      </c>
      <c r="O822" cm="1">
        <f t="array" ref="O822">_xlfn.XLOOKUP(A822,Table3[customer_no],'Hospitalisation Details'!$E$2:$E$2344,"NOT FOUND")</f>
        <v>0</v>
      </c>
      <c r="P822" t="str">
        <f>_xlfn.XLOOKUP(A822,Table3[customer_no],Table3[hsplt_handled],"NOT FOUND")</f>
        <v>tier - 3</v>
      </c>
      <c r="Q822" t="str">
        <f>_xlfn.XLOOKUP(A822,Table3[customer_no],Table3[city_handled],"NOT FOUND")</f>
        <v>tier - 3</v>
      </c>
      <c r="R822" t="str">
        <f>_xlfn.XLOOKUP(A822,Table3[customer_no],Table3[state_id],"NOT FOUND")</f>
        <v>R1021</v>
      </c>
      <c r="S822" s="34" cm="1">
        <f t="array" ref="S822">_xlfn.XLOOKUP(A822,Table3[customer_no],'Hospitalisation Details'!$F$2:$F$2344,"NOT FOUND")</f>
        <v>12856.84</v>
      </c>
      <c r="T822" t="str">
        <f>_xlfn.XLOOKUP(A822,Table2[Customer ID],Table2[BMI_category],"NOT FOUND")</f>
        <v>Overweight</v>
      </c>
      <c r="U822" s="7">
        <f>_xlfn.XLOOKUP(A822,Table2[Customer ID],Table2[no of surgery],"NOT FOUND")</f>
        <v>1</v>
      </c>
      <c r="V822" t="str">
        <f>_xlfn.XLOOKUP(A822,Table2[Customer ID],Table2[smoker_missing],"NOT FOUND")</f>
        <v>No</v>
      </c>
      <c r="W822" t="str">
        <f t="shared" si="12"/>
        <v>Diabetes</v>
      </c>
      <c r="X822" s="37">
        <f>SUM(Table5[[#This Row],[Title]:[Diabetes Level]])</f>
        <v>38227.449999999997</v>
      </c>
    </row>
    <row r="823" spans="1:24" x14ac:dyDescent="0.25">
      <c r="A823" t="s">
        <v>1549</v>
      </c>
      <c r="B823" t="str">
        <f>VLOOKUP(A823,'Customer Names'!$A$2:$E$2336,3,FALSE)</f>
        <v>Mr.</v>
      </c>
      <c r="C823" t="str">
        <f>_xlfn.XLOOKUP(A823,$A$2:$A$2336,'Customer Names'!$D$2:$D$2336,"NOT FOUND")</f>
        <v>Thomas K.</v>
      </c>
      <c r="D823" t="str">
        <f>_xlfn.XLOOKUP(A823,$A$2:$A$2336,'Customer Names'!$E$2:$E$2336,"NOT FOUND")</f>
        <v>Stevenson</v>
      </c>
      <c r="E823" cm="1">
        <f t="array" ref="E823">_xlfn.XLOOKUP(A823,$A$2:$A$2336,Table2[BMI],"NOT FOUND")</f>
        <v>37.409999999999997</v>
      </c>
      <c r="F823" cm="1">
        <f t="array" ref="F823">_xlfn.XLOOKUP(A823,$A$2:$A$2336,Table2[HBA1C],"NOT FOUND")</f>
        <v>7.21</v>
      </c>
      <c r="G823" t="str" cm="1">
        <f t="array" ref="G823">_xlfn.XLOOKUP(A823,$A$2:$A$2336,Table2[Heart Issues],"NOT FOUND")</f>
        <v>No</v>
      </c>
      <c r="H823" t="str" cm="1">
        <f t="array" ref="H823">_xlfn.XLOOKUP(A823,$A$2:$A$2336,Table2[Any Transplants],"NOT FOUND")</f>
        <v>No</v>
      </c>
      <c r="I823" t="str" cm="1">
        <f t="array" ref="I823">_xlfn.XLOOKUP(A823,$A$2:$A$2336,Table2[Cancer history],"NOT FOUND")</f>
        <v>No</v>
      </c>
      <c r="J823" t="str">
        <f>_xlfn.XLOOKUP(A823,Table3[customer_no],Table3[month],"NOT FOUND")</f>
        <v>Sep</v>
      </c>
      <c r="K823" s="7">
        <f>_xlfn.XLOOKUP(A823,Table3[customer_no],Table3[year_average],"NOT FOUND")</f>
        <v>1973</v>
      </c>
      <c r="L823" cm="1">
        <f t="array" ref="L823">_xlfn.XLOOKUP(A823,Table3[customer_no],'Hospitalisation Details'!$D$2:$D$2344,"NOT FOUND")</f>
        <v>22</v>
      </c>
      <c r="M823" s="33">
        <f>_xlfn.XLOOKUP(A823,Table3[customer_no],Table3[dd/mm/yy],"NOT FOUND")</f>
        <v>26929</v>
      </c>
      <c r="N823">
        <f>_xlfn.XLOOKUP(A823,Table3[customer_no],Table3[age],"NOT FOUND")</f>
        <v>49</v>
      </c>
      <c r="O823" cm="1">
        <f t="array" ref="O823">_xlfn.XLOOKUP(A823,Table3[customer_no],'Hospitalisation Details'!$E$2:$E$2344,"NOT FOUND")</f>
        <v>0</v>
      </c>
      <c r="P823" t="str">
        <f>_xlfn.XLOOKUP(A823,Table3[customer_no],Table3[hsplt_handled],"NOT FOUND")</f>
        <v>tier - 3</v>
      </c>
      <c r="Q823" t="str">
        <f>_xlfn.XLOOKUP(A823,Table3[customer_no],Table3[city_handled],"NOT FOUND")</f>
        <v>tier - 1</v>
      </c>
      <c r="R823" t="str">
        <f>_xlfn.XLOOKUP(A823,Table3[customer_no],Table3[state_id],"NOT FOUND")</f>
        <v>R1012</v>
      </c>
      <c r="S823" s="34" cm="1">
        <f t="array" ref="S823">_xlfn.XLOOKUP(A823,Table3[customer_no],'Hospitalisation Details'!$F$2:$F$2344,"NOT FOUND")</f>
        <v>12852.37</v>
      </c>
      <c r="T823" t="str">
        <f>_xlfn.XLOOKUP(A823,Table2[Customer ID],Table2[BMI_category],"NOT FOUND")</f>
        <v>Obesity</v>
      </c>
      <c r="U823" s="7">
        <f>_xlfn.XLOOKUP(A823,Table2[Customer ID],Table2[no of surgery],"NOT FOUND")</f>
        <v>2</v>
      </c>
      <c r="V823" t="str">
        <f>_xlfn.XLOOKUP(A823,Table2[Customer ID],Table2[smoker_missing],"NOT FOUND")</f>
        <v>No</v>
      </c>
      <c r="W823" t="str">
        <f t="shared" si="12"/>
        <v>Diabetes</v>
      </c>
      <c r="X823" s="37">
        <f>SUM(Table5[[#This Row],[Title]:[Diabetes Level]])</f>
        <v>41871.99</v>
      </c>
    </row>
    <row r="824" spans="1:24" x14ac:dyDescent="0.25">
      <c r="A824" t="s">
        <v>1548</v>
      </c>
      <c r="B824" t="str">
        <f>VLOOKUP(A824,'Customer Names'!$A$2:$E$2336,3,FALSE)</f>
        <v>Mr.</v>
      </c>
      <c r="C824" t="str">
        <f>_xlfn.XLOOKUP(A824,$A$2:$A$2336,'Customer Names'!$D$2:$D$2336,"NOT FOUND")</f>
        <v>Robert</v>
      </c>
      <c r="D824" t="str">
        <f>_xlfn.XLOOKUP(A824,$A$2:$A$2336,'Customer Names'!$E$2:$E$2336,"NOT FOUND")</f>
        <v>Humphrey</v>
      </c>
      <c r="E824" cm="1">
        <f t="array" ref="E824">_xlfn.XLOOKUP(A824,$A$2:$A$2336,Table2[BMI],"NOT FOUND")</f>
        <v>52.54</v>
      </c>
      <c r="F824" cm="1">
        <f t="array" ref="F824">_xlfn.XLOOKUP(A824,$A$2:$A$2336,Table2[HBA1C],"NOT FOUND")</f>
        <v>5.12</v>
      </c>
      <c r="G824" t="str" cm="1">
        <f t="array" ref="G824">_xlfn.XLOOKUP(A824,$A$2:$A$2336,Table2[Heart Issues],"NOT FOUND")</f>
        <v>No</v>
      </c>
      <c r="H824" t="str" cm="1">
        <f t="array" ref="H824">_xlfn.XLOOKUP(A824,$A$2:$A$2336,Table2[Any Transplants],"NOT FOUND")</f>
        <v>No</v>
      </c>
      <c r="I824" t="str" cm="1">
        <f t="array" ref="I824">_xlfn.XLOOKUP(A824,$A$2:$A$2336,Table2[Cancer history],"NOT FOUND")</f>
        <v>Yes</v>
      </c>
      <c r="J824" t="str">
        <f>_xlfn.XLOOKUP(A824,Table3[customer_no],Table3[month],"NOT FOUND")</f>
        <v>Sep</v>
      </c>
      <c r="K824" s="7">
        <f>_xlfn.XLOOKUP(A824,Table3[customer_no],Table3[year_average],"NOT FOUND")</f>
        <v>1993</v>
      </c>
      <c r="L824" cm="1">
        <f t="array" ref="L824">_xlfn.XLOOKUP(A824,Table3[customer_no],'Hospitalisation Details'!$D$2:$D$2344,"NOT FOUND")</f>
        <v>27</v>
      </c>
      <c r="M824" s="33">
        <f>_xlfn.XLOOKUP(A824,Table3[customer_no],Table3[dd/mm/yy],"NOT FOUND")</f>
        <v>34239</v>
      </c>
      <c r="N824">
        <f>_xlfn.XLOOKUP(A824,Table3[customer_no],Table3[age],"NOT FOUND")</f>
        <v>29</v>
      </c>
      <c r="O824" cm="1">
        <f t="array" ref="O824">_xlfn.XLOOKUP(A824,Table3[customer_no],'Hospitalisation Details'!$E$2:$E$2344,"NOT FOUND")</f>
        <v>0</v>
      </c>
      <c r="P824" t="str">
        <f>_xlfn.XLOOKUP(A824,Table3[customer_no],Table3[hsplt_handled],"NOT FOUND")</f>
        <v>tier - 3</v>
      </c>
      <c r="Q824" t="str">
        <f>_xlfn.XLOOKUP(A824,Table3[customer_no],Table3[city_handled],"NOT FOUND")</f>
        <v>tier - 2</v>
      </c>
      <c r="R824" t="str">
        <f>_xlfn.XLOOKUP(A824,Table3[customer_no],Table3[state_id],"NOT FOUND")</f>
        <v>R1012</v>
      </c>
      <c r="S824" s="34" cm="1">
        <f t="array" ref="S824">_xlfn.XLOOKUP(A824,Table3[customer_no],'Hospitalisation Details'!$F$2:$F$2344,"NOT FOUND")</f>
        <v>12847.24</v>
      </c>
      <c r="T824" t="str">
        <f>_xlfn.XLOOKUP(A824,Table2[Customer ID],Table2[BMI_category],"NOT FOUND")</f>
        <v>Obesity</v>
      </c>
      <c r="U824" s="7">
        <f>_xlfn.XLOOKUP(A824,Table2[Customer ID],Table2[no of surgery],"NOT FOUND")</f>
        <v>1</v>
      </c>
      <c r="V824" t="str">
        <f>_xlfn.XLOOKUP(A824,Table2[Customer ID],Table2[smoker_missing],"NOT FOUND")</f>
        <v>No</v>
      </c>
      <c r="W824" t="str">
        <f t="shared" si="12"/>
        <v>Normal</v>
      </c>
      <c r="X824" s="37">
        <f>SUM(Table5[[#This Row],[Title]:[Diabetes Level]])</f>
        <v>49193.9</v>
      </c>
    </row>
    <row r="825" spans="1:24" x14ac:dyDescent="0.25">
      <c r="A825" t="s">
        <v>1547</v>
      </c>
      <c r="B825" t="str">
        <f>VLOOKUP(A825,'Customer Names'!$A$2:$E$2336,3,FALSE)</f>
        <v>Mr.</v>
      </c>
      <c r="C825" t="str">
        <f>_xlfn.XLOOKUP(A825,$A$2:$A$2336,'Customer Names'!$D$2:$D$2336,"NOT FOUND")</f>
        <v>Geoff</v>
      </c>
      <c r="D825" t="str">
        <f>_xlfn.XLOOKUP(A825,$A$2:$A$2336,'Customer Names'!$E$2:$E$2336,"NOT FOUND")</f>
        <v>Nelson</v>
      </c>
      <c r="E825" cm="1">
        <f t="array" ref="E825">_xlfn.XLOOKUP(A825,$A$2:$A$2336,Table2[BMI],"NOT FOUND")</f>
        <v>17.29</v>
      </c>
      <c r="F825" cm="1">
        <f t="array" ref="F825">_xlfn.XLOOKUP(A825,$A$2:$A$2336,Table2[HBA1C],"NOT FOUND")</f>
        <v>4.62</v>
      </c>
      <c r="G825" t="str" cm="1">
        <f t="array" ref="G825">_xlfn.XLOOKUP(A825,$A$2:$A$2336,Table2[Heart Issues],"NOT FOUND")</f>
        <v>No</v>
      </c>
      <c r="H825" t="str" cm="1">
        <f t="array" ref="H825">_xlfn.XLOOKUP(A825,$A$2:$A$2336,Table2[Any Transplants],"NOT FOUND")</f>
        <v>yes</v>
      </c>
      <c r="I825" t="str" cm="1">
        <f t="array" ref="I825">_xlfn.XLOOKUP(A825,$A$2:$A$2336,Table2[Cancer history],"NOT FOUND")</f>
        <v>No</v>
      </c>
      <c r="J825" t="str">
        <f>_xlfn.XLOOKUP(A825,Table3[customer_no],Table3[month],"NOT FOUND")</f>
        <v>Nov</v>
      </c>
      <c r="K825" s="7">
        <f>_xlfn.XLOOKUP(A825,Table3[customer_no],Table3[year_average],"NOT FOUND")</f>
        <v>2004</v>
      </c>
      <c r="L825" cm="1">
        <f t="array" ref="L825">_xlfn.XLOOKUP(A825,Table3[customer_no],'Hospitalisation Details'!$D$2:$D$2344,"NOT FOUND")</f>
        <v>9</v>
      </c>
      <c r="M825" s="33">
        <f>_xlfn.XLOOKUP(A825,Table3[customer_no],Table3[dd/mm/yy],"NOT FOUND")</f>
        <v>38300</v>
      </c>
      <c r="N825">
        <f>_xlfn.XLOOKUP(A825,Table3[customer_no],Table3[age],"NOT FOUND")</f>
        <v>18</v>
      </c>
      <c r="O825" cm="1">
        <f t="array" ref="O825">_xlfn.XLOOKUP(A825,Table3[customer_no],'Hospitalisation Details'!$E$2:$E$2344,"NOT FOUND")</f>
        <v>2</v>
      </c>
      <c r="P825" t="str">
        <f>_xlfn.XLOOKUP(A825,Table3[customer_no],Table3[hsplt_handled],"NOT FOUND")</f>
        <v>tier - 3</v>
      </c>
      <c r="Q825" t="str">
        <f>_xlfn.XLOOKUP(A825,Table3[customer_no],Table3[city_handled],"NOT FOUND")</f>
        <v>tier - 3</v>
      </c>
      <c r="R825" t="str">
        <f>_xlfn.XLOOKUP(A825,Table3[customer_no],Table3[state_id],"NOT FOUND")</f>
        <v>R1016</v>
      </c>
      <c r="S825" s="34" cm="1">
        <f t="array" ref="S825">_xlfn.XLOOKUP(A825,Table3[customer_no],'Hospitalisation Details'!$F$2:$F$2344,"NOT FOUND")</f>
        <v>12829.46</v>
      </c>
      <c r="T825" t="str">
        <f>_xlfn.XLOOKUP(A825,Table2[Customer ID],Table2[BMI_category],"NOT FOUND")</f>
        <v>Underweight</v>
      </c>
      <c r="U825" s="7">
        <f>_xlfn.XLOOKUP(A825,Table2[Customer ID],Table2[no of surgery],"NOT FOUND")</f>
        <v>1</v>
      </c>
      <c r="V825" t="str">
        <f>_xlfn.XLOOKUP(A825,Table2[Customer ID],Table2[smoker_missing],"NOT FOUND")</f>
        <v>yes</v>
      </c>
      <c r="W825" t="str">
        <f t="shared" si="12"/>
        <v>Normal</v>
      </c>
      <c r="X825" s="37">
        <f>SUM(Table5[[#This Row],[Title]:[Diabetes Level]])</f>
        <v>53185.37</v>
      </c>
    </row>
    <row r="826" spans="1:24" x14ac:dyDescent="0.25">
      <c r="A826" t="s">
        <v>1546</v>
      </c>
      <c r="B826" t="str">
        <f>VLOOKUP(A826,'Customer Names'!$A$2:$E$2336,3,FALSE)</f>
        <v>Mr.</v>
      </c>
      <c r="C826" t="str">
        <f>_xlfn.XLOOKUP(A826,$A$2:$A$2336,'Customer Names'!$D$2:$D$2336,"NOT FOUND")</f>
        <v>Chris J.</v>
      </c>
      <c r="D826" t="str">
        <f>_xlfn.XLOOKUP(A826,$A$2:$A$2336,'Customer Names'!$E$2:$E$2336,"NOT FOUND")</f>
        <v>Payne</v>
      </c>
      <c r="E826" cm="1">
        <f t="array" ref="E826">_xlfn.XLOOKUP(A826,$A$2:$A$2336,Table2[BMI],"NOT FOUND")</f>
        <v>31.74</v>
      </c>
      <c r="F826" cm="1">
        <f t="array" ref="F826">_xlfn.XLOOKUP(A826,$A$2:$A$2336,Table2[HBA1C],"NOT FOUND")</f>
        <v>7.68</v>
      </c>
      <c r="G826" t="str" cm="1">
        <f t="array" ref="G826">_xlfn.XLOOKUP(A826,$A$2:$A$2336,Table2[Heart Issues],"NOT FOUND")</f>
        <v>yes</v>
      </c>
      <c r="H826" t="str" cm="1">
        <f t="array" ref="H826">_xlfn.XLOOKUP(A826,$A$2:$A$2336,Table2[Any Transplants],"NOT FOUND")</f>
        <v>No</v>
      </c>
      <c r="I826" t="str" cm="1">
        <f t="array" ref="I826">_xlfn.XLOOKUP(A826,$A$2:$A$2336,Table2[Cancer history],"NOT FOUND")</f>
        <v>No</v>
      </c>
      <c r="J826" t="str">
        <f>_xlfn.XLOOKUP(A826,Table3[customer_no],Table3[month],"NOT FOUND")</f>
        <v>Sep</v>
      </c>
      <c r="K826" s="7">
        <f>_xlfn.XLOOKUP(A826,Table3[customer_no],Table3[year_average],"NOT FOUND")</f>
        <v>1967</v>
      </c>
      <c r="L826" cm="1">
        <f t="array" ref="L826">_xlfn.XLOOKUP(A826,Table3[customer_no],'Hospitalisation Details'!$D$2:$D$2344,"NOT FOUND")</f>
        <v>25</v>
      </c>
      <c r="M826" s="33">
        <f>_xlfn.XLOOKUP(A826,Table3[customer_no],Table3[dd/mm/yy],"NOT FOUND")</f>
        <v>24740</v>
      </c>
      <c r="N826">
        <f>_xlfn.XLOOKUP(A826,Table3[customer_no],Table3[age],"NOT FOUND")</f>
        <v>55</v>
      </c>
      <c r="O826" cm="1">
        <f t="array" ref="O826">_xlfn.XLOOKUP(A826,Table3[customer_no],'Hospitalisation Details'!$E$2:$E$2344,"NOT FOUND")</f>
        <v>0</v>
      </c>
      <c r="P826" t="str">
        <f>_xlfn.XLOOKUP(A826,Table3[customer_no],Table3[hsplt_handled],"NOT FOUND")</f>
        <v>tier - 3</v>
      </c>
      <c r="Q826" t="str">
        <f>_xlfn.XLOOKUP(A826,Table3[customer_no],Table3[city_handled],"NOT FOUND")</f>
        <v>tier - 3</v>
      </c>
      <c r="R826" t="str">
        <f>_xlfn.XLOOKUP(A826,Table3[customer_no],Table3[state_id],"NOT FOUND")</f>
        <v>R1021</v>
      </c>
      <c r="S826" s="34" cm="1">
        <f t="array" ref="S826">_xlfn.XLOOKUP(A826,Table3[customer_no],'Hospitalisation Details'!$F$2:$F$2344,"NOT FOUND")</f>
        <v>12823.25</v>
      </c>
      <c r="T826" t="str">
        <f>_xlfn.XLOOKUP(A826,Table2[Customer ID],Table2[BMI_category],"NOT FOUND")</f>
        <v>Obesity</v>
      </c>
      <c r="U826" s="7">
        <f>_xlfn.XLOOKUP(A826,Table2[Customer ID],Table2[no of surgery],"NOT FOUND")</f>
        <v>0</v>
      </c>
      <c r="V826" t="str">
        <f>_xlfn.XLOOKUP(A826,Table2[Customer ID],Table2[smoker_missing],"NOT FOUND")</f>
        <v>No</v>
      </c>
      <c r="W826" t="str">
        <f t="shared" si="12"/>
        <v>Diabetes</v>
      </c>
      <c r="X826" s="37">
        <f>SUM(Table5[[#This Row],[Title]:[Diabetes Level]])</f>
        <v>39649.67</v>
      </c>
    </row>
    <row r="827" spans="1:24" x14ac:dyDescent="0.25">
      <c r="A827" t="s">
        <v>1545</v>
      </c>
      <c r="B827" t="str">
        <f>VLOOKUP(A827,'Customer Names'!$A$2:$E$2336,3,FALSE)</f>
        <v>Ms.</v>
      </c>
      <c r="C827" t="str">
        <f>_xlfn.XLOOKUP(A827,$A$2:$A$2336,'Customer Names'!$D$2:$D$2336,"NOT FOUND")</f>
        <v>Kate A.</v>
      </c>
      <c r="D827" t="str">
        <f>_xlfn.XLOOKUP(A827,$A$2:$A$2336,'Customer Names'!$E$2:$E$2336,"NOT FOUND")</f>
        <v>Hails</v>
      </c>
      <c r="E827" cm="1">
        <f t="array" ref="E827">_xlfn.XLOOKUP(A827,$A$2:$A$2336,Table2[BMI],"NOT FOUND")</f>
        <v>26.504999999999999</v>
      </c>
      <c r="F827" cm="1">
        <f t="array" ref="F827">_xlfn.XLOOKUP(A827,$A$2:$A$2336,Table2[HBA1C],"NOT FOUND")</f>
        <v>6.79</v>
      </c>
      <c r="G827" t="str" cm="1">
        <f t="array" ref="G827">_xlfn.XLOOKUP(A827,$A$2:$A$2336,Table2[Heart Issues],"NOT FOUND")</f>
        <v>yes</v>
      </c>
      <c r="H827" t="str" cm="1">
        <f t="array" ref="H827">_xlfn.XLOOKUP(A827,$A$2:$A$2336,Table2[Any Transplants],"NOT FOUND")</f>
        <v>No</v>
      </c>
      <c r="I827" t="str" cm="1">
        <f t="array" ref="I827">_xlfn.XLOOKUP(A827,$A$2:$A$2336,Table2[Cancer history],"NOT FOUND")</f>
        <v>Yes</v>
      </c>
      <c r="J827" t="str">
        <f>_xlfn.XLOOKUP(A827,Table3[customer_no],Table3[month],"NOT FOUND")</f>
        <v>Jul</v>
      </c>
      <c r="K827" s="7">
        <f>_xlfn.XLOOKUP(A827,Table3[customer_no],Table3[year_average],"NOT FOUND")</f>
        <v>1963</v>
      </c>
      <c r="L827" cm="1">
        <f t="array" ref="L827">_xlfn.XLOOKUP(A827,Table3[customer_no],'Hospitalisation Details'!$D$2:$D$2344,"NOT FOUND")</f>
        <v>20</v>
      </c>
      <c r="M827" s="33">
        <f>_xlfn.XLOOKUP(A827,Table3[customer_no],Table3[dd/mm/yy],"NOT FOUND")</f>
        <v>23212</v>
      </c>
      <c r="N827">
        <f>_xlfn.XLOOKUP(A827,Table3[customer_no],Table3[age],"NOT FOUND")</f>
        <v>59</v>
      </c>
      <c r="O827" cm="1">
        <f t="array" ref="O827">_xlfn.XLOOKUP(A827,Table3[customer_no],'Hospitalisation Details'!$E$2:$E$2344,"NOT FOUND")</f>
        <v>0</v>
      </c>
      <c r="P827" t="str">
        <f>_xlfn.XLOOKUP(A827,Table3[customer_no],Table3[hsplt_handled],"NOT FOUND")</f>
        <v>tier - 3</v>
      </c>
      <c r="Q827" t="str">
        <f>_xlfn.XLOOKUP(A827,Table3[customer_no],Table3[city_handled],"NOT FOUND")</f>
        <v>tier - 3</v>
      </c>
      <c r="R827" t="str">
        <f>_xlfn.XLOOKUP(A827,Table3[customer_no],Table3[state_id],"NOT FOUND")</f>
        <v>R1024</v>
      </c>
      <c r="S827" s="34" cm="1">
        <f t="array" ref="S827">_xlfn.XLOOKUP(A827,Table3[customer_no],'Hospitalisation Details'!$F$2:$F$2344,"NOT FOUND")</f>
        <v>12815.44</v>
      </c>
      <c r="T827" t="str">
        <f>_xlfn.XLOOKUP(A827,Table2[Customer ID],Table2[BMI_category],"NOT FOUND")</f>
        <v>Overweight</v>
      </c>
      <c r="U827" s="7">
        <f>_xlfn.XLOOKUP(A827,Table2[Customer ID],Table2[no of surgery],"NOT FOUND")</f>
        <v>1</v>
      </c>
      <c r="V827" t="str">
        <f>_xlfn.XLOOKUP(A827,Table2[Customer ID],Table2[smoker_missing],"NOT FOUND")</f>
        <v>No</v>
      </c>
      <c r="W827" t="str">
        <f t="shared" si="12"/>
        <v>Diabetes</v>
      </c>
      <c r="X827" s="37">
        <f>SUM(Table5[[#This Row],[Title]:[Diabetes Level]])</f>
        <v>38103.735000000001</v>
      </c>
    </row>
    <row r="828" spans="1:24" x14ac:dyDescent="0.25">
      <c r="A828" t="s">
        <v>1544</v>
      </c>
      <c r="B828" t="str">
        <f>VLOOKUP(A828,'Customer Names'!$A$2:$E$2336,3,FALSE)</f>
        <v>Ms.</v>
      </c>
      <c r="C828" t="str">
        <f>_xlfn.XLOOKUP(A828,$A$2:$A$2336,'Customer Names'!$D$2:$D$2336,"NOT FOUND")</f>
        <v>Kelli</v>
      </c>
      <c r="D828" t="str">
        <f>_xlfn.XLOOKUP(A828,$A$2:$A$2336,'Customer Names'!$E$2:$E$2336,"NOT FOUND")</f>
        <v>Proctor</v>
      </c>
      <c r="E828" cm="1">
        <f t="array" ref="E828">_xlfn.XLOOKUP(A828,$A$2:$A$2336,Table2[BMI],"NOT FOUND")</f>
        <v>36.479999999999997</v>
      </c>
      <c r="F828" cm="1">
        <f t="array" ref="F828">_xlfn.XLOOKUP(A828,$A$2:$A$2336,Table2[HBA1C],"NOT FOUND")</f>
        <v>11.09</v>
      </c>
      <c r="G828" t="str" cm="1">
        <f t="array" ref="G828">_xlfn.XLOOKUP(A828,$A$2:$A$2336,Table2[Heart Issues],"NOT FOUND")</f>
        <v>No</v>
      </c>
      <c r="H828" t="str" cm="1">
        <f t="array" ref="H828">_xlfn.XLOOKUP(A828,$A$2:$A$2336,Table2[Any Transplants],"NOT FOUND")</f>
        <v>No</v>
      </c>
      <c r="I828" t="str" cm="1">
        <f t="array" ref="I828">_xlfn.XLOOKUP(A828,$A$2:$A$2336,Table2[Cancer history],"NOT FOUND")</f>
        <v>No</v>
      </c>
      <c r="J828" t="str">
        <f>_xlfn.XLOOKUP(A828,Table3[customer_no],Table3[month],"NOT FOUND")</f>
        <v>Jul</v>
      </c>
      <c r="K828" s="7">
        <f>_xlfn.XLOOKUP(A828,Table3[customer_no],Table3[year_average],"NOT FOUND")</f>
        <v>1978</v>
      </c>
      <c r="L828" cm="1">
        <f t="array" ref="L828">_xlfn.XLOOKUP(A828,Table3[customer_no],'Hospitalisation Details'!$D$2:$D$2344,"NOT FOUND")</f>
        <v>24</v>
      </c>
      <c r="M828" s="33">
        <f>_xlfn.XLOOKUP(A828,Table3[customer_no],Table3[dd/mm/yy],"NOT FOUND")</f>
        <v>28695</v>
      </c>
      <c r="N828">
        <f>_xlfn.XLOOKUP(A828,Table3[customer_no],Table3[age],"NOT FOUND")</f>
        <v>44</v>
      </c>
      <c r="O828" cm="1">
        <f t="array" ref="O828">_xlfn.XLOOKUP(A828,Table3[customer_no],'Hospitalisation Details'!$E$2:$E$2344,"NOT FOUND")</f>
        <v>0</v>
      </c>
      <c r="P828" t="str">
        <f>_xlfn.XLOOKUP(A828,Table3[customer_no],Table3[hsplt_handled],"NOT FOUND")</f>
        <v>tier - 3</v>
      </c>
      <c r="Q828" t="str">
        <f>_xlfn.XLOOKUP(A828,Table3[customer_no],Table3[city_handled],"NOT FOUND")</f>
        <v>tier - 1</v>
      </c>
      <c r="R828" t="str">
        <f>_xlfn.XLOOKUP(A828,Table3[customer_no],Table3[state_id],"NOT FOUND")</f>
        <v>R1024</v>
      </c>
      <c r="S828" s="34" cm="1">
        <f t="array" ref="S828">_xlfn.XLOOKUP(A828,Table3[customer_no],'Hospitalisation Details'!$F$2:$F$2344,"NOT FOUND")</f>
        <v>12797.21</v>
      </c>
      <c r="T828" t="str">
        <f>_xlfn.XLOOKUP(A828,Table2[Customer ID],Table2[BMI_category],"NOT FOUND")</f>
        <v>Obesity</v>
      </c>
      <c r="U828" s="7">
        <f>_xlfn.XLOOKUP(A828,Table2[Customer ID],Table2[no of surgery],"NOT FOUND")</f>
        <v>0</v>
      </c>
      <c r="V828" t="str">
        <f>_xlfn.XLOOKUP(A828,Table2[Customer ID],Table2[smoker_missing],"NOT FOUND")</f>
        <v>No</v>
      </c>
      <c r="W828" t="str">
        <f t="shared" si="12"/>
        <v>Diabetes</v>
      </c>
      <c r="X828" s="37">
        <f>SUM(Table5[[#This Row],[Title]:[Diabetes Level]])</f>
        <v>43585.78</v>
      </c>
    </row>
    <row r="829" spans="1:24" x14ac:dyDescent="0.25">
      <c r="A829" t="s">
        <v>1543</v>
      </c>
      <c r="B829" t="str">
        <f>VLOOKUP(A829,'Customer Names'!$A$2:$E$2336,3,FALSE)</f>
        <v>Mrs.</v>
      </c>
      <c r="C829" t="str">
        <f>_xlfn.XLOOKUP(A829,$A$2:$A$2336,'Customer Names'!$D$2:$D$2336,"NOT FOUND")</f>
        <v>Maggie M</v>
      </c>
      <c r="D829" t="str">
        <f>_xlfn.XLOOKUP(A829,$A$2:$A$2336,'Customer Names'!$E$2:$E$2336,"NOT FOUND")</f>
        <v>Ryan</v>
      </c>
      <c r="E829" cm="1">
        <f t="array" ref="E829">_xlfn.XLOOKUP(A829,$A$2:$A$2336,Table2[BMI],"NOT FOUND")</f>
        <v>39.159999999999997</v>
      </c>
      <c r="F829" cm="1">
        <f t="array" ref="F829">_xlfn.XLOOKUP(A829,$A$2:$A$2336,Table2[HBA1C],"NOT FOUND")</f>
        <v>5.24</v>
      </c>
      <c r="G829" t="str" cm="1">
        <f t="array" ref="G829">_xlfn.XLOOKUP(A829,$A$2:$A$2336,Table2[Heart Issues],"NOT FOUND")</f>
        <v>yes</v>
      </c>
      <c r="H829" t="str" cm="1">
        <f t="array" ref="H829">_xlfn.XLOOKUP(A829,$A$2:$A$2336,Table2[Any Transplants],"NOT FOUND")</f>
        <v>No</v>
      </c>
      <c r="I829" t="str" cm="1">
        <f t="array" ref="I829">_xlfn.XLOOKUP(A829,$A$2:$A$2336,Table2[Cancer history],"NOT FOUND")</f>
        <v>Yes</v>
      </c>
      <c r="J829" t="str">
        <f>_xlfn.XLOOKUP(A829,Table3[customer_no],Table3[month],"NOT FOUND")</f>
        <v>Oct</v>
      </c>
      <c r="K829" s="7">
        <f>_xlfn.XLOOKUP(A829,Table3[customer_no],Table3[year_average],"NOT FOUND")</f>
        <v>1983</v>
      </c>
      <c r="L829" cm="1">
        <f t="array" ref="L829">_xlfn.XLOOKUP(A829,Table3[customer_no],'Hospitalisation Details'!$D$2:$D$2344,"NOT FOUND")</f>
        <v>29</v>
      </c>
      <c r="M829" s="33">
        <f>_xlfn.XLOOKUP(A829,Table3[customer_no],Table3[dd/mm/yy],"NOT FOUND")</f>
        <v>30618</v>
      </c>
      <c r="N829">
        <f>_xlfn.XLOOKUP(A829,Table3[customer_no],Table3[age],"NOT FOUND")</f>
        <v>39</v>
      </c>
      <c r="O829" cm="1">
        <f t="array" ref="O829">_xlfn.XLOOKUP(A829,Table3[customer_no],'Hospitalisation Details'!$E$2:$E$2344,"NOT FOUND")</f>
        <v>3</v>
      </c>
      <c r="P829" t="str">
        <f>_xlfn.XLOOKUP(A829,Table3[customer_no],Table3[hsplt_handled],"NOT FOUND")</f>
        <v>tier - 3</v>
      </c>
      <c r="Q829" t="str">
        <f>_xlfn.XLOOKUP(A829,Table3[customer_no],Table3[city_handled],"NOT FOUND")</f>
        <v>tier - 1</v>
      </c>
      <c r="R829" t="str">
        <f>_xlfn.XLOOKUP(A829,Table3[customer_no],Table3[state_id],"NOT FOUND")</f>
        <v>R1026</v>
      </c>
      <c r="S829" s="34" cm="1">
        <f t="array" ref="S829">_xlfn.XLOOKUP(A829,Table3[customer_no],'Hospitalisation Details'!$F$2:$F$2344,"NOT FOUND")</f>
        <v>12788.18</v>
      </c>
      <c r="T829" t="str">
        <f>_xlfn.XLOOKUP(A829,Table2[Customer ID],Table2[BMI_category],"NOT FOUND")</f>
        <v>Obesity</v>
      </c>
      <c r="U829" s="7">
        <f>_xlfn.XLOOKUP(A829,Table2[Customer ID],Table2[no of surgery],"NOT FOUND")</f>
        <v>1</v>
      </c>
      <c r="V829" t="str">
        <f>_xlfn.XLOOKUP(A829,Table2[Customer ID],Table2[smoker_missing],"NOT FOUND")</f>
        <v>No</v>
      </c>
      <c r="W829" t="str">
        <f t="shared" si="12"/>
        <v>Normal</v>
      </c>
      <c r="X829" s="37">
        <f>SUM(Table5[[#This Row],[Title]:[Diabetes Level]])</f>
        <v>45505.58</v>
      </c>
    </row>
    <row r="830" spans="1:24" x14ac:dyDescent="0.25">
      <c r="A830" t="s">
        <v>1542</v>
      </c>
      <c r="B830" t="str">
        <f>VLOOKUP(A830,'Customer Names'!$A$2:$E$2336,3,FALSE)</f>
        <v>Mrs.</v>
      </c>
      <c r="C830" t="str">
        <f>_xlfn.XLOOKUP(A830,$A$2:$A$2336,'Customer Names'!$D$2:$D$2336,"NOT FOUND")</f>
        <v>Michelle L.</v>
      </c>
      <c r="D830" t="str">
        <f>_xlfn.XLOOKUP(A830,$A$2:$A$2336,'Customer Names'!$E$2:$E$2336,"NOT FOUND")</f>
        <v>Watson</v>
      </c>
      <c r="E830" cm="1">
        <f t="array" ref="E830">_xlfn.XLOOKUP(A830,$A$2:$A$2336,Table2[BMI],"NOT FOUND")</f>
        <v>28.22</v>
      </c>
      <c r="F830" cm="1">
        <f t="array" ref="F830">_xlfn.XLOOKUP(A830,$A$2:$A$2336,Table2[HBA1C],"NOT FOUND")</f>
        <v>7.51</v>
      </c>
      <c r="G830" t="str" cm="1">
        <f t="array" ref="G830">_xlfn.XLOOKUP(A830,$A$2:$A$2336,Table2[Heart Issues],"NOT FOUND")</f>
        <v>yes</v>
      </c>
      <c r="H830" t="str" cm="1">
        <f t="array" ref="H830">_xlfn.XLOOKUP(A830,$A$2:$A$2336,Table2[Any Transplants],"NOT FOUND")</f>
        <v>No</v>
      </c>
      <c r="I830" t="str" cm="1">
        <f t="array" ref="I830">_xlfn.XLOOKUP(A830,$A$2:$A$2336,Table2[Cancer history],"NOT FOUND")</f>
        <v>Yes</v>
      </c>
      <c r="J830" t="str">
        <f>_xlfn.XLOOKUP(A830,Table3[customer_no],Table3[month],"NOT FOUND")</f>
        <v>Dec</v>
      </c>
      <c r="K830" s="7">
        <f>_xlfn.XLOOKUP(A830,Table3[customer_no],Table3[year_average],"NOT FOUND")</f>
        <v>1963</v>
      </c>
      <c r="L830" cm="1">
        <f t="array" ref="L830">_xlfn.XLOOKUP(A830,Table3[customer_no],'Hospitalisation Details'!$D$2:$D$2344,"NOT FOUND")</f>
        <v>5</v>
      </c>
      <c r="M830" s="33">
        <f>_xlfn.XLOOKUP(A830,Table3[customer_no],Table3[dd/mm/yy],"NOT FOUND")</f>
        <v>23350</v>
      </c>
      <c r="N830">
        <f>_xlfn.XLOOKUP(A830,Table3[customer_no],Table3[age],"NOT FOUND")</f>
        <v>59</v>
      </c>
      <c r="O830" cm="1">
        <f t="array" ref="O830">_xlfn.XLOOKUP(A830,Table3[customer_no],'Hospitalisation Details'!$E$2:$E$2344,"NOT FOUND")</f>
        <v>0</v>
      </c>
      <c r="P830" t="str">
        <f>_xlfn.XLOOKUP(A830,Table3[customer_no],Table3[hsplt_handled],"NOT FOUND")</f>
        <v>tier - 3</v>
      </c>
      <c r="Q830" t="str">
        <f>_xlfn.XLOOKUP(A830,Table3[customer_no],Table3[city_handled],"NOT FOUND")</f>
        <v>tier - 3</v>
      </c>
      <c r="R830" t="str">
        <f>_xlfn.XLOOKUP(A830,Table3[customer_no],Table3[state_id],"NOT FOUND")</f>
        <v>R1025</v>
      </c>
      <c r="S830" s="34" cm="1">
        <f t="array" ref="S830">_xlfn.XLOOKUP(A830,Table3[customer_no],'Hospitalisation Details'!$F$2:$F$2344,"NOT FOUND")</f>
        <v>12788.03</v>
      </c>
      <c r="T830" t="str">
        <f>_xlfn.XLOOKUP(A830,Table2[Customer ID],Table2[BMI_category],"NOT FOUND")</f>
        <v>Overweight</v>
      </c>
      <c r="U830" s="7">
        <f>_xlfn.XLOOKUP(A830,Table2[Customer ID],Table2[no of surgery],"NOT FOUND")</f>
        <v>1</v>
      </c>
      <c r="V830" t="str">
        <f>_xlfn.XLOOKUP(A830,Table2[Customer ID],Table2[smoker_missing],"NOT FOUND")</f>
        <v>No</v>
      </c>
      <c r="W830" t="str">
        <f t="shared" si="12"/>
        <v>Diabetes</v>
      </c>
      <c r="X830" s="37">
        <f>SUM(Table5[[#This Row],[Title]:[Diabetes Level]])</f>
        <v>38201.760000000002</v>
      </c>
    </row>
    <row r="831" spans="1:24" x14ac:dyDescent="0.25">
      <c r="A831" t="s">
        <v>1541</v>
      </c>
      <c r="B831" t="str">
        <f>VLOOKUP(A831,'Customer Names'!$A$2:$E$2336,3,FALSE)</f>
        <v>Mrs.</v>
      </c>
      <c r="C831" t="str">
        <f>_xlfn.XLOOKUP(A831,$A$2:$A$2336,'Customer Names'!$D$2:$D$2336,"NOT FOUND")</f>
        <v>Ashley K</v>
      </c>
      <c r="D831" t="str">
        <f>_xlfn.XLOOKUP(A831,$A$2:$A$2336,'Customer Names'!$E$2:$E$2336,"NOT FOUND")</f>
        <v>Gresh</v>
      </c>
      <c r="E831" cm="1">
        <f t="array" ref="E831">_xlfn.XLOOKUP(A831,$A$2:$A$2336,Table2[BMI],"NOT FOUND")</f>
        <v>35</v>
      </c>
      <c r="F831" cm="1">
        <f t="array" ref="F831">_xlfn.XLOOKUP(A831,$A$2:$A$2336,Table2[HBA1C],"NOT FOUND")</f>
        <v>4.13</v>
      </c>
      <c r="G831" t="str" cm="1">
        <f t="array" ref="G831">_xlfn.XLOOKUP(A831,$A$2:$A$2336,Table2[Heart Issues],"NOT FOUND")</f>
        <v>No</v>
      </c>
      <c r="H831" t="str" cm="1">
        <f t="array" ref="H831">_xlfn.XLOOKUP(A831,$A$2:$A$2336,Table2[Any Transplants],"NOT FOUND")</f>
        <v>No</v>
      </c>
      <c r="I831" t="str" cm="1">
        <f t="array" ref="I831">_xlfn.XLOOKUP(A831,$A$2:$A$2336,Table2[Cancer history],"NOT FOUND")</f>
        <v>No</v>
      </c>
      <c r="J831" t="str">
        <f>_xlfn.XLOOKUP(A831,Table3[customer_no],Table3[month],"NOT FOUND")</f>
        <v>Oct</v>
      </c>
      <c r="K831" s="7">
        <f>_xlfn.XLOOKUP(A831,Table3[customer_no],Table3[year_average],"NOT FOUND")</f>
        <v>1972</v>
      </c>
      <c r="L831" cm="1">
        <f t="array" ref="L831">_xlfn.XLOOKUP(A831,Table3[customer_no],'Hospitalisation Details'!$D$2:$D$2344,"NOT FOUND")</f>
        <v>7</v>
      </c>
      <c r="M831" s="33">
        <f>_xlfn.XLOOKUP(A831,Table3[customer_no],Table3[dd/mm/yy],"NOT FOUND")</f>
        <v>26579</v>
      </c>
      <c r="N831">
        <f>_xlfn.XLOOKUP(A831,Table3[customer_no],Table3[age],"NOT FOUND")</f>
        <v>50</v>
      </c>
      <c r="O831" cm="1">
        <f t="array" ref="O831">_xlfn.XLOOKUP(A831,Table3[customer_no],'Hospitalisation Details'!$E$2:$E$2344,"NOT FOUND")</f>
        <v>0</v>
      </c>
      <c r="P831" t="str">
        <f>_xlfn.XLOOKUP(A831,Table3[customer_no],Table3[hsplt_handled],"NOT FOUND")</f>
        <v>tier - 3</v>
      </c>
      <c r="Q831" t="str">
        <f>_xlfn.XLOOKUP(A831,Table3[customer_no],Table3[city_handled],"NOT FOUND")</f>
        <v>tier - 3</v>
      </c>
      <c r="R831" t="str">
        <f>_xlfn.XLOOKUP(A831,Table3[customer_no],Table3[state_id],"NOT FOUND")</f>
        <v>R1026</v>
      </c>
      <c r="S831" s="34" cm="1">
        <f t="array" ref="S831">_xlfn.XLOOKUP(A831,Table3[customer_no],'Hospitalisation Details'!$F$2:$F$2344,"NOT FOUND")</f>
        <v>12776.05</v>
      </c>
      <c r="T831" t="str">
        <f>_xlfn.XLOOKUP(A831,Table2[Customer ID],Table2[BMI_category],"NOT FOUND")</f>
        <v>Obesity</v>
      </c>
      <c r="U831" s="7">
        <f>_xlfn.XLOOKUP(A831,Table2[Customer ID],Table2[no of surgery],"NOT FOUND")</f>
        <v>2</v>
      </c>
      <c r="V831" t="str">
        <f>_xlfn.XLOOKUP(A831,Table2[Customer ID],Table2[smoker_missing],"NOT FOUND")</f>
        <v>No</v>
      </c>
      <c r="W831" t="str">
        <f t="shared" si="12"/>
        <v>Normal</v>
      </c>
      <c r="X831" s="37">
        <f>SUM(Table5[[#This Row],[Title]:[Diabetes Level]])</f>
        <v>41425.18</v>
      </c>
    </row>
    <row r="832" spans="1:24" x14ac:dyDescent="0.25">
      <c r="A832" t="s">
        <v>1540</v>
      </c>
      <c r="B832" t="str">
        <f>VLOOKUP(A832,'Customer Names'!$A$2:$E$2336,3,FALSE)</f>
        <v>Mr.</v>
      </c>
      <c r="C832" t="str">
        <f>_xlfn.XLOOKUP(A832,$A$2:$A$2336,'Customer Names'!$D$2:$D$2336,"NOT FOUND")</f>
        <v>Michael</v>
      </c>
      <c r="D832" t="str">
        <f>_xlfn.XLOOKUP(A832,$A$2:$A$2336,'Customer Names'!$E$2:$E$2336,"NOT FOUND")</f>
        <v>Anis</v>
      </c>
      <c r="E832" cm="1">
        <f t="array" ref="E832">_xlfn.XLOOKUP(A832,$A$2:$A$2336,Table2[BMI],"NOT FOUND")</f>
        <v>36.24</v>
      </c>
      <c r="F832" cm="1">
        <f t="array" ref="F832">_xlfn.XLOOKUP(A832,$A$2:$A$2336,Table2[HBA1C],"NOT FOUND")</f>
        <v>8.3800000000000008</v>
      </c>
      <c r="G832" t="str" cm="1">
        <f t="array" ref="G832">_xlfn.XLOOKUP(A832,$A$2:$A$2336,Table2[Heart Issues],"NOT FOUND")</f>
        <v>yes</v>
      </c>
      <c r="H832" t="str" cm="1">
        <f t="array" ref="H832">_xlfn.XLOOKUP(A832,$A$2:$A$2336,Table2[Any Transplants],"NOT FOUND")</f>
        <v>No</v>
      </c>
      <c r="I832" t="str" cm="1">
        <f t="array" ref="I832">_xlfn.XLOOKUP(A832,$A$2:$A$2336,Table2[Cancer history],"NOT FOUND")</f>
        <v>No</v>
      </c>
      <c r="J832" t="str">
        <f>_xlfn.XLOOKUP(A832,Table3[customer_no],Table3[month],"NOT FOUND")</f>
        <v>Sep</v>
      </c>
      <c r="K832" s="7">
        <f>_xlfn.XLOOKUP(A832,Table3[customer_no],Table3[year_average],"NOT FOUND")</f>
        <v>1975</v>
      </c>
      <c r="L832" cm="1">
        <f t="array" ref="L832">_xlfn.XLOOKUP(A832,Table3[customer_no],'Hospitalisation Details'!$D$2:$D$2344,"NOT FOUND")</f>
        <v>25</v>
      </c>
      <c r="M832" s="33">
        <f>_xlfn.XLOOKUP(A832,Table3[customer_no],Table3[dd/mm/yy],"NOT FOUND")</f>
        <v>27662</v>
      </c>
      <c r="N832">
        <f>_xlfn.XLOOKUP(A832,Table3[customer_no],Table3[age],"NOT FOUND")</f>
        <v>47</v>
      </c>
      <c r="O832" cm="1">
        <f t="array" ref="O832">_xlfn.XLOOKUP(A832,Table3[customer_no],'Hospitalisation Details'!$E$2:$E$2344,"NOT FOUND")</f>
        <v>1</v>
      </c>
      <c r="P832" t="str">
        <f>_xlfn.XLOOKUP(A832,Table3[customer_no],Table3[hsplt_handled],"NOT FOUND")</f>
        <v>tier - 3</v>
      </c>
      <c r="Q832" t="str">
        <f>_xlfn.XLOOKUP(A832,Table3[customer_no],Table3[city_handled],"NOT FOUND")</f>
        <v>tier - 3</v>
      </c>
      <c r="R832" t="str">
        <f>_xlfn.XLOOKUP(A832,Table3[customer_no],Table3[state_id],"NOT FOUND")</f>
        <v>R1021</v>
      </c>
      <c r="S832" s="34" cm="1">
        <f t="array" ref="S832">_xlfn.XLOOKUP(A832,Table3[customer_no],'Hospitalisation Details'!$F$2:$F$2344,"NOT FOUND")</f>
        <v>12770.27</v>
      </c>
      <c r="T832" t="str">
        <f>_xlfn.XLOOKUP(A832,Table2[Customer ID],Table2[BMI_category],"NOT FOUND")</f>
        <v>Obesity</v>
      </c>
      <c r="U832" s="7">
        <f>_xlfn.XLOOKUP(A832,Table2[Customer ID],Table2[no of surgery],"NOT FOUND")</f>
        <v>1</v>
      </c>
      <c r="V832" t="str">
        <f>_xlfn.XLOOKUP(A832,Table2[Customer ID],Table2[smoker_missing],"NOT FOUND")</f>
        <v>No</v>
      </c>
      <c r="W832" t="str">
        <f t="shared" si="12"/>
        <v>Diabetes</v>
      </c>
      <c r="X832" s="37">
        <f>SUM(Table5[[#This Row],[Title]:[Diabetes Level]])</f>
        <v>42525.89</v>
      </c>
    </row>
    <row r="833" spans="1:24" x14ac:dyDescent="0.25">
      <c r="A833" t="s">
        <v>1539</v>
      </c>
      <c r="B833" t="str">
        <f>VLOOKUP(A833,'Customer Names'!$A$2:$E$2336,3,FALSE)</f>
        <v>Mr.</v>
      </c>
      <c r="C833" t="str">
        <f>_xlfn.XLOOKUP(A833,$A$2:$A$2336,'Customer Names'!$D$2:$D$2336,"NOT FOUND")</f>
        <v>Ryan K.</v>
      </c>
      <c r="D833" t="str">
        <f>_xlfn.XLOOKUP(A833,$A$2:$A$2336,'Customer Names'!$E$2:$E$2336,"NOT FOUND")</f>
        <v>Swartz</v>
      </c>
      <c r="E833" cm="1">
        <f t="array" ref="E833">_xlfn.XLOOKUP(A833,$A$2:$A$2336,Table2[BMI],"NOT FOUND")</f>
        <v>36.954999999999998</v>
      </c>
      <c r="F833" cm="1">
        <f t="array" ref="F833">_xlfn.XLOOKUP(A833,$A$2:$A$2336,Table2[HBA1C],"NOT FOUND")</f>
        <v>8.07</v>
      </c>
      <c r="G833" t="str" cm="1">
        <f t="array" ref="G833">_xlfn.XLOOKUP(A833,$A$2:$A$2336,Table2[Heart Issues],"NOT FOUND")</f>
        <v>No</v>
      </c>
      <c r="H833" t="str" cm="1">
        <f t="array" ref="H833">_xlfn.XLOOKUP(A833,$A$2:$A$2336,Table2[Any Transplants],"NOT FOUND")</f>
        <v>No</v>
      </c>
      <c r="I833" t="str" cm="1">
        <f t="array" ref="I833">_xlfn.XLOOKUP(A833,$A$2:$A$2336,Table2[Cancer history],"NOT FOUND")</f>
        <v>No</v>
      </c>
      <c r="J833" t="str">
        <f>_xlfn.XLOOKUP(A833,Table3[customer_no],Table3[month],"NOT FOUND")</f>
        <v>Oct</v>
      </c>
      <c r="K833" s="7">
        <f>_xlfn.XLOOKUP(A833,Table3[customer_no],Table3[year_average],"NOT FOUND")</f>
        <v>1962</v>
      </c>
      <c r="L833" cm="1">
        <f t="array" ref="L833">_xlfn.XLOOKUP(A833,Table3[customer_no],'Hospitalisation Details'!$D$2:$D$2344,"NOT FOUND")</f>
        <v>1</v>
      </c>
      <c r="M833" s="33">
        <f>_xlfn.XLOOKUP(A833,Table3[customer_no],Table3[dd/mm/yy],"NOT FOUND")</f>
        <v>22920</v>
      </c>
      <c r="N833">
        <f>_xlfn.XLOOKUP(A833,Table3[customer_no],Table3[age],"NOT FOUND")</f>
        <v>60</v>
      </c>
      <c r="O833" cm="1">
        <f t="array" ref="O833">_xlfn.XLOOKUP(A833,Table3[customer_no],'Hospitalisation Details'!$E$2:$E$2344,"NOT FOUND")</f>
        <v>0</v>
      </c>
      <c r="P833" t="str">
        <f>_xlfn.XLOOKUP(A833,Table3[customer_no],Table3[hsplt_handled],"NOT FOUND")</f>
        <v>tier - 3</v>
      </c>
      <c r="Q833" t="str">
        <f>_xlfn.XLOOKUP(A833,Table3[customer_no],Table3[city_handled],"NOT FOUND")</f>
        <v>tier - 1</v>
      </c>
      <c r="R833" t="str">
        <f>_xlfn.XLOOKUP(A833,Table3[customer_no],Table3[state_id],"NOT FOUND")</f>
        <v>R1017</v>
      </c>
      <c r="S833" s="34" cm="1">
        <f t="array" ref="S833">_xlfn.XLOOKUP(A833,Table3[customer_no],'Hospitalisation Details'!$F$2:$F$2344,"NOT FOUND")</f>
        <v>12741.17</v>
      </c>
      <c r="T833" t="str">
        <f>_xlfn.XLOOKUP(A833,Table2[Customer ID],Table2[BMI_category],"NOT FOUND")</f>
        <v>Obesity</v>
      </c>
      <c r="U833" s="7">
        <f>_xlfn.XLOOKUP(A833,Table2[Customer ID],Table2[no of surgery],"NOT FOUND")</f>
        <v>0</v>
      </c>
      <c r="V833" t="str">
        <f>_xlfn.XLOOKUP(A833,Table2[Customer ID],Table2[smoker_missing],"NOT FOUND")</f>
        <v>No</v>
      </c>
      <c r="W833" t="str">
        <f t="shared" si="12"/>
        <v>Diabetes</v>
      </c>
      <c r="X833" s="37">
        <f>SUM(Table5[[#This Row],[Title]:[Diabetes Level]])</f>
        <v>37729.195</v>
      </c>
    </row>
    <row r="834" spans="1:24" x14ac:dyDescent="0.25">
      <c r="A834" t="s">
        <v>1538</v>
      </c>
      <c r="B834" t="str">
        <f>VLOOKUP(A834,'Customer Names'!$A$2:$E$2336,3,FALSE)</f>
        <v>Mr.</v>
      </c>
      <c r="C834" t="str">
        <f>_xlfn.XLOOKUP(A834,$A$2:$A$2336,'Customer Names'!$D$2:$D$2336,"NOT FOUND")</f>
        <v>Matthew J</v>
      </c>
      <c r="D834" t="str">
        <f>_xlfn.XLOOKUP(A834,$A$2:$A$2336,'Customer Names'!$E$2:$E$2336,"NOT FOUND")</f>
        <v>Schluneker</v>
      </c>
      <c r="E834" cm="1">
        <f t="array" ref="E834">_xlfn.XLOOKUP(A834,$A$2:$A$2336,Table2[BMI],"NOT FOUND")</f>
        <v>29.64</v>
      </c>
      <c r="F834" cm="1">
        <f t="array" ref="F834">_xlfn.XLOOKUP(A834,$A$2:$A$2336,Table2[HBA1C],"NOT FOUND")</f>
        <v>8.9499999999999993</v>
      </c>
      <c r="G834" t="str" cm="1">
        <f t="array" ref="G834">_xlfn.XLOOKUP(A834,$A$2:$A$2336,Table2[Heart Issues],"NOT FOUND")</f>
        <v>No</v>
      </c>
      <c r="H834" t="str" cm="1">
        <f t="array" ref="H834">_xlfn.XLOOKUP(A834,$A$2:$A$2336,Table2[Any Transplants],"NOT FOUND")</f>
        <v>No</v>
      </c>
      <c r="I834" t="str" cm="1">
        <f t="array" ref="I834">_xlfn.XLOOKUP(A834,$A$2:$A$2336,Table2[Cancer history],"NOT FOUND")</f>
        <v>No</v>
      </c>
      <c r="J834" t="str">
        <f>_xlfn.XLOOKUP(A834,Table3[customer_no],Table3[month],"NOT FOUND")</f>
        <v>Sep</v>
      </c>
      <c r="K834" s="7">
        <f>_xlfn.XLOOKUP(A834,Table3[customer_no],Table3[year_average],"NOT FOUND")</f>
        <v>1962</v>
      </c>
      <c r="L834" cm="1">
        <f t="array" ref="L834">_xlfn.XLOOKUP(A834,Table3[customer_no],'Hospitalisation Details'!$D$2:$D$2344,"NOT FOUND")</f>
        <v>2</v>
      </c>
      <c r="M834" s="33">
        <f>_xlfn.XLOOKUP(A834,Table3[customer_no],Table3[dd/mm/yy],"NOT FOUND")</f>
        <v>22891</v>
      </c>
      <c r="N834">
        <f>_xlfn.XLOOKUP(A834,Table3[customer_no],Table3[age],"NOT FOUND")</f>
        <v>60</v>
      </c>
      <c r="O834" cm="1">
        <f t="array" ref="O834">_xlfn.XLOOKUP(A834,Table3[customer_no],'Hospitalisation Details'!$E$2:$E$2344,"NOT FOUND")</f>
        <v>0</v>
      </c>
      <c r="P834" t="str">
        <f>_xlfn.XLOOKUP(A834,Table3[customer_no],Table3[hsplt_handled],"NOT FOUND")</f>
        <v>tier - 3</v>
      </c>
      <c r="Q834" t="str">
        <f>_xlfn.XLOOKUP(A834,Table3[customer_no],Table3[city_handled],"NOT FOUND")</f>
        <v>tier - 3</v>
      </c>
      <c r="R834" t="str">
        <f>_xlfn.XLOOKUP(A834,Table3[customer_no],Table3[state_id],"NOT FOUND")</f>
        <v>R1016</v>
      </c>
      <c r="S834" s="34" cm="1">
        <f t="array" ref="S834">_xlfn.XLOOKUP(A834,Table3[customer_no],'Hospitalisation Details'!$F$2:$F$2344,"NOT FOUND")</f>
        <v>12731</v>
      </c>
      <c r="T834" t="str">
        <f>_xlfn.XLOOKUP(A834,Table2[Customer ID],Table2[BMI_category],"NOT FOUND")</f>
        <v>Overweight</v>
      </c>
      <c r="U834" s="7">
        <f>_xlfn.XLOOKUP(A834,Table2[Customer ID],Table2[no of surgery],"NOT FOUND")</f>
        <v>0</v>
      </c>
      <c r="V834" t="str">
        <f>_xlfn.XLOOKUP(A834,Table2[Customer ID],Table2[smoker_missing],"NOT FOUND")</f>
        <v>No</v>
      </c>
      <c r="W834" t="str">
        <f t="shared" si="12"/>
        <v>Diabetes</v>
      </c>
      <c r="X834" s="37">
        <f>SUM(Table5[[#This Row],[Title]:[Diabetes Level]])</f>
        <v>37684.589999999997</v>
      </c>
    </row>
    <row r="835" spans="1:24" x14ac:dyDescent="0.25">
      <c r="A835" t="s">
        <v>1537</v>
      </c>
      <c r="B835" t="str">
        <f>VLOOKUP(A835,'Customer Names'!$A$2:$E$2336,3,FALSE)</f>
        <v>Mrs.</v>
      </c>
      <c r="C835" t="str">
        <f>_xlfn.XLOOKUP(A835,$A$2:$A$2336,'Customer Names'!$D$2:$D$2336,"NOT FOUND")</f>
        <v>Karine</v>
      </c>
      <c r="D835" t="str">
        <f>_xlfn.XLOOKUP(A835,$A$2:$A$2336,'Customer Names'!$E$2:$E$2336,"NOT FOUND")</f>
        <v>Bellemare</v>
      </c>
      <c r="E835" cm="1">
        <f t="array" ref="E835">_xlfn.XLOOKUP(A835,$A$2:$A$2336,Table2[BMI],"NOT FOUND")</f>
        <v>42.74</v>
      </c>
      <c r="F835" cm="1">
        <f t="array" ref="F835">_xlfn.XLOOKUP(A835,$A$2:$A$2336,Table2[HBA1C],"NOT FOUND")</f>
        <v>6.31</v>
      </c>
      <c r="G835" t="str" cm="1">
        <f t="array" ref="G835">_xlfn.XLOOKUP(A835,$A$2:$A$2336,Table2[Heart Issues],"NOT FOUND")</f>
        <v>yes</v>
      </c>
      <c r="H835" t="str" cm="1">
        <f t="array" ref="H835">_xlfn.XLOOKUP(A835,$A$2:$A$2336,Table2[Any Transplants],"NOT FOUND")</f>
        <v>No</v>
      </c>
      <c r="I835" t="str" cm="1">
        <f t="array" ref="I835">_xlfn.XLOOKUP(A835,$A$2:$A$2336,Table2[Cancer history],"NOT FOUND")</f>
        <v>No</v>
      </c>
      <c r="J835" t="str">
        <f>_xlfn.XLOOKUP(A835,Table3[customer_no],Table3[month],"NOT FOUND")</f>
        <v>Jul</v>
      </c>
      <c r="K835" s="7">
        <f>_xlfn.XLOOKUP(A835,Table3[customer_no],Table3[year_average],"NOT FOUND")</f>
        <v>1988</v>
      </c>
      <c r="L835" cm="1">
        <f t="array" ref="L835">_xlfn.XLOOKUP(A835,Table3[customer_no],'Hospitalisation Details'!$D$2:$D$2344,"NOT FOUND")</f>
        <v>17</v>
      </c>
      <c r="M835" s="33">
        <f>_xlfn.XLOOKUP(A835,Table3[customer_no],Table3[dd/mm/yy],"NOT FOUND")</f>
        <v>32341</v>
      </c>
      <c r="N835">
        <f>_xlfn.XLOOKUP(A835,Table3[customer_no],Table3[age],"NOT FOUND")</f>
        <v>34</v>
      </c>
      <c r="O835" cm="1">
        <f t="array" ref="O835">_xlfn.XLOOKUP(A835,Table3[customer_no],'Hospitalisation Details'!$E$2:$E$2344,"NOT FOUND")</f>
        <v>3</v>
      </c>
      <c r="P835" t="str">
        <f>_xlfn.XLOOKUP(A835,Table3[customer_no],Table3[hsplt_handled],"NOT FOUND")</f>
        <v>tier - 3</v>
      </c>
      <c r="Q835" t="str">
        <f>_xlfn.XLOOKUP(A835,Table3[customer_no],Table3[city_handled],"NOT FOUND")</f>
        <v>tier - 1</v>
      </c>
      <c r="R835" t="str">
        <f>_xlfn.XLOOKUP(A835,Table3[customer_no],Table3[state_id],"NOT FOUND")</f>
        <v>R1026</v>
      </c>
      <c r="S835" s="34" cm="1">
        <f t="array" ref="S835">_xlfn.XLOOKUP(A835,Table3[customer_no],'Hospitalisation Details'!$F$2:$F$2344,"NOT FOUND")</f>
        <v>12718.21</v>
      </c>
      <c r="T835" t="str">
        <f>_xlfn.XLOOKUP(A835,Table2[Customer ID],Table2[BMI_category],"NOT FOUND")</f>
        <v>Obesity</v>
      </c>
      <c r="U835" s="7">
        <f>_xlfn.XLOOKUP(A835,Table2[Customer ID],Table2[no of surgery],"NOT FOUND")</f>
        <v>1</v>
      </c>
      <c r="V835" t="str">
        <f>_xlfn.XLOOKUP(A835,Table2[Customer ID],Table2[smoker_missing],"NOT FOUND")</f>
        <v>No</v>
      </c>
      <c r="W835" t="str">
        <f t="shared" ref="W835:W898" si="13">IF(F835&lt;5.7, "Normal", IF(AND(F835&gt;=5.7, F835&lt;=6.4), "Prediabetes", "Diabetes"))</f>
        <v>Prediabetes</v>
      </c>
      <c r="X835" s="37">
        <f>SUM(Table5[[#This Row],[Title]:[Diabetes Level]])</f>
        <v>47151.26</v>
      </c>
    </row>
    <row r="836" spans="1:24" x14ac:dyDescent="0.25">
      <c r="A836" t="s">
        <v>1536</v>
      </c>
      <c r="B836" t="str">
        <f>VLOOKUP(A836,'Customer Names'!$A$2:$E$2336,3,FALSE)</f>
        <v>Ms.</v>
      </c>
      <c r="C836" t="str">
        <f>_xlfn.XLOOKUP(A836,$A$2:$A$2336,'Customer Names'!$D$2:$D$2336,"NOT FOUND")</f>
        <v>Antonia G</v>
      </c>
      <c r="D836" t="str">
        <f>_xlfn.XLOOKUP(A836,$A$2:$A$2336,'Customer Names'!$E$2:$E$2336,"NOT FOUND")</f>
        <v>Vitalo</v>
      </c>
      <c r="E836" cm="1">
        <f t="array" ref="E836">_xlfn.XLOOKUP(A836,$A$2:$A$2336,Table2[BMI],"NOT FOUND")</f>
        <v>36.130000000000003</v>
      </c>
      <c r="F836" cm="1">
        <f t="array" ref="F836">_xlfn.XLOOKUP(A836,$A$2:$A$2336,Table2[HBA1C],"NOT FOUND")</f>
        <v>7.19</v>
      </c>
      <c r="G836" t="str" cm="1">
        <f t="array" ref="G836">_xlfn.XLOOKUP(A836,$A$2:$A$2336,Table2[Heart Issues],"NOT FOUND")</f>
        <v>yes</v>
      </c>
      <c r="H836" t="str" cm="1">
        <f t="array" ref="H836">_xlfn.XLOOKUP(A836,$A$2:$A$2336,Table2[Any Transplants],"NOT FOUND")</f>
        <v>No</v>
      </c>
      <c r="I836" t="str" cm="1">
        <f t="array" ref="I836">_xlfn.XLOOKUP(A836,$A$2:$A$2336,Table2[Cancer history],"NOT FOUND")</f>
        <v>No</v>
      </c>
      <c r="J836" t="str">
        <f>_xlfn.XLOOKUP(A836,Table3[customer_no],Table3[month],"NOT FOUND")</f>
        <v>Jul</v>
      </c>
      <c r="K836" s="7">
        <f>_xlfn.XLOOKUP(A836,Table3[customer_no],Table3[year_average],"NOT FOUND")</f>
        <v>1970</v>
      </c>
      <c r="L836" cm="1">
        <f t="array" ref="L836">_xlfn.XLOOKUP(A836,Table3[customer_no],'Hospitalisation Details'!$D$2:$D$2344,"NOT FOUND")</f>
        <v>8</v>
      </c>
      <c r="M836" s="33">
        <f>_xlfn.XLOOKUP(A836,Table3[customer_no],Table3[dd/mm/yy],"NOT FOUND")</f>
        <v>25757</v>
      </c>
      <c r="N836">
        <f>_xlfn.XLOOKUP(A836,Table3[customer_no],Table3[age],"NOT FOUND")</f>
        <v>52</v>
      </c>
      <c r="O836" cm="1">
        <f t="array" ref="O836">_xlfn.XLOOKUP(A836,Table3[customer_no],'Hospitalisation Details'!$E$2:$E$2344,"NOT FOUND")</f>
        <v>0</v>
      </c>
      <c r="P836" t="str">
        <f>_xlfn.XLOOKUP(A836,Table3[customer_no],Table3[hsplt_handled],"NOT FOUND")</f>
        <v>tier - 3</v>
      </c>
      <c r="Q836" t="str">
        <f>_xlfn.XLOOKUP(A836,Table3[customer_no],Table3[city_handled],"NOT FOUND")</f>
        <v>tier - 1</v>
      </c>
      <c r="R836" t="str">
        <f>_xlfn.XLOOKUP(A836,Table3[customer_no],Table3[state_id],"NOT FOUND")</f>
        <v>R1011</v>
      </c>
      <c r="S836" s="34" cm="1">
        <f t="array" ref="S836">_xlfn.XLOOKUP(A836,Table3[customer_no],'Hospitalisation Details'!$F$2:$F$2344,"NOT FOUND")</f>
        <v>12713</v>
      </c>
      <c r="T836" t="str">
        <f>_xlfn.XLOOKUP(A836,Table2[Customer ID],Table2[BMI_category],"NOT FOUND")</f>
        <v>Obesity</v>
      </c>
      <c r="U836" s="7">
        <f>_xlfn.XLOOKUP(A836,Table2[Customer ID],Table2[no of surgery],"NOT FOUND")</f>
        <v>2</v>
      </c>
      <c r="V836" t="str">
        <f>_xlfn.XLOOKUP(A836,Table2[Customer ID],Table2[smoker_missing],"NOT FOUND")</f>
        <v>No</v>
      </c>
      <c r="W836" t="str">
        <f t="shared" si="13"/>
        <v>Diabetes</v>
      </c>
      <c r="X836" s="37">
        <f>SUM(Table5[[#This Row],[Title]:[Diabetes Level]])</f>
        <v>40545.32</v>
      </c>
    </row>
    <row r="837" spans="1:24" x14ac:dyDescent="0.25">
      <c r="A837" t="s">
        <v>1535</v>
      </c>
      <c r="B837" t="str">
        <f>VLOOKUP(A837,'Customer Names'!$A$2:$E$2336,3,FALSE)</f>
        <v>Ms.</v>
      </c>
      <c r="C837" t="str">
        <f>_xlfn.XLOOKUP(A837,$A$2:$A$2336,'Customer Names'!$D$2:$D$2336,"NOT FOUND")</f>
        <v>Casondra L</v>
      </c>
      <c r="D837" t="str">
        <f>_xlfn.XLOOKUP(A837,$A$2:$A$2336,'Customer Names'!$E$2:$E$2336,"NOT FOUND")</f>
        <v>Hamilton</v>
      </c>
      <c r="E837" cm="1">
        <f t="array" ref="E837">_xlfn.XLOOKUP(A837,$A$2:$A$2336,Table2[BMI],"NOT FOUND")</f>
        <v>31.55</v>
      </c>
      <c r="F837" cm="1">
        <f t="array" ref="F837">_xlfn.XLOOKUP(A837,$A$2:$A$2336,Table2[HBA1C],"NOT FOUND")</f>
        <v>6.11</v>
      </c>
      <c r="G837" t="str" cm="1">
        <f t="array" ref="G837">_xlfn.XLOOKUP(A837,$A$2:$A$2336,Table2[Heart Issues],"NOT FOUND")</f>
        <v>yes</v>
      </c>
      <c r="H837" t="str" cm="1">
        <f t="array" ref="H837">_xlfn.XLOOKUP(A837,$A$2:$A$2336,Table2[Any Transplants],"NOT FOUND")</f>
        <v>No</v>
      </c>
      <c r="I837" t="str" cm="1">
        <f t="array" ref="I837">_xlfn.XLOOKUP(A837,$A$2:$A$2336,Table2[Cancer history],"NOT FOUND")</f>
        <v>No</v>
      </c>
      <c r="J837" t="str">
        <f>_xlfn.XLOOKUP(A837,Table3[customer_no],Table3[month],"NOT FOUND")</f>
        <v>Nov</v>
      </c>
      <c r="K837" s="7">
        <f>_xlfn.XLOOKUP(A837,Table3[customer_no],Table3[year_average],"NOT FOUND")</f>
        <v>1964</v>
      </c>
      <c r="L837" cm="1">
        <f t="array" ref="L837">_xlfn.XLOOKUP(A837,Table3[customer_no],'Hospitalisation Details'!$D$2:$D$2344,"NOT FOUND")</f>
        <v>28</v>
      </c>
      <c r="M837" s="33">
        <f>_xlfn.XLOOKUP(A837,Table3[customer_no],Table3[dd/mm/yy],"NOT FOUND")</f>
        <v>23709</v>
      </c>
      <c r="N837">
        <f>_xlfn.XLOOKUP(A837,Table3[customer_no],Table3[age],"NOT FOUND")</f>
        <v>58</v>
      </c>
      <c r="O837" cm="1">
        <f t="array" ref="O837">_xlfn.XLOOKUP(A837,Table3[customer_no],'Hospitalisation Details'!$E$2:$E$2344,"NOT FOUND")</f>
        <v>0</v>
      </c>
      <c r="P837" t="str">
        <f>_xlfn.XLOOKUP(A837,Table3[customer_no],Table3[hsplt_handled],"NOT FOUND")</f>
        <v>tier - 3</v>
      </c>
      <c r="Q837" t="str">
        <f>_xlfn.XLOOKUP(A837,Table3[customer_no],Table3[city_handled],"NOT FOUND")</f>
        <v>tier - 3</v>
      </c>
      <c r="R837" t="str">
        <f>_xlfn.XLOOKUP(A837,Table3[customer_no],Table3[state_id],"NOT FOUND")</f>
        <v>R1011</v>
      </c>
      <c r="S837" s="34" cm="1">
        <f t="array" ref="S837">_xlfn.XLOOKUP(A837,Table3[customer_no],'Hospitalisation Details'!$F$2:$F$2344,"NOT FOUND")</f>
        <v>12700.63</v>
      </c>
      <c r="T837" t="str">
        <f>_xlfn.XLOOKUP(A837,Table2[Customer ID],Table2[BMI_category],"NOT FOUND")</f>
        <v>Obesity</v>
      </c>
      <c r="U837" s="7">
        <f>_xlfn.XLOOKUP(A837,Table2[Customer ID],Table2[no of surgery],"NOT FOUND")</f>
        <v>1</v>
      </c>
      <c r="V837" t="str">
        <f>_xlfn.XLOOKUP(A837,Table2[Customer ID],Table2[smoker_missing],"NOT FOUND")</f>
        <v>No</v>
      </c>
      <c r="W837" t="str">
        <f t="shared" si="13"/>
        <v>Prediabetes</v>
      </c>
      <c r="X837" s="37">
        <f>SUM(Table5[[#This Row],[Title]:[Diabetes Level]])</f>
        <v>38498.29</v>
      </c>
    </row>
    <row r="838" spans="1:24" x14ac:dyDescent="0.25">
      <c r="A838" t="s">
        <v>1534</v>
      </c>
      <c r="B838" t="str">
        <f>VLOOKUP(A838,'Customer Names'!$A$2:$E$2336,3,FALSE)</f>
        <v>Ms.</v>
      </c>
      <c r="C838" t="str">
        <f>_xlfn.XLOOKUP(A838,$A$2:$A$2336,'Customer Names'!$D$2:$D$2336,"NOT FOUND")</f>
        <v>Wendy</v>
      </c>
      <c r="D838" t="str">
        <f>_xlfn.XLOOKUP(A838,$A$2:$A$2336,'Customer Names'!$E$2:$E$2336,"NOT FOUND")</f>
        <v>Marshall</v>
      </c>
      <c r="E838" cm="1">
        <f t="array" ref="E838">_xlfn.XLOOKUP(A838,$A$2:$A$2336,Table2[BMI],"NOT FOUND")</f>
        <v>52.75</v>
      </c>
      <c r="F838" cm="1">
        <f t="array" ref="F838">_xlfn.XLOOKUP(A838,$A$2:$A$2336,Table2[HBA1C],"NOT FOUND")</f>
        <v>6.02</v>
      </c>
      <c r="G838" t="str" cm="1">
        <f t="array" ref="G838">_xlfn.XLOOKUP(A838,$A$2:$A$2336,Table2[Heart Issues],"NOT FOUND")</f>
        <v>No</v>
      </c>
      <c r="H838" t="str" cm="1">
        <f t="array" ref="H838">_xlfn.XLOOKUP(A838,$A$2:$A$2336,Table2[Any Transplants],"NOT FOUND")</f>
        <v>No</v>
      </c>
      <c r="I838" t="str" cm="1">
        <f t="array" ref="I838">_xlfn.XLOOKUP(A838,$A$2:$A$2336,Table2[Cancer history],"NOT FOUND")</f>
        <v>No</v>
      </c>
      <c r="J838" t="str">
        <f>_xlfn.XLOOKUP(A838,Table3[customer_no],Table3[month],"NOT FOUND")</f>
        <v>Jul</v>
      </c>
      <c r="K838" s="7">
        <f>_xlfn.XLOOKUP(A838,Table3[customer_no],Table3[year_average],"NOT FOUND")</f>
        <v>1992</v>
      </c>
      <c r="L838" cm="1">
        <f t="array" ref="L838">_xlfn.XLOOKUP(A838,Table3[customer_no],'Hospitalisation Details'!$D$2:$D$2344,"NOT FOUND")</f>
        <v>7</v>
      </c>
      <c r="M838" s="33">
        <f>_xlfn.XLOOKUP(A838,Table3[customer_no],Table3[dd/mm/yy],"NOT FOUND")</f>
        <v>33792</v>
      </c>
      <c r="N838">
        <f>_xlfn.XLOOKUP(A838,Table3[customer_no],Table3[age],"NOT FOUND")</f>
        <v>30</v>
      </c>
      <c r="O838" cm="1">
        <f t="array" ref="O838">_xlfn.XLOOKUP(A838,Table3[customer_no],'Hospitalisation Details'!$E$2:$E$2344,"NOT FOUND")</f>
        <v>0</v>
      </c>
      <c r="P838" t="str">
        <f>_xlfn.XLOOKUP(A838,Table3[customer_no],Table3[hsplt_handled],"NOT FOUND")</f>
        <v>tier - 3</v>
      </c>
      <c r="Q838" t="str">
        <f>_xlfn.XLOOKUP(A838,Table3[customer_no],Table3[city_handled],"NOT FOUND")</f>
        <v>tier - 2</v>
      </c>
      <c r="R838" t="str">
        <f>_xlfn.XLOOKUP(A838,Table3[customer_no],Table3[state_id],"NOT FOUND")</f>
        <v>R1011</v>
      </c>
      <c r="S838" s="34" cm="1">
        <f t="array" ref="S838">_xlfn.XLOOKUP(A838,Table3[customer_no],'Hospitalisation Details'!$F$2:$F$2344,"NOT FOUND")</f>
        <v>12699.56</v>
      </c>
      <c r="T838" t="str">
        <f>_xlfn.XLOOKUP(A838,Table2[Customer ID],Table2[BMI_category],"NOT FOUND")</f>
        <v>Obesity</v>
      </c>
      <c r="U838" s="7">
        <f>_xlfn.XLOOKUP(A838,Table2[Customer ID],Table2[no of surgery],"NOT FOUND")</f>
        <v>1</v>
      </c>
      <c r="V838" t="str">
        <f>_xlfn.XLOOKUP(A838,Table2[Customer ID],Table2[smoker_missing],"NOT FOUND")</f>
        <v>No</v>
      </c>
      <c r="W838" t="str">
        <f t="shared" si="13"/>
        <v>Prediabetes</v>
      </c>
      <c r="X838" s="37">
        <f>SUM(Table5[[#This Row],[Title]:[Diabetes Level]])</f>
        <v>48580.329999999994</v>
      </c>
    </row>
    <row r="839" spans="1:24" x14ac:dyDescent="0.25">
      <c r="A839" t="s">
        <v>1533</v>
      </c>
      <c r="B839" t="str">
        <f>VLOOKUP(A839,'Customer Names'!$A$2:$E$2336,3,FALSE)</f>
        <v>Mr.</v>
      </c>
      <c r="C839" t="str">
        <f>_xlfn.XLOOKUP(A839,$A$2:$A$2336,'Customer Names'!$D$2:$D$2336,"NOT FOUND")</f>
        <v>Eric D</v>
      </c>
      <c r="D839" t="str">
        <f>_xlfn.XLOOKUP(A839,$A$2:$A$2336,'Customer Names'!$E$2:$E$2336,"NOT FOUND")</f>
        <v>Cale</v>
      </c>
      <c r="E839" cm="1">
        <f t="array" ref="E839">_xlfn.XLOOKUP(A839,$A$2:$A$2336,Table2[BMI],"NOT FOUND")</f>
        <v>36.67</v>
      </c>
      <c r="F839" cm="1">
        <f t="array" ref="F839">_xlfn.XLOOKUP(A839,$A$2:$A$2336,Table2[HBA1C],"NOT FOUND")</f>
        <v>11.86</v>
      </c>
      <c r="G839" t="str" cm="1">
        <f t="array" ref="G839">_xlfn.XLOOKUP(A839,$A$2:$A$2336,Table2[Heart Issues],"NOT FOUND")</f>
        <v>No</v>
      </c>
      <c r="H839" t="str" cm="1">
        <f t="array" ref="H839">_xlfn.XLOOKUP(A839,$A$2:$A$2336,Table2[Any Transplants],"NOT FOUND")</f>
        <v>No</v>
      </c>
      <c r="I839" t="str" cm="1">
        <f t="array" ref="I839">_xlfn.XLOOKUP(A839,$A$2:$A$2336,Table2[Cancer history],"NOT FOUND")</f>
        <v>No</v>
      </c>
      <c r="J839" t="str">
        <f>_xlfn.XLOOKUP(A839,Table3[customer_no],Table3[month],"NOT FOUND")</f>
        <v>Sep</v>
      </c>
      <c r="K839" s="7">
        <f>_xlfn.XLOOKUP(A839,Table3[customer_no],Table3[year_average],"NOT FOUND")</f>
        <v>1974</v>
      </c>
      <c r="L839" cm="1">
        <f t="array" ref="L839">_xlfn.XLOOKUP(A839,Table3[customer_no],'Hospitalisation Details'!$D$2:$D$2344,"NOT FOUND")</f>
        <v>24</v>
      </c>
      <c r="M839" s="33">
        <f>_xlfn.XLOOKUP(A839,Table3[customer_no],Table3[dd/mm/yy],"NOT FOUND")</f>
        <v>27296</v>
      </c>
      <c r="N839">
        <f>_xlfn.XLOOKUP(A839,Table3[customer_no],Table3[age],"NOT FOUND")</f>
        <v>48</v>
      </c>
      <c r="O839" cm="1">
        <f t="array" ref="O839">_xlfn.XLOOKUP(A839,Table3[customer_no],'Hospitalisation Details'!$E$2:$E$2344,"NOT FOUND")</f>
        <v>0</v>
      </c>
      <c r="P839" t="str">
        <f>_xlfn.XLOOKUP(A839,Table3[customer_no],Table3[hsplt_handled],"NOT FOUND")</f>
        <v>tier - 3</v>
      </c>
      <c r="Q839" t="str">
        <f>_xlfn.XLOOKUP(A839,Table3[customer_no],Table3[city_handled],"NOT FOUND")</f>
        <v>tier - 3</v>
      </c>
      <c r="R839" t="str">
        <f>_xlfn.XLOOKUP(A839,Table3[customer_no],Table3[state_id],"NOT FOUND")</f>
        <v>R1021</v>
      </c>
      <c r="S839" s="34" cm="1">
        <f t="array" ref="S839">_xlfn.XLOOKUP(A839,Table3[customer_no],'Hospitalisation Details'!$F$2:$F$2344,"NOT FOUND")</f>
        <v>12697.48</v>
      </c>
      <c r="T839" t="str">
        <f>_xlfn.XLOOKUP(A839,Table2[Customer ID],Table2[BMI_category],"NOT FOUND")</f>
        <v>Obesity</v>
      </c>
      <c r="U839" s="7">
        <f>_xlfn.XLOOKUP(A839,Table2[Customer ID],Table2[no of surgery],"NOT FOUND")</f>
        <v>0</v>
      </c>
      <c r="V839" t="str">
        <f>_xlfn.XLOOKUP(A839,Table2[Customer ID],Table2[smoker_missing],"NOT FOUND")</f>
        <v>No</v>
      </c>
      <c r="W839" t="str">
        <f t="shared" si="13"/>
        <v>Diabetes</v>
      </c>
      <c r="X839" s="37">
        <f>SUM(Table5[[#This Row],[Title]:[Diabetes Level]])</f>
        <v>42088.009999999995</v>
      </c>
    </row>
    <row r="840" spans="1:24" x14ac:dyDescent="0.25">
      <c r="A840" t="s">
        <v>1532</v>
      </c>
      <c r="B840" t="str">
        <f>VLOOKUP(A840,'Customer Names'!$A$2:$E$2336,3,FALSE)</f>
        <v>Ms.</v>
      </c>
      <c r="C840" t="str">
        <f>_xlfn.XLOOKUP(A840,$A$2:$A$2336,'Customer Names'!$D$2:$D$2336,"NOT FOUND")</f>
        <v>Elizabeth</v>
      </c>
      <c r="D840" t="str">
        <f>_xlfn.XLOOKUP(A840,$A$2:$A$2336,'Customer Names'!$E$2:$E$2336,"NOT FOUND")</f>
        <v>Pittaway</v>
      </c>
      <c r="E840" cm="1">
        <f t="array" ref="E840">_xlfn.XLOOKUP(A840,$A$2:$A$2336,Table2[BMI],"NOT FOUND")</f>
        <v>38.06</v>
      </c>
      <c r="F840" cm="1">
        <f t="array" ref="F840">_xlfn.XLOOKUP(A840,$A$2:$A$2336,Table2[HBA1C],"NOT FOUND")</f>
        <v>8.25</v>
      </c>
      <c r="G840" t="str" cm="1">
        <f t="array" ref="G840">_xlfn.XLOOKUP(A840,$A$2:$A$2336,Table2[Heart Issues],"NOT FOUND")</f>
        <v>No</v>
      </c>
      <c r="H840" t="str" cm="1">
        <f t="array" ref="H840">_xlfn.XLOOKUP(A840,$A$2:$A$2336,Table2[Any Transplants],"NOT FOUND")</f>
        <v>No</v>
      </c>
      <c r="I840" t="str" cm="1">
        <f t="array" ref="I840">_xlfn.XLOOKUP(A840,$A$2:$A$2336,Table2[Cancer history],"NOT FOUND")</f>
        <v>No</v>
      </c>
      <c r="J840" t="str">
        <f>_xlfn.XLOOKUP(A840,Table3[customer_no],Table3[month],"NOT FOUND")</f>
        <v>Aug</v>
      </c>
      <c r="K840" s="7">
        <f>_xlfn.XLOOKUP(A840,Table3[customer_no],Table3[year_average],"NOT FOUND")</f>
        <v>1962</v>
      </c>
      <c r="L840" cm="1">
        <f t="array" ref="L840">_xlfn.XLOOKUP(A840,Table3[customer_no],'Hospitalisation Details'!$D$2:$D$2344,"NOT FOUND")</f>
        <v>27</v>
      </c>
      <c r="M840" s="33">
        <f>_xlfn.XLOOKUP(A840,Table3[customer_no],Table3[dd/mm/yy],"NOT FOUND")</f>
        <v>22885</v>
      </c>
      <c r="N840">
        <f>_xlfn.XLOOKUP(A840,Table3[customer_no],Table3[age],"NOT FOUND")</f>
        <v>60</v>
      </c>
      <c r="O840" cm="1">
        <f t="array" ref="O840">_xlfn.XLOOKUP(A840,Table3[customer_no],'Hospitalisation Details'!$E$2:$E$2344,"NOT FOUND")</f>
        <v>0</v>
      </c>
      <c r="P840" t="str">
        <f>_xlfn.XLOOKUP(A840,Table3[customer_no],Table3[hsplt_handled],"NOT FOUND")</f>
        <v>tier - 3</v>
      </c>
      <c r="Q840" t="str">
        <f>_xlfn.XLOOKUP(A840,Table3[customer_no],Table3[city_handled],"NOT FOUND")</f>
        <v>tier - 2</v>
      </c>
      <c r="R840" t="str">
        <f>_xlfn.XLOOKUP(A840,Table3[customer_no],Table3[state_id],"NOT FOUND")</f>
        <v>R1013</v>
      </c>
      <c r="S840" s="34" cm="1">
        <f t="array" ref="S840">_xlfn.XLOOKUP(A840,Table3[customer_no],'Hospitalisation Details'!$F$2:$F$2344,"NOT FOUND")</f>
        <v>12648.7</v>
      </c>
      <c r="T840" t="str">
        <f>_xlfn.XLOOKUP(A840,Table2[Customer ID],Table2[BMI_category],"NOT FOUND")</f>
        <v>Obesity</v>
      </c>
      <c r="U840" s="7">
        <f>_xlfn.XLOOKUP(A840,Table2[Customer ID],Table2[no of surgery],"NOT FOUND")</f>
        <v>0</v>
      </c>
      <c r="V840" t="str">
        <f>_xlfn.XLOOKUP(A840,Table2[Customer ID],Table2[smoker_missing],"NOT FOUND")</f>
        <v>No</v>
      </c>
      <c r="W840" t="str">
        <f t="shared" si="13"/>
        <v>Diabetes</v>
      </c>
      <c r="X840" s="37">
        <f>SUM(Table5[[#This Row],[Title]:[Diabetes Level]])</f>
        <v>37629.01</v>
      </c>
    </row>
    <row r="841" spans="1:24" x14ac:dyDescent="0.25">
      <c r="A841" t="s">
        <v>1531</v>
      </c>
      <c r="B841" t="str">
        <f>VLOOKUP(A841,'Customer Names'!$A$2:$E$2336,3,FALSE)</f>
        <v>Ms.</v>
      </c>
      <c r="C841" t="str">
        <f>_xlfn.XLOOKUP(A841,$A$2:$A$2336,'Customer Names'!$D$2:$D$2336,"NOT FOUND")</f>
        <v>Laura F</v>
      </c>
      <c r="D841" t="str">
        <f>_xlfn.XLOOKUP(A841,$A$2:$A$2336,'Customer Names'!$E$2:$E$2336,"NOT FOUND")</f>
        <v>Bill</v>
      </c>
      <c r="E841" cm="1">
        <f t="array" ref="E841">_xlfn.XLOOKUP(A841,$A$2:$A$2336,Table2[BMI],"NOT FOUND")</f>
        <v>38</v>
      </c>
      <c r="F841" cm="1">
        <f t="array" ref="F841">_xlfn.XLOOKUP(A841,$A$2:$A$2336,Table2[HBA1C],"NOT FOUND")</f>
        <v>8.1300000000000008</v>
      </c>
      <c r="G841" t="str" cm="1">
        <f t="array" ref="G841">_xlfn.XLOOKUP(A841,$A$2:$A$2336,Table2[Heart Issues],"NOT FOUND")</f>
        <v>No</v>
      </c>
      <c r="H841" t="str" cm="1">
        <f t="array" ref="H841">_xlfn.XLOOKUP(A841,$A$2:$A$2336,Table2[Any Transplants],"NOT FOUND")</f>
        <v>No</v>
      </c>
      <c r="I841" t="str" cm="1">
        <f t="array" ref="I841">_xlfn.XLOOKUP(A841,$A$2:$A$2336,Table2[Cancer history],"NOT FOUND")</f>
        <v>No</v>
      </c>
      <c r="J841" t="str">
        <f>_xlfn.XLOOKUP(A841,Table3[customer_no],Table3[month],"NOT FOUND")</f>
        <v>Sep</v>
      </c>
      <c r="K841" s="7">
        <f>_xlfn.XLOOKUP(A841,Table3[customer_no],Table3[year_average],"NOT FOUND")</f>
        <v>1965</v>
      </c>
      <c r="L841" cm="1">
        <f t="array" ref="L841">_xlfn.XLOOKUP(A841,Table3[customer_no],'Hospitalisation Details'!$D$2:$D$2344,"NOT FOUND")</f>
        <v>14</v>
      </c>
      <c r="M841" s="33">
        <f>_xlfn.XLOOKUP(A841,Table3[customer_no],Table3[dd/mm/yy],"NOT FOUND")</f>
        <v>23999</v>
      </c>
      <c r="N841">
        <f>_xlfn.XLOOKUP(A841,Table3[customer_no],Table3[age],"NOT FOUND")</f>
        <v>57</v>
      </c>
      <c r="O841" cm="1">
        <f t="array" ref="O841">_xlfn.XLOOKUP(A841,Table3[customer_no],'Hospitalisation Details'!$E$2:$E$2344,"NOT FOUND")</f>
        <v>2</v>
      </c>
      <c r="P841" t="str">
        <f>_xlfn.XLOOKUP(A841,Table3[customer_no],Table3[hsplt_handled],"NOT FOUND")</f>
        <v>tier - 3</v>
      </c>
      <c r="Q841" t="str">
        <f>_xlfn.XLOOKUP(A841,Table3[customer_no],Table3[city_handled],"NOT FOUND")</f>
        <v>tier - 2</v>
      </c>
      <c r="R841" t="str">
        <f>_xlfn.XLOOKUP(A841,Table3[customer_no],Table3[state_id],"NOT FOUND")</f>
        <v>R1011</v>
      </c>
      <c r="S841" s="34" cm="1">
        <f t="array" ref="S841">_xlfn.XLOOKUP(A841,Table3[customer_no],'Hospitalisation Details'!$F$2:$F$2344,"NOT FOUND")</f>
        <v>12646.21</v>
      </c>
      <c r="T841" t="str">
        <f>_xlfn.XLOOKUP(A841,Table2[Customer ID],Table2[BMI_category],"NOT FOUND")</f>
        <v>Obesity</v>
      </c>
      <c r="U841" s="7">
        <f>_xlfn.XLOOKUP(A841,Table2[Customer ID],Table2[no of surgery],"NOT FOUND")</f>
        <v>0</v>
      </c>
      <c r="V841" t="str">
        <f>_xlfn.XLOOKUP(A841,Table2[Customer ID],Table2[smoker_missing],"NOT FOUND")</f>
        <v>No</v>
      </c>
      <c r="W841" t="str">
        <f t="shared" si="13"/>
        <v>Diabetes</v>
      </c>
      <c r="X841" s="37">
        <f>SUM(Table5[[#This Row],[Title]:[Diabetes Level]])</f>
        <v>38729.339999999997</v>
      </c>
    </row>
    <row r="842" spans="1:24" x14ac:dyDescent="0.25">
      <c r="A842" t="s">
        <v>1530</v>
      </c>
      <c r="B842" t="str">
        <f>VLOOKUP(A842,'Customer Names'!$A$2:$E$2336,3,FALSE)</f>
        <v>Ms.</v>
      </c>
      <c r="C842" t="str">
        <f>_xlfn.XLOOKUP(A842,$A$2:$A$2336,'Customer Names'!$D$2:$D$2336,"NOT FOUND")</f>
        <v>Amelia F.</v>
      </c>
      <c r="D842" t="str">
        <f>_xlfn.XLOOKUP(A842,$A$2:$A$2336,'Customer Names'!$E$2:$E$2336,"NOT FOUND")</f>
        <v>Antrim</v>
      </c>
      <c r="E842" cm="1">
        <f t="array" ref="E842">_xlfn.XLOOKUP(A842,$A$2:$A$2336,Table2[BMI],"NOT FOUND")</f>
        <v>35.1</v>
      </c>
      <c r="F842" cm="1">
        <f t="array" ref="F842">_xlfn.XLOOKUP(A842,$A$2:$A$2336,Table2[HBA1C],"NOT FOUND")</f>
        <v>10.1</v>
      </c>
      <c r="G842" t="str" cm="1">
        <f t="array" ref="G842">_xlfn.XLOOKUP(A842,$A$2:$A$2336,Table2[Heart Issues],"NOT FOUND")</f>
        <v>No</v>
      </c>
      <c r="H842" t="str" cm="1">
        <f t="array" ref="H842">_xlfn.XLOOKUP(A842,$A$2:$A$2336,Table2[Any Transplants],"NOT FOUND")</f>
        <v>No</v>
      </c>
      <c r="I842" t="str" cm="1">
        <f t="array" ref="I842">_xlfn.XLOOKUP(A842,$A$2:$A$2336,Table2[Cancer history],"NOT FOUND")</f>
        <v>No</v>
      </c>
      <c r="J842" t="str">
        <f>_xlfn.XLOOKUP(A842,Table3[customer_no],Table3[month],"NOT FOUND")</f>
        <v>Jul</v>
      </c>
      <c r="K842" s="7">
        <f>_xlfn.XLOOKUP(A842,Table3[customer_no],Table3[year_average],"NOT FOUND")</f>
        <v>1962</v>
      </c>
      <c r="L842" cm="1">
        <f t="array" ref="L842">_xlfn.XLOOKUP(A842,Table3[customer_no],'Hospitalisation Details'!$D$2:$D$2344,"NOT FOUND")</f>
        <v>11</v>
      </c>
      <c r="M842" s="33">
        <f>_xlfn.XLOOKUP(A842,Table3[customer_no],Table3[dd/mm/yy],"NOT FOUND")</f>
        <v>22838</v>
      </c>
      <c r="N842">
        <f>_xlfn.XLOOKUP(A842,Table3[customer_no],Table3[age],"NOT FOUND")</f>
        <v>60</v>
      </c>
      <c r="O842" cm="1">
        <f t="array" ref="O842">_xlfn.XLOOKUP(A842,Table3[customer_no],'Hospitalisation Details'!$E$2:$E$2344,"NOT FOUND")</f>
        <v>0</v>
      </c>
      <c r="P842" t="str">
        <f>_xlfn.XLOOKUP(A842,Table3[customer_no],Table3[hsplt_handled],"NOT FOUND")</f>
        <v>tier - 3</v>
      </c>
      <c r="Q842" t="str">
        <f>_xlfn.XLOOKUP(A842,Table3[customer_no],Table3[city_handled],"NOT FOUND")</f>
        <v>tier - 2</v>
      </c>
      <c r="R842" t="str">
        <f>_xlfn.XLOOKUP(A842,Table3[customer_no],Table3[state_id],"NOT FOUND")</f>
        <v>R1011</v>
      </c>
      <c r="S842" s="34" cm="1">
        <f t="array" ref="S842">_xlfn.XLOOKUP(A842,Table3[customer_no],'Hospitalisation Details'!$F$2:$F$2344,"NOT FOUND")</f>
        <v>12644.59</v>
      </c>
      <c r="T842" t="str">
        <f>_xlfn.XLOOKUP(A842,Table2[Customer ID],Table2[BMI_category],"NOT FOUND")</f>
        <v>Obesity</v>
      </c>
      <c r="U842" s="7">
        <f>_xlfn.XLOOKUP(A842,Table2[Customer ID],Table2[no of surgery],"NOT FOUND")</f>
        <v>0</v>
      </c>
      <c r="V842" t="str">
        <f>_xlfn.XLOOKUP(A842,Table2[Customer ID],Table2[smoker_missing],"NOT FOUND")</f>
        <v>No</v>
      </c>
      <c r="W842" t="str">
        <f t="shared" si="13"/>
        <v>Diabetes</v>
      </c>
      <c r="X842" s="37">
        <f>SUM(Table5[[#This Row],[Title]:[Diabetes Level]])</f>
        <v>37560.79</v>
      </c>
    </row>
    <row r="843" spans="1:24" x14ac:dyDescent="0.25">
      <c r="A843" t="s">
        <v>1529</v>
      </c>
      <c r="B843" t="str">
        <f>VLOOKUP(A843,'Customer Names'!$A$2:$E$2336,3,FALSE)</f>
        <v>Ms.</v>
      </c>
      <c r="C843" t="str">
        <f>_xlfn.XLOOKUP(A843,$A$2:$A$2336,'Customer Names'!$D$2:$D$2336,"NOT FOUND")</f>
        <v>Amy L.</v>
      </c>
      <c r="D843" t="str">
        <f>_xlfn.XLOOKUP(A843,$A$2:$A$2336,'Customer Names'!$E$2:$E$2336,"NOT FOUND")</f>
        <v>Doolittle-Crider</v>
      </c>
      <c r="E843" cm="1">
        <f t="array" ref="E843">_xlfn.XLOOKUP(A843,$A$2:$A$2336,Table2[BMI],"NOT FOUND")</f>
        <v>33.82</v>
      </c>
      <c r="F843" cm="1">
        <f t="array" ref="F843">_xlfn.XLOOKUP(A843,$A$2:$A$2336,Table2[HBA1C],"NOT FOUND")</f>
        <v>5.89</v>
      </c>
      <c r="G843" t="str" cm="1">
        <f t="array" ref="G843">_xlfn.XLOOKUP(A843,$A$2:$A$2336,Table2[Heart Issues],"NOT FOUND")</f>
        <v>yes</v>
      </c>
      <c r="H843" t="str" cm="1">
        <f t="array" ref="H843">_xlfn.XLOOKUP(A843,$A$2:$A$2336,Table2[Any Transplants],"NOT FOUND")</f>
        <v>No</v>
      </c>
      <c r="I843" t="str" cm="1">
        <f t="array" ref="I843">_xlfn.XLOOKUP(A843,$A$2:$A$2336,Table2[Cancer history],"NOT FOUND")</f>
        <v>No</v>
      </c>
      <c r="J843" t="str">
        <f>_xlfn.XLOOKUP(A843,Table3[customer_no],Table3[month],"NOT FOUND")</f>
        <v>Dec</v>
      </c>
      <c r="K843" s="7">
        <f>_xlfn.XLOOKUP(A843,Table3[customer_no],Table3[year_average],"NOT FOUND")</f>
        <v>1966</v>
      </c>
      <c r="L843" cm="1">
        <f t="array" ref="L843">_xlfn.XLOOKUP(A843,Table3[customer_no],'Hospitalisation Details'!$D$2:$D$2344,"NOT FOUND")</f>
        <v>17</v>
      </c>
      <c r="M843" s="33">
        <f>_xlfn.XLOOKUP(A843,Table3[customer_no],Table3[dd/mm/yy],"NOT FOUND")</f>
        <v>24458</v>
      </c>
      <c r="N843">
        <f>_xlfn.XLOOKUP(A843,Table3[customer_no],Table3[age],"NOT FOUND")</f>
        <v>56</v>
      </c>
      <c r="O843" cm="1">
        <f t="array" ref="O843">_xlfn.XLOOKUP(A843,Table3[customer_no],'Hospitalisation Details'!$E$2:$E$2344,"NOT FOUND")</f>
        <v>2</v>
      </c>
      <c r="P843" t="str">
        <f>_xlfn.XLOOKUP(A843,Table3[customer_no],Table3[hsplt_handled],"NOT FOUND")</f>
        <v>tier - 3</v>
      </c>
      <c r="Q843" t="str">
        <f>_xlfn.XLOOKUP(A843,Table3[customer_no],Table3[city_handled],"NOT FOUND")</f>
        <v>tier - 1</v>
      </c>
      <c r="R843" t="str">
        <f>_xlfn.XLOOKUP(A843,Table3[customer_no],Table3[state_id],"NOT FOUND")</f>
        <v>R1012</v>
      </c>
      <c r="S843" s="34" cm="1">
        <f t="array" ref="S843">_xlfn.XLOOKUP(A843,Table3[customer_no],'Hospitalisation Details'!$F$2:$F$2344,"NOT FOUND")</f>
        <v>12643.38</v>
      </c>
      <c r="T843" t="str">
        <f>_xlfn.XLOOKUP(A843,Table2[Customer ID],Table2[BMI_category],"NOT FOUND")</f>
        <v>Obesity</v>
      </c>
      <c r="U843" s="7">
        <f>_xlfn.XLOOKUP(A843,Table2[Customer ID],Table2[no of surgery],"NOT FOUND")</f>
        <v>2</v>
      </c>
      <c r="V843" t="str">
        <f>_xlfn.XLOOKUP(A843,Table2[Customer ID],Table2[smoker_missing],"NOT FOUND")</f>
        <v>No</v>
      </c>
      <c r="W843" t="str">
        <f t="shared" si="13"/>
        <v>Prediabetes</v>
      </c>
      <c r="X843" s="37">
        <f>SUM(Table5[[#This Row],[Title]:[Diabetes Level]])</f>
        <v>39184.089999999997</v>
      </c>
    </row>
    <row r="844" spans="1:24" x14ac:dyDescent="0.25">
      <c r="A844" t="s">
        <v>1528</v>
      </c>
      <c r="B844" t="str">
        <f>VLOOKUP(A844,'Customer Names'!$A$2:$E$2336,3,FALSE)</f>
        <v>Ms.</v>
      </c>
      <c r="C844" t="str">
        <f>_xlfn.XLOOKUP(A844,$A$2:$A$2336,'Customer Names'!$D$2:$D$2336,"NOT FOUND")</f>
        <v>Katie J</v>
      </c>
      <c r="D844" t="str">
        <f>_xlfn.XLOOKUP(A844,$A$2:$A$2336,'Customer Names'!$E$2:$E$2336,"NOT FOUND")</f>
        <v>Ruhlman</v>
      </c>
      <c r="E844" cm="1">
        <f t="array" ref="E844">_xlfn.XLOOKUP(A844,$A$2:$A$2336,Table2[BMI],"NOT FOUND")</f>
        <v>37.43</v>
      </c>
      <c r="F844" cm="1">
        <f t="array" ref="F844">_xlfn.XLOOKUP(A844,$A$2:$A$2336,Table2[HBA1C],"NOT FOUND")</f>
        <v>4.97</v>
      </c>
      <c r="G844" t="str" cm="1">
        <f t="array" ref="G844">_xlfn.XLOOKUP(A844,$A$2:$A$2336,Table2[Heart Issues],"NOT FOUND")</f>
        <v>No</v>
      </c>
      <c r="H844" t="str" cm="1">
        <f t="array" ref="H844">_xlfn.XLOOKUP(A844,$A$2:$A$2336,Table2[Any Transplants],"NOT FOUND")</f>
        <v>No</v>
      </c>
      <c r="I844" t="str" cm="1">
        <f t="array" ref="I844">_xlfn.XLOOKUP(A844,$A$2:$A$2336,Table2[Cancer history],"NOT FOUND")</f>
        <v>No</v>
      </c>
      <c r="J844" t="str">
        <f>_xlfn.XLOOKUP(A844,Table3[customer_no],Table3[month],"NOT FOUND")</f>
        <v>Sep</v>
      </c>
      <c r="K844" s="7">
        <f>_xlfn.XLOOKUP(A844,Table3[customer_no],Table3[year_average],"NOT FOUND")</f>
        <v>1972</v>
      </c>
      <c r="L844" cm="1">
        <f t="array" ref="L844">_xlfn.XLOOKUP(A844,Table3[customer_no],'Hospitalisation Details'!$D$2:$D$2344,"NOT FOUND")</f>
        <v>5</v>
      </c>
      <c r="M844" s="33">
        <f>_xlfn.XLOOKUP(A844,Table3[customer_no],Table3[dd/mm/yy],"NOT FOUND")</f>
        <v>26547</v>
      </c>
      <c r="N844">
        <f>_xlfn.XLOOKUP(A844,Table3[customer_no],Table3[age],"NOT FOUND")</f>
        <v>50</v>
      </c>
      <c r="O844" cm="1">
        <f t="array" ref="O844">_xlfn.XLOOKUP(A844,Table3[customer_no],'Hospitalisation Details'!$E$2:$E$2344,"NOT FOUND")</f>
        <v>0</v>
      </c>
      <c r="P844" t="str">
        <f>_xlfn.XLOOKUP(A844,Table3[customer_no],Table3[hsplt_handled],"NOT FOUND")</f>
        <v>tier - 3</v>
      </c>
      <c r="Q844" t="str">
        <f>_xlfn.XLOOKUP(A844,Table3[customer_no],Table3[city_handled],"NOT FOUND")</f>
        <v>tier - 1</v>
      </c>
      <c r="R844" t="str">
        <f>_xlfn.XLOOKUP(A844,Table3[customer_no],Table3[state_id],"NOT FOUND")</f>
        <v>R1011</v>
      </c>
      <c r="S844" s="34" cm="1">
        <f t="array" ref="S844">_xlfn.XLOOKUP(A844,Table3[customer_no],'Hospitalisation Details'!$F$2:$F$2344,"NOT FOUND")</f>
        <v>12640.24</v>
      </c>
      <c r="T844" t="str">
        <f>_xlfn.XLOOKUP(A844,Table2[Customer ID],Table2[BMI_category],"NOT FOUND")</f>
        <v>Obesity</v>
      </c>
      <c r="U844" s="7">
        <f>_xlfn.XLOOKUP(A844,Table2[Customer ID],Table2[no of surgery],"NOT FOUND")</f>
        <v>2</v>
      </c>
      <c r="V844" t="str">
        <f>_xlfn.XLOOKUP(A844,Table2[Customer ID],Table2[smoker_missing],"NOT FOUND")</f>
        <v>No</v>
      </c>
      <c r="W844" t="str">
        <f t="shared" si="13"/>
        <v>Normal</v>
      </c>
      <c r="X844" s="37">
        <f>SUM(Table5[[#This Row],[Title]:[Diabetes Level]])</f>
        <v>41258.639999999999</v>
      </c>
    </row>
    <row r="845" spans="1:24" x14ac:dyDescent="0.25">
      <c r="A845" t="s">
        <v>1527</v>
      </c>
      <c r="B845" t="str">
        <f>VLOOKUP(A845,'Customer Names'!$A$2:$E$2336,3,FALSE)</f>
        <v>Ms.</v>
      </c>
      <c r="C845" t="str">
        <f>_xlfn.XLOOKUP(A845,$A$2:$A$2336,'Customer Names'!$D$2:$D$2336,"NOT FOUND")</f>
        <v>Laura E.</v>
      </c>
      <c r="D845" t="str">
        <f>_xlfn.XLOOKUP(A845,$A$2:$A$2336,'Customer Names'!$E$2:$E$2336,"NOT FOUND")</f>
        <v>Anderson</v>
      </c>
      <c r="E845" cm="1">
        <f t="array" ref="E845">_xlfn.XLOOKUP(A845,$A$2:$A$2336,Table2[BMI],"NOT FOUND")</f>
        <v>30.5</v>
      </c>
      <c r="F845" cm="1">
        <f t="array" ref="F845">_xlfn.XLOOKUP(A845,$A$2:$A$2336,Table2[HBA1C],"NOT FOUND")</f>
        <v>9.9</v>
      </c>
      <c r="G845" t="str" cm="1">
        <f t="array" ref="G845">_xlfn.XLOOKUP(A845,$A$2:$A$2336,Table2[Heart Issues],"NOT FOUND")</f>
        <v>No</v>
      </c>
      <c r="H845" t="str" cm="1">
        <f t="array" ref="H845">_xlfn.XLOOKUP(A845,$A$2:$A$2336,Table2[Any Transplants],"NOT FOUND")</f>
        <v>No</v>
      </c>
      <c r="I845" t="str" cm="1">
        <f t="array" ref="I845">_xlfn.XLOOKUP(A845,$A$2:$A$2336,Table2[Cancer history],"NOT FOUND")</f>
        <v>No</v>
      </c>
      <c r="J845" t="str">
        <f>_xlfn.XLOOKUP(A845,Table3[customer_no],Table3[month],"NOT FOUND")</f>
        <v>Jul</v>
      </c>
      <c r="K845" s="7">
        <f>_xlfn.XLOOKUP(A845,Table3[customer_no],Table3[year_average],"NOT FOUND")</f>
        <v>1962</v>
      </c>
      <c r="L845" cm="1">
        <f t="array" ref="L845">_xlfn.XLOOKUP(A845,Table3[customer_no],'Hospitalisation Details'!$D$2:$D$2344,"NOT FOUND")</f>
        <v>22</v>
      </c>
      <c r="M845" s="33">
        <f>_xlfn.XLOOKUP(A845,Table3[customer_no],Table3[dd/mm/yy],"NOT FOUND")</f>
        <v>22849</v>
      </c>
      <c r="N845">
        <f>_xlfn.XLOOKUP(A845,Table3[customer_no],Table3[age],"NOT FOUND")</f>
        <v>60</v>
      </c>
      <c r="O845" cm="1">
        <f t="array" ref="O845">_xlfn.XLOOKUP(A845,Table3[customer_no],'Hospitalisation Details'!$E$2:$E$2344,"NOT FOUND")</f>
        <v>0</v>
      </c>
      <c r="P845" t="str">
        <f>_xlfn.XLOOKUP(A845,Table3[customer_no],Table3[hsplt_handled],"NOT FOUND")</f>
        <v>tier - 3</v>
      </c>
      <c r="Q845" t="str">
        <f>_xlfn.XLOOKUP(A845,Table3[customer_no],Table3[city_handled],"NOT FOUND")</f>
        <v>tier - 1</v>
      </c>
      <c r="R845" t="str">
        <f>_xlfn.XLOOKUP(A845,Table3[customer_no],Table3[state_id],"NOT FOUND")</f>
        <v>R1011</v>
      </c>
      <c r="S845" s="34" cm="1">
        <f t="array" ref="S845">_xlfn.XLOOKUP(A845,Table3[customer_no],'Hospitalisation Details'!$F$2:$F$2344,"NOT FOUND")</f>
        <v>12638.2</v>
      </c>
      <c r="T845" t="str">
        <f>_xlfn.XLOOKUP(A845,Table2[Customer ID],Table2[BMI_category],"NOT FOUND")</f>
        <v>Obesity</v>
      </c>
      <c r="U845" s="7">
        <f>_xlfn.XLOOKUP(A845,Table2[Customer ID],Table2[no of surgery],"NOT FOUND")</f>
        <v>0</v>
      </c>
      <c r="V845" t="str">
        <f>_xlfn.XLOOKUP(A845,Table2[Customer ID],Table2[smoker_missing],"NOT FOUND")</f>
        <v>No</v>
      </c>
      <c r="W845" t="str">
        <f t="shared" si="13"/>
        <v>Diabetes</v>
      </c>
      <c r="X845" s="37">
        <f>SUM(Table5[[#This Row],[Title]:[Diabetes Level]])</f>
        <v>37571.600000000006</v>
      </c>
    </row>
    <row r="846" spans="1:24" x14ac:dyDescent="0.25">
      <c r="A846" t="s">
        <v>1526</v>
      </c>
      <c r="B846" t="str">
        <f>VLOOKUP(A846,'Customer Names'!$A$2:$E$2336,3,FALSE)</f>
        <v>Mrs.</v>
      </c>
      <c r="C846" t="str">
        <f>_xlfn.XLOOKUP(A846,$A$2:$A$2336,'Customer Names'!$D$2:$D$2336,"NOT FOUND")</f>
        <v>Mayumi</v>
      </c>
      <c r="D846" t="str">
        <f>_xlfn.XLOOKUP(A846,$A$2:$A$2336,'Customer Names'!$E$2:$E$2336,"NOT FOUND")</f>
        <v>Uchiyama</v>
      </c>
      <c r="E846" cm="1">
        <f t="array" ref="E846">_xlfn.XLOOKUP(A846,$A$2:$A$2336,Table2[BMI],"NOT FOUND")</f>
        <v>24.53</v>
      </c>
      <c r="F846" cm="1">
        <f t="array" ref="F846">_xlfn.XLOOKUP(A846,$A$2:$A$2336,Table2[HBA1C],"NOT FOUND")</f>
        <v>9.0500000000000007</v>
      </c>
      <c r="G846" t="str" cm="1">
        <f t="array" ref="G846">_xlfn.XLOOKUP(A846,$A$2:$A$2336,Table2[Heart Issues],"NOT FOUND")</f>
        <v>No</v>
      </c>
      <c r="H846" t="str" cm="1">
        <f t="array" ref="H846">_xlfn.XLOOKUP(A846,$A$2:$A$2336,Table2[Any Transplants],"NOT FOUND")</f>
        <v>No</v>
      </c>
      <c r="I846" t="str" cm="1">
        <f t="array" ref="I846">_xlfn.XLOOKUP(A846,$A$2:$A$2336,Table2[Cancer history],"NOT FOUND")</f>
        <v>No</v>
      </c>
      <c r="J846" t="str">
        <f>_xlfn.XLOOKUP(A846,Table3[customer_no],Table3[month],"NOT FOUND")</f>
        <v>Nov</v>
      </c>
      <c r="K846" s="7">
        <f>_xlfn.XLOOKUP(A846,Table3[customer_no],Table3[year_average],"NOT FOUND")</f>
        <v>1962</v>
      </c>
      <c r="L846" cm="1">
        <f t="array" ref="L846">_xlfn.XLOOKUP(A846,Table3[customer_no],'Hospitalisation Details'!$D$2:$D$2344,"NOT FOUND")</f>
        <v>22</v>
      </c>
      <c r="M846" s="33">
        <f>_xlfn.XLOOKUP(A846,Table3[customer_no],Table3[dd/mm/yy],"NOT FOUND")</f>
        <v>22972</v>
      </c>
      <c r="N846">
        <f>_xlfn.XLOOKUP(A846,Table3[customer_no],Table3[age],"NOT FOUND")</f>
        <v>60</v>
      </c>
      <c r="O846" cm="1">
        <f t="array" ref="O846">_xlfn.XLOOKUP(A846,Table3[customer_no],'Hospitalisation Details'!$E$2:$E$2344,"NOT FOUND")</f>
        <v>0</v>
      </c>
      <c r="P846" t="str">
        <f>_xlfn.XLOOKUP(A846,Table3[customer_no],Table3[hsplt_handled],"NOT FOUND")</f>
        <v>tier - 3</v>
      </c>
      <c r="Q846" t="str">
        <f>_xlfn.XLOOKUP(A846,Table3[customer_no],Table3[city_handled],"NOT FOUND")</f>
        <v>tier - 3</v>
      </c>
      <c r="R846" t="str">
        <f>_xlfn.XLOOKUP(A846,Table3[customer_no],Table3[state_id],"NOT FOUND")</f>
        <v>R1013</v>
      </c>
      <c r="S846" s="34" cm="1">
        <f t="array" ref="S846">_xlfn.XLOOKUP(A846,Table3[customer_no],'Hospitalisation Details'!$F$2:$F$2344,"NOT FOUND")</f>
        <v>12629.9</v>
      </c>
      <c r="T846" t="str">
        <f>_xlfn.XLOOKUP(A846,Table2[Customer ID],Table2[BMI_category],"NOT FOUND")</f>
        <v>Normal Weight</v>
      </c>
      <c r="U846" s="7">
        <f>_xlfn.XLOOKUP(A846,Table2[Customer ID],Table2[no of surgery],"NOT FOUND")</f>
        <v>0</v>
      </c>
      <c r="V846" t="str">
        <f>_xlfn.XLOOKUP(A846,Table2[Customer ID],Table2[smoker_missing],"NOT FOUND")</f>
        <v>No</v>
      </c>
      <c r="W846" t="str">
        <f t="shared" si="13"/>
        <v>Diabetes</v>
      </c>
      <c r="X846" s="37">
        <f>SUM(Table5[[#This Row],[Title]:[Diabetes Level]])</f>
        <v>37679.480000000003</v>
      </c>
    </row>
    <row r="847" spans="1:24" x14ac:dyDescent="0.25">
      <c r="A847" t="s">
        <v>1525</v>
      </c>
      <c r="B847" t="str">
        <f>VLOOKUP(A847,'Customer Names'!$A$2:$E$2336,3,FALSE)</f>
        <v>Ms.</v>
      </c>
      <c r="C847" t="str">
        <f>_xlfn.XLOOKUP(A847,$A$2:$A$2336,'Customer Names'!$D$2:$D$2336,"NOT FOUND")</f>
        <v>Vanessa</v>
      </c>
      <c r="D847" t="str">
        <f>_xlfn.XLOOKUP(A847,$A$2:$A$2336,'Customer Names'!$E$2:$E$2336,"NOT FOUND")</f>
        <v>Desota</v>
      </c>
      <c r="E847" cm="1">
        <f t="array" ref="E847">_xlfn.XLOOKUP(A847,$A$2:$A$2336,Table2[BMI],"NOT FOUND")</f>
        <v>25.74</v>
      </c>
      <c r="F847" cm="1">
        <f t="array" ref="F847">_xlfn.XLOOKUP(A847,$A$2:$A$2336,Table2[HBA1C],"NOT FOUND")</f>
        <v>10.93</v>
      </c>
      <c r="G847" t="str" cm="1">
        <f t="array" ref="G847">_xlfn.XLOOKUP(A847,$A$2:$A$2336,Table2[Heart Issues],"NOT FOUND")</f>
        <v>No</v>
      </c>
      <c r="H847" t="str" cm="1">
        <f t="array" ref="H847">_xlfn.XLOOKUP(A847,$A$2:$A$2336,Table2[Any Transplants],"NOT FOUND")</f>
        <v>No</v>
      </c>
      <c r="I847" t="str" cm="1">
        <f t="array" ref="I847">_xlfn.XLOOKUP(A847,$A$2:$A$2336,Table2[Cancer history],"NOT FOUND")</f>
        <v>No</v>
      </c>
      <c r="J847" t="str">
        <f>_xlfn.XLOOKUP(A847,Table3[customer_no],Table3[month],"NOT FOUND")</f>
        <v>Oct</v>
      </c>
      <c r="K847" s="7">
        <f>_xlfn.XLOOKUP(A847,Table3[customer_no],Table3[year_average],"NOT FOUND")</f>
        <v>1965</v>
      </c>
      <c r="L847" cm="1">
        <f t="array" ref="L847">_xlfn.XLOOKUP(A847,Table3[customer_no],'Hospitalisation Details'!$D$2:$D$2344,"NOT FOUND")</f>
        <v>4</v>
      </c>
      <c r="M847" s="33">
        <f>_xlfn.XLOOKUP(A847,Table3[customer_no],Table3[dd/mm/yy],"NOT FOUND")</f>
        <v>24019</v>
      </c>
      <c r="N847">
        <f>_xlfn.XLOOKUP(A847,Table3[customer_no],Table3[age],"NOT FOUND")</f>
        <v>57</v>
      </c>
      <c r="O847" cm="1">
        <f t="array" ref="O847">_xlfn.XLOOKUP(A847,Table3[customer_no],'Hospitalisation Details'!$E$2:$E$2344,"NOT FOUND")</f>
        <v>2</v>
      </c>
      <c r="P847" t="str">
        <f>_xlfn.XLOOKUP(A847,Table3[customer_no],Table3[hsplt_handled],"NOT FOUND")</f>
        <v>tier - 3</v>
      </c>
      <c r="Q847" t="str">
        <f>_xlfn.XLOOKUP(A847,Table3[customer_no],Table3[city_handled],"NOT FOUND")</f>
        <v>tier - 1</v>
      </c>
      <c r="R847" t="str">
        <f>_xlfn.XLOOKUP(A847,Table3[customer_no],Table3[state_id],"NOT FOUND")</f>
        <v>R1013</v>
      </c>
      <c r="S847" s="34" cm="1">
        <f t="array" ref="S847">_xlfn.XLOOKUP(A847,Table3[customer_no],'Hospitalisation Details'!$F$2:$F$2344,"NOT FOUND")</f>
        <v>12629.17</v>
      </c>
      <c r="T847" t="str">
        <f>_xlfn.XLOOKUP(A847,Table2[Customer ID],Table2[BMI_category],"NOT FOUND")</f>
        <v>Overweight</v>
      </c>
      <c r="U847" s="7">
        <f>_xlfn.XLOOKUP(A847,Table2[Customer ID],Table2[no of surgery],"NOT FOUND")</f>
        <v>0</v>
      </c>
      <c r="V847" t="str">
        <f>_xlfn.XLOOKUP(A847,Table2[Customer ID],Table2[smoker_missing],"NOT FOUND")</f>
        <v>No</v>
      </c>
      <c r="W847" t="str">
        <f t="shared" si="13"/>
        <v>Diabetes</v>
      </c>
      <c r="X847" s="37">
        <f>SUM(Table5[[#This Row],[Title]:[Diabetes Level]])</f>
        <v>38712.839999999997</v>
      </c>
    </row>
    <row r="848" spans="1:24" x14ac:dyDescent="0.25">
      <c r="A848" t="s">
        <v>1524</v>
      </c>
      <c r="B848" t="str">
        <f>VLOOKUP(A848,'Customer Names'!$A$2:$E$2336,3,FALSE)</f>
        <v>Ms.</v>
      </c>
      <c r="C848" t="str">
        <f>_xlfn.XLOOKUP(A848,$A$2:$A$2336,'Customer Names'!$D$2:$D$2336,"NOT FOUND")</f>
        <v>Natali N</v>
      </c>
      <c r="D848" t="str">
        <f>_xlfn.XLOOKUP(A848,$A$2:$A$2336,'Customer Names'!$E$2:$E$2336,"NOT FOUND")</f>
        <v>Edmonds</v>
      </c>
      <c r="E848" cm="1">
        <f t="array" ref="E848">_xlfn.XLOOKUP(A848,$A$2:$A$2336,Table2[BMI],"NOT FOUND")</f>
        <v>34.08</v>
      </c>
      <c r="F848" cm="1">
        <f t="array" ref="F848">_xlfn.XLOOKUP(A848,$A$2:$A$2336,Table2[HBA1C],"NOT FOUND")</f>
        <v>7.58</v>
      </c>
      <c r="G848" t="str" cm="1">
        <f t="array" ref="G848">_xlfn.XLOOKUP(A848,$A$2:$A$2336,Table2[Heart Issues],"NOT FOUND")</f>
        <v>yes</v>
      </c>
      <c r="H848" t="str" cm="1">
        <f t="array" ref="H848">_xlfn.XLOOKUP(A848,$A$2:$A$2336,Table2[Any Transplants],"NOT FOUND")</f>
        <v>No</v>
      </c>
      <c r="I848" t="str" cm="1">
        <f t="array" ref="I848">_xlfn.XLOOKUP(A848,$A$2:$A$2336,Table2[Cancer history],"NOT FOUND")</f>
        <v>No</v>
      </c>
      <c r="J848" t="str">
        <f>_xlfn.XLOOKUP(A848,Table3[customer_no],Table3[month],"NOT FOUND")</f>
        <v>Dec</v>
      </c>
      <c r="K848" s="7">
        <f>_xlfn.XLOOKUP(A848,Table3[customer_no],Table3[year_average],"NOT FOUND")</f>
        <v>1970</v>
      </c>
      <c r="L848" cm="1">
        <f t="array" ref="L848">_xlfn.XLOOKUP(A848,Table3[customer_no],'Hospitalisation Details'!$D$2:$D$2344,"NOT FOUND")</f>
        <v>28</v>
      </c>
      <c r="M848" s="33">
        <f>_xlfn.XLOOKUP(A848,Table3[customer_no],Table3[dd/mm/yy],"NOT FOUND")</f>
        <v>25930</v>
      </c>
      <c r="N848">
        <f>_xlfn.XLOOKUP(A848,Table3[customer_no],Table3[age],"NOT FOUND")</f>
        <v>52</v>
      </c>
      <c r="O848" cm="1">
        <f t="array" ref="O848">_xlfn.XLOOKUP(A848,Table3[customer_no],'Hospitalisation Details'!$E$2:$E$2344,"NOT FOUND")</f>
        <v>0</v>
      </c>
      <c r="P848" t="str">
        <f>_xlfn.XLOOKUP(A848,Table3[customer_no],Table3[hsplt_handled],"NOT FOUND")</f>
        <v>tier - 3</v>
      </c>
      <c r="Q848" t="str">
        <f>_xlfn.XLOOKUP(A848,Table3[customer_no],Table3[city_handled],"NOT FOUND")</f>
        <v>tier - 1</v>
      </c>
      <c r="R848" t="str">
        <f>_xlfn.XLOOKUP(A848,Table3[customer_no],Table3[state_id],"NOT FOUND")</f>
        <v>R1012</v>
      </c>
      <c r="S848" s="34" cm="1">
        <f t="array" ref="S848">_xlfn.XLOOKUP(A848,Table3[customer_no],'Hospitalisation Details'!$F$2:$F$2344,"NOT FOUND")</f>
        <v>12624.74</v>
      </c>
      <c r="T848" t="str">
        <f>_xlfn.XLOOKUP(A848,Table2[Customer ID],Table2[BMI_category],"NOT FOUND")</f>
        <v>Obesity</v>
      </c>
      <c r="U848" s="7">
        <f>_xlfn.XLOOKUP(A848,Table2[Customer ID],Table2[no of surgery],"NOT FOUND")</f>
        <v>2</v>
      </c>
      <c r="V848" t="str">
        <f>_xlfn.XLOOKUP(A848,Table2[Customer ID],Table2[smoker_missing],"NOT FOUND")</f>
        <v>No</v>
      </c>
      <c r="W848" t="str">
        <f t="shared" si="13"/>
        <v>Diabetes</v>
      </c>
      <c r="X848" s="37">
        <f>SUM(Table5[[#This Row],[Title]:[Diabetes Level]])</f>
        <v>40648.400000000001</v>
      </c>
    </row>
    <row r="849" spans="1:24" x14ac:dyDescent="0.25">
      <c r="A849" t="s">
        <v>1523</v>
      </c>
      <c r="B849" t="str">
        <f>VLOOKUP(A849,'Customer Names'!$A$2:$E$2336,3,FALSE)</f>
        <v>Ms.</v>
      </c>
      <c r="C849" t="str">
        <f>_xlfn.XLOOKUP(A849,$A$2:$A$2336,'Customer Names'!$D$2:$D$2336,"NOT FOUND")</f>
        <v>Beth</v>
      </c>
      <c r="D849" t="str">
        <f>_xlfn.XLOOKUP(A849,$A$2:$A$2336,'Customer Names'!$E$2:$E$2336,"NOT FOUND")</f>
        <v>Otto</v>
      </c>
      <c r="E849" cm="1">
        <f t="array" ref="E849">_xlfn.XLOOKUP(A849,$A$2:$A$2336,Table2[BMI],"NOT FOUND")</f>
        <v>31.35</v>
      </c>
      <c r="F849" cm="1">
        <f t="array" ref="F849">_xlfn.XLOOKUP(A849,$A$2:$A$2336,Table2[HBA1C],"NOT FOUND")</f>
        <v>11</v>
      </c>
      <c r="G849" t="str" cm="1">
        <f t="array" ref="G849">_xlfn.XLOOKUP(A849,$A$2:$A$2336,Table2[Heart Issues],"NOT FOUND")</f>
        <v>yes</v>
      </c>
      <c r="H849" t="str" cm="1">
        <f t="array" ref="H849">_xlfn.XLOOKUP(A849,$A$2:$A$2336,Table2[Any Transplants],"NOT FOUND")</f>
        <v>No</v>
      </c>
      <c r="I849" t="str" cm="1">
        <f t="array" ref="I849">_xlfn.XLOOKUP(A849,$A$2:$A$2336,Table2[Cancer history],"NOT FOUND")</f>
        <v>Yes</v>
      </c>
      <c r="J849" t="str">
        <f>_xlfn.XLOOKUP(A849,Table3[customer_no],Table3[month],"NOT FOUND")</f>
        <v>Aug</v>
      </c>
      <c r="K849" s="7">
        <f>_xlfn.XLOOKUP(A849,Table3[customer_no],Table3[year_average],"NOT FOUND")</f>
        <v>1963</v>
      </c>
      <c r="L849" cm="1">
        <f t="array" ref="L849">_xlfn.XLOOKUP(A849,Table3[customer_no],'Hospitalisation Details'!$D$2:$D$2344,"NOT FOUND")</f>
        <v>19</v>
      </c>
      <c r="M849" s="33">
        <f>_xlfn.XLOOKUP(A849,Table3[customer_no],Table3[dd/mm/yy],"NOT FOUND")</f>
        <v>23242</v>
      </c>
      <c r="N849">
        <f>_xlfn.XLOOKUP(A849,Table3[customer_no],Table3[age],"NOT FOUND")</f>
        <v>59</v>
      </c>
      <c r="O849" cm="1">
        <f t="array" ref="O849">_xlfn.XLOOKUP(A849,Table3[customer_no],'Hospitalisation Details'!$E$2:$E$2344,"NOT FOUND")</f>
        <v>0</v>
      </c>
      <c r="P849" t="str">
        <f>_xlfn.XLOOKUP(A849,Table3[customer_no],Table3[hsplt_handled],"NOT FOUND")</f>
        <v>tier - 3</v>
      </c>
      <c r="Q849" t="str">
        <f>_xlfn.XLOOKUP(A849,Table3[customer_no],Table3[city_handled],"NOT FOUND")</f>
        <v>tier - 1</v>
      </c>
      <c r="R849" t="str">
        <f>_xlfn.XLOOKUP(A849,Table3[customer_no],Table3[state_id],"NOT FOUND")</f>
        <v>R1012</v>
      </c>
      <c r="S849" s="34" cm="1">
        <f t="array" ref="S849">_xlfn.XLOOKUP(A849,Table3[customer_no],'Hospitalisation Details'!$F$2:$F$2344,"NOT FOUND")</f>
        <v>12622.18</v>
      </c>
      <c r="T849" t="str">
        <f>_xlfn.XLOOKUP(A849,Table2[Customer ID],Table2[BMI_category],"NOT FOUND")</f>
        <v>Obesity</v>
      </c>
      <c r="U849" s="7">
        <f>_xlfn.XLOOKUP(A849,Table2[Customer ID],Table2[no of surgery],"NOT FOUND")</f>
        <v>1</v>
      </c>
      <c r="V849" t="str">
        <f>_xlfn.XLOOKUP(A849,Table2[Customer ID],Table2[smoker_missing],"NOT FOUND")</f>
        <v>No</v>
      </c>
      <c r="W849" t="str">
        <f t="shared" si="13"/>
        <v>Diabetes</v>
      </c>
      <c r="X849" s="37">
        <f>SUM(Table5[[#This Row],[Title]:[Diabetes Level]])</f>
        <v>37948.53</v>
      </c>
    </row>
    <row r="850" spans="1:24" x14ac:dyDescent="0.25">
      <c r="A850" t="s">
        <v>1522</v>
      </c>
      <c r="B850" t="str">
        <f>VLOOKUP(A850,'Customer Names'!$A$2:$E$2336,3,FALSE)</f>
        <v>Mr.</v>
      </c>
      <c r="C850" t="str">
        <f>_xlfn.XLOOKUP(A850,$A$2:$A$2336,'Customer Names'!$D$2:$D$2336,"NOT FOUND")</f>
        <v>Alex</v>
      </c>
      <c r="D850" t="str">
        <f>_xlfn.XLOOKUP(A850,$A$2:$A$2336,'Customer Names'!$E$2:$E$2336,"NOT FOUND")</f>
        <v>Kurt</v>
      </c>
      <c r="E850" cm="1">
        <f t="array" ref="E850">_xlfn.XLOOKUP(A850,$A$2:$A$2336,Table2[BMI],"NOT FOUND")</f>
        <v>26.79</v>
      </c>
      <c r="F850" cm="1">
        <f t="array" ref="F850">_xlfn.XLOOKUP(A850,$A$2:$A$2336,Table2[HBA1C],"NOT FOUND")</f>
        <v>5.0599999999999996</v>
      </c>
      <c r="G850" t="str" cm="1">
        <f t="array" ref="G850">_xlfn.XLOOKUP(A850,$A$2:$A$2336,Table2[Heart Issues],"NOT FOUND")</f>
        <v>No</v>
      </c>
      <c r="H850" t="str" cm="1">
        <f t="array" ref="H850">_xlfn.XLOOKUP(A850,$A$2:$A$2336,Table2[Any Transplants],"NOT FOUND")</f>
        <v>No</v>
      </c>
      <c r="I850" t="str" cm="1">
        <f t="array" ref="I850">_xlfn.XLOOKUP(A850,$A$2:$A$2336,Table2[Cancer history],"NOT FOUND")</f>
        <v>No</v>
      </c>
      <c r="J850" t="str">
        <f>_xlfn.XLOOKUP(A850,Table3[customer_no],Table3[month],"NOT FOUND")</f>
        <v>Nov</v>
      </c>
      <c r="K850" s="7">
        <f>_xlfn.XLOOKUP(A850,Table3[customer_no],Table3[year_average],"NOT FOUND")</f>
        <v>1998</v>
      </c>
      <c r="L850" cm="1">
        <f t="array" ref="L850">_xlfn.XLOOKUP(A850,Table3[customer_no],'Hospitalisation Details'!$D$2:$D$2344,"NOT FOUND")</f>
        <v>18</v>
      </c>
      <c r="M850" s="33">
        <f>_xlfn.XLOOKUP(A850,Table3[customer_no],Table3[dd/mm/yy],"NOT FOUND")</f>
        <v>36117</v>
      </c>
      <c r="N850">
        <f>_xlfn.XLOOKUP(A850,Table3[customer_no],Table3[age],"NOT FOUND")</f>
        <v>24</v>
      </c>
      <c r="O850" cm="1">
        <f t="array" ref="O850">_xlfn.XLOOKUP(A850,Table3[customer_no],'Hospitalisation Details'!$E$2:$E$2344,"NOT FOUND")</f>
        <v>1</v>
      </c>
      <c r="P850" t="str">
        <f>_xlfn.XLOOKUP(A850,Table3[customer_no],Table3[hsplt_handled],"NOT FOUND")</f>
        <v>tier - 3</v>
      </c>
      <c r="Q850" t="str">
        <f>_xlfn.XLOOKUP(A850,Table3[customer_no],Table3[city_handled],"NOT FOUND")</f>
        <v>tier - 3</v>
      </c>
      <c r="R850" t="str">
        <f>_xlfn.XLOOKUP(A850,Table3[customer_no],Table3[state_id],"NOT FOUND")</f>
        <v>R1012</v>
      </c>
      <c r="S850" s="34" cm="1">
        <f t="array" ref="S850">_xlfn.XLOOKUP(A850,Table3[customer_no],'Hospitalisation Details'!$F$2:$F$2344,"NOT FOUND")</f>
        <v>12609.89</v>
      </c>
      <c r="T850" t="str">
        <f>_xlfn.XLOOKUP(A850,Table2[Customer ID],Table2[BMI_category],"NOT FOUND")</f>
        <v>Overweight</v>
      </c>
      <c r="U850" s="7">
        <f>_xlfn.XLOOKUP(A850,Table2[Customer ID],Table2[no of surgery],"NOT FOUND")</f>
        <v>1</v>
      </c>
      <c r="V850" t="str">
        <f>_xlfn.XLOOKUP(A850,Table2[Customer ID],Table2[smoker_missing],"NOT FOUND")</f>
        <v>No</v>
      </c>
      <c r="W850" t="str">
        <f t="shared" si="13"/>
        <v>Normal</v>
      </c>
      <c r="X850" s="37">
        <f>SUM(Table5[[#This Row],[Title]:[Diabetes Level]])</f>
        <v>50800.74</v>
      </c>
    </row>
    <row r="851" spans="1:24" x14ac:dyDescent="0.25">
      <c r="A851" t="s">
        <v>1521</v>
      </c>
      <c r="B851" t="str">
        <f>VLOOKUP(A851,'Customer Names'!$A$2:$E$2336,3,FALSE)</f>
        <v>Mr.</v>
      </c>
      <c r="C851" t="str">
        <f>_xlfn.XLOOKUP(A851,$A$2:$A$2336,'Customer Names'!$D$2:$D$2336,"NOT FOUND")</f>
        <v>Spencer</v>
      </c>
      <c r="D851" t="str">
        <f>_xlfn.XLOOKUP(A851,$A$2:$A$2336,'Customer Names'!$E$2:$E$2336,"NOT FOUND")</f>
        <v>Duhaime</v>
      </c>
      <c r="E851" cm="1">
        <f t="array" ref="E851">_xlfn.XLOOKUP(A851,$A$2:$A$2336,Table2[BMI],"NOT FOUND")</f>
        <v>42.78</v>
      </c>
      <c r="F851" cm="1">
        <f t="array" ref="F851">_xlfn.XLOOKUP(A851,$A$2:$A$2336,Table2[HBA1C],"NOT FOUND")</f>
        <v>6.11</v>
      </c>
      <c r="G851" t="str" cm="1">
        <f t="array" ref="G851">_xlfn.XLOOKUP(A851,$A$2:$A$2336,Table2[Heart Issues],"NOT FOUND")</f>
        <v>yes</v>
      </c>
      <c r="H851" t="str" cm="1">
        <f t="array" ref="H851">_xlfn.XLOOKUP(A851,$A$2:$A$2336,Table2[Any Transplants],"NOT FOUND")</f>
        <v>No</v>
      </c>
      <c r="I851" t="str" cm="1">
        <f t="array" ref="I851">_xlfn.XLOOKUP(A851,$A$2:$A$2336,Table2[Cancer history],"NOT FOUND")</f>
        <v>No</v>
      </c>
      <c r="J851" t="str">
        <f>_xlfn.XLOOKUP(A851,Table3[customer_no],Table3[month],"NOT FOUND")</f>
        <v>Aug</v>
      </c>
      <c r="K851" s="7">
        <f>_xlfn.XLOOKUP(A851,Table3[customer_no],Table3[year_average],"NOT FOUND")</f>
        <v>1988</v>
      </c>
      <c r="L851" cm="1">
        <f t="array" ref="L851">_xlfn.XLOOKUP(A851,Table3[customer_no],'Hospitalisation Details'!$D$2:$D$2344,"NOT FOUND")</f>
        <v>11</v>
      </c>
      <c r="M851" s="33">
        <f>_xlfn.XLOOKUP(A851,Table3[customer_no],Table3[dd/mm/yy],"NOT FOUND")</f>
        <v>32366</v>
      </c>
      <c r="N851">
        <f>_xlfn.XLOOKUP(A851,Table3[customer_no],Table3[age],"NOT FOUND")</f>
        <v>34</v>
      </c>
      <c r="O851" cm="1">
        <f t="array" ref="O851">_xlfn.XLOOKUP(A851,Table3[customer_no],'Hospitalisation Details'!$E$2:$E$2344,"NOT FOUND")</f>
        <v>3</v>
      </c>
      <c r="P851" t="str">
        <f>_xlfn.XLOOKUP(A851,Table3[customer_no],Table3[hsplt_handled],"NOT FOUND")</f>
        <v>tier - 3</v>
      </c>
      <c r="Q851" t="str">
        <f>_xlfn.XLOOKUP(A851,Table3[customer_no],Table3[city_handled],"NOT FOUND")</f>
        <v>tier - 1</v>
      </c>
      <c r="R851" t="str">
        <f>_xlfn.XLOOKUP(A851,Table3[customer_no],Table3[state_id],"NOT FOUND")</f>
        <v>R1023</v>
      </c>
      <c r="S851" s="34" cm="1">
        <f t="array" ref="S851">_xlfn.XLOOKUP(A851,Table3[customer_no],'Hospitalisation Details'!$F$2:$F$2344,"NOT FOUND")</f>
        <v>12600.46</v>
      </c>
      <c r="T851" t="str">
        <f>_xlfn.XLOOKUP(A851,Table2[Customer ID],Table2[BMI_category],"NOT FOUND")</f>
        <v>Obesity</v>
      </c>
      <c r="U851" s="7">
        <f>_xlfn.XLOOKUP(A851,Table2[Customer ID],Table2[no of surgery],"NOT FOUND")</f>
        <v>1</v>
      </c>
      <c r="V851" t="str">
        <f>_xlfn.XLOOKUP(A851,Table2[Customer ID],Table2[smoker_missing],"NOT FOUND")</f>
        <v>No</v>
      </c>
      <c r="W851" t="str">
        <f t="shared" si="13"/>
        <v>Prediabetes</v>
      </c>
      <c r="X851" s="37">
        <f>SUM(Table5[[#This Row],[Title]:[Diabetes Level]])</f>
        <v>47052.35</v>
      </c>
    </row>
    <row r="852" spans="1:24" x14ac:dyDescent="0.25">
      <c r="A852" t="s">
        <v>1520</v>
      </c>
      <c r="B852" t="str">
        <f>VLOOKUP(A852,'Customer Names'!$A$2:$E$2336,3,FALSE)</f>
        <v>Ms.</v>
      </c>
      <c r="C852" t="str">
        <f>_xlfn.XLOOKUP(A852,$A$2:$A$2336,'Customer Names'!$D$2:$D$2336,"NOT FOUND")</f>
        <v>Andee W.</v>
      </c>
      <c r="D852" t="str">
        <f>_xlfn.XLOOKUP(A852,$A$2:$A$2336,'Customer Names'!$E$2:$E$2336,"NOT FOUND")</f>
        <v>Swann</v>
      </c>
      <c r="E852" cm="1">
        <f t="array" ref="E852">_xlfn.XLOOKUP(A852,$A$2:$A$2336,Table2[BMI],"NOT FOUND")</f>
        <v>46.75</v>
      </c>
      <c r="F852" cm="1">
        <f t="array" ref="F852">_xlfn.XLOOKUP(A852,$A$2:$A$2336,Table2[HBA1C],"NOT FOUND")</f>
        <v>6.66</v>
      </c>
      <c r="G852" t="str" cm="1">
        <f t="array" ref="G852">_xlfn.XLOOKUP(A852,$A$2:$A$2336,Table2[Heart Issues],"NOT FOUND")</f>
        <v>yes</v>
      </c>
      <c r="H852" t="str" cm="1">
        <f t="array" ref="H852">_xlfn.XLOOKUP(A852,$A$2:$A$2336,Table2[Any Transplants],"NOT FOUND")</f>
        <v>No</v>
      </c>
      <c r="I852" t="str" cm="1">
        <f t="array" ref="I852">_xlfn.XLOOKUP(A852,$A$2:$A$2336,Table2[Cancer history],"NOT FOUND")</f>
        <v>No</v>
      </c>
      <c r="J852" t="str">
        <f>_xlfn.XLOOKUP(A852,Table3[customer_no],Table3[month],"NOT FOUND")</f>
        <v>Jun</v>
      </c>
      <c r="K852" s="7">
        <f>_xlfn.XLOOKUP(A852,Table3[customer_no],Table3[year_average],"NOT FOUND")</f>
        <v>1970</v>
      </c>
      <c r="L852" cm="1">
        <f t="array" ref="L852">_xlfn.XLOOKUP(A852,Table3[customer_no],'Hospitalisation Details'!$D$2:$D$2344,"NOT FOUND")</f>
        <v>18</v>
      </c>
      <c r="M852" s="33">
        <f>_xlfn.XLOOKUP(A852,Table3[customer_no],Table3[dd/mm/yy],"NOT FOUND")</f>
        <v>25737</v>
      </c>
      <c r="N852">
        <f>_xlfn.XLOOKUP(A852,Table3[customer_no],Table3[age],"NOT FOUND")</f>
        <v>52</v>
      </c>
      <c r="O852" cm="1">
        <f t="array" ref="O852">_xlfn.XLOOKUP(A852,Table3[customer_no],'Hospitalisation Details'!$E$2:$E$2344,"NOT FOUND")</f>
        <v>5</v>
      </c>
      <c r="P852" t="str">
        <f>_xlfn.XLOOKUP(A852,Table3[customer_no],Table3[hsplt_handled],"NOT FOUND")</f>
        <v>tier - 3</v>
      </c>
      <c r="Q852" t="str">
        <f>_xlfn.XLOOKUP(A852,Table3[customer_no],Table3[city_handled],"NOT FOUND")</f>
        <v>tier - 2</v>
      </c>
      <c r="R852" t="str">
        <f>_xlfn.XLOOKUP(A852,Table3[customer_no],Table3[state_id],"NOT FOUND")</f>
        <v>R1013</v>
      </c>
      <c r="S852" s="34" cm="1">
        <f t="array" ref="S852">_xlfn.XLOOKUP(A852,Table3[customer_no],'Hospitalisation Details'!$F$2:$F$2344,"NOT FOUND")</f>
        <v>12592.53</v>
      </c>
      <c r="T852" t="str">
        <f>_xlfn.XLOOKUP(A852,Table2[Customer ID],Table2[BMI_category],"NOT FOUND")</f>
        <v>Obesity</v>
      </c>
      <c r="U852" s="7">
        <f>_xlfn.XLOOKUP(A852,Table2[Customer ID],Table2[no of surgery],"NOT FOUND")</f>
        <v>2</v>
      </c>
      <c r="V852" t="str">
        <f>_xlfn.XLOOKUP(A852,Table2[Customer ID],Table2[smoker_missing],"NOT FOUND")</f>
        <v>No</v>
      </c>
      <c r="W852" t="str">
        <f t="shared" si="13"/>
        <v>Diabetes</v>
      </c>
      <c r="X852" s="37">
        <f>SUM(Table5[[#This Row],[Title]:[Diabetes Level]])</f>
        <v>40429.94</v>
      </c>
    </row>
    <row r="853" spans="1:24" x14ac:dyDescent="0.25">
      <c r="A853" t="s">
        <v>1519</v>
      </c>
      <c r="B853" t="str">
        <f>VLOOKUP(A853,'Customer Names'!$A$2:$E$2336,3,FALSE)</f>
        <v>Mrs.</v>
      </c>
      <c r="C853" t="str">
        <f>_xlfn.XLOOKUP(A853,$A$2:$A$2336,'Customer Names'!$D$2:$D$2336,"NOT FOUND")</f>
        <v>Amy</v>
      </c>
      <c r="D853" t="str">
        <f>_xlfn.XLOOKUP(A853,$A$2:$A$2336,'Customer Names'!$E$2:$E$2336,"NOT FOUND")</f>
        <v>Burton</v>
      </c>
      <c r="E853" cm="1">
        <f t="array" ref="E853">_xlfn.XLOOKUP(A853,$A$2:$A$2336,Table2[BMI],"NOT FOUND")</f>
        <v>32.15</v>
      </c>
      <c r="F853" cm="1">
        <f t="array" ref="F853">_xlfn.XLOOKUP(A853,$A$2:$A$2336,Table2[HBA1C],"NOT FOUND")</f>
        <v>4.0199999999999996</v>
      </c>
      <c r="G853" t="str" cm="1">
        <f t="array" ref="G853">_xlfn.XLOOKUP(A853,$A$2:$A$2336,Table2[Heart Issues],"NOT FOUND")</f>
        <v>yes</v>
      </c>
      <c r="H853" t="str" cm="1">
        <f t="array" ref="H853">_xlfn.XLOOKUP(A853,$A$2:$A$2336,Table2[Any Transplants],"NOT FOUND")</f>
        <v>No</v>
      </c>
      <c r="I853" t="str" cm="1">
        <f t="array" ref="I853">_xlfn.XLOOKUP(A853,$A$2:$A$2336,Table2[Cancer history],"NOT FOUND")</f>
        <v>Yes</v>
      </c>
      <c r="J853" t="str">
        <f>_xlfn.XLOOKUP(A853,Table3[customer_no],Table3[month],"NOT FOUND")</f>
        <v>Nov</v>
      </c>
      <c r="K853" s="7">
        <f>_xlfn.XLOOKUP(A853,Table3[customer_no],Table3[year_average],"NOT FOUND")</f>
        <v>1969</v>
      </c>
      <c r="L853" cm="1">
        <f t="array" ref="L853">_xlfn.XLOOKUP(A853,Table3[customer_no],'Hospitalisation Details'!$D$2:$D$2344,"NOT FOUND")</f>
        <v>26</v>
      </c>
      <c r="M853" s="33">
        <f>_xlfn.XLOOKUP(A853,Table3[customer_no],Table3[dd/mm/yy],"NOT FOUND")</f>
        <v>25533</v>
      </c>
      <c r="N853">
        <f>_xlfn.XLOOKUP(A853,Table3[customer_no],Table3[age],"NOT FOUND")</f>
        <v>53</v>
      </c>
      <c r="O853" cm="1">
        <f t="array" ref="O853">_xlfn.XLOOKUP(A853,Table3[customer_no],'Hospitalisation Details'!$E$2:$E$2344,"NOT FOUND")</f>
        <v>0</v>
      </c>
      <c r="P853" t="str">
        <f>_xlfn.XLOOKUP(A853,Table3[customer_no],Table3[hsplt_handled],"NOT FOUND")</f>
        <v>tier - 3</v>
      </c>
      <c r="Q853" t="str">
        <f>_xlfn.XLOOKUP(A853,Table3[customer_no],Table3[city_handled],"NOT FOUND")</f>
        <v>tier - 1</v>
      </c>
      <c r="R853" t="str">
        <f>_xlfn.XLOOKUP(A853,Table3[customer_no],Table3[state_id],"NOT FOUND")</f>
        <v>R1025</v>
      </c>
      <c r="S853" s="34" cm="1">
        <f t="array" ref="S853">_xlfn.XLOOKUP(A853,Table3[customer_no],'Hospitalisation Details'!$F$2:$F$2344,"NOT FOUND")</f>
        <v>12579.92</v>
      </c>
      <c r="T853" t="str">
        <f>_xlfn.XLOOKUP(A853,Table2[Customer ID],Table2[BMI_category],"NOT FOUND")</f>
        <v>Obesity</v>
      </c>
      <c r="U853" s="7">
        <f>_xlfn.XLOOKUP(A853,Table2[Customer ID],Table2[no of surgery],"NOT FOUND")</f>
        <v>1</v>
      </c>
      <c r="V853" t="str">
        <f>_xlfn.XLOOKUP(A853,Table2[Customer ID],Table2[smoker_missing],"NOT FOUND")</f>
        <v>No</v>
      </c>
      <c r="W853" t="str">
        <f t="shared" si="13"/>
        <v>Normal</v>
      </c>
      <c r="X853" s="37">
        <f>SUM(Table5[[#This Row],[Title]:[Diabetes Level]])</f>
        <v>40198.089999999997</v>
      </c>
    </row>
    <row r="854" spans="1:24" x14ac:dyDescent="0.25">
      <c r="A854" t="s">
        <v>1518</v>
      </c>
      <c r="B854" t="str">
        <f>VLOOKUP(A854,'Customer Names'!$A$2:$E$2336,3,FALSE)</f>
        <v>Mr.</v>
      </c>
      <c r="C854" t="str">
        <f>_xlfn.XLOOKUP(A854,$A$2:$A$2336,'Customer Names'!$D$2:$D$2336,"NOT FOUND")</f>
        <v>Joshua</v>
      </c>
      <c r="D854" t="str">
        <f>_xlfn.XLOOKUP(A854,$A$2:$A$2336,'Customer Names'!$E$2:$E$2336,"NOT FOUND")</f>
        <v>Ricardi</v>
      </c>
      <c r="E854" cm="1">
        <f t="array" ref="E854">_xlfn.XLOOKUP(A854,$A$2:$A$2336,Table2[BMI],"NOT FOUND")</f>
        <v>43.4</v>
      </c>
      <c r="F854" cm="1">
        <f t="array" ref="F854">_xlfn.XLOOKUP(A854,$A$2:$A$2336,Table2[HBA1C],"NOT FOUND")</f>
        <v>8.81</v>
      </c>
      <c r="G854" t="str" cm="1">
        <f t="array" ref="G854">_xlfn.XLOOKUP(A854,$A$2:$A$2336,Table2[Heart Issues],"NOT FOUND")</f>
        <v>yes</v>
      </c>
      <c r="H854" t="str" cm="1">
        <f t="array" ref="H854">_xlfn.XLOOKUP(A854,$A$2:$A$2336,Table2[Any Transplants],"NOT FOUND")</f>
        <v>No</v>
      </c>
      <c r="I854" t="str" cm="1">
        <f t="array" ref="I854">_xlfn.XLOOKUP(A854,$A$2:$A$2336,Table2[Cancer history],"NOT FOUND")</f>
        <v>No</v>
      </c>
      <c r="J854" t="str">
        <f>_xlfn.XLOOKUP(A854,Table3[customer_no],Table3[month],"NOT FOUND")</f>
        <v>Nov</v>
      </c>
      <c r="K854" s="7">
        <f>_xlfn.XLOOKUP(A854,Table3[customer_no],Table3[year_average],"NOT FOUND")</f>
        <v>1961</v>
      </c>
      <c r="L854" cm="1">
        <f t="array" ref="L854">_xlfn.XLOOKUP(A854,Table3[customer_no],'Hospitalisation Details'!$D$2:$D$2344,"NOT FOUND")</f>
        <v>28</v>
      </c>
      <c r="M854" s="33">
        <f>_xlfn.XLOOKUP(A854,Table3[customer_no],Table3[dd/mm/yy],"NOT FOUND")</f>
        <v>22613</v>
      </c>
      <c r="N854">
        <f>_xlfn.XLOOKUP(A854,Table3[customer_no],Table3[age],"NOT FOUND")</f>
        <v>61</v>
      </c>
      <c r="O854" cm="1">
        <f t="array" ref="O854">_xlfn.XLOOKUP(A854,Table3[customer_no],'Hospitalisation Details'!$E$2:$E$2344,"NOT FOUND")</f>
        <v>0</v>
      </c>
      <c r="P854" t="str">
        <f>_xlfn.XLOOKUP(A854,Table3[customer_no],Table3[hsplt_handled],"NOT FOUND")</f>
        <v>tier - 3</v>
      </c>
      <c r="Q854" t="str">
        <f>_xlfn.XLOOKUP(A854,Table3[customer_no],Table3[city_handled],"NOT FOUND")</f>
        <v>tier - 1</v>
      </c>
      <c r="R854" t="str">
        <f>_xlfn.XLOOKUP(A854,Table3[customer_no],Table3[state_id],"NOT FOUND")</f>
        <v>R1011</v>
      </c>
      <c r="S854" s="34" cm="1">
        <f t="array" ref="S854">_xlfn.XLOOKUP(A854,Table3[customer_no],'Hospitalisation Details'!$F$2:$F$2344,"NOT FOUND")</f>
        <v>12574.05</v>
      </c>
      <c r="T854" t="str">
        <f>_xlfn.XLOOKUP(A854,Table2[Customer ID],Table2[BMI_category],"NOT FOUND")</f>
        <v>Obesity</v>
      </c>
      <c r="U854" s="7">
        <f>_xlfn.XLOOKUP(A854,Table2[Customer ID],Table2[no of surgery],"NOT FOUND")</f>
        <v>2</v>
      </c>
      <c r="V854" t="str">
        <f>_xlfn.XLOOKUP(A854,Table2[Customer ID],Table2[smoker_missing],"NOT FOUND")</f>
        <v>No</v>
      </c>
      <c r="W854" t="str">
        <f t="shared" si="13"/>
        <v>Diabetes</v>
      </c>
      <c r="X854" s="37">
        <f>SUM(Table5[[#This Row],[Title]:[Diabetes Level]])</f>
        <v>37291.259999999995</v>
      </c>
    </row>
    <row r="855" spans="1:24" x14ac:dyDescent="0.25">
      <c r="A855" t="s">
        <v>1517</v>
      </c>
      <c r="B855" t="str">
        <f>VLOOKUP(A855,'Customer Names'!$A$2:$E$2336,3,FALSE)</f>
        <v>Mr.</v>
      </c>
      <c r="C855" t="str">
        <f>_xlfn.XLOOKUP(A855,$A$2:$A$2336,'Customer Names'!$D$2:$D$2336,"NOT FOUND")</f>
        <v>C Fred</v>
      </c>
      <c r="D855" t="str">
        <f>_xlfn.XLOOKUP(A855,$A$2:$A$2336,'Customer Names'!$E$2:$E$2336,"NOT FOUND")</f>
        <v>Joslyn</v>
      </c>
      <c r="E855" cm="1">
        <f t="array" ref="E855">_xlfn.XLOOKUP(A855,$A$2:$A$2336,Table2[BMI],"NOT FOUND")</f>
        <v>31.57</v>
      </c>
      <c r="F855" cm="1">
        <f t="array" ref="F855">_xlfn.XLOOKUP(A855,$A$2:$A$2336,Table2[HBA1C],"NOT FOUND")</f>
        <v>7.92</v>
      </c>
      <c r="G855" t="str" cm="1">
        <f t="array" ref="G855">_xlfn.XLOOKUP(A855,$A$2:$A$2336,Table2[Heart Issues],"NOT FOUND")</f>
        <v>yes</v>
      </c>
      <c r="H855" t="str" cm="1">
        <f t="array" ref="H855">_xlfn.XLOOKUP(A855,$A$2:$A$2336,Table2[Any Transplants],"NOT FOUND")</f>
        <v>No</v>
      </c>
      <c r="I855" t="str" cm="1">
        <f t="array" ref="I855">_xlfn.XLOOKUP(A855,$A$2:$A$2336,Table2[Cancer history],"NOT FOUND")</f>
        <v>No</v>
      </c>
      <c r="J855" t="str">
        <f>_xlfn.XLOOKUP(A855,Table3[customer_no],Table3[month],"NOT FOUND")</f>
        <v>Nov</v>
      </c>
      <c r="K855" s="7">
        <f>_xlfn.XLOOKUP(A855,Table3[customer_no],Table3[year_average],"NOT FOUND")</f>
        <v>1961</v>
      </c>
      <c r="L855" cm="1">
        <f t="array" ref="L855">_xlfn.XLOOKUP(A855,Table3[customer_no],'Hospitalisation Details'!$D$2:$D$2344,"NOT FOUND")</f>
        <v>28</v>
      </c>
      <c r="M855" s="33">
        <f>_xlfn.XLOOKUP(A855,Table3[customer_no],Table3[dd/mm/yy],"NOT FOUND")</f>
        <v>22613</v>
      </c>
      <c r="N855">
        <f>_xlfn.XLOOKUP(A855,Table3[customer_no],Table3[age],"NOT FOUND")</f>
        <v>61</v>
      </c>
      <c r="O855" cm="1">
        <f t="array" ref="O855">_xlfn.XLOOKUP(A855,Table3[customer_no],'Hospitalisation Details'!$E$2:$E$2344,"NOT FOUND")</f>
        <v>0</v>
      </c>
      <c r="P855" t="str">
        <f>_xlfn.XLOOKUP(A855,Table3[customer_no],Table3[hsplt_handled],"NOT FOUND")</f>
        <v>tier - 3</v>
      </c>
      <c r="Q855" t="str">
        <f>_xlfn.XLOOKUP(A855,Table3[customer_no],Table3[city_handled],"NOT FOUND")</f>
        <v>tier - 3</v>
      </c>
      <c r="R855" t="str">
        <f>_xlfn.XLOOKUP(A855,Table3[customer_no],Table3[state_id],"NOT FOUND")</f>
        <v>R1013</v>
      </c>
      <c r="S855" s="34" cm="1">
        <f t="array" ref="S855">_xlfn.XLOOKUP(A855,Table3[customer_no],'Hospitalisation Details'!$F$2:$F$2344,"NOT FOUND")</f>
        <v>12557.61</v>
      </c>
      <c r="T855" t="str">
        <f>_xlfn.XLOOKUP(A855,Table2[Customer ID],Table2[BMI_category],"NOT FOUND")</f>
        <v>Obesity</v>
      </c>
      <c r="U855" s="7">
        <f>_xlfn.XLOOKUP(A855,Table2[Customer ID],Table2[no of surgery],"NOT FOUND")</f>
        <v>2</v>
      </c>
      <c r="V855" t="str">
        <f>_xlfn.XLOOKUP(A855,Table2[Customer ID],Table2[smoker_missing],"NOT FOUND")</f>
        <v>No</v>
      </c>
      <c r="W855" t="str">
        <f t="shared" si="13"/>
        <v>Diabetes</v>
      </c>
      <c r="X855" s="37">
        <f>SUM(Table5[[#This Row],[Title]:[Diabetes Level]])</f>
        <v>37262.100000000006</v>
      </c>
    </row>
    <row r="856" spans="1:24" x14ac:dyDescent="0.25">
      <c r="A856" t="s">
        <v>1516</v>
      </c>
      <c r="B856" t="str">
        <f>VLOOKUP(A856,'Customer Names'!$A$2:$E$2336,3,FALSE)</f>
        <v>Mr.</v>
      </c>
      <c r="C856" t="str">
        <f>_xlfn.XLOOKUP(A856,$A$2:$A$2336,'Customer Names'!$D$2:$D$2336,"NOT FOUND")</f>
        <v>Jeremy</v>
      </c>
      <c r="D856" t="str">
        <f>_xlfn.XLOOKUP(A856,$A$2:$A$2336,'Customer Names'!$E$2:$E$2336,"NOT FOUND")</f>
        <v>Bennie</v>
      </c>
      <c r="E856" cm="1">
        <f t="array" ref="E856">_xlfn.XLOOKUP(A856,$A$2:$A$2336,Table2[BMI],"NOT FOUND")</f>
        <v>24.32</v>
      </c>
      <c r="F856" cm="1">
        <f t="array" ref="F856">_xlfn.XLOOKUP(A856,$A$2:$A$2336,Table2[HBA1C],"NOT FOUND")</f>
        <v>7.48</v>
      </c>
      <c r="G856" t="str" cm="1">
        <f t="array" ref="G856">_xlfn.XLOOKUP(A856,$A$2:$A$2336,Table2[Heart Issues],"NOT FOUND")</f>
        <v>No</v>
      </c>
      <c r="H856" t="str" cm="1">
        <f t="array" ref="H856">_xlfn.XLOOKUP(A856,$A$2:$A$2336,Table2[Any Transplants],"NOT FOUND")</f>
        <v>No</v>
      </c>
      <c r="I856" t="str" cm="1">
        <f t="array" ref="I856">_xlfn.XLOOKUP(A856,$A$2:$A$2336,Table2[Cancer history],"NOT FOUND")</f>
        <v>No</v>
      </c>
      <c r="J856" t="str">
        <f>_xlfn.XLOOKUP(A856,Table3[customer_no],Table3[month],"NOT FOUND")</f>
        <v>Oct</v>
      </c>
      <c r="K856" s="7">
        <f>_xlfn.XLOOKUP(A856,Table3[customer_no],Table3[year_average],"NOT FOUND")</f>
        <v>1962</v>
      </c>
      <c r="L856" cm="1">
        <f t="array" ref="L856">_xlfn.XLOOKUP(A856,Table3[customer_no],'Hospitalisation Details'!$D$2:$D$2344,"NOT FOUND")</f>
        <v>16</v>
      </c>
      <c r="M856" s="33">
        <f>_xlfn.XLOOKUP(A856,Table3[customer_no],Table3[dd/mm/yy],"NOT FOUND")</f>
        <v>22935</v>
      </c>
      <c r="N856">
        <f>_xlfn.XLOOKUP(A856,Table3[customer_no],Table3[age],"NOT FOUND")</f>
        <v>60</v>
      </c>
      <c r="O856" cm="1">
        <f t="array" ref="O856">_xlfn.XLOOKUP(A856,Table3[customer_no],'Hospitalisation Details'!$E$2:$E$2344,"NOT FOUND")</f>
        <v>0</v>
      </c>
      <c r="P856" t="str">
        <f>_xlfn.XLOOKUP(A856,Table3[customer_no],Table3[hsplt_handled],"NOT FOUND")</f>
        <v>tier - 3</v>
      </c>
      <c r="Q856" t="str">
        <f>_xlfn.XLOOKUP(A856,Table3[customer_no],Table3[city_handled],"NOT FOUND")</f>
        <v>tier - 3</v>
      </c>
      <c r="R856" t="str">
        <f>_xlfn.XLOOKUP(A856,Table3[customer_no],Table3[state_id],"NOT FOUND")</f>
        <v>R1012</v>
      </c>
      <c r="S856" s="34" cm="1">
        <f t="array" ref="S856">_xlfn.XLOOKUP(A856,Table3[customer_no],'Hospitalisation Details'!$F$2:$F$2344,"NOT FOUND")</f>
        <v>12523.6</v>
      </c>
      <c r="T856" t="str">
        <f>_xlfn.XLOOKUP(A856,Table2[Customer ID],Table2[BMI_category],"NOT FOUND")</f>
        <v>Normal Weight</v>
      </c>
      <c r="U856" s="7">
        <f>_xlfn.XLOOKUP(A856,Table2[Customer ID],Table2[no of surgery],"NOT FOUND")</f>
        <v>0</v>
      </c>
      <c r="V856" t="str">
        <f>_xlfn.XLOOKUP(A856,Table2[Customer ID],Table2[smoker_missing],"NOT FOUND")</f>
        <v>No</v>
      </c>
      <c r="W856" t="str">
        <f t="shared" si="13"/>
        <v>Diabetes</v>
      </c>
      <c r="X856" s="37">
        <f>SUM(Table5[[#This Row],[Title]:[Diabetes Level]])</f>
        <v>37528.400000000001</v>
      </c>
    </row>
    <row r="857" spans="1:24" x14ac:dyDescent="0.25">
      <c r="A857" t="s">
        <v>1515</v>
      </c>
      <c r="B857" t="str">
        <f>VLOOKUP(A857,'Customer Names'!$A$2:$E$2336,3,FALSE)</f>
        <v>Mr.</v>
      </c>
      <c r="C857" t="str">
        <f>_xlfn.XLOOKUP(A857,$A$2:$A$2336,'Customer Names'!$D$2:$D$2336,"NOT FOUND")</f>
        <v>Patrick Sr.</v>
      </c>
      <c r="D857" t="str">
        <f>_xlfn.XLOOKUP(A857,$A$2:$A$2336,'Customer Names'!$E$2:$E$2336,"NOT FOUND")</f>
        <v>Kanyane</v>
      </c>
      <c r="E857" cm="1">
        <f t="array" ref="E857">_xlfn.XLOOKUP(A857,$A$2:$A$2336,Table2[BMI],"NOT FOUND")</f>
        <v>31.07</v>
      </c>
      <c r="F857" cm="1">
        <f t="array" ref="F857">_xlfn.XLOOKUP(A857,$A$2:$A$2336,Table2[HBA1C],"NOT FOUND")</f>
        <v>4.62</v>
      </c>
      <c r="G857" t="str" cm="1">
        <f t="array" ref="G857">_xlfn.XLOOKUP(A857,$A$2:$A$2336,Table2[Heart Issues],"NOT FOUND")</f>
        <v>yes</v>
      </c>
      <c r="H857" t="str" cm="1">
        <f t="array" ref="H857">_xlfn.XLOOKUP(A857,$A$2:$A$2336,Table2[Any Transplants],"NOT FOUND")</f>
        <v>No</v>
      </c>
      <c r="I857" t="str" cm="1">
        <f t="array" ref="I857">_xlfn.XLOOKUP(A857,$A$2:$A$2336,Table2[Cancer history],"NOT FOUND")</f>
        <v>No</v>
      </c>
      <c r="J857" t="str">
        <f>_xlfn.XLOOKUP(A857,Table3[customer_no],Table3[month],"NOT FOUND")</f>
        <v>Jul</v>
      </c>
      <c r="K857" s="7">
        <f>_xlfn.XLOOKUP(A857,Table3[customer_no],Table3[year_average],"NOT FOUND")</f>
        <v>1966</v>
      </c>
      <c r="L857" cm="1">
        <f t="array" ref="L857">_xlfn.XLOOKUP(A857,Table3[customer_no],'Hospitalisation Details'!$D$2:$D$2344,"NOT FOUND")</f>
        <v>12</v>
      </c>
      <c r="M857" s="33">
        <f>_xlfn.XLOOKUP(A857,Table3[customer_no],Table3[dd/mm/yy],"NOT FOUND")</f>
        <v>24300</v>
      </c>
      <c r="N857">
        <f>_xlfn.XLOOKUP(A857,Table3[customer_no],Table3[age],"NOT FOUND")</f>
        <v>56</v>
      </c>
      <c r="O857" cm="1">
        <f t="array" ref="O857">_xlfn.XLOOKUP(A857,Table3[customer_no],'Hospitalisation Details'!$E$2:$E$2344,"NOT FOUND")</f>
        <v>0</v>
      </c>
      <c r="P857" t="str">
        <f>_xlfn.XLOOKUP(A857,Table3[customer_no],Table3[hsplt_handled],"NOT FOUND")</f>
        <v>tier - 3</v>
      </c>
      <c r="Q857" t="str">
        <f>_xlfn.XLOOKUP(A857,Table3[customer_no],Table3[city_handled],"NOT FOUND")</f>
        <v>tier - 2</v>
      </c>
      <c r="R857" t="str">
        <f>_xlfn.XLOOKUP(A857,Table3[customer_no],Table3[state_id],"NOT FOUND")</f>
        <v>R1012</v>
      </c>
      <c r="S857" s="34" cm="1">
        <f t="array" ref="S857">_xlfn.XLOOKUP(A857,Table3[customer_no],'Hospitalisation Details'!$F$2:$F$2344,"NOT FOUND")</f>
        <v>12499.88</v>
      </c>
      <c r="T857" t="str">
        <f>_xlfn.XLOOKUP(A857,Table2[Customer ID],Table2[BMI_category],"NOT FOUND")</f>
        <v>Obesity</v>
      </c>
      <c r="U857" s="7">
        <f>_xlfn.XLOOKUP(A857,Table2[Customer ID],Table2[no of surgery],"NOT FOUND")</f>
        <v>2</v>
      </c>
      <c r="V857" t="str">
        <f>_xlfn.XLOOKUP(A857,Table2[Customer ID],Table2[smoker_missing],"NOT FOUND")</f>
        <v>No</v>
      </c>
      <c r="W857" t="str">
        <f t="shared" si="13"/>
        <v>Normal</v>
      </c>
      <c r="X857" s="37">
        <f>SUM(Table5[[#This Row],[Title]:[Diabetes Level]])</f>
        <v>38871.57</v>
      </c>
    </row>
    <row r="858" spans="1:24" x14ac:dyDescent="0.25">
      <c r="A858" t="s">
        <v>1514</v>
      </c>
      <c r="B858" t="str">
        <f>VLOOKUP(A858,'Customer Names'!$A$2:$E$2336,3,FALSE)</f>
        <v>Ms.</v>
      </c>
      <c r="C858" t="str">
        <f>_xlfn.XLOOKUP(A858,$A$2:$A$2336,'Customer Names'!$D$2:$D$2336,"NOT FOUND")</f>
        <v>Kelly M.</v>
      </c>
      <c r="D858" t="str">
        <f>_xlfn.XLOOKUP(A858,$A$2:$A$2336,'Customer Names'!$E$2:$E$2336,"NOT FOUND")</f>
        <v>McFadden</v>
      </c>
      <c r="E858" cm="1">
        <f t="array" ref="E858">_xlfn.XLOOKUP(A858,$A$2:$A$2336,Table2[BMI],"NOT FOUND")</f>
        <v>35.814999999999998</v>
      </c>
      <c r="F858" cm="1">
        <f t="array" ref="F858">_xlfn.XLOOKUP(A858,$A$2:$A$2336,Table2[HBA1C],"NOT FOUND")</f>
        <v>8.4700000000000006</v>
      </c>
      <c r="G858" t="str" cm="1">
        <f t="array" ref="G858">_xlfn.XLOOKUP(A858,$A$2:$A$2336,Table2[Heart Issues],"NOT FOUND")</f>
        <v>No</v>
      </c>
      <c r="H858" t="str" cm="1">
        <f t="array" ref="H858">_xlfn.XLOOKUP(A858,$A$2:$A$2336,Table2[Any Transplants],"NOT FOUND")</f>
        <v>No</v>
      </c>
      <c r="I858" t="str" cm="1">
        <f t="array" ref="I858">_xlfn.XLOOKUP(A858,$A$2:$A$2336,Table2[Cancer history],"NOT FOUND")</f>
        <v>No</v>
      </c>
      <c r="J858" t="str">
        <f>_xlfn.XLOOKUP(A858,Table3[customer_no],Table3[month],"NOT FOUND")</f>
        <v>Dec</v>
      </c>
      <c r="K858" s="7">
        <f>_xlfn.XLOOKUP(A858,Table3[customer_no],Table3[year_average],"NOT FOUND")</f>
        <v>1968</v>
      </c>
      <c r="L858" cm="1">
        <f t="array" ref="L858">_xlfn.XLOOKUP(A858,Table3[customer_no],'Hospitalisation Details'!$D$2:$D$2344,"NOT FOUND")</f>
        <v>3</v>
      </c>
      <c r="M858" s="33">
        <f>_xlfn.XLOOKUP(A858,Table3[customer_no],Table3[dd/mm/yy],"NOT FOUND")</f>
        <v>25175</v>
      </c>
      <c r="N858">
        <f>_xlfn.XLOOKUP(A858,Table3[customer_no],Table3[age],"NOT FOUND")</f>
        <v>54</v>
      </c>
      <c r="O858" cm="1">
        <f t="array" ref="O858">_xlfn.XLOOKUP(A858,Table3[customer_no],'Hospitalisation Details'!$E$2:$E$2344,"NOT FOUND")</f>
        <v>3</v>
      </c>
      <c r="P858" t="str">
        <f>_xlfn.XLOOKUP(A858,Table3[customer_no],Table3[hsplt_handled],"NOT FOUND")</f>
        <v>tier - 3</v>
      </c>
      <c r="Q858" t="str">
        <f>_xlfn.XLOOKUP(A858,Table3[customer_no],Table3[city_handled],"NOT FOUND")</f>
        <v>tier - 3</v>
      </c>
      <c r="R858" t="str">
        <f>_xlfn.XLOOKUP(A858,Table3[customer_no],Table3[state_id],"NOT FOUND")</f>
        <v>R1012</v>
      </c>
      <c r="S858" s="34" cm="1">
        <f t="array" ref="S858">_xlfn.XLOOKUP(A858,Table3[customer_no],'Hospitalisation Details'!$F$2:$F$2344,"NOT FOUND")</f>
        <v>12495.29</v>
      </c>
      <c r="T858" t="str">
        <f>_xlfn.XLOOKUP(A858,Table2[Customer ID],Table2[BMI_category],"NOT FOUND")</f>
        <v>Obesity</v>
      </c>
      <c r="U858" s="7">
        <f>_xlfn.XLOOKUP(A858,Table2[Customer ID],Table2[no of surgery],"NOT FOUND")</f>
        <v>0</v>
      </c>
      <c r="V858" t="str">
        <f>_xlfn.XLOOKUP(A858,Table2[Customer ID],Table2[smoker_missing],"NOT FOUND")</f>
        <v>No</v>
      </c>
      <c r="W858" t="str">
        <f t="shared" si="13"/>
        <v>Diabetes</v>
      </c>
      <c r="X858" s="37">
        <f>SUM(Table5[[#This Row],[Title]:[Diabetes Level]])</f>
        <v>39742.574999999997</v>
      </c>
    </row>
    <row r="859" spans="1:24" x14ac:dyDescent="0.25">
      <c r="A859" t="s">
        <v>1513</v>
      </c>
      <c r="B859" t="str">
        <f>VLOOKUP(A859,'Customer Names'!$A$2:$E$2336,3,FALSE)</f>
        <v>Ms.</v>
      </c>
      <c r="C859" t="str">
        <f>_xlfn.XLOOKUP(A859,$A$2:$A$2336,'Customer Names'!$D$2:$D$2336,"NOT FOUND")</f>
        <v>Katherine</v>
      </c>
      <c r="D859" t="str">
        <f>_xlfn.XLOOKUP(A859,$A$2:$A$2336,'Customer Names'!$E$2:$E$2336,"NOT FOUND")</f>
        <v>Connolly</v>
      </c>
      <c r="E859" cm="1">
        <f t="array" ref="E859">_xlfn.XLOOKUP(A859,$A$2:$A$2336,Table2[BMI],"NOT FOUND")</f>
        <v>40.81</v>
      </c>
      <c r="F859" cm="1">
        <f t="array" ref="F859">_xlfn.XLOOKUP(A859,$A$2:$A$2336,Table2[HBA1C],"NOT FOUND")</f>
        <v>10.58</v>
      </c>
      <c r="G859" t="str" cm="1">
        <f t="array" ref="G859">_xlfn.XLOOKUP(A859,$A$2:$A$2336,Table2[Heart Issues],"NOT FOUND")</f>
        <v>yes</v>
      </c>
      <c r="H859" t="str" cm="1">
        <f t="array" ref="H859">_xlfn.XLOOKUP(A859,$A$2:$A$2336,Table2[Any Transplants],"NOT FOUND")</f>
        <v>No</v>
      </c>
      <c r="I859" t="str" cm="1">
        <f t="array" ref="I859">_xlfn.XLOOKUP(A859,$A$2:$A$2336,Table2[Cancer history],"NOT FOUND")</f>
        <v>No</v>
      </c>
      <c r="J859" t="str">
        <f>_xlfn.XLOOKUP(A859,Table3[customer_no],Table3[month],"NOT FOUND")</f>
        <v>Sep</v>
      </c>
      <c r="K859" s="7">
        <f>_xlfn.XLOOKUP(A859,Table3[customer_no],Table3[year_average],"NOT FOUND")</f>
        <v>1967</v>
      </c>
      <c r="L859" cm="1">
        <f t="array" ref="L859">_xlfn.XLOOKUP(A859,Table3[customer_no],'Hospitalisation Details'!$D$2:$D$2344,"NOT FOUND")</f>
        <v>1</v>
      </c>
      <c r="M859" s="33">
        <f>_xlfn.XLOOKUP(A859,Table3[customer_no],Table3[dd/mm/yy],"NOT FOUND")</f>
        <v>24716</v>
      </c>
      <c r="N859">
        <f>_xlfn.XLOOKUP(A859,Table3[customer_no],Table3[age],"NOT FOUND")</f>
        <v>55</v>
      </c>
      <c r="O859" cm="1">
        <f t="array" ref="O859">_xlfn.XLOOKUP(A859,Table3[customer_no],'Hospitalisation Details'!$E$2:$E$2344,"NOT FOUND")</f>
        <v>3</v>
      </c>
      <c r="P859" t="str">
        <f>_xlfn.XLOOKUP(A859,Table3[customer_no],Table3[hsplt_handled],"NOT FOUND")</f>
        <v>tier - 3</v>
      </c>
      <c r="Q859" t="str">
        <f>_xlfn.XLOOKUP(A859,Table3[customer_no],Table3[city_handled],"NOT FOUND")</f>
        <v>tier - 3</v>
      </c>
      <c r="R859" t="str">
        <f>_xlfn.XLOOKUP(A859,Table3[customer_no],Table3[state_id],"NOT FOUND")</f>
        <v>R1013</v>
      </c>
      <c r="S859" s="34" cm="1">
        <f t="array" ref="S859">_xlfn.XLOOKUP(A859,Table3[customer_no],'Hospitalisation Details'!$F$2:$F$2344,"NOT FOUND")</f>
        <v>12485.8</v>
      </c>
      <c r="T859" t="str">
        <f>_xlfn.XLOOKUP(A859,Table2[Customer ID],Table2[BMI_category],"NOT FOUND")</f>
        <v>Obesity</v>
      </c>
      <c r="U859" s="7">
        <f>_xlfn.XLOOKUP(A859,Table2[Customer ID],Table2[no of surgery],"NOT FOUND")</f>
        <v>0</v>
      </c>
      <c r="V859" t="str">
        <f>_xlfn.XLOOKUP(A859,Table2[Customer ID],Table2[smoker_missing],"NOT FOUND")</f>
        <v>No</v>
      </c>
      <c r="W859" t="str">
        <f t="shared" si="13"/>
        <v>Diabetes</v>
      </c>
      <c r="X859" s="37">
        <f>SUM(Table5[[#This Row],[Title]:[Diabetes Level]])</f>
        <v>39279.19</v>
      </c>
    </row>
    <row r="860" spans="1:24" x14ac:dyDescent="0.25">
      <c r="A860" t="s">
        <v>1512</v>
      </c>
      <c r="B860" t="str">
        <f>VLOOKUP(A860,'Customer Names'!$A$2:$E$2336,3,FALSE)</f>
        <v>Ms.</v>
      </c>
      <c r="C860" t="str">
        <f>_xlfn.XLOOKUP(A860,$A$2:$A$2336,'Customer Names'!$D$2:$D$2336,"NOT FOUND")</f>
        <v>Keila L</v>
      </c>
      <c r="D860" t="str">
        <f>_xlfn.XLOOKUP(A860,$A$2:$A$2336,'Customer Names'!$E$2:$E$2336,"NOT FOUND")</f>
        <v>Merino</v>
      </c>
      <c r="E860" cm="1">
        <f t="array" ref="E860">_xlfn.XLOOKUP(A860,$A$2:$A$2336,Table2[BMI],"NOT FOUND")</f>
        <v>24.605</v>
      </c>
      <c r="F860" cm="1">
        <f t="array" ref="F860">_xlfn.XLOOKUP(A860,$A$2:$A$2336,Table2[HBA1C],"NOT FOUND")</f>
        <v>7.48</v>
      </c>
      <c r="G860" t="str" cm="1">
        <f t="array" ref="G860">_xlfn.XLOOKUP(A860,$A$2:$A$2336,Table2[Heart Issues],"NOT FOUND")</f>
        <v>No</v>
      </c>
      <c r="H860" t="str" cm="1">
        <f t="array" ref="H860">_xlfn.XLOOKUP(A860,$A$2:$A$2336,Table2[Any Transplants],"NOT FOUND")</f>
        <v>No</v>
      </c>
      <c r="I860" t="str" cm="1">
        <f t="array" ref="I860">_xlfn.XLOOKUP(A860,$A$2:$A$2336,Table2[Cancer history],"NOT FOUND")</f>
        <v>No</v>
      </c>
      <c r="J860" t="str">
        <f>_xlfn.XLOOKUP(A860,Table3[customer_no],Table3[month],"NOT FOUND")</f>
        <v>Nov</v>
      </c>
      <c r="K860" s="7">
        <f>_xlfn.XLOOKUP(A860,Table3[customer_no],Table3[year_average],"NOT FOUND")</f>
        <v>1968</v>
      </c>
      <c r="L860" cm="1">
        <f t="array" ref="L860">_xlfn.XLOOKUP(A860,Table3[customer_no],'Hospitalisation Details'!$D$2:$D$2344,"NOT FOUND")</f>
        <v>12</v>
      </c>
      <c r="M860" s="33">
        <f>_xlfn.XLOOKUP(A860,Table3[customer_no],Table3[dd/mm/yy],"NOT FOUND")</f>
        <v>25154</v>
      </c>
      <c r="N860">
        <f>_xlfn.XLOOKUP(A860,Table3[customer_no],Table3[age],"NOT FOUND")</f>
        <v>54</v>
      </c>
      <c r="O860" cm="1">
        <f t="array" ref="O860">_xlfn.XLOOKUP(A860,Table3[customer_no],'Hospitalisation Details'!$E$2:$E$2344,"NOT FOUND")</f>
        <v>3</v>
      </c>
      <c r="P860" t="str">
        <f>_xlfn.XLOOKUP(A860,Table3[customer_no],Table3[hsplt_handled],"NOT FOUND")</f>
        <v>tier - 3</v>
      </c>
      <c r="Q860" t="str">
        <f>_xlfn.XLOOKUP(A860,Table3[customer_no],Table3[city_handled],"NOT FOUND")</f>
        <v>tier - 3</v>
      </c>
      <c r="R860" t="str">
        <f>_xlfn.XLOOKUP(A860,Table3[customer_no],Table3[state_id],"NOT FOUND")</f>
        <v>R1012</v>
      </c>
      <c r="S860" s="34" cm="1">
        <f t="array" ref="S860">_xlfn.XLOOKUP(A860,Table3[customer_no],'Hospitalisation Details'!$F$2:$F$2344,"NOT FOUND")</f>
        <v>12479.71</v>
      </c>
      <c r="T860" t="str">
        <f>_xlfn.XLOOKUP(A860,Table2[Customer ID],Table2[BMI_category],"NOT FOUND")</f>
        <v>Normal Weight</v>
      </c>
      <c r="U860" s="7">
        <f>_xlfn.XLOOKUP(A860,Table2[Customer ID],Table2[no of surgery],"NOT FOUND")</f>
        <v>0</v>
      </c>
      <c r="V860" t="str">
        <f>_xlfn.XLOOKUP(A860,Table2[Customer ID],Table2[smoker_missing],"NOT FOUND")</f>
        <v>No</v>
      </c>
      <c r="W860" t="str">
        <f t="shared" si="13"/>
        <v>Diabetes</v>
      </c>
      <c r="X860" s="37">
        <f>SUM(Table5[[#This Row],[Title]:[Diabetes Level]])</f>
        <v>39702.794999999998</v>
      </c>
    </row>
    <row r="861" spans="1:24" x14ac:dyDescent="0.25">
      <c r="A861" t="s">
        <v>1511</v>
      </c>
      <c r="B861" t="str">
        <f>VLOOKUP(A861,'Customer Names'!$A$2:$E$2336,3,FALSE)</f>
        <v>Ms.</v>
      </c>
      <c r="C861" t="str">
        <f>_xlfn.XLOOKUP(A861,$A$2:$A$2336,'Customer Names'!$D$2:$D$2336,"NOT FOUND")</f>
        <v>Zanae E</v>
      </c>
      <c r="D861" t="str">
        <f>_xlfn.XLOOKUP(A861,$A$2:$A$2336,'Customer Names'!$E$2:$E$2336,"NOT FOUND")</f>
        <v>Baird</v>
      </c>
      <c r="E861" cm="1">
        <f t="array" ref="E861">_xlfn.XLOOKUP(A861,$A$2:$A$2336,Table2[BMI],"NOT FOUND")</f>
        <v>21.47</v>
      </c>
      <c r="F861" cm="1">
        <f t="array" ref="F861">_xlfn.XLOOKUP(A861,$A$2:$A$2336,Table2[HBA1C],"NOT FOUND")</f>
        <v>7.82</v>
      </c>
      <c r="G861" t="str" cm="1">
        <f t="array" ref="G861">_xlfn.XLOOKUP(A861,$A$2:$A$2336,Table2[Heart Issues],"NOT FOUND")</f>
        <v>No</v>
      </c>
      <c r="H861" t="str" cm="1">
        <f t="array" ref="H861">_xlfn.XLOOKUP(A861,$A$2:$A$2336,Table2[Any Transplants],"NOT FOUND")</f>
        <v>No</v>
      </c>
      <c r="I861" t="str" cm="1">
        <f t="array" ref="I861">_xlfn.XLOOKUP(A861,$A$2:$A$2336,Table2[Cancer history],"NOT FOUND")</f>
        <v>No</v>
      </c>
      <c r="J861" t="str">
        <f>_xlfn.XLOOKUP(A861,Table3[customer_no],Table3[month],"NOT FOUND")</f>
        <v>Nov</v>
      </c>
      <c r="K861" s="7">
        <f>_xlfn.XLOOKUP(A861,Table3[customer_no],Table3[year_average],"NOT FOUND")</f>
        <v>1968</v>
      </c>
      <c r="L861" cm="1">
        <f t="array" ref="L861">_xlfn.XLOOKUP(A861,Table3[customer_no],'Hospitalisation Details'!$D$2:$D$2344,"NOT FOUND")</f>
        <v>26</v>
      </c>
      <c r="M861" s="33">
        <f>_xlfn.XLOOKUP(A861,Table3[customer_no],Table3[dd/mm/yy],"NOT FOUND")</f>
        <v>25168</v>
      </c>
      <c r="N861">
        <f>_xlfn.XLOOKUP(A861,Table3[customer_no],Table3[age],"NOT FOUND")</f>
        <v>54</v>
      </c>
      <c r="O861" cm="1">
        <f t="array" ref="O861">_xlfn.XLOOKUP(A861,Table3[customer_no],'Hospitalisation Details'!$E$2:$E$2344,"NOT FOUND")</f>
        <v>3</v>
      </c>
      <c r="P861" t="str">
        <f>_xlfn.XLOOKUP(A861,Table3[customer_no],Table3[hsplt_handled],"NOT FOUND")</f>
        <v>tier - 3</v>
      </c>
      <c r="Q861" t="str">
        <f>_xlfn.XLOOKUP(A861,Table3[customer_no],Table3[city_handled],"NOT FOUND")</f>
        <v>tier - 1</v>
      </c>
      <c r="R861" t="str">
        <f>_xlfn.XLOOKUP(A861,Table3[customer_no],Table3[state_id],"NOT FOUND")</f>
        <v>R1012</v>
      </c>
      <c r="S861" s="34" cm="1">
        <f t="array" ref="S861">_xlfn.XLOOKUP(A861,Table3[customer_no],'Hospitalisation Details'!$F$2:$F$2344,"NOT FOUND")</f>
        <v>12475.35</v>
      </c>
      <c r="T861" t="str">
        <f>_xlfn.XLOOKUP(A861,Table2[Customer ID],Table2[BMI_category],"NOT FOUND")</f>
        <v>Normal Weight</v>
      </c>
      <c r="U861" s="7">
        <f>_xlfn.XLOOKUP(A861,Table2[Customer ID],Table2[no of surgery],"NOT FOUND")</f>
        <v>0</v>
      </c>
      <c r="V861" t="str">
        <f>_xlfn.XLOOKUP(A861,Table2[Customer ID],Table2[smoker_missing],"NOT FOUND")</f>
        <v>No</v>
      </c>
      <c r="W861" t="str">
        <f t="shared" si="13"/>
        <v>Diabetes</v>
      </c>
      <c r="X861" s="37">
        <f>SUM(Table5[[#This Row],[Title]:[Diabetes Level]])</f>
        <v>39723.64</v>
      </c>
    </row>
    <row r="862" spans="1:24" x14ac:dyDescent="0.25">
      <c r="A862" t="s">
        <v>1510</v>
      </c>
      <c r="B862" t="str">
        <f>VLOOKUP(A862,'Customer Names'!$A$2:$E$2336,3,FALSE)</f>
        <v>Mr.</v>
      </c>
      <c r="C862" t="str">
        <f>_xlfn.XLOOKUP(A862,$A$2:$A$2336,'Customer Names'!$D$2:$D$2336,"NOT FOUND")</f>
        <v>Alex</v>
      </c>
      <c r="D862" t="str">
        <f>_xlfn.XLOOKUP(A862,$A$2:$A$2336,'Customer Names'!$E$2:$E$2336,"NOT FOUND")</f>
        <v>Locatelli</v>
      </c>
      <c r="E862" cm="1">
        <f t="array" ref="E862">_xlfn.XLOOKUP(A862,$A$2:$A$2336,Table2[BMI],"NOT FOUND")</f>
        <v>52.89</v>
      </c>
      <c r="F862" cm="1">
        <f t="array" ref="F862">_xlfn.XLOOKUP(A862,$A$2:$A$2336,Table2[HBA1C],"NOT FOUND")</f>
        <v>4.96</v>
      </c>
      <c r="G862" t="str" cm="1">
        <f t="array" ref="G862">_xlfn.XLOOKUP(A862,$A$2:$A$2336,Table2[Heart Issues],"NOT FOUND")</f>
        <v>yes</v>
      </c>
      <c r="H862" t="str" cm="1">
        <f t="array" ref="H862">_xlfn.XLOOKUP(A862,$A$2:$A$2336,Table2[Any Transplants],"NOT FOUND")</f>
        <v>No</v>
      </c>
      <c r="I862" t="str" cm="1">
        <f t="array" ref="I862">_xlfn.XLOOKUP(A862,$A$2:$A$2336,Table2[Cancer history],"NOT FOUND")</f>
        <v>No</v>
      </c>
      <c r="J862" t="str">
        <f>_xlfn.XLOOKUP(A862,Table3[customer_no],Table3[month],"NOT FOUND")</f>
        <v>Aug</v>
      </c>
      <c r="K862" s="7">
        <f>_xlfn.XLOOKUP(A862,Table3[customer_no],Table3[year_average],"NOT FOUND")</f>
        <v>1995</v>
      </c>
      <c r="L862" cm="1">
        <f t="array" ref="L862">_xlfn.XLOOKUP(A862,Table3[customer_no],'Hospitalisation Details'!$D$2:$D$2344,"NOT FOUND")</f>
        <v>9</v>
      </c>
      <c r="M862" s="33">
        <f>_xlfn.XLOOKUP(A862,Table3[customer_no],Table3[dd/mm/yy],"NOT FOUND")</f>
        <v>34920</v>
      </c>
      <c r="N862">
        <f>_xlfn.XLOOKUP(A862,Table3[customer_no],Table3[age],"NOT FOUND")</f>
        <v>27</v>
      </c>
      <c r="O862" cm="1">
        <f t="array" ref="O862">_xlfn.XLOOKUP(A862,Table3[customer_no],'Hospitalisation Details'!$E$2:$E$2344,"NOT FOUND")</f>
        <v>0</v>
      </c>
      <c r="P862" t="str">
        <f>_xlfn.XLOOKUP(A862,Table3[customer_no],Table3[hsplt_handled],"NOT FOUND")</f>
        <v>tier - 3</v>
      </c>
      <c r="Q862" t="str">
        <f>_xlfn.XLOOKUP(A862,Table3[customer_no],Table3[city_handled],"NOT FOUND")</f>
        <v>tier - 3</v>
      </c>
      <c r="R862" t="str">
        <f>_xlfn.XLOOKUP(A862,Table3[customer_no],Table3[state_id],"NOT FOUND")</f>
        <v>R1012</v>
      </c>
      <c r="S862" s="34" cm="1">
        <f t="array" ref="S862">_xlfn.XLOOKUP(A862,Table3[customer_no],'Hospitalisation Details'!$F$2:$F$2344,"NOT FOUND")</f>
        <v>12452.25</v>
      </c>
      <c r="T862" t="str">
        <f>_xlfn.XLOOKUP(A862,Table2[Customer ID],Table2[BMI_category],"NOT FOUND")</f>
        <v>Obesity</v>
      </c>
      <c r="U862" s="7">
        <f>_xlfn.XLOOKUP(A862,Table2[Customer ID],Table2[no of surgery],"NOT FOUND")</f>
        <v>1</v>
      </c>
      <c r="V862" t="str">
        <f>_xlfn.XLOOKUP(A862,Table2[Customer ID],Table2[smoker_missing],"NOT FOUND")</f>
        <v>No</v>
      </c>
      <c r="W862" t="str">
        <f t="shared" si="13"/>
        <v>Normal</v>
      </c>
      <c r="X862" s="37">
        <f>SUM(Table5[[#This Row],[Title]:[Diabetes Level]])</f>
        <v>49462.1</v>
      </c>
    </row>
    <row r="863" spans="1:24" x14ac:dyDescent="0.25">
      <c r="A863" t="s">
        <v>1509</v>
      </c>
      <c r="B863" t="str">
        <f>VLOOKUP(A863,'Customer Names'!$A$2:$E$2336,3,FALSE)</f>
        <v>Ms.</v>
      </c>
      <c r="C863" t="str">
        <f>_xlfn.XLOOKUP(A863,$A$2:$A$2336,'Customer Names'!$D$2:$D$2336,"NOT FOUND")</f>
        <v>Kathryn</v>
      </c>
      <c r="D863" t="str">
        <f>_xlfn.XLOOKUP(A863,$A$2:$A$2336,'Customer Names'!$E$2:$E$2336,"NOT FOUND")</f>
        <v>Brake</v>
      </c>
      <c r="E863" cm="1">
        <f t="array" ref="E863">_xlfn.XLOOKUP(A863,$A$2:$A$2336,Table2[BMI],"NOT FOUND")</f>
        <v>32.965000000000003</v>
      </c>
      <c r="F863" cm="1">
        <f t="array" ref="F863">_xlfn.XLOOKUP(A863,$A$2:$A$2336,Table2[HBA1C],"NOT FOUND")</f>
        <v>6.15</v>
      </c>
      <c r="G863" t="str" cm="1">
        <f t="array" ref="G863">_xlfn.XLOOKUP(A863,$A$2:$A$2336,Table2[Heart Issues],"NOT FOUND")</f>
        <v>yes</v>
      </c>
      <c r="H863" t="str" cm="1">
        <f t="array" ref="H863">_xlfn.XLOOKUP(A863,$A$2:$A$2336,Table2[Any Transplants],"NOT FOUND")</f>
        <v>No</v>
      </c>
      <c r="I863" t="str" cm="1">
        <f t="array" ref="I863">_xlfn.XLOOKUP(A863,$A$2:$A$2336,Table2[Cancer history],"NOT FOUND")</f>
        <v>No</v>
      </c>
      <c r="J863" t="str">
        <f>_xlfn.XLOOKUP(A863,Table3[customer_no],Table3[month],"NOT FOUND")</f>
        <v>Aug</v>
      </c>
      <c r="K863" s="7">
        <f>_xlfn.XLOOKUP(A863,Table3[customer_no],Table3[year_average],"NOT FOUND")</f>
        <v>1964</v>
      </c>
      <c r="L863" cm="1">
        <f t="array" ref="L863">_xlfn.XLOOKUP(A863,Table3[customer_no],'Hospitalisation Details'!$D$2:$D$2344,"NOT FOUND")</f>
        <v>4</v>
      </c>
      <c r="M863" s="33">
        <f>_xlfn.XLOOKUP(A863,Table3[customer_no],Table3[dd/mm/yy],"NOT FOUND")</f>
        <v>23593</v>
      </c>
      <c r="N863">
        <f>_xlfn.XLOOKUP(A863,Table3[customer_no],Table3[age],"NOT FOUND")</f>
        <v>58</v>
      </c>
      <c r="O863" cm="1">
        <f t="array" ref="O863">_xlfn.XLOOKUP(A863,Table3[customer_no],'Hospitalisation Details'!$E$2:$E$2344,"NOT FOUND")</f>
        <v>0</v>
      </c>
      <c r="P863" t="str">
        <f>_xlfn.XLOOKUP(A863,Table3[customer_no],Table3[hsplt_handled],"NOT FOUND")</f>
        <v>tier - 3</v>
      </c>
      <c r="Q863" t="str">
        <f>_xlfn.XLOOKUP(A863,Table3[customer_no],Table3[city_handled],"NOT FOUND")</f>
        <v>tier - 3</v>
      </c>
      <c r="R863" t="str">
        <f>_xlfn.XLOOKUP(A863,Table3[customer_no],Table3[state_id],"NOT FOUND")</f>
        <v>R1024</v>
      </c>
      <c r="S863" s="34" cm="1">
        <f t="array" ref="S863">_xlfn.XLOOKUP(A863,Table3[customer_no],'Hospitalisation Details'!$F$2:$F$2344,"NOT FOUND")</f>
        <v>12430.95</v>
      </c>
      <c r="T863" t="str">
        <f>_xlfn.XLOOKUP(A863,Table2[Customer ID],Table2[BMI_category],"NOT FOUND")</f>
        <v>Obesity</v>
      </c>
      <c r="U863" s="7">
        <f>_xlfn.XLOOKUP(A863,Table2[Customer ID],Table2[no of surgery],"NOT FOUND")</f>
        <v>1</v>
      </c>
      <c r="V863" t="str">
        <f>_xlfn.XLOOKUP(A863,Table2[Customer ID],Table2[smoker_missing],"NOT FOUND")</f>
        <v>No</v>
      </c>
      <c r="W863" t="str">
        <f t="shared" si="13"/>
        <v>Prediabetes</v>
      </c>
      <c r="X863" s="37">
        <f>SUM(Table5[[#This Row],[Title]:[Diabetes Level]])</f>
        <v>38090.065000000002</v>
      </c>
    </row>
    <row r="864" spans="1:24" x14ac:dyDescent="0.25">
      <c r="A864" t="s">
        <v>1508</v>
      </c>
      <c r="B864" t="str">
        <f>VLOOKUP(A864,'Customer Names'!$A$2:$E$2336,3,FALSE)</f>
        <v>Mr.</v>
      </c>
      <c r="C864" t="str">
        <f>_xlfn.XLOOKUP(A864,$A$2:$A$2336,'Customer Names'!$D$2:$D$2336,"NOT FOUND")</f>
        <v>Jason L.</v>
      </c>
      <c r="D864" t="str">
        <f>_xlfn.XLOOKUP(A864,$A$2:$A$2336,'Customer Names'!$E$2:$E$2336,"NOT FOUND")</f>
        <v>Jacobs</v>
      </c>
      <c r="E864" cm="1">
        <f t="array" ref="E864">_xlfn.XLOOKUP(A864,$A$2:$A$2336,Table2[BMI],"NOT FOUND")</f>
        <v>36.799999999999997</v>
      </c>
      <c r="F864" cm="1">
        <f t="array" ref="F864">_xlfn.XLOOKUP(A864,$A$2:$A$2336,Table2[HBA1C],"NOT FOUND")</f>
        <v>4.62</v>
      </c>
      <c r="G864" t="str" cm="1">
        <f t="array" ref="G864">_xlfn.XLOOKUP(A864,$A$2:$A$2336,Table2[Heart Issues],"NOT FOUND")</f>
        <v>No</v>
      </c>
      <c r="H864" t="str" cm="1">
        <f t="array" ref="H864">_xlfn.XLOOKUP(A864,$A$2:$A$2336,Table2[Any Transplants],"NOT FOUND")</f>
        <v>No</v>
      </c>
      <c r="I864" t="str" cm="1">
        <f t="array" ref="I864">_xlfn.XLOOKUP(A864,$A$2:$A$2336,Table2[Cancer history],"NOT FOUND")</f>
        <v>Yes</v>
      </c>
      <c r="J864" t="str">
        <f>_xlfn.XLOOKUP(A864,Table3[customer_no],Table3[month],"NOT FOUND")</f>
        <v>Jul</v>
      </c>
      <c r="K864" s="7">
        <f>_xlfn.XLOOKUP(A864,Table3[customer_no],Table3[year_average],"NOT FOUND")</f>
        <v>1979</v>
      </c>
      <c r="L864" cm="1">
        <f t="array" ref="L864">_xlfn.XLOOKUP(A864,Table3[customer_no],'Hospitalisation Details'!$D$2:$D$2344,"NOT FOUND")</f>
        <v>14</v>
      </c>
      <c r="M864" s="33">
        <f>_xlfn.XLOOKUP(A864,Table3[customer_no],Table3[dd/mm/yy],"NOT FOUND")</f>
        <v>29050</v>
      </c>
      <c r="N864">
        <f>_xlfn.XLOOKUP(A864,Table3[customer_no],Table3[age],"NOT FOUND")</f>
        <v>43</v>
      </c>
      <c r="O864" cm="1">
        <f t="array" ref="O864">_xlfn.XLOOKUP(A864,Table3[customer_no],'Hospitalisation Details'!$E$2:$E$2344,"NOT FOUND")</f>
        <v>2</v>
      </c>
      <c r="P864" t="str">
        <f>_xlfn.XLOOKUP(A864,Table3[customer_no],Table3[hsplt_handled],"NOT FOUND")</f>
        <v>tier - 3</v>
      </c>
      <c r="Q864" t="str">
        <f>_xlfn.XLOOKUP(A864,Table3[customer_no],Table3[city_handled],"NOT FOUND")</f>
        <v>tier - 1</v>
      </c>
      <c r="R864" t="str">
        <f>_xlfn.XLOOKUP(A864,Table3[customer_no],Table3[state_id],"NOT FOUND")</f>
        <v>R1022</v>
      </c>
      <c r="S864" s="34" cm="1">
        <f t="array" ref="S864">_xlfn.XLOOKUP(A864,Table3[customer_no],'Hospitalisation Details'!$F$2:$F$2344,"NOT FOUND")</f>
        <v>12408.29</v>
      </c>
      <c r="T864" t="str">
        <f>_xlfn.XLOOKUP(A864,Table2[Customer ID],Table2[BMI_category],"NOT FOUND")</f>
        <v>Obesity</v>
      </c>
      <c r="U864" s="7">
        <f>_xlfn.XLOOKUP(A864,Table2[Customer ID],Table2[no of surgery],"NOT FOUND")</f>
        <v>1</v>
      </c>
      <c r="V864" t="str">
        <f>_xlfn.XLOOKUP(A864,Table2[Customer ID],Table2[smoker_missing],"NOT FOUND")</f>
        <v>No</v>
      </c>
      <c r="W864" t="str">
        <f t="shared" si="13"/>
        <v>Normal</v>
      </c>
      <c r="X864" s="37">
        <f>SUM(Table5[[#This Row],[Title]:[Diabetes Level]])</f>
        <v>43538.71</v>
      </c>
    </row>
    <row r="865" spans="1:24" x14ac:dyDescent="0.25">
      <c r="A865" t="s">
        <v>1507</v>
      </c>
      <c r="B865" t="str">
        <f>VLOOKUP(A865,'Customer Names'!$A$2:$E$2336,3,FALSE)</f>
        <v>Mr.</v>
      </c>
      <c r="C865" t="str">
        <f>_xlfn.XLOOKUP(A865,$A$2:$A$2336,'Customer Names'!$D$2:$D$2336,"NOT FOUND")</f>
        <v>Benjamin J.</v>
      </c>
      <c r="D865" t="str">
        <f>_xlfn.XLOOKUP(A865,$A$2:$A$2336,'Customer Names'!$E$2:$E$2336,"NOT FOUND")</f>
        <v>Vaught</v>
      </c>
      <c r="E865" cm="1">
        <f t="array" ref="E865">_xlfn.XLOOKUP(A865,$A$2:$A$2336,Table2[BMI],"NOT FOUND")</f>
        <v>34.299999999999997</v>
      </c>
      <c r="F865" cm="1">
        <f t="array" ref="F865">_xlfn.XLOOKUP(A865,$A$2:$A$2336,Table2[HBA1C],"NOT FOUND")</f>
        <v>4.87</v>
      </c>
      <c r="G865" t="str" cm="1">
        <f t="array" ref="G865">_xlfn.XLOOKUP(A865,$A$2:$A$2336,Table2[Heart Issues],"NOT FOUND")</f>
        <v>No</v>
      </c>
      <c r="H865" t="str" cm="1">
        <f t="array" ref="H865">_xlfn.XLOOKUP(A865,$A$2:$A$2336,Table2[Any Transplants],"NOT FOUND")</f>
        <v>No</v>
      </c>
      <c r="I865" t="str" cm="1">
        <f t="array" ref="I865">_xlfn.XLOOKUP(A865,$A$2:$A$2336,Table2[Cancer history],"NOT FOUND")</f>
        <v>No</v>
      </c>
      <c r="J865" t="str">
        <f>_xlfn.XLOOKUP(A865,Table3[customer_no],Table3[month],"NOT FOUND")</f>
        <v>Aug</v>
      </c>
      <c r="K865" s="7">
        <f>_xlfn.XLOOKUP(A865,Table3[customer_no],Table3[year_average],"NOT FOUND")</f>
        <v>1972</v>
      </c>
      <c r="L865" cm="1">
        <f t="array" ref="L865">_xlfn.XLOOKUP(A865,Table3[customer_no],'Hospitalisation Details'!$D$2:$D$2344,"NOT FOUND")</f>
        <v>21</v>
      </c>
      <c r="M865" s="33">
        <f>_xlfn.XLOOKUP(A865,Table3[customer_no],Table3[dd/mm/yy],"NOT FOUND")</f>
        <v>26532</v>
      </c>
      <c r="N865">
        <f>_xlfn.XLOOKUP(A865,Table3[customer_no],Table3[age],"NOT FOUND")</f>
        <v>50</v>
      </c>
      <c r="O865" cm="1">
        <f t="array" ref="O865">_xlfn.XLOOKUP(A865,Table3[customer_no],'Hospitalisation Details'!$E$2:$E$2344,"NOT FOUND")</f>
        <v>0</v>
      </c>
      <c r="P865" t="str">
        <f>_xlfn.XLOOKUP(A865,Table3[customer_no],Table3[hsplt_handled],"NOT FOUND")</f>
        <v>tier - 3</v>
      </c>
      <c r="Q865" t="str">
        <f>_xlfn.XLOOKUP(A865,Table3[customer_no],Table3[city_handled],"NOT FOUND")</f>
        <v>tier - 2</v>
      </c>
      <c r="R865" t="str">
        <f>_xlfn.XLOOKUP(A865,Table3[customer_no],Table3[state_id],"NOT FOUND")</f>
        <v>R1021</v>
      </c>
      <c r="S865" s="34" cm="1">
        <f t="array" ref="S865">_xlfn.XLOOKUP(A865,Table3[customer_no],'Hospitalisation Details'!$F$2:$F$2344,"NOT FOUND")</f>
        <v>12407.3</v>
      </c>
      <c r="T865" t="str">
        <f>_xlfn.XLOOKUP(A865,Table2[Customer ID],Table2[BMI_category],"NOT FOUND")</f>
        <v>Obesity</v>
      </c>
      <c r="U865" s="7">
        <f>_xlfn.XLOOKUP(A865,Table2[Customer ID],Table2[no of surgery],"NOT FOUND")</f>
        <v>2</v>
      </c>
      <c r="V865" t="str">
        <f>_xlfn.XLOOKUP(A865,Table2[Customer ID],Table2[smoker_missing],"NOT FOUND")</f>
        <v>No</v>
      </c>
      <c r="W865" t="str">
        <f t="shared" si="13"/>
        <v>Normal</v>
      </c>
      <c r="X865" s="37">
        <f>SUM(Table5[[#This Row],[Title]:[Diabetes Level]])</f>
        <v>41023.47</v>
      </c>
    </row>
    <row r="866" spans="1:24" x14ac:dyDescent="0.25">
      <c r="A866" t="s">
        <v>1506</v>
      </c>
      <c r="B866" t="str">
        <f>VLOOKUP(A866,'Customer Names'!$A$2:$E$2336,3,FALSE)</f>
        <v>Mr.</v>
      </c>
      <c r="C866" t="str">
        <f>_xlfn.XLOOKUP(A866,$A$2:$A$2336,'Customer Names'!$D$2:$D$2336,"NOT FOUND")</f>
        <v>Steven M.</v>
      </c>
      <c r="D866" t="str">
        <f>_xlfn.XLOOKUP(A866,$A$2:$A$2336,'Customer Names'!$E$2:$E$2336,"NOT FOUND")</f>
        <v>Monteleone</v>
      </c>
      <c r="E866" cm="1">
        <f t="array" ref="E866">_xlfn.XLOOKUP(A866,$A$2:$A$2336,Table2[BMI],"NOT FOUND")</f>
        <v>35.244999999999997</v>
      </c>
      <c r="F866" cm="1">
        <f t="array" ref="F866">_xlfn.XLOOKUP(A866,$A$2:$A$2336,Table2[HBA1C],"NOT FOUND")</f>
        <v>4.63</v>
      </c>
      <c r="G866" t="str" cm="1">
        <f t="array" ref="G866">_xlfn.XLOOKUP(A866,$A$2:$A$2336,Table2[Heart Issues],"NOT FOUND")</f>
        <v>No</v>
      </c>
      <c r="H866" t="str" cm="1">
        <f t="array" ref="H866">_xlfn.XLOOKUP(A866,$A$2:$A$2336,Table2[Any Transplants],"NOT FOUND")</f>
        <v>No</v>
      </c>
      <c r="I866" t="str" cm="1">
        <f t="array" ref="I866">_xlfn.XLOOKUP(A866,$A$2:$A$2336,Table2[Cancer history],"NOT FOUND")</f>
        <v>No</v>
      </c>
      <c r="J866" t="str">
        <f>_xlfn.XLOOKUP(A866,Table3[customer_no],Table3[month],"NOT FOUND")</f>
        <v>Dec</v>
      </c>
      <c r="K866" s="7">
        <f>_xlfn.XLOOKUP(A866,Table3[customer_no],Table3[year_average],"NOT FOUND")</f>
        <v>1989</v>
      </c>
      <c r="L866" cm="1">
        <f t="array" ref="L866">_xlfn.XLOOKUP(A866,Table3[customer_no],'Hospitalisation Details'!$D$2:$D$2344,"NOT FOUND")</f>
        <v>29</v>
      </c>
      <c r="M866" s="33">
        <f>_xlfn.XLOOKUP(A866,Table3[customer_no],Table3[dd/mm/yy],"NOT FOUND")</f>
        <v>32871</v>
      </c>
      <c r="N866">
        <f>_xlfn.XLOOKUP(A866,Table3[customer_no],Table3[age],"NOT FOUND")</f>
        <v>33</v>
      </c>
      <c r="O866" cm="1">
        <f t="array" ref="O866">_xlfn.XLOOKUP(A866,Table3[customer_no],'Hospitalisation Details'!$E$2:$E$2344,"NOT FOUND")</f>
        <v>0</v>
      </c>
      <c r="P866" t="str">
        <f>_xlfn.XLOOKUP(A866,Table3[customer_no],Table3[hsplt_handled],"NOT FOUND")</f>
        <v>tier - 3</v>
      </c>
      <c r="Q866" t="str">
        <f>_xlfn.XLOOKUP(A866,Table3[customer_no],Table3[city_handled],"NOT FOUND")</f>
        <v>tier - 3</v>
      </c>
      <c r="R866" t="str">
        <f>_xlfn.XLOOKUP(A866,Table3[customer_no],Table3[state_id],"NOT FOUND")</f>
        <v>R1016</v>
      </c>
      <c r="S866" s="34" cm="1">
        <f t="array" ref="S866">_xlfn.XLOOKUP(A866,Table3[customer_no],'Hospitalisation Details'!$F$2:$F$2344,"NOT FOUND")</f>
        <v>12404.88</v>
      </c>
      <c r="T866" t="str">
        <f>_xlfn.XLOOKUP(A866,Table2[Customer ID],Table2[BMI_category],"NOT FOUND")</f>
        <v>Obesity</v>
      </c>
      <c r="U866" s="7">
        <f>_xlfn.XLOOKUP(A866,Table2[Customer ID],Table2[no of surgery],"NOT FOUND")</f>
        <v>0</v>
      </c>
      <c r="V866" t="str">
        <f>_xlfn.XLOOKUP(A866,Table2[Customer ID],Table2[smoker_missing],"NOT FOUND")</f>
        <v>No</v>
      </c>
      <c r="W866" t="str">
        <f t="shared" si="13"/>
        <v>Normal</v>
      </c>
      <c r="X866" s="37">
        <f>SUM(Table5[[#This Row],[Title]:[Diabetes Level]])</f>
        <v>47366.754999999997</v>
      </c>
    </row>
    <row r="867" spans="1:24" x14ac:dyDescent="0.25">
      <c r="A867" t="s">
        <v>1505</v>
      </c>
      <c r="B867" t="str">
        <f>VLOOKUP(A867,'Customer Names'!$A$2:$E$2336,3,FALSE)</f>
        <v>Mrs.</v>
      </c>
      <c r="C867" t="str">
        <f>_xlfn.XLOOKUP(A867,$A$2:$A$2336,'Customer Names'!$D$2:$D$2336,"NOT FOUND")</f>
        <v>Erika</v>
      </c>
      <c r="D867" t="str">
        <f>_xlfn.XLOOKUP(A867,$A$2:$A$2336,'Customer Names'!$E$2:$E$2336,"NOT FOUND")</f>
        <v>Verdugo</v>
      </c>
      <c r="E867" cm="1">
        <f t="array" ref="E867">_xlfn.XLOOKUP(A867,$A$2:$A$2336,Table2[BMI],"NOT FOUND")</f>
        <v>26.23</v>
      </c>
      <c r="F867" cm="1">
        <f t="array" ref="F867">_xlfn.XLOOKUP(A867,$A$2:$A$2336,Table2[HBA1C],"NOT FOUND")</f>
        <v>11.93</v>
      </c>
      <c r="G867" t="str" cm="1">
        <f t="array" ref="G867">_xlfn.XLOOKUP(A867,$A$2:$A$2336,Table2[Heart Issues],"NOT FOUND")</f>
        <v>No</v>
      </c>
      <c r="H867" t="str" cm="1">
        <f t="array" ref="H867">_xlfn.XLOOKUP(A867,$A$2:$A$2336,Table2[Any Transplants],"NOT FOUND")</f>
        <v>No</v>
      </c>
      <c r="I867" t="str" cm="1">
        <f t="array" ref="I867">_xlfn.XLOOKUP(A867,$A$2:$A$2336,Table2[Cancer history],"NOT FOUND")</f>
        <v>No</v>
      </c>
      <c r="J867" t="str">
        <f>_xlfn.XLOOKUP(A867,Table3[customer_no],Table3[month],"NOT FOUND")</f>
        <v>Sep</v>
      </c>
      <c r="K867" s="7">
        <f>_xlfn.XLOOKUP(A867,Table3[customer_no],Table3[year_average],"NOT FOUND")</f>
        <v>1962</v>
      </c>
      <c r="L867" cm="1">
        <f t="array" ref="L867">_xlfn.XLOOKUP(A867,Table3[customer_no],'Hospitalisation Details'!$D$2:$D$2344,"NOT FOUND")</f>
        <v>26</v>
      </c>
      <c r="M867" s="33">
        <f>_xlfn.XLOOKUP(A867,Table3[customer_no],Table3[dd/mm/yy],"NOT FOUND")</f>
        <v>22915</v>
      </c>
      <c r="N867">
        <f>_xlfn.XLOOKUP(A867,Table3[customer_no],Table3[age],"NOT FOUND")</f>
        <v>60</v>
      </c>
      <c r="O867" cm="1">
        <f t="array" ref="O867">_xlfn.XLOOKUP(A867,Table3[customer_no],'Hospitalisation Details'!$E$2:$E$2344,"NOT FOUND")</f>
        <v>0</v>
      </c>
      <c r="P867" t="str">
        <f>_xlfn.XLOOKUP(A867,Table3[customer_no],Table3[hsplt_handled],"NOT FOUND")</f>
        <v>tier - 3</v>
      </c>
      <c r="Q867" t="str">
        <f>_xlfn.XLOOKUP(A867,Table3[customer_no],Table3[city_handled],"NOT FOUND")</f>
        <v>tier - 2</v>
      </c>
      <c r="R867" t="str">
        <f>_xlfn.XLOOKUP(A867,Table3[customer_no],Table3[state_id],"NOT FOUND")</f>
        <v>R1024</v>
      </c>
      <c r="S867" s="34" cm="1">
        <f t="array" ref="S867">_xlfn.XLOOKUP(A867,Table3[customer_no],'Hospitalisation Details'!$F$2:$F$2344,"NOT FOUND")</f>
        <v>12369.89</v>
      </c>
      <c r="T867" t="str">
        <f>_xlfn.XLOOKUP(A867,Table2[Customer ID],Table2[BMI_category],"NOT FOUND")</f>
        <v>Overweight</v>
      </c>
      <c r="U867" s="7">
        <f>_xlfn.XLOOKUP(A867,Table2[Customer ID],Table2[no of surgery],"NOT FOUND")</f>
        <v>0</v>
      </c>
      <c r="V867" t="str">
        <f>_xlfn.XLOOKUP(A867,Table2[Customer ID],Table2[smoker_missing],"NOT FOUND")</f>
        <v>No</v>
      </c>
      <c r="W867" t="str">
        <f t="shared" si="13"/>
        <v>Diabetes</v>
      </c>
      <c r="X867" s="37">
        <f>SUM(Table5[[#This Row],[Title]:[Diabetes Level]])</f>
        <v>37371.050000000003</v>
      </c>
    </row>
    <row r="868" spans="1:24" x14ac:dyDescent="0.25">
      <c r="A868" t="s">
        <v>1504</v>
      </c>
      <c r="B868" t="str">
        <f>VLOOKUP(A868,'Customer Names'!$A$2:$E$2336,3,FALSE)</f>
        <v>Mr.</v>
      </c>
      <c r="C868" t="str">
        <f>_xlfn.XLOOKUP(A868,$A$2:$A$2336,'Customer Names'!$D$2:$D$2336,"NOT FOUND")</f>
        <v>Chad</v>
      </c>
      <c r="D868" t="str">
        <f>_xlfn.XLOOKUP(A868,$A$2:$A$2336,'Customer Names'!$E$2:$E$2336,"NOT FOUND")</f>
        <v>Sellers</v>
      </c>
      <c r="E868" cm="1">
        <f t="array" ref="E868">_xlfn.XLOOKUP(A868,$A$2:$A$2336,Table2[BMI],"NOT FOUND")</f>
        <v>36.1</v>
      </c>
      <c r="F868" cm="1">
        <f t="array" ref="F868">_xlfn.XLOOKUP(A868,$A$2:$A$2336,Table2[HBA1C],"NOT FOUND")</f>
        <v>5.65</v>
      </c>
      <c r="G868" t="str" cm="1">
        <f t="array" ref="G868">_xlfn.XLOOKUP(A868,$A$2:$A$2336,Table2[Heart Issues],"NOT FOUND")</f>
        <v>yes</v>
      </c>
      <c r="H868" t="str" cm="1">
        <f t="array" ref="H868">_xlfn.XLOOKUP(A868,$A$2:$A$2336,Table2[Any Transplants],"NOT FOUND")</f>
        <v>No</v>
      </c>
      <c r="I868" t="str" cm="1">
        <f t="array" ref="I868">_xlfn.XLOOKUP(A868,$A$2:$A$2336,Table2[Cancer history],"NOT FOUND")</f>
        <v>No</v>
      </c>
      <c r="J868" t="str">
        <f>_xlfn.XLOOKUP(A868,Table3[customer_no],Table3[month],"NOT FOUND")</f>
        <v>Dec</v>
      </c>
      <c r="K868" s="7">
        <f>_xlfn.XLOOKUP(A868,Table3[customer_no],Table3[year_average],"NOT FOUND")</f>
        <v>1966</v>
      </c>
      <c r="L868" cm="1">
        <f t="array" ref="L868">_xlfn.XLOOKUP(A868,Table3[customer_no],'Hospitalisation Details'!$D$2:$D$2344,"NOT FOUND")</f>
        <v>29</v>
      </c>
      <c r="M868" s="33">
        <f>_xlfn.XLOOKUP(A868,Table3[customer_no],Table3[dd/mm/yy],"NOT FOUND")</f>
        <v>24470</v>
      </c>
      <c r="N868">
        <f>_xlfn.XLOOKUP(A868,Table3[customer_no],Table3[age],"NOT FOUND")</f>
        <v>56</v>
      </c>
      <c r="O868" cm="1">
        <f t="array" ref="O868">_xlfn.XLOOKUP(A868,Table3[customer_no],'Hospitalisation Details'!$E$2:$E$2344,"NOT FOUND")</f>
        <v>3</v>
      </c>
      <c r="P868" t="str">
        <f>_xlfn.XLOOKUP(A868,Table3[customer_no],Table3[hsplt_handled],"NOT FOUND")</f>
        <v>tier - 3</v>
      </c>
      <c r="Q868" t="str">
        <f>_xlfn.XLOOKUP(A868,Table3[customer_no],Table3[city_handled],"NOT FOUND")</f>
        <v>tier - 3</v>
      </c>
      <c r="R868" t="str">
        <f>_xlfn.XLOOKUP(A868,Table3[customer_no],Table3[state_id],"NOT FOUND")</f>
        <v>R1011</v>
      </c>
      <c r="S868" s="34" cm="1">
        <f t="array" ref="S868">_xlfn.XLOOKUP(A868,Table3[customer_no],'Hospitalisation Details'!$F$2:$F$2344,"NOT FOUND")</f>
        <v>12363.55</v>
      </c>
      <c r="T868" t="str">
        <f>_xlfn.XLOOKUP(A868,Table2[Customer ID],Table2[BMI_category],"NOT FOUND")</f>
        <v>Obesity</v>
      </c>
      <c r="U868" s="7">
        <f>_xlfn.XLOOKUP(A868,Table2[Customer ID],Table2[no of surgery],"NOT FOUND")</f>
        <v>2</v>
      </c>
      <c r="V868" t="str">
        <f>_xlfn.XLOOKUP(A868,Table2[Customer ID],Table2[smoker_missing],"NOT FOUND")</f>
        <v>No</v>
      </c>
      <c r="W868" t="str">
        <f t="shared" si="13"/>
        <v>Normal</v>
      </c>
      <c r="X868" s="37">
        <f>SUM(Table5[[#This Row],[Title]:[Diabetes Level]])</f>
        <v>38931.300000000003</v>
      </c>
    </row>
    <row r="869" spans="1:24" x14ac:dyDescent="0.25">
      <c r="A869" t="s">
        <v>1503</v>
      </c>
      <c r="B869" t="str">
        <f>VLOOKUP(A869,'Customer Names'!$A$2:$E$2336,3,FALSE)</f>
        <v>Mr.</v>
      </c>
      <c r="C869" t="str">
        <f>_xlfn.XLOOKUP(A869,$A$2:$A$2336,'Customer Names'!$D$2:$D$2336,"NOT FOUND")</f>
        <v>Mark</v>
      </c>
      <c r="D869" t="str">
        <f>_xlfn.XLOOKUP(A869,$A$2:$A$2336,'Customer Names'!$E$2:$E$2336,"NOT FOUND")</f>
        <v>Bowman</v>
      </c>
      <c r="E869" cm="1">
        <f t="array" ref="E869">_xlfn.XLOOKUP(A869,$A$2:$A$2336,Table2[BMI],"NOT FOUND")</f>
        <v>37.1</v>
      </c>
      <c r="F869" cm="1">
        <f t="array" ref="F869">_xlfn.XLOOKUP(A869,$A$2:$A$2336,Table2[HBA1C],"NOT FOUND")</f>
        <v>11.21</v>
      </c>
      <c r="G869" t="str" cm="1">
        <f t="array" ref="G869">_xlfn.XLOOKUP(A869,$A$2:$A$2336,Table2[Heart Issues],"NOT FOUND")</f>
        <v>yes</v>
      </c>
      <c r="H869" t="str" cm="1">
        <f t="array" ref="H869">_xlfn.XLOOKUP(A869,$A$2:$A$2336,Table2[Any Transplants],"NOT FOUND")</f>
        <v>No</v>
      </c>
      <c r="I869" t="str" cm="1">
        <f t="array" ref="I869">_xlfn.XLOOKUP(A869,$A$2:$A$2336,Table2[Cancer history],"NOT FOUND")</f>
        <v>Yes</v>
      </c>
      <c r="J869" t="str">
        <f>_xlfn.XLOOKUP(A869,Table3[customer_no],Table3[month],"NOT FOUND")</f>
        <v>Sep</v>
      </c>
      <c r="K869" s="7">
        <f>_xlfn.XLOOKUP(A869,Table3[customer_no],Table3[year_average],"NOT FOUND")</f>
        <v>1963</v>
      </c>
      <c r="L869" cm="1">
        <f t="array" ref="L869">_xlfn.XLOOKUP(A869,Table3[customer_no],'Hospitalisation Details'!$D$2:$D$2344,"NOT FOUND")</f>
        <v>22</v>
      </c>
      <c r="M869" s="33">
        <f>_xlfn.XLOOKUP(A869,Table3[customer_no],Table3[dd/mm/yy],"NOT FOUND")</f>
        <v>23276</v>
      </c>
      <c r="N869">
        <f>_xlfn.XLOOKUP(A869,Table3[customer_no],Table3[age],"NOT FOUND")</f>
        <v>59</v>
      </c>
      <c r="O869" cm="1">
        <f t="array" ref="O869">_xlfn.XLOOKUP(A869,Table3[customer_no],'Hospitalisation Details'!$E$2:$E$2344,"NOT FOUND")</f>
        <v>1</v>
      </c>
      <c r="P869" t="str">
        <f>_xlfn.XLOOKUP(A869,Table3[customer_no],Table3[hsplt_handled],"NOT FOUND")</f>
        <v>tier - 3</v>
      </c>
      <c r="Q869" t="str">
        <f>_xlfn.XLOOKUP(A869,Table3[customer_no],Table3[city_handled],"NOT FOUND")</f>
        <v>tier - 3</v>
      </c>
      <c r="R869" t="str">
        <f>_xlfn.XLOOKUP(A869,Table3[customer_no],Table3[state_id],"NOT FOUND")</f>
        <v>R1011</v>
      </c>
      <c r="S869" s="34" cm="1">
        <f t="array" ref="S869">_xlfn.XLOOKUP(A869,Table3[customer_no],'Hospitalisation Details'!$F$2:$F$2344,"NOT FOUND")</f>
        <v>12347.17</v>
      </c>
      <c r="T869" t="str">
        <f>_xlfn.XLOOKUP(A869,Table2[Customer ID],Table2[BMI_category],"NOT FOUND")</f>
        <v>Obesity</v>
      </c>
      <c r="U869" s="7">
        <f>_xlfn.XLOOKUP(A869,Table2[Customer ID],Table2[no of surgery],"NOT FOUND")</f>
        <v>1</v>
      </c>
      <c r="V869" t="str">
        <f>_xlfn.XLOOKUP(A869,Table2[Customer ID],Table2[smoker_missing],"NOT FOUND")</f>
        <v>No</v>
      </c>
      <c r="W869" t="str">
        <f t="shared" si="13"/>
        <v>Diabetes</v>
      </c>
      <c r="X869" s="37">
        <f>SUM(Table5[[#This Row],[Title]:[Diabetes Level]])</f>
        <v>37717.480000000003</v>
      </c>
    </row>
    <row r="870" spans="1:24" x14ac:dyDescent="0.25">
      <c r="A870" t="s">
        <v>1502</v>
      </c>
      <c r="B870" t="str">
        <f>VLOOKUP(A870,'Customer Names'!$A$2:$E$2336,3,FALSE)</f>
        <v>Mr.</v>
      </c>
      <c r="C870" t="str">
        <f>_xlfn.XLOOKUP(A870,$A$2:$A$2336,'Customer Names'!$D$2:$D$2336,"NOT FOUND")</f>
        <v>David</v>
      </c>
      <c r="D870" t="str">
        <f>_xlfn.XLOOKUP(A870,$A$2:$A$2336,'Customer Names'!$E$2:$E$2336,"NOT FOUND")</f>
        <v>Marley</v>
      </c>
      <c r="E870" cm="1">
        <f t="array" ref="E870">_xlfn.XLOOKUP(A870,$A$2:$A$2336,Table2[BMI],"NOT FOUND")</f>
        <v>27.5</v>
      </c>
      <c r="F870" cm="1">
        <f t="array" ref="F870">_xlfn.XLOOKUP(A870,$A$2:$A$2336,Table2[HBA1C],"NOT FOUND")</f>
        <v>10.62</v>
      </c>
      <c r="G870" t="str" cm="1">
        <f t="array" ref="G870">_xlfn.XLOOKUP(A870,$A$2:$A$2336,Table2[Heart Issues],"NOT FOUND")</f>
        <v>yes</v>
      </c>
      <c r="H870" t="str" cm="1">
        <f t="array" ref="H870">_xlfn.XLOOKUP(A870,$A$2:$A$2336,Table2[Any Transplants],"NOT FOUND")</f>
        <v>No</v>
      </c>
      <c r="I870" t="str" cm="1">
        <f t="array" ref="I870">_xlfn.XLOOKUP(A870,$A$2:$A$2336,Table2[Cancer history],"NOT FOUND")</f>
        <v>Yes</v>
      </c>
      <c r="J870" t="str">
        <f>_xlfn.XLOOKUP(A870,Table3[customer_no],Table3[month],"NOT FOUND")</f>
        <v>Aug</v>
      </c>
      <c r="K870" s="7">
        <f>_xlfn.XLOOKUP(A870,Table3[customer_no],Table3[year_average],"NOT FOUND")</f>
        <v>1963</v>
      </c>
      <c r="L870" cm="1">
        <f t="array" ref="L870">_xlfn.XLOOKUP(A870,Table3[customer_no],'Hospitalisation Details'!$D$2:$D$2344,"NOT FOUND")</f>
        <v>2</v>
      </c>
      <c r="M870" s="33">
        <f>_xlfn.XLOOKUP(A870,Table3[customer_no],Table3[dd/mm/yy],"NOT FOUND")</f>
        <v>23225</v>
      </c>
      <c r="N870">
        <f>_xlfn.XLOOKUP(A870,Table3[customer_no],Table3[age],"NOT FOUND")</f>
        <v>59</v>
      </c>
      <c r="O870" cm="1">
        <f t="array" ref="O870">_xlfn.XLOOKUP(A870,Table3[customer_no],'Hospitalisation Details'!$E$2:$E$2344,"NOT FOUND")</f>
        <v>1</v>
      </c>
      <c r="P870" t="str">
        <f>_xlfn.XLOOKUP(A870,Table3[customer_no],Table3[hsplt_handled],"NOT FOUND")</f>
        <v>tier - 3</v>
      </c>
      <c r="Q870" t="str">
        <f>_xlfn.XLOOKUP(A870,Table3[customer_no],Table3[city_handled],"NOT FOUND")</f>
        <v>tier - 2</v>
      </c>
      <c r="R870" t="str">
        <f>_xlfn.XLOOKUP(A870,Table3[customer_no],Table3[state_id],"NOT FOUND")</f>
        <v>R1011</v>
      </c>
      <c r="S870" s="34" cm="1">
        <f t="array" ref="S870">_xlfn.XLOOKUP(A870,Table3[customer_no],'Hospitalisation Details'!$F$2:$F$2344,"NOT FOUND")</f>
        <v>12333.83</v>
      </c>
      <c r="T870" t="str">
        <f>_xlfn.XLOOKUP(A870,Table2[Customer ID],Table2[BMI_category],"NOT FOUND")</f>
        <v>Overweight</v>
      </c>
      <c r="U870" s="7">
        <f>_xlfn.XLOOKUP(A870,Table2[Customer ID],Table2[no of surgery],"NOT FOUND")</f>
        <v>1</v>
      </c>
      <c r="V870" t="str">
        <f>_xlfn.XLOOKUP(A870,Table2[Customer ID],Table2[smoker_missing],"NOT FOUND")</f>
        <v>No</v>
      </c>
      <c r="W870" t="str">
        <f t="shared" si="13"/>
        <v>Diabetes</v>
      </c>
      <c r="X870" s="37">
        <f>SUM(Table5[[#This Row],[Title]:[Diabetes Level]])</f>
        <v>37622.949999999997</v>
      </c>
    </row>
    <row r="871" spans="1:24" x14ac:dyDescent="0.25">
      <c r="A871" t="s">
        <v>1501</v>
      </c>
      <c r="B871" t="str">
        <f>VLOOKUP(A871,'Customer Names'!$A$2:$E$2336,3,FALSE)</f>
        <v>Mr.</v>
      </c>
      <c r="C871" t="str">
        <f>_xlfn.XLOOKUP(A871,$A$2:$A$2336,'Customer Names'!$D$2:$D$2336,"NOT FOUND")</f>
        <v>Matthew R</v>
      </c>
      <c r="D871" t="str">
        <f>_xlfn.XLOOKUP(A871,$A$2:$A$2336,'Customer Names'!$E$2:$E$2336,"NOT FOUND")</f>
        <v>Grey</v>
      </c>
      <c r="E871" cm="1">
        <f t="array" ref="E871">_xlfn.XLOOKUP(A871,$A$2:$A$2336,Table2[BMI],"NOT FOUND")</f>
        <v>24.7</v>
      </c>
      <c r="F871" cm="1">
        <f t="array" ref="F871">_xlfn.XLOOKUP(A871,$A$2:$A$2336,Table2[HBA1C],"NOT FOUND")</f>
        <v>10.7</v>
      </c>
      <c r="G871" t="str" cm="1">
        <f t="array" ref="G871">_xlfn.XLOOKUP(A871,$A$2:$A$2336,Table2[Heart Issues],"NOT FOUND")</f>
        <v>yes</v>
      </c>
      <c r="H871" t="str" cm="1">
        <f t="array" ref="H871">_xlfn.XLOOKUP(A871,$A$2:$A$2336,Table2[Any Transplants],"NOT FOUND")</f>
        <v>No</v>
      </c>
      <c r="I871" t="str" cm="1">
        <f t="array" ref="I871">_xlfn.XLOOKUP(A871,$A$2:$A$2336,Table2[Cancer history],"NOT FOUND")</f>
        <v>Yes</v>
      </c>
      <c r="J871" t="str">
        <f>_xlfn.XLOOKUP(A871,Table3[customer_no],Table3[month],"NOT FOUND")</f>
        <v>Aug</v>
      </c>
      <c r="K871" s="7">
        <f>_xlfn.XLOOKUP(A871,Table3[customer_no],Table3[year_average],"NOT FOUND")</f>
        <v>1963</v>
      </c>
      <c r="L871" cm="1">
        <f t="array" ref="L871">_xlfn.XLOOKUP(A871,Table3[customer_no],'Hospitalisation Details'!$D$2:$D$2344,"NOT FOUND")</f>
        <v>29</v>
      </c>
      <c r="M871" s="33">
        <f>_xlfn.XLOOKUP(A871,Table3[customer_no],Table3[dd/mm/yy],"NOT FOUND")</f>
        <v>23252</v>
      </c>
      <c r="N871">
        <f>_xlfn.XLOOKUP(A871,Table3[customer_no],Table3[age],"NOT FOUND")</f>
        <v>59</v>
      </c>
      <c r="O871" cm="1">
        <f t="array" ref="O871">_xlfn.XLOOKUP(A871,Table3[customer_no],'Hospitalisation Details'!$E$2:$E$2344,"NOT FOUND")</f>
        <v>0</v>
      </c>
      <c r="P871" t="str">
        <f>_xlfn.XLOOKUP(A871,Table3[customer_no],Table3[hsplt_handled],"NOT FOUND")</f>
        <v>tier - 3</v>
      </c>
      <c r="Q871" t="str">
        <f>_xlfn.XLOOKUP(A871,Table3[customer_no],Table3[city_handled],"NOT FOUND")</f>
        <v>tier - 3</v>
      </c>
      <c r="R871" t="str">
        <f>_xlfn.XLOOKUP(A871,Table3[customer_no],Table3[state_id],"NOT FOUND")</f>
        <v>R1017</v>
      </c>
      <c r="S871" s="34" cm="1">
        <f t="array" ref="S871">_xlfn.XLOOKUP(A871,Table3[customer_no],'Hospitalisation Details'!$F$2:$F$2344,"NOT FOUND")</f>
        <v>12323.94</v>
      </c>
      <c r="T871" t="str">
        <f>_xlfn.XLOOKUP(A871,Table2[Customer ID],Table2[BMI_category],"NOT FOUND")</f>
        <v>Normal Weight</v>
      </c>
      <c r="U871" s="7">
        <f>_xlfn.XLOOKUP(A871,Table2[Customer ID],Table2[no of surgery],"NOT FOUND")</f>
        <v>1</v>
      </c>
      <c r="V871" t="str">
        <f>_xlfn.XLOOKUP(A871,Table2[Customer ID],Table2[smoker_missing],"NOT FOUND")</f>
        <v>No</v>
      </c>
      <c r="W871" t="str">
        <f t="shared" si="13"/>
        <v>Diabetes</v>
      </c>
      <c r="X871" s="37">
        <f>SUM(Table5[[#This Row],[Title]:[Diabetes Level]])</f>
        <v>37663.340000000004</v>
      </c>
    </row>
    <row r="872" spans="1:24" x14ac:dyDescent="0.25">
      <c r="A872" t="s">
        <v>1500</v>
      </c>
      <c r="B872" t="str">
        <f>VLOOKUP(A872,'Customer Names'!$A$2:$E$2336,3,FALSE)</f>
        <v>Mrs.</v>
      </c>
      <c r="C872" t="str">
        <f>_xlfn.XLOOKUP(A872,$A$2:$A$2336,'Customer Names'!$D$2:$D$2336,"NOT FOUND")</f>
        <v>Orla</v>
      </c>
      <c r="D872" t="str">
        <f>_xlfn.XLOOKUP(A872,$A$2:$A$2336,'Customer Names'!$E$2:$E$2336,"NOT FOUND")</f>
        <v>O'Rourke</v>
      </c>
      <c r="E872" cm="1">
        <f t="array" ref="E872">_xlfn.XLOOKUP(A872,$A$2:$A$2336,Table2[BMI],"NOT FOUND")</f>
        <v>26.78</v>
      </c>
      <c r="F872" cm="1">
        <f t="array" ref="F872">_xlfn.XLOOKUP(A872,$A$2:$A$2336,Table2[HBA1C],"NOT FOUND")</f>
        <v>10.02</v>
      </c>
      <c r="G872" t="str" cm="1">
        <f t="array" ref="G872">_xlfn.XLOOKUP(A872,$A$2:$A$2336,Table2[Heart Issues],"NOT FOUND")</f>
        <v>yes</v>
      </c>
      <c r="H872" t="str" cm="1">
        <f t="array" ref="H872">_xlfn.XLOOKUP(A872,$A$2:$A$2336,Table2[Any Transplants],"NOT FOUND")</f>
        <v>No</v>
      </c>
      <c r="I872" t="str" cm="1">
        <f t="array" ref="I872">_xlfn.XLOOKUP(A872,$A$2:$A$2336,Table2[Cancer history],"NOT FOUND")</f>
        <v>Yes</v>
      </c>
      <c r="J872" t="str">
        <f>_xlfn.XLOOKUP(A872,Table3[customer_no],Table3[month],"NOT FOUND")</f>
        <v>Oct</v>
      </c>
      <c r="K872" s="7">
        <f>_xlfn.XLOOKUP(A872,Table3[customer_no],Table3[year_average],"NOT FOUND")</f>
        <v>1963</v>
      </c>
      <c r="L872" cm="1">
        <f t="array" ref="L872">_xlfn.XLOOKUP(A872,Table3[customer_no],'Hospitalisation Details'!$D$2:$D$2344,"NOT FOUND")</f>
        <v>28</v>
      </c>
      <c r="M872" s="33">
        <f>_xlfn.XLOOKUP(A872,Table3[customer_no],Table3[dd/mm/yy],"NOT FOUND")</f>
        <v>23312</v>
      </c>
      <c r="N872">
        <f>_xlfn.XLOOKUP(A872,Table3[customer_no],Table3[age],"NOT FOUND")</f>
        <v>59</v>
      </c>
      <c r="O872" cm="1">
        <f t="array" ref="O872">_xlfn.XLOOKUP(A872,Table3[customer_no],'Hospitalisation Details'!$E$2:$E$2344,"NOT FOUND")</f>
        <v>0</v>
      </c>
      <c r="P872" t="str">
        <f>_xlfn.XLOOKUP(A872,Table3[customer_no],Table3[hsplt_handled],"NOT FOUND")</f>
        <v>tier - 3</v>
      </c>
      <c r="Q872" t="str">
        <f>_xlfn.XLOOKUP(A872,Table3[customer_no],Table3[city_handled],"NOT FOUND")</f>
        <v>tier - 1</v>
      </c>
      <c r="R872" t="str">
        <f>_xlfn.XLOOKUP(A872,Table3[customer_no],Table3[state_id],"NOT FOUND")</f>
        <v>R1025</v>
      </c>
      <c r="S872" s="34" cm="1">
        <f t="array" ref="S872">_xlfn.XLOOKUP(A872,Table3[customer_no],'Hospitalisation Details'!$F$2:$F$2344,"NOT FOUND")</f>
        <v>12299.59</v>
      </c>
      <c r="T872" t="str">
        <f>_xlfn.XLOOKUP(A872,Table2[Customer ID],Table2[BMI_category],"NOT FOUND")</f>
        <v>Overweight</v>
      </c>
      <c r="U872" s="7">
        <f>_xlfn.XLOOKUP(A872,Table2[Customer ID],Table2[no of surgery],"NOT FOUND")</f>
        <v>1</v>
      </c>
      <c r="V872" t="str">
        <f>_xlfn.XLOOKUP(A872,Table2[Customer ID],Table2[smoker_missing],"NOT FOUND")</f>
        <v>No</v>
      </c>
      <c r="W872" t="str">
        <f t="shared" si="13"/>
        <v>Diabetes</v>
      </c>
      <c r="X872" s="37">
        <f>SUM(Table5[[#This Row],[Title]:[Diabetes Level]])</f>
        <v>37699.39</v>
      </c>
    </row>
    <row r="873" spans="1:24" x14ac:dyDescent="0.25">
      <c r="A873" t="s">
        <v>1499</v>
      </c>
      <c r="B873" t="str">
        <f>VLOOKUP(A873,'Customer Names'!$A$2:$E$2336,3,FALSE)</f>
        <v>Ms.</v>
      </c>
      <c r="C873" t="str">
        <f>_xlfn.XLOOKUP(A873,$A$2:$A$2336,'Customer Names'!$D$2:$D$2336,"NOT FOUND")</f>
        <v>Shaista S</v>
      </c>
      <c r="D873" t="str">
        <f>_xlfn.XLOOKUP(A873,$A$2:$A$2336,'Customer Names'!$E$2:$E$2336,"NOT FOUND")</f>
        <v>Fatehali</v>
      </c>
      <c r="E873" cm="1">
        <f t="array" ref="E873">_xlfn.XLOOKUP(A873,$A$2:$A$2336,Table2[BMI],"NOT FOUND")</f>
        <v>45.8</v>
      </c>
      <c r="F873" cm="1">
        <f t="array" ref="F873">_xlfn.XLOOKUP(A873,$A$2:$A$2336,Table2[HBA1C],"NOT FOUND")</f>
        <v>4.8499999999999996</v>
      </c>
      <c r="G873" t="str" cm="1">
        <f t="array" ref="G873">_xlfn.XLOOKUP(A873,$A$2:$A$2336,Table2[Heart Issues],"NOT FOUND")</f>
        <v>No</v>
      </c>
      <c r="H873" t="str" cm="1">
        <f t="array" ref="H873">_xlfn.XLOOKUP(A873,$A$2:$A$2336,Table2[Any Transplants],"NOT FOUND")</f>
        <v>No</v>
      </c>
      <c r="I873" t="str" cm="1">
        <f t="array" ref="I873">_xlfn.XLOOKUP(A873,$A$2:$A$2336,Table2[Cancer history],"NOT FOUND")</f>
        <v>No</v>
      </c>
      <c r="J873" t="str">
        <f>_xlfn.XLOOKUP(A873,Table3[customer_no],Table3[month],"NOT FOUND")</f>
        <v>Oct</v>
      </c>
      <c r="K873" s="7">
        <f>_xlfn.XLOOKUP(A873,Table3[customer_no],Table3[year_average],"NOT FOUND")</f>
        <v>1990</v>
      </c>
      <c r="L873" cm="1">
        <f t="array" ref="L873">_xlfn.XLOOKUP(A873,Table3[customer_no],'Hospitalisation Details'!$D$2:$D$2344,"NOT FOUND")</f>
        <v>29</v>
      </c>
      <c r="M873" s="33">
        <f>_xlfn.XLOOKUP(A873,Table3[customer_no],Table3[dd/mm/yy],"NOT FOUND")</f>
        <v>33175</v>
      </c>
      <c r="N873">
        <f>_xlfn.XLOOKUP(A873,Table3[customer_no],Table3[age],"NOT FOUND")</f>
        <v>32</v>
      </c>
      <c r="O873" cm="1">
        <f t="array" ref="O873">_xlfn.XLOOKUP(A873,Table3[customer_no],'Hospitalisation Details'!$E$2:$E$2344,"NOT FOUND")</f>
        <v>3</v>
      </c>
      <c r="P873" t="str">
        <f>_xlfn.XLOOKUP(A873,Table3[customer_no],Table3[hsplt_handled],"NOT FOUND")</f>
        <v>tier - 3</v>
      </c>
      <c r="Q873" t="str">
        <f>_xlfn.XLOOKUP(A873,Table3[customer_no],Table3[city_handled],"NOT FOUND")</f>
        <v>tier - 1</v>
      </c>
      <c r="R873" t="str">
        <f>_xlfn.XLOOKUP(A873,Table3[customer_no],Table3[state_id],"NOT FOUND")</f>
        <v>R1011</v>
      </c>
      <c r="S873" s="34" cm="1">
        <f t="array" ref="S873">_xlfn.XLOOKUP(A873,Table3[customer_no],'Hospitalisation Details'!$F$2:$F$2344,"NOT FOUND")</f>
        <v>12282.38</v>
      </c>
      <c r="T873" t="str">
        <f>_xlfn.XLOOKUP(A873,Table2[Customer ID],Table2[BMI_category],"NOT FOUND")</f>
        <v>Obesity</v>
      </c>
      <c r="U873" s="7">
        <f>_xlfn.XLOOKUP(A873,Table2[Customer ID],Table2[no of surgery],"NOT FOUND")</f>
        <v>0</v>
      </c>
      <c r="V873" t="str">
        <f>_xlfn.XLOOKUP(A873,Table2[Customer ID],Table2[smoker_missing],"NOT FOUND")</f>
        <v>No</v>
      </c>
      <c r="W873" t="str">
        <f t="shared" si="13"/>
        <v>Normal</v>
      </c>
      <c r="X873" s="37">
        <f>SUM(Table5[[#This Row],[Title]:[Diabetes Level]])</f>
        <v>47562.03</v>
      </c>
    </row>
    <row r="874" spans="1:24" x14ac:dyDescent="0.25">
      <c r="A874" t="s">
        <v>1498</v>
      </c>
      <c r="B874" t="str">
        <f>VLOOKUP(A874,'Customer Names'!$A$2:$E$2336,3,FALSE)</f>
        <v>Mrs.</v>
      </c>
      <c r="C874" t="str">
        <f>_xlfn.XLOOKUP(A874,$A$2:$A$2336,'Customer Names'!$D$2:$D$2336,"NOT FOUND")</f>
        <v>Emily</v>
      </c>
      <c r="D874" t="str">
        <f>_xlfn.XLOOKUP(A874,$A$2:$A$2336,'Customer Names'!$E$2:$E$2336,"NOT FOUND")</f>
        <v>Piza-Taylor</v>
      </c>
      <c r="E874" cm="1">
        <f t="array" ref="E874">_xlfn.XLOOKUP(A874,$A$2:$A$2336,Table2[BMI],"NOT FOUND")</f>
        <v>29</v>
      </c>
      <c r="F874" cm="1">
        <f t="array" ref="F874">_xlfn.XLOOKUP(A874,$A$2:$A$2336,Table2[HBA1C],"NOT FOUND")</f>
        <v>4.3899999999999997</v>
      </c>
      <c r="G874" t="str" cm="1">
        <f t="array" ref="G874">_xlfn.XLOOKUP(A874,$A$2:$A$2336,Table2[Heart Issues],"NOT FOUND")</f>
        <v>yes</v>
      </c>
      <c r="H874" t="str" cm="1">
        <f t="array" ref="H874">_xlfn.XLOOKUP(A874,$A$2:$A$2336,Table2[Any Transplants],"NOT FOUND")</f>
        <v>No</v>
      </c>
      <c r="I874" t="str" cm="1">
        <f t="array" ref="I874">_xlfn.XLOOKUP(A874,$A$2:$A$2336,Table2[Cancer history],"NOT FOUND")</f>
        <v>No</v>
      </c>
      <c r="J874" t="str">
        <f>_xlfn.XLOOKUP(A874,Table3[customer_no],Table3[month],"NOT FOUND")</f>
        <v>Nov</v>
      </c>
      <c r="K874" s="7">
        <f>_xlfn.XLOOKUP(A874,Table3[customer_no],Table3[year_average],"NOT FOUND")</f>
        <v>1966</v>
      </c>
      <c r="L874" cm="1">
        <f t="array" ref="L874">_xlfn.XLOOKUP(A874,Table3[customer_no],'Hospitalisation Details'!$D$2:$D$2344,"NOT FOUND")</f>
        <v>16</v>
      </c>
      <c r="M874" s="33">
        <f>_xlfn.XLOOKUP(A874,Table3[customer_no],Table3[dd/mm/yy],"NOT FOUND")</f>
        <v>24427</v>
      </c>
      <c r="N874">
        <f>_xlfn.XLOOKUP(A874,Table3[customer_no],Table3[age],"NOT FOUND")</f>
        <v>56</v>
      </c>
      <c r="O874" cm="1">
        <f t="array" ref="O874">_xlfn.XLOOKUP(A874,Table3[customer_no],'Hospitalisation Details'!$E$2:$E$2344,"NOT FOUND")</f>
        <v>0</v>
      </c>
      <c r="P874" t="str">
        <f>_xlfn.XLOOKUP(A874,Table3[customer_no],Table3[hsplt_handled],"NOT FOUND")</f>
        <v>tier - 3</v>
      </c>
      <c r="Q874" t="str">
        <f>_xlfn.XLOOKUP(A874,Table3[customer_no],Table3[city_handled],"NOT FOUND")</f>
        <v>tier - 1</v>
      </c>
      <c r="R874" t="str">
        <f>_xlfn.XLOOKUP(A874,Table3[customer_no],Table3[state_id],"NOT FOUND")</f>
        <v>R1025</v>
      </c>
      <c r="S874" s="34" cm="1">
        <f t="array" ref="S874">_xlfn.XLOOKUP(A874,Table3[customer_no],'Hospitalisation Details'!$F$2:$F$2344,"NOT FOUND")</f>
        <v>12282.03</v>
      </c>
      <c r="T874" t="str">
        <f>_xlfn.XLOOKUP(A874,Table2[Customer ID],Table2[BMI_category],"NOT FOUND")</f>
        <v>Overweight</v>
      </c>
      <c r="U874" s="7">
        <f>_xlfn.XLOOKUP(A874,Table2[Customer ID],Table2[no of surgery],"NOT FOUND")</f>
        <v>2</v>
      </c>
      <c r="V874" t="str">
        <f>_xlfn.XLOOKUP(A874,Table2[Customer ID],Table2[smoker_missing],"NOT FOUND")</f>
        <v>No</v>
      </c>
      <c r="W874" t="str">
        <f t="shared" si="13"/>
        <v>Normal</v>
      </c>
      <c r="X874" s="37">
        <f>SUM(Table5[[#This Row],[Title]:[Diabetes Level]])</f>
        <v>38782.42</v>
      </c>
    </row>
    <row r="875" spans="1:24" x14ac:dyDescent="0.25">
      <c r="A875" t="s">
        <v>1497</v>
      </c>
      <c r="B875" t="str">
        <f>VLOOKUP(A875,'Customer Names'!$A$2:$E$2336,3,FALSE)</f>
        <v>Ms.</v>
      </c>
      <c r="C875" t="str">
        <f>_xlfn.XLOOKUP(A875,$A$2:$A$2336,'Customer Names'!$D$2:$D$2336,"NOT FOUND")</f>
        <v>Julie A.</v>
      </c>
      <c r="D875" t="str">
        <f>_xlfn.XLOOKUP(A875,$A$2:$A$2336,'Customer Names'!$E$2:$E$2336,"NOT FOUND")</f>
        <v>Cavanaugh</v>
      </c>
      <c r="E875" cm="1">
        <f t="array" ref="E875">_xlfn.XLOOKUP(A875,$A$2:$A$2336,Table2[BMI],"NOT FOUND")</f>
        <v>33.534999999999997</v>
      </c>
      <c r="F875" cm="1">
        <f t="array" ref="F875">_xlfn.XLOOKUP(A875,$A$2:$A$2336,Table2[HBA1C],"NOT FOUND")</f>
        <v>8.24</v>
      </c>
      <c r="G875" t="str" cm="1">
        <f t="array" ref="G875">_xlfn.XLOOKUP(A875,$A$2:$A$2336,Table2[Heart Issues],"NOT FOUND")</f>
        <v>yes</v>
      </c>
      <c r="H875" t="str" cm="1">
        <f t="array" ref="H875">_xlfn.XLOOKUP(A875,$A$2:$A$2336,Table2[Any Transplants],"NOT FOUND")</f>
        <v>No</v>
      </c>
      <c r="I875" t="str" cm="1">
        <f t="array" ref="I875">_xlfn.XLOOKUP(A875,$A$2:$A$2336,Table2[Cancer history],"NOT FOUND")</f>
        <v>No</v>
      </c>
      <c r="J875" t="str">
        <f>_xlfn.XLOOKUP(A875,Table3[customer_no],Table3[month],"NOT FOUND")</f>
        <v>Aug</v>
      </c>
      <c r="K875" s="7">
        <f>_xlfn.XLOOKUP(A875,Table3[customer_no],Table3[year_average],"NOT FOUND")</f>
        <v>1967</v>
      </c>
      <c r="L875" cm="1">
        <f t="array" ref="L875">_xlfn.XLOOKUP(A875,Table3[customer_no],'Hospitalisation Details'!$D$2:$D$2344,"NOT FOUND")</f>
        <v>28</v>
      </c>
      <c r="M875" s="33">
        <f>_xlfn.XLOOKUP(A875,Table3[customer_no],Table3[dd/mm/yy],"NOT FOUND")</f>
        <v>24712</v>
      </c>
      <c r="N875">
        <f>_xlfn.XLOOKUP(A875,Table3[customer_no],Table3[age],"NOT FOUND")</f>
        <v>55</v>
      </c>
      <c r="O875" cm="1">
        <f t="array" ref="O875">_xlfn.XLOOKUP(A875,Table3[customer_no],'Hospitalisation Details'!$E$2:$E$2344,"NOT FOUND")</f>
        <v>2</v>
      </c>
      <c r="P875" t="str">
        <f>_xlfn.XLOOKUP(A875,Table3[customer_no],Table3[hsplt_handled],"NOT FOUND")</f>
        <v>tier - 3</v>
      </c>
      <c r="Q875" t="str">
        <f>_xlfn.XLOOKUP(A875,Table3[customer_no],Table3[city_handled],"NOT FOUND")</f>
        <v>tier - 2</v>
      </c>
      <c r="R875" t="str">
        <f>_xlfn.XLOOKUP(A875,Table3[customer_no],Table3[state_id],"NOT FOUND")</f>
        <v>R1012</v>
      </c>
      <c r="S875" s="34" cm="1">
        <f t="array" ref="S875">_xlfn.XLOOKUP(A875,Table3[customer_no],'Hospitalisation Details'!$F$2:$F$2344,"NOT FOUND")</f>
        <v>12269.69</v>
      </c>
      <c r="T875" t="str">
        <f>_xlfn.XLOOKUP(A875,Table2[Customer ID],Table2[BMI_category],"NOT FOUND")</f>
        <v>Obesity</v>
      </c>
      <c r="U875" s="7">
        <f>_xlfn.XLOOKUP(A875,Table2[Customer ID],Table2[no of surgery],"NOT FOUND")</f>
        <v>0</v>
      </c>
      <c r="V875" t="str">
        <f>_xlfn.XLOOKUP(A875,Table2[Customer ID],Table2[smoker_missing],"NOT FOUND")</f>
        <v>No</v>
      </c>
      <c r="W875" t="str">
        <f t="shared" si="13"/>
        <v>Diabetes</v>
      </c>
      <c r="X875" s="37">
        <f>SUM(Table5[[#This Row],[Title]:[Diabetes Level]])</f>
        <v>39075.465000000004</v>
      </c>
    </row>
    <row r="876" spans="1:24" x14ac:dyDescent="0.25">
      <c r="A876" t="s">
        <v>1496</v>
      </c>
      <c r="B876" t="str">
        <f>VLOOKUP(A876,'Customer Names'!$A$2:$E$2336,3,FALSE)</f>
        <v>Ms.</v>
      </c>
      <c r="C876" t="str">
        <f>_xlfn.XLOOKUP(A876,$A$2:$A$2336,'Customer Names'!$D$2:$D$2336,"NOT FOUND")</f>
        <v>Megumi</v>
      </c>
      <c r="D876" t="str">
        <f>_xlfn.XLOOKUP(A876,$A$2:$A$2336,'Customer Names'!$E$2:$E$2336,"NOT FOUND")</f>
        <v>Amako</v>
      </c>
      <c r="E876" cm="1">
        <f t="array" ref="E876">_xlfn.XLOOKUP(A876,$A$2:$A$2336,Table2[BMI],"NOT FOUND")</f>
        <v>32.774999999999999</v>
      </c>
      <c r="F876" cm="1">
        <f t="array" ref="F876">_xlfn.XLOOKUP(A876,$A$2:$A$2336,Table2[HBA1C],"NOT FOUND")</f>
        <v>9.77</v>
      </c>
      <c r="G876" t="str" cm="1">
        <f t="array" ref="G876">_xlfn.XLOOKUP(A876,$A$2:$A$2336,Table2[Heart Issues],"NOT FOUND")</f>
        <v>yes</v>
      </c>
      <c r="H876" t="str" cm="1">
        <f t="array" ref="H876">_xlfn.XLOOKUP(A876,$A$2:$A$2336,Table2[Any Transplants],"NOT FOUND")</f>
        <v>No</v>
      </c>
      <c r="I876" t="str" cm="1">
        <f t="array" ref="I876">_xlfn.XLOOKUP(A876,$A$2:$A$2336,Table2[Cancer history],"NOT FOUND")</f>
        <v>No</v>
      </c>
      <c r="J876" t="str">
        <f>_xlfn.XLOOKUP(A876,Table3[customer_no],Table3[month],"NOT FOUND")</f>
        <v>Dec</v>
      </c>
      <c r="K876" s="7">
        <f>_xlfn.XLOOKUP(A876,Table3[customer_no],Table3[year_average],"NOT FOUND")</f>
        <v>1967</v>
      </c>
      <c r="L876" cm="1">
        <f t="array" ref="L876">_xlfn.XLOOKUP(A876,Table3[customer_no],'Hospitalisation Details'!$D$2:$D$2344,"NOT FOUND")</f>
        <v>30</v>
      </c>
      <c r="M876" s="33">
        <f>_xlfn.XLOOKUP(A876,Table3[customer_no],Table3[dd/mm/yy],"NOT FOUND")</f>
        <v>24836</v>
      </c>
      <c r="N876">
        <f>_xlfn.XLOOKUP(A876,Table3[customer_no],Table3[age],"NOT FOUND")</f>
        <v>55</v>
      </c>
      <c r="O876" cm="1">
        <f t="array" ref="O876">_xlfn.XLOOKUP(A876,Table3[customer_no],'Hospitalisation Details'!$E$2:$E$2344,"NOT FOUND")</f>
        <v>2</v>
      </c>
      <c r="P876" t="str">
        <f>_xlfn.XLOOKUP(A876,Table3[customer_no],Table3[hsplt_handled],"NOT FOUND")</f>
        <v>tier - 3</v>
      </c>
      <c r="Q876" t="str">
        <f>_xlfn.XLOOKUP(A876,Table3[customer_no],Table3[city_handled],"NOT FOUND")</f>
        <v>tier - 1</v>
      </c>
      <c r="R876" t="str">
        <f>_xlfn.XLOOKUP(A876,Table3[customer_no],Table3[state_id],"NOT FOUND")</f>
        <v>R1012</v>
      </c>
      <c r="S876" s="34" cm="1">
        <f t="array" ref="S876">_xlfn.XLOOKUP(A876,Table3[customer_no],'Hospitalisation Details'!$F$2:$F$2344,"NOT FOUND")</f>
        <v>12268.63</v>
      </c>
      <c r="T876" t="str">
        <f>_xlfn.XLOOKUP(A876,Table2[Customer ID],Table2[BMI_category],"NOT FOUND")</f>
        <v>Obesity</v>
      </c>
      <c r="U876" s="7">
        <f>_xlfn.XLOOKUP(A876,Table2[Customer ID],Table2[no of surgery],"NOT FOUND")</f>
        <v>0</v>
      </c>
      <c r="V876" t="str">
        <f>_xlfn.XLOOKUP(A876,Table2[Customer ID],Table2[smoker_missing],"NOT FOUND")</f>
        <v>No</v>
      </c>
      <c r="W876" t="str">
        <f t="shared" si="13"/>
        <v>Diabetes</v>
      </c>
      <c r="X876" s="37">
        <f>SUM(Table5[[#This Row],[Title]:[Diabetes Level]])</f>
        <v>39201.174999999996</v>
      </c>
    </row>
    <row r="877" spans="1:24" x14ac:dyDescent="0.25">
      <c r="A877" t="s">
        <v>1495</v>
      </c>
      <c r="B877" t="str">
        <f>VLOOKUP(A877,'Customer Names'!$A$2:$E$2336,3,FALSE)</f>
        <v>Ms.</v>
      </c>
      <c r="C877" t="str">
        <f>_xlfn.XLOOKUP(A877,$A$2:$A$2336,'Customer Names'!$D$2:$D$2336,"NOT FOUND")</f>
        <v>Skylar</v>
      </c>
      <c r="D877" t="str">
        <f>_xlfn.XLOOKUP(A877,$A$2:$A$2336,'Customer Names'!$E$2:$E$2336,"NOT FOUND")</f>
        <v>Musa</v>
      </c>
      <c r="E877" cm="1">
        <f t="array" ref="E877">_xlfn.XLOOKUP(A877,$A$2:$A$2336,Table2[BMI],"NOT FOUND")</f>
        <v>37.51</v>
      </c>
      <c r="F877" cm="1">
        <f t="array" ref="F877">_xlfn.XLOOKUP(A877,$A$2:$A$2336,Table2[HBA1C],"NOT FOUND")</f>
        <v>5.5</v>
      </c>
      <c r="G877" t="str" cm="1">
        <f t="array" ref="G877">_xlfn.XLOOKUP(A877,$A$2:$A$2336,Table2[Heart Issues],"NOT FOUND")</f>
        <v>yes</v>
      </c>
      <c r="H877" t="str" cm="1">
        <f t="array" ref="H877">_xlfn.XLOOKUP(A877,$A$2:$A$2336,Table2[Any Transplants],"NOT FOUND")</f>
        <v>No</v>
      </c>
      <c r="I877" t="str" cm="1">
        <f t="array" ref="I877">_xlfn.XLOOKUP(A877,$A$2:$A$2336,Table2[Cancer history],"NOT FOUND")</f>
        <v>No</v>
      </c>
      <c r="J877" t="str">
        <f>_xlfn.XLOOKUP(A877,Table3[customer_no],Table3[month],"NOT FOUND")</f>
        <v>Dec</v>
      </c>
      <c r="K877" s="7">
        <f>_xlfn.XLOOKUP(A877,Table3[customer_no],Table3[year_average],"NOT FOUND")</f>
        <v>1966</v>
      </c>
      <c r="L877" cm="1">
        <f t="array" ref="L877">_xlfn.XLOOKUP(A877,Table3[customer_no],'Hospitalisation Details'!$D$2:$D$2344,"NOT FOUND")</f>
        <v>6</v>
      </c>
      <c r="M877" s="33">
        <f>_xlfn.XLOOKUP(A877,Table3[customer_no],Table3[dd/mm/yy],"NOT FOUND")</f>
        <v>24447</v>
      </c>
      <c r="N877">
        <f>_xlfn.XLOOKUP(A877,Table3[customer_no],Table3[age],"NOT FOUND")</f>
        <v>56</v>
      </c>
      <c r="O877" cm="1">
        <f t="array" ref="O877">_xlfn.XLOOKUP(A877,Table3[customer_no],'Hospitalisation Details'!$E$2:$E$2344,"NOT FOUND")</f>
        <v>2</v>
      </c>
      <c r="P877" t="str">
        <f>_xlfn.XLOOKUP(A877,Table3[customer_no],Table3[hsplt_handled],"NOT FOUND")</f>
        <v>tier - 3</v>
      </c>
      <c r="Q877" t="str">
        <f>_xlfn.XLOOKUP(A877,Table3[customer_no],Table3[city_handled],"NOT FOUND")</f>
        <v>tier - 3</v>
      </c>
      <c r="R877" t="str">
        <f>_xlfn.XLOOKUP(A877,Table3[customer_no],Table3[state_id],"NOT FOUND")</f>
        <v>R1013</v>
      </c>
      <c r="S877" s="34" cm="1">
        <f t="array" ref="S877">_xlfn.XLOOKUP(A877,Table3[customer_no],'Hospitalisation Details'!$F$2:$F$2344,"NOT FOUND")</f>
        <v>12265.51</v>
      </c>
      <c r="T877" t="str">
        <f>_xlfn.XLOOKUP(A877,Table2[Customer ID],Table2[BMI_category],"NOT FOUND")</f>
        <v>Obesity</v>
      </c>
      <c r="U877" s="7">
        <f>_xlfn.XLOOKUP(A877,Table2[Customer ID],Table2[no of surgery],"NOT FOUND")</f>
        <v>2</v>
      </c>
      <c r="V877" t="str">
        <f>_xlfn.XLOOKUP(A877,Table2[Customer ID],Table2[smoker_missing],"NOT FOUND")</f>
        <v>No</v>
      </c>
      <c r="W877" t="str">
        <f t="shared" si="13"/>
        <v>Normal</v>
      </c>
      <c r="X877" s="37">
        <f>SUM(Table5[[#This Row],[Title]:[Diabetes Level]])</f>
        <v>38787.519999999997</v>
      </c>
    </row>
    <row r="878" spans="1:24" x14ac:dyDescent="0.25">
      <c r="A878" t="s">
        <v>1494</v>
      </c>
      <c r="B878" t="str">
        <f>VLOOKUP(A878,'Customer Names'!$A$2:$E$2336,3,FALSE)</f>
        <v>Mrs.</v>
      </c>
      <c r="C878" t="str">
        <f>_xlfn.XLOOKUP(A878,$A$2:$A$2336,'Customer Names'!$D$2:$D$2336,"NOT FOUND")</f>
        <v>Victoria</v>
      </c>
      <c r="D878" t="str">
        <f>_xlfn.XLOOKUP(A878,$A$2:$A$2336,'Customer Names'!$E$2:$E$2336,"NOT FOUND")</f>
        <v>Phillippi</v>
      </c>
      <c r="E878" cm="1">
        <f t="array" ref="E878">_xlfn.XLOOKUP(A878,$A$2:$A$2336,Table2[BMI],"NOT FOUND")</f>
        <v>39.86</v>
      </c>
      <c r="F878" cm="1">
        <f t="array" ref="F878">_xlfn.XLOOKUP(A878,$A$2:$A$2336,Table2[HBA1C],"NOT FOUND")</f>
        <v>11.84</v>
      </c>
      <c r="G878" t="str" cm="1">
        <f t="array" ref="G878">_xlfn.XLOOKUP(A878,$A$2:$A$2336,Table2[Heart Issues],"NOT FOUND")</f>
        <v>yes</v>
      </c>
      <c r="H878" t="str" cm="1">
        <f t="array" ref="H878">_xlfn.XLOOKUP(A878,$A$2:$A$2336,Table2[Any Transplants],"NOT FOUND")</f>
        <v>No</v>
      </c>
      <c r="I878" t="str" cm="1">
        <f t="array" ref="I878">_xlfn.XLOOKUP(A878,$A$2:$A$2336,Table2[Cancer history],"NOT FOUND")</f>
        <v>No</v>
      </c>
      <c r="J878" t="str">
        <f>_xlfn.XLOOKUP(A878,Table3[customer_no],Table3[month],"NOT FOUND")</f>
        <v>Aug</v>
      </c>
      <c r="K878" s="7">
        <f>_xlfn.XLOOKUP(A878,Table3[customer_no],Table3[year_average],"NOT FOUND")</f>
        <v>1986</v>
      </c>
      <c r="L878" cm="1">
        <f t="array" ref="L878">_xlfn.XLOOKUP(A878,Table3[customer_no],'Hospitalisation Details'!$D$2:$D$2344,"NOT FOUND")</f>
        <v>13</v>
      </c>
      <c r="M878" s="33">
        <f>_xlfn.XLOOKUP(A878,Table3[customer_no],Table3[dd/mm/yy],"NOT FOUND")</f>
        <v>31637</v>
      </c>
      <c r="N878">
        <f>_xlfn.XLOOKUP(A878,Table3[customer_no],Table3[age],"NOT FOUND")</f>
        <v>36</v>
      </c>
      <c r="O878" cm="1">
        <f t="array" ref="O878">_xlfn.XLOOKUP(A878,Table3[customer_no],'Hospitalisation Details'!$E$2:$E$2344,"NOT FOUND")</f>
        <v>3</v>
      </c>
      <c r="P878" t="str">
        <f>_xlfn.XLOOKUP(A878,Table3[customer_no],Table3[hsplt_handled],"NOT FOUND")</f>
        <v>tier - 3</v>
      </c>
      <c r="Q878" t="str">
        <f>_xlfn.XLOOKUP(A878,Table3[customer_no],Table3[city_handled],"NOT FOUND")</f>
        <v>tier - 2</v>
      </c>
      <c r="R878" t="str">
        <f>_xlfn.XLOOKUP(A878,Table3[customer_no],Table3[state_id],"NOT FOUND")</f>
        <v>R1026</v>
      </c>
      <c r="S878" s="34" cm="1">
        <f t="array" ref="S878">_xlfn.XLOOKUP(A878,Table3[customer_no],'Hospitalisation Details'!$F$2:$F$2344,"NOT FOUND")</f>
        <v>12255.04</v>
      </c>
      <c r="T878" t="str">
        <f>_xlfn.XLOOKUP(A878,Table2[Customer ID],Table2[BMI_category],"NOT FOUND")</f>
        <v>Obesity</v>
      </c>
      <c r="U878" s="7">
        <f>_xlfn.XLOOKUP(A878,Table2[Customer ID],Table2[no of surgery],"NOT FOUND")</f>
        <v>1</v>
      </c>
      <c r="V878" t="str">
        <f>_xlfn.XLOOKUP(A878,Table2[Customer ID],Table2[smoker_missing],"NOT FOUND")</f>
        <v>No</v>
      </c>
      <c r="W878" t="str">
        <f t="shared" si="13"/>
        <v>Diabetes</v>
      </c>
      <c r="X878" s="37">
        <f>SUM(Table5[[#This Row],[Title]:[Diabetes Level]])</f>
        <v>45982.74</v>
      </c>
    </row>
    <row r="879" spans="1:24" x14ac:dyDescent="0.25">
      <c r="A879" t="s">
        <v>1493</v>
      </c>
      <c r="B879" t="str">
        <f>VLOOKUP(A879,'Customer Names'!$A$2:$E$2336,3,FALSE)</f>
        <v>Mrs.</v>
      </c>
      <c r="C879" t="str">
        <f>_xlfn.XLOOKUP(A879,$A$2:$A$2336,'Customer Names'!$D$2:$D$2336,"NOT FOUND")</f>
        <v>Amanda L</v>
      </c>
      <c r="D879" t="str">
        <f>_xlfn.XLOOKUP(A879,$A$2:$A$2336,'Customer Names'!$E$2:$E$2336,"NOT FOUND")</f>
        <v>Hoskins</v>
      </c>
      <c r="E879" cm="1">
        <f t="array" ref="E879">_xlfn.XLOOKUP(A879,$A$2:$A$2336,Table2[BMI],"NOT FOUND")</f>
        <v>42.13</v>
      </c>
      <c r="F879" cm="1">
        <f t="array" ref="F879">_xlfn.XLOOKUP(A879,$A$2:$A$2336,Table2[HBA1C],"NOT FOUND")</f>
        <v>4.66</v>
      </c>
      <c r="G879" t="str" cm="1">
        <f t="array" ref="G879">_xlfn.XLOOKUP(A879,$A$2:$A$2336,Table2[Heart Issues],"NOT FOUND")</f>
        <v>No</v>
      </c>
      <c r="H879" t="str" cm="1">
        <f t="array" ref="H879">_xlfn.XLOOKUP(A879,$A$2:$A$2336,Table2[Any Transplants],"NOT FOUND")</f>
        <v>No</v>
      </c>
      <c r="I879" t="str" cm="1">
        <f t="array" ref="I879">_xlfn.XLOOKUP(A879,$A$2:$A$2336,Table2[Cancer history],"NOT FOUND")</f>
        <v>No</v>
      </c>
      <c r="J879" t="str">
        <f>_xlfn.XLOOKUP(A879,Table3[customer_no],Table3[month],"NOT FOUND")</f>
        <v>Nov</v>
      </c>
      <c r="K879" s="7">
        <f>_xlfn.XLOOKUP(A879,Table3[customer_no],Table3[year_average],"NOT FOUND")</f>
        <v>1989</v>
      </c>
      <c r="L879" cm="1">
        <f t="array" ref="L879">_xlfn.XLOOKUP(A879,Table3[customer_no],'Hospitalisation Details'!$D$2:$D$2344,"NOT FOUND")</f>
        <v>23</v>
      </c>
      <c r="M879" s="33">
        <f>_xlfn.XLOOKUP(A879,Table3[customer_no],Table3[dd/mm/yy],"NOT FOUND")</f>
        <v>32835</v>
      </c>
      <c r="N879">
        <f>_xlfn.XLOOKUP(A879,Table3[customer_no],Table3[age],"NOT FOUND")</f>
        <v>33</v>
      </c>
      <c r="O879" cm="1">
        <f t="array" ref="O879">_xlfn.XLOOKUP(A879,Table3[customer_no],'Hospitalisation Details'!$E$2:$E$2344,"NOT FOUND")</f>
        <v>3</v>
      </c>
      <c r="P879" t="str">
        <f>_xlfn.XLOOKUP(A879,Table3[customer_no],Table3[hsplt_handled],"NOT FOUND")</f>
        <v>tier - 3</v>
      </c>
      <c r="Q879" t="str">
        <f>_xlfn.XLOOKUP(A879,Table3[customer_no],Table3[city_handled],"NOT FOUND")</f>
        <v>tier - 3</v>
      </c>
      <c r="R879" t="str">
        <f>_xlfn.XLOOKUP(A879,Table3[customer_no],Table3[state_id],"NOT FOUND")</f>
        <v>R1026</v>
      </c>
      <c r="S879" s="34" cm="1">
        <f t="array" ref="S879">_xlfn.XLOOKUP(A879,Table3[customer_no],'Hospitalisation Details'!$F$2:$F$2344,"NOT FOUND")</f>
        <v>12254.44</v>
      </c>
      <c r="T879" t="str">
        <f>_xlfn.XLOOKUP(A879,Table2[Customer ID],Table2[BMI_category],"NOT FOUND")</f>
        <v>Obesity</v>
      </c>
      <c r="U879" s="7">
        <f>_xlfn.XLOOKUP(A879,Table2[Customer ID],Table2[no of surgery],"NOT FOUND")</f>
        <v>0</v>
      </c>
      <c r="V879" t="str">
        <f>_xlfn.XLOOKUP(A879,Table2[Customer ID],Table2[smoker_missing],"NOT FOUND")</f>
        <v>No</v>
      </c>
      <c r="W879" t="str">
        <f t="shared" si="13"/>
        <v>Normal</v>
      </c>
      <c r="X879" s="37">
        <f>SUM(Table5[[#This Row],[Title]:[Diabetes Level]])</f>
        <v>47184.23</v>
      </c>
    </row>
    <row r="880" spans="1:24" x14ac:dyDescent="0.25">
      <c r="A880" t="s">
        <v>1492</v>
      </c>
      <c r="B880" t="str">
        <f>VLOOKUP(A880,'Customer Names'!$A$2:$E$2336,3,FALSE)</f>
        <v>Ms.</v>
      </c>
      <c r="C880" t="str">
        <f>_xlfn.XLOOKUP(A880,$A$2:$A$2336,'Customer Names'!$D$2:$D$2336,"NOT FOUND")</f>
        <v>Renee</v>
      </c>
      <c r="D880" t="str">
        <f>_xlfn.XLOOKUP(A880,$A$2:$A$2336,'Customer Names'!$E$2:$E$2336,"NOT FOUND")</f>
        <v>Imbalzano Zegar</v>
      </c>
      <c r="E880" cm="1">
        <f t="array" ref="E880">_xlfn.XLOOKUP(A880,$A$2:$A$2336,Table2[BMI],"NOT FOUND")</f>
        <v>35.99</v>
      </c>
      <c r="F880" cm="1">
        <f t="array" ref="F880">_xlfn.XLOOKUP(A880,$A$2:$A$2336,Table2[HBA1C],"NOT FOUND")</f>
        <v>11.11</v>
      </c>
      <c r="G880" t="str" cm="1">
        <f t="array" ref="G880">_xlfn.XLOOKUP(A880,$A$2:$A$2336,Table2[Heart Issues],"NOT FOUND")</f>
        <v>No</v>
      </c>
      <c r="H880" t="str" cm="1">
        <f t="array" ref="H880">_xlfn.XLOOKUP(A880,$A$2:$A$2336,Table2[Any Transplants],"NOT FOUND")</f>
        <v>No</v>
      </c>
      <c r="I880" t="str" cm="1">
        <f t="array" ref="I880">_xlfn.XLOOKUP(A880,$A$2:$A$2336,Table2[Cancer history],"NOT FOUND")</f>
        <v>No</v>
      </c>
      <c r="J880" t="str">
        <f>_xlfn.XLOOKUP(A880,Table3[customer_no],Table3[month],"NOT FOUND")</f>
        <v>Jun</v>
      </c>
      <c r="K880" s="7">
        <f>_xlfn.XLOOKUP(A880,Table3[customer_no],Table3[year_average],"NOT FOUND")</f>
        <v>1974</v>
      </c>
      <c r="L880" cm="1">
        <f t="array" ref="L880">_xlfn.XLOOKUP(A880,Table3[customer_no],'Hospitalisation Details'!$D$2:$D$2344,"NOT FOUND")</f>
        <v>23</v>
      </c>
      <c r="M880" s="33">
        <f>_xlfn.XLOOKUP(A880,Table3[customer_no],Table3[dd/mm/yy],"NOT FOUND")</f>
        <v>27203</v>
      </c>
      <c r="N880">
        <f>_xlfn.XLOOKUP(A880,Table3[customer_no],Table3[age],"NOT FOUND")</f>
        <v>48</v>
      </c>
      <c r="O880" cm="1">
        <f t="array" ref="O880">_xlfn.XLOOKUP(A880,Table3[customer_no],'Hospitalisation Details'!$E$2:$E$2344,"NOT FOUND")</f>
        <v>0</v>
      </c>
      <c r="P880" t="str">
        <f>_xlfn.XLOOKUP(A880,Table3[customer_no],Table3[hsplt_handled],"NOT FOUND")</f>
        <v>tier - 3</v>
      </c>
      <c r="Q880" t="str">
        <f>_xlfn.XLOOKUP(A880,Table3[customer_no],Table3[city_handled],"NOT FOUND")</f>
        <v>tier - 1</v>
      </c>
      <c r="R880" t="str">
        <f>_xlfn.XLOOKUP(A880,Table3[customer_no],Table3[state_id],"NOT FOUND")</f>
        <v>R1012</v>
      </c>
      <c r="S880" s="34" cm="1">
        <f t="array" ref="S880">_xlfn.XLOOKUP(A880,Table3[customer_no],'Hospitalisation Details'!$F$2:$F$2344,"NOT FOUND")</f>
        <v>12245.17</v>
      </c>
      <c r="T880" t="str">
        <f>_xlfn.XLOOKUP(A880,Table2[Customer ID],Table2[BMI_category],"NOT FOUND")</f>
        <v>Obesity</v>
      </c>
      <c r="U880" s="7">
        <f>_xlfn.XLOOKUP(A880,Table2[Customer ID],Table2[no of surgery],"NOT FOUND")</f>
        <v>0</v>
      </c>
      <c r="V880" t="str">
        <f>_xlfn.XLOOKUP(A880,Table2[Customer ID],Table2[smoker_missing],"NOT FOUND")</f>
        <v>No</v>
      </c>
      <c r="W880" t="str">
        <f t="shared" si="13"/>
        <v>Diabetes</v>
      </c>
      <c r="X880" s="37">
        <f>SUM(Table5[[#This Row],[Title]:[Diabetes Level]])</f>
        <v>41540.269999999997</v>
      </c>
    </row>
    <row r="881" spans="1:24" x14ac:dyDescent="0.25">
      <c r="A881" t="s">
        <v>1491</v>
      </c>
      <c r="B881" t="str">
        <f>VLOOKUP(A881,'Customer Names'!$A$2:$E$2336,3,FALSE)</f>
        <v>Ms.</v>
      </c>
      <c r="C881" t="str">
        <f>_xlfn.XLOOKUP(A881,$A$2:$A$2336,'Customer Names'!$D$2:$D$2336,"NOT FOUND")</f>
        <v>Nellie A.</v>
      </c>
      <c r="D881" t="str">
        <f>_xlfn.XLOOKUP(A881,$A$2:$A$2336,'Customer Names'!$E$2:$E$2336,"NOT FOUND")</f>
        <v>Triedman</v>
      </c>
      <c r="E881" cm="1">
        <f t="array" ref="E881">_xlfn.XLOOKUP(A881,$A$2:$A$2336,Table2[BMI],"NOT FOUND")</f>
        <v>35.200000000000003</v>
      </c>
      <c r="F881" cm="1">
        <f t="array" ref="F881">_xlfn.XLOOKUP(A881,$A$2:$A$2336,Table2[HBA1C],"NOT FOUND")</f>
        <v>7.72</v>
      </c>
      <c r="G881" t="str" cm="1">
        <f t="array" ref="G881">_xlfn.XLOOKUP(A881,$A$2:$A$2336,Table2[Heart Issues],"NOT FOUND")</f>
        <v>yes</v>
      </c>
      <c r="H881" t="str" cm="1">
        <f t="array" ref="H881">_xlfn.XLOOKUP(A881,$A$2:$A$2336,Table2[Any Transplants],"NOT FOUND")</f>
        <v>No</v>
      </c>
      <c r="I881" t="str" cm="1">
        <f t="array" ref="I881">_xlfn.XLOOKUP(A881,$A$2:$A$2336,Table2[Cancer history],"NOT FOUND")</f>
        <v>Yes</v>
      </c>
      <c r="J881" t="str">
        <f>_xlfn.XLOOKUP(A881,Table3[customer_no],Table3[month],"NOT FOUND")</f>
        <v>Jul</v>
      </c>
      <c r="K881" s="7">
        <f>_xlfn.XLOOKUP(A881,Table3[customer_no],Table3[year_average],"NOT FOUND")</f>
        <v>1963</v>
      </c>
      <c r="L881" cm="1">
        <f t="array" ref="L881">_xlfn.XLOOKUP(A881,Table3[customer_no],'Hospitalisation Details'!$D$2:$D$2344,"NOT FOUND")</f>
        <v>17</v>
      </c>
      <c r="M881" s="33">
        <f>_xlfn.XLOOKUP(A881,Table3[customer_no],Table3[dd/mm/yy],"NOT FOUND")</f>
        <v>23209</v>
      </c>
      <c r="N881">
        <f>_xlfn.XLOOKUP(A881,Table3[customer_no],Table3[age],"NOT FOUND")</f>
        <v>59</v>
      </c>
      <c r="O881" cm="1">
        <f t="array" ref="O881">_xlfn.XLOOKUP(A881,Table3[customer_no],'Hospitalisation Details'!$E$2:$E$2344,"NOT FOUND")</f>
        <v>0</v>
      </c>
      <c r="P881" t="str">
        <f>_xlfn.XLOOKUP(A881,Table3[customer_no],Table3[hsplt_handled],"NOT FOUND")</f>
        <v>tier - 3</v>
      </c>
      <c r="Q881" t="str">
        <f>_xlfn.XLOOKUP(A881,Table3[customer_no],Table3[city_handled],"NOT FOUND")</f>
        <v>tier - 1</v>
      </c>
      <c r="R881" t="str">
        <f>_xlfn.XLOOKUP(A881,Table3[customer_no],Table3[state_id],"NOT FOUND")</f>
        <v>R1013</v>
      </c>
      <c r="S881" s="34" cm="1">
        <f t="array" ref="S881">_xlfn.XLOOKUP(A881,Table3[customer_no],'Hospitalisation Details'!$F$2:$F$2344,"NOT FOUND")</f>
        <v>12244.53</v>
      </c>
      <c r="T881" t="str">
        <f>_xlfn.XLOOKUP(A881,Table2[Customer ID],Table2[BMI_category],"NOT FOUND")</f>
        <v>Obesity</v>
      </c>
      <c r="U881" s="7">
        <f>_xlfn.XLOOKUP(A881,Table2[Customer ID],Table2[no of surgery],"NOT FOUND")</f>
        <v>1</v>
      </c>
      <c r="V881" t="str">
        <f>_xlfn.XLOOKUP(A881,Table2[Customer ID],Table2[smoker_missing],"NOT FOUND")</f>
        <v>No</v>
      </c>
      <c r="W881" t="str">
        <f t="shared" si="13"/>
        <v>Diabetes</v>
      </c>
      <c r="X881" s="37">
        <f>SUM(Table5[[#This Row],[Title]:[Diabetes Level]])</f>
        <v>37536.449999999997</v>
      </c>
    </row>
    <row r="882" spans="1:24" x14ac:dyDescent="0.25">
      <c r="A882" t="s">
        <v>1490</v>
      </c>
      <c r="B882" t="str">
        <f>VLOOKUP(A882,'Customer Names'!$A$2:$E$2336,3,FALSE)</f>
        <v>Ms.</v>
      </c>
      <c r="C882" t="str">
        <f>_xlfn.XLOOKUP(A882,$A$2:$A$2336,'Customer Names'!$D$2:$D$2336,"NOT FOUND")</f>
        <v>Tamara</v>
      </c>
      <c r="D882" t="str">
        <f>_xlfn.XLOOKUP(A882,$A$2:$A$2336,'Customer Names'!$E$2:$E$2336,"NOT FOUND")</f>
        <v>Lovuolo</v>
      </c>
      <c r="E882" cm="1">
        <f t="array" ref="E882">_xlfn.XLOOKUP(A882,$A$2:$A$2336,Table2[BMI],"NOT FOUND")</f>
        <v>29.91</v>
      </c>
      <c r="F882" cm="1">
        <f t="array" ref="F882">_xlfn.XLOOKUP(A882,$A$2:$A$2336,Table2[HBA1C],"NOT FOUND")</f>
        <v>5.55</v>
      </c>
      <c r="G882" t="str" cm="1">
        <f t="array" ref="G882">_xlfn.XLOOKUP(A882,$A$2:$A$2336,Table2[Heart Issues],"NOT FOUND")</f>
        <v>yes</v>
      </c>
      <c r="H882" t="str" cm="1">
        <f t="array" ref="H882">_xlfn.XLOOKUP(A882,$A$2:$A$2336,Table2[Any Transplants],"NOT FOUND")</f>
        <v>No</v>
      </c>
      <c r="I882" t="str" cm="1">
        <f t="array" ref="I882">_xlfn.XLOOKUP(A882,$A$2:$A$2336,Table2[Cancer history],"NOT FOUND")</f>
        <v>No</v>
      </c>
      <c r="J882" t="str">
        <f>_xlfn.XLOOKUP(A882,Table3[customer_no],Table3[month],"NOT FOUND")</f>
        <v>Jul</v>
      </c>
      <c r="K882" s="7">
        <f>_xlfn.XLOOKUP(A882,Table3[customer_no],Table3[year_average],"NOT FOUND")</f>
        <v>1966</v>
      </c>
      <c r="L882" cm="1">
        <f t="array" ref="L882">_xlfn.XLOOKUP(A882,Table3[customer_no],'Hospitalisation Details'!$D$2:$D$2344,"NOT FOUND")</f>
        <v>29</v>
      </c>
      <c r="M882" s="33">
        <f>_xlfn.XLOOKUP(A882,Table3[customer_no],Table3[dd/mm/yy],"NOT FOUND")</f>
        <v>24317</v>
      </c>
      <c r="N882">
        <f>_xlfn.XLOOKUP(A882,Table3[customer_no],Table3[age],"NOT FOUND")</f>
        <v>56</v>
      </c>
      <c r="O882" cm="1">
        <f t="array" ref="O882">_xlfn.XLOOKUP(A882,Table3[customer_no],'Hospitalisation Details'!$E$2:$E$2344,"NOT FOUND")</f>
        <v>0</v>
      </c>
      <c r="P882" t="str">
        <f>_xlfn.XLOOKUP(A882,Table3[customer_no],Table3[hsplt_handled],"NOT FOUND")</f>
        <v>tier - 3</v>
      </c>
      <c r="Q882" t="str">
        <f>_xlfn.XLOOKUP(A882,Table3[customer_no],Table3[city_handled],"NOT FOUND")</f>
        <v>tier - 3</v>
      </c>
      <c r="R882" t="str">
        <f>_xlfn.XLOOKUP(A882,Table3[customer_no],Table3[state_id],"NOT FOUND")</f>
        <v>R1012</v>
      </c>
      <c r="S882" s="34" cm="1">
        <f t="array" ref="S882">_xlfn.XLOOKUP(A882,Table3[customer_no],'Hospitalisation Details'!$F$2:$F$2344,"NOT FOUND")</f>
        <v>12237.73</v>
      </c>
      <c r="T882" t="str">
        <f>_xlfn.XLOOKUP(A882,Table2[Customer ID],Table2[BMI_category],"NOT FOUND")</f>
        <v>Overweight</v>
      </c>
      <c r="U882" s="7">
        <f>_xlfn.XLOOKUP(A882,Table2[Customer ID],Table2[no of surgery],"NOT FOUND")</f>
        <v>2</v>
      </c>
      <c r="V882" t="str">
        <f>_xlfn.XLOOKUP(A882,Table2[Customer ID],Table2[smoker_missing],"NOT FOUND")</f>
        <v>No</v>
      </c>
      <c r="W882" t="str">
        <f t="shared" si="13"/>
        <v>Normal</v>
      </c>
      <c r="X882" s="37">
        <f>SUM(Table5[[#This Row],[Title]:[Diabetes Level]])</f>
        <v>38643.19</v>
      </c>
    </row>
    <row r="883" spans="1:24" x14ac:dyDescent="0.25">
      <c r="A883" t="s">
        <v>1489</v>
      </c>
      <c r="B883" t="str">
        <f>VLOOKUP(A883,'Customer Names'!$A$2:$E$2336,3,FALSE)</f>
        <v>Ms.</v>
      </c>
      <c r="C883" t="str">
        <f>_xlfn.XLOOKUP(A883,$A$2:$A$2336,'Customer Names'!$D$2:$D$2336,"NOT FOUND")</f>
        <v>Joan</v>
      </c>
      <c r="D883" t="str">
        <f>_xlfn.XLOOKUP(A883,$A$2:$A$2336,'Customer Names'!$E$2:$E$2336,"NOT FOUND")</f>
        <v>Chung</v>
      </c>
      <c r="E883" cm="1">
        <f t="array" ref="E883">_xlfn.XLOOKUP(A883,$A$2:$A$2336,Table2[BMI],"NOT FOUND")</f>
        <v>36.479999999999997</v>
      </c>
      <c r="F883" cm="1">
        <f t="array" ref="F883">_xlfn.XLOOKUP(A883,$A$2:$A$2336,Table2[HBA1C],"NOT FOUND")</f>
        <v>5.05</v>
      </c>
      <c r="G883" t="str" cm="1">
        <f t="array" ref="G883">_xlfn.XLOOKUP(A883,$A$2:$A$2336,Table2[Heart Issues],"NOT FOUND")</f>
        <v>yes</v>
      </c>
      <c r="H883" t="str" cm="1">
        <f t="array" ref="H883">_xlfn.XLOOKUP(A883,$A$2:$A$2336,Table2[Any Transplants],"NOT FOUND")</f>
        <v>No</v>
      </c>
      <c r="I883" t="str" cm="1">
        <f t="array" ref="I883">_xlfn.XLOOKUP(A883,$A$2:$A$2336,Table2[Cancer history],"NOT FOUND")</f>
        <v>No</v>
      </c>
      <c r="J883" t="str">
        <f>_xlfn.XLOOKUP(A883,Table3[customer_no],Table3[month],"NOT FOUND")</f>
        <v>Oct</v>
      </c>
      <c r="K883" s="7">
        <f>_xlfn.XLOOKUP(A883,Table3[customer_no],Table3[year_average],"NOT FOUND")</f>
        <v>1964</v>
      </c>
      <c r="L883" cm="1">
        <f t="array" ref="L883">_xlfn.XLOOKUP(A883,Table3[customer_no],'Hospitalisation Details'!$D$2:$D$2344,"NOT FOUND")</f>
        <v>15</v>
      </c>
      <c r="M883" s="33">
        <f>_xlfn.XLOOKUP(A883,Table3[customer_no],Table3[dd/mm/yy],"NOT FOUND")</f>
        <v>23665</v>
      </c>
      <c r="N883">
        <f>_xlfn.XLOOKUP(A883,Table3[customer_no],Table3[age],"NOT FOUND")</f>
        <v>58</v>
      </c>
      <c r="O883" cm="1">
        <f t="array" ref="O883">_xlfn.XLOOKUP(A883,Table3[customer_no],'Hospitalisation Details'!$E$2:$E$2344,"NOT FOUND")</f>
        <v>0</v>
      </c>
      <c r="P883" t="str">
        <f>_xlfn.XLOOKUP(A883,Table3[customer_no],Table3[hsplt_handled],"NOT FOUND")</f>
        <v>tier - 3</v>
      </c>
      <c r="Q883" t="str">
        <f>_xlfn.XLOOKUP(A883,Table3[customer_no],Table3[city_handled],"NOT FOUND")</f>
        <v>tier - 3</v>
      </c>
      <c r="R883" t="str">
        <f>_xlfn.XLOOKUP(A883,Table3[customer_no],Table3[state_id],"NOT FOUND")</f>
        <v>R1012</v>
      </c>
      <c r="S883" s="34" cm="1">
        <f t="array" ref="S883">_xlfn.XLOOKUP(A883,Table3[customer_no],'Hospitalisation Details'!$F$2:$F$2344,"NOT FOUND")</f>
        <v>12235.84</v>
      </c>
      <c r="T883" t="str">
        <f>_xlfn.XLOOKUP(A883,Table2[Customer ID],Table2[BMI_category],"NOT FOUND")</f>
        <v>Obesity</v>
      </c>
      <c r="U883" s="7">
        <f>_xlfn.XLOOKUP(A883,Table2[Customer ID],Table2[no of surgery],"NOT FOUND")</f>
        <v>1</v>
      </c>
      <c r="V883" t="str">
        <f>_xlfn.XLOOKUP(A883,Table2[Customer ID],Table2[smoker_missing],"NOT FOUND")</f>
        <v>No</v>
      </c>
      <c r="W883" t="str">
        <f t="shared" si="13"/>
        <v>Normal</v>
      </c>
      <c r="X883" s="37">
        <f>SUM(Table5[[#This Row],[Title]:[Diabetes Level]])</f>
        <v>37980.369999999995</v>
      </c>
    </row>
    <row r="884" spans="1:24" x14ac:dyDescent="0.25">
      <c r="A884" t="s">
        <v>1488</v>
      </c>
      <c r="B884" t="str">
        <f>VLOOKUP(A884,'Customer Names'!$A$2:$E$2336,3,FALSE)</f>
        <v>Ms.</v>
      </c>
      <c r="C884" t="str">
        <f>_xlfn.XLOOKUP(A884,$A$2:$A$2336,'Customer Names'!$D$2:$D$2336,"NOT FOUND")</f>
        <v>Aimee J.</v>
      </c>
      <c r="D884" t="str">
        <f>_xlfn.XLOOKUP(A884,$A$2:$A$2336,'Customer Names'!$E$2:$E$2336,"NOT FOUND")</f>
        <v>Newsom</v>
      </c>
      <c r="E884" cm="1">
        <f t="array" ref="E884">_xlfn.XLOOKUP(A884,$A$2:$A$2336,Table2[BMI],"NOT FOUND")</f>
        <v>27.5</v>
      </c>
      <c r="F884" cm="1">
        <f t="array" ref="F884">_xlfn.XLOOKUP(A884,$A$2:$A$2336,Table2[HBA1C],"NOT FOUND")</f>
        <v>8.69</v>
      </c>
      <c r="G884" t="str" cm="1">
        <f t="array" ref="G884">_xlfn.XLOOKUP(A884,$A$2:$A$2336,Table2[Heart Issues],"NOT FOUND")</f>
        <v>yes</v>
      </c>
      <c r="H884" t="str" cm="1">
        <f t="array" ref="H884">_xlfn.XLOOKUP(A884,$A$2:$A$2336,Table2[Any Transplants],"NOT FOUND")</f>
        <v>No</v>
      </c>
      <c r="I884" t="str" cm="1">
        <f t="array" ref="I884">_xlfn.XLOOKUP(A884,$A$2:$A$2336,Table2[Cancer history],"NOT FOUND")</f>
        <v>Yes</v>
      </c>
      <c r="J884" t="str">
        <f>_xlfn.XLOOKUP(A884,Table3[customer_no],Table3[month],"NOT FOUND")</f>
        <v>Jul</v>
      </c>
      <c r="K884" s="7">
        <f>_xlfn.XLOOKUP(A884,Table3[customer_no],Table3[year_average],"NOT FOUND")</f>
        <v>1963</v>
      </c>
      <c r="L884" cm="1">
        <f t="array" ref="L884">_xlfn.XLOOKUP(A884,Table3[customer_no],'Hospitalisation Details'!$D$2:$D$2344,"NOT FOUND")</f>
        <v>19</v>
      </c>
      <c r="M884" s="33">
        <f>_xlfn.XLOOKUP(A884,Table3[customer_no],Table3[dd/mm/yy],"NOT FOUND")</f>
        <v>23211</v>
      </c>
      <c r="N884">
        <f>_xlfn.XLOOKUP(A884,Table3[customer_no],Table3[age],"NOT FOUND")</f>
        <v>59</v>
      </c>
      <c r="O884" cm="1">
        <f t="array" ref="O884">_xlfn.XLOOKUP(A884,Table3[customer_no],'Hospitalisation Details'!$E$2:$E$2344,"NOT FOUND")</f>
        <v>0</v>
      </c>
      <c r="P884" t="str">
        <f>_xlfn.XLOOKUP(A884,Table3[customer_no],Table3[hsplt_handled],"NOT FOUND")</f>
        <v>tier - 3</v>
      </c>
      <c r="Q884" t="str">
        <f>_xlfn.XLOOKUP(A884,Table3[customer_no],Table3[city_handled],"NOT FOUND")</f>
        <v>tier - 1</v>
      </c>
      <c r="R884" t="str">
        <f>_xlfn.XLOOKUP(A884,Table3[customer_no],Table3[state_id],"NOT FOUND")</f>
        <v>R1011</v>
      </c>
      <c r="S884" s="34" cm="1">
        <f t="array" ref="S884">_xlfn.XLOOKUP(A884,Table3[customer_no],'Hospitalisation Details'!$F$2:$F$2344,"NOT FOUND")</f>
        <v>12233.83</v>
      </c>
      <c r="T884" t="str">
        <f>_xlfn.XLOOKUP(A884,Table2[Customer ID],Table2[BMI_category],"NOT FOUND")</f>
        <v>Overweight</v>
      </c>
      <c r="U884" s="7">
        <f>_xlfn.XLOOKUP(A884,Table2[Customer ID],Table2[no of surgery],"NOT FOUND")</f>
        <v>1</v>
      </c>
      <c r="V884" t="str">
        <f>_xlfn.XLOOKUP(A884,Table2[Customer ID],Table2[smoker_missing],"NOT FOUND")</f>
        <v>No</v>
      </c>
      <c r="W884" t="str">
        <f t="shared" si="13"/>
        <v>Diabetes</v>
      </c>
      <c r="X884" s="37">
        <f>SUM(Table5[[#This Row],[Title]:[Diabetes Level]])</f>
        <v>37523.019999999997</v>
      </c>
    </row>
    <row r="885" spans="1:24" x14ac:dyDescent="0.25">
      <c r="A885" t="s">
        <v>1487</v>
      </c>
      <c r="B885" t="str">
        <f>VLOOKUP(A885,'Customer Names'!$A$2:$E$2336,3,FALSE)</f>
        <v>Ms.</v>
      </c>
      <c r="C885" t="str">
        <f>_xlfn.XLOOKUP(A885,$A$2:$A$2336,'Customer Names'!$D$2:$D$2336,"NOT FOUND")</f>
        <v>Suzanne</v>
      </c>
      <c r="D885" t="str">
        <f>_xlfn.XLOOKUP(A885,$A$2:$A$2336,'Customer Names'!$E$2:$E$2336,"NOT FOUND")</f>
        <v>Harrington</v>
      </c>
      <c r="E885" cm="1">
        <f t="array" ref="E885">_xlfn.XLOOKUP(A885,$A$2:$A$2336,Table2[BMI],"NOT FOUND")</f>
        <v>33.44</v>
      </c>
      <c r="F885" cm="1">
        <f t="array" ref="F885">_xlfn.XLOOKUP(A885,$A$2:$A$2336,Table2[HBA1C],"NOT FOUND")</f>
        <v>5.9</v>
      </c>
      <c r="G885" t="str" cm="1">
        <f t="array" ref="G885">_xlfn.XLOOKUP(A885,$A$2:$A$2336,Table2[Heart Issues],"NOT FOUND")</f>
        <v>yes</v>
      </c>
      <c r="H885" t="str" cm="1">
        <f t="array" ref="H885">_xlfn.XLOOKUP(A885,$A$2:$A$2336,Table2[Any Transplants],"NOT FOUND")</f>
        <v>No</v>
      </c>
      <c r="I885" t="str" cm="1">
        <f t="array" ref="I885">_xlfn.XLOOKUP(A885,$A$2:$A$2336,Table2[Cancer history],"NOT FOUND")</f>
        <v>No</v>
      </c>
      <c r="J885" t="str">
        <f>_xlfn.XLOOKUP(A885,Table3[customer_no],Table3[month],"NOT FOUND")</f>
        <v>Jun</v>
      </c>
      <c r="K885" s="7">
        <f>_xlfn.XLOOKUP(A885,Table3[customer_no],Table3[year_average],"NOT FOUND")</f>
        <v>1964</v>
      </c>
      <c r="L885" cm="1">
        <f t="array" ref="L885">_xlfn.XLOOKUP(A885,Table3[customer_no],'Hospitalisation Details'!$D$2:$D$2344,"NOT FOUND")</f>
        <v>24</v>
      </c>
      <c r="M885" s="33">
        <f>_xlfn.XLOOKUP(A885,Table3[customer_no],Table3[dd/mm/yy],"NOT FOUND")</f>
        <v>23552</v>
      </c>
      <c r="N885">
        <f>_xlfn.XLOOKUP(A885,Table3[customer_no],Table3[age],"NOT FOUND")</f>
        <v>58</v>
      </c>
      <c r="O885" cm="1">
        <f t="array" ref="O885">_xlfn.XLOOKUP(A885,Table3[customer_no],'Hospitalisation Details'!$E$2:$E$2344,"NOT FOUND")</f>
        <v>0</v>
      </c>
      <c r="P885" t="str">
        <f>_xlfn.XLOOKUP(A885,Table3[customer_no],Table3[hsplt_handled],"NOT FOUND")</f>
        <v>tier - 3</v>
      </c>
      <c r="Q885" t="str">
        <f>_xlfn.XLOOKUP(A885,Table3[customer_no],Table3[city_handled],"NOT FOUND")</f>
        <v>tier - 3</v>
      </c>
      <c r="R885" t="str">
        <f>_xlfn.XLOOKUP(A885,Table3[customer_no],Table3[state_id],"NOT FOUND")</f>
        <v>R1012</v>
      </c>
      <c r="S885" s="34" cm="1">
        <f t="array" ref="S885">_xlfn.XLOOKUP(A885,Table3[customer_no],'Hospitalisation Details'!$F$2:$F$2344,"NOT FOUND")</f>
        <v>12231.61</v>
      </c>
      <c r="T885" t="str">
        <f>_xlfn.XLOOKUP(A885,Table2[Customer ID],Table2[BMI_category],"NOT FOUND")</f>
        <v>Obesity</v>
      </c>
      <c r="U885" s="7">
        <f>_xlfn.XLOOKUP(A885,Table2[Customer ID],Table2[no of surgery],"NOT FOUND")</f>
        <v>1</v>
      </c>
      <c r="V885" t="str">
        <f>_xlfn.XLOOKUP(A885,Table2[Customer ID],Table2[smoker_missing],"NOT FOUND")</f>
        <v>No</v>
      </c>
      <c r="W885" t="str">
        <f t="shared" si="13"/>
        <v>Prediabetes</v>
      </c>
      <c r="X885" s="37">
        <f>SUM(Table5[[#This Row],[Title]:[Diabetes Level]])</f>
        <v>37869.949999999997</v>
      </c>
    </row>
    <row r="886" spans="1:24" x14ac:dyDescent="0.25">
      <c r="A886" t="s">
        <v>1486</v>
      </c>
      <c r="B886" t="str">
        <f>VLOOKUP(A886,'Customer Names'!$A$2:$E$2336,3,FALSE)</f>
        <v>Ms.</v>
      </c>
      <c r="C886" t="str">
        <f>_xlfn.XLOOKUP(A886,$A$2:$A$2336,'Customer Names'!$D$2:$D$2336,"NOT FOUND")</f>
        <v>Kristin A.</v>
      </c>
      <c r="D886" t="str">
        <f>_xlfn.XLOOKUP(A886,$A$2:$A$2336,'Customer Names'!$E$2:$E$2336,"NOT FOUND")</f>
        <v>Hoffman</v>
      </c>
      <c r="E886" cm="1">
        <f t="array" ref="E886">_xlfn.XLOOKUP(A886,$A$2:$A$2336,Table2[BMI],"NOT FOUND")</f>
        <v>28.215</v>
      </c>
      <c r="F886" cm="1">
        <f t="array" ref="F886">_xlfn.XLOOKUP(A886,$A$2:$A$2336,Table2[HBA1C],"NOT FOUND")</f>
        <v>6.29</v>
      </c>
      <c r="G886" t="str" cm="1">
        <f t="array" ref="G886">_xlfn.XLOOKUP(A886,$A$2:$A$2336,Table2[Heart Issues],"NOT FOUND")</f>
        <v>yes</v>
      </c>
      <c r="H886" t="str" cm="1">
        <f t="array" ref="H886">_xlfn.XLOOKUP(A886,$A$2:$A$2336,Table2[Any Transplants],"NOT FOUND")</f>
        <v>No</v>
      </c>
      <c r="I886" t="str" cm="1">
        <f t="array" ref="I886">_xlfn.XLOOKUP(A886,$A$2:$A$2336,Table2[Cancer history],"NOT FOUND")</f>
        <v>No</v>
      </c>
      <c r="J886" t="str">
        <f>_xlfn.XLOOKUP(A886,Table3[customer_no],Table3[month],"NOT FOUND")</f>
        <v>Jul</v>
      </c>
      <c r="K886" s="7">
        <f>_xlfn.XLOOKUP(A886,Table3[customer_no],Table3[year_average],"NOT FOUND")</f>
        <v>1964</v>
      </c>
      <c r="L886" cm="1">
        <f t="array" ref="L886">_xlfn.XLOOKUP(A886,Table3[customer_no],'Hospitalisation Details'!$D$2:$D$2344,"NOT FOUND")</f>
        <v>2</v>
      </c>
      <c r="M886" s="33">
        <f>_xlfn.XLOOKUP(A886,Table3[customer_no],Table3[dd/mm/yy],"NOT FOUND")</f>
        <v>23560</v>
      </c>
      <c r="N886">
        <f>_xlfn.XLOOKUP(A886,Table3[customer_no],Table3[age],"NOT FOUND")</f>
        <v>58</v>
      </c>
      <c r="O886" cm="1">
        <f t="array" ref="O886">_xlfn.XLOOKUP(A886,Table3[customer_no],'Hospitalisation Details'!$E$2:$E$2344,"NOT FOUND")</f>
        <v>0</v>
      </c>
      <c r="P886" t="str">
        <f>_xlfn.XLOOKUP(A886,Table3[customer_no],Table3[hsplt_handled],"NOT FOUND")</f>
        <v>tier - 3</v>
      </c>
      <c r="Q886" t="str">
        <f>_xlfn.XLOOKUP(A886,Table3[customer_no],Table3[city_handled],"NOT FOUND")</f>
        <v>tier - 1</v>
      </c>
      <c r="R886" t="str">
        <f>_xlfn.XLOOKUP(A886,Table3[customer_no],Table3[state_id],"NOT FOUND")</f>
        <v>R1012</v>
      </c>
      <c r="S886" s="34" cm="1">
        <f t="array" ref="S886">_xlfn.XLOOKUP(A886,Table3[customer_no],'Hospitalisation Details'!$F$2:$F$2344,"NOT FOUND")</f>
        <v>12224.35</v>
      </c>
      <c r="T886" t="str">
        <f>_xlfn.XLOOKUP(A886,Table2[Customer ID],Table2[BMI_category],"NOT FOUND")</f>
        <v>Overweight</v>
      </c>
      <c r="U886" s="7">
        <f>_xlfn.XLOOKUP(A886,Table2[Customer ID],Table2[no of surgery],"NOT FOUND")</f>
        <v>1</v>
      </c>
      <c r="V886" t="str">
        <f>_xlfn.XLOOKUP(A886,Table2[Customer ID],Table2[smoker_missing],"NOT FOUND")</f>
        <v>No</v>
      </c>
      <c r="W886" t="str">
        <f t="shared" si="13"/>
        <v>Prediabetes</v>
      </c>
      <c r="X886" s="37">
        <f>SUM(Table5[[#This Row],[Title]:[Diabetes Level]])</f>
        <v>37843.855000000003</v>
      </c>
    </row>
    <row r="887" spans="1:24" x14ac:dyDescent="0.25">
      <c r="A887" t="s">
        <v>1485</v>
      </c>
      <c r="B887" t="str">
        <f>VLOOKUP(A887,'Customer Names'!$A$2:$E$2336,3,FALSE)</f>
        <v>Ms.</v>
      </c>
      <c r="C887" t="str">
        <f>_xlfn.XLOOKUP(A887,$A$2:$A$2336,'Customer Names'!$D$2:$D$2336,"NOT FOUND")</f>
        <v>Bronwyn</v>
      </c>
      <c r="D887" t="str">
        <f>_xlfn.XLOOKUP(A887,$A$2:$A$2336,'Customer Names'!$E$2:$E$2336,"NOT FOUND")</f>
        <v>Van Vugt</v>
      </c>
      <c r="E887" cm="1">
        <f t="array" ref="E887">_xlfn.XLOOKUP(A887,$A$2:$A$2336,Table2[BMI],"NOT FOUND")</f>
        <v>27.17</v>
      </c>
      <c r="F887" cm="1">
        <f t="array" ref="F887">_xlfn.XLOOKUP(A887,$A$2:$A$2336,Table2[HBA1C],"NOT FOUND")</f>
        <v>5.84</v>
      </c>
      <c r="G887" t="str" cm="1">
        <f t="array" ref="G887">_xlfn.XLOOKUP(A887,$A$2:$A$2336,Table2[Heart Issues],"NOT FOUND")</f>
        <v>yes</v>
      </c>
      <c r="H887" t="str" cm="1">
        <f t="array" ref="H887">_xlfn.XLOOKUP(A887,$A$2:$A$2336,Table2[Any Transplants],"NOT FOUND")</f>
        <v>No</v>
      </c>
      <c r="I887" t="str" cm="1">
        <f t="array" ref="I887">_xlfn.XLOOKUP(A887,$A$2:$A$2336,Table2[Cancer history],"NOT FOUND")</f>
        <v>No</v>
      </c>
      <c r="J887" t="str">
        <f>_xlfn.XLOOKUP(A887,Table3[customer_no],Table3[month],"NOT FOUND")</f>
        <v>Jul</v>
      </c>
      <c r="K887" s="7">
        <f>_xlfn.XLOOKUP(A887,Table3[customer_no],Table3[year_average],"NOT FOUND")</f>
        <v>1964</v>
      </c>
      <c r="L887" cm="1">
        <f t="array" ref="L887">_xlfn.XLOOKUP(A887,Table3[customer_no],'Hospitalisation Details'!$D$2:$D$2344,"NOT FOUND")</f>
        <v>20</v>
      </c>
      <c r="M887" s="33">
        <f>_xlfn.XLOOKUP(A887,Table3[customer_no],Table3[dd/mm/yy],"NOT FOUND")</f>
        <v>23578</v>
      </c>
      <c r="N887">
        <f>_xlfn.XLOOKUP(A887,Table3[customer_no],Table3[age],"NOT FOUND")</f>
        <v>58</v>
      </c>
      <c r="O887" cm="1">
        <f t="array" ref="O887">_xlfn.XLOOKUP(A887,Table3[customer_no],'Hospitalisation Details'!$E$2:$E$2344,"NOT FOUND")</f>
        <v>0</v>
      </c>
      <c r="P887" t="str">
        <f>_xlfn.XLOOKUP(A887,Table3[customer_no],Table3[hsplt_handled],"NOT FOUND")</f>
        <v>tier - 3</v>
      </c>
      <c r="Q887" t="str">
        <f>_xlfn.XLOOKUP(A887,Table3[customer_no],Table3[city_handled],"NOT FOUND")</f>
        <v>tier - 2</v>
      </c>
      <c r="R887" t="str">
        <f>_xlfn.XLOOKUP(A887,Table3[customer_no],Table3[state_id],"NOT FOUND")</f>
        <v>R1012</v>
      </c>
      <c r="S887" s="34" cm="1">
        <f t="array" ref="S887">_xlfn.XLOOKUP(A887,Table3[customer_no],'Hospitalisation Details'!$F$2:$F$2344,"NOT FOUND")</f>
        <v>12222.9</v>
      </c>
      <c r="T887" t="str">
        <f>_xlfn.XLOOKUP(A887,Table2[Customer ID],Table2[BMI_category],"NOT FOUND")</f>
        <v>Overweight</v>
      </c>
      <c r="U887" s="7">
        <f>_xlfn.XLOOKUP(A887,Table2[Customer ID],Table2[no of surgery],"NOT FOUND")</f>
        <v>1</v>
      </c>
      <c r="V887" t="str">
        <f>_xlfn.XLOOKUP(A887,Table2[Customer ID],Table2[smoker_missing],"NOT FOUND")</f>
        <v>No</v>
      </c>
      <c r="W887" t="str">
        <f t="shared" si="13"/>
        <v>Prediabetes</v>
      </c>
      <c r="X887" s="37">
        <f>SUM(Table5[[#This Row],[Title]:[Diabetes Level]])</f>
        <v>37876.909999999996</v>
      </c>
    </row>
    <row r="888" spans="1:24" x14ac:dyDescent="0.25">
      <c r="A888" t="s">
        <v>1484</v>
      </c>
      <c r="B888" t="str">
        <f>VLOOKUP(A888,'Customer Names'!$A$2:$E$2336,3,FALSE)</f>
        <v>Ms.</v>
      </c>
      <c r="C888" t="str">
        <f>_xlfn.XLOOKUP(A888,$A$2:$A$2336,'Customer Names'!$D$2:$D$2336,"NOT FOUND")</f>
        <v>Taylor J</v>
      </c>
      <c r="D888" t="str">
        <f>_xlfn.XLOOKUP(A888,$A$2:$A$2336,'Customer Names'!$E$2:$E$2336,"NOT FOUND")</f>
        <v>Feehley</v>
      </c>
      <c r="E888" cm="1">
        <f t="array" ref="E888">_xlfn.XLOOKUP(A888,$A$2:$A$2336,Table2[BMI],"NOT FOUND")</f>
        <v>35.380000000000003</v>
      </c>
      <c r="F888" cm="1">
        <f t="array" ref="F888">_xlfn.XLOOKUP(A888,$A$2:$A$2336,Table2[HBA1C],"NOT FOUND")</f>
        <v>6.12</v>
      </c>
      <c r="G888" t="str" cm="1">
        <f t="array" ref="G888">_xlfn.XLOOKUP(A888,$A$2:$A$2336,Table2[Heart Issues],"NOT FOUND")</f>
        <v>No</v>
      </c>
      <c r="H888" t="str" cm="1">
        <f t="array" ref="H888">_xlfn.XLOOKUP(A888,$A$2:$A$2336,Table2[Any Transplants],"NOT FOUND")</f>
        <v>No</v>
      </c>
      <c r="I888" t="str" cm="1">
        <f t="array" ref="I888">_xlfn.XLOOKUP(A888,$A$2:$A$2336,Table2[Cancer history],"NOT FOUND")</f>
        <v>No</v>
      </c>
      <c r="J888" t="str">
        <f>_xlfn.XLOOKUP(A888,Table3[customer_no],Table3[month],"NOT FOUND")</f>
        <v>Aug</v>
      </c>
      <c r="K888" s="7">
        <f>_xlfn.XLOOKUP(A888,Table3[customer_no],Table3[year_average],"NOT FOUND")</f>
        <v>1977</v>
      </c>
      <c r="L888" cm="1">
        <f t="array" ref="L888">_xlfn.XLOOKUP(A888,Table3[customer_no],'Hospitalisation Details'!$D$2:$D$2344,"NOT FOUND")</f>
        <v>14</v>
      </c>
      <c r="M888" s="33">
        <f>_xlfn.XLOOKUP(A888,Table3[customer_no],Table3[dd/mm/yy],"NOT FOUND")</f>
        <v>28351</v>
      </c>
      <c r="N888">
        <f>_xlfn.XLOOKUP(A888,Table3[customer_no],Table3[age],"NOT FOUND")</f>
        <v>45</v>
      </c>
      <c r="O888" cm="1">
        <f t="array" ref="O888">_xlfn.XLOOKUP(A888,Table3[customer_no],'Hospitalisation Details'!$E$2:$E$2344,"NOT FOUND")</f>
        <v>2</v>
      </c>
      <c r="P888" t="str">
        <f>_xlfn.XLOOKUP(A888,Table3[customer_no],Table3[hsplt_handled],"NOT FOUND")</f>
        <v>tier - 3</v>
      </c>
      <c r="Q888" t="str">
        <f>_xlfn.XLOOKUP(A888,Table3[customer_no],Table3[city_handled],"NOT FOUND")</f>
        <v>tier - 1</v>
      </c>
      <c r="R888" t="str">
        <f>_xlfn.XLOOKUP(A888,Table3[customer_no],Table3[state_id],"NOT FOUND")</f>
        <v>R1012</v>
      </c>
      <c r="S888" s="34" cm="1">
        <f t="array" ref="S888">_xlfn.XLOOKUP(A888,Table3[customer_no],'Hospitalisation Details'!$F$2:$F$2344,"NOT FOUND")</f>
        <v>12218.7</v>
      </c>
      <c r="T888" t="str">
        <f>_xlfn.XLOOKUP(A888,Table2[Customer ID],Table2[BMI_category],"NOT FOUND")</f>
        <v>Obesity</v>
      </c>
      <c r="U888" s="7">
        <f>_xlfn.XLOOKUP(A888,Table2[Customer ID],Table2[no of surgery],"NOT FOUND")</f>
        <v>0</v>
      </c>
      <c r="V888" t="str">
        <f>_xlfn.XLOOKUP(A888,Table2[Customer ID],Table2[smoker_missing],"NOT FOUND")</f>
        <v>No</v>
      </c>
      <c r="W888" t="str">
        <f t="shared" si="13"/>
        <v>Prediabetes</v>
      </c>
      <c r="X888" s="37">
        <f>SUM(Table5[[#This Row],[Title]:[Diabetes Level]])</f>
        <v>42649.2</v>
      </c>
    </row>
    <row r="889" spans="1:24" x14ac:dyDescent="0.25">
      <c r="A889" t="s">
        <v>1483</v>
      </c>
      <c r="B889" t="str">
        <f>VLOOKUP(A889,'Customer Names'!$A$2:$E$2336,3,FALSE)</f>
        <v>Mrs.</v>
      </c>
      <c r="C889" t="str">
        <f>_xlfn.XLOOKUP(A889,$A$2:$A$2336,'Customer Names'!$D$2:$D$2336,"NOT FOUND")</f>
        <v>Kimberly M.</v>
      </c>
      <c r="D889" t="str">
        <f>_xlfn.XLOOKUP(A889,$A$2:$A$2336,'Customer Names'!$E$2:$E$2336,"NOT FOUND")</f>
        <v>Ashworth</v>
      </c>
      <c r="E889" cm="1">
        <f t="array" ref="E889">_xlfn.XLOOKUP(A889,$A$2:$A$2336,Table2[BMI],"NOT FOUND")</f>
        <v>43.48</v>
      </c>
      <c r="F889" cm="1">
        <f t="array" ref="F889">_xlfn.XLOOKUP(A889,$A$2:$A$2336,Table2[HBA1C],"NOT FOUND")</f>
        <v>6.24</v>
      </c>
      <c r="G889" t="str" cm="1">
        <f t="array" ref="G889">_xlfn.XLOOKUP(A889,$A$2:$A$2336,Table2[Heart Issues],"NOT FOUND")</f>
        <v>No</v>
      </c>
      <c r="H889" t="str" cm="1">
        <f t="array" ref="H889">_xlfn.XLOOKUP(A889,$A$2:$A$2336,Table2[Any Transplants],"NOT FOUND")</f>
        <v>No</v>
      </c>
      <c r="I889" t="str" cm="1">
        <f t="array" ref="I889">_xlfn.XLOOKUP(A889,$A$2:$A$2336,Table2[Cancer history],"NOT FOUND")</f>
        <v>No</v>
      </c>
      <c r="J889" t="str">
        <f>_xlfn.XLOOKUP(A889,Table3[customer_no],Table3[month],"NOT FOUND")</f>
        <v>Aug</v>
      </c>
      <c r="K889" s="7">
        <f>_xlfn.XLOOKUP(A889,Table3[customer_no],Table3[year_average],"NOT FOUND")</f>
        <v>1991</v>
      </c>
      <c r="L889" cm="1">
        <f t="array" ref="L889">_xlfn.XLOOKUP(A889,Table3[customer_no],'Hospitalisation Details'!$D$2:$D$2344,"NOT FOUND")</f>
        <v>29</v>
      </c>
      <c r="M889" s="33">
        <f>_xlfn.XLOOKUP(A889,Table3[customer_no],Table3[dd/mm/yy],"NOT FOUND")</f>
        <v>33479</v>
      </c>
      <c r="N889">
        <f>_xlfn.XLOOKUP(A889,Table3[customer_no],Table3[age],"NOT FOUND")</f>
        <v>31</v>
      </c>
      <c r="O889" cm="1">
        <f t="array" ref="O889">_xlfn.XLOOKUP(A889,Table3[customer_no],'Hospitalisation Details'!$E$2:$E$2344,"NOT FOUND")</f>
        <v>3</v>
      </c>
      <c r="P889" t="str">
        <f>_xlfn.XLOOKUP(A889,Table3[customer_no],Table3[hsplt_handled],"NOT FOUND")</f>
        <v>tier - 3</v>
      </c>
      <c r="Q889" t="str">
        <f>_xlfn.XLOOKUP(A889,Table3[customer_no],Table3[city_handled],"NOT FOUND")</f>
        <v>tier - 3</v>
      </c>
      <c r="R889" t="str">
        <f>_xlfn.XLOOKUP(A889,Table3[customer_no],Table3[state_id],"NOT FOUND")</f>
        <v>R1026</v>
      </c>
      <c r="S889" s="34" cm="1">
        <f t="array" ref="S889">_xlfn.XLOOKUP(A889,Table3[customer_no],'Hospitalisation Details'!$F$2:$F$2344,"NOT FOUND")</f>
        <v>12198.64</v>
      </c>
      <c r="T889" t="str">
        <f>_xlfn.XLOOKUP(A889,Table2[Customer ID],Table2[BMI_category],"NOT FOUND")</f>
        <v>Obesity</v>
      </c>
      <c r="U889" s="7">
        <f>_xlfn.XLOOKUP(A889,Table2[Customer ID],Table2[no of surgery],"NOT FOUND")</f>
        <v>0</v>
      </c>
      <c r="V889" t="str">
        <f>_xlfn.XLOOKUP(A889,Table2[Customer ID],Table2[smoker_missing],"NOT FOUND")</f>
        <v>No</v>
      </c>
      <c r="W889" t="str">
        <f t="shared" si="13"/>
        <v>Prediabetes</v>
      </c>
      <c r="X889" s="37">
        <f>SUM(Table5[[#This Row],[Title]:[Diabetes Level]])</f>
        <v>47781.36</v>
      </c>
    </row>
    <row r="890" spans="1:24" x14ac:dyDescent="0.25">
      <c r="A890" t="s">
        <v>1482</v>
      </c>
      <c r="B890" t="str">
        <f>VLOOKUP(A890,'Customer Names'!$A$2:$E$2336,3,FALSE)</f>
        <v>Mr.</v>
      </c>
      <c r="C890" t="str">
        <f>_xlfn.XLOOKUP(A890,$A$2:$A$2336,'Customer Names'!$D$2:$D$2336,"NOT FOUND")</f>
        <v>Joshua E.</v>
      </c>
      <c r="D890" t="str">
        <f>_xlfn.XLOOKUP(A890,$A$2:$A$2336,'Customer Names'!$E$2:$E$2336,"NOT FOUND")</f>
        <v>Hansen</v>
      </c>
      <c r="E890" cm="1">
        <f t="array" ref="E890">_xlfn.XLOOKUP(A890,$A$2:$A$2336,Table2[BMI],"NOT FOUND")</f>
        <v>41.73</v>
      </c>
      <c r="F890" cm="1">
        <f t="array" ref="F890">_xlfn.XLOOKUP(A890,$A$2:$A$2336,Table2[HBA1C],"NOT FOUND")</f>
        <v>6.25</v>
      </c>
      <c r="G890" t="str" cm="1">
        <f t="array" ref="G890">_xlfn.XLOOKUP(A890,$A$2:$A$2336,Table2[Heart Issues],"NOT FOUND")</f>
        <v>No</v>
      </c>
      <c r="H890" t="str" cm="1">
        <f t="array" ref="H890">_xlfn.XLOOKUP(A890,$A$2:$A$2336,Table2[Any Transplants],"NOT FOUND")</f>
        <v>No</v>
      </c>
      <c r="I890" t="str" cm="1">
        <f t="array" ref="I890">_xlfn.XLOOKUP(A890,$A$2:$A$2336,Table2[Cancer history],"NOT FOUND")</f>
        <v>No</v>
      </c>
      <c r="J890" t="str">
        <f>_xlfn.XLOOKUP(A890,Table3[customer_no],Table3[month],"NOT FOUND")</f>
        <v>Oct</v>
      </c>
      <c r="K890" s="7">
        <f>_xlfn.XLOOKUP(A890,Table3[customer_no],Table3[year_average],"NOT FOUND")</f>
        <v>1987</v>
      </c>
      <c r="L890" cm="1">
        <f t="array" ref="L890">_xlfn.XLOOKUP(A890,Table3[customer_no],'Hospitalisation Details'!$D$2:$D$2344,"NOT FOUND")</f>
        <v>5</v>
      </c>
      <c r="M890" s="33">
        <f>_xlfn.XLOOKUP(A890,Table3[customer_no],Table3[dd/mm/yy],"NOT FOUND")</f>
        <v>32055</v>
      </c>
      <c r="N890">
        <f>_xlfn.XLOOKUP(A890,Table3[customer_no],Table3[age],"NOT FOUND")</f>
        <v>35</v>
      </c>
      <c r="O890" cm="1">
        <f t="array" ref="O890">_xlfn.XLOOKUP(A890,Table3[customer_no],'Hospitalisation Details'!$E$2:$E$2344,"NOT FOUND")</f>
        <v>3</v>
      </c>
      <c r="P890" t="str">
        <f>_xlfn.XLOOKUP(A890,Table3[customer_no],Table3[hsplt_handled],"NOT FOUND")</f>
        <v>tier - 3</v>
      </c>
      <c r="Q890" t="str">
        <f>_xlfn.XLOOKUP(A890,Table3[customer_no],Table3[city_handled],"NOT FOUND")</f>
        <v>tier - 3</v>
      </c>
      <c r="R890" t="str">
        <f>_xlfn.XLOOKUP(A890,Table3[customer_no],Table3[state_id],"NOT FOUND")</f>
        <v>R1012</v>
      </c>
      <c r="S890" s="34" cm="1">
        <f t="array" ref="S890">_xlfn.XLOOKUP(A890,Table3[customer_no],'Hospitalisation Details'!$F$2:$F$2344,"NOT FOUND")</f>
        <v>12148.2</v>
      </c>
      <c r="T890" t="str">
        <f>_xlfn.XLOOKUP(A890,Table2[Customer ID],Table2[BMI_category],"NOT FOUND")</f>
        <v>Obesity</v>
      </c>
      <c r="U890" s="7">
        <f>_xlfn.XLOOKUP(A890,Table2[Customer ID],Table2[no of surgery],"NOT FOUND")</f>
        <v>1</v>
      </c>
      <c r="V890" t="str">
        <f>_xlfn.XLOOKUP(A890,Table2[Customer ID],Table2[smoker_missing],"NOT FOUND")</f>
        <v>No</v>
      </c>
      <c r="W890" t="str">
        <f t="shared" si="13"/>
        <v>Prediabetes</v>
      </c>
      <c r="X890" s="37">
        <f>SUM(Table5[[#This Row],[Title]:[Diabetes Level]])</f>
        <v>46282.180000000008</v>
      </c>
    </row>
    <row r="891" spans="1:24" x14ac:dyDescent="0.25">
      <c r="A891" t="s">
        <v>1481</v>
      </c>
      <c r="B891" t="str">
        <f>VLOOKUP(A891,'Customer Names'!$A$2:$E$2336,3,FALSE)</f>
        <v>Mr.</v>
      </c>
      <c r="C891" t="str">
        <f>_xlfn.XLOOKUP(A891,$A$2:$A$2336,'Customer Names'!$D$2:$D$2336,"NOT FOUND")</f>
        <v>Jeffrey</v>
      </c>
      <c r="D891" t="str">
        <f>_xlfn.XLOOKUP(A891,$A$2:$A$2336,'Customer Names'!$E$2:$E$2336,"NOT FOUND")</f>
        <v>Czyz</v>
      </c>
      <c r="E891" cm="1">
        <f t="array" ref="E891">_xlfn.XLOOKUP(A891,$A$2:$A$2336,Table2[BMI],"NOT FOUND")</f>
        <v>28.9</v>
      </c>
      <c r="F891" cm="1">
        <f t="array" ref="F891">_xlfn.XLOOKUP(A891,$A$2:$A$2336,Table2[HBA1C],"NOT FOUND")</f>
        <v>11.96</v>
      </c>
      <c r="G891" t="str" cm="1">
        <f t="array" ref="G891">_xlfn.XLOOKUP(A891,$A$2:$A$2336,Table2[Heart Issues],"NOT FOUND")</f>
        <v>No</v>
      </c>
      <c r="H891" t="str" cm="1">
        <f t="array" ref="H891">_xlfn.XLOOKUP(A891,$A$2:$A$2336,Table2[Any Transplants],"NOT FOUND")</f>
        <v>No</v>
      </c>
      <c r="I891" t="str" cm="1">
        <f t="array" ref="I891">_xlfn.XLOOKUP(A891,$A$2:$A$2336,Table2[Cancer history],"NOT FOUND")</f>
        <v>No</v>
      </c>
      <c r="J891" t="str">
        <f>_xlfn.XLOOKUP(A891,Table3[customer_no],Table3[month],"NOT FOUND")</f>
        <v>Sep</v>
      </c>
      <c r="K891" s="7">
        <f>_xlfn.XLOOKUP(A891,Table3[customer_no],Table3[year_average],"NOT FOUND")</f>
        <v>1962</v>
      </c>
      <c r="L891" cm="1">
        <f t="array" ref="L891">_xlfn.XLOOKUP(A891,Table3[customer_no],'Hospitalisation Details'!$D$2:$D$2344,"NOT FOUND")</f>
        <v>15</v>
      </c>
      <c r="M891" s="33">
        <f>_xlfn.XLOOKUP(A891,Table3[customer_no],Table3[dd/mm/yy],"NOT FOUND")</f>
        <v>22904</v>
      </c>
      <c r="N891">
        <f>_xlfn.XLOOKUP(A891,Table3[customer_no],Table3[age],"NOT FOUND")</f>
        <v>60</v>
      </c>
      <c r="O891" cm="1">
        <f t="array" ref="O891">_xlfn.XLOOKUP(A891,Table3[customer_no],'Hospitalisation Details'!$E$2:$E$2344,"NOT FOUND")</f>
        <v>0</v>
      </c>
      <c r="P891" t="str">
        <f>_xlfn.XLOOKUP(A891,Table3[customer_no],Table3[hsplt_handled],"NOT FOUND")</f>
        <v>tier - 3</v>
      </c>
      <c r="Q891" t="str">
        <f>_xlfn.XLOOKUP(A891,Table3[customer_no],Table3[city_handled],"NOT FOUND")</f>
        <v>tier - 3</v>
      </c>
      <c r="R891" t="str">
        <f>_xlfn.XLOOKUP(A891,Table3[customer_no],Table3[state_id],"NOT FOUND")</f>
        <v>R1011</v>
      </c>
      <c r="S891" s="34" cm="1">
        <f t="array" ref="S891">_xlfn.XLOOKUP(A891,Table3[customer_no],'Hospitalisation Details'!$F$2:$F$2344,"NOT FOUND")</f>
        <v>12146.97</v>
      </c>
      <c r="T891" t="str">
        <f>_xlfn.XLOOKUP(A891,Table2[Customer ID],Table2[BMI_category],"NOT FOUND")</f>
        <v>Overweight</v>
      </c>
      <c r="U891" s="7">
        <f>_xlfn.XLOOKUP(A891,Table2[Customer ID],Table2[no of surgery],"NOT FOUND")</f>
        <v>0</v>
      </c>
      <c r="V891" t="str">
        <f>_xlfn.XLOOKUP(A891,Table2[Customer ID],Table2[smoker_missing],"NOT FOUND")</f>
        <v>No</v>
      </c>
      <c r="W891" t="str">
        <f t="shared" si="13"/>
        <v>Diabetes</v>
      </c>
      <c r="X891" s="37">
        <f>SUM(Table5[[#This Row],[Title]:[Diabetes Level]])</f>
        <v>37128.83</v>
      </c>
    </row>
    <row r="892" spans="1:24" x14ac:dyDescent="0.25">
      <c r="A892" t="s">
        <v>1480</v>
      </c>
      <c r="B892" t="str">
        <f>VLOOKUP(A892,'Customer Names'!$A$2:$E$2336,3,FALSE)</f>
        <v>Mr.</v>
      </c>
      <c r="C892" t="str">
        <f>_xlfn.XLOOKUP(A892,$A$2:$A$2336,'Customer Names'!$D$2:$D$2336,"NOT FOUND")</f>
        <v>Andrew R</v>
      </c>
      <c r="D892" t="str">
        <f>_xlfn.XLOOKUP(A892,$A$2:$A$2336,'Customer Names'!$E$2:$E$2336,"NOT FOUND")</f>
        <v>Bauder</v>
      </c>
      <c r="E892" cm="1">
        <f t="array" ref="E892">_xlfn.XLOOKUP(A892,$A$2:$A$2336,Table2[BMI],"NOT FOUND")</f>
        <v>25.74</v>
      </c>
      <c r="F892" cm="1">
        <f t="array" ref="F892">_xlfn.XLOOKUP(A892,$A$2:$A$2336,Table2[HBA1C],"NOT FOUND")</f>
        <v>7.69</v>
      </c>
      <c r="G892" t="str" cm="1">
        <f t="array" ref="G892">_xlfn.XLOOKUP(A892,$A$2:$A$2336,Table2[Heart Issues],"NOT FOUND")</f>
        <v>No</v>
      </c>
      <c r="H892" t="str" cm="1">
        <f t="array" ref="H892">_xlfn.XLOOKUP(A892,$A$2:$A$2336,Table2[Any Transplants],"NOT FOUND")</f>
        <v>No</v>
      </c>
      <c r="I892" t="str" cm="1">
        <f t="array" ref="I892">_xlfn.XLOOKUP(A892,$A$2:$A$2336,Table2[Cancer history],"NOT FOUND")</f>
        <v>No</v>
      </c>
      <c r="J892" t="str">
        <f>_xlfn.XLOOKUP(A892,Table3[customer_no],Table3[month],"NOT FOUND")</f>
        <v>Nov</v>
      </c>
      <c r="K892" s="7">
        <f>_xlfn.XLOOKUP(A892,Table3[customer_no],Table3[year_average],"NOT FOUND")</f>
        <v>1962</v>
      </c>
      <c r="L892" cm="1">
        <f t="array" ref="L892">_xlfn.XLOOKUP(A892,Table3[customer_no],'Hospitalisation Details'!$D$2:$D$2344,"NOT FOUND")</f>
        <v>4</v>
      </c>
      <c r="M892" s="33">
        <f>_xlfn.XLOOKUP(A892,Table3[customer_no],Table3[dd/mm/yy],"NOT FOUND")</f>
        <v>22954</v>
      </c>
      <c r="N892">
        <f>_xlfn.XLOOKUP(A892,Table3[customer_no],Table3[age],"NOT FOUND")</f>
        <v>60</v>
      </c>
      <c r="O892" cm="1">
        <f t="array" ref="O892">_xlfn.XLOOKUP(A892,Table3[customer_no],'Hospitalisation Details'!$E$2:$E$2344,"NOT FOUND")</f>
        <v>0</v>
      </c>
      <c r="P892" t="str">
        <f>_xlfn.XLOOKUP(A892,Table3[customer_no],Table3[hsplt_handled],"NOT FOUND")</f>
        <v>tier - 3</v>
      </c>
      <c r="Q892" t="str">
        <f>_xlfn.XLOOKUP(A892,Table3[customer_no],Table3[city_handled],"NOT FOUND")</f>
        <v>tier - 2</v>
      </c>
      <c r="R892" t="str">
        <f>_xlfn.XLOOKUP(A892,Table3[customer_no],Table3[state_id],"NOT FOUND")</f>
        <v>R1013</v>
      </c>
      <c r="S892" s="34" cm="1">
        <f t="array" ref="S892">_xlfn.XLOOKUP(A892,Table3[customer_no],'Hospitalisation Details'!$F$2:$F$2344,"NOT FOUND")</f>
        <v>12142.58</v>
      </c>
      <c r="T892" t="str">
        <f>_xlfn.XLOOKUP(A892,Table2[Customer ID],Table2[BMI_category],"NOT FOUND")</f>
        <v>Overweight</v>
      </c>
      <c r="U892" s="7">
        <f>_xlfn.XLOOKUP(A892,Table2[Customer ID],Table2[no of surgery],"NOT FOUND")</f>
        <v>0</v>
      </c>
      <c r="V892" t="str">
        <f>_xlfn.XLOOKUP(A892,Table2[Customer ID],Table2[smoker_missing],"NOT FOUND")</f>
        <v>No</v>
      </c>
      <c r="W892" t="str">
        <f t="shared" si="13"/>
        <v>Diabetes</v>
      </c>
      <c r="X892" s="37">
        <f>SUM(Table5[[#This Row],[Title]:[Diabetes Level]])</f>
        <v>37156.01</v>
      </c>
    </row>
    <row r="893" spans="1:24" x14ac:dyDescent="0.25">
      <c r="A893" t="s">
        <v>1479</v>
      </c>
      <c r="B893" t="str">
        <f>VLOOKUP(A893,'Customer Names'!$A$2:$E$2336,3,FALSE)</f>
        <v>Mr.</v>
      </c>
      <c r="C893" t="str">
        <f>_xlfn.XLOOKUP(A893,$A$2:$A$2336,'Customer Names'!$D$2:$D$2336,"NOT FOUND")</f>
        <v>Francisco J. Sr.</v>
      </c>
      <c r="D893" t="str">
        <f>_xlfn.XLOOKUP(A893,$A$2:$A$2336,'Customer Names'!$E$2:$E$2336,"NOT FOUND")</f>
        <v>Mendoza</v>
      </c>
      <c r="E893" cm="1">
        <f t="array" ref="E893">_xlfn.XLOOKUP(A893,$A$2:$A$2336,Table2[BMI],"NOT FOUND")</f>
        <v>36.06</v>
      </c>
      <c r="F893" cm="1">
        <f t="array" ref="F893">_xlfn.XLOOKUP(A893,$A$2:$A$2336,Table2[HBA1C],"NOT FOUND")</f>
        <v>8.83</v>
      </c>
      <c r="G893" t="str" cm="1">
        <f t="array" ref="G893">_xlfn.XLOOKUP(A893,$A$2:$A$2336,Table2[Heart Issues],"NOT FOUND")</f>
        <v>No</v>
      </c>
      <c r="H893" t="str" cm="1">
        <f t="array" ref="H893">_xlfn.XLOOKUP(A893,$A$2:$A$2336,Table2[Any Transplants],"NOT FOUND")</f>
        <v>No</v>
      </c>
      <c r="I893" t="str" cm="1">
        <f t="array" ref="I893">_xlfn.XLOOKUP(A893,$A$2:$A$2336,Table2[Cancer history],"NOT FOUND")</f>
        <v>No</v>
      </c>
      <c r="J893" t="str">
        <f>_xlfn.XLOOKUP(A893,Table3[customer_no],Table3[month],"NOT FOUND")</f>
        <v>Sep</v>
      </c>
      <c r="K893" s="7">
        <f>_xlfn.XLOOKUP(A893,Table3[customer_no],Table3[year_average],"NOT FOUND")</f>
        <v>1974</v>
      </c>
      <c r="L893" cm="1">
        <f t="array" ref="L893">_xlfn.XLOOKUP(A893,Table3[customer_no],'Hospitalisation Details'!$D$2:$D$2344,"NOT FOUND")</f>
        <v>16</v>
      </c>
      <c r="M893" s="33">
        <f>_xlfn.XLOOKUP(A893,Table3[customer_no],Table3[dd/mm/yy],"NOT FOUND")</f>
        <v>27288</v>
      </c>
      <c r="N893">
        <f>_xlfn.XLOOKUP(A893,Table3[customer_no],Table3[age],"NOT FOUND")</f>
        <v>48</v>
      </c>
      <c r="O893" cm="1">
        <f t="array" ref="O893">_xlfn.XLOOKUP(A893,Table3[customer_no],'Hospitalisation Details'!$E$2:$E$2344,"NOT FOUND")</f>
        <v>0</v>
      </c>
      <c r="P893" t="str">
        <f>_xlfn.XLOOKUP(A893,Table3[customer_no],Table3[hsplt_handled],"NOT FOUND")</f>
        <v>tier - 3</v>
      </c>
      <c r="Q893" t="str">
        <f>_xlfn.XLOOKUP(A893,Table3[customer_no],Table3[city_handled],"NOT FOUND")</f>
        <v>tier - 3</v>
      </c>
      <c r="R893" t="str">
        <f>_xlfn.XLOOKUP(A893,Table3[customer_no],Table3[state_id],"NOT FOUND")</f>
        <v>R1012</v>
      </c>
      <c r="S893" s="34" cm="1">
        <f t="array" ref="S893">_xlfn.XLOOKUP(A893,Table3[customer_no],'Hospitalisation Details'!$F$2:$F$2344,"NOT FOUND")</f>
        <v>12137.6</v>
      </c>
      <c r="T893" t="str">
        <f>_xlfn.XLOOKUP(A893,Table2[Customer ID],Table2[BMI_category],"NOT FOUND")</f>
        <v>Obesity</v>
      </c>
      <c r="U893" s="7">
        <f>_xlfn.XLOOKUP(A893,Table2[Customer ID],Table2[no of surgery],"NOT FOUND")</f>
        <v>0</v>
      </c>
      <c r="V893" t="str">
        <f>_xlfn.XLOOKUP(A893,Table2[Customer ID],Table2[smoker_missing],"NOT FOUND")</f>
        <v>No</v>
      </c>
      <c r="W893" t="str">
        <f t="shared" si="13"/>
        <v>Diabetes</v>
      </c>
      <c r="X893" s="37">
        <f>SUM(Table5[[#This Row],[Title]:[Diabetes Level]])</f>
        <v>41508.49</v>
      </c>
    </row>
    <row r="894" spans="1:24" x14ac:dyDescent="0.25">
      <c r="A894" t="s">
        <v>1478</v>
      </c>
      <c r="B894" t="str">
        <f>VLOOKUP(A894,'Customer Names'!$A$2:$E$2336,3,FALSE)</f>
        <v>Mrs.</v>
      </c>
      <c r="C894" t="str">
        <f>_xlfn.XLOOKUP(A894,$A$2:$A$2336,'Customer Names'!$D$2:$D$2336,"NOT FOUND")</f>
        <v>Rhonda</v>
      </c>
      <c r="D894" t="str">
        <f>_xlfn.XLOOKUP(A894,$A$2:$A$2336,'Customer Names'!$E$2:$E$2336,"NOT FOUND")</f>
        <v>Glass</v>
      </c>
      <c r="E894" cm="1">
        <f t="array" ref="E894">_xlfn.XLOOKUP(A894,$A$2:$A$2336,Table2[BMI],"NOT FOUND")</f>
        <v>43.28</v>
      </c>
      <c r="F894" cm="1">
        <f t="array" ref="F894">_xlfn.XLOOKUP(A894,$A$2:$A$2336,Table2[HBA1C],"NOT FOUND")</f>
        <v>4.41</v>
      </c>
      <c r="G894" t="str" cm="1">
        <f t="array" ref="G894">_xlfn.XLOOKUP(A894,$A$2:$A$2336,Table2[Heart Issues],"NOT FOUND")</f>
        <v>No</v>
      </c>
      <c r="H894" t="str" cm="1">
        <f t="array" ref="H894">_xlfn.XLOOKUP(A894,$A$2:$A$2336,Table2[Any Transplants],"NOT FOUND")</f>
        <v>No</v>
      </c>
      <c r="I894" t="str" cm="1">
        <f t="array" ref="I894">_xlfn.XLOOKUP(A894,$A$2:$A$2336,Table2[Cancer history],"NOT FOUND")</f>
        <v>No</v>
      </c>
      <c r="J894" t="str">
        <f>_xlfn.XLOOKUP(A894,Table3[customer_no],Table3[month],"NOT FOUND")</f>
        <v>Nov</v>
      </c>
      <c r="K894" s="7">
        <f>_xlfn.XLOOKUP(A894,Table3[customer_no],Table3[year_average],"NOT FOUND")</f>
        <v>1991</v>
      </c>
      <c r="L894" cm="1">
        <f t="array" ref="L894">_xlfn.XLOOKUP(A894,Table3[customer_no],'Hospitalisation Details'!$D$2:$D$2344,"NOT FOUND")</f>
        <v>6</v>
      </c>
      <c r="M894" s="33">
        <f>_xlfn.XLOOKUP(A894,Table3[customer_no],Table3[dd/mm/yy],"NOT FOUND")</f>
        <v>33548</v>
      </c>
      <c r="N894">
        <f>_xlfn.XLOOKUP(A894,Table3[customer_no],Table3[age],"NOT FOUND")</f>
        <v>31</v>
      </c>
      <c r="O894" cm="1">
        <f t="array" ref="O894">_xlfn.XLOOKUP(A894,Table3[customer_no],'Hospitalisation Details'!$E$2:$E$2344,"NOT FOUND")</f>
        <v>3</v>
      </c>
      <c r="P894" t="str">
        <f>_xlfn.XLOOKUP(A894,Table3[customer_no],Table3[hsplt_handled],"NOT FOUND")</f>
        <v>tier - 3</v>
      </c>
      <c r="Q894" t="str">
        <f>_xlfn.XLOOKUP(A894,Table3[customer_no],Table3[city_handled],"NOT FOUND")</f>
        <v>tier - 3</v>
      </c>
      <c r="R894" t="str">
        <f>_xlfn.XLOOKUP(A894,Table3[customer_no],Table3[state_id],"NOT FOUND")</f>
        <v>R1026</v>
      </c>
      <c r="S894" s="34" cm="1">
        <f t="array" ref="S894">_xlfn.XLOOKUP(A894,Table3[customer_no],'Hospitalisation Details'!$F$2:$F$2344,"NOT FOUND")</f>
        <v>12130.8</v>
      </c>
      <c r="T894" t="str">
        <f>_xlfn.XLOOKUP(A894,Table2[Customer ID],Table2[BMI_category],"NOT FOUND")</f>
        <v>Obesity</v>
      </c>
      <c r="U894" s="7">
        <f>_xlfn.XLOOKUP(A894,Table2[Customer ID],Table2[no of surgery],"NOT FOUND")</f>
        <v>0</v>
      </c>
      <c r="V894" t="str">
        <f>_xlfn.XLOOKUP(A894,Table2[Customer ID],Table2[smoker_missing],"NOT FOUND")</f>
        <v>No</v>
      </c>
      <c r="W894" t="str">
        <f t="shared" si="13"/>
        <v>Normal</v>
      </c>
      <c r="X894" s="37">
        <f>SUM(Table5[[#This Row],[Title]:[Diabetes Level]])</f>
        <v>47757.490000000005</v>
      </c>
    </row>
    <row r="895" spans="1:24" x14ac:dyDescent="0.25">
      <c r="A895" t="s">
        <v>1477</v>
      </c>
      <c r="B895" t="str">
        <f>VLOOKUP(A895,'Customer Names'!$A$2:$E$2336,3,FALSE)</f>
        <v>Mr.</v>
      </c>
      <c r="C895" t="str">
        <f>_xlfn.XLOOKUP(A895,$A$2:$A$2336,'Customer Names'!$D$2:$D$2336,"NOT FOUND")</f>
        <v>John</v>
      </c>
      <c r="D895" t="str">
        <f>_xlfn.XLOOKUP(A895,$A$2:$A$2336,'Customer Names'!$E$2:$E$2336,"NOT FOUND")</f>
        <v>Butcher</v>
      </c>
      <c r="E895" cm="1">
        <f t="array" ref="E895">_xlfn.XLOOKUP(A895,$A$2:$A$2336,Table2[BMI],"NOT FOUND")</f>
        <v>28.785</v>
      </c>
      <c r="F895" cm="1">
        <f t="array" ref="F895">_xlfn.XLOOKUP(A895,$A$2:$A$2336,Table2[HBA1C],"NOT FOUND")</f>
        <v>9.1</v>
      </c>
      <c r="G895" t="str" cm="1">
        <f t="array" ref="G895">_xlfn.XLOOKUP(A895,$A$2:$A$2336,Table2[Heart Issues],"NOT FOUND")</f>
        <v>yes</v>
      </c>
      <c r="H895" t="str" cm="1">
        <f t="array" ref="H895">_xlfn.XLOOKUP(A895,$A$2:$A$2336,Table2[Any Transplants],"NOT FOUND")</f>
        <v>No</v>
      </c>
      <c r="I895" t="str" cm="1">
        <f t="array" ref="I895">_xlfn.XLOOKUP(A895,$A$2:$A$2336,Table2[Cancer history],"NOT FOUND")</f>
        <v>Yes</v>
      </c>
      <c r="J895" t="str">
        <f>_xlfn.XLOOKUP(A895,Table3[customer_no],Table3[month],"NOT FOUND")</f>
        <v>Jun</v>
      </c>
      <c r="K895" s="7">
        <f>_xlfn.XLOOKUP(A895,Table3[customer_no],Table3[year_average],"NOT FOUND")</f>
        <v>1963</v>
      </c>
      <c r="L895" cm="1">
        <f t="array" ref="L895">_xlfn.XLOOKUP(A895,Table3[customer_no],'Hospitalisation Details'!$D$2:$D$2344,"NOT FOUND")</f>
        <v>4</v>
      </c>
      <c r="M895" s="33">
        <f>_xlfn.XLOOKUP(A895,Table3[customer_no],Table3[dd/mm/yy],"NOT FOUND")</f>
        <v>23166</v>
      </c>
      <c r="N895">
        <f>_xlfn.XLOOKUP(A895,Table3[customer_no],Table3[age],"NOT FOUND")</f>
        <v>60</v>
      </c>
      <c r="O895" cm="1">
        <f t="array" ref="O895">_xlfn.XLOOKUP(A895,Table3[customer_no],'Hospitalisation Details'!$E$2:$E$2344,"NOT FOUND")</f>
        <v>0</v>
      </c>
      <c r="P895" t="str">
        <f>_xlfn.XLOOKUP(A895,Table3[customer_no],Table3[hsplt_handled],"NOT FOUND")</f>
        <v>tier - 3</v>
      </c>
      <c r="Q895" t="str">
        <f>_xlfn.XLOOKUP(A895,Table3[customer_no],Table3[city_handled],"NOT FOUND")</f>
        <v>tier - 1</v>
      </c>
      <c r="R895" t="str">
        <f>_xlfn.XLOOKUP(A895,Table3[customer_no],Table3[state_id],"NOT FOUND")</f>
        <v>R1012</v>
      </c>
      <c r="S895" s="34" cm="1">
        <f t="array" ref="S895">_xlfn.XLOOKUP(A895,Table3[customer_no],'Hospitalisation Details'!$F$2:$F$2344,"NOT FOUND")</f>
        <v>12129.61</v>
      </c>
      <c r="T895" t="str">
        <f>_xlfn.XLOOKUP(A895,Table2[Customer ID],Table2[BMI_category],"NOT FOUND")</f>
        <v>Overweight</v>
      </c>
      <c r="U895" s="7">
        <f>_xlfn.XLOOKUP(A895,Table2[Customer ID],Table2[no of surgery],"NOT FOUND")</f>
        <v>1</v>
      </c>
      <c r="V895" t="str">
        <f>_xlfn.XLOOKUP(A895,Table2[Customer ID],Table2[smoker_missing],"NOT FOUND")</f>
        <v>No</v>
      </c>
      <c r="W895" t="str">
        <f t="shared" si="13"/>
        <v>Diabetes</v>
      </c>
      <c r="X895" s="37">
        <f>SUM(Table5[[#This Row],[Title]:[Diabetes Level]])</f>
        <v>37361.494999999995</v>
      </c>
    </row>
    <row r="896" spans="1:24" x14ac:dyDescent="0.25">
      <c r="A896" t="s">
        <v>1476</v>
      </c>
      <c r="B896" t="str">
        <f>VLOOKUP(A896,'Customer Names'!$A$2:$E$2336,3,FALSE)</f>
        <v>Mr.</v>
      </c>
      <c r="C896" t="str">
        <f>_xlfn.XLOOKUP(A896,$A$2:$A$2336,'Customer Names'!$D$2:$D$2336,"NOT FOUND")</f>
        <v>Miles J.</v>
      </c>
      <c r="D896" t="str">
        <f>_xlfn.XLOOKUP(A896,$A$2:$A$2336,'Customer Names'!$E$2:$E$2336,"NOT FOUND")</f>
        <v>Traiser</v>
      </c>
      <c r="E896" cm="1">
        <f t="array" ref="E896">_xlfn.XLOOKUP(A896,$A$2:$A$2336,Table2[BMI],"NOT FOUND")</f>
        <v>25.46</v>
      </c>
      <c r="F896" cm="1">
        <f t="array" ref="F896">_xlfn.XLOOKUP(A896,$A$2:$A$2336,Table2[HBA1C],"NOT FOUND")</f>
        <v>11.52</v>
      </c>
      <c r="G896" t="str" cm="1">
        <f t="array" ref="G896">_xlfn.XLOOKUP(A896,$A$2:$A$2336,Table2[Heart Issues],"NOT FOUND")</f>
        <v>yes</v>
      </c>
      <c r="H896" t="str" cm="1">
        <f t="array" ref="H896">_xlfn.XLOOKUP(A896,$A$2:$A$2336,Table2[Any Transplants],"NOT FOUND")</f>
        <v>No</v>
      </c>
      <c r="I896" t="str" cm="1">
        <f t="array" ref="I896">_xlfn.XLOOKUP(A896,$A$2:$A$2336,Table2[Cancer history],"NOT FOUND")</f>
        <v>Yes</v>
      </c>
      <c r="J896" t="str">
        <f>_xlfn.XLOOKUP(A896,Table3[customer_no],Table3[month],"NOT FOUND")</f>
        <v>Jul</v>
      </c>
      <c r="K896" s="7">
        <f>_xlfn.XLOOKUP(A896,Table3[customer_no],Table3[year_average],"NOT FOUND")</f>
        <v>1963</v>
      </c>
      <c r="L896" cm="1">
        <f t="array" ref="L896">_xlfn.XLOOKUP(A896,Table3[customer_no],'Hospitalisation Details'!$D$2:$D$2344,"NOT FOUND")</f>
        <v>20</v>
      </c>
      <c r="M896" s="33">
        <f>_xlfn.XLOOKUP(A896,Table3[customer_no],Table3[dd/mm/yy],"NOT FOUND")</f>
        <v>23212</v>
      </c>
      <c r="N896">
        <f>_xlfn.XLOOKUP(A896,Table3[customer_no],Table3[age],"NOT FOUND")</f>
        <v>59</v>
      </c>
      <c r="O896" cm="1">
        <f t="array" ref="O896">_xlfn.XLOOKUP(A896,Table3[customer_no],'Hospitalisation Details'!$E$2:$E$2344,"NOT FOUND")</f>
        <v>0</v>
      </c>
      <c r="P896" t="str">
        <f>_xlfn.XLOOKUP(A896,Table3[customer_no],Table3[hsplt_handled],"NOT FOUND")</f>
        <v>tier - 3</v>
      </c>
      <c r="Q896" t="str">
        <f>_xlfn.XLOOKUP(A896,Table3[customer_no],Table3[city_handled],"NOT FOUND")</f>
        <v>tier - 1</v>
      </c>
      <c r="R896" t="str">
        <f>_xlfn.XLOOKUP(A896,Table3[customer_no],Table3[state_id],"NOT FOUND")</f>
        <v>R1012</v>
      </c>
      <c r="S896" s="34" cm="1">
        <f t="array" ref="S896">_xlfn.XLOOKUP(A896,Table3[customer_no],'Hospitalisation Details'!$F$2:$F$2344,"NOT FOUND")</f>
        <v>12124.99</v>
      </c>
      <c r="T896" t="str">
        <f>_xlfn.XLOOKUP(A896,Table2[Customer ID],Table2[BMI_category],"NOT FOUND")</f>
        <v>Overweight</v>
      </c>
      <c r="U896" s="7">
        <f>_xlfn.XLOOKUP(A896,Table2[Customer ID],Table2[no of surgery],"NOT FOUND")</f>
        <v>1</v>
      </c>
      <c r="V896" t="str">
        <f>_xlfn.XLOOKUP(A896,Table2[Customer ID],Table2[smoker_missing],"NOT FOUND")</f>
        <v>No</v>
      </c>
      <c r="W896" t="str">
        <f t="shared" si="13"/>
        <v>Diabetes</v>
      </c>
      <c r="X896" s="37">
        <f>SUM(Table5[[#This Row],[Title]:[Diabetes Level]])</f>
        <v>37416.97</v>
      </c>
    </row>
    <row r="897" spans="1:24" x14ac:dyDescent="0.25">
      <c r="A897" t="s">
        <v>1475</v>
      </c>
      <c r="B897" t="str">
        <f>VLOOKUP(A897,'Customer Names'!$A$2:$E$2336,3,FALSE)</f>
        <v>Ms.</v>
      </c>
      <c r="C897" t="str">
        <f>_xlfn.XLOOKUP(A897,$A$2:$A$2336,'Customer Names'!$D$2:$D$2336,"NOT FOUND")</f>
        <v>Justyna I.</v>
      </c>
      <c r="D897" t="str">
        <f>_xlfn.XLOOKUP(A897,$A$2:$A$2336,'Customer Names'!$E$2:$E$2336,"NOT FOUND")</f>
        <v>Mudy-Mader</v>
      </c>
      <c r="E897" cm="1">
        <f t="array" ref="E897">_xlfn.XLOOKUP(A897,$A$2:$A$2336,Table2[BMI],"NOT FOUND")</f>
        <v>30.8</v>
      </c>
      <c r="F897" cm="1">
        <f t="array" ref="F897">_xlfn.XLOOKUP(A897,$A$2:$A$2336,Table2[HBA1C],"NOT FOUND")</f>
        <v>10.95</v>
      </c>
      <c r="G897" t="str" cm="1">
        <f t="array" ref="G897">_xlfn.XLOOKUP(A897,$A$2:$A$2336,Table2[Heart Issues],"NOT FOUND")</f>
        <v>No</v>
      </c>
      <c r="H897" t="str" cm="1">
        <f t="array" ref="H897">_xlfn.XLOOKUP(A897,$A$2:$A$2336,Table2[Any Transplants],"NOT FOUND")</f>
        <v>No</v>
      </c>
      <c r="I897" t="str" cm="1">
        <f t="array" ref="I897">_xlfn.XLOOKUP(A897,$A$2:$A$2336,Table2[Cancer history],"NOT FOUND")</f>
        <v>No</v>
      </c>
      <c r="J897" t="str">
        <f>_xlfn.XLOOKUP(A897,Table3[customer_no],Table3[month],"NOT FOUND")</f>
        <v>Oct</v>
      </c>
      <c r="K897" s="7">
        <f>_xlfn.XLOOKUP(A897,Table3[customer_no],Table3[year_average],"NOT FOUND")</f>
        <v>1968</v>
      </c>
      <c r="L897" cm="1">
        <f t="array" ref="L897">_xlfn.XLOOKUP(A897,Table3[customer_no],'Hospitalisation Details'!$D$2:$D$2344,"NOT FOUND")</f>
        <v>25</v>
      </c>
      <c r="M897" s="33">
        <f>_xlfn.XLOOKUP(A897,Table3[customer_no],Table3[dd/mm/yy],"NOT FOUND")</f>
        <v>25136</v>
      </c>
      <c r="N897">
        <f>_xlfn.XLOOKUP(A897,Table3[customer_no],Table3[age],"NOT FOUND")</f>
        <v>54</v>
      </c>
      <c r="O897" cm="1">
        <f t="array" ref="O897">_xlfn.XLOOKUP(A897,Table3[customer_no],'Hospitalisation Details'!$E$2:$E$2344,"NOT FOUND")</f>
        <v>3</v>
      </c>
      <c r="P897" t="str">
        <f>_xlfn.XLOOKUP(A897,Table3[customer_no],Table3[hsplt_handled],"NOT FOUND")</f>
        <v>tier - 3</v>
      </c>
      <c r="Q897" t="str">
        <f>_xlfn.XLOOKUP(A897,Table3[customer_no],Table3[city_handled],"NOT FOUND")</f>
        <v>tier - 3</v>
      </c>
      <c r="R897" t="str">
        <f>_xlfn.XLOOKUP(A897,Table3[customer_no],Table3[state_id],"NOT FOUND")</f>
        <v>R1011</v>
      </c>
      <c r="S897" s="34" cm="1">
        <f t="array" ref="S897">_xlfn.XLOOKUP(A897,Table3[customer_no],'Hospitalisation Details'!$F$2:$F$2344,"NOT FOUND")</f>
        <v>12105.32</v>
      </c>
      <c r="T897" t="str">
        <f>_xlfn.XLOOKUP(A897,Table2[Customer ID],Table2[BMI_category],"NOT FOUND")</f>
        <v>Obesity</v>
      </c>
      <c r="U897" s="7">
        <f>_xlfn.XLOOKUP(A897,Table2[Customer ID],Table2[no of surgery],"NOT FOUND")</f>
        <v>0</v>
      </c>
      <c r="V897" t="str">
        <f>_xlfn.XLOOKUP(A897,Table2[Customer ID],Table2[smoker_missing],"NOT FOUND")</f>
        <v>No</v>
      </c>
      <c r="W897" t="str">
        <f t="shared" si="13"/>
        <v>Diabetes</v>
      </c>
      <c r="X897" s="37">
        <f>SUM(Table5[[#This Row],[Title]:[Diabetes Level]])</f>
        <v>39333.07</v>
      </c>
    </row>
    <row r="898" spans="1:24" x14ac:dyDescent="0.25">
      <c r="A898" t="s">
        <v>1474</v>
      </c>
      <c r="B898" t="str">
        <f>VLOOKUP(A898,'Customer Names'!$A$2:$E$2336,3,FALSE)</f>
        <v>Ms.</v>
      </c>
      <c r="C898" t="str">
        <f>_xlfn.XLOOKUP(A898,$A$2:$A$2336,'Customer Names'!$D$2:$D$2336,"NOT FOUND")</f>
        <v>Lucille</v>
      </c>
      <c r="D898" t="str">
        <f>_xlfn.XLOOKUP(A898,$A$2:$A$2336,'Customer Names'!$E$2:$E$2336,"NOT FOUND")</f>
        <v>Rogers</v>
      </c>
      <c r="E898" cm="1">
        <f t="array" ref="E898">_xlfn.XLOOKUP(A898,$A$2:$A$2336,Table2[BMI],"NOT FOUND")</f>
        <v>28.88</v>
      </c>
      <c r="F898" cm="1">
        <f t="array" ref="F898">_xlfn.XLOOKUP(A898,$A$2:$A$2336,Table2[HBA1C],"NOT FOUND")</f>
        <v>11.5</v>
      </c>
      <c r="G898" t="str" cm="1">
        <f t="array" ref="G898">_xlfn.XLOOKUP(A898,$A$2:$A$2336,Table2[Heart Issues],"NOT FOUND")</f>
        <v>No</v>
      </c>
      <c r="H898" t="str" cm="1">
        <f t="array" ref="H898">_xlfn.XLOOKUP(A898,$A$2:$A$2336,Table2[Any Transplants],"NOT FOUND")</f>
        <v>No</v>
      </c>
      <c r="I898" t="str" cm="1">
        <f t="array" ref="I898">_xlfn.XLOOKUP(A898,$A$2:$A$2336,Table2[Cancer history],"NOT FOUND")</f>
        <v>No</v>
      </c>
      <c r="J898" t="str">
        <f>_xlfn.XLOOKUP(A898,Table3[customer_no],Table3[month],"NOT FOUND")</f>
        <v>Dec</v>
      </c>
      <c r="K898" s="7">
        <f>_xlfn.XLOOKUP(A898,Table3[customer_no],Table3[year_average],"NOT FOUND")</f>
        <v>1968</v>
      </c>
      <c r="L898" cm="1">
        <f t="array" ref="L898">_xlfn.XLOOKUP(A898,Table3[customer_no],'Hospitalisation Details'!$D$2:$D$2344,"NOT FOUND")</f>
        <v>9</v>
      </c>
      <c r="M898" s="33">
        <f>_xlfn.XLOOKUP(A898,Table3[customer_no],Table3[dd/mm/yy],"NOT FOUND")</f>
        <v>25181</v>
      </c>
      <c r="N898">
        <f>_xlfn.XLOOKUP(A898,Table3[customer_no],Table3[age],"NOT FOUND")</f>
        <v>54</v>
      </c>
      <c r="O898" cm="1">
        <f t="array" ref="O898">_xlfn.XLOOKUP(A898,Table3[customer_no],'Hospitalisation Details'!$E$2:$E$2344,"NOT FOUND")</f>
        <v>2</v>
      </c>
      <c r="P898" t="str">
        <f>_xlfn.XLOOKUP(A898,Table3[customer_no],Table3[hsplt_handled],"NOT FOUND")</f>
        <v>tier - 3</v>
      </c>
      <c r="Q898" t="str">
        <f>_xlfn.XLOOKUP(A898,Table3[customer_no],Table3[city_handled],"NOT FOUND")</f>
        <v>tier - 1</v>
      </c>
      <c r="R898" t="str">
        <f>_xlfn.XLOOKUP(A898,Table3[customer_no],Table3[state_id],"NOT FOUND")</f>
        <v>R1024</v>
      </c>
      <c r="S898" s="34" cm="1">
        <f t="array" ref="S898">_xlfn.XLOOKUP(A898,Table3[customer_no],'Hospitalisation Details'!$F$2:$F$2344,"NOT FOUND")</f>
        <v>12096.65</v>
      </c>
      <c r="T898" t="str">
        <f>_xlfn.XLOOKUP(A898,Table2[Customer ID],Table2[BMI_category],"NOT FOUND")</f>
        <v>Overweight</v>
      </c>
      <c r="U898" s="7">
        <f>_xlfn.XLOOKUP(A898,Table2[Customer ID],Table2[no of surgery],"NOT FOUND")</f>
        <v>0</v>
      </c>
      <c r="V898" t="str">
        <f>_xlfn.XLOOKUP(A898,Table2[Customer ID],Table2[smoker_missing],"NOT FOUND")</f>
        <v>No</v>
      </c>
      <c r="W898" t="str">
        <f t="shared" si="13"/>
        <v>Diabetes</v>
      </c>
      <c r="X898" s="37">
        <f>SUM(Table5[[#This Row],[Title]:[Diabetes Level]])</f>
        <v>39351.03</v>
      </c>
    </row>
    <row r="899" spans="1:24" x14ac:dyDescent="0.25">
      <c r="A899" t="s">
        <v>1473</v>
      </c>
      <c r="B899" t="str">
        <f>VLOOKUP(A899,'Customer Names'!$A$2:$E$2336,3,FALSE)</f>
        <v>Ms.</v>
      </c>
      <c r="C899" t="str">
        <f>_xlfn.XLOOKUP(A899,$A$2:$A$2336,'Customer Names'!$D$2:$D$2336,"NOT FOUND")</f>
        <v>April</v>
      </c>
      <c r="D899" t="str">
        <f>_xlfn.XLOOKUP(A899,$A$2:$A$2336,'Customer Names'!$E$2:$E$2336,"NOT FOUND")</f>
        <v>Woo</v>
      </c>
      <c r="E899" cm="1">
        <f t="array" ref="E899">_xlfn.XLOOKUP(A899,$A$2:$A$2336,Table2[BMI],"NOT FOUND")</f>
        <v>23</v>
      </c>
      <c r="F899" cm="1">
        <f t="array" ref="F899">_xlfn.XLOOKUP(A899,$A$2:$A$2336,Table2[HBA1C],"NOT FOUND")</f>
        <v>9.8800000000000008</v>
      </c>
      <c r="G899" t="str" cm="1">
        <f t="array" ref="G899">_xlfn.XLOOKUP(A899,$A$2:$A$2336,Table2[Heart Issues],"NOT FOUND")</f>
        <v>No</v>
      </c>
      <c r="H899" t="str" cm="1">
        <f t="array" ref="H899">_xlfn.XLOOKUP(A899,$A$2:$A$2336,Table2[Any Transplants],"NOT FOUND")</f>
        <v>No</v>
      </c>
      <c r="I899" t="str" cm="1">
        <f t="array" ref="I899">_xlfn.XLOOKUP(A899,$A$2:$A$2336,Table2[Cancer history],"NOT FOUND")</f>
        <v>No</v>
      </c>
      <c r="J899" t="str">
        <f>_xlfn.XLOOKUP(A899,Table3[customer_no],Table3[month],"NOT FOUND")</f>
        <v>Jun</v>
      </c>
      <c r="K899" s="7">
        <f>_xlfn.XLOOKUP(A899,Table3[customer_no],Table3[year_average],"NOT FOUND")</f>
        <v>1968</v>
      </c>
      <c r="L899" cm="1">
        <f t="array" ref="L899">_xlfn.XLOOKUP(A899,Table3[customer_no],'Hospitalisation Details'!$D$2:$D$2344,"NOT FOUND")</f>
        <v>21</v>
      </c>
      <c r="M899" s="33">
        <f>_xlfn.XLOOKUP(A899,Table3[customer_no],Table3[dd/mm/yy],"NOT FOUND")</f>
        <v>25010</v>
      </c>
      <c r="N899">
        <f>_xlfn.XLOOKUP(A899,Table3[customer_no],Table3[age],"NOT FOUND")</f>
        <v>54</v>
      </c>
      <c r="O899" cm="1">
        <f t="array" ref="O899">_xlfn.XLOOKUP(A899,Table3[customer_no],'Hospitalisation Details'!$E$2:$E$2344,"NOT FOUND")</f>
        <v>3</v>
      </c>
      <c r="P899" t="str">
        <f>_xlfn.XLOOKUP(A899,Table3[customer_no],Table3[hsplt_handled],"NOT FOUND")</f>
        <v>tier - 3</v>
      </c>
      <c r="Q899" t="str">
        <f>_xlfn.XLOOKUP(A899,Table3[customer_no],Table3[city_handled],"NOT FOUND")</f>
        <v>tier - 3</v>
      </c>
      <c r="R899" t="str">
        <f>_xlfn.XLOOKUP(A899,Table3[customer_no],Table3[state_id],"NOT FOUND")</f>
        <v>R1011</v>
      </c>
      <c r="S899" s="34" cm="1">
        <f t="array" ref="S899">_xlfn.XLOOKUP(A899,Table3[customer_no],'Hospitalisation Details'!$F$2:$F$2344,"NOT FOUND")</f>
        <v>12094.48</v>
      </c>
      <c r="T899" t="str">
        <f>_xlfn.XLOOKUP(A899,Table2[Customer ID],Table2[BMI_category],"NOT FOUND")</f>
        <v>Normal Weight</v>
      </c>
      <c r="U899" s="7">
        <f>_xlfn.XLOOKUP(A899,Table2[Customer ID],Table2[no of surgery],"NOT FOUND")</f>
        <v>0</v>
      </c>
      <c r="V899" t="str">
        <f>_xlfn.XLOOKUP(A899,Table2[Customer ID],Table2[smoker_missing],"NOT FOUND")</f>
        <v>No</v>
      </c>
      <c r="W899" t="str">
        <f t="shared" ref="W899:W962" si="14">IF(F899&lt;5.7, "Normal", IF(AND(F899&gt;=5.7, F899&lt;=6.4), "Prediabetes", "Diabetes"))</f>
        <v>Diabetes</v>
      </c>
      <c r="X899" s="37">
        <f>SUM(Table5[[#This Row],[Title]:[Diabetes Level]])</f>
        <v>39183.360000000001</v>
      </c>
    </row>
    <row r="900" spans="1:24" x14ac:dyDescent="0.25">
      <c r="A900" t="s">
        <v>1472</v>
      </c>
      <c r="B900" t="str">
        <f>VLOOKUP(A900,'Customer Names'!$A$2:$E$2336,3,FALSE)</f>
        <v>Mr.</v>
      </c>
      <c r="C900" t="str">
        <f>_xlfn.XLOOKUP(A900,$A$2:$A$2336,'Customer Names'!$D$2:$D$2336,"NOT FOUND")</f>
        <v>Robert</v>
      </c>
      <c r="D900" t="str">
        <f>_xlfn.XLOOKUP(A900,$A$2:$A$2336,'Customer Names'!$E$2:$E$2336,"NOT FOUND")</f>
        <v>Walsh</v>
      </c>
      <c r="E900" cm="1">
        <f t="array" ref="E900">_xlfn.XLOOKUP(A900,$A$2:$A$2336,Table2[BMI],"NOT FOUND")</f>
        <v>38.25</v>
      </c>
      <c r="F900" cm="1">
        <f t="array" ref="F900">_xlfn.XLOOKUP(A900,$A$2:$A$2336,Table2[HBA1C],"NOT FOUND")</f>
        <v>6.2</v>
      </c>
      <c r="G900" t="str" cm="1">
        <f t="array" ref="G900">_xlfn.XLOOKUP(A900,$A$2:$A$2336,Table2[Heart Issues],"NOT FOUND")</f>
        <v>No</v>
      </c>
      <c r="H900" t="str" cm="1">
        <f t="array" ref="H900">_xlfn.XLOOKUP(A900,$A$2:$A$2336,Table2[Any Transplants],"NOT FOUND")</f>
        <v>No</v>
      </c>
      <c r="I900" t="str" cm="1">
        <f t="array" ref="I900">_xlfn.XLOOKUP(A900,$A$2:$A$2336,Table2[Cancer history],"NOT FOUND")</f>
        <v>No</v>
      </c>
      <c r="J900" t="str">
        <f>_xlfn.XLOOKUP(A900,Table3[customer_no],Table3[month],"NOT FOUND")</f>
        <v>Sep</v>
      </c>
      <c r="K900" s="7">
        <f>_xlfn.XLOOKUP(A900,Table3[customer_no],Table3[year_average],"NOT FOUND")</f>
        <v>1984</v>
      </c>
      <c r="L900" cm="1">
        <f t="array" ref="L900">_xlfn.XLOOKUP(A900,Table3[customer_no],'Hospitalisation Details'!$D$2:$D$2344,"NOT FOUND")</f>
        <v>2</v>
      </c>
      <c r="M900" s="33">
        <f>_xlfn.XLOOKUP(A900,Table3[customer_no],Table3[dd/mm/yy],"NOT FOUND")</f>
        <v>30927</v>
      </c>
      <c r="N900">
        <f>_xlfn.XLOOKUP(A900,Table3[customer_no],Table3[age],"NOT FOUND")</f>
        <v>38</v>
      </c>
      <c r="O900" cm="1">
        <f t="array" ref="O900">_xlfn.XLOOKUP(A900,Table3[customer_no],'Hospitalisation Details'!$E$2:$E$2344,"NOT FOUND")</f>
        <v>3</v>
      </c>
      <c r="P900" t="str">
        <f>_xlfn.XLOOKUP(A900,Table3[customer_no],Table3[hsplt_handled],"NOT FOUND")</f>
        <v>tier - 3</v>
      </c>
      <c r="Q900" t="str">
        <f>_xlfn.XLOOKUP(A900,Table3[customer_no],Table3[city_handled],"NOT FOUND")</f>
        <v>tier - 2</v>
      </c>
      <c r="R900" t="str">
        <f>_xlfn.XLOOKUP(A900,Table3[customer_no],Table3[state_id],"NOT FOUND")</f>
        <v>R1022</v>
      </c>
      <c r="S900" s="34" cm="1">
        <f t="array" ref="S900">_xlfn.XLOOKUP(A900,Table3[customer_no],'Hospitalisation Details'!$F$2:$F$2344,"NOT FOUND")</f>
        <v>12091.34</v>
      </c>
      <c r="T900" t="str">
        <f>_xlfn.XLOOKUP(A900,Table2[Customer ID],Table2[BMI_category],"NOT FOUND")</f>
        <v>Obesity</v>
      </c>
      <c r="U900" s="7">
        <f>_xlfn.XLOOKUP(A900,Table2[Customer ID],Table2[no of surgery],"NOT FOUND")</f>
        <v>1</v>
      </c>
      <c r="V900" t="str">
        <f>_xlfn.XLOOKUP(A900,Table2[Customer ID],Table2[smoker_missing],"NOT FOUND")</f>
        <v>No</v>
      </c>
      <c r="W900" t="str">
        <f t="shared" si="14"/>
        <v>Prediabetes</v>
      </c>
      <c r="X900" s="37">
        <f>SUM(Table5[[#This Row],[Title]:[Diabetes Level]])</f>
        <v>45090.789999999994</v>
      </c>
    </row>
    <row r="901" spans="1:24" x14ac:dyDescent="0.25">
      <c r="A901" t="s">
        <v>1471</v>
      </c>
      <c r="B901" t="str">
        <f>VLOOKUP(A901,'Customer Names'!$A$2:$E$2336,3,FALSE)</f>
        <v>Mrs.</v>
      </c>
      <c r="C901" t="str">
        <f>_xlfn.XLOOKUP(A901,$A$2:$A$2336,'Customer Names'!$D$2:$D$2336,"NOT FOUND")</f>
        <v>Alyssa</v>
      </c>
      <c r="D901" t="str">
        <f>_xlfn.XLOOKUP(A901,$A$2:$A$2336,'Customer Names'!$E$2:$E$2336,"NOT FOUND")</f>
        <v>White</v>
      </c>
      <c r="E901" cm="1">
        <f t="array" ref="E901">_xlfn.XLOOKUP(A901,$A$2:$A$2336,Table2[BMI],"NOT FOUND")</f>
        <v>39.25</v>
      </c>
      <c r="F901" cm="1">
        <f t="array" ref="F901">_xlfn.XLOOKUP(A901,$A$2:$A$2336,Table2[HBA1C],"NOT FOUND")</f>
        <v>8.41</v>
      </c>
      <c r="G901" t="str" cm="1">
        <f t="array" ref="G901">_xlfn.XLOOKUP(A901,$A$2:$A$2336,Table2[Heart Issues],"NOT FOUND")</f>
        <v>yes</v>
      </c>
      <c r="H901" t="str" cm="1">
        <f t="array" ref="H901">_xlfn.XLOOKUP(A901,$A$2:$A$2336,Table2[Any Transplants],"NOT FOUND")</f>
        <v>No</v>
      </c>
      <c r="I901" t="str" cm="1">
        <f t="array" ref="I901">_xlfn.XLOOKUP(A901,$A$2:$A$2336,Table2[Cancer history],"NOT FOUND")</f>
        <v>No</v>
      </c>
      <c r="J901" t="str">
        <f>_xlfn.XLOOKUP(A901,Table3[customer_no],Table3[month],"NOT FOUND")</f>
        <v>Sep</v>
      </c>
      <c r="K901" s="7">
        <f>_xlfn.XLOOKUP(A901,Table3[customer_no],Table3[year_average],"NOT FOUND")</f>
        <v>1986</v>
      </c>
      <c r="L901" cm="1">
        <f t="array" ref="L901">_xlfn.XLOOKUP(A901,Table3[customer_no],'Hospitalisation Details'!$D$2:$D$2344,"NOT FOUND")</f>
        <v>7</v>
      </c>
      <c r="M901" s="33">
        <f>_xlfn.XLOOKUP(A901,Table3[customer_no],Table3[dd/mm/yy],"NOT FOUND")</f>
        <v>31662</v>
      </c>
      <c r="N901">
        <f>_xlfn.XLOOKUP(A901,Table3[customer_no],Table3[age],"NOT FOUND")</f>
        <v>36</v>
      </c>
      <c r="O901" cm="1">
        <f t="array" ref="O901">_xlfn.XLOOKUP(A901,Table3[customer_no],'Hospitalisation Details'!$E$2:$E$2344,"NOT FOUND")</f>
        <v>3</v>
      </c>
      <c r="P901" t="str">
        <f>_xlfn.XLOOKUP(A901,Table3[customer_no],Table3[hsplt_handled],"NOT FOUND")</f>
        <v>tier - 3</v>
      </c>
      <c r="Q901" t="str">
        <f>_xlfn.XLOOKUP(A901,Table3[customer_no],Table3[city_handled],"NOT FOUND")</f>
        <v>tier - 2</v>
      </c>
      <c r="R901" t="str">
        <f>_xlfn.XLOOKUP(A901,Table3[customer_no],Table3[state_id],"NOT FOUND")</f>
        <v>R1026</v>
      </c>
      <c r="S901" s="34" cm="1">
        <f t="array" ref="S901">_xlfn.XLOOKUP(A901,Table3[customer_no],'Hospitalisation Details'!$F$2:$F$2344,"NOT FOUND")</f>
        <v>12048.13</v>
      </c>
      <c r="T901" t="str">
        <f>_xlfn.XLOOKUP(A901,Table2[Customer ID],Table2[BMI_category],"NOT FOUND")</f>
        <v>Obesity</v>
      </c>
      <c r="U901" s="7">
        <f>_xlfn.XLOOKUP(A901,Table2[Customer ID],Table2[no of surgery],"NOT FOUND")</f>
        <v>1</v>
      </c>
      <c r="V901" t="str">
        <f>_xlfn.XLOOKUP(A901,Table2[Customer ID],Table2[smoker_missing],"NOT FOUND")</f>
        <v>No</v>
      </c>
      <c r="W901" t="str">
        <f t="shared" si="14"/>
        <v>Diabetes</v>
      </c>
      <c r="X901" s="37">
        <f>SUM(Table5[[#This Row],[Title]:[Diabetes Level]])</f>
        <v>45790.79</v>
      </c>
    </row>
    <row r="902" spans="1:24" x14ac:dyDescent="0.25">
      <c r="A902" t="s">
        <v>1470</v>
      </c>
      <c r="B902" t="str">
        <f>VLOOKUP(A902,'Customer Names'!$A$2:$E$2336,3,FALSE)</f>
        <v>Ms.</v>
      </c>
      <c r="C902" t="str">
        <f>_xlfn.XLOOKUP(A902,$A$2:$A$2336,'Customer Names'!$D$2:$D$2336,"NOT FOUND")</f>
        <v>Jessica E.</v>
      </c>
      <c r="D902" t="str">
        <f>_xlfn.XLOOKUP(A902,$A$2:$A$2336,'Customer Names'!$E$2:$E$2336,"NOT FOUND")</f>
        <v>Sheppard</v>
      </c>
      <c r="E902" cm="1">
        <f t="array" ref="E902">_xlfn.XLOOKUP(A902,$A$2:$A$2336,Table2[BMI],"NOT FOUND")</f>
        <v>26.6</v>
      </c>
      <c r="F902" cm="1">
        <f t="array" ref="F902">_xlfn.XLOOKUP(A902,$A$2:$A$2336,Table2[HBA1C],"NOT FOUND")</f>
        <v>5.07</v>
      </c>
      <c r="G902" t="str" cm="1">
        <f t="array" ref="G902">_xlfn.XLOOKUP(A902,$A$2:$A$2336,Table2[Heart Issues],"NOT FOUND")</f>
        <v>yes</v>
      </c>
      <c r="H902" t="str" cm="1">
        <f t="array" ref="H902">_xlfn.XLOOKUP(A902,$A$2:$A$2336,Table2[Any Transplants],"NOT FOUND")</f>
        <v>No</v>
      </c>
      <c r="I902" t="str" cm="1">
        <f t="array" ref="I902">_xlfn.XLOOKUP(A902,$A$2:$A$2336,Table2[Cancer history],"NOT FOUND")</f>
        <v>No</v>
      </c>
      <c r="J902" t="str">
        <f>_xlfn.XLOOKUP(A902,Table3[customer_no],Table3[month],"NOT FOUND")</f>
        <v>Nov</v>
      </c>
      <c r="K902" s="7">
        <f>_xlfn.XLOOKUP(A902,Table3[customer_no],Table3[year_average],"NOT FOUND")</f>
        <v>1966</v>
      </c>
      <c r="L902" cm="1">
        <f t="array" ref="L902">_xlfn.XLOOKUP(A902,Table3[customer_no],'Hospitalisation Details'!$D$2:$D$2344,"NOT FOUND")</f>
        <v>24</v>
      </c>
      <c r="M902" s="33">
        <f>_xlfn.XLOOKUP(A902,Table3[customer_no],Table3[dd/mm/yy],"NOT FOUND")</f>
        <v>24435</v>
      </c>
      <c r="N902">
        <f>_xlfn.XLOOKUP(A902,Table3[customer_no],Table3[age],"NOT FOUND")</f>
        <v>56</v>
      </c>
      <c r="O902" cm="1">
        <f t="array" ref="O902">_xlfn.XLOOKUP(A902,Table3[customer_no],'Hospitalisation Details'!$E$2:$E$2344,"NOT FOUND")</f>
        <v>1</v>
      </c>
      <c r="P902" t="str">
        <f>_xlfn.XLOOKUP(A902,Table3[customer_no],Table3[hsplt_handled],"NOT FOUND")</f>
        <v>tier - 3</v>
      </c>
      <c r="Q902" t="str">
        <f>_xlfn.XLOOKUP(A902,Table3[customer_no],Table3[city_handled],"NOT FOUND")</f>
        <v>tier - 1</v>
      </c>
      <c r="R902" t="str">
        <f>_xlfn.XLOOKUP(A902,Table3[customer_no],Table3[state_id],"NOT FOUND")</f>
        <v>R1012</v>
      </c>
      <c r="S902" s="34" cm="1">
        <f t="array" ref="S902">_xlfn.XLOOKUP(A902,Table3[customer_no],'Hospitalisation Details'!$F$2:$F$2344,"NOT FOUND")</f>
        <v>12044.34</v>
      </c>
      <c r="T902" t="str">
        <f>_xlfn.XLOOKUP(A902,Table2[Customer ID],Table2[BMI_category],"NOT FOUND")</f>
        <v>Overweight</v>
      </c>
      <c r="U902" s="7">
        <f>_xlfn.XLOOKUP(A902,Table2[Customer ID],Table2[no of surgery],"NOT FOUND")</f>
        <v>2</v>
      </c>
      <c r="V902" t="str">
        <f>_xlfn.XLOOKUP(A902,Table2[Customer ID],Table2[smoker_missing],"NOT FOUND")</f>
        <v>No</v>
      </c>
      <c r="W902" t="str">
        <f t="shared" si="14"/>
        <v>Normal</v>
      </c>
      <c r="X902" s="37">
        <f>SUM(Table5[[#This Row],[Title]:[Diabetes Level]])</f>
        <v>38560.009999999995</v>
      </c>
    </row>
    <row r="903" spans="1:24" x14ac:dyDescent="0.25">
      <c r="A903" t="s">
        <v>1469</v>
      </c>
      <c r="B903" t="str">
        <f>VLOOKUP(A903,'Customer Names'!$A$2:$E$2336,3,FALSE)</f>
        <v>Mr.</v>
      </c>
      <c r="C903" t="str">
        <f>_xlfn.XLOOKUP(A903,$A$2:$A$2336,'Customer Names'!$D$2:$D$2336,"NOT FOUND")</f>
        <v>Patrick J.</v>
      </c>
      <c r="D903" t="str">
        <f>_xlfn.XLOOKUP(A903,$A$2:$A$2336,'Customer Names'!$E$2:$E$2336,"NOT FOUND")</f>
        <v>Doran</v>
      </c>
      <c r="E903" cm="1">
        <f t="array" ref="E903">_xlfn.XLOOKUP(A903,$A$2:$A$2336,Table2[BMI],"NOT FOUND")</f>
        <v>35.700000000000003</v>
      </c>
      <c r="F903" cm="1">
        <f t="array" ref="F903">_xlfn.XLOOKUP(A903,$A$2:$A$2336,Table2[HBA1C],"NOT FOUND")</f>
        <v>4.0599999999999996</v>
      </c>
      <c r="G903" t="str" cm="1">
        <f t="array" ref="G903">_xlfn.XLOOKUP(A903,$A$2:$A$2336,Table2[Heart Issues],"NOT FOUND")</f>
        <v>No</v>
      </c>
      <c r="H903" t="str" cm="1">
        <f t="array" ref="H903">_xlfn.XLOOKUP(A903,$A$2:$A$2336,Table2[Any Transplants],"NOT FOUND")</f>
        <v>No</v>
      </c>
      <c r="I903" t="str" cm="1">
        <f t="array" ref="I903">_xlfn.XLOOKUP(A903,$A$2:$A$2336,Table2[Cancer history],"NOT FOUND")</f>
        <v>Yes</v>
      </c>
      <c r="J903" t="str">
        <f>_xlfn.XLOOKUP(A903,Table3[customer_no],Table3[month],"NOT FOUND")</f>
        <v>Oct</v>
      </c>
      <c r="K903" s="7">
        <f>_xlfn.XLOOKUP(A903,Table3[customer_no],Table3[year_average],"NOT FOUND")</f>
        <v>1979</v>
      </c>
      <c r="L903" cm="1">
        <f t="array" ref="L903">_xlfn.XLOOKUP(A903,Table3[customer_no],'Hospitalisation Details'!$D$2:$D$2344,"NOT FOUND")</f>
        <v>16</v>
      </c>
      <c r="M903" s="33">
        <f>_xlfn.XLOOKUP(A903,Table3[customer_no],Table3[dd/mm/yy],"NOT FOUND")</f>
        <v>29144</v>
      </c>
      <c r="N903">
        <f>_xlfn.XLOOKUP(A903,Table3[customer_no],Table3[age],"NOT FOUND")</f>
        <v>43</v>
      </c>
      <c r="O903" cm="1">
        <f t="array" ref="O903">_xlfn.XLOOKUP(A903,Table3[customer_no],'Hospitalisation Details'!$E$2:$E$2344,"NOT FOUND")</f>
        <v>2</v>
      </c>
      <c r="P903" t="str">
        <f>_xlfn.XLOOKUP(A903,Table3[customer_no],Table3[hsplt_handled],"NOT FOUND")</f>
        <v>tier - 3</v>
      </c>
      <c r="Q903" t="str">
        <f>_xlfn.XLOOKUP(A903,Table3[customer_no],Table3[city_handled],"NOT FOUND")</f>
        <v>tier - 3</v>
      </c>
      <c r="R903" t="str">
        <f>_xlfn.XLOOKUP(A903,Table3[customer_no],Table3[state_id],"NOT FOUND")</f>
        <v>R1021</v>
      </c>
      <c r="S903" s="34" cm="1">
        <f t="array" ref="S903">_xlfn.XLOOKUP(A903,Table3[customer_no],'Hospitalisation Details'!$F$2:$F$2344,"NOT FOUND")</f>
        <v>12035.18</v>
      </c>
      <c r="T903" t="str">
        <f>_xlfn.XLOOKUP(A903,Table2[Customer ID],Table2[BMI_category],"NOT FOUND")</f>
        <v>Obesity</v>
      </c>
      <c r="U903" s="7">
        <f>_xlfn.XLOOKUP(A903,Table2[Customer ID],Table2[no of surgery],"NOT FOUND")</f>
        <v>1</v>
      </c>
      <c r="V903" t="str">
        <f>_xlfn.XLOOKUP(A903,Table2[Customer ID],Table2[smoker_missing],"NOT FOUND")</f>
        <v>No</v>
      </c>
      <c r="W903" t="str">
        <f t="shared" si="14"/>
        <v>Normal</v>
      </c>
      <c r="X903" s="37">
        <f>SUM(Table5[[#This Row],[Title]:[Diabetes Level]])</f>
        <v>43259.94</v>
      </c>
    </row>
    <row r="904" spans="1:24" x14ac:dyDescent="0.25">
      <c r="A904" t="s">
        <v>1468</v>
      </c>
      <c r="B904" t="str">
        <f>VLOOKUP(A904,'Customer Names'!$A$2:$E$2336,3,FALSE)</f>
        <v>Ms.</v>
      </c>
      <c r="C904" t="str">
        <f>_xlfn.XLOOKUP(A904,$A$2:$A$2336,'Customer Names'!$D$2:$D$2336,"NOT FOUND")</f>
        <v>Emilie</v>
      </c>
      <c r="D904" t="str">
        <f>_xlfn.XLOOKUP(A904,$A$2:$A$2336,'Customer Names'!$E$2:$E$2336,"NOT FOUND")</f>
        <v>Labrosse</v>
      </c>
      <c r="E904" cm="1">
        <f t="array" ref="E904">_xlfn.XLOOKUP(A904,$A$2:$A$2336,Table2[BMI],"NOT FOUND")</f>
        <v>20.100000000000001</v>
      </c>
      <c r="F904" cm="1">
        <f t="array" ref="F904">_xlfn.XLOOKUP(A904,$A$2:$A$2336,Table2[HBA1C],"NOT FOUND")</f>
        <v>10.52</v>
      </c>
      <c r="G904" t="str" cm="1">
        <f t="array" ref="G904">_xlfn.XLOOKUP(A904,$A$2:$A$2336,Table2[Heart Issues],"NOT FOUND")</f>
        <v>No</v>
      </c>
      <c r="H904" t="str" cm="1">
        <f t="array" ref="H904">_xlfn.XLOOKUP(A904,$A$2:$A$2336,Table2[Any Transplants],"NOT FOUND")</f>
        <v>No</v>
      </c>
      <c r="I904" t="str" cm="1">
        <f t="array" ref="I904">_xlfn.XLOOKUP(A904,$A$2:$A$2336,Table2[Cancer history],"NOT FOUND")</f>
        <v>No</v>
      </c>
      <c r="J904" t="str">
        <f>_xlfn.XLOOKUP(A904,Table3[customer_no],Table3[month],"NOT FOUND")</f>
        <v>Oct</v>
      </c>
      <c r="K904" s="7">
        <f>_xlfn.XLOOKUP(A904,Table3[customer_no],Table3[year_average],"NOT FOUND")</f>
        <v>1965</v>
      </c>
      <c r="L904" cm="1">
        <f t="array" ref="L904">_xlfn.XLOOKUP(A904,Table3[customer_no],'Hospitalisation Details'!$D$2:$D$2344,"NOT FOUND")</f>
        <v>29</v>
      </c>
      <c r="M904" s="33">
        <f>_xlfn.XLOOKUP(A904,Table3[customer_no],Table3[dd/mm/yy],"NOT FOUND")</f>
        <v>24044</v>
      </c>
      <c r="N904">
        <f>_xlfn.XLOOKUP(A904,Table3[customer_no],Table3[age],"NOT FOUND")</f>
        <v>57</v>
      </c>
      <c r="O904" cm="1">
        <f t="array" ref="O904">_xlfn.XLOOKUP(A904,Table3[customer_no],'Hospitalisation Details'!$E$2:$E$2344,"NOT FOUND")</f>
        <v>1</v>
      </c>
      <c r="P904" t="str">
        <f>_xlfn.XLOOKUP(A904,Table3[customer_no],Table3[hsplt_handled],"NOT FOUND")</f>
        <v>tier - 3</v>
      </c>
      <c r="Q904" t="str">
        <f>_xlfn.XLOOKUP(A904,Table3[customer_no],Table3[city_handled],"NOT FOUND")</f>
        <v>tier - 1</v>
      </c>
      <c r="R904" t="str">
        <f>_xlfn.XLOOKUP(A904,Table3[customer_no],Table3[state_id],"NOT FOUND")</f>
        <v>R1011</v>
      </c>
      <c r="S904" s="34" cm="1">
        <f t="array" ref="S904">_xlfn.XLOOKUP(A904,Table3[customer_no],'Hospitalisation Details'!$F$2:$F$2344,"NOT FOUND")</f>
        <v>12032.33</v>
      </c>
      <c r="T904" t="str">
        <f>_xlfn.XLOOKUP(A904,Table2[Customer ID],Table2[BMI_category],"NOT FOUND")</f>
        <v>Normal Weight</v>
      </c>
      <c r="U904" s="7">
        <f>_xlfn.XLOOKUP(A904,Table2[Customer ID],Table2[no of surgery],"NOT FOUND")</f>
        <v>0</v>
      </c>
      <c r="V904" t="str">
        <f>_xlfn.XLOOKUP(A904,Table2[Customer ID],Table2[smoker_missing],"NOT FOUND")</f>
        <v>No</v>
      </c>
      <c r="W904" t="str">
        <f t="shared" si="14"/>
        <v>Diabetes</v>
      </c>
      <c r="X904" s="37">
        <f>SUM(Table5[[#This Row],[Title]:[Diabetes Level]])</f>
        <v>38158.949999999997</v>
      </c>
    </row>
    <row r="905" spans="1:24" x14ac:dyDescent="0.25">
      <c r="A905" t="s">
        <v>1467</v>
      </c>
      <c r="B905" t="str">
        <f>VLOOKUP(A905,'Customer Names'!$A$2:$E$2336,3,FALSE)</f>
        <v>Ms.</v>
      </c>
      <c r="C905" t="str">
        <f>_xlfn.XLOOKUP(A905,$A$2:$A$2336,'Customer Names'!$D$2:$D$2336,"NOT FOUND")</f>
        <v>Caitlin B.</v>
      </c>
      <c r="D905" t="str">
        <f>_xlfn.XLOOKUP(A905,$A$2:$A$2336,'Customer Names'!$E$2:$E$2336,"NOT FOUND")</f>
        <v>Thomas</v>
      </c>
      <c r="E905" cm="1">
        <f t="array" ref="E905">_xlfn.XLOOKUP(A905,$A$2:$A$2336,Table2[BMI],"NOT FOUND")</f>
        <v>22.23</v>
      </c>
      <c r="F905" cm="1">
        <f t="array" ref="F905">_xlfn.XLOOKUP(A905,$A$2:$A$2336,Table2[HBA1C],"NOT FOUND")</f>
        <v>9.65</v>
      </c>
      <c r="G905" t="str" cm="1">
        <f t="array" ref="G905">_xlfn.XLOOKUP(A905,$A$2:$A$2336,Table2[Heart Issues],"NOT FOUND")</f>
        <v>No</v>
      </c>
      <c r="H905" t="str" cm="1">
        <f t="array" ref="H905">_xlfn.XLOOKUP(A905,$A$2:$A$2336,Table2[Any Transplants],"NOT FOUND")</f>
        <v>No</v>
      </c>
      <c r="I905" t="str" cm="1">
        <f t="array" ref="I905">_xlfn.XLOOKUP(A905,$A$2:$A$2336,Table2[Cancer history],"NOT FOUND")</f>
        <v>No</v>
      </c>
      <c r="J905" t="str">
        <f>_xlfn.XLOOKUP(A905,Table3[customer_no],Table3[month],"NOT FOUND")</f>
        <v>Jun</v>
      </c>
      <c r="K905" s="7">
        <f>_xlfn.XLOOKUP(A905,Table3[customer_no],Table3[year_average],"NOT FOUND")</f>
        <v>1965</v>
      </c>
      <c r="L905" cm="1">
        <f t="array" ref="L905">_xlfn.XLOOKUP(A905,Table3[customer_no],'Hospitalisation Details'!$D$2:$D$2344,"NOT FOUND")</f>
        <v>9</v>
      </c>
      <c r="M905" s="33">
        <f>_xlfn.XLOOKUP(A905,Table3[customer_no],Table3[dd/mm/yy],"NOT FOUND")</f>
        <v>23902</v>
      </c>
      <c r="N905">
        <f>_xlfn.XLOOKUP(A905,Table3[customer_no],Table3[age],"NOT FOUND")</f>
        <v>57</v>
      </c>
      <c r="O905" cm="1">
        <f t="array" ref="O905">_xlfn.XLOOKUP(A905,Table3[customer_no],'Hospitalisation Details'!$E$2:$E$2344,"NOT FOUND")</f>
        <v>0</v>
      </c>
      <c r="P905" t="str">
        <f>_xlfn.XLOOKUP(A905,Table3[customer_no],Table3[hsplt_handled],"NOT FOUND")</f>
        <v>tier - 3</v>
      </c>
      <c r="Q905" t="str">
        <f>_xlfn.XLOOKUP(A905,Table3[customer_no],Table3[city_handled],"NOT FOUND")</f>
        <v>tier - 2</v>
      </c>
      <c r="R905" t="str">
        <f>_xlfn.XLOOKUP(A905,Table3[customer_no],Table3[state_id],"NOT FOUND")</f>
        <v>R1024</v>
      </c>
      <c r="S905" s="34" cm="1">
        <f t="array" ref="S905">_xlfn.XLOOKUP(A905,Table3[customer_no],'Hospitalisation Details'!$F$2:$F$2344,"NOT FOUND")</f>
        <v>12029.29</v>
      </c>
      <c r="T905" t="str">
        <f>_xlfn.XLOOKUP(A905,Table2[Customer ID],Table2[BMI_category],"NOT FOUND")</f>
        <v>Normal Weight</v>
      </c>
      <c r="U905" s="7">
        <f>_xlfn.XLOOKUP(A905,Table2[Customer ID],Table2[no of surgery],"NOT FOUND")</f>
        <v>0</v>
      </c>
      <c r="V905" t="str">
        <f>_xlfn.XLOOKUP(A905,Table2[Customer ID],Table2[smoker_missing],"NOT FOUND")</f>
        <v>No</v>
      </c>
      <c r="W905" t="str">
        <f t="shared" si="14"/>
        <v>Diabetes</v>
      </c>
      <c r="X905" s="37">
        <f>SUM(Table5[[#This Row],[Title]:[Diabetes Level]])</f>
        <v>37994.17</v>
      </c>
    </row>
    <row r="906" spans="1:24" x14ac:dyDescent="0.25">
      <c r="A906" t="s">
        <v>1466</v>
      </c>
      <c r="B906" t="str">
        <f>VLOOKUP(A906,'Customer Names'!$A$2:$E$2336,3,FALSE)</f>
        <v>Mr.</v>
      </c>
      <c r="C906" t="str">
        <f>_xlfn.XLOOKUP(A906,$A$2:$A$2336,'Customer Names'!$D$2:$D$2336,"NOT FOUND")</f>
        <v>Joseph W</v>
      </c>
      <c r="D906" t="str">
        <f>_xlfn.XLOOKUP(A906,$A$2:$A$2336,'Customer Names'!$E$2:$E$2336,"NOT FOUND")</f>
        <v>Lesniak</v>
      </c>
      <c r="E906" cm="1">
        <f t="array" ref="E906">_xlfn.XLOOKUP(A906,$A$2:$A$2336,Table2[BMI],"NOT FOUND")</f>
        <v>36.47</v>
      </c>
      <c r="F906" cm="1">
        <f t="array" ref="F906">_xlfn.XLOOKUP(A906,$A$2:$A$2336,Table2[HBA1C],"NOT FOUND")</f>
        <v>6.21</v>
      </c>
      <c r="G906" t="str" cm="1">
        <f t="array" ref="G906">_xlfn.XLOOKUP(A906,$A$2:$A$2336,Table2[Heart Issues],"NOT FOUND")</f>
        <v>No</v>
      </c>
      <c r="H906" t="str" cm="1">
        <f t="array" ref="H906">_xlfn.XLOOKUP(A906,$A$2:$A$2336,Table2[Any Transplants],"NOT FOUND")</f>
        <v>No</v>
      </c>
      <c r="I906" t="str" cm="1">
        <f t="array" ref="I906">_xlfn.XLOOKUP(A906,$A$2:$A$2336,Table2[Cancer history],"NOT FOUND")</f>
        <v>No</v>
      </c>
      <c r="J906" t="str">
        <f>_xlfn.XLOOKUP(A906,Table3[customer_no],Table3[month],"NOT FOUND")</f>
        <v>Oct</v>
      </c>
      <c r="K906" s="7">
        <f>_xlfn.XLOOKUP(A906,Table3[customer_no],Table3[year_average],"NOT FOUND")</f>
        <v>1982</v>
      </c>
      <c r="L906" cm="1">
        <f t="array" ref="L906">_xlfn.XLOOKUP(A906,Table3[customer_no],'Hospitalisation Details'!$D$2:$D$2344,"NOT FOUND")</f>
        <v>17</v>
      </c>
      <c r="M906" s="33">
        <f>_xlfn.XLOOKUP(A906,Table3[customer_no],Table3[dd/mm/yy],"NOT FOUND")</f>
        <v>30241</v>
      </c>
      <c r="N906">
        <f>_xlfn.XLOOKUP(A906,Table3[customer_no],Table3[age],"NOT FOUND")</f>
        <v>40</v>
      </c>
      <c r="O906" cm="1">
        <f t="array" ref="O906">_xlfn.XLOOKUP(A906,Table3[customer_no],'Hospitalisation Details'!$E$2:$E$2344,"NOT FOUND")</f>
        <v>3</v>
      </c>
      <c r="P906" t="str">
        <f>_xlfn.XLOOKUP(A906,Table3[customer_no],Table3[hsplt_handled],"NOT FOUND")</f>
        <v>tier - 3</v>
      </c>
      <c r="Q906" t="str">
        <f>_xlfn.XLOOKUP(A906,Table3[customer_no],Table3[city_handled],"NOT FOUND")</f>
        <v>tier - 3</v>
      </c>
      <c r="R906" t="str">
        <f>_xlfn.XLOOKUP(A906,Table3[customer_no],Table3[state_id],"NOT FOUND")</f>
        <v>R1021</v>
      </c>
      <c r="S906" s="34" cm="1">
        <f t="array" ref="S906">_xlfn.XLOOKUP(A906,Table3[customer_no],'Hospitalisation Details'!$F$2:$F$2344,"NOT FOUND")</f>
        <v>12001.29</v>
      </c>
      <c r="T906" t="str">
        <f>_xlfn.XLOOKUP(A906,Table2[Customer ID],Table2[BMI_category],"NOT FOUND")</f>
        <v>Obesity</v>
      </c>
      <c r="U906" s="7">
        <f>_xlfn.XLOOKUP(A906,Table2[Customer ID],Table2[no of surgery],"NOT FOUND")</f>
        <v>0</v>
      </c>
      <c r="V906" t="str">
        <f>_xlfn.XLOOKUP(A906,Table2[Customer ID],Table2[smoker_missing],"NOT FOUND")</f>
        <v>No</v>
      </c>
      <c r="W906" t="str">
        <f t="shared" si="14"/>
        <v>Prediabetes</v>
      </c>
      <c r="X906" s="37">
        <f>SUM(Table5[[#This Row],[Title]:[Diabetes Level]])</f>
        <v>44326.97</v>
      </c>
    </row>
    <row r="907" spans="1:24" x14ac:dyDescent="0.25">
      <c r="A907" t="s">
        <v>1465</v>
      </c>
      <c r="B907" t="str">
        <f>VLOOKUP(A907,'Customer Names'!$A$2:$E$2336,3,FALSE)</f>
        <v>Ms.</v>
      </c>
      <c r="C907" t="str">
        <f>_xlfn.XLOOKUP(A907,$A$2:$A$2336,'Customer Names'!$D$2:$D$2336,"NOT FOUND")</f>
        <v>Wendy</v>
      </c>
      <c r="D907" t="str">
        <f>_xlfn.XLOOKUP(A907,$A$2:$A$2336,'Customer Names'!$E$2:$E$2336,"NOT FOUND")</f>
        <v>Prowse</v>
      </c>
      <c r="E907" cm="1">
        <f t="array" ref="E907">_xlfn.XLOOKUP(A907,$A$2:$A$2336,Table2[BMI],"NOT FOUND")</f>
        <v>49.64</v>
      </c>
      <c r="F907" cm="1">
        <f t="array" ref="F907">_xlfn.XLOOKUP(A907,$A$2:$A$2336,Table2[HBA1C],"NOT FOUND")</f>
        <v>4.76</v>
      </c>
      <c r="G907" t="str" cm="1">
        <f t="array" ref="G907">_xlfn.XLOOKUP(A907,$A$2:$A$2336,Table2[Heart Issues],"NOT FOUND")</f>
        <v>No</v>
      </c>
      <c r="H907" t="str" cm="1">
        <f t="array" ref="H907">_xlfn.XLOOKUP(A907,$A$2:$A$2336,Table2[Any Transplants],"NOT FOUND")</f>
        <v>No</v>
      </c>
      <c r="I907" t="str" cm="1">
        <f t="array" ref="I907">_xlfn.XLOOKUP(A907,$A$2:$A$2336,Table2[Cancer history],"NOT FOUND")</f>
        <v>Yes</v>
      </c>
      <c r="J907" t="str">
        <f>_xlfn.XLOOKUP(A907,Table3[customer_no],Table3[month],"NOT FOUND")</f>
        <v>Dec</v>
      </c>
      <c r="K907" s="7">
        <f>_xlfn.XLOOKUP(A907,Table3[customer_no],Table3[year_average],"NOT FOUND")</f>
        <v>1993</v>
      </c>
      <c r="L907" cm="1">
        <f t="array" ref="L907">_xlfn.XLOOKUP(A907,Table3[customer_no],'Hospitalisation Details'!$D$2:$D$2344,"NOT FOUND")</f>
        <v>12</v>
      </c>
      <c r="M907" s="33">
        <f>_xlfn.XLOOKUP(A907,Table3[customer_no],Table3[dd/mm/yy],"NOT FOUND")</f>
        <v>34315</v>
      </c>
      <c r="N907">
        <f>_xlfn.XLOOKUP(A907,Table3[customer_no],Table3[age],"NOT FOUND")</f>
        <v>29</v>
      </c>
      <c r="O907" cm="1">
        <f t="array" ref="O907">_xlfn.XLOOKUP(A907,Table3[customer_no],'Hospitalisation Details'!$E$2:$E$2344,"NOT FOUND")</f>
        <v>0</v>
      </c>
      <c r="P907" t="str">
        <f>_xlfn.XLOOKUP(A907,Table3[customer_no],Table3[hsplt_handled],"NOT FOUND")</f>
        <v>tier - 3</v>
      </c>
      <c r="Q907" t="str">
        <f>_xlfn.XLOOKUP(A907,Table3[customer_no],Table3[city_handled],"NOT FOUND")</f>
        <v>tier - 2</v>
      </c>
      <c r="R907" t="str">
        <f>_xlfn.XLOOKUP(A907,Table3[customer_no],Table3[state_id],"NOT FOUND")</f>
        <v>R1012</v>
      </c>
      <c r="S907" s="34" cm="1">
        <f t="array" ref="S907">_xlfn.XLOOKUP(A907,Table3[customer_no],'Hospitalisation Details'!$F$2:$F$2344,"NOT FOUND")</f>
        <v>11994.89</v>
      </c>
      <c r="T907" t="str">
        <f>_xlfn.XLOOKUP(A907,Table2[Customer ID],Table2[BMI_category],"NOT FOUND")</f>
        <v>Obesity</v>
      </c>
      <c r="U907" s="7">
        <f>_xlfn.XLOOKUP(A907,Table2[Customer ID],Table2[no of surgery],"NOT FOUND")</f>
        <v>1</v>
      </c>
      <c r="V907" t="str">
        <f>_xlfn.XLOOKUP(A907,Table2[Customer ID],Table2[smoker_missing],"NOT FOUND")</f>
        <v>No</v>
      </c>
      <c r="W907" t="str">
        <f t="shared" si="14"/>
        <v>Normal</v>
      </c>
      <c r="X907" s="37">
        <f>SUM(Table5[[#This Row],[Title]:[Diabetes Level]])</f>
        <v>48399.29</v>
      </c>
    </row>
    <row r="908" spans="1:24" x14ac:dyDescent="0.25">
      <c r="A908" t="s">
        <v>1464</v>
      </c>
      <c r="B908" t="str">
        <f>VLOOKUP(A908,'Customer Names'!$A$2:$E$2336,3,FALSE)</f>
        <v>Mrs.</v>
      </c>
      <c r="C908" t="str">
        <f>_xlfn.XLOOKUP(A908,$A$2:$A$2336,'Customer Names'!$D$2:$D$2336,"NOT FOUND")</f>
        <v>Leah L.</v>
      </c>
      <c r="D908" t="str">
        <f>_xlfn.XLOOKUP(A908,$A$2:$A$2336,'Customer Names'!$E$2:$E$2336,"NOT FOUND")</f>
        <v>Seigel</v>
      </c>
      <c r="E908" cm="1">
        <f t="array" ref="E908">_xlfn.XLOOKUP(A908,$A$2:$A$2336,Table2[BMI],"NOT FOUND")</f>
        <v>36.799999999999997</v>
      </c>
      <c r="F908" cm="1">
        <f t="array" ref="F908">_xlfn.XLOOKUP(A908,$A$2:$A$2336,Table2[HBA1C],"NOT FOUND")</f>
        <v>5.73</v>
      </c>
      <c r="G908" t="str" cm="1">
        <f t="array" ref="G908">_xlfn.XLOOKUP(A908,$A$2:$A$2336,Table2[Heart Issues],"NOT FOUND")</f>
        <v>yes</v>
      </c>
      <c r="H908" t="str" cm="1">
        <f t="array" ref="H908">_xlfn.XLOOKUP(A908,$A$2:$A$2336,Table2[Any Transplants],"NOT FOUND")</f>
        <v>No</v>
      </c>
      <c r="I908" t="str" cm="1">
        <f t="array" ref="I908">_xlfn.XLOOKUP(A908,$A$2:$A$2336,Table2[Cancer history],"NOT FOUND")</f>
        <v>Yes</v>
      </c>
      <c r="J908" t="str">
        <f>_xlfn.XLOOKUP(A908,Table3[customer_no],Table3[month],"NOT FOUND")</f>
        <v>Jul</v>
      </c>
      <c r="K908" s="7">
        <f>_xlfn.XLOOKUP(A908,Table3[customer_no],Table3[year_average],"NOT FOUND")</f>
        <v>1983</v>
      </c>
      <c r="L908" cm="1">
        <f t="array" ref="L908">_xlfn.XLOOKUP(A908,Table3[customer_no],'Hospitalisation Details'!$D$2:$D$2344,"NOT FOUND")</f>
        <v>4</v>
      </c>
      <c r="M908" s="33">
        <f>_xlfn.XLOOKUP(A908,Table3[customer_no],Table3[dd/mm/yy],"NOT FOUND")</f>
        <v>30501</v>
      </c>
      <c r="N908">
        <f>_xlfn.XLOOKUP(A908,Table3[customer_no],Table3[age],"NOT FOUND")</f>
        <v>39</v>
      </c>
      <c r="O908" cm="1">
        <f t="array" ref="O908">_xlfn.XLOOKUP(A908,Table3[customer_no],'Hospitalisation Details'!$E$2:$E$2344,"NOT FOUND")</f>
        <v>3</v>
      </c>
      <c r="P908" t="str">
        <f>_xlfn.XLOOKUP(A908,Table3[customer_no],Table3[hsplt_handled],"NOT FOUND")</f>
        <v>tier - 3</v>
      </c>
      <c r="Q908" t="str">
        <f>_xlfn.XLOOKUP(A908,Table3[customer_no],Table3[city_handled],"NOT FOUND")</f>
        <v>tier - 2</v>
      </c>
      <c r="R908" t="str">
        <f>_xlfn.XLOOKUP(A908,Table3[customer_no],Table3[state_id],"NOT FOUND")</f>
        <v>R1026</v>
      </c>
      <c r="S908" s="34" cm="1">
        <f t="array" ref="S908">_xlfn.XLOOKUP(A908,Table3[customer_no],'Hospitalisation Details'!$F$2:$F$2344,"NOT FOUND")</f>
        <v>11987.68</v>
      </c>
      <c r="T908" t="str">
        <f>_xlfn.XLOOKUP(A908,Table2[Customer ID],Table2[BMI_category],"NOT FOUND")</f>
        <v>Obesity</v>
      </c>
      <c r="U908" s="7">
        <f>_xlfn.XLOOKUP(A908,Table2[Customer ID],Table2[no of surgery],"NOT FOUND")</f>
        <v>1</v>
      </c>
      <c r="V908" t="str">
        <f>_xlfn.XLOOKUP(A908,Table2[Customer ID],Table2[smoker_missing],"NOT FOUND")</f>
        <v>No</v>
      </c>
      <c r="W908" t="str">
        <f t="shared" si="14"/>
        <v>Prediabetes</v>
      </c>
      <c r="X908" s="37">
        <f>SUM(Table5[[#This Row],[Title]:[Diabetes Level]])</f>
        <v>44561.21</v>
      </c>
    </row>
    <row r="909" spans="1:24" x14ac:dyDescent="0.25">
      <c r="A909" t="s">
        <v>1463</v>
      </c>
      <c r="B909" t="str">
        <f>VLOOKUP(A909,'Customer Names'!$A$2:$E$2336,3,FALSE)</f>
        <v>Mr.</v>
      </c>
      <c r="C909" t="str">
        <f>_xlfn.XLOOKUP(A909,$A$2:$A$2336,'Customer Names'!$D$2:$D$2336,"NOT FOUND")</f>
        <v>Wayne L.</v>
      </c>
      <c r="D909" t="str">
        <f>_xlfn.XLOOKUP(A909,$A$2:$A$2336,'Customer Names'!$E$2:$E$2336,"NOT FOUND")</f>
        <v>Blas</v>
      </c>
      <c r="E909" cm="1">
        <f t="array" ref="E909">_xlfn.XLOOKUP(A909,$A$2:$A$2336,Table2[BMI],"NOT FOUND")</f>
        <v>33.880000000000003</v>
      </c>
      <c r="F909" cm="1">
        <f t="array" ref="F909">_xlfn.XLOOKUP(A909,$A$2:$A$2336,Table2[HBA1C],"NOT FOUND")</f>
        <v>10.78</v>
      </c>
      <c r="G909" t="str" cm="1">
        <f t="array" ref="G909">_xlfn.XLOOKUP(A909,$A$2:$A$2336,Table2[Heart Issues],"NOT FOUND")</f>
        <v>yes</v>
      </c>
      <c r="H909" t="str" cm="1">
        <f t="array" ref="H909">_xlfn.XLOOKUP(A909,$A$2:$A$2336,Table2[Any Transplants],"NOT FOUND")</f>
        <v>No</v>
      </c>
      <c r="I909" t="str" cm="1">
        <f t="array" ref="I909">_xlfn.XLOOKUP(A909,$A$2:$A$2336,Table2[Cancer history],"NOT FOUND")</f>
        <v>No</v>
      </c>
      <c r="J909" t="str">
        <f>_xlfn.XLOOKUP(A909,Table3[customer_no],Table3[month],"NOT FOUND")</f>
        <v>Dec</v>
      </c>
      <c r="K909" s="7">
        <f>_xlfn.XLOOKUP(A909,Table3[customer_no],Table3[year_average],"NOT FOUND")</f>
        <v>1967</v>
      </c>
      <c r="L909" cm="1">
        <f t="array" ref="L909">_xlfn.XLOOKUP(A909,Table3[customer_no],'Hospitalisation Details'!$D$2:$D$2344,"NOT FOUND")</f>
        <v>22</v>
      </c>
      <c r="M909" s="33">
        <f>_xlfn.XLOOKUP(A909,Table3[customer_no],Table3[dd/mm/yy],"NOT FOUND")</f>
        <v>24828</v>
      </c>
      <c r="N909">
        <f>_xlfn.XLOOKUP(A909,Table3[customer_no],Table3[age],"NOT FOUND")</f>
        <v>55</v>
      </c>
      <c r="O909" cm="1">
        <f t="array" ref="O909">_xlfn.XLOOKUP(A909,Table3[customer_no],'Hospitalisation Details'!$E$2:$E$2344,"NOT FOUND")</f>
        <v>3</v>
      </c>
      <c r="P909" t="str">
        <f>_xlfn.XLOOKUP(A909,Table3[customer_no],Table3[hsplt_handled],"NOT FOUND")</f>
        <v>tier - 3</v>
      </c>
      <c r="Q909" t="str">
        <f>_xlfn.XLOOKUP(A909,Table3[customer_no],Table3[city_handled],"NOT FOUND")</f>
        <v>tier - 3</v>
      </c>
      <c r="R909" t="str">
        <f>_xlfn.XLOOKUP(A909,Table3[customer_no],Table3[state_id],"NOT FOUND")</f>
        <v>R1013</v>
      </c>
      <c r="S909" s="34" cm="1">
        <f t="array" ref="S909">_xlfn.XLOOKUP(A909,Table3[customer_no],'Hospitalisation Details'!$F$2:$F$2344,"NOT FOUND")</f>
        <v>11987.17</v>
      </c>
      <c r="T909" t="str">
        <f>_xlfn.XLOOKUP(A909,Table2[Customer ID],Table2[BMI_category],"NOT FOUND")</f>
        <v>Obesity</v>
      </c>
      <c r="U909" s="7">
        <f>_xlfn.XLOOKUP(A909,Table2[Customer ID],Table2[no of surgery],"NOT FOUND")</f>
        <v>0</v>
      </c>
      <c r="V909" t="str">
        <f>_xlfn.XLOOKUP(A909,Table2[Customer ID],Table2[smoker_missing],"NOT FOUND")</f>
        <v>No</v>
      </c>
      <c r="W909" t="str">
        <f t="shared" si="14"/>
        <v>Diabetes</v>
      </c>
      <c r="X909" s="37">
        <f>SUM(Table5[[#This Row],[Title]:[Diabetes Level]])</f>
        <v>38906.83</v>
      </c>
    </row>
    <row r="910" spans="1:24" x14ac:dyDescent="0.25">
      <c r="A910" t="s">
        <v>1462</v>
      </c>
      <c r="B910" t="str">
        <f>VLOOKUP(A910,'Customer Names'!$A$2:$E$2336,3,FALSE)</f>
        <v>Mr.</v>
      </c>
      <c r="C910" t="str">
        <f>_xlfn.XLOOKUP(A910,$A$2:$A$2336,'Customer Names'!$D$2:$D$2336,"NOT FOUND")</f>
        <v>Jason M.</v>
      </c>
      <c r="D910" t="str">
        <f>_xlfn.XLOOKUP(A910,$A$2:$A$2336,'Customer Names'!$E$2:$E$2336,"NOT FOUND")</f>
        <v>Simpson</v>
      </c>
      <c r="E910" cm="1">
        <f t="array" ref="E910">_xlfn.XLOOKUP(A910,$A$2:$A$2336,Table2[BMI],"NOT FOUND")</f>
        <v>32.01</v>
      </c>
      <c r="F910" cm="1">
        <f t="array" ref="F910">_xlfn.XLOOKUP(A910,$A$2:$A$2336,Table2[HBA1C],"NOT FOUND")</f>
        <v>5.08</v>
      </c>
      <c r="G910" t="str" cm="1">
        <f t="array" ref="G910">_xlfn.XLOOKUP(A910,$A$2:$A$2336,Table2[Heart Issues],"NOT FOUND")</f>
        <v>yes</v>
      </c>
      <c r="H910" t="str" cm="1">
        <f t="array" ref="H910">_xlfn.XLOOKUP(A910,$A$2:$A$2336,Table2[Any Transplants],"NOT FOUND")</f>
        <v>No</v>
      </c>
      <c r="I910" t="str" cm="1">
        <f t="array" ref="I910">_xlfn.XLOOKUP(A910,$A$2:$A$2336,Table2[Cancer history],"NOT FOUND")</f>
        <v>No</v>
      </c>
      <c r="J910" t="str">
        <f>_xlfn.XLOOKUP(A910,Table3[customer_no],Table3[month],"NOT FOUND")</f>
        <v>Sep</v>
      </c>
      <c r="K910" s="7">
        <f>_xlfn.XLOOKUP(A910,Table3[customer_no],Table3[year_average],"NOT FOUND")</f>
        <v>1964</v>
      </c>
      <c r="L910" cm="1">
        <f t="array" ref="L910">_xlfn.XLOOKUP(A910,Table3[customer_no],'Hospitalisation Details'!$D$2:$D$2344,"NOT FOUND")</f>
        <v>29</v>
      </c>
      <c r="M910" s="33">
        <f>_xlfn.XLOOKUP(A910,Table3[customer_no],Table3[dd/mm/yy],"NOT FOUND")</f>
        <v>23649</v>
      </c>
      <c r="N910">
        <f>_xlfn.XLOOKUP(A910,Table3[customer_no],Table3[age],"NOT FOUND")</f>
        <v>58</v>
      </c>
      <c r="O910" cm="1">
        <f t="array" ref="O910">_xlfn.XLOOKUP(A910,Table3[customer_no],'Hospitalisation Details'!$E$2:$E$2344,"NOT FOUND")</f>
        <v>1</v>
      </c>
      <c r="P910" t="str">
        <f>_xlfn.XLOOKUP(A910,Table3[customer_no],Table3[hsplt_handled],"NOT FOUND")</f>
        <v>tier - 3</v>
      </c>
      <c r="Q910" t="str">
        <f>_xlfn.XLOOKUP(A910,Table3[customer_no],Table3[city_handled],"NOT FOUND")</f>
        <v>tier - 2</v>
      </c>
      <c r="R910" t="str">
        <f>_xlfn.XLOOKUP(A910,Table3[customer_no],Table3[state_id],"NOT FOUND")</f>
        <v>R1013</v>
      </c>
      <c r="S910" s="34" cm="1">
        <f t="array" ref="S910">_xlfn.XLOOKUP(A910,Table3[customer_no],'Hospitalisation Details'!$F$2:$F$2344,"NOT FOUND")</f>
        <v>11946.63</v>
      </c>
      <c r="T910" t="str">
        <f>_xlfn.XLOOKUP(A910,Table2[Customer ID],Table2[BMI_category],"NOT FOUND")</f>
        <v>Obesity</v>
      </c>
      <c r="U910" s="7">
        <f>_xlfn.XLOOKUP(A910,Table2[Customer ID],Table2[no of surgery],"NOT FOUND")</f>
        <v>1</v>
      </c>
      <c r="V910" t="str">
        <f>_xlfn.XLOOKUP(A910,Table2[Customer ID],Table2[smoker_missing],"NOT FOUND")</f>
        <v>No</v>
      </c>
      <c r="W910" t="str">
        <f t="shared" si="14"/>
        <v>Normal</v>
      </c>
      <c r="X910" s="37">
        <f>SUM(Table5[[#This Row],[Title]:[Diabetes Level]])</f>
        <v>37685.72</v>
      </c>
    </row>
    <row r="911" spans="1:24" x14ac:dyDescent="0.25">
      <c r="A911" t="s">
        <v>1461</v>
      </c>
      <c r="B911" t="str">
        <f>VLOOKUP(A911,'Customer Names'!$A$2:$E$2336,3,FALSE)</f>
        <v>Mr.</v>
      </c>
      <c r="C911" t="str">
        <f>_xlfn.XLOOKUP(A911,$A$2:$A$2336,'Customer Names'!$D$2:$D$2336,"NOT FOUND")</f>
        <v>Floris</v>
      </c>
      <c r="D911" t="str">
        <f>_xlfn.XLOOKUP(A911,$A$2:$A$2336,'Customer Names'!$E$2:$E$2336,"NOT FOUND")</f>
        <v>Gierman</v>
      </c>
      <c r="E911" cm="1">
        <f t="array" ref="E911">_xlfn.XLOOKUP(A911,$A$2:$A$2336,Table2[BMI],"NOT FOUND")</f>
        <v>33.630000000000003</v>
      </c>
      <c r="F911" cm="1">
        <f t="array" ref="F911">_xlfn.XLOOKUP(A911,$A$2:$A$2336,Table2[HBA1C],"NOT FOUND")</f>
        <v>11.39</v>
      </c>
      <c r="G911" t="str" cm="1">
        <f t="array" ref="G911">_xlfn.XLOOKUP(A911,$A$2:$A$2336,Table2[Heart Issues],"NOT FOUND")</f>
        <v>No</v>
      </c>
      <c r="H911" t="str" cm="1">
        <f t="array" ref="H911">_xlfn.XLOOKUP(A911,$A$2:$A$2336,Table2[Any Transplants],"NOT FOUND")</f>
        <v>No</v>
      </c>
      <c r="I911" t="str" cm="1">
        <f t="array" ref="I911">_xlfn.XLOOKUP(A911,$A$2:$A$2336,Table2[Cancer history],"NOT FOUND")</f>
        <v>No</v>
      </c>
      <c r="J911" t="str">
        <f>_xlfn.XLOOKUP(A911,Table3[customer_no],Table3[month],"NOT FOUND")</f>
        <v>Nov</v>
      </c>
      <c r="K911" s="7">
        <f>_xlfn.XLOOKUP(A911,Table3[customer_no],Table3[year_average],"NOT FOUND")</f>
        <v>1965</v>
      </c>
      <c r="L911" cm="1">
        <f t="array" ref="L911">_xlfn.XLOOKUP(A911,Table3[customer_no],'Hospitalisation Details'!$D$2:$D$2344,"NOT FOUND")</f>
        <v>1</v>
      </c>
      <c r="M911" s="33">
        <f>_xlfn.XLOOKUP(A911,Table3[customer_no],Table3[dd/mm/yy],"NOT FOUND")</f>
        <v>24047</v>
      </c>
      <c r="N911">
        <f>_xlfn.XLOOKUP(A911,Table3[customer_no],Table3[age],"NOT FOUND")</f>
        <v>57</v>
      </c>
      <c r="O911" cm="1">
        <f t="array" ref="O911">_xlfn.XLOOKUP(A911,Table3[customer_no],'Hospitalisation Details'!$E$2:$E$2344,"NOT FOUND")</f>
        <v>1</v>
      </c>
      <c r="P911" t="str">
        <f>_xlfn.XLOOKUP(A911,Table3[customer_no],Table3[hsplt_handled],"NOT FOUND")</f>
        <v>tier - 3</v>
      </c>
      <c r="Q911" t="str">
        <f>_xlfn.XLOOKUP(A911,Table3[customer_no],Table3[city_handled],"NOT FOUND")</f>
        <v>tier - 2</v>
      </c>
      <c r="R911" t="str">
        <f>_xlfn.XLOOKUP(A911,Table3[customer_no],Table3[state_id],"NOT FOUND")</f>
        <v>R1012</v>
      </c>
      <c r="S911" s="34" cm="1">
        <f t="array" ref="S911">_xlfn.XLOOKUP(A911,Table3[customer_no],'Hospitalisation Details'!$F$2:$F$2344,"NOT FOUND")</f>
        <v>11945.13</v>
      </c>
      <c r="T911" t="str">
        <f>_xlfn.XLOOKUP(A911,Table2[Customer ID],Table2[BMI_category],"NOT FOUND")</f>
        <v>Obesity</v>
      </c>
      <c r="U911" s="7">
        <f>_xlfn.XLOOKUP(A911,Table2[Customer ID],Table2[no of surgery],"NOT FOUND")</f>
        <v>0</v>
      </c>
      <c r="V911" t="str">
        <f>_xlfn.XLOOKUP(A911,Table2[Customer ID],Table2[smoker_missing],"NOT FOUND")</f>
        <v>No</v>
      </c>
      <c r="W911" t="str">
        <f t="shared" si="14"/>
        <v>Diabetes</v>
      </c>
      <c r="X911" s="37">
        <f>SUM(Table5[[#This Row],[Title]:[Diabetes Level]])</f>
        <v>38061.15</v>
      </c>
    </row>
    <row r="912" spans="1:24" x14ac:dyDescent="0.25">
      <c r="A912" t="s">
        <v>1460</v>
      </c>
      <c r="B912" t="str">
        <f>VLOOKUP(A912,'Customer Names'!$A$2:$E$2336,3,FALSE)</f>
        <v>Mr.</v>
      </c>
      <c r="C912" t="str">
        <f>_xlfn.XLOOKUP(A912,$A$2:$A$2336,'Customer Names'!$D$2:$D$2336,"NOT FOUND")</f>
        <v>Marc</v>
      </c>
      <c r="D912" t="str">
        <f>_xlfn.XLOOKUP(A912,$A$2:$A$2336,'Customer Names'!$E$2:$E$2336,"NOT FOUND")</f>
        <v>Jeuland</v>
      </c>
      <c r="E912" cm="1">
        <f t="array" ref="E912">_xlfn.XLOOKUP(A912,$A$2:$A$2336,Table2[BMI],"NOT FOUND")</f>
        <v>34.865000000000002</v>
      </c>
      <c r="F912" cm="1">
        <f t="array" ref="F912">_xlfn.XLOOKUP(A912,$A$2:$A$2336,Table2[HBA1C],"NOT FOUND")</f>
        <v>5.35</v>
      </c>
      <c r="G912" t="str" cm="1">
        <f t="array" ref="G912">_xlfn.XLOOKUP(A912,$A$2:$A$2336,Table2[Heart Issues],"NOT FOUND")</f>
        <v>yes</v>
      </c>
      <c r="H912" t="str" cm="1">
        <f t="array" ref="H912">_xlfn.XLOOKUP(A912,$A$2:$A$2336,Table2[Any Transplants],"NOT FOUND")</f>
        <v>No</v>
      </c>
      <c r="I912" t="str" cm="1">
        <f t="array" ref="I912">_xlfn.XLOOKUP(A912,$A$2:$A$2336,Table2[Cancer history],"NOT FOUND")</f>
        <v>No</v>
      </c>
      <c r="J912" t="str">
        <f>_xlfn.XLOOKUP(A912,Table3[customer_no],Table3[month],"NOT FOUND")</f>
        <v>Dec</v>
      </c>
      <c r="K912" s="7">
        <f>_xlfn.XLOOKUP(A912,Table3[customer_no],Table3[year_average],"NOT FOUND")</f>
        <v>1964</v>
      </c>
      <c r="L912" cm="1">
        <f t="array" ref="L912">_xlfn.XLOOKUP(A912,Table3[customer_no],'Hospitalisation Details'!$D$2:$D$2344,"NOT FOUND")</f>
        <v>25</v>
      </c>
      <c r="M912" s="33">
        <f>_xlfn.XLOOKUP(A912,Table3[customer_no],Table3[dd/mm/yy],"NOT FOUND")</f>
        <v>23736</v>
      </c>
      <c r="N912">
        <f>_xlfn.XLOOKUP(A912,Table3[customer_no],Table3[age],"NOT FOUND")</f>
        <v>58</v>
      </c>
      <c r="O912" cm="1">
        <f t="array" ref="O912">_xlfn.XLOOKUP(A912,Table3[customer_no],'Hospitalisation Details'!$E$2:$E$2344,"NOT FOUND")</f>
        <v>0</v>
      </c>
      <c r="P912" t="str">
        <f>_xlfn.XLOOKUP(A912,Table3[customer_no],Table3[hsplt_handled],"NOT FOUND")</f>
        <v>tier - 3</v>
      </c>
      <c r="Q912" t="str">
        <f>_xlfn.XLOOKUP(A912,Table3[customer_no],Table3[city_handled],"NOT FOUND")</f>
        <v>tier - 2</v>
      </c>
      <c r="R912" t="str">
        <f>_xlfn.XLOOKUP(A912,Table3[customer_no],Table3[state_id],"NOT FOUND")</f>
        <v>R1016</v>
      </c>
      <c r="S912" s="34" cm="1">
        <f t="array" ref="S912">_xlfn.XLOOKUP(A912,Table3[customer_no],'Hospitalisation Details'!$F$2:$F$2344,"NOT FOUND")</f>
        <v>11944.59</v>
      </c>
      <c r="T912" t="str">
        <f>_xlfn.XLOOKUP(A912,Table2[Customer ID],Table2[BMI_category],"NOT FOUND")</f>
        <v>Obesity</v>
      </c>
      <c r="U912" s="7">
        <f>_xlfn.XLOOKUP(A912,Table2[Customer ID],Table2[no of surgery],"NOT FOUND")</f>
        <v>1</v>
      </c>
      <c r="V912" t="str">
        <f>_xlfn.XLOOKUP(A912,Table2[Customer ID],Table2[smoker_missing],"NOT FOUND")</f>
        <v>No</v>
      </c>
      <c r="W912" t="str">
        <f t="shared" si="14"/>
        <v>Normal</v>
      </c>
      <c r="X912" s="37">
        <f>SUM(Table5[[#This Row],[Title]:[Diabetes Level]])</f>
        <v>37768.805</v>
      </c>
    </row>
    <row r="913" spans="1:24" x14ac:dyDescent="0.25">
      <c r="A913" t="s">
        <v>1459</v>
      </c>
      <c r="B913" t="str">
        <f>VLOOKUP(A913,'Customer Names'!$A$2:$E$2336,3,FALSE)</f>
        <v>Mr.</v>
      </c>
      <c r="C913" t="str">
        <f>_xlfn.XLOOKUP(A913,$A$2:$A$2336,'Customer Names'!$D$2:$D$2336,"NOT FOUND")</f>
        <v>Christopher</v>
      </c>
      <c r="D913" t="str">
        <f>_xlfn.XLOOKUP(A913,$A$2:$A$2336,'Customer Names'!$E$2:$E$2336,"NOT FOUND")</f>
        <v>Chorney</v>
      </c>
      <c r="E913" cm="1">
        <f t="array" ref="E913">_xlfn.XLOOKUP(A913,$A$2:$A$2336,Table2[BMI],"NOT FOUND")</f>
        <v>43.11</v>
      </c>
      <c r="F913" cm="1">
        <f t="array" ref="F913">_xlfn.XLOOKUP(A913,$A$2:$A$2336,Table2[HBA1C],"NOT FOUND")</f>
        <v>5.6</v>
      </c>
      <c r="G913" t="str" cm="1">
        <f t="array" ref="G913">_xlfn.XLOOKUP(A913,$A$2:$A$2336,Table2[Heart Issues],"NOT FOUND")</f>
        <v>No</v>
      </c>
      <c r="H913" t="str" cm="1">
        <f t="array" ref="H913">_xlfn.XLOOKUP(A913,$A$2:$A$2336,Table2[Any Transplants],"NOT FOUND")</f>
        <v>No</v>
      </c>
      <c r="I913" t="str" cm="1">
        <f t="array" ref="I913">_xlfn.XLOOKUP(A913,$A$2:$A$2336,Table2[Cancer history],"NOT FOUND")</f>
        <v>No</v>
      </c>
      <c r="J913" t="str">
        <f>_xlfn.XLOOKUP(A913,Table3[customer_no],Table3[month],"NOT FOUND")</f>
        <v>Oct</v>
      </c>
      <c r="K913" s="7">
        <f>_xlfn.XLOOKUP(A913,Table3[customer_no],Table3[year_average],"NOT FOUND")</f>
        <v>1991</v>
      </c>
      <c r="L913" cm="1">
        <f t="array" ref="L913">_xlfn.XLOOKUP(A913,Table3[customer_no],'Hospitalisation Details'!$D$2:$D$2344,"NOT FOUND")</f>
        <v>19</v>
      </c>
      <c r="M913" s="33">
        <f>_xlfn.XLOOKUP(A913,Table3[customer_no],Table3[dd/mm/yy],"NOT FOUND")</f>
        <v>33530</v>
      </c>
      <c r="N913">
        <f>_xlfn.XLOOKUP(A913,Table3[customer_no],Table3[age],"NOT FOUND")</f>
        <v>31</v>
      </c>
      <c r="O913" cm="1">
        <f t="array" ref="O913">_xlfn.XLOOKUP(A913,Table3[customer_no],'Hospitalisation Details'!$E$2:$E$2344,"NOT FOUND")</f>
        <v>3</v>
      </c>
      <c r="P913" t="str">
        <f>_xlfn.XLOOKUP(A913,Table3[customer_no],Table3[hsplt_handled],"NOT FOUND")</f>
        <v>tier - 3</v>
      </c>
      <c r="Q913" t="str">
        <f>_xlfn.XLOOKUP(A913,Table3[customer_no],Table3[city_handled],"NOT FOUND")</f>
        <v>tier - 1</v>
      </c>
      <c r="R913" t="str">
        <f>_xlfn.XLOOKUP(A913,Table3[customer_no],Table3[state_id],"NOT FOUND")</f>
        <v>R1023</v>
      </c>
      <c r="S913" s="34" cm="1">
        <f t="array" ref="S913">_xlfn.XLOOKUP(A913,Table3[customer_no],'Hospitalisation Details'!$F$2:$F$2344,"NOT FOUND")</f>
        <v>11941.83</v>
      </c>
      <c r="T913" t="str">
        <f>_xlfn.XLOOKUP(A913,Table2[Customer ID],Table2[BMI_category],"NOT FOUND")</f>
        <v>Obesity</v>
      </c>
      <c r="U913" s="7">
        <f>_xlfn.XLOOKUP(A913,Table2[Customer ID],Table2[no of surgery],"NOT FOUND")</f>
        <v>0</v>
      </c>
      <c r="V913" t="str">
        <f>_xlfn.XLOOKUP(A913,Table2[Customer ID],Table2[smoker_missing],"NOT FOUND")</f>
        <v>No</v>
      </c>
      <c r="W913" t="str">
        <f t="shared" si="14"/>
        <v>Normal</v>
      </c>
      <c r="X913" s="37">
        <f>SUM(Table5[[#This Row],[Title]:[Diabetes Level]])</f>
        <v>47564.54</v>
      </c>
    </row>
    <row r="914" spans="1:24" x14ac:dyDescent="0.25">
      <c r="A914" t="s">
        <v>1458</v>
      </c>
      <c r="B914" t="str">
        <f>VLOOKUP(A914,'Customer Names'!$A$2:$E$2336,3,FALSE)</f>
        <v>Mr.</v>
      </c>
      <c r="C914" t="str">
        <f>_xlfn.XLOOKUP(A914,$A$2:$A$2336,'Customer Names'!$D$2:$D$2336,"NOT FOUND")</f>
        <v>Kevin</v>
      </c>
      <c r="D914" t="str">
        <f>_xlfn.XLOOKUP(A914,$A$2:$A$2336,'Customer Names'!$E$2:$E$2336,"NOT FOUND")</f>
        <v>Rook</v>
      </c>
      <c r="E914" cm="1">
        <f t="array" ref="E914">_xlfn.XLOOKUP(A914,$A$2:$A$2336,Table2[BMI],"NOT FOUND")</f>
        <v>30.305</v>
      </c>
      <c r="F914" cm="1">
        <f t="array" ref="F914">_xlfn.XLOOKUP(A914,$A$2:$A$2336,Table2[HBA1C],"NOT FOUND")</f>
        <v>4.2699999999999996</v>
      </c>
      <c r="G914" t="str" cm="1">
        <f t="array" ref="G914">_xlfn.XLOOKUP(A914,$A$2:$A$2336,Table2[Heart Issues],"NOT FOUND")</f>
        <v>yes</v>
      </c>
      <c r="H914" t="str" cm="1">
        <f t="array" ref="H914">_xlfn.XLOOKUP(A914,$A$2:$A$2336,Table2[Any Transplants],"NOT FOUND")</f>
        <v>No</v>
      </c>
      <c r="I914" t="str" cm="1">
        <f t="array" ref="I914">_xlfn.XLOOKUP(A914,$A$2:$A$2336,Table2[Cancer history],"NOT FOUND")</f>
        <v>No</v>
      </c>
      <c r="J914" t="str">
        <f>_xlfn.XLOOKUP(A914,Table3[customer_no],Table3[month],"NOT FOUND")</f>
        <v>Aug</v>
      </c>
      <c r="K914" s="7">
        <f>_xlfn.XLOOKUP(A914,Table3[customer_no],Table3[year_average],"NOT FOUND")</f>
        <v>1964</v>
      </c>
      <c r="L914" cm="1">
        <f t="array" ref="L914">_xlfn.XLOOKUP(A914,Table3[customer_no],'Hospitalisation Details'!$D$2:$D$2344,"NOT FOUND")</f>
        <v>2</v>
      </c>
      <c r="M914" s="33">
        <f>_xlfn.XLOOKUP(A914,Table3[customer_no],Table3[dd/mm/yy],"NOT FOUND")</f>
        <v>23591</v>
      </c>
      <c r="N914">
        <f>_xlfn.XLOOKUP(A914,Table3[customer_no],Table3[age],"NOT FOUND")</f>
        <v>58</v>
      </c>
      <c r="O914" cm="1">
        <f t="array" ref="O914">_xlfn.XLOOKUP(A914,Table3[customer_no],'Hospitalisation Details'!$E$2:$E$2344,"NOT FOUND")</f>
        <v>0</v>
      </c>
      <c r="P914" t="str">
        <f>_xlfn.XLOOKUP(A914,Table3[customer_no],Table3[hsplt_handled],"NOT FOUND")</f>
        <v>tier - 3</v>
      </c>
      <c r="Q914" t="str">
        <f>_xlfn.XLOOKUP(A914,Table3[customer_no],Table3[city_handled],"NOT FOUND")</f>
        <v>tier - 3</v>
      </c>
      <c r="R914" t="str">
        <f>_xlfn.XLOOKUP(A914,Table3[customer_no],Table3[state_id],"NOT FOUND")</f>
        <v>R1019</v>
      </c>
      <c r="S914" s="34" cm="1">
        <f t="array" ref="S914">_xlfn.XLOOKUP(A914,Table3[customer_no],'Hospitalisation Details'!$F$2:$F$2344,"NOT FOUND")</f>
        <v>11938.26</v>
      </c>
      <c r="T914" t="str">
        <f>_xlfn.XLOOKUP(A914,Table2[Customer ID],Table2[BMI_category],"NOT FOUND")</f>
        <v>Obesity</v>
      </c>
      <c r="U914" s="7">
        <f>_xlfn.XLOOKUP(A914,Table2[Customer ID],Table2[no of surgery],"NOT FOUND")</f>
        <v>1</v>
      </c>
      <c r="V914" t="str">
        <f>_xlfn.XLOOKUP(A914,Table2[Customer ID],Table2[smoker_missing],"NOT FOUND")</f>
        <v>No</v>
      </c>
      <c r="W914" t="str">
        <f t="shared" si="14"/>
        <v>Normal</v>
      </c>
      <c r="X914" s="37">
        <f>SUM(Table5[[#This Row],[Title]:[Diabetes Level]])</f>
        <v>37588.834999999999</v>
      </c>
    </row>
    <row r="915" spans="1:24" x14ac:dyDescent="0.25">
      <c r="A915" t="s">
        <v>1457</v>
      </c>
      <c r="B915" t="str">
        <f>VLOOKUP(A915,'Customer Names'!$A$2:$E$2336,3,FALSE)</f>
        <v>Mr.</v>
      </c>
      <c r="C915" t="str">
        <f>_xlfn.XLOOKUP(A915,$A$2:$A$2336,'Customer Names'!$D$2:$D$2336,"NOT FOUND")</f>
        <v>Aharon N</v>
      </c>
      <c r="D915" t="str">
        <f>_xlfn.XLOOKUP(A915,$A$2:$A$2336,'Customer Names'!$E$2:$E$2336,"NOT FOUND")</f>
        <v>Wright</v>
      </c>
      <c r="E915" cm="1">
        <f t="array" ref="E915">_xlfn.XLOOKUP(A915,$A$2:$A$2336,Table2[BMI],"NOT FOUND")</f>
        <v>25.175000000000001</v>
      </c>
      <c r="F915" cm="1">
        <f t="array" ref="F915">_xlfn.XLOOKUP(A915,$A$2:$A$2336,Table2[HBA1C],"NOT FOUND")</f>
        <v>5.57</v>
      </c>
      <c r="G915" t="str" cm="1">
        <f t="array" ref="G915">_xlfn.XLOOKUP(A915,$A$2:$A$2336,Table2[Heart Issues],"NOT FOUND")</f>
        <v>yes</v>
      </c>
      <c r="H915" t="str" cm="1">
        <f t="array" ref="H915">_xlfn.XLOOKUP(A915,$A$2:$A$2336,Table2[Any Transplants],"NOT FOUND")</f>
        <v>No</v>
      </c>
      <c r="I915" t="str" cm="1">
        <f t="array" ref="I915">_xlfn.XLOOKUP(A915,$A$2:$A$2336,Table2[Cancer history],"NOT FOUND")</f>
        <v>No</v>
      </c>
      <c r="J915" t="str">
        <f>_xlfn.XLOOKUP(A915,Table3[customer_no],Table3[month],"NOT FOUND")</f>
        <v>Dec</v>
      </c>
      <c r="K915" s="7">
        <f>_xlfn.XLOOKUP(A915,Table3[customer_no],Table3[year_average],"NOT FOUND")</f>
        <v>1964</v>
      </c>
      <c r="L915" cm="1">
        <f t="array" ref="L915">_xlfn.XLOOKUP(A915,Table3[customer_no],'Hospitalisation Details'!$D$2:$D$2344,"NOT FOUND")</f>
        <v>20</v>
      </c>
      <c r="M915" s="33">
        <f>_xlfn.XLOOKUP(A915,Table3[customer_no],Table3[dd/mm/yy],"NOT FOUND")</f>
        <v>23731</v>
      </c>
      <c r="N915">
        <f>_xlfn.XLOOKUP(A915,Table3[customer_no],Table3[age],"NOT FOUND")</f>
        <v>58</v>
      </c>
      <c r="O915" cm="1">
        <f t="array" ref="O915">_xlfn.XLOOKUP(A915,Table3[customer_no],'Hospitalisation Details'!$E$2:$E$2344,"NOT FOUND")</f>
        <v>0</v>
      </c>
      <c r="P915" t="str">
        <f>_xlfn.XLOOKUP(A915,Table3[customer_no],Table3[hsplt_handled],"NOT FOUND")</f>
        <v>tier - 3</v>
      </c>
      <c r="Q915" t="str">
        <f>_xlfn.XLOOKUP(A915,Table3[customer_no],Table3[city_handled],"NOT FOUND")</f>
        <v>tier - 1</v>
      </c>
      <c r="R915" t="str">
        <f>_xlfn.XLOOKUP(A915,Table3[customer_no],Table3[state_id],"NOT FOUND")</f>
        <v>R1019</v>
      </c>
      <c r="S915" s="34" cm="1">
        <f t="array" ref="S915">_xlfn.XLOOKUP(A915,Table3[customer_no],'Hospitalisation Details'!$F$2:$F$2344,"NOT FOUND")</f>
        <v>11931.13</v>
      </c>
      <c r="T915" t="str">
        <f>_xlfn.XLOOKUP(A915,Table2[Customer ID],Table2[BMI_category],"NOT FOUND")</f>
        <v>Overweight</v>
      </c>
      <c r="U915" s="7">
        <f>_xlfn.XLOOKUP(A915,Table2[Customer ID],Table2[no of surgery],"NOT FOUND")</f>
        <v>1</v>
      </c>
      <c r="V915" t="str">
        <f>_xlfn.XLOOKUP(A915,Table2[Customer ID],Table2[smoker_missing],"NOT FOUND")</f>
        <v>No</v>
      </c>
      <c r="W915" t="str">
        <f t="shared" si="14"/>
        <v>Normal</v>
      </c>
      <c r="X915" s="37">
        <f>SUM(Table5[[#This Row],[Title]:[Diabetes Level]])</f>
        <v>37735.875</v>
      </c>
    </row>
    <row r="916" spans="1:24" x14ac:dyDescent="0.25">
      <c r="A916" t="s">
        <v>1456</v>
      </c>
      <c r="B916" t="str">
        <f>VLOOKUP(A916,'Customer Names'!$A$2:$E$2336,3,FALSE)</f>
        <v>Mr.</v>
      </c>
      <c r="C916" t="str">
        <f>_xlfn.XLOOKUP(A916,$A$2:$A$2336,'Customer Names'!$D$2:$D$2336,"NOT FOUND")</f>
        <v>Lawrence D.</v>
      </c>
      <c r="D916" t="str">
        <f>_xlfn.XLOOKUP(A916,$A$2:$A$2336,'Customer Names'!$E$2:$E$2336,"NOT FOUND")</f>
        <v>Chin</v>
      </c>
      <c r="E916" cm="1">
        <f t="array" ref="E916">_xlfn.XLOOKUP(A916,$A$2:$A$2336,Table2[BMI],"NOT FOUND")</f>
        <v>26.8</v>
      </c>
      <c r="F916" cm="1">
        <f t="array" ref="F916">_xlfn.XLOOKUP(A916,$A$2:$A$2336,Table2[HBA1C],"NOT FOUND")</f>
        <v>5.68</v>
      </c>
      <c r="G916" t="str" cm="1">
        <f t="array" ref="G916">_xlfn.XLOOKUP(A916,$A$2:$A$2336,Table2[Heart Issues],"NOT FOUND")</f>
        <v>yes</v>
      </c>
      <c r="H916" t="str" cm="1">
        <f t="array" ref="H916">_xlfn.XLOOKUP(A916,$A$2:$A$2336,Table2[Any Transplants],"NOT FOUND")</f>
        <v>No</v>
      </c>
      <c r="I916" t="str" cm="1">
        <f t="array" ref="I916">_xlfn.XLOOKUP(A916,$A$2:$A$2336,Table2[Cancer history],"NOT FOUND")</f>
        <v>No</v>
      </c>
      <c r="J916" t="str">
        <f>_xlfn.XLOOKUP(A916,Table3[customer_no],Table3[month],"NOT FOUND")</f>
        <v>Nov</v>
      </c>
      <c r="K916" s="7">
        <f>_xlfn.XLOOKUP(A916,Table3[customer_no],Table3[year_average],"NOT FOUND")</f>
        <v>1964</v>
      </c>
      <c r="L916" cm="1">
        <f t="array" ref="L916">_xlfn.XLOOKUP(A916,Table3[customer_no],'Hospitalisation Details'!$D$2:$D$2344,"NOT FOUND")</f>
        <v>19</v>
      </c>
      <c r="M916" s="33">
        <f>_xlfn.XLOOKUP(A916,Table3[customer_no],Table3[dd/mm/yy],"NOT FOUND")</f>
        <v>23700</v>
      </c>
      <c r="N916">
        <f>_xlfn.XLOOKUP(A916,Table3[customer_no],Table3[age],"NOT FOUND")</f>
        <v>58</v>
      </c>
      <c r="O916" cm="1">
        <f t="array" ref="O916">_xlfn.XLOOKUP(A916,Table3[customer_no],'Hospitalisation Details'!$E$2:$E$2344,"NOT FOUND")</f>
        <v>0</v>
      </c>
      <c r="P916" t="str">
        <f>_xlfn.XLOOKUP(A916,Table3[customer_no],Table3[hsplt_handled],"NOT FOUND")</f>
        <v>tier - 3</v>
      </c>
      <c r="Q916" t="str">
        <f>_xlfn.XLOOKUP(A916,Table3[customer_no],Table3[city_handled],"NOT FOUND")</f>
        <v>tier - 1</v>
      </c>
      <c r="R916" t="str">
        <f>_xlfn.XLOOKUP(A916,Table3[customer_no],Table3[state_id],"NOT FOUND")</f>
        <v>R1021</v>
      </c>
      <c r="S916" s="34" cm="1">
        <f t="array" ref="S916">_xlfn.XLOOKUP(A916,Table3[customer_no],'Hospitalisation Details'!$F$2:$F$2344,"NOT FOUND")</f>
        <v>11918.2</v>
      </c>
      <c r="T916" t="str">
        <f>_xlfn.XLOOKUP(A916,Table2[Customer ID],Table2[BMI_category],"NOT FOUND")</f>
        <v>Overweight</v>
      </c>
      <c r="U916" s="7">
        <f>_xlfn.XLOOKUP(A916,Table2[Customer ID],Table2[no of surgery],"NOT FOUND")</f>
        <v>1</v>
      </c>
      <c r="V916" t="str">
        <f>_xlfn.XLOOKUP(A916,Table2[Customer ID],Table2[smoker_missing],"NOT FOUND")</f>
        <v>No</v>
      </c>
      <c r="W916" t="str">
        <f t="shared" si="14"/>
        <v>Normal</v>
      </c>
      <c r="X916" s="37">
        <f>SUM(Table5[[#This Row],[Title]:[Diabetes Level]])</f>
        <v>37692.68</v>
      </c>
    </row>
    <row r="917" spans="1:24" x14ac:dyDescent="0.25">
      <c r="A917" t="s">
        <v>1455</v>
      </c>
      <c r="B917" t="str">
        <f>VLOOKUP(A917,'Customer Names'!$A$2:$E$2336,3,FALSE)</f>
        <v>Mr.</v>
      </c>
      <c r="C917" t="str">
        <f>_xlfn.XLOOKUP(A917,$A$2:$A$2336,'Customer Names'!$D$2:$D$2336,"NOT FOUND")</f>
        <v>Malcolm</v>
      </c>
      <c r="D917" t="str">
        <f>_xlfn.XLOOKUP(A917,$A$2:$A$2336,'Customer Names'!$E$2:$E$2336,"NOT FOUND")</f>
        <v>White</v>
      </c>
      <c r="E917" cm="1">
        <f t="array" ref="E917">_xlfn.XLOOKUP(A917,$A$2:$A$2336,Table2[BMI],"NOT FOUND")</f>
        <v>21.78</v>
      </c>
      <c r="F917" cm="1">
        <f t="array" ref="F917">_xlfn.XLOOKUP(A917,$A$2:$A$2336,Table2[HBA1C],"NOT FOUND")</f>
        <v>5.3</v>
      </c>
      <c r="G917" t="str" cm="1">
        <f t="array" ref="G917">_xlfn.XLOOKUP(A917,$A$2:$A$2336,Table2[Heart Issues],"NOT FOUND")</f>
        <v>No</v>
      </c>
      <c r="H917" t="str" cm="1">
        <f t="array" ref="H917">_xlfn.XLOOKUP(A917,$A$2:$A$2336,Table2[Any Transplants],"NOT FOUND")</f>
        <v>yes</v>
      </c>
      <c r="I917" t="str" cm="1">
        <f t="array" ref="I917">_xlfn.XLOOKUP(A917,$A$2:$A$2336,Table2[Cancer history],"NOT FOUND")</f>
        <v>No</v>
      </c>
      <c r="J917" t="str">
        <f>_xlfn.XLOOKUP(A917,Table3[customer_no],Table3[month],"NOT FOUND")</f>
        <v>Jun</v>
      </c>
      <c r="K917" s="7">
        <f>_xlfn.XLOOKUP(A917,Table3[customer_no],Table3[year_average],"NOT FOUND")</f>
        <v>2004</v>
      </c>
      <c r="L917" cm="1">
        <f t="array" ref="L917">_xlfn.XLOOKUP(A917,Table3[customer_no],'Hospitalisation Details'!$D$2:$D$2344,"NOT FOUND")</f>
        <v>2</v>
      </c>
      <c r="M917" s="33">
        <f>_xlfn.XLOOKUP(A917,Table3[customer_no],Table3[dd/mm/yy],"NOT FOUND")</f>
        <v>38140</v>
      </c>
      <c r="N917">
        <f>_xlfn.XLOOKUP(A917,Table3[customer_no],Table3[age],"NOT FOUND")</f>
        <v>19</v>
      </c>
      <c r="O917" cm="1">
        <f t="array" ref="O917">_xlfn.XLOOKUP(A917,Table3[customer_no],'Hospitalisation Details'!$E$2:$E$2344,"NOT FOUND")</f>
        <v>2</v>
      </c>
      <c r="P917" t="str">
        <f>_xlfn.XLOOKUP(A917,Table3[customer_no],Table3[hsplt_handled],"NOT FOUND")</f>
        <v>tier - 3</v>
      </c>
      <c r="Q917" t="str">
        <f>_xlfn.XLOOKUP(A917,Table3[customer_no],Table3[city_handled],"NOT FOUND")</f>
        <v>tier - 3</v>
      </c>
      <c r="R917" t="str">
        <f>_xlfn.XLOOKUP(A917,Table3[customer_no],Table3[state_id],"NOT FOUND")</f>
        <v>R1013</v>
      </c>
      <c r="S917" s="34" cm="1">
        <f t="array" ref="S917">_xlfn.XLOOKUP(A917,Table3[customer_no],'Hospitalisation Details'!$F$2:$F$2344,"NOT FOUND")</f>
        <v>11884.05</v>
      </c>
      <c r="T917" t="str">
        <f>_xlfn.XLOOKUP(A917,Table2[Customer ID],Table2[BMI_category],"NOT FOUND")</f>
        <v>Normal Weight</v>
      </c>
      <c r="U917" s="7">
        <f>_xlfn.XLOOKUP(A917,Table2[Customer ID],Table2[no of surgery],"NOT FOUND")</f>
        <v>1</v>
      </c>
      <c r="V917" t="str">
        <f>_xlfn.XLOOKUP(A917,Table2[Customer ID],Table2[smoker_missing],"NOT FOUND")</f>
        <v>No</v>
      </c>
      <c r="W917" t="str">
        <f t="shared" si="14"/>
        <v>Normal</v>
      </c>
      <c r="X917" s="37">
        <f>SUM(Table5[[#This Row],[Title]:[Diabetes Level]])</f>
        <v>52079.130000000005</v>
      </c>
    </row>
    <row r="918" spans="1:24" x14ac:dyDescent="0.25">
      <c r="A918" t="s">
        <v>1454</v>
      </c>
      <c r="B918" t="str">
        <f>VLOOKUP(A918,'Customer Names'!$A$2:$E$2336,3,FALSE)</f>
        <v>Ms.</v>
      </c>
      <c r="C918" t="str">
        <f>_xlfn.XLOOKUP(A918,$A$2:$A$2336,'Customer Names'!$D$2:$D$2336,"NOT FOUND")</f>
        <v>Anna E.</v>
      </c>
      <c r="D918" t="str">
        <f>_xlfn.XLOOKUP(A918,$A$2:$A$2336,'Customer Names'!$E$2:$E$2336,"NOT FOUND")</f>
        <v>Savage</v>
      </c>
      <c r="E918" cm="1">
        <f t="array" ref="E918">_xlfn.XLOOKUP(A918,$A$2:$A$2336,Table2[BMI],"NOT FOUND")</f>
        <v>30.14</v>
      </c>
      <c r="F918" cm="1">
        <f t="array" ref="F918">_xlfn.XLOOKUP(A918,$A$2:$A$2336,Table2[HBA1C],"NOT FOUND")</f>
        <v>9.4499999999999993</v>
      </c>
      <c r="G918" t="str" cm="1">
        <f t="array" ref="G918">_xlfn.XLOOKUP(A918,$A$2:$A$2336,Table2[Heart Issues],"NOT FOUND")</f>
        <v>yes</v>
      </c>
      <c r="H918" t="str" cm="1">
        <f t="array" ref="H918">_xlfn.XLOOKUP(A918,$A$2:$A$2336,Table2[Any Transplants],"NOT FOUND")</f>
        <v>No</v>
      </c>
      <c r="I918" t="str" cm="1">
        <f t="array" ref="I918">_xlfn.XLOOKUP(A918,$A$2:$A$2336,Table2[Cancer history],"NOT FOUND")</f>
        <v>No</v>
      </c>
      <c r="J918" t="str">
        <f>_xlfn.XLOOKUP(A918,Table3[customer_no],Table3[month],"NOT FOUND")</f>
        <v>Oct</v>
      </c>
      <c r="K918" s="7">
        <f>_xlfn.XLOOKUP(A918,Table3[customer_no],Table3[year_average],"NOT FOUND")</f>
        <v>1967</v>
      </c>
      <c r="L918" cm="1">
        <f t="array" ref="L918">_xlfn.XLOOKUP(A918,Table3[customer_no],'Hospitalisation Details'!$D$2:$D$2344,"NOT FOUND")</f>
        <v>29</v>
      </c>
      <c r="M918" s="33">
        <f>_xlfn.XLOOKUP(A918,Table3[customer_no],Table3[dd/mm/yy],"NOT FOUND")</f>
        <v>24774</v>
      </c>
      <c r="N918">
        <f>_xlfn.XLOOKUP(A918,Table3[customer_no],Table3[age],"NOT FOUND")</f>
        <v>55</v>
      </c>
      <c r="O918" cm="1">
        <f t="array" ref="O918">_xlfn.XLOOKUP(A918,Table3[customer_no],'Hospitalisation Details'!$E$2:$E$2344,"NOT FOUND")</f>
        <v>2</v>
      </c>
      <c r="P918" t="str">
        <f>_xlfn.XLOOKUP(A918,Table3[customer_no],Table3[hsplt_handled],"NOT FOUND")</f>
        <v>tier - 3</v>
      </c>
      <c r="Q918" t="str">
        <f>_xlfn.XLOOKUP(A918,Table3[customer_no],Table3[city_handled],"NOT FOUND")</f>
        <v>tier - 1</v>
      </c>
      <c r="R918" t="str">
        <f>_xlfn.XLOOKUP(A918,Table3[customer_no],Table3[state_id],"NOT FOUND")</f>
        <v>R1013</v>
      </c>
      <c r="S918" s="34" cm="1">
        <f t="array" ref="S918">_xlfn.XLOOKUP(A918,Table3[customer_no],'Hospitalisation Details'!$F$2:$F$2344,"NOT FOUND")</f>
        <v>11881.97</v>
      </c>
      <c r="T918" t="str">
        <f>_xlfn.XLOOKUP(A918,Table2[Customer ID],Table2[BMI_category],"NOT FOUND")</f>
        <v>Obesity</v>
      </c>
      <c r="U918" s="7">
        <f>_xlfn.XLOOKUP(A918,Table2[Customer ID],Table2[no of surgery],"NOT FOUND")</f>
        <v>0</v>
      </c>
      <c r="V918" t="str">
        <f>_xlfn.XLOOKUP(A918,Table2[Customer ID],Table2[smoker_missing],"NOT FOUND")</f>
        <v>No</v>
      </c>
      <c r="W918" t="str">
        <f t="shared" si="14"/>
        <v>Diabetes</v>
      </c>
      <c r="X918" s="37">
        <f>SUM(Table5[[#This Row],[Title]:[Diabetes Level]])</f>
        <v>38748.559999999998</v>
      </c>
    </row>
    <row r="919" spans="1:24" x14ac:dyDescent="0.25">
      <c r="A919" t="s">
        <v>1453</v>
      </c>
      <c r="B919" t="str">
        <f>VLOOKUP(A919,'Customer Names'!$A$2:$E$2336,3,FALSE)</f>
        <v>Ms.</v>
      </c>
      <c r="C919" t="str">
        <f>_xlfn.XLOOKUP(A919,$A$2:$A$2336,'Customer Names'!$D$2:$D$2336,"NOT FOUND")</f>
        <v>Jenny</v>
      </c>
      <c r="D919" t="str">
        <f>_xlfn.XLOOKUP(A919,$A$2:$A$2336,'Customer Names'!$E$2:$E$2336,"NOT FOUND")</f>
        <v>Hitchings</v>
      </c>
      <c r="E919" cm="1">
        <f t="array" ref="E919">_xlfn.XLOOKUP(A919,$A$2:$A$2336,Table2[BMI],"NOT FOUND")</f>
        <v>29.7</v>
      </c>
      <c r="F919" cm="1">
        <f t="array" ref="F919">_xlfn.XLOOKUP(A919,$A$2:$A$2336,Table2[HBA1C],"NOT FOUND")</f>
        <v>6.79</v>
      </c>
      <c r="G919" t="str" cm="1">
        <f t="array" ref="G919">_xlfn.XLOOKUP(A919,$A$2:$A$2336,Table2[Heart Issues],"NOT FOUND")</f>
        <v>yes</v>
      </c>
      <c r="H919" t="str" cm="1">
        <f t="array" ref="H919">_xlfn.XLOOKUP(A919,$A$2:$A$2336,Table2[Any Transplants],"NOT FOUND")</f>
        <v>No</v>
      </c>
      <c r="I919" t="str" cm="1">
        <f t="array" ref="I919">_xlfn.XLOOKUP(A919,$A$2:$A$2336,Table2[Cancer history],"NOT FOUND")</f>
        <v>No</v>
      </c>
      <c r="J919" t="str">
        <f>_xlfn.XLOOKUP(A919,Table3[customer_no],Table3[month],"NOT FOUND")</f>
        <v>Jul</v>
      </c>
      <c r="K919" s="7">
        <f>_xlfn.XLOOKUP(A919,Table3[customer_no],Table3[year_average],"NOT FOUND")</f>
        <v>1967</v>
      </c>
      <c r="L919" cm="1">
        <f t="array" ref="L919">_xlfn.XLOOKUP(A919,Table3[customer_no],'Hospitalisation Details'!$D$2:$D$2344,"NOT FOUND")</f>
        <v>14</v>
      </c>
      <c r="M919" s="33">
        <f>_xlfn.XLOOKUP(A919,Table3[customer_no],Table3[dd/mm/yy],"NOT FOUND")</f>
        <v>24667</v>
      </c>
      <c r="N919">
        <f>_xlfn.XLOOKUP(A919,Table3[customer_no],Table3[age],"NOT FOUND")</f>
        <v>55</v>
      </c>
      <c r="O919" cm="1">
        <f t="array" ref="O919">_xlfn.XLOOKUP(A919,Table3[customer_no],'Hospitalisation Details'!$E$2:$E$2344,"NOT FOUND")</f>
        <v>2</v>
      </c>
      <c r="P919" t="str">
        <f>_xlfn.XLOOKUP(A919,Table3[customer_no],Table3[hsplt_handled],"NOT FOUND")</f>
        <v>tier - 3</v>
      </c>
      <c r="Q919" t="str">
        <f>_xlfn.XLOOKUP(A919,Table3[customer_no],Table3[city_handled],"NOT FOUND")</f>
        <v>tier - 2</v>
      </c>
      <c r="R919" t="str">
        <f>_xlfn.XLOOKUP(A919,Table3[customer_no],Table3[state_id],"NOT FOUND")</f>
        <v>R1011</v>
      </c>
      <c r="S919" s="34" cm="1">
        <f t="array" ref="S919">_xlfn.XLOOKUP(A919,Table3[customer_no],'Hospitalisation Details'!$F$2:$F$2344,"NOT FOUND")</f>
        <v>11881.36</v>
      </c>
      <c r="T919" t="str">
        <f>_xlfn.XLOOKUP(A919,Table2[Customer ID],Table2[BMI_category],"NOT FOUND")</f>
        <v>Overweight</v>
      </c>
      <c r="U919" s="7">
        <f>_xlfn.XLOOKUP(A919,Table2[Customer ID],Table2[no of surgery],"NOT FOUND")</f>
        <v>0</v>
      </c>
      <c r="V919" t="str">
        <f>_xlfn.XLOOKUP(A919,Table2[Customer ID],Table2[smoker_missing],"NOT FOUND")</f>
        <v>No</v>
      </c>
      <c r="W919" t="str">
        <f t="shared" si="14"/>
        <v>Diabetes</v>
      </c>
      <c r="X919" s="37">
        <f>SUM(Table5[[#This Row],[Title]:[Diabetes Level]])</f>
        <v>38622.850000000006</v>
      </c>
    </row>
    <row r="920" spans="1:24" x14ac:dyDescent="0.25">
      <c r="A920" t="s">
        <v>1452</v>
      </c>
      <c r="B920" t="str">
        <f>VLOOKUP(A920,'Customer Names'!$A$2:$E$2336,3,FALSE)</f>
        <v>Ms.</v>
      </c>
      <c r="C920" t="str">
        <f>_xlfn.XLOOKUP(A920,$A$2:$A$2336,'Customer Names'!$D$2:$D$2336,"NOT FOUND")</f>
        <v>Melissa L</v>
      </c>
      <c r="D920" t="str">
        <f>_xlfn.XLOOKUP(A920,$A$2:$A$2336,'Customer Names'!$E$2:$E$2336,"NOT FOUND")</f>
        <v>Truitt</v>
      </c>
      <c r="E920" cm="1">
        <f t="array" ref="E920">_xlfn.XLOOKUP(A920,$A$2:$A$2336,Table2[BMI],"NOT FOUND")</f>
        <v>32.395000000000003</v>
      </c>
      <c r="F920" cm="1">
        <f t="array" ref="F920">_xlfn.XLOOKUP(A920,$A$2:$A$2336,Table2[HBA1C],"NOT FOUND")</f>
        <v>11.1</v>
      </c>
      <c r="G920" t="str" cm="1">
        <f t="array" ref="G920">_xlfn.XLOOKUP(A920,$A$2:$A$2336,Table2[Heart Issues],"NOT FOUND")</f>
        <v>yes</v>
      </c>
      <c r="H920" t="str" cm="1">
        <f t="array" ref="H920">_xlfn.XLOOKUP(A920,$A$2:$A$2336,Table2[Any Transplants],"NOT FOUND")</f>
        <v>No</v>
      </c>
      <c r="I920" t="str" cm="1">
        <f t="array" ref="I920">_xlfn.XLOOKUP(A920,$A$2:$A$2336,Table2[Cancer history],"NOT FOUND")</f>
        <v>No</v>
      </c>
      <c r="J920" t="str">
        <f>_xlfn.XLOOKUP(A920,Table3[customer_no],Table3[month],"NOT FOUND")</f>
        <v>Aug</v>
      </c>
      <c r="K920" s="7">
        <f>_xlfn.XLOOKUP(A920,Table3[customer_no],Table3[year_average],"NOT FOUND")</f>
        <v>1967</v>
      </c>
      <c r="L920" cm="1">
        <f t="array" ref="L920">_xlfn.XLOOKUP(A920,Table3[customer_no],'Hospitalisation Details'!$D$2:$D$2344,"NOT FOUND")</f>
        <v>24</v>
      </c>
      <c r="M920" s="33">
        <f>_xlfn.XLOOKUP(A920,Table3[customer_no],Table3[dd/mm/yy],"NOT FOUND")</f>
        <v>24708</v>
      </c>
      <c r="N920">
        <f>_xlfn.XLOOKUP(A920,Table3[customer_no],Table3[age],"NOT FOUND")</f>
        <v>55</v>
      </c>
      <c r="O920" cm="1">
        <f t="array" ref="O920">_xlfn.XLOOKUP(A920,Table3[customer_no],'Hospitalisation Details'!$E$2:$E$2344,"NOT FOUND")</f>
        <v>1</v>
      </c>
      <c r="P920" t="str">
        <f>_xlfn.XLOOKUP(A920,Table3[customer_no],Table3[hsplt_handled],"NOT FOUND")</f>
        <v>tier - 3</v>
      </c>
      <c r="Q920" t="str">
        <f>_xlfn.XLOOKUP(A920,Table3[customer_no],Table3[city_handled],"NOT FOUND")</f>
        <v>tier - 3</v>
      </c>
      <c r="R920" t="str">
        <f>_xlfn.XLOOKUP(A920,Table3[customer_no],Table3[state_id],"NOT FOUND")</f>
        <v>R1024</v>
      </c>
      <c r="S920" s="34" cm="1">
        <f t="array" ref="S920">_xlfn.XLOOKUP(A920,Table3[customer_no],'Hospitalisation Details'!$F$2:$F$2344,"NOT FOUND")</f>
        <v>11879.1</v>
      </c>
      <c r="T920" t="str">
        <f>_xlfn.XLOOKUP(A920,Table2[Customer ID],Table2[BMI_category],"NOT FOUND")</f>
        <v>Obesity</v>
      </c>
      <c r="U920" s="7">
        <f>_xlfn.XLOOKUP(A920,Table2[Customer ID],Table2[no of surgery],"NOT FOUND")</f>
        <v>0</v>
      </c>
      <c r="V920" t="str">
        <f>_xlfn.XLOOKUP(A920,Table2[Customer ID],Table2[smoker_missing],"NOT FOUND")</f>
        <v>No</v>
      </c>
      <c r="W920" t="str">
        <f t="shared" si="14"/>
        <v>Diabetes</v>
      </c>
      <c r="X920" s="37">
        <f>SUM(Table5[[#This Row],[Title]:[Diabetes Level]])</f>
        <v>38677.595000000001</v>
      </c>
    </row>
    <row r="921" spans="1:24" x14ac:dyDescent="0.25">
      <c r="A921" t="s">
        <v>1451</v>
      </c>
      <c r="B921" t="str">
        <f>VLOOKUP(A921,'Customer Names'!$A$2:$E$2336,3,FALSE)</f>
        <v>Ms.</v>
      </c>
      <c r="C921" t="str">
        <f>_xlfn.XLOOKUP(A921,$A$2:$A$2336,'Customer Names'!$D$2:$D$2336,"NOT FOUND")</f>
        <v>Chia J.</v>
      </c>
      <c r="D921" t="str">
        <f>_xlfn.XLOOKUP(A921,$A$2:$A$2336,'Customer Names'!$E$2:$E$2336,"NOT FOUND")</f>
        <v>Chang</v>
      </c>
      <c r="E921" cm="1">
        <f t="array" ref="E921">_xlfn.XLOOKUP(A921,$A$2:$A$2336,Table2[BMI],"NOT FOUND")</f>
        <v>36.64</v>
      </c>
      <c r="F921" cm="1">
        <f t="array" ref="F921">_xlfn.XLOOKUP(A921,$A$2:$A$2336,Table2[HBA1C],"NOT FOUND")</f>
        <v>7.26</v>
      </c>
      <c r="G921" t="str" cm="1">
        <f t="array" ref="G921">_xlfn.XLOOKUP(A921,$A$2:$A$2336,Table2[Heart Issues],"NOT FOUND")</f>
        <v>No</v>
      </c>
      <c r="H921" t="str" cm="1">
        <f t="array" ref="H921">_xlfn.XLOOKUP(A921,$A$2:$A$2336,Table2[Any Transplants],"NOT FOUND")</f>
        <v>No</v>
      </c>
      <c r="I921" t="str" cm="1">
        <f t="array" ref="I921">_xlfn.XLOOKUP(A921,$A$2:$A$2336,Table2[Cancer history],"NOT FOUND")</f>
        <v>No</v>
      </c>
      <c r="J921" t="str">
        <f>_xlfn.XLOOKUP(A921,Table3[customer_no],Table3[month],"NOT FOUND")</f>
        <v>Jul</v>
      </c>
      <c r="K921" s="7">
        <f>_xlfn.XLOOKUP(A921,Table3[customer_no],Table3[year_average],"NOT FOUND")</f>
        <v>1974</v>
      </c>
      <c r="L921" cm="1">
        <f t="array" ref="L921">_xlfn.XLOOKUP(A921,Table3[customer_no],'Hospitalisation Details'!$D$2:$D$2344,"NOT FOUND")</f>
        <v>7</v>
      </c>
      <c r="M921" s="33">
        <f>_xlfn.XLOOKUP(A921,Table3[customer_no],Table3[dd/mm/yy],"NOT FOUND")</f>
        <v>27217</v>
      </c>
      <c r="N921">
        <f>_xlfn.XLOOKUP(A921,Table3[customer_no],Table3[age],"NOT FOUND")</f>
        <v>48</v>
      </c>
      <c r="O921" cm="1">
        <f t="array" ref="O921">_xlfn.XLOOKUP(A921,Table3[customer_no],'Hospitalisation Details'!$E$2:$E$2344,"NOT FOUND")</f>
        <v>0</v>
      </c>
      <c r="P921" t="str">
        <f>_xlfn.XLOOKUP(A921,Table3[customer_no],Table3[hsplt_handled],"NOT FOUND")</f>
        <v>tier - 3</v>
      </c>
      <c r="Q921" t="str">
        <f>_xlfn.XLOOKUP(A921,Table3[customer_no],Table3[city_handled],"NOT FOUND")</f>
        <v>tier - 3</v>
      </c>
      <c r="R921" t="str">
        <f>_xlfn.XLOOKUP(A921,Table3[customer_no],Table3[state_id],"NOT FOUND")</f>
        <v>R1011</v>
      </c>
      <c r="S921" s="34" cm="1">
        <f t="array" ref="S921">_xlfn.XLOOKUP(A921,Table3[customer_no],'Hospitalisation Details'!$F$2:$F$2344,"NOT FOUND")</f>
        <v>11858.56</v>
      </c>
      <c r="T921" t="str">
        <f>_xlfn.XLOOKUP(A921,Table2[Customer ID],Table2[BMI_category],"NOT FOUND")</f>
        <v>Obesity</v>
      </c>
      <c r="U921" s="7">
        <f>_xlfn.XLOOKUP(A921,Table2[Customer ID],Table2[no of surgery],"NOT FOUND")</f>
        <v>0</v>
      </c>
      <c r="V921" t="str">
        <f>_xlfn.XLOOKUP(A921,Table2[Customer ID],Table2[smoker_missing],"NOT FOUND")</f>
        <v>No</v>
      </c>
      <c r="W921" t="str">
        <f t="shared" si="14"/>
        <v>Diabetes</v>
      </c>
      <c r="X921" s="37">
        <f>SUM(Table5[[#This Row],[Title]:[Diabetes Level]])</f>
        <v>41148.46</v>
      </c>
    </row>
    <row r="922" spans="1:24" x14ac:dyDescent="0.25">
      <c r="A922" t="s">
        <v>1450</v>
      </c>
      <c r="B922" t="str">
        <f>VLOOKUP(A922,'Customer Names'!$A$2:$E$2336,3,FALSE)</f>
        <v>Ms.</v>
      </c>
      <c r="C922" t="str">
        <f>_xlfn.XLOOKUP(A922,$A$2:$A$2336,'Customer Names'!$D$2:$D$2336,"NOT FOUND")</f>
        <v>Laura A</v>
      </c>
      <c r="D922" t="str">
        <f>_xlfn.XLOOKUP(A922,$A$2:$A$2336,'Customer Names'!$E$2:$E$2336,"NOT FOUND")</f>
        <v>Frey</v>
      </c>
      <c r="E922" cm="1">
        <f t="array" ref="E922">_xlfn.XLOOKUP(A922,$A$2:$A$2336,Table2[BMI],"NOT FOUND")</f>
        <v>39.049999999999997</v>
      </c>
      <c r="F922" cm="1">
        <f t="array" ref="F922">_xlfn.XLOOKUP(A922,$A$2:$A$2336,Table2[HBA1C],"NOT FOUND")</f>
        <v>5.27</v>
      </c>
      <c r="G922" t="str" cm="1">
        <f t="array" ref="G922">_xlfn.XLOOKUP(A922,$A$2:$A$2336,Table2[Heart Issues],"NOT FOUND")</f>
        <v>yes</v>
      </c>
      <c r="H922" t="str" cm="1">
        <f t="array" ref="H922">_xlfn.XLOOKUP(A922,$A$2:$A$2336,Table2[Any Transplants],"NOT FOUND")</f>
        <v>No</v>
      </c>
      <c r="I922" t="str" cm="1">
        <f t="array" ref="I922">_xlfn.XLOOKUP(A922,$A$2:$A$2336,Table2[Cancer history],"NOT FOUND")</f>
        <v>No</v>
      </c>
      <c r="J922" t="str">
        <f>_xlfn.XLOOKUP(A922,Table3[customer_no],Table3[month],"NOT FOUND")</f>
        <v>Sep</v>
      </c>
      <c r="K922" s="7">
        <f>_xlfn.XLOOKUP(A922,Table3[customer_no],Table3[year_average],"NOT FOUND")</f>
        <v>1964</v>
      </c>
      <c r="L922" cm="1">
        <f t="array" ref="L922">_xlfn.XLOOKUP(A922,Table3[customer_no],'Hospitalisation Details'!$D$2:$D$2344,"NOT FOUND")</f>
        <v>29</v>
      </c>
      <c r="M922" s="33">
        <f>_xlfn.XLOOKUP(A922,Table3[customer_no],Table3[dd/mm/yy],"NOT FOUND")</f>
        <v>23649</v>
      </c>
      <c r="N922">
        <f>_xlfn.XLOOKUP(A922,Table3[customer_no],Table3[age],"NOT FOUND")</f>
        <v>58</v>
      </c>
      <c r="O922" cm="1">
        <f t="array" ref="O922">_xlfn.XLOOKUP(A922,Table3[customer_no],'Hospitalisation Details'!$E$2:$E$2344,"NOT FOUND")</f>
        <v>0</v>
      </c>
      <c r="P922" t="str">
        <f>_xlfn.XLOOKUP(A922,Table3[customer_no],Table3[hsplt_handled],"NOT FOUND")</f>
        <v>tier - 3</v>
      </c>
      <c r="Q922" t="str">
        <f>_xlfn.XLOOKUP(A922,Table3[customer_no],Table3[city_handled],"NOT FOUND")</f>
        <v>tier - 2</v>
      </c>
      <c r="R922" t="str">
        <f>_xlfn.XLOOKUP(A922,Table3[customer_no],Table3[state_id],"NOT FOUND")</f>
        <v>R1013</v>
      </c>
      <c r="S922" s="34" cm="1">
        <f t="array" ref="S922">_xlfn.XLOOKUP(A922,Table3[customer_no],'Hospitalisation Details'!$F$2:$F$2344,"NOT FOUND")</f>
        <v>11856.41</v>
      </c>
      <c r="T922" t="str">
        <f>_xlfn.XLOOKUP(A922,Table2[Customer ID],Table2[BMI_category],"NOT FOUND")</f>
        <v>Obesity</v>
      </c>
      <c r="U922" s="7">
        <f>_xlfn.XLOOKUP(A922,Table2[Customer ID],Table2[no of surgery],"NOT FOUND")</f>
        <v>1</v>
      </c>
      <c r="V922" t="str">
        <f>_xlfn.XLOOKUP(A922,Table2[Customer ID],Table2[smoker_missing],"NOT FOUND")</f>
        <v>No</v>
      </c>
      <c r="W922" t="str">
        <f t="shared" si="14"/>
        <v>Normal</v>
      </c>
      <c r="X922" s="37">
        <f>SUM(Table5[[#This Row],[Title]:[Diabetes Level]])</f>
        <v>37601.729999999996</v>
      </c>
    </row>
    <row r="923" spans="1:24" x14ac:dyDescent="0.25">
      <c r="A923" t="s">
        <v>1449</v>
      </c>
      <c r="B923" t="str">
        <f>VLOOKUP(A923,'Customer Names'!$A$2:$E$2336,3,FALSE)</f>
        <v>Ms.</v>
      </c>
      <c r="C923" t="str">
        <f>_xlfn.XLOOKUP(A923,$A$2:$A$2336,'Customer Names'!$D$2:$D$2336,"NOT FOUND")</f>
        <v>Aditi</v>
      </c>
      <c r="D923" t="str">
        <f>_xlfn.XLOOKUP(A923,$A$2:$A$2336,'Customer Names'!$E$2:$E$2336,"NOT FOUND")</f>
        <v>Krishna</v>
      </c>
      <c r="E923" cm="1">
        <f t="array" ref="E923">_xlfn.XLOOKUP(A923,$A$2:$A$2336,Table2[BMI],"NOT FOUND")</f>
        <v>33.1</v>
      </c>
      <c r="F923" cm="1">
        <f t="array" ref="F923">_xlfn.XLOOKUP(A923,$A$2:$A$2336,Table2[HBA1C],"NOT FOUND")</f>
        <v>5.46</v>
      </c>
      <c r="G923" t="str" cm="1">
        <f t="array" ref="G923">_xlfn.XLOOKUP(A923,$A$2:$A$2336,Table2[Heart Issues],"NOT FOUND")</f>
        <v>yes</v>
      </c>
      <c r="H923" t="str" cm="1">
        <f t="array" ref="H923">_xlfn.XLOOKUP(A923,$A$2:$A$2336,Table2[Any Transplants],"NOT FOUND")</f>
        <v>No</v>
      </c>
      <c r="I923" t="str" cm="1">
        <f t="array" ref="I923">_xlfn.XLOOKUP(A923,$A$2:$A$2336,Table2[Cancer history],"NOT FOUND")</f>
        <v>No</v>
      </c>
      <c r="J923" t="str">
        <f>_xlfn.XLOOKUP(A923,Table3[customer_no],Table3[month],"NOT FOUND")</f>
        <v>Jun</v>
      </c>
      <c r="K923" s="7">
        <f>_xlfn.XLOOKUP(A923,Table3[customer_no],Table3[year_average],"NOT FOUND")</f>
        <v>1964</v>
      </c>
      <c r="L923" cm="1">
        <f t="array" ref="L923">_xlfn.XLOOKUP(A923,Table3[customer_no],'Hospitalisation Details'!$D$2:$D$2344,"NOT FOUND")</f>
        <v>27</v>
      </c>
      <c r="M923" s="33">
        <f>_xlfn.XLOOKUP(A923,Table3[customer_no],Table3[dd/mm/yy],"NOT FOUND")</f>
        <v>23555</v>
      </c>
      <c r="N923">
        <f>_xlfn.XLOOKUP(A923,Table3[customer_no],Table3[age],"NOT FOUND")</f>
        <v>58</v>
      </c>
      <c r="O923" cm="1">
        <f t="array" ref="O923">_xlfn.XLOOKUP(A923,Table3[customer_no],'Hospitalisation Details'!$E$2:$E$2344,"NOT FOUND")</f>
        <v>0</v>
      </c>
      <c r="P923" t="str">
        <f>_xlfn.XLOOKUP(A923,Table3[customer_no],Table3[hsplt_handled],"NOT FOUND")</f>
        <v>tier - 3</v>
      </c>
      <c r="Q923" t="str">
        <f>_xlfn.XLOOKUP(A923,Table3[customer_no],Table3[city_handled],"NOT FOUND")</f>
        <v>tier - 2</v>
      </c>
      <c r="R923" t="str">
        <f>_xlfn.XLOOKUP(A923,Table3[customer_no],Table3[state_id],"NOT FOUND")</f>
        <v>R1011</v>
      </c>
      <c r="S923" s="34" cm="1">
        <f t="array" ref="S923">_xlfn.XLOOKUP(A923,Table3[customer_no],'Hospitalisation Details'!$F$2:$F$2344,"NOT FOUND")</f>
        <v>11848.14</v>
      </c>
      <c r="T923" t="str">
        <f>_xlfn.XLOOKUP(A923,Table2[Customer ID],Table2[BMI_category],"NOT FOUND")</f>
        <v>Obesity</v>
      </c>
      <c r="U923" s="7">
        <f>_xlfn.XLOOKUP(A923,Table2[Customer ID],Table2[no of surgery],"NOT FOUND")</f>
        <v>1</v>
      </c>
      <c r="V923" t="str">
        <f>_xlfn.XLOOKUP(A923,Table2[Customer ID],Table2[smoker_missing],"NOT FOUND")</f>
        <v>No</v>
      </c>
      <c r="W923" t="str">
        <f t="shared" si="14"/>
        <v>Normal</v>
      </c>
      <c r="X923" s="37">
        <f>SUM(Table5[[#This Row],[Title]:[Diabetes Level]])</f>
        <v>37491.699999999997</v>
      </c>
    </row>
    <row r="924" spans="1:24" x14ac:dyDescent="0.25">
      <c r="A924" t="s">
        <v>1448</v>
      </c>
      <c r="B924" t="str">
        <f>VLOOKUP(A924,'Customer Names'!$A$2:$E$2336,3,FALSE)</f>
        <v>Ms.</v>
      </c>
      <c r="C924" t="str">
        <f>_xlfn.XLOOKUP(A924,$A$2:$A$2336,'Customer Names'!$D$2:$D$2336,"NOT FOUND")</f>
        <v>Leah A.</v>
      </c>
      <c r="D924" t="str">
        <f>_xlfn.XLOOKUP(A924,$A$2:$A$2336,'Customer Names'!$E$2:$E$2336,"NOT FOUND")</f>
        <v>Maher</v>
      </c>
      <c r="E924" cm="1">
        <f t="array" ref="E924">_xlfn.XLOOKUP(A924,$A$2:$A$2336,Table2[BMI],"NOT FOUND")</f>
        <v>31.824999999999999</v>
      </c>
      <c r="F924" cm="1">
        <f t="array" ref="F924">_xlfn.XLOOKUP(A924,$A$2:$A$2336,Table2[HBA1C],"NOT FOUND")</f>
        <v>8.1300000000000008</v>
      </c>
      <c r="G924" t="str" cm="1">
        <f t="array" ref="G924">_xlfn.XLOOKUP(A924,$A$2:$A$2336,Table2[Heart Issues],"NOT FOUND")</f>
        <v>No</v>
      </c>
      <c r="H924" t="str" cm="1">
        <f t="array" ref="H924">_xlfn.XLOOKUP(A924,$A$2:$A$2336,Table2[Any Transplants],"NOT FOUND")</f>
        <v>No</v>
      </c>
      <c r="I924" t="str" cm="1">
        <f t="array" ref="I924">_xlfn.XLOOKUP(A924,$A$2:$A$2336,Table2[Cancer history],"NOT FOUND")</f>
        <v>No</v>
      </c>
      <c r="J924" t="str">
        <f>_xlfn.XLOOKUP(A924,Table3[customer_no],Table3[month],"NOT FOUND")</f>
        <v>Nov</v>
      </c>
      <c r="K924" s="7">
        <f>_xlfn.XLOOKUP(A924,Table3[customer_no],Table3[year_average],"NOT FOUND")</f>
        <v>1965</v>
      </c>
      <c r="L924" cm="1">
        <f t="array" ref="L924">_xlfn.XLOOKUP(A924,Table3[customer_no],'Hospitalisation Details'!$D$2:$D$2344,"NOT FOUND")</f>
        <v>10</v>
      </c>
      <c r="M924" s="33">
        <f>_xlfn.XLOOKUP(A924,Table3[customer_no],Table3[dd/mm/yy],"NOT FOUND")</f>
        <v>24056</v>
      </c>
      <c r="N924">
        <f>_xlfn.XLOOKUP(A924,Table3[customer_no],Table3[age],"NOT FOUND")</f>
        <v>57</v>
      </c>
      <c r="O924" cm="1">
        <f t="array" ref="O924">_xlfn.XLOOKUP(A924,Table3[customer_no],'Hospitalisation Details'!$E$2:$E$2344,"NOT FOUND")</f>
        <v>0</v>
      </c>
      <c r="P924" t="str">
        <f>_xlfn.XLOOKUP(A924,Table3[customer_no],Table3[hsplt_handled],"NOT FOUND")</f>
        <v>tier - 3</v>
      </c>
      <c r="Q924" t="str">
        <f>_xlfn.XLOOKUP(A924,Table3[customer_no],Table3[city_handled],"NOT FOUND")</f>
        <v>tier - 3</v>
      </c>
      <c r="R924" t="str">
        <f>_xlfn.XLOOKUP(A924,Table3[customer_no],Table3[state_id],"NOT FOUND")</f>
        <v>R1012</v>
      </c>
      <c r="S924" s="34" cm="1">
        <f t="array" ref="S924">_xlfn.XLOOKUP(A924,Table3[customer_no],'Hospitalisation Details'!$F$2:$F$2344,"NOT FOUND")</f>
        <v>11842.62</v>
      </c>
      <c r="T924" t="str">
        <f>_xlfn.XLOOKUP(A924,Table2[Customer ID],Table2[BMI_category],"NOT FOUND")</f>
        <v>Obesity</v>
      </c>
      <c r="U924" s="7">
        <f>_xlfn.XLOOKUP(A924,Table2[Customer ID],Table2[no of surgery],"NOT FOUND")</f>
        <v>0</v>
      </c>
      <c r="V924" t="str">
        <f>_xlfn.XLOOKUP(A924,Table2[Customer ID],Table2[smoker_missing],"NOT FOUND")</f>
        <v>No</v>
      </c>
      <c r="W924" t="str">
        <f t="shared" si="14"/>
        <v>Diabetes</v>
      </c>
      <c r="X924" s="37">
        <f>SUM(Table5[[#This Row],[Title]:[Diabetes Level]])</f>
        <v>37970.575000000004</v>
      </c>
    </row>
    <row r="925" spans="1:24" x14ac:dyDescent="0.25">
      <c r="A925" t="s">
        <v>1447</v>
      </c>
      <c r="B925" t="str">
        <f>VLOOKUP(A925,'Customer Names'!$A$2:$E$2336,3,FALSE)</f>
        <v>Ms.</v>
      </c>
      <c r="C925" t="str">
        <f>_xlfn.XLOOKUP(A925,$A$2:$A$2336,'Customer Names'!$D$2:$D$2336,"NOT FOUND")</f>
        <v>Marianne</v>
      </c>
      <c r="D925" t="str">
        <f>_xlfn.XLOOKUP(A925,$A$2:$A$2336,'Customer Names'!$E$2:$E$2336,"NOT FOUND")</f>
        <v>Boivin</v>
      </c>
      <c r="E925" cm="1">
        <f t="array" ref="E925">_xlfn.XLOOKUP(A925,$A$2:$A$2336,Table2[BMI],"NOT FOUND")</f>
        <v>29</v>
      </c>
      <c r="F925" cm="1">
        <f t="array" ref="F925">_xlfn.XLOOKUP(A925,$A$2:$A$2336,Table2[HBA1C],"NOT FOUND")</f>
        <v>4.25</v>
      </c>
      <c r="G925" t="str" cm="1">
        <f t="array" ref="G925">_xlfn.XLOOKUP(A925,$A$2:$A$2336,Table2[Heart Issues],"NOT FOUND")</f>
        <v>yes</v>
      </c>
      <c r="H925" t="str" cm="1">
        <f t="array" ref="H925">_xlfn.XLOOKUP(A925,$A$2:$A$2336,Table2[Any Transplants],"NOT FOUND")</f>
        <v>No</v>
      </c>
      <c r="I925" t="str" cm="1">
        <f t="array" ref="I925">_xlfn.XLOOKUP(A925,$A$2:$A$2336,Table2[Cancer history],"NOT FOUND")</f>
        <v>No</v>
      </c>
      <c r="J925" t="str">
        <f>_xlfn.XLOOKUP(A925,Table3[customer_no],Table3[month],"NOT FOUND")</f>
        <v>Jul</v>
      </c>
      <c r="K925" s="7">
        <f>_xlfn.XLOOKUP(A925,Table3[customer_no],Table3[year_average],"NOT FOUND")</f>
        <v>1964</v>
      </c>
      <c r="L925" cm="1">
        <f t="array" ref="L925">_xlfn.XLOOKUP(A925,Table3[customer_no],'Hospitalisation Details'!$D$2:$D$2344,"NOT FOUND")</f>
        <v>11</v>
      </c>
      <c r="M925" s="33">
        <f>_xlfn.XLOOKUP(A925,Table3[customer_no],Table3[dd/mm/yy],"NOT FOUND")</f>
        <v>23569</v>
      </c>
      <c r="N925">
        <f>_xlfn.XLOOKUP(A925,Table3[customer_no],Table3[age],"NOT FOUND")</f>
        <v>58</v>
      </c>
      <c r="O925" cm="1">
        <f t="array" ref="O925">_xlfn.XLOOKUP(A925,Table3[customer_no],'Hospitalisation Details'!$E$2:$E$2344,"NOT FOUND")</f>
        <v>0</v>
      </c>
      <c r="P925" t="str">
        <f>_xlfn.XLOOKUP(A925,Table3[customer_no],Table3[hsplt_handled],"NOT FOUND")</f>
        <v>tier - 3</v>
      </c>
      <c r="Q925" t="str">
        <f>_xlfn.XLOOKUP(A925,Table3[customer_no],Table3[city_handled],"NOT FOUND")</f>
        <v>tier - 2</v>
      </c>
      <c r="R925" t="str">
        <f>_xlfn.XLOOKUP(A925,Table3[customer_no],Table3[state_id],"NOT FOUND")</f>
        <v>R1011</v>
      </c>
      <c r="S925" s="34" cm="1">
        <f t="array" ref="S925">_xlfn.XLOOKUP(A925,Table3[customer_no],'Hospitalisation Details'!$F$2:$F$2344,"NOT FOUND")</f>
        <v>11842.44</v>
      </c>
      <c r="T925" t="str">
        <f>_xlfn.XLOOKUP(A925,Table2[Customer ID],Table2[BMI_category],"NOT FOUND")</f>
        <v>Overweight</v>
      </c>
      <c r="U925" s="7">
        <f>_xlfn.XLOOKUP(A925,Table2[Customer ID],Table2[no of surgery],"NOT FOUND")</f>
        <v>1</v>
      </c>
      <c r="V925" t="str">
        <f>_xlfn.XLOOKUP(A925,Table2[Customer ID],Table2[smoker_missing],"NOT FOUND")</f>
        <v>No</v>
      </c>
      <c r="W925" t="str">
        <f t="shared" si="14"/>
        <v>Normal</v>
      </c>
      <c r="X925" s="37">
        <f>SUM(Table5[[#This Row],[Title]:[Diabetes Level]])</f>
        <v>37478.69</v>
      </c>
    </row>
    <row r="926" spans="1:24" x14ac:dyDescent="0.25">
      <c r="A926" t="s">
        <v>1446</v>
      </c>
      <c r="B926" t="str">
        <f>VLOOKUP(A926,'Customer Names'!$A$2:$E$2336,3,FALSE)</f>
        <v>Ms.</v>
      </c>
      <c r="C926" t="str">
        <f>_xlfn.XLOOKUP(A926,$A$2:$A$2336,'Customer Names'!$D$2:$D$2336,"NOT FOUND")</f>
        <v>Carla</v>
      </c>
      <c r="D926" t="str">
        <f>_xlfn.XLOOKUP(A926,$A$2:$A$2336,'Customer Names'!$E$2:$E$2336,"NOT FOUND")</f>
        <v>McAlister</v>
      </c>
      <c r="E926" cm="1">
        <f t="array" ref="E926">_xlfn.XLOOKUP(A926,$A$2:$A$2336,Table2[BMI],"NOT FOUND")</f>
        <v>30.495000000000001</v>
      </c>
      <c r="F926" cm="1">
        <f t="array" ref="F926">_xlfn.XLOOKUP(A926,$A$2:$A$2336,Table2[HBA1C],"NOT FOUND")</f>
        <v>8.68</v>
      </c>
      <c r="G926" t="str" cm="1">
        <f t="array" ref="G926">_xlfn.XLOOKUP(A926,$A$2:$A$2336,Table2[Heart Issues],"NOT FOUND")</f>
        <v>No</v>
      </c>
      <c r="H926" t="str" cm="1">
        <f t="array" ref="H926">_xlfn.XLOOKUP(A926,$A$2:$A$2336,Table2[Any Transplants],"NOT FOUND")</f>
        <v>No</v>
      </c>
      <c r="I926" t="str" cm="1">
        <f t="array" ref="I926">_xlfn.XLOOKUP(A926,$A$2:$A$2336,Table2[Cancer history],"NOT FOUND")</f>
        <v>No</v>
      </c>
      <c r="J926" t="str">
        <f>_xlfn.XLOOKUP(A926,Table3[customer_no],Table3[month],"NOT FOUND")</f>
        <v>Sep</v>
      </c>
      <c r="K926" s="7">
        <f>_xlfn.XLOOKUP(A926,Table3[customer_no],Table3[year_average],"NOT FOUND")</f>
        <v>1965</v>
      </c>
      <c r="L926" cm="1">
        <f t="array" ref="L926">_xlfn.XLOOKUP(A926,Table3[customer_no],'Hospitalisation Details'!$D$2:$D$2344,"NOT FOUND")</f>
        <v>25</v>
      </c>
      <c r="M926" s="33">
        <f>_xlfn.XLOOKUP(A926,Table3[customer_no],Table3[dd/mm/yy],"NOT FOUND")</f>
        <v>24010</v>
      </c>
      <c r="N926">
        <f>_xlfn.XLOOKUP(A926,Table3[customer_no],Table3[age],"NOT FOUND")</f>
        <v>57</v>
      </c>
      <c r="O926" cm="1">
        <f t="array" ref="O926">_xlfn.XLOOKUP(A926,Table3[customer_no],'Hospitalisation Details'!$E$2:$E$2344,"NOT FOUND")</f>
        <v>0</v>
      </c>
      <c r="P926" t="str">
        <f>_xlfn.XLOOKUP(A926,Table3[customer_no],Table3[hsplt_handled],"NOT FOUND")</f>
        <v>tier - 3</v>
      </c>
      <c r="Q926" t="str">
        <f>_xlfn.XLOOKUP(A926,Table3[customer_no],Table3[city_handled],"NOT FOUND")</f>
        <v>tier - 2</v>
      </c>
      <c r="R926" t="str">
        <f>_xlfn.XLOOKUP(A926,Table3[customer_no],Table3[state_id],"NOT FOUND")</f>
        <v>R1012</v>
      </c>
      <c r="S926" s="34" cm="1">
        <f t="array" ref="S926">_xlfn.XLOOKUP(A926,Table3[customer_no],'Hospitalisation Details'!$F$2:$F$2344,"NOT FOUND")</f>
        <v>11840.78</v>
      </c>
      <c r="T926" t="str">
        <f>_xlfn.XLOOKUP(A926,Table2[Customer ID],Table2[BMI_category],"NOT FOUND")</f>
        <v>Obesity</v>
      </c>
      <c r="U926" s="7">
        <f>_xlfn.XLOOKUP(A926,Table2[Customer ID],Table2[no of surgery],"NOT FOUND")</f>
        <v>0</v>
      </c>
      <c r="V926" t="str">
        <f>_xlfn.XLOOKUP(A926,Table2[Customer ID],Table2[smoker_missing],"NOT FOUND")</f>
        <v>No</v>
      </c>
      <c r="W926" t="str">
        <f t="shared" si="14"/>
        <v>Diabetes</v>
      </c>
      <c r="X926" s="37">
        <f>SUM(Table5[[#This Row],[Title]:[Diabetes Level]])</f>
        <v>37936.955000000002</v>
      </c>
    </row>
    <row r="927" spans="1:24" x14ac:dyDescent="0.25">
      <c r="A927" t="s">
        <v>1445</v>
      </c>
      <c r="B927" t="str">
        <f>VLOOKUP(A927,'Customer Names'!$A$2:$E$2336,3,FALSE)</f>
        <v>Ms.</v>
      </c>
      <c r="C927" t="str">
        <f>_xlfn.XLOOKUP(A927,$A$2:$A$2336,'Customer Names'!$D$2:$D$2336,"NOT FOUND")</f>
        <v>Oksana</v>
      </c>
      <c r="D927" t="str">
        <f>_xlfn.XLOOKUP(A927,$A$2:$A$2336,'Customer Names'!$E$2:$E$2336,"NOT FOUND")</f>
        <v>Akhmedova</v>
      </c>
      <c r="E927" cm="1">
        <f t="array" ref="E927">_xlfn.XLOOKUP(A927,$A$2:$A$2336,Table2[BMI],"NOT FOUND")</f>
        <v>25.2</v>
      </c>
      <c r="F927" cm="1">
        <f t="array" ref="F927">_xlfn.XLOOKUP(A927,$A$2:$A$2336,Table2[HBA1C],"NOT FOUND")</f>
        <v>6.25</v>
      </c>
      <c r="G927" t="str" cm="1">
        <f t="array" ref="G927">_xlfn.XLOOKUP(A927,$A$2:$A$2336,Table2[Heart Issues],"NOT FOUND")</f>
        <v>yes</v>
      </c>
      <c r="H927" t="str" cm="1">
        <f t="array" ref="H927">_xlfn.XLOOKUP(A927,$A$2:$A$2336,Table2[Any Transplants],"NOT FOUND")</f>
        <v>No</v>
      </c>
      <c r="I927" t="str" cm="1">
        <f t="array" ref="I927">_xlfn.XLOOKUP(A927,$A$2:$A$2336,Table2[Cancer history],"NOT FOUND")</f>
        <v>No</v>
      </c>
      <c r="J927" t="str">
        <f>_xlfn.XLOOKUP(A927,Table3[customer_no],Table3[month],"NOT FOUND")</f>
        <v>Sep</v>
      </c>
      <c r="K927" s="7">
        <f>_xlfn.XLOOKUP(A927,Table3[customer_no],Table3[year_average],"NOT FOUND")</f>
        <v>1964</v>
      </c>
      <c r="L927" cm="1">
        <f t="array" ref="L927">_xlfn.XLOOKUP(A927,Table3[customer_no],'Hospitalisation Details'!$D$2:$D$2344,"NOT FOUND")</f>
        <v>11</v>
      </c>
      <c r="M927" s="33">
        <f>_xlfn.XLOOKUP(A927,Table3[customer_no],Table3[dd/mm/yy],"NOT FOUND")</f>
        <v>23631</v>
      </c>
      <c r="N927">
        <f>_xlfn.XLOOKUP(A927,Table3[customer_no],Table3[age],"NOT FOUND")</f>
        <v>58</v>
      </c>
      <c r="O927" cm="1">
        <f t="array" ref="O927">_xlfn.XLOOKUP(A927,Table3[customer_no],'Hospitalisation Details'!$E$2:$E$2344,"NOT FOUND")</f>
        <v>0</v>
      </c>
      <c r="P927" t="str">
        <f>_xlfn.XLOOKUP(A927,Table3[customer_no],Table3[hsplt_handled],"NOT FOUND")</f>
        <v>tier - 3</v>
      </c>
      <c r="Q927" t="str">
        <f>_xlfn.XLOOKUP(A927,Table3[customer_no],Table3[city_handled],"NOT FOUND")</f>
        <v>tier - 3</v>
      </c>
      <c r="R927" t="str">
        <f>_xlfn.XLOOKUP(A927,Table3[customer_no],Table3[state_id],"NOT FOUND")</f>
        <v>R1011</v>
      </c>
      <c r="S927" s="34" cm="1">
        <f t="array" ref="S927">_xlfn.XLOOKUP(A927,Table3[customer_no],'Hospitalisation Details'!$F$2:$F$2344,"NOT FOUND")</f>
        <v>11837.16</v>
      </c>
      <c r="T927" t="str">
        <f>_xlfn.XLOOKUP(A927,Table2[Customer ID],Table2[BMI_category],"NOT FOUND")</f>
        <v>Overweight</v>
      </c>
      <c r="U927" s="7">
        <f>_xlfn.XLOOKUP(A927,Table2[Customer ID],Table2[no of surgery],"NOT FOUND")</f>
        <v>1</v>
      </c>
      <c r="V927" t="str">
        <f>_xlfn.XLOOKUP(A927,Table2[Customer ID],Table2[smoker_missing],"NOT FOUND")</f>
        <v>No</v>
      </c>
      <c r="W927" t="str">
        <f t="shared" si="14"/>
        <v>Prediabetes</v>
      </c>
      <c r="X927" s="37">
        <f>SUM(Table5[[#This Row],[Title]:[Diabetes Level]])</f>
        <v>37533.61</v>
      </c>
    </row>
    <row r="928" spans="1:24" x14ac:dyDescent="0.25">
      <c r="A928" t="s">
        <v>1444</v>
      </c>
      <c r="B928" t="str">
        <f>VLOOKUP(A928,'Customer Names'!$A$2:$E$2336,3,FALSE)</f>
        <v>Ms.</v>
      </c>
      <c r="C928" t="str">
        <f>_xlfn.XLOOKUP(A928,$A$2:$A$2336,'Customer Names'!$D$2:$D$2336,"NOT FOUND")</f>
        <v>Rebecca B.</v>
      </c>
      <c r="D928" t="str">
        <f>_xlfn.XLOOKUP(A928,$A$2:$A$2336,'Customer Names'!$E$2:$E$2336,"NOT FOUND")</f>
        <v>Tucker</v>
      </c>
      <c r="E928" cm="1">
        <f t="array" ref="E928">_xlfn.XLOOKUP(A928,$A$2:$A$2336,Table2[BMI],"NOT FOUND")</f>
        <v>22.77</v>
      </c>
      <c r="F928" cm="1">
        <f t="array" ref="F928">_xlfn.XLOOKUP(A928,$A$2:$A$2336,Table2[HBA1C],"NOT FOUND")</f>
        <v>4.47</v>
      </c>
      <c r="G928" t="str" cm="1">
        <f t="array" ref="G928">_xlfn.XLOOKUP(A928,$A$2:$A$2336,Table2[Heart Issues],"NOT FOUND")</f>
        <v>yes</v>
      </c>
      <c r="H928" t="str" cm="1">
        <f t="array" ref="H928">_xlfn.XLOOKUP(A928,$A$2:$A$2336,Table2[Any Transplants],"NOT FOUND")</f>
        <v>No</v>
      </c>
      <c r="I928" t="str" cm="1">
        <f t="array" ref="I928">_xlfn.XLOOKUP(A928,$A$2:$A$2336,Table2[Cancer history],"NOT FOUND")</f>
        <v>No</v>
      </c>
      <c r="J928" t="str">
        <f>_xlfn.XLOOKUP(A928,Table3[customer_no],Table3[month],"NOT FOUND")</f>
        <v>Jun</v>
      </c>
      <c r="K928" s="7">
        <f>_xlfn.XLOOKUP(A928,Table3[customer_no],Table3[year_average],"NOT FOUND")</f>
        <v>1964</v>
      </c>
      <c r="L928" cm="1">
        <f t="array" ref="L928">_xlfn.XLOOKUP(A928,Table3[customer_no],'Hospitalisation Details'!$D$2:$D$2344,"NOT FOUND")</f>
        <v>27</v>
      </c>
      <c r="M928" s="33">
        <f>_xlfn.XLOOKUP(A928,Table3[customer_no],Table3[dd/mm/yy],"NOT FOUND")</f>
        <v>23555</v>
      </c>
      <c r="N928">
        <f>_xlfn.XLOOKUP(A928,Table3[customer_no],Table3[age],"NOT FOUND")</f>
        <v>58</v>
      </c>
      <c r="O928" cm="1">
        <f t="array" ref="O928">_xlfn.XLOOKUP(A928,Table3[customer_no],'Hospitalisation Details'!$E$2:$E$2344,"NOT FOUND")</f>
        <v>0</v>
      </c>
      <c r="P928" t="str">
        <f>_xlfn.XLOOKUP(A928,Table3[customer_no],Table3[hsplt_handled],"NOT FOUND")</f>
        <v>tier - 3</v>
      </c>
      <c r="Q928" t="str">
        <f>_xlfn.XLOOKUP(A928,Table3[customer_no],Table3[city_handled],"NOT FOUND")</f>
        <v>tier - 3</v>
      </c>
      <c r="R928" t="str">
        <f>_xlfn.XLOOKUP(A928,Table3[customer_no],Table3[state_id],"NOT FOUND")</f>
        <v>R1013</v>
      </c>
      <c r="S928" s="34" cm="1">
        <f t="array" ref="S928">_xlfn.XLOOKUP(A928,Table3[customer_no],'Hospitalisation Details'!$F$2:$F$2344,"NOT FOUND")</f>
        <v>11833.78</v>
      </c>
      <c r="T928" t="str">
        <f>_xlfn.XLOOKUP(A928,Table2[Customer ID],Table2[BMI_category],"NOT FOUND")</f>
        <v>Normal Weight</v>
      </c>
      <c r="U928" s="7">
        <f>_xlfn.XLOOKUP(A928,Table2[Customer ID],Table2[no of surgery],"NOT FOUND")</f>
        <v>1</v>
      </c>
      <c r="V928" t="str">
        <f>_xlfn.XLOOKUP(A928,Table2[Customer ID],Table2[smoker_missing],"NOT FOUND")</f>
        <v>No</v>
      </c>
      <c r="W928" t="str">
        <f t="shared" si="14"/>
        <v>Normal</v>
      </c>
      <c r="X928" s="37">
        <f>SUM(Table5[[#This Row],[Title]:[Diabetes Level]])</f>
        <v>37466.020000000004</v>
      </c>
    </row>
    <row r="929" spans="1:24" x14ac:dyDescent="0.25">
      <c r="A929" t="s">
        <v>1443</v>
      </c>
      <c r="B929" t="str">
        <f>VLOOKUP(A929,'Customer Names'!$A$2:$E$2336,3,FALSE)</f>
        <v>Ms.</v>
      </c>
      <c r="C929" t="str">
        <f>_xlfn.XLOOKUP(A929,$A$2:$A$2336,'Customer Names'!$D$2:$D$2336,"NOT FOUND")</f>
        <v>Maria A.</v>
      </c>
      <c r="D929" t="str">
        <f>_xlfn.XLOOKUP(A929,$A$2:$A$2336,'Customer Names'!$E$2:$E$2336,"NOT FOUND")</f>
        <v>Gramelspacher</v>
      </c>
      <c r="E929" cm="1">
        <f t="array" ref="E929">_xlfn.XLOOKUP(A929,$A$2:$A$2336,Table2[BMI],"NOT FOUND")</f>
        <v>23.18</v>
      </c>
      <c r="F929" cm="1">
        <f t="array" ref="F929">_xlfn.XLOOKUP(A929,$A$2:$A$2336,Table2[HBA1C],"NOT FOUND")</f>
        <v>8.31</v>
      </c>
      <c r="G929" t="str" cm="1">
        <f t="array" ref="G929">_xlfn.XLOOKUP(A929,$A$2:$A$2336,Table2[Heart Issues],"NOT FOUND")</f>
        <v>No</v>
      </c>
      <c r="H929" t="str" cm="1">
        <f t="array" ref="H929">_xlfn.XLOOKUP(A929,$A$2:$A$2336,Table2[Any Transplants],"NOT FOUND")</f>
        <v>No</v>
      </c>
      <c r="I929" t="str" cm="1">
        <f t="array" ref="I929">_xlfn.XLOOKUP(A929,$A$2:$A$2336,Table2[Cancer history],"NOT FOUND")</f>
        <v>No</v>
      </c>
      <c r="J929" t="str">
        <f>_xlfn.XLOOKUP(A929,Table3[customer_no],Table3[month],"NOT FOUND")</f>
        <v>Oct</v>
      </c>
      <c r="K929" s="7">
        <f>_xlfn.XLOOKUP(A929,Table3[customer_no],Table3[year_average],"NOT FOUND")</f>
        <v>1965</v>
      </c>
      <c r="L929" cm="1">
        <f t="array" ref="L929">_xlfn.XLOOKUP(A929,Table3[customer_no],'Hospitalisation Details'!$D$2:$D$2344,"NOT FOUND")</f>
        <v>3</v>
      </c>
      <c r="M929" s="33">
        <f>_xlfn.XLOOKUP(A929,Table3[customer_no],Table3[dd/mm/yy],"NOT FOUND")</f>
        <v>24018</v>
      </c>
      <c r="N929">
        <f>_xlfn.XLOOKUP(A929,Table3[customer_no],Table3[age],"NOT FOUND")</f>
        <v>57</v>
      </c>
      <c r="O929" cm="1">
        <f t="array" ref="O929">_xlfn.XLOOKUP(A929,Table3[customer_no],'Hospitalisation Details'!$E$2:$E$2344,"NOT FOUND")</f>
        <v>0</v>
      </c>
      <c r="P929" t="str">
        <f>_xlfn.XLOOKUP(A929,Table3[customer_no],Table3[hsplt_handled],"NOT FOUND")</f>
        <v>tier - 3</v>
      </c>
      <c r="Q929" t="str">
        <f>_xlfn.XLOOKUP(A929,Table3[customer_no],Table3[city_handled],"NOT FOUND")</f>
        <v>tier - 1</v>
      </c>
      <c r="R929" t="str">
        <f>_xlfn.XLOOKUP(A929,Table3[customer_no],Table3[state_id],"NOT FOUND")</f>
        <v>R1012</v>
      </c>
      <c r="S929" s="34" cm="1">
        <f t="array" ref="S929">_xlfn.XLOOKUP(A929,Table3[customer_no],'Hospitalisation Details'!$F$2:$F$2344,"NOT FOUND")</f>
        <v>11830.61</v>
      </c>
      <c r="T929" t="str">
        <f>_xlfn.XLOOKUP(A929,Table2[Customer ID],Table2[BMI_category],"NOT FOUND")</f>
        <v>Normal Weight</v>
      </c>
      <c r="U929" s="7">
        <f>_xlfn.XLOOKUP(A929,Table2[Customer ID],Table2[no of surgery],"NOT FOUND")</f>
        <v>0</v>
      </c>
      <c r="V929" t="str">
        <f>_xlfn.XLOOKUP(A929,Table2[Customer ID],Table2[smoker_missing],"NOT FOUND")</f>
        <v>No</v>
      </c>
      <c r="W929" t="str">
        <f t="shared" si="14"/>
        <v>Diabetes</v>
      </c>
      <c r="X929" s="37">
        <f>SUM(Table5[[#This Row],[Title]:[Diabetes Level]])</f>
        <v>37905.100000000006</v>
      </c>
    </row>
    <row r="930" spans="1:24" x14ac:dyDescent="0.25">
      <c r="A930" t="s">
        <v>1442</v>
      </c>
      <c r="B930" t="str">
        <f>VLOOKUP(A930,'Customer Names'!$A$2:$E$2336,3,FALSE)</f>
        <v>Mrs.</v>
      </c>
      <c r="C930" t="str">
        <f>_xlfn.XLOOKUP(A930,$A$2:$A$2336,'Customer Names'!$D$2:$D$2336,"NOT FOUND")</f>
        <v>Lisa M</v>
      </c>
      <c r="D930" t="str">
        <f>_xlfn.XLOOKUP(A930,$A$2:$A$2336,'Customer Names'!$E$2:$E$2336,"NOT FOUND")</f>
        <v>Goldsmith</v>
      </c>
      <c r="E930" cm="1">
        <f t="array" ref="E930">_xlfn.XLOOKUP(A930,$A$2:$A$2336,Table2[BMI],"NOT FOUND")</f>
        <v>35.409999999999997</v>
      </c>
      <c r="F930" cm="1">
        <f t="array" ref="F930">_xlfn.XLOOKUP(A930,$A$2:$A$2336,Table2[HBA1C],"NOT FOUND")</f>
        <v>5.68</v>
      </c>
      <c r="G930" t="str" cm="1">
        <f t="array" ref="G930">_xlfn.XLOOKUP(A930,$A$2:$A$2336,Table2[Heart Issues],"NOT FOUND")</f>
        <v>No</v>
      </c>
      <c r="H930" t="str" cm="1">
        <f t="array" ref="H930">_xlfn.XLOOKUP(A930,$A$2:$A$2336,Table2[Any Transplants],"NOT FOUND")</f>
        <v>No</v>
      </c>
      <c r="I930" t="str" cm="1">
        <f t="array" ref="I930">_xlfn.XLOOKUP(A930,$A$2:$A$2336,Table2[Cancer history],"NOT FOUND")</f>
        <v>No</v>
      </c>
      <c r="J930" t="str">
        <f>_xlfn.XLOOKUP(A930,Table3[customer_no],Table3[month],"NOT FOUND")</f>
        <v>Nov</v>
      </c>
      <c r="K930" s="7">
        <f>_xlfn.XLOOKUP(A930,Table3[customer_no],Table3[year_average],"NOT FOUND")</f>
        <v>1982</v>
      </c>
      <c r="L930" cm="1">
        <f t="array" ref="L930">_xlfn.XLOOKUP(A930,Table3[customer_no],'Hospitalisation Details'!$D$2:$D$2344,"NOT FOUND")</f>
        <v>20</v>
      </c>
      <c r="M930" s="33">
        <f>_xlfn.XLOOKUP(A930,Table3[customer_no],Table3[dd/mm/yy],"NOT FOUND")</f>
        <v>30275</v>
      </c>
      <c r="N930">
        <f>_xlfn.XLOOKUP(A930,Table3[customer_no],Table3[age],"NOT FOUND")</f>
        <v>40</v>
      </c>
      <c r="O930" cm="1">
        <f t="array" ref="O930">_xlfn.XLOOKUP(A930,Table3[customer_no],'Hospitalisation Details'!$E$2:$E$2344,"NOT FOUND")</f>
        <v>3</v>
      </c>
      <c r="P930" t="str">
        <f>_xlfn.XLOOKUP(A930,Table3[customer_no],Table3[hsplt_handled],"NOT FOUND")</f>
        <v>tier - 3</v>
      </c>
      <c r="Q930" t="str">
        <f>_xlfn.XLOOKUP(A930,Table3[customer_no],Table3[city_handled],"NOT FOUND")</f>
        <v>tier - 3</v>
      </c>
      <c r="R930" t="str">
        <f>_xlfn.XLOOKUP(A930,Table3[customer_no],Table3[state_id],"NOT FOUND")</f>
        <v>R1026</v>
      </c>
      <c r="S930" s="34" cm="1">
        <f t="array" ref="S930">_xlfn.XLOOKUP(A930,Table3[customer_no],'Hospitalisation Details'!$F$2:$F$2344,"NOT FOUND")</f>
        <v>11773.06</v>
      </c>
      <c r="T930" t="str">
        <f>_xlfn.XLOOKUP(A930,Table2[Customer ID],Table2[BMI_category],"NOT FOUND")</f>
        <v>Obesity</v>
      </c>
      <c r="U930" s="7">
        <f>_xlfn.XLOOKUP(A930,Table2[Customer ID],Table2[no of surgery],"NOT FOUND")</f>
        <v>0</v>
      </c>
      <c r="V930" t="str">
        <f>_xlfn.XLOOKUP(A930,Table2[Customer ID],Table2[smoker_missing],"NOT FOUND")</f>
        <v>No</v>
      </c>
      <c r="W930" t="str">
        <f t="shared" si="14"/>
        <v>Normal</v>
      </c>
      <c r="X930" s="37">
        <f>SUM(Table5[[#This Row],[Title]:[Diabetes Level]])</f>
        <v>44134.15</v>
      </c>
    </row>
    <row r="931" spans="1:24" x14ac:dyDescent="0.25">
      <c r="A931" t="s">
        <v>1441</v>
      </c>
      <c r="B931" t="str">
        <f>VLOOKUP(A931,'Customer Names'!$A$2:$E$2336,3,FALSE)</f>
        <v>Mr.</v>
      </c>
      <c r="C931" t="str">
        <f>_xlfn.XLOOKUP(A931,$A$2:$A$2336,'Customer Names'!$D$2:$D$2336,"NOT FOUND")</f>
        <v>Steve Jr.</v>
      </c>
      <c r="D931" t="str">
        <f>_xlfn.XLOOKUP(A931,$A$2:$A$2336,'Customer Names'!$E$2:$E$2336,"NOT FOUND")</f>
        <v>Tranter</v>
      </c>
      <c r="E931" cm="1">
        <f t="array" ref="E931">_xlfn.XLOOKUP(A931,$A$2:$A$2336,Table2[BMI],"NOT FOUND")</f>
        <v>32.11</v>
      </c>
      <c r="F931" cm="1">
        <f t="array" ref="F931">_xlfn.XLOOKUP(A931,$A$2:$A$2336,Table2[HBA1C],"NOT FOUND")</f>
        <v>4.75</v>
      </c>
      <c r="G931" t="str" cm="1">
        <f t="array" ref="G931">_xlfn.XLOOKUP(A931,$A$2:$A$2336,Table2[Heart Issues],"NOT FOUND")</f>
        <v>yes</v>
      </c>
      <c r="H931" t="str" cm="1">
        <f t="array" ref="H931">_xlfn.XLOOKUP(A931,$A$2:$A$2336,Table2[Any Transplants],"NOT FOUND")</f>
        <v>No</v>
      </c>
      <c r="I931" t="str" cm="1">
        <f t="array" ref="I931">_xlfn.XLOOKUP(A931,$A$2:$A$2336,Table2[Cancer history],"NOT FOUND")</f>
        <v>No</v>
      </c>
      <c r="J931" t="str">
        <f>_xlfn.XLOOKUP(A931,Table3[customer_no],Table3[month],"NOT FOUND")</f>
        <v>Jul</v>
      </c>
      <c r="K931" s="7">
        <f>_xlfn.XLOOKUP(A931,Table3[customer_no],Table3[year_average],"NOT FOUND")</f>
        <v>1966</v>
      </c>
      <c r="L931" cm="1">
        <f t="array" ref="L931">_xlfn.XLOOKUP(A931,Table3[customer_no],'Hospitalisation Details'!$D$2:$D$2344,"NOT FOUND")</f>
        <v>25</v>
      </c>
      <c r="M931" s="33">
        <f>_xlfn.XLOOKUP(A931,Table3[customer_no],Table3[dd/mm/yy],"NOT FOUND")</f>
        <v>24313</v>
      </c>
      <c r="N931">
        <f>_xlfn.XLOOKUP(A931,Table3[customer_no],Table3[age],"NOT FOUND")</f>
        <v>56</v>
      </c>
      <c r="O931" cm="1">
        <f t="array" ref="O931">_xlfn.XLOOKUP(A931,Table3[customer_no],'Hospitalisation Details'!$E$2:$E$2344,"NOT FOUND")</f>
        <v>1</v>
      </c>
      <c r="P931" t="str">
        <f>_xlfn.XLOOKUP(A931,Table3[customer_no],Table3[hsplt_handled],"NOT FOUND")</f>
        <v>tier - 3</v>
      </c>
      <c r="Q931" t="str">
        <f>_xlfn.XLOOKUP(A931,Table3[customer_no],Table3[city_handled],"NOT FOUND")</f>
        <v>tier - 3</v>
      </c>
      <c r="R931" t="str">
        <f>_xlfn.XLOOKUP(A931,Table3[customer_no],Table3[state_id],"NOT FOUND")</f>
        <v>R1016</v>
      </c>
      <c r="S931" s="34" cm="1">
        <f t="array" ref="S931">_xlfn.XLOOKUP(A931,Table3[customer_no],'Hospitalisation Details'!$F$2:$F$2344,"NOT FOUND")</f>
        <v>11763</v>
      </c>
      <c r="T931" t="str">
        <f>_xlfn.XLOOKUP(A931,Table2[Customer ID],Table2[BMI_category],"NOT FOUND")</f>
        <v>Obesity</v>
      </c>
      <c r="U931" s="7">
        <f>_xlfn.XLOOKUP(A931,Table2[Customer ID],Table2[no of surgery],"NOT FOUND")</f>
        <v>2</v>
      </c>
      <c r="V931" t="str">
        <f>_xlfn.XLOOKUP(A931,Table2[Customer ID],Table2[smoker_missing],"NOT FOUND")</f>
        <v>No</v>
      </c>
      <c r="W931" t="str">
        <f t="shared" si="14"/>
        <v>Normal</v>
      </c>
      <c r="X931" s="37">
        <f>SUM(Table5[[#This Row],[Title]:[Diabetes Level]])</f>
        <v>38162.86</v>
      </c>
    </row>
    <row r="932" spans="1:24" x14ac:dyDescent="0.25">
      <c r="A932" t="s">
        <v>1440</v>
      </c>
      <c r="B932" t="str">
        <f>VLOOKUP(A932,'Customer Names'!$A$2:$E$2336,3,FALSE)</f>
        <v>Mrs.</v>
      </c>
      <c r="C932" t="str">
        <f>_xlfn.XLOOKUP(A932,$A$2:$A$2336,'Customer Names'!$D$2:$D$2336,"NOT FOUND")</f>
        <v>Tiffany</v>
      </c>
      <c r="D932" t="str">
        <f>_xlfn.XLOOKUP(A932,$A$2:$A$2336,'Customer Names'!$E$2:$E$2336,"NOT FOUND")</f>
        <v>Tu</v>
      </c>
      <c r="E932" cm="1">
        <f t="array" ref="E932">_xlfn.XLOOKUP(A932,$A$2:$A$2336,Table2[BMI],"NOT FOUND")</f>
        <v>34.479999999999997</v>
      </c>
      <c r="F932" cm="1">
        <f t="array" ref="F932">_xlfn.XLOOKUP(A932,$A$2:$A$2336,Table2[HBA1C],"NOT FOUND")</f>
        <v>6.31</v>
      </c>
      <c r="G932" t="str" cm="1">
        <f t="array" ref="G932">_xlfn.XLOOKUP(A932,$A$2:$A$2336,Table2[Heart Issues],"NOT FOUND")</f>
        <v>No</v>
      </c>
      <c r="H932" t="str" cm="1">
        <f t="array" ref="H932">_xlfn.XLOOKUP(A932,$A$2:$A$2336,Table2[Any Transplants],"NOT FOUND")</f>
        <v>No</v>
      </c>
      <c r="I932" t="str" cm="1">
        <f t="array" ref="I932">_xlfn.XLOOKUP(A932,$A$2:$A$2336,Table2[Cancer history],"NOT FOUND")</f>
        <v>Yes</v>
      </c>
      <c r="J932" t="str">
        <f>_xlfn.XLOOKUP(A932,Table3[customer_no],Table3[month],"NOT FOUND")</f>
        <v>Nov</v>
      </c>
      <c r="K932" s="7">
        <f>_xlfn.XLOOKUP(A932,Table3[customer_no],Table3[year_average],"NOT FOUND")</f>
        <v>1979</v>
      </c>
      <c r="L932" cm="1">
        <f t="array" ref="L932">_xlfn.XLOOKUP(A932,Table3[customer_no],'Hospitalisation Details'!$D$2:$D$2344,"NOT FOUND")</f>
        <v>6</v>
      </c>
      <c r="M932" s="33">
        <f>_xlfn.XLOOKUP(A932,Table3[customer_no],Table3[dd/mm/yy],"NOT FOUND")</f>
        <v>29165</v>
      </c>
      <c r="N932">
        <f>_xlfn.XLOOKUP(A932,Table3[customer_no],Table3[age],"NOT FOUND")</f>
        <v>43</v>
      </c>
      <c r="O932" cm="1">
        <f t="array" ref="O932">_xlfn.XLOOKUP(A932,Table3[customer_no],'Hospitalisation Details'!$E$2:$E$2344,"NOT FOUND")</f>
        <v>2</v>
      </c>
      <c r="P932" t="str">
        <f>_xlfn.XLOOKUP(A932,Table3[customer_no],Table3[hsplt_handled],"NOT FOUND")</f>
        <v>tier - 3</v>
      </c>
      <c r="Q932" t="str">
        <f>_xlfn.XLOOKUP(A932,Table3[customer_no],Table3[city_handled],"NOT FOUND")</f>
        <v>tier - 1</v>
      </c>
      <c r="R932" t="str">
        <f>_xlfn.XLOOKUP(A932,Table3[customer_no],Table3[state_id],"NOT FOUND")</f>
        <v>R1026</v>
      </c>
      <c r="S932" s="34" cm="1">
        <f t="array" ref="S932">_xlfn.XLOOKUP(A932,Table3[customer_no],'Hospitalisation Details'!$F$2:$F$2344,"NOT FOUND")</f>
        <v>11752.68</v>
      </c>
      <c r="T932" t="str">
        <f>_xlfn.XLOOKUP(A932,Table2[Customer ID],Table2[BMI_category],"NOT FOUND")</f>
        <v>Obesity</v>
      </c>
      <c r="U932" s="7">
        <f>_xlfn.XLOOKUP(A932,Table2[Customer ID],Table2[no of surgery],"NOT FOUND")</f>
        <v>1</v>
      </c>
      <c r="V932" t="str">
        <f>_xlfn.XLOOKUP(A932,Table2[Customer ID],Table2[smoker_missing],"NOT FOUND")</f>
        <v>No</v>
      </c>
      <c r="W932" t="str">
        <f t="shared" si="14"/>
        <v>Prediabetes</v>
      </c>
      <c r="X932" s="37">
        <f>SUM(Table5[[#This Row],[Title]:[Diabetes Level]])</f>
        <v>42989.47</v>
      </c>
    </row>
    <row r="933" spans="1:24" x14ac:dyDescent="0.25">
      <c r="A933" t="s">
        <v>1439</v>
      </c>
      <c r="B933" t="str">
        <f>VLOOKUP(A933,'Customer Names'!$A$2:$E$2336,3,FALSE)</f>
        <v>Mr.</v>
      </c>
      <c r="C933" t="str">
        <f>_xlfn.XLOOKUP(A933,$A$2:$A$2336,'Customer Names'!$D$2:$D$2336,"NOT FOUND")</f>
        <v>Greg</v>
      </c>
      <c r="D933" t="str">
        <f>_xlfn.XLOOKUP(A933,$A$2:$A$2336,'Customer Names'!$E$2:$E$2336,"NOT FOUND")</f>
        <v>Kaczka</v>
      </c>
      <c r="E933" cm="1">
        <f t="array" ref="E933">_xlfn.XLOOKUP(A933,$A$2:$A$2336,Table2[BMI],"NOT FOUND")</f>
        <v>34.39</v>
      </c>
      <c r="F933" cm="1">
        <f t="array" ref="F933">_xlfn.XLOOKUP(A933,$A$2:$A$2336,Table2[HBA1C],"NOT FOUND")</f>
        <v>6.28</v>
      </c>
      <c r="G933" t="str" cm="1">
        <f t="array" ref="G933">_xlfn.XLOOKUP(A933,$A$2:$A$2336,Table2[Heart Issues],"NOT FOUND")</f>
        <v>yes</v>
      </c>
      <c r="H933" t="str" cm="1">
        <f t="array" ref="H933">_xlfn.XLOOKUP(A933,$A$2:$A$2336,Table2[Any Transplants],"NOT FOUND")</f>
        <v>No</v>
      </c>
      <c r="I933" t="str" cm="1">
        <f t="array" ref="I933">_xlfn.XLOOKUP(A933,$A$2:$A$2336,Table2[Cancer history],"NOT FOUND")</f>
        <v>No</v>
      </c>
      <c r="J933" t="str">
        <f>_xlfn.XLOOKUP(A933,Table3[customer_no],Table3[month],"NOT FOUND")</f>
        <v>Dec</v>
      </c>
      <c r="K933" s="7">
        <f>_xlfn.XLOOKUP(A933,Table3[customer_no],Table3[year_average],"NOT FOUND")</f>
        <v>1964</v>
      </c>
      <c r="L933" cm="1">
        <f t="array" ref="L933">_xlfn.XLOOKUP(A933,Table3[customer_no],'Hospitalisation Details'!$D$2:$D$2344,"NOT FOUND")</f>
        <v>2</v>
      </c>
      <c r="M933" s="33">
        <f>_xlfn.XLOOKUP(A933,Table3[customer_no],Table3[dd/mm/yy],"NOT FOUND")</f>
        <v>23713</v>
      </c>
      <c r="N933">
        <f>_xlfn.XLOOKUP(A933,Table3[customer_no],Table3[age],"NOT FOUND")</f>
        <v>58</v>
      </c>
      <c r="O933" cm="1">
        <f t="array" ref="O933">_xlfn.XLOOKUP(A933,Table3[customer_no],'Hospitalisation Details'!$E$2:$E$2344,"NOT FOUND")</f>
        <v>0</v>
      </c>
      <c r="P933" t="str">
        <f>_xlfn.XLOOKUP(A933,Table3[customer_no],Table3[hsplt_handled],"NOT FOUND")</f>
        <v>tier - 3</v>
      </c>
      <c r="Q933" t="str">
        <f>_xlfn.XLOOKUP(A933,Table3[customer_no],Table3[city_handled],"NOT FOUND")</f>
        <v>tier - 1</v>
      </c>
      <c r="R933" t="str">
        <f>_xlfn.XLOOKUP(A933,Table3[customer_no],Table3[state_id],"NOT FOUND")</f>
        <v>R1012</v>
      </c>
      <c r="S933" s="34" cm="1">
        <f t="array" ref="S933">_xlfn.XLOOKUP(A933,Table3[customer_no],'Hospitalisation Details'!$F$2:$F$2344,"NOT FOUND")</f>
        <v>11743.93</v>
      </c>
      <c r="T933" t="str">
        <f>_xlfn.XLOOKUP(A933,Table2[Customer ID],Table2[BMI_category],"NOT FOUND")</f>
        <v>Obesity</v>
      </c>
      <c r="U933" s="7">
        <f>_xlfn.XLOOKUP(A933,Table2[Customer ID],Table2[no of surgery],"NOT FOUND")</f>
        <v>1</v>
      </c>
      <c r="V933" t="str">
        <f>_xlfn.XLOOKUP(A933,Table2[Customer ID],Table2[smoker_missing],"NOT FOUND")</f>
        <v>No</v>
      </c>
      <c r="W933" t="str">
        <f t="shared" si="14"/>
        <v>Prediabetes</v>
      </c>
      <c r="X933" s="37">
        <f>SUM(Table5[[#This Row],[Title]:[Diabetes Level]])</f>
        <v>37522.6</v>
      </c>
    </row>
    <row r="934" spans="1:24" x14ac:dyDescent="0.25">
      <c r="A934" t="s">
        <v>1438</v>
      </c>
      <c r="B934" t="str">
        <f>VLOOKUP(A934,'Customer Names'!$A$2:$E$2336,3,FALSE)</f>
        <v>Mr.</v>
      </c>
      <c r="C934" t="str">
        <f>_xlfn.XLOOKUP(A934,$A$2:$A$2336,'Customer Names'!$D$2:$D$2336,"NOT FOUND")</f>
        <v>Dale</v>
      </c>
      <c r="D934" t="str">
        <f>_xlfn.XLOOKUP(A934,$A$2:$A$2336,'Customer Names'!$E$2:$E$2336,"NOT FOUND")</f>
        <v>Hunter</v>
      </c>
      <c r="E934" cm="1">
        <f t="array" ref="E934">_xlfn.XLOOKUP(A934,$A$2:$A$2336,Table2[BMI],"NOT FOUND")</f>
        <v>26.4</v>
      </c>
      <c r="F934" cm="1">
        <f t="array" ref="F934">_xlfn.XLOOKUP(A934,$A$2:$A$2336,Table2[HBA1C],"NOT FOUND")</f>
        <v>9.2899999999999991</v>
      </c>
      <c r="G934" t="str" cm="1">
        <f t="array" ref="G934">_xlfn.XLOOKUP(A934,$A$2:$A$2336,Table2[Heart Issues],"NOT FOUND")</f>
        <v>yes</v>
      </c>
      <c r="H934" t="str" cm="1">
        <f t="array" ref="H934">_xlfn.XLOOKUP(A934,$A$2:$A$2336,Table2[Any Transplants],"NOT FOUND")</f>
        <v>No</v>
      </c>
      <c r="I934" t="str" cm="1">
        <f t="array" ref="I934">_xlfn.XLOOKUP(A934,$A$2:$A$2336,Table2[Cancer history],"NOT FOUND")</f>
        <v>Yes</v>
      </c>
      <c r="J934" t="str">
        <f>_xlfn.XLOOKUP(A934,Table3[customer_no],Table3[month],"NOT FOUND")</f>
        <v>Jun</v>
      </c>
      <c r="K934" s="7">
        <f>_xlfn.XLOOKUP(A934,Table3[customer_no],Table3[year_average],"NOT FOUND")</f>
        <v>1963</v>
      </c>
      <c r="L934" cm="1">
        <f t="array" ref="L934">_xlfn.XLOOKUP(A934,Table3[customer_no],'Hospitalisation Details'!$D$2:$D$2344,"NOT FOUND")</f>
        <v>9</v>
      </c>
      <c r="M934" s="33">
        <f>_xlfn.XLOOKUP(A934,Table3[customer_no],Table3[dd/mm/yy],"NOT FOUND")</f>
        <v>23171</v>
      </c>
      <c r="N934">
        <f>_xlfn.XLOOKUP(A934,Table3[customer_no],Table3[age],"NOT FOUND")</f>
        <v>59</v>
      </c>
      <c r="O934" cm="1">
        <f t="array" ref="O934">_xlfn.XLOOKUP(A934,Table3[customer_no],'Hospitalisation Details'!$E$2:$E$2344,"NOT FOUND")</f>
        <v>0</v>
      </c>
      <c r="P934" t="str">
        <f>_xlfn.XLOOKUP(A934,Table3[customer_no],Table3[hsplt_handled],"NOT FOUND")</f>
        <v>tier - 3</v>
      </c>
      <c r="Q934" t="str">
        <f>_xlfn.XLOOKUP(A934,Table3[customer_no],Table3[city_handled],"NOT FOUND")</f>
        <v>tier - 3</v>
      </c>
      <c r="R934" t="str">
        <f>_xlfn.XLOOKUP(A934,Table3[customer_no],Table3[state_id],"NOT FOUND")</f>
        <v>R1013</v>
      </c>
      <c r="S934" s="34" cm="1">
        <f t="array" ref="S934">_xlfn.XLOOKUP(A934,Table3[customer_no],'Hospitalisation Details'!$F$2:$F$2344,"NOT FOUND")</f>
        <v>11743.3</v>
      </c>
      <c r="T934" t="str">
        <f>_xlfn.XLOOKUP(A934,Table2[Customer ID],Table2[BMI_category],"NOT FOUND")</f>
        <v>Overweight</v>
      </c>
      <c r="U934" s="7">
        <f>_xlfn.XLOOKUP(A934,Table2[Customer ID],Table2[no of surgery],"NOT FOUND")</f>
        <v>1</v>
      </c>
      <c r="V934" t="str">
        <f>_xlfn.XLOOKUP(A934,Table2[Customer ID],Table2[smoker_missing],"NOT FOUND")</f>
        <v>No</v>
      </c>
      <c r="W934" t="str">
        <f t="shared" si="14"/>
        <v>Diabetes</v>
      </c>
      <c r="X934" s="37">
        <f>SUM(Table5[[#This Row],[Title]:[Diabetes Level]])</f>
        <v>36981.99</v>
      </c>
    </row>
    <row r="935" spans="1:24" x14ac:dyDescent="0.25">
      <c r="A935" t="s">
        <v>1437</v>
      </c>
      <c r="B935" t="str">
        <f>VLOOKUP(A935,'Customer Names'!$A$2:$E$2336,3,FALSE)</f>
        <v>Ms.</v>
      </c>
      <c r="C935" t="str">
        <f>_xlfn.XLOOKUP(A935,$A$2:$A$2336,'Customer Names'!$D$2:$D$2336,"NOT FOUND")</f>
        <v>Brittany A.</v>
      </c>
      <c r="D935" t="str">
        <f>_xlfn.XLOOKUP(A935,$A$2:$A$2336,'Customer Names'!$E$2:$E$2336,"NOT FOUND")</f>
        <v>Moran</v>
      </c>
      <c r="E935" cm="1">
        <f t="array" ref="E935">_xlfn.XLOOKUP(A935,$A$2:$A$2336,Table2[BMI],"NOT FOUND")</f>
        <v>28.1</v>
      </c>
      <c r="F935" cm="1">
        <f t="array" ref="F935">_xlfn.XLOOKUP(A935,$A$2:$A$2336,Table2[HBA1C],"NOT FOUND")</f>
        <v>5.79</v>
      </c>
      <c r="G935" t="str" cm="1">
        <f t="array" ref="G935">_xlfn.XLOOKUP(A935,$A$2:$A$2336,Table2[Heart Issues],"NOT FOUND")</f>
        <v>yes</v>
      </c>
      <c r="H935" t="str" cm="1">
        <f t="array" ref="H935">_xlfn.XLOOKUP(A935,$A$2:$A$2336,Table2[Any Transplants],"NOT FOUND")</f>
        <v>No</v>
      </c>
      <c r="I935" t="str" cm="1">
        <f t="array" ref="I935">_xlfn.XLOOKUP(A935,$A$2:$A$2336,Table2[Cancer history],"NOT FOUND")</f>
        <v>Yes</v>
      </c>
      <c r="J935" t="str">
        <f>_xlfn.XLOOKUP(A935,Table3[customer_no],Table3[month],"NOT FOUND")</f>
        <v>Nov</v>
      </c>
      <c r="K935" s="7">
        <f>_xlfn.XLOOKUP(A935,Table3[customer_no],Table3[year_average],"NOT FOUND")</f>
        <v>1969</v>
      </c>
      <c r="L935" cm="1">
        <f t="array" ref="L935">_xlfn.XLOOKUP(A935,Table3[customer_no],'Hospitalisation Details'!$D$2:$D$2344,"NOT FOUND")</f>
        <v>12</v>
      </c>
      <c r="M935" s="33">
        <f>_xlfn.XLOOKUP(A935,Table3[customer_no],Table3[dd/mm/yy],"NOT FOUND")</f>
        <v>25519</v>
      </c>
      <c r="N935">
        <f>_xlfn.XLOOKUP(A935,Table3[customer_no],Table3[age],"NOT FOUND")</f>
        <v>53</v>
      </c>
      <c r="O935" cm="1">
        <f t="array" ref="O935">_xlfn.XLOOKUP(A935,Table3[customer_no],'Hospitalisation Details'!$E$2:$E$2344,"NOT FOUND")</f>
        <v>3</v>
      </c>
      <c r="P935" t="str">
        <f>_xlfn.XLOOKUP(A935,Table3[customer_no],Table3[hsplt_handled],"NOT FOUND")</f>
        <v>tier - 3</v>
      </c>
      <c r="Q935" t="str">
        <f>_xlfn.XLOOKUP(A935,Table3[customer_no],Table3[city_handled],"NOT FOUND")</f>
        <v>tier - 1</v>
      </c>
      <c r="R935" t="str">
        <f>_xlfn.XLOOKUP(A935,Table3[customer_no],Table3[state_id],"NOT FOUND")</f>
        <v>R1011</v>
      </c>
      <c r="S935" s="34" cm="1">
        <f t="array" ref="S935">_xlfn.XLOOKUP(A935,Table3[customer_no],'Hospitalisation Details'!$F$2:$F$2344,"NOT FOUND")</f>
        <v>11741.73</v>
      </c>
      <c r="T935" t="str">
        <f>_xlfn.XLOOKUP(A935,Table2[Customer ID],Table2[BMI_category],"NOT FOUND")</f>
        <v>Overweight</v>
      </c>
      <c r="U935" s="7">
        <f>_xlfn.XLOOKUP(A935,Table2[Customer ID],Table2[no of surgery],"NOT FOUND")</f>
        <v>1</v>
      </c>
      <c r="V935" t="str">
        <f>_xlfn.XLOOKUP(A935,Table2[Customer ID],Table2[smoker_missing],"NOT FOUND")</f>
        <v>No</v>
      </c>
      <c r="W935" t="str">
        <f t="shared" si="14"/>
        <v>Prediabetes</v>
      </c>
      <c r="X935" s="37">
        <f>SUM(Table5[[#This Row],[Title]:[Diabetes Level]])</f>
        <v>39332.619999999995</v>
      </c>
    </row>
    <row r="936" spans="1:24" x14ac:dyDescent="0.25">
      <c r="A936" t="s">
        <v>1436</v>
      </c>
      <c r="B936" t="str">
        <f>VLOOKUP(A936,'Customer Names'!$A$2:$E$2336,3,FALSE)</f>
        <v>Mr.</v>
      </c>
      <c r="C936" t="str">
        <f>_xlfn.XLOOKUP(A936,$A$2:$A$2336,'Customer Names'!$D$2:$D$2336,"NOT FOUND")</f>
        <v>Robert S</v>
      </c>
      <c r="D936" t="str">
        <f>_xlfn.XLOOKUP(A936,$A$2:$A$2336,'Customer Names'!$E$2:$E$2336,"NOT FOUND")</f>
        <v>Ashby</v>
      </c>
      <c r="E936" cm="1">
        <f t="array" ref="E936">_xlfn.XLOOKUP(A936,$A$2:$A$2336,Table2[BMI],"NOT FOUND")</f>
        <v>27</v>
      </c>
      <c r="F936" cm="1">
        <f t="array" ref="F936">_xlfn.XLOOKUP(A936,$A$2:$A$2336,Table2[HBA1C],"NOT FOUND")</f>
        <v>4.54</v>
      </c>
      <c r="G936" t="str" cm="1">
        <f t="array" ref="G936">_xlfn.XLOOKUP(A936,$A$2:$A$2336,Table2[Heart Issues],"NOT FOUND")</f>
        <v>yes</v>
      </c>
      <c r="H936" t="str" cm="1">
        <f t="array" ref="H936">_xlfn.XLOOKUP(A936,$A$2:$A$2336,Table2[Any Transplants],"NOT FOUND")</f>
        <v>No</v>
      </c>
      <c r="I936" t="str" cm="1">
        <f t="array" ref="I936">_xlfn.XLOOKUP(A936,$A$2:$A$2336,Table2[Cancer history],"NOT FOUND")</f>
        <v>No</v>
      </c>
      <c r="J936" t="str">
        <f>_xlfn.XLOOKUP(A936,Table3[customer_no],Table3[month],"NOT FOUND")</f>
        <v>Sep</v>
      </c>
      <c r="K936" s="7">
        <f>_xlfn.XLOOKUP(A936,Table3[customer_no],Table3[year_average],"NOT FOUND")</f>
        <v>1988</v>
      </c>
      <c r="L936" cm="1">
        <f t="array" ref="L936">_xlfn.XLOOKUP(A936,Table3[customer_no],'Hospitalisation Details'!$D$2:$D$2344,"NOT FOUND")</f>
        <v>5</v>
      </c>
      <c r="M936" s="33">
        <f>_xlfn.XLOOKUP(A936,Table3[customer_no],Table3[dd/mm/yy],"NOT FOUND")</f>
        <v>32391</v>
      </c>
      <c r="N936">
        <f>_xlfn.XLOOKUP(A936,Table3[customer_no],Table3[age],"NOT FOUND")</f>
        <v>34</v>
      </c>
      <c r="O936" cm="1">
        <f t="array" ref="O936">_xlfn.XLOOKUP(A936,Table3[customer_no],'Hospitalisation Details'!$E$2:$E$2344,"NOT FOUND")</f>
        <v>2</v>
      </c>
      <c r="P936" t="str">
        <f>_xlfn.XLOOKUP(A936,Table3[customer_no],Table3[hsplt_handled],"NOT FOUND")</f>
        <v>tier - 3</v>
      </c>
      <c r="Q936" t="str">
        <f>_xlfn.XLOOKUP(A936,Table3[customer_no],Table3[city_handled],"NOT FOUND")</f>
        <v>tier - 1</v>
      </c>
      <c r="R936" t="str">
        <f>_xlfn.XLOOKUP(A936,Table3[customer_no],Table3[state_id],"NOT FOUND")</f>
        <v>R1011</v>
      </c>
      <c r="S936" s="34" cm="1">
        <f t="array" ref="S936">_xlfn.XLOOKUP(A936,Table3[customer_no],'Hospitalisation Details'!$F$2:$F$2344,"NOT FOUND")</f>
        <v>11737.85</v>
      </c>
      <c r="T936" t="str">
        <f>_xlfn.XLOOKUP(A936,Table2[Customer ID],Table2[BMI_category],"NOT FOUND")</f>
        <v>Overweight</v>
      </c>
      <c r="U936" s="7">
        <f>_xlfn.XLOOKUP(A936,Table2[Customer ID],Table2[no of surgery],"NOT FOUND")</f>
        <v>1</v>
      </c>
      <c r="V936" t="str">
        <f>_xlfn.XLOOKUP(A936,Table2[Customer ID],Table2[smoker_missing],"NOT FOUND")</f>
        <v>No</v>
      </c>
      <c r="W936" t="str">
        <f t="shared" si="14"/>
        <v>Normal</v>
      </c>
      <c r="X936" s="37">
        <f>SUM(Table5[[#This Row],[Title]:[Diabetes Level]])</f>
        <v>46190.39</v>
      </c>
    </row>
    <row r="937" spans="1:24" x14ac:dyDescent="0.25">
      <c r="A937" t="s">
        <v>1435</v>
      </c>
      <c r="B937" t="str">
        <f>VLOOKUP(A937,'Customer Names'!$A$2:$E$2336,3,FALSE)</f>
        <v>Mr.</v>
      </c>
      <c r="C937" t="str">
        <f>_xlfn.XLOOKUP(A937,$A$2:$A$2336,'Customer Names'!$D$2:$D$2336,"NOT FOUND")</f>
        <v>Cameron</v>
      </c>
      <c r="D937" t="str">
        <f>_xlfn.XLOOKUP(A937,$A$2:$A$2336,'Customer Names'!$E$2:$E$2336,"NOT FOUND")</f>
        <v>Ausen</v>
      </c>
      <c r="E937" cm="1">
        <f t="array" ref="E937">_xlfn.XLOOKUP(A937,$A$2:$A$2336,Table2[BMI],"NOT FOUND")</f>
        <v>28.594999999999999</v>
      </c>
      <c r="F937" cm="1">
        <f t="array" ref="F937">_xlfn.XLOOKUP(A937,$A$2:$A$2336,Table2[HBA1C],"NOT FOUND")</f>
        <v>4.68</v>
      </c>
      <c r="G937" t="str" cm="1">
        <f t="array" ref="G937">_xlfn.XLOOKUP(A937,$A$2:$A$2336,Table2[Heart Issues],"NOT FOUND")</f>
        <v>yes</v>
      </c>
      <c r="H937" t="str" cm="1">
        <f t="array" ref="H937">_xlfn.XLOOKUP(A937,$A$2:$A$2336,Table2[Any Transplants],"NOT FOUND")</f>
        <v>No</v>
      </c>
      <c r="I937" t="str" cm="1">
        <f t="array" ref="I937">_xlfn.XLOOKUP(A937,$A$2:$A$2336,Table2[Cancer history],"NOT FOUND")</f>
        <v>No</v>
      </c>
      <c r="J937" t="str">
        <f>_xlfn.XLOOKUP(A937,Table3[customer_no],Table3[month],"NOT FOUND")</f>
        <v>Nov</v>
      </c>
      <c r="K937" s="7">
        <f>_xlfn.XLOOKUP(A937,Table3[customer_no],Table3[year_average],"NOT FOUND")</f>
        <v>1964</v>
      </c>
      <c r="L937" cm="1">
        <f t="array" ref="L937">_xlfn.XLOOKUP(A937,Table3[customer_no],'Hospitalisation Details'!$D$2:$D$2344,"NOT FOUND")</f>
        <v>9</v>
      </c>
      <c r="M937" s="33">
        <f>_xlfn.XLOOKUP(A937,Table3[customer_no],Table3[dd/mm/yy],"NOT FOUND")</f>
        <v>23690</v>
      </c>
      <c r="N937">
        <f>_xlfn.XLOOKUP(A937,Table3[customer_no],Table3[age],"NOT FOUND")</f>
        <v>58</v>
      </c>
      <c r="O937" cm="1">
        <f t="array" ref="O937">_xlfn.XLOOKUP(A937,Table3[customer_no],'Hospitalisation Details'!$E$2:$E$2344,"NOT FOUND")</f>
        <v>0</v>
      </c>
      <c r="P937" t="str">
        <f>_xlfn.XLOOKUP(A937,Table3[customer_no],Table3[hsplt_handled],"NOT FOUND")</f>
        <v>tier - 3</v>
      </c>
      <c r="Q937" t="str">
        <f>_xlfn.XLOOKUP(A937,Table3[customer_no],Table3[city_handled],"NOT FOUND")</f>
        <v>tier - 1</v>
      </c>
      <c r="R937" t="str">
        <f>_xlfn.XLOOKUP(A937,Table3[customer_no],Table3[state_id],"NOT FOUND")</f>
        <v>R1012</v>
      </c>
      <c r="S937" s="34" cm="1">
        <f t="array" ref="S937">_xlfn.XLOOKUP(A937,Table3[customer_no],'Hospitalisation Details'!$F$2:$F$2344,"NOT FOUND")</f>
        <v>11735.88</v>
      </c>
      <c r="T937" t="str">
        <f>_xlfn.XLOOKUP(A937,Table2[Customer ID],Table2[BMI_category],"NOT FOUND")</f>
        <v>Overweight</v>
      </c>
      <c r="U937" s="7">
        <f>_xlfn.XLOOKUP(A937,Table2[Customer ID],Table2[no of surgery],"NOT FOUND")</f>
        <v>1</v>
      </c>
      <c r="V937" t="str">
        <f>_xlfn.XLOOKUP(A937,Table2[Customer ID],Table2[smoker_missing],"NOT FOUND")</f>
        <v>No</v>
      </c>
      <c r="W937" t="str">
        <f t="shared" si="14"/>
        <v>Normal</v>
      </c>
      <c r="X937" s="37">
        <f>SUM(Table5[[#This Row],[Title]:[Diabetes Level]])</f>
        <v>37491.154999999999</v>
      </c>
    </row>
    <row r="938" spans="1:24" x14ac:dyDescent="0.25">
      <c r="A938" t="s">
        <v>1434</v>
      </c>
      <c r="B938" t="str">
        <f>VLOOKUP(A938,'Customer Names'!$A$2:$E$2336,3,FALSE)</f>
        <v>Mrs.</v>
      </c>
      <c r="C938" t="str">
        <f>_xlfn.XLOOKUP(A938,$A$2:$A$2336,'Customer Names'!$D$2:$D$2336,"NOT FOUND")</f>
        <v>Ulrike</v>
      </c>
      <c r="D938" t="str">
        <f>_xlfn.XLOOKUP(A938,$A$2:$A$2336,'Customer Names'!$E$2:$E$2336,"NOT FOUND")</f>
        <v>Savage</v>
      </c>
      <c r="E938" cm="1">
        <f t="array" ref="E938">_xlfn.XLOOKUP(A938,$A$2:$A$2336,Table2[BMI],"NOT FOUND")</f>
        <v>36.799999999999997</v>
      </c>
      <c r="F938" cm="1">
        <f t="array" ref="F938">_xlfn.XLOOKUP(A938,$A$2:$A$2336,Table2[HBA1C],"NOT FOUND")</f>
        <v>5.88</v>
      </c>
      <c r="G938" t="str" cm="1">
        <f t="array" ref="G938">_xlfn.XLOOKUP(A938,$A$2:$A$2336,Table2[Heart Issues],"NOT FOUND")</f>
        <v>No</v>
      </c>
      <c r="H938" t="str" cm="1">
        <f t="array" ref="H938">_xlfn.XLOOKUP(A938,$A$2:$A$2336,Table2[Any Transplants],"NOT FOUND")</f>
        <v>No</v>
      </c>
      <c r="I938" t="str" cm="1">
        <f t="array" ref="I938">_xlfn.XLOOKUP(A938,$A$2:$A$2336,Table2[Cancer history],"NOT FOUND")</f>
        <v>No</v>
      </c>
      <c r="J938" t="str">
        <f>_xlfn.XLOOKUP(A938,Table3[customer_no],Table3[month],"NOT FOUND")</f>
        <v>Nov</v>
      </c>
      <c r="K938" s="7">
        <f>_xlfn.XLOOKUP(A938,Table3[customer_no],Table3[year_average],"NOT FOUND")</f>
        <v>1984</v>
      </c>
      <c r="L938" cm="1">
        <f t="array" ref="L938">_xlfn.XLOOKUP(A938,Table3[customer_no],'Hospitalisation Details'!$D$2:$D$2344,"NOT FOUND")</f>
        <v>26</v>
      </c>
      <c r="M938" s="33">
        <f>_xlfn.XLOOKUP(A938,Table3[customer_no],Table3[dd/mm/yy],"NOT FOUND")</f>
        <v>31012</v>
      </c>
      <c r="N938">
        <f>_xlfn.XLOOKUP(A938,Table3[customer_no],Table3[age],"NOT FOUND")</f>
        <v>38</v>
      </c>
      <c r="O938" cm="1">
        <f t="array" ref="O938">_xlfn.XLOOKUP(A938,Table3[customer_no],'Hospitalisation Details'!$E$2:$E$2344,"NOT FOUND")</f>
        <v>3</v>
      </c>
      <c r="P938" t="str">
        <f>_xlfn.XLOOKUP(A938,Table3[customer_no],Table3[hsplt_handled],"NOT FOUND")</f>
        <v>tier - 3</v>
      </c>
      <c r="Q938" t="str">
        <f>_xlfn.XLOOKUP(A938,Table3[customer_no],Table3[city_handled],"NOT FOUND")</f>
        <v>tier - 3</v>
      </c>
      <c r="R938" t="str">
        <f>_xlfn.XLOOKUP(A938,Table3[customer_no],Table3[state_id],"NOT FOUND")</f>
        <v>R1026</v>
      </c>
      <c r="S938" s="34" cm="1">
        <f t="array" ref="S938">_xlfn.XLOOKUP(A938,Table3[customer_no],'Hospitalisation Details'!$F$2:$F$2344,"NOT FOUND")</f>
        <v>11730.82</v>
      </c>
      <c r="T938" t="str">
        <f>_xlfn.XLOOKUP(A938,Table2[Customer ID],Table2[BMI_category],"NOT FOUND")</f>
        <v>Obesity</v>
      </c>
      <c r="U938" s="7">
        <f>_xlfn.XLOOKUP(A938,Table2[Customer ID],Table2[no of surgery],"NOT FOUND")</f>
        <v>1</v>
      </c>
      <c r="V938" t="str">
        <f>_xlfn.XLOOKUP(A938,Table2[Customer ID],Table2[smoker_missing],"NOT FOUND")</f>
        <v>No</v>
      </c>
      <c r="W938" t="str">
        <f t="shared" si="14"/>
        <v>Prediabetes</v>
      </c>
      <c r="X938" s="37">
        <f>SUM(Table5[[#This Row],[Title]:[Diabetes Level]])</f>
        <v>44837.5</v>
      </c>
    </row>
    <row r="939" spans="1:24" x14ac:dyDescent="0.25">
      <c r="A939" t="s">
        <v>1433</v>
      </c>
      <c r="B939" t="str">
        <f>VLOOKUP(A939,'Customer Names'!$A$2:$E$2336,3,FALSE)</f>
        <v>Ms.</v>
      </c>
      <c r="C939" t="str">
        <f>_xlfn.XLOOKUP(A939,$A$2:$A$2336,'Customer Names'!$D$2:$D$2336,"NOT FOUND")</f>
        <v>Katlyn A.</v>
      </c>
      <c r="D939" t="str">
        <f>_xlfn.XLOOKUP(A939,$A$2:$A$2336,'Customer Names'!$E$2:$E$2336,"NOT FOUND")</f>
        <v>O'Leary</v>
      </c>
      <c r="E939" cm="1">
        <f t="array" ref="E939">_xlfn.XLOOKUP(A939,$A$2:$A$2336,Table2[BMI],"NOT FOUND")</f>
        <v>23.75</v>
      </c>
      <c r="F939" cm="1">
        <f t="array" ref="F939">_xlfn.XLOOKUP(A939,$A$2:$A$2336,Table2[HBA1C],"NOT FOUND")</f>
        <v>5.42</v>
      </c>
      <c r="G939" t="str" cm="1">
        <f t="array" ref="G939">_xlfn.XLOOKUP(A939,$A$2:$A$2336,Table2[Heart Issues],"NOT FOUND")</f>
        <v>yes</v>
      </c>
      <c r="H939" t="str" cm="1">
        <f t="array" ref="H939">_xlfn.XLOOKUP(A939,$A$2:$A$2336,Table2[Any Transplants],"NOT FOUND")</f>
        <v>No</v>
      </c>
      <c r="I939" t="str" cm="1">
        <f t="array" ref="I939">_xlfn.XLOOKUP(A939,$A$2:$A$2336,Table2[Cancer history],"NOT FOUND")</f>
        <v>Yes</v>
      </c>
      <c r="J939" t="str">
        <f>_xlfn.XLOOKUP(A939,Table3[customer_no],Table3[month],"NOT FOUND")</f>
        <v>Oct</v>
      </c>
      <c r="K939" s="7">
        <f>_xlfn.XLOOKUP(A939,Table3[customer_no],Table3[year_average],"NOT FOUND")</f>
        <v>1969</v>
      </c>
      <c r="L939" cm="1">
        <f t="array" ref="L939">_xlfn.XLOOKUP(A939,Table3[customer_no],'Hospitalisation Details'!$D$2:$D$2344,"NOT FOUND")</f>
        <v>12</v>
      </c>
      <c r="M939" s="33">
        <f>_xlfn.XLOOKUP(A939,Table3[customer_no],Table3[dd/mm/yy],"NOT FOUND")</f>
        <v>25488</v>
      </c>
      <c r="N939">
        <f>_xlfn.XLOOKUP(A939,Table3[customer_no],Table3[age],"NOT FOUND")</f>
        <v>53</v>
      </c>
      <c r="O939" cm="1">
        <f t="array" ref="O939">_xlfn.XLOOKUP(A939,Table3[customer_no],'Hospitalisation Details'!$E$2:$E$2344,"NOT FOUND")</f>
        <v>2</v>
      </c>
      <c r="P939" t="str">
        <f>_xlfn.XLOOKUP(A939,Table3[customer_no],Table3[hsplt_handled],"NOT FOUND")</f>
        <v>tier - 3</v>
      </c>
      <c r="Q939" t="str">
        <f>_xlfn.XLOOKUP(A939,Table3[customer_no],Table3[city_handled],"NOT FOUND")</f>
        <v>tier - 1</v>
      </c>
      <c r="R939" t="str">
        <f>_xlfn.XLOOKUP(A939,Table3[customer_no],Table3[state_id],"NOT FOUND")</f>
        <v>R1024</v>
      </c>
      <c r="S939" s="34" cm="1">
        <f t="array" ref="S939">_xlfn.XLOOKUP(A939,Table3[customer_no],'Hospitalisation Details'!$F$2:$F$2344,"NOT FOUND")</f>
        <v>11729.68</v>
      </c>
      <c r="T939" t="str">
        <f>_xlfn.XLOOKUP(A939,Table2[Customer ID],Table2[BMI_category],"NOT FOUND")</f>
        <v>Normal Weight</v>
      </c>
      <c r="U939" s="7">
        <f>_xlfn.XLOOKUP(A939,Table2[Customer ID],Table2[no of surgery],"NOT FOUND")</f>
        <v>1</v>
      </c>
      <c r="V939" t="str">
        <f>_xlfn.XLOOKUP(A939,Table2[Customer ID],Table2[smoker_missing],"NOT FOUND")</f>
        <v>No</v>
      </c>
      <c r="W939" t="str">
        <f t="shared" si="14"/>
        <v>Normal</v>
      </c>
      <c r="X939" s="37">
        <f>SUM(Table5[[#This Row],[Title]:[Diabetes Level]])</f>
        <v>39283.85</v>
      </c>
    </row>
    <row r="940" spans="1:24" x14ac:dyDescent="0.25">
      <c r="A940" t="s">
        <v>1432</v>
      </c>
      <c r="B940" t="str">
        <f>VLOOKUP(A940,'Customer Names'!$A$2:$E$2336,3,FALSE)</f>
        <v>Mr.</v>
      </c>
      <c r="C940" t="str">
        <f>_xlfn.XLOOKUP(A940,$A$2:$A$2336,'Customer Names'!$D$2:$D$2336,"NOT FOUND")</f>
        <v>Morgan B.</v>
      </c>
      <c r="D940" t="str">
        <f>_xlfn.XLOOKUP(A940,$A$2:$A$2336,'Customer Names'!$E$2:$E$2336,"NOT FOUND")</f>
        <v>Scoville</v>
      </c>
      <c r="E940" cm="1">
        <f t="array" ref="E940">_xlfn.XLOOKUP(A940,$A$2:$A$2336,Table2[BMI],"NOT FOUND")</f>
        <v>35.619999999999997</v>
      </c>
      <c r="F940" cm="1">
        <f t="array" ref="F940">_xlfn.XLOOKUP(A940,$A$2:$A$2336,Table2[HBA1C],"NOT FOUND")</f>
        <v>4.16</v>
      </c>
      <c r="G940" t="str" cm="1">
        <f t="array" ref="G940">_xlfn.XLOOKUP(A940,$A$2:$A$2336,Table2[Heart Issues],"NOT FOUND")</f>
        <v>No</v>
      </c>
      <c r="H940" t="str" cm="1">
        <f t="array" ref="H940">_xlfn.XLOOKUP(A940,$A$2:$A$2336,Table2[Any Transplants],"NOT FOUND")</f>
        <v>No</v>
      </c>
      <c r="I940" t="str" cm="1">
        <f t="array" ref="I940">_xlfn.XLOOKUP(A940,$A$2:$A$2336,Table2[Cancer history],"NOT FOUND")</f>
        <v>No</v>
      </c>
      <c r="J940" t="str">
        <f>_xlfn.XLOOKUP(A940,Table3[customer_no],Table3[month],"NOT FOUND")</f>
        <v>Oct</v>
      </c>
      <c r="K940" s="7">
        <f>_xlfn.XLOOKUP(A940,Table3[customer_no],Table3[year_average],"NOT FOUND")</f>
        <v>1982</v>
      </c>
      <c r="L940" cm="1">
        <f t="array" ref="L940">_xlfn.XLOOKUP(A940,Table3[customer_no],'Hospitalisation Details'!$D$2:$D$2344,"NOT FOUND")</f>
        <v>21</v>
      </c>
      <c r="M940" s="33">
        <f>_xlfn.XLOOKUP(A940,Table3[customer_no],Table3[dd/mm/yy],"NOT FOUND")</f>
        <v>30245</v>
      </c>
      <c r="N940">
        <f>_xlfn.XLOOKUP(A940,Table3[customer_no],Table3[age],"NOT FOUND")</f>
        <v>40</v>
      </c>
      <c r="O940" cm="1">
        <f t="array" ref="O940">_xlfn.XLOOKUP(A940,Table3[customer_no],'Hospitalisation Details'!$E$2:$E$2344,"NOT FOUND")</f>
        <v>3</v>
      </c>
      <c r="P940" t="str">
        <f>_xlfn.XLOOKUP(A940,Table3[customer_no],Table3[hsplt_handled],"NOT FOUND")</f>
        <v>tier - 3</v>
      </c>
      <c r="Q940" t="str">
        <f>_xlfn.XLOOKUP(A940,Table3[customer_no],Table3[city_handled],"NOT FOUND")</f>
        <v>tier - 2</v>
      </c>
      <c r="R940" t="str">
        <f>_xlfn.XLOOKUP(A940,Table3[customer_no],Table3[state_id],"NOT FOUND")</f>
        <v>R1021</v>
      </c>
      <c r="S940" s="34" cm="1">
        <f t="array" ref="S940">_xlfn.XLOOKUP(A940,Table3[customer_no],'Hospitalisation Details'!$F$2:$F$2344,"NOT FOUND")</f>
        <v>11712.97</v>
      </c>
      <c r="T940" t="str">
        <f>_xlfn.XLOOKUP(A940,Table2[Customer ID],Table2[BMI_category],"NOT FOUND")</f>
        <v>Obesity</v>
      </c>
      <c r="U940" s="7">
        <f>_xlfn.XLOOKUP(A940,Table2[Customer ID],Table2[no of surgery],"NOT FOUND")</f>
        <v>0</v>
      </c>
      <c r="V940" t="str">
        <f>_xlfn.XLOOKUP(A940,Table2[Customer ID],Table2[smoker_missing],"NOT FOUND")</f>
        <v>No</v>
      </c>
      <c r="W940" t="str">
        <f t="shared" si="14"/>
        <v>Normal</v>
      </c>
      <c r="X940" s="37">
        <f>SUM(Table5[[#This Row],[Title]:[Diabetes Level]])</f>
        <v>44043.75</v>
      </c>
    </row>
    <row r="941" spans="1:24" x14ac:dyDescent="0.25">
      <c r="A941" t="s">
        <v>1431</v>
      </c>
      <c r="B941" t="str">
        <f>VLOOKUP(A941,'Customer Names'!$A$2:$E$2336,3,FALSE)</f>
        <v>Mr.</v>
      </c>
      <c r="C941" t="str">
        <f>_xlfn.XLOOKUP(A941,$A$2:$A$2336,'Customer Names'!$D$2:$D$2336,"NOT FOUND")</f>
        <v>Peter</v>
      </c>
      <c r="D941" t="str">
        <f>_xlfn.XLOOKUP(A941,$A$2:$A$2336,'Customer Names'!$E$2:$E$2336,"NOT FOUND")</f>
        <v>Kaus</v>
      </c>
      <c r="E941" cm="1">
        <f t="array" ref="E941">_xlfn.XLOOKUP(A941,$A$2:$A$2336,Table2[BMI],"NOT FOUND")</f>
        <v>30.69</v>
      </c>
      <c r="F941" cm="1">
        <f t="array" ref="F941">_xlfn.XLOOKUP(A941,$A$2:$A$2336,Table2[HBA1C],"NOT FOUND")</f>
        <v>7.05</v>
      </c>
      <c r="G941" t="str" cm="1">
        <f t="array" ref="G941">_xlfn.XLOOKUP(A941,$A$2:$A$2336,Table2[Heart Issues],"NOT FOUND")</f>
        <v>yes</v>
      </c>
      <c r="H941" t="str" cm="1">
        <f t="array" ref="H941">_xlfn.XLOOKUP(A941,$A$2:$A$2336,Table2[Any Transplants],"NOT FOUND")</f>
        <v>No</v>
      </c>
      <c r="I941" t="str" cm="1">
        <f t="array" ref="I941">_xlfn.XLOOKUP(A941,$A$2:$A$2336,Table2[Cancer history],"NOT FOUND")</f>
        <v>No</v>
      </c>
      <c r="J941" t="str">
        <f>_xlfn.XLOOKUP(A941,Table3[customer_no],Table3[month],"NOT FOUND")</f>
        <v>Dec</v>
      </c>
      <c r="K941" s="7">
        <f>_xlfn.XLOOKUP(A941,Table3[customer_no],Table3[year_average],"NOT FOUND")</f>
        <v>1970</v>
      </c>
      <c r="L941" cm="1">
        <f t="array" ref="L941">_xlfn.XLOOKUP(A941,Table3[customer_no],'Hospitalisation Details'!$D$2:$D$2344,"NOT FOUND")</f>
        <v>1</v>
      </c>
      <c r="M941" s="33">
        <f>_xlfn.XLOOKUP(A941,Table3[customer_no],Table3[dd/mm/yy],"NOT FOUND")</f>
        <v>25903</v>
      </c>
      <c r="N941">
        <f>_xlfn.XLOOKUP(A941,Table3[customer_no],Table3[age],"NOT FOUND")</f>
        <v>52</v>
      </c>
      <c r="O941" cm="1">
        <f t="array" ref="O941">_xlfn.XLOOKUP(A941,Table3[customer_no],'Hospitalisation Details'!$E$2:$E$2344,"NOT FOUND")</f>
        <v>0</v>
      </c>
      <c r="P941" t="str">
        <f>_xlfn.XLOOKUP(A941,Table3[customer_no],Table3[hsplt_handled],"NOT FOUND")</f>
        <v>tier - 3</v>
      </c>
      <c r="Q941" t="str">
        <f>_xlfn.XLOOKUP(A941,Table3[customer_no],Table3[city_handled],"NOT FOUND")</f>
        <v>tier - 1</v>
      </c>
      <c r="R941" t="str">
        <f>_xlfn.XLOOKUP(A941,Table3[customer_no],Table3[state_id],"NOT FOUND")</f>
        <v>R1021</v>
      </c>
      <c r="S941" s="34" cm="1">
        <f t="array" ref="S941">_xlfn.XLOOKUP(A941,Table3[customer_no],'Hospitalisation Details'!$F$2:$F$2344,"NOT FOUND")</f>
        <v>11696.52</v>
      </c>
      <c r="T941" t="str">
        <f>_xlfn.XLOOKUP(A941,Table2[Customer ID],Table2[BMI_category],"NOT FOUND")</f>
        <v>Obesity</v>
      </c>
      <c r="U941" s="7">
        <f>_xlfn.XLOOKUP(A941,Table2[Customer ID],Table2[no of surgery],"NOT FOUND")</f>
        <v>2</v>
      </c>
      <c r="V941" t="str">
        <f>_xlfn.XLOOKUP(A941,Table2[Customer ID],Table2[smoker_missing],"NOT FOUND")</f>
        <v>No</v>
      </c>
      <c r="W941" t="str">
        <f t="shared" si="14"/>
        <v>Diabetes</v>
      </c>
      <c r="X941" s="37">
        <f>SUM(Table5[[#This Row],[Title]:[Diabetes Level]])</f>
        <v>39662.26</v>
      </c>
    </row>
    <row r="942" spans="1:24" x14ac:dyDescent="0.25">
      <c r="A942" t="s">
        <v>1430</v>
      </c>
      <c r="B942" t="str">
        <f>VLOOKUP(A942,'Customer Names'!$A$2:$E$2336,3,FALSE)</f>
        <v>Ms.</v>
      </c>
      <c r="C942" t="str">
        <f>_xlfn.XLOOKUP(A942,$A$2:$A$2336,'Customer Names'!$D$2:$D$2336,"NOT FOUND")</f>
        <v>Chandler</v>
      </c>
      <c r="D942" t="str">
        <f>_xlfn.XLOOKUP(A942,$A$2:$A$2336,'Customer Names'!$E$2:$E$2336,"NOT FOUND")</f>
        <v>Rainey</v>
      </c>
      <c r="E942" cm="1">
        <f t="array" ref="E942">_xlfn.XLOOKUP(A942,$A$2:$A$2336,Table2[BMI],"NOT FOUND")</f>
        <v>35.799999999999997</v>
      </c>
      <c r="F942" cm="1">
        <f t="array" ref="F942">_xlfn.XLOOKUP(A942,$A$2:$A$2336,Table2[HBA1C],"NOT FOUND")</f>
        <v>5.63</v>
      </c>
      <c r="G942" t="str" cm="1">
        <f t="array" ref="G942">_xlfn.XLOOKUP(A942,$A$2:$A$2336,Table2[Heart Issues],"NOT FOUND")</f>
        <v>yes</v>
      </c>
      <c r="H942" t="str" cm="1">
        <f t="array" ref="H942">_xlfn.XLOOKUP(A942,$A$2:$A$2336,Table2[Any Transplants],"NOT FOUND")</f>
        <v>No</v>
      </c>
      <c r="I942" t="str" cm="1">
        <f t="array" ref="I942">_xlfn.XLOOKUP(A942,$A$2:$A$2336,Table2[Cancer history],"NOT FOUND")</f>
        <v>No</v>
      </c>
      <c r="J942" t="str">
        <f>_xlfn.XLOOKUP(A942,Table3[customer_no],Table3[month],"NOT FOUND")</f>
        <v>Nov</v>
      </c>
      <c r="K942" s="7">
        <f>_xlfn.XLOOKUP(A942,Table3[customer_no],Table3[year_average],"NOT FOUND")</f>
        <v>1966</v>
      </c>
      <c r="L942" cm="1">
        <f t="array" ref="L942">_xlfn.XLOOKUP(A942,Table3[customer_no],'Hospitalisation Details'!$D$2:$D$2344,"NOT FOUND")</f>
        <v>9</v>
      </c>
      <c r="M942" s="33">
        <f>_xlfn.XLOOKUP(A942,Table3[customer_no],Table3[dd/mm/yy],"NOT FOUND")</f>
        <v>24420</v>
      </c>
      <c r="N942">
        <f>_xlfn.XLOOKUP(A942,Table3[customer_no],Table3[age],"NOT FOUND")</f>
        <v>56</v>
      </c>
      <c r="O942" cm="1">
        <f t="array" ref="O942">_xlfn.XLOOKUP(A942,Table3[customer_no],'Hospitalisation Details'!$E$2:$E$2344,"NOT FOUND")</f>
        <v>1</v>
      </c>
      <c r="P942" t="str">
        <f>_xlfn.XLOOKUP(A942,Table3[customer_no],Table3[hsplt_handled],"NOT FOUND")</f>
        <v>tier - 3</v>
      </c>
      <c r="Q942" t="str">
        <f>_xlfn.XLOOKUP(A942,Table3[customer_no],Table3[city_handled],"NOT FOUND")</f>
        <v>tier - 1</v>
      </c>
      <c r="R942" t="str">
        <f>_xlfn.XLOOKUP(A942,Table3[customer_no],Table3[state_id],"NOT FOUND")</f>
        <v>R1011</v>
      </c>
      <c r="S942" s="34" cm="1">
        <f t="array" ref="S942">_xlfn.XLOOKUP(A942,Table3[customer_no],'Hospitalisation Details'!$F$2:$F$2344,"NOT FOUND")</f>
        <v>11674.13</v>
      </c>
      <c r="T942" t="str">
        <f>_xlfn.XLOOKUP(A942,Table2[Customer ID],Table2[BMI_category],"NOT FOUND")</f>
        <v>Obesity</v>
      </c>
      <c r="U942" s="7">
        <f>_xlfn.XLOOKUP(A942,Table2[Customer ID],Table2[no of surgery],"NOT FOUND")</f>
        <v>2</v>
      </c>
      <c r="V942" t="str">
        <f>_xlfn.XLOOKUP(A942,Table2[Customer ID],Table2[smoker_missing],"NOT FOUND")</f>
        <v>No</v>
      </c>
      <c r="W942" t="str">
        <f t="shared" si="14"/>
        <v>Normal</v>
      </c>
      <c r="X942" s="37">
        <f>SUM(Table5[[#This Row],[Title]:[Diabetes Level]])</f>
        <v>38169.56</v>
      </c>
    </row>
    <row r="943" spans="1:24" x14ac:dyDescent="0.25">
      <c r="A943" t="s">
        <v>1429</v>
      </c>
      <c r="B943" t="str">
        <f>VLOOKUP(A943,'Customer Names'!$A$2:$E$2336,3,FALSE)</f>
        <v>Ms.</v>
      </c>
      <c r="C943" t="str">
        <f>_xlfn.XLOOKUP(A943,$A$2:$A$2336,'Customer Names'!$D$2:$D$2336,"NOT FOUND")</f>
        <v>Silvana M.</v>
      </c>
      <c r="D943" t="str">
        <f>_xlfn.XLOOKUP(A943,$A$2:$A$2336,'Customer Names'!$E$2:$E$2336,"NOT FOUND")</f>
        <v>Rasch</v>
      </c>
      <c r="E943" cm="1">
        <f t="array" ref="E943">_xlfn.XLOOKUP(A943,$A$2:$A$2336,Table2[BMI],"NOT FOUND")</f>
        <v>28.785</v>
      </c>
      <c r="F943" cm="1">
        <f t="array" ref="F943">_xlfn.XLOOKUP(A943,$A$2:$A$2336,Table2[HBA1C],"NOT FOUND")</f>
        <v>4.24</v>
      </c>
      <c r="G943" t="str" cm="1">
        <f t="array" ref="G943">_xlfn.XLOOKUP(A943,$A$2:$A$2336,Table2[Heart Issues],"NOT FOUND")</f>
        <v>yes</v>
      </c>
      <c r="H943" t="str" cm="1">
        <f t="array" ref="H943">_xlfn.XLOOKUP(A943,$A$2:$A$2336,Table2[Any Transplants],"NOT FOUND")</f>
        <v>No</v>
      </c>
      <c r="I943" t="str" cm="1">
        <f t="array" ref="I943">_xlfn.XLOOKUP(A943,$A$2:$A$2336,Table2[Cancer history],"NOT FOUND")</f>
        <v>No</v>
      </c>
      <c r="J943" t="str">
        <f>_xlfn.XLOOKUP(A943,Table3[customer_no],Table3[month],"NOT FOUND")</f>
        <v>Aug</v>
      </c>
      <c r="K943" s="7">
        <f>_xlfn.XLOOKUP(A943,Table3[customer_no],Table3[year_average],"NOT FOUND")</f>
        <v>1966</v>
      </c>
      <c r="L943" cm="1">
        <f t="array" ref="L943">_xlfn.XLOOKUP(A943,Table3[customer_no],'Hospitalisation Details'!$D$2:$D$2344,"NOT FOUND")</f>
        <v>23</v>
      </c>
      <c r="M943" s="33">
        <f>_xlfn.XLOOKUP(A943,Table3[customer_no],Table3[dd/mm/yy],"NOT FOUND")</f>
        <v>24342</v>
      </c>
      <c r="N943">
        <f>_xlfn.XLOOKUP(A943,Table3[customer_no],Table3[age],"NOT FOUND")</f>
        <v>56</v>
      </c>
      <c r="O943" cm="1">
        <f t="array" ref="O943">_xlfn.XLOOKUP(A943,Table3[customer_no],'Hospitalisation Details'!$E$2:$E$2344,"NOT FOUND")</f>
        <v>0</v>
      </c>
      <c r="P943" t="str">
        <f>_xlfn.XLOOKUP(A943,Table3[customer_no],Table3[hsplt_handled],"NOT FOUND")</f>
        <v>tier - 3</v>
      </c>
      <c r="Q943" t="str">
        <f>_xlfn.XLOOKUP(A943,Table3[customer_no],Table3[city_handled],"NOT FOUND")</f>
        <v>tier - 3</v>
      </c>
      <c r="R943" t="str">
        <f>_xlfn.XLOOKUP(A943,Table3[customer_no],Table3[state_id],"NOT FOUND")</f>
        <v>R1024</v>
      </c>
      <c r="S943" s="34" cm="1">
        <f t="array" ref="S943">_xlfn.XLOOKUP(A943,Table3[customer_no],'Hospitalisation Details'!$F$2:$F$2344,"NOT FOUND")</f>
        <v>11658.38</v>
      </c>
      <c r="T943" t="str">
        <f>_xlfn.XLOOKUP(A943,Table2[Customer ID],Table2[BMI_category],"NOT FOUND")</f>
        <v>Overweight</v>
      </c>
      <c r="U943" s="7">
        <f>_xlfn.XLOOKUP(A943,Table2[Customer ID],Table2[no of surgery],"NOT FOUND")</f>
        <v>2</v>
      </c>
      <c r="V943" t="str">
        <f>_xlfn.XLOOKUP(A943,Table2[Customer ID],Table2[smoker_missing],"NOT FOUND")</f>
        <v>No</v>
      </c>
      <c r="W943" t="str">
        <f t="shared" si="14"/>
        <v>Normal</v>
      </c>
      <c r="X943" s="37">
        <f>SUM(Table5[[#This Row],[Title]:[Diabetes Level]])</f>
        <v>38080.404999999999</v>
      </c>
    </row>
    <row r="944" spans="1:24" x14ac:dyDescent="0.25">
      <c r="A944" t="s">
        <v>1428</v>
      </c>
      <c r="B944" t="str">
        <f>VLOOKUP(A944,'Customer Names'!$A$2:$E$2336,3,FALSE)</f>
        <v>Ms.</v>
      </c>
      <c r="C944" t="str">
        <f>_xlfn.XLOOKUP(A944,$A$2:$A$2336,'Customer Names'!$D$2:$D$2336,"NOT FOUND")</f>
        <v>Natty</v>
      </c>
      <c r="D944" t="str">
        <f>_xlfn.XLOOKUP(A944,$A$2:$A$2336,'Customer Names'!$E$2:$E$2336,"NOT FOUND")</f>
        <v>Plunkett</v>
      </c>
      <c r="E944" cm="1">
        <f t="array" ref="E944">_xlfn.XLOOKUP(A944,$A$2:$A$2336,Table2[BMI],"NOT FOUND")</f>
        <v>28.594999999999999</v>
      </c>
      <c r="F944" cm="1">
        <f t="array" ref="F944">_xlfn.XLOOKUP(A944,$A$2:$A$2336,Table2[HBA1C],"NOT FOUND")</f>
        <v>4.96</v>
      </c>
      <c r="G944" t="str" cm="1">
        <f t="array" ref="G944">_xlfn.XLOOKUP(A944,$A$2:$A$2336,Table2[Heart Issues],"NOT FOUND")</f>
        <v>yes</v>
      </c>
      <c r="H944" t="str" cm="1">
        <f t="array" ref="H944">_xlfn.XLOOKUP(A944,$A$2:$A$2336,Table2[Any Transplants],"NOT FOUND")</f>
        <v>No</v>
      </c>
      <c r="I944" t="str" cm="1">
        <f t="array" ref="I944">_xlfn.XLOOKUP(A944,$A$2:$A$2336,Table2[Cancer history],"NOT FOUND")</f>
        <v>No</v>
      </c>
      <c r="J944" t="str">
        <f>_xlfn.XLOOKUP(A944,Table3[customer_no],Table3[month],"NOT FOUND")</f>
        <v>Jul</v>
      </c>
      <c r="K944" s="7">
        <f>_xlfn.XLOOKUP(A944,Table3[customer_no],Table3[year_average],"NOT FOUND")</f>
        <v>1966</v>
      </c>
      <c r="L944" cm="1">
        <f t="array" ref="L944">_xlfn.XLOOKUP(A944,Table3[customer_no],'Hospitalisation Details'!$D$2:$D$2344,"NOT FOUND")</f>
        <v>6</v>
      </c>
      <c r="M944" s="33">
        <f>_xlfn.XLOOKUP(A944,Table3[customer_no],Table3[dd/mm/yy],"NOT FOUND")</f>
        <v>24294</v>
      </c>
      <c r="N944">
        <f>_xlfn.XLOOKUP(A944,Table3[customer_no],Table3[age],"NOT FOUND")</f>
        <v>56</v>
      </c>
      <c r="O944" cm="1">
        <f t="array" ref="O944">_xlfn.XLOOKUP(A944,Table3[customer_no],'Hospitalisation Details'!$E$2:$E$2344,"NOT FOUND")</f>
        <v>0</v>
      </c>
      <c r="P944" t="str">
        <f>_xlfn.XLOOKUP(A944,Table3[customer_no],Table3[hsplt_handled],"NOT FOUND")</f>
        <v>tier - 3</v>
      </c>
      <c r="Q944" t="str">
        <f>_xlfn.XLOOKUP(A944,Table3[customer_no],Table3[city_handled],"NOT FOUND")</f>
        <v>tier - 1</v>
      </c>
      <c r="R944" t="str">
        <f>_xlfn.XLOOKUP(A944,Table3[customer_no],Table3[state_id],"NOT FOUND")</f>
        <v>R1024</v>
      </c>
      <c r="S944" s="34" cm="1">
        <f t="array" ref="S944">_xlfn.XLOOKUP(A944,Table3[customer_no],'Hospitalisation Details'!$F$2:$F$2344,"NOT FOUND")</f>
        <v>11658.12</v>
      </c>
      <c r="T944" t="str">
        <f>_xlfn.XLOOKUP(A944,Table2[Customer ID],Table2[BMI_category],"NOT FOUND")</f>
        <v>Overweight</v>
      </c>
      <c r="U944" s="7">
        <f>_xlfn.XLOOKUP(A944,Table2[Customer ID],Table2[no of surgery],"NOT FOUND")</f>
        <v>2</v>
      </c>
      <c r="V944" t="str">
        <f>_xlfn.XLOOKUP(A944,Table2[Customer ID],Table2[smoker_missing],"NOT FOUND")</f>
        <v>No</v>
      </c>
      <c r="W944" t="str">
        <f t="shared" si="14"/>
        <v>Normal</v>
      </c>
      <c r="X944" s="37">
        <f>SUM(Table5[[#This Row],[Title]:[Diabetes Level]])</f>
        <v>38015.675000000003</v>
      </c>
    </row>
    <row r="945" spans="1:24" x14ac:dyDescent="0.25">
      <c r="A945" t="s">
        <v>1427</v>
      </c>
      <c r="B945" t="str">
        <f>VLOOKUP(A945,'Customer Names'!$A$2:$E$2336,3,FALSE)</f>
        <v>Mr.</v>
      </c>
      <c r="C945" t="str">
        <f>_xlfn.XLOOKUP(A945,$A$2:$A$2336,'Customer Names'!$D$2:$D$2336,"NOT FOUND")</f>
        <v>Nicholas T</v>
      </c>
      <c r="D945" t="str">
        <f>_xlfn.XLOOKUP(A945,$A$2:$A$2336,'Customer Names'!$E$2:$E$2336,"NOT FOUND")</f>
        <v>Murphy</v>
      </c>
      <c r="E945" cm="1">
        <f t="array" ref="E945">_xlfn.XLOOKUP(A945,$A$2:$A$2336,Table2[BMI],"NOT FOUND")</f>
        <v>48.75</v>
      </c>
      <c r="F945" cm="1">
        <f t="array" ref="F945">_xlfn.XLOOKUP(A945,$A$2:$A$2336,Table2[HBA1C],"NOT FOUND")</f>
        <v>4.34</v>
      </c>
      <c r="G945" t="str" cm="1">
        <f t="array" ref="G945">_xlfn.XLOOKUP(A945,$A$2:$A$2336,Table2[Heart Issues],"NOT FOUND")</f>
        <v>No</v>
      </c>
      <c r="H945" t="str" cm="1">
        <f t="array" ref="H945">_xlfn.XLOOKUP(A945,$A$2:$A$2336,Table2[Any Transplants],"NOT FOUND")</f>
        <v>No</v>
      </c>
      <c r="I945" t="str" cm="1">
        <f t="array" ref="I945">_xlfn.XLOOKUP(A945,$A$2:$A$2336,Table2[Cancer history],"NOT FOUND")</f>
        <v>No</v>
      </c>
      <c r="J945" t="str">
        <f>_xlfn.XLOOKUP(A945,Table3[customer_no],Table3[month],"NOT FOUND")</f>
        <v>Jul</v>
      </c>
      <c r="K945" s="7">
        <f>_xlfn.XLOOKUP(A945,Table3[customer_no],Table3[year_average],"NOT FOUND")</f>
        <v>1994</v>
      </c>
      <c r="L945" cm="1">
        <f t="array" ref="L945">_xlfn.XLOOKUP(A945,Table3[customer_no],'Hospitalisation Details'!$D$2:$D$2344,"NOT FOUND")</f>
        <v>20</v>
      </c>
      <c r="M945" s="33">
        <f>_xlfn.XLOOKUP(A945,Table3[customer_no],Table3[dd/mm/yy],"NOT FOUND")</f>
        <v>34535</v>
      </c>
      <c r="N945">
        <f>_xlfn.XLOOKUP(A945,Table3[customer_no],Table3[age],"NOT FOUND")</f>
        <v>28</v>
      </c>
      <c r="O945" cm="1">
        <f t="array" ref="O945">_xlfn.XLOOKUP(A945,Table3[customer_no],'Hospitalisation Details'!$E$2:$E$2344,"NOT FOUND")</f>
        <v>0</v>
      </c>
      <c r="P945" t="str">
        <f>_xlfn.XLOOKUP(A945,Table3[customer_no],Table3[hsplt_handled],"NOT FOUND")</f>
        <v>tier - 3</v>
      </c>
      <c r="Q945" t="str">
        <f>_xlfn.XLOOKUP(A945,Table3[customer_no],Table3[city_handled],"NOT FOUND")</f>
        <v>tier - 2</v>
      </c>
      <c r="R945" t="str">
        <f>_xlfn.XLOOKUP(A945,Table3[customer_no],Table3[state_id],"NOT FOUND")</f>
        <v>R1023</v>
      </c>
      <c r="S945" s="34" cm="1">
        <f t="array" ref="S945">_xlfn.XLOOKUP(A945,Table3[customer_no],'Hospitalisation Details'!$F$2:$F$2344,"NOT FOUND")</f>
        <v>11657.81</v>
      </c>
      <c r="T945" t="str">
        <f>_xlfn.XLOOKUP(A945,Table2[Customer ID],Table2[BMI_category],"NOT FOUND")</f>
        <v>Obesity</v>
      </c>
      <c r="U945" s="7">
        <f>_xlfn.XLOOKUP(A945,Table2[Customer ID],Table2[no of surgery],"NOT FOUND")</f>
        <v>0</v>
      </c>
      <c r="V945" t="str">
        <f>_xlfn.XLOOKUP(A945,Table2[Customer ID],Table2[smoker_missing],"NOT FOUND")</f>
        <v>No</v>
      </c>
      <c r="W945" t="str">
        <f t="shared" si="14"/>
        <v>Normal</v>
      </c>
      <c r="X945" s="37">
        <f>SUM(Table5[[#This Row],[Title]:[Diabetes Level]])</f>
        <v>48287.899999999994</v>
      </c>
    </row>
    <row r="946" spans="1:24" x14ac:dyDescent="0.25">
      <c r="A946" t="s">
        <v>1426</v>
      </c>
      <c r="B946" t="str">
        <f>VLOOKUP(A946,'Customer Names'!$A$2:$E$2336,3,FALSE)</f>
        <v>Ms.</v>
      </c>
      <c r="C946" t="str">
        <f>_xlfn.XLOOKUP(A946,$A$2:$A$2336,'Customer Names'!$D$2:$D$2336,"NOT FOUND")</f>
        <v>Rebecca</v>
      </c>
      <c r="D946" t="str">
        <f>_xlfn.XLOOKUP(A946,$A$2:$A$2336,'Customer Names'!$E$2:$E$2336,"NOT FOUND")</f>
        <v>Gusmer</v>
      </c>
      <c r="E946" cm="1">
        <f t="array" ref="E946">_xlfn.XLOOKUP(A946,$A$2:$A$2336,Table2[BMI],"NOT FOUND")</f>
        <v>28.31</v>
      </c>
      <c r="F946" cm="1">
        <f t="array" ref="F946">_xlfn.XLOOKUP(A946,$A$2:$A$2336,Table2[HBA1C],"NOT FOUND")</f>
        <v>5.43</v>
      </c>
      <c r="G946" t="str" cm="1">
        <f t="array" ref="G946">_xlfn.XLOOKUP(A946,$A$2:$A$2336,Table2[Heart Issues],"NOT FOUND")</f>
        <v>yes</v>
      </c>
      <c r="H946" t="str" cm="1">
        <f t="array" ref="H946">_xlfn.XLOOKUP(A946,$A$2:$A$2336,Table2[Any Transplants],"NOT FOUND")</f>
        <v>No</v>
      </c>
      <c r="I946" t="str" cm="1">
        <f t="array" ref="I946">_xlfn.XLOOKUP(A946,$A$2:$A$2336,Table2[Cancer history],"NOT FOUND")</f>
        <v>No</v>
      </c>
      <c r="J946" t="str">
        <f>_xlfn.XLOOKUP(A946,Table3[customer_no],Table3[month],"NOT FOUND")</f>
        <v>Oct</v>
      </c>
      <c r="K946" s="7">
        <f>_xlfn.XLOOKUP(A946,Table3[customer_no],Table3[year_average],"NOT FOUND")</f>
        <v>1966</v>
      </c>
      <c r="L946" cm="1">
        <f t="array" ref="L946">_xlfn.XLOOKUP(A946,Table3[customer_no],'Hospitalisation Details'!$D$2:$D$2344,"NOT FOUND")</f>
        <v>4</v>
      </c>
      <c r="M946" s="33">
        <f>_xlfn.XLOOKUP(A946,Table3[customer_no],Table3[dd/mm/yy],"NOT FOUND")</f>
        <v>24384</v>
      </c>
      <c r="N946">
        <f>_xlfn.XLOOKUP(A946,Table3[customer_no],Table3[age],"NOT FOUND")</f>
        <v>56</v>
      </c>
      <c r="O946" cm="1">
        <f t="array" ref="O946">_xlfn.XLOOKUP(A946,Table3[customer_no],'Hospitalisation Details'!$E$2:$E$2344,"NOT FOUND")</f>
        <v>0</v>
      </c>
      <c r="P946" t="str">
        <f>_xlfn.XLOOKUP(A946,Table3[customer_no],Table3[hsplt_handled],"NOT FOUND")</f>
        <v>tier - 3</v>
      </c>
      <c r="Q946" t="str">
        <f>_xlfn.XLOOKUP(A946,Table3[customer_no],Table3[city_handled],"NOT FOUND")</f>
        <v>tier - 2</v>
      </c>
      <c r="R946" t="str">
        <f>_xlfn.XLOOKUP(A946,Table3[customer_no],Table3[state_id],"NOT FOUND")</f>
        <v>R1024</v>
      </c>
      <c r="S946" s="34" cm="1">
        <f t="array" ref="S946">_xlfn.XLOOKUP(A946,Table3[customer_no],'Hospitalisation Details'!$F$2:$F$2344,"NOT FOUND")</f>
        <v>11657.72</v>
      </c>
      <c r="T946" t="str">
        <f>_xlfn.XLOOKUP(A946,Table2[Customer ID],Table2[BMI_category],"NOT FOUND")</f>
        <v>Overweight</v>
      </c>
      <c r="U946" s="7">
        <f>_xlfn.XLOOKUP(A946,Table2[Customer ID],Table2[no of surgery],"NOT FOUND")</f>
        <v>2</v>
      </c>
      <c r="V946" t="str">
        <f>_xlfn.XLOOKUP(A946,Table2[Customer ID],Table2[smoker_missing],"NOT FOUND")</f>
        <v>No</v>
      </c>
      <c r="W946" t="str">
        <f t="shared" si="14"/>
        <v>Normal</v>
      </c>
      <c r="X946" s="37">
        <f>SUM(Table5[[#This Row],[Title]:[Diabetes Level]])</f>
        <v>38103.46</v>
      </c>
    </row>
    <row r="947" spans="1:24" x14ac:dyDescent="0.25">
      <c r="A947" t="s">
        <v>1425</v>
      </c>
      <c r="B947" t="str">
        <f>VLOOKUP(A947,'Customer Names'!$A$2:$E$2336,3,FALSE)</f>
        <v>Mr.</v>
      </c>
      <c r="C947" t="str">
        <f>_xlfn.XLOOKUP(A947,$A$2:$A$2336,'Customer Names'!$D$2:$D$2336,"NOT FOUND")</f>
        <v>John</v>
      </c>
      <c r="D947" t="str">
        <f>_xlfn.XLOOKUP(A947,$A$2:$A$2336,'Customer Names'!$E$2:$E$2336,"NOT FOUND")</f>
        <v>Loftus</v>
      </c>
      <c r="E947" cm="1">
        <f t="array" ref="E947">_xlfn.XLOOKUP(A947,$A$2:$A$2336,Table2[BMI],"NOT FOUND")</f>
        <v>38.39</v>
      </c>
      <c r="F947" cm="1">
        <f t="array" ref="F947">_xlfn.XLOOKUP(A947,$A$2:$A$2336,Table2[HBA1C],"NOT FOUND")</f>
        <v>8.33</v>
      </c>
      <c r="G947" t="str" cm="1">
        <f t="array" ref="G947">_xlfn.XLOOKUP(A947,$A$2:$A$2336,Table2[Heart Issues],"NOT FOUND")</f>
        <v>yes</v>
      </c>
      <c r="H947" t="str" cm="1">
        <f t="array" ref="H947">_xlfn.XLOOKUP(A947,$A$2:$A$2336,Table2[Any Transplants],"NOT FOUND")</f>
        <v>No</v>
      </c>
      <c r="I947" t="str" cm="1">
        <f t="array" ref="I947">_xlfn.XLOOKUP(A947,$A$2:$A$2336,Table2[Cancer history],"NOT FOUND")</f>
        <v>No</v>
      </c>
      <c r="J947" t="str">
        <f>_xlfn.XLOOKUP(A947,Table3[customer_no],Table3[month],"NOT FOUND")</f>
        <v>Jul</v>
      </c>
      <c r="K947" s="7">
        <f>_xlfn.XLOOKUP(A947,Table3[customer_no],Table3[year_average],"NOT FOUND")</f>
        <v>1986</v>
      </c>
      <c r="L947" cm="1">
        <f t="array" ref="L947">_xlfn.XLOOKUP(A947,Table3[customer_no],'Hospitalisation Details'!$D$2:$D$2344,"NOT FOUND")</f>
        <v>17</v>
      </c>
      <c r="M947" s="33">
        <f>_xlfn.XLOOKUP(A947,Table3[customer_no],Table3[dd/mm/yy],"NOT FOUND")</f>
        <v>31610</v>
      </c>
      <c r="N947">
        <f>_xlfn.XLOOKUP(A947,Table3[customer_no],Table3[age],"NOT FOUND")</f>
        <v>36</v>
      </c>
      <c r="O947" cm="1">
        <f t="array" ref="O947">_xlfn.XLOOKUP(A947,Table3[customer_no],'Hospitalisation Details'!$E$2:$E$2344,"NOT FOUND")</f>
        <v>3</v>
      </c>
      <c r="P947" t="str">
        <f>_xlfn.XLOOKUP(A947,Table3[customer_no],Table3[hsplt_handled],"NOT FOUND")</f>
        <v>tier - 3</v>
      </c>
      <c r="Q947" t="str">
        <f>_xlfn.XLOOKUP(A947,Table3[customer_no],Table3[city_handled],"NOT FOUND")</f>
        <v>tier - 3</v>
      </c>
      <c r="R947" t="str">
        <f>_xlfn.XLOOKUP(A947,Table3[customer_no],Table3[state_id],"NOT FOUND")</f>
        <v>R1022</v>
      </c>
      <c r="S947" s="34" cm="1">
        <f t="array" ref="S947">_xlfn.XLOOKUP(A947,Table3[customer_no],'Hospitalisation Details'!$F$2:$F$2344,"NOT FOUND")</f>
        <v>11625.11</v>
      </c>
      <c r="T947" t="str">
        <f>_xlfn.XLOOKUP(A947,Table2[Customer ID],Table2[BMI_category],"NOT FOUND")</f>
        <v>Obesity</v>
      </c>
      <c r="U947" s="7">
        <f>_xlfn.XLOOKUP(A947,Table2[Customer ID],Table2[no of surgery],"NOT FOUND")</f>
        <v>1</v>
      </c>
      <c r="V947" t="str">
        <f>_xlfn.XLOOKUP(A947,Table2[Customer ID],Table2[smoker_missing],"NOT FOUND")</f>
        <v>No</v>
      </c>
      <c r="W947" t="str">
        <f t="shared" si="14"/>
        <v>Diabetes</v>
      </c>
      <c r="X947" s="37">
        <f>SUM(Table5[[#This Row],[Title]:[Diabetes Level]])</f>
        <v>45324.83</v>
      </c>
    </row>
    <row r="948" spans="1:24" x14ac:dyDescent="0.25">
      <c r="A948" t="s">
        <v>1424</v>
      </c>
      <c r="B948" t="str">
        <f>VLOOKUP(A948,'Customer Names'!$A$2:$E$2336,3,FALSE)</f>
        <v>Mr.</v>
      </c>
      <c r="C948" t="str">
        <f>_xlfn.XLOOKUP(A948,$A$2:$A$2336,'Customer Names'!$D$2:$D$2336,"NOT FOUND")</f>
        <v>Antony G</v>
      </c>
      <c r="D948" t="str">
        <f>_xlfn.XLOOKUP(A948,$A$2:$A$2336,'Customer Names'!$E$2:$E$2336,"NOT FOUND")</f>
        <v>Scott</v>
      </c>
      <c r="E948" cm="1">
        <f t="array" ref="E948">_xlfn.XLOOKUP(A948,$A$2:$A$2336,Table2[BMI],"NOT FOUND")</f>
        <v>25.87</v>
      </c>
      <c r="F948" cm="1">
        <f t="array" ref="F948">_xlfn.XLOOKUP(A948,$A$2:$A$2336,Table2[HBA1C],"NOT FOUND")</f>
        <v>5.63</v>
      </c>
      <c r="G948" t="str" cm="1">
        <f t="array" ref="G948">_xlfn.XLOOKUP(A948,$A$2:$A$2336,Table2[Heart Issues],"NOT FOUND")</f>
        <v>yes</v>
      </c>
      <c r="H948" t="str" cm="1">
        <f t="array" ref="H948">_xlfn.XLOOKUP(A948,$A$2:$A$2336,Table2[Any Transplants],"NOT FOUND")</f>
        <v>No</v>
      </c>
      <c r="I948" t="str" cm="1">
        <f t="array" ref="I948">_xlfn.XLOOKUP(A948,$A$2:$A$2336,Table2[Cancer history],"NOT FOUND")</f>
        <v>No</v>
      </c>
      <c r="J948" t="str">
        <f>_xlfn.XLOOKUP(A948,Table3[customer_no],Table3[month],"NOT FOUND")</f>
        <v>Jun</v>
      </c>
      <c r="K948" s="7">
        <f>_xlfn.XLOOKUP(A948,Table3[customer_no],Table3[year_average],"NOT FOUND")</f>
        <v>1964</v>
      </c>
      <c r="L948" cm="1">
        <f t="array" ref="L948">_xlfn.XLOOKUP(A948,Table3[customer_no],'Hospitalisation Details'!$D$2:$D$2344,"NOT FOUND")</f>
        <v>20</v>
      </c>
      <c r="M948" s="33">
        <f>_xlfn.XLOOKUP(A948,Table3[customer_no],Table3[dd/mm/yy],"NOT FOUND")</f>
        <v>23548</v>
      </c>
      <c r="N948">
        <f>_xlfn.XLOOKUP(A948,Table3[customer_no],Table3[age],"NOT FOUND")</f>
        <v>58</v>
      </c>
      <c r="O948" cm="1">
        <f t="array" ref="O948">_xlfn.XLOOKUP(A948,Table3[customer_no],'Hospitalisation Details'!$E$2:$E$2344,"NOT FOUND")</f>
        <v>0</v>
      </c>
      <c r="P948" t="str">
        <f>_xlfn.XLOOKUP(A948,Table3[customer_no],Table3[hsplt_handled],"NOT FOUND")</f>
        <v>tier - 3</v>
      </c>
      <c r="Q948" t="str">
        <f>_xlfn.XLOOKUP(A948,Table3[customer_no],Table3[city_handled],"NOT FOUND")</f>
        <v>tier - 1</v>
      </c>
      <c r="R948" t="str">
        <f>_xlfn.XLOOKUP(A948,Table3[customer_no],Table3[state_id],"NOT FOUND")</f>
        <v>R1020</v>
      </c>
      <c r="S948" s="34" cm="1">
        <f t="array" ref="S948">_xlfn.XLOOKUP(A948,Table3[customer_no],'Hospitalisation Details'!$F$2:$F$2344,"NOT FOUND")</f>
        <v>11602.75</v>
      </c>
      <c r="T948" t="str">
        <f>_xlfn.XLOOKUP(A948,Table2[Customer ID],Table2[BMI_category],"NOT FOUND")</f>
        <v>Overweight</v>
      </c>
      <c r="U948" s="7">
        <f>_xlfn.XLOOKUP(A948,Table2[Customer ID],Table2[no of surgery],"NOT FOUND")</f>
        <v>1</v>
      </c>
      <c r="V948" t="str">
        <f>_xlfn.XLOOKUP(A948,Table2[Customer ID],Table2[smoker_missing],"NOT FOUND")</f>
        <v>No</v>
      </c>
      <c r="W948" t="str">
        <f t="shared" si="14"/>
        <v>Normal</v>
      </c>
      <c r="X948" s="37">
        <f>SUM(Table5[[#This Row],[Title]:[Diabetes Level]])</f>
        <v>37225.25</v>
      </c>
    </row>
    <row r="949" spans="1:24" x14ac:dyDescent="0.25">
      <c r="A949" t="s">
        <v>1423</v>
      </c>
      <c r="B949" t="str">
        <f>VLOOKUP(A949,'Customer Names'!$A$2:$E$2336,3,FALSE)</f>
        <v>Mr.</v>
      </c>
      <c r="C949" t="str">
        <f>_xlfn.XLOOKUP(A949,$A$2:$A$2336,'Customer Names'!$D$2:$D$2336,"NOT FOUND")</f>
        <v>Eric</v>
      </c>
      <c r="D949" t="str">
        <f>_xlfn.XLOOKUP(A949,$A$2:$A$2336,'Customer Names'!$E$2:$E$2336,"NOT FOUND")</f>
        <v>Alvarez</v>
      </c>
      <c r="E949" cm="1">
        <f t="array" ref="E949">_xlfn.XLOOKUP(A949,$A$2:$A$2336,Table2[BMI],"NOT FOUND")</f>
        <v>43.7</v>
      </c>
      <c r="F949" cm="1">
        <f t="array" ref="F949">_xlfn.XLOOKUP(A949,$A$2:$A$2336,Table2[HBA1C],"NOT FOUND")</f>
        <v>7.23</v>
      </c>
      <c r="G949" t="str" cm="1">
        <f t="array" ref="G949">_xlfn.XLOOKUP(A949,$A$2:$A$2336,Table2[Heart Issues],"NOT FOUND")</f>
        <v>No</v>
      </c>
      <c r="H949" t="str" cm="1">
        <f t="array" ref="H949">_xlfn.XLOOKUP(A949,$A$2:$A$2336,Table2[Any Transplants],"NOT FOUND")</f>
        <v>No</v>
      </c>
      <c r="I949" t="str" cm="1">
        <f t="array" ref="I949">_xlfn.XLOOKUP(A949,$A$2:$A$2336,Table2[Cancer history],"NOT FOUND")</f>
        <v>No</v>
      </c>
      <c r="J949" t="str">
        <f>_xlfn.XLOOKUP(A949,Table3[customer_no],Table3[month],"NOT FOUND")</f>
        <v>Nov</v>
      </c>
      <c r="K949" s="7">
        <f>_xlfn.XLOOKUP(A949,Table3[customer_no],Table3[year_average],"NOT FOUND")</f>
        <v>1965</v>
      </c>
      <c r="L949" cm="1">
        <f t="array" ref="L949">_xlfn.XLOOKUP(A949,Table3[customer_no],'Hospitalisation Details'!$D$2:$D$2344,"NOT FOUND")</f>
        <v>6</v>
      </c>
      <c r="M949" s="33">
        <f>_xlfn.XLOOKUP(A949,Table3[customer_no],Table3[dd/mm/yy],"NOT FOUND")</f>
        <v>24052</v>
      </c>
      <c r="N949">
        <f>_xlfn.XLOOKUP(A949,Table3[customer_no],Table3[age],"NOT FOUND")</f>
        <v>57</v>
      </c>
      <c r="O949" cm="1">
        <f t="array" ref="O949">_xlfn.XLOOKUP(A949,Table3[customer_no],'Hospitalisation Details'!$E$2:$E$2344,"NOT FOUND")</f>
        <v>1</v>
      </c>
      <c r="P949" t="str">
        <f>_xlfn.XLOOKUP(A949,Table3[customer_no],Table3[hsplt_handled],"NOT FOUND")</f>
        <v>tier - 3</v>
      </c>
      <c r="Q949" t="str">
        <f>_xlfn.XLOOKUP(A949,Table3[customer_no],Table3[city_handled],"NOT FOUND")</f>
        <v>tier - 3</v>
      </c>
      <c r="R949" t="str">
        <f>_xlfn.XLOOKUP(A949,Table3[customer_no],Table3[state_id],"NOT FOUND")</f>
        <v>R1011</v>
      </c>
      <c r="S949" s="34" cm="1">
        <f t="array" ref="S949">_xlfn.XLOOKUP(A949,Table3[customer_no],'Hospitalisation Details'!$F$2:$F$2344,"NOT FOUND")</f>
        <v>11576.13</v>
      </c>
      <c r="T949" t="str">
        <f>_xlfn.XLOOKUP(A949,Table2[Customer ID],Table2[BMI_category],"NOT FOUND")</f>
        <v>Obesity</v>
      </c>
      <c r="U949" s="7">
        <f>_xlfn.XLOOKUP(A949,Table2[Customer ID],Table2[no of surgery],"NOT FOUND")</f>
        <v>0</v>
      </c>
      <c r="V949" t="str">
        <f>_xlfn.XLOOKUP(A949,Table2[Customer ID],Table2[smoker_missing],"NOT FOUND")</f>
        <v>No</v>
      </c>
      <c r="W949" t="str">
        <f t="shared" si="14"/>
        <v>Diabetes</v>
      </c>
      <c r="X949" s="37">
        <f>SUM(Table5[[#This Row],[Title]:[Diabetes Level]])</f>
        <v>37708.06</v>
      </c>
    </row>
    <row r="950" spans="1:24" x14ac:dyDescent="0.25">
      <c r="A950" t="s">
        <v>1422</v>
      </c>
      <c r="B950" t="str">
        <f>VLOOKUP(A950,'Customer Names'!$A$2:$E$2336,3,FALSE)</f>
        <v>Mr.</v>
      </c>
      <c r="C950" t="str">
        <f>_xlfn.XLOOKUP(A950,$A$2:$A$2336,'Customer Names'!$D$2:$D$2336,"NOT FOUND")</f>
        <v>Erik</v>
      </c>
      <c r="D950" t="str">
        <f>_xlfn.XLOOKUP(A950,$A$2:$A$2336,'Customer Names'!$E$2:$E$2336,"NOT FOUND")</f>
        <v>Petersson</v>
      </c>
      <c r="E950" cm="1">
        <f t="array" ref="E950">_xlfn.XLOOKUP(A950,$A$2:$A$2336,Table2[BMI],"NOT FOUND")</f>
        <v>40.945</v>
      </c>
      <c r="F950" cm="1">
        <f t="array" ref="F950">_xlfn.XLOOKUP(A950,$A$2:$A$2336,Table2[HBA1C],"NOT FOUND")</f>
        <v>10.57</v>
      </c>
      <c r="G950" t="str" cm="1">
        <f t="array" ref="G950">_xlfn.XLOOKUP(A950,$A$2:$A$2336,Table2[Heart Issues],"NOT FOUND")</f>
        <v>No</v>
      </c>
      <c r="H950" t="str" cm="1">
        <f t="array" ref="H950">_xlfn.XLOOKUP(A950,$A$2:$A$2336,Table2[Any Transplants],"NOT FOUND")</f>
        <v>No</v>
      </c>
      <c r="I950" t="str" cm="1">
        <f t="array" ref="I950">_xlfn.XLOOKUP(A950,$A$2:$A$2336,Table2[Cancer history],"NOT FOUND")</f>
        <v>No</v>
      </c>
      <c r="J950" t="str">
        <f>_xlfn.XLOOKUP(A950,Table3[customer_no],Table3[month],"NOT FOUND")</f>
        <v>Dec</v>
      </c>
      <c r="K950" s="7">
        <f>_xlfn.XLOOKUP(A950,Table3[customer_no],Table3[year_average],"NOT FOUND")</f>
        <v>1965</v>
      </c>
      <c r="L950" cm="1">
        <f t="array" ref="L950">_xlfn.XLOOKUP(A950,Table3[customer_no],'Hospitalisation Details'!$D$2:$D$2344,"NOT FOUND")</f>
        <v>25</v>
      </c>
      <c r="M950" s="33">
        <f>_xlfn.XLOOKUP(A950,Table3[customer_no],Table3[dd/mm/yy],"NOT FOUND")</f>
        <v>24101</v>
      </c>
      <c r="N950">
        <f>_xlfn.XLOOKUP(A950,Table3[customer_no],Table3[age],"NOT FOUND")</f>
        <v>57</v>
      </c>
      <c r="O950" cm="1">
        <f t="array" ref="O950">_xlfn.XLOOKUP(A950,Table3[customer_no],'Hospitalisation Details'!$E$2:$E$2344,"NOT FOUND")</f>
        <v>0</v>
      </c>
      <c r="P950" t="str">
        <f>_xlfn.XLOOKUP(A950,Table3[customer_no],Table3[hsplt_handled],"NOT FOUND")</f>
        <v>tier - 3</v>
      </c>
      <c r="Q950" t="str">
        <f>_xlfn.XLOOKUP(A950,Table3[customer_no],Table3[city_handled],"NOT FOUND")</f>
        <v>tier - 3</v>
      </c>
      <c r="R950" t="str">
        <f>_xlfn.XLOOKUP(A950,Table3[customer_no],Table3[state_id],"NOT FOUND")</f>
        <v>R1016</v>
      </c>
      <c r="S950" s="34" cm="1">
        <f t="array" ref="S950">_xlfn.XLOOKUP(A950,Table3[customer_no],'Hospitalisation Details'!$F$2:$F$2344,"NOT FOUND")</f>
        <v>11566.3</v>
      </c>
      <c r="T950" t="str">
        <f>_xlfn.XLOOKUP(A950,Table2[Customer ID],Table2[BMI_category],"NOT FOUND")</f>
        <v>Obesity</v>
      </c>
      <c r="U950" s="7">
        <f>_xlfn.XLOOKUP(A950,Table2[Customer ID],Table2[no of surgery],"NOT FOUND")</f>
        <v>0</v>
      </c>
      <c r="V950" t="str">
        <f>_xlfn.XLOOKUP(A950,Table2[Customer ID],Table2[smoker_missing],"NOT FOUND")</f>
        <v>No</v>
      </c>
      <c r="W950" t="str">
        <f t="shared" si="14"/>
        <v>Diabetes</v>
      </c>
      <c r="X950" s="37">
        <f>SUM(Table5[[#This Row],[Title]:[Diabetes Level]])</f>
        <v>37765.815000000002</v>
      </c>
    </row>
    <row r="951" spans="1:24" x14ac:dyDescent="0.25">
      <c r="A951" t="s">
        <v>1421</v>
      </c>
      <c r="B951" t="str">
        <f>VLOOKUP(A951,'Customer Names'!$A$2:$E$2336,3,FALSE)</f>
        <v>Mr.</v>
      </c>
      <c r="C951" t="str">
        <f>_xlfn.XLOOKUP(A951,$A$2:$A$2336,'Customer Names'!$D$2:$D$2336,"NOT FOUND")</f>
        <v>Matthew T</v>
      </c>
      <c r="D951" t="str">
        <f>_xlfn.XLOOKUP(A951,$A$2:$A$2336,'Customer Names'!$E$2:$E$2336,"NOT FOUND")</f>
        <v>Liaw</v>
      </c>
      <c r="E951" cm="1">
        <f t="array" ref="E951">_xlfn.XLOOKUP(A951,$A$2:$A$2336,Table2[BMI],"NOT FOUND")</f>
        <v>27.94</v>
      </c>
      <c r="F951" cm="1">
        <f t="array" ref="F951">_xlfn.XLOOKUP(A951,$A$2:$A$2336,Table2[HBA1C],"NOT FOUND")</f>
        <v>7.92</v>
      </c>
      <c r="G951" t="str" cm="1">
        <f t="array" ref="G951">_xlfn.XLOOKUP(A951,$A$2:$A$2336,Table2[Heart Issues],"NOT FOUND")</f>
        <v>No</v>
      </c>
      <c r="H951" t="str" cm="1">
        <f t="array" ref="H951">_xlfn.XLOOKUP(A951,$A$2:$A$2336,Table2[Any Transplants],"NOT FOUND")</f>
        <v>No</v>
      </c>
      <c r="I951" t="str" cm="1">
        <f t="array" ref="I951">_xlfn.XLOOKUP(A951,$A$2:$A$2336,Table2[Cancer history],"NOT FOUND")</f>
        <v>No</v>
      </c>
      <c r="J951" t="str">
        <f>_xlfn.XLOOKUP(A951,Table3[customer_no],Table3[month],"NOT FOUND")</f>
        <v>Oct</v>
      </c>
      <c r="K951" s="7">
        <f>_xlfn.XLOOKUP(A951,Table3[customer_no],Table3[year_average],"NOT FOUND")</f>
        <v>1965</v>
      </c>
      <c r="L951" cm="1">
        <f t="array" ref="L951">_xlfn.XLOOKUP(A951,Table3[customer_no],'Hospitalisation Details'!$D$2:$D$2344,"NOT FOUND")</f>
        <v>27</v>
      </c>
      <c r="M951" s="33">
        <f>_xlfn.XLOOKUP(A951,Table3[customer_no],Table3[dd/mm/yy],"NOT FOUND")</f>
        <v>24042</v>
      </c>
      <c r="N951">
        <f>_xlfn.XLOOKUP(A951,Table3[customer_no],Table3[age],"NOT FOUND")</f>
        <v>57</v>
      </c>
      <c r="O951" cm="1">
        <f t="array" ref="O951">_xlfn.XLOOKUP(A951,Table3[customer_no],'Hospitalisation Details'!$E$2:$E$2344,"NOT FOUND")</f>
        <v>1</v>
      </c>
      <c r="P951" t="str">
        <f>_xlfn.XLOOKUP(A951,Table3[customer_no],Table3[hsplt_handled],"NOT FOUND")</f>
        <v>tier - 3</v>
      </c>
      <c r="Q951" t="str">
        <f>_xlfn.XLOOKUP(A951,Table3[customer_no],Table3[city_handled],"NOT FOUND")</f>
        <v>tier - 1</v>
      </c>
      <c r="R951" t="str">
        <f>_xlfn.XLOOKUP(A951,Table3[customer_no],Table3[state_id],"NOT FOUND")</f>
        <v>R1013</v>
      </c>
      <c r="S951" s="34" cm="1">
        <f t="array" ref="S951">_xlfn.XLOOKUP(A951,Table3[customer_no],'Hospitalisation Details'!$F$2:$F$2344,"NOT FOUND")</f>
        <v>11554.22</v>
      </c>
      <c r="T951" t="str">
        <f>_xlfn.XLOOKUP(A951,Table2[Customer ID],Table2[BMI_category],"NOT FOUND")</f>
        <v>Overweight</v>
      </c>
      <c r="U951" s="7">
        <f>_xlfn.XLOOKUP(A951,Table2[Customer ID],Table2[no of surgery],"NOT FOUND")</f>
        <v>0</v>
      </c>
      <c r="V951" t="str">
        <f>_xlfn.XLOOKUP(A951,Table2[Customer ID],Table2[smoker_missing],"NOT FOUND")</f>
        <v>No</v>
      </c>
      <c r="W951" t="str">
        <f t="shared" si="14"/>
        <v>Diabetes</v>
      </c>
      <c r="X951" s="37">
        <f>SUM(Table5[[#This Row],[Title]:[Diabetes Level]])</f>
        <v>37682.080000000002</v>
      </c>
    </row>
    <row r="952" spans="1:24" x14ac:dyDescent="0.25">
      <c r="A952" t="s">
        <v>1420</v>
      </c>
      <c r="B952" t="str">
        <f>VLOOKUP(A952,'Customer Names'!$A$2:$E$2336,3,FALSE)</f>
        <v>Ms.</v>
      </c>
      <c r="C952" t="str">
        <f>_xlfn.XLOOKUP(A952,$A$2:$A$2336,'Customer Names'!$D$2:$D$2336,"NOT FOUND")</f>
        <v>Cassandra</v>
      </c>
      <c r="D952" t="str">
        <f>_xlfn.XLOOKUP(A952,$A$2:$A$2336,'Customer Names'!$E$2:$E$2336,"NOT FOUND")</f>
        <v>Tripaldi</v>
      </c>
      <c r="E952" cm="1">
        <f t="array" ref="E952">_xlfn.XLOOKUP(A952,$A$2:$A$2336,Table2[BMI],"NOT FOUND")</f>
        <v>31.9</v>
      </c>
      <c r="F952" cm="1">
        <f t="array" ref="F952">_xlfn.XLOOKUP(A952,$A$2:$A$2336,Table2[HBA1C],"NOT FOUND")</f>
        <v>10.119999999999999</v>
      </c>
      <c r="G952" t="str" cm="1">
        <f t="array" ref="G952">_xlfn.XLOOKUP(A952,$A$2:$A$2336,Table2[Heart Issues],"NOT FOUND")</f>
        <v>No</v>
      </c>
      <c r="H952" t="str" cm="1">
        <f t="array" ref="H952">_xlfn.XLOOKUP(A952,$A$2:$A$2336,Table2[Any Transplants],"NOT FOUND")</f>
        <v>No</v>
      </c>
      <c r="I952" t="str" cm="1">
        <f t="array" ref="I952">_xlfn.XLOOKUP(A952,$A$2:$A$2336,Table2[Cancer history],"NOT FOUND")</f>
        <v>No</v>
      </c>
      <c r="J952" t="str">
        <f>_xlfn.XLOOKUP(A952,Table3[customer_no],Table3[month],"NOT FOUND")</f>
        <v>Jul</v>
      </c>
      <c r="K952" s="7">
        <f>_xlfn.XLOOKUP(A952,Table3[customer_no],Table3[year_average],"NOT FOUND")</f>
        <v>1973</v>
      </c>
      <c r="L952" cm="1">
        <f t="array" ref="L952">_xlfn.XLOOKUP(A952,Table3[customer_no],'Hospitalisation Details'!$D$2:$D$2344,"NOT FOUND")</f>
        <v>23</v>
      </c>
      <c r="M952" s="33">
        <f>_xlfn.XLOOKUP(A952,Table3[customer_no],Table3[dd/mm/yy],"NOT FOUND")</f>
        <v>26868</v>
      </c>
      <c r="N952">
        <f>_xlfn.XLOOKUP(A952,Table3[customer_no],Table3[age],"NOT FOUND")</f>
        <v>49</v>
      </c>
      <c r="O952" cm="1">
        <f t="array" ref="O952">_xlfn.XLOOKUP(A952,Table3[customer_no],'Hospitalisation Details'!$E$2:$E$2344,"NOT FOUND")</f>
        <v>5</v>
      </c>
      <c r="P952" t="str">
        <f>_xlfn.XLOOKUP(A952,Table3[customer_no],Table3[hsplt_handled],"NOT FOUND")</f>
        <v>tier - 3</v>
      </c>
      <c r="Q952" t="str">
        <f>_xlfn.XLOOKUP(A952,Table3[customer_no],Table3[city_handled],"NOT FOUND")</f>
        <v>tier - 2</v>
      </c>
      <c r="R952" t="str">
        <f>_xlfn.XLOOKUP(A952,Table3[customer_no],Table3[state_id],"NOT FOUND")</f>
        <v>R1011</v>
      </c>
      <c r="S952" s="34" cm="1">
        <f t="array" ref="S952">_xlfn.XLOOKUP(A952,Table3[customer_no],'Hospitalisation Details'!$F$2:$F$2344,"NOT FOUND")</f>
        <v>11552.9</v>
      </c>
      <c r="T952" t="str">
        <f>_xlfn.XLOOKUP(A952,Table2[Customer ID],Table2[BMI_category],"NOT FOUND")</f>
        <v>Obesity</v>
      </c>
      <c r="U952" s="7">
        <f>_xlfn.XLOOKUP(A952,Table2[Customer ID],Table2[no of surgery],"NOT FOUND")</f>
        <v>2</v>
      </c>
      <c r="V952" t="str">
        <f>_xlfn.XLOOKUP(A952,Table2[Customer ID],Table2[smoker_missing],"NOT FOUND")</f>
        <v>No</v>
      </c>
      <c r="W952" t="str">
        <f t="shared" si="14"/>
        <v>Diabetes</v>
      </c>
      <c r="X952" s="37">
        <f>SUM(Table5[[#This Row],[Title]:[Diabetes Level]])</f>
        <v>40514.92</v>
      </c>
    </row>
    <row r="953" spans="1:24" x14ac:dyDescent="0.25">
      <c r="A953" t="s">
        <v>1419</v>
      </c>
      <c r="B953" t="str">
        <f>VLOOKUP(A953,'Customer Names'!$A$2:$E$2336,3,FALSE)</f>
        <v>Ms.</v>
      </c>
      <c r="C953" t="str">
        <f>_xlfn.XLOOKUP(A953,$A$2:$A$2336,'Customer Names'!$D$2:$D$2336,"NOT FOUND")</f>
        <v>Rosemary C</v>
      </c>
      <c r="D953" t="str">
        <f>_xlfn.XLOOKUP(A953,$A$2:$A$2336,'Customer Names'!$E$2:$E$2336,"NOT FOUND")</f>
        <v>Kelley</v>
      </c>
      <c r="E953" cm="1">
        <f t="array" ref="E953">_xlfn.XLOOKUP(A953,$A$2:$A$2336,Table2[BMI],"NOT FOUND")</f>
        <v>31.64</v>
      </c>
      <c r="F953" cm="1">
        <f t="array" ref="F953">_xlfn.XLOOKUP(A953,$A$2:$A$2336,Table2[HBA1C],"NOT FOUND")</f>
        <v>7.91</v>
      </c>
      <c r="G953" t="str" cm="1">
        <f t="array" ref="G953">_xlfn.XLOOKUP(A953,$A$2:$A$2336,Table2[Heart Issues],"NOT FOUND")</f>
        <v>No</v>
      </c>
      <c r="H953" t="str" cm="1">
        <f t="array" ref="H953">_xlfn.XLOOKUP(A953,$A$2:$A$2336,Table2[Any Transplants],"NOT FOUND")</f>
        <v>No</v>
      </c>
      <c r="I953" t="str" cm="1">
        <f t="array" ref="I953">_xlfn.XLOOKUP(A953,$A$2:$A$2336,Table2[Cancer history],"NOT FOUND")</f>
        <v>No</v>
      </c>
      <c r="J953" t="str">
        <f>_xlfn.XLOOKUP(A953,Table3[customer_no],Table3[month],"NOT FOUND")</f>
        <v>Dec</v>
      </c>
      <c r="K953" s="7">
        <f>_xlfn.XLOOKUP(A953,Table3[customer_no],Table3[year_average],"NOT FOUND")</f>
        <v>1971</v>
      </c>
      <c r="L953" cm="1">
        <f t="array" ref="L953">_xlfn.XLOOKUP(A953,Table3[customer_no],'Hospitalisation Details'!$D$2:$D$2344,"NOT FOUND")</f>
        <v>1</v>
      </c>
      <c r="M953" s="33">
        <f>_xlfn.XLOOKUP(A953,Table3[customer_no],Table3[dd/mm/yy],"NOT FOUND")</f>
        <v>26268</v>
      </c>
      <c r="N953">
        <f>_xlfn.XLOOKUP(A953,Table3[customer_no],Table3[age],"NOT FOUND")</f>
        <v>51</v>
      </c>
      <c r="O953" cm="1">
        <f t="array" ref="O953">_xlfn.XLOOKUP(A953,Table3[customer_no],'Hospitalisation Details'!$E$2:$E$2344,"NOT FOUND")</f>
        <v>0</v>
      </c>
      <c r="P953" t="str">
        <f>_xlfn.XLOOKUP(A953,Table3[customer_no],Table3[hsplt_handled],"NOT FOUND")</f>
        <v>tier - 3</v>
      </c>
      <c r="Q953" t="str">
        <f>_xlfn.XLOOKUP(A953,Table3[customer_no],Table3[city_handled],"NOT FOUND")</f>
        <v>tier - 1</v>
      </c>
      <c r="R953" t="str">
        <f>_xlfn.XLOOKUP(A953,Table3[customer_no],Table3[state_id],"NOT FOUND")</f>
        <v>R1012</v>
      </c>
      <c r="S953" s="34" cm="1">
        <f t="array" ref="S953">_xlfn.XLOOKUP(A953,Table3[customer_no],'Hospitalisation Details'!$F$2:$F$2344,"NOT FOUND")</f>
        <v>11540.25</v>
      </c>
      <c r="T953" t="str">
        <f>_xlfn.XLOOKUP(A953,Table2[Customer ID],Table2[BMI_category],"NOT FOUND")</f>
        <v>Obesity</v>
      </c>
      <c r="U953" s="7">
        <f>_xlfn.XLOOKUP(A953,Table2[Customer ID],Table2[no of surgery],"NOT FOUND")</f>
        <v>0</v>
      </c>
      <c r="V953" t="str">
        <f>_xlfn.XLOOKUP(A953,Table2[Customer ID],Table2[smoker_missing],"NOT FOUND")</f>
        <v>No</v>
      </c>
      <c r="W953" t="str">
        <f t="shared" si="14"/>
        <v>Diabetes</v>
      </c>
      <c r="X953" s="37">
        <f>SUM(Table5[[#This Row],[Title]:[Diabetes Level]])</f>
        <v>39870.800000000003</v>
      </c>
    </row>
    <row r="954" spans="1:24" x14ac:dyDescent="0.25">
      <c r="A954" t="s">
        <v>1418</v>
      </c>
      <c r="B954" t="str">
        <f>VLOOKUP(A954,'Customer Names'!$A$2:$E$2336,3,FALSE)</f>
        <v>Ms.</v>
      </c>
      <c r="C954" t="str">
        <f>_xlfn.XLOOKUP(A954,$A$2:$A$2336,'Customer Names'!$D$2:$D$2336,"NOT FOUND")</f>
        <v>Carrie A.</v>
      </c>
      <c r="D954" t="str">
        <f>_xlfn.XLOOKUP(A954,$A$2:$A$2336,'Customer Names'!$E$2:$E$2336,"NOT FOUND")</f>
        <v>Endara</v>
      </c>
      <c r="E954" cm="1">
        <f t="array" ref="E954">_xlfn.XLOOKUP(A954,$A$2:$A$2336,Table2[BMI],"NOT FOUND")</f>
        <v>46.7</v>
      </c>
      <c r="F954" cm="1">
        <f t="array" ref="F954">_xlfn.XLOOKUP(A954,$A$2:$A$2336,Table2[HBA1C],"NOT FOUND")</f>
        <v>10.9</v>
      </c>
      <c r="G954" t="str" cm="1">
        <f t="array" ref="G954">_xlfn.XLOOKUP(A954,$A$2:$A$2336,Table2[Heart Issues],"NOT FOUND")</f>
        <v>No</v>
      </c>
      <c r="H954" t="str" cm="1">
        <f t="array" ref="H954">_xlfn.XLOOKUP(A954,$A$2:$A$2336,Table2[Any Transplants],"NOT FOUND")</f>
        <v>No</v>
      </c>
      <c r="I954" t="str" cm="1">
        <f t="array" ref="I954">_xlfn.XLOOKUP(A954,$A$2:$A$2336,Table2[Cancer history],"NOT FOUND")</f>
        <v>No</v>
      </c>
      <c r="J954" t="str">
        <f>_xlfn.XLOOKUP(A954,Table3[customer_no],Table3[month],"NOT FOUND")</f>
        <v>Nov</v>
      </c>
      <c r="K954" s="7">
        <f>_xlfn.XLOOKUP(A954,Table3[customer_no],Table3[year_average],"NOT FOUND")</f>
        <v>1968</v>
      </c>
      <c r="L954" cm="1">
        <f t="array" ref="L954">_xlfn.XLOOKUP(A954,Table3[customer_no],'Hospitalisation Details'!$D$2:$D$2344,"NOT FOUND")</f>
        <v>14</v>
      </c>
      <c r="M954" s="33">
        <f>_xlfn.XLOOKUP(A954,Table3[customer_no],Table3[dd/mm/yy],"NOT FOUND")</f>
        <v>25156</v>
      </c>
      <c r="N954">
        <f>_xlfn.XLOOKUP(A954,Table3[customer_no],Table3[age],"NOT FOUND")</f>
        <v>54</v>
      </c>
      <c r="O954" cm="1">
        <f t="array" ref="O954">_xlfn.XLOOKUP(A954,Table3[customer_no],'Hospitalisation Details'!$E$2:$E$2344,"NOT FOUND")</f>
        <v>2</v>
      </c>
      <c r="P954" t="str">
        <f>_xlfn.XLOOKUP(A954,Table3[customer_no],Table3[hsplt_handled],"NOT FOUND")</f>
        <v>tier - 3</v>
      </c>
      <c r="Q954" t="str">
        <f>_xlfn.XLOOKUP(A954,Table3[customer_no],Table3[city_handled],"NOT FOUND")</f>
        <v>tier - 1</v>
      </c>
      <c r="R954" t="str">
        <f>_xlfn.XLOOKUP(A954,Table3[customer_no],Table3[state_id],"NOT FOUND")</f>
        <v>R1011</v>
      </c>
      <c r="S954" s="34" cm="1">
        <f t="array" ref="S954">_xlfn.XLOOKUP(A954,Table3[customer_no],'Hospitalisation Details'!$F$2:$F$2344,"NOT FOUND")</f>
        <v>11538.42</v>
      </c>
      <c r="T954" t="str">
        <f>_xlfn.XLOOKUP(A954,Table2[Customer ID],Table2[BMI_category],"NOT FOUND")</f>
        <v>Obesity</v>
      </c>
      <c r="U954" s="7">
        <f>_xlfn.XLOOKUP(A954,Table2[Customer ID],Table2[no of surgery],"NOT FOUND")</f>
        <v>0</v>
      </c>
      <c r="V954" t="str">
        <f>_xlfn.XLOOKUP(A954,Table2[Customer ID],Table2[smoker_missing],"NOT FOUND")</f>
        <v>No</v>
      </c>
      <c r="W954" t="str">
        <f t="shared" si="14"/>
        <v>Diabetes</v>
      </c>
      <c r="X954" s="37">
        <f>SUM(Table5[[#This Row],[Title]:[Diabetes Level]])</f>
        <v>38790.019999999997</v>
      </c>
    </row>
    <row r="955" spans="1:24" x14ac:dyDescent="0.25">
      <c r="A955" t="s">
        <v>1417</v>
      </c>
      <c r="B955" t="str">
        <f>VLOOKUP(A955,'Customer Names'!$A$2:$E$2336,3,FALSE)</f>
        <v>Mr.</v>
      </c>
      <c r="C955" t="str">
        <f>_xlfn.XLOOKUP(A955,$A$2:$A$2336,'Customer Names'!$D$2:$D$2336,"NOT FOUND")</f>
        <v>Gerardo Sr.</v>
      </c>
      <c r="D955" t="str">
        <f>_xlfn.XLOOKUP(A955,$A$2:$A$2336,'Customer Names'!$E$2:$E$2336,"NOT FOUND")</f>
        <v>Valle</v>
      </c>
      <c r="E955" cm="1">
        <f t="array" ref="E955">_xlfn.XLOOKUP(A955,$A$2:$A$2336,Table2[BMI],"NOT FOUND")</f>
        <v>18.335000000000001</v>
      </c>
      <c r="F955" cm="1">
        <f t="array" ref="F955">_xlfn.XLOOKUP(A955,$A$2:$A$2336,Table2[HBA1C],"NOT FOUND")</f>
        <v>11.83</v>
      </c>
      <c r="G955" t="str" cm="1">
        <f t="array" ref="G955">_xlfn.XLOOKUP(A955,$A$2:$A$2336,Table2[Heart Issues],"NOT FOUND")</f>
        <v>No</v>
      </c>
      <c r="H955" t="str" cm="1">
        <f t="array" ref="H955">_xlfn.XLOOKUP(A955,$A$2:$A$2336,Table2[Any Transplants],"NOT FOUND")</f>
        <v>No</v>
      </c>
      <c r="I955" t="str" cm="1">
        <f t="array" ref="I955">_xlfn.XLOOKUP(A955,$A$2:$A$2336,Table2[Cancer history],"NOT FOUND")</f>
        <v>No</v>
      </c>
      <c r="J955" t="str">
        <f>_xlfn.XLOOKUP(A955,Table3[customer_no],Table3[month],"NOT FOUND")</f>
        <v>Oct</v>
      </c>
      <c r="K955" s="7">
        <f>_xlfn.XLOOKUP(A955,Table3[customer_no],Table3[year_average],"NOT FOUND")</f>
        <v>1965</v>
      </c>
      <c r="L955" cm="1">
        <f t="array" ref="L955">_xlfn.XLOOKUP(A955,Table3[customer_no],'Hospitalisation Details'!$D$2:$D$2344,"NOT FOUND")</f>
        <v>3</v>
      </c>
      <c r="M955" s="33">
        <f>_xlfn.XLOOKUP(A955,Table3[customer_no],Table3[dd/mm/yy],"NOT FOUND")</f>
        <v>24018</v>
      </c>
      <c r="N955">
        <f>_xlfn.XLOOKUP(A955,Table3[customer_no],Table3[age],"NOT FOUND")</f>
        <v>57</v>
      </c>
      <c r="O955" cm="1">
        <f t="array" ref="O955">_xlfn.XLOOKUP(A955,Table3[customer_no],'Hospitalisation Details'!$E$2:$E$2344,"NOT FOUND")</f>
        <v>0</v>
      </c>
      <c r="P955" t="str">
        <f>_xlfn.XLOOKUP(A955,Table3[customer_no],Table3[hsplt_handled],"NOT FOUND")</f>
        <v>tier - 3</v>
      </c>
      <c r="Q955" t="str">
        <f>_xlfn.XLOOKUP(A955,Table3[customer_no],Table3[city_handled],"NOT FOUND")</f>
        <v>tier - 1</v>
      </c>
      <c r="R955" t="str">
        <f>_xlfn.XLOOKUP(A955,Table3[customer_no],Table3[state_id],"NOT FOUND")</f>
        <v>R1017</v>
      </c>
      <c r="S955" s="34" cm="1">
        <f t="array" ref="S955">_xlfn.XLOOKUP(A955,Table3[customer_no],'Hospitalisation Details'!$F$2:$F$2344,"NOT FOUND")</f>
        <v>11534.87</v>
      </c>
      <c r="T955" t="str">
        <f>_xlfn.XLOOKUP(A955,Table2[Customer ID],Table2[BMI_category],"NOT FOUND")</f>
        <v>Underweight</v>
      </c>
      <c r="U955" s="7">
        <f>_xlfn.XLOOKUP(A955,Table2[Customer ID],Table2[no of surgery],"NOT FOUND")</f>
        <v>0</v>
      </c>
      <c r="V955" t="str">
        <f>_xlfn.XLOOKUP(A955,Table2[Customer ID],Table2[smoker_missing],"NOT FOUND")</f>
        <v>No</v>
      </c>
      <c r="W955" t="str">
        <f t="shared" si="14"/>
        <v>Diabetes</v>
      </c>
      <c r="X955" s="37">
        <f>SUM(Table5[[#This Row],[Title]:[Diabetes Level]])</f>
        <v>37608.035000000003</v>
      </c>
    </row>
    <row r="956" spans="1:24" x14ac:dyDescent="0.25">
      <c r="A956" t="s">
        <v>1416</v>
      </c>
      <c r="B956" t="str">
        <f>VLOOKUP(A956,'Customer Names'!$A$2:$E$2336,3,FALSE)</f>
        <v>Mr.</v>
      </c>
      <c r="C956" t="str">
        <f>_xlfn.XLOOKUP(A956,$A$2:$A$2336,'Customer Names'!$D$2:$D$2336,"NOT FOUND")</f>
        <v>Matthew R.</v>
      </c>
      <c r="D956" t="str">
        <f>_xlfn.XLOOKUP(A956,$A$2:$A$2336,'Customer Names'!$E$2:$E$2336,"NOT FOUND")</f>
        <v>Germain</v>
      </c>
      <c r="E956" cm="1">
        <f t="array" ref="E956">_xlfn.XLOOKUP(A956,$A$2:$A$2336,Table2[BMI],"NOT FOUND")</f>
        <v>31.24</v>
      </c>
      <c r="F956" cm="1">
        <f t="array" ref="F956">_xlfn.XLOOKUP(A956,$A$2:$A$2336,Table2[HBA1C],"NOT FOUND")</f>
        <v>7.42</v>
      </c>
      <c r="G956" t="str" cm="1">
        <f t="array" ref="G956">_xlfn.XLOOKUP(A956,$A$2:$A$2336,Table2[Heart Issues],"NOT FOUND")</f>
        <v>yes</v>
      </c>
      <c r="H956" t="str" cm="1">
        <f t="array" ref="H956">_xlfn.XLOOKUP(A956,$A$2:$A$2336,Table2[Any Transplants],"NOT FOUND")</f>
        <v>No</v>
      </c>
      <c r="I956" t="str" cm="1">
        <f t="array" ref="I956">_xlfn.XLOOKUP(A956,$A$2:$A$2336,Table2[Cancer history],"NOT FOUND")</f>
        <v>No</v>
      </c>
      <c r="J956" t="str">
        <f>_xlfn.XLOOKUP(A956,Table3[customer_no],Table3[month],"NOT FOUND")</f>
        <v>Jul</v>
      </c>
      <c r="K956" s="7">
        <f>_xlfn.XLOOKUP(A956,Table3[customer_no],Table3[year_average],"NOT FOUND")</f>
        <v>1970</v>
      </c>
      <c r="L956" cm="1">
        <f t="array" ref="L956">_xlfn.XLOOKUP(A956,Table3[customer_no],'Hospitalisation Details'!$D$2:$D$2344,"NOT FOUND")</f>
        <v>23</v>
      </c>
      <c r="M956" s="33">
        <f>_xlfn.XLOOKUP(A956,Table3[customer_no],Table3[dd/mm/yy],"NOT FOUND")</f>
        <v>25772</v>
      </c>
      <c r="N956">
        <f>_xlfn.XLOOKUP(A956,Table3[customer_no],Table3[age],"NOT FOUND")</f>
        <v>52</v>
      </c>
      <c r="O956" cm="1">
        <f t="array" ref="O956">_xlfn.XLOOKUP(A956,Table3[customer_no],'Hospitalisation Details'!$E$2:$E$2344,"NOT FOUND")</f>
        <v>0</v>
      </c>
      <c r="P956" t="str">
        <f>_xlfn.XLOOKUP(A956,Table3[customer_no],Table3[hsplt_handled],"NOT FOUND")</f>
        <v>tier - 3</v>
      </c>
      <c r="Q956" t="str">
        <f>_xlfn.XLOOKUP(A956,Table3[customer_no],Table3[city_handled],"NOT FOUND")</f>
        <v>tier - 1</v>
      </c>
      <c r="R956" t="str">
        <f>_xlfn.XLOOKUP(A956,Table3[customer_no],Table3[state_id],"NOT FOUND")</f>
        <v>R1012</v>
      </c>
      <c r="S956" s="34" cm="1">
        <f t="array" ref="S956">_xlfn.XLOOKUP(A956,Table3[customer_no],'Hospitalisation Details'!$F$2:$F$2344,"NOT FOUND")</f>
        <v>11530.12</v>
      </c>
      <c r="T956" t="str">
        <f>_xlfn.XLOOKUP(A956,Table2[Customer ID],Table2[BMI_category],"NOT FOUND")</f>
        <v>Obesity</v>
      </c>
      <c r="U956" s="7">
        <f>_xlfn.XLOOKUP(A956,Table2[Customer ID],Table2[no of surgery],"NOT FOUND")</f>
        <v>2</v>
      </c>
      <c r="V956" t="str">
        <f>_xlfn.XLOOKUP(A956,Table2[Customer ID],Table2[smoker_missing],"NOT FOUND")</f>
        <v>No</v>
      </c>
      <c r="W956" t="str">
        <f t="shared" si="14"/>
        <v>Diabetes</v>
      </c>
      <c r="X956" s="37">
        <f>SUM(Table5[[#This Row],[Title]:[Diabetes Level]])</f>
        <v>39387.78</v>
      </c>
    </row>
    <row r="957" spans="1:24" x14ac:dyDescent="0.25">
      <c r="A957" t="s">
        <v>1415</v>
      </c>
      <c r="B957" t="str">
        <f>VLOOKUP(A957,'Customer Names'!$A$2:$E$2336,3,FALSE)</f>
        <v>Mrs.</v>
      </c>
      <c r="C957" t="str">
        <f>_xlfn.XLOOKUP(A957,$A$2:$A$2336,'Customer Names'!$D$2:$D$2336,"NOT FOUND")</f>
        <v>Meghan E</v>
      </c>
      <c r="D957" t="str">
        <f>_xlfn.XLOOKUP(A957,$A$2:$A$2336,'Customer Names'!$E$2:$E$2336,"NOT FOUND")</f>
        <v>Finecey</v>
      </c>
      <c r="E957" cm="1">
        <f t="array" ref="E957">_xlfn.XLOOKUP(A957,$A$2:$A$2336,Table2[BMI],"NOT FOUND")</f>
        <v>39.22</v>
      </c>
      <c r="F957" cm="1">
        <f t="array" ref="F957">_xlfn.XLOOKUP(A957,$A$2:$A$2336,Table2[HBA1C],"NOT FOUND")</f>
        <v>5.62</v>
      </c>
      <c r="G957" t="str" cm="1">
        <f t="array" ref="G957">_xlfn.XLOOKUP(A957,$A$2:$A$2336,Table2[Heart Issues],"NOT FOUND")</f>
        <v>yes</v>
      </c>
      <c r="H957" t="str" cm="1">
        <f t="array" ref="H957">_xlfn.XLOOKUP(A957,$A$2:$A$2336,Table2[Any Transplants],"NOT FOUND")</f>
        <v>No</v>
      </c>
      <c r="I957" t="str" cm="1">
        <f t="array" ref="I957">_xlfn.XLOOKUP(A957,$A$2:$A$2336,Table2[Cancer history],"NOT FOUND")</f>
        <v>No</v>
      </c>
      <c r="J957" t="str">
        <f>_xlfn.XLOOKUP(A957,Table3[customer_no],Table3[month],"NOT FOUND")</f>
        <v>Jun</v>
      </c>
      <c r="K957" s="7">
        <f>_xlfn.XLOOKUP(A957,Table3[customer_no],Table3[year_average],"NOT FOUND")</f>
        <v>1988</v>
      </c>
      <c r="L957" cm="1">
        <f t="array" ref="L957">_xlfn.XLOOKUP(A957,Table3[customer_no],'Hospitalisation Details'!$D$2:$D$2344,"NOT FOUND")</f>
        <v>12</v>
      </c>
      <c r="M957" s="33">
        <f>_xlfn.XLOOKUP(A957,Table3[customer_no],Table3[dd/mm/yy],"NOT FOUND")</f>
        <v>32306</v>
      </c>
      <c r="N957">
        <f>_xlfn.XLOOKUP(A957,Table3[customer_no],Table3[age],"NOT FOUND")</f>
        <v>34</v>
      </c>
      <c r="O957" cm="1">
        <f t="array" ref="O957">_xlfn.XLOOKUP(A957,Table3[customer_no],'Hospitalisation Details'!$E$2:$E$2344,"NOT FOUND")</f>
        <v>3</v>
      </c>
      <c r="P957" t="str">
        <f>_xlfn.XLOOKUP(A957,Table3[customer_no],Table3[hsplt_handled],"NOT FOUND")</f>
        <v>tier - 3</v>
      </c>
      <c r="Q957" t="str">
        <f>_xlfn.XLOOKUP(A957,Table3[customer_no],Table3[city_handled],"NOT FOUND")</f>
        <v>tier - 1</v>
      </c>
      <c r="R957" t="str">
        <f>_xlfn.XLOOKUP(A957,Table3[customer_no],Table3[state_id],"NOT FOUND")</f>
        <v>R1026</v>
      </c>
      <c r="S957" s="34" cm="1">
        <f t="array" ref="S957">_xlfn.XLOOKUP(A957,Table3[customer_no],'Hospitalisation Details'!$F$2:$F$2344,"NOT FOUND")</f>
        <v>11524.25</v>
      </c>
      <c r="T957" t="str">
        <f>_xlfn.XLOOKUP(A957,Table2[Customer ID],Table2[BMI_category],"NOT FOUND")</f>
        <v>Obesity</v>
      </c>
      <c r="U957" s="7">
        <f>_xlfn.XLOOKUP(A957,Table2[Customer ID],Table2[no of surgery],"NOT FOUND")</f>
        <v>1</v>
      </c>
      <c r="V957" t="str">
        <f>_xlfn.XLOOKUP(A957,Table2[Customer ID],Table2[smoker_missing],"NOT FOUND")</f>
        <v>No</v>
      </c>
      <c r="W957" t="str">
        <f t="shared" si="14"/>
        <v>Normal</v>
      </c>
      <c r="X957" s="37">
        <f>SUM(Table5[[#This Row],[Title]:[Diabetes Level]])</f>
        <v>45913.09</v>
      </c>
    </row>
    <row r="958" spans="1:24" x14ac:dyDescent="0.25">
      <c r="A958" t="s">
        <v>1414</v>
      </c>
      <c r="B958" t="str">
        <f>VLOOKUP(A958,'Customer Names'!$A$2:$E$2336,3,FALSE)</f>
        <v>Mr.</v>
      </c>
      <c r="C958" t="str">
        <f>_xlfn.XLOOKUP(A958,$A$2:$A$2336,'Customer Names'!$D$2:$D$2336,"NOT FOUND")</f>
        <v>Eric</v>
      </c>
      <c r="D958" t="str">
        <f>_xlfn.XLOOKUP(A958,$A$2:$A$2336,'Customer Names'!$E$2:$E$2336,"NOT FOUND")</f>
        <v>Mendoza</v>
      </c>
      <c r="E958" cm="1">
        <f t="array" ref="E958">_xlfn.XLOOKUP(A958,$A$2:$A$2336,Table2[BMI],"NOT FOUND")</f>
        <v>24.414999999999999</v>
      </c>
      <c r="F958" cm="1">
        <f t="array" ref="F958">_xlfn.XLOOKUP(A958,$A$2:$A$2336,Table2[HBA1C],"NOT FOUND")</f>
        <v>7.16</v>
      </c>
      <c r="G958" t="str" cm="1">
        <f t="array" ref="G958">_xlfn.XLOOKUP(A958,$A$2:$A$2336,Table2[Heart Issues],"NOT FOUND")</f>
        <v>No</v>
      </c>
      <c r="H958" t="str" cm="1">
        <f t="array" ref="H958">_xlfn.XLOOKUP(A958,$A$2:$A$2336,Table2[Any Transplants],"NOT FOUND")</f>
        <v>No</v>
      </c>
      <c r="I958" t="str" cm="1">
        <f t="array" ref="I958">_xlfn.XLOOKUP(A958,$A$2:$A$2336,Table2[Cancer history],"NOT FOUND")</f>
        <v>No</v>
      </c>
      <c r="J958" t="str">
        <f>_xlfn.XLOOKUP(A958,Table3[customer_no],Table3[month],"NOT FOUND")</f>
        <v>Dec</v>
      </c>
      <c r="K958" s="7">
        <f>_xlfn.XLOOKUP(A958,Table3[customer_no],Table3[year_average],"NOT FOUND")</f>
        <v>1971</v>
      </c>
      <c r="L958" cm="1">
        <f t="array" ref="L958">_xlfn.XLOOKUP(A958,Table3[customer_no],'Hospitalisation Details'!$D$2:$D$2344,"NOT FOUND")</f>
        <v>19</v>
      </c>
      <c r="M958" s="33">
        <f>_xlfn.XLOOKUP(A958,Table3[customer_no],Table3[dd/mm/yy],"NOT FOUND")</f>
        <v>26286</v>
      </c>
      <c r="N958">
        <f>_xlfn.XLOOKUP(A958,Table3[customer_no],Table3[age],"NOT FOUND")</f>
        <v>51</v>
      </c>
      <c r="O958" cm="1">
        <f t="array" ref="O958">_xlfn.XLOOKUP(A958,Table3[customer_no],'Hospitalisation Details'!$E$2:$E$2344,"NOT FOUND")</f>
        <v>4</v>
      </c>
      <c r="P958" t="str">
        <f>_xlfn.XLOOKUP(A958,Table3[customer_no],Table3[hsplt_handled],"NOT FOUND")</f>
        <v>tier - 3</v>
      </c>
      <c r="Q958" t="str">
        <f>_xlfn.XLOOKUP(A958,Table3[customer_no],Table3[city_handled],"NOT FOUND")</f>
        <v>tier - 1</v>
      </c>
      <c r="R958" t="str">
        <f>_xlfn.XLOOKUP(A958,Table3[customer_no],Table3[state_id],"NOT FOUND")</f>
        <v>R1012</v>
      </c>
      <c r="S958" s="34" cm="1">
        <f t="array" ref="S958">_xlfn.XLOOKUP(A958,Table3[customer_no],'Hospitalisation Details'!$F$2:$F$2344,"NOT FOUND")</f>
        <v>11520.1</v>
      </c>
      <c r="T958" t="str">
        <f>_xlfn.XLOOKUP(A958,Table2[Customer ID],Table2[BMI_category],"NOT FOUND")</f>
        <v>Normal Weight</v>
      </c>
      <c r="U958" s="7">
        <f>_xlfn.XLOOKUP(A958,Table2[Customer ID],Table2[no of surgery],"NOT FOUND")</f>
        <v>0</v>
      </c>
      <c r="V958" t="str">
        <f>_xlfn.XLOOKUP(A958,Table2[Customer ID],Table2[smoker_missing],"NOT FOUND")</f>
        <v>No</v>
      </c>
      <c r="W958" t="str">
        <f t="shared" si="14"/>
        <v>Diabetes</v>
      </c>
      <c r="X958" s="37">
        <f>SUM(Table5[[#This Row],[Title]:[Diabetes Level]])</f>
        <v>39882.675000000003</v>
      </c>
    </row>
    <row r="959" spans="1:24" x14ac:dyDescent="0.25">
      <c r="A959" t="s">
        <v>1413</v>
      </c>
      <c r="B959" t="str">
        <f>VLOOKUP(A959,'Customer Names'!$A$2:$E$2336,3,FALSE)</f>
        <v>Ms.</v>
      </c>
      <c r="C959" t="str">
        <f>_xlfn.XLOOKUP(A959,$A$2:$A$2336,'Customer Names'!$D$2:$D$2336,"NOT FOUND")</f>
        <v>Lisa B</v>
      </c>
      <c r="D959" t="str">
        <f>_xlfn.XLOOKUP(A959,$A$2:$A$2336,'Customer Names'!$E$2:$E$2336,"NOT FOUND")</f>
        <v>Roe</v>
      </c>
      <c r="E959" cm="1">
        <f t="array" ref="E959">_xlfn.XLOOKUP(A959,$A$2:$A$2336,Table2[BMI],"NOT FOUND")</f>
        <v>32.299999999999997</v>
      </c>
      <c r="F959" cm="1">
        <f t="array" ref="F959">_xlfn.XLOOKUP(A959,$A$2:$A$2336,Table2[HBA1C],"NOT FOUND")</f>
        <v>9.89</v>
      </c>
      <c r="G959" t="str" cm="1">
        <f t="array" ref="G959">_xlfn.XLOOKUP(A959,$A$2:$A$2336,Table2[Heart Issues],"NOT FOUND")</f>
        <v>No</v>
      </c>
      <c r="H959" t="str" cm="1">
        <f t="array" ref="H959">_xlfn.XLOOKUP(A959,$A$2:$A$2336,Table2[Any Transplants],"NOT FOUND")</f>
        <v>No</v>
      </c>
      <c r="I959" t="str" cm="1">
        <f t="array" ref="I959">_xlfn.XLOOKUP(A959,$A$2:$A$2336,Table2[Cancer history],"NOT FOUND")</f>
        <v>No</v>
      </c>
      <c r="J959" t="str">
        <f>_xlfn.XLOOKUP(A959,Table3[customer_no],Table3[month],"NOT FOUND")</f>
        <v>Jun</v>
      </c>
      <c r="K959" s="7">
        <f>_xlfn.XLOOKUP(A959,Table3[customer_no],Table3[year_average],"NOT FOUND")</f>
        <v>1968</v>
      </c>
      <c r="L959" cm="1">
        <f t="array" ref="L959">_xlfn.XLOOKUP(A959,Table3[customer_no],'Hospitalisation Details'!$D$2:$D$2344,"NOT FOUND")</f>
        <v>24</v>
      </c>
      <c r="M959" s="33">
        <f>_xlfn.XLOOKUP(A959,Table3[customer_no],Table3[dd/mm/yy],"NOT FOUND")</f>
        <v>25013</v>
      </c>
      <c r="N959">
        <f>_xlfn.XLOOKUP(A959,Table3[customer_no],Table3[age],"NOT FOUND")</f>
        <v>54</v>
      </c>
      <c r="O959" cm="1">
        <f t="array" ref="O959">_xlfn.XLOOKUP(A959,Table3[customer_no],'Hospitalisation Details'!$E$2:$E$2344,"NOT FOUND")</f>
        <v>1</v>
      </c>
      <c r="P959" t="str">
        <f>_xlfn.XLOOKUP(A959,Table3[customer_no],Table3[hsplt_handled],"NOT FOUND")</f>
        <v>tier - 3</v>
      </c>
      <c r="Q959" t="str">
        <f>_xlfn.XLOOKUP(A959,Table3[customer_no],Table3[city_handled],"NOT FOUND")</f>
        <v>tier - 1</v>
      </c>
      <c r="R959" t="str">
        <f>_xlfn.XLOOKUP(A959,Table3[customer_no],Table3[state_id],"NOT FOUND")</f>
        <v>R1024</v>
      </c>
      <c r="S959" s="34" cm="1">
        <f t="array" ref="S959">_xlfn.XLOOKUP(A959,Table3[customer_no],'Hospitalisation Details'!$F$2:$F$2344,"NOT FOUND")</f>
        <v>11512.41</v>
      </c>
      <c r="T959" t="str">
        <f>_xlfn.XLOOKUP(A959,Table2[Customer ID],Table2[BMI_category],"NOT FOUND")</f>
        <v>Obesity</v>
      </c>
      <c r="U959" s="7">
        <f>_xlfn.XLOOKUP(A959,Table2[Customer ID],Table2[no of surgery],"NOT FOUND")</f>
        <v>0</v>
      </c>
      <c r="V959" t="str">
        <f>_xlfn.XLOOKUP(A959,Table2[Customer ID],Table2[smoker_missing],"NOT FOUND")</f>
        <v>No</v>
      </c>
      <c r="W959" t="str">
        <f t="shared" si="14"/>
        <v>Diabetes</v>
      </c>
      <c r="X959" s="37">
        <f>SUM(Table5[[#This Row],[Title]:[Diabetes Level]])</f>
        <v>38614.6</v>
      </c>
    </row>
    <row r="960" spans="1:24" x14ac:dyDescent="0.25">
      <c r="A960" t="s">
        <v>1412</v>
      </c>
      <c r="B960" t="str">
        <f>VLOOKUP(A960,'Customer Names'!$A$2:$E$2336,3,FALSE)</f>
        <v>Mrs.</v>
      </c>
      <c r="C960" t="str">
        <f>_xlfn.XLOOKUP(A960,$A$2:$A$2336,'Customer Names'!$D$2:$D$2336,"NOT FOUND")</f>
        <v>Jane R.</v>
      </c>
      <c r="D960" t="str">
        <f>_xlfn.XLOOKUP(A960,$A$2:$A$2336,'Customer Names'!$E$2:$E$2336,"NOT FOUND")</f>
        <v>Webb</v>
      </c>
      <c r="E960" cm="1">
        <f t="array" ref="E960">_xlfn.XLOOKUP(A960,$A$2:$A$2336,Table2[BMI],"NOT FOUND")</f>
        <v>39.94</v>
      </c>
      <c r="F960" cm="1">
        <f t="array" ref="F960">_xlfn.XLOOKUP(A960,$A$2:$A$2336,Table2[HBA1C],"NOT FOUND")</f>
        <v>5.14</v>
      </c>
      <c r="G960" t="str" cm="1">
        <f t="array" ref="G960">_xlfn.XLOOKUP(A960,$A$2:$A$2336,Table2[Heart Issues],"NOT FOUND")</f>
        <v>No</v>
      </c>
      <c r="H960" t="str" cm="1">
        <f t="array" ref="H960">_xlfn.XLOOKUP(A960,$A$2:$A$2336,Table2[Any Transplants],"NOT FOUND")</f>
        <v>No</v>
      </c>
      <c r="I960" t="str" cm="1">
        <f t="array" ref="I960">_xlfn.XLOOKUP(A960,$A$2:$A$2336,Table2[Cancer history],"NOT FOUND")</f>
        <v>No</v>
      </c>
      <c r="J960" t="str">
        <f>_xlfn.XLOOKUP(A960,Table3[customer_no],Table3[month],"NOT FOUND")</f>
        <v>Oct</v>
      </c>
      <c r="K960" s="7">
        <f>_xlfn.XLOOKUP(A960,Table3[customer_no],Table3[year_average],"NOT FOUND")</f>
        <v>1989</v>
      </c>
      <c r="L960" cm="1">
        <f t="array" ref="L960">_xlfn.XLOOKUP(A960,Table3[customer_no],'Hospitalisation Details'!$D$2:$D$2344,"NOT FOUND")</f>
        <v>6</v>
      </c>
      <c r="M960" s="33">
        <f>_xlfn.XLOOKUP(A960,Table3[customer_no],Table3[dd/mm/yy],"NOT FOUND")</f>
        <v>32787</v>
      </c>
      <c r="N960">
        <f>_xlfn.XLOOKUP(A960,Table3[customer_no],Table3[age],"NOT FOUND")</f>
        <v>33</v>
      </c>
      <c r="O960" cm="1">
        <f t="array" ref="O960">_xlfn.XLOOKUP(A960,Table3[customer_no],'Hospitalisation Details'!$E$2:$E$2344,"NOT FOUND")</f>
        <v>3</v>
      </c>
      <c r="P960" t="str">
        <f>_xlfn.XLOOKUP(A960,Table3[customer_no],Table3[hsplt_handled],"NOT FOUND")</f>
        <v>tier - 3</v>
      </c>
      <c r="Q960" t="str">
        <f>_xlfn.XLOOKUP(A960,Table3[customer_no],Table3[city_handled],"NOT FOUND")</f>
        <v>tier - 3</v>
      </c>
      <c r="R960" t="str">
        <f>_xlfn.XLOOKUP(A960,Table3[customer_no],Table3[state_id],"NOT FOUND")</f>
        <v>R1026</v>
      </c>
      <c r="S960" s="34" cm="1">
        <f t="array" ref="S960">_xlfn.XLOOKUP(A960,Table3[customer_no],'Hospitalisation Details'!$F$2:$F$2344,"NOT FOUND")</f>
        <v>11511.61</v>
      </c>
      <c r="T960" t="str">
        <f>_xlfn.XLOOKUP(A960,Table2[Customer ID],Table2[BMI_category],"NOT FOUND")</f>
        <v>Obesity</v>
      </c>
      <c r="U960" s="7">
        <f>_xlfn.XLOOKUP(A960,Table2[Customer ID],Table2[no of surgery],"NOT FOUND")</f>
        <v>0</v>
      </c>
      <c r="V960" t="str">
        <f>_xlfn.XLOOKUP(A960,Table2[Customer ID],Table2[smoker_missing],"NOT FOUND")</f>
        <v>No</v>
      </c>
      <c r="W960" t="str">
        <f t="shared" si="14"/>
        <v>Normal</v>
      </c>
      <c r="X960" s="37">
        <f>SUM(Table5[[#This Row],[Title]:[Diabetes Level]])</f>
        <v>46374.69</v>
      </c>
    </row>
    <row r="961" spans="1:24" x14ac:dyDescent="0.25">
      <c r="A961" t="s">
        <v>1411</v>
      </c>
      <c r="B961" t="str">
        <f>VLOOKUP(A961,'Customer Names'!$A$2:$E$2336,3,FALSE)</f>
        <v>Ms.</v>
      </c>
      <c r="C961" t="str">
        <f>_xlfn.XLOOKUP(A961,$A$2:$A$2336,'Customer Names'!$D$2:$D$2336,"NOT FOUND")</f>
        <v>Allison M</v>
      </c>
      <c r="D961" t="str">
        <f>_xlfn.XLOOKUP(A961,$A$2:$A$2336,'Customer Names'!$E$2:$E$2336,"NOT FOUND")</f>
        <v>Stocker</v>
      </c>
      <c r="E961" cm="1">
        <f t="array" ref="E961">_xlfn.XLOOKUP(A961,$A$2:$A$2336,Table2[BMI],"NOT FOUND")</f>
        <v>30</v>
      </c>
      <c r="F961" cm="1">
        <f t="array" ref="F961">_xlfn.XLOOKUP(A961,$A$2:$A$2336,Table2[HBA1C],"NOT FOUND")</f>
        <v>5.61</v>
      </c>
      <c r="G961" t="str" cm="1">
        <f t="array" ref="G961">_xlfn.XLOOKUP(A961,$A$2:$A$2336,Table2[Heart Issues],"NOT FOUND")</f>
        <v>yes</v>
      </c>
      <c r="H961" t="str" cm="1">
        <f t="array" ref="H961">_xlfn.XLOOKUP(A961,$A$2:$A$2336,Table2[Any Transplants],"NOT FOUND")</f>
        <v>No</v>
      </c>
      <c r="I961" t="str" cm="1">
        <f t="array" ref="I961">_xlfn.XLOOKUP(A961,$A$2:$A$2336,Table2[Cancer history],"NOT FOUND")</f>
        <v>Yes</v>
      </c>
      <c r="J961" t="str">
        <f>_xlfn.XLOOKUP(A961,Table3[customer_no],Table3[month],"NOT FOUND")</f>
        <v>Aug</v>
      </c>
      <c r="K961" s="7">
        <f>_xlfn.XLOOKUP(A961,Table3[customer_no],Table3[year_average],"NOT FOUND")</f>
        <v>1969</v>
      </c>
      <c r="L961" cm="1">
        <f t="array" ref="L961">_xlfn.XLOOKUP(A961,Table3[customer_no],'Hospitalisation Details'!$D$2:$D$2344,"NOT FOUND")</f>
        <v>11</v>
      </c>
      <c r="M961" s="33">
        <f>_xlfn.XLOOKUP(A961,Table3[customer_no],Table3[dd/mm/yy],"NOT FOUND")</f>
        <v>25426</v>
      </c>
      <c r="N961">
        <f>_xlfn.XLOOKUP(A961,Table3[customer_no],Table3[age],"NOT FOUND")</f>
        <v>53</v>
      </c>
      <c r="O961" cm="1">
        <f t="array" ref="O961">_xlfn.XLOOKUP(A961,Table3[customer_no],'Hospitalisation Details'!$E$2:$E$2344,"NOT FOUND")</f>
        <v>0</v>
      </c>
      <c r="P961" t="str">
        <f>_xlfn.XLOOKUP(A961,Table3[customer_no],Table3[hsplt_handled],"NOT FOUND")</f>
        <v>tier - 3</v>
      </c>
      <c r="Q961" t="str">
        <f>_xlfn.XLOOKUP(A961,Table3[customer_no],Table3[city_handled],"NOT FOUND")</f>
        <v>tier - 1</v>
      </c>
      <c r="R961" t="str">
        <f>_xlfn.XLOOKUP(A961,Table3[customer_no],Table3[state_id],"NOT FOUND")</f>
        <v>R1012</v>
      </c>
      <c r="S961" s="34" cm="1">
        <f t="array" ref="S961">_xlfn.XLOOKUP(A961,Table3[customer_no],'Hospitalisation Details'!$F$2:$F$2344,"NOT FOUND")</f>
        <v>11497.69</v>
      </c>
      <c r="T961" t="str">
        <f>_xlfn.XLOOKUP(A961,Table2[Customer ID],Table2[BMI_category],"NOT FOUND")</f>
        <v>Obesity</v>
      </c>
      <c r="U961" s="7">
        <f>_xlfn.XLOOKUP(A961,Table2[Customer ID],Table2[no of surgery],"NOT FOUND")</f>
        <v>1</v>
      </c>
      <c r="V961" t="str">
        <f>_xlfn.XLOOKUP(A961,Table2[Customer ID],Table2[smoker_missing],"NOT FOUND")</f>
        <v>No</v>
      </c>
      <c r="W961" t="str">
        <f t="shared" si="14"/>
        <v>Normal</v>
      </c>
      <c r="X961" s="37">
        <f>SUM(Table5[[#This Row],[Title]:[Diabetes Level]])</f>
        <v>38993.300000000003</v>
      </c>
    </row>
    <row r="962" spans="1:24" x14ac:dyDescent="0.25">
      <c r="A962" t="s">
        <v>1410</v>
      </c>
      <c r="B962" t="str">
        <f>VLOOKUP(A962,'Customer Names'!$A$2:$E$2336,3,FALSE)</f>
        <v>Mrs.</v>
      </c>
      <c r="C962" t="str">
        <f>_xlfn.XLOOKUP(A962,$A$2:$A$2336,'Customer Names'!$D$2:$D$2336,"NOT FOUND")</f>
        <v>Sarah E.</v>
      </c>
      <c r="D962" t="str">
        <f>_xlfn.XLOOKUP(A962,$A$2:$A$2336,'Customer Names'!$E$2:$E$2336,"NOT FOUND")</f>
        <v>Jacobson</v>
      </c>
      <c r="E962" cm="1">
        <f t="array" ref="E962">_xlfn.XLOOKUP(A962,$A$2:$A$2336,Table2[BMI],"NOT FOUND")</f>
        <v>35.340000000000003</v>
      </c>
      <c r="F962" cm="1">
        <f t="array" ref="F962">_xlfn.XLOOKUP(A962,$A$2:$A$2336,Table2[HBA1C],"NOT FOUND")</f>
        <v>5.51</v>
      </c>
      <c r="G962" t="str" cm="1">
        <f t="array" ref="G962">_xlfn.XLOOKUP(A962,$A$2:$A$2336,Table2[Heart Issues],"NOT FOUND")</f>
        <v>yes</v>
      </c>
      <c r="H962" t="str" cm="1">
        <f t="array" ref="H962">_xlfn.XLOOKUP(A962,$A$2:$A$2336,Table2[Any Transplants],"NOT FOUND")</f>
        <v>No</v>
      </c>
      <c r="I962" t="str" cm="1">
        <f t="array" ref="I962">_xlfn.XLOOKUP(A962,$A$2:$A$2336,Table2[Cancer history],"NOT FOUND")</f>
        <v>Yes</v>
      </c>
      <c r="J962" t="str">
        <f>_xlfn.XLOOKUP(A962,Table3[customer_no],Table3[month],"NOT FOUND")</f>
        <v>Jun</v>
      </c>
      <c r="K962" s="7">
        <f>_xlfn.XLOOKUP(A962,Table3[customer_no],Table3[year_average],"NOT FOUND")</f>
        <v>1983</v>
      </c>
      <c r="L962" cm="1">
        <f t="array" ref="L962">_xlfn.XLOOKUP(A962,Table3[customer_no],'Hospitalisation Details'!$D$2:$D$2344,"NOT FOUND")</f>
        <v>7</v>
      </c>
      <c r="M962" s="33">
        <f>_xlfn.XLOOKUP(A962,Table3[customer_no],Table3[dd/mm/yy],"NOT FOUND")</f>
        <v>30474</v>
      </c>
      <c r="N962">
        <f>_xlfn.XLOOKUP(A962,Table3[customer_no],Table3[age],"NOT FOUND")</f>
        <v>40</v>
      </c>
      <c r="O962" cm="1">
        <f t="array" ref="O962">_xlfn.XLOOKUP(A962,Table3[customer_no],'Hospitalisation Details'!$E$2:$E$2344,"NOT FOUND")</f>
        <v>3</v>
      </c>
      <c r="P962" t="str">
        <f>_xlfn.XLOOKUP(A962,Table3[customer_no],Table3[hsplt_handled],"NOT FOUND")</f>
        <v>tier - 3</v>
      </c>
      <c r="Q962" t="str">
        <f>_xlfn.XLOOKUP(A962,Table3[customer_no],Table3[city_handled],"NOT FOUND")</f>
        <v>tier - 3</v>
      </c>
      <c r="R962" t="str">
        <f>_xlfn.XLOOKUP(A962,Table3[customer_no],Table3[state_id],"NOT FOUND")</f>
        <v>R1026</v>
      </c>
      <c r="S962" s="34" cm="1">
        <f t="array" ref="S962">_xlfn.XLOOKUP(A962,Table3[customer_no],'Hospitalisation Details'!$F$2:$F$2344,"NOT FOUND")</f>
        <v>11492.46</v>
      </c>
      <c r="T962" t="str">
        <f>_xlfn.XLOOKUP(A962,Table2[Customer ID],Table2[BMI_category],"NOT FOUND")</f>
        <v>Obesity</v>
      </c>
      <c r="U962" s="7">
        <f>_xlfn.XLOOKUP(A962,Table2[Customer ID],Table2[no of surgery],"NOT FOUND")</f>
        <v>1</v>
      </c>
      <c r="V962" t="str">
        <f>_xlfn.XLOOKUP(A962,Table2[Customer ID],Table2[smoker_missing],"NOT FOUND")</f>
        <v>No</v>
      </c>
      <c r="W962" t="str">
        <f t="shared" si="14"/>
        <v>Normal</v>
      </c>
      <c r="X962" s="37">
        <f>SUM(Table5[[#This Row],[Title]:[Diabetes Level]])</f>
        <v>44041.31</v>
      </c>
    </row>
    <row r="963" spans="1:24" x14ac:dyDescent="0.25">
      <c r="A963" t="s">
        <v>1409</v>
      </c>
      <c r="B963" t="str">
        <f>VLOOKUP(A963,'Customer Names'!$A$2:$E$2336,3,FALSE)</f>
        <v>Mr.</v>
      </c>
      <c r="C963" t="str">
        <f>_xlfn.XLOOKUP(A963,$A$2:$A$2336,'Customer Names'!$D$2:$D$2336,"NOT FOUND")</f>
        <v>Philip J</v>
      </c>
      <c r="D963" t="str">
        <f>_xlfn.XLOOKUP(A963,$A$2:$A$2336,'Customer Names'!$E$2:$E$2336,"NOT FOUND")</f>
        <v>Shaw</v>
      </c>
      <c r="E963" cm="1">
        <f t="array" ref="E963">_xlfn.XLOOKUP(A963,$A$2:$A$2336,Table2[BMI],"NOT FOUND")</f>
        <v>32.204999999999998</v>
      </c>
      <c r="F963" cm="1">
        <f t="array" ref="F963">_xlfn.XLOOKUP(A963,$A$2:$A$2336,Table2[HBA1C],"NOT FOUND")</f>
        <v>8.3800000000000008</v>
      </c>
      <c r="G963" t="str" cm="1">
        <f t="array" ref="G963">_xlfn.XLOOKUP(A963,$A$2:$A$2336,Table2[Heart Issues],"NOT FOUND")</f>
        <v>yes</v>
      </c>
      <c r="H963" t="str" cm="1">
        <f t="array" ref="H963">_xlfn.XLOOKUP(A963,$A$2:$A$2336,Table2[Any Transplants],"NOT FOUND")</f>
        <v>No</v>
      </c>
      <c r="I963" t="str" cm="1">
        <f t="array" ref="I963">_xlfn.XLOOKUP(A963,$A$2:$A$2336,Table2[Cancer history],"NOT FOUND")</f>
        <v>No</v>
      </c>
      <c r="J963" t="str">
        <f>_xlfn.XLOOKUP(A963,Table3[customer_no],Table3[month],"NOT FOUND")</f>
        <v>Oct</v>
      </c>
      <c r="K963" s="7">
        <f>_xlfn.XLOOKUP(A963,Table3[customer_no],Table3[year_average],"NOT FOUND")</f>
        <v>1970</v>
      </c>
      <c r="L963" cm="1">
        <f t="array" ref="L963">_xlfn.XLOOKUP(A963,Table3[customer_no],'Hospitalisation Details'!$D$2:$D$2344,"NOT FOUND")</f>
        <v>13</v>
      </c>
      <c r="M963" s="33">
        <f>_xlfn.XLOOKUP(A963,Table3[customer_no],Table3[dd/mm/yy],"NOT FOUND")</f>
        <v>25854</v>
      </c>
      <c r="N963">
        <f>_xlfn.XLOOKUP(A963,Table3[customer_no],Table3[age],"NOT FOUND")</f>
        <v>52</v>
      </c>
      <c r="O963" cm="1">
        <f t="array" ref="O963">_xlfn.XLOOKUP(A963,Table3[customer_no],'Hospitalisation Details'!$E$2:$E$2344,"NOT FOUND")</f>
        <v>3</v>
      </c>
      <c r="P963" t="str">
        <f>_xlfn.XLOOKUP(A963,Table3[customer_no],Table3[hsplt_handled],"NOT FOUND")</f>
        <v>tier - 3</v>
      </c>
      <c r="Q963" t="str">
        <f>_xlfn.XLOOKUP(A963,Table3[customer_no],Table3[city_handled],"NOT FOUND")</f>
        <v>tier - 1</v>
      </c>
      <c r="R963" t="str">
        <f>_xlfn.XLOOKUP(A963,Table3[customer_no],Table3[state_id],"NOT FOUND")</f>
        <v>R1014</v>
      </c>
      <c r="S963" s="34" cm="1">
        <f t="array" ref="S963">_xlfn.XLOOKUP(A963,Table3[customer_no],'Hospitalisation Details'!$F$2:$F$2344,"NOT FOUND")</f>
        <v>11488.32</v>
      </c>
      <c r="T963" t="str">
        <f>_xlfn.XLOOKUP(A963,Table2[Customer ID],Table2[BMI_category],"NOT FOUND")</f>
        <v>Obesity</v>
      </c>
      <c r="U963" s="7">
        <f>_xlfn.XLOOKUP(A963,Table2[Customer ID],Table2[no of surgery],"NOT FOUND")</f>
        <v>2</v>
      </c>
      <c r="V963" t="str">
        <f>_xlfn.XLOOKUP(A963,Table2[Customer ID],Table2[smoker_missing],"NOT FOUND")</f>
        <v>No</v>
      </c>
      <c r="W963" t="str">
        <f t="shared" ref="W963:W1026" si="15">IF(F963&lt;5.7, "Normal", IF(AND(F963&gt;=5.7, F963&lt;=6.4), "Prediabetes", "Diabetes"))</f>
        <v>Diabetes</v>
      </c>
      <c r="X963" s="37">
        <f>SUM(Table5[[#This Row],[Title]:[Diabetes Level]])</f>
        <v>39422.904999999999</v>
      </c>
    </row>
    <row r="964" spans="1:24" x14ac:dyDescent="0.25">
      <c r="A964" t="s">
        <v>1408</v>
      </c>
      <c r="B964" t="str">
        <f>VLOOKUP(A964,'Customer Names'!$A$2:$E$2336,3,FALSE)</f>
        <v>Ms.</v>
      </c>
      <c r="C964" t="str">
        <f>_xlfn.XLOOKUP(A964,$A$2:$A$2336,'Customer Names'!$D$2:$D$2336,"NOT FOUND")</f>
        <v>Jillian A.</v>
      </c>
      <c r="D964" t="str">
        <f>_xlfn.XLOOKUP(A964,$A$2:$A$2336,'Customer Names'!$E$2:$E$2336,"NOT FOUND")</f>
        <v>Goodwin</v>
      </c>
      <c r="E964" cm="1">
        <f t="array" ref="E964">_xlfn.XLOOKUP(A964,$A$2:$A$2336,Table2[BMI],"NOT FOUND")</f>
        <v>33.880000000000003</v>
      </c>
      <c r="F964" cm="1">
        <f t="array" ref="F964">_xlfn.XLOOKUP(A964,$A$2:$A$2336,Table2[HBA1C],"NOT FOUND")</f>
        <v>4.68</v>
      </c>
      <c r="G964" t="str" cm="1">
        <f t="array" ref="G964">_xlfn.XLOOKUP(A964,$A$2:$A$2336,Table2[Heart Issues],"NOT FOUND")</f>
        <v>No</v>
      </c>
      <c r="H964" t="str" cm="1">
        <f t="array" ref="H964">_xlfn.XLOOKUP(A964,$A$2:$A$2336,Table2[Any Transplants],"NOT FOUND")</f>
        <v>yes</v>
      </c>
      <c r="I964" t="str" cm="1">
        <f t="array" ref="I964">_xlfn.XLOOKUP(A964,$A$2:$A$2336,Table2[Cancer history],"NOT FOUND")</f>
        <v>No</v>
      </c>
      <c r="J964" t="str">
        <f>_xlfn.XLOOKUP(A964,Table3[customer_no],Table3[month],"NOT FOUND")</f>
        <v>Sep</v>
      </c>
      <c r="K964" s="7">
        <f>_xlfn.XLOOKUP(A964,Table3[customer_no],Table3[year_average],"NOT FOUND")</f>
        <v>2004</v>
      </c>
      <c r="L964" cm="1">
        <f t="array" ref="L964">_xlfn.XLOOKUP(A964,Table3[customer_no],'Hospitalisation Details'!$D$2:$D$2344,"NOT FOUND")</f>
        <v>10</v>
      </c>
      <c r="M964" s="33">
        <f>_xlfn.XLOOKUP(A964,Table3[customer_no],Table3[dd/mm/yy],"NOT FOUND")</f>
        <v>38240</v>
      </c>
      <c r="N964">
        <f>_xlfn.XLOOKUP(A964,Table3[customer_no],Table3[age],"NOT FOUND")</f>
        <v>18</v>
      </c>
      <c r="O964" cm="1">
        <f t="array" ref="O964">_xlfn.XLOOKUP(A964,Table3[customer_no],'Hospitalisation Details'!$E$2:$E$2344,"NOT FOUND")</f>
        <v>0</v>
      </c>
      <c r="P964" t="str">
        <f>_xlfn.XLOOKUP(A964,Table3[customer_no],Table3[hsplt_handled],"NOT FOUND")</f>
        <v>tier - 3</v>
      </c>
      <c r="Q964" t="str">
        <f>_xlfn.XLOOKUP(A964,Table3[customer_no],Table3[city_handled],"NOT FOUND")</f>
        <v>tier - 2</v>
      </c>
      <c r="R964" t="str">
        <f>_xlfn.XLOOKUP(A964,Table3[customer_no],Table3[state_id],"NOT FOUND")</f>
        <v>R1013</v>
      </c>
      <c r="S964" s="34" cm="1">
        <f t="array" ref="S964">_xlfn.XLOOKUP(A964,Table3[customer_no],'Hospitalisation Details'!$F$2:$F$2344,"NOT FOUND")</f>
        <v>11482.63</v>
      </c>
      <c r="T964" t="str">
        <f>_xlfn.XLOOKUP(A964,Table2[Customer ID],Table2[BMI_category],"NOT FOUND")</f>
        <v>Obesity</v>
      </c>
      <c r="U964" s="7">
        <f>_xlfn.XLOOKUP(A964,Table2[Customer ID],Table2[no of surgery],"NOT FOUND")</f>
        <v>1</v>
      </c>
      <c r="V964" t="str">
        <f>_xlfn.XLOOKUP(A964,Table2[Customer ID],Table2[smoker_missing],"NOT FOUND")</f>
        <v>No</v>
      </c>
      <c r="W964" t="str">
        <f t="shared" si="15"/>
        <v>Normal</v>
      </c>
      <c r="X964" s="37">
        <f>SUM(Table5[[#This Row],[Title]:[Diabetes Level]])</f>
        <v>51794.189999999995</v>
      </c>
    </row>
    <row r="965" spans="1:24" x14ac:dyDescent="0.25">
      <c r="A965" t="s">
        <v>1407</v>
      </c>
      <c r="B965" t="str">
        <f>VLOOKUP(A965,'Customer Names'!$A$2:$E$2336,3,FALSE)</f>
        <v>Mrs.</v>
      </c>
      <c r="C965" t="str">
        <f>_xlfn.XLOOKUP(A965,$A$2:$A$2336,'Customer Names'!$D$2:$D$2336,"NOT FOUND")</f>
        <v>Laura D</v>
      </c>
      <c r="D965" t="str">
        <f>_xlfn.XLOOKUP(A965,$A$2:$A$2336,'Customer Names'!$E$2:$E$2336,"NOT FOUND")</f>
        <v>Brock</v>
      </c>
      <c r="E965" cm="1">
        <f t="array" ref="E965">_xlfn.XLOOKUP(A965,$A$2:$A$2336,Table2[BMI],"NOT FOUND")</f>
        <v>26.63</v>
      </c>
      <c r="F965" cm="1">
        <f t="array" ref="F965">_xlfn.XLOOKUP(A965,$A$2:$A$2336,Table2[HBA1C],"NOT FOUND")</f>
        <v>4.3600000000000003</v>
      </c>
      <c r="G965" t="str" cm="1">
        <f t="array" ref="G965">_xlfn.XLOOKUP(A965,$A$2:$A$2336,Table2[Heart Issues],"NOT FOUND")</f>
        <v>yes</v>
      </c>
      <c r="H965" t="str" cm="1">
        <f t="array" ref="H965">_xlfn.XLOOKUP(A965,$A$2:$A$2336,Table2[Any Transplants],"NOT FOUND")</f>
        <v>No</v>
      </c>
      <c r="I965" t="str" cm="1">
        <f t="array" ref="I965">_xlfn.XLOOKUP(A965,$A$2:$A$2336,Table2[Cancer history],"NOT FOUND")</f>
        <v>No</v>
      </c>
      <c r="J965" t="str">
        <f>_xlfn.XLOOKUP(A965,Table3[customer_no],Table3[month],"NOT FOUND")</f>
        <v>Sep</v>
      </c>
      <c r="K965" s="7">
        <f>_xlfn.XLOOKUP(A965,Table3[customer_no],Table3[year_average],"NOT FOUND")</f>
        <v>1966</v>
      </c>
      <c r="L965" cm="1">
        <f t="array" ref="L965">_xlfn.XLOOKUP(A965,Table3[customer_no],'Hospitalisation Details'!$D$2:$D$2344,"NOT FOUND")</f>
        <v>7</v>
      </c>
      <c r="M965" s="33">
        <f>_xlfn.XLOOKUP(A965,Table3[customer_no],Table3[dd/mm/yy],"NOT FOUND")</f>
        <v>24357</v>
      </c>
      <c r="N965">
        <f>_xlfn.XLOOKUP(A965,Table3[customer_no],Table3[age],"NOT FOUND")</f>
        <v>56</v>
      </c>
      <c r="O965" cm="1">
        <f t="array" ref="O965">_xlfn.XLOOKUP(A965,Table3[customer_no],'Hospitalisation Details'!$E$2:$E$2344,"NOT FOUND")</f>
        <v>0</v>
      </c>
      <c r="P965" t="str">
        <f>_xlfn.XLOOKUP(A965,Table3[customer_no],Table3[hsplt_handled],"NOT FOUND")</f>
        <v>tier - 3</v>
      </c>
      <c r="Q965" t="str">
        <f>_xlfn.XLOOKUP(A965,Table3[customer_no],Table3[city_handled],"NOT FOUND")</f>
        <v>tier - 2</v>
      </c>
      <c r="R965" t="str">
        <f>_xlfn.XLOOKUP(A965,Table3[customer_no],Table3[state_id],"NOT FOUND")</f>
        <v>R1025</v>
      </c>
      <c r="S965" s="34" cm="1">
        <f t="array" ref="S965">_xlfn.XLOOKUP(A965,Table3[customer_no],'Hospitalisation Details'!$F$2:$F$2344,"NOT FOUND")</f>
        <v>11478.14</v>
      </c>
      <c r="T965" t="str">
        <f>_xlfn.XLOOKUP(A965,Table2[Customer ID],Table2[BMI_category],"NOT FOUND")</f>
        <v>Overweight</v>
      </c>
      <c r="U965" s="7">
        <f>_xlfn.XLOOKUP(A965,Table2[Customer ID],Table2[no of surgery],"NOT FOUND")</f>
        <v>2</v>
      </c>
      <c r="V965" t="str">
        <f>_xlfn.XLOOKUP(A965,Table2[Customer ID],Table2[smoker_missing],"NOT FOUND")</f>
        <v>No</v>
      </c>
      <c r="W965" t="str">
        <f t="shared" si="15"/>
        <v>Normal</v>
      </c>
      <c r="X965" s="37">
        <f>SUM(Table5[[#This Row],[Title]:[Diabetes Level]])</f>
        <v>37897.130000000005</v>
      </c>
    </row>
    <row r="966" spans="1:24" x14ac:dyDescent="0.25">
      <c r="A966" t="s">
        <v>1406</v>
      </c>
      <c r="B966" t="str">
        <f>VLOOKUP(A966,'Customer Names'!$A$2:$E$2336,3,FALSE)</f>
        <v>Ms.</v>
      </c>
      <c r="C966" t="str">
        <f>_xlfn.XLOOKUP(A966,$A$2:$A$2336,'Customer Names'!$D$2:$D$2336,"NOT FOUND")</f>
        <v>Megan E.</v>
      </c>
      <c r="D966" t="str">
        <f>_xlfn.XLOOKUP(A966,$A$2:$A$2336,'Customer Names'!$E$2:$E$2336,"NOT FOUND")</f>
        <v>Papp</v>
      </c>
      <c r="E966" cm="1">
        <f t="array" ref="E966">_xlfn.XLOOKUP(A966,$A$2:$A$2336,Table2[BMI],"NOT FOUND")</f>
        <v>28.7</v>
      </c>
      <c r="F966" cm="1">
        <f t="array" ref="F966">_xlfn.XLOOKUP(A966,$A$2:$A$2336,Table2[HBA1C],"NOT FOUND")</f>
        <v>7.74</v>
      </c>
      <c r="G966" t="str" cm="1">
        <f t="array" ref="G966">_xlfn.XLOOKUP(A966,$A$2:$A$2336,Table2[Heart Issues],"NOT FOUND")</f>
        <v>No</v>
      </c>
      <c r="H966" t="str" cm="1">
        <f t="array" ref="H966">_xlfn.XLOOKUP(A966,$A$2:$A$2336,Table2[Any Transplants],"NOT FOUND")</f>
        <v>No</v>
      </c>
      <c r="I966" t="str" cm="1">
        <f t="array" ref="I966">_xlfn.XLOOKUP(A966,$A$2:$A$2336,Table2[Cancer history],"NOT FOUND")</f>
        <v>No</v>
      </c>
      <c r="J966" t="str">
        <f>_xlfn.XLOOKUP(A966,Table3[customer_no],Table3[month],"NOT FOUND")</f>
        <v>Jun</v>
      </c>
      <c r="K966" s="7">
        <f>_xlfn.XLOOKUP(A966,Table3[customer_no],Table3[year_average],"NOT FOUND")</f>
        <v>1965</v>
      </c>
      <c r="L966" cm="1">
        <f t="array" ref="L966">_xlfn.XLOOKUP(A966,Table3[customer_no],'Hospitalisation Details'!$D$2:$D$2344,"NOT FOUND")</f>
        <v>23</v>
      </c>
      <c r="M966" s="33">
        <f>_xlfn.XLOOKUP(A966,Table3[customer_no],Table3[dd/mm/yy],"NOT FOUND")</f>
        <v>23916</v>
      </c>
      <c r="N966">
        <f>_xlfn.XLOOKUP(A966,Table3[customer_no],Table3[age],"NOT FOUND")</f>
        <v>57</v>
      </c>
      <c r="O966" cm="1">
        <f t="array" ref="O966">_xlfn.XLOOKUP(A966,Table3[customer_no],'Hospitalisation Details'!$E$2:$E$2344,"NOT FOUND")</f>
        <v>0</v>
      </c>
      <c r="P966" t="str">
        <f>_xlfn.XLOOKUP(A966,Table3[customer_no],Table3[hsplt_handled],"NOT FOUND")</f>
        <v>tier - 3</v>
      </c>
      <c r="Q966" t="str">
        <f>_xlfn.XLOOKUP(A966,Table3[customer_no],Table3[city_handled],"NOT FOUND")</f>
        <v>tier - 2</v>
      </c>
      <c r="R966" t="str">
        <f>_xlfn.XLOOKUP(A966,Table3[customer_no],Table3[state_id],"NOT FOUND")</f>
        <v>R1011</v>
      </c>
      <c r="S966" s="34" cm="1">
        <f t="array" ref="S966">_xlfn.XLOOKUP(A966,Table3[customer_no],'Hospitalisation Details'!$F$2:$F$2344,"NOT FOUND")</f>
        <v>11455.28</v>
      </c>
      <c r="T966" t="str">
        <f>_xlfn.XLOOKUP(A966,Table2[Customer ID],Table2[BMI_category],"NOT FOUND")</f>
        <v>Overweight</v>
      </c>
      <c r="U966" s="7">
        <f>_xlfn.XLOOKUP(A966,Table2[Customer ID],Table2[no of surgery],"NOT FOUND")</f>
        <v>0</v>
      </c>
      <c r="V966" t="str">
        <f>_xlfn.XLOOKUP(A966,Table2[Customer ID],Table2[smoker_missing],"NOT FOUND")</f>
        <v>No</v>
      </c>
      <c r="W966" t="str">
        <f t="shared" si="15"/>
        <v>Diabetes</v>
      </c>
      <c r="X966" s="37">
        <f>SUM(Table5[[#This Row],[Title]:[Diabetes Level]])</f>
        <v>37452.720000000001</v>
      </c>
    </row>
    <row r="967" spans="1:24" x14ac:dyDescent="0.25">
      <c r="A967" t="s">
        <v>1405</v>
      </c>
      <c r="B967" t="str">
        <f>VLOOKUP(A967,'Customer Names'!$A$2:$E$2336,3,FALSE)</f>
        <v>Ms.</v>
      </c>
      <c r="C967" t="str">
        <f>_xlfn.XLOOKUP(A967,$A$2:$A$2336,'Customer Names'!$D$2:$D$2336,"NOT FOUND")</f>
        <v>Shannon J.</v>
      </c>
      <c r="D967" t="str">
        <f>_xlfn.XLOOKUP(A967,$A$2:$A$2336,'Customer Names'!$E$2:$E$2336,"NOT FOUND")</f>
        <v>Siragusa</v>
      </c>
      <c r="E967" cm="1">
        <f t="array" ref="E967">_xlfn.XLOOKUP(A967,$A$2:$A$2336,Table2[BMI],"NOT FOUND")</f>
        <v>25.65</v>
      </c>
      <c r="F967" cm="1">
        <f t="array" ref="F967">_xlfn.XLOOKUP(A967,$A$2:$A$2336,Table2[HBA1C],"NOT FOUND")</f>
        <v>4.05</v>
      </c>
      <c r="G967" t="str" cm="1">
        <f t="array" ref="G967">_xlfn.XLOOKUP(A967,$A$2:$A$2336,Table2[Heart Issues],"NOT FOUND")</f>
        <v>yes</v>
      </c>
      <c r="H967" t="str" cm="1">
        <f t="array" ref="H967">_xlfn.XLOOKUP(A967,$A$2:$A$2336,Table2[Any Transplants],"NOT FOUND")</f>
        <v>No</v>
      </c>
      <c r="I967" t="str" cm="1">
        <f t="array" ref="I967">_xlfn.XLOOKUP(A967,$A$2:$A$2336,Table2[Cancer history],"NOT FOUND")</f>
        <v>No</v>
      </c>
      <c r="J967" t="str">
        <f>_xlfn.XLOOKUP(A967,Table3[customer_no],Table3[month],"NOT FOUND")</f>
        <v>Jun</v>
      </c>
      <c r="K967" s="7">
        <f>_xlfn.XLOOKUP(A967,Table3[customer_no],Table3[year_average],"NOT FOUND")</f>
        <v>1966</v>
      </c>
      <c r="L967" cm="1">
        <f t="array" ref="L967">_xlfn.XLOOKUP(A967,Table3[customer_no],'Hospitalisation Details'!$D$2:$D$2344,"NOT FOUND")</f>
        <v>14</v>
      </c>
      <c r="M967" s="33">
        <f>_xlfn.XLOOKUP(A967,Table3[customer_no],Table3[dd/mm/yy],"NOT FOUND")</f>
        <v>24272</v>
      </c>
      <c r="N967">
        <f>_xlfn.XLOOKUP(A967,Table3[customer_no],Table3[age],"NOT FOUND")</f>
        <v>56</v>
      </c>
      <c r="O967" cm="1">
        <f t="array" ref="O967">_xlfn.XLOOKUP(A967,Table3[customer_no],'Hospitalisation Details'!$E$2:$E$2344,"NOT FOUND")</f>
        <v>0</v>
      </c>
      <c r="P967" t="str">
        <f>_xlfn.XLOOKUP(A967,Table3[customer_no],Table3[hsplt_handled],"NOT FOUND")</f>
        <v>tier - 3</v>
      </c>
      <c r="Q967" t="str">
        <f>_xlfn.XLOOKUP(A967,Table3[customer_no],Table3[city_handled],"NOT FOUND")</f>
        <v>tier - 1</v>
      </c>
      <c r="R967" t="str">
        <f>_xlfn.XLOOKUP(A967,Table3[customer_no],Table3[state_id],"NOT FOUND")</f>
        <v>R1012</v>
      </c>
      <c r="S967" s="34" cm="1">
        <f t="array" ref="S967">_xlfn.XLOOKUP(A967,Table3[customer_no],'Hospitalisation Details'!$F$2:$F$2344,"NOT FOUND")</f>
        <v>11454.02</v>
      </c>
      <c r="T967" t="str">
        <f>_xlfn.XLOOKUP(A967,Table2[Customer ID],Table2[BMI_category],"NOT FOUND")</f>
        <v>Overweight</v>
      </c>
      <c r="U967" s="7">
        <f>_xlfn.XLOOKUP(A967,Table2[Customer ID],Table2[no of surgery],"NOT FOUND")</f>
        <v>2</v>
      </c>
      <c r="V967" t="str">
        <f>_xlfn.XLOOKUP(A967,Table2[Customer ID],Table2[smoker_missing],"NOT FOUND")</f>
        <v>No</v>
      </c>
      <c r="W967" t="str">
        <f t="shared" si="15"/>
        <v>Normal</v>
      </c>
      <c r="X967" s="37">
        <f>SUM(Table5[[#This Row],[Title]:[Diabetes Level]])</f>
        <v>37793.72</v>
      </c>
    </row>
    <row r="968" spans="1:24" x14ac:dyDescent="0.25">
      <c r="A968" t="s">
        <v>1404</v>
      </c>
      <c r="B968" t="str">
        <f>VLOOKUP(A968,'Customer Names'!$A$2:$E$2336,3,FALSE)</f>
        <v>Ms.</v>
      </c>
      <c r="C968" t="str">
        <f>_xlfn.XLOOKUP(A968,$A$2:$A$2336,'Customer Names'!$D$2:$D$2336,"NOT FOUND")</f>
        <v>Rachelle M</v>
      </c>
      <c r="D968" t="str">
        <f>_xlfn.XLOOKUP(A968,$A$2:$A$2336,'Customer Names'!$E$2:$E$2336,"NOT FOUND")</f>
        <v>Pizarro</v>
      </c>
      <c r="E968" cm="1">
        <f t="array" ref="E968">_xlfn.XLOOKUP(A968,$A$2:$A$2336,Table2[BMI],"NOT FOUND")</f>
        <v>36.384999999999998</v>
      </c>
      <c r="F968" cm="1">
        <f t="array" ref="F968">_xlfn.XLOOKUP(A968,$A$2:$A$2336,Table2[HBA1C],"NOT FOUND")</f>
        <v>11.49</v>
      </c>
      <c r="G968" t="str" cm="1">
        <f t="array" ref="G968">_xlfn.XLOOKUP(A968,$A$2:$A$2336,Table2[Heart Issues],"NOT FOUND")</f>
        <v>No</v>
      </c>
      <c r="H968" t="str" cm="1">
        <f t="array" ref="H968">_xlfn.XLOOKUP(A968,$A$2:$A$2336,Table2[Any Transplants],"NOT FOUND")</f>
        <v>No</v>
      </c>
      <c r="I968" t="str" cm="1">
        <f t="array" ref="I968">_xlfn.XLOOKUP(A968,$A$2:$A$2336,Table2[Cancer history],"NOT FOUND")</f>
        <v>No</v>
      </c>
      <c r="J968" t="str">
        <f>_xlfn.XLOOKUP(A968,Table3[customer_no],Table3[month],"NOT FOUND")</f>
        <v>Sep</v>
      </c>
      <c r="K968" s="7">
        <f>_xlfn.XLOOKUP(A968,Table3[customer_no],Table3[year_average],"NOT FOUND")</f>
        <v>1971</v>
      </c>
      <c r="L968" cm="1">
        <f t="array" ref="L968">_xlfn.XLOOKUP(A968,Table3[customer_no],'Hospitalisation Details'!$D$2:$D$2344,"NOT FOUND")</f>
        <v>12</v>
      </c>
      <c r="M968" s="33">
        <f>_xlfn.XLOOKUP(A968,Table3[customer_no],Table3[dd/mm/yy],"NOT FOUND")</f>
        <v>26188</v>
      </c>
      <c r="N968">
        <f>_xlfn.XLOOKUP(A968,Table3[customer_no],Table3[age],"NOT FOUND")</f>
        <v>51</v>
      </c>
      <c r="O968" cm="1">
        <f t="array" ref="O968">_xlfn.XLOOKUP(A968,Table3[customer_no],'Hospitalisation Details'!$E$2:$E$2344,"NOT FOUND")</f>
        <v>3</v>
      </c>
      <c r="P968" t="str">
        <f>_xlfn.XLOOKUP(A968,Table3[customer_no],Table3[hsplt_handled],"NOT FOUND")</f>
        <v>tier - 3</v>
      </c>
      <c r="Q968" t="str">
        <f>_xlfn.XLOOKUP(A968,Table3[customer_no],Table3[city_handled],"NOT FOUND")</f>
        <v>tier - 3</v>
      </c>
      <c r="R968" t="str">
        <f>_xlfn.XLOOKUP(A968,Table3[customer_no],Table3[state_id],"NOT FOUND")</f>
        <v>R1012</v>
      </c>
      <c r="S968" s="34" cm="1">
        <f t="array" ref="S968">_xlfn.XLOOKUP(A968,Table3[customer_no],'Hospitalisation Details'!$F$2:$F$2344,"NOT FOUND")</f>
        <v>11436.74</v>
      </c>
      <c r="T968" t="str">
        <f>_xlfn.XLOOKUP(A968,Table2[Customer ID],Table2[BMI_category],"NOT FOUND")</f>
        <v>Obesity</v>
      </c>
      <c r="U968" s="7">
        <f>_xlfn.XLOOKUP(A968,Table2[Customer ID],Table2[no of surgery],"NOT FOUND")</f>
        <v>0</v>
      </c>
      <c r="V968" t="str">
        <f>_xlfn.XLOOKUP(A968,Table2[Customer ID],Table2[smoker_missing],"NOT FOUND")</f>
        <v>No</v>
      </c>
      <c r="W968" t="str">
        <f t="shared" si="15"/>
        <v>Diabetes</v>
      </c>
      <c r="X968" s="37">
        <f>SUM(Table5[[#This Row],[Title]:[Diabetes Level]])</f>
        <v>39709.614999999998</v>
      </c>
    </row>
    <row r="969" spans="1:24" x14ac:dyDescent="0.25">
      <c r="A969" t="s">
        <v>1403</v>
      </c>
      <c r="B969" t="str">
        <f>VLOOKUP(A969,'Customer Names'!$A$2:$E$2336,3,FALSE)</f>
        <v>Mr.</v>
      </c>
      <c r="C969" t="str">
        <f>_xlfn.XLOOKUP(A969,$A$2:$A$2336,'Customer Names'!$D$2:$D$2336,"NOT FOUND")</f>
        <v>Casey</v>
      </c>
      <c r="D969" t="str">
        <f>_xlfn.XLOOKUP(A969,$A$2:$A$2336,'Customer Names'!$E$2:$E$2336,"NOT FOUND")</f>
        <v>Strange</v>
      </c>
      <c r="E969" cm="1">
        <f t="array" ref="E969">_xlfn.XLOOKUP(A969,$A$2:$A$2336,Table2[BMI],"NOT FOUND")</f>
        <v>34.69</v>
      </c>
      <c r="F969" cm="1">
        <f t="array" ref="F969">_xlfn.XLOOKUP(A969,$A$2:$A$2336,Table2[HBA1C],"NOT FOUND")</f>
        <v>5.65</v>
      </c>
      <c r="G969" t="str" cm="1">
        <f t="array" ref="G969">_xlfn.XLOOKUP(A969,$A$2:$A$2336,Table2[Heart Issues],"NOT FOUND")</f>
        <v>No</v>
      </c>
      <c r="H969" t="str" cm="1">
        <f t="array" ref="H969">_xlfn.XLOOKUP(A969,$A$2:$A$2336,Table2[Any Transplants],"NOT FOUND")</f>
        <v>No</v>
      </c>
      <c r="I969" t="str" cm="1">
        <f t="array" ref="I969">_xlfn.XLOOKUP(A969,$A$2:$A$2336,Table2[Cancer history],"NOT FOUND")</f>
        <v>No</v>
      </c>
      <c r="J969" t="str">
        <f>_xlfn.XLOOKUP(A969,Table3[customer_no],Table3[month],"NOT FOUND")</f>
        <v>Jul</v>
      </c>
      <c r="K969" s="7">
        <f>_xlfn.XLOOKUP(A969,Table3[customer_no],Table3[year_average],"NOT FOUND")</f>
        <v>1980</v>
      </c>
      <c r="L969" cm="1">
        <f t="array" ref="L969">_xlfn.XLOOKUP(A969,Table3[customer_no],'Hospitalisation Details'!$D$2:$D$2344,"NOT FOUND")</f>
        <v>17</v>
      </c>
      <c r="M969" s="33">
        <f>_xlfn.XLOOKUP(A969,Table3[customer_no],Table3[dd/mm/yy],"NOT FOUND")</f>
        <v>29419</v>
      </c>
      <c r="N969">
        <f>_xlfn.XLOOKUP(A969,Table3[customer_no],Table3[age],"NOT FOUND")</f>
        <v>42</v>
      </c>
      <c r="O969" cm="1">
        <f t="array" ref="O969">_xlfn.XLOOKUP(A969,Table3[customer_no],'Hospitalisation Details'!$E$2:$E$2344,"NOT FOUND")</f>
        <v>2</v>
      </c>
      <c r="P969" t="str">
        <f>_xlfn.XLOOKUP(A969,Table3[customer_no],Table3[hsplt_handled],"NOT FOUND")</f>
        <v>tier - 3</v>
      </c>
      <c r="Q969" t="str">
        <f>_xlfn.XLOOKUP(A969,Table3[customer_no],Table3[city_handled],"NOT FOUND")</f>
        <v>tier - 3</v>
      </c>
      <c r="R969" t="str">
        <f>_xlfn.XLOOKUP(A969,Table3[customer_no],Table3[state_id],"NOT FOUND")</f>
        <v>R1021</v>
      </c>
      <c r="S969" s="34" cm="1">
        <f t="array" ref="S969">_xlfn.XLOOKUP(A969,Table3[customer_no],'Hospitalisation Details'!$F$2:$F$2344,"NOT FOUND")</f>
        <v>11435.74</v>
      </c>
      <c r="T969" t="str">
        <f>_xlfn.XLOOKUP(A969,Table2[Customer ID],Table2[BMI_category],"NOT FOUND")</f>
        <v>Obesity</v>
      </c>
      <c r="U969" s="7">
        <f>_xlfn.XLOOKUP(A969,Table2[Customer ID],Table2[no of surgery],"NOT FOUND")</f>
        <v>0</v>
      </c>
      <c r="V969" t="str">
        <f>_xlfn.XLOOKUP(A969,Table2[Customer ID],Table2[smoker_missing],"NOT FOUND")</f>
        <v>No</v>
      </c>
      <c r="W969" t="str">
        <f t="shared" si="15"/>
        <v>Normal</v>
      </c>
      <c r="X969" s="37">
        <f>SUM(Table5[[#This Row],[Title]:[Diabetes Level]])</f>
        <v>42936.08</v>
      </c>
    </row>
    <row r="970" spans="1:24" x14ac:dyDescent="0.25">
      <c r="A970" t="s">
        <v>1402</v>
      </c>
      <c r="B970" t="str">
        <f>VLOOKUP(A970,'Customer Names'!$A$2:$E$2336,3,FALSE)</f>
        <v>Ms.</v>
      </c>
      <c r="C970" t="str">
        <f>_xlfn.XLOOKUP(A970,$A$2:$A$2336,'Customer Names'!$D$2:$D$2336,"NOT FOUND")</f>
        <v>Jessica L</v>
      </c>
      <c r="D970" t="str">
        <f>_xlfn.XLOOKUP(A970,$A$2:$A$2336,'Customer Names'!$E$2:$E$2336,"NOT FOUND")</f>
        <v>Eidinger</v>
      </c>
      <c r="E970" cm="1">
        <f t="array" ref="E970">_xlfn.XLOOKUP(A970,$A$2:$A$2336,Table2[BMI],"NOT FOUND")</f>
        <v>37.68</v>
      </c>
      <c r="F970" cm="1">
        <f t="array" ref="F970">_xlfn.XLOOKUP(A970,$A$2:$A$2336,Table2[HBA1C],"NOT FOUND")</f>
        <v>4.29</v>
      </c>
      <c r="G970" t="str" cm="1">
        <f t="array" ref="G970">_xlfn.XLOOKUP(A970,$A$2:$A$2336,Table2[Heart Issues],"NOT FOUND")</f>
        <v>yes</v>
      </c>
      <c r="H970" t="str" cm="1">
        <f t="array" ref="H970">_xlfn.XLOOKUP(A970,$A$2:$A$2336,Table2[Any Transplants],"NOT FOUND")</f>
        <v>No</v>
      </c>
      <c r="I970" t="str" cm="1">
        <f t="array" ref="I970">_xlfn.XLOOKUP(A970,$A$2:$A$2336,Table2[Cancer history],"NOT FOUND")</f>
        <v>No</v>
      </c>
      <c r="J970" t="str">
        <f>_xlfn.XLOOKUP(A970,Table3[customer_no],Table3[month],"NOT FOUND")</f>
        <v>Jun</v>
      </c>
      <c r="K970" s="7">
        <f>_xlfn.XLOOKUP(A970,Table3[customer_no],Table3[year_average],"NOT FOUND")</f>
        <v>1985</v>
      </c>
      <c r="L970" cm="1">
        <f t="array" ref="L970">_xlfn.XLOOKUP(A970,Table3[customer_no],'Hospitalisation Details'!$D$2:$D$2344,"NOT FOUND")</f>
        <v>9</v>
      </c>
      <c r="M970" s="33">
        <f>_xlfn.XLOOKUP(A970,Table3[customer_no],Table3[dd/mm/yy],"NOT FOUND")</f>
        <v>31207</v>
      </c>
      <c r="N970">
        <f>_xlfn.XLOOKUP(A970,Table3[customer_no],Table3[age],"NOT FOUND")</f>
        <v>37</v>
      </c>
      <c r="O970" cm="1">
        <f t="array" ref="O970">_xlfn.XLOOKUP(A970,Table3[customer_no],'Hospitalisation Details'!$E$2:$E$2344,"NOT FOUND")</f>
        <v>3</v>
      </c>
      <c r="P970" t="str">
        <f>_xlfn.XLOOKUP(A970,Table3[customer_no],Table3[hsplt_handled],"NOT FOUND")</f>
        <v>tier - 3</v>
      </c>
      <c r="Q970" t="str">
        <f>_xlfn.XLOOKUP(A970,Table3[customer_no],Table3[city_handled],"NOT FOUND")</f>
        <v>tier - 1</v>
      </c>
      <c r="R970" t="str">
        <f>_xlfn.XLOOKUP(A970,Table3[customer_no],Table3[state_id],"NOT FOUND")</f>
        <v>R1012</v>
      </c>
      <c r="S970" s="34" cm="1">
        <f t="array" ref="S970">_xlfn.XLOOKUP(A970,Table3[customer_no],'Hospitalisation Details'!$F$2:$F$2344,"NOT FOUND")</f>
        <v>11419.49</v>
      </c>
      <c r="T970" t="str">
        <f>_xlfn.XLOOKUP(A970,Table2[Customer ID],Table2[BMI_category],"NOT FOUND")</f>
        <v>Obesity</v>
      </c>
      <c r="U970" s="7">
        <f>_xlfn.XLOOKUP(A970,Table2[Customer ID],Table2[no of surgery],"NOT FOUND")</f>
        <v>0</v>
      </c>
      <c r="V970" t="str">
        <f>_xlfn.XLOOKUP(A970,Table2[Customer ID],Table2[smoker_missing],"NOT FOUND")</f>
        <v>No</v>
      </c>
      <c r="W970" t="str">
        <f t="shared" si="15"/>
        <v>Normal</v>
      </c>
      <c r="X970" s="37">
        <f>SUM(Table5[[#This Row],[Title]:[Diabetes Level]])</f>
        <v>44702.46</v>
      </c>
    </row>
    <row r="971" spans="1:24" x14ac:dyDescent="0.25">
      <c r="A971" t="s">
        <v>1401</v>
      </c>
      <c r="B971" t="str">
        <f>VLOOKUP(A971,'Customer Names'!$A$2:$E$2336,3,FALSE)</f>
        <v>Mr.</v>
      </c>
      <c r="C971" t="str">
        <f>_xlfn.XLOOKUP(A971,$A$2:$A$2336,'Customer Names'!$D$2:$D$2336,"NOT FOUND")</f>
        <v>Brandon F</v>
      </c>
      <c r="D971" t="str">
        <f>_xlfn.XLOOKUP(A971,$A$2:$A$2336,'Customer Names'!$E$2:$E$2336,"NOT FOUND")</f>
        <v>Ginsburg</v>
      </c>
      <c r="E971" cm="1">
        <f t="array" ref="E971">_xlfn.XLOOKUP(A971,$A$2:$A$2336,Table2[BMI],"NOT FOUND")</f>
        <v>35.49</v>
      </c>
      <c r="F971" cm="1">
        <f t="array" ref="F971">_xlfn.XLOOKUP(A971,$A$2:$A$2336,Table2[HBA1C],"NOT FOUND")</f>
        <v>4.74</v>
      </c>
      <c r="G971" t="str" cm="1">
        <f t="array" ref="G971">_xlfn.XLOOKUP(A971,$A$2:$A$2336,Table2[Heart Issues],"NOT FOUND")</f>
        <v>yes</v>
      </c>
      <c r="H971" t="str" cm="1">
        <f t="array" ref="H971">_xlfn.XLOOKUP(A971,$A$2:$A$2336,Table2[Any Transplants],"NOT FOUND")</f>
        <v>No</v>
      </c>
      <c r="I971" t="str" cm="1">
        <f t="array" ref="I971">_xlfn.XLOOKUP(A971,$A$2:$A$2336,Table2[Cancer history],"NOT FOUND")</f>
        <v>Yes</v>
      </c>
      <c r="J971" t="str">
        <f>_xlfn.XLOOKUP(A971,Table3[customer_no],Table3[month],"NOT FOUND")</f>
        <v>Oct</v>
      </c>
      <c r="K971" s="7">
        <f>_xlfn.XLOOKUP(A971,Table3[customer_no],Table3[year_average],"NOT FOUND")</f>
        <v>1983</v>
      </c>
      <c r="L971" cm="1">
        <f t="array" ref="L971">_xlfn.XLOOKUP(A971,Table3[customer_no],'Hospitalisation Details'!$D$2:$D$2344,"NOT FOUND")</f>
        <v>23</v>
      </c>
      <c r="M971" s="33">
        <f>_xlfn.XLOOKUP(A971,Table3[customer_no],Table3[dd/mm/yy],"NOT FOUND")</f>
        <v>30612</v>
      </c>
      <c r="N971">
        <f>_xlfn.XLOOKUP(A971,Table3[customer_no],Table3[age],"NOT FOUND")</f>
        <v>39</v>
      </c>
      <c r="O971" cm="1">
        <f t="array" ref="O971">_xlfn.XLOOKUP(A971,Table3[customer_no],'Hospitalisation Details'!$E$2:$E$2344,"NOT FOUND")</f>
        <v>3</v>
      </c>
      <c r="P971" t="str">
        <f>_xlfn.XLOOKUP(A971,Table3[customer_no],Table3[hsplt_handled],"NOT FOUND")</f>
        <v>tier - 3</v>
      </c>
      <c r="Q971" t="str">
        <f>_xlfn.XLOOKUP(A971,Table3[customer_no],Table3[city_handled],"NOT FOUND")</f>
        <v>tier - 1</v>
      </c>
      <c r="R971" t="str">
        <f>_xlfn.XLOOKUP(A971,Table3[customer_no],Table3[state_id],"NOT FOUND")</f>
        <v>R1021</v>
      </c>
      <c r="S971" s="34" cm="1">
        <f t="array" ref="S971">_xlfn.XLOOKUP(A971,Table3[customer_no],'Hospitalisation Details'!$F$2:$F$2344,"NOT FOUND")</f>
        <v>11412.02</v>
      </c>
      <c r="T971" t="str">
        <f>_xlfn.XLOOKUP(A971,Table2[Customer ID],Table2[BMI_category],"NOT FOUND")</f>
        <v>Obesity</v>
      </c>
      <c r="U971" s="7">
        <f>_xlfn.XLOOKUP(A971,Table2[Customer ID],Table2[no of surgery],"NOT FOUND")</f>
        <v>1</v>
      </c>
      <c r="V971" t="str">
        <f>_xlfn.XLOOKUP(A971,Table2[Customer ID],Table2[smoker_missing],"NOT FOUND")</f>
        <v>No</v>
      </c>
      <c r="W971" t="str">
        <f t="shared" si="15"/>
        <v>Normal</v>
      </c>
      <c r="X971" s="37">
        <f>SUM(Table5[[#This Row],[Title]:[Diabetes Level]])</f>
        <v>44113.25</v>
      </c>
    </row>
    <row r="972" spans="1:24" x14ac:dyDescent="0.25">
      <c r="A972" t="s">
        <v>1400</v>
      </c>
      <c r="B972" t="str">
        <f>VLOOKUP(A972,'Customer Names'!$A$2:$E$2336,3,FALSE)</f>
        <v>Ms.</v>
      </c>
      <c r="C972" t="str">
        <f>_xlfn.XLOOKUP(A972,$A$2:$A$2336,'Customer Names'!$D$2:$D$2336,"NOT FOUND")</f>
        <v>Melissa</v>
      </c>
      <c r="D972" t="str">
        <f>_xlfn.XLOOKUP(A972,$A$2:$A$2336,'Customer Names'!$E$2:$E$2336,"NOT FOUND")</f>
        <v>Truex</v>
      </c>
      <c r="E972" cm="1">
        <f t="array" ref="E972">_xlfn.XLOOKUP(A972,$A$2:$A$2336,Table2[BMI],"NOT FOUND")</f>
        <v>44.7</v>
      </c>
      <c r="F972" cm="1">
        <f t="array" ref="F972">_xlfn.XLOOKUP(A972,$A$2:$A$2336,Table2[HBA1C],"NOT FOUND")</f>
        <v>7.6</v>
      </c>
      <c r="G972" t="str" cm="1">
        <f t="array" ref="G972">_xlfn.XLOOKUP(A972,$A$2:$A$2336,Table2[Heart Issues],"NOT FOUND")</f>
        <v>yes</v>
      </c>
      <c r="H972" t="str" cm="1">
        <f t="array" ref="H972">_xlfn.XLOOKUP(A972,$A$2:$A$2336,Table2[Any Transplants],"NOT FOUND")</f>
        <v>No</v>
      </c>
      <c r="I972" t="str" cm="1">
        <f t="array" ref="I972">_xlfn.XLOOKUP(A972,$A$2:$A$2336,Table2[Cancer history],"NOT FOUND")</f>
        <v>No</v>
      </c>
      <c r="J972" t="str">
        <f>_xlfn.XLOOKUP(A972,Table3[customer_no],Table3[month],"NOT FOUND")</f>
        <v>Oct</v>
      </c>
      <c r="K972" s="7">
        <f>_xlfn.XLOOKUP(A972,Table3[customer_no],Table3[year_average],"NOT FOUND")</f>
        <v>1970</v>
      </c>
      <c r="L972" cm="1">
        <f t="array" ref="L972">_xlfn.XLOOKUP(A972,Table3[customer_no],'Hospitalisation Details'!$D$2:$D$2344,"NOT FOUND")</f>
        <v>7</v>
      </c>
      <c r="M972" s="33">
        <f>_xlfn.XLOOKUP(A972,Table3[customer_no],Table3[dd/mm/yy],"NOT FOUND")</f>
        <v>25848</v>
      </c>
      <c r="N972">
        <f>_xlfn.XLOOKUP(A972,Table3[customer_no],Table3[age],"NOT FOUND")</f>
        <v>52</v>
      </c>
      <c r="O972" cm="1">
        <f t="array" ref="O972">_xlfn.XLOOKUP(A972,Table3[customer_no],'Hospitalisation Details'!$E$2:$E$2344,"NOT FOUND")</f>
        <v>3</v>
      </c>
      <c r="P972" t="str">
        <f>_xlfn.XLOOKUP(A972,Table3[customer_no],Table3[hsplt_handled],"NOT FOUND")</f>
        <v>tier - 3</v>
      </c>
      <c r="Q972" t="str">
        <f>_xlfn.XLOOKUP(A972,Table3[customer_no],Table3[city_handled],"NOT FOUND")</f>
        <v>tier - 2</v>
      </c>
      <c r="R972" t="str">
        <f>_xlfn.XLOOKUP(A972,Table3[customer_no],Table3[state_id],"NOT FOUND")</f>
        <v>R1011</v>
      </c>
      <c r="S972" s="34" cm="1">
        <f t="array" ref="S972">_xlfn.XLOOKUP(A972,Table3[customer_no],'Hospitalisation Details'!$F$2:$F$2344,"NOT FOUND")</f>
        <v>11411.69</v>
      </c>
      <c r="T972" t="str">
        <f>_xlfn.XLOOKUP(A972,Table2[Customer ID],Table2[BMI_category],"NOT FOUND")</f>
        <v>Obesity</v>
      </c>
      <c r="U972" s="7">
        <f>_xlfn.XLOOKUP(A972,Table2[Customer ID],Table2[no of surgery],"NOT FOUND")</f>
        <v>2</v>
      </c>
      <c r="V972" t="str">
        <f>_xlfn.XLOOKUP(A972,Table2[Customer ID],Table2[smoker_missing],"NOT FOUND")</f>
        <v>No</v>
      </c>
      <c r="W972" t="str">
        <f t="shared" si="15"/>
        <v>Diabetes</v>
      </c>
      <c r="X972" s="37">
        <f>SUM(Table5[[#This Row],[Title]:[Diabetes Level]])</f>
        <v>39345.99</v>
      </c>
    </row>
    <row r="973" spans="1:24" x14ac:dyDescent="0.25">
      <c r="A973" t="s">
        <v>1399</v>
      </c>
      <c r="B973" t="str">
        <f>VLOOKUP(A973,'Customer Names'!$A$2:$E$2336,3,FALSE)</f>
        <v>Ms.</v>
      </c>
      <c r="C973" t="str">
        <f>_xlfn.XLOOKUP(A973,$A$2:$A$2336,'Customer Names'!$D$2:$D$2336,"NOT FOUND")</f>
        <v>Danielle N</v>
      </c>
      <c r="D973" t="str">
        <f>_xlfn.XLOOKUP(A973,$A$2:$A$2336,'Customer Names'!$E$2:$E$2336,"NOT FOUND")</f>
        <v>Higgins</v>
      </c>
      <c r="E973" cm="1">
        <f t="array" ref="E973">_xlfn.XLOOKUP(A973,$A$2:$A$2336,Table2[BMI],"NOT FOUND")</f>
        <v>38.380000000000003</v>
      </c>
      <c r="F973" cm="1">
        <f t="array" ref="F973">_xlfn.XLOOKUP(A973,$A$2:$A$2336,Table2[HBA1C],"NOT FOUND")</f>
        <v>8.5</v>
      </c>
      <c r="G973" t="str" cm="1">
        <f t="array" ref="G973">_xlfn.XLOOKUP(A973,$A$2:$A$2336,Table2[Heart Issues],"NOT FOUND")</f>
        <v>yes</v>
      </c>
      <c r="H973" t="str" cm="1">
        <f t="array" ref="H973">_xlfn.XLOOKUP(A973,$A$2:$A$2336,Table2[Any Transplants],"NOT FOUND")</f>
        <v>No</v>
      </c>
      <c r="I973" t="str" cm="1">
        <f t="array" ref="I973">_xlfn.XLOOKUP(A973,$A$2:$A$2336,Table2[Cancer history],"NOT FOUND")</f>
        <v>No</v>
      </c>
      <c r="J973" t="str">
        <f>_xlfn.XLOOKUP(A973,Table3[customer_no],Table3[month],"NOT FOUND")</f>
        <v>Oct</v>
      </c>
      <c r="K973" s="7">
        <f>_xlfn.XLOOKUP(A973,Table3[customer_no],Table3[year_average],"NOT FOUND")</f>
        <v>1970</v>
      </c>
      <c r="L973" cm="1">
        <f t="array" ref="L973">_xlfn.XLOOKUP(A973,Table3[customer_no],'Hospitalisation Details'!$D$2:$D$2344,"NOT FOUND")</f>
        <v>2</v>
      </c>
      <c r="M973" s="33">
        <f>_xlfn.XLOOKUP(A973,Table3[customer_no],Table3[dd/mm/yy],"NOT FOUND")</f>
        <v>25843</v>
      </c>
      <c r="N973">
        <f>_xlfn.XLOOKUP(A973,Table3[customer_no],Table3[age],"NOT FOUND")</f>
        <v>52</v>
      </c>
      <c r="O973" cm="1">
        <f t="array" ref="O973">_xlfn.XLOOKUP(A973,Table3[customer_no],'Hospitalisation Details'!$E$2:$E$2344,"NOT FOUND")</f>
        <v>2</v>
      </c>
      <c r="P973" t="str">
        <f>_xlfn.XLOOKUP(A973,Table3[customer_no],Table3[hsplt_handled],"NOT FOUND")</f>
        <v>tier - 3</v>
      </c>
      <c r="Q973" t="str">
        <f>_xlfn.XLOOKUP(A973,Table3[customer_no],Table3[city_handled],"NOT FOUND")</f>
        <v>tier - 3</v>
      </c>
      <c r="R973" t="str">
        <f>_xlfn.XLOOKUP(A973,Table3[customer_no],Table3[state_id],"NOT FOUND")</f>
        <v>R1024</v>
      </c>
      <c r="S973" s="34" cm="1">
        <f t="array" ref="S973">_xlfn.XLOOKUP(A973,Table3[customer_no],'Hospitalisation Details'!$F$2:$F$2344,"NOT FOUND")</f>
        <v>11396.9</v>
      </c>
      <c r="T973" t="str">
        <f>_xlfn.XLOOKUP(A973,Table2[Customer ID],Table2[BMI_category],"NOT FOUND")</f>
        <v>Obesity</v>
      </c>
      <c r="U973" s="7">
        <f>_xlfn.XLOOKUP(A973,Table2[Customer ID],Table2[no of surgery],"NOT FOUND")</f>
        <v>2</v>
      </c>
      <c r="V973" t="str">
        <f>_xlfn.XLOOKUP(A973,Table2[Customer ID],Table2[smoker_missing],"NOT FOUND")</f>
        <v>No</v>
      </c>
      <c r="W973" t="str">
        <f t="shared" si="15"/>
        <v>Diabetes</v>
      </c>
      <c r="X973" s="37">
        <f>SUM(Table5[[#This Row],[Title]:[Diabetes Level]])</f>
        <v>39314.78</v>
      </c>
    </row>
    <row r="974" spans="1:24" x14ac:dyDescent="0.25">
      <c r="A974" t="s">
        <v>1398</v>
      </c>
      <c r="B974" t="str">
        <f>VLOOKUP(A974,'Customer Names'!$A$2:$E$2336,3,FALSE)</f>
        <v>Mr.</v>
      </c>
      <c r="C974" t="str">
        <f>_xlfn.XLOOKUP(A974,$A$2:$A$2336,'Customer Names'!$D$2:$D$2336,"NOT FOUND")</f>
        <v>Matthew</v>
      </c>
      <c r="D974" t="str">
        <f>_xlfn.XLOOKUP(A974,$A$2:$A$2336,'Customer Names'!$E$2:$E$2336,"NOT FOUND")</f>
        <v>McCurdy</v>
      </c>
      <c r="E974" cm="1">
        <f t="array" ref="E974">_xlfn.XLOOKUP(A974,$A$2:$A$2336,Table2[BMI],"NOT FOUND")</f>
        <v>35.244999999999997</v>
      </c>
      <c r="F974" cm="1">
        <f t="array" ref="F974">_xlfn.XLOOKUP(A974,$A$2:$A$2336,Table2[HBA1C],"NOT FOUND")</f>
        <v>11.22</v>
      </c>
      <c r="G974" t="str" cm="1">
        <f t="array" ref="G974">_xlfn.XLOOKUP(A974,$A$2:$A$2336,Table2[Heart Issues],"NOT FOUND")</f>
        <v>yes</v>
      </c>
      <c r="H974" t="str" cm="1">
        <f t="array" ref="H974">_xlfn.XLOOKUP(A974,$A$2:$A$2336,Table2[Any Transplants],"NOT FOUND")</f>
        <v>No</v>
      </c>
      <c r="I974" t="str" cm="1">
        <f t="array" ref="I974">_xlfn.XLOOKUP(A974,$A$2:$A$2336,Table2[Cancer history],"NOT FOUND")</f>
        <v>No</v>
      </c>
      <c r="J974" t="str">
        <f>_xlfn.XLOOKUP(A974,Table3[customer_no],Table3[month],"NOT FOUND")</f>
        <v>Dec</v>
      </c>
      <c r="K974" s="7">
        <f>_xlfn.XLOOKUP(A974,Table3[customer_no],Table3[year_average],"NOT FOUND")</f>
        <v>1967</v>
      </c>
      <c r="L974" cm="1">
        <f t="array" ref="L974">_xlfn.XLOOKUP(A974,Table3[customer_no],'Hospitalisation Details'!$D$2:$D$2344,"NOT FOUND")</f>
        <v>19</v>
      </c>
      <c r="M974" s="33">
        <f>_xlfn.XLOOKUP(A974,Table3[customer_no],Table3[dd/mm/yy],"NOT FOUND")</f>
        <v>24825</v>
      </c>
      <c r="N974">
        <f>_xlfn.XLOOKUP(A974,Table3[customer_no],Table3[age],"NOT FOUND")</f>
        <v>55</v>
      </c>
      <c r="O974" cm="1">
        <f t="array" ref="O974">_xlfn.XLOOKUP(A974,Table3[customer_no],'Hospitalisation Details'!$E$2:$E$2344,"NOT FOUND")</f>
        <v>1</v>
      </c>
      <c r="P974" t="str">
        <f>_xlfn.XLOOKUP(A974,Table3[customer_no],Table3[hsplt_handled],"NOT FOUND")</f>
        <v>tier - 3</v>
      </c>
      <c r="Q974" t="str">
        <f>_xlfn.XLOOKUP(A974,Table3[customer_no],Table3[city_handled],"NOT FOUND")</f>
        <v>tier - 1</v>
      </c>
      <c r="R974" t="str">
        <f>_xlfn.XLOOKUP(A974,Table3[customer_no],Table3[state_id],"NOT FOUND")</f>
        <v>R1018</v>
      </c>
      <c r="S974" s="34" cm="1">
        <f t="array" ref="S974">_xlfn.XLOOKUP(A974,Table3[customer_no],'Hospitalisation Details'!$F$2:$F$2344,"NOT FOUND")</f>
        <v>11394.07</v>
      </c>
      <c r="T974" t="str">
        <f>_xlfn.XLOOKUP(A974,Table2[Customer ID],Table2[BMI_category],"NOT FOUND")</f>
        <v>Obesity</v>
      </c>
      <c r="U974" s="7">
        <f>_xlfn.XLOOKUP(A974,Table2[Customer ID],Table2[no of surgery],"NOT FOUND")</f>
        <v>0</v>
      </c>
      <c r="V974" t="str">
        <f>_xlfn.XLOOKUP(A974,Table2[Customer ID],Table2[smoker_missing],"NOT FOUND")</f>
        <v>No</v>
      </c>
      <c r="W974" t="str">
        <f t="shared" si="15"/>
        <v>Diabetes</v>
      </c>
      <c r="X974" s="37">
        <f>SUM(Table5[[#This Row],[Title]:[Diabetes Level]])</f>
        <v>38307.535000000003</v>
      </c>
    </row>
    <row r="975" spans="1:24" x14ac:dyDescent="0.25">
      <c r="A975" t="s">
        <v>1397</v>
      </c>
      <c r="B975" t="str">
        <f>VLOOKUP(A975,'Customer Names'!$A$2:$E$2336,3,FALSE)</f>
        <v>Mrs.</v>
      </c>
      <c r="C975" t="str">
        <f>_xlfn.XLOOKUP(A975,$A$2:$A$2336,'Customer Names'!$D$2:$D$2336,"NOT FOUND")</f>
        <v>Bettina</v>
      </c>
      <c r="D975" t="str">
        <f>_xlfn.XLOOKUP(A975,$A$2:$A$2336,'Customer Names'!$E$2:$E$2336,"NOT FOUND")</f>
        <v>Hughes</v>
      </c>
      <c r="E975" cm="1">
        <f t="array" ref="E975">_xlfn.XLOOKUP(A975,$A$2:$A$2336,Table2[BMI],"NOT FOUND")</f>
        <v>49.84</v>
      </c>
      <c r="F975" cm="1">
        <f t="array" ref="F975">_xlfn.XLOOKUP(A975,$A$2:$A$2336,Table2[HBA1C],"NOT FOUND")</f>
        <v>5.0999999999999996</v>
      </c>
      <c r="G975" t="str" cm="1">
        <f t="array" ref="G975">_xlfn.XLOOKUP(A975,$A$2:$A$2336,Table2[Heart Issues],"NOT FOUND")</f>
        <v>yes</v>
      </c>
      <c r="H975" t="str" cm="1">
        <f t="array" ref="H975">_xlfn.XLOOKUP(A975,$A$2:$A$2336,Table2[Any Transplants],"NOT FOUND")</f>
        <v>No</v>
      </c>
      <c r="I975" t="str" cm="1">
        <f t="array" ref="I975">_xlfn.XLOOKUP(A975,$A$2:$A$2336,Table2[Cancer history],"NOT FOUND")</f>
        <v>Yes</v>
      </c>
      <c r="J975" t="str">
        <f>_xlfn.XLOOKUP(A975,Table3[customer_no],Table3[month],"NOT FOUND")</f>
        <v>Jul</v>
      </c>
      <c r="K975" s="7">
        <f>_xlfn.XLOOKUP(A975,Table3[customer_no],Table3[year_average],"NOT FOUND")</f>
        <v>1997</v>
      </c>
      <c r="L975" cm="1">
        <f t="array" ref="L975">_xlfn.XLOOKUP(A975,Table3[customer_no],'Hospitalisation Details'!$D$2:$D$2344,"NOT FOUND")</f>
        <v>28</v>
      </c>
      <c r="M975" s="33">
        <f>_xlfn.XLOOKUP(A975,Table3[customer_no],Table3[dd/mm/yy],"NOT FOUND")</f>
        <v>35639</v>
      </c>
      <c r="N975">
        <f>_xlfn.XLOOKUP(A975,Table3[customer_no],Table3[age],"NOT FOUND")</f>
        <v>25</v>
      </c>
      <c r="O975" cm="1">
        <f t="array" ref="O975">_xlfn.XLOOKUP(A975,Table3[customer_no],'Hospitalisation Details'!$E$2:$E$2344,"NOT FOUND")</f>
        <v>0</v>
      </c>
      <c r="P975" t="str">
        <f>_xlfn.XLOOKUP(A975,Table3[customer_no],Table3[hsplt_handled],"NOT FOUND")</f>
        <v>tier - 3</v>
      </c>
      <c r="Q975" t="str">
        <f>_xlfn.XLOOKUP(A975,Table3[customer_no],Table3[city_handled],"NOT FOUND")</f>
        <v>tier - 2</v>
      </c>
      <c r="R975" t="str">
        <f>_xlfn.XLOOKUP(A975,Table3[customer_no],Table3[state_id],"NOT FOUND")</f>
        <v>R1026</v>
      </c>
      <c r="S975" s="34" cm="1">
        <f t="array" ref="S975">_xlfn.XLOOKUP(A975,Table3[customer_no],'Hospitalisation Details'!$F$2:$F$2344,"NOT FOUND")</f>
        <v>11388.27</v>
      </c>
      <c r="T975" t="str">
        <f>_xlfn.XLOOKUP(A975,Table2[Customer ID],Table2[BMI_category],"NOT FOUND")</f>
        <v>Obesity</v>
      </c>
      <c r="U975" s="7">
        <f>_xlfn.XLOOKUP(A975,Table2[Customer ID],Table2[no of surgery],"NOT FOUND")</f>
        <v>1</v>
      </c>
      <c r="V975" t="str">
        <f>_xlfn.XLOOKUP(A975,Table2[Customer ID],Table2[smoker_missing],"NOT FOUND")</f>
        <v>No</v>
      </c>
      <c r="W975" t="str">
        <f t="shared" si="15"/>
        <v>Normal</v>
      </c>
      <c r="X975" s="37">
        <f>SUM(Table5[[#This Row],[Title]:[Diabetes Level]])</f>
        <v>49133.210000000006</v>
      </c>
    </row>
    <row r="976" spans="1:24" x14ac:dyDescent="0.25">
      <c r="A976" t="s">
        <v>1396</v>
      </c>
      <c r="B976" t="str">
        <f>VLOOKUP(A976,'Customer Names'!$A$2:$E$2336,3,FALSE)</f>
        <v>Mr.</v>
      </c>
      <c r="C976" t="str">
        <f>_xlfn.XLOOKUP(A976,$A$2:$A$2336,'Customer Names'!$D$2:$D$2336,"NOT FOUND")</f>
        <v>Alexander</v>
      </c>
      <c r="D976" t="str">
        <f>_xlfn.XLOOKUP(A976,$A$2:$A$2336,'Customer Names'!$E$2:$E$2336,"NOT FOUND")</f>
        <v>Varner</v>
      </c>
      <c r="E976" cm="1">
        <f t="array" ref="E976">_xlfn.XLOOKUP(A976,$A$2:$A$2336,Table2[BMI],"NOT FOUND")</f>
        <v>49.06</v>
      </c>
      <c r="F976" cm="1">
        <f t="array" ref="F976">_xlfn.XLOOKUP(A976,$A$2:$A$2336,Table2[HBA1C],"NOT FOUND")</f>
        <v>5.43</v>
      </c>
      <c r="G976" t="str" cm="1">
        <f t="array" ref="G976">_xlfn.XLOOKUP(A976,$A$2:$A$2336,Table2[Heart Issues],"NOT FOUND")</f>
        <v>yes</v>
      </c>
      <c r="H976" t="str" cm="1">
        <f t="array" ref="H976">_xlfn.XLOOKUP(A976,$A$2:$A$2336,Table2[Any Transplants],"NOT FOUND")</f>
        <v>No</v>
      </c>
      <c r="I976" t="str" cm="1">
        <f t="array" ref="I976">_xlfn.XLOOKUP(A976,$A$2:$A$2336,Table2[Cancer history],"NOT FOUND")</f>
        <v>No</v>
      </c>
      <c r="J976" t="str">
        <f>_xlfn.XLOOKUP(A976,Table3[customer_no],Table3[month],"NOT FOUND")</f>
        <v>Jun</v>
      </c>
      <c r="K976" s="7">
        <f>_xlfn.XLOOKUP(A976,Table3[customer_no],Table3[year_average],"NOT FOUND")</f>
        <v>1964</v>
      </c>
      <c r="L976" cm="1">
        <f t="array" ref="L976">_xlfn.XLOOKUP(A976,Table3[customer_no],'Hospitalisation Details'!$D$2:$D$2344,"NOT FOUND")</f>
        <v>13</v>
      </c>
      <c r="M976" s="33">
        <f>_xlfn.XLOOKUP(A976,Table3[customer_no],Table3[dd/mm/yy],"NOT FOUND")</f>
        <v>23541</v>
      </c>
      <c r="N976">
        <f>_xlfn.XLOOKUP(A976,Table3[customer_no],Table3[age],"NOT FOUND")</f>
        <v>58</v>
      </c>
      <c r="O976" cm="1">
        <f t="array" ref="O976">_xlfn.XLOOKUP(A976,Table3[customer_no],'Hospitalisation Details'!$E$2:$E$2344,"NOT FOUND")</f>
        <v>0</v>
      </c>
      <c r="P976" t="str">
        <f>_xlfn.XLOOKUP(A976,Table3[customer_no],Table3[hsplt_handled],"NOT FOUND")</f>
        <v>tier - 3</v>
      </c>
      <c r="Q976" t="str">
        <f>_xlfn.XLOOKUP(A976,Table3[customer_no],Table3[city_handled],"NOT FOUND")</f>
        <v>tier - 2</v>
      </c>
      <c r="R976" t="str">
        <f>_xlfn.XLOOKUP(A976,Table3[customer_no],Table3[state_id],"NOT FOUND")</f>
        <v>R1013</v>
      </c>
      <c r="S976" s="34" cm="1">
        <f t="array" ref="S976">_xlfn.XLOOKUP(A976,Table3[customer_no],'Hospitalisation Details'!$F$2:$F$2344,"NOT FOUND")</f>
        <v>11381.33</v>
      </c>
      <c r="T976" t="str">
        <f>_xlfn.XLOOKUP(A976,Table2[Customer ID],Table2[BMI_category],"NOT FOUND")</f>
        <v>Obesity</v>
      </c>
      <c r="U976" s="7">
        <f>_xlfn.XLOOKUP(A976,Table2[Customer ID],Table2[no of surgery],"NOT FOUND")</f>
        <v>1</v>
      </c>
      <c r="V976" t="str">
        <f>_xlfn.XLOOKUP(A976,Table2[Customer ID],Table2[smoker_missing],"NOT FOUND")</f>
        <v>No</v>
      </c>
      <c r="W976" t="str">
        <f t="shared" si="15"/>
        <v>Normal</v>
      </c>
      <c r="X976" s="37">
        <f>SUM(Table5[[#This Row],[Title]:[Diabetes Level]])</f>
        <v>37012.82</v>
      </c>
    </row>
    <row r="977" spans="1:24" x14ac:dyDescent="0.25">
      <c r="A977" t="s">
        <v>1395</v>
      </c>
      <c r="B977" t="str">
        <f>VLOOKUP(A977,'Customer Names'!$A$2:$E$2336,3,FALSE)</f>
        <v>Mrs.</v>
      </c>
      <c r="C977" t="str">
        <f>_xlfn.XLOOKUP(A977,$A$2:$A$2336,'Customer Names'!$D$2:$D$2336,"NOT FOUND")</f>
        <v>Holli</v>
      </c>
      <c r="D977" t="str">
        <f>_xlfn.XLOOKUP(A977,$A$2:$A$2336,'Customer Names'!$E$2:$E$2336,"NOT FOUND")</f>
        <v>Dahmen</v>
      </c>
      <c r="E977" cm="1">
        <f t="array" ref="E977">_xlfn.XLOOKUP(A977,$A$2:$A$2336,Table2[BMI],"NOT FOUND")</f>
        <v>30.88</v>
      </c>
      <c r="F977" cm="1">
        <f t="array" ref="F977">_xlfn.XLOOKUP(A977,$A$2:$A$2336,Table2[HBA1C],"NOT FOUND")</f>
        <v>5.82</v>
      </c>
      <c r="G977" t="str" cm="1">
        <f t="array" ref="G977">_xlfn.XLOOKUP(A977,$A$2:$A$2336,Table2[Heart Issues],"NOT FOUND")</f>
        <v>No</v>
      </c>
      <c r="H977" t="str" cm="1">
        <f t="array" ref="H977">_xlfn.XLOOKUP(A977,$A$2:$A$2336,Table2[Any Transplants],"NOT FOUND")</f>
        <v>No</v>
      </c>
      <c r="I977" t="str" cm="1">
        <f t="array" ref="I977">_xlfn.XLOOKUP(A977,$A$2:$A$2336,Table2[Cancer history],"NOT FOUND")</f>
        <v>No</v>
      </c>
      <c r="J977" t="str">
        <f>_xlfn.XLOOKUP(A977,Table3[customer_no],Table3[month],"NOT FOUND")</f>
        <v>Dec</v>
      </c>
      <c r="K977" s="7">
        <f>_xlfn.XLOOKUP(A977,Table3[customer_no],Table3[year_average],"NOT FOUND")</f>
        <v>1972</v>
      </c>
      <c r="L977" cm="1">
        <f t="array" ref="L977">_xlfn.XLOOKUP(A977,Table3[customer_no],'Hospitalisation Details'!$D$2:$D$2344,"NOT FOUND")</f>
        <v>6</v>
      </c>
      <c r="M977" s="33">
        <f>_xlfn.XLOOKUP(A977,Table3[customer_no],Table3[dd/mm/yy],"NOT FOUND")</f>
        <v>26639</v>
      </c>
      <c r="N977">
        <f>_xlfn.XLOOKUP(A977,Table3[customer_no],Table3[age],"NOT FOUND")</f>
        <v>50</v>
      </c>
      <c r="O977" cm="1">
        <f t="array" ref="O977">_xlfn.XLOOKUP(A977,Table3[customer_no],'Hospitalisation Details'!$E$2:$E$2344,"NOT FOUND")</f>
        <v>0</v>
      </c>
      <c r="P977" t="str">
        <f>_xlfn.XLOOKUP(A977,Table3[customer_no],Table3[hsplt_handled],"NOT FOUND")</f>
        <v>tier - 3</v>
      </c>
      <c r="Q977" t="str">
        <f>_xlfn.XLOOKUP(A977,Table3[customer_no],Table3[city_handled],"NOT FOUND")</f>
        <v>tier - 2</v>
      </c>
      <c r="R977" t="str">
        <f>_xlfn.XLOOKUP(A977,Table3[customer_no],Table3[state_id],"NOT FOUND")</f>
        <v>R1025</v>
      </c>
      <c r="S977" s="34" cm="1">
        <f t="array" ref="S977">_xlfn.XLOOKUP(A977,Table3[customer_no],'Hospitalisation Details'!$F$2:$F$2344,"NOT FOUND")</f>
        <v>11378.57</v>
      </c>
      <c r="T977" t="str">
        <f>_xlfn.XLOOKUP(A977,Table2[Customer ID],Table2[BMI_category],"NOT FOUND")</f>
        <v>Obesity</v>
      </c>
      <c r="U977" s="7">
        <f>_xlfn.XLOOKUP(A977,Table2[Customer ID],Table2[no of surgery],"NOT FOUND")</f>
        <v>2</v>
      </c>
      <c r="V977" t="str">
        <f>_xlfn.XLOOKUP(A977,Table2[Customer ID],Table2[smoker_missing],"NOT FOUND")</f>
        <v>No</v>
      </c>
      <c r="W977" t="str">
        <f t="shared" si="15"/>
        <v>Prediabetes</v>
      </c>
      <c r="X977" s="37">
        <f>SUM(Table5[[#This Row],[Title]:[Diabetes Level]])</f>
        <v>40084.270000000004</v>
      </c>
    </row>
    <row r="978" spans="1:24" x14ac:dyDescent="0.25">
      <c r="A978" t="s">
        <v>1394</v>
      </c>
      <c r="B978" t="str">
        <f>VLOOKUP(A978,'Customer Names'!$A$2:$E$2336,3,FALSE)</f>
        <v>Mrs.</v>
      </c>
      <c r="C978" t="str">
        <f>_xlfn.XLOOKUP(A978,$A$2:$A$2336,'Customer Names'!$D$2:$D$2336,"NOT FOUND")</f>
        <v>Heather C</v>
      </c>
      <c r="D978" t="str">
        <f>_xlfn.XLOOKUP(A978,$A$2:$A$2336,'Customer Names'!$E$2:$E$2336,"NOT FOUND")</f>
        <v>Young</v>
      </c>
      <c r="E978" cm="1">
        <f t="array" ref="E978">_xlfn.XLOOKUP(A978,$A$2:$A$2336,Table2[BMI],"NOT FOUND")</f>
        <v>33.35</v>
      </c>
      <c r="F978" cm="1">
        <f t="array" ref="F978">_xlfn.XLOOKUP(A978,$A$2:$A$2336,Table2[HBA1C],"NOT FOUND")</f>
        <v>6.05</v>
      </c>
      <c r="G978" t="str" cm="1">
        <f t="array" ref="G978">_xlfn.XLOOKUP(A978,$A$2:$A$2336,Table2[Heart Issues],"NOT FOUND")</f>
        <v>No</v>
      </c>
      <c r="H978" t="str" cm="1">
        <f t="array" ref="H978">_xlfn.XLOOKUP(A978,$A$2:$A$2336,Table2[Any Transplants],"NOT FOUND")</f>
        <v>No</v>
      </c>
      <c r="I978" t="str" cm="1">
        <f t="array" ref="I978">_xlfn.XLOOKUP(A978,$A$2:$A$2336,Table2[Cancer history],"NOT FOUND")</f>
        <v>Yes</v>
      </c>
      <c r="J978" t="str">
        <f>_xlfn.XLOOKUP(A978,Table3[customer_no],Table3[month],"NOT FOUND")</f>
        <v>Jun</v>
      </c>
      <c r="K978" s="7">
        <f>_xlfn.XLOOKUP(A978,Table3[customer_no],Table3[year_average],"NOT FOUND")</f>
        <v>1979</v>
      </c>
      <c r="L978" cm="1">
        <f t="array" ref="L978">_xlfn.XLOOKUP(A978,Table3[customer_no],'Hospitalisation Details'!$D$2:$D$2344,"NOT FOUND")</f>
        <v>7</v>
      </c>
      <c r="M978" s="33">
        <f>_xlfn.XLOOKUP(A978,Table3[customer_no],Table3[dd/mm/yy],"NOT FOUND")</f>
        <v>29013</v>
      </c>
      <c r="N978">
        <f>_xlfn.XLOOKUP(A978,Table3[customer_no],Table3[age],"NOT FOUND")</f>
        <v>44</v>
      </c>
      <c r="O978" cm="1">
        <f t="array" ref="O978">_xlfn.XLOOKUP(A978,Table3[customer_no],'Hospitalisation Details'!$E$2:$E$2344,"NOT FOUND")</f>
        <v>2</v>
      </c>
      <c r="P978" t="str">
        <f>_xlfn.XLOOKUP(A978,Table3[customer_no],Table3[hsplt_handled],"NOT FOUND")</f>
        <v>tier - 3</v>
      </c>
      <c r="Q978" t="str">
        <f>_xlfn.XLOOKUP(A978,Table3[customer_no],Table3[city_handled],"NOT FOUND")</f>
        <v>tier - 1</v>
      </c>
      <c r="R978" t="str">
        <f>_xlfn.XLOOKUP(A978,Table3[customer_no],Table3[state_id],"NOT FOUND")</f>
        <v>R1026</v>
      </c>
      <c r="S978" s="34" cm="1">
        <f t="array" ref="S978">_xlfn.XLOOKUP(A978,Table3[customer_no],'Hospitalisation Details'!$F$2:$F$2344,"NOT FOUND")</f>
        <v>11369.39</v>
      </c>
      <c r="T978" t="str">
        <f>_xlfn.XLOOKUP(A978,Table2[Customer ID],Table2[BMI_category],"NOT FOUND")</f>
        <v>Obesity</v>
      </c>
      <c r="U978" s="7">
        <f>_xlfn.XLOOKUP(A978,Table2[Customer ID],Table2[no of surgery],"NOT FOUND")</f>
        <v>1</v>
      </c>
      <c r="V978" t="str">
        <f>_xlfn.XLOOKUP(A978,Table2[Customer ID],Table2[smoker_missing],"NOT FOUND")</f>
        <v>No</v>
      </c>
      <c r="W978" t="str">
        <f t="shared" si="15"/>
        <v>Prediabetes</v>
      </c>
      <c r="X978" s="37">
        <f>SUM(Table5[[#This Row],[Title]:[Diabetes Level]])</f>
        <v>42454.79</v>
      </c>
    </row>
    <row r="979" spans="1:24" x14ac:dyDescent="0.25">
      <c r="A979" t="s">
        <v>1393</v>
      </c>
      <c r="B979" t="str">
        <f>VLOOKUP(A979,'Customer Names'!$A$2:$E$2336,3,FALSE)</f>
        <v>Mr.</v>
      </c>
      <c r="C979" t="str">
        <f>_xlfn.XLOOKUP(A979,$A$2:$A$2336,'Customer Names'!$D$2:$D$2336,"NOT FOUND")</f>
        <v>Kyle</v>
      </c>
      <c r="D979" t="str">
        <f>_xlfn.XLOOKUP(A979,$A$2:$A$2336,'Customer Names'!$E$2:$E$2336,"NOT FOUND")</f>
        <v>Fraser</v>
      </c>
      <c r="E979" cm="1">
        <f t="array" ref="E979">_xlfn.XLOOKUP(A979,$A$2:$A$2336,Table2[BMI],"NOT FOUND")</f>
        <v>38</v>
      </c>
      <c r="F979" cm="1">
        <f t="array" ref="F979">_xlfn.XLOOKUP(A979,$A$2:$A$2336,Table2[HBA1C],"NOT FOUND")</f>
        <v>6.38</v>
      </c>
      <c r="G979" t="str" cm="1">
        <f t="array" ref="G979">_xlfn.XLOOKUP(A979,$A$2:$A$2336,Table2[Heart Issues],"NOT FOUND")</f>
        <v>yes</v>
      </c>
      <c r="H979" t="str" cm="1">
        <f t="array" ref="H979">_xlfn.XLOOKUP(A979,$A$2:$A$2336,Table2[Any Transplants],"NOT FOUND")</f>
        <v>No</v>
      </c>
      <c r="I979" t="str" cm="1">
        <f t="array" ref="I979">_xlfn.XLOOKUP(A979,$A$2:$A$2336,Table2[Cancer history],"NOT FOUND")</f>
        <v>No</v>
      </c>
      <c r="J979" t="str">
        <f>_xlfn.XLOOKUP(A979,Table3[customer_no],Table3[month],"NOT FOUND")</f>
        <v>Dec</v>
      </c>
      <c r="K979" s="7">
        <f>_xlfn.XLOOKUP(A979,Table3[customer_no],Table3[year_average],"NOT FOUND")</f>
        <v>1964</v>
      </c>
      <c r="L979" cm="1">
        <f t="array" ref="L979">_xlfn.XLOOKUP(A979,Table3[customer_no],'Hospitalisation Details'!$D$2:$D$2344,"NOT FOUND")</f>
        <v>13</v>
      </c>
      <c r="M979" s="33">
        <f>_xlfn.XLOOKUP(A979,Table3[customer_no],Table3[dd/mm/yy],"NOT FOUND")</f>
        <v>23724</v>
      </c>
      <c r="N979">
        <f>_xlfn.XLOOKUP(A979,Table3[customer_no],Table3[age],"NOT FOUND")</f>
        <v>58</v>
      </c>
      <c r="O979" cm="1">
        <f t="array" ref="O979">_xlfn.XLOOKUP(A979,Table3[customer_no],'Hospitalisation Details'!$E$2:$E$2344,"NOT FOUND")</f>
        <v>0</v>
      </c>
      <c r="P979" t="str">
        <f>_xlfn.XLOOKUP(A979,Table3[customer_no],Table3[hsplt_handled],"NOT FOUND")</f>
        <v>tier - 3</v>
      </c>
      <c r="Q979" t="str">
        <f>_xlfn.XLOOKUP(A979,Table3[customer_no],Table3[city_handled],"NOT FOUND")</f>
        <v>tier - 2</v>
      </c>
      <c r="R979" t="str">
        <f>_xlfn.XLOOKUP(A979,Table3[customer_no],Table3[state_id],"NOT FOUND")</f>
        <v>R1011</v>
      </c>
      <c r="S979" s="34" cm="1">
        <f t="array" ref="S979">_xlfn.XLOOKUP(A979,Table3[customer_no],'Hospitalisation Details'!$F$2:$F$2344,"NOT FOUND")</f>
        <v>11365.95</v>
      </c>
      <c r="T979" t="str">
        <f>_xlfn.XLOOKUP(A979,Table2[Customer ID],Table2[BMI_category],"NOT FOUND")</f>
        <v>Obesity</v>
      </c>
      <c r="U979" s="7">
        <f>_xlfn.XLOOKUP(A979,Table2[Customer ID],Table2[no of surgery],"NOT FOUND")</f>
        <v>1</v>
      </c>
      <c r="V979" t="str">
        <f>_xlfn.XLOOKUP(A979,Table2[Customer ID],Table2[smoker_missing],"NOT FOUND")</f>
        <v>No</v>
      </c>
      <c r="W979" t="str">
        <f t="shared" si="15"/>
        <v>Prediabetes</v>
      </c>
      <c r="X979" s="37">
        <f>SUM(Table5[[#This Row],[Title]:[Diabetes Level]])</f>
        <v>37170.33</v>
      </c>
    </row>
    <row r="980" spans="1:24" x14ac:dyDescent="0.25">
      <c r="A980" t="s">
        <v>1392</v>
      </c>
      <c r="B980" t="str">
        <f>VLOOKUP(A980,'Customer Names'!$A$2:$E$2336,3,FALSE)</f>
        <v>Mr.</v>
      </c>
      <c r="C980" t="str">
        <f>_xlfn.XLOOKUP(A980,$A$2:$A$2336,'Customer Names'!$D$2:$D$2336,"NOT FOUND")</f>
        <v>Thomas J</v>
      </c>
      <c r="D980" t="str">
        <f>_xlfn.XLOOKUP(A980,$A$2:$A$2336,'Customer Names'!$E$2:$E$2336,"NOT FOUND")</f>
        <v>Deeg</v>
      </c>
      <c r="E980" cm="1">
        <f t="array" ref="E980">_xlfn.XLOOKUP(A980,$A$2:$A$2336,Table2[BMI],"NOT FOUND")</f>
        <v>36.08</v>
      </c>
      <c r="F980" cm="1">
        <f t="array" ref="F980">_xlfn.XLOOKUP(A980,$A$2:$A$2336,Table2[HBA1C],"NOT FOUND")</f>
        <v>5.73</v>
      </c>
      <c r="G980" t="str" cm="1">
        <f t="array" ref="G980">_xlfn.XLOOKUP(A980,$A$2:$A$2336,Table2[Heart Issues],"NOT FOUND")</f>
        <v>yes</v>
      </c>
      <c r="H980" t="str" cm="1">
        <f t="array" ref="H980">_xlfn.XLOOKUP(A980,$A$2:$A$2336,Table2[Any Transplants],"NOT FOUND")</f>
        <v>No</v>
      </c>
      <c r="I980" t="str" cm="1">
        <f t="array" ref="I980">_xlfn.XLOOKUP(A980,$A$2:$A$2336,Table2[Cancer history],"NOT FOUND")</f>
        <v>No</v>
      </c>
      <c r="J980" t="str">
        <f>_xlfn.XLOOKUP(A980,Table3[customer_no],Table3[month],"NOT FOUND")</f>
        <v>Jul</v>
      </c>
      <c r="K980" s="7">
        <f>_xlfn.XLOOKUP(A980,Table3[customer_no],Table3[year_average],"NOT FOUND")</f>
        <v>1964</v>
      </c>
      <c r="L980" cm="1">
        <f t="array" ref="L980">_xlfn.XLOOKUP(A980,Table3[customer_no],'Hospitalisation Details'!$D$2:$D$2344,"NOT FOUND")</f>
        <v>3</v>
      </c>
      <c r="M980" s="33">
        <f>_xlfn.XLOOKUP(A980,Table3[customer_no],Table3[dd/mm/yy],"NOT FOUND")</f>
        <v>23561</v>
      </c>
      <c r="N980">
        <f>_xlfn.XLOOKUP(A980,Table3[customer_no],Table3[age],"NOT FOUND")</f>
        <v>58</v>
      </c>
      <c r="O980" cm="1">
        <f t="array" ref="O980">_xlfn.XLOOKUP(A980,Table3[customer_no],'Hospitalisation Details'!$E$2:$E$2344,"NOT FOUND")</f>
        <v>0</v>
      </c>
      <c r="P980" t="str">
        <f>_xlfn.XLOOKUP(A980,Table3[customer_no],Table3[hsplt_handled],"NOT FOUND")</f>
        <v>tier - 3</v>
      </c>
      <c r="Q980" t="str">
        <f>_xlfn.XLOOKUP(A980,Table3[customer_no],Table3[city_handled],"NOT FOUND")</f>
        <v>tier - 1</v>
      </c>
      <c r="R980" t="str">
        <f>_xlfn.XLOOKUP(A980,Table3[customer_no],Table3[state_id],"NOT FOUND")</f>
        <v>R1013</v>
      </c>
      <c r="S980" s="34" cm="1">
        <f t="array" ref="S980">_xlfn.XLOOKUP(A980,Table3[customer_no],'Hospitalisation Details'!$F$2:$F$2344,"NOT FOUND")</f>
        <v>11363.28</v>
      </c>
      <c r="T980" t="str">
        <f>_xlfn.XLOOKUP(A980,Table2[Customer ID],Table2[BMI_category],"NOT FOUND")</f>
        <v>Obesity</v>
      </c>
      <c r="U980" s="7">
        <f>_xlfn.XLOOKUP(A980,Table2[Customer ID],Table2[no of surgery],"NOT FOUND")</f>
        <v>1</v>
      </c>
      <c r="V980" t="str">
        <f>_xlfn.XLOOKUP(A980,Table2[Customer ID],Table2[smoker_missing],"NOT FOUND")</f>
        <v>No</v>
      </c>
      <c r="W980" t="str">
        <f t="shared" si="15"/>
        <v>Prediabetes</v>
      </c>
      <c r="X980" s="37">
        <f>SUM(Table5[[#This Row],[Title]:[Diabetes Level]])</f>
        <v>36992.090000000004</v>
      </c>
    </row>
    <row r="981" spans="1:24" x14ac:dyDescent="0.25">
      <c r="A981" t="s">
        <v>1391</v>
      </c>
      <c r="B981" t="str">
        <f>VLOOKUP(A981,'Customer Names'!$A$2:$E$2336,3,FALSE)</f>
        <v>Mr.</v>
      </c>
      <c r="C981" t="str">
        <f>_xlfn.XLOOKUP(A981,$A$2:$A$2336,'Customer Names'!$D$2:$D$2336,"NOT FOUND")</f>
        <v>Chris</v>
      </c>
      <c r="D981" t="str">
        <f>_xlfn.XLOOKUP(A981,$A$2:$A$2336,'Customer Names'!$E$2:$E$2336,"NOT FOUND")</f>
        <v>Robertson</v>
      </c>
      <c r="E981" cm="1">
        <f t="array" ref="E981">_xlfn.XLOOKUP(A981,$A$2:$A$2336,Table2[BMI],"NOT FOUND")</f>
        <v>35.700000000000003</v>
      </c>
      <c r="F981" cm="1">
        <f t="array" ref="F981">_xlfn.XLOOKUP(A981,$A$2:$A$2336,Table2[HBA1C],"NOT FOUND")</f>
        <v>5.47</v>
      </c>
      <c r="G981" t="str" cm="1">
        <f t="array" ref="G981">_xlfn.XLOOKUP(A981,$A$2:$A$2336,Table2[Heart Issues],"NOT FOUND")</f>
        <v>yes</v>
      </c>
      <c r="H981" t="str" cm="1">
        <f t="array" ref="H981">_xlfn.XLOOKUP(A981,$A$2:$A$2336,Table2[Any Transplants],"NOT FOUND")</f>
        <v>No</v>
      </c>
      <c r="I981" t="str" cm="1">
        <f t="array" ref="I981">_xlfn.XLOOKUP(A981,$A$2:$A$2336,Table2[Cancer history],"NOT FOUND")</f>
        <v>No</v>
      </c>
      <c r="J981" t="str">
        <f>_xlfn.XLOOKUP(A981,Table3[customer_no],Table3[month],"NOT FOUND")</f>
        <v>Jul</v>
      </c>
      <c r="K981" s="7">
        <f>_xlfn.XLOOKUP(A981,Table3[customer_no],Table3[year_average],"NOT FOUND")</f>
        <v>1964</v>
      </c>
      <c r="L981" cm="1">
        <f t="array" ref="L981">_xlfn.XLOOKUP(A981,Table3[customer_no],'Hospitalisation Details'!$D$2:$D$2344,"NOT FOUND")</f>
        <v>4</v>
      </c>
      <c r="M981" s="33">
        <f>_xlfn.XLOOKUP(A981,Table3[customer_no],Table3[dd/mm/yy],"NOT FOUND")</f>
        <v>23562</v>
      </c>
      <c r="N981">
        <f>_xlfn.XLOOKUP(A981,Table3[customer_no],Table3[age],"NOT FOUND")</f>
        <v>58</v>
      </c>
      <c r="O981" cm="1">
        <f t="array" ref="O981">_xlfn.XLOOKUP(A981,Table3[customer_no],'Hospitalisation Details'!$E$2:$E$2344,"NOT FOUND")</f>
        <v>0</v>
      </c>
      <c r="P981" t="str">
        <f>_xlfn.XLOOKUP(A981,Table3[customer_no],Table3[hsplt_handled],"NOT FOUND")</f>
        <v>tier - 3</v>
      </c>
      <c r="Q981" t="str">
        <f>_xlfn.XLOOKUP(A981,Table3[customer_no],Table3[city_handled],"NOT FOUND")</f>
        <v>tier - 1</v>
      </c>
      <c r="R981" t="str">
        <f>_xlfn.XLOOKUP(A981,Table3[customer_no],Table3[state_id],"NOT FOUND")</f>
        <v>R1011</v>
      </c>
      <c r="S981" s="34" cm="1">
        <f t="array" ref="S981">_xlfn.XLOOKUP(A981,Table3[customer_no],'Hospitalisation Details'!$F$2:$F$2344,"NOT FOUND")</f>
        <v>11362.76</v>
      </c>
      <c r="T981" t="str">
        <f>_xlfn.XLOOKUP(A981,Table2[Customer ID],Table2[BMI_category],"NOT FOUND")</f>
        <v>Obesity</v>
      </c>
      <c r="U981" s="7">
        <f>_xlfn.XLOOKUP(A981,Table2[Customer ID],Table2[no of surgery],"NOT FOUND")</f>
        <v>1</v>
      </c>
      <c r="V981" t="str">
        <f>_xlfn.XLOOKUP(A981,Table2[Customer ID],Table2[smoker_missing],"NOT FOUND")</f>
        <v>No</v>
      </c>
      <c r="W981" t="str">
        <f t="shared" si="15"/>
        <v>Normal</v>
      </c>
      <c r="X981" s="37">
        <f>SUM(Table5[[#This Row],[Title]:[Diabetes Level]])</f>
        <v>36992.93</v>
      </c>
    </row>
    <row r="982" spans="1:24" x14ac:dyDescent="0.25">
      <c r="A982" t="s">
        <v>1390</v>
      </c>
      <c r="B982" t="str">
        <f>VLOOKUP(A982,'Customer Names'!$A$2:$E$2336,3,FALSE)</f>
        <v>Mr.</v>
      </c>
      <c r="C982" t="str">
        <f>_xlfn.XLOOKUP(A982,$A$2:$A$2336,'Customer Names'!$D$2:$D$2336,"NOT FOUND")</f>
        <v>Graham</v>
      </c>
      <c r="D982" t="str">
        <f>_xlfn.XLOOKUP(A982,$A$2:$A$2336,'Customer Names'!$E$2:$E$2336,"NOT FOUND")</f>
        <v>Peck</v>
      </c>
      <c r="E982" cm="1">
        <f t="array" ref="E982">_xlfn.XLOOKUP(A982,$A$2:$A$2336,Table2[BMI],"NOT FOUND")</f>
        <v>34.01</v>
      </c>
      <c r="F982" cm="1">
        <f t="array" ref="F982">_xlfn.XLOOKUP(A982,$A$2:$A$2336,Table2[HBA1C],"NOT FOUND")</f>
        <v>11.3</v>
      </c>
      <c r="G982" t="str" cm="1">
        <f t="array" ref="G982">_xlfn.XLOOKUP(A982,$A$2:$A$2336,Table2[Heart Issues],"NOT FOUND")</f>
        <v>No</v>
      </c>
      <c r="H982" t="str" cm="1">
        <f t="array" ref="H982">_xlfn.XLOOKUP(A982,$A$2:$A$2336,Table2[Any Transplants],"NOT FOUND")</f>
        <v>No</v>
      </c>
      <c r="I982" t="str" cm="1">
        <f t="array" ref="I982">_xlfn.XLOOKUP(A982,$A$2:$A$2336,Table2[Cancer history],"NOT FOUND")</f>
        <v>No</v>
      </c>
      <c r="J982" t="str">
        <f>_xlfn.XLOOKUP(A982,Table3[customer_no],Table3[month],"NOT FOUND")</f>
        <v>Sep</v>
      </c>
      <c r="K982" s="7">
        <f>_xlfn.XLOOKUP(A982,Table3[customer_no],Table3[year_average],"NOT FOUND")</f>
        <v>1965</v>
      </c>
      <c r="L982" cm="1">
        <f t="array" ref="L982">_xlfn.XLOOKUP(A982,Table3[customer_no],'Hospitalisation Details'!$D$2:$D$2344,"NOT FOUND")</f>
        <v>26</v>
      </c>
      <c r="M982" s="33">
        <f>_xlfn.XLOOKUP(A982,Table3[customer_no],Table3[dd/mm/yy],"NOT FOUND")</f>
        <v>24011</v>
      </c>
      <c r="N982">
        <f>_xlfn.XLOOKUP(A982,Table3[customer_no],Table3[age],"NOT FOUND")</f>
        <v>57</v>
      </c>
      <c r="O982" cm="1">
        <f t="array" ref="O982">_xlfn.XLOOKUP(A982,Table3[customer_no],'Hospitalisation Details'!$E$2:$E$2344,"NOT FOUND")</f>
        <v>0</v>
      </c>
      <c r="P982" t="str">
        <f>_xlfn.XLOOKUP(A982,Table3[customer_no],Table3[hsplt_handled],"NOT FOUND")</f>
        <v>tier - 3</v>
      </c>
      <c r="Q982" t="str">
        <f>_xlfn.XLOOKUP(A982,Table3[customer_no],Table3[city_handled],"NOT FOUND")</f>
        <v>tier - 3</v>
      </c>
      <c r="R982" t="str">
        <f>_xlfn.XLOOKUP(A982,Table3[customer_no],Table3[state_id],"NOT FOUND")</f>
        <v>R1012</v>
      </c>
      <c r="S982" s="34" cm="1">
        <f t="array" ref="S982">_xlfn.XLOOKUP(A982,Table3[customer_no],'Hospitalisation Details'!$F$2:$F$2344,"NOT FOUND")</f>
        <v>11356.66</v>
      </c>
      <c r="T982" t="str">
        <f>_xlfn.XLOOKUP(A982,Table2[Customer ID],Table2[BMI_category],"NOT FOUND")</f>
        <v>Obesity</v>
      </c>
      <c r="U982" s="7">
        <f>_xlfn.XLOOKUP(A982,Table2[Customer ID],Table2[no of surgery],"NOT FOUND")</f>
        <v>0</v>
      </c>
      <c r="V982" t="str">
        <f>_xlfn.XLOOKUP(A982,Table2[Customer ID],Table2[smoker_missing],"NOT FOUND")</f>
        <v>No</v>
      </c>
      <c r="W982" t="str">
        <f t="shared" si="15"/>
        <v>Diabetes</v>
      </c>
      <c r="X982" s="37">
        <f>SUM(Table5[[#This Row],[Title]:[Diabetes Level]])</f>
        <v>37460.97</v>
      </c>
    </row>
    <row r="983" spans="1:24" x14ac:dyDescent="0.25">
      <c r="A983" t="s">
        <v>1389</v>
      </c>
      <c r="B983" t="str">
        <f>VLOOKUP(A983,'Customer Names'!$A$2:$E$2336,3,FALSE)</f>
        <v>Mr.</v>
      </c>
      <c r="C983" t="str">
        <f>_xlfn.XLOOKUP(A983,$A$2:$A$2336,'Customer Names'!$D$2:$D$2336,"NOT FOUND")</f>
        <v>Garrett</v>
      </c>
      <c r="D983" t="str">
        <f>_xlfn.XLOOKUP(A983,$A$2:$A$2336,'Customer Names'!$E$2:$E$2336,"NOT FOUND")</f>
        <v>Burger</v>
      </c>
      <c r="E983" cm="1">
        <f t="array" ref="E983">_xlfn.XLOOKUP(A983,$A$2:$A$2336,Table2[BMI],"NOT FOUND")</f>
        <v>31.54</v>
      </c>
      <c r="F983" cm="1">
        <f t="array" ref="F983">_xlfn.XLOOKUP(A983,$A$2:$A$2336,Table2[HBA1C],"NOT FOUND")</f>
        <v>6.72</v>
      </c>
      <c r="G983" t="str" cm="1">
        <f t="array" ref="G983">_xlfn.XLOOKUP(A983,$A$2:$A$2336,Table2[Heart Issues],"NOT FOUND")</f>
        <v>No</v>
      </c>
      <c r="H983" t="str" cm="1">
        <f t="array" ref="H983">_xlfn.XLOOKUP(A983,$A$2:$A$2336,Table2[Any Transplants],"NOT FOUND")</f>
        <v>No</v>
      </c>
      <c r="I983" t="str" cm="1">
        <f t="array" ref="I983">_xlfn.XLOOKUP(A983,$A$2:$A$2336,Table2[Cancer history],"NOT FOUND")</f>
        <v>No</v>
      </c>
      <c r="J983" t="str">
        <f>_xlfn.XLOOKUP(A983,Table3[customer_no],Table3[month],"NOT FOUND")</f>
        <v>Nov</v>
      </c>
      <c r="K983" s="7">
        <f>_xlfn.XLOOKUP(A983,Table3[customer_no],Table3[year_average],"NOT FOUND")</f>
        <v>1965</v>
      </c>
      <c r="L983" cm="1">
        <f t="array" ref="L983">_xlfn.XLOOKUP(A983,Table3[customer_no],'Hospitalisation Details'!$D$2:$D$2344,"NOT FOUND")</f>
        <v>29</v>
      </c>
      <c r="M983" s="33">
        <f>_xlfn.XLOOKUP(A983,Table3[customer_no],Table3[dd/mm/yy],"NOT FOUND")</f>
        <v>24075</v>
      </c>
      <c r="N983">
        <f>_xlfn.XLOOKUP(A983,Table3[customer_no],Table3[age],"NOT FOUND")</f>
        <v>57</v>
      </c>
      <c r="O983" cm="1">
        <f t="array" ref="O983">_xlfn.XLOOKUP(A983,Table3[customer_no],'Hospitalisation Details'!$E$2:$E$2344,"NOT FOUND")</f>
        <v>0</v>
      </c>
      <c r="P983" t="str">
        <f>_xlfn.XLOOKUP(A983,Table3[customer_no],Table3[hsplt_handled],"NOT FOUND")</f>
        <v>tier - 3</v>
      </c>
      <c r="Q983" t="str">
        <f>_xlfn.XLOOKUP(A983,Table3[customer_no],Table3[city_handled],"NOT FOUND")</f>
        <v>tier - 1</v>
      </c>
      <c r="R983" t="str">
        <f>_xlfn.XLOOKUP(A983,Table3[customer_no],Table3[state_id],"NOT FOUND")</f>
        <v>R1012</v>
      </c>
      <c r="S983" s="34" cm="1">
        <f t="array" ref="S983">_xlfn.XLOOKUP(A983,Table3[customer_no],'Hospitalisation Details'!$F$2:$F$2344,"NOT FOUND")</f>
        <v>11353.23</v>
      </c>
      <c r="T983" t="str">
        <f>_xlfn.XLOOKUP(A983,Table2[Customer ID],Table2[BMI_category],"NOT FOUND")</f>
        <v>Obesity</v>
      </c>
      <c r="U983" s="7">
        <f>_xlfn.XLOOKUP(A983,Table2[Customer ID],Table2[no of surgery],"NOT FOUND")</f>
        <v>0</v>
      </c>
      <c r="V983" t="str">
        <f>_xlfn.XLOOKUP(A983,Table2[Customer ID],Table2[smoker_missing],"NOT FOUND")</f>
        <v>No</v>
      </c>
      <c r="W983" t="str">
        <f t="shared" si="15"/>
        <v>Diabetes</v>
      </c>
      <c r="X983" s="37">
        <f>SUM(Table5[[#This Row],[Title]:[Diabetes Level]])</f>
        <v>37517.49</v>
      </c>
    </row>
    <row r="984" spans="1:24" x14ac:dyDescent="0.25">
      <c r="A984" t="s">
        <v>1388</v>
      </c>
      <c r="B984" t="str">
        <f>VLOOKUP(A984,'Customer Names'!$A$2:$E$2336,3,FALSE)</f>
        <v>Mr.</v>
      </c>
      <c r="C984" t="str">
        <f>_xlfn.XLOOKUP(A984,$A$2:$A$2336,'Customer Names'!$D$2:$D$2336,"NOT FOUND")</f>
        <v>Andrew</v>
      </c>
      <c r="D984" t="str">
        <f>_xlfn.XLOOKUP(A984,$A$2:$A$2336,'Customer Names'!$E$2:$E$2336,"NOT FOUND")</f>
        <v>Blain</v>
      </c>
      <c r="E984" cm="1">
        <f t="array" ref="E984">_xlfn.XLOOKUP(A984,$A$2:$A$2336,Table2[BMI],"NOT FOUND")</f>
        <v>23.3</v>
      </c>
      <c r="F984" cm="1">
        <f t="array" ref="F984">_xlfn.XLOOKUP(A984,$A$2:$A$2336,Table2[HBA1C],"NOT FOUND")</f>
        <v>5.36</v>
      </c>
      <c r="G984" t="str" cm="1">
        <f t="array" ref="G984">_xlfn.XLOOKUP(A984,$A$2:$A$2336,Table2[Heart Issues],"NOT FOUND")</f>
        <v>yes</v>
      </c>
      <c r="H984" t="str" cm="1">
        <f t="array" ref="H984">_xlfn.XLOOKUP(A984,$A$2:$A$2336,Table2[Any Transplants],"NOT FOUND")</f>
        <v>No</v>
      </c>
      <c r="I984" t="str" cm="1">
        <f t="array" ref="I984">_xlfn.XLOOKUP(A984,$A$2:$A$2336,Table2[Cancer history],"NOT FOUND")</f>
        <v>No</v>
      </c>
      <c r="J984" t="str">
        <f>_xlfn.XLOOKUP(A984,Table3[customer_no],Table3[month],"NOT FOUND")</f>
        <v>Jul</v>
      </c>
      <c r="K984" s="7">
        <f>_xlfn.XLOOKUP(A984,Table3[customer_no],Table3[year_average],"NOT FOUND")</f>
        <v>1964</v>
      </c>
      <c r="L984" cm="1">
        <f t="array" ref="L984">_xlfn.XLOOKUP(A984,Table3[customer_no],'Hospitalisation Details'!$D$2:$D$2344,"NOT FOUND")</f>
        <v>12</v>
      </c>
      <c r="M984" s="33">
        <f>_xlfn.XLOOKUP(A984,Table3[customer_no],Table3[dd/mm/yy],"NOT FOUND")</f>
        <v>23570</v>
      </c>
      <c r="N984">
        <f>_xlfn.XLOOKUP(A984,Table3[customer_no],Table3[age],"NOT FOUND")</f>
        <v>58</v>
      </c>
      <c r="O984" cm="1">
        <f t="array" ref="O984">_xlfn.XLOOKUP(A984,Table3[customer_no],'Hospitalisation Details'!$E$2:$E$2344,"NOT FOUND")</f>
        <v>0</v>
      </c>
      <c r="P984" t="str">
        <f>_xlfn.XLOOKUP(A984,Table3[customer_no],Table3[hsplt_handled],"NOT FOUND")</f>
        <v>tier - 3</v>
      </c>
      <c r="Q984" t="str">
        <f>_xlfn.XLOOKUP(A984,Table3[customer_no],Table3[city_handled],"NOT FOUND")</f>
        <v>tier - 3</v>
      </c>
      <c r="R984" t="str">
        <f>_xlfn.XLOOKUP(A984,Table3[customer_no],Table3[state_id],"NOT FOUND")</f>
        <v>R1011</v>
      </c>
      <c r="S984" s="34" cm="1">
        <f t="array" ref="S984">_xlfn.XLOOKUP(A984,Table3[customer_no],'Hospitalisation Details'!$F$2:$F$2344,"NOT FOUND")</f>
        <v>11345.52</v>
      </c>
      <c r="T984" t="str">
        <f>_xlfn.XLOOKUP(A984,Table2[Customer ID],Table2[BMI_category],"NOT FOUND")</f>
        <v>Normal Weight</v>
      </c>
      <c r="U984" s="7">
        <f>_xlfn.XLOOKUP(A984,Table2[Customer ID],Table2[no of surgery],"NOT FOUND")</f>
        <v>1</v>
      </c>
      <c r="V984" t="str">
        <f>_xlfn.XLOOKUP(A984,Table2[Customer ID],Table2[smoker_missing],"NOT FOUND")</f>
        <v>No</v>
      </c>
      <c r="W984" t="str">
        <f t="shared" si="15"/>
        <v>Normal</v>
      </c>
      <c r="X984" s="37">
        <f>SUM(Table5[[#This Row],[Title]:[Diabetes Level]])</f>
        <v>36979.18</v>
      </c>
    </row>
    <row r="985" spans="1:24" x14ac:dyDescent="0.25">
      <c r="A985" t="s">
        <v>1387</v>
      </c>
      <c r="B985" t="str">
        <f>VLOOKUP(A985,'Customer Names'!$A$2:$E$2336,3,FALSE)</f>
        <v>Mrs.</v>
      </c>
      <c r="C985" t="str">
        <f>_xlfn.XLOOKUP(A985,$A$2:$A$2336,'Customer Names'!$D$2:$D$2336,"NOT FOUND")</f>
        <v>Annabelle M</v>
      </c>
      <c r="D985" t="str">
        <f>_xlfn.XLOOKUP(A985,$A$2:$A$2336,'Customer Names'!$E$2:$E$2336,"NOT FOUND")</f>
        <v>Winters</v>
      </c>
      <c r="E985" cm="1">
        <f t="array" ref="E985">_xlfn.XLOOKUP(A985,$A$2:$A$2336,Table2[BMI],"NOT FOUND")</f>
        <v>27.75</v>
      </c>
      <c r="F985" cm="1">
        <f t="array" ref="F985">_xlfn.XLOOKUP(A985,$A$2:$A$2336,Table2[HBA1C],"NOT FOUND")</f>
        <v>9.8800000000000008</v>
      </c>
      <c r="G985" t="str" cm="1">
        <f t="array" ref="G985">_xlfn.XLOOKUP(A985,$A$2:$A$2336,Table2[Heart Issues],"NOT FOUND")</f>
        <v>No</v>
      </c>
      <c r="H985" t="str" cm="1">
        <f t="array" ref="H985">_xlfn.XLOOKUP(A985,$A$2:$A$2336,Table2[Any Transplants],"NOT FOUND")</f>
        <v>No</v>
      </c>
      <c r="I985" t="str" cm="1">
        <f t="array" ref="I985">_xlfn.XLOOKUP(A985,$A$2:$A$2336,Table2[Cancer history],"NOT FOUND")</f>
        <v>No</v>
      </c>
      <c r="J985" t="str">
        <f>_xlfn.XLOOKUP(A985,Table3[customer_no],Table3[month],"NOT FOUND")</f>
        <v>Nov</v>
      </c>
      <c r="K985" s="7">
        <f>_xlfn.XLOOKUP(A985,Table3[customer_no],Table3[year_average],"NOT FOUND")</f>
        <v>1968</v>
      </c>
      <c r="L985" cm="1">
        <f t="array" ref="L985">_xlfn.XLOOKUP(A985,Table3[customer_no],'Hospitalisation Details'!$D$2:$D$2344,"NOT FOUND")</f>
        <v>2</v>
      </c>
      <c r="M985" s="33">
        <f>_xlfn.XLOOKUP(A985,Table3[customer_no],Table3[dd/mm/yy],"NOT FOUND")</f>
        <v>25144</v>
      </c>
      <c r="N985">
        <f>_xlfn.XLOOKUP(A985,Table3[customer_no],Table3[age],"NOT FOUND")</f>
        <v>54</v>
      </c>
      <c r="O985" cm="1">
        <f t="array" ref="O985">_xlfn.XLOOKUP(A985,Table3[customer_no],'Hospitalisation Details'!$E$2:$E$2344,"NOT FOUND")</f>
        <v>0</v>
      </c>
      <c r="P985" t="str">
        <f>_xlfn.XLOOKUP(A985,Table3[customer_no],Table3[hsplt_handled],"NOT FOUND")</f>
        <v>tier - 3</v>
      </c>
      <c r="Q985" t="str">
        <f>_xlfn.XLOOKUP(A985,Table3[customer_no],Table3[city_handled],"NOT FOUND")</f>
        <v>tier - 2</v>
      </c>
      <c r="R985" t="str">
        <f>_xlfn.XLOOKUP(A985,Table3[customer_no],Table3[state_id],"NOT FOUND")</f>
        <v>R1025</v>
      </c>
      <c r="S985" s="34" cm="1">
        <f t="array" ref="S985">_xlfn.XLOOKUP(A985,Table3[customer_no],'Hospitalisation Details'!$F$2:$F$2344,"NOT FOUND")</f>
        <v>11344.32</v>
      </c>
      <c r="T985" t="str">
        <f>_xlfn.XLOOKUP(A985,Table2[Customer ID],Table2[BMI_category],"NOT FOUND")</f>
        <v>Overweight</v>
      </c>
      <c r="U985" s="7">
        <f>_xlfn.XLOOKUP(A985,Table2[Customer ID],Table2[no of surgery],"NOT FOUND")</f>
        <v>0</v>
      </c>
      <c r="V985" t="str">
        <f>_xlfn.XLOOKUP(A985,Table2[Customer ID],Table2[smoker_missing],"NOT FOUND")</f>
        <v>No</v>
      </c>
      <c r="W985" t="str">
        <f t="shared" si="15"/>
        <v>Diabetes</v>
      </c>
      <c r="X985" s="37">
        <f>SUM(Table5[[#This Row],[Title]:[Diabetes Level]])</f>
        <v>38549.949999999997</v>
      </c>
    </row>
    <row r="986" spans="1:24" x14ac:dyDescent="0.25">
      <c r="A986" t="s">
        <v>1386</v>
      </c>
      <c r="B986" t="str">
        <f>VLOOKUP(A986,'Customer Names'!$A$2:$E$2336,3,FALSE)</f>
        <v>Mr.</v>
      </c>
      <c r="C986" t="str">
        <f>_xlfn.XLOOKUP(A986,$A$2:$A$2336,'Customer Names'!$D$2:$D$2336,"NOT FOUND")</f>
        <v>Daniel T.</v>
      </c>
      <c r="D986" t="str">
        <f>_xlfn.XLOOKUP(A986,$A$2:$A$2336,'Customer Names'!$E$2:$E$2336,"NOT FOUND")</f>
        <v>McCue</v>
      </c>
      <c r="E986" cm="1">
        <f t="array" ref="E986">_xlfn.XLOOKUP(A986,$A$2:$A$2336,Table2[BMI],"NOT FOUND")</f>
        <v>42.46</v>
      </c>
      <c r="F986" cm="1">
        <f t="array" ref="F986">_xlfn.XLOOKUP(A986,$A$2:$A$2336,Table2[HBA1C],"NOT FOUND")</f>
        <v>4.1100000000000003</v>
      </c>
      <c r="G986" t="str" cm="1">
        <f t="array" ref="G986">_xlfn.XLOOKUP(A986,$A$2:$A$2336,Table2[Heart Issues],"NOT FOUND")</f>
        <v>No</v>
      </c>
      <c r="H986" t="str" cm="1">
        <f t="array" ref="H986">_xlfn.XLOOKUP(A986,$A$2:$A$2336,Table2[Any Transplants],"NOT FOUND")</f>
        <v>No</v>
      </c>
      <c r="I986" t="str" cm="1">
        <f t="array" ref="I986">_xlfn.XLOOKUP(A986,$A$2:$A$2336,Table2[Cancer history],"NOT FOUND")</f>
        <v>No</v>
      </c>
      <c r="J986" t="str">
        <f>_xlfn.XLOOKUP(A986,Table3[customer_no],Table3[month],"NOT FOUND")</f>
        <v>Aug</v>
      </c>
      <c r="K986" s="7">
        <f>_xlfn.XLOOKUP(A986,Table3[customer_no],Table3[year_average],"NOT FOUND")</f>
        <v>1989</v>
      </c>
      <c r="L986" cm="1">
        <f t="array" ref="L986">_xlfn.XLOOKUP(A986,Table3[customer_no],'Hospitalisation Details'!$D$2:$D$2344,"NOT FOUND")</f>
        <v>19</v>
      </c>
      <c r="M986" s="33">
        <f>_xlfn.XLOOKUP(A986,Table3[customer_no],Table3[dd/mm/yy],"NOT FOUND")</f>
        <v>32739</v>
      </c>
      <c r="N986">
        <f>_xlfn.XLOOKUP(A986,Table3[customer_no],Table3[age],"NOT FOUND")</f>
        <v>33</v>
      </c>
      <c r="O986" cm="1">
        <f t="array" ref="O986">_xlfn.XLOOKUP(A986,Table3[customer_no],'Hospitalisation Details'!$E$2:$E$2344,"NOT FOUND")</f>
        <v>1</v>
      </c>
      <c r="P986" t="str">
        <f>_xlfn.XLOOKUP(A986,Table3[customer_no],Table3[hsplt_handled],"NOT FOUND")</f>
        <v>tier - 3</v>
      </c>
      <c r="Q986" t="str">
        <f>_xlfn.XLOOKUP(A986,Table3[customer_no],Table3[city_handled],"NOT FOUND")</f>
        <v>tier - 3</v>
      </c>
      <c r="R986" t="str">
        <f>_xlfn.XLOOKUP(A986,Table3[customer_no],Table3[state_id],"NOT FOUND")</f>
        <v>R1013</v>
      </c>
      <c r="S986" s="34" cm="1">
        <f t="array" ref="S986">_xlfn.XLOOKUP(A986,Table3[customer_no],'Hospitalisation Details'!$F$2:$F$2344,"NOT FOUND")</f>
        <v>11326.71</v>
      </c>
      <c r="T986" t="str">
        <f>_xlfn.XLOOKUP(A986,Table2[Customer ID],Table2[BMI_category],"NOT FOUND")</f>
        <v>Obesity</v>
      </c>
      <c r="U986" s="7">
        <f>_xlfn.XLOOKUP(A986,Table2[Customer ID],Table2[no of surgery],"NOT FOUND")</f>
        <v>0</v>
      </c>
      <c r="V986" t="str">
        <f>_xlfn.XLOOKUP(A986,Table2[Customer ID],Table2[smoker_missing],"NOT FOUND")</f>
        <v>No</v>
      </c>
      <c r="W986" t="str">
        <f t="shared" si="15"/>
        <v>Normal</v>
      </c>
      <c r="X986" s="37">
        <f>SUM(Table5[[#This Row],[Title]:[Diabetes Level]])</f>
        <v>46154.28</v>
      </c>
    </row>
    <row r="987" spans="1:24" x14ac:dyDescent="0.25">
      <c r="A987" t="s">
        <v>1385</v>
      </c>
      <c r="B987" t="str">
        <f>VLOOKUP(A987,'Customer Names'!$A$2:$E$2336,3,FALSE)</f>
        <v>Ms.</v>
      </c>
      <c r="C987" t="str">
        <f>_xlfn.XLOOKUP(A987,$A$2:$A$2336,'Customer Names'!$D$2:$D$2336,"NOT FOUND")</f>
        <v>Deanne</v>
      </c>
      <c r="D987" t="str">
        <f>_xlfn.XLOOKUP(A987,$A$2:$A$2336,'Customer Names'!$E$2:$E$2336,"NOT FOUND")</f>
        <v>Webster</v>
      </c>
      <c r="E987" cm="1">
        <f t="array" ref="E987">_xlfn.XLOOKUP(A987,$A$2:$A$2336,Table2[BMI],"NOT FOUND")</f>
        <v>54.47</v>
      </c>
      <c r="F987" cm="1">
        <f t="array" ref="F987">_xlfn.XLOOKUP(A987,$A$2:$A$2336,Table2[HBA1C],"NOT FOUND")</f>
        <v>7.48</v>
      </c>
      <c r="G987" t="str" cm="1">
        <f t="array" ref="G987">_xlfn.XLOOKUP(A987,$A$2:$A$2336,Table2[Heart Issues],"NOT FOUND")</f>
        <v>No</v>
      </c>
      <c r="H987" t="str" cm="1">
        <f t="array" ref="H987">_xlfn.XLOOKUP(A987,$A$2:$A$2336,Table2[Any Transplants],"NOT FOUND")</f>
        <v>No</v>
      </c>
      <c r="I987" t="str" cm="1">
        <f t="array" ref="I987">_xlfn.XLOOKUP(A987,$A$2:$A$2336,Table2[Cancer history],"NOT FOUND")</f>
        <v>No</v>
      </c>
      <c r="J987" t="str">
        <f>_xlfn.XLOOKUP(A987,Table3[customer_no],Table3[month],"NOT FOUND")</f>
        <v>Sep</v>
      </c>
      <c r="K987" s="7">
        <f>_xlfn.XLOOKUP(A987,Table3[customer_no],Table3[year_average],"NOT FOUND")</f>
        <v>2002</v>
      </c>
      <c r="L987" cm="1">
        <f t="array" ref="L987">_xlfn.XLOOKUP(A987,Table3[customer_no],'Hospitalisation Details'!$D$2:$D$2344,"NOT FOUND")</f>
        <v>20</v>
      </c>
      <c r="M987" s="33">
        <f>_xlfn.XLOOKUP(A987,Table3[customer_no],Table3[dd/mm/yy],"NOT FOUND")</f>
        <v>37519</v>
      </c>
      <c r="N987">
        <f>_xlfn.XLOOKUP(A987,Table3[customer_no],Table3[age],"NOT FOUND")</f>
        <v>20</v>
      </c>
      <c r="O987" cm="1">
        <f t="array" ref="O987">_xlfn.XLOOKUP(A987,Table3[customer_no],'Hospitalisation Details'!$E$2:$E$2344,"NOT FOUND")</f>
        <v>0</v>
      </c>
      <c r="P987" t="str">
        <f>_xlfn.XLOOKUP(A987,Table3[customer_no],Table3[hsplt_handled],"NOT FOUND")</f>
        <v>tier - 3</v>
      </c>
      <c r="Q987" t="str">
        <f>_xlfn.XLOOKUP(A987,Table3[customer_no],Table3[city_handled],"NOT FOUND")</f>
        <v>tier - 3</v>
      </c>
      <c r="R987" t="str">
        <f>_xlfn.XLOOKUP(A987,Table3[customer_no],Table3[state_id],"NOT FOUND")</f>
        <v>R1012</v>
      </c>
      <c r="S987" s="34" cm="1">
        <f t="array" ref="S987">_xlfn.XLOOKUP(A987,Table3[customer_no],'Hospitalisation Details'!$F$2:$F$2344,"NOT FOUND")</f>
        <v>11321.49</v>
      </c>
      <c r="T987" t="str">
        <f>_xlfn.XLOOKUP(A987,Table2[Customer ID],Table2[BMI_category],"NOT FOUND")</f>
        <v>Obesity</v>
      </c>
      <c r="U987" s="7">
        <f>_xlfn.XLOOKUP(A987,Table2[Customer ID],Table2[no of surgery],"NOT FOUND")</f>
        <v>0</v>
      </c>
      <c r="V987" t="str">
        <f>_xlfn.XLOOKUP(A987,Table2[Customer ID],Table2[smoker_missing],"NOT FOUND")</f>
        <v>No</v>
      </c>
      <c r="W987" t="str">
        <f t="shared" si="15"/>
        <v>Diabetes</v>
      </c>
      <c r="X987" s="37">
        <f>SUM(Table5[[#This Row],[Title]:[Diabetes Level]])</f>
        <v>50944.439999999995</v>
      </c>
    </row>
    <row r="988" spans="1:24" x14ac:dyDescent="0.25">
      <c r="A988" t="s">
        <v>1384</v>
      </c>
      <c r="B988" t="str">
        <f>VLOOKUP(A988,'Customer Names'!$A$2:$E$2336,3,FALSE)</f>
        <v>Ms.</v>
      </c>
      <c r="C988" t="str">
        <f>_xlfn.XLOOKUP(A988,$A$2:$A$2336,'Customer Names'!$D$2:$D$2336,"NOT FOUND")</f>
        <v>Carrie</v>
      </c>
      <c r="D988" t="str">
        <f>_xlfn.XLOOKUP(A988,$A$2:$A$2336,'Customer Names'!$E$2:$E$2336,"NOT FOUND")</f>
        <v>Anderson</v>
      </c>
      <c r="E988" cm="1">
        <f t="array" ref="E988">_xlfn.XLOOKUP(A988,$A$2:$A$2336,Table2[BMI],"NOT FOUND")</f>
        <v>24.93</v>
      </c>
      <c r="F988" cm="1">
        <f t="array" ref="F988">_xlfn.XLOOKUP(A988,$A$2:$A$2336,Table2[HBA1C],"NOT FOUND")</f>
        <v>9.18</v>
      </c>
      <c r="G988" t="str" cm="1">
        <f t="array" ref="G988">_xlfn.XLOOKUP(A988,$A$2:$A$2336,Table2[Heart Issues],"NOT FOUND")</f>
        <v>yes</v>
      </c>
      <c r="H988" t="str" cm="1">
        <f t="array" ref="H988">_xlfn.XLOOKUP(A988,$A$2:$A$2336,Table2[Any Transplants],"NOT FOUND")</f>
        <v>No</v>
      </c>
      <c r="I988" t="str" cm="1">
        <f t="array" ref="I988">_xlfn.XLOOKUP(A988,$A$2:$A$2336,Table2[Cancer history],"NOT FOUND")</f>
        <v>Yes</v>
      </c>
      <c r="J988" t="str">
        <f>_xlfn.XLOOKUP(A988,Table3[customer_no],Table3[month],"NOT FOUND")</f>
        <v>Jul</v>
      </c>
      <c r="K988" s="7">
        <f>_xlfn.XLOOKUP(A988,Table3[customer_no],Table3[year_average],"NOT FOUND")</f>
        <v>1963</v>
      </c>
      <c r="L988" cm="1">
        <f t="array" ref="L988">_xlfn.XLOOKUP(A988,Table3[customer_no],'Hospitalisation Details'!$D$2:$D$2344,"NOT FOUND")</f>
        <v>11</v>
      </c>
      <c r="M988" s="33">
        <f>_xlfn.XLOOKUP(A988,Table3[customer_no],Table3[dd/mm/yy],"NOT FOUND")</f>
        <v>23203</v>
      </c>
      <c r="N988">
        <f>_xlfn.XLOOKUP(A988,Table3[customer_no],Table3[age],"NOT FOUND")</f>
        <v>59</v>
      </c>
      <c r="O988" cm="1">
        <f t="array" ref="O988">_xlfn.XLOOKUP(A988,Table3[customer_no],'Hospitalisation Details'!$E$2:$E$2344,"NOT FOUND")</f>
        <v>0</v>
      </c>
      <c r="P988" t="str">
        <f>_xlfn.XLOOKUP(A988,Table3[customer_no],Table3[hsplt_handled],"NOT FOUND")</f>
        <v>tier - 3</v>
      </c>
      <c r="Q988" t="str">
        <f>_xlfn.XLOOKUP(A988,Table3[customer_no],Table3[city_handled],"NOT FOUND")</f>
        <v>tier - 1</v>
      </c>
      <c r="R988" t="str">
        <f>_xlfn.XLOOKUP(A988,Table3[customer_no],Table3[state_id],"NOT FOUND")</f>
        <v>R1012</v>
      </c>
      <c r="S988" s="34" cm="1">
        <f t="array" ref="S988">_xlfn.XLOOKUP(A988,Table3[customer_no],'Hospitalisation Details'!$F$2:$F$2344,"NOT FOUND")</f>
        <v>11319.12</v>
      </c>
      <c r="T988" t="str">
        <f>_xlfn.XLOOKUP(A988,Table2[Customer ID],Table2[BMI_category],"NOT FOUND")</f>
        <v>Normal Weight</v>
      </c>
      <c r="U988" s="7">
        <f>_xlfn.XLOOKUP(A988,Table2[Customer ID],Table2[no of surgery],"NOT FOUND")</f>
        <v>1</v>
      </c>
      <c r="V988" t="str">
        <f>_xlfn.XLOOKUP(A988,Table2[Customer ID],Table2[smoker_missing],"NOT FOUND")</f>
        <v>No</v>
      </c>
      <c r="W988" t="str">
        <f t="shared" si="15"/>
        <v>Diabetes</v>
      </c>
      <c r="X988" s="37">
        <f>SUM(Table5[[#This Row],[Title]:[Diabetes Level]])</f>
        <v>36590.230000000003</v>
      </c>
    </row>
    <row r="989" spans="1:24" x14ac:dyDescent="0.25">
      <c r="A989" t="s">
        <v>1383</v>
      </c>
      <c r="B989" t="str">
        <f>VLOOKUP(A989,'Customer Names'!$A$2:$E$2336,3,FALSE)</f>
        <v>Mrs.</v>
      </c>
      <c r="C989" t="str">
        <f>_xlfn.XLOOKUP(A989,$A$2:$A$2336,'Customer Names'!$D$2:$D$2336,"NOT FOUND")</f>
        <v>Suzanne</v>
      </c>
      <c r="D989" t="str">
        <f>_xlfn.XLOOKUP(A989,$A$2:$A$2336,'Customer Names'!$E$2:$E$2336,"NOT FOUND")</f>
        <v>Chiappone</v>
      </c>
      <c r="E989" cm="1">
        <f t="array" ref="E989">_xlfn.XLOOKUP(A989,$A$2:$A$2336,Table2[BMI],"NOT FOUND")</f>
        <v>48.12</v>
      </c>
      <c r="F989" cm="1">
        <f t="array" ref="F989">_xlfn.XLOOKUP(A989,$A$2:$A$2336,Table2[HBA1C],"NOT FOUND")</f>
        <v>4.51</v>
      </c>
      <c r="G989" t="str" cm="1">
        <f t="array" ref="G989">_xlfn.XLOOKUP(A989,$A$2:$A$2336,Table2[Heart Issues],"NOT FOUND")</f>
        <v>yes</v>
      </c>
      <c r="H989" t="str" cm="1">
        <f t="array" ref="H989">_xlfn.XLOOKUP(A989,$A$2:$A$2336,Table2[Any Transplants],"NOT FOUND")</f>
        <v>No</v>
      </c>
      <c r="I989" t="str" cm="1">
        <f t="array" ref="I989">_xlfn.XLOOKUP(A989,$A$2:$A$2336,Table2[Cancer history],"NOT FOUND")</f>
        <v>No</v>
      </c>
      <c r="J989" t="str">
        <f>_xlfn.XLOOKUP(A989,Table3[customer_no],Table3[month],"NOT FOUND")</f>
        <v>Dec</v>
      </c>
      <c r="K989" s="7">
        <f>_xlfn.XLOOKUP(A989,Table3[customer_no],Table3[year_average],"NOT FOUND")</f>
        <v>1995</v>
      </c>
      <c r="L989" cm="1">
        <f t="array" ref="L989">_xlfn.XLOOKUP(A989,Table3[customer_no],'Hospitalisation Details'!$D$2:$D$2344,"NOT FOUND")</f>
        <v>10</v>
      </c>
      <c r="M989" s="33">
        <f>_xlfn.XLOOKUP(A989,Table3[customer_no],Table3[dd/mm/yy],"NOT FOUND")</f>
        <v>35043</v>
      </c>
      <c r="N989">
        <f>_xlfn.XLOOKUP(A989,Table3[customer_no],Table3[age],"NOT FOUND")</f>
        <v>27</v>
      </c>
      <c r="O989" cm="1">
        <f t="array" ref="O989">_xlfn.XLOOKUP(A989,Table3[customer_no],'Hospitalisation Details'!$E$2:$E$2344,"NOT FOUND")</f>
        <v>0</v>
      </c>
      <c r="P989" t="str">
        <f>_xlfn.XLOOKUP(A989,Table3[customer_no],Table3[hsplt_handled],"NOT FOUND")</f>
        <v>tier - 3</v>
      </c>
      <c r="Q989" t="str">
        <f>_xlfn.XLOOKUP(A989,Table3[customer_no],Table3[city_handled],"NOT FOUND")</f>
        <v>tier - 2</v>
      </c>
      <c r="R989" t="str">
        <f>_xlfn.XLOOKUP(A989,Table3[customer_no],Table3[state_id],"NOT FOUND")</f>
        <v>R1026</v>
      </c>
      <c r="S989" s="34" cm="1">
        <f t="array" ref="S989">_xlfn.XLOOKUP(A989,Table3[customer_no],'Hospitalisation Details'!$F$2:$F$2344,"NOT FOUND")</f>
        <v>11318.57</v>
      </c>
      <c r="T989" t="str">
        <f>_xlfn.XLOOKUP(A989,Table2[Customer ID],Table2[BMI_category],"NOT FOUND")</f>
        <v>Obesity</v>
      </c>
      <c r="U989" s="7">
        <f>_xlfn.XLOOKUP(A989,Table2[Customer ID],Table2[no of surgery],"NOT FOUND")</f>
        <v>1</v>
      </c>
      <c r="V989" t="str">
        <f>_xlfn.XLOOKUP(A989,Table2[Customer ID],Table2[smoker_missing],"NOT FOUND")</f>
        <v>No</v>
      </c>
      <c r="W989" t="str">
        <f t="shared" si="15"/>
        <v>Normal</v>
      </c>
      <c r="X989" s="37">
        <f>SUM(Table5[[#This Row],[Title]:[Diabetes Level]])</f>
        <v>48447.199999999997</v>
      </c>
    </row>
    <row r="990" spans="1:24" x14ac:dyDescent="0.25">
      <c r="A990" t="s">
        <v>1382</v>
      </c>
      <c r="B990" t="str">
        <f>VLOOKUP(A990,'Customer Names'!$A$2:$E$2336,3,FALSE)</f>
        <v>Ms.</v>
      </c>
      <c r="C990" t="str">
        <f>_xlfn.XLOOKUP(A990,$A$2:$A$2336,'Customer Names'!$D$2:$D$2336,"NOT FOUND")</f>
        <v>Jasmine P.</v>
      </c>
      <c r="D990" t="str">
        <f>_xlfn.XLOOKUP(A990,$A$2:$A$2336,'Customer Names'!$E$2:$E$2336,"NOT FOUND")</f>
        <v>Opie</v>
      </c>
      <c r="E990" cm="1">
        <f t="array" ref="E990">_xlfn.XLOOKUP(A990,$A$2:$A$2336,Table2[BMI],"NOT FOUND")</f>
        <v>24.91</v>
      </c>
      <c r="F990" cm="1">
        <f t="array" ref="F990">_xlfn.XLOOKUP(A990,$A$2:$A$2336,Table2[HBA1C],"NOT FOUND")</f>
        <v>7.33</v>
      </c>
      <c r="G990" t="str" cm="1">
        <f t="array" ref="G990">_xlfn.XLOOKUP(A990,$A$2:$A$2336,Table2[Heart Issues],"NOT FOUND")</f>
        <v>yes</v>
      </c>
      <c r="H990" t="str" cm="1">
        <f t="array" ref="H990">_xlfn.XLOOKUP(A990,$A$2:$A$2336,Table2[Any Transplants],"NOT FOUND")</f>
        <v>No</v>
      </c>
      <c r="I990" t="str" cm="1">
        <f t="array" ref="I990">_xlfn.XLOOKUP(A990,$A$2:$A$2336,Table2[Cancer history],"NOT FOUND")</f>
        <v>Yes</v>
      </c>
      <c r="J990" t="str">
        <f>_xlfn.XLOOKUP(A990,Table3[customer_no],Table3[month],"NOT FOUND")</f>
        <v>Nov</v>
      </c>
      <c r="K990" s="7">
        <f>_xlfn.XLOOKUP(A990,Table3[customer_no],Table3[year_average],"NOT FOUND")</f>
        <v>1963</v>
      </c>
      <c r="L990" cm="1">
        <f t="array" ref="L990">_xlfn.XLOOKUP(A990,Table3[customer_no],'Hospitalisation Details'!$D$2:$D$2344,"NOT FOUND")</f>
        <v>22</v>
      </c>
      <c r="M990" s="33">
        <f>_xlfn.XLOOKUP(A990,Table3[customer_no],Table3[dd/mm/yy],"NOT FOUND")</f>
        <v>23337</v>
      </c>
      <c r="N990">
        <f>_xlfn.XLOOKUP(A990,Table3[customer_no],Table3[age],"NOT FOUND")</f>
        <v>59</v>
      </c>
      <c r="O990" cm="1">
        <f t="array" ref="O990">_xlfn.XLOOKUP(A990,Table3[customer_no],'Hospitalisation Details'!$E$2:$E$2344,"NOT FOUND")</f>
        <v>0</v>
      </c>
      <c r="P990" t="str">
        <f>_xlfn.XLOOKUP(A990,Table3[customer_no],Table3[hsplt_handled],"NOT FOUND")</f>
        <v>tier - 3</v>
      </c>
      <c r="Q990" t="str">
        <f>_xlfn.XLOOKUP(A990,Table3[customer_no],Table3[city_handled],"NOT FOUND")</f>
        <v>tier - 3</v>
      </c>
      <c r="R990" t="str">
        <f>_xlfn.XLOOKUP(A990,Table3[customer_no],Table3[state_id],"NOT FOUND")</f>
        <v>R1012</v>
      </c>
      <c r="S990" s="34" cm="1">
        <f t="array" ref="S990">_xlfn.XLOOKUP(A990,Table3[customer_no],'Hospitalisation Details'!$F$2:$F$2344,"NOT FOUND")</f>
        <v>11312.33</v>
      </c>
      <c r="T990" t="str">
        <f>_xlfn.XLOOKUP(A990,Table2[Customer ID],Table2[BMI_category],"NOT FOUND")</f>
        <v>Normal Weight</v>
      </c>
      <c r="U990" s="7">
        <f>_xlfn.XLOOKUP(A990,Table2[Customer ID],Table2[no of surgery],"NOT FOUND")</f>
        <v>1</v>
      </c>
      <c r="V990" t="str">
        <f>_xlfn.XLOOKUP(A990,Table2[Customer ID],Table2[smoker_missing],"NOT FOUND")</f>
        <v>No</v>
      </c>
      <c r="W990" t="str">
        <f t="shared" si="15"/>
        <v>Diabetes</v>
      </c>
      <c r="X990" s="37">
        <f>SUM(Table5[[#This Row],[Title]:[Diabetes Level]])</f>
        <v>36726.57</v>
      </c>
    </row>
    <row r="991" spans="1:24" x14ac:dyDescent="0.25">
      <c r="A991" t="s">
        <v>1381</v>
      </c>
      <c r="B991" t="str">
        <f>VLOOKUP(A991,'Customer Names'!$A$2:$E$2336,3,FALSE)</f>
        <v>Ms.</v>
      </c>
      <c r="C991" t="str">
        <f>_xlfn.XLOOKUP(A991,$A$2:$A$2336,'Customer Names'!$D$2:$D$2336,"NOT FOUND")</f>
        <v>Jennifer</v>
      </c>
      <c r="D991" t="str">
        <f>_xlfn.XLOOKUP(A991,$A$2:$A$2336,'Customer Names'!$E$2:$E$2336,"NOT FOUND")</f>
        <v>Donnelly</v>
      </c>
      <c r="E991" cm="1">
        <f t="array" ref="E991">_xlfn.XLOOKUP(A991,$A$2:$A$2336,Table2[BMI],"NOT FOUND")</f>
        <v>27.645</v>
      </c>
      <c r="F991" cm="1">
        <f t="array" ref="F991">_xlfn.XLOOKUP(A991,$A$2:$A$2336,Table2[HBA1C],"NOT FOUND")</f>
        <v>10.56</v>
      </c>
      <c r="G991" t="str" cm="1">
        <f t="array" ref="G991">_xlfn.XLOOKUP(A991,$A$2:$A$2336,Table2[Heart Issues],"NOT FOUND")</f>
        <v>No</v>
      </c>
      <c r="H991" t="str" cm="1">
        <f t="array" ref="H991">_xlfn.XLOOKUP(A991,$A$2:$A$2336,Table2[Any Transplants],"NOT FOUND")</f>
        <v>No</v>
      </c>
      <c r="I991" t="str" cm="1">
        <f t="array" ref="I991">_xlfn.XLOOKUP(A991,$A$2:$A$2336,Table2[Cancer history],"NOT FOUND")</f>
        <v>No</v>
      </c>
      <c r="J991" t="str">
        <f>_xlfn.XLOOKUP(A991,Table3[customer_no],Table3[month],"NOT FOUND")</f>
        <v>Oct</v>
      </c>
      <c r="K991" s="7">
        <f>_xlfn.XLOOKUP(A991,Table3[customer_no],Table3[year_average],"NOT FOUND")</f>
        <v>1968</v>
      </c>
      <c r="L991" cm="1">
        <f t="array" ref="L991">_xlfn.XLOOKUP(A991,Table3[customer_no],'Hospitalisation Details'!$D$2:$D$2344,"NOT FOUND")</f>
        <v>6</v>
      </c>
      <c r="M991" s="33">
        <f>_xlfn.XLOOKUP(A991,Table3[customer_no],Table3[dd/mm/yy],"NOT FOUND")</f>
        <v>25117</v>
      </c>
      <c r="N991">
        <f>_xlfn.XLOOKUP(A991,Table3[customer_no],Table3[age],"NOT FOUND")</f>
        <v>54</v>
      </c>
      <c r="O991" cm="1">
        <f t="array" ref="O991">_xlfn.XLOOKUP(A991,Table3[customer_no],'Hospitalisation Details'!$E$2:$E$2344,"NOT FOUND")</f>
        <v>1</v>
      </c>
      <c r="P991" t="str">
        <f>_xlfn.XLOOKUP(A991,Table3[customer_no],Table3[hsplt_handled],"NOT FOUND")</f>
        <v>tier - 3</v>
      </c>
      <c r="Q991" t="str">
        <f>_xlfn.XLOOKUP(A991,Table3[customer_no],Table3[city_handled],"NOT FOUND")</f>
        <v>tier - 1</v>
      </c>
      <c r="R991" t="str">
        <f>_xlfn.XLOOKUP(A991,Table3[customer_no],Table3[state_id],"NOT FOUND")</f>
        <v>R1012</v>
      </c>
      <c r="S991" s="34" cm="1">
        <f t="array" ref="S991">_xlfn.XLOOKUP(A991,Table3[customer_no],'Hospitalisation Details'!$F$2:$F$2344,"NOT FOUND")</f>
        <v>11305.93</v>
      </c>
      <c r="T991" t="str">
        <f>_xlfn.XLOOKUP(A991,Table2[Customer ID],Table2[BMI_category],"NOT FOUND")</f>
        <v>Overweight</v>
      </c>
      <c r="U991" s="7">
        <f>_xlfn.XLOOKUP(A991,Table2[Customer ID],Table2[no of surgery],"NOT FOUND")</f>
        <v>0</v>
      </c>
      <c r="V991" t="str">
        <f>_xlfn.XLOOKUP(A991,Table2[Customer ID],Table2[smoker_missing],"NOT FOUND")</f>
        <v>No</v>
      </c>
      <c r="W991" t="str">
        <f t="shared" si="15"/>
        <v>Diabetes</v>
      </c>
      <c r="X991" s="37">
        <f>SUM(Table5[[#This Row],[Title]:[Diabetes Level]])</f>
        <v>38490.135000000002</v>
      </c>
    </row>
    <row r="992" spans="1:24" x14ac:dyDescent="0.25">
      <c r="A992" t="s">
        <v>1380</v>
      </c>
      <c r="B992" t="str">
        <f>VLOOKUP(A992,'Customer Names'!$A$2:$E$2336,3,FALSE)</f>
        <v>Ms.</v>
      </c>
      <c r="C992" t="str">
        <f>_xlfn.XLOOKUP(A992,$A$2:$A$2336,'Customer Names'!$D$2:$D$2336,"NOT FOUND")</f>
        <v>Tracie</v>
      </c>
      <c r="D992" t="str">
        <f>_xlfn.XLOOKUP(A992,$A$2:$A$2336,'Customer Names'!$E$2:$E$2336,"NOT FOUND")</f>
        <v>Rall</v>
      </c>
      <c r="E992" cm="1">
        <f t="array" ref="E992">_xlfn.XLOOKUP(A992,$A$2:$A$2336,Table2[BMI],"NOT FOUND")</f>
        <v>33.700000000000003</v>
      </c>
      <c r="F992" cm="1">
        <f t="array" ref="F992">_xlfn.XLOOKUP(A992,$A$2:$A$2336,Table2[HBA1C],"NOT FOUND")</f>
        <v>4.01</v>
      </c>
      <c r="G992" t="str" cm="1">
        <f t="array" ref="G992">_xlfn.XLOOKUP(A992,$A$2:$A$2336,Table2[Heart Issues],"NOT FOUND")</f>
        <v>No</v>
      </c>
      <c r="H992" t="str" cm="1">
        <f t="array" ref="H992">_xlfn.XLOOKUP(A992,$A$2:$A$2336,Table2[Any Transplants],"NOT FOUND")</f>
        <v>No</v>
      </c>
      <c r="I992" t="str" cm="1">
        <f t="array" ref="I992">_xlfn.XLOOKUP(A992,$A$2:$A$2336,Table2[Cancer history],"NOT FOUND")</f>
        <v>No</v>
      </c>
      <c r="J992" t="str">
        <f>_xlfn.XLOOKUP(A992,Table3[customer_no],Table3[month],"NOT FOUND")</f>
        <v>Sep</v>
      </c>
      <c r="K992" s="7">
        <f>_xlfn.XLOOKUP(A992,Table3[customer_no],Table3[year_average],"NOT FOUND")</f>
        <v>1972</v>
      </c>
      <c r="L992" cm="1">
        <f t="array" ref="L992">_xlfn.XLOOKUP(A992,Table3[customer_no],'Hospitalisation Details'!$D$2:$D$2344,"NOT FOUND")</f>
        <v>25</v>
      </c>
      <c r="M992" s="33">
        <f>_xlfn.XLOOKUP(A992,Table3[customer_no],Table3[dd/mm/yy],"NOT FOUND")</f>
        <v>26567</v>
      </c>
      <c r="N992">
        <f>_xlfn.XLOOKUP(A992,Table3[customer_no],Table3[age],"NOT FOUND")</f>
        <v>50</v>
      </c>
      <c r="O992" cm="1">
        <f t="array" ref="O992">_xlfn.XLOOKUP(A992,Table3[customer_no],'Hospitalisation Details'!$E$2:$E$2344,"NOT FOUND")</f>
        <v>4</v>
      </c>
      <c r="P992" t="str">
        <f>_xlfn.XLOOKUP(A992,Table3[customer_no],Table3[hsplt_handled],"NOT FOUND")</f>
        <v>tier - 3</v>
      </c>
      <c r="Q992" t="str">
        <f>_xlfn.XLOOKUP(A992,Table3[customer_no],Table3[city_handled],"NOT FOUND")</f>
        <v>tier - 2</v>
      </c>
      <c r="R992" t="str">
        <f>_xlfn.XLOOKUP(A992,Table3[customer_no],Table3[state_id],"NOT FOUND")</f>
        <v>R1011</v>
      </c>
      <c r="S992" s="34" cm="1">
        <f t="array" ref="S992">_xlfn.XLOOKUP(A992,Table3[customer_no],'Hospitalisation Details'!$F$2:$F$2344,"NOT FOUND")</f>
        <v>11299.34</v>
      </c>
      <c r="T992" t="str">
        <f>_xlfn.XLOOKUP(A992,Table2[Customer ID],Table2[BMI_category],"NOT FOUND")</f>
        <v>Obesity</v>
      </c>
      <c r="U992" s="7">
        <f>_xlfn.XLOOKUP(A992,Table2[Customer ID],Table2[no of surgery],"NOT FOUND")</f>
        <v>2</v>
      </c>
      <c r="V992" t="str">
        <f>_xlfn.XLOOKUP(A992,Table2[Customer ID],Table2[smoker_missing],"NOT FOUND")</f>
        <v>No</v>
      </c>
      <c r="W992" t="str">
        <f t="shared" si="15"/>
        <v>Normal</v>
      </c>
      <c r="X992" s="37">
        <f>SUM(Table5[[#This Row],[Title]:[Diabetes Level]])</f>
        <v>39957.050000000003</v>
      </c>
    </row>
    <row r="993" spans="1:24" x14ac:dyDescent="0.25">
      <c r="A993" t="s">
        <v>1379</v>
      </c>
      <c r="B993" t="str">
        <f>VLOOKUP(A993,'Customer Names'!$A$2:$E$2336,3,FALSE)</f>
        <v>Mr.</v>
      </c>
      <c r="C993" t="str">
        <f>_xlfn.XLOOKUP(A993,$A$2:$A$2336,'Customer Names'!$D$2:$D$2336,"NOT FOUND")</f>
        <v>Tristan D.</v>
      </c>
      <c r="D993" t="str">
        <f>_xlfn.XLOOKUP(A993,$A$2:$A$2336,'Customer Names'!$E$2:$E$2336,"NOT FOUND")</f>
        <v>Mitchell</v>
      </c>
      <c r="E993" cm="1">
        <f t="array" ref="E993">_xlfn.XLOOKUP(A993,$A$2:$A$2336,Table2[BMI],"NOT FOUND")</f>
        <v>38.93</v>
      </c>
      <c r="F993" cm="1">
        <f t="array" ref="F993">_xlfn.XLOOKUP(A993,$A$2:$A$2336,Table2[HBA1C],"NOT FOUND")</f>
        <v>5.64</v>
      </c>
      <c r="G993" t="str" cm="1">
        <f t="array" ref="G993">_xlfn.XLOOKUP(A993,$A$2:$A$2336,Table2[Heart Issues],"NOT FOUND")</f>
        <v>yes</v>
      </c>
      <c r="H993" t="str" cm="1">
        <f t="array" ref="H993">_xlfn.XLOOKUP(A993,$A$2:$A$2336,Table2[Any Transplants],"NOT FOUND")</f>
        <v>No</v>
      </c>
      <c r="I993" t="str" cm="1">
        <f t="array" ref="I993">_xlfn.XLOOKUP(A993,$A$2:$A$2336,Table2[Cancer history],"NOT FOUND")</f>
        <v>No</v>
      </c>
      <c r="J993" t="str">
        <f>_xlfn.XLOOKUP(A993,Table3[customer_no],Table3[month],"NOT FOUND")</f>
        <v>Nov</v>
      </c>
      <c r="K993" s="7">
        <f>_xlfn.XLOOKUP(A993,Table3[customer_no],Table3[year_average],"NOT FOUND")</f>
        <v>1988</v>
      </c>
      <c r="L993" cm="1">
        <f t="array" ref="L993">_xlfn.XLOOKUP(A993,Table3[customer_no],'Hospitalisation Details'!$D$2:$D$2344,"NOT FOUND")</f>
        <v>14</v>
      </c>
      <c r="M993" s="33">
        <f>_xlfn.XLOOKUP(A993,Table3[customer_no],Table3[dd/mm/yy],"NOT FOUND")</f>
        <v>32461</v>
      </c>
      <c r="N993">
        <f>_xlfn.XLOOKUP(A993,Table3[customer_no],Table3[age],"NOT FOUND")</f>
        <v>34</v>
      </c>
      <c r="O993" cm="1">
        <f t="array" ref="O993">_xlfn.XLOOKUP(A993,Table3[customer_no],'Hospitalisation Details'!$E$2:$E$2344,"NOT FOUND")</f>
        <v>3</v>
      </c>
      <c r="P993" t="str">
        <f>_xlfn.XLOOKUP(A993,Table3[customer_no],Table3[hsplt_handled],"NOT FOUND")</f>
        <v>tier - 3</v>
      </c>
      <c r="Q993" t="str">
        <f>_xlfn.XLOOKUP(A993,Table3[customer_no],Table3[city_handled],"NOT FOUND")</f>
        <v>tier - 1</v>
      </c>
      <c r="R993" t="str">
        <f>_xlfn.XLOOKUP(A993,Table3[customer_no],Table3[state_id],"NOT FOUND")</f>
        <v>R1022</v>
      </c>
      <c r="S993" s="34" cm="1">
        <f t="array" ref="S993">_xlfn.XLOOKUP(A993,Table3[customer_no],'Hospitalisation Details'!$F$2:$F$2344,"NOT FOUND")</f>
        <v>11294.57</v>
      </c>
      <c r="T993" t="str">
        <f>_xlfn.XLOOKUP(A993,Table2[Customer ID],Table2[BMI_category],"NOT FOUND")</f>
        <v>Obesity</v>
      </c>
      <c r="U993" s="7">
        <f>_xlfn.XLOOKUP(A993,Table2[Customer ID],Table2[no of surgery],"NOT FOUND")</f>
        <v>1</v>
      </c>
      <c r="V993" t="str">
        <f>_xlfn.XLOOKUP(A993,Table2[Customer ID],Table2[smoker_missing],"NOT FOUND")</f>
        <v>No</v>
      </c>
      <c r="W993" t="str">
        <f t="shared" si="15"/>
        <v>Normal</v>
      </c>
      <c r="X993" s="37">
        <f>SUM(Table5[[#This Row],[Title]:[Diabetes Level]])</f>
        <v>45840.14</v>
      </c>
    </row>
    <row r="994" spans="1:24" x14ac:dyDescent="0.25">
      <c r="A994" t="s">
        <v>1378</v>
      </c>
      <c r="B994" t="str">
        <f>VLOOKUP(A994,'Customer Names'!$A$2:$E$2336,3,FALSE)</f>
        <v>Mr.</v>
      </c>
      <c r="C994" t="str">
        <f>_xlfn.XLOOKUP(A994,$A$2:$A$2336,'Customer Names'!$D$2:$D$2336,"NOT FOUND")</f>
        <v>Peiweng</v>
      </c>
      <c r="D994" t="str">
        <f>_xlfn.XLOOKUP(A994,$A$2:$A$2336,'Customer Names'!$E$2:$E$2336,"NOT FOUND")</f>
        <v>Chen</v>
      </c>
      <c r="E994" cm="1">
        <f t="array" ref="E994">_xlfn.XLOOKUP(A994,$A$2:$A$2336,Table2[BMI],"NOT FOUND")</f>
        <v>32.774999999999999</v>
      </c>
      <c r="F994" cm="1">
        <f t="array" ref="F994">_xlfn.XLOOKUP(A994,$A$2:$A$2336,Table2[HBA1C],"NOT FOUND")</f>
        <v>8.02</v>
      </c>
      <c r="G994" t="str" cm="1">
        <f t="array" ref="G994">_xlfn.XLOOKUP(A994,$A$2:$A$2336,Table2[Heart Issues],"NOT FOUND")</f>
        <v>yes</v>
      </c>
      <c r="H994" t="str" cm="1">
        <f t="array" ref="H994">_xlfn.XLOOKUP(A994,$A$2:$A$2336,Table2[Any Transplants],"NOT FOUND")</f>
        <v>No</v>
      </c>
      <c r="I994" t="str" cm="1">
        <f t="array" ref="I994">_xlfn.XLOOKUP(A994,$A$2:$A$2336,Table2[Cancer history],"NOT FOUND")</f>
        <v>No</v>
      </c>
      <c r="J994" t="str">
        <f>_xlfn.XLOOKUP(A994,Table3[customer_no],Table3[month],"NOT FOUND")</f>
        <v>Jun</v>
      </c>
      <c r="K994" s="7">
        <f>_xlfn.XLOOKUP(A994,Table3[customer_no],Table3[year_average],"NOT FOUND")</f>
        <v>1970</v>
      </c>
      <c r="L994" cm="1">
        <f t="array" ref="L994">_xlfn.XLOOKUP(A994,Table3[customer_no],'Hospitalisation Details'!$D$2:$D$2344,"NOT FOUND")</f>
        <v>22</v>
      </c>
      <c r="M994" s="33">
        <f>_xlfn.XLOOKUP(A994,Table3[customer_no],Table3[dd/mm/yy],"NOT FOUND")</f>
        <v>25741</v>
      </c>
      <c r="N994">
        <f>_xlfn.XLOOKUP(A994,Table3[customer_no],Table3[age],"NOT FOUND")</f>
        <v>52</v>
      </c>
      <c r="O994" cm="1">
        <f t="array" ref="O994">_xlfn.XLOOKUP(A994,Table3[customer_no],'Hospitalisation Details'!$E$2:$E$2344,"NOT FOUND")</f>
        <v>3</v>
      </c>
      <c r="P994" t="str">
        <f>_xlfn.XLOOKUP(A994,Table3[customer_no],Table3[hsplt_handled],"NOT FOUND")</f>
        <v>tier - 3</v>
      </c>
      <c r="Q994" t="str">
        <f>_xlfn.XLOOKUP(A994,Table3[customer_no],Table3[city_handled],"NOT FOUND")</f>
        <v>tier - 1</v>
      </c>
      <c r="R994" t="str">
        <f>_xlfn.XLOOKUP(A994,Table3[customer_no],Table3[state_id],"NOT FOUND")</f>
        <v>R1012</v>
      </c>
      <c r="S994" s="34" cm="1">
        <f t="array" ref="S994">_xlfn.XLOOKUP(A994,Table3[customer_no],'Hospitalisation Details'!$F$2:$F$2344,"NOT FOUND")</f>
        <v>11289.11</v>
      </c>
      <c r="T994" t="str">
        <f>_xlfn.XLOOKUP(A994,Table2[Customer ID],Table2[BMI_category],"NOT FOUND")</f>
        <v>Obesity</v>
      </c>
      <c r="U994" s="7">
        <f>_xlfn.XLOOKUP(A994,Table2[Customer ID],Table2[no of surgery],"NOT FOUND")</f>
        <v>2</v>
      </c>
      <c r="V994" t="str">
        <f>_xlfn.XLOOKUP(A994,Table2[Customer ID],Table2[smoker_missing],"NOT FOUND")</f>
        <v>No</v>
      </c>
      <c r="W994" t="str">
        <f t="shared" si="15"/>
        <v>Diabetes</v>
      </c>
      <c r="X994" s="37">
        <f>SUM(Table5[[#This Row],[Title]:[Diabetes Level]])</f>
        <v>39119.904999999999</v>
      </c>
    </row>
    <row r="995" spans="1:24" x14ac:dyDescent="0.25">
      <c r="A995" t="s">
        <v>1377</v>
      </c>
      <c r="B995" t="str">
        <f>VLOOKUP(A995,'Customer Names'!$A$2:$E$2336,3,FALSE)</f>
        <v>Ms.</v>
      </c>
      <c r="C995" t="str">
        <f>_xlfn.XLOOKUP(A995,$A$2:$A$2336,'Customer Names'!$D$2:$D$2336,"NOT FOUND")</f>
        <v>Theresa M.</v>
      </c>
      <c r="D995" t="str">
        <f>_xlfn.XLOOKUP(A995,$A$2:$A$2336,'Customer Names'!$E$2:$E$2336,"NOT FOUND")</f>
        <v>Tufaro</v>
      </c>
      <c r="E995" cm="1">
        <f t="array" ref="E995">_xlfn.XLOOKUP(A995,$A$2:$A$2336,Table2[BMI],"NOT FOUND")</f>
        <v>29.83</v>
      </c>
      <c r="F995" cm="1">
        <f t="array" ref="F995">_xlfn.XLOOKUP(A995,$A$2:$A$2336,Table2[HBA1C],"NOT FOUND")</f>
        <v>7.2</v>
      </c>
      <c r="G995" t="str" cm="1">
        <f t="array" ref="G995">_xlfn.XLOOKUP(A995,$A$2:$A$2336,Table2[Heart Issues],"NOT FOUND")</f>
        <v>yes</v>
      </c>
      <c r="H995" t="str" cm="1">
        <f t="array" ref="H995">_xlfn.XLOOKUP(A995,$A$2:$A$2336,Table2[Any Transplants],"NOT FOUND")</f>
        <v>No</v>
      </c>
      <c r="I995" t="str" cm="1">
        <f t="array" ref="I995">_xlfn.XLOOKUP(A995,$A$2:$A$2336,Table2[Cancer history],"NOT FOUND")</f>
        <v>No</v>
      </c>
      <c r="J995" t="str">
        <f>_xlfn.XLOOKUP(A995,Table3[customer_no],Table3[month],"NOT FOUND")</f>
        <v>Jun</v>
      </c>
      <c r="K995" s="7">
        <f>_xlfn.XLOOKUP(A995,Table3[customer_no],Table3[year_average],"NOT FOUND")</f>
        <v>1967</v>
      </c>
      <c r="L995" cm="1">
        <f t="array" ref="L995">_xlfn.XLOOKUP(A995,Table3[customer_no],'Hospitalisation Details'!$D$2:$D$2344,"NOT FOUND")</f>
        <v>14</v>
      </c>
      <c r="M995" s="33">
        <f>_xlfn.XLOOKUP(A995,Table3[customer_no],Table3[dd/mm/yy],"NOT FOUND")</f>
        <v>24637</v>
      </c>
      <c r="N995">
        <f>_xlfn.XLOOKUP(A995,Table3[customer_no],Table3[age],"NOT FOUND")</f>
        <v>55</v>
      </c>
      <c r="O995" cm="1">
        <f t="array" ref="O995">_xlfn.XLOOKUP(A995,Table3[customer_no],'Hospitalisation Details'!$E$2:$E$2344,"NOT FOUND")</f>
        <v>0</v>
      </c>
      <c r="P995" t="str">
        <f>_xlfn.XLOOKUP(A995,Table3[customer_no],Table3[hsplt_handled],"NOT FOUND")</f>
        <v>tier - 3</v>
      </c>
      <c r="Q995" t="str">
        <f>_xlfn.XLOOKUP(A995,Table3[customer_no],Table3[city_handled],"NOT FOUND")</f>
        <v>tier - 3</v>
      </c>
      <c r="R995" t="str">
        <f>_xlfn.XLOOKUP(A995,Table3[customer_no],Table3[state_id],"NOT FOUND")</f>
        <v>R1024</v>
      </c>
      <c r="S995" s="34" cm="1">
        <f t="array" ref="S995">_xlfn.XLOOKUP(A995,Table3[customer_no],'Hospitalisation Details'!$F$2:$F$2344,"NOT FOUND")</f>
        <v>11286.54</v>
      </c>
      <c r="T995" t="str">
        <f>_xlfn.XLOOKUP(A995,Table2[Customer ID],Table2[BMI_category],"NOT FOUND")</f>
        <v>Overweight</v>
      </c>
      <c r="U995" s="7">
        <f>_xlfn.XLOOKUP(A995,Table2[Customer ID],Table2[no of surgery],"NOT FOUND")</f>
        <v>0</v>
      </c>
      <c r="V995" t="str">
        <f>_xlfn.XLOOKUP(A995,Table2[Customer ID],Table2[smoker_missing],"NOT FOUND")</f>
        <v>No</v>
      </c>
      <c r="W995" t="str">
        <f t="shared" si="15"/>
        <v>Diabetes</v>
      </c>
      <c r="X995" s="37">
        <f>SUM(Table5[[#This Row],[Title]:[Diabetes Level]])</f>
        <v>37996.57</v>
      </c>
    </row>
    <row r="996" spans="1:24" x14ac:dyDescent="0.25">
      <c r="A996" t="s">
        <v>1376</v>
      </c>
      <c r="B996" t="str">
        <f>VLOOKUP(A996,'Customer Names'!$A$2:$E$2336,3,FALSE)</f>
        <v>Mr.</v>
      </c>
      <c r="C996" t="str">
        <f>_xlfn.XLOOKUP(A996,$A$2:$A$2336,'Customer Names'!$D$2:$D$2336,"NOT FOUND")</f>
        <v>Daniel J</v>
      </c>
      <c r="D996" t="str">
        <f>_xlfn.XLOOKUP(A996,$A$2:$A$2336,'Customer Names'!$E$2:$E$2336,"NOT FOUND")</f>
        <v>Peters</v>
      </c>
      <c r="E996" cm="1">
        <f t="array" ref="E996">_xlfn.XLOOKUP(A996,$A$2:$A$2336,Table2[BMI],"NOT FOUND")</f>
        <v>28.31</v>
      </c>
      <c r="F996" cm="1">
        <f t="array" ref="F996">_xlfn.XLOOKUP(A996,$A$2:$A$2336,Table2[HBA1C],"NOT FOUND")</f>
        <v>4.55</v>
      </c>
      <c r="G996" t="str" cm="1">
        <f t="array" ref="G996">_xlfn.XLOOKUP(A996,$A$2:$A$2336,Table2[Heart Issues],"NOT FOUND")</f>
        <v>No</v>
      </c>
      <c r="H996" t="str" cm="1">
        <f t="array" ref="H996">_xlfn.XLOOKUP(A996,$A$2:$A$2336,Table2[Any Transplants],"NOT FOUND")</f>
        <v>yes</v>
      </c>
      <c r="I996" t="str" cm="1">
        <f t="array" ref="I996">_xlfn.XLOOKUP(A996,$A$2:$A$2336,Table2[Cancer history],"NOT FOUND")</f>
        <v>No</v>
      </c>
      <c r="J996" t="str">
        <f>_xlfn.XLOOKUP(A996,Table3[customer_no],Table3[month],"NOT FOUND")</f>
        <v>Oct</v>
      </c>
      <c r="K996" s="7">
        <f>_xlfn.XLOOKUP(A996,Table3[customer_no],Table3[year_average],"NOT FOUND")</f>
        <v>2004</v>
      </c>
      <c r="L996" cm="1">
        <f t="array" ref="L996">_xlfn.XLOOKUP(A996,Table3[customer_no],'Hospitalisation Details'!$D$2:$D$2344,"NOT FOUND")</f>
        <v>4</v>
      </c>
      <c r="M996" s="33">
        <f>_xlfn.XLOOKUP(A996,Table3[customer_no],Table3[dd/mm/yy],"NOT FOUND")</f>
        <v>38264</v>
      </c>
      <c r="N996">
        <f>_xlfn.XLOOKUP(A996,Table3[customer_no],Table3[age],"NOT FOUND")</f>
        <v>18</v>
      </c>
      <c r="O996" cm="1">
        <f t="array" ref="O996">_xlfn.XLOOKUP(A996,Table3[customer_no],'Hospitalisation Details'!$E$2:$E$2344,"NOT FOUND")</f>
        <v>1</v>
      </c>
      <c r="P996" t="str">
        <f>_xlfn.XLOOKUP(A996,Table3[customer_no],Table3[hsplt_handled],"NOT FOUND")</f>
        <v>tier - 3</v>
      </c>
      <c r="Q996" t="str">
        <f>_xlfn.XLOOKUP(A996,Table3[customer_no],Table3[city_handled],"NOT FOUND")</f>
        <v>tier - 2</v>
      </c>
      <c r="R996" t="str">
        <f>_xlfn.XLOOKUP(A996,Table3[customer_no],Table3[state_id],"NOT FOUND")</f>
        <v>R1019</v>
      </c>
      <c r="S996" s="34" cm="1">
        <f t="array" ref="S996">_xlfn.XLOOKUP(A996,Table3[customer_no],'Hospitalisation Details'!$F$2:$F$2344,"NOT FOUND")</f>
        <v>11272.33</v>
      </c>
      <c r="T996" t="str">
        <f>_xlfn.XLOOKUP(A996,Table2[Customer ID],Table2[BMI_category],"NOT FOUND")</f>
        <v>Overweight</v>
      </c>
      <c r="U996" s="7">
        <f>_xlfn.XLOOKUP(A996,Table2[Customer ID],Table2[no of surgery],"NOT FOUND")</f>
        <v>1</v>
      </c>
      <c r="V996" t="str">
        <f>_xlfn.XLOOKUP(A996,Table2[Customer ID],Table2[smoker_missing],"NOT FOUND")</f>
        <v>No</v>
      </c>
      <c r="W996" t="str">
        <f t="shared" si="15"/>
        <v>Normal</v>
      </c>
      <c r="X996" s="37">
        <f>SUM(Table5[[#This Row],[Title]:[Diabetes Level]])</f>
        <v>51597.19</v>
      </c>
    </row>
    <row r="997" spans="1:24" x14ac:dyDescent="0.25">
      <c r="A997" t="s">
        <v>1375</v>
      </c>
      <c r="B997" t="str">
        <f>VLOOKUP(A997,'Customer Names'!$A$2:$E$2336,3,FALSE)</f>
        <v>Mrs.</v>
      </c>
      <c r="C997" t="str">
        <f>_xlfn.XLOOKUP(A997,$A$2:$A$2336,'Customer Names'!$D$2:$D$2336,"NOT FOUND")</f>
        <v>Courtney M.</v>
      </c>
      <c r="D997" t="str">
        <f>_xlfn.XLOOKUP(A997,$A$2:$A$2336,'Customer Names'!$E$2:$E$2336,"NOT FOUND")</f>
        <v>Susedik</v>
      </c>
      <c r="E997" cm="1">
        <f t="array" ref="E997">_xlfn.XLOOKUP(A997,$A$2:$A$2336,Table2[BMI],"NOT FOUND")</f>
        <v>29.79</v>
      </c>
      <c r="F997" cm="1">
        <f t="array" ref="F997">_xlfn.XLOOKUP(A997,$A$2:$A$2336,Table2[HBA1C],"NOT FOUND")</f>
        <v>9.0299999999999994</v>
      </c>
      <c r="G997" t="str" cm="1">
        <f t="array" ref="G997">_xlfn.XLOOKUP(A997,$A$2:$A$2336,Table2[Heart Issues],"NOT FOUND")</f>
        <v>No</v>
      </c>
      <c r="H997" t="str" cm="1">
        <f t="array" ref="H997">_xlfn.XLOOKUP(A997,$A$2:$A$2336,Table2[Any Transplants],"NOT FOUND")</f>
        <v>No</v>
      </c>
      <c r="I997" t="str" cm="1">
        <f t="array" ref="I997">_xlfn.XLOOKUP(A997,$A$2:$A$2336,Table2[Cancer history],"NOT FOUND")</f>
        <v>No</v>
      </c>
      <c r="J997" t="str">
        <f>_xlfn.XLOOKUP(A997,Table3[customer_no],Table3[month],"NOT FOUND")</f>
        <v>Dec</v>
      </c>
      <c r="K997" s="7">
        <f>_xlfn.XLOOKUP(A997,Table3[customer_no],Table3[year_average],"NOT FOUND")</f>
        <v>1971</v>
      </c>
      <c r="L997" cm="1">
        <f t="array" ref="L997">_xlfn.XLOOKUP(A997,Table3[customer_no],'Hospitalisation Details'!$D$2:$D$2344,"NOT FOUND")</f>
        <v>26</v>
      </c>
      <c r="M997" s="33">
        <f>_xlfn.XLOOKUP(A997,Table3[customer_no],Table3[dd/mm/yy],"NOT FOUND")</f>
        <v>26293</v>
      </c>
      <c r="N997">
        <f>_xlfn.XLOOKUP(A997,Table3[customer_no],Table3[age],"NOT FOUND")</f>
        <v>51</v>
      </c>
      <c r="O997" cm="1">
        <f t="array" ref="O997">_xlfn.XLOOKUP(A997,Table3[customer_no],'Hospitalisation Details'!$E$2:$E$2344,"NOT FOUND")</f>
        <v>0</v>
      </c>
      <c r="P997" t="str">
        <f>_xlfn.XLOOKUP(A997,Table3[customer_no],Table3[hsplt_handled],"NOT FOUND")</f>
        <v>tier - 3</v>
      </c>
      <c r="Q997" t="str">
        <f>_xlfn.XLOOKUP(A997,Table3[customer_no],Table3[city_handled],"NOT FOUND")</f>
        <v>tier - 1</v>
      </c>
      <c r="R997" t="str">
        <f>_xlfn.XLOOKUP(A997,Table3[customer_no],Table3[state_id],"NOT FOUND")</f>
        <v>R1025</v>
      </c>
      <c r="S997" s="34" cm="1">
        <f t="array" ref="S997">_xlfn.XLOOKUP(A997,Table3[customer_no],'Hospitalisation Details'!$F$2:$F$2344,"NOT FOUND")</f>
        <v>11265.71</v>
      </c>
      <c r="T997" t="str">
        <f>_xlfn.XLOOKUP(A997,Table2[Customer ID],Table2[BMI_category],"NOT FOUND")</f>
        <v>Overweight</v>
      </c>
      <c r="U997" s="7">
        <f>_xlfn.XLOOKUP(A997,Table2[Customer ID],Table2[no of surgery],"NOT FOUND")</f>
        <v>0</v>
      </c>
      <c r="V997" t="str">
        <f>_xlfn.XLOOKUP(A997,Table2[Customer ID],Table2[smoker_missing],"NOT FOUND")</f>
        <v>No</v>
      </c>
      <c r="W997" t="str">
        <f t="shared" si="15"/>
        <v>Diabetes</v>
      </c>
      <c r="X997" s="37">
        <f>SUM(Table5[[#This Row],[Title]:[Diabetes Level]])</f>
        <v>39645.53</v>
      </c>
    </row>
    <row r="998" spans="1:24" x14ac:dyDescent="0.25">
      <c r="A998" t="s">
        <v>1374</v>
      </c>
      <c r="B998" t="str">
        <f>VLOOKUP(A998,'Customer Names'!$A$2:$E$2336,3,FALSE)</f>
        <v>Mr.</v>
      </c>
      <c r="C998" t="str">
        <f>_xlfn.XLOOKUP(A998,$A$2:$A$2336,'Customer Names'!$D$2:$D$2336,"NOT FOUND")</f>
        <v>Jose A.</v>
      </c>
      <c r="D998" t="str">
        <f>_xlfn.XLOOKUP(A998,$A$2:$A$2336,'Customer Names'!$E$2:$E$2336,"NOT FOUND")</f>
        <v>Garcia</v>
      </c>
      <c r="E998" cm="1">
        <f t="array" ref="E998">_xlfn.XLOOKUP(A998,$A$2:$A$2336,Table2[BMI],"NOT FOUND")</f>
        <v>36.6</v>
      </c>
      <c r="F998" cm="1">
        <f t="array" ref="F998">_xlfn.XLOOKUP(A998,$A$2:$A$2336,Table2[HBA1C],"NOT FOUND")</f>
        <v>5.2</v>
      </c>
      <c r="G998" t="str" cm="1">
        <f t="array" ref="G998">_xlfn.XLOOKUP(A998,$A$2:$A$2336,Table2[Heart Issues],"NOT FOUND")</f>
        <v>yes</v>
      </c>
      <c r="H998" t="str" cm="1">
        <f t="array" ref="H998">_xlfn.XLOOKUP(A998,$A$2:$A$2336,Table2[Any Transplants],"NOT FOUND")</f>
        <v>No</v>
      </c>
      <c r="I998" t="str" cm="1">
        <f t="array" ref="I998">_xlfn.XLOOKUP(A998,$A$2:$A$2336,Table2[Cancer history],"NOT FOUND")</f>
        <v>Yes</v>
      </c>
      <c r="J998" t="str">
        <f>_xlfn.XLOOKUP(A998,Table3[customer_no],Table3[month],"NOT FOUND")</f>
        <v>Oct</v>
      </c>
      <c r="K998" s="7">
        <f>_xlfn.XLOOKUP(A998,Table3[customer_no],Table3[year_average],"NOT FOUND")</f>
        <v>1969</v>
      </c>
      <c r="L998" cm="1">
        <f t="array" ref="L998">_xlfn.XLOOKUP(A998,Table3[customer_no],'Hospitalisation Details'!$D$2:$D$2344,"NOT FOUND")</f>
        <v>11</v>
      </c>
      <c r="M998" s="33">
        <f>_xlfn.XLOOKUP(A998,Table3[customer_no],Table3[dd/mm/yy],"NOT FOUND")</f>
        <v>25487</v>
      </c>
      <c r="N998">
        <f>_xlfn.XLOOKUP(A998,Table3[customer_no],Table3[age],"NOT FOUND")</f>
        <v>53</v>
      </c>
      <c r="O998" cm="1">
        <f t="array" ref="O998">_xlfn.XLOOKUP(A998,Table3[customer_no],'Hospitalisation Details'!$E$2:$E$2344,"NOT FOUND")</f>
        <v>3</v>
      </c>
      <c r="P998" t="str">
        <f>_xlfn.XLOOKUP(A998,Table3[customer_no],Table3[hsplt_handled],"NOT FOUND")</f>
        <v>tier - 3</v>
      </c>
      <c r="Q998" t="str">
        <f>_xlfn.XLOOKUP(A998,Table3[customer_no],Table3[city_handled],"NOT FOUND")</f>
        <v>tier - 2</v>
      </c>
      <c r="R998" t="str">
        <f>_xlfn.XLOOKUP(A998,Table3[customer_no],Table3[state_id],"NOT FOUND")</f>
        <v>R1011</v>
      </c>
      <c r="S998" s="34" cm="1">
        <f t="array" ref="S998">_xlfn.XLOOKUP(A998,Table3[customer_no],'Hospitalisation Details'!$F$2:$F$2344,"NOT FOUND")</f>
        <v>11264.54</v>
      </c>
      <c r="T998" t="str">
        <f>_xlfn.XLOOKUP(A998,Table2[Customer ID],Table2[BMI_category],"NOT FOUND")</f>
        <v>Obesity</v>
      </c>
      <c r="U998" s="7">
        <f>_xlfn.XLOOKUP(A998,Table2[Customer ID],Table2[no of surgery],"NOT FOUND")</f>
        <v>1</v>
      </c>
      <c r="V998" t="str">
        <f>_xlfn.XLOOKUP(A998,Table2[Customer ID],Table2[smoker_missing],"NOT FOUND")</f>
        <v>No</v>
      </c>
      <c r="W998" t="str">
        <f t="shared" si="15"/>
        <v>Normal</v>
      </c>
      <c r="X998" s="37">
        <f>SUM(Table5[[#This Row],[Title]:[Diabetes Level]])</f>
        <v>38830.339999999997</v>
      </c>
    </row>
    <row r="999" spans="1:24" x14ac:dyDescent="0.25">
      <c r="A999" t="s">
        <v>1373</v>
      </c>
      <c r="B999" t="str">
        <f>VLOOKUP(A999,'Customer Names'!$A$2:$E$2336,3,FALSE)</f>
        <v>Mrs.</v>
      </c>
      <c r="C999" t="str">
        <f>_xlfn.XLOOKUP(A999,$A$2:$A$2336,'Customer Names'!$D$2:$D$2336,"NOT FOUND")</f>
        <v>Lauren</v>
      </c>
      <c r="D999" t="str">
        <f>_xlfn.XLOOKUP(A999,$A$2:$A$2336,'Customer Names'!$E$2:$E$2336,"NOT FOUND")</f>
        <v>Deady</v>
      </c>
      <c r="E999" cm="1">
        <f t="array" ref="E999">_xlfn.XLOOKUP(A999,$A$2:$A$2336,Table2[BMI],"NOT FOUND")</f>
        <v>35.93</v>
      </c>
      <c r="F999" cm="1">
        <f t="array" ref="F999">_xlfn.XLOOKUP(A999,$A$2:$A$2336,Table2[HBA1C],"NOT FOUND")</f>
        <v>8.3000000000000007</v>
      </c>
      <c r="G999" t="str" cm="1">
        <f t="array" ref="G999">_xlfn.XLOOKUP(A999,$A$2:$A$2336,Table2[Heart Issues],"NOT FOUND")</f>
        <v>yes</v>
      </c>
      <c r="H999" t="str" cm="1">
        <f t="array" ref="H999">_xlfn.XLOOKUP(A999,$A$2:$A$2336,Table2[Any Transplants],"NOT FOUND")</f>
        <v>No</v>
      </c>
      <c r="I999" t="str" cm="1">
        <f t="array" ref="I999">_xlfn.XLOOKUP(A999,$A$2:$A$2336,Table2[Cancer history],"NOT FOUND")</f>
        <v>No</v>
      </c>
      <c r="J999" t="str">
        <f>_xlfn.XLOOKUP(A999,Table3[customer_no],Table3[month],"NOT FOUND")</f>
        <v>Oct</v>
      </c>
      <c r="K999" s="7">
        <f>_xlfn.XLOOKUP(A999,Table3[customer_no],Table3[year_average],"NOT FOUND")</f>
        <v>1981</v>
      </c>
      <c r="L999" cm="1">
        <f t="array" ref="L999">_xlfn.XLOOKUP(A999,Table3[customer_no],'Hospitalisation Details'!$D$2:$D$2344,"NOT FOUND")</f>
        <v>2</v>
      </c>
      <c r="M999" s="33">
        <f>_xlfn.XLOOKUP(A999,Table3[customer_no],Table3[dd/mm/yy],"NOT FOUND")</f>
        <v>29861</v>
      </c>
      <c r="N999">
        <f>_xlfn.XLOOKUP(A999,Table3[customer_no],Table3[age],"NOT FOUND")</f>
        <v>41</v>
      </c>
      <c r="O999" cm="1">
        <f t="array" ref="O999">_xlfn.XLOOKUP(A999,Table3[customer_no],'Hospitalisation Details'!$E$2:$E$2344,"NOT FOUND")</f>
        <v>1</v>
      </c>
      <c r="P999" t="str">
        <f>_xlfn.XLOOKUP(A999,Table3[customer_no],Table3[hsplt_handled],"NOT FOUND")</f>
        <v>tier - 3</v>
      </c>
      <c r="Q999" t="str">
        <f>_xlfn.XLOOKUP(A999,Table3[customer_no],Table3[city_handled],"NOT FOUND")</f>
        <v>tier - 1</v>
      </c>
      <c r="R999" t="str">
        <f>_xlfn.XLOOKUP(A999,Table3[customer_no],Table3[state_id],"NOT FOUND")</f>
        <v>R1026</v>
      </c>
      <c r="S999" s="34" cm="1">
        <f t="array" ref="S999">_xlfn.XLOOKUP(A999,Table3[customer_no],'Hospitalisation Details'!$F$2:$F$2344,"NOT FOUND")</f>
        <v>11255.29</v>
      </c>
      <c r="T999" t="str">
        <f>_xlfn.XLOOKUP(A999,Table2[Customer ID],Table2[BMI_category],"NOT FOUND")</f>
        <v>Obesity</v>
      </c>
      <c r="U999" s="7">
        <f>_xlfn.XLOOKUP(A999,Table2[Customer ID],Table2[no of surgery],"NOT FOUND")</f>
        <v>0</v>
      </c>
      <c r="V999" t="str">
        <f>_xlfn.XLOOKUP(A999,Table2[Customer ID],Table2[smoker_missing],"NOT FOUND")</f>
        <v>No</v>
      </c>
      <c r="W999" t="str">
        <f t="shared" si="15"/>
        <v>Diabetes</v>
      </c>
      <c r="X999" s="37">
        <f>SUM(Table5[[#This Row],[Title]:[Diabetes Level]])</f>
        <v>43185.520000000004</v>
      </c>
    </row>
    <row r="1000" spans="1:24" x14ac:dyDescent="0.25">
      <c r="A1000" t="s">
        <v>1372</v>
      </c>
      <c r="B1000" t="str">
        <f>VLOOKUP(A1000,'Customer Names'!$A$2:$E$2336,3,FALSE)</f>
        <v>Mr.</v>
      </c>
      <c r="C1000" t="str">
        <f>_xlfn.XLOOKUP(A1000,$A$2:$A$2336,'Customer Names'!$D$2:$D$2336,"NOT FOUND")</f>
        <v>Jonathon M.</v>
      </c>
      <c r="D1000" t="str">
        <f>_xlfn.XLOOKUP(A1000,$A$2:$A$2336,'Customer Names'!$E$2:$E$2336,"NOT FOUND")</f>
        <v>Campbell</v>
      </c>
      <c r="E1000" cm="1">
        <f t="array" ref="E1000">_xlfn.XLOOKUP(A1000,$A$2:$A$2336,Table2[BMI],"NOT FOUND")</f>
        <v>28.6</v>
      </c>
      <c r="F1000" cm="1">
        <f t="array" ref="F1000">_xlfn.XLOOKUP(A1000,$A$2:$A$2336,Table2[HBA1C],"NOT FOUND")</f>
        <v>5.56</v>
      </c>
      <c r="G1000" t="str" cm="1">
        <f t="array" ref="G1000">_xlfn.XLOOKUP(A1000,$A$2:$A$2336,Table2[Heart Issues],"NOT FOUND")</f>
        <v>yes</v>
      </c>
      <c r="H1000" t="str" cm="1">
        <f t="array" ref="H1000">_xlfn.XLOOKUP(A1000,$A$2:$A$2336,Table2[Any Transplants],"NOT FOUND")</f>
        <v>No</v>
      </c>
      <c r="I1000" t="str" cm="1">
        <f t="array" ref="I1000">_xlfn.XLOOKUP(A1000,$A$2:$A$2336,Table2[Cancer history],"NOT FOUND")</f>
        <v>Yes</v>
      </c>
      <c r="J1000" t="str">
        <f>_xlfn.XLOOKUP(A1000,Table3[customer_no],Table3[month],"NOT FOUND")</f>
        <v>Aug</v>
      </c>
      <c r="K1000" s="7">
        <f>_xlfn.XLOOKUP(A1000,Table3[customer_no],Table3[year_average],"NOT FOUND")</f>
        <v>1969</v>
      </c>
      <c r="L1000" cm="1">
        <f t="array" ref="L1000">_xlfn.XLOOKUP(A1000,Table3[customer_no],'Hospitalisation Details'!$D$2:$D$2344,"NOT FOUND")</f>
        <v>20</v>
      </c>
      <c r="M1000" s="33">
        <f>_xlfn.XLOOKUP(A1000,Table3[customer_no],Table3[dd/mm/yy],"NOT FOUND")</f>
        <v>25435</v>
      </c>
      <c r="N1000">
        <f>_xlfn.XLOOKUP(A1000,Table3[customer_no],Table3[age],"NOT FOUND")</f>
        <v>53</v>
      </c>
      <c r="O1000" cm="1">
        <f t="array" ref="O1000">_xlfn.XLOOKUP(A1000,Table3[customer_no],'Hospitalisation Details'!$E$2:$E$2344,"NOT FOUND")</f>
        <v>3</v>
      </c>
      <c r="P1000" t="str">
        <f>_xlfn.XLOOKUP(A1000,Table3[customer_no],Table3[hsplt_handled],"NOT FOUND")</f>
        <v>tier - 3</v>
      </c>
      <c r="Q1000" t="str">
        <f>_xlfn.XLOOKUP(A1000,Table3[customer_no],Table3[city_handled],"NOT FOUND")</f>
        <v>tier - 1</v>
      </c>
      <c r="R1000" t="str">
        <f>_xlfn.XLOOKUP(A1000,Table3[customer_no],Table3[state_id],"NOT FOUND")</f>
        <v>R1011</v>
      </c>
      <c r="S1000" s="34" cm="1">
        <f t="array" ref="S1000">_xlfn.XLOOKUP(A1000,Table3[customer_no],'Hospitalisation Details'!$F$2:$F$2344,"NOT FOUND")</f>
        <v>11253.42</v>
      </c>
      <c r="T1000" t="str">
        <f>_xlfn.XLOOKUP(A1000,Table2[Customer ID],Table2[BMI_category],"NOT FOUND")</f>
        <v>Overweight</v>
      </c>
      <c r="U1000" s="7">
        <f>_xlfn.XLOOKUP(A1000,Table2[Customer ID],Table2[no of surgery],"NOT FOUND")</f>
        <v>1</v>
      </c>
      <c r="V1000" t="str">
        <f>_xlfn.XLOOKUP(A1000,Table2[Customer ID],Table2[smoker_missing],"NOT FOUND")</f>
        <v>No</v>
      </c>
      <c r="W1000" t="str">
        <f t="shared" si="15"/>
        <v>Normal</v>
      </c>
      <c r="X1000" s="37">
        <f>SUM(Table5[[#This Row],[Title]:[Diabetes Level]])</f>
        <v>38768.58</v>
      </c>
    </row>
    <row r="1001" spans="1:24" x14ac:dyDescent="0.25">
      <c r="A1001" t="s">
        <v>1371</v>
      </c>
      <c r="B1001" t="str">
        <f>VLOOKUP(A1001,'Customer Names'!$A$2:$E$2336,3,FALSE)</f>
        <v>Mrs.</v>
      </c>
      <c r="C1001" t="str">
        <f>_xlfn.XLOOKUP(A1001,$A$2:$A$2336,'Customer Names'!$D$2:$D$2336,"NOT FOUND")</f>
        <v>Stephanie A</v>
      </c>
      <c r="D1001" t="str">
        <f>_xlfn.XLOOKUP(A1001,$A$2:$A$2336,'Customer Names'!$E$2:$E$2336,"NOT FOUND")</f>
        <v>Schaefer</v>
      </c>
      <c r="E1001" cm="1">
        <f t="array" ref="E1001">_xlfn.XLOOKUP(A1001,$A$2:$A$2336,Table2[BMI],"NOT FOUND")</f>
        <v>39.17</v>
      </c>
      <c r="F1001" cm="1">
        <f t="array" ref="F1001">_xlfn.XLOOKUP(A1001,$A$2:$A$2336,Table2[HBA1C],"NOT FOUND")</f>
        <v>4.1500000000000004</v>
      </c>
      <c r="G1001" t="str" cm="1">
        <f t="array" ref="G1001">_xlfn.XLOOKUP(A1001,$A$2:$A$2336,Table2[Heart Issues],"NOT FOUND")</f>
        <v>No</v>
      </c>
      <c r="H1001" t="str" cm="1">
        <f t="array" ref="H1001">_xlfn.XLOOKUP(A1001,$A$2:$A$2336,Table2[Any Transplants],"NOT FOUND")</f>
        <v>No</v>
      </c>
      <c r="I1001" t="str" cm="1">
        <f t="array" ref="I1001">_xlfn.XLOOKUP(A1001,$A$2:$A$2336,Table2[Cancer history],"NOT FOUND")</f>
        <v>No</v>
      </c>
      <c r="J1001" t="str">
        <f>_xlfn.XLOOKUP(A1001,Table3[customer_no],Table3[month],"NOT FOUND")</f>
        <v>Dec</v>
      </c>
      <c r="K1001" s="7">
        <f>_xlfn.XLOOKUP(A1001,Table3[customer_no],Table3[year_average],"NOT FOUND")</f>
        <v>1989</v>
      </c>
      <c r="L1001" cm="1">
        <f t="array" ref="L1001">_xlfn.XLOOKUP(A1001,Table3[customer_no],'Hospitalisation Details'!$D$2:$D$2344,"NOT FOUND")</f>
        <v>17</v>
      </c>
      <c r="M1001" s="33">
        <f>_xlfn.XLOOKUP(A1001,Table3[customer_no],Table3[dd/mm/yy],"NOT FOUND")</f>
        <v>32859</v>
      </c>
      <c r="N1001">
        <f>_xlfn.XLOOKUP(A1001,Table3[customer_no],Table3[age],"NOT FOUND")</f>
        <v>33</v>
      </c>
      <c r="O1001" cm="1">
        <f t="array" ref="O1001">_xlfn.XLOOKUP(A1001,Table3[customer_no],'Hospitalisation Details'!$E$2:$E$2344,"NOT FOUND")</f>
        <v>3</v>
      </c>
      <c r="P1001" t="str">
        <f>_xlfn.XLOOKUP(A1001,Table3[customer_no],Table3[hsplt_handled],"NOT FOUND")</f>
        <v>tier - 3</v>
      </c>
      <c r="Q1001" t="str">
        <f>_xlfn.XLOOKUP(A1001,Table3[customer_no],Table3[city_handled],"NOT FOUND")</f>
        <v>tier - 2</v>
      </c>
      <c r="R1001" t="str">
        <f>_xlfn.XLOOKUP(A1001,Table3[customer_no],Table3[state_id],"NOT FOUND")</f>
        <v>R1026</v>
      </c>
      <c r="S1001" s="34" cm="1">
        <f t="array" ref="S1001">_xlfn.XLOOKUP(A1001,Table3[customer_no],'Hospitalisation Details'!$F$2:$F$2344,"NOT FOUND")</f>
        <v>11250.43</v>
      </c>
      <c r="T1001" t="str">
        <f>_xlfn.XLOOKUP(A1001,Table2[Customer ID],Table2[BMI_category],"NOT FOUND")</f>
        <v>Obesity</v>
      </c>
      <c r="U1001" s="7">
        <f>_xlfn.XLOOKUP(A1001,Table2[Customer ID],Table2[no of surgery],"NOT FOUND")</f>
        <v>0</v>
      </c>
      <c r="V1001" t="str">
        <f>_xlfn.XLOOKUP(A1001,Table2[Customer ID],Table2[smoker_missing],"NOT FOUND")</f>
        <v>No</v>
      </c>
      <c r="W1001" t="str">
        <f t="shared" si="15"/>
        <v>Normal</v>
      </c>
      <c r="X1001" s="37">
        <f>SUM(Table5[[#This Row],[Title]:[Diabetes Level]])</f>
        <v>46194.75</v>
      </c>
    </row>
    <row r="1002" spans="1:24" x14ac:dyDescent="0.25">
      <c r="A1002" t="s">
        <v>1370</v>
      </c>
      <c r="B1002" t="str">
        <f>VLOOKUP(A1002,'Customer Names'!$A$2:$E$2336,3,FALSE)</f>
        <v>Mr.</v>
      </c>
      <c r="C1002" t="str">
        <f>_xlfn.XLOOKUP(A1002,$A$2:$A$2336,'Customer Names'!$D$2:$D$2336,"NOT FOUND")</f>
        <v>Patrick</v>
      </c>
      <c r="D1002" t="str">
        <f>_xlfn.XLOOKUP(A1002,$A$2:$A$2336,'Customer Names'!$E$2:$E$2336,"NOT FOUND")</f>
        <v>D'Alessandro</v>
      </c>
      <c r="E1002" cm="1">
        <f t="array" ref="E1002">_xlfn.XLOOKUP(A1002,$A$2:$A$2336,Table2[BMI],"NOT FOUND")</f>
        <v>26.41</v>
      </c>
      <c r="F1002" cm="1">
        <f t="array" ref="F1002">_xlfn.XLOOKUP(A1002,$A$2:$A$2336,Table2[HBA1C],"NOT FOUND")</f>
        <v>5.99</v>
      </c>
      <c r="G1002" t="str" cm="1">
        <f t="array" ref="G1002">_xlfn.XLOOKUP(A1002,$A$2:$A$2336,Table2[Heart Issues],"NOT FOUND")</f>
        <v>yes</v>
      </c>
      <c r="H1002" t="str" cm="1">
        <f t="array" ref="H1002">_xlfn.XLOOKUP(A1002,$A$2:$A$2336,Table2[Any Transplants],"NOT FOUND")</f>
        <v>No</v>
      </c>
      <c r="I1002" t="str" cm="1">
        <f t="array" ref="I1002">_xlfn.XLOOKUP(A1002,$A$2:$A$2336,Table2[Cancer history],"NOT FOUND")</f>
        <v>Yes</v>
      </c>
      <c r="J1002" t="str">
        <f>_xlfn.XLOOKUP(A1002,Table3[customer_no],Table3[month],"NOT FOUND")</f>
        <v>Dec</v>
      </c>
      <c r="K1002" s="7">
        <f>_xlfn.XLOOKUP(A1002,Table3[customer_no],Table3[year_average],"NOT FOUND")</f>
        <v>1969</v>
      </c>
      <c r="L1002" cm="1">
        <f t="array" ref="L1002">_xlfn.XLOOKUP(A1002,Table3[customer_no],'Hospitalisation Details'!$D$2:$D$2344,"NOT FOUND")</f>
        <v>30</v>
      </c>
      <c r="M1002" s="33">
        <f>_xlfn.XLOOKUP(A1002,Table3[customer_no],Table3[dd/mm/yy],"NOT FOUND")</f>
        <v>25567</v>
      </c>
      <c r="N1002">
        <f>_xlfn.XLOOKUP(A1002,Table3[customer_no],Table3[age],"NOT FOUND")</f>
        <v>53</v>
      </c>
      <c r="O1002" cm="1">
        <f t="array" ref="O1002">_xlfn.XLOOKUP(A1002,Table3[customer_no],'Hospitalisation Details'!$E$2:$E$2344,"NOT FOUND")</f>
        <v>2</v>
      </c>
      <c r="P1002" t="str">
        <f>_xlfn.XLOOKUP(A1002,Table3[customer_no],Table3[hsplt_handled],"NOT FOUND")</f>
        <v>tier - 3</v>
      </c>
      <c r="Q1002" t="str">
        <f>_xlfn.XLOOKUP(A1002,Table3[customer_no],Table3[city_handled],"NOT FOUND")</f>
        <v>tier - 1</v>
      </c>
      <c r="R1002" t="str">
        <f>_xlfn.XLOOKUP(A1002,Table3[customer_no],Table3[state_id],"NOT FOUND")</f>
        <v>R1016</v>
      </c>
      <c r="S1002" s="34" cm="1">
        <f t="array" ref="S1002">_xlfn.XLOOKUP(A1002,Table3[customer_no],'Hospitalisation Details'!$F$2:$F$2344,"NOT FOUND")</f>
        <v>11244.38</v>
      </c>
      <c r="T1002" t="str">
        <f>_xlfn.XLOOKUP(A1002,Table2[Customer ID],Table2[BMI_category],"NOT FOUND")</f>
        <v>Overweight</v>
      </c>
      <c r="U1002" s="7">
        <f>_xlfn.XLOOKUP(A1002,Table2[Customer ID],Table2[no of surgery],"NOT FOUND")</f>
        <v>1</v>
      </c>
      <c r="V1002" t="str">
        <f>_xlfn.XLOOKUP(A1002,Table2[Customer ID],Table2[smoker_missing],"NOT FOUND")</f>
        <v>No</v>
      </c>
      <c r="W1002" t="str">
        <f t="shared" si="15"/>
        <v>Prediabetes</v>
      </c>
      <c r="X1002" s="37">
        <f>SUM(Table5[[#This Row],[Title]:[Diabetes Level]])</f>
        <v>38898.78</v>
      </c>
    </row>
    <row r="1003" spans="1:24" x14ac:dyDescent="0.25">
      <c r="A1003" t="s">
        <v>1369</v>
      </c>
      <c r="B1003" t="str">
        <f>VLOOKUP(A1003,'Customer Names'!$A$2:$E$2336,3,FALSE)</f>
        <v>Mrs.</v>
      </c>
      <c r="C1003" t="str">
        <f>_xlfn.XLOOKUP(A1003,$A$2:$A$2336,'Customer Names'!$D$2:$D$2336,"NOT FOUND")</f>
        <v>Krista</v>
      </c>
      <c r="D1003" t="str">
        <f>_xlfn.XLOOKUP(A1003,$A$2:$A$2336,'Customer Names'!$E$2:$E$2336,"NOT FOUND")</f>
        <v>Wyss</v>
      </c>
      <c r="E1003" cm="1">
        <f t="array" ref="E1003">_xlfn.XLOOKUP(A1003,$A$2:$A$2336,Table2[BMI],"NOT FOUND")</f>
        <v>30.63</v>
      </c>
      <c r="F1003" cm="1">
        <f t="array" ref="F1003">_xlfn.XLOOKUP(A1003,$A$2:$A$2336,Table2[HBA1C],"NOT FOUND")</f>
        <v>5.8</v>
      </c>
      <c r="G1003" t="str" cm="1">
        <f t="array" ref="G1003">_xlfn.XLOOKUP(A1003,$A$2:$A$2336,Table2[Heart Issues],"NOT FOUND")</f>
        <v>yes</v>
      </c>
      <c r="H1003" t="str" cm="1">
        <f t="array" ref="H1003">_xlfn.XLOOKUP(A1003,$A$2:$A$2336,Table2[Any Transplants],"NOT FOUND")</f>
        <v>No</v>
      </c>
      <c r="I1003" t="str" cm="1">
        <f t="array" ref="I1003">_xlfn.XLOOKUP(A1003,$A$2:$A$2336,Table2[Cancer history],"NOT FOUND")</f>
        <v>No</v>
      </c>
      <c r="J1003" t="str">
        <f>_xlfn.XLOOKUP(A1003,Table3[customer_no],Table3[month],"NOT FOUND")</f>
        <v>Jun</v>
      </c>
      <c r="K1003" s="7">
        <f>_xlfn.XLOOKUP(A1003,Table3[customer_no],Table3[year_average],"NOT FOUND")</f>
        <v>1976</v>
      </c>
      <c r="L1003" cm="1">
        <f t="array" ref="L1003">_xlfn.XLOOKUP(A1003,Table3[customer_no],'Hospitalisation Details'!$D$2:$D$2344,"NOT FOUND")</f>
        <v>28</v>
      </c>
      <c r="M1003" s="33">
        <f>_xlfn.XLOOKUP(A1003,Table3[customer_no],Table3[dd/mm/yy],"NOT FOUND")</f>
        <v>27939</v>
      </c>
      <c r="N1003">
        <f>_xlfn.XLOOKUP(A1003,Table3[customer_no],Table3[age],"NOT FOUND")</f>
        <v>46</v>
      </c>
      <c r="O1003" cm="1">
        <f t="array" ref="O1003">_xlfn.XLOOKUP(A1003,Table3[customer_no],'Hospitalisation Details'!$E$2:$E$2344,"NOT FOUND")</f>
        <v>2</v>
      </c>
      <c r="P1003" t="str">
        <f>_xlfn.XLOOKUP(A1003,Table3[customer_no],Table3[hsplt_handled],"NOT FOUND")</f>
        <v>tier - 3</v>
      </c>
      <c r="Q1003" t="str">
        <f>_xlfn.XLOOKUP(A1003,Table3[customer_no],Table3[city_handled],"NOT FOUND")</f>
        <v>tier - 2</v>
      </c>
      <c r="R1003" t="str">
        <f>_xlfn.XLOOKUP(A1003,Table3[customer_no],Table3[state_id],"NOT FOUND")</f>
        <v>R1025</v>
      </c>
      <c r="S1003" s="34" cm="1">
        <f t="array" ref="S1003">_xlfn.XLOOKUP(A1003,Table3[customer_no],'Hospitalisation Details'!$F$2:$F$2344,"NOT FOUND")</f>
        <v>11217.35</v>
      </c>
      <c r="T1003" t="str">
        <f>_xlfn.XLOOKUP(A1003,Table2[Customer ID],Table2[BMI_category],"NOT FOUND")</f>
        <v>Obesity</v>
      </c>
      <c r="U1003" s="7">
        <f>_xlfn.XLOOKUP(A1003,Table2[Customer ID],Table2[no of surgery],"NOT FOUND")</f>
        <v>0</v>
      </c>
      <c r="V1003" t="str">
        <f>_xlfn.XLOOKUP(A1003,Table2[Customer ID],Table2[smoker_missing],"NOT FOUND")</f>
        <v>No</v>
      </c>
      <c r="W1003" t="str">
        <f t="shared" si="15"/>
        <v>Prediabetes</v>
      </c>
      <c r="X1003" s="37">
        <f>SUM(Table5[[#This Row],[Title]:[Diabetes Level]])</f>
        <v>41244.78</v>
      </c>
    </row>
    <row r="1004" spans="1:24" x14ac:dyDescent="0.25">
      <c r="A1004" t="s">
        <v>1368</v>
      </c>
      <c r="B1004" t="str">
        <f>VLOOKUP(A1004,'Customer Names'!$A$2:$E$2336,3,FALSE)</f>
        <v>Ms.</v>
      </c>
      <c r="C1004" t="str">
        <f>_xlfn.XLOOKUP(A1004,$A$2:$A$2336,'Customer Names'!$D$2:$D$2336,"NOT FOUND")</f>
        <v>Jenessa</v>
      </c>
      <c r="D1004" t="str">
        <f>_xlfn.XLOOKUP(A1004,$A$2:$A$2336,'Customer Names'!$E$2:$E$2336,"NOT FOUND")</f>
        <v>Rose</v>
      </c>
      <c r="E1004" cm="1">
        <f t="array" ref="E1004">_xlfn.XLOOKUP(A1004,$A$2:$A$2336,Table2[BMI],"NOT FOUND")</f>
        <v>31.73</v>
      </c>
      <c r="F1004" cm="1">
        <f t="array" ref="F1004">_xlfn.XLOOKUP(A1004,$A$2:$A$2336,Table2[HBA1C],"NOT FOUND")</f>
        <v>7.32</v>
      </c>
      <c r="G1004" t="str" cm="1">
        <f t="array" ref="G1004">_xlfn.XLOOKUP(A1004,$A$2:$A$2336,Table2[Heart Issues],"NOT FOUND")</f>
        <v>yes</v>
      </c>
      <c r="H1004" t="str" cm="1">
        <f t="array" ref="H1004">_xlfn.XLOOKUP(A1004,$A$2:$A$2336,Table2[Any Transplants],"NOT FOUND")</f>
        <v>No</v>
      </c>
      <c r="I1004" t="str" cm="1">
        <f t="array" ref="I1004">_xlfn.XLOOKUP(A1004,$A$2:$A$2336,Table2[Cancer history],"NOT FOUND")</f>
        <v>No</v>
      </c>
      <c r="J1004" t="str">
        <f>_xlfn.XLOOKUP(A1004,Table3[customer_no],Table3[month],"NOT FOUND")</f>
        <v>Jun</v>
      </c>
      <c r="K1004" s="7">
        <f>_xlfn.XLOOKUP(A1004,Table3[customer_no],Table3[year_average],"NOT FOUND")</f>
        <v>1970</v>
      </c>
      <c r="L1004" cm="1">
        <f t="array" ref="L1004">_xlfn.XLOOKUP(A1004,Table3[customer_no],'Hospitalisation Details'!$D$2:$D$2344,"NOT FOUND")</f>
        <v>14</v>
      </c>
      <c r="M1004" s="33">
        <f>_xlfn.XLOOKUP(A1004,Table3[customer_no],Table3[dd/mm/yy],"NOT FOUND")</f>
        <v>25733</v>
      </c>
      <c r="N1004">
        <f>_xlfn.XLOOKUP(A1004,Table3[customer_no],Table3[age],"NOT FOUND")</f>
        <v>52</v>
      </c>
      <c r="O1004" cm="1">
        <f t="array" ref="O1004">_xlfn.XLOOKUP(A1004,Table3[customer_no],'Hospitalisation Details'!$E$2:$E$2344,"NOT FOUND")</f>
        <v>2</v>
      </c>
      <c r="P1004" t="str">
        <f>_xlfn.XLOOKUP(A1004,Table3[customer_no],Table3[hsplt_handled],"NOT FOUND")</f>
        <v>tier - 3</v>
      </c>
      <c r="Q1004" t="str">
        <f>_xlfn.XLOOKUP(A1004,Table3[customer_no],Table3[city_handled],"NOT FOUND")</f>
        <v>tier - 2</v>
      </c>
      <c r="R1004" t="str">
        <f>_xlfn.XLOOKUP(A1004,Table3[customer_no],Table3[state_id],"NOT FOUND")</f>
        <v>R1012</v>
      </c>
      <c r="S1004" s="34" cm="1">
        <f t="array" ref="S1004">_xlfn.XLOOKUP(A1004,Table3[customer_no],'Hospitalisation Details'!$F$2:$F$2344,"NOT FOUND")</f>
        <v>11187.66</v>
      </c>
      <c r="T1004" t="str">
        <f>_xlfn.XLOOKUP(A1004,Table2[Customer ID],Table2[BMI_category],"NOT FOUND")</f>
        <v>Obesity</v>
      </c>
      <c r="U1004" s="7">
        <f>_xlfn.XLOOKUP(A1004,Table2[Customer ID],Table2[no of surgery],"NOT FOUND")</f>
        <v>2</v>
      </c>
      <c r="V1004" t="str">
        <f>_xlfn.XLOOKUP(A1004,Table2[Customer ID],Table2[smoker_missing],"NOT FOUND")</f>
        <v>No</v>
      </c>
      <c r="W1004" t="str">
        <f t="shared" si="15"/>
        <v>Diabetes</v>
      </c>
      <c r="X1004" s="37">
        <f>SUM(Table5[[#This Row],[Title]:[Diabetes Level]])</f>
        <v>38999.71</v>
      </c>
    </row>
    <row r="1005" spans="1:24" x14ac:dyDescent="0.25">
      <c r="A1005" t="s">
        <v>1367</v>
      </c>
      <c r="B1005" t="str">
        <f>VLOOKUP(A1005,'Customer Names'!$A$2:$E$2336,3,FALSE)</f>
        <v>Mr.</v>
      </c>
      <c r="C1005" t="str">
        <f>_xlfn.XLOOKUP(A1005,$A$2:$A$2336,'Customer Names'!$D$2:$D$2336,"NOT FOUND")</f>
        <v>Ryan M.</v>
      </c>
      <c r="D1005" t="str">
        <f>_xlfn.XLOOKUP(A1005,$A$2:$A$2336,'Customer Names'!$E$2:$E$2336,"NOT FOUND")</f>
        <v>Hopper</v>
      </c>
      <c r="E1005" cm="1">
        <f t="array" ref="E1005">_xlfn.XLOOKUP(A1005,$A$2:$A$2336,Table2[BMI],"NOT FOUND")</f>
        <v>30.7</v>
      </c>
      <c r="F1005" cm="1">
        <f t="array" ref="F1005">_xlfn.XLOOKUP(A1005,$A$2:$A$2336,Table2[HBA1C],"NOT FOUND")</f>
        <v>5.16</v>
      </c>
      <c r="G1005" t="str" cm="1">
        <f t="array" ref="G1005">_xlfn.XLOOKUP(A1005,$A$2:$A$2336,Table2[Heart Issues],"NOT FOUND")</f>
        <v>No</v>
      </c>
      <c r="H1005" t="str" cm="1">
        <f t="array" ref="H1005">_xlfn.XLOOKUP(A1005,$A$2:$A$2336,Table2[Any Transplants],"NOT FOUND")</f>
        <v>No</v>
      </c>
      <c r="I1005" t="str" cm="1">
        <f t="array" ref="I1005">_xlfn.XLOOKUP(A1005,$A$2:$A$2336,Table2[Cancer history],"NOT FOUND")</f>
        <v>No</v>
      </c>
      <c r="J1005" t="str">
        <f>_xlfn.XLOOKUP(A1005,Table3[customer_no],Table3[month],"NOT FOUND")</f>
        <v>Sep</v>
      </c>
      <c r="K1005" s="7">
        <f>_xlfn.XLOOKUP(A1005,Table3[customer_no],Table3[year_average],"NOT FOUND")</f>
        <v>1972</v>
      </c>
      <c r="L1005" cm="1">
        <f t="array" ref="L1005">_xlfn.XLOOKUP(A1005,Table3[customer_no],'Hospitalisation Details'!$D$2:$D$2344,"NOT FOUND")</f>
        <v>3</v>
      </c>
      <c r="M1005" s="33">
        <f>_xlfn.XLOOKUP(A1005,Table3[customer_no],Table3[dd/mm/yy],"NOT FOUND")</f>
        <v>26545</v>
      </c>
      <c r="N1005">
        <f>_xlfn.XLOOKUP(A1005,Table3[customer_no],Table3[age],"NOT FOUND")</f>
        <v>50</v>
      </c>
      <c r="O1005" cm="1">
        <f t="array" ref="O1005">_xlfn.XLOOKUP(A1005,Table3[customer_no],'Hospitalisation Details'!$E$2:$E$2344,"NOT FOUND")</f>
        <v>0</v>
      </c>
      <c r="P1005" t="str">
        <f>_xlfn.XLOOKUP(A1005,Table3[customer_no],Table3[hsplt_handled],"NOT FOUND")</f>
        <v>tier - 3</v>
      </c>
      <c r="Q1005" t="str">
        <f>_xlfn.XLOOKUP(A1005,Table3[customer_no],Table3[city_handled],"NOT FOUND")</f>
        <v>tier - 2</v>
      </c>
      <c r="R1005" t="str">
        <f>_xlfn.XLOOKUP(A1005,Table3[customer_no],Table3[state_id],"NOT FOUND")</f>
        <v>R1021</v>
      </c>
      <c r="S1005" s="34" cm="1">
        <f t="array" ref="S1005">_xlfn.XLOOKUP(A1005,Table3[customer_no],'Hospitalisation Details'!$F$2:$F$2344,"NOT FOUND")</f>
        <v>11186.2</v>
      </c>
      <c r="T1005" t="str">
        <f>_xlfn.XLOOKUP(A1005,Table2[Customer ID],Table2[BMI_category],"NOT FOUND")</f>
        <v>Obesity</v>
      </c>
      <c r="U1005" s="7">
        <f>_xlfn.XLOOKUP(A1005,Table2[Customer ID],Table2[no of surgery],"NOT FOUND")</f>
        <v>2</v>
      </c>
      <c r="V1005" t="str">
        <f>_xlfn.XLOOKUP(A1005,Table2[Customer ID],Table2[smoker_missing],"NOT FOUND")</f>
        <v>No</v>
      </c>
      <c r="W1005" t="str">
        <f t="shared" si="15"/>
        <v>Normal</v>
      </c>
      <c r="X1005" s="37">
        <f>SUM(Table5[[#This Row],[Title]:[Diabetes Level]])</f>
        <v>39794.06</v>
      </c>
    </row>
    <row r="1006" spans="1:24" x14ac:dyDescent="0.25">
      <c r="A1006" t="s">
        <v>1366</v>
      </c>
      <c r="B1006" t="str">
        <f>VLOOKUP(A1006,'Customer Names'!$A$2:$E$2336,3,FALSE)</f>
        <v>Mr.</v>
      </c>
      <c r="C1006" t="str">
        <f>_xlfn.XLOOKUP(A1006,$A$2:$A$2336,'Customer Names'!$D$2:$D$2336,"NOT FOUND")</f>
        <v>Thomas</v>
      </c>
      <c r="D1006" t="str">
        <f>_xlfn.XLOOKUP(A1006,$A$2:$A$2336,'Customer Names'!$E$2:$E$2336,"NOT FOUND")</f>
        <v>Finneran</v>
      </c>
      <c r="E1006" cm="1">
        <f t="array" ref="E1006">_xlfn.XLOOKUP(A1006,$A$2:$A$2336,Table2[BMI],"NOT FOUND")</f>
        <v>25.934999999999999</v>
      </c>
      <c r="F1006" cm="1">
        <f t="array" ref="F1006">_xlfn.XLOOKUP(A1006,$A$2:$A$2336,Table2[HBA1C],"NOT FOUND")</f>
        <v>5.96</v>
      </c>
      <c r="G1006" t="str" cm="1">
        <f t="array" ref="G1006">_xlfn.XLOOKUP(A1006,$A$2:$A$2336,Table2[Heart Issues],"NOT FOUND")</f>
        <v>yes</v>
      </c>
      <c r="H1006" t="str" cm="1">
        <f t="array" ref="H1006">_xlfn.XLOOKUP(A1006,$A$2:$A$2336,Table2[Any Transplants],"NOT FOUND")</f>
        <v>No</v>
      </c>
      <c r="I1006" t="str" cm="1">
        <f t="array" ref="I1006">_xlfn.XLOOKUP(A1006,$A$2:$A$2336,Table2[Cancer history],"NOT FOUND")</f>
        <v>No</v>
      </c>
      <c r="J1006" t="str">
        <f>_xlfn.XLOOKUP(A1006,Table3[customer_no],Table3[month],"NOT FOUND")</f>
        <v>Aug</v>
      </c>
      <c r="K1006" s="7">
        <f>_xlfn.XLOOKUP(A1006,Table3[customer_no],Table3[year_average],"NOT FOUND")</f>
        <v>1966</v>
      </c>
      <c r="L1006" cm="1">
        <f t="array" ref="L1006">_xlfn.XLOOKUP(A1006,Table3[customer_no],'Hospitalisation Details'!$D$2:$D$2344,"NOT FOUND")</f>
        <v>6</v>
      </c>
      <c r="M1006" s="33">
        <f>_xlfn.XLOOKUP(A1006,Table3[customer_no],Table3[dd/mm/yy],"NOT FOUND")</f>
        <v>24325</v>
      </c>
      <c r="N1006">
        <f>_xlfn.XLOOKUP(A1006,Table3[customer_no],Table3[age],"NOT FOUND")</f>
        <v>56</v>
      </c>
      <c r="O1006" cm="1">
        <f t="array" ref="O1006">_xlfn.XLOOKUP(A1006,Table3[customer_no],'Hospitalisation Details'!$E$2:$E$2344,"NOT FOUND")</f>
        <v>0</v>
      </c>
      <c r="P1006" t="str">
        <f>_xlfn.XLOOKUP(A1006,Table3[customer_no],Table3[hsplt_handled],"NOT FOUND")</f>
        <v>tier - 3</v>
      </c>
      <c r="Q1006" t="str">
        <f>_xlfn.XLOOKUP(A1006,Table3[customer_no],Table3[city_handled],"NOT FOUND")</f>
        <v>tier - 1</v>
      </c>
      <c r="R1006" t="str">
        <f>_xlfn.XLOOKUP(A1006,Table3[customer_no],Table3[state_id],"NOT FOUND")</f>
        <v>R1016</v>
      </c>
      <c r="S1006" s="34" cm="1">
        <f t="array" ref="S1006">_xlfn.XLOOKUP(A1006,Table3[customer_no],'Hospitalisation Details'!$F$2:$F$2344,"NOT FOUND")</f>
        <v>11165.42</v>
      </c>
      <c r="T1006" t="str">
        <f>_xlfn.XLOOKUP(A1006,Table2[Customer ID],Table2[BMI_category],"NOT FOUND")</f>
        <v>Overweight</v>
      </c>
      <c r="U1006" s="7">
        <f>_xlfn.XLOOKUP(A1006,Table2[Customer ID],Table2[no of surgery],"NOT FOUND")</f>
        <v>2</v>
      </c>
      <c r="V1006" t="str">
        <f>_xlfn.XLOOKUP(A1006,Table2[Customer ID],Table2[smoker_missing],"NOT FOUND")</f>
        <v>No</v>
      </c>
      <c r="W1006" t="str">
        <f t="shared" si="15"/>
        <v>Prediabetes</v>
      </c>
      <c r="X1006" s="37">
        <f>SUM(Table5[[#This Row],[Title]:[Diabetes Level]])</f>
        <v>37552.315000000002</v>
      </c>
    </row>
    <row r="1007" spans="1:24" x14ac:dyDescent="0.25">
      <c r="A1007" t="s">
        <v>1365</v>
      </c>
      <c r="B1007" t="str">
        <f>VLOOKUP(A1007,'Customer Names'!$A$2:$E$2336,3,FALSE)</f>
        <v>Ms.</v>
      </c>
      <c r="C1007" t="str">
        <f>_xlfn.XLOOKUP(A1007,$A$2:$A$2336,'Customer Names'!$D$2:$D$2336,"NOT FOUND")</f>
        <v>Amanda N.</v>
      </c>
      <c r="D1007" t="str">
        <f>_xlfn.XLOOKUP(A1007,$A$2:$A$2336,'Customer Names'!$E$2:$E$2336,"NOT FOUND")</f>
        <v>Basham</v>
      </c>
      <c r="E1007" cm="1">
        <f t="array" ref="E1007">_xlfn.XLOOKUP(A1007,$A$2:$A$2336,Table2[BMI],"NOT FOUND")</f>
        <v>35.9</v>
      </c>
      <c r="F1007" cm="1">
        <f t="array" ref="F1007">_xlfn.XLOOKUP(A1007,$A$2:$A$2336,Table2[HBA1C],"NOT FOUND")</f>
        <v>4.8499999999999996</v>
      </c>
      <c r="G1007" t="str" cm="1">
        <f t="array" ref="G1007">_xlfn.XLOOKUP(A1007,$A$2:$A$2336,Table2[Heart Issues],"NOT FOUND")</f>
        <v>yes</v>
      </c>
      <c r="H1007" t="str" cm="1">
        <f t="array" ref="H1007">_xlfn.XLOOKUP(A1007,$A$2:$A$2336,Table2[Any Transplants],"NOT FOUND")</f>
        <v>No</v>
      </c>
      <c r="I1007" t="str" cm="1">
        <f t="array" ref="I1007">_xlfn.XLOOKUP(A1007,$A$2:$A$2336,Table2[Cancer history],"NOT FOUND")</f>
        <v>Yes</v>
      </c>
      <c r="J1007" t="str">
        <f>_xlfn.XLOOKUP(A1007,Table3[customer_no],Table3[month],"NOT FOUND")</f>
        <v>Jun</v>
      </c>
      <c r="K1007" s="7">
        <f>_xlfn.XLOOKUP(A1007,Table3[customer_no],Table3[year_average],"NOT FOUND")</f>
        <v>1969</v>
      </c>
      <c r="L1007" cm="1">
        <f t="array" ref="L1007">_xlfn.XLOOKUP(A1007,Table3[customer_no],'Hospitalisation Details'!$D$2:$D$2344,"NOT FOUND")</f>
        <v>25</v>
      </c>
      <c r="M1007" s="33">
        <f>_xlfn.XLOOKUP(A1007,Table3[customer_no],Table3[dd/mm/yy],"NOT FOUND")</f>
        <v>25379</v>
      </c>
      <c r="N1007">
        <f>_xlfn.XLOOKUP(A1007,Table3[customer_no],Table3[age],"NOT FOUND")</f>
        <v>53</v>
      </c>
      <c r="O1007" cm="1">
        <f t="array" ref="O1007">_xlfn.XLOOKUP(A1007,Table3[customer_no],'Hospitalisation Details'!$E$2:$E$2344,"NOT FOUND")</f>
        <v>2</v>
      </c>
      <c r="P1007" t="str">
        <f>_xlfn.XLOOKUP(A1007,Table3[customer_no],Table3[hsplt_handled],"NOT FOUND")</f>
        <v>tier - 3</v>
      </c>
      <c r="Q1007" t="str">
        <f>_xlfn.XLOOKUP(A1007,Table3[customer_no],Table3[city_handled],"NOT FOUND")</f>
        <v>tier - 2</v>
      </c>
      <c r="R1007" t="str">
        <f>_xlfn.XLOOKUP(A1007,Table3[customer_no],Table3[state_id],"NOT FOUND")</f>
        <v>R1011</v>
      </c>
      <c r="S1007" s="34" cm="1">
        <f t="array" ref="S1007">_xlfn.XLOOKUP(A1007,Table3[customer_no],'Hospitalisation Details'!$F$2:$F$2344,"NOT FOUND")</f>
        <v>11163.57</v>
      </c>
      <c r="T1007" t="str">
        <f>_xlfn.XLOOKUP(A1007,Table2[Customer ID],Table2[BMI_category],"NOT FOUND")</f>
        <v>Obesity</v>
      </c>
      <c r="U1007" s="7">
        <f>_xlfn.XLOOKUP(A1007,Table2[Customer ID],Table2[no of surgery],"NOT FOUND")</f>
        <v>1</v>
      </c>
      <c r="V1007" t="str">
        <f>_xlfn.XLOOKUP(A1007,Table2[Customer ID],Table2[smoker_missing],"NOT FOUND")</f>
        <v>No</v>
      </c>
      <c r="W1007" t="str">
        <f t="shared" si="15"/>
        <v>Normal</v>
      </c>
      <c r="X1007" s="37">
        <f>SUM(Table5[[#This Row],[Title]:[Diabetes Level]])</f>
        <v>38633.32</v>
      </c>
    </row>
    <row r="1008" spans="1:24" x14ac:dyDescent="0.25">
      <c r="A1008" t="s">
        <v>1364</v>
      </c>
      <c r="B1008" t="str">
        <f>VLOOKUP(A1008,'Customer Names'!$A$2:$E$2336,3,FALSE)</f>
        <v>Ms.</v>
      </c>
      <c r="C1008" t="str">
        <f>_xlfn.XLOOKUP(A1008,$A$2:$A$2336,'Customer Names'!$D$2:$D$2336,"NOT FOUND")</f>
        <v>Teresa P.</v>
      </c>
      <c r="D1008" t="str">
        <f>_xlfn.XLOOKUP(A1008,$A$2:$A$2336,'Customer Names'!$E$2:$E$2336,"NOT FOUND")</f>
        <v>Inman</v>
      </c>
      <c r="E1008" cm="1">
        <f t="array" ref="E1008">_xlfn.XLOOKUP(A1008,$A$2:$A$2336,Table2[BMI],"NOT FOUND")</f>
        <v>26.7</v>
      </c>
      <c r="F1008" cm="1">
        <f t="array" ref="F1008">_xlfn.XLOOKUP(A1008,$A$2:$A$2336,Table2[HBA1C],"NOT FOUND")</f>
        <v>5.09</v>
      </c>
      <c r="G1008" t="str" cm="1">
        <f t="array" ref="G1008">_xlfn.XLOOKUP(A1008,$A$2:$A$2336,Table2[Heart Issues],"NOT FOUND")</f>
        <v>yes</v>
      </c>
      <c r="H1008" t="str" cm="1">
        <f t="array" ref="H1008">_xlfn.XLOOKUP(A1008,$A$2:$A$2336,Table2[Any Transplants],"NOT FOUND")</f>
        <v>No</v>
      </c>
      <c r="I1008" t="str" cm="1">
        <f t="array" ref="I1008">_xlfn.XLOOKUP(A1008,$A$2:$A$2336,Table2[Cancer history],"NOT FOUND")</f>
        <v>Yes</v>
      </c>
      <c r="J1008" t="str">
        <f>_xlfn.XLOOKUP(A1008,Table3[customer_no],Table3[month],"NOT FOUND")</f>
        <v>Nov</v>
      </c>
      <c r="K1008" s="7">
        <f>_xlfn.XLOOKUP(A1008,Table3[customer_no],Table3[year_average],"NOT FOUND")</f>
        <v>1969</v>
      </c>
      <c r="L1008" cm="1">
        <f t="array" ref="L1008">_xlfn.XLOOKUP(A1008,Table3[customer_no],'Hospitalisation Details'!$D$2:$D$2344,"NOT FOUND")</f>
        <v>30</v>
      </c>
      <c r="M1008" s="33">
        <f>_xlfn.XLOOKUP(A1008,Table3[customer_no],Table3[dd/mm/yy],"NOT FOUND")</f>
        <v>25537</v>
      </c>
      <c r="N1008">
        <f>_xlfn.XLOOKUP(A1008,Table3[customer_no],Table3[age],"NOT FOUND")</f>
        <v>53</v>
      </c>
      <c r="O1008" cm="1">
        <f t="array" ref="O1008">_xlfn.XLOOKUP(A1008,Table3[customer_no],'Hospitalisation Details'!$E$2:$E$2344,"NOT FOUND")</f>
        <v>2</v>
      </c>
      <c r="P1008" t="str">
        <f>_xlfn.XLOOKUP(A1008,Table3[customer_no],Table3[hsplt_handled],"NOT FOUND")</f>
        <v>tier - 3</v>
      </c>
      <c r="Q1008" t="str">
        <f>_xlfn.XLOOKUP(A1008,Table3[customer_no],Table3[city_handled],"NOT FOUND")</f>
        <v>tier - 2</v>
      </c>
      <c r="R1008" t="str">
        <f>_xlfn.XLOOKUP(A1008,Table3[customer_no],Table3[state_id],"NOT FOUND")</f>
        <v>R1011</v>
      </c>
      <c r="S1008" s="34" cm="1">
        <f t="array" ref="S1008">_xlfn.XLOOKUP(A1008,Table3[customer_no],'Hospitalisation Details'!$F$2:$F$2344,"NOT FOUND")</f>
        <v>11150.78</v>
      </c>
      <c r="T1008" t="str">
        <f>_xlfn.XLOOKUP(A1008,Table2[Customer ID],Table2[BMI_category],"NOT FOUND")</f>
        <v>Overweight</v>
      </c>
      <c r="U1008" s="7">
        <f>_xlfn.XLOOKUP(A1008,Table2[Customer ID],Table2[no of surgery],"NOT FOUND")</f>
        <v>1</v>
      </c>
      <c r="V1008" t="str">
        <f>_xlfn.XLOOKUP(A1008,Table2[Customer ID],Table2[smoker_missing],"NOT FOUND")</f>
        <v>No</v>
      </c>
      <c r="W1008" t="str">
        <f t="shared" si="15"/>
        <v>Normal</v>
      </c>
      <c r="X1008" s="37">
        <f>SUM(Table5[[#This Row],[Title]:[Diabetes Level]])</f>
        <v>38774.57</v>
      </c>
    </row>
    <row r="1009" spans="1:24" x14ac:dyDescent="0.25">
      <c r="A1009" t="s">
        <v>1363</v>
      </c>
      <c r="B1009" t="str">
        <f>VLOOKUP(A1009,'Customer Names'!$A$2:$E$2336,3,FALSE)</f>
        <v>Mr.</v>
      </c>
      <c r="C1009" t="str">
        <f>_xlfn.XLOOKUP(A1009,$A$2:$A$2336,'Customer Names'!$D$2:$D$2336,"NOT FOUND")</f>
        <v>Dorian</v>
      </c>
      <c r="D1009" t="str">
        <f>_xlfn.XLOOKUP(A1009,$A$2:$A$2336,'Customer Names'!$E$2:$E$2336,"NOT FOUND")</f>
        <v>Oscal</v>
      </c>
      <c r="E1009" cm="1">
        <f t="array" ref="E1009">_xlfn.XLOOKUP(A1009,$A$2:$A$2336,Table2[BMI],"NOT FOUND")</f>
        <v>33.71</v>
      </c>
      <c r="F1009" cm="1">
        <f t="array" ref="F1009">_xlfn.XLOOKUP(A1009,$A$2:$A$2336,Table2[HBA1C],"NOT FOUND")</f>
        <v>4.9400000000000004</v>
      </c>
      <c r="G1009" t="str" cm="1">
        <f t="array" ref="G1009">_xlfn.XLOOKUP(A1009,$A$2:$A$2336,Table2[Heart Issues],"NOT FOUND")</f>
        <v>No</v>
      </c>
      <c r="H1009" t="str" cm="1">
        <f t="array" ref="H1009">_xlfn.XLOOKUP(A1009,$A$2:$A$2336,Table2[Any Transplants],"NOT FOUND")</f>
        <v>No</v>
      </c>
      <c r="I1009" t="str" cm="1">
        <f t="array" ref="I1009">_xlfn.XLOOKUP(A1009,$A$2:$A$2336,Table2[Cancer history],"NOT FOUND")</f>
        <v>No</v>
      </c>
      <c r="J1009" t="str">
        <f>_xlfn.XLOOKUP(A1009,Table3[customer_no],Table3[month],"NOT FOUND")</f>
        <v>Aug</v>
      </c>
      <c r="K1009" s="7">
        <f>_xlfn.XLOOKUP(A1009,Table3[customer_no],Table3[year_average],"NOT FOUND")</f>
        <v>1980</v>
      </c>
      <c r="L1009" cm="1">
        <f t="array" ref="L1009">_xlfn.XLOOKUP(A1009,Table3[customer_no],'Hospitalisation Details'!$D$2:$D$2344,"NOT FOUND")</f>
        <v>20</v>
      </c>
      <c r="M1009" s="33">
        <f>_xlfn.XLOOKUP(A1009,Table3[customer_no],Table3[dd/mm/yy],"NOT FOUND")</f>
        <v>29453</v>
      </c>
      <c r="N1009">
        <f>_xlfn.XLOOKUP(A1009,Table3[customer_no],Table3[age],"NOT FOUND")</f>
        <v>42</v>
      </c>
      <c r="O1009" cm="1">
        <f t="array" ref="O1009">_xlfn.XLOOKUP(A1009,Table3[customer_no],'Hospitalisation Details'!$E$2:$E$2344,"NOT FOUND")</f>
        <v>2</v>
      </c>
      <c r="P1009" t="str">
        <f>_xlfn.XLOOKUP(A1009,Table3[customer_no],Table3[hsplt_handled],"NOT FOUND")</f>
        <v>tier - 3</v>
      </c>
      <c r="Q1009" t="str">
        <f>_xlfn.XLOOKUP(A1009,Table3[customer_no],Table3[city_handled],"NOT FOUND")</f>
        <v>tier - 1</v>
      </c>
      <c r="R1009" t="str">
        <f>_xlfn.XLOOKUP(A1009,Table3[customer_no],Table3[state_id],"NOT FOUND")</f>
        <v>R1021</v>
      </c>
      <c r="S1009" s="34" cm="1">
        <f t="array" ref="S1009">_xlfn.XLOOKUP(A1009,Table3[customer_no],'Hospitalisation Details'!$F$2:$F$2344,"NOT FOUND")</f>
        <v>11103.33</v>
      </c>
      <c r="T1009" t="str">
        <f>_xlfn.XLOOKUP(A1009,Table2[Customer ID],Table2[BMI_category],"NOT FOUND")</f>
        <v>Obesity</v>
      </c>
      <c r="U1009" s="7">
        <f>_xlfn.XLOOKUP(A1009,Table2[Customer ID],Table2[no of surgery],"NOT FOUND")</f>
        <v>0</v>
      </c>
      <c r="V1009" t="str">
        <f>_xlfn.XLOOKUP(A1009,Table2[Customer ID],Table2[smoker_missing],"NOT FOUND")</f>
        <v>No</v>
      </c>
      <c r="W1009" t="str">
        <f t="shared" si="15"/>
        <v>Normal</v>
      </c>
      <c r="X1009" s="37">
        <f>SUM(Table5[[#This Row],[Title]:[Diabetes Level]])</f>
        <v>42638.98</v>
      </c>
    </row>
    <row r="1010" spans="1:24" x14ac:dyDescent="0.25">
      <c r="A1010" t="s">
        <v>1362</v>
      </c>
      <c r="B1010" t="str">
        <f>VLOOKUP(A1010,'Customer Names'!$A$2:$E$2336,3,FALSE)</f>
        <v>Ms.</v>
      </c>
      <c r="C1010" t="str">
        <f>_xlfn.XLOOKUP(A1010,$A$2:$A$2336,'Customer Names'!$D$2:$D$2336,"NOT FOUND")</f>
        <v>Amy</v>
      </c>
      <c r="D1010" t="str">
        <f>_xlfn.XLOOKUP(A1010,$A$2:$A$2336,'Customer Names'!$E$2:$E$2336,"NOT FOUND")</f>
        <v>Craft</v>
      </c>
      <c r="E1010" cm="1">
        <f t="array" ref="E1010">_xlfn.XLOOKUP(A1010,$A$2:$A$2336,Table2[BMI],"NOT FOUND")</f>
        <v>41.91</v>
      </c>
      <c r="F1010" cm="1">
        <f t="array" ref="F1010">_xlfn.XLOOKUP(A1010,$A$2:$A$2336,Table2[HBA1C],"NOT FOUND")</f>
        <v>4.92</v>
      </c>
      <c r="G1010" t="str" cm="1">
        <f t="array" ref="G1010">_xlfn.XLOOKUP(A1010,$A$2:$A$2336,Table2[Heart Issues],"NOT FOUND")</f>
        <v>yes</v>
      </c>
      <c r="H1010" t="str" cm="1">
        <f t="array" ref="H1010">_xlfn.XLOOKUP(A1010,$A$2:$A$2336,Table2[Any Transplants],"NOT FOUND")</f>
        <v>No</v>
      </c>
      <c r="I1010" t="str" cm="1">
        <f t="array" ref="I1010">_xlfn.XLOOKUP(A1010,$A$2:$A$2336,Table2[Cancer history],"NOT FOUND")</f>
        <v>No</v>
      </c>
      <c r="J1010" t="str">
        <f>_xlfn.XLOOKUP(A1010,Table3[customer_no],Table3[month],"NOT FOUND")</f>
        <v>Jul</v>
      </c>
      <c r="K1010" s="7">
        <f>_xlfn.XLOOKUP(A1010,Table3[customer_no],Table3[year_average],"NOT FOUND")</f>
        <v>1966</v>
      </c>
      <c r="L1010" cm="1">
        <f t="array" ref="L1010">_xlfn.XLOOKUP(A1010,Table3[customer_no],'Hospitalisation Details'!$D$2:$D$2344,"NOT FOUND")</f>
        <v>5</v>
      </c>
      <c r="M1010" s="33">
        <f>_xlfn.XLOOKUP(A1010,Table3[customer_no],Table3[dd/mm/yy],"NOT FOUND")</f>
        <v>24293</v>
      </c>
      <c r="N1010">
        <f>_xlfn.XLOOKUP(A1010,Table3[customer_no],Table3[age],"NOT FOUND")</f>
        <v>56</v>
      </c>
      <c r="O1010" cm="1">
        <f t="array" ref="O1010">_xlfn.XLOOKUP(A1010,Table3[customer_no],'Hospitalisation Details'!$E$2:$E$2344,"NOT FOUND")</f>
        <v>0</v>
      </c>
      <c r="P1010" t="str">
        <f>_xlfn.XLOOKUP(A1010,Table3[customer_no],Table3[hsplt_handled],"NOT FOUND")</f>
        <v>tier - 3</v>
      </c>
      <c r="Q1010" t="str">
        <f>_xlfn.XLOOKUP(A1010,Table3[customer_no],Table3[city_handled],"NOT FOUND")</f>
        <v>tier - 1</v>
      </c>
      <c r="R1010" t="str">
        <f>_xlfn.XLOOKUP(A1010,Table3[customer_no],Table3[state_id],"NOT FOUND")</f>
        <v>R1013</v>
      </c>
      <c r="S1010" s="34" cm="1">
        <f t="array" ref="S1010">_xlfn.XLOOKUP(A1010,Table3[customer_no],'Hospitalisation Details'!$F$2:$F$2344,"NOT FOUND")</f>
        <v>11093.62</v>
      </c>
      <c r="T1010" t="str">
        <f>_xlfn.XLOOKUP(A1010,Table2[Customer ID],Table2[BMI_category],"NOT FOUND")</f>
        <v>Obesity</v>
      </c>
      <c r="U1010" s="7">
        <f>_xlfn.XLOOKUP(A1010,Table2[Customer ID],Table2[no of surgery],"NOT FOUND")</f>
        <v>2</v>
      </c>
      <c r="V1010" t="str">
        <f>_xlfn.XLOOKUP(A1010,Table2[Customer ID],Table2[smoker_missing],"NOT FOUND")</f>
        <v>No</v>
      </c>
      <c r="W1010" t="str">
        <f t="shared" si="15"/>
        <v>Normal</v>
      </c>
      <c r="X1010" s="37">
        <f>SUM(Table5[[#This Row],[Title]:[Diabetes Level]])</f>
        <v>37462.450000000004</v>
      </c>
    </row>
    <row r="1011" spans="1:24" x14ac:dyDescent="0.25">
      <c r="A1011" t="s">
        <v>1361</v>
      </c>
      <c r="B1011" t="str">
        <f>VLOOKUP(A1011,'Customer Names'!$A$2:$E$2336,3,FALSE)</f>
        <v>Ms.</v>
      </c>
      <c r="C1011" t="str">
        <f>_xlfn.XLOOKUP(A1011,$A$2:$A$2336,'Customer Names'!$D$2:$D$2336,"NOT FOUND")</f>
        <v>Aberu</v>
      </c>
      <c r="D1011" t="str">
        <f>_xlfn.XLOOKUP(A1011,$A$2:$A$2336,'Customer Names'!$E$2:$E$2336,"NOT FOUND")</f>
        <v>Kebede</v>
      </c>
      <c r="E1011" cm="1">
        <f t="array" ref="E1011">_xlfn.XLOOKUP(A1011,$A$2:$A$2336,Table2[BMI],"NOT FOUND")</f>
        <v>39.82</v>
      </c>
      <c r="F1011" cm="1">
        <f t="array" ref="F1011">_xlfn.XLOOKUP(A1011,$A$2:$A$2336,Table2[HBA1C],"NOT FOUND")</f>
        <v>6.05</v>
      </c>
      <c r="G1011" t="str" cm="1">
        <f t="array" ref="G1011">_xlfn.XLOOKUP(A1011,$A$2:$A$2336,Table2[Heart Issues],"NOT FOUND")</f>
        <v>yes</v>
      </c>
      <c r="H1011" t="str" cm="1">
        <f t="array" ref="H1011">_xlfn.XLOOKUP(A1011,$A$2:$A$2336,Table2[Any Transplants],"NOT FOUND")</f>
        <v>No</v>
      </c>
      <c r="I1011" t="str" cm="1">
        <f t="array" ref="I1011">_xlfn.XLOOKUP(A1011,$A$2:$A$2336,Table2[Cancer history],"NOT FOUND")</f>
        <v>No</v>
      </c>
      <c r="J1011" t="str">
        <f>_xlfn.XLOOKUP(A1011,Table3[customer_no],Table3[month],"NOT FOUND")</f>
        <v>Sep</v>
      </c>
      <c r="K1011" s="7">
        <f>_xlfn.XLOOKUP(A1011,Table3[customer_no],Table3[year_average],"NOT FOUND")</f>
        <v>1966</v>
      </c>
      <c r="L1011" cm="1">
        <f t="array" ref="L1011">_xlfn.XLOOKUP(A1011,Table3[customer_no],'Hospitalisation Details'!$D$2:$D$2344,"NOT FOUND")</f>
        <v>9</v>
      </c>
      <c r="M1011" s="33">
        <f>_xlfn.XLOOKUP(A1011,Table3[customer_no],Table3[dd/mm/yy],"NOT FOUND")</f>
        <v>24359</v>
      </c>
      <c r="N1011">
        <f>_xlfn.XLOOKUP(A1011,Table3[customer_no],Table3[age],"NOT FOUND")</f>
        <v>56</v>
      </c>
      <c r="O1011" cm="1">
        <f t="array" ref="O1011">_xlfn.XLOOKUP(A1011,Table3[customer_no],'Hospitalisation Details'!$E$2:$E$2344,"NOT FOUND")</f>
        <v>0</v>
      </c>
      <c r="P1011" t="str">
        <f>_xlfn.XLOOKUP(A1011,Table3[customer_no],Table3[hsplt_handled],"NOT FOUND")</f>
        <v>tier - 3</v>
      </c>
      <c r="Q1011" t="str">
        <f>_xlfn.XLOOKUP(A1011,Table3[customer_no],Table3[city_handled],"NOT FOUND")</f>
        <v>tier - 1</v>
      </c>
      <c r="R1011" t="str">
        <f>_xlfn.XLOOKUP(A1011,Table3[customer_no],Table3[state_id],"NOT FOUND")</f>
        <v>R1013</v>
      </c>
      <c r="S1011" s="34" cm="1">
        <f t="array" ref="S1011">_xlfn.XLOOKUP(A1011,Table3[customer_no],'Hospitalisation Details'!$F$2:$F$2344,"NOT FOUND")</f>
        <v>11090.72</v>
      </c>
      <c r="T1011" t="str">
        <f>_xlfn.XLOOKUP(A1011,Table2[Customer ID],Table2[BMI_category],"NOT FOUND")</f>
        <v>Obesity</v>
      </c>
      <c r="U1011" s="7">
        <f>_xlfn.XLOOKUP(A1011,Table2[Customer ID],Table2[no of surgery],"NOT FOUND")</f>
        <v>2</v>
      </c>
      <c r="V1011" t="str">
        <f>_xlfn.XLOOKUP(A1011,Table2[Customer ID],Table2[smoker_missing],"NOT FOUND")</f>
        <v>No</v>
      </c>
      <c r="W1011" t="str">
        <f t="shared" si="15"/>
        <v>Prediabetes</v>
      </c>
      <c r="X1011" s="37">
        <f>SUM(Table5[[#This Row],[Title]:[Diabetes Level]])</f>
        <v>37528.589999999997</v>
      </c>
    </row>
    <row r="1012" spans="1:24" x14ac:dyDescent="0.25">
      <c r="A1012" t="s">
        <v>1360</v>
      </c>
      <c r="B1012" t="str">
        <f>VLOOKUP(A1012,'Customer Names'!$A$2:$E$2336,3,FALSE)</f>
        <v>Ms.</v>
      </c>
      <c r="C1012" t="str">
        <f>_xlfn.XLOOKUP(A1012,$A$2:$A$2336,'Customer Names'!$D$2:$D$2336,"NOT FOUND")</f>
        <v>Ashley</v>
      </c>
      <c r="D1012" t="str">
        <f>_xlfn.XLOOKUP(A1012,$A$2:$A$2336,'Customer Names'!$E$2:$E$2336,"NOT FOUND")</f>
        <v>Strobel</v>
      </c>
      <c r="E1012" cm="1">
        <f t="array" ref="E1012">_xlfn.XLOOKUP(A1012,$A$2:$A$2336,Table2[BMI],"NOT FOUND")</f>
        <v>28.12</v>
      </c>
      <c r="F1012" cm="1">
        <f t="array" ref="F1012">_xlfn.XLOOKUP(A1012,$A$2:$A$2336,Table2[HBA1C],"NOT FOUND")</f>
        <v>4.67</v>
      </c>
      <c r="G1012" t="str" cm="1">
        <f t="array" ref="G1012">_xlfn.XLOOKUP(A1012,$A$2:$A$2336,Table2[Heart Issues],"NOT FOUND")</f>
        <v>No</v>
      </c>
      <c r="H1012" t="str" cm="1">
        <f t="array" ref="H1012">_xlfn.XLOOKUP(A1012,$A$2:$A$2336,Table2[Any Transplants],"NOT FOUND")</f>
        <v>No</v>
      </c>
      <c r="I1012" t="str" cm="1">
        <f t="array" ref="I1012">_xlfn.XLOOKUP(A1012,$A$2:$A$2336,Table2[Cancer history],"NOT FOUND")</f>
        <v>No</v>
      </c>
      <c r="J1012" t="str">
        <f>_xlfn.XLOOKUP(A1012,Table3[customer_no],Table3[month],"NOT FOUND")</f>
        <v>Oct</v>
      </c>
      <c r="K1012" s="7">
        <f>_xlfn.XLOOKUP(A1012,Table3[customer_no],Table3[year_average],"NOT FOUND")</f>
        <v>1972</v>
      </c>
      <c r="L1012" cm="1">
        <f t="array" ref="L1012">_xlfn.XLOOKUP(A1012,Table3[customer_no],'Hospitalisation Details'!$D$2:$D$2344,"NOT FOUND")</f>
        <v>7</v>
      </c>
      <c r="M1012" s="33">
        <f>_xlfn.XLOOKUP(A1012,Table3[customer_no],Table3[dd/mm/yy],"NOT FOUND")</f>
        <v>26579</v>
      </c>
      <c r="N1012">
        <f>_xlfn.XLOOKUP(A1012,Table3[customer_no],Table3[age],"NOT FOUND")</f>
        <v>50</v>
      </c>
      <c r="O1012" cm="1">
        <f t="array" ref="O1012">_xlfn.XLOOKUP(A1012,Table3[customer_no],'Hospitalisation Details'!$E$2:$E$2344,"NOT FOUND")</f>
        <v>3</v>
      </c>
      <c r="P1012" t="str">
        <f>_xlfn.XLOOKUP(A1012,Table3[customer_no],Table3[hsplt_handled],"NOT FOUND")</f>
        <v>tier - 3</v>
      </c>
      <c r="Q1012" t="str">
        <f>_xlfn.XLOOKUP(A1012,Table3[customer_no],Table3[city_handled],"NOT FOUND")</f>
        <v>tier - 2</v>
      </c>
      <c r="R1012" t="str">
        <f>_xlfn.XLOOKUP(A1012,Table3[customer_no],Table3[state_id],"NOT FOUND")</f>
        <v>R1012</v>
      </c>
      <c r="S1012" s="34" cm="1">
        <f t="array" ref="S1012">_xlfn.XLOOKUP(A1012,Table3[customer_no],'Hospitalisation Details'!$F$2:$F$2344,"NOT FOUND")</f>
        <v>11085.59</v>
      </c>
      <c r="T1012" t="str">
        <f>_xlfn.XLOOKUP(A1012,Table2[Customer ID],Table2[BMI_category],"NOT FOUND")</f>
        <v>Overweight</v>
      </c>
      <c r="U1012" s="7">
        <f>_xlfn.XLOOKUP(A1012,Table2[Customer ID],Table2[no of surgery],"NOT FOUND")</f>
        <v>2</v>
      </c>
      <c r="V1012" t="str">
        <f>_xlfn.XLOOKUP(A1012,Table2[Customer ID],Table2[smoker_missing],"NOT FOUND")</f>
        <v>No</v>
      </c>
      <c r="W1012" t="str">
        <f t="shared" si="15"/>
        <v>Normal</v>
      </c>
      <c r="X1012" s="37">
        <f>SUM(Table5[[#This Row],[Title]:[Diabetes Level]])</f>
        <v>39731.380000000005</v>
      </c>
    </row>
    <row r="1013" spans="1:24" x14ac:dyDescent="0.25">
      <c r="A1013" t="s">
        <v>1359</v>
      </c>
      <c r="B1013" t="str">
        <f>VLOOKUP(A1013,'Customer Names'!$A$2:$E$2336,3,FALSE)</f>
        <v>Ms.</v>
      </c>
      <c r="C1013" t="str">
        <f>_xlfn.XLOOKUP(A1013,$A$2:$A$2336,'Customer Names'!$D$2:$D$2336,"NOT FOUND")</f>
        <v>Anna E</v>
      </c>
      <c r="D1013" t="str">
        <f>_xlfn.XLOOKUP(A1013,$A$2:$A$2336,'Customer Names'!$E$2:$E$2336,"NOT FOUND")</f>
        <v>Dalton</v>
      </c>
      <c r="E1013" cm="1">
        <f t="array" ref="E1013">_xlfn.XLOOKUP(A1013,$A$2:$A$2336,Table2[BMI],"NOT FOUND")</f>
        <v>26.98</v>
      </c>
      <c r="F1013" cm="1">
        <f t="array" ref="F1013">_xlfn.XLOOKUP(A1013,$A$2:$A$2336,Table2[HBA1C],"NOT FOUND")</f>
        <v>9.81</v>
      </c>
      <c r="G1013" t="str" cm="1">
        <f t="array" ref="G1013">_xlfn.XLOOKUP(A1013,$A$2:$A$2336,Table2[Heart Issues],"NOT FOUND")</f>
        <v>yes</v>
      </c>
      <c r="H1013" t="str" cm="1">
        <f t="array" ref="H1013">_xlfn.XLOOKUP(A1013,$A$2:$A$2336,Table2[Any Transplants],"NOT FOUND")</f>
        <v>No</v>
      </c>
      <c r="I1013" t="str" cm="1">
        <f t="array" ref="I1013">_xlfn.XLOOKUP(A1013,$A$2:$A$2336,Table2[Cancer history],"NOT FOUND")</f>
        <v>No</v>
      </c>
      <c r="J1013" t="str">
        <f>_xlfn.XLOOKUP(A1013,Table3[customer_no],Table3[month],"NOT FOUND")</f>
        <v>Sep</v>
      </c>
      <c r="K1013" s="7">
        <f>_xlfn.XLOOKUP(A1013,Table3[customer_no],Table3[year_average],"NOT FOUND")</f>
        <v>1967</v>
      </c>
      <c r="L1013" cm="1">
        <f t="array" ref="L1013">_xlfn.XLOOKUP(A1013,Table3[customer_no],'Hospitalisation Details'!$D$2:$D$2344,"NOT FOUND")</f>
        <v>4</v>
      </c>
      <c r="M1013" s="33">
        <f>_xlfn.XLOOKUP(A1013,Table3[customer_no],Table3[dd/mm/yy],"NOT FOUND")</f>
        <v>24719</v>
      </c>
      <c r="N1013">
        <f>_xlfn.XLOOKUP(A1013,Table3[customer_no],Table3[age],"NOT FOUND")</f>
        <v>55</v>
      </c>
      <c r="O1013" cm="1">
        <f t="array" ref="O1013">_xlfn.XLOOKUP(A1013,Table3[customer_no],'Hospitalisation Details'!$E$2:$E$2344,"NOT FOUND")</f>
        <v>0</v>
      </c>
      <c r="P1013" t="str">
        <f>_xlfn.XLOOKUP(A1013,Table3[customer_no],Table3[hsplt_handled],"NOT FOUND")</f>
        <v>tier - 3</v>
      </c>
      <c r="Q1013" t="str">
        <f>_xlfn.XLOOKUP(A1013,Table3[customer_no],Table3[city_handled],"NOT FOUND")</f>
        <v>tier - 2</v>
      </c>
      <c r="R1013" t="str">
        <f>_xlfn.XLOOKUP(A1013,Table3[customer_no],Table3[state_id],"NOT FOUND")</f>
        <v>R1012</v>
      </c>
      <c r="S1013" s="34" cm="1">
        <f t="array" ref="S1013">_xlfn.XLOOKUP(A1013,Table3[customer_no],'Hospitalisation Details'!$F$2:$F$2344,"NOT FOUND")</f>
        <v>11082.58</v>
      </c>
      <c r="T1013" t="str">
        <f>_xlfn.XLOOKUP(A1013,Table2[Customer ID],Table2[BMI_category],"NOT FOUND")</f>
        <v>Overweight</v>
      </c>
      <c r="U1013" s="7">
        <f>_xlfn.XLOOKUP(A1013,Table2[Customer ID],Table2[no of surgery],"NOT FOUND")</f>
        <v>0</v>
      </c>
      <c r="V1013" t="str">
        <f>_xlfn.XLOOKUP(A1013,Table2[Customer ID],Table2[smoker_missing],"NOT FOUND")</f>
        <v>No</v>
      </c>
      <c r="W1013" t="str">
        <f t="shared" si="15"/>
        <v>Diabetes</v>
      </c>
      <c r="X1013" s="37">
        <f>SUM(Table5[[#This Row],[Title]:[Diabetes Level]])</f>
        <v>37864.370000000003</v>
      </c>
    </row>
    <row r="1014" spans="1:24" x14ac:dyDescent="0.25">
      <c r="A1014" t="s">
        <v>1358</v>
      </c>
      <c r="B1014" t="str">
        <f>VLOOKUP(A1014,'Customer Names'!$A$2:$E$2336,3,FALSE)</f>
        <v>Ms.</v>
      </c>
      <c r="C1014" t="str">
        <f>_xlfn.XLOOKUP(A1014,$A$2:$A$2336,'Customer Names'!$D$2:$D$2336,"NOT FOUND")</f>
        <v>Tania K.</v>
      </c>
      <c r="D1014" t="str">
        <f>_xlfn.XLOOKUP(A1014,$A$2:$A$2336,'Customer Names'!$E$2:$E$2336,"NOT FOUND")</f>
        <v>Morimoto</v>
      </c>
      <c r="E1014" cm="1">
        <f t="array" ref="E1014">_xlfn.XLOOKUP(A1014,$A$2:$A$2336,Table2[BMI],"NOT FOUND")</f>
        <v>27.2</v>
      </c>
      <c r="F1014" cm="1">
        <f t="array" ref="F1014">_xlfn.XLOOKUP(A1014,$A$2:$A$2336,Table2[HBA1C],"NOT FOUND")</f>
        <v>6.06</v>
      </c>
      <c r="G1014" t="str" cm="1">
        <f t="array" ref="G1014">_xlfn.XLOOKUP(A1014,$A$2:$A$2336,Table2[Heart Issues],"NOT FOUND")</f>
        <v>yes</v>
      </c>
      <c r="H1014" t="str" cm="1">
        <f t="array" ref="H1014">_xlfn.XLOOKUP(A1014,$A$2:$A$2336,Table2[Any Transplants],"NOT FOUND")</f>
        <v>No</v>
      </c>
      <c r="I1014" t="str" cm="1">
        <f t="array" ref="I1014">_xlfn.XLOOKUP(A1014,$A$2:$A$2336,Table2[Cancer history],"NOT FOUND")</f>
        <v>No</v>
      </c>
      <c r="J1014" t="str">
        <f>_xlfn.XLOOKUP(A1014,Table3[customer_no],Table3[month],"NOT FOUND")</f>
        <v>Nov</v>
      </c>
      <c r="K1014" s="7">
        <f>_xlfn.XLOOKUP(A1014,Table3[customer_no],Table3[year_average],"NOT FOUND")</f>
        <v>1966</v>
      </c>
      <c r="L1014" cm="1">
        <f t="array" ref="L1014">_xlfn.XLOOKUP(A1014,Table3[customer_no],'Hospitalisation Details'!$D$2:$D$2344,"NOT FOUND")</f>
        <v>20</v>
      </c>
      <c r="M1014" s="33">
        <f>_xlfn.XLOOKUP(A1014,Table3[customer_no],Table3[dd/mm/yy],"NOT FOUND")</f>
        <v>24431</v>
      </c>
      <c r="N1014">
        <f>_xlfn.XLOOKUP(A1014,Table3[customer_no],Table3[age],"NOT FOUND")</f>
        <v>56</v>
      </c>
      <c r="O1014" cm="1">
        <f t="array" ref="O1014">_xlfn.XLOOKUP(A1014,Table3[customer_no],'Hospitalisation Details'!$E$2:$E$2344,"NOT FOUND")</f>
        <v>0</v>
      </c>
      <c r="P1014" t="str">
        <f>_xlfn.XLOOKUP(A1014,Table3[customer_no],Table3[hsplt_handled],"NOT FOUND")</f>
        <v>tier - 3</v>
      </c>
      <c r="Q1014" t="str">
        <f>_xlfn.XLOOKUP(A1014,Table3[customer_no],Table3[city_handled],"NOT FOUND")</f>
        <v>tier - 3</v>
      </c>
      <c r="R1014" t="str">
        <f>_xlfn.XLOOKUP(A1014,Table3[customer_no],Table3[state_id],"NOT FOUND")</f>
        <v>R1011</v>
      </c>
      <c r="S1014" s="34" cm="1">
        <f t="array" ref="S1014">_xlfn.XLOOKUP(A1014,Table3[customer_no],'Hospitalisation Details'!$F$2:$F$2344,"NOT FOUND")</f>
        <v>11073.18</v>
      </c>
      <c r="T1014" t="str">
        <f>_xlfn.XLOOKUP(A1014,Table2[Customer ID],Table2[BMI_category],"NOT FOUND")</f>
        <v>Overweight</v>
      </c>
      <c r="U1014" s="7">
        <f>_xlfn.XLOOKUP(A1014,Table2[Customer ID],Table2[no of surgery],"NOT FOUND")</f>
        <v>2</v>
      </c>
      <c r="V1014" t="str">
        <f>_xlfn.XLOOKUP(A1014,Table2[Customer ID],Table2[smoker_missing],"NOT FOUND")</f>
        <v>No</v>
      </c>
      <c r="W1014" t="str">
        <f t="shared" si="15"/>
        <v>Prediabetes</v>
      </c>
      <c r="X1014" s="37">
        <f>SUM(Table5[[#This Row],[Title]:[Diabetes Level]])</f>
        <v>37581.440000000002</v>
      </c>
    </row>
    <row r="1015" spans="1:24" x14ac:dyDescent="0.25">
      <c r="A1015" t="s">
        <v>1357</v>
      </c>
      <c r="B1015" t="str">
        <f>VLOOKUP(A1015,'Customer Names'!$A$2:$E$2336,3,FALSE)</f>
        <v>Ms.</v>
      </c>
      <c r="C1015" t="str">
        <f>_xlfn.XLOOKUP(A1015,$A$2:$A$2336,'Customer Names'!$D$2:$D$2336,"NOT FOUND")</f>
        <v>Ashley E</v>
      </c>
      <c r="D1015" t="str">
        <f>_xlfn.XLOOKUP(A1015,$A$2:$A$2336,'Customer Names'!$E$2:$E$2336,"NOT FOUND")</f>
        <v>Manlove</v>
      </c>
      <c r="E1015" cm="1">
        <f t="array" ref="E1015">_xlfn.XLOOKUP(A1015,$A$2:$A$2336,Table2[BMI],"NOT FOUND")</f>
        <v>25.3</v>
      </c>
      <c r="F1015" cm="1">
        <f t="array" ref="F1015">_xlfn.XLOOKUP(A1015,$A$2:$A$2336,Table2[HBA1C],"NOT FOUND")</f>
        <v>5.19</v>
      </c>
      <c r="G1015" t="str" cm="1">
        <f t="array" ref="G1015">_xlfn.XLOOKUP(A1015,$A$2:$A$2336,Table2[Heart Issues],"NOT FOUND")</f>
        <v>yes</v>
      </c>
      <c r="H1015" t="str" cm="1">
        <f t="array" ref="H1015">_xlfn.XLOOKUP(A1015,$A$2:$A$2336,Table2[Any Transplants],"NOT FOUND")</f>
        <v>No</v>
      </c>
      <c r="I1015" t="str" cm="1">
        <f t="array" ref="I1015">_xlfn.XLOOKUP(A1015,$A$2:$A$2336,Table2[Cancer history],"NOT FOUND")</f>
        <v>No</v>
      </c>
      <c r="J1015" t="str">
        <f>_xlfn.XLOOKUP(A1015,Table3[customer_no],Table3[month],"NOT FOUND")</f>
        <v>Nov</v>
      </c>
      <c r="K1015" s="7">
        <f>_xlfn.XLOOKUP(A1015,Table3[customer_no],Table3[year_average],"NOT FOUND")</f>
        <v>1966</v>
      </c>
      <c r="L1015" cm="1">
        <f t="array" ref="L1015">_xlfn.XLOOKUP(A1015,Table3[customer_no],'Hospitalisation Details'!$D$2:$D$2344,"NOT FOUND")</f>
        <v>7</v>
      </c>
      <c r="M1015" s="33">
        <f>_xlfn.XLOOKUP(A1015,Table3[customer_no],Table3[dd/mm/yy],"NOT FOUND")</f>
        <v>24418</v>
      </c>
      <c r="N1015">
        <f>_xlfn.XLOOKUP(A1015,Table3[customer_no],Table3[age],"NOT FOUND")</f>
        <v>56</v>
      </c>
      <c r="O1015" cm="1">
        <f t="array" ref="O1015">_xlfn.XLOOKUP(A1015,Table3[customer_no],'Hospitalisation Details'!$E$2:$E$2344,"NOT FOUND")</f>
        <v>0</v>
      </c>
      <c r="P1015" t="str">
        <f>_xlfn.XLOOKUP(A1015,Table3[customer_no],Table3[hsplt_handled],"NOT FOUND")</f>
        <v>tier - 3</v>
      </c>
      <c r="Q1015" t="str">
        <f>_xlfn.XLOOKUP(A1015,Table3[customer_no],Table3[city_handled],"NOT FOUND")</f>
        <v>tier - 3</v>
      </c>
      <c r="R1015" t="str">
        <f>_xlfn.XLOOKUP(A1015,Table3[customer_no],Table3[state_id],"NOT FOUND")</f>
        <v>R1011</v>
      </c>
      <c r="S1015" s="34" cm="1">
        <f t="array" ref="S1015">_xlfn.XLOOKUP(A1015,Table3[customer_no],'Hospitalisation Details'!$F$2:$F$2344,"NOT FOUND")</f>
        <v>11070.54</v>
      </c>
      <c r="T1015" t="str">
        <f>_xlfn.XLOOKUP(A1015,Table2[Customer ID],Table2[BMI_category],"NOT FOUND")</f>
        <v>Overweight</v>
      </c>
      <c r="U1015" s="7">
        <f>_xlfn.XLOOKUP(A1015,Table2[Customer ID],Table2[no of surgery],"NOT FOUND")</f>
        <v>2</v>
      </c>
      <c r="V1015" t="str">
        <f>_xlfn.XLOOKUP(A1015,Table2[Customer ID],Table2[smoker_missing],"NOT FOUND")</f>
        <v>No</v>
      </c>
      <c r="W1015" t="str">
        <f t="shared" si="15"/>
        <v>Normal</v>
      </c>
      <c r="X1015" s="37">
        <f>SUM(Table5[[#This Row],[Title]:[Diabetes Level]])</f>
        <v>37550.03</v>
      </c>
    </row>
    <row r="1016" spans="1:24" x14ac:dyDescent="0.25">
      <c r="A1016" t="s">
        <v>1356</v>
      </c>
      <c r="B1016" t="str">
        <f>VLOOKUP(A1016,'Customer Names'!$A$2:$E$2336,3,FALSE)</f>
        <v>Ms.</v>
      </c>
      <c r="C1016" t="str">
        <f>_xlfn.XLOOKUP(A1016,$A$2:$A$2336,'Customer Names'!$D$2:$D$2336,"NOT FOUND")</f>
        <v>Aleksandra</v>
      </c>
      <c r="D1016" t="str">
        <f>_xlfn.XLOOKUP(A1016,$A$2:$A$2336,'Customer Names'!$E$2:$E$2336,"NOT FOUND")</f>
        <v>Madzik</v>
      </c>
      <c r="E1016" cm="1">
        <f t="array" ref="E1016">_xlfn.XLOOKUP(A1016,$A$2:$A$2336,Table2[BMI],"NOT FOUND")</f>
        <v>30.25</v>
      </c>
      <c r="F1016" cm="1">
        <f t="array" ref="F1016">_xlfn.XLOOKUP(A1016,$A$2:$A$2336,Table2[HBA1C],"NOT FOUND")</f>
        <v>10.16</v>
      </c>
      <c r="G1016" t="str" cm="1">
        <f t="array" ref="G1016">_xlfn.XLOOKUP(A1016,$A$2:$A$2336,Table2[Heart Issues],"NOT FOUND")</f>
        <v>No</v>
      </c>
      <c r="H1016" t="str" cm="1">
        <f t="array" ref="H1016">_xlfn.XLOOKUP(A1016,$A$2:$A$2336,Table2[Any Transplants],"NOT FOUND")</f>
        <v>No</v>
      </c>
      <c r="I1016" t="str" cm="1">
        <f t="array" ref="I1016">_xlfn.XLOOKUP(A1016,$A$2:$A$2336,Table2[Cancer history],"NOT FOUND")</f>
        <v>No</v>
      </c>
      <c r="J1016" t="str">
        <f>_xlfn.XLOOKUP(A1016,Table3[customer_no],Table3[month],"NOT FOUND")</f>
        <v>Nov</v>
      </c>
      <c r="K1016" s="7">
        <f>_xlfn.XLOOKUP(A1016,Table3[customer_no],Table3[year_average],"NOT FOUND")</f>
        <v>1971</v>
      </c>
      <c r="L1016" cm="1">
        <f t="array" ref="L1016">_xlfn.XLOOKUP(A1016,Table3[customer_no],'Hospitalisation Details'!$D$2:$D$2344,"NOT FOUND")</f>
        <v>9</v>
      </c>
      <c r="M1016" s="33">
        <f>_xlfn.XLOOKUP(A1016,Table3[customer_no],Table3[dd/mm/yy],"NOT FOUND")</f>
        <v>26246</v>
      </c>
      <c r="N1016">
        <f>_xlfn.XLOOKUP(A1016,Table3[customer_no],Table3[age],"NOT FOUND")</f>
        <v>51</v>
      </c>
      <c r="O1016" cm="1">
        <f t="array" ref="O1016">_xlfn.XLOOKUP(A1016,Table3[customer_no],'Hospitalisation Details'!$E$2:$E$2344,"NOT FOUND")</f>
        <v>0</v>
      </c>
      <c r="P1016" t="str">
        <f>_xlfn.XLOOKUP(A1016,Table3[customer_no],Table3[hsplt_handled],"NOT FOUND")</f>
        <v>tier - 3</v>
      </c>
      <c r="Q1016" t="str">
        <f>_xlfn.XLOOKUP(A1016,Table3[customer_no],Table3[city_handled],"NOT FOUND")</f>
        <v>tier - 2</v>
      </c>
      <c r="R1016" t="str">
        <f>_xlfn.XLOOKUP(A1016,Table3[customer_no],Table3[state_id],"NOT FOUND")</f>
        <v>R1012</v>
      </c>
      <c r="S1016" s="34" cm="1">
        <f t="array" ref="S1016">_xlfn.XLOOKUP(A1016,Table3[customer_no],'Hospitalisation Details'!$F$2:$F$2344,"NOT FOUND")</f>
        <v>11068.77</v>
      </c>
      <c r="T1016" t="str">
        <f>_xlfn.XLOOKUP(A1016,Table2[Customer ID],Table2[BMI_category],"NOT FOUND")</f>
        <v>Obesity</v>
      </c>
      <c r="U1016" s="7">
        <f>_xlfn.XLOOKUP(A1016,Table2[Customer ID],Table2[no of surgery],"NOT FOUND")</f>
        <v>0</v>
      </c>
      <c r="V1016" t="str">
        <f>_xlfn.XLOOKUP(A1016,Table2[Customer ID],Table2[smoker_missing],"NOT FOUND")</f>
        <v>No</v>
      </c>
      <c r="W1016" t="str">
        <f t="shared" si="15"/>
        <v>Diabetes</v>
      </c>
      <c r="X1016" s="37">
        <f>SUM(Table5[[#This Row],[Title]:[Diabetes Level]])</f>
        <v>39386.18</v>
      </c>
    </row>
    <row r="1017" spans="1:24" x14ac:dyDescent="0.25">
      <c r="A1017" t="s">
        <v>1355</v>
      </c>
      <c r="B1017" t="str">
        <f>VLOOKUP(A1017,'Customer Names'!$A$2:$E$2336,3,FALSE)</f>
        <v>Ms.</v>
      </c>
      <c r="C1017" t="str">
        <f>_xlfn.XLOOKUP(A1017,$A$2:$A$2336,'Customer Names'!$D$2:$D$2336,"NOT FOUND")</f>
        <v>Valery L</v>
      </c>
      <c r="D1017" t="str">
        <f>_xlfn.XLOOKUP(A1017,$A$2:$A$2336,'Customer Names'!$E$2:$E$2336,"NOT FOUND")</f>
        <v>Hobson</v>
      </c>
      <c r="E1017" cm="1">
        <f t="array" ref="E1017">_xlfn.XLOOKUP(A1017,$A$2:$A$2336,Table2[BMI],"NOT FOUND")</f>
        <v>54</v>
      </c>
      <c r="F1017" cm="1">
        <f t="array" ref="F1017">_xlfn.XLOOKUP(A1017,$A$2:$A$2336,Table2[HBA1C],"NOT FOUND")</f>
        <v>4.68</v>
      </c>
      <c r="G1017" t="str" cm="1">
        <f t="array" ref="G1017">_xlfn.XLOOKUP(A1017,$A$2:$A$2336,Table2[Heart Issues],"NOT FOUND")</f>
        <v>yes</v>
      </c>
      <c r="H1017" t="str" cm="1">
        <f t="array" ref="H1017">_xlfn.XLOOKUP(A1017,$A$2:$A$2336,Table2[Any Transplants],"NOT FOUND")</f>
        <v>yes</v>
      </c>
      <c r="I1017" t="str" cm="1">
        <f t="array" ref="I1017">_xlfn.XLOOKUP(A1017,$A$2:$A$2336,Table2[Cancer history],"NOT FOUND")</f>
        <v>No</v>
      </c>
      <c r="J1017" t="str">
        <f>_xlfn.XLOOKUP(A1017,Table3[customer_no],Table3[month],"NOT FOUND")</f>
        <v>Sep</v>
      </c>
      <c r="K1017" s="7">
        <f>_xlfn.XLOOKUP(A1017,Table3[customer_no],Table3[year_average],"NOT FOUND")</f>
        <v>2000</v>
      </c>
      <c r="L1017" cm="1">
        <f t="array" ref="L1017">_xlfn.XLOOKUP(A1017,Table3[customer_no],'Hospitalisation Details'!$D$2:$D$2344,"NOT FOUND")</f>
        <v>18</v>
      </c>
      <c r="M1017" s="33">
        <f>_xlfn.XLOOKUP(A1017,Table3[customer_no],Table3[dd/mm/yy],"NOT FOUND")</f>
        <v>36787</v>
      </c>
      <c r="N1017">
        <f>_xlfn.XLOOKUP(A1017,Table3[customer_no],Table3[age],"NOT FOUND")</f>
        <v>22</v>
      </c>
      <c r="O1017" cm="1">
        <f t="array" ref="O1017">_xlfn.XLOOKUP(A1017,Table3[customer_no],'Hospitalisation Details'!$E$2:$E$2344,"NOT FOUND")</f>
        <v>0</v>
      </c>
      <c r="P1017" t="str">
        <f>_xlfn.XLOOKUP(A1017,Table3[customer_no],Table3[hsplt_handled],"NOT FOUND")</f>
        <v>tier - 3</v>
      </c>
      <c r="Q1017" t="str">
        <f>_xlfn.XLOOKUP(A1017,Table3[customer_no],Table3[city_handled],"NOT FOUND")</f>
        <v>tier - 1</v>
      </c>
      <c r="R1017" t="str">
        <f>_xlfn.XLOOKUP(A1017,Table3[customer_no],Table3[state_id],"NOT FOUND")</f>
        <v>R1011</v>
      </c>
      <c r="S1017" s="34" cm="1">
        <f t="array" ref="S1017">_xlfn.XLOOKUP(A1017,Table3[customer_no],'Hospitalisation Details'!$F$2:$F$2344,"NOT FOUND")</f>
        <v>11068.7</v>
      </c>
      <c r="T1017" t="str">
        <f>_xlfn.XLOOKUP(A1017,Table2[Customer ID],Table2[BMI_category],"NOT FOUND")</f>
        <v>Obesity</v>
      </c>
      <c r="U1017" s="7">
        <f>_xlfn.XLOOKUP(A1017,Table2[Customer ID],Table2[no of surgery],"NOT FOUND")</f>
        <v>2</v>
      </c>
      <c r="V1017" t="str">
        <f>_xlfn.XLOOKUP(A1017,Table2[Customer ID],Table2[smoker_missing],"NOT FOUND")</f>
        <v>No</v>
      </c>
      <c r="W1017" t="str">
        <f t="shared" si="15"/>
        <v>Normal</v>
      </c>
      <c r="X1017" s="37">
        <f>SUM(Table5[[#This Row],[Title]:[Diabetes Level]])</f>
        <v>49956.380000000005</v>
      </c>
    </row>
    <row r="1018" spans="1:24" x14ac:dyDescent="0.25">
      <c r="A1018" t="s">
        <v>1354</v>
      </c>
      <c r="B1018" t="str">
        <f>VLOOKUP(A1018,'Customer Names'!$A$2:$E$2336,3,FALSE)</f>
        <v>Mrs.</v>
      </c>
      <c r="C1018" t="str">
        <f>_xlfn.XLOOKUP(A1018,$A$2:$A$2336,'Customer Names'!$D$2:$D$2336,"NOT FOUND")</f>
        <v>Joanna G.</v>
      </c>
      <c r="D1018" t="str">
        <f>_xlfn.XLOOKUP(A1018,$A$2:$A$2336,'Customer Names'!$E$2:$E$2336,"NOT FOUND")</f>
        <v>Reyes</v>
      </c>
      <c r="E1018" cm="1">
        <f t="array" ref="E1018">_xlfn.XLOOKUP(A1018,$A$2:$A$2336,Table2[BMI],"NOT FOUND")</f>
        <v>51.86</v>
      </c>
      <c r="F1018" cm="1">
        <f t="array" ref="F1018">_xlfn.XLOOKUP(A1018,$A$2:$A$2336,Table2[HBA1C],"NOT FOUND")</f>
        <v>5.32</v>
      </c>
      <c r="G1018" t="str" cm="1">
        <f t="array" ref="G1018">_xlfn.XLOOKUP(A1018,$A$2:$A$2336,Table2[Heart Issues],"NOT FOUND")</f>
        <v>yes</v>
      </c>
      <c r="H1018" t="str" cm="1">
        <f t="array" ref="H1018">_xlfn.XLOOKUP(A1018,$A$2:$A$2336,Table2[Any Transplants],"NOT FOUND")</f>
        <v>No</v>
      </c>
      <c r="I1018" t="str" cm="1">
        <f t="array" ref="I1018">_xlfn.XLOOKUP(A1018,$A$2:$A$2336,Table2[Cancer history],"NOT FOUND")</f>
        <v>No</v>
      </c>
      <c r="J1018" t="str">
        <f>_xlfn.XLOOKUP(A1018,Table3[customer_no],Table3[month],"NOT FOUND")</f>
        <v>Dec</v>
      </c>
      <c r="K1018" s="7">
        <f>_xlfn.XLOOKUP(A1018,Table3[customer_no],Table3[year_average],"NOT FOUND")</f>
        <v>2001</v>
      </c>
      <c r="L1018" cm="1">
        <f t="array" ref="L1018">_xlfn.XLOOKUP(A1018,Table3[customer_no],'Hospitalisation Details'!$D$2:$D$2344,"NOT FOUND")</f>
        <v>17</v>
      </c>
      <c r="M1018" s="33">
        <f>_xlfn.XLOOKUP(A1018,Table3[customer_no],Table3[dd/mm/yy],"NOT FOUND")</f>
        <v>37242</v>
      </c>
      <c r="N1018">
        <f>_xlfn.XLOOKUP(A1018,Table3[customer_no],Table3[age],"NOT FOUND")</f>
        <v>21</v>
      </c>
      <c r="O1018" cm="1">
        <f t="array" ref="O1018">_xlfn.XLOOKUP(A1018,Table3[customer_no],'Hospitalisation Details'!$E$2:$E$2344,"NOT FOUND")</f>
        <v>0</v>
      </c>
      <c r="P1018" t="str">
        <f>_xlfn.XLOOKUP(A1018,Table3[customer_no],Table3[hsplt_handled],"NOT FOUND")</f>
        <v>tier - 3</v>
      </c>
      <c r="Q1018" t="str">
        <f>_xlfn.XLOOKUP(A1018,Table3[customer_no],Table3[city_handled],"NOT FOUND")</f>
        <v>tier - 1</v>
      </c>
      <c r="R1018" t="str">
        <f>_xlfn.XLOOKUP(A1018,Table3[customer_no],Table3[state_id],"NOT FOUND")</f>
        <v>R1026</v>
      </c>
      <c r="S1018" s="34" cm="1">
        <f t="array" ref="S1018">_xlfn.XLOOKUP(A1018,Table3[customer_no],'Hospitalisation Details'!$F$2:$F$2344,"NOT FOUND")</f>
        <v>11046.02</v>
      </c>
      <c r="T1018" t="str">
        <f>_xlfn.XLOOKUP(A1018,Table2[Customer ID],Table2[BMI_category],"NOT FOUND")</f>
        <v>Obesity</v>
      </c>
      <c r="U1018" s="7">
        <f>_xlfn.XLOOKUP(A1018,Table2[Customer ID],Table2[no of surgery],"NOT FOUND")</f>
        <v>0</v>
      </c>
      <c r="V1018" t="str">
        <f>_xlfn.XLOOKUP(A1018,Table2[Customer ID],Table2[smoker_missing],"NOT FOUND")</f>
        <v>No</v>
      </c>
      <c r="W1018" t="str">
        <f t="shared" si="15"/>
        <v>Normal</v>
      </c>
      <c r="X1018" s="37">
        <f>SUM(Table5[[#This Row],[Title]:[Diabetes Level]])</f>
        <v>50384.2</v>
      </c>
    </row>
    <row r="1019" spans="1:24" x14ac:dyDescent="0.25">
      <c r="A1019" t="s">
        <v>1353</v>
      </c>
      <c r="B1019" t="str">
        <f>VLOOKUP(A1019,'Customer Names'!$A$2:$E$2336,3,FALSE)</f>
        <v>Mrs.</v>
      </c>
      <c r="C1019" t="str">
        <f>_xlfn.XLOOKUP(A1019,$A$2:$A$2336,'Customer Names'!$D$2:$D$2336,"NOT FOUND")</f>
        <v>Stefanie F.</v>
      </c>
      <c r="D1019" t="str">
        <f>_xlfn.XLOOKUP(A1019,$A$2:$A$2336,'Customer Names'!$E$2:$E$2336,"NOT FOUND")</f>
        <v>Tierney</v>
      </c>
      <c r="E1019" cm="1">
        <f t="array" ref="E1019">_xlfn.XLOOKUP(A1019,$A$2:$A$2336,Table2[BMI],"NOT FOUND")</f>
        <v>31.39</v>
      </c>
      <c r="F1019" cm="1">
        <f t="array" ref="F1019">_xlfn.XLOOKUP(A1019,$A$2:$A$2336,Table2[HBA1C],"NOT FOUND")</f>
        <v>6.99</v>
      </c>
      <c r="G1019" t="str" cm="1">
        <f t="array" ref="G1019">_xlfn.XLOOKUP(A1019,$A$2:$A$2336,Table2[Heart Issues],"NOT FOUND")</f>
        <v>No</v>
      </c>
      <c r="H1019" t="str" cm="1">
        <f t="array" ref="H1019">_xlfn.XLOOKUP(A1019,$A$2:$A$2336,Table2[Any Transplants],"NOT FOUND")</f>
        <v>No</v>
      </c>
      <c r="I1019" t="str" cm="1">
        <f t="array" ref="I1019">_xlfn.XLOOKUP(A1019,$A$2:$A$2336,Table2[Cancer history],"NOT FOUND")</f>
        <v>No</v>
      </c>
      <c r="J1019" t="str">
        <f>_xlfn.XLOOKUP(A1019,Table3[customer_no],Table3[month],"NOT FOUND")</f>
        <v>Aug</v>
      </c>
      <c r="K1019" s="7">
        <f>_xlfn.XLOOKUP(A1019,Table3[customer_no],Table3[year_average],"NOT FOUND")</f>
        <v>1974</v>
      </c>
      <c r="L1019" cm="1">
        <f t="array" ref="L1019">_xlfn.XLOOKUP(A1019,Table3[customer_no],'Hospitalisation Details'!$D$2:$D$2344,"NOT FOUND")</f>
        <v>30</v>
      </c>
      <c r="M1019" s="33">
        <f>_xlfn.XLOOKUP(A1019,Table3[customer_no],Table3[dd/mm/yy],"NOT FOUND")</f>
        <v>27271</v>
      </c>
      <c r="N1019">
        <f>_xlfn.XLOOKUP(A1019,Table3[customer_no],Table3[age],"NOT FOUND")</f>
        <v>48</v>
      </c>
      <c r="O1019" cm="1">
        <f t="array" ref="O1019">_xlfn.XLOOKUP(A1019,Table3[customer_no],'Hospitalisation Details'!$E$2:$E$2344,"NOT FOUND")</f>
        <v>0</v>
      </c>
      <c r="P1019" t="str">
        <f>_xlfn.XLOOKUP(A1019,Table3[customer_no],Table3[hsplt_handled],"NOT FOUND")</f>
        <v>tier - 3</v>
      </c>
      <c r="Q1019" t="str">
        <f>_xlfn.XLOOKUP(A1019,Table3[customer_no],Table3[city_handled],"NOT FOUND")</f>
        <v>tier - 2</v>
      </c>
      <c r="R1019" t="str">
        <f>_xlfn.XLOOKUP(A1019,Table3[customer_no],Table3[state_id],"NOT FOUND")</f>
        <v>R1025</v>
      </c>
      <c r="S1019" s="34" cm="1">
        <f t="array" ref="S1019">_xlfn.XLOOKUP(A1019,Table3[customer_no],'Hospitalisation Details'!$F$2:$F$2344,"NOT FOUND")</f>
        <v>11037.85</v>
      </c>
      <c r="T1019" t="str">
        <f>_xlfn.XLOOKUP(A1019,Table2[Customer ID],Table2[BMI_category],"NOT FOUND")</f>
        <v>Obesity</v>
      </c>
      <c r="U1019" s="7">
        <f>_xlfn.XLOOKUP(A1019,Table2[Customer ID],Table2[no of surgery],"NOT FOUND")</f>
        <v>0</v>
      </c>
      <c r="V1019" t="str">
        <f>_xlfn.XLOOKUP(A1019,Table2[Customer ID],Table2[smoker_missing],"NOT FOUND")</f>
        <v>No</v>
      </c>
      <c r="W1019" t="str">
        <f t="shared" si="15"/>
        <v>Diabetes</v>
      </c>
      <c r="X1019" s="37">
        <f>SUM(Table5[[#This Row],[Title]:[Diabetes Level]])</f>
        <v>40399.230000000003</v>
      </c>
    </row>
    <row r="1020" spans="1:24" x14ac:dyDescent="0.25">
      <c r="A1020" t="s">
        <v>1352</v>
      </c>
      <c r="B1020" t="str">
        <f>VLOOKUP(A1020,'Customer Names'!$A$2:$E$2336,3,FALSE)</f>
        <v>Mr.</v>
      </c>
      <c r="C1020" t="str">
        <f>_xlfn.XLOOKUP(A1020,$A$2:$A$2336,'Customer Names'!$D$2:$D$2336,"NOT FOUND")</f>
        <v>Stephen</v>
      </c>
      <c r="D1020" t="str">
        <f>_xlfn.XLOOKUP(A1020,$A$2:$A$2336,'Customer Names'!$E$2:$E$2336,"NOT FOUND")</f>
        <v>Gabris</v>
      </c>
      <c r="E1020" cm="1">
        <f t="array" ref="E1020">_xlfn.XLOOKUP(A1020,$A$2:$A$2336,Table2[BMI],"NOT FOUND")</f>
        <v>39.97</v>
      </c>
      <c r="F1020" cm="1">
        <f t="array" ref="F1020">_xlfn.XLOOKUP(A1020,$A$2:$A$2336,Table2[HBA1C],"NOT FOUND")</f>
        <v>5.55</v>
      </c>
      <c r="G1020" t="str" cm="1">
        <f t="array" ref="G1020">_xlfn.XLOOKUP(A1020,$A$2:$A$2336,Table2[Heart Issues],"NOT FOUND")</f>
        <v>No</v>
      </c>
      <c r="H1020" t="str" cm="1">
        <f t="array" ref="H1020">_xlfn.XLOOKUP(A1020,$A$2:$A$2336,Table2[Any Transplants],"NOT FOUND")</f>
        <v>No</v>
      </c>
      <c r="I1020" t="str" cm="1">
        <f t="array" ref="I1020">_xlfn.XLOOKUP(A1020,$A$2:$A$2336,Table2[Cancer history],"NOT FOUND")</f>
        <v>No</v>
      </c>
      <c r="J1020" t="str">
        <f>_xlfn.XLOOKUP(A1020,Table3[customer_no],Table3[month],"NOT FOUND")</f>
        <v>Oct</v>
      </c>
      <c r="K1020" s="7">
        <f>_xlfn.XLOOKUP(A1020,Table3[customer_no],Table3[year_average],"NOT FOUND")</f>
        <v>1989</v>
      </c>
      <c r="L1020" cm="1">
        <f t="array" ref="L1020">_xlfn.XLOOKUP(A1020,Table3[customer_no],'Hospitalisation Details'!$D$2:$D$2344,"NOT FOUND")</f>
        <v>25</v>
      </c>
      <c r="M1020" s="33">
        <f>_xlfn.XLOOKUP(A1020,Table3[customer_no],Table3[dd/mm/yy],"NOT FOUND")</f>
        <v>32806</v>
      </c>
      <c r="N1020">
        <f>_xlfn.XLOOKUP(A1020,Table3[customer_no],Table3[age],"NOT FOUND")</f>
        <v>33</v>
      </c>
      <c r="O1020" cm="1">
        <f t="array" ref="O1020">_xlfn.XLOOKUP(A1020,Table3[customer_no],'Hospitalisation Details'!$E$2:$E$2344,"NOT FOUND")</f>
        <v>3</v>
      </c>
      <c r="P1020" t="str">
        <f>_xlfn.XLOOKUP(A1020,Table3[customer_no],Table3[hsplt_handled],"NOT FOUND")</f>
        <v>tier - 3</v>
      </c>
      <c r="Q1020" t="str">
        <f>_xlfn.XLOOKUP(A1020,Table3[customer_no],Table3[city_handled],"NOT FOUND")</f>
        <v>tier - 1</v>
      </c>
      <c r="R1020" t="str">
        <f>_xlfn.XLOOKUP(A1020,Table3[customer_no],Table3[state_id],"NOT FOUND")</f>
        <v>R1012</v>
      </c>
      <c r="S1020" s="34" cm="1">
        <f t="array" ref="S1020">_xlfn.XLOOKUP(A1020,Table3[customer_no],'Hospitalisation Details'!$F$2:$F$2344,"NOT FOUND")</f>
        <v>11037.51</v>
      </c>
      <c r="T1020" t="str">
        <f>_xlfn.XLOOKUP(A1020,Table2[Customer ID],Table2[BMI_category],"NOT FOUND")</f>
        <v>Obesity</v>
      </c>
      <c r="U1020" s="7">
        <f>_xlfn.XLOOKUP(A1020,Table2[Customer ID],Table2[no of surgery],"NOT FOUND")</f>
        <v>0</v>
      </c>
      <c r="V1020" t="str">
        <f>_xlfn.XLOOKUP(A1020,Table2[Customer ID],Table2[smoker_missing],"NOT FOUND")</f>
        <v>No</v>
      </c>
      <c r="W1020" t="str">
        <f t="shared" si="15"/>
        <v>Normal</v>
      </c>
      <c r="X1020" s="37">
        <f>SUM(Table5[[#This Row],[Title]:[Diabetes Level]])</f>
        <v>45939.03</v>
      </c>
    </row>
    <row r="1021" spans="1:24" x14ac:dyDescent="0.25">
      <c r="A1021" t="s">
        <v>1351</v>
      </c>
      <c r="B1021" t="str">
        <f>VLOOKUP(A1021,'Customer Names'!$A$2:$E$2336,3,FALSE)</f>
        <v>Ms.</v>
      </c>
      <c r="C1021" t="str">
        <f>_xlfn.XLOOKUP(A1021,$A$2:$A$2336,'Customer Names'!$D$2:$D$2336,"NOT FOUND")</f>
        <v>Liza J.</v>
      </c>
      <c r="D1021" t="str">
        <f>_xlfn.XLOOKUP(A1021,$A$2:$A$2336,'Customer Names'!$E$2:$E$2336,"NOT FOUND")</f>
        <v>Howard</v>
      </c>
      <c r="E1021" cm="1">
        <f t="array" ref="E1021">_xlfn.XLOOKUP(A1021,$A$2:$A$2336,Table2[BMI],"NOT FOUND")</f>
        <v>41.23</v>
      </c>
      <c r="F1021" cm="1">
        <f t="array" ref="F1021">_xlfn.XLOOKUP(A1021,$A$2:$A$2336,Table2[HBA1C],"NOT FOUND")</f>
        <v>6.94</v>
      </c>
      <c r="G1021" t="str" cm="1">
        <f t="array" ref="G1021">_xlfn.XLOOKUP(A1021,$A$2:$A$2336,Table2[Heart Issues],"NOT FOUND")</f>
        <v>No</v>
      </c>
      <c r="H1021" t="str" cm="1">
        <f t="array" ref="H1021">_xlfn.XLOOKUP(A1021,$A$2:$A$2336,Table2[Any Transplants],"NOT FOUND")</f>
        <v>No</v>
      </c>
      <c r="I1021" t="str" cm="1">
        <f t="array" ref="I1021">_xlfn.XLOOKUP(A1021,$A$2:$A$2336,Table2[Cancer history],"NOT FOUND")</f>
        <v>No</v>
      </c>
      <c r="J1021" t="str">
        <f>_xlfn.XLOOKUP(A1021,Table3[customer_no],Table3[month],"NOT FOUND")</f>
        <v>Dec</v>
      </c>
      <c r="K1021" s="7">
        <f>_xlfn.XLOOKUP(A1021,Table3[customer_no],Table3[year_average],"NOT FOUND")</f>
        <v>1974</v>
      </c>
      <c r="L1021" cm="1">
        <f t="array" ref="L1021">_xlfn.XLOOKUP(A1021,Table3[customer_no],'Hospitalisation Details'!$D$2:$D$2344,"NOT FOUND")</f>
        <v>10</v>
      </c>
      <c r="M1021" s="33">
        <f>_xlfn.XLOOKUP(A1021,Table3[customer_no],Table3[dd/mm/yy],"NOT FOUND")</f>
        <v>27373</v>
      </c>
      <c r="N1021">
        <f>_xlfn.XLOOKUP(A1021,Table3[customer_no],Table3[age],"NOT FOUND")</f>
        <v>48</v>
      </c>
      <c r="O1021" cm="1">
        <f t="array" ref="O1021">_xlfn.XLOOKUP(A1021,Table3[customer_no],'Hospitalisation Details'!$E$2:$E$2344,"NOT FOUND")</f>
        <v>4</v>
      </c>
      <c r="P1021" t="str">
        <f>_xlfn.XLOOKUP(A1021,Table3[customer_no],Table3[hsplt_handled],"NOT FOUND")</f>
        <v>tier - 3</v>
      </c>
      <c r="Q1021" t="str">
        <f>_xlfn.XLOOKUP(A1021,Table3[customer_no],Table3[city_handled],"NOT FOUND")</f>
        <v>tier - 3</v>
      </c>
      <c r="R1021" t="str">
        <f>_xlfn.XLOOKUP(A1021,Table3[customer_no],Table3[state_id],"NOT FOUND")</f>
        <v>R1012</v>
      </c>
      <c r="S1021" s="34" cm="1">
        <f t="array" ref="S1021">_xlfn.XLOOKUP(A1021,Table3[customer_no],'Hospitalisation Details'!$F$2:$F$2344,"NOT FOUND")</f>
        <v>11033.66</v>
      </c>
      <c r="T1021" t="str">
        <f>_xlfn.XLOOKUP(A1021,Table2[Customer ID],Table2[BMI_category],"NOT FOUND")</f>
        <v>Obesity</v>
      </c>
      <c r="U1021" s="7">
        <f>_xlfn.XLOOKUP(A1021,Table2[Customer ID],Table2[no of surgery],"NOT FOUND")</f>
        <v>0</v>
      </c>
      <c r="V1021" t="str">
        <f>_xlfn.XLOOKUP(A1021,Table2[Customer ID],Table2[smoker_missing],"NOT FOUND")</f>
        <v>No</v>
      </c>
      <c r="W1021" t="str">
        <f t="shared" si="15"/>
        <v>Diabetes</v>
      </c>
      <c r="X1021" s="37">
        <f>SUM(Table5[[#This Row],[Title]:[Diabetes Level]])</f>
        <v>40490.83</v>
      </c>
    </row>
    <row r="1022" spans="1:24" x14ac:dyDescent="0.25">
      <c r="A1022" t="s">
        <v>1350</v>
      </c>
      <c r="B1022" t="str">
        <f>VLOOKUP(A1022,'Customer Names'!$A$2:$E$2336,3,FALSE)</f>
        <v>Mr.</v>
      </c>
      <c r="C1022" t="str">
        <f>_xlfn.XLOOKUP(A1022,$A$2:$A$2336,'Customer Names'!$D$2:$D$2336,"NOT FOUND")</f>
        <v>Ian M.</v>
      </c>
      <c r="D1022" t="str">
        <f>_xlfn.XLOOKUP(A1022,$A$2:$A$2336,'Customer Names'!$E$2:$E$2336,"NOT FOUND")</f>
        <v>Kallay</v>
      </c>
      <c r="E1022" cm="1">
        <f t="array" ref="E1022">_xlfn.XLOOKUP(A1022,$A$2:$A$2336,Table2[BMI],"NOT FOUND")</f>
        <v>49.45</v>
      </c>
      <c r="F1022" cm="1">
        <f t="array" ref="F1022">_xlfn.XLOOKUP(A1022,$A$2:$A$2336,Table2[HBA1C],"NOT FOUND")</f>
        <v>4.2</v>
      </c>
      <c r="G1022" t="str" cm="1">
        <f t="array" ref="G1022">_xlfn.XLOOKUP(A1022,$A$2:$A$2336,Table2[Heart Issues],"NOT FOUND")</f>
        <v>yes</v>
      </c>
      <c r="H1022" t="str" cm="1">
        <f t="array" ref="H1022">_xlfn.XLOOKUP(A1022,$A$2:$A$2336,Table2[Any Transplants],"NOT FOUND")</f>
        <v>No</v>
      </c>
      <c r="I1022" t="str" cm="1">
        <f t="array" ref="I1022">_xlfn.XLOOKUP(A1022,$A$2:$A$2336,Table2[Cancer history],"NOT FOUND")</f>
        <v>No</v>
      </c>
      <c r="J1022" t="str">
        <f>_xlfn.XLOOKUP(A1022,Table3[customer_no],Table3[month],"NOT FOUND")</f>
        <v>Jul</v>
      </c>
      <c r="K1022" s="7">
        <f>_xlfn.XLOOKUP(A1022,Table3[customer_no],Table3[year_average],"NOT FOUND")</f>
        <v>1996</v>
      </c>
      <c r="L1022" cm="1">
        <f t="array" ref="L1022">_xlfn.XLOOKUP(A1022,Table3[customer_no],'Hospitalisation Details'!$D$2:$D$2344,"NOT FOUND")</f>
        <v>21</v>
      </c>
      <c r="M1022" s="33">
        <f>_xlfn.XLOOKUP(A1022,Table3[customer_no],Table3[dd/mm/yy],"NOT FOUND")</f>
        <v>35267</v>
      </c>
      <c r="N1022">
        <f>_xlfn.XLOOKUP(A1022,Table3[customer_no],Table3[age],"NOT FOUND")</f>
        <v>26</v>
      </c>
      <c r="O1022" cm="1">
        <f t="array" ref="O1022">_xlfn.XLOOKUP(A1022,Table3[customer_no],'Hospitalisation Details'!$E$2:$E$2344,"NOT FOUND")</f>
        <v>0</v>
      </c>
      <c r="P1022" t="str">
        <f>_xlfn.XLOOKUP(A1022,Table3[customer_no],Table3[hsplt_handled],"NOT FOUND")</f>
        <v>tier - 3</v>
      </c>
      <c r="Q1022" t="str">
        <f>_xlfn.XLOOKUP(A1022,Table3[customer_no],Table3[city_handled],"NOT FOUND")</f>
        <v>tier - 3</v>
      </c>
      <c r="R1022" t="str">
        <f>_xlfn.XLOOKUP(A1022,Table3[customer_no],Table3[state_id],"NOT FOUND")</f>
        <v>R1012</v>
      </c>
      <c r="S1022" s="34" cm="1">
        <f t="array" ref="S1022">_xlfn.XLOOKUP(A1022,Table3[customer_no],'Hospitalisation Details'!$F$2:$F$2344,"NOT FOUND")</f>
        <v>11028.56</v>
      </c>
      <c r="T1022" t="str">
        <f>_xlfn.XLOOKUP(A1022,Table2[Customer ID],Table2[BMI_category],"NOT FOUND")</f>
        <v>Obesity</v>
      </c>
      <c r="U1022" s="7">
        <f>_xlfn.XLOOKUP(A1022,Table2[Customer ID],Table2[no of surgery],"NOT FOUND")</f>
        <v>0</v>
      </c>
      <c r="V1022" t="str">
        <f>_xlfn.XLOOKUP(A1022,Table2[Customer ID],Table2[smoker_missing],"NOT FOUND")</f>
        <v>No</v>
      </c>
      <c r="W1022" t="str">
        <f t="shared" si="15"/>
        <v>Normal</v>
      </c>
      <c r="X1022" s="37">
        <f>SUM(Table5[[#This Row],[Title]:[Diabetes Level]])</f>
        <v>48392.21</v>
      </c>
    </row>
    <row r="1023" spans="1:24" x14ac:dyDescent="0.25">
      <c r="A1023" t="s">
        <v>1349</v>
      </c>
      <c r="B1023" t="str">
        <f>VLOOKUP(A1023,'Customer Names'!$A$2:$E$2336,3,FALSE)</f>
        <v>Ms.</v>
      </c>
      <c r="C1023" t="str">
        <f>_xlfn.XLOOKUP(A1023,$A$2:$A$2336,'Customer Names'!$D$2:$D$2336,"NOT FOUND")</f>
        <v>Claudia L.</v>
      </c>
      <c r="D1023" t="str">
        <f>_xlfn.XLOOKUP(A1023,$A$2:$A$2336,'Customer Names'!$E$2:$E$2336,"NOT FOUND")</f>
        <v>Leguizamo</v>
      </c>
      <c r="E1023" cm="1">
        <f t="array" ref="E1023">_xlfn.XLOOKUP(A1023,$A$2:$A$2336,Table2[BMI],"NOT FOUND")</f>
        <v>41.04</v>
      </c>
      <c r="F1023" cm="1">
        <f t="array" ref="F1023">_xlfn.XLOOKUP(A1023,$A$2:$A$2336,Table2[HBA1C],"NOT FOUND")</f>
        <v>5.59</v>
      </c>
      <c r="G1023" t="str" cm="1">
        <f t="array" ref="G1023">_xlfn.XLOOKUP(A1023,$A$2:$A$2336,Table2[Heart Issues],"NOT FOUND")</f>
        <v>No</v>
      </c>
      <c r="H1023" t="str" cm="1">
        <f t="array" ref="H1023">_xlfn.XLOOKUP(A1023,$A$2:$A$2336,Table2[Any Transplants],"NOT FOUND")</f>
        <v>No</v>
      </c>
      <c r="I1023" t="str" cm="1">
        <f t="array" ref="I1023">_xlfn.XLOOKUP(A1023,$A$2:$A$2336,Table2[Cancer history],"NOT FOUND")</f>
        <v>No</v>
      </c>
      <c r="J1023" t="str">
        <f>_xlfn.XLOOKUP(A1023,Table3[customer_no],Table3[month],"NOT FOUND")</f>
        <v>Jun</v>
      </c>
      <c r="K1023" s="7">
        <f>_xlfn.XLOOKUP(A1023,Table3[customer_no],Table3[year_average],"NOT FOUND")</f>
        <v>1991</v>
      </c>
      <c r="L1023" cm="1">
        <f t="array" ref="L1023">_xlfn.XLOOKUP(A1023,Table3[customer_no],'Hospitalisation Details'!$D$2:$D$2344,"NOT FOUND")</f>
        <v>26</v>
      </c>
      <c r="M1023" s="33">
        <f>_xlfn.XLOOKUP(A1023,Table3[customer_no],Table3[dd/mm/yy],"NOT FOUND")</f>
        <v>33415</v>
      </c>
      <c r="N1023">
        <f>_xlfn.XLOOKUP(A1023,Table3[customer_no],Table3[age],"NOT FOUND")</f>
        <v>31</v>
      </c>
      <c r="O1023" cm="1">
        <f t="array" ref="O1023">_xlfn.XLOOKUP(A1023,Table3[customer_no],'Hospitalisation Details'!$E$2:$E$2344,"NOT FOUND")</f>
        <v>3</v>
      </c>
      <c r="P1023" t="str">
        <f>_xlfn.XLOOKUP(A1023,Table3[customer_no],Table3[hsplt_handled],"NOT FOUND")</f>
        <v>tier - 3</v>
      </c>
      <c r="Q1023" t="str">
        <f>_xlfn.XLOOKUP(A1023,Table3[customer_no],Table3[city_handled],"NOT FOUND")</f>
        <v>tier - 2</v>
      </c>
      <c r="R1023" t="str">
        <f>_xlfn.XLOOKUP(A1023,Table3[customer_no],Table3[state_id],"NOT FOUND")</f>
        <v>R1012</v>
      </c>
      <c r="S1023" s="34" cm="1">
        <f t="array" ref="S1023">_xlfn.XLOOKUP(A1023,Table3[customer_no],'Hospitalisation Details'!$F$2:$F$2344,"NOT FOUND")</f>
        <v>11018.05</v>
      </c>
      <c r="T1023" t="str">
        <f>_xlfn.XLOOKUP(A1023,Table2[Customer ID],Table2[BMI_category],"NOT FOUND")</f>
        <v>Obesity</v>
      </c>
      <c r="U1023" s="7">
        <f>_xlfn.XLOOKUP(A1023,Table2[Customer ID],Table2[no of surgery],"NOT FOUND")</f>
        <v>0</v>
      </c>
      <c r="V1023" t="str">
        <f>_xlfn.XLOOKUP(A1023,Table2[Customer ID],Table2[smoker_missing],"NOT FOUND")</f>
        <v>No</v>
      </c>
      <c r="W1023" t="str">
        <f t="shared" si="15"/>
        <v>Normal</v>
      </c>
      <c r="X1023" s="37">
        <f>SUM(Table5[[#This Row],[Title]:[Diabetes Level]])</f>
        <v>46530.679999999993</v>
      </c>
    </row>
    <row r="1024" spans="1:24" x14ac:dyDescent="0.25">
      <c r="A1024" t="s">
        <v>1348</v>
      </c>
      <c r="B1024" t="str">
        <f>VLOOKUP(A1024,'Customer Names'!$A$2:$E$2336,3,FALSE)</f>
        <v>Ms.</v>
      </c>
      <c r="C1024" t="str">
        <f>_xlfn.XLOOKUP(A1024,$A$2:$A$2336,'Customer Names'!$D$2:$D$2336,"NOT FOUND")</f>
        <v>Jessica M</v>
      </c>
      <c r="D1024" t="str">
        <f>_xlfn.XLOOKUP(A1024,$A$2:$A$2336,'Customer Names'!$E$2:$E$2336,"NOT FOUND")</f>
        <v>Escartin</v>
      </c>
      <c r="E1024" cm="1">
        <f t="array" ref="E1024">_xlfn.XLOOKUP(A1024,$A$2:$A$2336,Table2[BMI],"NOT FOUND")</f>
        <v>27.93</v>
      </c>
      <c r="F1024" cm="1">
        <f t="array" ref="F1024">_xlfn.XLOOKUP(A1024,$A$2:$A$2336,Table2[HBA1C],"NOT FOUND")</f>
        <v>9.9600000000000009</v>
      </c>
      <c r="G1024" t="str" cm="1">
        <f t="array" ref="G1024">_xlfn.XLOOKUP(A1024,$A$2:$A$2336,Table2[Heart Issues],"NOT FOUND")</f>
        <v>No</v>
      </c>
      <c r="H1024" t="str" cm="1">
        <f t="array" ref="H1024">_xlfn.XLOOKUP(A1024,$A$2:$A$2336,Table2[Any Transplants],"NOT FOUND")</f>
        <v>No</v>
      </c>
      <c r="I1024" t="str" cm="1">
        <f t="array" ref="I1024">_xlfn.XLOOKUP(A1024,$A$2:$A$2336,Table2[Cancer history],"NOT FOUND")</f>
        <v>No</v>
      </c>
      <c r="J1024" t="str">
        <f>_xlfn.XLOOKUP(A1024,Table3[customer_no],Table3[month],"NOT FOUND")</f>
        <v>Dec</v>
      </c>
      <c r="K1024" s="7">
        <f>_xlfn.XLOOKUP(A1024,Table3[customer_no],Table3[year_average],"NOT FOUND")</f>
        <v>1974</v>
      </c>
      <c r="L1024" cm="1">
        <f t="array" ref="L1024">_xlfn.XLOOKUP(A1024,Table3[customer_no],'Hospitalisation Details'!$D$2:$D$2344,"NOT FOUND")</f>
        <v>15</v>
      </c>
      <c r="M1024" s="33">
        <f>_xlfn.XLOOKUP(A1024,Table3[customer_no],Table3[dd/mm/yy],"NOT FOUND")</f>
        <v>27378</v>
      </c>
      <c r="N1024">
        <f>_xlfn.XLOOKUP(A1024,Table3[customer_no],Table3[age],"NOT FOUND")</f>
        <v>48</v>
      </c>
      <c r="O1024" cm="1">
        <f t="array" ref="O1024">_xlfn.XLOOKUP(A1024,Table3[customer_no],'Hospitalisation Details'!$E$2:$E$2344,"NOT FOUND")</f>
        <v>4</v>
      </c>
      <c r="P1024" t="str">
        <f>_xlfn.XLOOKUP(A1024,Table3[customer_no],Table3[hsplt_handled],"NOT FOUND")</f>
        <v>tier - 3</v>
      </c>
      <c r="Q1024" t="str">
        <f>_xlfn.XLOOKUP(A1024,Table3[customer_no],Table3[city_handled],"NOT FOUND")</f>
        <v>tier - 1</v>
      </c>
      <c r="R1024" t="str">
        <f>_xlfn.XLOOKUP(A1024,Table3[customer_no],Table3[state_id],"NOT FOUND")</f>
        <v>R1012</v>
      </c>
      <c r="S1024" s="34" cm="1">
        <f t="array" ref="S1024">_xlfn.XLOOKUP(A1024,Table3[customer_no],'Hospitalisation Details'!$F$2:$F$2344,"NOT FOUND")</f>
        <v>11015.17</v>
      </c>
      <c r="T1024" t="str">
        <f>_xlfn.XLOOKUP(A1024,Table2[Customer ID],Table2[BMI_category],"NOT FOUND")</f>
        <v>Overweight</v>
      </c>
      <c r="U1024" s="7">
        <f>_xlfn.XLOOKUP(A1024,Table2[Customer ID],Table2[no of surgery],"NOT FOUND")</f>
        <v>0</v>
      </c>
      <c r="V1024" t="str">
        <f>_xlfn.XLOOKUP(A1024,Table2[Customer ID],Table2[smoker_missing],"NOT FOUND")</f>
        <v>No</v>
      </c>
      <c r="W1024" t="str">
        <f t="shared" si="15"/>
        <v>Diabetes</v>
      </c>
      <c r="X1024" s="37">
        <f>SUM(Table5[[#This Row],[Title]:[Diabetes Level]])</f>
        <v>40472.06</v>
      </c>
    </row>
    <row r="1025" spans="1:24" x14ac:dyDescent="0.25">
      <c r="A1025" t="s">
        <v>1347</v>
      </c>
      <c r="B1025" t="str">
        <f>VLOOKUP(A1025,'Customer Names'!$A$2:$E$2336,3,FALSE)</f>
        <v>Mr.</v>
      </c>
      <c r="C1025" t="str">
        <f>_xlfn.XLOOKUP(A1025,$A$2:$A$2336,'Customer Names'!$D$2:$D$2336,"NOT FOUND")</f>
        <v>Billy Jr.</v>
      </c>
      <c r="D1025" t="str">
        <f>_xlfn.XLOOKUP(A1025,$A$2:$A$2336,'Customer Names'!$E$2:$E$2336,"NOT FOUND")</f>
        <v>Chorey</v>
      </c>
      <c r="E1025" cm="1">
        <f t="array" ref="E1025">_xlfn.XLOOKUP(A1025,$A$2:$A$2336,Table2[BMI],"NOT FOUND")</f>
        <v>21.01</v>
      </c>
      <c r="F1025" cm="1">
        <f t="array" ref="F1025">_xlfn.XLOOKUP(A1025,$A$2:$A$2336,Table2[HBA1C],"NOT FOUND")</f>
        <v>7.37</v>
      </c>
      <c r="G1025" t="str" cm="1">
        <f t="array" ref="G1025">_xlfn.XLOOKUP(A1025,$A$2:$A$2336,Table2[Heart Issues],"NOT FOUND")</f>
        <v>No</v>
      </c>
      <c r="H1025" t="str" cm="1">
        <f t="array" ref="H1025">_xlfn.XLOOKUP(A1025,$A$2:$A$2336,Table2[Any Transplants],"NOT FOUND")</f>
        <v>No</v>
      </c>
      <c r="I1025" t="str" cm="1">
        <f t="array" ref="I1025">_xlfn.XLOOKUP(A1025,$A$2:$A$2336,Table2[Cancer history],"NOT FOUND")</f>
        <v>No</v>
      </c>
      <c r="J1025" t="str">
        <f>_xlfn.XLOOKUP(A1025,Table3[customer_no],Table3[month],"NOT FOUND")</f>
        <v>Oct</v>
      </c>
      <c r="K1025" s="7">
        <f>_xlfn.XLOOKUP(A1025,Table3[customer_no],Table3[year_average],"NOT FOUND")</f>
        <v>1968</v>
      </c>
      <c r="L1025" cm="1">
        <f t="array" ref="L1025">_xlfn.XLOOKUP(A1025,Table3[customer_no],'Hospitalisation Details'!$D$2:$D$2344,"NOT FOUND")</f>
        <v>24</v>
      </c>
      <c r="M1025" s="33">
        <f>_xlfn.XLOOKUP(A1025,Table3[customer_no],Table3[dd/mm/yy],"NOT FOUND")</f>
        <v>25135</v>
      </c>
      <c r="N1025">
        <f>_xlfn.XLOOKUP(A1025,Table3[customer_no],Table3[age],"NOT FOUND")</f>
        <v>54</v>
      </c>
      <c r="O1025" cm="1">
        <f t="array" ref="O1025">_xlfn.XLOOKUP(A1025,Table3[customer_no],'Hospitalisation Details'!$E$2:$E$2344,"NOT FOUND")</f>
        <v>2</v>
      </c>
      <c r="P1025" t="str">
        <f>_xlfn.XLOOKUP(A1025,Table3[customer_no],Table3[hsplt_handled],"NOT FOUND")</f>
        <v>tier - 3</v>
      </c>
      <c r="Q1025" t="str">
        <f>_xlfn.XLOOKUP(A1025,Table3[customer_no],Table3[city_handled],"NOT FOUND")</f>
        <v>tier - 1</v>
      </c>
      <c r="R1025" t="str">
        <f>_xlfn.XLOOKUP(A1025,Table3[customer_no],Table3[state_id],"NOT FOUND")</f>
        <v>R1013</v>
      </c>
      <c r="S1025" s="34" cm="1">
        <f t="array" ref="S1025">_xlfn.XLOOKUP(A1025,Table3[customer_no],'Hospitalisation Details'!$F$2:$F$2344,"NOT FOUND")</f>
        <v>11013.71</v>
      </c>
      <c r="T1025" t="str">
        <f>_xlfn.XLOOKUP(A1025,Table2[Customer ID],Table2[BMI_category],"NOT FOUND")</f>
        <v>Normal Weight</v>
      </c>
      <c r="U1025" s="7">
        <f>_xlfn.XLOOKUP(A1025,Table2[Customer ID],Table2[no of surgery],"NOT FOUND")</f>
        <v>0</v>
      </c>
      <c r="V1025" t="str">
        <f>_xlfn.XLOOKUP(A1025,Table2[Customer ID],Table2[smoker_missing],"NOT FOUND")</f>
        <v>No</v>
      </c>
      <c r="W1025" t="str">
        <f t="shared" si="15"/>
        <v>Diabetes</v>
      </c>
      <c r="X1025" s="37">
        <f>SUM(Table5[[#This Row],[Title]:[Diabetes Level]])</f>
        <v>38225.089999999997</v>
      </c>
    </row>
    <row r="1026" spans="1:24" x14ac:dyDescent="0.25">
      <c r="A1026" t="s">
        <v>1346</v>
      </c>
      <c r="B1026" t="str">
        <f>VLOOKUP(A1026,'Customer Names'!$A$2:$E$2336,3,FALSE)</f>
        <v>Mr.</v>
      </c>
      <c r="C1026" t="str">
        <f>_xlfn.XLOOKUP(A1026,$A$2:$A$2336,'Customer Names'!$D$2:$D$2336,"NOT FOUND")</f>
        <v>David</v>
      </c>
      <c r="D1026" t="str">
        <f>_xlfn.XLOOKUP(A1026,$A$2:$A$2336,'Customer Names'!$E$2:$E$2336,"NOT FOUND")</f>
        <v>McVay</v>
      </c>
      <c r="E1026" cm="1">
        <f t="array" ref="E1026">_xlfn.XLOOKUP(A1026,$A$2:$A$2336,Table2[BMI],"NOT FOUND")</f>
        <v>52.37</v>
      </c>
      <c r="F1026" cm="1">
        <f t="array" ref="F1026">_xlfn.XLOOKUP(A1026,$A$2:$A$2336,Table2[HBA1C],"NOT FOUND")</f>
        <v>5.0599999999999996</v>
      </c>
      <c r="G1026" t="str" cm="1">
        <f t="array" ref="G1026">_xlfn.XLOOKUP(A1026,$A$2:$A$2336,Table2[Heart Issues],"NOT FOUND")</f>
        <v>yes</v>
      </c>
      <c r="H1026" t="str" cm="1">
        <f t="array" ref="H1026">_xlfn.XLOOKUP(A1026,$A$2:$A$2336,Table2[Any Transplants],"NOT FOUND")</f>
        <v>yes</v>
      </c>
      <c r="I1026" t="str" cm="1">
        <f t="array" ref="I1026">_xlfn.XLOOKUP(A1026,$A$2:$A$2336,Table2[Cancer history],"NOT FOUND")</f>
        <v>No</v>
      </c>
      <c r="J1026" t="str">
        <f>_xlfn.XLOOKUP(A1026,Table3[customer_no],Table3[month],"NOT FOUND")</f>
        <v>Sep</v>
      </c>
      <c r="K1026" s="7">
        <f>_xlfn.XLOOKUP(A1026,Table3[customer_no],Table3[year_average],"NOT FOUND")</f>
        <v>2000</v>
      </c>
      <c r="L1026" cm="1">
        <f t="array" ref="L1026">_xlfn.XLOOKUP(A1026,Table3[customer_no],'Hospitalisation Details'!$D$2:$D$2344,"NOT FOUND")</f>
        <v>17</v>
      </c>
      <c r="M1026" s="33">
        <f>_xlfn.XLOOKUP(A1026,Table3[customer_no],Table3[dd/mm/yy],"NOT FOUND")</f>
        <v>36786</v>
      </c>
      <c r="N1026">
        <f>_xlfn.XLOOKUP(A1026,Table3[customer_no],Table3[age],"NOT FOUND")</f>
        <v>22</v>
      </c>
      <c r="O1026" cm="1">
        <f t="array" ref="O1026">_xlfn.XLOOKUP(A1026,Table3[customer_no],'Hospitalisation Details'!$E$2:$E$2344,"NOT FOUND")</f>
        <v>0</v>
      </c>
      <c r="P1026" t="str">
        <f>_xlfn.XLOOKUP(A1026,Table3[customer_no],Table3[hsplt_handled],"NOT FOUND")</f>
        <v>tier - 3</v>
      </c>
      <c r="Q1026" t="str">
        <f>_xlfn.XLOOKUP(A1026,Table3[customer_no],Table3[city_handled],"NOT FOUND")</f>
        <v>tier - 3</v>
      </c>
      <c r="R1026" t="str">
        <f>_xlfn.XLOOKUP(A1026,Table3[customer_no],Table3[state_id],"NOT FOUND")</f>
        <v>R1012</v>
      </c>
      <c r="S1026" s="34" cm="1">
        <f t="array" ref="S1026">_xlfn.XLOOKUP(A1026,Table3[customer_no],'Hospitalisation Details'!$F$2:$F$2344,"NOT FOUND")</f>
        <v>10991.58</v>
      </c>
      <c r="T1026" t="str">
        <f>_xlfn.XLOOKUP(A1026,Table2[Customer ID],Table2[BMI_category],"NOT FOUND")</f>
        <v>Obesity</v>
      </c>
      <c r="U1026" s="7">
        <f>_xlfn.XLOOKUP(A1026,Table2[Customer ID],Table2[no of surgery],"NOT FOUND")</f>
        <v>2</v>
      </c>
      <c r="V1026" t="str">
        <f>_xlfn.XLOOKUP(A1026,Table2[Customer ID],Table2[smoker_missing],"NOT FOUND")</f>
        <v>No</v>
      </c>
      <c r="W1026" t="str">
        <f t="shared" si="15"/>
        <v>Normal</v>
      </c>
      <c r="X1026" s="37">
        <f>SUM(Table5[[#This Row],[Title]:[Diabetes Level]])</f>
        <v>49876.01</v>
      </c>
    </row>
    <row r="1027" spans="1:24" x14ac:dyDescent="0.25">
      <c r="A1027" t="s">
        <v>1345</v>
      </c>
      <c r="B1027" t="str">
        <f>VLOOKUP(A1027,'Customer Names'!$A$2:$E$2336,3,FALSE)</f>
        <v>Mr.</v>
      </c>
      <c r="C1027" t="str">
        <f>_xlfn.XLOOKUP(A1027,$A$2:$A$2336,'Customer Names'!$D$2:$D$2336,"NOT FOUND")</f>
        <v>Tim</v>
      </c>
      <c r="D1027" t="str">
        <f>_xlfn.XLOOKUP(A1027,$A$2:$A$2336,'Customer Names'!$E$2:$E$2336,"NOT FOUND")</f>
        <v>Vinson</v>
      </c>
      <c r="E1027" cm="1">
        <f t="array" ref="E1027">_xlfn.XLOOKUP(A1027,$A$2:$A$2336,Table2[BMI],"NOT FOUND")</f>
        <v>40.369999999999997</v>
      </c>
      <c r="F1027" cm="1">
        <f t="array" ref="F1027">_xlfn.XLOOKUP(A1027,$A$2:$A$2336,Table2[HBA1C],"NOT FOUND")</f>
        <v>8.2100000000000009</v>
      </c>
      <c r="G1027" t="str" cm="1">
        <f t="array" ref="G1027">_xlfn.XLOOKUP(A1027,$A$2:$A$2336,Table2[Heart Issues],"NOT FOUND")</f>
        <v>No</v>
      </c>
      <c r="H1027" t="str" cm="1">
        <f t="array" ref="H1027">_xlfn.XLOOKUP(A1027,$A$2:$A$2336,Table2[Any Transplants],"NOT FOUND")</f>
        <v>No</v>
      </c>
      <c r="I1027" t="str" cm="1">
        <f t="array" ref="I1027">_xlfn.XLOOKUP(A1027,$A$2:$A$2336,Table2[Cancer history],"NOT FOUND")</f>
        <v>No</v>
      </c>
      <c r="J1027" t="str">
        <f>_xlfn.XLOOKUP(A1027,Table3[customer_no],Table3[month],"NOT FOUND")</f>
        <v>Dec</v>
      </c>
      <c r="K1027" s="7">
        <f>_xlfn.XLOOKUP(A1027,Table3[customer_no],Table3[year_average],"NOT FOUND")</f>
        <v>1965</v>
      </c>
      <c r="L1027" cm="1">
        <f t="array" ref="L1027">_xlfn.XLOOKUP(A1027,Table3[customer_no],'Hospitalisation Details'!$D$2:$D$2344,"NOT FOUND")</f>
        <v>18</v>
      </c>
      <c r="M1027" s="33">
        <f>_xlfn.XLOOKUP(A1027,Table3[customer_no],Table3[dd/mm/yy],"NOT FOUND")</f>
        <v>24094</v>
      </c>
      <c r="N1027">
        <f>_xlfn.XLOOKUP(A1027,Table3[customer_no],Table3[age],"NOT FOUND")</f>
        <v>57</v>
      </c>
      <c r="O1027" cm="1">
        <f t="array" ref="O1027">_xlfn.XLOOKUP(A1027,Table3[customer_no],'Hospitalisation Details'!$E$2:$E$2344,"NOT FOUND")</f>
        <v>0</v>
      </c>
      <c r="P1027" t="str">
        <f>_xlfn.XLOOKUP(A1027,Table3[customer_no],Table3[hsplt_handled],"NOT FOUND")</f>
        <v>tier - 3</v>
      </c>
      <c r="Q1027" t="str">
        <f>_xlfn.XLOOKUP(A1027,Table3[customer_no],Table3[city_handled],"NOT FOUND")</f>
        <v>tier - 3</v>
      </c>
      <c r="R1027" t="str">
        <f>_xlfn.XLOOKUP(A1027,Table3[customer_no],Table3[state_id],"NOT FOUND")</f>
        <v>R1013</v>
      </c>
      <c r="S1027" s="34" cm="1">
        <f t="array" ref="S1027">_xlfn.XLOOKUP(A1027,Table3[customer_no],'Hospitalisation Details'!$F$2:$F$2344,"NOT FOUND")</f>
        <v>10982.5</v>
      </c>
      <c r="T1027" t="str">
        <f>_xlfn.XLOOKUP(A1027,Table2[Customer ID],Table2[BMI_category],"NOT FOUND")</f>
        <v>Obesity</v>
      </c>
      <c r="U1027" s="7">
        <f>_xlfn.XLOOKUP(A1027,Table2[Customer ID],Table2[no of surgery],"NOT FOUND")</f>
        <v>0</v>
      </c>
      <c r="V1027" t="str">
        <f>_xlfn.XLOOKUP(A1027,Table2[Customer ID],Table2[smoker_missing],"NOT FOUND")</f>
        <v>No</v>
      </c>
      <c r="W1027" t="str">
        <f t="shared" ref="W1027:W1090" si="16">IF(F1027&lt;5.7, "Normal", IF(AND(F1027&gt;=5.7, F1027&lt;=6.4), "Prediabetes", "Diabetes"))</f>
        <v>Diabetes</v>
      </c>
      <c r="X1027" s="37">
        <f>SUM(Table5[[#This Row],[Title]:[Diabetes Level]])</f>
        <v>37165.08</v>
      </c>
    </row>
    <row r="1028" spans="1:24" x14ac:dyDescent="0.25">
      <c r="A1028" t="s">
        <v>1344</v>
      </c>
      <c r="B1028" t="str">
        <f>VLOOKUP(A1028,'Customer Names'!$A$2:$E$2336,3,FALSE)</f>
        <v>Ms.</v>
      </c>
      <c r="C1028" t="str">
        <f>_xlfn.XLOOKUP(A1028,$A$2:$A$2336,'Customer Names'!$D$2:$D$2336,"NOT FOUND")</f>
        <v>Emma M</v>
      </c>
      <c r="D1028" t="str">
        <f>_xlfn.XLOOKUP(A1028,$A$2:$A$2336,'Customer Names'!$E$2:$E$2336,"NOT FOUND")</f>
        <v>Astrike-Davis</v>
      </c>
      <c r="E1028" cm="1">
        <f t="array" ref="E1028">_xlfn.XLOOKUP(A1028,$A$2:$A$2336,Table2[BMI],"NOT FOUND")</f>
        <v>41.47</v>
      </c>
      <c r="F1028" cm="1">
        <f t="array" ref="F1028">_xlfn.XLOOKUP(A1028,$A$2:$A$2336,Table2[HBA1C],"NOT FOUND")</f>
        <v>10.34</v>
      </c>
      <c r="G1028" t="str" cm="1">
        <f t="array" ref="G1028">_xlfn.XLOOKUP(A1028,$A$2:$A$2336,Table2[Heart Issues],"NOT FOUND")</f>
        <v>No</v>
      </c>
      <c r="H1028" t="str" cm="1">
        <f t="array" ref="H1028">_xlfn.XLOOKUP(A1028,$A$2:$A$2336,Table2[Any Transplants],"NOT FOUND")</f>
        <v>No</v>
      </c>
      <c r="I1028" t="str" cm="1">
        <f t="array" ref="I1028">_xlfn.XLOOKUP(A1028,$A$2:$A$2336,Table2[Cancer history],"NOT FOUND")</f>
        <v>No</v>
      </c>
      <c r="J1028" t="str">
        <f>_xlfn.XLOOKUP(A1028,Table3[customer_no],Table3[month],"NOT FOUND")</f>
        <v>Oct</v>
      </c>
      <c r="K1028" s="7">
        <f>_xlfn.XLOOKUP(A1028,Table3[customer_no],Table3[year_average],"NOT FOUND")</f>
        <v>1973</v>
      </c>
      <c r="L1028" cm="1">
        <f t="array" ref="L1028">_xlfn.XLOOKUP(A1028,Table3[customer_no],'Hospitalisation Details'!$D$2:$D$2344,"NOT FOUND")</f>
        <v>21</v>
      </c>
      <c r="M1028" s="33">
        <f>_xlfn.XLOOKUP(A1028,Table3[customer_no],Table3[dd/mm/yy],"NOT FOUND")</f>
        <v>26958</v>
      </c>
      <c r="N1028">
        <f>_xlfn.XLOOKUP(A1028,Table3[customer_no],Table3[age],"NOT FOUND")</f>
        <v>49</v>
      </c>
      <c r="O1028" cm="1">
        <f t="array" ref="O1028">_xlfn.XLOOKUP(A1028,Table3[customer_no],'Hospitalisation Details'!$E$2:$E$2344,"NOT FOUND")</f>
        <v>4</v>
      </c>
      <c r="P1028" t="str">
        <f>_xlfn.XLOOKUP(A1028,Table3[customer_no],Table3[hsplt_handled],"NOT FOUND")</f>
        <v>tier - 3</v>
      </c>
      <c r="Q1028" t="str">
        <f>_xlfn.XLOOKUP(A1028,Table3[customer_no],Table3[city_handled],"NOT FOUND")</f>
        <v>tier - 1</v>
      </c>
      <c r="R1028" t="str">
        <f>_xlfn.XLOOKUP(A1028,Table3[customer_no],Table3[state_id],"NOT FOUND")</f>
        <v>R1013</v>
      </c>
      <c r="S1028" s="34" cm="1">
        <f t="array" ref="S1028">_xlfn.XLOOKUP(A1028,Table3[customer_no],'Hospitalisation Details'!$F$2:$F$2344,"NOT FOUND")</f>
        <v>10977.21</v>
      </c>
      <c r="T1028" t="str">
        <f>_xlfn.XLOOKUP(A1028,Table2[Customer ID],Table2[BMI_category],"NOT FOUND")</f>
        <v>Obesity</v>
      </c>
      <c r="U1028" s="7">
        <f>_xlfn.XLOOKUP(A1028,Table2[Customer ID],Table2[no of surgery],"NOT FOUND")</f>
        <v>2</v>
      </c>
      <c r="V1028" t="str">
        <f>_xlfn.XLOOKUP(A1028,Table2[Customer ID],Table2[smoker_missing],"NOT FOUND")</f>
        <v>No</v>
      </c>
      <c r="W1028" t="str">
        <f t="shared" si="16"/>
        <v>Diabetes</v>
      </c>
      <c r="X1028" s="37">
        <f>SUM(Table5[[#This Row],[Title]:[Diabetes Level]])</f>
        <v>40036.020000000004</v>
      </c>
    </row>
    <row r="1029" spans="1:24" x14ac:dyDescent="0.25">
      <c r="A1029" t="s">
        <v>1343</v>
      </c>
      <c r="B1029" t="str">
        <f>VLOOKUP(A1029,'Customer Names'!$A$2:$E$2336,3,FALSE)</f>
        <v>Mr.</v>
      </c>
      <c r="C1029" t="str">
        <f>_xlfn.XLOOKUP(A1029,$A$2:$A$2336,'Customer Names'!$D$2:$D$2336,"NOT FOUND")</f>
        <v>Tim</v>
      </c>
      <c r="D1029" t="str">
        <f>_xlfn.XLOOKUP(A1029,$A$2:$A$2336,'Customer Names'!$E$2:$E$2336,"NOT FOUND")</f>
        <v>Harder</v>
      </c>
      <c r="E1029" cm="1">
        <f t="array" ref="E1029">_xlfn.XLOOKUP(A1029,$A$2:$A$2336,Table2[BMI],"NOT FOUND")</f>
        <v>33.725000000000001</v>
      </c>
      <c r="F1029" cm="1">
        <f t="array" ref="F1029">_xlfn.XLOOKUP(A1029,$A$2:$A$2336,Table2[HBA1C],"NOT FOUND")</f>
        <v>5.51</v>
      </c>
      <c r="G1029" t="str" cm="1">
        <f t="array" ref="G1029">_xlfn.XLOOKUP(A1029,$A$2:$A$2336,Table2[Heart Issues],"NOT FOUND")</f>
        <v>yes</v>
      </c>
      <c r="H1029" t="str" cm="1">
        <f t="array" ref="H1029">_xlfn.XLOOKUP(A1029,$A$2:$A$2336,Table2[Any Transplants],"NOT FOUND")</f>
        <v>No</v>
      </c>
      <c r="I1029" t="str" cm="1">
        <f t="array" ref="I1029">_xlfn.XLOOKUP(A1029,$A$2:$A$2336,Table2[Cancer history],"NOT FOUND")</f>
        <v>No</v>
      </c>
      <c r="J1029" t="str">
        <f>_xlfn.XLOOKUP(A1029,Table3[customer_no],Table3[month],"NOT FOUND")</f>
        <v>Jul</v>
      </c>
      <c r="K1029" s="7">
        <f>_xlfn.XLOOKUP(A1029,Table3[customer_no],Table3[year_average],"NOT FOUND")</f>
        <v>1966</v>
      </c>
      <c r="L1029" cm="1">
        <f t="array" ref="L1029">_xlfn.XLOOKUP(A1029,Table3[customer_no],'Hospitalisation Details'!$D$2:$D$2344,"NOT FOUND")</f>
        <v>9</v>
      </c>
      <c r="M1029" s="33">
        <f>_xlfn.XLOOKUP(A1029,Table3[customer_no],Table3[dd/mm/yy],"NOT FOUND")</f>
        <v>24297</v>
      </c>
      <c r="N1029">
        <f>_xlfn.XLOOKUP(A1029,Table3[customer_no],Table3[age],"NOT FOUND")</f>
        <v>56</v>
      </c>
      <c r="O1029" cm="1">
        <f t="array" ref="O1029">_xlfn.XLOOKUP(A1029,Table3[customer_no],'Hospitalisation Details'!$E$2:$E$2344,"NOT FOUND")</f>
        <v>0</v>
      </c>
      <c r="P1029" t="str">
        <f>_xlfn.XLOOKUP(A1029,Table3[customer_no],Table3[hsplt_handled],"NOT FOUND")</f>
        <v>tier - 3</v>
      </c>
      <c r="Q1029" t="str">
        <f>_xlfn.XLOOKUP(A1029,Table3[customer_no],Table3[city_handled],"NOT FOUND")</f>
        <v>tier - 2</v>
      </c>
      <c r="R1029" t="str">
        <f>_xlfn.XLOOKUP(A1029,Table3[customer_no],Table3[state_id],"NOT FOUND")</f>
        <v>R1012</v>
      </c>
      <c r="S1029" s="34" cm="1">
        <f t="array" ref="S1029">_xlfn.XLOOKUP(A1029,Table3[customer_no],'Hospitalisation Details'!$F$2:$F$2344,"NOT FOUND")</f>
        <v>10976.25</v>
      </c>
      <c r="T1029" t="str">
        <f>_xlfn.XLOOKUP(A1029,Table2[Customer ID],Table2[BMI_category],"NOT FOUND")</f>
        <v>Obesity</v>
      </c>
      <c r="U1029" s="7">
        <f>_xlfn.XLOOKUP(A1029,Table2[Customer ID],Table2[no of surgery],"NOT FOUND")</f>
        <v>2</v>
      </c>
      <c r="V1029" t="str">
        <f>_xlfn.XLOOKUP(A1029,Table2[Customer ID],Table2[smoker_missing],"NOT FOUND")</f>
        <v>No</v>
      </c>
      <c r="W1029" t="str">
        <f t="shared" si="16"/>
        <v>Normal</v>
      </c>
      <c r="X1029" s="37">
        <f>SUM(Table5[[#This Row],[Title]:[Diabetes Level]])</f>
        <v>37345.485000000001</v>
      </c>
    </row>
    <row r="1030" spans="1:24" x14ac:dyDescent="0.25">
      <c r="A1030" t="s">
        <v>1342</v>
      </c>
      <c r="B1030" t="str">
        <f>VLOOKUP(A1030,'Customer Names'!$A$2:$E$2336,3,FALSE)</f>
        <v>Mr.</v>
      </c>
      <c r="C1030" t="str">
        <f>_xlfn.XLOOKUP(A1030,$A$2:$A$2336,'Customer Names'!$D$2:$D$2336,"NOT FOUND")</f>
        <v>Patrick</v>
      </c>
      <c r="D1030" t="str">
        <f>_xlfn.XLOOKUP(A1030,$A$2:$A$2336,'Customer Names'!$E$2:$E$2336,"NOT FOUND")</f>
        <v>Bell</v>
      </c>
      <c r="E1030" cm="1">
        <f t="array" ref="E1030">_xlfn.XLOOKUP(A1030,$A$2:$A$2336,Table2[BMI],"NOT FOUND")</f>
        <v>28.1</v>
      </c>
      <c r="F1030" cm="1">
        <f t="array" ref="F1030">_xlfn.XLOOKUP(A1030,$A$2:$A$2336,Table2[HBA1C],"NOT FOUND")</f>
        <v>11.2</v>
      </c>
      <c r="G1030" t="str" cm="1">
        <f t="array" ref="G1030">_xlfn.XLOOKUP(A1030,$A$2:$A$2336,Table2[Heart Issues],"NOT FOUND")</f>
        <v>No</v>
      </c>
      <c r="H1030" t="str" cm="1">
        <f t="array" ref="H1030">_xlfn.XLOOKUP(A1030,$A$2:$A$2336,Table2[Any Transplants],"NOT FOUND")</f>
        <v>No</v>
      </c>
      <c r="I1030" t="str" cm="1">
        <f t="array" ref="I1030">_xlfn.XLOOKUP(A1030,$A$2:$A$2336,Table2[Cancer history],"NOT FOUND")</f>
        <v>No</v>
      </c>
      <c r="J1030" t="str">
        <f>_xlfn.XLOOKUP(A1030,Table3[customer_no],Table3[month],"NOT FOUND")</f>
        <v>Jun</v>
      </c>
      <c r="K1030" s="7">
        <f>_xlfn.XLOOKUP(A1030,Table3[customer_no],Table3[year_average],"NOT FOUND")</f>
        <v>1965</v>
      </c>
      <c r="L1030" cm="1">
        <f t="array" ref="L1030">_xlfn.XLOOKUP(A1030,Table3[customer_no],'Hospitalisation Details'!$D$2:$D$2344,"NOT FOUND")</f>
        <v>19</v>
      </c>
      <c r="M1030" s="33">
        <f>_xlfn.XLOOKUP(A1030,Table3[customer_no],Table3[dd/mm/yy],"NOT FOUND")</f>
        <v>23912</v>
      </c>
      <c r="N1030">
        <f>_xlfn.XLOOKUP(A1030,Table3[customer_no],Table3[age],"NOT FOUND")</f>
        <v>57</v>
      </c>
      <c r="O1030" cm="1">
        <f t="array" ref="O1030">_xlfn.XLOOKUP(A1030,Table3[customer_no],'Hospitalisation Details'!$E$2:$E$2344,"NOT FOUND")</f>
        <v>0</v>
      </c>
      <c r="P1030" t="str">
        <f>_xlfn.XLOOKUP(A1030,Table3[customer_no],Table3[hsplt_handled],"NOT FOUND")</f>
        <v>tier - 3</v>
      </c>
      <c r="Q1030" t="str">
        <f>_xlfn.XLOOKUP(A1030,Table3[customer_no],Table3[city_handled],"NOT FOUND")</f>
        <v>tier - 2</v>
      </c>
      <c r="R1030" t="str">
        <f>_xlfn.XLOOKUP(A1030,Table3[customer_no],Table3[state_id],"NOT FOUND")</f>
        <v>R1011</v>
      </c>
      <c r="S1030" s="34" cm="1">
        <f t="array" ref="S1030">_xlfn.XLOOKUP(A1030,Table3[customer_no],'Hospitalisation Details'!$F$2:$F$2344,"NOT FOUND")</f>
        <v>10965.45</v>
      </c>
      <c r="T1030" t="str">
        <f>_xlfn.XLOOKUP(A1030,Table2[Customer ID],Table2[BMI_category],"NOT FOUND")</f>
        <v>Overweight</v>
      </c>
      <c r="U1030" s="7">
        <f>_xlfn.XLOOKUP(A1030,Table2[Customer ID],Table2[no of surgery],"NOT FOUND")</f>
        <v>0</v>
      </c>
      <c r="V1030" t="str">
        <f>_xlfn.XLOOKUP(A1030,Table2[Customer ID],Table2[smoker_missing],"NOT FOUND")</f>
        <v>No</v>
      </c>
      <c r="W1030" t="str">
        <f t="shared" si="16"/>
        <v>Diabetes</v>
      </c>
      <c r="X1030" s="37">
        <f>SUM(Table5[[#This Row],[Title]:[Diabetes Level]])</f>
        <v>36957.75</v>
      </c>
    </row>
    <row r="1031" spans="1:24" x14ac:dyDescent="0.25">
      <c r="A1031" t="s">
        <v>1341</v>
      </c>
      <c r="B1031" t="str">
        <f>VLOOKUP(A1031,'Customer Names'!$A$2:$E$2336,3,FALSE)</f>
        <v>Ms.</v>
      </c>
      <c r="C1031" t="str">
        <f>_xlfn.XLOOKUP(A1031,$A$2:$A$2336,'Customer Names'!$D$2:$D$2336,"NOT FOUND")</f>
        <v>Bridget K.</v>
      </c>
      <c r="D1031" t="str">
        <f>_xlfn.XLOOKUP(A1031,$A$2:$A$2336,'Customer Names'!$E$2:$E$2336,"NOT FOUND")</f>
        <v>Dawes</v>
      </c>
      <c r="E1031" cm="1">
        <f t="array" ref="E1031">_xlfn.XLOOKUP(A1031,$A$2:$A$2336,Table2[BMI],"NOT FOUND")</f>
        <v>37.43</v>
      </c>
      <c r="F1031" cm="1">
        <f t="array" ref="F1031">_xlfn.XLOOKUP(A1031,$A$2:$A$2336,Table2[HBA1C],"NOT FOUND")</f>
        <v>4.3499999999999996</v>
      </c>
      <c r="G1031" t="str" cm="1">
        <f t="array" ref="G1031">_xlfn.XLOOKUP(A1031,$A$2:$A$2336,Table2[Heart Issues],"NOT FOUND")</f>
        <v>yes</v>
      </c>
      <c r="H1031" t="str" cm="1">
        <f t="array" ref="H1031">_xlfn.XLOOKUP(A1031,$A$2:$A$2336,Table2[Any Transplants],"NOT FOUND")</f>
        <v>No</v>
      </c>
      <c r="I1031" t="str" cm="1">
        <f t="array" ref="I1031">_xlfn.XLOOKUP(A1031,$A$2:$A$2336,Table2[Cancer history],"NOT FOUND")</f>
        <v>Yes</v>
      </c>
      <c r="J1031" t="str">
        <f>_xlfn.XLOOKUP(A1031,Table3[customer_no],Table3[month],"NOT FOUND")</f>
        <v>Aug</v>
      </c>
      <c r="K1031" s="7">
        <f>_xlfn.XLOOKUP(A1031,Table3[customer_no],Table3[year_average],"NOT FOUND")</f>
        <v>1969</v>
      </c>
      <c r="L1031" cm="1">
        <f t="array" ref="L1031">_xlfn.XLOOKUP(A1031,Table3[customer_no],'Hospitalisation Details'!$D$2:$D$2344,"NOT FOUND")</f>
        <v>14</v>
      </c>
      <c r="M1031" s="33">
        <f>_xlfn.XLOOKUP(A1031,Table3[customer_no],Table3[dd/mm/yy],"NOT FOUND")</f>
        <v>25429</v>
      </c>
      <c r="N1031">
        <f>_xlfn.XLOOKUP(A1031,Table3[customer_no],Table3[age],"NOT FOUND")</f>
        <v>53</v>
      </c>
      <c r="O1031" cm="1">
        <f t="array" ref="O1031">_xlfn.XLOOKUP(A1031,Table3[customer_no],'Hospitalisation Details'!$E$2:$E$2344,"NOT FOUND")</f>
        <v>1</v>
      </c>
      <c r="P1031" t="str">
        <f>_xlfn.XLOOKUP(A1031,Table3[customer_no],Table3[hsplt_handled],"NOT FOUND")</f>
        <v>tier - 3</v>
      </c>
      <c r="Q1031" t="str">
        <f>_xlfn.XLOOKUP(A1031,Table3[customer_no],Table3[city_handled],"NOT FOUND")</f>
        <v>tier - 3</v>
      </c>
      <c r="R1031" t="str">
        <f>_xlfn.XLOOKUP(A1031,Table3[customer_no],Table3[state_id],"NOT FOUND")</f>
        <v>R1012</v>
      </c>
      <c r="S1031" s="34" cm="1">
        <f t="array" ref="S1031">_xlfn.XLOOKUP(A1031,Table3[customer_no],'Hospitalisation Details'!$F$2:$F$2344,"NOT FOUND")</f>
        <v>10959.69</v>
      </c>
      <c r="T1031" t="str">
        <f>_xlfn.XLOOKUP(A1031,Table2[Customer ID],Table2[BMI_category],"NOT FOUND")</f>
        <v>Obesity</v>
      </c>
      <c r="U1031" s="7">
        <f>_xlfn.XLOOKUP(A1031,Table2[Customer ID],Table2[no of surgery],"NOT FOUND")</f>
        <v>1</v>
      </c>
      <c r="V1031" t="str">
        <f>_xlfn.XLOOKUP(A1031,Table2[Customer ID],Table2[smoker_missing],"NOT FOUND")</f>
        <v>No</v>
      </c>
      <c r="W1031" t="str">
        <f t="shared" si="16"/>
        <v>Normal</v>
      </c>
      <c r="X1031" s="37">
        <f>SUM(Table5[[#This Row],[Title]:[Diabetes Level]])</f>
        <v>38468.47</v>
      </c>
    </row>
    <row r="1032" spans="1:24" x14ac:dyDescent="0.25">
      <c r="A1032" t="s">
        <v>1340</v>
      </c>
      <c r="B1032" t="str">
        <f>VLOOKUP(A1032,'Customer Names'!$A$2:$E$2336,3,FALSE)</f>
        <v>Mr.</v>
      </c>
      <c r="C1032" t="str">
        <f>_xlfn.XLOOKUP(A1032,$A$2:$A$2336,'Customer Names'!$D$2:$D$2336,"NOT FOUND")</f>
        <v>Gabriel</v>
      </c>
      <c r="D1032" t="str">
        <f>_xlfn.XLOOKUP(A1032,$A$2:$A$2336,'Customer Names'!$E$2:$E$2336,"NOT FOUND")</f>
        <v>Larios</v>
      </c>
      <c r="E1032" cm="1">
        <f t="array" ref="E1032">_xlfn.XLOOKUP(A1032,$A$2:$A$2336,Table2[BMI],"NOT FOUND")</f>
        <v>23.7</v>
      </c>
      <c r="F1032" cm="1">
        <f t="array" ref="F1032">_xlfn.XLOOKUP(A1032,$A$2:$A$2336,Table2[HBA1C],"NOT FOUND")</f>
        <v>10.45</v>
      </c>
      <c r="G1032" t="str" cm="1">
        <f t="array" ref="G1032">_xlfn.XLOOKUP(A1032,$A$2:$A$2336,Table2[Heart Issues],"NOT FOUND")</f>
        <v>No</v>
      </c>
      <c r="H1032" t="str" cm="1">
        <f t="array" ref="H1032">_xlfn.XLOOKUP(A1032,$A$2:$A$2336,Table2[Any Transplants],"NOT FOUND")</f>
        <v>No</v>
      </c>
      <c r="I1032" t="str" cm="1">
        <f t="array" ref="I1032">_xlfn.XLOOKUP(A1032,$A$2:$A$2336,Table2[Cancer history],"NOT FOUND")</f>
        <v>No</v>
      </c>
      <c r="J1032" t="str">
        <f>_xlfn.XLOOKUP(A1032,Table3[customer_no],Table3[month],"NOT FOUND")</f>
        <v>Dec</v>
      </c>
      <c r="K1032" s="7">
        <f>_xlfn.XLOOKUP(A1032,Table3[customer_no],Table3[year_average],"NOT FOUND")</f>
        <v>1965</v>
      </c>
      <c r="L1032" cm="1">
        <f t="array" ref="L1032">_xlfn.XLOOKUP(A1032,Table3[customer_no],'Hospitalisation Details'!$D$2:$D$2344,"NOT FOUND")</f>
        <v>4</v>
      </c>
      <c r="M1032" s="33">
        <f>_xlfn.XLOOKUP(A1032,Table3[customer_no],Table3[dd/mm/yy],"NOT FOUND")</f>
        <v>24080</v>
      </c>
      <c r="N1032">
        <f>_xlfn.XLOOKUP(A1032,Table3[customer_no],Table3[age],"NOT FOUND")</f>
        <v>57</v>
      </c>
      <c r="O1032" cm="1">
        <f t="array" ref="O1032">_xlfn.XLOOKUP(A1032,Table3[customer_no],'Hospitalisation Details'!$E$2:$E$2344,"NOT FOUND")</f>
        <v>0</v>
      </c>
      <c r="P1032" t="str">
        <f>_xlfn.XLOOKUP(A1032,Table3[customer_no],Table3[hsplt_handled],"NOT FOUND")</f>
        <v>tier - 3</v>
      </c>
      <c r="Q1032" t="str">
        <f>_xlfn.XLOOKUP(A1032,Table3[customer_no],Table3[city_handled],"NOT FOUND")</f>
        <v>tier - 3</v>
      </c>
      <c r="R1032" t="str">
        <f>_xlfn.XLOOKUP(A1032,Table3[customer_no],Table3[state_id],"NOT FOUND")</f>
        <v>R1011</v>
      </c>
      <c r="S1032" s="34" cm="1">
        <f t="array" ref="S1032">_xlfn.XLOOKUP(A1032,Table3[customer_no],'Hospitalisation Details'!$F$2:$F$2344,"NOT FOUND")</f>
        <v>10959.33</v>
      </c>
      <c r="T1032" t="str">
        <f>_xlfn.XLOOKUP(A1032,Table2[Customer ID],Table2[BMI_category],"NOT FOUND")</f>
        <v>Normal Weight</v>
      </c>
      <c r="U1032" s="7">
        <f>_xlfn.XLOOKUP(A1032,Table2[Customer ID],Table2[no of surgery],"NOT FOUND")</f>
        <v>0</v>
      </c>
      <c r="V1032" t="str">
        <f>_xlfn.XLOOKUP(A1032,Table2[Customer ID],Table2[smoker_missing],"NOT FOUND")</f>
        <v>No</v>
      </c>
      <c r="W1032" t="str">
        <f t="shared" si="16"/>
        <v>Diabetes</v>
      </c>
      <c r="X1032" s="37">
        <f>SUM(Table5[[#This Row],[Title]:[Diabetes Level]])</f>
        <v>37099.480000000003</v>
      </c>
    </row>
    <row r="1033" spans="1:24" x14ac:dyDescent="0.25">
      <c r="A1033" t="s">
        <v>1339</v>
      </c>
      <c r="B1033" t="str">
        <f>VLOOKUP(A1033,'Customer Names'!$A$2:$E$2336,3,FALSE)</f>
        <v>Ms.</v>
      </c>
      <c r="C1033" t="str">
        <f>_xlfn.XLOOKUP(A1033,$A$2:$A$2336,'Customer Names'!$D$2:$D$2336,"NOT FOUND")</f>
        <v>Natasha</v>
      </c>
      <c r="D1033" t="str">
        <f>_xlfn.XLOOKUP(A1033,$A$2:$A$2336,'Customer Names'!$E$2:$E$2336,"NOT FOUND")</f>
        <v>Yaremczuk</v>
      </c>
      <c r="E1033" cm="1">
        <f t="array" ref="E1033">_xlfn.XLOOKUP(A1033,$A$2:$A$2336,Table2[BMI],"NOT FOUND")</f>
        <v>24.795000000000002</v>
      </c>
      <c r="F1033" cm="1">
        <f t="array" ref="F1033">_xlfn.XLOOKUP(A1033,$A$2:$A$2336,Table2[HBA1C],"NOT FOUND")</f>
        <v>4.07</v>
      </c>
      <c r="G1033" t="str" cm="1">
        <f t="array" ref="G1033">_xlfn.XLOOKUP(A1033,$A$2:$A$2336,Table2[Heart Issues],"NOT FOUND")</f>
        <v>yes</v>
      </c>
      <c r="H1033" t="str" cm="1">
        <f t="array" ref="H1033">_xlfn.XLOOKUP(A1033,$A$2:$A$2336,Table2[Any Transplants],"NOT FOUND")</f>
        <v>No</v>
      </c>
      <c r="I1033" t="str" cm="1">
        <f t="array" ref="I1033">_xlfn.XLOOKUP(A1033,$A$2:$A$2336,Table2[Cancer history],"NOT FOUND")</f>
        <v>Yes</v>
      </c>
      <c r="J1033" t="str">
        <f>_xlfn.XLOOKUP(A1033,Table3[customer_no],Table3[month],"NOT FOUND")</f>
        <v>Nov</v>
      </c>
      <c r="K1033" s="7">
        <f>_xlfn.XLOOKUP(A1033,Table3[customer_no],Table3[year_average],"NOT FOUND")</f>
        <v>1969</v>
      </c>
      <c r="L1033" cm="1">
        <f t="array" ref="L1033">_xlfn.XLOOKUP(A1033,Table3[customer_no],'Hospitalisation Details'!$D$2:$D$2344,"NOT FOUND")</f>
        <v>10</v>
      </c>
      <c r="M1033" s="33">
        <f>_xlfn.XLOOKUP(A1033,Table3[customer_no],Table3[dd/mm/yy],"NOT FOUND")</f>
        <v>25517</v>
      </c>
      <c r="N1033">
        <f>_xlfn.XLOOKUP(A1033,Table3[customer_no],Table3[age],"NOT FOUND")</f>
        <v>53</v>
      </c>
      <c r="O1033" cm="1">
        <f t="array" ref="O1033">_xlfn.XLOOKUP(A1033,Table3[customer_no],'Hospitalisation Details'!$E$2:$E$2344,"NOT FOUND")</f>
        <v>1</v>
      </c>
      <c r="P1033" t="str">
        <f>_xlfn.XLOOKUP(A1033,Table3[customer_no],Table3[hsplt_handled],"NOT FOUND")</f>
        <v>tier - 3</v>
      </c>
      <c r="Q1033" t="str">
        <f>_xlfn.XLOOKUP(A1033,Table3[customer_no],Table3[city_handled],"NOT FOUND")</f>
        <v>tier - 3</v>
      </c>
      <c r="R1033" t="str">
        <f>_xlfn.XLOOKUP(A1033,Table3[customer_no],Table3[state_id],"NOT FOUND")</f>
        <v>R1012</v>
      </c>
      <c r="S1033" s="34" cm="1">
        <f t="array" ref="S1033">_xlfn.XLOOKUP(A1033,Table3[customer_no],'Hospitalisation Details'!$F$2:$F$2344,"NOT FOUND")</f>
        <v>10942.13</v>
      </c>
      <c r="T1033" t="str">
        <f>_xlfn.XLOOKUP(A1033,Table2[Customer ID],Table2[BMI_category],"NOT FOUND")</f>
        <v>Normal Weight</v>
      </c>
      <c r="U1033" s="7">
        <f>_xlfn.XLOOKUP(A1033,Table2[Customer ID],Table2[no of surgery],"NOT FOUND")</f>
        <v>1</v>
      </c>
      <c r="V1033" t="str">
        <f>_xlfn.XLOOKUP(A1033,Table2[Customer ID],Table2[smoker_missing],"NOT FOUND")</f>
        <v>No</v>
      </c>
      <c r="W1033" t="str">
        <f t="shared" si="16"/>
        <v>Normal</v>
      </c>
      <c r="X1033" s="37">
        <f>SUM(Table5[[#This Row],[Title]:[Diabetes Level]])</f>
        <v>38521.995000000003</v>
      </c>
    </row>
    <row r="1034" spans="1:24" x14ac:dyDescent="0.25">
      <c r="A1034" t="s">
        <v>1338</v>
      </c>
      <c r="B1034" t="str">
        <f>VLOOKUP(A1034,'Customer Names'!$A$2:$E$2336,3,FALSE)</f>
        <v>Ms.</v>
      </c>
      <c r="C1034" t="str">
        <f>_xlfn.XLOOKUP(A1034,$A$2:$A$2336,'Customer Names'!$D$2:$D$2336,"NOT FOUND")</f>
        <v>Abby A.</v>
      </c>
      <c r="D1034" t="str">
        <f>_xlfn.XLOOKUP(A1034,$A$2:$A$2336,'Customer Names'!$E$2:$E$2336,"NOT FOUND")</f>
        <v>Knight</v>
      </c>
      <c r="E1034" cm="1">
        <f t="array" ref="E1034">_xlfn.XLOOKUP(A1034,$A$2:$A$2336,Table2[BMI],"NOT FOUND")</f>
        <v>31.9</v>
      </c>
      <c r="F1034" cm="1">
        <f t="array" ref="F1034">_xlfn.XLOOKUP(A1034,$A$2:$A$2336,Table2[HBA1C],"NOT FOUND")</f>
        <v>8.34</v>
      </c>
      <c r="G1034" t="str" cm="1">
        <f t="array" ref="G1034">_xlfn.XLOOKUP(A1034,$A$2:$A$2336,Table2[Heart Issues],"NOT FOUND")</f>
        <v>No</v>
      </c>
      <c r="H1034" t="str" cm="1">
        <f t="array" ref="H1034">_xlfn.XLOOKUP(A1034,$A$2:$A$2336,Table2[Any Transplants],"NOT FOUND")</f>
        <v>No</v>
      </c>
      <c r="I1034" t="str" cm="1">
        <f t="array" ref="I1034">_xlfn.XLOOKUP(A1034,$A$2:$A$2336,Table2[Cancer history],"NOT FOUND")</f>
        <v>No</v>
      </c>
      <c r="J1034" t="str">
        <f>_xlfn.XLOOKUP(A1034,Table3[customer_no],Table3[month],"NOT FOUND")</f>
        <v>Nov</v>
      </c>
      <c r="K1034" s="7">
        <f>_xlfn.XLOOKUP(A1034,Table3[customer_no],Table3[year_average],"NOT FOUND")</f>
        <v>1968</v>
      </c>
      <c r="L1034" cm="1">
        <f t="array" ref="L1034">_xlfn.XLOOKUP(A1034,Table3[customer_no],'Hospitalisation Details'!$D$2:$D$2344,"NOT FOUND")</f>
        <v>12</v>
      </c>
      <c r="M1034" s="33">
        <f>_xlfn.XLOOKUP(A1034,Table3[customer_no],Table3[dd/mm/yy],"NOT FOUND")</f>
        <v>25154</v>
      </c>
      <c r="N1034">
        <f>_xlfn.XLOOKUP(A1034,Table3[customer_no],Table3[age],"NOT FOUND")</f>
        <v>54</v>
      </c>
      <c r="O1034" cm="1">
        <f t="array" ref="O1034">_xlfn.XLOOKUP(A1034,Table3[customer_no],'Hospitalisation Details'!$E$2:$E$2344,"NOT FOUND")</f>
        <v>1</v>
      </c>
      <c r="P1034" t="str">
        <f>_xlfn.XLOOKUP(A1034,Table3[customer_no],Table3[hsplt_handled],"NOT FOUND")</f>
        <v>tier - 3</v>
      </c>
      <c r="Q1034" t="str">
        <f>_xlfn.XLOOKUP(A1034,Table3[customer_no],Table3[city_handled],"NOT FOUND")</f>
        <v>tier - 3</v>
      </c>
      <c r="R1034" t="str">
        <f>_xlfn.XLOOKUP(A1034,Table3[customer_no],Table3[state_id],"NOT FOUND")</f>
        <v>R1013</v>
      </c>
      <c r="S1034" s="34" cm="1">
        <f t="array" ref="S1034">_xlfn.XLOOKUP(A1034,Table3[customer_no],'Hospitalisation Details'!$F$2:$F$2344,"NOT FOUND")</f>
        <v>10928.85</v>
      </c>
      <c r="T1034" t="str">
        <f>_xlfn.XLOOKUP(A1034,Table2[Customer ID],Table2[BMI_category],"NOT FOUND")</f>
        <v>Obesity</v>
      </c>
      <c r="U1034" s="7">
        <f>_xlfn.XLOOKUP(A1034,Table2[Customer ID],Table2[no of surgery],"NOT FOUND")</f>
        <v>0</v>
      </c>
      <c r="V1034" t="str">
        <f>_xlfn.XLOOKUP(A1034,Table2[Customer ID],Table2[smoker_missing],"NOT FOUND")</f>
        <v>No</v>
      </c>
      <c r="W1034" t="str">
        <f t="shared" si="16"/>
        <v>Diabetes</v>
      </c>
      <c r="X1034" s="37">
        <f>SUM(Table5[[#This Row],[Title]:[Diabetes Level]])</f>
        <v>38158.090000000004</v>
      </c>
    </row>
    <row r="1035" spans="1:24" x14ac:dyDescent="0.25">
      <c r="A1035" t="s">
        <v>1337</v>
      </c>
      <c r="B1035" t="str">
        <f>VLOOKUP(A1035,'Customer Names'!$A$2:$E$2336,3,FALSE)</f>
        <v>Ms.</v>
      </c>
      <c r="C1035" t="str">
        <f>_xlfn.XLOOKUP(A1035,$A$2:$A$2336,'Customer Names'!$D$2:$D$2336,"NOT FOUND")</f>
        <v>Michelle</v>
      </c>
      <c r="D1035" t="str">
        <f>_xlfn.XLOOKUP(A1035,$A$2:$A$2336,'Customer Names'!$E$2:$E$2336,"NOT FOUND")</f>
        <v>Eversman</v>
      </c>
      <c r="E1035" cm="1">
        <f t="array" ref="E1035">_xlfn.XLOOKUP(A1035,$A$2:$A$2336,Table2[BMI],"NOT FOUND")</f>
        <v>32.68</v>
      </c>
      <c r="F1035" cm="1">
        <f t="array" ref="F1035">_xlfn.XLOOKUP(A1035,$A$2:$A$2336,Table2[HBA1C],"NOT FOUND")</f>
        <v>7.41</v>
      </c>
      <c r="G1035" t="str" cm="1">
        <f t="array" ref="G1035">_xlfn.XLOOKUP(A1035,$A$2:$A$2336,Table2[Heart Issues],"NOT FOUND")</f>
        <v>No</v>
      </c>
      <c r="H1035" t="str" cm="1">
        <f t="array" ref="H1035">_xlfn.XLOOKUP(A1035,$A$2:$A$2336,Table2[Any Transplants],"NOT FOUND")</f>
        <v>No</v>
      </c>
      <c r="I1035" t="str" cm="1">
        <f t="array" ref="I1035">_xlfn.XLOOKUP(A1035,$A$2:$A$2336,Table2[Cancer history],"NOT FOUND")</f>
        <v>No</v>
      </c>
      <c r="J1035" t="str">
        <f>_xlfn.XLOOKUP(A1035,Table3[customer_no],Table3[month],"NOT FOUND")</f>
        <v>Nov</v>
      </c>
      <c r="K1035" s="7">
        <f>_xlfn.XLOOKUP(A1035,Table3[customer_no],Table3[year_average],"NOT FOUND")</f>
        <v>1968</v>
      </c>
      <c r="L1035" cm="1">
        <f t="array" ref="L1035">_xlfn.XLOOKUP(A1035,Table3[customer_no],'Hospitalisation Details'!$D$2:$D$2344,"NOT FOUND")</f>
        <v>13</v>
      </c>
      <c r="M1035" s="33">
        <f>_xlfn.XLOOKUP(A1035,Table3[customer_no],Table3[dd/mm/yy],"NOT FOUND")</f>
        <v>25155</v>
      </c>
      <c r="N1035">
        <f>_xlfn.XLOOKUP(A1035,Table3[customer_no],Table3[age],"NOT FOUND")</f>
        <v>54</v>
      </c>
      <c r="O1035" cm="1">
        <f t="array" ref="O1035">_xlfn.XLOOKUP(A1035,Table3[customer_no],'Hospitalisation Details'!$E$2:$E$2344,"NOT FOUND")</f>
        <v>0</v>
      </c>
      <c r="P1035" t="str">
        <f>_xlfn.XLOOKUP(A1035,Table3[customer_no],Table3[hsplt_handled],"NOT FOUND")</f>
        <v>tier - 3</v>
      </c>
      <c r="Q1035" t="str">
        <f>_xlfn.XLOOKUP(A1035,Table3[customer_no],Table3[city_handled],"NOT FOUND")</f>
        <v>tier - 1</v>
      </c>
      <c r="R1035" t="str">
        <f>_xlfn.XLOOKUP(A1035,Table3[customer_no],Table3[state_id],"NOT FOUND")</f>
        <v>R1024</v>
      </c>
      <c r="S1035" s="34" cm="1">
        <f t="array" ref="S1035">_xlfn.XLOOKUP(A1035,Table3[customer_no],'Hospitalisation Details'!$F$2:$F$2344,"NOT FOUND")</f>
        <v>10923.93</v>
      </c>
      <c r="T1035" t="str">
        <f>_xlfn.XLOOKUP(A1035,Table2[Customer ID],Table2[BMI_category],"NOT FOUND")</f>
        <v>Obesity</v>
      </c>
      <c r="U1035" s="7">
        <f>_xlfn.XLOOKUP(A1035,Table2[Customer ID],Table2[no of surgery],"NOT FOUND")</f>
        <v>0</v>
      </c>
      <c r="V1035" t="str">
        <f>_xlfn.XLOOKUP(A1035,Table2[Customer ID],Table2[smoker_missing],"NOT FOUND")</f>
        <v>No</v>
      </c>
      <c r="W1035" t="str">
        <f t="shared" si="16"/>
        <v>Diabetes</v>
      </c>
      <c r="X1035" s="37">
        <f>SUM(Table5[[#This Row],[Title]:[Diabetes Level]])</f>
        <v>38154.020000000004</v>
      </c>
    </row>
    <row r="1036" spans="1:24" x14ac:dyDescent="0.25">
      <c r="A1036" t="s">
        <v>1336</v>
      </c>
      <c r="B1036" t="str">
        <f>VLOOKUP(A1036,'Customer Names'!$A$2:$E$2336,3,FALSE)</f>
        <v>Ms.</v>
      </c>
      <c r="C1036" t="str">
        <f>_xlfn.XLOOKUP(A1036,$A$2:$A$2336,'Customer Names'!$D$2:$D$2336,"NOT FOUND")</f>
        <v>Mckendree</v>
      </c>
      <c r="D1036" t="str">
        <f>_xlfn.XLOOKUP(A1036,$A$2:$A$2336,'Customer Names'!$E$2:$E$2336,"NOT FOUND")</f>
        <v>Hickory</v>
      </c>
      <c r="E1036" cm="1">
        <f t="array" ref="E1036">_xlfn.XLOOKUP(A1036,$A$2:$A$2336,Table2[BMI],"NOT FOUND")</f>
        <v>47.13</v>
      </c>
      <c r="F1036" cm="1">
        <f t="array" ref="F1036">_xlfn.XLOOKUP(A1036,$A$2:$A$2336,Table2[HBA1C],"NOT FOUND")</f>
        <v>4.3099999999999996</v>
      </c>
      <c r="G1036" t="str" cm="1">
        <f t="array" ref="G1036">_xlfn.XLOOKUP(A1036,$A$2:$A$2336,Table2[Heart Issues],"NOT FOUND")</f>
        <v>No</v>
      </c>
      <c r="H1036" t="str" cm="1">
        <f t="array" ref="H1036">_xlfn.XLOOKUP(A1036,$A$2:$A$2336,Table2[Any Transplants],"NOT FOUND")</f>
        <v>No</v>
      </c>
      <c r="I1036" t="str" cm="1">
        <f t="array" ref="I1036">_xlfn.XLOOKUP(A1036,$A$2:$A$2336,Table2[Cancer history],"NOT FOUND")</f>
        <v>No</v>
      </c>
      <c r="J1036" t="str">
        <f>_xlfn.XLOOKUP(A1036,Table3[customer_no],Table3[month],"NOT FOUND")</f>
        <v>Sep</v>
      </c>
      <c r="K1036" s="7">
        <f>_xlfn.XLOOKUP(A1036,Table3[customer_no],Table3[year_average],"NOT FOUND")</f>
        <v>1994</v>
      </c>
      <c r="L1036" cm="1">
        <f t="array" ref="L1036">_xlfn.XLOOKUP(A1036,Table3[customer_no],'Hospitalisation Details'!$D$2:$D$2344,"NOT FOUND")</f>
        <v>6</v>
      </c>
      <c r="M1036" s="33">
        <f>_xlfn.XLOOKUP(A1036,Table3[customer_no],Table3[dd/mm/yy],"NOT FOUND")</f>
        <v>34583</v>
      </c>
      <c r="N1036">
        <f>_xlfn.XLOOKUP(A1036,Table3[customer_no],Table3[age],"NOT FOUND")</f>
        <v>28</v>
      </c>
      <c r="O1036" cm="1">
        <f t="array" ref="O1036">_xlfn.XLOOKUP(A1036,Table3[customer_no],'Hospitalisation Details'!$E$2:$E$2344,"NOT FOUND")</f>
        <v>0</v>
      </c>
      <c r="P1036" t="str">
        <f>_xlfn.XLOOKUP(A1036,Table3[customer_no],Table3[hsplt_handled],"NOT FOUND")</f>
        <v>tier - 3</v>
      </c>
      <c r="Q1036" t="str">
        <f>_xlfn.XLOOKUP(A1036,Table3[customer_no],Table3[city_handled],"NOT FOUND")</f>
        <v>tier - 3</v>
      </c>
      <c r="R1036" t="str">
        <f>_xlfn.XLOOKUP(A1036,Table3[customer_no],Table3[state_id],"NOT FOUND")</f>
        <v>R1012</v>
      </c>
      <c r="S1036" s="34" cm="1">
        <f t="array" ref="S1036">_xlfn.XLOOKUP(A1036,Table3[customer_no],'Hospitalisation Details'!$F$2:$F$2344,"NOT FOUND")</f>
        <v>10886.66</v>
      </c>
      <c r="T1036" t="str">
        <f>_xlfn.XLOOKUP(A1036,Table2[Customer ID],Table2[BMI_category],"NOT FOUND")</f>
        <v>Obesity</v>
      </c>
      <c r="U1036" s="7">
        <f>_xlfn.XLOOKUP(A1036,Table2[Customer ID],Table2[no of surgery],"NOT FOUND")</f>
        <v>0</v>
      </c>
      <c r="V1036" t="str">
        <f>_xlfn.XLOOKUP(A1036,Table2[Customer ID],Table2[smoker_missing],"NOT FOUND")</f>
        <v>No</v>
      </c>
      <c r="W1036" t="str">
        <f t="shared" si="16"/>
        <v>Normal</v>
      </c>
      <c r="X1036" s="37">
        <f>SUM(Table5[[#This Row],[Title]:[Diabetes Level]])</f>
        <v>47549.100000000006</v>
      </c>
    </row>
    <row r="1037" spans="1:24" x14ac:dyDescent="0.25">
      <c r="A1037" t="s">
        <v>1335</v>
      </c>
      <c r="B1037" t="str">
        <f>VLOOKUP(A1037,'Customer Names'!$A$2:$E$2336,3,FALSE)</f>
        <v>Ms.</v>
      </c>
      <c r="C1037" t="str">
        <f>_xlfn.XLOOKUP(A1037,$A$2:$A$2336,'Customer Names'!$D$2:$D$2336,"NOT FOUND")</f>
        <v>Tara</v>
      </c>
      <c r="D1037" t="str">
        <f>_xlfn.XLOOKUP(A1037,$A$2:$A$2336,'Customer Names'!$E$2:$E$2336,"NOT FOUND")</f>
        <v>Mooney</v>
      </c>
      <c r="E1037" cm="1">
        <f t="array" ref="E1037">_xlfn.XLOOKUP(A1037,$A$2:$A$2336,Table2[BMI],"NOT FOUND")</f>
        <v>36.67</v>
      </c>
      <c r="F1037" cm="1">
        <f t="array" ref="F1037">_xlfn.XLOOKUP(A1037,$A$2:$A$2336,Table2[HBA1C],"NOT FOUND")</f>
        <v>10.83</v>
      </c>
      <c r="G1037" t="str" cm="1">
        <f t="array" ref="G1037">_xlfn.XLOOKUP(A1037,$A$2:$A$2336,Table2[Heart Issues],"NOT FOUND")</f>
        <v>No</v>
      </c>
      <c r="H1037" t="str" cm="1">
        <f t="array" ref="H1037">_xlfn.XLOOKUP(A1037,$A$2:$A$2336,Table2[Any Transplants],"NOT FOUND")</f>
        <v>No</v>
      </c>
      <c r="I1037" t="str" cm="1">
        <f t="array" ref="I1037">_xlfn.XLOOKUP(A1037,$A$2:$A$2336,Table2[Cancer history],"NOT FOUND")</f>
        <v>No</v>
      </c>
      <c r="J1037" t="str">
        <f>_xlfn.XLOOKUP(A1037,Table3[customer_no],Table3[month],"NOT FOUND")</f>
        <v>Dec</v>
      </c>
      <c r="K1037" s="7">
        <f>_xlfn.XLOOKUP(A1037,Table3[customer_no],Table3[year_average],"NOT FOUND")</f>
        <v>1971</v>
      </c>
      <c r="L1037" cm="1">
        <f t="array" ref="L1037">_xlfn.XLOOKUP(A1037,Table3[customer_no],'Hospitalisation Details'!$D$2:$D$2344,"NOT FOUND")</f>
        <v>20</v>
      </c>
      <c r="M1037" s="33">
        <f>_xlfn.XLOOKUP(A1037,Table3[customer_no],Table3[dd/mm/yy],"NOT FOUND")</f>
        <v>26287</v>
      </c>
      <c r="N1037">
        <f>_xlfn.XLOOKUP(A1037,Table3[customer_no],Table3[age],"NOT FOUND")</f>
        <v>51</v>
      </c>
      <c r="O1037" cm="1">
        <f t="array" ref="O1037">_xlfn.XLOOKUP(A1037,Table3[customer_no],'Hospitalisation Details'!$E$2:$E$2344,"NOT FOUND")</f>
        <v>2</v>
      </c>
      <c r="P1037" t="str">
        <f>_xlfn.XLOOKUP(A1037,Table3[customer_no],Table3[hsplt_handled],"NOT FOUND")</f>
        <v>tier - 3</v>
      </c>
      <c r="Q1037" t="str">
        <f>_xlfn.XLOOKUP(A1037,Table3[customer_no],Table3[city_handled],"NOT FOUND")</f>
        <v>tier - 3</v>
      </c>
      <c r="R1037" t="str">
        <f>_xlfn.XLOOKUP(A1037,Table3[customer_no],Table3[state_id],"NOT FOUND")</f>
        <v>R1012</v>
      </c>
      <c r="S1037" s="34" cm="1">
        <f t="array" ref="S1037">_xlfn.XLOOKUP(A1037,Table3[customer_no],'Hospitalisation Details'!$F$2:$F$2344,"NOT FOUND")</f>
        <v>10848.13</v>
      </c>
      <c r="T1037" t="str">
        <f>_xlfn.XLOOKUP(A1037,Table2[Customer ID],Table2[BMI_category],"NOT FOUND")</f>
        <v>Obesity</v>
      </c>
      <c r="U1037" s="7">
        <f>_xlfn.XLOOKUP(A1037,Table2[Customer ID],Table2[no of surgery],"NOT FOUND")</f>
        <v>0</v>
      </c>
      <c r="V1037" t="str">
        <f>_xlfn.XLOOKUP(A1037,Table2[Customer ID],Table2[smoker_missing],"NOT FOUND")</f>
        <v>No</v>
      </c>
      <c r="W1037" t="str">
        <f t="shared" si="16"/>
        <v>Diabetes</v>
      </c>
      <c r="X1037" s="37">
        <f>SUM(Table5[[#This Row],[Title]:[Diabetes Level]])</f>
        <v>39226.629999999997</v>
      </c>
    </row>
    <row r="1038" spans="1:24" x14ac:dyDescent="0.25">
      <c r="A1038" t="s">
        <v>1334</v>
      </c>
      <c r="B1038" t="str">
        <f>VLOOKUP(A1038,'Customer Names'!$A$2:$E$2336,3,FALSE)</f>
        <v>Mr.</v>
      </c>
      <c r="C1038" t="str">
        <f>_xlfn.XLOOKUP(A1038,$A$2:$A$2336,'Customer Names'!$D$2:$D$2336,"NOT FOUND")</f>
        <v>Daniel</v>
      </c>
      <c r="D1038" t="str">
        <f>_xlfn.XLOOKUP(A1038,$A$2:$A$2336,'Customer Names'!$E$2:$E$2336,"NOT FOUND")</f>
        <v>Craighead</v>
      </c>
      <c r="E1038" cm="1">
        <f t="array" ref="E1038">_xlfn.XLOOKUP(A1038,$A$2:$A$2336,Table2[BMI],"NOT FOUND")</f>
        <v>33.630000000000003</v>
      </c>
      <c r="F1038" cm="1">
        <f t="array" ref="F1038">_xlfn.XLOOKUP(A1038,$A$2:$A$2336,Table2[HBA1C],"NOT FOUND")</f>
        <v>11.31</v>
      </c>
      <c r="G1038" t="str" cm="1">
        <f t="array" ref="G1038">_xlfn.XLOOKUP(A1038,$A$2:$A$2336,Table2[Heart Issues],"NOT FOUND")</f>
        <v>No</v>
      </c>
      <c r="H1038" t="str" cm="1">
        <f t="array" ref="H1038">_xlfn.XLOOKUP(A1038,$A$2:$A$2336,Table2[Any Transplants],"NOT FOUND")</f>
        <v>No</v>
      </c>
      <c r="I1038" t="str" cm="1">
        <f t="array" ref="I1038">_xlfn.XLOOKUP(A1038,$A$2:$A$2336,Table2[Cancer history],"NOT FOUND")</f>
        <v>No</v>
      </c>
      <c r="J1038" t="str">
        <f>_xlfn.XLOOKUP(A1038,Table3[customer_no],Table3[month],"NOT FOUND")</f>
        <v>Jul</v>
      </c>
      <c r="K1038" s="7">
        <f>_xlfn.XLOOKUP(A1038,Table3[customer_no],Table3[year_average],"NOT FOUND")</f>
        <v>1968</v>
      </c>
      <c r="L1038" cm="1">
        <f t="array" ref="L1038">_xlfn.XLOOKUP(A1038,Table3[customer_no],'Hospitalisation Details'!$D$2:$D$2344,"NOT FOUND")</f>
        <v>28</v>
      </c>
      <c r="M1038" s="33">
        <f>_xlfn.XLOOKUP(A1038,Table3[customer_no],Table3[dd/mm/yy],"NOT FOUND")</f>
        <v>25047</v>
      </c>
      <c r="N1038">
        <f>_xlfn.XLOOKUP(A1038,Table3[customer_no],Table3[age],"NOT FOUND")</f>
        <v>54</v>
      </c>
      <c r="O1038" cm="1">
        <f t="array" ref="O1038">_xlfn.XLOOKUP(A1038,Table3[customer_no],'Hospitalisation Details'!$E$2:$E$2344,"NOT FOUND")</f>
        <v>1</v>
      </c>
      <c r="P1038" t="str">
        <f>_xlfn.XLOOKUP(A1038,Table3[customer_no],Table3[hsplt_handled],"NOT FOUND")</f>
        <v>tier - 3</v>
      </c>
      <c r="Q1038" t="str">
        <f>_xlfn.XLOOKUP(A1038,Table3[customer_no],Table3[city_handled],"NOT FOUND")</f>
        <v>tier - 3</v>
      </c>
      <c r="R1038" t="str">
        <f>_xlfn.XLOOKUP(A1038,Table3[customer_no],Table3[state_id],"NOT FOUND")</f>
        <v>R1012</v>
      </c>
      <c r="S1038" s="34" cm="1">
        <f t="array" ref="S1038">_xlfn.XLOOKUP(A1038,Table3[customer_no],'Hospitalisation Details'!$F$2:$F$2344,"NOT FOUND")</f>
        <v>10825.25</v>
      </c>
      <c r="T1038" t="str">
        <f>_xlfn.XLOOKUP(A1038,Table2[Customer ID],Table2[BMI_category],"NOT FOUND")</f>
        <v>Obesity</v>
      </c>
      <c r="U1038" s="7">
        <f>_xlfn.XLOOKUP(A1038,Table2[Customer ID],Table2[no of surgery],"NOT FOUND")</f>
        <v>0</v>
      </c>
      <c r="V1038" t="str">
        <f>_xlfn.XLOOKUP(A1038,Table2[Customer ID],Table2[smoker_missing],"NOT FOUND")</f>
        <v>No</v>
      </c>
      <c r="W1038" t="str">
        <f t="shared" si="16"/>
        <v>Diabetes</v>
      </c>
      <c r="X1038" s="37">
        <f>SUM(Table5[[#This Row],[Title]:[Diabetes Level]])</f>
        <v>37968.19</v>
      </c>
    </row>
    <row r="1039" spans="1:24" x14ac:dyDescent="0.25">
      <c r="A1039" t="s">
        <v>1333</v>
      </c>
      <c r="B1039" t="str">
        <f>VLOOKUP(A1039,'Customer Names'!$A$2:$E$2336,3,FALSE)</f>
        <v>Mr.</v>
      </c>
      <c r="C1039" t="str">
        <f>_xlfn.XLOOKUP(A1039,$A$2:$A$2336,'Customer Names'!$D$2:$D$2336,"NOT FOUND")</f>
        <v>Joshua P</v>
      </c>
      <c r="D1039" t="str">
        <f>_xlfn.XLOOKUP(A1039,$A$2:$A$2336,'Customer Names'!$E$2:$E$2336,"NOT FOUND")</f>
        <v>Gardner</v>
      </c>
      <c r="E1039" cm="1">
        <f t="array" ref="E1039">_xlfn.XLOOKUP(A1039,$A$2:$A$2336,Table2[BMI],"NOT FOUND")</f>
        <v>32.67</v>
      </c>
      <c r="F1039" cm="1">
        <f t="array" ref="F1039">_xlfn.XLOOKUP(A1039,$A$2:$A$2336,Table2[HBA1C],"NOT FOUND")</f>
        <v>11.81</v>
      </c>
      <c r="G1039" t="str" cm="1">
        <f t="array" ref="G1039">_xlfn.XLOOKUP(A1039,$A$2:$A$2336,Table2[Heart Issues],"NOT FOUND")</f>
        <v>yes</v>
      </c>
      <c r="H1039" t="str" cm="1">
        <f t="array" ref="H1039">_xlfn.XLOOKUP(A1039,$A$2:$A$2336,Table2[Any Transplants],"NOT FOUND")</f>
        <v>No</v>
      </c>
      <c r="I1039" t="str" cm="1">
        <f t="array" ref="I1039">_xlfn.XLOOKUP(A1039,$A$2:$A$2336,Table2[Cancer history],"NOT FOUND")</f>
        <v>No</v>
      </c>
      <c r="J1039" t="str">
        <f>_xlfn.XLOOKUP(A1039,Table3[customer_no],Table3[month],"NOT FOUND")</f>
        <v>Oct</v>
      </c>
      <c r="K1039" s="7">
        <f>_xlfn.XLOOKUP(A1039,Table3[customer_no],Table3[year_average],"NOT FOUND")</f>
        <v>1967</v>
      </c>
      <c r="L1039" cm="1">
        <f t="array" ref="L1039">_xlfn.XLOOKUP(A1039,Table3[customer_no],'Hospitalisation Details'!$D$2:$D$2344,"NOT FOUND")</f>
        <v>2</v>
      </c>
      <c r="M1039" s="33">
        <f>_xlfn.XLOOKUP(A1039,Table3[customer_no],Table3[dd/mm/yy],"NOT FOUND")</f>
        <v>24747</v>
      </c>
      <c r="N1039">
        <f>_xlfn.XLOOKUP(A1039,Table3[customer_no],Table3[age],"NOT FOUND")</f>
        <v>55</v>
      </c>
      <c r="O1039" cm="1">
        <f t="array" ref="O1039">_xlfn.XLOOKUP(A1039,Table3[customer_no],'Hospitalisation Details'!$E$2:$E$2344,"NOT FOUND")</f>
        <v>1</v>
      </c>
      <c r="P1039" t="str">
        <f>_xlfn.XLOOKUP(A1039,Table3[customer_no],Table3[hsplt_handled],"NOT FOUND")</f>
        <v>tier - 3</v>
      </c>
      <c r="Q1039" t="str">
        <f>_xlfn.XLOOKUP(A1039,Table3[customer_no],Table3[city_handled],"NOT FOUND")</f>
        <v>tier - 2</v>
      </c>
      <c r="R1039" t="str">
        <f>_xlfn.XLOOKUP(A1039,Table3[customer_no],Table3[state_id],"NOT FOUND")</f>
        <v>R1013</v>
      </c>
      <c r="S1039" s="34" cm="1">
        <f t="array" ref="S1039">_xlfn.XLOOKUP(A1039,Table3[customer_no],'Hospitalisation Details'!$F$2:$F$2344,"NOT FOUND")</f>
        <v>10807.49</v>
      </c>
      <c r="T1039" t="str">
        <f>_xlfn.XLOOKUP(A1039,Table2[Customer ID],Table2[BMI_category],"NOT FOUND")</f>
        <v>Obesity</v>
      </c>
      <c r="U1039" s="7">
        <f>_xlfn.XLOOKUP(A1039,Table2[Customer ID],Table2[no of surgery],"NOT FOUND")</f>
        <v>0</v>
      </c>
      <c r="V1039" t="str">
        <f>_xlfn.XLOOKUP(A1039,Table2[Customer ID],Table2[smoker_missing],"NOT FOUND")</f>
        <v>No</v>
      </c>
      <c r="W1039" t="str">
        <f t="shared" si="16"/>
        <v>Diabetes</v>
      </c>
      <c r="X1039" s="37">
        <f>SUM(Table5[[#This Row],[Title]:[Diabetes Level]])</f>
        <v>37623.97</v>
      </c>
    </row>
    <row r="1040" spans="1:24" x14ac:dyDescent="0.25">
      <c r="A1040" t="s">
        <v>1332</v>
      </c>
      <c r="B1040" t="str">
        <f>VLOOKUP(A1040,'Customer Names'!$A$2:$E$2336,3,FALSE)</f>
        <v>Ms.</v>
      </c>
      <c r="C1040" t="str">
        <f>_xlfn.XLOOKUP(A1040,$A$2:$A$2336,'Customer Names'!$D$2:$D$2336,"NOT FOUND")</f>
        <v>Erin C</v>
      </c>
      <c r="D1040" t="str">
        <f>_xlfn.XLOOKUP(A1040,$A$2:$A$2336,'Customer Names'!$E$2:$E$2336,"NOT FOUND")</f>
        <v>Lohrenz</v>
      </c>
      <c r="E1040" cm="1">
        <f t="array" ref="E1040">_xlfn.XLOOKUP(A1040,$A$2:$A$2336,Table2[BMI],"NOT FOUND")</f>
        <v>33.299999999999997</v>
      </c>
      <c r="F1040" cm="1">
        <f t="array" ref="F1040">_xlfn.XLOOKUP(A1040,$A$2:$A$2336,Table2[HBA1C],"NOT FOUND")</f>
        <v>8.26</v>
      </c>
      <c r="G1040" t="str" cm="1">
        <f t="array" ref="G1040">_xlfn.XLOOKUP(A1040,$A$2:$A$2336,Table2[Heart Issues],"NOT FOUND")</f>
        <v>yes</v>
      </c>
      <c r="H1040" t="str" cm="1">
        <f t="array" ref="H1040">_xlfn.XLOOKUP(A1040,$A$2:$A$2336,Table2[Any Transplants],"NOT FOUND")</f>
        <v>No</v>
      </c>
      <c r="I1040" t="str" cm="1">
        <f t="array" ref="I1040">_xlfn.XLOOKUP(A1040,$A$2:$A$2336,Table2[Cancer history],"NOT FOUND")</f>
        <v>No</v>
      </c>
      <c r="J1040" t="str">
        <f>_xlfn.XLOOKUP(A1040,Table3[customer_no],Table3[month],"NOT FOUND")</f>
        <v>Dec</v>
      </c>
      <c r="K1040" s="7">
        <f>_xlfn.XLOOKUP(A1040,Table3[customer_no],Table3[year_average],"NOT FOUND")</f>
        <v>1970</v>
      </c>
      <c r="L1040" cm="1">
        <f t="array" ref="L1040">_xlfn.XLOOKUP(A1040,Table3[customer_no],'Hospitalisation Details'!$D$2:$D$2344,"NOT FOUND")</f>
        <v>18</v>
      </c>
      <c r="M1040" s="33">
        <f>_xlfn.XLOOKUP(A1040,Table3[customer_no],Table3[dd/mm/yy],"NOT FOUND")</f>
        <v>25920</v>
      </c>
      <c r="N1040">
        <f>_xlfn.XLOOKUP(A1040,Table3[customer_no],Table3[age],"NOT FOUND")</f>
        <v>52</v>
      </c>
      <c r="O1040" cm="1">
        <f t="array" ref="O1040">_xlfn.XLOOKUP(A1040,Table3[customer_no],'Hospitalisation Details'!$E$2:$E$2344,"NOT FOUND")</f>
        <v>2</v>
      </c>
      <c r="P1040" t="str">
        <f>_xlfn.XLOOKUP(A1040,Table3[customer_no],Table3[hsplt_handled],"NOT FOUND")</f>
        <v>tier - 3</v>
      </c>
      <c r="Q1040" t="str">
        <f>_xlfn.XLOOKUP(A1040,Table3[customer_no],Table3[city_handled],"NOT FOUND")</f>
        <v>tier - 2</v>
      </c>
      <c r="R1040" t="str">
        <f>_xlfn.XLOOKUP(A1040,Table3[customer_no],Table3[state_id],"NOT FOUND")</f>
        <v>R1011</v>
      </c>
      <c r="S1040" s="34" cm="1">
        <f t="array" ref="S1040">_xlfn.XLOOKUP(A1040,Table3[customer_no],'Hospitalisation Details'!$F$2:$F$2344,"NOT FOUND")</f>
        <v>10806.84</v>
      </c>
      <c r="T1040" t="str">
        <f>_xlfn.XLOOKUP(A1040,Table2[Customer ID],Table2[BMI_category],"NOT FOUND")</f>
        <v>Obesity</v>
      </c>
      <c r="U1040" s="7">
        <f>_xlfn.XLOOKUP(A1040,Table2[Customer ID],Table2[no of surgery],"NOT FOUND")</f>
        <v>2</v>
      </c>
      <c r="V1040" t="str">
        <f>_xlfn.XLOOKUP(A1040,Table2[Customer ID],Table2[smoker_missing],"NOT FOUND")</f>
        <v>No</v>
      </c>
      <c r="W1040" t="str">
        <f t="shared" si="16"/>
        <v>Diabetes</v>
      </c>
      <c r="X1040" s="37">
        <f>SUM(Table5[[#This Row],[Title]:[Diabetes Level]])</f>
        <v>38812.400000000001</v>
      </c>
    </row>
    <row r="1041" spans="1:24" x14ac:dyDescent="0.25">
      <c r="A1041" t="s">
        <v>1331</v>
      </c>
      <c r="B1041" t="str">
        <f>VLOOKUP(A1041,'Customer Names'!$A$2:$E$2336,3,FALSE)</f>
        <v>Ms.</v>
      </c>
      <c r="C1041" t="str">
        <f>_xlfn.XLOOKUP(A1041,$A$2:$A$2336,'Customer Names'!$D$2:$D$2336,"NOT FOUND")</f>
        <v>Shure</v>
      </c>
      <c r="D1041" t="str">
        <f>_xlfn.XLOOKUP(A1041,$A$2:$A$2336,'Customer Names'!$E$2:$E$2336,"NOT FOUND")</f>
        <v>Demise</v>
      </c>
      <c r="E1041" cm="1">
        <f t="array" ref="E1041">_xlfn.XLOOKUP(A1041,$A$2:$A$2336,Table2[BMI],"NOT FOUND")</f>
        <v>30.78</v>
      </c>
      <c r="F1041" cm="1">
        <f t="array" ref="F1041">_xlfn.XLOOKUP(A1041,$A$2:$A$2336,Table2[HBA1C],"NOT FOUND")</f>
        <v>10.74</v>
      </c>
      <c r="G1041" t="str" cm="1">
        <f t="array" ref="G1041">_xlfn.XLOOKUP(A1041,$A$2:$A$2336,Table2[Heart Issues],"NOT FOUND")</f>
        <v>yes</v>
      </c>
      <c r="H1041" t="str" cm="1">
        <f t="array" ref="H1041">_xlfn.XLOOKUP(A1041,$A$2:$A$2336,Table2[Any Transplants],"NOT FOUND")</f>
        <v>No</v>
      </c>
      <c r="I1041" t="str" cm="1">
        <f t="array" ref="I1041">_xlfn.XLOOKUP(A1041,$A$2:$A$2336,Table2[Cancer history],"NOT FOUND")</f>
        <v>No</v>
      </c>
      <c r="J1041" t="str">
        <f>_xlfn.XLOOKUP(A1041,Table3[customer_no],Table3[month],"NOT FOUND")</f>
        <v>Oct</v>
      </c>
      <c r="K1041" s="7">
        <f>_xlfn.XLOOKUP(A1041,Table3[customer_no],Table3[year_average],"NOT FOUND")</f>
        <v>1970</v>
      </c>
      <c r="L1041" cm="1">
        <f t="array" ref="L1041">_xlfn.XLOOKUP(A1041,Table3[customer_no],'Hospitalisation Details'!$D$2:$D$2344,"NOT FOUND")</f>
        <v>28</v>
      </c>
      <c r="M1041" s="33">
        <f>_xlfn.XLOOKUP(A1041,Table3[customer_no],Table3[dd/mm/yy],"NOT FOUND")</f>
        <v>25869</v>
      </c>
      <c r="N1041">
        <f>_xlfn.XLOOKUP(A1041,Table3[customer_no],Table3[age],"NOT FOUND")</f>
        <v>52</v>
      </c>
      <c r="O1041" cm="1">
        <f t="array" ref="O1041">_xlfn.XLOOKUP(A1041,Table3[customer_no],'Hospitalisation Details'!$E$2:$E$2344,"NOT FOUND")</f>
        <v>1</v>
      </c>
      <c r="P1041" t="str">
        <f>_xlfn.XLOOKUP(A1041,Table3[customer_no],Table3[hsplt_handled],"NOT FOUND")</f>
        <v>tier - 3</v>
      </c>
      <c r="Q1041" t="str">
        <f>_xlfn.XLOOKUP(A1041,Table3[customer_no],Table3[city_handled],"NOT FOUND")</f>
        <v>tier - 2</v>
      </c>
      <c r="R1041" t="str">
        <f>_xlfn.XLOOKUP(A1041,Table3[customer_no],Table3[state_id],"NOT FOUND")</f>
        <v>R1023</v>
      </c>
      <c r="S1041" s="34" cm="1">
        <f t="array" ref="S1041">_xlfn.XLOOKUP(A1041,Table3[customer_no],'Hospitalisation Details'!$F$2:$F$2344,"NOT FOUND")</f>
        <v>10797.34</v>
      </c>
      <c r="T1041" t="str">
        <f>_xlfn.XLOOKUP(A1041,Table2[Customer ID],Table2[BMI_category],"NOT FOUND")</f>
        <v>Obesity</v>
      </c>
      <c r="U1041" s="7">
        <f>_xlfn.XLOOKUP(A1041,Table2[Customer ID],Table2[no of surgery],"NOT FOUND")</f>
        <v>2</v>
      </c>
      <c r="V1041" t="str">
        <f>_xlfn.XLOOKUP(A1041,Table2[Customer ID],Table2[smoker_missing],"NOT FOUND")</f>
        <v>No</v>
      </c>
      <c r="W1041" t="str">
        <f t="shared" si="16"/>
        <v>Diabetes</v>
      </c>
      <c r="X1041" s="37">
        <f>SUM(Table5[[#This Row],[Title]:[Diabetes Level]])</f>
        <v>38760.86</v>
      </c>
    </row>
    <row r="1042" spans="1:24" x14ac:dyDescent="0.25">
      <c r="A1042" t="s">
        <v>1330</v>
      </c>
      <c r="B1042" t="str">
        <f>VLOOKUP(A1042,'Customer Names'!$A$2:$E$2336,3,FALSE)</f>
        <v>Mr.</v>
      </c>
      <c r="C1042" t="str">
        <f>_xlfn.XLOOKUP(A1042,$A$2:$A$2336,'Customer Names'!$D$2:$D$2336,"NOT FOUND")</f>
        <v>Richard</v>
      </c>
      <c r="D1042" t="str">
        <f>_xlfn.XLOOKUP(A1042,$A$2:$A$2336,'Customer Names'!$E$2:$E$2336,"NOT FOUND")</f>
        <v>Nelson</v>
      </c>
      <c r="E1042" cm="1">
        <f t="array" ref="E1042">_xlfn.XLOOKUP(A1042,$A$2:$A$2336,Table2[BMI],"NOT FOUND")</f>
        <v>28.975000000000001</v>
      </c>
      <c r="F1042" cm="1">
        <f t="array" ref="F1042">_xlfn.XLOOKUP(A1042,$A$2:$A$2336,Table2[HBA1C],"NOT FOUND")</f>
        <v>7.69</v>
      </c>
      <c r="G1042" t="str" cm="1">
        <f t="array" ref="G1042">_xlfn.XLOOKUP(A1042,$A$2:$A$2336,Table2[Heart Issues],"NOT FOUND")</f>
        <v>yes</v>
      </c>
      <c r="H1042" t="str" cm="1">
        <f t="array" ref="H1042">_xlfn.XLOOKUP(A1042,$A$2:$A$2336,Table2[Any Transplants],"NOT FOUND")</f>
        <v>No</v>
      </c>
      <c r="I1042" t="str" cm="1">
        <f t="array" ref="I1042">_xlfn.XLOOKUP(A1042,$A$2:$A$2336,Table2[Cancer history],"NOT FOUND")</f>
        <v>No</v>
      </c>
      <c r="J1042" t="str">
        <f>_xlfn.XLOOKUP(A1042,Table3[customer_no],Table3[month],"NOT FOUND")</f>
        <v>Oct</v>
      </c>
      <c r="K1042" s="7">
        <f>_xlfn.XLOOKUP(A1042,Table3[customer_no],Table3[year_average],"NOT FOUND")</f>
        <v>1967</v>
      </c>
      <c r="L1042" cm="1">
        <f t="array" ref="L1042">_xlfn.XLOOKUP(A1042,Table3[customer_no],'Hospitalisation Details'!$D$2:$D$2344,"NOT FOUND")</f>
        <v>23</v>
      </c>
      <c r="M1042" s="33">
        <f>_xlfn.XLOOKUP(A1042,Table3[customer_no],Table3[dd/mm/yy],"NOT FOUND")</f>
        <v>24768</v>
      </c>
      <c r="N1042">
        <f>_xlfn.XLOOKUP(A1042,Table3[customer_no],Table3[age],"NOT FOUND")</f>
        <v>55</v>
      </c>
      <c r="O1042" cm="1">
        <f t="array" ref="O1042">_xlfn.XLOOKUP(A1042,Table3[customer_no],'Hospitalisation Details'!$E$2:$E$2344,"NOT FOUND")</f>
        <v>0</v>
      </c>
      <c r="P1042" t="str">
        <f>_xlfn.XLOOKUP(A1042,Table3[customer_no],Table3[hsplt_handled],"NOT FOUND")</f>
        <v>tier - 3</v>
      </c>
      <c r="Q1042" t="str">
        <f>_xlfn.XLOOKUP(A1042,Table3[customer_no],Table3[city_handled],"NOT FOUND")</f>
        <v>tier - 1</v>
      </c>
      <c r="R1042" t="str">
        <f>_xlfn.XLOOKUP(A1042,Table3[customer_no],Table3[state_id],"NOT FOUND")</f>
        <v>R1019</v>
      </c>
      <c r="S1042" s="34" cm="1">
        <f t="array" ref="S1042">_xlfn.XLOOKUP(A1042,Table3[customer_no],'Hospitalisation Details'!$F$2:$F$2344,"NOT FOUND")</f>
        <v>10796.35</v>
      </c>
      <c r="T1042" t="str">
        <f>_xlfn.XLOOKUP(A1042,Table2[Customer ID],Table2[BMI_category],"NOT FOUND")</f>
        <v>Overweight</v>
      </c>
      <c r="U1042" s="7">
        <f>_xlfn.XLOOKUP(A1042,Table2[Customer ID],Table2[no of surgery],"NOT FOUND")</f>
        <v>0</v>
      </c>
      <c r="V1042" t="str">
        <f>_xlfn.XLOOKUP(A1042,Table2[Customer ID],Table2[smoker_missing],"NOT FOUND")</f>
        <v>No</v>
      </c>
      <c r="W1042" t="str">
        <f t="shared" si="16"/>
        <v>Diabetes</v>
      </c>
      <c r="X1042" s="37">
        <f>SUM(Table5[[#This Row],[Title]:[Diabetes Level]])</f>
        <v>37646.014999999999</v>
      </c>
    </row>
    <row r="1043" spans="1:24" x14ac:dyDescent="0.25">
      <c r="A1043" t="s">
        <v>1329</v>
      </c>
      <c r="B1043" t="str">
        <f>VLOOKUP(A1043,'Customer Names'!$A$2:$E$2336,3,FALSE)</f>
        <v>Ms.</v>
      </c>
      <c r="C1043" t="str">
        <f>_xlfn.XLOOKUP(A1043,$A$2:$A$2336,'Customer Names'!$D$2:$D$2336,"NOT FOUND")</f>
        <v>Brenda</v>
      </c>
      <c r="D1043" t="str">
        <f>_xlfn.XLOOKUP(A1043,$A$2:$A$2336,'Customer Names'!$E$2:$E$2336,"NOT FOUND")</f>
        <v>Guitard</v>
      </c>
      <c r="E1043" cm="1">
        <f t="array" ref="E1043">_xlfn.XLOOKUP(A1043,$A$2:$A$2336,Table2[BMI],"NOT FOUND")</f>
        <v>33.4</v>
      </c>
      <c r="F1043" cm="1">
        <f t="array" ref="F1043">_xlfn.XLOOKUP(A1043,$A$2:$A$2336,Table2[HBA1C],"NOT FOUND")</f>
        <v>4.84</v>
      </c>
      <c r="G1043" t="str" cm="1">
        <f t="array" ref="G1043">_xlfn.XLOOKUP(A1043,$A$2:$A$2336,Table2[Heart Issues],"NOT FOUND")</f>
        <v>No</v>
      </c>
      <c r="H1043" t="str" cm="1">
        <f t="array" ref="H1043">_xlfn.XLOOKUP(A1043,$A$2:$A$2336,Table2[Any Transplants],"NOT FOUND")</f>
        <v>No</v>
      </c>
      <c r="I1043" t="str" cm="1">
        <f t="array" ref="I1043">_xlfn.XLOOKUP(A1043,$A$2:$A$2336,Table2[Cancer history],"NOT FOUND")</f>
        <v>No</v>
      </c>
      <c r="J1043" t="str">
        <f>_xlfn.XLOOKUP(A1043,Table3[customer_no],Table3[month],"NOT FOUND")</f>
        <v>Dec</v>
      </c>
      <c r="K1043" s="7">
        <f>_xlfn.XLOOKUP(A1043,Table3[customer_no],Table3[year_average],"NOT FOUND")</f>
        <v>1999</v>
      </c>
      <c r="L1043" cm="1">
        <f t="array" ref="L1043">_xlfn.XLOOKUP(A1043,Table3[customer_no],'Hospitalisation Details'!$D$2:$D$2344,"NOT FOUND")</f>
        <v>24</v>
      </c>
      <c r="M1043" s="33">
        <f>_xlfn.XLOOKUP(A1043,Table3[customer_no],Table3[dd/mm/yy],"NOT FOUND")</f>
        <v>36518</v>
      </c>
      <c r="N1043">
        <f>_xlfn.XLOOKUP(A1043,Table3[customer_no],Table3[age],"NOT FOUND")</f>
        <v>23</v>
      </c>
      <c r="O1043" cm="1">
        <f t="array" ref="O1043">_xlfn.XLOOKUP(A1043,Table3[customer_no],'Hospitalisation Details'!$E$2:$E$2344,"NOT FOUND")</f>
        <v>0</v>
      </c>
      <c r="P1043" t="str">
        <f>_xlfn.XLOOKUP(A1043,Table3[customer_no],Table3[hsplt_handled],"NOT FOUND")</f>
        <v>tier - 3</v>
      </c>
      <c r="Q1043" t="str">
        <f>_xlfn.XLOOKUP(A1043,Table3[customer_no],Table3[city_handled],"NOT FOUND")</f>
        <v>tier - 1</v>
      </c>
      <c r="R1043" t="str">
        <f>_xlfn.XLOOKUP(A1043,Table3[customer_no],Table3[state_id],"NOT FOUND")</f>
        <v>R1011</v>
      </c>
      <c r="S1043" s="34" cm="1">
        <f t="array" ref="S1043">_xlfn.XLOOKUP(A1043,Table3[customer_no],'Hospitalisation Details'!$F$2:$F$2344,"NOT FOUND")</f>
        <v>10795.94</v>
      </c>
      <c r="T1043" t="str">
        <f>_xlfn.XLOOKUP(A1043,Table2[Customer ID],Table2[BMI_category],"NOT FOUND")</f>
        <v>Obesity</v>
      </c>
      <c r="U1043" s="7">
        <f>_xlfn.XLOOKUP(A1043,Table2[Customer ID],Table2[no of surgery],"NOT FOUND")</f>
        <v>0</v>
      </c>
      <c r="V1043" t="str">
        <f>_xlfn.XLOOKUP(A1043,Table2[Customer ID],Table2[smoker_missing],"NOT FOUND")</f>
        <v>No</v>
      </c>
      <c r="W1043" t="str">
        <f t="shared" si="16"/>
        <v>Normal</v>
      </c>
      <c r="X1043" s="37">
        <f>SUM(Table5[[#This Row],[Title]:[Diabetes Level]])</f>
        <v>49398.18</v>
      </c>
    </row>
    <row r="1044" spans="1:24" x14ac:dyDescent="0.25">
      <c r="A1044" t="s">
        <v>1328</v>
      </c>
      <c r="B1044" t="str">
        <f>VLOOKUP(A1044,'Customer Names'!$A$2:$E$2336,3,FALSE)</f>
        <v>Mr.</v>
      </c>
      <c r="C1044" t="str">
        <f>_xlfn.XLOOKUP(A1044,$A$2:$A$2336,'Customer Names'!$D$2:$D$2336,"NOT FOUND")</f>
        <v>Joseph M</v>
      </c>
      <c r="D1044" t="str">
        <f>_xlfn.XLOOKUP(A1044,$A$2:$A$2336,'Customer Names'!$E$2:$E$2336,"NOT FOUND")</f>
        <v>Navas</v>
      </c>
      <c r="E1044" cm="1">
        <f t="array" ref="E1044">_xlfn.XLOOKUP(A1044,$A$2:$A$2336,Table2[BMI],"NOT FOUND")</f>
        <v>21.5</v>
      </c>
      <c r="F1044" cm="1">
        <f t="array" ref="F1044">_xlfn.XLOOKUP(A1044,$A$2:$A$2336,Table2[HBA1C],"NOT FOUND")</f>
        <v>9.77</v>
      </c>
      <c r="G1044" t="str" cm="1">
        <f t="array" ref="G1044">_xlfn.XLOOKUP(A1044,$A$2:$A$2336,Table2[Heart Issues],"NOT FOUND")</f>
        <v>yes</v>
      </c>
      <c r="H1044" t="str" cm="1">
        <f t="array" ref="H1044">_xlfn.XLOOKUP(A1044,$A$2:$A$2336,Table2[Any Transplants],"NOT FOUND")</f>
        <v>No</v>
      </c>
      <c r="I1044" t="str" cm="1">
        <f t="array" ref="I1044">_xlfn.XLOOKUP(A1044,$A$2:$A$2336,Table2[Cancer history],"NOT FOUND")</f>
        <v>No</v>
      </c>
      <c r="J1044" t="str">
        <f>_xlfn.XLOOKUP(A1044,Table3[customer_no],Table3[month],"NOT FOUND")</f>
        <v>Nov</v>
      </c>
      <c r="K1044" s="7">
        <f>_xlfn.XLOOKUP(A1044,Table3[customer_no],Table3[year_average],"NOT FOUND")</f>
        <v>1967</v>
      </c>
      <c r="L1044" cm="1">
        <f t="array" ref="L1044">_xlfn.XLOOKUP(A1044,Table3[customer_no],'Hospitalisation Details'!$D$2:$D$2344,"NOT FOUND")</f>
        <v>11</v>
      </c>
      <c r="M1044" s="33">
        <f>_xlfn.XLOOKUP(A1044,Table3[customer_no],Table3[dd/mm/yy],"NOT FOUND")</f>
        <v>24787</v>
      </c>
      <c r="N1044">
        <f>_xlfn.XLOOKUP(A1044,Table3[customer_no],Table3[age],"NOT FOUND")</f>
        <v>55</v>
      </c>
      <c r="O1044" cm="1">
        <f t="array" ref="O1044">_xlfn.XLOOKUP(A1044,Table3[customer_no],'Hospitalisation Details'!$E$2:$E$2344,"NOT FOUND")</f>
        <v>1</v>
      </c>
      <c r="P1044" t="str">
        <f>_xlfn.XLOOKUP(A1044,Table3[customer_no],Table3[hsplt_handled],"NOT FOUND")</f>
        <v>tier - 3</v>
      </c>
      <c r="Q1044" t="str">
        <f>_xlfn.XLOOKUP(A1044,Table3[customer_no],Table3[city_handled],"NOT FOUND")</f>
        <v>tier - 2</v>
      </c>
      <c r="R1044" t="str">
        <f>_xlfn.XLOOKUP(A1044,Table3[customer_no],Table3[state_id],"NOT FOUND")</f>
        <v>R1011</v>
      </c>
      <c r="S1044" s="34" cm="1">
        <f t="array" ref="S1044">_xlfn.XLOOKUP(A1044,Table3[customer_no],'Hospitalisation Details'!$F$2:$F$2344,"NOT FOUND")</f>
        <v>10791.96</v>
      </c>
      <c r="T1044" t="str">
        <f>_xlfn.XLOOKUP(A1044,Table2[Customer ID],Table2[BMI_category],"NOT FOUND")</f>
        <v>Normal Weight</v>
      </c>
      <c r="U1044" s="7">
        <f>_xlfn.XLOOKUP(A1044,Table2[Customer ID],Table2[no of surgery],"NOT FOUND")</f>
        <v>0</v>
      </c>
      <c r="V1044" t="str">
        <f>_xlfn.XLOOKUP(A1044,Table2[Customer ID],Table2[smoker_missing],"NOT FOUND")</f>
        <v>No</v>
      </c>
      <c r="W1044" t="str">
        <f t="shared" si="16"/>
        <v>Diabetes</v>
      </c>
      <c r="X1044" s="37">
        <f>SUM(Table5[[#This Row],[Title]:[Diabetes Level]])</f>
        <v>37644.229999999996</v>
      </c>
    </row>
    <row r="1045" spans="1:24" x14ac:dyDescent="0.25">
      <c r="A1045" t="s">
        <v>1327</v>
      </c>
      <c r="B1045" t="str">
        <f>VLOOKUP(A1045,'Customer Names'!$A$2:$E$2336,3,FALSE)</f>
        <v>Mr.</v>
      </c>
      <c r="C1045" t="str">
        <f>_xlfn.XLOOKUP(A1045,$A$2:$A$2336,'Customer Names'!$D$2:$D$2336,"NOT FOUND")</f>
        <v>Stephen J.</v>
      </c>
      <c r="D1045" t="str">
        <f>_xlfn.XLOOKUP(A1045,$A$2:$A$2336,'Customer Names'!$E$2:$E$2336,"NOT FOUND")</f>
        <v>Ptucha</v>
      </c>
      <c r="E1045" cm="1">
        <f t="array" ref="E1045">_xlfn.XLOOKUP(A1045,$A$2:$A$2336,Table2[BMI],"NOT FOUND")</f>
        <v>38.14</v>
      </c>
      <c r="F1045" cm="1">
        <f t="array" ref="F1045">_xlfn.XLOOKUP(A1045,$A$2:$A$2336,Table2[HBA1C],"NOT FOUND")</f>
        <v>5.84</v>
      </c>
      <c r="G1045" t="str" cm="1">
        <f t="array" ref="G1045">_xlfn.XLOOKUP(A1045,$A$2:$A$2336,Table2[Heart Issues],"NOT FOUND")</f>
        <v>No</v>
      </c>
      <c r="H1045" t="str" cm="1">
        <f t="array" ref="H1045">_xlfn.XLOOKUP(A1045,$A$2:$A$2336,Table2[Any Transplants],"NOT FOUND")</f>
        <v>No</v>
      </c>
      <c r="I1045" t="str" cm="1">
        <f t="array" ref="I1045">_xlfn.XLOOKUP(A1045,$A$2:$A$2336,Table2[Cancer history],"NOT FOUND")</f>
        <v>No</v>
      </c>
      <c r="J1045" t="str">
        <f>_xlfn.XLOOKUP(A1045,Table3[customer_no],Table3[month],"NOT FOUND")</f>
        <v>Nov</v>
      </c>
      <c r="K1045" s="7">
        <f>_xlfn.XLOOKUP(A1045,Table3[customer_no],Table3[year_average],"NOT FOUND")</f>
        <v>1989</v>
      </c>
      <c r="L1045" cm="1">
        <f t="array" ref="L1045">_xlfn.XLOOKUP(A1045,Table3[customer_no],'Hospitalisation Details'!$D$2:$D$2344,"NOT FOUND")</f>
        <v>25</v>
      </c>
      <c r="M1045" s="33">
        <f>_xlfn.XLOOKUP(A1045,Table3[customer_no],Table3[dd/mm/yy],"NOT FOUND")</f>
        <v>32837</v>
      </c>
      <c r="N1045">
        <f>_xlfn.XLOOKUP(A1045,Table3[customer_no],Table3[age],"NOT FOUND")</f>
        <v>33</v>
      </c>
      <c r="O1045" cm="1">
        <f t="array" ref="O1045">_xlfn.XLOOKUP(A1045,Table3[customer_no],'Hospitalisation Details'!$E$2:$E$2344,"NOT FOUND")</f>
        <v>3</v>
      </c>
      <c r="P1045" t="str">
        <f>_xlfn.XLOOKUP(A1045,Table3[customer_no],Table3[hsplt_handled],"NOT FOUND")</f>
        <v>tier - 3</v>
      </c>
      <c r="Q1045" t="str">
        <f>_xlfn.XLOOKUP(A1045,Table3[customer_no],Table3[city_handled],"NOT FOUND")</f>
        <v>tier - 2</v>
      </c>
      <c r="R1045" t="str">
        <f>_xlfn.XLOOKUP(A1045,Table3[customer_no],Table3[state_id],"NOT FOUND")</f>
        <v>R1022</v>
      </c>
      <c r="S1045" s="34" cm="1">
        <f t="array" ref="S1045">_xlfn.XLOOKUP(A1045,Table3[customer_no],'Hospitalisation Details'!$F$2:$F$2344,"NOT FOUND")</f>
        <v>10769.75</v>
      </c>
      <c r="T1045" t="str">
        <f>_xlfn.XLOOKUP(A1045,Table2[Customer ID],Table2[BMI_category],"NOT FOUND")</f>
        <v>Obesity</v>
      </c>
      <c r="U1045" s="7">
        <f>_xlfn.XLOOKUP(A1045,Table2[Customer ID],Table2[no of surgery],"NOT FOUND")</f>
        <v>0</v>
      </c>
      <c r="V1045" t="str">
        <f>_xlfn.XLOOKUP(A1045,Table2[Customer ID],Table2[smoker_missing],"NOT FOUND")</f>
        <v>No</v>
      </c>
      <c r="W1045" t="str">
        <f t="shared" si="16"/>
        <v>Prediabetes</v>
      </c>
      <c r="X1045" s="37">
        <f>SUM(Table5[[#This Row],[Title]:[Diabetes Level]])</f>
        <v>45700.73</v>
      </c>
    </row>
    <row r="1046" spans="1:24" x14ac:dyDescent="0.25">
      <c r="A1046" t="s">
        <v>1326</v>
      </c>
      <c r="B1046" t="str">
        <f>VLOOKUP(A1046,'Customer Names'!$A$2:$E$2336,3,FALSE)</f>
        <v>Mrs.</v>
      </c>
      <c r="C1046" t="str">
        <f>_xlfn.XLOOKUP(A1046,$A$2:$A$2336,'Customer Names'!$D$2:$D$2336,"NOT FOUND")</f>
        <v>Kathya</v>
      </c>
      <c r="D1046" t="str">
        <f>_xlfn.XLOOKUP(A1046,$A$2:$A$2336,'Customer Names'!$E$2:$E$2336,"NOT FOUND")</f>
        <v>Kirouac</v>
      </c>
      <c r="E1046" cm="1">
        <f t="array" ref="E1046">_xlfn.XLOOKUP(A1046,$A$2:$A$2336,Table2[BMI],"NOT FOUND")</f>
        <v>35.42</v>
      </c>
      <c r="F1046" cm="1">
        <f t="array" ref="F1046">_xlfn.XLOOKUP(A1046,$A$2:$A$2336,Table2[HBA1C],"NOT FOUND")</f>
        <v>8.6999999999999993</v>
      </c>
      <c r="G1046" t="str" cm="1">
        <f t="array" ref="G1046">_xlfn.XLOOKUP(A1046,$A$2:$A$2336,Table2[Heart Issues],"NOT FOUND")</f>
        <v>yes</v>
      </c>
      <c r="H1046" t="str" cm="1">
        <f t="array" ref="H1046">_xlfn.XLOOKUP(A1046,$A$2:$A$2336,Table2[Any Transplants],"NOT FOUND")</f>
        <v>No</v>
      </c>
      <c r="I1046" t="str" cm="1">
        <f t="array" ref="I1046">_xlfn.XLOOKUP(A1046,$A$2:$A$2336,Table2[Cancer history],"NOT FOUND")</f>
        <v>No</v>
      </c>
      <c r="J1046" t="str">
        <f>_xlfn.XLOOKUP(A1046,Table3[customer_no],Table3[month],"NOT FOUND")</f>
        <v>Aug</v>
      </c>
      <c r="K1046" s="7">
        <f>_xlfn.XLOOKUP(A1046,Table3[customer_no],Table3[year_average],"NOT FOUND")</f>
        <v>1986</v>
      </c>
      <c r="L1046" cm="1">
        <f t="array" ref="L1046">_xlfn.XLOOKUP(A1046,Table3[customer_no],'Hospitalisation Details'!$D$2:$D$2344,"NOT FOUND")</f>
        <v>29</v>
      </c>
      <c r="M1046" s="33">
        <f>_xlfn.XLOOKUP(A1046,Table3[customer_no],Table3[dd/mm/yy],"NOT FOUND")</f>
        <v>31653</v>
      </c>
      <c r="N1046">
        <f>_xlfn.XLOOKUP(A1046,Table3[customer_no],Table3[age],"NOT FOUND")</f>
        <v>36</v>
      </c>
      <c r="O1046" cm="1">
        <f t="array" ref="O1046">_xlfn.XLOOKUP(A1046,Table3[customer_no],'Hospitalisation Details'!$E$2:$E$2344,"NOT FOUND")</f>
        <v>3</v>
      </c>
      <c r="P1046" t="str">
        <f>_xlfn.XLOOKUP(A1046,Table3[customer_no],Table3[hsplt_handled],"NOT FOUND")</f>
        <v>tier - 3</v>
      </c>
      <c r="Q1046" t="str">
        <f>_xlfn.XLOOKUP(A1046,Table3[customer_no],Table3[city_handled],"NOT FOUND")</f>
        <v>tier - 1</v>
      </c>
      <c r="R1046" t="str">
        <f>_xlfn.XLOOKUP(A1046,Table3[customer_no],Table3[state_id],"NOT FOUND")</f>
        <v>R1026</v>
      </c>
      <c r="S1046" s="34" cm="1">
        <f t="array" ref="S1046">_xlfn.XLOOKUP(A1046,Table3[customer_no],'Hospitalisation Details'!$F$2:$F$2344,"NOT FOUND")</f>
        <v>10749.02</v>
      </c>
      <c r="T1046" t="str">
        <f>_xlfn.XLOOKUP(A1046,Table2[Customer ID],Table2[BMI_category],"NOT FOUND")</f>
        <v>Obesity</v>
      </c>
      <c r="U1046" s="7">
        <f>_xlfn.XLOOKUP(A1046,Table2[Customer ID],Table2[no of surgery],"NOT FOUND")</f>
        <v>1</v>
      </c>
      <c r="V1046" t="str">
        <f>_xlfn.XLOOKUP(A1046,Table2[Customer ID],Table2[smoker_missing],"NOT FOUND")</f>
        <v>No</v>
      </c>
      <c r="W1046" t="str">
        <f t="shared" si="16"/>
        <v>Diabetes</v>
      </c>
      <c r="X1046" s="37">
        <f>SUM(Table5[[#This Row],[Title]:[Diabetes Level]])</f>
        <v>44501.14</v>
      </c>
    </row>
    <row r="1047" spans="1:24" x14ac:dyDescent="0.25">
      <c r="A1047" t="s">
        <v>1325</v>
      </c>
      <c r="B1047" t="str">
        <f>VLOOKUP(A1047,'Customer Names'!$A$2:$E$2336,3,FALSE)</f>
        <v>Mr.</v>
      </c>
      <c r="C1047" t="str">
        <f>_xlfn.XLOOKUP(A1047,$A$2:$A$2336,'Customer Names'!$D$2:$D$2336,"NOT FOUND")</f>
        <v>Wesley</v>
      </c>
      <c r="D1047" t="str">
        <f>_xlfn.XLOOKUP(A1047,$A$2:$A$2336,'Customer Names'!$E$2:$E$2336,"NOT FOUND")</f>
        <v>Toews</v>
      </c>
      <c r="E1047" cm="1">
        <f t="array" ref="E1047">_xlfn.XLOOKUP(A1047,$A$2:$A$2336,Table2[BMI],"NOT FOUND")</f>
        <v>35.625</v>
      </c>
      <c r="F1047" cm="1">
        <f t="array" ref="F1047">_xlfn.XLOOKUP(A1047,$A$2:$A$2336,Table2[HBA1C],"NOT FOUND")</f>
        <v>10.79</v>
      </c>
      <c r="G1047" t="str" cm="1">
        <f t="array" ref="G1047">_xlfn.XLOOKUP(A1047,$A$2:$A$2336,Table2[Heart Issues],"NOT FOUND")</f>
        <v>No</v>
      </c>
      <c r="H1047" t="str" cm="1">
        <f t="array" ref="H1047">_xlfn.XLOOKUP(A1047,$A$2:$A$2336,Table2[Any Transplants],"NOT FOUND")</f>
        <v>No</v>
      </c>
      <c r="I1047" t="str" cm="1">
        <f t="array" ref="I1047">_xlfn.XLOOKUP(A1047,$A$2:$A$2336,Table2[Cancer history],"NOT FOUND")</f>
        <v>No</v>
      </c>
      <c r="J1047" t="str">
        <f>_xlfn.XLOOKUP(A1047,Table3[customer_no],Table3[month],"NOT FOUND")</f>
        <v>Dec</v>
      </c>
      <c r="K1047" s="7">
        <f>_xlfn.XLOOKUP(A1047,Table3[customer_no],Table3[year_average],"NOT FOUND")</f>
        <v>1974</v>
      </c>
      <c r="L1047" cm="1">
        <f t="array" ref="L1047">_xlfn.XLOOKUP(A1047,Table3[customer_no],'Hospitalisation Details'!$D$2:$D$2344,"NOT FOUND")</f>
        <v>9</v>
      </c>
      <c r="M1047" s="33">
        <f>_xlfn.XLOOKUP(A1047,Table3[customer_no],Table3[dd/mm/yy],"NOT FOUND")</f>
        <v>27372</v>
      </c>
      <c r="N1047">
        <f>_xlfn.XLOOKUP(A1047,Table3[customer_no],Table3[age],"NOT FOUND")</f>
        <v>48</v>
      </c>
      <c r="O1047" cm="1">
        <f t="array" ref="O1047">_xlfn.XLOOKUP(A1047,Table3[customer_no],'Hospitalisation Details'!$E$2:$E$2344,"NOT FOUND")</f>
        <v>4</v>
      </c>
      <c r="P1047" t="str">
        <f>_xlfn.XLOOKUP(A1047,Table3[customer_no],Table3[hsplt_handled],"NOT FOUND")</f>
        <v>tier - 3</v>
      </c>
      <c r="Q1047" t="str">
        <f>_xlfn.XLOOKUP(A1047,Table3[customer_no],Table3[city_handled],"NOT FOUND")</f>
        <v>tier - 1</v>
      </c>
      <c r="R1047" t="str">
        <f>_xlfn.XLOOKUP(A1047,Table3[customer_no],Table3[state_id],"NOT FOUND")</f>
        <v>R1016</v>
      </c>
      <c r="S1047" s="34" cm="1">
        <f t="array" ref="S1047">_xlfn.XLOOKUP(A1047,Table3[customer_no],'Hospitalisation Details'!$F$2:$F$2344,"NOT FOUND")</f>
        <v>10736.87</v>
      </c>
      <c r="T1047" t="str">
        <f>_xlfn.XLOOKUP(A1047,Table2[Customer ID],Table2[BMI_category],"NOT FOUND")</f>
        <v>Obesity</v>
      </c>
      <c r="U1047" s="7">
        <f>_xlfn.XLOOKUP(A1047,Table2[Customer ID],Table2[no of surgery],"NOT FOUND")</f>
        <v>0</v>
      </c>
      <c r="V1047" t="str">
        <f>_xlfn.XLOOKUP(A1047,Table2[Customer ID],Table2[smoker_missing],"NOT FOUND")</f>
        <v>No</v>
      </c>
      <c r="W1047" t="str">
        <f t="shared" si="16"/>
        <v>Diabetes</v>
      </c>
      <c r="X1047" s="37">
        <f>SUM(Table5[[#This Row],[Title]:[Diabetes Level]])</f>
        <v>40190.285000000003</v>
      </c>
    </row>
    <row r="1048" spans="1:24" x14ac:dyDescent="0.25">
      <c r="A1048" t="s">
        <v>1324</v>
      </c>
      <c r="B1048" t="str">
        <f>VLOOKUP(A1048,'Customer Names'!$A$2:$E$2336,3,FALSE)</f>
        <v>Mr.</v>
      </c>
      <c r="C1048" t="str">
        <f>_xlfn.XLOOKUP(A1048,$A$2:$A$2336,'Customer Names'!$D$2:$D$2336,"NOT FOUND")</f>
        <v>Tim</v>
      </c>
      <c r="D1048" t="str">
        <f>_xlfn.XLOOKUP(A1048,$A$2:$A$2336,'Customer Names'!$E$2:$E$2336,"NOT FOUND")</f>
        <v>Perry</v>
      </c>
      <c r="E1048" cm="1">
        <f t="array" ref="E1048">_xlfn.XLOOKUP(A1048,$A$2:$A$2336,Table2[BMI],"NOT FOUND")</f>
        <v>45.51</v>
      </c>
      <c r="F1048" cm="1">
        <f t="array" ref="F1048">_xlfn.XLOOKUP(A1048,$A$2:$A$2336,Table2[HBA1C],"NOT FOUND")</f>
        <v>4.32</v>
      </c>
      <c r="G1048" t="str" cm="1">
        <f t="array" ref="G1048">_xlfn.XLOOKUP(A1048,$A$2:$A$2336,Table2[Heart Issues],"NOT FOUND")</f>
        <v>No</v>
      </c>
      <c r="H1048" t="str" cm="1">
        <f t="array" ref="H1048">_xlfn.XLOOKUP(A1048,$A$2:$A$2336,Table2[Any Transplants],"NOT FOUND")</f>
        <v>No</v>
      </c>
      <c r="I1048" t="str" cm="1">
        <f t="array" ref="I1048">_xlfn.XLOOKUP(A1048,$A$2:$A$2336,Table2[Cancer history],"NOT FOUND")</f>
        <v>No</v>
      </c>
      <c r="J1048" t="str">
        <f>_xlfn.XLOOKUP(A1048,Table3[customer_no],Table3[month],"NOT FOUND")</f>
        <v>Jun</v>
      </c>
      <c r="K1048" s="7">
        <f>_xlfn.XLOOKUP(A1048,Table3[customer_no],Table3[year_average],"NOT FOUND")</f>
        <v>1992</v>
      </c>
      <c r="L1048" cm="1">
        <f t="array" ref="L1048">_xlfn.XLOOKUP(A1048,Table3[customer_no],'Hospitalisation Details'!$D$2:$D$2344,"NOT FOUND")</f>
        <v>25</v>
      </c>
      <c r="M1048" s="33">
        <f>_xlfn.XLOOKUP(A1048,Table3[customer_no],Table3[dd/mm/yy],"NOT FOUND")</f>
        <v>33780</v>
      </c>
      <c r="N1048">
        <f>_xlfn.XLOOKUP(A1048,Table3[customer_no],Table3[age],"NOT FOUND")</f>
        <v>30</v>
      </c>
      <c r="O1048" cm="1">
        <f t="array" ref="O1048">_xlfn.XLOOKUP(A1048,Table3[customer_no],'Hospitalisation Details'!$E$2:$E$2344,"NOT FOUND")</f>
        <v>0</v>
      </c>
      <c r="P1048" t="str">
        <f>_xlfn.XLOOKUP(A1048,Table3[customer_no],Table3[hsplt_handled],"NOT FOUND")</f>
        <v>tier - 3</v>
      </c>
      <c r="Q1048" t="str">
        <f>_xlfn.XLOOKUP(A1048,Table3[customer_no],Table3[city_handled],"NOT FOUND")</f>
        <v>tier - 1</v>
      </c>
      <c r="R1048" t="str">
        <f>_xlfn.XLOOKUP(A1048,Table3[customer_no],Table3[state_id],"NOT FOUND")</f>
        <v>R1012</v>
      </c>
      <c r="S1048" s="34" cm="1">
        <f t="array" ref="S1048">_xlfn.XLOOKUP(A1048,Table3[customer_no],'Hospitalisation Details'!$F$2:$F$2344,"NOT FOUND")</f>
        <v>10719.57</v>
      </c>
      <c r="T1048" t="str">
        <f>_xlfn.XLOOKUP(A1048,Table2[Customer ID],Table2[BMI_category],"NOT FOUND")</f>
        <v>Obesity</v>
      </c>
      <c r="U1048" s="7">
        <f>_xlfn.XLOOKUP(A1048,Table2[Customer ID],Table2[no of surgery],"NOT FOUND")</f>
        <v>1</v>
      </c>
      <c r="V1048" t="str">
        <f>_xlfn.XLOOKUP(A1048,Table2[Customer ID],Table2[smoker_missing],"NOT FOUND")</f>
        <v>No</v>
      </c>
      <c r="W1048" t="str">
        <f t="shared" si="16"/>
        <v>Normal</v>
      </c>
      <c r="X1048" s="37">
        <f>SUM(Table5[[#This Row],[Title]:[Diabetes Level]])</f>
        <v>46597.4</v>
      </c>
    </row>
    <row r="1049" spans="1:24" x14ac:dyDescent="0.25">
      <c r="A1049" t="s">
        <v>1323</v>
      </c>
      <c r="B1049" t="str">
        <f>VLOOKUP(A1049,'Customer Names'!$A$2:$E$2336,3,FALSE)</f>
        <v>Ms.</v>
      </c>
      <c r="C1049" t="str">
        <f>_xlfn.XLOOKUP(A1049,$A$2:$A$2336,'Customer Names'!$D$2:$D$2336,"NOT FOUND")</f>
        <v>Jamie L.</v>
      </c>
      <c r="D1049" t="str">
        <f>_xlfn.XLOOKUP(A1049,$A$2:$A$2336,'Customer Names'!$E$2:$E$2336,"NOT FOUND")</f>
        <v>Kretz</v>
      </c>
      <c r="E1049" cm="1">
        <f t="array" ref="E1049">_xlfn.XLOOKUP(A1049,$A$2:$A$2336,Table2[BMI],"NOT FOUND")</f>
        <v>37.1</v>
      </c>
      <c r="F1049" cm="1">
        <f t="array" ref="F1049">_xlfn.XLOOKUP(A1049,$A$2:$A$2336,Table2[HBA1C],"NOT FOUND")</f>
        <v>7.19</v>
      </c>
      <c r="G1049" t="str" cm="1">
        <f t="array" ref="G1049">_xlfn.XLOOKUP(A1049,$A$2:$A$2336,Table2[Heart Issues],"NOT FOUND")</f>
        <v>yes</v>
      </c>
      <c r="H1049" t="str" cm="1">
        <f t="array" ref="H1049">_xlfn.XLOOKUP(A1049,$A$2:$A$2336,Table2[Any Transplants],"NOT FOUND")</f>
        <v>No</v>
      </c>
      <c r="I1049" t="str" cm="1">
        <f t="array" ref="I1049">_xlfn.XLOOKUP(A1049,$A$2:$A$2336,Table2[Cancer history],"NOT FOUND")</f>
        <v>No</v>
      </c>
      <c r="J1049" t="str">
        <f>_xlfn.XLOOKUP(A1049,Table3[customer_no],Table3[month],"NOT FOUND")</f>
        <v>Oct</v>
      </c>
      <c r="K1049" s="7">
        <f>_xlfn.XLOOKUP(A1049,Table3[customer_no],Table3[year_average],"NOT FOUND")</f>
        <v>1967</v>
      </c>
      <c r="L1049" cm="1">
        <f t="array" ref="L1049">_xlfn.XLOOKUP(A1049,Table3[customer_no],'Hospitalisation Details'!$D$2:$D$2344,"NOT FOUND")</f>
        <v>5</v>
      </c>
      <c r="M1049" s="33">
        <f>_xlfn.XLOOKUP(A1049,Table3[customer_no],Table3[dd/mm/yy],"NOT FOUND")</f>
        <v>24750</v>
      </c>
      <c r="N1049">
        <f>_xlfn.XLOOKUP(A1049,Table3[customer_no],Table3[age],"NOT FOUND")</f>
        <v>55</v>
      </c>
      <c r="O1049" cm="1">
        <f t="array" ref="O1049">_xlfn.XLOOKUP(A1049,Table3[customer_no],'Hospitalisation Details'!$E$2:$E$2344,"NOT FOUND")</f>
        <v>0</v>
      </c>
      <c r="P1049" t="str">
        <f>_xlfn.XLOOKUP(A1049,Table3[customer_no],Table3[hsplt_handled],"NOT FOUND")</f>
        <v>tier - 3</v>
      </c>
      <c r="Q1049" t="str">
        <f>_xlfn.XLOOKUP(A1049,Table3[customer_no],Table3[city_handled],"NOT FOUND")</f>
        <v>tier - 3</v>
      </c>
      <c r="R1049" t="str">
        <f>_xlfn.XLOOKUP(A1049,Table3[customer_no],Table3[state_id],"NOT FOUND")</f>
        <v>R1011</v>
      </c>
      <c r="S1049" s="34" cm="1">
        <f t="array" ref="S1049">_xlfn.XLOOKUP(A1049,Table3[customer_no],'Hospitalisation Details'!$F$2:$F$2344,"NOT FOUND")</f>
        <v>10713.64</v>
      </c>
      <c r="T1049" t="str">
        <f>_xlfn.XLOOKUP(A1049,Table2[Customer ID],Table2[BMI_category],"NOT FOUND")</f>
        <v>Obesity</v>
      </c>
      <c r="U1049" s="7">
        <f>_xlfn.XLOOKUP(A1049,Table2[Customer ID],Table2[no of surgery],"NOT FOUND")</f>
        <v>0</v>
      </c>
      <c r="V1049" t="str">
        <f>_xlfn.XLOOKUP(A1049,Table2[Customer ID],Table2[smoker_missing],"NOT FOUND")</f>
        <v>No</v>
      </c>
      <c r="W1049" t="str">
        <f t="shared" si="16"/>
        <v>Diabetes</v>
      </c>
      <c r="X1049" s="37">
        <f>SUM(Table5[[#This Row],[Title]:[Diabetes Level]])</f>
        <v>37534.93</v>
      </c>
    </row>
    <row r="1050" spans="1:24" x14ac:dyDescent="0.25">
      <c r="A1050" t="s">
        <v>1322</v>
      </c>
      <c r="B1050" t="str">
        <f>VLOOKUP(A1050,'Customer Names'!$A$2:$E$2336,3,FALSE)</f>
        <v>Ms.</v>
      </c>
      <c r="C1050" t="str">
        <f>_xlfn.XLOOKUP(A1050,$A$2:$A$2336,'Customer Names'!$D$2:$D$2336,"NOT FOUND")</f>
        <v>Alexandra</v>
      </c>
      <c r="D1050" t="str">
        <f>_xlfn.XLOOKUP(A1050,$A$2:$A$2336,'Customer Names'!$E$2:$E$2336,"NOT FOUND")</f>
        <v>Hempel</v>
      </c>
      <c r="E1050" cm="1">
        <f t="array" ref="E1050">_xlfn.XLOOKUP(A1050,$A$2:$A$2336,Table2[BMI],"NOT FOUND")</f>
        <v>30.5</v>
      </c>
      <c r="F1050" cm="1">
        <f t="array" ref="F1050">_xlfn.XLOOKUP(A1050,$A$2:$A$2336,Table2[HBA1C],"NOT FOUND")</f>
        <v>11.94</v>
      </c>
      <c r="G1050" t="str" cm="1">
        <f t="array" ref="G1050">_xlfn.XLOOKUP(A1050,$A$2:$A$2336,Table2[Heart Issues],"NOT FOUND")</f>
        <v>yes</v>
      </c>
      <c r="H1050" t="str" cm="1">
        <f t="array" ref="H1050">_xlfn.XLOOKUP(A1050,$A$2:$A$2336,Table2[Any Transplants],"NOT FOUND")</f>
        <v>No</v>
      </c>
      <c r="I1050" t="str" cm="1">
        <f t="array" ref="I1050">_xlfn.XLOOKUP(A1050,$A$2:$A$2336,Table2[Cancer history],"NOT FOUND")</f>
        <v>No</v>
      </c>
      <c r="J1050" t="str">
        <f>_xlfn.XLOOKUP(A1050,Table3[customer_no],Table3[month],"NOT FOUND")</f>
        <v>Jul</v>
      </c>
      <c r="K1050" s="7">
        <f>_xlfn.XLOOKUP(A1050,Table3[customer_no],Table3[year_average],"NOT FOUND")</f>
        <v>1967</v>
      </c>
      <c r="L1050" cm="1">
        <f t="array" ref="L1050">_xlfn.XLOOKUP(A1050,Table3[customer_no],'Hospitalisation Details'!$D$2:$D$2344,"NOT FOUND")</f>
        <v>30</v>
      </c>
      <c r="M1050" s="33">
        <f>_xlfn.XLOOKUP(A1050,Table3[customer_no],Table3[dd/mm/yy],"NOT FOUND")</f>
        <v>24683</v>
      </c>
      <c r="N1050">
        <f>_xlfn.XLOOKUP(A1050,Table3[customer_no],Table3[age],"NOT FOUND")</f>
        <v>55</v>
      </c>
      <c r="O1050" cm="1">
        <f t="array" ref="O1050">_xlfn.XLOOKUP(A1050,Table3[customer_no],'Hospitalisation Details'!$E$2:$E$2344,"NOT FOUND")</f>
        <v>0</v>
      </c>
      <c r="P1050" t="str">
        <f>_xlfn.XLOOKUP(A1050,Table3[customer_no],Table3[hsplt_handled],"NOT FOUND")</f>
        <v>tier - 3</v>
      </c>
      <c r="Q1050" t="str">
        <f>_xlfn.XLOOKUP(A1050,Table3[customer_no],Table3[city_handled],"NOT FOUND")</f>
        <v>tier - 2</v>
      </c>
      <c r="R1050" t="str">
        <f>_xlfn.XLOOKUP(A1050,Table3[customer_no],Table3[state_id],"NOT FOUND")</f>
        <v>R1011</v>
      </c>
      <c r="S1050" s="34" cm="1">
        <f t="array" ref="S1050">_xlfn.XLOOKUP(A1050,Table3[customer_no],'Hospitalisation Details'!$F$2:$F$2344,"NOT FOUND")</f>
        <v>10704.47</v>
      </c>
      <c r="T1050" t="str">
        <f>_xlfn.XLOOKUP(A1050,Table2[Customer ID],Table2[BMI_category],"NOT FOUND")</f>
        <v>Obesity</v>
      </c>
      <c r="U1050" s="7">
        <f>_xlfn.XLOOKUP(A1050,Table2[Customer ID],Table2[no of surgery],"NOT FOUND")</f>
        <v>0</v>
      </c>
      <c r="V1050" t="str">
        <f>_xlfn.XLOOKUP(A1050,Table2[Customer ID],Table2[smoker_missing],"NOT FOUND")</f>
        <v>No</v>
      </c>
      <c r="W1050" t="str">
        <f t="shared" si="16"/>
        <v>Diabetes</v>
      </c>
      <c r="X1050" s="37">
        <f>SUM(Table5[[#This Row],[Title]:[Diabetes Level]])</f>
        <v>37481.909999999996</v>
      </c>
    </row>
    <row r="1051" spans="1:24" x14ac:dyDescent="0.25">
      <c r="A1051" t="s">
        <v>1321</v>
      </c>
      <c r="B1051" t="str">
        <f>VLOOKUP(A1051,'Customer Names'!$A$2:$E$2336,3,FALSE)</f>
        <v>Ms.</v>
      </c>
      <c r="C1051" t="str">
        <f>_xlfn.XLOOKUP(A1051,$A$2:$A$2336,'Customer Names'!$D$2:$D$2336,"NOT FOUND")</f>
        <v>Tiffany</v>
      </c>
      <c r="D1051" t="str">
        <f>_xlfn.XLOOKUP(A1051,$A$2:$A$2336,'Customer Names'!$E$2:$E$2336,"NOT FOUND")</f>
        <v>McBroom</v>
      </c>
      <c r="E1051" cm="1">
        <f t="array" ref="E1051">_xlfn.XLOOKUP(A1051,$A$2:$A$2336,Table2[BMI],"NOT FOUND")</f>
        <v>28.16</v>
      </c>
      <c r="F1051" cm="1">
        <f t="array" ref="F1051">_xlfn.XLOOKUP(A1051,$A$2:$A$2336,Table2[HBA1C],"NOT FOUND")</f>
        <v>5.56</v>
      </c>
      <c r="G1051" t="str" cm="1">
        <f t="array" ref="G1051">_xlfn.XLOOKUP(A1051,$A$2:$A$2336,Table2[Heart Issues],"NOT FOUND")</f>
        <v>No</v>
      </c>
      <c r="H1051" t="str" cm="1">
        <f t="array" ref="H1051">_xlfn.XLOOKUP(A1051,$A$2:$A$2336,Table2[Any Transplants],"NOT FOUND")</f>
        <v>No</v>
      </c>
      <c r="I1051" t="str" cm="1">
        <f t="array" ref="I1051">_xlfn.XLOOKUP(A1051,$A$2:$A$2336,Table2[Cancer history],"NOT FOUND")</f>
        <v>No</v>
      </c>
      <c r="J1051" t="str">
        <f>_xlfn.XLOOKUP(A1051,Table3[customer_no],Table3[month],"NOT FOUND")</f>
        <v>Oct</v>
      </c>
      <c r="K1051" s="7">
        <f>_xlfn.XLOOKUP(A1051,Table3[customer_no],Table3[year_average],"NOT FOUND")</f>
        <v>1972</v>
      </c>
      <c r="L1051" cm="1">
        <f t="array" ref="L1051">_xlfn.XLOOKUP(A1051,Table3[customer_no],'Hospitalisation Details'!$D$2:$D$2344,"NOT FOUND")</f>
        <v>24</v>
      </c>
      <c r="M1051" s="33">
        <f>_xlfn.XLOOKUP(A1051,Table3[customer_no],Table3[dd/mm/yy],"NOT FOUND")</f>
        <v>26596</v>
      </c>
      <c r="N1051">
        <f>_xlfn.XLOOKUP(A1051,Table3[customer_no],Table3[age],"NOT FOUND")</f>
        <v>50</v>
      </c>
      <c r="O1051" cm="1">
        <f t="array" ref="O1051">_xlfn.XLOOKUP(A1051,Table3[customer_no],'Hospitalisation Details'!$E$2:$E$2344,"NOT FOUND")</f>
        <v>3</v>
      </c>
      <c r="P1051" t="str">
        <f>_xlfn.XLOOKUP(A1051,Table3[customer_no],Table3[hsplt_handled],"NOT FOUND")</f>
        <v>tier - 3</v>
      </c>
      <c r="Q1051" t="str">
        <f>_xlfn.XLOOKUP(A1051,Table3[customer_no],Table3[city_handled],"NOT FOUND")</f>
        <v>tier - 3</v>
      </c>
      <c r="R1051" t="str">
        <f>_xlfn.XLOOKUP(A1051,Table3[customer_no],Table3[state_id],"NOT FOUND")</f>
        <v>R1013</v>
      </c>
      <c r="S1051" s="34" cm="1">
        <f t="array" ref="S1051">_xlfn.XLOOKUP(A1051,Table3[customer_no],'Hospitalisation Details'!$F$2:$F$2344,"NOT FOUND")</f>
        <v>10702.64</v>
      </c>
      <c r="T1051" t="str">
        <f>_xlfn.XLOOKUP(A1051,Table2[Customer ID],Table2[BMI_category],"NOT FOUND")</f>
        <v>Overweight</v>
      </c>
      <c r="U1051" s="7">
        <f>_xlfn.XLOOKUP(A1051,Table2[Customer ID],Table2[no of surgery],"NOT FOUND")</f>
        <v>2</v>
      </c>
      <c r="V1051" t="str">
        <f>_xlfn.XLOOKUP(A1051,Table2[Customer ID],Table2[smoker_missing],"NOT FOUND")</f>
        <v>No</v>
      </c>
      <c r="W1051" t="str">
        <f t="shared" si="16"/>
        <v>Normal</v>
      </c>
      <c r="X1051" s="37">
        <f>SUM(Table5[[#This Row],[Title]:[Diabetes Level]])</f>
        <v>39383.360000000001</v>
      </c>
    </row>
    <row r="1052" spans="1:24" x14ac:dyDescent="0.25">
      <c r="A1052" t="s">
        <v>1320</v>
      </c>
      <c r="B1052" t="str">
        <f>VLOOKUP(A1052,'Customer Names'!$A$2:$E$2336,3,FALSE)</f>
        <v>Mrs.</v>
      </c>
      <c r="C1052" t="str">
        <f>_xlfn.XLOOKUP(A1052,$A$2:$A$2336,'Customer Names'!$D$2:$D$2336,"NOT FOUND")</f>
        <v>Rebecca J</v>
      </c>
      <c r="D1052" t="str">
        <f>_xlfn.XLOOKUP(A1052,$A$2:$A$2336,'Customer Names'!$E$2:$E$2336,"NOT FOUND")</f>
        <v>Yoo</v>
      </c>
      <c r="E1052" cm="1">
        <f t="array" ref="E1052">_xlfn.XLOOKUP(A1052,$A$2:$A$2336,Table2[BMI],"NOT FOUND")</f>
        <v>29.1</v>
      </c>
      <c r="F1052" cm="1">
        <f t="array" ref="F1052">_xlfn.XLOOKUP(A1052,$A$2:$A$2336,Table2[HBA1C],"NOT FOUND")</f>
        <v>5.64</v>
      </c>
      <c r="G1052" t="str" cm="1">
        <f t="array" ref="G1052">_xlfn.XLOOKUP(A1052,$A$2:$A$2336,Table2[Heart Issues],"NOT FOUND")</f>
        <v>yes</v>
      </c>
      <c r="H1052" t="str" cm="1">
        <f t="array" ref="H1052">_xlfn.XLOOKUP(A1052,$A$2:$A$2336,Table2[Any Transplants],"NOT FOUND")</f>
        <v>No</v>
      </c>
      <c r="I1052" t="str" cm="1">
        <f t="array" ref="I1052">_xlfn.XLOOKUP(A1052,$A$2:$A$2336,Table2[Cancer history],"NOT FOUND")</f>
        <v>No</v>
      </c>
      <c r="J1052" t="str">
        <f>_xlfn.XLOOKUP(A1052,Table3[customer_no],Table3[month],"NOT FOUND")</f>
        <v>Sep</v>
      </c>
      <c r="K1052" s="7">
        <f>_xlfn.XLOOKUP(A1052,Table3[customer_no],Table3[year_average],"NOT FOUND")</f>
        <v>1976</v>
      </c>
      <c r="L1052" cm="1">
        <f t="array" ref="L1052">_xlfn.XLOOKUP(A1052,Table3[customer_no],'Hospitalisation Details'!$D$2:$D$2344,"NOT FOUND")</f>
        <v>30</v>
      </c>
      <c r="M1052" s="33">
        <f>_xlfn.XLOOKUP(A1052,Table3[customer_no],Table3[dd/mm/yy],"NOT FOUND")</f>
        <v>28033</v>
      </c>
      <c r="N1052">
        <f>_xlfn.XLOOKUP(A1052,Table3[customer_no],Table3[age],"NOT FOUND")</f>
        <v>46</v>
      </c>
      <c r="O1052" cm="1">
        <f t="array" ref="O1052">_xlfn.XLOOKUP(A1052,Table3[customer_no],'Hospitalisation Details'!$E$2:$E$2344,"NOT FOUND")</f>
        <v>2</v>
      </c>
      <c r="P1052" t="str">
        <f>_xlfn.XLOOKUP(A1052,Table3[customer_no],Table3[hsplt_handled],"NOT FOUND")</f>
        <v>tier - 3</v>
      </c>
      <c r="Q1052" t="str">
        <f>_xlfn.XLOOKUP(A1052,Table3[customer_no],Table3[city_handled],"NOT FOUND")</f>
        <v>tier - 1</v>
      </c>
      <c r="R1052" t="str">
        <f>_xlfn.XLOOKUP(A1052,Table3[customer_no],Table3[state_id],"NOT FOUND")</f>
        <v>R1025</v>
      </c>
      <c r="S1052" s="34" cm="1">
        <f t="array" ref="S1052">_xlfn.XLOOKUP(A1052,Table3[customer_no],'Hospitalisation Details'!$F$2:$F$2344,"NOT FOUND")</f>
        <v>10698.38</v>
      </c>
      <c r="T1052" t="str">
        <f>_xlfn.XLOOKUP(A1052,Table2[Customer ID],Table2[BMI_category],"NOT FOUND")</f>
        <v>Overweight</v>
      </c>
      <c r="U1052" s="7">
        <f>_xlfn.XLOOKUP(A1052,Table2[Customer ID],Table2[no of surgery],"NOT FOUND")</f>
        <v>0</v>
      </c>
      <c r="V1052" t="str">
        <f>_xlfn.XLOOKUP(A1052,Table2[Customer ID],Table2[smoker_missing],"NOT FOUND")</f>
        <v>No</v>
      </c>
      <c r="W1052" t="str">
        <f t="shared" si="16"/>
        <v>Normal</v>
      </c>
      <c r="X1052" s="37">
        <f>SUM(Table5[[#This Row],[Title]:[Diabetes Level]])</f>
        <v>40820.120000000003</v>
      </c>
    </row>
    <row r="1053" spans="1:24" x14ac:dyDescent="0.25">
      <c r="A1053" t="s">
        <v>1319</v>
      </c>
      <c r="B1053" t="str">
        <f>VLOOKUP(A1053,'Customer Names'!$A$2:$E$2336,3,FALSE)</f>
        <v>Mr.</v>
      </c>
      <c r="C1053" t="str">
        <f>_xlfn.XLOOKUP(A1053,$A$2:$A$2336,'Customer Names'!$D$2:$D$2336,"NOT FOUND")</f>
        <v>Austin T.</v>
      </c>
      <c r="D1053" t="str">
        <f>_xlfn.XLOOKUP(A1053,$A$2:$A$2336,'Customer Names'!$E$2:$E$2336,"NOT FOUND")</f>
        <v>Rand</v>
      </c>
      <c r="E1053" cm="1">
        <f t="array" ref="E1053">_xlfn.XLOOKUP(A1053,$A$2:$A$2336,Table2[BMI],"NOT FOUND")</f>
        <v>30.22</v>
      </c>
      <c r="F1053" cm="1">
        <f t="array" ref="F1053">_xlfn.XLOOKUP(A1053,$A$2:$A$2336,Table2[HBA1C],"NOT FOUND")</f>
        <v>4.6500000000000004</v>
      </c>
      <c r="G1053" t="str" cm="1">
        <f t="array" ref="G1053">_xlfn.XLOOKUP(A1053,$A$2:$A$2336,Table2[Heart Issues],"NOT FOUND")</f>
        <v>No</v>
      </c>
      <c r="H1053" t="str" cm="1">
        <f t="array" ref="H1053">_xlfn.XLOOKUP(A1053,$A$2:$A$2336,Table2[Any Transplants],"NOT FOUND")</f>
        <v>No</v>
      </c>
      <c r="I1053" t="str" cm="1">
        <f t="array" ref="I1053">_xlfn.XLOOKUP(A1053,$A$2:$A$2336,Table2[Cancer history],"NOT FOUND")</f>
        <v>No</v>
      </c>
      <c r="J1053" t="str">
        <f>_xlfn.XLOOKUP(A1053,Table3[customer_no],Table3[month],"NOT FOUND")</f>
        <v>Aug</v>
      </c>
      <c r="K1053" s="7">
        <f>_xlfn.XLOOKUP(A1053,Table3[customer_no],Table3[year_average],"NOT FOUND")</f>
        <v>1977</v>
      </c>
      <c r="L1053" cm="1">
        <f t="array" ref="L1053">_xlfn.XLOOKUP(A1053,Table3[customer_no],'Hospitalisation Details'!$D$2:$D$2344,"NOT FOUND")</f>
        <v>2</v>
      </c>
      <c r="M1053" s="33">
        <f>_xlfn.XLOOKUP(A1053,Table3[customer_no],Table3[dd/mm/yy],"NOT FOUND")</f>
        <v>28339</v>
      </c>
      <c r="N1053">
        <f>_xlfn.XLOOKUP(A1053,Table3[customer_no],Table3[age],"NOT FOUND")</f>
        <v>45</v>
      </c>
      <c r="O1053" cm="1">
        <f t="array" ref="O1053">_xlfn.XLOOKUP(A1053,Table3[customer_no],'Hospitalisation Details'!$E$2:$E$2344,"NOT FOUND")</f>
        <v>2</v>
      </c>
      <c r="P1053" t="str">
        <f>_xlfn.XLOOKUP(A1053,Table3[customer_no],Table3[hsplt_handled],"NOT FOUND")</f>
        <v>tier - 3</v>
      </c>
      <c r="Q1053" t="str">
        <f>_xlfn.XLOOKUP(A1053,Table3[customer_no],Table3[city_handled],"NOT FOUND")</f>
        <v>tier - 2</v>
      </c>
      <c r="R1053" t="str">
        <f>_xlfn.XLOOKUP(A1053,Table3[customer_no],Table3[state_id],"NOT FOUND")</f>
        <v>R1021</v>
      </c>
      <c r="S1053" s="34" cm="1">
        <f t="array" ref="S1053">_xlfn.XLOOKUP(A1053,Table3[customer_no],'Hospitalisation Details'!$F$2:$F$2344,"NOT FOUND")</f>
        <v>10690.11</v>
      </c>
      <c r="T1053" t="str">
        <f>_xlfn.XLOOKUP(A1053,Table2[Customer ID],Table2[BMI_category],"NOT FOUND")</f>
        <v>Obesity</v>
      </c>
      <c r="U1053" s="7">
        <f>_xlfn.XLOOKUP(A1053,Table2[Customer ID],Table2[no of surgery],"NOT FOUND")</f>
        <v>0</v>
      </c>
      <c r="V1053" t="str">
        <f>_xlfn.XLOOKUP(A1053,Table2[Customer ID],Table2[smoker_missing],"NOT FOUND")</f>
        <v>No</v>
      </c>
      <c r="W1053" t="str">
        <f t="shared" si="16"/>
        <v>Normal</v>
      </c>
      <c r="X1053" s="37">
        <f>SUM(Table5[[#This Row],[Title]:[Diabetes Level]])</f>
        <v>41089.979999999996</v>
      </c>
    </row>
    <row r="1054" spans="1:24" x14ac:dyDescent="0.25">
      <c r="A1054" t="s">
        <v>1318</v>
      </c>
      <c r="B1054" t="str">
        <f>VLOOKUP(A1054,'Customer Names'!$A$2:$E$2336,3,FALSE)</f>
        <v>Ms.</v>
      </c>
      <c r="C1054" t="str">
        <f>_xlfn.XLOOKUP(A1054,$A$2:$A$2336,'Customer Names'!$D$2:$D$2336,"NOT FOUND")</f>
        <v>Jamie T</v>
      </c>
      <c r="D1054" t="str">
        <f>_xlfn.XLOOKUP(A1054,$A$2:$A$2336,'Customer Names'!$E$2:$E$2336,"NOT FOUND")</f>
        <v>Wolfe</v>
      </c>
      <c r="E1054" cm="1">
        <f t="array" ref="E1054">_xlfn.XLOOKUP(A1054,$A$2:$A$2336,Table2[BMI],"NOT FOUND")</f>
        <v>24.29</v>
      </c>
      <c r="F1054" cm="1">
        <f t="array" ref="F1054">_xlfn.XLOOKUP(A1054,$A$2:$A$2336,Table2[HBA1C],"NOT FOUND")</f>
        <v>9.0500000000000007</v>
      </c>
      <c r="G1054" t="str" cm="1">
        <f t="array" ref="G1054">_xlfn.XLOOKUP(A1054,$A$2:$A$2336,Table2[Heart Issues],"NOT FOUND")</f>
        <v>No</v>
      </c>
      <c r="H1054" t="str" cm="1">
        <f t="array" ref="H1054">_xlfn.XLOOKUP(A1054,$A$2:$A$2336,Table2[Any Transplants],"NOT FOUND")</f>
        <v>No</v>
      </c>
      <c r="I1054" t="str" cm="1">
        <f t="array" ref="I1054">_xlfn.XLOOKUP(A1054,$A$2:$A$2336,Table2[Cancer history],"NOT FOUND")</f>
        <v>No</v>
      </c>
      <c r="J1054" t="str">
        <f>_xlfn.XLOOKUP(A1054,Table3[customer_no],Table3[month],"NOT FOUND")</f>
        <v>Sep</v>
      </c>
      <c r="K1054" s="7">
        <f>_xlfn.XLOOKUP(A1054,Table3[customer_no],Table3[year_average],"NOT FOUND")</f>
        <v>1962</v>
      </c>
      <c r="L1054" cm="1">
        <f t="array" ref="L1054">_xlfn.XLOOKUP(A1054,Table3[customer_no],'Hospitalisation Details'!$D$2:$D$2344,"NOT FOUND")</f>
        <v>7</v>
      </c>
      <c r="M1054" s="33">
        <f>_xlfn.XLOOKUP(A1054,Table3[customer_no],Table3[dd/mm/yy],"NOT FOUND")</f>
        <v>22896</v>
      </c>
      <c r="N1054">
        <f>_xlfn.XLOOKUP(A1054,Table3[customer_no],Table3[age],"NOT FOUND")</f>
        <v>60</v>
      </c>
      <c r="O1054" cm="1">
        <f t="array" ref="O1054">_xlfn.XLOOKUP(A1054,Table3[customer_no],'Hospitalisation Details'!$E$2:$E$2344,"NOT FOUND")</f>
        <v>0</v>
      </c>
      <c r="P1054" t="str">
        <f>_xlfn.XLOOKUP(A1054,Table3[customer_no],Table3[hsplt_handled],"NOT FOUND")</f>
        <v>tier - 3</v>
      </c>
      <c r="Q1054" t="str">
        <f>_xlfn.XLOOKUP(A1054,Table3[customer_no],Table3[city_handled],"NOT FOUND")</f>
        <v>tier - 3</v>
      </c>
      <c r="R1054" t="str">
        <f>_xlfn.XLOOKUP(A1054,Table3[customer_no],Table3[state_id],"NOT FOUND")</f>
        <v>R1013</v>
      </c>
      <c r="S1054" s="34" cm="1">
        <f t="array" ref="S1054">_xlfn.XLOOKUP(A1054,Table3[customer_no],'Hospitalisation Details'!$F$2:$F$2344,"NOT FOUND")</f>
        <v>10676.83</v>
      </c>
      <c r="T1054" t="str">
        <f>_xlfn.XLOOKUP(A1054,Table2[Customer ID],Table2[BMI_category],"NOT FOUND")</f>
        <v>Normal Weight</v>
      </c>
      <c r="U1054" s="7">
        <f>_xlfn.XLOOKUP(A1054,Table2[Customer ID],Table2[no of surgery],"NOT FOUND")</f>
        <v>0</v>
      </c>
      <c r="V1054" t="str">
        <f>_xlfn.XLOOKUP(A1054,Table2[Customer ID],Table2[smoker_missing],"NOT FOUND")</f>
        <v>No</v>
      </c>
      <c r="W1054" t="str">
        <f t="shared" si="16"/>
        <v>Diabetes</v>
      </c>
      <c r="X1054" s="37">
        <f>SUM(Table5[[#This Row],[Title]:[Diabetes Level]])</f>
        <v>35635.17</v>
      </c>
    </row>
    <row r="1055" spans="1:24" x14ac:dyDescent="0.25">
      <c r="A1055" t="s">
        <v>1317</v>
      </c>
      <c r="B1055" t="str">
        <f>VLOOKUP(A1055,'Customer Names'!$A$2:$E$2336,3,FALSE)</f>
        <v>Mr.</v>
      </c>
      <c r="C1055" t="str">
        <f>_xlfn.XLOOKUP(A1055,$A$2:$A$2336,'Customer Names'!$D$2:$D$2336,"NOT FOUND")</f>
        <v>Matthew T.</v>
      </c>
      <c r="D1055" t="str">
        <f>_xlfn.XLOOKUP(A1055,$A$2:$A$2336,'Customer Names'!$E$2:$E$2336,"NOT FOUND")</f>
        <v>Vance</v>
      </c>
      <c r="E1055" cm="1">
        <f t="array" ref="E1055">_xlfn.XLOOKUP(A1055,$A$2:$A$2336,Table2[BMI],"NOT FOUND")</f>
        <v>29.39</v>
      </c>
      <c r="F1055" cm="1">
        <f t="array" ref="F1055">_xlfn.XLOOKUP(A1055,$A$2:$A$2336,Table2[HBA1C],"NOT FOUND")</f>
        <v>4.5199999999999996</v>
      </c>
      <c r="G1055" t="str" cm="1">
        <f t="array" ref="G1055">_xlfn.XLOOKUP(A1055,$A$2:$A$2336,Table2[Heart Issues],"NOT FOUND")</f>
        <v>yes</v>
      </c>
      <c r="H1055" t="str" cm="1">
        <f t="array" ref="H1055">_xlfn.XLOOKUP(A1055,$A$2:$A$2336,Table2[Any Transplants],"NOT FOUND")</f>
        <v>No</v>
      </c>
      <c r="I1055" t="str" cm="1">
        <f t="array" ref="I1055">_xlfn.XLOOKUP(A1055,$A$2:$A$2336,Table2[Cancer history],"NOT FOUND")</f>
        <v>No</v>
      </c>
      <c r="J1055" t="str">
        <f>_xlfn.XLOOKUP(A1055,Table3[customer_no],Table3[month],"NOT FOUND")</f>
        <v>Nov</v>
      </c>
      <c r="K1055" s="7">
        <f>_xlfn.XLOOKUP(A1055,Table3[customer_no],Table3[year_average],"NOT FOUND")</f>
        <v>1976</v>
      </c>
      <c r="L1055" cm="1">
        <f t="array" ref="L1055">_xlfn.XLOOKUP(A1055,Table3[customer_no],'Hospitalisation Details'!$D$2:$D$2344,"NOT FOUND")</f>
        <v>22</v>
      </c>
      <c r="M1055" s="33">
        <f>_xlfn.XLOOKUP(A1055,Table3[customer_no],Table3[dd/mm/yy],"NOT FOUND")</f>
        <v>28086</v>
      </c>
      <c r="N1055">
        <f>_xlfn.XLOOKUP(A1055,Table3[customer_no],Table3[age],"NOT FOUND")</f>
        <v>46</v>
      </c>
      <c r="O1055" cm="1">
        <f t="array" ref="O1055">_xlfn.XLOOKUP(A1055,Table3[customer_no],'Hospitalisation Details'!$E$2:$E$2344,"NOT FOUND")</f>
        <v>2</v>
      </c>
      <c r="P1055" t="str">
        <f>_xlfn.XLOOKUP(A1055,Table3[customer_no],Table3[hsplt_handled],"NOT FOUND")</f>
        <v>tier - 3</v>
      </c>
      <c r="Q1055" t="str">
        <f>_xlfn.XLOOKUP(A1055,Table3[customer_no],Table3[city_handled],"NOT FOUND")</f>
        <v>tier - 2</v>
      </c>
      <c r="R1055" t="str">
        <f>_xlfn.XLOOKUP(A1055,Table3[customer_no],Table3[state_id],"NOT FOUND")</f>
        <v>R1021</v>
      </c>
      <c r="S1055" s="34" cm="1">
        <f t="array" ref="S1055">_xlfn.XLOOKUP(A1055,Table3[customer_no],'Hospitalisation Details'!$F$2:$F$2344,"NOT FOUND")</f>
        <v>10665.44</v>
      </c>
      <c r="T1055" t="str">
        <f>_xlfn.XLOOKUP(A1055,Table2[Customer ID],Table2[BMI_category],"NOT FOUND")</f>
        <v>Overweight</v>
      </c>
      <c r="U1055" s="7">
        <f>_xlfn.XLOOKUP(A1055,Table2[Customer ID],Table2[no of surgery],"NOT FOUND")</f>
        <v>0</v>
      </c>
      <c r="V1055" t="str">
        <f>_xlfn.XLOOKUP(A1055,Table2[Customer ID],Table2[smoker_missing],"NOT FOUND")</f>
        <v>No</v>
      </c>
      <c r="W1055" t="str">
        <f t="shared" si="16"/>
        <v>Normal</v>
      </c>
      <c r="X1055" s="37">
        <f>SUM(Table5[[#This Row],[Title]:[Diabetes Level]])</f>
        <v>40831.35</v>
      </c>
    </row>
    <row r="1056" spans="1:24" x14ac:dyDescent="0.25">
      <c r="A1056" t="s">
        <v>1316</v>
      </c>
      <c r="B1056" t="str">
        <f>VLOOKUP(A1056,'Customer Names'!$A$2:$E$2336,3,FALSE)</f>
        <v>Mrs.</v>
      </c>
      <c r="C1056" t="str">
        <f>_xlfn.XLOOKUP(A1056,$A$2:$A$2336,'Customer Names'!$D$2:$D$2336,"NOT FOUND")</f>
        <v>Emily</v>
      </c>
      <c r="D1056" t="str">
        <f>_xlfn.XLOOKUP(A1056,$A$2:$A$2336,'Customer Names'!$E$2:$E$2336,"NOT FOUND")</f>
        <v>Burnett</v>
      </c>
      <c r="E1056" cm="1">
        <f t="array" ref="E1056">_xlfn.XLOOKUP(A1056,$A$2:$A$2336,Table2[BMI],"NOT FOUND")</f>
        <v>25.66</v>
      </c>
      <c r="F1056" cm="1">
        <f t="array" ref="F1056">_xlfn.XLOOKUP(A1056,$A$2:$A$2336,Table2[HBA1C],"NOT FOUND")</f>
        <v>4.62</v>
      </c>
      <c r="G1056" t="str" cm="1">
        <f t="array" ref="G1056">_xlfn.XLOOKUP(A1056,$A$2:$A$2336,Table2[Heart Issues],"NOT FOUND")</f>
        <v>yes</v>
      </c>
      <c r="H1056" t="str" cm="1">
        <f t="array" ref="H1056">_xlfn.XLOOKUP(A1056,$A$2:$A$2336,Table2[Any Transplants],"NOT FOUND")</f>
        <v>No</v>
      </c>
      <c r="I1056" t="str" cm="1">
        <f t="array" ref="I1056">_xlfn.XLOOKUP(A1056,$A$2:$A$2336,Table2[Cancer history],"NOT FOUND")</f>
        <v>No</v>
      </c>
      <c r="J1056" t="str">
        <f>_xlfn.XLOOKUP(A1056,Table3[customer_no],Table3[month],"NOT FOUND")</f>
        <v>Aug</v>
      </c>
      <c r="K1056" s="7">
        <f>_xlfn.XLOOKUP(A1056,Table3[customer_no],Table3[year_average],"NOT FOUND")</f>
        <v>1964</v>
      </c>
      <c r="L1056" cm="1">
        <f t="array" ref="L1056">_xlfn.XLOOKUP(A1056,Table3[customer_no],'Hospitalisation Details'!$D$2:$D$2344,"NOT FOUND")</f>
        <v>8</v>
      </c>
      <c r="M1056" s="33">
        <f>_xlfn.XLOOKUP(A1056,Table3[customer_no],Table3[dd/mm/yy],"NOT FOUND")</f>
        <v>23597</v>
      </c>
      <c r="N1056">
        <f>_xlfn.XLOOKUP(A1056,Table3[customer_no],Table3[age],"NOT FOUND")</f>
        <v>58</v>
      </c>
      <c r="O1056" cm="1">
        <f t="array" ref="O1056">_xlfn.XLOOKUP(A1056,Table3[customer_no],'Hospitalisation Details'!$E$2:$E$2344,"NOT FOUND")</f>
        <v>0</v>
      </c>
      <c r="P1056" t="str">
        <f>_xlfn.XLOOKUP(A1056,Table3[customer_no],Table3[hsplt_handled],"NOT FOUND")</f>
        <v>tier - 3</v>
      </c>
      <c r="Q1056" t="str">
        <f>_xlfn.XLOOKUP(A1056,Table3[customer_no],Table3[city_handled],"NOT FOUND")</f>
        <v>tier - 3</v>
      </c>
      <c r="R1056" t="str">
        <f>_xlfn.XLOOKUP(A1056,Table3[customer_no],Table3[state_id],"NOT FOUND")</f>
        <v>R1013</v>
      </c>
      <c r="S1056" s="34" cm="1">
        <f t="array" ref="S1056">_xlfn.XLOOKUP(A1056,Table3[customer_no],'Hospitalisation Details'!$F$2:$F$2344,"NOT FOUND")</f>
        <v>10627.81</v>
      </c>
      <c r="T1056" t="str">
        <f>_xlfn.XLOOKUP(A1056,Table2[Customer ID],Table2[BMI_category],"NOT FOUND")</f>
        <v>Overweight</v>
      </c>
      <c r="U1056" s="7">
        <f>_xlfn.XLOOKUP(A1056,Table2[Customer ID],Table2[no of surgery],"NOT FOUND")</f>
        <v>1</v>
      </c>
      <c r="V1056" t="str">
        <f>_xlfn.XLOOKUP(A1056,Table2[Customer ID],Table2[smoker_missing],"NOT FOUND")</f>
        <v>No</v>
      </c>
      <c r="W1056" t="str">
        <f t="shared" si="16"/>
        <v>Normal</v>
      </c>
      <c r="X1056" s="37">
        <f>SUM(Table5[[#This Row],[Title]:[Diabetes Level]])</f>
        <v>36286.089999999997</v>
      </c>
    </row>
    <row r="1057" spans="1:24" x14ac:dyDescent="0.25">
      <c r="A1057" t="s">
        <v>1315</v>
      </c>
      <c r="B1057" t="str">
        <f>VLOOKUP(A1057,'Customer Names'!$A$2:$E$2336,3,FALSE)</f>
        <v>Ms.</v>
      </c>
      <c r="C1057" t="str">
        <f>_xlfn.XLOOKUP(A1057,$A$2:$A$2336,'Customer Names'!$D$2:$D$2336,"NOT FOUND")</f>
        <v>Gillian</v>
      </c>
      <c r="D1057" t="str">
        <f>_xlfn.XLOOKUP(A1057,$A$2:$A$2336,'Customer Names'!$E$2:$E$2336,"NOT FOUND")</f>
        <v>Clason</v>
      </c>
      <c r="E1057" cm="1">
        <f t="array" ref="E1057">_xlfn.XLOOKUP(A1057,$A$2:$A$2336,Table2[BMI],"NOT FOUND")</f>
        <v>39.11</v>
      </c>
      <c r="F1057" cm="1">
        <f t="array" ref="F1057">_xlfn.XLOOKUP(A1057,$A$2:$A$2336,Table2[HBA1C],"NOT FOUND")</f>
        <v>5.87</v>
      </c>
      <c r="G1057" t="str" cm="1">
        <f t="array" ref="G1057">_xlfn.XLOOKUP(A1057,$A$2:$A$2336,Table2[Heart Issues],"NOT FOUND")</f>
        <v>No</v>
      </c>
      <c r="H1057" t="str" cm="1">
        <f t="array" ref="H1057">_xlfn.XLOOKUP(A1057,$A$2:$A$2336,Table2[Any Transplants],"NOT FOUND")</f>
        <v>No</v>
      </c>
      <c r="I1057" t="str" cm="1">
        <f t="array" ref="I1057">_xlfn.XLOOKUP(A1057,$A$2:$A$2336,Table2[Cancer history],"NOT FOUND")</f>
        <v>No</v>
      </c>
      <c r="J1057" t="str">
        <f>_xlfn.XLOOKUP(A1057,Table3[customer_no],Table3[month],"NOT FOUND")</f>
        <v>Jul</v>
      </c>
      <c r="K1057" s="7">
        <f>_xlfn.XLOOKUP(A1057,Table3[customer_no],Table3[year_average],"NOT FOUND")</f>
        <v>1990</v>
      </c>
      <c r="L1057" cm="1">
        <f t="array" ref="L1057">_xlfn.XLOOKUP(A1057,Table3[customer_no],'Hospitalisation Details'!$D$2:$D$2344,"NOT FOUND")</f>
        <v>6</v>
      </c>
      <c r="M1057" s="33">
        <f>_xlfn.XLOOKUP(A1057,Table3[customer_no],Table3[dd/mm/yy],"NOT FOUND")</f>
        <v>33060</v>
      </c>
      <c r="N1057">
        <f>_xlfn.XLOOKUP(A1057,Table3[customer_no],Table3[age],"NOT FOUND")</f>
        <v>32</v>
      </c>
      <c r="O1057" cm="1">
        <f t="array" ref="O1057">_xlfn.XLOOKUP(A1057,Table3[customer_no],'Hospitalisation Details'!$E$2:$E$2344,"NOT FOUND")</f>
        <v>3</v>
      </c>
      <c r="P1057" t="str">
        <f>_xlfn.XLOOKUP(A1057,Table3[customer_no],Table3[hsplt_handled],"NOT FOUND")</f>
        <v>tier - 3</v>
      </c>
      <c r="Q1057" t="str">
        <f>_xlfn.XLOOKUP(A1057,Table3[customer_no],Table3[city_handled],"NOT FOUND")</f>
        <v>tier - 3</v>
      </c>
      <c r="R1057" t="str">
        <f>_xlfn.XLOOKUP(A1057,Table3[customer_no],Table3[state_id],"NOT FOUND")</f>
        <v>R1012</v>
      </c>
      <c r="S1057" s="34" cm="1">
        <f t="array" ref="S1057">_xlfn.XLOOKUP(A1057,Table3[customer_no],'Hospitalisation Details'!$F$2:$F$2344,"NOT FOUND")</f>
        <v>10620.26</v>
      </c>
      <c r="T1057" t="str">
        <f>_xlfn.XLOOKUP(A1057,Table2[Customer ID],Table2[BMI_category],"NOT FOUND")</f>
        <v>Obesity</v>
      </c>
      <c r="U1057" s="7">
        <f>_xlfn.XLOOKUP(A1057,Table2[Customer ID],Table2[no of surgery],"NOT FOUND")</f>
        <v>0</v>
      </c>
      <c r="V1057" t="str">
        <f>_xlfn.XLOOKUP(A1057,Table2[Customer ID],Table2[smoker_missing],"NOT FOUND")</f>
        <v>No</v>
      </c>
      <c r="W1057" t="str">
        <f t="shared" si="16"/>
        <v>Prediabetes</v>
      </c>
      <c r="X1057" s="37">
        <f>SUM(Table5[[#This Row],[Title]:[Diabetes Level]])</f>
        <v>45756.240000000005</v>
      </c>
    </row>
    <row r="1058" spans="1:24" x14ac:dyDescent="0.25">
      <c r="A1058" t="s">
        <v>1314</v>
      </c>
      <c r="B1058" t="str">
        <f>VLOOKUP(A1058,'Customer Names'!$A$2:$E$2336,3,FALSE)</f>
        <v>Mrs.</v>
      </c>
      <c r="C1058" t="str">
        <f>_xlfn.XLOOKUP(A1058,$A$2:$A$2336,'Customer Names'!$D$2:$D$2336,"NOT FOUND")</f>
        <v>Brenn E.</v>
      </c>
      <c r="D1058" t="str">
        <f>_xlfn.XLOOKUP(A1058,$A$2:$A$2336,'Customer Names'!$E$2:$E$2336,"NOT FOUND")</f>
        <v>Donnelly</v>
      </c>
      <c r="E1058" cm="1">
        <f t="array" ref="E1058">_xlfn.XLOOKUP(A1058,$A$2:$A$2336,Table2[BMI],"NOT FOUND")</f>
        <v>43.78</v>
      </c>
      <c r="F1058" cm="1">
        <f t="array" ref="F1058">_xlfn.XLOOKUP(A1058,$A$2:$A$2336,Table2[HBA1C],"NOT FOUND")</f>
        <v>5.71</v>
      </c>
      <c r="G1058" t="str" cm="1">
        <f t="array" ref="G1058">_xlfn.XLOOKUP(A1058,$A$2:$A$2336,Table2[Heart Issues],"NOT FOUND")</f>
        <v>No</v>
      </c>
      <c r="H1058" t="str" cm="1">
        <f t="array" ref="H1058">_xlfn.XLOOKUP(A1058,$A$2:$A$2336,Table2[Any Transplants],"NOT FOUND")</f>
        <v>No</v>
      </c>
      <c r="I1058" t="str" cm="1">
        <f t="array" ref="I1058">_xlfn.XLOOKUP(A1058,$A$2:$A$2336,Table2[Cancer history],"NOT FOUND")</f>
        <v>No</v>
      </c>
      <c r="J1058" t="str">
        <f>_xlfn.XLOOKUP(A1058,Table3[customer_no],Table3[month],"NOT FOUND")</f>
        <v>Jul</v>
      </c>
      <c r="K1058" s="7">
        <f>_xlfn.XLOOKUP(A1058,Table3[customer_no],Table3[year_average],"NOT FOUND")</f>
        <v>1992</v>
      </c>
      <c r="L1058" cm="1">
        <f t="array" ref="L1058">_xlfn.XLOOKUP(A1058,Table3[customer_no],'Hospitalisation Details'!$D$2:$D$2344,"NOT FOUND")</f>
        <v>23</v>
      </c>
      <c r="M1058" s="33">
        <f>_xlfn.XLOOKUP(A1058,Table3[customer_no],Table3[dd/mm/yy],"NOT FOUND")</f>
        <v>33808</v>
      </c>
      <c r="N1058">
        <f>_xlfn.XLOOKUP(A1058,Table3[customer_no],Table3[age],"NOT FOUND")</f>
        <v>30</v>
      </c>
      <c r="O1058" cm="1">
        <f t="array" ref="O1058">_xlfn.XLOOKUP(A1058,Table3[customer_no],'Hospitalisation Details'!$E$2:$E$2344,"NOT FOUND")</f>
        <v>0</v>
      </c>
      <c r="P1058" t="str">
        <f>_xlfn.XLOOKUP(A1058,Table3[customer_no],Table3[hsplt_handled],"NOT FOUND")</f>
        <v>tier - 3</v>
      </c>
      <c r="Q1058" t="str">
        <f>_xlfn.XLOOKUP(A1058,Table3[customer_no],Table3[city_handled],"NOT FOUND")</f>
        <v>tier - 3</v>
      </c>
      <c r="R1058" t="str">
        <f>_xlfn.XLOOKUP(A1058,Table3[customer_no],Table3[state_id],"NOT FOUND")</f>
        <v>R1026</v>
      </c>
      <c r="S1058" s="34" cm="1">
        <f t="array" ref="S1058">_xlfn.XLOOKUP(A1058,Table3[customer_no],'Hospitalisation Details'!$F$2:$F$2344,"NOT FOUND")</f>
        <v>10617.04</v>
      </c>
      <c r="T1058" t="str">
        <f>_xlfn.XLOOKUP(A1058,Table2[Customer ID],Table2[BMI_category],"NOT FOUND")</f>
        <v>Obesity</v>
      </c>
      <c r="U1058" s="7">
        <f>_xlfn.XLOOKUP(A1058,Table2[Customer ID],Table2[no of surgery],"NOT FOUND")</f>
        <v>1</v>
      </c>
      <c r="V1058" t="str">
        <f>_xlfn.XLOOKUP(A1058,Table2[Customer ID],Table2[smoker_missing],"NOT FOUND")</f>
        <v>No</v>
      </c>
      <c r="W1058" t="str">
        <f t="shared" si="16"/>
        <v>Prediabetes</v>
      </c>
      <c r="X1058" s="37">
        <f>SUM(Table5[[#This Row],[Title]:[Diabetes Level]])</f>
        <v>46520.53</v>
      </c>
    </row>
    <row r="1059" spans="1:24" x14ac:dyDescent="0.25">
      <c r="A1059" t="s">
        <v>1313</v>
      </c>
      <c r="B1059" t="str">
        <f>VLOOKUP(A1059,'Customer Names'!$A$2:$E$2336,3,FALSE)</f>
        <v>Ms.</v>
      </c>
      <c r="C1059" t="str">
        <f>_xlfn.XLOOKUP(A1059,$A$2:$A$2336,'Customer Names'!$D$2:$D$2336,"NOT FOUND")</f>
        <v>Lisa M</v>
      </c>
      <c r="D1059" t="str">
        <f>_xlfn.XLOOKUP(A1059,$A$2:$A$2336,'Customer Names'!$E$2:$E$2336,"NOT FOUND")</f>
        <v>Pietz</v>
      </c>
      <c r="E1059" cm="1">
        <f t="array" ref="E1059">_xlfn.XLOOKUP(A1059,$A$2:$A$2336,Table2[BMI],"NOT FOUND")</f>
        <v>24.35</v>
      </c>
      <c r="F1059" cm="1">
        <f t="array" ref="F1059">_xlfn.XLOOKUP(A1059,$A$2:$A$2336,Table2[HBA1C],"NOT FOUND")</f>
        <v>9.08</v>
      </c>
      <c r="G1059" t="str" cm="1">
        <f t="array" ref="G1059">_xlfn.XLOOKUP(A1059,$A$2:$A$2336,Table2[Heart Issues],"NOT FOUND")</f>
        <v>No</v>
      </c>
      <c r="H1059" t="str" cm="1">
        <f t="array" ref="H1059">_xlfn.XLOOKUP(A1059,$A$2:$A$2336,Table2[Any Transplants],"NOT FOUND")</f>
        <v>No</v>
      </c>
      <c r="I1059" t="str" cm="1">
        <f t="array" ref="I1059">_xlfn.XLOOKUP(A1059,$A$2:$A$2336,Table2[Cancer history],"NOT FOUND")</f>
        <v>No</v>
      </c>
      <c r="J1059" t="str">
        <f>_xlfn.XLOOKUP(A1059,Table3[customer_no],Table3[month],"NOT FOUND")</f>
        <v>Jun</v>
      </c>
      <c r="K1059" s="7">
        <f>_xlfn.XLOOKUP(A1059,Table3[customer_no],Table3[year_average],"NOT FOUND")</f>
        <v>1965</v>
      </c>
      <c r="L1059" cm="1">
        <f t="array" ref="L1059">_xlfn.XLOOKUP(A1059,Table3[customer_no],'Hospitalisation Details'!$D$2:$D$2344,"NOT FOUND")</f>
        <v>27</v>
      </c>
      <c r="M1059" s="33">
        <f>_xlfn.XLOOKUP(A1059,Table3[customer_no],Table3[dd/mm/yy],"NOT FOUND")</f>
        <v>23920</v>
      </c>
      <c r="N1059">
        <f>_xlfn.XLOOKUP(A1059,Table3[customer_no],Table3[age],"NOT FOUND")</f>
        <v>57</v>
      </c>
      <c r="O1059" cm="1">
        <f t="array" ref="O1059">_xlfn.XLOOKUP(A1059,Table3[customer_no],'Hospitalisation Details'!$E$2:$E$2344,"NOT FOUND")</f>
        <v>0</v>
      </c>
      <c r="P1059" t="str">
        <f>_xlfn.XLOOKUP(A1059,Table3[customer_no],Table3[hsplt_handled],"NOT FOUND")</f>
        <v>tier - 3</v>
      </c>
      <c r="Q1059" t="str">
        <f>_xlfn.XLOOKUP(A1059,Table3[customer_no],Table3[city_handled],"NOT FOUND")</f>
        <v>tier - 3</v>
      </c>
      <c r="R1059" t="str">
        <f>_xlfn.XLOOKUP(A1059,Table3[customer_no],Table3[state_id],"NOT FOUND")</f>
        <v>R1012</v>
      </c>
      <c r="S1059" s="34" cm="1">
        <f t="array" ref="S1059">_xlfn.XLOOKUP(A1059,Table3[customer_no],'Hospitalisation Details'!$F$2:$F$2344,"NOT FOUND")</f>
        <v>10608.67</v>
      </c>
      <c r="T1059" t="str">
        <f>_xlfn.XLOOKUP(A1059,Table2[Customer ID],Table2[BMI_category],"NOT FOUND")</f>
        <v>Normal Weight</v>
      </c>
      <c r="U1059" s="7">
        <f>_xlfn.XLOOKUP(A1059,Table2[Customer ID],Table2[no of surgery],"NOT FOUND")</f>
        <v>0</v>
      </c>
      <c r="V1059" t="str">
        <f>_xlfn.XLOOKUP(A1059,Table2[Customer ID],Table2[smoker_missing],"NOT FOUND")</f>
        <v>No</v>
      </c>
      <c r="W1059" t="str">
        <f t="shared" si="16"/>
        <v>Diabetes</v>
      </c>
      <c r="X1059" s="37">
        <f>SUM(Table5[[#This Row],[Title]:[Diabetes Level]])</f>
        <v>36611.1</v>
      </c>
    </row>
    <row r="1060" spans="1:24" x14ac:dyDescent="0.25">
      <c r="A1060" t="s">
        <v>1312</v>
      </c>
      <c r="B1060" t="str">
        <f>VLOOKUP(A1060,'Customer Names'!$A$2:$E$2336,3,FALSE)</f>
        <v>Mr.</v>
      </c>
      <c r="C1060" t="str">
        <f>_xlfn.XLOOKUP(A1060,$A$2:$A$2336,'Customer Names'!$D$2:$D$2336,"NOT FOUND")</f>
        <v>Matt</v>
      </c>
      <c r="D1060" t="str">
        <f>_xlfn.XLOOKUP(A1060,$A$2:$A$2336,'Customer Names'!$E$2:$E$2336,"NOT FOUND")</f>
        <v>Tegenkamp</v>
      </c>
      <c r="E1060" cm="1">
        <f t="array" ref="E1060">_xlfn.XLOOKUP(A1060,$A$2:$A$2336,Table2[BMI],"NOT FOUND")</f>
        <v>40.299999999999997</v>
      </c>
      <c r="F1060" cm="1">
        <f t="array" ref="F1060">_xlfn.XLOOKUP(A1060,$A$2:$A$2336,Table2[HBA1C],"NOT FOUND")</f>
        <v>5.3</v>
      </c>
      <c r="G1060" t="str" cm="1">
        <f t="array" ref="G1060">_xlfn.XLOOKUP(A1060,$A$2:$A$2336,Table2[Heart Issues],"NOT FOUND")</f>
        <v>yes</v>
      </c>
      <c r="H1060" t="str" cm="1">
        <f t="array" ref="H1060">_xlfn.XLOOKUP(A1060,$A$2:$A$2336,Table2[Any Transplants],"NOT FOUND")</f>
        <v>No</v>
      </c>
      <c r="I1060" t="str" cm="1">
        <f t="array" ref="I1060">_xlfn.XLOOKUP(A1060,$A$2:$A$2336,Table2[Cancer history],"NOT FOUND")</f>
        <v>No</v>
      </c>
      <c r="J1060" t="str">
        <f>_xlfn.XLOOKUP(A1060,Table3[customer_no],Table3[month],"NOT FOUND")</f>
        <v>Jul</v>
      </c>
      <c r="K1060" s="7">
        <f>_xlfn.XLOOKUP(A1060,Table3[customer_no],Table3[year_average],"NOT FOUND")</f>
        <v>1966</v>
      </c>
      <c r="L1060" cm="1">
        <f t="array" ref="L1060">_xlfn.XLOOKUP(A1060,Table3[customer_no],'Hospitalisation Details'!$D$2:$D$2344,"NOT FOUND")</f>
        <v>2</v>
      </c>
      <c r="M1060" s="33">
        <f>_xlfn.XLOOKUP(A1060,Table3[customer_no],Table3[dd/mm/yy],"NOT FOUND")</f>
        <v>24290</v>
      </c>
      <c r="N1060">
        <f>_xlfn.XLOOKUP(A1060,Table3[customer_no],Table3[age],"NOT FOUND")</f>
        <v>56</v>
      </c>
      <c r="O1060" cm="1">
        <f t="array" ref="O1060">_xlfn.XLOOKUP(A1060,Table3[customer_no],'Hospitalisation Details'!$E$2:$E$2344,"NOT FOUND")</f>
        <v>0</v>
      </c>
      <c r="P1060" t="str">
        <f>_xlfn.XLOOKUP(A1060,Table3[customer_no],Table3[hsplt_handled],"NOT FOUND")</f>
        <v>tier - 3</v>
      </c>
      <c r="Q1060" t="str">
        <f>_xlfn.XLOOKUP(A1060,Table3[customer_no],Table3[city_handled],"NOT FOUND")</f>
        <v>tier - 3</v>
      </c>
      <c r="R1060" t="str">
        <f>_xlfn.XLOOKUP(A1060,Table3[customer_no],Table3[state_id],"NOT FOUND")</f>
        <v>R1011</v>
      </c>
      <c r="S1060" s="34" cm="1">
        <f t="array" ref="S1060">_xlfn.XLOOKUP(A1060,Table3[customer_no],'Hospitalisation Details'!$F$2:$F$2344,"NOT FOUND")</f>
        <v>10602.39</v>
      </c>
      <c r="T1060" t="str">
        <f>_xlfn.XLOOKUP(A1060,Table2[Customer ID],Table2[BMI_category],"NOT FOUND")</f>
        <v>Obesity</v>
      </c>
      <c r="U1060" s="7">
        <f>_xlfn.XLOOKUP(A1060,Table2[Customer ID],Table2[no of surgery],"NOT FOUND")</f>
        <v>2</v>
      </c>
      <c r="V1060" t="str">
        <f>_xlfn.XLOOKUP(A1060,Table2[Customer ID],Table2[smoker_missing],"NOT FOUND")</f>
        <v>No</v>
      </c>
      <c r="W1060" t="str">
        <f t="shared" si="16"/>
        <v>Normal</v>
      </c>
      <c r="X1060" s="37">
        <f>SUM(Table5[[#This Row],[Title]:[Diabetes Level]])</f>
        <v>36963.99</v>
      </c>
    </row>
    <row r="1061" spans="1:24" x14ac:dyDescent="0.25">
      <c r="A1061" t="s">
        <v>1311</v>
      </c>
      <c r="B1061" t="str">
        <f>VLOOKUP(A1061,'Customer Names'!$A$2:$E$2336,3,FALSE)</f>
        <v>Mr.</v>
      </c>
      <c r="C1061" t="str">
        <f>_xlfn.XLOOKUP(A1061,$A$2:$A$2336,'Customer Names'!$D$2:$D$2336,"NOT FOUND")</f>
        <v>Thomas A.</v>
      </c>
      <c r="D1061" t="str">
        <f>_xlfn.XLOOKUP(A1061,$A$2:$A$2336,'Customer Names'!$E$2:$E$2336,"NOT FOUND")</f>
        <v>Dover</v>
      </c>
      <c r="E1061" cm="1">
        <f t="array" ref="E1061">_xlfn.XLOOKUP(A1061,$A$2:$A$2336,Table2[BMI],"NOT FOUND")</f>
        <v>32.774999999999999</v>
      </c>
      <c r="F1061" cm="1">
        <f t="array" ref="F1061">_xlfn.XLOOKUP(A1061,$A$2:$A$2336,Table2[HBA1C],"NOT FOUND")</f>
        <v>11.76</v>
      </c>
      <c r="G1061" t="str" cm="1">
        <f t="array" ref="G1061">_xlfn.XLOOKUP(A1061,$A$2:$A$2336,Table2[Heart Issues],"NOT FOUND")</f>
        <v>yes</v>
      </c>
      <c r="H1061" t="str" cm="1">
        <f t="array" ref="H1061">_xlfn.XLOOKUP(A1061,$A$2:$A$2336,Table2[Any Transplants],"NOT FOUND")</f>
        <v>No</v>
      </c>
      <c r="I1061" t="str" cm="1">
        <f t="array" ref="I1061">_xlfn.XLOOKUP(A1061,$A$2:$A$2336,Table2[Cancer history],"NOT FOUND")</f>
        <v>No</v>
      </c>
      <c r="J1061" t="str">
        <f>_xlfn.XLOOKUP(A1061,Table3[customer_no],Table3[month],"NOT FOUND")</f>
        <v>Jun</v>
      </c>
      <c r="K1061" s="7">
        <f>_xlfn.XLOOKUP(A1061,Table3[customer_no],Table3[year_average],"NOT FOUND")</f>
        <v>1967</v>
      </c>
      <c r="L1061" cm="1">
        <f t="array" ref="L1061">_xlfn.XLOOKUP(A1061,Table3[customer_no],'Hospitalisation Details'!$D$2:$D$2344,"NOT FOUND")</f>
        <v>23</v>
      </c>
      <c r="M1061" s="33">
        <f>_xlfn.XLOOKUP(A1061,Table3[customer_no],Table3[dd/mm/yy],"NOT FOUND")</f>
        <v>24646</v>
      </c>
      <c r="N1061">
        <f>_xlfn.XLOOKUP(A1061,Table3[customer_no],Table3[age],"NOT FOUND")</f>
        <v>55</v>
      </c>
      <c r="O1061" cm="1">
        <f t="array" ref="O1061">_xlfn.XLOOKUP(A1061,Table3[customer_no],'Hospitalisation Details'!$E$2:$E$2344,"NOT FOUND")</f>
        <v>0</v>
      </c>
      <c r="P1061" t="str">
        <f>_xlfn.XLOOKUP(A1061,Table3[customer_no],Table3[hsplt_handled],"NOT FOUND")</f>
        <v>tier - 3</v>
      </c>
      <c r="Q1061" t="str">
        <f>_xlfn.XLOOKUP(A1061,Table3[customer_no],Table3[city_handled],"NOT FOUND")</f>
        <v>tier - 2</v>
      </c>
      <c r="R1061" t="str">
        <f>_xlfn.XLOOKUP(A1061,Table3[customer_no],Table3[state_id],"NOT FOUND")</f>
        <v>R1012</v>
      </c>
      <c r="S1061" s="34" cm="1">
        <f t="array" ref="S1061">_xlfn.XLOOKUP(A1061,Table3[customer_no],'Hospitalisation Details'!$F$2:$F$2344,"NOT FOUND")</f>
        <v>10601.63</v>
      </c>
      <c r="T1061" t="str">
        <f>_xlfn.XLOOKUP(A1061,Table2[Customer ID],Table2[BMI_category],"NOT FOUND")</f>
        <v>Obesity</v>
      </c>
      <c r="U1061" s="7">
        <f>_xlfn.XLOOKUP(A1061,Table2[Customer ID],Table2[no of surgery],"NOT FOUND")</f>
        <v>0</v>
      </c>
      <c r="V1061" t="str">
        <f>_xlfn.XLOOKUP(A1061,Table2[Customer ID],Table2[smoker_missing],"NOT FOUND")</f>
        <v>No</v>
      </c>
      <c r="W1061" t="str">
        <f t="shared" si="16"/>
        <v>Diabetes</v>
      </c>
      <c r="X1061" s="37">
        <f>SUM(Table5[[#This Row],[Title]:[Diabetes Level]])</f>
        <v>37337.165000000001</v>
      </c>
    </row>
    <row r="1062" spans="1:24" x14ac:dyDescent="0.25">
      <c r="A1062" t="s">
        <v>1310</v>
      </c>
      <c r="B1062" t="str">
        <f>VLOOKUP(A1062,'Customer Names'!$A$2:$E$2336,3,FALSE)</f>
        <v>Mr.</v>
      </c>
      <c r="C1062" t="str">
        <f>_xlfn.XLOOKUP(A1062,$A$2:$A$2336,'Customer Names'!$D$2:$D$2336,"NOT FOUND")</f>
        <v>Kevin J</v>
      </c>
      <c r="D1062" t="str">
        <f>_xlfn.XLOOKUP(A1062,$A$2:$A$2336,'Customer Names'!$E$2:$E$2336,"NOT FOUND")</f>
        <v>Dockemeyer</v>
      </c>
      <c r="E1062" cm="1">
        <f t="array" ref="E1062">_xlfn.XLOOKUP(A1062,$A$2:$A$2336,Table2[BMI],"NOT FOUND")</f>
        <v>39.6</v>
      </c>
      <c r="F1062" cm="1">
        <f t="array" ref="F1062">_xlfn.XLOOKUP(A1062,$A$2:$A$2336,Table2[HBA1C],"NOT FOUND")</f>
        <v>5.1100000000000003</v>
      </c>
      <c r="G1062" t="str" cm="1">
        <f t="array" ref="G1062">_xlfn.XLOOKUP(A1062,$A$2:$A$2336,Table2[Heart Issues],"NOT FOUND")</f>
        <v>yes</v>
      </c>
      <c r="H1062" t="str" cm="1">
        <f t="array" ref="H1062">_xlfn.XLOOKUP(A1062,$A$2:$A$2336,Table2[Any Transplants],"NOT FOUND")</f>
        <v>No</v>
      </c>
      <c r="I1062" t="str" cm="1">
        <f t="array" ref="I1062">_xlfn.XLOOKUP(A1062,$A$2:$A$2336,Table2[Cancer history],"NOT FOUND")</f>
        <v>No</v>
      </c>
      <c r="J1062" t="str">
        <f>_xlfn.XLOOKUP(A1062,Table3[customer_no],Table3[month],"NOT FOUND")</f>
        <v>Jul</v>
      </c>
      <c r="K1062" s="7">
        <f>_xlfn.XLOOKUP(A1062,Table3[customer_no],Table3[year_average],"NOT FOUND")</f>
        <v>1966</v>
      </c>
      <c r="L1062" cm="1">
        <f t="array" ref="L1062">_xlfn.XLOOKUP(A1062,Table3[customer_no],'Hospitalisation Details'!$D$2:$D$2344,"NOT FOUND")</f>
        <v>20</v>
      </c>
      <c r="M1062" s="33">
        <f>_xlfn.XLOOKUP(A1062,Table3[customer_no],Table3[dd/mm/yy],"NOT FOUND")</f>
        <v>24308</v>
      </c>
      <c r="N1062">
        <f>_xlfn.XLOOKUP(A1062,Table3[customer_no],Table3[age],"NOT FOUND")</f>
        <v>56</v>
      </c>
      <c r="O1062" cm="1">
        <f t="array" ref="O1062">_xlfn.XLOOKUP(A1062,Table3[customer_no],'Hospitalisation Details'!$E$2:$E$2344,"NOT FOUND")</f>
        <v>0</v>
      </c>
      <c r="P1062" t="str">
        <f>_xlfn.XLOOKUP(A1062,Table3[customer_no],Table3[hsplt_handled],"NOT FOUND")</f>
        <v>tier - 3</v>
      </c>
      <c r="Q1062" t="str">
        <f>_xlfn.XLOOKUP(A1062,Table3[customer_no],Table3[city_handled],"NOT FOUND")</f>
        <v>tier - 2</v>
      </c>
      <c r="R1062" t="str">
        <f>_xlfn.XLOOKUP(A1062,Table3[customer_no],Table3[state_id],"NOT FOUND")</f>
        <v>R1011</v>
      </c>
      <c r="S1062" s="34" cm="1">
        <f t="array" ref="S1062">_xlfn.XLOOKUP(A1062,Table3[customer_no],'Hospitalisation Details'!$F$2:$F$2344,"NOT FOUND")</f>
        <v>10601.41</v>
      </c>
      <c r="T1062" t="str">
        <f>_xlfn.XLOOKUP(A1062,Table2[Customer ID],Table2[BMI_category],"NOT FOUND")</f>
        <v>Obesity</v>
      </c>
      <c r="U1062" s="7">
        <f>_xlfn.XLOOKUP(A1062,Table2[Customer ID],Table2[no of surgery],"NOT FOUND")</f>
        <v>2</v>
      </c>
      <c r="V1062" t="str">
        <f>_xlfn.XLOOKUP(A1062,Table2[Customer ID],Table2[smoker_missing],"NOT FOUND")</f>
        <v>No</v>
      </c>
      <c r="W1062" t="str">
        <f t="shared" si="16"/>
        <v>Normal</v>
      </c>
      <c r="X1062" s="37">
        <f>SUM(Table5[[#This Row],[Title]:[Diabetes Level]])</f>
        <v>36998.119999999995</v>
      </c>
    </row>
    <row r="1063" spans="1:24" x14ac:dyDescent="0.25">
      <c r="A1063" t="s">
        <v>1309</v>
      </c>
      <c r="B1063" t="str">
        <f>VLOOKUP(A1063,'Customer Names'!$A$2:$E$2336,3,FALSE)</f>
        <v>Mr.</v>
      </c>
      <c r="C1063" t="str">
        <f>_xlfn.XLOOKUP(A1063,$A$2:$A$2336,'Customer Names'!$D$2:$D$2336,"NOT FOUND")</f>
        <v>William H. III</v>
      </c>
      <c r="D1063" t="str">
        <f>_xlfn.XLOOKUP(A1063,$A$2:$A$2336,'Customer Names'!$E$2:$E$2336,"NOT FOUND")</f>
        <v>Steele</v>
      </c>
      <c r="E1063" cm="1">
        <f t="array" ref="E1063">_xlfn.XLOOKUP(A1063,$A$2:$A$2336,Table2[BMI],"NOT FOUND")</f>
        <v>30.97</v>
      </c>
      <c r="F1063" cm="1">
        <f t="array" ref="F1063">_xlfn.XLOOKUP(A1063,$A$2:$A$2336,Table2[HBA1C],"NOT FOUND")</f>
        <v>5.54</v>
      </c>
      <c r="G1063" t="str" cm="1">
        <f t="array" ref="G1063">_xlfn.XLOOKUP(A1063,$A$2:$A$2336,Table2[Heart Issues],"NOT FOUND")</f>
        <v>No</v>
      </c>
      <c r="H1063" t="str" cm="1">
        <f t="array" ref="H1063">_xlfn.XLOOKUP(A1063,$A$2:$A$2336,Table2[Any Transplants],"NOT FOUND")</f>
        <v>No</v>
      </c>
      <c r="I1063" t="str" cm="1">
        <f t="array" ref="I1063">_xlfn.XLOOKUP(A1063,$A$2:$A$2336,Table2[Cancer history],"NOT FOUND")</f>
        <v>No</v>
      </c>
      <c r="J1063" t="str">
        <f>_xlfn.XLOOKUP(A1063,Table3[customer_no],Table3[month],"NOT FOUND")</f>
        <v>Dec</v>
      </c>
      <c r="K1063" s="7">
        <f>_xlfn.XLOOKUP(A1063,Table3[customer_no],Table3[year_average],"NOT FOUND")</f>
        <v>1972</v>
      </c>
      <c r="L1063" cm="1">
        <f t="array" ref="L1063">_xlfn.XLOOKUP(A1063,Table3[customer_no],'Hospitalisation Details'!$D$2:$D$2344,"NOT FOUND")</f>
        <v>14</v>
      </c>
      <c r="M1063" s="33">
        <f>_xlfn.XLOOKUP(A1063,Table3[customer_no],Table3[dd/mm/yy],"NOT FOUND")</f>
        <v>26647</v>
      </c>
      <c r="N1063">
        <f>_xlfn.XLOOKUP(A1063,Table3[customer_no],Table3[age],"NOT FOUND")</f>
        <v>50</v>
      </c>
      <c r="O1063" cm="1">
        <f t="array" ref="O1063">_xlfn.XLOOKUP(A1063,Table3[customer_no],'Hospitalisation Details'!$E$2:$E$2344,"NOT FOUND")</f>
        <v>3</v>
      </c>
      <c r="P1063" t="str">
        <f>_xlfn.XLOOKUP(A1063,Table3[customer_no],Table3[hsplt_handled],"NOT FOUND")</f>
        <v>tier - 3</v>
      </c>
      <c r="Q1063" t="str">
        <f>_xlfn.XLOOKUP(A1063,Table3[customer_no],Table3[city_handled],"NOT FOUND")</f>
        <v>tier - 1</v>
      </c>
      <c r="R1063" t="str">
        <f>_xlfn.XLOOKUP(A1063,Table3[customer_no],Table3[state_id],"NOT FOUND")</f>
        <v>R1012</v>
      </c>
      <c r="S1063" s="34" cm="1">
        <f t="array" ref="S1063">_xlfn.XLOOKUP(A1063,Table3[customer_no],'Hospitalisation Details'!$F$2:$F$2344,"NOT FOUND")</f>
        <v>10600.55</v>
      </c>
      <c r="T1063" t="str">
        <f>_xlfn.XLOOKUP(A1063,Table2[Customer ID],Table2[BMI_category],"NOT FOUND")</f>
        <v>Obesity</v>
      </c>
      <c r="U1063" s="7">
        <f>_xlfn.XLOOKUP(A1063,Table2[Customer ID],Table2[no of surgery],"NOT FOUND")</f>
        <v>2</v>
      </c>
      <c r="V1063" t="str">
        <f>_xlfn.XLOOKUP(A1063,Table2[Customer ID],Table2[smoker_missing],"NOT FOUND")</f>
        <v>No</v>
      </c>
      <c r="W1063" t="str">
        <f t="shared" si="16"/>
        <v>Normal</v>
      </c>
      <c r="X1063" s="37">
        <f>SUM(Table5[[#This Row],[Title]:[Diabetes Level]])</f>
        <v>39325.06</v>
      </c>
    </row>
    <row r="1064" spans="1:24" x14ac:dyDescent="0.25">
      <c r="A1064" t="s">
        <v>1308</v>
      </c>
      <c r="B1064" t="str">
        <f>VLOOKUP(A1064,'Customer Names'!$A$2:$E$2336,3,FALSE)</f>
        <v>Mr.</v>
      </c>
      <c r="C1064" t="str">
        <f>_xlfn.XLOOKUP(A1064,$A$2:$A$2336,'Customer Names'!$D$2:$D$2336,"NOT FOUND")</f>
        <v>Gal</v>
      </c>
      <c r="D1064" t="str">
        <f>_xlfn.XLOOKUP(A1064,$A$2:$A$2336,'Customer Names'!$E$2:$E$2336,"NOT FOUND")</f>
        <v>Harel</v>
      </c>
      <c r="E1064" cm="1">
        <f t="array" ref="E1064">_xlfn.XLOOKUP(A1064,$A$2:$A$2336,Table2[BMI],"NOT FOUND")</f>
        <v>27.645</v>
      </c>
      <c r="F1064" cm="1">
        <f t="array" ref="F1064">_xlfn.XLOOKUP(A1064,$A$2:$A$2336,Table2[HBA1C],"NOT FOUND")</f>
        <v>8.8699999999999992</v>
      </c>
      <c r="G1064" t="str" cm="1">
        <f t="array" ref="G1064">_xlfn.XLOOKUP(A1064,$A$2:$A$2336,Table2[Heart Issues],"NOT FOUND")</f>
        <v>yes</v>
      </c>
      <c r="H1064" t="str" cm="1">
        <f t="array" ref="H1064">_xlfn.XLOOKUP(A1064,$A$2:$A$2336,Table2[Any Transplants],"NOT FOUND")</f>
        <v>No</v>
      </c>
      <c r="I1064" t="str" cm="1">
        <f t="array" ref="I1064">_xlfn.XLOOKUP(A1064,$A$2:$A$2336,Table2[Cancer history],"NOT FOUND")</f>
        <v>No</v>
      </c>
      <c r="J1064" t="str">
        <f>_xlfn.XLOOKUP(A1064,Table3[customer_no],Table3[month],"NOT FOUND")</f>
        <v>Nov</v>
      </c>
      <c r="K1064" s="7">
        <f>_xlfn.XLOOKUP(A1064,Table3[customer_no],Table3[year_average],"NOT FOUND")</f>
        <v>1967</v>
      </c>
      <c r="L1064" cm="1">
        <f t="array" ref="L1064">_xlfn.XLOOKUP(A1064,Table3[customer_no],'Hospitalisation Details'!$D$2:$D$2344,"NOT FOUND")</f>
        <v>29</v>
      </c>
      <c r="M1064" s="33">
        <f>_xlfn.XLOOKUP(A1064,Table3[customer_no],Table3[dd/mm/yy],"NOT FOUND")</f>
        <v>24805</v>
      </c>
      <c r="N1064">
        <f>_xlfn.XLOOKUP(A1064,Table3[customer_no],Table3[age],"NOT FOUND")</f>
        <v>55</v>
      </c>
      <c r="O1064" cm="1">
        <f t="array" ref="O1064">_xlfn.XLOOKUP(A1064,Table3[customer_no],'Hospitalisation Details'!$E$2:$E$2344,"NOT FOUND")</f>
        <v>0</v>
      </c>
      <c r="P1064" t="str">
        <f>_xlfn.XLOOKUP(A1064,Table3[customer_no],Table3[hsplt_handled],"NOT FOUND")</f>
        <v>tier - 3</v>
      </c>
      <c r="Q1064" t="str">
        <f>_xlfn.XLOOKUP(A1064,Table3[customer_no],Table3[city_handled],"NOT FOUND")</f>
        <v>tier - 1</v>
      </c>
      <c r="R1064" t="str">
        <f>_xlfn.XLOOKUP(A1064,Table3[customer_no],Table3[state_id],"NOT FOUND")</f>
        <v>R1012</v>
      </c>
      <c r="S1064" s="34" cm="1">
        <f t="array" ref="S1064">_xlfn.XLOOKUP(A1064,Table3[customer_no],'Hospitalisation Details'!$F$2:$F$2344,"NOT FOUND")</f>
        <v>10594.5</v>
      </c>
      <c r="T1064" t="str">
        <f>_xlfn.XLOOKUP(A1064,Table2[Customer ID],Table2[BMI_category],"NOT FOUND")</f>
        <v>Overweight</v>
      </c>
      <c r="U1064" s="7">
        <f>_xlfn.XLOOKUP(A1064,Table2[Customer ID],Table2[no of surgery],"NOT FOUND")</f>
        <v>0</v>
      </c>
      <c r="V1064" t="str">
        <f>_xlfn.XLOOKUP(A1064,Table2[Customer ID],Table2[smoker_missing],"NOT FOUND")</f>
        <v>No</v>
      </c>
      <c r="W1064" t="str">
        <f t="shared" si="16"/>
        <v>Diabetes</v>
      </c>
      <c r="X1064" s="37">
        <f>SUM(Table5[[#This Row],[Title]:[Diabetes Level]])</f>
        <v>37487.014999999999</v>
      </c>
    </row>
    <row r="1065" spans="1:24" x14ac:dyDescent="0.25">
      <c r="A1065" t="s">
        <v>1307</v>
      </c>
      <c r="B1065" t="str">
        <f>VLOOKUP(A1065,'Customer Names'!$A$2:$E$2336,3,FALSE)</f>
        <v>Mr.</v>
      </c>
      <c r="C1065" t="str">
        <f>_xlfn.XLOOKUP(A1065,$A$2:$A$2336,'Customer Names'!$D$2:$D$2336,"NOT FOUND")</f>
        <v>Anton</v>
      </c>
      <c r="D1065" t="str">
        <f>_xlfn.XLOOKUP(A1065,$A$2:$A$2336,'Customer Names'!$E$2:$E$2336,"NOT FOUND")</f>
        <v>Aguila</v>
      </c>
      <c r="E1065" cm="1">
        <f t="array" ref="E1065">_xlfn.XLOOKUP(A1065,$A$2:$A$2336,Table2[BMI],"NOT FOUND")</f>
        <v>34.43</v>
      </c>
      <c r="F1065" cm="1">
        <f t="array" ref="F1065">_xlfn.XLOOKUP(A1065,$A$2:$A$2336,Table2[HBA1C],"NOT FOUND")</f>
        <v>5.96</v>
      </c>
      <c r="G1065" t="str" cm="1">
        <f t="array" ref="G1065">_xlfn.XLOOKUP(A1065,$A$2:$A$2336,Table2[Heart Issues],"NOT FOUND")</f>
        <v>yes</v>
      </c>
      <c r="H1065" t="str" cm="1">
        <f t="array" ref="H1065">_xlfn.XLOOKUP(A1065,$A$2:$A$2336,Table2[Any Transplants],"NOT FOUND")</f>
        <v>No</v>
      </c>
      <c r="I1065" t="str" cm="1">
        <f t="array" ref="I1065">_xlfn.XLOOKUP(A1065,$A$2:$A$2336,Table2[Cancer history],"NOT FOUND")</f>
        <v>No</v>
      </c>
      <c r="J1065" t="str">
        <f>_xlfn.XLOOKUP(A1065,Table3[customer_no],Table3[month],"NOT FOUND")</f>
        <v>Nov</v>
      </c>
      <c r="K1065" s="7">
        <f>_xlfn.XLOOKUP(A1065,Table3[customer_no],Table3[year_average],"NOT FOUND")</f>
        <v>1966</v>
      </c>
      <c r="L1065" cm="1">
        <f t="array" ref="L1065">_xlfn.XLOOKUP(A1065,Table3[customer_no],'Hospitalisation Details'!$D$2:$D$2344,"NOT FOUND")</f>
        <v>3</v>
      </c>
      <c r="M1065" s="33">
        <f>_xlfn.XLOOKUP(A1065,Table3[customer_no],Table3[dd/mm/yy],"NOT FOUND")</f>
        <v>24414</v>
      </c>
      <c r="N1065">
        <f>_xlfn.XLOOKUP(A1065,Table3[customer_no],Table3[age],"NOT FOUND")</f>
        <v>56</v>
      </c>
      <c r="O1065" cm="1">
        <f t="array" ref="O1065">_xlfn.XLOOKUP(A1065,Table3[customer_no],'Hospitalisation Details'!$E$2:$E$2344,"NOT FOUND")</f>
        <v>0</v>
      </c>
      <c r="P1065" t="str">
        <f>_xlfn.XLOOKUP(A1065,Table3[customer_no],Table3[hsplt_handled],"NOT FOUND")</f>
        <v>tier - 3</v>
      </c>
      <c r="Q1065" t="str">
        <f>_xlfn.XLOOKUP(A1065,Table3[customer_no],Table3[city_handled],"NOT FOUND")</f>
        <v>tier - 3</v>
      </c>
      <c r="R1065" t="str">
        <f>_xlfn.XLOOKUP(A1065,Table3[customer_no],Table3[state_id],"NOT FOUND")</f>
        <v>R1013</v>
      </c>
      <c r="S1065" s="34" cm="1">
        <f t="array" ref="S1065">_xlfn.XLOOKUP(A1065,Table3[customer_no],'Hospitalisation Details'!$F$2:$F$2344,"NOT FOUND")</f>
        <v>10594.23</v>
      </c>
      <c r="T1065" t="str">
        <f>_xlfn.XLOOKUP(A1065,Table2[Customer ID],Table2[BMI_category],"NOT FOUND")</f>
        <v>Obesity</v>
      </c>
      <c r="U1065" s="7">
        <f>_xlfn.XLOOKUP(A1065,Table2[Customer ID],Table2[no of surgery],"NOT FOUND")</f>
        <v>2</v>
      </c>
      <c r="V1065" t="str">
        <f>_xlfn.XLOOKUP(A1065,Table2[Customer ID],Table2[smoker_missing],"NOT FOUND")</f>
        <v>No</v>
      </c>
      <c r="W1065" t="str">
        <f t="shared" si="16"/>
        <v>Prediabetes</v>
      </c>
      <c r="X1065" s="37">
        <f>SUM(Table5[[#This Row],[Title]:[Diabetes Level]])</f>
        <v>37075.619999999995</v>
      </c>
    </row>
    <row r="1066" spans="1:24" x14ac:dyDescent="0.25">
      <c r="A1066" t="s">
        <v>1306</v>
      </c>
      <c r="B1066" t="str">
        <f>VLOOKUP(A1066,'Customer Names'!$A$2:$E$2336,3,FALSE)</f>
        <v>Ms.</v>
      </c>
      <c r="C1066" t="str">
        <f>_xlfn.XLOOKUP(A1066,$A$2:$A$2336,'Customer Names'!$D$2:$D$2336,"NOT FOUND")</f>
        <v>Yazmin</v>
      </c>
      <c r="D1066" t="str">
        <f>_xlfn.XLOOKUP(A1066,$A$2:$A$2336,'Customer Names'!$E$2:$E$2336,"NOT FOUND")</f>
        <v>Vallejo Sarmiento</v>
      </c>
      <c r="E1066" cm="1">
        <f t="array" ref="E1066">_xlfn.XLOOKUP(A1066,$A$2:$A$2336,Table2[BMI],"NOT FOUND")</f>
        <v>39.6</v>
      </c>
      <c r="F1066" cm="1">
        <f t="array" ref="F1066">_xlfn.XLOOKUP(A1066,$A$2:$A$2336,Table2[HBA1C],"NOT FOUND")</f>
        <v>4.4400000000000004</v>
      </c>
      <c r="G1066" t="str" cm="1">
        <f t="array" ref="G1066">_xlfn.XLOOKUP(A1066,$A$2:$A$2336,Table2[Heart Issues],"NOT FOUND")</f>
        <v>yes</v>
      </c>
      <c r="H1066" t="str" cm="1">
        <f t="array" ref="H1066">_xlfn.XLOOKUP(A1066,$A$2:$A$2336,Table2[Any Transplants],"NOT FOUND")</f>
        <v>No</v>
      </c>
      <c r="I1066" t="str" cm="1">
        <f t="array" ref="I1066">_xlfn.XLOOKUP(A1066,$A$2:$A$2336,Table2[Cancer history],"NOT FOUND")</f>
        <v>Yes</v>
      </c>
      <c r="J1066" t="str">
        <f>_xlfn.XLOOKUP(A1066,Table3[customer_no],Table3[month],"NOT FOUND")</f>
        <v>Dec</v>
      </c>
      <c r="K1066" s="7">
        <f>_xlfn.XLOOKUP(A1066,Table3[customer_no],Table3[year_average],"NOT FOUND")</f>
        <v>1969</v>
      </c>
      <c r="L1066" cm="1">
        <f t="array" ref="L1066">_xlfn.XLOOKUP(A1066,Table3[customer_no],'Hospitalisation Details'!$D$2:$D$2344,"NOT FOUND")</f>
        <v>25</v>
      </c>
      <c r="M1066" s="33">
        <f>_xlfn.XLOOKUP(A1066,Table3[customer_no],Table3[dd/mm/yy],"NOT FOUND")</f>
        <v>25562</v>
      </c>
      <c r="N1066">
        <f>_xlfn.XLOOKUP(A1066,Table3[customer_no],Table3[age],"NOT FOUND")</f>
        <v>53</v>
      </c>
      <c r="O1066" cm="1">
        <f t="array" ref="O1066">_xlfn.XLOOKUP(A1066,Table3[customer_no],'Hospitalisation Details'!$E$2:$E$2344,"NOT FOUND")</f>
        <v>1</v>
      </c>
      <c r="P1066" t="str">
        <f>_xlfn.XLOOKUP(A1066,Table3[customer_no],Table3[hsplt_handled],"NOT FOUND")</f>
        <v>tier - 3</v>
      </c>
      <c r="Q1066" t="str">
        <f>_xlfn.XLOOKUP(A1066,Table3[customer_no],Table3[city_handled],"NOT FOUND")</f>
        <v>tier - 3</v>
      </c>
      <c r="R1066" t="str">
        <f>_xlfn.XLOOKUP(A1066,Table3[customer_no],Table3[state_id],"NOT FOUND")</f>
        <v>R1013</v>
      </c>
      <c r="S1066" s="34" cm="1">
        <f t="array" ref="S1066">_xlfn.XLOOKUP(A1066,Table3[customer_no],'Hospitalisation Details'!$F$2:$F$2344,"NOT FOUND")</f>
        <v>10579.71</v>
      </c>
      <c r="T1066" t="str">
        <f>_xlfn.XLOOKUP(A1066,Table2[Customer ID],Table2[BMI_category],"NOT FOUND")</f>
        <v>Obesity</v>
      </c>
      <c r="U1066" s="7">
        <f>_xlfn.XLOOKUP(A1066,Table2[Customer ID],Table2[no of surgery],"NOT FOUND")</f>
        <v>1</v>
      </c>
      <c r="V1066" t="str">
        <f>_xlfn.XLOOKUP(A1066,Table2[Customer ID],Table2[smoker_missing],"NOT FOUND")</f>
        <v>No</v>
      </c>
      <c r="W1066" t="str">
        <f t="shared" si="16"/>
        <v>Normal</v>
      </c>
      <c r="X1066" s="37">
        <f>SUM(Table5[[#This Row],[Title]:[Diabetes Level]])</f>
        <v>38234.75</v>
      </c>
    </row>
    <row r="1067" spans="1:24" x14ac:dyDescent="0.25">
      <c r="A1067" t="s">
        <v>1305</v>
      </c>
      <c r="B1067" t="str">
        <f>VLOOKUP(A1067,'Customer Names'!$A$2:$E$2336,3,FALSE)</f>
        <v>Mr.</v>
      </c>
      <c r="C1067" t="str">
        <f>_xlfn.XLOOKUP(A1067,$A$2:$A$2336,'Customer Names'!$D$2:$D$2336,"NOT FOUND")</f>
        <v>Florian</v>
      </c>
      <c r="D1067" t="str">
        <f>_xlfn.XLOOKUP(A1067,$A$2:$A$2336,'Customer Names'!$E$2:$E$2336,"NOT FOUND")</f>
        <v>Beisheim</v>
      </c>
      <c r="E1067" cm="1">
        <f t="array" ref="E1067">_xlfn.XLOOKUP(A1067,$A$2:$A$2336,Table2[BMI],"NOT FOUND")</f>
        <v>22.1</v>
      </c>
      <c r="F1067" cm="1">
        <f t="array" ref="F1067">_xlfn.XLOOKUP(A1067,$A$2:$A$2336,Table2[HBA1C],"NOT FOUND")</f>
        <v>4.6500000000000004</v>
      </c>
      <c r="G1067" t="str" cm="1">
        <f t="array" ref="G1067">_xlfn.XLOOKUP(A1067,$A$2:$A$2336,Table2[Heart Issues],"NOT FOUND")</f>
        <v>yes</v>
      </c>
      <c r="H1067" t="str" cm="1">
        <f t="array" ref="H1067">_xlfn.XLOOKUP(A1067,$A$2:$A$2336,Table2[Any Transplants],"NOT FOUND")</f>
        <v>No</v>
      </c>
      <c r="I1067" t="str" cm="1">
        <f t="array" ref="I1067">_xlfn.XLOOKUP(A1067,$A$2:$A$2336,Table2[Cancer history],"NOT FOUND")</f>
        <v>No</v>
      </c>
      <c r="J1067" t="str">
        <f>_xlfn.XLOOKUP(A1067,Table3[customer_no],Table3[month],"NOT FOUND")</f>
        <v>Dec</v>
      </c>
      <c r="K1067" s="7">
        <f>_xlfn.XLOOKUP(A1067,Table3[customer_no],Table3[year_average],"NOT FOUND")</f>
        <v>1966</v>
      </c>
      <c r="L1067" cm="1">
        <f t="array" ref="L1067">_xlfn.XLOOKUP(A1067,Table3[customer_no],'Hospitalisation Details'!$D$2:$D$2344,"NOT FOUND")</f>
        <v>11</v>
      </c>
      <c r="M1067" s="33">
        <f>_xlfn.XLOOKUP(A1067,Table3[customer_no],Table3[dd/mm/yy],"NOT FOUND")</f>
        <v>24452</v>
      </c>
      <c r="N1067">
        <f>_xlfn.XLOOKUP(A1067,Table3[customer_no],Table3[age],"NOT FOUND")</f>
        <v>56</v>
      </c>
      <c r="O1067" cm="1">
        <f t="array" ref="O1067">_xlfn.XLOOKUP(A1067,Table3[customer_no],'Hospitalisation Details'!$E$2:$E$2344,"NOT FOUND")</f>
        <v>0</v>
      </c>
      <c r="P1067" t="str">
        <f>_xlfn.XLOOKUP(A1067,Table3[customer_no],Table3[hsplt_handled],"NOT FOUND")</f>
        <v>tier - 3</v>
      </c>
      <c r="Q1067" t="str">
        <f>_xlfn.XLOOKUP(A1067,Table3[customer_no],Table3[city_handled],"NOT FOUND")</f>
        <v>tier - 3</v>
      </c>
      <c r="R1067" t="str">
        <f>_xlfn.XLOOKUP(A1067,Table3[customer_no],Table3[state_id],"NOT FOUND")</f>
        <v>R1011</v>
      </c>
      <c r="S1067" s="34" cm="1">
        <f t="array" ref="S1067">_xlfn.XLOOKUP(A1067,Table3[customer_no],'Hospitalisation Details'!$F$2:$F$2344,"NOT FOUND")</f>
        <v>10577.09</v>
      </c>
      <c r="T1067" t="str">
        <f>_xlfn.XLOOKUP(A1067,Table2[Customer ID],Table2[BMI_category],"NOT FOUND")</f>
        <v>Normal Weight</v>
      </c>
      <c r="U1067" s="7">
        <f>_xlfn.XLOOKUP(A1067,Table2[Customer ID],Table2[no of surgery],"NOT FOUND")</f>
        <v>2</v>
      </c>
      <c r="V1067" t="str">
        <f>_xlfn.XLOOKUP(A1067,Table2[Customer ID],Table2[smoker_missing],"NOT FOUND")</f>
        <v>No</v>
      </c>
      <c r="W1067" t="str">
        <f t="shared" si="16"/>
        <v>Normal</v>
      </c>
      <c r="X1067" s="37">
        <f>SUM(Table5[[#This Row],[Title]:[Diabetes Level]])</f>
        <v>37090.839999999997</v>
      </c>
    </row>
    <row r="1068" spans="1:24" x14ac:dyDescent="0.25">
      <c r="A1068" t="s">
        <v>1304</v>
      </c>
      <c r="B1068" t="str">
        <f>VLOOKUP(A1068,'Customer Names'!$A$2:$E$2336,3,FALSE)</f>
        <v>Ms.</v>
      </c>
      <c r="C1068" t="str">
        <f>_xlfn.XLOOKUP(A1068,$A$2:$A$2336,'Customer Names'!$D$2:$D$2336,"NOT FOUND")</f>
        <v>Karen L</v>
      </c>
      <c r="D1068" t="str">
        <f>_xlfn.XLOOKUP(A1068,$A$2:$A$2336,'Customer Names'!$E$2:$E$2336,"NOT FOUND")</f>
        <v>Lenhoff</v>
      </c>
      <c r="E1068" cm="1">
        <f t="array" ref="E1068">_xlfn.XLOOKUP(A1068,$A$2:$A$2336,Table2[BMI],"NOT FOUND")</f>
        <v>33.25</v>
      </c>
      <c r="F1068" cm="1">
        <f t="array" ref="F1068">_xlfn.XLOOKUP(A1068,$A$2:$A$2336,Table2[HBA1C],"NOT FOUND")</f>
        <v>5.64</v>
      </c>
      <c r="G1068" t="str" cm="1">
        <f t="array" ref="G1068">_xlfn.XLOOKUP(A1068,$A$2:$A$2336,Table2[Heart Issues],"NOT FOUND")</f>
        <v>yes</v>
      </c>
      <c r="H1068" t="str" cm="1">
        <f t="array" ref="H1068">_xlfn.XLOOKUP(A1068,$A$2:$A$2336,Table2[Any Transplants],"NOT FOUND")</f>
        <v>No</v>
      </c>
      <c r="I1068" t="str" cm="1">
        <f t="array" ref="I1068">_xlfn.XLOOKUP(A1068,$A$2:$A$2336,Table2[Cancer history],"NOT FOUND")</f>
        <v>Yes</v>
      </c>
      <c r="J1068" t="str">
        <f>_xlfn.XLOOKUP(A1068,Table3[customer_no],Table3[month],"NOT FOUND")</f>
        <v>Jul</v>
      </c>
      <c r="K1068" s="7">
        <f>_xlfn.XLOOKUP(A1068,Table3[customer_no],Table3[year_average],"NOT FOUND")</f>
        <v>1969</v>
      </c>
      <c r="L1068" cm="1">
        <f t="array" ref="L1068">_xlfn.XLOOKUP(A1068,Table3[customer_no],'Hospitalisation Details'!$D$2:$D$2344,"NOT FOUND")</f>
        <v>17</v>
      </c>
      <c r="M1068" s="33">
        <f>_xlfn.XLOOKUP(A1068,Table3[customer_no],Table3[dd/mm/yy],"NOT FOUND")</f>
        <v>25401</v>
      </c>
      <c r="N1068">
        <f>_xlfn.XLOOKUP(A1068,Table3[customer_no],Table3[age],"NOT FOUND")</f>
        <v>53</v>
      </c>
      <c r="O1068" cm="1">
        <f t="array" ref="O1068">_xlfn.XLOOKUP(A1068,Table3[customer_no],'Hospitalisation Details'!$E$2:$E$2344,"NOT FOUND")</f>
        <v>0</v>
      </c>
      <c r="P1068" t="str">
        <f>_xlfn.XLOOKUP(A1068,Table3[customer_no],Table3[hsplt_handled],"NOT FOUND")</f>
        <v>tier - 3</v>
      </c>
      <c r="Q1068" t="str">
        <f>_xlfn.XLOOKUP(A1068,Table3[customer_no],Table3[city_handled],"NOT FOUND")</f>
        <v>tier - 1</v>
      </c>
      <c r="R1068" t="str">
        <f>_xlfn.XLOOKUP(A1068,Table3[customer_no],Table3[state_id],"NOT FOUND")</f>
        <v>R1024</v>
      </c>
      <c r="S1068" s="34" cm="1">
        <f t="array" ref="S1068">_xlfn.XLOOKUP(A1068,Table3[customer_no],'Hospitalisation Details'!$F$2:$F$2344,"NOT FOUND")</f>
        <v>10564.88</v>
      </c>
      <c r="T1068" t="str">
        <f>_xlfn.XLOOKUP(A1068,Table2[Customer ID],Table2[BMI_category],"NOT FOUND")</f>
        <v>Obesity</v>
      </c>
      <c r="U1068" s="7">
        <f>_xlfn.XLOOKUP(A1068,Table2[Customer ID],Table2[no of surgery],"NOT FOUND")</f>
        <v>1</v>
      </c>
      <c r="V1068" t="str">
        <f>_xlfn.XLOOKUP(A1068,Table2[Customer ID],Table2[smoker_missing],"NOT FOUND")</f>
        <v>No</v>
      </c>
      <c r="W1068" t="str">
        <f t="shared" si="16"/>
        <v>Normal</v>
      </c>
      <c r="X1068" s="37">
        <f>SUM(Table5[[#This Row],[Title]:[Diabetes Level]])</f>
        <v>38044.769999999997</v>
      </c>
    </row>
    <row r="1069" spans="1:24" x14ac:dyDescent="0.25">
      <c r="A1069" t="s">
        <v>1303</v>
      </c>
      <c r="B1069" t="str">
        <f>VLOOKUP(A1069,'Customer Names'!$A$2:$E$2336,3,FALSE)</f>
        <v>Mr.</v>
      </c>
      <c r="C1069" t="str">
        <f>_xlfn.XLOOKUP(A1069,$A$2:$A$2336,'Customer Names'!$D$2:$D$2336,"NOT FOUND")</f>
        <v>Scott</v>
      </c>
      <c r="D1069" t="str">
        <f>_xlfn.XLOOKUP(A1069,$A$2:$A$2336,'Customer Names'!$E$2:$E$2336,"NOT FOUND")</f>
        <v>Wehrwein</v>
      </c>
      <c r="E1069" cm="1">
        <f t="array" ref="E1069">_xlfn.XLOOKUP(A1069,$A$2:$A$2336,Table2[BMI],"NOT FOUND")</f>
        <v>33.33</v>
      </c>
      <c r="F1069" cm="1">
        <f t="array" ref="F1069">_xlfn.XLOOKUP(A1069,$A$2:$A$2336,Table2[HBA1C],"NOT FOUND")</f>
        <v>10.19</v>
      </c>
      <c r="G1069" t="str" cm="1">
        <f t="array" ref="G1069">_xlfn.XLOOKUP(A1069,$A$2:$A$2336,Table2[Heart Issues],"NOT FOUND")</f>
        <v>No</v>
      </c>
      <c r="H1069" t="str" cm="1">
        <f t="array" ref="H1069">_xlfn.XLOOKUP(A1069,$A$2:$A$2336,Table2[Any Transplants],"NOT FOUND")</f>
        <v>No</v>
      </c>
      <c r="I1069" t="str" cm="1">
        <f t="array" ref="I1069">_xlfn.XLOOKUP(A1069,$A$2:$A$2336,Table2[Cancer history],"NOT FOUND")</f>
        <v>No</v>
      </c>
      <c r="J1069" t="str">
        <f>_xlfn.XLOOKUP(A1069,Table3[customer_no],Table3[month],"NOT FOUND")</f>
        <v>Jun</v>
      </c>
      <c r="K1069" s="7">
        <f>_xlfn.XLOOKUP(A1069,Table3[customer_no],Table3[year_average],"NOT FOUND")</f>
        <v>1971</v>
      </c>
      <c r="L1069" cm="1">
        <f t="array" ref="L1069">_xlfn.XLOOKUP(A1069,Table3[customer_no],'Hospitalisation Details'!$D$2:$D$2344,"NOT FOUND")</f>
        <v>29</v>
      </c>
      <c r="M1069" s="33">
        <f>_xlfn.XLOOKUP(A1069,Table3[customer_no],Table3[dd/mm/yy],"NOT FOUND")</f>
        <v>26113</v>
      </c>
      <c r="N1069">
        <f>_xlfn.XLOOKUP(A1069,Table3[customer_no],Table3[age],"NOT FOUND")</f>
        <v>51</v>
      </c>
      <c r="O1069" cm="1">
        <f t="array" ref="O1069">_xlfn.XLOOKUP(A1069,Table3[customer_no],'Hospitalisation Details'!$E$2:$E$2344,"NOT FOUND")</f>
        <v>3</v>
      </c>
      <c r="P1069" t="str">
        <f>_xlfn.XLOOKUP(A1069,Table3[customer_no],Table3[hsplt_handled],"NOT FOUND")</f>
        <v>tier - 3</v>
      </c>
      <c r="Q1069" t="str">
        <f>_xlfn.XLOOKUP(A1069,Table3[customer_no],Table3[city_handled],"NOT FOUND")</f>
        <v>tier - 2</v>
      </c>
      <c r="R1069" t="str">
        <f>_xlfn.XLOOKUP(A1069,Table3[customer_no],Table3[state_id],"NOT FOUND")</f>
        <v>R1013</v>
      </c>
      <c r="S1069" s="34" cm="1">
        <f t="array" ref="S1069">_xlfn.XLOOKUP(A1069,Table3[customer_no],'Hospitalisation Details'!$F$2:$F$2344,"NOT FOUND")</f>
        <v>10560.49</v>
      </c>
      <c r="T1069" t="str">
        <f>_xlfn.XLOOKUP(A1069,Table2[Customer ID],Table2[BMI_category],"NOT FOUND")</f>
        <v>Obesity</v>
      </c>
      <c r="U1069" s="7">
        <f>_xlfn.XLOOKUP(A1069,Table2[Customer ID],Table2[no of surgery],"NOT FOUND")</f>
        <v>0</v>
      </c>
      <c r="V1069" t="str">
        <f>_xlfn.XLOOKUP(A1069,Table2[Customer ID],Table2[smoker_missing],"NOT FOUND")</f>
        <v>No</v>
      </c>
      <c r="W1069" t="str">
        <f t="shared" si="16"/>
        <v>Diabetes</v>
      </c>
      <c r="X1069" s="37">
        <f>SUM(Table5[[#This Row],[Title]:[Diabetes Level]])</f>
        <v>38771.01</v>
      </c>
    </row>
    <row r="1070" spans="1:24" x14ac:dyDescent="0.25">
      <c r="A1070" t="s">
        <v>1302</v>
      </c>
      <c r="B1070" t="str">
        <f>VLOOKUP(A1070,'Customer Names'!$A$2:$E$2336,3,FALSE)</f>
        <v>Ms.</v>
      </c>
      <c r="C1070" t="str">
        <f>_xlfn.XLOOKUP(A1070,$A$2:$A$2336,'Customer Names'!$D$2:$D$2336,"NOT FOUND")</f>
        <v>Claire</v>
      </c>
      <c r="D1070" t="str">
        <f>_xlfn.XLOOKUP(A1070,$A$2:$A$2336,'Customer Names'!$E$2:$E$2336,"NOT FOUND")</f>
        <v>Wallace</v>
      </c>
      <c r="E1070" cm="1">
        <f t="array" ref="E1070">_xlfn.XLOOKUP(A1070,$A$2:$A$2336,Table2[BMI],"NOT FOUND")</f>
        <v>30.5</v>
      </c>
      <c r="F1070" cm="1">
        <f t="array" ref="F1070">_xlfn.XLOOKUP(A1070,$A$2:$A$2336,Table2[HBA1C],"NOT FOUND")</f>
        <v>10.79</v>
      </c>
      <c r="G1070" t="str" cm="1">
        <f t="array" ref="G1070">_xlfn.XLOOKUP(A1070,$A$2:$A$2336,Table2[Heart Issues],"NOT FOUND")</f>
        <v>No</v>
      </c>
      <c r="H1070" t="str" cm="1">
        <f t="array" ref="H1070">_xlfn.XLOOKUP(A1070,$A$2:$A$2336,Table2[Any Transplants],"NOT FOUND")</f>
        <v>No</v>
      </c>
      <c r="I1070" t="str" cm="1">
        <f t="array" ref="I1070">_xlfn.XLOOKUP(A1070,$A$2:$A$2336,Table2[Cancer history],"NOT FOUND")</f>
        <v>No</v>
      </c>
      <c r="J1070" t="str">
        <f>_xlfn.XLOOKUP(A1070,Table3[customer_no],Table3[month],"NOT FOUND")</f>
        <v>Sep</v>
      </c>
      <c r="K1070" s="7">
        <f>_xlfn.XLOOKUP(A1070,Table3[customer_no],Table3[year_average],"NOT FOUND")</f>
        <v>1971</v>
      </c>
      <c r="L1070" cm="1">
        <f t="array" ref="L1070">_xlfn.XLOOKUP(A1070,Table3[customer_no],'Hospitalisation Details'!$D$2:$D$2344,"NOT FOUND")</f>
        <v>26</v>
      </c>
      <c r="M1070" s="33">
        <f>_xlfn.XLOOKUP(A1070,Table3[customer_no],Table3[dd/mm/yy],"NOT FOUND")</f>
        <v>26202</v>
      </c>
      <c r="N1070">
        <f>_xlfn.XLOOKUP(A1070,Table3[customer_no],Table3[age],"NOT FOUND")</f>
        <v>51</v>
      </c>
      <c r="O1070" cm="1">
        <f t="array" ref="O1070">_xlfn.XLOOKUP(A1070,Table3[customer_no],'Hospitalisation Details'!$E$2:$E$2344,"NOT FOUND")</f>
        <v>0</v>
      </c>
      <c r="P1070" t="str">
        <f>_xlfn.XLOOKUP(A1070,Table3[customer_no],Table3[hsplt_handled],"NOT FOUND")</f>
        <v>tier - 3</v>
      </c>
      <c r="Q1070" t="str">
        <f>_xlfn.XLOOKUP(A1070,Table3[customer_no],Table3[city_handled],"NOT FOUND")</f>
        <v>tier - 3</v>
      </c>
      <c r="R1070" t="str">
        <f>_xlfn.XLOOKUP(A1070,Table3[customer_no],Table3[state_id],"NOT FOUND")</f>
        <v>R1011</v>
      </c>
      <c r="S1070" s="34" cm="1">
        <f t="array" ref="S1070">_xlfn.XLOOKUP(A1070,Table3[customer_no],'Hospitalisation Details'!$F$2:$F$2344,"NOT FOUND")</f>
        <v>10546.48</v>
      </c>
      <c r="T1070" t="str">
        <f>_xlfn.XLOOKUP(A1070,Table2[Customer ID],Table2[BMI_category],"NOT FOUND")</f>
        <v>Obesity</v>
      </c>
      <c r="U1070" s="7">
        <f>_xlfn.XLOOKUP(A1070,Table2[Customer ID],Table2[no of surgery],"NOT FOUND")</f>
        <v>0</v>
      </c>
      <c r="V1070" t="str">
        <f>_xlfn.XLOOKUP(A1070,Table2[Customer ID],Table2[smoker_missing],"NOT FOUND")</f>
        <v>No</v>
      </c>
      <c r="W1070" t="str">
        <f t="shared" si="16"/>
        <v>Diabetes</v>
      </c>
      <c r="X1070" s="37">
        <f>SUM(Table5[[#This Row],[Title]:[Diabetes Level]])</f>
        <v>38837.770000000004</v>
      </c>
    </row>
    <row r="1071" spans="1:24" x14ac:dyDescent="0.25">
      <c r="A1071" t="s">
        <v>1301</v>
      </c>
      <c r="B1071" t="str">
        <f>VLOOKUP(A1071,'Customer Names'!$A$2:$E$2336,3,FALSE)</f>
        <v>Ms.</v>
      </c>
      <c r="C1071" t="str">
        <f>_xlfn.XLOOKUP(A1071,$A$2:$A$2336,'Customer Names'!$D$2:$D$2336,"NOT FOUND")</f>
        <v>Lynn M.</v>
      </c>
      <c r="D1071" t="str">
        <f>_xlfn.XLOOKUP(A1071,$A$2:$A$2336,'Customer Names'!$E$2:$E$2336,"NOT FOUND")</f>
        <v>Markowitz</v>
      </c>
      <c r="E1071" cm="1">
        <f t="array" ref="E1071">_xlfn.XLOOKUP(A1071,$A$2:$A$2336,Table2[BMI],"NOT FOUND")</f>
        <v>30.3</v>
      </c>
      <c r="F1071" cm="1">
        <f t="array" ref="F1071">_xlfn.XLOOKUP(A1071,$A$2:$A$2336,Table2[HBA1C],"NOT FOUND")</f>
        <v>4.24</v>
      </c>
      <c r="G1071" t="str" cm="1">
        <f t="array" ref="G1071">_xlfn.XLOOKUP(A1071,$A$2:$A$2336,Table2[Heart Issues],"NOT FOUND")</f>
        <v>No</v>
      </c>
      <c r="H1071" t="str" cm="1">
        <f t="array" ref="H1071">_xlfn.XLOOKUP(A1071,$A$2:$A$2336,Table2[Any Transplants],"NOT FOUND")</f>
        <v>No</v>
      </c>
      <c r="I1071" t="str" cm="1">
        <f t="array" ref="I1071">_xlfn.XLOOKUP(A1071,$A$2:$A$2336,Table2[Cancer history],"NOT FOUND")</f>
        <v>No</v>
      </c>
      <c r="J1071" t="str">
        <f>_xlfn.XLOOKUP(A1071,Table3[customer_no],Table3[month],"NOT FOUND")</f>
        <v>Oct</v>
      </c>
      <c r="K1071" s="7">
        <f>_xlfn.XLOOKUP(A1071,Table3[customer_no],Table3[year_average],"NOT FOUND")</f>
        <v>1977</v>
      </c>
      <c r="L1071" cm="1">
        <f t="array" ref="L1071">_xlfn.XLOOKUP(A1071,Table3[customer_no],'Hospitalisation Details'!$D$2:$D$2344,"NOT FOUND")</f>
        <v>25</v>
      </c>
      <c r="M1071" s="33">
        <f>_xlfn.XLOOKUP(A1071,Table3[customer_no],Table3[dd/mm/yy],"NOT FOUND")</f>
        <v>28423</v>
      </c>
      <c r="N1071">
        <f>_xlfn.XLOOKUP(A1071,Table3[customer_no],Table3[age],"NOT FOUND")</f>
        <v>45</v>
      </c>
      <c r="O1071" cm="1">
        <f t="array" ref="O1071">_xlfn.XLOOKUP(A1071,Table3[customer_no],'Hospitalisation Details'!$E$2:$E$2344,"NOT FOUND")</f>
        <v>2</v>
      </c>
      <c r="P1071" t="str">
        <f>_xlfn.XLOOKUP(A1071,Table3[customer_no],Table3[hsplt_handled],"NOT FOUND")</f>
        <v>tier - 3</v>
      </c>
      <c r="Q1071" t="str">
        <f>_xlfn.XLOOKUP(A1071,Table3[customer_no],Table3[city_handled],"NOT FOUND")</f>
        <v>tier - 1</v>
      </c>
      <c r="R1071" t="str">
        <f>_xlfn.XLOOKUP(A1071,Table3[customer_no],Table3[state_id],"NOT FOUND")</f>
        <v>R1012</v>
      </c>
      <c r="S1071" s="34" cm="1">
        <f t="array" ref="S1071">_xlfn.XLOOKUP(A1071,Table3[customer_no],'Hospitalisation Details'!$F$2:$F$2344,"NOT FOUND")</f>
        <v>10495.6</v>
      </c>
      <c r="T1071" t="str">
        <f>_xlfn.XLOOKUP(A1071,Table2[Customer ID],Table2[BMI_category],"NOT FOUND")</f>
        <v>Obesity</v>
      </c>
      <c r="U1071" s="7">
        <f>_xlfn.XLOOKUP(A1071,Table2[Customer ID],Table2[no of surgery],"NOT FOUND")</f>
        <v>0</v>
      </c>
      <c r="V1071" t="str">
        <f>_xlfn.XLOOKUP(A1071,Table2[Customer ID],Table2[smoker_missing],"NOT FOUND")</f>
        <v>No</v>
      </c>
      <c r="W1071" t="str">
        <f t="shared" si="16"/>
        <v>Normal</v>
      </c>
      <c r="X1071" s="37">
        <f>SUM(Table5[[#This Row],[Title]:[Diabetes Level]])</f>
        <v>41002.14</v>
      </c>
    </row>
    <row r="1072" spans="1:24" x14ac:dyDescent="0.25">
      <c r="A1072" t="s">
        <v>1300</v>
      </c>
      <c r="B1072" t="str">
        <f>VLOOKUP(A1072,'Customer Names'!$A$2:$E$2336,3,FALSE)</f>
        <v>Ms.</v>
      </c>
      <c r="C1072" t="str">
        <f>_xlfn.XLOOKUP(A1072,$A$2:$A$2336,'Customer Names'!$D$2:$D$2336,"NOT FOUND")</f>
        <v>Sharon</v>
      </c>
      <c r="D1072" t="str">
        <f>_xlfn.XLOOKUP(A1072,$A$2:$A$2336,'Customer Names'!$E$2:$E$2336,"NOT FOUND")</f>
        <v>Vos</v>
      </c>
      <c r="E1072" cm="1">
        <f t="array" ref="E1072">_xlfn.XLOOKUP(A1072,$A$2:$A$2336,Table2[BMI],"NOT FOUND")</f>
        <v>26.22</v>
      </c>
      <c r="F1072" cm="1">
        <f t="array" ref="F1072">_xlfn.XLOOKUP(A1072,$A$2:$A$2336,Table2[HBA1C],"NOT FOUND")</f>
        <v>5.83</v>
      </c>
      <c r="G1072" t="str" cm="1">
        <f t="array" ref="G1072">_xlfn.XLOOKUP(A1072,$A$2:$A$2336,Table2[Heart Issues],"NOT FOUND")</f>
        <v>No</v>
      </c>
      <c r="H1072" t="str" cm="1">
        <f t="array" ref="H1072">_xlfn.XLOOKUP(A1072,$A$2:$A$2336,Table2[Any Transplants],"NOT FOUND")</f>
        <v>No</v>
      </c>
      <c r="I1072" t="str" cm="1">
        <f t="array" ref="I1072">_xlfn.XLOOKUP(A1072,$A$2:$A$2336,Table2[Cancer history],"NOT FOUND")</f>
        <v>No</v>
      </c>
      <c r="J1072" t="str">
        <f>_xlfn.XLOOKUP(A1072,Table3[customer_no],Table3[month],"NOT FOUND")</f>
        <v>Oct</v>
      </c>
      <c r="K1072" s="7">
        <f>_xlfn.XLOOKUP(A1072,Table3[customer_no],Table3[year_average],"NOT FOUND")</f>
        <v>1972</v>
      </c>
      <c r="L1072" cm="1">
        <f t="array" ref="L1072">_xlfn.XLOOKUP(A1072,Table3[customer_no],'Hospitalisation Details'!$D$2:$D$2344,"NOT FOUND")</f>
        <v>19</v>
      </c>
      <c r="M1072" s="33">
        <f>_xlfn.XLOOKUP(A1072,Table3[customer_no],Table3[dd/mm/yy],"NOT FOUND")</f>
        <v>26591</v>
      </c>
      <c r="N1072">
        <f>_xlfn.XLOOKUP(A1072,Table3[customer_no],Table3[age],"NOT FOUND")</f>
        <v>50</v>
      </c>
      <c r="O1072" cm="1">
        <f t="array" ref="O1072">_xlfn.XLOOKUP(A1072,Table3[customer_no],'Hospitalisation Details'!$E$2:$E$2344,"NOT FOUND")</f>
        <v>2</v>
      </c>
      <c r="P1072" t="str">
        <f>_xlfn.XLOOKUP(A1072,Table3[customer_no],Table3[hsplt_handled],"NOT FOUND")</f>
        <v>tier - 3</v>
      </c>
      <c r="Q1072" t="str">
        <f>_xlfn.XLOOKUP(A1072,Table3[customer_no],Table3[city_handled],"NOT FOUND")</f>
        <v>tier - 1</v>
      </c>
      <c r="R1072" t="str">
        <f>_xlfn.XLOOKUP(A1072,Table3[customer_no],Table3[state_id],"NOT FOUND")</f>
        <v>R1012</v>
      </c>
      <c r="S1072" s="34" cm="1">
        <f t="array" ref="S1072">_xlfn.XLOOKUP(A1072,Table3[customer_no],'Hospitalisation Details'!$F$2:$F$2344,"NOT FOUND")</f>
        <v>10493.95</v>
      </c>
      <c r="T1072" t="str">
        <f>_xlfn.XLOOKUP(A1072,Table2[Customer ID],Table2[BMI_category],"NOT FOUND")</f>
        <v>Overweight</v>
      </c>
      <c r="U1072" s="7">
        <f>_xlfn.XLOOKUP(A1072,Table2[Customer ID],Table2[no of surgery],"NOT FOUND")</f>
        <v>2</v>
      </c>
      <c r="V1072" t="str">
        <f>_xlfn.XLOOKUP(A1072,Table2[Customer ID],Table2[smoker_missing],"NOT FOUND")</f>
        <v>No</v>
      </c>
      <c r="W1072" t="str">
        <f t="shared" si="16"/>
        <v>Prediabetes</v>
      </c>
      <c r="X1072" s="37">
        <f>SUM(Table5[[#This Row],[Title]:[Diabetes Level]])</f>
        <v>39162</v>
      </c>
    </row>
    <row r="1073" spans="1:24" x14ac:dyDescent="0.25">
      <c r="A1073" t="s">
        <v>1299</v>
      </c>
      <c r="B1073" t="str">
        <f>VLOOKUP(A1073,'Customer Names'!$A$2:$E$2336,3,FALSE)</f>
        <v>Mrs.</v>
      </c>
      <c r="C1073" t="str">
        <f>_xlfn.XLOOKUP(A1073,$A$2:$A$2336,'Customer Names'!$D$2:$D$2336,"NOT FOUND")</f>
        <v>Candice</v>
      </c>
      <c r="D1073" t="str">
        <f>_xlfn.XLOOKUP(A1073,$A$2:$A$2336,'Customer Names'!$E$2:$E$2336,"NOT FOUND")</f>
        <v>McLeod</v>
      </c>
      <c r="E1073" cm="1">
        <f t="array" ref="E1073">_xlfn.XLOOKUP(A1073,$A$2:$A$2336,Table2[BMI],"NOT FOUND")</f>
        <v>29.99</v>
      </c>
      <c r="F1073" cm="1">
        <f t="array" ref="F1073">_xlfn.XLOOKUP(A1073,$A$2:$A$2336,Table2[HBA1C],"NOT FOUND")</f>
        <v>11.85</v>
      </c>
      <c r="G1073" t="str" cm="1">
        <f t="array" ref="G1073">_xlfn.XLOOKUP(A1073,$A$2:$A$2336,Table2[Heart Issues],"NOT FOUND")</f>
        <v>No</v>
      </c>
      <c r="H1073" t="str" cm="1">
        <f t="array" ref="H1073">_xlfn.XLOOKUP(A1073,$A$2:$A$2336,Table2[Any Transplants],"NOT FOUND")</f>
        <v>No</v>
      </c>
      <c r="I1073" t="str" cm="1">
        <f t="array" ref="I1073">_xlfn.XLOOKUP(A1073,$A$2:$A$2336,Table2[Cancer history],"NOT FOUND")</f>
        <v>No</v>
      </c>
      <c r="J1073" t="str">
        <f>_xlfn.XLOOKUP(A1073,Table3[customer_no],Table3[month],"NOT FOUND")</f>
        <v>Aug</v>
      </c>
      <c r="K1073" s="7">
        <f>_xlfn.XLOOKUP(A1073,Table3[customer_no],Table3[year_average],"NOT FOUND")</f>
        <v>1978</v>
      </c>
      <c r="L1073" cm="1">
        <f t="array" ref="L1073">_xlfn.XLOOKUP(A1073,Table3[customer_no],'Hospitalisation Details'!$D$2:$D$2344,"NOT FOUND")</f>
        <v>21</v>
      </c>
      <c r="M1073" s="33">
        <f>_xlfn.XLOOKUP(A1073,Table3[customer_no],Table3[dd/mm/yy],"NOT FOUND")</f>
        <v>28723</v>
      </c>
      <c r="N1073">
        <f>_xlfn.XLOOKUP(A1073,Table3[customer_no],Table3[age],"NOT FOUND")</f>
        <v>44</v>
      </c>
      <c r="O1073" cm="1">
        <f t="array" ref="O1073">_xlfn.XLOOKUP(A1073,Table3[customer_no],'Hospitalisation Details'!$E$2:$E$2344,"NOT FOUND")</f>
        <v>2</v>
      </c>
      <c r="P1073" t="str">
        <f>_xlfn.XLOOKUP(A1073,Table3[customer_no],Table3[hsplt_handled],"NOT FOUND")</f>
        <v>tier - 3</v>
      </c>
      <c r="Q1073" t="str">
        <f>_xlfn.XLOOKUP(A1073,Table3[customer_no],Table3[city_handled],"NOT FOUND")</f>
        <v>tier - 3</v>
      </c>
      <c r="R1073" t="str">
        <f>_xlfn.XLOOKUP(A1073,Table3[customer_no],Table3[state_id],"NOT FOUND")</f>
        <v>R1025</v>
      </c>
      <c r="S1073" s="34" cm="1">
        <f t="array" ref="S1073">_xlfn.XLOOKUP(A1073,Table3[customer_no],'Hospitalisation Details'!$F$2:$F$2344,"NOT FOUND")</f>
        <v>10486.55</v>
      </c>
      <c r="T1073" t="str">
        <f>_xlfn.XLOOKUP(A1073,Table2[Customer ID],Table2[BMI_category],"NOT FOUND")</f>
        <v>Overweight</v>
      </c>
      <c r="U1073" s="7">
        <f>_xlfn.XLOOKUP(A1073,Table2[Customer ID],Table2[no of surgery],"NOT FOUND")</f>
        <v>0</v>
      </c>
      <c r="V1073" t="str">
        <f>_xlfn.XLOOKUP(A1073,Table2[Customer ID],Table2[smoker_missing],"NOT FOUND")</f>
        <v>No</v>
      </c>
      <c r="W1073" t="str">
        <f t="shared" si="16"/>
        <v>Diabetes</v>
      </c>
      <c r="X1073" s="37">
        <f>SUM(Table5[[#This Row],[Title]:[Diabetes Level]])</f>
        <v>41296.39</v>
      </c>
    </row>
    <row r="1074" spans="1:24" x14ac:dyDescent="0.25">
      <c r="A1074" t="s">
        <v>1298</v>
      </c>
      <c r="B1074" t="str">
        <f>VLOOKUP(A1074,'Customer Names'!$A$2:$E$2336,3,FALSE)</f>
        <v>Ms.</v>
      </c>
      <c r="C1074" t="str">
        <f>_xlfn.XLOOKUP(A1074,$A$2:$A$2336,'Customer Names'!$D$2:$D$2336,"NOT FOUND")</f>
        <v>Jennifer D</v>
      </c>
      <c r="D1074" t="str">
        <f>_xlfn.XLOOKUP(A1074,$A$2:$A$2336,'Customer Names'!$E$2:$E$2336,"NOT FOUND")</f>
        <v>Balcom</v>
      </c>
      <c r="E1074" cm="1">
        <f t="array" ref="E1074">_xlfn.XLOOKUP(A1074,$A$2:$A$2336,Table2[BMI],"NOT FOUND")</f>
        <v>36.380000000000003</v>
      </c>
      <c r="F1074" cm="1">
        <f t="array" ref="F1074">_xlfn.XLOOKUP(A1074,$A$2:$A$2336,Table2[HBA1C],"NOT FOUND")</f>
        <v>5.98</v>
      </c>
      <c r="G1074" t="str" cm="1">
        <f t="array" ref="G1074">_xlfn.XLOOKUP(A1074,$A$2:$A$2336,Table2[Heart Issues],"NOT FOUND")</f>
        <v>No</v>
      </c>
      <c r="H1074" t="str" cm="1">
        <f t="array" ref="H1074">_xlfn.XLOOKUP(A1074,$A$2:$A$2336,Table2[Any Transplants],"NOT FOUND")</f>
        <v>No</v>
      </c>
      <c r="I1074" t="str" cm="1">
        <f t="array" ref="I1074">_xlfn.XLOOKUP(A1074,$A$2:$A$2336,Table2[Cancer history],"NOT FOUND")</f>
        <v>No</v>
      </c>
      <c r="J1074" t="str">
        <f>_xlfn.XLOOKUP(A1074,Table3[customer_no],Table3[month],"NOT FOUND")</f>
        <v>Jun</v>
      </c>
      <c r="K1074" s="7">
        <f>_xlfn.XLOOKUP(A1074,Table3[customer_no],Table3[year_average],"NOT FOUND")</f>
        <v>1987</v>
      </c>
      <c r="L1074" cm="1">
        <f t="array" ref="L1074">_xlfn.XLOOKUP(A1074,Table3[customer_no],'Hospitalisation Details'!$D$2:$D$2344,"NOT FOUND")</f>
        <v>28</v>
      </c>
      <c r="M1074" s="33">
        <f>_xlfn.XLOOKUP(A1074,Table3[customer_no],Table3[dd/mm/yy],"NOT FOUND")</f>
        <v>31956</v>
      </c>
      <c r="N1074">
        <f>_xlfn.XLOOKUP(A1074,Table3[customer_no],Table3[age],"NOT FOUND")</f>
        <v>35</v>
      </c>
      <c r="O1074" cm="1">
        <f t="array" ref="O1074">_xlfn.XLOOKUP(A1074,Table3[customer_no],'Hospitalisation Details'!$E$2:$E$2344,"NOT FOUND")</f>
        <v>3</v>
      </c>
      <c r="P1074" t="str">
        <f>_xlfn.XLOOKUP(A1074,Table3[customer_no],Table3[hsplt_handled],"NOT FOUND")</f>
        <v>tier - 3</v>
      </c>
      <c r="Q1074" t="str">
        <f>_xlfn.XLOOKUP(A1074,Table3[customer_no],Table3[city_handled],"NOT FOUND")</f>
        <v>tier - 1</v>
      </c>
      <c r="R1074" t="str">
        <f>_xlfn.XLOOKUP(A1074,Table3[customer_no],Table3[state_id],"NOT FOUND")</f>
        <v>R1012</v>
      </c>
      <c r="S1074" s="34" cm="1">
        <f t="array" ref="S1074">_xlfn.XLOOKUP(A1074,Table3[customer_no],'Hospitalisation Details'!$F$2:$F$2344,"NOT FOUND")</f>
        <v>10464.83</v>
      </c>
      <c r="T1074" t="str">
        <f>_xlfn.XLOOKUP(A1074,Table2[Customer ID],Table2[BMI_category],"NOT FOUND")</f>
        <v>Obesity</v>
      </c>
      <c r="U1074" s="7">
        <f>_xlfn.XLOOKUP(A1074,Table2[Customer ID],Table2[no of surgery],"NOT FOUND")</f>
        <v>1</v>
      </c>
      <c r="V1074" t="str">
        <f>_xlfn.XLOOKUP(A1074,Table2[Customer ID],Table2[smoker_missing],"NOT FOUND")</f>
        <v>No</v>
      </c>
      <c r="W1074" t="str">
        <f t="shared" si="16"/>
        <v>Prediabetes</v>
      </c>
      <c r="X1074" s="37">
        <f>SUM(Table5[[#This Row],[Title]:[Diabetes Level]])</f>
        <v>44517.19</v>
      </c>
    </row>
    <row r="1075" spans="1:24" x14ac:dyDescent="0.25">
      <c r="A1075" t="s">
        <v>1297</v>
      </c>
      <c r="B1075" t="str">
        <f>VLOOKUP(A1075,'Customer Names'!$A$2:$E$2336,3,FALSE)</f>
        <v>Mr.</v>
      </c>
      <c r="C1075" t="str">
        <f>_xlfn.XLOOKUP(A1075,$A$2:$A$2336,'Customer Names'!$D$2:$D$2336,"NOT FOUND")</f>
        <v>Eric</v>
      </c>
      <c r="D1075" t="str">
        <f>_xlfn.XLOOKUP(A1075,$A$2:$A$2336,'Customer Names'!$E$2:$E$2336,"NOT FOUND")</f>
        <v>Dirth</v>
      </c>
      <c r="E1075" cm="1">
        <f t="array" ref="E1075">_xlfn.XLOOKUP(A1075,$A$2:$A$2336,Table2[BMI],"NOT FOUND")</f>
        <v>31.16</v>
      </c>
      <c r="F1075" cm="1">
        <f t="array" ref="F1075">_xlfn.XLOOKUP(A1075,$A$2:$A$2336,Table2[HBA1C],"NOT FOUND")</f>
        <v>4.26</v>
      </c>
      <c r="G1075" t="str" cm="1">
        <f t="array" ref="G1075">_xlfn.XLOOKUP(A1075,$A$2:$A$2336,Table2[Heart Issues],"NOT FOUND")</f>
        <v>yes</v>
      </c>
      <c r="H1075" t="str" cm="1">
        <f t="array" ref="H1075">_xlfn.XLOOKUP(A1075,$A$2:$A$2336,Table2[Any Transplants],"NOT FOUND")</f>
        <v>No</v>
      </c>
      <c r="I1075" t="str" cm="1">
        <f t="array" ref="I1075">_xlfn.XLOOKUP(A1075,$A$2:$A$2336,Table2[Cancer history],"NOT FOUND")</f>
        <v>Yes</v>
      </c>
      <c r="J1075" t="str">
        <f>_xlfn.XLOOKUP(A1075,Table3[customer_no],Table3[month],"NOT FOUND")</f>
        <v>Sep</v>
      </c>
      <c r="K1075" s="7">
        <f>_xlfn.XLOOKUP(A1075,Table3[customer_no],Table3[year_average],"NOT FOUND")</f>
        <v>1969</v>
      </c>
      <c r="L1075" cm="1">
        <f t="array" ref="L1075">_xlfn.XLOOKUP(A1075,Table3[customer_no],'Hospitalisation Details'!$D$2:$D$2344,"NOT FOUND")</f>
        <v>22</v>
      </c>
      <c r="M1075" s="33">
        <f>_xlfn.XLOOKUP(A1075,Table3[customer_no],Table3[dd/mm/yy],"NOT FOUND")</f>
        <v>25468</v>
      </c>
      <c r="N1075">
        <f>_xlfn.XLOOKUP(A1075,Table3[customer_no],Table3[age],"NOT FOUND")</f>
        <v>53</v>
      </c>
      <c r="O1075" cm="1">
        <f t="array" ref="O1075">_xlfn.XLOOKUP(A1075,Table3[customer_no],'Hospitalisation Details'!$E$2:$E$2344,"NOT FOUND")</f>
        <v>1</v>
      </c>
      <c r="P1075" t="str">
        <f>_xlfn.XLOOKUP(A1075,Table3[customer_no],Table3[hsplt_handled],"NOT FOUND")</f>
        <v>tier - 3</v>
      </c>
      <c r="Q1075" t="str">
        <f>_xlfn.XLOOKUP(A1075,Table3[customer_no],Table3[city_handled],"NOT FOUND")</f>
        <v>tier - 1</v>
      </c>
      <c r="R1075" t="str">
        <f>_xlfn.XLOOKUP(A1075,Table3[customer_no],Table3[state_id],"NOT FOUND")</f>
        <v>R1012</v>
      </c>
      <c r="S1075" s="34" cm="1">
        <f t="array" ref="S1075">_xlfn.XLOOKUP(A1075,Table3[customer_no],'Hospitalisation Details'!$F$2:$F$2344,"NOT FOUND")</f>
        <v>10461.98</v>
      </c>
      <c r="T1075" t="str">
        <f>_xlfn.XLOOKUP(A1075,Table2[Customer ID],Table2[BMI_category],"NOT FOUND")</f>
        <v>Obesity</v>
      </c>
      <c r="U1075" s="7">
        <f>_xlfn.XLOOKUP(A1075,Table2[Customer ID],Table2[no of surgery],"NOT FOUND")</f>
        <v>1</v>
      </c>
      <c r="V1075" t="str">
        <f>_xlfn.XLOOKUP(A1075,Table2[Customer ID],Table2[smoker_missing],"NOT FOUND")</f>
        <v>No</v>
      </c>
      <c r="W1075" t="str">
        <f t="shared" si="16"/>
        <v>Normal</v>
      </c>
      <c r="X1075" s="37">
        <f>SUM(Table5[[#This Row],[Title]:[Diabetes Level]])</f>
        <v>38011.399999999994</v>
      </c>
    </row>
    <row r="1076" spans="1:24" x14ac:dyDescent="0.25">
      <c r="A1076" t="s">
        <v>1296</v>
      </c>
      <c r="B1076" t="str">
        <f>VLOOKUP(A1076,'Customer Names'!$A$2:$E$2336,3,FALSE)</f>
        <v>Mr.</v>
      </c>
      <c r="C1076" t="str">
        <f>_xlfn.XLOOKUP(A1076,$A$2:$A$2336,'Customer Names'!$D$2:$D$2336,"NOT FOUND")</f>
        <v>Bryan</v>
      </c>
      <c r="D1076" t="str">
        <f>_xlfn.XLOOKUP(A1076,$A$2:$A$2336,'Customer Names'!$E$2:$E$2336,"NOT FOUND")</f>
        <v>Inglish</v>
      </c>
      <c r="E1076" cm="1">
        <f t="array" ref="E1076">_xlfn.XLOOKUP(A1076,$A$2:$A$2336,Table2[BMI],"NOT FOUND")</f>
        <v>25.55</v>
      </c>
      <c r="F1076" cm="1">
        <f t="array" ref="F1076">_xlfn.XLOOKUP(A1076,$A$2:$A$2336,Table2[HBA1C],"NOT FOUND")</f>
        <v>4.96</v>
      </c>
      <c r="G1076" t="str" cm="1">
        <f t="array" ref="G1076">_xlfn.XLOOKUP(A1076,$A$2:$A$2336,Table2[Heart Issues],"NOT FOUND")</f>
        <v>yes</v>
      </c>
      <c r="H1076" t="str" cm="1">
        <f t="array" ref="H1076">_xlfn.XLOOKUP(A1076,$A$2:$A$2336,Table2[Any Transplants],"NOT FOUND")</f>
        <v>No</v>
      </c>
      <c r="I1076" t="str" cm="1">
        <f t="array" ref="I1076">_xlfn.XLOOKUP(A1076,$A$2:$A$2336,Table2[Cancer history],"NOT FOUND")</f>
        <v>No</v>
      </c>
      <c r="J1076" t="str">
        <f>_xlfn.XLOOKUP(A1076,Table3[customer_no],Table3[month],"NOT FOUND")</f>
        <v>Jul</v>
      </c>
      <c r="K1076" s="7">
        <f>_xlfn.XLOOKUP(A1076,Table3[customer_no],Table3[year_average],"NOT FOUND")</f>
        <v>1964</v>
      </c>
      <c r="L1076" cm="1">
        <f t="array" ref="L1076">_xlfn.XLOOKUP(A1076,Table3[customer_no],'Hospitalisation Details'!$D$2:$D$2344,"NOT FOUND")</f>
        <v>27</v>
      </c>
      <c r="M1076" s="33">
        <f>_xlfn.XLOOKUP(A1076,Table3[customer_no],Table3[dd/mm/yy],"NOT FOUND")</f>
        <v>23585</v>
      </c>
      <c r="N1076">
        <f>_xlfn.XLOOKUP(A1076,Table3[customer_no],Table3[age],"NOT FOUND")</f>
        <v>58</v>
      </c>
      <c r="O1076" cm="1">
        <f t="array" ref="O1076">_xlfn.XLOOKUP(A1076,Table3[customer_no],'Hospitalisation Details'!$E$2:$E$2344,"NOT FOUND")</f>
        <v>0</v>
      </c>
      <c r="P1076" t="str">
        <f>_xlfn.XLOOKUP(A1076,Table3[customer_no],Table3[hsplt_handled],"NOT FOUND")</f>
        <v>tier - 3</v>
      </c>
      <c r="Q1076" t="str">
        <f>_xlfn.XLOOKUP(A1076,Table3[customer_no],Table3[city_handled],"NOT FOUND")</f>
        <v>tier - 1</v>
      </c>
      <c r="R1076" t="str">
        <f>_xlfn.XLOOKUP(A1076,Table3[customer_no],Table3[state_id],"NOT FOUND")</f>
        <v>R1013</v>
      </c>
      <c r="S1076" s="34" cm="1">
        <f t="array" ref="S1076">_xlfn.XLOOKUP(A1076,Table3[customer_no],'Hospitalisation Details'!$F$2:$F$2344,"NOT FOUND")</f>
        <v>10459.19</v>
      </c>
      <c r="T1076" t="str">
        <f>_xlfn.XLOOKUP(A1076,Table2[Customer ID],Table2[BMI_category],"NOT FOUND")</f>
        <v>Overweight</v>
      </c>
      <c r="U1076" s="7">
        <f>_xlfn.XLOOKUP(A1076,Table2[Customer ID],Table2[no of surgery],"NOT FOUND")</f>
        <v>1</v>
      </c>
      <c r="V1076" t="str">
        <f>_xlfn.XLOOKUP(A1076,Table2[Customer ID],Table2[smoker_missing],"NOT FOUND")</f>
        <v>No</v>
      </c>
      <c r="W1076" t="str">
        <f t="shared" si="16"/>
        <v>Normal</v>
      </c>
      <c r="X1076" s="37">
        <f>SUM(Table5[[#This Row],[Title]:[Diabetes Level]])</f>
        <v>36124.699999999997</v>
      </c>
    </row>
    <row r="1077" spans="1:24" x14ac:dyDescent="0.25">
      <c r="A1077" t="s">
        <v>1295</v>
      </c>
      <c r="B1077" t="str">
        <f>VLOOKUP(A1077,'Customer Names'!$A$2:$E$2336,3,FALSE)</f>
        <v>Mr.</v>
      </c>
      <c r="C1077" t="str">
        <f>_xlfn.XLOOKUP(A1077,$A$2:$A$2336,'Customer Names'!$D$2:$D$2336,"NOT FOUND")</f>
        <v>Devon R.</v>
      </c>
      <c r="D1077" t="str">
        <f>_xlfn.XLOOKUP(A1077,$A$2:$A$2336,'Customer Names'!$E$2:$E$2336,"NOT FOUND")</f>
        <v>Matthews</v>
      </c>
      <c r="E1077" cm="1">
        <f t="array" ref="E1077">_xlfn.XLOOKUP(A1077,$A$2:$A$2336,Table2[BMI],"NOT FOUND")</f>
        <v>28.77</v>
      </c>
      <c r="F1077" cm="1">
        <f t="array" ref="F1077">_xlfn.XLOOKUP(A1077,$A$2:$A$2336,Table2[HBA1C],"NOT FOUND")</f>
        <v>4</v>
      </c>
      <c r="G1077" t="str" cm="1">
        <f t="array" ref="G1077">_xlfn.XLOOKUP(A1077,$A$2:$A$2336,Table2[Heart Issues],"NOT FOUND")</f>
        <v>yes</v>
      </c>
      <c r="H1077" t="str" cm="1">
        <f t="array" ref="H1077">_xlfn.XLOOKUP(A1077,$A$2:$A$2336,Table2[Any Transplants],"NOT FOUND")</f>
        <v>No</v>
      </c>
      <c r="I1077" t="str" cm="1">
        <f t="array" ref="I1077">_xlfn.XLOOKUP(A1077,$A$2:$A$2336,Table2[Cancer history],"NOT FOUND")</f>
        <v>No</v>
      </c>
      <c r="J1077" t="str">
        <f>_xlfn.XLOOKUP(A1077,Table3[customer_no],Table3[month],"NOT FOUND")</f>
        <v>Aug</v>
      </c>
      <c r="K1077" s="7">
        <f>_xlfn.XLOOKUP(A1077,Table3[customer_no],Table3[year_average],"NOT FOUND")</f>
        <v>1976</v>
      </c>
      <c r="L1077" cm="1">
        <f t="array" ref="L1077">_xlfn.XLOOKUP(A1077,Table3[customer_no],'Hospitalisation Details'!$D$2:$D$2344,"NOT FOUND")</f>
        <v>3</v>
      </c>
      <c r="M1077" s="33">
        <f>_xlfn.XLOOKUP(A1077,Table3[customer_no],Table3[dd/mm/yy],"NOT FOUND")</f>
        <v>27975</v>
      </c>
      <c r="N1077">
        <f>_xlfn.XLOOKUP(A1077,Table3[customer_no],Table3[age],"NOT FOUND")</f>
        <v>46</v>
      </c>
      <c r="O1077" cm="1">
        <f t="array" ref="O1077">_xlfn.XLOOKUP(A1077,Table3[customer_no],'Hospitalisation Details'!$E$2:$E$2344,"NOT FOUND")</f>
        <v>2</v>
      </c>
      <c r="P1077" t="str">
        <f>_xlfn.XLOOKUP(A1077,Table3[customer_no],Table3[hsplt_handled],"NOT FOUND")</f>
        <v>tier - 3</v>
      </c>
      <c r="Q1077" t="str">
        <f>_xlfn.XLOOKUP(A1077,Table3[customer_no],Table3[city_handled],"NOT FOUND")</f>
        <v>tier - 2</v>
      </c>
      <c r="R1077" t="str">
        <f>_xlfn.XLOOKUP(A1077,Table3[customer_no],Table3[state_id],"NOT FOUND")</f>
        <v>R1021</v>
      </c>
      <c r="S1077" s="34" cm="1">
        <f t="array" ref="S1077">_xlfn.XLOOKUP(A1077,Table3[customer_no],'Hospitalisation Details'!$F$2:$F$2344,"NOT FOUND")</f>
        <v>10455.14</v>
      </c>
      <c r="T1077" t="str">
        <f>_xlfn.XLOOKUP(A1077,Table2[Customer ID],Table2[BMI_category],"NOT FOUND")</f>
        <v>Overweight</v>
      </c>
      <c r="U1077" s="7">
        <f>_xlfn.XLOOKUP(A1077,Table2[Customer ID],Table2[no of surgery],"NOT FOUND")</f>
        <v>0</v>
      </c>
      <c r="V1077" t="str">
        <f>_xlfn.XLOOKUP(A1077,Table2[Customer ID],Table2[smoker_missing],"NOT FOUND")</f>
        <v>No</v>
      </c>
      <c r="W1077" t="str">
        <f t="shared" si="16"/>
        <v>Normal</v>
      </c>
      <c r="X1077" s="37">
        <f>SUM(Table5[[#This Row],[Title]:[Diabetes Level]])</f>
        <v>40489.910000000003</v>
      </c>
    </row>
    <row r="1078" spans="1:24" x14ac:dyDescent="0.25">
      <c r="A1078" t="s">
        <v>1294</v>
      </c>
      <c r="B1078" t="str">
        <f>VLOOKUP(A1078,'Customer Names'!$A$2:$E$2336,3,FALSE)</f>
        <v>Ms.</v>
      </c>
      <c r="C1078" t="str">
        <f>_xlfn.XLOOKUP(A1078,$A$2:$A$2336,'Customer Names'!$D$2:$D$2336,"NOT FOUND")</f>
        <v>Elena</v>
      </c>
      <c r="D1078" t="str">
        <f>_xlfn.XLOOKUP(A1078,$A$2:$A$2336,'Customer Names'!$E$2:$E$2336,"NOT FOUND")</f>
        <v>Massa-Musiak</v>
      </c>
      <c r="E1078" cm="1">
        <f t="array" ref="E1078">_xlfn.XLOOKUP(A1078,$A$2:$A$2336,Table2[BMI],"NOT FOUND")</f>
        <v>23.14</v>
      </c>
      <c r="F1078" cm="1">
        <f t="array" ref="F1078">_xlfn.XLOOKUP(A1078,$A$2:$A$2336,Table2[HBA1C],"NOT FOUND")</f>
        <v>4.1500000000000004</v>
      </c>
      <c r="G1078" t="str" cm="1">
        <f t="array" ref="G1078">_xlfn.XLOOKUP(A1078,$A$2:$A$2336,Table2[Heart Issues],"NOT FOUND")</f>
        <v>yes</v>
      </c>
      <c r="H1078" t="str" cm="1">
        <f t="array" ref="H1078">_xlfn.XLOOKUP(A1078,$A$2:$A$2336,Table2[Any Transplants],"NOT FOUND")</f>
        <v>No</v>
      </c>
      <c r="I1078" t="str" cm="1">
        <f t="array" ref="I1078">_xlfn.XLOOKUP(A1078,$A$2:$A$2336,Table2[Cancer history],"NOT FOUND")</f>
        <v>No</v>
      </c>
      <c r="J1078" t="str">
        <f>_xlfn.XLOOKUP(A1078,Table3[customer_no],Table3[month],"NOT FOUND")</f>
        <v>Oct</v>
      </c>
      <c r="K1078" s="7">
        <f>_xlfn.XLOOKUP(A1078,Table3[customer_no],Table3[year_average],"NOT FOUND")</f>
        <v>1964</v>
      </c>
      <c r="L1078" cm="1">
        <f t="array" ref="L1078">_xlfn.XLOOKUP(A1078,Table3[customer_no],'Hospitalisation Details'!$D$2:$D$2344,"NOT FOUND")</f>
        <v>14</v>
      </c>
      <c r="M1078" s="33">
        <f>_xlfn.XLOOKUP(A1078,Table3[customer_no],Table3[dd/mm/yy],"NOT FOUND")</f>
        <v>23664</v>
      </c>
      <c r="N1078">
        <f>_xlfn.XLOOKUP(A1078,Table3[customer_no],Table3[age],"NOT FOUND")</f>
        <v>58</v>
      </c>
      <c r="O1078" cm="1">
        <f t="array" ref="O1078">_xlfn.XLOOKUP(A1078,Table3[customer_no],'Hospitalisation Details'!$E$2:$E$2344,"NOT FOUND")</f>
        <v>0</v>
      </c>
      <c r="P1078" t="str">
        <f>_xlfn.XLOOKUP(A1078,Table3[customer_no],Table3[hsplt_handled],"NOT FOUND")</f>
        <v>tier - 3</v>
      </c>
      <c r="Q1078" t="str">
        <f>_xlfn.XLOOKUP(A1078,Table3[customer_no],Table3[city_handled],"NOT FOUND")</f>
        <v>tier - 1</v>
      </c>
      <c r="R1078" t="str">
        <f>_xlfn.XLOOKUP(A1078,Table3[customer_no],Table3[state_id],"NOT FOUND")</f>
        <v>R1012</v>
      </c>
      <c r="S1078" s="34" cm="1">
        <f t="array" ref="S1078">_xlfn.XLOOKUP(A1078,Table3[customer_no],'Hospitalisation Details'!$F$2:$F$2344,"NOT FOUND")</f>
        <v>10455.1</v>
      </c>
      <c r="T1078" t="str">
        <f>_xlfn.XLOOKUP(A1078,Table2[Customer ID],Table2[BMI_category],"NOT FOUND")</f>
        <v>Normal Weight</v>
      </c>
      <c r="U1078" s="7">
        <f>_xlfn.XLOOKUP(A1078,Table2[Customer ID],Table2[no of surgery],"NOT FOUND")</f>
        <v>1</v>
      </c>
      <c r="V1078" t="str">
        <f>_xlfn.XLOOKUP(A1078,Table2[Customer ID],Table2[smoker_missing],"NOT FOUND")</f>
        <v>No</v>
      </c>
      <c r="W1078" t="str">
        <f t="shared" si="16"/>
        <v>Normal</v>
      </c>
      <c r="X1078" s="37">
        <f>SUM(Table5[[#This Row],[Title]:[Diabetes Level]])</f>
        <v>36183.39</v>
      </c>
    </row>
    <row r="1079" spans="1:24" x14ac:dyDescent="0.25">
      <c r="A1079" t="s">
        <v>1293</v>
      </c>
      <c r="B1079" t="str">
        <f>VLOOKUP(A1079,'Customer Names'!$A$2:$E$2336,3,FALSE)</f>
        <v>Mr.</v>
      </c>
      <c r="C1079" t="str">
        <f>_xlfn.XLOOKUP(A1079,$A$2:$A$2336,'Customer Names'!$D$2:$D$2336,"NOT FOUND")</f>
        <v>Chris</v>
      </c>
      <c r="D1079" t="str">
        <f>_xlfn.XLOOKUP(A1079,$A$2:$A$2336,'Customer Names'!$E$2:$E$2336,"NOT FOUND")</f>
        <v>Bailey</v>
      </c>
      <c r="E1079" cm="1">
        <f t="array" ref="E1079">_xlfn.XLOOKUP(A1079,$A$2:$A$2336,Table2[BMI],"NOT FOUND")</f>
        <v>39.6</v>
      </c>
      <c r="F1079" cm="1">
        <f t="array" ref="F1079">_xlfn.XLOOKUP(A1079,$A$2:$A$2336,Table2[HBA1C],"NOT FOUND")</f>
        <v>11.36</v>
      </c>
      <c r="G1079" t="str" cm="1">
        <f t="array" ref="G1079">_xlfn.XLOOKUP(A1079,$A$2:$A$2336,Table2[Heart Issues],"NOT FOUND")</f>
        <v>No</v>
      </c>
      <c r="H1079" t="str" cm="1">
        <f t="array" ref="H1079">_xlfn.XLOOKUP(A1079,$A$2:$A$2336,Table2[Any Transplants],"NOT FOUND")</f>
        <v>No</v>
      </c>
      <c r="I1079" t="str" cm="1">
        <f t="array" ref="I1079">_xlfn.XLOOKUP(A1079,$A$2:$A$2336,Table2[Cancer history],"NOT FOUND")</f>
        <v>No</v>
      </c>
      <c r="J1079" t="str">
        <f>_xlfn.XLOOKUP(A1079,Table3[customer_no],Table3[month],"NOT FOUND")</f>
        <v>Nov</v>
      </c>
      <c r="K1079" s="7">
        <f>_xlfn.XLOOKUP(A1079,Table3[customer_no],Table3[year_average],"NOT FOUND")</f>
        <v>1968</v>
      </c>
      <c r="L1079" cm="1">
        <f t="array" ref="L1079">_xlfn.XLOOKUP(A1079,Table3[customer_no],'Hospitalisation Details'!$D$2:$D$2344,"NOT FOUND")</f>
        <v>8</v>
      </c>
      <c r="M1079" s="33">
        <f>_xlfn.XLOOKUP(A1079,Table3[customer_no],Table3[dd/mm/yy],"NOT FOUND")</f>
        <v>25150</v>
      </c>
      <c r="N1079">
        <f>_xlfn.XLOOKUP(A1079,Table3[customer_no],Table3[age],"NOT FOUND")</f>
        <v>54</v>
      </c>
      <c r="O1079" cm="1">
        <f t="array" ref="O1079">_xlfn.XLOOKUP(A1079,Table3[customer_no],'Hospitalisation Details'!$E$2:$E$2344,"NOT FOUND")</f>
        <v>1</v>
      </c>
      <c r="P1079" t="str">
        <f>_xlfn.XLOOKUP(A1079,Table3[customer_no],Table3[hsplt_handled],"NOT FOUND")</f>
        <v>tier - 3</v>
      </c>
      <c r="Q1079" t="str">
        <f>_xlfn.XLOOKUP(A1079,Table3[customer_no],Table3[city_handled],"NOT FOUND")</f>
        <v>tier - 1</v>
      </c>
      <c r="R1079" t="str">
        <f>_xlfn.XLOOKUP(A1079,Table3[customer_no],Table3[state_id],"NOT FOUND")</f>
        <v>R1011</v>
      </c>
      <c r="S1079" s="34" cm="1">
        <f t="array" ref="S1079">_xlfn.XLOOKUP(A1079,Table3[customer_no],'Hospitalisation Details'!$F$2:$F$2344,"NOT FOUND")</f>
        <v>10450.549999999999</v>
      </c>
      <c r="T1079" t="str">
        <f>_xlfn.XLOOKUP(A1079,Table2[Customer ID],Table2[BMI_category],"NOT FOUND")</f>
        <v>Obesity</v>
      </c>
      <c r="U1079" s="7">
        <f>_xlfn.XLOOKUP(A1079,Table2[Customer ID],Table2[no of surgery],"NOT FOUND")</f>
        <v>0</v>
      </c>
      <c r="V1079" t="str">
        <f>_xlfn.XLOOKUP(A1079,Table2[Customer ID],Table2[smoker_missing],"NOT FOUND")</f>
        <v>No</v>
      </c>
      <c r="W1079" t="str">
        <f t="shared" si="16"/>
        <v>Diabetes</v>
      </c>
      <c r="X1079" s="37">
        <f>SUM(Table5[[#This Row],[Title]:[Diabetes Level]])</f>
        <v>37682.509999999995</v>
      </c>
    </row>
    <row r="1080" spans="1:24" x14ac:dyDescent="0.25">
      <c r="A1080" t="s">
        <v>1292</v>
      </c>
      <c r="B1080" t="str">
        <f>VLOOKUP(A1080,'Customer Names'!$A$2:$E$2336,3,FALSE)</f>
        <v>Mr.</v>
      </c>
      <c r="C1080" t="str">
        <f>_xlfn.XLOOKUP(A1080,$A$2:$A$2336,'Customer Names'!$D$2:$D$2336,"NOT FOUND")</f>
        <v>Bert</v>
      </c>
      <c r="D1080" t="str">
        <f>_xlfn.XLOOKUP(A1080,$A$2:$A$2336,'Customer Names'!$E$2:$E$2336,"NOT FOUND")</f>
        <v>Jacoby</v>
      </c>
      <c r="E1080" cm="1">
        <f t="array" ref="E1080">_xlfn.XLOOKUP(A1080,$A$2:$A$2336,Table2[BMI],"NOT FOUND")</f>
        <v>29.2</v>
      </c>
      <c r="F1080" cm="1">
        <f t="array" ref="F1080">_xlfn.XLOOKUP(A1080,$A$2:$A$2336,Table2[HBA1C],"NOT FOUND")</f>
        <v>7.53</v>
      </c>
      <c r="G1080" t="str" cm="1">
        <f t="array" ref="G1080">_xlfn.XLOOKUP(A1080,$A$2:$A$2336,Table2[Heart Issues],"NOT FOUND")</f>
        <v>No</v>
      </c>
      <c r="H1080" t="str" cm="1">
        <f t="array" ref="H1080">_xlfn.XLOOKUP(A1080,$A$2:$A$2336,Table2[Any Transplants],"NOT FOUND")</f>
        <v>No</v>
      </c>
      <c r="I1080" t="str" cm="1">
        <f t="array" ref="I1080">_xlfn.XLOOKUP(A1080,$A$2:$A$2336,Table2[Cancer history],"NOT FOUND")</f>
        <v>No</v>
      </c>
      <c r="J1080" t="str">
        <f>_xlfn.XLOOKUP(A1080,Table3[customer_no],Table3[month],"NOT FOUND")</f>
        <v>Aug</v>
      </c>
      <c r="K1080" s="7">
        <f>_xlfn.XLOOKUP(A1080,Table3[customer_no],Table3[year_average],"NOT FOUND")</f>
        <v>1968</v>
      </c>
      <c r="L1080" cm="1">
        <f t="array" ref="L1080">_xlfn.XLOOKUP(A1080,Table3[customer_no],'Hospitalisation Details'!$D$2:$D$2344,"NOT FOUND")</f>
        <v>29</v>
      </c>
      <c r="M1080" s="33">
        <f>_xlfn.XLOOKUP(A1080,Table3[customer_no],Table3[dd/mm/yy],"NOT FOUND")</f>
        <v>25079</v>
      </c>
      <c r="N1080">
        <f>_xlfn.XLOOKUP(A1080,Table3[customer_no],Table3[age],"NOT FOUND")</f>
        <v>54</v>
      </c>
      <c r="O1080" cm="1">
        <f t="array" ref="O1080">_xlfn.XLOOKUP(A1080,Table3[customer_no],'Hospitalisation Details'!$E$2:$E$2344,"NOT FOUND")</f>
        <v>1</v>
      </c>
      <c r="P1080" t="str">
        <f>_xlfn.XLOOKUP(A1080,Table3[customer_no],Table3[hsplt_handled],"NOT FOUND")</f>
        <v>tier - 3</v>
      </c>
      <c r="Q1080" t="str">
        <f>_xlfn.XLOOKUP(A1080,Table3[customer_no],Table3[city_handled],"NOT FOUND")</f>
        <v>tier - 3</v>
      </c>
      <c r="R1080" t="str">
        <f>_xlfn.XLOOKUP(A1080,Table3[customer_no],Table3[state_id],"NOT FOUND")</f>
        <v>R1011</v>
      </c>
      <c r="S1080" s="34" cm="1">
        <f t="array" ref="S1080">_xlfn.XLOOKUP(A1080,Table3[customer_no],'Hospitalisation Details'!$F$2:$F$2344,"NOT FOUND")</f>
        <v>10436.1</v>
      </c>
      <c r="T1080" t="str">
        <f>_xlfn.XLOOKUP(A1080,Table2[Customer ID],Table2[BMI_category],"NOT FOUND")</f>
        <v>Overweight</v>
      </c>
      <c r="U1080" s="7">
        <f>_xlfn.XLOOKUP(A1080,Table2[Customer ID],Table2[no of surgery],"NOT FOUND")</f>
        <v>0</v>
      </c>
      <c r="V1080" t="str">
        <f>_xlfn.XLOOKUP(A1080,Table2[Customer ID],Table2[smoker_missing],"NOT FOUND")</f>
        <v>No</v>
      </c>
      <c r="W1080" t="str">
        <f t="shared" si="16"/>
        <v>Diabetes</v>
      </c>
      <c r="X1080" s="37">
        <f>SUM(Table5[[#This Row],[Title]:[Diabetes Level]])</f>
        <v>37603.83</v>
      </c>
    </row>
    <row r="1081" spans="1:24" x14ac:dyDescent="0.25">
      <c r="A1081" t="s">
        <v>1291</v>
      </c>
      <c r="B1081" t="str">
        <f>VLOOKUP(A1081,'Customer Names'!$A$2:$E$2336,3,FALSE)</f>
        <v>Mr.</v>
      </c>
      <c r="C1081" t="str">
        <f>_xlfn.XLOOKUP(A1081,$A$2:$A$2336,'Customer Names'!$D$2:$D$2336,"NOT FOUND")</f>
        <v>John P.</v>
      </c>
      <c r="D1081" t="str">
        <f>_xlfn.XLOOKUP(A1081,$A$2:$A$2336,'Customer Names'!$E$2:$E$2336,"NOT FOUND")</f>
        <v>Crimmings</v>
      </c>
      <c r="E1081" cm="1">
        <f t="array" ref="E1081">_xlfn.XLOOKUP(A1081,$A$2:$A$2336,Table2[BMI],"NOT FOUND")</f>
        <v>32.774999999999999</v>
      </c>
      <c r="F1081" cm="1">
        <f t="array" ref="F1081">_xlfn.XLOOKUP(A1081,$A$2:$A$2336,Table2[HBA1C],"NOT FOUND")</f>
        <v>7.95</v>
      </c>
      <c r="G1081" t="str" cm="1">
        <f t="array" ref="G1081">_xlfn.XLOOKUP(A1081,$A$2:$A$2336,Table2[Heart Issues],"NOT FOUND")</f>
        <v>No</v>
      </c>
      <c r="H1081" t="str" cm="1">
        <f t="array" ref="H1081">_xlfn.XLOOKUP(A1081,$A$2:$A$2336,Table2[Any Transplants],"NOT FOUND")</f>
        <v>No</v>
      </c>
      <c r="I1081" t="str" cm="1">
        <f t="array" ref="I1081">_xlfn.XLOOKUP(A1081,$A$2:$A$2336,Table2[Cancer history],"NOT FOUND")</f>
        <v>No</v>
      </c>
      <c r="J1081" t="str">
        <f>_xlfn.XLOOKUP(A1081,Table3[customer_no],Table3[month],"NOT FOUND")</f>
        <v>Aug</v>
      </c>
      <c r="K1081" s="7">
        <f>_xlfn.XLOOKUP(A1081,Table3[customer_no],Table3[year_average],"NOT FOUND")</f>
        <v>1968</v>
      </c>
      <c r="L1081" cm="1">
        <f t="array" ref="L1081">_xlfn.XLOOKUP(A1081,Table3[customer_no],'Hospitalisation Details'!$D$2:$D$2344,"NOT FOUND")</f>
        <v>23</v>
      </c>
      <c r="M1081" s="33">
        <f>_xlfn.XLOOKUP(A1081,Table3[customer_no],Table3[dd/mm/yy],"NOT FOUND")</f>
        <v>25073</v>
      </c>
      <c r="N1081">
        <f>_xlfn.XLOOKUP(A1081,Table3[customer_no],Table3[age],"NOT FOUND")</f>
        <v>54</v>
      </c>
      <c r="O1081" cm="1">
        <f t="array" ref="O1081">_xlfn.XLOOKUP(A1081,Table3[customer_no],'Hospitalisation Details'!$E$2:$E$2344,"NOT FOUND")</f>
        <v>0</v>
      </c>
      <c r="P1081" t="str">
        <f>_xlfn.XLOOKUP(A1081,Table3[customer_no],Table3[hsplt_handled],"NOT FOUND")</f>
        <v>tier - 3</v>
      </c>
      <c r="Q1081" t="str">
        <f>_xlfn.XLOOKUP(A1081,Table3[customer_no],Table3[city_handled],"NOT FOUND")</f>
        <v>tier - 1</v>
      </c>
      <c r="R1081" t="str">
        <f>_xlfn.XLOOKUP(A1081,Table3[customer_no],Table3[state_id],"NOT FOUND")</f>
        <v>R1016</v>
      </c>
      <c r="S1081" s="34" cm="1">
        <f t="array" ref="S1081">_xlfn.XLOOKUP(A1081,Table3[customer_no],'Hospitalisation Details'!$F$2:$F$2344,"NOT FOUND")</f>
        <v>10435.07</v>
      </c>
      <c r="T1081" t="str">
        <f>_xlfn.XLOOKUP(A1081,Table2[Customer ID],Table2[BMI_category],"NOT FOUND")</f>
        <v>Obesity</v>
      </c>
      <c r="U1081" s="7">
        <f>_xlfn.XLOOKUP(A1081,Table2[Customer ID],Table2[no of surgery],"NOT FOUND")</f>
        <v>0</v>
      </c>
      <c r="V1081" t="str">
        <f>_xlfn.XLOOKUP(A1081,Table2[Customer ID],Table2[smoker_missing],"NOT FOUND")</f>
        <v>No</v>
      </c>
      <c r="W1081" t="str">
        <f t="shared" si="16"/>
        <v>Diabetes</v>
      </c>
      <c r="X1081" s="37">
        <f>SUM(Table5[[#This Row],[Title]:[Diabetes Level]])</f>
        <v>37593.794999999998</v>
      </c>
    </row>
    <row r="1082" spans="1:24" x14ac:dyDescent="0.25">
      <c r="A1082" t="s">
        <v>1290</v>
      </c>
      <c r="B1082" t="str">
        <f>VLOOKUP(A1082,'Customer Names'!$A$2:$E$2336,3,FALSE)</f>
        <v>Mr.</v>
      </c>
      <c r="C1082" t="str">
        <f>_xlfn.XLOOKUP(A1082,$A$2:$A$2336,'Customer Names'!$D$2:$D$2336,"NOT FOUND")</f>
        <v>Daniel P</v>
      </c>
      <c r="D1082" t="str">
        <f>_xlfn.XLOOKUP(A1082,$A$2:$A$2336,'Customer Names'!$E$2:$E$2336,"NOT FOUND")</f>
        <v>Crane</v>
      </c>
      <c r="E1082" cm="1">
        <f t="array" ref="E1082">_xlfn.XLOOKUP(A1082,$A$2:$A$2336,Table2[BMI],"NOT FOUND")</f>
        <v>24.035</v>
      </c>
      <c r="F1082" cm="1">
        <f t="array" ref="F1082">_xlfn.XLOOKUP(A1082,$A$2:$A$2336,Table2[HBA1C],"NOT FOUND")</f>
        <v>8.5</v>
      </c>
      <c r="G1082" t="str" cm="1">
        <f t="array" ref="G1082">_xlfn.XLOOKUP(A1082,$A$2:$A$2336,Table2[Heart Issues],"NOT FOUND")</f>
        <v>No</v>
      </c>
      <c r="H1082" t="str" cm="1">
        <f t="array" ref="H1082">_xlfn.XLOOKUP(A1082,$A$2:$A$2336,Table2[Any Transplants],"NOT FOUND")</f>
        <v>No</v>
      </c>
      <c r="I1082" t="str" cm="1">
        <f t="array" ref="I1082">_xlfn.XLOOKUP(A1082,$A$2:$A$2336,Table2[Cancer history],"NOT FOUND")</f>
        <v>No</v>
      </c>
      <c r="J1082" t="str">
        <f>_xlfn.XLOOKUP(A1082,Table3[customer_no],Table3[month],"NOT FOUND")</f>
        <v>Dec</v>
      </c>
      <c r="K1082" s="7">
        <f>_xlfn.XLOOKUP(A1082,Table3[customer_no],Table3[year_average],"NOT FOUND")</f>
        <v>1968</v>
      </c>
      <c r="L1082" cm="1">
        <f t="array" ref="L1082">_xlfn.XLOOKUP(A1082,Table3[customer_no],'Hospitalisation Details'!$D$2:$D$2344,"NOT FOUND")</f>
        <v>27</v>
      </c>
      <c r="M1082" s="33">
        <f>_xlfn.XLOOKUP(A1082,Table3[customer_no],Table3[dd/mm/yy],"NOT FOUND")</f>
        <v>25199</v>
      </c>
      <c r="N1082">
        <f>_xlfn.XLOOKUP(A1082,Table3[customer_no],Table3[age],"NOT FOUND")</f>
        <v>54</v>
      </c>
      <c r="O1082" cm="1">
        <f t="array" ref="O1082">_xlfn.XLOOKUP(A1082,Table3[customer_no],'Hospitalisation Details'!$E$2:$E$2344,"NOT FOUND")</f>
        <v>0</v>
      </c>
      <c r="P1082" t="str">
        <f>_xlfn.XLOOKUP(A1082,Table3[customer_no],Table3[hsplt_handled],"NOT FOUND")</f>
        <v>tier - 3</v>
      </c>
      <c r="Q1082" t="str">
        <f>_xlfn.XLOOKUP(A1082,Table3[customer_no],Table3[city_handled],"NOT FOUND")</f>
        <v>tier - 1</v>
      </c>
      <c r="R1082" t="str">
        <f>_xlfn.XLOOKUP(A1082,Table3[customer_no],Table3[state_id],"NOT FOUND")</f>
        <v>R1017</v>
      </c>
      <c r="S1082" s="34" cm="1">
        <f t="array" ref="S1082">_xlfn.XLOOKUP(A1082,Table3[customer_no],'Hospitalisation Details'!$F$2:$F$2344,"NOT FOUND")</f>
        <v>10422.92</v>
      </c>
      <c r="T1082" t="str">
        <f>_xlfn.XLOOKUP(A1082,Table2[Customer ID],Table2[BMI_category],"NOT FOUND")</f>
        <v>Normal Weight</v>
      </c>
      <c r="U1082" s="7">
        <f>_xlfn.XLOOKUP(A1082,Table2[Customer ID],Table2[no of surgery],"NOT FOUND")</f>
        <v>0</v>
      </c>
      <c r="V1082" t="str">
        <f>_xlfn.XLOOKUP(A1082,Table2[Customer ID],Table2[smoker_missing],"NOT FOUND")</f>
        <v>No</v>
      </c>
      <c r="W1082" t="str">
        <f t="shared" si="16"/>
        <v>Diabetes</v>
      </c>
      <c r="X1082" s="37">
        <f>SUM(Table5[[#This Row],[Title]:[Diabetes Level]])</f>
        <v>37703.455000000002</v>
      </c>
    </row>
    <row r="1083" spans="1:24" x14ac:dyDescent="0.25">
      <c r="A1083" t="s">
        <v>1289</v>
      </c>
      <c r="B1083" t="str">
        <f>VLOOKUP(A1083,'Customer Names'!$A$2:$E$2336,3,FALSE)</f>
        <v>Mrs.</v>
      </c>
      <c r="C1083" t="str">
        <f>_xlfn.XLOOKUP(A1083,$A$2:$A$2336,'Customer Names'!$D$2:$D$2336,"NOT FOUND")</f>
        <v>Lisa K.</v>
      </c>
      <c r="D1083" t="str">
        <f>_xlfn.XLOOKUP(A1083,$A$2:$A$2336,'Customer Names'!$E$2:$E$2336,"NOT FOUND")</f>
        <v>Swartzfager</v>
      </c>
      <c r="E1083" cm="1">
        <f t="array" ref="E1083">_xlfn.XLOOKUP(A1083,$A$2:$A$2336,Table2[BMI],"NOT FOUND")</f>
        <v>30.55</v>
      </c>
      <c r="F1083" cm="1">
        <f t="array" ref="F1083">_xlfn.XLOOKUP(A1083,$A$2:$A$2336,Table2[HBA1C],"NOT FOUND")</f>
        <v>5.89</v>
      </c>
      <c r="G1083" t="str" cm="1">
        <f t="array" ref="G1083">_xlfn.XLOOKUP(A1083,$A$2:$A$2336,Table2[Heart Issues],"NOT FOUND")</f>
        <v>No</v>
      </c>
      <c r="H1083" t="str" cm="1">
        <f t="array" ref="H1083">_xlfn.XLOOKUP(A1083,$A$2:$A$2336,Table2[Any Transplants],"NOT FOUND")</f>
        <v>No</v>
      </c>
      <c r="I1083" t="str" cm="1">
        <f t="array" ref="I1083">_xlfn.XLOOKUP(A1083,$A$2:$A$2336,Table2[Cancer history],"NOT FOUND")</f>
        <v>Yes</v>
      </c>
      <c r="J1083" t="str">
        <f>_xlfn.XLOOKUP(A1083,Table3[customer_no],Table3[month],"NOT FOUND")</f>
        <v>Nov</v>
      </c>
      <c r="K1083" s="7">
        <f>_xlfn.XLOOKUP(A1083,Table3[customer_no],Table3[year_average],"NOT FOUND")</f>
        <v>1979</v>
      </c>
      <c r="L1083" cm="1">
        <f t="array" ref="L1083">_xlfn.XLOOKUP(A1083,Table3[customer_no],'Hospitalisation Details'!$D$2:$D$2344,"NOT FOUND")</f>
        <v>25</v>
      </c>
      <c r="M1083" s="33">
        <f>_xlfn.XLOOKUP(A1083,Table3[customer_no],Table3[dd/mm/yy],"NOT FOUND")</f>
        <v>29184</v>
      </c>
      <c r="N1083">
        <f>_xlfn.XLOOKUP(A1083,Table3[customer_no],Table3[age],"NOT FOUND")</f>
        <v>43</v>
      </c>
      <c r="O1083" cm="1">
        <f t="array" ref="O1083">_xlfn.XLOOKUP(A1083,Table3[customer_no],'Hospitalisation Details'!$E$2:$E$2344,"NOT FOUND")</f>
        <v>2</v>
      </c>
      <c r="P1083" t="str">
        <f>_xlfn.XLOOKUP(A1083,Table3[customer_no],Table3[hsplt_handled],"NOT FOUND")</f>
        <v>tier - 3</v>
      </c>
      <c r="Q1083" t="str">
        <f>_xlfn.XLOOKUP(A1083,Table3[customer_no],Table3[city_handled],"NOT FOUND")</f>
        <v>tier - 2</v>
      </c>
      <c r="R1083" t="str">
        <f>_xlfn.XLOOKUP(A1083,Table3[customer_no],Table3[state_id],"NOT FOUND")</f>
        <v>R1025</v>
      </c>
      <c r="S1083" s="34" cm="1">
        <f t="array" ref="S1083">_xlfn.XLOOKUP(A1083,Table3[customer_no],'Hospitalisation Details'!$F$2:$F$2344,"NOT FOUND")</f>
        <v>10419.65</v>
      </c>
      <c r="T1083" t="str">
        <f>_xlfn.XLOOKUP(A1083,Table2[Customer ID],Table2[BMI_category],"NOT FOUND")</f>
        <v>Obesity</v>
      </c>
      <c r="U1083" s="7">
        <f>_xlfn.XLOOKUP(A1083,Table2[Customer ID],Table2[no of surgery],"NOT FOUND")</f>
        <v>1</v>
      </c>
      <c r="V1083" t="str">
        <f>_xlfn.XLOOKUP(A1083,Table2[Customer ID],Table2[smoker_missing],"NOT FOUND")</f>
        <v>No</v>
      </c>
      <c r="W1083" t="str">
        <f t="shared" si="16"/>
        <v>Prediabetes</v>
      </c>
      <c r="X1083" s="37">
        <f>SUM(Table5[[#This Row],[Title]:[Diabetes Level]])</f>
        <v>41690.089999999997</v>
      </c>
    </row>
    <row r="1084" spans="1:24" x14ac:dyDescent="0.25">
      <c r="A1084" t="s">
        <v>1288</v>
      </c>
      <c r="B1084" t="str">
        <f>VLOOKUP(A1084,'Customer Names'!$A$2:$E$2336,3,FALSE)</f>
        <v>Mrs.</v>
      </c>
      <c r="C1084" t="str">
        <f>_xlfn.XLOOKUP(A1084,$A$2:$A$2336,'Customer Names'!$D$2:$D$2336,"NOT FOUND")</f>
        <v>Kristine</v>
      </c>
      <c r="D1084" t="str">
        <f>_xlfn.XLOOKUP(A1084,$A$2:$A$2336,'Customer Names'!$E$2:$E$2336,"NOT FOUND")</f>
        <v>Clevenger</v>
      </c>
      <c r="E1084" cm="1">
        <f t="array" ref="E1084">_xlfn.XLOOKUP(A1084,$A$2:$A$2336,Table2[BMI],"NOT FOUND")</f>
        <v>28.81</v>
      </c>
      <c r="F1084" cm="1">
        <f t="array" ref="F1084">_xlfn.XLOOKUP(A1084,$A$2:$A$2336,Table2[HBA1C],"NOT FOUND")</f>
        <v>8.76</v>
      </c>
      <c r="G1084" t="str" cm="1">
        <f t="array" ref="G1084">_xlfn.XLOOKUP(A1084,$A$2:$A$2336,Table2[Heart Issues],"NOT FOUND")</f>
        <v>No</v>
      </c>
      <c r="H1084" t="str" cm="1">
        <f t="array" ref="H1084">_xlfn.XLOOKUP(A1084,$A$2:$A$2336,Table2[Any Transplants],"NOT FOUND")</f>
        <v>No</v>
      </c>
      <c r="I1084" t="str" cm="1">
        <f t="array" ref="I1084">_xlfn.XLOOKUP(A1084,$A$2:$A$2336,Table2[Cancer history],"NOT FOUND")</f>
        <v>No</v>
      </c>
      <c r="J1084" t="str">
        <f>_xlfn.XLOOKUP(A1084,Table3[customer_no],Table3[month],"NOT FOUND")</f>
        <v>Oct</v>
      </c>
      <c r="K1084" s="7">
        <f>_xlfn.XLOOKUP(A1084,Table3[customer_no],Table3[year_average],"NOT FOUND")</f>
        <v>1973</v>
      </c>
      <c r="L1084" cm="1">
        <f t="array" ref="L1084">_xlfn.XLOOKUP(A1084,Table3[customer_no],'Hospitalisation Details'!$D$2:$D$2344,"NOT FOUND")</f>
        <v>11</v>
      </c>
      <c r="M1084" s="33">
        <f>_xlfn.XLOOKUP(A1084,Table3[customer_no],Table3[dd/mm/yy],"NOT FOUND")</f>
        <v>26948</v>
      </c>
      <c r="N1084">
        <f>_xlfn.XLOOKUP(A1084,Table3[customer_no],Table3[age],"NOT FOUND")</f>
        <v>49</v>
      </c>
      <c r="O1084" cm="1">
        <f t="array" ref="O1084">_xlfn.XLOOKUP(A1084,Table3[customer_no],'Hospitalisation Details'!$E$2:$E$2344,"NOT FOUND")</f>
        <v>0</v>
      </c>
      <c r="P1084" t="str">
        <f>_xlfn.XLOOKUP(A1084,Table3[customer_no],Table3[hsplt_handled],"NOT FOUND")</f>
        <v>tier - 3</v>
      </c>
      <c r="Q1084" t="str">
        <f>_xlfn.XLOOKUP(A1084,Table3[customer_no],Table3[city_handled],"NOT FOUND")</f>
        <v>tier - 2</v>
      </c>
      <c r="R1084" t="str">
        <f>_xlfn.XLOOKUP(A1084,Table3[customer_no],Table3[state_id],"NOT FOUND")</f>
        <v>R1025</v>
      </c>
      <c r="S1084" s="34" cm="1">
        <f t="array" ref="S1084">_xlfn.XLOOKUP(A1084,Table3[customer_no],'Hospitalisation Details'!$F$2:$F$2344,"NOT FOUND")</f>
        <v>10419.59</v>
      </c>
      <c r="T1084" t="str">
        <f>_xlfn.XLOOKUP(A1084,Table2[Customer ID],Table2[BMI_category],"NOT FOUND")</f>
        <v>Overweight</v>
      </c>
      <c r="U1084" s="7">
        <f>_xlfn.XLOOKUP(A1084,Table2[Customer ID],Table2[no of surgery],"NOT FOUND")</f>
        <v>2</v>
      </c>
      <c r="V1084" t="str">
        <f>_xlfn.XLOOKUP(A1084,Table2[Customer ID],Table2[smoker_missing],"NOT FOUND")</f>
        <v>No</v>
      </c>
      <c r="W1084" t="str">
        <f t="shared" si="16"/>
        <v>Diabetes</v>
      </c>
      <c r="X1084" s="37">
        <f>SUM(Table5[[#This Row],[Title]:[Diabetes Level]])</f>
        <v>39440.160000000003</v>
      </c>
    </row>
    <row r="1085" spans="1:24" x14ac:dyDescent="0.25">
      <c r="A1085" t="s">
        <v>1287</v>
      </c>
      <c r="B1085" t="str">
        <f>VLOOKUP(A1085,'Customer Names'!$A$2:$E$2336,3,FALSE)</f>
        <v>Mr.</v>
      </c>
      <c r="C1085" t="str">
        <f>_xlfn.XLOOKUP(A1085,$A$2:$A$2336,'Customer Names'!$D$2:$D$2336,"NOT FOUND")</f>
        <v>Paul A</v>
      </c>
      <c r="D1085" t="str">
        <f>_xlfn.XLOOKUP(A1085,$A$2:$A$2336,'Customer Names'!$E$2:$E$2336,"NOT FOUND")</f>
        <v>Reichardt</v>
      </c>
      <c r="E1085" cm="1">
        <f t="array" ref="E1085">_xlfn.XLOOKUP(A1085,$A$2:$A$2336,Table2[BMI],"NOT FOUND")</f>
        <v>31.66</v>
      </c>
      <c r="F1085" cm="1">
        <f t="array" ref="F1085">_xlfn.XLOOKUP(A1085,$A$2:$A$2336,Table2[HBA1C],"NOT FOUND")</f>
        <v>4.1100000000000003</v>
      </c>
      <c r="G1085" t="str" cm="1">
        <f t="array" ref="G1085">_xlfn.XLOOKUP(A1085,$A$2:$A$2336,Table2[Heart Issues],"NOT FOUND")</f>
        <v>No</v>
      </c>
      <c r="H1085" t="str" cm="1">
        <f t="array" ref="H1085">_xlfn.XLOOKUP(A1085,$A$2:$A$2336,Table2[Any Transplants],"NOT FOUND")</f>
        <v>No</v>
      </c>
      <c r="I1085" t="str" cm="1">
        <f t="array" ref="I1085">_xlfn.XLOOKUP(A1085,$A$2:$A$2336,Table2[Cancer history],"NOT FOUND")</f>
        <v>No</v>
      </c>
      <c r="J1085" t="str">
        <f>_xlfn.XLOOKUP(A1085,Table3[customer_no],Table3[month],"NOT FOUND")</f>
        <v>Oct</v>
      </c>
      <c r="K1085" s="7">
        <f>_xlfn.XLOOKUP(A1085,Table3[customer_no],Table3[year_average],"NOT FOUND")</f>
        <v>1980</v>
      </c>
      <c r="L1085" cm="1">
        <f t="array" ref="L1085">_xlfn.XLOOKUP(A1085,Table3[customer_no],'Hospitalisation Details'!$D$2:$D$2344,"NOT FOUND")</f>
        <v>24</v>
      </c>
      <c r="M1085" s="33">
        <f>_xlfn.XLOOKUP(A1085,Table3[customer_no],Table3[dd/mm/yy],"NOT FOUND")</f>
        <v>29518</v>
      </c>
      <c r="N1085">
        <f>_xlfn.XLOOKUP(A1085,Table3[customer_no],Table3[age],"NOT FOUND")</f>
        <v>42</v>
      </c>
      <c r="O1085" cm="1">
        <f t="array" ref="O1085">_xlfn.XLOOKUP(A1085,Table3[customer_no],'Hospitalisation Details'!$E$2:$E$2344,"NOT FOUND")</f>
        <v>2</v>
      </c>
      <c r="P1085" t="str">
        <f>_xlfn.XLOOKUP(A1085,Table3[customer_no],Table3[hsplt_handled],"NOT FOUND")</f>
        <v>tier - 3</v>
      </c>
      <c r="Q1085" t="str">
        <f>_xlfn.XLOOKUP(A1085,Table3[customer_no],Table3[city_handled],"NOT FOUND")</f>
        <v>tier - 1</v>
      </c>
      <c r="R1085" t="str">
        <f>_xlfn.XLOOKUP(A1085,Table3[customer_no],Table3[state_id],"NOT FOUND")</f>
        <v>R1021</v>
      </c>
      <c r="S1085" s="34" cm="1">
        <f t="array" ref="S1085">_xlfn.XLOOKUP(A1085,Table3[customer_no],'Hospitalisation Details'!$F$2:$F$2344,"NOT FOUND")</f>
        <v>10407.98</v>
      </c>
      <c r="T1085" t="str">
        <f>_xlfn.XLOOKUP(A1085,Table2[Customer ID],Table2[BMI_category],"NOT FOUND")</f>
        <v>Obesity</v>
      </c>
      <c r="U1085" s="7">
        <f>_xlfn.XLOOKUP(A1085,Table2[Customer ID],Table2[no of surgery],"NOT FOUND")</f>
        <v>0</v>
      </c>
      <c r="V1085" t="str">
        <f>_xlfn.XLOOKUP(A1085,Table2[Customer ID],Table2[smoker_missing],"NOT FOUND")</f>
        <v>No</v>
      </c>
      <c r="W1085" t="str">
        <f t="shared" si="16"/>
        <v>Normal</v>
      </c>
      <c r="X1085" s="37">
        <f>SUM(Table5[[#This Row],[Title]:[Diabetes Level]])</f>
        <v>42009.75</v>
      </c>
    </row>
    <row r="1086" spans="1:24" x14ac:dyDescent="0.25">
      <c r="A1086" t="s">
        <v>1286</v>
      </c>
      <c r="B1086" t="str">
        <f>VLOOKUP(A1086,'Customer Names'!$A$2:$E$2336,3,FALSE)</f>
        <v>Mr.</v>
      </c>
      <c r="C1086" t="str">
        <f>_xlfn.XLOOKUP(A1086,$A$2:$A$2336,'Customer Names'!$D$2:$D$2336,"NOT FOUND")</f>
        <v>Bryan</v>
      </c>
      <c r="D1086" t="str">
        <f>_xlfn.XLOOKUP(A1086,$A$2:$A$2336,'Customer Names'!$E$2:$E$2336,"NOT FOUND")</f>
        <v>Morton</v>
      </c>
      <c r="E1086" cm="1">
        <f t="array" ref="E1086">_xlfn.XLOOKUP(A1086,$A$2:$A$2336,Table2[BMI],"NOT FOUND")</f>
        <v>28.215</v>
      </c>
      <c r="F1086" cm="1">
        <f t="array" ref="F1086">_xlfn.XLOOKUP(A1086,$A$2:$A$2336,Table2[HBA1C],"NOT FOUND")</f>
        <v>7.56</v>
      </c>
      <c r="G1086" t="str" cm="1">
        <f t="array" ref="G1086">_xlfn.XLOOKUP(A1086,$A$2:$A$2336,Table2[Heart Issues],"NOT FOUND")</f>
        <v>yes</v>
      </c>
      <c r="H1086" t="str" cm="1">
        <f t="array" ref="H1086">_xlfn.XLOOKUP(A1086,$A$2:$A$2336,Table2[Any Transplants],"NOT FOUND")</f>
        <v>No</v>
      </c>
      <c r="I1086" t="str" cm="1">
        <f t="array" ref="I1086">_xlfn.XLOOKUP(A1086,$A$2:$A$2336,Table2[Cancer history],"NOT FOUND")</f>
        <v>No</v>
      </c>
      <c r="J1086" t="str">
        <f>_xlfn.XLOOKUP(A1086,Table3[customer_no],Table3[month],"NOT FOUND")</f>
        <v>Jun</v>
      </c>
      <c r="K1086" s="7">
        <f>_xlfn.XLOOKUP(A1086,Table3[customer_no],Table3[year_average],"NOT FOUND")</f>
        <v>1975</v>
      </c>
      <c r="L1086" cm="1">
        <f t="array" ref="L1086">_xlfn.XLOOKUP(A1086,Table3[customer_no],'Hospitalisation Details'!$D$2:$D$2344,"NOT FOUND")</f>
        <v>5</v>
      </c>
      <c r="M1086" s="33">
        <f>_xlfn.XLOOKUP(A1086,Table3[customer_no],Table3[dd/mm/yy],"NOT FOUND")</f>
        <v>27550</v>
      </c>
      <c r="N1086">
        <f>_xlfn.XLOOKUP(A1086,Table3[customer_no],Table3[age],"NOT FOUND")</f>
        <v>48</v>
      </c>
      <c r="O1086" cm="1">
        <f t="array" ref="O1086">_xlfn.XLOOKUP(A1086,Table3[customer_no],'Hospitalisation Details'!$E$2:$E$2344,"NOT FOUND")</f>
        <v>4</v>
      </c>
      <c r="P1086" t="str">
        <f>_xlfn.XLOOKUP(A1086,Table3[customer_no],Table3[hsplt_handled],"NOT FOUND")</f>
        <v>tier - 3</v>
      </c>
      <c r="Q1086" t="str">
        <f>_xlfn.XLOOKUP(A1086,Table3[customer_no],Table3[city_handled],"NOT FOUND")</f>
        <v>tier - 1</v>
      </c>
      <c r="R1086" t="str">
        <f>_xlfn.XLOOKUP(A1086,Table3[customer_no],Table3[state_id],"NOT FOUND")</f>
        <v>R1015</v>
      </c>
      <c r="S1086" s="34" cm="1">
        <f t="array" ref="S1086">_xlfn.XLOOKUP(A1086,Table3[customer_no],'Hospitalisation Details'!$F$2:$F$2344,"NOT FOUND")</f>
        <v>10407.09</v>
      </c>
      <c r="T1086" t="str">
        <f>_xlfn.XLOOKUP(A1086,Table2[Customer ID],Table2[BMI_category],"NOT FOUND")</f>
        <v>Overweight</v>
      </c>
      <c r="U1086" s="7">
        <f>_xlfn.XLOOKUP(A1086,Table2[Customer ID],Table2[no of surgery],"NOT FOUND")</f>
        <v>1</v>
      </c>
      <c r="V1086" t="str">
        <f>_xlfn.XLOOKUP(A1086,Table2[Customer ID],Table2[smoker_missing],"NOT FOUND")</f>
        <v>No</v>
      </c>
      <c r="W1086" t="str">
        <f t="shared" si="16"/>
        <v>Diabetes</v>
      </c>
      <c r="X1086" s="37">
        <f>SUM(Table5[[#This Row],[Title]:[Diabetes Level]])</f>
        <v>40025.865000000005</v>
      </c>
    </row>
    <row r="1087" spans="1:24" x14ac:dyDescent="0.25">
      <c r="A1087" t="s">
        <v>1285</v>
      </c>
      <c r="B1087" t="str">
        <f>VLOOKUP(A1087,'Customer Names'!$A$2:$E$2336,3,FALSE)</f>
        <v>Mr.</v>
      </c>
      <c r="C1087" t="str">
        <f>_xlfn.XLOOKUP(A1087,$A$2:$A$2336,'Customer Names'!$D$2:$D$2336,"NOT FOUND")</f>
        <v>Chris</v>
      </c>
      <c r="D1087" t="str">
        <f>_xlfn.XLOOKUP(A1087,$A$2:$A$2336,'Customer Names'!$E$2:$E$2336,"NOT FOUND")</f>
        <v>Sunstrum</v>
      </c>
      <c r="E1087" cm="1">
        <f t="array" ref="E1087">_xlfn.XLOOKUP(A1087,$A$2:$A$2336,Table2[BMI],"NOT FOUND")</f>
        <v>26.12</v>
      </c>
      <c r="F1087" cm="1">
        <f t="array" ref="F1087">_xlfn.XLOOKUP(A1087,$A$2:$A$2336,Table2[HBA1C],"NOT FOUND")</f>
        <v>4.17</v>
      </c>
      <c r="G1087" t="str" cm="1">
        <f t="array" ref="G1087">_xlfn.XLOOKUP(A1087,$A$2:$A$2336,Table2[Heart Issues],"NOT FOUND")</f>
        <v>yes</v>
      </c>
      <c r="H1087" t="str" cm="1">
        <f t="array" ref="H1087">_xlfn.XLOOKUP(A1087,$A$2:$A$2336,Table2[Any Transplants],"NOT FOUND")</f>
        <v>No</v>
      </c>
      <c r="I1087" t="str" cm="1">
        <f t="array" ref="I1087">_xlfn.XLOOKUP(A1087,$A$2:$A$2336,Table2[Cancer history],"NOT FOUND")</f>
        <v>Yes</v>
      </c>
      <c r="J1087" t="str">
        <f>_xlfn.XLOOKUP(A1087,Table3[customer_no],Table3[month],"NOT FOUND")</f>
        <v>Jul</v>
      </c>
      <c r="K1087" s="7">
        <f>_xlfn.XLOOKUP(A1087,Table3[customer_no],Table3[year_average],"NOT FOUND")</f>
        <v>1969</v>
      </c>
      <c r="L1087" cm="1">
        <f t="array" ref="L1087">_xlfn.XLOOKUP(A1087,Table3[customer_no],'Hospitalisation Details'!$D$2:$D$2344,"NOT FOUND")</f>
        <v>7</v>
      </c>
      <c r="M1087" s="33">
        <f>_xlfn.XLOOKUP(A1087,Table3[customer_no],Table3[dd/mm/yy],"NOT FOUND")</f>
        <v>25391</v>
      </c>
      <c r="N1087">
        <f>_xlfn.XLOOKUP(A1087,Table3[customer_no],Table3[age],"NOT FOUND")</f>
        <v>53</v>
      </c>
      <c r="O1087" cm="1">
        <f t="array" ref="O1087">_xlfn.XLOOKUP(A1087,Table3[customer_no],'Hospitalisation Details'!$E$2:$E$2344,"NOT FOUND")</f>
        <v>0</v>
      </c>
      <c r="P1087" t="str">
        <f>_xlfn.XLOOKUP(A1087,Table3[customer_no],Table3[hsplt_handled],"NOT FOUND")</f>
        <v>tier - 3</v>
      </c>
      <c r="Q1087" t="str">
        <f>_xlfn.XLOOKUP(A1087,Table3[customer_no],Table3[city_handled],"NOT FOUND")</f>
        <v>tier - 2</v>
      </c>
      <c r="R1087" t="str">
        <f>_xlfn.XLOOKUP(A1087,Table3[customer_no],Table3[state_id],"NOT FOUND")</f>
        <v>R1020</v>
      </c>
      <c r="S1087" s="34" cm="1">
        <f t="array" ref="S1087">_xlfn.XLOOKUP(A1087,Table3[customer_no],'Hospitalisation Details'!$F$2:$F$2344,"NOT FOUND")</f>
        <v>10403.27</v>
      </c>
      <c r="T1087" t="str">
        <f>_xlfn.XLOOKUP(A1087,Table2[Customer ID],Table2[BMI_category],"NOT FOUND")</f>
        <v>Overweight</v>
      </c>
      <c r="U1087" s="7">
        <f>_xlfn.XLOOKUP(A1087,Table2[Customer ID],Table2[no of surgery],"NOT FOUND")</f>
        <v>1</v>
      </c>
      <c r="V1087" t="str">
        <f>_xlfn.XLOOKUP(A1087,Table2[Customer ID],Table2[smoker_missing],"NOT FOUND")</f>
        <v>No</v>
      </c>
      <c r="W1087" t="str">
        <f t="shared" si="16"/>
        <v>Normal</v>
      </c>
      <c r="X1087" s="37">
        <f>SUM(Table5[[#This Row],[Title]:[Diabetes Level]])</f>
        <v>37854.559999999998</v>
      </c>
    </row>
    <row r="1088" spans="1:24" x14ac:dyDescent="0.25">
      <c r="A1088" t="s">
        <v>1284</v>
      </c>
      <c r="B1088" t="str">
        <f>VLOOKUP(A1088,'Customer Names'!$A$2:$E$2336,3,FALSE)</f>
        <v>Ms.</v>
      </c>
      <c r="C1088" t="str">
        <f>_xlfn.XLOOKUP(A1088,$A$2:$A$2336,'Customer Names'!$D$2:$D$2336,"NOT FOUND")</f>
        <v>Milah B</v>
      </c>
      <c r="D1088" t="str">
        <f>_xlfn.XLOOKUP(A1088,$A$2:$A$2336,'Customer Names'!$E$2:$E$2336,"NOT FOUND")</f>
        <v>Frownfelter</v>
      </c>
      <c r="E1088" cm="1">
        <f t="array" ref="E1088">_xlfn.XLOOKUP(A1088,$A$2:$A$2336,Table2[BMI],"NOT FOUND")</f>
        <v>36.630000000000003</v>
      </c>
      <c r="F1088" cm="1">
        <f t="array" ref="F1088">_xlfn.XLOOKUP(A1088,$A$2:$A$2336,Table2[HBA1C],"NOT FOUND")</f>
        <v>11.42</v>
      </c>
      <c r="G1088" t="str" cm="1">
        <f t="array" ref="G1088">_xlfn.XLOOKUP(A1088,$A$2:$A$2336,Table2[Heart Issues],"NOT FOUND")</f>
        <v>No</v>
      </c>
      <c r="H1088" t="str" cm="1">
        <f t="array" ref="H1088">_xlfn.XLOOKUP(A1088,$A$2:$A$2336,Table2[Any Transplants],"NOT FOUND")</f>
        <v>No</v>
      </c>
      <c r="I1088" t="str" cm="1">
        <f t="array" ref="I1088">_xlfn.XLOOKUP(A1088,$A$2:$A$2336,Table2[Cancer history],"NOT FOUND")</f>
        <v>No</v>
      </c>
      <c r="J1088" t="str">
        <f>_xlfn.XLOOKUP(A1088,Table3[customer_no],Table3[month],"NOT FOUND")</f>
        <v>Sep</v>
      </c>
      <c r="K1088" s="7">
        <f>_xlfn.XLOOKUP(A1088,Table3[customer_no],Table3[year_average],"NOT FOUND")</f>
        <v>1973</v>
      </c>
      <c r="L1088" cm="1">
        <f t="array" ref="L1088">_xlfn.XLOOKUP(A1088,Table3[customer_no],'Hospitalisation Details'!$D$2:$D$2344,"NOT FOUND")</f>
        <v>19</v>
      </c>
      <c r="M1088" s="33">
        <f>_xlfn.XLOOKUP(A1088,Table3[customer_no],Table3[dd/mm/yy],"NOT FOUND")</f>
        <v>26926</v>
      </c>
      <c r="N1088">
        <f>_xlfn.XLOOKUP(A1088,Table3[customer_no],Table3[age],"NOT FOUND")</f>
        <v>49</v>
      </c>
      <c r="O1088" cm="1">
        <f t="array" ref="O1088">_xlfn.XLOOKUP(A1088,Table3[customer_no],'Hospitalisation Details'!$E$2:$E$2344,"NOT FOUND")</f>
        <v>3</v>
      </c>
      <c r="P1088" t="str">
        <f>_xlfn.XLOOKUP(A1088,Table3[customer_no],Table3[hsplt_handled],"NOT FOUND")</f>
        <v>tier - 3</v>
      </c>
      <c r="Q1088" t="str">
        <f>_xlfn.XLOOKUP(A1088,Table3[customer_no],Table3[city_handled],"NOT FOUND")</f>
        <v>tier - 3</v>
      </c>
      <c r="R1088" t="str">
        <f>_xlfn.XLOOKUP(A1088,Table3[customer_no],Table3[state_id],"NOT FOUND")</f>
        <v>R1013</v>
      </c>
      <c r="S1088" s="34" cm="1">
        <f t="array" ref="S1088">_xlfn.XLOOKUP(A1088,Table3[customer_no],'Hospitalisation Details'!$F$2:$F$2344,"NOT FOUND")</f>
        <v>10381.48</v>
      </c>
      <c r="T1088" t="str">
        <f>_xlfn.XLOOKUP(A1088,Table2[Customer ID],Table2[BMI_category],"NOT FOUND")</f>
        <v>Obesity</v>
      </c>
      <c r="U1088" s="7">
        <f>_xlfn.XLOOKUP(A1088,Table2[Customer ID],Table2[no of surgery],"NOT FOUND")</f>
        <v>2</v>
      </c>
      <c r="V1088" t="str">
        <f>_xlfn.XLOOKUP(A1088,Table2[Customer ID],Table2[smoker_missing],"NOT FOUND")</f>
        <v>No</v>
      </c>
      <c r="W1088" t="str">
        <f t="shared" si="16"/>
        <v>Diabetes</v>
      </c>
      <c r="X1088" s="37">
        <f>SUM(Table5[[#This Row],[Title]:[Diabetes Level]])</f>
        <v>39401.53</v>
      </c>
    </row>
    <row r="1089" spans="1:24" x14ac:dyDescent="0.25">
      <c r="A1089" t="s">
        <v>1283</v>
      </c>
      <c r="B1089" t="str">
        <f>VLOOKUP(A1089,'Customer Names'!$A$2:$E$2336,3,FALSE)</f>
        <v>Ms.</v>
      </c>
      <c r="C1089" t="str">
        <f>_xlfn.XLOOKUP(A1089,$A$2:$A$2336,'Customer Names'!$D$2:$D$2336,"NOT FOUND")</f>
        <v>Annette M.</v>
      </c>
      <c r="D1089" t="str">
        <f>_xlfn.XLOOKUP(A1089,$A$2:$A$2336,'Customer Names'!$E$2:$E$2336,"NOT FOUND")</f>
        <v>Richter</v>
      </c>
      <c r="E1089" cm="1">
        <f t="array" ref="E1089">_xlfn.XLOOKUP(A1089,$A$2:$A$2336,Table2[BMI],"NOT FOUND")</f>
        <v>33.344999999999999</v>
      </c>
      <c r="F1089" cm="1">
        <f t="array" ref="F1089">_xlfn.XLOOKUP(A1089,$A$2:$A$2336,Table2[HBA1C],"NOT FOUND")</f>
        <v>7.33</v>
      </c>
      <c r="G1089" t="str" cm="1">
        <f t="array" ref="G1089">_xlfn.XLOOKUP(A1089,$A$2:$A$2336,Table2[Heart Issues],"NOT FOUND")</f>
        <v>No</v>
      </c>
      <c r="H1089" t="str" cm="1">
        <f t="array" ref="H1089">_xlfn.XLOOKUP(A1089,$A$2:$A$2336,Table2[Any Transplants],"NOT FOUND")</f>
        <v>No</v>
      </c>
      <c r="I1089" t="str" cm="1">
        <f t="array" ref="I1089">_xlfn.XLOOKUP(A1089,$A$2:$A$2336,Table2[Cancer history],"NOT FOUND")</f>
        <v>No</v>
      </c>
      <c r="J1089" t="str">
        <f>_xlfn.XLOOKUP(A1089,Table3[customer_no],Table3[month],"NOT FOUND")</f>
        <v>Sep</v>
      </c>
      <c r="K1089" s="7">
        <f>_xlfn.XLOOKUP(A1089,Table3[customer_no],Table3[year_average],"NOT FOUND")</f>
        <v>1973</v>
      </c>
      <c r="L1089" cm="1">
        <f t="array" ref="L1089">_xlfn.XLOOKUP(A1089,Table3[customer_no],'Hospitalisation Details'!$D$2:$D$2344,"NOT FOUND")</f>
        <v>29</v>
      </c>
      <c r="M1089" s="33">
        <f>_xlfn.XLOOKUP(A1089,Table3[customer_no],Table3[dd/mm/yy],"NOT FOUND")</f>
        <v>26936</v>
      </c>
      <c r="N1089">
        <f>_xlfn.XLOOKUP(A1089,Table3[customer_no],Table3[age],"NOT FOUND")</f>
        <v>49</v>
      </c>
      <c r="O1089" cm="1">
        <f t="array" ref="O1089">_xlfn.XLOOKUP(A1089,Table3[customer_no],'Hospitalisation Details'!$E$2:$E$2344,"NOT FOUND")</f>
        <v>2</v>
      </c>
      <c r="P1089" t="str">
        <f>_xlfn.XLOOKUP(A1089,Table3[customer_no],Table3[hsplt_handled],"NOT FOUND")</f>
        <v>tier - 3</v>
      </c>
      <c r="Q1089" t="str">
        <f>_xlfn.XLOOKUP(A1089,Table3[customer_no],Table3[city_handled],"NOT FOUND")</f>
        <v>tier - 3</v>
      </c>
      <c r="R1089" t="str">
        <f>_xlfn.XLOOKUP(A1089,Table3[customer_no],Table3[state_id],"NOT FOUND")</f>
        <v>R1024</v>
      </c>
      <c r="S1089" s="34" cm="1">
        <f t="array" ref="S1089">_xlfn.XLOOKUP(A1089,Table3[customer_no],'Hospitalisation Details'!$F$2:$F$2344,"NOT FOUND")</f>
        <v>10370.91</v>
      </c>
      <c r="T1089" t="str">
        <f>_xlfn.XLOOKUP(A1089,Table2[Customer ID],Table2[BMI_category],"NOT FOUND")</f>
        <v>Obesity</v>
      </c>
      <c r="U1089" s="7">
        <f>_xlfn.XLOOKUP(A1089,Table2[Customer ID],Table2[no of surgery],"NOT FOUND")</f>
        <v>2</v>
      </c>
      <c r="V1089" t="str">
        <f>_xlfn.XLOOKUP(A1089,Table2[Customer ID],Table2[smoker_missing],"NOT FOUND")</f>
        <v>No</v>
      </c>
      <c r="W1089" t="str">
        <f t="shared" si="16"/>
        <v>Diabetes</v>
      </c>
      <c r="X1089" s="37">
        <f>SUM(Table5[[#This Row],[Title]:[Diabetes Level]])</f>
        <v>39402.584999999999</v>
      </c>
    </row>
    <row r="1090" spans="1:24" x14ac:dyDescent="0.25">
      <c r="A1090" t="s">
        <v>1282</v>
      </c>
      <c r="B1090" t="str">
        <f>VLOOKUP(A1090,'Customer Names'!$A$2:$E$2336,3,FALSE)</f>
        <v>Mrs.</v>
      </c>
      <c r="C1090" t="str">
        <f>_xlfn.XLOOKUP(A1090,$A$2:$A$2336,'Customer Names'!$D$2:$D$2336,"NOT FOUND")</f>
        <v>Yoko</v>
      </c>
      <c r="D1090" t="str">
        <f>_xlfn.XLOOKUP(A1090,$A$2:$A$2336,'Customer Names'!$E$2:$E$2336,"NOT FOUND")</f>
        <v>England</v>
      </c>
      <c r="E1090" cm="1">
        <f t="array" ref="E1090">_xlfn.XLOOKUP(A1090,$A$2:$A$2336,Table2[BMI],"NOT FOUND")</f>
        <v>27.11</v>
      </c>
      <c r="F1090" cm="1">
        <f t="array" ref="F1090">_xlfn.XLOOKUP(A1090,$A$2:$A$2336,Table2[HBA1C],"NOT FOUND")</f>
        <v>6.7</v>
      </c>
      <c r="G1090" t="str" cm="1">
        <f t="array" ref="G1090">_xlfn.XLOOKUP(A1090,$A$2:$A$2336,Table2[Heart Issues],"NOT FOUND")</f>
        <v>No</v>
      </c>
      <c r="H1090" t="str" cm="1">
        <f t="array" ref="H1090">_xlfn.XLOOKUP(A1090,$A$2:$A$2336,Table2[Any Transplants],"NOT FOUND")</f>
        <v>No</v>
      </c>
      <c r="I1090" t="str" cm="1">
        <f t="array" ref="I1090">_xlfn.XLOOKUP(A1090,$A$2:$A$2336,Table2[Cancer history],"NOT FOUND")</f>
        <v>No</v>
      </c>
      <c r="J1090" t="str">
        <f>_xlfn.XLOOKUP(A1090,Table3[customer_no],Table3[month],"NOT FOUND")</f>
        <v>Sep</v>
      </c>
      <c r="K1090" s="7">
        <f>_xlfn.XLOOKUP(A1090,Table3[customer_no],Table3[year_average],"NOT FOUND")</f>
        <v>1971</v>
      </c>
      <c r="L1090" cm="1">
        <f t="array" ref="L1090">_xlfn.XLOOKUP(A1090,Table3[customer_no],'Hospitalisation Details'!$D$2:$D$2344,"NOT FOUND")</f>
        <v>6</v>
      </c>
      <c r="M1090" s="33">
        <f>_xlfn.XLOOKUP(A1090,Table3[customer_no],Table3[dd/mm/yy],"NOT FOUND")</f>
        <v>26182</v>
      </c>
      <c r="N1090">
        <f>_xlfn.XLOOKUP(A1090,Table3[customer_no],Table3[age],"NOT FOUND")</f>
        <v>51</v>
      </c>
      <c r="O1090" cm="1">
        <f t="array" ref="O1090">_xlfn.XLOOKUP(A1090,Table3[customer_no],'Hospitalisation Details'!$E$2:$E$2344,"NOT FOUND")</f>
        <v>0</v>
      </c>
      <c r="P1090" t="str">
        <f>_xlfn.XLOOKUP(A1090,Table3[customer_no],Table3[hsplt_handled],"NOT FOUND")</f>
        <v>tier - 3</v>
      </c>
      <c r="Q1090" t="str">
        <f>_xlfn.XLOOKUP(A1090,Table3[customer_no],Table3[city_handled],"NOT FOUND")</f>
        <v>tier - 1</v>
      </c>
      <c r="R1090" t="str">
        <f>_xlfn.XLOOKUP(A1090,Table3[customer_no],Table3[state_id],"NOT FOUND")</f>
        <v>R1025</v>
      </c>
      <c r="S1090" s="34" cm="1">
        <f t="array" ref="S1090">_xlfn.XLOOKUP(A1090,Table3[customer_no],'Hospitalisation Details'!$F$2:$F$2344,"NOT FOUND")</f>
        <v>10356.67</v>
      </c>
      <c r="T1090" t="str">
        <f>_xlfn.XLOOKUP(A1090,Table2[Customer ID],Table2[BMI_category],"NOT FOUND")</f>
        <v>Overweight</v>
      </c>
      <c r="U1090" s="7">
        <f>_xlfn.XLOOKUP(A1090,Table2[Customer ID],Table2[no of surgery],"NOT FOUND")</f>
        <v>0</v>
      </c>
      <c r="V1090" t="str">
        <f>_xlfn.XLOOKUP(A1090,Table2[Customer ID],Table2[smoker_missing],"NOT FOUND")</f>
        <v>No</v>
      </c>
      <c r="W1090" t="str">
        <f t="shared" si="16"/>
        <v>Diabetes</v>
      </c>
      <c r="X1090" s="37">
        <f>SUM(Table5[[#This Row],[Title]:[Diabetes Level]])</f>
        <v>38600.480000000003</v>
      </c>
    </row>
    <row r="1091" spans="1:24" x14ac:dyDescent="0.25">
      <c r="A1091" t="s">
        <v>1281</v>
      </c>
      <c r="B1091" t="str">
        <f>VLOOKUP(A1091,'Customer Names'!$A$2:$E$2336,3,FALSE)</f>
        <v>Ms.</v>
      </c>
      <c r="C1091" t="str">
        <f>_xlfn.XLOOKUP(A1091,$A$2:$A$2336,'Customer Names'!$D$2:$D$2336,"NOT FOUND")</f>
        <v>Laura</v>
      </c>
      <c r="D1091" t="str">
        <f>_xlfn.XLOOKUP(A1091,$A$2:$A$2336,'Customer Names'!$E$2:$E$2336,"NOT FOUND")</f>
        <v>McLean</v>
      </c>
      <c r="E1091" cm="1">
        <f t="array" ref="E1091">_xlfn.XLOOKUP(A1091,$A$2:$A$2336,Table2[BMI],"NOT FOUND")</f>
        <v>26.6</v>
      </c>
      <c r="F1091" cm="1">
        <f t="array" ref="F1091">_xlfn.XLOOKUP(A1091,$A$2:$A$2336,Table2[HBA1C],"NOT FOUND")</f>
        <v>5.27</v>
      </c>
      <c r="G1091" t="str" cm="1">
        <f t="array" ref="G1091">_xlfn.XLOOKUP(A1091,$A$2:$A$2336,Table2[Heart Issues],"NOT FOUND")</f>
        <v>yes</v>
      </c>
      <c r="H1091" t="str" cm="1">
        <f t="array" ref="H1091">_xlfn.XLOOKUP(A1091,$A$2:$A$2336,Table2[Any Transplants],"NOT FOUND")</f>
        <v>No</v>
      </c>
      <c r="I1091" t="str" cm="1">
        <f t="array" ref="I1091">_xlfn.XLOOKUP(A1091,$A$2:$A$2336,Table2[Cancer history],"NOT FOUND")</f>
        <v>Yes</v>
      </c>
      <c r="J1091" t="str">
        <f>_xlfn.XLOOKUP(A1091,Table3[customer_no],Table3[month],"NOT FOUND")</f>
        <v>Jun</v>
      </c>
      <c r="K1091" s="7">
        <f>_xlfn.XLOOKUP(A1091,Table3[customer_no],Table3[year_average],"NOT FOUND")</f>
        <v>1969</v>
      </c>
      <c r="L1091" cm="1">
        <f t="array" ref="L1091">_xlfn.XLOOKUP(A1091,Table3[customer_no],'Hospitalisation Details'!$D$2:$D$2344,"NOT FOUND")</f>
        <v>17</v>
      </c>
      <c r="M1091" s="33">
        <f>_xlfn.XLOOKUP(A1091,Table3[customer_no],Table3[dd/mm/yy],"NOT FOUND")</f>
        <v>25371</v>
      </c>
      <c r="N1091">
        <f>_xlfn.XLOOKUP(A1091,Table3[customer_no],Table3[age],"NOT FOUND")</f>
        <v>53</v>
      </c>
      <c r="O1091" cm="1">
        <f t="array" ref="O1091">_xlfn.XLOOKUP(A1091,Table3[customer_no],'Hospitalisation Details'!$E$2:$E$2344,"NOT FOUND")</f>
        <v>0</v>
      </c>
      <c r="P1091" t="str">
        <f>_xlfn.XLOOKUP(A1091,Table3[customer_no],Table3[hsplt_handled],"NOT FOUND")</f>
        <v>tier - 3</v>
      </c>
      <c r="Q1091" t="str">
        <f>_xlfn.XLOOKUP(A1091,Table3[customer_no],Table3[city_handled],"NOT FOUND")</f>
        <v>tier - 1</v>
      </c>
      <c r="R1091" t="str">
        <f>_xlfn.XLOOKUP(A1091,Table3[customer_no],Table3[state_id],"NOT FOUND")</f>
        <v>R1012</v>
      </c>
      <c r="S1091" s="34" cm="1">
        <f t="array" ref="S1091">_xlfn.XLOOKUP(A1091,Table3[customer_no],'Hospitalisation Details'!$F$2:$F$2344,"NOT FOUND")</f>
        <v>10355.64</v>
      </c>
      <c r="T1091" t="str">
        <f>_xlfn.XLOOKUP(A1091,Table2[Customer ID],Table2[BMI_category],"NOT FOUND")</f>
        <v>Overweight</v>
      </c>
      <c r="U1091" s="7">
        <f>_xlfn.XLOOKUP(A1091,Table2[Customer ID],Table2[no of surgery],"NOT FOUND")</f>
        <v>1</v>
      </c>
      <c r="V1091" t="str">
        <f>_xlfn.XLOOKUP(A1091,Table2[Customer ID],Table2[smoker_missing],"NOT FOUND")</f>
        <v>No</v>
      </c>
      <c r="W1091" t="str">
        <f t="shared" ref="W1091:W1154" si="17">IF(F1091&lt;5.7, "Normal", IF(AND(F1091&gt;=5.7, F1091&lt;=6.4), "Prediabetes", "Diabetes"))</f>
        <v>Normal</v>
      </c>
      <c r="X1091" s="37">
        <f>SUM(Table5[[#This Row],[Title]:[Diabetes Level]])</f>
        <v>37798.509999999995</v>
      </c>
    </row>
    <row r="1092" spans="1:24" x14ac:dyDescent="0.25">
      <c r="A1092" t="s">
        <v>1280</v>
      </c>
      <c r="B1092" t="str">
        <f>VLOOKUP(A1092,'Customer Names'!$A$2:$E$2336,3,FALSE)</f>
        <v>Ms.</v>
      </c>
      <c r="C1092" t="str">
        <f>_xlfn.XLOOKUP(A1092,$A$2:$A$2336,'Customer Names'!$D$2:$D$2336,"NOT FOUND")</f>
        <v>Tess A.</v>
      </c>
      <c r="D1092" t="str">
        <f>_xlfn.XLOOKUP(A1092,$A$2:$A$2336,'Customer Names'!$E$2:$E$2336,"NOT FOUND")</f>
        <v>Gardner</v>
      </c>
      <c r="E1092" cm="1">
        <f t="array" ref="E1092">_xlfn.XLOOKUP(A1092,$A$2:$A$2336,Table2[BMI],"NOT FOUND")</f>
        <v>30.41</v>
      </c>
      <c r="F1092" cm="1">
        <f t="array" ref="F1092">_xlfn.XLOOKUP(A1092,$A$2:$A$2336,Table2[HBA1C],"NOT FOUND")</f>
        <v>7.72</v>
      </c>
      <c r="G1092" t="str" cm="1">
        <f t="array" ref="G1092">_xlfn.XLOOKUP(A1092,$A$2:$A$2336,Table2[Heart Issues],"NOT FOUND")</f>
        <v>No</v>
      </c>
      <c r="H1092" t="str" cm="1">
        <f t="array" ref="H1092">_xlfn.XLOOKUP(A1092,$A$2:$A$2336,Table2[Any Transplants],"NOT FOUND")</f>
        <v>No</v>
      </c>
      <c r="I1092" t="str" cm="1">
        <f t="array" ref="I1092">_xlfn.XLOOKUP(A1092,$A$2:$A$2336,Table2[Cancer history],"NOT FOUND")</f>
        <v>No</v>
      </c>
      <c r="J1092" t="str">
        <f>_xlfn.XLOOKUP(A1092,Table3[customer_no],Table3[month],"NOT FOUND")</f>
        <v>Sep</v>
      </c>
      <c r="K1092" s="7">
        <f>_xlfn.XLOOKUP(A1092,Table3[customer_no],Table3[year_average],"NOT FOUND")</f>
        <v>1974</v>
      </c>
      <c r="L1092" cm="1">
        <f t="array" ref="L1092">_xlfn.XLOOKUP(A1092,Table3[customer_no],'Hospitalisation Details'!$D$2:$D$2344,"NOT FOUND")</f>
        <v>29</v>
      </c>
      <c r="M1092" s="33">
        <f>_xlfn.XLOOKUP(A1092,Table3[customer_no],Table3[dd/mm/yy],"NOT FOUND")</f>
        <v>27301</v>
      </c>
      <c r="N1092">
        <f>_xlfn.XLOOKUP(A1092,Table3[customer_no],Table3[age],"NOT FOUND")</f>
        <v>48</v>
      </c>
      <c r="O1092" cm="1">
        <f t="array" ref="O1092">_xlfn.XLOOKUP(A1092,Table3[customer_no],'Hospitalisation Details'!$E$2:$E$2344,"NOT FOUND")</f>
        <v>0</v>
      </c>
      <c r="P1092" t="str">
        <f>_xlfn.XLOOKUP(A1092,Table3[customer_no],Table3[hsplt_handled],"NOT FOUND")</f>
        <v>tier - 3</v>
      </c>
      <c r="Q1092" t="str">
        <f>_xlfn.XLOOKUP(A1092,Table3[customer_no],Table3[city_handled],"NOT FOUND")</f>
        <v>tier - 1</v>
      </c>
      <c r="R1092" t="str">
        <f>_xlfn.XLOOKUP(A1092,Table3[customer_no],Table3[state_id],"NOT FOUND")</f>
        <v>R1012</v>
      </c>
      <c r="S1092" s="34" cm="1">
        <f t="array" ref="S1092">_xlfn.XLOOKUP(A1092,Table3[customer_no],'Hospitalisation Details'!$F$2:$F$2344,"NOT FOUND")</f>
        <v>10352.48</v>
      </c>
      <c r="T1092" t="str">
        <f>_xlfn.XLOOKUP(A1092,Table2[Customer ID],Table2[BMI_category],"NOT FOUND")</f>
        <v>Obesity</v>
      </c>
      <c r="U1092" s="7">
        <f>_xlfn.XLOOKUP(A1092,Table2[Customer ID],Table2[no of surgery],"NOT FOUND")</f>
        <v>0</v>
      </c>
      <c r="V1092" t="str">
        <f>_xlfn.XLOOKUP(A1092,Table2[Customer ID],Table2[smoker_missing],"NOT FOUND")</f>
        <v>No</v>
      </c>
      <c r="W1092" t="str">
        <f t="shared" si="17"/>
        <v>Diabetes</v>
      </c>
      <c r="X1092" s="37">
        <f>SUM(Table5[[#This Row],[Title]:[Diabetes Level]])</f>
        <v>39742.61</v>
      </c>
    </row>
    <row r="1093" spans="1:24" x14ac:dyDescent="0.25">
      <c r="A1093" t="s">
        <v>1279</v>
      </c>
      <c r="B1093" t="str">
        <f>VLOOKUP(A1093,'Customer Names'!$A$2:$E$2336,3,FALSE)</f>
        <v>Mr.</v>
      </c>
      <c r="C1093" t="str">
        <f>_xlfn.XLOOKUP(A1093,$A$2:$A$2336,'Customer Names'!$D$2:$D$2336,"NOT FOUND")</f>
        <v>William G.</v>
      </c>
      <c r="D1093" t="str">
        <f>_xlfn.XLOOKUP(A1093,$A$2:$A$2336,'Customer Names'!$E$2:$E$2336,"NOT FOUND")</f>
        <v>Lane</v>
      </c>
      <c r="E1093" cm="1">
        <f t="array" ref="E1093">_xlfn.XLOOKUP(A1093,$A$2:$A$2336,Table2[BMI],"NOT FOUND")</f>
        <v>28.98</v>
      </c>
      <c r="F1093" cm="1">
        <f t="array" ref="F1093">_xlfn.XLOOKUP(A1093,$A$2:$A$2336,Table2[HBA1C],"NOT FOUND")</f>
        <v>8.68</v>
      </c>
      <c r="G1093" t="str" cm="1">
        <f t="array" ref="G1093">_xlfn.XLOOKUP(A1093,$A$2:$A$2336,Table2[Heart Issues],"NOT FOUND")</f>
        <v>No</v>
      </c>
      <c r="H1093" t="str" cm="1">
        <f t="array" ref="H1093">_xlfn.XLOOKUP(A1093,$A$2:$A$2336,Table2[Any Transplants],"NOT FOUND")</f>
        <v>No</v>
      </c>
      <c r="I1093" t="str" cm="1">
        <f t="array" ref="I1093">_xlfn.XLOOKUP(A1093,$A$2:$A$2336,Table2[Cancer history],"NOT FOUND")</f>
        <v>No</v>
      </c>
      <c r="J1093" t="str">
        <f>_xlfn.XLOOKUP(A1093,Table3[customer_no],Table3[month],"NOT FOUND")</f>
        <v>Aug</v>
      </c>
      <c r="K1093" s="7">
        <f>_xlfn.XLOOKUP(A1093,Table3[customer_no],Table3[year_average],"NOT FOUND")</f>
        <v>1973</v>
      </c>
      <c r="L1093" cm="1">
        <f t="array" ref="L1093">_xlfn.XLOOKUP(A1093,Table3[customer_no],'Hospitalisation Details'!$D$2:$D$2344,"NOT FOUND")</f>
        <v>8</v>
      </c>
      <c r="M1093" s="33">
        <f>_xlfn.XLOOKUP(A1093,Table3[customer_no],Table3[dd/mm/yy],"NOT FOUND")</f>
        <v>26884</v>
      </c>
      <c r="N1093">
        <f>_xlfn.XLOOKUP(A1093,Table3[customer_no],Table3[age],"NOT FOUND")</f>
        <v>49</v>
      </c>
      <c r="O1093" cm="1">
        <f t="array" ref="O1093">_xlfn.XLOOKUP(A1093,Table3[customer_no],'Hospitalisation Details'!$E$2:$E$2344,"NOT FOUND")</f>
        <v>0</v>
      </c>
      <c r="P1093" t="str">
        <f>_xlfn.XLOOKUP(A1093,Table3[customer_no],Table3[hsplt_handled],"NOT FOUND")</f>
        <v>tier - 3</v>
      </c>
      <c r="Q1093" t="str">
        <f>_xlfn.XLOOKUP(A1093,Table3[customer_no],Table3[city_handled],"NOT FOUND")</f>
        <v>tier - 2</v>
      </c>
      <c r="R1093" t="str">
        <f>_xlfn.XLOOKUP(A1093,Table3[customer_no],Table3[state_id],"NOT FOUND")</f>
        <v>R1021</v>
      </c>
      <c r="S1093" s="34" cm="1">
        <f t="array" ref="S1093">_xlfn.XLOOKUP(A1093,Table3[customer_no],'Hospitalisation Details'!$F$2:$F$2344,"NOT FOUND")</f>
        <v>10345.93</v>
      </c>
      <c r="T1093" t="str">
        <f>_xlfn.XLOOKUP(A1093,Table2[Customer ID],Table2[BMI_category],"NOT FOUND")</f>
        <v>Overweight</v>
      </c>
      <c r="U1093" s="7">
        <f>_xlfn.XLOOKUP(A1093,Table2[Customer ID],Table2[no of surgery],"NOT FOUND")</f>
        <v>2</v>
      </c>
      <c r="V1093" t="str">
        <f>_xlfn.XLOOKUP(A1093,Table2[Customer ID],Table2[smoker_missing],"NOT FOUND")</f>
        <v>No</v>
      </c>
      <c r="W1093" t="str">
        <f t="shared" si="17"/>
        <v>Diabetes</v>
      </c>
      <c r="X1093" s="37">
        <f>SUM(Table5[[#This Row],[Title]:[Diabetes Level]])</f>
        <v>39299.589999999997</v>
      </c>
    </row>
    <row r="1094" spans="1:24" x14ac:dyDescent="0.25">
      <c r="A1094" t="s">
        <v>1278</v>
      </c>
      <c r="B1094" t="str">
        <f>VLOOKUP(A1094,'Customer Names'!$A$2:$E$2336,3,FALSE)</f>
        <v>Ms.</v>
      </c>
      <c r="C1094" t="str">
        <f>_xlfn.XLOOKUP(A1094,$A$2:$A$2336,'Customer Names'!$D$2:$D$2336,"NOT FOUND")</f>
        <v>Paige</v>
      </c>
      <c r="D1094" t="str">
        <f>_xlfn.XLOOKUP(A1094,$A$2:$A$2336,'Customer Names'!$E$2:$E$2336,"NOT FOUND")</f>
        <v>Vonachen</v>
      </c>
      <c r="E1094" cm="1">
        <f t="array" ref="E1094">_xlfn.XLOOKUP(A1094,$A$2:$A$2336,Table2[BMI],"NOT FOUND")</f>
        <v>31.24</v>
      </c>
      <c r="F1094" cm="1">
        <f t="array" ref="F1094">_xlfn.XLOOKUP(A1094,$A$2:$A$2336,Table2[HBA1C],"NOT FOUND")</f>
        <v>9.8000000000000007</v>
      </c>
      <c r="G1094" t="str" cm="1">
        <f t="array" ref="G1094">_xlfn.XLOOKUP(A1094,$A$2:$A$2336,Table2[Heart Issues],"NOT FOUND")</f>
        <v>No</v>
      </c>
      <c r="H1094" t="str" cm="1">
        <f t="array" ref="H1094">_xlfn.XLOOKUP(A1094,$A$2:$A$2336,Table2[Any Transplants],"NOT FOUND")</f>
        <v>No</v>
      </c>
      <c r="I1094" t="str" cm="1">
        <f t="array" ref="I1094">_xlfn.XLOOKUP(A1094,$A$2:$A$2336,Table2[Cancer history],"NOT FOUND")</f>
        <v>No</v>
      </c>
      <c r="J1094" t="str">
        <f>_xlfn.XLOOKUP(A1094,Table3[customer_no],Table3[month],"NOT FOUND")</f>
        <v>Jul</v>
      </c>
      <c r="K1094" s="7">
        <f>_xlfn.XLOOKUP(A1094,Table3[customer_no],Table3[year_average],"NOT FOUND")</f>
        <v>1968</v>
      </c>
      <c r="L1094" cm="1">
        <f t="array" ref="L1094">_xlfn.XLOOKUP(A1094,Table3[customer_no],'Hospitalisation Details'!$D$2:$D$2344,"NOT FOUND")</f>
        <v>19</v>
      </c>
      <c r="M1094" s="33">
        <f>_xlfn.XLOOKUP(A1094,Table3[customer_no],Table3[dd/mm/yy],"NOT FOUND")</f>
        <v>25038</v>
      </c>
      <c r="N1094">
        <f>_xlfn.XLOOKUP(A1094,Table3[customer_no],Table3[age],"NOT FOUND")</f>
        <v>54</v>
      </c>
      <c r="O1094" cm="1">
        <f t="array" ref="O1094">_xlfn.XLOOKUP(A1094,Table3[customer_no],'Hospitalisation Details'!$E$2:$E$2344,"NOT FOUND")</f>
        <v>0</v>
      </c>
      <c r="P1094" t="str">
        <f>_xlfn.XLOOKUP(A1094,Table3[customer_no],Table3[hsplt_handled],"NOT FOUND")</f>
        <v>tier - 3</v>
      </c>
      <c r="Q1094" t="str">
        <f>_xlfn.XLOOKUP(A1094,Table3[customer_no],Table3[city_handled],"NOT FOUND")</f>
        <v>tier - 1</v>
      </c>
      <c r="R1094" t="str">
        <f>_xlfn.XLOOKUP(A1094,Table3[customer_no],Table3[state_id],"NOT FOUND")</f>
        <v>R1013</v>
      </c>
      <c r="S1094" s="34" cm="1">
        <f t="array" ref="S1094">_xlfn.XLOOKUP(A1094,Table3[customer_no],'Hospitalisation Details'!$F$2:$F$2344,"NOT FOUND")</f>
        <v>10338.93</v>
      </c>
      <c r="T1094" t="str">
        <f>_xlfn.XLOOKUP(A1094,Table2[Customer ID],Table2[BMI_category],"NOT FOUND")</f>
        <v>Obesity</v>
      </c>
      <c r="U1094" s="7">
        <f>_xlfn.XLOOKUP(A1094,Table2[Customer ID],Table2[no of surgery],"NOT FOUND")</f>
        <v>0</v>
      </c>
      <c r="V1094" t="str">
        <f>_xlfn.XLOOKUP(A1094,Table2[Customer ID],Table2[smoker_missing],"NOT FOUND")</f>
        <v>No</v>
      </c>
      <c r="W1094" t="str">
        <f t="shared" si="17"/>
        <v>Diabetes</v>
      </c>
      <c r="X1094" s="37">
        <f>SUM(Table5[[#This Row],[Title]:[Diabetes Level]])</f>
        <v>37458.97</v>
      </c>
    </row>
    <row r="1095" spans="1:24" x14ac:dyDescent="0.25">
      <c r="A1095" t="s">
        <v>1277</v>
      </c>
      <c r="B1095" t="str">
        <f>VLOOKUP(A1095,'Customer Names'!$A$2:$E$2336,3,FALSE)</f>
        <v>Mr.</v>
      </c>
      <c r="C1095" t="str">
        <f>_xlfn.XLOOKUP(A1095,$A$2:$A$2336,'Customer Names'!$D$2:$D$2336,"NOT FOUND")</f>
        <v>Matthew J</v>
      </c>
      <c r="D1095" t="str">
        <f>_xlfn.XLOOKUP(A1095,$A$2:$A$2336,'Customer Names'!$E$2:$E$2336,"NOT FOUND")</f>
        <v>Smith</v>
      </c>
      <c r="E1095" cm="1">
        <f t="array" ref="E1095">_xlfn.XLOOKUP(A1095,$A$2:$A$2336,Table2[BMI],"NOT FOUND")</f>
        <v>31.54</v>
      </c>
      <c r="F1095" cm="1">
        <f t="array" ref="F1095">_xlfn.XLOOKUP(A1095,$A$2:$A$2336,Table2[HBA1C],"NOT FOUND")</f>
        <v>4.4400000000000004</v>
      </c>
      <c r="G1095" t="str" cm="1">
        <f t="array" ref="G1095">_xlfn.XLOOKUP(A1095,$A$2:$A$2336,Table2[Heart Issues],"NOT FOUND")</f>
        <v>No</v>
      </c>
      <c r="H1095" t="str" cm="1">
        <f t="array" ref="H1095">_xlfn.XLOOKUP(A1095,$A$2:$A$2336,Table2[Any Transplants],"NOT FOUND")</f>
        <v>No</v>
      </c>
      <c r="I1095" t="str" cm="1">
        <f t="array" ref="I1095">_xlfn.XLOOKUP(A1095,$A$2:$A$2336,Table2[Cancer history],"NOT FOUND")</f>
        <v>No</v>
      </c>
      <c r="J1095" t="str">
        <f>_xlfn.XLOOKUP(A1095,Table3[customer_no],Table3[month],"NOT FOUND")</f>
        <v>Jul</v>
      </c>
      <c r="K1095" s="7">
        <f>_xlfn.XLOOKUP(A1095,Table3[customer_no],Table3[year_average],"NOT FOUND")</f>
        <v>1982</v>
      </c>
      <c r="L1095" cm="1">
        <f t="array" ref="L1095">_xlfn.XLOOKUP(A1095,Table3[customer_no],'Hospitalisation Details'!$D$2:$D$2344,"NOT FOUND")</f>
        <v>21</v>
      </c>
      <c r="M1095" s="33">
        <f>_xlfn.XLOOKUP(A1095,Table3[customer_no],Table3[dd/mm/yy],"NOT FOUND")</f>
        <v>30153</v>
      </c>
      <c r="N1095">
        <f>_xlfn.XLOOKUP(A1095,Table3[customer_no],Table3[age],"NOT FOUND")</f>
        <v>40</v>
      </c>
      <c r="O1095" cm="1">
        <f t="array" ref="O1095">_xlfn.XLOOKUP(A1095,Table3[customer_no],'Hospitalisation Details'!$E$2:$E$2344,"NOT FOUND")</f>
        <v>3</v>
      </c>
      <c r="P1095" t="str">
        <f>_xlfn.XLOOKUP(A1095,Table3[customer_no],Table3[hsplt_handled],"NOT FOUND")</f>
        <v>tier - 3</v>
      </c>
      <c r="Q1095" t="str">
        <f>_xlfn.XLOOKUP(A1095,Table3[customer_no],Table3[city_handled],"NOT FOUND")</f>
        <v>tier - 1</v>
      </c>
      <c r="R1095" t="str">
        <f>_xlfn.XLOOKUP(A1095,Table3[customer_no],Table3[state_id],"NOT FOUND")</f>
        <v>R1021</v>
      </c>
      <c r="S1095" s="34" cm="1">
        <f t="array" ref="S1095">_xlfn.XLOOKUP(A1095,Table3[customer_no],'Hospitalisation Details'!$F$2:$F$2344,"NOT FOUND")</f>
        <v>10329.06</v>
      </c>
      <c r="T1095" t="str">
        <f>_xlfn.XLOOKUP(A1095,Table2[Customer ID],Table2[BMI_category],"NOT FOUND")</f>
        <v>Obesity</v>
      </c>
      <c r="U1095" s="7">
        <f>_xlfn.XLOOKUP(A1095,Table2[Customer ID],Table2[no of surgery],"NOT FOUND")</f>
        <v>0</v>
      </c>
      <c r="V1095" t="str">
        <f>_xlfn.XLOOKUP(A1095,Table2[Customer ID],Table2[smoker_missing],"NOT FOUND")</f>
        <v>No</v>
      </c>
      <c r="W1095" t="str">
        <f t="shared" si="17"/>
        <v>Normal</v>
      </c>
      <c r="X1095" s="37">
        <f>SUM(Table5[[#This Row],[Title]:[Diabetes Level]])</f>
        <v>42564.04</v>
      </c>
    </row>
    <row r="1096" spans="1:24" x14ac:dyDescent="0.25">
      <c r="A1096" t="s">
        <v>1276</v>
      </c>
      <c r="B1096" t="str">
        <f>VLOOKUP(A1096,'Customer Names'!$A$2:$E$2336,3,FALSE)</f>
        <v>Mr.</v>
      </c>
      <c r="C1096" t="str">
        <f>_xlfn.XLOOKUP(A1096,$A$2:$A$2336,'Customer Names'!$D$2:$D$2336,"NOT FOUND")</f>
        <v>Matthew</v>
      </c>
      <c r="D1096" t="str">
        <f>_xlfn.XLOOKUP(A1096,$A$2:$A$2336,'Customer Names'!$E$2:$E$2336,"NOT FOUND")</f>
        <v>Kidwell</v>
      </c>
      <c r="E1096" cm="1">
        <f t="array" ref="E1096">_xlfn.XLOOKUP(A1096,$A$2:$A$2336,Table2[BMI],"NOT FOUND")</f>
        <v>38.6</v>
      </c>
      <c r="F1096" cm="1">
        <f t="array" ref="F1096">_xlfn.XLOOKUP(A1096,$A$2:$A$2336,Table2[HBA1C],"NOT FOUND")</f>
        <v>7.19</v>
      </c>
      <c r="G1096" t="str" cm="1">
        <f t="array" ref="G1096">_xlfn.XLOOKUP(A1096,$A$2:$A$2336,Table2[Heart Issues],"NOT FOUND")</f>
        <v>yes</v>
      </c>
      <c r="H1096" t="str" cm="1">
        <f t="array" ref="H1096">_xlfn.XLOOKUP(A1096,$A$2:$A$2336,Table2[Any Transplants],"NOT FOUND")</f>
        <v>No</v>
      </c>
      <c r="I1096" t="str" cm="1">
        <f t="array" ref="I1096">_xlfn.XLOOKUP(A1096,$A$2:$A$2336,Table2[Cancer history],"NOT FOUND")</f>
        <v>No</v>
      </c>
      <c r="J1096" t="str">
        <f>_xlfn.XLOOKUP(A1096,Table3[customer_no],Table3[month],"NOT FOUND")</f>
        <v>Dec</v>
      </c>
      <c r="K1096" s="7">
        <f>_xlfn.XLOOKUP(A1096,Table3[customer_no],Table3[year_average],"NOT FOUND")</f>
        <v>1970</v>
      </c>
      <c r="L1096" cm="1">
        <f t="array" ref="L1096">_xlfn.XLOOKUP(A1096,Table3[customer_no],'Hospitalisation Details'!$D$2:$D$2344,"NOT FOUND")</f>
        <v>1</v>
      </c>
      <c r="M1096" s="33">
        <f>_xlfn.XLOOKUP(A1096,Table3[customer_no],Table3[dd/mm/yy],"NOT FOUND")</f>
        <v>25903</v>
      </c>
      <c r="N1096">
        <f>_xlfn.XLOOKUP(A1096,Table3[customer_no],Table3[age],"NOT FOUND")</f>
        <v>52</v>
      </c>
      <c r="O1096" cm="1">
        <f t="array" ref="O1096">_xlfn.XLOOKUP(A1096,Table3[customer_no],'Hospitalisation Details'!$E$2:$E$2344,"NOT FOUND")</f>
        <v>2</v>
      </c>
      <c r="P1096" t="str">
        <f>_xlfn.XLOOKUP(A1096,Table3[customer_no],Table3[hsplt_handled],"NOT FOUND")</f>
        <v>tier - 3</v>
      </c>
      <c r="Q1096" t="str">
        <f>_xlfn.XLOOKUP(A1096,Table3[customer_no],Table3[city_handled],"NOT FOUND")</f>
        <v>tier - 3</v>
      </c>
      <c r="R1096" t="str">
        <f>_xlfn.XLOOKUP(A1096,Table3[customer_no],Table3[state_id],"NOT FOUND")</f>
        <v>R1011</v>
      </c>
      <c r="S1096" s="34" cm="1">
        <f t="array" ref="S1096">_xlfn.XLOOKUP(A1096,Table3[customer_no],'Hospitalisation Details'!$F$2:$F$2344,"NOT FOUND")</f>
        <v>10325.209999999999</v>
      </c>
      <c r="T1096" t="str">
        <f>_xlfn.XLOOKUP(A1096,Table2[Customer ID],Table2[BMI_category],"NOT FOUND")</f>
        <v>Obesity</v>
      </c>
      <c r="U1096" s="7">
        <f>_xlfn.XLOOKUP(A1096,Table2[Customer ID],Table2[no of surgery],"NOT FOUND")</f>
        <v>2</v>
      </c>
      <c r="V1096" t="str">
        <f>_xlfn.XLOOKUP(A1096,Table2[Customer ID],Table2[smoker_missing],"NOT FOUND")</f>
        <v>No</v>
      </c>
      <c r="W1096" t="str">
        <f t="shared" si="17"/>
        <v>Diabetes</v>
      </c>
      <c r="X1096" s="37">
        <f>SUM(Table5[[#This Row],[Title]:[Diabetes Level]])</f>
        <v>38301</v>
      </c>
    </row>
    <row r="1097" spans="1:24" x14ac:dyDescent="0.25">
      <c r="A1097" t="s">
        <v>1275</v>
      </c>
      <c r="B1097" t="str">
        <f>VLOOKUP(A1097,'Customer Names'!$A$2:$E$2336,3,FALSE)</f>
        <v>Mrs.</v>
      </c>
      <c r="C1097" t="str">
        <f>_xlfn.XLOOKUP(A1097,$A$2:$A$2336,'Customer Names'!$D$2:$D$2336,"NOT FOUND")</f>
        <v>Maria</v>
      </c>
      <c r="D1097" t="str">
        <f>_xlfn.XLOOKUP(A1097,$A$2:$A$2336,'Customer Names'!$E$2:$E$2336,"NOT FOUND")</f>
        <v>Betancourth</v>
      </c>
      <c r="E1097" cm="1">
        <f t="array" ref="E1097">_xlfn.XLOOKUP(A1097,$A$2:$A$2336,Table2[BMI],"NOT FOUND")</f>
        <v>37.950000000000003</v>
      </c>
      <c r="F1097" cm="1">
        <f t="array" ref="F1097">_xlfn.XLOOKUP(A1097,$A$2:$A$2336,Table2[HBA1C],"NOT FOUND")</f>
        <v>6.06</v>
      </c>
      <c r="G1097" t="str" cm="1">
        <f t="array" ref="G1097">_xlfn.XLOOKUP(A1097,$A$2:$A$2336,Table2[Heart Issues],"NOT FOUND")</f>
        <v>No</v>
      </c>
      <c r="H1097" t="str" cm="1">
        <f t="array" ref="H1097">_xlfn.XLOOKUP(A1097,$A$2:$A$2336,Table2[Any Transplants],"NOT FOUND")</f>
        <v>No</v>
      </c>
      <c r="I1097" t="str" cm="1">
        <f t="array" ref="I1097">_xlfn.XLOOKUP(A1097,$A$2:$A$2336,Table2[Cancer history],"NOT FOUND")</f>
        <v>No</v>
      </c>
      <c r="J1097" t="str">
        <f>_xlfn.XLOOKUP(A1097,Table3[customer_no],Table3[month],"NOT FOUND")</f>
        <v>Aug</v>
      </c>
      <c r="K1097" s="7">
        <f>_xlfn.XLOOKUP(A1097,Table3[customer_no],Table3[year_average],"NOT FOUND")</f>
        <v>1991</v>
      </c>
      <c r="L1097" cm="1">
        <f t="array" ref="L1097">_xlfn.XLOOKUP(A1097,Table3[customer_no],'Hospitalisation Details'!$D$2:$D$2344,"NOT FOUND")</f>
        <v>21</v>
      </c>
      <c r="M1097" s="33">
        <f>_xlfn.XLOOKUP(A1097,Table3[customer_no],Table3[dd/mm/yy],"NOT FOUND")</f>
        <v>33471</v>
      </c>
      <c r="N1097">
        <f>_xlfn.XLOOKUP(A1097,Table3[customer_no],Table3[age],"NOT FOUND")</f>
        <v>31</v>
      </c>
      <c r="O1097" cm="1">
        <f t="array" ref="O1097">_xlfn.XLOOKUP(A1097,Table3[customer_no],'Hospitalisation Details'!$E$2:$E$2344,"NOT FOUND")</f>
        <v>3</v>
      </c>
      <c r="P1097" t="str">
        <f>_xlfn.XLOOKUP(A1097,Table3[customer_no],Table3[hsplt_handled],"NOT FOUND")</f>
        <v>tier - 3</v>
      </c>
      <c r="Q1097" t="str">
        <f>_xlfn.XLOOKUP(A1097,Table3[customer_no],Table3[city_handled],"NOT FOUND")</f>
        <v>tier - 1</v>
      </c>
      <c r="R1097" t="str">
        <f>_xlfn.XLOOKUP(A1097,Table3[customer_no],Table3[state_id],"NOT FOUND")</f>
        <v>R1026</v>
      </c>
      <c r="S1097" s="34" cm="1">
        <f t="array" ref="S1097">_xlfn.XLOOKUP(A1097,Table3[customer_no],'Hospitalisation Details'!$F$2:$F$2344,"NOT FOUND")</f>
        <v>10322.9</v>
      </c>
      <c r="T1097" t="str">
        <f>_xlfn.XLOOKUP(A1097,Table2[Customer ID],Table2[BMI_category],"NOT FOUND")</f>
        <v>Obesity</v>
      </c>
      <c r="U1097" s="7">
        <f>_xlfn.XLOOKUP(A1097,Table2[Customer ID],Table2[no of surgery],"NOT FOUND")</f>
        <v>0</v>
      </c>
      <c r="V1097" t="str">
        <f>_xlfn.XLOOKUP(A1097,Table2[Customer ID],Table2[smoker_missing],"NOT FOUND")</f>
        <v>No</v>
      </c>
      <c r="W1097" t="str">
        <f t="shared" si="17"/>
        <v>Prediabetes</v>
      </c>
      <c r="X1097" s="37">
        <f>SUM(Table5[[#This Row],[Title]:[Diabetes Level]])</f>
        <v>45883.91</v>
      </c>
    </row>
    <row r="1098" spans="1:24" x14ac:dyDescent="0.25">
      <c r="A1098" t="s">
        <v>1274</v>
      </c>
      <c r="B1098" t="str">
        <f>VLOOKUP(A1098,'Customer Names'!$A$2:$E$2336,3,FALSE)</f>
        <v>Ms.</v>
      </c>
      <c r="C1098" t="str">
        <f>_xlfn.XLOOKUP(A1098,$A$2:$A$2336,'Customer Names'!$D$2:$D$2336,"NOT FOUND")</f>
        <v>Stephanie D</v>
      </c>
      <c r="D1098" t="str">
        <f>_xlfn.XLOOKUP(A1098,$A$2:$A$2336,'Customer Names'!$E$2:$E$2336,"NOT FOUND")</f>
        <v>Henstrom</v>
      </c>
      <c r="E1098" cm="1">
        <f t="array" ref="E1098">_xlfn.XLOOKUP(A1098,$A$2:$A$2336,Table2[BMI],"NOT FOUND")</f>
        <v>38.97</v>
      </c>
      <c r="F1098" cm="1">
        <f t="array" ref="F1098">_xlfn.XLOOKUP(A1098,$A$2:$A$2336,Table2[HBA1C],"NOT FOUND")</f>
        <v>5.12</v>
      </c>
      <c r="G1098" t="str" cm="1">
        <f t="array" ref="G1098">_xlfn.XLOOKUP(A1098,$A$2:$A$2336,Table2[Heart Issues],"NOT FOUND")</f>
        <v>No</v>
      </c>
      <c r="H1098" t="str" cm="1">
        <f t="array" ref="H1098">_xlfn.XLOOKUP(A1098,$A$2:$A$2336,Table2[Any Transplants],"NOT FOUND")</f>
        <v>No</v>
      </c>
      <c r="I1098" t="str" cm="1">
        <f t="array" ref="I1098">_xlfn.XLOOKUP(A1098,$A$2:$A$2336,Table2[Cancer history],"NOT FOUND")</f>
        <v>No</v>
      </c>
      <c r="J1098" t="str">
        <f>_xlfn.XLOOKUP(A1098,Table3[customer_no],Table3[month],"NOT FOUND")</f>
        <v>Nov</v>
      </c>
      <c r="K1098" s="7">
        <f>_xlfn.XLOOKUP(A1098,Table3[customer_no],Table3[year_average],"NOT FOUND")</f>
        <v>1991</v>
      </c>
      <c r="L1098" cm="1">
        <f t="array" ref="L1098">_xlfn.XLOOKUP(A1098,Table3[customer_no],'Hospitalisation Details'!$D$2:$D$2344,"NOT FOUND")</f>
        <v>17</v>
      </c>
      <c r="M1098" s="33">
        <f>_xlfn.XLOOKUP(A1098,Table3[customer_no],Table3[dd/mm/yy],"NOT FOUND")</f>
        <v>33559</v>
      </c>
      <c r="N1098">
        <f>_xlfn.XLOOKUP(A1098,Table3[customer_no],Table3[age],"NOT FOUND")</f>
        <v>31</v>
      </c>
      <c r="O1098" cm="1">
        <f t="array" ref="O1098">_xlfn.XLOOKUP(A1098,Table3[customer_no],'Hospitalisation Details'!$E$2:$E$2344,"NOT FOUND")</f>
        <v>3</v>
      </c>
      <c r="P1098" t="str">
        <f>_xlfn.XLOOKUP(A1098,Table3[customer_no],Table3[hsplt_handled],"NOT FOUND")</f>
        <v>tier - 3</v>
      </c>
      <c r="Q1098" t="str">
        <f>_xlfn.XLOOKUP(A1098,Table3[customer_no],Table3[city_handled],"NOT FOUND")</f>
        <v>tier - 2</v>
      </c>
      <c r="R1098" t="str">
        <f>_xlfn.XLOOKUP(A1098,Table3[customer_no],Table3[state_id],"NOT FOUND")</f>
        <v>R1012</v>
      </c>
      <c r="S1098" s="34" cm="1">
        <f t="array" ref="S1098">_xlfn.XLOOKUP(A1098,Table3[customer_no],'Hospitalisation Details'!$F$2:$F$2344,"NOT FOUND")</f>
        <v>10315.91</v>
      </c>
      <c r="T1098" t="str">
        <f>_xlfn.XLOOKUP(A1098,Table2[Customer ID],Table2[BMI_category],"NOT FOUND")</f>
        <v>Obesity</v>
      </c>
      <c r="U1098" s="7">
        <f>_xlfn.XLOOKUP(A1098,Table2[Customer ID],Table2[no of surgery],"NOT FOUND")</f>
        <v>0</v>
      </c>
      <c r="V1098" t="str">
        <f>_xlfn.XLOOKUP(A1098,Table2[Customer ID],Table2[smoker_missing],"NOT FOUND")</f>
        <v>No</v>
      </c>
      <c r="W1098" t="str">
        <f t="shared" si="17"/>
        <v>Normal</v>
      </c>
      <c r="X1098" s="37">
        <f>SUM(Table5[[#This Row],[Title]:[Diabetes Level]])</f>
        <v>45961</v>
      </c>
    </row>
    <row r="1099" spans="1:24" x14ac:dyDescent="0.25">
      <c r="A1099" t="s">
        <v>1273</v>
      </c>
      <c r="B1099" t="str">
        <f>VLOOKUP(A1099,'Customer Names'!$A$2:$E$2336,3,FALSE)</f>
        <v>Ms.</v>
      </c>
      <c r="C1099" t="str">
        <f>_xlfn.XLOOKUP(A1099,$A$2:$A$2336,'Customer Names'!$D$2:$D$2336,"NOT FOUND")</f>
        <v>Tiffany</v>
      </c>
      <c r="D1099" t="str">
        <f>_xlfn.XLOOKUP(A1099,$A$2:$A$2336,'Customer Names'!$E$2:$E$2336,"NOT FOUND")</f>
        <v>Pereira</v>
      </c>
      <c r="E1099" cm="1">
        <f t="array" ref="E1099">_xlfn.XLOOKUP(A1099,$A$2:$A$2336,Table2[BMI],"NOT FOUND")</f>
        <v>21.2</v>
      </c>
      <c r="F1099" cm="1">
        <f t="array" ref="F1099">_xlfn.XLOOKUP(A1099,$A$2:$A$2336,Table2[HBA1C],"NOT FOUND")</f>
        <v>10.72</v>
      </c>
      <c r="G1099" t="str" cm="1">
        <f t="array" ref="G1099">_xlfn.XLOOKUP(A1099,$A$2:$A$2336,Table2[Heart Issues],"NOT FOUND")</f>
        <v>No</v>
      </c>
      <c r="H1099" t="str" cm="1">
        <f t="array" ref="H1099">_xlfn.XLOOKUP(A1099,$A$2:$A$2336,Table2[Any Transplants],"NOT FOUND")</f>
        <v>No</v>
      </c>
      <c r="I1099" t="str" cm="1">
        <f t="array" ref="I1099">_xlfn.XLOOKUP(A1099,$A$2:$A$2336,Table2[Cancer history],"NOT FOUND")</f>
        <v>No</v>
      </c>
      <c r="J1099" t="str">
        <f>_xlfn.XLOOKUP(A1099,Table3[customer_no],Table3[month],"NOT FOUND")</f>
        <v>Jul</v>
      </c>
      <c r="K1099" s="7">
        <f>_xlfn.XLOOKUP(A1099,Table3[customer_no],Table3[year_average],"NOT FOUND")</f>
        <v>1962</v>
      </c>
      <c r="L1099" cm="1">
        <f t="array" ref="L1099">_xlfn.XLOOKUP(A1099,Table3[customer_no],'Hospitalisation Details'!$D$2:$D$2344,"NOT FOUND")</f>
        <v>12</v>
      </c>
      <c r="M1099" s="33">
        <f>_xlfn.XLOOKUP(A1099,Table3[customer_no],Table3[dd/mm/yy],"NOT FOUND")</f>
        <v>22839</v>
      </c>
      <c r="N1099">
        <f>_xlfn.XLOOKUP(A1099,Table3[customer_no],Table3[age],"NOT FOUND")</f>
        <v>60</v>
      </c>
      <c r="O1099" cm="1">
        <f t="array" ref="O1099">_xlfn.XLOOKUP(A1099,Table3[customer_no],'Hospitalisation Details'!$E$2:$E$2344,"NOT FOUND")</f>
        <v>0</v>
      </c>
      <c r="P1099" t="str">
        <f>_xlfn.XLOOKUP(A1099,Table3[customer_no],Table3[hsplt_handled],"NOT FOUND")</f>
        <v>tier - 3</v>
      </c>
      <c r="Q1099" t="str">
        <f>_xlfn.XLOOKUP(A1099,Table3[customer_no],Table3[city_handled],"NOT FOUND")</f>
        <v>tier - 3</v>
      </c>
      <c r="R1099" t="str">
        <f>_xlfn.XLOOKUP(A1099,Table3[customer_no],Table3[state_id],"NOT FOUND")</f>
        <v>R1012</v>
      </c>
      <c r="S1099" s="34" cm="1">
        <f t="array" ref="S1099">_xlfn.XLOOKUP(A1099,Table3[customer_no],'Hospitalisation Details'!$F$2:$F$2344,"NOT FOUND")</f>
        <v>10310.780000000001</v>
      </c>
      <c r="T1099" t="str">
        <f>_xlfn.XLOOKUP(A1099,Table2[Customer ID],Table2[BMI_category],"NOT FOUND")</f>
        <v>Normal Weight</v>
      </c>
      <c r="U1099" s="7">
        <f>_xlfn.XLOOKUP(A1099,Table2[Customer ID],Table2[no of surgery],"NOT FOUND")</f>
        <v>0</v>
      </c>
      <c r="V1099" t="str">
        <f>_xlfn.XLOOKUP(A1099,Table2[Customer ID],Table2[smoker_missing],"NOT FOUND")</f>
        <v>No</v>
      </c>
      <c r="W1099" t="str">
        <f t="shared" si="17"/>
        <v>Diabetes</v>
      </c>
      <c r="X1099" s="37">
        <f>SUM(Table5[[#This Row],[Title]:[Diabetes Level]])</f>
        <v>35215.699999999997</v>
      </c>
    </row>
    <row r="1100" spans="1:24" x14ac:dyDescent="0.25">
      <c r="A1100" t="s">
        <v>1272</v>
      </c>
      <c r="B1100" t="str">
        <f>VLOOKUP(A1100,'Customer Names'!$A$2:$E$2336,3,FALSE)</f>
        <v>Ms.</v>
      </c>
      <c r="C1100" t="str">
        <f>_xlfn.XLOOKUP(A1100,$A$2:$A$2336,'Customer Names'!$D$2:$D$2336,"NOT FOUND")</f>
        <v>Sara M.</v>
      </c>
      <c r="D1100" t="str">
        <f>_xlfn.XLOOKUP(A1100,$A$2:$A$2336,'Customer Names'!$E$2:$E$2336,"NOT FOUND")</f>
        <v>Black</v>
      </c>
      <c r="E1100" cm="1">
        <f t="array" ref="E1100">_xlfn.XLOOKUP(A1100,$A$2:$A$2336,Table2[BMI],"NOT FOUND")</f>
        <v>23.96</v>
      </c>
      <c r="F1100" cm="1">
        <f t="array" ref="F1100">_xlfn.XLOOKUP(A1100,$A$2:$A$2336,Table2[HBA1C],"NOT FOUND")</f>
        <v>9.58</v>
      </c>
      <c r="G1100" t="str" cm="1">
        <f t="array" ref="G1100">_xlfn.XLOOKUP(A1100,$A$2:$A$2336,Table2[Heart Issues],"NOT FOUND")</f>
        <v>yes</v>
      </c>
      <c r="H1100" t="str" cm="1">
        <f t="array" ref="H1100">_xlfn.XLOOKUP(A1100,$A$2:$A$2336,Table2[Any Transplants],"NOT FOUND")</f>
        <v>No</v>
      </c>
      <c r="I1100" t="str" cm="1">
        <f t="array" ref="I1100">_xlfn.XLOOKUP(A1100,$A$2:$A$2336,Table2[Cancer history],"NOT FOUND")</f>
        <v>Yes</v>
      </c>
      <c r="J1100" t="str">
        <f>_xlfn.XLOOKUP(A1100,Table3[customer_no],Table3[month],"NOT FOUND")</f>
        <v>Sep</v>
      </c>
      <c r="K1100" s="7">
        <f>_xlfn.XLOOKUP(A1100,Table3[customer_no],Table3[year_average],"NOT FOUND")</f>
        <v>1963</v>
      </c>
      <c r="L1100" cm="1">
        <f t="array" ref="L1100">_xlfn.XLOOKUP(A1100,Table3[customer_no],'Hospitalisation Details'!$D$2:$D$2344,"NOT FOUND")</f>
        <v>24</v>
      </c>
      <c r="M1100" s="33">
        <f>_xlfn.XLOOKUP(A1100,Table3[customer_no],Table3[dd/mm/yy],"NOT FOUND")</f>
        <v>23278</v>
      </c>
      <c r="N1100">
        <f>_xlfn.XLOOKUP(A1100,Table3[customer_no],Table3[age],"NOT FOUND")</f>
        <v>59</v>
      </c>
      <c r="O1100" cm="1">
        <f t="array" ref="O1100">_xlfn.XLOOKUP(A1100,Table3[customer_no],'Hospitalisation Details'!$E$2:$E$2344,"NOT FOUND")</f>
        <v>0</v>
      </c>
      <c r="P1100" t="str">
        <f>_xlfn.XLOOKUP(A1100,Table3[customer_no],Table3[hsplt_handled],"NOT FOUND")</f>
        <v>tier - 3</v>
      </c>
      <c r="Q1100" t="str">
        <f>_xlfn.XLOOKUP(A1100,Table3[customer_no],Table3[city_handled],"NOT FOUND")</f>
        <v>tier - 1</v>
      </c>
      <c r="R1100" t="str">
        <f>_xlfn.XLOOKUP(A1100,Table3[customer_no],Table3[state_id],"NOT FOUND")</f>
        <v>R1013</v>
      </c>
      <c r="S1100" s="34" cm="1">
        <f t="array" ref="S1100">_xlfn.XLOOKUP(A1100,Table3[customer_no],'Hospitalisation Details'!$F$2:$F$2344,"NOT FOUND")</f>
        <v>10308.040000000001</v>
      </c>
      <c r="T1100" t="str">
        <f>_xlfn.XLOOKUP(A1100,Table2[Customer ID],Table2[BMI_category],"NOT FOUND")</f>
        <v>Normal Weight</v>
      </c>
      <c r="U1100" s="7">
        <f>_xlfn.XLOOKUP(A1100,Table2[Customer ID],Table2[no of surgery],"NOT FOUND")</f>
        <v>1</v>
      </c>
      <c r="V1100" t="str">
        <f>_xlfn.XLOOKUP(A1100,Table2[Customer ID],Table2[smoker_missing],"NOT FOUND")</f>
        <v>No</v>
      </c>
      <c r="W1100" t="str">
        <f t="shared" si="17"/>
        <v>Diabetes</v>
      </c>
      <c r="X1100" s="37">
        <f>SUM(Table5[[#This Row],[Title]:[Diabetes Level]])</f>
        <v>35666.58</v>
      </c>
    </row>
    <row r="1101" spans="1:24" x14ac:dyDescent="0.25">
      <c r="A1101" t="s">
        <v>1271</v>
      </c>
      <c r="B1101" t="str">
        <f>VLOOKUP(A1101,'Customer Names'!$A$2:$E$2336,3,FALSE)</f>
        <v>Mr.</v>
      </c>
      <c r="C1101" t="str">
        <f>_xlfn.XLOOKUP(A1101,$A$2:$A$2336,'Customer Names'!$D$2:$D$2336,"NOT FOUND")</f>
        <v>Scott A.</v>
      </c>
      <c r="D1101" t="str">
        <f>_xlfn.XLOOKUP(A1101,$A$2:$A$2336,'Customer Names'!$E$2:$E$2336,"NOT FOUND")</f>
        <v>Brown</v>
      </c>
      <c r="E1101" cm="1">
        <f t="array" ref="E1101">_xlfn.XLOOKUP(A1101,$A$2:$A$2336,Table2[BMI],"NOT FOUND")</f>
        <v>35.93</v>
      </c>
      <c r="F1101" cm="1">
        <f t="array" ref="F1101">_xlfn.XLOOKUP(A1101,$A$2:$A$2336,Table2[HBA1C],"NOT FOUND")</f>
        <v>6.4</v>
      </c>
      <c r="G1101" t="str" cm="1">
        <f t="array" ref="G1101">_xlfn.XLOOKUP(A1101,$A$2:$A$2336,Table2[Heart Issues],"NOT FOUND")</f>
        <v>yes</v>
      </c>
      <c r="H1101" t="str" cm="1">
        <f t="array" ref="H1101">_xlfn.XLOOKUP(A1101,$A$2:$A$2336,Table2[Any Transplants],"NOT FOUND")</f>
        <v>No</v>
      </c>
      <c r="I1101" t="str" cm="1">
        <f t="array" ref="I1101">_xlfn.XLOOKUP(A1101,$A$2:$A$2336,Table2[Cancer history],"NOT FOUND")</f>
        <v>No</v>
      </c>
      <c r="J1101" t="str">
        <f>_xlfn.XLOOKUP(A1101,Table3[customer_no],Table3[month],"NOT FOUND")</f>
        <v>Sep</v>
      </c>
      <c r="K1101" s="7">
        <f>_xlfn.XLOOKUP(A1101,Table3[customer_no],Table3[year_average],"NOT FOUND")</f>
        <v>1988</v>
      </c>
      <c r="L1101" cm="1">
        <f t="array" ref="L1101">_xlfn.XLOOKUP(A1101,Table3[customer_no],'Hospitalisation Details'!$D$2:$D$2344,"NOT FOUND")</f>
        <v>14</v>
      </c>
      <c r="M1101" s="33">
        <f>_xlfn.XLOOKUP(A1101,Table3[customer_no],Table3[dd/mm/yy],"NOT FOUND")</f>
        <v>32400</v>
      </c>
      <c r="N1101">
        <f>_xlfn.XLOOKUP(A1101,Table3[customer_no],Table3[age],"NOT FOUND")</f>
        <v>34</v>
      </c>
      <c r="O1101" cm="1">
        <f t="array" ref="O1101">_xlfn.XLOOKUP(A1101,Table3[customer_no],'Hospitalisation Details'!$E$2:$E$2344,"NOT FOUND")</f>
        <v>3</v>
      </c>
      <c r="P1101" t="str">
        <f>_xlfn.XLOOKUP(A1101,Table3[customer_no],Table3[hsplt_handled],"NOT FOUND")</f>
        <v>tier - 3</v>
      </c>
      <c r="Q1101" t="str">
        <f>_xlfn.XLOOKUP(A1101,Table3[customer_no],Table3[city_handled],"NOT FOUND")</f>
        <v>tier - 1</v>
      </c>
      <c r="R1101" t="str">
        <f>_xlfn.XLOOKUP(A1101,Table3[customer_no],Table3[state_id],"NOT FOUND")</f>
        <v>R1021</v>
      </c>
      <c r="S1101" s="34" cm="1">
        <f t="array" ref="S1101">_xlfn.XLOOKUP(A1101,Table3[customer_no],'Hospitalisation Details'!$F$2:$F$2344,"NOT FOUND")</f>
        <v>10276.99</v>
      </c>
      <c r="T1101" t="str">
        <f>_xlfn.XLOOKUP(A1101,Table2[Customer ID],Table2[BMI_category],"NOT FOUND")</f>
        <v>Obesity</v>
      </c>
      <c r="U1101" s="7">
        <f>_xlfn.XLOOKUP(A1101,Table2[Customer ID],Table2[no of surgery],"NOT FOUND")</f>
        <v>1</v>
      </c>
      <c r="V1101" t="str">
        <f>_xlfn.XLOOKUP(A1101,Table2[Customer ID],Table2[smoker_missing],"NOT FOUND")</f>
        <v>No</v>
      </c>
      <c r="W1101" t="str">
        <f t="shared" si="17"/>
        <v>Prediabetes</v>
      </c>
      <c r="X1101" s="37">
        <f>SUM(Table5[[#This Row],[Title]:[Diabetes Level]])</f>
        <v>44759.32</v>
      </c>
    </row>
    <row r="1102" spans="1:24" x14ac:dyDescent="0.25">
      <c r="A1102" t="s">
        <v>1270</v>
      </c>
      <c r="B1102" t="str">
        <f>VLOOKUP(A1102,'Customer Names'!$A$2:$E$2336,3,FALSE)</f>
        <v>Mrs.</v>
      </c>
      <c r="C1102" t="str">
        <f>_xlfn.XLOOKUP(A1102,$A$2:$A$2336,'Customer Names'!$D$2:$D$2336,"NOT FOUND")</f>
        <v>Lauren</v>
      </c>
      <c r="D1102" t="str">
        <f>_xlfn.XLOOKUP(A1102,$A$2:$A$2336,'Customer Names'!$E$2:$E$2336,"NOT FOUND")</f>
        <v>Reasoner</v>
      </c>
      <c r="E1102" cm="1">
        <f t="array" ref="E1102">_xlfn.XLOOKUP(A1102,$A$2:$A$2336,Table2[BMI],"NOT FOUND")</f>
        <v>26.11</v>
      </c>
      <c r="F1102" cm="1">
        <f t="array" ref="F1102">_xlfn.XLOOKUP(A1102,$A$2:$A$2336,Table2[HBA1C],"NOT FOUND")</f>
        <v>6.8</v>
      </c>
      <c r="G1102" t="str" cm="1">
        <f t="array" ref="G1102">_xlfn.XLOOKUP(A1102,$A$2:$A$2336,Table2[Heart Issues],"NOT FOUND")</f>
        <v>yes</v>
      </c>
      <c r="H1102" t="str" cm="1">
        <f t="array" ref="H1102">_xlfn.XLOOKUP(A1102,$A$2:$A$2336,Table2[Any Transplants],"NOT FOUND")</f>
        <v>No</v>
      </c>
      <c r="I1102" t="str" cm="1">
        <f t="array" ref="I1102">_xlfn.XLOOKUP(A1102,$A$2:$A$2336,Table2[Cancer history],"NOT FOUND")</f>
        <v>No</v>
      </c>
      <c r="J1102" t="str">
        <f>_xlfn.XLOOKUP(A1102,Table3[customer_no],Table3[month],"NOT FOUND")</f>
        <v>Jun</v>
      </c>
      <c r="K1102" s="7">
        <f>_xlfn.XLOOKUP(A1102,Table3[customer_no],Table3[year_average],"NOT FOUND")</f>
        <v>1970</v>
      </c>
      <c r="L1102" cm="1">
        <f t="array" ref="L1102">_xlfn.XLOOKUP(A1102,Table3[customer_no],'Hospitalisation Details'!$D$2:$D$2344,"NOT FOUND")</f>
        <v>21</v>
      </c>
      <c r="M1102" s="33">
        <f>_xlfn.XLOOKUP(A1102,Table3[customer_no],Table3[dd/mm/yy],"NOT FOUND")</f>
        <v>25740</v>
      </c>
      <c r="N1102">
        <f>_xlfn.XLOOKUP(A1102,Table3[customer_no],Table3[age],"NOT FOUND")</f>
        <v>52</v>
      </c>
      <c r="O1102" cm="1">
        <f t="array" ref="O1102">_xlfn.XLOOKUP(A1102,Table3[customer_no],'Hospitalisation Details'!$E$2:$E$2344,"NOT FOUND")</f>
        <v>0</v>
      </c>
      <c r="P1102" t="str">
        <f>_xlfn.XLOOKUP(A1102,Table3[customer_no],Table3[hsplt_handled],"NOT FOUND")</f>
        <v>tier - 3</v>
      </c>
      <c r="Q1102" t="str">
        <f>_xlfn.XLOOKUP(A1102,Table3[customer_no],Table3[city_handled],"NOT FOUND")</f>
        <v>tier - 1</v>
      </c>
      <c r="R1102" t="str">
        <f>_xlfn.XLOOKUP(A1102,Table3[customer_no],Table3[state_id],"NOT FOUND")</f>
        <v>R1024</v>
      </c>
      <c r="S1102" s="34" cm="1">
        <f t="array" ref="S1102">_xlfn.XLOOKUP(A1102,Table3[customer_no],'Hospitalisation Details'!$F$2:$F$2344,"NOT FOUND")</f>
        <v>10274.33</v>
      </c>
      <c r="T1102" t="str">
        <f>_xlfn.XLOOKUP(A1102,Table2[Customer ID],Table2[BMI_category],"NOT FOUND")</f>
        <v>Overweight</v>
      </c>
      <c r="U1102" s="7">
        <f>_xlfn.XLOOKUP(A1102,Table2[Customer ID],Table2[no of surgery],"NOT FOUND")</f>
        <v>2</v>
      </c>
      <c r="V1102" t="str">
        <f>_xlfn.XLOOKUP(A1102,Table2[Customer ID],Table2[smoker_missing],"NOT FOUND")</f>
        <v>No</v>
      </c>
      <c r="W1102" t="str">
        <f t="shared" si="17"/>
        <v>Diabetes</v>
      </c>
      <c r="X1102" s="37">
        <f>SUM(Table5[[#This Row],[Title]:[Diabetes Level]])</f>
        <v>38092.239999999998</v>
      </c>
    </row>
    <row r="1103" spans="1:24" x14ac:dyDescent="0.25">
      <c r="A1103" t="s">
        <v>1269</v>
      </c>
      <c r="B1103" t="str">
        <f>VLOOKUP(A1103,'Customer Names'!$A$2:$E$2336,3,FALSE)</f>
        <v>Mr.</v>
      </c>
      <c r="C1103" t="str">
        <f>_xlfn.XLOOKUP(A1103,$A$2:$A$2336,'Customer Names'!$D$2:$D$2336,"NOT FOUND")</f>
        <v>Scott</v>
      </c>
      <c r="D1103" t="str">
        <f>_xlfn.XLOOKUP(A1103,$A$2:$A$2336,'Customer Names'!$E$2:$E$2336,"NOT FOUND")</f>
        <v>Wandzilak</v>
      </c>
      <c r="E1103" cm="1">
        <f t="array" ref="E1103">_xlfn.XLOOKUP(A1103,$A$2:$A$2336,Table2[BMI],"NOT FOUND")</f>
        <v>32.299999999999997</v>
      </c>
      <c r="F1103" cm="1">
        <f t="array" ref="F1103">_xlfn.XLOOKUP(A1103,$A$2:$A$2336,Table2[HBA1C],"NOT FOUND")</f>
        <v>9.48</v>
      </c>
      <c r="G1103" t="str" cm="1">
        <f t="array" ref="G1103">_xlfn.XLOOKUP(A1103,$A$2:$A$2336,Table2[Heart Issues],"NOT FOUND")</f>
        <v>No</v>
      </c>
      <c r="H1103" t="str" cm="1">
        <f t="array" ref="H1103">_xlfn.XLOOKUP(A1103,$A$2:$A$2336,Table2[Any Transplants],"NOT FOUND")</f>
        <v>No</v>
      </c>
      <c r="I1103" t="str" cm="1">
        <f t="array" ref="I1103">_xlfn.XLOOKUP(A1103,$A$2:$A$2336,Table2[Cancer history],"NOT FOUND")</f>
        <v>No</v>
      </c>
      <c r="J1103" t="str">
        <f>_xlfn.XLOOKUP(A1103,Table3[customer_no],Table3[month],"NOT FOUND")</f>
        <v>Nov</v>
      </c>
      <c r="K1103" s="7">
        <f>_xlfn.XLOOKUP(A1103,Table3[customer_no],Table3[year_average],"NOT FOUND")</f>
        <v>1973</v>
      </c>
      <c r="L1103" cm="1">
        <f t="array" ref="L1103">_xlfn.XLOOKUP(A1103,Table3[customer_no],'Hospitalisation Details'!$D$2:$D$2344,"NOT FOUND")</f>
        <v>27</v>
      </c>
      <c r="M1103" s="33">
        <f>_xlfn.XLOOKUP(A1103,Table3[customer_no],Table3[dd/mm/yy],"NOT FOUND")</f>
        <v>26995</v>
      </c>
      <c r="N1103">
        <f>_xlfn.XLOOKUP(A1103,Table3[customer_no],Table3[age],"NOT FOUND")</f>
        <v>49</v>
      </c>
      <c r="O1103" cm="1">
        <f t="array" ref="O1103">_xlfn.XLOOKUP(A1103,Table3[customer_no],'Hospitalisation Details'!$E$2:$E$2344,"NOT FOUND")</f>
        <v>3</v>
      </c>
      <c r="P1103" t="str">
        <f>_xlfn.XLOOKUP(A1103,Table3[customer_no],Table3[hsplt_handled],"NOT FOUND")</f>
        <v>tier - 3</v>
      </c>
      <c r="Q1103" t="str">
        <f>_xlfn.XLOOKUP(A1103,Table3[customer_no],Table3[city_handled],"NOT FOUND")</f>
        <v>tier - 3</v>
      </c>
      <c r="R1103" t="str">
        <f>_xlfn.XLOOKUP(A1103,Table3[customer_no],Table3[state_id],"NOT FOUND")</f>
        <v>R1012</v>
      </c>
      <c r="S1103" s="34" cm="1">
        <f t="array" ref="S1103">_xlfn.XLOOKUP(A1103,Table3[customer_no],'Hospitalisation Details'!$F$2:$F$2344,"NOT FOUND")</f>
        <v>10269.459999999999</v>
      </c>
      <c r="T1103" t="str">
        <f>_xlfn.XLOOKUP(A1103,Table2[Customer ID],Table2[BMI_category],"NOT FOUND")</f>
        <v>Obesity</v>
      </c>
      <c r="U1103" s="7">
        <f>_xlfn.XLOOKUP(A1103,Table2[Customer ID],Table2[no of surgery],"NOT FOUND")</f>
        <v>2</v>
      </c>
      <c r="V1103" t="str">
        <f>_xlfn.XLOOKUP(A1103,Table2[Customer ID],Table2[smoker_missing],"NOT FOUND")</f>
        <v>No</v>
      </c>
      <c r="W1103" t="str">
        <f t="shared" si="17"/>
        <v>Diabetes</v>
      </c>
      <c r="X1103" s="37">
        <f>SUM(Table5[[#This Row],[Title]:[Diabetes Level]])</f>
        <v>39360.239999999998</v>
      </c>
    </row>
    <row r="1104" spans="1:24" x14ac:dyDescent="0.25">
      <c r="A1104" t="s">
        <v>1268</v>
      </c>
      <c r="B1104" t="str">
        <f>VLOOKUP(A1104,'Customer Names'!$A$2:$E$2336,3,FALSE)</f>
        <v>Mr.</v>
      </c>
      <c r="C1104" t="str">
        <f>_xlfn.XLOOKUP(A1104,$A$2:$A$2336,'Customer Names'!$D$2:$D$2336,"NOT FOUND")</f>
        <v>Brian A.</v>
      </c>
      <c r="D1104" t="str">
        <f>_xlfn.XLOOKUP(A1104,$A$2:$A$2336,'Customer Names'!$E$2:$E$2336,"NOT FOUND")</f>
        <v>Carver</v>
      </c>
      <c r="E1104" cm="1">
        <f t="array" ref="E1104">_xlfn.XLOOKUP(A1104,$A$2:$A$2336,Table2[BMI],"NOT FOUND")</f>
        <v>28.69</v>
      </c>
      <c r="F1104" cm="1">
        <f t="array" ref="F1104">_xlfn.XLOOKUP(A1104,$A$2:$A$2336,Table2[HBA1C],"NOT FOUND")</f>
        <v>7.45</v>
      </c>
      <c r="G1104" t="str" cm="1">
        <f t="array" ref="G1104">_xlfn.XLOOKUP(A1104,$A$2:$A$2336,Table2[Heart Issues],"NOT FOUND")</f>
        <v>No</v>
      </c>
      <c r="H1104" t="str" cm="1">
        <f t="array" ref="H1104">_xlfn.XLOOKUP(A1104,$A$2:$A$2336,Table2[Any Transplants],"NOT FOUND")</f>
        <v>No</v>
      </c>
      <c r="I1104" t="str" cm="1">
        <f t="array" ref="I1104">_xlfn.XLOOKUP(A1104,$A$2:$A$2336,Table2[Cancer history],"NOT FOUND")</f>
        <v>No</v>
      </c>
      <c r="J1104" t="str">
        <f>_xlfn.XLOOKUP(A1104,Table3[customer_no],Table3[month],"NOT FOUND")</f>
        <v>Sep</v>
      </c>
      <c r="K1104" s="7">
        <f>_xlfn.XLOOKUP(A1104,Table3[customer_no],Table3[year_average],"NOT FOUND")</f>
        <v>1973</v>
      </c>
      <c r="L1104" cm="1">
        <f t="array" ref="L1104">_xlfn.XLOOKUP(A1104,Table3[customer_no],'Hospitalisation Details'!$D$2:$D$2344,"NOT FOUND")</f>
        <v>5</v>
      </c>
      <c r="M1104" s="33">
        <f>_xlfn.XLOOKUP(A1104,Table3[customer_no],Table3[dd/mm/yy],"NOT FOUND")</f>
        <v>26912</v>
      </c>
      <c r="N1104">
        <f>_xlfn.XLOOKUP(A1104,Table3[customer_no],Table3[age],"NOT FOUND")</f>
        <v>49</v>
      </c>
      <c r="O1104" cm="1">
        <f t="array" ref="O1104">_xlfn.XLOOKUP(A1104,Table3[customer_no],'Hospitalisation Details'!$E$2:$E$2344,"NOT FOUND")</f>
        <v>3</v>
      </c>
      <c r="P1104" t="str">
        <f>_xlfn.XLOOKUP(A1104,Table3[customer_no],Table3[hsplt_handled],"NOT FOUND")</f>
        <v>tier - 3</v>
      </c>
      <c r="Q1104" t="str">
        <f>_xlfn.XLOOKUP(A1104,Table3[customer_no],Table3[city_handled],"NOT FOUND")</f>
        <v>tier - 2</v>
      </c>
      <c r="R1104" t="str">
        <f>_xlfn.XLOOKUP(A1104,Table3[customer_no],Table3[state_id],"NOT FOUND")</f>
        <v>R1012</v>
      </c>
      <c r="S1104" s="34" cm="1">
        <f t="array" ref="S1104">_xlfn.XLOOKUP(A1104,Table3[customer_no],'Hospitalisation Details'!$F$2:$F$2344,"NOT FOUND")</f>
        <v>10264.44</v>
      </c>
      <c r="T1104" t="str">
        <f>_xlfn.XLOOKUP(A1104,Table2[Customer ID],Table2[BMI_category],"NOT FOUND")</f>
        <v>Overweight</v>
      </c>
      <c r="U1104" s="7">
        <f>_xlfn.XLOOKUP(A1104,Table2[Customer ID],Table2[no of surgery],"NOT FOUND")</f>
        <v>2</v>
      </c>
      <c r="V1104" t="str">
        <f>_xlfn.XLOOKUP(A1104,Table2[Customer ID],Table2[smoker_missing],"NOT FOUND")</f>
        <v>No</v>
      </c>
      <c r="W1104" t="str">
        <f t="shared" si="17"/>
        <v>Diabetes</v>
      </c>
      <c r="X1104" s="37">
        <f>SUM(Table5[[#This Row],[Title]:[Diabetes Level]])</f>
        <v>39244.58</v>
      </c>
    </row>
    <row r="1105" spans="1:24" x14ac:dyDescent="0.25">
      <c r="A1105" t="s">
        <v>1267</v>
      </c>
      <c r="B1105" t="str">
        <f>VLOOKUP(A1105,'Customer Names'!$A$2:$E$2336,3,FALSE)</f>
        <v>Ms.</v>
      </c>
      <c r="C1105" t="str">
        <f>_xlfn.XLOOKUP(A1105,$A$2:$A$2336,'Customer Names'!$D$2:$D$2336,"NOT FOUND")</f>
        <v>Kaitlin R.</v>
      </c>
      <c r="D1105" t="str">
        <f>_xlfn.XLOOKUP(A1105,$A$2:$A$2336,'Customer Names'!$E$2:$E$2336,"NOT FOUND")</f>
        <v>Borror</v>
      </c>
      <c r="E1105" cm="1">
        <f t="array" ref="E1105">_xlfn.XLOOKUP(A1105,$A$2:$A$2336,Table2[BMI],"NOT FOUND")</f>
        <v>31.28</v>
      </c>
      <c r="F1105" cm="1">
        <f t="array" ref="F1105">_xlfn.XLOOKUP(A1105,$A$2:$A$2336,Table2[HBA1C],"NOT FOUND")</f>
        <v>6.94</v>
      </c>
      <c r="G1105" t="str" cm="1">
        <f t="array" ref="G1105">_xlfn.XLOOKUP(A1105,$A$2:$A$2336,Table2[Heart Issues],"NOT FOUND")</f>
        <v>yes</v>
      </c>
      <c r="H1105" t="str" cm="1">
        <f t="array" ref="H1105">_xlfn.XLOOKUP(A1105,$A$2:$A$2336,Table2[Any Transplants],"NOT FOUND")</f>
        <v>No</v>
      </c>
      <c r="I1105" t="str" cm="1">
        <f t="array" ref="I1105">_xlfn.XLOOKUP(A1105,$A$2:$A$2336,Table2[Cancer history],"NOT FOUND")</f>
        <v>No</v>
      </c>
      <c r="J1105" t="str">
        <f>_xlfn.XLOOKUP(A1105,Table3[customer_no],Table3[month],"NOT FOUND")</f>
        <v>Aug</v>
      </c>
      <c r="K1105" s="7">
        <f>_xlfn.XLOOKUP(A1105,Table3[customer_no],Table3[year_average],"NOT FOUND")</f>
        <v>1975</v>
      </c>
      <c r="L1105" cm="1">
        <f t="array" ref="L1105">_xlfn.XLOOKUP(A1105,Table3[customer_no],'Hospitalisation Details'!$D$2:$D$2344,"NOT FOUND")</f>
        <v>15</v>
      </c>
      <c r="M1105" s="33">
        <f>_xlfn.XLOOKUP(A1105,Table3[customer_no],Table3[dd/mm/yy],"NOT FOUND")</f>
        <v>27621</v>
      </c>
      <c r="N1105">
        <f>_xlfn.XLOOKUP(A1105,Table3[customer_no],Table3[age],"NOT FOUND")</f>
        <v>47</v>
      </c>
      <c r="O1105" cm="1">
        <f t="array" ref="O1105">_xlfn.XLOOKUP(A1105,Table3[customer_no],'Hospitalisation Details'!$E$2:$E$2344,"NOT FOUND")</f>
        <v>1</v>
      </c>
      <c r="P1105" t="str">
        <f>_xlfn.XLOOKUP(A1105,Table3[customer_no],Table3[hsplt_handled],"NOT FOUND")</f>
        <v>tier - 3</v>
      </c>
      <c r="Q1105" t="str">
        <f>_xlfn.XLOOKUP(A1105,Table3[customer_no],Table3[city_handled],"NOT FOUND")</f>
        <v>tier - 2</v>
      </c>
      <c r="R1105" t="str">
        <f>_xlfn.XLOOKUP(A1105,Table3[customer_no],Table3[state_id],"NOT FOUND")</f>
        <v>R1011</v>
      </c>
      <c r="S1105" s="34" cm="1">
        <f t="array" ref="S1105">_xlfn.XLOOKUP(A1105,Table3[customer_no],'Hospitalisation Details'!$F$2:$F$2344,"NOT FOUND")</f>
        <v>10259.129999999999</v>
      </c>
      <c r="T1105" t="str">
        <f>_xlfn.XLOOKUP(A1105,Table2[Customer ID],Table2[BMI_category],"NOT FOUND")</f>
        <v>Obesity</v>
      </c>
      <c r="U1105" s="7">
        <f>_xlfn.XLOOKUP(A1105,Table2[Customer ID],Table2[no of surgery],"NOT FOUND")</f>
        <v>1</v>
      </c>
      <c r="V1105" t="str">
        <f>_xlfn.XLOOKUP(A1105,Table2[Customer ID],Table2[smoker_missing],"NOT FOUND")</f>
        <v>No</v>
      </c>
      <c r="W1105" t="str">
        <f t="shared" si="17"/>
        <v>Diabetes</v>
      </c>
      <c r="X1105" s="37">
        <f>SUM(Table5[[#This Row],[Title]:[Diabetes Level]])</f>
        <v>39957.35</v>
      </c>
    </row>
    <row r="1106" spans="1:24" x14ac:dyDescent="0.25">
      <c r="A1106" t="s">
        <v>1266</v>
      </c>
      <c r="B1106" t="str">
        <f>VLOOKUP(A1106,'Customer Names'!$A$2:$E$2336,3,FALSE)</f>
        <v>Mr.</v>
      </c>
      <c r="C1106" t="str">
        <f>_xlfn.XLOOKUP(A1106,$A$2:$A$2336,'Customer Names'!$D$2:$D$2336,"NOT FOUND")</f>
        <v>Mohammad</v>
      </c>
      <c r="D1106" t="str">
        <f>_xlfn.XLOOKUP(A1106,$A$2:$A$2336,'Customer Names'!$E$2:$E$2336,"NOT FOUND")</f>
        <v>Saad</v>
      </c>
      <c r="E1106" cm="1">
        <f t="array" ref="E1106">_xlfn.XLOOKUP(A1106,$A$2:$A$2336,Table2[BMI],"NOT FOUND")</f>
        <v>30.21</v>
      </c>
      <c r="F1106" cm="1">
        <f t="array" ref="F1106">_xlfn.XLOOKUP(A1106,$A$2:$A$2336,Table2[HBA1C],"NOT FOUND")</f>
        <v>7.83</v>
      </c>
      <c r="G1106" t="str" cm="1">
        <f t="array" ref="G1106">_xlfn.XLOOKUP(A1106,$A$2:$A$2336,Table2[Heart Issues],"NOT FOUND")</f>
        <v>No</v>
      </c>
      <c r="H1106" t="str" cm="1">
        <f t="array" ref="H1106">_xlfn.XLOOKUP(A1106,$A$2:$A$2336,Table2[Any Transplants],"NOT FOUND")</f>
        <v>No</v>
      </c>
      <c r="I1106" t="str" cm="1">
        <f t="array" ref="I1106">_xlfn.XLOOKUP(A1106,$A$2:$A$2336,Table2[Cancer history],"NOT FOUND")</f>
        <v>No</v>
      </c>
      <c r="J1106" t="str">
        <f>_xlfn.XLOOKUP(A1106,Table3[customer_no],Table3[month],"NOT FOUND")</f>
        <v>Sep</v>
      </c>
      <c r="K1106" s="7">
        <f>_xlfn.XLOOKUP(A1106,Table3[customer_no],Table3[year_average],"NOT FOUND")</f>
        <v>1968</v>
      </c>
      <c r="L1106" cm="1">
        <f t="array" ref="L1106">_xlfn.XLOOKUP(A1106,Table3[customer_no],'Hospitalisation Details'!$D$2:$D$2344,"NOT FOUND")</f>
        <v>23</v>
      </c>
      <c r="M1106" s="33">
        <f>_xlfn.XLOOKUP(A1106,Table3[customer_no],Table3[dd/mm/yy],"NOT FOUND")</f>
        <v>25104</v>
      </c>
      <c r="N1106">
        <f>_xlfn.XLOOKUP(A1106,Table3[customer_no],Table3[age],"NOT FOUND")</f>
        <v>54</v>
      </c>
      <c r="O1106" cm="1">
        <f t="array" ref="O1106">_xlfn.XLOOKUP(A1106,Table3[customer_no],'Hospitalisation Details'!$E$2:$E$2344,"NOT FOUND")</f>
        <v>0</v>
      </c>
      <c r="P1106" t="str">
        <f>_xlfn.XLOOKUP(A1106,Table3[customer_no],Table3[hsplt_handled],"NOT FOUND")</f>
        <v>tier - 3</v>
      </c>
      <c r="Q1106" t="str">
        <f>_xlfn.XLOOKUP(A1106,Table3[customer_no],Table3[city_handled],"NOT FOUND")</f>
        <v>tier - 1</v>
      </c>
      <c r="R1106" t="str">
        <f>_xlfn.XLOOKUP(A1106,Table3[customer_no],Table3[state_id],"NOT FOUND")</f>
        <v>R1012</v>
      </c>
      <c r="S1106" s="34" cm="1">
        <f t="array" ref="S1106">_xlfn.XLOOKUP(A1106,Table3[customer_no],'Hospitalisation Details'!$F$2:$F$2344,"NOT FOUND")</f>
        <v>10231.5</v>
      </c>
      <c r="T1106" t="str">
        <f>_xlfn.XLOOKUP(A1106,Table2[Customer ID],Table2[BMI_category],"NOT FOUND")</f>
        <v>Obesity</v>
      </c>
      <c r="U1106" s="7">
        <f>_xlfn.XLOOKUP(A1106,Table2[Customer ID],Table2[no of surgery],"NOT FOUND")</f>
        <v>0</v>
      </c>
      <c r="V1106" t="str">
        <f>_xlfn.XLOOKUP(A1106,Table2[Customer ID],Table2[smoker_missing],"NOT FOUND")</f>
        <v>No</v>
      </c>
      <c r="W1106" t="str">
        <f t="shared" si="17"/>
        <v>Diabetes</v>
      </c>
      <c r="X1106" s="37">
        <f>SUM(Table5[[#This Row],[Title]:[Diabetes Level]])</f>
        <v>37418.54</v>
      </c>
    </row>
    <row r="1107" spans="1:24" x14ac:dyDescent="0.25">
      <c r="A1107" t="s">
        <v>1265</v>
      </c>
      <c r="B1107" t="str">
        <f>VLOOKUP(A1107,'Customer Names'!$A$2:$E$2336,3,FALSE)</f>
        <v>Mr.</v>
      </c>
      <c r="C1107" t="str">
        <f>_xlfn.XLOOKUP(A1107,$A$2:$A$2336,'Customer Names'!$D$2:$D$2336,"NOT FOUND")</f>
        <v>Charlie</v>
      </c>
      <c r="D1107" t="str">
        <f>_xlfn.XLOOKUP(A1107,$A$2:$A$2336,'Customer Names'!$E$2:$E$2336,"NOT FOUND")</f>
        <v>Paul</v>
      </c>
      <c r="E1107" cm="1">
        <f t="array" ref="E1107">_xlfn.XLOOKUP(A1107,$A$2:$A$2336,Table2[BMI],"NOT FOUND")</f>
        <v>38.28</v>
      </c>
      <c r="F1107" cm="1">
        <f t="array" ref="F1107">_xlfn.XLOOKUP(A1107,$A$2:$A$2336,Table2[HBA1C],"NOT FOUND")</f>
        <v>10.17</v>
      </c>
      <c r="G1107" t="str" cm="1">
        <f t="array" ref="G1107">_xlfn.XLOOKUP(A1107,$A$2:$A$2336,Table2[Heart Issues],"NOT FOUND")</f>
        <v>yes</v>
      </c>
      <c r="H1107" t="str" cm="1">
        <f t="array" ref="H1107">_xlfn.XLOOKUP(A1107,$A$2:$A$2336,Table2[Any Transplants],"NOT FOUND")</f>
        <v>No</v>
      </c>
      <c r="I1107" t="str" cm="1">
        <f t="array" ref="I1107">_xlfn.XLOOKUP(A1107,$A$2:$A$2336,Table2[Cancer history],"NOT FOUND")</f>
        <v>No</v>
      </c>
      <c r="J1107" t="str">
        <f>_xlfn.XLOOKUP(A1107,Table3[customer_no],Table3[month],"NOT FOUND")</f>
        <v>Jun</v>
      </c>
      <c r="K1107" s="7">
        <f>_xlfn.XLOOKUP(A1107,Table3[customer_no],Table3[year_average],"NOT FOUND")</f>
        <v>1967</v>
      </c>
      <c r="L1107" cm="1">
        <f t="array" ref="L1107">_xlfn.XLOOKUP(A1107,Table3[customer_no],'Hospitalisation Details'!$D$2:$D$2344,"NOT FOUND")</f>
        <v>28</v>
      </c>
      <c r="M1107" s="33">
        <f>_xlfn.XLOOKUP(A1107,Table3[customer_no],Table3[dd/mm/yy],"NOT FOUND")</f>
        <v>24651</v>
      </c>
      <c r="N1107">
        <f>_xlfn.XLOOKUP(A1107,Table3[customer_no],Table3[age],"NOT FOUND")</f>
        <v>55</v>
      </c>
      <c r="O1107" cm="1">
        <f t="array" ref="O1107">_xlfn.XLOOKUP(A1107,Table3[customer_no],'Hospitalisation Details'!$E$2:$E$2344,"NOT FOUND")</f>
        <v>0</v>
      </c>
      <c r="P1107" t="str">
        <f>_xlfn.XLOOKUP(A1107,Table3[customer_no],Table3[hsplt_handled],"NOT FOUND")</f>
        <v>tier - 3</v>
      </c>
      <c r="Q1107" t="str">
        <f>_xlfn.XLOOKUP(A1107,Table3[customer_no],Table3[city_handled],"NOT FOUND")</f>
        <v>tier - 3</v>
      </c>
      <c r="R1107" t="str">
        <f>_xlfn.XLOOKUP(A1107,Table3[customer_no],Table3[state_id],"NOT FOUND")</f>
        <v>R1013</v>
      </c>
      <c r="S1107" s="34" cm="1">
        <f t="array" ref="S1107">_xlfn.XLOOKUP(A1107,Table3[customer_no],'Hospitalisation Details'!$F$2:$F$2344,"NOT FOUND")</f>
        <v>10226.280000000001</v>
      </c>
      <c r="T1107" t="str">
        <f>_xlfn.XLOOKUP(A1107,Table2[Customer ID],Table2[BMI_category],"NOT FOUND")</f>
        <v>Obesity</v>
      </c>
      <c r="U1107" s="7">
        <f>_xlfn.XLOOKUP(A1107,Table2[Customer ID],Table2[no of surgery],"NOT FOUND")</f>
        <v>0</v>
      </c>
      <c r="V1107" t="str">
        <f>_xlfn.XLOOKUP(A1107,Table2[Customer ID],Table2[smoker_missing],"NOT FOUND")</f>
        <v>No</v>
      </c>
      <c r="W1107" t="str">
        <f t="shared" si="17"/>
        <v>Diabetes</v>
      </c>
      <c r="X1107" s="37">
        <f>SUM(Table5[[#This Row],[Title]:[Diabetes Level]])</f>
        <v>36975.730000000003</v>
      </c>
    </row>
    <row r="1108" spans="1:24" x14ac:dyDescent="0.25">
      <c r="A1108" t="s">
        <v>1264</v>
      </c>
      <c r="B1108" t="str">
        <f>VLOOKUP(A1108,'Customer Names'!$A$2:$E$2336,3,FALSE)</f>
        <v>Mr.</v>
      </c>
      <c r="C1108" t="str">
        <f>_xlfn.XLOOKUP(A1108,$A$2:$A$2336,'Customer Names'!$D$2:$D$2336,"NOT FOUND")</f>
        <v>Brent</v>
      </c>
      <c r="D1108" t="str">
        <f>_xlfn.XLOOKUP(A1108,$A$2:$A$2336,'Customer Names'!$E$2:$E$2336,"NOT FOUND")</f>
        <v>Trail</v>
      </c>
      <c r="E1108" cm="1">
        <f t="array" ref="E1108">_xlfn.XLOOKUP(A1108,$A$2:$A$2336,Table2[BMI],"NOT FOUND")</f>
        <v>29.9</v>
      </c>
      <c r="F1108" cm="1">
        <f t="array" ref="F1108">_xlfn.XLOOKUP(A1108,$A$2:$A$2336,Table2[HBA1C],"NOT FOUND")</f>
        <v>8.9600000000000009</v>
      </c>
      <c r="G1108" t="str" cm="1">
        <f t="array" ref="G1108">_xlfn.XLOOKUP(A1108,$A$2:$A$2336,Table2[Heart Issues],"NOT FOUND")</f>
        <v>yes</v>
      </c>
      <c r="H1108" t="str" cm="1">
        <f t="array" ref="H1108">_xlfn.XLOOKUP(A1108,$A$2:$A$2336,Table2[Any Transplants],"NOT FOUND")</f>
        <v>No</v>
      </c>
      <c r="I1108" t="str" cm="1">
        <f t="array" ref="I1108">_xlfn.XLOOKUP(A1108,$A$2:$A$2336,Table2[Cancer history],"NOT FOUND")</f>
        <v>No</v>
      </c>
      <c r="J1108" t="str">
        <f>_xlfn.XLOOKUP(A1108,Table3[customer_no],Table3[month],"NOT FOUND")</f>
        <v>Sep</v>
      </c>
      <c r="K1108" s="7">
        <f>_xlfn.XLOOKUP(A1108,Table3[customer_no],Table3[year_average],"NOT FOUND")</f>
        <v>1967</v>
      </c>
      <c r="L1108" cm="1">
        <f t="array" ref="L1108">_xlfn.XLOOKUP(A1108,Table3[customer_no],'Hospitalisation Details'!$D$2:$D$2344,"NOT FOUND")</f>
        <v>26</v>
      </c>
      <c r="M1108" s="33">
        <f>_xlfn.XLOOKUP(A1108,Table3[customer_no],Table3[dd/mm/yy],"NOT FOUND")</f>
        <v>24741</v>
      </c>
      <c r="N1108">
        <f>_xlfn.XLOOKUP(A1108,Table3[customer_no],Table3[age],"NOT FOUND")</f>
        <v>55</v>
      </c>
      <c r="O1108" cm="1">
        <f t="array" ref="O1108">_xlfn.XLOOKUP(A1108,Table3[customer_no],'Hospitalisation Details'!$E$2:$E$2344,"NOT FOUND")</f>
        <v>0</v>
      </c>
      <c r="P1108" t="str">
        <f>_xlfn.XLOOKUP(A1108,Table3[customer_no],Table3[hsplt_handled],"NOT FOUND")</f>
        <v>tier - 3</v>
      </c>
      <c r="Q1108" t="str">
        <f>_xlfn.XLOOKUP(A1108,Table3[customer_no],Table3[city_handled],"NOT FOUND")</f>
        <v>tier - 2</v>
      </c>
      <c r="R1108" t="str">
        <f>_xlfn.XLOOKUP(A1108,Table3[customer_no],Table3[state_id],"NOT FOUND")</f>
        <v>R1011</v>
      </c>
      <c r="S1108" s="34" cm="1">
        <f t="array" ref="S1108">_xlfn.XLOOKUP(A1108,Table3[customer_no],'Hospitalisation Details'!$F$2:$F$2344,"NOT FOUND")</f>
        <v>10214.64</v>
      </c>
      <c r="T1108" t="str">
        <f>_xlfn.XLOOKUP(A1108,Table2[Customer ID],Table2[BMI_category],"NOT FOUND")</f>
        <v>Overweight</v>
      </c>
      <c r="U1108" s="7">
        <f>_xlfn.XLOOKUP(A1108,Table2[Customer ID],Table2[no of surgery],"NOT FOUND")</f>
        <v>0</v>
      </c>
      <c r="V1108" t="str">
        <f>_xlfn.XLOOKUP(A1108,Table2[Customer ID],Table2[smoker_missing],"NOT FOUND")</f>
        <v>No</v>
      </c>
      <c r="W1108" t="str">
        <f t="shared" si="17"/>
        <v>Diabetes</v>
      </c>
      <c r="X1108" s="37">
        <f>SUM(Table5[[#This Row],[Title]:[Diabetes Level]])</f>
        <v>37042.5</v>
      </c>
    </row>
    <row r="1109" spans="1:24" x14ac:dyDescent="0.25">
      <c r="A1109" t="s">
        <v>1263</v>
      </c>
      <c r="B1109" t="str">
        <f>VLOOKUP(A1109,'Customer Names'!$A$2:$E$2336,3,FALSE)</f>
        <v>Ms.</v>
      </c>
      <c r="C1109" t="str">
        <f>_xlfn.XLOOKUP(A1109,$A$2:$A$2336,'Customer Names'!$D$2:$D$2336,"NOT FOUND")</f>
        <v>Kelli M</v>
      </c>
      <c r="D1109" t="str">
        <f>_xlfn.XLOOKUP(A1109,$A$2:$A$2336,'Customer Names'!$E$2:$E$2336,"NOT FOUND")</f>
        <v>Benton</v>
      </c>
      <c r="E1109" cm="1">
        <f t="array" ref="E1109">_xlfn.XLOOKUP(A1109,$A$2:$A$2336,Table2[BMI],"NOT FOUND")</f>
        <v>23.18</v>
      </c>
      <c r="F1109" cm="1">
        <f t="array" ref="F1109">_xlfn.XLOOKUP(A1109,$A$2:$A$2336,Table2[HBA1C],"NOT FOUND")</f>
        <v>6.96</v>
      </c>
      <c r="G1109" t="str" cm="1">
        <f t="array" ref="G1109">_xlfn.XLOOKUP(A1109,$A$2:$A$2336,Table2[Heart Issues],"NOT FOUND")</f>
        <v>yes</v>
      </c>
      <c r="H1109" t="str" cm="1">
        <f t="array" ref="H1109">_xlfn.XLOOKUP(A1109,$A$2:$A$2336,Table2[Any Transplants],"NOT FOUND")</f>
        <v>No</v>
      </c>
      <c r="I1109" t="str" cm="1">
        <f t="array" ref="I1109">_xlfn.XLOOKUP(A1109,$A$2:$A$2336,Table2[Cancer history],"NOT FOUND")</f>
        <v>No</v>
      </c>
      <c r="J1109" t="str">
        <f>_xlfn.XLOOKUP(A1109,Table3[customer_no],Table3[month],"NOT FOUND")</f>
        <v>Dec</v>
      </c>
      <c r="K1109" s="7">
        <f>_xlfn.XLOOKUP(A1109,Table3[customer_no],Table3[year_average],"NOT FOUND")</f>
        <v>1970</v>
      </c>
      <c r="L1109" cm="1">
        <f t="array" ref="L1109">_xlfn.XLOOKUP(A1109,Table3[customer_no],'Hospitalisation Details'!$D$2:$D$2344,"NOT FOUND")</f>
        <v>24</v>
      </c>
      <c r="M1109" s="33">
        <f>_xlfn.XLOOKUP(A1109,Table3[customer_no],Table3[dd/mm/yy],"NOT FOUND")</f>
        <v>25926</v>
      </c>
      <c r="N1109">
        <f>_xlfn.XLOOKUP(A1109,Table3[customer_no],Table3[age],"NOT FOUND")</f>
        <v>52</v>
      </c>
      <c r="O1109" cm="1">
        <f t="array" ref="O1109">_xlfn.XLOOKUP(A1109,Table3[customer_no],'Hospitalisation Details'!$E$2:$E$2344,"NOT FOUND")</f>
        <v>0</v>
      </c>
      <c r="P1109" t="str">
        <f>_xlfn.XLOOKUP(A1109,Table3[customer_no],Table3[hsplt_handled],"NOT FOUND")</f>
        <v>tier - 3</v>
      </c>
      <c r="Q1109" t="str">
        <f>_xlfn.XLOOKUP(A1109,Table3[customer_no],Table3[city_handled],"NOT FOUND")</f>
        <v>tier - 1</v>
      </c>
      <c r="R1109" t="str">
        <f>_xlfn.XLOOKUP(A1109,Table3[customer_no],Table3[state_id],"NOT FOUND")</f>
        <v>R1024</v>
      </c>
      <c r="S1109" s="34" cm="1">
        <f t="array" ref="S1109">_xlfn.XLOOKUP(A1109,Table3[customer_no],'Hospitalisation Details'!$F$2:$F$2344,"NOT FOUND")</f>
        <v>10197.77</v>
      </c>
      <c r="T1109" t="str">
        <f>_xlfn.XLOOKUP(A1109,Table2[Customer ID],Table2[BMI_category],"NOT FOUND")</f>
        <v>Normal Weight</v>
      </c>
      <c r="U1109" s="7">
        <f>_xlfn.XLOOKUP(A1109,Table2[Customer ID],Table2[no of surgery],"NOT FOUND")</f>
        <v>2</v>
      </c>
      <c r="V1109" t="str">
        <f>_xlfn.XLOOKUP(A1109,Table2[Customer ID],Table2[smoker_missing],"NOT FOUND")</f>
        <v>No</v>
      </c>
      <c r="W1109" t="str">
        <f t="shared" si="17"/>
        <v>Diabetes</v>
      </c>
      <c r="X1109" s="37">
        <f>SUM(Table5[[#This Row],[Title]:[Diabetes Level]])</f>
        <v>38201.910000000003</v>
      </c>
    </row>
    <row r="1110" spans="1:24" x14ac:dyDescent="0.25">
      <c r="A1110" t="s">
        <v>1262</v>
      </c>
      <c r="B1110" t="str">
        <f>VLOOKUP(A1110,'Customer Names'!$A$2:$E$2336,3,FALSE)</f>
        <v>Mrs.</v>
      </c>
      <c r="C1110" t="str">
        <f>_xlfn.XLOOKUP(A1110,$A$2:$A$2336,'Customer Names'!$D$2:$D$2336,"NOT FOUND")</f>
        <v>Sheridan H</v>
      </c>
      <c r="D1110" t="str">
        <f>_xlfn.XLOOKUP(A1110,$A$2:$A$2336,'Customer Names'!$E$2:$E$2336,"NOT FOUND")</f>
        <v>Bauman</v>
      </c>
      <c r="E1110" cm="1">
        <f t="array" ref="E1110">_xlfn.XLOOKUP(A1110,$A$2:$A$2336,Table2[BMI],"NOT FOUND")</f>
        <v>33.020000000000003</v>
      </c>
      <c r="F1110" cm="1">
        <f t="array" ref="F1110">_xlfn.XLOOKUP(A1110,$A$2:$A$2336,Table2[HBA1C],"NOT FOUND")</f>
        <v>5.07</v>
      </c>
      <c r="G1110" t="str" cm="1">
        <f t="array" ref="G1110">_xlfn.XLOOKUP(A1110,$A$2:$A$2336,Table2[Heart Issues],"NOT FOUND")</f>
        <v>yes</v>
      </c>
      <c r="H1110" t="str" cm="1">
        <f t="array" ref="H1110">_xlfn.XLOOKUP(A1110,$A$2:$A$2336,Table2[Any Transplants],"NOT FOUND")</f>
        <v>No</v>
      </c>
      <c r="I1110" t="str" cm="1">
        <f t="array" ref="I1110">_xlfn.XLOOKUP(A1110,$A$2:$A$2336,Table2[Cancer history],"NOT FOUND")</f>
        <v>No</v>
      </c>
      <c r="J1110" t="str">
        <f>_xlfn.XLOOKUP(A1110,Table3[customer_no],Table3[month],"NOT FOUND")</f>
        <v>Oct</v>
      </c>
      <c r="K1110" s="7">
        <f>_xlfn.XLOOKUP(A1110,Table3[customer_no],Table3[year_average],"NOT FOUND")</f>
        <v>1985</v>
      </c>
      <c r="L1110" cm="1">
        <f t="array" ref="L1110">_xlfn.XLOOKUP(A1110,Table3[customer_no],'Hospitalisation Details'!$D$2:$D$2344,"NOT FOUND")</f>
        <v>16</v>
      </c>
      <c r="M1110" s="33">
        <f>_xlfn.XLOOKUP(A1110,Table3[customer_no],Table3[dd/mm/yy],"NOT FOUND")</f>
        <v>31336</v>
      </c>
      <c r="N1110">
        <f>_xlfn.XLOOKUP(A1110,Table3[customer_no],Table3[age],"NOT FOUND")</f>
        <v>37</v>
      </c>
      <c r="O1110" cm="1">
        <f t="array" ref="O1110">_xlfn.XLOOKUP(A1110,Table3[customer_no],'Hospitalisation Details'!$E$2:$E$2344,"NOT FOUND")</f>
        <v>3</v>
      </c>
      <c r="P1110" t="str">
        <f>_xlfn.XLOOKUP(A1110,Table3[customer_no],Table3[hsplt_handled],"NOT FOUND")</f>
        <v>tier - 3</v>
      </c>
      <c r="Q1110" t="str">
        <f>_xlfn.XLOOKUP(A1110,Table3[customer_no],Table3[city_handled],"NOT FOUND")</f>
        <v>tier - 2</v>
      </c>
      <c r="R1110" t="str">
        <f>_xlfn.XLOOKUP(A1110,Table3[customer_no],Table3[state_id],"NOT FOUND")</f>
        <v>R1026</v>
      </c>
      <c r="S1110" s="34" cm="1">
        <f t="array" ref="S1110">_xlfn.XLOOKUP(A1110,Table3[customer_no],'Hospitalisation Details'!$F$2:$F$2344,"NOT FOUND")</f>
        <v>10191.82</v>
      </c>
      <c r="T1110" t="str">
        <f>_xlfn.XLOOKUP(A1110,Table2[Customer ID],Table2[BMI_category],"NOT FOUND")</f>
        <v>Obesity</v>
      </c>
      <c r="U1110" s="7">
        <f>_xlfn.XLOOKUP(A1110,Table2[Customer ID],Table2[no of surgery],"NOT FOUND")</f>
        <v>0</v>
      </c>
      <c r="V1110" t="str">
        <f>_xlfn.XLOOKUP(A1110,Table2[Customer ID],Table2[smoker_missing],"NOT FOUND")</f>
        <v>No</v>
      </c>
      <c r="W1110" t="str">
        <f t="shared" si="17"/>
        <v>Normal</v>
      </c>
      <c r="X1110" s="37">
        <f>SUM(Table5[[#This Row],[Title]:[Diabetes Level]])</f>
        <v>43606.909999999996</v>
      </c>
    </row>
    <row r="1111" spans="1:24" x14ac:dyDescent="0.25">
      <c r="A1111" t="s">
        <v>1261</v>
      </c>
      <c r="B1111" t="str">
        <f>VLOOKUP(A1111,'Customer Names'!$A$2:$E$2336,3,FALSE)</f>
        <v>Mrs.</v>
      </c>
      <c r="C1111" t="str">
        <f>_xlfn.XLOOKUP(A1111,$A$2:$A$2336,'Customer Names'!$D$2:$D$2336,"NOT FOUND")</f>
        <v>Sarah M.</v>
      </c>
      <c r="D1111" t="str">
        <f>_xlfn.XLOOKUP(A1111,$A$2:$A$2336,'Customer Names'!$E$2:$E$2336,"NOT FOUND")</f>
        <v>Bakula</v>
      </c>
      <c r="E1111" cm="1">
        <f t="array" ref="E1111">_xlfn.XLOOKUP(A1111,$A$2:$A$2336,Table2[BMI],"NOT FOUND")</f>
        <v>27.29</v>
      </c>
      <c r="F1111" cm="1">
        <f t="array" ref="F1111">_xlfn.XLOOKUP(A1111,$A$2:$A$2336,Table2[HBA1C],"NOT FOUND")</f>
        <v>5.85</v>
      </c>
      <c r="G1111" t="str" cm="1">
        <f t="array" ref="G1111">_xlfn.XLOOKUP(A1111,$A$2:$A$2336,Table2[Heart Issues],"NOT FOUND")</f>
        <v>No</v>
      </c>
      <c r="H1111" t="str" cm="1">
        <f t="array" ref="H1111">_xlfn.XLOOKUP(A1111,$A$2:$A$2336,Table2[Any Transplants],"NOT FOUND")</f>
        <v>No</v>
      </c>
      <c r="I1111" t="str" cm="1">
        <f t="array" ref="I1111">_xlfn.XLOOKUP(A1111,$A$2:$A$2336,Table2[Cancer history],"NOT FOUND")</f>
        <v>No</v>
      </c>
      <c r="J1111" t="str">
        <f>_xlfn.XLOOKUP(A1111,Table3[customer_no],Table3[month],"NOT FOUND")</f>
        <v>Jul</v>
      </c>
      <c r="K1111" s="7">
        <f>_xlfn.XLOOKUP(A1111,Table3[customer_no],Table3[year_average],"NOT FOUND")</f>
        <v>1972</v>
      </c>
      <c r="L1111" cm="1">
        <f t="array" ref="L1111">_xlfn.XLOOKUP(A1111,Table3[customer_no],'Hospitalisation Details'!$D$2:$D$2344,"NOT FOUND")</f>
        <v>10</v>
      </c>
      <c r="M1111" s="33">
        <f>_xlfn.XLOOKUP(A1111,Table3[customer_no],Table3[dd/mm/yy],"NOT FOUND")</f>
        <v>26490</v>
      </c>
      <c r="N1111">
        <f>_xlfn.XLOOKUP(A1111,Table3[customer_no],Table3[age],"NOT FOUND")</f>
        <v>50</v>
      </c>
      <c r="O1111" cm="1">
        <f t="array" ref="O1111">_xlfn.XLOOKUP(A1111,Table3[customer_no],'Hospitalisation Details'!$E$2:$E$2344,"NOT FOUND")</f>
        <v>0</v>
      </c>
      <c r="P1111" t="str">
        <f>_xlfn.XLOOKUP(A1111,Table3[customer_no],Table3[hsplt_handled],"NOT FOUND")</f>
        <v>tier - 3</v>
      </c>
      <c r="Q1111" t="str">
        <f>_xlfn.XLOOKUP(A1111,Table3[customer_no],Table3[city_handled],"NOT FOUND")</f>
        <v>tier - 3</v>
      </c>
      <c r="R1111" t="str">
        <f>_xlfn.XLOOKUP(A1111,Table3[customer_no],Table3[state_id],"NOT FOUND")</f>
        <v>R1025</v>
      </c>
      <c r="S1111" s="34" cm="1">
        <f t="array" ref="S1111">_xlfn.XLOOKUP(A1111,Table3[customer_no],'Hospitalisation Details'!$F$2:$F$2344,"NOT FOUND")</f>
        <v>10160.870000000001</v>
      </c>
      <c r="T1111" t="str">
        <f>_xlfn.XLOOKUP(A1111,Table2[Customer ID],Table2[BMI_category],"NOT FOUND")</f>
        <v>Overweight</v>
      </c>
      <c r="U1111" s="7">
        <f>_xlfn.XLOOKUP(A1111,Table2[Customer ID],Table2[no of surgery],"NOT FOUND")</f>
        <v>2</v>
      </c>
      <c r="V1111" t="str">
        <f>_xlfn.XLOOKUP(A1111,Table2[Customer ID],Table2[smoker_missing],"NOT FOUND")</f>
        <v>No</v>
      </c>
      <c r="W1111" t="str">
        <f t="shared" si="17"/>
        <v>Prediabetes</v>
      </c>
      <c r="X1111" s="37">
        <f>SUM(Table5[[#This Row],[Title]:[Diabetes Level]])</f>
        <v>38718.01</v>
      </c>
    </row>
    <row r="1112" spans="1:24" x14ac:dyDescent="0.25">
      <c r="A1112" t="s">
        <v>1260</v>
      </c>
      <c r="B1112" t="str">
        <f>VLOOKUP(A1112,'Customer Names'!$A$2:$E$2336,3,FALSE)</f>
        <v>Ms.</v>
      </c>
      <c r="C1112" t="str">
        <f>_xlfn.XLOOKUP(A1112,$A$2:$A$2336,'Customer Names'!$D$2:$D$2336,"NOT FOUND")</f>
        <v>Jennifer</v>
      </c>
      <c r="D1112" t="str">
        <f>_xlfn.XLOOKUP(A1112,$A$2:$A$2336,'Customer Names'!$E$2:$E$2336,"NOT FOUND")</f>
        <v>Edwards</v>
      </c>
      <c r="E1112" cm="1">
        <f t="array" ref="E1112">_xlfn.XLOOKUP(A1112,$A$2:$A$2336,Table2[BMI],"NOT FOUND")</f>
        <v>23.18</v>
      </c>
      <c r="F1112" cm="1">
        <f t="array" ref="F1112">_xlfn.XLOOKUP(A1112,$A$2:$A$2336,Table2[HBA1C],"NOT FOUND")</f>
        <v>10.56</v>
      </c>
      <c r="G1112" t="str" cm="1">
        <f t="array" ref="G1112">_xlfn.XLOOKUP(A1112,$A$2:$A$2336,Table2[Heart Issues],"NOT FOUND")</f>
        <v>No</v>
      </c>
      <c r="H1112" t="str" cm="1">
        <f t="array" ref="H1112">_xlfn.XLOOKUP(A1112,$A$2:$A$2336,Table2[Any Transplants],"NOT FOUND")</f>
        <v>No</v>
      </c>
      <c r="I1112" t="str" cm="1">
        <f t="array" ref="I1112">_xlfn.XLOOKUP(A1112,$A$2:$A$2336,Table2[Cancer history],"NOT FOUND")</f>
        <v>No</v>
      </c>
      <c r="J1112" t="str">
        <f>_xlfn.XLOOKUP(A1112,Table3[customer_no],Table3[month],"NOT FOUND")</f>
        <v>Oct</v>
      </c>
      <c r="K1112" s="7">
        <f>_xlfn.XLOOKUP(A1112,Table3[customer_no],Table3[year_average],"NOT FOUND")</f>
        <v>1973</v>
      </c>
      <c r="L1112" cm="1">
        <f t="array" ref="L1112">_xlfn.XLOOKUP(A1112,Table3[customer_no],'Hospitalisation Details'!$D$2:$D$2344,"NOT FOUND")</f>
        <v>13</v>
      </c>
      <c r="M1112" s="33">
        <f>_xlfn.XLOOKUP(A1112,Table3[customer_no],Table3[dd/mm/yy],"NOT FOUND")</f>
        <v>26950</v>
      </c>
      <c r="N1112">
        <f>_xlfn.XLOOKUP(A1112,Table3[customer_no],Table3[age],"NOT FOUND")</f>
        <v>49</v>
      </c>
      <c r="O1112" cm="1">
        <f t="array" ref="O1112">_xlfn.XLOOKUP(A1112,Table3[customer_no],'Hospitalisation Details'!$E$2:$E$2344,"NOT FOUND")</f>
        <v>2</v>
      </c>
      <c r="P1112" t="str">
        <f>_xlfn.XLOOKUP(A1112,Table3[customer_no],Table3[hsplt_handled],"NOT FOUND")</f>
        <v>tier - 3</v>
      </c>
      <c r="Q1112" t="str">
        <f>_xlfn.XLOOKUP(A1112,Table3[customer_no],Table3[city_handled],"NOT FOUND")</f>
        <v>tier - 2</v>
      </c>
      <c r="R1112" t="str">
        <f>_xlfn.XLOOKUP(A1112,Table3[customer_no],Table3[state_id],"NOT FOUND")</f>
        <v>R1012</v>
      </c>
      <c r="S1112" s="34" cm="1">
        <f t="array" ref="S1112">_xlfn.XLOOKUP(A1112,Table3[customer_no],'Hospitalisation Details'!$F$2:$F$2344,"NOT FOUND")</f>
        <v>10156.780000000001</v>
      </c>
      <c r="T1112" t="str">
        <f>_xlfn.XLOOKUP(A1112,Table2[Customer ID],Table2[BMI_category],"NOT FOUND")</f>
        <v>Normal Weight</v>
      </c>
      <c r="U1112" s="7">
        <f>_xlfn.XLOOKUP(A1112,Table2[Customer ID],Table2[no of surgery],"NOT FOUND")</f>
        <v>2</v>
      </c>
      <c r="V1112" t="str">
        <f>_xlfn.XLOOKUP(A1112,Table2[Customer ID],Table2[smoker_missing],"NOT FOUND")</f>
        <v>No</v>
      </c>
      <c r="W1112" t="str">
        <f t="shared" si="17"/>
        <v>Diabetes</v>
      </c>
      <c r="X1112" s="37">
        <f>SUM(Table5[[#This Row],[Title]:[Diabetes Level]])</f>
        <v>39179.520000000004</v>
      </c>
    </row>
    <row r="1113" spans="1:24" x14ac:dyDescent="0.25">
      <c r="A1113" t="s">
        <v>1259</v>
      </c>
      <c r="B1113" t="str">
        <f>VLOOKUP(A1113,'Customer Names'!$A$2:$E$2336,3,FALSE)</f>
        <v>Mrs.</v>
      </c>
      <c r="C1113" t="str">
        <f>_xlfn.XLOOKUP(A1113,$A$2:$A$2336,'Customer Names'!$D$2:$D$2336,"NOT FOUND")</f>
        <v>Laura J</v>
      </c>
      <c r="D1113" t="str">
        <f>_xlfn.XLOOKUP(A1113,$A$2:$A$2336,'Customer Names'!$E$2:$E$2336,"NOT FOUND")</f>
        <v>Davis</v>
      </c>
      <c r="E1113" cm="1">
        <f t="array" ref="E1113">_xlfn.XLOOKUP(A1113,$A$2:$A$2336,Table2[BMI],"NOT FOUND")</f>
        <v>32.659999999999997</v>
      </c>
      <c r="F1113" cm="1">
        <f t="array" ref="F1113">_xlfn.XLOOKUP(A1113,$A$2:$A$2336,Table2[HBA1C],"NOT FOUND")</f>
        <v>8.92</v>
      </c>
      <c r="G1113" t="str" cm="1">
        <f t="array" ref="G1113">_xlfn.XLOOKUP(A1113,$A$2:$A$2336,Table2[Heart Issues],"NOT FOUND")</f>
        <v>yes</v>
      </c>
      <c r="H1113" t="str" cm="1">
        <f t="array" ref="H1113">_xlfn.XLOOKUP(A1113,$A$2:$A$2336,Table2[Any Transplants],"NOT FOUND")</f>
        <v>No</v>
      </c>
      <c r="I1113" t="str" cm="1">
        <f t="array" ref="I1113">_xlfn.XLOOKUP(A1113,$A$2:$A$2336,Table2[Cancer history],"NOT FOUND")</f>
        <v>No</v>
      </c>
      <c r="J1113" t="str">
        <f>_xlfn.XLOOKUP(A1113,Table3[customer_no],Table3[month],"NOT FOUND")</f>
        <v>Jun</v>
      </c>
      <c r="K1113" s="7">
        <f>_xlfn.XLOOKUP(A1113,Table3[customer_no],Table3[year_average],"NOT FOUND")</f>
        <v>1981</v>
      </c>
      <c r="L1113" cm="1">
        <f t="array" ref="L1113">_xlfn.XLOOKUP(A1113,Table3[customer_no],'Hospitalisation Details'!$D$2:$D$2344,"NOT FOUND")</f>
        <v>12</v>
      </c>
      <c r="M1113" s="33">
        <f>_xlfn.XLOOKUP(A1113,Table3[customer_no],Table3[dd/mm/yy],"NOT FOUND")</f>
        <v>29749</v>
      </c>
      <c r="N1113">
        <f>_xlfn.XLOOKUP(A1113,Table3[customer_no],Table3[age],"NOT FOUND")</f>
        <v>41</v>
      </c>
      <c r="O1113" cm="1">
        <f t="array" ref="O1113">_xlfn.XLOOKUP(A1113,Table3[customer_no],'Hospitalisation Details'!$E$2:$E$2344,"NOT FOUND")</f>
        <v>1</v>
      </c>
      <c r="P1113" t="str">
        <f>_xlfn.XLOOKUP(A1113,Table3[customer_no],Table3[hsplt_handled],"NOT FOUND")</f>
        <v>tier - 3</v>
      </c>
      <c r="Q1113" t="str">
        <f>_xlfn.XLOOKUP(A1113,Table3[customer_no],Table3[city_handled],"NOT FOUND")</f>
        <v>tier - 1</v>
      </c>
      <c r="R1113" t="str">
        <f>_xlfn.XLOOKUP(A1113,Table3[customer_no],Table3[state_id],"NOT FOUND")</f>
        <v>R1025</v>
      </c>
      <c r="S1113" s="34" cm="1">
        <f t="array" ref="S1113">_xlfn.XLOOKUP(A1113,Table3[customer_no],'Hospitalisation Details'!$F$2:$F$2344,"NOT FOUND")</f>
        <v>10146.129999999999</v>
      </c>
      <c r="T1113" t="str">
        <f>_xlfn.XLOOKUP(A1113,Table2[Customer ID],Table2[BMI_category],"NOT FOUND")</f>
        <v>Obesity</v>
      </c>
      <c r="U1113" s="7">
        <f>_xlfn.XLOOKUP(A1113,Table2[Customer ID],Table2[no of surgery],"NOT FOUND")</f>
        <v>0</v>
      </c>
      <c r="V1113" t="str">
        <f>_xlfn.XLOOKUP(A1113,Table2[Customer ID],Table2[smoker_missing],"NOT FOUND")</f>
        <v>No</v>
      </c>
      <c r="W1113" t="str">
        <f t="shared" si="17"/>
        <v>Diabetes</v>
      </c>
      <c r="X1113" s="37">
        <f>SUM(Table5[[#This Row],[Title]:[Diabetes Level]])</f>
        <v>41971.71</v>
      </c>
    </row>
    <row r="1114" spans="1:24" x14ac:dyDescent="0.25">
      <c r="A1114" t="s">
        <v>1258</v>
      </c>
      <c r="B1114" t="str">
        <f>VLOOKUP(A1114,'Customer Names'!$A$2:$E$2336,3,FALSE)</f>
        <v>Mr.</v>
      </c>
      <c r="C1114" t="str">
        <f>_xlfn.XLOOKUP(A1114,$A$2:$A$2336,'Customer Names'!$D$2:$D$2336,"NOT FOUND")</f>
        <v>Thomas</v>
      </c>
      <c r="D1114" t="str">
        <f>_xlfn.XLOOKUP(A1114,$A$2:$A$2336,'Customer Names'!$E$2:$E$2336,"NOT FOUND")</f>
        <v>Weiler</v>
      </c>
      <c r="E1114" cm="1">
        <f t="array" ref="E1114">_xlfn.XLOOKUP(A1114,$A$2:$A$2336,Table2[BMI],"NOT FOUND")</f>
        <v>30.78</v>
      </c>
      <c r="F1114" cm="1">
        <f t="array" ref="F1114">_xlfn.XLOOKUP(A1114,$A$2:$A$2336,Table2[HBA1C],"NOT FOUND")</f>
        <v>8.6300000000000008</v>
      </c>
      <c r="G1114" t="str" cm="1">
        <f t="array" ref="G1114">_xlfn.XLOOKUP(A1114,$A$2:$A$2336,Table2[Heart Issues],"NOT FOUND")</f>
        <v>No</v>
      </c>
      <c r="H1114" t="str" cm="1">
        <f t="array" ref="H1114">_xlfn.XLOOKUP(A1114,$A$2:$A$2336,Table2[Any Transplants],"NOT FOUND")</f>
        <v>No</v>
      </c>
      <c r="I1114" t="str" cm="1">
        <f t="array" ref="I1114">_xlfn.XLOOKUP(A1114,$A$2:$A$2336,Table2[Cancer history],"NOT FOUND")</f>
        <v>No</v>
      </c>
      <c r="J1114" t="str">
        <f>_xlfn.XLOOKUP(A1114,Table3[customer_no],Table3[month],"NOT FOUND")</f>
        <v>Dec</v>
      </c>
      <c r="K1114" s="7">
        <f>_xlfn.XLOOKUP(A1114,Table3[customer_no],Table3[year_average],"NOT FOUND")</f>
        <v>1974</v>
      </c>
      <c r="L1114" cm="1">
        <f t="array" ref="L1114">_xlfn.XLOOKUP(A1114,Table3[customer_no],'Hospitalisation Details'!$D$2:$D$2344,"NOT FOUND")</f>
        <v>30</v>
      </c>
      <c r="M1114" s="33">
        <f>_xlfn.XLOOKUP(A1114,Table3[customer_no],Table3[dd/mm/yy],"NOT FOUND")</f>
        <v>27393</v>
      </c>
      <c r="N1114">
        <f>_xlfn.XLOOKUP(A1114,Table3[customer_no],Table3[age],"NOT FOUND")</f>
        <v>48</v>
      </c>
      <c r="O1114" cm="1">
        <f t="array" ref="O1114">_xlfn.XLOOKUP(A1114,Table3[customer_no],'Hospitalisation Details'!$E$2:$E$2344,"NOT FOUND")</f>
        <v>3</v>
      </c>
      <c r="P1114" t="str">
        <f>_xlfn.XLOOKUP(A1114,Table3[customer_no],Table3[hsplt_handled],"NOT FOUND")</f>
        <v>tier - 3</v>
      </c>
      <c r="Q1114" t="str">
        <f>_xlfn.XLOOKUP(A1114,Table3[customer_no],Table3[city_handled],"NOT FOUND")</f>
        <v>tier - 1</v>
      </c>
      <c r="R1114" t="str">
        <f>_xlfn.XLOOKUP(A1114,Table3[customer_no],Table3[state_id],"NOT FOUND")</f>
        <v>R1016</v>
      </c>
      <c r="S1114" s="34" cm="1">
        <f t="array" ref="S1114">_xlfn.XLOOKUP(A1114,Table3[customer_no],'Hospitalisation Details'!$F$2:$F$2344,"NOT FOUND")</f>
        <v>10141.14</v>
      </c>
      <c r="T1114" t="str">
        <f>_xlfn.XLOOKUP(A1114,Table2[Customer ID],Table2[BMI_category],"NOT FOUND")</f>
        <v>Obesity</v>
      </c>
      <c r="U1114" s="7">
        <f>_xlfn.XLOOKUP(A1114,Table2[Customer ID],Table2[no of surgery],"NOT FOUND")</f>
        <v>0</v>
      </c>
      <c r="V1114" t="str">
        <f>_xlfn.XLOOKUP(A1114,Table2[Customer ID],Table2[smoker_missing],"NOT FOUND")</f>
        <v>No</v>
      </c>
      <c r="W1114" t="str">
        <f t="shared" si="17"/>
        <v>Diabetes</v>
      </c>
      <c r="X1114" s="37">
        <f>SUM(Table5[[#This Row],[Title]:[Diabetes Level]])</f>
        <v>39628.550000000003</v>
      </c>
    </row>
    <row r="1115" spans="1:24" x14ac:dyDescent="0.25">
      <c r="A1115" t="s">
        <v>1257</v>
      </c>
      <c r="B1115" t="str">
        <f>VLOOKUP(A1115,'Customer Names'!$A$2:$E$2336,3,FALSE)</f>
        <v>Ms.</v>
      </c>
      <c r="C1115" t="str">
        <f>_xlfn.XLOOKUP(A1115,$A$2:$A$2336,'Customer Names'!$D$2:$D$2336,"NOT FOUND")</f>
        <v>Gisele</v>
      </c>
      <c r="D1115" t="str">
        <f>_xlfn.XLOOKUP(A1115,$A$2:$A$2336,'Customer Names'!$E$2:$E$2336,"NOT FOUND")</f>
        <v>Schaaf</v>
      </c>
      <c r="E1115" cm="1">
        <f t="array" ref="E1115">_xlfn.XLOOKUP(A1115,$A$2:$A$2336,Table2[BMI],"NOT FOUND")</f>
        <v>47.2</v>
      </c>
      <c r="F1115" cm="1">
        <f t="array" ref="F1115">_xlfn.XLOOKUP(A1115,$A$2:$A$2336,Table2[HBA1C],"NOT FOUND")</f>
        <v>6.29</v>
      </c>
      <c r="G1115" t="str" cm="1">
        <f t="array" ref="G1115">_xlfn.XLOOKUP(A1115,$A$2:$A$2336,Table2[Heart Issues],"NOT FOUND")</f>
        <v>yes</v>
      </c>
      <c r="H1115" t="str" cm="1">
        <f t="array" ref="H1115">_xlfn.XLOOKUP(A1115,$A$2:$A$2336,Table2[Any Transplants],"NOT FOUND")</f>
        <v>No</v>
      </c>
      <c r="I1115" t="str" cm="1">
        <f t="array" ref="I1115">_xlfn.XLOOKUP(A1115,$A$2:$A$2336,Table2[Cancer history],"NOT FOUND")</f>
        <v>Yes</v>
      </c>
      <c r="J1115" t="str">
        <f>_xlfn.XLOOKUP(A1115,Table3[customer_no],Table3[month],"NOT FOUND")</f>
        <v>Sep</v>
      </c>
      <c r="K1115" s="7">
        <f>_xlfn.XLOOKUP(A1115,Table3[customer_no],Table3[year_average],"NOT FOUND")</f>
        <v>1997</v>
      </c>
      <c r="L1115" cm="1">
        <f t="array" ref="L1115">_xlfn.XLOOKUP(A1115,Table3[customer_no],'Hospitalisation Details'!$D$2:$D$2344,"NOT FOUND")</f>
        <v>5</v>
      </c>
      <c r="M1115" s="33">
        <f>_xlfn.XLOOKUP(A1115,Table3[customer_no],Table3[dd/mm/yy],"NOT FOUND")</f>
        <v>35678</v>
      </c>
      <c r="N1115">
        <f>_xlfn.XLOOKUP(A1115,Table3[customer_no],Table3[age],"NOT FOUND")</f>
        <v>25</v>
      </c>
      <c r="O1115" cm="1">
        <f t="array" ref="O1115">_xlfn.XLOOKUP(A1115,Table3[customer_no],'Hospitalisation Details'!$E$2:$E$2344,"NOT FOUND")</f>
        <v>0</v>
      </c>
      <c r="P1115" t="str">
        <f>_xlfn.XLOOKUP(A1115,Table3[customer_no],Table3[hsplt_handled],"NOT FOUND")</f>
        <v>tier - 3</v>
      </c>
      <c r="Q1115" t="str">
        <f>_xlfn.XLOOKUP(A1115,Table3[customer_no],Table3[city_handled],"NOT FOUND")</f>
        <v>tier - 2</v>
      </c>
      <c r="R1115" t="str">
        <f>_xlfn.XLOOKUP(A1115,Table3[customer_no],Table3[state_id],"NOT FOUND")</f>
        <v>R1012</v>
      </c>
      <c r="S1115" s="34" cm="1">
        <f t="array" ref="S1115">_xlfn.XLOOKUP(A1115,Table3[customer_no],'Hospitalisation Details'!$F$2:$F$2344,"NOT FOUND")</f>
        <v>10139.84</v>
      </c>
      <c r="T1115" t="str">
        <f>_xlfn.XLOOKUP(A1115,Table2[Customer ID],Table2[BMI_category],"NOT FOUND")</f>
        <v>Obesity</v>
      </c>
      <c r="U1115" s="7">
        <f>_xlfn.XLOOKUP(A1115,Table2[Customer ID],Table2[no of surgery],"NOT FOUND")</f>
        <v>1</v>
      </c>
      <c r="V1115" t="str">
        <f>_xlfn.XLOOKUP(A1115,Table2[Customer ID],Table2[smoker_missing],"NOT FOUND")</f>
        <v>No</v>
      </c>
      <c r="W1115" t="str">
        <f t="shared" si="17"/>
        <v>Prediabetes</v>
      </c>
      <c r="X1115" s="37">
        <f>SUM(Table5[[#This Row],[Title]:[Diabetes Level]])</f>
        <v>47899.33</v>
      </c>
    </row>
    <row r="1116" spans="1:24" x14ac:dyDescent="0.25">
      <c r="A1116" t="s">
        <v>1256</v>
      </c>
      <c r="B1116" t="str">
        <f>VLOOKUP(A1116,'Customer Names'!$A$2:$E$2336,3,FALSE)</f>
        <v>Ms.</v>
      </c>
      <c r="C1116" t="str">
        <f>_xlfn.XLOOKUP(A1116,$A$2:$A$2336,'Customer Names'!$D$2:$D$2336,"NOT FOUND")</f>
        <v>Myra L</v>
      </c>
      <c r="D1116" t="str">
        <f>_xlfn.XLOOKUP(A1116,$A$2:$A$2336,'Customer Names'!$E$2:$E$2336,"NOT FOUND")</f>
        <v>Sack</v>
      </c>
      <c r="E1116" cm="1">
        <f t="array" ref="E1116">_xlfn.XLOOKUP(A1116,$A$2:$A$2336,Table2[BMI],"NOT FOUND")</f>
        <v>31.6</v>
      </c>
      <c r="F1116" cm="1">
        <f t="array" ref="F1116">_xlfn.XLOOKUP(A1116,$A$2:$A$2336,Table2[HBA1C],"NOT FOUND")</f>
        <v>5.75</v>
      </c>
      <c r="G1116" t="str" cm="1">
        <f t="array" ref="G1116">_xlfn.XLOOKUP(A1116,$A$2:$A$2336,Table2[Heart Issues],"NOT FOUND")</f>
        <v>No</v>
      </c>
      <c r="H1116" t="str" cm="1">
        <f t="array" ref="H1116">_xlfn.XLOOKUP(A1116,$A$2:$A$2336,Table2[Any Transplants],"NOT FOUND")</f>
        <v>No</v>
      </c>
      <c r="I1116" t="str" cm="1">
        <f t="array" ref="I1116">_xlfn.XLOOKUP(A1116,$A$2:$A$2336,Table2[Cancer history],"NOT FOUND")</f>
        <v>No</v>
      </c>
      <c r="J1116" t="str">
        <f>_xlfn.XLOOKUP(A1116,Table3[customer_no],Table3[month],"NOT FOUND")</f>
        <v>Nov</v>
      </c>
      <c r="K1116" s="7">
        <f>_xlfn.XLOOKUP(A1116,Table3[customer_no],Table3[year_average],"NOT FOUND")</f>
        <v>1972</v>
      </c>
      <c r="L1116" cm="1">
        <f t="array" ref="L1116">_xlfn.XLOOKUP(A1116,Table3[customer_no],'Hospitalisation Details'!$D$2:$D$2344,"NOT FOUND")</f>
        <v>16</v>
      </c>
      <c r="M1116" s="33">
        <f>_xlfn.XLOOKUP(A1116,Table3[customer_no],Table3[dd/mm/yy],"NOT FOUND")</f>
        <v>26619</v>
      </c>
      <c r="N1116">
        <f>_xlfn.XLOOKUP(A1116,Table3[customer_no],Table3[age],"NOT FOUND")</f>
        <v>50</v>
      </c>
      <c r="O1116" cm="1">
        <f t="array" ref="O1116">_xlfn.XLOOKUP(A1116,Table3[customer_no],'Hospitalisation Details'!$E$2:$E$2344,"NOT FOUND")</f>
        <v>2</v>
      </c>
      <c r="P1116" t="str">
        <f>_xlfn.XLOOKUP(A1116,Table3[customer_no],Table3[hsplt_handled],"NOT FOUND")</f>
        <v>tier - 3</v>
      </c>
      <c r="Q1116" t="str">
        <f>_xlfn.XLOOKUP(A1116,Table3[customer_no],Table3[city_handled],"NOT FOUND")</f>
        <v>tier - 3</v>
      </c>
      <c r="R1116" t="str">
        <f>_xlfn.XLOOKUP(A1116,Table3[customer_no],Table3[state_id],"NOT FOUND")</f>
        <v>R1011</v>
      </c>
      <c r="S1116" s="34" cm="1">
        <f t="array" ref="S1116">_xlfn.XLOOKUP(A1116,Table3[customer_no],'Hospitalisation Details'!$F$2:$F$2344,"NOT FOUND")</f>
        <v>10118.42</v>
      </c>
      <c r="T1116" t="str">
        <f>_xlfn.XLOOKUP(A1116,Table2[Customer ID],Table2[BMI_category],"NOT FOUND")</f>
        <v>Obesity</v>
      </c>
      <c r="U1116" s="7">
        <f>_xlfn.XLOOKUP(A1116,Table2[Customer ID],Table2[no of surgery],"NOT FOUND")</f>
        <v>2</v>
      </c>
      <c r="V1116" t="str">
        <f>_xlfn.XLOOKUP(A1116,Table2[Customer ID],Table2[smoker_missing],"NOT FOUND")</f>
        <v>No</v>
      </c>
      <c r="W1116" t="str">
        <f t="shared" si="17"/>
        <v>Prediabetes</v>
      </c>
      <c r="X1116" s="37">
        <f>SUM(Table5[[#This Row],[Title]:[Diabetes Level]])</f>
        <v>38816.769999999997</v>
      </c>
    </row>
    <row r="1117" spans="1:24" x14ac:dyDescent="0.25">
      <c r="A1117" t="s">
        <v>1255</v>
      </c>
      <c r="B1117" t="str">
        <f>VLOOKUP(A1117,'Customer Names'!$A$2:$E$2336,3,FALSE)</f>
        <v>Ms.</v>
      </c>
      <c r="C1117" t="str">
        <f>_xlfn.XLOOKUP(A1117,$A$2:$A$2336,'Customer Names'!$D$2:$D$2336,"NOT FOUND")</f>
        <v>Melissa M.</v>
      </c>
      <c r="D1117" t="str">
        <f>_xlfn.XLOOKUP(A1117,$A$2:$A$2336,'Customer Names'!$E$2:$E$2336,"NOT FOUND")</f>
        <v>Chenard</v>
      </c>
      <c r="E1117" cm="1">
        <f t="array" ref="E1117">_xlfn.XLOOKUP(A1117,$A$2:$A$2336,Table2[BMI],"NOT FOUND")</f>
        <v>33.914999999999999</v>
      </c>
      <c r="F1117" cm="1">
        <f t="array" ref="F1117">_xlfn.XLOOKUP(A1117,$A$2:$A$2336,Table2[HBA1C],"NOT FOUND")</f>
        <v>6.66</v>
      </c>
      <c r="G1117" t="str" cm="1">
        <f t="array" ref="G1117">_xlfn.XLOOKUP(A1117,$A$2:$A$2336,Table2[Heart Issues],"NOT FOUND")</f>
        <v>yes</v>
      </c>
      <c r="H1117" t="str" cm="1">
        <f t="array" ref="H1117">_xlfn.XLOOKUP(A1117,$A$2:$A$2336,Table2[Any Transplants],"NOT FOUND")</f>
        <v>No</v>
      </c>
      <c r="I1117" t="str" cm="1">
        <f t="array" ref="I1117">_xlfn.XLOOKUP(A1117,$A$2:$A$2336,Table2[Cancer history],"NOT FOUND")</f>
        <v>No</v>
      </c>
      <c r="J1117" t="str">
        <f>_xlfn.XLOOKUP(A1117,Table3[customer_no],Table3[month],"NOT FOUND")</f>
        <v>Jul</v>
      </c>
      <c r="K1117" s="7">
        <f>_xlfn.XLOOKUP(A1117,Table3[customer_no],Table3[year_average],"NOT FOUND")</f>
        <v>1975</v>
      </c>
      <c r="L1117" cm="1">
        <f t="array" ref="L1117">_xlfn.XLOOKUP(A1117,Table3[customer_no],'Hospitalisation Details'!$D$2:$D$2344,"NOT FOUND")</f>
        <v>2</v>
      </c>
      <c r="M1117" s="33">
        <f>_xlfn.XLOOKUP(A1117,Table3[customer_no],Table3[dd/mm/yy],"NOT FOUND")</f>
        <v>27577</v>
      </c>
      <c r="N1117">
        <f>_xlfn.XLOOKUP(A1117,Table3[customer_no],Table3[age],"NOT FOUND")</f>
        <v>47</v>
      </c>
      <c r="O1117" cm="1">
        <f t="array" ref="O1117">_xlfn.XLOOKUP(A1117,Table3[customer_no],'Hospitalisation Details'!$E$2:$E$2344,"NOT FOUND")</f>
        <v>3</v>
      </c>
      <c r="P1117" t="str">
        <f>_xlfn.XLOOKUP(A1117,Table3[customer_no],Table3[hsplt_handled],"NOT FOUND")</f>
        <v>tier - 3</v>
      </c>
      <c r="Q1117" t="str">
        <f>_xlfn.XLOOKUP(A1117,Table3[customer_no],Table3[city_handled],"NOT FOUND")</f>
        <v>tier - 3</v>
      </c>
      <c r="R1117" t="str">
        <f>_xlfn.XLOOKUP(A1117,Table3[customer_no],Table3[state_id],"NOT FOUND")</f>
        <v>R1012</v>
      </c>
      <c r="S1117" s="34" cm="1">
        <f t="array" ref="S1117">_xlfn.XLOOKUP(A1117,Table3[customer_no],'Hospitalisation Details'!$F$2:$F$2344,"NOT FOUND")</f>
        <v>10115.01</v>
      </c>
      <c r="T1117" t="str">
        <f>_xlfn.XLOOKUP(A1117,Table2[Customer ID],Table2[BMI_category],"NOT FOUND")</f>
        <v>Obesity</v>
      </c>
      <c r="U1117" s="7">
        <f>_xlfn.XLOOKUP(A1117,Table2[Customer ID],Table2[no of surgery],"NOT FOUND")</f>
        <v>1</v>
      </c>
      <c r="V1117" t="str">
        <f>_xlfn.XLOOKUP(A1117,Table2[Customer ID],Table2[smoker_missing],"NOT FOUND")</f>
        <v>No</v>
      </c>
      <c r="W1117" t="str">
        <f t="shared" si="17"/>
        <v>Diabetes</v>
      </c>
      <c r="X1117" s="37">
        <f>SUM(Table5[[#This Row],[Title]:[Diabetes Level]])</f>
        <v>39760.584999999999</v>
      </c>
    </row>
    <row r="1118" spans="1:24" x14ac:dyDescent="0.25">
      <c r="A1118" t="s">
        <v>1254</v>
      </c>
      <c r="B1118" t="str">
        <f>VLOOKUP(A1118,'Customer Names'!$A$2:$E$2336,3,FALSE)</f>
        <v>Ms.</v>
      </c>
      <c r="C1118" t="str">
        <f>_xlfn.XLOOKUP(A1118,$A$2:$A$2336,'Customer Names'!$D$2:$D$2336,"NOT FOUND")</f>
        <v>Eleanor F.</v>
      </c>
      <c r="D1118" t="str">
        <f>_xlfn.XLOOKUP(A1118,$A$2:$A$2336,'Customer Names'!$E$2:$E$2336,"NOT FOUND")</f>
        <v>Williamson</v>
      </c>
      <c r="E1118" cm="1">
        <f t="array" ref="E1118">_xlfn.XLOOKUP(A1118,$A$2:$A$2336,Table2[BMI],"NOT FOUND")</f>
        <v>23.54</v>
      </c>
      <c r="F1118" cm="1">
        <f t="array" ref="F1118">_xlfn.XLOOKUP(A1118,$A$2:$A$2336,Table2[HBA1C],"NOT FOUND")</f>
        <v>5.0999999999999996</v>
      </c>
      <c r="G1118" t="str" cm="1">
        <f t="array" ref="G1118">_xlfn.XLOOKUP(A1118,$A$2:$A$2336,Table2[Heart Issues],"NOT FOUND")</f>
        <v>No</v>
      </c>
      <c r="H1118" t="str" cm="1">
        <f t="array" ref="H1118">_xlfn.XLOOKUP(A1118,$A$2:$A$2336,Table2[Any Transplants],"NOT FOUND")</f>
        <v>No</v>
      </c>
      <c r="I1118" t="str" cm="1">
        <f t="array" ref="I1118">_xlfn.XLOOKUP(A1118,$A$2:$A$2336,Table2[Cancer history],"NOT FOUND")</f>
        <v>No</v>
      </c>
      <c r="J1118" t="str">
        <f>_xlfn.XLOOKUP(A1118,Table3[customer_no],Table3[month],"NOT FOUND")</f>
        <v>Aug</v>
      </c>
      <c r="K1118" s="7">
        <f>_xlfn.XLOOKUP(A1118,Table3[customer_no],Table3[year_average],"NOT FOUND")</f>
        <v>1972</v>
      </c>
      <c r="L1118" cm="1">
        <f t="array" ref="L1118">_xlfn.XLOOKUP(A1118,Table3[customer_no],'Hospitalisation Details'!$D$2:$D$2344,"NOT FOUND")</f>
        <v>8</v>
      </c>
      <c r="M1118" s="33">
        <f>_xlfn.XLOOKUP(A1118,Table3[customer_no],Table3[dd/mm/yy],"NOT FOUND")</f>
        <v>26519</v>
      </c>
      <c r="N1118">
        <f>_xlfn.XLOOKUP(A1118,Table3[customer_no],Table3[age],"NOT FOUND")</f>
        <v>50</v>
      </c>
      <c r="O1118" cm="1">
        <f t="array" ref="O1118">_xlfn.XLOOKUP(A1118,Table3[customer_no],'Hospitalisation Details'!$E$2:$E$2344,"NOT FOUND")</f>
        <v>2</v>
      </c>
      <c r="P1118" t="str">
        <f>_xlfn.XLOOKUP(A1118,Table3[customer_no],Table3[hsplt_handled],"NOT FOUND")</f>
        <v>tier - 3</v>
      </c>
      <c r="Q1118" t="str">
        <f>_xlfn.XLOOKUP(A1118,Table3[customer_no],Table3[city_handled],"NOT FOUND")</f>
        <v>tier - 1</v>
      </c>
      <c r="R1118" t="str">
        <f>_xlfn.XLOOKUP(A1118,Table3[customer_no],Table3[state_id],"NOT FOUND")</f>
        <v>R1013</v>
      </c>
      <c r="S1118" s="34" cm="1">
        <f t="array" ref="S1118">_xlfn.XLOOKUP(A1118,Table3[customer_no],'Hospitalisation Details'!$F$2:$F$2344,"NOT FOUND")</f>
        <v>10107.219999999999</v>
      </c>
      <c r="T1118" t="str">
        <f>_xlfn.XLOOKUP(A1118,Table2[Customer ID],Table2[BMI_category],"NOT FOUND")</f>
        <v>Normal Weight</v>
      </c>
      <c r="U1118" s="7">
        <f>_xlfn.XLOOKUP(A1118,Table2[Customer ID],Table2[no of surgery],"NOT FOUND")</f>
        <v>2</v>
      </c>
      <c r="V1118" t="str">
        <f>_xlfn.XLOOKUP(A1118,Table2[Customer ID],Table2[smoker_missing],"NOT FOUND")</f>
        <v>No</v>
      </c>
      <c r="W1118" t="str">
        <f t="shared" si="17"/>
        <v>Normal</v>
      </c>
      <c r="X1118" s="37">
        <f>SUM(Table5[[#This Row],[Title]:[Diabetes Level]])</f>
        <v>38688.86</v>
      </c>
    </row>
    <row r="1119" spans="1:24" x14ac:dyDescent="0.25">
      <c r="A1119" t="s">
        <v>1253</v>
      </c>
      <c r="B1119" t="str">
        <f>VLOOKUP(A1119,'Customer Names'!$A$2:$E$2336,3,FALSE)</f>
        <v>Ms.</v>
      </c>
      <c r="C1119" t="str">
        <f>_xlfn.XLOOKUP(A1119,$A$2:$A$2336,'Customer Names'!$D$2:$D$2336,"NOT FOUND")</f>
        <v>Elizabeth</v>
      </c>
      <c r="D1119" t="str">
        <f>_xlfn.XLOOKUP(A1119,$A$2:$A$2336,'Customer Names'!$E$2:$E$2336,"NOT FOUND")</f>
        <v>Dollas</v>
      </c>
      <c r="E1119" cm="1">
        <f t="array" ref="E1119">_xlfn.XLOOKUP(A1119,$A$2:$A$2336,Table2[BMI],"NOT FOUND")</f>
        <v>27.074999999999999</v>
      </c>
      <c r="F1119" cm="1">
        <f t="array" ref="F1119">_xlfn.XLOOKUP(A1119,$A$2:$A$2336,Table2[HBA1C],"NOT FOUND")</f>
        <v>4.41</v>
      </c>
      <c r="G1119" t="str" cm="1">
        <f t="array" ref="G1119">_xlfn.XLOOKUP(A1119,$A$2:$A$2336,Table2[Heart Issues],"NOT FOUND")</f>
        <v>No</v>
      </c>
      <c r="H1119" t="str" cm="1">
        <f t="array" ref="H1119">_xlfn.XLOOKUP(A1119,$A$2:$A$2336,Table2[Any Transplants],"NOT FOUND")</f>
        <v>No</v>
      </c>
      <c r="I1119" t="str" cm="1">
        <f t="array" ref="I1119">_xlfn.XLOOKUP(A1119,$A$2:$A$2336,Table2[Cancer history],"NOT FOUND")</f>
        <v>No</v>
      </c>
      <c r="J1119" t="str">
        <f>_xlfn.XLOOKUP(A1119,Table3[customer_no],Table3[month],"NOT FOUND")</f>
        <v>Oct</v>
      </c>
      <c r="K1119" s="7">
        <f>_xlfn.XLOOKUP(A1119,Table3[customer_no],Table3[year_average],"NOT FOUND")</f>
        <v>1972</v>
      </c>
      <c r="L1119" cm="1">
        <f t="array" ref="L1119">_xlfn.XLOOKUP(A1119,Table3[customer_no],'Hospitalisation Details'!$D$2:$D$2344,"NOT FOUND")</f>
        <v>19</v>
      </c>
      <c r="M1119" s="33">
        <f>_xlfn.XLOOKUP(A1119,Table3[customer_no],Table3[dd/mm/yy],"NOT FOUND")</f>
        <v>26591</v>
      </c>
      <c r="N1119">
        <f>_xlfn.XLOOKUP(A1119,Table3[customer_no],Table3[age],"NOT FOUND")</f>
        <v>50</v>
      </c>
      <c r="O1119" cm="1">
        <f t="array" ref="O1119">_xlfn.XLOOKUP(A1119,Table3[customer_no],'Hospitalisation Details'!$E$2:$E$2344,"NOT FOUND")</f>
        <v>1</v>
      </c>
      <c r="P1119" t="str">
        <f>_xlfn.XLOOKUP(A1119,Table3[customer_no],Table3[hsplt_handled],"NOT FOUND")</f>
        <v>tier - 3</v>
      </c>
      <c r="Q1119" t="str">
        <f>_xlfn.XLOOKUP(A1119,Table3[customer_no],Table3[city_handled],"NOT FOUND")</f>
        <v>tier - 1</v>
      </c>
      <c r="R1119" t="str">
        <f>_xlfn.XLOOKUP(A1119,Table3[customer_no],Table3[state_id],"NOT FOUND")</f>
        <v>R1024</v>
      </c>
      <c r="S1119" s="34" cm="1">
        <f t="array" ref="S1119">_xlfn.XLOOKUP(A1119,Table3[customer_no],'Hospitalisation Details'!$F$2:$F$2344,"NOT FOUND")</f>
        <v>10106.129999999999</v>
      </c>
      <c r="T1119" t="str">
        <f>_xlfn.XLOOKUP(A1119,Table2[Customer ID],Table2[BMI_category],"NOT FOUND")</f>
        <v>Overweight</v>
      </c>
      <c r="U1119" s="7">
        <f>_xlfn.XLOOKUP(A1119,Table2[Customer ID],Table2[no of surgery],"NOT FOUND")</f>
        <v>2</v>
      </c>
      <c r="V1119" t="str">
        <f>_xlfn.XLOOKUP(A1119,Table2[Customer ID],Table2[smoker_missing],"NOT FOUND")</f>
        <v>No</v>
      </c>
      <c r="W1119" t="str">
        <f t="shared" si="17"/>
        <v>Normal</v>
      </c>
      <c r="X1119" s="37">
        <f>SUM(Table5[[#This Row],[Title]:[Diabetes Level]])</f>
        <v>38772.614999999998</v>
      </c>
    </row>
    <row r="1120" spans="1:24" x14ac:dyDescent="0.25">
      <c r="A1120" t="s">
        <v>1252</v>
      </c>
      <c r="B1120" t="str">
        <f>VLOOKUP(A1120,'Customer Names'!$A$2:$E$2336,3,FALSE)</f>
        <v>Mr.</v>
      </c>
      <c r="C1120" t="str">
        <f>_xlfn.XLOOKUP(A1120,$A$2:$A$2336,'Customer Names'!$D$2:$D$2336,"NOT FOUND")</f>
        <v>Kenneth</v>
      </c>
      <c r="D1120" t="str">
        <f>_xlfn.XLOOKUP(A1120,$A$2:$A$2336,'Customer Names'!$E$2:$E$2336,"NOT FOUND")</f>
        <v>Sprague</v>
      </c>
      <c r="E1120" cm="1">
        <f t="array" ref="E1120">_xlfn.XLOOKUP(A1120,$A$2:$A$2336,Table2[BMI],"NOT FOUND")</f>
        <v>25.8</v>
      </c>
      <c r="F1120" cm="1">
        <f t="array" ref="F1120">_xlfn.XLOOKUP(A1120,$A$2:$A$2336,Table2[HBA1C],"NOT FOUND")</f>
        <v>5.52</v>
      </c>
      <c r="G1120" t="str" cm="1">
        <f t="array" ref="G1120">_xlfn.XLOOKUP(A1120,$A$2:$A$2336,Table2[Heart Issues],"NOT FOUND")</f>
        <v>yes</v>
      </c>
      <c r="H1120" t="str" cm="1">
        <f t="array" ref="H1120">_xlfn.XLOOKUP(A1120,$A$2:$A$2336,Table2[Any Transplants],"NOT FOUND")</f>
        <v>No</v>
      </c>
      <c r="I1120" t="str" cm="1">
        <f t="array" ref="I1120">_xlfn.XLOOKUP(A1120,$A$2:$A$2336,Table2[Cancer history],"NOT FOUND")</f>
        <v>No</v>
      </c>
      <c r="J1120" t="str">
        <f>_xlfn.XLOOKUP(A1120,Table3[customer_no],Table3[month],"NOT FOUND")</f>
        <v>Dec</v>
      </c>
      <c r="K1120" s="7">
        <f>_xlfn.XLOOKUP(A1120,Table3[customer_no],Table3[year_average],"NOT FOUND")</f>
        <v>1976</v>
      </c>
      <c r="L1120" cm="1">
        <f t="array" ref="L1120">_xlfn.XLOOKUP(A1120,Table3[customer_no],'Hospitalisation Details'!$D$2:$D$2344,"NOT FOUND")</f>
        <v>19</v>
      </c>
      <c r="M1120" s="33">
        <f>_xlfn.XLOOKUP(A1120,Table3[customer_no],Table3[dd/mm/yy],"NOT FOUND")</f>
        <v>28113</v>
      </c>
      <c r="N1120">
        <f>_xlfn.XLOOKUP(A1120,Table3[customer_no],Table3[age],"NOT FOUND")</f>
        <v>46</v>
      </c>
      <c r="O1120" cm="1">
        <f t="array" ref="O1120">_xlfn.XLOOKUP(A1120,Table3[customer_no],'Hospitalisation Details'!$E$2:$E$2344,"NOT FOUND")</f>
        <v>5</v>
      </c>
      <c r="P1120" t="str">
        <f>_xlfn.XLOOKUP(A1120,Table3[customer_no],Table3[hsplt_handled],"NOT FOUND")</f>
        <v>tier - 3</v>
      </c>
      <c r="Q1120" t="str">
        <f>_xlfn.XLOOKUP(A1120,Table3[customer_no],Table3[city_handled],"NOT FOUND")</f>
        <v>tier - 2</v>
      </c>
      <c r="R1120" t="str">
        <f>_xlfn.XLOOKUP(A1120,Table3[customer_no],Table3[state_id],"NOT FOUND")</f>
        <v>R1011</v>
      </c>
      <c r="S1120" s="34" cm="1">
        <f t="array" ref="S1120">_xlfn.XLOOKUP(A1120,Table3[customer_no],'Hospitalisation Details'!$F$2:$F$2344,"NOT FOUND")</f>
        <v>10096.969999999999</v>
      </c>
      <c r="T1120" t="str">
        <f>_xlfn.XLOOKUP(A1120,Table2[Customer ID],Table2[BMI_category],"NOT FOUND")</f>
        <v>Overweight</v>
      </c>
      <c r="U1120" s="7">
        <f>_xlfn.XLOOKUP(A1120,Table2[Customer ID],Table2[no of surgery],"NOT FOUND")</f>
        <v>0</v>
      </c>
      <c r="V1120" t="str">
        <f>_xlfn.XLOOKUP(A1120,Table2[Customer ID],Table2[smoker_missing],"NOT FOUND")</f>
        <v>No</v>
      </c>
      <c r="W1120" t="str">
        <f t="shared" si="17"/>
        <v>Normal</v>
      </c>
      <c r="X1120" s="37">
        <f>SUM(Table5[[#This Row],[Title]:[Diabetes Level]])</f>
        <v>40287.29</v>
      </c>
    </row>
    <row r="1121" spans="1:24" x14ac:dyDescent="0.25">
      <c r="A1121" t="s">
        <v>1251</v>
      </c>
      <c r="B1121" t="str">
        <f>VLOOKUP(A1121,'Customer Names'!$A$2:$E$2336,3,FALSE)</f>
        <v>Mr.</v>
      </c>
      <c r="C1121" t="str">
        <f>_xlfn.XLOOKUP(A1121,$A$2:$A$2336,'Customer Names'!$D$2:$D$2336,"NOT FOUND")</f>
        <v>Robert G.</v>
      </c>
      <c r="D1121" t="str">
        <f>_xlfn.XLOOKUP(A1121,$A$2:$A$2336,'Customer Names'!$E$2:$E$2336,"NOT FOUND")</f>
        <v>Michell</v>
      </c>
      <c r="E1121" cm="1">
        <f t="array" ref="E1121">_xlfn.XLOOKUP(A1121,$A$2:$A$2336,Table2[BMI],"NOT FOUND")</f>
        <v>36.1</v>
      </c>
      <c r="F1121" cm="1">
        <f t="array" ref="F1121">_xlfn.XLOOKUP(A1121,$A$2:$A$2336,Table2[HBA1C],"NOT FOUND")</f>
        <v>4.62</v>
      </c>
      <c r="G1121" t="str" cm="1">
        <f t="array" ref="G1121">_xlfn.XLOOKUP(A1121,$A$2:$A$2336,Table2[Heart Issues],"NOT FOUND")</f>
        <v>yes</v>
      </c>
      <c r="H1121" t="str" cm="1">
        <f t="array" ref="H1121">_xlfn.XLOOKUP(A1121,$A$2:$A$2336,Table2[Any Transplants],"NOT FOUND")</f>
        <v>No</v>
      </c>
      <c r="I1121" t="str" cm="1">
        <f t="array" ref="I1121">_xlfn.XLOOKUP(A1121,$A$2:$A$2336,Table2[Cancer history],"NOT FOUND")</f>
        <v>Yes</v>
      </c>
      <c r="J1121" t="str">
        <f>_xlfn.XLOOKUP(A1121,Table3[customer_no],Table3[month],"NOT FOUND")</f>
        <v>Jul</v>
      </c>
      <c r="K1121" s="7">
        <f>_xlfn.XLOOKUP(A1121,Table3[customer_no],Table3[year_average],"NOT FOUND")</f>
        <v>1969</v>
      </c>
      <c r="L1121" cm="1">
        <f t="array" ref="L1121">_xlfn.XLOOKUP(A1121,Table3[customer_no],'Hospitalisation Details'!$D$2:$D$2344,"NOT FOUND")</f>
        <v>3</v>
      </c>
      <c r="M1121" s="33">
        <f>_xlfn.XLOOKUP(A1121,Table3[customer_no],Table3[dd/mm/yy],"NOT FOUND")</f>
        <v>25387</v>
      </c>
      <c r="N1121">
        <f>_xlfn.XLOOKUP(A1121,Table3[customer_no],Table3[age],"NOT FOUND")</f>
        <v>53</v>
      </c>
      <c r="O1121" cm="1">
        <f t="array" ref="O1121">_xlfn.XLOOKUP(A1121,Table3[customer_no],'Hospitalisation Details'!$E$2:$E$2344,"NOT FOUND")</f>
        <v>1</v>
      </c>
      <c r="P1121" t="str">
        <f>_xlfn.XLOOKUP(A1121,Table3[customer_no],Table3[hsplt_handled],"NOT FOUND")</f>
        <v>tier - 3</v>
      </c>
      <c r="Q1121" t="str">
        <f>_xlfn.XLOOKUP(A1121,Table3[customer_no],Table3[city_handled],"NOT FOUND")</f>
        <v>tier - 3</v>
      </c>
      <c r="R1121" t="str">
        <f>_xlfn.XLOOKUP(A1121,Table3[customer_no],Table3[state_id],"NOT FOUND")</f>
        <v>R1011</v>
      </c>
      <c r="S1121" s="34" cm="1">
        <f t="array" ref="S1121">_xlfn.XLOOKUP(A1121,Table3[customer_no],'Hospitalisation Details'!$F$2:$F$2344,"NOT FOUND")</f>
        <v>10085.85</v>
      </c>
      <c r="T1121" t="str">
        <f>_xlfn.XLOOKUP(A1121,Table2[Customer ID],Table2[BMI_category],"NOT FOUND")</f>
        <v>Obesity</v>
      </c>
      <c r="U1121" s="7">
        <f>_xlfn.XLOOKUP(A1121,Table2[Customer ID],Table2[no of surgery],"NOT FOUND")</f>
        <v>1</v>
      </c>
      <c r="V1121" t="str">
        <f>_xlfn.XLOOKUP(A1121,Table2[Customer ID],Table2[smoker_missing],"NOT FOUND")</f>
        <v>No</v>
      </c>
      <c r="W1121" t="str">
        <f t="shared" si="17"/>
        <v>Normal</v>
      </c>
      <c r="X1121" s="37">
        <f>SUM(Table5[[#This Row],[Title]:[Diabetes Level]])</f>
        <v>37540.57</v>
      </c>
    </row>
    <row r="1122" spans="1:24" x14ac:dyDescent="0.25">
      <c r="A1122" t="s">
        <v>1250</v>
      </c>
      <c r="B1122" t="str">
        <f>VLOOKUP(A1122,'Customer Names'!$A$2:$E$2336,3,FALSE)</f>
        <v>Mr.</v>
      </c>
      <c r="C1122" t="str">
        <f>_xlfn.XLOOKUP(A1122,$A$2:$A$2336,'Customer Names'!$D$2:$D$2336,"NOT FOUND")</f>
        <v>Thomas C.</v>
      </c>
      <c r="D1122" t="str">
        <f>_xlfn.XLOOKUP(A1122,$A$2:$A$2336,'Customer Names'!$E$2:$E$2336,"NOT FOUND")</f>
        <v>Datwyler</v>
      </c>
      <c r="E1122" cm="1">
        <f t="array" ref="E1122">_xlfn.XLOOKUP(A1122,$A$2:$A$2336,Table2[BMI],"NOT FOUND")</f>
        <v>30.495000000000001</v>
      </c>
      <c r="F1122" cm="1">
        <f t="array" ref="F1122">_xlfn.XLOOKUP(A1122,$A$2:$A$2336,Table2[HBA1C],"NOT FOUND")</f>
        <v>5.74</v>
      </c>
      <c r="G1122" t="str" cm="1">
        <f t="array" ref="G1122">_xlfn.XLOOKUP(A1122,$A$2:$A$2336,Table2[Heart Issues],"NOT FOUND")</f>
        <v>yes</v>
      </c>
      <c r="H1122" t="str" cm="1">
        <f t="array" ref="H1122">_xlfn.XLOOKUP(A1122,$A$2:$A$2336,Table2[Any Transplants],"NOT FOUND")</f>
        <v>No</v>
      </c>
      <c r="I1122" t="str" cm="1">
        <f t="array" ref="I1122">_xlfn.XLOOKUP(A1122,$A$2:$A$2336,Table2[Cancer history],"NOT FOUND")</f>
        <v>Yes</v>
      </c>
      <c r="J1122" t="str">
        <f>_xlfn.XLOOKUP(A1122,Table3[customer_no],Table3[month],"NOT FOUND")</f>
        <v>Oct</v>
      </c>
      <c r="K1122" s="7">
        <f>_xlfn.XLOOKUP(A1122,Table3[customer_no],Table3[year_average],"NOT FOUND")</f>
        <v>1969</v>
      </c>
      <c r="L1122" cm="1">
        <f t="array" ref="L1122">_xlfn.XLOOKUP(A1122,Table3[customer_no],'Hospitalisation Details'!$D$2:$D$2344,"NOT FOUND")</f>
        <v>27</v>
      </c>
      <c r="M1122" s="33">
        <f>_xlfn.XLOOKUP(A1122,Table3[customer_no],Table3[dd/mm/yy],"NOT FOUND")</f>
        <v>25503</v>
      </c>
      <c r="N1122">
        <f>_xlfn.XLOOKUP(A1122,Table3[customer_no],Table3[age],"NOT FOUND")</f>
        <v>53</v>
      </c>
      <c r="O1122" cm="1">
        <f t="array" ref="O1122">_xlfn.XLOOKUP(A1122,Table3[customer_no],'Hospitalisation Details'!$E$2:$E$2344,"NOT FOUND")</f>
        <v>0</v>
      </c>
      <c r="P1122" t="str">
        <f>_xlfn.XLOOKUP(A1122,Table3[customer_no],Table3[hsplt_handled],"NOT FOUND")</f>
        <v>tier - 3</v>
      </c>
      <c r="Q1122" t="str">
        <f>_xlfn.XLOOKUP(A1122,Table3[customer_no],Table3[city_handled],"NOT FOUND")</f>
        <v>tier - 1</v>
      </c>
      <c r="R1122" t="str">
        <f>_xlfn.XLOOKUP(A1122,Table3[customer_no],Table3[state_id],"NOT FOUND")</f>
        <v>R1017</v>
      </c>
      <c r="S1122" s="34" cm="1">
        <f t="array" ref="S1122">_xlfn.XLOOKUP(A1122,Table3[customer_no],'Hospitalisation Details'!$F$2:$F$2344,"NOT FOUND")</f>
        <v>10072.06</v>
      </c>
      <c r="T1122" t="str">
        <f>_xlfn.XLOOKUP(A1122,Table2[Customer ID],Table2[BMI_category],"NOT FOUND")</f>
        <v>Obesity</v>
      </c>
      <c r="U1122" s="7">
        <f>_xlfn.XLOOKUP(A1122,Table2[Customer ID],Table2[no of surgery],"NOT FOUND")</f>
        <v>1</v>
      </c>
      <c r="V1122" t="str">
        <f>_xlfn.XLOOKUP(A1122,Table2[Customer ID],Table2[smoker_missing],"NOT FOUND")</f>
        <v>No</v>
      </c>
      <c r="W1122" t="str">
        <f t="shared" si="17"/>
        <v>Prediabetes</v>
      </c>
      <c r="X1122" s="37">
        <f>SUM(Table5[[#This Row],[Title]:[Diabetes Level]])</f>
        <v>37661.294999999998</v>
      </c>
    </row>
    <row r="1123" spans="1:24" x14ac:dyDescent="0.25">
      <c r="A1123" t="s">
        <v>1249</v>
      </c>
      <c r="B1123" t="str">
        <f>VLOOKUP(A1123,'Customer Names'!$A$2:$E$2336,3,FALSE)</f>
        <v>Mr.</v>
      </c>
      <c r="C1123" t="str">
        <f>_xlfn.XLOOKUP(A1123,$A$2:$A$2336,'Customer Names'!$D$2:$D$2336,"NOT FOUND")</f>
        <v>Matthew J.</v>
      </c>
      <c r="D1123" t="str">
        <f>_xlfn.XLOOKUP(A1123,$A$2:$A$2336,'Customer Names'!$E$2:$E$2336,"NOT FOUND")</f>
        <v>Mead</v>
      </c>
      <c r="E1123" cm="1">
        <f t="array" ref="E1123">_xlfn.XLOOKUP(A1123,$A$2:$A$2336,Table2[BMI],"NOT FOUND")</f>
        <v>21.4</v>
      </c>
      <c r="F1123" cm="1">
        <f t="array" ref="F1123">_xlfn.XLOOKUP(A1123,$A$2:$A$2336,Table2[HBA1C],"NOT FOUND")</f>
        <v>6.3</v>
      </c>
      <c r="G1123" t="str" cm="1">
        <f t="array" ref="G1123">_xlfn.XLOOKUP(A1123,$A$2:$A$2336,Table2[Heart Issues],"NOT FOUND")</f>
        <v>yes</v>
      </c>
      <c r="H1123" t="str" cm="1">
        <f t="array" ref="H1123">_xlfn.XLOOKUP(A1123,$A$2:$A$2336,Table2[Any Transplants],"NOT FOUND")</f>
        <v>No</v>
      </c>
      <c r="I1123" t="str" cm="1">
        <f t="array" ref="I1123">_xlfn.XLOOKUP(A1123,$A$2:$A$2336,Table2[Cancer history],"NOT FOUND")</f>
        <v>Yes</v>
      </c>
      <c r="J1123" t="str">
        <f>_xlfn.XLOOKUP(A1123,Table3[customer_no],Table3[month],"NOT FOUND")</f>
        <v>Aug</v>
      </c>
      <c r="K1123" s="7">
        <f>_xlfn.XLOOKUP(A1123,Table3[customer_no],Table3[year_average],"NOT FOUND")</f>
        <v>1969</v>
      </c>
      <c r="L1123" cm="1">
        <f t="array" ref="L1123">_xlfn.XLOOKUP(A1123,Table3[customer_no],'Hospitalisation Details'!$D$2:$D$2344,"NOT FOUND")</f>
        <v>22</v>
      </c>
      <c r="M1123" s="33">
        <f>_xlfn.XLOOKUP(A1123,Table3[customer_no],Table3[dd/mm/yy],"NOT FOUND")</f>
        <v>25437</v>
      </c>
      <c r="N1123">
        <f>_xlfn.XLOOKUP(A1123,Table3[customer_no],Table3[age],"NOT FOUND")</f>
        <v>53</v>
      </c>
      <c r="O1123" cm="1">
        <f t="array" ref="O1123">_xlfn.XLOOKUP(A1123,Table3[customer_no],'Hospitalisation Details'!$E$2:$E$2344,"NOT FOUND")</f>
        <v>1</v>
      </c>
      <c r="P1123" t="str">
        <f>_xlfn.XLOOKUP(A1123,Table3[customer_no],Table3[hsplt_handled],"NOT FOUND")</f>
        <v>tier - 3</v>
      </c>
      <c r="Q1123" t="str">
        <f>_xlfn.XLOOKUP(A1123,Table3[customer_no],Table3[city_handled],"NOT FOUND")</f>
        <v>tier - 2</v>
      </c>
      <c r="R1123" t="str">
        <f>_xlfn.XLOOKUP(A1123,Table3[customer_no],Table3[state_id],"NOT FOUND")</f>
        <v>R1011</v>
      </c>
      <c r="S1123" s="34" cm="1">
        <f t="array" ref="S1123">_xlfn.XLOOKUP(A1123,Table3[customer_no],'Hospitalisation Details'!$F$2:$F$2344,"NOT FOUND")</f>
        <v>10065.41</v>
      </c>
      <c r="T1123" t="str">
        <f>_xlfn.XLOOKUP(A1123,Table2[Customer ID],Table2[BMI_category],"NOT FOUND")</f>
        <v>Normal Weight</v>
      </c>
      <c r="U1123" s="7">
        <f>_xlfn.XLOOKUP(A1123,Table2[Customer ID],Table2[no of surgery],"NOT FOUND")</f>
        <v>1</v>
      </c>
      <c r="V1123" t="str">
        <f>_xlfn.XLOOKUP(A1123,Table2[Customer ID],Table2[smoker_missing],"NOT FOUND")</f>
        <v>No</v>
      </c>
      <c r="W1123" t="str">
        <f t="shared" si="17"/>
        <v>Prediabetes</v>
      </c>
      <c r="X1123" s="37">
        <f>SUM(Table5[[#This Row],[Title]:[Diabetes Level]])</f>
        <v>37576.11</v>
      </c>
    </row>
    <row r="1124" spans="1:24" x14ac:dyDescent="0.25">
      <c r="A1124" t="s">
        <v>1248</v>
      </c>
      <c r="B1124" t="str">
        <f>VLOOKUP(A1124,'Customer Names'!$A$2:$E$2336,3,FALSE)</f>
        <v>Ms.</v>
      </c>
      <c r="C1124" t="str">
        <f>_xlfn.XLOOKUP(A1124,$A$2:$A$2336,'Customer Names'!$D$2:$D$2336,"NOT FOUND")</f>
        <v>Mallory D.</v>
      </c>
      <c r="D1124" t="str">
        <f>_xlfn.XLOOKUP(A1124,$A$2:$A$2336,'Customer Names'!$E$2:$E$2336,"NOT FOUND")</f>
        <v>Kennedy</v>
      </c>
      <c r="E1124" cm="1">
        <f t="array" ref="E1124">_xlfn.XLOOKUP(A1124,$A$2:$A$2336,Table2[BMI],"NOT FOUND")</f>
        <v>32.299999999999997</v>
      </c>
      <c r="F1124" cm="1">
        <f t="array" ref="F1124">_xlfn.XLOOKUP(A1124,$A$2:$A$2336,Table2[HBA1C],"NOT FOUND")</f>
        <v>10.27</v>
      </c>
      <c r="G1124" t="str" cm="1">
        <f t="array" ref="G1124">_xlfn.XLOOKUP(A1124,$A$2:$A$2336,Table2[Heart Issues],"NOT FOUND")</f>
        <v>No</v>
      </c>
      <c r="H1124" t="str" cm="1">
        <f t="array" ref="H1124">_xlfn.XLOOKUP(A1124,$A$2:$A$2336,Table2[Any Transplants],"NOT FOUND")</f>
        <v>No</v>
      </c>
      <c r="I1124" t="str" cm="1">
        <f t="array" ref="I1124">_xlfn.XLOOKUP(A1124,$A$2:$A$2336,Table2[Cancer history],"NOT FOUND")</f>
        <v>No</v>
      </c>
      <c r="J1124" t="str">
        <f>_xlfn.XLOOKUP(A1124,Table3[customer_no],Table3[month],"NOT FOUND")</f>
        <v>Aug</v>
      </c>
      <c r="K1124" s="7">
        <f>_xlfn.XLOOKUP(A1124,Table3[customer_no],Table3[year_average],"NOT FOUND")</f>
        <v>1974</v>
      </c>
      <c r="L1124" cm="1">
        <f t="array" ref="L1124">_xlfn.XLOOKUP(A1124,Table3[customer_no],'Hospitalisation Details'!$D$2:$D$2344,"NOT FOUND")</f>
        <v>30</v>
      </c>
      <c r="M1124" s="33">
        <f>_xlfn.XLOOKUP(A1124,Table3[customer_no],Table3[dd/mm/yy],"NOT FOUND")</f>
        <v>27271</v>
      </c>
      <c r="N1124">
        <f>_xlfn.XLOOKUP(A1124,Table3[customer_no],Table3[age],"NOT FOUND")</f>
        <v>48</v>
      </c>
      <c r="O1124" cm="1">
        <f t="array" ref="O1124">_xlfn.XLOOKUP(A1124,Table3[customer_no],'Hospitalisation Details'!$E$2:$E$2344,"NOT FOUND")</f>
        <v>2</v>
      </c>
      <c r="P1124" t="str">
        <f>_xlfn.XLOOKUP(A1124,Table3[customer_no],Table3[hsplt_handled],"NOT FOUND")</f>
        <v>tier - 3</v>
      </c>
      <c r="Q1124" t="str">
        <f>_xlfn.XLOOKUP(A1124,Table3[customer_no],Table3[city_handled],"NOT FOUND")</f>
        <v>tier - 2</v>
      </c>
      <c r="R1124" t="str">
        <f>_xlfn.XLOOKUP(A1124,Table3[customer_no],Table3[state_id],"NOT FOUND")</f>
        <v>R1024</v>
      </c>
      <c r="S1124" s="34" cm="1">
        <f t="array" ref="S1124">_xlfn.XLOOKUP(A1124,Table3[customer_no],'Hospitalisation Details'!$F$2:$F$2344,"NOT FOUND")</f>
        <v>10043.25</v>
      </c>
      <c r="T1124" t="str">
        <f>_xlfn.XLOOKUP(A1124,Table2[Customer ID],Table2[BMI_category],"NOT FOUND")</f>
        <v>Obesity</v>
      </c>
      <c r="U1124" s="7">
        <f>_xlfn.XLOOKUP(A1124,Table2[Customer ID],Table2[no of surgery],"NOT FOUND")</f>
        <v>0</v>
      </c>
      <c r="V1124" t="str">
        <f>_xlfn.XLOOKUP(A1124,Table2[Customer ID],Table2[smoker_missing],"NOT FOUND")</f>
        <v>No</v>
      </c>
      <c r="W1124" t="str">
        <f t="shared" si="17"/>
        <v>Diabetes</v>
      </c>
      <c r="X1124" s="37">
        <f>SUM(Table5[[#This Row],[Title]:[Diabetes Level]])</f>
        <v>39410.82</v>
      </c>
    </row>
    <row r="1125" spans="1:24" x14ac:dyDescent="0.25">
      <c r="A1125" t="s">
        <v>1247</v>
      </c>
      <c r="B1125" t="str">
        <f>VLOOKUP(A1125,'Customer Names'!$A$2:$E$2336,3,FALSE)</f>
        <v>Mr.</v>
      </c>
      <c r="C1125" t="str">
        <f>_xlfn.XLOOKUP(A1125,$A$2:$A$2336,'Customer Names'!$D$2:$D$2336,"NOT FOUND")</f>
        <v>Christopher D.</v>
      </c>
      <c r="D1125" t="str">
        <f>_xlfn.XLOOKUP(A1125,$A$2:$A$2336,'Customer Names'!$E$2:$E$2336,"NOT FOUND")</f>
        <v>Czech</v>
      </c>
      <c r="E1125" cm="1">
        <f t="array" ref="E1125">_xlfn.XLOOKUP(A1125,$A$2:$A$2336,Table2[BMI],"NOT FOUND")</f>
        <v>29.78</v>
      </c>
      <c r="F1125" cm="1">
        <f t="array" ref="F1125">_xlfn.XLOOKUP(A1125,$A$2:$A$2336,Table2[HBA1C],"NOT FOUND")</f>
        <v>5.85</v>
      </c>
      <c r="G1125" t="str" cm="1">
        <f t="array" ref="G1125">_xlfn.XLOOKUP(A1125,$A$2:$A$2336,Table2[Heart Issues],"NOT FOUND")</f>
        <v>No</v>
      </c>
      <c r="H1125" t="str" cm="1">
        <f t="array" ref="H1125">_xlfn.XLOOKUP(A1125,$A$2:$A$2336,Table2[Any Transplants],"NOT FOUND")</f>
        <v>No</v>
      </c>
      <c r="I1125" t="str" cm="1">
        <f t="array" ref="I1125">_xlfn.XLOOKUP(A1125,$A$2:$A$2336,Table2[Cancer history],"NOT FOUND")</f>
        <v>Yes</v>
      </c>
      <c r="J1125" t="str">
        <f>_xlfn.XLOOKUP(A1125,Table3[customer_no],Table3[month],"NOT FOUND")</f>
        <v>Dec</v>
      </c>
      <c r="K1125" s="7">
        <f>_xlfn.XLOOKUP(A1125,Table3[customer_no],Table3[year_average],"NOT FOUND")</f>
        <v>1979</v>
      </c>
      <c r="L1125" cm="1">
        <f t="array" ref="L1125">_xlfn.XLOOKUP(A1125,Table3[customer_no],'Hospitalisation Details'!$D$2:$D$2344,"NOT FOUND")</f>
        <v>28</v>
      </c>
      <c r="M1125" s="33">
        <f>_xlfn.XLOOKUP(A1125,Table3[customer_no],Table3[dd/mm/yy],"NOT FOUND")</f>
        <v>29217</v>
      </c>
      <c r="N1125">
        <f>_xlfn.XLOOKUP(A1125,Table3[customer_no],Table3[age],"NOT FOUND")</f>
        <v>43</v>
      </c>
      <c r="O1125" cm="1">
        <f t="array" ref="O1125">_xlfn.XLOOKUP(A1125,Table3[customer_no],'Hospitalisation Details'!$E$2:$E$2344,"NOT FOUND")</f>
        <v>2</v>
      </c>
      <c r="P1125" t="str">
        <f>_xlfn.XLOOKUP(A1125,Table3[customer_no],Table3[hsplt_handled],"NOT FOUND")</f>
        <v>tier - 3</v>
      </c>
      <c r="Q1125" t="str">
        <f>_xlfn.XLOOKUP(A1125,Table3[customer_no],Table3[city_handled],"NOT FOUND")</f>
        <v>tier - 1</v>
      </c>
      <c r="R1125" t="str">
        <f>_xlfn.XLOOKUP(A1125,Table3[customer_no],Table3[state_id],"NOT FOUND")</f>
        <v>R1021</v>
      </c>
      <c r="S1125" s="34" cm="1">
        <f t="array" ref="S1125">_xlfn.XLOOKUP(A1125,Table3[customer_no],'Hospitalisation Details'!$F$2:$F$2344,"NOT FOUND")</f>
        <v>10027.15</v>
      </c>
      <c r="T1125" t="str">
        <f>_xlfn.XLOOKUP(A1125,Table2[Customer ID],Table2[BMI_category],"NOT FOUND")</f>
        <v>Overweight</v>
      </c>
      <c r="U1125" s="7">
        <f>_xlfn.XLOOKUP(A1125,Table2[Customer ID],Table2[no of surgery],"NOT FOUND")</f>
        <v>1</v>
      </c>
      <c r="V1125" t="str">
        <f>_xlfn.XLOOKUP(A1125,Table2[Customer ID],Table2[smoker_missing],"NOT FOUND")</f>
        <v>No</v>
      </c>
      <c r="W1125" t="str">
        <f t="shared" si="17"/>
        <v>Prediabetes</v>
      </c>
      <c r="X1125" s="37">
        <f>SUM(Table5[[#This Row],[Title]:[Diabetes Level]])</f>
        <v>41332.78</v>
      </c>
    </row>
    <row r="1126" spans="1:24" x14ac:dyDescent="0.25">
      <c r="A1126" t="s">
        <v>1246</v>
      </c>
      <c r="B1126" t="str">
        <f>VLOOKUP(A1126,'Customer Names'!$A$2:$E$2336,3,FALSE)</f>
        <v>Mrs.</v>
      </c>
      <c r="C1126" t="str">
        <f>_xlfn.XLOOKUP(A1126,$A$2:$A$2336,'Customer Names'!$D$2:$D$2336,"NOT FOUND")</f>
        <v>Jamie</v>
      </c>
      <c r="D1126" t="str">
        <f>_xlfn.XLOOKUP(A1126,$A$2:$A$2336,'Customer Names'!$E$2:$E$2336,"NOT FOUND")</f>
        <v>O'Brien</v>
      </c>
      <c r="E1126" cm="1">
        <f t="array" ref="E1126">_xlfn.XLOOKUP(A1126,$A$2:$A$2336,Table2[BMI],"NOT FOUND")</f>
        <v>34.76</v>
      </c>
      <c r="F1126" cm="1">
        <f t="array" ref="F1126">_xlfn.XLOOKUP(A1126,$A$2:$A$2336,Table2[HBA1C],"NOT FOUND")</f>
        <v>5.92</v>
      </c>
      <c r="G1126" t="str" cm="1">
        <f t="array" ref="G1126">_xlfn.XLOOKUP(A1126,$A$2:$A$2336,Table2[Heart Issues],"NOT FOUND")</f>
        <v>yes</v>
      </c>
      <c r="H1126" t="str" cm="1">
        <f t="array" ref="H1126">_xlfn.XLOOKUP(A1126,$A$2:$A$2336,Table2[Any Transplants],"NOT FOUND")</f>
        <v>No</v>
      </c>
      <c r="I1126" t="str" cm="1">
        <f t="array" ref="I1126">_xlfn.XLOOKUP(A1126,$A$2:$A$2336,Table2[Cancer history],"NOT FOUND")</f>
        <v>No</v>
      </c>
      <c r="J1126" t="str">
        <f>_xlfn.XLOOKUP(A1126,Table3[customer_no],Table3[month],"NOT FOUND")</f>
        <v>Jul</v>
      </c>
      <c r="K1126" s="7">
        <f>_xlfn.XLOOKUP(A1126,Table3[customer_no],Table3[year_average],"NOT FOUND")</f>
        <v>1988</v>
      </c>
      <c r="L1126" cm="1">
        <f t="array" ref="L1126">_xlfn.XLOOKUP(A1126,Table3[customer_no],'Hospitalisation Details'!$D$2:$D$2344,"NOT FOUND")</f>
        <v>3</v>
      </c>
      <c r="M1126" s="33">
        <f>_xlfn.XLOOKUP(A1126,Table3[customer_no],Table3[dd/mm/yy],"NOT FOUND")</f>
        <v>32327</v>
      </c>
      <c r="N1126">
        <f>_xlfn.XLOOKUP(A1126,Table3[customer_no],Table3[age],"NOT FOUND")</f>
        <v>34</v>
      </c>
      <c r="O1126" cm="1">
        <f t="array" ref="O1126">_xlfn.XLOOKUP(A1126,Table3[customer_no],'Hospitalisation Details'!$E$2:$E$2344,"NOT FOUND")</f>
        <v>3</v>
      </c>
      <c r="P1126" t="str">
        <f>_xlfn.XLOOKUP(A1126,Table3[customer_no],Table3[hsplt_handled],"NOT FOUND")</f>
        <v>tier - 3</v>
      </c>
      <c r="Q1126" t="str">
        <f>_xlfn.XLOOKUP(A1126,Table3[customer_no],Table3[city_handled],"NOT FOUND")</f>
        <v>tier - 3</v>
      </c>
      <c r="R1126" t="str">
        <f>_xlfn.XLOOKUP(A1126,Table3[customer_no],Table3[state_id],"NOT FOUND")</f>
        <v>R1026</v>
      </c>
      <c r="S1126" s="34" cm="1">
        <f t="array" ref="S1126">_xlfn.XLOOKUP(A1126,Table3[customer_no],'Hospitalisation Details'!$F$2:$F$2344,"NOT FOUND")</f>
        <v>10011.44</v>
      </c>
      <c r="T1126" t="str">
        <f>_xlfn.XLOOKUP(A1126,Table2[Customer ID],Table2[BMI_category],"NOT FOUND")</f>
        <v>Obesity</v>
      </c>
      <c r="U1126" s="7">
        <f>_xlfn.XLOOKUP(A1126,Table2[Customer ID],Table2[no of surgery],"NOT FOUND")</f>
        <v>1</v>
      </c>
      <c r="V1126" t="str">
        <f>_xlfn.XLOOKUP(A1126,Table2[Customer ID],Table2[smoker_missing],"NOT FOUND")</f>
        <v>No</v>
      </c>
      <c r="W1126" t="str">
        <f t="shared" si="17"/>
        <v>Prediabetes</v>
      </c>
      <c r="X1126" s="37">
        <f>SUM(Table5[[#This Row],[Title]:[Diabetes Level]])</f>
        <v>44408.12</v>
      </c>
    </row>
    <row r="1127" spans="1:24" x14ac:dyDescent="0.25">
      <c r="A1127" t="s">
        <v>1245</v>
      </c>
      <c r="B1127" t="str">
        <f>VLOOKUP(A1127,'Customer Names'!$A$2:$E$2336,3,FALSE)</f>
        <v>Ms.</v>
      </c>
      <c r="C1127" t="str">
        <f>_xlfn.XLOOKUP(A1127,$A$2:$A$2336,'Customer Names'!$D$2:$D$2336,"NOT FOUND")</f>
        <v>Ariell</v>
      </c>
      <c r="D1127" t="str">
        <f>_xlfn.XLOOKUP(A1127,$A$2:$A$2336,'Customer Names'!$E$2:$E$2336,"NOT FOUND")</f>
        <v>Bachman</v>
      </c>
      <c r="E1127" cm="1">
        <f t="array" ref="E1127">_xlfn.XLOOKUP(A1127,$A$2:$A$2336,Table2[BMI],"NOT FOUND")</f>
        <v>18.335000000000001</v>
      </c>
      <c r="F1127" cm="1">
        <f t="array" ref="F1127">_xlfn.XLOOKUP(A1127,$A$2:$A$2336,Table2[HBA1C],"NOT FOUND")</f>
        <v>10.01</v>
      </c>
      <c r="G1127" t="str" cm="1">
        <f t="array" ref="G1127">_xlfn.XLOOKUP(A1127,$A$2:$A$2336,Table2[Heart Issues],"NOT FOUND")</f>
        <v>yes</v>
      </c>
      <c r="H1127" t="str" cm="1">
        <f t="array" ref="H1127">_xlfn.XLOOKUP(A1127,$A$2:$A$2336,Table2[Any Transplants],"NOT FOUND")</f>
        <v>No</v>
      </c>
      <c r="I1127" t="str" cm="1">
        <f t="array" ref="I1127">_xlfn.XLOOKUP(A1127,$A$2:$A$2336,Table2[Cancer history],"NOT FOUND")</f>
        <v>No</v>
      </c>
      <c r="J1127" t="str">
        <f>_xlfn.XLOOKUP(A1127,Table3[customer_no],Table3[month],"NOT FOUND")</f>
        <v>Aug</v>
      </c>
      <c r="K1127" s="7">
        <f>_xlfn.XLOOKUP(A1127,Table3[customer_no],Table3[year_average],"NOT FOUND")</f>
        <v>1970</v>
      </c>
      <c r="L1127" cm="1">
        <f t="array" ref="L1127">_xlfn.XLOOKUP(A1127,Table3[customer_no],'Hospitalisation Details'!$D$2:$D$2344,"NOT FOUND")</f>
        <v>11</v>
      </c>
      <c r="M1127" s="33">
        <f>_xlfn.XLOOKUP(A1127,Table3[customer_no],Table3[dd/mm/yy],"NOT FOUND")</f>
        <v>25791</v>
      </c>
      <c r="N1127">
        <f>_xlfn.XLOOKUP(A1127,Table3[customer_no],Table3[age],"NOT FOUND")</f>
        <v>52</v>
      </c>
      <c r="O1127" cm="1">
        <f t="array" ref="O1127">_xlfn.XLOOKUP(A1127,Table3[customer_no],'Hospitalisation Details'!$E$2:$E$2344,"NOT FOUND")</f>
        <v>0</v>
      </c>
      <c r="P1127" t="str">
        <f>_xlfn.XLOOKUP(A1127,Table3[customer_no],Table3[hsplt_handled],"NOT FOUND")</f>
        <v>tier - 2</v>
      </c>
      <c r="Q1127" t="str">
        <f>_xlfn.XLOOKUP(A1127,Table3[customer_no],Table3[city_handled],"NOT FOUND")</f>
        <v>tier - 3</v>
      </c>
      <c r="R1127" t="str">
        <f>_xlfn.XLOOKUP(A1127,Table3[customer_no],Table3[state_id],"NOT FOUND")</f>
        <v>R1012</v>
      </c>
      <c r="S1127" s="34" cm="1">
        <f t="array" ref="S1127">_xlfn.XLOOKUP(A1127,Table3[customer_no],'Hospitalisation Details'!$F$2:$F$2344,"NOT FOUND")</f>
        <v>9991.0400000000009</v>
      </c>
      <c r="T1127" t="str">
        <f>_xlfn.XLOOKUP(A1127,Table2[Customer ID],Table2[BMI_category],"NOT FOUND")</f>
        <v>Underweight</v>
      </c>
      <c r="U1127" s="7">
        <f>_xlfn.XLOOKUP(A1127,Table2[Customer ID],Table2[no of surgery],"NOT FOUND")</f>
        <v>2</v>
      </c>
      <c r="V1127" t="str">
        <f>_xlfn.XLOOKUP(A1127,Table2[Customer ID],Table2[smoker_missing],"NOT FOUND")</f>
        <v>No</v>
      </c>
      <c r="W1127" t="str">
        <f t="shared" si="17"/>
        <v>Diabetes</v>
      </c>
      <c r="X1127" s="37">
        <f>SUM(Table5[[#This Row],[Title]:[Diabetes Level]])</f>
        <v>37845.385000000002</v>
      </c>
    </row>
    <row r="1128" spans="1:24" x14ac:dyDescent="0.25">
      <c r="A1128" t="s">
        <v>1244</v>
      </c>
      <c r="B1128" t="str">
        <f>VLOOKUP(A1128,'Customer Names'!$A$2:$E$2336,3,FALSE)</f>
        <v>Mr.</v>
      </c>
      <c r="C1128" t="str">
        <f>_xlfn.XLOOKUP(A1128,$A$2:$A$2336,'Customer Names'!$D$2:$D$2336,"NOT FOUND")</f>
        <v>Christopher</v>
      </c>
      <c r="D1128" t="str">
        <f>_xlfn.XLOOKUP(A1128,$A$2:$A$2336,'Customer Names'!$E$2:$E$2336,"NOT FOUND")</f>
        <v>Bednar</v>
      </c>
      <c r="E1128" cm="1">
        <f t="array" ref="E1128">_xlfn.XLOOKUP(A1128,$A$2:$A$2336,Table2[BMI],"NOT FOUND")</f>
        <v>32.299999999999997</v>
      </c>
      <c r="F1128" cm="1">
        <f t="array" ref="F1128">_xlfn.XLOOKUP(A1128,$A$2:$A$2336,Table2[HBA1C],"NOT FOUND")</f>
        <v>9.59</v>
      </c>
      <c r="G1128" t="str" cm="1">
        <f t="array" ref="G1128">_xlfn.XLOOKUP(A1128,$A$2:$A$2336,Table2[Heart Issues],"NOT FOUND")</f>
        <v>No</v>
      </c>
      <c r="H1128" t="str" cm="1">
        <f t="array" ref="H1128">_xlfn.XLOOKUP(A1128,$A$2:$A$2336,Table2[Any Transplants],"NOT FOUND")</f>
        <v>No</v>
      </c>
      <c r="I1128" t="str" cm="1">
        <f t="array" ref="I1128">_xlfn.XLOOKUP(A1128,$A$2:$A$2336,Table2[Cancer history],"NOT FOUND")</f>
        <v>No</v>
      </c>
      <c r="J1128" t="str">
        <f>_xlfn.XLOOKUP(A1128,Table3[customer_no],Table3[month],"NOT FOUND")</f>
        <v>Oct</v>
      </c>
      <c r="K1128" s="7">
        <f>_xlfn.XLOOKUP(A1128,Table3[customer_no],Table3[year_average],"NOT FOUND")</f>
        <v>1971</v>
      </c>
      <c r="L1128" cm="1">
        <f t="array" ref="L1128">_xlfn.XLOOKUP(A1128,Table3[customer_no],'Hospitalisation Details'!$D$2:$D$2344,"NOT FOUND")</f>
        <v>6</v>
      </c>
      <c r="M1128" s="33">
        <f>_xlfn.XLOOKUP(A1128,Table3[customer_no],Table3[dd/mm/yy],"NOT FOUND")</f>
        <v>26212</v>
      </c>
      <c r="N1128">
        <f>_xlfn.XLOOKUP(A1128,Table3[customer_no],Table3[age],"NOT FOUND")</f>
        <v>51</v>
      </c>
      <c r="O1128" cm="1">
        <f t="array" ref="O1128">_xlfn.XLOOKUP(A1128,Table3[customer_no],'Hospitalisation Details'!$E$2:$E$2344,"NOT FOUND")</f>
        <v>1</v>
      </c>
      <c r="P1128" t="str">
        <f>_xlfn.XLOOKUP(A1128,Table3[customer_no],Table3[hsplt_handled],"NOT FOUND")</f>
        <v>tier - 2</v>
      </c>
      <c r="Q1128" t="str">
        <f>_xlfn.XLOOKUP(A1128,Table3[customer_no],Table3[city_handled],"NOT FOUND")</f>
        <v>tier - 2</v>
      </c>
      <c r="R1128" t="str">
        <f>_xlfn.XLOOKUP(A1128,Table3[customer_no],Table3[state_id],"NOT FOUND")</f>
        <v>R1019</v>
      </c>
      <c r="S1128" s="34" cm="1">
        <f t="array" ref="S1128">_xlfn.XLOOKUP(A1128,Table3[customer_no],'Hospitalisation Details'!$F$2:$F$2344,"NOT FOUND")</f>
        <v>9964.06</v>
      </c>
      <c r="T1128" t="str">
        <f>_xlfn.XLOOKUP(A1128,Table2[Customer ID],Table2[BMI_category],"NOT FOUND")</f>
        <v>Obesity</v>
      </c>
      <c r="U1128" s="7">
        <f>_xlfn.XLOOKUP(A1128,Table2[Customer ID],Table2[no of surgery],"NOT FOUND")</f>
        <v>0</v>
      </c>
      <c r="V1128" t="str">
        <f>_xlfn.XLOOKUP(A1128,Table2[Customer ID],Table2[smoker_missing],"NOT FOUND")</f>
        <v>No</v>
      </c>
      <c r="W1128" t="str">
        <f t="shared" si="17"/>
        <v>Diabetes</v>
      </c>
      <c r="X1128" s="37">
        <f>SUM(Table5[[#This Row],[Title]:[Diabetes Level]])</f>
        <v>38246.949999999997</v>
      </c>
    </row>
    <row r="1129" spans="1:24" x14ac:dyDescent="0.25">
      <c r="A1129" t="s">
        <v>1243</v>
      </c>
      <c r="B1129" t="str">
        <f>VLOOKUP(A1129,'Customer Names'!$A$2:$E$2336,3,FALSE)</f>
        <v>Mr.</v>
      </c>
      <c r="C1129" t="str">
        <f>_xlfn.XLOOKUP(A1129,$A$2:$A$2336,'Customer Names'!$D$2:$D$2336,"NOT FOUND")</f>
        <v>Ryan</v>
      </c>
      <c r="D1129" t="str">
        <f>_xlfn.XLOOKUP(A1129,$A$2:$A$2336,'Customer Names'!$E$2:$E$2336,"NOT FOUND")</f>
        <v>Daye</v>
      </c>
      <c r="E1129" cm="1">
        <f t="array" ref="E1129">_xlfn.XLOOKUP(A1129,$A$2:$A$2336,Table2[BMI],"NOT FOUND")</f>
        <v>27.74</v>
      </c>
      <c r="F1129" cm="1">
        <f t="array" ref="F1129">_xlfn.XLOOKUP(A1129,$A$2:$A$2336,Table2[HBA1C],"NOT FOUND")</f>
        <v>10.37</v>
      </c>
      <c r="G1129" t="str" cm="1">
        <f t="array" ref="G1129">_xlfn.XLOOKUP(A1129,$A$2:$A$2336,Table2[Heart Issues],"NOT FOUND")</f>
        <v>No</v>
      </c>
      <c r="H1129" t="str" cm="1">
        <f t="array" ref="H1129">_xlfn.XLOOKUP(A1129,$A$2:$A$2336,Table2[Any Transplants],"NOT FOUND")</f>
        <v>No</v>
      </c>
      <c r="I1129" t="str" cm="1">
        <f t="array" ref="I1129">_xlfn.XLOOKUP(A1129,$A$2:$A$2336,Table2[Cancer history],"NOT FOUND")</f>
        <v>No</v>
      </c>
      <c r="J1129" t="str">
        <f>_xlfn.XLOOKUP(A1129,Table3[customer_no],Table3[month],"NOT FOUND")</f>
        <v>Dec</v>
      </c>
      <c r="K1129" s="7">
        <f>_xlfn.XLOOKUP(A1129,Table3[customer_no],Table3[year_average],"NOT FOUND")</f>
        <v>1971</v>
      </c>
      <c r="L1129" cm="1">
        <f t="array" ref="L1129">_xlfn.XLOOKUP(A1129,Table3[customer_no],'Hospitalisation Details'!$D$2:$D$2344,"NOT FOUND")</f>
        <v>26</v>
      </c>
      <c r="M1129" s="33">
        <f>_xlfn.XLOOKUP(A1129,Table3[customer_no],Table3[dd/mm/yy],"NOT FOUND")</f>
        <v>26293</v>
      </c>
      <c r="N1129">
        <f>_xlfn.XLOOKUP(A1129,Table3[customer_no],Table3[age],"NOT FOUND")</f>
        <v>51</v>
      </c>
      <c r="O1129" cm="1">
        <f t="array" ref="O1129">_xlfn.XLOOKUP(A1129,Table3[customer_no],'Hospitalisation Details'!$E$2:$E$2344,"NOT FOUND")</f>
        <v>1</v>
      </c>
      <c r="P1129" t="str">
        <f>_xlfn.XLOOKUP(A1129,Table3[customer_no],Table3[hsplt_handled],"NOT FOUND")</f>
        <v>tier - 2</v>
      </c>
      <c r="Q1129" t="str">
        <f>_xlfn.XLOOKUP(A1129,Table3[customer_no],Table3[city_handled],"NOT FOUND")</f>
        <v>tier - 3</v>
      </c>
      <c r="R1129" t="str">
        <f>_xlfn.XLOOKUP(A1129,Table3[customer_no],Table3[state_id],"NOT FOUND")</f>
        <v>R1018</v>
      </c>
      <c r="S1129" s="34" cm="1">
        <f t="array" ref="S1129">_xlfn.XLOOKUP(A1129,Table3[customer_no],'Hospitalisation Details'!$F$2:$F$2344,"NOT FOUND")</f>
        <v>9957.7199999999993</v>
      </c>
      <c r="T1129" t="str">
        <f>_xlfn.XLOOKUP(A1129,Table2[Customer ID],Table2[BMI_category],"NOT FOUND")</f>
        <v>Overweight</v>
      </c>
      <c r="U1129" s="7">
        <f>_xlfn.XLOOKUP(A1129,Table2[Customer ID],Table2[no of surgery],"NOT FOUND")</f>
        <v>0</v>
      </c>
      <c r="V1129" t="str">
        <f>_xlfn.XLOOKUP(A1129,Table2[Customer ID],Table2[smoker_missing],"NOT FOUND")</f>
        <v>No</v>
      </c>
      <c r="W1129" t="str">
        <f t="shared" si="17"/>
        <v>Diabetes</v>
      </c>
      <c r="X1129" s="37">
        <f>SUM(Table5[[#This Row],[Title]:[Diabetes Level]])</f>
        <v>38337.83</v>
      </c>
    </row>
    <row r="1130" spans="1:24" x14ac:dyDescent="0.25">
      <c r="A1130" t="s">
        <v>1242</v>
      </c>
      <c r="B1130" t="str">
        <f>VLOOKUP(A1130,'Customer Names'!$A$2:$E$2336,3,FALSE)</f>
        <v>Mr.</v>
      </c>
      <c r="C1130" t="str">
        <f>_xlfn.XLOOKUP(A1130,$A$2:$A$2336,'Customer Names'!$D$2:$D$2336,"NOT FOUND")</f>
        <v>Thomas B.</v>
      </c>
      <c r="D1130" t="str">
        <f>_xlfn.XLOOKUP(A1130,$A$2:$A$2336,'Customer Names'!$E$2:$E$2336,"NOT FOUND")</f>
        <v>Clarke</v>
      </c>
      <c r="E1130" cm="1">
        <f t="array" ref="E1130">_xlfn.XLOOKUP(A1130,$A$2:$A$2336,Table2[BMI],"NOT FOUND")</f>
        <v>24</v>
      </c>
      <c r="F1130" cm="1">
        <f t="array" ref="F1130">_xlfn.XLOOKUP(A1130,$A$2:$A$2336,Table2[HBA1C],"NOT FOUND")</f>
        <v>4.01</v>
      </c>
      <c r="G1130" t="str" cm="1">
        <f t="array" ref="G1130">_xlfn.XLOOKUP(A1130,$A$2:$A$2336,Table2[Heart Issues],"NOT FOUND")</f>
        <v>yes</v>
      </c>
      <c r="H1130" t="str" cm="1">
        <f t="array" ref="H1130">_xlfn.XLOOKUP(A1130,$A$2:$A$2336,Table2[Any Transplants],"NOT FOUND")</f>
        <v>No</v>
      </c>
      <c r="I1130" t="str" cm="1">
        <f t="array" ref="I1130">_xlfn.XLOOKUP(A1130,$A$2:$A$2336,Table2[Cancer history],"NOT FOUND")</f>
        <v>No</v>
      </c>
      <c r="J1130" t="str">
        <f>_xlfn.XLOOKUP(A1130,Table3[customer_no],Table3[month],"NOT FOUND")</f>
        <v>Sep</v>
      </c>
      <c r="K1130" s="7">
        <f>_xlfn.XLOOKUP(A1130,Table3[customer_no],Table3[year_average],"NOT FOUND")</f>
        <v>1964</v>
      </c>
      <c r="L1130" cm="1">
        <f t="array" ref="L1130">_xlfn.XLOOKUP(A1130,Table3[customer_no],'Hospitalisation Details'!$D$2:$D$2344,"NOT FOUND")</f>
        <v>11</v>
      </c>
      <c r="M1130" s="33">
        <f>_xlfn.XLOOKUP(A1130,Table3[customer_no],Table3[dd/mm/yy],"NOT FOUND")</f>
        <v>23631</v>
      </c>
      <c r="N1130">
        <f>_xlfn.XLOOKUP(A1130,Table3[customer_no],Table3[age],"NOT FOUND")</f>
        <v>58</v>
      </c>
      <c r="O1130" cm="1">
        <f t="array" ref="O1130">_xlfn.XLOOKUP(A1130,Table3[customer_no],'Hospitalisation Details'!$E$2:$E$2344,"NOT FOUND")</f>
        <v>0</v>
      </c>
      <c r="P1130" t="str">
        <f>_xlfn.XLOOKUP(A1130,Table3[customer_no],Table3[hsplt_handled],"NOT FOUND")</f>
        <v>tier - 3</v>
      </c>
      <c r="Q1130" t="str">
        <f>_xlfn.XLOOKUP(A1130,Table3[customer_no],Table3[city_handled],"NOT FOUND")</f>
        <v>tier - 3</v>
      </c>
      <c r="R1130" t="str">
        <f>_xlfn.XLOOKUP(A1130,Table3[customer_no],Table3[state_id],"NOT FOUND")</f>
        <v>R1013</v>
      </c>
      <c r="S1130" s="34" cm="1">
        <f t="array" ref="S1130">_xlfn.XLOOKUP(A1130,Table3[customer_no],'Hospitalisation Details'!$F$2:$F$2344,"NOT FOUND")</f>
        <v>9933.44</v>
      </c>
      <c r="T1130" t="str">
        <f>_xlfn.XLOOKUP(A1130,Table2[Customer ID],Table2[BMI_category],"NOT FOUND")</f>
        <v>Normal Weight</v>
      </c>
      <c r="U1130" s="7">
        <f>_xlfn.XLOOKUP(A1130,Table2[Customer ID],Table2[no of surgery],"NOT FOUND")</f>
        <v>1</v>
      </c>
      <c r="V1130" t="str">
        <f>_xlfn.XLOOKUP(A1130,Table2[Customer ID],Table2[smoker_missing],"NOT FOUND")</f>
        <v>No</v>
      </c>
      <c r="W1130" t="str">
        <f t="shared" si="17"/>
        <v>Normal</v>
      </c>
      <c r="X1130" s="37">
        <f>SUM(Table5[[#This Row],[Title]:[Diabetes Level]])</f>
        <v>35626.449999999997</v>
      </c>
    </row>
    <row r="1131" spans="1:24" x14ac:dyDescent="0.25">
      <c r="A1131" t="s">
        <v>1241</v>
      </c>
      <c r="B1131" t="str">
        <f>VLOOKUP(A1131,'Customer Names'!$A$2:$E$2336,3,FALSE)</f>
        <v>Ms.</v>
      </c>
      <c r="C1131" t="str">
        <f>_xlfn.XLOOKUP(A1131,$A$2:$A$2336,'Customer Names'!$D$2:$D$2336,"NOT FOUND")</f>
        <v>Katie</v>
      </c>
      <c r="D1131" t="str">
        <f>_xlfn.XLOOKUP(A1131,$A$2:$A$2336,'Customer Names'!$E$2:$E$2336,"NOT FOUND")</f>
        <v>Koren</v>
      </c>
      <c r="E1131" cm="1">
        <f t="array" ref="E1131">_xlfn.XLOOKUP(A1131,$A$2:$A$2336,Table2[BMI],"NOT FOUND")</f>
        <v>31.78</v>
      </c>
      <c r="F1131" cm="1">
        <f t="array" ref="F1131">_xlfn.XLOOKUP(A1131,$A$2:$A$2336,Table2[HBA1C],"NOT FOUND")</f>
        <v>4.24</v>
      </c>
      <c r="G1131" t="str" cm="1">
        <f t="array" ref="G1131">_xlfn.XLOOKUP(A1131,$A$2:$A$2336,Table2[Heart Issues],"NOT FOUND")</f>
        <v>yes</v>
      </c>
      <c r="H1131" t="str" cm="1">
        <f t="array" ref="H1131">_xlfn.XLOOKUP(A1131,$A$2:$A$2336,Table2[Any Transplants],"NOT FOUND")</f>
        <v>No</v>
      </c>
      <c r="I1131" t="str" cm="1">
        <f t="array" ref="I1131">_xlfn.XLOOKUP(A1131,$A$2:$A$2336,Table2[Cancer history],"NOT FOUND")</f>
        <v>Yes</v>
      </c>
      <c r="J1131" t="str">
        <f>_xlfn.XLOOKUP(A1131,Table3[customer_no],Table3[month],"NOT FOUND")</f>
        <v>Dec</v>
      </c>
      <c r="K1131" s="7">
        <f>_xlfn.XLOOKUP(A1131,Table3[customer_no],Table3[year_average],"NOT FOUND")</f>
        <v>1983</v>
      </c>
      <c r="L1131" cm="1">
        <f t="array" ref="L1131">_xlfn.XLOOKUP(A1131,Table3[customer_no],'Hospitalisation Details'!$D$2:$D$2344,"NOT FOUND")</f>
        <v>3</v>
      </c>
      <c r="M1131" s="33">
        <f>_xlfn.XLOOKUP(A1131,Table3[customer_no],Table3[dd/mm/yy],"NOT FOUND")</f>
        <v>30653</v>
      </c>
      <c r="N1131">
        <f>_xlfn.XLOOKUP(A1131,Table3[customer_no],Table3[age],"NOT FOUND")</f>
        <v>39</v>
      </c>
      <c r="O1131" cm="1">
        <f t="array" ref="O1131">_xlfn.XLOOKUP(A1131,Table3[customer_no],'Hospitalisation Details'!$E$2:$E$2344,"NOT FOUND")</f>
        <v>3</v>
      </c>
      <c r="P1131" t="str">
        <f>_xlfn.XLOOKUP(A1131,Table3[customer_no],Table3[hsplt_handled],"NOT FOUND")</f>
        <v>tier - 2</v>
      </c>
      <c r="Q1131" t="str">
        <f>_xlfn.XLOOKUP(A1131,Table3[customer_no],Table3[city_handled],"NOT FOUND")</f>
        <v>tier - 2</v>
      </c>
      <c r="R1131" t="str">
        <f>_xlfn.XLOOKUP(A1131,Table3[customer_no],Table3[state_id],"NOT FOUND")</f>
        <v>R1012</v>
      </c>
      <c r="S1131" s="34" cm="1">
        <f t="array" ref="S1131">_xlfn.XLOOKUP(A1131,Table3[customer_no],'Hospitalisation Details'!$F$2:$F$2344,"NOT FOUND")</f>
        <v>9931.9599999999991</v>
      </c>
      <c r="T1131" t="str">
        <f>_xlfn.XLOOKUP(A1131,Table2[Customer ID],Table2[BMI_category],"NOT FOUND")</f>
        <v>Obesity</v>
      </c>
      <c r="U1131" s="7">
        <f>_xlfn.XLOOKUP(A1131,Table2[Customer ID],Table2[no of surgery],"NOT FOUND")</f>
        <v>1</v>
      </c>
      <c r="V1131" t="str">
        <f>_xlfn.XLOOKUP(A1131,Table2[Customer ID],Table2[smoker_missing],"NOT FOUND")</f>
        <v>No</v>
      </c>
      <c r="W1131" t="str">
        <f t="shared" si="17"/>
        <v>Normal</v>
      </c>
      <c r="X1131" s="37">
        <f>SUM(Table5[[#This Row],[Title]:[Diabetes Level]])</f>
        <v>42649.979999999996</v>
      </c>
    </row>
    <row r="1132" spans="1:24" x14ac:dyDescent="0.25">
      <c r="A1132" t="s">
        <v>1240</v>
      </c>
      <c r="B1132" t="str">
        <f>VLOOKUP(A1132,'Customer Names'!$A$2:$E$2336,3,FALSE)</f>
        <v>Mrs.</v>
      </c>
      <c r="C1132" t="str">
        <f>_xlfn.XLOOKUP(A1132,$A$2:$A$2336,'Customer Names'!$D$2:$D$2336,"NOT FOUND")</f>
        <v>Rachelle L</v>
      </c>
      <c r="D1132" t="str">
        <f>_xlfn.XLOOKUP(A1132,$A$2:$A$2336,'Customer Names'!$E$2:$E$2336,"NOT FOUND")</f>
        <v>Kuramoto</v>
      </c>
      <c r="E1132" cm="1">
        <f t="array" ref="E1132">_xlfn.XLOOKUP(A1132,$A$2:$A$2336,Table2[BMI],"NOT FOUND")</f>
        <v>32.25</v>
      </c>
      <c r="F1132" cm="1">
        <f t="array" ref="F1132">_xlfn.XLOOKUP(A1132,$A$2:$A$2336,Table2[HBA1C],"NOT FOUND")</f>
        <v>5.36</v>
      </c>
      <c r="G1132" t="str" cm="1">
        <f t="array" ref="G1132">_xlfn.XLOOKUP(A1132,$A$2:$A$2336,Table2[Heart Issues],"NOT FOUND")</f>
        <v>yes</v>
      </c>
      <c r="H1132" t="str" cm="1">
        <f t="array" ref="H1132">_xlfn.XLOOKUP(A1132,$A$2:$A$2336,Table2[Any Transplants],"NOT FOUND")</f>
        <v>No</v>
      </c>
      <c r="I1132" t="str" cm="1">
        <f t="array" ref="I1132">_xlfn.XLOOKUP(A1132,$A$2:$A$2336,Table2[Cancer history],"NOT FOUND")</f>
        <v>No</v>
      </c>
      <c r="J1132" t="str">
        <f>_xlfn.XLOOKUP(A1132,Table3[customer_no],Table3[month],"NOT FOUND")</f>
        <v>Aug</v>
      </c>
      <c r="K1132" s="7">
        <f>_xlfn.XLOOKUP(A1132,Table3[customer_no],Table3[year_average],"NOT FOUND")</f>
        <v>1985</v>
      </c>
      <c r="L1132" cm="1">
        <f t="array" ref="L1132">_xlfn.XLOOKUP(A1132,Table3[customer_no],'Hospitalisation Details'!$D$2:$D$2344,"NOT FOUND")</f>
        <v>19</v>
      </c>
      <c r="M1132" s="33">
        <f>_xlfn.XLOOKUP(A1132,Table3[customer_no],Table3[dd/mm/yy],"NOT FOUND")</f>
        <v>31278</v>
      </c>
      <c r="N1132">
        <f>_xlfn.XLOOKUP(A1132,Table3[customer_no],Table3[age],"NOT FOUND")</f>
        <v>37</v>
      </c>
      <c r="O1132" cm="1">
        <f t="array" ref="O1132">_xlfn.XLOOKUP(A1132,Table3[customer_no],'Hospitalisation Details'!$E$2:$E$2344,"NOT FOUND")</f>
        <v>3</v>
      </c>
      <c r="P1132" t="str">
        <f>_xlfn.XLOOKUP(A1132,Table3[customer_no],Table3[hsplt_handled],"NOT FOUND")</f>
        <v>tier - 2</v>
      </c>
      <c r="Q1132" t="str">
        <f>_xlfn.XLOOKUP(A1132,Table3[customer_no],Table3[city_handled],"NOT FOUND")</f>
        <v>tier - 3</v>
      </c>
      <c r="R1132" t="str">
        <f>_xlfn.XLOOKUP(A1132,Table3[customer_no],Table3[state_id],"NOT FOUND")</f>
        <v>R1025</v>
      </c>
      <c r="S1132" s="34" cm="1">
        <f t="array" ref="S1132">_xlfn.XLOOKUP(A1132,Table3[customer_no],'Hospitalisation Details'!$F$2:$F$2344,"NOT FOUND")</f>
        <v>9930.64</v>
      </c>
      <c r="T1132" t="str">
        <f>_xlfn.XLOOKUP(A1132,Table2[Customer ID],Table2[BMI_category],"NOT FOUND")</f>
        <v>Obesity</v>
      </c>
      <c r="U1132" s="7">
        <f>_xlfn.XLOOKUP(A1132,Table2[Customer ID],Table2[no of surgery],"NOT FOUND")</f>
        <v>0</v>
      </c>
      <c r="V1132" t="str">
        <f>_xlfn.XLOOKUP(A1132,Table2[Customer ID],Table2[smoker_missing],"NOT FOUND")</f>
        <v>No</v>
      </c>
      <c r="W1132" t="str">
        <f t="shared" si="17"/>
        <v>Normal</v>
      </c>
      <c r="X1132" s="37">
        <f>SUM(Table5[[#This Row],[Title]:[Diabetes Level]])</f>
        <v>43290.25</v>
      </c>
    </row>
    <row r="1133" spans="1:24" x14ac:dyDescent="0.25">
      <c r="A1133" t="s">
        <v>1239</v>
      </c>
      <c r="B1133" t="str">
        <f>VLOOKUP(A1133,'Customer Names'!$A$2:$E$2336,3,FALSE)</f>
        <v>Ms.</v>
      </c>
      <c r="C1133" t="str">
        <f>_xlfn.XLOOKUP(A1133,$A$2:$A$2336,'Customer Names'!$D$2:$D$2336,"NOT FOUND")</f>
        <v>Colleen</v>
      </c>
      <c r="D1133" t="str">
        <f>_xlfn.XLOOKUP(A1133,$A$2:$A$2336,'Customer Names'!$E$2:$E$2336,"NOT FOUND")</f>
        <v>Lynn</v>
      </c>
      <c r="E1133" cm="1">
        <f t="array" ref="E1133">_xlfn.XLOOKUP(A1133,$A$2:$A$2336,Table2[BMI],"NOT FOUND")</f>
        <v>30.114999999999998</v>
      </c>
      <c r="F1133" cm="1">
        <f t="array" ref="F1133">_xlfn.XLOOKUP(A1133,$A$2:$A$2336,Table2[HBA1C],"NOT FOUND")</f>
        <v>4.99</v>
      </c>
      <c r="G1133" t="str" cm="1">
        <f t="array" ref="G1133">_xlfn.XLOOKUP(A1133,$A$2:$A$2336,Table2[Heart Issues],"NOT FOUND")</f>
        <v>No</v>
      </c>
      <c r="H1133" t="str" cm="1">
        <f t="array" ref="H1133">_xlfn.XLOOKUP(A1133,$A$2:$A$2336,Table2[Any Transplants],"NOT FOUND")</f>
        <v>No</v>
      </c>
      <c r="I1133" t="str" cm="1">
        <f t="array" ref="I1133">_xlfn.XLOOKUP(A1133,$A$2:$A$2336,Table2[Cancer history],"NOT FOUND")</f>
        <v>No</v>
      </c>
      <c r="J1133" t="str">
        <f>_xlfn.XLOOKUP(A1133,Table3[customer_no],Table3[month],"NOT FOUND")</f>
        <v>Sep</v>
      </c>
      <c r="K1133" s="7">
        <f>_xlfn.XLOOKUP(A1133,Table3[customer_no],Table3[year_average],"NOT FOUND")</f>
        <v>1972</v>
      </c>
      <c r="L1133" cm="1">
        <f t="array" ref="L1133">_xlfn.XLOOKUP(A1133,Table3[customer_no],'Hospitalisation Details'!$D$2:$D$2344,"NOT FOUND")</f>
        <v>14</v>
      </c>
      <c r="M1133" s="33">
        <f>_xlfn.XLOOKUP(A1133,Table3[customer_no],Table3[dd/mm/yy],"NOT FOUND")</f>
        <v>26556</v>
      </c>
      <c r="N1133">
        <f>_xlfn.XLOOKUP(A1133,Table3[customer_no],Table3[age],"NOT FOUND")</f>
        <v>50</v>
      </c>
      <c r="O1133" cm="1">
        <f t="array" ref="O1133">_xlfn.XLOOKUP(A1133,Table3[customer_no],'Hospitalisation Details'!$E$2:$E$2344,"NOT FOUND")</f>
        <v>1</v>
      </c>
      <c r="P1133" t="str">
        <f>_xlfn.XLOOKUP(A1133,Table3[customer_no],Table3[hsplt_handled],"NOT FOUND")</f>
        <v>tier - 2</v>
      </c>
      <c r="Q1133" t="str">
        <f>_xlfn.XLOOKUP(A1133,Table3[customer_no],Table3[city_handled],"NOT FOUND")</f>
        <v>tier - 3</v>
      </c>
      <c r="R1133" t="str">
        <f>_xlfn.XLOOKUP(A1133,Table3[customer_no],Table3[state_id],"NOT FOUND")</f>
        <v>R1012</v>
      </c>
      <c r="S1133" s="34" cm="1">
        <f t="array" ref="S1133">_xlfn.XLOOKUP(A1133,Table3[customer_no],'Hospitalisation Details'!$F$2:$F$2344,"NOT FOUND")</f>
        <v>9910.36</v>
      </c>
      <c r="T1133" t="str">
        <f>_xlfn.XLOOKUP(A1133,Table2[Customer ID],Table2[BMI_category],"NOT FOUND")</f>
        <v>Obesity</v>
      </c>
      <c r="U1133" s="7">
        <f>_xlfn.XLOOKUP(A1133,Table2[Customer ID],Table2[no of surgery],"NOT FOUND")</f>
        <v>2</v>
      </c>
      <c r="V1133" t="str">
        <f>_xlfn.XLOOKUP(A1133,Table2[Customer ID],Table2[smoker_missing],"NOT FOUND")</f>
        <v>No</v>
      </c>
      <c r="W1133" t="str">
        <f t="shared" si="17"/>
        <v>Normal</v>
      </c>
      <c r="X1133" s="37">
        <f>SUM(Table5[[#This Row],[Title]:[Diabetes Level]])</f>
        <v>38540.464999999997</v>
      </c>
    </row>
    <row r="1134" spans="1:24" x14ac:dyDescent="0.25">
      <c r="A1134" t="s">
        <v>1238</v>
      </c>
      <c r="B1134" t="str">
        <f>VLOOKUP(A1134,'Customer Names'!$A$2:$E$2336,3,FALSE)</f>
        <v>Mr.</v>
      </c>
      <c r="C1134" t="str">
        <f>_xlfn.XLOOKUP(A1134,$A$2:$A$2336,'Customer Names'!$D$2:$D$2336,"NOT FOUND")</f>
        <v>Gregory A</v>
      </c>
      <c r="D1134" t="str">
        <f>_xlfn.XLOOKUP(A1134,$A$2:$A$2336,'Customer Names'!$E$2:$E$2336,"NOT FOUND")</f>
        <v>Dierksen</v>
      </c>
      <c r="E1134" cm="1">
        <f t="array" ref="E1134">_xlfn.XLOOKUP(A1134,$A$2:$A$2336,Table2[BMI],"NOT FOUND")</f>
        <v>22.41</v>
      </c>
      <c r="F1134" cm="1">
        <f t="array" ref="F1134">_xlfn.XLOOKUP(A1134,$A$2:$A$2336,Table2[HBA1C],"NOT FOUND")</f>
        <v>8.68</v>
      </c>
      <c r="G1134" t="str" cm="1">
        <f t="array" ref="G1134">_xlfn.XLOOKUP(A1134,$A$2:$A$2336,Table2[Heart Issues],"NOT FOUND")</f>
        <v>No</v>
      </c>
      <c r="H1134" t="str" cm="1">
        <f t="array" ref="H1134">_xlfn.XLOOKUP(A1134,$A$2:$A$2336,Table2[Any Transplants],"NOT FOUND")</f>
        <v>No</v>
      </c>
      <c r="I1134" t="str" cm="1">
        <f t="array" ref="I1134">_xlfn.XLOOKUP(A1134,$A$2:$A$2336,Table2[Cancer history],"NOT FOUND")</f>
        <v>No</v>
      </c>
      <c r="J1134" t="str">
        <f>_xlfn.XLOOKUP(A1134,Table3[customer_no],Table3[month],"NOT FOUND")</f>
        <v>Aug</v>
      </c>
      <c r="K1134" s="7">
        <f>_xlfn.XLOOKUP(A1134,Table3[customer_no],Table3[year_average],"NOT FOUND")</f>
        <v>1962</v>
      </c>
      <c r="L1134" cm="1">
        <f t="array" ref="L1134">_xlfn.XLOOKUP(A1134,Table3[customer_no],'Hospitalisation Details'!$D$2:$D$2344,"NOT FOUND")</f>
        <v>17</v>
      </c>
      <c r="M1134" s="33">
        <f>_xlfn.XLOOKUP(A1134,Table3[customer_no],Table3[dd/mm/yy],"NOT FOUND")</f>
        <v>22875</v>
      </c>
      <c r="N1134">
        <f>_xlfn.XLOOKUP(A1134,Table3[customer_no],Table3[age],"NOT FOUND")</f>
        <v>60</v>
      </c>
      <c r="O1134" cm="1">
        <f t="array" ref="O1134">_xlfn.XLOOKUP(A1134,Table3[customer_no],'Hospitalisation Details'!$E$2:$E$2344,"NOT FOUND")</f>
        <v>0</v>
      </c>
      <c r="P1134" t="str">
        <f>_xlfn.XLOOKUP(A1134,Table3[customer_no],Table3[hsplt_handled],"NOT FOUND")</f>
        <v>tier - 3</v>
      </c>
      <c r="Q1134" t="str">
        <f>_xlfn.XLOOKUP(A1134,Table3[customer_no],Table3[city_handled],"NOT FOUND")</f>
        <v>tier - 2</v>
      </c>
      <c r="R1134" t="str">
        <f>_xlfn.XLOOKUP(A1134,Table3[customer_no],Table3[state_id],"NOT FOUND")</f>
        <v>R1013</v>
      </c>
      <c r="S1134" s="34" cm="1">
        <f t="array" ref="S1134">_xlfn.XLOOKUP(A1134,Table3[customer_no],'Hospitalisation Details'!$F$2:$F$2344,"NOT FOUND")</f>
        <v>9907.83</v>
      </c>
      <c r="T1134" t="str">
        <f>_xlfn.XLOOKUP(A1134,Table2[Customer ID],Table2[BMI_category],"NOT FOUND")</f>
        <v>Normal Weight</v>
      </c>
      <c r="U1134" s="7">
        <f>_xlfn.XLOOKUP(A1134,Table2[Customer ID],Table2[no of surgery],"NOT FOUND")</f>
        <v>0</v>
      </c>
      <c r="V1134" t="str">
        <f>_xlfn.XLOOKUP(A1134,Table2[Customer ID],Table2[smoker_missing],"NOT FOUND")</f>
        <v>No</v>
      </c>
      <c r="W1134" t="str">
        <f t="shared" si="17"/>
        <v>Diabetes</v>
      </c>
      <c r="X1134" s="37">
        <f>SUM(Table5[[#This Row],[Title]:[Diabetes Level]])</f>
        <v>34852.92</v>
      </c>
    </row>
    <row r="1135" spans="1:24" x14ac:dyDescent="0.25">
      <c r="A1135" t="s">
        <v>1237</v>
      </c>
      <c r="B1135" t="str">
        <f>VLOOKUP(A1135,'Customer Names'!$A$2:$E$2336,3,FALSE)</f>
        <v>Ms.</v>
      </c>
      <c r="C1135" t="str">
        <f>_xlfn.XLOOKUP(A1135,$A$2:$A$2336,'Customer Names'!$D$2:$D$2336,"NOT FOUND")</f>
        <v>Lara</v>
      </c>
      <c r="D1135" t="str">
        <f>_xlfn.XLOOKUP(A1135,$A$2:$A$2336,'Customer Names'!$E$2:$E$2336,"NOT FOUND")</f>
        <v>Zoeller</v>
      </c>
      <c r="E1135" cm="1">
        <f t="array" ref="E1135">_xlfn.XLOOKUP(A1135,$A$2:$A$2336,Table2[BMI],"NOT FOUND")</f>
        <v>45.72</v>
      </c>
      <c r="F1135" cm="1">
        <f t="array" ref="F1135">_xlfn.XLOOKUP(A1135,$A$2:$A$2336,Table2[HBA1C],"NOT FOUND")</f>
        <v>4.2300000000000004</v>
      </c>
      <c r="G1135" t="str" cm="1">
        <f t="array" ref="G1135">_xlfn.XLOOKUP(A1135,$A$2:$A$2336,Table2[Heart Issues],"NOT FOUND")</f>
        <v>yes</v>
      </c>
      <c r="H1135" t="str" cm="1">
        <f t="array" ref="H1135">_xlfn.XLOOKUP(A1135,$A$2:$A$2336,Table2[Any Transplants],"NOT FOUND")</f>
        <v>No</v>
      </c>
      <c r="I1135" t="str" cm="1">
        <f t="array" ref="I1135">_xlfn.XLOOKUP(A1135,$A$2:$A$2336,Table2[Cancer history],"NOT FOUND")</f>
        <v>No</v>
      </c>
      <c r="J1135" t="str">
        <f>_xlfn.XLOOKUP(A1135,Table3[customer_no],Table3[month],"NOT FOUND")</f>
        <v>Jul</v>
      </c>
      <c r="K1135" s="7">
        <f>_xlfn.XLOOKUP(A1135,Table3[customer_no],Table3[year_average],"NOT FOUND")</f>
        <v>1996</v>
      </c>
      <c r="L1135" cm="1">
        <f t="array" ref="L1135">_xlfn.XLOOKUP(A1135,Table3[customer_no],'Hospitalisation Details'!$D$2:$D$2344,"NOT FOUND")</f>
        <v>8</v>
      </c>
      <c r="M1135" s="33">
        <f>_xlfn.XLOOKUP(A1135,Table3[customer_no],Table3[dd/mm/yy],"NOT FOUND")</f>
        <v>35254</v>
      </c>
      <c r="N1135">
        <f>_xlfn.XLOOKUP(A1135,Table3[customer_no],Table3[age],"NOT FOUND")</f>
        <v>26</v>
      </c>
      <c r="O1135" cm="1">
        <f t="array" ref="O1135">_xlfn.XLOOKUP(A1135,Table3[customer_no],'Hospitalisation Details'!$E$2:$E$2344,"NOT FOUND")</f>
        <v>0</v>
      </c>
      <c r="P1135" t="str">
        <f>_xlfn.XLOOKUP(A1135,Table3[customer_no],Table3[hsplt_handled],"NOT FOUND")</f>
        <v>tier - 2</v>
      </c>
      <c r="Q1135" t="str">
        <f>_xlfn.XLOOKUP(A1135,Table3[customer_no],Table3[city_handled],"NOT FOUND")</f>
        <v>tier - 3</v>
      </c>
      <c r="R1135" t="str">
        <f>_xlfn.XLOOKUP(A1135,Table3[customer_no],Table3[state_id],"NOT FOUND")</f>
        <v>R1012</v>
      </c>
      <c r="S1135" s="34" cm="1">
        <f t="array" ref="S1135">_xlfn.XLOOKUP(A1135,Table3[customer_no],'Hospitalisation Details'!$F$2:$F$2344,"NOT FOUND")</f>
        <v>9894.69</v>
      </c>
      <c r="T1135" t="str">
        <f>_xlfn.XLOOKUP(A1135,Table2[Customer ID],Table2[BMI_category],"NOT FOUND")</f>
        <v>Obesity</v>
      </c>
      <c r="U1135" s="7">
        <f>_xlfn.XLOOKUP(A1135,Table2[Customer ID],Table2[no of surgery],"NOT FOUND")</f>
        <v>0</v>
      </c>
      <c r="V1135" t="str">
        <f>_xlfn.XLOOKUP(A1135,Table2[Customer ID],Table2[smoker_missing],"NOT FOUND")</f>
        <v>No</v>
      </c>
      <c r="W1135" t="str">
        <f t="shared" si="17"/>
        <v>Normal</v>
      </c>
      <c r="X1135" s="37">
        <f>SUM(Table5[[#This Row],[Title]:[Diabetes Level]])</f>
        <v>47228.639999999999</v>
      </c>
    </row>
    <row r="1136" spans="1:24" x14ac:dyDescent="0.25">
      <c r="A1136" t="s">
        <v>1236</v>
      </c>
      <c r="B1136" t="str">
        <f>VLOOKUP(A1136,'Customer Names'!$A$2:$E$2336,3,FALSE)</f>
        <v>Ms.</v>
      </c>
      <c r="C1136" t="str">
        <f>_xlfn.XLOOKUP(A1136,$A$2:$A$2336,'Customer Names'!$D$2:$D$2336,"NOT FOUND")</f>
        <v>Megan</v>
      </c>
      <c r="D1136" t="str">
        <f>_xlfn.XLOOKUP(A1136,$A$2:$A$2336,'Customer Names'!$E$2:$E$2336,"NOT FOUND")</f>
        <v>Flesch</v>
      </c>
      <c r="E1136" cm="1">
        <f t="array" ref="E1136">_xlfn.XLOOKUP(A1136,$A$2:$A$2336,Table2[BMI],"NOT FOUND")</f>
        <v>25</v>
      </c>
      <c r="F1136" cm="1">
        <f t="array" ref="F1136">_xlfn.XLOOKUP(A1136,$A$2:$A$2336,Table2[HBA1C],"NOT FOUND")</f>
        <v>5.32</v>
      </c>
      <c r="G1136" t="str" cm="1">
        <f t="array" ref="G1136">_xlfn.XLOOKUP(A1136,$A$2:$A$2336,Table2[Heart Issues],"NOT FOUND")</f>
        <v>yes</v>
      </c>
      <c r="H1136" t="str" cm="1">
        <f t="array" ref="H1136">_xlfn.XLOOKUP(A1136,$A$2:$A$2336,Table2[Any Transplants],"NOT FOUND")</f>
        <v>No</v>
      </c>
      <c r="I1136" t="str" cm="1">
        <f t="array" ref="I1136">_xlfn.XLOOKUP(A1136,$A$2:$A$2336,Table2[Cancer history],"NOT FOUND")</f>
        <v>No</v>
      </c>
      <c r="J1136" t="str">
        <f>_xlfn.XLOOKUP(A1136,Table3[customer_no],Table3[month],"NOT FOUND")</f>
        <v>Nov</v>
      </c>
      <c r="K1136" s="7">
        <f>_xlfn.XLOOKUP(A1136,Table3[customer_no],Table3[year_average],"NOT FOUND")</f>
        <v>1966</v>
      </c>
      <c r="L1136" cm="1">
        <f t="array" ref="L1136">_xlfn.XLOOKUP(A1136,Table3[customer_no],'Hospitalisation Details'!$D$2:$D$2344,"NOT FOUND")</f>
        <v>5</v>
      </c>
      <c r="M1136" s="33">
        <f>_xlfn.XLOOKUP(A1136,Table3[customer_no],Table3[dd/mm/yy],"NOT FOUND")</f>
        <v>24416</v>
      </c>
      <c r="N1136">
        <f>_xlfn.XLOOKUP(A1136,Table3[customer_no],Table3[age],"NOT FOUND")</f>
        <v>56</v>
      </c>
      <c r="O1136" cm="1">
        <f t="array" ref="O1136">_xlfn.XLOOKUP(A1136,Table3[customer_no],'Hospitalisation Details'!$E$2:$E$2344,"NOT FOUND")</f>
        <v>0</v>
      </c>
      <c r="P1136" t="str">
        <f>_xlfn.XLOOKUP(A1136,Table3[customer_no],Table3[hsplt_handled],"NOT FOUND")</f>
        <v>tier - 3</v>
      </c>
      <c r="Q1136" t="str">
        <f>_xlfn.XLOOKUP(A1136,Table3[customer_no],Table3[city_handled],"NOT FOUND")</f>
        <v>tier - 3</v>
      </c>
      <c r="R1136" t="str">
        <f>_xlfn.XLOOKUP(A1136,Table3[customer_no],Table3[state_id],"NOT FOUND")</f>
        <v>R1013</v>
      </c>
      <c r="S1136" s="34" cm="1">
        <f t="array" ref="S1136">_xlfn.XLOOKUP(A1136,Table3[customer_no],'Hospitalisation Details'!$F$2:$F$2344,"NOT FOUND")</f>
        <v>9890.23</v>
      </c>
      <c r="T1136" t="str">
        <f>_xlfn.XLOOKUP(A1136,Table2[Customer ID],Table2[BMI_category],"NOT FOUND")</f>
        <v>Overweight</v>
      </c>
      <c r="U1136" s="7">
        <f>_xlfn.XLOOKUP(A1136,Table2[Customer ID],Table2[no of surgery],"NOT FOUND")</f>
        <v>2</v>
      </c>
      <c r="V1136" t="str">
        <f>_xlfn.XLOOKUP(A1136,Table2[Customer ID],Table2[smoker_missing],"NOT FOUND")</f>
        <v>No</v>
      </c>
      <c r="W1136" t="str">
        <f t="shared" si="17"/>
        <v>Normal</v>
      </c>
      <c r="X1136" s="37">
        <f>SUM(Table5[[#This Row],[Title]:[Diabetes Level]])</f>
        <v>36365.550000000003</v>
      </c>
    </row>
    <row r="1137" spans="1:24" x14ac:dyDescent="0.25">
      <c r="A1137" t="s">
        <v>1235</v>
      </c>
      <c r="B1137" t="str">
        <f>VLOOKUP(A1137,'Customer Names'!$A$2:$E$2336,3,FALSE)</f>
        <v>Ms.</v>
      </c>
      <c r="C1137" t="str">
        <f>_xlfn.XLOOKUP(A1137,$A$2:$A$2336,'Customer Names'!$D$2:$D$2336,"NOT FOUND")</f>
        <v>Sara</v>
      </c>
      <c r="D1137" t="str">
        <f>_xlfn.XLOOKUP(A1137,$A$2:$A$2336,'Customer Names'!$E$2:$E$2336,"NOT FOUND")</f>
        <v>Maltby</v>
      </c>
      <c r="E1137" cm="1">
        <f t="array" ref="E1137">_xlfn.XLOOKUP(A1137,$A$2:$A$2336,Table2[BMI],"NOT FOUND")</f>
        <v>39.5</v>
      </c>
      <c r="F1137" cm="1">
        <f t="array" ref="F1137">_xlfn.XLOOKUP(A1137,$A$2:$A$2336,Table2[HBA1C],"NOT FOUND")</f>
        <v>6.66</v>
      </c>
      <c r="G1137" t="str" cm="1">
        <f t="array" ref="G1137">_xlfn.XLOOKUP(A1137,$A$2:$A$2336,Table2[Heart Issues],"NOT FOUND")</f>
        <v>No</v>
      </c>
      <c r="H1137" t="str" cm="1">
        <f t="array" ref="H1137">_xlfn.XLOOKUP(A1137,$A$2:$A$2336,Table2[Any Transplants],"NOT FOUND")</f>
        <v>No</v>
      </c>
      <c r="I1137" t="str" cm="1">
        <f t="array" ref="I1137">_xlfn.XLOOKUP(A1137,$A$2:$A$2336,Table2[Cancer history],"NOT FOUND")</f>
        <v>No</v>
      </c>
      <c r="J1137" t="str">
        <f>_xlfn.XLOOKUP(A1137,Table3[customer_no],Table3[month],"NOT FOUND")</f>
        <v>Nov</v>
      </c>
      <c r="K1137" s="7">
        <f>_xlfn.XLOOKUP(A1137,Table3[customer_no],Table3[year_average],"NOT FOUND")</f>
        <v>1971</v>
      </c>
      <c r="L1137" cm="1">
        <f t="array" ref="L1137">_xlfn.XLOOKUP(A1137,Table3[customer_no],'Hospitalisation Details'!$D$2:$D$2344,"NOT FOUND")</f>
        <v>8</v>
      </c>
      <c r="M1137" s="33">
        <f>_xlfn.XLOOKUP(A1137,Table3[customer_no],Table3[dd/mm/yy],"NOT FOUND")</f>
        <v>26245</v>
      </c>
      <c r="N1137">
        <f>_xlfn.XLOOKUP(A1137,Table3[customer_no],Table3[age],"NOT FOUND")</f>
        <v>51</v>
      </c>
      <c r="O1137" cm="1">
        <f t="array" ref="O1137">_xlfn.XLOOKUP(A1137,Table3[customer_no],'Hospitalisation Details'!$E$2:$E$2344,"NOT FOUND")</f>
        <v>1</v>
      </c>
      <c r="P1137" t="str">
        <f>_xlfn.XLOOKUP(A1137,Table3[customer_no],Table3[hsplt_handled],"NOT FOUND")</f>
        <v>tier - 2</v>
      </c>
      <c r="Q1137" t="str">
        <f>_xlfn.XLOOKUP(A1137,Table3[customer_no],Table3[city_handled],"NOT FOUND")</f>
        <v>tier - 3</v>
      </c>
      <c r="R1137" t="str">
        <f>_xlfn.XLOOKUP(A1137,Table3[customer_no],Table3[state_id],"NOT FOUND")</f>
        <v>R1011</v>
      </c>
      <c r="S1137" s="34" cm="1">
        <f t="array" ref="S1137">_xlfn.XLOOKUP(A1137,Table3[customer_no],'Hospitalisation Details'!$F$2:$F$2344,"NOT FOUND")</f>
        <v>9880.07</v>
      </c>
      <c r="T1137" t="str">
        <f>_xlfn.XLOOKUP(A1137,Table2[Customer ID],Table2[BMI_category],"NOT FOUND")</f>
        <v>Obesity</v>
      </c>
      <c r="U1137" s="7">
        <f>_xlfn.XLOOKUP(A1137,Table2[Customer ID],Table2[no of surgery],"NOT FOUND")</f>
        <v>0</v>
      </c>
      <c r="V1137" t="str">
        <f>_xlfn.XLOOKUP(A1137,Table2[Customer ID],Table2[smoker_missing],"NOT FOUND")</f>
        <v>No</v>
      </c>
      <c r="W1137" t="str">
        <f t="shared" si="17"/>
        <v>Diabetes</v>
      </c>
      <c r="X1137" s="37">
        <f>SUM(Table5[[#This Row],[Title]:[Diabetes Level]])</f>
        <v>38202.229999999996</v>
      </c>
    </row>
    <row r="1138" spans="1:24" x14ac:dyDescent="0.25">
      <c r="A1138" t="s">
        <v>1234</v>
      </c>
      <c r="B1138" t="str">
        <f>VLOOKUP(A1138,'Customer Names'!$A$2:$E$2336,3,FALSE)</f>
        <v>Ms.</v>
      </c>
      <c r="C1138" t="str">
        <f>_xlfn.XLOOKUP(A1138,$A$2:$A$2336,'Customer Names'!$D$2:$D$2336,"NOT FOUND")</f>
        <v>Lucie J.</v>
      </c>
      <c r="D1138" t="str">
        <f>_xlfn.XLOOKUP(A1138,$A$2:$A$2336,'Customer Names'!$E$2:$E$2336,"NOT FOUND")</f>
        <v>Custance</v>
      </c>
      <c r="E1138" cm="1">
        <f t="array" ref="E1138">_xlfn.XLOOKUP(A1138,$A$2:$A$2336,Table2[BMI],"NOT FOUND")</f>
        <v>37.729999999999997</v>
      </c>
      <c r="F1138" cm="1">
        <f t="array" ref="F1138">_xlfn.XLOOKUP(A1138,$A$2:$A$2336,Table2[HBA1C],"NOT FOUND")</f>
        <v>7.4</v>
      </c>
      <c r="G1138" t="str" cm="1">
        <f t="array" ref="G1138">_xlfn.XLOOKUP(A1138,$A$2:$A$2336,Table2[Heart Issues],"NOT FOUND")</f>
        <v>No</v>
      </c>
      <c r="H1138" t="str" cm="1">
        <f t="array" ref="H1138">_xlfn.XLOOKUP(A1138,$A$2:$A$2336,Table2[Any Transplants],"NOT FOUND")</f>
        <v>No</v>
      </c>
      <c r="I1138" t="str" cm="1">
        <f t="array" ref="I1138">_xlfn.XLOOKUP(A1138,$A$2:$A$2336,Table2[Cancer history],"NOT FOUND")</f>
        <v>No</v>
      </c>
      <c r="J1138" t="str">
        <f>_xlfn.XLOOKUP(A1138,Table3[customer_no],Table3[month],"NOT FOUND")</f>
        <v>Oct</v>
      </c>
      <c r="K1138" s="7">
        <f>_xlfn.XLOOKUP(A1138,Table3[customer_no],Table3[year_average],"NOT FOUND")</f>
        <v>1971</v>
      </c>
      <c r="L1138" cm="1">
        <f t="array" ref="L1138">_xlfn.XLOOKUP(A1138,Table3[customer_no],'Hospitalisation Details'!$D$2:$D$2344,"NOT FOUND")</f>
        <v>3</v>
      </c>
      <c r="M1138" s="33">
        <f>_xlfn.XLOOKUP(A1138,Table3[customer_no],Table3[dd/mm/yy],"NOT FOUND")</f>
        <v>26209</v>
      </c>
      <c r="N1138">
        <f>_xlfn.XLOOKUP(A1138,Table3[customer_no],Table3[age],"NOT FOUND")</f>
        <v>51</v>
      </c>
      <c r="O1138" cm="1">
        <f t="array" ref="O1138">_xlfn.XLOOKUP(A1138,Table3[customer_no],'Hospitalisation Details'!$E$2:$E$2344,"NOT FOUND")</f>
        <v>1</v>
      </c>
      <c r="P1138" t="str">
        <f>_xlfn.XLOOKUP(A1138,Table3[customer_no],Table3[hsplt_handled],"NOT FOUND")</f>
        <v>tier - 2</v>
      </c>
      <c r="Q1138" t="str">
        <f>_xlfn.XLOOKUP(A1138,Table3[customer_no],Table3[city_handled],"NOT FOUND")</f>
        <v>tier - 1</v>
      </c>
      <c r="R1138" t="str">
        <f>_xlfn.XLOOKUP(A1138,Table3[customer_no],Table3[state_id],"NOT FOUND")</f>
        <v>R1013</v>
      </c>
      <c r="S1138" s="34" cm="1">
        <f t="array" ref="S1138">_xlfn.XLOOKUP(A1138,Table3[customer_no],'Hospitalisation Details'!$F$2:$F$2344,"NOT FOUND")</f>
        <v>9877.61</v>
      </c>
      <c r="T1138" t="str">
        <f>_xlfn.XLOOKUP(A1138,Table2[Customer ID],Table2[BMI_category],"NOT FOUND")</f>
        <v>Obesity</v>
      </c>
      <c r="U1138" s="7">
        <f>_xlfn.XLOOKUP(A1138,Table2[Customer ID],Table2[no of surgery],"NOT FOUND")</f>
        <v>0</v>
      </c>
      <c r="V1138" t="str">
        <f>_xlfn.XLOOKUP(A1138,Table2[Customer ID],Table2[smoker_missing],"NOT FOUND")</f>
        <v>No</v>
      </c>
      <c r="W1138" t="str">
        <f t="shared" si="17"/>
        <v>Diabetes</v>
      </c>
      <c r="X1138" s="37">
        <f>SUM(Table5[[#This Row],[Title]:[Diabetes Level]])</f>
        <v>38157.740000000005</v>
      </c>
    </row>
    <row r="1139" spans="1:24" x14ac:dyDescent="0.25">
      <c r="A1139" t="s">
        <v>1233</v>
      </c>
      <c r="B1139" t="str">
        <f>VLOOKUP(A1139,'Customer Names'!$A$2:$E$2336,3,FALSE)</f>
        <v>Ms.</v>
      </c>
      <c r="C1139" t="str">
        <f>_xlfn.XLOOKUP(A1139,$A$2:$A$2336,'Customer Names'!$D$2:$D$2336,"NOT FOUND")</f>
        <v>Elizabeth S.</v>
      </c>
      <c r="D1139" t="str">
        <f>_xlfn.XLOOKUP(A1139,$A$2:$A$2336,'Customer Names'!$E$2:$E$2336,"NOT FOUND")</f>
        <v>Choi</v>
      </c>
      <c r="E1139" cm="1">
        <f t="array" ref="E1139">_xlfn.XLOOKUP(A1139,$A$2:$A$2336,Table2[BMI],"NOT FOUND")</f>
        <v>40.659999999999997</v>
      </c>
      <c r="F1139" cm="1">
        <f t="array" ref="F1139">_xlfn.XLOOKUP(A1139,$A$2:$A$2336,Table2[HBA1C],"NOT FOUND")</f>
        <v>10.08</v>
      </c>
      <c r="G1139" t="str" cm="1">
        <f t="array" ref="G1139">_xlfn.XLOOKUP(A1139,$A$2:$A$2336,Table2[Heart Issues],"NOT FOUND")</f>
        <v>No</v>
      </c>
      <c r="H1139" t="str" cm="1">
        <f t="array" ref="H1139">_xlfn.XLOOKUP(A1139,$A$2:$A$2336,Table2[Any Transplants],"NOT FOUND")</f>
        <v>No</v>
      </c>
      <c r="I1139" t="str" cm="1">
        <f t="array" ref="I1139">_xlfn.XLOOKUP(A1139,$A$2:$A$2336,Table2[Cancer history],"NOT FOUND")</f>
        <v>No</v>
      </c>
      <c r="J1139" t="str">
        <f>_xlfn.XLOOKUP(A1139,Table3[customer_no],Table3[month],"NOT FOUND")</f>
        <v>Jul</v>
      </c>
      <c r="K1139" s="7">
        <f>_xlfn.XLOOKUP(A1139,Table3[customer_no],Table3[year_average],"NOT FOUND")</f>
        <v>1971</v>
      </c>
      <c r="L1139" cm="1">
        <f t="array" ref="L1139">_xlfn.XLOOKUP(A1139,Table3[customer_no],'Hospitalisation Details'!$D$2:$D$2344,"NOT FOUND")</f>
        <v>3</v>
      </c>
      <c r="M1139" s="33">
        <f>_xlfn.XLOOKUP(A1139,Table3[customer_no],Table3[dd/mm/yy],"NOT FOUND")</f>
        <v>26117</v>
      </c>
      <c r="N1139">
        <f>_xlfn.XLOOKUP(A1139,Table3[customer_no],Table3[age],"NOT FOUND")</f>
        <v>51</v>
      </c>
      <c r="O1139" cm="1">
        <f t="array" ref="O1139">_xlfn.XLOOKUP(A1139,Table3[customer_no],'Hospitalisation Details'!$E$2:$E$2344,"NOT FOUND")</f>
        <v>0</v>
      </c>
      <c r="P1139" t="str">
        <f>_xlfn.XLOOKUP(A1139,Table3[customer_no],Table3[hsplt_handled],"NOT FOUND")</f>
        <v>tier - 2</v>
      </c>
      <c r="Q1139" t="str">
        <f>_xlfn.XLOOKUP(A1139,Table3[customer_no],Table3[city_handled],"NOT FOUND")</f>
        <v>tier - 3</v>
      </c>
      <c r="R1139" t="str">
        <f>_xlfn.XLOOKUP(A1139,Table3[customer_no],Table3[state_id],"NOT FOUND")</f>
        <v>R1024</v>
      </c>
      <c r="S1139" s="34" cm="1">
        <f t="array" ref="S1139">_xlfn.XLOOKUP(A1139,Table3[customer_no],'Hospitalisation Details'!$F$2:$F$2344,"NOT FOUND")</f>
        <v>9875.68</v>
      </c>
      <c r="T1139" t="str">
        <f>_xlfn.XLOOKUP(A1139,Table2[Customer ID],Table2[BMI_category],"NOT FOUND")</f>
        <v>Obesity</v>
      </c>
      <c r="U1139" s="7">
        <f>_xlfn.XLOOKUP(A1139,Table2[Customer ID],Table2[no of surgery],"NOT FOUND")</f>
        <v>0</v>
      </c>
      <c r="V1139" t="str">
        <f>_xlfn.XLOOKUP(A1139,Table2[Customer ID],Table2[smoker_missing],"NOT FOUND")</f>
        <v>No</v>
      </c>
      <c r="W1139" t="str">
        <f t="shared" si="17"/>
        <v>Diabetes</v>
      </c>
      <c r="X1139" s="37">
        <f>SUM(Table5[[#This Row],[Title]:[Diabetes Level]])</f>
        <v>38068.42</v>
      </c>
    </row>
    <row r="1140" spans="1:24" x14ac:dyDescent="0.25">
      <c r="A1140" t="s">
        <v>1232</v>
      </c>
      <c r="B1140" t="str">
        <f>VLOOKUP(A1140,'Customer Names'!$A$2:$E$2336,3,FALSE)</f>
        <v>Ms.</v>
      </c>
      <c r="C1140" t="str">
        <f>_xlfn.XLOOKUP(A1140,$A$2:$A$2336,'Customer Names'!$D$2:$D$2336,"NOT FOUND")</f>
        <v>Carma S</v>
      </c>
      <c r="D1140" t="str">
        <f>_xlfn.XLOOKUP(A1140,$A$2:$A$2336,'Customer Names'!$E$2:$E$2336,"NOT FOUND")</f>
        <v>Barnett</v>
      </c>
      <c r="E1140" cm="1">
        <f t="array" ref="E1140">_xlfn.XLOOKUP(A1140,$A$2:$A$2336,Table2[BMI],"NOT FOUND")</f>
        <v>34.200000000000003</v>
      </c>
      <c r="F1140" cm="1">
        <f t="array" ref="F1140">_xlfn.XLOOKUP(A1140,$A$2:$A$2336,Table2[HBA1C],"NOT FOUND")</f>
        <v>8.58</v>
      </c>
      <c r="G1140" t="str" cm="1">
        <f t="array" ref="G1140">_xlfn.XLOOKUP(A1140,$A$2:$A$2336,Table2[Heart Issues],"NOT FOUND")</f>
        <v>No</v>
      </c>
      <c r="H1140" t="str" cm="1">
        <f t="array" ref="H1140">_xlfn.XLOOKUP(A1140,$A$2:$A$2336,Table2[Any Transplants],"NOT FOUND")</f>
        <v>No</v>
      </c>
      <c r="I1140" t="str" cm="1">
        <f t="array" ref="I1140">_xlfn.XLOOKUP(A1140,$A$2:$A$2336,Table2[Cancer history],"NOT FOUND")</f>
        <v>No</v>
      </c>
      <c r="J1140" t="str">
        <f>_xlfn.XLOOKUP(A1140,Table3[customer_no],Table3[month],"NOT FOUND")</f>
        <v>Dec</v>
      </c>
      <c r="K1140" s="7">
        <f>_xlfn.XLOOKUP(A1140,Table3[customer_no],Table3[year_average],"NOT FOUND")</f>
        <v>1971</v>
      </c>
      <c r="L1140" cm="1">
        <f t="array" ref="L1140">_xlfn.XLOOKUP(A1140,Table3[customer_no],'Hospitalisation Details'!$D$2:$D$2344,"NOT FOUND")</f>
        <v>22</v>
      </c>
      <c r="M1140" s="33">
        <f>_xlfn.XLOOKUP(A1140,Table3[customer_no],Table3[dd/mm/yy],"NOT FOUND")</f>
        <v>26289</v>
      </c>
      <c r="N1140">
        <f>_xlfn.XLOOKUP(A1140,Table3[customer_no],Table3[age],"NOT FOUND")</f>
        <v>51</v>
      </c>
      <c r="O1140" cm="1">
        <f t="array" ref="O1140">_xlfn.XLOOKUP(A1140,Table3[customer_no],'Hospitalisation Details'!$E$2:$E$2344,"NOT FOUND")</f>
        <v>1</v>
      </c>
      <c r="P1140" t="str">
        <f>_xlfn.XLOOKUP(A1140,Table3[customer_no],Table3[hsplt_handled],"NOT FOUND")</f>
        <v>tier - 2</v>
      </c>
      <c r="Q1140" t="str">
        <f>_xlfn.XLOOKUP(A1140,Table3[customer_no],Table3[city_handled],"NOT FOUND")</f>
        <v>tier - 2</v>
      </c>
      <c r="R1140" t="str">
        <f>_xlfn.XLOOKUP(A1140,Table3[customer_no],Table3[state_id],"NOT FOUND")</f>
        <v>R1011</v>
      </c>
      <c r="S1140" s="34" cm="1">
        <f t="array" ref="S1140">_xlfn.XLOOKUP(A1140,Table3[customer_no],'Hospitalisation Details'!$F$2:$F$2344,"NOT FOUND")</f>
        <v>9872.7000000000007</v>
      </c>
      <c r="T1140" t="str">
        <f>_xlfn.XLOOKUP(A1140,Table2[Customer ID],Table2[BMI_category],"NOT FOUND")</f>
        <v>Obesity</v>
      </c>
      <c r="U1140" s="7">
        <f>_xlfn.XLOOKUP(A1140,Table2[Customer ID],Table2[no of surgery],"NOT FOUND")</f>
        <v>0</v>
      </c>
      <c r="V1140" t="str">
        <f>_xlfn.XLOOKUP(A1140,Table2[Customer ID],Table2[smoker_missing],"NOT FOUND")</f>
        <v>No</v>
      </c>
      <c r="W1140" t="str">
        <f t="shared" si="17"/>
        <v>Diabetes</v>
      </c>
      <c r="X1140" s="37">
        <f>SUM(Table5[[#This Row],[Title]:[Diabetes Level]])</f>
        <v>38249.479999999996</v>
      </c>
    </row>
    <row r="1141" spans="1:24" x14ac:dyDescent="0.25">
      <c r="A1141" t="s">
        <v>1231</v>
      </c>
      <c r="B1141" t="str">
        <f>VLOOKUP(A1141,'Customer Names'!$A$2:$E$2336,3,FALSE)</f>
        <v>Mr.</v>
      </c>
      <c r="C1141" t="str">
        <f>_xlfn.XLOOKUP(A1141,$A$2:$A$2336,'Customer Names'!$D$2:$D$2336,"NOT FOUND")</f>
        <v>Ryan</v>
      </c>
      <c r="D1141" t="str">
        <f>_xlfn.XLOOKUP(A1141,$A$2:$A$2336,'Customer Names'!$E$2:$E$2336,"NOT FOUND")</f>
        <v>Proulx</v>
      </c>
      <c r="E1141" cm="1">
        <f t="array" ref="E1141">_xlfn.XLOOKUP(A1141,$A$2:$A$2336,Table2[BMI],"NOT FOUND")</f>
        <v>46.51</v>
      </c>
      <c r="F1141" cm="1">
        <f t="array" ref="F1141">_xlfn.XLOOKUP(A1141,$A$2:$A$2336,Table2[HBA1C],"NOT FOUND")</f>
        <v>5.84</v>
      </c>
      <c r="G1141" t="str" cm="1">
        <f t="array" ref="G1141">_xlfn.XLOOKUP(A1141,$A$2:$A$2336,Table2[Heart Issues],"NOT FOUND")</f>
        <v>No</v>
      </c>
      <c r="H1141" t="str" cm="1">
        <f t="array" ref="H1141">_xlfn.XLOOKUP(A1141,$A$2:$A$2336,Table2[Any Transplants],"NOT FOUND")</f>
        <v>No</v>
      </c>
      <c r="I1141" t="str" cm="1">
        <f t="array" ref="I1141">_xlfn.XLOOKUP(A1141,$A$2:$A$2336,Table2[Cancer history],"NOT FOUND")</f>
        <v>No</v>
      </c>
      <c r="J1141" t="str">
        <f>_xlfn.XLOOKUP(A1141,Table3[customer_no],Table3[month],"NOT FOUND")</f>
        <v>Jul</v>
      </c>
      <c r="K1141" s="7">
        <f>_xlfn.XLOOKUP(A1141,Table3[customer_no],Table3[year_average],"NOT FOUND")</f>
        <v>1998</v>
      </c>
      <c r="L1141" cm="1">
        <f t="array" ref="L1141">_xlfn.XLOOKUP(A1141,Table3[customer_no],'Hospitalisation Details'!$D$2:$D$2344,"NOT FOUND")</f>
        <v>6</v>
      </c>
      <c r="M1141" s="33">
        <f>_xlfn.XLOOKUP(A1141,Table3[customer_no],Table3[dd/mm/yy],"NOT FOUND")</f>
        <v>35982</v>
      </c>
      <c r="N1141">
        <f>_xlfn.XLOOKUP(A1141,Table3[customer_no],Table3[age],"NOT FOUND")</f>
        <v>24</v>
      </c>
      <c r="O1141" cm="1">
        <f t="array" ref="O1141">_xlfn.XLOOKUP(A1141,Table3[customer_no],'Hospitalisation Details'!$E$2:$E$2344,"NOT FOUND")</f>
        <v>0</v>
      </c>
      <c r="P1141" t="str">
        <f>_xlfn.XLOOKUP(A1141,Table3[customer_no],Table3[hsplt_handled],"NOT FOUND")</f>
        <v>tier - 2</v>
      </c>
      <c r="Q1141" t="str">
        <f>_xlfn.XLOOKUP(A1141,Table3[customer_no],Table3[city_handled],"NOT FOUND")</f>
        <v>tier - 2</v>
      </c>
      <c r="R1141" t="str">
        <f>_xlfn.XLOOKUP(A1141,Table3[customer_no],Table3[state_id],"NOT FOUND")</f>
        <v>R1023</v>
      </c>
      <c r="S1141" s="34" cm="1">
        <f t="array" ref="S1141">_xlfn.XLOOKUP(A1141,Table3[customer_no],'Hospitalisation Details'!$F$2:$F$2344,"NOT FOUND")</f>
        <v>9870.59</v>
      </c>
      <c r="T1141" t="str">
        <f>_xlfn.XLOOKUP(A1141,Table2[Customer ID],Table2[BMI_category],"NOT FOUND")</f>
        <v>Obesity</v>
      </c>
      <c r="U1141" s="7">
        <f>_xlfn.XLOOKUP(A1141,Table2[Customer ID],Table2[no of surgery],"NOT FOUND")</f>
        <v>1</v>
      </c>
      <c r="V1141" t="str">
        <f>_xlfn.XLOOKUP(A1141,Table2[Customer ID],Table2[smoker_missing],"NOT FOUND")</f>
        <v>No</v>
      </c>
      <c r="W1141" t="str">
        <f t="shared" si="17"/>
        <v>Prediabetes</v>
      </c>
      <c r="X1141" s="37">
        <f>SUM(Table5[[#This Row],[Title]:[Diabetes Level]])</f>
        <v>47933.94</v>
      </c>
    </row>
    <row r="1142" spans="1:24" x14ac:dyDescent="0.25">
      <c r="A1142" t="s">
        <v>1230</v>
      </c>
      <c r="B1142" t="str">
        <f>VLOOKUP(A1142,'Customer Names'!$A$2:$E$2336,3,FALSE)</f>
        <v>Mr.</v>
      </c>
      <c r="C1142" t="str">
        <f>_xlfn.XLOOKUP(A1142,$A$2:$A$2336,'Customer Names'!$D$2:$D$2336,"NOT FOUND")</f>
        <v>Daniel</v>
      </c>
      <c r="D1142" t="str">
        <f>_xlfn.XLOOKUP(A1142,$A$2:$A$2336,'Customer Names'!$E$2:$E$2336,"NOT FOUND")</f>
        <v>Hamilton</v>
      </c>
      <c r="E1142" cm="1">
        <f t="array" ref="E1142">_xlfn.XLOOKUP(A1142,$A$2:$A$2336,Table2[BMI],"NOT FOUND")</f>
        <v>28.88</v>
      </c>
      <c r="F1142" cm="1">
        <f t="array" ref="F1142">_xlfn.XLOOKUP(A1142,$A$2:$A$2336,Table2[HBA1C],"NOT FOUND")</f>
        <v>4.8600000000000003</v>
      </c>
      <c r="G1142" t="str" cm="1">
        <f t="array" ref="G1142">_xlfn.XLOOKUP(A1142,$A$2:$A$2336,Table2[Heart Issues],"NOT FOUND")</f>
        <v>yes</v>
      </c>
      <c r="H1142" t="str" cm="1">
        <f t="array" ref="H1142">_xlfn.XLOOKUP(A1142,$A$2:$A$2336,Table2[Any Transplants],"NOT FOUND")</f>
        <v>No</v>
      </c>
      <c r="I1142" t="str" cm="1">
        <f t="array" ref="I1142">_xlfn.XLOOKUP(A1142,$A$2:$A$2336,Table2[Cancer history],"NOT FOUND")</f>
        <v>Yes</v>
      </c>
      <c r="J1142" t="str">
        <f>_xlfn.XLOOKUP(A1142,Table3[customer_no],Table3[month],"NOT FOUND")</f>
        <v>Aug</v>
      </c>
      <c r="K1142" s="7">
        <f>_xlfn.XLOOKUP(A1142,Table3[customer_no],Table3[year_average],"NOT FOUND")</f>
        <v>1969</v>
      </c>
      <c r="L1142" cm="1">
        <f t="array" ref="L1142">_xlfn.XLOOKUP(A1142,Table3[customer_no],'Hospitalisation Details'!$D$2:$D$2344,"NOT FOUND")</f>
        <v>13</v>
      </c>
      <c r="M1142" s="33">
        <f>_xlfn.XLOOKUP(A1142,Table3[customer_no],Table3[dd/mm/yy],"NOT FOUND")</f>
        <v>25428</v>
      </c>
      <c r="N1142">
        <f>_xlfn.XLOOKUP(A1142,Table3[customer_no],Table3[age],"NOT FOUND")</f>
        <v>53</v>
      </c>
      <c r="O1142" cm="1">
        <f t="array" ref="O1142">_xlfn.XLOOKUP(A1142,Table3[customer_no],'Hospitalisation Details'!$E$2:$E$2344,"NOT FOUND")</f>
        <v>0</v>
      </c>
      <c r="P1142" t="str">
        <f>_xlfn.XLOOKUP(A1142,Table3[customer_no],Table3[hsplt_handled],"NOT FOUND")</f>
        <v>tier - 3</v>
      </c>
      <c r="Q1142" t="str">
        <f>_xlfn.XLOOKUP(A1142,Table3[customer_no],Table3[city_handled],"NOT FOUND")</f>
        <v>tier - 3</v>
      </c>
      <c r="R1142" t="str">
        <f>_xlfn.XLOOKUP(A1142,Table3[customer_no],Table3[state_id],"NOT FOUND")</f>
        <v>R1012</v>
      </c>
      <c r="S1142" s="34" cm="1">
        <f t="array" ref="S1142">_xlfn.XLOOKUP(A1142,Table3[customer_no],'Hospitalisation Details'!$F$2:$F$2344,"NOT FOUND")</f>
        <v>9869.81</v>
      </c>
      <c r="T1142" t="str">
        <f>_xlfn.XLOOKUP(A1142,Table2[Customer ID],Table2[BMI_category],"NOT FOUND")</f>
        <v>Overweight</v>
      </c>
      <c r="U1142" s="7">
        <f>_xlfn.XLOOKUP(A1142,Table2[Customer ID],Table2[no of surgery],"NOT FOUND")</f>
        <v>1</v>
      </c>
      <c r="V1142" t="str">
        <f>_xlfn.XLOOKUP(A1142,Table2[Customer ID],Table2[smoker_missing],"NOT FOUND")</f>
        <v>No</v>
      </c>
      <c r="W1142" t="str">
        <f t="shared" si="17"/>
        <v>Normal</v>
      </c>
      <c r="X1142" s="37">
        <f>SUM(Table5[[#This Row],[Title]:[Diabetes Level]])</f>
        <v>37367.550000000003</v>
      </c>
    </row>
    <row r="1143" spans="1:24" x14ac:dyDescent="0.25">
      <c r="A1143" t="s">
        <v>1229</v>
      </c>
      <c r="B1143" t="str">
        <f>VLOOKUP(A1143,'Customer Names'!$A$2:$E$2336,3,FALSE)</f>
        <v>Ms.</v>
      </c>
      <c r="C1143" t="str">
        <f>_xlfn.XLOOKUP(A1143,$A$2:$A$2336,'Customer Names'!$D$2:$D$2336,"NOT FOUND")</f>
        <v>Sarah</v>
      </c>
      <c r="D1143" t="str">
        <f>_xlfn.XLOOKUP(A1143,$A$2:$A$2336,'Customer Names'!$E$2:$E$2336,"NOT FOUND")</f>
        <v>Lundine</v>
      </c>
      <c r="E1143" cm="1">
        <f t="array" ref="E1143">_xlfn.XLOOKUP(A1143,$A$2:$A$2336,Table2[BMI],"NOT FOUND")</f>
        <v>33.914999999999999</v>
      </c>
      <c r="F1143" cm="1">
        <f t="array" ref="F1143">_xlfn.XLOOKUP(A1143,$A$2:$A$2336,Table2[HBA1C],"NOT FOUND")</f>
        <v>11.52</v>
      </c>
      <c r="G1143" t="str" cm="1">
        <f t="array" ref="G1143">_xlfn.XLOOKUP(A1143,$A$2:$A$2336,Table2[Heart Issues],"NOT FOUND")</f>
        <v>No</v>
      </c>
      <c r="H1143" t="str" cm="1">
        <f t="array" ref="H1143">_xlfn.XLOOKUP(A1143,$A$2:$A$2336,Table2[Any Transplants],"NOT FOUND")</f>
        <v>No</v>
      </c>
      <c r="I1143" t="str" cm="1">
        <f t="array" ref="I1143">_xlfn.XLOOKUP(A1143,$A$2:$A$2336,Table2[Cancer history],"NOT FOUND")</f>
        <v>No</v>
      </c>
      <c r="J1143" t="str">
        <f>_xlfn.XLOOKUP(A1143,Table3[customer_no],Table3[month],"NOT FOUND")</f>
        <v>Nov</v>
      </c>
      <c r="K1143" s="7">
        <f>_xlfn.XLOOKUP(A1143,Table3[customer_no],Table3[year_average],"NOT FOUND")</f>
        <v>1971</v>
      </c>
      <c r="L1143" cm="1">
        <f t="array" ref="L1143">_xlfn.XLOOKUP(A1143,Table3[customer_no],'Hospitalisation Details'!$D$2:$D$2344,"NOT FOUND")</f>
        <v>9</v>
      </c>
      <c r="M1143" s="33">
        <f>_xlfn.XLOOKUP(A1143,Table3[customer_no],Table3[dd/mm/yy],"NOT FOUND")</f>
        <v>26246</v>
      </c>
      <c r="N1143">
        <f>_xlfn.XLOOKUP(A1143,Table3[customer_no],Table3[age],"NOT FOUND")</f>
        <v>51</v>
      </c>
      <c r="O1143" cm="1">
        <f t="array" ref="O1143">_xlfn.XLOOKUP(A1143,Table3[customer_no],'Hospitalisation Details'!$E$2:$E$2344,"NOT FOUND")</f>
        <v>0</v>
      </c>
      <c r="P1143" t="str">
        <f>_xlfn.XLOOKUP(A1143,Table3[customer_no],Table3[hsplt_handled],"NOT FOUND")</f>
        <v>tier - 2</v>
      </c>
      <c r="Q1143" t="str">
        <f>_xlfn.XLOOKUP(A1143,Table3[customer_no],Table3[city_handled],"NOT FOUND")</f>
        <v>tier - 3</v>
      </c>
      <c r="R1143" t="str">
        <f>_xlfn.XLOOKUP(A1143,Table3[customer_no],Table3[state_id],"NOT FOUND")</f>
        <v>R1024</v>
      </c>
      <c r="S1143" s="34" cm="1">
        <f t="array" ref="S1143">_xlfn.XLOOKUP(A1143,Table3[customer_no],'Hospitalisation Details'!$F$2:$F$2344,"NOT FOUND")</f>
        <v>9866.2999999999993</v>
      </c>
      <c r="T1143" t="str">
        <f>_xlfn.XLOOKUP(A1143,Table2[Customer ID],Table2[BMI_category],"NOT FOUND")</f>
        <v>Obesity</v>
      </c>
      <c r="U1143" s="7">
        <f>_xlfn.XLOOKUP(A1143,Table2[Customer ID],Table2[no of surgery],"NOT FOUND")</f>
        <v>0</v>
      </c>
      <c r="V1143" t="str">
        <f>_xlfn.XLOOKUP(A1143,Table2[Customer ID],Table2[smoker_missing],"NOT FOUND")</f>
        <v>No</v>
      </c>
      <c r="W1143" t="str">
        <f t="shared" si="17"/>
        <v>Diabetes</v>
      </c>
      <c r="X1143" s="37">
        <f>SUM(Table5[[#This Row],[Title]:[Diabetes Level]])</f>
        <v>38188.735000000001</v>
      </c>
    </row>
    <row r="1144" spans="1:24" x14ac:dyDescent="0.25">
      <c r="A1144" t="s">
        <v>1228</v>
      </c>
      <c r="B1144" t="str">
        <f>VLOOKUP(A1144,'Customer Names'!$A$2:$E$2336,3,FALSE)</f>
        <v>Mr.</v>
      </c>
      <c r="C1144" t="str">
        <f>_xlfn.XLOOKUP(A1144,$A$2:$A$2336,'Customer Names'!$D$2:$D$2336,"NOT FOUND")</f>
        <v>Matthew J</v>
      </c>
      <c r="D1144" t="str">
        <f>_xlfn.XLOOKUP(A1144,$A$2:$A$2336,'Customer Names'!$E$2:$E$2336,"NOT FOUND")</f>
        <v>Paullin</v>
      </c>
      <c r="E1144" cm="1">
        <f t="array" ref="E1144">_xlfn.XLOOKUP(A1144,$A$2:$A$2336,Table2[BMI],"NOT FOUND")</f>
        <v>24.32</v>
      </c>
      <c r="F1144" cm="1">
        <f t="array" ref="F1144">_xlfn.XLOOKUP(A1144,$A$2:$A$2336,Table2[HBA1C],"NOT FOUND")</f>
        <v>6.15</v>
      </c>
      <c r="G1144" t="str" cm="1">
        <f t="array" ref="G1144">_xlfn.XLOOKUP(A1144,$A$2:$A$2336,Table2[Heart Issues],"NOT FOUND")</f>
        <v>yes</v>
      </c>
      <c r="H1144" t="str" cm="1">
        <f t="array" ref="H1144">_xlfn.XLOOKUP(A1144,$A$2:$A$2336,Table2[Any Transplants],"NOT FOUND")</f>
        <v>No</v>
      </c>
      <c r="I1144" t="str" cm="1">
        <f t="array" ref="I1144">_xlfn.XLOOKUP(A1144,$A$2:$A$2336,Table2[Cancer history],"NOT FOUND")</f>
        <v>Yes</v>
      </c>
      <c r="J1144" t="str">
        <f>_xlfn.XLOOKUP(A1144,Table3[customer_no],Table3[month],"NOT FOUND")</f>
        <v>Oct</v>
      </c>
      <c r="K1144" s="7">
        <f>_xlfn.XLOOKUP(A1144,Table3[customer_no],Table3[year_average],"NOT FOUND")</f>
        <v>1969</v>
      </c>
      <c r="L1144" cm="1">
        <f t="array" ref="L1144">_xlfn.XLOOKUP(A1144,Table3[customer_no],'Hospitalisation Details'!$D$2:$D$2344,"NOT FOUND")</f>
        <v>20</v>
      </c>
      <c r="M1144" s="33">
        <f>_xlfn.XLOOKUP(A1144,Table3[customer_no],Table3[dd/mm/yy],"NOT FOUND")</f>
        <v>25496</v>
      </c>
      <c r="N1144">
        <f>_xlfn.XLOOKUP(A1144,Table3[customer_no],Table3[age],"NOT FOUND")</f>
        <v>53</v>
      </c>
      <c r="O1144" cm="1">
        <f t="array" ref="O1144">_xlfn.XLOOKUP(A1144,Table3[customer_no],'Hospitalisation Details'!$E$2:$E$2344,"NOT FOUND")</f>
        <v>0</v>
      </c>
      <c r="P1144" t="str">
        <f>_xlfn.XLOOKUP(A1144,Table3[customer_no],Table3[hsplt_handled],"NOT FOUND")</f>
        <v>tier - 3</v>
      </c>
      <c r="Q1144" t="str">
        <f>_xlfn.XLOOKUP(A1144,Table3[customer_no],Table3[city_handled],"NOT FOUND")</f>
        <v>tier - 3</v>
      </c>
      <c r="R1144" t="str">
        <f>_xlfn.XLOOKUP(A1144,Table3[customer_no],Table3[state_id],"NOT FOUND")</f>
        <v>R1012</v>
      </c>
      <c r="S1144" s="34" cm="1">
        <f t="array" ref="S1144">_xlfn.XLOOKUP(A1144,Table3[customer_no],'Hospitalisation Details'!$F$2:$F$2344,"NOT FOUND")</f>
        <v>9863.4699999999993</v>
      </c>
      <c r="T1144" t="str">
        <f>_xlfn.XLOOKUP(A1144,Table2[Customer ID],Table2[BMI_category],"NOT FOUND")</f>
        <v>Normal Weight</v>
      </c>
      <c r="U1144" s="7">
        <f>_xlfn.XLOOKUP(A1144,Table2[Customer ID],Table2[no of surgery],"NOT FOUND")</f>
        <v>1</v>
      </c>
      <c r="V1144" t="str">
        <f>_xlfn.XLOOKUP(A1144,Table2[Customer ID],Table2[smoker_missing],"NOT FOUND")</f>
        <v>No</v>
      </c>
      <c r="W1144" t="str">
        <f t="shared" si="17"/>
        <v>Prediabetes</v>
      </c>
      <c r="X1144" s="37">
        <f>SUM(Table5[[#This Row],[Title]:[Diabetes Level]])</f>
        <v>37432.94</v>
      </c>
    </row>
    <row r="1145" spans="1:24" x14ac:dyDescent="0.25">
      <c r="A1145" t="s">
        <v>1227</v>
      </c>
      <c r="B1145" t="str">
        <f>VLOOKUP(A1145,'Customer Names'!$A$2:$E$2336,3,FALSE)</f>
        <v>Ms.</v>
      </c>
      <c r="C1145" t="str">
        <f>_xlfn.XLOOKUP(A1145,$A$2:$A$2336,'Customer Names'!$D$2:$D$2336,"NOT FOUND")</f>
        <v>Francesca</v>
      </c>
      <c r="D1145" t="str">
        <f>_xlfn.XLOOKUP(A1145,$A$2:$A$2336,'Customer Names'!$E$2:$E$2336,"NOT FOUND")</f>
        <v>Delucia</v>
      </c>
      <c r="E1145" cm="1">
        <f t="array" ref="E1145">_xlfn.XLOOKUP(A1145,$A$2:$A$2336,Table2[BMI],"NOT FOUND")</f>
        <v>25.8</v>
      </c>
      <c r="F1145" cm="1">
        <f t="array" ref="F1145">_xlfn.XLOOKUP(A1145,$A$2:$A$2336,Table2[HBA1C],"NOT FOUND")</f>
        <v>9.94</v>
      </c>
      <c r="G1145" t="str" cm="1">
        <f t="array" ref="G1145">_xlfn.XLOOKUP(A1145,$A$2:$A$2336,Table2[Heart Issues],"NOT FOUND")</f>
        <v>No</v>
      </c>
      <c r="H1145" t="str" cm="1">
        <f t="array" ref="H1145">_xlfn.XLOOKUP(A1145,$A$2:$A$2336,Table2[Any Transplants],"NOT FOUND")</f>
        <v>No</v>
      </c>
      <c r="I1145" t="str" cm="1">
        <f t="array" ref="I1145">_xlfn.XLOOKUP(A1145,$A$2:$A$2336,Table2[Cancer history],"NOT FOUND")</f>
        <v>No</v>
      </c>
      <c r="J1145" t="str">
        <f>_xlfn.XLOOKUP(A1145,Table3[customer_no],Table3[month],"NOT FOUND")</f>
        <v>Jul</v>
      </c>
      <c r="K1145" s="7">
        <f>_xlfn.XLOOKUP(A1145,Table3[customer_no],Table3[year_average],"NOT FOUND")</f>
        <v>1971</v>
      </c>
      <c r="L1145" cm="1">
        <f t="array" ref="L1145">_xlfn.XLOOKUP(A1145,Table3[customer_no],'Hospitalisation Details'!$D$2:$D$2344,"NOT FOUND")</f>
        <v>17</v>
      </c>
      <c r="M1145" s="33">
        <f>_xlfn.XLOOKUP(A1145,Table3[customer_no],Table3[dd/mm/yy],"NOT FOUND")</f>
        <v>26131</v>
      </c>
      <c r="N1145">
        <f>_xlfn.XLOOKUP(A1145,Table3[customer_no],Table3[age],"NOT FOUND")</f>
        <v>51</v>
      </c>
      <c r="O1145" cm="1">
        <f t="array" ref="O1145">_xlfn.XLOOKUP(A1145,Table3[customer_no],'Hospitalisation Details'!$E$2:$E$2344,"NOT FOUND")</f>
        <v>1</v>
      </c>
      <c r="P1145" t="str">
        <f>_xlfn.XLOOKUP(A1145,Table3[customer_no],Table3[hsplt_handled],"NOT FOUND")</f>
        <v>tier - 2</v>
      </c>
      <c r="Q1145" t="str">
        <f>_xlfn.XLOOKUP(A1145,Table3[customer_no],Table3[city_handled],"NOT FOUND")</f>
        <v>tier - 2</v>
      </c>
      <c r="R1145" t="str">
        <f>_xlfn.XLOOKUP(A1145,Table3[customer_no],Table3[state_id],"NOT FOUND")</f>
        <v>R1011</v>
      </c>
      <c r="S1145" s="34" cm="1">
        <f t="array" ref="S1145">_xlfn.XLOOKUP(A1145,Table3[customer_no],'Hospitalisation Details'!$F$2:$F$2344,"NOT FOUND")</f>
        <v>9861.0300000000007</v>
      </c>
      <c r="T1145" t="str">
        <f>_xlfn.XLOOKUP(A1145,Table2[Customer ID],Table2[BMI_category],"NOT FOUND")</f>
        <v>Overweight</v>
      </c>
      <c r="U1145" s="7">
        <f>_xlfn.XLOOKUP(A1145,Table2[Customer ID],Table2[no of surgery],"NOT FOUND")</f>
        <v>0</v>
      </c>
      <c r="V1145" t="str">
        <f>_xlfn.XLOOKUP(A1145,Table2[Customer ID],Table2[smoker_missing],"NOT FOUND")</f>
        <v>No</v>
      </c>
      <c r="W1145" t="str">
        <f t="shared" si="17"/>
        <v>Diabetes</v>
      </c>
      <c r="X1145" s="37">
        <f>SUM(Table5[[#This Row],[Title]:[Diabetes Level]])</f>
        <v>38067.770000000004</v>
      </c>
    </row>
    <row r="1146" spans="1:24" x14ac:dyDescent="0.25">
      <c r="A1146" t="s">
        <v>1226</v>
      </c>
      <c r="B1146" t="str">
        <f>VLOOKUP(A1146,'Customer Names'!$A$2:$E$2336,3,FALSE)</f>
        <v>Ms.</v>
      </c>
      <c r="C1146" t="str">
        <f>_xlfn.XLOOKUP(A1146,$A$2:$A$2336,'Customer Names'!$D$2:$D$2336,"NOT FOUND")</f>
        <v>Nicole</v>
      </c>
      <c r="D1146" t="str">
        <f>_xlfn.XLOOKUP(A1146,$A$2:$A$2336,'Customer Names'!$E$2:$E$2336,"NOT FOUND")</f>
        <v>Valentine</v>
      </c>
      <c r="E1146" cm="1">
        <f t="array" ref="E1146">_xlfn.XLOOKUP(A1146,$A$2:$A$2336,Table2[BMI],"NOT FOUND")</f>
        <v>21.56</v>
      </c>
      <c r="F1146" cm="1">
        <f t="array" ref="F1146">_xlfn.XLOOKUP(A1146,$A$2:$A$2336,Table2[HBA1C],"NOT FOUND")</f>
        <v>10.56</v>
      </c>
      <c r="G1146" t="str" cm="1">
        <f t="array" ref="G1146">_xlfn.XLOOKUP(A1146,$A$2:$A$2336,Table2[Heart Issues],"NOT FOUND")</f>
        <v>No</v>
      </c>
      <c r="H1146" t="str" cm="1">
        <f t="array" ref="H1146">_xlfn.XLOOKUP(A1146,$A$2:$A$2336,Table2[Any Transplants],"NOT FOUND")</f>
        <v>No</v>
      </c>
      <c r="I1146" t="str" cm="1">
        <f t="array" ref="I1146">_xlfn.XLOOKUP(A1146,$A$2:$A$2336,Table2[Cancer history],"NOT FOUND")</f>
        <v>No</v>
      </c>
      <c r="J1146" t="str">
        <f>_xlfn.XLOOKUP(A1146,Table3[customer_no],Table3[month],"NOT FOUND")</f>
        <v>Oct</v>
      </c>
      <c r="K1146" s="7">
        <f>_xlfn.XLOOKUP(A1146,Table3[customer_no],Table3[year_average],"NOT FOUND")</f>
        <v>1971</v>
      </c>
      <c r="L1146" cm="1">
        <f t="array" ref="L1146">_xlfn.XLOOKUP(A1146,Table3[customer_no],'Hospitalisation Details'!$D$2:$D$2344,"NOT FOUND")</f>
        <v>23</v>
      </c>
      <c r="M1146" s="33">
        <f>_xlfn.XLOOKUP(A1146,Table3[customer_no],Table3[dd/mm/yy],"NOT FOUND")</f>
        <v>26229</v>
      </c>
      <c r="N1146">
        <f>_xlfn.XLOOKUP(A1146,Table3[customer_no],Table3[age],"NOT FOUND")</f>
        <v>51</v>
      </c>
      <c r="O1146" cm="1">
        <f t="array" ref="O1146">_xlfn.XLOOKUP(A1146,Table3[customer_no],'Hospitalisation Details'!$E$2:$E$2344,"NOT FOUND")</f>
        <v>1</v>
      </c>
      <c r="P1146" t="str">
        <f>_xlfn.XLOOKUP(A1146,Table3[customer_no],Table3[hsplt_handled],"NOT FOUND")</f>
        <v>tier - 2</v>
      </c>
      <c r="Q1146" t="str">
        <f>_xlfn.XLOOKUP(A1146,Table3[customer_no],Table3[city_handled],"NOT FOUND")</f>
        <v>tier - 3</v>
      </c>
      <c r="R1146" t="str">
        <f>_xlfn.XLOOKUP(A1146,Table3[customer_no],Table3[state_id],"NOT FOUND")</f>
        <v>R1013</v>
      </c>
      <c r="S1146" s="34" cm="1">
        <f t="array" ref="S1146">_xlfn.XLOOKUP(A1146,Table3[customer_no],'Hospitalisation Details'!$F$2:$F$2344,"NOT FOUND")</f>
        <v>9855.1299999999992</v>
      </c>
      <c r="T1146" t="str">
        <f>_xlfn.XLOOKUP(A1146,Table2[Customer ID],Table2[BMI_category],"NOT FOUND")</f>
        <v>Normal Weight</v>
      </c>
      <c r="U1146" s="7">
        <f>_xlfn.XLOOKUP(A1146,Table2[Customer ID],Table2[no of surgery],"NOT FOUND")</f>
        <v>0</v>
      </c>
      <c r="V1146" t="str">
        <f>_xlfn.XLOOKUP(A1146,Table2[Customer ID],Table2[smoker_missing],"NOT FOUND")</f>
        <v>No</v>
      </c>
      <c r="W1146" t="str">
        <f t="shared" si="17"/>
        <v>Diabetes</v>
      </c>
      <c r="X1146" s="37">
        <f>SUM(Table5[[#This Row],[Title]:[Diabetes Level]])</f>
        <v>38162.25</v>
      </c>
    </row>
    <row r="1147" spans="1:24" x14ac:dyDescent="0.25">
      <c r="A1147" t="s">
        <v>1225</v>
      </c>
      <c r="B1147" t="str">
        <f>VLOOKUP(A1147,'Customer Names'!$A$2:$E$2336,3,FALSE)</f>
        <v>Mr.</v>
      </c>
      <c r="C1147" t="str">
        <f>_xlfn.XLOOKUP(A1147,$A$2:$A$2336,'Customer Names'!$D$2:$D$2336,"NOT FOUND")</f>
        <v>Toshiyuki</v>
      </c>
      <c r="D1147" t="str">
        <f>_xlfn.XLOOKUP(A1147,$A$2:$A$2336,'Customer Names'!$E$2:$E$2336,"NOT FOUND")</f>
        <v>Mohara</v>
      </c>
      <c r="E1147" cm="1">
        <f t="array" ref="E1147">_xlfn.XLOOKUP(A1147,$A$2:$A$2336,Table2[BMI],"NOT FOUND")</f>
        <v>31.6</v>
      </c>
      <c r="F1147" cm="1">
        <f t="array" ref="F1147">_xlfn.XLOOKUP(A1147,$A$2:$A$2336,Table2[HBA1C],"NOT FOUND")</f>
        <v>6.79</v>
      </c>
      <c r="G1147" t="str" cm="1">
        <f t="array" ref="G1147">_xlfn.XLOOKUP(A1147,$A$2:$A$2336,Table2[Heart Issues],"NOT FOUND")</f>
        <v>No</v>
      </c>
      <c r="H1147" t="str" cm="1">
        <f t="array" ref="H1147">_xlfn.XLOOKUP(A1147,$A$2:$A$2336,Table2[Any Transplants],"NOT FOUND")</f>
        <v>No</v>
      </c>
      <c r="I1147" t="str" cm="1">
        <f t="array" ref="I1147">_xlfn.XLOOKUP(A1147,$A$2:$A$2336,Table2[Cancer history],"NOT FOUND")</f>
        <v>No</v>
      </c>
      <c r="J1147" t="str">
        <f>_xlfn.XLOOKUP(A1147,Table3[customer_no],Table3[month],"NOT FOUND")</f>
        <v>Nov</v>
      </c>
      <c r="K1147" s="7">
        <f>_xlfn.XLOOKUP(A1147,Table3[customer_no],Table3[year_average],"NOT FOUND")</f>
        <v>1968</v>
      </c>
      <c r="L1147" cm="1">
        <f t="array" ref="L1147">_xlfn.XLOOKUP(A1147,Table3[customer_no],'Hospitalisation Details'!$D$2:$D$2344,"NOT FOUND")</f>
        <v>4</v>
      </c>
      <c r="M1147" s="33">
        <f>_xlfn.XLOOKUP(A1147,Table3[customer_no],Table3[dd/mm/yy],"NOT FOUND")</f>
        <v>25146</v>
      </c>
      <c r="N1147">
        <f>_xlfn.XLOOKUP(A1147,Table3[customer_no],Table3[age],"NOT FOUND")</f>
        <v>54</v>
      </c>
      <c r="O1147" cm="1">
        <f t="array" ref="O1147">_xlfn.XLOOKUP(A1147,Table3[customer_no],'Hospitalisation Details'!$E$2:$E$2344,"NOT FOUND")</f>
        <v>0</v>
      </c>
      <c r="P1147" t="str">
        <f>_xlfn.XLOOKUP(A1147,Table3[customer_no],Table3[hsplt_handled],"NOT FOUND")</f>
        <v>tier - 3</v>
      </c>
      <c r="Q1147" t="str">
        <f>_xlfn.XLOOKUP(A1147,Table3[customer_no],Table3[city_handled],"NOT FOUND")</f>
        <v>tier - 3</v>
      </c>
      <c r="R1147" t="str">
        <f>_xlfn.XLOOKUP(A1147,Table3[customer_no],Table3[state_id],"NOT FOUND")</f>
        <v>R1011</v>
      </c>
      <c r="S1147" s="34" cm="1">
        <f t="array" ref="S1147">_xlfn.XLOOKUP(A1147,Table3[customer_no],'Hospitalisation Details'!$F$2:$F$2344,"NOT FOUND")</f>
        <v>9850.43</v>
      </c>
      <c r="T1147" t="str">
        <f>_xlfn.XLOOKUP(A1147,Table2[Customer ID],Table2[BMI_category],"NOT FOUND")</f>
        <v>Obesity</v>
      </c>
      <c r="U1147" s="7">
        <f>_xlfn.XLOOKUP(A1147,Table2[Customer ID],Table2[no of surgery],"NOT FOUND")</f>
        <v>0</v>
      </c>
      <c r="V1147" t="str">
        <f>_xlfn.XLOOKUP(A1147,Table2[Customer ID],Table2[smoker_missing],"NOT FOUND")</f>
        <v>No</v>
      </c>
      <c r="W1147" t="str">
        <f t="shared" si="17"/>
        <v>Diabetes</v>
      </c>
      <c r="X1147" s="37">
        <f>SUM(Table5[[#This Row],[Title]:[Diabetes Level]])</f>
        <v>37060.82</v>
      </c>
    </row>
    <row r="1148" spans="1:24" x14ac:dyDescent="0.25">
      <c r="A1148" t="s">
        <v>1224</v>
      </c>
      <c r="B1148" t="str">
        <f>VLOOKUP(A1148,'Customer Names'!$A$2:$E$2336,3,FALSE)</f>
        <v>Mr.</v>
      </c>
      <c r="C1148" t="str">
        <f>_xlfn.XLOOKUP(A1148,$A$2:$A$2336,'Customer Names'!$D$2:$D$2336,"NOT FOUND")</f>
        <v>Tom L.</v>
      </c>
      <c r="D1148" t="str">
        <f>_xlfn.XLOOKUP(A1148,$A$2:$A$2336,'Customer Names'!$E$2:$E$2336,"NOT FOUND")</f>
        <v>Fairbrother</v>
      </c>
      <c r="E1148" cm="1">
        <f t="array" ref="E1148">_xlfn.XLOOKUP(A1148,$A$2:$A$2336,Table2[BMI],"NOT FOUND")</f>
        <v>42.93</v>
      </c>
      <c r="F1148" cm="1">
        <f t="array" ref="F1148">_xlfn.XLOOKUP(A1148,$A$2:$A$2336,Table2[HBA1C],"NOT FOUND")</f>
        <v>4.8</v>
      </c>
      <c r="G1148" t="str" cm="1">
        <f t="array" ref="G1148">_xlfn.XLOOKUP(A1148,$A$2:$A$2336,Table2[Heart Issues],"NOT FOUND")</f>
        <v>No</v>
      </c>
      <c r="H1148" t="str" cm="1">
        <f t="array" ref="H1148">_xlfn.XLOOKUP(A1148,$A$2:$A$2336,Table2[Any Transplants],"NOT FOUND")</f>
        <v>No</v>
      </c>
      <c r="I1148" t="str" cm="1">
        <f t="array" ref="I1148">_xlfn.XLOOKUP(A1148,$A$2:$A$2336,Table2[Cancer history],"NOT FOUND")</f>
        <v>No</v>
      </c>
      <c r="J1148" t="str">
        <f>_xlfn.XLOOKUP(A1148,Table3[customer_no],Table3[month],"NOT FOUND")</f>
        <v>Aug</v>
      </c>
      <c r="K1148" s="7">
        <f>_xlfn.XLOOKUP(A1148,Table3[customer_no],Table3[year_average],"NOT FOUND")</f>
        <v>1992</v>
      </c>
      <c r="L1148" cm="1">
        <f t="array" ref="L1148">_xlfn.XLOOKUP(A1148,Table3[customer_no],'Hospitalisation Details'!$D$2:$D$2344,"NOT FOUND")</f>
        <v>13</v>
      </c>
      <c r="M1148" s="33">
        <f>_xlfn.XLOOKUP(A1148,Table3[customer_no],Table3[dd/mm/yy],"NOT FOUND")</f>
        <v>33829</v>
      </c>
      <c r="N1148">
        <f>_xlfn.XLOOKUP(A1148,Table3[customer_no],Table3[age],"NOT FOUND")</f>
        <v>30</v>
      </c>
      <c r="O1148" cm="1">
        <f t="array" ref="O1148">_xlfn.XLOOKUP(A1148,Table3[customer_no],'Hospitalisation Details'!$E$2:$E$2344,"NOT FOUND")</f>
        <v>0</v>
      </c>
      <c r="P1148" t="str">
        <f>_xlfn.XLOOKUP(A1148,Table3[customer_no],Table3[hsplt_handled],"NOT FOUND")</f>
        <v>tier - 2</v>
      </c>
      <c r="Q1148" t="str">
        <f>_xlfn.XLOOKUP(A1148,Table3[customer_no],Table3[city_handled],"NOT FOUND")</f>
        <v>tier - 1</v>
      </c>
      <c r="R1148" t="str">
        <f>_xlfn.XLOOKUP(A1148,Table3[customer_no],Table3[state_id],"NOT FOUND")</f>
        <v>R1012</v>
      </c>
      <c r="S1148" s="34" cm="1">
        <f t="array" ref="S1148">_xlfn.XLOOKUP(A1148,Table3[customer_no],'Hospitalisation Details'!$F$2:$F$2344,"NOT FOUND")</f>
        <v>9844.4500000000007</v>
      </c>
      <c r="T1148" t="str">
        <f>_xlfn.XLOOKUP(A1148,Table2[Customer ID],Table2[BMI_category],"NOT FOUND")</f>
        <v>Obesity</v>
      </c>
      <c r="U1148" s="7">
        <f>_xlfn.XLOOKUP(A1148,Table2[Customer ID],Table2[no of surgery],"NOT FOUND")</f>
        <v>1</v>
      </c>
      <c r="V1148" t="str">
        <f>_xlfn.XLOOKUP(A1148,Table2[Customer ID],Table2[smoker_missing],"NOT FOUND")</f>
        <v>No</v>
      </c>
      <c r="W1148" t="str">
        <f t="shared" si="17"/>
        <v>Normal</v>
      </c>
      <c r="X1148" s="37">
        <f>SUM(Table5[[#This Row],[Title]:[Diabetes Level]])</f>
        <v>45757.180000000008</v>
      </c>
    </row>
    <row r="1149" spans="1:24" x14ac:dyDescent="0.25">
      <c r="A1149" t="s">
        <v>1223</v>
      </c>
      <c r="B1149" t="str">
        <f>VLOOKUP(A1149,'Customer Names'!$A$2:$E$2336,3,FALSE)</f>
        <v>Mr.</v>
      </c>
      <c r="C1149" t="str">
        <f>_xlfn.XLOOKUP(A1149,$A$2:$A$2336,'Customer Names'!$D$2:$D$2336,"NOT FOUND")</f>
        <v>Brian</v>
      </c>
      <c r="D1149" t="str">
        <f>_xlfn.XLOOKUP(A1149,$A$2:$A$2336,'Customer Names'!$E$2:$E$2336,"NOT FOUND")</f>
        <v>Fagan</v>
      </c>
      <c r="E1149" cm="1">
        <f t="array" ref="E1149">_xlfn.XLOOKUP(A1149,$A$2:$A$2336,Table2[BMI],"NOT FOUND")</f>
        <v>26.72</v>
      </c>
      <c r="F1149" cm="1">
        <f t="array" ref="F1149">_xlfn.XLOOKUP(A1149,$A$2:$A$2336,Table2[HBA1C],"NOT FOUND")</f>
        <v>5.75</v>
      </c>
      <c r="G1149" t="str" cm="1">
        <f t="array" ref="G1149">_xlfn.XLOOKUP(A1149,$A$2:$A$2336,Table2[Heart Issues],"NOT FOUND")</f>
        <v>No</v>
      </c>
      <c r="H1149" t="str" cm="1">
        <f t="array" ref="H1149">_xlfn.XLOOKUP(A1149,$A$2:$A$2336,Table2[Any Transplants],"NOT FOUND")</f>
        <v>No</v>
      </c>
      <c r="I1149" t="str" cm="1">
        <f t="array" ref="I1149">_xlfn.XLOOKUP(A1149,$A$2:$A$2336,Table2[Cancer history],"NOT FOUND")</f>
        <v>No</v>
      </c>
      <c r="J1149" t="str">
        <f>_xlfn.XLOOKUP(A1149,Table3[customer_no],Table3[month],"NOT FOUND")</f>
        <v>Sep</v>
      </c>
      <c r="K1149" s="7">
        <f>_xlfn.XLOOKUP(A1149,Table3[customer_no],Table3[year_average],"NOT FOUND")</f>
        <v>1972</v>
      </c>
      <c r="L1149" cm="1">
        <f t="array" ref="L1149">_xlfn.XLOOKUP(A1149,Table3[customer_no],'Hospitalisation Details'!$D$2:$D$2344,"NOT FOUND")</f>
        <v>26</v>
      </c>
      <c r="M1149" s="33">
        <f>_xlfn.XLOOKUP(A1149,Table3[customer_no],Table3[dd/mm/yy],"NOT FOUND")</f>
        <v>26568</v>
      </c>
      <c r="N1149">
        <f>_xlfn.XLOOKUP(A1149,Table3[customer_no],Table3[age],"NOT FOUND")</f>
        <v>50</v>
      </c>
      <c r="O1149" cm="1">
        <f t="array" ref="O1149">_xlfn.XLOOKUP(A1149,Table3[customer_no],'Hospitalisation Details'!$E$2:$E$2344,"NOT FOUND")</f>
        <v>0</v>
      </c>
      <c r="P1149" t="str">
        <f>_xlfn.XLOOKUP(A1149,Table3[customer_no],Table3[hsplt_handled],"NOT FOUND")</f>
        <v>tier - 2</v>
      </c>
      <c r="Q1149" t="str">
        <f>_xlfn.XLOOKUP(A1149,Table3[customer_no],Table3[city_handled],"NOT FOUND")</f>
        <v>tier - 3</v>
      </c>
      <c r="R1149" t="str">
        <f>_xlfn.XLOOKUP(A1149,Table3[customer_no],Table3[state_id],"NOT FOUND")</f>
        <v>R1021</v>
      </c>
      <c r="S1149" s="34" cm="1">
        <f t="array" ref="S1149">_xlfn.XLOOKUP(A1149,Table3[customer_no],'Hospitalisation Details'!$F$2:$F$2344,"NOT FOUND")</f>
        <v>9836.2099999999991</v>
      </c>
      <c r="T1149" t="str">
        <f>_xlfn.XLOOKUP(A1149,Table2[Customer ID],Table2[BMI_category],"NOT FOUND")</f>
        <v>Overweight</v>
      </c>
      <c r="U1149" s="7">
        <f>_xlfn.XLOOKUP(A1149,Table2[Customer ID],Table2[no of surgery],"NOT FOUND")</f>
        <v>2</v>
      </c>
      <c r="V1149" t="str">
        <f>_xlfn.XLOOKUP(A1149,Table2[Customer ID],Table2[smoker_missing],"NOT FOUND")</f>
        <v>No</v>
      </c>
      <c r="W1149" t="str">
        <f t="shared" si="17"/>
        <v>Prediabetes</v>
      </c>
      <c r="X1149" s="37">
        <f>SUM(Table5[[#This Row],[Title]:[Diabetes Level]])</f>
        <v>38486.68</v>
      </c>
    </row>
    <row r="1150" spans="1:24" x14ac:dyDescent="0.25">
      <c r="A1150" t="s">
        <v>1222</v>
      </c>
      <c r="B1150" t="str">
        <f>VLOOKUP(A1150,'Customer Names'!$A$2:$E$2336,3,FALSE)</f>
        <v>Mr.</v>
      </c>
      <c r="C1150" t="str">
        <f>_xlfn.XLOOKUP(A1150,$A$2:$A$2336,'Customer Names'!$D$2:$D$2336,"NOT FOUND")</f>
        <v>Matthew</v>
      </c>
      <c r="D1150" t="str">
        <f>_xlfn.XLOOKUP(A1150,$A$2:$A$2336,'Customer Names'!$E$2:$E$2336,"NOT FOUND")</f>
        <v>Toth</v>
      </c>
      <c r="E1150" cm="1">
        <f t="array" ref="E1150">_xlfn.XLOOKUP(A1150,$A$2:$A$2336,Table2[BMI],"NOT FOUND")</f>
        <v>26.67</v>
      </c>
      <c r="F1150" cm="1">
        <f t="array" ref="F1150">_xlfn.XLOOKUP(A1150,$A$2:$A$2336,Table2[HBA1C],"NOT FOUND")</f>
        <v>5.81</v>
      </c>
      <c r="G1150" t="str" cm="1">
        <f t="array" ref="G1150">_xlfn.XLOOKUP(A1150,$A$2:$A$2336,Table2[Heart Issues],"NOT FOUND")</f>
        <v>No</v>
      </c>
      <c r="H1150" t="str" cm="1">
        <f t="array" ref="H1150">_xlfn.XLOOKUP(A1150,$A$2:$A$2336,Table2[Any Transplants],"NOT FOUND")</f>
        <v>No</v>
      </c>
      <c r="I1150" t="str" cm="1">
        <f t="array" ref="I1150">_xlfn.XLOOKUP(A1150,$A$2:$A$2336,Table2[Cancer history],"NOT FOUND")</f>
        <v>No</v>
      </c>
      <c r="J1150" t="str">
        <f>_xlfn.XLOOKUP(A1150,Table3[customer_no],Table3[month],"NOT FOUND")</f>
        <v>Jun</v>
      </c>
      <c r="K1150" s="7">
        <f>_xlfn.XLOOKUP(A1150,Table3[customer_no],Table3[year_average],"NOT FOUND")</f>
        <v>1972</v>
      </c>
      <c r="L1150" cm="1">
        <f t="array" ref="L1150">_xlfn.XLOOKUP(A1150,Table3[customer_no],'Hospitalisation Details'!$D$2:$D$2344,"NOT FOUND")</f>
        <v>28</v>
      </c>
      <c r="M1150" s="33">
        <f>_xlfn.XLOOKUP(A1150,Table3[customer_no],Table3[dd/mm/yy],"NOT FOUND")</f>
        <v>26478</v>
      </c>
      <c r="N1150">
        <f>_xlfn.XLOOKUP(A1150,Table3[customer_no],Table3[age],"NOT FOUND")</f>
        <v>50</v>
      </c>
      <c r="O1150" cm="1">
        <f t="array" ref="O1150">_xlfn.XLOOKUP(A1150,Table3[customer_no],'Hospitalisation Details'!$E$2:$E$2344,"NOT FOUND")</f>
        <v>0</v>
      </c>
      <c r="P1150" t="str">
        <f>_xlfn.XLOOKUP(A1150,Table3[customer_no],Table3[hsplt_handled],"NOT FOUND")</f>
        <v>tier - 2</v>
      </c>
      <c r="Q1150" t="str">
        <f>_xlfn.XLOOKUP(A1150,Table3[customer_no],Table3[city_handled],"NOT FOUND")</f>
        <v>tier - 2</v>
      </c>
      <c r="R1150" t="str">
        <f>_xlfn.XLOOKUP(A1150,Table3[customer_no],Table3[state_id],"NOT FOUND")</f>
        <v>R1021</v>
      </c>
      <c r="S1150" s="34" cm="1">
        <f t="array" ref="S1150">_xlfn.XLOOKUP(A1150,Table3[customer_no],'Hospitalisation Details'!$F$2:$F$2344,"NOT FOUND")</f>
        <v>9819.25</v>
      </c>
      <c r="T1150" t="str">
        <f>_xlfn.XLOOKUP(A1150,Table2[Customer ID],Table2[BMI_category],"NOT FOUND")</f>
        <v>Overweight</v>
      </c>
      <c r="U1150" s="7">
        <f>_xlfn.XLOOKUP(A1150,Table2[Customer ID],Table2[no of surgery],"NOT FOUND")</f>
        <v>2</v>
      </c>
      <c r="V1150" t="str">
        <f>_xlfn.XLOOKUP(A1150,Table2[Customer ID],Table2[smoker_missing],"NOT FOUND")</f>
        <v>No</v>
      </c>
      <c r="W1150" t="str">
        <f t="shared" si="17"/>
        <v>Prediabetes</v>
      </c>
      <c r="X1150" s="37">
        <f>SUM(Table5[[#This Row],[Title]:[Diabetes Level]])</f>
        <v>38381.729999999996</v>
      </c>
    </row>
    <row r="1151" spans="1:24" x14ac:dyDescent="0.25">
      <c r="A1151" t="s">
        <v>1221</v>
      </c>
      <c r="B1151" t="str">
        <f>VLOOKUP(A1151,'Customer Names'!$A$2:$E$2336,3,FALSE)</f>
        <v>Ms.</v>
      </c>
      <c r="C1151" t="str">
        <f>_xlfn.XLOOKUP(A1151,$A$2:$A$2336,'Customer Names'!$D$2:$D$2336,"NOT FOUND")</f>
        <v>Julee</v>
      </c>
      <c r="D1151" t="str">
        <f>_xlfn.XLOOKUP(A1151,$A$2:$A$2336,'Customer Names'!$E$2:$E$2336,"NOT FOUND")</f>
        <v>Guinn</v>
      </c>
      <c r="E1151" cm="1">
        <f t="array" ref="E1151">_xlfn.XLOOKUP(A1151,$A$2:$A$2336,Table2[BMI],"NOT FOUND")</f>
        <v>42.68</v>
      </c>
      <c r="F1151" cm="1">
        <f t="array" ref="F1151">_xlfn.XLOOKUP(A1151,$A$2:$A$2336,Table2[HBA1C],"NOT FOUND")</f>
        <v>9.2799999999999994</v>
      </c>
      <c r="G1151" t="str" cm="1">
        <f t="array" ref="G1151">_xlfn.XLOOKUP(A1151,$A$2:$A$2336,Table2[Heart Issues],"NOT FOUND")</f>
        <v>No</v>
      </c>
      <c r="H1151" t="str" cm="1">
        <f t="array" ref="H1151">_xlfn.XLOOKUP(A1151,$A$2:$A$2336,Table2[Any Transplants],"NOT FOUND")</f>
        <v>No</v>
      </c>
      <c r="I1151" t="str" cm="1">
        <f t="array" ref="I1151">_xlfn.XLOOKUP(A1151,$A$2:$A$2336,Table2[Cancer history],"NOT FOUND")</f>
        <v>No</v>
      </c>
      <c r="J1151" t="str">
        <f>_xlfn.XLOOKUP(A1151,Table3[customer_no],Table3[month],"NOT FOUND")</f>
        <v>Sep</v>
      </c>
      <c r="K1151" s="7">
        <f>_xlfn.XLOOKUP(A1151,Table3[customer_no],Table3[year_average],"NOT FOUND")</f>
        <v>1973</v>
      </c>
      <c r="L1151" cm="1">
        <f t="array" ref="L1151">_xlfn.XLOOKUP(A1151,Table3[customer_no],'Hospitalisation Details'!$D$2:$D$2344,"NOT FOUND")</f>
        <v>17</v>
      </c>
      <c r="M1151" s="33">
        <f>_xlfn.XLOOKUP(A1151,Table3[customer_no],Table3[dd/mm/yy],"NOT FOUND")</f>
        <v>26924</v>
      </c>
      <c r="N1151">
        <f>_xlfn.XLOOKUP(A1151,Table3[customer_no],Table3[age],"NOT FOUND")</f>
        <v>49</v>
      </c>
      <c r="O1151" cm="1">
        <f t="array" ref="O1151">_xlfn.XLOOKUP(A1151,Table3[customer_no],'Hospitalisation Details'!$E$2:$E$2344,"NOT FOUND")</f>
        <v>2</v>
      </c>
      <c r="P1151" t="str">
        <f>_xlfn.XLOOKUP(A1151,Table3[customer_no],Table3[hsplt_handled],"NOT FOUND")</f>
        <v>tier - 2</v>
      </c>
      <c r="Q1151" t="str">
        <f>_xlfn.XLOOKUP(A1151,Table3[customer_no],Table3[city_handled],"NOT FOUND")</f>
        <v>tier - 1</v>
      </c>
      <c r="R1151" t="str">
        <f>_xlfn.XLOOKUP(A1151,Table3[customer_no],Table3[state_id],"NOT FOUND")</f>
        <v>R1013</v>
      </c>
      <c r="S1151" s="34" cm="1">
        <f t="array" ref="S1151">_xlfn.XLOOKUP(A1151,Table3[customer_no],'Hospitalisation Details'!$F$2:$F$2344,"NOT FOUND")</f>
        <v>9800.89</v>
      </c>
      <c r="T1151" t="str">
        <f>_xlfn.XLOOKUP(A1151,Table2[Customer ID],Table2[BMI_category],"NOT FOUND")</f>
        <v>Obesity</v>
      </c>
      <c r="U1151" s="7">
        <f>_xlfn.XLOOKUP(A1151,Table2[Customer ID],Table2[no of surgery],"NOT FOUND")</f>
        <v>2</v>
      </c>
      <c r="V1151" t="str">
        <f>_xlfn.XLOOKUP(A1151,Table2[Customer ID],Table2[smoker_missing],"NOT FOUND")</f>
        <v>No</v>
      </c>
      <c r="W1151" t="str">
        <f t="shared" si="17"/>
        <v>Diabetes</v>
      </c>
      <c r="X1151" s="37">
        <f>SUM(Table5[[#This Row],[Title]:[Diabetes Level]])</f>
        <v>38819.85</v>
      </c>
    </row>
    <row r="1152" spans="1:24" x14ac:dyDescent="0.25">
      <c r="A1152" t="s">
        <v>1220</v>
      </c>
      <c r="B1152" t="str">
        <f>VLOOKUP(A1152,'Customer Names'!$A$2:$E$2336,3,FALSE)</f>
        <v>Mr.</v>
      </c>
      <c r="C1152" t="str">
        <f>_xlfn.XLOOKUP(A1152,$A$2:$A$2336,'Customer Names'!$D$2:$D$2336,"NOT FOUND")</f>
        <v>Christopher M.</v>
      </c>
      <c r="D1152" t="str">
        <f>_xlfn.XLOOKUP(A1152,$A$2:$A$2336,'Customer Names'!$E$2:$E$2336,"NOT FOUND")</f>
        <v>Rogers</v>
      </c>
      <c r="E1152" cm="1">
        <f t="array" ref="E1152">_xlfn.XLOOKUP(A1152,$A$2:$A$2336,Table2[BMI],"NOT FOUND")</f>
        <v>24.31</v>
      </c>
      <c r="F1152" cm="1">
        <f t="array" ref="F1152">_xlfn.XLOOKUP(A1152,$A$2:$A$2336,Table2[HBA1C],"NOT FOUND")</f>
        <v>6.37</v>
      </c>
      <c r="G1152" t="str" cm="1">
        <f t="array" ref="G1152">_xlfn.XLOOKUP(A1152,$A$2:$A$2336,Table2[Heart Issues],"NOT FOUND")</f>
        <v>No</v>
      </c>
      <c r="H1152" t="str" cm="1">
        <f t="array" ref="H1152">_xlfn.XLOOKUP(A1152,$A$2:$A$2336,Table2[Any Transplants],"NOT FOUND")</f>
        <v>No</v>
      </c>
      <c r="I1152" t="str" cm="1">
        <f t="array" ref="I1152">_xlfn.XLOOKUP(A1152,$A$2:$A$2336,Table2[Cancer history],"NOT FOUND")</f>
        <v>No</v>
      </c>
      <c r="J1152" t="str">
        <f>_xlfn.XLOOKUP(A1152,Table3[customer_no],Table3[month],"NOT FOUND")</f>
        <v>Jun</v>
      </c>
      <c r="K1152" s="7">
        <f>_xlfn.XLOOKUP(A1152,Table3[customer_no],Table3[year_average],"NOT FOUND")</f>
        <v>1977</v>
      </c>
      <c r="L1152" cm="1">
        <f t="array" ref="L1152">_xlfn.XLOOKUP(A1152,Table3[customer_no],'Hospitalisation Details'!$D$2:$D$2344,"NOT FOUND")</f>
        <v>7</v>
      </c>
      <c r="M1152" s="33">
        <f>_xlfn.XLOOKUP(A1152,Table3[customer_no],Table3[dd/mm/yy],"NOT FOUND")</f>
        <v>28283</v>
      </c>
      <c r="N1152">
        <f>_xlfn.XLOOKUP(A1152,Table3[customer_no],Table3[age],"NOT FOUND")</f>
        <v>46</v>
      </c>
      <c r="O1152" cm="1">
        <f t="array" ref="O1152">_xlfn.XLOOKUP(A1152,Table3[customer_no],'Hospitalisation Details'!$E$2:$E$2344,"NOT FOUND")</f>
        <v>5</v>
      </c>
      <c r="P1152" t="str">
        <f>_xlfn.XLOOKUP(A1152,Table3[customer_no],Table3[hsplt_handled],"NOT FOUND")</f>
        <v>tier - 3</v>
      </c>
      <c r="Q1152" t="str">
        <f>_xlfn.XLOOKUP(A1152,Table3[customer_no],Table3[city_handled],"NOT FOUND")</f>
        <v>tier - 2</v>
      </c>
      <c r="R1152" t="str">
        <f>_xlfn.XLOOKUP(A1152,Table3[customer_no],Table3[state_id],"NOT FOUND")</f>
        <v>R1013</v>
      </c>
      <c r="S1152" s="34" cm="1">
        <f t="array" ref="S1152">_xlfn.XLOOKUP(A1152,Table3[customer_no],'Hospitalisation Details'!$F$2:$F$2344,"NOT FOUND")</f>
        <v>9788.8700000000008</v>
      </c>
      <c r="T1152" t="str">
        <f>_xlfn.XLOOKUP(A1152,Table2[Customer ID],Table2[BMI_category],"NOT FOUND")</f>
        <v>Normal Weight</v>
      </c>
      <c r="U1152" s="7">
        <f>_xlfn.XLOOKUP(A1152,Table2[Customer ID],Table2[no of surgery],"NOT FOUND")</f>
        <v>0</v>
      </c>
      <c r="V1152" t="str">
        <f>_xlfn.XLOOKUP(A1152,Table2[Customer ID],Table2[smoker_missing],"NOT FOUND")</f>
        <v>No</v>
      </c>
      <c r="W1152" t="str">
        <f t="shared" si="17"/>
        <v>Prediabetes</v>
      </c>
      <c r="X1152" s="37">
        <f>SUM(Table5[[#This Row],[Title]:[Diabetes Level]])</f>
        <v>40137.550000000003</v>
      </c>
    </row>
    <row r="1153" spans="1:24" x14ac:dyDescent="0.25">
      <c r="A1153" t="s">
        <v>1219</v>
      </c>
      <c r="B1153" t="str">
        <f>VLOOKUP(A1153,'Customer Names'!$A$2:$E$2336,3,FALSE)</f>
        <v>Mr.</v>
      </c>
      <c r="C1153" t="str">
        <f>_xlfn.XLOOKUP(A1153,$A$2:$A$2336,'Customer Names'!$D$2:$D$2336,"NOT FOUND")</f>
        <v>Ciaran</v>
      </c>
      <c r="D1153" t="str">
        <f>_xlfn.XLOOKUP(A1153,$A$2:$A$2336,'Customer Names'!$E$2:$E$2336,"NOT FOUND")</f>
        <v>Diviney</v>
      </c>
      <c r="E1153" cm="1">
        <f t="array" ref="E1153">_xlfn.XLOOKUP(A1153,$A$2:$A$2336,Table2[BMI],"NOT FOUND")</f>
        <v>44.75</v>
      </c>
      <c r="F1153" cm="1">
        <f t="array" ref="F1153">_xlfn.XLOOKUP(A1153,$A$2:$A$2336,Table2[HBA1C],"NOT FOUND")</f>
        <v>5.09</v>
      </c>
      <c r="G1153" t="str" cm="1">
        <f t="array" ref="G1153">_xlfn.XLOOKUP(A1153,$A$2:$A$2336,Table2[Heart Issues],"NOT FOUND")</f>
        <v>yes</v>
      </c>
      <c r="H1153" t="str" cm="1">
        <f t="array" ref="H1153">_xlfn.XLOOKUP(A1153,$A$2:$A$2336,Table2[Any Transplants],"NOT FOUND")</f>
        <v>No</v>
      </c>
      <c r="I1153" t="str" cm="1">
        <f t="array" ref="I1153">_xlfn.XLOOKUP(A1153,$A$2:$A$2336,Table2[Cancer history],"NOT FOUND")</f>
        <v>No</v>
      </c>
      <c r="J1153" t="str">
        <f>_xlfn.XLOOKUP(A1153,Table3[customer_no],Table3[month],"NOT FOUND")</f>
        <v>Aug</v>
      </c>
      <c r="K1153" s="7">
        <f>_xlfn.XLOOKUP(A1153,Table3[customer_no],Table3[year_average],"NOT FOUND")</f>
        <v>1996</v>
      </c>
      <c r="L1153" cm="1">
        <f t="array" ref="L1153">_xlfn.XLOOKUP(A1153,Table3[customer_no],'Hospitalisation Details'!$D$2:$D$2344,"NOT FOUND")</f>
        <v>8</v>
      </c>
      <c r="M1153" s="33">
        <f>_xlfn.XLOOKUP(A1153,Table3[customer_no],Table3[dd/mm/yy],"NOT FOUND")</f>
        <v>35285</v>
      </c>
      <c r="N1153">
        <f>_xlfn.XLOOKUP(A1153,Table3[customer_no],Table3[age],"NOT FOUND")</f>
        <v>26</v>
      </c>
      <c r="O1153" cm="1">
        <f t="array" ref="O1153">_xlfn.XLOOKUP(A1153,Table3[customer_no],'Hospitalisation Details'!$E$2:$E$2344,"NOT FOUND")</f>
        <v>0</v>
      </c>
      <c r="P1153" t="str">
        <f>_xlfn.XLOOKUP(A1153,Table3[customer_no],Table3[hsplt_handled],"NOT FOUND")</f>
        <v>tier - 2</v>
      </c>
      <c r="Q1153" t="str">
        <f>_xlfn.XLOOKUP(A1153,Table3[customer_no],Table3[city_handled],"NOT FOUND")</f>
        <v>tier - 3</v>
      </c>
      <c r="R1153" t="str">
        <f>_xlfn.XLOOKUP(A1153,Table3[customer_no],Table3[state_id],"NOT FOUND")</f>
        <v>R1023</v>
      </c>
      <c r="S1153" s="34" cm="1">
        <f t="array" ref="S1153">_xlfn.XLOOKUP(A1153,Table3[customer_no],'Hospitalisation Details'!$F$2:$F$2344,"NOT FOUND")</f>
        <v>9787.32</v>
      </c>
      <c r="T1153" t="str">
        <f>_xlfn.XLOOKUP(A1153,Table2[Customer ID],Table2[BMI_category],"NOT FOUND")</f>
        <v>Obesity</v>
      </c>
      <c r="U1153" s="7">
        <f>_xlfn.XLOOKUP(A1153,Table2[Customer ID],Table2[no of surgery],"NOT FOUND")</f>
        <v>0</v>
      </c>
      <c r="V1153" t="str">
        <f>_xlfn.XLOOKUP(A1153,Table2[Customer ID],Table2[smoker_missing],"NOT FOUND")</f>
        <v>No</v>
      </c>
      <c r="W1153" t="str">
        <f t="shared" si="17"/>
        <v>Normal</v>
      </c>
      <c r="X1153" s="37">
        <f>SUM(Table5[[#This Row],[Title]:[Diabetes Level]])</f>
        <v>47152.159999999996</v>
      </c>
    </row>
    <row r="1154" spans="1:24" x14ac:dyDescent="0.25">
      <c r="A1154" t="s">
        <v>1218</v>
      </c>
      <c r="B1154" t="str">
        <f>VLOOKUP(A1154,'Customer Names'!$A$2:$E$2336,3,FALSE)</f>
        <v>Ms.</v>
      </c>
      <c r="C1154" t="str">
        <f>_xlfn.XLOOKUP(A1154,$A$2:$A$2336,'Customer Names'!$D$2:$D$2336,"NOT FOUND")</f>
        <v>Kara</v>
      </c>
      <c r="D1154" t="str">
        <f>_xlfn.XLOOKUP(A1154,$A$2:$A$2336,'Customer Names'!$E$2:$E$2336,"NOT FOUND")</f>
        <v>Marlatt</v>
      </c>
      <c r="E1154" cm="1">
        <f t="array" ref="E1154">_xlfn.XLOOKUP(A1154,$A$2:$A$2336,Table2[BMI],"NOT FOUND")</f>
        <v>30.78</v>
      </c>
      <c r="F1154" cm="1">
        <f t="array" ref="F1154">_xlfn.XLOOKUP(A1154,$A$2:$A$2336,Table2[HBA1C],"NOT FOUND")</f>
        <v>7.94</v>
      </c>
      <c r="G1154" t="str" cm="1">
        <f t="array" ref="G1154">_xlfn.XLOOKUP(A1154,$A$2:$A$2336,Table2[Heart Issues],"NOT FOUND")</f>
        <v>No</v>
      </c>
      <c r="H1154" t="str" cm="1">
        <f t="array" ref="H1154">_xlfn.XLOOKUP(A1154,$A$2:$A$2336,Table2[Any Transplants],"NOT FOUND")</f>
        <v>No</v>
      </c>
      <c r="I1154" t="str" cm="1">
        <f t="array" ref="I1154">_xlfn.XLOOKUP(A1154,$A$2:$A$2336,Table2[Cancer history],"NOT FOUND")</f>
        <v>No</v>
      </c>
      <c r="J1154" t="str">
        <f>_xlfn.XLOOKUP(A1154,Table3[customer_no],Table3[month],"NOT FOUND")</f>
        <v>Jul</v>
      </c>
      <c r="K1154" s="7">
        <f>_xlfn.XLOOKUP(A1154,Table3[customer_no],Table3[year_average],"NOT FOUND")</f>
        <v>1973</v>
      </c>
      <c r="L1154" cm="1">
        <f t="array" ref="L1154">_xlfn.XLOOKUP(A1154,Table3[customer_no],'Hospitalisation Details'!$D$2:$D$2344,"NOT FOUND")</f>
        <v>7</v>
      </c>
      <c r="M1154" s="33">
        <f>_xlfn.XLOOKUP(A1154,Table3[customer_no],Table3[dd/mm/yy],"NOT FOUND")</f>
        <v>26852</v>
      </c>
      <c r="N1154">
        <f>_xlfn.XLOOKUP(A1154,Table3[customer_no],Table3[age],"NOT FOUND")</f>
        <v>49</v>
      </c>
      <c r="O1154" cm="1">
        <f t="array" ref="O1154">_xlfn.XLOOKUP(A1154,Table3[customer_no],'Hospitalisation Details'!$E$2:$E$2344,"NOT FOUND")</f>
        <v>1</v>
      </c>
      <c r="P1154" t="str">
        <f>_xlfn.XLOOKUP(A1154,Table3[customer_no],Table3[hsplt_handled],"NOT FOUND")</f>
        <v>tier - 2</v>
      </c>
      <c r="Q1154" t="str">
        <f>_xlfn.XLOOKUP(A1154,Table3[customer_no],Table3[city_handled],"NOT FOUND")</f>
        <v>tier - 2</v>
      </c>
      <c r="R1154" t="str">
        <f>_xlfn.XLOOKUP(A1154,Table3[customer_no],Table3[state_id],"NOT FOUND")</f>
        <v>R1024</v>
      </c>
      <c r="S1154" s="34" cm="1">
        <f t="array" ref="S1154">_xlfn.XLOOKUP(A1154,Table3[customer_no],'Hospitalisation Details'!$F$2:$F$2344,"NOT FOUND")</f>
        <v>9778.35</v>
      </c>
      <c r="T1154" t="str">
        <f>_xlfn.XLOOKUP(A1154,Table2[Customer ID],Table2[BMI_category],"NOT FOUND")</f>
        <v>Obesity</v>
      </c>
      <c r="U1154" s="7">
        <f>_xlfn.XLOOKUP(A1154,Table2[Customer ID],Table2[no of surgery],"NOT FOUND")</f>
        <v>2</v>
      </c>
      <c r="V1154" t="str">
        <f>_xlfn.XLOOKUP(A1154,Table2[Customer ID],Table2[smoker_missing],"NOT FOUND")</f>
        <v>No</v>
      </c>
      <c r="W1154" t="str">
        <f t="shared" si="17"/>
        <v>Diabetes</v>
      </c>
      <c r="X1154" s="37">
        <f>SUM(Table5[[#This Row],[Title]:[Diabetes Level]])</f>
        <v>38701.07</v>
      </c>
    </row>
    <row r="1155" spans="1:24" x14ac:dyDescent="0.25">
      <c r="A1155" t="s">
        <v>1217</v>
      </c>
      <c r="B1155" t="str">
        <f>VLOOKUP(A1155,'Customer Names'!$A$2:$E$2336,3,FALSE)</f>
        <v>Ms.</v>
      </c>
      <c r="C1155" t="str">
        <f>_xlfn.XLOOKUP(A1155,$A$2:$A$2336,'Customer Names'!$D$2:$D$2336,"NOT FOUND")</f>
        <v>Makie</v>
      </c>
      <c r="D1155" t="str">
        <f>_xlfn.XLOOKUP(A1155,$A$2:$A$2336,'Customer Names'!$E$2:$E$2336,"NOT FOUND")</f>
        <v>Ohler</v>
      </c>
      <c r="E1155" cm="1">
        <f t="array" ref="E1155">_xlfn.XLOOKUP(A1155,$A$2:$A$2336,Table2[BMI],"NOT FOUND")</f>
        <v>21.86</v>
      </c>
      <c r="F1155" cm="1">
        <f t="array" ref="F1155">_xlfn.XLOOKUP(A1155,$A$2:$A$2336,Table2[HBA1C],"NOT FOUND")</f>
        <v>10.95</v>
      </c>
      <c r="G1155" t="str" cm="1">
        <f t="array" ref="G1155">_xlfn.XLOOKUP(A1155,$A$2:$A$2336,Table2[Heart Issues],"NOT FOUND")</f>
        <v>No</v>
      </c>
      <c r="H1155" t="str" cm="1">
        <f t="array" ref="H1155">_xlfn.XLOOKUP(A1155,$A$2:$A$2336,Table2[Any Transplants],"NOT FOUND")</f>
        <v>No</v>
      </c>
      <c r="I1155" t="str" cm="1">
        <f t="array" ref="I1155">_xlfn.XLOOKUP(A1155,$A$2:$A$2336,Table2[Cancer history],"NOT FOUND")</f>
        <v>No</v>
      </c>
      <c r="J1155" t="str">
        <f>_xlfn.XLOOKUP(A1155,Table3[customer_no],Table3[month],"NOT FOUND")</f>
        <v>Sep</v>
      </c>
      <c r="K1155" s="7">
        <f>_xlfn.XLOOKUP(A1155,Table3[customer_no],Table3[year_average],"NOT FOUND")</f>
        <v>1965</v>
      </c>
      <c r="L1155" cm="1">
        <f t="array" ref="L1155">_xlfn.XLOOKUP(A1155,Table3[customer_no],'Hospitalisation Details'!$D$2:$D$2344,"NOT FOUND")</f>
        <v>5</v>
      </c>
      <c r="M1155" s="33">
        <f>_xlfn.XLOOKUP(A1155,Table3[customer_no],Table3[dd/mm/yy],"NOT FOUND")</f>
        <v>23990</v>
      </c>
      <c r="N1155">
        <f>_xlfn.XLOOKUP(A1155,Table3[customer_no],Table3[age],"NOT FOUND")</f>
        <v>57</v>
      </c>
      <c r="O1155" cm="1">
        <f t="array" ref="O1155">_xlfn.XLOOKUP(A1155,Table3[customer_no],'Hospitalisation Details'!$E$2:$E$2344,"NOT FOUND")</f>
        <v>0</v>
      </c>
      <c r="P1155" t="str">
        <f>_xlfn.XLOOKUP(A1155,Table3[customer_no],Table3[hsplt_handled],"NOT FOUND")</f>
        <v>tier - 3</v>
      </c>
      <c r="Q1155" t="str">
        <f>_xlfn.XLOOKUP(A1155,Table3[customer_no],Table3[city_handled],"NOT FOUND")</f>
        <v>tier - 1</v>
      </c>
      <c r="R1155" t="str">
        <f>_xlfn.XLOOKUP(A1155,Table3[customer_no],Table3[state_id],"NOT FOUND")</f>
        <v>R1012</v>
      </c>
      <c r="S1155" s="34" cm="1">
        <f t="array" ref="S1155">_xlfn.XLOOKUP(A1155,Table3[customer_no],'Hospitalisation Details'!$F$2:$F$2344,"NOT FOUND")</f>
        <v>9764.08</v>
      </c>
      <c r="T1155" t="str">
        <f>_xlfn.XLOOKUP(A1155,Table2[Customer ID],Table2[BMI_category],"NOT FOUND")</f>
        <v>Normal Weight</v>
      </c>
      <c r="U1155" s="7">
        <f>_xlfn.XLOOKUP(A1155,Table2[Customer ID],Table2[no of surgery],"NOT FOUND")</f>
        <v>0</v>
      </c>
      <c r="V1155" t="str">
        <f>_xlfn.XLOOKUP(A1155,Table2[Customer ID],Table2[smoker_missing],"NOT FOUND")</f>
        <v>No</v>
      </c>
      <c r="W1155" t="str">
        <f t="shared" ref="W1155:W1218" si="18">IF(F1155&lt;5.7, "Normal", IF(AND(F1155&gt;=5.7, F1155&lt;=6.4), "Prediabetes", "Diabetes"))</f>
        <v>Diabetes</v>
      </c>
      <c r="X1155" s="37">
        <f>SUM(Table5[[#This Row],[Title]:[Diabetes Level]])</f>
        <v>35813.89</v>
      </c>
    </row>
    <row r="1156" spans="1:24" x14ac:dyDescent="0.25">
      <c r="A1156" t="s">
        <v>1216</v>
      </c>
      <c r="B1156" t="str">
        <f>VLOOKUP(A1156,'Customer Names'!$A$2:$E$2336,3,FALSE)</f>
        <v>Ms.</v>
      </c>
      <c r="C1156" t="str">
        <f>_xlfn.XLOOKUP(A1156,$A$2:$A$2336,'Customer Names'!$D$2:$D$2336,"NOT FOUND")</f>
        <v>Emily E</v>
      </c>
      <c r="D1156" t="str">
        <f>_xlfn.XLOOKUP(A1156,$A$2:$A$2336,'Customer Names'!$E$2:$E$2336,"NOT FOUND")</f>
        <v>Mossler</v>
      </c>
      <c r="E1156" cm="1">
        <f t="array" ref="E1156">_xlfn.XLOOKUP(A1156,$A$2:$A$2336,Table2[BMI],"NOT FOUND")</f>
        <v>49.09</v>
      </c>
      <c r="F1156" cm="1">
        <f t="array" ref="F1156">_xlfn.XLOOKUP(A1156,$A$2:$A$2336,Table2[HBA1C],"NOT FOUND")</f>
        <v>6.3</v>
      </c>
      <c r="G1156" t="str" cm="1">
        <f t="array" ref="G1156">_xlfn.XLOOKUP(A1156,$A$2:$A$2336,Table2[Heart Issues],"NOT FOUND")</f>
        <v>yes</v>
      </c>
      <c r="H1156" t="str" cm="1">
        <f t="array" ref="H1156">_xlfn.XLOOKUP(A1156,$A$2:$A$2336,Table2[Any Transplants],"NOT FOUND")</f>
        <v>No</v>
      </c>
      <c r="I1156" t="str" cm="1">
        <f t="array" ref="I1156">_xlfn.XLOOKUP(A1156,$A$2:$A$2336,Table2[Cancer history],"NOT FOUND")</f>
        <v>No</v>
      </c>
      <c r="J1156" t="str">
        <f>_xlfn.XLOOKUP(A1156,Table3[customer_no],Table3[month],"NOT FOUND")</f>
        <v>Jul</v>
      </c>
      <c r="K1156" s="7">
        <f>_xlfn.XLOOKUP(A1156,Table3[customer_no],Table3[year_average],"NOT FOUND")</f>
        <v>2001</v>
      </c>
      <c r="L1156" cm="1">
        <f t="array" ref="L1156">_xlfn.XLOOKUP(A1156,Table3[customer_no],'Hospitalisation Details'!$D$2:$D$2344,"NOT FOUND")</f>
        <v>14</v>
      </c>
      <c r="M1156" s="33">
        <f>_xlfn.XLOOKUP(A1156,Table3[customer_no],Table3[dd/mm/yy],"NOT FOUND")</f>
        <v>37086</v>
      </c>
      <c r="N1156">
        <f>_xlfn.XLOOKUP(A1156,Table3[customer_no],Table3[age],"NOT FOUND")</f>
        <v>21</v>
      </c>
      <c r="O1156" cm="1">
        <f t="array" ref="O1156">_xlfn.XLOOKUP(A1156,Table3[customer_no],'Hospitalisation Details'!$E$2:$E$2344,"NOT FOUND")</f>
        <v>0</v>
      </c>
      <c r="P1156" t="str">
        <f>_xlfn.XLOOKUP(A1156,Table3[customer_no],Table3[hsplt_handled],"NOT FOUND")</f>
        <v>tier - 2</v>
      </c>
      <c r="Q1156" t="str">
        <f>_xlfn.XLOOKUP(A1156,Table3[customer_no],Table3[city_handled],"NOT FOUND")</f>
        <v>tier - 2</v>
      </c>
      <c r="R1156" t="str">
        <f>_xlfn.XLOOKUP(A1156,Table3[customer_no],Table3[state_id],"NOT FOUND")</f>
        <v>R1012</v>
      </c>
      <c r="S1156" s="34" cm="1">
        <f t="array" ref="S1156">_xlfn.XLOOKUP(A1156,Table3[customer_no],'Hospitalisation Details'!$F$2:$F$2344,"NOT FOUND")</f>
        <v>9753.49</v>
      </c>
      <c r="T1156" t="str">
        <f>_xlfn.XLOOKUP(A1156,Table2[Customer ID],Table2[BMI_category],"NOT FOUND")</f>
        <v>Obesity</v>
      </c>
      <c r="U1156" s="7">
        <f>_xlfn.XLOOKUP(A1156,Table2[Customer ID],Table2[no of surgery],"NOT FOUND")</f>
        <v>0</v>
      </c>
      <c r="V1156" t="str">
        <f>_xlfn.XLOOKUP(A1156,Table2[Customer ID],Table2[smoker_missing],"NOT FOUND")</f>
        <v>No</v>
      </c>
      <c r="W1156" t="str">
        <f t="shared" si="18"/>
        <v>Prediabetes</v>
      </c>
      <c r="X1156" s="37">
        <f>SUM(Table5[[#This Row],[Title]:[Diabetes Level]])</f>
        <v>48930.879999999997</v>
      </c>
    </row>
    <row r="1157" spans="1:24" x14ac:dyDescent="0.25">
      <c r="A1157" t="s">
        <v>1215</v>
      </c>
      <c r="B1157" t="str">
        <f>VLOOKUP(A1157,'Customer Names'!$A$2:$E$2336,3,FALSE)</f>
        <v>Mr.</v>
      </c>
      <c r="C1157" t="str">
        <f>_xlfn.XLOOKUP(A1157,$A$2:$A$2336,'Customer Names'!$D$2:$D$2336,"NOT FOUND")</f>
        <v>Cary</v>
      </c>
      <c r="D1157" t="str">
        <f>_xlfn.XLOOKUP(A1157,$A$2:$A$2336,'Customer Names'!$E$2:$E$2336,"NOT FOUND")</f>
        <v>Segall</v>
      </c>
      <c r="E1157" cm="1">
        <f t="array" ref="E1157">_xlfn.XLOOKUP(A1157,$A$2:$A$2336,Table2[BMI],"NOT FOUND")</f>
        <v>47.74</v>
      </c>
      <c r="F1157" cm="1">
        <f t="array" ref="F1157">_xlfn.XLOOKUP(A1157,$A$2:$A$2336,Table2[HBA1C],"NOT FOUND")</f>
        <v>8.0500000000000007</v>
      </c>
      <c r="G1157" t="str" cm="1">
        <f t="array" ref="G1157">_xlfn.XLOOKUP(A1157,$A$2:$A$2336,Table2[Heart Issues],"NOT FOUND")</f>
        <v>yes</v>
      </c>
      <c r="H1157" t="str" cm="1">
        <f t="array" ref="H1157">_xlfn.XLOOKUP(A1157,$A$2:$A$2336,Table2[Any Transplants],"NOT FOUND")</f>
        <v>No</v>
      </c>
      <c r="I1157" t="str" cm="1">
        <f t="array" ref="I1157">_xlfn.XLOOKUP(A1157,$A$2:$A$2336,Table2[Cancer history],"NOT FOUND")</f>
        <v>No</v>
      </c>
      <c r="J1157" t="str">
        <f>_xlfn.XLOOKUP(A1157,Table3[customer_no],Table3[month],"NOT FOUND")</f>
        <v>Jul</v>
      </c>
      <c r="K1157" s="7">
        <f>_xlfn.XLOOKUP(A1157,Table3[customer_no],Table3[year_average],"NOT FOUND")</f>
        <v>1970</v>
      </c>
      <c r="L1157" cm="1">
        <f t="array" ref="L1157">_xlfn.XLOOKUP(A1157,Table3[customer_no],'Hospitalisation Details'!$D$2:$D$2344,"NOT FOUND")</f>
        <v>4</v>
      </c>
      <c r="M1157" s="33">
        <f>_xlfn.XLOOKUP(A1157,Table3[customer_no],Table3[dd/mm/yy],"NOT FOUND")</f>
        <v>25753</v>
      </c>
      <c r="N1157">
        <f>_xlfn.XLOOKUP(A1157,Table3[customer_no],Table3[age],"NOT FOUND")</f>
        <v>52</v>
      </c>
      <c r="O1157" cm="1">
        <f t="array" ref="O1157">_xlfn.XLOOKUP(A1157,Table3[customer_no],'Hospitalisation Details'!$E$2:$E$2344,"NOT FOUND")</f>
        <v>1</v>
      </c>
      <c r="P1157" t="str">
        <f>_xlfn.XLOOKUP(A1157,Table3[customer_no],Table3[hsplt_handled],"NOT FOUND")</f>
        <v>tier - 2</v>
      </c>
      <c r="Q1157" t="str">
        <f>_xlfn.XLOOKUP(A1157,Table3[customer_no],Table3[city_handled],"NOT FOUND")</f>
        <v>tier - 1</v>
      </c>
      <c r="R1157" t="str">
        <f>_xlfn.XLOOKUP(A1157,Table3[customer_no],Table3[state_id],"NOT FOUND")</f>
        <v>R1013</v>
      </c>
      <c r="S1157" s="34" cm="1">
        <f t="array" ref="S1157">_xlfn.XLOOKUP(A1157,Table3[customer_no],'Hospitalisation Details'!$F$2:$F$2344,"NOT FOUND")</f>
        <v>9748.91</v>
      </c>
      <c r="T1157" t="str">
        <f>_xlfn.XLOOKUP(A1157,Table2[Customer ID],Table2[BMI_category],"NOT FOUND")</f>
        <v>Obesity</v>
      </c>
      <c r="U1157" s="7">
        <f>_xlfn.XLOOKUP(A1157,Table2[Customer ID],Table2[no of surgery],"NOT FOUND")</f>
        <v>2</v>
      </c>
      <c r="V1157" t="str">
        <f>_xlfn.XLOOKUP(A1157,Table2[Customer ID],Table2[smoker_missing],"NOT FOUND")</f>
        <v>No</v>
      </c>
      <c r="W1157" t="str">
        <f t="shared" si="18"/>
        <v>Diabetes</v>
      </c>
      <c r="X1157" s="37">
        <f>SUM(Table5[[#This Row],[Title]:[Diabetes Level]])</f>
        <v>37586.699999999997</v>
      </c>
    </row>
    <row r="1158" spans="1:24" x14ac:dyDescent="0.25">
      <c r="A1158" t="s">
        <v>1214</v>
      </c>
      <c r="B1158" t="str">
        <f>VLOOKUP(A1158,'Customer Names'!$A$2:$E$2336,3,FALSE)</f>
        <v>Mr.</v>
      </c>
      <c r="C1158" t="str">
        <f>_xlfn.XLOOKUP(A1158,$A$2:$A$2336,'Customer Names'!$D$2:$D$2336,"NOT FOUND")</f>
        <v>Steven</v>
      </c>
      <c r="D1158" t="str">
        <f>_xlfn.XLOOKUP(A1158,$A$2:$A$2336,'Customer Names'!$E$2:$E$2336,"NOT FOUND")</f>
        <v>Sprieser</v>
      </c>
      <c r="E1158" cm="1">
        <f t="array" ref="E1158">_xlfn.XLOOKUP(A1158,$A$2:$A$2336,Table2[BMI],"NOT FOUND")</f>
        <v>30.2</v>
      </c>
      <c r="F1158" cm="1">
        <f t="array" ref="F1158">_xlfn.XLOOKUP(A1158,$A$2:$A$2336,Table2[HBA1C],"NOT FOUND")</f>
        <v>9.8800000000000008</v>
      </c>
      <c r="G1158" t="str" cm="1">
        <f t="array" ref="G1158">_xlfn.XLOOKUP(A1158,$A$2:$A$2336,Table2[Heart Issues],"NOT FOUND")</f>
        <v>yes</v>
      </c>
      <c r="H1158" t="str" cm="1">
        <f t="array" ref="H1158">_xlfn.XLOOKUP(A1158,$A$2:$A$2336,Table2[Any Transplants],"NOT FOUND")</f>
        <v>No</v>
      </c>
      <c r="I1158" t="str" cm="1">
        <f t="array" ref="I1158">_xlfn.XLOOKUP(A1158,$A$2:$A$2336,Table2[Cancer history],"NOT FOUND")</f>
        <v>No</v>
      </c>
      <c r="J1158" t="str">
        <f>_xlfn.XLOOKUP(A1158,Table3[customer_no],Table3[month],"NOT FOUND")</f>
        <v>Aug</v>
      </c>
      <c r="K1158" s="7">
        <f>_xlfn.XLOOKUP(A1158,Table3[customer_no],Table3[year_average],"NOT FOUND")</f>
        <v>1970</v>
      </c>
      <c r="L1158" cm="1">
        <f t="array" ref="L1158">_xlfn.XLOOKUP(A1158,Table3[customer_no],'Hospitalisation Details'!$D$2:$D$2344,"NOT FOUND")</f>
        <v>18</v>
      </c>
      <c r="M1158" s="33">
        <f>_xlfn.XLOOKUP(A1158,Table3[customer_no],Table3[dd/mm/yy],"NOT FOUND")</f>
        <v>25798</v>
      </c>
      <c r="N1158">
        <f>_xlfn.XLOOKUP(A1158,Table3[customer_no],Table3[age],"NOT FOUND")</f>
        <v>52</v>
      </c>
      <c r="O1158" cm="1">
        <f t="array" ref="O1158">_xlfn.XLOOKUP(A1158,Table3[customer_no],'Hospitalisation Details'!$E$2:$E$2344,"NOT FOUND")</f>
        <v>1</v>
      </c>
      <c r="P1158" t="str">
        <f>_xlfn.XLOOKUP(A1158,Table3[customer_no],Table3[hsplt_handled],"NOT FOUND")</f>
        <v>tier - 3</v>
      </c>
      <c r="Q1158" t="str">
        <f>_xlfn.XLOOKUP(A1158,Table3[customer_no],Table3[city_handled],"NOT FOUND")</f>
        <v>tier - 1</v>
      </c>
      <c r="R1158" t="str">
        <f>_xlfn.XLOOKUP(A1158,Table3[customer_no],Table3[state_id],"NOT FOUND")</f>
        <v>R1011</v>
      </c>
      <c r="S1158" s="34" cm="1">
        <f t="array" ref="S1158">_xlfn.XLOOKUP(A1158,Table3[customer_no],'Hospitalisation Details'!$F$2:$F$2344,"NOT FOUND")</f>
        <v>9724.5300000000007</v>
      </c>
      <c r="T1158" t="str">
        <f>_xlfn.XLOOKUP(A1158,Table2[Customer ID],Table2[BMI_category],"NOT FOUND")</f>
        <v>Obesity</v>
      </c>
      <c r="U1158" s="7">
        <f>_xlfn.XLOOKUP(A1158,Table2[Customer ID],Table2[no of surgery],"NOT FOUND")</f>
        <v>2</v>
      </c>
      <c r="V1158" t="str">
        <f>_xlfn.XLOOKUP(A1158,Table2[Customer ID],Table2[smoker_missing],"NOT FOUND")</f>
        <v>No</v>
      </c>
      <c r="W1158" t="str">
        <f t="shared" si="18"/>
        <v>Diabetes</v>
      </c>
      <c r="X1158" s="37">
        <f>SUM(Table5[[#This Row],[Title]:[Diabetes Level]])</f>
        <v>37605.61</v>
      </c>
    </row>
    <row r="1159" spans="1:24" x14ac:dyDescent="0.25">
      <c r="A1159" t="s">
        <v>1213</v>
      </c>
      <c r="B1159" t="str">
        <f>VLOOKUP(A1159,'Customer Names'!$A$2:$E$2336,3,FALSE)</f>
        <v>Mr.</v>
      </c>
      <c r="C1159" t="str">
        <f>_xlfn.XLOOKUP(A1159,$A$2:$A$2336,'Customer Names'!$D$2:$D$2336,"NOT FOUND")</f>
        <v>Jose Antonio Sr.</v>
      </c>
      <c r="D1159" t="str">
        <f>_xlfn.XLOOKUP(A1159,$A$2:$A$2336,'Customer Names'!$E$2:$E$2336,"NOT FOUND")</f>
        <v>Blanco</v>
      </c>
      <c r="E1159" cm="1">
        <f t="array" ref="E1159">_xlfn.XLOOKUP(A1159,$A$2:$A$2336,Table2[BMI],"NOT FOUND")</f>
        <v>33.25</v>
      </c>
      <c r="F1159" cm="1">
        <f t="array" ref="F1159">_xlfn.XLOOKUP(A1159,$A$2:$A$2336,Table2[HBA1C],"NOT FOUND")</f>
        <v>7.42</v>
      </c>
      <c r="G1159" t="str" cm="1">
        <f t="array" ref="G1159">_xlfn.XLOOKUP(A1159,$A$2:$A$2336,Table2[Heart Issues],"NOT FOUND")</f>
        <v>yes</v>
      </c>
      <c r="H1159" t="str" cm="1">
        <f t="array" ref="H1159">_xlfn.XLOOKUP(A1159,$A$2:$A$2336,Table2[Any Transplants],"NOT FOUND")</f>
        <v>No</v>
      </c>
      <c r="I1159" t="str" cm="1">
        <f t="array" ref="I1159">_xlfn.XLOOKUP(A1159,$A$2:$A$2336,Table2[Cancer history],"NOT FOUND")</f>
        <v>No</v>
      </c>
      <c r="J1159" t="str">
        <f>_xlfn.XLOOKUP(A1159,Table3[customer_no],Table3[month],"NOT FOUND")</f>
        <v>Sep</v>
      </c>
      <c r="K1159" s="7">
        <f>_xlfn.XLOOKUP(A1159,Table3[customer_no],Table3[year_average],"NOT FOUND")</f>
        <v>1970</v>
      </c>
      <c r="L1159" cm="1">
        <f t="array" ref="L1159">_xlfn.XLOOKUP(A1159,Table3[customer_no],'Hospitalisation Details'!$D$2:$D$2344,"NOT FOUND")</f>
        <v>12</v>
      </c>
      <c r="M1159" s="33">
        <f>_xlfn.XLOOKUP(A1159,Table3[customer_no],Table3[dd/mm/yy],"NOT FOUND")</f>
        <v>25823</v>
      </c>
      <c r="N1159">
        <f>_xlfn.XLOOKUP(A1159,Table3[customer_no],Table3[age],"NOT FOUND")</f>
        <v>52</v>
      </c>
      <c r="O1159" cm="1">
        <f t="array" ref="O1159">_xlfn.XLOOKUP(A1159,Table3[customer_no],'Hospitalisation Details'!$E$2:$E$2344,"NOT FOUND")</f>
        <v>0</v>
      </c>
      <c r="P1159" t="str">
        <f>_xlfn.XLOOKUP(A1159,Table3[customer_no],Table3[hsplt_handled],"NOT FOUND")</f>
        <v>tier - 3</v>
      </c>
      <c r="Q1159" t="str">
        <f>_xlfn.XLOOKUP(A1159,Table3[customer_no],Table3[city_handled],"NOT FOUND")</f>
        <v>tier - 1</v>
      </c>
      <c r="R1159" t="str">
        <f>_xlfn.XLOOKUP(A1159,Table3[customer_no],Table3[state_id],"NOT FOUND")</f>
        <v>R1016</v>
      </c>
      <c r="S1159" s="34" cm="1">
        <f t="array" ref="S1159">_xlfn.XLOOKUP(A1159,Table3[customer_no],'Hospitalisation Details'!$F$2:$F$2344,"NOT FOUND")</f>
        <v>9722.77</v>
      </c>
      <c r="T1159" t="str">
        <f>_xlfn.XLOOKUP(A1159,Table2[Customer ID],Table2[BMI_category],"NOT FOUND")</f>
        <v>Obesity</v>
      </c>
      <c r="U1159" s="7">
        <f>_xlfn.XLOOKUP(A1159,Table2[Customer ID],Table2[no of surgery],"NOT FOUND")</f>
        <v>2</v>
      </c>
      <c r="V1159" t="str">
        <f>_xlfn.XLOOKUP(A1159,Table2[Customer ID],Table2[smoker_missing],"NOT FOUND")</f>
        <v>No</v>
      </c>
      <c r="W1159" t="str">
        <f t="shared" si="18"/>
        <v>Diabetes</v>
      </c>
      <c r="X1159" s="37">
        <f>SUM(Table5[[#This Row],[Title]:[Diabetes Level]])</f>
        <v>37622.44</v>
      </c>
    </row>
    <row r="1160" spans="1:24" x14ac:dyDescent="0.25">
      <c r="A1160" t="s">
        <v>1212</v>
      </c>
      <c r="B1160" t="str">
        <f>VLOOKUP(A1160,'Customer Names'!$A$2:$E$2336,3,FALSE)</f>
        <v>Ms.</v>
      </c>
      <c r="C1160" t="str">
        <f>_xlfn.XLOOKUP(A1160,$A$2:$A$2336,'Customer Names'!$D$2:$D$2336,"NOT FOUND")</f>
        <v>Tatiana</v>
      </c>
      <c r="D1160" t="str">
        <f>_xlfn.XLOOKUP(A1160,$A$2:$A$2336,'Customer Names'!$E$2:$E$2336,"NOT FOUND")</f>
        <v>Sheptock</v>
      </c>
      <c r="E1160" cm="1">
        <f t="array" ref="E1160">_xlfn.XLOOKUP(A1160,$A$2:$A$2336,Table2[BMI],"NOT FOUND")</f>
        <v>26.6</v>
      </c>
      <c r="F1160" cm="1">
        <f t="array" ref="F1160">_xlfn.XLOOKUP(A1160,$A$2:$A$2336,Table2[HBA1C],"NOT FOUND")</f>
        <v>8.4499999999999993</v>
      </c>
      <c r="G1160" t="str" cm="1">
        <f t="array" ref="G1160">_xlfn.XLOOKUP(A1160,$A$2:$A$2336,Table2[Heart Issues],"NOT FOUND")</f>
        <v>yes</v>
      </c>
      <c r="H1160" t="str" cm="1">
        <f t="array" ref="H1160">_xlfn.XLOOKUP(A1160,$A$2:$A$2336,Table2[Any Transplants],"NOT FOUND")</f>
        <v>No</v>
      </c>
      <c r="I1160" t="str" cm="1">
        <f t="array" ref="I1160">_xlfn.XLOOKUP(A1160,$A$2:$A$2336,Table2[Cancer history],"NOT FOUND")</f>
        <v>No</v>
      </c>
      <c r="J1160" t="str">
        <f>_xlfn.XLOOKUP(A1160,Table3[customer_no],Table3[month],"NOT FOUND")</f>
        <v>Jun</v>
      </c>
      <c r="K1160" s="7">
        <f>_xlfn.XLOOKUP(A1160,Table3[customer_no],Table3[year_average],"NOT FOUND")</f>
        <v>1975</v>
      </c>
      <c r="L1160" cm="1">
        <f t="array" ref="L1160">_xlfn.XLOOKUP(A1160,Table3[customer_no],'Hospitalisation Details'!$D$2:$D$2344,"NOT FOUND")</f>
        <v>27</v>
      </c>
      <c r="M1160" s="33">
        <f>_xlfn.XLOOKUP(A1160,Table3[customer_no],Table3[dd/mm/yy],"NOT FOUND")</f>
        <v>27572</v>
      </c>
      <c r="N1160">
        <f>_xlfn.XLOOKUP(A1160,Table3[customer_no],Table3[age],"NOT FOUND")</f>
        <v>47</v>
      </c>
      <c r="O1160" cm="1">
        <f t="array" ref="O1160">_xlfn.XLOOKUP(A1160,Table3[customer_no],'Hospitalisation Details'!$E$2:$E$2344,"NOT FOUND")</f>
        <v>2</v>
      </c>
      <c r="P1160" t="str">
        <f>_xlfn.XLOOKUP(A1160,Table3[customer_no],Table3[hsplt_handled],"NOT FOUND")</f>
        <v>tier - 2</v>
      </c>
      <c r="Q1160" t="str">
        <f>_xlfn.XLOOKUP(A1160,Table3[customer_no],Table3[city_handled],"NOT FOUND")</f>
        <v>tier - 1</v>
      </c>
      <c r="R1160" t="str">
        <f>_xlfn.XLOOKUP(A1160,Table3[customer_no],Table3[state_id],"NOT FOUND")</f>
        <v>R1024</v>
      </c>
      <c r="S1160" s="34" cm="1">
        <f t="array" ref="S1160">_xlfn.XLOOKUP(A1160,Table3[customer_no],'Hospitalisation Details'!$F$2:$F$2344,"NOT FOUND")</f>
        <v>9715.84</v>
      </c>
      <c r="T1160" t="str">
        <f>_xlfn.XLOOKUP(A1160,Table2[Customer ID],Table2[BMI_category],"NOT FOUND")</f>
        <v>Overweight</v>
      </c>
      <c r="U1160" s="7">
        <f>_xlfn.XLOOKUP(A1160,Table2[Customer ID],Table2[no of surgery],"NOT FOUND")</f>
        <v>1</v>
      </c>
      <c r="V1160" t="str">
        <f>_xlfn.XLOOKUP(A1160,Table2[Customer ID],Table2[smoker_missing],"NOT FOUND")</f>
        <v>No</v>
      </c>
      <c r="W1160" t="str">
        <f t="shared" si="18"/>
        <v>Diabetes</v>
      </c>
      <c r="X1160" s="37">
        <f>SUM(Table5[[#This Row],[Title]:[Diabetes Level]])</f>
        <v>39374.89</v>
      </c>
    </row>
    <row r="1161" spans="1:24" x14ac:dyDescent="0.25">
      <c r="A1161" t="s">
        <v>1211</v>
      </c>
      <c r="B1161" t="str">
        <f>VLOOKUP(A1161,'Customer Names'!$A$2:$E$2336,3,FALSE)</f>
        <v>Mr.</v>
      </c>
      <c r="C1161" t="str">
        <f>_xlfn.XLOOKUP(A1161,$A$2:$A$2336,'Customer Names'!$D$2:$D$2336,"NOT FOUND")</f>
        <v>Dan T.</v>
      </c>
      <c r="D1161" t="str">
        <f>_xlfn.XLOOKUP(A1161,$A$2:$A$2336,'Customer Names'!$E$2:$E$2336,"NOT FOUND")</f>
        <v>Chruniak</v>
      </c>
      <c r="E1161" cm="1">
        <f t="array" ref="E1161">_xlfn.XLOOKUP(A1161,$A$2:$A$2336,Table2[BMI],"NOT FOUND")</f>
        <v>26.35</v>
      </c>
      <c r="F1161" cm="1">
        <f t="array" ref="F1161">_xlfn.XLOOKUP(A1161,$A$2:$A$2336,Table2[HBA1C],"NOT FOUND")</f>
        <v>6.21</v>
      </c>
      <c r="G1161" t="str" cm="1">
        <f t="array" ref="G1161">_xlfn.XLOOKUP(A1161,$A$2:$A$2336,Table2[Heart Issues],"NOT FOUND")</f>
        <v>No</v>
      </c>
      <c r="H1161" t="str" cm="1">
        <f t="array" ref="H1161">_xlfn.XLOOKUP(A1161,$A$2:$A$2336,Table2[Any Transplants],"NOT FOUND")</f>
        <v>No</v>
      </c>
      <c r="I1161" t="str" cm="1">
        <f t="array" ref="I1161">_xlfn.XLOOKUP(A1161,$A$2:$A$2336,Table2[Cancer history],"NOT FOUND")</f>
        <v>No</v>
      </c>
      <c r="J1161" t="str">
        <f>_xlfn.XLOOKUP(A1161,Table3[customer_no],Table3[month],"NOT FOUND")</f>
        <v>Jul</v>
      </c>
      <c r="K1161" s="7">
        <f>_xlfn.XLOOKUP(A1161,Table3[customer_no],Table3[year_average],"NOT FOUND")</f>
        <v>1972</v>
      </c>
      <c r="L1161" cm="1">
        <f t="array" ref="L1161">_xlfn.XLOOKUP(A1161,Table3[customer_no],'Hospitalisation Details'!$D$2:$D$2344,"NOT FOUND")</f>
        <v>10</v>
      </c>
      <c r="M1161" s="33">
        <f>_xlfn.XLOOKUP(A1161,Table3[customer_no],Table3[dd/mm/yy],"NOT FOUND")</f>
        <v>26490</v>
      </c>
      <c r="N1161">
        <f>_xlfn.XLOOKUP(A1161,Table3[customer_no],Table3[age],"NOT FOUND")</f>
        <v>50</v>
      </c>
      <c r="O1161" cm="1">
        <f t="array" ref="O1161">_xlfn.XLOOKUP(A1161,Table3[customer_no],'Hospitalisation Details'!$E$2:$E$2344,"NOT FOUND")</f>
        <v>0</v>
      </c>
      <c r="P1161" t="str">
        <f>_xlfn.XLOOKUP(A1161,Table3[customer_no],Table3[hsplt_handled],"NOT FOUND")</f>
        <v>tier - 2</v>
      </c>
      <c r="Q1161" t="str">
        <f>_xlfn.XLOOKUP(A1161,Table3[customer_no],Table3[city_handled],"NOT FOUND")</f>
        <v>tier - 1</v>
      </c>
      <c r="R1161" t="str">
        <f>_xlfn.XLOOKUP(A1161,Table3[customer_no],Table3[state_id],"NOT FOUND")</f>
        <v>R1021</v>
      </c>
      <c r="S1161" s="34" cm="1">
        <f t="array" ref="S1161">_xlfn.XLOOKUP(A1161,Table3[customer_no],'Hospitalisation Details'!$F$2:$F$2344,"NOT FOUND")</f>
        <v>9710.7099999999991</v>
      </c>
      <c r="T1161" t="str">
        <f>_xlfn.XLOOKUP(A1161,Table2[Customer ID],Table2[BMI_category],"NOT FOUND")</f>
        <v>Overweight</v>
      </c>
      <c r="U1161" s="7">
        <f>_xlfn.XLOOKUP(A1161,Table2[Customer ID],Table2[no of surgery],"NOT FOUND")</f>
        <v>2</v>
      </c>
      <c r="V1161" t="str">
        <f>_xlfn.XLOOKUP(A1161,Table2[Customer ID],Table2[smoker_missing],"NOT FOUND")</f>
        <v>No</v>
      </c>
      <c r="W1161" t="str">
        <f t="shared" si="18"/>
        <v>Prediabetes</v>
      </c>
      <c r="X1161" s="37">
        <f>SUM(Table5[[#This Row],[Title]:[Diabetes Level]])</f>
        <v>38267.270000000004</v>
      </c>
    </row>
    <row r="1162" spans="1:24" x14ac:dyDescent="0.25">
      <c r="A1162" t="s">
        <v>1210</v>
      </c>
      <c r="B1162" t="str">
        <f>VLOOKUP(A1162,'Customer Names'!$A$2:$E$2336,3,FALSE)</f>
        <v>Ms.</v>
      </c>
      <c r="C1162" t="str">
        <f>_xlfn.XLOOKUP(A1162,$A$2:$A$2336,'Customer Names'!$D$2:$D$2336,"NOT FOUND")</f>
        <v>Liisa A.</v>
      </c>
      <c r="D1162" t="str">
        <f>_xlfn.XLOOKUP(A1162,$A$2:$A$2336,'Customer Names'!$E$2:$E$2336,"NOT FOUND")</f>
        <v>Miller</v>
      </c>
      <c r="E1162" cm="1">
        <f t="array" ref="E1162">_xlfn.XLOOKUP(A1162,$A$2:$A$2336,Table2[BMI],"NOT FOUND")</f>
        <v>39.994999999999997</v>
      </c>
      <c r="F1162" cm="1">
        <f t="array" ref="F1162">_xlfn.XLOOKUP(A1162,$A$2:$A$2336,Table2[HBA1C],"NOT FOUND")</f>
        <v>4.6500000000000004</v>
      </c>
      <c r="G1162" t="str" cm="1">
        <f t="array" ref="G1162">_xlfn.XLOOKUP(A1162,$A$2:$A$2336,Table2[Heart Issues],"NOT FOUND")</f>
        <v>No</v>
      </c>
      <c r="H1162" t="str" cm="1">
        <f t="array" ref="H1162">_xlfn.XLOOKUP(A1162,$A$2:$A$2336,Table2[Any Transplants],"NOT FOUND")</f>
        <v>No</v>
      </c>
      <c r="I1162" t="str" cm="1">
        <f t="array" ref="I1162">_xlfn.XLOOKUP(A1162,$A$2:$A$2336,Table2[Cancer history],"NOT FOUND")</f>
        <v>No</v>
      </c>
      <c r="J1162" t="str">
        <f>_xlfn.XLOOKUP(A1162,Table3[customer_no],Table3[month],"NOT FOUND")</f>
        <v>Sep</v>
      </c>
      <c r="K1162" s="7">
        <f>_xlfn.XLOOKUP(A1162,Table3[customer_no],Table3[year_average],"NOT FOUND")</f>
        <v>1977</v>
      </c>
      <c r="L1162" cm="1">
        <f t="array" ref="L1162">_xlfn.XLOOKUP(A1162,Table3[customer_no],'Hospitalisation Details'!$D$2:$D$2344,"NOT FOUND")</f>
        <v>19</v>
      </c>
      <c r="M1162" s="33">
        <f>_xlfn.XLOOKUP(A1162,Table3[customer_no],Table3[dd/mm/yy],"NOT FOUND")</f>
        <v>28387</v>
      </c>
      <c r="N1162">
        <f>_xlfn.XLOOKUP(A1162,Table3[customer_no],Table3[age],"NOT FOUND")</f>
        <v>45</v>
      </c>
      <c r="O1162" cm="1">
        <f t="array" ref="O1162">_xlfn.XLOOKUP(A1162,Table3[customer_no],'Hospitalisation Details'!$E$2:$E$2344,"NOT FOUND")</f>
        <v>3</v>
      </c>
      <c r="P1162" t="str">
        <f>_xlfn.XLOOKUP(A1162,Table3[customer_no],Table3[hsplt_handled],"NOT FOUND")</f>
        <v>tier - 2</v>
      </c>
      <c r="Q1162" t="str">
        <f>_xlfn.XLOOKUP(A1162,Table3[customer_no],Table3[city_handled],"NOT FOUND")</f>
        <v>tier - 3</v>
      </c>
      <c r="R1162" t="str">
        <f>_xlfn.XLOOKUP(A1162,Table3[customer_no],Table3[state_id],"NOT FOUND")</f>
        <v>R1024</v>
      </c>
      <c r="S1162" s="34" cm="1">
        <f t="array" ref="S1162">_xlfn.XLOOKUP(A1162,Table3[customer_no],'Hospitalisation Details'!$F$2:$F$2344,"NOT FOUND")</f>
        <v>9704.67</v>
      </c>
      <c r="T1162" t="str">
        <f>_xlfn.XLOOKUP(A1162,Table2[Customer ID],Table2[BMI_category],"NOT FOUND")</f>
        <v>Obesity</v>
      </c>
      <c r="U1162" s="7">
        <f>_xlfn.XLOOKUP(A1162,Table2[Customer ID],Table2[no of surgery],"NOT FOUND")</f>
        <v>0</v>
      </c>
      <c r="V1162" t="str">
        <f>_xlfn.XLOOKUP(A1162,Table2[Customer ID],Table2[smoker_missing],"NOT FOUND")</f>
        <v>No</v>
      </c>
      <c r="W1162" t="str">
        <f t="shared" si="18"/>
        <v>Normal</v>
      </c>
      <c r="X1162" s="37">
        <f>SUM(Table5[[#This Row],[Title]:[Diabetes Level]])</f>
        <v>40180.315000000002</v>
      </c>
    </row>
    <row r="1163" spans="1:24" x14ac:dyDescent="0.25">
      <c r="A1163" t="s">
        <v>1209</v>
      </c>
      <c r="B1163" t="str">
        <f>VLOOKUP(A1163,'Customer Names'!$A$2:$E$2336,3,FALSE)</f>
        <v>Ms.</v>
      </c>
      <c r="C1163" t="str">
        <f>_xlfn.XLOOKUP(A1163,$A$2:$A$2336,'Customer Names'!$D$2:$D$2336,"NOT FOUND")</f>
        <v>Kathryn E.</v>
      </c>
      <c r="D1163" t="str">
        <f>_xlfn.XLOOKUP(A1163,$A$2:$A$2336,'Customer Names'!$E$2:$E$2336,"NOT FOUND")</f>
        <v>Theis</v>
      </c>
      <c r="E1163" cm="1">
        <f t="array" ref="E1163">_xlfn.XLOOKUP(A1163,$A$2:$A$2336,Table2[BMI],"NOT FOUND")</f>
        <v>22.92</v>
      </c>
      <c r="F1163" cm="1">
        <f t="array" ref="F1163">_xlfn.XLOOKUP(A1163,$A$2:$A$2336,Table2[HBA1C],"NOT FOUND")</f>
        <v>5.87</v>
      </c>
      <c r="G1163" t="str" cm="1">
        <f t="array" ref="G1163">_xlfn.XLOOKUP(A1163,$A$2:$A$2336,Table2[Heart Issues],"NOT FOUND")</f>
        <v>yes</v>
      </c>
      <c r="H1163" t="str" cm="1">
        <f t="array" ref="H1163">_xlfn.XLOOKUP(A1163,$A$2:$A$2336,Table2[Any Transplants],"NOT FOUND")</f>
        <v>No</v>
      </c>
      <c r="I1163" t="str" cm="1">
        <f t="array" ref="I1163">_xlfn.XLOOKUP(A1163,$A$2:$A$2336,Table2[Cancer history],"NOT FOUND")</f>
        <v>No</v>
      </c>
      <c r="J1163" t="str">
        <f>_xlfn.XLOOKUP(A1163,Table3[customer_no],Table3[month],"NOT FOUND")</f>
        <v>Nov</v>
      </c>
      <c r="K1163" s="7">
        <f>_xlfn.XLOOKUP(A1163,Table3[customer_no],Table3[year_average],"NOT FOUND")</f>
        <v>1964</v>
      </c>
      <c r="L1163" cm="1">
        <f t="array" ref="L1163">_xlfn.XLOOKUP(A1163,Table3[customer_no],'Hospitalisation Details'!$D$2:$D$2344,"NOT FOUND")</f>
        <v>7</v>
      </c>
      <c r="M1163" s="33">
        <f>_xlfn.XLOOKUP(A1163,Table3[customer_no],Table3[dd/mm/yy],"NOT FOUND")</f>
        <v>23688</v>
      </c>
      <c r="N1163">
        <f>_xlfn.XLOOKUP(A1163,Table3[customer_no],Table3[age],"NOT FOUND")</f>
        <v>58</v>
      </c>
      <c r="O1163" cm="1">
        <f t="array" ref="O1163">_xlfn.XLOOKUP(A1163,Table3[customer_no],'Hospitalisation Details'!$E$2:$E$2344,"NOT FOUND")</f>
        <v>0</v>
      </c>
      <c r="P1163" t="str">
        <f>_xlfn.XLOOKUP(A1163,Table3[customer_no],Table3[hsplt_handled],"NOT FOUND")</f>
        <v>tier - 3</v>
      </c>
      <c r="Q1163" t="str">
        <f>_xlfn.XLOOKUP(A1163,Table3[customer_no],Table3[city_handled],"NOT FOUND")</f>
        <v>tier - 3</v>
      </c>
      <c r="R1163" t="str">
        <f>_xlfn.XLOOKUP(A1163,Table3[customer_no],Table3[state_id],"NOT FOUND")</f>
        <v>R1013</v>
      </c>
      <c r="S1163" s="34" cm="1">
        <f t="array" ref="S1163">_xlfn.XLOOKUP(A1163,Table3[customer_no],'Hospitalisation Details'!$F$2:$F$2344,"NOT FOUND")</f>
        <v>9698.42</v>
      </c>
      <c r="T1163" t="str">
        <f>_xlfn.XLOOKUP(A1163,Table2[Customer ID],Table2[BMI_category],"NOT FOUND")</f>
        <v>Normal Weight</v>
      </c>
      <c r="U1163" s="7">
        <f>_xlfn.XLOOKUP(A1163,Table2[Customer ID],Table2[no of surgery],"NOT FOUND")</f>
        <v>1</v>
      </c>
      <c r="V1163" t="str">
        <f>_xlfn.XLOOKUP(A1163,Table2[Customer ID],Table2[smoker_missing],"NOT FOUND")</f>
        <v>No</v>
      </c>
      <c r="W1163" t="str">
        <f t="shared" si="18"/>
        <v>Prediabetes</v>
      </c>
      <c r="X1163" s="37">
        <f>SUM(Table5[[#This Row],[Title]:[Diabetes Level]])</f>
        <v>35445.21</v>
      </c>
    </row>
    <row r="1164" spans="1:24" x14ac:dyDescent="0.25">
      <c r="A1164" t="s">
        <v>1208</v>
      </c>
      <c r="B1164" t="str">
        <f>VLOOKUP(A1164,'Customer Names'!$A$2:$E$2336,3,FALSE)</f>
        <v>Mr.</v>
      </c>
      <c r="C1164" t="str">
        <f>_xlfn.XLOOKUP(A1164,$A$2:$A$2336,'Customer Names'!$D$2:$D$2336,"NOT FOUND")</f>
        <v>Maxwell</v>
      </c>
      <c r="D1164" t="str">
        <f>_xlfn.XLOOKUP(A1164,$A$2:$A$2336,'Customer Names'!$E$2:$E$2336,"NOT FOUND")</f>
        <v>Sadler</v>
      </c>
      <c r="E1164" cm="1">
        <f t="array" ref="E1164">_xlfn.XLOOKUP(A1164,$A$2:$A$2336,Table2[BMI],"NOT FOUND")</f>
        <v>24.78</v>
      </c>
      <c r="F1164" cm="1">
        <f t="array" ref="F1164">_xlfn.XLOOKUP(A1164,$A$2:$A$2336,Table2[HBA1C],"NOT FOUND")</f>
        <v>4.24</v>
      </c>
      <c r="G1164" t="str" cm="1">
        <f t="array" ref="G1164">_xlfn.XLOOKUP(A1164,$A$2:$A$2336,Table2[Heart Issues],"NOT FOUND")</f>
        <v>yes</v>
      </c>
      <c r="H1164" t="str" cm="1">
        <f t="array" ref="H1164">_xlfn.XLOOKUP(A1164,$A$2:$A$2336,Table2[Any Transplants],"NOT FOUND")</f>
        <v>No</v>
      </c>
      <c r="I1164" t="str" cm="1">
        <f t="array" ref="I1164">_xlfn.XLOOKUP(A1164,$A$2:$A$2336,Table2[Cancer history],"NOT FOUND")</f>
        <v>No</v>
      </c>
      <c r="J1164" t="str">
        <f>_xlfn.XLOOKUP(A1164,Table3[customer_no],Table3[month],"NOT FOUND")</f>
        <v>Sep</v>
      </c>
      <c r="K1164" s="7">
        <f>_xlfn.XLOOKUP(A1164,Table3[customer_no],Table3[year_average],"NOT FOUND")</f>
        <v>1966</v>
      </c>
      <c r="L1164" cm="1">
        <f t="array" ref="L1164">_xlfn.XLOOKUP(A1164,Table3[customer_no],'Hospitalisation Details'!$D$2:$D$2344,"NOT FOUND")</f>
        <v>16</v>
      </c>
      <c r="M1164" s="33">
        <f>_xlfn.XLOOKUP(A1164,Table3[customer_no],Table3[dd/mm/yy],"NOT FOUND")</f>
        <v>24366</v>
      </c>
      <c r="N1164">
        <f>_xlfn.XLOOKUP(A1164,Table3[customer_no],Table3[age],"NOT FOUND")</f>
        <v>56</v>
      </c>
      <c r="O1164" cm="1">
        <f t="array" ref="O1164">_xlfn.XLOOKUP(A1164,Table3[customer_no],'Hospitalisation Details'!$E$2:$E$2344,"NOT FOUND")</f>
        <v>0</v>
      </c>
      <c r="P1164" t="str">
        <f>_xlfn.XLOOKUP(A1164,Table3[customer_no],Table3[hsplt_handled],"NOT FOUND")</f>
        <v>tier - 3</v>
      </c>
      <c r="Q1164" t="str">
        <f>_xlfn.XLOOKUP(A1164,Table3[customer_no],Table3[city_handled],"NOT FOUND")</f>
        <v>tier - 2</v>
      </c>
      <c r="R1164" t="str">
        <f>_xlfn.XLOOKUP(A1164,Table3[customer_no],Table3[state_id],"NOT FOUND")</f>
        <v>R1013</v>
      </c>
      <c r="S1164" s="34" cm="1">
        <f t="array" ref="S1164">_xlfn.XLOOKUP(A1164,Table3[customer_no],'Hospitalisation Details'!$F$2:$F$2344,"NOT FOUND")</f>
        <v>9684.2900000000009</v>
      </c>
      <c r="T1164" t="str">
        <f>_xlfn.XLOOKUP(A1164,Table2[Customer ID],Table2[BMI_category],"NOT FOUND")</f>
        <v>Normal Weight</v>
      </c>
      <c r="U1164" s="7">
        <f>_xlfn.XLOOKUP(A1164,Table2[Customer ID],Table2[no of surgery],"NOT FOUND")</f>
        <v>2</v>
      </c>
      <c r="V1164" t="str">
        <f>_xlfn.XLOOKUP(A1164,Table2[Customer ID],Table2[smoker_missing],"NOT FOUND")</f>
        <v>No</v>
      </c>
      <c r="W1164" t="str">
        <f t="shared" si="18"/>
        <v>Normal</v>
      </c>
      <c r="X1164" s="37">
        <f>SUM(Table5[[#This Row],[Title]:[Diabetes Level]])</f>
        <v>36119.31</v>
      </c>
    </row>
    <row r="1165" spans="1:24" x14ac:dyDescent="0.25">
      <c r="A1165" t="s">
        <v>1207</v>
      </c>
      <c r="B1165" t="str">
        <f>VLOOKUP(A1165,'Customer Names'!$A$2:$E$2336,3,FALSE)</f>
        <v>Ms.</v>
      </c>
      <c r="C1165" t="str">
        <f>_xlfn.XLOOKUP(A1165,$A$2:$A$2336,'Customer Names'!$D$2:$D$2336,"NOT FOUND")</f>
        <v>Pascale</v>
      </c>
      <c r="D1165" t="str">
        <f>_xlfn.XLOOKUP(A1165,$A$2:$A$2336,'Customer Names'!$E$2:$E$2336,"NOT FOUND")</f>
        <v>Auger</v>
      </c>
      <c r="E1165" cm="1">
        <f t="array" ref="E1165">_xlfn.XLOOKUP(A1165,$A$2:$A$2336,Table2[BMI],"NOT FOUND")</f>
        <v>34.07</v>
      </c>
      <c r="F1165" cm="1">
        <f t="array" ref="F1165">_xlfn.XLOOKUP(A1165,$A$2:$A$2336,Table2[HBA1C],"NOT FOUND")</f>
        <v>7.81</v>
      </c>
      <c r="G1165" t="str" cm="1">
        <f t="array" ref="G1165">_xlfn.XLOOKUP(A1165,$A$2:$A$2336,Table2[Heart Issues],"NOT FOUND")</f>
        <v>yes</v>
      </c>
      <c r="H1165" t="str" cm="1">
        <f t="array" ref="H1165">_xlfn.XLOOKUP(A1165,$A$2:$A$2336,Table2[Any Transplants],"NOT FOUND")</f>
        <v>No</v>
      </c>
      <c r="I1165" t="str" cm="1">
        <f t="array" ref="I1165">_xlfn.XLOOKUP(A1165,$A$2:$A$2336,Table2[Cancer history],"NOT FOUND")</f>
        <v>No</v>
      </c>
      <c r="J1165" t="str">
        <f>_xlfn.XLOOKUP(A1165,Table3[customer_no],Table3[month],"NOT FOUND")</f>
        <v>Aug</v>
      </c>
      <c r="K1165" s="7">
        <f>_xlfn.XLOOKUP(A1165,Table3[customer_no],Table3[year_average],"NOT FOUND")</f>
        <v>1981</v>
      </c>
      <c r="L1165" cm="1">
        <f t="array" ref="L1165">_xlfn.XLOOKUP(A1165,Table3[customer_no],'Hospitalisation Details'!$D$2:$D$2344,"NOT FOUND")</f>
        <v>8</v>
      </c>
      <c r="M1165" s="33">
        <f>_xlfn.XLOOKUP(A1165,Table3[customer_no],Table3[dd/mm/yy],"NOT FOUND")</f>
        <v>29806</v>
      </c>
      <c r="N1165">
        <f>_xlfn.XLOOKUP(A1165,Table3[customer_no],Table3[age],"NOT FOUND")</f>
        <v>41</v>
      </c>
      <c r="O1165" cm="1">
        <f t="array" ref="O1165">_xlfn.XLOOKUP(A1165,Table3[customer_no],'Hospitalisation Details'!$E$2:$E$2344,"NOT FOUND")</f>
        <v>1</v>
      </c>
      <c r="P1165" t="str">
        <f>_xlfn.XLOOKUP(A1165,Table3[customer_no],Table3[hsplt_handled],"NOT FOUND")</f>
        <v>tier - 2</v>
      </c>
      <c r="Q1165" t="str">
        <f>_xlfn.XLOOKUP(A1165,Table3[customer_no],Table3[city_handled],"NOT FOUND")</f>
        <v>tier - 3</v>
      </c>
      <c r="R1165" t="str">
        <f>_xlfn.XLOOKUP(A1165,Table3[customer_no],Table3[state_id],"NOT FOUND")</f>
        <v>R1011</v>
      </c>
      <c r="S1165" s="34" cm="1">
        <f t="array" ref="S1165">_xlfn.XLOOKUP(A1165,Table3[customer_no],'Hospitalisation Details'!$F$2:$F$2344,"NOT FOUND")</f>
        <v>9664.34</v>
      </c>
      <c r="T1165" t="str">
        <f>_xlfn.XLOOKUP(A1165,Table2[Customer ID],Table2[BMI_category],"NOT FOUND")</f>
        <v>Obesity</v>
      </c>
      <c r="U1165" s="7">
        <f>_xlfn.XLOOKUP(A1165,Table2[Customer ID],Table2[no of surgery],"NOT FOUND")</f>
        <v>0</v>
      </c>
      <c r="V1165" t="str">
        <f>_xlfn.XLOOKUP(A1165,Table2[Customer ID],Table2[smoker_missing],"NOT FOUND")</f>
        <v>No</v>
      </c>
      <c r="W1165" t="str">
        <f t="shared" si="18"/>
        <v>Diabetes</v>
      </c>
      <c r="X1165" s="37">
        <f>SUM(Table5[[#This Row],[Title]:[Diabetes Level]])</f>
        <v>41543.22</v>
      </c>
    </row>
    <row r="1166" spans="1:24" x14ac:dyDescent="0.25">
      <c r="A1166" t="s">
        <v>1206</v>
      </c>
      <c r="B1166" t="str">
        <f>VLOOKUP(A1166,'Customer Names'!$A$2:$E$2336,3,FALSE)</f>
        <v>Ms.</v>
      </c>
      <c r="C1166" t="str">
        <f>_xlfn.XLOOKUP(A1166,$A$2:$A$2336,'Customer Names'!$D$2:$D$2336,"NOT FOUND")</f>
        <v>Becca</v>
      </c>
      <c r="D1166" t="str">
        <f>_xlfn.XLOOKUP(A1166,$A$2:$A$2336,'Customer Names'!$E$2:$E$2336,"NOT FOUND")</f>
        <v>Steadman</v>
      </c>
      <c r="E1166" cm="1">
        <f t="array" ref="E1166">_xlfn.XLOOKUP(A1166,$A$2:$A$2336,Table2[BMI],"NOT FOUND")</f>
        <v>30.14</v>
      </c>
      <c r="F1166" cm="1">
        <f t="array" ref="F1166">_xlfn.XLOOKUP(A1166,$A$2:$A$2336,Table2[HBA1C],"NOT FOUND")</f>
        <v>9.85</v>
      </c>
      <c r="G1166" t="str" cm="1">
        <f t="array" ref="G1166">_xlfn.XLOOKUP(A1166,$A$2:$A$2336,Table2[Heart Issues],"NOT FOUND")</f>
        <v>No</v>
      </c>
      <c r="H1166" t="str" cm="1">
        <f t="array" ref="H1166">_xlfn.XLOOKUP(A1166,$A$2:$A$2336,Table2[Any Transplants],"NOT FOUND")</f>
        <v>No</v>
      </c>
      <c r="I1166" t="str" cm="1">
        <f t="array" ref="I1166">_xlfn.XLOOKUP(A1166,$A$2:$A$2336,Table2[Cancer history],"NOT FOUND")</f>
        <v>No</v>
      </c>
      <c r="J1166" t="str">
        <f>_xlfn.XLOOKUP(A1166,Table3[customer_no],Table3[month],"NOT FOUND")</f>
        <v>Jul</v>
      </c>
      <c r="K1166" s="7">
        <f>_xlfn.XLOOKUP(A1166,Table3[customer_no],Table3[year_average],"NOT FOUND")</f>
        <v>1974</v>
      </c>
      <c r="L1166" cm="1">
        <f t="array" ref="L1166">_xlfn.XLOOKUP(A1166,Table3[customer_no],'Hospitalisation Details'!$D$2:$D$2344,"NOT FOUND")</f>
        <v>8</v>
      </c>
      <c r="M1166" s="33">
        <f>_xlfn.XLOOKUP(A1166,Table3[customer_no],Table3[dd/mm/yy],"NOT FOUND")</f>
        <v>27218</v>
      </c>
      <c r="N1166">
        <f>_xlfn.XLOOKUP(A1166,Table3[customer_no],Table3[age],"NOT FOUND")</f>
        <v>48</v>
      </c>
      <c r="O1166" cm="1">
        <f t="array" ref="O1166">_xlfn.XLOOKUP(A1166,Table3[customer_no],'Hospitalisation Details'!$E$2:$E$2344,"NOT FOUND")</f>
        <v>0</v>
      </c>
      <c r="P1166" t="str">
        <f>_xlfn.XLOOKUP(A1166,Table3[customer_no],Table3[hsplt_handled],"NOT FOUND")</f>
        <v>tier - 2</v>
      </c>
      <c r="Q1166" t="str">
        <f>_xlfn.XLOOKUP(A1166,Table3[customer_no],Table3[city_handled],"NOT FOUND")</f>
        <v>tier - 2</v>
      </c>
      <c r="R1166" t="str">
        <f>_xlfn.XLOOKUP(A1166,Table3[customer_no],Table3[state_id],"NOT FOUND")</f>
        <v>R1011</v>
      </c>
      <c r="S1166" s="34" cm="1">
        <f t="array" ref="S1166">_xlfn.XLOOKUP(A1166,Table3[customer_no],'Hospitalisation Details'!$F$2:$F$2344,"NOT FOUND")</f>
        <v>9653.81</v>
      </c>
      <c r="T1166" t="str">
        <f>_xlfn.XLOOKUP(A1166,Table2[Customer ID],Table2[BMI_category],"NOT FOUND")</f>
        <v>Obesity</v>
      </c>
      <c r="U1166" s="7">
        <f>_xlfn.XLOOKUP(A1166,Table2[Customer ID],Table2[no of surgery],"NOT FOUND")</f>
        <v>0</v>
      </c>
      <c r="V1166" t="str">
        <f>_xlfn.XLOOKUP(A1166,Table2[Customer ID],Table2[smoker_missing],"NOT FOUND")</f>
        <v>No</v>
      </c>
      <c r="W1166" t="str">
        <f t="shared" si="18"/>
        <v>Diabetes</v>
      </c>
      <c r="X1166" s="37">
        <f>SUM(Table5[[#This Row],[Title]:[Diabetes Level]])</f>
        <v>38941.800000000003</v>
      </c>
    </row>
    <row r="1167" spans="1:24" x14ac:dyDescent="0.25">
      <c r="A1167" t="s">
        <v>1205</v>
      </c>
      <c r="B1167" t="str">
        <f>VLOOKUP(A1167,'Customer Names'!$A$2:$E$2336,3,FALSE)</f>
        <v>Ms.</v>
      </c>
      <c r="C1167" t="str">
        <f>_xlfn.XLOOKUP(A1167,$A$2:$A$2336,'Customer Names'!$D$2:$D$2336,"NOT FOUND")</f>
        <v>Grace</v>
      </c>
      <c r="D1167" t="str">
        <f>_xlfn.XLOOKUP(A1167,$A$2:$A$2336,'Customer Names'!$E$2:$E$2336,"NOT FOUND")</f>
        <v>McCarron</v>
      </c>
      <c r="E1167" cm="1">
        <f t="array" ref="E1167">_xlfn.XLOOKUP(A1167,$A$2:$A$2336,Table2[BMI],"NOT FOUND")</f>
        <v>18.05</v>
      </c>
      <c r="F1167" cm="1">
        <f t="array" ref="F1167">_xlfn.XLOOKUP(A1167,$A$2:$A$2336,Table2[HBA1C],"NOT FOUND")</f>
        <v>6.94</v>
      </c>
      <c r="G1167" t="str" cm="1">
        <f t="array" ref="G1167">_xlfn.XLOOKUP(A1167,$A$2:$A$2336,Table2[Heart Issues],"NOT FOUND")</f>
        <v>No</v>
      </c>
      <c r="H1167" t="str" cm="1">
        <f t="array" ref="H1167">_xlfn.XLOOKUP(A1167,$A$2:$A$2336,Table2[Any Transplants],"NOT FOUND")</f>
        <v>No</v>
      </c>
      <c r="I1167" t="str" cm="1">
        <f t="array" ref="I1167">_xlfn.XLOOKUP(A1167,$A$2:$A$2336,Table2[Cancer history],"NOT FOUND")</f>
        <v>No</v>
      </c>
      <c r="J1167" t="str">
        <f>_xlfn.XLOOKUP(A1167,Table3[customer_no],Table3[month],"NOT FOUND")</f>
        <v>Jul</v>
      </c>
      <c r="K1167" s="7">
        <f>_xlfn.XLOOKUP(A1167,Table3[customer_no],Table3[year_average],"NOT FOUND")</f>
        <v>1971</v>
      </c>
      <c r="L1167" cm="1">
        <f t="array" ref="L1167">_xlfn.XLOOKUP(A1167,Table3[customer_no],'Hospitalisation Details'!$D$2:$D$2344,"NOT FOUND")</f>
        <v>19</v>
      </c>
      <c r="M1167" s="33">
        <f>_xlfn.XLOOKUP(A1167,Table3[customer_no],Table3[dd/mm/yy],"NOT FOUND")</f>
        <v>26133</v>
      </c>
      <c r="N1167">
        <f>_xlfn.XLOOKUP(A1167,Table3[customer_no],Table3[age],"NOT FOUND")</f>
        <v>51</v>
      </c>
      <c r="O1167" cm="1">
        <f t="array" ref="O1167">_xlfn.XLOOKUP(A1167,Table3[customer_no],'Hospitalisation Details'!$E$2:$E$2344,"NOT FOUND")</f>
        <v>0</v>
      </c>
      <c r="P1167" t="str">
        <f>_xlfn.XLOOKUP(A1167,Table3[customer_no],Table3[hsplt_handled],"NOT FOUND")</f>
        <v>tier - 2</v>
      </c>
      <c r="Q1167" t="str">
        <f>_xlfn.XLOOKUP(A1167,Table3[customer_no],Table3[city_handled],"NOT FOUND")</f>
        <v>tier - 1</v>
      </c>
      <c r="R1167" t="str">
        <f>_xlfn.XLOOKUP(A1167,Table3[customer_no],Table3[state_id],"NOT FOUND")</f>
        <v>R1012</v>
      </c>
      <c r="S1167" s="34" cm="1">
        <f t="array" ref="S1167">_xlfn.XLOOKUP(A1167,Table3[customer_no],'Hospitalisation Details'!$F$2:$F$2344,"NOT FOUND")</f>
        <v>9644.25</v>
      </c>
      <c r="T1167" t="str">
        <f>_xlfn.XLOOKUP(A1167,Table2[Customer ID],Table2[BMI_category],"NOT FOUND")</f>
        <v>Underweight</v>
      </c>
      <c r="U1167" s="7">
        <f>_xlfn.XLOOKUP(A1167,Table2[Customer ID],Table2[no of surgery],"NOT FOUND")</f>
        <v>0</v>
      </c>
      <c r="V1167" t="str">
        <f>_xlfn.XLOOKUP(A1167,Table2[Customer ID],Table2[smoker_missing],"NOT FOUND")</f>
        <v>No</v>
      </c>
      <c r="W1167" t="str">
        <f t="shared" si="18"/>
        <v>Diabetes</v>
      </c>
      <c r="X1167" s="37">
        <f>SUM(Table5[[#This Row],[Title]:[Diabetes Level]])</f>
        <v>37843.240000000005</v>
      </c>
    </row>
    <row r="1168" spans="1:24" x14ac:dyDescent="0.25">
      <c r="A1168" t="s">
        <v>1204</v>
      </c>
      <c r="B1168" t="str">
        <f>VLOOKUP(A1168,'Customer Names'!$A$2:$E$2336,3,FALSE)</f>
        <v>Ms.</v>
      </c>
      <c r="C1168" t="str">
        <f>_xlfn.XLOOKUP(A1168,$A$2:$A$2336,'Customer Names'!$D$2:$D$2336,"NOT FOUND")</f>
        <v>Samantha</v>
      </c>
      <c r="D1168" t="str">
        <f>_xlfn.XLOOKUP(A1168,$A$2:$A$2336,'Customer Names'!$E$2:$E$2336,"NOT FOUND")</f>
        <v>Roecker</v>
      </c>
      <c r="E1168" cm="1">
        <f t="array" ref="E1168">_xlfn.XLOOKUP(A1168,$A$2:$A$2336,Table2[BMI],"NOT FOUND")</f>
        <v>37.4</v>
      </c>
      <c r="F1168" cm="1">
        <f t="array" ref="F1168">_xlfn.XLOOKUP(A1168,$A$2:$A$2336,Table2[HBA1C],"NOT FOUND")</f>
        <v>11.3</v>
      </c>
      <c r="G1168" t="str" cm="1">
        <f t="array" ref="G1168">_xlfn.XLOOKUP(A1168,$A$2:$A$2336,Table2[Heart Issues],"NOT FOUND")</f>
        <v>yes</v>
      </c>
      <c r="H1168" t="str" cm="1">
        <f t="array" ref="H1168">_xlfn.XLOOKUP(A1168,$A$2:$A$2336,Table2[Any Transplants],"NOT FOUND")</f>
        <v>No</v>
      </c>
      <c r="I1168" t="str" cm="1">
        <f t="array" ref="I1168">_xlfn.XLOOKUP(A1168,$A$2:$A$2336,Table2[Cancer history],"NOT FOUND")</f>
        <v>No</v>
      </c>
      <c r="J1168" t="str">
        <f>_xlfn.XLOOKUP(A1168,Table3[customer_no],Table3[month],"NOT FOUND")</f>
        <v>Sep</v>
      </c>
      <c r="K1168" s="7">
        <f>_xlfn.XLOOKUP(A1168,Table3[customer_no],Table3[year_average],"NOT FOUND")</f>
        <v>1970</v>
      </c>
      <c r="L1168" cm="1">
        <f t="array" ref="L1168">_xlfn.XLOOKUP(A1168,Table3[customer_no],'Hospitalisation Details'!$D$2:$D$2344,"NOT FOUND")</f>
        <v>30</v>
      </c>
      <c r="M1168" s="33">
        <f>_xlfn.XLOOKUP(A1168,Table3[customer_no],Table3[dd/mm/yy],"NOT FOUND")</f>
        <v>25841</v>
      </c>
      <c r="N1168">
        <f>_xlfn.XLOOKUP(A1168,Table3[customer_no],Table3[age],"NOT FOUND")</f>
        <v>52</v>
      </c>
      <c r="O1168" cm="1">
        <f t="array" ref="O1168">_xlfn.XLOOKUP(A1168,Table3[customer_no],'Hospitalisation Details'!$E$2:$E$2344,"NOT FOUND")</f>
        <v>0</v>
      </c>
      <c r="P1168" t="str">
        <f>_xlfn.XLOOKUP(A1168,Table3[customer_no],Table3[hsplt_handled],"NOT FOUND")</f>
        <v>tier - 2</v>
      </c>
      <c r="Q1168" t="str">
        <f>_xlfn.XLOOKUP(A1168,Table3[customer_no],Table3[city_handled],"NOT FOUND")</f>
        <v>tier - 2</v>
      </c>
      <c r="R1168" t="str">
        <f>_xlfn.XLOOKUP(A1168,Table3[customer_no],Table3[state_id],"NOT FOUND")</f>
        <v>R1011</v>
      </c>
      <c r="S1168" s="34" cm="1">
        <f t="array" ref="S1168">_xlfn.XLOOKUP(A1168,Table3[customer_no],'Hospitalisation Details'!$F$2:$F$2344,"NOT FOUND")</f>
        <v>9634.5400000000009</v>
      </c>
      <c r="T1168" t="str">
        <f>_xlfn.XLOOKUP(A1168,Table2[Customer ID],Table2[BMI_category],"NOT FOUND")</f>
        <v>Obesity</v>
      </c>
      <c r="U1168" s="7">
        <f>_xlfn.XLOOKUP(A1168,Table2[Customer ID],Table2[no of surgery],"NOT FOUND")</f>
        <v>2</v>
      </c>
      <c r="V1168" t="str">
        <f>_xlfn.XLOOKUP(A1168,Table2[Customer ID],Table2[smoker_missing],"NOT FOUND")</f>
        <v>No</v>
      </c>
      <c r="W1168" t="str">
        <f t="shared" si="18"/>
        <v>Diabetes</v>
      </c>
      <c r="X1168" s="37">
        <f>SUM(Table5[[#This Row],[Title]:[Diabetes Level]])</f>
        <v>37578.240000000005</v>
      </c>
    </row>
    <row r="1169" spans="1:24" x14ac:dyDescent="0.25">
      <c r="A1169" t="s">
        <v>1203</v>
      </c>
      <c r="B1169" t="str">
        <f>VLOOKUP(A1169,'Customer Names'!$A$2:$E$2336,3,FALSE)</f>
        <v>Mrs.</v>
      </c>
      <c r="C1169" t="str">
        <f>_xlfn.XLOOKUP(A1169,$A$2:$A$2336,'Customer Names'!$D$2:$D$2336,"NOT FOUND")</f>
        <v>Nicole R.</v>
      </c>
      <c r="D1169" t="str">
        <f>_xlfn.XLOOKUP(A1169,$A$2:$A$2336,'Customer Names'!$E$2:$E$2336,"NOT FOUND")</f>
        <v>Giumarra</v>
      </c>
      <c r="E1169" cm="1">
        <f t="array" ref="E1169">_xlfn.XLOOKUP(A1169,$A$2:$A$2336,Table2[BMI],"NOT FOUND")</f>
        <v>25.75</v>
      </c>
      <c r="F1169" cm="1">
        <f t="array" ref="F1169">_xlfn.XLOOKUP(A1169,$A$2:$A$2336,Table2[HBA1C],"NOT FOUND")</f>
        <v>9.23</v>
      </c>
      <c r="G1169" t="str" cm="1">
        <f t="array" ref="G1169">_xlfn.XLOOKUP(A1169,$A$2:$A$2336,Table2[Heart Issues],"NOT FOUND")</f>
        <v>No</v>
      </c>
      <c r="H1169" t="str" cm="1">
        <f t="array" ref="H1169">_xlfn.XLOOKUP(A1169,$A$2:$A$2336,Table2[Any Transplants],"NOT FOUND")</f>
        <v>No</v>
      </c>
      <c r="I1169" t="str" cm="1">
        <f t="array" ref="I1169">_xlfn.XLOOKUP(A1169,$A$2:$A$2336,Table2[Cancer history],"NOT FOUND")</f>
        <v>No</v>
      </c>
      <c r="J1169" t="str">
        <f>_xlfn.XLOOKUP(A1169,Table3[customer_no],Table3[month],"NOT FOUND")</f>
        <v>Jun</v>
      </c>
      <c r="K1169" s="7">
        <f>_xlfn.XLOOKUP(A1169,Table3[customer_no],Table3[year_average],"NOT FOUND")</f>
        <v>1968</v>
      </c>
      <c r="L1169" cm="1">
        <f t="array" ref="L1169">_xlfn.XLOOKUP(A1169,Table3[customer_no],'Hospitalisation Details'!$D$2:$D$2344,"NOT FOUND")</f>
        <v>22</v>
      </c>
      <c r="M1169" s="33">
        <f>_xlfn.XLOOKUP(A1169,Table3[customer_no],Table3[dd/mm/yy],"NOT FOUND")</f>
        <v>25011</v>
      </c>
      <c r="N1169">
        <f>_xlfn.XLOOKUP(A1169,Table3[customer_no],Table3[age],"NOT FOUND")</f>
        <v>54</v>
      </c>
      <c r="O1169" cm="1">
        <f t="array" ref="O1169">_xlfn.XLOOKUP(A1169,Table3[customer_no],'Hospitalisation Details'!$E$2:$E$2344,"NOT FOUND")</f>
        <v>0</v>
      </c>
      <c r="P1169" t="str">
        <f>_xlfn.XLOOKUP(A1169,Table3[customer_no],Table3[hsplt_handled],"NOT FOUND")</f>
        <v>tier - 3</v>
      </c>
      <c r="Q1169" t="str">
        <f>_xlfn.XLOOKUP(A1169,Table3[customer_no],Table3[city_handled],"NOT FOUND")</f>
        <v>tier - 2</v>
      </c>
      <c r="R1169" t="str">
        <f>_xlfn.XLOOKUP(A1169,Table3[customer_no],Table3[state_id],"NOT FOUND")</f>
        <v>R1013</v>
      </c>
      <c r="S1169" s="34" cm="1">
        <f t="array" ref="S1169">_xlfn.XLOOKUP(A1169,Table3[customer_no],'Hospitalisation Details'!$F$2:$F$2344,"NOT FOUND")</f>
        <v>9630.91</v>
      </c>
      <c r="T1169" t="str">
        <f>_xlfn.XLOOKUP(A1169,Table2[Customer ID],Table2[BMI_category],"NOT FOUND")</f>
        <v>Overweight</v>
      </c>
      <c r="U1169" s="7">
        <f>_xlfn.XLOOKUP(A1169,Table2[Customer ID],Table2[no of surgery],"NOT FOUND")</f>
        <v>0</v>
      </c>
      <c r="V1169" t="str">
        <f>_xlfn.XLOOKUP(A1169,Table2[Customer ID],Table2[smoker_missing],"NOT FOUND")</f>
        <v>No</v>
      </c>
      <c r="W1169" t="str">
        <f t="shared" si="18"/>
        <v>Diabetes</v>
      </c>
      <c r="X1169" s="37">
        <f>SUM(Table5[[#This Row],[Title]:[Diabetes Level]])</f>
        <v>36720.89</v>
      </c>
    </row>
    <row r="1170" spans="1:24" x14ac:dyDescent="0.25">
      <c r="A1170" t="s">
        <v>1202</v>
      </c>
      <c r="B1170" t="str">
        <f>VLOOKUP(A1170,'Customer Names'!$A$2:$E$2336,3,FALSE)</f>
        <v>Mr.</v>
      </c>
      <c r="C1170" t="str">
        <f>_xlfn.XLOOKUP(A1170,$A$2:$A$2336,'Customer Names'!$D$2:$D$2336,"NOT FOUND")</f>
        <v>David W</v>
      </c>
      <c r="D1170" t="str">
        <f>_xlfn.XLOOKUP(A1170,$A$2:$A$2336,'Customer Names'!$E$2:$E$2336,"NOT FOUND")</f>
        <v>Peters</v>
      </c>
      <c r="E1170" cm="1">
        <f t="array" ref="E1170">_xlfn.XLOOKUP(A1170,$A$2:$A$2336,Table2[BMI],"NOT FOUND")</f>
        <v>32.299999999999997</v>
      </c>
      <c r="F1170" cm="1">
        <f t="array" ref="F1170">_xlfn.XLOOKUP(A1170,$A$2:$A$2336,Table2[HBA1C],"NOT FOUND")</f>
        <v>4.37</v>
      </c>
      <c r="G1170" t="str" cm="1">
        <f t="array" ref="G1170">_xlfn.XLOOKUP(A1170,$A$2:$A$2336,Table2[Heart Issues],"NOT FOUND")</f>
        <v>No</v>
      </c>
      <c r="H1170" t="str" cm="1">
        <f t="array" ref="H1170">_xlfn.XLOOKUP(A1170,$A$2:$A$2336,Table2[Any Transplants],"NOT FOUND")</f>
        <v>No</v>
      </c>
      <c r="I1170" t="str" cm="1">
        <f t="array" ref="I1170">_xlfn.XLOOKUP(A1170,$A$2:$A$2336,Table2[Cancer history],"NOT FOUND")</f>
        <v>No</v>
      </c>
      <c r="J1170" t="str">
        <f>_xlfn.XLOOKUP(A1170,Table3[customer_no],Table3[month],"NOT FOUND")</f>
        <v>Oct</v>
      </c>
      <c r="K1170" s="7">
        <f>_xlfn.XLOOKUP(A1170,Table3[customer_no],Table3[year_average],"NOT FOUND")</f>
        <v>1972</v>
      </c>
      <c r="L1170" cm="1">
        <f t="array" ref="L1170">_xlfn.XLOOKUP(A1170,Table3[customer_no],'Hospitalisation Details'!$D$2:$D$2344,"NOT FOUND")</f>
        <v>23</v>
      </c>
      <c r="M1170" s="33">
        <f>_xlfn.XLOOKUP(A1170,Table3[customer_no],Table3[dd/mm/yy],"NOT FOUND")</f>
        <v>26595</v>
      </c>
      <c r="N1170">
        <f>_xlfn.XLOOKUP(A1170,Table3[customer_no],Table3[age],"NOT FOUND")</f>
        <v>50</v>
      </c>
      <c r="O1170" cm="1">
        <f t="array" ref="O1170">_xlfn.XLOOKUP(A1170,Table3[customer_no],'Hospitalisation Details'!$E$2:$E$2344,"NOT FOUND")</f>
        <v>2</v>
      </c>
      <c r="P1170" t="str">
        <f>_xlfn.XLOOKUP(A1170,Table3[customer_no],Table3[hsplt_handled],"NOT FOUND")</f>
        <v>tier - 2</v>
      </c>
      <c r="Q1170" t="str">
        <f>_xlfn.XLOOKUP(A1170,Table3[customer_no],Table3[city_handled],"NOT FOUND")</f>
        <v>tier - 2</v>
      </c>
      <c r="R1170" t="str">
        <f>_xlfn.XLOOKUP(A1170,Table3[customer_no],Table3[state_id],"NOT FOUND")</f>
        <v>R1011</v>
      </c>
      <c r="S1170" s="34" cm="1">
        <f t="array" ref="S1170">_xlfn.XLOOKUP(A1170,Table3[customer_no],'Hospitalisation Details'!$F$2:$F$2344,"NOT FOUND")</f>
        <v>9630.4</v>
      </c>
      <c r="T1170" t="str">
        <f>_xlfn.XLOOKUP(A1170,Table2[Customer ID],Table2[BMI_category],"NOT FOUND")</f>
        <v>Obesity</v>
      </c>
      <c r="U1170" s="7">
        <f>_xlfn.XLOOKUP(A1170,Table2[Customer ID],Table2[no of surgery],"NOT FOUND")</f>
        <v>2</v>
      </c>
      <c r="V1170" t="str">
        <f>_xlfn.XLOOKUP(A1170,Table2[Customer ID],Table2[smoker_missing],"NOT FOUND")</f>
        <v>No</v>
      </c>
      <c r="W1170" t="str">
        <f t="shared" si="18"/>
        <v>Normal</v>
      </c>
      <c r="X1170" s="37">
        <f>SUM(Table5[[#This Row],[Title]:[Diabetes Level]])</f>
        <v>38311.07</v>
      </c>
    </row>
    <row r="1171" spans="1:24" x14ac:dyDescent="0.25">
      <c r="A1171" t="s">
        <v>1201</v>
      </c>
      <c r="B1171" t="str">
        <f>VLOOKUP(A1171,'Customer Names'!$A$2:$E$2336,3,FALSE)</f>
        <v>Mr.</v>
      </c>
      <c r="C1171" t="str">
        <f>_xlfn.XLOOKUP(A1171,$A$2:$A$2336,'Customer Names'!$D$2:$D$2336,"NOT FOUND")</f>
        <v>Grant</v>
      </c>
      <c r="D1171" t="str">
        <f>_xlfn.XLOOKUP(A1171,$A$2:$A$2336,'Customer Names'!$E$2:$E$2336,"NOT FOUND")</f>
        <v>Bower</v>
      </c>
      <c r="E1171" cm="1">
        <f t="array" ref="E1171">_xlfn.XLOOKUP(A1171,$A$2:$A$2336,Table2[BMI],"NOT FOUND")</f>
        <v>28.61</v>
      </c>
      <c r="F1171" cm="1">
        <f t="array" ref="F1171">_xlfn.XLOOKUP(A1171,$A$2:$A$2336,Table2[HBA1C],"NOT FOUND")</f>
        <v>5.76</v>
      </c>
      <c r="G1171" t="str" cm="1">
        <f t="array" ref="G1171">_xlfn.XLOOKUP(A1171,$A$2:$A$2336,Table2[Heart Issues],"NOT FOUND")</f>
        <v>No</v>
      </c>
      <c r="H1171" t="str" cm="1">
        <f t="array" ref="H1171">_xlfn.XLOOKUP(A1171,$A$2:$A$2336,Table2[Any Transplants],"NOT FOUND")</f>
        <v>No</v>
      </c>
      <c r="I1171" t="str" cm="1">
        <f t="array" ref="I1171">_xlfn.XLOOKUP(A1171,$A$2:$A$2336,Table2[Cancer history],"NOT FOUND")</f>
        <v>Yes</v>
      </c>
      <c r="J1171" t="str">
        <f>_xlfn.XLOOKUP(A1171,Table3[customer_no],Table3[month],"NOT FOUND")</f>
        <v>Dec</v>
      </c>
      <c r="K1171" s="7">
        <f>_xlfn.XLOOKUP(A1171,Table3[customer_no],Table3[year_average],"NOT FOUND")</f>
        <v>1979</v>
      </c>
      <c r="L1171" cm="1">
        <f t="array" ref="L1171">_xlfn.XLOOKUP(A1171,Table3[customer_no],'Hospitalisation Details'!$D$2:$D$2344,"NOT FOUND")</f>
        <v>19</v>
      </c>
      <c r="M1171" s="33">
        <f>_xlfn.XLOOKUP(A1171,Table3[customer_no],Table3[dd/mm/yy],"NOT FOUND")</f>
        <v>29208</v>
      </c>
      <c r="N1171">
        <f>_xlfn.XLOOKUP(A1171,Table3[customer_no],Table3[age],"NOT FOUND")</f>
        <v>43</v>
      </c>
      <c r="O1171" cm="1">
        <f t="array" ref="O1171">_xlfn.XLOOKUP(A1171,Table3[customer_no],'Hospitalisation Details'!$E$2:$E$2344,"NOT FOUND")</f>
        <v>2</v>
      </c>
      <c r="P1171" t="str">
        <f>_xlfn.XLOOKUP(A1171,Table3[customer_no],Table3[hsplt_handled],"NOT FOUND")</f>
        <v>tier - 2</v>
      </c>
      <c r="Q1171" t="str">
        <f>_xlfn.XLOOKUP(A1171,Table3[customer_no],Table3[city_handled],"NOT FOUND")</f>
        <v>tier - 2</v>
      </c>
      <c r="R1171" t="str">
        <f>_xlfn.XLOOKUP(A1171,Table3[customer_no],Table3[state_id],"NOT FOUND")</f>
        <v>R1021</v>
      </c>
      <c r="S1171" s="34" cm="1">
        <f t="array" ref="S1171">_xlfn.XLOOKUP(A1171,Table3[customer_no],'Hospitalisation Details'!$F$2:$F$2344,"NOT FOUND")</f>
        <v>9630.2999999999993</v>
      </c>
      <c r="T1171" t="str">
        <f>_xlfn.XLOOKUP(A1171,Table2[Customer ID],Table2[BMI_category],"NOT FOUND")</f>
        <v>Overweight</v>
      </c>
      <c r="U1171" s="7">
        <f>_xlfn.XLOOKUP(A1171,Table2[Customer ID],Table2[no of surgery],"NOT FOUND")</f>
        <v>1</v>
      </c>
      <c r="V1171" t="str">
        <f>_xlfn.XLOOKUP(A1171,Table2[Customer ID],Table2[smoker_missing],"NOT FOUND")</f>
        <v>No</v>
      </c>
      <c r="W1171" t="str">
        <f t="shared" si="18"/>
        <v>Prediabetes</v>
      </c>
      <c r="X1171" s="37">
        <f>SUM(Table5[[#This Row],[Title]:[Diabetes Level]])</f>
        <v>40916.67</v>
      </c>
    </row>
    <row r="1172" spans="1:24" x14ac:dyDescent="0.25">
      <c r="A1172" t="s">
        <v>1200</v>
      </c>
      <c r="B1172" t="str">
        <f>VLOOKUP(A1172,'Customer Names'!$A$2:$E$2336,3,FALSE)</f>
        <v>Mrs.</v>
      </c>
      <c r="C1172" t="str">
        <f>_xlfn.XLOOKUP(A1172,$A$2:$A$2336,'Customer Names'!$D$2:$D$2336,"NOT FOUND")</f>
        <v>Sophia</v>
      </c>
      <c r="D1172" t="str">
        <f>_xlfn.XLOOKUP(A1172,$A$2:$A$2336,'Customer Names'!$E$2:$E$2336,"NOT FOUND")</f>
        <v>Chen</v>
      </c>
      <c r="E1172" cm="1">
        <f t="array" ref="E1172">_xlfn.XLOOKUP(A1172,$A$2:$A$2336,Table2[BMI],"NOT FOUND")</f>
        <v>45.41</v>
      </c>
      <c r="F1172" cm="1">
        <f t="array" ref="F1172">_xlfn.XLOOKUP(A1172,$A$2:$A$2336,Table2[HBA1C],"NOT FOUND")</f>
        <v>4.96</v>
      </c>
      <c r="G1172" t="str" cm="1">
        <f t="array" ref="G1172">_xlfn.XLOOKUP(A1172,$A$2:$A$2336,Table2[Heart Issues],"NOT FOUND")</f>
        <v>No</v>
      </c>
      <c r="H1172" t="str" cm="1">
        <f t="array" ref="H1172">_xlfn.XLOOKUP(A1172,$A$2:$A$2336,Table2[Any Transplants],"NOT FOUND")</f>
        <v>No</v>
      </c>
      <c r="I1172" t="str" cm="1">
        <f t="array" ref="I1172">_xlfn.XLOOKUP(A1172,$A$2:$A$2336,Table2[Cancer history],"NOT FOUND")</f>
        <v>No</v>
      </c>
      <c r="J1172" t="str">
        <f>_xlfn.XLOOKUP(A1172,Table3[customer_no],Table3[month],"NOT FOUND")</f>
        <v>Jun</v>
      </c>
      <c r="K1172" s="7">
        <f>_xlfn.XLOOKUP(A1172,Table3[customer_no],Table3[year_average],"NOT FOUND")</f>
        <v>1998</v>
      </c>
      <c r="L1172" cm="1">
        <f t="array" ref="L1172">_xlfn.XLOOKUP(A1172,Table3[customer_no],'Hospitalisation Details'!$D$2:$D$2344,"NOT FOUND")</f>
        <v>23</v>
      </c>
      <c r="M1172" s="33">
        <f>_xlfn.XLOOKUP(A1172,Table3[customer_no],Table3[dd/mm/yy],"NOT FOUND")</f>
        <v>35969</v>
      </c>
      <c r="N1172">
        <f>_xlfn.XLOOKUP(A1172,Table3[customer_no],Table3[age],"NOT FOUND")</f>
        <v>24</v>
      </c>
      <c r="O1172" cm="1">
        <f t="array" ref="O1172">_xlfn.XLOOKUP(A1172,Table3[customer_no],'Hospitalisation Details'!$E$2:$E$2344,"NOT FOUND")</f>
        <v>0</v>
      </c>
      <c r="P1172" t="str">
        <f>_xlfn.XLOOKUP(A1172,Table3[customer_no],Table3[hsplt_handled],"NOT FOUND")</f>
        <v>tier - 2</v>
      </c>
      <c r="Q1172" t="str">
        <f>_xlfn.XLOOKUP(A1172,Table3[customer_no],Table3[city_handled],"NOT FOUND")</f>
        <v>tier - 2</v>
      </c>
      <c r="R1172" t="str">
        <f>_xlfn.XLOOKUP(A1172,Table3[customer_no],Table3[state_id],"NOT FOUND")</f>
        <v>R1026</v>
      </c>
      <c r="S1172" s="34" cm="1">
        <f t="array" ref="S1172">_xlfn.XLOOKUP(A1172,Table3[customer_no],'Hospitalisation Details'!$F$2:$F$2344,"NOT FOUND")</f>
        <v>9628.7900000000009</v>
      </c>
      <c r="T1172" t="str">
        <f>_xlfn.XLOOKUP(A1172,Table2[Customer ID],Table2[BMI_category],"NOT FOUND")</f>
        <v>Obesity</v>
      </c>
      <c r="U1172" s="7">
        <f>_xlfn.XLOOKUP(A1172,Table2[Customer ID],Table2[no of surgery],"NOT FOUND")</f>
        <v>1</v>
      </c>
      <c r="V1172" t="str">
        <f>_xlfn.XLOOKUP(A1172,Table2[Customer ID],Table2[smoker_missing],"NOT FOUND")</f>
        <v>No</v>
      </c>
      <c r="W1172" t="str">
        <f t="shared" si="18"/>
        <v>Normal</v>
      </c>
      <c r="X1172" s="37">
        <f>SUM(Table5[[#This Row],[Title]:[Diabetes Level]])</f>
        <v>47694.16</v>
      </c>
    </row>
    <row r="1173" spans="1:24" x14ac:dyDescent="0.25">
      <c r="A1173" t="s">
        <v>1199</v>
      </c>
      <c r="B1173" t="str">
        <f>VLOOKUP(A1173,'Customer Names'!$A$2:$E$2336,3,FALSE)</f>
        <v>Ms.</v>
      </c>
      <c r="C1173" t="str">
        <f>_xlfn.XLOOKUP(A1173,$A$2:$A$2336,'Customer Names'!$D$2:$D$2336,"NOT FOUND")</f>
        <v>Christina</v>
      </c>
      <c r="D1173" t="str">
        <f>_xlfn.XLOOKUP(A1173,$A$2:$A$2336,'Customer Names'!$E$2:$E$2336,"NOT FOUND")</f>
        <v>Capriccioso</v>
      </c>
      <c r="E1173" cm="1">
        <f t="array" ref="E1173">_xlfn.XLOOKUP(A1173,$A$2:$A$2336,Table2[BMI],"NOT FOUND")</f>
        <v>31.2</v>
      </c>
      <c r="F1173" cm="1">
        <f t="array" ref="F1173">_xlfn.XLOOKUP(A1173,$A$2:$A$2336,Table2[HBA1C],"NOT FOUND")</f>
        <v>11.04</v>
      </c>
      <c r="G1173" t="str" cm="1">
        <f t="array" ref="G1173">_xlfn.XLOOKUP(A1173,$A$2:$A$2336,Table2[Heart Issues],"NOT FOUND")</f>
        <v>yes</v>
      </c>
      <c r="H1173" t="str" cm="1">
        <f t="array" ref="H1173">_xlfn.XLOOKUP(A1173,$A$2:$A$2336,Table2[Any Transplants],"NOT FOUND")</f>
        <v>No</v>
      </c>
      <c r="I1173" t="str" cm="1">
        <f t="array" ref="I1173">_xlfn.XLOOKUP(A1173,$A$2:$A$2336,Table2[Cancer history],"NOT FOUND")</f>
        <v>No</v>
      </c>
      <c r="J1173" t="str">
        <f>_xlfn.XLOOKUP(A1173,Table3[customer_no],Table3[month],"NOT FOUND")</f>
        <v>Dec</v>
      </c>
      <c r="K1173" s="7">
        <f>_xlfn.XLOOKUP(A1173,Table3[customer_no],Table3[year_average],"NOT FOUND")</f>
        <v>1970</v>
      </c>
      <c r="L1173" cm="1">
        <f t="array" ref="L1173">_xlfn.XLOOKUP(A1173,Table3[customer_no],'Hospitalisation Details'!$D$2:$D$2344,"NOT FOUND")</f>
        <v>16</v>
      </c>
      <c r="M1173" s="33">
        <f>_xlfn.XLOOKUP(A1173,Table3[customer_no],Table3[dd/mm/yy],"NOT FOUND")</f>
        <v>25918</v>
      </c>
      <c r="N1173">
        <f>_xlfn.XLOOKUP(A1173,Table3[customer_no],Table3[age],"NOT FOUND")</f>
        <v>52</v>
      </c>
      <c r="O1173" cm="1">
        <f t="array" ref="O1173">_xlfn.XLOOKUP(A1173,Table3[customer_no],'Hospitalisation Details'!$E$2:$E$2344,"NOT FOUND")</f>
        <v>0</v>
      </c>
      <c r="P1173" t="str">
        <f>_xlfn.XLOOKUP(A1173,Table3[customer_no],Table3[hsplt_handled],"NOT FOUND")</f>
        <v>tier - 2</v>
      </c>
      <c r="Q1173" t="str">
        <f>_xlfn.XLOOKUP(A1173,Table3[customer_no],Table3[city_handled],"NOT FOUND")</f>
        <v>tier - 3</v>
      </c>
      <c r="R1173" t="str">
        <f>_xlfn.XLOOKUP(A1173,Table3[customer_no],Table3[state_id],"NOT FOUND")</f>
        <v>R1011</v>
      </c>
      <c r="S1173" s="34" cm="1">
        <f t="array" ref="S1173">_xlfn.XLOOKUP(A1173,Table3[customer_no],'Hospitalisation Details'!$F$2:$F$2344,"NOT FOUND")</f>
        <v>9625.92</v>
      </c>
      <c r="T1173" t="str">
        <f>_xlfn.XLOOKUP(A1173,Table2[Customer ID],Table2[BMI_category],"NOT FOUND")</f>
        <v>Obesity</v>
      </c>
      <c r="U1173" s="7">
        <f>_xlfn.XLOOKUP(A1173,Table2[Customer ID],Table2[no of surgery],"NOT FOUND")</f>
        <v>2</v>
      </c>
      <c r="V1173" t="str">
        <f>_xlfn.XLOOKUP(A1173,Table2[Customer ID],Table2[smoker_missing],"NOT FOUND")</f>
        <v>No</v>
      </c>
      <c r="W1173" t="str">
        <f t="shared" si="18"/>
        <v>Diabetes</v>
      </c>
      <c r="X1173" s="37">
        <f>SUM(Table5[[#This Row],[Title]:[Diabetes Level]])</f>
        <v>37626.160000000003</v>
      </c>
    </row>
    <row r="1174" spans="1:24" x14ac:dyDescent="0.25">
      <c r="A1174" t="s">
        <v>1198</v>
      </c>
      <c r="B1174" t="str">
        <f>VLOOKUP(A1174,'Customer Names'!$A$2:$E$2336,3,FALSE)</f>
        <v>Mr.</v>
      </c>
      <c r="C1174" t="str">
        <f>_xlfn.XLOOKUP(A1174,$A$2:$A$2336,'Customer Names'!$D$2:$D$2336,"NOT FOUND")</f>
        <v>Sam L.</v>
      </c>
      <c r="D1174" t="str">
        <f>_xlfn.XLOOKUP(A1174,$A$2:$A$2336,'Customer Names'!$E$2:$E$2336,"NOT FOUND")</f>
        <v>Starbuck</v>
      </c>
      <c r="E1174" cm="1">
        <f t="array" ref="E1174">_xlfn.XLOOKUP(A1174,$A$2:$A$2336,Table2[BMI],"NOT FOUND")</f>
        <v>29.83</v>
      </c>
      <c r="F1174" cm="1">
        <f t="array" ref="F1174">_xlfn.XLOOKUP(A1174,$A$2:$A$2336,Table2[HBA1C],"NOT FOUND")</f>
        <v>7.81</v>
      </c>
      <c r="G1174" t="str" cm="1">
        <f t="array" ref="G1174">_xlfn.XLOOKUP(A1174,$A$2:$A$2336,Table2[Heart Issues],"NOT FOUND")</f>
        <v>yes</v>
      </c>
      <c r="H1174" t="str" cm="1">
        <f t="array" ref="H1174">_xlfn.XLOOKUP(A1174,$A$2:$A$2336,Table2[Any Transplants],"NOT FOUND")</f>
        <v>No</v>
      </c>
      <c r="I1174" t="str" cm="1">
        <f t="array" ref="I1174">_xlfn.XLOOKUP(A1174,$A$2:$A$2336,Table2[Cancer history],"NOT FOUND")</f>
        <v>No</v>
      </c>
      <c r="J1174" t="str">
        <f>_xlfn.XLOOKUP(A1174,Table3[customer_no],Table3[month],"NOT FOUND")</f>
        <v>Oct</v>
      </c>
      <c r="K1174" s="7">
        <f>_xlfn.XLOOKUP(A1174,Table3[customer_no],Table3[year_average],"NOT FOUND")</f>
        <v>1975</v>
      </c>
      <c r="L1174" cm="1">
        <f t="array" ref="L1174">_xlfn.XLOOKUP(A1174,Table3[customer_no],'Hospitalisation Details'!$D$2:$D$2344,"NOT FOUND")</f>
        <v>29</v>
      </c>
      <c r="M1174" s="33">
        <f>_xlfn.XLOOKUP(A1174,Table3[customer_no],Table3[dd/mm/yy],"NOT FOUND")</f>
        <v>27696</v>
      </c>
      <c r="N1174">
        <f>_xlfn.XLOOKUP(A1174,Table3[customer_no],Table3[age],"NOT FOUND")</f>
        <v>47</v>
      </c>
      <c r="O1174" cm="1">
        <f t="array" ref="O1174">_xlfn.XLOOKUP(A1174,Table3[customer_no],'Hospitalisation Details'!$E$2:$E$2344,"NOT FOUND")</f>
        <v>3</v>
      </c>
      <c r="P1174" t="str">
        <f>_xlfn.XLOOKUP(A1174,Table3[customer_no],Table3[hsplt_handled],"NOT FOUND")</f>
        <v>tier - 3</v>
      </c>
      <c r="Q1174" t="str">
        <f>_xlfn.XLOOKUP(A1174,Table3[customer_no],Table3[city_handled],"NOT FOUND")</f>
        <v>tier - 3</v>
      </c>
      <c r="R1174" t="str">
        <f>_xlfn.XLOOKUP(A1174,Table3[customer_no],Table3[state_id],"NOT FOUND")</f>
        <v>R1012</v>
      </c>
      <c r="S1174" s="34" cm="1">
        <f t="array" ref="S1174">_xlfn.XLOOKUP(A1174,Table3[customer_no],'Hospitalisation Details'!$F$2:$F$2344,"NOT FOUND")</f>
        <v>9620.33</v>
      </c>
      <c r="T1174" t="str">
        <f>_xlfn.XLOOKUP(A1174,Table2[Customer ID],Table2[BMI_category],"NOT FOUND")</f>
        <v>Overweight</v>
      </c>
      <c r="U1174" s="7">
        <f>_xlfn.XLOOKUP(A1174,Table2[Customer ID],Table2[no of surgery],"NOT FOUND")</f>
        <v>1</v>
      </c>
      <c r="V1174" t="str">
        <f>_xlfn.XLOOKUP(A1174,Table2[Customer ID],Table2[smoker_missing],"NOT FOUND")</f>
        <v>No</v>
      </c>
      <c r="W1174" t="str">
        <f t="shared" si="18"/>
        <v>Diabetes</v>
      </c>
      <c r="X1174" s="37">
        <f>SUM(Table5[[#This Row],[Title]:[Diabetes Level]])</f>
        <v>39408.97</v>
      </c>
    </row>
    <row r="1175" spans="1:24" x14ac:dyDescent="0.25">
      <c r="A1175" t="s">
        <v>1197</v>
      </c>
      <c r="B1175" t="str">
        <f>VLOOKUP(A1175,'Customer Names'!$A$2:$E$2336,3,FALSE)</f>
        <v>Mrs.</v>
      </c>
      <c r="C1175" t="str">
        <f>_xlfn.XLOOKUP(A1175,$A$2:$A$2336,'Customer Names'!$D$2:$D$2336,"NOT FOUND")</f>
        <v>Haley R.</v>
      </c>
      <c r="D1175" t="str">
        <f>_xlfn.XLOOKUP(A1175,$A$2:$A$2336,'Customer Names'!$E$2:$E$2336,"NOT FOUND")</f>
        <v>McMahon</v>
      </c>
      <c r="E1175" cm="1">
        <f t="array" ref="E1175">_xlfn.XLOOKUP(A1175,$A$2:$A$2336,Table2[BMI],"NOT FOUND")</f>
        <v>29.06</v>
      </c>
      <c r="F1175" cm="1">
        <f t="array" ref="F1175">_xlfn.XLOOKUP(A1175,$A$2:$A$2336,Table2[HBA1C],"NOT FOUND")</f>
        <v>4.55</v>
      </c>
      <c r="G1175" t="str" cm="1">
        <f t="array" ref="G1175">_xlfn.XLOOKUP(A1175,$A$2:$A$2336,Table2[Heart Issues],"NOT FOUND")</f>
        <v>No</v>
      </c>
      <c r="H1175" t="str" cm="1">
        <f t="array" ref="H1175">_xlfn.XLOOKUP(A1175,$A$2:$A$2336,Table2[Any Transplants],"NOT FOUND")</f>
        <v>No</v>
      </c>
      <c r="I1175" t="str" cm="1">
        <f t="array" ref="I1175">_xlfn.XLOOKUP(A1175,$A$2:$A$2336,Table2[Cancer history],"NOT FOUND")</f>
        <v>No</v>
      </c>
      <c r="J1175" t="str">
        <f>_xlfn.XLOOKUP(A1175,Table3[customer_no],Table3[month],"NOT FOUND")</f>
        <v>Aug</v>
      </c>
      <c r="K1175" s="7">
        <f>_xlfn.XLOOKUP(A1175,Table3[customer_no],Table3[year_average],"NOT FOUND")</f>
        <v>1982</v>
      </c>
      <c r="L1175" cm="1">
        <f t="array" ref="L1175">_xlfn.XLOOKUP(A1175,Table3[customer_no],'Hospitalisation Details'!$D$2:$D$2344,"NOT FOUND")</f>
        <v>29</v>
      </c>
      <c r="M1175" s="33">
        <f>_xlfn.XLOOKUP(A1175,Table3[customer_no],Table3[dd/mm/yy],"NOT FOUND")</f>
        <v>30192</v>
      </c>
      <c r="N1175">
        <f>_xlfn.XLOOKUP(A1175,Table3[customer_no],Table3[age],"NOT FOUND")</f>
        <v>40</v>
      </c>
      <c r="O1175" cm="1">
        <f t="array" ref="O1175">_xlfn.XLOOKUP(A1175,Table3[customer_no],'Hospitalisation Details'!$E$2:$E$2344,"NOT FOUND")</f>
        <v>3</v>
      </c>
      <c r="P1175" t="str">
        <f>_xlfn.XLOOKUP(A1175,Table3[customer_no],Table3[hsplt_handled],"NOT FOUND")</f>
        <v>tier - 2</v>
      </c>
      <c r="Q1175" t="str">
        <f>_xlfn.XLOOKUP(A1175,Table3[customer_no],Table3[city_handled],"NOT FOUND")</f>
        <v>tier - 1</v>
      </c>
      <c r="R1175" t="str">
        <f>_xlfn.XLOOKUP(A1175,Table3[customer_no],Table3[state_id],"NOT FOUND")</f>
        <v>R1025</v>
      </c>
      <c r="S1175" s="34" cm="1">
        <f t="array" ref="S1175">_xlfn.XLOOKUP(A1175,Table3[customer_no],'Hospitalisation Details'!$F$2:$F$2344,"NOT FOUND")</f>
        <v>9619.18</v>
      </c>
      <c r="T1175" t="str">
        <f>_xlfn.XLOOKUP(A1175,Table2[Customer ID],Table2[BMI_category],"NOT FOUND")</f>
        <v>Overweight</v>
      </c>
      <c r="U1175" s="7">
        <f>_xlfn.XLOOKUP(A1175,Table2[Customer ID],Table2[no of surgery],"NOT FOUND")</f>
        <v>0</v>
      </c>
      <c r="V1175" t="str">
        <f>_xlfn.XLOOKUP(A1175,Table2[Customer ID],Table2[smoker_missing],"NOT FOUND")</f>
        <v>No</v>
      </c>
      <c r="W1175" t="str">
        <f t="shared" si="18"/>
        <v>Normal</v>
      </c>
      <c r="X1175" s="37">
        <f>SUM(Table5[[#This Row],[Title]:[Diabetes Level]])</f>
        <v>41898.79</v>
      </c>
    </row>
    <row r="1176" spans="1:24" x14ac:dyDescent="0.25">
      <c r="A1176" t="s">
        <v>1196</v>
      </c>
      <c r="B1176" t="str">
        <f>VLOOKUP(A1176,'Customer Names'!$A$2:$E$2336,3,FALSE)</f>
        <v>Mr.</v>
      </c>
      <c r="C1176" t="str">
        <f>_xlfn.XLOOKUP(A1176,$A$2:$A$2336,'Customer Names'!$D$2:$D$2336,"NOT FOUND")</f>
        <v>Ethan</v>
      </c>
      <c r="D1176" t="str">
        <f>_xlfn.XLOOKUP(A1176,$A$2:$A$2336,'Customer Names'!$E$2:$E$2336,"NOT FOUND")</f>
        <v>Rissell</v>
      </c>
      <c r="E1176" cm="1">
        <f t="array" ref="E1176">_xlfn.XLOOKUP(A1176,$A$2:$A$2336,Table2[BMI],"NOT FOUND")</f>
        <v>27.454999999999998</v>
      </c>
      <c r="F1176" cm="1">
        <f t="array" ref="F1176">_xlfn.XLOOKUP(A1176,$A$2:$A$2336,Table2[HBA1C],"NOT FOUND")</f>
        <v>6.13</v>
      </c>
      <c r="G1176" t="str" cm="1">
        <f t="array" ref="G1176">_xlfn.XLOOKUP(A1176,$A$2:$A$2336,Table2[Heart Issues],"NOT FOUND")</f>
        <v>No</v>
      </c>
      <c r="H1176" t="str" cm="1">
        <f t="array" ref="H1176">_xlfn.XLOOKUP(A1176,$A$2:$A$2336,Table2[Any Transplants],"NOT FOUND")</f>
        <v>No</v>
      </c>
      <c r="I1176" t="str" cm="1">
        <f t="array" ref="I1176">_xlfn.XLOOKUP(A1176,$A$2:$A$2336,Table2[Cancer history],"NOT FOUND")</f>
        <v>No</v>
      </c>
      <c r="J1176" t="str">
        <f>_xlfn.XLOOKUP(A1176,Table3[customer_no],Table3[month],"NOT FOUND")</f>
        <v>Dec</v>
      </c>
      <c r="K1176" s="7">
        <f>_xlfn.XLOOKUP(A1176,Table3[customer_no],Table3[year_average],"NOT FOUND")</f>
        <v>1972</v>
      </c>
      <c r="L1176" cm="1">
        <f t="array" ref="L1176">_xlfn.XLOOKUP(A1176,Table3[customer_no],'Hospitalisation Details'!$D$2:$D$2344,"NOT FOUND")</f>
        <v>27</v>
      </c>
      <c r="M1176" s="33">
        <f>_xlfn.XLOOKUP(A1176,Table3[customer_no],Table3[dd/mm/yy],"NOT FOUND")</f>
        <v>26660</v>
      </c>
      <c r="N1176">
        <f>_xlfn.XLOOKUP(A1176,Table3[customer_no],Table3[age],"NOT FOUND")</f>
        <v>50</v>
      </c>
      <c r="O1176" cm="1">
        <f t="array" ref="O1176">_xlfn.XLOOKUP(A1176,Table3[customer_no],'Hospitalisation Details'!$E$2:$E$2344,"NOT FOUND")</f>
        <v>1</v>
      </c>
      <c r="P1176" t="str">
        <f>_xlfn.XLOOKUP(A1176,Table3[customer_no],Table3[hsplt_handled],"NOT FOUND")</f>
        <v>tier - 3</v>
      </c>
      <c r="Q1176" t="str">
        <f>_xlfn.XLOOKUP(A1176,Table3[customer_no],Table3[city_handled],"NOT FOUND")</f>
        <v>tier - 3</v>
      </c>
      <c r="R1176" t="str">
        <f>_xlfn.XLOOKUP(A1176,Table3[customer_no],Table3[state_id],"NOT FOUND")</f>
        <v>R1016</v>
      </c>
      <c r="S1176" s="34" cm="1">
        <f t="array" ref="S1176">_xlfn.XLOOKUP(A1176,Table3[customer_no],'Hospitalisation Details'!$F$2:$F$2344,"NOT FOUND")</f>
        <v>9617.66</v>
      </c>
      <c r="T1176" t="str">
        <f>_xlfn.XLOOKUP(A1176,Table2[Customer ID],Table2[BMI_category],"NOT FOUND")</f>
        <v>Overweight</v>
      </c>
      <c r="U1176" s="7">
        <f>_xlfn.XLOOKUP(A1176,Table2[Customer ID],Table2[no of surgery],"NOT FOUND")</f>
        <v>2</v>
      </c>
      <c r="V1176" t="str">
        <f>_xlfn.XLOOKUP(A1176,Table2[Customer ID],Table2[smoker_missing],"NOT FOUND")</f>
        <v>No</v>
      </c>
      <c r="W1176" t="str">
        <f t="shared" si="18"/>
        <v>Prediabetes</v>
      </c>
      <c r="X1176" s="37">
        <f>SUM(Table5[[#This Row],[Title]:[Diabetes Level]])</f>
        <v>38363.244999999995</v>
      </c>
    </row>
    <row r="1177" spans="1:24" x14ac:dyDescent="0.25">
      <c r="A1177" t="s">
        <v>1195</v>
      </c>
      <c r="B1177" t="str">
        <f>VLOOKUP(A1177,'Customer Names'!$A$2:$E$2336,3,FALSE)</f>
        <v>Mr.</v>
      </c>
      <c r="C1177" t="str">
        <f>_xlfn.XLOOKUP(A1177,$A$2:$A$2336,'Customer Names'!$D$2:$D$2336,"NOT FOUND")</f>
        <v>Andrew W</v>
      </c>
      <c r="D1177" t="str">
        <f>_xlfn.XLOOKUP(A1177,$A$2:$A$2336,'Customer Names'!$E$2:$E$2336,"NOT FOUND")</f>
        <v>Kromroy</v>
      </c>
      <c r="E1177" cm="1">
        <f t="array" ref="E1177">_xlfn.XLOOKUP(A1177,$A$2:$A$2336,Table2[BMI],"NOT FOUND")</f>
        <v>23.01</v>
      </c>
      <c r="F1177" cm="1">
        <f t="array" ref="F1177">_xlfn.XLOOKUP(A1177,$A$2:$A$2336,Table2[HBA1C],"NOT FOUND")</f>
        <v>6.04</v>
      </c>
      <c r="G1177" t="str" cm="1">
        <f t="array" ref="G1177">_xlfn.XLOOKUP(A1177,$A$2:$A$2336,Table2[Heart Issues],"NOT FOUND")</f>
        <v>yes</v>
      </c>
      <c r="H1177" t="str" cm="1">
        <f t="array" ref="H1177">_xlfn.XLOOKUP(A1177,$A$2:$A$2336,Table2[Any Transplants],"NOT FOUND")</f>
        <v>No</v>
      </c>
      <c r="I1177" t="str" cm="1">
        <f t="array" ref="I1177">_xlfn.XLOOKUP(A1177,$A$2:$A$2336,Table2[Cancer history],"NOT FOUND")</f>
        <v>No</v>
      </c>
      <c r="J1177" t="str">
        <f>_xlfn.XLOOKUP(A1177,Table3[customer_no],Table3[month],"NOT FOUND")</f>
        <v>Dec</v>
      </c>
      <c r="K1177" s="7">
        <f>_xlfn.XLOOKUP(A1177,Table3[customer_no],Table3[year_average],"NOT FOUND")</f>
        <v>1964</v>
      </c>
      <c r="L1177" cm="1">
        <f t="array" ref="L1177">_xlfn.XLOOKUP(A1177,Table3[customer_no],'Hospitalisation Details'!$D$2:$D$2344,"NOT FOUND")</f>
        <v>15</v>
      </c>
      <c r="M1177" s="33">
        <f>_xlfn.XLOOKUP(A1177,Table3[customer_no],Table3[dd/mm/yy],"NOT FOUND")</f>
        <v>23726</v>
      </c>
      <c r="N1177">
        <f>_xlfn.XLOOKUP(A1177,Table3[customer_no],Table3[age],"NOT FOUND")</f>
        <v>58</v>
      </c>
      <c r="O1177" cm="1">
        <f t="array" ref="O1177">_xlfn.XLOOKUP(A1177,Table3[customer_no],'Hospitalisation Details'!$E$2:$E$2344,"NOT FOUND")</f>
        <v>0</v>
      </c>
      <c r="P1177" t="str">
        <f>_xlfn.XLOOKUP(A1177,Table3[customer_no],Table3[hsplt_handled],"NOT FOUND")</f>
        <v>tier - 3</v>
      </c>
      <c r="Q1177" t="str">
        <f>_xlfn.XLOOKUP(A1177,Table3[customer_no],Table3[city_handled],"NOT FOUND")</f>
        <v>tier - 3</v>
      </c>
      <c r="R1177" t="str">
        <f>_xlfn.XLOOKUP(A1177,Table3[customer_no],Table3[state_id],"NOT FOUND")</f>
        <v>R1013</v>
      </c>
      <c r="S1177" s="34" cm="1">
        <f t="array" ref="S1177">_xlfn.XLOOKUP(A1177,Table3[customer_no],'Hospitalisation Details'!$F$2:$F$2344,"NOT FOUND")</f>
        <v>9597.6299999999992</v>
      </c>
      <c r="T1177" t="str">
        <f>_xlfn.XLOOKUP(A1177,Table2[Customer ID],Table2[BMI_category],"NOT FOUND")</f>
        <v>Normal Weight</v>
      </c>
      <c r="U1177" s="7">
        <f>_xlfn.XLOOKUP(A1177,Table2[Customer ID],Table2[no of surgery],"NOT FOUND")</f>
        <v>1</v>
      </c>
      <c r="V1177" t="str">
        <f>_xlfn.XLOOKUP(A1177,Table2[Customer ID],Table2[smoker_missing],"NOT FOUND")</f>
        <v>No</v>
      </c>
      <c r="W1177" t="str">
        <f t="shared" si="18"/>
        <v>Prediabetes</v>
      </c>
      <c r="X1177" s="37">
        <f>SUM(Table5[[#This Row],[Title]:[Diabetes Level]])</f>
        <v>35390.68</v>
      </c>
    </row>
    <row r="1178" spans="1:24" x14ac:dyDescent="0.25">
      <c r="A1178" t="s">
        <v>1194</v>
      </c>
      <c r="B1178" t="str">
        <f>VLOOKUP(A1178,'Customer Names'!$A$2:$E$2336,3,FALSE)</f>
        <v>Mr.</v>
      </c>
      <c r="C1178" t="str">
        <f>_xlfn.XLOOKUP(A1178,$A$2:$A$2336,'Customer Names'!$D$2:$D$2336,"NOT FOUND")</f>
        <v>Mark G</v>
      </c>
      <c r="D1178" t="str">
        <f>_xlfn.XLOOKUP(A1178,$A$2:$A$2336,'Customer Names'!$E$2:$E$2336,"NOT FOUND")</f>
        <v>Manfredi</v>
      </c>
      <c r="E1178" cm="1">
        <f t="array" ref="E1178">_xlfn.XLOOKUP(A1178,$A$2:$A$2336,Table2[BMI],"NOT FOUND")</f>
        <v>31.39</v>
      </c>
      <c r="F1178" cm="1">
        <f t="array" ref="F1178">_xlfn.XLOOKUP(A1178,$A$2:$A$2336,Table2[HBA1C],"NOT FOUND")</f>
        <v>8.85</v>
      </c>
      <c r="G1178" t="str" cm="1">
        <f t="array" ref="G1178">_xlfn.XLOOKUP(A1178,$A$2:$A$2336,Table2[Heart Issues],"NOT FOUND")</f>
        <v>yes</v>
      </c>
      <c r="H1178" t="str" cm="1">
        <f t="array" ref="H1178">_xlfn.XLOOKUP(A1178,$A$2:$A$2336,Table2[Any Transplants],"NOT FOUND")</f>
        <v>No</v>
      </c>
      <c r="I1178" t="str" cm="1">
        <f t="array" ref="I1178">_xlfn.XLOOKUP(A1178,$A$2:$A$2336,Table2[Cancer history],"NOT FOUND")</f>
        <v>No</v>
      </c>
      <c r="J1178" t="str">
        <f>_xlfn.XLOOKUP(A1178,Table3[customer_no],Table3[month],"NOT FOUND")</f>
        <v>Oct</v>
      </c>
      <c r="K1178" s="7">
        <f>_xlfn.XLOOKUP(A1178,Table3[customer_no],Table3[year_average],"NOT FOUND")</f>
        <v>1981</v>
      </c>
      <c r="L1178" cm="1">
        <f t="array" ref="L1178">_xlfn.XLOOKUP(A1178,Table3[customer_no],'Hospitalisation Details'!$D$2:$D$2344,"NOT FOUND")</f>
        <v>18</v>
      </c>
      <c r="M1178" s="33">
        <f>_xlfn.XLOOKUP(A1178,Table3[customer_no],Table3[dd/mm/yy],"NOT FOUND")</f>
        <v>29877</v>
      </c>
      <c r="N1178">
        <f>_xlfn.XLOOKUP(A1178,Table3[customer_no],Table3[age],"NOT FOUND")</f>
        <v>41</v>
      </c>
      <c r="O1178" cm="1">
        <f t="array" ref="O1178">_xlfn.XLOOKUP(A1178,Table3[customer_no],'Hospitalisation Details'!$E$2:$E$2344,"NOT FOUND")</f>
        <v>1</v>
      </c>
      <c r="P1178" t="str">
        <f>_xlfn.XLOOKUP(A1178,Table3[customer_no],Table3[hsplt_handled],"NOT FOUND")</f>
        <v>tier - 2</v>
      </c>
      <c r="Q1178" t="str">
        <f>_xlfn.XLOOKUP(A1178,Table3[customer_no],Table3[city_handled],"NOT FOUND")</f>
        <v>tier - 1</v>
      </c>
      <c r="R1178" t="str">
        <f>_xlfn.XLOOKUP(A1178,Table3[customer_no],Table3[state_id],"NOT FOUND")</f>
        <v>R1021</v>
      </c>
      <c r="S1178" s="34" cm="1">
        <f t="array" ref="S1178">_xlfn.XLOOKUP(A1178,Table3[customer_no],'Hospitalisation Details'!$F$2:$F$2344,"NOT FOUND")</f>
        <v>9584.0400000000009</v>
      </c>
      <c r="T1178" t="str">
        <f>_xlfn.XLOOKUP(A1178,Table2[Customer ID],Table2[BMI_category],"NOT FOUND")</f>
        <v>Obesity</v>
      </c>
      <c r="U1178" s="7">
        <f>_xlfn.XLOOKUP(A1178,Table2[Customer ID],Table2[no of surgery],"NOT FOUND")</f>
        <v>0</v>
      </c>
      <c r="V1178" t="str">
        <f>_xlfn.XLOOKUP(A1178,Table2[Customer ID],Table2[smoker_missing],"NOT FOUND")</f>
        <v>No</v>
      </c>
      <c r="W1178" t="str">
        <f t="shared" si="18"/>
        <v>Diabetes</v>
      </c>
      <c r="X1178" s="37">
        <f>SUM(Table5[[#This Row],[Title]:[Diabetes Level]])</f>
        <v>41542.28</v>
      </c>
    </row>
    <row r="1179" spans="1:24" x14ac:dyDescent="0.25">
      <c r="A1179" t="s">
        <v>1193</v>
      </c>
      <c r="B1179" t="str">
        <f>VLOOKUP(A1179,'Customer Names'!$A$2:$E$2336,3,FALSE)</f>
        <v>Ms.</v>
      </c>
      <c r="C1179" t="str">
        <f>_xlfn.XLOOKUP(A1179,$A$2:$A$2336,'Customer Names'!$D$2:$D$2336,"NOT FOUND")</f>
        <v>Kasey E.</v>
      </c>
      <c r="D1179" t="str">
        <f>_xlfn.XLOOKUP(A1179,$A$2:$A$2336,'Customer Names'!$E$2:$E$2336,"NOT FOUND")</f>
        <v>Manwaring</v>
      </c>
      <c r="E1179" cm="1">
        <f t="array" ref="E1179">_xlfn.XLOOKUP(A1179,$A$2:$A$2336,Table2[BMI],"NOT FOUND")</f>
        <v>34.770000000000003</v>
      </c>
      <c r="F1179" cm="1">
        <f t="array" ref="F1179">_xlfn.XLOOKUP(A1179,$A$2:$A$2336,Table2[HBA1C],"NOT FOUND")</f>
        <v>10.54</v>
      </c>
      <c r="G1179" t="str" cm="1">
        <f t="array" ref="G1179">_xlfn.XLOOKUP(A1179,$A$2:$A$2336,Table2[Heart Issues],"NOT FOUND")</f>
        <v>No</v>
      </c>
      <c r="H1179" t="str" cm="1">
        <f t="array" ref="H1179">_xlfn.XLOOKUP(A1179,$A$2:$A$2336,Table2[Any Transplants],"NOT FOUND")</f>
        <v>No</v>
      </c>
      <c r="I1179" t="str" cm="1">
        <f t="array" ref="I1179">_xlfn.XLOOKUP(A1179,$A$2:$A$2336,Table2[Cancer history],"NOT FOUND")</f>
        <v>No</v>
      </c>
      <c r="J1179" t="str">
        <f>_xlfn.XLOOKUP(A1179,Table3[customer_no],Table3[month],"NOT FOUND")</f>
        <v>Nov</v>
      </c>
      <c r="K1179" s="7">
        <f>_xlfn.XLOOKUP(A1179,Table3[customer_no],Table3[year_average],"NOT FOUND")</f>
        <v>1973</v>
      </c>
      <c r="L1179" cm="1">
        <f t="array" ref="L1179">_xlfn.XLOOKUP(A1179,Table3[customer_no],'Hospitalisation Details'!$D$2:$D$2344,"NOT FOUND")</f>
        <v>28</v>
      </c>
      <c r="M1179" s="33">
        <f>_xlfn.XLOOKUP(A1179,Table3[customer_no],Table3[dd/mm/yy],"NOT FOUND")</f>
        <v>26996</v>
      </c>
      <c r="N1179">
        <f>_xlfn.XLOOKUP(A1179,Table3[customer_no],Table3[age],"NOT FOUND")</f>
        <v>49</v>
      </c>
      <c r="O1179" cm="1">
        <f t="array" ref="O1179">_xlfn.XLOOKUP(A1179,Table3[customer_no],'Hospitalisation Details'!$E$2:$E$2344,"NOT FOUND")</f>
        <v>1</v>
      </c>
      <c r="P1179" t="str">
        <f>_xlfn.XLOOKUP(A1179,Table3[customer_no],Table3[hsplt_handled],"NOT FOUND")</f>
        <v>tier - 2</v>
      </c>
      <c r="Q1179" t="str">
        <f>_xlfn.XLOOKUP(A1179,Table3[customer_no],Table3[city_handled],"NOT FOUND")</f>
        <v>tier - 3</v>
      </c>
      <c r="R1179" t="str">
        <f>_xlfn.XLOOKUP(A1179,Table3[customer_no],Table3[state_id],"NOT FOUND")</f>
        <v>R1012</v>
      </c>
      <c r="S1179" s="34" cm="1">
        <f t="array" ref="S1179">_xlfn.XLOOKUP(A1179,Table3[customer_no],'Hospitalisation Details'!$F$2:$F$2344,"NOT FOUND")</f>
        <v>9583.89</v>
      </c>
      <c r="T1179" t="str">
        <f>_xlfn.XLOOKUP(A1179,Table2[Customer ID],Table2[BMI_category],"NOT FOUND")</f>
        <v>Obesity</v>
      </c>
      <c r="U1179" s="7">
        <f>_xlfn.XLOOKUP(A1179,Table2[Customer ID],Table2[no of surgery],"NOT FOUND")</f>
        <v>2</v>
      </c>
      <c r="V1179" t="str">
        <f>_xlfn.XLOOKUP(A1179,Table2[Customer ID],Table2[smoker_missing],"NOT FOUND")</f>
        <v>No</v>
      </c>
      <c r="W1179" t="str">
        <f t="shared" si="18"/>
        <v>Diabetes</v>
      </c>
      <c r="X1179" s="37">
        <f>SUM(Table5[[#This Row],[Title]:[Diabetes Level]])</f>
        <v>38678.199999999997</v>
      </c>
    </row>
    <row r="1180" spans="1:24" x14ac:dyDescent="0.25">
      <c r="A1180" t="s">
        <v>1192</v>
      </c>
      <c r="B1180" t="str">
        <f>VLOOKUP(A1180,'Customer Names'!$A$2:$E$2336,3,FALSE)</f>
        <v>Mr.</v>
      </c>
      <c r="C1180" t="str">
        <f>_xlfn.XLOOKUP(A1180,$A$2:$A$2336,'Customer Names'!$D$2:$D$2336,"NOT FOUND")</f>
        <v>Jeff</v>
      </c>
      <c r="D1180" t="str">
        <f>_xlfn.XLOOKUP(A1180,$A$2:$A$2336,'Customer Names'!$E$2:$E$2336,"NOT FOUND")</f>
        <v>Tomaszewski</v>
      </c>
      <c r="E1180" cm="1">
        <f t="array" ref="E1180">_xlfn.XLOOKUP(A1180,$A$2:$A$2336,Table2[BMI],"NOT FOUND")</f>
        <v>24.48</v>
      </c>
      <c r="F1180" cm="1">
        <f t="array" ref="F1180">_xlfn.XLOOKUP(A1180,$A$2:$A$2336,Table2[HBA1C],"NOT FOUND")</f>
        <v>4.37</v>
      </c>
      <c r="G1180" t="str" cm="1">
        <f t="array" ref="G1180">_xlfn.XLOOKUP(A1180,$A$2:$A$2336,Table2[Heart Issues],"NOT FOUND")</f>
        <v>yes</v>
      </c>
      <c r="H1180" t="str" cm="1">
        <f t="array" ref="H1180">_xlfn.XLOOKUP(A1180,$A$2:$A$2336,Table2[Any Transplants],"NOT FOUND")</f>
        <v>No</v>
      </c>
      <c r="I1180" t="str" cm="1">
        <f t="array" ref="I1180">_xlfn.XLOOKUP(A1180,$A$2:$A$2336,Table2[Cancer history],"NOT FOUND")</f>
        <v>No</v>
      </c>
      <c r="J1180" t="str">
        <f>_xlfn.XLOOKUP(A1180,Table3[customer_no],Table3[month],"NOT FOUND")</f>
        <v>Dec</v>
      </c>
      <c r="K1180" s="7">
        <f>_xlfn.XLOOKUP(A1180,Table3[customer_no],Table3[year_average],"NOT FOUND")</f>
        <v>1966</v>
      </c>
      <c r="L1180" cm="1">
        <f t="array" ref="L1180">_xlfn.XLOOKUP(A1180,Table3[customer_no],'Hospitalisation Details'!$D$2:$D$2344,"NOT FOUND")</f>
        <v>4</v>
      </c>
      <c r="M1180" s="33">
        <f>_xlfn.XLOOKUP(A1180,Table3[customer_no],Table3[dd/mm/yy],"NOT FOUND")</f>
        <v>24445</v>
      </c>
      <c r="N1180">
        <f>_xlfn.XLOOKUP(A1180,Table3[customer_no],Table3[age],"NOT FOUND")</f>
        <v>56</v>
      </c>
      <c r="O1180" cm="1">
        <f t="array" ref="O1180">_xlfn.XLOOKUP(A1180,Table3[customer_no],'Hospitalisation Details'!$E$2:$E$2344,"NOT FOUND")</f>
        <v>0</v>
      </c>
      <c r="P1180" t="str">
        <f>_xlfn.XLOOKUP(A1180,Table3[customer_no],Table3[hsplt_handled],"NOT FOUND")</f>
        <v>tier - 3</v>
      </c>
      <c r="Q1180" t="str">
        <f>_xlfn.XLOOKUP(A1180,Table3[customer_no],Table3[city_handled],"NOT FOUND")</f>
        <v>tier - 2</v>
      </c>
      <c r="R1180" t="str">
        <f>_xlfn.XLOOKUP(A1180,Table3[customer_no],Table3[state_id],"NOT FOUND")</f>
        <v>R1013</v>
      </c>
      <c r="S1180" s="34" cm="1">
        <f t="array" ref="S1180">_xlfn.XLOOKUP(A1180,Table3[customer_no],'Hospitalisation Details'!$F$2:$F$2344,"NOT FOUND")</f>
        <v>9582.5400000000009</v>
      </c>
      <c r="T1180" t="str">
        <f>_xlfn.XLOOKUP(A1180,Table2[Customer ID],Table2[BMI_category],"NOT FOUND")</f>
        <v>Normal Weight</v>
      </c>
      <c r="U1180" s="7">
        <f>_xlfn.XLOOKUP(A1180,Table2[Customer ID],Table2[no of surgery],"NOT FOUND")</f>
        <v>2</v>
      </c>
      <c r="V1180" t="str">
        <f>_xlfn.XLOOKUP(A1180,Table2[Customer ID],Table2[smoker_missing],"NOT FOUND")</f>
        <v>No</v>
      </c>
      <c r="W1180" t="str">
        <f t="shared" si="18"/>
        <v>Normal</v>
      </c>
      <c r="X1180" s="37">
        <f>SUM(Table5[[#This Row],[Title]:[Diabetes Level]])</f>
        <v>36084.39</v>
      </c>
    </row>
    <row r="1181" spans="1:24" x14ac:dyDescent="0.25">
      <c r="A1181" t="s">
        <v>1191</v>
      </c>
      <c r="B1181" t="str">
        <f>VLOOKUP(A1181,'Customer Names'!$A$2:$E$2336,3,FALSE)</f>
        <v>Ms.</v>
      </c>
      <c r="C1181" t="str">
        <f>_xlfn.XLOOKUP(A1181,$A$2:$A$2336,'Customer Names'!$D$2:$D$2336,"NOT FOUND")</f>
        <v>Amy</v>
      </c>
      <c r="D1181" t="str">
        <f>_xlfn.XLOOKUP(A1181,$A$2:$A$2336,'Customer Names'!$E$2:$E$2336,"NOT FOUND")</f>
        <v>Gannon</v>
      </c>
      <c r="E1181" cm="1">
        <f t="array" ref="E1181">_xlfn.XLOOKUP(A1181,$A$2:$A$2336,Table2[BMI],"NOT FOUND")</f>
        <v>22.61</v>
      </c>
      <c r="F1181" cm="1">
        <f t="array" ref="F1181">_xlfn.XLOOKUP(A1181,$A$2:$A$2336,Table2[HBA1C],"NOT FOUND")</f>
        <v>9.6300000000000008</v>
      </c>
      <c r="G1181" t="str" cm="1">
        <f t="array" ref="G1181">_xlfn.XLOOKUP(A1181,$A$2:$A$2336,Table2[Heart Issues],"NOT FOUND")</f>
        <v>No</v>
      </c>
      <c r="H1181" t="str" cm="1">
        <f t="array" ref="H1181">_xlfn.XLOOKUP(A1181,$A$2:$A$2336,Table2[Any Transplants],"NOT FOUND")</f>
        <v>No</v>
      </c>
      <c r="I1181" t="str" cm="1">
        <f t="array" ref="I1181">_xlfn.XLOOKUP(A1181,$A$2:$A$2336,Table2[Cancer history],"NOT FOUND")</f>
        <v>No</v>
      </c>
      <c r="J1181" t="str">
        <f>_xlfn.XLOOKUP(A1181,Table3[customer_no],Table3[month],"NOT FOUND")</f>
        <v>Dec</v>
      </c>
      <c r="K1181" s="7">
        <f>_xlfn.XLOOKUP(A1181,Table3[customer_no],Table3[year_average],"NOT FOUND")</f>
        <v>1973</v>
      </c>
      <c r="L1181" cm="1">
        <f t="array" ref="L1181">_xlfn.XLOOKUP(A1181,Table3[customer_no],'Hospitalisation Details'!$D$2:$D$2344,"NOT FOUND")</f>
        <v>1</v>
      </c>
      <c r="M1181" s="33">
        <f>_xlfn.XLOOKUP(A1181,Table3[customer_no],Table3[dd/mm/yy],"NOT FOUND")</f>
        <v>26999</v>
      </c>
      <c r="N1181">
        <f>_xlfn.XLOOKUP(A1181,Table3[customer_no],Table3[age],"NOT FOUND")</f>
        <v>49</v>
      </c>
      <c r="O1181" cm="1">
        <f t="array" ref="O1181">_xlfn.XLOOKUP(A1181,Table3[customer_no],'Hospitalisation Details'!$E$2:$E$2344,"NOT FOUND")</f>
        <v>1</v>
      </c>
      <c r="P1181" t="str">
        <f>_xlfn.XLOOKUP(A1181,Table3[customer_no],Table3[hsplt_handled],"NOT FOUND")</f>
        <v>tier - 2</v>
      </c>
      <c r="Q1181" t="str">
        <f>_xlfn.XLOOKUP(A1181,Table3[customer_no],Table3[city_handled],"NOT FOUND")</f>
        <v>tier - 1</v>
      </c>
      <c r="R1181" t="str">
        <f>_xlfn.XLOOKUP(A1181,Table3[customer_no],Table3[state_id],"NOT FOUND")</f>
        <v>R1012</v>
      </c>
      <c r="S1181" s="34" cm="1">
        <f t="array" ref="S1181">_xlfn.XLOOKUP(A1181,Table3[customer_no],'Hospitalisation Details'!$F$2:$F$2344,"NOT FOUND")</f>
        <v>9566.99</v>
      </c>
      <c r="T1181" t="str">
        <f>_xlfn.XLOOKUP(A1181,Table2[Customer ID],Table2[BMI_category],"NOT FOUND")</f>
        <v>Normal Weight</v>
      </c>
      <c r="U1181" s="7">
        <f>_xlfn.XLOOKUP(A1181,Table2[Customer ID],Table2[no of surgery],"NOT FOUND")</f>
        <v>2</v>
      </c>
      <c r="V1181" t="str">
        <f>_xlfn.XLOOKUP(A1181,Table2[Customer ID],Table2[smoker_missing],"NOT FOUND")</f>
        <v>No</v>
      </c>
      <c r="W1181" t="str">
        <f t="shared" si="18"/>
        <v>Diabetes</v>
      </c>
      <c r="X1181" s="37">
        <f>SUM(Table5[[#This Row],[Title]:[Diabetes Level]])</f>
        <v>38624.230000000003</v>
      </c>
    </row>
    <row r="1182" spans="1:24" x14ac:dyDescent="0.25">
      <c r="A1182" t="s">
        <v>1190</v>
      </c>
      <c r="B1182" t="str">
        <f>VLOOKUP(A1182,'Customer Names'!$A$2:$E$2336,3,FALSE)</f>
        <v>Mr.</v>
      </c>
      <c r="C1182" t="str">
        <f>_xlfn.XLOOKUP(A1182,$A$2:$A$2336,'Customer Names'!$D$2:$D$2336,"NOT FOUND")</f>
        <v>Adam</v>
      </c>
      <c r="D1182" t="str">
        <f>_xlfn.XLOOKUP(A1182,$A$2:$A$2336,'Customer Names'!$E$2:$E$2336,"NOT FOUND")</f>
        <v>Frye</v>
      </c>
      <c r="E1182" cm="1">
        <f t="array" ref="E1182">_xlfn.XLOOKUP(A1182,$A$2:$A$2336,Table2[BMI],"NOT FOUND")</f>
        <v>34.299999999999997</v>
      </c>
      <c r="F1182" cm="1">
        <f t="array" ref="F1182">_xlfn.XLOOKUP(A1182,$A$2:$A$2336,Table2[HBA1C],"NOT FOUND")</f>
        <v>10.37</v>
      </c>
      <c r="G1182" t="str" cm="1">
        <f t="array" ref="G1182">_xlfn.XLOOKUP(A1182,$A$2:$A$2336,Table2[Heart Issues],"NOT FOUND")</f>
        <v>No</v>
      </c>
      <c r="H1182" t="str" cm="1">
        <f t="array" ref="H1182">_xlfn.XLOOKUP(A1182,$A$2:$A$2336,Table2[Any Transplants],"NOT FOUND")</f>
        <v>No</v>
      </c>
      <c r="I1182" t="str" cm="1">
        <f t="array" ref="I1182">_xlfn.XLOOKUP(A1182,$A$2:$A$2336,Table2[Cancer history],"NOT FOUND")</f>
        <v>No</v>
      </c>
      <c r="J1182" t="str">
        <f>_xlfn.XLOOKUP(A1182,Table3[customer_no],Table3[month],"NOT FOUND")</f>
        <v>Aug</v>
      </c>
      <c r="K1182" s="7">
        <f>_xlfn.XLOOKUP(A1182,Table3[customer_no],Table3[year_average],"NOT FOUND")</f>
        <v>1974</v>
      </c>
      <c r="L1182" cm="1">
        <f t="array" ref="L1182">_xlfn.XLOOKUP(A1182,Table3[customer_no],'Hospitalisation Details'!$D$2:$D$2344,"NOT FOUND")</f>
        <v>14</v>
      </c>
      <c r="M1182" s="33">
        <f>_xlfn.XLOOKUP(A1182,Table3[customer_no],Table3[dd/mm/yy],"NOT FOUND")</f>
        <v>27255</v>
      </c>
      <c r="N1182">
        <f>_xlfn.XLOOKUP(A1182,Table3[customer_no],Table3[age],"NOT FOUND")</f>
        <v>48</v>
      </c>
      <c r="O1182" cm="1">
        <f t="array" ref="O1182">_xlfn.XLOOKUP(A1182,Table3[customer_no],'Hospitalisation Details'!$E$2:$E$2344,"NOT FOUND")</f>
        <v>3</v>
      </c>
      <c r="P1182" t="str">
        <f>_xlfn.XLOOKUP(A1182,Table3[customer_no],Table3[hsplt_handled],"NOT FOUND")</f>
        <v>tier - 3</v>
      </c>
      <c r="Q1182" t="str">
        <f>_xlfn.XLOOKUP(A1182,Table3[customer_no],Table3[city_handled],"NOT FOUND")</f>
        <v>tier - 1</v>
      </c>
      <c r="R1182" t="str">
        <f>_xlfn.XLOOKUP(A1182,Table3[customer_no],Table3[state_id],"NOT FOUND")</f>
        <v>R1011</v>
      </c>
      <c r="S1182" s="34" cm="1">
        <f t="array" ref="S1182">_xlfn.XLOOKUP(A1182,Table3[customer_no],'Hospitalisation Details'!$F$2:$F$2344,"NOT FOUND")</f>
        <v>9563.0300000000007</v>
      </c>
      <c r="T1182" t="str">
        <f>_xlfn.XLOOKUP(A1182,Table2[Customer ID],Table2[BMI_category],"NOT FOUND")</f>
        <v>Obesity</v>
      </c>
      <c r="U1182" s="7">
        <f>_xlfn.XLOOKUP(A1182,Table2[Customer ID],Table2[no of surgery],"NOT FOUND")</f>
        <v>0</v>
      </c>
      <c r="V1182" t="str">
        <f>_xlfn.XLOOKUP(A1182,Table2[Customer ID],Table2[smoker_missing],"NOT FOUND")</f>
        <v>No</v>
      </c>
      <c r="W1182" t="str">
        <f t="shared" si="18"/>
        <v>Diabetes</v>
      </c>
      <c r="X1182" s="37">
        <f>SUM(Table5[[#This Row],[Title]:[Diabetes Level]])</f>
        <v>38901.699999999997</v>
      </c>
    </row>
    <row r="1183" spans="1:24" x14ac:dyDescent="0.25">
      <c r="A1183" t="s">
        <v>1189</v>
      </c>
      <c r="B1183" t="str">
        <f>VLOOKUP(A1183,'Customer Names'!$A$2:$E$2336,3,FALSE)</f>
        <v>Ms.</v>
      </c>
      <c r="C1183" t="str">
        <f>_xlfn.XLOOKUP(A1183,$A$2:$A$2336,'Customer Names'!$D$2:$D$2336,"NOT FOUND")</f>
        <v>Kristin M</v>
      </c>
      <c r="D1183" t="str">
        <f>_xlfn.XLOOKUP(A1183,$A$2:$A$2336,'Customer Names'!$E$2:$E$2336,"NOT FOUND")</f>
        <v>Jenkins</v>
      </c>
      <c r="E1183" cm="1">
        <f t="array" ref="E1183">_xlfn.XLOOKUP(A1183,$A$2:$A$2336,Table2[BMI],"NOT FOUND")</f>
        <v>46.09</v>
      </c>
      <c r="F1183" cm="1">
        <f t="array" ref="F1183">_xlfn.XLOOKUP(A1183,$A$2:$A$2336,Table2[HBA1C],"NOT FOUND")</f>
        <v>5.44</v>
      </c>
      <c r="G1183" t="str" cm="1">
        <f t="array" ref="G1183">_xlfn.XLOOKUP(A1183,$A$2:$A$2336,Table2[Heart Issues],"NOT FOUND")</f>
        <v>No</v>
      </c>
      <c r="H1183" t="str" cm="1">
        <f t="array" ref="H1183">_xlfn.XLOOKUP(A1183,$A$2:$A$2336,Table2[Any Transplants],"NOT FOUND")</f>
        <v>No</v>
      </c>
      <c r="I1183" t="str" cm="1">
        <f t="array" ref="I1183">_xlfn.XLOOKUP(A1183,$A$2:$A$2336,Table2[Cancer history],"NOT FOUND")</f>
        <v>No</v>
      </c>
      <c r="J1183" t="str">
        <f>_xlfn.XLOOKUP(A1183,Table3[customer_no],Table3[month],"NOT FOUND")</f>
        <v>Sep</v>
      </c>
      <c r="K1183" s="7">
        <f>_xlfn.XLOOKUP(A1183,Table3[customer_no],Table3[year_average],"NOT FOUND")</f>
        <v>1972</v>
      </c>
      <c r="L1183" cm="1">
        <f t="array" ref="L1183">_xlfn.XLOOKUP(A1183,Table3[customer_no],'Hospitalisation Details'!$D$2:$D$2344,"NOT FOUND")</f>
        <v>22</v>
      </c>
      <c r="M1183" s="33">
        <f>_xlfn.XLOOKUP(A1183,Table3[customer_no],Table3[dd/mm/yy],"NOT FOUND")</f>
        <v>26564</v>
      </c>
      <c r="N1183">
        <f>_xlfn.XLOOKUP(A1183,Table3[customer_no],Table3[age],"NOT FOUND")</f>
        <v>50</v>
      </c>
      <c r="O1183" cm="1">
        <f t="array" ref="O1183">_xlfn.XLOOKUP(A1183,Table3[customer_no],'Hospitalisation Details'!$E$2:$E$2344,"NOT FOUND")</f>
        <v>1</v>
      </c>
      <c r="P1183" t="str">
        <f>_xlfn.XLOOKUP(A1183,Table3[customer_no],Table3[hsplt_handled],"NOT FOUND")</f>
        <v>tier - 2</v>
      </c>
      <c r="Q1183" t="str">
        <f>_xlfn.XLOOKUP(A1183,Table3[customer_no],Table3[city_handled],"NOT FOUND")</f>
        <v>tier - 1</v>
      </c>
      <c r="R1183" t="str">
        <f>_xlfn.XLOOKUP(A1183,Table3[customer_no],Table3[state_id],"NOT FOUND")</f>
        <v>R1013</v>
      </c>
      <c r="S1183" s="34" cm="1">
        <f t="array" ref="S1183">_xlfn.XLOOKUP(A1183,Table3[customer_no],'Hospitalisation Details'!$F$2:$F$2344,"NOT FOUND")</f>
        <v>9549.57</v>
      </c>
      <c r="T1183" t="str">
        <f>_xlfn.XLOOKUP(A1183,Table2[Customer ID],Table2[BMI_category],"NOT FOUND")</f>
        <v>Obesity</v>
      </c>
      <c r="U1183" s="7">
        <f>_xlfn.XLOOKUP(A1183,Table2[Customer ID],Table2[no of surgery],"NOT FOUND")</f>
        <v>2</v>
      </c>
      <c r="V1183" t="str">
        <f>_xlfn.XLOOKUP(A1183,Table2[Customer ID],Table2[smoker_missing],"NOT FOUND")</f>
        <v>No</v>
      </c>
      <c r="W1183" t="str">
        <f t="shared" si="18"/>
        <v>Normal</v>
      </c>
      <c r="X1183" s="37">
        <f>SUM(Table5[[#This Row],[Title]:[Diabetes Level]])</f>
        <v>38212.1</v>
      </c>
    </row>
    <row r="1184" spans="1:24" x14ac:dyDescent="0.25">
      <c r="A1184" t="s">
        <v>1188</v>
      </c>
      <c r="B1184" t="str">
        <f>VLOOKUP(A1184,'Customer Names'!$A$2:$E$2336,3,FALSE)</f>
        <v>Ms.</v>
      </c>
      <c r="C1184" t="str">
        <f>_xlfn.XLOOKUP(A1184,$A$2:$A$2336,'Customer Names'!$D$2:$D$2336,"NOT FOUND")</f>
        <v>Mary-Lynn B.</v>
      </c>
      <c r="D1184" t="str">
        <f>_xlfn.XLOOKUP(A1184,$A$2:$A$2336,'Customer Names'!$E$2:$E$2336,"NOT FOUND")</f>
        <v>Currier</v>
      </c>
      <c r="E1184" cm="1">
        <f t="array" ref="E1184">_xlfn.XLOOKUP(A1184,$A$2:$A$2336,Table2[BMI],"NOT FOUND")</f>
        <v>44.744999999999997</v>
      </c>
      <c r="F1184" cm="1">
        <f t="array" ref="F1184">_xlfn.XLOOKUP(A1184,$A$2:$A$2336,Table2[HBA1C],"NOT FOUND")</f>
        <v>5.19</v>
      </c>
      <c r="G1184" t="str" cm="1">
        <f t="array" ref="G1184">_xlfn.XLOOKUP(A1184,$A$2:$A$2336,Table2[Heart Issues],"NOT FOUND")</f>
        <v>No</v>
      </c>
      <c r="H1184" t="str" cm="1">
        <f t="array" ref="H1184">_xlfn.XLOOKUP(A1184,$A$2:$A$2336,Table2[Any Transplants],"NOT FOUND")</f>
        <v>No</v>
      </c>
      <c r="I1184" t="str" cm="1">
        <f t="array" ref="I1184">_xlfn.XLOOKUP(A1184,$A$2:$A$2336,Table2[Cancer history],"NOT FOUND")</f>
        <v>No</v>
      </c>
      <c r="J1184" t="str">
        <f>_xlfn.XLOOKUP(A1184,Table3[customer_no],Table3[month],"NOT FOUND")</f>
        <v>Sep</v>
      </c>
      <c r="K1184" s="7">
        <f>_xlfn.XLOOKUP(A1184,Table3[customer_no],Table3[year_average],"NOT FOUND")</f>
        <v>1972</v>
      </c>
      <c r="L1184" cm="1">
        <f t="array" ref="L1184">_xlfn.XLOOKUP(A1184,Table3[customer_no],'Hospitalisation Details'!$D$2:$D$2344,"NOT FOUND")</f>
        <v>22</v>
      </c>
      <c r="M1184" s="33">
        <f>_xlfn.XLOOKUP(A1184,Table3[customer_no],Table3[dd/mm/yy],"NOT FOUND")</f>
        <v>26564</v>
      </c>
      <c r="N1184">
        <f>_xlfn.XLOOKUP(A1184,Table3[customer_no],Table3[age],"NOT FOUND")</f>
        <v>50</v>
      </c>
      <c r="O1184" cm="1">
        <f t="array" ref="O1184">_xlfn.XLOOKUP(A1184,Table3[customer_no],'Hospitalisation Details'!$E$2:$E$2344,"NOT FOUND")</f>
        <v>0</v>
      </c>
      <c r="P1184" t="str">
        <f>_xlfn.XLOOKUP(A1184,Table3[customer_no],Table3[hsplt_handled],"NOT FOUND")</f>
        <v>tier - 2</v>
      </c>
      <c r="Q1184" t="str">
        <f>_xlfn.XLOOKUP(A1184,Table3[customer_no],Table3[city_handled],"NOT FOUND")</f>
        <v>tier - 1</v>
      </c>
      <c r="R1184" t="str">
        <f>_xlfn.XLOOKUP(A1184,Table3[customer_no],Table3[state_id],"NOT FOUND")</f>
        <v>R1024</v>
      </c>
      <c r="S1184" s="34" cm="1">
        <f t="array" ref="S1184">_xlfn.XLOOKUP(A1184,Table3[customer_no],'Hospitalisation Details'!$F$2:$F$2344,"NOT FOUND")</f>
        <v>9541.7000000000007</v>
      </c>
      <c r="T1184" t="str">
        <f>_xlfn.XLOOKUP(A1184,Table2[Customer ID],Table2[BMI_category],"NOT FOUND")</f>
        <v>Obesity</v>
      </c>
      <c r="U1184" s="7">
        <f>_xlfn.XLOOKUP(A1184,Table2[Customer ID],Table2[no of surgery],"NOT FOUND")</f>
        <v>2</v>
      </c>
      <c r="V1184" t="str">
        <f>_xlfn.XLOOKUP(A1184,Table2[Customer ID],Table2[smoker_missing],"NOT FOUND")</f>
        <v>No</v>
      </c>
      <c r="W1184" t="str">
        <f t="shared" si="18"/>
        <v>Normal</v>
      </c>
      <c r="X1184" s="37">
        <f>SUM(Table5[[#This Row],[Title]:[Diabetes Level]])</f>
        <v>38201.635000000002</v>
      </c>
    </row>
    <row r="1185" spans="1:24" x14ac:dyDescent="0.25">
      <c r="A1185" t="s">
        <v>1187</v>
      </c>
      <c r="B1185" t="str">
        <f>VLOOKUP(A1185,'Customer Names'!$A$2:$E$2336,3,FALSE)</f>
        <v>Mrs.</v>
      </c>
      <c r="C1185" t="str">
        <f>_xlfn.XLOOKUP(A1185,$A$2:$A$2336,'Customer Names'!$D$2:$D$2336,"NOT FOUND")</f>
        <v>Jamie A</v>
      </c>
      <c r="D1185" t="str">
        <f>_xlfn.XLOOKUP(A1185,$A$2:$A$2336,'Customer Names'!$E$2:$E$2336,"NOT FOUND")</f>
        <v>Whittendale</v>
      </c>
      <c r="E1185" cm="1">
        <f t="array" ref="E1185">_xlfn.XLOOKUP(A1185,$A$2:$A$2336,Table2[BMI],"NOT FOUND")</f>
        <v>26.33</v>
      </c>
      <c r="F1185" cm="1">
        <f t="array" ref="F1185">_xlfn.XLOOKUP(A1185,$A$2:$A$2336,Table2[HBA1C],"NOT FOUND")</f>
        <v>11.8</v>
      </c>
      <c r="G1185" t="str" cm="1">
        <f t="array" ref="G1185">_xlfn.XLOOKUP(A1185,$A$2:$A$2336,Table2[Heart Issues],"NOT FOUND")</f>
        <v>yes</v>
      </c>
      <c r="H1185" t="str" cm="1">
        <f t="array" ref="H1185">_xlfn.XLOOKUP(A1185,$A$2:$A$2336,Table2[Any Transplants],"NOT FOUND")</f>
        <v>No</v>
      </c>
      <c r="I1185" t="str" cm="1">
        <f t="array" ref="I1185">_xlfn.XLOOKUP(A1185,$A$2:$A$2336,Table2[Cancer history],"NOT FOUND")</f>
        <v>No</v>
      </c>
      <c r="J1185" t="str">
        <f>_xlfn.XLOOKUP(A1185,Table3[customer_no],Table3[month],"NOT FOUND")</f>
        <v>Jul</v>
      </c>
      <c r="K1185" s="7">
        <f>_xlfn.XLOOKUP(A1185,Table3[customer_no],Table3[year_average],"NOT FOUND")</f>
        <v>1975</v>
      </c>
      <c r="L1185" cm="1">
        <f t="array" ref="L1185">_xlfn.XLOOKUP(A1185,Table3[customer_no],'Hospitalisation Details'!$D$2:$D$2344,"NOT FOUND")</f>
        <v>28</v>
      </c>
      <c r="M1185" s="33">
        <f>_xlfn.XLOOKUP(A1185,Table3[customer_no],Table3[dd/mm/yy],"NOT FOUND")</f>
        <v>27603</v>
      </c>
      <c r="N1185">
        <f>_xlfn.XLOOKUP(A1185,Table3[customer_no],Table3[age],"NOT FOUND")</f>
        <v>47</v>
      </c>
      <c r="O1185" cm="1">
        <f t="array" ref="O1185">_xlfn.XLOOKUP(A1185,Table3[customer_no],'Hospitalisation Details'!$E$2:$E$2344,"NOT FOUND")</f>
        <v>1</v>
      </c>
      <c r="P1185" t="str">
        <f>_xlfn.XLOOKUP(A1185,Table3[customer_no],Table3[hsplt_handled],"NOT FOUND")</f>
        <v>tier - 2</v>
      </c>
      <c r="Q1185" t="str">
        <f>_xlfn.XLOOKUP(A1185,Table3[customer_no],Table3[city_handled],"NOT FOUND")</f>
        <v>tier - 2</v>
      </c>
      <c r="R1185" t="str">
        <f>_xlfn.XLOOKUP(A1185,Table3[customer_no],Table3[state_id],"NOT FOUND")</f>
        <v>R1024</v>
      </c>
      <c r="S1185" s="34" cm="1">
        <f t="array" ref="S1185">_xlfn.XLOOKUP(A1185,Table3[customer_no],'Hospitalisation Details'!$F$2:$F$2344,"NOT FOUND")</f>
        <v>9540.17</v>
      </c>
      <c r="T1185" t="str">
        <f>_xlfn.XLOOKUP(A1185,Table2[Customer ID],Table2[BMI_category],"NOT FOUND")</f>
        <v>Overweight</v>
      </c>
      <c r="U1185" s="7">
        <f>_xlfn.XLOOKUP(A1185,Table2[Customer ID],Table2[no of surgery],"NOT FOUND")</f>
        <v>1</v>
      </c>
      <c r="V1185" t="str">
        <f>_xlfn.XLOOKUP(A1185,Table2[Customer ID],Table2[smoker_missing],"NOT FOUND")</f>
        <v>No</v>
      </c>
      <c r="W1185" t="str">
        <f t="shared" si="18"/>
        <v>Diabetes</v>
      </c>
      <c r="X1185" s="37">
        <f>SUM(Table5[[#This Row],[Title]:[Diabetes Level]])</f>
        <v>39233.300000000003</v>
      </c>
    </row>
    <row r="1186" spans="1:24" x14ac:dyDescent="0.25">
      <c r="A1186" t="s">
        <v>1186</v>
      </c>
      <c r="B1186" t="str">
        <f>VLOOKUP(A1186,'Customer Names'!$A$2:$E$2336,3,FALSE)</f>
        <v>Mr.</v>
      </c>
      <c r="C1186" t="str">
        <f>_xlfn.XLOOKUP(A1186,$A$2:$A$2336,'Customer Names'!$D$2:$D$2336,"NOT FOUND")</f>
        <v>Jeffrey A.</v>
      </c>
      <c r="D1186" t="str">
        <f>_xlfn.XLOOKUP(A1186,$A$2:$A$2336,'Customer Names'!$E$2:$E$2336,"NOT FOUND")</f>
        <v>Rixe</v>
      </c>
      <c r="E1186" cm="1">
        <f t="array" ref="E1186">_xlfn.XLOOKUP(A1186,$A$2:$A$2336,Table2[BMI],"NOT FOUND")</f>
        <v>26.6</v>
      </c>
      <c r="F1186" cm="1">
        <f t="array" ref="F1186">_xlfn.XLOOKUP(A1186,$A$2:$A$2336,Table2[HBA1C],"NOT FOUND")</f>
        <v>8.3800000000000008</v>
      </c>
      <c r="G1186" t="str" cm="1">
        <f t="array" ref="G1186">_xlfn.XLOOKUP(A1186,$A$2:$A$2336,Table2[Heart Issues],"NOT FOUND")</f>
        <v>No</v>
      </c>
      <c r="H1186" t="str" cm="1">
        <f t="array" ref="H1186">_xlfn.XLOOKUP(A1186,$A$2:$A$2336,Table2[Any Transplants],"NOT FOUND")</f>
        <v>No</v>
      </c>
      <c r="I1186" t="str" cm="1">
        <f t="array" ref="I1186">_xlfn.XLOOKUP(A1186,$A$2:$A$2336,Table2[Cancer history],"NOT FOUND")</f>
        <v>No</v>
      </c>
      <c r="J1186" t="str">
        <f>_xlfn.XLOOKUP(A1186,Table3[customer_no],Table3[month],"NOT FOUND")</f>
        <v>Dec</v>
      </c>
      <c r="K1186" s="7">
        <f>_xlfn.XLOOKUP(A1186,Table3[customer_no],Table3[year_average],"NOT FOUND")</f>
        <v>1973</v>
      </c>
      <c r="L1186" cm="1">
        <f t="array" ref="L1186">_xlfn.XLOOKUP(A1186,Table3[customer_no],'Hospitalisation Details'!$D$2:$D$2344,"NOT FOUND")</f>
        <v>21</v>
      </c>
      <c r="M1186" s="33">
        <f>_xlfn.XLOOKUP(A1186,Table3[customer_no],Table3[dd/mm/yy],"NOT FOUND")</f>
        <v>27019</v>
      </c>
      <c r="N1186">
        <f>_xlfn.XLOOKUP(A1186,Table3[customer_no],Table3[age],"NOT FOUND")</f>
        <v>49</v>
      </c>
      <c r="O1186" cm="1">
        <f t="array" ref="O1186">_xlfn.XLOOKUP(A1186,Table3[customer_no],'Hospitalisation Details'!$E$2:$E$2344,"NOT FOUND")</f>
        <v>0</v>
      </c>
      <c r="P1186" t="str">
        <f>_xlfn.XLOOKUP(A1186,Table3[customer_no],Table3[hsplt_handled],"NOT FOUND")</f>
        <v>tier - 2</v>
      </c>
      <c r="Q1186" t="str">
        <f>_xlfn.XLOOKUP(A1186,Table3[customer_no],Table3[city_handled],"NOT FOUND")</f>
        <v>tier - 3</v>
      </c>
      <c r="R1186" t="str">
        <f>_xlfn.XLOOKUP(A1186,Table3[customer_no],Table3[state_id],"NOT FOUND")</f>
        <v>R1021</v>
      </c>
      <c r="S1186" s="34" cm="1">
        <f t="array" ref="S1186">_xlfn.XLOOKUP(A1186,Table3[customer_no],'Hospitalisation Details'!$F$2:$F$2344,"NOT FOUND")</f>
        <v>9538.65</v>
      </c>
      <c r="T1186" t="str">
        <f>_xlfn.XLOOKUP(A1186,Table2[Customer ID],Table2[BMI_category],"NOT FOUND")</f>
        <v>Overweight</v>
      </c>
      <c r="U1186" s="7">
        <f>_xlfn.XLOOKUP(A1186,Table2[Customer ID],Table2[no of surgery],"NOT FOUND")</f>
        <v>2</v>
      </c>
      <c r="V1186" t="str">
        <f>_xlfn.XLOOKUP(A1186,Table2[Customer ID],Table2[smoker_missing],"NOT FOUND")</f>
        <v>No</v>
      </c>
      <c r="W1186" t="str">
        <f t="shared" si="18"/>
        <v>Diabetes</v>
      </c>
      <c r="X1186" s="37">
        <f>SUM(Table5[[#This Row],[Title]:[Diabetes Level]])</f>
        <v>38637.629999999997</v>
      </c>
    </row>
    <row r="1187" spans="1:24" x14ac:dyDescent="0.25">
      <c r="A1187" t="s">
        <v>1185</v>
      </c>
      <c r="B1187" t="str">
        <f>VLOOKUP(A1187,'Customer Names'!$A$2:$E$2336,3,FALSE)</f>
        <v>Ms.</v>
      </c>
      <c r="C1187" t="str">
        <f>_xlfn.XLOOKUP(A1187,$A$2:$A$2336,'Customer Names'!$D$2:$D$2336,"NOT FOUND")</f>
        <v>Nicole</v>
      </c>
      <c r="D1187" t="str">
        <f>_xlfn.XLOOKUP(A1187,$A$2:$A$2336,'Customer Names'!$E$2:$E$2336,"NOT FOUND")</f>
        <v>Ballon-Landa</v>
      </c>
      <c r="E1187" cm="1">
        <f t="array" ref="E1187">_xlfn.XLOOKUP(A1187,$A$2:$A$2336,Table2[BMI],"NOT FOUND")</f>
        <v>27.5</v>
      </c>
      <c r="F1187" cm="1">
        <f t="array" ref="F1187">_xlfn.XLOOKUP(A1187,$A$2:$A$2336,Table2[HBA1C],"NOT FOUND")</f>
        <v>7.58</v>
      </c>
      <c r="G1187" t="str" cm="1">
        <f t="array" ref="G1187">_xlfn.XLOOKUP(A1187,$A$2:$A$2336,Table2[Heart Issues],"NOT FOUND")</f>
        <v>No</v>
      </c>
      <c r="H1187" t="str" cm="1">
        <f t="array" ref="H1187">_xlfn.XLOOKUP(A1187,$A$2:$A$2336,Table2[Any Transplants],"NOT FOUND")</f>
        <v>No</v>
      </c>
      <c r="I1187" t="str" cm="1">
        <f t="array" ref="I1187">_xlfn.XLOOKUP(A1187,$A$2:$A$2336,Table2[Cancer history],"NOT FOUND")</f>
        <v>No</v>
      </c>
      <c r="J1187" t="str">
        <f>_xlfn.XLOOKUP(A1187,Table3[customer_no],Table3[month],"NOT FOUND")</f>
        <v>Nov</v>
      </c>
      <c r="K1187" s="7">
        <f>_xlfn.XLOOKUP(A1187,Table3[customer_no],Table3[year_average],"NOT FOUND")</f>
        <v>1971</v>
      </c>
      <c r="L1187" cm="1">
        <f t="array" ref="L1187">_xlfn.XLOOKUP(A1187,Table3[customer_no],'Hospitalisation Details'!$D$2:$D$2344,"NOT FOUND")</f>
        <v>29</v>
      </c>
      <c r="M1187" s="33">
        <f>_xlfn.XLOOKUP(A1187,Table3[customer_no],Table3[dd/mm/yy],"NOT FOUND")</f>
        <v>26266</v>
      </c>
      <c r="N1187">
        <f>_xlfn.XLOOKUP(A1187,Table3[customer_no],Table3[age],"NOT FOUND")</f>
        <v>51</v>
      </c>
      <c r="O1187" cm="1">
        <f t="array" ref="O1187">_xlfn.XLOOKUP(A1187,Table3[customer_no],'Hospitalisation Details'!$E$2:$E$2344,"NOT FOUND")</f>
        <v>0</v>
      </c>
      <c r="P1187" t="str">
        <f>_xlfn.XLOOKUP(A1187,Table3[customer_no],Table3[hsplt_handled],"NOT FOUND")</f>
        <v>tier - 2</v>
      </c>
      <c r="Q1187" t="str">
        <f>_xlfn.XLOOKUP(A1187,Table3[customer_no],Table3[city_handled],"NOT FOUND")</f>
        <v>tier - 2</v>
      </c>
      <c r="R1187" t="str">
        <f>_xlfn.XLOOKUP(A1187,Table3[customer_no],Table3[state_id],"NOT FOUND")</f>
        <v>R1011</v>
      </c>
      <c r="S1187" s="34" cm="1">
        <f t="array" ref="S1187">_xlfn.XLOOKUP(A1187,Table3[customer_no],'Hospitalisation Details'!$F$2:$F$2344,"NOT FOUND")</f>
        <v>9528.9</v>
      </c>
      <c r="T1187" t="str">
        <f>_xlfn.XLOOKUP(A1187,Table2[Customer ID],Table2[BMI_category],"NOT FOUND")</f>
        <v>Overweight</v>
      </c>
      <c r="U1187" s="7">
        <f>_xlfn.XLOOKUP(A1187,Table2[Customer ID],Table2[no of surgery],"NOT FOUND")</f>
        <v>0</v>
      </c>
      <c r="V1187" t="str">
        <f>_xlfn.XLOOKUP(A1187,Table2[Customer ID],Table2[smoker_missing],"NOT FOUND")</f>
        <v>No</v>
      </c>
      <c r="W1187" t="str">
        <f t="shared" si="18"/>
        <v>Diabetes</v>
      </c>
      <c r="X1187" s="37">
        <f>SUM(Table5[[#This Row],[Title]:[Diabetes Level]])</f>
        <v>37880.980000000003</v>
      </c>
    </row>
    <row r="1188" spans="1:24" x14ac:dyDescent="0.25">
      <c r="A1188" t="s">
        <v>1184</v>
      </c>
      <c r="B1188" t="str">
        <f>VLOOKUP(A1188,'Customer Names'!$A$2:$E$2336,3,FALSE)</f>
        <v>Ms.</v>
      </c>
      <c r="C1188" t="str">
        <f>_xlfn.XLOOKUP(A1188,$A$2:$A$2336,'Customer Names'!$D$2:$D$2336,"NOT FOUND")</f>
        <v>Audrey</v>
      </c>
      <c r="D1188" t="str">
        <f>_xlfn.XLOOKUP(A1188,$A$2:$A$2336,'Customer Names'!$E$2:$E$2336,"NOT FOUND")</f>
        <v>Zaferos</v>
      </c>
      <c r="E1188" cm="1">
        <f t="array" ref="E1188">_xlfn.XLOOKUP(A1188,$A$2:$A$2336,Table2[BMI],"NOT FOUND")</f>
        <v>41.55</v>
      </c>
      <c r="F1188" cm="1">
        <f t="array" ref="F1188">_xlfn.XLOOKUP(A1188,$A$2:$A$2336,Table2[HBA1C],"NOT FOUND")</f>
        <v>4.6100000000000003</v>
      </c>
      <c r="G1188" t="str" cm="1">
        <f t="array" ref="G1188">_xlfn.XLOOKUP(A1188,$A$2:$A$2336,Table2[Heart Issues],"NOT FOUND")</f>
        <v>No</v>
      </c>
      <c r="H1188" t="str" cm="1">
        <f t="array" ref="H1188">_xlfn.XLOOKUP(A1188,$A$2:$A$2336,Table2[Any Transplants],"NOT FOUND")</f>
        <v>No</v>
      </c>
      <c r="I1188" t="str" cm="1">
        <f t="array" ref="I1188">_xlfn.XLOOKUP(A1188,$A$2:$A$2336,Table2[Cancer history],"NOT FOUND")</f>
        <v>No</v>
      </c>
      <c r="J1188" t="str">
        <f>_xlfn.XLOOKUP(A1188,Table3[customer_no],Table3[month],"NOT FOUND")</f>
        <v>Aug</v>
      </c>
      <c r="K1188" s="7">
        <f>_xlfn.XLOOKUP(A1188,Table3[customer_no],Table3[year_average],"NOT FOUND")</f>
        <v>1992</v>
      </c>
      <c r="L1188" cm="1">
        <f t="array" ref="L1188">_xlfn.XLOOKUP(A1188,Table3[customer_no],'Hospitalisation Details'!$D$2:$D$2344,"NOT FOUND")</f>
        <v>22</v>
      </c>
      <c r="M1188" s="33">
        <f>_xlfn.XLOOKUP(A1188,Table3[customer_no],Table3[dd/mm/yy],"NOT FOUND")</f>
        <v>33838</v>
      </c>
      <c r="N1188">
        <f>_xlfn.XLOOKUP(A1188,Table3[customer_no],Table3[age],"NOT FOUND")</f>
        <v>30</v>
      </c>
      <c r="O1188" cm="1">
        <f t="array" ref="O1188">_xlfn.XLOOKUP(A1188,Table3[customer_no],'Hospitalisation Details'!$E$2:$E$2344,"NOT FOUND")</f>
        <v>0</v>
      </c>
      <c r="P1188" t="str">
        <f>_xlfn.XLOOKUP(A1188,Table3[customer_no],Table3[hsplt_handled],"NOT FOUND")</f>
        <v>tier - 2</v>
      </c>
      <c r="Q1188" t="str">
        <f>_xlfn.XLOOKUP(A1188,Table3[customer_no],Table3[city_handled],"NOT FOUND")</f>
        <v>tier - 1</v>
      </c>
      <c r="R1188" t="str">
        <f>_xlfn.XLOOKUP(A1188,Table3[customer_no],Table3[state_id],"NOT FOUND")</f>
        <v>R1012</v>
      </c>
      <c r="S1188" s="34" cm="1">
        <f t="array" ref="S1188">_xlfn.XLOOKUP(A1188,Table3[customer_no],'Hospitalisation Details'!$F$2:$F$2344,"NOT FOUND")</f>
        <v>9507.68</v>
      </c>
      <c r="T1188" t="str">
        <f>_xlfn.XLOOKUP(A1188,Table2[Customer ID],Table2[BMI_category],"NOT FOUND")</f>
        <v>Obesity</v>
      </c>
      <c r="U1188" s="7">
        <f>_xlfn.XLOOKUP(A1188,Table2[Customer ID],Table2[no of surgery],"NOT FOUND")</f>
        <v>1</v>
      </c>
      <c r="V1188" t="str">
        <f>_xlfn.XLOOKUP(A1188,Table2[Customer ID],Table2[smoker_missing],"NOT FOUND")</f>
        <v>No</v>
      </c>
      <c r="W1188" t="str">
        <f t="shared" si="18"/>
        <v>Normal</v>
      </c>
      <c r="X1188" s="37">
        <f>SUM(Table5[[#This Row],[Title]:[Diabetes Level]])</f>
        <v>45436.840000000004</v>
      </c>
    </row>
    <row r="1189" spans="1:24" x14ac:dyDescent="0.25">
      <c r="A1189" t="s">
        <v>1183</v>
      </c>
      <c r="B1189" t="str">
        <f>VLOOKUP(A1189,'Customer Names'!$A$2:$E$2336,3,FALSE)</f>
        <v>Mr.</v>
      </c>
      <c r="C1189" t="str">
        <f>_xlfn.XLOOKUP(A1189,$A$2:$A$2336,'Customer Names'!$D$2:$D$2336,"NOT FOUND")</f>
        <v>Jacob</v>
      </c>
      <c r="D1189" t="str">
        <f>_xlfn.XLOOKUP(A1189,$A$2:$A$2336,'Customer Names'!$E$2:$E$2336,"NOT FOUND")</f>
        <v>Jackson</v>
      </c>
      <c r="E1189" cm="1">
        <f t="array" ref="E1189">_xlfn.XLOOKUP(A1189,$A$2:$A$2336,Table2[BMI],"NOT FOUND")</f>
        <v>41.47</v>
      </c>
      <c r="F1189" cm="1">
        <f t="array" ref="F1189">_xlfn.XLOOKUP(A1189,$A$2:$A$2336,Table2[HBA1C],"NOT FOUND")</f>
        <v>4.7</v>
      </c>
      <c r="G1189" t="str" cm="1">
        <f t="array" ref="G1189">_xlfn.XLOOKUP(A1189,$A$2:$A$2336,Table2[Heart Issues],"NOT FOUND")</f>
        <v>yes</v>
      </c>
      <c r="H1189" t="str" cm="1">
        <f t="array" ref="H1189">_xlfn.XLOOKUP(A1189,$A$2:$A$2336,Table2[Any Transplants],"NOT FOUND")</f>
        <v>No</v>
      </c>
      <c r="I1189" t="str" cm="1">
        <f t="array" ref="I1189">_xlfn.XLOOKUP(A1189,$A$2:$A$2336,Table2[Cancer history],"NOT FOUND")</f>
        <v>Yes</v>
      </c>
      <c r="J1189" t="str">
        <f>_xlfn.XLOOKUP(A1189,Table3[customer_no],Table3[month],"NOT FOUND")</f>
        <v>Aug</v>
      </c>
      <c r="K1189" s="7">
        <f>_xlfn.XLOOKUP(A1189,Table3[customer_no],Table3[year_average],"NOT FOUND")</f>
        <v>1969</v>
      </c>
      <c r="L1189" cm="1">
        <f t="array" ref="L1189">_xlfn.XLOOKUP(A1189,Table3[customer_no],'Hospitalisation Details'!$D$2:$D$2344,"NOT FOUND")</f>
        <v>24</v>
      </c>
      <c r="M1189" s="33">
        <f>_xlfn.XLOOKUP(A1189,Table3[customer_no],Table3[dd/mm/yy],"NOT FOUND")</f>
        <v>25439</v>
      </c>
      <c r="N1189">
        <f>_xlfn.XLOOKUP(A1189,Table3[customer_no],Table3[age],"NOT FOUND")</f>
        <v>53</v>
      </c>
      <c r="O1189" cm="1">
        <f t="array" ref="O1189">_xlfn.XLOOKUP(A1189,Table3[customer_no],'Hospitalisation Details'!$E$2:$E$2344,"NOT FOUND")</f>
        <v>0</v>
      </c>
      <c r="P1189" t="str">
        <f>_xlfn.XLOOKUP(A1189,Table3[customer_no],Table3[hsplt_handled],"NOT FOUND")</f>
        <v>tier - 3</v>
      </c>
      <c r="Q1189" t="str">
        <f>_xlfn.XLOOKUP(A1189,Table3[customer_no],Table3[city_handled],"NOT FOUND")</f>
        <v>tier - 2</v>
      </c>
      <c r="R1189" t="str">
        <f>_xlfn.XLOOKUP(A1189,Table3[customer_no],Table3[state_id],"NOT FOUND")</f>
        <v>R1013</v>
      </c>
      <c r="S1189" s="34" cm="1">
        <f t="array" ref="S1189">_xlfn.XLOOKUP(A1189,Table3[customer_no],'Hospitalisation Details'!$F$2:$F$2344,"NOT FOUND")</f>
        <v>9504.31</v>
      </c>
      <c r="T1189" t="str">
        <f>_xlfn.XLOOKUP(A1189,Table2[Customer ID],Table2[BMI_category],"NOT FOUND")</f>
        <v>Obesity</v>
      </c>
      <c r="U1189" s="7">
        <f>_xlfn.XLOOKUP(A1189,Table2[Customer ID],Table2[no of surgery],"NOT FOUND")</f>
        <v>1</v>
      </c>
      <c r="V1189" t="str">
        <f>_xlfn.XLOOKUP(A1189,Table2[Customer ID],Table2[smoker_missing],"NOT FOUND")</f>
        <v>No</v>
      </c>
      <c r="W1189" t="str">
        <f t="shared" si="18"/>
        <v>Normal</v>
      </c>
      <c r="X1189" s="37">
        <f>SUM(Table5[[#This Row],[Title]:[Diabetes Level]])</f>
        <v>37036.479999999996</v>
      </c>
    </row>
    <row r="1190" spans="1:24" x14ac:dyDescent="0.25">
      <c r="A1190" t="s">
        <v>1182</v>
      </c>
      <c r="B1190" t="str">
        <f>VLOOKUP(A1190,'Customer Names'!$A$2:$E$2336,3,FALSE)</f>
        <v>Mr.</v>
      </c>
      <c r="C1190" t="str">
        <f>_xlfn.XLOOKUP(A1190,$A$2:$A$2336,'Customer Names'!$D$2:$D$2336,"NOT FOUND")</f>
        <v>Daniel S</v>
      </c>
      <c r="D1190" t="str">
        <f>_xlfn.XLOOKUP(A1190,$A$2:$A$2336,'Customer Names'!$E$2:$E$2336,"NOT FOUND")</f>
        <v>Evans Marke</v>
      </c>
      <c r="E1190" cm="1">
        <f t="array" ref="E1190">_xlfn.XLOOKUP(A1190,$A$2:$A$2336,Table2[BMI],"NOT FOUND")</f>
        <v>24.795000000000002</v>
      </c>
      <c r="F1190" cm="1">
        <f t="array" ref="F1190">_xlfn.XLOOKUP(A1190,$A$2:$A$2336,Table2[HBA1C],"NOT FOUND")</f>
        <v>6.05</v>
      </c>
      <c r="G1190" t="str" cm="1">
        <f t="array" ref="G1190">_xlfn.XLOOKUP(A1190,$A$2:$A$2336,Table2[Heart Issues],"NOT FOUND")</f>
        <v>yes</v>
      </c>
      <c r="H1190" t="str" cm="1">
        <f t="array" ref="H1190">_xlfn.XLOOKUP(A1190,$A$2:$A$2336,Table2[Any Transplants],"NOT FOUND")</f>
        <v>No</v>
      </c>
      <c r="I1190" t="str" cm="1">
        <f t="array" ref="I1190">_xlfn.XLOOKUP(A1190,$A$2:$A$2336,Table2[Cancer history],"NOT FOUND")</f>
        <v>No</v>
      </c>
      <c r="J1190" t="str">
        <f>_xlfn.XLOOKUP(A1190,Table3[customer_no],Table3[month],"NOT FOUND")</f>
        <v>Nov</v>
      </c>
      <c r="K1190" s="7">
        <f>_xlfn.XLOOKUP(A1190,Table3[customer_no],Table3[year_average],"NOT FOUND")</f>
        <v>1976</v>
      </c>
      <c r="L1190" cm="1">
        <f t="array" ref="L1190">_xlfn.XLOOKUP(A1190,Table3[customer_no],'Hospitalisation Details'!$D$2:$D$2344,"NOT FOUND")</f>
        <v>28</v>
      </c>
      <c r="M1190" s="33">
        <f>_xlfn.XLOOKUP(A1190,Table3[customer_no],Table3[dd/mm/yy],"NOT FOUND")</f>
        <v>28092</v>
      </c>
      <c r="N1190">
        <f>_xlfn.XLOOKUP(A1190,Table3[customer_no],Table3[age],"NOT FOUND")</f>
        <v>46</v>
      </c>
      <c r="O1190" cm="1">
        <f t="array" ref="O1190">_xlfn.XLOOKUP(A1190,Table3[customer_no],'Hospitalisation Details'!$E$2:$E$2344,"NOT FOUND")</f>
        <v>3</v>
      </c>
      <c r="P1190" t="str">
        <f>_xlfn.XLOOKUP(A1190,Table3[customer_no],Table3[hsplt_handled],"NOT FOUND")</f>
        <v>tier - 2</v>
      </c>
      <c r="Q1190" t="str">
        <f>_xlfn.XLOOKUP(A1190,Table3[customer_no],Table3[city_handled],"NOT FOUND")</f>
        <v>tier - 3</v>
      </c>
      <c r="R1190" t="str">
        <f>_xlfn.XLOOKUP(A1190,Table3[customer_no],Table3[state_id],"NOT FOUND")</f>
        <v>R1017</v>
      </c>
      <c r="S1190" s="34" cm="1">
        <f t="array" ref="S1190">_xlfn.XLOOKUP(A1190,Table3[customer_no],'Hospitalisation Details'!$F$2:$F$2344,"NOT FOUND")</f>
        <v>9500.57</v>
      </c>
      <c r="T1190" t="str">
        <f>_xlfn.XLOOKUP(A1190,Table2[Customer ID],Table2[BMI_category],"NOT FOUND")</f>
        <v>Normal Weight</v>
      </c>
      <c r="U1190" s="7">
        <f>_xlfn.XLOOKUP(A1190,Table2[Customer ID],Table2[no of surgery],"NOT FOUND")</f>
        <v>0</v>
      </c>
      <c r="V1190" t="str">
        <f>_xlfn.XLOOKUP(A1190,Table2[Customer ID],Table2[smoker_missing],"NOT FOUND")</f>
        <v>No</v>
      </c>
      <c r="W1190" t="str">
        <f t="shared" si="18"/>
        <v>Prediabetes</v>
      </c>
      <c r="X1190" s="37">
        <f>SUM(Table5[[#This Row],[Title]:[Diabetes Level]])</f>
        <v>39676.415000000001</v>
      </c>
    </row>
    <row r="1191" spans="1:24" x14ac:dyDescent="0.25">
      <c r="A1191" t="s">
        <v>1181</v>
      </c>
      <c r="B1191" t="str">
        <f>VLOOKUP(A1191,'Customer Names'!$A$2:$E$2336,3,FALSE)</f>
        <v>Mr.</v>
      </c>
      <c r="C1191" t="str">
        <f>_xlfn.XLOOKUP(A1191,$A$2:$A$2336,'Customer Names'!$D$2:$D$2336,"NOT FOUND")</f>
        <v>Marc C.</v>
      </c>
      <c r="D1191" t="str">
        <f>_xlfn.XLOOKUP(A1191,$A$2:$A$2336,'Customer Names'!$E$2:$E$2336,"NOT FOUND")</f>
        <v>Samland</v>
      </c>
      <c r="E1191" cm="1">
        <f t="array" ref="E1191">_xlfn.XLOOKUP(A1191,$A$2:$A$2336,Table2[BMI],"NOT FOUND")</f>
        <v>29.48</v>
      </c>
      <c r="F1191" cm="1">
        <f t="array" ref="F1191">_xlfn.XLOOKUP(A1191,$A$2:$A$2336,Table2[HBA1C],"NOT FOUND")</f>
        <v>5.63</v>
      </c>
      <c r="G1191" t="str" cm="1">
        <f t="array" ref="G1191">_xlfn.XLOOKUP(A1191,$A$2:$A$2336,Table2[Heart Issues],"NOT FOUND")</f>
        <v>yes</v>
      </c>
      <c r="H1191" t="str" cm="1">
        <f t="array" ref="H1191">_xlfn.XLOOKUP(A1191,$A$2:$A$2336,Table2[Any Transplants],"NOT FOUND")</f>
        <v>No</v>
      </c>
      <c r="I1191" t="str" cm="1">
        <f t="array" ref="I1191">_xlfn.XLOOKUP(A1191,$A$2:$A$2336,Table2[Cancer history],"NOT FOUND")</f>
        <v>Yes</v>
      </c>
      <c r="J1191" t="str">
        <f>_xlfn.XLOOKUP(A1191,Table3[customer_no],Table3[month],"NOT FOUND")</f>
        <v>Jun</v>
      </c>
      <c r="K1191" s="7">
        <f>_xlfn.XLOOKUP(A1191,Table3[customer_no],Table3[year_average],"NOT FOUND")</f>
        <v>1969</v>
      </c>
      <c r="L1191" cm="1">
        <f t="array" ref="L1191">_xlfn.XLOOKUP(A1191,Table3[customer_no],'Hospitalisation Details'!$D$2:$D$2344,"NOT FOUND")</f>
        <v>4</v>
      </c>
      <c r="M1191" s="33">
        <f>_xlfn.XLOOKUP(A1191,Table3[customer_no],Table3[dd/mm/yy],"NOT FOUND")</f>
        <v>25358</v>
      </c>
      <c r="N1191">
        <f>_xlfn.XLOOKUP(A1191,Table3[customer_no],Table3[age],"NOT FOUND")</f>
        <v>54</v>
      </c>
      <c r="O1191" cm="1">
        <f t="array" ref="O1191">_xlfn.XLOOKUP(A1191,Table3[customer_no],'Hospitalisation Details'!$E$2:$E$2344,"NOT FOUND")</f>
        <v>0</v>
      </c>
      <c r="P1191" t="str">
        <f>_xlfn.XLOOKUP(A1191,Table3[customer_no],Table3[hsplt_handled],"NOT FOUND")</f>
        <v>tier - 2</v>
      </c>
      <c r="Q1191" t="str">
        <f>_xlfn.XLOOKUP(A1191,Table3[customer_no],Table3[city_handled],"NOT FOUND")</f>
        <v>tier - 2</v>
      </c>
      <c r="R1191" t="str">
        <f>_xlfn.XLOOKUP(A1191,Table3[customer_no],Table3[state_id],"NOT FOUND")</f>
        <v>R1013</v>
      </c>
      <c r="S1191" s="34" cm="1">
        <f t="array" ref="S1191">_xlfn.XLOOKUP(A1191,Table3[customer_no],'Hospitalisation Details'!$F$2:$F$2344,"NOT FOUND")</f>
        <v>9487.64</v>
      </c>
      <c r="T1191" t="str">
        <f>_xlfn.XLOOKUP(A1191,Table2[Customer ID],Table2[BMI_category],"NOT FOUND")</f>
        <v>Overweight</v>
      </c>
      <c r="U1191" s="7">
        <f>_xlfn.XLOOKUP(A1191,Table2[Customer ID],Table2[no of surgery],"NOT FOUND")</f>
        <v>1</v>
      </c>
      <c r="V1191" t="str">
        <f>_xlfn.XLOOKUP(A1191,Table2[Customer ID],Table2[smoker_missing],"NOT FOUND")</f>
        <v>No</v>
      </c>
      <c r="W1191" t="str">
        <f t="shared" si="18"/>
        <v>Normal</v>
      </c>
      <c r="X1191" s="37">
        <f>SUM(Table5[[#This Row],[Title]:[Diabetes Level]])</f>
        <v>36908.75</v>
      </c>
    </row>
    <row r="1192" spans="1:24" x14ac:dyDescent="0.25">
      <c r="A1192" t="s">
        <v>1180</v>
      </c>
      <c r="B1192" t="str">
        <f>VLOOKUP(A1192,'Customer Names'!$A$2:$E$2336,3,FALSE)</f>
        <v>Mr.</v>
      </c>
      <c r="C1192" t="str">
        <f>_xlfn.XLOOKUP(A1192,$A$2:$A$2336,'Customer Names'!$D$2:$D$2336,"NOT FOUND")</f>
        <v>Mark S</v>
      </c>
      <c r="D1192" t="str">
        <f>_xlfn.XLOOKUP(A1192,$A$2:$A$2336,'Customer Names'!$E$2:$E$2336,"NOT FOUND")</f>
        <v>Shapiro</v>
      </c>
      <c r="E1192" cm="1">
        <f t="array" ref="E1192">_xlfn.XLOOKUP(A1192,$A$2:$A$2336,Table2[BMI],"NOT FOUND")</f>
        <v>28.09</v>
      </c>
      <c r="F1192" cm="1">
        <f t="array" ref="F1192">_xlfn.XLOOKUP(A1192,$A$2:$A$2336,Table2[HBA1C],"NOT FOUND")</f>
        <v>6.06</v>
      </c>
      <c r="G1192" t="str" cm="1">
        <f t="array" ref="G1192">_xlfn.XLOOKUP(A1192,$A$2:$A$2336,Table2[Heart Issues],"NOT FOUND")</f>
        <v>No</v>
      </c>
      <c r="H1192" t="str" cm="1">
        <f t="array" ref="H1192">_xlfn.XLOOKUP(A1192,$A$2:$A$2336,Table2[Any Transplants],"NOT FOUND")</f>
        <v>No</v>
      </c>
      <c r="I1192" t="str" cm="1">
        <f t="array" ref="I1192">_xlfn.XLOOKUP(A1192,$A$2:$A$2336,Table2[Cancer history],"NOT FOUND")</f>
        <v>Yes</v>
      </c>
      <c r="J1192" t="str">
        <f>_xlfn.XLOOKUP(A1192,Table3[customer_no],Table3[month],"NOT FOUND")</f>
        <v>Jul</v>
      </c>
      <c r="K1192" s="7">
        <f>_xlfn.XLOOKUP(A1192,Table3[customer_no],Table3[year_average],"NOT FOUND")</f>
        <v>1979</v>
      </c>
      <c r="L1192" cm="1">
        <f t="array" ref="L1192">_xlfn.XLOOKUP(A1192,Table3[customer_no],'Hospitalisation Details'!$D$2:$D$2344,"NOT FOUND")</f>
        <v>17</v>
      </c>
      <c r="M1192" s="33">
        <f>_xlfn.XLOOKUP(A1192,Table3[customer_no],Table3[dd/mm/yy],"NOT FOUND")</f>
        <v>29053</v>
      </c>
      <c r="N1192">
        <f>_xlfn.XLOOKUP(A1192,Table3[customer_no],Table3[age],"NOT FOUND")</f>
        <v>43</v>
      </c>
      <c r="O1192" cm="1">
        <f t="array" ref="O1192">_xlfn.XLOOKUP(A1192,Table3[customer_no],'Hospitalisation Details'!$E$2:$E$2344,"NOT FOUND")</f>
        <v>2</v>
      </c>
      <c r="P1192" t="str">
        <f>_xlfn.XLOOKUP(A1192,Table3[customer_no],Table3[hsplt_handled],"NOT FOUND")</f>
        <v>tier - 2</v>
      </c>
      <c r="Q1192" t="str">
        <f>_xlfn.XLOOKUP(A1192,Table3[customer_no],Table3[city_handled],"NOT FOUND")</f>
        <v>tier - 2</v>
      </c>
      <c r="R1192" t="str">
        <f>_xlfn.XLOOKUP(A1192,Table3[customer_no],Table3[state_id],"NOT FOUND")</f>
        <v>R1021</v>
      </c>
      <c r="S1192" s="34" cm="1">
        <f t="array" ref="S1192">_xlfn.XLOOKUP(A1192,Table3[customer_no],'Hospitalisation Details'!$F$2:$F$2344,"NOT FOUND")</f>
        <v>9453.92</v>
      </c>
      <c r="T1192" t="str">
        <f>_xlfn.XLOOKUP(A1192,Table2[Customer ID],Table2[BMI_category],"NOT FOUND")</f>
        <v>Overweight</v>
      </c>
      <c r="U1192" s="7">
        <f>_xlfn.XLOOKUP(A1192,Table2[Customer ID],Table2[no of surgery],"NOT FOUND")</f>
        <v>1</v>
      </c>
      <c r="V1192" t="str">
        <f>_xlfn.XLOOKUP(A1192,Table2[Customer ID],Table2[smoker_missing],"NOT FOUND")</f>
        <v>No</v>
      </c>
      <c r="W1192" t="str">
        <f t="shared" si="18"/>
        <v>Prediabetes</v>
      </c>
      <c r="X1192" s="37">
        <f>SUM(Table5[[#This Row],[Title]:[Diabetes Level]])</f>
        <v>40583.07</v>
      </c>
    </row>
    <row r="1193" spans="1:24" x14ac:dyDescent="0.25">
      <c r="A1193" t="s">
        <v>1179</v>
      </c>
      <c r="B1193" t="str">
        <f>VLOOKUP(A1193,'Customer Names'!$A$2:$E$2336,3,FALSE)</f>
        <v>Mr.</v>
      </c>
      <c r="C1193" t="str">
        <f>_xlfn.XLOOKUP(A1193,$A$2:$A$2336,'Customer Names'!$D$2:$D$2336,"NOT FOUND")</f>
        <v>Dan</v>
      </c>
      <c r="D1193" t="str">
        <f>_xlfn.XLOOKUP(A1193,$A$2:$A$2336,'Customer Names'!$E$2:$E$2336,"NOT FOUND")</f>
        <v>Snitzer</v>
      </c>
      <c r="E1193" cm="1">
        <f t="array" ref="E1193">_xlfn.XLOOKUP(A1193,$A$2:$A$2336,Table2[BMI],"NOT FOUND")</f>
        <v>32.729999999999997</v>
      </c>
      <c r="F1193" cm="1">
        <f t="array" ref="F1193">_xlfn.XLOOKUP(A1193,$A$2:$A$2336,Table2[HBA1C],"NOT FOUND")</f>
        <v>5.19</v>
      </c>
      <c r="G1193" t="str" cm="1">
        <f t="array" ref="G1193">_xlfn.XLOOKUP(A1193,$A$2:$A$2336,Table2[Heart Issues],"NOT FOUND")</f>
        <v>No</v>
      </c>
      <c r="H1193" t="str" cm="1">
        <f t="array" ref="H1193">_xlfn.XLOOKUP(A1193,$A$2:$A$2336,Table2[Any Transplants],"NOT FOUND")</f>
        <v>No</v>
      </c>
      <c r="I1193" t="str" cm="1">
        <f t="array" ref="I1193">_xlfn.XLOOKUP(A1193,$A$2:$A$2336,Table2[Cancer history],"NOT FOUND")</f>
        <v>No</v>
      </c>
      <c r="J1193" t="str">
        <f>_xlfn.XLOOKUP(A1193,Table3[customer_no],Table3[month],"NOT FOUND")</f>
        <v>Nov</v>
      </c>
      <c r="K1193" s="7">
        <f>_xlfn.XLOOKUP(A1193,Table3[customer_no],Table3[year_average],"NOT FOUND")</f>
        <v>1987</v>
      </c>
      <c r="L1193" cm="1">
        <f t="array" ref="L1193">_xlfn.XLOOKUP(A1193,Table3[customer_no],'Hospitalisation Details'!$D$2:$D$2344,"NOT FOUND")</f>
        <v>14</v>
      </c>
      <c r="M1193" s="33">
        <f>_xlfn.XLOOKUP(A1193,Table3[customer_no],Table3[dd/mm/yy],"NOT FOUND")</f>
        <v>32095</v>
      </c>
      <c r="N1193">
        <f>_xlfn.XLOOKUP(A1193,Table3[customer_no],Table3[age],"NOT FOUND")</f>
        <v>35</v>
      </c>
      <c r="O1193" cm="1">
        <f t="array" ref="O1193">_xlfn.XLOOKUP(A1193,Table3[customer_no],'Hospitalisation Details'!$E$2:$E$2344,"NOT FOUND")</f>
        <v>3</v>
      </c>
      <c r="P1193" t="str">
        <f>_xlfn.XLOOKUP(A1193,Table3[customer_no],Table3[hsplt_handled],"NOT FOUND")</f>
        <v>tier - 2</v>
      </c>
      <c r="Q1193" t="str">
        <f>_xlfn.XLOOKUP(A1193,Table3[customer_no],Table3[city_handled],"NOT FOUND")</f>
        <v>tier - 3</v>
      </c>
      <c r="R1193" t="str">
        <f>_xlfn.XLOOKUP(A1193,Table3[customer_no],Table3[state_id],"NOT FOUND")</f>
        <v>R1021</v>
      </c>
      <c r="S1193" s="34" cm="1">
        <f t="array" ref="S1193">_xlfn.XLOOKUP(A1193,Table3[customer_no],'Hospitalisation Details'!$F$2:$F$2344,"NOT FOUND")</f>
        <v>9448.42</v>
      </c>
      <c r="T1193" t="str">
        <f>_xlfn.XLOOKUP(A1193,Table2[Customer ID],Table2[BMI_category],"NOT FOUND")</f>
        <v>Obesity</v>
      </c>
      <c r="U1193" s="7">
        <f>_xlfn.XLOOKUP(A1193,Table2[Customer ID],Table2[no of surgery],"NOT FOUND")</f>
        <v>1</v>
      </c>
      <c r="V1193" t="str">
        <f>_xlfn.XLOOKUP(A1193,Table2[Customer ID],Table2[smoker_missing],"NOT FOUND")</f>
        <v>No</v>
      </c>
      <c r="W1193" t="str">
        <f t="shared" si="18"/>
        <v>Normal</v>
      </c>
      <c r="X1193" s="37">
        <f>SUM(Table5[[#This Row],[Title]:[Diabetes Level]])</f>
        <v>43621.34</v>
      </c>
    </row>
    <row r="1194" spans="1:24" x14ac:dyDescent="0.25">
      <c r="A1194" t="s">
        <v>1178</v>
      </c>
      <c r="B1194" t="str">
        <f>VLOOKUP(A1194,'Customer Names'!$A$2:$E$2336,3,FALSE)</f>
        <v>Ms.</v>
      </c>
      <c r="C1194" t="str">
        <f>_xlfn.XLOOKUP(A1194,$A$2:$A$2336,'Customer Names'!$D$2:$D$2336,"NOT FOUND")</f>
        <v>Gabriela</v>
      </c>
      <c r="D1194" t="str">
        <f>_xlfn.XLOOKUP(A1194,$A$2:$A$2336,'Customer Names'!$E$2:$E$2336,"NOT FOUND")</f>
        <v>Herra Arroyo</v>
      </c>
      <c r="E1194" cm="1">
        <f t="array" ref="E1194">_xlfn.XLOOKUP(A1194,$A$2:$A$2336,Table2[BMI],"NOT FOUND")</f>
        <v>27.36</v>
      </c>
      <c r="F1194" cm="1">
        <f t="array" ref="F1194">_xlfn.XLOOKUP(A1194,$A$2:$A$2336,Table2[HBA1C],"NOT FOUND")</f>
        <v>8.9600000000000009</v>
      </c>
      <c r="G1194" t="str" cm="1">
        <f t="array" ref="G1194">_xlfn.XLOOKUP(A1194,$A$2:$A$2336,Table2[Heart Issues],"NOT FOUND")</f>
        <v>No</v>
      </c>
      <c r="H1194" t="str" cm="1">
        <f t="array" ref="H1194">_xlfn.XLOOKUP(A1194,$A$2:$A$2336,Table2[Any Transplants],"NOT FOUND")</f>
        <v>No</v>
      </c>
      <c r="I1194" t="str" cm="1">
        <f t="array" ref="I1194">_xlfn.XLOOKUP(A1194,$A$2:$A$2336,Table2[Cancer history],"NOT FOUND")</f>
        <v>No</v>
      </c>
      <c r="J1194" t="str">
        <f>_xlfn.XLOOKUP(A1194,Table3[customer_no],Table3[month],"NOT FOUND")</f>
        <v>Jun</v>
      </c>
      <c r="K1194" s="7">
        <f>_xlfn.XLOOKUP(A1194,Table3[customer_no],Table3[year_average],"NOT FOUND")</f>
        <v>1974</v>
      </c>
      <c r="L1194" cm="1">
        <f t="array" ref="L1194">_xlfn.XLOOKUP(A1194,Table3[customer_no],'Hospitalisation Details'!$D$2:$D$2344,"NOT FOUND")</f>
        <v>8</v>
      </c>
      <c r="M1194" s="33">
        <f>_xlfn.XLOOKUP(A1194,Table3[customer_no],Table3[dd/mm/yy],"NOT FOUND")</f>
        <v>27188</v>
      </c>
      <c r="N1194">
        <f>_xlfn.XLOOKUP(A1194,Table3[customer_no],Table3[age],"NOT FOUND")</f>
        <v>49</v>
      </c>
      <c r="O1194" cm="1">
        <f t="array" ref="O1194">_xlfn.XLOOKUP(A1194,Table3[customer_no],'Hospitalisation Details'!$E$2:$E$2344,"NOT FOUND")</f>
        <v>1</v>
      </c>
      <c r="P1194" t="str">
        <f>_xlfn.XLOOKUP(A1194,Table3[customer_no],Table3[hsplt_handled],"NOT FOUND")</f>
        <v>tier - 2</v>
      </c>
      <c r="Q1194" t="str">
        <f>_xlfn.XLOOKUP(A1194,Table3[customer_no],Table3[city_handled],"NOT FOUND")</f>
        <v>tier - 3</v>
      </c>
      <c r="R1194" t="str">
        <f>_xlfn.XLOOKUP(A1194,Table3[customer_no],Table3[state_id],"NOT FOUND")</f>
        <v>R1024</v>
      </c>
      <c r="S1194" s="34" cm="1">
        <f t="array" ref="S1194">_xlfn.XLOOKUP(A1194,Table3[customer_no],'Hospitalisation Details'!$F$2:$F$2344,"NOT FOUND")</f>
        <v>9447.3799999999992</v>
      </c>
      <c r="T1194" t="str">
        <f>_xlfn.XLOOKUP(A1194,Table2[Customer ID],Table2[BMI_category],"NOT FOUND")</f>
        <v>Overweight</v>
      </c>
      <c r="U1194" s="7">
        <f>_xlfn.XLOOKUP(A1194,Table2[Customer ID],Table2[no of surgery],"NOT FOUND")</f>
        <v>0</v>
      </c>
      <c r="V1194" t="str">
        <f>_xlfn.XLOOKUP(A1194,Table2[Customer ID],Table2[smoker_missing],"NOT FOUND")</f>
        <v>No</v>
      </c>
      <c r="W1194" t="str">
        <f t="shared" si="18"/>
        <v>Diabetes</v>
      </c>
      <c r="X1194" s="37">
        <f>SUM(Table5[[#This Row],[Title]:[Diabetes Level]])</f>
        <v>38703.699999999997</v>
      </c>
    </row>
    <row r="1195" spans="1:24" x14ac:dyDescent="0.25">
      <c r="A1195" t="s">
        <v>1177</v>
      </c>
      <c r="B1195" t="str">
        <f>VLOOKUP(A1195,'Customer Names'!$A$2:$E$2336,3,FALSE)</f>
        <v>Ms.</v>
      </c>
      <c r="C1195" t="str">
        <f>_xlfn.XLOOKUP(A1195,$A$2:$A$2336,'Customer Names'!$D$2:$D$2336,"NOT FOUND")</f>
        <v>Amanda</v>
      </c>
      <c r="D1195" t="str">
        <f>_xlfn.XLOOKUP(A1195,$A$2:$A$2336,'Customer Names'!$E$2:$E$2336,"NOT FOUND")</f>
        <v>Watters</v>
      </c>
      <c r="E1195" cm="1">
        <f t="array" ref="E1195">_xlfn.XLOOKUP(A1195,$A$2:$A$2336,Table2[BMI],"NOT FOUND")</f>
        <v>27.265000000000001</v>
      </c>
      <c r="F1195" cm="1">
        <f t="array" ref="F1195">_xlfn.XLOOKUP(A1195,$A$2:$A$2336,Table2[HBA1C],"NOT FOUND")</f>
        <v>11.39</v>
      </c>
      <c r="G1195" t="str" cm="1">
        <f t="array" ref="G1195">_xlfn.XLOOKUP(A1195,$A$2:$A$2336,Table2[Heart Issues],"NOT FOUND")</f>
        <v>No</v>
      </c>
      <c r="H1195" t="str" cm="1">
        <f t="array" ref="H1195">_xlfn.XLOOKUP(A1195,$A$2:$A$2336,Table2[Any Transplants],"NOT FOUND")</f>
        <v>No</v>
      </c>
      <c r="I1195" t="str" cm="1">
        <f t="array" ref="I1195">_xlfn.XLOOKUP(A1195,$A$2:$A$2336,Table2[Cancer history],"NOT FOUND")</f>
        <v>No</v>
      </c>
      <c r="J1195" t="str">
        <f>_xlfn.XLOOKUP(A1195,Table3[customer_no],Table3[month],"NOT FOUND")</f>
        <v>Nov</v>
      </c>
      <c r="K1195" s="7">
        <f>_xlfn.XLOOKUP(A1195,Table3[customer_no],Table3[year_average],"NOT FOUND")</f>
        <v>1974</v>
      </c>
      <c r="L1195" cm="1">
        <f t="array" ref="L1195">_xlfn.XLOOKUP(A1195,Table3[customer_no],'Hospitalisation Details'!$D$2:$D$2344,"NOT FOUND")</f>
        <v>27</v>
      </c>
      <c r="M1195" s="33">
        <f>_xlfn.XLOOKUP(A1195,Table3[customer_no],Table3[dd/mm/yy],"NOT FOUND")</f>
        <v>27360</v>
      </c>
      <c r="N1195">
        <f>_xlfn.XLOOKUP(A1195,Table3[customer_no],Table3[age],"NOT FOUND")</f>
        <v>48</v>
      </c>
      <c r="O1195" cm="1">
        <f t="array" ref="O1195">_xlfn.XLOOKUP(A1195,Table3[customer_no],'Hospitalisation Details'!$E$2:$E$2344,"NOT FOUND")</f>
        <v>1</v>
      </c>
      <c r="P1195" t="str">
        <f>_xlfn.XLOOKUP(A1195,Table3[customer_no],Table3[hsplt_handled],"NOT FOUND")</f>
        <v>tier - 2</v>
      </c>
      <c r="Q1195" t="str">
        <f>_xlfn.XLOOKUP(A1195,Table3[customer_no],Table3[city_handled],"NOT FOUND")</f>
        <v>tier - 1</v>
      </c>
      <c r="R1195" t="str">
        <f>_xlfn.XLOOKUP(A1195,Table3[customer_no],Table3[state_id],"NOT FOUND")</f>
        <v>R1024</v>
      </c>
      <c r="S1195" s="34" cm="1">
        <f t="array" ref="S1195">_xlfn.XLOOKUP(A1195,Table3[customer_no],'Hospitalisation Details'!$F$2:$F$2344,"NOT FOUND")</f>
        <v>9447.25</v>
      </c>
      <c r="T1195" t="str">
        <f>_xlfn.XLOOKUP(A1195,Table2[Customer ID],Table2[BMI_category],"NOT FOUND")</f>
        <v>Overweight</v>
      </c>
      <c r="U1195" s="7">
        <f>_xlfn.XLOOKUP(A1195,Table2[Customer ID],Table2[no of surgery],"NOT FOUND")</f>
        <v>0</v>
      </c>
      <c r="V1195" t="str">
        <f>_xlfn.XLOOKUP(A1195,Table2[Customer ID],Table2[smoker_missing],"NOT FOUND")</f>
        <v>No</v>
      </c>
      <c r="W1195" t="str">
        <f t="shared" si="18"/>
        <v>Diabetes</v>
      </c>
      <c r="X1195" s="37">
        <f>SUM(Table5[[#This Row],[Title]:[Diabetes Level]])</f>
        <v>38895.904999999999</v>
      </c>
    </row>
    <row r="1196" spans="1:24" x14ac:dyDescent="0.25">
      <c r="A1196" t="s">
        <v>1176</v>
      </c>
      <c r="B1196" t="str">
        <f>VLOOKUP(A1196,'Customer Names'!$A$2:$E$2336,3,FALSE)</f>
        <v>Ms.</v>
      </c>
      <c r="C1196" t="str">
        <f>_xlfn.XLOOKUP(A1196,$A$2:$A$2336,'Customer Names'!$D$2:$D$2336,"NOT FOUND")</f>
        <v>Dara</v>
      </c>
      <c r="D1196" t="str">
        <f>_xlfn.XLOOKUP(A1196,$A$2:$A$2336,'Customer Names'!$E$2:$E$2336,"NOT FOUND")</f>
        <v>Steele-Belkin</v>
      </c>
      <c r="E1196" cm="1">
        <f t="array" ref="E1196">_xlfn.XLOOKUP(A1196,$A$2:$A$2336,Table2[BMI],"NOT FOUND")</f>
        <v>48.07</v>
      </c>
      <c r="F1196" cm="1">
        <f t="array" ref="F1196">_xlfn.XLOOKUP(A1196,$A$2:$A$2336,Table2[HBA1C],"NOT FOUND")</f>
        <v>4.0599999999999996</v>
      </c>
      <c r="G1196" t="str" cm="1">
        <f t="array" ref="G1196">_xlfn.XLOOKUP(A1196,$A$2:$A$2336,Table2[Heart Issues],"NOT FOUND")</f>
        <v>yes</v>
      </c>
      <c r="H1196" t="str" cm="1">
        <f t="array" ref="H1196">_xlfn.XLOOKUP(A1196,$A$2:$A$2336,Table2[Any Transplants],"NOT FOUND")</f>
        <v>No</v>
      </c>
      <c r="I1196" t="str" cm="1">
        <f t="array" ref="I1196">_xlfn.XLOOKUP(A1196,$A$2:$A$2336,Table2[Cancer history],"NOT FOUND")</f>
        <v>No</v>
      </c>
      <c r="J1196" t="str">
        <f>_xlfn.XLOOKUP(A1196,Table3[customer_no],Table3[month],"NOT FOUND")</f>
        <v>Nov</v>
      </c>
      <c r="K1196" s="7">
        <f>_xlfn.XLOOKUP(A1196,Table3[customer_no],Table3[year_average],"NOT FOUND")</f>
        <v>1976</v>
      </c>
      <c r="L1196" cm="1">
        <f t="array" ref="L1196">_xlfn.XLOOKUP(A1196,Table3[customer_no],'Hospitalisation Details'!$D$2:$D$2344,"NOT FOUND")</f>
        <v>3</v>
      </c>
      <c r="M1196" s="33">
        <f>_xlfn.XLOOKUP(A1196,Table3[customer_no],Table3[dd/mm/yy],"NOT FOUND")</f>
        <v>28067</v>
      </c>
      <c r="N1196">
        <f>_xlfn.XLOOKUP(A1196,Table3[customer_no],Table3[age],"NOT FOUND")</f>
        <v>46</v>
      </c>
      <c r="O1196" cm="1">
        <f t="array" ref="O1196">_xlfn.XLOOKUP(A1196,Table3[customer_no],'Hospitalisation Details'!$E$2:$E$2344,"NOT FOUND")</f>
        <v>2</v>
      </c>
      <c r="P1196" t="str">
        <f>_xlfn.XLOOKUP(A1196,Table3[customer_no],Table3[hsplt_handled],"NOT FOUND")</f>
        <v>tier - 2</v>
      </c>
      <c r="Q1196" t="str">
        <f>_xlfn.XLOOKUP(A1196,Table3[customer_no],Table3[city_handled],"NOT FOUND")</f>
        <v>tier - 1</v>
      </c>
      <c r="R1196" t="str">
        <f>_xlfn.XLOOKUP(A1196,Table3[customer_no],Table3[state_id],"NOT FOUND")</f>
        <v>R1024</v>
      </c>
      <c r="S1196" s="34" cm="1">
        <f t="array" ref="S1196">_xlfn.XLOOKUP(A1196,Table3[customer_no],'Hospitalisation Details'!$F$2:$F$2344,"NOT FOUND")</f>
        <v>9432.93</v>
      </c>
      <c r="T1196" t="str">
        <f>_xlfn.XLOOKUP(A1196,Table2[Customer ID],Table2[BMI_category],"NOT FOUND")</f>
        <v>Obesity</v>
      </c>
      <c r="U1196" s="7">
        <f>_xlfn.XLOOKUP(A1196,Table2[Customer ID],Table2[no of surgery],"NOT FOUND")</f>
        <v>0</v>
      </c>
      <c r="V1196" t="str">
        <f>_xlfn.XLOOKUP(A1196,Table2[Customer ID],Table2[smoker_missing],"NOT FOUND")</f>
        <v>No</v>
      </c>
      <c r="W1196" t="str">
        <f t="shared" si="18"/>
        <v>Normal</v>
      </c>
      <c r="X1196" s="37">
        <f>SUM(Table5[[#This Row],[Title]:[Diabetes Level]])</f>
        <v>39579.06</v>
      </c>
    </row>
    <row r="1197" spans="1:24" x14ac:dyDescent="0.25">
      <c r="A1197" t="s">
        <v>1175</v>
      </c>
      <c r="B1197" t="str">
        <f>VLOOKUP(A1197,'Customer Names'!$A$2:$E$2336,3,FALSE)</f>
        <v>Ms.</v>
      </c>
      <c r="C1197" t="str">
        <f>_xlfn.XLOOKUP(A1197,$A$2:$A$2336,'Customer Names'!$D$2:$D$2336,"NOT FOUND")</f>
        <v>Rachelle R</v>
      </c>
      <c r="D1197" t="str">
        <f>_xlfn.XLOOKUP(A1197,$A$2:$A$2336,'Customer Names'!$E$2:$E$2336,"NOT FOUND")</f>
        <v>Christensen</v>
      </c>
      <c r="E1197" cm="1">
        <f t="array" ref="E1197">_xlfn.XLOOKUP(A1197,$A$2:$A$2336,Table2[BMI],"NOT FOUND")</f>
        <v>30.8</v>
      </c>
      <c r="F1197" cm="1">
        <f t="array" ref="F1197">_xlfn.XLOOKUP(A1197,$A$2:$A$2336,Table2[HBA1C],"NOT FOUND")</f>
        <v>5.23</v>
      </c>
      <c r="G1197" t="str" cm="1">
        <f t="array" ref="G1197">_xlfn.XLOOKUP(A1197,$A$2:$A$2336,Table2[Heart Issues],"NOT FOUND")</f>
        <v>yes</v>
      </c>
      <c r="H1197" t="str" cm="1">
        <f t="array" ref="H1197">_xlfn.XLOOKUP(A1197,$A$2:$A$2336,Table2[Any Transplants],"NOT FOUND")</f>
        <v>No</v>
      </c>
      <c r="I1197" t="str" cm="1">
        <f t="array" ref="I1197">_xlfn.XLOOKUP(A1197,$A$2:$A$2336,Table2[Cancer history],"NOT FOUND")</f>
        <v>No</v>
      </c>
      <c r="J1197" t="str">
        <f>_xlfn.XLOOKUP(A1197,Table3[customer_no],Table3[month],"NOT FOUND")</f>
        <v>Oct</v>
      </c>
      <c r="K1197" s="7">
        <f>_xlfn.XLOOKUP(A1197,Table3[customer_no],Table3[year_average],"NOT FOUND")</f>
        <v>1976</v>
      </c>
      <c r="L1197" cm="1">
        <f t="array" ref="L1197">_xlfn.XLOOKUP(A1197,Table3[customer_no],'Hospitalisation Details'!$D$2:$D$2344,"NOT FOUND")</f>
        <v>30</v>
      </c>
      <c r="M1197" s="33">
        <f>_xlfn.XLOOKUP(A1197,Table3[customer_no],Table3[dd/mm/yy],"NOT FOUND")</f>
        <v>28063</v>
      </c>
      <c r="N1197">
        <f>_xlfn.XLOOKUP(A1197,Table3[customer_no],Table3[age],"NOT FOUND")</f>
        <v>46</v>
      </c>
      <c r="O1197" cm="1">
        <f t="array" ref="O1197">_xlfn.XLOOKUP(A1197,Table3[customer_no],'Hospitalisation Details'!$E$2:$E$2344,"NOT FOUND")</f>
        <v>3</v>
      </c>
      <c r="P1197" t="str">
        <f>_xlfn.XLOOKUP(A1197,Table3[customer_no],Table3[hsplt_handled],"NOT FOUND")</f>
        <v>tier - 2</v>
      </c>
      <c r="Q1197" t="str">
        <f>_xlfn.XLOOKUP(A1197,Table3[customer_no],Table3[city_handled],"NOT FOUND")</f>
        <v>tier - 2</v>
      </c>
      <c r="R1197" t="str">
        <f>_xlfn.XLOOKUP(A1197,Table3[customer_no],Table3[state_id],"NOT FOUND")</f>
        <v>R1011</v>
      </c>
      <c r="S1197" s="34" cm="1">
        <f t="array" ref="S1197">_xlfn.XLOOKUP(A1197,Table3[customer_no],'Hospitalisation Details'!$F$2:$F$2344,"NOT FOUND")</f>
        <v>9414.92</v>
      </c>
      <c r="T1197" t="str">
        <f>_xlfn.XLOOKUP(A1197,Table2[Customer ID],Table2[BMI_category],"NOT FOUND")</f>
        <v>Obesity</v>
      </c>
      <c r="U1197" s="7">
        <f>_xlfn.XLOOKUP(A1197,Table2[Customer ID],Table2[no of surgery],"NOT FOUND")</f>
        <v>0</v>
      </c>
      <c r="V1197" t="str">
        <f>_xlfn.XLOOKUP(A1197,Table2[Customer ID],Table2[smoker_missing],"NOT FOUND")</f>
        <v>No</v>
      </c>
      <c r="W1197" t="str">
        <f t="shared" si="18"/>
        <v>Normal</v>
      </c>
      <c r="X1197" s="37">
        <f>SUM(Table5[[#This Row],[Title]:[Diabetes Level]])</f>
        <v>39568.949999999997</v>
      </c>
    </row>
    <row r="1198" spans="1:24" x14ac:dyDescent="0.25">
      <c r="A1198" t="s">
        <v>1174</v>
      </c>
      <c r="B1198" t="str">
        <f>VLOOKUP(A1198,'Customer Names'!$A$2:$E$2336,3,FALSE)</f>
        <v>Ms.</v>
      </c>
      <c r="C1198" t="str">
        <f>_xlfn.XLOOKUP(A1198,$A$2:$A$2336,'Customer Names'!$D$2:$D$2336,"NOT FOUND")</f>
        <v>Brenda J</v>
      </c>
      <c r="D1198" t="str">
        <f>_xlfn.XLOOKUP(A1198,$A$2:$A$2336,'Customer Names'!$E$2:$E$2336,"NOT FOUND")</f>
        <v>Hodge</v>
      </c>
      <c r="E1198" cm="1">
        <f t="array" ref="E1198">_xlfn.XLOOKUP(A1198,$A$2:$A$2336,Table2[BMI],"NOT FOUND")</f>
        <v>32.299999999999997</v>
      </c>
      <c r="F1198" cm="1">
        <f t="array" ref="F1198">_xlfn.XLOOKUP(A1198,$A$2:$A$2336,Table2[HBA1C],"NOT FOUND")</f>
        <v>5.05</v>
      </c>
      <c r="G1198" t="str" cm="1">
        <f t="array" ref="G1198">_xlfn.XLOOKUP(A1198,$A$2:$A$2336,Table2[Heart Issues],"NOT FOUND")</f>
        <v>yes</v>
      </c>
      <c r="H1198" t="str" cm="1">
        <f t="array" ref="H1198">_xlfn.XLOOKUP(A1198,$A$2:$A$2336,Table2[Any Transplants],"NOT FOUND")</f>
        <v>No</v>
      </c>
      <c r="I1198" t="str" cm="1">
        <f t="array" ref="I1198">_xlfn.XLOOKUP(A1198,$A$2:$A$2336,Table2[Cancer history],"NOT FOUND")</f>
        <v>No</v>
      </c>
      <c r="J1198" t="str">
        <f>_xlfn.XLOOKUP(A1198,Table3[customer_no],Table3[month],"NOT FOUND")</f>
        <v>Oct</v>
      </c>
      <c r="K1198" s="7">
        <f>_xlfn.XLOOKUP(A1198,Table3[customer_no],Table3[year_average],"NOT FOUND")</f>
        <v>1976</v>
      </c>
      <c r="L1198" cm="1">
        <f t="array" ref="L1198">_xlfn.XLOOKUP(A1198,Table3[customer_no],'Hospitalisation Details'!$D$2:$D$2344,"NOT FOUND")</f>
        <v>17</v>
      </c>
      <c r="M1198" s="33">
        <f>_xlfn.XLOOKUP(A1198,Table3[customer_no],Table3[dd/mm/yy],"NOT FOUND")</f>
        <v>28050</v>
      </c>
      <c r="N1198">
        <f>_xlfn.XLOOKUP(A1198,Table3[customer_no],Table3[age],"NOT FOUND")</f>
        <v>46</v>
      </c>
      <c r="O1198" cm="1">
        <f t="array" ref="O1198">_xlfn.XLOOKUP(A1198,Table3[customer_no],'Hospitalisation Details'!$E$2:$E$2344,"NOT FOUND")</f>
        <v>2</v>
      </c>
      <c r="P1198" t="str">
        <f>_xlfn.XLOOKUP(A1198,Table3[customer_no],Table3[hsplt_handled],"NOT FOUND")</f>
        <v>tier - 2</v>
      </c>
      <c r="Q1198" t="str">
        <f>_xlfn.XLOOKUP(A1198,Table3[customer_no],Table3[city_handled],"NOT FOUND")</f>
        <v>tier - 3</v>
      </c>
      <c r="R1198" t="str">
        <f>_xlfn.XLOOKUP(A1198,Table3[customer_no],Table3[state_id],"NOT FOUND")</f>
        <v>R1024</v>
      </c>
      <c r="S1198" s="34" cm="1">
        <f t="array" ref="S1198">_xlfn.XLOOKUP(A1198,Table3[customer_no],'Hospitalisation Details'!$F$2:$F$2344,"NOT FOUND")</f>
        <v>9411.01</v>
      </c>
      <c r="T1198" t="str">
        <f>_xlfn.XLOOKUP(A1198,Table2[Customer ID],Table2[BMI_category],"NOT FOUND")</f>
        <v>Obesity</v>
      </c>
      <c r="U1198" s="7">
        <f>_xlfn.XLOOKUP(A1198,Table2[Customer ID],Table2[no of surgery],"NOT FOUND")</f>
        <v>0</v>
      </c>
      <c r="V1198" t="str">
        <f>_xlfn.XLOOKUP(A1198,Table2[Customer ID],Table2[smoker_missing],"NOT FOUND")</f>
        <v>No</v>
      </c>
      <c r="W1198" t="str">
        <f t="shared" si="18"/>
        <v>Normal</v>
      </c>
      <c r="X1198" s="37">
        <f>SUM(Table5[[#This Row],[Title]:[Diabetes Level]])</f>
        <v>39539.360000000001</v>
      </c>
    </row>
    <row r="1199" spans="1:24" x14ac:dyDescent="0.25">
      <c r="A1199" t="s">
        <v>1173</v>
      </c>
      <c r="B1199" t="str">
        <f>VLOOKUP(A1199,'Customer Names'!$A$2:$E$2336,3,FALSE)</f>
        <v>Mr.</v>
      </c>
      <c r="C1199" t="str">
        <f>_xlfn.XLOOKUP(A1199,$A$2:$A$2336,'Customer Names'!$D$2:$D$2336,"NOT FOUND")</f>
        <v>Tim</v>
      </c>
      <c r="D1199" t="str">
        <f>_xlfn.XLOOKUP(A1199,$A$2:$A$2336,'Customer Names'!$E$2:$E$2336,"NOT FOUND")</f>
        <v>Rusterholz</v>
      </c>
      <c r="E1199" cm="1">
        <f t="array" ref="E1199">_xlfn.XLOOKUP(A1199,$A$2:$A$2336,Table2[BMI],"NOT FOUND")</f>
        <v>39.700000000000003</v>
      </c>
      <c r="F1199" cm="1">
        <f t="array" ref="F1199">_xlfn.XLOOKUP(A1199,$A$2:$A$2336,Table2[HBA1C],"NOT FOUND")</f>
        <v>7.34</v>
      </c>
      <c r="G1199" t="str" cm="1">
        <f t="array" ref="G1199">_xlfn.XLOOKUP(A1199,$A$2:$A$2336,Table2[Heart Issues],"NOT FOUND")</f>
        <v>No</v>
      </c>
      <c r="H1199" t="str" cm="1">
        <f t="array" ref="H1199">_xlfn.XLOOKUP(A1199,$A$2:$A$2336,Table2[Any Transplants],"NOT FOUND")</f>
        <v>No</v>
      </c>
      <c r="I1199" t="str" cm="1">
        <f t="array" ref="I1199">_xlfn.XLOOKUP(A1199,$A$2:$A$2336,Table2[Cancer history],"NOT FOUND")</f>
        <v>No</v>
      </c>
      <c r="J1199" t="str">
        <f>_xlfn.XLOOKUP(A1199,Table3[customer_no],Table3[month],"NOT FOUND")</f>
        <v>Oct</v>
      </c>
      <c r="K1199" s="7">
        <f>_xlfn.XLOOKUP(A1199,Table3[customer_no],Table3[year_average],"NOT FOUND")</f>
        <v>1971</v>
      </c>
      <c r="L1199" cm="1">
        <f t="array" ref="L1199">_xlfn.XLOOKUP(A1199,Table3[customer_no],'Hospitalisation Details'!$D$2:$D$2344,"NOT FOUND")</f>
        <v>20</v>
      </c>
      <c r="M1199" s="33">
        <f>_xlfn.XLOOKUP(A1199,Table3[customer_no],Table3[dd/mm/yy],"NOT FOUND")</f>
        <v>26226</v>
      </c>
      <c r="N1199">
        <f>_xlfn.XLOOKUP(A1199,Table3[customer_no],Table3[age],"NOT FOUND")</f>
        <v>51</v>
      </c>
      <c r="O1199" cm="1">
        <f t="array" ref="O1199">_xlfn.XLOOKUP(A1199,Table3[customer_no],'Hospitalisation Details'!$E$2:$E$2344,"NOT FOUND")</f>
        <v>1</v>
      </c>
      <c r="P1199" t="str">
        <f>_xlfn.XLOOKUP(A1199,Table3[customer_no],Table3[hsplt_handled],"NOT FOUND")</f>
        <v>tier - 3</v>
      </c>
      <c r="Q1199" t="str">
        <f>_xlfn.XLOOKUP(A1199,Table3[customer_no],Table3[city_handled],"NOT FOUND")</f>
        <v>tier - 3</v>
      </c>
      <c r="R1199" t="str">
        <f>_xlfn.XLOOKUP(A1199,Table3[customer_no],Table3[state_id],"NOT FOUND")</f>
        <v>R1011</v>
      </c>
      <c r="S1199" s="34" cm="1">
        <f t="array" ref="S1199">_xlfn.XLOOKUP(A1199,Table3[customer_no],'Hospitalisation Details'!$F$2:$F$2344,"NOT FOUND")</f>
        <v>9391.35</v>
      </c>
      <c r="T1199" t="str">
        <f>_xlfn.XLOOKUP(A1199,Table2[Customer ID],Table2[BMI_category],"NOT FOUND")</f>
        <v>Obesity</v>
      </c>
      <c r="U1199" s="7">
        <f>_xlfn.XLOOKUP(A1199,Table2[Customer ID],Table2[no of surgery],"NOT FOUND")</f>
        <v>0</v>
      </c>
      <c r="V1199" t="str">
        <f>_xlfn.XLOOKUP(A1199,Table2[Customer ID],Table2[smoker_missing],"NOT FOUND")</f>
        <v>No</v>
      </c>
      <c r="W1199" t="str">
        <f t="shared" si="18"/>
        <v>Diabetes</v>
      </c>
      <c r="X1199" s="37">
        <f>SUM(Table5[[#This Row],[Title]:[Diabetes Level]])</f>
        <v>37707.39</v>
      </c>
    </row>
    <row r="1200" spans="1:24" x14ac:dyDescent="0.25">
      <c r="A1200" t="s">
        <v>1172</v>
      </c>
      <c r="B1200" t="str">
        <f>VLOOKUP(A1200,'Customer Names'!$A$2:$E$2336,3,FALSE)</f>
        <v>Mr.</v>
      </c>
      <c r="C1200" t="str">
        <f>_xlfn.XLOOKUP(A1200,$A$2:$A$2336,'Customer Names'!$D$2:$D$2336,"NOT FOUND")</f>
        <v>Sylvain</v>
      </c>
      <c r="D1200" t="str">
        <f>_xlfn.XLOOKUP(A1200,$A$2:$A$2336,'Customer Names'!$E$2:$E$2336,"NOT FOUND")</f>
        <v>Lafrance</v>
      </c>
      <c r="E1200" cm="1">
        <f t="array" ref="E1200">_xlfn.XLOOKUP(A1200,$A$2:$A$2336,Table2[BMI],"NOT FOUND")</f>
        <v>35.97</v>
      </c>
      <c r="F1200" cm="1">
        <f t="array" ref="F1200">_xlfn.XLOOKUP(A1200,$A$2:$A$2336,Table2[HBA1C],"NOT FOUND")</f>
        <v>8.1300000000000008</v>
      </c>
      <c r="G1200" t="str" cm="1">
        <f t="array" ref="G1200">_xlfn.XLOOKUP(A1200,$A$2:$A$2336,Table2[Heart Issues],"NOT FOUND")</f>
        <v>No</v>
      </c>
      <c r="H1200" t="str" cm="1">
        <f t="array" ref="H1200">_xlfn.XLOOKUP(A1200,$A$2:$A$2336,Table2[Any Transplants],"NOT FOUND")</f>
        <v>No</v>
      </c>
      <c r="I1200" t="str" cm="1">
        <f t="array" ref="I1200">_xlfn.XLOOKUP(A1200,$A$2:$A$2336,Table2[Cancer history],"NOT FOUND")</f>
        <v>No</v>
      </c>
      <c r="J1200" t="str">
        <f>_xlfn.XLOOKUP(A1200,Table3[customer_no],Table3[month],"NOT FOUND")</f>
        <v>Dec</v>
      </c>
      <c r="K1200" s="7">
        <f>_xlfn.XLOOKUP(A1200,Table3[customer_no],Table3[year_average],"NOT FOUND")</f>
        <v>1971</v>
      </c>
      <c r="L1200" cm="1">
        <f t="array" ref="L1200">_xlfn.XLOOKUP(A1200,Table3[customer_no],'Hospitalisation Details'!$D$2:$D$2344,"NOT FOUND")</f>
        <v>29</v>
      </c>
      <c r="M1200" s="33">
        <f>_xlfn.XLOOKUP(A1200,Table3[customer_no],Table3[dd/mm/yy],"NOT FOUND")</f>
        <v>26296</v>
      </c>
      <c r="N1200">
        <f>_xlfn.XLOOKUP(A1200,Table3[customer_no],Table3[age],"NOT FOUND")</f>
        <v>51</v>
      </c>
      <c r="O1200" cm="1">
        <f t="array" ref="O1200">_xlfn.XLOOKUP(A1200,Table3[customer_no],'Hospitalisation Details'!$E$2:$E$2344,"NOT FOUND")</f>
        <v>1</v>
      </c>
      <c r="P1200" t="str">
        <f>_xlfn.XLOOKUP(A1200,Table3[customer_no],Table3[hsplt_handled],"NOT FOUND")</f>
        <v>tier - 3</v>
      </c>
      <c r="Q1200" t="str">
        <f>_xlfn.XLOOKUP(A1200,Table3[customer_no],Table3[city_handled],"NOT FOUND")</f>
        <v>tier - 2</v>
      </c>
      <c r="R1200" t="str">
        <f>_xlfn.XLOOKUP(A1200,Table3[customer_no],Table3[state_id],"NOT FOUND")</f>
        <v>R1013</v>
      </c>
      <c r="S1200" s="34" cm="1">
        <f t="array" ref="S1200">_xlfn.XLOOKUP(A1200,Table3[customer_no],'Hospitalisation Details'!$F$2:$F$2344,"NOT FOUND")</f>
        <v>9386.16</v>
      </c>
      <c r="T1200" t="str">
        <f>_xlfn.XLOOKUP(A1200,Table2[Customer ID],Table2[BMI_category],"NOT FOUND")</f>
        <v>Obesity</v>
      </c>
      <c r="U1200" s="7">
        <f>_xlfn.XLOOKUP(A1200,Table2[Customer ID],Table2[no of surgery],"NOT FOUND")</f>
        <v>0</v>
      </c>
      <c r="V1200" t="str">
        <f>_xlfn.XLOOKUP(A1200,Table2[Customer ID],Table2[smoker_missing],"NOT FOUND")</f>
        <v>No</v>
      </c>
      <c r="W1200" t="str">
        <f t="shared" si="18"/>
        <v>Diabetes</v>
      </c>
      <c r="X1200" s="37">
        <f>SUM(Table5[[#This Row],[Title]:[Diabetes Level]])</f>
        <v>37778.259999999995</v>
      </c>
    </row>
    <row r="1201" spans="1:24" x14ac:dyDescent="0.25">
      <c r="A1201" t="s">
        <v>1171</v>
      </c>
      <c r="B1201" t="str">
        <f>VLOOKUP(A1201,'Customer Names'!$A$2:$E$2336,3,FALSE)</f>
        <v>Mrs.</v>
      </c>
      <c r="C1201" t="str">
        <f>_xlfn.XLOOKUP(A1201,$A$2:$A$2336,'Customer Names'!$D$2:$D$2336,"NOT FOUND")</f>
        <v>Lisa M</v>
      </c>
      <c r="D1201" t="str">
        <f>_xlfn.XLOOKUP(A1201,$A$2:$A$2336,'Customer Names'!$E$2:$E$2336,"NOT FOUND")</f>
        <v>Hallis</v>
      </c>
      <c r="E1201" cm="1">
        <f t="array" ref="E1201">_xlfn.XLOOKUP(A1201,$A$2:$A$2336,Table2[BMI],"NOT FOUND")</f>
        <v>25.86</v>
      </c>
      <c r="F1201" cm="1">
        <f t="array" ref="F1201">_xlfn.XLOOKUP(A1201,$A$2:$A$2336,Table2[HBA1C],"NOT FOUND")</f>
        <v>6.68</v>
      </c>
      <c r="G1201" t="str" cm="1">
        <f t="array" ref="G1201">_xlfn.XLOOKUP(A1201,$A$2:$A$2336,Table2[Heart Issues],"NOT FOUND")</f>
        <v>yes</v>
      </c>
      <c r="H1201" t="str" cm="1">
        <f t="array" ref="H1201">_xlfn.XLOOKUP(A1201,$A$2:$A$2336,Table2[Any Transplants],"NOT FOUND")</f>
        <v>No</v>
      </c>
      <c r="I1201" t="str" cm="1">
        <f t="array" ref="I1201">_xlfn.XLOOKUP(A1201,$A$2:$A$2336,Table2[Cancer history],"NOT FOUND")</f>
        <v>No</v>
      </c>
      <c r="J1201" t="str">
        <f>_xlfn.XLOOKUP(A1201,Table3[customer_no],Table3[month],"NOT FOUND")</f>
        <v>Dec</v>
      </c>
      <c r="K1201" s="7">
        <f>_xlfn.XLOOKUP(A1201,Table3[customer_no],Table3[year_average],"NOT FOUND")</f>
        <v>1975</v>
      </c>
      <c r="L1201" cm="1">
        <f t="array" ref="L1201">_xlfn.XLOOKUP(A1201,Table3[customer_no],'Hospitalisation Details'!$D$2:$D$2344,"NOT FOUND")</f>
        <v>2</v>
      </c>
      <c r="M1201" s="33">
        <f>_xlfn.XLOOKUP(A1201,Table3[customer_no],Table3[dd/mm/yy],"NOT FOUND")</f>
        <v>27730</v>
      </c>
      <c r="N1201">
        <f>_xlfn.XLOOKUP(A1201,Table3[customer_no],Table3[age],"NOT FOUND")</f>
        <v>47</v>
      </c>
      <c r="O1201" cm="1">
        <f t="array" ref="O1201">_xlfn.XLOOKUP(A1201,Table3[customer_no],'Hospitalisation Details'!$E$2:$E$2344,"NOT FOUND")</f>
        <v>1</v>
      </c>
      <c r="P1201" t="str">
        <f>_xlfn.XLOOKUP(A1201,Table3[customer_no],Table3[hsplt_handled],"NOT FOUND")</f>
        <v>tier - 2</v>
      </c>
      <c r="Q1201" t="str">
        <f>_xlfn.XLOOKUP(A1201,Table3[customer_no],Table3[city_handled],"NOT FOUND")</f>
        <v>tier - 2</v>
      </c>
      <c r="R1201" t="str">
        <f>_xlfn.XLOOKUP(A1201,Table3[customer_no],Table3[state_id],"NOT FOUND")</f>
        <v>R1024</v>
      </c>
      <c r="S1201" s="34" cm="1">
        <f t="array" ref="S1201">_xlfn.XLOOKUP(A1201,Table3[customer_no],'Hospitalisation Details'!$F$2:$F$2344,"NOT FOUND")</f>
        <v>9380.75</v>
      </c>
      <c r="T1201" t="str">
        <f>_xlfn.XLOOKUP(A1201,Table2[Customer ID],Table2[BMI_category],"NOT FOUND")</f>
        <v>Overweight</v>
      </c>
      <c r="U1201" s="7">
        <f>_xlfn.XLOOKUP(A1201,Table2[Customer ID],Table2[no of surgery],"NOT FOUND")</f>
        <v>1</v>
      </c>
      <c r="V1201" t="str">
        <f>_xlfn.XLOOKUP(A1201,Table2[Customer ID],Table2[smoker_missing],"NOT FOUND")</f>
        <v>No</v>
      </c>
      <c r="W1201" t="str">
        <f t="shared" si="18"/>
        <v>Diabetes</v>
      </c>
      <c r="X1201" s="37">
        <f>SUM(Table5[[#This Row],[Title]:[Diabetes Level]])</f>
        <v>39169.29</v>
      </c>
    </row>
    <row r="1202" spans="1:24" x14ac:dyDescent="0.25">
      <c r="A1202" t="s">
        <v>1170</v>
      </c>
      <c r="B1202" t="str">
        <f>VLOOKUP(A1202,'Customer Names'!$A$2:$E$2336,3,FALSE)</f>
        <v>Mr.</v>
      </c>
      <c r="C1202" t="str">
        <f>_xlfn.XLOOKUP(A1202,$A$2:$A$2336,'Customer Names'!$D$2:$D$2336,"NOT FOUND")</f>
        <v>Ryan</v>
      </c>
      <c r="D1202" t="str">
        <f>_xlfn.XLOOKUP(A1202,$A$2:$A$2336,'Customer Names'!$E$2:$E$2336,"NOT FOUND")</f>
        <v>Marshall</v>
      </c>
      <c r="E1202" cm="1">
        <f t="array" ref="E1202">_xlfn.XLOOKUP(A1202,$A$2:$A$2336,Table2[BMI],"NOT FOUND")</f>
        <v>30.03</v>
      </c>
      <c r="F1202" cm="1">
        <f t="array" ref="F1202">_xlfn.XLOOKUP(A1202,$A$2:$A$2336,Table2[HBA1C],"NOT FOUND")</f>
        <v>11.51</v>
      </c>
      <c r="G1202" t="str" cm="1">
        <f t="array" ref="G1202">_xlfn.XLOOKUP(A1202,$A$2:$A$2336,Table2[Heart Issues],"NOT FOUND")</f>
        <v>No</v>
      </c>
      <c r="H1202" t="str" cm="1">
        <f t="array" ref="H1202">_xlfn.XLOOKUP(A1202,$A$2:$A$2336,Table2[Any Transplants],"NOT FOUND")</f>
        <v>No</v>
      </c>
      <c r="I1202" t="str" cm="1">
        <f t="array" ref="I1202">_xlfn.XLOOKUP(A1202,$A$2:$A$2336,Table2[Cancer history],"NOT FOUND")</f>
        <v>No</v>
      </c>
      <c r="J1202" t="str">
        <f>_xlfn.XLOOKUP(A1202,Table3[customer_no],Table3[month],"NOT FOUND")</f>
        <v>Nov</v>
      </c>
      <c r="K1202" s="7">
        <f>_xlfn.XLOOKUP(A1202,Table3[customer_no],Table3[year_average],"NOT FOUND")</f>
        <v>1971</v>
      </c>
      <c r="L1202" cm="1">
        <f t="array" ref="L1202">_xlfn.XLOOKUP(A1202,Table3[customer_no],'Hospitalisation Details'!$D$2:$D$2344,"NOT FOUND")</f>
        <v>26</v>
      </c>
      <c r="M1202" s="33">
        <f>_xlfn.XLOOKUP(A1202,Table3[customer_no],Table3[dd/mm/yy],"NOT FOUND")</f>
        <v>26263</v>
      </c>
      <c r="N1202">
        <f>_xlfn.XLOOKUP(A1202,Table3[customer_no],Table3[age],"NOT FOUND")</f>
        <v>51</v>
      </c>
      <c r="O1202" cm="1">
        <f t="array" ref="O1202">_xlfn.XLOOKUP(A1202,Table3[customer_no],'Hospitalisation Details'!$E$2:$E$2344,"NOT FOUND")</f>
        <v>1</v>
      </c>
      <c r="P1202" t="str">
        <f>_xlfn.XLOOKUP(A1202,Table3[customer_no],Table3[hsplt_handled],"NOT FOUND")</f>
        <v>tier - 2</v>
      </c>
      <c r="Q1202" t="str">
        <f>_xlfn.XLOOKUP(A1202,Table3[customer_no],Table3[city_handled],"NOT FOUND")</f>
        <v>tier - 1</v>
      </c>
      <c r="R1202" t="str">
        <f>_xlfn.XLOOKUP(A1202,Table3[customer_no],Table3[state_id],"NOT FOUND")</f>
        <v>R1013</v>
      </c>
      <c r="S1202" s="34" cm="1">
        <f t="array" ref="S1202">_xlfn.XLOOKUP(A1202,Table3[customer_no],'Hospitalisation Details'!$F$2:$F$2344,"NOT FOUND")</f>
        <v>9377.9</v>
      </c>
      <c r="T1202" t="str">
        <f>_xlfn.XLOOKUP(A1202,Table2[Customer ID],Table2[BMI_category],"NOT FOUND")</f>
        <v>Obesity</v>
      </c>
      <c r="U1202" s="7">
        <f>_xlfn.XLOOKUP(A1202,Table2[Customer ID],Table2[no of surgery],"NOT FOUND")</f>
        <v>0</v>
      </c>
      <c r="V1202" t="str">
        <f>_xlfn.XLOOKUP(A1202,Table2[Customer ID],Table2[smoker_missing],"NOT FOUND")</f>
        <v>No</v>
      </c>
      <c r="W1202" t="str">
        <f t="shared" si="18"/>
        <v>Diabetes</v>
      </c>
      <c r="X1202" s="37">
        <f>SUM(Table5[[#This Row],[Title]:[Diabetes Level]])</f>
        <v>37731.440000000002</v>
      </c>
    </row>
    <row r="1203" spans="1:24" x14ac:dyDescent="0.25">
      <c r="A1203" t="s">
        <v>1169</v>
      </c>
      <c r="B1203" t="str">
        <f>VLOOKUP(A1203,'Customer Names'!$A$2:$E$2336,3,FALSE)</f>
        <v>Mrs.</v>
      </c>
      <c r="C1203" t="str">
        <f>_xlfn.XLOOKUP(A1203,$A$2:$A$2336,'Customer Names'!$D$2:$D$2336,"NOT FOUND")</f>
        <v>Kaitlin M</v>
      </c>
      <c r="D1203" t="str">
        <f>_xlfn.XLOOKUP(A1203,$A$2:$A$2336,'Customer Names'!$E$2:$E$2336,"NOT FOUND")</f>
        <v>Salowitz</v>
      </c>
      <c r="E1203" cm="1">
        <f t="array" ref="E1203">_xlfn.XLOOKUP(A1203,$A$2:$A$2336,Table2[BMI],"NOT FOUND")</f>
        <v>25.76</v>
      </c>
      <c r="F1203" cm="1">
        <f t="array" ref="F1203">_xlfn.XLOOKUP(A1203,$A$2:$A$2336,Table2[HBA1C],"NOT FOUND")</f>
        <v>6.02</v>
      </c>
      <c r="G1203" t="str" cm="1">
        <f t="array" ref="G1203">_xlfn.XLOOKUP(A1203,$A$2:$A$2336,Table2[Heart Issues],"NOT FOUND")</f>
        <v>yes</v>
      </c>
      <c r="H1203" t="str" cm="1">
        <f t="array" ref="H1203">_xlfn.XLOOKUP(A1203,$A$2:$A$2336,Table2[Any Transplants],"NOT FOUND")</f>
        <v>No</v>
      </c>
      <c r="I1203" t="str" cm="1">
        <f t="array" ref="I1203">_xlfn.XLOOKUP(A1203,$A$2:$A$2336,Table2[Cancer history],"NOT FOUND")</f>
        <v>Yes</v>
      </c>
      <c r="J1203" t="str">
        <f>_xlfn.XLOOKUP(A1203,Table3[customer_no],Table3[month],"NOT FOUND")</f>
        <v>Nov</v>
      </c>
      <c r="K1203" s="7">
        <f>_xlfn.XLOOKUP(A1203,Table3[customer_no],Table3[year_average],"NOT FOUND")</f>
        <v>1969</v>
      </c>
      <c r="L1203" cm="1">
        <f t="array" ref="L1203">_xlfn.XLOOKUP(A1203,Table3[customer_no],'Hospitalisation Details'!$D$2:$D$2344,"NOT FOUND")</f>
        <v>24</v>
      </c>
      <c r="M1203" s="33">
        <f>_xlfn.XLOOKUP(A1203,Table3[customer_no],Table3[dd/mm/yy],"NOT FOUND")</f>
        <v>25531</v>
      </c>
      <c r="N1203">
        <f>_xlfn.XLOOKUP(A1203,Table3[customer_no],Table3[age],"NOT FOUND")</f>
        <v>53</v>
      </c>
      <c r="O1203" cm="1">
        <f t="array" ref="O1203">_xlfn.XLOOKUP(A1203,Table3[customer_no],'Hospitalisation Details'!$E$2:$E$2344,"NOT FOUND")</f>
        <v>0</v>
      </c>
      <c r="P1203" t="str">
        <f>_xlfn.XLOOKUP(A1203,Table3[customer_no],Table3[hsplt_handled],"NOT FOUND")</f>
        <v>tier - 2</v>
      </c>
      <c r="Q1203" t="str">
        <f>_xlfn.XLOOKUP(A1203,Table3[customer_no],Table3[city_handled],"NOT FOUND")</f>
        <v>tier - 3</v>
      </c>
      <c r="R1203" t="str">
        <f>_xlfn.XLOOKUP(A1203,Table3[customer_no],Table3[state_id],"NOT FOUND")</f>
        <v>R1013</v>
      </c>
      <c r="S1203" s="34" cm="1">
        <f t="array" ref="S1203">_xlfn.XLOOKUP(A1203,Table3[customer_no],'Hospitalisation Details'!$F$2:$F$2344,"NOT FOUND")</f>
        <v>9377.4500000000007</v>
      </c>
      <c r="T1203" t="str">
        <f>_xlfn.XLOOKUP(A1203,Table2[Customer ID],Table2[BMI_category],"NOT FOUND")</f>
        <v>Overweight</v>
      </c>
      <c r="U1203" s="7">
        <f>_xlfn.XLOOKUP(A1203,Table2[Customer ID],Table2[no of surgery],"NOT FOUND")</f>
        <v>1</v>
      </c>
      <c r="V1203" t="str">
        <f>_xlfn.XLOOKUP(A1203,Table2[Customer ID],Table2[smoker_missing],"NOT FOUND")</f>
        <v>No</v>
      </c>
      <c r="W1203" t="str">
        <f t="shared" si="18"/>
        <v>Prediabetes</v>
      </c>
      <c r="X1203" s="37">
        <f>SUM(Table5[[#This Row],[Title]:[Diabetes Level]])</f>
        <v>36987.229999999996</v>
      </c>
    </row>
    <row r="1204" spans="1:24" x14ac:dyDescent="0.25">
      <c r="A1204" t="s">
        <v>1168</v>
      </c>
      <c r="B1204" t="str">
        <f>VLOOKUP(A1204,'Customer Names'!$A$2:$E$2336,3,FALSE)</f>
        <v>Mr.</v>
      </c>
      <c r="C1204" t="str">
        <f>_xlfn.XLOOKUP(A1204,$A$2:$A$2336,'Customer Names'!$D$2:$D$2336,"NOT FOUND")</f>
        <v>William R.</v>
      </c>
      <c r="D1204" t="str">
        <f>_xlfn.XLOOKUP(A1204,$A$2:$A$2336,'Customer Names'!$E$2:$E$2336,"NOT FOUND")</f>
        <v>Blake</v>
      </c>
      <c r="E1204" cm="1">
        <f t="array" ref="E1204">_xlfn.XLOOKUP(A1204,$A$2:$A$2336,Table2[BMI],"NOT FOUND")</f>
        <v>22.42</v>
      </c>
      <c r="F1204" cm="1">
        <f t="array" ref="F1204">_xlfn.XLOOKUP(A1204,$A$2:$A$2336,Table2[HBA1C],"NOT FOUND")</f>
        <v>7.96</v>
      </c>
      <c r="G1204" t="str" cm="1">
        <f t="array" ref="G1204">_xlfn.XLOOKUP(A1204,$A$2:$A$2336,Table2[Heart Issues],"NOT FOUND")</f>
        <v>No</v>
      </c>
      <c r="H1204" t="str" cm="1">
        <f t="array" ref="H1204">_xlfn.XLOOKUP(A1204,$A$2:$A$2336,Table2[Any Transplants],"NOT FOUND")</f>
        <v>No</v>
      </c>
      <c r="I1204" t="str" cm="1">
        <f t="array" ref="I1204">_xlfn.XLOOKUP(A1204,$A$2:$A$2336,Table2[Cancer history],"NOT FOUND")</f>
        <v>No</v>
      </c>
      <c r="J1204" t="str">
        <f>_xlfn.XLOOKUP(A1204,Table3[customer_no],Table3[month],"NOT FOUND")</f>
        <v>Oct</v>
      </c>
      <c r="K1204" s="7">
        <f>_xlfn.XLOOKUP(A1204,Table3[customer_no],Table3[year_average],"NOT FOUND")</f>
        <v>1971</v>
      </c>
      <c r="L1204" cm="1">
        <f t="array" ref="L1204">_xlfn.XLOOKUP(A1204,Table3[customer_no],'Hospitalisation Details'!$D$2:$D$2344,"NOT FOUND")</f>
        <v>8</v>
      </c>
      <c r="M1204" s="33">
        <f>_xlfn.XLOOKUP(A1204,Table3[customer_no],Table3[dd/mm/yy],"NOT FOUND")</f>
        <v>26214</v>
      </c>
      <c r="N1204">
        <f>_xlfn.XLOOKUP(A1204,Table3[customer_no],Table3[age],"NOT FOUND")</f>
        <v>51</v>
      </c>
      <c r="O1204" cm="1">
        <f t="array" ref="O1204">_xlfn.XLOOKUP(A1204,Table3[customer_no],'Hospitalisation Details'!$E$2:$E$2344,"NOT FOUND")</f>
        <v>0</v>
      </c>
      <c r="P1204" t="str">
        <f>_xlfn.XLOOKUP(A1204,Table3[customer_no],Table3[hsplt_handled],"NOT FOUND")</f>
        <v>tier - 3</v>
      </c>
      <c r="Q1204" t="str">
        <f>_xlfn.XLOOKUP(A1204,Table3[customer_no],Table3[city_handled],"NOT FOUND")</f>
        <v>tier - 1</v>
      </c>
      <c r="R1204" t="str">
        <f>_xlfn.XLOOKUP(A1204,Table3[customer_no],Table3[state_id],"NOT FOUND")</f>
        <v>R1016</v>
      </c>
      <c r="S1204" s="34" cm="1">
        <f t="array" ref="S1204">_xlfn.XLOOKUP(A1204,Table3[customer_no],'Hospitalisation Details'!$F$2:$F$2344,"NOT FOUND")</f>
        <v>9361.33</v>
      </c>
      <c r="T1204" t="str">
        <f>_xlfn.XLOOKUP(A1204,Table2[Customer ID],Table2[BMI_category],"NOT FOUND")</f>
        <v>Normal Weight</v>
      </c>
      <c r="U1204" s="7">
        <f>_xlfn.XLOOKUP(A1204,Table2[Customer ID],Table2[no of surgery],"NOT FOUND")</f>
        <v>0</v>
      </c>
      <c r="V1204" t="str">
        <f>_xlfn.XLOOKUP(A1204,Table2[Customer ID],Table2[smoker_missing],"NOT FOUND")</f>
        <v>No</v>
      </c>
      <c r="W1204" t="str">
        <f t="shared" si="18"/>
        <v>Diabetes</v>
      </c>
      <c r="X1204" s="37">
        <f>SUM(Table5[[#This Row],[Title]:[Diabetes Level]])</f>
        <v>37635.71</v>
      </c>
    </row>
    <row r="1205" spans="1:24" x14ac:dyDescent="0.25">
      <c r="A1205" t="s">
        <v>1167</v>
      </c>
      <c r="B1205" t="str">
        <f>VLOOKUP(A1205,'Customer Names'!$A$2:$E$2336,3,FALSE)</f>
        <v>Mr.</v>
      </c>
      <c r="C1205" t="str">
        <f>_xlfn.XLOOKUP(A1205,$A$2:$A$2336,'Customer Names'!$D$2:$D$2336,"NOT FOUND")</f>
        <v>Bruce</v>
      </c>
      <c r="D1205" t="str">
        <f>_xlfn.XLOOKUP(A1205,$A$2:$A$2336,'Customer Names'!$E$2:$E$2336,"NOT FOUND")</f>
        <v>Langerak</v>
      </c>
      <c r="E1205" cm="1">
        <f t="array" ref="E1205">_xlfn.XLOOKUP(A1205,$A$2:$A$2336,Table2[BMI],"NOT FOUND")</f>
        <v>33.18</v>
      </c>
      <c r="F1205" cm="1">
        <f t="array" ref="F1205">_xlfn.XLOOKUP(A1205,$A$2:$A$2336,Table2[HBA1C],"NOT FOUND")</f>
        <v>6.01</v>
      </c>
      <c r="G1205" t="str" cm="1">
        <f t="array" ref="G1205">_xlfn.XLOOKUP(A1205,$A$2:$A$2336,Table2[Heart Issues],"NOT FOUND")</f>
        <v>yes</v>
      </c>
      <c r="H1205" t="str" cm="1">
        <f t="array" ref="H1205">_xlfn.XLOOKUP(A1205,$A$2:$A$2336,Table2[Any Transplants],"NOT FOUND")</f>
        <v>No</v>
      </c>
      <c r="I1205" t="str" cm="1">
        <f t="array" ref="I1205">_xlfn.XLOOKUP(A1205,$A$2:$A$2336,Table2[Cancer history],"NOT FOUND")</f>
        <v>No</v>
      </c>
      <c r="J1205" t="str">
        <f>_xlfn.XLOOKUP(A1205,Table3[customer_no],Table3[month],"NOT FOUND")</f>
        <v>Jul</v>
      </c>
      <c r="K1205" s="7">
        <f>_xlfn.XLOOKUP(A1205,Table3[customer_no],Table3[year_average],"NOT FOUND")</f>
        <v>1988</v>
      </c>
      <c r="L1205" cm="1">
        <f t="array" ref="L1205">_xlfn.XLOOKUP(A1205,Table3[customer_no],'Hospitalisation Details'!$D$2:$D$2344,"NOT FOUND")</f>
        <v>1</v>
      </c>
      <c r="M1205" s="33">
        <f>_xlfn.XLOOKUP(A1205,Table3[customer_no],Table3[dd/mm/yy],"NOT FOUND")</f>
        <v>32325</v>
      </c>
      <c r="N1205">
        <f>_xlfn.XLOOKUP(A1205,Table3[customer_no],Table3[age],"NOT FOUND")</f>
        <v>34</v>
      </c>
      <c r="O1205" cm="1">
        <f t="array" ref="O1205">_xlfn.XLOOKUP(A1205,Table3[customer_no],'Hospitalisation Details'!$E$2:$E$2344,"NOT FOUND")</f>
        <v>3</v>
      </c>
      <c r="P1205" t="str">
        <f>_xlfn.XLOOKUP(A1205,Table3[customer_no],Table3[hsplt_handled],"NOT FOUND")</f>
        <v>tier - 2</v>
      </c>
      <c r="Q1205" t="str">
        <f>_xlfn.XLOOKUP(A1205,Table3[customer_no],Table3[city_handled],"NOT FOUND")</f>
        <v>tier - 1</v>
      </c>
      <c r="R1205" t="str">
        <f>_xlfn.XLOOKUP(A1205,Table3[customer_no],Table3[state_id],"NOT FOUND")</f>
        <v>R1021</v>
      </c>
      <c r="S1205" s="34" cm="1">
        <f t="array" ref="S1205">_xlfn.XLOOKUP(A1205,Table3[customer_no],'Hospitalisation Details'!$F$2:$F$2344,"NOT FOUND")</f>
        <v>9344.2000000000007</v>
      </c>
      <c r="T1205" t="str">
        <f>_xlfn.XLOOKUP(A1205,Table2[Customer ID],Table2[BMI_category],"NOT FOUND")</f>
        <v>Obesity</v>
      </c>
      <c r="U1205" s="7">
        <f>_xlfn.XLOOKUP(A1205,Table2[Customer ID],Table2[no of surgery],"NOT FOUND")</f>
        <v>1</v>
      </c>
      <c r="V1205" t="str">
        <f>_xlfn.XLOOKUP(A1205,Table2[Customer ID],Table2[smoker_missing],"NOT FOUND")</f>
        <v>No</v>
      </c>
      <c r="W1205" t="str">
        <f t="shared" si="18"/>
        <v>Prediabetes</v>
      </c>
      <c r="X1205" s="37">
        <f>SUM(Table5[[#This Row],[Title]:[Diabetes Level]])</f>
        <v>43735.39</v>
      </c>
    </row>
    <row r="1206" spans="1:24" x14ac:dyDescent="0.25">
      <c r="A1206" t="s">
        <v>1166</v>
      </c>
      <c r="B1206" t="str">
        <f>VLOOKUP(A1206,'Customer Names'!$A$2:$E$2336,3,FALSE)</f>
        <v>Mrs.</v>
      </c>
      <c r="C1206" t="str">
        <f>_xlfn.XLOOKUP(A1206,$A$2:$A$2336,'Customer Names'!$D$2:$D$2336,"NOT FOUND")</f>
        <v>Veronica</v>
      </c>
      <c r="D1206" t="str">
        <f>_xlfn.XLOOKUP(A1206,$A$2:$A$2336,'Customer Names'!$E$2:$E$2336,"NOT FOUND")</f>
        <v>Bonilla</v>
      </c>
      <c r="E1206" cm="1">
        <f t="array" ref="E1206">_xlfn.XLOOKUP(A1206,$A$2:$A$2336,Table2[BMI],"NOT FOUND")</f>
        <v>43.04</v>
      </c>
      <c r="F1206" cm="1">
        <f t="array" ref="F1206">_xlfn.XLOOKUP(A1206,$A$2:$A$2336,Table2[HBA1C],"NOT FOUND")</f>
        <v>5.9</v>
      </c>
      <c r="G1206" t="str" cm="1">
        <f t="array" ref="G1206">_xlfn.XLOOKUP(A1206,$A$2:$A$2336,Table2[Heart Issues],"NOT FOUND")</f>
        <v>yes</v>
      </c>
      <c r="H1206" t="str" cm="1">
        <f t="array" ref="H1206">_xlfn.XLOOKUP(A1206,$A$2:$A$2336,Table2[Any Transplants],"NOT FOUND")</f>
        <v>No</v>
      </c>
      <c r="I1206" t="str" cm="1">
        <f t="array" ref="I1206">_xlfn.XLOOKUP(A1206,$A$2:$A$2336,Table2[Cancer history],"NOT FOUND")</f>
        <v>No</v>
      </c>
      <c r="J1206" t="str">
        <f>_xlfn.XLOOKUP(A1206,Table3[customer_no],Table3[month],"NOT FOUND")</f>
        <v>Oct</v>
      </c>
      <c r="K1206" s="7">
        <f>_xlfn.XLOOKUP(A1206,Table3[customer_no],Table3[year_average],"NOT FOUND")</f>
        <v>1996</v>
      </c>
      <c r="L1206" cm="1">
        <f t="array" ref="L1206">_xlfn.XLOOKUP(A1206,Table3[customer_no],'Hospitalisation Details'!$D$2:$D$2344,"NOT FOUND")</f>
        <v>12</v>
      </c>
      <c r="M1206" s="33">
        <f>_xlfn.XLOOKUP(A1206,Table3[customer_no],Table3[dd/mm/yy],"NOT FOUND")</f>
        <v>35350</v>
      </c>
      <c r="N1206">
        <f>_xlfn.XLOOKUP(A1206,Table3[customer_no],Table3[age],"NOT FOUND")</f>
        <v>26</v>
      </c>
      <c r="O1206" cm="1">
        <f t="array" ref="O1206">_xlfn.XLOOKUP(A1206,Table3[customer_no],'Hospitalisation Details'!$E$2:$E$2344,"NOT FOUND")</f>
        <v>0</v>
      </c>
      <c r="P1206" t="str">
        <f>_xlfn.XLOOKUP(A1206,Table3[customer_no],Table3[hsplt_handled],"NOT FOUND")</f>
        <v>tier - 2</v>
      </c>
      <c r="Q1206" t="str">
        <f>_xlfn.XLOOKUP(A1206,Table3[customer_no],Table3[city_handled],"NOT FOUND")</f>
        <v>tier - 1</v>
      </c>
      <c r="R1206" t="str">
        <f>_xlfn.XLOOKUP(A1206,Table3[customer_no],Table3[state_id],"NOT FOUND")</f>
        <v>R1026</v>
      </c>
      <c r="S1206" s="34" cm="1">
        <f t="array" ref="S1206">_xlfn.XLOOKUP(A1206,Table3[customer_no],'Hospitalisation Details'!$F$2:$F$2344,"NOT FOUND")</f>
        <v>9338.61</v>
      </c>
      <c r="T1206" t="str">
        <f>_xlfn.XLOOKUP(A1206,Table2[Customer ID],Table2[BMI_category],"NOT FOUND")</f>
        <v>Obesity</v>
      </c>
      <c r="U1206" s="7">
        <f>_xlfn.XLOOKUP(A1206,Table2[Customer ID],Table2[no of surgery],"NOT FOUND")</f>
        <v>0</v>
      </c>
      <c r="V1206" t="str">
        <f>_xlfn.XLOOKUP(A1206,Table2[Customer ID],Table2[smoker_missing],"NOT FOUND")</f>
        <v>No</v>
      </c>
      <c r="W1206" t="str">
        <f t="shared" si="18"/>
        <v>Prediabetes</v>
      </c>
      <c r="X1206" s="37">
        <f>SUM(Table5[[#This Row],[Title]:[Diabetes Level]])</f>
        <v>46771.55</v>
      </c>
    </row>
    <row r="1207" spans="1:24" x14ac:dyDescent="0.25">
      <c r="A1207" t="s">
        <v>1165</v>
      </c>
      <c r="B1207" t="str">
        <f>VLOOKUP(A1207,'Customer Names'!$A$2:$E$2336,3,FALSE)</f>
        <v>Mr.</v>
      </c>
      <c r="C1207" t="str">
        <f>_xlfn.XLOOKUP(A1207,$A$2:$A$2336,'Customer Names'!$D$2:$D$2336,"NOT FOUND")</f>
        <v>Warren</v>
      </c>
      <c r="D1207" t="str">
        <f>_xlfn.XLOOKUP(A1207,$A$2:$A$2336,'Customer Names'!$E$2:$E$2336,"NOT FOUND")</f>
        <v>Ciabattoni</v>
      </c>
      <c r="E1207" cm="1">
        <f t="array" ref="E1207">_xlfn.XLOOKUP(A1207,$A$2:$A$2336,Table2[BMI],"NOT FOUND")</f>
        <v>34.15</v>
      </c>
      <c r="F1207" cm="1">
        <f t="array" ref="F1207">_xlfn.XLOOKUP(A1207,$A$2:$A$2336,Table2[HBA1C],"NOT FOUND")</f>
        <v>4.49</v>
      </c>
      <c r="G1207" t="str" cm="1">
        <f t="array" ref="G1207">_xlfn.XLOOKUP(A1207,$A$2:$A$2336,Table2[Heart Issues],"NOT FOUND")</f>
        <v>yes</v>
      </c>
      <c r="H1207" t="str" cm="1">
        <f t="array" ref="H1207">_xlfn.XLOOKUP(A1207,$A$2:$A$2336,Table2[Any Transplants],"NOT FOUND")</f>
        <v>No</v>
      </c>
      <c r="I1207" t="str" cm="1">
        <f t="array" ref="I1207">_xlfn.XLOOKUP(A1207,$A$2:$A$2336,Table2[Cancer history],"NOT FOUND")</f>
        <v>No</v>
      </c>
      <c r="J1207" t="str">
        <f>_xlfn.XLOOKUP(A1207,Table3[customer_no],Table3[month],"NOT FOUND")</f>
        <v>Jul</v>
      </c>
      <c r="K1207" s="7">
        <f>_xlfn.XLOOKUP(A1207,Table3[customer_no],Table3[year_average],"NOT FOUND")</f>
        <v>1988</v>
      </c>
      <c r="L1207" cm="1">
        <f t="array" ref="L1207">_xlfn.XLOOKUP(A1207,Table3[customer_no],'Hospitalisation Details'!$D$2:$D$2344,"NOT FOUND")</f>
        <v>9</v>
      </c>
      <c r="M1207" s="33">
        <f>_xlfn.XLOOKUP(A1207,Table3[customer_no],Table3[dd/mm/yy],"NOT FOUND")</f>
        <v>32333</v>
      </c>
      <c r="N1207">
        <f>_xlfn.XLOOKUP(A1207,Table3[customer_no],Table3[age],"NOT FOUND")</f>
        <v>34</v>
      </c>
      <c r="O1207" cm="1">
        <f t="array" ref="O1207">_xlfn.XLOOKUP(A1207,Table3[customer_no],'Hospitalisation Details'!$E$2:$E$2344,"NOT FOUND")</f>
        <v>3</v>
      </c>
      <c r="P1207" t="str">
        <f>_xlfn.XLOOKUP(A1207,Table3[customer_no],Table3[hsplt_handled],"NOT FOUND")</f>
        <v>tier - 2</v>
      </c>
      <c r="Q1207" t="str">
        <f>_xlfn.XLOOKUP(A1207,Table3[customer_no],Table3[city_handled],"NOT FOUND")</f>
        <v>tier - 1</v>
      </c>
      <c r="R1207" t="str">
        <f>_xlfn.XLOOKUP(A1207,Table3[customer_no],Table3[state_id],"NOT FOUND")</f>
        <v>R1012</v>
      </c>
      <c r="S1207" s="34" cm="1">
        <f t="array" ref="S1207">_xlfn.XLOOKUP(A1207,Table3[customer_no],'Hospitalisation Details'!$F$2:$F$2344,"NOT FOUND")</f>
        <v>9320.26</v>
      </c>
      <c r="T1207" t="str">
        <f>_xlfn.XLOOKUP(A1207,Table2[Customer ID],Table2[BMI_category],"NOT FOUND")</f>
        <v>Obesity</v>
      </c>
      <c r="U1207" s="7">
        <f>_xlfn.XLOOKUP(A1207,Table2[Customer ID],Table2[no of surgery],"NOT FOUND")</f>
        <v>1</v>
      </c>
      <c r="V1207" t="str">
        <f>_xlfn.XLOOKUP(A1207,Table2[Customer ID],Table2[smoker_missing],"NOT FOUND")</f>
        <v>No</v>
      </c>
      <c r="W1207" t="str">
        <f t="shared" si="18"/>
        <v>Normal</v>
      </c>
      <c r="X1207" s="37">
        <f>SUM(Table5[[#This Row],[Title]:[Diabetes Level]])</f>
        <v>43726.9</v>
      </c>
    </row>
    <row r="1208" spans="1:24" x14ac:dyDescent="0.25">
      <c r="A1208" t="s">
        <v>1164</v>
      </c>
      <c r="B1208" t="str">
        <f>VLOOKUP(A1208,'Customer Names'!$A$2:$E$2336,3,FALSE)</f>
        <v>Mrs.</v>
      </c>
      <c r="C1208" t="str">
        <f>_xlfn.XLOOKUP(A1208,$A$2:$A$2336,'Customer Names'!$D$2:$D$2336,"NOT FOUND")</f>
        <v>Daniela</v>
      </c>
      <c r="D1208" t="str">
        <f>_xlfn.XLOOKUP(A1208,$A$2:$A$2336,'Customer Names'!$E$2:$E$2336,"NOT FOUND")</f>
        <v>Escanero Palmer</v>
      </c>
      <c r="E1208" cm="1">
        <f t="array" ref="E1208">_xlfn.XLOOKUP(A1208,$A$2:$A$2336,Table2[BMI],"NOT FOUND")</f>
        <v>25.78</v>
      </c>
      <c r="F1208" cm="1">
        <f t="array" ref="F1208">_xlfn.XLOOKUP(A1208,$A$2:$A$2336,Table2[HBA1C],"NOT FOUND")</f>
        <v>6.25</v>
      </c>
      <c r="G1208" t="str" cm="1">
        <f t="array" ref="G1208">_xlfn.XLOOKUP(A1208,$A$2:$A$2336,Table2[Heart Issues],"NOT FOUND")</f>
        <v>No</v>
      </c>
      <c r="H1208" t="str" cm="1">
        <f t="array" ref="H1208">_xlfn.XLOOKUP(A1208,$A$2:$A$2336,Table2[Any Transplants],"NOT FOUND")</f>
        <v>No</v>
      </c>
      <c r="I1208" t="str" cm="1">
        <f t="array" ref="I1208">_xlfn.XLOOKUP(A1208,$A$2:$A$2336,Table2[Cancer history],"NOT FOUND")</f>
        <v>No</v>
      </c>
      <c r="J1208" t="str">
        <f>_xlfn.XLOOKUP(A1208,Table3[customer_no],Table3[month],"NOT FOUND")</f>
        <v>Oct</v>
      </c>
      <c r="K1208" s="7">
        <f>_xlfn.XLOOKUP(A1208,Table3[customer_no],Table3[year_average],"NOT FOUND")</f>
        <v>1977</v>
      </c>
      <c r="L1208" cm="1">
        <f t="array" ref="L1208">_xlfn.XLOOKUP(A1208,Table3[customer_no],'Hospitalisation Details'!$D$2:$D$2344,"NOT FOUND")</f>
        <v>12</v>
      </c>
      <c r="M1208" s="33">
        <f>_xlfn.XLOOKUP(A1208,Table3[customer_no],Table3[dd/mm/yy],"NOT FOUND")</f>
        <v>28410</v>
      </c>
      <c r="N1208">
        <f>_xlfn.XLOOKUP(A1208,Table3[customer_no],Table3[age],"NOT FOUND")</f>
        <v>45</v>
      </c>
      <c r="O1208" cm="1">
        <f t="array" ref="O1208">_xlfn.XLOOKUP(A1208,Table3[customer_no],'Hospitalisation Details'!$E$2:$E$2344,"NOT FOUND")</f>
        <v>2</v>
      </c>
      <c r="P1208" t="str">
        <f>_xlfn.XLOOKUP(A1208,Table3[customer_no],Table3[hsplt_handled],"NOT FOUND")</f>
        <v>tier - 2</v>
      </c>
      <c r="Q1208" t="str">
        <f>_xlfn.XLOOKUP(A1208,Table3[customer_no],Table3[city_handled],"NOT FOUND")</f>
        <v>tier - 1</v>
      </c>
      <c r="R1208" t="str">
        <f>_xlfn.XLOOKUP(A1208,Table3[customer_no],Table3[state_id],"NOT FOUND")</f>
        <v>R1024</v>
      </c>
      <c r="S1208" s="34" cm="1">
        <f t="array" ref="S1208">_xlfn.XLOOKUP(A1208,Table3[customer_no],'Hospitalisation Details'!$F$2:$F$2344,"NOT FOUND")</f>
        <v>9315.41</v>
      </c>
      <c r="T1208" t="str">
        <f>_xlfn.XLOOKUP(A1208,Table2[Customer ID],Table2[BMI_category],"NOT FOUND")</f>
        <v>Overweight</v>
      </c>
      <c r="U1208" s="7">
        <f>_xlfn.XLOOKUP(A1208,Table2[Customer ID],Table2[no of surgery],"NOT FOUND")</f>
        <v>0</v>
      </c>
      <c r="V1208" t="str">
        <f>_xlfn.XLOOKUP(A1208,Table2[Customer ID],Table2[smoker_missing],"NOT FOUND")</f>
        <v>No</v>
      </c>
      <c r="W1208" t="str">
        <f t="shared" si="18"/>
        <v>Prediabetes</v>
      </c>
      <c r="X1208" s="37">
        <f>SUM(Table5[[#This Row],[Title]:[Diabetes Level]])</f>
        <v>39793.440000000002</v>
      </c>
    </row>
    <row r="1209" spans="1:24" x14ac:dyDescent="0.25">
      <c r="A1209" t="s">
        <v>1163</v>
      </c>
      <c r="B1209" t="str">
        <f>VLOOKUP(A1209,'Customer Names'!$A$2:$E$2336,3,FALSE)</f>
        <v>Ms.</v>
      </c>
      <c r="C1209" t="str">
        <f>_xlfn.XLOOKUP(A1209,$A$2:$A$2336,'Customer Names'!$D$2:$D$2336,"NOT FOUND")</f>
        <v>Deirdre A</v>
      </c>
      <c r="D1209" t="str">
        <f>_xlfn.XLOOKUP(A1209,$A$2:$A$2336,'Customer Names'!$E$2:$E$2336,"NOT FOUND")</f>
        <v>Lowe</v>
      </c>
      <c r="E1209" cm="1">
        <f t="array" ref="E1209">_xlfn.XLOOKUP(A1209,$A$2:$A$2336,Table2[BMI],"NOT FOUND")</f>
        <v>21.02</v>
      </c>
      <c r="F1209" cm="1">
        <f t="array" ref="F1209">_xlfn.XLOOKUP(A1209,$A$2:$A$2336,Table2[HBA1C],"NOT FOUND")</f>
        <v>9.6199999999999992</v>
      </c>
      <c r="G1209" t="str" cm="1">
        <f t="array" ref="G1209">_xlfn.XLOOKUP(A1209,$A$2:$A$2336,Table2[Heart Issues],"NOT FOUND")</f>
        <v>yes</v>
      </c>
      <c r="H1209" t="str" cm="1">
        <f t="array" ref="H1209">_xlfn.XLOOKUP(A1209,$A$2:$A$2336,Table2[Any Transplants],"NOT FOUND")</f>
        <v>No</v>
      </c>
      <c r="I1209" t="str" cm="1">
        <f t="array" ref="I1209">_xlfn.XLOOKUP(A1209,$A$2:$A$2336,Table2[Cancer history],"NOT FOUND")</f>
        <v>Yes</v>
      </c>
      <c r="J1209" t="str">
        <f>_xlfn.XLOOKUP(A1209,Table3[customer_no],Table3[month],"NOT FOUND")</f>
        <v>Jun</v>
      </c>
      <c r="K1209" s="7">
        <f>_xlfn.XLOOKUP(A1209,Table3[customer_no],Table3[year_average],"NOT FOUND")</f>
        <v>1963</v>
      </c>
      <c r="L1209" cm="1">
        <f t="array" ref="L1209">_xlfn.XLOOKUP(A1209,Table3[customer_no],'Hospitalisation Details'!$D$2:$D$2344,"NOT FOUND")</f>
        <v>8</v>
      </c>
      <c r="M1209" s="33">
        <f>_xlfn.XLOOKUP(A1209,Table3[customer_no],Table3[dd/mm/yy],"NOT FOUND")</f>
        <v>23170</v>
      </c>
      <c r="N1209">
        <f>_xlfn.XLOOKUP(A1209,Table3[customer_no],Table3[age],"NOT FOUND")</f>
        <v>60</v>
      </c>
      <c r="O1209" cm="1">
        <f t="array" ref="O1209">_xlfn.XLOOKUP(A1209,Table3[customer_no],'Hospitalisation Details'!$E$2:$E$2344,"NOT FOUND")</f>
        <v>0</v>
      </c>
      <c r="P1209" t="str">
        <f>_xlfn.XLOOKUP(A1209,Table3[customer_no],Table3[hsplt_handled],"NOT FOUND")</f>
        <v>tier - 3</v>
      </c>
      <c r="Q1209" t="str">
        <f>_xlfn.XLOOKUP(A1209,Table3[customer_no],Table3[city_handled],"NOT FOUND")</f>
        <v>tier - 1</v>
      </c>
      <c r="R1209" t="str">
        <f>_xlfn.XLOOKUP(A1209,Table3[customer_no],Table3[state_id],"NOT FOUND")</f>
        <v>R1013</v>
      </c>
      <c r="S1209" s="34" cm="1">
        <f t="array" ref="S1209">_xlfn.XLOOKUP(A1209,Table3[customer_no],'Hospitalisation Details'!$F$2:$F$2344,"NOT FOUND")</f>
        <v>9310.81</v>
      </c>
      <c r="T1209" t="str">
        <f>_xlfn.XLOOKUP(A1209,Table2[Customer ID],Table2[BMI_category],"NOT FOUND")</f>
        <v>Normal Weight</v>
      </c>
      <c r="U1209" s="7">
        <f>_xlfn.XLOOKUP(A1209,Table2[Customer ID],Table2[no of surgery],"NOT FOUND")</f>
        <v>1</v>
      </c>
      <c r="V1209" t="str">
        <f>_xlfn.XLOOKUP(A1209,Table2[Customer ID],Table2[smoker_missing],"NOT FOUND")</f>
        <v>No</v>
      </c>
      <c r="W1209" t="str">
        <f t="shared" si="18"/>
        <v>Diabetes</v>
      </c>
      <c r="X1209" s="37">
        <f>SUM(Table5[[#This Row],[Title]:[Diabetes Level]])</f>
        <v>34543.449999999997</v>
      </c>
    </row>
    <row r="1210" spans="1:24" x14ac:dyDescent="0.25">
      <c r="A1210" t="s">
        <v>1162</v>
      </c>
      <c r="B1210" t="str">
        <f>VLOOKUP(A1210,'Customer Names'!$A$2:$E$2336,3,FALSE)</f>
        <v>Mr.</v>
      </c>
      <c r="C1210" t="str">
        <f>_xlfn.XLOOKUP(A1210,$A$2:$A$2336,'Customer Names'!$D$2:$D$2336,"NOT FOUND")</f>
        <v>Mathias</v>
      </c>
      <c r="D1210" t="str">
        <f>_xlfn.XLOOKUP(A1210,$A$2:$A$2336,'Customer Names'!$E$2:$E$2336,"NOT FOUND")</f>
        <v>Osmark</v>
      </c>
      <c r="E1210" cm="1">
        <f t="array" ref="E1210">_xlfn.XLOOKUP(A1210,$A$2:$A$2336,Table2[BMI],"NOT FOUND")</f>
        <v>37.51</v>
      </c>
      <c r="F1210" cm="1">
        <f t="array" ref="F1210">_xlfn.XLOOKUP(A1210,$A$2:$A$2336,Table2[HBA1C],"NOT FOUND")</f>
        <v>11.06</v>
      </c>
      <c r="G1210" t="str" cm="1">
        <f t="array" ref="G1210">_xlfn.XLOOKUP(A1210,$A$2:$A$2336,Table2[Heart Issues],"NOT FOUND")</f>
        <v>No</v>
      </c>
      <c r="H1210" t="str" cm="1">
        <f t="array" ref="H1210">_xlfn.XLOOKUP(A1210,$A$2:$A$2336,Table2[Any Transplants],"NOT FOUND")</f>
        <v>No</v>
      </c>
      <c r="I1210" t="str" cm="1">
        <f t="array" ref="I1210">_xlfn.XLOOKUP(A1210,$A$2:$A$2336,Table2[Cancer history],"NOT FOUND")</f>
        <v>No</v>
      </c>
      <c r="J1210" t="str">
        <f>_xlfn.XLOOKUP(A1210,Table3[customer_no],Table3[month],"NOT FOUND")</f>
        <v>Oct</v>
      </c>
      <c r="K1210" s="7">
        <f>_xlfn.XLOOKUP(A1210,Table3[customer_no],Table3[year_average],"NOT FOUND")</f>
        <v>1973</v>
      </c>
      <c r="L1210" cm="1">
        <f t="array" ref="L1210">_xlfn.XLOOKUP(A1210,Table3[customer_no],'Hospitalisation Details'!$D$2:$D$2344,"NOT FOUND")</f>
        <v>16</v>
      </c>
      <c r="M1210" s="33">
        <f>_xlfn.XLOOKUP(A1210,Table3[customer_no],Table3[dd/mm/yy],"NOT FOUND")</f>
        <v>26953</v>
      </c>
      <c r="N1210">
        <f>_xlfn.XLOOKUP(A1210,Table3[customer_no],Table3[age],"NOT FOUND")</f>
        <v>49</v>
      </c>
      <c r="O1210" cm="1">
        <f t="array" ref="O1210">_xlfn.XLOOKUP(A1210,Table3[customer_no],'Hospitalisation Details'!$E$2:$E$2344,"NOT FOUND")</f>
        <v>2</v>
      </c>
      <c r="P1210" t="str">
        <f>_xlfn.XLOOKUP(A1210,Table3[customer_no],Table3[hsplt_handled],"NOT FOUND")</f>
        <v>tier - 3</v>
      </c>
      <c r="Q1210" t="str">
        <f>_xlfn.XLOOKUP(A1210,Table3[customer_no],Table3[city_handled],"NOT FOUND")</f>
        <v>tier - 3</v>
      </c>
      <c r="R1210" t="str">
        <f>_xlfn.XLOOKUP(A1210,Table3[customer_no],Table3[state_id],"NOT FOUND")</f>
        <v>R1013</v>
      </c>
      <c r="S1210" s="34" cm="1">
        <f t="array" ref="S1210">_xlfn.XLOOKUP(A1210,Table3[customer_no],'Hospitalisation Details'!$F$2:$F$2344,"NOT FOUND")</f>
        <v>9304.7000000000007</v>
      </c>
      <c r="T1210" t="str">
        <f>_xlfn.XLOOKUP(A1210,Table2[Customer ID],Table2[BMI_category],"NOT FOUND")</f>
        <v>Obesity</v>
      </c>
      <c r="U1210" s="7">
        <f>_xlfn.XLOOKUP(A1210,Table2[Customer ID],Table2[no of surgery],"NOT FOUND")</f>
        <v>2</v>
      </c>
      <c r="V1210" t="str">
        <f>_xlfn.XLOOKUP(A1210,Table2[Customer ID],Table2[smoker_missing],"NOT FOUND")</f>
        <v>No</v>
      </c>
      <c r="W1210" t="str">
        <f t="shared" si="18"/>
        <v>Diabetes</v>
      </c>
      <c r="X1210" s="37">
        <f>SUM(Table5[[#This Row],[Title]:[Diabetes Level]])</f>
        <v>38348.270000000004</v>
      </c>
    </row>
    <row r="1211" spans="1:24" x14ac:dyDescent="0.25">
      <c r="A1211" t="s">
        <v>1161</v>
      </c>
      <c r="B1211" t="str">
        <f>VLOOKUP(A1211,'Customer Names'!$A$2:$E$2336,3,FALSE)</f>
        <v>Mr.</v>
      </c>
      <c r="C1211" t="str">
        <f>_xlfn.XLOOKUP(A1211,$A$2:$A$2336,'Customer Names'!$D$2:$D$2336,"NOT FOUND")</f>
        <v>Matthew</v>
      </c>
      <c r="D1211" t="str">
        <f>_xlfn.XLOOKUP(A1211,$A$2:$A$2336,'Customer Names'!$E$2:$E$2336,"NOT FOUND")</f>
        <v>Lawson</v>
      </c>
      <c r="E1211" cm="1">
        <f t="array" ref="E1211">_xlfn.XLOOKUP(A1211,$A$2:$A$2336,Table2[BMI],"NOT FOUND")</f>
        <v>25.745000000000001</v>
      </c>
      <c r="F1211" cm="1">
        <f t="array" ref="F1211">_xlfn.XLOOKUP(A1211,$A$2:$A$2336,Table2[HBA1C],"NOT FOUND")</f>
        <v>6.11</v>
      </c>
      <c r="G1211" t="str" cm="1">
        <f t="array" ref="G1211">_xlfn.XLOOKUP(A1211,$A$2:$A$2336,Table2[Heart Issues],"NOT FOUND")</f>
        <v>yes</v>
      </c>
      <c r="H1211" t="str" cm="1">
        <f t="array" ref="H1211">_xlfn.XLOOKUP(A1211,$A$2:$A$2336,Table2[Any Transplants],"NOT FOUND")</f>
        <v>No</v>
      </c>
      <c r="I1211" t="str" cm="1">
        <f t="array" ref="I1211">_xlfn.XLOOKUP(A1211,$A$2:$A$2336,Table2[Cancer history],"NOT FOUND")</f>
        <v>No</v>
      </c>
      <c r="J1211" t="str">
        <f>_xlfn.XLOOKUP(A1211,Table3[customer_no],Table3[month],"NOT FOUND")</f>
        <v>Nov</v>
      </c>
      <c r="K1211" s="7">
        <f>_xlfn.XLOOKUP(A1211,Table3[customer_no],Table3[year_average],"NOT FOUND")</f>
        <v>1976</v>
      </c>
      <c r="L1211" cm="1">
        <f t="array" ref="L1211">_xlfn.XLOOKUP(A1211,Table3[customer_no],'Hospitalisation Details'!$D$2:$D$2344,"NOT FOUND")</f>
        <v>3</v>
      </c>
      <c r="M1211" s="33">
        <f>_xlfn.XLOOKUP(A1211,Table3[customer_no],Table3[dd/mm/yy],"NOT FOUND")</f>
        <v>28067</v>
      </c>
      <c r="N1211">
        <f>_xlfn.XLOOKUP(A1211,Table3[customer_no],Table3[age],"NOT FOUND")</f>
        <v>46</v>
      </c>
      <c r="O1211" cm="1">
        <f t="array" ref="O1211">_xlfn.XLOOKUP(A1211,Table3[customer_no],'Hospitalisation Details'!$E$2:$E$2344,"NOT FOUND")</f>
        <v>3</v>
      </c>
      <c r="P1211" t="str">
        <f>_xlfn.XLOOKUP(A1211,Table3[customer_no],Table3[hsplt_handled],"NOT FOUND")</f>
        <v>tier - 2</v>
      </c>
      <c r="Q1211" t="str">
        <f>_xlfn.XLOOKUP(A1211,Table3[customer_no],Table3[city_handled],"NOT FOUND")</f>
        <v>tier - 1</v>
      </c>
      <c r="R1211" t="str">
        <f>_xlfn.XLOOKUP(A1211,Table3[customer_no],Table3[state_id],"NOT FOUND")</f>
        <v>R1012</v>
      </c>
      <c r="S1211" s="34" cm="1">
        <f t="array" ref="S1211">_xlfn.XLOOKUP(A1211,Table3[customer_no],'Hospitalisation Details'!$F$2:$F$2344,"NOT FOUND")</f>
        <v>9301.89</v>
      </c>
      <c r="T1211" t="str">
        <f>_xlfn.XLOOKUP(A1211,Table2[Customer ID],Table2[BMI_category],"NOT FOUND")</f>
        <v>Overweight</v>
      </c>
      <c r="U1211" s="7">
        <f>_xlfn.XLOOKUP(A1211,Table2[Customer ID],Table2[no of surgery],"NOT FOUND")</f>
        <v>0</v>
      </c>
      <c r="V1211" t="str">
        <f>_xlfn.XLOOKUP(A1211,Table2[Customer ID],Table2[smoker_missing],"NOT FOUND")</f>
        <v>No</v>
      </c>
      <c r="W1211" t="str">
        <f t="shared" si="18"/>
        <v>Prediabetes</v>
      </c>
      <c r="X1211" s="37">
        <f>SUM(Table5[[#This Row],[Title]:[Diabetes Level]])</f>
        <v>39428.744999999995</v>
      </c>
    </row>
    <row r="1212" spans="1:24" x14ac:dyDescent="0.25">
      <c r="A1212" t="s">
        <v>1160</v>
      </c>
      <c r="B1212" t="str">
        <f>VLOOKUP(A1212,'Customer Names'!$A$2:$E$2336,3,FALSE)</f>
        <v>Mr.</v>
      </c>
      <c r="C1212" t="str">
        <f>_xlfn.XLOOKUP(A1212,$A$2:$A$2336,'Customer Names'!$D$2:$D$2336,"NOT FOUND")</f>
        <v>Kurt</v>
      </c>
      <c r="D1212" t="str">
        <f>_xlfn.XLOOKUP(A1212,$A$2:$A$2336,'Customer Names'!$E$2:$E$2336,"NOT FOUND")</f>
        <v>Warwick</v>
      </c>
      <c r="E1212" cm="1">
        <f t="array" ref="E1212">_xlfn.XLOOKUP(A1212,$A$2:$A$2336,Table2[BMI],"NOT FOUND")</f>
        <v>31.35</v>
      </c>
      <c r="F1212" cm="1">
        <f t="array" ref="F1212">_xlfn.XLOOKUP(A1212,$A$2:$A$2336,Table2[HBA1C],"NOT FOUND")</f>
        <v>11.49</v>
      </c>
      <c r="G1212" t="str" cm="1">
        <f t="array" ref="G1212">_xlfn.XLOOKUP(A1212,$A$2:$A$2336,Table2[Heart Issues],"NOT FOUND")</f>
        <v>No</v>
      </c>
      <c r="H1212" t="str" cm="1">
        <f t="array" ref="H1212">_xlfn.XLOOKUP(A1212,$A$2:$A$2336,Table2[Any Transplants],"NOT FOUND")</f>
        <v>No</v>
      </c>
      <c r="I1212" t="str" cm="1">
        <f t="array" ref="I1212">_xlfn.XLOOKUP(A1212,$A$2:$A$2336,Table2[Cancer history],"NOT FOUND")</f>
        <v>No</v>
      </c>
      <c r="J1212" t="str">
        <f>_xlfn.XLOOKUP(A1212,Table3[customer_no],Table3[month],"NOT FOUND")</f>
        <v>Sep</v>
      </c>
      <c r="K1212" s="7">
        <f>_xlfn.XLOOKUP(A1212,Table3[customer_no],Table3[year_average],"NOT FOUND")</f>
        <v>1973</v>
      </c>
      <c r="L1212" cm="1">
        <f t="array" ref="L1212">_xlfn.XLOOKUP(A1212,Table3[customer_no],'Hospitalisation Details'!$D$2:$D$2344,"NOT FOUND")</f>
        <v>18</v>
      </c>
      <c r="M1212" s="33">
        <f>_xlfn.XLOOKUP(A1212,Table3[customer_no],Table3[dd/mm/yy],"NOT FOUND")</f>
        <v>26925</v>
      </c>
      <c r="N1212">
        <f>_xlfn.XLOOKUP(A1212,Table3[customer_no],Table3[age],"NOT FOUND")</f>
        <v>49</v>
      </c>
      <c r="O1212" cm="1">
        <f t="array" ref="O1212">_xlfn.XLOOKUP(A1212,Table3[customer_no],'Hospitalisation Details'!$E$2:$E$2344,"NOT FOUND")</f>
        <v>1</v>
      </c>
      <c r="P1212" t="str">
        <f>_xlfn.XLOOKUP(A1212,Table3[customer_no],Table3[hsplt_handled],"NOT FOUND")</f>
        <v>tier - 3</v>
      </c>
      <c r="Q1212" t="str">
        <f>_xlfn.XLOOKUP(A1212,Table3[customer_no],Table3[city_handled],"NOT FOUND")</f>
        <v>tier - 3</v>
      </c>
      <c r="R1212" t="str">
        <f>_xlfn.XLOOKUP(A1212,Table3[customer_no],Table3[state_id],"NOT FOUND")</f>
        <v>R1016</v>
      </c>
      <c r="S1212" s="34" cm="1">
        <f t="array" ref="S1212">_xlfn.XLOOKUP(A1212,Table3[customer_no],'Hospitalisation Details'!$F$2:$F$2344,"NOT FOUND")</f>
        <v>9290.14</v>
      </c>
      <c r="T1212" t="str">
        <f>_xlfn.XLOOKUP(A1212,Table2[Customer ID],Table2[BMI_category],"NOT FOUND")</f>
        <v>Obesity</v>
      </c>
      <c r="U1212" s="7">
        <f>_xlfn.XLOOKUP(A1212,Table2[Customer ID],Table2[no of surgery],"NOT FOUND")</f>
        <v>2</v>
      </c>
      <c r="V1212" t="str">
        <f>_xlfn.XLOOKUP(A1212,Table2[Customer ID],Table2[smoker_missing],"NOT FOUND")</f>
        <v>No</v>
      </c>
      <c r="W1212" t="str">
        <f t="shared" si="18"/>
        <v>Diabetes</v>
      </c>
      <c r="X1212" s="37">
        <f>SUM(Table5[[#This Row],[Title]:[Diabetes Level]])</f>
        <v>38300.979999999996</v>
      </c>
    </row>
    <row r="1213" spans="1:24" x14ac:dyDescent="0.25">
      <c r="A1213" t="s">
        <v>1159</v>
      </c>
      <c r="B1213" t="str">
        <f>VLOOKUP(A1213,'Customer Names'!$A$2:$E$2336,3,FALSE)</f>
        <v>Mr.</v>
      </c>
      <c r="C1213" t="str">
        <f>_xlfn.XLOOKUP(A1213,$A$2:$A$2336,'Customer Names'!$D$2:$D$2336,"NOT FOUND")</f>
        <v>Samuel</v>
      </c>
      <c r="D1213" t="str">
        <f>_xlfn.XLOOKUP(A1213,$A$2:$A$2336,'Customer Names'!$E$2:$E$2336,"NOT FOUND")</f>
        <v>Magnuson</v>
      </c>
      <c r="E1213" cm="1">
        <f t="array" ref="E1213">_xlfn.XLOOKUP(A1213,$A$2:$A$2336,Table2[BMI],"NOT FOUND")</f>
        <v>29.83</v>
      </c>
      <c r="F1213" cm="1">
        <f t="array" ref="F1213">_xlfn.XLOOKUP(A1213,$A$2:$A$2336,Table2[HBA1C],"NOT FOUND")</f>
        <v>8.68</v>
      </c>
      <c r="G1213" t="str" cm="1">
        <f t="array" ref="G1213">_xlfn.XLOOKUP(A1213,$A$2:$A$2336,Table2[Heart Issues],"NOT FOUND")</f>
        <v>No</v>
      </c>
      <c r="H1213" t="str" cm="1">
        <f t="array" ref="H1213">_xlfn.XLOOKUP(A1213,$A$2:$A$2336,Table2[Any Transplants],"NOT FOUND")</f>
        <v>No</v>
      </c>
      <c r="I1213" t="str" cm="1">
        <f t="array" ref="I1213">_xlfn.XLOOKUP(A1213,$A$2:$A$2336,Table2[Cancer history],"NOT FOUND")</f>
        <v>No</v>
      </c>
      <c r="J1213" t="str">
        <f>_xlfn.XLOOKUP(A1213,Table3[customer_no],Table3[month],"NOT FOUND")</f>
        <v>Oct</v>
      </c>
      <c r="K1213" s="7">
        <f>_xlfn.XLOOKUP(A1213,Table3[customer_no],Table3[year_average],"NOT FOUND")</f>
        <v>1973</v>
      </c>
      <c r="L1213" cm="1">
        <f t="array" ref="L1213">_xlfn.XLOOKUP(A1213,Table3[customer_no],'Hospitalisation Details'!$D$2:$D$2344,"NOT FOUND")</f>
        <v>16</v>
      </c>
      <c r="M1213" s="33">
        <f>_xlfn.XLOOKUP(A1213,Table3[customer_no],Table3[dd/mm/yy],"NOT FOUND")</f>
        <v>26953</v>
      </c>
      <c r="N1213">
        <f>_xlfn.XLOOKUP(A1213,Table3[customer_no],Table3[age],"NOT FOUND")</f>
        <v>49</v>
      </c>
      <c r="O1213" cm="1">
        <f t="array" ref="O1213">_xlfn.XLOOKUP(A1213,Table3[customer_no],'Hospitalisation Details'!$E$2:$E$2344,"NOT FOUND")</f>
        <v>1</v>
      </c>
      <c r="P1213" t="str">
        <f>_xlfn.XLOOKUP(A1213,Table3[customer_no],Table3[hsplt_handled],"NOT FOUND")</f>
        <v>tier - 2</v>
      </c>
      <c r="Q1213" t="str">
        <f>_xlfn.XLOOKUP(A1213,Table3[customer_no],Table3[city_handled],"NOT FOUND")</f>
        <v>tier - 3</v>
      </c>
      <c r="R1213" t="str">
        <f>_xlfn.XLOOKUP(A1213,Table3[customer_no],Table3[state_id],"NOT FOUND")</f>
        <v>R1018</v>
      </c>
      <c r="S1213" s="34" cm="1">
        <f t="array" ref="S1213">_xlfn.XLOOKUP(A1213,Table3[customer_no],'Hospitalisation Details'!$F$2:$F$2344,"NOT FOUND")</f>
        <v>9288.0300000000007</v>
      </c>
      <c r="T1213" t="str">
        <f>_xlfn.XLOOKUP(A1213,Table2[Customer ID],Table2[BMI_category],"NOT FOUND")</f>
        <v>Overweight</v>
      </c>
      <c r="U1213" s="7">
        <f>_xlfn.XLOOKUP(A1213,Table2[Customer ID],Table2[no of surgery],"NOT FOUND")</f>
        <v>2</v>
      </c>
      <c r="V1213" t="str">
        <f>_xlfn.XLOOKUP(A1213,Table2[Customer ID],Table2[smoker_missing],"NOT FOUND")</f>
        <v>No</v>
      </c>
      <c r="W1213" t="str">
        <f t="shared" si="18"/>
        <v>Diabetes</v>
      </c>
      <c r="X1213" s="37">
        <f>SUM(Table5[[#This Row],[Title]:[Diabetes Level]])</f>
        <v>38320.54</v>
      </c>
    </row>
    <row r="1214" spans="1:24" x14ac:dyDescent="0.25">
      <c r="A1214" t="s">
        <v>1158</v>
      </c>
      <c r="B1214" t="str">
        <f>VLOOKUP(A1214,'Customer Names'!$A$2:$E$2336,3,FALSE)</f>
        <v>Mrs.</v>
      </c>
      <c r="C1214" t="str">
        <f>_xlfn.XLOOKUP(A1214,$A$2:$A$2336,'Customer Names'!$D$2:$D$2336,"NOT FOUND")</f>
        <v>Emily</v>
      </c>
      <c r="D1214" t="str">
        <f>_xlfn.XLOOKUP(A1214,$A$2:$A$2336,'Customer Names'!$E$2:$E$2336,"NOT FOUND")</f>
        <v>Marsh</v>
      </c>
      <c r="E1214" cm="1">
        <f t="array" ref="E1214">_xlfn.XLOOKUP(A1214,$A$2:$A$2336,Table2[BMI],"NOT FOUND")</f>
        <v>25.49</v>
      </c>
      <c r="F1214" cm="1">
        <f t="array" ref="F1214">_xlfn.XLOOKUP(A1214,$A$2:$A$2336,Table2[HBA1C],"NOT FOUND")</f>
        <v>5.68</v>
      </c>
      <c r="G1214" t="str" cm="1">
        <f t="array" ref="G1214">_xlfn.XLOOKUP(A1214,$A$2:$A$2336,Table2[Heart Issues],"NOT FOUND")</f>
        <v>yes</v>
      </c>
      <c r="H1214" t="str" cm="1">
        <f t="array" ref="H1214">_xlfn.XLOOKUP(A1214,$A$2:$A$2336,Table2[Any Transplants],"NOT FOUND")</f>
        <v>No</v>
      </c>
      <c r="I1214" t="str" cm="1">
        <f t="array" ref="I1214">_xlfn.XLOOKUP(A1214,$A$2:$A$2336,Table2[Cancer history],"NOT FOUND")</f>
        <v>Yes</v>
      </c>
      <c r="J1214" t="str">
        <f>_xlfn.XLOOKUP(A1214,Table3[customer_no],Table3[month],"NOT FOUND")</f>
        <v>Nov</v>
      </c>
      <c r="K1214" s="7">
        <f>_xlfn.XLOOKUP(A1214,Table3[customer_no],Table3[year_average],"NOT FOUND")</f>
        <v>1969</v>
      </c>
      <c r="L1214" cm="1">
        <f t="array" ref="L1214">_xlfn.XLOOKUP(A1214,Table3[customer_no],'Hospitalisation Details'!$D$2:$D$2344,"NOT FOUND")</f>
        <v>26</v>
      </c>
      <c r="M1214" s="33">
        <f>_xlfn.XLOOKUP(A1214,Table3[customer_no],Table3[dd/mm/yy],"NOT FOUND")</f>
        <v>25533</v>
      </c>
      <c r="N1214">
        <f>_xlfn.XLOOKUP(A1214,Table3[customer_no],Table3[age],"NOT FOUND")</f>
        <v>53</v>
      </c>
      <c r="O1214" cm="1">
        <f t="array" ref="O1214">_xlfn.XLOOKUP(A1214,Table3[customer_no],'Hospitalisation Details'!$E$2:$E$2344,"NOT FOUND")</f>
        <v>0</v>
      </c>
      <c r="P1214" t="str">
        <f>_xlfn.XLOOKUP(A1214,Table3[customer_no],Table3[hsplt_handled],"NOT FOUND")</f>
        <v>tier - 2</v>
      </c>
      <c r="Q1214" t="str">
        <f>_xlfn.XLOOKUP(A1214,Table3[customer_no],Table3[city_handled],"NOT FOUND")</f>
        <v>tier - 3</v>
      </c>
      <c r="R1214" t="str">
        <f>_xlfn.XLOOKUP(A1214,Table3[customer_no],Table3[state_id],"NOT FOUND")</f>
        <v>R1013</v>
      </c>
      <c r="S1214" s="34" cm="1">
        <f t="array" ref="S1214">_xlfn.XLOOKUP(A1214,Table3[customer_no],'Hospitalisation Details'!$F$2:$F$2344,"NOT FOUND")</f>
        <v>9285.8700000000008</v>
      </c>
      <c r="T1214" t="str">
        <f>_xlfn.XLOOKUP(A1214,Table2[Customer ID],Table2[BMI_category],"NOT FOUND")</f>
        <v>Overweight</v>
      </c>
      <c r="U1214" s="7">
        <f>_xlfn.XLOOKUP(A1214,Table2[Customer ID],Table2[no of surgery],"NOT FOUND")</f>
        <v>1</v>
      </c>
      <c r="V1214" t="str">
        <f>_xlfn.XLOOKUP(A1214,Table2[Customer ID],Table2[smoker_missing],"NOT FOUND")</f>
        <v>No</v>
      </c>
      <c r="W1214" t="str">
        <f t="shared" si="18"/>
        <v>Normal</v>
      </c>
      <c r="X1214" s="37">
        <f>SUM(Table5[[#This Row],[Title]:[Diabetes Level]])</f>
        <v>36899.040000000001</v>
      </c>
    </row>
    <row r="1215" spans="1:24" x14ac:dyDescent="0.25">
      <c r="A1215" t="s">
        <v>1157</v>
      </c>
      <c r="B1215" t="str">
        <f>VLOOKUP(A1215,'Customer Names'!$A$2:$E$2336,3,FALSE)</f>
        <v>Ms.</v>
      </c>
      <c r="C1215" t="str">
        <f>_xlfn.XLOOKUP(A1215,$A$2:$A$2336,'Customer Names'!$D$2:$D$2336,"NOT FOUND")</f>
        <v>Tiffany</v>
      </c>
      <c r="D1215" t="str">
        <f>_xlfn.XLOOKUP(A1215,$A$2:$A$2336,'Customer Names'!$E$2:$E$2336,"NOT FOUND")</f>
        <v>Kari</v>
      </c>
      <c r="E1215" cm="1">
        <f t="array" ref="E1215">_xlfn.XLOOKUP(A1215,$A$2:$A$2336,Table2[BMI],"NOT FOUND")</f>
        <v>34.1</v>
      </c>
      <c r="F1215" cm="1">
        <f t="array" ref="F1215">_xlfn.XLOOKUP(A1215,$A$2:$A$2336,Table2[HBA1C],"NOT FOUND")</f>
        <v>8.4499999999999993</v>
      </c>
      <c r="G1215" t="str" cm="1">
        <f t="array" ref="G1215">_xlfn.XLOOKUP(A1215,$A$2:$A$2336,Table2[Heart Issues],"NOT FOUND")</f>
        <v>No</v>
      </c>
      <c r="H1215" t="str" cm="1">
        <f t="array" ref="H1215">_xlfn.XLOOKUP(A1215,$A$2:$A$2336,Table2[Any Transplants],"NOT FOUND")</f>
        <v>No</v>
      </c>
      <c r="I1215" t="str" cm="1">
        <f t="array" ref="I1215">_xlfn.XLOOKUP(A1215,$A$2:$A$2336,Table2[Cancer history],"NOT FOUND")</f>
        <v>No</v>
      </c>
      <c r="J1215" t="str">
        <f>_xlfn.XLOOKUP(A1215,Table3[customer_no],Table3[month],"NOT FOUND")</f>
        <v>Jul</v>
      </c>
      <c r="K1215" s="7">
        <f>_xlfn.XLOOKUP(A1215,Table3[customer_no],Table3[year_average],"NOT FOUND")</f>
        <v>1971</v>
      </c>
      <c r="L1215" cm="1">
        <f t="array" ref="L1215">_xlfn.XLOOKUP(A1215,Table3[customer_no],'Hospitalisation Details'!$D$2:$D$2344,"NOT FOUND")</f>
        <v>2</v>
      </c>
      <c r="M1215" s="33">
        <f>_xlfn.XLOOKUP(A1215,Table3[customer_no],Table3[dd/mm/yy],"NOT FOUND")</f>
        <v>26116</v>
      </c>
      <c r="N1215">
        <f>_xlfn.XLOOKUP(A1215,Table3[customer_no],Table3[age],"NOT FOUND")</f>
        <v>51</v>
      </c>
      <c r="O1215" cm="1">
        <f t="array" ref="O1215">_xlfn.XLOOKUP(A1215,Table3[customer_no],'Hospitalisation Details'!$E$2:$E$2344,"NOT FOUND")</f>
        <v>0</v>
      </c>
      <c r="P1215" t="str">
        <f>_xlfn.XLOOKUP(A1215,Table3[customer_no],Table3[hsplt_handled],"NOT FOUND")</f>
        <v>tier - 2</v>
      </c>
      <c r="Q1215" t="str">
        <f>_xlfn.XLOOKUP(A1215,Table3[customer_no],Table3[city_handled],"NOT FOUND")</f>
        <v>tier - 3</v>
      </c>
      <c r="R1215" t="str">
        <f>_xlfn.XLOOKUP(A1215,Table3[customer_no],Table3[state_id],"NOT FOUND")</f>
        <v>R1013</v>
      </c>
      <c r="S1215" s="34" cm="1">
        <f t="array" ref="S1215">_xlfn.XLOOKUP(A1215,Table3[customer_no],'Hospitalisation Details'!$F$2:$F$2344,"NOT FOUND")</f>
        <v>9283.56</v>
      </c>
      <c r="T1215" t="str">
        <f>_xlfn.XLOOKUP(A1215,Table2[Customer ID],Table2[BMI_category],"NOT FOUND")</f>
        <v>Obesity</v>
      </c>
      <c r="U1215" s="7">
        <f>_xlfn.XLOOKUP(A1215,Table2[Customer ID],Table2[no of surgery],"NOT FOUND")</f>
        <v>0</v>
      </c>
      <c r="V1215" t="str">
        <f>_xlfn.XLOOKUP(A1215,Table2[Customer ID],Table2[smoker_missing],"NOT FOUND")</f>
        <v>No</v>
      </c>
      <c r="W1215" t="str">
        <f t="shared" si="18"/>
        <v>Diabetes</v>
      </c>
      <c r="X1215" s="37">
        <f>SUM(Table5[[#This Row],[Title]:[Diabetes Level]])</f>
        <v>37466.11</v>
      </c>
    </row>
    <row r="1216" spans="1:24" x14ac:dyDescent="0.25">
      <c r="A1216" t="s">
        <v>1156</v>
      </c>
      <c r="B1216" t="str">
        <f>VLOOKUP(A1216,'Customer Names'!$A$2:$E$2336,3,FALSE)</f>
        <v>Mr.</v>
      </c>
      <c r="C1216" t="str">
        <f>_xlfn.XLOOKUP(A1216,$A$2:$A$2336,'Customer Names'!$D$2:$D$2336,"NOT FOUND")</f>
        <v>Alex F</v>
      </c>
      <c r="D1216" t="str">
        <f>_xlfn.XLOOKUP(A1216,$A$2:$A$2336,'Customer Names'!$E$2:$E$2336,"NOT FOUND")</f>
        <v>Standiford</v>
      </c>
      <c r="E1216" cm="1">
        <f t="array" ref="E1216">_xlfn.XLOOKUP(A1216,$A$2:$A$2336,Table2[BMI],"NOT FOUND")</f>
        <v>25.84</v>
      </c>
      <c r="F1216" cm="1">
        <f t="array" ref="F1216">_xlfn.XLOOKUP(A1216,$A$2:$A$2336,Table2[HBA1C],"NOT FOUND")</f>
        <v>8.51</v>
      </c>
      <c r="G1216" t="str" cm="1">
        <f t="array" ref="G1216">_xlfn.XLOOKUP(A1216,$A$2:$A$2336,Table2[Heart Issues],"NOT FOUND")</f>
        <v>No</v>
      </c>
      <c r="H1216" t="str" cm="1">
        <f t="array" ref="H1216">_xlfn.XLOOKUP(A1216,$A$2:$A$2336,Table2[Any Transplants],"NOT FOUND")</f>
        <v>No</v>
      </c>
      <c r="I1216" t="str" cm="1">
        <f t="array" ref="I1216">_xlfn.XLOOKUP(A1216,$A$2:$A$2336,Table2[Cancer history],"NOT FOUND")</f>
        <v>No</v>
      </c>
      <c r="J1216" t="str">
        <f>_xlfn.XLOOKUP(A1216,Table3[customer_no],Table3[month],"NOT FOUND")</f>
        <v>Oct</v>
      </c>
      <c r="K1216" s="7">
        <f>_xlfn.XLOOKUP(A1216,Table3[customer_no],Table3[year_average],"NOT FOUND")</f>
        <v>1973</v>
      </c>
      <c r="L1216" cm="1">
        <f t="array" ref="L1216">_xlfn.XLOOKUP(A1216,Table3[customer_no],'Hospitalisation Details'!$D$2:$D$2344,"NOT FOUND")</f>
        <v>27</v>
      </c>
      <c r="M1216" s="33">
        <f>_xlfn.XLOOKUP(A1216,Table3[customer_no],Table3[dd/mm/yy],"NOT FOUND")</f>
        <v>26964</v>
      </c>
      <c r="N1216">
        <f>_xlfn.XLOOKUP(A1216,Table3[customer_no],Table3[age],"NOT FOUND")</f>
        <v>49</v>
      </c>
      <c r="O1216" cm="1">
        <f t="array" ref="O1216">_xlfn.XLOOKUP(A1216,Table3[customer_no],'Hospitalisation Details'!$E$2:$E$2344,"NOT FOUND")</f>
        <v>1</v>
      </c>
      <c r="P1216" t="str">
        <f>_xlfn.XLOOKUP(A1216,Table3[customer_no],Table3[hsplt_handled],"NOT FOUND")</f>
        <v>tier - 3</v>
      </c>
      <c r="Q1216" t="str">
        <f>_xlfn.XLOOKUP(A1216,Table3[customer_no],Table3[city_handled],"NOT FOUND")</f>
        <v>tier - 2</v>
      </c>
      <c r="R1216" t="str">
        <f>_xlfn.XLOOKUP(A1216,Table3[customer_no],Table3[state_id],"NOT FOUND")</f>
        <v>R1016</v>
      </c>
      <c r="S1216" s="34" cm="1">
        <f t="array" ref="S1216">_xlfn.XLOOKUP(A1216,Table3[customer_no],'Hospitalisation Details'!$F$2:$F$2344,"NOT FOUND")</f>
        <v>9282.48</v>
      </c>
      <c r="T1216" t="str">
        <f>_xlfn.XLOOKUP(A1216,Table2[Customer ID],Table2[BMI_category],"NOT FOUND")</f>
        <v>Overweight</v>
      </c>
      <c r="U1216" s="7">
        <f>_xlfn.XLOOKUP(A1216,Table2[Customer ID],Table2[no of surgery],"NOT FOUND")</f>
        <v>2</v>
      </c>
      <c r="V1216" t="str">
        <f>_xlfn.XLOOKUP(A1216,Table2[Customer ID],Table2[smoker_missing],"NOT FOUND")</f>
        <v>No</v>
      </c>
      <c r="W1216" t="str">
        <f t="shared" si="18"/>
        <v>Diabetes</v>
      </c>
      <c r="X1216" s="37">
        <f>SUM(Table5[[#This Row],[Title]:[Diabetes Level]])</f>
        <v>38332.83</v>
      </c>
    </row>
    <row r="1217" spans="1:24" x14ac:dyDescent="0.25">
      <c r="A1217" t="s">
        <v>1155</v>
      </c>
      <c r="B1217" t="str">
        <f>VLOOKUP(A1217,'Customer Names'!$A$2:$E$2336,3,FALSE)</f>
        <v>Ms.</v>
      </c>
      <c r="C1217" t="str">
        <f>_xlfn.XLOOKUP(A1217,$A$2:$A$2336,'Customer Names'!$D$2:$D$2336,"NOT FOUND")</f>
        <v>Alice</v>
      </c>
      <c r="D1217" t="str">
        <f>_xlfn.XLOOKUP(A1217,$A$2:$A$2336,'Customer Names'!$E$2:$E$2336,"NOT FOUND")</f>
        <v>Sherwin</v>
      </c>
      <c r="E1217" cm="1">
        <f t="array" ref="E1217">_xlfn.XLOOKUP(A1217,$A$2:$A$2336,Table2[BMI],"NOT FOUND")</f>
        <v>20.6</v>
      </c>
      <c r="F1217" cm="1">
        <f t="array" ref="F1217">_xlfn.XLOOKUP(A1217,$A$2:$A$2336,Table2[HBA1C],"NOT FOUND")</f>
        <v>7.62</v>
      </c>
      <c r="G1217" t="str" cm="1">
        <f t="array" ref="G1217">_xlfn.XLOOKUP(A1217,$A$2:$A$2336,Table2[Heart Issues],"NOT FOUND")</f>
        <v>No</v>
      </c>
      <c r="H1217" t="str" cm="1">
        <f t="array" ref="H1217">_xlfn.XLOOKUP(A1217,$A$2:$A$2336,Table2[Any Transplants],"NOT FOUND")</f>
        <v>No</v>
      </c>
      <c r="I1217" t="str" cm="1">
        <f t="array" ref="I1217">_xlfn.XLOOKUP(A1217,$A$2:$A$2336,Table2[Cancer history],"NOT FOUND")</f>
        <v>No</v>
      </c>
      <c r="J1217" t="str">
        <f>_xlfn.XLOOKUP(A1217,Table3[customer_no],Table3[month],"NOT FOUND")</f>
        <v>Aug</v>
      </c>
      <c r="K1217" s="7">
        <f>_xlfn.XLOOKUP(A1217,Table3[customer_no],Table3[year_average],"NOT FOUND")</f>
        <v>1971</v>
      </c>
      <c r="L1217" cm="1">
        <f t="array" ref="L1217">_xlfn.XLOOKUP(A1217,Table3[customer_no],'Hospitalisation Details'!$D$2:$D$2344,"NOT FOUND")</f>
        <v>6</v>
      </c>
      <c r="M1217" s="33">
        <f>_xlfn.XLOOKUP(A1217,Table3[customer_no],Table3[dd/mm/yy],"NOT FOUND")</f>
        <v>26151</v>
      </c>
      <c r="N1217">
        <f>_xlfn.XLOOKUP(A1217,Table3[customer_no],Table3[age],"NOT FOUND")</f>
        <v>51</v>
      </c>
      <c r="O1217" cm="1">
        <f t="array" ref="O1217">_xlfn.XLOOKUP(A1217,Table3[customer_no],'Hospitalisation Details'!$E$2:$E$2344,"NOT FOUND")</f>
        <v>0</v>
      </c>
      <c r="P1217" t="str">
        <f>_xlfn.XLOOKUP(A1217,Table3[customer_no],Table3[hsplt_handled],"NOT FOUND")</f>
        <v>tier - 2</v>
      </c>
      <c r="Q1217" t="str">
        <f>_xlfn.XLOOKUP(A1217,Table3[customer_no],Table3[city_handled],"NOT FOUND")</f>
        <v>tier - 1</v>
      </c>
      <c r="R1217" t="str">
        <f>_xlfn.XLOOKUP(A1217,Table3[customer_no],Table3[state_id],"NOT FOUND")</f>
        <v>R1011</v>
      </c>
      <c r="S1217" s="34" cm="1">
        <f t="array" ref="S1217">_xlfn.XLOOKUP(A1217,Table3[customer_no],'Hospitalisation Details'!$F$2:$F$2344,"NOT FOUND")</f>
        <v>9264.7999999999993</v>
      </c>
      <c r="T1217" t="str">
        <f>_xlfn.XLOOKUP(A1217,Table2[Customer ID],Table2[BMI_category],"NOT FOUND")</f>
        <v>Normal Weight</v>
      </c>
      <c r="U1217" s="7">
        <f>_xlfn.XLOOKUP(A1217,Table2[Customer ID],Table2[no of surgery],"NOT FOUND")</f>
        <v>0</v>
      </c>
      <c r="V1217" t="str">
        <f>_xlfn.XLOOKUP(A1217,Table2[Customer ID],Table2[smoker_missing],"NOT FOUND")</f>
        <v>No</v>
      </c>
      <c r="W1217" t="str">
        <f t="shared" si="18"/>
        <v>Diabetes</v>
      </c>
      <c r="X1217" s="37">
        <f>SUM(Table5[[#This Row],[Title]:[Diabetes Level]])</f>
        <v>37472.020000000004</v>
      </c>
    </row>
    <row r="1218" spans="1:24" x14ac:dyDescent="0.25">
      <c r="A1218" t="s">
        <v>1154</v>
      </c>
      <c r="B1218" t="str">
        <f>VLOOKUP(A1218,'Customer Names'!$A$2:$E$2336,3,FALSE)</f>
        <v>Ms.</v>
      </c>
      <c r="C1218" t="str">
        <f>_xlfn.XLOOKUP(A1218,$A$2:$A$2336,'Customer Names'!$D$2:$D$2336,"NOT FOUND")</f>
        <v>Allison M.</v>
      </c>
      <c r="D1218" t="str">
        <f>_xlfn.XLOOKUP(A1218,$A$2:$A$2336,'Customer Names'!$E$2:$E$2336,"NOT FOUND")</f>
        <v>Parker</v>
      </c>
      <c r="E1218" cm="1">
        <f t="array" ref="E1218">_xlfn.XLOOKUP(A1218,$A$2:$A$2336,Table2[BMI],"NOT FOUND")</f>
        <v>28.88</v>
      </c>
      <c r="F1218" cm="1">
        <f t="array" ref="F1218">_xlfn.XLOOKUP(A1218,$A$2:$A$2336,Table2[HBA1C],"NOT FOUND")</f>
        <v>10.18</v>
      </c>
      <c r="G1218" t="str" cm="1">
        <f t="array" ref="G1218">_xlfn.XLOOKUP(A1218,$A$2:$A$2336,Table2[Heart Issues],"NOT FOUND")</f>
        <v>No</v>
      </c>
      <c r="H1218" t="str" cm="1">
        <f t="array" ref="H1218">_xlfn.XLOOKUP(A1218,$A$2:$A$2336,Table2[Any Transplants],"NOT FOUND")</f>
        <v>No</v>
      </c>
      <c r="I1218" t="str" cm="1">
        <f t="array" ref="I1218">_xlfn.XLOOKUP(A1218,$A$2:$A$2336,Table2[Cancer history],"NOT FOUND")</f>
        <v>No</v>
      </c>
      <c r="J1218" t="str">
        <f>_xlfn.XLOOKUP(A1218,Table3[customer_no],Table3[month],"NOT FOUND")</f>
        <v>Aug</v>
      </c>
      <c r="K1218" s="7">
        <f>_xlfn.XLOOKUP(A1218,Table3[customer_no],Table3[year_average],"NOT FOUND")</f>
        <v>1974</v>
      </c>
      <c r="L1218" cm="1">
        <f t="array" ref="L1218">_xlfn.XLOOKUP(A1218,Table3[customer_no],'Hospitalisation Details'!$D$2:$D$2344,"NOT FOUND")</f>
        <v>21</v>
      </c>
      <c r="M1218" s="33">
        <f>_xlfn.XLOOKUP(A1218,Table3[customer_no],Table3[dd/mm/yy],"NOT FOUND")</f>
        <v>27262</v>
      </c>
      <c r="N1218">
        <f>_xlfn.XLOOKUP(A1218,Table3[customer_no],Table3[age],"NOT FOUND")</f>
        <v>48</v>
      </c>
      <c r="O1218" cm="1">
        <f t="array" ref="O1218">_xlfn.XLOOKUP(A1218,Table3[customer_no],'Hospitalisation Details'!$E$2:$E$2344,"NOT FOUND")</f>
        <v>1</v>
      </c>
      <c r="P1218" t="str">
        <f>_xlfn.XLOOKUP(A1218,Table3[customer_no],Table3[hsplt_handled],"NOT FOUND")</f>
        <v>tier - 2</v>
      </c>
      <c r="Q1218" t="str">
        <f>_xlfn.XLOOKUP(A1218,Table3[customer_no],Table3[city_handled],"NOT FOUND")</f>
        <v>tier - 1</v>
      </c>
      <c r="R1218" t="str">
        <f>_xlfn.XLOOKUP(A1218,Table3[customer_no],Table3[state_id],"NOT FOUND")</f>
        <v>R1012</v>
      </c>
      <c r="S1218" s="34" cm="1">
        <f t="array" ref="S1218">_xlfn.XLOOKUP(A1218,Table3[customer_no],'Hospitalisation Details'!$F$2:$F$2344,"NOT FOUND")</f>
        <v>9249.5</v>
      </c>
      <c r="T1218" t="str">
        <f>_xlfn.XLOOKUP(A1218,Table2[Customer ID],Table2[BMI_category],"NOT FOUND")</f>
        <v>Overweight</v>
      </c>
      <c r="U1218" s="7">
        <f>_xlfn.XLOOKUP(A1218,Table2[Customer ID],Table2[no of surgery],"NOT FOUND")</f>
        <v>0</v>
      </c>
      <c r="V1218" t="str">
        <f>_xlfn.XLOOKUP(A1218,Table2[Customer ID],Table2[smoker_missing],"NOT FOUND")</f>
        <v>No</v>
      </c>
      <c r="W1218" t="str">
        <f t="shared" si="18"/>
        <v>Diabetes</v>
      </c>
      <c r="X1218" s="37">
        <f>SUM(Table5[[#This Row],[Title]:[Diabetes Level]])</f>
        <v>38594.559999999998</v>
      </c>
    </row>
    <row r="1219" spans="1:24" x14ac:dyDescent="0.25">
      <c r="A1219" t="s">
        <v>1153</v>
      </c>
      <c r="B1219" t="str">
        <f>VLOOKUP(A1219,'Customer Names'!$A$2:$E$2336,3,FALSE)</f>
        <v>Mr.</v>
      </c>
      <c r="C1219" t="str">
        <f>_xlfn.XLOOKUP(A1219,$A$2:$A$2336,'Customer Names'!$D$2:$D$2336,"NOT FOUND")</f>
        <v>Johannes Fiskerstand</v>
      </c>
      <c r="D1219" t="str">
        <f>_xlfn.XLOOKUP(A1219,$A$2:$A$2336,'Customer Names'!$E$2:$E$2336,"NOT FOUND")</f>
        <v>Blekeli</v>
      </c>
      <c r="E1219" cm="1">
        <f t="array" ref="E1219">_xlfn.XLOOKUP(A1219,$A$2:$A$2336,Table2[BMI],"NOT FOUND")</f>
        <v>28.24</v>
      </c>
      <c r="F1219" cm="1">
        <f t="array" ref="F1219">_xlfn.XLOOKUP(A1219,$A$2:$A$2336,Table2[HBA1C],"NOT FOUND")</f>
        <v>5.36</v>
      </c>
      <c r="G1219" t="str" cm="1">
        <f t="array" ref="G1219">_xlfn.XLOOKUP(A1219,$A$2:$A$2336,Table2[Heart Issues],"NOT FOUND")</f>
        <v>No</v>
      </c>
      <c r="H1219" t="str" cm="1">
        <f t="array" ref="H1219">_xlfn.XLOOKUP(A1219,$A$2:$A$2336,Table2[Any Transplants],"NOT FOUND")</f>
        <v>No</v>
      </c>
      <c r="I1219" t="str" cm="1">
        <f t="array" ref="I1219">_xlfn.XLOOKUP(A1219,$A$2:$A$2336,Table2[Cancer history],"NOT FOUND")</f>
        <v>No</v>
      </c>
      <c r="J1219" t="str">
        <f>_xlfn.XLOOKUP(A1219,Table3[customer_no],Table3[month],"NOT FOUND")</f>
        <v>Oct</v>
      </c>
      <c r="K1219" s="7">
        <f>_xlfn.XLOOKUP(A1219,Table3[customer_no],Table3[year_average],"NOT FOUND")</f>
        <v>1980</v>
      </c>
      <c r="L1219" cm="1">
        <f t="array" ref="L1219">_xlfn.XLOOKUP(A1219,Table3[customer_no],'Hospitalisation Details'!$D$2:$D$2344,"NOT FOUND")</f>
        <v>5</v>
      </c>
      <c r="M1219" s="33">
        <f>_xlfn.XLOOKUP(A1219,Table3[customer_no],Table3[dd/mm/yy],"NOT FOUND")</f>
        <v>29499</v>
      </c>
      <c r="N1219">
        <f>_xlfn.XLOOKUP(A1219,Table3[customer_no],Table3[age],"NOT FOUND")</f>
        <v>42</v>
      </c>
      <c r="O1219" cm="1">
        <f t="array" ref="O1219">_xlfn.XLOOKUP(A1219,Table3[customer_no],'Hospitalisation Details'!$E$2:$E$2344,"NOT FOUND")</f>
        <v>2</v>
      </c>
      <c r="P1219" t="str">
        <f>_xlfn.XLOOKUP(A1219,Table3[customer_no],Table3[hsplt_handled],"NOT FOUND")</f>
        <v>tier - 2</v>
      </c>
      <c r="Q1219" t="str">
        <f>_xlfn.XLOOKUP(A1219,Table3[customer_no],Table3[city_handled],"NOT FOUND")</f>
        <v>tier - 1</v>
      </c>
      <c r="R1219" t="str">
        <f>_xlfn.XLOOKUP(A1219,Table3[customer_no],Table3[state_id],"NOT FOUND")</f>
        <v>R1021</v>
      </c>
      <c r="S1219" s="34" cm="1">
        <f t="array" ref="S1219">_xlfn.XLOOKUP(A1219,Table3[customer_no],'Hospitalisation Details'!$F$2:$F$2344,"NOT FOUND")</f>
        <v>9247.94</v>
      </c>
      <c r="T1219" t="str">
        <f>_xlfn.XLOOKUP(A1219,Table2[Customer ID],Table2[BMI_category],"NOT FOUND")</f>
        <v>Overweight</v>
      </c>
      <c r="U1219" s="7">
        <f>_xlfn.XLOOKUP(A1219,Table2[Customer ID],Table2[no of surgery],"NOT FOUND")</f>
        <v>0</v>
      </c>
      <c r="V1219" t="str">
        <f>_xlfn.XLOOKUP(A1219,Table2[Customer ID],Table2[smoker_missing],"NOT FOUND")</f>
        <v>No</v>
      </c>
      <c r="W1219" t="str">
        <f t="shared" ref="W1219:W1282" si="19">IF(F1219&lt;5.7, "Normal", IF(AND(F1219&gt;=5.7, F1219&lt;=6.4), "Prediabetes", "Diabetes"))</f>
        <v>Normal</v>
      </c>
      <c r="X1219" s="37">
        <f>SUM(Table5[[#This Row],[Title]:[Diabetes Level]])</f>
        <v>40809.54</v>
      </c>
    </row>
    <row r="1220" spans="1:24" x14ac:dyDescent="0.25">
      <c r="A1220" t="s">
        <v>1152</v>
      </c>
      <c r="B1220" t="str">
        <f>VLOOKUP(A1220,'Customer Names'!$A$2:$E$2336,3,FALSE)</f>
        <v>Mr.</v>
      </c>
      <c r="C1220" t="str">
        <f>_xlfn.XLOOKUP(A1220,$A$2:$A$2336,'Customer Names'!$D$2:$D$2336,"NOT FOUND")</f>
        <v>Stephen</v>
      </c>
      <c r="D1220" t="str">
        <f>_xlfn.XLOOKUP(A1220,$A$2:$A$2336,'Customer Names'!$E$2:$E$2336,"NOT FOUND")</f>
        <v>Vangampleare</v>
      </c>
      <c r="E1220" cm="1">
        <f t="array" ref="E1220">_xlfn.XLOOKUP(A1220,$A$2:$A$2336,Table2[BMI],"NOT FOUND")</f>
        <v>25.46</v>
      </c>
      <c r="F1220" cm="1">
        <f t="array" ref="F1220">_xlfn.XLOOKUP(A1220,$A$2:$A$2336,Table2[HBA1C],"NOT FOUND")</f>
        <v>11.78</v>
      </c>
      <c r="G1220" t="str" cm="1">
        <f t="array" ref="G1220">_xlfn.XLOOKUP(A1220,$A$2:$A$2336,Table2[Heart Issues],"NOT FOUND")</f>
        <v>yes</v>
      </c>
      <c r="H1220" t="str" cm="1">
        <f t="array" ref="H1220">_xlfn.XLOOKUP(A1220,$A$2:$A$2336,Table2[Any Transplants],"NOT FOUND")</f>
        <v>No</v>
      </c>
      <c r="I1220" t="str" cm="1">
        <f t="array" ref="I1220">_xlfn.XLOOKUP(A1220,$A$2:$A$2336,Table2[Cancer history],"NOT FOUND")</f>
        <v>No</v>
      </c>
      <c r="J1220" t="str">
        <f>_xlfn.XLOOKUP(A1220,Table3[customer_no],Table3[month],"NOT FOUND")</f>
        <v>Dec</v>
      </c>
      <c r="K1220" s="7">
        <f>_xlfn.XLOOKUP(A1220,Table3[customer_no],Table3[year_average],"NOT FOUND")</f>
        <v>1975</v>
      </c>
      <c r="L1220" cm="1">
        <f t="array" ref="L1220">_xlfn.XLOOKUP(A1220,Table3[customer_no],'Hospitalisation Details'!$D$2:$D$2344,"NOT FOUND")</f>
        <v>6</v>
      </c>
      <c r="M1220" s="33">
        <f>_xlfn.XLOOKUP(A1220,Table3[customer_no],Table3[dd/mm/yy],"NOT FOUND")</f>
        <v>27734</v>
      </c>
      <c r="N1220">
        <f>_xlfn.XLOOKUP(A1220,Table3[customer_no],Table3[age],"NOT FOUND")</f>
        <v>47</v>
      </c>
      <c r="O1220" cm="1">
        <f t="array" ref="O1220">_xlfn.XLOOKUP(A1220,Table3[customer_no],'Hospitalisation Details'!$E$2:$E$2344,"NOT FOUND")</f>
        <v>2</v>
      </c>
      <c r="P1220" t="str">
        <f>_xlfn.XLOOKUP(A1220,Table3[customer_no],Table3[hsplt_handled],"NOT FOUND")</f>
        <v>tier - 3</v>
      </c>
      <c r="Q1220" t="str">
        <f>_xlfn.XLOOKUP(A1220,Table3[customer_no],Table3[city_handled],"NOT FOUND")</f>
        <v>tier - 3</v>
      </c>
      <c r="R1220" t="str">
        <f>_xlfn.XLOOKUP(A1220,Table3[customer_no],Table3[state_id],"NOT FOUND")</f>
        <v>R1015</v>
      </c>
      <c r="S1220" s="34" cm="1">
        <f t="array" ref="S1220">_xlfn.XLOOKUP(A1220,Table3[customer_no],'Hospitalisation Details'!$F$2:$F$2344,"NOT FOUND")</f>
        <v>9225.26</v>
      </c>
      <c r="T1220" t="str">
        <f>_xlfn.XLOOKUP(A1220,Table2[Customer ID],Table2[BMI_category],"NOT FOUND")</f>
        <v>Overweight</v>
      </c>
      <c r="U1220" s="7">
        <f>_xlfn.XLOOKUP(A1220,Table2[Customer ID],Table2[no of surgery],"NOT FOUND")</f>
        <v>1</v>
      </c>
      <c r="V1220" t="str">
        <f>_xlfn.XLOOKUP(A1220,Table2[Customer ID],Table2[smoker_missing],"NOT FOUND")</f>
        <v>No</v>
      </c>
      <c r="W1220" t="str">
        <f t="shared" si="19"/>
        <v>Diabetes</v>
      </c>
      <c r="X1220" s="37">
        <f>SUM(Table5[[#This Row],[Title]:[Diabetes Level]])</f>
        <v>39027.5</v>
      </c>
    </row>
    <row r="1221" spans="1:24" x14ac:dyDescent="0.25">
      <c r="A1221" t="s">
        <v>1151</v>
      </c>
      <c r="B1221" t="str">
        <f>VLOOKUP(A1221,'Customer Names'!$A$2:$E$2336,3,FALSE)</f>
        <v>Mr.</v>
      </c>
      <c r="C1221" t="str">
        <f>_xlfn.XLOOKUP(A1221,$A$2:$A$2336,'Customer Names'!$D$2:$D$2336,"NOT FOUND")</f>
        <v>Jon M</v>
      </c>
      <c r="D1221" t="str">
        <f>_xlfn.XLOOKUP(A1221,$A$2:$A$2336,'Customer Names'!$E$2:$E$2336,"NOT FOUND")</f>
        <v>Hiatt</v>
      </c>
      <c r="E1221" cm="1">
        <f t="array" ref="E1221">_xlfn.XLOOKUP(A1221,$A$2:$A$2336,Table2[BMI],"NOT FOUND")</f>
        <v>29.64</v>
      </c>
      <c r="F1221" cm="1">
        <f t="array" ref="F1221">_xlfn.XLOOKUP(A1221,$A$2:$A$2336,Table2[HBA1C],"NOT FOUND")</f>
        <v>10.82</v>
      </c>
      <c r="G1221" t="str" cm="1">
        <f t="array" ref="G1221">_xlfn.XLOOKUP(A1221,$A$2:$A$2336,Table2[Heart Issues],"NOT FOUND")</f>
        <v>yes</v>
      </c>
      <c r="H1221" t="str" cm="1">
        <f t="array" ref="H1221">_xlfn.XLOOKUP(A1221,$A$2:$A$2336,Table2[Any Transplants],"NOT FOUND")</f>
        <v>No</v>
      </c>
      <c r="I1221" t="str" cm="1">
        <f t="array" ref="I1221">_xlfn.XLOOKUP(A1221,$A$2:$A$2336,Table2[Cancer history],"NOT FOUND")</f>
        <v>No</v>
      </c>
      <c r="J1221" t="str">
        <f>_xlfn.XLOOKUP(A1221,Table3[customer_no],Table3[month],"NOT FOUND")</f>
        <v>Dec</v>
      </c>
      <c r="K1221" s="7">
        <f>_xlfn.XLOOKUP(A1221,Table3[customer_no],Table3[year_average],"NOT FOUND")</f>
        <v>1981</v>
      </c>
      <c r="L1221" cm="1">
        <f t="array" ref="L1221">_xlfn.XLOOKUP(A1221,Table3[customer_no],'Hospitalisation Details'!$D$2:$D$2344,"NOT FOUND")</f>
        <v>5</v>
      </c>
      <c r="M1221" s="33">
        <f>_xlfn.XLOOKUP(A1221,Table3[customer_no],Table3[dd/mm/yy],"NOT FOUND")</f>
        <v>29925</v>
      </c>
      <c r="N1221">
        <f>_xlfn.XLOOKUP(A1221,Table3[customer_no],Table3[age],"NOT FOUND")</f>
        <v>41</v>
      </c>
      <c r="O1221" cm="1">
        <f t="array" ref="O1221">_xlfn.XLOOKUP(A1221,Table3[customer_no],'Hospitalisation Details'!$E$2:$E$2344,"NOT FOUND")</f>
        <v>5</v>
      </c>
      <c r="P1221" t="str">
        <f>_xlfn.XLOOKUP(A1221,Table3[customer_no],Table3[hsplt_handled],"NOT FOUND")</f>
        <v>tier - 2</v>
      </c>
      <c r="Q1221" t="str">
        <f>_xlfn.XLOOKUP(A1221,Table3[customer_no],Table3[city_handled],"NOT FOUND")</f>
        <v>tier - 3</v>
      </c>
      <c r="R1221" t="str">
        <f>_xlfn.XLOOKUP(A1221,Table3[customer_no],Table3[state_id],"NOT FOUND")</f>
        <v>R1019</v>
      </c>
      <c r="S1221" s="34" cm="1">
        <f t="array" ref="S1221">_xlfn.XLOOKUP(A1221,Table3[customer_no],'Hospitalisation Details'!$F$2:$F$2344,"NOT FOUND")</f>
        <v>9222.4</v>
      </c>
      <c r="T1221" t="str">
        <f>_xlfn.XLOOKUP(A1221,Table2[Customer ID],Table2[BMI_category],"NOT FOUND")</f>
        <v>Overweight</v>
      </c>
      <c r="U1221" s="7">
        <f>_xlfn.XLOOKUP(A1221,Table2[Customer ID],Table2[no of surgery],"NOT FOUND")</f>
        <v>0</v>
      </c>
      <c r="V1221" t="str">
        <f>_xlfn.XLOOKUP(A1221,Table2[Customer ID],Table2[smoker_missing],"NOT FOUND")</f>
        <v>No</v>
      </c>
      <c r="W1221" t="str">
        <f t="shared" si="19"/>
        <v>Diabetes</v>
      </c>
      <c r="X1221" s="37">
        <f>SUM(Table5[[#This Row],[Title]:[Diabetes Level]])</f>
        <v>41219.86</v>
      </c>
    </row>
    <row r="1222" spans="1:24" x14ac:dyDescent="0.25">
      <c r="A1222" t="s">
        <v>1150</v>
      </c>
      <c r="B1222" t="str">
        <f>VLOOKUP(A1222,'Customer Names'!$A$2:$E$2336,3,FALSE)</f>
        <v>Mr.</v>
      </c>
      <c r="C1222" t="str">
        <f>_xlfn.XLOOKUP(A1222,$A$2:$A$2336,'Customer Names'!$D$2:$D$2336,"NOT FOUND")</f>
        <v>Fasil</v>
      </c>
      <c r="D1222" t="str">
        <f>_xlfn.XLOOKUP(A1222,$A$2:$A$2336,'Customer Names'!$E$2:$E$2336,"NOT FOUND")</f>
        <v>Tadesse</v>
      </c>
      <c r="E1222" cm="1">
        <f t="array" ref="E1222">_xlfn.XLOOKUP(A1222,$A$2:$A$2336,Table2[BMI],"NOT FOUND")</f>
        <v>31.27</v>
      </c>
      <c r="F1222" cm="1">
        <f t="array" ref="F1222">_xlfn.XLOOKUP(A1222,$A$2:$A$2336,Table2[HBA1C],"NOT FOUND")</f>
        <v>7.73</v>
      </c>
      <c r="G1222" t="str" cm="1">
        <f t="array" ref="G1222">_xlfn.XLOOKUP(A1222,$A$2:$A$2336,Table2[Heart Issues],"NOT FOUND")</f>
        <v>yes</v>
      </c>
      <c r="H1222" t="str" cm="1">
        <f t="array" ref="H1222">_xlfn.XLOOKUP(A1222,$A$2:$A$2336,Table2[Any Transplants],"NOT FOUND")</f>
        <v>No</v>
      </c>
      <c r="I1222" t="str" cm="1">
        <f t="array" ref="I1222">_xlfn.XLOOKUP(A1222,$A$2:$A$2336,Table2[Cancer history],"NOT FOUND")</f>
        <v>No</v>
      </c>
      <c r="J1222" t="str">
        <f>_xlfn.XLOOKUP(A1222,Table3[customer_no],Table3[month],"NOT FOUND")</f>
        <v>Dec</v>
      </c>
      <c r="K1222" s="7">
        <f>_xlfn.XLOOKUP(A1222,Table3[customer_no],Table3[year_average],"NOT FOUND")</f>
        <v>1986</v>
      </c>
      <c r="L1222" cm="1">
        <f t="array" ref="L1222">_xlfn.XLOOKUP(A1222,Table3[customer_no],'Hospitalisation Details'!$D$2:$D$2344,"NOT FOUND")</f>
        <v>25</v>
      </c>
      <c r="M1222" s="33">
        <f>_xlfn.XLOOKUP(A1222,Table3[customer_no],Table3[dd/mm/yy],"NOT FOUND")</f>
        <v>31771</v>
      </c>
      <c r="N1222">
        <f>_xlfn.XLOOKUP(A1222,Table3[customer_no],Table3[age],"NOT FOUND")</f>
        <v>36</v>
      </c>
      <c r="O1222" cm="1">
        <f t="array" ref="O1222">_xlfn.XLOOKUP(A1222,Table3[customer_no],'Hospitalisation Details'!$E$2:$E$2344,"NOT FOUND")</f>
        <v>3</v>
      </c>
      <c r="P1222" t="str">
        <f>_xlfn.XLOOKUP(A1222,Table3[customer_no],Table3[hsplt_handled],"NOT FOUND")</f>
        <v>tier - 2</v>
      </c>
      <c r="Q1222" t="str">
        <f>_xlfn.XLOOKUP(A1222,Table3[customer_no],Table3[city_handled],"NOT FOUND")</f>
        <v>tier - 3</v>
      </c>
      <c r="R1222" t="str">
        <f>_xlfn.XLOOKUP(A1222,Table3[customer_no],Table3[state_id],"NOT FOUND")</f>
        <v>R1021</v>
      </c>
      <c r="S1222" s="34" cm="1">
        <f t="array" ref="S1222">_xlfn.XLOOKUP(A1222,Table3[customer_no],'Hospitalisation Details'!$F$2:$F$2344,"NOT FOUND")</f>
        <v>9210.06</v>
      </c>
      <c r="T1222" t="str">
        <f>_xlfn.XLOOKUP(A1222,Table2[Customer ID],Table2[BMI_category],"NOT FOUND")</f>
        <v>Obesity</v>
      </c>
      <c r="U1222" s="7">
        <f>_xlfn.XLOOKUP(A1222,Table2[Customer ID],Table2[no of surgery],"NOT FOUND")</f>
        <v>1</v>
      </c>
      <c r="V1222" t="str">
        <f>_xlfn.XLOOKUP(A1222,Table2[Customer ID],Table2[smoker_missing],"NOT FOUND")</f>
        <v>No</v>
      </c>
      <c r="W1222" t="str">
        <f t="shared" si="19"/>
        <v>Diabetes</v>
      </c>
      <c r="X1222" s="37">
        <f>SUM(Table5[[#This Row],[Title]:[Diabetes Level]])</f>
        <v>43071.06</v>
      </c>
    </row>
    <row r="1223" spans="1:24" x14ac:dyDescent="0.25">
      <c r="A1223" t="s">
        <v>1149</v>
      </c>
      <c r="B1223" t="str">
        <f>VLOOKUP(A1223,'Customer Names'!$A$2:$E$2336,3,FALSE)</f>
        <v>Ms.</v>
      </c>
      <c r="C1223" t="str">
        <f>_xlfn.XLOOKUP(A1223,$A$2:$A$2336,'Customer Names'!$D$2:$D$2336,"NOT FOUND")</f>
        <v>Megan C.</v>
      </c>
      <c r="D1223" t="str">
        <f>_xlfn.XLOOKUP(A1223,$A$2:$A$2336,'Customer Names'!$E$2:$E$2336,"NOT FOUND")</f>
        <v>Jaswell</v>
      </c>
      <c r="E1223" cm="1">
        <f t="array" ref="E1223">_xlfn.XLOOKUP(A1223,$A$2:$A$2336,Table2[BMI],"NOT FOUND")</f>
        <v>19.95</v>
      </c>
      <c r="F1223" cm="1">
        <f t="array" ref="F1223">_xlfn.XLOOKUP(A1223,$A$2:$A$2336,Table2[HBA1C],"NOT FOUND")</f>
        <v>6.24</v>
      </c>
      <c r="G1223" t="str" cm="1">
        <f t="array" ref="G1223">_xlfn.XLOOKUP(A1223,$A$2:$A$2336,Table2[Heart Issues],"NOT FOUND")</f>
        <v>yes</v>
      </c>
      <c r="H1223" t="str" cm="1">
        <f t="array" ref="H1223">_xlfn.XLOOKUP(A1223,$A$2:$A$2336,Table2[Any Transplants],"NOT FOUND")</f>
        <v>No</v>
      </c>
      <c r="I1223" t="str" cm="1">
        <f t="array" ref="I1223">_xlfn.XLOOKUP(A1223,$A$2:$A$2336,Table2[Cancer history],"NOT FOUND")</f>
        <v>No</v>
      </c>
      <c r="J1223" t="str">
        <f>_xlfn.XLOOKUP(A1223,Table3[customer_no],Table3[month],"NOT FOUND")</f>
        <v>Sep</v>
      </c>
      <c r="K1223" s="7">
        <f>_xlfn.XLOOKUP(A1223,Table3[customer_no],Table3[year_average],"NOT FOUND")</f>
        <v>1976</v>
      </c>
      <c r="L1223" cm="1">
        <f t="array" ref="L1223">_xlfn.XLOOKUP(A1223,Table3[customer_no],'Hospitalisation Details'!$D$2:$D$2344,"NOT FOUND")</f>
        <v>10</v>
      </c>
      <c r="M1223" s="33">
        <f>_xlfn.XLOOKUP(A1223,Table3[customer_no],Table3[dd/mm/yy],"NOT FOUND")</f>
        <v>28013</v>
      </c>
      <c r="N1223">
        <f>_xlfn.XLOOKUP(A1223,Table3[customer_no],Table3[age],"NOT FOUND")</f>
        <v>46</v>
      </c>
      <c r="O1223" cm="1">
        <f t="array" ref="O1223">_xlfn.XLOOKUP(A1223,Table3[customer_no],'Hospitalisation Details'!$E$2:$E$2344,"NOT FOUND")</f>
        <v>2</v>
      </c>
      <c r="P1223" t="str">
        <f>_xlfn.XLOOKUP(A1223,Table3[customer_no],Table3[hsplt_handled],"NOT FOUND")</f>
        <v>tier - 2</v>
      </c>
      <c r="Q1223" t="str">
        <f>_xlfn.XLOOKUP(A1223,Table3[customer_no],Table3[city_handled],"NOT FOUND")</f>
        <v>tier - 1</v>
      </c>
      <c r="R1223" t="str">
        <f>_xlfn.XLOOKUP(A1223,Table3[customer_no],Table3[state_id],"NOT FOUND")</f>
        <v>R1012</v>
      </c>
      <c r="S1223" s="34" cm="1">
        <f t="array" ref="S1223">_xlfn.XLOOKUP(A1223,Table3[customer_no],'Hospitalisation Details'!$F$2:$F$2344,"NOT FOUND")</f>
        <v>9193.84</v>
      </c>
      <c r="T1223" t="str">
        <f>_xlfn.XLOOKUP(A1223,Table2[Customer ID],Table2[BMI_category],"NOT FOUND")</f>
        <v>Normal Weight</v>
      </c>
      <c r="U1223" s="7">
        <f>_xlfn.XLOOKUP(A1223,Table2[Customer ID],Table2[no of surgery],"NOT FOUND")</f>
        <v>0</v>
      </c>
      <c r="V1223" t="str">
        <f>_xlfn.XLOOKUP(A1223,Table2[Customer ID],Table2[smoker_missing],"NOT FOUND")</f>
        <v>No</v>
      </c>
      <c r="W1223" t="str">
        <f t="shared" si="19"/>
        <v>Prediabetes</v>
      </c>
      <c r="X1223" s="37">
        <f>SUM(Table5[[#This Row],[Title]:[Diabetes Level]])</f>
        <v>39267.03</v>
      </c>
    </row>
    <row r="1224" spans="1:24" x14ac:dyDescent="0.25">
      <c r="A1224" t="s">
        <v>1148</v>
      </c>
      <c r="B1224" t="str">
        <f>VLOOKUP(A1224,'Customer Names'!$A$2:$E$2336,3,FALSE)</f>
        <v>Ms.</v>
      </c>
      <c r="C1224" t="str">
        <f>_xlfn.XLOOKUP(A1224,$A$2:$A$2336,'Customer Names'!$D$2:$D$2336,"NOT FOUND")</f>
        <v>Lisa J.</v>
      </c>
      <c r="D1224" t="str">
        <f>_xlfn.XLOOKUP(A1224,$A$2:$A$2336,'Customer Names'!$E$2:$E$2336,"NOT FOUND")</f>
        <v>Phillips-Cook</v>
      </c>
      <c r="E1224" cm="1">
        <f t="array" ref="E1224">_xlfn.XLOOKUP(A1224,$A$2:$A$2336,Table2[BMI],"NOT FOUND")</f>
        <v>21.3</v>
      </c>
      <c r="F1224" cm="1">
        <f t="array" ref="F1224">_xlfn.XLOOKUP(A1224,$A$2:$A$2336,Table2[HBA1C],"NOT FOUND")</f>
        <v>10.42</v>
      </c>
      <c r="G1224" t="str" cm="1">
        <f t="array" ref="G1224">_xlfn.XLOOKUP(A1224,$A$2:$A$2336,Table2[Heart Issues],"NOT FOUND")</f>
        <v>No</v>
      </c>
      <c r="H1224" t="str" cm="1">
        <f t="array" ref="H1224">_xlfn.XLOOKUP(A1224,$A$2:$A$2336,Table2[Any Transplants],"NOT FOUND")</f>
        <v>No</v>
      </c>
      <c r="I1224" t="str" cm="1">
        <f t="array" ref="I1224">_xlfn.XLOOKUP(A1224,$A$2:$A$2336,Table2[Cancer history],"NOT FOUND")</f>
        <v>No</v>
      </c>
      <c r="J1224" t="str">
        <f>_xlfn.XLOOKUP(A1224,Table3[customer_no],Table3[month],"NOT FOUND")</f>
        <v>Dec</v>
      </c>
      <c r="K1224" s="7">
        <f>_xlfn.XLOOKUP(A1224,Table3[customer_no],Table3[year_average],"NOT FOUND")</f>
        <v>1973</v>
      </c>
      <c r="L1224" cm="1">
        <f t="array" ref="L1224">_xlfn.XLOOKUP(A1224,Table3[customer_no],'Hospitalisation Details'!$D$2:$D$2344,"NOT FOUND")</f>
        <v>25</v>
      </c>
      <c r="M1224" s="33">
        <f>_xlfn.XLOOKUP(A1224,Table3[customer_no],Table3[dd/mm/yy],"NOT FOUND")</f>
        <v>27023</v>
      </c>
      <c r="N1224">
        <f>_xlfn.XLOOKUP(A1224,Table3[customer_no],Table3[age],"NOT FOUND")</f>
        <v>49</v>
      </c>
      <c r="O1224" cm="1">
        <f t="array" ref="O1224">_xlfn.XLOOKUP(A1224,Table3[customer_no],'Hospitalisation Details'!$E$2:$E$2344,"NOT FOUND")</f>
        <v>1</v>
      </c>
      <c r="P1224" t="str">
        <f>_xlfn.XLOOKUP(A1224,Table3[customer_no],Table3[hsplt_handled],"NOT FOUND")</f>
        <v>tier - 2</v>
      </c>
      <c r="Q1224" t="str">
        <f>_xlfn.XLOOKUP(A1224,Table3[customer_no],Table3[city_handled],"NOT FOUND")</f>
        <v>tier - 3</v>
      </c>
      <c r="R1224" t="str">
        <f>_xlfn.XLOOKUP(A1224,Table3[customer_no],Table3[state_id],"NOT FOUND")</f>
        <v>R1011</v>
      </c>
      <c r="S1224" s="34" cm="1">
        <f t="array" ref="S1224">_xlfn.XLOOKUP(A1224,Table3[customer_no],'Hospitalisation Details'!$F$2:$F$2344,"NOT FOUND")</f>
        <v>9182.17</v>
      </c>
      <c r="T1224" t="str">
        <f>_xlfn.XLOOKUP(A1224,Table2[Customer ID],Table2[BMI_category],"NOT FOUND")</f>
        <v>Normal Weight</v>
      </c>
      <c r="U1224" s="7">
        <f>_xlfn.XLOOKUP(A1224,Table2[Customer ID],Table2[no of surgery],"NOT FOUND")</f>
        <v>2</v>
      </c>
      <c r="V1224" t="str">
        <f>_xlfn.XLOOKUP(A1224,Table2[Customer ID],Table2[smoker_missing],"NOT FOUND")</f>
        <v>No</v>
      </c>
      <c r="W1224" t="str">
        <f t="shared" si="19"/>
        <v>Diabetes</v>
      </c>
      <c r="X1224" s="37">
        <f>SUM(Table5[[#This Row],[Title]:[Diabetes Level]])</f>
        <v>38286.89</v>
      </c>
    </row>
    <row r="1225" spans="1:24" x14ac:dyDescent="0.25">
      <c r="A1225" t="s">
        <v>1147</v>
      </c>
      <c r="B1225" t="str">
        <f>VLOOKUP(A1225,'Customer Names'!$A$2:$E$2336,3,FALSE)</f>
        <v>Mr.</v>
      </c>
      <c r="C1225" t="str">
        <f>_xlfn.XLOOKUP(A1225,$A$2:$A$2336,'Customer Names'!$D$2:$D$2336,"NOT FOUND")</f>
        <v>Doron P</v>
      </c>
      <c r="D1225" t="str">
        <f>_xlfn.XLOOKUP(A1225,$A$2:$A$2336,'Customer Names'!$E$2:$E$2336,"NOT FOUND")</f>
        <v>Clark</v>
      </c>
      <c r="E1225" cm="1">
        <f t="array" ref="E1225">_xlfn.XLOOKUP(A1225,$A$2:$A$2336,Table2[BMI],"NOT FOUND")</f>
        <v>31.635000000000002</v>
      </c>
      <c r="F1225" cm="1">
        <f t="array" ref="F1225">_xlfn.XLOOKUP(A1225,$A$2:$A$2336,Table2[HBA1C],"NOT FOUND")</f>
        <v>11.11</v>
      </c>
      <c r="G1225" t="str" cm="1">
        <f t="array" ref="G1225">_xlfn.XLOOKUP(A1225,$A$2:$A$2336,Table2[Heart Issues],"NOT FOUND")</f>
        <v>No</v>
      </c>
      <c r="H1225" t="str" cm="1">
        <f t="array" ref="H1225">_xlfn.XLOOKUP(A1225,$A$2:$A$2336,Table2[Any Transplants],"NOT FOUND")</f>
        <v>No</v>
      </c>
      <c r="I1225" t="str" cm="1">
        <f t="array" ref="I1225">_xlfn.XLOOKUP(A1225,$A$2:$A$2336,Table2[Cancer history],"NOT FOUND")</f>
        <v>No</v>
      </c>
      <c r="J1225" t="str">
        <f>_xlfn.XLOOKUP(A1225,Table3[customer_no],Table3[month],"NOT FOUND")</f>
        <v>Dec</v>
      </c>
      <c r="K1225" s="7">
        <f>_xlfn.XLOOKUP(A1225,Table3[customer_no],Table3[year_average],"NOT FOUND")</f>
        <v>1971</v>
      </c>
      <c r="L1225" cm="1">
        <f t="array" ref="L1225">_xlfn.XLOOKUP(A1225,Table3[customer_no],'Hospitalisation Details'!$D$2:$D$2344,"NOT FOUND")</f>
        <v>29</v>
      </c>
      <c r="M1225" s="33">
        <f>_xlfn.XLOOKUP(A1225,Table3[customer_no],Table3[dd/mm/yy],"NOT FOUND")</f>
        <v>26296</v>
      </c>
      <c r="N1225">
        <f>_xlfn.XLOOKUP(A1225,Table3[customer_no],Table3[age],"NOT FOUND")</f>
        <v>51</v>
      </c>
      <c r="O1225" cm="1">
        <f t="array" ref="O1225">_xlfn.XLOOKUP(A1225,Table3[customer_no],'Hospitalisation Details'!$E$2:$E$2344,"NOT FOUND")</f>
        <v>0</v>
      </c>
      <c r="P1225" t="str">
        <f>_xlfn.XLOOKUP(A1225,Table3[customer_no],Table3[hsplt_handled],"NOT FOUND")</f>
        <v>tier - 3</v>
      </c>
      <c r="Q1225" t="str">
        <f>_xlfn.XLOOKUP(A1225,Table3[customer_no],Table3[city_handled],"NOT FOUND")</f>
        <v>tier - 1</v>
      </c>
      <c r="R1225" t="str">
        <f>_xlfn.XLOOKUP(A1225,Table3[customer_no],Table3[state_id],"NOT FOUND")</f>
        <v>R1012</v>
      </c>
      <c r="S1225" s="34" cm="1">
        <f t="array" ref="S1225">_xlfn.XLOOKUP(A1225,Table3[customer_no],'Hospitalisation Details'!$F$2:$F$2344,"NOT FOUND")</f>
        <v>9174.14</v>
      </c>
      <c r="T1225" t="str">
        <f>_xlfn.XLOOKUP(A1225,Table2[Customer ID],Table2[BMI_category],"NOT FOUND")</f>
        <v>Obesity</v>
      </c>
      <c r="U1225" s="7">
        <f>_xlfn.XLOOKUP(A1225,Table2[Customer ID],Table2[no of surgery],"NOT FOUND")</f>
        <v>0</v>
      </c>
      <c r="V1225" t="str">
        <f>_xlfn.XLOOKUP(A1225,Table2[Customer ID],Table2[smoker_missing],"NOT FOUND")</f>
        <v>No</v>
      </c>
      <c r="W1225" t="str">
        <f t="shared" si="19"/>
        <v>Diabetes</v>
      </c>
      <c r="X1225" s="37">
        <f>SUM(Table5[[#This Row],[Title]:[Diabetes Level]])</f>
        <v>37563.884999999995</v>
      </c>
    </row>
    <row r="1226" spans="1:24" x14ac:dyDescent="0.25">
      <c r="A1226" t="s">
        <v>1146</v>
      </c>
      <c r="B1226" t="str">
        <f>VLOOKUP(A1226,'Customer Names'!$A$2:$E$2336,3,FALSE)</f>
        <v>Ms.</v>
      </c>
      <c r="C1226" t="str">
        <f>_xlfn.XLOOKUP(A1226,$A$2:$A$2336,'Customer Names'!$D$2:$D$2336,"NOT FOUND")</f>
        <v>Katharina</v>
      </c>
      <c r="D1226" t="str">
        <f>_xlfn.XLOOKUP(A1226,$A$2:$A$2336,'Customer Names'!$E$2:$E$2336,"NOT FOUND")</f>
        <v>Wang</v>
      </c>
      <c r="E1226" cm="1">
        <f t="array" ref="E1226">_xlfn.XLOOKUP(A1226,$A$2:$A$2336,Table2[BMI],"NOT FOUND")</f>
        <v>23.9</v>
      </c>
      <c r="F1226" cm="1">
        <f t="array" ref="F1226">_xlfn.XLOOKUP(A1226,$A$2:$A$2336,Table2[HBA1C],"NOT FOUND")</f>
        <v>7.67</v>
      </c>
      <c r="G1226" t="str" cm="1">
        <f t="array" ref="G1226">_xlfn.XLOOKUP(A1226,$A$2:$A$2336,Table2[Heart Issues],"NOT FOUND")</f>
        <v>yes</v>
      </c>
      <c r="H1226" t="str" cm="1">
        <f t="array" ref="H1226">_xlfn.XLOOKUP(A1226,$A$2:$A$2336,Table2[Any Transplants],"NOT FOUND")</f>
        <v>No</v>
      </c>
      <c r="I1226" t="str" cm="1">
        <f t="array" ref="I1226">_xlfn.XLOOKUP(A1226,$A$2:$A$2336,Table2[Cancer history],"NOT FOUND")</f>
        <v>No</v>
      </c>
      <c r="J1226" t="str">
        <f>_xlfn.XLOOKUP(A1226,Table3[customer_no],Table3[month],"NOT FOUND")</f>
        <v>Oct</v>
      </c>
      <c r="K1226" s="7">
        <f>_xlfn.XLOOKUP(A1226,Table3[customer_no],Table3[year_average],"NOT FOUND")</f>
        <v>1970</v>
      </c>
      <c r="L1226" cm="1">
        <f t="array" ref="L1226">_xlfn.XLOOKUP(A1226,Table3[customer_no],'Hospitalisation Details'!$D$2:$D$2344,"NOT FOUND")</f>
        <v>24</v>
      </c>
      <c r="M1226" s="33">
        <f>_xlfn.XLOOKUP(A1226,Table3[customer_no],Table3[dd/mm/yy],"NOT FOUND")</f>
        <v>25865</v>
      </c>
      <c r="N1226">
        <f>_xlfn.XLOOKUP(A1226,Table3[customer_no],Table3[age],"NOT FOUND")</f>
        <v>52</v>
      </c>
      <c r="O1226" cm="1">
        <f t="array" ref="O1226">_xlfn.XLOOKUP(A1226,Table3[customer_no],'Hospitalisation Details'!$E$2:$E$2344,"NOT FOUND")</f>
        <v>0</v>
      </c>
      <c r="P1226" t="str">
        <f>_xlfn.XLOOKUP(A1226,Table3[customer_no],Table3[hsplt_handled],"NOT FOUND")</f>
        <v>tier - 2</v>
      </c>
      <c r="Q1226" t="str">
        <f>_xlfn.XLOOKUP(A1226,Table3[customer_no],Table3[city_handled],"NOT FOUND")</f>
        <v>tier - 2</v>
      </c>
      <c r="R1226" t="str">
        <f>_xlfn.XLOOKUP(A1226,Table3[customer_no],Table3[state_id],"NOT FOUND")</f>
        <v>R1012</v>
      </c>
      <c r="S1226" s="34" cm="1">
        <f t="array" ref="S1226">_xlfn.XLOOKUP(A1226,Table3[customer_no],'Hospitalisation Details'!$F$2:$F$2344,"NOT FOUND")</f>
        <v>9171.75</v>
      </c>
      <c r="T1226" t="str">
        <f>_xlfn.XLOOKUP(A1226,Table2[Customer ID],Table2[BMI_category],"NOT FOUND")</f>
        <v>Normal Weight</v>
      </c>
      <c r="U1226" s="7">
        <f>_xlfn.XLOOKUP(A1226,Table2[Customer ID],Table2[no of surgery],"NOT FOUND")</f>
        <v>2</v>
      </c>
      <c r="V1226" t="str">
        <f>_xlfn.XLOOKUP(A1226,Table2[Customer ID],Table2[smoker_missing],"NOT FOUND")</f>
        <v>No</v>
      </c>
      <c r="W1226" t="str">
        <f t="shared" si="19"/>
        <v>Diabetes</v>
      </c>
      <c r="X1226" s="37">
        <f>SUM(Table5[[#This Row],[Title]:[Diabetes Level]])</f>
        <v>37116.32</v>
      </c>
    </row>
    <row r="1227" spans="1:24" x14ac:dyDescent="0.25">
      <c r="A1227" t="s">
        <v>1145</v>
      </c>
      <c r="B1227" t="str">
        <f>VLOOKUP(A1227,'Customer Names'!$A$2:$E$2336,3,FALSE)</f>
        <v>Mr.</v>
      </c>
      <c r="C1227" t="str">
        <f>_xlfn.XLOOKUP(A1227,$A$2:$A$2336,'Customer Names'!$D$2:$D$2336,"NOT FOUND")</f>
        <v>Carl</v>
      </c>
      <c r="D1227" t="str">
        <f>_xlfn.XLOOKUP(A1227,$A$2:$A$2336,'Customer Names'!$E$2:$E$2336,"NOT FOUND")</f>
        <v>Desruisseaux</v>
      </c>
      <c r="E1227" cm="1">
        <f t="array" ref="E1227">_xlfn.XLOOKUP(A1227,$A$2:$A$2336,Table2[BMI],"NOT FOUND")</f>
        <v>34.15</v>
      </c>
      <c r="F1227" cm="1">
        <f t="array" ref="F1227">_xlfn.XLOOKUP(A1227,$A$2:$A$2336,Table2[HBA1C],"NOT FOUND")</f>
        <v>6.15</v>
      </c>
      <c r="G1227" t="str" cm="1">
        <f t="array" ref="G1227">_xlfn.XLOOKUP(A1227,$A$2:$A$2336,Table2[Heart Issues],"NOT FOUND")</f>
        <v>No</v>
      </c>
      <c r="H1227" t="str" cm="1">
        <f t="array" ref="H1227">_xlfn.XLOOKUP(A1227,$A$2:$A$2336,Table2[Any Transplants],"NOT FOUND")</f>
        <v>No</v>
      </c>
      <c r="I1227" t="str" cm="1">
        <f t="array" ref="I1227">_xlfn.XLOOKUP(A1227,$A$2:$A$2336,Table2[Cancer history],"NOT FOUND")</f>
        <v>No</v>
      </c>
      <c r="J1227" t="str">
        <f>_xlfn.XLOOKUP(A1227,Table3[customer_no],Table3[month],"NOT FOUND")</f>
        <v>Aug</v>
      </c>
      <c r="K1227" s="7">
        <f>_xlfn.XLOOKUP(A1227,Table3[customer_no],Table3[year_average],"NOT FOUND")</f>
        <v>1990</v>
      </c>
      <c r="L1227" cm="1">
        <f t="array" ref="L1227">_xlfn.XLOOKUP(A1227,Table3[customer_no],'Hospitalisation Details'!$D$2:$D$2344,"NOT FOUND")</f>
        <v>23</v>
      </c>
      <c r="M1227" s="33">
        <f>_xlfn.XLOOKUP(A1227,Table3[customer_no],Table3[dd/mm/yy],"NOT FOUND")</f>
        <v>33108</v>
      </c>
      <c r="N1227">
        <f>_xlfn.XLOOKUP(A1227,Table3[customer_no],Table3[age],"NOT FOUND")</f>
        <v>32</v>
      </c>
      <c r="O1227" cm="1">
        <f t="array" ref="O1227">_xlfn.XLOOKUP(A1227,Table3[customer_no],'Hospitalisation Details'!$E$2:$E$2344,"NOT FOUND")</f>
        <v>3</v>
      </c>
      <c r="P1227" t="str">
        <f>_xlfn.XLOOKUP(A1227,Table3[customer_no],Table3[hsplt_handled],"NOT FOUND")</f>
        <v>tier - 2</v>
      </c>
      <c r="Q1227" t="str">
        <f>_xlfn.XLOOKUP(A1227,Table3[customer_no],Table3[city_handled],"NOT FOUND")</f>
        <v>tier - 2</v>
      </c>
      <c r="R1227" t="str">
        <f>_xlfn.XLOOKUP(A1227,Table3[customer_no],Table3[state_id],"NOT FOUND")</f>
        <v>R1021</v>
      </c>
      <c r="S1227" s="34" cm="1">
        <f t="array" ref="S1227">_xlfn.XLOOKUP(A1227,Table3[customer_no],'Hospitalisation Details'!$F$2:$F$2344,"NOT FOUND")</f>
        <v>9159.51</v>
      </c>
      <c r="T1227" t="str">
        <f>_xlfn.XLOOKUP(A1227,Table2[Customer ID],Table2[BMI_category],"NOT FOUND")</f>
        <v>Obesity</v>
      </c>
      <c r="U1227" s="7">
        <f>_xlfn.XLOOKUP(A1227,Table2[Customer ID],Table2[no of surgery],"NOT FOUND")</f>
        <v>0</v>
      </c>
      <c r="V1227" t="str">
        <f>_xlfn.XLOOKUP(A1227,Table2[Customer ID],Table2[smoker_missing],"NOT FOUND")</f>
        <v>No</v>
      </c>
      <c r="W1227" t="str">
        <f t="shared" si="19"/>
        <v>Prediabetes</v>
      </c>
      <c r="X1227" s="37">
        <f>SUM(Table5[[#This Row],[Title]:[Diabetes Level]])</f>
        <v>44355.810000000005</v>
      </c>
    </row>
    <row r="1228" spans="1:24" x14ac:dyDescent="0.25">
      <c r="A1228" t="s">
        <v>1144</v>
      </c>
      <c r="B1228" t="str">
        <f>VLOOKUP(A1228,'Customer Names'!$A$2:$E$2336,3,FALSE)</f>
        <v>Ms.</v>
      </c>
      <c r="C1228" t="str">
        <f>_xlfn.XLOOKUP(A1228,$A$2:$A$2336,'Customer Names'!$D$2:$D$2336,"NOT FOUND")</f>
        <v>Kelsey J.</v>
      </c>
      <c r="D1228" t="str">
        <f>_xlfn.XLOOKUP(A1228,$A$2:$A$2336,'Customer Names'!$E$2:$E$2336,"NOT FOUND")</f>
        <v>Ripp</v>
      </c>
      <c r="E1228" cm="1">
        <f t="array" ref="E1228">_xlfn.XLOOKUP(A1228,$A$2:$A$2336,Table2[BMI],"NOT FOUND")</f>
        <v>28.71</v>
      </c>
      <c r="F1228" cm="1">
        <f t="array" ref="F1228">_xlfn.XLOOKUP(A1228,$A$2:$A$2336,Table2[HBA1C],"NOT FOUND")</f>
        <v>5.71</v>
      </c>
      <c r="G1228" t="str" cm="1">
        <f t="array" ref="G1228">_xlfn.XLOOKUP(A1228,$A$2:$A$2336,Table2[Heart Issues],"NOT FOUND")</f>
        <v>No</v>
      </c>
      <c r="H1228" t="str" cm="1">
        <f t="array" ref="H1228">_xlfn.XLOOKUP(A1228,$A$2:$A$2336,Table2[Any Transplants],"NOT FOUND")</f>
        <v>No</v>
      </c>
      <c r="I1228" t="str" cm="1">
        <f t="array" ref="I1228">_xlfn.XLOOKUP(A1228,$A$2:$A$2336,Table2[Cancer history],"NOT FOUND")</f>
        <v>No</v>
      </c>
      <c r="J1228" t="str">
        <f>_xlfn.XLOOKUP(A1228,Table3[customer_no],Table3[month],"NOT FOUND")</f>
        <v>Dec</v>
      </c>
      <c r="K1228" s="7">
        <f>_xlfn.XLOOKUP(A1228,Table3[customer_no],Table3[year_average],"NOT FOUND")</f>
        <v>1982</v>
      </c>
      <c r="L1228" cm="1">
        <f t="array" ref="L1228">_xlfn.XLOOKUP(A1228,Table3[customer_no],'Hospitalisation Details'!$D$2:$D$2344,"NOT FOUND")</f>
        <v>8</v>
      </c>
      <c r="M1228" s="33">
        <f>_xlfn.XLOOKUP(A1228,Table3[customer_no],Table3[dd/mm/yy],"NOT FOUND")</f>
        <v>30293</v>
      </c>
      <c r="N1228">
        <f>_xlfn.XLOOKUP(A1228,Table3[customer_no],Table3[age],"NOT FOUND")</f>
        <v>40</v>
      </c>
      <c r="O1228" cm="1">
        <f t="array" ref="O1228">_xlfn.XLOOKUP(A1228,Table3[customer_no],'Hospitalisation Details'!$E$2:$E$2344,"NOT FOUND")</f>
        <v>3</v>
      </c>
      <c r="P1228" t="str">
        <f>_xlfn.XLOOKUP(A1228,Table3[customer_no],Table3[hsplt_handled],"NOT FOUND")</f>
        <v>tier - 2</v>
      </c>
      <c r="Q1228" t="str">
        <f>_xlfn.XLOOKUP(A1228,Table3[customer_no],Table3[city_handled],"NOT FOUND")</f>
        <v>tier - 1</v>
      </c>
      <c r="R1228" t="str">
        <f>_xlfn.XLOOKUP(A1228,Table3[customer_no],Table3[state_id],"NOT FOUND")</f>
        <v>R1012</v>
      </c>
      <c r="S1228" s="34" cm="1">
        <f t="array" ref="S1228">_xlfn.XLOOKUP(A1228,Table3[customer_no],'Hospitalisation Details'!$F$2:$F$2344,"NOT FOUND")</f>
        <v>9147.5</v>
      </c>
      <c r="T1228" t="str">
        <f>_xlfn.XLOOKUP(A1228,Table2[Customer ID],Table2[BMI_category],"NOT FOUND")</f>
        <v>Overweight</v>
      </c>
      <c r="U1228" s="7">
        <f>_xlfn.XLOOKUP(A1228,Table2[Customer ID],Table2[no of surgery],"NOT FOUND")</f>
        <v>0</v>
      </c>
      <c r="V1228" t="str">
        <f>_xlfn.XLOOKUP(A1228,Table2[Customer ID],Table2[smoker_missing],"NOT FOUND")</f>
        <v>No</v>
      </c>
      <c r="W1228" t="str">
        <f t="shared" si="19"/>
        <v>Prediabetes</v>
      </c>
      <c r="X1228" s="37">
        <f>SUM(Table5[[#This Row],[Title]:[Diabetes Level]])</f>
        <v>41507.919999999998</v>
      </c>
    </row>
    <row r="1229" spans="1:24" x14ac:dyDescent="0.25">
      <c r="A1229" t="s">
        <v>1143</v>
      </c>
      <c r="B1229" t="str">
        <f>VLOOKUP(A1229,'Customer Names'!$A$2:$E$2336,3,FALSE)</f>
        <v>Mr.</v>
      </c>
      <c r="C1229" t="str">
        <f>_xlfn.XLOOKUP(A1229,$A$2:$A$2336,'Customer Names'!$D$2:$D$2336,"NOT FOUND")</f>
        <v>Stephen A.</v>
      </c>
      <c r="D1229" t="str">
        <f>_xlfn.XLOOKUP(A1229,$A$2:$A$2336,'Customer Names'!$E$2:$E$2336,"NOT FOUND")</f>
        <v>Harris</v>
      </c>
      <c r="E1229" cm="1">
        <f t="array" ref="E1229">_xlfn.XLOOKUP(A1229,$A$2:$A$2336,Table2[BMI],"NOT FOUND")</f>
        <v>36.700000000000003</v>
      </c>
      <c r="F1229" cm="1">
        <f t="array" ref="F1229">_xlfn.XLOOKUP(A1229,$A$2:$A$2336,Table2[HBA1C],"NOT FOUND")</f>
        <v>8.6999999999999993</v>
      </c>
      <c r="G1229" t="str" cm="1">
        <f t="array" ref="G1229">_xlfn.XLOOKUP(A1229,$A$2:$A$2336,Table2[Heart Issues],"NOT FOUND")</f>
        <v>yes</v>
      </c>
      <c r="H1229" t="str" cm="1">
        <f t="array" ref="H1229">_xlfn.XLOOKUP(A1229,$A$2:$A$2336,Table2[Any Transplants],"NOT FOUND")</f>
        <v>No</v>
      </c>
      <c r="I1229" t="str" cm="1">
        <f t="array" ref="I1229">_xlfn.XLOOKUP(A1229,$A$2:$A$2336,Table2[Cancer history],"NOT FOUND")</f>
        <v>No</v>
      </c>
      <c r="J1229" t="str">
        <f>_xlfn.XLOOKUP(A1229,Table3[customer_no],Table3[month],"NOT FOUND")</f>
        <v>Oct</v>
      </c>
      <c r="K1229" s="7">
        <f>_xlfn.XLOOKUP(A1229,Table3[customer_no],Table3[year_average],"NOT FOUND")</f>
        <v>1970</v>
      </c>
      <c r="L1229" cm="1">
        <f t="array" ref="L1229">_xlfn.XLOOKUP(A1229,Table3[customer_no],'Hospitalisation Details'!$D$2:$D$2344,"NOT FOUND")</f>
        <v>18</v>
      </c>
      <c r="M1229" s="33">
        <f>_xlfn.XLOOKUP(A1229,Table3[customer_no],Table3[dd/mm/yy],"NOT FOUND")</f>
        <v>25859</v>
      </c>
      <c r="N1229">
        <f>_xlfn.XLOOKUP(A1229,Table3[customer_no],Table3[age],"NOT FOUND")</f>
        <v>52</v>
      </c>
      <c r="O1229" cm="1">
        <f t="array" ref="O1229">_xlfn.XLOOKUP(A1229,Table3[customer_no],'Hospitalisation Details'!$E$2:$E$2344,"NOT FOUND")</f>
        <v>0</v>
      </c>
      <c r="P1229" t="str">
        <f>_xlfn.XLOOKUP(A1229,Table3[customer_no],Table3[hsplt_handled],"NOT FOUND")</f>
        <v>tier - 3</v>
      </c>
      <c r="Q1229" t="str">
        <f>_xlfn.XLOOKUP(A1229,Table3[customer_no],Table3[city_handled],"NOT FOUND")</f>
        <v>tier - 2</v>
      </c>
      <c r="R1229" t="str">
        <f>_xlfn.XLOOKUP(A1229,Table3[customer_no],Table3[state_id],"NOT FOUND")</f>
        <v>R1011</v>
      </c>
      <c r="S1229" s="34" cm="1">
        <f t="array" ref="S1229">_xlfn.XLOOKUP(A1229,Table3[customer_no],'Hospitalisation Details'!$F$2:$F$2344,"NOT FOUND")</f>
        <v>9144.57</v>
      </c>
      <c r="T1229" t="str">
        <f>_xlfn.XLOOKUP(A1229,Table2[Customer ID],Table2[BMI_category],"NOT FOUND")</f>
        <v>Obesity</v>
      </c>
      <c r="U1229" s="7">
        <f>_xlfn.XLOOKUP(A1229,Table2[Customer ID],Table2[no of surgery],"NOT FOUND")</f>
        <v>2</v>
      </c>
      <c r="V1229" t="str">
        <f>_xlfn.XLOOKUP(A1229,Table2[Customer ID],Table2[smoker_missing],"NOT FOUND")</f>
        <v>No</v>
      </c>
      <c r="W1229" t="str">
        <f t="shared" si="19"/>
        <v>Diabetes</v>
      </c>
      <c r="X1229" s="37">
        <f>SUM(Table5[[#This Row],[Title]:[Diabetes Level]])</f>
        <v>37090.97</v>
      </c>
    </row>
    <row r="1230" spans="1:24" x14ac:dyDescent="0.25">
      <c r="A1230" t="s">
        <v>1142</v>
      </c>
      <c r="B1230" t="str">
        <f>VLOOKUP(A1230,'Customer Names'!$A$2:$E$2336,3,FALSE)</f>
        <v>Mr.</v>
      </c>
      <c r="C1230" t="str">
        <f>_xlfn.XLOOKUP(A1230,$A$2:$A$2336,'Customer Names'!$D$2:$D$2336,"NOT FOUND")</f>
        <v>Dan</v>
      </c>
      <c r="D1230" t="str">
        <f>_xlfn.XLOOKUP(A1230,$A$2:$A$2336,'Customer Names'!$E$2:$E$2336,"NOT FOUND")</f>
        <v>Shafer</v>
      </c>
      <c r="E1230" cm="1">
        <f t="array" ref="E1230">_xlfn.XLOOKUP(A1230,$A$2:$A$2336,Table2[BMI],"NOT FOUND")</f>
        <v>34.1</v>
      </c>
      <c r="F1230" cm="1">
        <f t="array" ref="F1230">_xlfn.XLOOKUP(A1230,$A$2:$A$2336,Table2[HBA1C],"NOT FOUND")</f>
        <v>9.0399999999999991</v>
      </c>
      <c r="G1230" t="str" cm="1">
        <f t="array" ref="G1230">_xlfn.XLOOKUP(A1230,$A$2:$A$2336,Table2[Heart Issues],"NOT FOUND")</f>
        <v>yes</v>
      </c>
      <c r="H1230" t="str" cm="1">
        <f t="array" ref="H1230">_xlfn.XLOOKUP(A1230,$A$2:$A$2336,Table2[Any Transplants],"NOT FOUND")</f>
        <v>No</v>
      </c>
      <c r="I1230" t="str" cm="1">
        <f t="array" ref="I1230">_xlfn.XLOOKUP(A1230,$A$2:$A$2336,Table2[Cancer history],"NOT FOUND")</f>
        <v>No</v>
      </c>
      <c r="J1230" t="str">
        <f>_xlfn.XLOOKUP(A1230,Table3[customer_no],Table3[month],"NOT FOUND")</f>
        <v>Aug</v>
      </c>
      <c r="K1230" s="7">
        <f>_xlfn.XLOOKUP(A1230,Table3[customer_no],Table3[year_average],"NOT FOUND")</f>
        <v>1970</v>
      </c>
      <c r="L1230" cm="1">
        <f t="array" ref="L1230">_xlfn.XLOOKUP(A1230,Table3[customer_no],'Hospitalisation Details'!$D$2:$D$2344,"NOT FOUND")</f>
        <v>12</v>
      </c>
      <c r="M1230" s="33">
        <f>_xlfn.XLOOKUP(A1230,Table3[customer_no],Table3[dd/mm/yy],"NOT FOUND")</f>
        <v>25792</v>
      </c>
      <c r="N1230">
        <f>_xlfn.XLOOKUP(A1230,Table3[customer_no],Table3[age],"NOT FOUND")</f>
        <v>52</v>
      </c>
      <c r="O1230" cm="1">
        <f t="array" ref="O1230">_xlfn.XLOOKUP(A1230,Table3[customer_no],'Hospitalisation Details'!$E$2:$E$2344,"NOT FOUND")</f>
        <v>0</v>
      </c>
      <c r="P1230" t="str">
        <f>_xlfn.XLOOKUP(A1230,Table3[customer_no],Table3[hsplt_handled],"NOT FOUND")</f>
        <v>tier - 3</v>
      </c>
      <c r="Q1230" t="str">
        <f>_xlfn.XLOOKUP(A1230,Table3[customer_no],Table3[city_handled],"NOT FOUND")</f>
        <v>tier - 3</v>
      </c>
      <c r="R1230" t="str">
        <f>_xlfn.XLOOKUP(A1230,Table3[customer_no],Table3[state_id],"NOT FOUND")</f>
        <v>R1013</v>
      </c>
      <c r="S1230" s="34" cm="1">
        <f t="array" ref="S1230">_xlfn.XLOOKUP(A1230,Table3[customer_no],'Hospitalisation Details'!$F$2:$F$2344,"NOT FOUND")</f>
        <v>9140.9500000000007</v>
      </c>
      <c r="T1230" t="str">
        <f>_xlfn.XLOOKUP(A1230,Table2[Customer ID],Table2[BMI_category],"NOT FOUND")</f>
        <v>Obesity</v>
      </c>
      <c r="U1230" s="7">
        <f>_xlfn.XLOOKUP(A1230,Table2[Customer ID],Table2[no of surgery],"NOT FOUND")</f>
        <v>2</v>
      </c>
      <c r="V1230" t="str">
        <f>_xlfn.XLOOKUP(A1230,Table2[Customer ID],Table2[smoker_missing],"NOT FOUND")</f>
        <v>No</v>
      </c>
      <c r="W1230" t="str">
        <f t="shared" si="19"/>
        <v>Diabetes</v>
      </c>
      <c r="X1230" s="37">
        <f>SUM(Table5[[#This Row],[Title]:[Diabetes Level]])</f>
        <v>37012.089999999997</v>
      </c>
    </row>
    <row r="1231" spans="1:24" x14ac:dyDescent="0.25">
      <c r="A1231" t="s">
        <v>1141</v>
      </c>
      <c r="B1231" t="str">
        <f>VLOOKUP(A1231,'Customer Names'!$A$2:$E$2336,3,FALSE)</f>
        <v>Ms.</v>
      </c>
      <c r="C1231" t="str">
        <f>_xlfn.XLOOKUP(A1231,$A$2:$A$2336,'Customer Names'!$D$2:$D$2336,"NOT FOUND")</f>
        <v>Katie C</v>
      </c>
      <c r="D1231" t="str">
        <f>_xlfn.XLOOKUP(A1231,$A$2:$A$2336,'Customer Names'!$E$2:$E$2336,"NOT FOUND")</f>
        <v>Hemesath</v>
      </c>
      <c r="E1231" cm="1">
        <f t="array" ref="E1231">_xlfn.XLOOKUP(A1231,$A$2:$A$2336,Table2[BMI],"NOT FOUND")</f>
        <v>25.7</v>
      </c>
      <c r="F1231" cm="1">
        <f t="array" ref="F1231">_xlfn.XLOOKUP(A1231,$A$2:$A$2336,Table2[HBA1C],"NOT FOUND")</f>
        <v>5.61</v>
      </c>
      <c r="G1231" t="str" cm="1">
        <f t="array" ref="G1231">_xlfn.XLOOKUP(A1231,$A$2:$A$2336,Table2[Heart Issues],"NOT FOUND")</f>
        <v>No</v>
      </c>
      <c r="H1231" t="str" cm="1">
        <f t="array" ref="H1231">_xlfn.XLOOKUP(A1231,$A$2:$A$2336,Table2[Any Transplants],"NOT FOUND")</f>
        <v>No</v>
      </c>
      <c r="I1231" t="str" cm="1">
        <f t="array" ref="I1231">_xlfn.XLOOKUP(A1231,$A$2:$A$2336,Table2[Cancer history],"NOT FOUND")</f>
        <v>No</v>
      </c>
      <c r="J1231" t="str">
        <f>_xlfn.XLOOKUP(A1231,Table3[customer_no],Table3[month],"NOT FOUND")</f>
        <v>Dec</v>
      </c>
      <c r="K1231" s="7">
        <f>_xlfn.XLOOKUP(A1231,Table3[customer_no],Table3[year_average],"NOT FOUND")</f>
        <v>1977</v>
      </c>
      <c r="L1231" cm="1">
        <f t="array" ref="L1231">_xlfn.XLOOKUP(A1231,Table3[customer_no],'Hospitalisation Details'!$D$2:$D$2344,"NOT FOUND")</f>
        <v>2</v>
      </c>
      <c r="M1231" s="33">
        <f>_xlfn.XLOOKUP(A1231,Table3[customer_no],Table3[dd/mm/yy],"NOT FOUND")</f>
        <v>28461</v>
      </c>
      <c r="N1231">
        <f>_xlfn.XLOOKUP(A1231,Table3[customer_no],Table3[age],"NOT FOUND")</f>
        <v>45</v>
      </c>
      <c r="O1231" cm="1">
        <f t="array" ref="O1231">_xlfn.XLOOKUP(A1231,Table3[customer_no],'Hospitalisation Details'!$E$2:$E$2344,"NOT FOUND")</f>
        <v>3</v>
      </c>
      <c r="P1231" t="str">
        <f>_xlfn.XLOOKUP(A1231,Table3[customer_no],Table3[hsplt_handled],"NOT FOUND")</f>
        <v>tier - 2</v>
      </c>
      <c r="Q1231" t="str">
        <f>_xlfn.XLOOKUP(A1231,Table3[customer_no],Table3[city_handled],"NOT FOUND")</f>
        <v>tier - 1</v>
      </c>
      <c r="R1231" t="str">
        <f>_xlfn.XLOOKUP(A1231,Table3[customer_no],Table3[state_id],"NOT FOUND")</f>
        <v>R1011</v>
      </c>
      <c r="S1231" s="34" cm="1">
        <f t="array" ref="S1231">_xlfn.XLOOKUP(A1231,Table3[customer_no],'Hospitalisation Details'!$F$2:$F$2344,"NOT FOUND")</f>
        <v>9101.7999999999993</v>
      </c>
      <c r="T1231" t="str">
        <f>_xlfn.XLOOKUP(A1231,Table2[Customer ID],Table2[BMI_category],"NOT FOUND")</f>
        <v>Overweight</v>
      </c>
      <c r="U1231" s="7">
        <f>_xlfn.XLOOKUP(A1231,Table2[Customer ID],Table2[no of surgery],"NOT FOUND")</f>
        <v>0</v>
      </c>
      <c r="V1231" t="str">
        <f>_xlfn.XLOOKUP(A1231,Table2[Customer ID],Table2[smoker_missing],"NOT FOUND")</f>
        <v>No</v>
      </c>
      <c r="W1231" t="str">
        <f t="shared" si="19"/>
        <v>Normal</v>
      </c>
      <c r="X1231" s="37">
        <f>SUM(Table5[[#This Row],[Title]:[Diabetes Level]])</f>
        <v>39621.11</v>
      </c>
    </row>
    <row r="1232" spans="1:24" x14ac:dyDescent="0.25">
      <c r="A1232" t="s">
        <v>1140</v>
      </c>
      <c r="B1232" t="str">
        <f>VLOOKUP(A1232,'Customer Names'!$A$2:$E$2336,3,FALSE)</f>
        <v>Ms.</v>
      </c>
      <c r="C1232" t="str">
        <f>_xlfn.XLOOKUP(A1232,$A$2:$A$2336,'Customer Names'!$D$2:$D$2336,"NOT FOUND")</f>
        <v>Melissa K</v>
      </c>
      <c r="D1232" t="str">
        <f>_xlfn.XLOOKUP(A1232,$A$2:$A$2336,'Customer Names'!$E$2:$E$2336,"NOT FOUND")</f>
        <v>Vinci</v>
      </c>
      <c r="E1232" cm="1">
        <f t="array" ref="E1232">_xlfn.XLOOKUP(A1232,$A$2:$A$2336,Table2[BMI],"NOT FOUND")</f>
        <v>21.68</v>
      </c>
      <c r="F1232" cm="1">
        <f t="array" ref="F1232">_xlfn.XLOOKUP(A1232,$A$2:$A$2336,Table2[HBA1C],"NOT FOUND")</f>
        <v>8.1199999999999992</v>
      </c>
      <c r="G1232" t="str" cm="1">
        <f t="array" ref="G1232">_xlfn.XLOOKUP(A1232,$A$2:$A$2336,Table2[Heart Issues],"NOT FOUND")</f>
        <v>No</v>
      </c>
      <c r="H1232" t="str" cm="1">
        <f t="array" ref="H1232">_xlfn.XLOOKUP(A1232,$A$2:$A$2336,Table2[Any Transplants],"NOT FOUND")</f>
        <v>No</v>
      </c>
      <c r="I1232" t="str" cm="1">
        <f t="array" ref="I1232">_xlfn.XLOOKUP(A1232,$A$2:$A$2336,Table2[Cancer history],"NOT FOUND")</f>
        <v>No</v>
      </c>
      <c r="J1232" t="str">
        <f>_xlfn.XLOOKUP(A1232,Table3[customer_no],Table3[month],"NOT FOUND")</f>
        <v>Nov</v>
      </c>
      <c r="K1232" s="7">
        <f>_xlfn.XLOOKUP(A1232,Table3[customer_no],Table3[year_average],"NOT FOUND")</f>
        <v>1965</v>
      </c>
      <c r="L1232" cm="1">
        <f t="array" ref="L1232">_xlfn.XLOOKUP(A1232,Table3[customer_no],'Hospitalisation Details'!$D$2:$D$2344,"NOT FOUND")</f>
        <v>9</v>
      </c>
      <c r="M1232" s="33">
        <f>_xlfn.XLOOKUP(A1232,Table3[customer_no],Table3[dd/mm/yy],"NOT FOUND")</f>
        <v>24055</v>
      </c>
      <c r="N1232">
        <f>_xlfn.XLOOKUP(A1232,Table3[customer_no],Table3[age],"NOT FOUND")</f>
        <v>57</v>
      </c>
      <c r="O1232" cm="1">
        <f t="array" ref="O1232">_xlfn.XLOOKUP(A1232,Table3[customer_no],'Hospitalisation Details'!$E$2:$E$2344,"NOT FOUND")</f>
        <v>0</v>
      </c>
      <c r="P1232" t="str">
        <f>_xlfn.XLOOKUP(A1232,Table3[customer_no],Table3[hsplt_handled],"NOT FOUND")</f>
        <v>tier - 3</v>
      </c>
      <c r="Q1232" t="str">
        <f>_xlfn.XLOOKUP(A1232,Table3[customer_no],Table3[city_handled],"NOT FOUND")</f>
        <v>tier - 1</v>
      </c>
      <c r="R1232" t="str">
        <f>_xlfn.XLOOKUP(A1232,Table3[customer_no],Table3[state_id],"NOT FOUND")</f>
        <v>R1011</v>
      </c>
      <c r="S1232" s="34" cm="1">
        <f t="array" ref="S1232">_xlfn.XLOOKUP(A1232,Table3[customer_no],'Hospitalisation Details'!$F$2:$F$2344,"NOT FOUND")</f>
        <v>9095.94</v>
      </c>
      <c r="T1232" t="str">
        <f>_xlfn.XLOOKUP(A1232,Table2[Customer ID],Table2[BMI_category],"NOT FOUND")</f>
        <v>Normal Weight</v>
      </c>
      <c r="U1232" s="7">
        <f>_xlfn.XLOOKUP(A1232,Table2[Customer ID],Table2[no of surgery],"NOT FOUND")</f>
        <v>0</v>
      </c>
      <c r="V1232" t="str">
        <f>_xlfn.XLOOKUP(A1232,Table2[Customer ID],Table2[smoker_missing],"NOT FOUND")</f>
        <v>No</v>
      </c>
      <c r="W1232" t="str">
        <f t="shared" si="19"/>
        <v>Diabetes</v>
      </c>
      <c r="X1232" s="37">
        <f>SUM(Table5[[#This Row],[Title]:[Diabetes Level]])</f>
        <v>35211.74</v>
      </c>
    </row>
    <row r="1233" spans="1:24" x14ac:dyDescent="0.25">
      <c r="A1233" t="s">
        <v>1139</v>
      </c>
      <c r="B1233" t="str">
        <f>VLOOKUP(A1233,'Customer Names'!$A$2:$E$2336,3,FALSE)</f>
        <v>Ms.</v>
      </c>
      <c r="C1233" t="str">
        <f>_xlfn.XLOOKUP(A1233,$A$2:$A$2336,'Customer Names'!$D$2:$D$2336,"NOT FOUND")</f>
        <v>Kara H</v>
      </c>
      <c r="D1233" t="str">
        <f>_xlfn.XLOOKUP(A1233,$A$2:$A$2336,'Customer Names'!$E$2:$E$2336,"NOT FOUND")</f>
        <v>Diamond-Husmann</v>
      </c>
      <c r="E1233" cm="1">
        <f t="array" ref="E1233">_xlfn.XLOOKUP(A1233,$A$2:$A$2336,Table2[BMI],"NOT FOUND")</f>
        <v>25.175000000000001</v>
      </c>
      <c r="F1233" cm="1">
        <f t="array" ref="F1233">_xlfn.XLOOKUP(A1233,$A$2:$A$2336,Table2[HBA1C],"NOT FOUND")</f>
        <v>4.74</v>
      </c>
      <c r="G1233" t="str" cm="1">
        <f t="array" ref="G1233">_xlfn.XLOOKUP(A1233,$A$2:$A$2336,Table2[Heart Issues],"NOT FOUND")</f>
        <v>No</v>
      </c>
      <c r="H1233" t="str" cm="1">
        <f t="array" ref="H1233">_xlfn.XLOOKUP(A1233,$A$2:$A$2336,Table2[Any Transplants],"NOT FOUND")</f>
        <v>No</v>
      </c>
      <c r="I1233" t="str" cm="1">
        <f t="array" ref="I1233">_xlfn.XLOOKUP(A1233,$A$2:$A$2336,Table2[Cancer history],"NOT FOUND")</f>
        <v>No</v>
      </c>
      <c r="J1233" t="str">
        <f>_xlfn.XLOOKUP(A1233,Table3[customer_no],Table3[month],"NOT FOUND")</f>
        <v>Nov</v>
      </c>
      <c r="K1233" s="7">
        <f>_xlfn.XLOOKUP(A1233,Table3[customer_no],Table3[year_average],"NOT FOUND")</f>
        <v>1977</v>
      </c>
      <c r="L1233" cm="1">
        <f t="array" ref="L1233">_xlfn.XLOOKUP(A1233,Table3[customer_no],'Hospitalisation Details'!$D$2:$D$2344,"NOT FOUND")</f>
        <v>4</v>
      </c>
      <c r="M1233" s="33">
        <f>_xlfn.XLOOKUP(A1233,Table3[customer_no],Table3[dd/mm/yy],"NOT FOUND")</f>
        <v>28433</v>
      </c>
      <c r="N1233">
        <f>_xlfn.XLOOKUP(A1233,Table3[customer_no],Table3[age],"NOT FOUND")</f>
        <v>45</v>
      </c>
      <c r="O1233" cm="1">
        <f t="array" ref="O1233">_xlfn.XLOOKUP(A1233,Table3[customer_no],'Hospitalisation Details'!$E$2:$E$2344,"NOT FOUND")</f>
        <v>2</v>
      </c>
      <c r="P1233" t="str">
        <f>_xlfn.XLOOKUP(A1233,Table3[customer_no],Table3[hsplt_handled],"NOT FOUND")</f>
        <v>tier - 2</v>
      </c>
      <c r="Q1233" t="str">
        <f>_xlfn.XLOOKUP(A1233,Table3[customer_no],Table3[city_handled],"NOT FOUND")</f>
        <v>tier - 2</v>
      </c>
      <c r="R1233" t="str">
        <f>_xlfn.XLOOKUP(A1233,Table3[customer_no],Table3[state_id],"NOT FOUND")</f>
        <v>R1024</v>
      </c>
      <c r="S1233" s="34" cm="1">
        <f t="array" ref="S1233">_xlfn.XLOOKUP(A1233,Table3[customer_no],'Hospitalisation Details'!$F$2:$F$2344,"NOT FOUND")</f>
        <v>9095.07</v>
      </c>
      <c r="T1233" t="str">
        <f>_xlfn.XLOOKUP(A1233,Table2[Customer ID],Table2[BMI_category],"NOT FOUND")</f>
        <v>Overweight</v>
      </c>
      <c r="U1233" s="7">
        <f>_xlfn.XLOOKUP(A1233,Table2[Customer ID],Table2[no of surgery],"NOT FOUND")</f>
        <v>0</v>
      </c>
      <c r="V1233" t="str">
        <f>_xlfn.XLOOKUP(A1233,Table2[Customer ID],Table2[smoker_missing],"NOT FOUND")</f>
        <v>No</v>
      </c>
      <c r="W1233" t="str">
        <f t="shared" si="19"/>
        <v>Normal</v>
      </c>
      <c r="X1233" s="37">
        <f>SUM(Table5[[#This Row],[Title]:[Diabetes Level]])</f>
        <v>39585.985000000001</v>
      </c>
    </row>
    <row r="1234" spans="1:24" x14ac:dyDescent="0.25">
      <c r="A1234" t="s">
        <v>1138</v>
      </c>
      <c r="B1234" t="str">
        <f>VLOOKUP(A1234,'Customer Names'!$A$2:$E$2336,3,FALSE)</f>
        <v>Mr.</v>
      </c>
      <c r="C1234" t="str">
        <f>_xlfn.XLOOKUP(A1234,$A$2:$A$2336,'Customer Names'!$D$2:$D$2336,"NOT FOUND")</f>
        <v>Juan Carlos</v>
      </c>
      <c r="D1234" t="str">
        <f>_xlfn.XLOOKUP(A1234,$A$2:$A$2336,'Customer Names'!$E$2:$E$2336,"NOT FOUND")</f>
        <v>Soto</v>
      </c>
      <c r="E1234" cm="1">
        <f t="array" ref="E1234">_xlfn.XLOOKUP(A1234,$A$2:$A$2336,Table2[BMI],"NOT FOUND")</f>
        <v>44.77</v>
      </c>
      <c r="F1234" cm="1">
        <f t="array" ref="F1234">_xlfn.XLOOKUP(A1234,$A$2:$A$2336,Table2[HBA1C],"NOT FOUND")</f>
        <v>4.0599999999999996</v>
      </c>
      <c r="G1234" t="str" cm="1">
        <f t="array" ref="G1234">_xlfn.XLOOKUP(A1234,$A$2:$A$2336,Table2[Heart Issues],"NOT FOUND")</f>
        <v>No</v>
      </c>
      <c r="H1234" t="str" cm="1">
        <f t="array" ref="H1234">_xlfn.XLOOKUP(A1234,$A$2:$A$2336,Table2[Any Transplants],"NOT FOUND")</f>
        <v>No</v>
      </c>
      <c r="I1234" t="str" cm="1">
        <f t="array" ref="I1234">_xlfn.XLOOKUP(A1234,$A$2:$A$2336,Table2[Cancer history],"NOT FOUND")</f>
        <v>No</v>
      </c>
      <c r="J1234" t="str">
        <f>_xlfn.XLOOKUP(A1234,Table3[customer_no],Table3[month],"NOT FOUND")</f>
        <v>Dec</v>
      </c>
      <c r="K1234" s="7">
        <f>_xlfn.XLOOKUP(A1234,Table3[customer_no],Table3[year_average],"NOT FOUND")</f>
        <v>1972</v>
      </c>
      <c r="L1234" cm="1">
        <f t="array" ref="L1234">_xlfn.XLOOKUP(A1234,Table3[customer_no],'Hospitalisation Details'!$D$2:$D$2344,"NOT FOUND")</f>
        <v>2</v>
      </c>
      <c r="M1234" s="33">
        <f>_xlfn.XLOOKUP(A1234,Table3[customer_no],Table3[dd/mm/yy],"NOT FOUND")</f>
        <v>26635</v>
      </c>
      <c r="N1234">
        <f>_xlfn.XLOOKUP(A1234,Table3[customer_no],Table3[age],"NOT FOUND")</f>
        <v>50</v>
      </c>
      <c r="O1234" cm="1">
        <f t="array" ref="O1234">_xlfn.XLOOKUP(A1234,Table3[customer_no],'Hospitalisation Details'!$E$2:$E$2344,"NOT FOUND")</f>
        <v>1</v>
      </c>
      <c r="P1234" t="str">
        <f>_xlfn.XLOOKUP(A1234,Table3[customer_no],Table3[hsplt_handled],"NOT FOUND")</f>
        <v>tier - 3</v>
      </c>
      <c r="Q1234" t="str">
        <f>_xlfn.XLOOKUP(A1234,Table3[customer_no],Table3[city_handled],"NOT FOUND")</f>
        <v>tier - 2</v>
      </c>
      <c r="R1234" t="str">
        <f>_xlfn.XLOOKUP(A1234,Table3[customer_no],Table3[state_id],"NOT FOUND")</f>
        <v>R1013</v>
      </c>
      <c r="S1234" s="34" cm="1">
        <f t="array" ref="S1234">_xlfn.XLOOKUP(A1234,Table3[customer_no],'Hospitalisation Details'!$F$2:$F$2344,"NOT FOUND")</f>
        <v>9058.73</v>
      </c>
      <c r="T1234" t="str">
        <f>_xlfn.XLOOKUP(A1234,Table2[Customer ID],Table2[BMI_category],"NOT FOUND")</f>
        <v>Obesity</v>
      </c>
      <c r="U1234" s="7">
        <f>_xlfn.XLOOKUP(A1234,Table2[Customer ID],Table2[no of surgery],"NOT FOUND")</f>
        <v>2</v>
      </c>
      <c r="V1234" t="str">
        <f>_xlfn.XLOOKUP(A1234,Table2[Customer ID],Table2[smoker_missing],"NOT FOUND")</f>
        <v>No</v>
      </c>
      <c r="W1234" t="str">
        <f t="shared" si="19"/>
        <v>Normal</v>
      </c>
      <c r="X1234" s="37">
        <f>SUM(Table5[[#This Row],[Title]:[Diabetes Level]])</f>
        <v>37769.56</v>
      </c>
    </row>
    <row r="1235" spans="1:24" x14ac:dyDescent="0.25">
      <c r="A1235" t="s">
        <v>1137</v>
      </c>
      <c r="B1235" t="str">
        <f>VLOOKUP(A1235,'Customer Names'!$A$2:$E$2336,3,FALSE)</f>
        <v>Mr.</v>
      </c>
      <c r="C1235" t="str">
        <f>_xlfn.XLOOKUP(A1235,$A$2:$A$2336,'Customer Names'!$D$2:$D$2336,"NOT FOUND")</f>
        <v>John III</v>
      </c>
      <c r="D1235" t="str">
        <f>_xlfn.XLOOKUP(A1235,$A$2:$A$2336,'Customer Names'!$E$2:$E$2336,"NOT FOUND")</f>
        <v>Howard</v>
      </c>
      <c r="E1235" cm="1">
        <f t="array" ref="E1235">_xlfn.XLOOKUP(A1235,$A$2:$A$2336,Table2[BMI],"NOT FOUND")</f>
        <v>37.07</v>
      </c>
      <c r="F1235" cm="1">
        <f t="array" ref="F1235">_xlfn.XLOOKUP(A1235,$A$2:$A$2336,Table2[HBA1C],"NOT FOUND")</f>
        <v>5.69</v>
      </c>
      <c r="G1235" t="str" cm="1">
        <f t="array" ref="G1235">_xlfn.XLOOKUP(A1235,$A$2:$A$2336,Table2[Heart Issues],"NOT FOUND")</f>
        <v>No</v>
      </c>
      <c r="H1235" t="str" cm="1">
        <f t="array" ref="H1235">_xlfn.XLOOKUP(A1235,$A$2:$A$2336,Table2[Any Transplants],"NOT FOUND")</f>
        <v>No</v>
      </c>
      <c r="I1235" t="str" cm="1">
        <f t="array" ref="I1235">_xlfn.XLOOKUP(A1235,$A$2:$A$2336,Table2[Cancer history],"NOT FOUND")</f>
        <v>No</v>
      </c>
      <c r="J1235" t="str">
        <f>_xlfn.XLOOKUP(A1235,Table3[customer_no],Table3[month],"NOT FOUND")</f>
        <v>Dec</v>
      </c>
      <c r="K1235" s="7">
        <f>_xlfn.XLOOKUP(A1235,Table3[customer_no],Table3[year_average],"NOT FOUND")</f>
        <v>1972</v>
      </c>
      <c r="L1235" cm="1">
        <f t="array" ref="L1235">_xlfn.XLOOKUP(A1235,Table3[customer_no],'Hospitalisation Details'!$D$2:$D$2344,"NOT FOUND")</f>
        <v>7</v>
      </c>
      <c r="M1235" s="33">
        <f>_xlfn.XLOOKUP(A1235,Table3[customer_no],Table3[dd/mm/yy],"NOT FOUND")</f>
        <v>26640</v>
      </c>
      <c r="N1235">
        <f>_xlfn.XLOOKUP(A1235,Table3[customer_no],Table3[age],"NOT FOUND")</f>
        <v>50</v>
      </c>
      <c r="O1235" cm="1">
        <f t="array" ref="O1235">_xlfn.XLOOKUP(A1235,Table3[customer_no],'Hospitalisation Details'!$E$2:$E$2344,"NOT FOUND")</f>
        <v>1</v>
      </c>
      <c r="P1235" t="str">
        <f>_xlfn.XLOOKUP(A1235,Table3[customer_no],Table3[hsplt_handled],"NOT FOUND")</f>
        <v>tier - 2</v>
      </c>
      <c r="Q1235" t="str">
        <f>_xlfn.XLOOKUP(A1235,Table3[customer_no],Table3[city_handled],"NOT FOUND")</f>
        <v>tier - 2</v>
      </c>
      <c r="R1235" t="str">
        <f>_xlfn.XLOOKUP(A1235,Table3[customer_no],Table3[state_id],"NOT FOUND")</f>
        <v>R1013</v>
      </c>
      <c r="S1235" s="34" cm="1">
        <f t="array" ref="S1235">_xlfn.XLOOKUP(A1235,Table3[customer_no],'Hospitalisation Details'!$F$2:$F$2344,"NOT FOUND")</f>
        <v>9048.0300000000007</v>
      </c>
      <c r="T1235" t="str">
        <f>_xlfn.XLOOKUP(A1235,Table2[Customer ID],Table2[BMI_category],"NOT FOUND")</f>
        <v>Obesity</v>
      </c>
      <c r="U1235" s="7">
        <f>_xlfn.XLOOKUP(A1235,Table2[Customer ID],Table2[no of surgery],"NOT FOUND")</f>
        <v>2</v>
      </c>
      <c r="V1235" t="str">
        <f>_xlfn.XLOOKUP(A1235,Table2[Customer ID],Table2[smoker_missing],"NOT FOUND")</f>
        <v>No</v>
      </c>
      <c r="W1235" t="str">
        <f t="shared" si="19"/>
        <v>Normal</v>
      </c>
      <c r="X1235" s="37">
        <f>SUM(Table5[[#This Row],[Title]:[Diabetes Level]])</f>
        <v>37762.79</v>
      </c>
    </row>
    <row r="1236" spans="1:24" x14ac:dyDescent="0.25">
      <c r="A1236" t="s">
        <v>1136</v>
      </c>
      <c r="B1236" t="str">
        <f>VLOOKUP(A1236,'Customer Names'!$A$2:$E$2336,3,FALSE)</f>
        <v>Mrs.</v>
      </c>
      <c r="C1236" t="str">
        <f>_xlfn.XLOOKUP(A1236,$A$2:$A$2336,'Customer Names'!$D$2:$D$2336,"NOT FOUND")</f>
        <v>Sarah M</v>
      </c>
      <c r="D1236" t="str">
        <f>_xlfn.XLOOKUP(A1236,$A$2:$A$2336,'Customer Names'!$E$2:$E$2336,"NOT FOUND")</f>
        <v>Patrick</v>
      </c>
      <c r="E1236" cm="1">
        <f t="array" ref="E1236">_xlfn.XLOOKUP(A1236,$A$2:$A$2336,Table2[BMI],"NOT FOUND")</f>
        <v>39.799999999999997</v>
      </c>
      <c r="F1236" cm="1">
        <f t="array" ref="F1236">_xlfn.XLOOKUP(A1236,$A$2:$A$2336,Table2[HBA1C],"NOT FOUND")</f>
        <v>5.66</v>
      </c>
      <c r="G1236" t="str" cm="1">
        <f t="array" ref="G1236">_xlfn.XLOOKUP(A1236,$A$2:$A$2336,Table2[Heart Issues],"NOT FOUND")</f>
        <v>No</v>
      </c>
      <c r="H1236" t="str" cm="1">
        <f t="array" ref="H1236">_xlfn.XLOOKUP(A1236,$A$2:$A$2336,Table2[Any Transplants],"NOT FOUND")</f>
        <v>No</v>
      </c>
      <c r="I1236" t="str" cm="1">
        <f t="array" ref="I1236">_xlfn.XLOOKUP(A1236,$A$2:$A$2336,Table2[Cancer history],"NOT FOUND")</f>
        <v>Yes</v>
      </c>
      <c r="J1236" t="str">
        <f>_xlfn.XLOOKUP(A1236,Table3[customer_no],Table3[month],"NOT FOUND")</f>
        <v>Dec</v>
      </c>
      <c r="K1236" s="7">
        <f>_xlfn.XLOOKUP(A1236,Table3[customer_no],Table3[year_average],"NOT FOUND")</f>
        <v>1993</v>
      </c>
      <c r="L1236" cm="1">
        <f t="array" ref="L1236">_xlfn.XLOOKUP(A1236,Table3[customer_no],'Hospitalisation Details'!$D$2:$D$2344,"NOT FOUND")</f>
        <v>1</v>
      </c>
      <c r="M1236" s="33">
        <f>_xlfn.XLOOKUP(A1236,Table3[customer_no],Table3[dd/mm/yy],"NOT FOUND")</f>
        <v>34304</v>
      </c>
      <c r="N1236">
        <f>_xlfn.XLOOKUP(A1236,Table3[customer_no],Table3[age],"NOT FOUND")</f>
        <v>29</v>
      </c>
      <c r="O1236" cm="1">
        <f t="array" ref="O1236">_xlfn.XLOOKUP(A1236,Table3[customer_no],'Hospitalisation Details'!$E$2:$E$2344,"NOT FOUND")</f>
        <v>0</v>
      </c>
      <c r="P1236" t="str">
        <f>_xlfn.XLOOKUP(A1236,Table3[customer_no],Table3[hsplt_handled],"NOT FOUND")</f>
        <v>tier - 2</v>
      </c>
      <c r="Q1236" t="str">
        <f>_xlfn.XLOOKUP(A1236,Table3[customer_no],Table3[city_handled],"NOT FOUND")</f>
        <v>tier - 3</v>
      </c>
      <c r="R1236" t="str">
        <f>_xlfn.XLOOKUP(A1236,Table3[customer_no],Table3[state_id],"NOT FOUND")</f>
        <v>R1026</v>
      </c>
      <c r="S1236" s="34" cm="1">
        <f t="array" ref="S1236">_xlfn.XLOOKUP(A1236,Table3[customer_no],'Hospitalisation Details'!$F$2:$F$2344,"NOT FOUND")</f>
        <v>9010.2000000000007</v>
      </c>
      <c r="T1236" t="str">
        <f>_xlfn.XLOOKUP(A1236,Table2[Customer ID],Table2[BMI_category],"NOT FOUND")</f>
        <v>Obesity</v>
      </c>
      <c r="U1236" s="7">
        <f>_xlfn.XLOOKUP(A1236,Table2[Customer ID],Table2[no of surgery],"NOT FOUND")</f>
        <v>1</v>
      </c>
      <c r="V1236" t="str">
        <f>_xlfn.XLOOKUP(A1236,Table2[Customer ID],Table2[smoker_missing],"NOT FOUND")</f>
        <v>No</v>
      </c>
      <c r="W1236" t="str">
        <f t="shared" si="19"/>
        <v>Normal</v>
      </c>
      <c r="X1236" s="37">
        <f>SUM(Table5[[#This Row],[Title]:[Diabetes Level]])</f>
        <v>45383.66</v>
      </c>
    </row>
    <row r="1237" spans="1:24" x14ac:dyDescent="0.25">
      <c r="A1237" t="s">
        <v>1135</v>
      </c>
      <c r="B1237" t="str">
        <f>VLOOKUP(A1237,'Customer Names'!$A$2:$E$2336,3,FALSE)</f>
        <v>Mrs.</v>
      </c>
      <c r="C1237" t="str">
        <f>_xlfn.XLOOKUP(A1237,$A$2:$A$2336,'Customer Names'!$D$2:$D$2336,"NOT FOUND")</f>
        <v>Kristin C</v>
      </c>
      <c r="D1237" t="str">
        <f>_xlfn.XLOOKUP(A1237,$A$2:$A$2336,'Customer Names'!$E$2:$E$2336,"NOT FOUND")</f>
        <v>Dacko</v>
      </c>
      <c r="E1237" cm="1">
        <f t="array" ref="E1237">_xlfn.XLOOKUP(A1237,$A$2:$A$2336,Table2[BMI],"NOT FOUND")</f>
        <v>26.36</v>
      </c>
      <c r="F1237" cm="1">
        <f t="array" ref="F1237">_xlfn.XLOOKUP(A1237,$A$2:$A$2336,Table2[HBA1C],"NOT FOUND")</f>
        <v>4.32</v>
      </c>
      <c r="G1237" t="str" cm="1">
        <f t="array" ref="G1237">_xlfn.XLOOKUP(A1237,$A$2:$A$2336,Table2[Heart Issues],"NOT FOUND")</f>
        <v>No</v>
      </c>
      <c r="H1237" t="str" cm="1">
        <f t="array" ref="H1237">_xlfn.XLOOKUP(A1237,$A$2:$A$2336,Table2[Any Transplants],"NOT FOUND")</f>
        <v>No</v>
      </c>
      <c r="I1237" t="str" cm="1">
        <f t="array" ref="I1237">_xlfn.XLOOKUP(A1237,$A$2:$A$2336,Table2[Cancer history],"NOT FOUND")</f>
        <v>Yes</v>
      </c>
      <c r="J1237" t="str">
        <f>_xlfn.XLOOKUP(A1237,Table3[customer_no],Table3[month],"NOT FOUND")</f>
        <v>Dec</v>
      </c>
      <c r="K1237" s="7">
        <f>_xlfn.XLOOKUP(A1237,Table3[customer_no],Table3[year_average],"NOT FOUND")</f>
        <v>1979</v>
      </c>
      <c r="L1237" cm="1">
        <f t="array" ref="L1237">_xlfn.XLOOKUP(A1237,Table3[customer_no],'Hospitalisation Details'!$D$2:$D$2344,"NOT FOUND")</f>
        <v>16</v>
      </c>
      <c r="M1237" s="33">
        <f>_xlfn.XLOOKUP(A1237,Table3[customer_no],Table3[dd/mm/yy],"NOT FOUND")</f>
        <v>29205</v>
      </c>
      <c r="N1237">
        <f>_xlfn.XLOOKUP(A1237,Table3[customer_no],Table3[age],"NOT FOUND")</f>
        <v>43</v>
      </c>
      <c r="O1237" cm="1">
        <f t="array" ref="O1237">_xlfn.XLOOKUP(A1237,Table3[customer_no],'Hospitalisation Details'!$E$2:$E$2344,"NOT FOUND")</f>
        <v>2</v>
      </c>
      <c r="P1237" t="str">
        <f>_xlfn.XLOOKUP(A1237,Table3[customer_no],Table3[hsplt_handled],"NOT FOUND")</f>
        <v>tier - 2</v>
      </c>
      <c r="Q1237" t="str">
        <f>_xlfn.XLOOKUP(A1237,Table3[customer_no],Table3[city_handled],"NOT FOUND")</f>
        <v>tier - 1</v>
      </c>
      <c r="R1237" t="str">
        <f>_xlfn.XLOOKUP(A1237,Table3[customer_no],Table3[state_id],"NOT FOUND")</f>
        <v>R1025</v>
      </c>
      <c r="S1237" s="34" cm="1">
        <f t="array" ref="S1237">_xlfn.XLOOKUP(A1237,Table3[customer_no],'Hospitalisation Details'!$F$2:$F$2344,"NOT FOUND")</f>
        <v>8998.43</v>
      </c>
      <c r="T1237" t="str">
        <f>_xlfn.XLOOKUP(A1237,Table2[Customer ID],Table2[BMI_category],"NOT FOUND")</f>
        <v>Overweight</v>
      </c>
      <c r="U1237" s="7">
        <f>_xlfn.XLOOKUP(A1237,Table2[Customer ID],Table2[no of surgery],"NOT FOUND")</f>
        <v>1</v>
      </c>
      <c r="V1237" t="str">
        <f>_xlfn.XLOOKUP(A1237,Table2[Customer ID],Table2[smoker_missing],"NOT FOUND")</f>
        <v>No</v>
      </c>
      <c r="W1237" t="str">
        <f t="shared" si="19"/>
        <v>Normal</v>
      </c>
      <c r="X1237" s="37">
        <f>SUM(Table5[[#This Row],[Title]:[Diabetes Level]])</f>
        <v>40275.11</v>
      </c>
    </row>
    <row r="1238" spans="1:24" x14ac:dyDescent="0.25">
      <c r="A1238" t="s">
        <v>1134</v>
      </c>
      <c r="B1238" t="str">
        <f>VLOOKUP(A1238,'Customer Names'!$A$2:$E$2336,3,FALSE)</f>
        <v>Ms.</v>
      </c>
      <c r="C1238" t="str">
        <f>_xlfn.XLOOKUP(A1238,$A$2:$A$2336,'Customer Names'!$D$2:$D$2336,"NOT FOUND")</f>
        <v>Casey M.</v>
      </c>
      <c r="D1238" t="str">
        <f>_xlfn.XLOOKUP(A1238,$A$2:$A$2336,'Customer Names'!$E$2:$E$2336,"NOT FOUND")</f>
        <v>Glassey</v>
      </c>
      <c r="E1238" cm="1">
        <f t="array" ref="E1238">_xlfn.XLOOKUP(A1238,$A$2:$A$2336,Table2[BMI],"NOT FOUND")</f>
        <v>29.925000000000001</v>
      </c>
      <c r="F1238" cm="1">
        <f t="array" ref="F1238">_xlfn.XLOOKUP(A1238,$A$2:$A$2336,Table2[HBA1C],"NOT FOUND")</f>
        <v>8.2899999999999991</v>
      </c>
      <c r="G1238" t="str" cm="1">
        <f t="array" ref="G1238">_xlfn.XLOOKUP(A1238,$A$2:$A$2336,Table2[Heart Issues],"NOT FOUND")</f>
        <v>No</v>
      </c>
      <c r="H1238" t="str" cm="1">
        <f t="array" ref="H1238">_xlfn.XLOOKUP(A1238,$A$2:$A$2336,Table2[Any Transplants],"NOT FOUND")</f>
        <v>No</v>
      </c>
      <c r="I1238" t="str" cm="1">
        <f t="array" ref="I1238">_xlfn.XLOOKUP(A1238,$A$2:$A$2336,Table2[Cancer history],"NOT FOUND")</f>
        <v>No</v>
      </c>
      <c r="J1238" t="str">
        <f>_xlfn.XLOOKUP(A1238,Table3[customer_no],Table3[month],"NOT FOUND")</f>
        <v>Oct</v>
      </c>
      <c r="K1238" s="7">
        <f>_xlfn.XLOOKUP(A1238,Table3[customer_no],Table3[year_average],"NOT FOUND")</f>
        <v>1973</v>
      </c>
      <c r="L1238" cm="1">
        <f t="array" ref="L1238">_xlfn.XLOOKUP(A1238,Table3[customer_no],'Hospitalisation Details'!$D$2:$D$2344,"NOT FOUND")</f>
        <v>11</v>
      </c>
      <c r="M1238" s="33">
        <f>_xlfn.XLOOKUP(A1238,Table3[customer_no],Table3[dd/mm/yy],"NOT FOUND")</f>
        <v>26948</v>
      </c>
      <c r="N1238">
        <f>_xlfn.XLOOKUP(A1238,Table3[customer_no],Table3[age],"NOT FOUND")</f>
        <v>49</v>
      </c>
      <c r="O1238" cm="1">
        <f t="array" ref="O1238">_xlfn.XLOOKUP(A1238,Table3[customer_no],'Hospitalisation Details'!$E$2:$E$2344,"NOT FOUND")</f>
        <v>0</v>
      </c>
      <c r="P1238" t="str">
        <f>_xlfn.XLOOKUP(A1238,Table3[customer_no],Table3[hsplt_handled],"NOT FOUND")</f>
        <v>tier - 2</v>
      </c>
      <c r="Q1238" t="str">
        <f>_xlfn.XLOOKUP(A1238,Table3[customer_no],Table3[city_handled],"NOT FOUND")</f>
        <v>tier - 1</v>
      </c>
      <c r="R1238" t="str">
        <f>_xlfn.XLOOKUP(A1238,Table3[customer_no],Table3[state_id],"NOT FOUND")</f>
        <v>R1012</v>
      </c>
      <c r="S1238" s="34" cm="1">
        <f t="array" ref="S1238">_xlfn.XLOOKUP(A1238,Table3[customer_no],'Hospitalisation Details'!$F$2:$F$2344,"NOT FOUND")</f>
        <v>8988.16</v>
      </c>
      <c r="T1238" t="str">
        <f>_xlfn.XLOOKUP(A1238,Table2[Customer ID],Table2[BMI_category],"NOT FOUND")</f>
        <v>Overweight</v>
      </c>
      <c r="U1238" s="7">
        <f>_xlfn.XLOOKUP(A1238,Table2[Customer ID],Table2[no of surgery],"NOT FOUND")</f>
        <v>2</v>
      </c>
      <c r="V1238" t="str">
        <f>_xlfn.XLOOKUP(A1238,Table2[Customer ID],Table2[smoker_missing],"NOT FOUND")</f>
        <v>No</v>
      </c>
      <c r="W1238" t="str">
        <f t="shared" si="19"/>
        <v>Diabetes</v>
      </c>
      <c r="X1238" s="37">
        <f>SUM(Table5[[#This Row],[Title]:[Diabetes Level]])</f>
        <v>38009.375</v>
      </c>
    </row>
    <row r="1239" spans="1:24" x14ac:dyDescent="0.25">
      <c r="A1239" t="s">
        <v>1133</v>
      </c>
      <c r="B1239" t="str">
        <f>VLOOKUP(A1239,'Customer Names'!$A$2:$E$2336,3,FALSE)</f>
        <v>Mr.</v>
      </c>
      <c r="C1239" t="str">
        <f>_xlfn.XLOOKUP(A1239,$A$2:$A$2336,'Customer Names'!$D$2:$D$2336,"NOT FOUND")</f>
        <v>Samuel</v>
      </c>
      <c r="D1239" t="str">
        <f>_xlfn.XLOOKUP(A1239,$A$2:$A$2336,'Customer Names'!$E$2:$E$2336,"NOT FOUND")</f>
        <v>Frechette</v>
      </c>
      <c r="E1239" cm="1">
        <f t="array" ref="E1239">_xlfn.XLOOKUP(A1239,$A$2:$A$2336,Table2[BMI],"NOT FOUND")</f>
        <v>37.29</v>
      </c>
      <c r="F1239" cm="1">
        <f t="array" ref="F1239">_xlfn.XLOOKUP(A1239,$A$2:$A$2336,Table2[HBA1C],"NOT FOUND")</f>
        <v>10.46</v>
      </c>
      <c r="G1239" t="str" cm="1">
        <f t="array" ref="G1239">_xlfn.XLOOKUP(A1239,$A$2:$A$2336,Table2[Heart Issues],"NOT FOUND")</f>
        <v>No</v>
      </c>
      <c r="H1239" t="str" cm="1">
        <f t="array" ref="H1239">_xlfn.XLOOKUP(A1239,$A$2:$A$2336,Table2[Any Transplants],"NOT FOUND")</f>
        <v>No</v>
      </c>
      <c r="I1239" t="str" cm="1">
        <f t="array" ref="I1239">_xlfn.XLOOKUP(A1239,$A$2:$A$2336,Table2[Cancer history],"NOT FOUND")</f>
        <v>No</v>
      </c>
      <c r="J1239" t="str">
        <f>_xlfn.XLOOKUP(A1239,Table3[customer_no],Table3[month],"NOT FOUND")</f>
        <v>Jul</v>
      </c>
      <c r="K1239" s="7">
        <f>_xlfn.XLOOKUP(A1239,Table3[customer_no],Table3[year_average],"NOT FOUND")</f>
        <v>1974</v>
      </c>
      <c r="L1239" cm="1">
        <f t="array" ref="L1239">_xlfn.XLOOKUP(A1239,Table3[customer_no],'Hospitalisation Details'!$D$2:$D$2344,"NOT FOUND")</f>
        <v>21</v>
      </c>
      <c r="M1239" s="33">
        <f>_xlfn.XLOOKUP(A1239,Table3[customer_no],Table3[dd/mm/yy],"NOT FOUND")</f>
        <v>27231</v>
      </c>
      <c r="N1239">
        <f>_xlfn.XLOOKUP(A1239,Table3[customer_no],Table3[age],"NOT FOUND")</f>
        <v>48</v>
      </c>
      <c r="O1239" cm="1">
        <f t="array" ref="O1239">_xlfn.XLOOKUP(A1239,Table3[customer_no],'Hospitalisation Details'!$E$2:$E$2344,"NOT FOUND")</f>
        <v>2</v>
      </c>
      <c r="P1239" t="str">
        <f>_xlfn.XLOOKUP(A1239,Table3[customer_no],Table3[hsplt_handled],"NOT FOUND")</f>
        <v>tier - 2</v>
      </c>
      <c r="Q1239" t="str">
        <f>_xlfn.XLOOKUP(A1239,Table3[customer_no],Table3[city_handled],"NOT FOUND")</f>
        <v>tier - 2</v>
      </c>
      <c r="R1239" t="str">
        <f>_xlfn.XLOOKUP(A1239,Table3[customer_no],Table3[state_id],"NOT FOUND")</f>
        <v>R1013</v>
      </c>
      <c r="S1239" s="34" cm="1">
        <f t="array" ref="S1239">_xlfn.XLOOKUP(A1239,Table3[customer_no],'Hospitalisation Details'!$F$2:$F$2344,"NOT FOUND")</f>
        <v>8978.19</v>
      </c>
      <c r="T1239" t="str">
        <f>_xlfn.XLOOKUP(A1239,Table2[Customer ID],Table2[BMI_category],"NOT FOUND")</f>
        <v>Obesity</v>
      </c>
      <c r="U1239" s="7">
        <f>_xlfn.XLOOKUP(A1239,Table2[Customer ID],Table2[no of surgery],"NOT FOUND")</f>
        <v>0</v>
      </c>
      <c r="V1239" t="str">
        <f>_xlfn.XLOOKUP(A1239,Table2[Customer ID],Table2[smoker_missing],"NOT FOUND")</f>
        <v>No</v>
      </c>
      <c r="W1239" t="str">
        <f t="shared" si="19"/>
        <v>Diabetes</v>
      </c>
      <c r="X1239" s="37">
        <f>SUM(Table5[[#This Row],[Title]:[Diabetes Level]])</f>
        <v>38301.94</v>
      </c>
    </row>
    <row r="1240" spans="1:24" x14ac:dyDescent="0.25">
      <c r="A1240" t="s">
        <v>1132</v>
      </c>
      <c r="B1240" t="str">
        <f>VLOOKUP(A1240,'Customer Names'!$A$2:$E$2336,3,FALSE)</f>
        <v>Mr.</v>
      </c>
      <c r="C1240" t="str">
        <f>_xlfn.XLOOKUP(A1240,$A$2:$A$2336,'Customer Names'!$D$2:$D$2336,"NOT FOUND")</f>
        <v>Braulio</v>
      </c>
      <c r="D1240" t="str">
        <f>_xlfn.XLOOKUP(A1240,$A$2:$A$2336,'Customer Names'!$E$2:$E$2336,"NOT FOUND")</f>
        <v>Benitez</v>
      </c>
      <c r="E1240" cm="1">
        <f t="array" ref="E1240">_xlfn.XLOOKUP(A1240,$A$2:$A$2336,Table2[BMI],"NOT FOUND")</f>
        <v>30.2</v>
      </c>
      <c r="F1240" cm="1">
        <f t="array" ref="F1240">_xlfn.XLOOKUP(A1240,$A$2:$A$2336,Table2[HBA1C],"NOT FOUND")</f>
        <v>11.96</v>
      </c>
      <c r="G1240" t="str" cm="1">
        <f t="array" ref="G1240">_xlfn.XLOOKUP(A1240,$A$2:$A$2336,Table2[Heart Issues],"NOT FOUND")</f>
        <v>No</v>
      </c>
      <c r="H1240" t="str" cm="1">
        <f t="array" ref="H1240">_xlfn.XLOOKUP(A1240,$A$2:$A$2336,Table2[Any Transplants],"NOT FOUND")</f>
        <v>No</v>
      </c>
      <c r="I1240" t="str" cm="1">
        <f t="array" ref="I1240">_xlfn.XLOOKUP(A1240,$A$2:$A$2336,Table2[Cancer history],"NOT FOUND")</f>
        <v>No</v>
      </c>
      <c r="J1240" t="str">
        <f>_xlfn.XLOOKUP(A1240,Table3[customer_no],Table3[month],"NOT FOUND")</f>
        <v>Sep</v>
      </c>
      <c r="K1240" s="7">
        <f>_xlfn.XLOOKUP(A1240,Table3[customer_no],Table3[year_average],"NOT FOUND")</f>
        <v>1974</v>
      </c>
      <c r="L1240" cm="1">
        <f t="array" ref="L1240">_xlfn.XLOOKUP(A1240,Table3[customer_no],'Hospitalisation Details'!$D$2:$D$2344,"NOT FOUND")</f>
        <v>8</v>
      </c>
      <c r="M1240" s="33">
        <f>_xlfn.XLOOKUP(A1240,Table3[customer_no],Table3[dd/mm/yy],"NOT FOUND")</f>
        <v>27280</v>
      </c>
      <c r="N1240">
        <f>_xlfn.XLOOKUP(A1240,Table3[customer_no],Table3[age],"NOT FOUND")</f>
        <v>48</v>
      </c>
      <c r="O1240" cm="1">
        <f t="array" ref="O1240">_xlfn.XLOOKUP(A1240,Table3[customer_no],'Hospitalisation Details'!$E$2:$E$2344,"NOT FOUND")</f>
        <v>2</v>
      </c>
      <c r="P1240" t="str">
        <f>_xlfn.XLOOKUP(A1240,Table3[customer_no],Table3[hsplt_handled],"NOT FOUND")</f>
        <v>tier - 3</v>
      </c>
      <c r="Q1240" t="str">
        <f>_xlfn.XLOOKUP(A1240,Table3[customer_no],Table3[city_handled],"NOT FOUND")</f>
        <v>tier - 2</v>
      </c>
      <c r="R1240" t="str">
        <f>_xlfn.XLOOKUP(A1240,Table3[customer_no],Table3[state_id],"NOT FOUND")</f>
        <v>R1011</v>
      </c>
      <c r="S1240" s="34" cm="1">
        <f t="array" ref="S1240">_xlfn.XLOOKUP(A1240,Table3[customer_no],'Hospitalisation Details'!$F$2:$F$2344,"NOT FOUND")</f>
        <v>8968.33</v>
      </c>
      <c r="T1240" t="str">
        <f>_xlfn.XLOOKUP(A1240,Table2[Customer ID],Table2[BMI_category],"NOT FOUND")</f>
        <v>Obesity</v>
      </c>
      <c r="U1240" s="7">
        <f>_xlfn.XLOOKUP(A1240,Table2[Customer ID],Table2[no of surgery],"NOT FOUND")</f>
        <v>0</v>
      </c>
      <c r="V1240" t="str">
        <f>_xlfn.XLOOKUP(A1240,Table2[Customer ID],Table2[smoker_missing],"NOT FOUND")</f>
        <v>No</v>
      </c>
      <c r="W1240" t="str">
        <f t="shared" si="19"/>
        <v>Diabetes</v>
      </c>
      <c r="X1240" s="37">
        <f>SUM(Table5[[#This Row],[Title]:[Diabetes Level]])</f>
        <v>38322.49</v>
      </c>
    </row>
    <row r="1241" spans="1:24" x14ac:dyDescent="0.25">
      <c r="A1241" t="s">
        <v>1131</v>
      </c>
      <c r="B1241" t="str">
        <f>VLOOKUP(A1241,'Customer Names'!$A$2:$E$2336,3,FALSE)</f>
        <v>Ms.</v>
      </c>
      <c r="C1241" t="str">
        <f>_xlfn.XLOOKUP(A1241,$A$2:$A$2336,'Customer Names'!$D$2:$D$2336,"NOT FOUND")</f>
        <v>Anne-Marie</v>
      </c>
      <c r="D1241" t="str">
        <f>_xlfn.XLOOKUP(A1241,$A$2:$A$2336,'Customer Names'!$E$2:$E$2336,"NOT FOUND")</f>
        <v>Gauthier</v>
      </c>
      <c r="E1241" cm="1">
        <f t="array" ref="E1241">_xlfn.XLOOKUP(A1241,$A$2:$A$2336,Table2[BMI],"NOT FOUND")</f>
        <v>24.225000000000001</v>
      </c>
      <c r="F1241" cm="1">
        <f t="array" ref="F1241">_xlfn.XLOOKUP(A1241,$A$2:$A$2336,Table2[HBA1C],"NOT FOUND")</f>
        <v>4.25</v>
      </c>
      <c r="G1241" t="str" cm="1">
        <f t="array" ref="G1241">_xlfn.XLOOKUP(A1241,$A$2:$A$2336,Table2[Heart Issues],"NOT FOUND")</f>
        <v>yes</v>
      </c>
      <c r="H1241" t="str" cm="1">
        <f t="array" ref="H1241">_xlfn.XLOOKUP(A1241,$A$2:$A$2336,Table2[Any Transplants],"NOT FOUND")</f>
        <v>No</v>
      </c>
      <c r="I1241" t="str" cm="1">
        <f t="array" ref="I1241">_xlfn.XLOOKUP(A1241,$A$2:$A$2336,Table2[Cancer history],"NOT FOUND")</f>
        <v>Yes</v>
      </c>
      <c r="J1241" t="str">
        <f>_xlfn.XLOOKUP(A1241,Table3[customer_no],Table3[month],"NOT FOUND")</f>
        <v>Jul</v>
      </c>
      <c r="K1241" s="7">
        <f>_xlfn.XLOOKUP(A1241,Table3[customer_no],Table3[year_average],"NOT FOUND")</f>
        <v>1983</v>
      </c>
      <c r="L1241" cm="1">
        <f t="array" ref="L1241">_xlfn.XLOOKUP(A1241,Table3[customer_no],'Hospitalisation Details'!$D$2:$D$2344,"NOT FOUND")</f>
        <v>15</v>
      </c>
      <c r="M1241" s="33">
        <f>_xlfn.XLOOKUP(A1241,Table3[customer_no],Table3[dd/mm/yy],"NOT FOUND")</f>
        <v>30512</v>
      </c>
      <c r="N1241">
        <f>_xlfn.XLOOKUP(A1241,Table3[customer_no],Table3[age],"NOT FOUND")</f>
        <v>39</v>
      </c>
      <c r="O1241" cm="1">
        <f t="array" ref="O1241">_xlfn.XLOOKUP(A1241,Table3[customer_no],'Hospitalisation Details'!$E$2:$E$2344,"NOT FOUND")</f>
        <v>5</v>
      </c>
      <c r="P1241" t="str">
        <f>_xlfn.XLOOKUP(A1241,Table3[customer_no],Table3[hsplt_handled],"NOT FOUND")</f>
        <v>tier - 2</v>
      </c>
      <c r="Q1241" t="str">
        <f>_xlfn.XLOOKUP(A1241,Table3[customer_no],Table3[city_handled],"NOT FOUND")</f>
        <v>tier - 3</v>
      </c>
      <c r="R1241" t="str">
        <f>_xlfn.XLOOKUP(A1241,Table3[customer_no],Table3[state_id],"NOT FOUND")</f>
        <v>R1012</v>
      </c>
      <c r="S1241" s="34" cm="1">
        <f t="array" ref="S1241">_xlfn.XLOOKUP(A1241,Table3[customer_no],'Hospitalisation Details'!$F$2:$F$2344,"NOT FOUND")</f>
        <v>8965.7999999999993</v>
      </c>
      <c r="T1241" t="str">
        <f>_xlfn.XLOOKUP(A1241,Table2[Customer ID],Table2[BMI_category],"NOT FOUND")</f>
        <v>Normal Weight</v>
      </c>
      <c r="U1241" s="7">
        <f>_xlfn.XLOOKUP(A1241,Table2[Customer ID],Table2[no of surgery],"NOT FOUND")</f>
        <v>1</v>
      </c>
      <c r="V1241" t="str">
        <f>_xlfn.XLOOKUP(A1241,Table2[Customer ID],Table2[smoker_missing],"NOT FOUND")</f>
        <v>No</v>
      </c>
      <c r="W1241" t="str">
        <f t="shared" si="19"/>
        <v>Normal</v>
      </c>
      <c r="X1241" s="37">
        <f>SUM(Table5[[#This Row],[Title]:[Diabetes Level]])</f>
        <v>41549.274999999994</v>
      </c>
    </row>
    <row r="1242" spans="1:24" x14ac:dyDescent="0.25">
      <c r="A1242" t="s">
        <v>1130</v>
      </c>
      <c r="B1242" t="str">
        <f>VLOOKUP(A1242,'Customer Names'!$A$2:$E$2336,3,FALSE)</f>
        <v>Mr.</v>
      </c>
      <c r="C1242" t="str">
        <f>_xlfn.XLOOKUP(A1242,$A$2:$A$2336,'Customer Names'!$D$2:$D$2336,"NOT FOUND")</f>
        <v>Samuel K.</v>
      </c>
      <c r="D1242" t="str">
        <f>_xlfn.XLOOKUP(A1242,$A$2:$A$2336,'Customer Names'!$E$2:$E$2336,"NOT FOUND")</f>
        <v>Fazioli</v>
      </c>
      <c r="E1242" cm="1">
        <f t="array" ref="E1242">_xlfn.XLOOKUP(A1242,$A$2:$A$2336,Table2[BMI],"NOT FOUND")</f>
        <v>31.445</v>
      </c>
      <c r="F1242" cm="1">
        <f t="array" ref="F1242">_xlfn.XLOOKUP(A1242,$A$2:$A$2336,Table2[HBA1C],"NOT FOUND")</f>
        <v>8.33</v>
      </c>
      <c r="G1242" t="str" cm="1">
        <f t="array" ref="G1242">_xlfn.XLOOKUP(A1242,$A$2:$A$2336,Table2[Heart Issues],"NOT FOUND")</f>
        <v>No</v>
      </c>
      <c r="H1242" t="str" cm="1">
        <f t="array" ref="H1242">_xlfn.XLOOKUP(A1242,$A$2:$A$2336,Table2[Any Transplants],"NOT FOUND")</f>
        <v>No</v>
      </c>
      <c r="I1242" t="str" cm="1">
        <f t="array" ref="I1242">_xlfn.XLOOKUP(A1242,$A$2:$A$2336,Table2[Cancer history],"NOT FOUND")</f>
        <v>No</v>
      </c>
      <c r="J1242" t="str">
        <f>_xlfn.XLOOKUP(A1242,Table3[customer_no],Table3[month],"NOT FOUND")</f>
        <v>Aug</v>
      </c>
      <c r="K1242" s="7">
        <f>_xlfn.XLOOKUP(A1242,Table3[customer_no],Table3[year_average],"NOT FOUND")</f>
        <v>1974</v>
      </c>
      <c r="L1242" cm="1">
        <f t="array" ref="L1242">_xlfn.XLOOKUP(A1242,Table3[customer_no],'Hospitalisation Details'!$D$2:$D$2344,"NOT FOUND")</f>
        <v>17</v>
      </c>
      <c r="M1242" s="33">
        <f>_xlfn.XLOOKUP(A1242,Table3[customer_no],Table3[dd/mm/yy],"NOT FOUND")</f>
        <v>27258</v>
      </c>
      <c r="N1242">
        <f>_xlfn.XLOOKUP(A1242,Table3[customer_no],Table3[age],"NOT FOUND")</f>
        <v>48</v>
      </c>
      <c r="O1242" cm="1">
        <f t="array" ref="O1242">_xlfn.XLOOKUP(A1242,Table3[customer_no],'Hospitalisation Details'!$E$2:$E$2344,"NOT FOUND")</f>
        <v>1</v>
      </c>
      <c r="P1242" t="str">
        <f>_xlfn.XLOOKUP(A1242,Table3[customer_no],Table3[hsplt_handled],"NOT FOUND")</f>
        <v>tier - 3</v>
      </c>
      <c r="Q1242" t="str">
        <f>_xlfn.XLOOKUP(A1242,Table3[customer_no],Table3[city_handled],"NOT FOUND")</f>
        <v>tier - 2</v>
      </c>
      <c r="R1242" t="str">
        <f>_xlfn.XLOOKUP(A1242,Table3[customer_no],Table3[state_id],"NOT FOUND")</f>
        <v>R1016</v>
      </c>
      <c r="S1242" s="34" cm="1">
        <f t="array" ref="S1242">_xlfn.XLOOKUP(A1242,Table3[customer_no],'Hospitalisation Details'!$F$2:$F$2344,"NOT FOUND")</f>
        <v>8964.06</v>
      </c>
      <c r="T1242" t="str">
        <f>_xlfn.XLOOKUP(A1242,Table2[Customer ID],Table2[BMI_category],"NOT FOUND")</f>
        <v>Obesity</v>
      </c>
      <c r="U1242" s="7">
        <f>_xlfn.XLOOKUP(A1242,Table2[Customer ID],Table2[no of surgery],"NOT FOUND")</f>
        <v>0</v>
      </c>
      <c r="V1242" t="str">
        <f>_xlfn.XLOOKUP(A1242,Table2[Customer ID],Table2[smoker_missing],"NOT FOUND")</f>
        <v>No</v>
      </c>
      <c r="W1242" t="str">
        <f t="shared" si="19"/>
        <v>Diabetes</v>
      </c>
      <c r="X1242" s="37">
        <f>SUM(Table5[[#This Row],[Title]:[Diabetes Level]])</f>
        <v>38301.834999999999</v>
      </c>
    </row>
    <row r="1243" spans="1:24" x14ac:dyDescent="0.25">
      <c r="A1243" t="s">
        <v>1129</v>
      </c>
      <c r="B1243" t="str">
        <f>VLOOKUP(A1243,'Customer Names'!$A$2:$E$2336,3,FALSE)</f>
        <v>Mrs.</v>
      </c>
      <c r="C1243" t="str">
        <f>_xlfn.XLOOKUP(A1243,$A$2:$A$2336,'Customer Names'!$D$2:$D$2336,"NOT FOUND")</f>
        <v>Yuki</v>
      </c>
      <c r="D1243" t="str">
        <f>_xlfn.XLOOKUP(A1243,$A$2:$A$2336,'Customer Names'!$E$2:$E$2336,"NOT FOUND")</f>
        <v>Chorney</v>
      </c>
      <c r="E1243" cm="1">
        <f t="array" ref="E1243">_xlfn.XLOOKUP(A1243,$A$2:$A$2336,Table2[BMI],"NOT FOUND")</f>
        <v>38.880000000000003</v>
      </c>
      <c r="F1243" cm="1">
        <f t="array" ref="F1243">_xlfn.XLOOKUP(A1243,$A$2:$A$2336,Table2[HBA1C],"NOT FOUND")</f>
        <v>4.29</v>
      </c>
      <c r="G1243" t="str" cm="1">
        <f t="array" ref="G1243">_xlfn.XLOOKUP(A1243,$A$2:$A$2336,Table2[Heart Issues],"NOT FOUND")</f>
        <v>No</v>
      </c>
      <c r="H1243" t="str" cm="1">
        <f t="array" ref="H1243">_xlfn.XLOOKUP(A1243,$A$2:$A$2336,Table2[Any Transplants],"NOT FOUND")</f>
        <v>No</v>
      </c>
      <c r="I1243" t="str" cm="1">
        <f t="array" ref="I1243">_xlfn.XLOOKUP(A1243,$A$2:$A$2336,Table2[Cancer history],"NOT FOUND")</f>
        <v>No</v>
      </c>
      <c r="J1243" t="str">
        <f>_xlfn.XLOOKUP(A1243,Table3[customer_no],Table3[month],"NOT FOUND")</f>
        <v>Sep</v>
      </c>
      <c r="K1243" s="7">
        <f>_xlfn.XLOOKUP(A1243,Table3[customer_no],Table3[year_average],"NOT FOUND")</f>
        <v>1992</v>
      </c>
      <c r="L1243" cm="1">
        <f t="array" ref="L1243">_xlfn.XLOOKUP(A1243,Table3[customer_no],'Hospitalisation Details'!$D$2:$D$2344,"NOT FOUND")</f>
        <v>27</v>
      </c>
      <c r="M1243" s="33">
        <f>_xlfn.XLOOKUP(A1243,Table3[customer_no],Table3[dd/mm/yy],"NOT FOUND")</f>
        <v>33874</v>
      </c>
      <c r="N1243">
        <f>_xlfn.XLOOKUP(A1243,Table3[customer_no],Table3[age],"NOT FOUND")</f>
        <v>30</v>
      </c>
      <c r="O1243" cm="1">
        <f t="array" ref="O1243">_xlfn.XLOOKUP(A1243,Table3[customer_no],'Hospitalisation Details'!$E$2:$E$2344,"NOT FOUND")</f>
        <v>0</v>
      </c>
      <c r="P1243" t="str">
        <f>_xlfn.XLOOKUP(A1243,Table3[customer_no],Table3[hsplt_handled],"NOT FOUND")</f>
        <v>tier - 2</v>
      </c>
      <c r="Q1243" t="str">
        <f>_xlfn.XLOOKUP(A1243,Table3[customer_no],Table3[city_handled],"NOT FOUND")</f>
        <v>tier - 3</v>
      </c>
      <c r="R1243" t="str">
        <f>_xlfn.XLOOKUP(A1243,Table3[customer_no],Table3[state_id],"NOT FOUND")</f>
        <v>R1026</v>
      </c>
      <c r="S1243" s="34" cm="1">
        <f t="array" ref="S1243">_xlfn.XLOOKUP(A1243,Table3[customer_no],'Hospitalisation Details'!$F$2:$F$2344,"NOT FOUND")</f>
        <v>8954.99</v>
      </c>
      <c r="T1243" t="str">
        <f>_xlfn.XLOOKUP(A1243,Table2[Customer ID],Table2[BMI_category],"NOT FOUND")</f>
        <v>Obesity</v>
      </c>
      <c r="U1243" s="7">
        <f>_xlfn.XLOOKUP(A1243,Table2[Customer ID],Table2[no of surgery],"NOT FOUND")</f>
        <v>1</v>
      </c>
      <c r="V1243" t="str">
        <f>_xlfn.XLOOKUP(A1243,Table2[Customer ID],Table2[smoker_missing],"NOT FOUND")</f>
        <v>No</v>
      </c>
      <c r="W1243" t="str">
        <f t="shared" si="19"/>
        <v>Normal</v>
      </c>
      <c r="X1243" s="37">
        <f>SUM(Table5[[#This Row],[Title]:[Diabetes Level]])</f>
        <v>44922.159999999996</v>
      </c>
    </row>
    <row r="1244" spans="1:24" x14ac:dyDescent="0.25">
      <c r="A1244" t="s">
        <v>1128</v>
      </c>
      <c r="B1244" t="str">
        <f>VLOOKUP(A1244,'Customer Names'!$A$2:$E$2336,3,FALSE)</f>
        <v>Mr.</v>
      </c>
      <c r="C1244" t="str">
        <f>_xlfn.XLOOKUP(A1244,$A$2:$A$2336,'Customer Names'!$D$2:$D$2336,"NOT FOUND")</f>
        <v>Rafer</v>
      </c>
      <c r="D1244" t="str">
        <f>_xlfn.XLOOKUP(A1244,$A$2:$A$2336,'Customer Names'!$E$2:$E$2336,"NOT FOUND")</f>
        <v>Dannenhauer</v>
      </c>
      <c r="E1244" cm="1">
        <f t="array" ref="E1244">_xlfn.XLOOKUP(A1244,$A$2:$A$2336,Table2[BMI],"NOT FOUND")</f>
        <v>43.89</v>
      </c>
      <c r="F1244" cm="1">
        <f t="array" ref="F1244">_xlfn.XLOOKUP(A1244,$A$2:$A$2336,Table2[HBA1C],"NOT FOUND")</f>
        <v>6.32</v>
      </c>
      <c r="G1244" t="str" cm="1">
        <f t="array" ref="G1244">_xlfn.XLOOKUP(A1244,$A$2:$A$2336,Table2[Heart Issues],"NOT FOUND")</f>
        <v>yes</v>
      </c>
      <c r="H1244" t="str" cm="1">
        <f t="array" ref="H1244">_xlfn.XLOOKUP(A1244,$A$2:$A$2336,Table2[Any Transplants],"NOT FOUND")</f>
        <v>No</v>
      </c>
      <c r="I1244" t="str" cm="1">
        <f t="array" ref="I1244">_xlfn.XLOOKUP(A1244,$A$2:$A$2336,Table2[Cancer history],"NOT FOUND")</f>
        <v>No</v>
      </c>
      <c r="J1244" t="str">
        <f>_xlfn.XLOOKUP(A1244,Table3[customer_no],Table3[month],"NOT FOUND")</f>
        <v>Dec</v>
      </c>
      <c r="K1244" s="7">
        <f>_xlfn.XLOOKUP(A1244,Table3[customer_no],Table3[year_average],"NOT FOUND")</f>
        <v>1976</v>
      </c>
      <c r="L1244" cm="1">
        <f t="array" ref="L1244">_xlfn.XLOOKUP(A1244,Table3[customer_no],'Hospitalisation Details'!$D$2:$D$2344,"NOT FOUND")</f>
        <v>25</v>
      </c>
      <c r="M1244" s="33">
        <f>_xlfn.XLOOKUP(A1244,Table3[customer_no],Table3[dd/mm/yy],"NOT FOUND")</f>
        <v>28119</v>
      </c>
      <c r="N1244">
        <f>_xlfn.XLOOKUP(A1244,Table3[customer_no],Table3[age],"NOT FOUND")</f>
        <v>46</v>
      </c>
      <c r="O1244" cm="1">
        <f t="array" ref="O1244">_xlfn.XLOOKUP(A1244,Table3[customer_no],'Hospitalisation Details'!$E$2:$E$2344,"NOT FOUND")</f>
        <v>3</v>
      </c>
      <c r="P1244" t="str">
        <f>_xlfn.XLOOKUP(A1244,Table3[customer_no],Table3[hsplt_handled],"NOT FOUND")</f>
        <v>tier - 3</v>
      </c>
      <c r="Q1244" t="str">
        <f>_xlfn.XLOOKUP(A1244,Table3[customer_no],Table3[city_handled],"NOT FOUND")</f>
        <v>tier - 2</v>
      </c>
      <c r="R1244" t="str">
        <f>_xlfn.XLOOKUP(A1244,Table3[customer_no],Table3[state_id],"NOT FOUND")</f>
        <v>R1013</v>
      </c>
      <c r="S1244" s="34" cm="1">
        <f t="array" ref="S1244">_xlfn.XLOOKUP(A1244,Table3[customer_no],'Hospitalisation Details'!$F$2:$F$2344,"NOT FOUND")</f>
        <v>8944.1200000000008</v>
      </c>
      <c r="T1244" t="str">
        <f>_xlfn.XLOOKUP(A1244,Table2[Customer ID],Table2[BMI_category],"NOT FOUND")</f>
        <v>Obesity</v>
      </c>
      <c r="U1244" s="7">
        <f>_xlfn.XLOOKUP(A1244,Table2[Customer ID],Table2[no of surgery],"NOT FOUND")</f>
        <v>0</v>
      </c>
      <c r="V1244" t="str">
        <f>_xlfn.XLOOKUP(A1244,Table2[Customer ID],Table2[smoker_missing],"NOT FOUND")</f>
        <v>No</v>
      </c>
      <c r="W1244" t="str">
        <f t="shared" si="19"/>
        <v>Prediabetes</v>
      </c>
      <c r="X1244" s="37">
        <f>SUM(Table5[[#This Row],[Title]:[Diabetes Level]])</f>
        <v>39163.33</v>
      </c>
    </row>
    <row r="1245" spans="1:24" x14ac:dyDescent="0.25">
      <c r="A1245" t="s">
        <v>1127</v>
      </c>
      <c r="B1245" t="str">
        <f>VLOOKUP(A1245,'Customer Names'!$A$2:$E$2336,3,FALSE)</f>
        <v>Ms.</v>
      </c>
      <c r="C1245" t="str">
        <f>_xlfn.XLOOKUP(A1245,$A$2:$A$2336,'Customer Names'!$D$2:$D$2336,"NOT FOUND")</f>
        <v>Claire</v>
      </c>
      <c r="D1245" t="str">
        <f>_xlfn.XLOOKUP(A1245,$A$2:$A$2336,'Customer Names'!$E$2:$E$2336,"NOT FOUND")</f>
        <v>McComb</v>
      </c>
      <c r="E1245" cm="1">
        <f t="array" ref="E1245">_xlfn.XLOOKUP(A1245,$A$2:$A$2336,Table2[BMI],"NOT FOUND")</f>
        <v>25.6</v>
      </c>
      <c r="F1245" cm="1">
        <f t="array" ref="F1245">_xlfn.XLOOKUP(A1245,$A$2:$A$2336,Table2[HBA1C],"NOT FOUND")</f>
        <v>5.65</v>
      </c>
      <c r="G1245" t="str" cm="1">
        <f t="array" ref="G1245">_xlfn.XLOOKUP(A1245,$A$2:$A$2336,Table2[Heart Issues],"NOT FOUND")</f>
        <v>No</v>
      </c>
      <c r="H1245" t="str" cm="1">
        <f t="array" ref="H1245">_xlfn.XLOOKUP(A1245,$A$2:$A$2336,Table2[Any Transplants],"NOT FOUND")</f>
        <v>No</v>
      </c>
      <c r="I1245" t="str" cm="1">
        <f t="array" ref="I1245">_xlfn.XLOOKUP(A1245,$A$2:$A$2336,Table2[Cancer history],"NOT FOUND")</f>
        <v>No</v>
      </c>
      <c r="J1245" t="str">
        <f>_xlfn.XLOOKUP(A1245,Table3[customer_no],Table3[month],"NOT FOUND")</f>
        <v>Jun</v>
      </c>
      <c r="K1245" s="7">
        <f>_xlfn.XLOOKUP(A1245,Table3[customer_no],Table3[year_average],"NOT FOUND")</f>
        <v>1972</v>
      </c>
      <c r="L1245" cm="1">
        <f t="array" ref="L1245">_xlfn.XLOOKUP(A1245,Table3[customer_no],'Hospitalisation Details'!$D$2:$D$2344,"NOT FOUND")</f>
        <v>6</v>
      </c>
      <c r="M1245" s="33">
        <f>_xlfn.XLOOKUP(A1245,Table3[customer_no],Table3[dd/mm/yy],"NOT FOUND")</f>
        <v>26456</v>
      </c>
      <c r="N1245">
        <f>_xlfn.XLOOKUP(A1245,Table3[customer_no],Table3[age],"NOT FOUND")</f>
        <v>51</v>
      </c>
      <c r="O1245" cm="1">
        <f t="array" ref="O1245">_xlfn.XLOOKUP(A1245,Table3[customer_no],'Hospitalisation Details'!$E$2:$E$2344,"NOT FOUND")</f>
        <v>0</v>
      </c>
      <c r="P1245" t="str">
        <f>_xlfn.XLOOKUP(A1245,Table3[customer_no],Table3[hsplt_handled],"NOT FOUND")</f>
        <v>tier - 2</v>
      </c>
      <c r="Q1245" t="str">
        <f>_xlfn.XLOOKUP(A1245,Table3[customer_no],Table3[city_handled],"NOT FOUND")</f>
        <v>tier - 1</v>
      </c>
      <c r="R1245" t="str">
        <f>_xlfn.XLOOKUP(A1245,Table3[customer_no],Table3[state_id],"NOT FOUND")</f>
        <v>R1011</v>
      </c>
      <c r="S1245" s="34" cm="1">
        <f t="array" ref="S1245">_xlfn.XLOOKUP(A1245,Table3[customer_no],'Hospitalisation Details'!$F$2:$F$2344,"NOT FOUND")</f>
        <v>8932.08</v>
      </c>
      <c r="T1245" t="str">
        <f>_xlfn.XLOOKUP(A1245,Table2[Customer ID],Table2[BMI_category],"NOT FOUND")</f>
        <v>Overweight</v>
      </c>
      <c r="U1245" s="7">
        <f>_xlfn.XLOOKUP(A1245,Table2[Customer ID],Table2[no of surgery],"NOT FOUND")</f>
        <v>2</v>
      </c>
      <c r="V1245" t="str">
        <f>_xlfn.XLOOKUP(A1245,Table2[Customer ID],Table2[smoker_missing],"NOT FOUND")</f>
        <v>No</v>
      </c>
      <c r="W1245" t="str">
        <f t="shared" si="19"/>
        <v>Normal</v>
      </c>
      <c r="X1245" s="37">
        <f>SUM(Table5[[#This Row],[Title]:[Diabetes Level]])</f>
        <v>37450.33</v>
      </c>
    </row>
    <row r="1246" spans="1:24" x14ac:dyDescent="0.25">
      <c r="A1246" t="s">
        <v>1126</v>
      </c>
      <c r="B1246" t="str">
        <f>VLOOKUP(A1246,'Customer Names'!$A$2:$E$2336,3,FALSE)</f>
        <v>Ms.</v>
      </c>
      <c r="C1246" t="str">
        <f>_xlfn.XLOOKUP(A1246,$A$2:$A$2336,'Customer Names'!$D$2:$D$2336,"NOT FOUND")</f>
        <v>Erynn J.</v>
      </c>
      <c r="D1246" t="str">
        <f>_xlfn.XLOOKUP(A1246,$A$2:$A$2336,'Customer Names'!$E$2:$E$2336,"NOT FOUND")</f>
        <v>Blake</v>
      </c>
      <c r="E1246" cm="1">
        <f t="array" ref="E1246">_xlfn.XLOOKUP(A1246,$A$2:$A$2336,Table2[BMI],"NOT FOUND")</f>
        <v>29.545000000000002</v>
      </c>
      <c r="F1246" cm="1">
        <f t="array" ref="F1246">_xlfn.XLOOKUP(A1246,$A$2:$A$2336,Table2[HBA1C],"NOT FOUND")</f>
        <v>8.41</v>
      </c>
      <c r="G1246" t="str" cm="1">
        <f t="array" ref="G1246">_xlfn.XLOOKUP(A1246,$A$2:$A$2336,Table2[Heart Issues],"NOT FOUND")</f>
        <v>yes</v>
      </c>
      <c r="H1246" t="str" cm="1">
        <f t="array" ref="H1246">_xlfn.XLOOKUP(A1246,$A$2:$A$2336,Table2[Any Transplants],"NOT FOUND")</f>
        <v>No</v>
      </c>
      <c r="I1246" t="str" cm="1">
        <f t="array" ref="I1246">_xlfn.XLOOKUP(A1246,$A$2:$A$2336,Table2[Cancer history],"NOT FOUND")</f>
        <v>No</v>
      </c>
      <c r="J1246" t="str">
        <f>_xlfn.XLOOKUP(A1246,Table3[customer_no],Table3[month],"NOT FOUND")</f>
        <v>Jul</v>
      </c>
      <c r="K1246" s="7">
        <f>_xlfn.XLOOKUP(A1246,Table3[customer_no],Table3[year_average],"NOT FOUND")</f>
        <v>1975</v>
      </c>
      <c r="L1246" cm="1">
        <f t="array" ref="L1246">_xlfn.XLOOKUP(A1246,Table3[customer_no],'Hospitalisation Details'!$D$2:$D$2344,"NOT FOUND")</f>
        <v>7</v>
      </c>
      <c r="M1246" s="33">
        <f>_xlfn.XLOOKUP(A1246,Table3[customer_no],Table3[dd/mm/yy],"NOT FOUND")</f>
        <v>27582</v>
      </c>
      <c r="N1246">
        <f>_xlfn.XLOOKUP(A1246,Table3[customer_no],Table3[age],"NOT FOUND")</f>
        <v>47</v>
      </c>
      <c r="O1246" cm="1">
        <f t="array" ref="O1246">_xlfn.XLOOKUP(A1246,Table3[customer_no],'Hospitalisation Details'!$E$2:$E$2344,"NOT FOUND")</f>
        <v>1</v>
      </c>
      <c r="P1246" t="str">
        <f>_xlfn.XLOOKUP(A1246,Table3[customer_no],Table3[hsplt_handled],"NOT FOUND")</f>
        <v>tier - 2</v>
      </c>
      <c r="Q1246" t="str">
        <f>_xlfn.XLOOKUP(A1246,Table3[customer_no],Table3[city_handled],"NOT FOUND")</f>
        <v>tier - 2</v>
      </c>
      <c r="R1246" t="str">
        <f>_xlfn.XLOOKUP(A1246,Table3[customer_no],Table3[state_id],"NOT FOUND")</f>
        <v>R1012</v>
      </c>
      <c r="S1246" s="34" cm="1">
        <f t="array" ref="S1246">_xlfn.XLOOKUP(A1246,Table3[customer_no],'Hospitalisation Details'!$F$2:$F$2344,"NOT FOUND")</f>
        <v>8930.93</v>
      </c>
      <c r="T1246" t="str">
        <f>_xlfn.XLOOKUP(A1246,Table2[Customer ID],Table2[BMI_category],"NOT FOUND")</f>
        <v>Overweight</v>
      </c>
      <c r="U1246" s="7">
        <f>_xlfn.XLOOKUP(A1246,Table2[Customer ID],Table2[no of surgery],"NOT FOUND")</f>
        <v>1</v>
      </c>
      <c r="V1246" t="str">
        <f>_xlfn.XLOOKUP(A1246,Table2[Customer ID],Table2[smoker_missing],"NOT FOUND")</f>
        <v>No</v>
      </c>
      <c r="W1246" t="str">
        <f t="shared" si="19"/>
        <v>Diabetes</v>
      </c>
      <c r="X1246" s="37">
        <f>SUM(Table5[[#This Row],[Title]:[Diabetes Level]])</f>
        <v>38581.885000000002</v>
      </c>
    </row>
    <row r="1247" spans="1:24" x14ac:dyDescent="0.25">
      <c r="A1247" t="s">
        <v>1125</v>
      </c>
      <c r="B1247" t="str">
        <f>VLOOKUP(A1247,'Customer Names'!$A$2:$E$2336,3,FALSE)</f>
        <v>Mr.</v>
      </c>
      <c r="C1247" t="str">
        <f>_xlfn.XLOOKUP(A1247,$A$2:$A$2336,'Customer Names'!$D$2:$D$2336,"NOT FOUND")</f>
        <v>Mahesh</v>
      </c>
      <c r="D1247" t="str">
        <f>_xlfn.XLOOKUP(A1247,$A$2:$A$2336,'Customer Names'!$E$2:$E$2336,"NOT FOUND")</f>
        <v>Sambasivam</v>
      </c>
      <c r="E1247" cm="1">
        <f t="array" ref="E1247">_xlfn.XLOOKUP(A1247,$A$2:$A$2336,Table2[BMI],"NOT FOUND")</f>
        <v>23.25</v>
      </c>
      <c r="F1247" cm="1">
        <f t="array" ref="F1247">_xlfn.XLOOKUP(A1247,$A$2:$A$2336,Table2[HBA1C],"NOT FOUND")</f>
        <v>11.96</v>
      </c>
      <c r="G1247" t="str" cm="1">
        <f t="array" ref="G1247">_xlfn.XLOOKUP(A1247,$A$2:$A$2336,Table2[Heart Issues],"NOT FOUND")</f>
        <v>yes</v>
      </c>
      <c r="H1247" t="str" cm="1">
        <f t="array" ref="H1247">_xlfn.XLOOKUP(A1247,$A$2:$A$2336,Table2[Any Transplants],"NOT FOUND")</f>
        <v>No</v>
      </c>
      <c r="I1247" t="str" cm="1">
        <f t="array" ref="I1247">_xlfn.XLOOKUP(A1247,$A$2:$A$2336,Table2[Cancer history],"NOT FOUND")</f>
        <v>No</v>
      </c>
      <c r="J1247" t="str">
        <f>_xlfn.XLOOKUP(A1247,Table3[customer_no],Table3[month],"NOT FOUND")</f>
        <v>Sep</v>
      </c>
      <c r="K1247" s="7">
        <f>_xlfn.XLOOKUP(A1247,Table3[customer_no],Table3[year_average],"NOT FOUND")</f>
        <v>1967</v>
      </c>
      <c r="L1247" cm="1">
        <f t="array" ref="L1247">_xlfn.XLOOKUP(A1247,Table3[customer_no],'Hospitalisation Details'!$D$2:$D$2344,"NOT FOUND")</f>
        <v>6</v>
      </c>
      <c r="M1247" s="33">
        <f>_xlfn.XLOOKUP(A1247,Table3[customer_no],Table3[dd/mm/yy],"NOT FOUND")</f>
        <v>24721</v>
      </c>
      <c r="N1247">
        <f>_xlfn.XLOOKUP(A1247,Table3[customer_no],Table3[age],"NOT FOUND")</f>
        <v>55</v>
      </c>
      <c r="O1247" cm="1">
        <f t="array" ref="O1247">_xlfn.XLOOKUP(A1247,Table3[customer_no],'Hospitalisation Details'!$E$2:$E$2344,"NOT FOUND")</f>
        <v>0</v>
      </c>
      <c r="P1247" t="str">
        <f>_xlfn.XLOOKUP(A1247,Table3[customer_no],Table3[hsplt_handled],"NOT FOUND")</f>
        <v>tier - 3</v>
      </c>
      <c r="Q1247" t="str">
        <f>_xlfn.XLOOKUP(A1247,Table3[customer_no],Table3[city_handled],"NOT FOUND")</f>
        <v>tier - 2</v>
      </c>
      <c r="R1247" t="str">
        <f>_xlfn.XLOOKUP(A1247,Table3[customer_no],Table3[state_id],"NOT FOUND")</f>
        <v>R1013</v>
      </c>
      <c r="S1247" s="34" cm="1">
        <f t="array" ref="S1247">_xlfn.XLOOKUP(A1247,Table3[customer_no],'Hospitalisation Details'!$F$2:$F$2344,"NOT FOUND")</f>
        <v>8908.4699999999993</v>
      </c>
      <c r="T1247" t="str">
        <f>_xlfn.XLOOKUP(A1247,Table2[Customer ID],Table2[BMI_category],"NOT FOUND")</f>
        <v>Normal Weight</v>
      </c>
      <c r="U1247" s="7">
        <f>_xlfn.XLOOKUP(A1247,Table2[Customer ID],Table2[no of surgery],"NOT FOUND")</f>
        <v>0</v>
      </c>
      <c r="V1247" t="str">
        <f>_xlfn.XLOOKUP(A1247,Table2[Customer ID],Table2[smoker_missing],"NOT FOUND")</f>
        <v>No</v>
      </c>
      <c r="W1247" t="str">
        <f t="shared" si="19"/>
        <v>Diabetes</v>
      </c>
      <c r="X1247" s="37">
        <f>SUM(Table5[[#This Row],[Title]:[Diabetes Level]])</f>
        <v>35692.68</v>
      </c>
    </row>
    <row r="1248" spans="1:24" x14ac:dyDescent="0.25">
      <c r="A1248" t="s">
        <v>1124</v>
      </c>
      <c r="B1248" t="str">
        <f>VLOOKUP(A1248,'Customer Names'!$A$2:$E$2336,3,FALSE)</f>
        <v>Mr.</v>
      </c>
      <c r="C1248" t="str">
        <f>_xlfn.XLOOKUP(A1248,$A$2:$A$2336,'Customer Names'!$D$2:$D$2336,"NOT FOUND")</f>
        <v>Stanley</v>
      </c>
      <c r="D1248" t="str">
        <f>_xlfn.XLOOKUP(A1248,$A$2:$A$2336,'Customer Names'!$E$2:$E$2336,"NOT FOUND")</f>
        <v>Maina</v>
      </c>
      <c r="E1248" cm="1">
        <f t="array" ref="E1248">_xlfn.XLOOKUP(A1248,$A$2:$A$2336,Table2[BMI],"NOT FOUND")</f>
        <v>43.95</v>
      </c>
      <c r="F1248" cm="1">
        <f t="array" ref="F1248">_xlfn.XLOOKUP(A1248,$A$2:$A$2336,Table2[HBA1C],"NOT FOUND")</f>
        <v>5.17</v>
      </c>
      <c r="G1248" t="str" cm="1">
        <f t="array" ref="G1248">_xlfn.XLOOKUP(A1248,$A$2:$A$2336,Table2[Heart Issues],"NOT FOUND")</f>
        <v>yes</v>
      </c>
      <c r="H1248" t="str" cm="1">
        <f t="array" ref="H1248">_xlfn.XLOOKUP(A1248,$A$2:$A$2336,Table2[Any Transplants],"NOT FOUND")</f>
        <v>No</v>
      </c>
      <c r="I1248" t="str" cm="1">
        <f t="array" ref="I1248">_xlfn.XLOOKUP(A1248,$A$2:$A$2336,Table2[Cancer history],"NOT FOUND")</f>
        <v>Yes</v>
      </c>
      <c r="J1248" t="str">
        <f>_xlfn.XLOOKUP(A1248,Table3[customer_no],Table3[month],"NOT FOUND")</f>
        <v>Nov</v>
      </c>
      <c r="K1248" s="7">
        <f>_xlfn.XLOOKUP(A1248,Table3[customer_no],Table3[year_average],"NOT FOUND")</f>
        <v>1997</v>
      </c>
      <c r="L1248" cm="1">
        <f t="array" ref="L1248">_xlfn.XLOOKUP(A1248,Table3[customer_no],'Hospitalisation Details'!$D$2:$D$2344,"NOT FOUND")</f>
        <v>28</v>
      </c>
      <c r="M1248" s="33">
        <f>_xlfn.XLOOKUP(A1248,Table3[customer_no],Table3[dd/mm/yy],"NOT FOUND")</f>
        <v>35762</v>
      </c>
      <c r="N1248">
        <f>_xlfn.XLOOKUP(A1248,Table3[customer_no],Table3[age],"NOT FOUND")</f>
        <v>25</v>
      </c>
      <c r="O1248" cm="1">
        <f t="array" ref="O1248">_xlfn.XLOOKUP(A1248,Table3[customer_no],'Hospitalisation Details'!$E$2:$E$2344,"NOT FOUND")</f>
        <v>0</v>
      </c>
      <c r="P1248" t="str">
        <f>_xlfn.XLOOKUP(A1248,Table3[customer_no],Table3[hsplt_handled],"NOT FOUND")</f>
        <v>tier - 2</v>
      </c>
      <c r="Q1248" t="str">
        <f>_xlfn.XLOOKUP(A1248,Table3[customer_no],Table3[city_handled],"NOT FOUND")</f>
        <v>tier - 2</v>
      </c>
      <c r="R1248" t="str">
        <f>_xlfn.XLOOKUP(A1248,Table3[customer_no],Table3[state_id],"NOT FOUND")</f>
        <v>R1012</v>
      </c>
      <c r="S1248" s="34" cm="1">
        <f t="array" ref="S1248">_xlfn.XLOOKUP(A1248,Table3[customer_no],'Hospitalisation Details'!$F$2:$F$2344,"NOT FOUND")</f>
        <v>8906.14</v>
      </c>
      <c r="T1248" t="str">
        <f>_xlfn.XLOOKUP(A1248,Table2[Customer ID],Table2[BMI_category],"NOT FOUND")</f>
        <v>Obesity</v>
      </c>
      <c r="U1248" s="7">
        <f>_xlfn.XLOOKUP(A1248,Table2[Customer ID],Table2[no of surgery],"NOT FOUND")</f>
        <v>1</v>
      </c>
      <c r="V1248" t="str">
        <f>_xlfn.XLOOKUP(A1248,Table2[Customer ID],Table2[smoker_missing],"NOT FOUND")</f>
        <v>No</v>
      </c>
      <c r="W1248" t="str">
        <f t="shared" si="19"/>
        <v>Normal</v>
      </c>
      <c r="X1248" s="37">
        <f>SUM(Table5[[#This Row],[Title]:[Diabetes Level]])</f>
        <v>46768.26</v>
      </c>
    </row>
    <row r="1249" spans="1:24" x14ac:dyDescent="0.25">
      <c r="A1249" t="s">
        <v>1123</v>
      </c>
      <c r="B1249" t="str">
        <f>VLOOKUP(A1249,'Customer Names'!$A$2:$E$2336,3,FALSE)</f>
        <v>Mr.</v>
      </c>
      <c r="C1249" t="str">
        <f>_xlfn.XLOOKUP(A1249,$A$2:$A$2336,'Customer Names'!$D$2:$D$2336,"NOT FOUND")</f>
        <v>Gregory</v>
      </c>
      <c r="D1249" t="str">
        <f>_xlfn.XLOOKUP(A1249,$A$2:$A$2336,'Customer Names'!$E$2:$E$2336,"NOT FOUND")</f>
        <v>Keshian</v>
      </c>
      <c r="E1249" cm="1">
        <f t="array" ref="E1249">_xlfn.XLOOKUP(A1249,$A$2:$A$2336,Table2[BMI],"NOT FOUND")</f>
        <v>21.85</v>
      </c>
      <c r="F1249" cm="1">
        <f t="array" ref="F1249">_xlfn.XLOOKUP(A1249,$A$2:$A$2336,Table2[HBA1C],"NOT FOUND")</f>
        <v>8.76</v>
      </c>
      <c r="G1249" t="str" cm="1">
        <f t="array" ref="G1249">_xlfn.XLOOKUP(A1249,$A$2:$A$2336,Table2[Heart Issues],"NOT FOUND")</f>
        <v>No</v>
      </c>
      <c r="H1249" t="str" cm="1">
        <f t="array" ref="H1249">_xlfn.XLOOKUP(A1249,$A$2:$A$2336,Table2[Any Transplants],"NOT FOUND")</f>
        <v>No</v>
      </c>
      <c r="I1249" t="str" cm="1">
        <f t="array" ref="I1249">_xlfn.XLOOKUP(A1249,$A$2:$A$2336,Table2[Cancer history],"NOT FOUND")</f>
        <v>No</v>
      </c>
      <c r="J1249" t="str">
        <f>_xlfn.XLOOKUP(A1249,Table3[customer_no],Table3[month],"NOT FOUND")</f>
        <v>Dec</v>
      </c>
      <c r="K1249" s="7">
        <f>_xlfn.XLOOKUP(A1249,Table3[customer_no],Table3[year_average],"NOT FOUND")</f>
        <v>1978</v>
      </c>
      <c r="L1249" cm="1">
        <f t="array" ref="L1249">_xlfn.XLOOKUP(A1249,Table3[customer_no],'Hospitalisation Details'!$D$2:$D$2344,"NOT FOUND")</f>
        <v>16</v>
      </c>
      <c r="M1249" s="33">
        <f>_xlfn.XLOOKUP(A1249,Table3[customer_no],Table3[dd/mm/yy],"NOT FOUND")</f>
        <v>28840</v>
      </c>
      <c r="N1249">
        <f>_xlfn.XLOOKUP(A1249,Table3[customer_no],Table3[age],"NOT FOUND")</f>
        <v>44</v>
      </c>
      <c r="O1249" cm="1">
        <f t="array" ref="O1249">_xlfn.XLOOKUP(A1249,Table3[customer_no],'Hospitalisation Details'!$E$2:$E$2344,"NOT FOUND")</f>
        <v>3</v>
      </c>
      <c r="P1249" t="str">
        <f>_xlfn.XLOOKUP(A1249,Table3[customer_no],Table3[hsplt_handled],"NOT FOUND")</f>
        <v>tier - 2</v>
      </c>
      <c r="Q1249" t="str">
        <f>_xlfn.XLOOKUP(A1249,Table3[customer_no],Table3[city_handled],"NOT FOUND")</f>
        <v>tier - 3</v>
      </c>
      <c r="R1249" t="str">
        <f>_xlfn.XLOOKUP(A1249,Table3[customer_no],Table3[state_id],"NOT FOUND")</f>
        <v>R1017</v>
      </c>
      <c r="S1249" s="34" cm="1">
        <f t="array" ref="S1249">_xlfn.XLOOKUP(A1249,Table3[customer_no],'Hospitalisation Details'!$F$2:$F$2344,"NOT FOUND")</f>
        <v>8891.14</v>
      </c>
      <c r="T1249" t="str">
        <f>_xlfn.XLOOKUP(A1249,Table2[Customer ID],Table2[BMI_category],"NOT FOUND")</f>
        <v>Normal Weight</v>
      </c>
      <c r="U1249" s="7">
        <f>_xlfn.XLOOKUP(A1249,Table2[Customer ID],Table2[no of surgery],"NOT FOUND")</f>
        <v>0</v>
      </c>
      <c r="V1249" t="str">
        <f>_xlfn.XLOOKUP(A1249,Table2[Customer ID],Table2[smoker_missing],"NOT FOUND")</f>
        <v>No</v>
      </c>
      <c r="W1249" t="str">
        <f t="shared" si="19"/>
        <v>Diabetes</v>
      </c>
      <c r="X1249" s="37">
        <f>SUM(Table5[[#This Row],[Title]:[Diabetes Level]])</f>
        <v>39802.75</v>
      </c>
    </row>
    <row r="1250" spans="1:24" x14ac:dyDescent="0.25">
      <c r="A1250" t="s">
        <v>1122</v>
      </c>
      <c r="B1250" t="str">
        <f>VLOOKUP(A1250,'Customer Names'!$A$2:$E$2336,3,FALSE)</f>
        <v>Mr.</v>
      </c>
      <c r="C1250" t="str">
        <f>_xlfn.XLOOKUP(A1250,$A$2:$A$2336,'Customer Names'!$D$2:$D$2336,"NOT FOUND")</f>
        <v>Eric</v>
      </c>
      <c r="D1250" t="str">
        <f>_xlfn.XLOOKUP(A1250,$A$2:$A$2336,'Customer Names'!$E$2:$E$2336,"NOT FOUND")</f>
        <v>Maas</v>
      </c>
      <c r="E1250" cm="1">
        <f t="array" ref="E1250">_xlfn.XLOOKUP(A1250,$A$2:$A$2336,Table2[BMI],"NOT FOUND")</f>
        <v>25.73</v>
      </c>
      <c r="F1250" cm="1">
        <f t="array" ref="F1250">_xlfn.XLOOKUP(A1250,$A$2:$A$2336,Table2[HBA1C],"NOT FOUND")</f>
        <v>7.99</v>
      </c>
      <c r="G1250" t="str" cm="1">
        <f t="array" ref="G1250">_xlfn.XLOOKUP(A1250,$A$2:$A$2336,Table2[Heart Issues],"NOT FOUND")</f>
        <v>No</v>
      </c>
      <c r="H1250" t="str" cm="1">
        <f t="array" ref="H1250">_xlfn.XLOOKUP(A1250,$A$2:$A$2336,Table2[Any Transplants],"NOT FOUND")</f>
        <v>No</v>
      </c>
      <c r="I1250" t="str" cm="1">
        <f t="array" ref="I1250">_xlfn.XLOOKUP(A1250,$A$2:$A$2336,Table2[Cancer history],"NOT FOUND")</f>
        <v>No</v>
      </c>
      <c r="J1250" t="str">
        <f>_xlfn.XLOOKUP(A1250,Table3[customer_no],Table3[month],"NOT FOUND")</f>
        <v>Sep</v>
      </c>
      <c r="K1250" s="7">
        <f>_xlfn.XLOOKUP(A1250,Table3[customer_no],Table3[year_average],"NOT FOUND")</f>
        <v>1973</v>
      </c>
      <c r="L1250" cm="1">
        <f t="array" ref="L1250">_xlfn.XLOOKUP(A1250,Table3[customer_no],'Hospitalisation Details'!$D$2:$D$2344,"NOT FOUND")</f>
        <v>9</v>
      </c>
      <c r="M1250" s="33">
        <f>_xlfn.XLOOKUP(A1250,Table3[customer_no],Table3[dd/mm/yy],"NOT FOUND")</f>
        <v>26916</v>
      </c>
      <c r="N1250">
        <f>_xlfn.XLOOKUP(A1250,Table3[customer_no],Table3[age],"NOT FOUND")</f>
        <v>49</v>
      </c>
      <c r="O1250" cm="1">
        <f t="array" ref="O1250">_xlfn.XLOOKUP(A1250,Table3[customer_no],'Hospitalisation Details'!$E$2:$E$2344,"NOT FOUND")</f>
        <v>0</v>
      </c>
      <c r="P1250" t="str">
        <f>_xlfn.XLOOKUP(A1250,Table3[customer_no],Table3[hsplt_handled],"NOT FOUND")</f>
        <v>tier - 2</v>
      </c>
      <c r="Q1250" t="str">
        <f>_xlfn.XLOOKUP(A1250,Table3[customer_no],Table3[city_handled],"NOT FOUND")</f>
        <v>tier - 3</v>
      </c>
      <c r="R1250" t="str">
        <f>_xlfn.XLOOKUP(A1250,Table3[customer_no],Table3[state_id],"NOT FOUND")</f>
        <v>R1012</v>
      </c>
      <c r="S1250" s="34" cm="1">
        <f t="array" ref="S1250">_xlfn.XLOOKUP(A1250,Table3[customer_no],'Hospitalisation Details'!$F$2:$F$2344,"NOT FOUND")</f>
        <v>8890.59</v>
      </c>
      <c r="T1250" t="str">
        <f>_xlfn.XLOOKUP(A1250,Table2[Customer ID],Table2[BMI_category],"NOT FOUND")</f>
        <v>Overweight</v>
      </c>
      <c r="U1250" s="7">
        <f>_xlfn.XLOOKUP(A1250,Table2[Customer ID],Table2[no of surgery],"NOT FOUND")</f>
        <v>2</v>
      </c>
      <c r="V1250" t="str">
        <f>_xlfn.XLOOKUP(A1250,Table2[Customer ID],Table2[smoker_missing],"NOT FOUND")</f>
        <v>No</v>
      </c>
      <c r="W1250" t="str">
        <f t="shared" si="19"/>
        <v>Diabetes</v>
      </c>
      <c r="X1250" s="37">
        <f>SUM(Table5[[#This Row],[Title]:[Diabetes Level]])</f>
        <v>37873.31</v>
      </c>
    </row>
    <row r="1251" spans="1:24" x14ac:dyDescent="0.25">
      <c r="A1251" t="s">
        <v>1121</v>
      </c>
      <c r="B1251" t="str">
        <f>VLOOKUP(A1251,'Customer Names'!$A$2:$E$2336,3,FALSE)</f>
        <v>Ms.</v>
      </c>
      <c r="C1251" t="str">
        <f>_xlfn.XLOOKUP(A1251,$A$2:$A$2336,'Customer Names'!$D$2:$D$2336,"NOT FOUND")</f>
        <v>Rachel M</v>
      </c>
      <c r="D1251" t="str">
        <f>_xlfn.XLOOKUP(A1251,$A$2:$A$2336,'Customer Names'!$E$2:$E$2336,"NOT FOUND")</f>
        <v>Sinasac</v>
      </c>
      <c r="E1251" cm="1">
        <f t="array" ref="E1251">_xlfn.XLOOKUP(A1251,$A$2:$A$2336,Table2[BMI],"NOT FOUND")</f>
        <v>32.229999999999997</v>
      </c>
      <c r="F1251" cm="1">
        <f t="array" ref="F1251">_xlfn.XLOOKUP(A1251,$A$2:$A$2336,Table2[HBA1C],"NOT FOUND")</f>
        <v>8.59</v>
      </c>
      <c r="G1251" t="str" cm="1">
        <f t="array" ref="G1251">_xlfn.XLOOKUP(A1251,$A$2:$A$2336,Table2[Heart Issues],"NOT FOUND")</f>
        <v>No</v>
      </c>
      <c r="H1251" t="str" cm="1">
        <f t="array" ref="H1251">_xlfn.XLOOKUP(A1251,$A$2:$A$2336,Table2[Any Transplants],"NOT FOUND")</f>
        <v>No</v>
      </c>
      <c r="I1251" t="str" cm="1">
        <f t="array" ref="I1251">_xlfn.XLOOKUP(A1251,$A$2:$A$2336,Table2[Cancer history],"NOT FOUND")</f>
        <v>No</v>
      </c>
      <c r="J1251" t="str">
        <f>_xlfn.XLOOKUP(A1251,Table3[customer_no],Table3[month],"NOT FOUND")</f>
        <v>Jun</v>
      </c>
      <c r="K1251" s="7">
        <f>_xlfn.XLOOKUP(A1251,Table3[customer_no],Table3[year_average],"NOT FOUND")</f>
        <v>1974</v>
      </c>
      <c r="L1251" cm="1">
        <f t="array" ref="L1251">_xlfn.XLOOKUP(A1251,Table3[customer_no],'Hospitalisation Details'!$D$2:$D$2344,"NOT FOUND")</f>
        <v>18</v>
      </c>
      <c r="M1251" s="33">
        <f>_xlfn.XLOOKUP(A1251,Table3[customer_no],Table3[dd/mm/yy],"NOT FOUND")</f>
        <v>27198</v>
      </c>
      <c r="N1251">
        <f>_xlfn.XLOOKUP(A1251,Table3[customer_no],Table3[age],"NOT FOUND")</f>
        <v>48</v>
      </c>
      <c r="O1251" cm="1">
        <f t="array" ref="O1251">_xlfn.XLOOKUP(A1251,Table3[customer_no],'Hospitalisation Details'!$E$2:$E$2344,"NOT FOUND")</f>
        <v>1</v>
      </c>
      <c r="P1251" t="str">
        <f>_xlfn.XLOOKUP(A1251,Table3[customer_no],Table3[hsplt_handled],"NOT FOUND")</f>
        <v>tier - 2</v>
      </c>
      <c r="Q1251" t="str">
        <f>_xlfn.XLOOKUP(A1251,Table3[customer_no],Table3[city_handled],"NOT FOUND")</f>
        <v>tier - 3</v>
      </c>
      <c r="R1251" t="str">
        <f>_xlfn.XLOOKUP(A1251,Table3[customer_no],Table3[state_id],"NOT FOUND")</f>
        <v>R1013</v>
      </c>
      <c r="S1251" s="34" cm="1">
        <f t="array" ref="S1251">_xlfn.XLOOKUP(A1251,Table3[customer_no],'Hospitalisation Details'!$F$2:$F$2344,"NOT FOUND")</f>
        <v>8871.15</v>
      </c>
      <c r="T1251" t="str">
        <f>_xlfn.XLOOKUP(A1251,Table2[Customer ID],Table2[BMI_category],"NOT FOUND")</f>
        <v>Obesity</v>
      </c>
      <c r="U1251" s="7">
        <f>_xlfn.XLOOKUP(A1251,Table2[Customer ID],Table2[no of surgery],"NOT FOUND")</f>
        <v>0</v>
      </c>
      <c r="V1251" t="str">
        <f>_xlfn.XLOOKUP(A1251,Table2[Customer ID],Table2[smoker_missing],"NOT FOUND")</f>
        <v>No</v>
      </c>
      <c r="W1251" t="str">
        <f t="shared" si="19"/>
        <v>Diabetes</v>
      </c>
      <c r="X1251" s="37">
        <f>SUM(Table5[[#This Row],[Title]:[Diabetes Level]])</f>
        <v>38150.97</v>
      </c>
    </row>
    <row r="1252" spans="1:24" x14ac:dyDescent="0.25">
      <c r="A1252" t="s">
        <v>1120</v>
      </c>
      <c r="B1252" t="str">
        <f>VLOOKUP(A1252,'Customer Names'!$A$2:$E$2336,3,FALSE)</f>
        <v>Mr.</v>
      </c>
      <c r="C1252" t="str">
        <f>_xlfn.XLOOKUP(A1252,$A$2:$A$2336,'Customer Names'!$D$2:$D$2336,"NOT FOUND")</f>
        <v>Fritz</v>
      </c>
      <c r="D1252" t="str">
        <f>_xlfn.XLOOKUP(A1252,$A$2:$A$2336,'Customer Names'!$E$2:$E$2336,"NOT FOUND")</f>
        <v>Van De Kamp</v>
      </c>
      <c r="E1252" cm="1">
        <f t="array" ref="E1252">_xlfn.XLOOKUP(A1252,$A$2:$A$2336,Table2[BMI],"NOT FOUND")</f>
        <v>32.204999999999998</v>
      </c>
      <c r="F1252" cm="1">
        <f t="array" ref="F1252">_xlfn.XLOOKUP(A1252,$A$2:$A$2336,Table2[HBA1C],"NOT FOUND")</f>
        <v>6.14</v>
      </c>
      <c r="G1252" t="str" cm="1">
        <f t="array" ref="G1252">_xlfn.XLOOKUP(A1252,$A$2:$A$2336,Table2[Heart Issues],"NOT FOUND")</f>
        <v>No</v>
      </c>
      <c r="H1252" t="str" cm="1">
        <f t="array" ref="H1252">_xlfn.XLOOKUP(A1252,$A$2:$A$2336,Table2[Any Transplants],"NOT FOUND")</f>
        <v>No</v>
      </c>
      <c r="I1252" t="str" cm="1">
        <f t="array" ref="I1252">_xlfn.XLOOKUP(A1252,$A$2:$A$2336,Table2[Cancer history],"NOT FOUND")</f>
        <v>No</v>
      </c>
      <c r="J1252" t="str">
        <f>_xlfn.XLOOKUP(A1252,Table3[customer_no],Table3[month],"NOT FOUND")</f>
        <v>Nov</v>
      </c>
      <c r="K1252" s="7">
        <f>_xlfn.XLOOKUP(A1252,Table3[customer_no],Table3[year_average],"NOT FOUND")</f>
        <v>1972</v>
      </c>
      <c r="L1252" cm="1">
        <f t="array" ref="L1252">_xlfn.XLOOKUP(A1252,Table3[customer_no],'Hospitalisation Details'!$D$2:$D$2344,"NOT FOUND")</f>
        <v>22</v>
      </c>
      <c r="M1252" s="33">
        <f>_xlfn.XLOOKUP(A1252,Table3[customer_no],Table3[dd/mm/yy],"NOT FOUND")</f>
        <v>26625</v>
      </c>
      <c r="N1252">
        <f>_xlfn.XLOOKUP(A1252,Table3[customer_no],Table3[age],"NOT FOUND")</f>
        <v>50</v>
      </c>
      <c r="O1252" cm="1">
        <f t="array" ref="O1252">_xlfn.XLOOKUP(A1252,Table3[customer_no],'Hospitalisation Details'!$E$2:$E$2344,"NOT FOUND")</f>
        <v>0</v>
      </c>
      <c r="P1252" t="str">
        <f>_xlfn.XLOOKUP(A1252,Table3[customer_no],Table3[hsplt_handled],"NOT FOUND")</f>
        <v>tier - 3</v>
      </c>
      <c r="Q1252" t="str">
        <f>_xlfn.XLOOKUP(A1252,Table3[customer_no],Table3[city_handled],"NOT FOUND")</f>
        <v>tier - 2</v>
      </c>
      <c r="R1252" t="str">
        <f>_xlfn.XLOOKUP(A1252,Table3[customer_no],Table3[state_id],"NOT FOUND")</f>
        <v>R1012</v>
      </c>
      <c r="S1252" s="34" cm="1">
        <f t="array" ref="S1252">_xlfn.XLOOKUP(A1252,Table3[customer_no],'Hospitalisation Details'!$F$2:$F$2344,"NOT FOUND")</f>
        <v>8835.26</v>
      </c>
      <c r="T1252" t="str">
        <f>_xlfn.XLOOKUP(A1252,Table2[Customer ID],Table2[BMI_category],"NOT FOUND")</f>
        <v>Obesity</v>
      </c>
      <c r="U1252" s="7">
        <f>_xlfn.XLOOKUP(A1252,Table2[Customer ID],Table2[no of surgery],"NOT FOUND")</f>
        <v>2</v>
      </c>
      <c r="V1252" t="str">
        <f>_xlfn.XLOOKUP(A1252,Table2[Customer ID],Table2[smoker_missing],"NOT FOUND")</f>
        <v>No</v>
      </c>
      <c r="W1252" t="str">
        <f t="shared" si="19"/>
        <v>Prediabetes</v>
      </c>
      <c r="X1252" s="37">
        <f>SUM(Table5[[#This Row],[Title]:[Diabetes Level]])</f>
        <v>37544.605000000003</v>
      </c>
    </row>
    <row r="1253" spans="1:24" x14ac:dyDescent="0.25">
      <c r="A1253" t="s">
        <v>1119</v>
      </c>
      <c r="B1253" t="str">
        <f>VLOOKUP(A1253,'Customer Names'!$A$2:$E$2336,3,FALSE)</f>
        <v>Mr.</v>
      </c>
      <c r="C1253" t="str">
        <f>_xlfn.XLOOKUP(A1253,$A$2:$A$2336,'Customer Names'!$D$2:$D$2336,"NOT FOUND")</f>
        <v>Brad</v>
      </c>
      <c r="D1253" t="str">
        <f>_xlfn.XLOOKUP(A1253,$A$2:$A$2336,'Customer Names'!$E$2:$E$2336,"NOT FOUND")</f>
        <v>Ruffo</v>
      </c>
      <c r="E1253" cm="1">
        <f t="array" ref="E1253">_xlfn.XLOOKUP(A1253,$A$2:$A$2336,Table2[BMI],"NOT FOUND")</f>
        <v>26.41</v>
      </c>
      <c r="F1253" cm="1">
        <f t="array" ref="F1253">_xlfn.XLOOKUP(A1253,$A$2:$A$2336,Table2[HBA1C],"NOT FOUND")</f>
        <v>4.08</v>
      </c>
      <c r="G1253" t="str" cm="1">
        <f t="array" ref="G1253">_xlfn.XLOOKUP(A1253,$A$2:$A$2336,Table2[Heart Issues],"NOT FOUND")</f>
        <v>No</v>
      </c>
      <c r="H1253" t="str" cm="1">
        <f t="array" ref="H1253">_xlfn.XLOOKUP(A1253,$A$2:$A$2336,Table2[Any Transplants],"NOT FOUND")</f>
        <v>No</v>
      </c>
      <c r="I1253" t="str" cm="1">
        <f t="array" ref="I1253">_xlfn.XLOOKUP(A1253,$A$2:$A$2336,Table2[Cancer history],"NOT FOUND")</f>
        <v>No</v>
      </c>
      <c r="J1253" t="str">
        <f>_xlfn.XLOOKUP(A1253,Table3[customer_no],Table3[month],"NOT FOUND")</f>
        <v>Nov</v>
      </c>
      <c r="K1253" s="7">
        <f>_xlfn.XLOOKUP(A1253,Table3[customer_no],Table3[year_average],"NOT FOUND")</f>
        <v>1972</v>
      </c>
      <c r="L1253" cm="1">
        <f t="array" ref="L1253">_xlfn.XLOOKUP(A1253,Table3[customer_no],'Hospitalisation Details'!$D$2:$D$2344,"NOT FOUND")</f>
        <v>14</v>
      </c>
      <c r="M1253" s="33">
        <f>_xlfn.XLOOKUP(A1253,Table3[customer_no],Table3[dd/mm/yy],"NOT FOUND")</f>
        <v>26617</v>
      </c>
      <c r="N1253">
        <f>_xlfn.XLOOKUP(A1253,Table3[customer_no],Table3[age],"NOT FOUND")</f>
        <v>50</v>
      </c>
      <c r="O1253" cm="1">
        <f t="array" ref="O1253">_xlfn.XLOOKUP(A1253,Table3[customer_no],'Hospitalisation Details'!$E$2:$E$2344,"NOT FOUND")</f>
        <v>0</v>
      </c>
      <c r="P1253" t="str">
        <f>_xlfn.XLOOKUP(A1253,Table3[customer_no],Table3[hsplt_handled],"NOT FOUND")</f>
        <v>tier - 3</v>
      </c>
      <c r="Q1253" t="str">
        <f>_xlfn.XLOOKUP(A1253,Table3[customer_no],Table3[city_handled],"NOT FOUND")</f>
        <v>tier - 1</v>
      </c>
      <c r="R1253" t="str">
        <f>_xlfn.XLOOKUP(A1253,Table3[customer_no],Table3[state_id],"NOT FOUND")</f>
        <v>R1012</v>
      </c>
      <c r="S1253" s="34" cm="1">
        <f t="array" ref="S1253">_xlfn.XLOOKUP(A1253,Table3[customer_no],'Hospitalisation Details'!$F$2:$F$2344,"NOT FOUND")</f>
        <v>8827.2099999999991</v>
      </c>
      <c r="T1253" t="str">
        <f>_xlfn.XLOOKUP(A1253,Table2[Customer ID],Table2[BMI_category],"NOT FOUND")</f>
        <v>Overweight</v>
      </c>
      <c r="U1253" s="7">
        <f>_xlfn.XLOOKUP(A1253,Table2[Customer ID],Table2[no of surgery],"NOT FOUND")</f>
        <v>2</v>
      </c>
      <c r="V1253" t="str">
        <f>_xlfn.XLOOKUP(A1253,Table2[Customer ID],Table2[smoker_missing],"NOT FOUND")</f>
        <v>No</v>
      </c>
      <c r="W1253" t="str">
        <f t="shared" si="19"/>
        <v>Normal</v>
      </c>
      <c r="X1253" s="37">
        <f>SUM(Table5[[#This Row],[Title]:[Diabetes Level]])</f>
        <v>37512.699999999997</v>
      </c>
    </row>
    <row r="1254" spans="1:24" x14ac:dyDescent="0.25">
      <c r="A1254" t="s">
        <v>1118</v>
      </c>
      <c r="B1254" t="str">
        <f>VLOOKUP(A1254,'Customer Names'!$A$2:$E$2336,3,FALSE)</f>
        <v>Ms.</v>
      </c>
      <c r="C1254" t="str">
        <f>_xlfn.XLOOKUP(A1254,$A$2:$A$2336,'Customer Names'!$D$2:$D$2336,"NOT FOUND")</f>
        <v>Claire M</v>
      </c>
      <c r="D1254" t="str">
        <f>_xlfn.XLOOKUP(A1254,$A$2:$A$2336,'Customer Names'!$E$2:$E$2336,"NOT FOUND")</f>
        <v>Long</v>
      </c>
      <c r="E1254" cm="1">
        <f t="array" ref="E1254">_xlfn.XLOOKUP(A1254,$A$2:$A$2336,Table2[BMI],"NOT FOUND")</f>
        <v>30.2</v>
      </c>
      <c r="F1254" cm="1">
        <f t="array" ref="F1254">_xlfn.XLOOKUP(A1254,$A$2:$A$2336,Table2[HBA1C],"NOT FOUND")</f>
        <v>6.25</v>
      </c>
      <c r="G1254" t="str" cm="1">
        <f t="array" ref="G1254">_xlfn.XLOOKUP(A1254,$A$2:$A$2336,Table2[Heart Issues],"NOT FOUND")</f>
        <v>yes</v>
      </c>
      <c r="H1254" t="str" cm="1">
        <f t="array" ref="H1254">_xlfn.XLOOKUP(A1254,$A$2:$A$2336,Table2[Any Transplants],"NOT FOUND")</f>
        <v>No</v>
      </c>
      <c r="I1254" t="str" cm="1">
        <f t="array" ref="I1254">_xlfn.XLOOKUP(A1254,$A$2:$A$2336,Table2[Cancer history],"NOT FOUND")</f>
        <v>No</v>
      </c>
      <c r="J1254" t="str">
        <f>_xlfn.XLOOKUP(A1254,Table3[customer_no],Table3[month],"NOT FOUND")</f>
        <v>Jul</v>
      </c>
      <c r="K1254" s="7">
        <f>_xlfn.XLOOKUP(A1254,Table3[customer_no],Table3[year_average],"NOT FOUND")</f>
        <v>1976</v>
      </c>
      <c r="L1254" cm="1">
        <f t="array" ref="L1254">_xlfn.XLOOKUP(A1254,Table3[customer_no],'Hospitalisation Details'!$D$2:$D$2344,"NOT FOUND")</f>
        <v>14</v>
      </c>
      <c r="M1254" s="33">
        <f>_xlfn.XLOOKUP(A1254,Table3[customer_no],Table3[dd/mm/yy],"NOT FOUND")</f>
        <v>27955</v>
      </c>
      <c r="N1254">
        <f>_xlfn.XLOOKUP(A1254,Table3[customer_no],Table3[age],"NOT FOUND")</f>
        <v>46</v>
      </c>
      <c r="O1254" cm="1">
        <f t="array" ref="O1254">_xlfn.XLOOKUP(A1254,Table3[customer_no],'Hospitalisation Details'!$E$2:$E$2344,"NOT FOUND")</f>
        <v>2</v>
      </c>
      <c r="P1254" t="str">
        <f>_xlfn.XLOOKUP(A1254,Table3[customer_no],Table3[hsplt_handled],"NOT FOUND")</f>
        <v>tier - 2</v>
      </c>
      <c r="Q1254" t="str">
        <f>_xlfn.XLOOKUP(A1254,Table3[customer_no],Table3[city_handled],"NOT FOUND")</f>
        <v>tier - 3</v>
      </c>
      <c r="R1254" t="str">
        <f>_xlfn.XLOOKUP(A1254,Table3[customer_no],Table3[state_id],"NOT FOUND")</f>
        <v>R1011</v>
      </c>
      <c r="S1254" s="34" cm="1">
        <f t="array" ref="S1254">_xlfn.XLOOKUP(A1254,Table3[customer_no],'Hospitalisation Details'!$F$2:$F$2344,"NOT FOUND")</f>
        <v>8825.09</v>
      </c>
      <c r="T1254" t="str">
        <f>_xlfn.XLOOKUP(A1254,Table2[Customer ID],Table2[BMI_category],"NOT FOUND")</f>
        <v>Obesity</v>
      </c>
      <c r="U1254" s="7">
        <f>_xlfn.XLOOKUP(A1254,Table2[Customer ID],Table2[no of surgery],"NOT FOUND")</f>
        <v>0</v>
      </c>
      <c r="V1254" t="str">
        <f>_xlfn.XLOOKUP(A1254,Table2[Customer ID],Table2[smoker_missing],"NOT FOUND")</f>
        <v>No</v>
      </c>
      <c r="W1254" t="str">
        <f t="shared" si="19"/>
        <v>Prediabetes</v>
      </c>
      <c r="X1254" s="37">
        <f>SUM(Table5[[#This Row],[Title]:[Diabetes Level]])</f>
        <v>38854.54</v>
      </c>
    </row>
    <row r="1255" spans="1:24" x14ac:dyDescent="0.25">
      <c r="A1255" t="s">
        <v>1117</v>
      </c>
      <c r="B1255" t="str">
        <f>VLOOKUP(A1255,'Customer Names'!$A$2:$E$2336,3,FALSE)</f>
        <v>Mrs.</v>
      </c>
      <c r="C1255" t="str">
        <f>_xlfn.XLOOKUP(A1255,$A$2:$A$2336,'Customer Names'!$D$2:$D$2336,"NOT FOUND")</f>
        <v>Jennifer</v>
      </c>
      <c r="D1255" t="str">
        <f>_xlfn.XLOOKUP(A1255,$A$2:$A$2336,'Customer Names'!$E$2:$E$2336,"NOT FOUND")</f>
        <v>Rohde</v>
      </c>
      <c r="E1255" cm="1">
        <f t="array" ref="E1255">_xlfn.XLOOKUP(A1255,$A$2:$A$2336,Table2[BMI],"NOT FOUND")</f>
        <v>31.26</v>
      </c>
      <c r="F1255" cm="1">
        <f t="array" ref="F1255">_xlfn.XLOOKUP(A1255,$A$2:$A$2336,Table2[HBA1C],"NOT FOUND")</f>
        <v>5.94</v>
      </c>
      <c r="G1255" t="str" cm="1">
        <f t="array" ref="G1255">_xlfn.XLOOKUP(A1255,$A$2:$A$2336,Table2[Heart Issues],"NOT FOUND")</f>
        <v>yes</v>
      </c>
      <c r="H1255" t="str" cm="1">
        <f t="array" ref="H1255">_xlfn.XLOOKUP(A1255,$A$2:$A$2336,Table2[Any Transplants],"NOT FOUND")</f>
        <v>No</v>
      </c>
      <c r="I1255" t="str" cm="1">
        <f t="array" ref="I1255">_xlfn.XLOOKUP(A1255,$A$2:$A$2336,Table2[Cancer history],"NOT FOUND")</f>
        <v>No</v>
      </c>
      <c r="J1255" t="str">
        <f>_xlfn.XLOOKUP(A1255,Table3[customer_no],Table3[month],"NOT FOUND")</f>
        <v>Aug</v>
      </c>
      <c r="K1255" s="7">
        <f>_xlfn.XLOOKUP(A1255,Table3[customer_no],Table3[year_average],"NOT FOUND")</f>
        <v>1988</v>
      </c>
      <c r="L1255" cm="1">
        <f t="array" ref="L1255">_xlfn.XLOOKUP(A1255,Table3[customer_no],'Hospitalisation Details'!$D$2:$D$2344,"NOT FOUND")</f>
        <v>22</v>
      </c>
      <c r="M1255" s="33">
        <f>_xlfn.XLOOKUP(A1255,Table3[customer_no],Table3[dd/mm/yy],"NOT FOUND")</f>
        <v>32377</v>
      </c>
      <c r="N1255">
        <f>_xlfn.XLOOKUP(A1255,Table3[customer_no],Table3[age],"NOT FOUND")</f>
        <v>34</v>
      </c>
      <c r="O1255" cm="1">
        <f t="array" ref="O1255">_xlfn.XLOOKUP(A1255,Table3[customer_no],'Hospitalisation Details'!$E$2:$E$2344,"NOT FOUND")</f>
        <v>3</v>
      </c>
      <c r="P1255" t="str">
        <f>_xlfn.XLOOKUP(A1255,Table3[customer_no],Table3[hsplt_handled],"NOT FOUND")</f>
        <v>tier - 2</v>
      </c>
      <c r="Q1255" t="str">
        <f>_xlfn.XLOOKUP(A1255,Table3[customer_no],Table3[city_handled],"NOT FOUND")</f>
        <v>tier - 1</v>
      </c>
      <c r="R1255" t="str">
        <f>_xlfn.XLOOKUP(A1255,Table3[customer_no],Table3[state_id],"NOT FOUND")</f>
        <v>R1025</v>
      </c>
      <c r="S1255" s="34" cm="1">
        <f t="array" ref="S1255">_xlfn.XLOOKUP(A1255,Table3[customer_no],'Hospitalisation Details'!$F$2:$F$2344,"NOT FOUND")</f>
        <v>8824.27</v>
      </c>
      <c r="T1255" t="str">
        <f>_xlfn.XLOOKUP(A1255,Table2[Customer ID],Table2[BMI_category],"NOT FOUND")</f>
        <v>Obesity</v>
      </c>
      <c r="U1255" s="7">
        <f>_xlfn.XLOOKUP(A1255,Table2[Customer ID],Table2[no of surgery],"NOT FOUND")</f>
        <v>1</v>
      </c>
      <c r="V1255" t="str">
        <f>_xlfn.XLOOKUP(A1255,Table2[Customer ID],Table2[smoker_missing],"NOT FOUND")</f>
        <v>No</v>
      </c>
      <c r="W1255" t="str">
        <f t="shared" si="19"/>
        <v>Prediabetes</v>
      </c>
      <c r="X1255" s="37">
        <f>SUM(Table5[[#This Row],[Title]:[Diabetes Level]])</f>
        <v>43286.47</v>
      </c>
    </row>
    <row r="1256" spans="1:24" x14ac:dyDescent="0.25">
      <c r="A1256" t="s">
        <v>1116</v>
      </c>
      <c r="B1256" t="str">
        <f>VLOOKUP(A1256,'Customer Names'!$A$2:$E$2336,3,FALSE)</f>
        <v>Ms.</v>
      </c>
      <c r="C1256" t="str">
        <f>_xlfn.XLOOKUP(A1256,$A$2:$A$2336,'Customer Names'!$D$2:$D$2336,"NOT FOUND")</f>
        <v>Maria S.</v>
      </c>
      <c r="D1256" t="str">
        <f>_xlfn.XLOOKUP(A1256,$A$2:$A$2336,'Customer Names'!$E$2:$E$2336,"NOT FOUND")</f>
        <v>Bonzi</v>
      </c>
      <c r="E1256" cm="1">
        <f t="array" ref="E1256">_xlfn.XLOOKUP(A1256,$A$2:$A$2336,Table2[BMI],"NOT FOUND")</f>
        <v>33.725000000000001</v>
      </c>
      <c r="F1256" cm="1">
        <f t="array" ref="F1256">_xlfn.XLOOKUP(A1256,$A$2:$A$2336,Table2[HBA1C],"NOT FOUND")</f>
        <v>6.45</v>
      </c>
      <c r="G1256" t="str" cm="1">
        <f t="array" ref="G1256">_xlfn.XLOOKUP(A1256,$A$2:$A$2336,Table2[Heart Issues],"NOT FOUND")</f>
        <v>yes</v>
      </c>
      <c r="H1256" t="str" cm="1">
        <f t="array" ref="H1256">_xlfn.XLOOKUP(A1256,$A$2:$A$2336,Table2[Any Transplants],"NOT FOUND")</f>
        <v>No</v>
      </c>
      <c r="I1256" t="str" cm="1">
        <f t="array" ref="I1256">_xlfn.XLOOKUP(A1256,$A$2:$A$2336,Table2[Cancer history],"NOT FOUND")</f>
        <v>No</v>
      </c>
      <c r="J1256" t="str">
        <f>_xlfn.XLOOKUP(A1256,Table3[customer_no],Table3[month],"NOT FOUND")</f>
        <v>Oct</v>
      </c>
      <c r="K1256" s="7">
        <f>_xlfn.XLOOKUP(A1256,Table3[customer_no],Table3[year_average],"NOT FOUND")</f>
        <v>1976</v>
      </c>
      <c r="L1256" cm="1">
        <f t="array" ref="L1256">_xlfn.XLOOKUP(A1256,Table3[customer_no],'Hospitalisation Details'!$D$2:$D$2344,"NOT FOUND")</f>
        <v>19</v>
      </c>
      <c r="M1256" s="33">
        <f>_xlfn.XLOOKUP(A1256,Table3[customer_no],Table3[dd/mm/yy],"NOT FOUND")</f>
        <v>28052</v>
      </c>
      <c r="N1256">
        <f>_xlfn.XLOOKUP(A1256,Table3[customer_no],Table3[age],"NOT FOUND")</f>
        <v>46</v>
      </c>
      <c r="O1256" cm="1">
        <f t="array" ref="O1256">_xlfn.XLOOKUP(A1256,Table3[customer_no],'Hospitalisation Details'!$E$2:$E$2344,"NOT FOUND")</f>
        <v>1</v>
      </c>
      <c r="P1256" t="str">
        <f>_xlfn.XLOOKUP(A1256,Table3[customer_no],Table3[hsplt_handled],"NOT FOUND")</f>
        <v>tier - 2</v>
      </c>
      <c r="Q1256" t="str">
        <f>_xlfn.XLOOKUP(A1256,Table3[customer_no],Table3[city_handled],"NOT FOUND")</f>
        <v>tier - 3</v>
      </c>
      <c r="R1256" t="str">
        <f>_xlfn.XLOOKUP(A1256,Table3[customer_no],Table3[state_id],"NOT FOUND")</f>
        <v>R1024</v>
      </c>
      <c r="S1256" s="34" cm="1">
        <f t="array" ref="S1256">_xlfn.XLOOKUP(A1256,Table3[customer_no],'Hospitalisation Details'!$F$2:$F$2344,"NOT FOUND")</f>
        <v>8823.99</v>
      </c>
      <c r="T1256" t="str">
        <f>_xlfn.XLOOKUP(A1256,Table2[Customer ID],Table2[BMI_category],"NOT FOUND")</f>
        <v>Obesity</v>
      </c>
      <c r="U1256" s="7">
        <f>_xlfn.XLOOKUP(A1256,Table2[Customer ID],Table2[no of surgery],"NOT FOUND")</f>
        <v>0</v>
      </c>
      <c r="V1256" t="str">
        <f>_xlfn.XLOOKUP(A1256,Table2[Customer ID],Table2[smoker_missing],"NOT FOUND")</f>
        <v>No</v>
      </c>
      <c r="W1256" t="str">
        <f t="shared" si="19"/>
        <v>Diabetes</v>
      </c>
      <c r="X1256" s="37">
        <f>SUM(Table5[[#This Row],[Title]:[Diabetes Level]])</f>
        <v>38958.165000000001</v>
      </c>
    </row>
    <row r="1257" spans="1:24" x14ac:dyDescent="0.25">
      <c r="A1257" t="s">
        <v>1115</v>
      </c>
      <c r="B1257" t="str">
        <f>VLOOKUP(A1257,'Customer Names'!$A$2:$E$2336,3,FALSE)</f>
        <v>Ms.</v>
      </c>
      <c r="C1257" t="str">
        <f>_xlfn.XLOOKUP(A1257,$A$2:$A$2336,'Customer Names'!$D$2:$D$2336,"NOT FOUND")</f>
        <v>Katherine E</v>
      </c>
      <c r="D1257" t="str">
        <f>_xlfn.XLOOKUP(A1257,$A$2:$A$2336,'Customer Names'!$E$2:$E$2336,"NOT FOUND")</f>
        <v>Moore</v>
      </c>
      <c r="E1257" cm="1">
        <f t="array" ref="E1257">_xlfn.XLOOKUP(A1257,$A$2:$A$2336,Table2[BMI],"NOT FOUND")</f>
        <v>28.9</v>
      </c>
      <c r="F1257" cm="1">
        <f t="array" ref="F1257">_xlfn.XLOOKUP(A1257,$A$2:$A$2336,Table2[HBA1C],"NOT FOUND")</f>
        <v>5.74</v>
      </c>
      <c r="G1257" t="str" cm="1">
        <f t="array" ref="G1257">_xlfn.XLOOKUP(A1257,$A$2:$A$2336,Table2[Heart Issues],"NOT FOUND")</f>
        <v>yes</v>
      </c>
      <c r="H1257" t="str" cm="1">
        <f t="array" ref="H1257">_xlfn.XLOOKUP(A1257,$A$2:$A$2336,Table2[Any Transplants],"NOT FOUND")</f>
        <v>No</v>
      </c>
      <c r="I1257" t="str" cm="1">
        <f t="array" ref="I1257">_xlfn.XLOOKUP(A1257,$A$2:$A$2336,Table2[Cancer history],"NOT FOUND")</f>
        <v>No</v>
      </c>
      <c r="J1257" t="str">
        <f>_xlfn.XLOOKUP(A1257,Table3[customer_no],Table3[month],"NOT FOUND")</f>
        <v>Jun</v>
      </c>
      <c r="K1257" s="7">
        <f>_xlfn.XLOOKUP(A1257,Table3[customer_no],Table3[year_average],"NOT FOUND")</f>
        <v>1976</v>
      </c>
      <c r="L1257" cm="1">
        <f t="array" ref="L1257">_xlfn.XLOOKUP(A1257,Table3[customer_no],'Hospitalisation Details'!$D$2:$D$2344,"NOT FOUND")</f>
        <v>14</v>
      </c>
      <c r="M1257" s="33">
        <f>_xlfn.XLOOKUP(A1257,Table3[customer_no],Table3[dd/mm/yy],"NOT FOUND")</f>
        <v>27925</v>
      </c>
      <c r="N1257">
        <f>_xlfn.XLOOKUP(A1257,Table3[customer_no],Table3[age],"NOT FOUND")</f>
        <v>46</v>
      </c>
      <c r="O1257" cm="1">
        <f t="array" ref="O1257">_xlfn.XLOOKUP(A1257,Table3[customer_no],'Hospitalisation Details'!$E$2:$E$2344,"NOT FOUND")</f>
        <v>2</v>
      </c>
      <c r="P1257" t="str">
        <f>_xlfn.XLOOKUP(A1257,Table3[customer_no],Table3[hsplt_handled],"NOT FOUND")</f>
        <v>tier - 2</v>
      </c>
      <c r="Q1257" t="str">
        <f>_xlfn.XLOOKUP(A1257,Table3[customer_no],Table3[city_handled],"NOT FOUND")</f>
        <v>tier - 1</v>
      </c>
      <c r="R1257" t="str">
        <f>_xlfn.XLOOKUP(A1257,Table3[customer_no],Table3[state_id],"NOT FOUND")</f>
        <v>R1011</v>
      </c>
      <c r="S1257" s="34" cm="1">
        <f t="array" ref="S1257">_xlfn.XLOOKUP(A1257,Table3[customer_no],'Hospitalisation Details'!$F$2:$F$2344,"NOT FOUND")</f>
        <v>8823.2800000000007</v>
      </c>
      <c r="T1257" t="str">
        <f>_xlfn.XLOOKUP(A1257,Table2[Customer ID],Table2[BMI_category],"NOT FOUND")</f>
        <v>Overweight</v>
      </c>
      <c r="U1257" s="7">
        <f>_xlfn.XLOOKUP(A1257,Table2[Customer ID],Table2[no of surgery],"NOT FOUND")</f>
        <v>0</v>
      </c>
      <c r="V1257" t="str">
        <f>_xlfn.XLOOKUP(A1257,Table2[Customer ID],Table2[smoker_missing],"NOT FOUND")</f>
        <v>No</v>
      </c>
      <c r="W1257" t="str">
        <f t="shared" si="19"/>
        <v>Prediabetes</v>
      </c>
      <c r="X1257" s="37">
        <f>SUM(Table5[[#This Row],[Title]:[Diabetes Level]])</f>
        <v>38820.92</v>
      </c>
    </row>
    <row r="1258" spans="1:24" x14ac:dyDescent="0.25">
      <c r="A1258" t="s">
        <v>1114</v>
      </c>
      <c r="B1258" t="str">
        <f>VLOOKUP(A1258,'Customer Names'!$A$2:$E$2336,3,FALSE)</f>
        <v>Mr.</v>
      </c>
      <c r="C1258" t="str">
        <f>_xlfn.XLOOKUP(A1258,$A$2:$A$2336,'Customer Names'!$D$2:$D$2336,"NOT FOUND")</f>
        <v>Michael</v>
      </c>
      <c r="D1258" t="str">
        <f>_xlfn.XLOOKUP(A1258,$A$2:$A$2336,'Customer Names'!$E$2:$E$2336,"NOT FOUND")</f>
        <v>McGrane</v>
      </c>
      <c r="E1258" cm="1">
        <f t="array" ref="E1258">_xlfn.XLOOKUP(A1258,$A$2:$A$2336,Table2[BMI],"NOT FOUND")</f>
        <v>45.69</v>
      </c>
      <c r="F1258" cm="1">
        <f t="array" ref="F1258">_xlfn.XLOOKUP(A1258,$A$2:$A$2336,Table2[HBA1C],"NOT FOUND")</f>
        <v>4.43</v>
      </c>
      <c r="G1258" t="str" cm="1">
        <f t="array" ref="G1258">_xlfn.XLOOKUP(A1258,$A$2:$A$2336,Table2[Heart Issues],"NOT FOUND")</f>
        <v>yes</v>
      </c>
      <c r="H1258" t="str" cm="1">
        <f t="array" ref="H1258">_xlfn.XLOOKUP(A1258,$A$2:$A$2336,Table2[Any Transplants],"NOT FOUND")</f>
        <v>No</v>
      </c>
      <c r="I1258" t="str" cm="1">
        <f t="array" ref="I1258">_xlfn.XLOOKUP(A1258,$A$2:$A$2336,Table2[Cancer history],"NOT FOUND")</f>
        <v>No</v>
      </c>
      <c r="J1258" t="str">
        <f>_xlfn.XLOOKUP(A1258,Table3[customer_no],Table3[month],"NOT FOUND")</f>
        <v>Nov</v>
      </c>
      <c r="K1258" s="7">
        <f>_xlfn.XLOOKUP(A1258,Table3[customer_no],Table3[year_average],"NOT FOUND")</f>
        <v>2001</v>
      </c>
      <c r="L1258" cm="1">
        <f t="array" ref="L1258">_xlfn.XLOOKUP(A1258,Table3[customer_no],'Hospitalisation Details'!$D$2:$D$2344,"NOT FOUND")</f>
        <v>7</v>
      </c>
      <c r="M1258" s="33">
        <f>_xlfn.XLOOKUP(A1258,Table3[customer_no],Table3[dd/mm/yy],"NOT FOUND")</f>
        <v>37202</v>
      </c>
      <c r="N1258">
        <f>_xlfn.XLOOKUP(A1258,Table3[customer_no],Table3[age],"NOT FOUND")</f>
        <v>21</v>
      </c>
      <c r="O1258" cm="1">
        <f t="array" ref="O1258">_xlfn.XLOOKUP(A1258,Table3[customer_no],'Hospitalisation Details'!$E$2:$E$2344,"NOT FOUND")</f>
        <v>0</v>
      </c>
      <c r="P1258" t="str">
        <f>_xlfn.XLOOKUP(A1258,Table3[customer_no],Table3[hsplt_handled],"NOT FOUND")</f>
        <v>tier - 2</v>
      </c>
      <c r="Q1258" t="str">
        <f>_xlfn.XLOOKUP(A1258,Table3[customer_no],Table3[city_handled],"NOT FOUND")</f>
        <v>tier - 3</v>
      </c>
      <c r="R1258" t="str">
        <f>_xlfn.XLOOKUP(A1258,Table3[customer_no],Table3[state_id],"NOT FOUND")</f>
        <v>R1023</v>
      </c>
      <c r="S1258" s="34" cm="1">
        <f t="array" ref="S1258">_xlfn.XLOOKUP(A1258,Table3[customer_no],'Hospitalisation Details'!$F$2:$F$2344,"NOT FOUND")</f>
        <v>8821.8799999999992</v>
      </c>
      <c r="T1258" t="str">
        <f>_xlfn.XLOOKUP(A1258,Table2[Customer ID],Table2[BMI_category],"NOT FOUND")</f>
        <v>Obesity</v>
      </c>
      <c r="U1258" s="7">
        <f>_xlfn.XLOOKUP(A1258,Table2[Customer ID],Table2[no of surgery],"NOT FOUND")</f>
        <v>0</v>
      </c>
      <c r="V1258" t="str">
        <f>_xlfn.XLOOKUP(A1258,Table2[Customer ID],Table2[smoker_missing],"NOT FOUND")</f>
        <v>No</v>
      </c>
      <c r="W1258" t="str">
        <f t="shared" si="19"/>
        <v>Normal</v>
      </c>
      <c r="X1258" s="37">
        <f>SUM(Table5[[#This Row],[Title]:[Diabetes Level]])</f>
        <v>48103</v>
      </c>
    </row>
    <row r="1259" spans="1:24" x14ac:dyDescent="0.25">
      <c r="A1259" t="s">
        <v>1113</v>
      </c>
      <c r="B1259" t="str">
        <f>VLOOKUP(A1259,'Customer Names'!$A$2:$E$2336,3,FALSE)</f>
        <v>Ms.</v>
      </c>
      <c r="C1259" t="str">
        <f>_xlfn.XLOOKUP(A1259,$A$2:$A$2336,'Customer Names'!$D$2:$D$2336,"NOT FOUND")</f>
        <v>Roxanne</v>
      </c>
      <c r="D1259" t="str">
        <f>_xlfn.XLOOKUP(A1259,$A$2:$A$2336,'Customer Names'!$E$2:$E$2336,"NOT FOUND")</f>
        <v>Stepnowski</v>
      </c>
      <c r="E1259" cm="1">
        <f t="array" ref="E1259">_xlfn.XLOOKUP(A1259,$A$2:$A$2336,Table2[BMI],"NOT FOUND")</f>
        <v>21.03</v>
      </c>
      <c r="F1259" cm="1">
        <f t="array" ref="F1259">_xlfn.XLOOKUP(A1259,$A$2:$A$2336,Table2[HBA1C],"NOT FOUND")</f>
        <v>6.5</v>
      </c>
      <c r="G1259" t="str" cm="1">
        <f t="array" ref="G1259">_xlfn.XLOOKUP(A1259,$A$2:$A$2336,Table2[Heart Issues],"NOT FOUND")</f>
        <v>No</v>
      </c>
      <c r="H1259" t="str" cm="1">
        <f t="array" ref="H1259">_xlfn.XLOOKUP(A1259,$A$2:$A$2336,Table2[Any Transplants],"NOT FOUND")</f>
        <v>No</v>
      </c>
      <c r="I1259" t="str" cm="1">
        <f t="array" ref="I1259">_xlfn.XLOOKUP(A1259,$A$2:$A$2336,Table2[Cancer history],"NOT FOUND")</f>
        <v>No</v>
      </c>
      <c r="J1259" t="str">
        <f>_xlfn.XLOOKUP(A1259,Table3[customer_no],Table3[month],"NOT FOUND")</f>
        <v>Aug</v>
      </c>
      <c r="K1259" s="7">
        <f>_xlfn.XLOOKUP(A1259,Table3[customer_no],Table3[year_average],"NOT FOUND")</f>
        <v>1965</v>
      </c>
      <c r="L1259" cm="1">
        <f t="array" ref="L1259">_xlfn.XLOOKUP(A1259,Table3[customer_no],'Hospitalisation Details'!$D$2:$D$2344,"NOT FOUND")</f>
        <v>29</v>
      </c>
      <c r="M1259" s="33">
        <f>_xlfn.XLOOKUP(A1259,Table3[customer_no],Table3[dd/mm/yy],"NOT FOUND")</f>
        <v>23983</v>
      </c>
      <c r="N1259">
        <f>_xlfn.XLOOKUP(A1259,Table3[customer_no],Table3[age],"NOT FOUND")</f>
        <v>57</v>
      </c>
      <c r="O1259" cm="1">
        <f t="array" ref="O1259">_xlfn.XLOOKUP(A1259,Table3[customer_no],'Hospitalisation Details'!$E$2:$E$2344,"NOT FOUND")</f>
        <v>0</v>
      </c>
      <c r="P1259" t="str">
        <f>_xlfn.XLOOKUP(A1259,Table3[customer_no],Table3[hsplt_handled],"NOT FOUND")</f>
        <v>tier - 3</v>
      </c>
      <c r="Q1259" t="str">
        <f>_xlfn.XLOOKUP(A1259,Table3[customer_no],Table3[city_handled],"NOT FOUND")</f>
        <v>tier - 2</v>
      </c>
      <c r="R1259" t="str">
        <f>_xlfn.XLOOKUP(A1259,Table3[customer_no],Table3[state_id],"NOT FOUND")</f>
        <v>R1013</v>
      </c>
      <c r="S1259" s="34" cm="1">
        <f t="array" ref="S1259">_xlfn.XLOOKUP(A1259,Table3[customer_no],'Hospitalisation Details'!$F$2:$F$2344,"NOT FOUND")</f>
        <v>8800.49</v>
      </c>
      <c r="T1259" t="str">
        <f>_xlfn.XLOOKUP(A1259,Table2[Customer ID],Table2[BMI_category],"NOT FOUND")</f>
        <v>Normal Weight</v>
      </c>
      <c r="U1259" s="7">
        <f>_xlfn.XLOOKUP(A1259,Table2[Customer ID],Table2[no of surgery],"NOT FOUND")</f>
        <v>0</v>
      </c>
      <c r="V1259" t="str">
        <f>_xlfn.XLOOKUP(A1259,Table2[Customer ID],Table2[smoker_missing],"NOT FOUND")</f>
        <v>No</v>
      </c>
      <c r="W1259" t="str">
        <f t="shared" si="19"/>
        <v>Diabetes</v>
      </c>
      <c r="X1259" s="37">
        <f>SUM(Table5[[#This Row],[Title]:[Diabetes Level]])</f>
        <v>34862.019999999997</v>
      </c>
    </row>
    <row r="1260" spans="1:24" x14ac:dyDescent="0.25">
      <c r="A1260" t="s">
        <v>1112</v>
      </c>
      <c r="B1260" t="str">
        <f>VLOOKUP(A1260,'Customer Names'!$A$2:$E$2336,3,FALSE)</f>
        <v>Mr.</v>
      </c>
      <c r="C1260" t="str">
        <f>_xlfn.XLOOKUP(A1260,$A$2:$A$2336,'Customer Names'!$D$2:$D$2336,"NOT FOUND")</f>
        <v>Israel</v>
      </c>
      <c r="D1260" t="str">
        <f>_xlfn.XLOOKUP(A1260,$A$2:$A$2336,'Customer Names'!$E$2:$E$2336,"NOT FOUND")</f>
        <v>Merkle</v>
      </c>
      <c r="E1260" cm="1">
        <f t="array" ref="E1260">_xlfn.XLOOKUP(A1260,$A$2:$A$2336,Table2[BMI],"NOT FOUND")</f>
        <v>37</v>
      </c>
      <c r="F1260" cm="1">
        <f t="array" ref="F1260">_xlfn.XLOOKUP(A1260,$A$2:$A$2336,Table2[HBA1C],"NOT FOUND")</f>
        <v>8.75</v>
      </c>
      <c r="G1260" t="str" cm="1">
        <f t="array" ref="G1260">_xlfn.XLOOKUP(A1260,$A$2:$A$2336,Table2[Heart Issues],"NOT FOUND")</f>
        <v>No</v>
      </c>
      <c r="H1260" t="str" cm="1">
        <f t="array" ref="H1260">_xlfn.XLOOKUP(A1260,$A$2:$A$2336,Table2[Any Transplants],"NOT FOUND")</f>
        <v>No</v>
      </c>
      <c r="I1260" t="str" cm="1">
        <f t="array" ref="I1260">_xlfn.XLOOKUP(A1260,$A$2:$A$2336,Table2[Cancer history],"NOT FOUND")</f>
        <v>No</v>
      </c>
      <c r="J1260" t="str">
        <f>_xlfn.XLOOKUP(A1260,Table3[customer_no],Table3[month],"NOT FOUND")</f>
        <v>Jun</v>
      </c>
      <c r="K1260" s="7">
        <f>_xlfn.XLOOKUP(A1260,Table3[customer_no],Table3[year_average],"NOT FOUND")</f>
        <v>1971</v>
      </c>
      <c r="L1260" cm="1">
        <f t="array" ref="L1260">_xlfn.XLOOKUP(A1260,Table3[customer_no],'Hospitalisation Details'!$D$2:$D$2344,"NOT FOUND")</f>
        <v>18</v>
      </c>
      <c r="M1260" s="33">
        <f>_xlfn.XLOOKUP(A1260,Table3[customer_no],Table3[dd/mm/yy],"NOT FOUND")</f>
        <v>26102</v>
      </c>
      <c r="N1260">
        <f>_xlfn.XLOOKUP(A1260,Table3[customer_no],Table3[age],"NOT FOUND")</f>
        <v>51</v>
      </c>
      <c r="O1260" cm="1">
        <f t="array" ref="O1260">_xlfn.XLOOKUP(A1260,Table3[customer_no],'Hospitalisation Details'!$E$2:$E$2344,"NOT FOUND")</f>
        <v>0</v>
      </c>
      <c r="P1260" t="str">
        <f>_xlfn.XLOOKUP(A1260,Table3[customer_no],Table3[hsplt_handled],"NOT FOUND")</f>
        <v>tier - 2</v>
      </c>
      <c r="Q1260" t="str">
        <f>_xlfn.XLOOKUP(A1260,Table3[customer_no],Table3[city_handled],"NOT FOUND")</f>
        <v>tier - 1</v>
      </c>
      <c r="R1260" t="str">
        <f>_xlfn.XLOOKUP(A1260,Table3[customer_no],Table3[state_id],"NOT FOUND")</f>
        <v>R1011</v>
      </c>
      <c r="S1260" s="34" cm="1">
        <f t="array" ref="S1260">_xlfn.XLOOKUP(A1260,Table3[customer_no],'Hospitalisation Details'!$F$2:$F$2344,"NOT FOUND")</f>
        <v>8798.59</v>
      </c>
      <c r="T1260" t="str">
        <f>_xlfn.XLOOKUP(A1260,Table2[Customer ID],Table2[BMI_category],"NOT FOUND")</f>
        <v>Obesity</v>
      </c>
      <c r="U1260" s="7">
        <f>_xlfn.XLOOKUP(A1260,Table2[Customer ID],Table2[no of surgery],"NOT FOUND")</f>
        <v>0</v>
      </c>
      <c r="V1260" t="str">
        <f>_xlfn.XLOOKUP(A1260,Table2[Customer ID],Table2[smoker_missing],"NOT FOUND")</f>
        <v>No</v>
      </c>
      <c r="W1260" t="str">
        <f t="shared" si="19"/>
        <v>Diabetes</v>
      </c>
      <c r="X1260" s="37">
        <f>SUM(Table5[[#This Row],[Title]:[Diabetes Level]])</f>
        <v>36986.339999999997</v>
      </c>
    </row>
    <row r="1261" spans="1:24" x14ac:dyDescent="0.25">
      <c r="A1261" t="s">
        <v>1111</v>
      </c>
      <c r="B1261" t="str">
        <f>VLOOKUP(A1261,'Customer Names'!$A$2:$E$2336,3,FALSE)</f>
        <v>Mr.</v>
      </c>
      <c r="C1261" t="str">
        <f>_xlfn.XLOOKUP(A1261,$A$2:$A$2336,'Customer Names'!$D$2:$D$2336,"NOT FOUND")</f>
        <v>Samalya</v>
      </c>
      <c r="D1261" t="str">
        <f>_xlfn.XLOOKUP(A1261,$A$2:$A$2336,'Customer Names'!$E$2:$E$2336,"NOT FOUND")</f>
        <v>Schaefer</v>
      </c>
      <c r="E1261" cm="1">
        <f t="array" ref="E1261">_xlfn.XLOOKUP(A1261,$A$2:$A$2336,Table2[BMI],"NOT FOUND")</f>
        <v>25.4</v>
      </c>
      <c r="F1261" cm="1">
        <f t="array" ref="F1261">_xlfn.XLOOKUP(A1261,$A$2:$A$2336,Table2[HBA1C],"NOT FOUND")</f>
        <v>11.96</v>
      </c>
      <c r="G1261" t="str" cm="1">
        <f t="array" ref="G1261">_xlfn.XLOOKUP(A1261,$A$2:$A$2336,Table2[Heart Issues],"NOT FOUND")</f>
        <v>No</v>
      </c>
      <c r="H1261" t="str" cm="1">
        <f t="array" ref="H1261">_xlfn.XLOOKUP(A1261,$A$2:$A$2336,Table2[Any Transplants],"NOT FOUND")</f>
        <v>No</v>
      </c>
      <c r="I1261" t="str" cm="1">
        <f t="array" ref="I1261">_xlfn.XLOOKUP(A1261,$A$2:$A$2336,Table2[Cancer history],"NOT FOUND")</f>
        <v>No</v>
      </c>
      <c r="J1261" t="str">
        <f>_xlfn.XLOOKUP(A1261,Table3[customer_no],Table3[month],"NOT FOUND")</f>
        <v>Aug</v>
      </c>
      <c r="K1261" s="7">
        <f>_xlfn.XLOOKUP(A1261,Table3[customer_no],Table3[year_average],"NOT FOUND")</f>
        <v>1971</v>
      </c>
      <c r="L1261" cm="1">
        <f t="array" ref="L1261">_xlfn.XLOOKUP(A1261,Table3[customer_no],'Hospitalisation Details'!$D$2:$D$2344,"NOT FOUND")</f>
        <v>23</v>
      </c>
      <c r="M1261" s="33">
        <f>_xlfn.XLOOKUP(A1261,Table3[customer_no],Table3[dd/mm/yy],"NOT FOUND")</f>
        <v>26168</v>
      </c>
      <c r="N1261">
        <f>_xlfn.XLOOKUP(A1261,Table3[customer_no],Table3[age],"NOT FOUND")</f>
        <v>51</v>
      </c>
      <c r="O1261" cm="1">
        <f t="array" ref="O1261">_xlfn.XLOOKUP(A1261,Table3[customer_no],'Hospitalisation Details'!$E$2:$E$2344,"NOT FOUND")</f>
        <v>0</v>
      </c>
      <c r="P1261" t="str">
        <f>_xlfn.XLOOKUP(A1261,Table3[customer_no],Table3[hsplt_handled],"NOT FOUND")</f>
        <v>tier - 2</v>
      </c>
      <c r="Q1261" t="str">
        <f>_xlfn.XLOOKUP(A1261,Table3[customer_no],Table3[city_handled],"NOT FOUND")</f>
        <v>tier - 3</v>
      </c>
      <c r="R1261" t="str">
        <f>_xlfn.XLOOKUP(A1261,Table3[customer_no],Table3[state_id],"NOT FOUND")</f>
        <v>R1011</v>
      </c>
      <c r="S1261" s="34" cm="1">
        <f t="array" ref="S1261">_xlfn.XLOOKUP(A1261,Table3[customer_no],'Hospitalisation Details'!$F$2:$F$2344,"NOT FOUND")</f>
        <v>8782.4699999999993</v>
      </c>
      <c r="T1261" t="str">
        <f>_xlfn.XLOOKUP(A1261,Table2[Customer ID],Table2[BMI_category],"NOT FOUND")</f>
        <v>Overweight</v>
      </c>
      <c r="U1261" s="7">
        <f>_xlfn.XLOOKUP(A1261,Table2[Customer ID],Table2[no of surgery],"NOT FOUND")</f>
        <v>0</v>
      </c>
      <c r="V1261" t="str">
        <f>_xlfn.XLOOKUP(A1261,Table2[Customer ID],Table2[smoker_missing],"NOT FOUND")</f>
        <v>No</v>
      </c>
      <c r="W1261" t="str">
        <f t="shared" si="19"/>
        <v>Diabetes</v>
      </c>
      <c r="X1261" s="37">
        <f>SUM(Table5[[#This Row],[Title]:[Diabetes Level]])</f>
        <v>37032.83</v>
      </c>
    </row>
    <row r="1262" spans="1:24" x14ac:dyDescent="0.25">
      <c r="A1262" t="s">
        <v>1110</v>
      </c>
      <c r="B1262" t="str">
        <f>VLOOKUP(A1262,'Customer Names'!$A$2:$E$2336,3,FALSE)</f>
        <v>Mr.</v>
      </c>
      <c r="C1262" t="str">
        <f>_xlfn.XLOOKUP(A1262,$A$2:$A$2336,'Customer Names'!$D$2:$D$2336,"NOT FOUND")</f>
        <v>Peter</v>
      </c>
      <c r="D1262" t="str">
        <f>_xlfn.XLOOKUP(A1262,$A$2:$A$2336,'Customer Names'!$E$2:$E$2336,"NOT FOUND")</f>
        <v>Vigneron</v>
      </c>
      <c r="E1262" cm="1">
        <f t="array" ref="E1262">_xlfn.XLOOKUP(A1262,$A$2:$A$2336,Table2[BMI],"NOT FOUND")</f>
        <v>32.299999999999997</v>
      </c>
      <c r="F1262" cm="1">
        <f t="array" ref="F1262">_xlfn.XLOOKUP(A1262,$A$2:$A$2336,Table2[HBA1C],"NOT FOUND")</f>
        <v>10.54</v>
      </c>
      <c r="G1262" t="str" cm="1">
        <f t="array" ref="G1262">_xlfn.XLOOKUP(A1262,$A$2:$A$2336,Table2[Heart Issues],"NOT FOUND")</f>
        <v>No</v>
      </c>
      <c r="H1262" t="str" cm="1">
        <f t="array" ref="H1262">_xlfn.XLOOKUP(A1262,$A$2:$A$2336,Table2[Any Transplants],"NOT FOUND")</f>
        <v>No</v>
      </c>
      <c r="I1262" t="str" cm="1">
        <f t="array" ref="I1262">_xlfn.XLOOKUP(A1262,$A$2:$A$2336,Table2[Cancer history],"NOT FOUND")</f>
        <v>No</v>
      </c>
      <c r="J1262" t="str">
        <f>_xlfn.XLOOKUP(A1262,Table3[customer_no],Table3[month],"NOT FOUND")</f>
        <v>Sep</v>
      </c>
      <c r="K1262" s="7">
        <f>_xlfn.XLOOKUP(A1262,Table3[customer_no],Table3[year_average],"NOT FOUND")</f>
        <v>1974</v>
      </c>
      <c r="L1262" cm="1">
        <f t="array" ref="L1262">_xlfn.XLOOKUP(A1262,Table3[customer_no],'Hospitalisation Details'!$D$2:$D$2344,"NOT FOUND")</f>
        <v>6</v>
      </c>
      <c r="M1262" s="33">
        <f>_xlfn.XLOOKUP(A1262,Table3[customer_no],Table3[dd/mm/yy],"NOT FOUND")</f>
        <v>27278</v>
      </c>
      <c r="N1262">
        <f>_xlfn.XLOOKUP(A1262,Table3[customer_no],Table3[age],"NOT FOUND")</f>
        <v>48</v>
      </c>
      <c r="O1262" cm="1">
        <f t="array" ref="O1262">_xlfn.XLOOKUP(A1262,Table3[customer_no],'Hospitalisation Details'!$E$2:$E$2344,"NOT FOUND")</f>
        <v>1</v>
      </c>
      <c r="P1262" t="str">
        <f>_xlfn.XLOOKUP(A1262,Table3[customer_no],Table3[hsplt_handled],"NOT FOUND")</f>
        <v>tier - 2</v>
      </c>
      <c r="Q1262" t="str">
        <f>_xlfn.XLOOKUP(A1262,Table3[customer_no],Table3[city_handled],"NOT FOUND")</f>
        <v>tier - 3</v>
      </c>
      <c r="R1262" t="str">
        <f>_xlfn.XLOOKUP(A1262,Table3[customer_no],Table3[state_id],"NOT FOUND")</f>
        <v>R1012</v>
      </c>
      <c r="S1262" s="34" cm="1">
        <f t="array" ref="S1262">_xlfn.XLOOKUP(A1262,Table3[customer_no],'Hospitalisation Details'!$F$2:$F$2344,"NOT FOUND")</f>
        <v>8765.25</v>
      </c>
      <c r="T1262" t="str">
        <f>_xlfn.XLOOKUP(A1262,Table2[Customer ID],Table2[BMI_category],"NOT FOUND")</f>
        <v>Obesity</v>
      </c>
      <c r="U1262" s="7">
        <f>_xlfn.XLOOKUP(A1262,Table2[Customer ID],Table2[no of surgery],"NOT FOUND")</f>
        <v>0</v>
      </c>
      <c r="V1262" t="str">
        <f>_xlfn.XLOOKUP(A1262,Table2[Customer ID],Table2[smoker_missing],"NOT FOUND")</f>
        <v>No</v>
      </c>
      <c r="W1262" t="str">
        <f t="shared" si="19"/>
        <v>Diabetes</v>
      </c>
      <c r="X1262" s="37">
        <f>SUM(Table5[[#This Row],[Title]:[Diabetes Level]])</f>
        <v>38115.089999999997</v>
      </c>
    </row>
    <row r="1263" spans="1:24" x14ac:dyDescent="0.25">
      <c r="A1263" t="s">
        <v>1109</v>
      </c>
      <c r="B1263" t="str">
        <f>VLOOKUP(A1263,'Customer Names'!$A$2:$E$2336,3,FALSE)</f>
        <v>Ms.</v>
      </c>
      <c r="C1263" t="str">
        <f>_xlfn.XLOOKUP(A1263,$A$2:$A$2336,'Customer Names'!$D$2:$D$2336,"NOT FOUND")</f>
        <v>Alicia</v>
      </c>
      <c r="D1263" t="str">
        <f>_xlfn.XLOOKUP(A1263,$A$2:$A$2336,'Customer Names'!$E$2:$E$2336,"NOT FOUND")</f>
        <v>Mucci</v>
      </c>
      <c r="E1263" cm="1">
        <f t="array" ref="E1263">_xlfn.XLOOKUP(A1263,$A$2:$A$2336,Table2[BMI],"NOT FOUND")</f>
        <v>23.94</v>
      </c>
      <c r="F1263" cm="1">
        <f t="array" ref="F1263">_xlfn.XLOOKUP(A1263,$A$2:$A$2336,Table2[HBA1C],"NOT FOUND")</f>
        <v>4.54</v>
      </c>
      <c r="G1263" t="str" cm="1">
        <f t="array" ref="G1263">_xlfn.XLOOKUP(A1263,$A$2:$A$2336,Table2[Heart Issues],"NOT FOUND")</f>
        <v>yes</v>
      </c>
      <c r="H1263" t="str" cm="1">
        <f t="array" ref="H1263">_xlfn.XLOOKUP(A1263,$A$2:$A$2336,Table2[Any Transplants],"NOT FOUND")</f>
        <v>No</v>
      </c>
      <c r="I1263" t="str" cm="1">
        <f t="array" ref="I1263">_xlfn.XLOOKUP(A1263,$A$2:$A$2336,Table2[Cancer history],"NOT FOUND")</f>
        <v>Yes</v>
      </c>
      <c r="J1263" t="str">
        <f>_xlfn.XLOOKUP(A1263,Table3[customer_no],Table3[month],"NOT FOUND")</f>
        <v>Sep</v>
      </c>
      <c r="K1263" s="7">
        <f>_xlfn.XLOOKUP(A1263,Table3[customer_no],Table3[year_average],"NOT FOUND")</f>
        <v>1969</v>
      </c>
      <c r="L1263" cm="1">
        <f t="array" ref="L1263">_xlfn.XLOOKUP(A1263,Table3[customer_no],'Hospitalisation Details'!$D$2:$D$2344,"NOT FOUND")</f>
        <v>9</v>
      </c>
      <c r="M1263" s="33">
        <f>_xlfn.XLOOKUP(A1263,Table3[customer_no],Table3[dd/mm/yy],"NOT FOUND")</f>
        <v>25455</v>
      </c>
      <c r="N1263">
        <f>_xlfn.XLOOKUP(A1263,Table3[customer_no],Table3[age],"NOT FOUND")</f>
        <v>53</v>
      </c>
      <c r="O1263" cm="1">
        <f t="array" ref="O1263">_xlfn.XLOOKUP(A1263,Table3[customer_no],'Hospitalisation Details'!$E$2:$E$2344,"NOT FOUND")</f>
        <v>0</v>
      </c>
      <c r="P1263" t="str">
        <f>_xlfn.XLOOKUP(A1263,Table3[customer_no],Table3[hsplt_handled],"NOT FOUND")</f>
        <v>tier - 2</v>
      </c>
      <c r="Q1263" t="str">
        <f>_xlfn.XLOOKUP(A1263,Table3[customer_no],Table3[city_handled],"NOT FOUND")</f>
        <v>tier - 1</v>
      </c>
      <c r="R1263" t="str">
        <f>_xlfn.XLOOKUP(A1263,Table3[customer_no],Table3[state_id],"NOT FOUND")</f>
        <v>R1013</v>
      </c>
      <c r="S1263" s="34" cm="1">
        <f t="array" ref="S1263">_xlfn.XLOOKUP(A1263,Table3[customer_no],'Hospitalisation Details'!$F$2:$F$2344,"NOT FOUND")</f>
        <v>8760.1200000000008</v>
      </c>
      <c r="T1263" t="str">
        <f>_xlfn.XLOOKUP(A1263,Table2[Customer ID],Table2[BMI_category],"NOT FOUND")</f>
        <v>Normal Weight</v>
      </c>
      <c r="U1263" s="7">
        <f>_xlfn.XLOOKUP(A1263,Table2[Customer ID],Table2[no of surgery],"NOT FOUND")</f>
        <v>1</v>
      </c>
      <c r="V1263" t="str">
        <f>_xlfn.XLOOKUP(A1263,Table2[Customer ID],Table2[smoker_missing],"NOT FOUND")</f>
        <v>No</v>
      </c>
      <c r="W1263" t="str">
        <f t="shared" si="19"/>
        <v>Normal</v>
      </c>
      <c r="X1263" s="37">
        <f>SUM(Table5[[#This Row],[Title]:[Diabetes Level]])</f>
        <v>36275.599999999999</v>
      </c>
    </row>
    <row r="1264" spans="1:24" x14ac:dyDescent="0.25">
      <c r="A1264" t="s">
        <v>1108</v>
      </c>
      <c r="B1264" t="str">
        <f>VLOOKUP(A1264,'Customer Names'!$A$2:$E$2336,3,FALSE)</f>
        <v>Ms.</v>
      </c>
      <c r="C1264" t="str">
        <f>_xlfn.XLOOKUP(A1264,$A$2:$A$2336,'Customer Names'!$D$2:$D$2336,"NOT FOUND")</f>
        <v>Sarah K.</v>
      </c>
      <c r="D1264" t="str">
        <f>_xlfn.XLOOKUP(A1264,$A$2:$A$2336,'Customer Names'!$E$2:$E$2336,"NOT FOUND")</f>
        <v>MacDonald</v>
      </c>
      <c r="E1264" cm="1">
        <f t="array" ref="E1264">_xlfn.XLOOKUP(A1264,$A$2:$A$2336,Table2[BMI],"NOT FOUND")</f>
        <v>46.4</v>
      </c>
      <c r="F1264" cm="1">
        <f t="array" ref="F1264">_xlfn.XLOOKUP(A1264,$A$2:$A$2336,Table2[HBA1C],"NOT FOUND")</f>
        <v>5.71</v>
      </c>
      <c r="G1264" t="str" cm="1">
        <f t="array" ref="G1264">_xlfn.XLOOKUP(A1264,$A$2:$A$2336,Table2[Heart Issues],"NOT FOUND")</f>
        <v>No</v>
      </c>
      <c r="H1264" t="str" cm="1">
        <f t="array" ref="H1264">_xlfn.XLOOKUP(A1264,$A$2:$A$2336,Table2[Any Transplants],"NOT FOUND")</f>
        <v>No</v>
      </c>
      <c r="I1264" t="str" cm="1">
        <f t="array" ref="I1264">_xlfn.XLOOKUP(A1264,$A$2:$A$2336,Table2[Cancer history],"NOT FOUND")</f>
        <v>No</v>
      </c>
      <c r="J1264" t="str">
        <f>_xlfn.XLOOKUP(A1264,Table3[customer_no],Table3[month],"NOT FOUND")</f>
        <v>Aug</v>
      </c>
      <c r="K1264" s="7">
        <f>_xlfn.XLOOKUP(A1264,Table3[customer_no],Table3[year_average],"NOT FOUND")</f>
        <v>1999</v>
      </c>
      <c r="L1264" cm="1">
        <f t="array" ref="L1264">_xlfn.XLOOKUP(A1264,Table3[customer_no],'Hospitalisation Details'!$D$2:$D$2344,"NOT FOUND")</f>
        <v>23</v>
      </c>
      <c r="M1264" s="33">
        <f>_xlfn.XLOOKUP(A1264,Table3[customer_no],Table3[dd/mm/yy],"NOT FOUND")</f>
        <v>36395</v>
      </c>
      <c r="N1264">
        <f>_xlfn.XLOOKUP(A1264,Table3[customer_no],Table3[age],"NOT FOUND")</f>
        <v>23</v>
      </c>
      <c r="O1264" cm="1">
        <f t="array" ref="O1264">_xlfn.XLOOKUP(A1264,Table3[customer_no],'Hospitalisation Details'!$E$2:$E$2344,"NOT FOUND")</f>
        <v>0</v>
      </c>
      <c r="P1264" t="str">
        <f>_xlfn.XLOOKUP(A1264,Table3[customer_no],Table3[hsplt_handled],"NOT FOUND")</f>
        <v>tier - 2</v>
      </c>
      <c r="Q1264" t="str">
        <f>_xlfn.XLOOKUP(A1264,Table3[customer_no],Table3[city_handled],"NOT FOUND")</f>
        <v>tier - 3</v>
      </c>
      <c r="R1264" t="str">
        <f>_xlfn.XLOOKUP(A1264,Table3[customer_no],Table3[state_id],"NOT FOUND")</f>
        <v>R1011</v>
      </c>
      <c r="S1264" s="34" cm="1">
        <f t="array" ref="S1264">_xlfn.XLOOKUP(A1264,Table3[customer_no],'Hospitalisation Details'!$F$2:$F$2344,"NOT FOUND")</f>
        <v>8747.68</v>
      </c>
      <c r="T1264" t="str">
        <f>_xlfn.XLOOKUP(A1264,Table2[Customer ID],Table2[BMI_category],"NOT FOUND")</f>
        <v>Obesity</v>
      </c>
      <c r="U1264" s="7">
        <f>_xlfn.XLOOKUP(A1264,Table2[Customer ID],Table2[no of surgery],"NOT FOUND")</f>
        <v>0</v>
      </c>
      <c r="V1264" t="str">
        <f>_xlfn.XLOOKUP(A1264,Table2[Customer ID],Table2[smoker_missing],"NOT FOUND")</f>
        <v>No</v>
      </c>
      <c r="W1264" t="str">
        <f t="shared" si="19"/>
        <v>Prediabetes</v>
      </c>
      <c r="X1264" s="37">
        <f>SUM(Table5[[#This Row],[Title]:[Diabetes Level]])</f>
        <v>47239.79</v>
      </c>
    </row>
    <row r="1265" spans="1:24" x14ac:dyDescent="0.25">
      <c r="A1265" t="s">
        <v>1107</v>
      </c>
      <c r="B1265" t="str">
        <f>VLOOKUP(A1265,'Customer Names'!$A$2:$E$2336,3,FALSE)</f>
        <v>Mr.</v>
      </c>
      <c r="C1265" t="str">
        <f>_xlfn.XLOOKUP(A1265,$A$2:$A$2336,'Customer Names'!$D$2:$D$2336,"NOT FOUND")</f>
        <v>Guomin</v>
      </c>
      <c r="D1265" t="str">
        <f>_xlfn.XLOOKUP(A1265,$A$2:$A$2336,'Customer Names'!$E$2:$E$2336,"NOT FOUND")</f>
        <v>Deng</v>
      </c>
      <c r="E1265" cm="1">
        <f t="array" ref="E1265">_xlfn.XLOOKUP(A1265,$A$2:$A$2336,Table2[BMI],"NOT FOUND")</f>
        <v>40.375</v>
      </c>
      <c r="F1265" cm="1">
        <f t="array" ref="F1265">_xlfn.XLOOKUP(A1265,$A$2:$A$2336,Table2[HBA1C],"NOT FOUND")</f>
        <v>6.25</v>
      </c>
      <c r="G1265" t="str" cm="1">
        <f t="array" ref="G1265">_xlfn.XLOOKUP(A1265,$A$2:$A$2336,Table2[Heart Issues],"NOT FOUND")</f>
        <v>yes</v>
      </c>
      <c r="H1265" t="str" cm="1">
        <f t="array" ref="H1265">_xlfn.XLOOKUP(A1265,$A$2:$A$2336,Table2[Any Transplants],"NOT FOUND")</f>
        <v>No</v>
      </c>
      <c r="I1265" t="str" cm="1">
        <f t="array" ref="I1265">_xlfn.XLOOKUP(A1265,$A$2:$A$2336,Table2[Cancer history],"NOT FOUND")</f>
        <v>No</v>
      </c>
      <c r="J1265" t="str">
        <f>_xlfn.XLOOKUP(A1265,Table3[customer_no],Table3[month],"NOT FOUND")</f>
        <v>Jun</v>
      </c>
      <c r="K1265" s="7">
        <f>_xlfn.XLOOKUP(A1265,Table3[customer_no],Table3[year_average],"NOT FOUND")</f>
        <v>1976</v>
      </c>
      <c r="L1265" cm="1">
        <f t="array" ref="L1265">_xlfn.XLOOKUP(A1265,Table3[customer_no],'Hospitalisation Details'!$D$2:$D$2344,"NOT FOUND")</f>
        <v>17</v>
      </c>
      <c r="M1265" s="33">
        <f>_xlfn.XLOOKUP(A1265,Table3[customer_no],Table3[dd/mm/yy],"NOT FOUND")</f>
        <v>27928</v>
      </c>
      <c r="N1265">
        <f>_xlfn.XLOOKUP(A1265,Table3[customer_no],Table3[age],"NOT FOUND")</f>
        <v>46</v>
      </c>
      <c r="O1265" cm="1">
        <f t="array" ref="O1265">_xlfn.XLOOKUP(A1265,Table3[customer_no],'Hospitalisation Details'!$E$2:$E$2344,"NOT FOUND")</f>
        <v>2</v>
      </c>
      <c r="P1265" t="str">
        <f>_xlfn.XLOOKUP(A1265,Table3[customer_no],Table3[hsplt_handled],"NOT FOUND")</f>
        <v>tier - 2</v>
      </c>
      <c r="Q1265" t="str">
        <f>_xlfn.XLOOKUP(A1265,Table3[customer_no],Table3[city_handled],"NOT FOUND")</f>
        <v>tier - 3</v>
      </c>
      <c r="R1265" t="str">
        <f>_xlfn.XLOOKUP(A1265,Table3[customer_no],Table3[state_id],"NOT FOUND")</f>
        <v>R1012</v>
      </c>
      <c r="S1265" s="34" cm="1">
        <f t="array" ref="S1265">_xlfn.XLOOKUP(A1265,Table3[customer_no],'Hospitalisation Details'!$F$2:$F$2344,"NOT FOUND")</f>
        <v>8733.23</v>
      </c>
      <c r="T1265" t="str">
        <f>_xlfn.XLOOKUP(A1265,Table2[Customer ID],Table2[BMI_category],"NOT FOUND")</f>
        <v>Obesity</v>
      </c>
      <c r="U1265" s="7">
        <f>_xlfn.XLOOKUP(A1265,Table2[Customer ID],Table2[no of surgery],"NOT FOUND")</f>
        <v>0</v>
      </c>
      <c r="V1265" t="str">
        <f>_xlfn.XLOOKUP(A1265,Table2[Customer ID],Table2[smoker_missing],"NOT FOUND")</f>
        <v>No</v>
      </c>
      <c r="W1265" t="str">
        <f t="shared" si="19"/>
        <v>Prediabetes</v>
      </c>
      <c r="X1265" s="37">
        <f>SUM(Table5[[#This Row],[Title]:[Diabetes Level]])</f>
        <v>38748.854999999996</v>
      </c>
    </row>
    <row r="1266" spans="1:24" x14ac:dyDescent="0.25">
      <c r="A1266" t="s">
        <v>1106</v>
      </c>
      <c r="B1266" t="str">
        <f>VLOOKUP(A1266,'Customer Names'!$A$2:$E$2336,3,FALSE)</f>
        <v>Mr.</v>
      </c>
      <c r="C1266" t="str">
        <f>_xlfn.XLOOKUP(A1266,$A$2:$A$2336,'Customer Names'!$D$2:$D$2336,"NOT FOUND")</f>
        <v>Javier</v>
      </c>
      <c r="D1266" t="str">
        <f>_xlfn.XLOOKUP(A1266,$A$2:$A$2336,'Customer Names'!$E$2:$E$2336,"NOT FOUND")</f>
        <v>De Mata</v>
      </c>
      <c r="E1266" cm="1">
        <f t="array" ref="E1266">_xlfn.XLOOKUP(A1266,$A$2:$A$2336,Table2[BMI],"NOT FOUND")</f>
        <v>28.7</v>
      </c>
      <c r="F1266" cm="1">
        <f t="array" ref="F1266">_xlfn.XLOOKUP(A1266,$A$2:$A$2336,Table2[HBA1C],"NOT FOUND")</f>
        <v>9.4700000000000006</v>
      </c>
      <c r="G1266" t="str" cm="1">
        <f t="array" ref="G1266">_xlfn.XLOOKUP(A1266,$A$2:$A$2336,Table2[Heart Issues],"NOT FOUND")</f>
        <v>No</v>
      </c>
      <c r="H1266" t="str" cm="1">
        <f t="array" ref="H1266">_xlfn.XLOOKUP(A1266,$A$2:$A$2336,Table2[Any Transplants],"NOT FOUND")</f>
        <v>No</v>
      </c>
      <c r="I1266" t="str" cm="1">
        <f t="array" ref="I1266">_xlfn.XLOOKUP(A1266,$A$2:$A$2336,Table2[Cancer history],"NOT FOUND")</f>
        <v>No</v>
      </c>
      <c r="J1266" t="str">
        <f>_xlfn.XLOOKUP(A1266,Table3[customer_no],Table3[month],"NOT FOUND")</f>
        <v>Jun</v>
      </c>
      <c r="K1266" s="7">
        <f>_xlfn.XLOOKUP(A1266,Table3[customer_no],Table3[year_average],"NOT FOUND")</f>
        <v>1973</v>
      </c>
      <c r="L1266" cm="1">
        <f t="array" ref="L1266">_xlfn.XLOOKUP(A1266,Table3[customer_no],'Hospitalisation Details'!$D$2:$D$2344,"NOT FOUND")</f>
        <v>25</v>
      </c>
      <c r="M1266" s="33">
        <f>_xlfn.XLOOKUP(A1266,Table3[customer_no],Table3[dd/mm/yy],"NOT FOUND")</f>
        <v>26840</v>
      </c>
      <c r="N1266">
        <f>_xlfn.XLOOKUP(A1266,Table3[customer_no],Table3[age],"NOT FOUND")</f>
        <v>49</v>
      </c>
      <c r="O1266" cm="1">
        <f t="array" ref="O1266">_xlfn.XLOOKUP(A1266,Table3[customer_no],'Hospitalisation Details'!$E$2:$E$2344,"NOT FOUND")</f>
        <v>1</v>
      </c>
      <c r="P1266" t="str">
        <f>_xlfn.XLOOKUP(A1266,Table3[customer_no],Table3[hsplt_handled],"NOT FOUND")</f>
        <v>tier - 3</v>
      </c>
      <c r="Q1266" t="str">
        <f>_xlfn.XLOOKUP(A1266,Table3[customer_no],Table3[city_handled],"NOT FOUND")</f>
        <v>tier - 3</v>
      </c>
      <c r="R1266" t="str">
        <f>_xlfn.XLOOKUP(A1266,Table3[customer_no],Table3[state_id],"NOT FOUND")</f>
        <v>R1011</v>
      </c>
      <c r="S1266" s="34" cm="1">
        <f t="array" ref="S1266">_xlfn.XLOOKUP(A1266,Table3[customer_no],'Hospitalisation Details'!$F$2:$F$2344,"NOT FOUND")</f>
        <v>8703.4599999999991</v>
      </c>
      <c r="T1266" t="str">
        <f>_xlfn.XLOOKUP(A1266,Table2[Customer ID],Table2[BMI_category],"NOT FOUND")</f>
        <v>Overweight</v>
      </c>
      <c r="U1266" s="7">
        <f>_xlfn.XLOOKUP(A1266,Table2[Customer ID],Table2[no of surgery],"NOT FOUND")</f>
        <v>2</v>
      </c>
      <c r="V1266" t="str">
        <f>_xlfn.XLOOKUP(A1266,Table2[Customer ID],Table2[smoker_missing],"NOT FOUND")</f>
        <v>No</v>
      </c>
      <c r="W1266" t="str">
        <f t="shared" si="19"/>
        <v>Diabetes</v>
      </c>
      <c r="X1266" s="37">
        <f>SUM(Table5[[#This Row],[Title]:[Diabetes Level]])</f>
        <v>37631.629999999997</v>
      </c>
    </row>
    <row r="1267" spans="1:24" x14ac:dyDescent="0.25">
      <c r="A1267" t="s">
        <v>1105</v>
      </c>
      <c r="B1267" t="str">
        <f>VLOOKUP(A1267,'Customer Names'!$A$2:$E$2336,3,FALSE)</f>
        <v>Mr.</v>
      </c>
      <c r="C1267" t="str">
        <f>_xlfn.XLOOKUP(A1267,$A$2:$A$2336,'Customer Names'!$D$2:$D$2336,"NOT FOUND")</f>
        <v>Matt</v>
      </c>
      <c r="D1267" t="str">
        <f>_xlfn.XLOOKUP(A1267,$A$2:$A$2336,'Customer Names'!$E$2:$E$2336,"NOT FOUND")</f>
        <v>Strickland</v>
      </c>
      <c r="E1267" cm="1">
        <f t="array" ref="E1267">_xlfn.XLOOKUP(A1267,$A$2:$A$2336,Table2[BMI],"NOT FOUND")</f>
        <v>26.63</v>
      </c>
      <c r="F1267" cm="1">
        <f t="array" ref="F1267">_xlfn.XLOOKUP(A1267,$A$2:$A$2336,Table2[HBA1C],"NOT FOUND")</f>
        <v>5.7</v>
      </c>
      <c r="G1267" t="str" cm="1">
        <f t="array" ref="G1267">_xlfn.XLOOKUP(A1267,$A$2:$A$2336,Table2[Heart Issues],"NOT FOUND")</f>
        <v>No</v>
      </c>
      <c r="H1267" t="str" cm="1">
        <f t="array" ref="H1267">_xlfn.XLOOKUP(A1267,$A$2:$A$2336,Table2[Any Transplants],"NOT FOUND")</f>
        <v>No</v>
      </c>
      <c r="I1267" t="str" cm="1">
        <f t="array" ref="I1267">_xlfn.XLOOKUP(A1267,$A$2:$A$2336,Table2[Cancer history],"NOT FOUND")</f>
        <v>No</v>
      </c>
      <c r="J1267" t="str">
        <f>_xlfn.XLOOKUP(A1267,Table3[customer_no],Table3[month],"NOT FOUND")</f>
        <v>Oct</v>
      </c>
      <c r="K1267" s="7">
        <f>_xlfn.XLOOKUP(A1267,Table3[customer_no],Table3[year_average],"NOT FOUND")</f>
        <v>1980</v>
      </c>
      <c r="L1267" cm="1">
        <f t="array" ref="L1267">_xlfn.XLOOKUP(A1267,Table3[customer_no],'Hospitalisation Details'!$D$2:$D$2344,"NOT FOUND")</f>
        <v>28</v>
      </c>
      <c r="M1267" s="33">
        <f>_xlfn.XLOOKUP(A1267,Table3[customer_no],Table3[dd/mm/yy],"NOT FOUND")</f>
        <v>29522</v>
      </c>
      <c r="N1267">
        <f>_xlfn.XLOOKUP(A1267,Table3[customer_no],Table3[age],"NOT FOUND")</f>
        <v>42</v>
      </c>
      <c r="O1267" cm="1">
        <f t="array" ref="O1267">_xlfn.XLOOKUP(A1267,Table3[customer_no],'Hospitalisation Details'!$E$2:$E$2344,"NOT FOUND")</f>
        <v>2</v>
      </c>
      <c r="P1267" t="str">
        <f>_xlfn.XLOOKUP(A1267,Table3[customer_no],Table3[hsplt_handled],"NOT FOUND")</f>
        <v>tier - 2</v>
      </c>
      <c r="Q1267" t="str">
        <f>_xlfn.XLOOKUP(A1267,Table3[customer_no],Table3[city_handled],"NOT FOUND")</f>
        <v>tier - 3</v>
      </c>
      <c r="R1267" t="str">
        <f>_xlfn.XLOOKUP(A1267,Table3[customer_no],Table3[state_id],"NOT FOUND")</f>
        <v>R1021</v>
      </c>
      <c r="S1267" s="34" cm="1">
        <f t="array" ref="S1267">_xlfn.XLOOKUP(A1267,Table3[customer_no],'Hospitalisation Details'!$F$2:$F$2344,"NOT FOUND")</f>
        <v>8701.84</v>
      </c>
      <c r="T1267" t="str">
        <f>_xlfn.XLOOKUP(A1267,Table2[Customer ID],Table2[BMI_category],"NOT FOUND")</f>
        <v>Overweight</v>
      </c>
      <c r="U1267" s="7">
        <f>_xlfn.XLOOKUP(A1267,Table2[Customer ID],Table2[no of surgery],"NOT FOUND")</f>
        <v>0</v>
      </c>
      <c r="V1267" t="str">
        <f>_xlfn.XLOOKUP(A1267,Table2[Customer ID],Table2[smoker_missing],"NOT FOUND")</f>
        <v>No</v>
      </c>
      <c r="W1267" t="str">
        <f t="shared" si="19"/>
        <v>Prediabetes</v>
      </c>
      <c r="X1267" s="37">
        <f>SUM(Table5[[#This Row],[Title]:[Diabetes Level]])</f>
        <v>40308.17</v>
      </c>
    </row>
    <row r="1268" spans="1:24" x14ac:dyDescent="0.25">
      <c r="A1268" t="s">
        <v>1104</v>
      </c>
      <c r="B1268" t="str">
        <f>VLOOKUP(A1268,'Customer Names'!$A$2:$E$2336,3,FALSE)</f>
        <v>Mr.</v>
      </c>
      <c r="C1268" t="str">
        <f>_xlfn.XLOOKUP(A1268,$A$2:$A$2336,'Customer Names'!$D$2:$D$2336,"NOT FOUND")</f>
        <v>Thomas S</v>
      </c>
      <c r="D1268" t="str">
        <f>_xlfn.XLOOKUP(A1268,$A$2:$A$2336,'Customer Names'!$E$2:$E$2336,"NOT FOUND")</f>
        <v>Cheney</v>
      </c>
      <c r="E1268" cm="1">
        <f t="array" ref="E1268">_xlfn.XLOOKUP(A1268,$A$2:$A$2336,Table2[BMI],"NOT FOUND")</f>
        <v>22.515000000000001</v>
      </c>
      <c r="F1268" cm="1">
        <f t="array" ref="F1268">_xlfn.XLOOKUP(A1268,$A$2:$A$2336,Table2[HBA1C],"NOT FOUND")</f>
        <v>11.18</v>
      </c>
      <c r="G1268" t="str" cm="1">
        <f t="array" ref="G1268">_xlfn.XLOOKUP(A1268,$A$2:$A$2336,Table2[Heart Issues],"NOT FOUND")</f>
        <v>No</v>
      </c>
      <c r="H1268" t="str" cm="1">
        <f t="array" ref="H1268">_xlfn.XLOOKUP(A1268,$A$2:$A$2336,Table2[Any Transplants],"NOT FOUND")</f>
        <v>No</v>
      </c>
      <c r="I1268" t="str" cm="1">
        <f t="array" ref="I1268">_xlfn.XLOOKUP(A1268,$A$2:$A$2336,Table2[Cancer history],"NOT FOUND")</f>
        <v>No</v>
      </c>
      <c r="J1268" t="str">
        <f>_xlfn.XLOOKUP(A1268,Table3[customer_no],Table3[month],"NOT FOUND")</f>
        <v>Oct</v>
      </c>
      <c r="K1268" s="7">
        <f>_xlfn.XLOOKUP(A1268,Table3[customer_no],Table3[year_average],"NOT FOUND")</f>
        <v>1973</v>
      </c>
      <c r="L1268" cm="1">
        <f t="array" ref="L1268">_xlfn.XLOOKUP(A1268,Table3[customer_no],'Hospitalisation Details'!$D$2:$D$2344,"NOT FOUND")</f>
        <v>11</v>
      </c>
      <c r="M1268" s="33">
        <f>_xlfn.XLOOKUP(A1268,Table3[customer_no],Table3[dd/mm/yy],"NOT FOUND")</f>
        <v>26948</v>
      </c>
      <c r="N1268">
        <f>_xlfn.XLOOKUP(A1268,Table3[customer_no],Table3[age],"NOT FOUND")</f>
        <v>49</v>
      </c>
      <c r="O1268" cm="1">
        <f t="array" ref="O1268">_xlfn.XLOOKUP(A1268,Table3[customer_no],'Hospitalisation Details'!$E$2:$E$2344,"NOT FOUND")</f>
        <v>0</v>
      </c>
      <c r="P1268" t="str">
        <f>_xlfn.XLOOKUP(A1268,Table3[customer_no],Table3[hsplt_handled],"NOT FOUND")</f>
        <v>tier - 2</v>
      </c>
      <c r="Q1268" t="str">
        <f>_xlfn.XLOOKUP(A1268,Table3[customer_no],Table3[city_handled],"NOT FOUND")</f>
        <v>tier - 1</v>
      </c>
      <c r="R1268" t="str">
        <f>_xlfn.XLOOKUP(A1268,Table3[customer_no],Table3[state_id],"NOT FOUND")</f>
        <v>R1017</v>
      </c>
      <c r="S1268" s="34" cm="1">
        <f t="array" ref="S1268">_xlfn.XLOOKUP(A1268,Table3[customer_no],'Hospitalisation Details'!$F$2:$F$2344,"NOT FOUND")</f>
        <v>8688.86</v>
      </c>
      <c r="T1268" t="str">
        <f>_xlfn.XLOOKUP(A1268,Table2[Customer ID],Table2[BMI_category],"NOT FOUND")</f>
        <v>Normal Weight</v>
      </c>
      <c r="U1268" s="7">
        <f>_xlfn.XLOOKUP(A1268,Table2[Customer ID],Table2[no of surgery],"NOT FOUND")</f>
        <v>2</v>
      </c>
      <c r="V1268" t="str">
        <f>_xlfn.XLOOKUP(A1268,Table2[Customer ID],Table2[smoker_missing],"NOT FOUND")</f>
        <v>No</v>
      </c>
      <c r="W1268" t="str">
        <f t="shared" si="19"/>
        <v>Diabetes</v>
      </c>
      <c r="X1268" s="37">
        <f>SUM(Table5[[#This Row],[Title]:[Diabetes Level]])</f>
        <v>37705.555</v>
      </c>
    </row>
    <row r="1269" spans="1:24" x14ac:dyDescent="0.25">
      <c r="A1269" t="s">
        <v>1103</v>
      </c>
      <c r="B1269" t="str">
        <f>VLOOKUP(A1269,'Customer Names'!$A$2:$E$2336,3,FALSE)</f>
        <v>Ms.</v>
      </c>
      <c r="C1269" t="str">
        <f>_xlfn.XLOOKUP(A1269,$A$2:$A$2336,'Customer Names'!$D$2:$D$2336,"NOT FOUND")</f>
        <v>Martha Patricia</v>
      </c>
      <c r="D1269" t="str">
        <f>_xlfn.XLOOKUP(A1269,$A$2:$A$2336,'Customer Names'!$E$2:$E$2336,"NOT FOUND")</f>
        <v>Godoy</v>
      </c>
      <c r="E1269" cm="1">
        <f t="array" ref="E1269">_xlfn.XLOOKUP(A1269,$A$2:$A$2336,Table2[BMI],"NOT FOUND")</f>
        <v>36.575000000000003</v>
      </c>
      <c r="F1269" cm="1">
        <f t="array" ref="F1269">_xlfn.XLOOKUP(A1269,$A$2:$A$2336,Table2[HBA1C],"NOT FOUND")</f>
        <v>10.98</v>
      </c>
      <c r="G1269" t="str" cm="1">
        <f t="array" ref="G1269">_xlfn.XLOOKUP(A1269,$A$2:$A$2336,Table2[Heart Issues],"NOT FOUND")</f>
        <v>No</v>
      </c>
      <c r="H1269" t="str" cm="1">
        <f t="array" ref="H1269">_xlfn.XLOOKUP(A1269,$A$2:$A$2336,Table2[Any Transplants],"NOT FOUND")</f>
        <v>No</v>
      </c>
      <c r="I1269" t="str" cm="1">
        <f t="array" ref="I1269">_xlfn.XLOOKUP(A1269,$A$2:$A$2336,Table2[Cancer history],"NOT FOUND")</f>
        <v>No</v>
      </c>
      <c r="J1269" t="str">
        <f>_xlfn.XLOOKUP(A1269,Table3[customer_no],Table3[month],"NOT FOUND")</f>
        <v>Aug</v>
      </c>
      <c r="K1269" s="7">
        <f>_xlfn.XLOOKUP(A1269,Table3[customer_no],Table3[year_average],"NOT FOUND")</f>
        <v>1974</v>
      </c>
      <c r="L1269" cm="1">
        <f t="array" ref="L1269">_xlfn.XLOOKUP(A1269,Table3[customer_no],'Hospitalisation Details'!$D$2:$D$2344,"NOT FOUND")</f>
        <v>16</v>
      </c>
      <c r="M1269" s="33">
        <f>_xlfn.XLOOKUP(A1269,Table3[customer_no],Table3[dd/mm/yy],"NOT FOUND")</f>
        <v>27257</v>
      </c>
      <c r="N1269">
        <f>_xlfn.XLOOKUP(A1269,Table3[customer_no],Table3[age],"NOT FOUND")</f>
        <v>48</v>
      </c>
      <c r="O1269" cm="1">
        <f t="array" ref="O1269">_xlfn.XLOOKUP(A1269,Table3[customer_no],'Hospitalisation Details'!$E$2:$E$2344,"NOT FOUND")</f>
        <v>0</v>
      </c>
      <c r="P1269" t="str">
        <f>_xlfn.XLOOKUP(A1269,Table3[customer_no],Table3[hsplt_handled],"NOT FOUND")</f>
        <v>tier - 2</v>
      </c>
      <c r="Q1269" t="str">
        <f>_xlfn.XLOOKUP(A1269,Table3[customer_no],Table3[city_handled],"NOT FOUND")</f>
        <v>tier - 1</v>
      </c>
      <c r="R1269" t="str">
        <f>_xlfn.XLOOKUP(A1269,Table3[customer_no],Table3[state_id],"NOT FOUND")</f>
        <v>R1012</v>
      </c>
      <c r="S1269" s="34" cm="1">
        <f t="array" ref="S1269">_xlfn.XLOOKUP(A1269,Table3[customer_no],'Hospitalisation Details'!$F$2:$F$2344,"NOT FOUND")</f>
        <v>8671.19</v>
      </c>
      <c r="T1269" t="str">
        <f>_xlfn.XLOOKUP(A1269,Table2[Customer ID],Table2[BMI_category],"NOT FOUND")</f>
        <v>Obesity</v>
      </c>
      <c r="U1269" s="7">
        <f>_xlfn.XLOOKUP(A1269,Table2[Customer ID],Table2[no of surgery],"NOT FOUND")</f>
        <v>0</v>
      </c>
      <c r="V1269" t="str">
        <f>_xlfn.XLOOKUP(A1269,Table2[Customer ID],Table2[smoker_missing],"NOT FOUND")</f>
        <v>No</v>
      </c>
      <c r="W1269" t="str">
        <f t="shared" si="19"/>
        <v>Diabetes</v>
      </c>
      <c r="X1269" s="37">
        <f>SUM(Table5[[#This Row],[Title]:[Diabetes Level]])</f>
        <v>38013.745000000003</v>
      </c>
    </row>
    <row r="1270" spans="1:24" x14ac:dyDescent="0.25">
      <c r="A1270" t="s">
        <v>1102</v>
      </c>
      <c r="B1270" t="str">
        <f>VLOOKUP(A1270,'Customer Names'!$A$2:$E$2336,3,FALSE)</f>
        <v>Ms.</v>
      </c>
      <c r="C1270" t="str">
        <f>_xlfn.XLOOKUP(A1270,$A$2:$A$2336,'Customer Names'!$D$2:$D$2336,"NOT FOUND")</f>
        <v>Alicia</v>
      </c>
      <c r="D1270" t="str">
        <f>_xlfn.XLOOKUP(A1270,$A$2:$A$2336,'Customer Names'!$E$2:$E$2336,"NOT FOUND")</f>
        <v>Rider</v>
      </c>
      <c r="E1270" cm="1">
        <f t="array" ref="E1270">_xlfn.XLOOKUP(A1270,$A$2:$A$2336,Table2[BMI],"NOT FOUND")</f>
        <v>23.66</v>
      </c>
      <c r="F1270" cm="1">
        <f t="array" ref="F1270">_xlfn.XLOOKUP(A1270,$A$2:$A$2336,Table2[HBA1C],"NOT FOUND")</f>
        <v>5.1100000000000003</v>
      </c>
      <c r="G1270" t="str" cm="1">
        <f t="array" ref="G1270">_xlfn.XLOOKUP(A1270,$A$2:$A$2336,Table2[Heart Issues],"NOT FOUND")</f>
        <v>yes</v>
      </c>
      <c r="H1270" t="str" cm="1">
        <f t="array" ref="H1270">_xlfn.XLOOKUP(A1270,$A$2:$A$2336,Table2[Any Transplants],"NOT FOUND")</f>
        <v>No</v>
      </c>
      <c r="I1270" t="str" cm="1">
        <f t="array" ref="I1270">_xlfn.XLOOKUP(A1270,$A$2:$A$2336,Table2[Cancer history],"NOT FOUND")</f>
        <v>Yes</v>
      </c>
      <c r="J1270" t="str">
        <f>_xlfn.XLOOKUP(A1270,Table3[customer_no],Table3[month],"NOT FOUND")</f>
        <v>Aug</v>
      </c>
      <c r="K1270" s="7">
        <f>_xlfn.XLOOKUP(A1270,Table3[customer_no],Table3[year_average],"NOT FOUND")</f>
        <v>1969</v>
      </c>
      <c r="L1270" cm="1">
        <f t="array" ref="L1270">_xlfn.XLOOKUP(A1270,Table3[customer_no],'Hospitalisation Details'!$D$2:$D$2344,"NOT FOUND")</f>
        <v>10</v>
      </c>
      <c r="M1270" s="33">
        <f>_xlfn.XLOOKUP(A1270,Table3[customer_no],Table3[dd/mm/yy],"NOT FOUND")</f>
        <v>25425</v>
      </c>
      <c r="N1270">
        <f>_xlfn.XLOOKUP(A1270,Table3[customer_no],Table3[age],"NOT FOUND")</f>
        <v>53</v>
      </c>
      <c r="O1270" cm="1">
        <f t="array" ref="O1270">_xlfn.XLOOKUP(A1270,Table3[customer_no],'Hospitalisation Details'!$E$2:$E$2344,"NOT FOUND")</f>
        <v>0</v>
      </c>
      <c r="P1270" t="str">
        <f>_xlfn.XLOOKUP(A1270,Table3[customer_no],Table3[hsplt_handled],"NOT FOUND")</f>
        <v>tier - 2</v>
      </c>
      <c r="Q1270" t="str">
        <f>_xlfn.XLOOKUP(A1270,Table3[customer_no],Table3[city_handled],"NOT FOUND")</f>
        <v>tier - 3</v>
      </c>
      <c r="R1270" t="str">
        <f>_xlfn.XLOOKUP(A1270,Table3[customer_no],Table3[state_id],"NOT FOUND")</f>
        <v>R1013</v>
      </c>
      <c r="S1270" s="34" cm="1">
        <f t="array" ref="S1270">_xlfn.XLOOKUP(A1270,Table3[customer_no],'Hospitalisation Details'!$F$2:$F$2344,"NOT FOUND")</f>
        <v>8665.14</v>
      </c>
      <c r="T1270" t="str">
        <f>_xlfn.XLOOKUP(A1270,Table2[Customer ID],Table2[BMI_category],"NOT FOUND")</f>
        <v>Normal Weight</v>
      </c>
      <c r="U1270" s="7">
        <f>_xlfn.XLOOKUP(A1270,Table2[Customer ID],Table2[no of surgery],"NOT FOUND")</f>
        <v>1</v>
      </c>
      <c r="V1270" t="str">
        <f>_xlfn.XLOOKUP(A1270,Table2[Customer ID],Table2[smoker_missing],"NOT FOUND")</f>
        <v>No</v>
      </c>
      <c r="W1270" t="str">
        <f t="shared" si="19"/>
        <v>Normal</v>
      </c>
      <c r="X1270" s="37">
        <f>SUM(Table5[[#This Row],[Title]:[Diabetes Level]])</f>
        <v>36151.910000000003</v>
      </c>
    </row>
    <row r="1271" spans="1:24" x14ac:dyDescent="0.25">
      <c r="A1271" t="s">
        <v>1101</v>
      </c>
      <c r="B1271" t="str">
        <f>VLOOKUP(A1271,'Customer Names'!$A$2:$E$2336,3,FALSE)</f>
        <v>Ms.</v>
      </c>
      <c r="C1271" t="str">
        <f>_xlfn.XLOOKUP(A1271,$A$2:$A$2336,'Customer Names'!$D$2:$D$2336,"NOT FOUND")</f>
        <v>Jennifer V.</v>
      </c>
      <c r="D1271" t="str">
        <f>_xlfn.XLOOKUP(A1271,$A$2:$A$2336,'Customer Names'!$E$2:$E$2336,"NOT FOUND")</f>
        <v>Evans</v>
      </c>
      <c r="E1271" cm="1">
        <f t="array" ref="E1271">_xlfn.XLOOKUP(A1271,$A$2:$A$2336,Table2[BMI],"NOT FOUND")</f>
        <v>18.62</v>
      </c>
      <c r="F1271" cm="1">
        <f t="array" ref="F1271">_xlfn.XLOOKUP(A1271,$A$2:$A$2336,Table2[HBA1C],"NOT FOUND")</f>
        <v>10.24</v>
      </c>
      <c r="G1271" t="str" cm="1">
        <f t="array" ref="G1271">_xlfn.XLOOKUP(A1271,$A$2:$A$2336,Table2[Heart Issues],"NOT FOUND")</f>
        <v>No</v>
      </c>
      <c r="H1271" t="str" cm="1">
        <f t="array" ref="H1271">_xlfn.XLOOKUP(A1271,$A$2:$A$2336,Table2[Any Transplants],"NOT FOUND")</f>
        <v>No</v>
      </c>
      <c r="I1271" t="str" cm="1">
        <f t="array" ref="I1271">_xlfn.XLOOKUP(A1271,$A$2:$A$2336,Table2[Cancer history],"NOT FOUND")</f>
        <v>No</v>
      </c>
      <c r="J1271" t="str">
        <f>_xlfn.XLOOKUP(A1271,Table3[customer_no],Table3[month],"NOT FOUND")</f>
        <v>Oct</v>
      </c>
      <c r="K1271" s="7">
        <f>_xlfn.XLOOKUP(A1271,Table3[customer_no],Table3[year_average],"NOT FOUND")</f>
        <v>1965</v>
      </c>
      <c r="L1271" cm="1">
        <f t="array" ref="L1271">_xlfn.XLOOKUP(A1271,Table3[customer_no],'Hospitalisation Details'!$D$2:$D$2344,"NOT FOUND")</f>
        <v>21</v>
      </c>
      <c r="M1271" s="33">
        <f>_xlfn.XLOOKUP(A1271,Table3[customer_no],Table3[dd/mm/yy],"NOT FOUND")</f>
        <v>24036</v>
      </c>
      <c r="N1271">
        <f>_xlfn.XLOOKUP(A1271,Table3[customer_no],Table3[age],"NOT FOUND")</f>
        <v>57</v>
      </c>
      <c r="O1271" cm="1">
        <f t="array" ref="O1271">_xlfn.XLOOKUP(A1271,Table3[customer_no],'Hospitalisation Details'!$E$2:$E$2344,"NOT FOUND")</f>
        <v>0</v>
      </c>
      <c r="P1271" t="str">
        <f>_xlfn.XLOOKUP(A1271,Table3[customer_no],Table3[hsplt_handled],"NOT FOUND")</f>
        <v>tier - 3</v>
      </c>
      <c r="Q1271" t="str">
        <f>_xlfn.XLOOKUP(A1271,Table3[customer_no],Table3[city_handled],"NOT FOUND")</f>
        <v>tier - 2</v>
      </c>
      <c r="R1271" t="str">
        <f>_xlfn.XLOOKUP(A1271,Table3[customer_no],Table3[state_id],"NOT FOUND")</f>
        <v>R1012</v>
      </c>
      <c r="S1271" s="34" cm="1">
        <f t="array" ref="S1271">_xlfn.XLOOKUP(A1271,Table3[customer_no],'Hospitalisation Details'!$F$2:$F$2344,"NOT FOUND")</f>
        <v>8665.09</v>
      </c>
      <c r="T1271" t="str">
        <f>_xlfn.XLOOKUP(A1271,Table2[Customer ID],Table2[BMI_category],"NOT FOUND")</f>
        <v>Normal Weight</v>
      </c>
      <c r="U1271" s="7">
        <f>_xlfn.XLOOKUP(A1271,Table2[Customer ID],Table2[no of surgery],"NOT FOUND")</f>
        <v>0</v>
      </c>
      <c r="V1271" t="str">
        <f>_xlfn.XLOOKUP(A1271,Table2[Customer ID],Table2[smoker_missing],"NOT FOUND")</f>
        <v>No</v>
      </c>
      <c r="W1271" t="str">
        <f t="shared" si="19"/>
        <v>Diabetes</v>
      </c>
      <c r="X1271" s="37">
        <f>SUM(Table5[[#This Row],[Title]:[Diabetes Level]])</f>
        <v>34772.949999999997</v>
      </c>
    </row>
    <row r="1272" spans="1:24" x14ac:dyDescent="0.25">
      <c r="A1272" t="s">
        <v>1100</v>
      </c>
      <c r="B1272" t="str">
        <f>VLOOKUP(A1272,'Customer Names'!$A$2:$E$2336,3,FALSE)</f>
        <v>Mr.</v>
      </c>
      <c r="C1272" t="str">
        <f>_xlfn.XLOOKUP(A1272,$A$2:$A$2336,'Customer Names'!$D$2:$D$2336,"NOT FOUND")</f>
        <v>Michael W.</v>
      </c>
      <c r="D1272" t="str">
        <f>_xlfn.XLOOKUP(A1272,$A$2:$A$2336,'Customer Names'!$E$2:$E$2336,"NOT FOUND")</f>
        <v>Anderson</v>
      </c>
      <c r="E1272" cm="1">
        <f t="array" ref="E1272">_xlfn.XLOOKUP(A1272,$A$2:$A$2336,Table2[BMI],"NOT FOUND")</f>
        <v>19.190000000000001</v>
      </c>
      <c r="F1272" cm="1">
        <f t="array" ref="F1272">_xlfn.XLOOKUP(A1272,$A$2:$A$2336,Table2[HBA1C],"NOT FOUND")</f>
        <v>7.71</v>
      </c>
      <c r="G1272" t="str" cm="1">
        <f t="array" ref="G1272">_xlfn.XLOOKUP(A1272,$A$2:$A$2336,Table2[Heart Issues],"NOT FOUND")</f>
        <v>yes</v>
      </c>
      <c r="H1272" t="str" cm="1">
        <f t="array" ref="H1272">_xlfn.XLOOKUP(A1272,$A$2:$A$2336,Table2[Any Transplants],"NOT FOUND")</f>
        <v>No</v>
      </c>
      <c r="I1272" t="str" cm="1">
        <f t="array" ref="I1272">_xlfn.XLOOKUP(A1272,$A$2:$A$2336,Table2[Cancer history],"NOT FOUND")</f>
        <v>No</v>
      </c>
      <c r="J1272" t="str">
        <f>_xlfn.XLOOKUP(A1272,Table3[customer_no],Table3[month],"NOT FOUND")</f>
        <v>Aug</v>
      </c>
      <c r="K1272" s="7">
        <f>_xlfn.XLOOKUP(A1272,Table3[customer_no],Table3[year_average],"NOT FOUND")</f>
        <v>1975</v>
      </c>
      <c r="L1272" cm="1">
        <f t="array" ref="L1272">_xlfn.XLOOKUP(A1272,Table3[customer_no],'Hospitalisation Details'!$D$2:$D$2344,"NOT FOUND")</f>
        <v>3</v>
      </c>
      <c r="M1272" s="33">
        <f>_xlfn.XLOOKUP(A1272,Table3[customer_no],Table3[dd/mm/yy],"NOT FOUND")</f>
        <v>27609</v>
      </c>
      <c r="N1272">
        <f>_xlfn.XLOOKUP(A1272,Table3[customer_no],Table3[age],"NOT FOUND")</f>
        <v>47</v>
      </c>
      <c r="O1272" cm="1">
        <f t="array" ref="O1272">_xlfn.XLOOKUP(A1272,Table3[customer_no],'Hospitalisation Details'!$E$2:$E$2344,"NOT FOUND")</f>
        <v>1</v>
      </c>
      <c r="P1272" t="str">
        <f>_xlfn.XLOOKUP(A1272,Table3[customer_no],Table3[hsplt_handled],"NOT FOUND")</f>
        <v>tier - 2</v>
      </c>
      <c r="Q1272" t="str">
        <f>_xlfn.XLOOKUP(A1272,Table3[customer_no],Table3[city_handled],"NOT FOUND")</f>
        <v>tier - 2</v>
      </c>
      <c r="R1272" t="str">
        <f>_xlfn.XLOOKUP(A1272,Table3[customer_no],Table3[state_id],"NOT FOUND")</f>
        <v>R1017</v>
      </c>
      <c r="S1272" s="34" cm="1">
        <f t="array" ref="S1272">_xlfn.XLOOKUP(A1272,Table3[customer_no],'Hospitalisation Details'!$F$2:$F$2344,"NOT FOUND")</f>
        <v>8627.5400000000009</v>
      </c>
      <c r="T1272" t="str">
        <f>_xlfn.XLOOKUP(A1272,Table2[Customer ID],Table2[BMI_category],"NOT FOUND")</f>
        <v>Normal Weight</v>
      </c>
      <c r="U1272" s="7">
        <f>_xlfn.XLOOKUP(A1272,Table2[Customer ID],Table2[no of surgery],"NOT FOUND")</f>
        <v>1</v>
      </c>
      <c r="V1272" t="str">
        <f>_xlfn.XLOOKUP(A1272,Table2[Customer ID],Table2[smoker_missing],"NOT FOUND")</f>
        <v>No</v>
      </c>
      <c r="W1272" t="str">
        <f t="shared" si="19"/>
        <v>Diabetes</v>
      </c>
      <c r="X1272" s="37">
        <f>SUM(Table5[[#This Row],[Title]:[Diabetes Level]])</f>
        <v>38290.44</v>
      </c>
    </row>
    <row r="1273" spans="1:24" x14ac:dyDescent="0.25">
      <c r="A1273" t="s">
        <v>1099</v>
      </c>
      <c r="B1273" t="str">
        <f>VLOOKUP(A1273,'Customer Names'!$A$2:$E$2336,3,FALSE)</f>
        <v>Mr.</v>
      </c>
      <c r="C1273" t="str">
        <f>_xlfn.XLOOKUP(A1273,$A$2:$A$2336,'Customer Names'!$D$2:$D$2336,"NOT FOUND")</f>
        <v>Eddie C</v>
      </c>
      <c r="D1273" t="str">
        <f>_xlfn.XLOOKUP(A1273,$A$2:$A$2336,'Customer Names'!$E$2:$E$2336,"NOT FOUND")</f>
        <v>Walters</v>
      </c>
      <c r="E1273" cm="1">
        <f t="array" ref="E1273">_xlfn.XLOOKUP(A1273,$A$2:$A$2336,Table2[BMI],"NOT FOUND")</f>
        <v>27.5</v>
      </c>
      <c r="F1273" cm="1">
        <f t="array" ref="F1273">_xlfn.XLOOKUP(A1273,$A$2:$A$2336,Table2[HBA1C],"NOT FOUND")</f>
        <v>6.03</v>
      </c>
      <c r="G1273" t="str" cm="1">
        <f t="array" ref="G1273">_xlfn.XLOOKUP(A1273,$A$2:$A$2336,Table2[Heart Issues],"NOT FOUND")</f>
        <v>No</v>
      </c>
      <c r="H1273" t="str" cm="1">
        <f t="array" ref="H1273">_xlfn.XLOOKUP(A1273,$A$2:$A$2336,Table2[Any Transplants],"NOT FOUND")</f>
        <v>No</v>
      </c>
      <c r="I1273" t="str" cm="1">
        <f t="array" ref="I1273">_xlfn.XLOOKUP(A1273,$A$2:$A$2336,Table2[Cancer history],"NOT FOUND")</f>
        <v>No</v>
      </c>
      <c r="J1273" t="str">
        <f>_xlfn.XLOOKUP(A1273,Table3[customer_no],Table3[month],"NOT FOUND")</f>
        <v>Sep</v>
      </c>
      <c r="K1273" s="7">
        <f>_xlfn.XLOOKUP(A1273,Table3[customer_no],Table3[year_average],"NOT FOUND")</f>
        <v>1977</v>
      </c>
      <c r="L1273" cm="1">
        <f t="array" ref="L1273">_xlfn.XLOOKUP(A1273,Table3[customer_no],'Hospitalisation Details'!$D$2:$D$2344,"NOT FOUND")</f>
        <v>2</v>
      </c>
      <c r="M1273" s="33">
        <f>_xlfn.XLOOKUP(A1273,Table3[customer_no],Table3[dd/mm/yy],"NOT FOUND")</f>
        <v>28370</v>
      </c>
      <c r="N1273">
        <f>_xlfn.XLOOKUP(A1273,Table3[customer_no],Table3[age],"NOT FOUND")</f>
        <v>45</v>
      </c>
      <c r="O1273" cm="1">
        <f t="array" ref="O1273">_xlfn.XLOOKUP(A1273,Table3[customer_no],'Hospitalisation Details'!$E$2:$E$2344,"NOT FOUND")</f>
        <v>3</v>
      </c>
      <c r="P1273" t="str">
        <f>_xlfn.XLOOKUP(A1273,Table3[customer_no],Table3[hsplt_handled],"NOT FOUND")</f>
        <v>tier - 2</v>
      </c>
      <c r="Q1273" t="str">
        <f>_xlfn.XLOOKUP(A1273,Table3[customer_no],Table3[city_handled],"NOT FOUND")</f>
        <v>tier - 3</v>
      </c>
      <c r="R1273" t="str">
        <f>_xlfn.XLOOKUP(A1273,Table3[customer_no],Table3[state_id],"NOT FOUND")</f>
        <v>R1011</v>
      </c>
      <c r="S1273" s="34" cm="1">
        <f t="array" ref="S1273">_xlfn.XLOOKUP(A1273,Table3[customer_no],'Hospitalisation Details'!$F$2:$F$2344,"NOT FOUND")</f>
        <v>8615.2999999999993</v>
      </c>
      <c r="T1273" t="str">
        <f>_xlfn.XLOOKUP(A1273,Table2[Customer ID],Table2[BMI_category],"NOT FOUND")</f>
        <v>Overweight</v>
      </c>
      <c r="U1273" s="7">
        <f>_xlfn.XLOOKUP(A1273,Table2[Customer ID],Table2[no of surgery],"NOT FOUND")</f>
        <v>0</v>
      </c>
      <c r="V1273" t="str">
        <f>_xlfn.XLOOKUP(A1273,Table2[Customer ID],Table2[smoker_missing],"NOT FOUND")</f>
        <v>No</v>
      </c>
      <c r="W1273" t="str">
        <f t="shared" si="19"/>
        <v>Prediabetes</v>
      </c>
      <c r="X1273" s="37">
        <f>SUM(Table5[[#This Row],[Title]:[Diabetes Level]])</f>
        <v>39045.83</v>
      </c>
    </row>
    <row r="1274" spans="1:24" x14ac:dyDescent="0.25">
      <c r="A1274" t="s">
        <v>1098</v>
      </c>
      <c r="B1274" t="str">
        <f>VLOOKUP(A1274,'Customer Names'!$A$2:$E$2336,3,FALSE)</f>
        <v>Mr.</v>
      </c>
      <c r="C1274" t="str">
        <f>_xlfn.XLOOKUP(A1274,$A$2:$A$2336,'Customer Names'!$D$2:$D$2336,"NOT FOUND")</f>
        <v>Maxime M</v>
      </c>
      <c r="D1274" t="str">
        <f>_xlfn.XLOOKUP(A1274,$A$2:$A$2336,'Customer Names'!$E$2:$E$2336,"NOT FOUND")</f>
        <v>Leboeuf</v>
      </c>
      <c r="E1274" cm="1">
        <f t="array" ref="E1274">_xlfn.XLOOKUP(A1274,$A$2:$A$2336,Table2[BMI],"NOT FOUND")</f>
        <v>27.36</v>
      </c>
      <c r="F1274" cm="1">
        <f t="array" ref="F1274">_xlfn.XLOOKUP(A1274,$A$2:$A$2336,Table2[HBA1C],"NOT FOUND")</f>
        <v>5.96</v>
      </c>
      <c r="G1274" t="str" cm="1">
        <f t="array" ref="G1274">_xlfn.XLOOKUP(A1274,$A$2:$A$2336,Table2[Heart Issues],"NOT FOUND")</f>
        <v>No</v>
      </c>
      <c r="H1274" t="str" cm="1">
        <f t="array" ref="H1274">_xlfn.XLOOKUP(A1274,$A$2:$A$2336,Table2[Any Transplants],"NOT FOUND")</f>
        <v>No</v>
      </c>
      <c r="I1274" t="str" cm="1">
        <f t="array" ref="I1274">_xlfn.XLOOKUP(A1274,$A$2:$A$2336,Table2[Cancer history],"NOT FOUND")</f>
        <v>Yes</v>
      </c>
      <c r="J1274" t="str">
        <f>_xlfn.XLOOKUP(A1274,Table3[customer_no],Table3[month],"NOT FOUND")</f>
        <v>Jul</v>
      </c>
      <c r="K1274" s="7">
        <f>_xlfn.XLOOKUP(A1274,Table3[customer_no],Table3[year_average],"NOT FOUND")</f>
        <v>1979</v>
      </c>
      <c r="L1274" cm="1">
        <f t="array" ref="L1274">_xlfn.XLOOKUP(A1274,Table3[customer_no],'Hospitalisation Details'!$D$2:$D$2344,"NOT FOUND")</f>
        <v>17</v>
      </c>
      <c r="M1274" s="33">
        <f>_xlfn.XLOOKUP(A1274,Table3[customer_no],Table3[dd/mm/yy],"NOT FOUND")</f>
        <v>29053</v>
      </c>
      <c r="N1274">
        <f>_xlfn.XLOOKUP(A1274,Table3[customer_no],Table3[age],"NOT FOUND")</f>
        <v>43</v>
      </c>
      <c r="O1274" cm="1">
        <f t="array" ref="O1274">_xlfn.XLOOKUP(A1274,Table3[customer_no],'Hospitalisation Details'!$E$2:$E$2344,"NOT FOUND")</f>
        <v>3</v>
      </c>
      <c r="P1274" t="str">
        <f>_xlfn.XLOOKUP(A1274,Table3[customer_no],Table3[hsplt_handled],"NOT FOUND")</f>
        <v>tier - 1</v>
      </c>
      <c r="Q1274" t="str">
        <f>_xlfn.XLOOKUP(A1274,Table3[customer_no],Table3[city_handled],"NOT FOUND")</f>
        <v>tier - 2</v>
      </c>
      <c r="R1274" t="str">
        <f>_xlfn.XLOOKUP(A1274,Table3[customer_no],Table3[state_id],"NOT FOUND")</f>
        <v>R1014</v>
      </c>
      <c r="S1274" s="34" cm="1">
        <f t="array" ref="S1274">_xlfn.XLOOKUP(A1274,Table3[customer_no],'Hospitalisation Details'!$F$2:$F$2344,"NOT FOUND")</f>
        <v>8606.2199999999993</v>
      </c>
      <c r="T1274" t="str">
        <f>_xlfn.XLOOKUP(A1274,Table2[Customer ID],Table2[BMI_category],"NOT FOUND")</f>
        <v>Overweight</v>
      </c>
      <c r="U1274" s="7">
        <f>_xlfn.XLOOKUP(A1274,Table2[Customer ID],Table2[no of surgery],"NOT FOUND")</f>
        <v>1</v>
      </c>
      <c r="V1274" t="str">
        <f>_xlfn.XLOOKUP(A1274,Table2[Customer ID],Table2[smoker_missing],"NOT FOUND")</f>
        <v>No</v>
      </c>
      <c r="W1274" t="str">
        <f t="shared" si="19"/>
        <v>Prediabetes</v>
      </c>
      <c r="X1274" s="37">
        <f>SUM(Table5[[#This Row],[Title]:[Diabetes Level]])</f>
        <v>39735.54</v>
      </c>
    </row>
    <row r="1275" spans="1:24" x14ac:dyDescent="0.25">
      <c r="A1275" t="s">
        <v>1097</v>
      </c>
      <c r="B1275" t="str">
        <f>VLOOKUP(A1275,'Customer Names'!$A$2:$E$2336,3,FALSE)</f>
        <v>Mr.</v>
      </c>
      <c r="C1275" t="str">
        <f>_xlfn.XLOOKUP(A1275,$A$2:$A$2336,'Customer Names'!$D$2:$D$2336,"NOT FOUND")</f>
        <v>Mark D</v>
      </c>
      <c r="D1275" t="str">
        <f>_xlfn.XLOOKUP(A1275,$A$2:$A$2336,'Customer Names'!$E$2:$E$2336,"NOT FOUND")</f>
        <v>Scheibel</v>
      </c>
      <c r="E1275" cm="1">
        <f t="array" ref="E1275">_xlfn.XLOOKUP(A1275,$A$2:$A$2336,Table2[BMI],"NOT FOUND")</f>
        <v>20.350000000000001</v>
      </c>
      <c r="F1275" cm="1">
        <f t="array" ref="F1275">_xlfn.XLOOKUP(A1275,$A$2:$A$2336,Table2[HBA1C],"NOT FOUND")</f>
        <v>4.16</v>
      </c>
      <c r="G1275" t="str" cm="1">
        <f t="array" ref="G1275">_xlfn.XLOOKUP(A1275,$A$2:$A$2336,Table2[Heart Issues],"NOT FOUND")</f>
        <v>No</v>
      </c>
      <c r="H1275" t="str" cm="1">
        <f t="array" ref="H1275">_xlfn.XLOOKUP(A1275,$A$2:$A$2336,Table2[Any Transplants],"NOT FOUND")</f>
        <v>No</v>
      </c>
      <c r="I1275" t="str" cm="1">
        <f t="array" ref="I1275">_xlfn.XLOOKUP(A1275,$A$2:$A$2336,Table2[Cancer history],"NOT FOUND")</f>
        <v>No</v>
      </c>
      <c r="J1275" t="str">
        <f>_xlfn.XLOOKUP(A1275,Table3[customer_no],Table3[month],"NOT FOUND")</f>
        <v>Oct</v>
      </c>
      <c r="K1275" s="7">
        <f>_xlfn.XLOOKUP(A1275,Table3[customer_no],Table3[year_average],"NOT FOUND")</f>
        <v>1977</v>
      </c>
      <c r="L1275" cm="1">
        <f t="array" ref="L1275">_xlfn.XLOOKUP(A1275,Table3[customer_no],'Hospitalisation Details'!$D$2:$D$2344,"NOT FOUND")</f>
        <v>15</v>
      </c>
      <c r="M1275" s="33">
        <f>_xlfn.XLOOKUP(A1275,Table3[customer_no],Table3[dd/mm/yy],"NOT FOUND")</f>
        <v>28413</v>
      </c>
      <c r="N1275">
        <f>_xlfn.XLOOKUP(A1275,Table3[customer_no],Table3[age],"NOT FOUND")</f>
        <v>45</v>
      </c>
      <c r="O1275" cm="1">
        <f t="array" ref="O1275">_xlfn.XLOOKUP(A1275,Table3[customer_no],'Hospitalisation Details'!$E$2:$E$2344,"NOT FOUND")</f>
        <v>3</v>
      </c>
      <c r="P1275" t="str">
        <f>_xlfn.XLOOKUP(A1275,Table3[customer_no],Table3[hsplt_handled],"NOT FOUND")</f>
        <v>tier - 2</v>
      </c>
      <c r="Q1275" t="str">
        <f>_xlfn.XLOOKUP(A1275,Table3[customer_no],Table3[city_handled],"NOT FOUND")</f>
        <v>tier - 2</v>
      </c>
      <c r="R1275" t="str">
        <f>_xlfn.XLOOKUP(A1275,Table3[customer_no],Table3[state_id],"NOT FOUND")</f>
        <v>R1013</v>
      </c>
      <c r="S1275" s="34" cm="1">
        <f t="array" ref="S1275">_xlfn.XLOOKUP(A1275,Table3[customer_no],'Hospitalisation Details'!$F$2:$F$2344,"NOT FOUND")</f>
        <v>8605.36</v>
      </c>
      <c r="T1275" t="str">
        <f>_xlfn.XLOOKUP(A1275,Table2[Customer ID],Table2[BMI_category],"NOT FOUND")</f>
        <v>Normal Weight</v>
      </c>
      <c r="U1275" s="7">
        <f>_xlfn.XLOOKUP(A1275,Table2[Customer ID],Table2[no of surgery],"NOT FOUND")</f>
        <v>0</v>
      </c>
      <c r="V1275" t="str">
        <f>_xlfn.XLOOKUP(A1275,Table2[Customer ID],Table2[smoker_missing],"NOT FOUND")</f>
        <v>No</v>
      </c>
      <c r="W1275" t="str">
        <f t="shared" si="19"/>
        <v>Normal</v>
      </c>
      <c r="X1275" s="37">
        <f>SUM(Table5[[#This Row],[Title]:[Diabetes Level]])</f>
        <v>39082.869999999995</v>
      </c>
    </row>
    <row r="1276" spans="1:24" x14ac:dyDescent="0.25">
      <c r="A1276" t="s">
        <v>1096</v>
      </c>
      <c r="B1276" t="str">
        <f>VLOOKUP(A1276,'Customer Names'!$A$2:$E$2336,3,FALSE)</f>
        <v>Mr.</v>
      </c>
      <c r="C1276" t="str">
        <f>_xlfn.XLOOKUP(A1276,$A$2:$A$2336,'Customer Names'!$D$2:$D$2336,"NOT FOUND")</f>
        <v>Adam</v>
      </c>
      <c r="D1276" t="str">
        <f>_xlfn.XLOOKUP(A1276,$A$2:$A$2336,'Customer Names'!$E$2:$E$2336,"NOT FOUND")</f>
        <v>Ritter</v>
      </c>
      <c r="E1276" cm="1">
        <f t="array" ref="E1276">_xlfn.XLOOKUP(A1276,$A$2:$A$2336,Table2[BMI],"NOT FOUND")</f>
        <v>24.035</v>
      </c>
      <c r="F1276" cm="1">
        <f t="array" ref="F1276">_xlfn.XLOOKUP(A1276,$A$2:$A$2336,Table2[HBA1C],"NOT FOUND")</f>
        <v>6.11</v>
      </c>
      <c r="G1276" t="str" cm="1">
        <f t="array" ref="G1276">_xlfn.XLOOKUP(A1276,$A$2:$A$2336,Table2[Heart Issues],"NOT FOUND")</f>
        <v>No</v>
      </c>
      <c r="H1276" t="str" cm="1">
        <f t="array" ref="H1276">_xlfn.XLOOKUP(A1276,$A$2:$A$2336,Table2[Any Transplants],"NOT FOUND")</f>
        <v>No</v>
      </c>
      <c r="I1276" t="str" cm="1">
        <f t="array" ref="I1276">_xlfn.XLOOKUP(A1276,$A$2:$A$2336,Table2[Cancer history],"NOT FOUND")</f>
        <v>No</v>
      </c>
      <c r="J1276" t="str">
        <f>_xlfn.XLOOKUP(A1276,Table3[customer_no],Table3[month],"NOT FOUND")</f>
        <v>Nov</v>
      </c>
      <c r="K1276" s="7">
        <f>_xlfn.XLOOKUP(A1276,Table3[customer_no],Table3[year_average],"NOT FOUND")</f>
        <v>1977</v>
      </c>
      <c r="L1276" cm="1">
        <f t="array" ref="L1276">_xlfn.XLOOKUP(A1276,Table3[customer_no],'Hospitalisation Details'!$D$2:$D$2344,"NOT FOUND")</f>
        <v>12</v>
      </c>
      <c r="M1276" s="33">
        <f>_xlfn.XLOOKUP(A1276,Table3[customer_no],Table3[dd/mm/yy],"NOT FOUND")</f>
        <v>28441</v>
      </c>
      <c r="N1276">
        <f>_xlfn.XLOOKUP(A1276,Table3[customer_no],Table3[age],"NOT FOUND")</f>
        <v>45</v>
      </c>
      <c r="O1276" cm="1">
        <f t="array" ref="O1276">_xlfn.XLOOKUP(A1276,Table3[customer_no],'Hospitalisation Details'!$E$2:$E$2344,"NOT FOUND")</f>
        <v>2</v>
      </c>
      <c r="P1276" t="str">
        <f>_xlfn.XLOOKUP(A1276,Table3[customer_no],Table3[hsplt_handled],"NOT FOUND")</f>
        <v>tier - 3</v>
      </c>
      <c r="Q1276" t="str">
        <f>_xlfn.XLOOKUP(A1276,Table3[customer_no],Table3[city_handled],"NOT FOUND")</f>
        <v>tier - 2</v>
      </c>
      <c r="R1276" t="str">
        <f>_xlfn.XLOOKUP(A1276,Table3[customer_no],Table3[state_id],"NOT FOUND")</f>
        <v>R1016</v>
      </c>
      <c r="S1276" s="34" cm="1">
        <f t="array" ref="S1276">_xlfn.XLOOKUP(A1276,Table3[customer_no],'Hospitalisation Details'!$F$2:$F$2344,"NOT FOUND")</f>
        <v>8604.48</v>
      </c>
      <c r="T1276" t="str">
        <f>_xlfn.XLOOKUP(A1276,Table2[Customer ID],Table2[BMI_category],"NOT FOUND")</f>
        <v>Normal Weight</v>
      </c>
      <c r="U1276" s="7">
        <f>_xlfn.XLOOKUP(A1276,Table2[Customer ID],Table2[no of surgery],"NOT FOUND")</f>
        <v>0</v>
      </c>
      <c r="V1276" t="str">
        <f>_xlfn.XLOOKUP(A1276,Table2[Customer ID],Table2[smoker_missing],"NOT FOUND")</f>
        <v>No</v>
      </c>
      <c r="W1276" t="str">
        <f t="shared" si="19"/>
        <v>Prediabetes</v>
      </c>
      <c r="X1276" s="37">
        <f>SUM(Table5[[#This Row],[Title]:[Diabetes Level]])</f>
        <v>39111.625</v>
      </c>
    </row>
    <row r="1277" spans="1:24" x14ac:dyDescent="0.25">
      <c r="A1277" t="s">
        <v>1095</v>
      </c>
      <c r="B1277" t="str">
        <f>VLOOKUP(A1277,'Customer Names'!$A$2:$E$2336,3,FALSE)</f>
        <v>Mr.</v>
      </c>
      <c r="C1277" t="str">
        <f>_xlfn.XLOOKUP(A1277,$A$2:$A$2336,'Customer Names'!$D$2:$D$2336,"NOT FOUND")</f>
        <v>Justin M</v>
      </c>
      <c r="D1277" t="str">
        <f>_xlfn.XLOOKUP(A1277,$A$2:$A$2336,'Customer Names'!$E$2:$E$2336,"NOT FOUND")</f>
        <v>Deeg</v>
      </c>
      <c r="E1277" cm="1">
        <f t="array" ref="E1277">_xlfn.XLOOKUP(A1277,$A$2:$A$2336,Table2[BMI],"NOT FOUND")</f>
        <v>23.56</v>
      </c>
      <c r="F1277" cm="1">
        <f t="array" ref="F1277">_xlfn.XLOOKUP(A1277,$A$2:$A$2336,Table2[HBA1C],"NOT FOUND")</f>
        <v>5.97</v>
      </c>
      <c r="G1277" t="str" cm="1">
        <f t="array" ref="G1277">_xlfn.XLOOKUP(A1277,$A$2:$A$2336,Table2[Heart Issues],"NOT FOUND")</f>
        <v>No</v>
      </c>
      <c r="H1277" t="str" cm="1">
        <f t="array" ref="H1277">_xlfn.XLOOKUP(A1277,$A$2:$A$2336,Table2[Any Transplants],"NOT FOUND")</f>
        <v>No</v>
      </c>
      <c r="I1277" t="str" cm="1">
        <f t="array" ref="I1277">_xlfn.XLOOKUP(A1277,$A$2:$A$2336,Table2[Cancer history],"NOT FOUND")</f>
        <v>No</v>
      </c>
      <c r="J1277" t="str">
        <f>_xlfn.XLOOKUP(A1277,Table3[customer_no],Table3[month],"NOT FOUND")</f>
        <v>Sep</v>
      </c>
      <c r="K1277" s="7">
        <f>_xlfn.XLOOKUP(A1277,Table3[customer_no],Table3[year_average],"NOT FOUND")</f>
        <v>1977</v>
      </c>
      <c r="L1277" cm="1">
        <f t="array" ref="L1277">_xlfn.XLOOKUP(A1277,Table3[customer_no],'Hospitalisation Details'!$D$2:$D$2344,"NOT FOUND")</f>
        <v>24</v>
      </c>
      <c r="M1277" s="33">
        <f>_xlfn.XLOOKUP(A1277,Table3[customer_no],Table3[dd/mm/yy],"NOT FOUND")</f>
        <v>28392</v>
      </c>
      <c r="N1277">
        <f>_xlfn.XLOOKUP(A1277,Table3[customer_no],Table3[age],"NOT FOUND")</f>
        <v>45</v>
      </c>
      <c r="O1277" cm="1">
        <f t="array" ref="O1277">_xlfn.XLOOKUP(A1277,Table3[customer_no],'Hospitalisation Details'!$E$2:$E$2344,"NOT FOUND")</f>
        <v>2</v>
      </c>
      <c r="P1277" t="str">
        <f>_xlfn.XLOOKUP(A1277,Table3[customer_no],Table3[hsplt_handled],"NOT FOUND")</f>
        <v>tier - 2</v>
      </c>
      <c r="Q1277" t="str">
        <f>_xlfn.XLOOKUP(A1277,Table3[customer_no],Table3[city_handled],"NOT FOUND")</f>
        <v>tier - 1</v>
      </c>
      <c r="R1277" t="str">
        <f>_xlfn.XLOOKUP(A1277,Table3[customer_no],Table3[state_id],"NOT FOUND")</f>
        <v>R1019</v>
      </c>
      <c r="S1277" s="34" cm="1">
        <f t="array" ref="S1277">_xlfn.XLOOKUP(A1277,Table3[customer_no],'Hospitalisation Details'!$F$2:$F$2344,"NOT FOUND")</f>
        <v>8603.82</v>
      </c>
      <c r="T1277" t="str">
        <f>_xlfn.XLOOKUP(A1277,Table2[Customer ID],Table2[BMI_category],"NOT FOUND")</f>
        <v>Normal Weight</v>
      </c>
      <c r="U1277" s="7">
        <f>_xlfn.XLOOKUP(A1277,Table2[Customer ID],Table2[no of surgery],"NOT FOUND")</f>
        <v>0</v>
      </c>
      <c r="V1277" t="str">
        <f>_xlfn.XLOOKUP(A1277,Table2[Customer ID],Table2[smoker_missing],"NOT FOUND")</f>
        <v>No</v>
      </c>
      <c r="W1277" t="str">
        <f t="shared" si="19"/>
        <v>Prediabetes</v>
      </c>
      <c r="X1277" s="37">
        <f>SUM(Table5[[#This Row],[Title]:[Diabetes Level]])</f>
        <v>39073.35</v>
      </c>
    </row>
    <row r="1278" spans="1:24" x14ac:dyDescent="0.25">
      <c r="A1278" t="s">
        <v>1094</v>
      </c>
      <c r="B1278" t="str">
        <f>VLOOKUP(A1278,'Customer Names'!$A$2:$E$2336,3,FALSE)</f>
        <v>Ms.</v>
      </c>
      <c r="C1278" t="str">
        <f>_xlfn.XLOOKUP(A1278,$A$2:$A$2336,'Customer Names'!$D$2:$D$2336,"NOT FOUND")</f>
        <v>Svetlana V.</v>
      </c>
      <c r="D1278" t="str">
        <f>_xlfn.XLOOKUP(A1278,$A$2:$A$2336,'Customer Names'!$E$2:$E$2336,"NOT FOUND")</f>
        <v>Pretot</v>
      </c>
      <c r="E1278" cm="1">
        <f t="array" ref="E1278">_xlfn.XLOOKUP(A1278,$A$2:$A$2336,Table2[BMI],"NOT FOUND")</f>
        <v>27.17</v>
      </c>
      <c r="F1278" cm="1">
        <f t="array" ref="F1278">_xlfn.XLOOKUP(A1278,$A$2:$A$2336,Table2[HBA1C],"NOT FOUND")</f>
        <v>10.81</v>
      </c>
      <c r="G1278" t="str" cm="1">
        <f t="array" ref="G1278">_xlfn.XLOOKUP(A1278,$A$2:$A$2336,Table2[Heart Issues],"NOT FOUND")</f>
        <v>No</v>
      </c>
      <c r="H1278" t="str" cm="1">
        <f t="array" ref="H1278">_xlfn.XLOOKUP(A1278,$A$2:$A$2336,Table2[Any Transplants],"NOT FOUND")</f>
        <v>No</v>
      </c>
      <c r="I1278" t="str" cm="1">
        <f t="array" ref="I1278">_xlfn.XLOOKUP(A1278,$A$2:$A$2336,Table2[Cancer history],"NOT FOUND")</f>
        <v>No</v>
      </c>
      <c r="J1278" t="str">
        <f>_xlfn.XLOOKUP(A1278,Table3[customer_no],Table3[month],"NOT FOUND")</f>
        <v>Jul</v>
      </c>
      <c r="K1278" s="7">
        <f>_xlfn.XLOOKUP(A1278,Table3[customer_no],Table3[year_average],"NOT FOUND")</f>
        <v>1973</v>
      </c>
      <c r="L1278" cm="1">
        <f t="array" ref="L1278">_xlfn.XLOOKUP(A1278,Table3[customer_no],'Hospitalisation Details'!$D$2:$D$2344,"NOT FOUND")</f>
        <v>11</v>
      </c>
      <c r="M1278" s="33">
        <f>_xlfn.XLOOKUP(A1278,Table3[customer_no],Table3[dd/mm/yy],"NOT FOUND")</f>
        <v>26856</v>
      </c>
      <c r="N1278">
        <f>_xlfn.XLOOKUP(A1278,Table3[customer_no],Table3[age],"NOT FOUND")</f>
        <v>49</v>
      </c>
      <c r="O1278" cm="1">
        <f t="array" ref="O1278">_xlfn.XLOOKUP(A1278,Table3[customer_no],'Hospitalisation Details'!$E$2:$E$2344,"NOT FOUND")</f>
        <v>0</v>
      </c>
      <c r="P1278" t="str">
        <f>_xlfn.XLOOKUP(A1278,Table3[customer_no],Table3[hsplt_handled],"NOT FOUND")</f>
        <v>tier - 2</v>
      </c>
      <c r="Q1278" t="str">
        <f>_xlfn.XLOOKUP(A1278,Table3[customer_no],Table3[city_handled],"NOT FOUND")</f>
        <v>tier - 1</v>
      </c>
      <c r="R1278" t="str">
        <f>_xlfn.XLOOKUP(A1278,Table3[customer_no],Table3[state_id],"NOT FOUND")</f>
        <v>R1013</v>
      </c>
      <c r="S1278" s="34" cm="1">
        <f t="array" ref="S1278">_xlfn.XLOOKUP(A1278,Table3[customer_no],'Hospitalisation Details'!$F$2:$F$2344,"NOT FOUND")</f>
        <v>8601.33</v>
      </c>
      <c r="T1278" t="str">
        <f>_xlfn.XLOOKUP(A1278,Table2[Customer ID],Table2[BMI_category],"NOT FOUND")</f>
        <v>Overweight</v>
      </c>
      <c r="U1278" s="7">
        <f>_xlfn.XLOOKUP(A1278,Table2[Customer ID],Table2[no of surgery],"NOT FOUND")</f>
        <v>2</v>
      </c>
      <c r="V1278" t="str">
        <f>_xlfn.XLOOKUP(A1278,Table2[Customer ID],Table2[smoker_missing],"NOT FOUND")</f>
        <v>No</v>
      </c>
      <c r="W1278" t="str">
        <f t="shared" si="19"/>
        <v>Diabetes</v>
      </c>
      <c r="X1278" s="37">
        <f>SUM(Table5[[#This Row],[Title]:[Diabetes Level]])</f>
        <v>37530.31</v>
      </c>
    </row>
    <row r="1279" spans="1:24" x14ac:dyDescent="0.25">
      <c r="A1279" t="s">
        <v>1093</v>
      </c>
      <c r="B1279" t="str">
        <f>VLOOKUP(A1279,'Customer Names'!$A$2:$E$2336,3,FALSE)</f>
        <v>Ms.</v>
      </c>
      <c r="C1279" t="str">
        <f>_xlfn.XLOOKUP(A1279,$A$2:$A$2336,'Customer Names'!$D$2:$D$2336,"NOT FOUND")</f>
        <v>Jana L</v>
      </c>
      <c r="D1279" t="str">
        <f>_xlfn.XLOOKUP(A1279,$A$2:$A$2336,'Customer Names'!$E$2:$E$2336,"NOT FOUND")</f>
        <v>Willsey</v>
      </c>
      <c r="E1279" cm="1">
        <f t="array" ref="E1279">_xlfn.XLOOKUP(A1279,$A$2:$A$2336,Table2[BMI],"NOT FOUND")</f>
        <v>34.32</v>
      </c>
      <c r="F1279" cm="1">
        <f t="array" ref="F1279">_xlfn.XLOOKUP(A1279,$A$2:$A$2336,Table2[HBA1C],"NOT FOUND")</f>
        <v>5.7</v>
      </c>
      <c r="G1279" t="str" cm="1">
        <f t="array" ref="G1279">_xlfn.XLOOKUP(A1279,$A$2:$A$2336,Table2[Heart Issues],"NOT FOUND")</f>
        <v>yes</v>
      </c>
      <c r="H1279" t="str" cm="1">
        <f t="array" ref="H1279">_xlfn.XLOOKUP(A1279,$A$2:$A$2336,Table2[Any Transplants],"NOT FOUND")</f>
        <v>No</v>
      </c>
      <c r="I1279" t="str" cm="1">
        <f t="array" ref="I1279">_xlfn.XLOOKUP(A1279,$A$2:$A$2336,Table2[Cancer history],"NOT FOUND")</f>
        <v>Yes</v>
      </c>
      <c r="J1279" t="str">
        <f>_xlfn.XLOOKUP(A1279,Table3[customer_no],Table3[month],"NOT FOUND")</f>
        <v>Jul</v>
      </c>
      <c r="K1279" s="7">
        <f>_xlfn.XLOOKUP(A1279,Table3[customer_no],Table3[year_average],"NOT FOUND")</f>
        <v>1983</v>
      </c>
      <c r="L1279" cm="1">
        <f t="array" ref="L1279">_xlfn.XLOOKUP(A1279,Table3[customer_no],'Hospitalisation Details'!$D$2:$D$2344,"NOT FOUND")</f>
        <v>25</v>
      </c>
      <c r="M1279" s="33">
        <f>_xlfn.XLOOKUP(A1279,Table3[customer_no],Table3[dd/mm/yy],"NOT FOUND")</f>
        <v>30522</v>
      </c>
      <c r="N1279">
        <f>_xlfn.XLOOKUP(A1279,Table3[customer_no],Table3[age],"NOT FOUND")</f>
        <v>39</v>
      </c>
      <c r="O1279" cm="1">
        <f t="array" ref="O1279">_xlfn.XLOOKUP(A1279,Table3[customer_no],'Hospitalisation Details'!$E$2:$E$2344,"NOT FOUND")</f>
        <v>5</v>
      </c>
      <c r="P1279" t="str">
        <f>_xlfn.XLOOKUP(A1279,Table3[customer_no],Table3[hsplt_handled],"NOT FOUND")</f>
        <v>tier - 2</v>
      </c>
      <c r="Q1279" t="str">
        <f>_xlfn.XLOOKUP(A1279,Table3[customer_no],Table3[city_handled],"NOT FOUND")</f>
        <v>tier - 3</v>
      </c>
      <c r="R1279" t="str">
        <f>_xlfn.XLOOKUP(A1279,Table3[customer_no],Table3[state_id],"NOT FOUND")</f>
        <v>R1013</v>
      </c>
      <c r="S1279" s="34" cm="1">
        <f t="array" ref="S1279">_xlfn.XLOOKUP(A1279,Table3[customer_no],'Hospitalisation Details'!$F$2:$F$2344,"NOT FOUND")</f>
        <v>8596.83</v>
      </c>
      <c r="T1279" t="str">
        <f>_xlfn.XLOOKUP(A1279,Table2[Customer ID],Table2[BMI_category],"NOT FOUND")</f>
        <v>Obesity</v>
      </c>
      <c r="U1279" s="7">
        <f>_xlfn.XLOOKUP(A1279,Table2[Customer ID],Table2[no of surgery],"NOT FOUND")</f>
        <v>1</v>
      </c>
      <c r="V1279" t="str">
        <f>_xlfn.XLOOKUP(A1279,Table2[Customer ID],Table2[smoker_missing],"NOT FOUND")</f>
        <v>No</v>
      </c>
      <c r="W1279" t="str">
        <f t="shared" si="19"/>
        <v>Prediabetes</v>
      </c>
      <c r="X1279" s="37">
        <f>SUM(Table5[[#This Row],[Title]:[Diabetes Level]])</f>
        <v>41211.85</v>
      </c>
    </row>
    <row r="1280" spans="1:24" x14ac:dyDescent="0.25">
      <c r="A1280" t="s">
        <v>1092</v>
      </c>
      <c r="B1280" t="str">
        <f>VLOOKUP(A1280,'Customer Names'!$A$2:$E$2336,3,FALSE)</f>
        <v>Ms.</v>
      </c>
      <c r="C1280" t="str">
        <f>_xlfn.XLOOKUP(A1280,$A$2:$A$2336,'Customer Names'!$D$2:$D$2336,"NOT FOUND")</f>
        <v>Laura</v>
      </c>
      <c r="D1280" t="str">
        <f>_xlfn.XLOOKUP(A1280,$A$2:$A$2336,'Customer Names'!$E$2:$E$2336,"NOT FOUND")</f>
        <v>Roach</v>
      </c>
      <c r="E1280" cm="1">
        <f t="array" ref="E1280">_xlfn.XLOOKUP(A1280,$A$2:$A$2336,Table2[BMI],"NOT FOUND")</f>
        <v>23.87</v>
      </c>
      <c r="F1280" cm="1">
        <f t="array" ref="F1280">_xlfn.XLOOKUP(A1280,$A$2:$A$2336,Table2[HBA1C],"NOT FOUND")</f>
        <v>4.7699999999999996</v>
      </c>
      <c r="G1280" t="str" cm="1">
        <f t="array" ref="G1280">_xlfn.XLOOKUP(A1280,$A$2:$A$2336,Table2[Heart Issues],"NOT FOUND")</f>
        <v>yes</v>
      </c>
      <c r="H1280" t="str" cm="1">
        <f t="array" ref="H1280">_xlfn.XLOOKUP(A1280,$A$2:$A$2336,Table2[Any Transplants],"NOT FOUND")</f>
        <v>No</v>
      </c>
      <c r="I1280" t="str" cm="1">
        <f t="array" ref="I1280">_xlfn.XLOOKUP(A1280,$A$2:$A$2336,Table2[Cancer history],"NOT FOUND")</f>
        <v>Yes</v>
      </c>
      <c r="J1280" t="str">
        <f>_xlfn.XLOOKUP(A1280,Table3[customer_no],Table3[month],"NOT FOUND")</f>
        <v>Dec</v>
      </c>
      <c r="K1280" s="7">
        <f>_xlfn.XLOOKUP(A1280,Table3[customer_no],Table3[year_average],"NOT FOUND")</f>
        <v>1983</v>
      </c>
      <c r="L1280" cm="1">
        <f t="array" ref="L1280">_xlfn.XLOOKUP(A1280,Table3[customer_no],'Hospitalisation Details'!$D$2:$D$2344,"NOT FOUND")</f>
        <v>30</v>
      </c>
      <c r="M1280" s="33">
        <f>_xlfn.XLOOKUP(A1280,Table3[customer_no],Table3[dd/mm/yy],"NOT FOUND")</f>
        <v>30680</v>
      </c>
      <c r="N1280">
        <f>_xlfn.XLOOKUP(A1280,Table3[customer_no],Table3[age],"NOT FOUND")</f>
        <v>39</v>
      </c>
      <c r="O1280" cm="1">
        <f t="array" ref="O1280">_xlfn.XLOOKUP(A1280,Table3[customer_no],'Hospitalisation Details'!$E$2:$E$2344,"NOT FOUND")</f>
        <v>5</v>
      </c>
      <c r="P1280" t="str">
        <f>_xlfn.XLOOKUP(A1280,Table3[customer_no],Table3[hsplt_handled],"NOT FOUND")</f>
        <v>tier - 2</v>
      </c>
      <c r="Q1280" t="str">
        <f>_xlfn.XLOOKUP(A1280,Table3[customer_no],Table3[city_handled],"NOT FOUND")</f>
        <v>tier - 1</v>
      </c>
      <c r="R1280" t="str">
        <f>_xlfn.XLOOKUP(A1280,Table3[customer_no],Table3[state_id],"NOT FOUND")</f>
        <v>R1013</v>
      </c>
      <c r="S1280" s="34" cm="1">
        <f t="array" ref="S1280">_xlfn.XLOOKUP(A1280,Table3[customer_no],'Hospitalisation Details'!$F$2:$F$2344,"NOT FOUND")</f>
        <v>8582.2999999999993</v>
      </c>
      <c r="T1280" t="str">
        <f>_xlfn.XLOOKUP(A1280,Table2[Customer ID],Table2[BMI_category],"NOT FOUND")</f>
        <v>Normal Weight</v>
      </c>
      <c r="U1280" s="7">
        <f>_xlfn.XLOOKUP(A1280,Table2[Customer ID],Table2[no of surgery],"NOT FOUND")</f>
        <v>1</v>
      </c>
      <c r="V1280" t="str">
        <f>_xlfn.XLOOKUP(A1280,Table2[Customer ID],Table2[smoker_missing],"NOT FOUND")</f>
        <v>No</v>
      </c>
      <c r="W1280" t="str">
        <f t="shared" si="19"/>
        <v>Normal</v>
      </c>
      <c r="X1280" s="37">
        <f>SUM(Table5[[#This Row],[Title]:[Diabetes Level]])</f>
        <v>41348.94</v>
      </c>
    </row>
    <row r="1281" spans="1:24" x14ac:dyDescent="0.25">
      <c r="A1281" t="s">
        <v>1091</v>
      </c>
      <c r="B1281" t="str">
        <f>VLOOKUP(A1281,'Customer Names'!$A$2:$E$2336,3,FALSE)</f>
        <v>Mr.</v>
      </c>
      <c r="C1281" t="str">
        <f>_xlfn.XLOOKUP(A1281,$A$2:$A$2336,'Customer Names'!$D$2:$D$2336,"NOT FOUND")</f>
        <v>Torrey C III</v>
      </c>
      <c r="D1281" t="str">
        <f>_xlfn.XLOOKUP(A1281,$A$2:$A$2336,'Customer Names'!$E$2:$E$2336,"NOT FOUND")</f>
        <v>Jacobsen</v>
      </c>
      <c r="E1281" cm="1">
        <f t="array" ref="E1281">_xlfn.XLOOKUP(A1281,$A$2:$A$2336,Table2[BMI],"NOT FOUND")</f>
        <v>30.15</v>
      </c>
      <c r="F1281" cm="1">
        <f t="array" ref="F1281">_xlfn.XLOOKUP(A1281,$A$2:$A$2336,Table2[HBA1C],"NOT FOUND")</f>
        <v>4.25</v>
      </c>
      <c r="G1281" t="str" cm="1">
        <f t="array" ref="G1281">_xlfn.XLOOKUP(A1281,$A$2:$A$2336,Table2[Heart Issues],"NOT FOUND")</f>
        <v>No</v>
      </c>
      <c r="H1281" t="str" cm="1">
        <f t="array" ref="H1281">_xlfn.XLOOKUP(A1281,$A$2:$A$2336,Table2[Any Transplants],"NOT FOUND")</f>
        <v>No</v>
      </c>
      <c r="I1281" t="str" cm="1">
        <f t="array" ref="I1281">_xlfn.XLOOKUP(A1281,$A$2:$A$2336,Table2[Cancer history],"NOT FOUND")</f>
        <v>No</v>
      </c>
      <c r="J1281" t="str">
        <f>_xlfn.XLOOKUP(A1281,Table3[customer_no],Table3[month],"NOT FOUND")</f>
        <v>Nov</v>
      </c>
      <c r="K1281" s="7">
        <f>_xlfn.XLOOKUP(A1281,Table3[customer_no],Table3[year_average],"NOT FOUND")</f>
        <v>1987</v>
      </c>
      <c r="L1281" cm="1">
        <f t="array" ref="L1281">_xlfn.XLOOKUP(A1281,Table3[customer_no],'Hospitalisation Details'!$D$2:$D$2344,"NOT FOUND")</f>
        <v>11</v>
      </c>
      <c r="M1281" s="33">
        <f>_xlfn.XLOOKUP(A1281,Table3[customer_no],Table3[dd/mm/yy],"NOT FOUND")</f>
        <v>32092</v>
      </c>
      <c r="N1281">
        <f>_xlfn.XLOOKUP(A1281,Table3[customer_no],Table3[age],"NOT FOUND")</f>
        <v>35</v>
      </c>
      <c r="O1281" cm="1">
        <f t="array" ref="O1281">_xlfn.XLOOKUP(A1281,Table3[customer_no],'Hospitalisation Details'!$E$2:$E$2344,"NOT FOUND")</f>
        <v>3</v>
      </c>
      <c r="P1281" t="str">
        <f>_xlfn.XLOOKUP(A1281,Table3[customer_no],Table3[hsplt_handled],"NOT FOUND")</f>
        <v>tier - 2</v>
      </c>
      <c r="Q1281" t="str">
        <f>_xlfn.XLOOKUP(A1281,Table3[customer_no],Table3[city_handled],"NOT FOUND")</f>
        <v>tier - 2</v>
      </c>
      <c r="R1281" t="str">
        <f>_xlfn.XLOOKUP(A1281,Table3[customer_no],Table3[state_id],"NOT FOUND")</f>
        <v>R1021</v>
      </c>
      <c r="S1281" s="34" cm="1">
        <f t="array" ref="S1281">_xlfn.XLOOKUP(A1281,Table3[customer_no],'Hospitalisation Details'!$F$2:$F$2344,"NOT FOUND")</f>
        <v>8573.2999999999993</v>
      </c>
      <c r="T1281" t="str">
        <f>_xlfn.XLOOKUP(A1281,Table2[Customer ID],Table2[BMI_category],"NOT FOUND")</f>
        <v>Obesity</v>
      </c>
      <c r="U1281" s="7">
        <f>_xlfn.XLOOKUP(A1281,Table2[Customer ID],Table2[no of surgery],"NOT FOUND")</f>
        <v>1</v>
      </c>
      <c r="V1281" t="str">
        <f>_xlfn.XLOOKUP(A1281,Table2[Customer ID],Table2[smoker_missing],"NOT FOUND")</f>
        <v>No</v>
      </c>
      <c r="W1281" t="str">
        <f t="shared" si="19"/>
        <v>Normal</v>
      </c>
      <c r="X1281" s="37">
        <f>SUM(Table5[[#This Row],[Title]:[Diabetes Level]])</f>
        <v>42736.7</v>
      </c>
    </row>
    <row r="1282" spans="1:24" x14ac:dyDescent="0.25">
      <c r="A1282" t="s">
        <v>1090</v>
      </c>
      <c r="B1282" t="str">
        <f>VLOOKUP(A1282,'Customer Names'!$A$2:$E$2336,3,FALSE)</f>
        <v>Mr.</v>
      </c>
      <c r="C1282" t="str">
        <f>_xlfn.XLOOKUP(A1282,$A$2:$A$2336,'Customer Names'!$D$2:$D$2336,"NOT FOUND")</f>
        <v>Paul</v>
      </c>
      <c r="D1282" t="str">
        <f>_xlfn.XLOOKUP(A1282,$A$2:$A$2336,'Customer Names'!$E$2:$E$2336,"NOT FOUND")</f>
        <v>O'Hora</v>
      </c>
      <c r="E1282" cm="1">
        <f t="array" ref="E1282">_xlfn.XLOOKUP(A1282,$A$2:$A$2336,Table2[BMI],"NOT FOUND")</f>
        <v>26.36</v>
      </c>
      <c r="F1282" cm="1">
        <f t="array" ref="F1282">_xlfn.XLOOKUP(A1282,$A$2:$A$2336,Table2[HBA1C],"NOT FOUND")</f>
        <v>5.52</v>
      </c>
      <c r="G1282" t="str" cm="1">
        <f t="array" ref="G1282">_xlfn.XLOOKUP(A1282,$A$2:$A$2336,Table2[Heart Issues],"NOT FOUND")</f>
        <v>No</v>
      </c>
      <c r="H1282" t="str" cm="1">
        <f t="array" ref="H1282">_xlfn.XLOOKUP(A1282,$A$2:$A$2336,Table2[Any Transplants],"NOT FOUND")</f>
        <v>No</v>
      </c>
      <c r="I1282" t="str" cm="1">
        <f t="array" ref="I1282">_xlfn.XLOOKUP(A1282,$A$2:$A$2336,Table2[Cancer history],"NOT FOUND")</f>
        <v>No</v>
      </c>
      <c r="J1282" t="str">
        <f>_xlfn.XLOOKUP(A1282,Table3[customer_no],Table3[month],"NOT FOUND")</f>
        <v>Dec</v>
      </c>
      <c r="K1282" s="7">
        <f>_xlfn.XLOOKUP(A1282,Table3[customer_no],Table3[year_average],"NOT FOUND")</f>
        <v>1982</v>
      </c>
      <c r="L1282" cm="1">
        <f t="array" ref="L1282">_xlfn.XLOOKUP(A1282,Table3[customer_no],'Hospitalisation Details'!$D$2:$D$2344,"NOT FOUND")</f>
        <v>6</v>
      </c>
      <c r="M1282" s="33">
        <f>_xlfn.XLOOKUP(A1282,Table3[customer_no],Table3[dd/mm/yy],"NOT FOUND")</f>
        <v>30291</v>
      </c>
      <c r="N1282">
        <f>_xlfn.XLOOKUP(A1282,Table3[customer_no],Table3[age],"NOT FOUND")</f>
        <v>40</v>
      </c>
      <c r="O1282" cm="1">
        <f t="array" ref="O1282">_xlfn.XLOOKUP(A1282,Table3[customer_no],'Hospitalisation Details'!$E$2:$E$2344,"NOT FOUND")</f>
        <v>3</v>
      </c>
      <c r="P1282" t="str">
        <f>_xlfn.XLOOKUP(A1282,Table3[customer_no],Table3[hsplt_handled],"NOT FOUND")</f>
        <v>tier - 2</v>
      </c>
      <c r="Q1282" t="str">
        <f>_xlfn.XLOOKUP(A1282,Table3[customer_no],Table3[city_handled],"NOT FOUND")</f>
        <v>tier - 2</v>
      </c>
      <c r="R1282" t="str">
        <f>_xlfn.XLOOKUP(A1282,Table3[customer_no],Table3[state_id],"NOT FOUND")</f>
        <v>R1021</v>
      </c>
      <c r="S1282" s="34" cm="1">
        <f t="array" ref="S1282">_xlfn.XLOOKUP(A1282,Table3[customer_no],'Hospitalisation Details'!$F$2:$F$2344,"NOT FOUND")</f>
        <v>8572.0400000000009</v>
      </c>
      <c r="T1282" t="str">
        <f>_xlfn.XLOOKUP(A1282,Table2[Customer ID],Table2[BMI_category],"NOT FOUND")</f>
        <v>Overweight</v>
      </c>
      <c r="U1282" s="7">
        <f>_xlfn.XLOOKUP(A1282,Table2[Customer ID],Table2[no of surgery],"NOT FOUND")</f>
        <v>0</v>
      </c>
      <c r="V1282" t="str">
        <f>_xlfn.XLOOKUP(A1282,Table2[Customer ID],Table2[smoker_missing],"NOT FOUND")</f>
        <v>No</v>
      </c>
      <c r="W1282" t="str">
        <f t="shared" si="19"/>
        <v>Normal</v>
      </c>
      <c r="X1282" s="37">
        <f>SUM(Table5[[#This Row],[Title]:[Diabetes Level]])</f>
        <v>40925.919999999998</v>
      </c>
    </row>
    <row r="1283" spans="1:24" x14ac:dyDescent="0.25">
      <c r="A1283" t="s">
        <v>1089</v>
      </c>
      <c r="B1283" t="str">
        <f>VLOOKUP(A1283,'Customer Names'!$A$2:$E$2336,3,FALSE)</f>
        <v>Ms.</v>
      </c>
      <c r="C1283" t="str">
        <f>_xlfn.XLOOKUP(A1283,$A$2:$A$2336,'Customer Names'!$D$2:$D$2336,"NOT FOUND")</f>
        <v>Jennifer D.</v>
      </c>
      <c r="D1283" t="str">
        <f>_xlfn.XLOOKUP(A1283,$A$2:$A$2336,'Customer Names'!$E$2:$E$2336,"NOT FOUND")</f>
        <v>Amato</v>
      </c>
      <c r="E1283" cm="1">
        <f t="array" ref="E1283">_xlfn.XLOOKUP(A1283,$A$2:$A$2336,Table2[BMI],"NOT FOUND")</f>
        <v>45.32</v>
      </c>
      <c r="F1283" cm="1">
        <f t="array" ref="F1283">_xlfn.XLOOKUP(A1283,$A$2:$A$2336,Table2[HBA1C],"NOT FOUND")</f>
        <v>6.53</v>
      </c>
      <c r="G1283" t="str" cm="1">
        <f t="array" ref="G1283">_xlfn.XLOOKUP(A1283,$A$2:$A$2336,Table2[Heart Issues],"NOT FOUND")</f>
        <v>yes</v>
      </c>
      <c r="H1283" t="str" cm="1">
        <f t="array" ref="H1283">_xlfn.XLOOKUP(A1283,$A$2:$A$2336,Table2[Any Transplants],"NOT FOUND")</f>
        <v>No</v>
      </c>
      <c r="I1283" t="str" cm="1">
        <f t="array" ref="I1283">_xlfn.XLOOKUP(A1283,$A$2:$A$2336,Table2[Cancer history],"NOT FOUND")</f>
        <v>No</v>
      </c>
      <c r="J1283" t="str">
        <f>_xlfn.XLOOKUP(A1283,Table3[customer_no],Table3[month],"NOT FOUND")</f>
        <v>Sep</v>
      </c>
      <c r="K1283" s="7">
        <f>_xlfn.XLOOKUP(A1283,Table3[customer_no],Table3[year_average],"NOT FOUND")</f>
        <v>1975</v>
      </c>
      <c r="L1283" cm="1">
        <f t="array" ref="L1283">_xlfn.XLOOKUP(A1283,Table3[customer_no],'Hospitalisation Details'!$D$2:$D$2344,"NOT FOUND")</f>
        <v>26</v>
      </c>
      <c r="M1283" s="33">
        <f>_xlfn.XLOOKUP(A1283,Table3[customer_no],Table3[dd/mm/yy],"NOT FOUND")</f>
        <v>27663</v>
      </c>
      <c r="N1283">
        <f>_xlfn.XLOOKUP(A1283,Table3[customer_no],Table3[age],"NOT FOUND")</f>
        <v>47</v>
      </c>
      <c r="O1283" cm="1">
        <f t="array" ref="O1283">_xlfn.XLOOKUP(A1283,Table3[customer_no],'Hospitalisation Details'!$E$2:$E$2344,"NOT FOUND")</f>
        <v>1</v>
      </c>
      <c r="P1283" t="str">
        <f>_xlfn.XLOOKUP(A1283,Table3[customer_no],Table3[hsplt_handled],"NOT FOUND")</f>
        <v>tier - 2</v>
      </c>
      <c r="Q1283" t="str">
        <f>_xlfn.XLOOKUP(A1283,Table3[customer_no],Table3[city_handled],"NOT FOUND")</f>
        <v>tier - 3</v>
      </c>
      <c r="R1283" t="str">
        <f>_xlfn.XLOOKUP(A1283,Table3[customer_no],Table3[state_id],"NOT FOUND")</f>
        <v>R1013</v>
      </c>
      <c r="S1283" s="34" cm="1">
        <f t="array" ref="S1283">_xlfn.XLOOKUP(A1283,Table3[customer_no],'Hospitalisation Details'!$F$2:$F$2344,"NOT FOUND")</f>
        <v>8569.86</v>
      </c>
      <c r="T1283" t="str">
        <f>_xlfn.XLOOKUP(A1283,Table2[Customer ID],Table2[BMI_category],"NOT FOUND")</f>
        <v>Obesity</v>
      </c>
      <c r="U1283" s="7">
        <f>_xlfn.XLOOKUP(A1283,Table2[Customer ID],Table2[no of surgery],"NOT FOUND")</f>
        <v>1</v>
      </c>
      <c r="V1283" t="str">
        <f>_xlfn.XLOOKUP(A1283,Table2[Customer ID],Table2[smoker_missing],"NOT FOUND")</f>
        <v>No</v>
      </c>
      <c r="W1283" t="str">
        <f t="shared" ref="W1283:W1346" si="20">IF(F1283&lt;5.7, "Normal", IF(AND(F1283&gt;=5.7, F1283&lt;=6.4), "Prediabetes", "Diabetes"))</f>
        <v>Diabetes</v>
      </c>
      <c r="X1283" s="37">
        <f>SUM(Table5[[#This Row],[Title]:[Diabetes Level]])</f>
        <v>38334.71</v>
      </c>
    </row>
    <row r="1284" spans="1:24" x14ac:dyDescent="0.25">
      <c r="A1284" t="s">
        <v>1088</v>
      </c>
      <c r="B1284" t="str">
        <f>VLOOKUP(A1284,'Customer Names'!$A$2:$E$2336,3,FALSE)</f>
        <v>Mr.</v>
      </c>
      <c r="C1284" t="str">
        <f>_xlfn.XLOOKUP(A1284,$A$2:$A$2336,'Customer Names'!$D$2:$D$2336,"NOT FOUND")</f>
        <v>Erik</v>
      </c>
      <c r="D1284" t="str">
        <f>_xlfn.XLOOKUP(A1284,$A$2:$A$2336,'Customer Names'!$E$2:$E$2336,"NOT FOUND")</f>
        <v>Reed</v>
      </c>
      <c r="E1284" cm="1">
        <f t="array" ref="E1284">_xlfn.XLOOKUP(A1284,$A$2:$A$2336,Table2[BMI],"NOT FOUND")</f>
        <v>31.93</v>
      </c>
      <c r="F1284" cm="1">
        <f t="array" ref="F1284">_xlfn.XLOOKUP(A1284,$A$2:$A$2336,Table2[HBA1C],"NOT FOUND")</f>
        <v>4.82</v>
      </c>
      <c r="G1284" t="str" cm="1">
        <f t="array" ref="G1284">_xlfn.XLOOKUP(A1284,$A$2:$A$2336,Table2[Heart Issues],"NOT FOUND")</f>
        <v>yes</v>
      </c>
      <c r="H1284" t="str" cm="1">
        <f t="array" ref="H1284">_xlfn.XLOOKUP(A1284,$A$2:$A$2336,Table2[Any Transplants],"NOT FOUND")</f>
        <v>No</v>
      </c>
      <c r="I1284" t="str" cm="1">
        <f t="array" ref="I1284">_xlfn.XLOOKUP(A1284,$A$2:$A$2336,Table2[Cancer history],"NOT FOUND")</f>
        <v>No</v>
      </c>
      <c r="J1284" t="str">
        <f>_xlfn.XLOOKUP(A1284,Table3[customer_no],Table3[month],"NOT FOUND")</f>
        <v>Sep</v>
      </c>
      <c r="K1284" s="7">
        <f>_xlfn.XLOOKUP(A1284,Table3[customer_no],Table3[year_average],"NOT FOUND")</f>
        <v>1988</v>
      </c>
      <c r="L1284" cm="1">
        <f t="array" ref="L1284">_xlfn.XLOOKUP(A1284,Table3[customer_no],'Hospitalisation Details'!$D$2:$D$2344,"NOT FOUND")</f>
        <v>21</v>
      </c>
      <c r="M1284" s="33">
        <f>_xlfn.XLOOKUP(A1284,Table3[customer_no],Table3[dd/mm/yy],"NOT FOUND")</f>
        <v>32407</v>
      </c>
      <c r="N1284">
        <f>_xlfn.XLOOKUP(A1284,Table3[customer_no],Table3[age],"NOT FOUND")</f>
        <v>34</v>
      </c>
      <c r="O1284" cm="1">
        <f t="array" ref="O1284">_xlfn.XLOOKUP(A1284,Table3[customer_no],'Hospitalisation Details'!$E$2:$E$2344,"NOT FOUND")</f>
        <v>3</v>
      </c>
      <c r="P1284" t="str">
        <f>_xlfn.XLOOKUP(A1284,Table3[customer_no],Table3[hsplt_handled],"NOT FOUND")</f>
        <v>tier - 2</v>
      </c>
      <c r="Q1284" t="str">
        <f>_xlfn.XLOOKUP(A1284,Table3[customer_no],Table3[city_handled],"NOT FOUND")</f>
        <v>tier - 1</v>
      </c>
      <c r="R1284" t="str">
        <f>_xlfn.XLOOKUP(A1284,Table3[customer_no],Table3[state_id],"NOT FOUND")</f>
        <v>R1012</v>
      </c>
      <c r="S1284" s="34" cm="1">
        <f t="array" ref="S1284">_xlfn.XLOOKUP(A1284,Table3[customer_no],'Hospitalisation Details'!$F$2:$F$2344,"NOT FOUND")</f>
        <v>8567.25</v>
      </c>
      <c r="T1284" t="str">
        <f>_xlfn.XLOOKUP(A1284,Table2[Customer ID],Table2[BMI_category],"NOT FOUND")</f>
        <v>Obesity</v>
      </c>
      <c r="U1284" s="7">
        <f>_xlfn.XLOOKUP(A1284,Table2[Customer ID],Table2[no of surgery],"NOT FOUND")</f>
        <v>1</v>
      </c>
      <c r="V1284" t="str">
        <f>_xlfn.XLOOKUP(A1284,Table2[Customer ID],Table2[smoker_missing],"NOT FOUND")</f>
        <v>No</v>
      </c>
      <c r="W1284" t="str">
        <f t="shared" si="20"/>
        <v>Normal</v>
      </c>
      <c r="X1284" s="37">
        <f>SUM(Table5[[#This Row],[Title]:[Diabetes Level]])</f>
        <v>43058</v>
      </c>
    </row>
    <row r="1285" spans="1:24" x14ac:dyDescent="0.25">
      <c r="A1285" t="s">
        <v>1087</v>
      </c>
      <c r="B1285" t="str">
        <f>VLOOKUP(A1285,'Customer Names'!$A$2:$E$2336,3,FALSE)</f>
        <v>Ms.</v>
      </c>
      <c r="C1285" t="str">
        <f>_xlfn.XLOOKUP(A1285,$A$2:$A$2336,'Customer Names'!$D$2:$D$2336,"NOT FOUND")</f>
        <v>Lana J</v>
      </c>
      <c r="D1285" t="str">
        <f>_xlfn.XLOOKUP(A1285,$A$2:$A$2336,'Customer Names'!$E$2:$E$2336,"NOT FOUND")</f>
        <v>Wegner</v>
      </c>
      <c r="E1285" cm="1">
        <f t="array" ref="E1285">_xlfn.XLOOKUP(A1285,$A$2:$A$2336,Table2[BMI],"NOT FOUND")</f>
        <v>36</v>
      </c>
      <c r="F1285" cm="1">
        <f t="array" ref="F1285">_xlfn.XLOOKUP(A1285,$A$2:$A$2336,Table2[HBA1C],"NOT FOUND")</f>
        <v>11.94</v>
      </c>
      <c r="G1285" t="str" cm="1">
        <f t="array" ref="G1285">_xlfn.XLOOKUP(A1285,$A$2:$A$2336,Table2[Heart Issues],"NOT FOUND")</f>
        <v>yes</v>
      </c>
      <c r="H1285" t="str" cm="1">
        <f t="array" ref="H1285">_xlfn.XLOOKUP(A1285,$A$2:$A$2336,Table2[Any Transplants],"NOT FOUND")</f>
        <v>No</v>
      </c>
      <c r="I1285" t="str" cm="1">
        <f t="array" ref="I1285">_xlfn.XLOOKUP(A1285,$A$2:$A$2336,Table2[Cancer history],"NOT FOUND")</f>
        <v>No</v>
      </c>
      <c r="J1285" t="str">
        <f>_xlfn.XLOOKUP(A1285,Table3[customer_no],Table3[month],"NOT FOUND")</f>
        <v>Aug</v>
      </c>
      <c r="K1285" s="7">
        <f>_xlfn.XLOOKUP(A1285,Table3[customer_no],Table3[year_average],"NOT FOUND")</f>
        <v>1975</v>
      </c>
      <c r="L1285" cm="1">
        <f t="array" ref="L1285">_xlfn.XLOOKUP(A1285,Table3[customer_no],'Hospitalisation Details'!$D$2:$D$2344,"NOT FOUND")</f>
        <v>21</v>
      </c>
      <c r="M1285" s="33">
        <f>_xlfn.XLOOKUP(A1285,Table3[customer_no],Table3[dd/mm/yy],"NOT FOUND")</f>
        <v>27627</v>
      </c>
      <c r="N1285">
        <f>_xlfn.XLOOKUP(A1285,Table3[customer_no],Table3[age],"NOT FOUND")</f>
        <v>47</v>
      </c>
      <c r="O1285" cm="1">
        <f t="array" ref="O1285">_xlfn.XLOOKUP(A1285,Table3[customer_no],'Hospitalisation Details'!$E$2:$E$2344,"NOT FOUND")</f>
        <v>1</v>
      </c>
      <c r="P1285" t="str">
        <f>_xlfn.XLOOKUP(A1285,Table3[customer_no],Table3[hsplt_handled],"NOT FOUND")</f>
        <v>tier - 2</v>
      </c>
      <c r="Q1285" t="str">
        <f>_xlfn.XLOOKUP(A1285,Table3[customer_no],Table3[city_handled],"NOT FOUND")</f>
        <v>tier - 1</v>
      </c>
      <c r="R1285" t="str">
        <f>_xlfn.XLOOKUP(A1285,Table3[customer_no],Table3[state_id],"NOT FOUND")</f>
        <v>R1011</v>
      </c>
      <c r="S1285" s="34" cm="1">
        <f t="array" ref="S1285">_xlfn.XLOOKUP(A1285,Table3[customer_no],'Hospitalisation Details'!$F$2:$F$2344,"NOT FOUND")</f>
        <v>8556.91</v>
      </c>
      <c r="T1285" t="str">
        <f>_xlfn.XLOOKUP(A1285,Table2[Customer ID],Table2[BMI_category],"NOT FOUND")</f>
        <v>Obesity</v>
      </c>
      <c r="U1285" s="7">
        <f>_xlfn.XLOOKUP(A1285,Table2[Customer ID],Table2[no of surgery],"NOT FOUND")</f>
        <v>1</v>
      </c>
      <c r="V1285" t="str">
        <f>_xlfn.XLOOKUP(A1285,Table2[Customer ID],Table2[smoker_missing],"NOT FOUND")</f>
        <v>No</v>
      </c>
      <c r="W1285" t="str">
        <f t="shared" si="20"/>
        <v>Diabetes</v>
      </c>
      <c r="X1285" s="37">
        <f>SUM(Table5[[#This Row],[Title]:[Diabetes Level]])</f>
        <v>38276.85</v>
      </c>
    </row>
    <row r="1286" spans="1:24" x14ac:dyDescent="0.25">
      <c r="A1286" t="s">
        <v>1086</v>
      </c>
      <c r="B1286" t="str">
        <f>VLOOKUP(A1286,'Customer Names'!$A$2:$E$2336,3,FALSE)</f>
        <v>Ms.</v>
      </c>
      <c r="C1286" t="str">
        <f>_xlfn.XLOOKUP(A1286,$A$2:$A$2336,'Customer Names'!$D$2:$D$2336,"NOT FOUND")</f>
        <v>Rebecca E</v>
      </c>
      <c r="D1286" t="str">
        <f>_xlfn.XLOOKUP(A1286,$A$2:$A$2336,'Customer Names'!$E$2:$E$2336,"NOT FOUND")</f>
        <v>Bokun</v>
      </c>
      <c r="E1286" cm="1">
        <f t="array" ref="E1286">_xlfn.XLOOKUP(A1286,$A$2:$A$2336,Table2[BMI],"NOT FOUND")</f>
        <v>32</v>
      </c>
      <c r="F1286" cm="1">
        <f t="array" ref="F1286">_xlfn.XLOOKUP(A1286,$A$2:$A$2336,Table2[HBA1C],"NOT FOUND")</f>
        <v>7.85</v>
      </c>
      <c r="G1286" t="str" cm="1">
        <f t="array" ref="G1286">_xlfn.XLOOKUP(A1286,$A$2:$A$2336,Table2[Heart Issues],"NOT FOUND")</f>
        <v>yes</v>
      </c>
      <c r="H1286" t="str" cm="1">
        <f t="array" ref="H1286">_xlfn.XLOOKUP(A1286,$A$2:$A$2336,Table2[Any Transplants],"NOT FOUND")</f>
        <v>No</v>
      </c>
      <c r="I1286" t="str" cm="1">
        <f t="array" ref="I1286">_xlfn.XLOOKUP(A1286,$A$2:$A$2336,Table2[Cancer history],"NOT FOUND")</f>
        <v>No</v>
      </c>
      <c r="J1286" t="str">
        <f>_xlfn.XLOOKUP(A1286,Table3[customer_no],Table3[month],"NOT FOUND")</f>
        <v>Aug</v>
      </c>
      <c r="K1286" s="7">
        <f>_xlfn.XLOOKUP(A1286,Table3[customer_no],Table3[year_average],"NOT FOUND")</f>
        <v>1975</v>
      </c>
      <c r="L1286" cm="1">
        <f t="array" ref="L1286">_xlfn.XLOOKUP(A1286,Table3[customer_no],'Hospitalisation Details'!$D$2:$D$2344,"NOT FOUND")</f>
        <v>6</v>
      </c>
      <c r="M1286" s="33">
        <f>_xlfn.XLOOKUP(A1286,Table3[customer_no],Table3[dd/mm/yy],"NOT FOUND")</f>
        <v>27612</v>
      </c>
      <c r="N1286">
        <f>_xlfn.XLOOKUP(A1286,Table3[customer_no],Table3[age],"NOT FOUND")</f>
        <v>47</v>
      </c>
      <c r="O1286" cm="1">
        <f t="array" ref="O1286">_xlfn.XLOOKUP(A1286,Table3[customer_no],'Hospitalisation Details'!$E$2:$E$2344,"NOT FOUND")</f>
        <v>1</v>
      </c>
      <c r="P1286" t="str">
        <f>_xlfn.XLOOKUP(A1286,Table3[customer_no],Table3[hsplt_handled],"NOT FOUND")</f>
        <v>tier - 2</v>
      </c>
      <c r="Q1286" t="str">
        <f>_xlfn.XLOOKUP(A1286,Table3[customer_no],Table3[city_handled],"NOT FOUND")</f>
        <v>tier - 2</v>
      </c>
      <c r="R1286" t="str">
        <f>_xlfn.XLOOKUP(A1286,Table3[customer_no],Table3[state_id],"NOT FOUND")</f>
        <v>R1011</v>
      </c>
      <c r="S1286" s="34" cm="1">
        <f t="array" ref="S1286">_xlfn.XLOOKUP(A1286,Table3[customer_no],'Hospitalisation Details'!$F$2:$F$2344,"NOT FOUND")</f>
        <v>8551.35</v>
      </c>
      <c r="T1286" t="str">
        <f>_xlfn.XLOOKUP(A1286,Table2[Customer ID],Table2[BMI_category],"NOT FOUND")</f>
        <v>Obesity</v>
      </c>
      <c r="U1286" s="7">
        <f>_xlfn.XLOOKUP(A1286,Table2[Customer ID],Table2[no of surgery],"NOT FOUND")</f>
        <v>1</v>
      </c>
      <c r="V1286" t="str">
        <f>_xlfn.XLOOKUP(A1286,Table2[Customer ID],Table2[smoker_missing],"NOT FOUND")</f>
        <v>No</v>
      </c>
      <c r="W1286" t="str">
        <f t="shared" si="20"/>
        <v>Diabetes</v>
      </c>
      <c r="X1286" s="37">
        <f>SUM(Table5[[#This Row],[Title]:[Diabetes Level]])</f>
        <v>38233.199999999997</v>
      </c>
    </row>
    <row r="1287" spans="1:24" x14ac:dyDescent="0.25">
      <c r="A1287" t="s">
        <v>1085</v>
      </c>
      <c r="B1287" t="str">
        <f>VLOOKUP(A1287,'Customer Names'!$A$2:$E$2336,3,FALSE)</f>
        <v>Ms.</v>
      </c>
      <c r="C1287" t="str">
        <f>_xlfn.XLOOKUP(A1287,$A$2:$A$2336,'Customer Names'!$D$2:$D$2336,"NOT FOUND")</f>
        <v>Katie M.</v>
      </c>
      <c r="D1287" t="str">
        <f>_xlfn.XLOOKUP(A1287,$A$2:$A$2336,'Customer Names'!$E$2:$E$2336,"NOT FOUND")</f>
        <v>Ainsley</v>
      </c>
      <c r="E1287" cm="1">
        <f t="array" ref="E1287">_xlfn.XLOOKUP(A1287,$A$2:$A$2336,Table2[BMI],"NOT FOUND")</f>
        <v>29.37</v>
      </c>
      <c r="F1287" cm="1">
        <f t="array" ref="F1287">_xlfn.XLOOKUP(A1287,$A$2:$A$2336,Table2[HBA1C],"NOT FOUND")</f>
        <v>8.01</v>
      </c>
      <c r="G1287" t="str" cm="1">
        <f t="array" ref="G1287">_xlfn.XLOOKUP(A1287,$A$2:$A$2336,Table2[Heart Issues],"NOT FOUND")</f>
        <v>yes</v>
      </c>
      <c r="H1287" t="str" cm="1">
        <f t="array" ref="H1287">_xlfn.XLOOKUP(A1287,$A$2:$A$2336,Table2[Any Transplants],"NOT FOUND")</f>
        <v>No</v>
      </c>
      <c r="I1287" t="str" cm="1">
        <f t="array" ref="I1287">_xlfn.XLOOKUP(A1287,$A$2:$A$2336,Table2[Cancer history],"NOT FOUND")</f>
        <v>No</v>
      </c>
      <c r="J1287" t="str">
        <f>_xlfn.XLOOKUP(A1287,Table3[customer_no],Table3[month],"NOT FOUND")</f>
        <v>Dec</v>
      </c>
      <c r="K1287" s="7">
        <f>_xlfn.XLOOKUP(A1287,Table3[customer_no],Table3[year_average],"NOT FOUND")</f>
        <v>1982.841520717642</v>
      </c>
      <c r="L1287" cm="1">
        <f t="array" ref="L1287">_xlfn.XLOOKUP(A1287,Table3[customer_no],'Hospitalisation Details'!$D$2:$D$2344,"NOT FOUND")</f>
        <v>12</v>
      </c>
      <c r="M1287" s="33" t="e">
        <f>_xlfn.XLOOKUP(A1287,Table3[customer_no],Table3[dd/mm/yy],"NOT FOUND")</f>
        <v>#VALUE!</v>
      </c>
      <c r="N1287" t="e">
        <f>_xlfn.XLOOKUP(A1287,Table3[customer_no],Table3[age],"NOT FOUND")</f>
        <v>#VALUE!</v>
      </c>
      <c r="O1287" cm="1">
        <f t="array" ref="O1287">_xlfn.XLOOKUP(A1287,Table3[customer_no],'Hospitalisation Details'!$E$2:$E$2344,"NOT FOUND")</f>
        <v>1</v>
      </c>
      <c r="P1287" t="str">
        <f>_xlfn.XLOOKUP(A1287,Table3[customer_no],Table3[hsplt_handled],"NOT FOUND")</f>
        <v>tier - 2</v>
      </c>
      <c r="Q1287" t="str">
        <f>_xlfn.XLOOKUP(A1287,Table3[customer_no],Table3[city_handled],"NOT FOUND")</f>
        <v>tier - 1</v>
      </c>
      <c r="R1287" t="str">
        <f>_xlfn.XLOOKUP(A1287,Table3[customer_no],Table3[state_id],"NOT FOUND")</f>
        <v>R1013</v>
      </c>
      <c r="S1287" s="34" cm="1">
        <f t="array" ref="S1287">_xlfn.XLOOKUP(A1287,Table3[customer_no],'Hospitalisation Details'!$F$2:$F$2344,"NOT FOUND")</f>
        <v>8547.69</v>
      </c>
      <c r="T1287" t="str">
        <f>_xlfn.XLOOKUP(A1287,Table2[Customer ID],Table2[BMI_category],"NOT FOUND")</f>
        <v>Overweight</v>
      </c>
      <c r="U1287" s="7">
        <f>_xlfn.XLOOKUP(A1287,Table2[Customer ID],Table2[no of surgery],"NOT FOUND")</f>
        <v>1</v>
      </c>
      <c r="V1287" t="str">
        <f>_xlfn.XLOOKUP(A1287,Table2[Customer ID],Table2[smoker_missing],"NOT FOUND")</f>
        <v>No</v>
      </c>
      <c r="W1287" t="str">
        <f t="shared" si="20"/>
        <v>Diabetes</v>
      </c>
      <c r="X1287" s="37" t="e">
        <f>SUM(Table5[[#This Row],[Title]:[Diabetes Level]])</f>
        <v>#VALUE!</v>
      </c>
    </row>
    <row r="1288" spans="1:24" x14ac:dyDescent="0.25">
      <c r="A1288" t="s">
        <v>1084</v>
      </c>
      <c r="B1288" t="str">
        <f>VLOOKUP(A1288,'Customer Names'!$A$2:$E$2336,3,FALSE)</f>
        <v>Ms.</v>
      </c>
      <c r="C1288" t="str">
        <f>_xlfn.XLOOKUP(A1288,$A$2:$A$2336,'Customer Names'!$D$2:$D$2336,"NOT FOUND")</f>
        <v>Elizabeth A.</v>
      </c>
      <c r="D1288" t="str">
        <f>_xlfn.XLOOKUP(A1288,$A$2:$A$2336,'Customer Names'!$E$2:$E$2336,"NOT FOUND")</f>
        <v>Foster</v>
      </c>
      <c r="E1288" cm="1">
        <f t="array" ref="E1288">_xlfn.XLOOKUP(A1288,$A$2:$A$2336,Table2[BMI],"NOT FOUND")</f>
        <v>23.6</v>
      </c>
      <c r="F1288" cm="1">
        <f t="array" ref="F1288">_xlfn.XLOOKUP(A1288,$A$2:$A$2336,Table2[HBA1C],"NOT FOUND")</f>
        <v>7.4</v>
      </c>
      <c r="G1288" t="str" cm="1">
        <f t="array" ref="G1288">_xlfn.XLOOKUP(A1288,$A$2:$A$2336,Table2[Heart Issues],"NOT FOUND")</f>
        <v>yes</v>
      </c>
      <c r="H1288" t="str" cm="1">
        <f t="array" ref="H1288">_xlfn.XLOOKUP(A1288,$A$2:$A$2336,Table2[Any Transplants],"NOT FOUND")</f>
        <v>No</v>
      </c>
      <c r="I1288" t="str" cm="1">
        <f t="array" ref="I1288">_xlfn.XLOOKUP(A1288,$A$2:$A$2336,Table2[Cancer history],"NOT FOUND")</f>
        <v>No</v>
      </c>
      <c r="J1288" t="str">
        <f>_xlfn.XLOOKUP(A1288,Table3[customer_no],Table3[month],"NOT FOUND")</f>
        <v>Nov</v>
      </c>
      <c r="K1288" s="7">
        <f>_xlfn.XLOOKUP(A1288,Table3[customer_no],Table3[year_average],"NOT FOUND")</f>
        <v>1975</v>
      </c>
      <c r="L1288" cm="1">
        <f t="array" ref="L1288">_xlfn.XLOOKUP(A1288,Table3[customer_no],'Hospitalisation Details'!$D$2:$D$2344,"NOT FOUND")</f>
        <v>6</v>
      </c>
      <c r="M1288" s="33">
        <f>_xlfn.XLOOKUP(A1288,Table3[customer_no],Table3[dd/mm/yy],"NOT FOUND")</f>
        <v>27704</v>
      </c>
      <c r="N1288">
        <f>_xlfn.XLOOKUP(A1288,Table3[customer_no],Table3[age],"NOT FOUND")</f>
        <v>47</v>
      </c>
      <c r="O1288" cm="1">
        <f t="array" ref="O1288">_xlfn.XLOOKUP(A1288,Table3[customer_no],'Hospitalisation Details'!$E$2:$E$2344,"NOT FOUND")</f>
        <v>1</v>
      </c>
      <c r="P1288" t="str">
        <f>_xlfn.XLOOKUP(A1288,Table3[customer_no],Table3[hsplt_handled],"NOT FOUND")</f>
        <v>tier - 2</v>
      </c>
      <c r="Q1288" t="str">
        <f>_xlfn.XLOOKUP(A1288,Table3[customer_no],Table3[city_handled],"NOT FOUND")</f>
        <v>tier - 3</v>
      </c>
      <c r="R1288" t="str">
        <f>_xlfn.XLOOKUP(A1288,Table3[customer_no],Table3[state_id],"NOT FOUND")</f>
        <v>R1011</v>
      </c>
      <c r="S1288" s="34" cm="1">
        <f t="array" ref="S1288">_xlfn.XLOOKUP(A1288,Table3[customer_no],'Hospitalisation Details'!$F$2:$F$2344,"NOT FOUND")</f>
        <v>8539.67</v>
      </c>
      <c r="T1288" t="str">
        <f>_xlfn.XLOOKUP(A1288,Table2[Customer ID],Table2[BMI_category],"NOT FOUND")</f>
        <v>Normal Weight</v>
      </c>
      <c r="U1288" s="7">
        <f>_xlfn.XLOOKUP(A1288,Table2[Customer ID],Table2[no of surgery],"NOT FOUND")</f>
        <v>1</v>
      </c>
      <c r="V1288" t="str">
        <f>_xlfn.XLOOKUP(A1288,Table2[Customer ID],Table2[smoker_missing],"NOT FOUND")</f>
        <v>No</v>
      </c>
      <c r="W1288" t="str">
        <f t="shared" si="20"/>
        <v>Diabetes</v>
      </c>
      <c r="X1288" s="37">
        <f>SUM(Table5[[#This Row],[Title]:[Diabetes Level]])</f>
        <v>38304.67</v>
      </c>
    </row>
    <row r="1289" spans="1:24" x14ac:dyDescent="0.25">
      <c r="A1289" t="s">
        <v>1083</v>
      </c>
      <c r="B1289" t="str">
        <f>VLOOKUP(A1289,'Customer Names'!$A$2:$E$2336,3,FALSE)</f>
        <v>Ms.</v>
      </c>
      <c r="C1289" t="str">
        <f>_xlfn.XLOOKUP(A1289,$A$2:$A$2336,'Customer Names'!$D$2:$D$2336,"NOT FOUND")</f>
        <v>Sarah</v>
      </c>
      <c r="D1289" t="str">
        <f>_xlfn.XLOOKUP(A1289,$A$2:$A$2336,'Customer Names'!$E$2:$E$2336,"NOT FOUND")</f>
        <v>Overpeck</v>
      </c>
      <c r="E1289" cm="1">
        <f t="array" ref="E1289">_xlfn.XLOOKUP(A1289,$A$2:$A$2336,Table2[BMI],"NOT FOUND")</f>
        <v>33.155000000000001</v>
      </c>
      <c r="F1289" cm="1">
        <f t="array" ref="F1289">_xlfn.XLOOKUP(A1289,$A$2:$A$2336,Table2[HBA1C],"NOT FOUND")</f>
        <v>8.3800000000000008</v>
      </c>
      <c r="G1289" t="str" cm="1">
        <f t="array" ref="G1289">_xlfn.XLOOKUP(A1289,$A$2:$A$2336,Table2[Heart Issues],"NOT FOUND")</f>
        <v>yes</v>
      </c>
      <c r="H1289" t="str" cm="1">
        <f t="array" ref="H1289">_xlfn.XLOOKUP(A1289,$A$2:$A$2336,Table2[Any Transplants],"NOT FOUND")</f>
        <v>No</v>
      </c>
      <c r="I1289" t="str" cm="1">
        <f t="array" ref="I1289">_xlfn.XLOOKUP(A1289,$A$2:$A$2336,Table2[Cancer history],"NOT FOUND")</f>
        <v>No</v>
      </c>
      <c r="J1289" t="str">
        <f>_xlfn.XLOOKUP(A1289,Table3[customer_no],Table3[month],"NOT FOUND")</f>
        <v>Dec</v>
      </c>
      <c r="K1289" s="7">
        <f>_xlfn.XLOOKUP(A1289,Table3[customer_no],Table3[year_average],"NOT FOUND")</f>
        <v>1981</v>
      </c>
      <c r="L1289" cm="1">
        <f t="array" ref="L1289">_xlfn.XLOOKUP(A1289,Table3[customer_no],'Hospitalisation Details'!$D$2:$D$2344,"NOT FOUND")</f>
        <v>27</v>
      </c>
      <c r="M1289" s="33">
        <f>_xlfn.XLOOKUP(A1289,Table3[customer_no],Table3[dd/mm/yy],"NOT FOUND")</f>
        <v>29947</v>
      </c>
      <c r="N1289">
        <f>_xlfn.XLOOKUP(A1289,Table3[customer_no],Table3[age],"NOT FOUND")</f>
        <v>41</v>
      </c>
      <c r="O1289" cm="1">
        <f t="array" ref="O1289">_xlfn.XLOOKUP(A1289,Table3[customer_no],'Hospitalisation Details'!$E$2:$E$2344,"NOT FOUND")</f>
        <v>3</v>
      </c>
      <c r="P1289" t="str">
        <f>_xlfn.XLOOKUP(A1289,Table3[customer_no],Table3[hsplt_handled],"NOT FOUND")</f>
        <v>tier - 2</v>
      </c>
      <c r="Q1289" t="str">
        <f>_xlfn.XLOOKUP(A1289,Table3[customer_no],Table3[city_handled],"NOT FOUND")</f>
        <v>tier - 3</v>
      </c>
      <c r="R1289" t="str">
        <f>_xlfn.XLOOKUP(A1289,Table3[customer_no],Table3[state_id],"NOT FOUND")</f>
        <v>R1024</v>
      </c>
      <c r="S1289" s="34" cm="1">
        <f t="array" ref="S1289">_xlfn.XLOOKUP(A1289,Table3[customer_no],'Hospitalisation Details'!$F$2:$F$2344,"NOT FOUND")</f>
        <v>8538.2900000000009</v>
      </c>
      <c r="T1289" t="str">
        <f>_xlfn.XLOOKUP(A1289,Table2[Customer ID],Table2[BMI_category],"NOT FOUND")</f>
        <v>Obesity</v>
      </c>
      <c r="U1289" s="7">
        <f>_xlfn.XLOOKUP(A1289,Table2[Customer ID],Table2[no of surgery],"NOT FOUND")</f>
        <v>0</v>
      </c>
      <c r="V1289" t="str">
        <f>_xlfn.XLOOKUP(A1289,Table2[Customer ID],Table2[smoker_missing],"NOT FOUND")</f>
        <v>No</v>
      </c>
      <c r="W1289" t="str">
        <f t="shared" si="20"/>
        <v>Diabetes</v>
      </c>
      <c r="X1289" s="37">
        <f>SUM(Table5[[#This Row],[Title]:[Diabetes Level]])</f>
        <v>40578.824999999997</v>
      </c>
    </row>
    <row r="1290" spans="1:24" x14ac:dyDescent="0.25">
      <c r="A1290" t="s">
        <v>1082</v>
      </c>
      <c r="B1290" t="str">
        <f>VLOOKUP(A1290,'Customer Names'!$A$2:$E$2336,3,FALSE)</f>
        <v>Ms.</v>
      </c>
      <c r="C1290" t="str">
        <f>_xlfn.XLOOKUP(A1290,$A$2:$A$2336,'Customer Names'!$D$2:$D$2336,"NOT FOUND")</f>
        <v>Annie J.</v>
      </c>
      <c r="D1290" t="str">
        <f>_xlfn.XLOOKUP(A1290,$A$2:$A$2336,'Customer Names'!$E$2:$E$2336,"NOT FOUND")</f>
        <v>Levine</v>
      </c>
      <c r="E1290" cm="1">
        <f t="array" ref="E1290">_xlfn.XLOOKUP(A1290,$A$2:$A$2336,Table2[BMI],"NOT FOUND")</f>
        <v>24.32</v>
      </c>
      <c r="F1290" cm="1">
        <f t="array" ref="F1290">_xlfn.XLOOKUP(A1290,$A$2:$A$2336,Table2[HBA1C],"NOT FOUND")</f>
        <v>11.56</v>
      </c>
      <c r="G1290" t="str" cm="1">
        <f t="array" ref="G1290">_xlfn.XLOOKUP(A1290,$A$2:$A$2336,Table2[Heart Issues],"NOT FOUND")</f>
        <v>yes</v>
      </c>
      <c r="H1290" t="str" cm="1">
        <f t="array" ref="H1290">_xlfn.XLOOKUP(A1290,$A$2:$A$2336,Table2[Any Transplants],"NOT FOUND")</f>
        <v>No</v>
      </c>
      <c r="I1290" t="str" cm="1">
        <f t="array" ref="I1290">_xlfn.XLOOKUP(A1290,$A$2:$A$2336,Table2[Cancer history],"NOT FOUND")</f>
        <v>No</v>
      </c>
      <c r="J1290" t="str">
        <f>_xlfn.XLOOKUP(A1290,Table3[customer_no],Table3[month],"NOT FOUND")</f>
        <v>Jul</v>
      </c>
      <c r="K1290" s="7">
        <f>_xlfn.XLOOKUP(A1290,Table3[customer_no],Table3[year_average],"NOT FOUND")</f>
        <v>1982.841520717642</v>
      </c>
      <c r="L1290" cm="1">
        <f t="array" ref="L1290">_xlfn.XLOOKUP(A1290,Table3[customer_no],'Hospitalisation Details'!$D$2:$D$2344,"NOT FOUND")</f>
        <v>24</v>
      </c>
      <c r="M1290" s="33" t="e">
        <f>_xlfn.XLOOKUP(A1290,Table3[customer_no],Table3[dd/mm/yy],"NOT FOUND")</f>
        <v>#VALUE!</v>
      </c>
      <c r="N1290" t="e">
        <f>_xlfn.XLOOKUP(A1290,Table3[customer_no],Table3[age],"NOT FOUND")</f>
        <v>#VALUE!</v>
      </c>
      <c r="O1290" cm="1">
        <f t="array" ref="O1290">_xlfn.XLOOKUP(A1290,Table3[customer_no],'Hospitalisation Details'!$E$2:$E$2344,"NOT FOUND")</f>
        <v>0</v>
      </c>
      <c r="P1290" t="str">
        <f>_xlfn.XLOOKUP(A1290,Table3[customer_no],Table3[hsplt_handled],"NOT FOUND")</f>
        <v>tier - 2</v>
      </c>
      <c r="Q1290" t="str">
        <f>_xlfn.XLOOKUP(A1290,Table3[customer_no],Table3[city_handled],"NOT FOUND")</f>
        <v>tier - 3</v>
      </c>
      <c r="R1290" t="str">
        <f>_xlfn.XLOOKUP(A1290,Table3[customer_no],Table3[state_id],"NOT FOUND")</f>
        <v>R1024</v>
      </c>
      <c r="S1290" s="34" cm="1">
        <f t="array" ref="S1290">_xlfn.XLOOKUP(A1290,Table3[customer_no],'Hospitalisation Details'!$F$2:$F$2344,"NOT FOUND")</f>
        <v>8534.67</v>
      </c>
      <c r="T1290" t="str">
        <f>_xlfn.XLOOKUP(A1290,Table2[Customer ID],Table2[BMI_category],"NOT FOUND")</f>
        <v>Normal Weight</v>
      </c>
      <c r="U1290" s="7">
        <f>_xlfn.XLOOKUP(A1290,Table2[Customer ID],Table2[no of surgery],"NOT FOUND")</f>
        <v>1</v>
      </c>
      <c r="V1290" t="str">
        <f>_xlfn.XLOOKUP(A1290,Table2[Customer ID],Table2[smoker_missing],"NOT FOUND")</f>
        <v>No</v>
      </c>
      <c r="W1290" t="str">
        <f t="shared" si="20"/>
        <v>Diabetes</v>
      </c>
      <c r="X1290" s="37" t="e">
        <f>SUM(Table5[[#This Row],[Title]:[Diabetes Level]])</f>
        <v>#VALUE!</v>
      </c>
    </row>
    <row r="1291" spans="1:24" x14ac:dyDescent="0.25">
      <c r="A1291" t="s">
        <v>1081</v>
      </c>
      <c r="B1291" t="str">
        <f>VLOOKUP(A1291,'Customer Names'!$A$2:$E$2336,3,FALSE)</f>
        <v>Ms.</v>
      </c>
      <c r="C1291" t="str">
        <f>_xlfn.XLOOKUP(A1291,$A$2:$A$2336,'Customer Names'!$D$2:$D$2336,"NOT FOUND")</f>
        <v>Annie</v>
      </c>
      <c r="D1291" t="str">
        <f>_xlfn.XLOOKUP(A1291,$A$2:$A$2336,'Customer Names'!$E$2:$E$2336,"NOT FOUND")</f>
        <v>Jean</v>
      </c>
      <c r="E1291" cm="1">
        <f t="array" ref="E1291">_xlfn.XLOOKUP(A1291,$A$2:$A$2336,Table2[BMI],"NOT FOUND")</f>
        <v>36.299999999999997</v>
      </c>
      <c r="F1291" cm="1">
        <f t="array" ref="F1291">_xlfn.XLOOKUP(A1291,$A$2:$A$2336,Table2[HBA1C],"NOT FOUND")</f>
        <v>4.6100000000000003</v>
      </c>
      <c r="G1291" t="str" cm="1">
        <f t="array" ref="G1291">_xlfn.XLOOKUP(A1291,$A$2:$A$2336,Table2[Heart Issues],"NOT FOUND")</f>
        <v>No</v>
      </c>
      <c r="H1291" t="str" cm="1">
        <f t="array" ref="H1291">_xlfn.XLOOKUP(A1291,$A$2:$A$2336,Table2[Any Transplants],"NOT FOUND")</f>
        <v>No</v>
      </c>
      <c r="I1291" t="str" cm="1">
        <f t="array" ref="I1291">_xlfn.XLOOKUP(A1291,$A$2:$A$2336,Table2[Cancer history],"NOT FOUND")</f>
        <v>No</v>
      </c>
      <c r="J1291" t="str">
        <f>_xlfn.XLOOKUP(A1291,Table3[customer_no],Table3[month],"NOT FOUND")</f>
        <v>Jul</v>
      </c>
      <c r="K1291" s="7">
        <f>_xlfn.XLOOKUP(A1291,Table3[customer_no],Table3[year_average],"NOT FOUND")</f>
        <v>1977</v>
      </c>
      <c r="L1291" cm="1">
        <f t="array" ref="L1291">_xlfn.XLOOKUP(A1291,Table3[customer_no],'Hospitalisation Details'!$D$2:$D$2344,"NOT FOUND")</f>
        <v>26</v>
      </c>
      <c r="M1291" s="33">
        <f>_xlfn.XLOOKUP(A1291,Table3[customer_no],Table3[dd/mm/yy],"NOT FOUND")</f>
        <v>28332</v>
      </c>
      <c r="N1291">
        <f>_xlfn.XLOOKUP(A1291,Table3[customer_no],Table3[age],"NOT FOUND")</f>
        <v>45</v>
      </c>
      <c r="O1291" cm="1">
        <f t="array" ref="O1291">_xlfn.XLOOKUP(A1291,Table3[customer_no],'Hospitalisation Details'!$E$2:$E$2344,"NOT FOUND")</f>
        <v>2</v>
      </c>
      <c r="P1291" t="str">
        <f>_xlfn.XLOOKUP(A1291,Table3[customer_no],Table3[hsplt_handled],"NOT FOUND")</f>
        <v>tier - 2</v>
      </c>
      <c r="Q1291" t="str">
        <f>_xlfn.XLOOKUP(A1291,Table3[customer_no],Table3[city_handled],"NOT FOUND")</f>
        <v>tier - 2</v>
      </c>
      <c r="R1291" t="str">
        <f>_xlfn.XLOOKUP(A1291,Table3[customer_no],Table3[state_id],"NOT FOUND")</f>
        <v>R1013</v>
      </c>
      <c r="S1291" s="34" cm="1">
        <f t="array" ref="S1291">_xlfn.XLOOKUP(A1291,Table3[customer_no],'Hospitalisation Details'!$F$2:$F$2344,"NOT FOUND")</f>
        <v>8527.5300000000007</v>
      </c>
      <c r="T1291" t="str">
        <f>_xlfn.XLOOKUP(A1291,Table2[Customer ID],Table2[BMI_category],"NOT FOUND")</f>
        <v>Obesity</v>
      </c>
      <c r="U1291" s="7">
        <f>_xlfn.XLOOKUP(A1291,Table2[Customer ID],Table2[no of surgery],"NOT FOUND")</f>
        <v>0</v>
      </c>
      <c r="V1291" t="str">
        <f>_xlfn.XLOOKUP(A1291,Table2[Customer ID],Table2[smoker_missing],"NOT FOUND")</f>
        <v>No</v>
      </c>
      <c r="W1291" t="str">
        <f t="shared" si="20"/>
        <v>Normal</v>
      </c>
      <c r="X1291" s="37">
        <f>SUM(Table5[[#This Row],[Title]:[Diabetes Level]])</f>
        <v>38950.44</v>
      </c>
    </row>
    <row r="1292" spans="1:24" x14ac:dyDescent="0.25">
      <c r="A1292" t="s">
        <v>1080</v>
      </c>
      <c r="B1292" t="str">
        <f>VLOOKUP(A1292,'Customer Names'!$A$2:$E$2336,3,FALSE)</f>
        <v>Ms.</v>
      </c>
      <c r="C1292" t="str">
        <f>_xlfn.XLOOKUP(A1292,$A$2:$A$2336,'Customer Names'!$D$2:$D$2336,"NOT FOUND")</f>
        <v>Lindsey</v>
      </c>
      <c r="D1292" t="str">
        <f>_xlfn.XLOOKUP(A1292,$A$2:$A$2336,'Customer Names'!$E$2:$E$2336,"NOT FOUND")</f>
        <v>Wild</v>
      </c>
      <c r="E1292" cm="1">
        <f t="array" ref="E1292">_xlfn.XLOOKUP(A1292,$A$2:$A$2336,Table2[BMI],"NOT FOUND")</f>
        <v>34.4</v>
      </c>
      <c r="F1292" cm="1">
        <f t="array" ref="F1292">_xlfn.XLOOKUP(A1292,$A$2:$A$2336,Table2[HBA1C],"NOT FOUND")</f>
        <v>4.95</v>
      </c>
      <c r="G1292" t="str" cm="1">
        <f t="array" ref="G1292">_xlfn.XLOOKUP(A1292,$A$2:$A$2336,Table2[Heart Issues],"NOT FOUND")</f>
        <v>No</v>
      </c>
      <c r="H1292" t="str" cm="1">
        <f t="array" ref="H1292">_xlfn.XLOOKUP(A1292,$A$2:$A$2336,Table2[Any Transplants],"NOT FOUND")</f>
        <v>No</v>
      </c>
      <c r="I1292" t="str" cm="1">
        <f t="array" ref="I1292">_xlfn.XLOOKUP(A1292,$A$2:$A$2336,Table2[Cancer history],"NOT FOUND")</f>
        <v>Yes</v>
      </c>
      <c r="J1292" t="str">
        <f>_xlfn.XLOOKUP(A1292,Table3[customer_no],Table3[month],"NOT FOUND")</f>
        <v>Aug</v>
      </c>
      <c r="K1292" s="7">
        <f>_xlfn.XLOOKUP(A1292,Table3[customer_no],Table3[year_average],"NOT FOUND")</f>
        <v>1979</v>
      </c>
      <c r="L1292" cm="1">
        <f t="array" ref="L1292">_xlfn.XLOOKUP(A1292,Table3[customer_no],'Hospitalisation Details'!$D$2:$D$2344,"NOT FOUND")</f>
        <v>13</v>
      </c>
      <c r="M1292" s="33">
        <f>_xlfn.XLOOKUP(A1292,Table3[customer_no],Table3[dd/mm/yy],"NOT FOUND")</f>
        <v>29080</v>
      </c>
      <c r="N1292">
        <f>_xlfn.XLOOKUP(A1292,Table3[customer_no],Table3[age],"NOT FOUND")</f>
        <v>43</v>
      </c>
      <c r="O1292" cm="1">
        <f t="array" ref="O1292">_xlfn.XLOOKUP(A1292,Table3[customer_no],'Hospitalisation Details'!$E$2:$E$2344,"NOT FOUND")</f>
        <v>3</v>
      </c>
      <c r="P1292" t="str">
        <f>_xlfn.XLOOKUP(A1292,Table3[customer_no],Table3[hsplt_handled],"NOT FOUND")</f>
        <v>tier - 2</v>
      </c>
      <c r="Q1292" t="str">
        <f>_xlfn.XLOOKUP(A1292,Table3[customer_no],Table3[city_handled],"NOT FOUND")</f>
        <v>tier - 2</v>
      </c>
      <c r="R1292" t="str">
        <f>_xlfn.XLOOKUP(A1292,Table3[customer_no],Table3[state_id],"NOT FOUND")</f>
        <v>R1011</v>
      </c>
      <c r="S1292" s="34" cm="1">
        <f t="array" ref="S1292">_xlfn.XLOOKUP(A1292,Table3[customer_no],'Hospitalisation Details'!$F$2:$F$2344,"NOT FOUND")</f>
        <v>8522</v>
      </c>
      <c r="T1292" t="str">
        <f>_xlfn.XLOOKUP(A1292,Table2[Customer ID],Table2[BMI_category],"NOT FOUND")</f>
        <v>Obesity</v>
      </c>
      <c r="U1292" s="7">
        <f>_xlfn.XLOOKUP(A1292,Table2[Customer ID],Table2[no of surgery],"NOT FOUND")</f>
        <v>1</v>
      </c>
      <c r="V1292" t="str">
        <f>_xlfn.XLOOKUP(A1292,Table2[Customer ID],Table2[smoker_missing],"NOT FOUND")</f>
        <v>No</v>
      </c>
      <c r="W1292" t="str">
        <f t="shared" si="20"/>
        <v>Normal</v>
      </c>
      <c r="X1292" s="37">
        <f>SUM(Table5[[#This Row],[Title]:[Diabetes Level]])</f>
        <v>39680.35</v>
      </c>
    </row>
    <row r="1293" spans="1:24" x14ac:dyDescent="0.25">
      <c r="A1293" t="s">
        <v>1079</v>
      </c>
      <c r="B1293" t="str">
        <f>VLOOKUP(A1293,'Customer Names'!$A$2:$E$2336,3,FALSE)</f>
        <v>Ms.</v>
      </c>
      <c r="C1293" t="str">
        <f>_xlfn.XLOOKUP(A1293,$A$2:$A$2336,'Customer Names'!$D$2:$D$2336,"NOT FOUND")</f>
        <v>Laura</v>
      </c>
      <c r="D1293" t="str">
        <f>_xlfn.XLOOKUP(A1293,$A$2:$A$2336,'Customer Names'!$E$2:$E$2336,"NOT FOUND")</f>
        <v>Tabor</v>
      </c>
      <c r="E1293" cm="1">
        <f t="array" ref="E1293">_xlfn.XLOOKUP(A1293,$A$2:$A$2336,Table2[BMI],"NOT FOUND")</f>
        <v>30.9</v>
      </c>
      <c r="F1293" cm="1">
        <f t="array" ref="F1293">_xlfn.XLOOKUP(A1293,$A$2:$A$2336,Table2[HBA1C],"NOT FOUND")</f>
        <v>5.04</v>
      </c>
      <c r="G1293" t="str" cm="1">
        <f t="array" ref="G1293">_xlfn.XLOOKUP(A1293,$A$2:$A$2336,Table2[Heart Issues],"NOT FOUND")</f>
        <v>No</v>
      </c>
      <c r="H1293" t="str" cm="1">
        <f t="array" ref="H1293">_xlfn.XLOOKUP(A1293,$A$2:$A$2336,Table2[Any Transplants],"NOT FOUND")</f>
        <v>No</v>
      </c>
      <c r="I1293" t="str" cm="1">
        <f t="array" ref="I1293">_xlfn.XLOOKUP(A1293,$A$2:$A$2336,Table2[Cancer history],"NOT FOUND")</f>
        <v>No</v>
      </c>
      <c r="J1293" t="str">
        <f>_xlfn.XLOOKUP(A1293,Table3[customer_no],Table3[month],"NOT FOUND")</f>
        <v>Dec</v>
      </c>
      <c r="K1293" s="7">
        <f>_xlfn.XLOOKUP(A1293,Table3[customer_no],Table3[year_average],"NOT FOUND")</f>
        <v>1977</v>
      </c>
      <c r="L1293" cm="1">
        <f t="array" ref="L1293">_xlfn.XLOOKUP(A1293,Table3[customer_no],'Hospitalisation Details'!$D$2:$D$2344,"NOT FOUND")</f>
        <v>29</v>
      </c>
      <c r="M1293" s="33">
        <f>_xlfn.XLOOKUP(A1293,Table3[customer_no],Table3[dd/mm/yy],"NOT FOUND")</f>
        <v>28488</v>
      </c>
      <c r="N1293">
        <f>_xlfn.XLOOKUP(A1293,Table3[customer_no],Table3[age],"NOT FOUND")</f>
        <v>45</v>
      </c>
      <c r="O1293" cm="1">
        <f t="array" ref="O1293">_xlfn.XLOOKUP(A1293,Table3[customer_no],'Hospitalisation Details'!$E$2:$E$2344,"NOT FOUND")</f>
        <v>2</v>
      </c>
      <c r="P1293" t="str">
        <f>_xlfn.XLOOKUP(A1293,Table3[customer_no],Table3[hsplt_handled],"NOT FOUND")</f>
        <v>tier - 2</v>
      </c>
      <c r="Q1293" t="str">
        <f>_xlfn.XLOOKUP(A1293,Table3[customer_no],Table3[city_handled],"NOT FOUND")</f>
        <v>tier - 3</v>
      </c>
      <c r="R1293" t="str">
        <f>_xlfn.XLOOKUP(A1293,Table3[customer_no],Table3[state_id],"NOT FOUND")</f>
        <v>R1011</v>
      </c>
      <c r="S1293" s="34" cm="1">
        <f t="array" ref="S1293">_xlfn.XLOOKUP(A1293,Table3[customer_no],'Hospitalisation Details'!$F$2:$F$2344,"NOT FOUND")</f>
        <v>8520.0300000000007</v>
      </c>
      <c r="T1293" t="str">
        <f>_xlfn.XLOOKUP(A1293,Table2[Customer ID],Table2[BMI_category],"NOT FOUND")</f>
        <v>Obesity</v>
      </c>
      <c r="U1293" s="7">
        <f>_xlfn.XLOOKUP(A1293,Table2[Customer ID],Table2[no of surgery],"NOT FOUND")</f>
        <v>0</v>
      </c>
      <c r="V1293" t="str">
        <f>_xlfn.XLOOKUP(A1293,Table2[Customer ID],Table2[smoker_missing],"NOT FOUND")</f>
        <v>No</v>
      </c>
      <c r="W1293" t="str">
        <f t="shared" si="20"/>
        <v>Normal</v>
      </c>
      <c r="X1293" s="37">
        <f>SUM(Table5[[#This Row],[Title]:[Diabetes Level]])</f>
        <v>39096.97</v>
      </c>
    </row>
    <row r="1294" spans="1:24" x14ac:dyDescent="0.25">
      <c r="A1294" t="s">
        <v>1078</v>
      </c>
      <c r="B1294" t="str">
        <f>VLOOKUP(A1294,'Customer Names'!$A$2:$E$2336,3,FALSE)</f>
        <v>Ms.</v>
      </c>
      <c r="C1294" t="str">
        <f>_xlfn.XLOOKUP(A1294,$A$2:$A$2336,'Customer Names'!$D$2:$D$2336,"NOT FOUND")</f>
        <v>Amy T</v>
      </c>
      <c r="D1294" t="str">
        <f>_xlfn.XLOOKUP(A1294,$A$2:$A$2336,'Customer Names'!$E$2:$E$2336,"NOT FOUND")</f>
        <v>Steffen</v>
      </c>
      <c r="E1294" cm="1">
        <f t="array" ref="E1294">_xlfn.XLOOKUP(A1294,$A$2:$A$2336,Table2[BMI],"NOT FOUND")</f>
        <v>28.6</v>
      </c>
      <c r="F1294" cm="1">
        <f t="array" ref="F1294">_xlfn.XLOOKUP(A1294,$A$2:$A$2336,Table2[HBA1C],"NOT FOUND")</f>
        <v>5.42</v>
      </c>
      <c r="G1294" t="str" cm="1">
        <f t="array" ref="G1294">_xlfn.XLOOKUP(A1294,$A$2:$A$2336,Table2[Heart Issues],"NOT FOUND")</f>
        <v>No</v>
      </c>
      <c r="H1294" t="str" cm="1">
        <f t="array" ref="H1294">_xlfn.XLOOKUP(A1294,$A$2:$A$2336,Table2[Any Transplants],"NOT FOUND")</f>
        <v>No</v>
      </c>
      <c r="I1294" t="str" cm="1">
        <f t="array" ref="I1294">_xlfn.XLOOKUP(A1294,$A$2:$A$2336,Table2[Cancer history],"NOT FOUND")</f>
        <v>No</v>
      </c>
      <c r="J1294" t="str">
        <f>_xlfn.XLOOKUP(A1294,Table3[customer_no],Table3[month],"NOT FOUND")</f>
        <v>Jun</v>
      </c>
      <c r="K1294" s="7">
        <f>_xlfn.XLOOKUP(A1294,Table3[customer_no],Table3[year_average],"NOT FOUND")</f>
        <v>1977</v>
      </c>
      <c r="L1294" cm="1">
        <f t="array" ref="L1294">_xlfn.XLOOKUP(A1294,Table3[customer_no],'Hospitalisation Details'!$D$2:$D$2344,"NOT FOUND")</f>
        <v>21</v>
      </c>
      <c r="M1294" s="33">
        <f>_xlfn.XLOOKUP(A1294,Table3[customer_no],Table3[dd/mm/yy],"NOT FOUND")</f>
        <v>28297</v>
      </c>
      <c r="N1294">
        <f>_xlfn.XLOOKUP(A1294,Table3[customer_no],Table3[age],"NOT FOUND")</f>
        <v>45</v>
      </c>
      <c r="O1294" cm="1">
        <f t="array" ref="O1294">_xlfn.XLOOKUP(A1294,Table3[customer_no],'Hospitalisation Details'!$E$2:$E$2344,"NOT FOUND")</f>
        <v>2</v>
      </c>
      <c r="P1294" t="str">
        <f>_xlfn.XLOOKUP(A1294,Table3[customer_no],Table3[hsplt_handled],"NOT FOUND")</f>
        <v>tier - 2</v>
      </c>
      <c r="Q1294" t="str">
        <f>_xlfn.XLOOKUP(A1294,Table3[customer_no],Table3[city_handled],"NOT FOUND")</f>
        <v>tier - 1</v>
      </c>
      <c r="R1294" t="str">
        <f>_xlfn.XLOOKUP(A1294,Table3[customer_no],Table3[state_id],"NOT FOUND")</f>
        <v>R1013</v>
      </c>
      <c r="S1294" s="34" cm="1">
        <f t="array" ref="S1294">_xlfn.XLOOKUP(A1294,Table3[customer_no],'Hospitalisation Details'!$F$2:$F$2344,"NOT FOUND")</f>
        <v>8516.83</v>
      </c>
      <c r="T1294" t="str">
        <f>_xlfn.XLOOKUP(A1294,Table2[Customer ID],Table2[BMI_category],"NOT FOUND")</f>
        <v>Overweight</v>
      </c>
      <c r="U1294" s="7">
        <f>_xlfn.XLOOKUP(A1294,Table2[Customer ID],Table2[no of surgery],"NOT FOUND")</f>
        <v>0</v>
      </c>
      <c r="V1294" t="str">
        <f>_xlfn.XLOOKUP(A1294,Table2[Customer ID],Table2[smoker_missing],"NOT FOUND")</f>
        <v>No</v>
      </c>
      <c r="W1294" t="str">
        <f t="shared" si="20"/>
        <v>Normal</v>
      </c>
      <c r="X1294" s="37">
        <f>SUM(Table5[[#This Row],[Title]:[Diabetes Level]])</f>
        <v>38892.85</v>
      </c>
    </row>
    <row r="1295" spans="1:24" x14ac:dyDescent="0.25">
      <c r="A1295" t="s">
        <v>1077</v>
      </c>
      <c r="B1295" t="str">
        <f>VLOOKUP(A1295,'Customer Names'!$A$2:$E$2336,3,FALSE)</f>
        <v>Ms.</v>
      </c>
      <c r="C1295" t="str">
        <f>_xlfn.XLOOKUP(A1295,$A$2:$A$2336,'Customer Names'!$D$2:$D$2336,"NOT FOUND")</f>
        <v>Katarina D</v>
      </c>
      <c r="D1295" t="str">
        <f>_xlfn.XLOOKUP(A1295,$A$2:$A$2336,'Customer Names'!$E$2:$E$2336,"NOT FOUND")</f>
        <v>Tadich</v>
      </c>
      <c r="E1295" cm="1">
        <f t="array" ref="E1295">_xlfn.XLOOKUP(A1295,$A$2:$A$2336,Table2[BMI],"NOT FOUND")</f>
        <v>27.83</v>
      </c>
      <c r="F1295" cm="1">
        <f t="array" ref="F1295">_xlfn.XLOOKUP(A1295,$A$2:$A$2336,Table2[HBA1C],"NOT FOUND")</f>
        <v>5.39</v>
      </c>
      <c r="G1295" t="str" cm="1">
        <f t="array" ref="G1295">_xlfn.XLOOKUP(A1295,$A$2:$A$2336,Table2[Heart Issues],"NOT FOUND")</f>
        <v>No</v>
      </c>
      <c r="H1295" t="str" cm="1">
        <f t="array" ref="H1295">_xlfn.XLOOKUP(A1295,$A$2:$A$2336,Table2[Any Transplants],"NOT FOUND")</f>
        <v>No</v>
      </c>
      <c r="I1295" t="str" cm="1">
        <f t="array" ref="I1295">_xlfn.XLOOKUP(A1295,$A$2:$A$2336,Table2[Cancer history],"NOT FOUND")</f>
        <v>No</v>
      </c>
      <c r="J1295" t="str">
        <f>_xlfn.XLOOKUP(A1295,Table3[customer_no],Table3[month],"NOT FOUND")</f>
        <v>Dec</v>
      </c>
      <c r="K1295" s="7">
        <f>_xlfn.XLOOKUP(A1295,Table3[customer_no],Table3[year_average],"NOT FOUND")</f>
        <v>1977</v>
      </c>
      <c r="L1295" cm="1">
        <f t="array" ref="L1295">_xlfn.XLOOKUP(A1295,Table3[customer_no],'Hospitalisation Details'!$D$2:$D$2344,"NOT FOUND")</f>
        <v>26</v>
      </c>
      <c r="M1295" s="33">
        <f>_xlfn.XLOOKUP(A1295,Table3[customer_no],Table3[dd/mm/yy],"NOT FOUND")</f>
        <v>28485</v>
      </c>
      <c r="N1295">
        <f>_xlfn.XLOOKUP(A1295,Table3[customer_no],Table3[age],"NOT FOUND")</f>
        <v>45</v>
      </c>
      <c r="O1295" cm="1">
        <f t="array" ref="O1295">_xlfn.XLOOKUP(A1295,Table3[customer_no],'Hospitalisation Details'!$E$2:$E$2344,"NOT FOUND")</f>
        <v>2</v>
      </c>
      <c r="P1295" t="str">
        <f>_xlfn.XLOOKUP(A1295,Table3[customer_no],Table3[hsplt_handled],"NOT FOUND")</f>
        <v>tier - 2</v>
      </c>
      <c r="Q1295" t="str">
        <f>_xlfn.XLOOKUP(A1295,Table3[customer_no],Table3[city_handled],"NOT FOUND")</f>
        <v>tier - 2</v>
      </c>
      <c r="R1295" t="str">
        <f>_xlfn.XLOOKUP(A1295,Table3[customer_no],Table3[state_id],"NOT FOUND")</f>
        <v>R1013</v>
      </c>
      <c r="S1295" s="34" cm="1">
        <f t="array" ref="S1295">_xlfn.XLOOKUP(A1295,Table3[customer_no],'Hospitalisation Details'!$F$2:$F$2344,"NOT FOUND")</f>
        <v>8515.76</v>
      </c>
      <c r="T1295" t="str">
        <f>_xlfn.XLOOKUP(A1295,Table2[Customer ID],Table2[BMI_category],"NOT FOUND")</f>
        <v>Overweight</v>
      </c>
      <c r="U1295" s="7">
        <f>_xlfn.XLOOKUP(A1295,Table2[Customer ID],Table2[no of surgery],"NOT FOUND")</f>
        <v>0</v>
      </c>
      <c r="V1295" t="str">
        <f>_xlfn.XLOOKUP(A1295,Table2[Customer ID],Table2[smoker_missing],"NOT FOUND")</f>
        <v>No</v>
      </c>
      <c r="W1295" t="str">
        <f t="shared" si="20"/>
        <v>Normal</v>
      </c>
      <c r="X1295" s="37">
        <f>SUM(Table5[[#This Row],[Title]:[Diabetes Level]])</f>
        <v>39083.980000000003</v>
      </c>
    </row>
    <row r="1296" spans="1:24" x14ac:dyDescent="0.25">
      <c r="A1296" t="s">
        <v>1076</v>
      </c>
      <c r="B1296" t="str">
        <f>VLOOKUP(A1296,'Customer Names'!$A$2:$E$2336,3,FALSE)</f>
        <v>Mr.</v>
      </c>
      <c r="C1296" t="str">
        <f>_xlfn.XLOOKUP(A1296,$A$2:$A$2336,'Customer Names'!$D$2:$D$2336,"NOT FOUND")</f>
        <v>B.j.</v>
      </c>
      <c r="D1296" t="str">
        <f>_xlfn.XLOOKUP(A1296,$A$2:$A$2336,'Customer Names'!$E$2:$E$2336,"NOT FOUND")</f>
        <v>Christenson</v>
      </c>
      <c r="E1296" cm="1">
        <f t="array" ref="E1296">_xlfn.XLOOKUP(A1296,$A$2:$A$2336,Table2[BMI],"NOT FOUND")</f>
        <v>39.64</v>
      </c>
      <c r="F1296" cm="1">
        <f t="array" ref="F1296">_xlfn.XLOOKUP(A1296,$A$2:$A$2336,Table2[HBA1C],"NOT FOUND")</f>
        <v>6</v>
      </c>
      <c r="G1296" t="str" cm="1">
        <f t="array" ref="G1296">_xlfn.XLOOKUP(A1296,$A$2:$A$2336,Table2[Heart Issues],"NOT FOUND")</f>
        <v>No</v>
      </c>
      <c r="H1296" t="str" cm="1">
        <f t="array" ref="H1296">_xlfn.XLOOKUP(A1296,$A$2:$A$2336,Table2[Any Transplants],"NOT FOUND")</f>
        <v>No</v>
      </c>
      <c r="I1296" t="str" cm="1">
        <f t="array" ref="I1296">_xlfn.XLOOKUP(A1296,$A$2:$A$2336,Table2[Cancer history],"NOT FOUND")</f>
        <v>Yes</v>
      </c>
      <c r="J1296" t="str">
        <f>_xlfn.XLOOKUP(A1296,Table3[customer_no],Table3[month],"NOT FOUND")</f>
        <v>Nov</v>
      </c>
      <c r="K1296" s="7">
        <f>_xlfn.XLOOKUP(A1296,Table3[customer_no],Table3[year_average],"NOT FOUND")</f>
        <v>1993</v>
      </c>
      <c r="L1296" cm="1">
        <f t="array" ref="L1296">_xlfn.XLOOKUP(A1296,Table3[customer_no],'Hospitalisation Details'!$D$2:$D$2344,"NOT FOUND")</f>
        <v>10</v>
      </c>
      <c r="M1296" s="33">
        <f>_xlfn.XLOOKUP(A1296,Table3[customer_no],Table3[dd/mm/yy],"NOT FOUND")</f>
        <v>34283</v>
      </c>
      <c r="N1296">
        <f>_xlfn.XLOOKUP(A1296,Table3[customer_no],Table3[age],"NOT FOUND")</f>
        <v>29</v>
      </c>
      <c r="O1296" cm="1">
        <f t="array" ref="O1296">_xlfn.XLOOKUP(A1296,Table3[customer_no],'Hospitalisation Details'!$E$2:$E$2344,"NOT FOUND")</f>
        <v>0</v>
      </c>
      <c r="P1296" t="str">
        <f>_xlfn.XLOOKUP(A1296,Table3[customer_no],Table3[hsplt_handled],"NOT FOUND")</f>
        <v>tier - 2</v>
      </c>
      <c r="Q1296" t="str">
        <f>_xlfn.XLOOKUP(A1296,Table3[customer_no],Table3[city_handled],"NOT FOUND")</f>
        <v>tier - 1</v>
      </c>
      <c r="R1296" t="str">
        <f>_xlfn.XLOOKUP(A1296,Table3[customer_no],Table3[state_id],"NOT FOUND")</f>
        <v>R1012</v>
      </c>
      <c r="S1296" s="34" cm="1">
        <f t="array" ref="S1296">_xlfn.XLOOKUP(A1296,Table3[customer_no],'Hospitalisation Details'!$F$2:$F$2344,"NOT FOUND")</f>
        <v>8471.65</v>
      </c>
      <c r="T1296" t="str">
        <f>_xlfn.XLOOKUP(A1296,Table2[Customer ID],Table2[BMI_category],"NOT FOUND")</f>
        <v>Obesity</v>
      </c>
      <c r="U1296" s="7">
        <f>_xlfn.XLOOKUP(A1296,Table2[Customer ID],Table2[no of surgery],"NOT FOUND")</f>
        <v>1</v>
      </c>
      <c r="V1296" t="str">
        <f>_xlfn.XLOOKUP(A1296,Table2[Customer ID],Table2[smoker_missing],"NOT FOUND")</f>
        <v>No</v>
      </c>
      <c r="W1296" t="str">
        <f t="shared" si="20"/>
        <v>Prediabetes</v>
      </c>
      <c r="X1296" s="37">
        <f>SUM(Table5[[#This Row],[Title]:[Diabetes Level]])</f>
        <v>44833.29</v>
      </c>
    </row>
    <row r="1297" spans="1:24" x14ac:dyDescent="0.25">
      <c r="A1297" t="s">
        <v>1075</v>
      </c>
      <c r="B1297" t="str">
        <f>VLOOKUP(A1297,'Customer Names'!$A$2:$E$2336,3,FALSE)</f>
        <v>Ms.</v>
      </c>
      <c r="C1297" t="str">
        <f>_xlfn.XLOOKUP(A1297,$A$2:$A$2336,'Customer Names'!$D$2:$D$2336,"NOT FOUND")</f>
        <v>Alison</v>
      </c>
      <c r="D1297" t="str">
        <f>_xlfn.XLOOKUP(A1297,$A$2:$A$2336,'Customer Names'!$E$2:$E$2336,"NOT FOUND")</f>
        <v>Shell</v>
      </c>
      <c r="E1297" cm="1">
        <f t="array" ref="E1297">_xlfn.XLOOKUP(A1297,$A$2:$A$2336,Table2[BMI],"NOT FOUND")</f>
        <v>38.479999999999997</v>
      </c>
      <c r="F1297" cm="1">
        <f t="array" ref="F1297">_xlfn.XLOOKUP(A1297,$A$2:$A$2336,Table2[HBA1C],"NOT FOUND")</f>
        <v>6.02</v>
      </c>
      <c r="G1297" t="str" cm="1">
        <f t="array" ref="G1297">_xlfn.XLOOKUP(A1297,$A$2:$A$2336,Table2[Heart Issues],"NOT FOUND")</f>
        <v>No</v>
      </c>
      <c r="H1297" t="str" cm="1">
        <f t="array" ref="H1297">_xlfn.XLOOKUP(A1297,$A$2:$A$2336,Table2[Any Transplants],"NOT FOUND")</f>
        <v>No</v>
      </c>
      <c r="I1297" t="str" cm="1">
        <f t="array" ref="I1297">_xlfn.XLOOKUP(A1297,$A$2:$A$2336,Table2[Cancer history],"NOT FOUND")</f>
        <v>No</v>
      </c>
      <c r="J1297" t="str">
        <f>_xlfn.XLOOKUP(A1297,Table3[customer_no],Table3[month],"NOT FOUND")</f>
        <v>Sep</v>
      </c>
      <c r="K1297" s="7">
        <f>_xlfn.XLOOKUP(A1297,Table3[customer_no],Table3[year_average],"NOT FOUND")</f>
        <v>1992</v>
      </c>
      <c r="L1297" cm="1">
        <f t="array" ref="L1297">_xlfn.XLOOKUP(A1297,Table3[customer_no],'Hospitalisation Details'!$D$2:$D$2344,"NOT FOUND")</f>
        <v>9</v>
      </c>
      <c r="M1297" s="33">
        <f>_xlfn.XLOOKUP(A1297,Table3[customer_no],Table3[dd/mm/yy],"NOT FOUND")</f>
        <v>33856</v>
      </c>
      <c r="N1297">
        <f>_xlfn.XLOOKUP(A1297,Table3[customer_no],Table3[age],"NOT FOUND")</f>
        <v>30</v>
      </c>
      <c r="O1297" cm="1">
        <f t="array" ref="O1297">_xlfn.XLOOKUP(A1297,Table3[customer_no],'Hospitalisation Details'!$E$2:$E$2344,"NOT FOUND")</f>
        <v>0</v>
      </c>
      <c r="P1297" t="str">
        <f>_xlfn.XLOOKUP(A1297,Table3[customer_no],Table3[hsplt_handled],"NOT FOUND")</f>
        <v>tier - 2</v>
      </c>
      <c r="Q1297" t="str">
        <f>_xlfn.XLOOKUP(A1297,Table3[customer_no],Table3[city_handled],"NOT FOUND")</f>
        <v>tier - 2</v>
      </c>
      <c r="R1297" t="str">
        <f>_xlfn.XLOOKUP(A1297,Table3[customer_no],Table3[state_id],"NOT FOUND")</f>
        <v>R1012</v>
      </c>
      <c r="S1297" s="34" cm="1">
        <f t="array" ref="S1297">_xlfn.XLOOKUP(A1297,Table3[customer_no],'Hospitalisation Details'!$F$2:$F$2344,"NOT FOUND")</f>
        <v>8466.35</v>
      </c>
      <c r="T1297" t="str">
        <f>_xlfn.XLOOKUP(A1297,Table2[Customer ID],Table2[BMI_category],"NOT FOUND")</f>
        <v>Obesity</v>
      </c>
      <c r="U1297" s="7">
        <f>_xlfn.XLOOKUP(A1297,Table2[Customer ID],Table2[no of surgery],"NOT FOUND")</f>
        <v>1</v>
      </c>
      <c r="V1297" t="str">
        <f>_xlfn.XLOOKUP(A1297,Table2[Customer ID],Table2[smoker_missing],"NOT FOUND")</f>
        <v>No</v>
      </c>
      <c r="W1297" t="str">
        <f t="shared" si="20"/>
        <v>Prediabetes</v>
      </c>
      <c r="X1297" s="37">
        <f>SUM(Table5[[#This Row],[Title]:[Diabetes Level]])</f>
        <v>44398.85</v>
      </c>
    </row>
    <row r="1298" spans="1:24" x14ac:dyDescent="0.25">
      <c r="A1298" t="s">
        <v>1074</v>
      </c>
      <c r="B1298" t="str">
        <f>VLOOKUP(A1298,'Customer Names'!$A$2:$E$2336,3,FALSE)</f>
        <v>Mr.</v>
      </c>
      <c r="C1298" t="str">
        <f>_xlfn.XLOOKUP(A1298,$A$2:$A$2336,'Customer Names'!$D$2:$D$2336,"NOT FOUND")</f>
        <v>Neil K.</v>
      </c>
      <c r="D1298" t="str">
        <f>_xlfn.XLOOKUP(A1298,$A$2:$A$2336,'Customer Names'!$E$2:$E$2336,"NOT FOUND")</f>
        <v>Rao</v>
      </c>
      <c r="E1298" cm="1">
        <f t="array" ref="E1298">_xlfn.XLOOKUP(A1298,$A$2:$A$2336,Table2[BMI],"NOT FOUND")</f>
        <v>36.200000000000003</v>
      </c>
      <c r="F1298" cm="1">
        <f t="array" ref="F1298">_xlfn.XLOOKUP(A1298,$A$2:$A$2336,Table2[HBA1C],"NOT FOUND")</f>
        <v>4.62</v>
      </c>
      <c r="G1298" t="str" cm="1">
        <f t="array" ref="G1298">_xlfn.XLOOKUP(A1298,$A$2:$A$2336,Table2[Heart Issues],"NOT FOUND")</f>
        <v>No</v>
      </c>
      <c r="H1298" t="str" cm="1">
        <f t="array" ref="H1298">_xlfn.XLOOKUP(A1298,$A$2:$A$2336,Table2[Any Transplants],"NOT FOUND")</f>
        <v>No</v>
      </c>
      <c r="I1298" t="str" cm="1">
        <f t="array" ref="I1298">_xlfn.XLOOKUP(A1298,$A$2:$A$2336,Table2[Cancer history],"NOT FOUND")</f>
        <v>No</v>
      </c>
      <c r="J1298" t="str">
        <f>_xlfn.XLOOKUP(A1298,Table3[customer_no],Table3[month],"NOT FOUND")</f>
        <v>Dec</v>
      </c>
      <c r="K1298" s="7">
        <f>_xlfn.XLOOKUP(A1298,Table3[customer_no],Table3[year_average],"NOT FOUND")</f>
        <v>1972</v>
      </c>
      <c r="L1298" cm="1">
        <f t="array" ref="L1298">_xlfn.XLOOKUP(A1298,Table3[customer_no],'Hospitalisation Details'!$D$2:$D$2344,"NOT FOUND")</f>
        <v>26</v>
      </c>
      <c r="M1298" s="33">
        <f>_xlfn.XLOOKUP(A1298,Table3[customer_no],Table3[dd/mm/yy],"NOT FOUND")</f>
        <v>26659</v>
      </c>
      <c r="N1298">
        <f>_xlfn.XLOOKUP(A1298,Table3[customer_no],Table3[age],"NOT FOUND")</f>
        <v>50</v>
      </c>
      <c r="O1298" cm="1">
        <f t="array" ref="O1298">_xlfn.XLOOKUP(A1298,Table3[customer_no],'Hospitalisation Details'!$E$2:$E$2344,"NOT FOUND")</f>
        <v>0</v>
      </c>
      <c r="P1298" t="str">
        <f>_xlfn.XLOOKUP(A1298,Table3[customer_no],Table3[hsplt_handled],"NOT FOUND")</f>
        <v>tier - 2</v>
      </c>
      <c r="Q1298" t="str">
        <f>_xlfn.XLOOKUP(A1298,Table3[customer_no],Table3[city_handled],"NOT FOUND")</f>
        <v>tier - 3</v>
      </c>
      <c r="R1298" t="str">
        <f>_xlfn.XLOOKUP(A1298,Table3[customer_no],Table3[state_id],"NOT FOUND")</f>
        <v>R1011</v>
      </c>
      <c r="S1298" s="34" cm="1">
        <f t="array" ref="S1298">_xlfn.XLOOKUP(A1298,Table3[customer_no],'Hospitalisation Details'!$F$2:$F$2344,"NOT FOUND")</f>
        <v>8457.82</v>
      </c>
      <c r="T1298" t="str">
        <f>_xlfn.XLOOKUP(A1298,Table2[Customer ID],Table2[BMI_category],"NOT FOUND")</f>
        <v>Obesity</v>
      </c>
      <c r="U1298" s="7">
        <f>_xlfn.XLOOKUP(A1298,Table2[Customer ID],Table2[no of surgery],"NOT FOUND")</f>
        <v>2</v>
      </c>
      <c r="V1298" t="str">
        <f>_xlfn.XLOOKUP(A1298,Table2[Customer ID],Table2[smoker_missing],"NOT FOUND")</f>
        <v>No</v>
      </c>
      <c r="W1298" t="str">
        <f t="shared" si="20"/>
        <v>Normal</v>
      </c>
      <c r="X1298" s="37">
        <f>SUM(Table5[[#This Row],[Title]:[Diabetes Level]])</f>
        <v>37207.64</v>
      </c>
    </row>
    <row r="1299" spans="1:24" x14ac:dyDescent="0.25">
      <c r="A1299" t="s">
        <v>1073</v>
      </c>
      <c r="B1299" t="str">
        <f>VLOOKUP(A1299,'Customer Names'!$A$2:$E$2336,3,FALSE)</f>
        <v>Mrs.</v>
      </c>
      <c r="C1299" t="str">
        <f>_xlfn.XLOOKUP(A1299,$A$2:$A$2336,'Customer Names'!$D$2:$D$2336,"NOT FOUND")</f>
        <v>Anne Hunter</v>
      </c>
      <c r="D1299" t="str">
        <f>_xlfn.XLOOKUP(A1299,$A$2:$A$2336,'Customer Names'!$E$2:$E$2336,"NOT FOUND")</f>
        <v>Myers</v>
      </c>
      <c r="E1299" cm="1">
        <f t="array" ref="E1299">_xlfn.XLOOKUP(A1299,$A$2:$A$2336,Table2[BMI],"NOT FOUND")</f>
        <v>27.13</v>
      </c>
      <c r="F1299" cm="1">
        <f t="array" ref="F1299">_xlfn.XLOOKUP(A1299,$A$2:$A$2336,Table2[HBA1C],"NOT FOUND")</f>
        <v>5.59</v>
      </c>
      <c r="G1299" t="str" cm="1">
        <f t="array" ref="G1299">_xlfn.XLOOKUP(A1299,$A$2:$A$2336,Table2[Heart Issues],"NOT FOUND")</f>
        <v>No</v>
      </c>
      <c r="H1299" t="str" cm="1">
        <f t="array" ref="H1299">_xlfn.XLOOKUP(A1299,$A$2:$A$2336,Table2[Any Transplants],"NOT FOUND")</f>
        <v>No</v>
      </c>
      <c r="I1299" t="str" cm="1">
        <f t="array" ref="I1299">_xlfn.XLOOKUP(A1299,$A$2:$A$2336,Table2[Cancer history],"NOT FOUND")</f>
        <v>No</v>
      </c>
      <c r="J1299" t="str">
        <f>_xlfn.XLOOKUP(A1299,Table3[customer_no],Table3[month],"NOT FOUND")</f>
        <v>Jun</v>
      </c>
      <c r="K1299" s="7">
        <f>_xlfn.XLOOKUP(A1299,Table3[customer_no],Table3[year_average],"NOT FOUND")</f>
        <v>1984</v>
      </c>
      <c r="L1299" cm="1">
        <f t="array" ref="L1299">_xlfn.XLOOKUP(A1299,Table3[customer_no],'Hospitalisation Details'!$D$2:$D$2344,"NOT FOUND")</f>
        <v>19</v>
      </c>
      <c r="M1299" s="33">
        <f>_xlfn.XLOOKUP(A1299,Table3[customer_no],Table3[dd/mm/yy],"NOT FOUND")</f>
        <v>30852</v>
      </c>
      <c r="N1299">
        <f>_xlfn.XLOOKUP(A1299,Table3[customer_no],Table3[age],"NOT FOUND")</f>
        <v>38</v>
      </c>
      <c r="O1299" cm="1">
        <f t="array" ref="O1299">_xlfn.XLOOKUP(A1299,Table3[customer_no],'Hospitalisation Details'!$E$2:$E$2344,"NOT FOUND")</f>
        <v>3</v>
      </c>
      <c r="P1299" t="str">
        <f>_xlfn.XLOOKUP(A1299,Table3[customer_no],Table3[hsplt_handled],"NOT FOUND")</f>
        <v>tier - 2</v>
      </c>
      <c r="Q1299" t="str">
        <f>_xlfn.XLOOKUP(A1299,Table3[customer_no],Table3[city_handled],"NOT FOUND")</f>
        <v>tier - 2</v>
      </c>
      <c r="R1299" t="str">
        <f>_xlfn.XLOOKUP(A1299,Table3[customer_no],Table3[state_id],"NOT FOUND")</f>
        <v>R1025</v>
      </c>
      <c r="S1299" s="34" cm="1">
        <f t="array" ref="S1299">_xlfn.XLOOKUP(A1299,Table3[customer_no],'Hospitalisation Details'!$F$2:$F$2344,"NOT FOUND")</f>
        <v>8450.82</v>
      </c>
      <c r="T1299" t="str">
        <f>_xlfn.XLOOKUP(A1299,Table2[Customer ID],Table2[BMI_category],"NOT FOUND")</f>
        <v>Overweight</v>
      </c>
      <c r="U1299" s="7">
        <f>_xlfn.XLOOKUP(A1299,Table2[Customer ID],Table2[no of surgery],"NOT FOUND")</f>
        <v>1</v>
      </c>
      <c r="V1299" t="str">
        <f>_xlfn.XLOOKUP(A1299,Table2[Customer ID],Table2[smoker_missing],"NOT FOUND")</f>
        <v>No</v>
      </c>
      <c r="W1299" t="str">
        <f t="shared" si="20"/>
        <v>Normal</v>
      </c>
      <c r="X1299" s="37">
        <f>SUM(Table5[[#This Row],[Title]:[Diabetes Level]])</f>
        <v>41380.54</v>
      </c>
    </row>
    <row r="1300" spans="1:24" x14ac:dyDescent="0.25">
      <c r="A1300" t="s">
        <v>1072</v>
      </c>
      <c r="B1300" t="str">
        <f>VLOOKUP(A1300,'Customer Names'!$A$2:$E$2336,3,FALSE)</f>
        <v>Ms.</v>
      </c>
      <c r="C1300" t="str">
        <f>_xlfn.XLOOKUP(A1300,$A$2:$A$2336,'Customer Names'!$D$2:$D$2336,"NOT FOUND")</f>
        <v>Sandra</v>
      </c>
      <c r="D1300" t="str">
        <f>_xlfn.XLOOKUP(A1300,$A$2:$A$2336,'Customer Names'!$E$2:$E$2336,"NOT FOUND")</f>
        <v>McLean</v>
      </c>
      <c r="E1300" cm="1">
        <f t="array" ref="E1300">_xlfn.XLOOKUP(A1300,$A$2:$A$2336,Table2[BMI],"NOT FOUND")</f>
        <v>20.75</v>
      </c>
      <c r="F1300" cm="1">
        <f t="array" ref="F1300">_xlfn.XLOOKUP(A1300,$A$2:$A$2336,Table2[HBA1C],"NOT FOUND")</f>
        <v>5.18</v>
      </c>
      <c r="G1300" t="str" cm="1">
        <f t="array" ref="G1300">_xlfn.XLOOKUP(A1300,$A$2:$A$2336,Table2[Heart Issues],"NOT FOUND")</f>
        <v>yes</v>
      </c>
      <c r="H1300" t="str" cm="1">
        <f t="array" ref="H1300">_xlfn.XLOOKUP(A1300,$A$2:$A$2336,Table2[Any Transplants],"NOT FOUND")</f>
        <v>No</v>
      </c>
      <c r="I1300" t="str" cm="1">
        <f t="array" ref="I1300">_xlfn.XLOOKUP(A1300,$A$2:$A$2336,Table2[Cancer history],"NOT FOUND")</f>
        <v>No</v>
      </c>
      <c r="J1300" t="str">
        <f>_xlfn.XLOOKUP(A1300,Table3[customer_no],Table3[month],"NOT FOUND")</f>
        <v>Jun</v>
      </c>
      <c r="K1300" s="7">
        <f>_xlfn.XLOOKUP(A1300,Table3[customer_no],Table3[year_average],"NOT FOUND")</f>
        <v>1966</v>
      </c>
      <c r="L1300" cm="1">
        <f t="array" ref="L1300">_xlfn.XLOOKUP(A1300,Table3[customer_no],'Hospitalisation Details'!$D$2:$D$2344,"NOT FOUND")</f>
        <v>12</v>
      </c>
      <c r="M1300" s="33">
        <f>_xlfn.XLOOKUP(A1300,Table3[customer_no],Table3[dd/mm/yy],"NOT FOUND")</f>
        <v>24270</v>
      </c>
      <c r="N1300">
        <f>_xlfn.XLOOKUP(A1300,Table3[customer_no],Table3[age],"NOT FOUND")</f>
        <v>56</v>
      </c>
      <c r="O1300" cm="1">
        <f t="array" ref="O1300">_xlfn.XLOOKUP(A1300,Table3[customer_no],'Hospitalisation Details'!$E$2:$E$2344,"NOT FOUND")</f>
        <v>0</v>
      </c>
      <c r="P1300" t="str">
        <f>_xlfn.XLOOKUP(A1300,Table3[customer_no],Table3[hsplt_handled],"NOT FOUND")</f>
        <v>tier - 3</v>
      </c>
      <c r="Q1300" t="str">
        <f>_xlfn.XLOOKUP(A1300,Table3[customer_no],Table3[city_handled],"NOT FOUND")</f>
        <v>tier - 1</v>
      </c>
      <c r="R1300" t="str">
        <f>_xlfn.XLOOKUP(A1300,Table3[customer_no],Table3[state_id],"NOT FOUND")</f>
        <v>R1013</v>
      </c>
      <c r="S1300" s="34" cm="1">
        <f t="array" ref="S1300">_xlfn.XLOOKUP(A1300,Table3[customer_no],'Hospitalisation Details'!$F$2:$F$2344,"NOT FOUND")</f>
        <v>8448.66</v>
      </c>
      <c r="T1300" t="str">
        <f>_xlfn.XLOOKUP(A1300,Table2[Customer ID],Table2[BMI_category],"NOT FOUND")</f>
        <v>Normal Weight</v>
      </c>
      <c r="U1300" s="7">
        <f>_xlfn.XLOOKUP(A1300,Table2[Customer ID],Table2[no of surgery],"NOT FOUND")</f>
        <v>2</v>
      </c>
      <c r="V1300" t="str">
        <f>_xlfn.XLOOKUP(A1300,Table2[Customer ID],Table2[smoker_missing],"NOT FOUND")</f>
        <v>No</v>
      </c>
      <c r="W1300" t="str">
        <f t="shared" si="20"/>
        <v>Normal</v>
      </c>
      <c r="X1300" s="37">
        <f>SUM(Table5[[#This Row],[Title]:[Diabetes Level]])</f>
        <v>34780.589999999997</v>
      </c>
    </row>
    <row r="1301" spans="1:24" x14ac:dyDescent="0.25">
      <c r="A1301" t="s">
        <v>1071</v>
      </c>
      <c r="B1301" t="str">
        <f>VLOOKUP(A1301,'Customer Names'!$A$2:$E$2336,3,FALSE)</f>
        <v>Mr.</v>
      </c>
      <c r="C1301" t="str">
        <f>_xlfn.XLOOKUP(A1301,$A$2:$A$2336,'Customer Names'!$D$2:$D$2336,"NOT FOUND")</f>
        <v>Robert</v>
      </c>
      <c r="D1301" t="str">
        <f>_xlfn.XLOOKUP(A1301,$A$2:$A$2336,'Customer Names'!$E$2:$E$2336,"NOT FOUND")</f>
        <v>Gomez</v>
      </c>
      <c r="E1301" cm="1">
        <f t="array" ref="E1301">_xlfn.XLOOKUP(A1301,$A$2:$A$2336,Table2[BMI],"NOT FOUND")</f>
        <v>26.6</v>
      </c>
      <c r="F1301" cm="1">
        <f t="array" ref="F1301">_xlfn.XLOOKUP(A1301,$A$2:$A$2336,Table2[HBA1C],"NOT FOUND")</f>
        <v>6.29</v>
      </c>
      <c r="G1301" t="str" cm="1">
        <f t="array" ref="G1301">_xlfn.XLOOKUP(A1301,$A$2:$A$2336,Table2[Heart Issues],"NOT FOUND")</f>
        <v>No</v>
      </c>
      <c r="H1301" t="str" cm="1">
        <f t="array" ref="H1301">_xlfn.XLOOKUP(A1301,$A$2:$A$2336,Table2[Any Transplants],"NOT FOUND")</f>
        <v>No</v>
      </c>
      <c r="I1301" t="str" cm="1">
        <f t="array" ref="I1301">_xlfn.XLOOKUP(A1301,$A$2:$A$2336,Table2[Cancer history],"NOT FOUND")</f>
        <v>No</v>
      </c>
      <c r="J1301" t="str">
        <f>_xlfn.XLOOKUP(A1301,Table3[customer_no],Table3[month],"NOT FOUND")</f>
        <v>Sep</v>
      </c>
      <c r="K1301" s="7">
        <f>_xlfn.XLOOKUP(A1301,Table3[customer_no],Table3[year_average],"NOT FOUND")</f>
        <v>1972</v>
      </c>
      <c r="L1301" cm="1">
        <f t="array" ref="L1301">_xlfn.XLOOKUP(A1301,Table3[customer_no],'Hospitalisation Details'!$D$2:$D$2344,"NOT FOUND")</f>
        <v>4</v>
      </c>
      <c r="M1301" s="33">
        <f>_xlfn.XLOOKUP(A1301,Table3[customer_no],Table3[dd/mm/yy],"NOT FOUND")</f>
        <v>26546</v>
      </c>
      <c r="N1301">
        <f>_xlfn.XLOOKUP(A1301,Table3[customer_no],Table3[age],"NOT FOUND")</f>
        <v>50</v>
      </c>
      <c r="O1301" cm="1">
        <f t="array" ref="O1301">_xlfn.XLOOKUP(A1301,Table3[customer_no],'Hospitalisation Details'!$E$2:$E$2344,"NOT FOUND")</f>
        <v>0</v>
      </c>
      <c r="P1301" t="str">
        <f>_xlfn.XLOOKUP(A1301,Table3[customer_no],Table3[hsplt_handled],"NOT FOUND")</f>
        <v>tier - 3</v>
      </c>
      <c r="Q1301" t="str">
        <f>_xlfn.XLOOKUP(A1301,Table3[customer_no],Table3[city_handled],"NOT FOUND")</f>
        <v>tier - 1</v>
      </c>
      <c r="R1301" t="str">
        <f>_xlfn.XLOOKUP(A1301,Table3[customer_no],Table3[state_id],"NOT FOUND")</f>
        <v>R1011</v>
      </c>
      <c r="S1301" s="34" cm="1">
        <f t="array" ref="S1301">_xlfn.XLOOKUP(A1301,Table3[customer_no],'Hospitalisation Details'!$F$2:$F$2344,"NOT FOUND")</f>
        <v>8444.4699999999993</v>
      </c>
      <c r="T1301" t="str">
        <f>_xlfn.XLOOKUP(A1301,Table2[Customer ID],Table2[BMI_category],"NOT FOUND")</f>
        <v>Overweight</v>
      </c>
      <c r="U1301" s="7">
        <f>_xlfn.XLOOKUP(A1301,Table2[Customer ID],Table2[no of surgery],"NOT FOUND")</f>
        <v>2</v>
      </c>
      <c r="V1301" t="str">
        <f>_xlfn.XLOOKUP(A1301,Table2[Customer ID],Table2[smoker_missing],"NOT FOUND")</f>
        <v>No</v>
      </c>
      <c r="W1301" t="str">
        <f t="shared" si="20"/>
        <v>Prediabetes</v>
      </c>
      <c r="X1301" s="37">
        <f>SUM(Table5[[#This Row],[Title]:[Diabetes Level]])</f>
        <v>37051.360000000001</v>
      </c>
    </row>
    <row r="1302" spans="1:24" x14ac:dyDescent="0.25">
      <c r="A1302" t="s">
        <v>1070</v>
      </c>
      <c r="B1302" t="str">
        <f>VLOOKUP(A1302,'Customer Names'!$A$2:$E$2336,3,FALSE)</f>
        <v>Mr.</v>
      </c>
      <c r="C1302" t="str">
        <f>_xlfn.XLOOKUP(A1302,$A$2:$A$2336,'Customer Names'!$D$2:$D$2336,"NOT FOUND")</f>
        <v>Rodney</v>
      </c>
      <c r="D1302" t="str">
        <f>_xlfn.XLOOKUP(A1302,$A$2:$A$2336,'Customer Names'!$E$2:$E$2336,"NOT FOUND")</f>
        <v>Hemingway</v>
      </c>
      <c r="E1302" cm="1">
        <f t="array" ref="E1302">_xlfn.XLOOKUP(A1302,$A$2:$A$2336,Table2[BMI],"NOT FOUND")</f>
        <v>25.3</v>
      </c>
      <c r="F1302" cm="1">
        <f t="array" ref="F1302">_xlfn.XLOOKUP(A1302,$A$2:$A$2336,Table2[HBA1C],"NOT FOUND")</f>
        <v>4.49</v>
      </c>
      <c r="G1302" t="str" cm="1">
        <f t="array" ref="G1302">_xlfn.XLOOKUP(A1302,$A$2:$A$2336,Table2[Heart Issues],"NOT FOUND")</f>
        <v>No</v>
      </c>
      <c r="H1302" t="str" cm="1">
        <f t="array" ref="H1302">_xlfn.XLOOKUP(A1302,$A$2:$A$2336,Table2[Any Transplants],"NOT FOUND")</f>
        <v>No</v>
      </c>
      <c r="I1302" t="str" cm="1">
        <f t="array" ref="I1302">_xlfn.XLOOKUP(A1302,$A$2:$A$2336,Table2[Cancer history],"NOT FOUND")</f>
        <v>No</v>
      </c>
      <c r="J1302" t="str">
        <f>_xlfn.XLOOKUP(A1302,Table3[customer_no],Table3[month],"NOT FOUND")</f>
        <v>Sep</v>
      </c>
      <c r="K1302" s="7">
        <f>_xlfn.XLOOKUP(A1302,Table3[customer_no],Table3[year_average],"NOT FOUND")</f>
        <v>1972</v>
      </c>
      <c r="L1302" cm="1">
        <f t="array" ref="L1302">_xlfn.XLOOKUP(A1302,Table3[customer_no],'Hospitalisation Details'!$D$2:$D$2344,"NOT FOUND")</f>
        <v>9</v>
      </c>
      <c r="M1302" s="33">
        <f>_xlfn.XLOOKUP(A1302,Table3[customer_no],Table3[dd/mm/yy],"NOT FOUND")</f>
        <v>26551</v>
      </c>
      <c r="N1302">
        <f>_xlfn.XLOOKUP(A1302,Table3[customer_no],Table3[age],"NOT FOUND")</f>
        <v>50</v>
      </c>
      <c r="O1302" cm="1">
        <f t="array" ref="O1302">_xlfn.XLOOKUP(A1302,Table3[customer_no],'Hospitalisation Details'!$E$2:$E$2344,"NOT FOUND")</f>
        <v>0</v>
      </c>
      <c r="P1302" t="str">
        <f>_xlfn.XLOOKUP(A1302,Table3[customer_no],Table3[hsplt_handled],"NOT FOUND")</f>
        <v>tier - 2</v>
      </c>
      <c r="Q1302" t="str">
        <f>_xlfn.XLOOKUP(A1302,Table3[customer_no],Table3[city_handled],"NOT FOUND")</f>
        <v>tier - 3</v>
      </c>
      <c r="R1302" t="str">
        <f>_xlfn.XLOOKUP(A1302,Table3[customer_no],Table3[state_id],"NOT FOUND")</f>
        <v>R1013</v>
      </c>
      <c r="S1302" s="34" cm="1">
        <f t="array" ref="S1302">_xlfn.XLOOKUP(A1302,Table3[customer_no],'Hospitalisation Details'!$F$2:$F$2344,"NOT FOUND")</f>
        <v>8442.67</v>
      </c>
      <c r="T1302" t="str">
        <f>_xlfn.XLOOKUP(A1302,Table2[Customer ID],Table2[BMI_category],"NOT FOUND")</f>
        <v>Overweight</v>
      </c>
      <c r="U1302" s="7">
        <f>_xlfn.XLOOKUP(A1302,Table2[Customer ID],Table2[no of surgery],"NOT FOUND")</f>
        <v>2</v>
      </c>
      <c r="V1302" t="str">
        <f>_xlfn.XLOOKUP(A1302,Table2[Customer ID],Table2[smoker_missing],"NOT FOUND")</f>
        <v>No</v>
      </c>
      <c r="W1302" t="str">
        <f t="shared" si="20"/>
        <v>Normal</v>
      </c>
      <c r="X1302" s="37">
        <f>SUM(Table5[[#This Row],[Title]:[Diabetes Level]])</f>
        <v>37056.46</v>
      </c>
    </row>
    <row r="1303" spans="1:24" x14ac:dyDescent="0.25">
      <c r="A1303" t="s">
        <v>1069</v>
      </c>
      <c r="B1303" t="str">
        <f>VLOOKUP(A1303,'Customer Names'!$A$2:$E$2336,3,FALSE)</f>
        <v>Mr.</v>
      </c>
      <c r="C1303" t="str">
        <f>_xlfn.XLOOKUP(A1303,$A$2:$A$2336,'Customer Names'!$D$2:$D$2336,"NOT FOUND")</f>
        <v>Carl R</v>
      </c>
      <c r="D1303" t="str">
        <f>_xlfn.XLOOKUP(A1303,$A$2:$A$2336,'Customer Names'!$E$2:$E$2336,"NOT FOUND")</f>
        <v>Pett</v>
      </c>
      <c r="E1303" cm="1">
        <f t="array" ref="E1303">_xlfn.XLOOKUP(A1303,$A$2:$A$2336,Table2[BMI],"NOT FOUND")</f>
        <v>18.84</v>
      </c>
      <c r="F1303" cm="1">
        <f t="array" ref="F1303">_xlfn.XLOOKUP(A1303,$A$2:$A$2336,Table2[HBA1C],"NOT FOUND")</f>
        <v>11.82</v>
      </c>
      <c r="G1303" t="str" cm="1">
        <f t="array" ref="G1303">_xlfn.XLOOKUP(A1303,$A$2:$A$2336,Table2[Heart Issues],"NOT FOUND")</f>
        <v>yes</v>
      </c>
      <c r="H1303" t="str" cm="1">
        <f t="array" ref="H1303">_xlfn.XLOOKUP(A1303,$A$2:$A$2336,Table2[Any Transplants],"NOT FOUND")</f>
        <v>No</v>
      </c>
      <c r="I1303" t="str" cm="1">
        <f t="array" ref="I1303">_xlfn.XLOOKUP(A1303,$A$2:$A$2336,Table2[Cancer history],"NOT FOUND")</f>
        <v>Yes</v>
      </c>
      <c r="J1303" t="str">
        <f>_xlfn.XLOOKUP(A1303,Table3[customer_no],Table3[month],"NOT FOUND")</f>
        <v>Sep</v>
      </c>
      <c r="K1303" s="7">
        <f>_xlfn.XLOOKUP(A1303,Table3[customer_no],Table3[year_average],"NOT FOUND")</f>
        <v>1963</v>
      </c>
      <c r="L1303" cm="1">
        <f t="array" ref="L1303">_xlfn.XLOOKUP(A1303,Table3[customer_no],'Hospitalisation Details'!$D$2:$D$2344,"NOT FOUND")</f>
        <v>24</v>
      </c>
      <c r="M1303" s="33">
        <f>_xlfn.XLOOKUP(A1303,Table3[customer_no],Table3[dd/mm/yy],"NOT FOUND")</f>
        <v>23278</v>
      </c>
      <c r="N1303">
        <f>_xlfn.XLOOKUP(A1303,Table3[customer_no],Table3[age],"NOT FOUND")</f>
        <v>59</v>
      </c>
      <c r="O1303" cm="1">
        <f t="array" ref="O1303">_xlfn.XLOOKUP(A1303,Table3[customer_no],'Hospitalisation Details'!$E$2:$E$2344,"NOT FOUND")</f>
        <v>0</v>
      </c>
      <c r="P1303" t="str">
        <f>_xlfn.XLOOKUP(A1303,Table3[customer_no],Table3[hsplt_handled],"NOT FOUND")</f>
        <v>tier - 3</v>
      </c>
      <c r="Q1303" t="str">
        <f>_xlfn.XLOOKUP(A1303,Table3[customer_no],Table3[city_handled],"NOT FOUND")</f>
        <v>tier - 2</v>
      </c>
      <c r="R1303" t="str">
        <f>_xlfn.XLOOKUP(A1303,Table3[customer_no],Table3[state_id],"NOT FOUND")</f>
        <v>R1013</v>
      </c>
      <c r="S1303" s="34" cm="1">
        <f t="array" ref="S1303">_xlfn.XLOOKUP(A1303,Table3[customer_no],'Hospitalisation Details'!$F$2:$F$2344,"NOT FOUND")</f>
        <v>8440.0499999999993</v>
      </c>
      <c r="T1303" t="str">
        <f>_xlfn.XLOOKUP(A1303,Table2[Customer ID],Table2[BMI_category],"NOT FOUND")</f>
        <v>Normal Weight</v>
      </c>
      <c r="U1303" s="7">
        <f>_xlfn.XLOOKUP(A1303,Table2[Customer ID],Table2[no of surgery],"NOT FOUND")</f>
        <v>1</v>
      </c>
      <c r="V1303" t="str">
        <f>_xlfn.XLOOKUP(A1303,Table2[Customer ID],Table2[smoker_missing],"NOT FOUND")</f>
        <v>No</v>
      </c>
      <c r="W1303" t="str">
        <f t="shared" si="20"/>
        <v>Diabetes</v>
      </c>
      <c r="X1303" s="37">
        <f>SUM(Table5[[#This Row],[Title]:[Diabetes Level]])</f>
        <v>33795.71</v>
      </c>
    </row>
    <row r="1304" spans="1:24" x14ac:dyDescent="0.25">
      <c r="A1304" t="s">
        <v>1068</v>
      </c>
      <c r="B1304" t="str">
        <f>VLOOKUP(A1304,'Customer Names'!$A$2:$E$2336,3,FALSE)</f>
        <v>Mr.</v>
      </c>
      <c r="C1304" t="str">
        <f>_xlfn.XLOOKUP(A1304,$A$2:$A$2336,'Customer Names'!$D$2:$D$2336,"NOT FOUND")</f>
        <v>Maximilian</v>
      </c>
      <c r="D1304" t="str">
        <f>_xlfn.XLOOKUP(A1304,$A$2:$A$2336,'Customer Names'!$E$2:$E$2336,"NOT FOUND")</f>
        <v>Meingast</v>
      </c>
      <c r="E1304" cm="1">
        <f t="array" ref="E1304">_xlfn.XLOOKUP(A1304,$A$2:$A$2336,Table2[BMI],"NOT FOUND")</f>
        <v>19.57</v>
      </c>
      <c r="F1304" cm="1">
        <f t="array" ref="F1304">_xlfn.XLOOKUP(A1304,$A$2:$A$2336,Table2[HBA1C],"NOT FOUND")</f>
        <v>7.41</v>
      </c>
      <c r="G1304" t="str" cm="1">
        <f t="array" ref="G1304">_xlfn.XLOOKUP(A1304,$A$2:$A$2336,Table2[Heart Issues],"NOT FOUND")</f>
        <v>yes</v>
      </c>
      <c r="H1304" t="str" cm="1">
        <f t="array" ref="H1304">_xlfn.XLOOKUP(A1304,$A$2:$A$2336,Table2[Any Transplants],"NOT FOUND")</f>
        <v>No</v>
      </c>
      <c r="I1304" t="str" cm="1">
        <f t="array" ref="I1304">_xlfn.XLOOKUP(A1304,$A$2:$A$2336,Table2[Cancer history],"NOT FOUND")</f>
        <v>No</v>
      </c>
      <c r="J1304" t="str">
        <f>_xlfn.XLOOKUP(A1304,Table3[customer_no],Table3[month],"NOT FOUND")</f>
        <v>Sep</v>
      </c>
      <c r="K1304" s="7">
        <f>_xlfn.XLOOKUP(A1304,Table3[customer_no],Table3[year_average],"NOT FOUND")</f>
        <v>1975</v>
      </c>
      <c r="L1304" cm="1">
        <f t="array" ref="L1304">_xlfn.XLOOKUP(A1304,Table3[customer_no],'Hospitalisation Details'!$D$2:$D$2344,"NOT FOUND")</f>
        <v>28</v>
      </c>
      <c r="M1304" s="33">
        <f>_xlfn.XLOOKUP(A1304,Table3[customer_no],Table3[dd/mm/yy],"NOT FOUND")</f>
        <v>27665</v>
      </c>
      <c r="N1304">
        <f>_xlfn.XLOOKUP(A1304,Table3[customer_no],Table3[age],"NOT FOUND")</f>
        <v>47</v>
      </c>
      <c r="O1304" cm="1">
        <f t="array" ref="O1304">_xlfn.XLOOKUP(A1304,Table3[customer_no],'Hospitalisation Details'!$E$2:$E$2344,"NOT FOUND")</f>
        <v>1</v>
      </c>
      <c r="P1304" t="str">
        <f>_xlfn.XLOOKUP(A1304,Table3[customer_no],Table3[hsplt_handled],"NOT FOUND")</f>
        <v>tier - 3</v>
      </c>
      <c r="Q1304" t="str">
        <f>_xlfn.XLOOKUP(A1304,Table3[customer_no],Table3[city_handled],"NOT FOUND")</f>
        <v>tier - 2</v>
      </c>
      <c r="R1304" t="str">
        <f>_xlfn.XLOOKUP(A1304,Table3[customer_no],Table3[state_id],"NOT FOUND")</f>
        <v>R1012</v>
      </c>
      <c r="S1304" s="34" cm="1">
        <f t="array" ref="S1304">_xlfn.XLOOKUP(A1304,Table3[customer_no],'Hospitalisation Details'!$F$2:$F$2344,"NOT FOUND")</f>
        <v>8428.07</v>
      </c>
      <c r="T1304" t="str">
        <f>_xlfn.XLOOKUP(A1304,Table2[Customer ID],Table2[BMI_category],"NOT FOUND")</f>
        <v>Normal Weight</v>
      </c>
      <c r="U1304" s="7">
        <f>_xlfn.XLOOKUP(A1304,Table2[Customer ID],Table2[no of surgery],"NOT FOUND")</f>
        <v>1</v>
      </c>
      <c r="V1304" t="str">
        <f>_xlfn.XLOOKUP(A1304,Table2[Customer ID],Table2[smoker_missing],"NOT FOUND")</f>
        <v>No</v>
      </c>
      <c r="W1304" t="str">
        <f t="shared" si="20"/>
        <v>Diabetes</v>
      </c>
      <c r="X1304" s="37">
        <f>SUM(Table5[[#This Row],[Title]:[Diabetes Level]])</f>
        <v>38172.050000000003</v>
      </c>
    </row>
    <row r="1305" spans="1:24" x14ac:dyDescent="0.25">
      <c r="A1305" t="s">
        <v>1067</v>
      </c>
      <c r="B1305" t="str">
        <f>VLOOKUP(A1305,'Customer Names'!$A$2:$E$2336,3,FALSE)</f>
        <v>Mr.</v>
      </c>
      <c r="C1305" t="str">
        <f>_xlfn.XLOOKUP(A1305,$A$2:$A$2336,'Customer Names'!$D$2:$D$2336,"NOT FOUND")</f>
        <v>Erik</v>
      </c>
      <c r="D1305" t="str">
        <f>_xlfn.XLOOKUP(A1305,$A$2:$A$2336,'Customer Names'!$E$2:$E$2336,"NOT FOUND")</f>
        <v>McCarthy</v>
      </c>
      <c r="E1305" cm="1">
        <f t="array" ref="E1305">_xlfn.XLOOKUP(A1305,$A$2:$A$2336,Table2[BMI],"NOT FOUND")</f>
        <v>30.495000000000001</v>
      </c>
      <c r="F1305" cm="1">
        <f t="array" ref="F1305">_xlfn.XLOOKUP(A1305,$A$2:$A$2336,Table2[HBA1C],"NOT FOUND")</f>
        <v>5.97</v>
      </c>
      <c r="G1305" t="str" cm="1">
        <f t="array" ref="G1305">_xlfn.XLOOKUP(A1305,$A$2:$A$2336,Table2[Heart Issues],"NOT FOUND")</f>
        <v>No</v>
      </c>
      <c r="H1305" t="str" cm="1">
        <f t="array" ref="H1305">_xlfn.XLOOKUP(A1305,$A$2:$A$2336,Table2[Any Transplants],"NOT FOUND")</f>
        <v>No</v>
      </c>
      <c r="I1305" t="str" cm="1">
        <f t="array" ref="I1305">_xlfn.XLOOKUP(A1305,$A$2:$A$2336,Table2[Cancer history],"NOT FOUND")</f>
        <v>No</v>
      </c>
      <c r="J1305" t="str">
        <f>_xlfn.XLOOKUP(A1305,Table3[customer_no],Table3[month],"NOT FOUND")</f>
        <v>Sep</v>
      </c>
      <c r="K1305" s="7">
        <f>_xlfn.XLOOKUP(A1305,Table3[customer_no],Table3[year_average],"NOT FOUND")</f>
        <v>1977</v>
      </c>
      <c r="L1305" cm="1">
        <f t="array" ref="L1305">_xlfn.XLOOKUP(A1305,Table3[customer_no],'Hospitalisation Details'!$D$2:$D$2344,"NOT FOUND")</f>
        <v>4</v>
      </c>
      <c r="M1305" s="33">
        <f>_xlfn.XLOOKUP(A1305,Table3[customer_no],Table3[dd/mm/yy],"NOT FOUND")</f>
        <v>28372</v>
      </c>
      <c r="N1305">
        <f>_xlfn.XLOOKUP(A1305,Table3[customer_no],Table3[age],"NOT FOUND")</f>
        <v>45</v>
      </c>
      <c r="O1305" cm="1">
        <f t="array" ref="O1305">_xlfn.XLOOKUP(A1305,Table3[customer_no],'Hospitalisation Details'!$E$2:$E$2344,"NOT FOUND")</f>
        <v>2</v>
      </c>
      <c r="P1305" t="str">
        <f>_xlfn.XLOOKUP(A1305,Table3[customer_no],Table3[hsplt_handled],"NOT FOUND")</f>
        <v>tier - 3</v>
      </c>
      <c r="Q1305" t="str">
        <f>_xlfn.XLOOKUP(A1305,Table3[customer_no],Table3[city_handled],"NOT FOUND")</f>
        <v>tier - 1</v>
      </c>
      <c r="R1305" t="str">
        <f>_xlfn.XLOOKUP(A1305,Table3[customer_no],Table3[state_id],"NOT FOUND")</f>
        <v>R1012</v>
      </c>
      <c r="S1305" s="34" cm="1">
        <f t="array" ref="S1305">_xlfn.XLOOKUP(A1305,Table3[customer_no],'Hospitalisation Details'!$F$2:$F$2344,"NOT FOUND")</f>
        <v>8413.4599999999991</v>
      </c>
      <c r="T1305" t="str">
        <f>_xlfn.XLOOKUP(A1305,Table2[Customer ID],Table2[BMI_category],"NOT FOUND")</f>
        <v>Obesity</v>
      </c>
      <c r="U1305" s="7">
        <f>_xlfn.XLOOKUP(A1305,Table2[Customer ID],Table2[no of surgery],"NOT FOUND")</f>
        <v>0</v>
      </c>
      <c r="V1305" t="str">
        <f>_xlfn.XLOOKUP(A1305,Table2[Customer ID],Table2[smoker_missing],"NOT FOUND")</f>
        <v>No</v>
      </c>
      <c r="W1305" t="str">
        <f t="shared" si="20"/>
        <v>Prediabetes</v>
      </c>
      <c r="X1305" s="37">
        <f>SUM(Table5[[#This Row],[Title]:[Diabetes Level]])</f>
        <v>38849.925000000003</v>
      </c>
    </row>
    <row r="1306" spans="1:24" x14ac:dyDescent="0.25">
      <c r="A1306" t="s">
        <v>1066</v>
      </c>
      <c r="B1306" t="str">
        <f>VLOOKUP(A1306,'Customer Names'!$A$2:$E$2336,3,FALSE)</f>
        <v>Mr.</v>
      </c>
      <c r="C1306" t="str">
        <f>_xlfn.XLOOKUP(A1306,$A$2:$A$2336,'Customer Names'!$D$2:$D$2336,"NOT FOUND")</f>
        <v>Christopher</v>
      </c>
      <c r="D1306" t="str">
        <f>_xlfn.XLOOKUP(A1306,$A$2:$A$2336,'Customer Names'!$E$2:$E$2336,"NOT FOUND")</f>
        <v>Boyle</v>
      </c>
      <c r="E1306" cm="1">
        <f t="array" ref="E1306">_xlfn.XLOOKUP(A1306,$A$2:$A$2336,Table2[BMI],"NOT FOUND")</f>
        <v>30.114999999999998</v>
      </c>
      <c r="F1306" cm="1">
        <f t="array" ref="F1306">_xlfn.XLOOKUP(A1306,$A$2:$A$2336,Table2[HBA1C],"NOT FOUND")</f>
        <v>5.74</v>
      </c>
      <c r="G1306" t="str" cm="1">
        <f t="array" ref="G1306">_xlfn.XLOOKUP(A1306,$A$2:$A$2336,Table2[Heart Issues],"NOT FOUND")</f>
        <v>No</v>
      </c>
      <c r="H1306" t="str" cm="1">
        <f t="array" ref="H1306">_xlfn.XLOOKUP(A1306,$A$2:$A$2336,Table2[Any Transplants],"NOT FOUND")</f>
        <v>No</v>
      </c>
      <c r="I1306" t="str" cm="1">
        <f t="array" ref="I1306">_xlfn.XLOOKUP(A1306,$A$2:$A$2336,Table2[Cancer history],"NOT FOUND")</f>
        <v>Yes</v>
      </c>
      <c r="J1306" t="str">
        <f>_xlfn.XLOOKUP(A1306,Table3[customer_no],Table3[month],"NOT FOUND")</f>
        <v>Jun</v>
      </c>
      <c r="K1306" s="7">
        <f>_xlfn.XLOOKUP(A1306,Table3[customer_no],Table3[year_average],"NOT FOUND")</f>
        <v>1979</v>
      </c>
      <c r="L1306" cm="1">
        <f t="array" ref="L1306">_xlfn.XLOOKUP(A1306,Table3[customer_no],'Hospitalisation Details'!$D$2:$D$2344,"NOT FOUND")</f>
        <v>11</v>
      </c>
      <c r="M1306" s="33">
        <f>_xlfn.XLOOKUP(A1306,Table3[customer_no],Table3[dd/mm/yy],"NOT FOUND")</f>
        <v>29017</v>
      </c>
      <c r="N1306">
        <f>_xlfn.XLOOKUP(A1306,Table3[customer_no],Table3[age],"NOT FOUND")</f>
        <v>43</v>
      </c>
      <c r="O1306" cm="1">
        <f t="array" ref="O1306">_xlfn.XLOOKUP(A1306,Table3[customer_no],'Hospitalisation Details'!$E$2:$E$2344,"NOT FOUND")</f>
        <v>3</v>
      </c>
      <c r="P1306" t="str">
        <f>_xlfn.XLOOKUP(A1306,Table3[customer_no],Table3[hsplt_handled],"NOT FOUND")</f>
        <v>tier - 2</v>
      </c>
      <c r="Q1306" t="str">
        <f>_xlfn.XLOOKUP(A1306,Table3[customer_no],Table3[city_handled],"NOT FOUND")</f>
        <v>tier - 2</v>
      </c>
      <c r="R1306" t="str">
        <f>_xlfn.XLOOKUP(A1306,Table3[customer_no],Table3[state_id],"NOT FOUND")</f>
        <v>R1012</v>
      </c>
      <c r="S1306" s="34" cm="1">
        <f t="array" ref="S1306">_xlfn.XLOOKUP(A1306,Table3[customer_no],'Hospitalisation Details'!$F$2:$F$2344,"NOT FOUND")</f>
        <v>8410.0499999999993</v>
      </c>
      <c r="T1306" t="str">
        <f>_xlfn.XLOOKUP(A1306,Table2[Customer ID],Table2[BMI_category],"NOT FOUND")</f>
        <v>Obesity</v>
      </c>
      <c r="U1306" s="7">
        <f>_xlfn.XLOOKUP(A1306,Table2[Customer ID],Table2[no of surgery],"NOT FOUND")</f>
        <v>1</v>
      </c>
      <c r="V1306" t="str">
        <f>_xlfn.XLOOKUP(A1306,Table2[Customer ID],Table2[smoker_missing],"NOT FOUND")</f>
        <v>No</v>
      </c>
      <c r="W1306" t="str">
        <f t="shared" si="20"/>
        <v>Prediabetes</v>
      </c>
      <c r="X1306" s="37">
        <f>SUM(Table5[[#This Row],[Title]:[Diabetes Level]])</f>
        <v>39499.904999999999</v>
      </c>
    </row>
    <row r="1307" spans="1:24" x14ac:dyDescent="0.25">
      <c r="A1307" t="s">
        <v>1065</v>
      </c>
      <c r="B1307" t="str">
        <f>VLOOKUP(A1307,'Customer Names'!$A$2:$E$2336,3,FALSE)</f>
        <v>Mr.</v>
      </c>
      <c r="C1307" t="str">
        <f>_xlfn.XLOOKUP(A1307,$A$2:$A$2336,'Customer Names'!$D$2:$D$2336,"NOT FOUND")</f>
        <v>Eirik</v>
      </c>
      <c r="D1307" t="str">
        <f>_xlfn.XLOOKUP(A1307,$A$2:$A$2336,'Customer Names'!$E$2:$E$2336,"NOT FOUND")</f>
        <v>Gundersen</v>
      </c>
      <c r="E1307" cm="1">
        <f t="array" ref="E1307">_xlfn.XLOOKUP(A1307,$A$2:$A$2336,Table2[BMI],"NOT FOUND")</f>
        <v>24.78</v>
      </c>
      <c r="F1307" cm="1">
        <f t="array" ref="F1307">_xlfn.XLOOKUP(A1307,$A$2:$A$2336,Table2[HBA1C],"NOT FOUND")</f>
        <v>9.85</v>
      </c>
      <c r="G1307" t="str" cm="1">
        <f t="array" ref="G1307">_xlfn.XLOOKUP(A1307,$A$2:$A$2336,Table2[Heart Issues],"NOT FOUND")</f>
        <v>No</v>
      </c>
      <c r="H1307" t="str" cm="1">
        <f t="array" ref="H1307">_xlfn.XLOOKUP(A1307,$A$2:$A$2336,Table2[Any Transplants],"NOT FOUND")</f>
        <v>No</v>
      </c>
      <c r="I1307" t="str" cm="1">
        <f t="array" ref="I1307">_xlfn.XLOOKUP(A1307,$A$2:$A$2336,Table2[Cancer history],"NOT FOUND")</f>
        <v>No</v>
      </c>
      <c r="J1307" t="str">
        <f>_xlfn.XLOOKUP(A1307,Table3[customer_no],Table3[month],"NOT FOUND")</f>
        <v>Sep</v>
      </c>
      <c r="K1307" s="7">
        <f>_xlfn.XLOOKUP(A1307,Table3[customer_no],Table3[year_average],"NOT FOUND")</f>
        <v>1971</v>
      </c>
      <c r="L1307" cm="1">
        <f t="array" ref="L1307">_xlfn.XLOOKUP(A1307,Table3[customer_no],'Hospitalisation Details'!$D$2:$D$2344,"NOT FOUND")</f>
        <v>18</v>
      </c>
      <c r="M1307" s="33">
        <f>_xlfn.XLOOKUP(A1307,Table3[customer_no],Table3[dd/mm/yy],"NOT FOUND")</f>
        <v>26194</v>
      </c>
      <c r="N1307">
        <f>_xlfn.XLOOKUP(A1307,Table3[customer_no],Table3[age],"NOT FOUND")</f>
        <v>51</v>
      </c>
      <c r="O1307" cm="1">
        <f t="array" ref="O1307">_xlfn.XLOOKUP(A1307,Table3[customer_no],'Hospitalisation Details'!$E$2:$E$2344,"NOT FOUND")</f>
        <v>0</v>
      </c>
      <c r="P1307" t="str">
        <f>_xlfn.XLOOKUP(A1307,Table3[customer_no],Table3[hsplt_handled],"NOT FOUND")</f>
        <v>tier - 2</v>
      </c>
      <c r="Q1307" t="str">
        <f>_xlfn.XLOOKUP(A1307,Table3[customer_no],Table3[city_handled],"NOT FOUND")</f>
        <v>tier - 3</v>
      </c>
      <c r="R1307" t="str">
        <f>_xlfn.XLOOKUP(A1307,Table3[customer_no],Table3[state_id],"NOT FOUND")</f>
        <v>R1013</v>
      </c>
      <c r="S1307" s="34" cm="1">
        <f t="array" ref="S1307">_xlfn.XLOOKUP(A1307,Table3[customer_no],'Hospitalisation Details'!$F$2:$F$2344,"NOT FOUND")</f>
        <v>8400.01</v>
      </c>
      <c r="T1307" t="str">
        <f>_xlfn.XLOOKUP(A1307,Table2[Customer ID],Table2[BMI_category],"NOT FOUND")</f>
        <v>Normal Weight</v>
      </c>
      <c r="U1307" s="7">
        <f>_xlfn.XLOOKUP(A1307,Table2[Customer ID],Table2[no of surgery],"NOT FOUND")</f>
        <v>0</v>
      </c>
      <c r="V1307" t="str">
        <f>_xlfn.XLOOKUP(A1307,Table2[Customer ID],Table2[smoker_missing],"NOT FOUND")</f>
        <v>No</v>
      </c>
      <c r="W1307" t="str">
        <f t="shared" si="20"/>
        <v>Diabetes</v>
      </c>
      <c r="X1307" s="37">
        <f>SUM(Table5[[#This Row],[Title]:[Diabetes Level]])</f>
        <v>36668.639999999999</v>
      </c>
    </row>
    <row r="1308" spans="1:24" x14ac:dyDescent="0.25">
      <c r="A1308" t="s">
        <v>1064</v>
      </c>
      <c r="B1308" t="str">
        <f>VLOOKUP(A1308,'Customer Names'!$A$2:$E$2336,3,FALSE)</f>
        <v>Mr.</v>
      </c>
      <c r="C1308" t="str">
        <f>_xlfn.XLOOKUP(A1308,$A$2:$A$2336,'Customer Names'!$D$2:$D$2336,"NOT FOUND")</f>
        <v>Rik</v>
      </c>
      <c r="D1308" t="str">
        <f>_xlfn.XLOOKUP(A1308,$A$2:$A$2336,'Customer Names'!$E$2:$E$2336,"NOT FOUND")</f>
        <v>Wolswinkel</v>
      </c>
      <c r="E1308" cm="1">
        <f t="array" ref="E1308">_xlfn.XLOOKUP(A1308,$A$2:$A$2336,Table2[BMI],"NOT FOUND")</f>
        <v>24.77</v>
      </c>
      <c r="F1308" cm="1">
        <f t="array" ref="F1308">_xlfn.XLOOKUP(A1308,$A$2:$A$2336,Table2[HBA1C],"NOT FOUND")</f>
        <v>7.59</v>
      </c>
      <c r="G1308" t="str" cm="1">
        <f t="array" ref="G1308">_xlfn.XLOOKUP(A1308,$A$2:$A$2336,Table2[Heart Issues],"NOT FOUND")</f>
        <v>No</v>
      </c>
      <c r="H1308" t="str" cm="1">
        <f t="array" ref="H1308">_xlfn.XLOOKUP(A1308,$A$2:$A$2336,Table2[Any Transplants],"NOT FOUND")</f>
        <v>No</v>
      </c>
      <c r="I1308" t="str" cm="1">
        <f t="array" ref="I1308">_xlfn.XLOOKUP(A1308,$A$2:$A$2336,Table2[Cancer history],"NOT FOUND")</f>
        <v>No</v>
      </c>
      <c r="J1308" t="str">
        <f>_xlfn.XLOOKUP(A1308,Table3[customer_no],Table3[month],"NOT FOUND")</f>
        <v>Sep</v>
      </c>
      <c r="K1308" s="7">
        <f>_xlfn.XLOOKUP(A1308,Table3[customer_no],Table3[year_average],"NOT FOUND")</f>
        <v>1971</v>
      </c>
      <c r="L1308" cm="1">
        <f t="array" ref="L1308">_xlfn.XLOOKUP(A1308,Table3[customer_no],'Hospitalisation Details'!$D$2:$D$2344,"NOT FOUND")</f>
        <v>4</v>
      </c>
      <c r="M1308" s="33">
        <f>_xlfn.XLOOKUP(A1308,Table3[customer_no],Table3[dd/mm/yy],"NOT FOUND")</f>
        <v>26180</v>
      </c>
      <c r="N1308">
        <f>_xlfn.XLOOKUP(A1308,Table3[customer_no],Table3[age],"NOT FOUND")</f>
        <v>51</v>
      </c>
      <c r="O1308" cm="1">
        <f t="array" ref="O1308">_xlfn.XLOOKUP(A1308,Table3[customer_no],'Hospitalisation Details'!$E$2:$E$2344,"NOT FOUND")</f>
        <v>0</v>
      </c>
      <c r="P1308" t="str">
        <f>_xlfn.XLOOKUP(A1308,Table3[customer_no],Table3[hsplt_handled],"NOT FOUND")</f>
        <v>tier - 2</v>
      </c>
      <c r="Q1308" t="str">
        <f>_xlfn.XLOOKUP(A1308,Table3[customer_no],Table3[city_handled],"NOT FOUND")</f>
        <v>tier - 3</v>
      </c>
      <c r="R1308" t="str">
        <f>_xlfn.XLOOKUP(A1308,Table3[customer_no],Table3[state_id],"NOT FOUND")</f>
        <v>R1013</v>
      </c>
      <c r="S1308" s="34" cm="1">
        <f t="array" ref="S1308">_xlfn.XLOOKUP(A1308,Table3[customer_no],'Hospitalisation Details'!$F$2:$F$2344,"NOT FOUND")</f>
        <v>8396.6200000000008</v>
      </c>
      <c r="T1308" t="str">
        <f>_xlfn.XLOOKUP(A1308,Table2[Customer ID],Table2[BMI_category],"NOT FOUND")</f>
        <v>Normal Weight</v>
      </c>
      <c r="U1308" s="7">
        <f>_xlfn.XLOOKUP(A1308,Table2[Customer ID],Table2[no of surgery],"NOT FOUND")</f>
        <v>0</v>
      </c>
      <c r="V1308" t="str">
        <f>_xlfn.XLOOKUP(A1308,Table2[Customer ID],Table2[smoker_missing],"NOT FOUND")</f>
        <v>No</v>
      </c>
      <c r="W1308" t="str">
        <f t="shared" si="20"/>
        <v>Diabetes</v>
      </c>
      <c r="X1308" s="37">
        <f>SUM(Table5[[#This Row],[Title]:[Diabetes Level]])</f>
        <v>36634.980000000003</v>
      </c>
    </row>
    <row r="1309" spans="1:24" x14ac:dyDescent="0.25">
      <c r="A1309" t="s">
        <v>1063</v>
      </c>
      <c r="B1309" t="str">
        <f>VLOOKUP(A1309,'Customer Names'!$A$2:$E$2336,3,FALSE)</f>
        <v>Mr.</v>
      </c>
      <c r="C1309" t="str">
        <f>_xlfn.XLOOKUP(A1309,$A$2:$A$2336,'Customer Names'!$D$2:$D$2336,"NOT FOUND")</f>
        <v>Matthew R</v>
      </c>
      <c r="D1309" t="str">
        <f>_xlfn.XLOOKUP(A1309,$A$2:$A$2336,'Customer Names'!$E$2:$E$2336,"NOT FOUND")</f>
        <v>Bomberger</v>
      </c>
      <c r="E1309" cm="1">
        <f t="array" ref="E1309">_xlfn.XLOOKUP(A1309,$A$2:$A$2336,Table2[BMI],"NOT FOUND")</f>
        <v>16.579999999999998</v>
      </c>
      <c r="F1309" cm="1">
        <f t="array" ref="F1309">_xlfn.XLOOKUP(A1309,$A$2:$A$2336,Table2[HBA1C],"NOT FOUND")</f>
        <v>6.98</v>
      </c>
      <c r="G1309" t="str" cm="1">
        <f t="array" ref="G1309">_xlfn.XLOOKUP(A1309,$A$2:$A$2336,Table2[Heart Issues],"NOT FOUND")</f>
        <v>yes</v>
      </c>
      <c r="H1309" t="str" cm="1">
        <f t="array" ref="H1309">_xlfn.XLOOKUP(A1309,$A$2:$A$2336,Table2[Any Transplants],"NOT FOUND")</f>
        <v>No</v>
      </c>
      <c r="I1309" t="str" cm="1">
        <f t="array" ref="I1309">_xlfn.XLOOKUP(A1309,$A$2:$A$2336,Table2[Cancer history],"NOT FOUND")</f>
        <v>Yes</v>
      </c>
      <c r="J1309" t="str">
        <f>_xlfn.XLOOKUP(A1309,Table3[customer_no],Table3[month],"NOT FOUND")</f>
        <v>Sep</v>
      </c>
      <c r="K1309" s="7">
        <f>_xlfn.XLOOKUP(A1309,Table3[customer_no],Table3[year_average],"NOT FOUND")</f>
        <v>1963</v>
      </c>
      <c r="L1309" cm="1">
        <f t="array" ref="L1309">_xlfn.XLOOKUP(A1309,Table3[customer_no],'Hospitalisation Details'!$D$2:$D$2344,"NOT FOUND")</f>
        <v>21</v>
      </c>
      <c r="M1309" s="33">
        <f>_xlfn.XLOOKUP(A1309,Table3[customer_no],Table3[dd/mm/yy],"NOT FOUND")</f>
        <v>23275</v>
      </c>
      <c r="N1309">
        <f>_xlfn.XLOOKUP(A1309,Table3[customer_no],Table3[age],"NOT FOUND")</f>
        <v>59</v>
      </c>
      <c r="O1309" cm="1">
        <f t="array" ref="O1309">_xlfn.XLOOKUP(A1309,Table3[customer_no],'Hospitalisation Details'!$E$2:$E$2344,"NOT FOUND")</f>
        <v>0</v>
      </c>
      <c r="P1309" t="str">
        <f>_xlfn.XLOOKUP(A1309,Table3[customer_no],Table3[hsplt_handled],"NOT FOUND")</f>
        <v>tier - 3</v>
      </c>
      <c r="Q1309" t="str">
        <f>_xlfn.XLOOKUP(A1309,Table3[customer_no],Table3[city_handled],"NOT FOUND")</f>
        <v>tier - 3</v>
      </c>
      <c r="R1309" t="str">
        <f>_xlfn.XLOOKUP(A1309,Table3[customer_no],Table3[state_id],"NOT FOUND")</f>
        <v>R1012</v>
      </c>
      <c r="S1309" s="34" cm="1">
        <f t="array" ref="S1309">_xlfn.XLOOKUP(A1309,Table3[customer_no],'Hospitalisation Details'!$F$2:$F$2344,"NOT FOUND")</f>
        <v>8355.5400000000009</v>
      </c>
      <c r="T1309" t="str">
        <f>_xlfn.XLOOKUP(A1309,Table2[Customer ID],Table2[BMI_category],"NOT FOUND")</f>
        <v>Underweight</v>
      </c>
      <c r="U1309" s="7">
        <f>_xlfn.XLOOKUP(A1309,Table2[Customer ID],Table2[no of surgery],"NOT FOUND")</f>
        <v>1</v>
      </c>
      <c r="V1309" t="str">
        <f>_xlfn.XLOOKUP(A1309,Table2[Customer ID],Table2[smoker_missing],"NOT FOUND")</f>
        <v>No</v>
      </c>
      <c r="W1309" t="str">
        <f t="shared" si="20"/>
        <v>Diabetes</v>
      </c>
      <c r="X1309" s="37">
        <f>SUM(Table5[[#This Row],[Title]:[Diabetes Level]])</f>
        <v>33698.100000000006</v>
      </c>
    </row>
    <row r="1310" spans="1:24" x14ac:dyDescent="0.25">
      <c r="A1310" t="s">
        <v>1062</v>
      </c>
      <c r="B1310" t="str">
        <f>VLOOKUP(A1310,'Customer Names'!$A$2:$E$2336,3,FALSE)</f>
        <v>Mr.</v>
      </c>
      <c r="C1310" t="str">
        <f>_xlfn.XLOOKUP(A1310,$A$2:$A$2336,'Customer Names'!$D$2:$D$2336,"NOT FOUND")</f>
        <v>Daniel G</v>
      </c>
      <c r="D1310" t="str">
        <f>_xlfn.XLOOKUP(A1310,$A$2:$A$2336,'Customer Names'!$E$2:$E$2336,"NOT FOUND")</f>
        <v>Roy</v>
      </c>
      <c r="E1310" cm="1">
        <f t="array" ref="E1310">_xlfn.XLOOKUP(A1310,$A$2:$A$2336,Table2[BMI],"NOT FOUND")</f>
        <v>38.17</v>
      </c>
      <c r="F1310" cm="1">
        <f t="array" ref="F1310">_xlfn.XLOOKUP(A1310,$A$2:$A$2336,Table2[HBA1C],"NOT FOUND")</f>
        <v>4.7300000000000004</v>
      </c>
      <c r="G1310" t="str" cm="1">
        <f t="array" ref="G1310">_xlfn.XLOOKUP(A1310,$A$2:$A$2336,Table2[Heart Issues],"NOT FOUND")</f>
        <v>yes</v>
      </c>
      <c r="H1310" t="str" cm="1">
        <f t="array" ref="H1310">_xlfn.XLOOKUP(A1310,$A$2:$A$2336,Table2[Any Transplants],"NOT FOUND")</f>
        <v>No</v>
      </c>
      <c r="I1310" t="str" cm="1">
        <f t="array" ref="I1310">_xlfn.XLOOKUP(A1310,$A$2:$A$2336,Table2[Cancer history],"NOT FOUND")</f>
        <v>No</v>
      </c>
      <c r="J1310" t="str">
        <f>_xlfn.XLOOKUP(A1310,Table3[customer_no],Table3[month],"NOT FOUND")</f>
        <v>Jun</v>
      </c>
      <c r="K1310" s="7">
        <f>_xlfn.XLOOKUP(A1310,Table3[customer_no],Table3[year_average],"NOT FOUND")</f>
        <v>1976</v>
      </c>
      <c r="L1310" cm="1">
        <f t="array" ref="L1310">_xlfn.XLOOKUP(A1310,Table3[customer_no],'Hospitalisation Details'!$D$2:$D$2344,"NOT FOUND")</f>
        <v>12</v>
      </c>
      <c r="M1310" s="33">
        <f>_xlfn.XLOOKUP(A1310,Table3[customer_no],Table3[dd/mm/yy],"NOT FOUND")</f>
        <v>27923</v>
      </c>
      <c r="N1310">
        <f>_xlfn.XLOOKUP(A1310,Table3[customer_no],Table3[age],"NOT FOUND")</f>
        <v>46</v>
      </c>
      <c r="O1310" cm="1">
        <f t="array" ref="O1310">_xlfn.XLOOKUP(A1310,Table3[customer_no],'Hospitalisation Details'!$E$2:$E$2344,"NOT FOUND")</f>
        <v>2</v>
      </c>
      <c r="P1310" t="str">
        <f>_xlfn.XLOOKUP(A1310,Table3[customer_no],Table3[hsplt_handled],"NOT FOUND")</f>
        <v>tier - 2</v>
      </c>
      <c r="Q1310" t="str">
        <f>_xlfn.XLOOKUP(A1310,Table3[customer_no],Table3[city_handled],"NOT FOUND")</f>
        <v>tier - 1</v>
      </c>
      <c r="R1310" t="str">
        <f>_xlfn.XLOOKUP(A1310,Table3[customer_no],Table3[state_id],"NOT FOUND")</f>
        <v>R1013</v>
      </c>
      <c r="S1310" s="34" cm="1">
        <f t="array" ref="S1310">_xlfn.XLOOKUP(A1310,Table3[customer_no],'Hospitalisation Details'!$F$2:$F$2344,"NOT FOUND")</f>
        <v>8347.16</v>
      </c>
      <c r="T1310" t="str">
        <f>_xlfn.XLOOKUP(A1310,Table2[Customer ID],Table2[BMI_category],"NOT FOUND")</f>
        <v>Obesity</v>
      </c>
      <c r="U1310" s="7">
        <f>_xlfn.XLOOKUP(A1310,Table2[Customer ID],Table2[no of surgery],"NOT FOUND")</f>
        <v>0</v>
      </c>
      <c r="V1310" t="str">
        <f>_xlfn.XLOOKUP(A1310,Table2[Customer ID],Table2[smoker_missing],"NOT FOUND")</f>
        <v>No</v>
      </c>
      <c r="W1310" t="str">
        <f t="shared" si="20"/>
        <v>Normal</v>
      </c>
      <c r="X1310" s="37">
        <f>SUM(Table5[[#This Row],[Title]:[Diabetes Level]])</f>
        <v>38349.06</v>
      </c>
    </row>
    <row r="1311" spans="1:24" x14ac:dyDescent="0.25">
      <c r="A1311" t="s">
        <v>1061</v>
      </c>
      <c r="B1311" t="str">
        <f>VLOOKUP(A1311,'Customer Names'!$A$2:$E$2336,3,FALSE)</f>
        <v>Mr.</v>
      </c>
      <c r="C1311" t="str">
        <f>_xlfn.XLOOKUP(A1311,$A$2:$A$2336,'Customer Names'!$D$2:$D$2336,"NOT FOUND")</f>
        <v>Yannick</v>
      </c>
      <c r="D1311" t="str">
        <f>_xlfn.XLOOKUP(A1311,$A$2:$A$2336,'Customer Names'!$E$2:$E$2336,"NOT FOUND")</f>
        <v>Lapierre</v>
      </c>
      <c r="E1311" cm="1">
        <f t="array" ref="E1311">_xlfn.XLOOKUP(A1311,$A$2:$A$2336,Table2[BMI],"NOT FOUND")</f>
        <v>39.424999999999997</v>
      </c>
      <c r="F1311" cm="1">
        <f t="array" ref="F1311">_xlfn.XLOOKUP(A1311,$A$2:$A$2336,Table2[HBA1C],"NOT FOUND")</f>
        <v>4.76</v>
      </c>
      <c r="G1311" t="str" cm="1">
        <f t="array" ref="G1311">_xlfn.XLOOKUP(A1311,$A$2:$A$2336,Table2[Heart Issues],"NOT FOUND")</f>
        <v>yes</v>
      </c>
      <c r="H1311" t="str" cm="1">
        <f t="array" ref="H1311">_xlfn.XLOOKUP(A1311,$A$2:$A$2336,Table2[Any Transplants],"NOT FOUND")</f>
        <v>No</v>
      </c>
      <c r="I1311" t="str" cm="1">
        <f t="array" ref="I1311">_xlfn.XLOOKUP(A1311,$A$2:$A$2336,Table2[Cancer history],"NOT FOUND")</f>
        <v>No</v>
      </c>
      <c r="J1311" t="str">
        <f>_xlfn.XLOOKUP(A1311,Table3[customer_no],Table3[month],"NOT FOUND")</f>
        <v>Jul</v>
      </c>
      <c r="K1311" s="7">
        <f>_xlfn.XLOOKUP(A1311,Table3[customer_no],Table3[year_average],"NOT FOUND")</f>
        <v>1976</v>
      </c>
      <c r="L1311" cm="1">
        <f t="array" ref="L1311">_xlfn.XLOOKUP(A1311,Table3[customer_no],'Hospitalisation Details'!$D$2:$D$2344,"NOT FOUND")</f>
        <v>7</v>
      </c>
      <c r="M1311" s="33">
        <f>_xlfn.XLOOKUP(A1311,Table3[customer_no],Table3[dd/mm/yy],"NOT FOUND")</f>
        <v>27948</v>
      </c>
      <c r="N1311">
        <f>_xlfn.XLOOKUP(A1311,Table3[customer_no],Table3[age],"NOT FOUND")</f>
        <v>46</v>
      </c>
      <c r="O1311" cm="1">
        <f t="array" ref="O1311">_xlfn.XLOOKUP(A1311,Table3[customer_no],'Hospitalisation Details'!$E$2:$E$2344,"NOT FOUND")</f>
        <v>1</v>
      </c>
      <c r="P1311" t="str">
        <f>_xlfn.XLOOKUP(A1311,Table3[customer_no],Table3[hsplt_handled],"NOT FOUND")</f>
        <v>tier - 3</v>
      </c>
      <c r="Q1311" t="str">
        <f>_xlfn.XLOOKUP(A1311,Table3[customer_no],Table3[city_handled],"NOT FOUND")</f>
        <v>tier - 1</v>
      </c>
      <c r="R1311" t="str">
        <f>_xlfn.XLOOKUP(A1311,Table3[customer_no],Table3[state_id],"NOT FOUND")</f>
        <v>R1016</v>
      </c>
      <c r="S1311" s="34" cm="1">
        <f t="array" ref="S1311">_xlfn.XLOOKUP(A1311,Table3[customer_no],'Hospitalisation Details'!$F$2:$F$2344,"NOT FOUND")</f>
        <v>8342.91</v>
      </c>
      <c r="T1311" t="str">
        <f>_xlfn.XLOOKUP(A1311,Table2[Customer ID],Table2[BMI_category],"NOT FOUND")</f>
        <v>Obesity</v>
      </c>
      <c r="U1311" s="7">
        <f>_xlfn.XLOOKUP(A1311,Table2[Customer ID],Table2[no of surgery],"NOT FOUND")</f>
        <v>0</v>
      </c>
      <c r="V1311" t="str">
        <f>_xlfn.XLOOKUP(A1311,Table2[Customer ID],Table2[smoker_missing],"NOT FOUND")</f>
        <v>No</v>
      </c>
      <c r="W1311" t="str">
        <f t="shared" si="20"/>
        <v>Normal</v>
      </c>
      <c r="X1311" s="37">
        <f>SUM(Table5[[#This Row],[Title]:[Diabetes Level]])</f>
        <v>38365.095000000001</v>
      </c>
    </row>
    <row r="1312" spans="1:24" x14ac:dyDescent="0.25">
      <c r="A1312" t="s">
        <v>1060</v>
      </c>
      <c r="B1312" t="str">
        <f>VLOOKUP(A1312,'Customer Names'!$A$2:$E$2336,3,FALSE)</f>
        <v>Mr.</v>
      </c>
      <c r="C1312" t="str">
        <f>_xlfn.XLOOKUP(A1312,$A$2:$A$2336,'Customer Names'!$D$2:$D$2336,"NOT FOUND")</f>
        <v>Sean R</v>
      </c>
      <c r="D1312" t="str">
        <f>_xlfn.XLOOKUP(A1312,$A$2:$A$2336,'Customer Names'!$E$2:$E$2336,"NOT FOUND")</f>
        <v>Beaty</v>
      </c>
      <c r="E1312" cm="1">
        <f t="array" ref="E1312">_xlfn.XLOOKUP(A1312,$A$2:$A$2336,Table2[BMI],"NOT FOUND")</f>
        <v>33.44</v>
      </c>
      <c r="F1312" cm="1">
        <f t="array" ref="F1312">_xlfn.XLOOKUP(A1312,$A$2:$A$2336,Table2[HBA1C],"NOT FOUND")</f>
        <v>6.24</v>
      </c>
      <c r="G1312" t="str" cm="1">
        <f t="array" ref="G1312">_xlfn.XLOOKUP(A1312,$A$2:$A$2336,Table2[Heart Issues],"NOT FOUND")</f>
        <v>yes</v>
      </c>
      <c r="H1312" t="str" cm="1">
        <f t="array" ref="H1312">_xlfn.XLOOKUP(A1312,$A$2:$A$2336,Table2[Any Transplants],"NOT FOUND")</f>
        <v>No</v>
      </c>
      <c r="I1312" t="str" cm="1">
        <f t="array" ref="I1312">_xlfn.XLOOKUP(A1312,$A$2:$A$2336,Table2[Cancer history],"NOT FOUND")</f>
        <v>No</v>
      </c>
      <c r="J1312" t="str">
        <f>_xlfn.XLOOKUP(A1312,Table3[customer_no],Table3[month],"NOT FOUND")</f>
        <v>Jul</v>
      </c>
      <c r="K1312" s="7">
        <f>_xlfn.XLOOKUP(A1312,Table3[customer_no],Table3[year_average],"NOT FOUND")</f>
        <v>1976</v>
      </c>
      <c r="L1312" cm="1">
        <f t="array" ref="L1312">_xlfn.XLOOKUP(A1312,Table3[customer_no],'Hospitalisation Details'!$D$2:$D$2344,"NOT FOUND")</f>
        <v>20</v>
      </c>
      <c r="M1312" s="33">
        <f>_xlfn.XLOOKUP(A1312,Table3[customer_no],Table3[dd/mm/yy],"NOT FOUND")</f>
        <v>27961</v>
      </c>
      <c r="N1312">
        <f>_xlfn.XLOOKUP(A1312,Table3[customer_no],Table3[age],"NOT FOUND")</f>
        <v>46</v>
      </c>
      <c r="O1312" cm="1">
        <f t="array" ref="O1312">_xlfn.XLOOKUP(A1312,Table3[customer_no],'Hospitalisation Details'!$E$2:$E$2344,"NOT FOUND")</f>
        <v>1</v>
      </c>
      <c r="P1312" t="str">
        <f>_xlfn.XLOOKUP(A1312,Table3[customer_no],Table3[hsplt_handled],"NOT FOUND")</f>
        <v>tier - 3</v>
      </c>
      <c r="Q1312" t="str">
        <f>_xlfn.XLOOKUP(A1312,Table3[customer_no],Table3[city_handled],"NOT FOUND")</f>
        <v>tier - 2</v>
      </c>
      <c r="R1312" t="str">
        <f>_xlfn.XLOOKUP(A1312,Table3[customer_no],Table3[state_id],"NOT FOUND")</f>
        <v>R1016</v>
      </c>
      <c r="S1312" s="34" cm="1">
        <f t="array" ref="S1312">_xlfn.XLOOKUP(A1312,Table3[customer_no],'Hospitalisation Details'!$F$2:$F$2344,"NOT FOUND")</f>
        <v>8334.59</v>
      </c>
      <c r="T1312" t="str">
        <f>_xlfn.XLOOKUP(A1312,Table2[Customer ID],Table2[BMI_category],"NOT FOUND")</f>
        <v>Obesity</v>
      </c>
      <c r="U1312" s="7">
        <f>_xlfn.XLOOKUP(A1312,Table2[Customer ID],Table2[no of surgery],"NOT FOUND")</f>
        <v>0</v>
      </c>
      <c r="V1312" t="str">
        <f>_xlfn.XLOOKUP(A1312,Table2[Customer ID],Table2[smoker_missing],"NOT FOUND")</f>
        <v>No</v>
      </c>
      <c r="W1312" t="str">
        <f t="shared" si="20"/>
        <v>Prediabetes</v>
      </c>
      <c r="X1312" s="37">
        <f>SUM(Table5[[#This Row],[Title]:[Diabetes Level]])</f>
        <v>38378.270000000004</v>
      </c>
    </row>
    <row r="1313" spans="1:24" x14ac:dyDescent="0.25">
      <c r="A1313" t="s">
        <v>1059</v>
      </c>
      <c r="B1313" t="str">
        <f>VLOOKUP(A1313,'Customer Names'!$A$2:$E$2336,3,FALSE)</f>
        <v>Mr.</v>
      </c>
      <c r="C1313" t="str">
        <f>_xlfn.XLOOKUP(A1313,$A$2:$A$2336,'Customer Names'!$D$2:$D$2336,"NOT FOUND")</f>
        <v>Peter</v>
      </c>
      <c r="D1313" t="str">
        <f>_xlfn.XLOOKUP(A1313,$A$2:$A$2336,'Customer Names'!$E$2:$E$2336,"NOT FOUND")</f>
        <v>Hammer</v>
      </c>
      <c r="E1313" cm="1">
        <f t="array" ref="E1313">_xlfn.XLOOKUP(A1313,$A$2:$A$2336,Table2[BMI],"NOT FOUND")</f>
        <v>33.344999999999999</v>
      </c>
      <c r="F1313" cm="1">
        <f t="array" ref="F1313">_xlfn.XLOOKUP(A1313,$A$2:$A$2336,Table2[HBA1C],"NOT FOUND")</f>
        <v>5.44</v>
      </c>
      <c r="G1313" t="str" cm="1">
        <f t="array" ref="G1313">_xlfn.XLOOKUP(A1313,$A$2:$A$2336,Table2[Heart Issues],"NOT FOUND")</f>
        <v>yes</v>
      </c>
      <c r="H1313" t="str" cm="1">
        <f t="array" ref="H1313">_xlfn.XLOOKUP(A1313,$A$2:$A$2336,Table2[Any Transplants],"NOT FOUND")</f>
        <v>No</v>
      </c>
      <c r="I1313" t="str" cm="1">
        <f t="array" ref="I1313">_xlfn.XLOOKUP(A1313,$A$2:$A$2336,Table2[Cancer history],"NOT FOUND")</f>
        <v>No</v>
      </c>
      <c r="J1313" t="str">
        <f>_xlfn.XLOOKUP(A1313,Table3[customer_no],Table3[month],"NOT FOUND")</f>
        <v>Jul</v>
      </c>
      <c r="K1313" s="7">
        <f>_xlfn.XLOOKUP(A1313,Table3[customer_no],Table3[year_average],"NOT FOUND")</f>
        <v>1976</v>
      </c>
      <c r="L1313" cm="1">
        <f t="array" ref="L1313">_xlfn.XLOOKUP(A1313,Table3[customer_no],'Hospitalisation Details'!$D$2:$D$2344,"NOT FOUND")</f>
        <v>12</v>
      </c>
      <c r="M1313" s="33">
        <f>_xlfn.XLOOKUP(A1313,Table3[customer_no],Table3[dd/mm/yy],"NOT FOUND")</f>
        <v>27953</v>
      </c>
      <c r="N1313">
        <f>_xlfn.XLOOKUP(A1313,Table3[customer_no],Table3[age],"NOT FOUND")</f>
        <v>46</v>
      </c>
      <c r="O1313" cm="1">
        <f t="array" ref="O1313">_xlfn.XLOOKUP(A1313,Table3[customer_no],'Hospitalisation Details'!$E$2:$E$2344,"NOT FOUND")</f>
        <v>1</v>
      </c>
      <c r="P1313" t="str">
        <f>_xlfn.XLOOKUP(A1313,Table3[customer_no],Table3[hsplt_handled],"NOT FOUND")</f>
        <v>tier - 3</v>
      </c>
      <c r="Q1313" t="str">
        <f>_xlfn.XLOOKUP(A1313,Table3[customer_no],Table3[city_handled],"NOT FOUND")</f>
        <v>tier - 2</v>
      </c>
      <c r="R1313" t="str">
        <f>_xlfn.XLOOKUP(A1313,Table3[customer_no],Table3[state_id],"NOT FOUND")</f>
        <v>R1016</v>
      </c>
      <c r="S1313" s="34" cm="1">
        <f t="array" ref="S1313">_xlfn.XLOOKUP(A1313,Table3[customer_no],'Hospitalisation Details'!$F$2:$F$2344,"NOT FOUND")</f>
        <v>8334.4599999999991</v>
      </c>
      <c r="T1313" t="str">
        <f>_xlfn.XLOOKUP(A1313,Table2[Customer ID],Table2[BMI_category],"NOT FOUND")</f>
        <v>Obesity</v>
      </c>
      <c r="U1313" s="7">
        <f>_xlfn.XLOOKUP(A1313,Table2[Customer ID],Table2[no of surgery],"NOT FOUND")</f>
        <v>0</v>
      </c>
      <c r="V1313" t="str">
        <f>_xlfn.XLOOKUP(A1313,Table2[Customer ID],Table2[smoker_missing],"NOT FOUND")</f>
        <v>No</v>
      </c>
      <c r="W1313" t="str">
        <f t="shared" si="20"/>
        <v>Normal</v>
      </c>
      <c r="X1313" s="37">
        <f>SUM(Table5[[#This Row],[Title]:[Diabetes Level]])</f>
        <v>38361.244999999995</v>
      </c>
    </row>
    <row r="1314" spans="1:24" x14ac:dyDescent="0.25">
      <c r="A1314" t="s">
        <v>1058</v>
      </c>
      <c r="B1314" t="str">
        <f>VLOOKUP(A1314,'Customer Names'!$A$2:$E$2336,3,FALSE)</f>
        <v>Ms.</v>
      </c>
      <c r="C1314" t="str">
        <f>_xlfn.XLOOKUP(A1314,$A$2:$A$2336,'Customer Names'!$D$2:$D$2336,"NOT FOUND")</f>
        <v>Sara A.</v>
      </c>
      <c r="D1314" t="str">
        <f>_xlfn.XLOOKUP(A1314,$A$2:$A$2336,'Customer Names'!$E$2:$E$2336,"NOT FOUND")</f>
        <v>Randolph</v>
      </c>
      <c r="E1314" cm="1">
        <f t="array" ref="E1314">_xlfn.XLOOKUP(A1314,$A$2:$A$2336,Table2[BMI],"NOT FOUND")</f>
        <v>38.79</v>
      </c>
      <c r="F1314" cm="1">
        <f t="array" ref="F1314">_xlfn.XLOOKUP(A1314,$A$2:$A$2336,Table2[HBA1C],"NOT FOUND")</f>
        <v>5.08</v>
      </c>
      <c r="G1314" t="str" cm="1">
        <f t="array" ref="G1314">_xlfn.XLOOKUP(A1314,$A$2:$A$2336,Table2[Heart Issues],"NOT FOUND")</f>
        <v>No</v>
      </c>
      <c r="H1314" t="str" cm="1">
        <f t="array" ref="H1314">_xlfn.XLOOKUP(A1314,$A$2:$A$2336,Table2[Any Transplants],"NOT FOUND")</f>
        <v>No</v>
      </c>
      <c r="I1314" t="str" cm="1">
        <f t="array" ref="I1314">_xlfn.XLOOKUP(A1314,$A$2:$A$2336,Table2[Cancer history],"NOT FOUND")</f>
        <v>Yes</v>
      </c>
      <c r="J1314" t="str">
        <f>_xlfn.XLOOKUP(A1314,Table3[customer_no],Table3[month],"NOT FOUND")</f>
        <v>Jun</v>
      </c>
      <c r="K1314" s="7">
        <f>_xlfn.XLOOKUP(A1314,Table3[customer_no],Table3[year_average],"NOT FOUND")</f>
        <v>1993</v>
      </c>
      <c r="L1314" cm="1">
        <f t="array" ref="L1314">_xlfn.XLOOKUP(A1314,Table3[customer_no],'Hospitalisation Details'!$D$2:$D$2344,"NOT FOUND")</f>
        <v>22</v>
      </c>
      <c r="M1314" s="33">
        <f>_xlfn.XLOOKUP(A1314,Table3[customer_no],Table3[dd/mm/yy],"NOT FOUND")</f>
        <v>34142</v>
      </c>
      <c r="N1314">
        <f>_xlfn.XLOOKUP(A1314,Table3[customer_no],Table3[age],"NOT FOUND")</f>
        <v>29</v>
      </c>
      <c r="O1314" cm="1">
        <f t="array" ref="O1314">_xlfn.XLOOKUP(A1314,Table3[customer_no],'Hospitalisation Details'!$E$2:$E$2344,"NOT FOUND")</f>
        <v>0</v>
      </c>
      <c r="P1314" t="str">
        <f>_xlfn.XLOOKUP(A1314,Table3[customer_no],Table3[hsplt_handled],"NOT FOUND")</f>
        <v>tier - 2</v>
      </c>
      <c r="Q1314" t="str">
        <f>_xlfn.XLOOKUP(A1314,Table3[customer_no],Table3[city_handled],"NOT FOUND")</f>
        <v>tier - 1</v>
      </c>
      <c r="R1314" t="str">
        <f>_xlfn.XLOOKUP(A1314,Table3[customer_no],Table3[state_id],"NOT FOUND")</f>
        <v>R1012</v>
      </c>
      <c r="S1314" s="34" cm="1">
        <f t="array" ref="S1314">_xlfn.XLOOKUP(A1314,Table3[customer_no],'Hospitalisation Details'!$F$2:$F$2344,"NOT FOUND")</f>
        <v>8314.65</v>
      </c>
      <c r="T1314" t="str">
        <f>_xlfn.XLOOKUP(A1314,Table2[Customer ID],Table2[BMI_category],"NOT FOUND")</f>
        <v>Obesity</v>
      </c>
      <c r="U1314" s="7">
        <f>_xlfn.XLOOKUP(A1314,Table2[Customer ID],Table2[no of surgery],"NOT FOUND")</f>
        <v>1</v>
      </c>
      <c r="V1314" t="str">
        <f>_xlfn.XLOOKUP(A1314,Table2[Customer ID],Table2[smoker_missing],"NOT FOUND")</f>
        <v>No</v>
      </c>
      <c r="W1314" t="str">
        <f t="shared" si="20"/>
        <v>Normal</v>
      </c>
      <c r="X1314" s="37">
        <f>SUM(Table5[[#This Row],[Title]:[Diabetes Level]])</f>
        <v>44545.520000000004</v>
      </c>
    </row>
    <row r="1315" spans="1:24" x14ac:dyDescent="0.25">
      <c r="A1315" t="s">
        <v>1057</v>
      </c>
      <c r="B1315" t="str">
        <f>VLOOKUP(A1315,'Customer Names'!$A$2:$E$2336,3,FALSE)</f>
        <v>Ms.</v>
      </c>
      <c r="C1315" t="str">
        <f>_xlfn.XLOOKUP(A1315,$A$2:$A$2336,'Customer Names'!$D$2:$D$2336,"NOT FOUND")</f>
        <v>Erin C.</v>
      </c>
      <c r="D1315" t="str">
        <f>_xlfn.XLOOKUP(A1315,$A$2:$A$2336,'Customer Names'!$E$2:$E$2336,"NOT FOUND")</f>
        <v>Masterson</v>
      </c>
      <c r="E1315" cm="1">
        <f t="array" ref="E1315">_xlfn.XLOOKUP(A1315,$A$2:$A$2336,Table2[BMI],"NOT FOUND")</f>
        <v>30.684999999999999</v>
      </c>
      <c r="F1315" cm="1">
        <f t="array" ref="F1315">_xlfn.XLOOKUP(A1315,$A$2:$A$2336,Table2[HBA1C],"NOT FOUND")</f>
        <v>4.87</v>
      </c>
      <c r="G1315" t="str" cm="1">
        <f t="array" ref="G1315">_xlfn.XLOOKUP(A1315,$A$2:$A$2336,Table2[Heart Issues],"NOT FOUND")</f>
        <v>No</v>
      </c>
      <c r="H1315" t="str" cm="1">
        <f t="array" ref="H1315">_xlfn.XLOOKUP(A1315,$A$2:$A$2336,Table2[Any Transplants],"NOT FOUND")</f>
        <v>No</v>
      </c>
      <c r="I1315" t="str" cm="1">
        <f t="array" ref="I1315">_xlfn.XLOOKUP(A1315,$A$2:$A$2336,Table2[Cancer history],"NOT FOUND")</f>
        <v>Yes</v>
      </c>
      <c r="J1315" t="str">
        <f>_xlfn.XLOOKUP(A1315,Table3[customer_no],Table3[month],"NOT FOUND")</f>
        <v>Aug</v>
      </c>
      <c r="K1315" s="7">
        <f>_xlfn.XLOOKUP(A1315,Table3[customer_no],Table3[year_average],"NOT FOUND")</f>
        <v>1979</v>
      </c>
      <c r="L1315" cm="1">
        <f t="array" ref="L1315">_xlfn.XLOOKUP(A1315,Table3[customer_no],'Hospitalisation Details'!$D$2:$D$2344,"NOT FOUND")</f>
        <v>7</v>
      </c>
      <c r="M1315" s="33">
        <f>_xlfn.XLOOKUP(A1315,Table3[customer_no],Table3[dd/mm/yy],"NOT FOUND")</f>
        <v>29074</v>
      </c>
      <c r="N1315">
        <f>_xlfn.XLOOKUP(A1315,Table3[customer_no],Table3[age],"NOT FOUND")</f>
        <v>43</v>
      </c>
      <c r="O1315" cm="1">
        <f t="array" ref="O1315">_xlfn.XLOOKUP(A1315,Table3[customer_no],'Hospitalisation Details'!$E$2:$E$2344,"NOT FOUND")</f>
        <v>2</v>
      </c>
      <c r="P1315" t="str">
        <f>_xlfn.XLOOKUP(A1315,Table3[customer_no],Table3[hsplt_handled],"NOT FOUND")</f>
        <v>tier - 2</v>
      </c>
      <c r="Q1315" t="str">
        <f>_xlfn.XLOOKUP(A1315,Table3[customer_no],Table3[city_handled],"NOT FOUND")</f>
        <v>tier - 2</v>
      </c>
      <c r="R1315" t="str">
        <f>_xlfn.XLOOKUP(A1315,Table3[customer_no],Table3[state_id],"NOT FOUND")</f>
        <v>R1012</v>
      </c>
      <c r="S1315" s="34" cm="1">
        <f t="array" ref="S1315">_xlfn.XLOOKUP(A1315,Table3[customer_no],'Hospitalisation Details'!$F$2:$F$2344,"NOT FOUND")</f>
        <v>8310.84</v>
      </c>
      <c r="T1315" t="str">
        <f>_xlfn.XLOOKUP(A1315,Table2[Customer ID],Table2[BMI_category],"NOT FOUND")</f>
        <v>Obesity</v>
      </c>
      <c r="U1315" s="7">
        <f>_xlfn.XLOOKUP(A1315,Table2[Customer ID],Table2[no of surgery],"NOT FOUND")</f>
        <v>1</v>
      </c>
      <c r="V1315" t="str">
        <f>_xlfn.XLOOKUP(A1315,Table2[Customer ID],Table2[smoker_missing],"NOT FOUND")</f>
        <v>No</v>
      </c>
      <c r="W1315" t="str">
        <f t="shared" si="20"/>
        <v>Normal</v>
      </c>
      <c r="X1315" s="37">
        <f>SUM(Table5[[#This Row],[Title]:[Diabetes Level]])</f>
        <v>39452.395000000004</v>
      </c>
    </row>
    <row r="1316" spans="1:24" x14ac:dyDescent="0.25">
      <c r="A1316" t="s">
        <v>1056</v>
      </c>
      <c r="B1316" t="str">
        <f>VLOOKUP(A1316,'Customer Names'!$A$2:$E$2336,3,FALSE)</f>
        <v>Mr.</v>
      </c>
      <c r="C1316" t="str">
        <f>_xlfn.XLOOKUP(A1316,$A$2:$A$2336,'Customer Names'!$D$2:$D$2336,"NOT FOUND")</f>
        <v>Thibaud</v>
      </c>
      <c r="D1316" t="str">
        <f>_xlfn.XLOOKUP(A1316,$A$2:$A$2336,'Customer Names'!$E$2:$E$2336,"NOT FOUND")</f>
        <v>Friess</v>
      </c>
      <c r="E1316" cm="1">
        <f t="array" ref="E1316">_xlfn.XLOOKUP(A1316,$A$2:$A$2336,Table2[BMI],"NOT FOUND")</f>
        <v>22.135000000000002</v>
      </c>
      <c r="F1316" cm="1">
        <f t="array" ref="F1316">_xlfn.XLOOKUP(A1316,$A$2:$A$2336,Table2[HBA1C],"NOT FOUND")</f>
        <v>8.17</v>
      </c>
      <c r="G1316" t="str" cm="1">
        <f t="array" ref="G1316">_xlfn.XLOOKUP(A1316,$A$2:$A$2336,Table2[Heart Issues],"NOT FOUND")</f>
        <v>No</v>
      </c>
      <c r="H1316" t="str" cm="1">
        <f t="array" ref="H1316">_xlfn.XLOOKUP(A1316,$A$2:$A$2336,Table2[Any Transplants],"NOT FOUND")</f>
        <v>No</v>
      </c>
      <c r="I1316" t="str" cm="1">
        <f t="array" ref="I1316">_xlfn.XLOOKUP(A1316,$A$2:$A$2336,Table2[Cancer history],"NOT FOUND")</f>
        <v>No</v>
      </c>
      <c r="J1316" t="str">
        <f>_xlfn.XLOOKUP(A1316,Table3[customer_no],Table3[month],"NOT FOUND")</f>
        <v>Jun</v>
      </c>
      <c r="K1316" s="7">
        <f>_xlfn.XLOOKUP(A1316,Table3[customer_no],Table3[year_average],"NOT FOUND")</f>
        <v>1978</v>
      </c>
      <c r="L1316" cm="1">
        <f t="array" ref="L1316">_xlfn.XLOOKUP(A1316,Table3[customer_no],'Hospitalisation Details'!$D$2:$D$2344,"NOT FOUND")</f>
        <v>26</v>
      </c>
      <c r="M1316" s="33">
        <f>_xlfn.XLOOKUP(A1316,Table3[customer_no],Table3[dd/mm/yy],"NOT FOUND")</f>
        <v>28667</v>
      </c>
      <c r="N1316">
        <f>_xlfn.XLOOKUP(A1316,Table3[customer_no],Table3[age],"NOT FOUND")</f>
        <v>44</v>
      </c>
      <c r="O1316" cm="1">
        <f t="array" ref="O1316">_xlfn.XLOOKUP(A1316,Table3[customer_no],'Hospitalisation Details'!$E$2:$E$2344,"NOT FOUND")</f>
        <v>2</v>
      </c>
      <c r="P1316" t="str">
        <f>_xlfn.XLOOKUP(A1316,Table3[customer_no],Table3[hsplt_handled],"NOT FOUND")</f>
        <v>tier - 3</v>
      </c>
      <c r="Q1316" t="str">
        <f>_xlfn.XLOOKUP(A1316,Table3[customer_no],Table3[city_handled],"NOT FOUND")</f>
        <v>tier - 3</v>
      </c>
      <c r="R1316" t="str">
        <f>_xlfn.XLOOKUP(A1316,Table3[customer_no],Table3[state_id],"NOT FOUND")</f>
        <v>R1016</v>
      </c>
      <c r="S1316" s="34" cm="1">
        <f t="array" ref="S1316">_xlfn.XLOOKUP(A1316,Table3[customer_no],'Hospitalisation Details'!$F$2:$F$2344,"NOT FOUND")</f>
        <v>8302.5400000000009</v>
      </c>
      <c r="T1316" t="str">
        <f>_xlfn.XLOOKUP(A1316,Table2[Customer ID],Table2[BMI_category],"NOT FOUND")</f>
        <v>Normal Weight</v>
      </c>
      <c r="U1316" s="7">
        <f>_xlfn.XLOOKUP(A1316,Table2[Customer ID],Table2[no of surgery],"NOT FOUND")</f>
        <v>0</v>
      </c>
      <c r="V1316" t="str">
        <f>_xlfn.XLOOKUP(A1316,Table2[Customer ID],Table2[smoker_missing],"NOT FOUND")</f>
        <v>No</v>
      </c>
      <c r="W1316" t="str">
        <f t="shared" si="20"/>
        <v>Diabetes</v>
      </c>
      <c r="X1316" s="37">
        <f>SUM(Table5[[#This Row],[Title]:[Diabetes Level]])</f>
        <v>39049.845000000001</v>
      </c>
    </row>
    <row r="1317" spans="1:24" x14ac:dyDescent="0.25">
      <c r="A1317" t="s">
        <v>1055</v>
      </c>
      <c r="B1317" t="str">
        <f>VLOOKUP(A1317,'Customer Names'!$A$2:$E$2336,3,FALSE)</f>
        <v>Ms.</v>
      </c>
      <c r="C1317" t="str">
        <f>_xlfn.XLOOKUP(A1317,$A$2:$A$2336,'Customer Names'!$D$2:$D$2336,"NOT FOUND")</f>
        <v>Lisa</v>
      </c>
      <c r="D1317" t="str">
        <f>_xlfn.XLOOKUP(A1317,$A$2:$A$2336,'Customer Names'!$E$2:$E$2336,"NOT FOUND")</f>
        <v>Mantoni</v>
      </c>
      <c r="E1317" cm="1">
        <f t="array" ref="E1317">_xlfn.XLOOKUP(A1317,$A$2:$A$2336,Table2[BMI],"NOT FOUND")</f>
        <v>33.33</v>
      </c>
      <c r="F1317" cm="1">
        <f t="array" ref="F1317">_xlfn.XLOOKUP(A1317,$A$2:$A$2336,Table2[HBA1C],"NOT FOUND")</f>
        <v>7.61</v>
      </c>
      <c r="G1317" t="str" cm="1">
        <f t="array" ref="G1317">_xlfn.XLOOKUP(A1317,$A$2:$A$2336,Table2[Heart Issues],"NOT FOUND")</f>
        <v>No</v>
      </c>
      <c r="H1317" t="str" cm="1">
        <f t="array" ref="H1317">_xlfn.XLOOKUP(A1317,$A$2:$A$2336,Table2[Any Transplants],"NOT FOUND")</f>
        <v>No</v>
      </c>
      <c r="I1317" t="str" cm="1">
        <f t="array" ref="I1317">_xlfn.XLOOKUP(A1317,$A$2:$A$2336,Table2[Cancer history],"NOT FOUND")</f>
        <v>No</v>
      </c>
      <c r="J1317" t="str">
        <f>_xlfn.XLOOKUP(A1317,Table3[customer_no],Table3[month],"NOT FOUND")</f>
        <v>Jun</v>
      </c>
      <c r="K1317" s="7">
        <f>_xlfn.XLOOKUP(A1317,Table3[customer_no],Table3[year_average],"NOT FOUND")</f>
        <v>1974</v>
      </c>
      <c r="L1317" cm="1">
        <f t="array" ref="L1317">_xlfn.XLOOKUP(A1317,Table3[customer_no],'Hospitalisation Details'!$D$2:$D$2344,"NOT FOUND")</f>
        <v>6</v>
      </c>
      <c r="M1317" s="33">
        <f>_xlfn.XLOOKUP(A1317,Table3[customer_no],Table3[dd/mm/yy],"NOT FOUND")</f>
        <v>27186</v>
      </c>
      <c r="N1317">
        <f>_xlfn.XLOOKUP(A1317,Table3[customer_no],Table3[age],"NOT FOUND")</f>
        <v>49</v>
      </c>
      <c r="O1317" cm="1">
        <f t="array" ref="O1317">_xlfn.XLOOKUP(A1317,Table3[customer_no],'Hospitalisation Details'!$E$2:$E$2344,"NOT FOUND")</f>
        <v>0</v>
      </c>
      <c r="P1317" t="str">
        <f>_xlfn.XLOOKUP(A1317,Table3[customer_no],Table3[hsplt_handled],"NOT FOUND")</f>
        <v>tier - 2</v>
      </c>
      <c r="Q1317" t="str">
        <f>_xlfn.XLOOKUP(A1317,Table3[customer_no],Table3[city_handled],"NOT FOUND")</f>
        <v>tier - 3</v>
      </c>
      <c r="R1317" t="str">
        <f>_xlfn.XLOOKUP(A1317,Table3[customer_no],Table3[state_id],"NOT FOUND")</f>
        <v>R1013</v>
      </c>
      <c r="S1317" s="34" cm="1">
        <f t="array" ref="S1317">_xlfn.XLOOKUP(A1317,Table3[customer_no],'Hospitalisation Details'!$F$2:$F$2344,"NOT FOUND")</f>
        <v>8283.68</v>
      </c>
      <c r="T1317" t="str">
        <f>_xlfn.XLOOKUP(A1317,Table2[Customer ID],Table2[BMI_category],"NOT FOUND")</f>
        <v>Obesity</v>
      </c>
      <c r="U1317" s="7">
        <f>_xlfn.XLOOKUP(A1317,Table2[Customer ID],Table2[no of surgery],"NOT FOUND")</f>
        <v>0</v>
      </c>
      <c r="V1317" t="str">
        <f>_xlfn.XLOOKUP(A1317,Table2[Customer ID],Table2[smoker_missing],"NOT FOUND")</f>
        <v>No</v>
      </c>
      <c r="W1317" t="str">
        <f t="shared" si="20"/>
        <v>Diabetes</v>
      </c>
      <c r="X1317" s="37">
        <f>SUM(Table5[[#This Row],[Title]:[Diabetes Level]])</f>
        <v>37539.619999999995</v>
      </c>
    </row>
    <row r="1318" spans="1:24" x14ac:dyDescent="0.25">
      <c r="A1318" t="s">
        <v>1054</v>
      </c>
      <c r="B1318" t="str">
        <f>VLOOKUP(A1318,'Customer Names'!$A$2:$E$2336,3,FALSE)</f>
        <v>Ms.</v>
      </c>
      <c r="C1318" t="str">
        <f>_xlfn.XLOOKUP(A1318,$A$2:$A$2336,'Customer Names'!$D$2:$D$2336,"NOT FOUND")</f>
        <v>Gretchen K.</v>
      </c>
      <c r="D1318" t="str">
        <f>_xlfn.XLOOKUP(A1318,$A$2:$A$2336,'Customer Names'!$E$2:$E$2336,"NOT FOUND")</f>
        <v>Bodeen</v>
      </c>
      <c r="E1318" cm="1">
        <f t="array" ref="E1318">_xlfn.XLOOKUP(A1318,$A$2:$A$2336,Table2[BMI],"NOT FOUND")</f>
        <v>31.13</v>
      </c>
      <c r="F1318" cm="1">
        <f t="array" ref="F1318">_xlfn.XLOOKUP(A1318,$A$2:$A$2336,Table2[HBA1C],"NOT FOUND")</f>
        <v>10.1</v>
      </c>
      <c r="G1318" t="str" cm="1">
        <f t="array" ref="G1318">_xlfn.XLOOKUP(A1318,$A$2:$A$2336,Table2[Heart Issues],"NOT FOUND")</f>
        <v>No</v>
      </c>
      <c r="H1318" t="str" cm="1">
        <f t="array" ref="H1318">_xlfn.XLOOKUP(A1318,$A$2:$A$2336,Table2[Any Transplants],"NOT FOUND")</f>
        <v>No</v>
      </c>
      <c r="I1318" t="str" cm="1">
        <f t="array" ref="I1318">_xlfn.XLOOKUP(A1318,$A$2:$A$2336,Table2[Cancer history],"NOT FOUND")</f>
        <v>No</v>
      </c>
      <c r="J1318" t="str">
        <f>_xlfn.XLOOKUP(A1318,Table3[customer_no],Table3[month],"NOT FOUND")</f>
        <v>Dec</v>
      </c>
      <c r="K1318" s="7">
        <f>_xlfn.XLOOKUP(A1318,Table3[customer_no],Table3[year_average],"NOT FOUND")</f>
        <v>1974</v>
      </c>
      <c r="L1318" cm="1">
        <f t="array" ref="L1318">_xlfn.XLOOKUP(A1318,Table3[customer_no],'Hospitalisation Details'!$D$2:$D$2344,"NOT FOUND")</f>
        <v>22</v>
      </c>
      <c r="M1318" s="33">
        <f>_xlfn.XLOOKUP(A1318,Table3[customer_no],Table3[dd/mm/yy],"NOT FOUND")</f>
        <v>27385</v>
      </c>
      <c r="N1318">
        <f>_xlfn.XLOOKUP(A1318,Table3[customer_no],Table3[age],"NOT FOUND")</f>
        <v>48</v>
      </c>
      <c r="O1318" cm="1">
        <f t="array" ref="O1318">_xlfn.XLOOKUP(A1318,Table3[customer_no],'Hospitalisation Details'!$E$2:$E$2344,"NOT FOUND")</f>
        <v>0</v>
      </c>
      <c r="P1318" t="str">
        <f>_xlfn.XLOOKUP(A1318,Table3[customer_no],Table3[hsplt_handled],"NOT FOUND")</f>
        <v>tier - 2</v>
      </c>
      <c r="Q1318" t="str">
        <f>_xlfn.XLOOKUP(A1318,Table3[customer_no],Table3[city_handled],"NOT FOUND")</f>
        <v>tier - 2</v>
      </c>
      <c r="R1318" t="str">
        <f>_xlfn.XLOOKUP(A1318,Table3[customer_no],Table3[state_id],"NOT FOUND")</f>
        <v>R1013</v>
      </c>
      <c r="S1318" s="34" cm="1">
        <f t="array" ref="S1318">_xlfn.XLOOKUP(A1318,Table3[customer_no],'Hospitalisation Details'!$F$2:$F$2344,"NOT FOUND")</f>
        <v>8280.6200000000008</v>
      </c>
      <c r="T1318" t="str">
        <f>_xlfn.XLOOKUP(A1318,Table2[Customer ID],Table2[BMI_category],"NOT FOUND")</f>
        <v>Obesity</v>
      </c>
      <c r="U1318" s="7">
        <f>_xlfn.XLOOKUP(A1318,Table2[Customer ID],Table2[no of surgery],"NOT FOUND")</f>
        <v>0</v>
      </c>
      <c r="V1318" t="str">
        <f>_xlfn.XLOOKUP(A1318,Table2[Customer ID],Table2[smoker_missing],"NOT FOUND")</f>
        <v>No</v>
      </c>
      <c r="W1318" t="str">
        <f t="shared" si="20"/>
        <v>Diabetes</v>
      </c>
      <c r="X1318" s="37">
        <f>SUM(Table5[[#This Row],[Title]:[Diabetes Level]])</f>
        <v>37750.85</v>
      </c>
    </row>
    <row r="1319" spans="1:24" x14ac:dyDescent="0.25">
      <c r="A1319" t="s">
        <v>1053</v>
      </c>
      <c r="B1319" t="str">
        <f>VLOOKUP(A1319,'Customer Names'!$A$2:$E$2336,3,FALSE)</f>
        <v>Ms.</v>
      </c>
      <c r="C1319" t="str">
        <f>_xlfn.XLOOKUP(A1319,$A$2:$A$2336,'Customer Names'!$D$2:$D$2336,"NOT FOUND")</f>
        <v>Martina</v>
      </c>
      <c r="D1319" t="str">
        <f>_xlfn.XLOOKUP(A1319,$A$2:$A$2336,'Customer Names'!$E$2:$E$2336,"NOT FOUND")</f>
        <v>McPherson</v>
      </c>
      <c r="E1319" cm="1">
        <f t="array" ref="E1319">_xlfn.XLOOKUP(A1319,$A$2:$A$2336,Table2[BMI],"NOT FOUND")</f>
        <v>28.9</v>
      </c>
      <c r="F1319" cm="1">
        <f t="array" ref="F1319">_xlfn.XLOOKUP(A1319,$A$2:$A$2336,Table2[HBA1C],"NOT FOUND")</f>
        <v>11.24</v>
      </c>
      <c r="G1319" t="str" cm="1">
        <f t="array" ref="G1319">_xlfn.XLOOKUP(A1319,$A$2:$A$2336,Table2[Heart Issues],"NOT FOUND")</f>
        <v>No</v>
      </c>
      <c r="H1319" t="str" cm="1">
        <f t="array" ref="H1319">_xlfn.XLOOKUP(A1319,$A$2:$A$2336,Table2[Any Transplants],"NOT FOUND")</f>
        <v>No</v>
      </c>
      <c r="I1319" t="str" cm="1">
        <f t="array" ref="I1319">_xlfn.XLOOKUP(A1319,$A$2:$A$2336,Table2[Cancer history],"NOT FOUND")</f>
        <v>No</v>
      </c>
      <c r="J1319" t="str">
        <f>_xlfn.XLOOKUP(A1319,Table3[customer_no],Table3[month],"NOT FOUND")</f>
        <v>Sep</v>
      </c>
      <c r="K1319" s="7">
        <f>_xlfn.XLOOKUP(A1319,Table3[customer_no],Table3[year_average],"NOT FOUND")</f>
        <v>1974</v>
      </c>
      <c r="L1319" cm="1">
        <f t="array" ref="L1319">_xlfn.XLOOKUP(A1319,Table3[customer_no],'Hospitalisation Details'!$D$2:$D$2344,"NOT FOUND")</f>
        <v>26</v>
      </c>
      <c r="M1319" s="33">
        <f>_xlfn.XLOOKUP(A1319,Table3[customer_no],Table3[dd/mm/yy],"NOT FOUND")</f>
        <v>27298</v>
      </c>
      <c r="N1319">
        <f>_xlfn.XLOOKUP(A1319,Table3[customer_no],Table3[age],"NOT FOUND")</f>
        <v>48</v>
      </c>
      <c r="O1319" cm="1">
        <f t="array" ref="O1319">_xlfn.XLOOKUP(A1319,Table3[customer_no],'Hospitalisation Details'!$E$2:$E$2344,"NOT FOUND")</f>
        <v>0</v>
      </c>
      <c r="P1319" t="str">
        <f>_xlfn.XLOOKUP(A1319,Table3[customer_no],Table3[hsplt_handled],"NOT FOUND")</f>
        <v>tier - 2</v>
      </c>
      <c r="Q1319" t="str">
        <f>_xlfn.XLOOKUP(A1319,Table3[customer_no],Table3[city_handled],"NOT FOUND")</f>
        <v>tier - 2</v>
      </c>
      <c r="R1319" t="str">
        <f>_xlfn.XLOOKUP(A1319,Table3[customer_no],Table3[state_id],"NOT FOUND")</f>
        <v>R1011</v>
      </c>
      <c r="S1319" s="34" cm="1">
        <f t="array" ref="S1319">_xlfn.XLOOKUP(A1319,Table3[customer_no],'Hospitalisation Details'!$F$2:$F$2344,"NOT FOUND")</f>
        <v>8277.52</v>
      </c>
      <c r="T1319" t="str">
        <f>_xlfn.XLOOKUP(A1319,Table2[Customer ID],Table2[BMI_category],"NOT FOUND")</f>
        <v>Overweight</v>
      </c>
      <c r="U1319" s="7">
        <f>_xlfn.XLOOKUP(A1319,Table2[Customer ID],Table2[no of surgery],"NOT FOUND")</f>
        <v>0</v>
      </c>
      <c r="V1319" t="str">
        <f>_xlfn.XLOOKUP(A1319,Table2[Customer ID],Table2[smoker_missing],"NOT FOUND")</f>
        <v>No</v>
      </c>
      <c r="W1319" t="str">
        <f t="shared" si="20"/>
        <v>Diabetes</v>
      </c>
      <c r="X1319" s="37">
        <f>SUM(Table5[[#This Row],[Title]:[Diabetes Level]])</f>
        <v>37663.660000000003</v>
      </c>
    </row>
    <row r="1320" spans="1:24" x14ac:dyDescent="0.25">
      <c r="A1320" t="s">
        <v>1052</v>
      </c>
      <c r="B1320" t="str">
        <f>VLOOKUP(A1320,'Customer Names'!$A$2:$E$2336,3,FALSE)</f>
        <v>Mr.</v>
      </c>
      <c r="C1320" t="str">
        <f>_xlfn.XLOOKUP(A1320,$A$2:$A$2336,'Customer Names'!$D$2:$D$2336,"NOT FOUND")</f>
        <v>Dustin J</v>
      </c>
      <c r="D1320" t="str">
        <f>_xlfn.XLOOKUP(A1320,$A$2:$A$2336,'Customer Names'!$E$2:$E$2336,"NOT FOUND")</f>
        <v>Palko</v>
      </c>
      <c r="E1320" cm="1">
        <f t="array" ref="E1320">_xlfn.XLOOKUP(A1320,$A$2:$A$2336,Table2[BMI],"NOT FOUND")</f>
        <v>43.31</v>
      </c>
      <c r="F1320" cm="1">
        <f t="array" ref="F1320">_xlfn.XLOOKUP(A1320,$A$2:$A$2336,Table2[HBA1C],"NOT FOUND")</f>
        <v>6.1</v>
      </c>
      <c r="G1320" t="str" cm="1">
        <f t="array" ref="G1320">_xlfn.XLOOKUP(A1320,$A$2:$A$2336,Table2[Heart Issues],"NOT FOUND")</f>
        <v>yes</v>
      </c>
      <c r="H1320" t="str" cm="1">
        <f t="array" ref="H1320">_xlfn.XLOOKUP(A1320,$A$2:$A$2336,Table2[Any Transplants],"NOT FOUND")</f>
        <v>yes</v>
      </c>
      <c r="I1320" t="str" cm="1">
        <f t="array" ref="I1320">_xlfn.XLOOKUP(A1320,$A$2:$A$2336,Table2[Cancer history],"NOT FOUND")</f>
        <v>No</v>
      </c>
      <c r="J1320" t="str">
        <f>_xlfn.XLOOKUP(A1320,Table3[customer_no],Table3[month],"NOT FOUND")</f>
        <v>Nov</v>
      </c>
      <c r="K1320" s="7">
        <f>_xlfn.XLOOKUP(A1320,Table3[customer_no],Table3[year_average],"NOT FOUND")</f>
        <v>2000</v>
      </c>
      <c r="L1320" cm="1">
        <f t="array" ref="L1320">_xlfn.XLOOKUP(A1320,Table3[customer_no],'Hospitalisation Details'!$D$2:$D$2344,"NOT FOUND")</f>
        <v>28</v>
      </c>
      <c r="M1320" s="33">
        <f>_xlfn.XLOOKUP(A1320,Table3[customer_no],Table3[dd/mm/yy],"NOT FOUND")</f>
        <v>36858</v>
      </c>
      <c r="N1320">
        <f>_xlfn.XLOOKUP(A1320,Table3[customer_no],Table3[age],"NOT FOUND")</f>
        <v>22</v>
      </c>
      <c r="O1320" cm="1">
        <f t="array" ref="O1320">_xlfn.XLOOKUP(A1320,Table3[customer_no],'Hospitalisation Details'!$E$2:$E$2344,"NOT FOUND")</f>
        <v>0</v>
      </c>
      <c r="P1320" t="str">
        <f>_xlfn.XLOOKUP(A1320,Table3[customer_no],Table3[hsplt_handled],"NOT FOUND")</f>
        <v>tier - 2</v>
      </c>
      <c r="Q1320" t="str">
        <f>_xlfn.XLOOKUP(A1320,Table3[customer_no],Table3[city_handled],"NOT FOUND")</f>
        <v>tier - 1</v>
      </c>
      <c r="R1320" t="str">
        <f>_xlfn.XLOOKUP(A1320,Table3[customer_no],Table3[state_id],"NOT FOUND")</f>
        <v>R1023</v>
      </c>
      <c r="S1320" s="34" cm="1">
        <f t="array" ref="S1320">_xlfn.XLOOKUP(A1320,Table3[customer_no],'Hospitalisation Details'!$F$2:$F$2344,"NOT FOUND")</f>
        <v>8271.4599999999991</v>
      </c>
      <c r="T1320" t="str">
        <f>_xlfn.XLOOKUP(A1320,Table2[Customer ID],Table2[BMI_category],"NOT FOUND")</f>
        <v>Obesity</v>
      </c>
      <c r="U1320" s="7">
        <f>_xlfn.XLOOKUP(A1320,Table2[Customer ID],Table2[no of surgery],"NOT FOUND")</f>
        <v>1</v>
      </c>
      <c r="V1320" t="str">
        <f>_xlfn.XLOOKUP(A1320,Table2[Customer ID],Table2[smoker_missing],"NOT FOUND")</f>
        <v>No</v>
      </c>
      <c r="W1320" t="str">
        <f t="shared" si="20"/>
        <v>Prediabetes</v>
      </c>
      <c r="X1320" s="37">
        <f>SUM(Table5[[#This Row],[Title]:[Diabetes Level]])</f>
        <v>47229.87</v>
      </c>
    </row>
    <row r="1321" spans="1:24" x14ac:dyDescent="0.25">
      <c r="A1321" t="s">
        <v>1051</v>
      </c>
      <c r="B1321" t="str">
        <f>VLOOKUP(A1321,'Customer Names'!$A$2:$E$2336,3,FALSE)</f>
        <v>Ms.</v>
      </c>
      <c r="C1321" t="str">
        <f>_xlfn.XLOOKUP(A1321,$A$2:$A$2336,'Customer Names'!$D$2:$D$2336,"NOT FOUND")</f>
        <v>Kelsey</v>
      </c>
      <c r="D1321" t="str">
        <f>_xlfn.XLOOKUP(A1321,$A$2:$A$2336,'Customer Names'!$E$2:$E$2336,"NOT FOUND")</f>
        <v>Breathitt</v>
      </c>
      <c r="E1321" cm="1">
        <f t="array" ref="E1321">_xlfn.XLOOKUP(A1321,$A$2:$A$2336,Table2[BMI],"NOT FOUND")</f>
        <v>22.8</v>
      </c>
      <c r="F1321" cm="1">
        <f t="array" ref="F1321">_xlfn.XLOOKUP(A1321,$A$2:$A$2336,Table2[HBA1C],"NOT FOUND")</f>
        <v>6.98</v>
      </c>
      <c r="G1321" t="str" cm="1">
        <f t="array" ref="G1321">_xlfn.XLOOKUP(A1321,$A$2:$A$2336,Table2[Heart Issues],"NOT FOUND")</f>
        <v>No</v>
      </c>
      <c r="H1321" t="str" cm="1">
        <f t="array" ref="H1321">_xlfn.XLOOKUP(A1321,$A$2:$A$2336,Table2[Any Transplants],"NOT FOUND")</f>
        <v>No</v>
      </c>
      <c r="I1321" t="str" cm="1">
        <f t="array" ref="I1321">_xlfn.XLOOKUP(A1321,$A$2:$A$2336,Table2[Cancer history],"NOT FOUND")</f>
        <v>No</v>
      </c>
      <c r="J1321" t="str">
        <f>_xlfn.XLOOKUP(A1321,Table3[customer_no],Table3[month],"NOT FOUND")</f>
        <v>Aug</v>
      </c>
      <c r="K1321" s="7">
        <f>_xlfn.XLOOKUP(A1321,Table3[customer_no],Table3[year_average],"NOT FOUND")</f>
        <v>1974</v>
      </c>
      <c r="L1321" cm="1">
        <f t="array" ref="L1321">_xlfn.XLOOKUP(A1321,Table3[customer_no],'Hospitalisation Details'!$D$2:$D$2344,"NOT FOUND")</f>
        <v>5</v>
      </c>
      <c r="M1321" s="33">
        <f>_xlfn.XLOOKUP(A1321,Table3[customer_no],Table3[dd/mm/yy],"NOT FOUND")</f>
        <v>27246</v>
      </c>
      <c r="N1321">
        <f>_xlfn.XLOOKUP(A1321,Table3[customer_no],Table3[age],"NOT FOUND")</f>
        <v>48</v>
      </c>
      <c r="O1321" cm="1">
        <f t="array" ref="O1321">_xlfn.XLOOKUP(A1321,Table3[customer_no],'Hospitalisation Details'!$E$2:$E$2344,"NOT FOUND")</f>
        <v>0</v>
      </c>
      <c r="P1321" t="str">
        <f>_xlfn.XLOOKUP(A1321,Table3[customer_no],Table3[hsplt_handled],"NOT FOUND")</f>
        <v>tier - 2</v>
      </c>
      <c r="Q1321" t="str">
        <f>_xlfn.XLOOKUP(A1321,Table3[customer_no],Table3[city_handled],"NOT FOUND")</f>
        <v>tier - 1</v>
      </c>
      <c r="R1321" t="str">
        <f>_xlfn.XLOOKUP(A1321,Table3[customer_no],Table3[state_id],"NOT FOUND")</f>
        <v>R1011</v>
      </c>
      <c r="S1321" s="34" cm="1">
        <f t="array" ref="S1321">_xlfn.XLOOKUP(A1321,Table3[customer_no],'Hospitalisation Details'!$F$2:$F$2344,"NOT FOUND")</f>
        <v>8269.0400000000009</v>
      </c>
      <c r="T1321" t="str">
        <f>_xlfn.XLOOKUP(A1321,Table2[Customer ID],Table2[BMI_category],"NOT FOUND")</f>
        <v>Normal Weight</v>
      </c>
      <c r="U1321" s="7">
        <f>_xlfn.XLOOKUP(A1321,Table2[Customer ID],Table2[no of surgery],"NOT FOUND")</f>
        <v>0</v>
      </c>
      <c r="V1321" t="str">
        <f>_xlfn.XLOOKUP(A1321,Table2[Customer ID],Table2[smoker_missing],"NOT FOUND")</f>
        <v>No</v>
      </c>
      <c r="W1321" t="str">
        <f t="shared" si="20"/>
        <v>Diabetes</v>
      </c>
      <c r="X1321" s="37">
        <f>SUM(Table5[[#This Row],[Title]:[Diabetes Level]])</f>
        <v>37571.82</v>
      </c>
    </row>
    <row r="1322" spans="1:24" x14ac:dyDescent="0.25">
      <c r="A1322" t="s">
        <v>1050</v>
      </c>
      <c r="B1322" t="str">
        <f>VLOOKUP(A1322,'Customer Names'!$A$2:$E$2336,3,FALSE)</f>
        <v>Mr.</v>
      </c>
      <c r="C1322" t="str">
        <f>_xlfn.XLOOKUP(A1322,$A$2:$A$2336,'Customer Names'!$D$2:$D$2336,"NOT FOUND")</f>
        <v>Daniel V.</v>
      </c>
      <c r="D1322" t="str">
        <f>_xlfn.XLOOKUP(A1322,$A$2:$A$2336,'Customer Names'!$E$2:$E$2336,"NOT FOUND")</f>
        <v>Evora</v>
      </c>
      <c r="E1322" cm="1">
        <f t="array" ref="E1322">_xlfn.XLOOKUP(A1322,$A$2:$A$2336,Table2[BMI],"NOT FOUND")</f>
        <v>19.09</v>
      </c>
      <c r="F1322" cm="1">
        <f t="array" ref="F1322">_xlfn.XLOOKUP(A1322,$A$2:$A$2336,Table2[HBA1C],"NOT FOUND")</f>
        <v>4</v>
      </c>
      <c r="G1322" t="str" cm="1">
        <f t="array" ref="G1322">_xlfn.XLOOKUP(A1322,$A$2:$A$2336,Table2[Heart Issues],"NOT FOUND")</f>
        <v>yes</v>
      </c>
      <c r="H1322" t="str" cm="1">
        <f t="array" ref="H1322">_xlfn.XLOOKUP(A1322,$A$2:$A$2336,Table2[Any Transplants],"NOT FOUND")</f>
        <v>No</v>
      </c>
      <c r="I1322" t="str" cm="1">
        <f t="array" ref="I1322">_xlfn.XLOOKUP(A1322,$A$2:$A$2336,Table2[Cancer history],"NOT FOUND")</f>
        <v>No</v>
      </c>
      <c r="J1322" t="str">
        <f>_xlfn.XLOOKUP(A1322,Table3[customer_no],Table3[month],"NOT FOUND")</f>
        <v>Sep</v>
      </c>
      <c r="K1322" s="7">
        <f>_xlfn.XLOOKUP(A1322,Table3[customer_no],Table3[year_average],"NOT FOUND")</f>
        <v>1964</v>
      </c>
      <c r="L1322" cm="1">
        <f t="array" ref="L1322">_xlfn.XLOOKUP(A1322,Table3[customer_no],'Hospitalisation Details'!$D$2:$D$2344,"NOT FOUND")</f>
        <v>5</v>
      </c>
      <c r="M1322" s="33">
        <f>_xlfn.XLOOKUP(A1322,Table3[customer_no],Table3[dd/mm/yy],"NOT FOUND")</f>
        <v>23625</v>
      </c>
      <c r="N1322">
        <f>_xlfn.XLOOKUP(A1322,Table3[customer_no],Table3[age],"NOT FOUND")</f>
        <v>58</v>
      </c>
      <c r="O1322" cm="1">
        <f t="array" ref="O1322">_xlfn.XLOOKUP(A1322,Table3[customer_no],'Hospitalisation Details'!$E$2:$E$2344,"NOT FOUND")</f>
        <v>0</v>
      </c>
      <c r="P1322" t="str">
        <f>_xlfn.XLOOKUP(A1322,Table3[customer_no],Table3[hsplt_handled],"NOT FOUND")</f>
        <v>tier - 3</v>
      </c>
      <c r="Q1322" t="str">
        <f>_xlfn.XLOOKUP(A1322,Table3[customer_no],Table3[city_handled],"NOT FOUND")</f>
        <v>tier - 3</v>
      </c>
      <c r="R1322" t="str">
        <f>_xlfn.XLOOKUP(A1322,Table3[customer_no],Table3[state_id],"NOT FOUND")</f>
        <v>R1013</v>
      </c>
      <c r="S1322" s="34" cm="1">
        <f t="array" ref="S1322">_xlfn.XLOOKUP(A1322,Table3[customer_no],'Hospitalisation Details'!$F$2:$F$2344,"NOT FOUND")</f>
        <v>8268</v>
      </c>
      <c r="T1322" t="str">
        <f>_xlfn.XLOOKUP(A1322,Table2[Customer ID],Table2[BMI_category],"NOT FOUND")</f>
        <v>Normal Weight</v>
      </c>
      <c r="U1322" s="7">
        <f>_xlfn.XLOOKUP(A1322,Table2[Customer ID],Table2[no of surgery],"NOT FOUND")</f>
        <v>1</v>
      </c>
      <c r="V1322" t="str">
        <f>_xlfn.XLOOKUP(A1322,Table2[Customer ID],Table2[smoker_missing],"NOT FOUND")</f>
        <v>No</v>
      </c>
      <c r="W1322" t="str">
        <f t="shared" si="20"/>
        <v>Normal</v>
      </c>
      <c r="X1322" s="37">
        <f>SUM(Table5[[#This Row],[Title]:[Diabetes Level]])</f>
        <v>33944.089999999997</v>
      </c>
    </row>
    <row r="1323" spans="1:24" x14ac:dyDescent="0.25">
      <c r="A1323" t="s">
        <v>1049</v>
      </c>
      <c r="B1323" t="str">
        <f>VLOOKUP(A1323,'Customer Names'!$A$2:$E$2336,3,FALSE)</f>
        <v>Ms.</v>
      </c>
      <c r="C1323" t="str">
        <f>_xlfn.XLOOKUP(A1323,$A$2:$A$2336,'Customer Names'!$D$2:$D$2336,"NOT FOUND")</f>
        <v>Saeger</v>
      </c>
      <c r="D1323" t="str">
        <f>_xlfn.XLOOKUP(A1323,$A$2:$A$2336,'Customer Names'!$E$2:$E$2336,"NOT FOUND")</f>
        <v>Fischer</v>
      </c>
      <c r="E1323" cm="1">
        <f t="array" ref="E1323">_xlfn.XLOOKUP(A1323,$A$2:$A$2336,Table2[BMI],"NOT FOUND")</f>
        <v>23.37</v>
      </c>
      <c r="F1323" cm="1">
        <f t="array" ref="F1323">_xlfn.XLOOKUP(A1323,$A$2:$A$2336,Table2[HBA1C],"NOT FOUND")</f>
        <v>4.2300000000000004</v>
      </c>
      <c r="G1323" t="str" cm="1">
        <f t="array" ref="G1323">_xlfn.XLOOKUP(A1323,$A$2:$A$2336,Table2[Heart Issues],"NOT FOUND")</f>
        <v>No</v>
      </c>
      <c r="H1323" t="str" cm="1">
        <f t="array" ref="H1323">_xlfn.XLOOKUP(A1323,$A$2:$A$2336,Table2[Any Transplants],"NOT FOUND")</f>
        <v>No</v>
      </c>
      <c r="I1323" t="str" cm="1">
        <f t="array" ref="I1323">_xlfn.XLOOKUP(A1323,$A$2:$A$2336,Table2[Cancer history],"NOT FOUND")</f>
        <v>No</v>
      </c>
      <c r="J1323" t="str">
        <f>_xlfn.XLOOKUP(A1323,Table3[customer_no],Table3[month],"NOT FOUND")</f>
        <v>Sep</v>
      </c>
      <c r="K1323" s="7">
        <f>_xlfn.XLOOKUP(A1323,Table3[customer_no],Table3[year_average],"NOT FOUND")</f>
        <v>1982</v>
      </c>
      <c r="L1323" cm="1">
        <f t="array" ref="L1323">_xlfn.XLOOKUP(A1323,Table3[customer_no],'Hospitalisation Details'!$D$2:$D$2344,"NOT FOUND")</f>
        <v>27</v>
      </c>
      <c r="M1323" s="33">
        <f>_xlfn.XLOOKUP(A1323,Table3[customer_no],Table3[dd/mm/yy],"NOT FOUND")</f>
        <v>30221</v>
      </c>
      <c r="N1323">
        <f>_xlfn.XLOOKUP(A1323,Table3[customer_no],Table3[age],"NOT FOUND")</f>
        <v>40</v>
      </c>
      <c r="O1323" cm="1">
        <f t="array" ref="O1323">_xlfn.XLOOKUP(A1323,Table3[customer_no],'Hospitalisation Details'!$E$2:$E$2344,"NOT FOUND")</f>
        <v>3</v>
      </c>
      <c r="P1323" t="str">
        <f>_xlfn.XLOOKUP(A1323,Table3[customer_no],Table3[hsplt_handled],"NOT FOUND")</f>
        <v>tier - 2</v>
      </c>
      <c r="Q1323" t="str">
        <f>_xlfn.XLOOKUP(A1323,Table3[customer_no],Table3[city_handled],"NOT FOUND")</f>
        <v>tier - 2</v>
      </c>
      <c r="R1323" t="str">
        <f>_xlfn.XLOOKUP(A1323,Table3[customer_no],Table3[state_id],"NOT FOUND")</f>
        <v>R1024</v>
      </c>
      <c r="S1323" s="34" cm="1">
        <f t="array" ref="S1323">_xlfn.XLOOKUP(A1323,Table3[customer_no],'Hospitalisation Details'!$F$2:$F$2344,"NOT FOUND")</f>
        <v>8252.2800000000007</v>
      </c>
      <c r="T1323" t="str">
        <f>_xlfn.XLOOKUP(A1323,Table2[Customer ID],Table2[BMI_category],"NOT FOUND")</f>
        <v>Normal Weight</v>
      </c>
      <c r="U1323" s="7">
        <f>_xlfn.XLOOKUP(A1323,Table2[Customer ID],Table2[no of surgery],"NOT FOUND")</f>
        <v>0</v>
      </c>
      <c r="V1323" t="str">
        <f>_xlfn.XLOOKUP(A1323,Table2[Customer ID],Table2[smoker_missing],"NOT FOUND")</f>
        <v>No</v>
      </c>
      <c r="W1323" t="str">
        <f t="shared" si="20"/>
        <v>Normal</v>
      </c>
      <c r="X1323" s="37">
        <f>SUM(Table5[[#This Row],[Title]:[Diabetes Level]])</f>
        <v>40552.879999999997</v>
      </c>
    </row>
    <row r="1324" spans="1:24" x14ac:dyDescent="0.25">
      <c r="A1324" t="s">
        <v>1048</v>
      </c>
      <c r="B1324" t="str">
        <f>VLOOKUP(A1324,'Customer Names'!$A$2:$E$2336,3,FALSE)</f>
        <v>Ms.</v>
      </c>
      <c r="C1324" t="str">
        <f>_xlfn.XLOOKUP(A1324,$A$2:$A$2336,'Customer Names'!$D$2:$D$2336,"NOT FOUND")</f>
        <v>Buzunesh</v>
      </c>
      <c r="D1324" t="str">
        <f>_xlfn.XLOOKUP(A1324,$A$2:$A$2336,'Customer Names'!$E$2:$E$2336,"NOT FOUND")</f>
        <v>Deba</v>
      </c>
      <c r="E1324" cm="1">
        <f t="array" ref="E1324">_xlfn.XLOOKUP(A1324,$A$2:$A$2336,Table2[BMI],"NOT FOUND")</f>
        <v>33.44</v>
      </c>
      <c r="F1324" cm="1">
        <f t="array" ref="F1324">_xlfn.XLOOKUP(A1324,$A$2:$A$2336,Table2[HBA1C],"NOT FOUND")</f>
        <v>4.72</v>
      </c>
      <c r="G1324" t="str" cm="1">
        <f t="array" ref="G1324">_xlfn.XLOOKUP(A1324,$A$2:$A$2336,Table2[Heart Issues],"NOT FOUND")</f>
        <v>yes</v>
      </c>
      <c r="H1324" t="str" cm="1">
        <f t="array" ref="H1324">_xlfn.XLOOKUP(A1324,$A$2:$A$2336,Table2[Any Transplants],"NOT FOUND")</f>
        <v>No</v>
      </c>
      <c r="I1324" t="str" cm="1">
        <f t="array" ref="I1324">_xlfn.XLOOKUP(A1324,$A$2:$A$2336,Table2[Cancer history],"NOT FOUND")</f>
        <v>No</v>
      </c>
      <c r="J1324" t="str">
        <f>_xlfn.XLOOKUP(A1324,Table3[customer_no],Table3[month],"NOT FOUND")</f>
        <v>Sep</v>
      </c>
      <c r="K1324" s="7">
        <f>_xlfn.XLOOKUP(A1324,Table3[customer_no],Table3[year_average],"NOT FOUND")</f>
        <v>1976</v>
      </c>
      <c r="L1324" cm="1">
        <f t="array" ref="L1324">_xlfn.XLOOKUP(A1324,Table3[customer_no],'Hospitalisation Details'!$D$2:$D$2344,"NOT FOUND")</f>
        <v>2</v>
      </c>
      <c r="M1324" s="33">
        <f>_xlfn.XLOOKUP(A1324,Table3[customer_no],Table3[dd/mm/yy],"NOT FOUND")</f>
        <v>28005</v>
      </c>
      <c r="N1324">
        <f>_xlfn.XLOOKUP(A1324,Table3[customer_no],Table3[age],"NOT FOUND")</f>
        <v>46</v>
      </c>
      <c r="O1324" cm="1">
        <f t="array" ref="O1324">_xlfn.XLOOKUP(A1324,Table3[customer_no],'Hospitalisation Details'!$E$2:$E$2344,"NOT FOUND")</f>
        <v>1</v>
      </c>
      <c r="P1324" t="str">
        <f>_xlfn.XLOOKUP(A1324,Table3[customer_no],Table3[hsplt_handled],"NOT FOUND")</f>
        <v>tier - 2</v>
      </c>
      <c r="Q1324" t="str">
        <f>_xlfn.XLOOKUP(A1324,Table3[customer_no],Table3[city_handled],"NOT FOUND")</f>
        <v>tier - 2</v>
      </c>
      <c r="R1324" t="str">
        <f>_xlfn.XLOOKUP(A1324,Table3[customer_no],Table3[state_id],"NOT FOUND")</f>
        <v>R1013</v>
      </c>
      <c r="S1324" s="34" cm="1">
        <f t="array" ref="S1324">_xlfn.XLOOKUP(A1324,Table3[customer_no],'Hospitalisation Details'!$F$2:$F$2344,"NOT FOUND")</f>
        <v>8240.59</v>
      </c>
      <c r="T1324" t="str">
        <f>_xlfn.XLOOKUP(A1324,Table2[Customer ID],Table2[BMI_category],"NOT FOUND")</f>
        <v>Obesity</v>
      </c>
      <c r="U1324" s="7">
        <f>_xlfn.XLOOKUP(A1324,Table2[Customer ID],Table2[no of surgery],"NOT FOUND")</f>
        <v>0</v>
      </c>
      <c r="V1324" t="str">
        <f>_xlfn.XLOOKUP(A1324,Table2[Customer ID],Table2[smoker_missing],"NOT FOUND")</f>
        <v>No</v>
      </c>
      <c r="W1324" t="str">
        <f t="shared" si="20"/>
        <v>Normal</v>
      </c>
      <c r="X1324" s="37">
        <f>SUM(Table5[[#This Row],[Title]:[Diabetes Level]])</f>
        <v>38308.75</v>
      </c>
    </row>
    <row r="1325" spans="1:24" x14ac:dyDescent="0.25">
      <c r="A1325" t="s">
        <v>1047</v>
      </c>
      <c r="B1325" t="str">
        <f>VLOOKUP(A1325,'Customer Names'!$A$2:$E$2336,3,FALSE)</f>
        <v>Ms.</v>
      </c>
      <c r="C1325" t="str">
        <f>_xlfn.XLOOKUP(A1325,$A$2:$A$2336,'Customer Names'!$D$2:$D$2336,"NOT FOUND")</f>
        <v>Mirte</v>
      </c>
      <c r="D1325" t="str">
        <f>_xlfn.XLOOKUP(A1325,$A$2:$A$2336,'Customer Names'!$E$2:$E$2336,"NOT FOUND")</f>
        <v>Leloup</v>
      </c>
      <c r="E1325" cm="1">
        <f t="array" ref="E1325">_xlfn.XLOOKUP(A1325,$A$2:$A$2336,Table2[BMI],"NOT FOUND")</f>
        <v>28.05</v>
      </c>
      <c r="F1325" cm="1">
        <f t="array" ref="F1325">_xlfn.XLOOKUP(A1325,$A$2:$A$2336,Table2[HBA1C],"NOT FOUND")</f>
        <v>5.63</v>
      </c>
      <c r="G1325" t="str" cm="1">
        <f t="array" ref="G1325">_xlfn.XLOOKUP(A1325,$A$2:$A$2336,Table2[Heart Issues],"NOT FOUND")</f>
        <v>yes</v>
      </c>
      <c r="H1325" t="str" cm="1">
        <f t="array" ref="H1325">_xlfn.XLOOKUP(A1325,$A$2:$A$2336,Table2[Any Transplants],"NOT FOUND")</f>
        <v>No</v>
      </c>
      <c r="I1325" t="str" cm="1">
        <f t="array" ref="I1325">_xlfn.XLOOKUP(A1325,$A$2:$A$2336,Table2[Cancer history],"NOT FOUND")</f>
        <v>No</v>
      </c>
      <c r="J1325" t="str">
        <f>_xlfn.XLOOKUP(A1325,Table3[customer_no],Table3[month],"NOT FOUND")</f>
        <v>Jun</v>
      </c>
      <c r="K1325" s="7">
        <f>_xlfn.XLOOKUP(A1325,Table3[customer_no],Table3[year_average],"NOT FOUND")</f>
        <v>1976</v>
      </c>
      <c r="L1325" cm="1">
        <f t="array" ref="L1325">_xlfn.XLOOKUP(A1325,Table3[customer_no],'Hospitalisation Details'!$D$2:$D$2344,"NOT FOUND")</f>
        <v>30</v>
      </c>
      <c r="M1325" s="33">
        <f>_xlfn.XLOOKUP(A1325,Table3[customer_no],Table3[dd/mm/yy],"NOT FOUND")</f>
        <v>27941</v>
      </c>
      <c r="N1325">
        <f>_xlfn.XLOOKUP(A1325,Table3[customer_no],Table3[age],"NOT FOUND")</f>
        <v>46</v>
      </c>
      <c r="O1325" cm="1">
        <f t="array" ref="O1325">_xlfn.XLOOKUP(A1325,Table3[customer_no],'Hospitalisation Details'!$E$2:$E$2344,"NOT FOUND")</f>
        <v>1</v>
      </c>
      <c r="P1325" t="str">
        <f>_xlfn.XLOOKUP(A1325,Table3[customer_no],Table3[hsplt_handled],"NOT FOUND")</f>
        <v>tier - 2</v>
      </c>
      <c r="Q1325" t="str">
        <f>_xlfn.XLOOKUP(A1325,Table3[customer_no],Table3[city_handled],"NOT FOUND")</f>
        <v>tier - 2</v>
      </c>
      <c r="R1325" t="str">
        <f>_xlfn.XLOOKUP(A1325,Table3[customer_no],Table3[state_id],"NOT FOUND")</f>
        <v>R1013</v>
      </c>
      <c r="S1325" s="34" cm="1">
        <f t="array" ref="S1325">_xlfn.XLOOKUP(A1325,Table3[customer_no],'Hospitalisation Details'!$F$2:$F$2344,"NOT FOUND")</f>
        <v>8233.1</v>
      </c>
      <c r="T1325" t="str">
        <f>_xlfn.XLOOKUP(A1325,Table2[Customer ID],Table2[BMI_category],"NOT FOUND")</f>
        <v>Overweight</v>
      </c>
      <c r="U1325" s="7">
        <f>_xlfn.XLOOKUP(A1325,Table2[Customer ID],Table2[no of surgery],"NOT FOUND")</f>
        <v>0</v>
      </c>
      <c r="V1325" t="str">
        <f>_xlfn.XLOOKUP(A1325,Table2[Customer ID],Table2[smoker_missing],"NOT FOUND")</f>
        <v>No</v>
      </c>
      <c r="W1325" t="str">
        <f t="shared" si="20"/>
        <v>Normal</v>
      </c>
      <c r="X1325" s="37">
        <f>SUM(Table5[[#This Row],[Title]:[Diabetes Level]])</f>
        <v>38260.78</v>
      </c>
    </row>
    <row r="1326" spans="1:24" x14ac:dyDescent="0.25">
      <c r="A1326" t="s">
        <v>1046</v>
      </c>
      <c r="B1326" t="str">
        <f>VLOOKUP(A1326,'Customer Names'!$A$2:$E$2336,3,FALSE)</f>
        <v>Ms.</v>
      </c>
      <c r="C1326" t="str">
        <f>_xlfn.XLOOKUP(A1326,$A$2:$A$2336,'Customer Names'!$D$2:$D$2336,"NOT FOUND")</f>
        <v>Megan</v>
      </c>
      <c r="D1326" t="str">
        <f>_xlfn.XLOOKUP(A1326,$A$2:$A$2336,'Customer Names'!$E$2:$E$2336,"NOT FOUND")</f>
        <v>Labare</v>
      </c>
      <c r="E1326" cm="1">
        <f t="array" ref="E1326">_xlfn.XLOOKUP(A1326,$A$2:$A$2336,Table2[BMI],"NOT FOUND")</f>
        <v>27.72</v>
      </c>
      <c r="F1326" cm="1">
        <f t="array" ref="F1326">_xlfn.XLOOKUP(A1326,$A$2:$A$2336,Table2[HBA1C],"NOT FOUND")</f>
        <v>5.83</v>
      </c>
      <c r="G1326" t="str" cm="1">
        <f t="array" ref="G1326">_xlfn.XLOOKUP(A1326,$A$2:$A$2336,Table2[Heart Issues],"NOT FOUND")</f>
        <v>yes</v>
      </c>
      <c r="H1326" t="str" cm="1">
        <f t="array" ref="H1326">_xlfn.XLOOKUP(A1326,$A$2:$A$2336,Table2[Any Transplants],"NOT FOUND")</f>
        <v>No</v>
      </c>
      <c r="I1326" t="str" cm="1">
        <f t="array" ref="I1326">_xlfn.XLOOKUP(A1326,$A$2:$A$2336,Table2[Cancer history],"NOT FOUND")</f>
        <v>No</v>
      </c>
      <c r="J1326" t="str">
        <f>_xlfn.XLOOKUP(A1326,Table3[customer_no],Table3[month],"NOT FOUND")</f>
        <v>Sep</v>
      </c>
      <c r="K1326" s="7">
        <f>_xlfn.XLOOKUP(A1326,Table3[customer_no],Table3[year_average],"NOT FOUND")</f>
        <v>1976</v>
      </c>
      <c r="L1326" cm="1">
        <f t="array" ref="L1326">_xlfn.XLOOKUP(A1326,Table3[customer_no],'Hospitalisation Details'!$D$2:$D$2344,"NOT FOUND")</f>
        <v>3</v>
      </c>
      <c r="M1326" s="33">
        <f>_xlfn.XLOOKUP(A1326,Table3[customer_no],Table3[dd/mm/yy],"NOT FOUND")</f>
        <v>28006</v>
      </c>
      <c r="N1326">
        <f>_xlfn.XLOOKUP(A1326,Table3[customer_no],Table3[age],"NOT FOUND")</f>
        <v>46</v>
      </c>
      <c r="O1326" cm="1">
        <f t="array" ref="O1326">_xlfn.XLOOKUP(A1326,Table3[customer_no],'Hospitalisation Details'!$E$2:$E$2344,"NOT FOUND")</f>
        <v>1</v>
      </c>
      <c r="P1326" t="str">
        <f>_xlfn.XLOOKUP(A1326,Table3[customer_no],Table3[hsplt_handled],"NOT FOUND")</f>
        <v>tier - 2</v>
      </c>
      <c r="Q1326" t="str">
        <f>_xlfn.XLOOKUP(A1326,Table3[customer_no],Table3[city_handled],"NOT FOUND")</f>
        <v>tier - 3</v>
      </c>
      <c r="R1326" t="str">
        <f>_xlfn.XLOOKUP(A1326,Table3[customer_no],Table3[state_id],"NOT FOUND")</f>
        <v>R1013</v>
      </c>
      <c r="S1326" s="34" cm="1">
        <f t="array" ref="S1326">_xlfn.XLOOKUP(A1326,Table3[customer_no],'Hospitalisation Details'!$F$2:$F$2344,"NOT FOUND")</f>
        <v>8232.64</v>
      </c>
      <c r="T1326" t="str">
        <f>_xlfn.XLOOKUP(A1326,Table2[Customer ID],Table2[BMI_category],"NOT FOUND")</f>
        <v>Overweight</v>
      </c>
      <c r="U1326" s="7">
        <f>_xlfn.XLOOKUP(A1326,Table2[Customer ID],Table2[no of surgery],"NOT FOUND")</f>
        <v>0</v>
      </c>
      <c r="V1326" t="str">
        <f>_xlfn.XLOOKUP(A1326,Table2[Customer ID],Table2[smoker_missing],"NOT FOUND")</f>
        <v>No</v>
      </c>
      <c r="W1326" t="str">
        <f t="shared" si="20"/>
        <v>Prediabetes</v>
      </c>
      <c r="X1326" s="37">
        <f>SUM(Table5[[#This Row],[Title]:[Diabetes Level]])</f>
        <v>38298.19</v>
      </c>
    </row>
    <row r="1327" spans="1:24" x14ac:dyDescent="0.25">
      <c r="A1327" t="s">
        <v>1045</v>
      </c>
      <c r="B1327" t="str">
        <f>VLOOKUP(A1327,'Customer Names'!$A$2:$E$2336,3,FALSE)</f>
        <v>Ms.</v>
      </c>
      <c r="C1327" t="str">
        <f>_xlfn.XLOOKUP(A1327,$A$2:$A$2336,'Customer Names'!$D$2:$D$2336,"NOT FOUND")</f>
        <v>Kerry A.</v>
      </c>
      <c r="D1327" t="str">
        <f>_xlfn.XLOOKUP(A1327,$A$2:$A$2336,'Customer Names'!$E$2:$E$2336,"NOT FOUND")</f>
        <v>Arouca</v>
      </c>
      <c r="E1327" cm="1">
        <f t="array" ref="E1327">_xlfn.XLOOKUP(A1327,$A$2:$A$2336,Table2[BMI],"NOT FOUND")</f>
        <v>29.81</v>
      </c>
      <c r="F1327" cm="1">
        <f t="array" ref="F1327">_xlfn.XLOOKUP(A1327,$A$2:$A$2336,Table2[HBA1C],"NOT FOUND")</f>
        <v>9.23</v>
      </c>
      <c r="G1327" t="str" cm="1">
        <f t="array" ref="G1327">_xlfn.XLOOKUP(A1327,$A$2:$A$2336,Table2[Heart Issues],"NOT FOUND")</f>
        <v>No</v>
      </c>
      <c r="H1327" t="str" cm="1">
        <f t="array" ref="H1327">_xlfn.XLOOKUP(A1327,$A$2:$A$2336,Table2[Any Transplants],"NOT FOUND")</f>
        <v>No</v>
      </c>
      <c r="I1327" t="str" cm="1">
        <f t="array" ref="I1327">_xlfn.XLOOKUP(A1327,$A$2:$A$2336,Table2[Cancer history],"NOT FOUND")</f>
        <v>No</v>
      </c>
      <c r="J1327" t="str">
        <f>_xlfn.XLOOKUP(A1327,Table3[customer_no],Table3[month],"NOT FOUND")</f>
        <v>Jun</v>
      </c>
      <c r="K1327" s="7">
        <f>_xlfn.XLOOKUP(A1327,Table3[customer_no],Table3[year_average],"NOT FOUND")</f>
        <v>1978</v>
      </c>
      <c r="L1327" cm="1">
        <f t="array" ref="L1327">_xlfn.XLOOKUP(A1327,Table3[customer_no],'Hospitalisation Details'!$D$2:$D$2344,"NOT FOUND")</f>
        <v>30</v>
      </c>
      <c r="M1327" s="33">
        <f>_xlfn.XLOOKUP(A1327,Table3[customer_no],Table3[dd/mm/yy],"NOT FOUND")</f>
        <v>28671</v>
      </c>
      <c r="N1327">
        <f>_xlfn.XLOOKUP(A1327,Table3[customer_no],Table3[age],"NOT FOUND")</f>
        <v>44</v>
      </c>
      <c r="O1327" cm="1">
        <f t="array" ref="O1327">_xlfn.XLOOKUP(A1327,Table3[customer_no],'Hospitalisation Details'!$E$2:$E$2344,"NOT FOUND")</f>
        <v>2</v>
      </c>
      <c r="P1327" t="str">
        <f>_xlfn.XLOOKUP(A1327,Table3[customer_no],Table3[hsplt_handled],"NOT FOUND")</f>
        <v>tier - 2</v>
      </c>
      <c r="Q1327" t="str">
        <f>_xlfn.XLOOKUP(A1327,Table3[customer_no],Table3[city_handled],"NOT FOUND")</f>
        <v>tier - 2</v>
      </c>
      <c r="R1327" t="str">
        <f>_xlfn.XLOOKUP(A1327,Table3[customer_no],Table3[state_id],"NOT FOUND")</f>
        <v>R1013</v>
      </c>
      <c r="S1327" s="34" cm="1">
        <f t="array" ref="S1327">_xlfn.XLOOKUP(A1327,Table3[customer_no],'Hospitalisation Details'!$F$2:$F$2344,"NOT FOUND")</f>
        <v>8219.2000000000007</v>
      </c>
      <c r="T1327" t="str">
        <f>_xlfn.XLOOKUP(A1327,Table2[Customer ID],Table2[BMI_category],"NOT FOUND")</f>
        <v>Overweight</v>
      </c>
      <c r="U1327" s="7">
        <f>_xlfn.XLOOKUP(A1327,Table2[Customer ID],Table2[no of surgery],"NOT FOUND")</f>
        <v>0</v>
      </c>
      <c r="V1327" t="str">
        <f>_xlfn.XLOOKUP(A1327,Table2[Customer ID],Table2[smoker_missing],"NOT FOUND")</f>
        <v>No</v>
      </c>
      <c r="W1327" t="str">
        <f t="shared" si="20"/>
        <v>Diabetes</v>
      </c>
      <c r="X1327" s="37">
        <f>SUM(Table5[[#This Row],[Title]:[Diabetes Level]])</f>
        <v>38983.240000000005</v>
      </c>
    </row>
    <row r="1328" spans="1:24" x14ac:dyDescent="0.25">
      <c r="A1328" t="s">
        <v>1044</v>
      </c>
      <c r="B1328" t="str">
        <f>VLOOKUP(A1328,'Customer Names'!$A$2:$E$2336,3,FALSE)</f>
        <v>Ms.</v>
      </c>
      <c r="C1328" t="str">
        <f>_xlfn.XLOOKUP(A1328,$A$2:$A$2336,'Customer Names'!$D$2:$D$2336,"NOT FOUND")</f>
        <v>Kristin</v>
      </c>
      <c r="D1328" t="str">
        <f>_xlfn.XLOOKUP(A1328,$A$2:$A$2336,'Customer Names'!$E$2:$E$2336,"NOT FOUND")</f>
        <v>Reese</v>
      </c>
      <c r="E1328" cm="1">
        <f t="array" ref="E1328">_xlfn.XLOOKUP(A1328,$A$2:$A$2336,Table2[BMI],"NOT FOUND")</f>
        <v>23.98</v>
      </c>
      <c r="F1328" cm="1">
        <f t="array" ref="F1328">_xlfn.XLOOKUP(A1328,$A$2:$A$2336,Table2[HBA1C],"NOT FOUND")</f>
        <v>9.89</v>
      </c>
      <c r="G1328" t="str" cm="1">
        <f t="array" ref="G1328">_xlfn.XLOOKUP(A1328,$A$2:$A$2336,Table2[Heart Issues],"NOT FOUND")</f>
        <v>No</v>
      </c>
      <c r="H1328" t="str" cm="1">
        <f t="array" ref="H1328">_xlfn.XLOOKUP(A1328,$A$2:$A$2336,Table2[Any Transplants],"NOT FOUND")</f>
        <v>No</v>
      </c>
      <c r="I1328" t="str" cm="1">
        <f t="array" ref="I1328">_xlfn.XLOOKUP(A1328,$A$2:$A$2336,Table2[Cancer history],"NOT FOUND")</f>
        <v>No</v>
      </c>
      <c r="J1328" t="str">
        <f>_xlfn.XLOOKUP(A1328,Table3[customer_no],Table3[month],"NOT FOUND")</f>
        <v>Oct</v>
      </c>
      <c r="K1328" s="7">
        <f>_xlfn.XLOOKUP(A1328,Table3[customer_no],Table3[year_average],"NOT FOUND")</f>
        <v>1978</v>
      </c>
      <c r="L1328" cm="1">
        <f t="array" ref="L1328">_xlfn.XLOOKUP(A1328,Table3[customer_no],'Hospitalisation Details'!$D$2:$D$2344,"NOT FOUND")</f>
        <v>24</v>
      </c>
      <c r="M1328" s="33">
        <f>_xlfn.XLOOKUP(A1328,Table3[customer_no],Table3[dd/mm/yy],"NOT FOUND")</f>
        <v>28787</v>
      </c>
      <c r="N1328">
        <f>_xlfn.XLOOKUP(A1328,Table3[customer_no],Table3[age],"NOT FOUND")</f>
        <v>44</v>
      </c>
      <c r="O1328" cm="1">
        <f t="array" ref="O1328">_xlfn.XLOOKUP(A1328,Table3[customer_no],'Hospitalisation Details'!$E$2:$E$2344,"NOT FOUND")</f>
        <v>2</v>
      </c>
      <c r="P1328" t="str">
        <f>_xlfn.XLOOKUP(A1328,Table3[customer_no],Table3[hsplt_handled],"NOT FOUND")</f>
        <v>tier - 2</v>
      </c>
      <c r="Q1328" t="str">
        <f>_xlfn.XLOOKUP(A1328,Table3[customer_no],Table3[city_handled],"NOT FOUND")</f>
        <v>tier - 3</v>
      </c>
      <c r="R1328" t="str">
        <f>_xlfn.XLOOKUP(A1328,Table3[customer_no],Table3[state_id],"NOT FOUND")</f>
        <v>R1013</v>
      </c>
      <c r="S1328" s="34" cm="1">
        <f t="array" ref="S1328">_xlfn.XLOOKUP(A1328,Table3[customer_no],'Hospitalisation Details'!$F$2:$F$2344,"NOT FOUND")</f>
        <v>8211.1</v>
      </c>
      <c r="T1328" t="str">
        <f>_xlfn.XLOOKUP(A1328,Table2[Customer ID],Table2[BMI_category],"NOT FOUND")</f>
        <v>Normal Weight</v>
      </c>
      <c r="U1328" s="7">
        <f>_xlfn.XLOOKUP(A1328,Table2[Customer ID],Table2[no of surgery],"NOT FOUND")</f>
        <v>0</v>
      </c>
      <c r="V1328" t="str">
        <f>_xlfn.XLOOKUP(A1328,Table2[Customer ID],Table2[smoker_missing],"NOT FOUND")</f>
        <v>No</v>
      </c>
      <c r="W1328" t="str">
        <f t="shared" si="20"/>
        <v>Diabetes</v>
      </c>
      <c r="X1328" s="37">
        <f>SUM(Table5[[#This Row],[Title]:[Diabetes Level]])</f>
        <v>39079.97</v>
      </c>
    </row>
    <row r="1329" spans="1:24" x14ac:dyDescent="0.25">
      <c r="A1329" t="s">
        <v>1043</v>
      </c>
      <c r="B1329" t="str">
        <f>VLOOKUP(A1329,'Customer Names'!$A$2:$E$2336,3,FALSE)</f>
        <v>Mr.</v>
      </c>
      <c r="C1329" t="str">
        <f>_xlfn.XLOOKUP(A1329,$A$2:$A$2336,'Customer Names'!$D$2:$D$2336,"NOT FOUND")</f>
        <v>Christopher R.</v>
      </c>
      <c r="D1329" t="str">
        <f>_xlfn.XLOOKUP(A1329,$A$2:$A$2336,'Customer Names'!$E$2:$E$2336,"NOT FOUND")</f>
        <v>McCloskey</v>
      </c>
      <c r="E1329" cm="1">
        <f t="array" ref="E1329">_xlfn.XLOOKUP(A1329,$A$2:$A$2336,Table2[BMI],"NOT FOUND")</f>
        <v>17.34</v>
      </c>
      <c r="F1329" cm="1">
        <f t="array" ref="F1329">_xlfn.XLOOKUP(A1329,$A$2:$A$2336,Table2[HBA1C],"NOT FOUND")</f>
        <v>12</v>
      </c>
      <c r="G1329" t="str" cm="1">
        <f t="array" ref="G1329">_xlfn.XLOOKUP(A1329,$A$2:$A$2336,Table2[Heart Issues],"NOT FOUND")</f>
        <v>No</v>
      </c>
      <c r="H1329" t="str" cm="1">
        <f t="array" ref="H1329">_xlfn.XLOOKUP(A1329,$A$2:$A$2336,Table2[Any Transplants],"NOT FOUND")</f>
        <v>No</v>
      </c>
      <c r="I1329" t="str" cm="1">
        <f t="array" ref="I1329">_xlfn.XLOOKUP(A1329,$A$2:$A$2336,Table2[Cancer history],"NOT FOUND")</f>
        <v>No</v>
      </c>
      <c r="J1329" t="str">
        <f>_xlfn.XLOOKUP(A1329,Table3[customer_no],Table3[month],"NOT FOUND")</f>
        <v>Nov</v>
      </c>
      <c r="K1329" s="7">
        <f>_xlfn.XLOOKUP(A1329,Table3[customer_no],Table3[year_average],"NOT FOUND")</f>
        <v>1962</v>
      </c>
      <c r="L1329" cm="1">
        <f t="array" ref="L1329">_xlfn.XLOOKUP(A1329,Table3[customer_no],'Hospitalisation Details'!$D$2:$D$2344,"NOT FOUND")</f>
        <v>23</v>
      </c>
      <c r="M1329" s="33">
        <f>_xlfn.XLOOKUP(A1329,Table3[customer_no],Table3[dd/mm/yy],"NOT FOUND")</f>
        <v>22973</v>
      </c>
      <c r="N1329">
        <f>_xlfn.XLOOKUP(A1329,Table3[customer_no],Table3[age],"NOT FOUND")</f>
        <v>60</v>
      </c>
      <c r="O1329" cm="1">
        <f t="array" ref="O1329">_xlfn.XLOOKUP(A1329,Table3[customer_no],'Hospitalisation Details'!$E$2:$E$2344,"NOT FOUND")</f>
        <v>0</v>
      </c>
      <c r="P1329" t="str">
        <f>_xlfn.XLOOKUP(A1329,Table3[customer_no],Table3[hsplt_handled],"NOT FOUND")</f>
        <v>tier - 3</v>
      </c>
      <c r="Q1329" t="str">
        <f>_xlfn.XLOOKUP(A1329,Table3[customer_no],Table3[city_handled],"NOT FOUND")</f>
        <v>tier - 3</v>
      </c>
      <c r="R1329" t="str">
        <f>_xlfn.XLOOKUP(A1329,Table3[customer_no],Table3[state_id],"NOT FOUND")</f>
        <v>R1013</v>
      </c>
      <c r="S1329" s="34" cm="1">
        <f t="array" ref="S1329">_xlfn.XLOOKUP(A1329,Table3[customer_no],'Hospitalisation Details'!$F$2:$F$2344,"NOT FOUND")</f>
        <v>8188.12</v>
      </c>
      <c r="T1329" t="str">
        <f>_xlfn.XLOOKUP(A1329,Table2[Customer ID],Table2[BMI_category],"NOT FOUND")</f>
        <v>Underweight</v>
      </c>
      <c r="U1329" s="7">
        <f>_xlfn.XLOOKUP(A1329,Table2[Customer ID],Table2[no of surgery],"NOT FOUND")</f>
        <v>0</v>
      </c>
      <c r="V1329" t="str">
        <f>_xlfn.XLOOKUP(A1329,Table2[Customer ID],Table2[smoker_missing],"NOT FOUND")</f>
        <v>No</v>
      </c>
      <c r="W1329" t="str">
        <f t="shared" si="20"/>
        <v>Diabetes</v>
      </c>
      <c r="X1329" s="37">
        <f>SUM(Table5[[#This Row],[Title]:[Diabetes Level]])</f>
        <v>33235.46</v>
      </c>
    </row>
    <row r="1330" spans="1:24" x14ac:dyDescent="0.25">
      <c r="A1330" t="s">
        <v>1042</v>
      </c>
      <c r="B1330" t="str">
        <f>VLOOKUP(A1330,'Customer Names'!$A$2:$E$2336,3,FALSE)</f>
        <v>Mrs.</v>
      </c>
      <c r="C1330" t="str">
        <f>_xlfn.XLOOKUP(A1330,$A$2:$A$2336,'Customer Names'!$D$2:$D$2336,"NOT FOUND")</f>
        <v>Elizabeth A</v>
      </c>
      <c r="D1330" t="str">
        <f>_xlfn.XLOOKUP(A1330,$A$2:$A$2336,'Customer Names'!$E$2:$E$2336,"NOT FOUND")</f>
        <v>Tedsen</v>
      </c>
      <c r="E1330" cm="1">
        <f t="array" ref="E1330">_xlfn.XLOOKUP(A1330,$A$2:$A$2336,Table2[BMI],"NOT FOUND")</f>
        <v>40.39</v>
      </c>
      <c r="F1330" cm="1">
        <f t="array" ref="F1330">_xlfn.XLOOKUP(A1330,$A$2:$A$2336,Table2[HBA1C],"NOT FOUND")</f>
        <v>4.24</v>
      </c>
      <c r="G1330" t="str" cm="1">
        <f t="array" ref="G1330">_xlfn.XLOOKUP(A1330,$A$2:$A$2336,Table2[Heart Issues],"NOT FOUND")</f>
        <v>yes</v>
      </c>
      <c r="H1330" t="str" cm="1">
        <f t="array" ref="H1330">_xlfn.XLOOKUP(A1330,$A$2:$A$2336,Table2[Any Transplants],"NOT FOUND")</f>
        <v>No</v>
      </c>
      <c r="I1330" t="str" cm="1">
        <f t="array" ref="I1330">_xlfn.XLOOKUP(A1330,$A$2:$A$2336,Table2[Cancer history],"NOT FOUND")</f>
        <v>Yes</v>
      </c>
      <c r="J1330" t="str">
        <f>_xlfn.XLOOKUP(A1330,Table3[customer_no],Table3[month],"NOT FOUND")</f>
        <v>Oct</v>
      </c>
      <c r="K1330" s="7">
        <f>_xlfn.XLOOKUP(A1330,Table3[customer_no],Table3[year_average],"NOT FOUND")</f>
        <v>1997</v>
      </c>
      <c r="L1330" cm="1">
        <f t="array" ref="L1330">_xlfn.XLOOKUP(A1330,Table3[customer_no],'Hospitalisation Details'!$D$2:$D$2344,"NOT FOUND")</f>
        <v>21</v>
      </c>
      <c r="M1330" s="33">
        <f>_xlfn.XLOOKUP(A1330,Table3[customer_no],Table3[dd/mm/yy],"NOT FOUND")</f>
        <v>35724</v>
      </c>
      <c r="N1330">
        <f>_xlfn.XLOOKUP(A1330,Table3[customer_no],Table3[age],"NOT FOUND")</f>
        <v>25</v>
      </c>
      <c r="O1330" cm="1">
        <f t="array" ref="O1330">_xlfn.XLOOKUP(A1330,Table3[customer_no],'Hospitalisation Details'!$E$2:$E$2344,"NOT FOUND")</f>
        <v>0</v>
      </c>
      <c r="P1330" t="str">
        <f>_xlfn.XLOOKUP(A1330,Table3[customer_no],Table3[hsplt_handled],"NOT FOUND")</f>
        <v>tier - 2</v>
      </c>
      <c r="Q1330" t="str">
        <f>_xlfn.XLOOKUP(A1330,Table3[customer_no],Table3[city_handled],"NOT FOUND")</f>
        <v>tier - 1</v>
      </c>
      <c r="R1330" t="str">
        <f>_xlfn.XLOOKUP(A1330,Table3[customer_no],Table3[state_id],"NOT FOUND")</f>
        <v>R1026</v>
      </c>
      <c r="S1330" s="34" cm="1">
        <f t="array" ref="S1330">_xlfn.XLOOKUP(A1330,Table3[customer_no],'Hospitalisation Details'!$F$2:$F$2344,"NOT FOUND")</f>
        <v>8182.89</v>
      </c>
      <c r="T1330" t="str">
        <f>_xlfn.XLOOKUP(A1330,Table2[Customer ID],Table2[BMI_category],"NOT FOUND")</f>
        <v>Obesity</v>
      </c>
      <c r="U1330" s="7">
        <f>_xlfn.XLOOKUP(A1330,Table2[Customer ID],Table2[no of surgery],"NOT FOUND")</f>
        <v>1</v>
      </c>
      <c r="V1330" t="str">
        <f>_xlfn.XLOOKUP(A1330,Table2[Customer ID],Table2[smoker_missing],"NOT FOUND")</f>
        <v>No</v>
      </c>
      <c r="W1330" t="str">
        <f t="shared" si="20"/>
        <v>Normal</v>
      </c>
      <c r="X1330" s="37">
        <f>SUM(Table5[[#This Row],[Title]:[Diabetes Level]])</f>
        <v>45995.519999999997</v>
      </c>
    </row>
    <row r="1331" spans="1:24" x14ac:dyDescent="0.25">
      <c r="A1331" t="s">
        <v>1041</v>
      </c>
      <c r="B1331" t="str">
        <f>VLOOKUP(A1331,'Customer Names'!$A$2:$E$2336,3,FALSE)</f>
        <v>Mr.</v>
      </c>
      <c r="C1331" t="str">
        <f>_xlfn.XLOOKUP(A1331,$A$2:$A$2336,'Customer Names'!$D$2:$D$2336,"NOT FOUND")</f>
        <v>Andrew</v>
      </c>
      <c r="D1331" t="str">
        <f>_xlfn.XLOOKUP(A1331,$A$2:$A$2336,'Customer Names'!$E$2:$E$2336,"NOT FOUND")</f>
        <v>Koehlinger</v>
      </c>
      <c r="E1331" cm="1">
        <f t="array" ref="E1331">_xlfn.XLOOKUP(A1331,$A$2:$A$2336,Table2[BMI],"NOT FOUND")</f>
        <v>25.96</v>
      </c>
      <c r="F1331" cm="1">
        <f t="array" ref="F1331">_xlfn.XLOOKUP(A1331,$A$2:$A$2336,Table2[HBA1C],"NOT FOUND")</f>
        <v>4.68</v>
      </c>
      <c r="G1331" t="str" cm="1">
        <f t="array" ref="G1331">_xlfn.XLOOKUP(A1331,$A$2:$A$2336,Table2[Heart Issues],"NOT FOUND")</f>
        <v>yes</v>
      </c>
      <c r="H1331" t="str" cm="1">
        <f t="array" ref="H1331">_xlfn.XLOOKUP(A1331,$A$2:$A$2336,Table2[Any Transplants],"NOT FOUND")</f>
        <v>No</v>
      </c>
      <c r="I1331" t="str" cm="1">
        <f t="array" ref="I1331">_xlfn.XLOOKUP(A1331,$A$2:$A$2336,Table2[Cancer history],"NOT FOUND")</f>
        <v>Yes</v>
      </c>
      <c r="J1331" t="str">
        <f>_xlfn.XLOOKUP(A1331,Table3[customer_no],Table3[month],"NOT FOUND")</f>
        <v>Jun</v>
      </c>
      <c r="K1331" s="7">
        <f>_xlfn.XLOOKUP(A1331,Table3[customer_no],Table3[year_average],"NOT FOUND")</f>
        <v>1983</v>
      </c>
      <c r="L1331" cm="1">
        <f t="array" ref="L1331">_xlfn.XLOOKUP(A1331,Table3[customer_no],'Hospitalisation Details'!$D$2:$D$2344,"NOT FOUND")</f>
        <v>8</v>
      </c>
      <c r="M1331" s="33">
        <f>_xlfn.XLOOKUP(A1331,Table3[customer_no],Table3[dd/mm/yy],"NOT FOUND")</f>
        <v>30475</v>
      </c>
      <c r="N1331">
        <f>_xlfn.XLOOKUP(A1331,Table3[customer_no],Table3[age],"NOT FOUND")</f>
        <v>40</v>
      </c>
      <c r="O1331" cm="1">
        <f t="array" ref="O1331">_xlfn.XLOOKUP(A1331,Table3[customer_no],'Hospitalisation Details'!$E$2:$E$2344,"NOT FOUND")</f>
        <v>3</v>
      </c>
      <c r="P1331" t="str">
        <f>_xlfn.XLOOKUP(A1331,Table3[customer_no],Table3[hsplt_handled],"NOT FOUND")</f>
        <v>tier - 2</v>
      </c>
      <c r="Q1331" t="str">
        <f>_xlfn.XLOOKUP(A1331,Table3[customer_no],Table3[city_handled],"NOT FOUND")</f>
        <v>tier - 2</v>
      </c>
      <c r="R1331" t="str">
        <f>_xlfn.XLOOKUP(A1331,Table3[customer_no],Table3[state_id],"NOT FOUND")</f>
        <v>R1020</v>
      </c>
      <c r="S1331" s="34" cm="1">
        <f t="array" ref="S1331">_xlfn.XLOOKUP(A1331,Table3[customer_no],'Hospitalisation Details'!$F$2:$F$2344,"NOT FOUND")</f>
        <v>8179.51</v>
      </c>
      <c r="T1331" t="str">
        <f>_xlfn.XLOOKUP(A1331,Table2[Customer ID],Table2[BMI_category],"NOT FOUND")</f>
        <v>Overweight</v>
      </c>
      <c r="U1331" s="7">
        <f>_xlfn.XLOOKUP(A1331,Table2[Customer ID],Table2[no of surgery],"NOT FOUND")</f>
        <v>1</v>
      </c>
      <c r="V1331" t="str">
        <f>_xlfn.XLOOKUP(A1331,Table2[Customer ID],Table2[smoker_missing],"NOT FOUND")</f>
        <v>No</v>
      </c>
      <c r="W1331" t="str">
        <f t="shared" si="20"/>
        <v>Normal</v>
      </c>
      <c r="X1331" s="37">
        <f>SUM(Table5[[#This Row],[Title]:[Diabetes Level]])</f>
        <v>40720.15</v>
      </c>
    </row>
    <row r="1332" spans="1:24" x14ac:dyDescent="0.25">
      <c r="A1332" t="s">
        <v>1040</v>
      </c>
      <c r="B1332" t="str">
        <f>VLOOKUP(A1332,'Customer Names'!$A$2:$E$2336,3,FALSE)</f>
        <v>Ms.</v>
      </c>
      <c r="C1332" t="str">
        <f>_xlfn.XLOOKUP(A1332,$A$2:$A$2336,'Customer Names'!$D$2:$D$2336,"NOT FOUND")</f>
        <v>Dawn M.</v>
      </c>
      <c r="D1332" t="str">
        <f>_xlfn.XLOOKUP(A1332,$A$2:$A$2336,'Customer Names'!$E$2:$E$2336,"NOT FOUND")</f>
        <v>Pielechaty</v>
      </c>
      <c r="E1332" cm="1">
        <f t="array" ref="E1332">_xlfn.XLOOKUP(A1332,$A$2:$A$2336,Table2[BMI],"NOT FOUND")</f>
        <v>17.68</v>
      </c>
      <c r="F1332" cm="1">
        <f t="array" ref="F1332">_xlfn.XLOOKUP(A1332,$A$2:$A$2336,Table2[HBA1C],"NOT FOUND")</f>
        <v>8.57</v>
      </c>
      <c r="G1332" t="str" cm="1">
        <f t="array" ref="G1332">_xlfn.XLOOKUP(A1332,$A$2:$A$2336,Table2[Heart Issues],"NOT FOUND")</f>
        <v>yes</v>
      </c>
      <c r="H1332" t="str" cm="1">
        <f t="array" ref="H1332">_xlfn.XLOOKUP(A1332,$A$2:$A$2336,Table2[Any Transplants],"NOT FOUND")</f>
        <v>No</v>
      </c>
      <c r="I1332" t="str" cm="1">
        <f t="array" ref="I1332">_xlfn.XLOOKUP(A1332,$A$2:$A$2336,Table2[Cancer history],"NOT FOUND")</f>
        <v>Yes</v>
      </c>
      <c r="J1332" t="str">
        <f>_xlfn.XLOOKUP(A1332,Table3[customer_no],Table3[month],"NOT FOUND")</f>
        <v>Nov</v>
      </c>
      <c r="K1332" s="7">
        <f>_xlfn.XLOOKUP(A1332,Table3[customer_no],Table3[year_average],"NOT FOUND")</f>
        <v>1963</v>
      </c>
      <c r="L1332" cm="1">
        <f t="array" ref="L1332">_xlfn.XLOOKUP(A1332,Table3[customer_no],'Hospitalisation Details'!$D$2:$D$2344,"NOT FOUND")</f>
        <v>5</v>
      </c>
      <c r="M1332" s="33">
        <f>_xlfn.XLOOKUP(A1332,Table3[customer_no],Table3[dd/mm/yy],"NOT FOUND")</f>
        <v>23320</v>
      </c>
      <c r="N1332">
        <f>_xlfn.XLOOKUP(A1332,Table3[customer_no],Table3[age],"NOT FOUND")</f>
        <v>59</v>
      </c>
      <c r="O1332" cm="1">
        <f t="array" ref="O1332">_xlfn.XLOOKUP(A1332,Table3[customer_no],'Hospitalisation Details'!$E$2:$E$2344,"NOT FOUND")</f>
        <v>0</v>
      </c>
      <c r="P1332" t="str">
        <f>_xlfn.XLOOKUP(A1332,Table3[customer_no],Table3[hsplt_handled],"NOT FOUND")</f>
        <v>tier - 3</v>
      </c>
      <c r="Q1332" t="str">
        <f>_xlfn.XLOOKUP(A1332,Table3[customer_no],Table3[city_handled],"NOT FOUND")</f>
        <v>tier - 1</v>
      </c>
      <c r="R1332" t="str">
        <f>_xlfn.XLOOKUP(A1332,Table3[customer_no],Table3[state_id],"NOT FOUND")</f>
        <v>R1013</v>
      </c>
      <c r="S1332" s="34" cm="1">
        <f t="array" ref="S1332">_xlfn.XLOOKUP(A1332,Table3[customer_no],'Hospitalisation Details'!$F$2:$F$2344,"NOT FOUND")</f>
        <v>8177.9</v>
      </c>
      <c r="T1332" t="str">
        <f>_xlfn.XLOOKUP(A1332,Table2[Customer ID],Table2[BMI_category],"NOT FOUND")</f>
        <v>Underweight</v>
      </c>
      <c r="U1332" s="7">
        <f>_xlfn.XLOOKUP(A1332,Table2[Customer ID],Table2[no of surgery],"NOT FOUND")</f>
        <v>1</v>
      </c>
      <c r="V1332" t="str">
        <f>_xlfn.XLOOKUP(A1332,Table2[Customer ID],Table2[smoker_missing],"NOT FOUND")</f>
        <v>No</v>
      </c>
      <c r="W1332" t="str">
        <f t="shared" si="20"/>
        <v>Diabetes</v>
      </c>
      <c r="X1332" s="37">
        <f>SUM(Table5[[#This Row],[Title]:[Diabetes Level]])</f>
        <v>33552.15</v>
      </c>
    </row>
    <row r="1333" spans="1:24" x14ac:dyDescent="0.25">
      <c r="A1333" t="s">
        <v>1039</v>
      </c>
      <c r="B1333" t="str">
        <f>VLOOKUP(A1333,'Customer Names'!$A$2:$E$2336,3,FALSE)</f>
        <v>Mr.</v>
      </c>
      <c r="C1333" t="str">
        <f>_xlfn.XLOOKUP(A1333,$A$2:$A$2336,'Customer Names'!$D$2:$D$2336,"NOT FOUND")</f>
        <v>Jonathan P</v>
      </c>
      <c r="D1333" t="str">
        <f>_xlfn.XLOOKUP(A1333,$A$2:$A$2336,'Customer Names'!$E$2:$E$2336,"NOT FOUND")</f>
        <v>Korhonen</v>
      </c>
      <c r="E1333" cm="1">
        <f t="array" ref="E1333">_xlfn.XLOOKUP(A1333,$A$2:$A$2336,Table2[BMI],"NOT FOUND")</f>
        <v>30.875</v>
      </c>
      <c r="F1333" cm="1">
        <f t="array" ref="F1333">_xlfn.XLOOKUP(A1333,$A$2:$A$2336,Table2[HBA1C],"NOT FOUND")</f>
        <v>4.0999999999999996</v>
      </c>
      <c r="G1333" t="str" cm="1">
        <f t="array" ref="G1333">_xlfn.XLOOKUP(A1333,$A$2:$A$2336,Table2[Heart Issues],"NOT FOUND")</f>
        <v>No</v>
      </c>
      <c r="H1333" t="str" cm="1">
        <f t="array" ref="H1333">_xlfn.XLOOKUP(A1333,$A$2:$A$2336,Table2[Any Transplants],"NOT FOUND")</f>
        <v>No</v>
      </c>
      <c r="I1333" t="str" cm="1">
        <f t="array" ref="I1333">_xlfn.XLOOKUP(A1333,$A$2:$A$2336,Table2[Cancer history],"NOT FOUND")</f>
        <v>No</v>
      </c>
      <c r="J1333" t="str">
        <f>_xlfn.XLOOKUP(A1333,Table3[customer_no],Table3[month],"NOT FOUND")</f>
        <v>Jun</v>
      </c>
      <c r="K1333" s="7">
        <f>_xlfn.XLOOKUP(A1333,Table3[customer_no],Table3[year_average],"NOT FOUND")</f>
        <v>1982</v>
      </c>
      <c r="L1333" cm="1">
        <f t="array" ref="L1333">_xlfn.XLOOKUP(A1333,Table3[customer_no],'Hospitalisation Details'!$D$2:$D$2344,"NOT FOUND")</f>
        <v>28</v>
      </c>
      <c r="M1333" s="33">
        <f>_xlfn.XLOOKUP(A1333,Table3[customer_no],Table3[dd/mm/yy],"NOT FOUND")</f>
        <v>30130</v>
      </c>
      <c r="N1333">
        <f>_xlfn.XLOOKUP(A1333,Table3[customer_no],Table3[age],"NOT FOUND")</f>
        <v>40</v>
      </c>
      <c r="O1333" cm="1">
        <f t="array" ref="O1333">_xlfn.XLOOKUP(A1333,Table3[customer_no],'Hospitalisation Details'!$E$2:$E$2344,"NOT FOUND")</f>
        <v>4</v>
      </c>
      <c r="P1333" t="str">
        <f>_xlfn.XLOOKUP(A1333,Table3[customer_no],Table3[hsplt_handled],"NOT FOUND")</f>
        <v>tier - 3</v>
      </c>
      <c r="Q1333" t="str">
        <f>_xlfn.XLOOKUP(A1333,Table3[customer_no],Table3[city_handled],"NOT FOUND")</f>
        <v>tier - 3</v>
      </c>
      <c r="R1333" t="str">
        <f>_xlfn.XLOOKUP(A1333,Table3[customer_no],Table3[state_id],"NOT FOUND")</f>
        <v>R1012</v>
      </c>
      <c r="S1333" s="34" cm="1">
        <f t="array" ref="S1333">_xlfn.XLOOKUP(A1333,Table3[customer_no],'Hospitalisation Details'!$F$2:$F$2344,"NOT FOUND")</f>
        <v>8162.72</v>
      </c>
      <c r="T1333" t="str">
        <f>_xlfn.XLOOKUP(A1333,Table2[Customer ID],Table2[BMI_category],"NOT FOUND")</f>
        <v>Obesity</v>
      </c>
      <c r="U1333" s="7">
        <f>_xlfn.XLOOKUP(A1333,Table2[Customer ID],Table2[no of surgery],"NOT FOUND")</f>
        <v>0</v>
      </c>
      <c r="V1333" t="str">
        <f>_xlfn.XLOOKUP(A1333,Table2[Customer ID],Table2[smoker_missing],"NOT FOUND")</f>
        <v>No</v>
      </c>
      <c r="W1333" t="str">
        <f t="shared" si="20"/>
        <v>Normal</v>
      </c>
      <c r="X1333" s="37">
        <f>SUM(Table5[[#This Row],[Title]:[Diabetes Level]])</f>
        <v>40381.695</v>
      </c>
    </row>
    <row r="1334" spans="1:24" x14ac:dyDescent="0.25">
      <c r="A1334" t="s">
        <v>1038</v>
      </c>
      <c r="B1334" t="str">
        <f>VLOOKUP(A1334,'Customer Names'!$A$2:$E$2336,3,FALSE)</f>
        <v>Mrs.</v>
      </c>
      <c r="C1334" t="str">
        <f>_xlfn.XLOOKUP(A1334,$A$2:$A$2336,'Customer Names'!$D$2:$D$2336,"NOT FOUND")</f>
        <v>Gina</v>
      </c>
      <c r="D1334" t="str">
        <f>_xlfn.XLOOKUP(A1334,$A$2:$A$2336,'Customer Names'!$E$2:$E$2336,"NOT FOUND")</f>
        <v>Kehr</v>
      </c>
      <c r="E1334" cm="1">
        <f t="array" ref="E1334">_xlfn.XLOOKUP(A1334,$A$2:$A$2336,Table2[BMI],"NOT FOUND")</f>
        <v>30.81</v>
      </c>
      <c r="F1334" cm="1">
        <f t="array" ref="F1334">_xlfn.XLOOKUP(A1334,$A$2:$A$2336,Table2[HBA1C],"NOT FOUND")</f>
        <v>4.49</v>
      </c>
      <c r="G1334" t="str" cm="1">
        <f t="array" ref="G1334">_xlfn.XLOOKUP(A1334,$A$2:$A$2336,Table2[Heart Issues],"NOT FOUND")</f>
        <v>No</v>
      </c>
      <c r="H1334" t="str" cm="1">
        <f t="array" ref="H1334">_xlfn.XLOOKUP(A1334,$A$2:$A$2336,Table2[Any Transplants],"NOT FOUND")</f>
        <v>No</v>
      </c>
      <c r="I1334" t="str" cm="1">
        <f t="array" ref="I1334">_xlfn.XLOOKUP(A1334,$A$2:$A$2336,Table2[Cancer history],"NOT FOUND")</f>
        <v>No</v>
      </c>
      <c r="J1334" t="str">
        <f>_xlfn.XLOOKUP(A1334,Table3[customer_no],Table3[month],"NOT FOUND")</f>
        <v>Jun</v>
      </c>
      <c r="K1334" s="7">
        <f>_xlfn.XLOOKUP(A1334,Table3[customer_no],Table3[year_average],"NOT FOUND")</f>
        <v>1990</v>
      </c>
      <c r="L1334" cm="1">
        <f t="array" ref="L1334">_xlfn.XLOOKUP(A1334,Table3[customer_no],'Hospitalisation Details'!$D$2:$D$2344,"NOT FOUND")</f>
        <v>21</v>
      </c>
      <c r="M1334" s="33">
        <f>_xlfn.XLOOKUP(A1334,Table3[customer_no],Table3[dd/mm/yy],"NOT FOUND")</f>
        <v>33045</v>
      </c>
      <c r="N1334">
        <f>_xlfn.XLOOKUP(A1334,Table3[customer_no],Table3[age],"NOT FOUND")</f>
        <v>32</v>
      </c>
      <c r="O1334" cm="1">
        <f t="array" ref="O1334">_xlfn.XLOOKUP(A1334,Table3[customer_no],'Hospitalisation Details'!$E$2:$E$2344,"NOT FOUND")</f>
        <v>3</v>
      </c>
      <c r="P1334" t="str">
        <f>_xlfn.XLOOKUP(A1334,Table3[customer_no],Table3[hsplt_handled],"NOT FOUND")</f>
        <v>tier - 2</v>
      </c>
      <c r="Q1334" t="str">
        <f>_xlfn.XLOOKUP(A1334,Table3[customer_no],Table3[city_handled],"NOT FOUND")</f>
        <v>tier - 3</v>
      </c>
      <c r="R1334" t="str">
        <f>_xlfn.XLOOKUP(A1334,Table3[customer_no],Table3[state_id],"NOT FOUND")</f>
        <v>R1025</v>
      </c>
      <c r="S1334" s="34" cm="1">
        <f t="array" ref="S1334">_xlfn.XLOOKUP(A1334,Table3[customer_no],'Hospitalisation Details'!$F$2:$F$2344,"NOT FOUND")</f>
        <v>8157.92</v>
      </c>
      <c r="T1334" t="str">
        <f>_xlfn.XLOOKUP(A1334,Table2[Customer ID],Table2[BMI_category],"NOT FOUND")</f>
        <v>Obesity</v>
      </c>
      <c r="U1334" s="7">
        <f>_xlfn.XLOOKUP(A1334,Table2[Customer ID],Table2[no of surgery],"NOT FOUND")</f>
        <v>0</v>
      </c>
      <c r="V1334" t="str">
        <f>_xlfn.XLOOKUP(A1334,Table2[Customer ID],Table2[smoker_missing],"NOT FOUND")</f>
        <v>No</v>
      </c>
      <c r="W1334" t="str">
        <f t="shared" si="20"/>
        <v>Normal</v>
      </c>
      <c r="X1334" s="37">
        <f>SUM(Table5[[#This Row],[Title]:[Diabetes Level]])</f>
        <v>43284.22</v>
      </c>
    </row>
    <row r="1335" spans="1:24" x14ac:dyDescent="0.25">
      <c r="A1335" t="s">
        <v>1037</v>
      </c>
      <c r="B1335" t="str">
        <f>VLOOKUP(A1335,'Customer Names'!$A$2:$E$2336,3,FALSE)</f>
        <v>Mr.</v>
      </c>
      <c r="C1335" t="str">
        <f>_xlfn.XLOOKUP(A1335,$A$2:$A$2336,'Customer Names'!$D$2:$D$2336,"NOT FOUND")</f>
        <v>Dino</v>
      </c>
      <c r="D1335" t="str">
        <f>_xlfn.XLOOKUP(A1335,$A$2:$A$2336,'Customer Names'!$E$2:$E$2336,"NOT FOUND")</f>
        <v>Montagna</v>
      </c>
      <c r="E1335" cm="1">
        <f t="array" ref="E1335">_xlfn.XLOOKUP(A1335,$A$2:$A$2336,Table2[BMI],"NOT FOUND")</f>
        <v>36.85</v>
      </c>
      <c r="F1335" cm="1">
        <f t="array" ref="F1335">_xlfn.XLOOKUP(A1335,$A$2:$A$2336,Table2[HBA1C],"NOT FOUND")</f>
        <v>8.8000000000000007</v>
      </c>
      <c r="G1335" t="str" cm="1">
        <f t="array" ref="G1335">_xlfn.XLOOKUP(A1335,$A$2:$A$2336,Table2[Heart Issues],"NOT FOUND")</f>
        <v>No</v>
      </c>
      <c r="H1335" t="str" cm="1">
        <f t="array" ref="H1335">_xlfn.XLOOKUP(A1335,$A$2:$A$2336,Table2[Any Transplants],"NOT FOUND")</f>
        <v>No</v>
      </c>
      <c r="I1335" t="str" cm="1">
        <f t="array" ref="I1335">_xlfn.XLOOKUP(A1335,$A$2:$A$2336,Table2[Cancer history],"NOT FOUND")</f>
        <v>No</v>
      </c>
      <c r="J1335" t="str">
        <f>_xlfn.XLOOKUP(A1335,Table3[customer_no],Table3[month],"NOT FOUND")</f>
        <v>Sep</v>
      </c>
      <c r="K1335" s="7">
        <f>_xlfn.XLOOKUP(A1335,Table3[customer_no],Table3[year_average],"NOT FOUND")</f>
        <v>1973</v>
      </c>
      <c r="L1335" cm="1">
        <f t="array" ref="L1335">_xlfn.XLOOKUP(A1335,Table3[customer_no],'Hospitalisation Details'!$D$2:$D$2344,"NOT FOUND")</f>
        <v>3</v>
      </c>
      <c r="M1335" s="33">
        <f>_xlfn.XLOOKUP(A1335,Table3[customer_no],Table3[dd/mm/yy],"NOT FOUND")</f>
        <v>26910</v>
      </c>
      <c r="N1335">
        <f>_xlfn.XLOOKUP(A1335,Table3[customer_no],Table3[age],"NOT FOUND")</f>
        <v>49</v>
      </c>
      <c r="O1335" cm="1">
        <f t="array" ref="O1335">_xlfn.XLOOKUP(A1335,Table3[customer_no],'Hospitalisation Details'!$E$2:$E$2344,"NOT FOUND")</f>
        <v>0</v>
      </c>
      <c r="P1335" t="str">
        <f>_xlfn.XLOOKUP(A1335,Table3[customer_no],Table3[hsplt_handled],"NOT FOUND")</f>
        <v>tier - 2</v>
      </c>
      <c r="Q1335" t="str">
        <f>_xlfn.XLOOKUP(A1335,Table3[customer_no],Table3[city_handled],"NOT FOUND")</f>
        <v>tier - 2</v>
      </c>
      <c r="R1335" t="str">
        <f>_xlfn.XLOOKUP(A1335,Table3[customer_no],Table3[state_id],"NOT FOUND")</f>
        <v>R1013</v>
      </c>
      <c r="S1335" s="34" cm="1">
        <f t="array" ref="S1335">_xlfn.XLOOKUP(A1335,Table3[customer_no],'Hospitalisation Details'!$F$2:$F$2344,"NOT FOUND")</f>
        <v>8125.78</v>
      </c>
      <c r="T1335" t="str">
        <f>_xlfn.XLOOKUP(A1335,Table2[Customer ID],Table2[BMI_category],"NOT FOUND")</f>
        <v>Obesity</v>
      </c>
      <c r="U1335" s="7">
        <f>_xlfn.XLOOKUP(A1335,Table2[Customer ID],Table2[no of surgery],"NOT FOUND")</f>
        <v>2</v>
      </c>
      <c r="V1335" t="str">
        <f>_xlfn.XLOOKUP(A1335,Table2[Customer ID],Table2[smoker_missing],"NOT FOUND")</f>
        <v>No</v>
      </c>
      <c r="W1335" t="str">
        <f t="shared" si="20"/>
        <v>Diabetes</v>
      </c>
      <c r="X1335" s="37">
        <f>SUM(Table5[[#This Row],[Title]:[Diabetes Level]])</f>
        <v>37108.43</v>
      </c>
    </row>
    <row r="1336" spans="1:24" x14ac:dyDescent="0.25">
      <c r="A1336" t="s">
        <v>1036</v>
      </c>
      <c r="B1336" t="str">
        <f>VLOOKUP(A1336,'Customer Names'!$A$2:$E$2336,3,FALSE)</f>
        <v>Mr.</v>
      </c>
      <c r="C1336" t="str">
        <f>_xlfn.XLOOKUP(A1336,$A$2:$A$2336,'Customer Names'!$D$2:$D$2336,"NOT FOUND")</f>
        <v>Jan</v>
      </c>
      <c r="D1336" t="str">
        <f>_xlfn.XLOOKUP(A1336,$A$2:$A$2336,'Customer Names'!$E$2:$E$2336,"NOT FOUND")</f>
        <v>M√ºller</v>
      </c>
      <c r="E1336" cm="1">
        <f t="array" ref="E1336">_xlfn.XLOOKUP(A1336,$A$2:$A$2336,Table2[BMI],"NOT FOUND")</f>
        <v>35.86</v>
      </c>
      <c r="F1336" cm="1">
        <f t="array" ref="F1336">_xlfn.XLOOKUP(A1336,$A$2:$A$2336,Table2[HBA1C],"NOT FOUND")</f>
        <v>7.93</v>
      </c>
      <c r="G1336" t="str" cm="1">
        <f t="array" ref="G1336">_xlfn.XLOOKUP(A1336,$A$2:$A$2336,Table2[Heart Issues],"NOT FOUND")</f>
        <v>No</v>
      </c>
      <c r="H1336" t="str" cm="1">
        <f t="array" ref="H1336">_xlfn.XLOOKUP(A1336,$A$2:$A$2336,Table2[Any Transplants],"NOT FOUND")</f>
        <v>No</v>
      </c>
      <c r="I1336" t="str" cm="1">
        <f t="array" ref="I1336">_xlfn.XLOOKUP(A1336,$A$2:$A$2336,Table2[Cancer history],"NOT FOUND")</f>
        <v>No</v>
      </c>
      <c r="J1336" t="str">
        <f>_xlfn.XLOOKUP(A1336,Table3[customer_no],Table3[month],"NOT FOUND")</f>
        <v>Aug</v>
      </c>
      <c r="K1336" s="7">
        <f>_xlfn.XLOOKUP(A1336,Table3[customer_no],Table3[year_average],"NOT FOUND")</f>
        <v>1973</v>
      </c>
      <c r="L1336" cm="1">
        <f t="array" ref="L1336">_xlfn.XLOOKUP(A1336,Table3[customer_no],'Hospitalisation Details'!$D$2:$D$2344,"NOT FOUND")</f>
        <v>30</v>
      </c>
      <c r="M1336" s="33">
        <f>_xlfn.XLOOKUP(A1336,Table3[customer_no],Table3[dd/mm/yy],"NOT FOUND")</f>
        <v>26906</v>
      </c>
      <c r="N1336">
        <f>_xlfn.XLOOKUP(A1336,Table3[customer_no],Table3[age],"NOT FOUND")</f>
        <v>49</v>
      </c>
      <c r="O1336" cm="1">
        <f t="array" ref="O1336">_xlfn.XLOOKUP(A1336,Table3[customer_no],'Hospitalisation Details'!$E$2:$E$2344,"NOT FOUND")</f>
        <v>0</v>
      </c>
      <c r="P1336" t="str">
        <f>_xlfn.XLOOKUP(A1336,Table3[customer_no],Table3[hsplt_handled],"NOT FOUND")</f>
        <v>tier - 3</v>
      </c>
      <c r="Q1336" t="str">
        <f>_xlfn.XLOOKUP(A1336,Table3[customer_no],Table3[city_handled],"NOT FOUND")</f>
        <v>tier - 1</v>
      </c>
      <c r="R1336" t="str">
        <f>_xlfn.XLOOKUP(A1336,Table3[customer_no],Table3[state_id],"NOT FOUND")</f>
        <v>R1013</v>
      </c>
      <c r="S1336" s="34" cm="1">
        <f t="array" ref="S1336">_xlfn.XLOOKUP(A1336,Table3[customer_no],'Hospitalisation Details'!$F$2:$F$2344,"NOT FOUND")</f>
        <v>8124.41</v>
      </c>
      <c r="T1336" t="str">
        <f>_xlfn.XLOOKUP(A1336,Table2[Customer ID],Table2[BMI_category],"NOT FOUND")</f>
        <v>Obesity</v>
      </c>
      <c r="U1336" s="7">
        <f>_xlfn.XLOOKUP(A1336,Table2[Customer ID],Table2[no of surgery],"NOT FOUND")</f>
        <v>2</v>
      </c>
      <c r="V1336" t="str">
        <f>_xlfn.XLOOKUP(A1336,Table2[Customer ID],Table2[smoker_missing],"NOT FOUND")</f>
        <v>No</v>
      </c>
      <c r="W1336" t="str">
        <f t="shared" si="20"/>
        <v>Diabetes</v>
      </c>
      <c r="X1336" s="37">
        <f>SUM(Table5[[#This Row],[Title]:[Diabetes Level]])</f>
        <v>37128.199999999997</v>
      </c>
    </row>
    <row r="1337" spans="1:24" x14ac:dyDescent="0.25">
      <c r="A1337" t="s">
        <v>1035</v>
      </c>
      <c r="B1337" t="str">
        <f>VLOOKUP(A1337,'Customer Names'!$A$2:$E$2336,3,FALSE)</f>
        <v>Mr.</v>
      </c>
      <c r="C1337" t="str">
        <f>_xlfn.XLOOKUP(A1337,$A$2:$A$2336,'Customer Names'!$D$2:$D$2336,"NOT FOUND")</f>
        <v>Jonathan E.</v>
      </c>
      <c r="D1337" t="str">
        <f>_xlfn.XLOOKUP(A1337,$A$2:$A$2336,'Customer Names'!$E$2:$E$2336,"NOT FOUND")</f>
        <v>Baker</v>
      </c>
      <c r="E1337" cm="1">
        <f t="array" ref="E1337">_xlfn.XLOOKUP(A1337,$A$2:$A$2336,Table2[BMI],"NOT FOUND")</f>
        <v>30.3</v>
      </c>
      <c r="F1337" cm="1">
        <f t="array" ref="F1337">_xlfn.XLOOKUP(A1337,$A$2:$A$2336,Table2[HBA1C],"NOT FOUND")</f>
        <v>9.4499999999999993</v>
      </c>
      <c r="G1337" t="str" cm="1">
        <f t="array" ref="G1337">_xlfn.XLOOKUP(A1337,$A$2:$A$2336,Table2[Heart Issues],"NOT FOUND")</f>
        <v>No</v>
      </c>
      <c r="H1337" t="str" cm="1">
        <f t="array" ref="H1337">_xlfn.XLOOKUP(A1337,$A$2:$A$2336,Table2[Any Transplants],"NOT FOUND")</f>
        <v>No</v>
      </c>
      <c r="I1337" t="str" cm="1">
        <f t="array" ref="I1337">_xlfn.XLOOKUP(A1337,$A$2:$A$2336,Table2[Cancer history],"NOT FOUND")</f>
        <v>No</v>
      </c>
      <c r="J1337" t="str">
        <f>_xlfn.XLOOKUP(A1337,Table3[customer_no],Table3[month],"NOT FOUND")</f>
        <v>Dec</v>
      </c>
      <c r="K1337" s="7">
        <f>_xlfn.XLOOKUP(A1337,Table3[customer_no],Table3[year_average],"NOT FOUND")</f>
        <v>1973</v>
      </c>
      <c r="L1337" cm="1">
        <f t="array" ref="L1337">_xlfn.XLOOKUP(A1337,Table3[customer_no],'Hospitalisation Details'!$D$2:$D$2344,"NOT FOUND")</f>
        <v>16</v>
      </c>
      <c r="M1337" s="33">
        <f>_xlfn.XLOOKUP(A1337,Table3[customer_no],Table3[dd/mm/yy],"NOT FOUND")</f>
        <v>27014</v>
      </c>
      <c r="N1337">
        <f>_xlfn.XLOOKUP(A1337,Table3[customer_no],Table3[age],"NOT FOUND")</f>
        <v>49</v>
      </c>
      <c r="O1337" cm="1">
        <f t="array" ref="O1337">_xlfn.XLOOKUP(A1337,Table3[customer_no],'Hospitalisation Details'!$E$2:$E$2344,"NOT FOUND")</f>
        <v>0</v>
      </c>
      <c r="P1337" t="str">
        <f>_xlfn.XLOOKUP(A1337,Table3[customer_no],Table3[hsplt_handled],"NOT FOUND")</f>
        <v>tier - 3</v>
      </c>
      <c r="Q1337" t="str">
        <f>_xlfn.XLOOKUP(A1337,Table3[customer_no],Table3[city_handled],"NOT FOUND")</f>
        <v>tier - 1</v>
      </c>
      <c r="R1337" t="str">
        <f>_xlfn.XLOOKUP(A1337,Table3[customer_no],Table3[state_id],"NOT FOUND")</f>
        <v>R1011</v>
      </c>
      <c r="S1337" s="34" cm="1">
        <f t="array" ref="S1337">_xlfn.XLOOKUP(A1337,Table3[customer_no],'Hospitalisation Details'!$F$2:$F$2344,"NOT FOUND")</f>
        <v>8116.68</v>
      </c>
      <c r="T1337" t="str">
        <f>_xlfn.XLOOKUP(A1337,Table2[Customer ID],Table2[BMI_category],"NOT FOUND")</f>
        <v>Obesity</v>
      </c>
      <c r="U1337" s="7">
        <f>_xlfn.XLOOKUP(A1337,Table2[Customer ID],Table2[no of surgery],"NOT FOUND")</f>
        <v>2</v>
      </c>
      <c r="V1337" t="str">
        <f>_xlfn.XLOOKUP(A1337,Table2[Customer ID],Table2[smoker_missing],"NOT FOUND")</f>
        <v>No</v>
      </c>
      <c r="W1337" t="str">
        <f t="shared" si="20"/>
        <v>Diabetes</v>
      </c>
      <c r="X1337" s="37">
        <f>SUM(Table5[[#This Row],[Title]:[Diabetes Level]])</f>
        <v>37210.43</v>
      </c>
    </row>
    <row r="1338" spans="1:24" x14ac:dyDescent="0.25">
      <c r="A1338" t="s">
        <v>1034</v>
      </c>
      <c r="B1338" t="str">
        <f>VLOOKUP(A1338,'Customer Names'!$A$2:$E$2336,3,FALSE)</f>
        <v>Mr.</v>
      </c>
      <c r="C1338" t="str">
        <f>_xlfn.XLOOKUP(A1338,$A$2:$A$2336,'Customer Names'!$D$2:$D$2336,"NOT FOUND")</f>
        <v>Mark A</v>
      </c>
      <c r="D1338" t="str">
        <f>_xlfn.XLOOKUP(A1338,$A$2:$A$2336,'Customer Names'!$E$2:$E$2336,"NOT FOUND")</f>
        <v>Sidebottom</v>
      </c>
      <c r="E1338" cm="1">
        <f t="array" ref="E1338">_xlfn.XLOOKUP(A1338,$A$2:$A$2336,Table2[BMI],"NOT FOUND")</f>
        <v>32.015000000000001</v>
      </c>
      <c r="F1338" cm="1">
        <f t="array" ref="F1338">_xlfn.XLOOKUP(A1338,$A$2:$A$2336,Table2[HBA1C],"NOT FOUND")</f>
        <v>7.67</v>
      </c>
      <c r="G1338" t="str" cm="1">
        <f t="array" ref="G1338">_xlfn.XLOOKUP(A1338,$A$2:$A$2336,Table2[Heart Issues],"NOT FOUND")</f>
        <v>No</v>
      </c>
      <c r="H1338" t="str" cm="1">
        <f t="array" ref="H1338">_xlfn.XLOOKUP(A1338,$A$2:$A$2336,Table2[Any Transplants],"NOT FOUND")</f>
        <v>No</v>
      </c>
      <c r="I1338" t="str" cm="1">
        <f t="array" ref="I1338">_xlfn.XLOOKUP(A1338,$A$2:$A$2336,Table2[Cancer history],"NOT FOUND")</f>
        <v>No</v>
      </c>
      <c r="J1338" t="str">
        <f>_xlfn.XLOOKUP(A1338,Table3[customer_no],Table3[month],"NOT FOUND")</f>
        <v>Sep</v>
      </c>
      <c r="K1338" s="7">
        <f>_xlfn.XLOOKUP(A1338,Table3[customer_no],Table3[year_average],"NOT FOUND")</f>
        <v>1978</v>
      </c>
      <c r="L1338" cm="1">
        <f t="array" ref="L1338">_xlfn.XLOOKUP(A1338,Table3[customer_no],'Hospitalisation Details'!$D$2:$D$2344,"NOT FOUND")</f>
        <v>1</v>
      </c>
      <c r="M1338" s="33">
        <f>_xlfn.XLOOKUP(A1338,Table3[customer_no],Table3[dd/mm/yy],"NOT FOUND")</f>
        <v>28734</v>
      </c>
      <c r="N1338">
        <f>_xlfn.XLOOKUP(A1338,Table3[customer_no],Table3[age],"NOT FOUND")</f>
        <v>44</v>
      </c>
      <c r="O1338" cm="1">
        <f t="array" ref="O1338">_xlfn.XLOOKUP(A1338,Table3[customer_no],'Hospitalisation Details'!$E$2:$E$2344,"NOT FOUND")</f>
        <v>2</v>
      </c>
      <c r="P1338" t="str">
        <f>_xlfn.XLOOKUP(A1338,Table3[customer_no],Table3[hsplt_handled],"NOT FOUND")</f>
        <v>tier - 3</v>
      </c>
      <c r="Q1338" t="str">
        <f>_xlfn.XLOOKUP(A1338,Table3[customer_no],Table3[city_handled],"NOT FOUND")</f>
        <v>tier - 1</v>
      </c>
      <c r="R1338" t="str">
        <f>_xlfn.XLOOKUP(A1338,Table3[customer_no],Table3[state_id],"NOT FOUND")</f>
        <v>R1012</v>
      </c>
      <c r="S1338" s="34" cm="1">
        <f t="array" ref="S1338">_xlfn.XLOOKUP(A1338,Table3[customer_no],'Hospitalisation Details'!$F$2:$F$2344,"NOT FOUND")</f>
        <v>8116.27</v>
      </c>
      <c r="T1338" t="str">
        <f>_xlfn.XLOOKUP(A1338,Table2[Customer ID],Table2[BMI_category],"NOT FOUND")</f>
        <v>Obesity</v>
      </c>
      <c r="U1338" s="7">
        <f>_xlfn.XLOOKUP(A1338,Table2[Customer ID],Table2[no of surgery],"NOT FOUND")</f>
        <v>0</v>
      </c>
      <c r="V1338" t="str">
        <f>_xlfn.XLOOKUP(A1338,Table2[Customer ID],Table2[smoker_missing],"NOT FOUND")</f>
        <v>No</v>
      </c>
      <c r="W1338" t="str">
        <f t="shared" si="20"/>
        <v>Diabetes</v>
      </c>
      <c r="X1338" s="37">
        <f>SUM(Table5[[#This Row],[Title]:[Diabetes Level]])</f>
        <v>38914.955000000002</v>
      </c>
    </row>
    <row r="1339" spans="1:24" x14ac:dyDescent="0.25">
      <c r="A1339" t="s">
        <v>1033</v>
      </c>
      <c r="B1339" t="str">
        <f>VLOOKUP(A1339,'Customer Names'!$A$2:$E$2336,3,FALSE)</f>
        <v>Mrs.</v>
      </c>
      <c r="C1339" t="str">
        <f>_xlfn.XLOOKUP(A1339,$A$2:$A$2336,'Customer Names'!$D$2:$D$2336,"NOT FOUND")</f>
        <v>Mary</v>
      </c>
      <c r="D1339" t="str">
        <f>_xlfn.XLOOKUP(A1339,$A$2:$A$2336,'Customer Names'!$E$2:$E$2336,"NOT FOUND")</f>
        <v>Johnson</v>
      </c>
      <c r="E1339" cm="1">
        <f t="array" ref="E1339">_xlfn.XLOOKUP(A1339,$A$2:$A$2336,Table2[BMI],"NOT FOUND")</f>
        <v>25.06</v>
      </c>
      <c r="F1339" cm="1">
        <f t="array" ref="F1339">_xlfn.XLOOKUP(A1339,$A$2:$A$2336,Table2[HBA1C],"NOT FOUND")</f>
        <v>10.53</v>
      </c>
      <c r="G1339" t="str" cm="1">
        <f t="array" ref="G1339">_xlfn.XLOOKUP(A1339,$A$2:$A$2336,Table2[Heart Issues],"NOT FOUND")</f>
        <v>No</v>
      </c>
      <c r="H1339" t="str" cm="1">
        <f t="array" ref="H1339">_xlfn.XLOOKUP(A1339,$A$2:$A$2336,Table2[Any Transplants],"NOT FOUND")</f>
        <v>No</v>
      </c>
      <c r="I1339" t="str" cm="1">
        <f t="array" ref="I1339">_xlfn.XLOOKUP(A1339,$A$2:$A$2336,Table2[Cancer history],"NOT FOUND")</f>
        <v>No</v>
      </c>
      <c r="J1339" t="str">
        <f>_xlfn.XLOOKUP(A1339,Table3[customer_no],Table3[month],"NOT FOUND")</f>
        <v>Oct</v>
      </c>
      <c r="K1339" s="7">
        <f>_xlfn.XLOOKUP(A1339,Table3[customer_no],Table3[year_average],"NOT FOUND")</f>
        <v>1973</v>
      </c>
      <c r="L1339" cm="1">
        <f t="array" ref="L1339">_xlfn.XLOOKUP(A1339,Table3[customer_no],'Hospitalisation Details'!$D$2:$D$2344,"NOT FOUND")</f>
        <v>11</v>
      </c>
      <c r="M1339" s="33">
        <f>_xlfn.XLOOKUP(A1339,Table3[customer_no],Table3[dd/mm/yy],"NOT FOUND")</f>
        <v>26948</v>
      </c>
      <c r="N1339">
        <f>_xlfn.XLOOKUP(A1339,Table3[customer_no],Table3[age],"NOT FOUND")</f>
        <v>49</v>
      </c>
      <c r="O1339" cm="1">
        <f t="array" ref="O1339">_xlfn.XLOOKUP(A1339,Table3[customer_no],'Hospitalisation Details'!$E$2:$E$2344,"NOT FOUND")</f>
        <v>0</v>
      </c>
      <c r="P1339" t="str">
        <f>_xlfn.XLOOKUP(A1339,Table3[customer_no],Table3[hsplt_handled],"NOT FOUND")</f>
        <v>tier - 2</v>
      </c>
      <c r="Q1339" t="str">
        <f>_xlfn.XLOOKUP(A1339,Table3[customer_no],Table3[city_handled],"NOT FOUND")</f>
        <v>tier - 2</v>
      </c>
      <c r="R1339" t="str">
        <f>_xlfn.XLOOKUP(A1339,Table3[customer_no],Table3[state_id],"NOT FOUND")</f>
        <v>R1013</v>
      </c>
      <c r="S1339" s="34" cm="1">
        <f t="array" ref="S1339">_xlfn.XLOOKUP(A1339,Table3[customer_no],'Hospitalisation Details'!$F$2:$F$2344,"NOT FOUND")</f>
        <v>8112.59</v>
      </c>
      <c r="T1339" t="str">
        <f>_xlfn.XLOOKUP(A1339,Table2[Customer ID],Table2[BMI_category],"NOT FOUND")</f>
        <v>Overweight</v>
      </c>
      <c r="U1339" s="7">
        <f>_xlfn.XLOOKUP(A1339,Table2[Customer ID],Table2[no of surgery],"NOT FOUND")</f>
        <v>2</v>
      </c>
      <c r="V1339" t="str">
        <f>_xlfn.XLOOKUP(A1339,Table2[Customer ID],Table2[smoker_missing],"NOT FOUND")</f>
        <v>No</v>
      </c>
      <c r="W1339" t="str">
        <f t="shared" si="20"/>
        <v>Diabetes</v>
      </c>
      <c r="X1339" s="37">
        <f>SUM(Table5[[#This Row],[Title]:[Diabetes Level]])</f>
        <v>37131.18</v>
      </c>
    </row>
    <row r="1340" spans="1:24" x14ac:dyDescent="0.25">
      <c r="A1340" t="s">
        <v>1032</v>
      </c>
      <c r="B1340" t="str">
        <f>VLOOKUP(A1340,'Customer Names'!$A$2:$E$2336,3,FALSE)</f>
        <v>Mr.</v>
      </c>
      <c r="C1340" t="str">
        <f>_xlfn.XLOOKUP(A1340,$A$2:$A$2336,'Customer Names'!$D$2:$D$2336,"NOT FOUND")</f>
        <v>Samuel</v>
      </c>
      <c r="D1340" t="str">
        <f>_xlfn.XLOOKUP(A1340,$A$2:$A$2336,'Customer Names'!$E$2:$E$2336,"NOT FOUND")</f>
        <v>Morris</v>
      </c>
      <c r="E1340" cm="1">
        <f t="array" ref="E1340">_xlfn.XLOOKUP(A1340,$A$2:$A$2336,Table2[BMI],"NOT FOUND")</f>
        <v>18.829999999999998</v>
      </c>
      <c r="F1340" cm="1">
        <f t="array" ref="F1340">_xlfn.XLOOKUP(A1340,$A$2:$A$2336,Table2[HBA1C],"NOT FOUND")</f>
        <v>10.08</v>
      </c>
      <c r="G1340" t="str" cm="1">
        <f t="array" ref="G1340">_xlfn.XLOOKUP(A1340,$A$2:$A$2336,Table2[Heart Issues],"NOT FOUND")</f>
        <v>yes</v>
      </c>
      <c r="H1340" t="str" cm="1">
        <f t="array" ref="H1340">_xlfn.XLOOKUP(A1340,$A$2:$A$2336,Table2[Any Transplants],"NOT FOUND")</f>
        <v>No</v>
      </c>
      <c r="I1340" t="str" cm="1">
        <f t="array" ref="I1340">_xlfn.XLOOKUP(A1340,$A$2:$A$2336,Table2[Cancer history],"NOT FOUND")</f>
        <v>No</v>
      </c>
      <c r="J1340" t="str">
        <f>_xlfn.XLOOKUP(A1340,Table3[customer_no],Table3[month],"NOT FOUND")</f>
        <v>Jun</v>
      </c>
      <c r="K1340" s="7">
        <f>_xlfn.XLOOKUP(A1340,Table3[customer_no],Table3[year_average],"NOT FOUND")</f>
        <v>1967</v>
      </c>
      <c r="L1340" cm="1">
        <f t="array" ref="L1340">_xlfn.XLOOKUP(A1340,Table3[customer_no],'Hospitalisation Details'!$D$2:$D$2344,"NOT FOUND")</f>
        <v>10</v>
      </c>
      <c r="M1340" s="33">
        <f>_xlfn.XLOOKUP(A1340,Table3[customer_no],Table3[dd/mm/yy],"NOT FOUND")</f>
        <v>24633</v>
      </c>
      <c r="N1340">
        <f>_xlfn.XLOOKUP(A1340,Table3[customer_no],Table3[age],"NOT FOUND")</f>
        <v>55</v>
      </c>
      <c r="O1340" cm="1">
        <f t="array" ref="O1340">_xlfn.XLOOKUP(A1340,Table3[customer_no],'Hospitalisation Details'!$E$2:$E$2344,"NOT FOUND")</f>
        <v>0</v>
      </c>
      <c r="P1340" t="str">
        <f>_xlfn.XLOOKUP(A1340,Table3[customer_no],Table3[hsplt_handled],"NOT FOUND")</f>
        <v>tier - 3</v>
      </c>
      <c r="Q1340" t="str">
        <f>_xlfn.XLOOKUP(A1340,Table3[customer_no],Table3[city_handled],"NOT FOUND")</f>
        <v>tier - 1</v>
      </c>
      <c r="R1340" t="str">
        <f>_xlfn.XLOOKUP(A1340,Table3[customer_no],Table3[state_id],"NOT FOUND")</f>
        <v>R1012</v>
      </c>
      <c r="S1340" s="34" cm="1">
        <f t="array" ref="S1340">_xlfn.XLOOKUP(A1340,Table3[customer_no],'Hospitalisation Details'!$F$2:$F$2344,"NOT FOUND")</f>
        <v>8091.3</v>
      </c>
      <c r="T1340" t="str">
        <f>_xlfn.XLOOKUP(A1340,Table2[Customer ID],Table2[BMI_category],"NOT FOUND")</f>
        <v>Normal Weight</v>
      </c>
      <c r="U1340" s="7">
        <f>_xlfn.XLOOKUP(A1340,Table2[Customer ID],Table2[no of surgery],"NOT FOUND")</f>
        <v>0</v>
      </c>
      <c r="V1340" t="str">
        <f>_xlfn.XLOOKUP(A1340,Table2[Customer ID],Table2[smoker_missing],"NOT FOUND")</f>
        <v>No</v>
      </c>
      <c r="W1340" t="str">
        <f t="shared" si="20"/>
        <v>Diabetes</v>
      </c>
      <c r="X1340" s="37">
        <f>SUM(Table5[[#This Row],[Title]:[Diabetes Level]])</f>
        <v>34785.21</v>
      </c>
    </row>
    <row r="1341" spans="1:24" x14ac:dyDescent="0.25">
      <c r="A1341" t="s">
        <v>1031</v>
      </c>
      <c r="B1341" t="str">
        <f>VLOOKUP(A1341,'Customer Names'!$A$2:$E$2336,3,FALSE)</f>
        <v>Mr.</v>
      </c>
      <c r="C1341" t="str">
        <f>_xlfn.XLOOKUP(A1341,$A$2:$A$2336,'Customer Names'!$D$2:$D$2336,"NOT FOUND")</f>
        <v>Stan J</v>
      </c>
      <c r="D1341" t="str">
        <f>_xlfn.XLOOKUP(A1341,$A$2:$A$2336,'Customer Names'!$E$2:$E$2336,"NOT FOUND")</f>
        <v>Chaisson</v>
      </c>
      <c r="E1341" cm="1">
        <f t="array" ref="E1341">_xlfn.XLOOKUP(A1341,$A$2:$A$2336,Table2[BMI],"NOT FOUND")</f>
        <v>47.52</v>
      </c>
      <c r="F1341" cm="1">
        <f t="array" ref="F1341">_xlfn.XLOOKUP(A1341,$A$2:$A$2336,Table2[HBA1C],"NOT FOUND")</f>
        <v>11.39</v>
      </c>
      <c r="G1341" t="str" cm="1">
        <f t="array" ref="G1341">_xlfn.XLOOKUP(A1341,$A$2:$A$2336,Table2[Heart Issues],"NOT FOUND")</f>
        <v>yes</v>
      </c>
      <c r="H1341" t="str" cm="1">
        <f t="array" ref="H1341">_xlfn.XLOOKUP(A1341,$A$2:$A$2336,Table2[Any Transplants],"NOT FOUND")</f>
        <v>No</v>
      </c>
      <c r="I1341" t="str" cm="1">
        <f t="array" ref="I1341">_xlfn.XLOOKUP(A1341,$A$2:$A$2336,Table2[Cancer history],"NOT FOUND")</f>
        <v>No</v>
      </c>
      <c r="J1341" t="str">
        <f>_xlfn.XLOOKUP(A1341,Table3[customer_no],Table3[month],"NOT FOUND")</f>
        <v>Dec</v>
      </c>
      <c r="K1341" s="7">
        <f>_xlfn.XLOOKUP(A1341,Table3[customer_no],Table3[year_average],"NOT FOUND")</f>
        <v>1975</v>
      </c>
      <c r="L1341" cm="1">
        <f t="array" ref="L1341">_xlfn.XLOOKUP(A1341,Table3[customer_no],'Hospitalisation Details'!$D$2:$D$2344,"NOT FOUND")</f>
        <v>21</v>
      </c>
      <c r="M1341" s="33">
        <f>_xlfn.XLOOKUP(A1341,Table3[customer_no],Table3[dd/mm/yy],"NOT FOUND")</f>
        <v>27749</v>
      </c>
      <c r="N1341">
        <f>_xlfn.XLOOKUP(A1341,Table3[customer_no],Table3[age],"NOT FOUND")</f>
        <v>47</v>
      </c>
      <c r="O1341" cm="1">
        <f t="array" ref="O1341">_xlfn.XLOOKUP(A1341,Table3[customer_no],'Hospitalisation Details'!$E$2:$E$2344,"NOT FOUND")</f>
        <v>1</v>
      </c>
      <c r="P1341" t="str">
        <f>_xlfn.XLOOKUP(A1341,Table3[customer_no],Table3[hsplt_handled],"NOT FOUND")</f>
        <v>tier - 3</v>
      </c>
      <c r="Q1341" t="str">
        <f>_xlfn.XLOOKUP(A1341,Table3[customer_no],Table3[city_handled],"NOT FOUND")</f>
        <v>tier - 3</v>
      </c>
      <c r="R1341" t="str">
        <f>_xlfn.XLOOKUP(A1341,Table3[customer_no],Table3[state_id],"NOT FOUND")</f>
        <v>R1013</v>
      </c>
      <c r="S1341" s="34" cm="1">
        <f t="array" ref="S1341">_xlfn.XLOOKUP(A1341,Table3[customer_no],'Hospitalisation Details'!$F$2:$F$2344,"NOT FOUND")</f>
        <v>8083.92</v>
      </c>
      <c r="T1341" t="str">
        <f>_xlfn.XLOOKUP(A1341,Table2[Customer ID],Table2[BMI_category],"NOT FOUND")</f>
        <v>Obesity</v>
      </c>
      <c r="U1341" s="7">
        <f>_xlfn.XLOOKUP(A1341,Table2[Customer ID],Table2[no of surgery],"NOT FOUND")</f>
        <v>1</v>
      </c>
      <c r="V1341" t="str">
        <f>_xlfn.XLOOKUP(A1341,Table2[Customer ID],Table2[smoker_missing],"NOT FOUND")</f>
        <v>No</v>
      </c>
      <c r="W1341" t="str">
        <f t="shared" si="20"/>
        <v>Diabetes</v>
      </c>
      <c r="X1341" s="37">
        <f>SUM(Table5[[#This Row],[Title]:[Diabetes Level]])</f>
        <v>37936.83</v>
      </c>
    </row>
    <row r="1342" spans="1:24" x14ac:dyDescent="0.25">
      <c r="A1342" t="s">
        <v>1030</v>
      </c>
      <c r="B1342" t="str">
        <f>VLOOKUP(A1342,'Customer Names'!$A$2:$E$2336,3,FALSE)</f>
        <v>Mrs.</v>
      </c>
      <c r="C1342" t="str">
        <f>_xlfn.XLOOKUP(A1342,$A$2:$A$2336,'Customer Names'!$D$2:$D$2336,"NOT FOUND")</f>
        <v>Jessica L.</v>
      </c>
      <c r="D1342" t="str">
        <f>_xlfn.XLOOKUP(A1342,$A$2:$A$2336,'Customer Names'!$E$2:$E$2336,"NOT FOUND")</f>
        <v>Pigott</v>
      </c>
      <c r="E1342" cm="1">
        <f t="array" ref="E1342">_xlfn.XLOOKUP(A1342,$A$2:$A$2336,Table2[BMI],"NOT FOUND")</f>
        <v>37.82</v>
      </c>
      <c r="F1342" cm="1">
        <f t="array" ref="F1342">_xlfn.XLOOKUP(A1342,$A$2:$A$2336,Table2[HBA1C],"NOT FOUND")</f>
        <v>6.36</v>
      </c>
      <c r="G1342" t="str" cm="1">
        <f t="array" ref="G1342">_xlfn.XLOOKUP(A1342,$A$2:$A$2336,Table2[Heart Issues],"NOT FOUND")</f>
        <v>No</v>
      </c>
      <c r="H1342" t="str" cm="1">
        <f t="array" ref="H1342">_xlfn.XLOOKUP(A1342,$A$2:$A$2336,Table2[Any Transplants],"NOT FOUND")</f>
        <v>No</v>
      </c>
      <c r="I1342" t="str" cm="1">
        <f t="array" ref="I1342">_xlfn.XLOOKUP(A1342,$A$2:$A$2336,Table2[Cancer history],"NOT FOUND")</f>
        <v>No</v>
      </c>
      <c r="J1342" t="str">
        <f>_xlfn.XLOOKUP(A1342,Table3[customer_no],Table3[month],"NOT FOUND")</f>
        <v>Oct</v>
      </c>
      <c r="K1342" s="7">
        <f>_xlfn.XLOOKUP(A1342,Table3[customer_no],Table3[year_average],"NOT FOUND")</f>
        <v>1994</v>
      </c>
      <c r="L1342" cm="1">
        <f t="array" ref="L1342">_xlfn.XLOOKUP(A1342,Table3[customer_no],'Hospitalisation Details'!$D$2:$D$2344,"NOT FOUND")</f>
        <v>12</v>
      </c>
      <c r="M1342" s="33">
        <f>_xlfn.XLOOKUP(A1342,Table3[customer_no],Table3[dd/mm/yy],"NOT FOUND")</f>
        <v>34619</v>
      </c>
      <c r="N1342">
        <f>_xlfn.XLOOKUP(A1342,Table3[customer_no],Table3[age],"NOT FOUND")</f>
        <v>28</v>
      </c>
      <c r="O1342" cm="1">
        <f t="array" ref="O1342">_xlfn.XLOOKUP(A1342,Table3[customer_no],'Hospitalisation Details'!$E$2:$E$2344,"NOT FOUND")</f>
        <v>0</v>
      </c>
      <c r="P1342" t="str">
        <f>_xlfn.XLOOKUP(A1342,Table3[customer_no],Table3[hsplt_handled],"NOT FOUND")</f>
        <v>tier - 2</v>
      </c>
      <c r="Q1342" t="str">
        <f>_xlfn.XLOOKUP(A1342,Table3[customer_no],Table3[city_handled],"NOT FOUND")</f>
        <v>tier - 2</v>
      </c>
      <c r="R1342" t="str">
        <f>_xlfn.XLOOKUP(A1342,Table3[customer_no],Table3[state_id],"NOT FOUND")</f>
        <v>R1026</v>
      </c>
      <c r="S1342" s="34" cm="1">
        <f t="array" ref="S1342">_xlfn.XLOOKUP(A1342,Table3[customer_no],'Hospitalisation Details'!$F$2:$F$2344,"NOT FOUND")</f>
        <v>8081.74</v>
      </c>
      <c r="T1342" t="str">
        <f>_xlfn.XLOOKUP(A1342,Table2[Customer ID],Table2[BMI_category],"NOT FOUND")</f>
        <v>Obesity</v>
      </c>
      <c r="U1342" s="7">
        <f>_xlfn.XLOOKUP(A1342,Table2[Customer ID],Table2[no of surgery],"NOT FOUND")</f>
        <v>0</v>
      </c>
      <c r="V1342" t="str">
        <f>_xlfn.XLOOKUP(A1342,Table2[Customer ID],Table2[smoker_missing],"NOT FOUND")</f>
        <v>No</v>
      </c>
      <c r="W1342" t="str">
        <f t="shared" si="20"/>
        <v>Prediabetes</v>
      </c>
      <c r="X1342" s="37">
        <f>SUM(Table5[[#This Row],[Title]:[Diabetes Level]])</f>
        <v>44778.92</v>
      </c>
    </row>
    <row r="1343" spans="1:24" x14ac:dyDescent="0.25">
      <c r="A1343" t="s">
        <v>1029</v>
      </c>
      <c r="B1343" t="str">
        <f>VLOOKUP(A1343,'Customer Names'!$A$2:$E$2336,3,FALSE)</f>
        <v>Ms.</v>
      </c>
      <c r="C1343" t="str">
        <f>_xlfn.XLOOKUP(A1343,$A$2:$A$2336,'Customer Names'!$D$2:$D$2336,"NOT FOUND")</f>
        <v>Krysta</v>
      </c>
      <c r="D1343" t="str">
        <f>_xlfn.XLOOKUP(A1343,$A$2:$A$2336,'Customer Names'!$E$2:$E$2336,"NOT FOUND")</f>
        <v>Cochrane</v>
      </c>
      <c r="E1343" cm="1">
        <f t="array" ref="E1343">_xlfn.XLOOKUP(A1343,$A$2:$A$2336,Table2[BMI],"NOT FOUND")</f>
        <v>44.16</v>
      </c>
      <c r="F1343" cm="1">
        <f t="array" ref="F1343">_xlfn.XLOOKUP(A1343,$A$2:$A$2336,Table2[HBA1C],"NOT FOUND")</f>
        <v>5.31</v>
      </c>
      <c r="G1343" t="str" cm="1">
        <f t="array" ref="G1343">_xlfn.XLOOKUP(A1343,$A$2:$A$2336,Table2[Heart Issues],"NOT FOUND")</f>
        <v>yes</v>
      </c>
      <c r="H1343" t="str" cm="1">
        <f t="array" ref="H1343">_xlfn.XLOOKUP(A1343,$A$2:$A$2336,Table2[Any Transplants],"NOT FOUND")</f>
        <v>No</v>
      </c>
      <c r="I1343" t="str" cm="1">
        <f t="array" ref="I1343">_xlfn.XLOOKUP(A1343,$A$2:$A$2336,Table2[Cancer history],"NOT FOUND")</f>
        <v>No</v>
      </c>
      <c r="J1343" t="str">
        <f>_xlfn.XLOOKUP(A1343,Table3[customer_no],Table3[month],"NOT FOUND")</f>
        <v>Aug</v>
      </c>
      <c r="K1343" s="7">
        <f>_xlfn.XLOOKUP(A1343,Table3[customer_no],Table3[year_average],"NOT FOUND")</f>
        <v>2001</v>
      </c>
      <c r="L1343" cm="1">
        <f t="array" ref="L1343">_xlfn.XLOOKUP(A1343,Table3[customer_no],'Hospitalisation Details'!$D$2:$D$2344,"NOT FOUND")</f>
        <v>28</v>
      </c>
      <c r="M1343" s="33">
        <f>_xlfn.XLOOKUP(A1343,Table3[customer_no],Table3[dd/mm/yy],"NOT FOUND")</f>
        <v>37131</v>
      </c>
      <c r="N1343">
        <f>_xlfn.XLOOKUP(A1343,Table3[customer_no],Table3[age],"NOT FOUND")</f>
        <v>21</v>
      </c>
      <c r="O1343" cm="1">
        <f t="array" ref="O1343">_xlfn.XLOOKUP(A1343,Table3[customer_no],'Hospitalisation Details'!$E$2:$E$2344,"NOT FOUND")</f>
        <v>0</v>
      </c>
      <c r="P1343" t="str">
        <f>_xlfn.XLOOKUP(A1343,Table3[customer_no],Table3[hsplt_handled],"NOT FOUND")</f>
        <v>tier - 2</v>
      </c>
      <c r="Q1343" t="str">
        <f>_xlfn.XLOOKUP(A1343,Table3[customer_no],Table3[city_handled],"NOT FOUND")</f>
        <v>tier - 2</v>
      </c>
      <c r="R1343" t="str">
        <f>_xlfn.XLOOKUP(A1343,Table3[customer_no],Table3[state_id],"NOT FOUND")</f>
        <v>R1012</v>
      </c>
      <c r="S1343" s="34" cm="1">
        <f t="array" ref="S1343">_xlfn.XLOOKUP(A1343,Table3[customer_no],'Hospitalisation Details'!$F$2:$F$2344,"NOT FOUND")</f>
        <v>8081.26</v>
      </c>
      <c r="T1343" t="str">
        <f>_xlfn.XLOOKUP(A1343,Table2[Customer ID],Table2[BMI_category],"NOT FOUND")</f>
        <v>Obesity</v>
      </c>
      <c r="U1343" s="7">
        <f>_xlfn.XLOOKUP(A1343,Table2[Customer ID],Table2[no of surgery],"NOT FOUND")</f>
        <v>0</v>
      </c>
      <c r="V1343" t="str">
        <f>_xlfn.XLOOKUP(A1343,Table2[Customer ID],Table2[smoker_missing],"NOT FOUND")</f>
        <v>No</v>
      </c>
      <c r="W1343" t="str">
        <f t="shared" si="20"/>
        <v>Normal</v>
      </c>
      <c r="X1343" s="37">
        <f>SUM(Table5[[#This Row],[Title]:[Diabetes Level]])</f>
        <v>47311.73</v>
      </c>
    </row>
    <row r="1344" spans="1:24" x14ac:dyDescent="0.25">
      <c r="A1344" t="s">
        <v>1028</v>
      </c>
      <c r="B1344" t="str">
        <f>VLOOKUP(A1344,'Customer Names'!$A$2:$E$2336,3,FALSE)</f>
        <v>Mrs.</v>
      </c>
      <c r="C1344" t="str">
        <f>_xlfn.XLOOKUP(A1344,$A$2:$A$2336,'Customer Names'!$D$2:$D$2336,"NOT FOUND")</f>
        <v>Natascia</v>
      </c>
      <c r="D1344" t="str">
        <f>_xlfn.XLOOKUP(A1344,$A$2:$A$2336,'Customer Names'!$E$2:$E$2336,"NOT FOUND")</f>
        <v>Armitage</v>
      </c>
      <c r="E1344" cm="1">
        <f t="array" ref="E1344">_xlfn.XLOOKUP(A1344,$A$2:$A$2336,Table2[BMI],"NOT FOUND")</f>
        <v>37.049999999999997</v>
      </c>
      <c r="F1344" cm="1">
        <f t="array" ref="F1344">_xlfn.XLOOKUP(A1344,$A$2:$A$2336,Table2[HBA1C],"NOT FOUND")</f>
        <v>4.74</v>
      </c>
      <c r="G1344" t="str" cm="1">
        <f t="array" ref="G1344">_xlfn.XLOOKUP(A1344,$A$2:$A$2336,Table2[Heart Issues],"NOT FOUND")</f>
        <v>No</v>
      </c>
      <c r="H1344" t="str" cm="1">
        <f t="array" ref="H1344">_xlfn.XLOOKUP(A1344,$A$2:$A$2336,Table2[Any Transplants],"NOT FOUND")</f>
        <v>No</v>
      </c>
      <c r="I1344" t="str" cm="1">
        <f t="array" ref="I1344">_xlfn.XLOOKUP(A1344,$A$2:$A$2336,Table2[Cancer history],"NOT FOUND")</f>
        <v>Yes</v>
      </c>
      <c r="J1344" t="str">
        <f>_xlfn.XLOOKUP(A1344,Table3[customer_no],Table3[month],"NOT FOUND")</f>
        <v>Nov</v>
      </c>
      <c r="K1344" s="7">
        <f>_xlfn.XLOOKUP(A1344,Table3[customer_no],Table3[year_average],"NOT FOUND")</f>
        <v>1993</v>
      </c>
      <c r="L1344" cm="1">
        <f t="array" ref="L1344">_xlfn.XLOOKUP(A1344,Table3[customer_no],'Hospitalisation Details'!$D$2:$D$2344,"NOT FOUND")</f>
        <v>7</v>
      </c>
      <c r="M1344" s="33">
        <f>_xlfn.XLOOKUP(A1344,Table3[customer_no],Table3[dd/mm/yy],"NOT FOUND")</f>
        <v>34280</v>
      </c>
      <c r="N1344">
        <f>_xlfn.XLOOKUP(A1344,Table3[customer_no],Table3[age],"NOT FOUND")</f>
        <v>29</v>
      </c>
      <c r="O1344" cm="1">
        <f t="array" ref="O1344">_xlfn.XLOOKUP(A1344,Table3[customer_no],'Hospitalisation Details'!$E$2:$E$2344,"NOT FOUND")</f>
        <v>0</v>
      </c>
      <c r="P1344" t="str">
        <f>_xlfn.XLOOKUP(A1344,Table3[customer_no],Table3[hsplt_handled],"NOT FOUND")</f>
        <v>tier - 2</v>
      </c>
      <c r="Q1344" t="str">
        <f>_xlfn.XLOOKUP(A1344,Table3[customer_no],Table3[city_handled],"NOT FOUND")</f>
        <v>tier - 1</v>
      </c>
      <c r="R1344" t="str">
        <f>_xlfn.XLOOKUP(A1344,Table3[customer_no],Table3[state_id],"NOT FOUND")</f>
        <v>R1026</v>
      </c>
      <c r="S1344" s="34" cm="1">
        <f t="array" ref="S1344">_xlfn.XLOOKUP(A1344,Table3[customer_no],'Hospitalisation Details'!$F$2:$F$2344,"NOT FOUND")</f>
        <v>8077.41</v>
      </c>
      <c r="T1344" t="str">
        <f>_xlfn.XLOOKUP(A1344,Table2[Customer ID],Table2[BMI_category],"NOT FOUND")</f>
        <v>Obesity</v>
      </c>
      <c r="U1344" s="7">
        <f>_xlfn.XLOOKUP(A1344,Table2[Customer ID],Table2[no of surgery],"NOT FOUND")</f>
        <v>1</v>
      </c>
      <c r="V1344" t="str">
        <f>_xlfn.XLOOKUP(A1344,Table2[Customer ID],Table2[smoker_missing],"NOT FOUND")</f>
        <v>No</v>
      </c>
      <c r="W1344" t="str">
        <f t="shared" si="20"/>
        <v>Normal</v>
      </c>
      <c r="X1344" s="37">
        <f>SUM(Table5[[#This Row],[Title]:[Diabetes Level]])</f>
        <v>44429.2</v>
      </c>
    </row>
    <row r="1345" spans="1:24" x14ac:dyDescent="0.25">
      <c r="A1345" t="s">
        <v>1027</v>
      </c>
      <c r="B1345" t="str">
        <f>VLOOKUP(A1345,'Customer Names'!$A$2:$E$2336,3,FALSE)</f>
        <v>Ms.</v>
      </c>
      <c r="C1345" t="str">
        <f>_xlfn.XLOOKUP(A1345,$A$2:$A$2336,'Customer Names'!$D$2:$D$2336,"NOT FOUND")</f>
        <v>Jenny</v>
      </c>
      <c r="D1345" t="str">
        <f>_xlfn.XLOOKUP(A1345,$A$2:$A$2336,'Customer Names'!$E$2:$E$2336,"NOT FOUND")</f>
        <v>Shen</v>
      </c>
      <c r="E1345" cm="1">
        <f t="array" ref="E1345">_xlfn.XLOOKUP(A1345,$A$2:$A$2336,Table2[BMI],"NOT FOUND")</f>
        <v>18.66</v>
      </c>
      <c r="F1345" cm="1">
        <f t="array" ref="F1345">_xlfn.XLOOKUP(A1345,$A$2:$A$2336,Table2[HBA1C],"NOT FOUND")</f>
        <v>11.35</v>
      </c>
      <c r="G1345" t="str" cm="1">
        <f t="array" ref="G1345">_xlfn.XLOOKUP(A1345,$A$2:$A$2336,Table2[Heart Issues],"NOT FOUND")</f>
        <v>No</v>
      </c>
      <c r="H1345" t="str" cm="1">
        <f t="array" ref="H1345">_xlfn.XLOOKUP(A1345,$A$2:$A$2336,Table2[Any Transplants],"NOT FOUND")</f>
        <v>No</v>
      </c>
      <c r="I1345" t="str" cm="1">
        <f t="array" ref="I1345">_xlfn.XLOOKUP(A1345,$A$2:$A$2336,Table2[Cancer history],"NOT FOUND")</f>
        <v>No</v>
      </c>
      <c r="J1345" t="str">
        <f>_xlfn.XLOOKUP(A1345,Table3[customer_no],Table3[month],"NOT FOUND")</f>
        <v>Oct</v>
      </c>
      <c r="K1345" s="7">
        <f>_xlfn.XLOOKUP(A1345,Table3[customer_no],Table3[year_average],"NOT FOUND")</f>
        <v>1965</v>
      </c>
      <c r="L1345" cm="1">
        <f t="array" ref="L1345">_xlfn.XLOOKUP(A1345,Table3[customer_no],'Hospitalisation Details'!$D$2:$D$2344,"NOT FOUND")</f>
        <v>21</v>
      </c>
      <c r="M1345" s="33">
        <f>_xlfn.XLOOKUP(A1345,Table3[customer_no],Table3[dd/mm/yy],"NOT FOUND")</f>
        <v>24036</v>
      </c>
      <c r="N1345">
        <f>_xlfn.XLOOKUP(A1345,Table3[customer_no],Table3[age],"NOT FOUND")</f>
        <v>57</v>
      </c>
      <c r="O1345" cm="1">
        <f t="array" ref="O1345">_xlfn.XLOOKUP(A1345,Table3[customer_no],'Hospitalisation Details'!$E$2:$E$2344,"NOT FOUND")</f>
        <v>0</v>
      </c>
      <c r="P1345" t="str">
        <f>_xlfn.XLOOKUP(A1345,Table3[customer_no],Table3[hsplt_handled],"NOT FOUND")</f>
        <v>tier - 3</v>
      </c>
      <c r="Q1345" t="str">
        <f>_xlfn.XLOOKUP(A1345,Table3[customer_no],Table3[city_handled],"NOT FOUND")</f>
        <v>tier - 1</v>
      </c>
      <c r="R1345" t="str">
        <f>_xlfn.XLOOKUP(A1345,Table3[customer_no],Table3[state_id],"NOT FOUND")</f>
        <v>R1011</v>
      </c>
      <c r="S1345" s="34" cm="1">
        <f t="array" ref="S1345">_xlfn.XLOOKUP(A1345,Table3[customer_no],'Hospitalisation Details'!$F$2:$F$2344,"NOT FOUND")</f>
        <v>8071.57</v>
      </c>
      <c r="T1345" t="str">
        <f>_xlfn.XLOOKUP(A1345,Table2[Customer ID],Table2[BMI_category],"NOT FOUND")</f>
        <v>Normal Weight</v>
      </c>
      <c r="U1345" s="7">
        <f>_xlfn.XLOOKUP(A1345,Table2[Customer ID],Table2[no of surgery],"NOT FOUND")</f>
        <v>0</v>
      </c>
      <c r="V1345" t="str">
        <f>_xlfn.XLOOKUP(A1345,Table2[Customer ID],Table2[smoker_missing],"NOT FOUND")</f>
        <v>No</v>
      </c>
      <c r="W1345" t="str">
        <f t="shared" si="20"/>
        <v>Diabetes</v>
      </c>
      <c r="X1345" s="37">
        <f>SUM(Table5[[#This Row],[Title]:[Diabetes Level]])</f>
        <v>34180.58</v>
      </c>
    </row>
    <row r="1346" spans="1:24" x14ac:dyDescent="0.25">
      <c r="A1346" t="s">
        <v>1026</v>
      </c>
      <c r="B1346" t="str">
        <f>VLOOKUP(A1346,'Customer Names'!$A$2:$E$2336,3,FALSE)</f>
        <v>Mr.</v>
      </c>
      <c r="C1346" t="str">
        <f>_xlfn.XLOOKUP(A1346,$A$2:$A$2336,'Customer Names'!$D$2:$D$2336,"NOT FOUND")</f>
        <v>Brian</v>
      </c>
      <c r="D1346" t="str">
        <f>_xlfn.XLOOKUP(A1346,$A$2:$A$2336,'Customer Names'!$E$2:$E$2336,"NOT FOUND")</f>
        <v>O'Kelly</v>
      </c>
      <c r="E1346" cm="1">
        <f t="array" ref="E1346">_xlfn.XLOOKUP(A1346,$A$2:$A$2336,Table2[BMI],"NOT FOUND")</f>
        <v>36.200000000000003</v>
      </c>
      <c r="F1346" cm="1">
        <f t="array" ref="F1346">_xlfn.XLOOKUP(A1346,$A$2:$A$2336,Table2[HBA1C],"NOT FOUND")</f>
        <v>6.81</v>
      </c>
      <c r="G1346" t="str" cm="1">
        <f t="array" ref="G1346">_xlfn.XLOOKUP(A1346,$A$2:$A$2336,Table2[Heart Issues],"NOT FOUND")</f>
        <v>yes</v>
      </c>
      <c r="H1346" t="str" cm="1">
        <f t="array" ref="H1346">_xlfn.XLOOKUP(A1346,$A$2:$A$2336,Table2[Any Transplants],"NOT FOUND")</f>
        <v>No</v>
      </c>
      <c r="I1346" t="str" cm="1">
        <f t="array" ref="I1346">_xlfn.XLOOKUP(A1346,$A$2:$A$2336,Table2[Cancer history],"NOT FOUND")</f>
        <v>No</v>
      </c>
      <c r="J1346" t="str">
        <f>_xlfn.XLOOKUP(A1346,Table3[customer_no],Table3[month],"NOT FOUND")</f>
        <v>Dec</v>
      </c>
      <c r="K1346" s="7">
        <f>_xlfn.XLOOKUP(A1346,Table3[customer_no],Table3[year_average],"NOT FOUND")</f>
        <v>1975</v>
      </c>
      <c r="L1346" cm="1">
        <f t="array" ref="L1346">_xlfn.XLOOKUP(A1346,Table3[customer_no],'Hospitalisation Details'!$D$2:$D$2344,"NOT FOUND")</f>
        <v>15</v>
      </c>
      <c r="M1346" s="33">
        <f>_xlfn.XLOOKUP(A1346,Table3[customer_no],Table3[dd/mm/yy],"NOT FOUND")</f>
        <v>27743</v>
      </c>
      <c r="N1346">
        <f>_xlfn.XLOOKUP(A1346,Table3[customer_no],Table3[age],"NOT FOUND")</f>
        <v>47</v>
      </c>
      <c r="O1346" cm="1">
        <f t="array" ref="O1346">_xlfn.XLOOKUP(A1346,Table3[customer_no],'Hospitalisation Details'!$E$2:$E$2344,"NOT FOUND")</f>
        <v>1</v>
      </c>
      <c r="P1346" t="str">
        <f>_xlfn.XLOOKUP(A1346,Table3[customer_no],Table3[hsplt_handled],"NOT FOUND")</f>
        <v>tier - 3</v>
      </c>
      <c r="Q1346" t="str">
        <f>_xlfn.XLOOKUP(A1346,Table3[customer_no],Table3[city_handled],"NOT FOUND")</f>
        <v>tier - 2</v>
      </c>
      <c r="R1346" t="str">
        <f>_xlfn.XLOOKUP(A1346,Table3[customer_no],Table3[state_id],"NOT FOUND")</f>
        <v>R1011</v>
      </c>
      <c r="S1346" s="34" cm="1">
        <f t="array" ref="S1346">_xlfn.XLOOKUP(A1346,Table3[customer_no],'Hospitalisation Details'!$F$2:$F$2344,"NOT FOUND")</f>
        <v>8068.19</v>
      </c>
      <c r="T1346" t="str">
        <f>_xlfn.XLOOKUP(A1346,Table2[Customer ID],Table2[BMI_category],"NOT FOUND")</f>
        <v>Obesity</v>
      </c>
      <c r="U1346" s="7">
        <f>_xlfn.XLOOKUP(A1346,Table2[Customer ID],Table2[no of surgery],"NOT FOUND")</f>
        <v>1</v>
      </c>
      <c r="V1346" t="str">
        <f>_xlfn.XLOOKUP(A1346,Table2[Customer ID],Table2[smoker_missing],"NOT FOUND")</f>
        <v>No</v>
      </c>
      <c r="W1346" t="str">
        <f t="shared" si="20"/>
        <v>Diabetes</v>
      </c>
      <c r="X1346" s="37">
        <f>SUM(Table5[[#This Row],[Title]:[Diabetes Level]])</f>
        <v>37893.199999999997</v>
      </c>
    </row>
    <row r="1347" spans="1:24" x14ac:dyDescent="0.25">
      <c r="A1347" t="s">
        <v>1025</v>
      </c>
      <c r="B1347" t="str">
        <f>VLOOKUP(A1347,'Customer Names'!$A$2:$E$2336,3,FALSE)</f>
        <v>Ms.</v>
      </c>
      <c r="C1347" t="str">
        <f>_xlfn.XLOOKUP(A1347,$A$2:$A$2336,'Customer Names'!$D$2:$D$2336,"NOT FOUND")</f>
        <v>Monica</v>
      </c>
      <c r="D1347" t="str">
        <f>_xlfn.XLOOKUP(A1347,$A$2:$A$2336,'Customer Names'!$E$2:$E$2336,"NOT FOUND")</f>
        <v>Huff</v>
      </c>
      <c r="E1347" cm="1">
        <f t="array" ref="E1347">_xlfn.XLOOKUP(A1347,$A$2:$A$2336,Table2[BMI],"NOT FOUND")</f>
        <v>18.87</v>
      </c>
      <c r="F1347" cm="1">
        <f t="array" ref="F1347">_xlfn.XLOOKUP(A1347,$A$2:$A$2336,Table2[HBA1C],"NOT FOUND")</f>
        <v>8.06</v>
      </c>
      <c r="G1347" t="str" cm="1">
        <f t="array" ref="G1347">_xlfn.XLOOKUP(A1347,$A$2:$A$2336,Table2[Heart Issues],"NOT FOUND")</f>
        <v>No</v>
      </c>
      <c r="H1347" t="str" cm="1">
        <f t="array" ref="H1347">_xlfn.XLOOKUP(A1347,$A$2:$A$2336,Table2[Any Transplants],"NOT FOUND")</f>
        <v>No</v>
      </c>
      <c r="I1347" t="str" cm="1">
        <f t="array" ref="I1347">_xlfn.XLOOKUP(A1347,$A$2:$A$2336,Table2[Cancer history],"NOT FOUND")</f>
        <v>No</v>
      </c>
      <c r="J1347" t="str">
        <f>_xlfn.XLOOKUP(A1347,Table3[customer_no],Table3[month],"NOT FOUND")</f>
        <v>Aug</v>
      </c>
      <c r="K1347" s="7">
        <f>_xlfn.XLOOKUP(A1347,Table3[customer_no],Table3[year_average],"NOT FOUND")</f>
        <v>1965</v>
      </c>
      <c r="L1347" cm="1">
        <f t="array" ref="L1347">_xlfn.XLOOKUP(A1347,Table3[customer_no],'Hospitalisation Details'!$D$2:$D$2344,"NOT FOUND")</f>
        <v>11</v>
      </c>
      <c r="M1347" s="33">
        <f>_xlfn.XLOOKUP(A1347,Table3[customer_no],Table3[dd/mm/yy],"NOT FOUND")</f>
        <v>23965</v>
      </c>
      <c r="N1347">
        <f>_xlfn.XLOOKUP(A1347,Table3[customer_no],Table3[age],"NOT FOUND")</f>
        <v>57</v>
      </c>
      <c r="O1347" cm="1">
        <f t="array" ref="O1347">_xlfn.XLOOKUP(A1347,Table3[customer_no],'Hospitalisation Details'!$E$2:$E$2344,"NOT FOUND")</f>
        <v>0</v>
      </c>
      <c r="P1347" t="str">
        <f>_xlfn.XLOOKUP(A1347,Table3[customer_no],Table3[hsplt_handled],"NOT FOUND")</f>
        <v>tier - 3</v>
      </c>
      <c r="Q1347" t="str">
        <f>_xlfn.XLOOKUP(A1347,Table3[customer_no],Table3[city_handled],"NOT FOUND")</f>
        <v>tier - 1</v>
      </c>
      <c r="R1347" t="str">
        <f>_xlfn.XLOOKUP(A1347,Table3[customer_no],Table3[state_id],"NOT FOUND")</f>
        <v>R1013</v>
      </c>
      <c r="S1347" s="34" cm="1">
        <f t="array" ref="S1347">_xlfn.XLOOKUP(A1347,Table3[customer_no],'Hospitalisation Details'!$F$2:$F$2344,"NOT FOUND")</f>
        <v>8067.83</v>
      </c>
      <c r="T1347" t="str">
        <f>_xlfn.XLOOKUP(A1347,Table2[Customer ID],Table2[BMI_category],"NOT FOUND")</f>
        <v>Normal Weight</v>
      </c>
      <c r="U1347" s="7">
        <f>_xlfn.XLOOKUP(A1347,Table2[Customer ID],Table2[no of surgery],"NOT FOUND")</f>
        <v>0</v>
      </c>
      <c r="V1347" t="str">
        <f>_xlfn.XLOOKUP(A1347,Table2[Customer ID],Table2[smoker_missing],"NOT FOUND")</f>
        <v>No</v>
      </c>
      <c r="W1347" t="str">
        <f t="shared" ref="W1347:W1410" si="21">IF(F1347&lt;5.7, "Normal", IF(AND(F1347&gt;=5.7, F1347&lt;=6.4), "Prediabetes", "Diabetes"))</f>
        <v>Diabetes</v>
      </c>
      <c r="X1347" s="37">
        <f>SUM(Table5[[#This Row],[Title]:[Diabetes Level]])</f>
        <v>34092.76</v>
      </c>
    </row>
    <row r="1348" spans="1:24" x14ac:dyDescent="0.25">
      <c r="A1348" t="s">
        <v>1024</v>
      </c>
      <c r="B1348" t="str">
        <f>VLOOKUP(A1348,'Customer Names'!$A$2:$E$2336,3,FALSE)</f>
        <v>Mr.</v>
      </c>
      <c r="C1348" t="str">
        <f>_xlfn.XLOOKUP(A1348,$A$2:$A$2336,'Customer Names'!$D$2:$D$2336,"NOT FOUND")</f>
        <v>Tyler</v>
      </c>
      <c r="D1348" t="str">
        <f>_xlfn.XLOOKUP(A1348,$A$2:$A$2336,'Customer Names'!$E$2:$E$2336,"NOT FOUND")</f>
        <v>Dye</v>
      </c>
      <c r="E1348" cm="1">
        <f t="array" ref="E1348">_xlfn.XLOOKUP(A1348,$A$2:$A$2336,Table2[BMI],"NOT FOUND")</f>
        <v>32.299999999999997</v>
      </c>
      <c r="F1348" cm="1">
        <f t="array" ref="F1348">_xlfn.XLOOKUP(A1348,$A$2:$A$2336,Table2[HBA1C],"NOT FOUND")</f>
        <v>6.74</v>
      </c>
      <c r="G1348" t="str" cm="1">
        <f t="array" ref="G1348">_xlfn.XLOOKUP(A1348,$A$2:$A$2336,Table2[Heart Issues],"NOT FOUND")</f>
        <v>yes</v>
      </c>
      <c r="H1348" t="str" cm="1">
        <f t="array" ref="H1348">_xlfn.XLOOKUP(A1348,$A$2:$A$2336,Table2[Any Transplants],"NOT FOUND")</f>
        <v>No</v>
      </c>
      <c r="I1348" t="str" cm="1">
        <f t="array" ref="I1348">_xlfn.XLOOKUP(A1348,$A$2:$A$2336,Table2[Cancer history],"NOT FOUND")</f>
        <v>No</v>
      </c>
      <c r="J1348" t="str">
        <f>_xlfn.XLOOKUP(A1348,Table3[customer_no],Table3[month],"NOT FOUND")</f>
        <v>Jun</v>
      </c>
      <c r="K1348" s="7">
        <f>_xlfn.XLOOKUP(A1348,Table3[customer_no],Table3[year_average],"NOT FOUND")</f>
        <v>1975</v>
      </c>
      <c r="L1348" cm="1">
        <f t="array" ref="L1348">_xlfn.XLOOKUP(A1348,Table3[customer_no],'Hospitalisation Details'!$D$2:$D$2344,"NOT FOUND")</f>
        <v>28</v>
      </c>
      <c r="M1348" s="33">
        <f>_xlfn.XLOOKUP(A1348,Table3[customer_no],Table3[dd/mm/yy],"NOT FOUND")</f>
        <v>27573</v>
      </c>
      <c r="N1348">
        <f>_xlfn.XLOOKUP(A1348,Table3[customer_no],Table3[age],"NOT FOUND")</f>
        <v>47</v>
      </c>
      <c r="O1348" cm="1">
        <f t="array" ref="O1348">_xlfn.XLOOKUP(A1348,Table3[customer_no],'Hospitalisation Details'!$E$2:$E$2344,"NOT FOUND")</f>
        <v>1</v>
      </c>
      <c r="P1348" t="str">
        <f>_xlfn.XLOOKUP(A1348,Table3[customer_no],Table3[hsplt_handled],"NOT FOUND")</f>
        <v>tier - 3</v>
      </c>
      <c r="Q1348" t="str">
        <f>_xlfn.XLOOKUP(A1348,Table3[customer_no],Table3[city_handled],"NOT FOUND")</f>
        <v>tier - 3</v>
      </c>
      <c r="R1348" t="str">
        <f>_xlfn.XLOOKUP(A1348,Table3[customer_no],Table3[state_id],"NOT FOUND")</f>
        <v>R1011</v>
      </c>
      <c r="S1348" s="34" cm="1">
        <f t="array" ref="S1348">_xlfn.XLOOKUP(A1348,Table3[customer_no],'Hospitalisation Details'!$F$2:$F$2344,"NOT FOUND")</f>
        <v>8062.76</v>
      </c>
      <c r="T1348" t="str">
        <f>_xlfn.XLOOKUP(A1348,Table2[Customer ID],Table2[BMI_category],"NOT FOUND")</f>
        <v>Obesity</v>
      </c>
      <c r="U1348" s="7">
        <f>_xlfn.XLOOKUP(A1348,Table2[Customer ID],Table2[no of surgery],"NOT FOUND")</f>
        <v>1</v>
      </c>
      <c r="V1348" t="str">
        <f>_xlfn.XLOOKUP(A1348,Table2[Customer ID],Table2[smoker_missing],"NOT FOUND")</f>
        <v>No</v>
      </c>
      <c r="W1348" t="str">
        <f t="shared" si="21"/>
        <v>Diabetes</v>
      </c>
      <c r="X1348" s="37">
        <f>SUM(Table5[[#This Row],[Title]:[Diabetes Level]])</f>
        <v>37726.800000000003</v>
      </c>
    </row>
    <row r="1349" spans="1:24" x14ac:dyDescent="0.25">
      <c r="A1349" t="s">
        <v>1023</v>
      </c>
      <c r="B1349" t="str">
        <f>VLOOKUP(A1349,'Customer Names'!$A$2:$E$2336,3,FALSE)</f>
        <v>Ms.</v>
      </c>
      <c r="C1349" t="str">
        <f>_xlfn.XLOOKUP(A1349,$A$2:$A$2336,'Customer Names'!$D$2:$D$2336,"NOT FOUND")</f>
        <v>Kelly C</v>
      </c>
      <c r="D1349" t="str">
        <f>_xlfn.XLOOKUP(A1349,$A$2:$A$2336,'Customer Names'!$E$2:$E$2336,"NOT FOUND")</f>
        <v>Willard</v>
      </c>
      <c r="E1349" cm="1">
        <f t="array" ref="E1349">_xlfn.XLOOKUP(A1349,$A$2:$A$2336,Table2[BMI],"NOT FOUND")</f>
        <v>22.64</v>
      </c>
      <c r="F1349" cm="1">
        <f t="array" ref="F1349">_xlfn.XLOOKUP(A1349,$A$2:$A$2336,Table2[HBA1C],"NOT FOUND")</f>
        <v>6.54</v>
      </c>
      <c r="G1349" t="str" cm="1">
        <f t="array" ref="G1349">_xlfn.XLOOKUP(A1349,$A$2:$A$2336,Table2[Heart Issues],"NOT FOUND")</f>
        <v>yes</v>
      </c>
      <c r="H1349" t="str" cm="1">
        <f t="array" ref="H1349">_xlfn.XLOOKUP(A1349,$A$2:$A$2336,Table2[Any Transplants],"NOT FOUND")</f>
        <v>No</v>
      </c>
      <c r="I1349" t="str" cm="1">
        <f t="array" ref="I1349">_xlfn.XLOOKUP(A1349,$A$2:$A$2336,Table2[Cancer history],"NOT FOUND")</f>
        <v>No</v>
      </c>
      <c r="J1349" t="str">
        <f>_xlfn.XLOOKUP(A1349,Table3[customer_no],Table3[month],"NOT FOUND")</f>
        <v>Dec</v>
      </c>
      <c r="K1349" s="7">
        <f>_xlfn.XLOOKUP(A1349,Table3[customer_no],Table3[year_average],"NOT FOUND")</f>
        <v>1970</v>
      </c>
      <c r="L1349" cm="1">
        <f t="array" ref="L1349">_xlfn.XLOOKUP(A1349,Table3[customer_no],'Hospitalisation Details'!$D$2:$D$2344,"NOT FOUND")</f>
        <v>12</v>
      </c>
      <c r="M1349" s="33">
        <f>_xlfn.XLOOKUP(A1349,Table3[customer_no],Table3[dd/mm/yy],"NOT FOUND")</f>
        <v>25914</v>
      </c>
      <c r="N1349">
        <f>_xlfn.XLOOKUP(A1349,Table3[customer_no],Table3[age],"NOT FOUND")</f>
        <v>52</v>
      </c>
      <c r="O1349" cm="1">
        <f t="array" ref="O1349">_xlfn.XLOOKUP(A1349,Table3[customer_no],'Hospitalisation Details'!$E$2:$E$2344,"NOT FOUND")</f>
        <v>0</v>
      </c>
      <c r="P1349" t="str">
        <f>_xlfn.XLOOKUP(A1349,Table3[customer_no],Table3[hsplt_handled],"NOT FOUND")</f>
        <v>tier - 2</v>
      </c>
      <c r="Q1349" t="str">
        <f>_xlfn.XLOOKUP(A1349,Table3[customer_no],Table3[city_handled],"NOT FOUND")</f>
        <v>tier - 1</v>
      </c>
      <c r="R1349" t="str">
        <f>_xlfn.XLOOKUP(A1349,Table3[customer_no],Table3[state_id],"NOT FOUND")</f>
        <v>R1013</v>
      </c>
      <c r="S1349" s="34" cm="1">
        <f t="array" ref="S1349">_xlfn.XLOOKUP(A1349,Table3[customer_no],'Hospitalisation Details'!$F$2:$F$2344,"NOT FOUND")</f>
        <v>8062.31</v>
      </c>
      <c r="T1349" t="str">
        <f>_xlfn.XLOOKUP(A1349,Table2[Customer ID],Table2[BMI_category],"NOT FOUND")</f>
        <v>Normal Weight</v>
      </c>
      <c r="U1349" s="7">
        <f>_xlfn.XLOOKUP(A1349,Table2[Customer ID],Table2[no of surgery],"NOT FOUND")</f>
        <v>2</v>
      </c>
      <c r="V1349" t="str">
        <f>_xlfn.XLOOKUP(A1349,Table2[Customer ID],Table2[smoker_missing],"NOT FOUND")</f>
        <v>No</v>
      </c>
      <c r="W1349" t="str">
        <f t="shared" si="21"/>
        <v>Diabetes</v>
      </c>
      <c r="X1349" s="37">
        <f>SUM(Table5[[#This Row],[Title]:[Diabetes Level]])</f>
        <v>36041.49</v>
      </c>
    </row>
    <row r="1350" spans="1:24" x14ac:dyDescent="0.25">
      <c r="A1350" t="s">
        <v>1022</v>
      </c>
      <c r="B1350" t="str">
        <f>VLOOKUP(A1350,'Customer Names'!$A$2:$E$2336,3,FALSE)</f>
        <v>Mrs.</v>
      </c>
      <c r="C1350" t="str">
        <f>_xlfn.XLOOKUP(A1350,$A$2:$A$2336,'Customer Names'!$D$2:$D$2336,"NOT FOUND")</f>
        <v>Emily</v>
      </c>
      <c r="D1350" t="str">
        <f>_xlfn.XLOOKUP(A1350,$A$2:$A$2336,'Customer Names'!$E$2:$E$2336,"NOT FOUND")</f>
        <v>D'Addario</v>
      </c>
      <c r="E1350" cm="1">
        <f t="array" ref="E1350">_xlfn.XLOOKUP(A1350,$A$2:$A$2336,Table2[BMI],"NOT FOUND")</f>
        <v>28.69</v>
      </c>
      <c r="F1350" cm="1">
        <f t="array" ref="F1350">_xlfn.XLOOKUP(A1350,$A$2:$A$2336,Table2[HBA1C],"NOT FOUND")</f>
        <v>5.4</v>
      </c>
      <c r="G1350" t="str" cm="1">
        <f t="array" ref="G1350">_xlfn.XLOOKUP(A1350,$A$2:$A$2336,Table2[Heart Issues],"NOT FOUND")</f>
        <v>No</v>
      </c>
      <c r="H1350" t="str" cm="1">
        <f t="array" ref="H1350">_xlfn.XLOOKUP(A1350,$A$2:$A$2336,Table2[Any Transplants],"NOT FOUND")</f>
        <v>No</v>
      </c>
      <c r="I1350" t="str" cm="1">
        <f t="array" ref="I1350">_xlfn.XLOOKUP(A1350,$A$2:$A$2336,Table2[Cancer history],"NOT FOUND")</f>
        <v>No</v>
      </c>
      <c r="J1350" t="str">
        <f>_xlfn.XLOOKUP(A1350,Table3[customer_no],Table3[month],"NOT FOUND")</f>
        <v>Dec</v>
      </c>
      <c r="K1350" s="7">
        <f>_xlfn.XLOOKUP(A1350,Table3[customer_no],Table3[year_average],"NOT FOUND")</f>
        <v>1982</v>
      </c>
      <c r="L1350" cm="1">
        <f t="array" ref="L1350">_xlfn.XLOOKUP(A1350,Table3[customer_no],'Hospitalisation Details'!$D$2:$D$2344,"NOT FOUND")</f>
        <v>27</v>
      </c>
      <c r="M1350" s="33">
        <f>_xlfn.XLOOKUP(A1350,Table3[customer_no],Table3[dd/mm/yy],"NOT FOUND")</f>
        <v>30312</v>
      </c>
      <c r="N1350">
        <f>_xlfn.XLOOKUP(A1350,Table3[customer_no],Table3[age],"NOT FOUND")</f>
        <v>40</v>
      </c>
      <c r="O1350" cm="1">
        <f t="array" ref="O1350">_xlfn.XLOOKUP(A1350,Table3[customer_no],'Hospitalisation Details'!$E$2:$E$2344,"NOT FOUND")</f>
        <v>3</v>
      </c>
      <c r="P1350" t="str">
        <f>_xlfn.XLOOKUP(A1350,Table3[customer_no],Table3[hsplt_handled],"NOT FOUND")</f>
        <v>tier - 2</v>
      </c>
      <c r="Q1350" t="str">
        <f>_xlfn.XLOOKUP(A1350,Table3[customer_no],Table3[city_handled],"NOT FOUND")</f>
        <v>tier - 3</v>
      </c>
      <c r="R1350" t="str">
        <f>_xlfn.XLOOKUP(A1350,Table3[customer_no],Table3[state_id],"NOT FOUND")</f>
        <v>R1012</v>
      </c>
      <c r="S1350" s="34" cm="1">
        <f t="array" ref="S1350">_xlfn.XLOOKUP(A1350,Table3[customer_no],'Hospitalisation Details'!$F$2:$F$2344,"NOT FOUND")</f>
        <v>8059.68</v>
      </c>
      <c r="T1350" t="str">
        <f>_xlfn.XLOOKUP(A1350,Table2[Customer ID],Table2[BMI_category],"NOT FOUND")</f>
        <v>Overweight</v>
      </c>
      <c r="U1350" s="7">
        <f>_xlfn.XLOOKUP(A1350,Table2[Customer ID],Table2[no of surgery],"NOT FOUND")</f>
        <v>0</v>
      </c>
      <c r="V1350" t="str">
        <f>_xlfn.XLOOKUP(A1350,Table2[Customer ID],Table2[smoker_missing],"NOT FOUND")</f>
        <v>No</v>
      </c>
      <c r="W1350" t="str">
        <f t="shared" si="21"/>
        <v>Normal</v>
      </c>
      <c r="X1350" s="37">
        <f>SUM(Table5[[#This Row],[Title]:[Diabetes Level]])</f>
        <v>40457.770000000004</v>
      </c>
    </row>
    <row r="1351" spans="1:24" x14ac:dyDescent="0.25">
      <c r="A1351" t="s">
        <v>1021</v>
      </c>
      <c r="B1351" t="str">
        <f>VLOOKUP(A1351,'Customer Names'!$A$2:$E$2336,3,FALSE)</f>
        <v>Mr.</v>
      </c>
      <c r="C1351" t="str">
        <f>_xlfn.XLOOKUP(A1351,$A$2:$A$2336,'Customer Names'!$D$2:$D$2336,"NOT FOUND")</f>
        <v>James V</v>
      </c>
      <c r="D1351" t="str">
        <f>_xlfn.XLOOKUP(A1351,$A$2:$A$2336,'Customer Names'!$E$2:$E$2336,"NOT FOUND")</f>
        <v>Buchanan</v>
      </c>
      <c r="E1351" cm="1">
        <f t="array" ref="E1351">_xlfn.XLOOKUP(A1351,$A$2:$A$2336,Table2[BMI],"NOT FOUND")</f>
        <v>28.16</v>
      </c>
      <c r="F1351" cm="1">
        <f t="array" ref="F1351">_xlfn.XLOOKUP(A1351,$A$2:$A$2336,Table2[HBA1C],"NOT FOUND")</f>
        <v>5.58</v>
      </c>
      <c r="G1351" t="str" cm="1">
        <f t="array" ref="G1351">_xlfn.XLOOKUP(A1351,$A$2:$A$2336,Table2[Heart Issues],"NOT FOUND")</f>
        <v>yes</v>
      </c>
      <c r="H1351" t="str" cm="1">
        <f t="array" ref="H1351">_xlfn.XLOOKUP(A1351,$A$2:$A$2336,Table2[Any Transplants],"NOT FOUND")</f>
        <v>No</v>
      </c>
      <c r="I1351" t="str" cm="1">
        <f t="array" ref="I1351">_xlfn.XLOOKUP(A1351,$A$2:$A$2336,Table2[Cancer history],"NOT FOUND")</f>
        <v>No</v>
      </c>
      <c r="J1351" t="str">
        <f>_xlfn.XLOOKUP(A1351,Table3[customer_no],Table3[month],"NOT FOUND")</f>
        <v>Nov</v>
      </c>
      <c r="K1351" s="7">
        <f>_xlfn.XLOOKUP(A1351,Table3[customer_no],Table3[year_average],"NOT FOUND")</f>
        <v>1985</v>
      </c>
      <c r="L1351" cm="1">
        <f t="array" ref="L1351">_xlfn.XLOOKUP(A1351,Table3[customer_no],'Hospitalisation Details'!$D$2:$D$2344,"NOT FOUND")</f>
        <v>28</v>
      </c>
      <c r="M1351" s="33">
        <f>_xlfn.XLOOKUP(A1351,Table3[customer_no],Table3[dd/mm/yy],"NOT FOUND")</f>
        <v>31379</v>
      </c>
      <c r="N1351">
        <f>_xlfn.XLOOKUP(A1351,Table3[customer_no],Table3[age],"NOT FOUND")</f>
        <v>37</v>
      </c>
      <c r="O1351" cm="1">
        <f t="array" ref="O1351">_xlfn.XLOOKUP(A1351,Table3[customer_no],'Hospitalisation Details'!$E$2:$E$2344,"NOT FOUND")</f>
        <v>3</v>
      </c>
      <c r="P1351" t="str">
        <f>_xlfn.XLOOKUP(A1351,Table3[customer_no],Table3[hsplt_handled],"NOT FOUND")</f>
        <v>tier - 2</v>
      </c>
      <c r="Q1351" t="str">
        <f>_xlfn.XLOOKUP(A1351,Table3[customer_no],Table3[city_handled],"NOT FOUND")</f>
        <v>tier - 3</v>
      </c>
      <c r="R1351" t="str">
        <f>_xlfn.XLOOKUP(A1351,Table3[customer_no],Table3[state_id],"NOT FOUND")</f>
        <v>R1012</v>
      </c>
      <c r="S1351" s="34" cm="1">
        <f t="array" ref="S1351">_xlfn.XLOOKUP(A1351,Table3[customer_no],'Hospitalisation Details'!$F$2:$F$2344,"NOT FOUND")</f>
        <v>8059.06</v>
      </c>
      <c r="T1351" t="str">
        <f>_xlfn.XLOOKUP(A1351,Table2[Customer ID],Table2[BMI_category],"NOT FOUND")</f>
        <v>Overweight</v>
      </c>
      <c r="U1351" s="7">
        <f>_xlfn.XLOOKUP(A1351,Table2[Customer ID],Table2[no of surgery],"NOT FOUND")</f>
        <v>0</v>
      </c>
      <c r="V1351" t="str">
        <f>_xlfn.XLOOKUP(A1351,Table2[Customer ID],Table2[smoker_missing],"NOT FOUND")</f>
        <v>No</v>
      </c>
      <c r="W1351" t="str">
        <f t="shared" si="21"/>
        <v>Normal</v>
      </c>
      <c r="X1351" s="37">
        <f>SUM(Table5[[#This Row],[Title]:[Diabetes Level]])</f>
        <v>41524.799999999996</v>
      </c>
    </row>
    <row r="1352" spans="1:24" x14ac:dyDescent="0.25">
      <c r="A1352" t="s">
        <v>1020</v>
      </c>
      <c r="B1352" t="str">
        <f>VLOOKUP(A1352,'Customer Names'!$A$2:$E$2336,3,FALSE)</f>
        <v>Ms.</v>
      </c>
      <c r="C1352" t="str">
        <f>_xlfn.XLOOKUP(A1352,$A$2:$A$2336,'Customer Names'!$D$2:$D$2336,"NOT FOUND")</f>
        <v>Angie</v>
      </c>
      <c r="D1352" t="str">
        <f>_xlfn.XLOOKUP(A1352,$A$2:$A$2336,'Customer Names'!$E$2:$E$2336,"NOT FOUND")</f>
        <v>Clark</v>
      </c>
      <c r="E1352" cm="1">
        <f t="array" ref="E1352">_xlfn.XLOOKUP(A1352,$A$2:$A$2336,Table2[BMI],"NOT FOUND")</f>
        <v>45.54</v>
      </c>
      <c r="F1352" cm="1">
        <f t="array" ref="F1352">_xlfn.XLOOKUP(A1352,$A$2:$A$2336,Table2[HBA1C],"NOT FOUND")</f>
        <v>5.84</v>
      </c>
      <c r="G1352" t="str" cm="1">
        <f t="array" ref="G1352">_xlfn.XLOOKUP(A1352,$A$2:$A$2336,Table2[Heart Issues],"NOT FOUND")</f>
        <v>No</v>
      </c>
      <c r="H1352" t="str" cm="1">
        <f t="array" ref="H1352">_xlfn.XLOOKUP(A1352,$A$2:$A$2336,Table2[Any Transplants],"NOT FOUND")</f>
        <v>No</v>
      </c>
      <c r="I1352" t="str" cm="1">
        <f t="array" ref="I1352">_xlfn.XLOOKUP(A1352,$A$2:$A$2336,Table2[Cancer history],"NOT FOUND")</f>
        <v>Yes</v>
      </c>
      <c r="J1352" t="str">
        <f>_xlfn.XLOOKUP(A1352,Table3[customer_no],Table3[month],"NOT FOUND")</f>
        <v>Dec</v>
      </c>
      <c r="K1352" s="7">
        <f>_xlfn.XLOOKUP(A1352,Table3[customer_no],Table3[year_average],"NOT FOUND")</f>
        <v>2003</v>
      </c>
      <c r="L1352" cm="1">
        <f t="array" ref="L1352">_xlfn.XLOOKUP(A1352,Table3[customer_no],'Hospitalisation Details'!$D$2:$D$2344,"NOT FOUND")</f>
        <v>12</v>
      </c>
      <c r="M1352" s="33">
        <f>_xlfn.XLOOKUP(A1352,Table3[customer_no],Table3[dd/mm/yy],"NOT FOUND")</f>
        <v>37967</v>
      </c>
      <c r="N1352">
        <f>_xlfn.XLOOKUP(A1352,Table3[customer_no],Table3[age],"NOT FOUND")</f>
        <v>19</v>
      </c>
      <c r="O1352" cm="1">
        <f t="array" ref="O1352">_xlfn.XLOOKUP(A1352,Table3[customer_no],'Hospitalisation Details'!$E$2:$E$2344,"NOT FOUND")</f>
        <v>0</v>
      </c>
      <c r="P1352" t="str">
        <f>_xlfn.XLOOKUP(A1352,Table3[customer_no],Table3[hsplt_handled],"NOT FOUND")</f>
        <v>tier - 2</v>
      </c>
      <c r="Q1352" t="str">
        <f>_xlfn.XLOOKUP(A1352,Table3[customer_no],Table3[city_handled],"NOT FOUND")</f>
        <v>tier - 2</v>
      </c>
      <c r="R1352" t="str">
        <f>_xlfn.XLOOKUP(A1352,Table3[customer_no],Table3[state_id],"NOT FOUND")</f>
        <v>R1012</v>
      </c>
      <c r="S1352" s="34" cm="1">
        <f t="array" ref="S1352">_xlfn.XLOOKUP(A1352,Table3[customer_no],'Hospitalisation Details'!$F$2:$F$2344,"NOT FOUND")</f>
        <v>8035.64</v>
      </c>
      <c r="T1352" t="str">
        <f>_xlfn.XLOOKUP(A1352,Table2[Customer ID],Table2[BMI_category],"NOT FOUND")</f>
        <v>Obesity</v>
      </c>
      <c r="U1352" s="7">
        <f>_xlfn.XLOOKUP(A1352,Table2[Customer ID],Table2[no of surgery],"NOT FOUND")</f>
        <v>1</v>
      </c>
      <c r="V1352" t="str">
        <f>_xlfn.XLOOKUP(A1352,Table2[Customer ID],Table2[smoker_missing],"NOT FOUND")</f>
        <v>No</v>
      </c>
      <c r="W1352" t="str">
        <f t="shared" si="21"/>
        <v>Prediabetes</v>
      </c>
      <c r="X1352" s="37">
        <f>SUM(Table5[[#This Row],[Title]:[Diabetes Level]])</f>
        <v>48089.02</v>
      </c>
    </row>
    <row r="1353" spans="1:24" x14ac:dyDescent="0.25">
      <c r="A1353" t="s">
        <v>1019</v>
      </c>
      <c r="B1353" t="str">
        <f>VLOOKUP(A1353,'Customer Names'!$A$2:$E$2336,3,FALSE)</f>
        <v>Mr.</v>
      </c>
      <c r="C1353" t="str">
        <f>_xlfn.XLOOKUP(A1353,$A$2:$A$2336,'Customer Names'!$D$2:$D$2336,"NOT FOUND")</f>
        <v>Michael J.</v>
      </c>
      <c r="D1353" t="str">
        <f>_xlfn.XLOOKUP(A1353,$A$2:$A$2336,'Customer Names'!$E$2:$E$2336,"NOT FOUND")</f>
        <v>Waterson</v>
      </c>
      <c r="E1353" cm="1">
        <f t="array" ref="E1353">_xlfn.XLOOKUP(A1353,$A$2:$A$2336,Table2[BMI],"NOT FOUND")</f>
        <v>28.7</v>
      </c>
      <c r="F1353" cm="1">
        <f t="array" ref="F1353">_xlfn.XLOOKUP(A1353,$A$2:$A$2336,Table2[HBA1C],"NOT FOUND")</f>
        <v>4.2</v>
      </c>
      <c r="G1353" t="str" cm="1">
        <f t="array" ref="G1353">_xlfn.XLOOKUP(A1353,$A$2:$A$2336,Table2[Heart Issues],"NOT FOUND")</f>
        <v>No</v>
      </c>
      <c r="H1353" t="str" cm="1">
        <f t="array" ref="H1353">_xlfn.XLOOKUP(A1353,$A$2:$A$2336,Table2[Any Transplants],"NOT FOUND")</f>
        <v>No</v>
      </c>
      <c r="I1353" t="str" cm="1">
        <f t="array" ref="I1353">_xlfn.XLOOKUP(A1353,$A$2:$A$2336,Table2[Cancer history],"NOT FOUND")</f>
        <v>No</v>
      </c>
      <c r="J1353" t="str">
        <f>_xlfn.XLOOKUP(A1353,Table3[customer_no],Table3[month],"NOT FOUND")</f>
        <v>Nov</v>
      </c>
      <c r="K1353" s="7">
        <f>_xlfn.XLOOKUP(A1353,Table3[customer_no],Table3[year_average],"NOT FOUND")</f>
        <v>1977</v>
      </c>
      <c r="L1353" cm="1">
        <f t="array" ref="L1353">_xlfn.XLOOKUP(A1353,Table3[customer_no],'Hospitalisation Details'!$D$2:$D$2344,"NOT FOUND")</f>
        <v>6</v>
      </c>
      <c r="M1353" s="33">
        <f>_xlfn.XLOOKUP(A1353,Table3[customer_no],Table3[dd/mm/yy],"NOT FOUND")</f>
        <v>28435</v>
      </c>
      <c r="N1353">
        <f>_xlfn.XLOOKUP(A1353,Table3[customer_no],Table3[age],"NOT FOUND")</f>
        <v>45</v>
      </c>
      <c r="O1353" cm="1">
        <f t="array" ref="O1353">_xlfn.XLOOKUP(A1353,Table3[customer_no],'Hospitalisation Details'!$E$2:$E$2344,"NOT FOUND")</f>
        <v>2</v>
      </c>
      <c r="P1353" t="str">
        <f>_xlfn.XLOOKUP(A1353,Table3[customer_no],Table3[hsplt_handled],"NOT FOUND")</f>
        <v>tier - 3</v>
      </c>
      <c r="Q1353" t="str">
        <f>_xlfn.XLOOKUP(A1353,Table3[customer_no],Table3[city_handled],"NOT FOUND")</f>
        <v>tier - 2</v>
      </c>
      <c r="R1353" t="str">
        <f>_xlfn.XLOOKUP(A1353,Table3[customer_no],Table3[state_id],"NOT FOUND")</f>
        <v>R1011</v>
      </c>
      <c r="S1353" s="34" cm="1">
        <f t="array" ref="S1353">_xlfn.XLOOKUP(A1353,Table3[customer_no],'Hospitalisation Details'!$F$2:$F$2344,"NOT FOUND")</f>
        <v>8027.97</v>
      </c>
      <c r="T1353" t="str">
        <f>_xlfn.XLOOKUP(A1353,Table2[Customer ID],Table2[BMI_category],"NOT FOUND")</f>
        <v>Overweight</v>
      </c>
      <c r="U1353" s="7">
        <f>_xlfn.XLOOKUP(A1353,Table2[Customer ID],Table2[no of surgery],"NOT FOUND")</f>
        <v>0</v>
      </c>
      <c r="V1353" t="str">
        <f>_xlfn.XLOOKUP(A1353,Table2[Customer ID],Table2[smoker_missing],"NOT FOUND")</f>
        <v>No</v>
      </c>
      <c r="W1353" t="str">
        <f t="shared" si="21"/>
        <v>Normal</v>
      </c>
      <c r="X1353" s="37">
        <f>SUM(Table5[[#This Row],[Title]:[Diabetes Level]])</f>
        <v>38525.870000000003</v>
      </c>
    </row>
    <row r="1354" spans="1:24" x14ac:dyDescent="0.25">
      <c r="A1354" t="s">
        <v>1018</v>
      </c>
      <c r="B1354" t="str">
        <f>VLOOKUP(A1354,'Customer Names'!$A$2:$E$2336,3,FALSE)</f>
        <v>Ms.</v>
      </c>
      <c r="C1354" t="str">
        <f>_xlfn.XLOOKUP(A1354,$A$2:$A$2336,'Customer Names'!$D$2:$D$2336,"NOT FOUND")</f>
        <v>Sabina</v>
      </c>
      <c r="D1354" t="str">
        <f>_xlfn.XLOOKUP(A1354,$A$2:$A$2336,'Customer Names'!$E$2:$E$2336,"NOT FOUND")</f>
        <v>Piras</v>
      </c>
      <c r="E1354" cm="1">
        <f t="array" ref="E1354">_xlfn.XLOOKUP(A1354,$A$2:$A$2336,Table2[BMI],"NOT FOUND")</f>
        <v>27.74</v>
      </c>
      <c r="F1354" cm="1">
        <f t="array" ref="F1354">_xlfn.XLOOKUP(A1354,$A$2:$A$2336,Table2[HBA1C],"NOT FOUND")</f>
        <v>6.06</v>
      </c>
      <c r="G1354" t="str" cm="1">
        <f t="array" ref="G1354">_xlfn.XLOOKUP(A1354,$A$2:$A$2336,Table2[Heart Issues],"NOT FOUND")</f>
        <v>yes</v>
      </c>
      <c r="H1354" t="str" cm="1">
        <f t="array" ref="H1354">_xlfn.XLOOKUP(A1354,$A$2:$A$2336,Table2[Any Transplants],"NOT FOUND")</f>
        <v>No</v>
      </c>
      <c r="I1354" t="str" cm="1">
        <f t="array" ref="I1354">_xlfn.XLOOKUP(A1354,$A$2:$A$2336,Table2[Cancer history],"NOT FOUND")</f>
        <v>No</v>
      </c>
      <c r="J1354" t="str">
        <f>_xlfn.XLOOKUP(A1354,Table3[customer_no],Table3[month],"NOT FOUND")</f>
        <v>Dec</v>
      </c>
      <c r="K1354" s="7">
        <f>_xlfn.XLOOKUP(A1354,Table3[customer_no],Table3[year_average],"NOT FOUND")</f>
        <v>1976</v>
      </c>
      <c r="L1354" cm="1">
        <f t="array" ref="L1354">_xlfn.XLOOKUP(A1354,Table3[customer_no],'Hospitalisation Details'!$D$2:$D$2344,"NOT FOUND")</f>
        <v>20</v>
      </c>
      <c r="M1354" s="33">
        <f>_xlfn.XLOOKUP(A1354,Table3[customer_no],Table3[dd/mm/yy],"NOT FOUND")</f>
        <v>28114</v>
      </c>
      <c r="N1354">
        <f>_xlfn.XLOOKUP(A1354,Table3[customer_no],Table3[age],"NOT FOUND")</f>
        <v>46</v>
      </c>
      <c r="O1354" cm="1">
        <f t="array" ref="O1354">_xlfn.XLOOKUP(A1354,Table3[customer_no],'Hospitalisation Details'!$E$2:$E$2344,"NOT FOUND")</f>
        <v>0</v>
      </c>
      <c r="P1354" t="str">
        <f>_xlfn.XLOOKUP(A1354,Table3[customer_no],Table3[hsplt_handled],"NOT FOUND")</f>
        <v>tier - 2</v>
      </c>
      <c r="Q1354" t="str">
        <f>_xlfn.XLOOKUP(A1354,Table3[customer_no],Table3[city_handled],"NOT FOUND")</f>
        <v>tier - 2</v>
      </c>
      <c r="R1354" t="str">
        <f>_xlfn.XLOOKUP(A1354,Table3[customer_no],Table3[state_id],"NOT FOUND")</f>
        <v>R1012</v>
      </c>
      <c r="S1354" s="34" cm="1">
        <f t="array" ref="S1354">_xlfn.XLOOKUP(A1354,Table3[customer_no],'Hospitalisation Details'!$F$2:$F$2344,"NOT FOUND")</f>
        <v>8026.67</v>
      </c>
      <c r="T1354" t="str">
        <f>_xlfn.XLOOKUP(A1354,Table2[Customer ID],Table2[BMI_category],"NOT FOUND")</f>
        <v>Overweight</v>
      </c>
      <c r="U1354" s="7">
        <f>_xlfn.XLOOKUP(A1354,Table2[Customer ID],Table2[no of surgery],"NOT FOUND")</f>
        <v>0</v>
      </c>
      <c r="V1354" t="str">
        <f>_xlfn.XLOOKUP(A1354,Table2[Customer ID],Table2[smoker_missing],"NOT FOUND")</f>
        <v>No</v>
      </c>
      <c r="W1354" t="str">
        <f t="shared" si="21"/>
        <v>Prediabetes</v>
      </c>
      <c r="X1354" s="37">
        <f>SUM(Table5[[#This Row],[Title]:[Diabetes Level]])</f>
        <v>38216.47</v>
      </c>
    </row>
    <row r="1355" spans="1:24" x14ac:dyDescent="0.25">
      <c r="A1355" t="s">
        <v>1017</v>
      </c>
      <c r="B1355" t="str">
        <f>VLOOKUP(A1355,'Customer Names'!$A$2:$E$2336,3,FALSE)</f>
        <v>Ms.</v>
      </c>
      <c r="C1355" t="str">
        <f>_xlfn.XLOOKUP(A1355,$A$2:$A$2336,'Customer Names'!$D$2:$D$2336,"NOT FOUND")</f>
        <v>Amy C</v>
      </c>
      <c r="D1355" t="str">
        <f>_xlfn.XLOOKUP(A1355,$A$2:$A$2336,'Customer Names'!$E$2:$E$2336,"NOT FOUND")</f>
        <v>Olson</v>
      </c>
      <c r="E1355" cm="1">
        <f t="array" ref="E1355">_xlfn.XLOOKUP(A1355,$A$2:$A$2336,Table2[BMI],"NOT FOUND")</f>
        <v>36.954999999999998</v>
      </c>
      <c r="F1355" cm="1">
        <f t="array" ref="F1355">_xlfn.XLOOKUP(A1355,$A$2:$A$2336,Table2[HBA1C],"NOT FOUND")</f>
        <v>7.57</v>
      </c>
      <c r="G1355" t="str" cm="1">
        <f t="array" ref="G1355">_xlfn.XLOOKUP(A1355,$A$2:$A$2336,Table2[Heart Issues],"NOT FOUND")</f>
        <v>No</v>
      </c>
      <c r="H1355" t="str" cm="1">
        <f t="array" ref="H1355">_xlfn.XLOOKUP(A1355,$A$2:$A$2336,Table2[Any Transplants],"NOT FOUND")</f>
        <v>No</v>
      </c>
      <c r="I1355" t="str" cm="1">
        <f t="array" ref="I1355">_xlfn.XLOOKUP(A1355,$A$2:$A$2336,Table2[Cancer history],"NOT FOUND")</f>
        <v>No</v>
      </c>
      <c r="J1355" t="str">
        <f>_xlfn.XLOOKUP(A1355,Table3[customer_no],Table3[month],"NOT FOUND")</f>
        <v>Jul</v>
      </c>
      <c r="K1355" s="7">
        <f>_xlfn.XLOOKUP(A1355,Table3[customer_no],Table3[year_average],"NOT FOUND")</f>
        <v>1978</v>
      </c>
      <c r="L1355" cm="1">
        <f t="array" ref="L1355">_xlfn.XLOOKUP(A1355,Table3[customer_no],'Hospitalisation Details'!$D$2:$D$2344,"NOT FOUND")</f>
        <v>17</v>
      </c>
      <c r="M1355" s="33">
        <f>_xlfn.XLOOKUP(A1355,Table3[customer_no],Table3[dd/mm/yy],"NOT FOUND")</f>
        <v>28688</v>
      </c>
      <c r="N1355">
        <f>_xlfn.XLOOKUP(A1355,Table3[customer_no],Table3[age],"NOT FOUND")</f>
        <v>44</v>
      </c>
      <c r="O1355" cm="1">
        <f t="array" ref="O1355">_xlfn.XLOOKUP(A1355,Table3[customer_no],'Hospitalisation Details'!$E$2:$E$2344,"NOT FOUND")</f>
        <v>1</v>
      </c>
      <c r="P1355" t="str">
        <f>_xlfn.XLOOKUP(A1355,Table3[customer_no],Table3[hsplt_handled],"NOT FOUND")</f>
        <v>tier - 2</v>
      </c>
      <c r="Q1355" t="str">
        <f>_xlfn.XLOOKUP(A1355,Table3[customer_no],Table3[city_handled],"NOT FOUND")</f>
        <v>tier - 3</v>
      </c>
      <c r="R1355" t="str">
        <f>_xlfn.XLOOKUP(A1355,Table3[customer_no],Table3[state_id],"NOT FOUND")</f>
        <v>R1012</v>
      </c>
      <c r="S1355" s="34" cm="1">
        <f t="array" ref="S1355">_xlfn.XLOOKUP(A1355,Table3[customer_no],'Hospitalisation Details'!$F$2:$F$2344,"NOT FOUND")</f>
        <v>8023.14</v>
      </c>
      <c r="T1355" t="str">
        <f>_xlfn.XLOOKUP(A1355,Table2[Customer ID],Table2[BMI_category],"NOT FOUND")</f>
        <v>Obesity</v>
      </c>
      <c r="U1355" s="7">
        <f>_xlfn.XLOOKUP(A1355,Table2[Customer ID],Table2[no of surgery],"NOT FOUND")</f>
        <v>0</v>
      </c>
      <c r="V1355" t="str">
        <f>_xlfn.XLOOKUP(A1355,Table2[Customer ID],Table2[smoker_missing],"NOT FOUND")</f>
        <v>No</v>
      </c>
      <c r="W1355" t="str">
        <f t="shared" si="21"/>
        <v>Diabetes</v>
      </c>
      <c r="X1355" s="37">
        <f>SUM(Table5[[#This Row],[Title]:[Diabetes Level]])</f>
        <v>38795.665000000001</v>
      </c>
    </row>
    <row r="1356" spans="1:24" x14ac:dyDescent="0.25">
      <c r="A1356" t="s">
        <v>1016</v>
      </c>
      <c r="B1356" t="str">
        <f>VLOOKUP(A1356,'Customer Names'!$A$2:$E$2336,3,FALSE)</f>
        <v>Ms.</v>
      </c>
      <c r="C1356" t="str">
        <f>_xlfn.XLOOKUP(A1356,$A$2:$A$2336,'Customer Names'!$D$2:$D$2336,"NOT FOUND")</f>
        <v>Victoria U</v>
      </c>
      <c r="D1356" t="str">
        <f>_xlfn.XLOOKUP(A1356,$A$2:$A$2336,'Customer Names'!$E$2:$E$2336,"NOT FOUND")</f>
        <v>Manfredi</v>
      </c>
      <c r="E1356" cm="1">
        <f t="array" ref="E1356">_xlfn.XLOOKUP(A1356,$A$2:$A$2336,Table2[BMI],"NOT FOUND")</f>
        <v>30.69</v>
      </c>
      <c r="F1356" cm="1">
        <f t="array" ref="F1356">_xlfn.XLOOKUP(A1356,$A$2:$A$2336,Table2[HBA1C],"NOT FOUND")</f>
        <v>6.15</v>
      </c>
      <c r="G1356" t="str" cm="1">
        <f t="array" ref="G1356">_xlfn.XLOOKUP(A1356,$A$2:$A$2336,Table2[Heart Issues],"NOT FOUND")</f>
        <v>No</v>
      </c>
      <c r="H1356" t="str" cm="1">
        <f t="array" ref="H1356">_xlfn.XLOOKUP(A1356,$A$2:$A$2336,Table2[Any Transplants],"NOT FOUND")</f>
        <v>No</v>
      </c>
      <c r="I1356" t="str" cm="1">
        <f t="array" ref="I1356">_xlfn.XLOOKUP(A1356,$A$2:$A$2336,Table2[Cancer history],"NOT FOUND")</f>
        <v>No</v>
      </c>
      <c r="J1356" t="str">
        <f>_xlfn.XLOOKUP(A1356,Table3[customer_no],Table3[month],"NOT FOUND")</f>
        <v>Nov</v>
      </c>
      <c r="K1356" s="7">
        <f>_xlfn.XLOOKUP(A1356,Table3[customer_no],Table3[year_average],"NOT FOUND")</f>
        <v>1989</v>
      </c>
      <c r="L1356" cm="1">
        <f t="array" ref="L1356">_xlfn.XLOOKUP(A1356,Table3[customer_no],'Hospitalisation Details'!$D$2:$D$2344,"NOT FOUND")</f>
        <v>3</v>
      </c>
      <c r="M1356" s="33">
        <f>_xlfn.XLOOKUP(A1356,Table3[customer_no],Table3[dd/mm/yy],"NOT FOUND")</f>
        <v>32815</v>
      </c>
      <c r="N1356">
        <f>_xlfn.XLOOKUP(A1356,Table3[customer_no],Table3[age],"NOT FOUND")</f>
        <v>33</v>
      </c>
      <c r="O1356" cm="1">
        <f t="array" ref="O1356">_xlfn.XLOOKUP(A1356,Table3[customer_no],'Hospitalisation Details'!$E$2:$E$2344,"NOT FOUND")</f>
        <v>3</v>
      </c>
      <c r="P1356" t="str">
        <f>_xlfn.XLOOKUP(A1356,Table3[customer_no],Table3[hsplt_handled],"NOT FOUND")</f>
        <v>tier - 2</v>
      </c>
      <c r="Q1356" t="str">
        <f>_xlfn.XLOOKUP(A1356,Table3[customer_no],Table3[city_handled],"NOT FOUND")</f>
        <v>tier - 1</v>
      </c>
      <c r="R1356" t="str">
        <f>_xlfn.XLOOKUP(A1356,Table3[customer_no],Table3[state_id],"NOT FOUND")</f>
        <v>R1012</v>
      </c>
      <c r="S1356" s="34" cm="1">
        <f t="array" ref="S1356">_xlfn.XLOOKUP(A1356,Table3[customer_no],'Hospitalisation Details'!$F$2:$F$2344,"NOT FOUND")</f>
        <v>8021.11</v>
      </c>
      <c r="T1356" t="str">
        <f>_xlfn.XLOOKUP(A1356,Table2[Customer ID],Table2[BMI_category],"NOT FOUND")</f>
        <v>Obesity</v>
      </c>
      <c r="U1356" s="7">
        <f>_xlfn.XLOOKUP(A1356,Table2[Customer ID],Table2[no of surgery],"NOT FOUND")</f>
        <v>0</v>
      </c>
      <c r="V1356" t="str">
        <f>_xlfn.XLOOKUP(A1356,Table2[Customer ID],Table2[smoker_missing],"NOT FOUND")</f>
        <v>No</v>
      </c>
      <c r="W1356" t="str">
        <f t="shared" si="21"/>
        <v>Prediabetes</v>
      </c>
      <c r="X1356" s="37">
        <f>SUM(Table5[[#This Row],[Title]:[Diabetes Level]])</f>
        <v>42900.95</v>
      </c>
    </row>
    <row r="1357" spans="1:24" x14ac:dyDescent="0.25">
      <c r="A1357" t="s">
        <v>1015</v>
      </c>
      <c r="B1357" t="str">
        <f>VLOOKUP(A1357,'Customer Names'!$A$2:$E$2336,3,FALSE)</f>
        <v>Ms.</v>
      </c>
      <c r="C1357" t="str">
        <f>_xlfn.XLOOKUP(A1357,$A$2:$A$2336,'Customer Names'!$D$2:$D$2336,"NOT FOUND")</f>
        <v>Amelia B</v>
      </c>
      <c r="D1357" t="str">
        <f>_xlfn.XLOOKUP(A1357,$A$2:$A$2336,'Customer Names'!$E$2:$E$2336,"NOT FOUND")</f>
        <v>Landberg</v>
      </c>
      <c r="E1357" cm="1">
        <f t="array" ref="E1357">_xlfn.XLOOKUP(A1357,$A$2:$A$2336,Table2[BMI],"NOT FOUND")</f>
        <v>24.984999999999999</v>
      </c>
      <c r="F1357" cm="1">
        <f t="array" ref="F1357">_xlfn.XLOOKUP(A1357,$A$2:$A$2336,Table2[HBA1C],"NOT FOUND")</f>
        <v>4.5599999999999996</v>
      </c>
      <c r="G1357" t="str" cm="1">
        <f t="array" ref="G1357">_xlfn.XLOOKUP(A1357,$A$2:$A$2336,Table2[Heart Issues],"NOT FOUND")</f>
        <v>No</v>
      </c>
      <c r="H1357" t="str" cm="1">
        <f t="array" ref="H1357">_xlfn.XLOOKUP(A1357,$A$2:$A$2336,Table2[Any Transplants],"NOT FOUND")</f>
        <v>No</v>
      </c>
      <c r="I1357" t="str" cm="1">
        <f t="array" ref="I1357">_xlfn.XLOOKUP(A1357,$A$2:$A$2336,Table2[Cancer history],"NOT FOUND")</f>
        <v>No</v>
      </c>
      <c r="J1357" t="str">
        <f>_xlfn.XLOOKUP(A1357,Table3[customer_no],Table3[month],"NOT FOUND")</f>
        <v>Nov</v>
      </c>
      <c r="K1357" s="7">
        <f>_xlfn.XLOOKUP(A1357,Table3[customer_no],Table3[year_average],"NOT FOUND")</f>
        <v>1980</v>
      </c>
      <c r="L1357" cm="1">
        <f t="array" ref="L1357">_xlfn.XLOOKUP(A1357,Table3[customer_no],'Hospitalisation Details'!$D$2:$D$2344,"NOT FOUND")</f>
        <v>8</v>
      </c>
      <c r="M1357" s="33">
        <f>_xlfn.XLOOKUP(A1357,Table3[customer_no],Table3[dd/mm/yy],"NOT FOUND")</f>
        <v>29533</v>
      </c>
      <c r="N1357">
        <f>_xlfn.XLOOKUP(A1357,Table3[customer_no],Table3[age],"NOT FOUND")</f>
        <v>42</v>
      </c>
      <c r="O1357" cm="1">
        <f t="array" ref="O1357">_xlfn.XLOOKUP(A1357,Table3[customer_no],'Hospitalisation Details'!$E$2:$E$2344,"NOT FOUND")</f>
        <v>2</v>
      </c>
      <c r="P1357" t="str">
        <f>_xlfn.XLOOKUP(A1357,Table3[customer_no],Table3[hsplt_handled],"NOT FOUND")</f>
        <v>tier - 2</v>
      </c>
      <c r="Q1357" t="str">
        <f>_xlfn.XLOOKUP(A1357,Table3[customer_no],Table3[city_handled],"NOT FOUND")</f>
        <v>tier - 2</v>
      </c>
      <c r="R1357" t="str">
        <f>_xlfn.XLOOKUP(A1357,Table3[customer_no],Table3[state_id],"NOT FOUND")</f>
        <v>R1012</v>
      </c>
      <c r="S1357" s="34" cm="1">
        <f t="array" ref="S1357">_xlfn.XLOOKUP(A1357,Table3[customer_no],'Hospitalisation Details'!$F$2:$F$2344,"NOT FOUND")</f>
        <v>8017.06</v>
      </c>
      <c r="T1357" t="str">
        <f>_xlfn.XLOOKUP(A1357,Table2[Customer ID],Table2[BMI_category],"NOT FOUND")</f>
        <v>Normal Weight</v>
      </c>
      <c r="U1357" s="7">
        <f>_xlfn.XLOOKUP(A1357,Table2[Customer ID],Table2[no of surgery],"NOT FOUND")</f>
        <v>0</v>
      </c>
      <c r="V1357" t="str">
        <f>_xlfn.XLOOKUP(A1357,Table2[Customer ID],Table2[smoker_missing],"NOT FOUND")</f>
        <v>No</v>
      </c>
      <c r="W1357" t="str">
        <f t="shared" si="21"/>
        <v>Normal</v>
      </c>
      <c r="X1357" s="37">
        <f>SUM(Table5[[#This Row],[Title]:[Diabetes Level]])</f>
        <v>39611.604999999996</v>
      </c>
    </row>
    <row r="1358" spans="1:24" x14ac:dyDescent="0.25">
      <c r="A1358" t="s">
        <v>1014</v>
      </c>
      <c r="B1358" t="str">
        <f>VLOOKUP(A1358,'Customer Names'!$A$2:$E$2336,3,FALSE)</f>
        <v>Ms.</v>
      </c>
      <c r="C1358" t="str">
        <f>_xlfn.XLOOKUP(A1358,$A$2:$A$2336,'Customer Names'!$D$2:$D$2336,"NOT FOUND")</f>
        <v>Jackie J</v>
      </c>
      <c r="D1358" t="str">
        <f>_xlfn.XLOOKUP(A1358,$A$2:$A$2336,'Customer Names'!$E$2:$E$2336,"NOT FOUND")</f>
        <v>Flynn</v>
      </c>
      <c r="E1358" cm="1">
        <f t="array" ref="E1358">_xlfn.XLOOKUP(A1358,$A$2:$A$2336,Table2[BMI],"NOT FOUND")</f>
        <v>39.42</v>
      </c>
      <c r="F1358" cm="1">
        <f t="array" ref="F1358">_xlfn.XLOOKUP(A1358,$A$2:$A$2336,Table2[HBA1C],"NOT FOUND")</f>
        <v>4.72</v>
      </c>
      <c r="G1358" t="str" cm="1">
        <f t="array" ref="G1358">_xlfn.XLOOKUP(A1358,$A$2:$A$2336,Table2[Heart Issues],"NOT FOUND")</f>
        <v>yes</v>
      </c>
      <c r="H1358" t="str" cm="1">
        <f t="array" ref="H1358">_xlfn.XLOOKUP(A1358,$A$2:$A$2336,Table2[Any Transplants],"NOT FOUND")</f>
        <v>No</v>
      </c>
      <c r="I1358" t="str" cm="1">
        <f t="array" ref="I1358">_xlfn.XLOOKUP(A1358,$A$2:$A$2336,Table2[Cancer history],"NOT FOUND")</f>
        <v>No</v>
      </c>
      <c r="J1358" t="str">
        <f>_xlfn.XLOOKUP(A1358,Table3[customer_no],Table3[month],"NOT FOUND")</f>
        <v>Sep</v>
      </c>
      <c r="K1358" s="7">
        <f>_xlfn.XLOOKUP(A1358,Table3[customer_no],Table3[year_average],"NOT FOUND")</f>
        <v>1995</v>
      </c>
      <c r="L1358" cm="1">
        <f t="array" ref="L1358">_xlfn.XLOOKUP(A1358,Table3[customer_no],'Hospitalisation Details'!$D$2:$D$2344,"NOT FOUND")</f>
        <v>18</v>
      </c>
      <c r="M1358" s="33">
        <f>_xlfn.XLOOKUP(A1358,Table3[customer_no],Table3[dd/mm/yy],"NOT FOUND")</f>
        <v>34960</v>
      </c>
      <c r="N1358">
        <f>_xlfn.XLOOKUP(A1358,Table3[customer_no],Table3[age],"NOT FOUND")</f>
        <v>27</v>
      </c>
      <c r="O1358" cm="1">
        <f t="array" ref="O1358">_xlfn.XLOOKUP(A1358,Table3[customer_no],'Hospitalisation Details'!$E$2:$E$2344,"NOT FOUND")</f>
        <v>0</v>
      </c>
      <c r="P1358" t="str">
        <f>_xlfn.XLOOKUP(A1358,Table3[customer_no],Table3[hsplt_handled],"NOT FOUND")</f>
        <v>tier - 2</v>
      </c>
      <c r="Q1358" t="str">
        <f>_xlfn.XLOOKUP(A1358,Table3[customer_no],Table3[city_handled],"NOT FOUND")</f>
        <v>tier - 3</v>
      </c>
      <c r="R1358" t="str">
        <f>_xlfn.XLOOKUP(A1358,Table3[customer_no],Table3[state_id],"NOT FOUND")</f>
        <v>R1012</v>
      </c>
      <c r="S1358" s="34" cm="1">
        <f t="array" ref="S1358">_xlfn.XLOOKUP(A1358,Table3[customer_no],'Hospitalisation Details'!$F$2:$F$2344,"NOT FOUND")</f>
        <v>8014.62</v>
      </c>
      <c r="T1358" t="str">
        <f>_xlfn.XLOOKUP(A1358,Table2[Customer ID],Table2[BMI_category],"NOT FOUND")</f>
        <v>Obesity</v>
      </c>
      <c r="U1358" s="7">
        <f>_xlfn.XLOOKUP(A1358,Table2[Customer ID],Table2[no of surgery],"NOT FOUND")</f>
        <v>1</v>
      </c>
      <c r="V1358" t="str">
        <f>_xlfn.XLOOKUP(A1358,Table2[Customer ID],Table2[smoker_missing],"NOT FOUND")</f>
        <v>No</v>
      </c>
      <c r="W1358" t="str">
        <f t="shared" si="21"/>
        <v>Normal</v>
      </c>
      <c r="X1358" s="37">
        <f>SUM(Table5[[#This Row],[Title]:[Diabetes Level]])</f>
        <v>45059.76</v>
      </c>
    </row>
    <row r="1359" spans="1:24" x14ac:dyDescent="0.25">
      <c r="A1359" t="s">
        <v>1013</v>
      </c>
      <c r="B1359" t="str">
        <f>VLOOKUP(A1359,'Customer Names'!$A$2:$E$2336,3,FALSE)</f>
        <v>Mr.</v>
      </c>
      <c r="C1359" t="str">
        <f>_xlfn.XLOOKUP(A1359,$A$2:$A$2336,'Customer Names'!$D$2:$D$2336,"NOT FOUND")</f>
        <v>Justin</v>
      </c>
      <c r="D1359" t="str">
        <f>_xlfn.XLOOKUP(A1359,$A$2:$A$2336,'Customer Names'!$E$2:$E$2336,"NOT FOUND")</f>
        <v>Bishop</v>
      </c>
      <c r="E1359" cm="1">
        <f t="array" ref="E1359">_xlfn.XLOOKUP(A1359,$A$2:$A$2336,Table2[BMI],"NOT FOUND")</f>
        <v>16.8</v>
      </c>
      <c r="F1359" cm="1">
        <f t="array" ref="F1359">_xlfn.XLOOKUP(A1359,$A$2:$A$2336,Table2[HBA1C],"NOT FOUND")</f>
        <v>7.98</v>
      </c>
      <c r="G1359" t="str" cm="1">
        <f t="array" ref="G1359">_xlfn.XLOOKUP(A1359,$A$2:$A$2336,Table2[Heart Issues],"NOT FOUND")</f>
        <v>No</v>
      </c>
      <c r="H1359" t="str" cm="1">
        <f t="array" ref="H1359">_xlfn.XLOOKUP(A1359,$A$2:$A$2336,Table2[Any Transplants],"NOT FOUND")</f>
        <v>No</v>
      </c>
      <c r="I1359" t="str" cm="1">
        <f t="array" ref="I1359">_xlfn.XLOOKUP(A1359,$A$2:$A$2336,Table2[Cancer history],"NOT FOUND")</f>
        <v>No</v>
      </c>
      <c r="J1359" t="str">
        <f>_xlfn.XLOOKUP(A1359,Table3[customer_no],Table3[month],"NOT FOUND")</f>
        <v>Aug</v>
      </c>
      <c r="K1359" s="7">
        <f>_xlfn.XLOOKUP(A1359,Table3[customer_no],Table3[year_average],"NOT FOUND")</f>
        <v>1962</v>
      </c>
      <c r="L1359" cm="1">
        <f t="array" ref="L1359">_xlfn.XLOOKUP(A1359,Table3[customer_no],'Hospitalisation Details'!$D$2:$D$2344,"NOT FOUND")</f>
        <v>22</v>
      </c>
      <c r="M1359" s="33">
        <f>_xlfn.XLOOKUP(A1359,Table3[customer_no],Table3[dd/mm/yy],"NOT FOUND")</f>
        <v>22880</v>
      </c>
      <c r="N1359">
        <f>_xlfn.XLOOKUP(A1359,Table3[customer_no],Table3[age],"NOT FOUND")</f>
        <v>60</v>
      </c>
      <c r="O1359" cm="1">
        <f t="array" ref="O1359">_xlfn.XLOOKUP(A1359,Table3[customer_no],'Hospitalisation Details'!$E$2:$E$2344,"NOT FOUND")</f>
        <v>0</v>
      </c>
      <c r="P1359" t="str">
        <f>_xlfn.XLOOKUP(A1359,Table3[customer_no],Table3[hsplt_handled],"NOT FOUND")</f>
        <v>tier - 3</v>
      </c>
      <c r="Q1359" t="str">
        <f>_xlfn.XLOOKUP(A1359,Table3[customer_no],Table3[city_handled],"NOT FOUND")</f>
        <v>tier - 1</v>
      </c>
      <c r="R1359" t="str">
        <f>_xlfn.XLOOKUP(A1359,Table3[customer_no],Table3[state_id],"NOT FOUND")</f>
        <v>R1013</v>
      </c>
      <c r="S1359" s="34" cm="1">
        <f t="array" ref="S1359">_xlfn.XLOOKUP(A1359,Table3[customer_no],'Hospitalisation Details'!$F$2:$F$2344,"NOT FOUND")</f>
        <v>8004.96</v>
      </c>
      <c r="T1359" t="str">
        <f>_xlfn.XLOOKUP(A1359,Table2[Customer ID],Table2[BMI_category],"NOT FOUND")</f>
        <v>Underweight</v>
      </c>
      <c r="U1359" s="7">
        <f>_xlfn.XLOOKUP(A1359,Table2[Customer ID],Table2[no of surgery],"NOT FOUND")</f>
        <v>0</v>
      </c>
      <c r="V1359" t="str">
        <f>_xlfn.XLOOKUP(A1359,Table2[Customer ID],Table2[smoker_missing],"NOT FOUND")</f>
        <v>No</v>
      </c>
      <c r="W1359" t="str">
        <f t="shared" si="21"/>
        <v>Diabetes</v>
      </c>
      <c r="X1359" s="37">
        <f>SUM(Table5[[#This Row],[Title]:[Diabetes Level]])</f>
        <v>32953.74</v>
      </c>
    </row>
    <row r="1360" spans="1:24" x14ac:dyDescent="0.25">
      <c r="A1360" t="s">
        <v>1012</v>
      </c>
      <c r="B1360" t="str">
        <f>VLOOKUP(A1360,'Customer Names'!$A$2:$E$2336,3,FALSE)</f>
        <v>Ms.</v>
      </c>
      <c r="C1360" t="str">
        <f>_xlfn.XLOOKUP(A1360,$A$2:$A$2336,'Customer Names'!$D$2:$D$2336,"NOT FOUND")</f>
        <v>Kerry</v>
      </c>
      <c r="D1360" t="str">
        <f>_xlfn.XLOOKUP(A1360,$A$2:$A$2336,'Customer Names'!$E$2:$E$2336,"NOT FOUND")</f>
        <v>Devitt</v>
      </c>
      <c r="E1360" cm="1">
        <f t="array" ref="E1360">_xlfn.XLOOKUP(A1360,$A$2:$A$2336,Table2[BMI],"NOT FOUND")</f>
        <v>23.274999999999999</v>
      </c>
      <c r="F1360" cm="1">
        <f t="array" ref="F1360">_xlfn.XLOOKUP(A1360,$A$2:$A$2336,Table2[HBA1C],"NOT FOUND")</f>
        <v>6.26</v>
      </c>
      <c r="G1360" t="str" cm="1">
        <f t="array" ref="G1360">_xlfn.XLOOKUP(A1360,$A$2:$A$2336,Table2[Heart Issues],"NOT FOUND")</f>
        <v>yes</v>
      </c>
      <c r="H1360" t="str" cm="1">
        <f t="array" ref="H1360">_xlfn.XLOOKUP(A1360,$A$2:$A$2336,Table2[Any Transplants],"NOT FOUND")</f>
        <v>No</v>
      </c>
      <c r="I1360" t="str" cm="1">
        <f t="array" ref="I1360">_xlfn.XLOOKUP(A1360,$A$2:$A$2336,Table2[Cancer history],"NOT FOUND")</f>
        <v>Yes</v>
      </c>
      <c r="J1360" t="str">
        <f>_xlfn.XLOOKUP(A1360,Table3[customer_no],Table3[month],"NOT FOUND")</f>
        <v>Aug</v>
      </c>
      <c r="K1360" s="7">
        <f>_xlfn.XLOOKUP(A1360,Table3[customer_no],Table3[year_average],"NOT FOUND")</f>
        <v>1983</v>
      </c>
      <c r="L1360" cm="1">
        <f t="array" ref="L1360">_xlfn.XLOOKUP(A1360,Table3[customer_no],'Hospitalisation Details'!$D$2:$D$2344,"NOT FOUND")</f>
        <v>20</v>
      </c>
      <c r="M1360" s="33">
        <f>_xlfn.XLOOKUP(A1360,Table3[customer_no],Table3[dd/mm/yy],"NOT FOUND")</f>
        <v>30548</v>
      </c>
      <c r="N1360">
        <f>_xlfn.XLOOKUP(A1360,Table3[customer_no],Table3[age],"NOT FOUND")</f>
        <v>39</v>
      </c>
      <c r="O1360" cm="1">
        <f t="array" ref="O1360">_xlfn.XLOOKUP(A1360,Table3[customer_no],'Hospitalisation Details'!$E$2:$E$2344,"NOT FOUND")</f>
        <v>3</v>
      </c>
      <c r="P1360" t="str">
        <f>_xlfn.XLOOKUP(A1360,Table3[customer_no],Table3[hsplt_handled],"NOT FOUND")</f>
        <v>tier - 2</v>
      </c>
      <c r="Q1360" t="str">
        <f>_xlfn.XLOOKUP(A1360,Table3[customer_no],Table3[city_handled],"NOT FOUND")</f>
        <v>tier - 3</v>
      </c>
      <c r="R1360" t="str">
        <f>_xlfn.XLOOKUP(A1360,Table3[customer_no],Table3[state_id],"NOT FOUND")</f>
        <v>R1024</v>
      </c>
      <c r="S1360" s="34" cm="1">
        <f t="array" ref="S1360">_xlfn.XLOOKUP(A1360,Table3[customer_no],'Hospitalisation Details'!$F$2:$F$2344,"NOT FOUND")</f>
        <v>7986.48</v>
      </c>
      <c r="T1360" t="str">
        <f>_xlfn.XLOOKUP(A1360,Table2[Customer ID],Table2[BMI_category],"NOT FOUND")</f>
        <v>Normal Weight</v>
      </c>
      <c r="U1360" s="7">
        <f>_xlfn.XLOOKUP(A1360,Table2[Customer ID],Table2[no of surgery],"NOT FOUND")</f>
        <v>1</v>
      </c>
      <c r="V1360" t="str">
        <f>_xlfn.XLOOKUP(A1360,Table2[Customer ID],Table2[smoker_missing],"NOT FOUND")</f>
        <v>No</v>
      </c>
      <c r="W1360" t="str">
        <f t="shared" si="21"/>
        <v>Prediabetes</v>
      </c>
      <c r="X1360" s="37">
        <f>SUM(Table5[[#This Row],[Title]:[Diabetes Level]])</f>
        <v>40610.014999999999</v>
      </c>
    </row>
    <row r="1361" spans="1:24" x14ac:dyDescent="0.25">
      <c r="A1361" t="s">
        <v>1011</v>
      </c>
      <c r="B1361" t="str">
        <f>VLOOKUP(A1361,'Customer Names'!$A$2:$E$2336,3,FALSE)</f>
        <v>Ms.</v>
      </c>
      <c r="C1361" t="str">
        <f>_xlfn.XLOOKUP(A1361,$A$2:$A$2336,'Customer Names'!$D$2:$D$2336,"NOT FOUND")</f>
        <v>Cindy G.</v>
      </c>
      <c r="D1361" t="str">
        <f>_xlfn.XLOOKUP(A1361,$A$2:$A$2336,'Customer Names'!$E$2:$E$2336,"NOT FOUND")</f>
        <v>Lynch</v>
      </c>
      <c r="E1361" cm="1">
        <f t="array" ref="E1361">_xlfn.XLOOKUP(A1361,$A$2:$A$2336,Table2[BMI],"NOT FOUND")</f>
        <v>22.8</v>
      </c>
      <c r="F1361" cm="1">
        <f t="array" ref="F1361">_xlfn.XLOOKUP(A1361,$A$2:$A$2336,Table2[HBA1C],"NOT FOUND")</f>
        <v>4.29</v>
      </c>
      <c r="G1361" t="str" cm="1">
        <f t="array" ref="G1361">_xlfn.XLOOKUP(A1361,$A$2:$A$2336,Table2[Heart Issues],"NOT FOUND")</f>
        <v>yes</v>
      </c>
      <c r="H1361" t="str" cm="1">
        <f t="array" ref="H1361">_xlfn.XLOOKUP(A1361,$A$2:$A$2336,Table2[Any Transplants],"NOT FOUND")</f>
        <v>No</v>
      </c>
      <c r="I1361" t="str" cm="1">
        <f t="array" ref="I1361">_xlfn.XLOOKUP(A1361,$A$2:$A$2336,Table2[Cancer history],"NOT FOUND")</f>
        <v>Yes</v>
      </c>
      <c r="J1361" t="str">
        <f>_xlfn.XLOOKUP(A1361,Table3[customer_no],Table3[month],"NOT FOUND")</f>
        <v>Aug</v>
      </c>
      <c r="K1361" s="7">
        <f>_xlfn.XLOOKUP(A1361,Table3[customer_no],Table3[year_average],"NOT FOUND")</f>
        <v>1983</v>
      </c>
      <c r="L1361" cm="1">
        <f t="array" ref="L1361">_xlfn.XLOOKUP(A1361,Table3[customer_no],'Hospitalisation Details'!$D$2:$D$2344,"NOT FOUND")</f>
        <v>28</v>
      </c>
      <c r="M1361" s="33">
        <f>_xlfn.XLOOKUP(A1361,Table3[customer_no],Table3[dd/mm/yy],"NOT FOUND")</f>
        <v>30556</v>
      </c>
      <c r="N1361">
        <f>_xlfn.XLOOKUP(A1361,Table3[customer_no],Table3[age],"NOT FOUND")</f>
        <v>39</v>
      </c>
      <c r="O1361" cm="1">
        <f t="array" ref="O1361">_xlfn.XLOOKUP(A1361,Table3[customer_no],'Hospitalisation Details'!$E$2:$E$2344,"NOT FOUND")</f>
        <v>3</v>
      </c>
      <c r="P1361" t="str">
        <f>_xlfn.XLOOKUP(A1361,Table3[customer_no],Table3[hsplt_handled],"NOT FOUND")</f>
        <v>tier - 2</v>
      </c>
      <c r="Q1361" t="str">
        <f>_xlfn.XLOOKUP(A1361,Table3[customer_no],Table3[city_handled],"NOT FOUND")</f>
        <v>tier - 1</v>
      </c>
      <c r="R1361" t="str">
        <f>_xlfn.XLOOKUP(A1361,Table3[customer_no],Table3[state_id],"NOT FOUND")</f>
        <v>R1024</v>
      </c>
      <c r="S1361" s="34" cm="1">
        <f t="array" ref="S1361">_xlfn.XLOOKUP(A1361,Table3[customer_no],'Hospitalisation Details'!$F$2:$F$2344,"NOT FOUND")</f>
        <v>7985.82</v>
      </c>
      <c r="T1361" t="str">
        <f>_xlfn.XLOOKUP(A1361,Table2[Customer ID],Table2[BMI_category],"NOT FOUND")</f>
        <v>Normal Weight</v>
      </c>
      <c r="U1361" s="7">
        <f>_xlfn.XLOOKUP(A1361,Table2[Customer ID],Table2[no of surgery],"NOT FOUND")</f>
        <v>1</v>
      </c>
      <c r="V1361" t="str">
        <f>_xlfn.XLOOKUP(A1361,Table2[Customer ID],Table2[smoker_missing],"NOT FOUND")</f>
        <v>No</v>
      </c>
      <c r="W1361" t="str">
        <f t="shared" si="21"/>
        <v>Normal</v>
      </c>
      <c r="X1361" s="37">
        <f>SUM(Table5[[#This Row],[Title]:[Diabetes Level]])</f>
        <v>40622.910000000003</v>
      </c>
    </row>
    <row r="1362" spans="1:24" x14ac:dyDescent="0.25">
      <c r="A1362" t="s">
        <v>1010</v>
      </c>
      <c r="B1362" t="str">
        <f>VLOOKUP(A1362,'Customer Names'!$A$2:$E$2336,3,FALSE)</f>
        <v>Mr.</v>
      </c>
      <c r="C1362" t="str">
        <f>_xlfn.XLOOKUP(A1362,$A$2:$A$2336,'Customer Names'!$D$2:$D$2336,"NOT FOUND")</f>
        <v>Gennaro</v>
      </c>
      <c r="D1362" t="str">
        <f>_xlfn.XLOOKUP(A1362,$A$2:$A$2336,'Customer Names'!$E$2:$E$2336,"NOT FOUND")</f>
        <v>Tramontano</v>
      </c>
      <c r="E1362" cm="1">
        <f t="array" ref="E1362">_xlfn.XLOOKUP(A1362,$A$2:$A$2336,Table2[BMI],"NOT FOUND")</f>
        <v>24.3</v>
      </c>
      <c r="F1362" cm="1">
        <f t="array" ref="F1362">_xlfn.XLOOKUP(A1362,$A$2:$A$2336,Table2[HBA1C],"NOT FOUND")</f>
        <v>5.43</v>
      </c>
      <c r="G1362" t="str" cm="1">
        <f t="array" ref="G1362">_xlfn.XLOOKUP(A1362,$A$2:$A$2336,Table2[Heart Issues],"NOT FOUND")</f>
        <v>No</v>
      </c>
      <c r="H1362" t="str" cm="1">
        <f t="array" ref="H1362">_xlfn.XLOOKUP(A1362,$A$2:$A$2336,Table2[Any Transplants],"NOT FOUND")</f>
        <v>No</v>
      </c>
      <c r="I1362" t="str" cm="1">
        <f t="array" ref="I1362">_xlfn.XLOOKUP(A1362,$A$2:$A$2336,Table2[Cancer history],"NOT FOUND")</f>
        <v>No</v>
      </c>
      <c r="J1362" t="str">
        <f>_xlfn.XLOOKUP(A1362,Table3[customer_no],Table3[month],"NOT FOUND")</f>
        <v>Nov</v>
      </c>
      <c r="K1362" s="7">
        <f>_xlfn.XLOOKUP(A1362,Table3[customer_no],Table3[year_average],"NOT FOUND")</f>
        <v>1972</v>
      </c>
      <c r="L1362" cm="1">
        <f t="array" ref="L1362">_xlfn.XLOOKUP(A1362,Table3[customer_no],'Hospitalisation Details'!$D$2:$D$2344,"NOT FOUND")</f>
        <v>23</v>
      </c>
      <c r="M1362" s="33">
        <f>_xlfn.XLOOKUP(A1362,Table3[customer_no],Table3[dd/mm/yy],"NOT FOUND")</f>
        <v>26626</v>
      </c>
      <c r="N1362">
        <f>_xlfn.XLOOKUP(A1362,Table3[customer_no],Table3[age],"NOT FOUND")</f>
        <v>50</v>
      </c>
      <c r="O1362" cm="1">
        <f t="array" ref="O1362">_xlfn.XLOOKUP(A1362,Table3[customer_no],'Hospitalisation Details'!$E$2:$E$2344,"NOT FOUND")</f>
        <v>0</v>
      </c>
      <c r="P1362" t="str">
        <f>_xlfn.XLOOKUP(A1362,Table3[customer_no],Table3[hsplt_handled],"NOT FOUND")</f>
        <v>tier - 2</v>
      </c>
      <c r="Q1362" t="str">
        <f>_xlfn.XLOOKUP(A1362,Table3[customer_no],Table3[city_handled],"NOT FOUND")</f>
        <v>tier - 2</v>
      </c>
      <c r="R1362" t="str">
        <f>_xlfn.XLOOKUP(A1362,Table3[customer_no],Table3[state_id],"NOT FOUND")</f>
        <v>R1013</v>
      </c>
      <c r="S1362" s="34" cm="1">
        <f t="array" ref="S1362">_xlfn.XLOOKUP(A1362,Table3[customer_no],'Hospitalisation Details'!$F$2:$F$2344,"NOT FOUND")</f>
        <v>7980.34</v>
      </c>
      <c r="T1362" t="str">
        <f>_xlfn.XLOOKUP(A1362,Table2[Customer ID],Table2[BMI_category],"NOT FOUND")</f>
        <v>Normal Weight</v>
      </c>
      <c r="U1362" s="7">
        <f>_xlfn.XLOOKUP(A1362,Table2[Customer ID],Table2[no of surgery],"NOT FOUND")</f>
        <v>2</v>
      </c>
      <c r="V1362" t="str">
        <f>_xlfn.XLOOKUP(A1362,Table2[Customer ID],Table2[smoker_missing],"NOT FOUND")</f>
        <v>No</v>
      </c>
      <c r="W1362" t="str">
        <f t="shared" si="21"/>
        <v>Normal</v>
      </c>
      <c r="X1362" s="37">
        <f>SUM(Table5[[#This Row],[Title]:[Diabetes Level]])</f>
        <v>36683.07</v>
      </c>
    </row>
    <row r="1363" spans="1:24" x14ac:dyDescent="0.25">
      <c r="A1363" t="s">
        <v>1009</v>
      </c>
      <c r="B1363" t="str">
        <f>VLOOKUP(A1363,'Customer Names'!$A$2:$E$2336,3,FALSE)</f>
        <v>Mr.</v>
      </c>
      <c r="C1363" t="str">
        <f>_xlfn.XLOOKUP(A1363,$A$2:$A$2336,'Customer Names'!$D$2:$D$2336,"NOT FOUND")</f>
        <v>Terry</v>
      </c>
      <c r="D1363" t="str">
        <f>_xlfn.XLOOKUP(A1363,$A$2:$A$2336,'Customer Names'!$E$2:$E$2336,"NOT FOUND")</f>
        <v>Davidson</v>
      </c>
      <c r="E1363" cm="1">
        <f t="array" ref="E1363">_xlfn.XLOOKUP(A1363,$A$2:$A$2336,Table2[BMI],"NOT FOUND")</f>
        <v>25.13</v>
      </c>
      <c r="F1363" cm="1">
        <f t="array" ref="F1363">_xlfn.XLOOKUP(A1363,$A$2:$A$2336,Table2[HBA1C],"NOT FOUND")</f>
        <v>8</v>
      </c>
      <c r="G1363" t="str" cm="1">
        <f t="array" ref="G1363">_xlfn.XLOOKUP(A1363,$A$2:$A$2336,Table2[Heart Issues],"NOT FOUND")</f>
        <v>yes</v>
      </c>
      <c r="H1363" t="str" cm="1">
        <f t="array" ref="H1363">_xlfn.XLOOKUP(A1363,$A$2:$A$2336,Table2[Any Transplants],"NOT FOUND")</f>
        <v>No</v>
      </c>
      <c r="I1363" t="str" cm="1">
        <f t="array" ref="I1363">_xlfn.XLOOKUP(A1363,$A$2:$A$2336,Table2[Cancer history],"NOT FOUND")</f>
        <v>No</v>
      </c>
      <c r="J1363" t="str">
        <f>_xlfn.XLOOKUP(A1363,Table3[customer_no],Table3[month],"NOT FOUND")</f>
        <v>Aug</v>
      </c>
      <c r="K1363" s="7">
        <f>_xlfn.XLOOKUP(A1363,Table3[customer_no],Table3[year_average],"NOT FOUND")</f>
        <v>1975</v>
      </c>
      <c r="L1363" cm="1">
        <f t="array" ref="L1363">_xlfn.XLOOKUP(A1363,Table3[customer_no],'Hospitalisation Details'!$D$2:$D$2344,"NOT FOUND")</f>
        <v>10</v>
      </c>
      <c r="M1363" s="33">
        <f>_xlfn.XLOOKUP(A1363,Table3[customer_no],Table3[dd/mm/yy],"NOT FOUND")</f>
        <v>27616</v>
      </c>
      <c r="N1363">
        <f>_xlfn.XLOOKUP(A1363,Table3[customer_no],Table3[age],"NOT FOUND")</f>
        <v>47</v>
      </c>
      <c r="O1363" cm="1">
        <f t="array" ref="O1363">_xlfn.XLOOKUP(A1363,Table3[customer_no],'Hospitalisation Details'!$E$2:$E$2344,"NOT FOUND")</f>
        <v>1</v>
      </c>
      <c r="P1363" t="str">
        <f>_xlfn.XLOOKUP(A1363,Table3[customer_no],Table3[hsplt_handled],"NOT FOUND")</f>
        <v>tier - 2</v>
      </c>
      <c r="Q1363" t="str">
        <f>_xlfn.XLOOKUP(A1363,Table3[customer_no],Table3[city_handled],"NOT FOUND")</f>
        <v>tier - 2</v>
      </c>
      <c r="R1363" t="str">
        <f>_xlfn.XLOOKUP(A1363,Table3[customer_no],Table3[state_id],"NOT FOUND")</f>
        <v>R1013</v>
      </c>
      <c r="S1363" s="34" cm="1">
        <f t="array" ref="S1363">_xlfn.XLOOKUP(A1363,Table3[customer_no],'Hospitalisation Details'!$F$2:$F$2344,"NOT FOUND")</f>
        <v>7966.81</v>
      </c>
      <c r="T1363" t="str">
        <f>_xlfn.XLOOKUP(A1363,Table2[Customer ID],Table2[BMI_category],"NOT FOUND")</f>
        <v>Overweight</v>
      </c>
      <c r="U1363" s="7">
        <f>_xlfn.XLOOKUP(A1363,Table2[Customer ID],Table2[no of surgery],"NOT FOUND")</f>
        <v>1</v>
      </c>
      <c r="V1363" t="str">
        <f>_xlfn.XLOOKUP(A1363,Table2[Customer ID],Table2[smoker_missing],"NOT FOUND")</f>
        <v>No</v>
      </c>
      <c r="W1363" t="str">
        <f t="shared" si="21"/>
        <v>Diabetes</v>
      </c>
      <c r="X1363" s="37">
        <f>SUM(Table5[[#This Row],[Title]:[Diabetes Level]])</f>
        <v>37649.94</v>
      </c>
    </row>
    <row r="1364" spans="1:24" x14ac:dyDescent="0.25">
      <c r="A1364" t="s">
        <v>1008</v>
      </c>
      <c r="B1364" t="str">
        <f>VLOOKUP(A1364,'Customer Names'!$A$2:$E$2336,3,FALSE)</f>
        <v>Mr.</v>
      </c>
      <c r="C1364" t="str">
        <f>_xlfn.XLOOKUP(A1364,$A$2:$A$2336,'Customer Names'!$D$2:$D$2336,"NOT FOUND")</f>
        <v>Patrick J</v>
      </c>
      <c r="D1364" t="str">
        <f>_xlfn.XLOOKUP(A1364,$A$2:$A$2336,'Customer Names'!$E$2:$E$2336,"NOT FOUND")</f>
        <v>Burke</v>
      </c>
      <c r="E1364" cm="1">
        <f t="array" ref="E1364">_xlfn.XLOOKUP(A1364,$A$2:$A$2336,Table2[BMI],"NOT FOUND")</f>
        <v>22.72</v>
      </c>
      <c r="F1364" cm="1">
        <f t="array" ref="F1364">_xlfn.XLOOKUP(A1364,$A$2:$A$2336,Table2[HBA1C],"NOT FOUND")</f>
        <v>9.9600000000000009</v>
      </c>
      <c r="G1364" t="str" cm="1">
        <f t="array" ref="G1364">_xlfn.XLOOKUP(A1364,$A$2:$A$2336,Table2[Heart Issues],"NOT FOUND")</f>
        <v>yes</v>
      </c>
      <c r="H1364" t="str" cm="1">
        <f t="array" ref="H1364">_xlfn.XLOOKUP(A1364,$A$2:$A$2336,Table2[Any Transplants],"NOT FOUND")</f>
        <v>No</v>
      </c>
      <c r="I1364" t="str" cm="1">
        <f t="array" ref="I1364">_xlfn.XLOOKUP(A1364,$A$2:$A$2336,Table2[Cancer history],"NOT FOUND")</f>
        <v>No</v>
      </c>
      <c r="J1364" t="str">
        <f>_xlfn.XLOOKUP(A1364,Table3[customer_no],Table3[month],"NOT FOUND")</f>
        <v>Jun</v>
      </c>
      <c r="K1364" s="7">
        <f>_xlfn.XLOOKUP(A1364,Table3[customer_no],Table3[year_average],"NOT FOUND")</f>
        <v>1970</v>
      </c>
      <c r="L1364" cm="1">
        <f t="array" ref="L1364">_xlfn.XLOOKUP(A1364,Table3[customer_no],'Hospitalisation Details'!$D$2:$D$2344,"NOT FOUND")</f>
        <v>19</v>
      </c>
      <c r="M1364" s="33">
        <f>_xlfn.XLOOKUP(A1364,Table3[customer_no],Table3[dd/mm/yy],"NOT FOUND")</f>
        <v>25738</v>
      </c>
      <c r="N1364">
        <f>_xlfn.XLOOKUP(A1364,Table3[customer_no],Table3[age],"NOT FOUND")</f>
        <v>52</v>
      </c>
      <c r="O1364" cm="1">
        <f t="array" ref="O1364">_xlfn.XLOOKUP(A1364,Table3[customer_no],'Hospitalisation Details'!$E$2:$E$2344,"NOT FOUND")</f>
        <v>0</v>
      </c>
      <c r="P1364" t="str">
        <f>_xlfn.XLOOKUP(A1364,Table3[customer_no],Table3[hsplt_handled],"NOT FOUND")</f>
        <v>tier - 2</v>
      </c>
      <c r="Q1364" t="str">
        <f>_xlfn.XLOOKUP(A1364,Table3[customer_no],Table3[city_handled],"NOT FOUND")</f>
        <v>tier - 2</v>
      </c>
      <c r="R1364" t="str">
        <f>_xlfn.XLOOKUP(A1364,Table3[customer_no],Table3[state_id],"NOT FOUND")</f>
        <v>R1013</v>
      </c>
      <c r="S1364" s="34" cm="1">
        <f t="array" ref="S1364">_xlfn.XLOOKUP(A1364,Table3[customer_no],'Hospitalisation Details'!$F$2:$F$2344,"NOT FOUND")</f>
        <v>7958.13</v>
      </c>
      <c r="T1364" t="str">
        <f>_xlfn.XLOOKUP(A1364,Table2[Customer ID],Table2[BMI_category],"NOT FOUND")</f>
        <v>Normal Weight</v>
      </c>
      <c r="U1364" s="7">
        <f>_xlfn.XLOOKUP(A1364,Table2[Customer ID],Table2[no of surgery],"NOT FOUND")</f>
        <v>2</v>
      </c>
      <c r="V1364" t="str">
        <f>_xlfn.XLOOKUP(A1364,Table2[Customer ID],Table2[smoker_missing],"NOT FOUND")</f>
        <v>No</v>
      </c>
      <c r="W1364" t="str">
        <f t="shared" si="21"/>
        <v>Diabetes</v>
      </c>
      <c r="X1364" s="37">
        <f>SUM(Table5[[#This Row],[Title]:[Diabetes Level]])</f>
        <v>35771.81</v>
      </c>
    </row>
    <row r="1365" spans="1:24" x14ac:dyDescent="0.25">
      <c r="A1365" t="s">
        <v>1007</v>
      </c>
      <c r="B1365" t="str">
        <f>VLOOKUP(A1365,'Customer Names'!$A$2:$E$2336,3,FALSE)</f>
        <v>Ms.</v>
      </c>
      <c r="C1365" t="str">
        <f>_xlfn.XLOOKUP(A1365,$A$2:$A$2336,'Customer Names'!$D$2:$D$2336,"NOT FOUND")</f>
        <v>Keara</v>
      </c>
      <c r="D1365" t="str">
        <f>_xlfn.XLOOKUP(A1365,$A$2:$A$2336,'Customer Names'!$E$2:$E$2336,"NOT FOUND")</f>
        <v>McGraw</v>
      </c>
      <c r="E1365" cm="1">
        <f t="array" ref="E1365">_xlfn.XLOOKUP(A1365,$A$2:$A$2336,Table2[BMI],"NOT FOUND")</f>
        <v>32.6</v>
      </c>
      <c r="F1365" cm="1">
        <f t="array" ref="F1365">_xlfn.XLOOKUP(A1365,$A$2:$A$2336,Table2[HBA1C],"NOT FOUND")</f>
        <v>6.8</v>
      </c>
      <c r="G1365" t="str" cm="1">
        <f t="array" ref="G1365">_xlfn.XLOOKUP(A1365,$A$2:$A$2336,Table2[Heart Issues],"NOT FOUND")</f>
        <v>yes</v>
      </c>
      <c r="H1365" t="str" cm="1">
        <f t="array" ref="H1365">_xlfn.XLOOKUP(A1365,$A$2:$A$2336,Table2[Any Transplants],"NOT FOUND")</f>
        <v>No</v>
      </c>
      <c r="I1365" t="str" cm="1">
        <f t="array" ref="I1365">_xlfn.XLOOKUP(A1365,$A$2:$A$2336,Table2[Cancer history],"NOT FOUND")</f>
        <v>No</v>
      </c>
      <c r="J1365" t="str">
        <f>_xlfn.XLOOKUP(A1365,Table3[customer_no],Table3[month],"NOT FOUND")</f>
        <v>Dec</v>
      </c>
      <c r="K1365" s="7">
        <f>_xlfn.XLOOKUP(A1365,Table3[customer_no],Table3[year_average],"NOT FOUND")</f>
        <v>1981</v>
      </c>
      <c r="L1365" cm="1">
        <f t="array" ref="L1365">_xlfn.XLOOKUP(A1365,Table3[customer_no],'Hospitalisation Details'!$D$2:$D$2344,"NOT FOUND")</f>
        <v>28</v>
      </c>
      <c r="M1365" s="33">
        <f>_xlfn.XLOOKUP(A1365,Table3[customer_no],Table3[dd/mm/yy],"NOT FOUND")</f>
        <v>29948</v>
      </c>
      <c r="N1365">
        <f>_xlfn.XLOOKUP(A1365,Table3[customer_no],Table3[age],"NOT FOUND")</f>
        <v>41</v>
      </c>
      <c r="O1365" cm="1">
        <f t="array" ref="O1365">_xlfn.XLOOKUP(A1365,Table3[customer_no],'Hospitalisation Details'!$E$2:$E$2344,"NOT FOUND")</f>
        <v>3</v>
      </c>
      <c r="P1365" t="str">
        <f>_xlfn.XLOOKUP(A1365,Table3[customer_no],Table3[hsplt_handled],"NOT FOUND")</f>
        <v>tier - 2</v>
      </c>
      <c r="Q1365" t="str">
        <f>_xlfn.XLOOKUP(A1365,Table3[customer_no],Table3[city_handled],"NOT FOUND")</f>
        <v>tier - 2</v>
      </c>
      <c r="R1365" t="str">
        <f>_xlfn.XLOOKUP(A1365,Table3[customer_no],Table3[state_id],"NOT FOUND")</f>
        <v>R1011</v>
      </c>
      <c r="S1365" s="34" cm="1">
        <f t="array" ref="S1365">_xlfn.XLOOKUP(A1365,Table3[customer_no],'Hospitalisation Details'!$F$2:$F$2344,"NOT FOUND")</f>
        <v>7954.52</v>
      </c>
      <c r="T1365" t="str">
        <f>_xlfn.XLOOKUP(A1365,Table2[Customer ID],Table2[BMI_category],"NOT FOUND")</f>
        <v>Obesity</v>
      </c>
      <c r="U1365" s="7">
        <f>_xlfn.XLOOKUP(A1365,Table2[Customer ID],Table2[no of surgery],"NOT FOUND")</f>
        <v>0</v>
      </c>
      <c r="V1365" t="str">
        <f>_xlfn.XLOOKUP(A1365,Table2[Customer ID],Table2[smoker_missing],"NOT FOUND")</f>
        <v>No</v>
      </c>
      <c r="W1365" t="str">
        <f t="shared" si="21"/>
        <v>Diabetes</v>
      </c>
      <c r="X1365" s="37">
        <f>SUM(Table5[[#This Row],[Title]:[Diabetes Level]])</f>
        <v>39994.92</v>
      </c>
    </row>
    <row r="1366" spans="1:24" x14ac:dyDescent="0.25">
      <c r="A1366" t="s">
        <v>1006</v>
      </c>
      <c r="B1366" t="str">
        <f>VLOOKUP(A1366,'Customer Names'!$A$2:$E$2336,3,FALSE)</f>
        <v>Ms.</v>
      </c>
      <c r="C1366" t="str">
        <f>_xlfn.XLOOKUP(A1366,$A$2:$A$2336,'Customer Names'!$D$2:$D$2336,"NOT FOUND")</f>
        <v>Nicole</v>
      </c>
      <c r="D1366" t="str">
        <f>_xlfn.XLOOKUP(A1366,$A$2:$A$2336,'Customer Names'!$E$2:$E$2336,"NOT FOUND")</f>
        <v>Fellure</v>
      </c>
      <c r="E1366" cm="1">
        <f t="array" ref="E1366">_xlfn.XLOOKUP(A1366,$A$2:$A$2336,Table2[BMI],"NOT FOUND")</f>
        <v>17.28</v>
      </c>
      <c r="F1366" cm="1">
        <f t="array" ref="F1366">_xlfn.XLOOKUP(A1366,$A$2:$A$2336,Table2[HBA1C],"NOT FOUND")</f>
        <v>6.22</v>
      </c>
      <c r="G1366" t="str" cm="1">
        <f t="array" ref="G1366">_xlfn.XLOOKUP(A1366,$A$2:$A$2336,Table2[Heart Issues],"NOT FOUND")</f>
        <v>yes</v>
      </c>
      <c r="H1366" t="str" cm="1">
        <f t="array" ref="H1366">_xlfn.XLOOKUP(A1366,$A$2:$A$2336,Table2[Any Transplants],"NOT FOUND")</f>
        <v>No</v>
      </c>
      <c r="I1366" t="str" cm="1">
        <f t="array" ref="I1366">_xlfn.XLOOKUP(A1366,$A$2:$A$2336,Table2[Cancer history],"NOT FOUND")</f>
        <v>No</v>
      </c>
      <c r="J1366" t="str">
        <f>_xlfn.XLOOKUP(A1366,Table3[customer_no],Table3[month],"NOT FOUND")</f>
        <v>Jul</v>
      </c>
      <c r="K1366" s="7">
        <f>_xlfn.XLOOKUP(A1366,Table3[customer_no],Table3[year_average],"NOT FOUND")</f>
        <v>1966</v>
      </c>
      <c r="L1366" cm="1">
        <f t="array" ref="L1366">_xlfn.XLOOKUP(A1366,Table3[customer_no],'Hospitalisation Details'!$D$2:$D$2344,"NOT FOUND")</f>
        <v>9</v>
      </c>
      <c r="M1366" s="33">
        <f>_xlfn.XLOOKUP(A1366,Table3[customer_no],Table3[dd/mm/yy],"NOT FOUND")</f>
        <v>24297</v>
      </c>
      <c r="N1366">
        <f>_xlfn.XLOOKUP(A1366,Table3[customer_no],Table3[age],"NOT FOUND")</f>
        <v>56</v>
      </c>
      <c r="O1366" cm="1">
        <f t="array" ref="O1366">_xlfn.XLOOKUP(A1366,Table3[customer_no],'Hospitalisation Details'!$E$2:$E$2344,"NOT FOUND")</f>
        <v>0</v>
      </c>
      <c r="P1366" t="str">
        <f>_xlfn.XLOOKUP(A1366,Table3[customer_no],Table3[hsplt_handled],"NOT FOUND")</f>
        <v>tier - 3</v>
      </c>
      <c r="Q1366" t="str">
        <f>_xlfn.XLOOKUP(A1366,Table3[customer_no],Table3[city_handled],"NOT FOUND")</f>
        <v>tier - 3</v>
      </c>
      <c r="R1366" t="str">
        <f>_xlfn.XLOOKUP(A1366,Table3[customer_no],Table3[state_id],"NOT FOUND")</f>
        <v>R1012</v>
      </c>
      <c r="S1366" s="34" cm="1">
        <f t="array" ref="S1366">_xlfn.XLOOKUP(A1366,Table3[customer_no],'Hospitalisation Details'!$F$2:$F$2344,"NOT FOUND")</f>
        <v>7953.72</v>
      </c>
      <c r="T1366" t="str">
        <f>_xlfn.XLOOKUP(A1366,Table2[Customer ID],Table2[BMI_category],"NOT FOUND")</f>
        <v>Underweight</v>
      </c>
      <c r="U1366" s="7">
        <f>_xlfn.XLOOKUP(A1366,Table2[Customer ID],Table2[no of surgery],"NOT FOUND")</f>
        <v>2</v>
      </c>
      <c r="V1366" t="str">
        <f>_xlfn.XLOOKUP(A1366,Table2[Customer ID],Table2[smoker_missing],"NOT FOUND")</f>
        <v>No</v>
      </c>
      <c r="W1366" t="str">
        <f t="shared" si="21"/>
        <v>Prediabetes</v>
      </c>
      <c r="X1366" s="37">
        <f>SUM(Table5[[#This Row],[Title]:[Diabetes Level]])</f>
        <v>34307.22</v>
      </c>
    </row>
    <row r="1367" spans="1:24" x14ac:dyDescent="0.25">
      <c r="A1367" t="s">
        <v>1005</v>
      </c>
      <c r="B1367" t="str">
        <f>VLOOKUP(A1367,'Customer Names'!$A$2:$E$2336,3,FALSE)</f>
        <v>Mrs.</v>
      </c>
      <c r="C1367" t="str">
        <f>_xlfn.XLOOKUP(A1367,$A$2:$A$2336,'Customer Names'!$D$2:$D$2336,"NOT FOUND")</f>
        <v>Katena</v>
      </c>
      <c r="D1367" t="str">
        <f>_xlfn.XLOOKUP(A1367,$A$2:$A$2336,'Customer Names'!$E$2:$E$2336,"NOT FOUND")</f>
        <v>Sanford</v>
      </c>
      <c r="E1367" cm="1">
        <f t="array" ref="E1367">_xlfn.XLOOKUP(A1367,$A$2:$A$2336,Table2[BMI],"NOT FOUND")</f>
        <v>27.92</v>
      </c>
      <c r="F1367" cm="1">
        <f t="array" ref="F1367">_xlfn.XLOOKUP(A1367,$A$2:$A$2336,Table2[HBA1C],"NOT FOUND")</f>
        <v>5.79</v>
      </c>
      <c r="G1367" t="str" cm="1">
        <f t="array" ref="G1367">_xlfn.XLOOKUP(A1367,$A$2:$A$2336,Table2[Heart Issues],"NOT FOUND")</f>
        <v>No</v>
      </c>
      <c r="H1367" t="str" cm="1">
        <f t="array" ref="H1367">_xlfn.XLOOKUP(A1367,$A$2:$A$2336,Table2[Any Transplants],"NOT FOUND")</f>
        <v>No</v>
      </c>
      <c r="I1367" t="str" cm="1">
        <f t="array" ref="I1367">_xlfn.XLOOKUP(A1367,$A$2:$A$2336,Table2[Cancer history],"NOT FOUND")</f>
        <v>No</v>
      </c>
      <c r="J1367" t="str">
        <f>_xlfn.XLOOKUP(A1367,Table3[customer_no],Table3[month],"NOT FOUND")</f>
        <v>Oct</v>
      </c>
      <c r="K1367" s="7">
        <f>_xlfn.XLOOKUP(A1367,Table3[customer_no],Table3[year_average],"NOT FOUND")</f>
        <v>1987</v>
      </c>
      <c r="L1367" cm="1">
        <f t="array" ref="L1367">_xlfn.XLOOKUP(A1367,Table3[customer_no],'Hospitalisation Details'!$D$2:$D$2344,"NOT FOUND")</f>
        <v>29</v>
      </c>
      <c r="M1367" s="33">
        <f>_xlfn.XLOOKUP(A1367,Table3[customer_no],Table3[dd/mm/yy],"NOT FOUND")</f>
        <v>32079</v>
      </c>
      <c r="N1367">
        <f>_xlfn.XLOOKUP(A1367,Table3[customer_no],Table3[age],"NOT FOUND")</f>
        <v>35</v>
      </c>
      <c r="O1367" cm="1">
        <f t="array" ref="O1367">_xlfn.XLOOKUP(A1367,Table3[customer_no],'Hospitalisation Details'!$E$2:$E$2344,"NOT FOUND")</f>
        <v>3</v>
      </c>
      <c r="P1367" t="str">
        <f>_xlfn.XLOOKUP(A1367,Table3[customer_no],Table3[hsplt_handled],"NOT FOUND")</f>
        <v>tier - 2</v>
      </c>
      <c r="Q1367" t="str">
        <f>_xlfn.XLOOKUP(A1367,Table3[customer_no],Table3[city_handled],"NOT FOUND")</f>
        <v>tier - 3</v>
      </c>
      <c r="R1367" t="str">
        <f>_xlfn.XLOOKUP(A1367,Table3[customer_no],Table3[state_id],"NOT FOUND")</f>
        <v>R1025</v>
      </c>
      <c r="S1367" s="34" cm="1">
        <f t="array" ref="S1367">_xlfn.XLOOKUP(A1367,Table3[customer_no],'Hospitalisation Details'!$F$2:$F$2344,"NOT FOUND")</f>
        <v>7948.22</v>
      </c>
      <c r="T1367" t="str">
        <f>_xlfn.XLOOKUP(A1367,Table2[Customer ID],Table2[BMI_category],"NOT FOUND")</f>
        <v>Overweight</v>
      </c>
      <c r="U1367" s="7">
        <f>_xlfn.XLOOKUP(A1367,Table2[Customer ID],Table2[no of surgery],"NOT FOUND")</f>
        <v>1</v>
      </c>
      <c r="V1367" t="str">
        <f>_xlfn.XLOOKUP(A1367,Table2[Customer ID],Table2[smoker_missing],"NOT FOUND")</f>
        <v>No</v>
      </c>
      <c r="W1367" t="str">
        <f t="shared" si="21"/>
        <v>Prediabetes</v>
      </c>
      <c r="X1367" s="37">
        <f>SUM(Table5[[#This Row],[Title]:[Diabetes Level]])</f>
        <v>42115.93</v>
      </c>
    </row>
    <row r="1368" spans="1:24" x14ac:dyDescent="0.25">
      <c r="A1368" t="s">
        <v>1004</v>
      </c>
      <c r="B1368" t="str">
        <f>VLOOKUP(A1368,'Customer Names'!$A$2:$E$2336,3,FALSE)</f>
        <v>Ms.</v>
      </c>
      <c r="C1368" t="str">
        <f>_xlfn.XLOOKUP(A1368,$A$2:$A$2336,'Customer Names'!$D$2:$D$2336,"NOT FOUND")</f>
        <v>Bean K.</v>
      </c>
      <c r="D1368" t="str">
        <f>_xlfn.XLOOKUP(A1368,$A$2:$A$2336,'Customer Names'!$E$2:$E$2336,"NOT FOUND")</f>
        <v>Wrenn</v>
      </c>
      <c r="E1368" cm="1">
        <f t="array" ref="E1368">_xlfn.XLOOKUP(A1368,$A$2:$A$2336,Table2[BMI],"NOT FOUND")</f>
        <v>38.284999999999997</v>
      </c>
      <c r="F1368" cm="1">
        <f t="array" ref="F1368">_xlfn.XLOOKUP(A1368,$A$2:$A$2336,Table2[HBA1C],"NOT FOUND")</f>
        <v>5.41</v>
      </c>
      <c r="G1368" t="str" cm="1">
        <f t="array" ref="G1368">_xlfn.XLOOKUP(A1368,$A$2:$A$2336,Table2[Heart Issues],"NOT FOUND")</f>
        <v>No</v>
      </c>
      <c r="H1368" t="str" cm="1">
        <f t="array" ref="H1368">_xlfn.XLOOKUP(A1368,$A$2:$A$2336,Table2[Any Transplants],"NOT FOUND")</f>
        <v>No</v>
      </c>
      <c r="I1368" t="str" cm="1">
        <f t="array" ref="I1368">_xlfn.XLOOKUP(A1368,$A$2:$A$2336,Table2[Cancer history],"NOT FOUND")</f>
        <v>No</v>
      </c>
      <c r="J1368" t="str">
        <f>_xlfn.XLOOKUP(A1368,Table3[customer_no],Table3[month],"NOT FOUND")</f>
        <v>Jul</v>
      </c>
      <c r="K1368" s="7">
        <f>_xlfn.XLOOKUP(A1368,Table3[customer_no],Table3[year_average],"NOT FOUND")</f>
        <v>1977</v>
      </c>
      <c r="L1368" cm="1">
        <f t="array" ref="L1368">_xlfn.XLOOKUP(A1368,Table3[customer_no],'Hospitalisation Details'!$D$2:$D$2344,"NOT FOUND")</f>
        <v>20</v>
      </c>
      <c r="M1368" s="33">
        <f>_xlfn.XLOOKUP(A1368,Table3[customer_no],Table3[dd/mm/yy],"NOT FOUND")</f>
        <v>28326</v>
      </c>
      <c r="N1368">
        <f>_xlfn.XLOOKUP(A1368,Table3[customer_no],Table3[age],"NOT FOUND")</f>
        <v>45</v>
      </c>
      <c r="O1368" cm="1">
        <f t="array" ref="O1368">_xlfn.XLOOKUP(A1368,Table3[customer_no],'Hospitalisation Details'!$E$2:$E$2344,"NOT FOUND")</f>
        <v>0</v>
      </c>
      <c r="P1368" t="str">
        <f>_xlfn.XLOOKUP(A1368,Table3[customer_no],Table3[hsplt_handled],"NOT FOUND")</f>
        <v>tier - 2</v>
      </c>
      <c r="Q1368" t="str">
        <f>_xlfn.XLOOKUP(A1368,Table3[customer_no],Table3[city_handled],"NOT FOUND")</f>
        <v>tier - 1</v>
      </c>
      <c r="R1368" t="str">
        <f>_xlfn.XLOOKUP(A1368,Table3[customer_no],Table3[state_id],"NOT FOUND")</f>
        <v>R1024</v>
      </c>
      <c r="S1368" s="34" cm="1">
        <f t="array" ref="S1368">_xlfn.XLOOKUP(A1368,Table3[customer_no],'Hospitalisation Details'!$F$2:$F$2344,"NOT FOUND")</f>
        <v>7935.29</v>
      </c>
      <c r="T1368" t="str">
        <f>_xlfn.XLOOKUP(A1368,Table2[Customer ID],Table2[BMI_category],"NOT FOUND")</f>
        <v>Obesity</v>
      </c>
      <c r="U1368" s="7">
        <f>_xlfn.XLOOKUP(A1368,Table2[Customer ID],Table2[no of surgery],"NOT FOUND")</f>
        <v>0</v>
      </c>
      <c r="V1368" t="str">
        <f>_xlfn.XLOOKUP(A1368,Table2[Customer ID],Table2[smoker_missing],"NOT FOUND")</f>
        <v>No</v>
      </c>
      <c r="W1368" t="str">
        <f t="shared" si="21"/>
        <v>Normal</v>
      </c>
      <c r="X1368" s="37">
        <f>SUM(Table5[[#This Row],[Title]:[Diabetes Level]])</f>
        <v>38346.985000000001</v>
      </c>
    </row>
    <row r="1369" spans="1:24" x14ac:dyDescent="0.25">
      <c r="A1369" t="s">
        <v>1003</v>
      </c>
      <c r="B1369" t="str">
        <f>VLOOKUP(A1369,'Customer Names'!$A$2:$E$2336,3,FALSE)</f>
        <v>Mr.</v>
      </c>
      <c r="C1369" t="str">
        <f>_xlfn.XLOOKUP(A1369,$A$2:$A$2336,'Customer Names'!$D$2:$D$2336,"NOT FOUND")</f>
        <v>Brian</v>
      </c>
      <c r="D1369" t="str">
        <f>_xlfn.XLOOKUP(A1369,$A$2:$A$2336,'Customer Names'!$E$2:$E$2336,"NOT FOUND")</f>
        <v>Lindsey</v>
      </c>
      <c r="E1369" cm="1">
        <f t="array" ref="E1369">_xlfn.XLOOKUP(A1369,$A$2:$A$2336,Table2[BMI],"NOT FOUND")</f>
        <v>16.48</v>
      </c>
      <c r="F1369" cm="1">
        <f t="array" ref="F1369">_xlfn.XLOOKUP(A1369,$A$2:$A$2336,Table2[HBA1C],"NOT FOUND")</f>
        <v>11.05</v>
      </c>
      <c r="G1369" t="str" cm="1">
        <f t="array" ref="G1369">_xlfn.XLOOKUP(A1369,$A$2:$A$2336,Table2[Heart Issues],"NOT FOUND")</f>
        <v>No</v>
      </c>
      <c r="H1369" t="str" cm="1">
        <f t="array" ref="H1369">_xlfn.XLOOKUP(A1369,$A$2:$A$2336,Table2[Any Transplants],"NOT FOUND")</f>
        <v>No</v>
      </c>
      <c r="I1369" t="str" cm="1">
        <f t="array" ref="I1369">_xlfn.XLOOKUP(A1369,$A$2:$A$2336,Table2[Cancer history],"NOT FOUND")</f>
        <v>No</v>
      </c>
      <c r="J1369" t="str">
        <f>_xlfn.XLOOKUP(A1369,Table3[customer_no],Table3[month],"NOT FOUND")</f>
        <v>Oct</v>
      </c>
      <c r="K1369" s="7">
        <f>_xlfn.XLOOKUP(A1369,Table3[customer_no],Table3[year_average],"NOT FOUND")</f>
        <v>1962</v>
      </c>
      <c r="L1369" cm="1">
        <f t="array" ref="L1369">_xlfn.XLOOKUP(A1369,Table3[customer_no],'Hospitalisation Details'!$D$2:$D$2344,"NOT FOUND")</f>
        <v>10</v>
      </c>
      <c r="M1369" s="33">
        <f>_xlfn.XLOOKUP(A1369,Table3[customer_no],Table3[dd/mm/yy],"NOT FOUND")</f>
        <v>22929</v>
      </c>
      <c r="N1369">
        <f>_xlfn.XLOOKUP(A1369,Table3[customer_no],Table3[age],"NOT FOUND")</f>
        <v>60</v>
      </c>
      <c r="O1369" cm="1">
        <f t="array" ref="O1369">_xlfn.XLOOKUP(A1369,Table3[customer_no],'Hospitalisation Details'!$E$2:$E$2344,"NOT FOUND")</f>
        <v>0</v>
      </c>
      <c r="P1369" t="str">
        <f>_xlfn.XLOOKUP(A1369,Table3[customer_no],Table3[hsplt_handled],"NOT FOUND")</f>
        <v>tier - 3</v>
      </c>
      <c r="Q1369" t="str">
        <f>_xlfn.XLOOKUP(A1369,Table3[customer_no],Table3[city_handled],"NOT FOUND")</f>
        <v>tier - 2</v>
      </c>
      <c r="R1369" t="str">
        <f>_xlfn.XLOOKUP(A1369,Table3[customer_no],Table3[state_id],"NOT FOUND")</f>
        <v>R1013</v>
      </c>
      <c r="S1369" s="34" cm="1">
        <f t="array" ref="S1369">_xlfn.XLOOKUP(A1369,Table3[customer_no],'Hospitalisation Details'!$F$2:$F$2344,"NOT FOUND")</f>
        <v>7896.41</v>
      </c>
      <c r="T1369" t="str">
        <f>_xlfn.XLOOKUP(A1369,Table2[Customer ID],Table2[BMI_category],"NOT FOUND")</f>
        <v>Underweight</v>
      </c>
      <c r="U1369" s="7">
        <f>_xlfn.XLOOKUP(A1369,Table2[Customer ID],Table2[no of surgery],"NOT FOUND")</f>
        <v>0</v>
      </c>
      <c r="V1369" t="str">
        <f>_xlfn.XLOOKUP(A1369,Table2[Customer ID],Table2[smoker_missing],"NOT FOUND")</f>
        <v>No</v>
      </c>
      <c r="W1369" t="str">
        <f t="shared" si="21"/>
        <v>Diabetes</v>
      </c>
      <c r="X1369" s="37">
        <f>SUM(Table5[[#This Row],[Title]:[Diabetes Level]])</f>
        <v>32884.94</v>
      </c>
    </row>
    <row r="1370" spans="1:24" x14ac:dyDescent="0.25">
      <c r="A1370" t="s">
        <v>1002</v>
      </c>
      <c r="B1370" t="str">
        <f>VLOOKUP(A1370,'Customer Names'!$A$2:$E$2336,3,FALSE)</f>
        <v>Mr.</v>
      </c>
      <c r="C1370" t="str">
        <f>_xlfn.XLOOKUP(A1370,$A$2:$A$2336,'Customer Names'!$D$2:$D$2336,"NOT FOUND")</f>
        <v>Jan-Patrick</v>
      </c>
      <c r="D1370" t="str">
        <f>_xlfn.XLOOKUP(A1370,$A$2:$A$2336,'Customer Names'!$E$2:$E$2336,"NOT FOUND")</f>
        <v>Krueger</v>
      </c>
      <c r="E1370" cm="1">
        <f t="array" ref="E1370">_xlfn.XLOOKUP(A1370,$A$2:$A$2336,Table2[BMI],"NOT FOUND")</f>
        <v>38.57</v>
      </c>
      <c r="F1370" cm="1">
        <f t="array" ref="F1370">_xlfn.XLOOKUP(A1370,$A$2:$A$2336,Table2[HBA1C],"NOT FOUND")</f>
        <v>6.27</v>
      </c>
      <c r="G1370" t="str" cm="1">
        <f t="array" ref="G1370">_xlfn.XLOOKUP(A1370,$A$2:$A$2336,Table2[Heart Issues],"NOT FOUND")</f>
        <v>No</v>
      </c>
      <c r="H1370" t="str" cm="1">
        <f t="array" ref="H1370">_xlfn.XLOOKUP(A1370,$A$2:$A$2336,Table2[Any Transplants],"NOT FOUND")</f>
        <v>No</v>
      </c>
      <c r="I1370" t="str" cm="1">
        <f t="array" ref="I1370">_xlfn.XLOOKUP(A1370,$A$2:$A$2336,Table2[Cancer history],"NOT FOUND")</f>
        <v>No</v>
      </c>
      <c r="J1370" t="str">
        <f>_xlfn.XLOOKUP(A1370,Table3[customer_no],Table3[month],"NOT FOUND")</f>
        <v>Nov</v>
      </c>
      <c r="K1370" s="7">
        <f>_xlfn.XLOOKUP(A1370,Table3[customer_no],Table3[year_average],"NOT FOUND")</f>
        <v>1994</v>
      </c>
      <c r="L1370" cm="1">
        <f t="array" ref="L1370">_xlfn.XLOOKUP(A1370,Table3[customer_no],'Hospitalisation Details'!$D$2:$D$2344,"NOT FOUND")</f>
        <v>17</v>
      </c>
      <c r="M1370" s="33">
        <f>_xlfn.XLOOKUP(A1370,Table3[customer_no],Table3[dd/mm/yy],"NOT FOUND")</f>
        <v>34655</v>
      </c>
      <c r="N1370">
        <f>_xlfn.XLOOKUP(A1370,Table3[customer_no],Table3[age],"NOT FOUND")</f>
        <v>28</v>
      </c>
      <c r="O1370" cm="1">
        <f t="array" ref="O1370">_xlfn.XLOOKUP(A1370,Table3[customer_no],'Hospitalisation Details'!$E$2:$E$2344,"NOT FOUND")</f>
        <v>0</v>
      </c>
      <c r="P1370" t="str">
        <f>_xlfn.XLOOKUP(A1370,Table3[customer_no],Table3[hsplt_handled],"NOT FOUND")</f>
        <v>tier - 2</v>
      </c>
      <c r="Q1370" t="str">
        <f>_xlfn.XLOOKUP(A1370,Table3[customer_no],Table3[city_handled],"NOT FOUND")</f>
        <v>tier - 3</v>
      </c>
      <c r="R1370" t="str">
        <f>_xlfn.XLOOKUP(A1370,Table3[customer_no],Table3[state_id],"NOT FOUND")</f>
        <v>R1012</v>
      </c>
      <c r="S1370" s="34" cm="1">
        <f t="array" ref="S1370">_xlfn.XLOOKUP(A1370,Table3[customer_no],'Hospitalisation Details'!$F$2:$F$2344,"NOT FOUND")</f>
        <v>7851.85</v>
      </c>
      <c r="T1370" t="str">
        <f>_xlfn.XLOOKUP(A1370,Table2[Customer ID],Table2[BMI_category],"NOT FOUND")</f>
        <v>Obesity</v>
      </c>
      <c r="U1370" s="7">
        <f>_xlfn.XLOOKUP(A1370,Table2[Customer ID],Table2[no of surgery],"NOT FOUND")</f>
        <v>0</v>
      </c>
      <c r="V1370" t="str">
        <f>_xlfn.XLOOKUP(A1370,Table2[Customer ID],Table2[smoker_missing],"NOT FOUND")</f>
        <v>No</v>
      </c>
      <c r="W1370" t="str">
        <f t="shared" si="21"/>
        <v>Prediabetes</v>
      </c>
      <c r="X1370" s="37">
        <f>SUM(Table5[[#This Row],[Title]:[Diabetes Level]])</f>
        <v>44590.689999999995</v>
      </c>
    </row>
    <row r="1371" spans="1:24" x14ac:dyDescent="0.25">
      <c r="A1371" t="s">
        <v>1001</v>
      </c>
      <c r="B1371" t="str">
        <f>VLOOKUP(A1371,'Customer Names'!$A$2:$E$2336,3,FALSE)</f>
        <v>Mr.</v>
      </c>
      <c r="C1371" t="str">
        <f>_xlfn.XLOOKUP(A1371,$A$2:$A$2336,'Customer Names'!$D$2:$D$2336,"NOT FOUND")</f>
        <v>Jesse J</v>
      </c>
      <c r="D1371" t="str">
        <f>_xlfn.XLOOKUP(A1371,$A$2:$A$2336,'Customer Names'!$E$2:$E$2336,"NOT FOUND")</f>
        <v>Babler</v>
      </c>
      <c r="E1371" cm="1">
        <f t="array" ref="E1371">_xlfn.XLOOKUP(A1371,$A$2:$A$2336,Table2[BMI],"NOT FOUND")</f>
        <v>43.85</v>
      </c>
      <c r="F1371" cm="1">
        <f t="array" ref="F1371">_xlfn.XLOOKUP(A1371,$A$2:$A$2336,Table2[HBA1C],"NOT FOUND")</f>
        <v>4.7699999999999996</v>
      </c>
      <c r="G1371" t="str" cm="1">
        <f t="array" ref="G1371">_xlfn.XLOOKUP(A1371,$A$2:$A$2336,Table2[Heart Issues],"NOT FOUND")</f>
        <v>yes</v>
      </c>
      <c r="H1371" t="str" cm="1">
        <f t="array" ref="H1371">_xlfn.XLOOKUP(A1371,$A$2:$A$2336,Table2[Any Transplants],"NOT FOUND")</f>
        <v>No</v>
      </c>
      <c r="I1371" t="str" cm="1">
        <f t="array" ref="I1371">_xlfn.XLOOKUP(A1371,$A$2:$A$2336,Table2[Cancer history],"NOT FOUND")</f>
        <v>No</v>
      </c>
      <c r="J1371" t="str">
        <f>_xlfn.XLOOKUP(A1371,Table3[customer_no],Table3[month],"NOT FOUND")</f>
        <v>Oct</v>
      </c>
      <c r="K1371" s="7">
        <f>_xlfn.XLOOKUP(A1371,Table3[customer_no],Table3[year_average],"NOT FOUND")</f>
        <v>2001</v>
      </c>
      <c r="L1371" cm="1">
        <f t="array" ref="L1371">_xlfn.XLOOKUP(A1371,Table3[customer_no],'Hospitalisation Details'!$D$2:$D$2344,"NOT FOUND")</f>
        <v>5</v>
      </c>
      <c r="M1371" s="33">
        <f>_xlfn.XLOOKUP(A1371,Table3[customer_no],Table3[dd/mm/yy],"NOT FOUND")</f>
        <v>37169</v>
      </c>
      <c r="N1371">
        <f>_xlfn.XLOOKUP(A1371,Table3[customer_no],Table3[age],"NOT FOUND")</f>
        <v>21</v>
      </c>
      <c r="O1371" cm="1">
        <f t="array" ref="O1371">_xlfn.XLOOKUP(A1371,Table3[customer_no],'Hospitalisation Details'!$E$2:$E$2344,"NOT FOUND")</f>
        <v>0</v>
      </c>
      <c r="P1371" t="str">
        <f>_xlfn.XLOOKUP(A1371,Table3[customer_no],Table3[hsplt_handled],"NOT FOUND")</f>
        <v>tier - 2</v>
      </c>
      <c r="Q1371" t="str">
        <f>_xlfn.XLOOKUP(A1371,Table3[customer_no],Table3[city_handled],"NOT FOUND")</f>
        <v>tier - 2</v>
      </c>
      <c r="R1371" t="str">
        <f>_xlfn.XLOOKUP(A1371,Table3[customer_no],Table3[state_id],"NOT FOUND")</f>
        <v>R1012</v>
      </c>
      <c r="S1371" s="34" cm="1">
        <f t="array" ref="S1371">_xlfn.XLOOKUP(A1371,Table3[customer_no],'Hospitalisation Details'!$F$2:$F$2344,"NOT FOUND")</f>
        <v>7844.8</v>
      </c>
      <c r="T1371" t="str">
        <f>_xlfn.XLOOKUP(A1371,Table2[Customer ID],Table2[BMI_category],"NOT FOUND")</f>
        <v>Obesity</v>
      </c>
      <c r="U1371" s="7">
        <f>_xlfn.XLOOKUP(A1371,Table2[Customer ID],Table2[no of surgery],"NOT FOUND")</f>
        <v>0</v>
      </c>
      <c r="V1371" t="str">
        <f>_xlfn.XLOOKUP(A1371,Table2[Customer ID],Table2[smoker_missing],"NOT FOUND")</f>
        <v>No</v>
      </c>
      <c r="W1371" t="str">
        <f t="shared" si="21"/>
        <v>Normal</v>
      </c>
      <c r="X1371" s="37">
        <f>SUM(Table5[[#This Row],[Title]:[Diabetes Level]])</f>
        <v>47089.420000000006</v>
      </c>
    </row>
    <row r="1372" spans="1:24" x14ac:dyDescent="0.25">
      <c r="A1372" t="s">
        <v>1000</v>
      </c>
      <c r="B1372" t="str">
        <f>VLOOKUP(A1372,'Customer Names'!$A$2:$E$2336,3,FALSE)</f>
        <v>Ms.</v>
      </c>
      <c r="C1372" t="str">
        <f>_xlfn.XLOOKUP(A1372,$A$2:$A$2336,'Customer Names'!$D$2:$D$2336,"NOT FOUND")</f>
        <v>Lindsey M</v>
      </c>
      <c r="D1372" t="str">
        <f>_xlfn.XLOOKUP(A1372,$A$2:$A$2336,'Customer Names'!$E$2:$E$2336,"NOT FOUND")</f>
        <v>Brezenski</v>
      </c>
      <c r="E1372" cm="1">
        <f t="array" ref="E1372">_xlfn.XLOOKUP(A1372,$A$2:$A$2336,Table2[BMI],"NOT FOUND")</f>
        <v>30.11</v>
      </c>
      <c r="F1372" cm="1">
        <f t="array" ref="F1372">_xlfn.XLOOKUP(A1372,$A$2:$A$2336,Table2[HBA1C],"NOT FOUND")</f>
        <v>4.08</v>
      </c>
      <c r="G1372" t="str" cm="1">
        <f t="array" ref="G1372">_xlfn.XLOOKUP(A1372,$A$2:$A$2336,Table2[Heart Issues],"NOT FOUND")</f>
        <v>No</v>
      </c>
      <c r="H1372" t="str" cm="1">
        <f t="array" ref="H1372">_xlfn.XLOOKUP(A1372,$A$2:$A$2336,Table2[Any Transplants],"NOT FOUND")</f>
        <v>No</v>
      </c>
      <c r="I1372" t="str" cm="1">
        <f t="array" ref="I1372">_xlfn.XLOOKUP(A1372,$A$2:$A$2336,Table2[Cancer history],"NOT FOUND")</f>
        <v>No</v>
      </c>
      <c r="J1372" t="str">
        <f>_xlfn.XLOOKUP(A1372,Table3[customer_no],Table3[month],"NOT FOUND")</f>
        <v>Oct</v>
      </c>
      <c r="K1372" s="7">
        <f>_xlfn.XLOOKUP(A1372,Table3[customer_no],Table3[year_average],"NOT FOUND")</f>
        <v>1989</v>
      </c>
      <c r="L1372" cm="1">
        <f t="array" ref="L1372">_xlfn.XLOOKUP(A1372,Table3[customer_no],'Hospitalisation Details'!$D$2:$D$2344,"NOT FOUND")</f>
        <v>12</v>
      </c>
      <c r="M1372" s="33">
        <f>_xlfn.XLOOKUP(A1372,Table3[customer_no],Table3[dd/mm/yy],"NOT FOUND")</f>
        <v>32793</v>
      </c>
      <c r="N1372">
        <f>_xlfn.XLOOKUP(A1372,Table3[customer_no],Table3[age],"NOT FOUND")</f>
        <v>33</v>
      </c>
      <c r="O1372" cm="1">
        <f t="array" ref="O1372">_xlfn.XLOOKUP(A1372,Table3[customer_no],'Hospitalisation Details'!$E$2:$E$2344,"NOT FOUND")</f>
        <v>3</v>
      </c>
      <c r="P1372" t="str">
        <f>_xlfn.XLOOKUP(A1372,Table3[customer_no],Table3[hsplt_handled],"NOT FOUND")</f>
        <v>tier - 2</v>
      </c>
      <c r="Q1372" t="str">
        <f>_xlfn.XLOOKUP(A1372,Table3[customer_no],Table3[city_handled],"NOT FOUND")</f>
        <v>tier - 2</v>
      </c>
      <c r="R1372" t="str">
        <f>_xlfn.XLOOKUP(A1372,Table3[customer_no],Table3[state_id],"NOT FOUND")</f>
        <v>R1012</v>
      </c>
      <c r="S1372" s="34" cm="1">
        <f t="array" ref="S1372">_xlfn.XLOOKUP(A1372,Table3[customer_no],'Hospitalisation Details'!$F$2:$F$2344,"NOT FOUND")</f>
        <v>7824.37</v>
      </c>
      <c r="T1372" t="str">
        <f>_xlfn.XLOOKUP(A1372,Table2[Customer ID],Table2[BMI_category],"NOT FOUND")</f>
        <v>Obesity</v>
      </c>
      <c r="U1372" s="7">
        <f>_xlfn.XLOOKUP(A1372,Table2[Customer ID],Table2[no of surgery],"NOT FOUND")</f>
        <v>0</v>
      </c>
      <c r="V1372" t="str">
        <f>_xlfn.XLOOKUP(A1372,Table2[Customer ID],Table2[smoker_missing],"NOT FOUND")</f>
        <v>No</v>
      </c>
      <c r="W1372" t="str">
        <f t="shared" si="21"/>
        <v>Normal</v>
      </c>
      <c r="X1372" s="37">
        <f>SUM(Table5[[#This Row],[Title]:[Diabetes Level]])</f>
        <v>42688.560000000005</v>
      </c>
    </row>
    <row r="1373" spans="1:24" x14ac:dyDescent="0.25">
      <c r="A1373" t="s">
        <v>999</v>
      </c>
      <c r="B1373" t="str">
        <f>VLOOKUP(A1373,'Customer Names'!$A$2:$E$2336,3,FALSE)</f>
        <v>Ms.</v>
      </c>
      <c r="C1373" t="str">
        <f>_xlfn.XLOOKUP(A1373,$A$2:$A$2336,'Customer Names'!$D$2:$D$2336,"NOT FOUND")</f>
        <v>Marguerite K.</v>
      </c>
      <c r="D1373" t="str">
        <f>_xlfn.XLOOKUP(A1373,$A$2:$A$2336,'Customer Names'!$E$2:$E$2336,"NOT FOUND")</f>
        <v>Marschner</v>
      </c>
      <c r="E1373" cm="1">
        <f t="array" ref="E1373">_xlfn.XLOOKUP(A1373,$A$2:$A$2336,Table2[BMI],"NOT FOUND")</f>
        <v>31.59</v>
      </c>
      <c r="F1373" cm="1">
        <f t="array" ref="F1373">_xlfn.XLOOKUP(A1373,$A$2:$A$2336,Table2[HBA1C],"NOT FOUND")</f>
        <v>6.01</v>
      </c>
      <c r="G1373" t="str" cm="1">
        <f t="array" ref="G1373">_xlfn.XLOOKUP(A1373,$A$2:$A$2336,Table2[Heart Issues],"NOT FOUND")</f>
        <v>No</v>
      </c>
      <c r="H1373" t="str" cm="1">
        <f t="array" ref="H1373">_xlfn.XLOOKUP(A1373,$A$2:$A$2336,Table2[Any Transplants],"NOT FOUND")</f>
        <v>No</v>
      </c>
      <c r="I1373" t="str" cm="1">
        <f t="array" ref="I1373">_xlfn.XLOOKUP(A1373,$A$2:$A$2336,Table2[Cancer history],"NOT FOUND")</f>
        <v>No</v>
      </c>
      <c r="J1373" t="str">
        <f>_xlfn.XLOOKUP(A1373,Table3[customer_no],Table3[month],"NOT FOUND")</f>
        <v>Dec</v>
      </c>
      <c r="K1373" s="7">
        <f>_xlfn.XLOOKUP(A1373,Table3[customer_no],Table3[year_average],"NOT FOUND")</f>
        <v>1991</v>
      </c>
      <c r="L1373" cm="1">
        <f t="array" ref="L1373">_xlfn.XLOOKUP(A1373,Table3[customer_no],'Hospitalisation Details'!$D$2:$D$2344,"NOT FOUND")</f>
        <v>21</v>
      </c>
      <c r="M1373" s="33">
        <f>_xlfn.XLOOKUP(A1373,Table3[customer_no],Table3[dd/mm/yy],"NOT FOUND")</f>
        <v>33593</v>
      </c>
      <c r="N1373">
        <f>_xlfn.XLOOKUP(A1373,Table3[customer_no],Table3[age],"NOT FOUND")</f>
        <v>31</v>
      </c>
      <c r="O1373" cm="1">
        <f t="array" ref="O1373">_xlfn.XLOOKUP(A1373,Table3[customer_no],'Hospitalisation Details'!$E$2:$E$2344,"NOT FOUND")</f>
        <v>3</v>
      </c>
      <c r="P1373" t="str">
        <f>_xlfn.XLOOKUP(A1373,Table3[customer_no],Table3[hsplt_handled],"NOT FOUND")</f>
        <v>tier - 2</v>
      </c>
      <c r="Q1373" t="str">
        <f>_xlfn.XLOOKUP(A1373,Table3[customer_no],Table3[city_handled],"NOT FOUND")</f>
        <v>tier - 1</v>
      </c>
      <c r="R1373" t="str">
        <f>_xlfn.XLOOKUP(A1373,Table3[customer_no],Table3[state_id],"NOT FOUND")</f>
        <v>R1012</v>
      </c>
      <c r="S1373" s="34" cm="1">
        <f t="array" ref="S1373">_xlfn.XLOOKUP(A1373,Table3[customer_no],'Hospitalisation Details'!$F$2:$F$2344,"NOT FOUND")</f>
        <v>7812.67</v>
      </c>
      <c r="T1373" t="str">
        <f>_xlfn.XLOOKUP(A1373,Table2[Customer ID],Table2[BMI_category],"NOT FOUND")</f>
        <v>Obesity</v>
      </c>
      <c r="U1373" s="7">
        <f>_xlfn.XLOOKUP(A1373,Table2[Customer ID],Table2[no of surgery],"NOT FOUND")</f>
        <v>0</v>
      </c>
      <c r="V1373" t="str">
        <f>_xlfn.XLOOKUP(A1373,Table2[Customer ID],Table2[smoker_missing],"NOT FOUND")</f>
        <v>No</v>
      </c>
      <c r="W1373" t="str">
        <f t="shared" si="21"/>
        <v>Prediabetes</v>
      </c>
      <c r="X1373" s="37">
        <f>SUM(Table5[[#This Row],[Title]:[Diabetes Level]])</f>
        <v>43489.27</v>
      </c>
    </row>
    <row r="1374" spans="1:24" x14ac:dyDescent="0.25">
      <c r="A1374" t="s">
        <v>998</v>
      </c>
      <c r="B1374" t="str">
        <f>VLOOKUP(A1374,'Customer Names'!$A$2:$E$2336,3,FALSE)</f>
        <v>Mr.</v>
      </c>
      <c r="C1374" t="str">
        <f>_xlfn.XLOOKUP(A1374,$A$2:$A$2336,'Customer Names'!$D$2:$D$2336,"NOT FOUND")</f>
        <v>Travis</v>
      </c>
      <c r="D1374" t="str">
        <f>_xlfn.XLOOKUP(A1374,$A$2:$A$2336,'Customer Names'!$E$2:$E$2336,"NOT FOUND")</f>
        <v>King</v>
      </c>
      <c r="E1374" cm="1">
        <f t="array" ref="E1374">_xlfn.XLOOKUP(A1374,$A$2:$A$2336,Table2[BMI],"NOT FOUND")</f>
        <v>40.15</v>
      </c>
      <c r="F1374" cm="1">
        <f t="array" ref="F1374">_xlfn.XLOOKUP(A1374,$A$2:$A$2336,Table2[HBA1C],"NOT FOUND")</f>
        <v>11.84</v>
      </c>
      <c r="G1374" t="str" cm="1">
        <f t="array" ref="G1374">_xlfn.XLOOKUP(A1374,$A$2:$A$2336,Table2[Heart Issues],"NOT FOUND")</f>
        <v>No</v>
      </c>
      <c r="H1374" t="str" cm="1">
        <f t="array" ref="H1374">_xlfn.XLOOKUP(A1374,$A$2:$A$2336,Table2[Any Transplants],"NOT FOUND")</f>
        <v>No</v>
      </c>
      <c r="I1374" t="str" cm="1">
        <f t="array" ref="I1374">_xlfn.XLOOKUP(A1374,$A$2:$A$2336,Table2[Cancer history],"NOT FOUND")</f>
        <v>No</v>
      </c>
      <c r="J1374" t="str">
        <f>_xlfn.XLOOKUP(A1374,Table3[customer_no],Table3[month],"NOT FOUND")</f>
        <v>Nov</v>
      </c>
      <c r="K1374" s="7">
        <f>_xlfn.XLOOKUP(A1374,Table3[customer_no],Table3[year_average],"NOT FOUND")</f>
        <v>1974</v>
      </c>
      <c r="L1374" cm="1">
        <f t="array" ref="L1374">_xlfn.XLOOKUP(A1374,Table3[customer_no],'Hospitalisation Details'!$D$2:$D$2344,"NOT FOUND")</f>
        <v>9</v>
      </c>
      <c r="M1374" s="33">
        <f>_xlfn.XLOOKUP(A1374,Table3[customer_no],Table3[dd/mm/yy],"NOT FOUND")</f>
        <v>27342</v>
      </c>
      <c r="N1374">
        <f>_xlfn.XLOOKUP(A1374,Table3[customer_no],Table3[age],"NOT FOUND")</f>
        <v>48</v>
      </c>
      <c r="O1374" cm="1">
        <f t="array" ref="O1374">_xlfn.XLOOKUP(A1374,Table3[customer_no],'Hospitalisation Details'!$E$2:$E$2344,"NOT FOUND")</f>
        <v>0</v>
      </c>
      <c r="P1374" t="str">
        <f>_xlfn.XLOOKUP(A1374,Table3[customer_no],Table3[hsplt_handled],"NOT FOUND")</f>
        <v>tier - 2</v>
      </c>
      <c r="Q1374" t="str">
        <f>_xlfn.XLOOKUP(A1374,Table3[customer_no],Table3[city_handled],"NOT FOUND")</f>
        <v>tier - 3</v>
      </c>
      <c r="R1374" t="str">
        <f>_xlfn.XLOOKUP(A1374,Table3[customer_no],Table3[state_id],"NOT FOUND")</f>
        <v>R1013</v>
      </c>
      <c r="S1374" s="34" cm="1">
        <f t="array" ref="S1374">_xlfn.XLOOKUP(A1374,Table3[customer_no],'Hospitalisation Details'!$F$2:$F$2344,"NOT FOUND")</f>
        <v>7804.16</v>
      </c>
      <c r="T1374" t="str">
        <f>_xlfn.XLOOKUP(A1374,Table2[Customer ID],Table2[BMI_category],"NOT FOUND")</f>
        <v>Obesity</v>
      </c>
      <c r="U1374" s="7">
        <f>_xlfn.XLOOKUP(A1374,Table2[Customer ID],Table2[no of surgery],"NOT FOUND")</f>
        <v>0</v>
      </c>
      <c r="V1374" t="str">
        <f>_xlfn.XLOOKUP(A1374,Table2[Customer ID],Table2[smoker_missing],"NOT FOUND")</f>
        <v>No</v>
      </c>
      <c r="W1374" t="str">
        <f t="shared" si="21"/>
        <v>Diabetes</v>
      </c>
      <c r="X1374" s="37">
        <f>SUM(Table5[[#This Row],[Title]:[Diabetes Level]])</f>
        <v>37229.15</v>
      </c>
    </row>
    <row r="1375" spans="1:24" x14ac:dyDescent="0.25">
      <c r="A1375" t="s">
        <v>997</v>
      </c>
      <c r="B1375" t="str">
        <f>VLOOKUP(A1375,'Customer Names'!$A$2:$E$2336,3,FALSE)</f>
        <v>Mr.</v>
      </c>
      <c r="C1375" t="str">
        <f>_xlfn.XLOOKUP(A1375,$A$2:$A$2336,'Customer Names'!$D$2:$D$2336,"NOT FOUND")</f>
        <v>Ricky</v>
      </c>
      <c r="D1375" t="str">
        <f>_xlfn.XLOOKUP(A1375,$A$2:$A$2336,'Customer Names'!$E$2:$E$2336,"NOT FOUND")</f>
        <v>Montez</v>
      </c>
      <c r="E1375" cm="1">
        <f t="array" ref="E1375">_xlfn.XLOOKUP(A1375,$A$2:$A$2336,Table2[BMI],"NOT FOUND")</f>
        <v>40.700000000000003</v>
      </c>
      <c r="F1375" cm="1">
        <f t="array" ref="F1375">_xlfn.XLOOKUP(A1375,$A$2:$A$2336,Table2[HBA1C],"NOT FOUND")</f>
        <v>6.27</v>
      </c>
      <c r="G1375" t="str" cm="1">
        <f t="array" ref="G1375">_xlfn.XLOOKUP(A1375,$A$2:$A$2336,Table2[Heart Issues],"NOT FOUND")</f>
        <v>yes</v>
      </c>
      <c r="H1375" t="str" cm="1">
        <f t="array" ref="H1375">_xlfn.XLOOKUP(A1375,$A$2:$A$2336,Table2[Any Transplants],"NOT FOUND")</f>
        <v>No</v>
      </c>
      <c r="I1375" t="str" cm="1">
        <f t="array" ref="I1375">_xlfn.XLOOKUP(A1375,$A$2:$A$2336,Table2[Cancer history],"NOT FOUND")</f>
        <v>Yes</v>
      </c>
      <c r="J1375" t="str">
        <f>_xlfn.XLOOKUP(A1375,Table3[customer_no],Table3[month],"NOT FOUND")</f>
        <v>Dec</v>
      </c>
      <c r="K1375" s="7">
        <f>_xlfn.XLOOKUP(A1375,Table3[customer_no],Table3[year_average],"NOT FOUND")</f>
        <v>1997</v>
      </c>
      <c r="L1375" cm="1">
        <f t="array" ref="L1375">_xlfn.XLOOKUP(A1375,Table3[customer_no],'Hospitalisation Details'!$D$2:$D$2344,"NOT FOUND")</f>
        <v>2</v>
      </c>
      <c r="M1375" s="33">
        <f>_xlfn.XLOOKUP(A1375,Table3[customer_no],Table3[dd/mm/yy],"NOT FOUND")</f>
        <v>35766</v>
      </c>
      <c r="N1375">
        <f>_xlfn.XLOOKUP(A1375,Table3[customer_no],Table3[age],"NOT FOUND")</f>
        <v>25</v>
      </c>
      <c r="O1375" cm="1">
        <f t="array" ref="O1375">_xlfn.XLOOKUP(A1375,Table3[customer_no],'Hospitalisation Details'!$E$2:$E$2344,"NOT FOUND")</f>
        <v>0</v>
      </c>
      <c r="P1375" t="str">
        <f>_xlfn.XLOOKUP(A1375,Table3[customer_no],Table3[hsplt_handled],"NOT FOUND")</f>
        <v>tier - 2</v>
      </c>
      <c r="Q1375" t="str">
        <f>_xlfn.XLOOKUP(A1375,Table3[customer_no],Table3[city_handled],"NOT FOUND")</f>
        <v>tier - 3</v>
      </c>
      <c r="R1375" t="str">
        <f>_xlfn.XLOOKUP(A1375,Table3[customer_no],Table3[state_id],"NOT FOUND")</f>
        <v>R1012</v>
      </c>
      <c r="S1375" s="34" cm="1">
        <f t="array" ref="S1375">_xlfn.XLOOKUP(A1375,Table3[customer_no],'Hospitalisation Details'!$F$2:$F$2344,"NOT FOUND")</f>
        <v>7803.77</v>
      </c>
      <c r="T1375" t="str">
        <f>_xlfn.XLOOKUP(A1375,Table2[Customer ID],Table2[BMI_category],"NOT FOUND")</f>
        <v>Obesity</v>
      </c>
      <c r="U1375" s="7">
        <f>_xlfn.XLOOKUP(A1375,Table2[Customer ID],Table2[no of surgery],"NOT FOUND")</f>
        <v>1</v>
      </c>
      <c r="V1375" t="str">
        <f>_xlfn.XLOOKUP(A1375,Table2[Customer ID],Table2[smoker_missing],"NOT FOUND")</f>
        <v>No</v>
      </c>
      <c r="W1375" t="str">
        <f t="shared" si="21"/>
        <v>Prediabetes</v>
      </c>
      <c r="X1375" s="37">
        <f>SUM(Table5[[#This Row],[Title]:[Diabetes Level]])</f>
        <v>45641.740000000005</v>
      </c>
    </row>
    <row r="1376" spans="1:24" x14ac:dyDescent="0.25">
      <c r="A1376" t="s">
        <v>996</v>
      </c>
      <c r="B1376" t="str">
        <f>VLOOKUP(A1376,'Customer Names'!$A$2:$E$2336,3,FALSE)</f>
        <v>Mrs.</v>
      </c>
      <c r="C1376" t="str">
        <f>_xlfn.XLOOKUP(A1376,$A$2:$A$2336,'Customer Names'!$D$2:$D$2336,"NOT FOUND")</f>
        <v>Colleen L.</v>
      </c>
      <c r="D1376" t="str">
        <f>_xlfn.XLOOKUP(A1376,$A$2:$A$2336,'Customer Names'!$E$2:$E$2336,"NOT FOUND")</f>
        <v>Campbell</v>
      </c>
      <c r="E1376" cm="1">
        <f t="array" ref="E1376">_xlfn.XLOOKUP(A1376,$A$2:$A$2336,Table2[BMI],"NOT FOUND")</f>
        <v>40.76</v>
      </c>
      <c r="F1376" cm="1">
        <f t="array" ref="F1376">_xlfn.XLOOKUP(A1376,$A$2:$A$2336,Table2[HBA1C],"NOT FOUND")</f>
        <v>5.28</v>
      </c>
      <c r="G1376" t="str" cm="1">
        <f t="array" ref="G1376">_xlfn.XLOOKUP(A1376,$A$2:$A$2336,Table2[Heart Issues],"NOT FOUND")</f>
        <v>No</v>
      </c>
      <c r="H1376" t="str" cm="1">
        <f t="array" ref="H1376">_xlfn.XLOOKUP(A1376,$A$2:$A$2336,Table2[Any Transplants],"NOT FOUND")</f>
        <v>No</v>
      </c>
      <c r="I1376" t="str" cm="1">
        <f t="array" ref="I1376">_xlfn.XLOOKUP(A1376,$A$2:$A$2336,Table2[Cancer history],"NOT FOUND")</f>
        <v>No</v>
      </c>
      <c r="J1376" t="str">
        <f>_xlfn.XLOOKUP(A1376,Table3[customer_no],Table3[month],"NOT FOUND")</f>
        <v>Dec</v>
      </c>
      <c r="K1376" s="7">
        <f>_xlfn.XLOOKUP(A1376,Table3[customer_no],Table3[year_average],"NOT FOUND")</f>
        <v>1999</v>
      </c>
      <c r="L1376" cm="1">
        <f t="array" ref="L1376">_xlfn.XLOOKUP(A1376,Table3[customer_no],'Hospitalisation Details'!$D$2:$D$2344,"NOT FOUND")</f>
        <v>25</v>
      </c>
      <c r="M1376" s="33">
        <f>_xlfn.XLOOKUP(A1376,Table3[customer_no],Table3[dd/mm/yy],"NOT FOUND")</f>
        <v>36519</v>
      </c>
      <c r="N1376">
        <f>_xlfn.XLOOKUP(A1376,Table3[customer_no],Table3[age],"NOT FOUND")</f>
        <v>23</v>
      </c>
      <c r="O1376" cm="1">
        <f t="array" ref="O1376">_xlfn.XLOOKUP(A1376,Table3[customer_no],'Hospitalisation Details'!$E$2:$E$2344,"NOT FOUND")</f>
        <v>0</v>
      </c>
      <c r="P1376" t="str">
        <f>_xlfn.XLOOKUP(A1376,Table3[customer_no],Table3[hsplt_handled],"NOT FOUND")</f>
        <v>tier - 2</v>
      </c>
      <c r="Q1376" t="str">
        <f>_xlfn.XLOOKUP(A1376,Table3[customer_no],Table3[city_handled],"NOT FOUND")</f>
        <v>tier - 2</v>
      </c>
      <c r="R1376" t="str">
        <f>_xlfn.XLOOKUP(A1376,Table3[customer_no],Table3[state_id],"NOT FOUND")</f>
        <v>R1026</v>
      </c>
      <c r="S1376" s="34" cm="1">
        <f t="array" ref="S1376">_xlfn.XLOOKUP(A1376,Table3[customer_no],'Hospitalisation Details'!$F$2:$F$2344,"NOT FOUND")</f>
        <v>7794.68</v>
      </c>
      <c r="T1376" t="str">
        <f>_xlfn.XLOOKUP(A1376,Table2[Customer ID],Table2[BMI_category],"NOT FOUND")</f>
        <v>Obesity</v>
      </c>
      <c r="U1376" s="7">
        <f>_xlfn.XLOOKUP(A1376,Table2[Customer ID],Table2[no of surgery],"NOT FOUND")</f>
        <v>0</v>
      </c>
      <c r="V1376" t="str">
        <f>_xlfn.XLOOKUP(A1376,Table2[Customer ID],Table2[smoker_missing],"NOT FOUND")</f>
        <v>No</v>
      </c>
      <c r="W1376" t="str">
        <f t="shared" si="21"/>
        <v>Normal</v>
      </c>
      <c r="X1376" s="37">
        <f>SUM(Table5[[#This Row],[Title]:[Diabetes Level]])</f>
        <v>46406.720000000001</v>
      </c>
    </row>
    <row r="1377" spans="1:24" x14ac:dyDescent="0.25">
      <c r="A1377" t="s">
        <v>995</v>
      </c>
      <c r="B1377" t="str">
        <f>VLOOKUP(A1377,'Customer Names'!$A$2:$E$2336,3,FALSE)</f>
        <v>Mr.</v>
      </c>
      <c r="C1377" t="str">
        <f>_xlfn.XLOOKUP(A1377,$A$2:$A$2336,'Customer Names'!$D$2:$D$2336,"NOT FOUND")</f>
        <v>Charlie A</v>
      </c>
      <c r="D1377" t="str">
        <f>_xlfn.XLOOKUP(A1377,$A$2:$A$2336,'Customer Names'!$E$2:$E$2336,"NOT FOUND")</f>
        <v>Hurt</v>
      </c>
      <c r="E1377" cm="1">
        <f t="array" ref="E1377">_xlfn.XLOOKUP(A1377,$A$2:$A$2336,Table2[BMI],"NOT FOUND")</f>
        <v>29.7</v>
      </c>
      <c r="F1377" cm="1">
        <f t="array" ref="F1377">_xlfn.XLOOKUP(A1377,$A$2:$A$2336,Table2[HBA1C],"NOT FOUND")</f>
        <v>7.03</v>
      </c>
      <c r="G1377" t="str" cm="1">
        <f t="array" ref="G1377">_xlfn.XLOOKUP(A1377,$A$2:$A$2336,Table2[Heart Issues],"NOT FOUND")</f>
        <v>No</v>
      </c>
      <c r="H1377" t="str" cm="1">
        <f t="array" ref="H1377">_xlfn.XLOOKUP(A1377,$A$2:$A$2336,Table2[Any Transplants],"NOT FOUND")</f>
        <v>No</v>
      </c>
      <c r="I1377" t="str" cm="1">
        <f t="array" ref="I1377">_xlfn.XLOOKUP(A1377,$A$2:$A$2336,Table2[Cancer history],"NOT FOUND")</f>
        <v>No</v>
      </c>
      <c r="J1377" t="str">
        <f>_xlfn.XLOOKUP(A1377,Table3[customer_no],Table3[month],"NOT FOUND")</f>
        <v>Dec</v>
      </c>
      <c r="K1377" s="7">
        <f>_xlfn.XLOOKUP(A1377,Table3[customer_no],Table3[year_average],"NOT FOUND")</f>
        <v>1974</v>
      </c>
      <c r="L1377" cm="1">
        <f t="array" ref="L1377">_xlfn.XLOOKUP(A1377,Table3[customer_no],'Hospitalisation Details'!$D$2:$D$2344,"NOT FOUND")</f>
        <v>6</v>
      </c>
      <c r="M1377" s="33">
        <f>_xlfn.XLOOKUP(A1377,Table3[customer_no],Table3[dd/mm/yy],"NOT FOUND")</f>
        <v>27369</v>
      </c>
      <c r="N1377">
        <f>_xlfn.XLOOKUP(A1377,Table3[customer_no],Table3[age],"NOT FOUND")</f>
        <v>48</v>
      </c>
      <c r="O1377" cm="1">
        <f t="array" ref="O1377">_xlfn.XLOOKUP(A1377,Table3[customer_no],'Hospitalisation Details'!$E$2:$E$2344,"NOT FOUND")</f>
        <v>0</v>
      </c>
      <c r="P1377" t="str">
        <f>_xlfn.XLOOKUP(A1377,Table3[customer_no],Table3[hsplt_handled],"NOT FOUND")</f>
        <v>tier - 1</v>
      </c>
      <c r="Q1377" t="str">
        <f>_xlfn.XLOOKUP(A1377,Table3[customer_no],Table3[city_handled],"NOT FOUND")</f>
        <v>tier - 3</v>
      </c>
      <c r="R1377" t="str">
        <f>_xlfn.XLOOKUP(A1377,Table3[customer_no],Table3[state_id],"NOT FOUND")</f>
        <v>R1013</v>
      </c>
      <c r="S1377" s="34" cm="1">
        <f t="array" ref="S1377">_xlfn.XLOOKUP(A1377,Table3[customer_no],'Hospitalisation Details'!$F$2:$F$2344,"NOT FOUND")</f>
        <v>7789.64</v>
      </c>
      <c r="T1377" t="str">
        <f>_xlfn.XLOOKUP(A1377,Table2[Customer ID],Table2[BMI_category],"NOT FOUND")</f>
        <v>Overweight</v>
      </c>
      <c r="U1377" s="7">
        <f>_xlfn.XLOOKUP(A1377,Table2[Customer ID],Table2[no of surgery],"NOT FOUND")</f>
        <v>0</v>
      </c>
      <c r="V1377" t="str">
        <f>_xlfn.XLOOKUP(A1377,Table2[Customer ID],Table2[smoker_missing],"NOT FOUND")</f>
        <v>No</v>
      </c>
      <c r="W1377" t="str">
        <f t="shared" si="21"/>
        <v>Diabetes</v>
      </c>
      <c r="X1377" s="37">
        <f>SUM(Table5[[#This Row],[Title]:[Diabetes Level]])</f>
        <v>37223.370000000003</v>
      </c>
    </row>
    <row r="1378" spans="1:24" x14ac:dyDescent="0.25">
      <c r="A1378" t="s">
        <v>994</v>
      </c>
      <c r="B1378" t="str">
        <f>VLOOKUP(A1378,'Customer Names'!$A$2:$E$2336,3,FALSE)</f>
        <v>Mr.</v>
      </c>
      <c r="C1378" t="str">
        <f>_xlfn.XLOOKUP(A1378,$A$2:$A$2336,'Customer Names'!$D$2:$D$2336,"NOT FOUND")</f>
        <v>Rick</v>
      </c>
      <c r="D1378" t="str">
        <f>_xlfn.XLOOKUP(A1378,$A$2:$A$2336,'Customer Names'!$E$2:$E$2336,"NOT FOUND")</f>
        <v>Garey</v>
      </c>
      <c r="E1378" cm="1">
        <f t="array" ref="E1378">_xlfn.XLOOKUP(A1378,$A$2:$A$2336,Table2[BMI],"NOT FOUND")</f>
        <v>40.58</v>
      </c>
      <c r="F1378" cm="1">
        <f t="array" ref="F1378">_xlfn.XLOOKUP(A1378,$A$2:$A$2336,Table2[HBA1C],"NOT FOUND")</f>
        <v>5.32</v>
      </c>
      <c r="G1378" t="str" cm="1">
        <f t="array" ref="G1378">_xlfn.XLOOKUP(A1378,$A$2:$A$2336,Table2[Heart Issues],"NOT FOUND")</f>
        <v>yes</v>
      </c>
      <c r="H1378" t="str" cm="1">
        <f t="array" ref="H1378">_xlfn.XLOOKUP(A1378,$A$2:$A$2336,Table2[Any Transplants],"NOT FOUND")</f>
        <v>No</v>
      </c>
      <c r="I1378" t="str" cm="1">
        <f t="array" ref="I1378">_xlfn.XLOOKUP(A1378,$A$2:$A$2336,Table2[Cancer history],"NOT FOUND")</f>
        <v>Yes</v>
      </c>
      <c r="J1378" t="str">
        <f>_xlfn.XLOOKUP(A1378,Table3[customer_no],Table3[month],"NOT FOUND")</f>
        <v>Dec</v>
      </c>
      <c r="K1378" s="7">
        <f>_xlfn.XLOOKUP(A1378,Table3[customer_no],Table3[year_average],"NOT FOUND")</f>
        <v>1997</v>
      </c>
      <c r="L1378" cm="1">
        <f t="array" ref="L1378">_xlfn.XLOOKUP(A1378,Table3[customer_no],'Hospitalisation Details'!$D$2:$D$2344,"NOT FOUND")</f>
        <v>21</v>
      </c>
      <c r="M1378" s="33">
        <f>_xlfn.XLOOKUP(A1378,Table3[customer_no],Table3[dd/mm/yy],"NOT FOUND")</f>
        <v>35785</v>
      </c>
      <c r="N1378">
        <f>_xlfn.XLOOKUP(A1378,Table3[customer_no],Table3[age],"NOT FOUND")</f>
        <v>25</v>
      </c>
      <c r="O1378" cm="1">
        <f t="array" ref="O1378">_xlfn.XLOOKUP(A1378,Table3[customer_no],'Hospitalisation Details'!$E$2:$E$2344,"NOT FOUND")</f>
        <v>0</v>
      </c>
      <c r="P1378" t="str">
        <f>_xlfn.XLOOKUP(A1378,Table3[customer_no],Table3[hsplt_handled],"NOT FOUND")</f>
        <v>tier - 2</v>
      </c>
      <c r="Q1378" t="str">
        <f>_xlfn.XLOOKUP(A1378,Table3[customer_no],Table3[city_handled],"NOT FOUND")</f>
        <v>tier - 1</v>
      </c>
      <c r="R1378" t="str">
        <f>_xlfn.XLOOKUP(A1378,Table3[customer_no],Table3[state_id],"NOT FOUND")</f>
        <v>R1012</v>
      </c>
      <c r="S1378" s="34" cm="1">
        <f t="array" ref="S1378">_xlfn.XLOOKUP(A1378,Table3[customer_no],'Hospitalisation Details'!$F$2:$F$2344,"NOT FOUND")</f>
        <v>7763.06</v>
      </c>
      <c r="T1378" t="str">
        <f>_xlfn.XLOOKUP(A1378,Table2[Customer ID],Table2[BMI_category],"NOT FOUND")</f>
        <v>Obesity</v>
      </c>
      <c r="U1378" s="7">
        <f>_xlfn.XLOOKUP(A1378,Table2[Customer ID],Table2[no of surgery],"NOT FOUND")</f>
        <v>1</v>
      </c>
      <c r="V1378" t="str">
        <f>_xlfn.XLOOKUP(A1378,Table2[Customer ID],Table2[smoker_missing],"NOT FOUND")</f>
        <v>No</v>
      </c>
      <c r="W1378" t="str">
        <f t="shared" si="21"/>
        <v>Normal</v>
      </c>
      <c r="X1378" s="37">
        <f>SUM(Table5[[#This Row],[Title]:[Diabetes Level]])</f>
        <v>45637.96</v>
      </c>
    </row>
    <row r="1379" spans="1:24" x14ac:dyDescent="0.25">
      <c r="A1379" t="s">
        <v>993</v>
      </c>
      <c r="B1379" t="str">
        <f>VLOOKUP(A1379,'Customer Names'!$A$2:$E$2336,3,FALSE)</f>
        <v>Ms.</v>
      </c>
      <c r="C1379" t="str">
        <f>_xlfn.XLOOKUP(A1379,$A$2:$A$2336,'Customer Names'!$D$2:$D$2336,"NOT FOUND")</f>
        <v>Lauren C</v>
      </c>
      <c r="D1379" t="str">
        <f>_xlfn.XLOOKUP(A1379,$A$2:$A$2336,'Customer Names'!$E$2:$E$2336,"NOT FOUND")</f>
        <v>Reddy</v>
      </c>
      <c r="E1379" cm="1">
        <f t="array" ref="E1379">_xlfn.XLOOKUP(A1379,$A$2:$A$2336,Table2[BMI],"NOT FOUND")</f>
        <v>33.06</v>
      </c>
      <c r="F1379" cm="1">
        <f t="array" ref="F1379">_xlfn.XLOOKUP(A1379,$A$2:$A$2336,Table2[HBA1C],"NOT FOUND")</f>
        <v>9.59</v>
      </c>
      <c r="G1379" t="str" cm="1">
        <f t="array" ref="G1379">_xlfn.XLOOKUP(A1379,$A$2:$A$2336,Table2[Heart Issues],"NOT FOUND")</f>
        <v>yes</v>
      </c>
      <c r="H1379" t="str" cm="1">
        <f t="array" ref="H1379">_xlfn.XLOOKUP(A1379,$A$2:$A$2336,Table2[Any Transplants],"NOT FOUND")</f>
        <v>No</v>
      </c>
      <c r="I1379" t="str" cm="1">
        <f t="array" ref="I1379">_xlfn.XLOOKUP(A1379,$A$2:$A$2336,Table2[Cancer history],"NOT FOUND")</f>
        <v>No</v>
      </c>
      <c r="J1379" t="str">
        <f>_xlfn.XLOOKUP(A1379,Table3[customer_no],Table3[month],"NOT FOUND")</f>
        <v>Jun</v>
      </c>
      <c r="K1379" s="7">
        <f>_xlfn.XLOOKUP(A1379,Table3[customer_no],Table3[year_average],"NOT FOUND")</f>
        <v>1981</v>
      </c>
      <c r="L1379" cm="1">
        <f t="array" ref="L1379">_xlfn.XLOOKUP(A1379,Table3[customer_no],'Hospitalisation Details'!$D$2:$D$2344,"NOT FOUND")</f>
        <v>30</v>
      </c>
      <c r="M1379" s="33">
        <f>_xlfn.XLOOKUP(A1379,Table3[customer_no],Table3[dd/mm/yy],"NOT FOUND")</f>
        <v>29767</v>
      </c>
      <c r="N1379">
        <f>_xlfn.XLOOKUP(A1379,Table3[customer_no],Table3[age],"NOT FOUND")</f>
        <v>41</v>
      </c>
      <c r="O1379" cm="1">
        <f t="array" ref="O1379">_xlfn.XLOOKUP(A1379,Table3[customer_no],'Hospitalisation Details'!$E$2:$E$2344,"NOT FOUND")</f>
        <v>2</v>
      </c>
      <c r="P1379" t="str">
        <f>_xlfn.XLOOKUP(A1379,Table3[customer_no],Table3[hsplt_handled],"NOT FOUND")</f>
        <v>tier - 2</v>
      </c>
      <c r="Q1379" t="str">
        <f>_xlfn.XLOOKUP(A1379,Table3[customer_no],Table3[city_handled],"NOT FOUND")</f>
        <v>tier - 1</v>
      </c>
      <c r="R1379" t="str">
        <f>_xlfn.XLOOKUP(A1379,Table3[customer_no],Table3[state_id],"NOT FOUND")</f>
        <v>R1012</v>
      </c>
      <c r="S1379" s="34" cm="1">
        <f t="array" ref="S1379">_xlfn.XLOOKUP(A1379,Table3[customer_no],'Hospitalisation Details'!$F$2:$F$2344,"NOT FOUND")</f>
        <v>7749.16</v>
      </c>
      <c r="T1379" t="str">
        <f>_xlfn.XLOOKUP(A1379,Table2[Customer ID],Table2[BMI_category],"NOT FOUND")</f>
        <v>Obesity</v>
      </c>
      <c r="U1379" s="7">
        <f>_xlfn.XLOOKUP(A1379,Table2[Customer ID],Table2[no of surgery],"NOT FOUND")</f>
        <v>0</v>
      </c>
      <c r="V1379" t="str">
        <f>_xlfn.XLOOKUP(A1379,Table2[Customer ID],Table2[smoker_missing],"NOT FOUND")</f>
        <v>No</v>
      </c>
      <c r="W1379" t="str">
        <f t="shared" si="21"/>
        <v>Diabetes</v>
      </c>
      <c r="X1379" s="37">
        <f>SUM(Table5[[#This Row],[Title]:[Diabetes Level]])</f>
        <v>39612.81</v>
      </c>
    </row>
    <row r="1380" spans="1:24" x14ac:dyDescent="0.25">
      <c r="A1380" t="s">
        <v>992</v>
      </c>
      <c r="B1380" t="str">
        <f>VLOOKUP(A1380,'Customer Names'!$A$2:$E$2336,3,FALSE)</f>
        <v>Mr.</v>
      </c>
      <c r="C1380" t="str">
        <f>_xlfn.XLOOKUP(A1380,$A$2:$A$2336,'Customer Names'!$D$2:$D$2336,"NOT FOUND")</f>
        <v>Daniel</v>
      </c>
      <c r="D1380" t="str">
        <f>_xlfn.XLOOKUP(A1380,$A$2:$A$2336,'Customer Names'!$E$2:$E$2336,"NOT FOUND")</f>
        <v>Mueller</v>
      </c>
      <c r="E1380" cm="1">
        <f t="array" ref="E1380">_xlfn.XLOOKUP(A1380,$A$2:$A$2336,Table2[BMI],"NOT FOUND")</f>
        <v>26.62</v>
      </c>
      <c r="F1380" cm="1">
        <f t="array" ref="F1380">_xlfn.XLOOKUP(A1380,$A$2:$A$2336,Table2[HBA1C],"NOT FOUND")</f>
        <v>6.15</v>
      </c>
      <c r="G1380" t="str" cm="1">
        <f t="array" ref="G1380">_xlfn.XLOOKUP(A1380,$A$2:$A$2336,Table2[Heart Issues],"NOT FOUND")</f>
        <v>yes</v>
      </c>
      <c r="H1380" t="str" cm="1">
        <f t="array" ref="H1380">_xlfn.XLOOKUP(A1380,$A$2:$A$2336,Table2[Any Transplants],"NOT FOUND")</f>
        <v>No</v>
      </c>
      <c r="I1380" t="str" cm="1">
        <f t="array" ref="I1380">_xlfn.XLOOKUP(A1380,$A$2:$A$2336,Table2[Cancer history],"NOT FOUND")</f>
        <v>No</v>
      </c>
      <c r="J1380" t="str">
        <f>_xlfn.XLOOKUP(A1380,Table3[customer_no],Table3[month],"NOT FOUND")</f>
        <v>Dec</v>
      </c>
      <c r="K1380" s="7">
        <f>_xlfn.XLOOKUP(A1380,Table3[customer_no],Table3[year_average],"NOT FOUND")</f>
        <v>1976</v>
      </c>
      <c r="L1380" cm="1">
        <f t="array" ref="L1380">_xlfn.XLOOKUP(A1380,Table3[customer_no],'Hospitalisation Details'!$D$2:$D$2344,"NOT FOUND")</f>
        <v>12</v>
      </c>
      <c r="M1380" s="33">
        <f>_xlfn.XLOOKUP(A1380,Table3[customer_no],Table3[dd/mm/yy],"NOT FOUND")</f>
        <v>28106</v>
      </c>
      <c r="N1380">
        <f>_xlfn.XLOOKUP(A1380,Table3[customer_no],Table3[age],"NOT FOUND")</f>
        <v>46</v>
      </c>
      <c r="O1380" cm="1">
        <f t="array" ref="O1380">_xlfn.XLOOKUP(A1380,Table3[customer_no],'Hospitalisation Details'!$E$2:$E$2344,"NOT FOUND")</f>
        <v>1</v>
      </c>
      <c r="P1380" t="str">
        <f>_xlfn.XLOOKUP(A1380,Table3[customer_no],Table3[hsplt_handled],"NOT FOUND")</f>
        <v>tier - 3</v>
      </c>
      <c r="Q1380" t="str">
        <f>_xlfn.XLOOKUP(A1380,Table3[customer_no],Table3[city_handled],"NOT FOUND")</f>
        <v>tier - 2</v>
      </c>
      <c r="R1380" t="str">
        <f>_xlfn.XLOOKUP(A1380,Table3[customer_no],Table3[state_id],"NOT FOUND")</f>
        <v>R1013</v>
      </c>
      <c r="S1380" s="34" cm="1">
        <f t="array" ref="S1380">_xlfn.XLOOKUP(A1380,Table3[customer_no],'Hospitalisation Details'!$F$2:$F$2344,"NOT FOUND")</f>
        <v>7742.11</v>
      </c>
      <c r="T1380" t="str">
        <f>_xlfn.XLOOKUP(A1380,Table2[Customer ID],Table2[BMI_category],"NOT FOUND")</f>
        <v>Overweight</v>
      </c>
      <c r="U1380" s="7">
        <f>_xlfn.XLOOKUP(A1380,Table2[Customer ID],Table2[no of surgery],"NOT FOUND")</f>
        <v>0</v>
      </c>
      <c r="V1380" t="str">
        <f>_xlfn.XLOOKUP(A1380,Table2[Customer ID],Table2[smoker_missing],"NOT FOUND")</f>
        <v>No</v>
      </c>
      <c r="W1380" t="str">
        <f t="shared" si="21"/>
        <v>Prediabetes</v>
      </c>
      <c r="X1380" s="37">
        <f>SUM(Table5[[#This Row],[Title]:[Diabetes Level]])</f>
        <v>37915.879999999997</v>
      </c>
    </row>
    <row r="1381" spans="1:24" x14ac:dyDescent="0.25">
      <c r="A1381" t="s">
        <v>991</v>
      </c>
      <c r="B1381" t="str">
        <f>VLOOKUP(A1381,'Customer Names'!$A$2:$E$2336,3,FALSE)</f>
        <v>Mr.</v>
      </c>
      <c r="C1381" t="str">
        <f>_xlfn.XLOOKUP(A1381,$A$2:$A$2336,'Customer Names'!$D$2:$D$2336,"NOT FOUND")</f>
        <v>Jaime</v>
      </c>
      <c r="D1381" t="str">
        <f>_xlfn.XLOOKUP(A1381,$A$2:$A$2336,'Customer Names'!$E$2:$E$2336,"NOT FOUND")</f>
        <v>Julia</v>
      </c>
      <c r="E1381" cm="1">
        <f t="array" ref="E1381">_xlfn.XLOOKUP(A1381,$A$2:$A$2336,Table2[BMI],"NOT FOUND")</f>
        <v>37.1</v>
      </c>
      <c r="F1381" cm="1">
        <f t="array" ref="F1381">_xlfn.XLOOKUP(A1381,$A$2:$A$2336,Table2[HBA1C],"NOT FOUND")</f>
        <v>11.08</v>
      </c>
      <c r="G1381" t="str" cm="1">
        <f t="array" ref="G1381">_xlfn.XLOOKUP(A1381,$A$2:$A$2336,Table2[Heart Issues],"NOT FOUND")</f>
        <v>No</v>
      </c>
      <c r="H1381" t="str" cm="1">
        <f t="array" ref="H1381">_xlfn.XLOOKUP(A1381,$A$2:$A$2336,Table2[Any Transplants],"NOT FOUND")</f>
        <v>No</v>
      </c>
      <c r="I1381" t="str" cm="1">
        <f t="array" ref="I1381">_xlfn.XLOOKUP(A1381,$A$2:$A$2336,Table2[Cancer history],"NOT FOUND")</f>
        <v>No</v>
      </c>
      <c r="J1381" t="str">
        <f>_xlfn.XLOOKUP(A1381,Table3[customer_no],Table3[month],"NOT FOUND")</f>
        <v>Sep</v>
      </c>
      <c r="K1381" s="7">
        <f>_xlfn.XLOOKUP(A1381,Table3[customer_no],Table3[year_average],"NOT FOUND")</f>
        <v>1978</v>
      </c>
      <c r="L1381" cm="1">
        <f t="array" ref="L1381">_xlfn.XLOOKUP(A1381,Table3[customer_no],'Hospitalisation Details'!$D$2:$D$2344,"NOT FOUND")</f>
        <v>4</v>
      </c>
      <c r="M1381" s="33">
        <f>_xlfn.XLOOKUP(A1381,Table3[customer_no],Table3[dd/mm/yy],"NOT FOUND")</f>
        <v>28737</v>
      </c>
      <c r="N1381">
        <f>_xlfn.XLOOKUP(A1381,Table3[customer_no],Table3[age],"NOT FOUND")</f>
        <v>44</v>
      </c>
      <c r="O1381" cm="1">
        <f t="array" ref="O1381">_xlfn.XLOOKUP(A1381,Table3[customer_no],'Hospitalisation Details'!$E$2:$E$2344,"NOT FOUND")</f>
        <v>2</v>
      </c>
      <c r="P1381" t="str">
        <f>_xlfn.XLOOKUP(A1381,Table3[customer_no],Table3[hsplt_handled],"NOT FOUND")</f>
        <v>tier - 1</v>
      </c>
      <c r="Q1381" t="str">
        <f>_xlfn.XLOOKUP(A1381,Table3[customer_no],Table3[city_handled],"NOT FOUND")</f>
        <v>tier - 1</v>
      </c>
      <c r="R1381" t="str">
        <f>_xlfn.XLOOKUP(A1381,Table3[customer_no],Table3[state_id],"NOT FOUND")</f>
        <v>R1011</v>
      </c>
      <c r="S1381" s="34" cm="1">
        <f t="array" ref="S1381">_xlfn.XLOOKUP(A1381,Table3[customer_no],'Hospitalisation Details'!$F$2:$F$2344,"NOT FOUND")</f>
        <v>7740.34</v>
      </c>
      <c r="T1381" t="str">
        <f>_xlfn.XLOOKUP(A1381,Table2[Customer ID],Table2[BMI_category],"NOT FOUND")</f>
        <v>Obesity</v>
      </c>
      <c r="U1381" s="7">
        <f>_xlfn.XLOOKUP(A1381,Table2[Customer ID],Table2[no of surgery],"NOT FOUND")</f>
        <v>0</v>
      </c>
      <c r="V1381" t="str">
        <f>_xlfn.XLOOKUP(A1381,Table2[Customer ID],Table2[smoker_missing],"NOT FOUND")</f>
        <v>No</v>
      </c>
      <c r="W1381" t="str">
        <f t="shared" si="21"/>
        <v>Diabetes</v>
      </c>
      <c r="X1381" s="37">
        <f>SUM(Table5[[#This Row],[Title]:[Diabetes Level]])</f>
        <v>38553.520000000004</v>
      </c>
    </row>
    <row r="1382" spans="1:24" x14ac:dyDescent="0.25">
      <c r="A1382" t="s">
        <v>990</v>
      </c>
      <c r="B1382" t="str">
        <f>VLOOKUP(A1382,'Customer Names'!$A$2:$E$2336,3,FALSE)</f>
        <v>Mr.</v>
      </c>
      <c r="C1382" t="str">
        <f>_xlfn.XLOOKUP(A1382,$A$2:$A$2336,'Customer Names'!$D$2:$D$2336,"NOT FOUND")</f>
        <v>Erik R</v>
      </c>
      <c r="D1382" t="str">
        <f>_xlfn.XLOOKUP(A1382,$A$2:$A$2336,'Customer Names'!$E$2:$E$2336,"NOT FOUND")</f>
        <v>Uribe</v>
      </c>
      <c r="E1382" cm="1">
        <f t="array" ref="E1382">_xlfn.XLOOKUP(A1382,$A$2:$A$2336,Table2[BMI],"NOT FOUND")</f>
        <v>18.28</v>
      </c>
      <c r="F1382" cm="1">
        <f t="array" ref="F1382">_xlfn.XLOOKUP(A1382,$A$2:$A$2336,Table2[HBA1C],"NOT FOUND")</f>
        <v>7.95</v>
      </c>
      <c r="G1382" t="str" cm="1">
        <f t="array" ref="G1382">_xlfn.XLOOKUP(A1382,$A$2:$A$2336,Table2[Heart Issues],"NOT FOUND")</f>
        <v>No</v>
      </c>
      <c r="H1382" t="str" cm="1">
        <f t="array" ref="H1382">_xlfn.XLOOKUP(A1382,$A$2:$A$2336,Table2[Any Transplants],"NOT FOUND")</f>
        <v>No</v>
      </c>
      <c r="I1382" t="str" cm="1">
        <f t="array" ref="I1382">_xlfn.XLOOKUP(A1382,$A$2:$A$2336,Table2[Cancer history],"NOT FOUND")</f>
        <v>No</v>
      </c>
      <c r="J1382" t="str">
        <f>_xlfn.XLOOKUP(A1382,Table3[customer_no],Table3[month],"NOT FOUND")</f>
        <v>Jul</v>
      </c>
      <c r="K1382" s="7">
        <f>_xlfn.XLOOKUP(A1382,Table3[customer_no],Table3[year_average],"NOT FOUND")</f>
        <v>1965</v>
      </c>
      <c r="L1382" cm="1">
        <f t="array" ref="L1382">_xlfn.XLOOKUP(A1382,Table3[customer_no],'Hospitalisation Details'!$D$2:$D$2344,"NOT FOUND")</f>
        <v>18</v>
      </c>
      <c r="M1382" s="33">
        <f>_xlfn.XLOOKUP(A1382,Table3[customer_no],Table3[dd/mm/yy],"NOT FOUND")</f>
        <v>23941</v>
      </c>
      <c r="N1382">
        <f>_xlfn.XLOOKUP(A1382,Table3[customer_no],Table3[age],"NOT FOUND")</f>
        <v>57</v>
      </c>
      <c r="O1382" cm="1">
        <f t="array" ref="O1382">_xlfn.XLOOKUP(A1382,Table3[customer_no],'Hospitalisation Details'!$E$2:$E$2344,"NOT FOUND")</f>
        <v>0</v>
      </c>
      <c r="P1382" t="str">
        <f>_xlfn.XLOOKUP(A1382,Table3[customer_no],Table3[hsplt_handled],"NOT FOUND")</f>
        <v>tier - 3</v>
      </c>
      <c r="Q1382" t="str">
        <f>_xlfn.XLOOKUP(A1382,Table3[customer_no],Table3[city_handled],"NOT FOUND")</f>
        <v>tier - 2</v>
      </c>
      <c r="R1382" t="str">
        <f>_xlfn.XLOOKUP(A1382,Table3[customer_no],Table3[state_id],"NOT FOUND")</f>
        <v>R1013</v>
      </c>
      <c r="S1382" s="34" cm="1">
        <f t="array" ref="S1382">_xlfn.XLOOKUP(A1382,Table3[customer_no],'Hospitalisation Details'!$F$2:$F$2344,"NOT FOUND")</f>
        <v>7736.39</v>
      </c>
      <c r="T1382" t="str">
        <f>_xlfn.XLOOKUP(A1382,Table2[Customer ID],Table2[BMI_category],"NOT FOUND")</f>
        <v>Underweight</v>
      </c>
      <c r="U1382" s="7">
        <f>_xlfn.XLOOKUP(A1382,Table2[Customer ID],Table2[no of surgery],"NOT FOUND")</f>
        <v>0</v>
      </c>
      <c r="V1382" t="str">
        <f>_xlfn.XLOOKUP(A1382,Table2[Customer ID],Table2[smoker_missing],"NOT FOUND")</f>
        <v>No</v>
      </c>
      <c r="W1382" t="str">
        <f t="shared" si="21"/>
        <v>Diabetes</v>
      </c>
      <c r="X1382" s="37">
        <f>SUM(Table5[[#This Row],[Title]:[Diabetes Level]])</f>
        <v>33743.620000000003</v>
      </c>
    </row>
    <row r="1383" spans="1:24" x14ac:dyDescent="0.25">
      <c r="A1383" t="s">
        <v>989</v>
      </c>
      <c r="B1383" t="str">
        <f>VLOOKUP(A1383,'Customer Names'!$A$2:$E$2336,3,FALSE)</f>
        <v>Ms.</v>
      </c>
      <c r="C1383" t="str">
        <f>_xlfn.XLOOKUP(A1383,$A$2:$A$2336,'Customer Names'!$D$2:$D$2336,"NOT FOUND")</f>
        <v>Katie</v>
      </c>
      <c r="D1383" t="str">
        <f>_xlfn.XLOOKUP(A1383,$A$2:$A$2336,'Customer Names'!$E$2:$E$2336,"NOT FOUND")</f>
        <v>Hand</v>
      </c>
      <c r="E1383" cm="1">
        <f t="array" ref="E1383">_xlfn.XLOOKUP(A1383,$A$2:$A$2336,Table2[BMI],"NOT FOUND")</f>
        <v>35.814999999999998</v>
      </c>
      <c r="F1383" cm="1">
        <f t="array" ref="F1383">_xlfn.XLOOKUP(A1383,$A$2:$A$2336,Table2[HBA1C],"NOT FOUND")</f>
        <v>6.23</v>
      </c>
      <c r="G1383" t="str" cm="1">
        <f t="array" ref="G1383">_xlfn.XLOOKUP(A1383,$A$2:$A$2336,Table2[Heart Issues],"NOT FOUND")</f>
        <v>No</v>
      </c>
      <c r="H1383" t="str" cm="1">
        <f t="array" ref="H1383">_xlfn.XLOOKUP(A1383,$A$2:$A$2336,Table2[Any Transplants],"NOT FOUND")</f>
        <v>No</v>
      </c>
      <c r="I1383" t="str" cm="1">
        <f t="array" ref="I1383">_xlfn.XLOOKUP(A1383,$A$2:$A$2336,Table2[Cancer history],"NOT FOUND")</f>
        <v>No</v>
      </c>
      <c r="J1383" t="str">
        <f>_xlfn.XLOOKUP(A1383,Table3[customer_no],Table3[month],"NOT FOUND")</f>
        <v>Aug</v>
      </c>
      <c r="K1383" s="7">
        <f>_xlfn.XLOOKUP(A1383,Table3[customer_no],Table3[year_average],"NOT FOUND")</f>
        <v>1977</v>
      </c>
      <c r="L1383" cm="1">
        <f t="array" ref="L1383">_xlfn.XLOOKUP(A1383,Table3[customer_no],'Hospitalisation Details'!$D$2:$D$2344,"NOT FOUND")</f>
        <v>29</v>
      </c>
      <c r="M1383" s="33">
        <f>_xlfn.XLOOKUP(A1383,Table3[customer_no],Table3[dd/mm/yy],"NOT FOUND")</f>
        <v>28366</v>
      </c>
      <c r="N1383">
        <f>_xlfn.XLOOKUP(A1383,Table3[customer_no],Table3[age],"NOT FOUND")</f>
        <v>45</v>
      </c>
      <c r="O1383" cm="1">
        <f t="array" ref="O1383">_xlfn.XLOOKUP(A1383,Table3[customer_no],'Hospitalisation Details'!$E$2:$E$2344,"NOT FOUND")</f>
        <v>0</v>
      </c>
      <c r="P1383" t="str">
        <f>_xlfn.XLOOKUP(A1383,Table3[customer_no],Table3[hsplt_handled],"NOT FOUND")</f>
        <v>tier - 2</v>
      </c>
      <c r="Q1383" t="str">
        <f>_xlfn.XLOOKUP(A1383,Table3[customer_no],Table3[city_handled],"NOT FOUND")</f>
        <v>tier - 3</v>
      </c>
      <c r="R1383" t="str">
        <f>_xlfn.XLOOKUP(A1383,Table3[customer_no],Table3[state_id],"NOT FOUND")</f>
        <v>R1012</v>
      </c>
      <c r="S1383" s="34" cm="1">
        <f t="array" ref="S1383">_xlfn.XLOOKUP(A1383,Table3[customer_no],'Hospitalisation Details'!$F$2:$F$2344,"NOT FOUND")</f>
        <v>7731.86</v>
      </c>
      <c r="T1383" t="str">
        <f>_xlfn.XLOOKUP(A1383,Table2[Customer ID],Table2[BMI_category],"NOT FOUND")</f>
        <v>Obesity</v>
      </c>
      <c r="U1383" s="7">
        <f>_xlfn.XLOOKUP(A1383,Table2[Customer ID],Table2[no of surgery],"NOT FOUND")</f>
        <v>0</v>
      </c>
      <c r="V1383" t="str">
        <f>_xlfn.XLOOKUP(A1383,Table2[Customer ID],Table2[smoker_missing],"NOT FOUND")</f>
        <v>No</v>
      </c>
      <c r="W1383" t="str">
        <f t="shared" si="21"/>
        <v>Prediabetes</v>
      </c>
      <c r="X1383" s="37">
        <f>SUM(Table5[[#This Row],[Title]:[Diabetes Level]])</f>
        <v>38190.904999999999</v>
      </c>
    </row>
    <row r="1384" spans="1:24" x14ac:dyDescent="0.25">
      <c r="A1384" t="s">
        <v>988</v>
      </c>
      <c r="B1384" t="str">
        <f>VLOOKUP(A1384,'Customer Names'!$A$2:$E$2336,3,FALSE)</f>
        <v>Mr.</v>
      </c>
      <c r="C1384" t="str">
        <f>_xlfn.XLOOKUP(A1384,$A$2:$A$2336,'Customer Names'!$D$2:$D$2336,"NOT FOUND")</f>
        <v>Thomas A</v>
      </c>
      <c r="D1384" t="str">
        <f>_xlfn.XLOOKUP(A1384,$A$2:$A$2336,'Customer Names'!$E$2:$E$2336,"NOT FOUND")</f>
        <v>Petersen</v>
      </c>
      <c r="E1384" cm="1">
        <f t="array" ref="E1384">_xlfn.XLOOKUP(A1384,$A$2:$A$2336,Table2[BMI],"NOT FOUND")</f>
        <v>30.69</v>
      </c>
      <c r="F1384" cm="1">
        <f t="array" ref="F1384">_xlfn.XLOOKUP(A1384,$A$2:$A$2336,Table2[HBA1C],"NOT FOUND")</f>
        <v>6.5</v>
      </c>
      <c r="G1384" t="str" cm="1">
        <f t="array" ref="G1384">_xlfn.XLOOKUP(A1384,$A$2:$A$2336,Table2[Heart Issues],"NOT FOUND")</f>
        <v>No</v>
      </c>
      <c r="H1384" t="str" cm="1">
        <f t="array" ref="H1384">_xlfn.XLOOKUP(A1384,$A$2:$A$2336,Table2[Any Transplants],"NOT FOUND")</f>
        <v>No</v>
      </c>
      <c r="I1384" t="str" cm="1">
        <f t="array" ref="I1384">_xlfn.XLOOKUP(A1384,$A$2:$A$2336,Table2[Cancer history],"NOT FOUND")</f>
        <v>No</v>
      </c>
      <c r="J1384" t="str">
        <f>_xlfn.XLOOKUP(A1384,Table3[customer_no],Table3[month],"NOT FOUND")</f>
        <v>Dec</v>
      </c>
      <c r="K1384" s="7">
        <f>_xlfn.XLOOKUP(A1384,Table3[customer_no],Table3[year_average],"NOT FOUND")</f>
        <v>1978</v>
      </c>
      <c r="L1384" cm="1">
        <f t="array" ref="L1384">_xlfn.XLOOKUP(A1384,Table3[customer_no],'Hospitalisation Details'!$D$2:$D$2344,"NOT FOUND")</f>
        <v>4</v>
      </c>
      <c r="M1384" s="33">
        <f>_xlfn.XLOOKUP(A1384,Table3[customer_no],Table3[dd/mm/yy],"NOT FOUND")</f>
        <v>28828</v>
      </c>
      <c r="N1384">
        <f>_xlfn.XLOOKUP(A1384,Table3[customer_no],Table3[age],"NOT FOUND")</f>
        <v>44</v>
      </c>
      <c r="O1384" cm="1">
        <f t="array" ref="O1384">_xlfn.XLOOKUP(A1384,Table3[customer_no],'Hospitalisation Details'!$E$2:$E$2344,"NOT FOUND")</f>
        <v>2</v>
      </c>
      <c r="P1384" t="str">
        <f>_xlfn.XLOOKUP(A1384,Table3[customer_no],Table3[hsplt_handled],"NOT FOUND")</f>
        <v>tier - 3</v>
      </c>
      <c r="Q1384" t="str">
        <f>_xlfn.XLOOKUP(A1384,Table3[customer_no],Table3[city_handled],"NOT FOUND")</f>
        <v>tier - 2</v>
      </c>
      <c r="R1384" t="str">
        <f>_xlfn.XLOOKUP(A1384,Table3[customer_no],Table3[state_id],"NOT FOUND")</f>
        <v>R1013</v>
      </c>
      <c r="S1384" s="34" cm="1">
        <f t="array" ref="S1384">_xlfn.XLOOKUP(A1384,Table3[customer_no],'Hospitalisation Details'!$F$2:$F$2344,"NOT FOUND")</f>
        <v>7731.43</v>
      </c>
      <c r="T1384" t="str">
        <f>_xlfn.XLOOKUP(A1384,Table2[Customer ID],Table2[BMI_category],"NOT FOUND")</f>
        <v>Obesity</v>
      </c>
      <c r="U1384" s="7">
        <f>_xlfn.XLOOKUP(A1384,Table2[Customer ID],Table2[no of surgery],"NOT FOUND")</f>
        <v>0</v>
      </c>
      <c r="V1384" t="str">
        <f>_xlfn.XLOOKUP(A1384,Table2[Customer ID],Table2[smoker_missing],"NOT FOUND")</f>
        <v>No</v>
      </c>
      <c r="W1384" t="str">
        <f t="shared" si="21"/>
        <v>Diabetes</v>
      </c>
      <c r="X1384" s="37">
        <f>SUM(Table5[[#This Row],[Title]:[Diabetes Level]])</f>
        <v>38624.619999999995</v>
      </c>
    </row>
    <row r="1385" spans="1:24" x14ac:dyDescent="0.25">
      <c r="A1385" t="s">
        <v>987</v>
      </c>
      <c r="B1385" t="str">
        <f>VLOOKUP(A1385,'Customer Names'!$A$2:$E$2336,3,FALSE)</f>
        <v>Mr.</v>
      </c>
      <c r="C1385" t="str">
        <f>_xlfn.XLOOKUP(A1385,$A$2:$A$2336,'Customer Names'!$D$2:$D$2336,"NOT FOUND")</f>
        <v>Jean-Marc</v>
      </c>
      <c r="D1385" t="str">
        <f>_xlfn.XLOOKUP(A1385,$A$2:$A$2336,'Customer Names'!$E$2:$E$2336,"NOT FOUND")</f>
        <v>Mac-Thiong</v>
      </c>
      <c r="E1385" cm="1">
        <f t="array" ref="E1385">_xlfn.XLOOKUP(A1385,$A$2:$A$2336,Table2[BMI],"NOT FOUND")</f>
        <v>26.125</v>
      </c>
      <c r="F1385" cm="1">
        <f t="array" ref="F1385">_xlfn.XLOOKUP(A1385,$A$2:$A$2336,Table2[HBA1C],"NOT FOUND")</f>
        <v>5.22</v>
      </c>
      <c r="G1385" t="str" cm="1">
        <f t="array" ref="G1385">_xlfn.XLOOKUP(A1385,$A$2:$A$2336,Table2[Heart Issues],"NOT FOUND")</f>
        <v>No</v>
      </c>
      <c r="H1385" t="str" cm="1">
        <f t="array" ref="H1385">_xlfn.XLOOKUP(A1385,$A$2:$A$2336,Table2[Any Transplants],"NOT FOUND")</f>
        <v>No</v>
      </c>
      <c r="I1385" t="str" cm="1">
        <f t="array" ref="I1385">_xlfn.XLOOKUP(A1385,$A$2:$A$2336,Table2[Cancer history],"NOT FOUND")</f>
        <v>No</v>
      </c>
      <c r="J1385" t="str">
        <f>_xlfn.XLOOKUP(A1385,Table3[customer_no],Table3[month],"NOT FOUND")</f>
        <v>Sep</v>
      </c>
      <c r="K1385" s="7">
        <f>_xlfn.XLOOKUP(A1385,Table3[customer_no],Table3[year_average],"NOT FOUND")</f>
        <v>1980</v>
      </c>
      <c r="L1385" cm="1">
        <f t="array" ref="L1385">_xlfn.XLOOKUP(A1385,Table3[customer_no],'Hospitalisation Details'!$D$2:$D$2344,"NOT FOUND")</f>
        <v>10</v>
      </c>
      <c r="M1385" s="33">
        <f>_xlfn.XLOOKUP(A1385,Table3[customer_no],Table3[dd/mm/yy],"NOT FOUND")</f>
        <v>29474</v>
      </c>
      <c r="N1385">
        <f>_xlfn.XLOOKUP(A1385,Table3[customer_no],Table3[age],"NOT FOUND")</f>
        <v>42</v>
      </c>
      <c r="O1385" cm="1">
        <f t="array" ref="O1385">_xlfn.XLOOKUP(A1385,Table3[customer_no],'Hospitalisation Details'!$E$2:$E$2344,"NOT FOUND")</f>
        <v>2</v>
      </c>
      <c r="P1385" t="str">
        <f>_xlfn.XLOOKUP(A1385,Table3[customer_no],Table3[hsplt_handled],"NOT FOUND")</f>
        <v>tier - 3</v>
      </c>
      <c r="Q1385" t="str">
        <f>_xlfn.XLOOKUP(A1385,Table3[customer_no],Table3[city_handled],"NOT FOUND")</f>
        <v>tier - 1</v>
      </c>
      <c r="R1385" t="str">
        <f>_xlfn.XLOOKUP(A1385,Table3[customer_no],Table3[state_id],"NOT FOUND")</f>
        <v>R1016</v>
      </c>
      <c r="S1385" s="34" cm="1">
        <f t="array" ref="S1385">_xlfn.XLOOKUP(A1385,Table3[customer_no],'Hospitalisation Details'!$F$2:$F$2344,"NOT FOUND")</f>
        <v>7729.65</v>
      </c>
      <c r="T1385" t="str">
        <f>_xlfn.XLOOKUP(A1385,Table2[Customer ID],Table2[BMI_category],"NOT FOUND")</f>
        <v>Overweight</v>
      </c>
      <c r="U1385" s="7">
        <f>_xlfn.XLOOKUP(A1385,Table2[Customer ID],Table2[no of surgery],"NOT FOUND")</f>
        <v>0</v>
      </c>
      <c r="V1385" t="str">
        <f>_xlfn.XLOOKUP(A1385,Table2[Customer ID],Table2[smoker_missing],"NOT FOUND")</f>
        <v>No</v>
      </c>
      <c r="W1385" t="str">
        <f t="shared" si="21"/>
        <v>Normal</v>
      </c>
      <c r="X1385" s="37">
        <f>SUM(Table5[[#This Row],[Title]:[Diabetes Level]])</f>
        <v>39268.995000000003</v>
      </c>
    </row>
    <row r="1386" spans="1:24" x14ac:dyDescent="0.25">
      <c r="A1386" t="s">
        <v>986</v>
      </c>
      <c r="B1386" t="str">
        <f>VLOOKUP(A1386,'Customer Names'!$A$2:$E$2336,3,FALSE)</f>
        <v>Ms.</v>
      </c>
      <c r="C1386" t="str">
        <f>_xlfn.XLOOKUP(A1386,$A$2:$A$2336,'Customer Names'!$D$2:$D$2336,"NOT FOUND")</f>
        <v>Kerry L</v>
      </c>
      <c r="D1386" t="str">
        <f>_xlfn.XLOOKUP(A1386,$A$2:$A$2336,'Customer Names'!$E$2:$E$2336,"NOT FOUND")</f>
        <v>Walker</v>
      </c>
      <c r="E1386" cm="1">
        <f t="array" ref="E1386">_xlfn.XLOOKUP(A1386,$A$2:$A$2336,Table2[BMI],"NOT FOUND")</f>
        <v>34.58</v>
      </c>
      <c r="F1386" cm="1">
        <f t="array" ref="F1386">_xlfn.XLOOKUP(A1386,$A$2:$A$2336,Table2[HBA1C],"NOT FOUND")</f>
        <v>6.3</v>
      </c>
      <c r="G1386" t="str" cm="1">
        <f t="array" ref="G1386">_xlfn.XLOOKUP(A1386,$A$2:$A$2336,Table2[Heart Issues],"NOT FOUND")</f>
        <v>No</v>
      </c>
      <c r="H1386" t="str" cm="1">
        <f t="array" ref="H1386">_xlfn.XLOOKUP(A1386,$A$2:$A$2336,Table2[Any Transplants],"NOT FOUND")</f>
        <v>No</v>
      </c>
      <c r="I1386" t="str" cm="1">
        <f t="array" ref="I1386">_xlfn.XLOOKUP(A1386,$A$2:$A$2336,Table2[Cancer history],"NOT FOUND")</f>
        <v>Yes</v>
      </c>
      <c r="J1386" t="str">
        <f>_xlfn.XLOOKUP(A1386,Table3[customer_no],Table3[month],"NOT FOUND")</f>
        <v>Jun</v>
      </c>
      <c r="K1386" s="7">
        <f>_xlfn.XLOOKUP(A1386,Table3[customer_no],Table3[year_average],"NOT FOUND")</f>
        <v>1979</v>
      </c>
      <c r="L1386" cm="1">
        <f t="array" ref="L1386">_xlfn.XLOOKUP(A1386,Table3[customer_no],'Hospitalisation Details'!$D$2:$D$2344,"NOT FOUND")</f>
        <v>2</v>
      </c>
      <c r="M1386" s="33">
        <f>_xlfn.XLOOKUP(A1386,Table3[customer_no],Table3[dd/mm/yy],"NOT FOUND")</f>
        <v>29008</v>
      </c>
      <c r="N1386">
        <f>_xlfn.XLOOKUP(A1386,Table3[customer_no],Table3[age],"NOT FOUND")</f>
        <v>44</v>
      </c>
      <c r="O1386" cm="1">
        <f t="array" ref="O1386">_xlfn.XLOOKUP(A1386,Table3[customer_no],'Hospitalisation Details'!$E$2:$E$2344,"NOT FOUND")</f>
        <v>1</v>
      </c>
      <c r="P1386" t="str">
        <f>_xlfn.XLOOKUP(A1386,Table3[customer_no],Table3[hsplt_handled],"NOT FOUND")</f>
        <v>tier - 2</v>
      </c>
      <c r="Q1386" t="str">
        <f>_xlfn.XLOOKUP(A1386,Table3[customer_no],Table3[city_handled],"NOT FOUND")</f>
        <v>tier - 3</v>
      </c>
      <c r="R1386" t="str">
        <f>_xlfn.XLOOKUP(A1386,Table3[customer_no],Table3[state_id],"NOT FOUND")</f>
        <v>R1012</v>
      </c>
      <c r="S1386" s="34" cm="1">
        <f t="array" ref="S1386">_xlfn.XLOOKUP(A1386,Table3[customer_no],'Hospitalisation Details'!$F$2:$F$2344,"NOT FOUND")</f>
        <v>7727.25</v>
      </c>
      <c r="T1386" t="str">
        <f>_xlfn.XLOOKUP(A1386,Table2[Customer ID],Table2[BMI_category],"NOT FOUND")</f>
        <v>Obesity</v>
      </c>
      <c r="U1386" s="7">
        <f>_xlfn.XLOOKUP(A1386,Table2[Customer ID],Table2[no of surgery],"NOT FOUND")</f>
        <v>1</v>
      </c>
      <c r="V1386" t="str">
        <f>_xlfn.XLOOKUP(A1386,Table2[Customer ID],Table2[smoker_missing],"NOT FOUND")</f>
        <v>No</v>
      </c>
      <c r="W1386" t="str">
        <f t="shared" si="21"/>
        <v>Prediabetes</v>
      </c>
      <c r="X1386" s="37">
        <f>SUM(Table5[[#This Row],[Title]:[Diabetes Level]])</f>
        <v>38803.130000000005</v>
      </c>
    </row>
    <row r="1387" spans="1:24" x14ac:dyDescent="0.25">
      <c r="A1387" t="s">
        <v>985</v>
      </c>
      <c r="B1387" t="str">
        <f>VLOOKUP(A1387,'Customer Names'!$A$2:$E$2336,3,FALSE)</f>
        <v>Mr.</v>
      </c>
      <c r="C1387" t="str">
        <f>_xlfn.XLOOKUP(A1387,$A$2:$A$2336,'Customer Names'!$D$2:$D$2336,"NOT FOUND")</f>
        <v>Ulrich</v>
      </c>
      <c r="D1387" t="str">
        <f>_xlfn.XLOOKUP(A1387,$A$2:$A$2336,'Customer Names'!$E$2:$E$2336,"NOT FOUND")</f>
        <v>Steidl</v>
      </c>
      <c r="E1387" cm="1">
        <f t="array" ref="E1387">_xlfn.XLOOKUP(A1387,$A$2:$A$2336,Table2[BMI],"NOT FOUND")</f>
        <v>27.4</v>
      </c>
      <c r="F1387" cm="1">
        <f t="array" ref="F1387">_xlfn.XLOOKUP(A1387,$A$2:$A$2336,Table2[HBA1C],"NOT FOUND")</f>
        <v>8.84</v>
      </c>
      <c r="G1387" t="str" cm="1">
        <f t="array" ref="G1387">_xlfn.XLOOKUP(A1387,$A$2:$A$2336,Table2[Heart Issues],"NOT FOUND")</f>
        <v>No</v>
      </c>
      <c r="H1387" t="str" cm="1">
        <f t="array" ref="H1387">_xlfn.XLOOKUP(A1387,$A$2:$A$2336,Table2[Any Transplants],"NOT FOUND")</f>
        <v>No</v>
      </c>
      <c r="I1387" t="str" cm="1">
        <f t="array" ref="I1387">_xlfn.XLOOKUP(A1387,$A$2:$A$2336,Table2[Cancer history],"NOT FOUND")</f>
        <v>No</v>
      </c>
      <c r="J1387" t="str">
        <f>_xlfn.XLOOKUP(A1387,Table3[customer_no],Table3[month],"NOT FOUND")</f>
        <v>Dec</v>
      </c>
      <c r="K1387" s="7">
        <f>_xlfn.XLOOKUP(A1387,Table3[customer_no],Table3[year_average],"NOT FOUND")</f>
        <v>1978</v>
      </c>
      <c r="L1387" cm="1">
        <f t="array" ref="L1387">_xlfn.XLOOKUP(A1387,Table3[customer_no],'Hospitalisation Details'!$D$2:$D$2344,"NOT FOUND")</f>
        <v>29</v>
      </c>
      <c r="M1387" s="33">
        <f>_xlfn.XLOOKUP(A1387,Table3[customer_no],Table3[dd/mm/yy],"NOT FOUND")</f>
        <v>28853</v>
      </c>
      <c r="N1387">
        <f>_xlfn.XLOOKUP(A1387,Table3[customer_no],Table3[age],"NOT FOUND")</f>
        <v>44</v>
      </c>
      <c r="O1387" cm="1">
        <f t="array" ref="O1387">_xlfn.XLOOKUP(A1387,Table3[customer_no],'Hospitalisation Details'!$E$2:$E$2344,"NOT FOUND")</f>
        <v>2</v>
      </c>
      <c r="P1387" t="str">
        <f>_xlfn.XLOOKUP(A1387,Table3[customer_no],Table3[hsplt_handled],"NOT FOUND")</f>
        <v>tier - 1</v>
      </c>
      <c r="Q1387" t="str">
        <f>_xlfn.XLOOKUP(A1387,Table3[customer_no],Table3[city_handled],"NOT FOUND")</f>
        <v>tier - 2</v>
      </c>
      <c r="R1387" t="str">
        <f>_xlfn.XLOOKUP(A1387,Table3[customer_no],Table3[state_id],"NOT FOUND")</f>
        <v>R1011</v>
      </c>
      <c r="S1387" s="34" cm="1">
        <f t="array" ref="S1387">_xlfn.XLOOKUP(A1387,Table3[customer_no],'Hospitalisation Details'!$F$2:$F$2344,"NOT FOUND")</f>
        <v>7726.85</v>
      </c>
      <c r="T1387" t="str">
        <f>_xlfn.XLOOKUP(A1387,Table2[Customer ID],Table2[BMI_category],"NOT FOUND")</f>
        <v>Overweight</v>
      </c>
      <c r="U1387" s="7">
        <f>_xlfn.XLOOKUP(A1387,Table2[Customer ID],Table2[no of surgery],"NOT FOUND")</f>
        <v>0</v>
      </c>
      <c r="V1387" t="str">
        <f>_xlfn.XLOOKUP(A1387,Table2[Customer ID],Table2[smoker_missing],"NOT FOUND")</f>
        <v>No</v>
      </c>
      <c r="W1387" t="str">
        <f t="shared" si="21"/>
        <v>Diabetes</v>
      </c>
      <c r="X1387" s="37">
        <f>SUM(Table5[[#This Row],[Title]:[Diabetes Level]])</f>
        <v>38669.090000000004</v>
      </c>
    </row>
    <row r="1388" spans="1:24" x14ac:dyDescent="0.25">
      <c r="A1388" t="s">
        <v>984</v>
      </c>
      <c r="B1388" t="str">
        <f>VLOOKUP(A1388,'Customer Names'!$A$2:$E$2336,3,FALSE)</f>
        <v>Mr.</v>
      </c>
      <c r="C1388" t="str">
        <f>_xlfn.XLOOKUP(A1388,$A$2:$A$2336,'Customer Names'!$D$2:$D$2336,"NOT FOUND")</f>
        <v>Justin P</v>
      </c>
      <c r="D1388" t="str">
        <f>_xlfn.XLOOKUP(A1388,$A$2:$A$2336,'Customer Names'!$E$2:$E$2336,"NOT FOUND")</f>
        <v>Rose</v>
      </c>
      <c r="E1388" cm="1">
        <f t="array" ref="E1388">_xlfn.XLOOKUP(A1388,$A$2:$A$2336,Table2[BMI],"NOT FOUND")</f>
        <v>27.53</v>
      </c>
      <c r="F1388" cm="1">
        <f t="array" ref="F1388">_xlfn.XLOOKUP(A1388,$A$2:$A$2336,Table2[HBA1C],"NOT FOUND")</f>
        <v>4.1100000000000003</v>
      </c>
      <c r="G1388" t="str" cm="1">
        <f t="array" ref="G1388">_xlfn.XLOOKUP(A1388,$A$2:$A$2336,Table2[Heart Issues],"NOT FOUND")</f>
        <v>No</v>
      </c>
      <c r="H1388" t="str" cm="1">
        <f t="array" ref="H1388">_xlfn.XLOOKUP(A1388,$A$2:$A$2336,Table2[Any Transplants],"NOT FOUND")</f>
        <v>No</v>
      </c>
      <c r="I1388" t="str" cm="1">
        <f t="array" ref="I1388">_xlfn.XLOOKUP(A1388,$A$2:$A$2336,Table2[Cancer history],"NOT FOUND")</f>
        <v>No</v>
      </c>
      <c r="J1388" t="str">
        <f>_xlfn.XLOOKUP(A1388,Table3[customer_no],Table3[month],"NOT FOUND")</f>
        <v>Jul</v>
      </c>
      <c r="K1388" s="7">
        <f>_xlfn.XLOOKUP(A1388,Table3[customer_no],Table3[year_average],"NOT FOUND")</f>
        <v>1987</v>
      </c>
      <c r="L1388" cm="1">
        <f t="array" ref="L1388">_xlfn.XLOOKUP(A1388,Table3[customer_no],'Hospitalisation Details'!$D$2:$D$2344,"NOT FOUND")</f>
        <v>12</v>
      </c>
      <c r="M1388" s="33">
        <f>_xlfn.XLOOKUP(A1388,Table3[customer_no],Table3[dd/mm/yy],"NOT FOUND")</f>
        <v>31970</v>
      </c>
      <c r="N1388">
        <f>_xlfn.XLOOKUP(A1388,Table3[customer_no],Table3[age],"NOT FOUND")</f>
        <v>35</v>
      </c>
      <c r="O1388" cm="1">
        <f t="array" ref="O1388">_xlfn.XLOOKUP(A1388,Table3[customer_no],'Hospitalisation Details'!$E$2:$E$2344,"NOT FOUND")</f>
        <v>3</v>
      </c>
      <c r="P1388" t="str">
        <f>_xlfn.XLOOKUP(A1388,Table3[customer_no],Table3[hsplt_handled],"NOT FOUND")</f>
        <v>tier - 2</v>
      </c>
      <c r="Q1388" t="str">
        <f>_xlfn.XLOOKUP(A1388,Table3[customer_no],Table3[city_handled],"NOT FOUND")</f>
        <v>tier - 3</v>
      </c>
      <c r="R1388" t="str">
        <f>_xlfn.XLOOKUP(A1388,Table3[customer_no],Table3[state_id],"NOT FOUND")</f>
        <v>R1021</v>
      </c>
      <c r="S1388" s="34" cm="1">
        <f t="array" ref="S1388">_xlfn.XLOOKUP(A1388,Table3[customer_no],'Hospitalisation Details'!$F$2:$F$2344,"NOT FOUND")</f>
        <v>7684.62</v>
      </c>
      <c r="T1388" t="str">
        <f>_xlfn.XLOOKUP(A1388,Table2[Customer ID],Table2[BMI_category],"NOT FOUND")</f>
        <v>Overweight</v>
      </c>
      <c r="U1388" s="7">
        <f>_xlfn.XLOOKUP(A1388,Table2[Customer ID],Table2[no of surgery],"NOT FOUND")</f>
        <v>1</v>
      </c>
      <c r="V1388" t="str">
        <f>_xlfn.XLOOKUP(A1388,Table2[Customer ID],Table2[smoker_missing],"NOT FOUND")</f>
        <v>No</v>
      </c>
      <c r="W1388" t="str">
        <f t="shared" si="21"/>
        <v>Normal</v>
      </c>
      <c r="X1388" s="37">
        <f>SUM(Table5[[#This Row],[Title]:[Diabetes Level]])</f>
        <v>41724.26</v>
      </c>
    </row>
    <row r="1389" spans="1:24" x14ac:dyDescent="0.25">
      <c r="A1389" t="s">
        <v>983</v>
      </c>
      <c r="B1389" t="str">
        <f>VLOOKUP(A1389,'Customer Names'!$A$2:$E$2336,3,FALSE)</f>
        <v>Ms.</v>
      </c>
      <c r="C1389" t="str">
        <f>_xlfn.XLOOKUP(A1389,$A$2:$A$2336,'Customer Names'!$D$2:$D$2336,"NOT FOUND")</f>
        <v>Hannah E.</v>
      </c>
      <c r="D1389" t="str">
        <f>_xlfn.XLOOKUP(A1389,$A$2:$A$2336,'Customer Names'!$E$2:$E$2336,"NOT FOUND")</f>
        <v>Alderfer</v>
      </c>
      <c r="E1389" cm="1">
        <f t="array" ref="E1389">_xlfn.XLOOKUP(A1389,$A$2:$A$2336,Table2[BMI],"NOT FOUND")</f>
        <v>33</v>
      </c>
      <c r="F1389" cm="1">
        <f t="array" ref="F1389">_xlfn.XLOOKUP(A1389,$A$2:$A$2336,Table2[HBA1C],"NOT FOUND")</f>
        <v>4.57</v>
      </c>
      <c r="G1389" t="str" cm="1">
        <f t="array" ref="G1389">_xlfn.XLOOKUP(A1389,$A$2:$A$2336,Table2[Heart Issues],"NOT FOUND")</f>
        <v>No</v>
      </c>
      <c r="H1389" t="str" cm="1">
        <f t="array" ref="H1389">_xlfn.XLOOKUP(A1389,$A$2:$A$2336,Table2[Any Transplants],"NOT FOUND")</f>
        <v>No</v>
      </c>
      <c r="I1389" t="str" cm="1">
        <f t="array" ref="I1389">_xlfn.XLOOKUP(A1389,$A$2:$A$2336,Table2[Cancer history],"NOT FOUND")</f>
        <v>No</v>
      </c>
      <c r="J1389" t="str">
        <f>_xlfn.XLOOKUP(A1389,Table3[customer_no],Table3[month],"NOT FOUND")</f>
        <v>Dec</v>
      </c>
      <c r="K1389" s="7">
        <f>_xlfn.XLOOKUP(A1389,Table3[customer_no],Table3[year_average],"NOT FOUND")</f>
        <v>1982</v>
      </c>
      <c r="L1389" cm="1">
        <f t="array" ref="L1389">_xlfn.XLOOKUP(A1389,Table3[customer_no],'Hospitalisation Details'!$D$2:$D$2344,"NOT FOUND")</f>
        <v>18</v>
      </c>
      <c r="M1389" s="33">
        <f>_xlfn.XLOOKUP(A1389,Table3[customer_no],Table3[dd/mm/yy],"NOT FOUND")</f>
        <v>30303</v>
      </c>
      <c r="N1389">
        <f>_xlfn.XLOOKUP(A1389,Table3[customer_no],Table3[age],"NOT FOUND")</f>
        <v>40</v>
      </c>
      <c r="O1389" cm="1">
        <f t="array" ref="O1389">_xlfn.XLOOKUP(A1389,Table3[customer_no],'Hospitalisation Details'!$E$2:$E$2344,"NOT FOUND")</f>
        <v>3</v>
      </c>
      <c r="P1389" t="str">
        <f>_xlfn.XLOOKUP(A1389,Table3[customer_no],Table3[hsplt_handled],"NOT FOUND")</f>
        <v>tier - 2</v>
      </c>
      <c r="Q1389" t="str">
        <f>_xlfn.XLOOKUP(A1389,Table3[customer_no],Table3[city_handled],"NOT FOUND")</f>
        <v>tier - 1</v>
      </c>
      <c r="R1389" t="str">
        <f>_xlfn.XLOOKUP(A1389,Table3[customer_no],Table3[state_id],"NOT FOUND")</f>
        <v>R1013</v>
      </c>
      <c r="S1389" s="34" cm="1">
        <f t="array" ref="S1389">_xlfn.XLOOKUP(A1389,Table3[customer_no],'Hospitalisation Details'!$F$2:$F$2344,"NOT FOUND")</f>
        <v>7682.67</v>
      </c>
      <c r="T1389" t="str">
        <f>_xlfn.XLOOKUP(A1389,Table2[Customer ID],Table2[BMI_category],"NOT FOUND")</f>
        <v>Obesity</v>
      </c>
      <c r="U1389" s="7">
        <f>_xlfn.XLOOKUP(A1389,Table2[Customer ID],Table2[no of surgery],"NOT FOUND")</f>
        <v>0</v>
      </c>
      <c r="V1389" t="str">
        <f>_xlfn.XLOOKUP(A1389,Table2[Customer ID],Table2[smoker_missing],"NOT FOUND")</f>
        <v>No</v>
      </c>
      <c r="W1389" t="str">
        <f t="shared" si="21"/>
        <v>Normal</v>
      </c>
      <c r="X1389" s="37">
        <f>SUM(Table5[[#This Row],[Title]:[Diabetes Level]])</f>
        <v>40066.239999999998</v>
      </c>
    </row>
    <row r="1390" spans="1:24" x14ac:dyDescent="0.25">
      <c r="A1390" t="s">
        <v>982</v>
      </c>
      <c r="B1390" t="str">
        <f>VLOOKUP(A1390,'Customer Names'!$A$2:$E$2336,3,FALSE)</f>
        <v>Mr.</v>
      </c>
      <c r="C1390" t="str">
        <f>_xlfn.XLOOKUP(A1390,$A$2:$A$2336,'Customer Names'!$D$2:$D$2336,"NOT FOUND")</f>
        <v>David</v>
      </c>
      <c r="D1390" t="str">
        <f>_xlfn.XLOOKUP(A1390,$A$2:$A$2336,'Customer Names'!$E$2:$E$2336,"NOT FOUND")</f>
        <v>Ryland</v>
      </c>
      <c r="E1390" cm="1">
        <f t="array" ref="E1390">_xlfn.XLOOKUP(A1390,$A$2:$A$2336,Table2[BMI],"NOT FOUND")</f>
        <v>25.78</v>
      </c>
      <c r="F1390" cm="1">
        <f t="array" ref="F1390">_xlfn.XLOOKUP(A1390,$A$2:$A$2336,Table2[HBA1C],"NOT FOUND")</f>
        <v>11.06</v>
      </c>
      <c r="G1390" t="str" cm="1">
        <f t="array" ref="G1390">_xlfn.XLOOKUP(A1390,$A$2:$A$2336,Table2[Heart Issues],"NOT FOUND")</f>
        <v>yes</v>
      </c>
      <c r="H1390" t="str" cm="1">
        <f t="array" ref="H1390">_xlfn.XLOOKUP(A1390,$A$2:$A$2336,Table2[Any Transplants],"NOT FOUND")</f>
        <v>No</v>
      </c>
      <c r="I1390" t="str" cm="1">
        <f t="array" ref="I1390">_xlfn.XLOOKUP(A1390,$A$2:$A$2336,Table2[Cancer history],"NOT FOUND")</f>
        <v>No</v>
      </c>
      <c r="J1390" t="str">
        <f>_xlfn.XLOOKUP(A1390,Table3[customer_no],Table3[month],"NOT FOUND")</f>
        <v>Dec</v>
      </c>
      <c r="K1390" s="7">
        <f>_xlfn.XLOOKUP(A1390,Table3[customer_no],Table3[year_average],"NOT FOUND")</f>
        <v>1981</v>
      </c>
      <c r="L1390" cm="1">
        <f t="array" ref="L1390">_xlfn.XLOOKUP(A1390,Table3[customer_no],'Hospitalisation Details'!$D$2:$D$2344,"NOT FOUND")</f>
        <v>19</v>
      </c>
      <c r="M1390" s="33">
        <f>_xlfn.XLOOKUP(A1390,Table3[customer_no],Table3[dd/mm/yy],"NOT FOUND")</f>
        <v>29939</v>
      </c>
      <c r="N1390">
        <f>_xlfn.XLOOKUP(A1390,Table3[customer_no],Table3[age],"NOT FOUND")</f>
        <v>41</v>
      </c>
      <c r="O1390" cm="1">
        <f t="array" ref="O1390">_xlfn.XLOOKUP(A1390,Table3[customer_no],'Hospitalisation Details'!$E$2:$E$2344,"NOT FOUND")</f>
        <v>1</v>
      </c>
      <c r="P1390" t="str">
        <f>_xlfn.XLOOKUP(A1390,Table3[customer_no],Table3[hsplt_handled],"NOT FOUND")</f>
        <v>tier - 2</v>
      </c>
      <c r="Q1390" t="str">
        <f>_xlfn.XLOOKUP(A1390,Table3[customer_no],Table3[city_handled],"NOT FOUND")</f>
        <v>tier - 2</v>
      </c>
      <c r="R1390" t="str">
        <f>_xlfn.XLOOKUP(A1390,Table3[customer_no],Table3[state_id],"NOT FOUND")</f>
        <v>R1020</v>
      </c>
      <c r="S1390" s="34" cm="1">
        <f t="array" ref="S1390">_xlfn.XLOOKUP(A1390,Table3[customer_no],'Hospitalisation Details'!$F$2:$F$2344,"NOT FOUND")</f>
        <v>7681.17</v>
      </c>
      <c r="T1390" t="str">
        <f>_xlfn.XLOOKUP(A1390,Table2[Customer ID],Table2[BMI_category],"NOT FOUND")</f>
        <v>Overweight</v>
      </c>
      <c r="U1390" s="7">
        <f>_xlfn.XLOOKUP(A1390,Table2[Customer ID],Table2[no of surgery],"NOT FOUND")</f>
        <v>0</v>
      </c>
      <c r="V1390" t="str">
        <f>_xlfn.XLOOKUP(A1390,Table2[Customer ID],Table2[smoker_missing],"NOT FOUND")</f>
        <v>No</v>
      </c>
      <c r="W1390" t="str">
        <f t="shared" si="21"/>
        <v>Diabetes</v>
      </c>
      <c r="X1390" s="37">
        <f>SUM(Table5[[#This Row],[Title]:[Diabetes Level]])</f>
        <v>39699.01</v>
      </c>
    </row>
    <row r="1391" spans="1:24" x14ac:dyDescent="0.25">
      <c r="A1391" t="s">
        <v>981</v>
      </c>
      <c r="B1391" t="str">
        <f>VLOOKUP(A1391,'Customer Names'!$A$2:$E$2336,3,FALSE)</f>
        <v>Mr.</v>
      </c>
      <c r="C1391" t="str">
        <f>_xlfn.XLOOKUP(A1391,$A$2:$A$2336,'Customer Names'!$D$2:$D$2336,"NOT FOUND")</f>
        <v>Jim</v>
      </c>
      <c r="D1391" t="str">
        <f>_xlfn.XLOOKUP(A1391,$A$2:$A$2336,'Customer Names'!$E$2:$E$2336,"NOT FOUND")</f>
        <v>Bethea</v>
      </c>
      <c r="E1391" cm="1">
        <f t="array" ref="E1391">_xlfn.XLOOKUP(A1391,$A$2:$A$2336,Table2[BMI],"NOT FOUND")</f>
        <v>22.66</v>
      </c>
      <c r="F1391" cm="1">
        <f t="array" ref="F1391">_xlfn.XLOOKUP(A1391,$A$2:$A$2336,Table2[HBA1C],"NOT FOUND")</f>
        <v>10.68</v>
      </c>
      <c r="G1391" t="str" cm="1">
        <f t="array" ref="G1391">_xlfn.XLOOKUP(A1391,$A$2:$A$2336,Table2[Heart Issues],"NOT FOUND")</f>
        <v>No</v>
      </c>
      <c r="H1391" t="str" cm="1">
        <f t="array" ref="H1391">_xlfn.XLOOKUP(A1391,$A$2:$A$2336,Table2[Any Transplants],"NOT FOUND")</f>
        <v>No</v>
      </c>
      <c r="I1391" t="str" cm="1">
        <f t="array" ref="I1391">_xlfn.XLOOKUP(A1391,$A$2:$A$2336,Table2[Cancer history],"NOT FOUND")</f>
        <v>No</v>
      </c>
      <c r="J1391" t="str">
        <f>_xlfn.XLOOKUP(A1391,Table3[customer_no],Table3[month],"NOT FOUND")</f>
        <v>Oct</v>
      </c>
      <c r="K1391" s="7">
        <f>_xlfn.XLOOKUP(A1391,Table3[customer_no],Table3[year_average],"NOT FOUND")</f>
        <v>1971</v>
      </c>
      <c r="L1391" cm="1">
        <f t="array" ref="L1391">_xlfn.XLOOKUP(A1391,Table3[customer_no],'Hospitalisation Details'!$D$2:$D$2344,"NOT FOUND")</f>
        <v>11</v>
      </c>
      <c r="M1391" s="33">
        <f>_xlfn.XLOOKUP(A1391,Table3[customer_no],Table3[dd/mm/yy],"NOT FOUND")</f>
        <v>26217</v>
      </c>
      <c r="N1391">
        <f>_xlfn.XLOOKUP(A1391,Table3[customer_no],Table3[age],"NOT FOUND")</f>
        <v>51</v>
      </c>
      <c r="O1391" cm="1">
        <f t="array" ref="O1391">_xlfn.XLOOKUP(A1391,Table3[customer_no],'Hospitalisation Details'!$E$2:$E$2344,"NOT FOUND")</f>
        <v>0</v>
      </c>
      <c r="P1391" t="str">
        <f>_xlfn.XLOOKUP(A1391,Table3[customer_no],Table3[hsplt_handled],"NOT FOUND")</f>
        <v>tier - 2</v>
      </c>
      <c r="Q1391" t="str">
        <f>_xlfn.XLOOKUP(A1391,Table3[customer_no],Table3[city_handled],"NOT FOUND")</f>
        <v>tier - 1</v>
      </c>
      <c r="R1391" t="str">
        <f>_xlfn.XLOOKUP(A1391,Table3[customer_no],Table3[state_id],"NOT FOUND")</f>
        <v>R1013</v>
      </c>
      <c r="S1391" s="34" cm="1">
        <f t="array" ref="S1391">_xlfn.XLOOKUP(A1391,Table3[customer_no],'Hospitalisation Details'!$F$2:$F$2344,"NOT FOUND")</f>
        <v>7680.92</v>
      </c>
      <c r="T1391" t="str">
        <f>_xlfn.XLOOKUP(A1391,Table2[Customer ID],Table2[BMI_category],"NOT FOUND")</f>
        <v>Normal Weight</v>
      </c>
      <c r="U1391" s="7">
        <f>_xlfn.XLOOKUP(A1391,Table2[Customer ID],Table2[no of surgery],"NOT FOUND")</f>
        <v>0</v>
      </c>
      <c r="V1391" t="str">
        <f>_xlfn.XLOOKUP(A1391,Table2[Customer ID],Table2[smoker_missing],"NOT FOUND")</f>
        <v>No</v>
      </c>
      <c r="W1391" t="str">
        <f t="shared" si="21"/>
        <v>Diabetes</v>
      </c>
      <c r="X1391" s="37">
        <f>SUM(Table5[[#This Row],[Title]:[Diabetes Level]])</f>
        <v>35964.26</v>
      </c>
    </row>
    <row r="1392" spans="1:24" x14ac:dyDescent="0.25">
      <c r="A1392" t="s">
        <v>980</v>
      </c>
      <c r="B1392" t="str">
        <f>VLOOKUP(A1392,'Customer Names'!$A$2:$E$2336,3,FALSE)</f>
        <v>Mr.</v>
      </c>
      <c r="C1392" t="str">
        <f>_xlfn.XLOOKUP(A1392,$A$2:$A$2336,'Customer Names'!$D$2:$D$2336,"NOT FOUND")</f>
        <v>Joseph P</v>
      </c>
      <c r="D1392" t="str">
        <f>_xlfn.XLOOKUP(A1392,$A$2:$A$2336,'Customer Names'!$E$2:$E$2336,"NOT FOUND")</f>
        <v>Kelly</v>
      </c>
      <c r="E1392" cm="1">
        <f t="array" ref="E1392">_xlfn.XLOOKUP(A1392,$A$2:$A$2336,Table2[BMI],"NOT FOUND")</f>
        <v>38.81</v>
      </c>
      <c r="F1392" cm="1">
        <f t="array" ref="F1392">_xlfn.XLOOKUP(A1392,$A$2:$A$2336,Table2[HBA1C],"NOT FOUND")</f>
        <v>6.14</v>
      </c>
      <c r="G1392" t="str" cm="1">
        <f t="array" ref="G1392">_xlfn.XLOOKUP(A1392,$A$2:$A$2336,Table2[Heart Issues],"NOT FOUND")</f>
        <v>yes</v>
      </c>
      <c r="H1392" t="str" cm="1">
        <f t="array" ref="H1392">_xlfn.XLOOKUP(A1392,$A$2:$A$2336,Table2[Any Transplants],"NOT FOUND")</f>
        <v>No</v>
      </c>
      <c r="I1392" t="str" cm="1">
        <f t="array" ref="I1392">_xlfn.XLOOKUP(A1392,$A$2:$A$2336,Table2[Cancer history],"NOT FOUND")</f>
        <v>No</v>
      </c>
      <c r="J1392" t="str">
        <f>_xlfn.XLOOKUP(A1392,Table3[customer_no],Table3[month],"NOT FOUND")</f>
        <v>Sep</v>
      </c>
      <c r="K1392" s="7">
        <f>_xlfn.XLOOKUP(A1392,Table3[customer_no],Table3[year_average],"NOT FOUND")</f>
        <v>1995</v>
      </c>
      <c r="L1392" cm="1">
        <f t="array" ref="L1392">_xlfn.XLOOKUP(A1392,Table3[customer_no],'Hospitalisation Details'!$D$2:$D$2344,"NOT FOUND")</f>
        <v>13</v>
      </c>
      <c r="M1392" s="33">
        <f>_xlfn.XLOOKUP(A1392,Table3[customer_no],Table3[dd/mm/yy],"NOT FOUND")</f>
        <v>34955</v>
      </c>
      <c r="N1392">
        <f>_xlfn.XLOOKUP(A1392,Table3[customer_no],Table3[age],"NOT FOUND")</f>
        <v>27</v>
      </c>
      <c r="O1392" cm="1">
        <f t="array" ref="O1392">_xlfn.XLOOKUP(A1392,Table3[customer_no],'Hospitalisation Details'!$E$2:$E$2344,"NOT FOUND")</f>
        <v>0</v>
      </c>
      <c r="P1392" t="str">
        <f>_xlfn.XLOOKUP(A1392,Table3[customer_no],Table3[hsplt_handled],"NOT FOUND")</f>
        <v>tier - 2</v>
      </c>
      <c r="Q1392" t="str">
        <f>_xlfn.XLOOKUP(A1392,Table3[customer_no],Table3[city_handled],"NOT FOUND")</f>
        <v>tier - 1</v>
      </c>
      <c r="R1392" t="str">
        <f>_xlfn.XLOOKUP(A1392,Table3[customer_no],Table3[state_id],"NOT FOUND")</f>
        <v>R1012</v>
      </c>
      <c r="S1392" s="34" cm="1">
        <f t="array" ref="S1392">_xlfn.XLOOKUP(A1392,Table3[customer_no],'Hospitalisation Details'!$F$2:$F$2344,"NOT FOUND")</f>
        <v>7676.4</v>
      </c>
      <c r="T1392" t="str">
        <f>_xlfn.XLOOKUP(A1392,Table2[Customer ID],Table2[BMI_category],"NOT FOUND")</f>
        <v>Obesity</v>
      </c>
      <c r="U1392" s="7">
        <f>_xlfn.XLOOKUP(A1392,Table2[Customer ID],Table2[no of surgery],"NOT FOUND")</f>
        <v>1</v>
      </c>
      <c r="V1392" t="str">
        <f>_xlfn.XLOOKUP(A1392,Table2[Customer ID],Table2[smoker_missing],"NOT FOUND")</f>
        <v>No</v>
      </c>
      <c r="W1392" t="str">
        <f t="shared" si="21"/>
        <v>Prediabetes</v>
      </c>
      <c r="X1392" s="37">
        <f>SUM(Table5[[#This Row],[Title]:[Diabetes Level]])</f>
        <v>44712.35</v>
      </c>
    </row>
    <row r="1393" spans="1:24" x14ac:dyDescent="0.25">
      <c r="A1393" t="s">
        <v>979</v>
      </c>
      <c r="B1393" t="str">
        <f>VLOOKUP(A1393,'Customer Names'!$A$2:$E$2336,3,FALSE)</f>
        <v>Mr.</v>
      </c>
      <c r="C1393" t="str">
        <f>_xlfn.XLOOKUP(A1393,$A$2:$A$2336,'Customer Names'!$D$2:$D$2336,"NOT FOUND")</f>
        <v>Michael</v>
      </c>
      <c r="D1393" t="str">
        <f>_xlfn.XLOOKUP(A1393,$A$2:$A$2336,'Customer Names'!$E$2:$E$2336,"NOT FOUND")</f>
        <v>Blois</v>
      </c>
      <c r="E1393" cm="1">
        <f t="array" ref="E1393">_xlfn.XLOOKUP(A1393,$A$2:$A$2336,Table2[BMI],"NOT FOUND")</f>
        <v>38.51</v>
      </c>
      <c r="F1393" cm="1">
        <f t="array" ref="F1393">_xlfn.XLOOKUP(A1393,$A$2:$A$2336,Table2[HBA1C],"NOT FOUND")</f>
        <v>5.45</v>
      </c>
      <c r="G1393" t="str" cm="1">
        <f t="array" ref="G1393">_xlfn.XLOOKUP(A1393,$A$2:$A$2336,Table2[Heart Issues],"NOT FOUND")</f>
        <v>yes</v>
      </c>
      <c r="H1393" t="str" cm="1">
        <f t="array" ref="H1393">_xlfn.XLOOKUP(A1393,$A$2:$A$2336,Table2[Any Transplants],"NOT FOUND")</f>
        <v>No</v>
      </c>
      <c r="I1393" t="str" cm="1">
        <f t="array" ref="I1393">_xlfn.XLOOKUP(A1393,$A$2:$A$2336,Table2[Cancer history],"NOT FOUND")</f>
        <v>No</v>
      </c>
      <c r="J1393" t="str">
        <f>_xlfn.XLOOKUP(A1393,Table3[customer_no],Table3[month],"NOT FOUND")</f>
        <v>Nov</v>
      </c>
      <c r="K1393" s="7">
        <f>_xlfn.XLOOKUP(A1393,Table3[customer_no],Table3[year_average],"NOT FOUND")</f>
        <v>1996</v>
      </c>
      <c r="L1393" cm="1">
        <f t="array" ref="L1393">_xlfn.XLOOKUP(A1393,Table3[customer_no],'Hospitalisation Details'!$D$2:$D$2344,"NOT FOUND")</f>
        <v>24</v>
      </c>
      <c r="M1393" s="33">
        <f>_xlfn.XLOOKUP(A1393,Table3[customer_no],Table3[dd/mm/yy],"NOT FOUND")</f>
        <v>35393</v>
      </c>
      <c r="N1393">
        <f>_xlfn.XLOOKUP(A1393,Table3[customer_no],Table3[age],"NOT FOUND")</f>
        <v>26</v>
      </c>
      <c r="O1393" cm="1">
        <f t="array" ref="O1393">_xlfn.XLOOKUP(A1393,Table3[customer_no],'Hospitalisation Details'!$E$2:$E$2344,"NOT FOUND")</f>
        <v>0</v>
      </c>
      <c r="P1393" t="str">
        <f>_xlfn.XLOOKUP(A1393,Table3[customer_no],Table3[hsplt_handled],"NOT FOUND")</f>
        <v>tier - 2</v>
      </c>
      <c r="Q1393" t="str">
        <f>_xlfn.XLOOKUP(A1393,Table3[customer_no],Table3[city_handled],"NOT FOUND")</f>
        <v>tier - 2</v>
      </c>
      <c r="R1393" t="str">
        <f>_xlfn.XLOOKUP(A1393,Table3[customer_no],Table3[state_id],"NOT FOUND")</f>
        <v>R1022</v>
      </c>
      <c r="S1393" s="34" cm="1">
        <f t="array" ref="S1393">_xlfn.XLOOKUP(A1393,Table3[customer_no],'Hospitalisation Details'!$F$2:$F$2344,"NOT FOUND")</f>
        <v>7670.75</v>
      </c>
      <c r="T1393" t="str">
        <f>_xlfn.XLOOKUP(A1393,Table2[Customer ID],Table2[BMI_category],"NOT FOUND")</f>
        <v>Obesity</v>
      </c>
      <c r="U1393" s="7">
        <f>_xlfn.XLOOKUP(A1393,Table2[Customer ID],Table2[no of surgery],"NOT FOUND")</f>
        <v>0</v>
      </c>
      <c r="V1393" t="str">
        <f>_xlfn.XLOOKUP(A1393,Table2[Customer ID],Table2[smoker_missing],"NOT FOUND")</f>
        <v>No</v>
      </c>
      <c r="W1393" t="str">
        <f t="shared" si="21"/>
        <v>Normal</v>
      </c>
      <c r="X1393" s="37">
        <f>SUM(Table5[[#This Row],[Title]:[Diabetes Level]])</f>
        <v>45153.71</v>
      </c>
    </row>
    <row r="1394" spans="1:24" x14ac:dyDescent="0.25">
      <c r="A1394" t="s">
        <v>978</v>
      </c>
      <c r="B1394" t="str">
        <f>VLOOKUP(A1394,'Customer Names'!$A$2:$E$2336,3,FALSE)</f>
        <v>Ms.</v>
      </c>
      <c r="C1394" t="str">
        <f>_xlfn.XLOOKUP(A1394,$A$2:$A$2336,'Customer Names'!$D$2:$D$2336,"NOT FOUND")</f>
        <v>Gina M</v>
      </c>
      <c r="D1394" t="str">
        <f>_xlfn.XLOOKUP(A1394,$A$2:$A$2336,'Customer Names'!$E$2:$E$2336,"NOT FOUND")</f>
        <v>Dayton</v>
      </c>
      <c r="E1394" cm="1">
        <f t="array" ref="E1394">_xlfn.XLOOKUP(A1394,$A$2:$A$2336,Table2[BMI],"NOT FOUND")</f>
        <v>22.98</v>
      </c>
      <c r="F1394" cm="1">
        <f t="array" ref="F1394">_xlfn.XLOOKUP(A1394,$A$2:$A$2336,Table2[HBA1C],"NOT FOUND")</f>
        <v>6.14</v>
      </c>
      <c r="G1394" t="str" cm="1">
        <f t="array" ref="G1394">_xlfn.XLOOKUP(A1394,$A$2:$A$2336,Table2[Heart Issues],"NOT FOUND")</f>
        <v>yes</v>
      </c>
      <c r="H1394" t="str" cm="1">
        <f t="array" ref="H1394">_xlfn.XLOOKUP(A1394,$A$2:$A$2336,Table2[Any Transplants],"NOT FOUND")</f>
        <v>No</v>
      </c>
      <c r="I1394" t="str" cm="1">
        <f t="array" ref="I1394">_xlfn.XLOOKUP(A1394,$A$2:$A$2336,Table2[Cancer history],"NOT FOUND")</f>
        <v>No</v>
      </c>
      <c r="J1394" t="str">
        <f>_xlfn.XLOOKUP(A1394,Table3[customer_no],Table3[month],"NOT FOUND")</f>
        <v>Oct</v>
      </c>
      <c r="K1394" s="7">
        <f>_xlfn.XLOOKUP(A1394,Table3[customer_no],Table3[year_average],"NOT FOUND")</f>
        <v>1976</v>
      </c>
      <c r="L1394" cm="1">
        <f t="array" ref="L1394">_xlfn.XLOOKUP(A1394,Table3[customer_no],'Hospitalisation Details'!$D$2:$D$2344,"NOT FOUND")</f>
        <v>9</v>
      </c>
      <c r="M1394" s="33">
        <f>_xlfn.XLOOKUP(A1394,Table3[customer_no],Table3[dd/mm/yy],"NOT FOUND")</f>
        <v>28042</v>
      </c>
      <c r="N1394">
        <f>_xlfn.XLOOKUP(A1394,Table3[customer_no],Table3[age],"NOT FOUND")</f>
        <v>46</v>
      </c>
      <c r="O1394" cm="1">
        <f t="array" ref="O1394">_xlfn.XLOOKUP(A1394,Table3[customer_no],'Hospitalisation Details'!$E$2:$E$2344,"NOT FOUND")</f>
        <v>2</v>
      </c>
      <c r="P1394" t="str">
        <f>_xlfn.XLOOKUP(A1394,Table3[customer_no],Table3[hsplt_handled],"NOT FOUND")</f>
        <v>tier - 2</v>
      </c>
      <c r="Q1394" t="str">
        <f>_xlfn.XLOOKUP(A1394,Table3[customer_no],Table3[city_handled],"NOT FOUND")</f>
        <v>tier - 1</v>
      </c>
      <c r="R1394" t="str">
        <f>_xlfn.XLOOKUP(A1394,Table3[customer_no],Table3[state_id],"NOT FOUND")</f>
        <v>R1011</v>
      </c>
      <c r="S1394" s="34" cm="1">
        <f t="array" ref="S1394">_xlfn.XLOOKUP(A1394,Table3[customer_no],'Hospitalisation Details'!$F$2:$F$2344,"NOT FOUND")</f>
        <v>7662.47</v>
      </c>
      <c r="T1394" t="str">
        <f>_xlfn.XLOOKUP(A1394,Table2[Customer ID],Table2[BMI_category],"NOT FOUND")</f>
        <v>Normal Weight</v>
      </c>
      <c r="U1394" s="7">
        <f>_xlfn.XLOOKUP(A1394,Table2[Customer ID],Table2[no of surgery],"NOT FOUND")</f>
        <v>0</v>
      </c>
      <c r="V1394" t="str">
        <f>_xlfn.XLOOKUP(A1394,Table2[Customer ID],Table2[smoker_missing],"NOT FOUND")</f>
        <v>No</v>
      </c>
      <c r="W1394" t="str">
        <f t="shared" si="21"/>
        <v>Prediabetes</v>
      </c>
      <c r="X1394" s="37">
        <f>SUM(Table5[[#This Row],[Title]:[Diabetes Level]])</f>
        <v>37766.589999999997</v>
      </c>
    </row>
    <row r="1395" spans="1:24" x14ac:dyDescent="0.25">
      <c r="A1395" t="s">
        <v>977</v>
      </c>
      <c r="B1395" t="str">
        <f>VLOOKUP(A1395,'Customer Names'!$A$2:$E$2336,3,FALSE)</f>
        <v>Ms.</v>
      </c>
      <c r="C1395" t="str">
        <f>_xlfn.XLOOKUP(A1395,$A$2:$A$2336,'Customer Names'!$D$2:$D$2336,"NOT FOUND")</f>
        <v>Shantel C.</v>
      </c>
      <c r="D1395" t="str">
        <f>_xlfn.XLOOKUP(A1395,$A$2:$A$2336,'Customer Names'!$E$2:$E$2336,"NOT FOUND")</f>
        <v>Cloud</v>
      </c>
      <c r="E1395" cm="1">
        <f t="array" ref="E1395">_xlfn.XLOOKUP(A1395,$A$2:$A$2336,Table2[BMI],"NOT FOUND")</f>
        <v>15.65</v>
      </c>
      <c r="F1395" cm="1">
        <f t="array" ref="F1395">_xlfn.XLOOKUP(A1395,$A$2:$A$2336,Table2[HBA1C],"NOT FOUND")</f>
        <v>7.85</v>
      </c>
      <c r="G1395" t="str" cm="1">
        <f t="array" ref="G1395">_xlfn.XLOOKUP(A1395,$A$2:$A$2336,Table2[Heart Issues],"NOT FOUND")</f>
        <v>No</v>
      </c>
      <c r="H1395" t="str" cm="1">
        <f t="array" ref="H1395">_xlfn.XLOOKUP(A1395,$A$2:$A$2336,Table2[Any Transplants],"NOT FOUND")</f>
        <v>No</v>
      </c>
      <c r="I1395" t="str" cm="1">
        <f t="array" ref="I1395">_xlfn.XLOOKUP(A1395,$A$2:$A$2336,Table2[Cancer history],"NOT FOUND")</f>
        <v>No</v>
      </c>
      <c r="J1395" t="str">
        <f>_xlfn.XLOOKUP(A1395,Table3[customer_no],Table3[month],"NOT FOUND")</f>
        <v>Dec</v>
      </c>
      <c r="K1395" s="7">
        <f>_xlfn.XLOOKUP(A1395,Table3[customer_no],Table3[year_average],"NOT FOUND")</f>
        <v>1965</v>
      </c>
      <c r="L1395" cm="1">
        <f t="array" ref="L1395">_xlfn.XLOOKUP(A1395,Table3[customer_no],'Hospitalisation Details'!$D$2:$D$2344,"NOT FOUND")</f>
        <v>27</v>
      </c>
      <c r="M1395" s="33">
        <f>_xlfn.XLOOKUP(A1395,Table3[customer_no],Table3[dd/mm/yy],"NOT FOUND")</f>
        <v>24103</v>
      </c>
      <c r="N1395">
        <f>_xlfn.XLOOKUP(A1395,Table3[customer_no],Table3[age],"NOT FOUND")</f>
        <v>57</v>
      </c>
      <c r="O1395" cm="1">
        <f t="array" ref="O1395">_xlfn.XLOOKUP(A1395,Table3[customer_no],'Hospitalisation Details'!$E$2:$E$2344,"NOT FOUND")</f>
        <v>0</v>
      </c>
      <c r="P1395" t="str">
        <f>_xlfn.XLOOKUP(A1395,Table3[customer_no],Table3[hsplt_handled],"NOT FOUND")</f>
        <v>tier - 3</v>
      </c>
      <c r="Q1395" t="str">
        <f>_xlfn.XLOOKUP(A1395,Table3[customer_no],Table3[city_handled],"NOT FOUND")</f>
        <v>tier - 3</v>
      </c>
      <c r="R1395" t="str">
        <f>_xlfn.XLOOKUP(A1395,Table3[customer_no],Table3[state_id],"NOT FOUND")</f>
        <v>R1012</v>
      </c>
      <c r="S1395" s="34" cm="1">
        <f t="array" ref="S1395">_xlfn.XLOOKUP(A1395,Table3[customer_no],'Hospitalisation Details'!$F$2:$F$2344,"NOT FOUND")</f>
        <v>7657.69</v>
      </c>
      <c r="T1395" t="str">
        <f>_xlfn.XLOOKUP(A1395,Table2[Customer ID],Table2[BMI_category],"NOT FOUND")</f>
        <v>Underweight</v>
      </c>
      <c r="U1395" s="7">
        <f>_xlfn.XLOOKUP(A1395,Table2[Customer ID],Table2[no of surgery],"NOT FOUND")</f>
        <v>0</v>
      </c>
      <c r="V1395" t="str">
        <f>_xlfn.XLOOKUP(A1395,Table2[Customer ID],Table2[smoker_missing],"NOT FOUND")</f>
        <v>No</v>
      </c>
      <c r="W1395" t="str">
        <f t="shared" si="21"/>
        <v>Diabetes</v>
      </c>
      <c r="X1395" s="37">
        <f>SUM(Table5[[#This Row],[Title]:[Diabetes Level]])</f>
        <v>33833.19</v>
      </c>
    </row>
    <row r="1396" spans="1:24" x14ac:dyDescent="0.25">
      <c r="A1396" t="s">
        <v>976</v>
      </c>
      <c r="B1396" t="str">
        <f>VLOOKUP(A1396,'Customer Names'!$A$2:$E$2336,3,FALSE)</f>
        <v>Mr.</v>
      </c>
      <c r="C1396" t="str">
        <f>_xlfn.XLOOKUP(A1396,$A$2:$A$2336,'Customer Names'!$D$2:$D$2336,"NOT FOUND")</f>
        <v>Brian</v>
      </c>
      <c r="D1396" t="str">
        <f>_xlfn.XLOOKUP(A1396,$A$2:$A$2336,'Customer Names'!$E$2:$E$2336,"NOT FOUND")</f>
        <v>Betournay</v>
      </c>
      <c r="E1396" cm="1">
        <f t="array" ref="E1396">_xlfn.XLOOKUP(A1396,$A$2:$A$2336,Table2[BMI],"NOT FOUND")</f>
        <v>39.97</v>
      </c>
      <c r="F1396" cm="1">
        <f t="array" ref="F1396">_xlfn.XLOOKUP(A1396,$A$2:$A$2336,Table2[HBA1C],"NOT FOUND")</f>
        <v>4.09</v>
      </c>
      <c r="G1396" t="str" cm="1">
        <f t="array" ref="G1396">_xlfn.XLOOKUP(A1396,$A$2:$A$2336,Table2[Heart Issues],"NOT FOUND")</f>
        <v>No</v>
      </c>
      <c r="H1396" t="str" cm="1">
        <f t="array" ref="H1396">_xlfn.XLOOKUP(A1396,$A$2:$A$2336,Table2[Any Transplants],"NOT FOUND")</f>
        <v>No</v>
      </c>
      <c r="I1396" t="str" cm="1">
        <f t="array" ref="I1396">_xlfn.XLOOKUP(A1396,$A$2:$A$2336,Table2[Cancer history],"NOT FOUND")</f>
        <v>No</v>
      </c>
      <c r="J1396" t="str">
        <f>_xlfn.XLOOKUP(A1396,Table3[customer_no],Table3[month],"NOT FOUND")</f>
        <v>Sep</v>
      </c>
      <c r="K1396" s="7">
        <f>_xlfn.XLOOKUP(A1396,Table3[customer_no],Table3[year_average],"NOT FOUND")</f>
        <v>1998</v>
      </c>
      <c r="L1396" cm="1">
        <f t="array" ref="L1396">_xlfn.XLOOKUP(A1396,Table3[customer_no],'Hospitalisation Details'!$D$2:$D$2344,"NOT FOUND")</f>
        <v>30</v>
      </c>
      <c r="M1396" s="33">
        <f>_xlfn.XLOOKUP(A1396,Table3[customer_no],Table3[dd/mm/yy],"NOT FOUND")</f>
        <v>36068</v>
      </c>
      <c r="N1396">
        <f>_xlfn.XLOOKUP(A1396,Table3[customer_no],Table3[age],"NOT FOUND")</f>
        <v>24</v>
      </c>
      <c r="O1396" cm="1">
        <f t="array" ref="O1396">_xlfn.XLOOKUP(A1396,Table3[customer_no],'Hospitalisation Details'!$E$2:$E$2344,"NOT FOUND")</f>
        <v>0</v>
      </c>
      <c r="P1396" t="str">
        <f>_xlfn.XLOOKUP(A1396,Table3[customer_no],Table3[hsplt_handled],"NOT FOUND")</f>
        <v>tier - 2</v>
      </c>
      <c r="Q1396" t="str">
        <f>_xlfn.XLOOKUP(A1396,Table3[customer_no],Table3[city_handled],"NOT FOUND")</f>
        <v>tier - 3</v>
      </c>
      <c r="R1396" t="str">
        <f>_xlfn.XLOOKUP(A1396,Table3[customer_no],Table3[state_id],"NOT FOUND")</f>
        <v>R1023</v>
      </c>
      <c r="S1396" s="34" cm="1">
        <f t="array" ref="S1396">_xlfn.XLOOKUP(A1396,Table3[customer_no],'Hospitalisation Details'!$F$2:$F$2344,"NOT FOUND")</f>
        <v>7652.26</v>
      </c>
      <c r="T1396" t="str">
        <f>_xlfn.XLOOKUP(A1396,Table2[Customer ID],Table2[BMI_category],"NOT FOUND")</f>
        <v>Obesity</v>
      </c>
      <c r="U1396" s="7">
        <f>_xlfn.XLOOKUP(A1396,Table2[Customer ID],Table2[no of surgery],"NOT FOUND")</f>
        <v>1</v>
      </c>
      <c r="V1396" t="str">
        <f>_xlfn.XLOOKUP(A1396,Table2[Customer ID],Table2[smoker_missing],"NOT FOUND")</f>
        <v>No</v>
      </c>
      <c r="W1396" t="str">
        <f t="shared" si="21"/>
        <v>Normal</v>
      </c>
      <c r="X1396" s="37">
        <f>SUM(Table5[[#This Row],[Title]:[Diabetes Level]])</f>
        <v>45817.32</v>
      </c>
    </row>
    <row r="1397" spans="1:24" x14ac:dyDescent="0.25">
      <c r="A1397" t="s">
        <v>975</v>
      </c>
      <c r="B1397" t="str">
        <f>VLOOKUP(A1397,'Customer Names'!$A$2:$E$2336,3,FALSE)</f>
        <v>Mr.</v>
      </c>
      <c r="C1397" t="str">
        <f>_xlfn.XLOOKUP(A1397,$A$2:$A$2336,'Customer Names'!$D$2:$D$2336,"NOT FOUND")</f>
        <v>Brian</v>
      </c>
      <c r="D1397" t="str">
        <f>_xlfn.XLOOKUP(A1397,$A$2:$A$2336,'Customer Names'!$E$2:$E$2336,"NOT FOUND")</f>
        <v>Temple</v>
      </c>
      <c r="E1397" cm="1">
        <f t="array" ref="E1397">_xlfn.XLOOKUP(A1397,$A$2:$A$2336,Table2[BMI],"NOT FOUND")</f>
        <v>37.22</v>
      </c>
      <c r="F1397" cm="1">
        <f t="array" ref="F1397">_xlfn.XLOOKUP(A1397,$A$2:$A$2336,Table2[HBA1C],"NOT FOUND")</f>
        <v>4.62</v>
      </c>
      <c r="G1397" t="str" cm="1">
        <f t="array" ref="G1397">_xlfn.XLOOKUP(A1397,$A$2:$A$2336,Table2[Heart Issues],"NOT FOUND")</f>
        <v>No</v>
      </c>
      <c r="H1397" t="str" cm="1">
        <f t="array" ref="H1397">_xlfn.XLOOKUP(A1397,$A$2:$A$2336,Table2[Any Transplants],"NOT FOUND")</f>
        <v>No</v>
      </c>
      <c r="I1397" t="str" cm="1">
        <f t="array" ref="I1397">_xlfn.XLOOKUP(A1397,$A$2:$A$2336,Table2[Cancer history],"NOT FOUND")</f>
        <v>Yes</v>
      </c>
      <c r="J1397" t="str">
        <f>_xlfn.XLOOKUP(A1397,Table3[customer_no],Table3[month],"NOT FOUND")</f>
        <v>Aug</v>
      </c>
      <c r="K1397" s="7">
        <f>_xlfn.XLOOKUP(A1397,Table3[customer_no],Table3[year_average],"NOT FOUND")</f>
        <v>1993</v>
      </c>
      <c r="L1397" cm="1">
        <f t="array" ref="L1397">_xlfn.XLOOKUP(A1397,Table3[customer_no],'Hospitalisation Details'!$D$2:$D$2344,"NOT FOUND")</f>
        <v>10</v>
      </c>
      <c r="M1397" s="33">
        <f>_xlfn.XLOOKUP(A1397,Table3[customer_no],Table3[dd/mm/yy],"NOT FOUND")</f>
        <v>34191</v>
      </c>
      <c r="N1397">
        <f>_xlfn.XLOOKUP(A1397,Table3[customer_no],Table3[age],"NOT FOUND")</f>
        <v>29</v>
      </c>
      <c r="O1397" cm="1">
        <f t="array" ref="O1397">_xlfn.XLOOKUP(A1397,Table3[customer_no],'Hospitalisation Details'!$E$2:$E$2344,"NOT FOUND")</f>
        <v>0</v>
      </c>
      <c r="P1397" t="str">
        <f>_xlfn.XLOOKUP(A1397,Table3[customer_no],Table3[hsplt_handled],"NOT FOUND")</f>
        <v>tier - 2</v>
      </c>
      <c r="Q1397" t="str">
        <f>_xlfn.XLOOKUP(A1397,Table3[customer_no],Table3[city_handled],"NOT FOUND")</f>
        <v>tier - 2</v>
      </c>
      <c r="R1397" t="str">
        <f>_xlfn.XLOOKUP(A1397,Table3[customer_no],Table3[state_id],"NOT FOUND")</f>
        <v>R1012</v>
      </c>
      <c r="S1397" s="34" cm="1">
        <f t="array" ref="S1397">_xlfn.XLOOKUP(A1397,Table3[customer_no],'Hospitalisation Details'!$F$2:$F$2344,"NOT FOUND")</f>
        <v>7650.8</v>
      </c>
      <c r="T1397" t="str">
        <f>_xlfn.XLOOKUP(A1397,Table2[Customer ID],Table2[BMI_category],"NOT FOUND")</f>
        <v>Obesity</v>
      </c>
      <c r="U1397" s="7">
        <f>_xlfn.XLOOKUP(A1397,Table2[Customer ID],Table2[no of surgery],"NOT FOUND")</f>
        <v>1</v>
      </c>
      <c r="V1397" t="str">
        <f>_xlfn.XLOOKUP(A1397,Table2[Customer ID],Table2[smoker_missing],"NOT FOUND")</f>
        <v>No</v>
      </c>
      <c r="W1397" t="str">
        <f t="shared" si="21"/>
        <v>Normal</v>
      </c>
      <c r="X1397" s="37">
        <f>SUM(Table5[[#This Row],[Title]:[Diabetes Level]])</f>
        <v>43916.639999999999</v>
      </c>
    </row>
    <row r="1398" spans="1:24" x14ac:dyDescent="0.25">
      <c r="A1398" t="s">
        <v>974</v>
      </c>
      <c r="B1398" t="str">
        <f>VLOOKUP(A1398,'Customer Names'!$A$2:$E$2336,3,FALSE)</f>
        <v>Ms.</v>
      </c>
      <c r="C1398" t="str">
        <f>_xlfn.XLOOKUP(A1398,$A$2:$A$2336,'Customer Names'!$D$2:$D$2336,"NOT FOUND")</f>
        <v>Jessica R</v>
      </c>
      <c r="D1398" t="str">
        <f>_xlfn.XLOOKUP(A1398,$A$2:$A$2336,'Customer Names'!$E$2:$E$2336,"NOT FOUND")</f>
        <v>Rollie</v>
      </c>
      <c r="E1398" cm="1">
        <f t="array" ref="E1398">_xlfn.XLOOKUP(A1398,$A$2:$A$2336,Table2[BMI],"NOT FOUND")</f>
        <v>41.325000000000003</v>
      </c>
      <c r="F1398" cm="1">
        <f t="array" ref="F1398">_xlfn.XLOOKUP(A1398,$A$2:$A$2336,Table2[HBA1C],"NOT FOUND")</f>
        <v>5.77</v>
      </c>
      <c r="G1398" t="str" cm="1">
        <f t="array" ref="G1398">_xlfn.XLOOKUP(A1398,$A$2:$A$2336,Table2[Heart Issues],"NOT FOUND")</f>
        <v>No</v>
      </c>
      <c r="H1398" t="str" cm="1">
        <f t="array" ref="H1398">_xlfn.XLOOKUP(A1398,$A$2:$A$2336,Table2[Any Transplants],"NOT FOUND")</f>
        <v>No</v>
      </c>
      <c r="I1398" t="str" cm="1">
        <f t="array" ref="I1398">_xlfn.XLOOKUP(A1398,$A$2:$A$2336,Table2[Cancer history],"NOT FOUND")</f>
        <v>No</v>
      </c>
      <c r="J1398" t="str">
        <f>_xlfn.XLOOKUP(A1398,Table3[customer_no],Table3[month],"NOT FOUND")</f>
        <v>Oct</v>
      </c>
      <c r="K1398" s="7">
        <f>_xlfn.XLOOKUP(A1398,Table3[customer_no],Table3[year_average],"NOT FOUND")</f>
        <v>1980</v>
      </c>
      <c r="L1398" cm="1">
        <f t="array" ref="L1398">_xlfn.XLOOKUP(A1398,Table3[customer_no],'Hospitalisation Details'!$D$2:$D$2344,"NOT FOUND")</f>
        <v>16</v>
      </c>
      <c r="M1398" s="33">
        <f>_xlfn.XLOOKUP(A1398,Table3[customer_no],Table3[dd/mm/yy],"NOT FOUND")</f>
        <v>29510</v>
      </c>
      <c r="N1398">
        <f>_xlfn.XLOOKUP(A1398,Table3[customer_no],Table3[age],"NOT FOUND")</f>
        <v>42</v>
      </c>
      <c r="O1398" cm="1">
        <f t="array" ref="O1398">_xlfn.XLOOKUP(A1398,Table3[customer_no],'Hospitalisation Details'!$E$2:$E$2344,"NOT FOUND")</f>
        <v>1</v>
      </c>
      <c r="P1398" t="str">
        <f>_xlfn.XLOOKUP(A1398,Table3[customer_no],Table3[hsplt_handled],"NOT FOUND")</f>
        <v>tier - 2</v>
      </c>
      <c r="Q1398" t="str">
        <f>_xlfn.XLOOKUP(A1398,Table3[customer_no],Table3[city_handled],"NOT FOUND")</f>
        <v>tier - 2</v>
      </c>
      <c r="R1398" t="str">
        <f>_xlfn.XLOOKUP(A1398,Table3[customer_no],Table3[state_id],"NOT FOUND")</f>
        <v>R1024</v>
      </c>
      <c r="S1398" s="34" cm="1">
        <f t="array" ref="S1398">_xlfn.XLOOKUP(A1398,Table3[customer_no],'Hospitalisation Details'!$F$2:$F$2344,"NOT FOUND")</f>
        <v>7650.77</v>
      </c>
      <c r="T1398" t="str">
        <f>_xlfn.XLOOKUP(A1398,Table2[Customer ID],Table2[BMI_category],"NOT FOUND")</f>
        <v>Obesity</v>
      </c>
      <c r="U1398" s="7">
        <f>_xlfn.XLOOKUP(A1398,Table2[Customer ID],Table2[no of surgery],"NOT FOUND")</f>
        <v>0</v>
      </c>
      <c r="V1398" t="str">
        <f>_xlfn.XLOOKUP(A1398,Table2[Customer ID],Table2[smoker_missing],"NOT FOUND")</f>
        <v>No</v>
      </c>
      <c r="W1398" t="str">
        <f t="shared" si="21"/>
        <v>Prediabetes</v>
      </c>
      <c r="X1398" s="37">
        <f>SUM(Table5[[#This Row],[Title]:[Diabetes Level]])</f>
        <v>39246.865000000005</v>
      </c>
    </row>
    <row r="1399" spans="1:24" x14ac:dyDescent="0.25">
      <c r="A1399" t="s">
        <v>973</v>
      </c>
      <c r="B1399" t="str">
        <f>VLOOKUP(A1399,'Customer Names'!$A$2:$E$2336,3,FALSE)</f>
        <v>Mrs.</v>
      </c>
      <c r="C1399" t="str">
        <f>_xlfn.XLOOKUP(A1399,$A$2:$A$2336,'Customer Names'!$D$2:$D$2336,"NOT FOUND")</f>
        <v>Robyn</v>
      </c>
      <c r="D1399" t="str">
        <f>_xlfn.XLOOKUP(A1399,$A$2:$A$2336,'Customer Names'!$E$2:$E$2336,"NOT FOUND")</f>
        <v>Roybal</v>
      </c>
      <c r="E1399" cm="1">
        <f t="array" ref="E1399">_xlfn.XLOOKUP(A1399,$A$2:$A$2336,Table2[BMI],"NOT FOUND")</f>
        <v>40.31</v>
      </c>
      <c r="F1399" cm="1">
        <f t="array" ref="F1399">_xlfn.XLOOKUP(A1399,$A$2:$A$2336,Table2[HBA1C],"NOT FOUND")</f>
        <v>5.84</v>
      </c>
      <c r="G1399" t="str" cm="1">
        <f t="array" ref="G1399">_xlfn.XLOOKUP(A1399,$A$2:$A$2336,Table2[Heart Issues],"NOT FOUND")</f>
        <v>No</v>
      </c>
      <c r="H1399" t="str" cm="1">
        <f t="array" ref="H1399">_xlfn.XLOOKUP(A1399,$A$2:$A$2336,Table2[Any Transplants],"NOT FOUND")</f>
        <v>No</v>
      </c>
      <c r="I1399" t="str" cm="1">
        <f t="array" ref="I1399">_xlfn.XLOOKUP(A1399,$A$2:$A$2336,Table2[Cancer history],"NOT FOUND")</f>
        <v>No</v>
      </c>
      <c r="J1399" t="str">
        <f>_xlfn.XLOOKUP(A1399,Table3[customer_no],Table3[month],"NOT FOUND")</f>
        <v>Jun</v>
      </c>
      <c r="K1399" s="7">
        <f>_xlfn.XLOOKUP(A1399,Table3[customer_no],Table3[year_average],"NOT FOUND")</f>
        <v>1999</v>
      </c>
      <c r="L1399" cm="1">
        <f t="array" ref="L1399">_xlfn.XLOOKUP(A1399,Table3[customer_no],'Hospitalisation Details'!$D$2:$D$2344,"NOT FOUND")</f>
        <v>15</v>
      </c>
      <c r="M1399" s="33">
        <f>_xlfn.XLOOKUP(A1399,Table3[customer_no],Table3[dd/mm/yy],"NOT FOUND")</f>
        <v>36326</v>
      </c>
      <c r="N1399">
        <f>_xlfn.XLOOKUP(A1399,Table3[customer_no],Table3[age],"NOT FOUND")</f>
        <v>23</v>
      </c>
      <c r="O1399" cm="1">
        <f t="array" ref="O1399">_xlfn.XLOOKUP(A1399,Table3[customer_no],'Hospitalisation Details'!$E$2:$E$2344,"NOT FOUND")</f>
        <v>0</v>
      </c>
      <c r="P1399" t="str">
        <f>_xlfn.XLOOKUP(A1399,Table3[customer_no],Table3[hsplt_handled],"NOT FOUND")</f>
        <v>tier - 2</v>
      </c>
      <c r="Q1399" t="str">
        <f>_xlfn.XLOOKUP(A1399,Table3[customer_no],Table3[city_handled],"NOT FOUND")</f>
        <v>tier - 2</v>
      </c>
      <c r="R1399" t="str">
        <f>_xlfn.XLOOKUP(A1399,Table3[customer_no],Table3[state_id],"NOT FOUND")</f>
        <v>R1026</v>
      </c>
      <c r="S1399" s="34" cm="1">
        <f t="array" ref="S1399">_xlfn.XLOOKUP(A1399,Table3[customer_no],'Hospitalisation Details'!$F$2:$F$2344,"NOT FOUND")</f>
        <v>7642.05</v>
      </c>
      <c r="T1399" t="str">
        <f>_xlfn.XLOOKUP(A1399,Table2[Customer ID],Table2[BMI_category],"NOT FOUND")</f>
        <v>Obesity</v>
      </c>
      <c r="U1399" s="7">
        <f>_xlfn.XLOOKUP(A1399,Table2[Customer ID],Table2[no of surgery],"NOT FOUND")</f>
        <v>0</v>
      </c>
      <c r="V1399" t="str">
        <f>_xlfn.XLOOKUP(A1399,Table2[Customer ID],Table2[smoker_missing],"NOT FOUND")</f>
        <v>No</v>
      </c>
      <c r="W1399" t="str">
        <f t="shared" si="21"/>
        <v>Prediabetes</v>
      </c>
      <c r="X1399" s="37">
        <f>SUM(Table5[[#This Row],[Title]:[Diabetes Level]])</f>
        <v>46051.200000000004</v>
      </c>
    </row>
    <row r="1400" spans="1:24" x14ac:dyDescent="0.25">
      <c r="A1400" t="s">
        <v>972</v>
      </c>
      <c r="B1400" t="str">
        <f>VLOOKUP(A1400,'Customer Names'!$A$2:$E$2336,3,FALSE)</f>
        <v>Ms.</v>
      </c>
      <c r="C1400" t="str">
        <f>_xlfn.XLOOKUP(A1400,$A$2:$A$2336,'Customer Names'!$D$2:$D$2336,"NOT FOUND")</f>
        <v>Ashley</v>
      </c>
      <c r="D1400" t="str">
        <f>_xlfn.XLOOKUP(A1400,$A$2:$A$2336,'Customer Names'!$E$2:$E$2336,"NOT FOUND")</f>
        <v>Turgeon</v>
      </c>
      <c r="E1400" cm="1">
        <f t="array" ref="E1400">_xlfn.XLOOKUP(A1400,$A$2:$A$2336,Table2[BMI],"NOT FOUND")</f>
        <v>29.48</v>
      </c>
      <c r="F1400" cm="1">
        <f t="array" ref="F1400">_xlfn.XLOOKUP(A1400,$A$2:$A$2336,Table2[HBA1C],"NOT FOUND")</f>
        <v>4.91</v>
      </c>
      <c r="G1400" t="str" cm="1">
        <f t="array" ref="G1400">_xlfn.XLOOKUP(A1400,$A$2:$A$2336,Table2[Heart Issues],"NOT FOUND")</f>
        <v>No</v>
      </c>
      <c r="H1400" t="str" cm="1">
        <f t="array" ref="H1400">_xlfn.XLOOKUP(A1400,$A$2:$A$2336,Table2[Any Transplants],"NOT FOUND")</f>
        <v>No</v>
      </c>
      <c r="I1400" t="str" cm="1">
        <f t="array" ref="I1400">_xlfn.XLOOKUP(A1400,$A$2:$A$2336,Table2[Cancer history],"NOT FOUND")</f>
        <v>No</v>
      </c>
      <c r="J1400" t="str">
        <f>_xlfn.XLOOKUP(A1400,Table3[customer_no],Table3[month],"NOT FOUND")</f>
        <v>Jul</v>
      </c>
      <c r="K1400" s="7">
        <f>_xlfn.XLOOKUP(A1400,Table3[customer_no],Table3[year_average],"NOT FOUND")</f>
        <v>1980</v>
      </c>
      <c r="L1400" cm="1">
        <f t="array" ref="L1400">_xlfn.XLOOKUP(A1400,Table3[customer_no],'Hospitalisation Details'!$D$2:$D$2344,"NOT FOUND")</f>
        <v>24</v>
      </c>
      <c r="M1400" s="33">
        <f>_xlfn.XLOOKUP(A1400,Table3[customer_no],Table3[dd/mm/yy],"NOT FOUND")</f>
        <v>29426</v>
      </c>
      <c r="N1400">
        <f>_xlfn.XLOOKUP(A1400,Table3[customer_no],Table3[age],"NOT FOUND")</f>
        <v>42</v>
      </c>
      <c r="O1400" cm="1">
        <f t="array" ref="O1400">_xlfn.XLOOKUP(A1400,Table3[customer_no],'Hospitalisation Details'!$E$2:$E$2344,"NOT FOUND")</f>
        <v>2</v>
      </c>
      <c r="P1400" t="str">
        <f>_xlfn.XLOOKUP(A1400,Table3[customer_no],Table3[hsplt_handled],"NOT FOUND")</f>
        <v>tier - 2</v>
      </c>
      <c r="Q1400" t="str">
        <f>_xlfn.XLOOKUP(A1400,Table3[customer_no],Table3[city_handled],"NOT FOUND")</f>
        <v>tier - 1</v>
      </c>
      <c r="R1400" t="str">
        <f>_xlfn.XLOOKUP(A1400,Table3[customer_no],Table3[state_id],"NOT FOUND")</f>
        <v>R1013</v>
      </c>
      <c r="S1400" s="34" cm="1">
        <f t="array" ref="S1400">_xlfn.XLOOKUP(A1400,Table3[customer_no],'Hospitalisation Details'!$F$2:$F$2344,"NOT FOUND")</f>
        <v>7640.31</v>
      </c>
      <c r="T1400" t="str">
        <f>_xlfn.XLOOKUP(A1400,Table2[Customer ID],Table2[BMI_category],"NOT FOUND")</f>
        <v>Overweight</v>
      </c>
      <c r="U1400" s="7">
        <f>_xlfn.XLOOKUP(A1400,Table2[Customer ID],Table2[no of surgery],"NOT FOUND")</f>
        <v>0</v>
      </c>
      <c r="V1400" t="str">
        <f>_xlfn.XLOOKUP(A1400,Table2[Customer ID],Table2[smoker_missing],"NOT FOUND")</f>
        <v>No</v>
      </c>
      <c r="W1400" t="str">
        <f t="shared" si="21"/>
        <v>Normal</v>
      </c>
      <c r="X1400" s="37">
        <f>SUM(Table5[[#This Row],[Title]:[Diabetes Level]])</f>
        <v>39148.699999999997</v>
      </c>
    </row>
    <row r="1401" spans="1:24" x14ac:dyDescent="0.25">
      <c r="A1401" t="s">
        <v>971</v>
      </c>
      <c r="B1401" t="str">
        <f>VLOOKUP(A1401,'Customer Names'!$A$2:$E$2336,3,FALSE)</f>
        <v>Ms.</v>
      </c>
      <c r="C1401" t="str">
        <f>_xlfn.XLOOKUP(A1401,$A$2:$A$2336,'Customer Names'!$D$2:$D$2336,"NOT FOUND")</f>
        <v>Dana</v>
      </c>
      <c r="D1401" t="str">
        <f>_xlfn.XLOOKUP(A1401,$A$2:$A$2336,'Customer Names'!$E$2:$E$2336,"NOT FOUND")</f>
        <v>Deingenis</v>
      </c>
      <c r="E1401" cm="1">
        <f t="array" ref="E1401">_xlfn.XLOOKUP(A1401,$A$2:$A$2336,Table2[BMI],"NOT FOUND")</f>
        <v>33.155000000000001</v>
      </c>
      <c r="F1401" cm="1">
        <f t="array" ref="F1401">_xlfn.XLOOKUP(A1401,$A$2:$A$2336,Table2[HBA1C],"NOT FOUND")</f>
        <v>5.07</v>
      </c>
      <c r="G1401" t="str" cm="1">
        <f t="array" ref="G1401">_xlfn.XLOOKUP(A1401,$A$2:$A$2336,Table2[Heart Issues],"NOT FOUND")</f>
        <v>No</v>
      </c>
      <c r="H1401" t="str" cm="1">
        <f t="array" ref="H1401">_xlfn.XLOOKUP(A1401,$A$2:$A$2336,Table2[Any Transplants],"NOT FOUND")</f>
        <v>No</v>
      </c>
      <c r="I1401" t="str" cm="1">
        <f t="array" ref="I1401">_xlfn.XLOOKUP(A1401,$A$2:$A$2336,Table2[Cancer history],"NOT FOUND")</f>
        <v>No</v>
      </c>
      <c r="J1401" t="str">
        <f>_xlfn.XLOOKUP(A1401,Table3[customer_no],Table3[month],"NOT FOUND")</f>
        <v>Jun</v>
      </c>
      <c r="K1401" s="7">
        <f>_xlfn.XLOOKUP(A1401,Table3[customer_no],Table3[year_average],"NOT FOUND")</f>
        <v>1980</v>
      </c>
      <c r="L1401" cm="1">
        <f t="array" ref="L1401">_xlfn.XLOOKUP(A1401,Table3[customer_no],'Hospitalisation Details'!$D$2:$D$2344,"NOT FOUND")</f>
        <v>20</v>
      </c>
      <c r="M1401" s="33">
        <f>_xlfn.XLOOKUP(A1401,Table3[customer_no],Table3[dd/mm/yy],"NOT FOUND")</f>
        <v>29392</v>
      </c>
      <c r="N1401">
        <f>_xlfn.XLOOKUP(A1401,Table3[customer_no],Table3[age],"NOT FOUND")</f>
        <v>42</v>
      </c>
      <c r="O1401" cm="1">
        <f t="array" ref="O1401">_xlfn.XLOOKUP(A1401,Table3[customer_no],'Hospitalisation Details'!$E$2:$E$2344,"NOT FOUND")</f>
        <v>1</v>
      </c>
      <c r="P1401" t="str">
        <f>_xlfn.XLOOKUP(A1401,Table3[customer_no],Table3[hsplt_handled],"NOT FOUND")</f>
        <v>tier - 2</v>
      </c>
      <c r="Q1401" t="str">
        <f>_xlfn.XLOOKUP(A1401,Table3[customer_no],Table3[city_handled],"NOT FOUND")</f>
        <v>tier - 2</v>
      </c>
      <c r="R1401" t="str">
        <f>_xlfn.XLOOKUP(A1401,Table3[customer_no],Table3[state_id],"NOT FOUND")</f>
        <v>R1024</v>
      </c>
      <c r="S1401" s="34" cm="1">
        <f t="array" ref="S1401">_xlfn.XLOOKUP(A1401,Table3[customer_no],'Hospitalisation Details'!$F$2:$F$2344,"NOT FOUND")</f>
        <v>7639.42</v>
      </c>
      <c r="T1401" t="str">
        <f>_xlfn.XLOOKUP(A1401,Table2[Customer ID],Table2[BMI_category],"NOT FOUND")</f>
        <v>Obesity</v>
      </c>
      <c r="U1401" s="7">
        <f>_xlfn.XLOOKUP(A1401,Table2[Customer ID],Table2[no of surgery],"NOT FOUND")</f>
        <v>0</v>
      </c>
      <c r="V1401" t="str">
        <f>_xlfn.XLOOKUP(A1401,Table2[Customer ID],Table2[smoker_missing],"NOT FOUND")</f>
        <v>No</v>
      </c>
      <c r="W1401" t="str">
        <f t="shared" si="21"/>
        <v>Normal</v>
      </c>
      <c r="X1401" s="37">
        <f>SUM(Table5[[#This Row],[Title]:[Diabetes Level]])</f>
        <v>39112.644999999997</v>
      </c>
    </row>
    <row r="1402" spans="1:24" x14ac:dyDescent="0.25">
      <c r="A1402" t="s">
        <v>970</v>
      </c>
      <c r="B1402" t="str">
        <f>VLOOKUP(A1402,'Customer Names'!$A$2:$E$2336,3,FALSE)</f>
        <v>Ms.</v>
      </c>
      <c r="C1402" t="str">
        <f>_xlfn.XLOOKUP(A1402,$A$2:$A$2336,'Customer Names'!$D$2:$D$2336,"NOT FOUND")</f>
        <v>Jessica F.</v>
      </c>
      <c r="D1402" t="str">
        <f>_xlfn.XLOOKUP(A1402,$A$2:$A$2336,'Customer Names'!$E$2:$E$2336,"NOT FOUND")</f>
        <v>Hodge</v>
      </c>
      <c r="E1402" cm="1">
        <f t="array" ref="E1402">_xlfn.XLOOKUP(A1402,$A$2:$A$2336,Table2[BMI],"NOT FOUND")</f>
        <v>42.85</v>
      </c>
      <c r="F1402" cm="1">
        <f t="array" ref="F1402">_xlfn.XLOOKUP(A1402,$A$2:$A$2336,Table2[HBA1C],"NOT FOUND")</f>
        <v>5.81</v>
      </c>
      <c r="G1402" t="str" cm="1">
        <f t="array" ref="G1402">_xlfn.XLOOKUP(A1402,$A$2:$A$2336,Table2[Heart Issues],"NOT FOUND")</f>
        <v>yes</v>
      </c>
      <c r="H1402" t="str" cm="1">
        <f t="array" ref="H1402">_xlfn.XLOOKUP(A1402,$A$2:$A$2336,Table2[Any Transplants],"NOT FOUND")</f>
        <v>No</v>
      </c>
      <c r="I1402" t="str" cm="1">
        <f t="array" ref="I1402">_xlfn.XLOOKUP(A1402,$A$2:$A$2336,Table2[Cancer history],"NOT FOUND")</f>
        <v>No</v>
      </c>
      <c r="J1402" t="str">
        <f>_xlfn.XLOOKUP(A1402,Table3[customer_no],Table3[month],"NOT FOUND")</f>
        <v>Dec</v>
      </c>
      <c r="K1402" s="7">
        <f>_xlfn.XLOOKUP(A1402,Table3[customer_no],Table3[year_average],"NOT FOUND")</f>
        <v>2001</v>
      </c>
      <c r="L1402" cm="1">
        <f t="array" ref="L1402">_xlfn.XLOOKUP(A1402,Table3[customer_no],'Hospitalisation Details'!$D$2:$D$2344,"NOT FOUND")</f>
        <v>13</v>
      </c>
      <c r="M1402" s="33">
        <f>_xlfn.XLOOKUP(A1402,Table3[customer_no],Table3[dd/mm/yy],"NOT FOUND")</f>
        <v>37238</v>
      </c>
      <c r="N1402">
        <f>_xlfn.XLOOKUP(A1402,Table3[customer_no],Table3[age],"NOT FOUND")</f>
        <v>21</v>
      </c>
      <c r="O1402" cm="1">
        <f t="array" ref="O1402">_xlfn.XLOOKUP(A1402,Table3[customer_no],'Hospitalisation Details'!$E$2:$E$2344,"NOT FOUND")</f>
        <v>0</v>
      </c>
      <c r="P1402" t="str">
        <f>_xlfn.XLOOKUP(A1402,Table3[customer_no],Table3[hsplt_handled],"NOT FOUND")</f>
        <v>tier - 2</v>
      </c>
      <c r="Q1402" t="str">
        <f>_xlfn.XLOOKUP(A1402,Table3[customer_no],Table3[city_handled],"NOT FOUND")</f>
        <v>tier - 3</v>
      </c>
      <c r="R1402" t="str">
        <f>_xlfn.XLOOKUP(A1402,Table3[customer_no],Table3[state_id],"NOT FOUND")</f>
        <v>R1012</v>
      </c>
      <c r="S1402" s="34" cm="1">
        <f t="array" ref="S1402">_xlfn.XLOOKUP(A1402,Table3[customer_no],'Hospitalisation Details'!$F$2:$F$2344,"NOT FOUND")</f>
        <v>7636.92</v>
      </c>
      <c r="T1402" t="str">
        <f>_xlfn.XLOOKUP(A1402,Table2[Customer ID],Table2[BMI_category],"NOT FOUND")</f>
        <v>Obesity</v>
      </c>
      <c r="U1402" s="7">
        <f>_xlfn.XLOOKUP(A1402,Table2[Customer ID],Table2[no of surgery],"NOT FOUND")</f>
        <v>0</v>
      </c>
      <c r="V1402" t="str">
        <f>_xlfn.XLOOKUP(A1402,Table2[Customer ID],Table2[smoker_missing],"NOT FOUND")</f>
        <v>No</v>
      </c>
      <c r="W1402" t="str">
        <f t="shared" si="21"/>
        <v>Prediabetes</v>
      </c>
      <c r="X1402" s="37">
        <f>SUM(Table5[[#This Row],[Title]:[Diabetes Level]])</f>
        <v>46958.58</v>
      </c>
    </row>
    <row r="1403" spans="1:24" x14ac:dyDescent="0.25">
      <c r="A1403" t="s">
        <v>969</v>
      </c>
      <c r="B1403" t="str">
        <f>VLOOKUP(A1403,'Customer Names'!$A$2:$E$2336,3,FALSE)</f>
        <v>Ms.</v>
      </c>
      <c r="C1403" t="str">
        <f>_xlfn.XLOOKUP(A1403,$A$2:$A$2336,'Customer Names'!$D$2:$D$2336,"NOT FOUND")</f>
        <v>Lindsey</v>
      </c>
      <c r="D1403" t="str">
        <f>_xlfn.XLOOKUP(A1403,$A$2:$A$2336,'Customer Names'!$E$2:$E$2336,"NOT FOUND")</f>
        <v>Gibbs</v>
      </c>
      <c r="E1403" cm="1">
        <f t="array" ref="E1403">_xlfn.XLOOKUP(A1403,$A$2:$A$2336,Table2[BMI],"NOT FOUND")</f>
        <v>32.340000000000003</v>
      </c>
      <c r="F1403" cm="1">
        <f t="array" ref="F1403">_xlfn.XLOOKUP(A1403,$A$2:$A$2336,Table2[HBA1C],"NOT FOUND")</f>
        <v>11.2</v>
      </c>
      <c r="G1403" t="str" cm="1">
        <f t="array" ref="G1403">_xlfn.XLOOKUP(A1403,$A$2:$A$2336,Table2[Heart Issues],"NOT FOUND")</f>
        <v>No</v>
      </c>
      <c r="H1403" t="str" cm="1">
        <f t="array" ref="H1403">_xlfn.XLOOKUP(A1403,$A$2:$A$2336,Table2[Any Transplants],"NOT FOUND")</f>
        <v>No</v>
      </c>
      <c r="I1403" t="str" cm="1">
        <f t="array" ref="I1403">_xlfn.XLOOKUP(A1403,$A$2:$A$2336,Table2[Cancer history],"NOT FOUND")</f>
        <v>No</v>
      </c>
      <c r="J1403" t="str">
        <f>_xlfn.XLOOKUP(A1403,Table3[customer_no],Table3[month],"NOT FOUND")</f>
        <v>Aug</v>
      </c>
      <c r="K1403" s="7">
        <f>_xlfn.XLOOKUP(A1403,Table3[customer_no],Table3[year_average],"NOT FOUND")</f>
        <v>1978</v>
      </c>
      <c r="L1403" cm="1">
        <f t="array" ref="L1403">_xlfn.XLOOKUP(A1403,Table3[customer_no],'Hospitalisation Details'!$D$2:$D$2344,"NOT FOUND")</f>
        <v>24</v>
      </c>
      <c r="M1403" s="33">
        <f>_xlfn.XLOOKUP(A1403,Table3[customer_no],Table3[dd/mm/yy],"NOT FOUND")</f>
        <v>28726</v>
      </c>
      <c r="N1403">
        <f>_xlfn.XLOOKUP(A1403,Table3[customer_no],Table3[age],"NOT FOUND")</f>
        <v>44</v>
      </c>
      <c r="O1403" cm="1">
        <f t="array" ref="O1403">_xlfn.XLOOKUP(A1403,Table3[customer_no],'Hospitalisation Details'!$E$2:$E$2344,"NOT FOUND")</f>
        <v>1</v>
      </c>
      <c r="P1403" t="str">
        <f>_xlfn.XLOOKUP(A1403,Table3[customer_no],Table3[hsplt_handled],"NOT FOUND")</f>
        <v>tier - 2</v>
      </c>
      <c r="Q1403" t="str">
        <f>_xlfn.XLOOKUP(A1403,Table3[customer_no],Table3[city_handled],"NOT FOUND")</f>
        <v>tier - 1</v>
      </c>
      <c r="R1403" t="str">
        <f>_xlfn.XLOOKUP(A1403,Table3[customer_no],Table3[state_id],"NOT FOUND")</f>
        <v>R1013</v>
      </c>
      <c r="S1403" s="34" cm="1">
        <f t="array" ref="S1403">_xlfn.XLOOKUP(A1403,Table3[customer_no],'Hospitalisation Details'!$F$2:$F$2344,"NOT FOUND")</f>
        <v>7633.72</v>
      </c>
      <c r="T1403" t="str">
        <f>_xlfn.XLOOKUP(A1403,Table2[Customer ID],Table2[BMI_category],"NOT FOUND")</f>
        <v>Obesity</v>
      </c>
      <c r="U1403" s="7">
        <f>_xlfn.XLOOKUP(A1403,Table2[Customer ID],Table2[no of surgery],"NOT FOUND")</f>
        <v>0</v>
      </c>
      <c r="V1403" t="str">
        <f>_xlfn.XLOOKUP(A1403,Table2[Customer ID],Table2[smoker_missing],"NOT FOUND")</f>
        <v>No</v>
      </c>
      <c r="W1403" t="str">
        <f t="shared" si="21"/>
        <v>Diabetes</v>
      </c>
      <c r="X1403" s="37">
        <f>SUM(Table5[[#This Row],[Title]:[Diabetes Level]])</f>
        <v>38450.26</v>
      </c>
    </row>
    <row r="1404" spans="1:24" x14ac:dyDescent="0.25">
      <c r="A1404" t="s">
        <v>968</v>
      </c>
      <c r="B1404" t="str">
        <f>VLOOKUP(A1404,'Customer Names'!$A$2:$E$2336,3,FALSE)</f>
        <v>Ms.</v>
      </c>
      <c r="C1404" t="str">
        <f>_xlfn.XLOOKUP(A1404,$A$2:$A$2336,'Customer Names'!$D$2:$D$2336,"NOT FOUND")</f>
        <v>Kelly A</v>
      </c>
      <c r="D1404" t="str">
        <f>_xlfn.XLOOKUP(A1404,$A$2:$A$2336,'Customer Names'!$E$2:$E$2336,"NOT FOUND")</f>
        <v>Trom</v>
      </c>
      <c r="E1404" cm="1">
        <f t="array" ref="E1404">_xlfn.XLOOKUP(A1404,$A$2:$A$2336,Table2[BMI],"NOT FOUND")</f>
        <v>27.5</v>
      </c>
      <c r="F1404" cm="1">
        <f t="array" ref="F1404">_xlfn.XLOOKUP(A1404,$A$2:$A$2336,Table2[HBA1C],"NOT FOUND")</f>
        <v>10.75</v>
      </c>
      <c r="G1404" t="str" cm="1">
        <f t="array" ref="G1404">_xlfn.XLOOKUP(A1404,$A$2:$A$2336,Table2[Heart Issues],"NOT FOUND")</f>
        <v>No</v>
      </c>
      <c r="H1404" t="str" cm="1">
        <f t="array" ref="H1404">_xlfn.XLOOKUP(A1404,$A$2:$A$2336,Table2[Any Transplants],"NOT FOUND")</f>
        <v>No</v>
      </c>
      <c r="I1404" t="str" cm="1">
        <f t="array" ref="I1404">_xlfn.XLOOKUP(A1404,$A$2:$A$2336,Table2[Cancer history],"NOT FOUND")</f>
        <v>No</v>
      </c>
      <c r="J1404" t="str">
        <f>_xlfn.XLOOKUP(A1404,Table3[customer_no],Table3[month],"NOT FOUND")</f>
        <v>Nov</v>
      </c>
      <c r="K1404" s="7">
        <f>_xlfn.XLOOKUP(A1404,Table3[customer_no],Table3[year_average],"NOT FOUND")</f>
        <v>1978</v>
      </c>
      <c r="L1404" cm="1">
        <f t="array" ref="L1404">_xlfn.XLOOKUP(A1404,Table3[customer_no],'Hospitalisation Details'!$D$2:$D$2344,"NOT FOUND")</f>
        <v>29</v>
      </c>
      <c r="M1404" s="33">
        <f>_xlfn.XLOOKUP(A1404,Table3[customer_no],Table3[dd/mm/yy],"NOT FOUND")</f>
        <v>28823</v>
      </c>
      <c r="N1404">
        <f>_xlfn.XLOOKUP(A1404,Table3[customer_no],Table3[age],"NOT FOUND")</f>
        <v>44</v>
      </c>
      <c r="O1404" cm="1">
        <f t="array" ref="O1404">_xlfn.XLOOKUP(A1404,Table3[customer_no],'Hospitalisation Details'!$E$2:$E$2344,"NOT FOUND")</f>
        <v>1</v>
      </c>
      <c r="P1404" t="str">
        <f>_xlfn.XLOOKUP(A1404,Table3[customer_no],Table3[hsplt_handled],"NOT FOUND")</f>
        <v>tier - 2</v>
      </c>
      <c r="Q1404" t="str">
        <f>_xlfn.XLOOKUP(A1404,Table3[customer_no],Table3[city_handled],"NOT FOUND")</f>
        <v>tier - 2</v>
      </c>
      <c r="R1404" t="str">
        <f>_xlfn.XLOOKUP(A1404,Table3[customer_no],Table3[state_id],"NOT FOUND")</f>
        <v>R1011</v>
      </c>
      <c r="S1404" s="34" cm="1">
        <f t="array" ref="S1404">_xlfn.XLOOKUP(A1404,Table3[customer_no],'Hospitalisation Details'!$F$2:$F$2344,"NOT FOUND")</f>
        <v>7626.99</v>
      </c>
      <c r="T1404" t="str">
        <f>_xlfn.XLOOKUP(A1404,Table2[Customer ID],Table2[BMI_category],"NOT FOUND")</f>
        <v>Overweight</v>
      </c>
      <c r="U1404" s="7">
        <f>_xlfn.XLOOKUP(A1404,Table2[Customer ID],Table2[no of surgery],"NOT FOUND")</f>
        <v>0</v>
      </c>
      <c r="V1404" t="str">
        <f>_xlfn.XLOOKUP(A1404,Table2[Customer ID],Table2[smoker_missing],"NOT FOUND")</f>
        <v>No</v>
      </c>
      <c r="W1404" t="str">
        <f t="shared" si="21"/>
        <v>Diabetes</v>
      </c>
      <c r="X1404" s="37">
        <f>SUM(Table5[[#This Row],[Title]:[Diabetes Level]])</f>
        <v>38540.239999999998</v>
      </c>
    </row>
    <row r="1405" spans="1:24" x14ac:dyDescent="0.25">
      <c r="A1405" t="s">
        <v>967</v>
      </c>
      <c r="B1405" t="str">
        <f>VLOOKUP(A1405,'Customer Names'!$A$2:$E$2336,3,FALSE)</f>
        <v>Ms.</v>
      </c>
      <c r="C1405" t="str">
        <f>_xlfn.XLOOKUP(A1405,$A$2:$A$2336,'Customer Names'!$D$2:$D$2336,"NOT FOUND")</f>
        <v>Brooke E</v>
      </c>
      <c r="D1405" t="str">
        <f>_xlfn.XLOOKUP(A1405,$A$2:$A$2336,'Customer Names'!$E$2:$E$2336,"NOT FOUND")</f>
        <v>Sizer</v>
      </c>
      <c r="E1405" cm="1">
        <f t="array" ref="E1405">_xlfn.XLOOKUP(A1405,$A$2:$A$2336,Table2[BMI],"NOT FOUND")</f>
        <v>25.8</v>
      </c>
      <c r="F1405" cm="1">
        <f t="array" ref="F1405">_xlfn.XLOOKUP(A1405,$A$2:$A$2336,Table2[HBA1C],"NOT FOUND")</f>
        <v>7.8</v>
      </c>
      <c r="G1405" t="str" cm="1">
        <f t="array" ref="G1405">_xlfn.XLOOKUP(A1405,$A$2:$A$2336,Table2[Heart Issues],"NOT FOUND")</f>
        <v>No</v>
      </c>
      <c r="H1405" t="str" cm="1">
        <f t="array" ref="H1405">_xlfn.XLOOKUP(A1405,$A$2:$A$2336,Table2[Any Transplants],"NOT FOUND")</f>
        <v>No</v>
      </c>
      <c r="I1405" t="str" cm="1">
        <f t="array" ref="I1405">_xlfn.XLOOKUP(A1405,$A$2:$A$2336,Table2[Cancer history],"NOT FOUND")</f>
        <v>No</v>
      </c>
      <c r="J1405" t="str">
        <f>_xlfn.XLOOKUP(A1405,Table3[customer_no],Table3[month],"NOT FOUND")</f>
        <v>Nov</v>
      </c>
      <c r="K1405" s="7">
        <f>_xlfn.XLOOKUP(A1405,Table3[customer_no],Table3[year_average],"NOT FOUND")</f>
        <v>1978</v>
      </c>
      <c r="L1405" cm="1">
        <f t="array" ref="L1405">_xlfn.XLOOKUP(A1405,Table3[customer_no],'Hospitalisation Details'!$D$2:$D$2344,"NOT FOUND")</f>
        <v>6</v>
      </c>
      <c r="M1405" s="33">
        <f>_xlfn.XLOOKUP(A1405,Table3[customer_no],Table3[dd/mm/yy],"NOT FOUND")</f>
        <v>28800</v>
      </c>
      <c r="N1405">
        <f>_xlfn.XLOOKUP(A1405,Table3[customer_no],Table3[age],"NOT FOUND")</f>
        <v>44</v>
      </c>
      <c r="O1405" cm="1">
        <f t="array" ref="O1405">_xlfn.XLOOKUP(A1405,Table3[customer_no],'Hospitalisation Details'!$E$2:$E$2344,"NOT FOUND")</f>
        <v>1</v>
      </c>
      <c r="P1405" t="str">
        <f>_xlfn.XLOOKUP(A1405,Table3[customer_no],Table3[hsplt_handled],"NOT FOUND")</f>
        <v>tier - 2</v>
      </c>
      <c r="Q1405" t="str">
        <f>_xlfn.XLOOKUP(A1405,Table3[customer_no],Table3[city_handled],"NOT FOUND")</f>
        <v>tier - 1</v>
      </c>
      <c r="R1405" t="str">
        <f>_xlfn.XLOOKUP(A1405,Table3[customer_no],Table3[state_id],"NOT FOUND")</f>
        <v>R1011</v>
      </c>
      <c r="S1405" s="34" cm="1">
        <f t="array" ref="S1405">_xlfn.XLOOKUP(A1405,Table3[customer_no],'Hospitalisation Details'!$F$2:$F$2344,"NOT FOUND")</f>
        <v>7624.63</v>
      </c>
      <c r="T1405" t="str">
        <f>_xlfn.XLOOKUP(A1405,Table2[Customer ID],Table2[BMI_category],"NOT FOUND")</f>
        <v>Overweight</v>
      </c>
      <c r="U1405" s="7">
        <f>_xlfn.XLOOKUP(A1405,Table2[Customer ID],Table2[no of surgery],"NOT FOUND")</f>
        <v>0</v>
      </c>
      <c r="V1405" t="str">
        <f>_xlfn.XLOOKUP(A1405,Table2[Customer ID],Table2[smoker_missing],"NOT FOUND")</f>
        <v>No</v>
      </c>
      <c r="W1405" t="str">
        <f t="shared" si="21"/>
        <v>Diabetes</v>
      </c>
      <c r="X1405" s="37">
        <f>SUM(Table5[[#This Row],[Title]:[Diabetes Level]])</f>
        <v>38487.229999999996</v>
      </c>
    </row>
    <row r="1406" spans="1:24" x14ac:dyDescent="0.25">
      <c r="A1406" t="s">
        <v>966</v>
      </c>
      <c r="B1406" t="str">
        <f>VLOOKUP(A1406,'Customer Names'!$A$2:$E$2336,3,FALSE)</f>
        <v>Ms.</v>
      </c>
      <c r="C1406" t="str">
        <f>_xlfn.XLOOKUP(A1406,$A$2:$A$2336,'Customer Names'!$D$2:$D$2336,"NOT FOUND")</f>
        <v>Katelyn E.</v>
      </c>
      <c r="D1406" t="str">
        <f>_xlfn.XLOOKUP(A1406,$A$2:$A$2336,'Customer Names'!$E$2:$E$2336,"NOT FOUND")</f>
        <v>Ellison</v>
      </c>
      <c r="E1406" cm="1">
        <f t="array" ref="E1406">_xlfn.XLOOKUP(A1406,$A$2:$A$2336,Table2[BMI],"NOT FOUND")</f>
        <v>25</v>
      </c>
      <c r="F1406" cm="1">
        <f t="array" ref="F1406">_xlfn.XLOOKUP(A1406,$A$2:$A$2336,Table2[HBA1C],"NOT FOUND")</f>
        <v>7.04</v>
      </c>
      <c r="G1406" t="str" cm="1">
        <f t="array" ref="G1406">_xlfn.XLOOKUP(A1406,$A$2:$A$2336,Table2[Heart Issues],"NOT FOUND")</f>
        <v>No</v>
      </c>
      <c r="H1406" t="str" cm="1">
        <f t="array" ref="H1406">_xlfn.XLOOKUP(A1406,$A$2:$A$2336,Table2[Any Transplants],"NOT FOUND")</f>
        <v>No</v>
      </c>
      <c r="I1406" t="str" cm="1">
        <f t="array" ref="I1406">_xlfn.XLOOKUP(A1406,$A$2:$A$2336,Table2[Cancer history],"NOT FOUND")</f>
        <v>No</v>
      </c>
      <c r="J1406" t="str">
        <f>_xlfn.XLOOKUP(A1406,Table3[customer_no],Table3[month],"NOT FOUND")</f>
        <v>Nov</v>
      </c>
      <c r="K1406" s="7">
        <f>_xlfn.XLOOKUP(A1406,Table3[customer_no],Table3[year_average],"NOT FOUND")</f>
        <v>1978</v>
      </c>
      <c r="L1406" cm="1">
        <f t="array" ref="L1406">_xlfn.XLOOKUP(A1406,Table3[customer_no],'Hospitalisation Details'!$D$2:$D$2344,"NOT FOUND")</f>
        <v>28</v>
      </c>
      <c r="M1406" s="33">
        <f>_xlfn.XLOOKUP(A1406,Table3[customer_no],Table3[dd/mm/yy],"NOT FOUND")</f>
        <v>28822</v>
      </c>
      <c r="N1406">
        <f>_xlfn.XLOOKUP(A1406,Table3[customer_no],Table3[age],"NOT FOUND")</f>
        <v>44</v>
      </c>
      <c r="O1406" cm="1">
        <f t="array" ref="O1406">_xlfn.XLOOKUP(A1406,Table3[customer_no],'Hospitalisation Details'!$E$2:$E$2344,"NOT FOUND")</f>
        <v>1</v>
      </c>
      <c r="P1406" t="str">
        <f>_xlfn.XLOOKUP(A1406,Table3[customer_no],Table3[hsplt_handled],"NOT FOUND")</f>
        <v>tier - 2</v>
      </c>
      <c r="Q1406" t="str">
        <f>_xlfn.XLOOKUP(A1406,Table3[customer_no],Table3[city_handled],"NOT FOUND")</f>
        <v>tier - 1</v>
      </c>
      <c r="R1406" t="str">
        <f>_xlfn.XLOOKUP(A1406,Table3[customer_no],Table3[state_id],"NOT FOUND")</f>
        <v>R1011</v>
      </c>
      <c r="S1406" s="34" cm="1">
        <f t="array" ref="S1406">_xlfn.XLOOKUP(A1406,Table3[customer_no],'Hospitalisation Details'!$F$2:$F$2344,"NOT FOUND")</f>
        <v>7623.52</v>
      </c>
      <c r="T1406" t="str">
        <f>_xlfn.XLOOKUP(A1406,Table2[Customer ID],Table2[BMI_category],"NOT FOUND")</f>
        <v>Overweight</v>
      </c>
      <c r="U1406" s="7">
        <f>_xlfn.XLOOKUP(A1406,Table2[Customer ID],Table2[no of surgery],"NOT FOUND")</f>
        <v>0</v>
      </c>
      <c r="V1406" t="str">
        <f>_xlfn.XLOOKUP(A1406,Table2[Customer ID],Table2[smoker_missing],"NOT FOUND")</f>
        <v>No</v>
      </c>
      <c r="W1406" t="str">
        <f t="shared" si="21"/>
        <v>Diabetes</v>
      </c>
      <c r="X1406" s="37">
        <f>SUM(Table5[[#This Row],[Title]:[Diabetes Level]])</f>
        <v>38528.559999999998</v>
      </c>
    </row>
    <row r="1407" spans="1:24" x14ac:dyDescent="0.25">
      <c r="A1407" t="s">
        <v>965</v>
      </c>
      <c r="B1407" t="str">
        <f>VLOOKUP(A1407,'Customer Names'!$A$2:$E$2336,3,FALSE)</f>
        <v>Mr.</v>
      </c>
      <c r="C1407" t="str">
        <f>_xlfn.XLOOKUP(A1407,$A$2:$A$2336,'Customer Names'!$D$2:$D$2336,"NOT FOUND")</f>
        <v>Adam</v>
      </c>
      <c r="D1407" t="str">
        <f>_xlfn.XLOOKUP(A1407,$A$2:$A$2336,'Customer Names'!$E$2:$E$2336,"NOT FOUND")</f>
        <v>Sulkowski</v>
      </c>
      <c r="E1407" cm="1">
        <f t="array" ref="E1407">_xlfn.XLOOKUP(A1407,$A$2:$A$2336,Table2[BMI],"NOT FOUND")</f>
        <v>41.2</v>
      </c>
      <c r="F1407" cm="1">
        <f t="array" ref="F1407">_xlfn.XLOOKUP(A1407,$A$2:$A$2336,Table2[HBA1C],"NOT FOUND")</f>
        <v>4.18</v>
      </c>
      <c r="G1407" t="str" cm="1">
        <f t="array" ref="G1407">_xlfn.XLOOKUP(A1407,$A$2:$A$2336,Table2[Heart Issues],"NOT FOUND")</f>
        <v>yes</v>
      </c>
      <c r="H1407" t="str" cm="1">
        <f t="array" ref="H1407">_xlfn.XLOOKUP(A1407,$A$2:$A$2336,Table2[Any Transplants],"NOT FOUND")</f>
        <v>No</v>
      </c>
      <c r="I1407" t="str" cm="1">
        <f t="array" ref="I1407">_xlfn.XLOOKUP(A1407,$A$2:$A$2336,Table2[Cancer history],"NOT FOUND")</f>
        <v>No</v>
      </c>
      <c r="J1407" t="str">
        <f>_xlfn.XLOOKUP(A1407,Table3[customer_no],Table3[month],"NOT FOUND")</f>
        <v>Sep</v>
      </c>
      <c r="K1407" s="7">
        <f>_xlfn.XLOOKUP(A1407,Table3[customer_no],Table3[year_average],"NOT FOUND")</f>
        <v>1996</v>
      </c>
      <c r="L1407" cm="1">
        <f t="array" ref="L1407">_xlfn.XLOOKUP(A1407,Table3[customer_no],'Hospitalisation Details'!$D$2:$D$2344,"NOT FOUND")</f>
        <v>17</v>
      </c>
      <c r="M1407" s="33">
        <f>_xlfn.XLOOKUP(A1407,Table3[customer_no],Table3[dd/mm/yy],"NOT FOUND")</f>
        <v>35325</v>
      </c>
      <c r="N1407">
        <f>_xlfn.XLOOKUP(A1407,Table3[customer_no],Table3[age],"NOT FOUND")</f>
        <v>26</v>
      </c>
      <c r="O1407" cm="1">
        <f t="array" ref="O1407">_xlfn.XLOOKUP(A1407,Table3[customer_no],'Hospitalisation Details'!$E$2:$E$2344,"NOT FOUND")</f>
        <v>0</v>
      </c>
      <c r="P1407" t="str">
        <f>_xlfn.XLOOKUP(A1407,Table3[customer_no],Table3[hsplt_handled],"NOT FOUND")</f>
        <v>tier - 2</v>
      </c>
      <c r="Q1407" t="str">
        <f>_xlfn.XLOOKUP(A1407,Table3[customer_no],Table3[city_handled],"NOT FOUND")</f>
        <v>tier - 3</v>
      </c>
      <c r="R1407" t="str">
        <f>_xlfn.XLOOKUP(A1407,Table3[customer_no],Table3[state_id],"NOT FOUND")</f>
        <v>R1011</v>
      </c>
      <c r="S1407" s="34" cm="1">
        <f t="array" ref="S1407">_xlfn.XLOOKUP(A1407,Table3[customer_no],'Hospitalisation Details'!$F$2:$F$2344,"NOT FOUND")</f>
        <v>7623.13</v>
      </c>
      <c r="T1407" t="str">
        <f>_xlfn.XLOOKUP(A1407,Table2[Customer ID],Table2[BMI_category],"NOT FOUND")</f>
        <v>Obesity</v>
      </c>
      <c r="U1407" s="7">
        <f>_xlfn.XLOOKUP(A1407,Table2[Customer ID],Table2[no of surgery],"NOT FOUND")</f>
        <v>0</v>
      </c>
      <c r="V1407" t="str">
        <f>_xlfn.XLOOKUP(A1407,Table2[Customer ID],Table2[smoker_missing],"NOT FOUND")</f>
        <v>No</v>
      </c>
      <c r="W1407" t="str">
        <f t="shared" si="21"/>
        <v>Normal</v>
      </c>
      <c r="X1407" s="37">
        <f>SUM(Table5[[#This Row],[Title]:[Diabetes Level]])</f>
        <v>45032.509999999995</v>
      </c>
    </row>
    <row r="1408" spans="1:24" x14ac:dyDescent="0.25">
      <c r="A1408" t="s">
        <v>964</v>
      </c>
      <c r="B1408" t="str">
        <f>VLOOKUP(A1408,'Customer Names'!$A$2:$E$2336,3,FALSE)</f>
        <v>Ms.</v>
      </c>
      <c r="C1408" t="str">
        <f>_xlfn.XLOOKUP(A1408,$A$2:$A$2336,'Customer Names'!$D$2:$D$2336,"NOT FOUND")</f>
        <v>Dana</v>
      </c>
      <c r="D1408" t="str">
        <f>_xlfn.XLOOKUP(A1408,$A$2:$A$2336,'Customer Names'!$E$2:$E$2336,"NOT FOUND")</f>
        <v>Maringo</v>
      </c>
      <c r="E1408" cm="1">
        <f t="array" ref="E1408">_xlfn.XLOOKUP(A1408,$A$2:$A$2336,Table2[BMI],"NOT FOUND")</f>
        <v>17.78</v>
      </c>
      <c r="F1408" cm="1">
        <f t="array" ref="F1408">_xlfn.XLOOKUP(A1408,$A$2:$A$2336,Table2[HBA1C],"NOT FOUND")</f>
        <v>8.19</v>
      </c>
      <c r="G1408" t="str" cm="1">
        <f t="array" ref="G1408">_xlfn.XLOOKUP(A1408,$A$2:$A$2336,Table2[Heart Issues],"NOT FOUND")</f>
        <v>No</v>
      </c>
      <c r="H1408" t="str" cm="1">
        <f t="array" ref="H1408">_xlfn.XLOOKUP(A1408,$A$2:$A$2336,Table2[Any Transplants],"NOT FOUND")</f>
        <v>No</v>
      </c>
      <c r="I1408" t="str" cm="1">
        <f t="array" ref="I1408">_xlfn.XLOOKUP(A1408,$A$2:$A$2336,Table2[Cancer history],"NOT FOUND")</f>
        <v>No</v>
      </c>
      <c r="J1408" t="str">
        <f>_xlfn.XLOOKUP(A1408,Table3[customer_no],Table3[month],"NOT FOUND")</f>
        <v>Jul</v>
      </c>
      <c r="K1408" s="7">
        <f>_xlfn.XLOOKUP(A1408,Table3[customer_no],Table3[year_average],"NOT FOUND")</f>
        <v>1968</v>
      </c>
      <c r="L1408" cm="1">
        <f t="array" ref="L1408">_xlfn.XLOOKUP(A1408,Table3[customer_no],'Hospitalisation Details'!$D$2:$D$2344,"NOT FOUND")</f>
        <v>3</v>
      </c>
      <c r="M1408" s="33">
        <f>_xlfn.XLOOKUP(A1408,Table3[customer_no],Table3[dd/mm/yy],"NOT FOUND")</f>
        <v>25022</v>
      </c>
      <c r="N1408">
        <f>_xlfn.XLOOKUP(A1408,Table3[customer_no],Table3[age],"NOT FOUND")</f>
        <v>54</v>
      </c>
      <c r="O1408" cm="1">
        <f t="array" ref="O1408">_xlfn.XLOOKUP(A1408,Table3[customer_no],'Hospitalisation Details'!$E$2:$E$2344,"NOT FOUND")</f>
        <v>0</v>
      </c>
      <c r="P1408" t="str">
        <f>_xlfn.XLOOKUP(A1408,Table3[customer_no],Table3[hsplt_handled],"NOT FOUND")</f>
        <v>tier - 3</v>
      </c>
      <c r="Q1408" t="str">
        <f>_xlfn.XLOOKUP(A1408,Table3[customer_no],Table3[city_handled],"NOT FOUND")</f>
        <v>tier - 2</v>
      </c>
      <c r="R1408" t="str">
        <f>_xlfn.XLOOKUP(A1408,Table3[customer_no],Table3[state_id],"NOT FOUND")</f>
        <v>R1012</v>
      </c>
      <c r="S1408" s="34" cm="1">
        <f t="array" ref="S1408">_xlfn.XLOOKUP(A1408,Table3[customer_no],'Hospitalisation Details'!$F$2:$F$2344,"NOT FOUND")</f>
        <v>7609.6</v>
      </c>
      <c r="T1408" t="str">
        <f>_xlfn.XLOOKUP(A1408,Table2[Customer ID],Table2[BMI_category],"NOT FOUND")</f>
        <v>Underweight</v>
      </c>
      <c r="U1408" s="7">
        <f>_xlfn.XLOOKUP(A1408,Table2[Customer ID],Table2[no of surgery],"NOT FOUND")</f>
        <v>0</v>
      </c>
      <c r="V1408" t="str">
        <f>_xlfn.XLOOKUP(A1408,Table2[Customer ID],Table2[smoker_missing],"NOT FOUND")</f>
        <v>No</v>
      </c>
      <c r="W1408" t="str">
        <f t="shared" si="21"/>
        <v>Diabetes</v>
      </c>
      <c r="X1408" s="37">
        <f>SUM(Table5[[#This Row],[Title]:[Diabetes Level]])</f>
        <v>34682.57</v>
      </c>
    </row>
    <row r="1409" spans="1:24" x14ac:dyDescent="0.25">
      <c r="A1409" t="s">
        <v>963</v>
      </c>
      <c r="B1409" t="str">
        <f>VLOOKUP(A1409,'Customer Names'!$A$2:$E$2336,3,FALSE)</f>
        <v>Mr.</v>
      </c>
      <c r="C1409" t="str">
        <f>_xlfn.XLOOKUP(A1409,$A$2:$A$2336,'Customer Names'!$D$2:$D$2336,"NOT FOUND")</f>
        <v>Eric W</v>
      </c>
      <c r="D1409" t="str">
        <f>_xlfn.XLOOKUP(A1409,$A$2:$A$2336,'Customer Names'!$E$2:$E$2336,"NOT FOUND")</f>
        <v>Lattin</v>
      </c>
      <c r="E1409" cm="1">
        <f t="array" ref="E1409">_xlfn.XLOOKUP(A1409,$A$2:$A$2336,Table2[BMI],"NOT FOUND")</f>
        <v>40.119999999999997</v>
      </c>
      <c r="F1409" cm="1">
        <f t="array" ref="F1409">_xlfn.XLOOKUP(A1409,$A$2:$A$2336,Table2[HBA1C],"NOT FOUND")</f>
        <v>6.22</v>
      </c>
      <c r="G1409" t="str" cm="1">
        <f t="array" ref="G1409">_xlfn.XLOOKUP(A1409,$A$2:$A$2336,Table2[Heart Issues],"NOT FOUND")</f>
        <v>yes</v>
      </c>
      <c r="H1409" t="str" cm="1">
        <f t="array" ref="H1409">_xlfn.XLOOKUP(A1409,$A$2:$A$2336,Table2[Any Transplants],"NOT FOUND")</f>
        <v>No</v>
      </c>
      <c r="I1409" t="str" cm="1">
        <f t="array" ref="I1409">_xlfn.XLOOKUP(A1409,$A$2:$A$2336,Table2[Cancer history],"NOT FOUND")</f>
        <v>Yes</v>
      </c>
      <c r="J1409" t="str">
        <f>_xlfn.XLOOKUP(A1409,Table3[customer_no],Table3[month],"NOT FOUND")</f>
        <v>Sep</v>
      </c>
      <c r="K1409" s="7">
        <f>_xlfn.XLOOKUP(A1409,Table3[customer_no],Table3[year_average],"NOT FOUND")</f>
        <v>1997</v>
      </c>
      <c r="L1409" cm="1">
        <f t="array" ref="L1409">_xlfn.XLOOKUP(A1409,Table3[customer_no],'Hospitalisation Details'!$D$2:$D$2344,"NOT FOUND")</f>
        <v>30</v>
      </c>
      <c r="M1409" s="33">
        <f>_xlfn.XLOOKUP(A1409,Table3[customer_no],Table3[dd/mm/yy],"NOT FOUND")</f>
        <v>35703</v>
      </c>
      <c r="N1409">
        <f>_xlfn.XLOOKUP(A1409,Table3[customer_no],Table3[age],"NOT FOUND")</f>
        <v>25</v>
      </c>
      <c r="O1409" cm="1">
        <f t="array" ref="O1409">_xlfn.XLOOKUP(A1409,Table3[customer_no],'Hospitalisation Details'!$E$2:$E$2344,"NOT FOUND")</f>
        <v>0</v>
      </c>
      <c r="P1409" t="str">
        <f>_xlfn.XLOOKUP(A1409,Table3[customer_no],Table3[hsplt_handled],"NOT FOUND")</f>
        <v>tier - 2</v>
      </c>
      <c r="Q1409" t="str">
        <f>_xlfn.XLOOKUP(A1409,Table3[customer_no],Table3[city_handled],"NOT FOUND")</f>
        <v>tier - 2</v>
      </c>
      <c r="R1409" t="str">
        <f>_xlfn.XLOOKUP(A1409,Table3[customer_no],Table3[state_id],"NOT FOUND")</f>
        <v>R1012</v>
      </c>
      <c r="S1409" s="34" cm="1">
        <f t="array" ref="S1409">_xlfn.XLOOKUP(A1409,Table3[customer_no],'Hospitalisation Details'!$F$2:$F$2344,"NOT FOUND")</f>
        <v>7607.03</v>
      </c>
      <c r="T1409" t="str">
        <f>_xlfn.XLOOKUP(A1409,Table2[Customer ID],Table2[BMI_category],"NOT FOUND")</f>
        <v>Obesity</v>
      </c>
      <c r="U1409" s="7">
        <f>_xlfn.XLOOKUP(A1409,Table2[Customer ID],Table2[no of surgery],"NOT FOUND")</f>
        <v>1</v>
      </c>
      <c r="V1409" t="str">
        <f>_xlfn.XLOOKUP(A1409,Table2[Customer ID],Table2[smoker_missing],"NOT FOUND")</f>
        <v>No</v>
      </c>
      <c r="W1409" t="str">
        <f t="shared" si="21"/>
        <v>Prediabetes</v>
      </c>
      <c r="X1409" s="37">
        <f>SUM(Table5[[#This Row],[Title]:[Diabetes Level]])</f>
        <v>45409.369999999995</v>
      </c>
    </row>
    <row r="1410" spans="1:24" x14ac:dyDescent="0.25">
      <c r="A1410" t="s">
        <v>962</v>
      </c>
      <c r="B1410" t="str">
        <f>VLOOKUP(A1410,'Customer Names'!$A$2:$E$2336,3,FALSE)</f>
        <v>Mr.</v>
      </c>
      <c r="C1410" t="str">
        <f>_xlfn.XLOOKUP(A1410,$A$2:$A$2336,'Customer Names'!$D$2:$D$2336,"NOT FOUND")</f>
        <v>Matthew D</v>
      </c>
      <c r="D1410" t="str">
        <f>_xlfn.XLOOKUP(A1410,$A$2:$A$2336,'Customer Names'!$E$2:$E$2336,"NOT FOUND")</f>
        <v>Deblander</v>
      </c>
      <c r="E1410" cm="1">
        <f t="array" ref="E1410">_xlfn.XLOOKUP(A1410,$A$2:$A$2336,Table2[BMI],"NOT FOUND")</f>
        <v>19.350000000000001</v>
      </c>
      <c r="F1410" cm="1">
        <f t="array" ref="F1410">_xlfn.XLOOKUP(A1410,$A$2:$A$2336,Table2[HBA1C],"NOT FOUND")</f>
        <v>8.2200000000000006</v>
      </c>
      <c r="G1410" t="str" cm="1">
        <f t="array" ref="G1410">_xlfn.XLOOKUP(A1410,$A$2:$A$2336,Table2[Heart Issues],"NOT FOUND")</f>
        <v>yes</v>
      </c>
      <c r="H1410" t="str" cm="1">
        <f t="array" ref="H1410">_xlfn.XLOOKUP(A1410,$A$2:$A$2336,Table2[Any Transplants],"NOT FOUND")</f>
        <v>No</v>
      </c>
      <c r="I1410" t="str" cm="1">
        <f t="array" ref="I1410">_xlfn.XLOOKUP(A1410,$A$2:$A$2336,Table2[Cancer history],"NOT FOUND")</f>
        <v>No</v>
      </c>
      <c r="J1410" t="str">
        <f>_xlfn.XLOOKUP(A1410,Table3[customer_no],Table3[month],"NOT FOUND")</f>
        <v>Jul</v>
      </c>
      <c r="K1410" s="7">
        <f>_xlfn.XLOOKUP(A1410,Table3[customer_no],Table3[year_average],"NOT FOUND")</f>
        <v>1967</v>
      </c>
      <c r="L1410" cm="1">
        <f t="array" ref="L1410">_xlfn.XLOOKUP(A1410,Table3[customer_no],'Hospitalisation Details'!$D$2:$D$2344,"NOT FOUND")</f>
        <v>17</v>
      </c>
      <c r="M1410" s="33">
        <f>_xlfn.XLOOKUP(A1410,Table3[customer_no],Table3[dd/mm/yy],"NOT FOUND")</f>
        <v>24670</v>
      </c>
      <c r="N1410">
        <f>_xlfn.XLOOKUP(A1410,Table3[customer_no],Table3[age],"NOT FOUND")</f>
        <v>55</v>
      </c>
      <c r="O1410" cm="1">
        <f t="array" ref="O1410">_xlfn.XLOOKUP(A1410,Table3[customer_no],'Hospitalisation Details'!$E$2:$E$2344,"NOT FOUND")</f>
        <v>0</v>
      </c>
      <c r="P1410" t="str">
        <f>_xlfn.XLOOKUP(A1410,Table3[customer_no],Table3[hsplt_handled],"NOT FOUND")</f>
        <v>tier - 3</v>
      </c>
      <c r="Q1410" t="str">
        <f>_xlfn.XLOOKUP(A1410,Table3[customer_no],Table3[city_handled],"NOT FOUND")</f>
        <v>tier - 2</v>
      </c>
      <c r="R1410" t="str">
        <f>_xlfn.XLOOKUP(A1410,Table3[customer_no],Table3[state_id],"NOT FOUND")</f>
        <v>R1013</v>
      </c>
      <c r="S1410" s="34" cm="1">
        <f t="array" ref="S1410">_xlfn.XLOOKUP(A1410,Table3[customer_no],'Hospitalisation Details'!$F$2:$F$2344,"NOT FOUND")</f>
        <v>7585.62</v>
      </c>
      <c r="T1410" t="str">
        <f>_xlfn.XLOOKUP(A1410,Table2[Customer ID],Table2[BMI_category],"NOT FOUND")</f>
        <v>Normal Weight</v>
      </c>
      <c r="U1410" s="7">
        <f>_xlfn.XLOOKUP(A1410,Table2[Customer ID],Table2[no of surgery],"NOT FOUND")</f>
        <v>0</v>
      </c>
      <c r="V1410" t="str">
        <f>_xlfn.XLOOKUP(A1410,Table2[Customer ID],Table2[smoker_missing],"NOT FOUND")</f>
        <v>No</v>
      </c>
      <c r="W1410" t="str">
        <f t="shared" si="21"/>
        <v>Diabetes</v>
      </c>
      <c r="X1410" s="37">
        <f>SUM(Table5[[#This Row],[Title]:[Diabetes Level]])</f>
        <v>34322.19</v>
      </c>
    </row>
    <row r="1411" spans="1:24" x14ac:dyDescent="0.25">
      <c r="A1411" t="s">
        <v>961</v>
      </c>
      <c r="B1411" t="str">
        <f>VLOOKUP(A1411,'Customer Names'!$A$2:$E$2336,3,FALSE)</f>
        <v>Mr.</v>
      </c>
      <c r="C1411" t="str">
        <f>_xlfn.XLOOKUP(A1411,$A$2:$A$2336,'Customer Names'!$D$2:$D$2336,"NOT FOUND")</f>
        <v>Eoghan</v>
      </c>
      <c r="D1411" t="str">
        <f>_xlfn.XLOOKUP(A1411,$A$2:$A$2336,'Customer Names'!$E$2:$E$2336,"NOT FOUND")</f>
        <v>O'Neill</v>
      </c>
      <c r="E1411" cm="1">
        <f t="array" ref="E1411">_xlfn.XLOOKUP(A1411,$A$2:$A$2336,Table2[BMI],"NOT FOUND")</f>
        <v>36.69</v>
      </c>
      <c r="F1411" cm="1">
        <f t="array" ref="F1411">_xlfn.XLOOKUP(A1411,$A$2:$A$2336,Table2[HBA1C],"NOT FOUND")</f>
        <v>6.15</v>
      </c>
      <c r="G1411" t="str" cm="1">
        <f t="array" ref="G1411">_xlfn.XLOOKUP(A1411,$A$2:$A$2336,Table2[Heart Issues],"NOT FOUND")</f>
        <v>No</v>
      </c>
      <c r="H1411" t="str" cm="1">
        <f t="array" ref="H1411">_xlfn.XLOOKUP(A1411,$A$2:$A$2336,Table2[Any Transplants],"NOT FOUND")</f>
        <v>No</v>
      </c>
      <c r="I1411" t="str" cm="1">
        <f t="array" ref="I1411">_xlfn.XLOOKUP(A1411,$A$2:$A$2336,Table2[Cancer history],"NOT FOUND")</f>
        <v>No</v>
      </c>
      <c r="J1411" t="str">
        <f>_xlfn.XLOOKUP(A1411,Table3[customer_no],Table3[month],"NOT FOUND")</f>
        <v>Aug</v>
      </c>
      <c r="K1411" s="7">
        <f>_xlfn.XLOOKUP(A1411,Table3[customer_no],Table3[year_average],"NOT FOUND")</f>
        <v>1994</v>
      </c>
      <c r="L1411" cm="1">
        <f t="array" ref="L1411">_xlfn.XLOOKUP(A1411,Table3[customer_no],'Hospitalisation Details'!$D$2:$D$2344,"NOT FOUND")</f>
        <v>14</v>
      </c>
      <c r="M1411" s="33">
        <f>_xlfn.XLOOKUP(A1411,Table3[customer_no],Table3[dd/mm/yy],"NOT FOUND")</f>
        <v>34560</v>
      </c>
      <c r="N1411">
        <f>_xlfn.XLOOKUP(A1411,Table3[customer_no],Table3[age],"NOT FOUND")</f>
        <v>28</v>
      </c>
      <c r="O1411" cm="1">
        <f t="array" ref="O1411">_xlfn.XLOOKUP(A1411,Table3[customer_no],'Hospitalisation Details'!$E$2:$E$2344,"NOT FOUND")</f>
        <v>0</v>
      </c>
      <c r="P1411" t="str">
        <f>_xlfn.XLOOKUP(A1411,Table3[customer_no],Table3[hsplt_handled],"NOT FOUND")</f>
        <v>tier - 2</v>
      </c>
      <c r="Q1411" t="str">
        <f>_xlfn.XLOOKUP(A1411,Table3[customer_no],Table3[city_handled],"NOT FOUND")</f>
        <v>tier - 2</v>
      </c>
      <c r="R1411" t="str">
        <f>_xlfn.XLOOKUP(A1411,Table3[customer_no],Table3[state_id],"NOT FOUND")</f>
        <v>R1021</v>
      </c>
      <c r="S1411" s="34" cm="1">
        <f t="array" ref="S1411">_xlfn.XLOOKUP(A1411,Table3[customer_no],'Hospitalisation Details'!$F$2:$F$2344,"NOT FOUND")</f>
        <v>7567.13</v>
      </c>
      <c r="T1411" t="str">
        <f>_xlfn.XLOOKUP(A1411,Table2[Customer ID],Table2[BMI_category],"NOT FOUND")</f>
        <v>Obesity</v>
      </c>
      <c r="U1411" s="7">
        <f>_xlfn.XLOOKUP(A1411,Table2[Customer ID],Table2[no of surgery],"NOT FOUND")</f>
        <v>0</v>
      </c>
      <c r="V1411" t="str">
        <f>_xlfn.XLOOKUP(A1411,Table2[Customer ID],Table2[smoker_missing],"NOT FOUND")</f>
        <v>No</v>
      </c>
      <c r="W1411" t="str">
        <f t="shared" ref="W1411:W1474" si="22">IF(F1411&lt;5.7, "Normal", IF(AND(F1411&gt;=5.7, F1411&lt;=6.4), "Prediabetes", "Diabetes"))</f>
        <v>Prediabetes</v>
      </c>
      <c r="X1411" s="37">
        <f>SUM(Table5[[#This Row],[Title]:[Diabetes Level]])</f>
        <v>44205.969999999994</v>
      </c>
    </row>
    <row r="1412" spans="1:24" x14ac:dyDescent="0.25">
      <c r="A1412" t="s">
        <v>960</v>
      </c>
      <c r="B1412" t="str">
        <f>VLOOKUP(A1412,'Customer Names'!$A$2:$E$2336,3,FALSE)</f>
        <v>Ms.</v>
      </c>
      <c r="C1412" t="str">
        <f>_xlfn.XLOOKUP(A1412,$A$2:$A$2336,'Customer Names'!$D$2:$D$2336,"NOT FOUND")</f>
        <v>Pamela W</v>
      </c>
      <c r="D1412" t="str">
        <f>_xlfn.XLOOKUP(A1412,$A$2:$A$2336,'Customer Names'!$E$2:$E$2336,"NOT FOUND")</f>
        <v>Davis</v>
      </c>
      <c r="E1412" cm="1">
        <f t="array" ref="E1412">_xlfn.XLOOKUP(A1412,$A$2:$A$2336,Table2[BMI],"NOT FOUND")</f>
        <v>28.51</v>
      </c>
      <c r="F1412" cm="1">
        <f t="array" ref="F1412">_xlfn.XLOOKUP(A1412,$A$2:$A$2336,Table2[HBA1C],"NOT FOUND")</f>
        <v>5.65</v>
      </c>
      <c r="G1412" t="str" cm="1">
        <f t="array" ref="G1412">_xlfn.XLOOKUP(A1412,$A$2:$A$2336,Table2[Heart Issues],"NOT FOUND")</f>
        <v>yes</v>
      </c>
      <c r="H1412" t="str" cm="1">
        <f t="array" ref="H1412">_xlfn.XLOOKUP(A1412,$A$2:$A$2336,Table2[Any Transplants],"NOT FOUND")</f>
        <v>No</v>
      </c>
      <c r="I1412" t="str" cm="1">
        <f t="array" ref="I1412">_xlfn.XLOOKUP(A1412,$A$2:$A$2336,Table2[Cancer history],"NOT FOUND")</f>
        <v>No</v>
      </c>
      <c r="J1412" t="str">
        <f>_xlfn.XLOOKUP(A1412,Table3[customer_no],Table3[month],"NOT FOUND")</f>
        <v>Dec</v>
      </c>
      <c r="K1412" s="7">
        <f>_xlfn.XLOOKUP(A1412,Table3[customer_no],Table3[year_average],"NOT FOUND")</f>
        <v>1988</v>
      </c>
      <c r="L1412" cm="1">
        <f t="array" ref="L1412">_xlfn.XLOOKUP(A1412,Table3[customer_no],'Hospitalisation Details'!$D$2:$D$2344,"NOT FOUND")</f>
        <v>15</v>
      </c>
      <c r="M1412" s="33">
        <f>_xlfn.XLOOKUP(A1412,Table3[customer_no],Table3[dd/mm/yy],"NOT FOUND")</f>
        <v>32492</v>
      </c>
      <c r="N1412">
        <f>_xlfn.XLOOKUP(A1412,Table3[customer_no],Table3[age],"NOT FOUND")</f>
        <v>34</v>
      </c>
      <c r="O1412" cm="1">
        <f t="array" ref="O1412">_xlfn.XLOOKUP(A1412,Table3[customer_no],'Hospitalisation Details'!$E$2:$E$2344,"NOT FOUND")</f>
        <v>3</v>
      </c>
      <c r="P1412" t="str">
        <f>_xlfn.XLOOKUP(A1412,Table3[customer_no],Table3[hsplt_handled],"NOT FOUND")</f>
        <v>tier - 2</v>
      </c>
      <c r="Q1412" t="str">
        <f>_xlfn.XLOOKUP(A1412,Table3[customer_no],Table3[city_handled],"NOT FOUND")</f>
        <v>tier - 2</v>
      </c>
      <c r="R1412" t="str">
        <f>_xlfn.XLOOKUP(A1412,Table3[customer_no],Table3[state_id],"NOT FOUND")</f>
        <v>R1012</v>
      </c>
      <c r="S1412" s="34" cm="1">
        <f t="array" ref="S1412">_xlfn.XLOOKUP(A1412,Table3[customer_no],'Hospitalisation Details'!$F$2:$F$2344,"NOT FOUND")</f>
        <v>7538.52</v>
      </c>
      <c r="T1412" t="str">
        <f>_xlfn.XLOOKUP(A1412,Table2[Customer ID],Table2[BMI_category],"NOT FOUND")</f>
        <v>Overweight</v>
      </c>
      <c r="U1412" s="7">
        <f>_xlfn.XLOOKUP(A1412,Table2[Customer ID],Table2[no of surgery],"NOT FOUND")</f>
        <v>1</v>
      </c>
      <c r="V1412" t="str">
        <f>_xlfn.XLOOKUP(A1412,Table2[Customer ID],Table2[smoker_missing],"NOT FOUND")</f>
        <v>No</v>
      </c>
      <c r="W1412" t="str">
        <f t="shared" si="22"/>
        <v>Normal</v>
      </c>
      <c r="X1412" s="37">
        <f>SUM(Table5[[#This Row],[Title]:[Diabetes Level]])</f>
        <v>42105.680000000008</v>
      </c>
    </row>
    <row r="1413" spans="1:24" x14ac:dyDescent="0.25">
      <c r="A1413" t="s">
        <v>959</v>
      </c>
      <c r="B1413" t="str">
        <f>VLOOKUP(A1413,'Customer Names'!$A$2:$E$2336,3,FALSE)</f>
        <v>Ms.</v>
      </c>
      <c r="C1413" t="str">
        <f>_xlfn.XLOOKUP(A1413,$A$2:$A$2336,'Customer Names'!$D$2:$D$2336,"NOT FOUND")</f>
        <v>Lindsey M.</v>
      </c>
      <c r="D1413" t="str">
        <f>_xlfn.XLOOKUP(A1413,$A$2:$A$2336,'Customer Names'!$E$2:$E$2336,"NOT FOUND")</f>
        <v>Stanek</v>
      </c>
      <c r="E1413" cm="1">
        <f t="array" ref="E1413">_xlfn.XLOOKUP(A1413,$A$2:$A$2336,Table2[BMI],"NOT FOUND")</f>
        <v>30.21</v>
      </c>
      <c r="F1413" cm="1">
        <f t="array" ref="F1413">_xlfn.XLOOKUP(A1413,$A$2:$A$2336,Table2[HBA1C],"NOT FOUND")</f>
        <v>5.5</v>
      </c>
      <c r="G1413" t="str" cm="1">
        <f t="array" ref="G1413">_xlfn.XLOOKUP(A1413,$A$2:$A$2336,Table2[Heart Issues],"NOT FOUND")</f>
        <v>No</v>
      </c>
      <c r="H1413" t="str" cm="1">
        <f t="array" ref="H1413">_xlfn.XLOOKUP(A1413,$A$2:$A$2336,Table2[Any Transplants],"NOT FOUND")</f>
        <v>No</v>
      </c>
      <c r="I1413" t="str" cm="1">
        <f t="array" ref="I1413">_xlfn.XLOOKUP(A1413,$A$2:$A$2336,Table2[Cancer history],"NOT FOUND")</f>
        <v>No</v>
      </c>
      <c r="J1413" t="str">
        <f>_xlfn.XLOOKUP(A1413,Table3[customer_no],Table3[month],"NOT FOUND")</f>
        <v>Aug</v>
      </c>
      <c r="K1413" s="7">
        <f>_xlfn.XLOOKUP(A1413,Table3[customer_no],Table3[year_average],"NOT FOUND")</f>
        <v>1984</v>
      </c>
      <c r="L1413" cm="1">
        <f t="array" ref="L1413">_xlfn.XLOOKUP(A1413,Table3[customer_no],'Hospitalisation Details'!$D$2:$D$2344,"NOT FOUND")</f>
        <v>22</v>
      </c>
      <c r="M1413" s="33">
        <f>_xlfn.XLOOKUP(A1413,Table3[customer_no],Table3[dd/mm/yy],"NOT FOUND")</f>
        <v>30916</v>
      </c>
      <c r="N1413">
        <f>_xlfn.XLOOKUP(A1413,Table3[customer_no],Table3[age],"NOT FOUND")</f>
        <v>38</v>
      </c>
      <c r="O1413" cm="1">
        <f t="array" ref="O1413">_xlfn.XLOOKUP(A1413,Table3[customer_no],'Hospitalisation Details'!$E$2:$E$2344,"NOT FOUND")</f>
        <v>3</v>
      </c>
      <c r="P1413" t="str">
        <f>_xlfn.XLOOKUP(A1413,Table3[customer_no],Table3[hsplt_handled],"NOT FOUND")</f>
        <v>tier - 2</v>
      </c>
      <c r="Q1413" t="str">
        <f>_xlfn.XLOOKUP(A1413,Table3[customer_no],Table3[city_handled],"NOT FOUND")</f>
        <v>tier - 2</v>
      </c>
      <c r="R1413" t="str">
        <f>_xlfn.XLOOKUP(A1413,Table3[customer_no],Table3[state_id],"NOT FOUND")</f>
        <v>R1012</v>
      </c>
      <c r="S1413" s="34" cm="1">
        <f t="array" ref="S1413">_xlfn.XLOOKUP(A1413,Table3[customer_no],'Hospitalisation Details'!$F$2:$F$2344,"NOT FOUND")</f>
        <v>7537.16</v>
      </c>
      <c r="T1413" t="str">
        <f>_xlfn.XLOOKUP(A1413,Table2[Customer ID],Table2[BMI_category],"NOT FOUND")</f>
        <v>Obesity</v>
      </c>
      <c r="U1413" s="7">
        <f>_xlfn.XLOOKUP(A1413,Table2[Customer ID],Table2[no of surgery],"NOT FOUND")</f>
        <v>1</v>
      </c>
      <c r="V1413" t="str">
        <f>_xlfn.XLOOKUP(A1413,Table2[Customer ID],Table2[smoker_missing],"NOT FOUND")</f>
        <v>No</v>
      </c>
      <c r="W1413" t="str">
        <f t="shared" si="22"/>
        <v>Normal</v>
      </c>
      <c r="X1413" s="37">
        <f>SUM(Table5[[#This Row],[Title]:[Diabetes Level]])</f>
        <v>40536.869999999995</v>
      </c>
    </row>
    <row r="1414" spans="1:24" x14ac:dyDescent="0.25">
      <c r="A1414" t="s">
        <v>958</v>
      </c>
      <c r="B1414" t="str">
        <f>VLOOKUP(A1414,'Customer Names'!$A$2:$E$2336,3,FALSE)</f>
        <v>Ms.</v>
      </c>
      <c r="C1414" t="str">
        <f>_xlfn.XLOOKUP(A1414,$A$2:$A$2336,'Customer Names'!$D$2:$D$2336,"NOT FOUND")</f>
        <v>Kassie</v>
      </c>
      <c r="D1414" t="str">
        <f>_xlfn.XLOOKUP(A1414,$A$2:$A$2336,'Customer Names'!$E$2:$E$2336,"NOT FOUND")</f>
        <v>Harris</v>
      </c>
      <c r="E1414" cm="1">
        <f t="array" ref="E1414">_xlfn.XLOOKUP(A1414,$A$2:$A$2336,Table2[BMI],"NOT FOUND")</f>
        <v>24.33</v>
      </c>
      <c r="F1414" cm="1">
        <f t="array" ref="F1414">_xlfn.XLOOKUP(A1414,$A$2:$A$2336,Table2[HBA1C],"NOT FOUND")</f>
        <v>8</v>
      </c>
      <c r="G1414" t="str" cm="1">
        <f t="array" ref="G1414">_xlfn.XLOOKUP(A1414,$A$2:$A$2336,Table2[Heart Issues],"NOT FOUND")</f>
        <v>No</v>
      </c>
      <c r="H1414" t="str" cm="1">
        <f t="array" ref="H1414">_xlfn.XLOOKUP(A1414,$A$2:$A$2336,Table2[Any Transplants],"NOT FOUND")</f>
        <v>No</v>
      </c>
      <c r="I1414" t="str" cm="1">
        <f t="array" ref="I1414">_xlfn.XLOOKUP(A1414,$A$2:$A$2336,Table2[Cancer history],"NOT FOUND")</f>
        <v>No</v>
      </c>
      <c r="J1414" t="str">
        <f>_xlfn.XLOOKUP(A1414,Table3[customer_no],Table3[month],"NOT FOUND")</f>
        <v>Dec</v>
      </c>
      <c r="K1414" s="7">
        <f>_xlfn.XLOOKUP(A1414,Table3[customer_no],Table3[year_average],"NOT FOUND")</f>
        <v>1978</v>
      </c>
      <c r="L1414" cm="1">
        <f t="array" ref="L1414">_xlfn.XLOOKUP(A1414,Table3[customer_no],'Hospitalisation Details'!$D$2:$D$2344,"NOT FOUND")</f>
        <v>14</v>
      </c>
      <c r="M1414" s="33">
        <f>_xlfn.XLOOKUP(A1414,Table3[customer_no],Table3[dd/mm/yy],"NOT FOUND")</f>
        <v>28838</v>
      </c>
      <c r="N1414">
        <f>_xlfn.XLOOKUP(A1414,Table3[customer_no],Table3[age],"NOT FOUND")</f>
        <v>44</v>
      </c>
      <c r="O1414" cm="1">
        <f t="array" ref="O1414">_xlfn.XLOOKUP(A1414,Table3[customer_no],'Hospitalisation Details'!$E$2:$E$2344,"NOT FOUND")</f>
        <v>2</v>
      </c>
      <c r="P1414" t="str">
        <f>_xlfn.XLOOKUP(A1414,Table3[customer_no],Table3[hsplt_handled],"NOT FOUND")</f>
        <v>tier - 2</v>
      </c>
      <c r="Q1414" t="str">
        <f>_xlfn.XLOOKUP(A1414,Table3[customer_no],Table3[city_handled],"NOT FOUND")</f>
        <v>tier - 1</v>
      </c>
      <c r="R1414" t="str">
        <f>_xlfn.XLOOKUP(A1414,Table3[customer_no],Table3[state_id],"NOT FOUND")</f>
        <v>R1013</v>
      </c>
      <c r="S1414" s="34" cm="1">
        <f t="array" ref="S1414">_xlfn.XLOOKUP(A1414,Table3[customer_no],'Hospitalisation Details'!$F$2:$F$2344,"NOT FOUND")</f>
        <v>7531.7</v>
      </c>
      <c r="T1414" t="str">
        <f>_xlfn.XLOOKUP(A1414,Table2[Customer ID],Table2[BMI_category],"NOT FOUND")</f>
        <v>Normal Weight</v>
      </c>
      <c r="U1414" s="7">
        <f>_xlfn.XLOOKUP(A1414,Table2[Customer ID],Table2[no of surgery],"NOT FOUND")</f>
        <v>0</v>
      </c>
      <c r="V1414" t="str">
        <f>_xlfn.XLOOKUP(A1414,Table2[Customer ID],Table2[smoker_missing],"NOT FOUND")</f>
        <v>No</v>
      </c>
      <c r="W1414" t="str">
        <f t="shared" si="22"/>
        <v>Diabetes</v>
      </c>
      <c r="X1414" s="37">
        <f>SUM(Table5[[#This Row],[Title]:[Diabetes Level]])</f>
        <v>38440.03</v>
      </c>
    </row>
    <row r="1415" spans="1:24" x14ac:dyDescent="0.25">
      <c r="A1415" t="s">
        <v>957</v>
      </c>
      <c r="B1415" t="str">
        <f>VLOOKUP(A1415,'Customer Names'!$A$2:$E$2336,3,FALSE)</f>
        <v>Mr.</v>
      </c>
      <c r="C1415" t="str">
        <f>_xlfn.XLOOKUP(A1415,$A$2:$A$2336,'Customer Names'!$D$2:$D$2336,"NOT FOUND")</f>
        <v>Matthew</v>
      </c>
      <c r="D1415" t="str">
        <f>_xlfn.XLOOKUP(A1415,$A$2:$A$2336,'Customer Names'!$E$2:$E$2336,"NOT FOUND")</f>
        <v>Manning</v>
      </c>
      <c r="E1415" cm="1">
        <f t="array" ref="E1415">_xlfn.XLOOKUP(A1415,$A$2:$A$2336,Table2[BMI],"NOT FOUND")</f>
        <v>19.855</v>
      </c>
      <c r="F1415" cm="1">
        <f t="array" ref="F1415">_xlfn.XLOOKUP(A1415,$A$2:$A$2336,Table2[HBA1C],"NOT FOUND")</f>
        <v>5.71</v>
      </c>
      <c r="G1415" t="str" cm="1">
        <f t="array" ref="G1415">_xlfn.XLOOKUP(A1415,$A$2:$A$2336,Table2[Heart Issues],"NOT FOUND")</f>
        <v>yes</v>
      </c>
      <c r="H1415" t="str" cm="1">
        <f t="array" ref="H1415">_xlfn.XLOOKUP(A1415,$A$2:$A$2336,Table2[Any Transplants],"NOT FOUND")</f>
        <v>No</v>
      </c>
      <c r="I1415" t="str" cm="1">
        <f t="array" ref="I1415">_xlfn.XLOOKUP(A1415,$A$2:$A$2336,Table2[Cancer history],"NOT FOUND")</f>
        <v>No</v>
      </c>
      <c r="J1415" t="str">
        <f>_xlfn.XLOOKUP(A1415,Table3[customer_no],Table3[month],"NOT FOUND")</f>
        <v>Oct</v>
      </c>
      <c r="K1415" s="7">
        <f>_xlfn.XLOOKUP(A1415,Table3[customer_no],Table3[year_average],"NOT FOUND")</f>
        <v>1976</v>
      </c>
      <c r="L1415" cm="1">
        <f t="array" ref="L1415">_xlfn.XLOOKUP(A1415,Table3[customer_no],'Hospitalisation Details'!$D$2:$D$2344,"NOT FOUND")</f>
        <v>10</v>
      </c>
      <c r="M1415" s="33">
        <f>_xlfn.XLOOKUP(A1415,Table3[customer_no],Table3[dd/mm/yy],"NOT FOUND")</f>
        <v>28043</v>
      </c>
      <c r="N1415">
        <f>_xlfn.XLOOKUP(A1415,Table3[customer_no],Table3[age],"NOT FOUND")</f>
        <v>46</v>
      </c>
      <c r="O1415" cm="1">
        <f t="array" ref="O1415">_xlfn.XLOOKUP(A1415,Table3[customer_no],'Hospitalisation Details'!$E$2:$E$2344,"NOT FOUND")</f>
        <v>0</v>
      </c>
      <c r="P1415" t="str">
        <f>_xlfn.XLOOKUP(A1415,Table3[customer_no],Table3[hsplt_handled],"NOT FOUND")</f>
        <v>tier - 3</v>
      </c>
      <c r="Q1415" t="str">
        <f>_xlfn.XLOOKUP(A1415,Table3[customer_no],Table3[city_handled],"NOT FOUND")</f>
        <v>tier - 1</v>
      </c>
      <c r="R1415" t="str">
        <f>_xlfn.XLOOKUP(A1415,Table3[customer_no],Table3[state_id],"NOT FOUND")</f>
        <v>R1012</v>
      </c>
      <c r="S1415" s="34" cm="1">
        <f t="array" ref="S1415">_xlfn.XLOOKUP(A1415,Table3[customer_no],'Hospitalisation Details'!$F$2:$F$2344,"NOT FOUND")</f>
        <v>7526.71</v>
      </c>
      <c r="T1415" t="str">
        <f>_xlfn.XLOOKUP(A1415,Table2[Customer ID],Table2[BMI_category],"NOT FOUND")</f>
        <v>Normal Weight</v>
      </c>
      <c r="U1415" s="7">
        <f>_xlfn.XLOOKUP(A1415,Table2[Customer ID],Table2[no of surgery],"NOT FOUND")</f>
        <v>0</v>
      </c>
      <c r="V1415" t="str">
        <f>_xlfn.XLOOKUP(A1415,Table2[Customer ID],Table2[smoker_missing],"NOT FOUND")</f>
        <v>No</v>
      </c>
      <c r="W1415" t="str">
        <f t="shared" si="22"/>
        <v>Prediabetes</v>
      </c>
      <c r="X1415" s="37">
        <f>SUM(Table5[[#This Row],[Title]:[Diabetes Level]])</f>
        <v>37627.275000000001</v>
      </c>
    </row>
    <row r="1416" spans="1:24" x14ac:dyDescent="0.25">
      <c r="A1416" t="s">
        <v>956</v>
      </c>
      <c r="B1416" t="str">
        <f>VLOOKUP(A1416,'Customer Names'!$A$2:$E$2336,3,FALSE)</f>
        <v>Mr.</v>
      </c>
      <c r="C1416" t="str">
        <f>_xlfn.XLOOKUP(A1416,$A$2:$A$2336,'Customer Names'!$D$2:$D$2336,"NOT FOUND")</f>
        <v>Ruben Dario</v>
      </c>
      <c r="D1416" t="str">
        <f>_xlfn.XLOOKUP(A1416,$A$2:$A$2336,'Customer Names'!$E$2:$E$2336,"NOT FOUND")</f>
        <v>Barrera Munoz</v>
      </c>
      <c r="E1416" cm="1">
        <f t="array" ref="E1416">_xlfn.XLOOKUP(A1416,$A$2:$A$2336,Table2[BMI],"NOT FOUND")</f>
        <v>25.364999999999998</v>
      </c>
      <c r="F1416" cm="1">
        <f t="array" ref="F1416">_xlfn.XLOOKUP(A1416,$A$2:$A$2336,Table2[HBA1C],"NOT FOUND")</f>
        <v>11.71</v>
      </c>
      <c r="G1416" t="str" cm="1">
        <f t="array" ref="G1416">_xlfn.XLOOKUP(A1416,$A$2:$A$2336,Table2[Heart Issues],"NOT FOUND")</f>
        <v>No</v>
      </c>
      <c r="H1416" t="str" cm="1">
        <f t="array" ref="H1416">_xlfn.XLOOKUP(A1416,$A$2:$A$2336,Table2[Any Transplants],"NOT FOUND")</f>
        <v>No</v>
      </c>
      <c r="I1416" t="str" cm="1">
        <f t="array" ref="I1416">_xlfn.XLOOKUP(A1416,$A$2:$A$2336,Table2[Cancer history],"NOT FOUND")</f>
        <v>No</v>
      </c>
      <c r="J1416" t="str">
        <f>_xlfn.XLOOKUP(A1416,Table3[customer_no],Table3[month],"NOT FOUND")</f>
        <v>Oct</v>
      </c>
      <c r="K1416" s="7">
        <f>_xlfn.XLOOKUP(A1416,Table3[customer_no],Table3[year_average],"NOT FOUND")</f>
        <v>1978</v>
      </c>
      <c r="L1416" cm="1">
        <f t="array" ref="L1416">_xlfn.XLOOKUP(A1416,Table3[customer_no],'Hospitalisation Details'!$D$2:$D$2344,"NOT FOUND")</f>
        <v>18</v>
      </c>
      <c r="M1416" s="33">
        <f>_xlfn.XLOOKUP(A1416,Table3[customer_no],Table3[dd/mm/yy],"NOT FOUND")</f>
        <v>28781</v>
      </c>
      <c r="N1416">
        <f>_xlfn.XLOOKUP(A1416,Table3[customer_no],Table3[age],"NOT FOUND")</f>
        <v>44</v>
      </c>
      <c r="O1416" cm="1">
        <f t="array" ref="O1416">_xlfn.XLOOKUP(A1416,Table3[customer_no],'Hospitalisation Details'!$E$2:$E$2344,"NOT FOUND")</f>
        <v>1</v>
      </c>
      <c r="P1416" t="str">
        <f>_xlfn.XLOOKUP(A1416,Table3[customer_no],Table3[hsplt_handled],"NOT FOUND")</f>
        <v>tier - 2</v>
      </c>
      <c r="Q1416" t="str">
        <f>_xlfn.XLOOKUP(A1416,Table3[customer_no],Table3[city_handled],"NOT FOUND")</f>
        <v>tier - 3</v>
      </c>
      <c r="R1416" t="str">
        <f>_xlfn.XLOOKUP(A1416,Table3[customer_no],Table3[state_id],"NOT FOUND")</f>
        <v>R1012</v>
      </c>
      <c r="S1416" s="34" cm="1">
        <f t="array" ref="S1416">_xlfn.XLOOKUP(A1416,Table3[customer_no],'Hospitalisation Details'!$F$2:$F$2344,"NOT FOUND")</f>
        <v>7518.03</v>
      </c>
      <c r="T1416" t="str">
        <f>_xlfn.XLOOKUP(A1416,Table2[Customer ID],Table2[BMI_category],"NOT FOUND")</f>
        <v>Overweight</v>
      </c>
      <c r="U1416" s="7">
        <f>_xlfn.XLOOKUP(A1416,Table2[Customer ID],Table2[no of surgery],"NOT FOUND")</f>
        <v>0</v>
      </c>
      <c r="V1416" t="str">
        <f>_xlfn.XLOOKUP(A1416,Table2[Customer ID],Table2[smoker_missing],"NOT FOUND")</f>
        <v>No</v>
      </c>
      <c r="W1416" t="str">
        <f t="shared" si="22"/>
        <v>Diabetes</v>
      </c>
      <c r="X1416" s="37">
        <f>SUM(Table5[[#This Row],[Title]:[Diabetes Level]])</f>
        <v>38377.105000000003</v>
      </c>
    </row>
    <row r="1417" spans="1:24" x14ac:dyDescent="0.25">
      <c r="A1417" t="s">
        <v>955</v>
      </c>
      <c r="B1417" t="str">
        <f>VLOOKUP(A1417,'Customer Names'!$A$2:$E$2336,3,FALSE)</f>
        <v>Mr.</v>
      </c>
      <c r="C1417" t="str">
        <f>_xlfn.XLOOKUP(A1417,$A$2:$A$2336,'Customer Names'!$D$2:$D$2336,"NOT FOUND")</f>
        <v>Kevin</v>
      </c>
      <c r="D1417" t="str">
        <f>_xlfn.XLOOKUP(A1417,$A$2:$A$2336,'Customer Names'!$E$2:$E$2336,"NOT FOUND")</f>
        <v>Schauwaers</v>
      </c>
      <c r="E1417" cm="1">
        <f t="array" ref="E1417">_xlfn.XLOOKUP(A1417,$A$2:$A$2336,Table2[BMI],"NOT FOUND")</f>
        <v>29.6</v>
      </c>
      <c r="F1417" cm="1">
        <f t="array" ref="F1417">_xlfn.XLOOKUP(A1417,$A$2:$A$2336,Table2[HBA1C],"NOT FOUND")</f>
        <v>6.17</v>
      </c>
      <c r="G1417" t="str" cm="1">
        <f t="array" ref="G1417">_xlfn.XLOOKUP(A1417,$A$2:$A$2336,Table2[Heart Issues],"NOT FOUND")</f>
        <v>yes</v>
      </c>
      <c r="H1417" t="str" cm="1">
        <f t="array" ref="H1417">_xlfn.XLOOKUP(A1417,$A$2:$A$2336,Table2[Any Transplants],"NOT FOUND")</f>
        <v>No</v>
      </c>
      <c r="I1417" t="str" cm="1">
        <f t="array" ref="I1417">_xlfn.XLOOKUP(A1417,$A$2:$A$2336,Table2[Cancer history],"NOT FOUND")</f>
        <v>Yes</v>
      </c>
      <c r="J1417" t="str">
        <f>_xlfn.XLOOKUP(A1417,Table3[customer_no],Table3[month],"NOT FOUND")</f>
        <v>Jul</v>
      </c>
      <c r="K1417" s="7">
        <f>_xlfn.XLOOKUP(A1417,Table3[customer_no],Table3[year_average],"NOT FOUND")</f>
        <v>1983</v>
      </c>
      <c r="L1417" cm="1">
        <f t="array" ref="L1417">_xlfn.XLOOKUP(A1417,Table3[customer_no],'Hospitalisation Details'!$D$2:$D$2344,"NOT FOUND")</f>
        <v>10</v>
      </c>
      <c r="M1417" s="33">
        <f>_xlfn.XLOOKUP(A1417,Table3[customer_no],Table3[dd/mm/yy],"NOT FOUND")</f>
        <v>30507</v>
      </c>
      <c r="N1417">
        <f>_xlfn.XLOOKUP(A1417,Table3[customer_no],Table3[age],"NOT FOUND")</f>
        <v>39</v>
      </c>
      <c r="O1417" cm="1">
        <f t="array" ref="O1417">_xlfn.XLOOKUP(A1417,Table3[customer_no],'Hospitalisation Details'!$E$2:$E$2344,"NOT FOUND")</f>
        <v>4</v>
      </c>
      <c r="P1417" t="str">
        <f>_xlfn.XLOOKUP(A1417,Table3[customer_no],Table3[hsplt_handled],"NOT FOUND")</f>
        <v>tier - 3</v>
      </c>
      <c r="Q1417" t="str">
        <f>_xlfn.XLOOKUP(A1417,Table3[customer_no],Table3[city_handled],"NOT FOUND")</f>
        <v>tier - 2</v>
      </c>
      <c r="R1417" t="str">
        <f>_xlfn.XLOOKUP(A1417,Table3[customer_no],Table3[state_id],"NOT FOUND")</f>
        <v>R1011</v>
      </c>
      <c r="S1417" s="34" cm="1">
        <f t="array" ref="S1417">_xlfn.XLOOKUP(A1417,Table3[customer_no],'Hospitalisation Details'!$F$2:$F$2344,"NOT FOUND")</f>
        <v>7512.27</v>
      </c>
      <c r="T1417" t="str">
        <f>_xlfn.XLOOKUP(A1417,Table2[Customer ID],Table2[BMI_category],"NOT FOUND")</f>
        <v>Overweight</v>
      </c>
      <c r="U1417" s="7">
        <f>_xlfn.XLOOKUP(A1417,Table2[Customer ID],Table2[no of surgery],"NOT FOUND")</f>
        <v>1</v>
      </c>
      <c r="V1417" t="str">
        <f>_xlfn.XLOOKUP(A1417,Table2[Customer ID],Table2[smoker_missing],"NOT FOUND")</f>
        <v>No</v>
      </c>
      <c r="W1417" t="str">
        <f t="shared" si="22"/>
        <v>Prediabetes</v>
      </c>
      <c r="X1417" s="37">
        <f>SUM(Table5[[#This Row],[Title]:[Diabetes Level]])</f>
        <v>40092.04</v>
      </c>
    </row>
    <row r="1418" spans="1:24" x14ac:dyDescent="0.25">
      <c r="A1418" t="s">
        <v>954</v>
      </c>
      <c r="B1418" t="str">
        <f>VLOOKUP(A1418,'Customer Names'!$A$2:$E$2336,3,FALSE)</f>
        <v>Ms.</v>
      </c>
      <c r="C1418" t="str">
        <f>_xlfn.XLOOKUP(A1418,$A$2:$A$2336,'Customer Names'!$D$2:$D$2336,"NOT FOUND")</f>
        <v>Lindsay M</v>
      </c>
      <c r="D1418" t="str">
        <f>_xlfn.XLOOKUP(A1418,$A$2:$A$2336,'Customer Names'!$E$2:$E$2336,"NOT FOUND")</f>
        <v>Hartman</v>
      </c>
      <c r="E1418" cm="1">
        <f t="array" ref="E1418">_xlfn.XLOOKUP(A1418,$A$2:$A$2336,Table2[BMI],"NOT FOUND")</f>
        <v>39.43</v>
      </c>
      <c r="F1418" cm="1">
        <f t="array" ref="F1418">_xlfn.XLOOKUP(A1418,$A$2:$A$2336,Table2[HBA1C],"NOT FOUND")</f>
        <v>6.1</v>
      </c>
      <c r="G1418" t="str" cm="1">
        <f t="array" ref="G1418">_xlfn.XLOOKUP(A1418,$A$2:$A$2336,Table2[Heart Issues],"NOT FOUND")</f>
        <v>yes</v>
      </c>
      <c r="H1418" t="str" cm="1">
        <f t="array" ref="H1418">_xlfn.XLOOKUP(A1418,$A$2:$A$2336,Table2[Any Transplants],"NOT FOUND")</f>
        <v>No</v>
      </c>
      <c r="I1418" t="str" cm="1">
        <f t="array" ref="I1418">_xlfn.XLOOKUP(A1418,$A$2:$A$2336,Table2[Cancer history],"NOT FOUND")</f>
        <v>Yes</v>
      </c>
      <c r="J1418" t="str">
        <f>_xlfn.XLOOKUP(A1418,Table3[customer_no],Table3[month],"NOT FOUND")</f>
        <v>Oct</v>
      </c>
      <c r="K1418" s="7">
        <f>_xlfn.XLOOKUP(A1418,Table3[customer_no],Table3[year_average],"NOT FOUND")</f>
        <v>1997</v>
      </c>
      <c r="L1418" cm="1">
        <f t="array" ref="L1418">_xlfn.XLOOKUP(A1418,Table3[customer_no],'Hospitalisation Details'!$D$2:$D$2344,"NOT FOUND")</f>
        <v>28</v>
      </c>
      <c r="M1418" s="33">
        <f>_xlfn.XLOOKUP(A1418,Table3[customer_no],Table3[dd/mm/yy],"NOT FOUND")</f>
        <v>35731</v>
      </c>
      <c r="N1418">
        <f>_xlfn.XLOOKUP(A1418,Table3[customer_no],Table3[age],"NOT FOUND")</f>
        <v>25</v>
      </c>
      <c r="O1418" cm="1">
        <f t="array" ref="O1418">_xlfn.XLOOKUP(A1418,Table3[customer_no],'Hospitalisation Details'!$E$2:$E$2344,"NOT FOUND")</f>
        <v>0</v>
      </c>
      <c r="P1418" t="str">
        <f>_xlfn.XLOOKUP(A1418,Table3[customer_no],Table3[hsplt_handled],"NOT FOUND")</f>
        <v>tier - 2</v>
      </c>
      <c r="Q1418" t="str">
        <f>_xlfn.XLOOKUP(A1418,Table3[customer_no],Table3[city_handled],"NOT FOUND")</f>
        <v>tier - 1</v>
      </c>
      <c r="R1418" t="str">
        <f>_xlfn.XLOOKUP(A1418,Table3[customer_no],Table3[state_id],"NOT FOUND")</f>
        <v>R1012</v>
      </c>
      <c r="S1418" s="34" cm="1">
        <f t="array" ref="S1418">_xlfn.XLOOKUP(A1418,Table3[customer_no],'Hospitalisation Details'!$F$2:$F$2344,"NOT FOUND")</f>
        <v>7504.3</v>
      </c>
      <c r="T1418" t="str">
        <f>_xlfn.XLOOKUP(A1418,Table2[Customer ID],Table2[BMI_category],"NOT FOUND")</f>
        <v>Obesity</v>
      </c>
      <c r="U1418" s="7">
        <f>_xlfn.XLOOKUP(A1418,Table2[Customer ID],Table2[no of surgery],"NOT FOUND")</f>
        <v>1</v>
      </c>
      <c r="V1418" t="str">
        <f>_xlfn.XLOOKUP(A1418,Table2[Customer ID],Table2[smoker_missing],"NOT FOUND")</f>
        <v>No</v>
      </c>
      <c r="W1418" t="str">
        <f t="shared" si="22"/>
        <v>Prediabetes</v>
      </c>
      <c r="X1418" s="37">
        <f>SUM(Table5[[#This Row],[Title]:[Diabetes Level]])</f>
        <v>45331.83</v>
      </c>
    </row>
    <row r="1419" spans="1:24" x14ac:dyDescent="0.25">
      <c r="A1419" t="s">
        <v>953</v>
      </c>
      <c r="B1419" t="str">
        <f>VLOOKUP(A1419,'Customer Names'!$A$2:$E$2336,3,FALSE)</f>
        <v>Mrs.</v>
      </c>
      <c r="C1419" t="str">
        <f>_xlfn.XLOOKUP(A1419,$A$2:$A$2336,'Customer Names'!$D$2:$D$2336,"NOT FOUND")</f>
        <v>Amanda</v>
      </c>
      <c r="D1419" t="str">
        <f>_xlfn.XLOOKUP(A1419,$A$2:$A$2336,'Customer Names'!$E$2:$E$2336,"NOT FOUND")</f>
        <v>Fire</v>
      </c>
      <c r="E1419" cm="1">
        <f t="array" ref="E1419">_xlfn.XLOOKUP(A1419,$A$2:$A$2336,Table2[BMI],"NOT FOUND")</f>
        <v>27.34</v>
      </c>
      <c r="F1419" cm="1">
        <f t="array" ref="F1419">_xlfn.XLOOKUP(A1419,$A$2:$A$2336,Table2[HBA1C],"NOT FOUND")</f>
        <v>5.19</v>
      </c>
      <c r="G1419" t="str" cm="1">
        <f t="array" ref="G1419">_xlfn.XLOOKUP(A1419,$A$2:$A$2336,Table2[Heart Issues],"NOT FOUND")</f>
        <v>yes</v>
      </c>
      <c r="H1419" t="str" cm="1">
        <f t="array" ref="H1419">_xlfn.XLOOKUP(A1419,$A$2:$A$2336,Table2[Any Transplants],"NOT FOUND")</f>
        <v>No</v>
      </c>
      <c r="I1419" t="str" cm="1">
        <f t="array" ref="I1419">_xlfn.XLOOKUP(A1419,$A$2:$A$2336,Table2[Cancer history],"NOT FOUND")</f>
        <v>No</v>
      </c>
      <c r="J1419" t="str">
        <f>_xlfn.XLOOKUP(A1419,Table3[customer_no],Table3[month],"NOT FOUND")</f>
        <v>Dec</v>
      </c>
      <c r="K1419" s="7">
        <f>_xlfn.XLOOKUP(A1419,Table3[customer_no],Table3[year_average],"NOT FOUND")</f>
        <v>1988</v>
      </c>
      <c r="L1419" cm="1">
        <f t="array" ref="L1419">_xlfn.XLOOKUP(A1419,Table3[customer_no],'Hospitalisation Details'!$D$2:$D$2344,"NOT FOUND")</f>
        <v>15</v>
      </c>
      <c r="M1419" s="33">
        <f>_xlfn.XLOOKUP(A1419,Table3[customer_no],Table3[dd/mm/yy],"NOT FOUND")</f>
        <v>32492</v>
      </c>
      <c r="N1419">
        <f>_xlfn.XLOOKUP(A1419,Table3[customer_no],Table3[age],"NOT FOUND")</f>
        <v>34</v>
      </c>
      <c r="O1419" cm="1">
        <f t="array" ref="O1419">_xlfn.XLOOKUP(A1419,Table3[customer_no],'Hospitalisation Details'!$E$2:$E$2344,"NOT FOUND")</f>
        <v>3</v>
      </c>
      <c r="P1419" t="str">
        <f>_xlfn.XLOOKUP(A1419,Table3[customer_no],Table3[hsplt_handled],"NOT FOUND")</f>
        <v>tier - 2</v>
      </c>
      <c r="Q1419" t="str">
        <f>_xlfn.XLOOKUP(A1419,Table3[customer_no],Table3[city_handled],"NOT FOUND")</f>
        <v>tier - 3</v>
      </c>
      <c r="R1419" t="str">
        <f>_xlfn.XLOOKUP(A1419,Table3[customer_no],Table3[state_id],"NOT FOUND")</f>
        <v>R1025</v>
      </c>
      <c r="S1419" s="34" cm="1">
        <f t="array" ref="S1419">_xlfn.XLOOKUP(A1419,Table3[customer_no],'Hospitalisation Details'!$F$2:$F$2344,"NOT FOUND")</f>
        <v>7494.63</v>
      </c>
      <c r="T1419" t="str">
        <f>_xlfn.XLOOKUP(A1419,Table2[Customer ID],Table2[BMI_category],"NOT FOUND")</f>
        <v>Overweight</v>
      </c>
      <c r="U1419" s="7">
        <f>_xlfn.XLOOKUP(A1419,Table2[Customer ID],Table2[no of surgery],"NOT FOUND")</f>
        <v>1</v>
      </c>
      <c r="V1419" t="str">
        <f>_xlfn.XLOOKUP(A1419,Table2[Customer ID],Table2[smoker_missing],"NOT FOUND")</f>
        <v>No</v>
      </c>
      <c r="W1419" t="str">
        <f t="shared" si="22"/>
        <v>Normal</v>
      </c>
      <c r="X1419" s="37">
        <f>SUM(Table5[[#This Row],[Title]:[Diabetes Level]])</f>
        <v>42060.159999999996</v>
      </c>
    </row>
    <row r="1420" spans="1:24" x14ac:dyDescent="0.25">
      <c r="A1420" t="s">
        <v>952</v>
      </c>
      <c r="B1420" t="str">
        <f>VLOOKUP(A1420,'Customer Names'!$A$2:$E$2336,3,FALSE)</f>
        <v>Mr.</v>
      </c>
      <c r="C1420" t="str">
        <f>_xlfn.XLOOKUP(A1420,$A$2:$A$2336,'Customer Names'!$D$2:$D$2336,"NOT FOUND")</f>
        <v>James</v>
      </c>
      <c r="D1420" t="str">
        <f>_xlfn.XLOOKUP(A1420,$A$2:$A$2336,'Customer Names'!$E$2:$E$2336,"NOT FOUND")</f>
        <v>Waliaula</v>
      </c>
      <c r="E1420" cm="1">
        <f t="array" ref="E1420">_xlfn.XLOOKUP(A1420,$A$2:$A$2336,Table2[BMI],"NOT FOUND")</f>
        <v>39.01</v>
      </c>
      <c r="F1420" cm="1">
        <f t="array" ref="F1420">_xlfn.XLOOKUP(A1420,$A$2:$A$2336,Table2[HBA1C],"NOT FOUND")</f>
        <v>5.37</v>
      </c>
      <c r="G1420" t="str" cm="1">
        <f t="array" ref="G1420">_xlfn.XLOOKUP(A1420,$A$2:$A$2336,Table2[Heart Issues],"NOT FOUND")</f>
        <v>yes</v>
      </c>
      <c r="H1420" t="str" cm="1">
        <f t="array" ref="H1420">_xlfn.XLOOKUP(A1420,$A$2:$A$2336,Table2[Any Transplants],"NOT FOUND")</f>
        <v>No</v>
      </c>
      <c r="I1420" t="str" cm="1">
        <f t="array" ref="I1420">_xlfn.XLOOKUP(A1420,$A$2:$A$2336,Table2[Cancer history],"NOT FOUND")</f>
        <v>No</v>
      </c>
      <c r="J1420" t="str">
        <f>_xlfn.XLOOKUP(A1420,Table3[customer_no],Table3[month],"NOT FOUND")</f>
        <v>Jun</v>
      </c>
      <c r="K1420" s="7">
        <f>_xlfn.XLOOKUP(A1420,Table3[customer_no],Table3[year_average],"NOT FOUND")</f>
        <v>1996</v>
      </c>
      <c r="L1420" cm="1">
        <f t="array" ref="L1420">_xlfn.XLOOKUP(A1420,Table3[customer_no],'Hospitalisation Details'!$D$2:$D$2344,"NOT FOUND")</f>
        <v>14</v>
      </c>
      <c r="M1420" s="33">
        <f>_xlfn.XLOOKUP(A1420,Table3[customer_no],Table3[dd/mm/yy],"NOT FOUND")</f>
        <v>35230</v>
      </c>
      <c r="N1420">
        <f>_xlfn.XLOOKUP(A1420,Table3[customer_no],Table3[age],"NOT FOUND")</f>
        <v>26</v>
      </c>
      <c r="O1420" cm="1">
        <f t="array" ref="O1420">_xlfn.XLOOKUP(A1420,Table3[customer_no],'Hospitalisation Details'!$E$2:$E$2344,"NOT FOUND")</f>
        <v>0</v>
      </c>
      <c r="P1420" t="str">
        <f>_xlfn.XLOOKUP(A1420,Table3[customer_no],Table3[hsplt_handled],"NOT FOUND")</f>
        <v>tier - 2</v>
      </c>
      <c r="Q1420" t="str">
        <f>_xlfn.XLOOKUP(A1420,Table3[customer_no],Table3[city_handled],"NOT FOUND")</f>
        <v>tier - 3</v>
      </c>
      <c r="R1420" t="str">
        <f>_xlfn.XLOOKUP(A1420,Table3[customer_no],Table3[state_id],"NOT FOUND")</f>
        <v>R1012</v>
      </c>
      <c r="S1420" s="34" cm="1">
        <f t="array" ref="S1420">_xlfn.XLOOKUP(A1420,Table3[customer_no],'Hospitalisation Details'!$F$2:$F$2344,"NOT FOUND")</f>
        <v>7487.38</v>
      </c>
      <c r="T1420" t="str">
        <f>_xlfn.XLOOKUP(A1420,Table2[Customer ID],Table2[BMI_category],"NOT FOUND")</f>
        <v>Obesity</v>
      </c>
      <c r="U1420" s="7">
        <f>_xlfn.XLOOKUP(A1420,Table2[Customer ID],Table2[no of surgery],"NOT FOUND")</f>
        <v>0</v>
      </c>
      <c r="V1420" t="str">
        <f>_xlfn.XLOOKUP(A1420,Table2[Customer ID],Table2[smoker_missing],"NOT FOUND")</f>
        <v>No</v>
      </c>
      <c r="W1420" t="str">
        <f t="shared" si="22"/>
        <v>Normal</v>
      </c>
      <c r="X1420" s="37">
        <f>SUM(Table5[[#This Row],[Title]:[Diabetes Level]])</f>
        <v>44797.759999999995</v>
      </c>
    </row>
    <row r="1421" spans="1:24" x14ac:dyDescent="0.25">
      <c r="A1421" t="s">
        <v>951</v>
      </c>
      <c r="B1421" t="str">
        <f>VLOOKUP(A1421,'Customer Names'!$A$2:$E$2336,3,FALSE)</f>
        <v>Mr.</v>
      </c>
      <c r="C1421" t="str">
        <f>_xlfn.XLOOKUP(A1421,$A$2:$A$2336,'Customer Names'!$D$2:$D$2336,"NOT FOUND")</f>
        <v>Samuel H.</v>
      </c>
      <c r="D1421" t="str">
        <f>_xlfn.XLOOKUP(A1421,$A$2:$A$2336,'Customer Names'!$E$2:$E$2336,"NOT FOUND")</f>
        <v>Blackshear</v>
      </c>
      <c r="E1421" cm="1">
        <f t="array" ref="E1421">_xlfn.XLOOKUP(A1421,$A$2:$A$2336,Table2[BMI],"NOT FOUND")</f>
        <v>18.989999999999998</v>
      </c>
      <c r="F1421" cm="1">
        <f t="array" ref="F1421">_xlfn.XLOOKUP(A1421,$A$2:$A$2336,Table2[HBA1C],"NOT FOUND")</f>
        <v>10.82</v>
      </c>
      <c r="G1421" t="str" cm="1">
        <f t="array" ref="G1421">_xlfn.XLOOKUP(A1421,$A$2:$A$2336,Table2[Heart Issues],"NOT FOUND")</f>
        <v>yes</v>
      </c>
      <c r="H1421" t="str" cm="1">
        <f t="array" ref="H1421">_xlfn.XLOOKUP(A1421,$A$2:$A$2336,Table2[Any Transplants],"NOT FOUND")</f>
        <v>No</v>
      </c>
      <c r="I1421" t="str" cm="1">
        <f t="array" ref="I1421">_xlfn.XLOOKUP(A1421,$A$2:$A$2336,Table2[Cancer history],"NOT FOUND")</f>
        <v>No</v>
      </c>
      <c r="J1421" t="str">
        <f>_xlfn.XLOOKUP(A1421,Table3[customer_no],Table3[month],"NOT FOUND")</f>
        <v>Aug</v>
      </c>
      <c r="K1421" s="7">
        <f>_xlfn.XLOOKUP(A1421,Table3[customer_no],Table3[year_average],"NOT FOUND")</f>
        <v>1967</v>
      </c>
      <c r="L1421" cm="1">
        <f t="array" ref="L1421">_xlfn.XLOOKUP(A1421,Table3[customer_no],'Hospitalisation Details'!$D$2:$D$2344,"NOT FOUND")</f>
        <v>4</v>
      </c>
      <c r="M1421" s="33">
        <f>_xlfn.XLOOKUP(A1421,Table3[customer_no],Table3[dd/mm/yy],"NOT FOUND")</f>
        <v>24688</v>
      </c>
      <c r="N1421">
        <f>_xlfn.XLOOKUP(A1421,Table3[customer_no],Table3[age],"NOT FOUND")</f>
        <v>55</v>
      </c>
      <c r="O1421" cm="1">
        <f t="array" ref="O1421">_xlfn.XLOOKUP(A1421,Table3[customer_no],'Hospitalisation Details'!$E$2:$E$2344,"NOT FOUND")</f>
        <v>0</v>
      </c>
      <c r="P1421" t="str">
        <f>_xlfn.XLOOKUP(A1421,Table3[customer_no],Table3[hsplt_handled],"NOT FOUND")</f>
        <v>tier - 3</v>
      </c>
      <c r="Q1421" t="str">
        <f>_xlfn.XLOOKUP(A1421,Table3[customer_no],Table3[city_handled],"NOT FOUND")</f>
        <v>tier - 3</v>
      </c>
      <c r="R1421" t="str">
        <f>_xlfn.XLOOKUP(A1421,Table3[customer_no],Table3[state_id],"NOT FOUND")</f>
        <v>R1013</v>
      </c>
      <c r="S1421" s="34" cm="1">
        <f t="array" ref="S1421">_xlfn.XLOOKUP(A1421,Table3[customer_no],'Hospitalisation Details'!$F$2:$F$2344,"NOT FOUND")</f>
        <v>7463.51</v>
      </c>
      <c r="T1421" t="str">
        <f>_xlfn.XLOOKUP(A1421,Table2[Customer ID],Table2[BMI_category],"NOT FOUND")</f>
        <v>Normal Weight</v>
      </c>
      <c r="U1421" s="7">
        <f>_xlfn.XLOOKUP(A1421,Table2[Customer ID],Table2[no of surgery],"NOT FOUND")</f>
        <v>0</v>
      </c>
      <c r="V1421" t="str">
        <f>_xlfn.XLOOKUP(A1421,Table2[Customer ID],Table2[smoker_missing],"NOT FOUND")</f>
        <v>No</v>
      </c>
      <c r="W1421" t="str">
        <f t="shared" si="22"/>
        <v>Diabetes</v>
      </c>
      <c r="X1421" s="37">
        <f>SUM(Table5[[#This Row],[Title]:[Diabetes Level]])</f>
        <v>34207.32</v>
      </c>
    </row>
    <row r="1422" spans="1:24" x14ac:dyDescent="0.25">
      <c r="A1422" t="s">
        <v>950</v>
      </c>
      <c r="B1422" t="str">
        <f>VLOOKUP(A1422,'Customer Names'!$A$2:$E$2336,3,FALSE)</f>
        <v>Ms.</v>
      </c>
      <c r="C1422" t="str">
        <f>_xlfn.XLOOKUP(A1422,$A$2:$A$2336,'Customer Names'!$D$2:$D$2336,"NOT FOUND")</f>
        <v>Jenni</v>
      </c>
      <c r="D1422" t="str">
        <f>_xlfn.XLOOKUP(A1422,$A$2:$A$2336,'Customer Names'!$E$2:$E$2336,"NOT FOUND")</f>
        <v>Nettik</v>
      </c>
      <c r="E1422" cm="1">
        <f t="array" ref="E1422">_xlfn.XLOOKUP(A1422,$A$2:$A$2336,Table2[BMI],"NOT FOUND")</f>
        <v>42.3</v>
      </c>
      <c r="F1422" cm="1">
        <f t="array" ref="F1422">_xlfn.XLOOKUP(A1422,$A$2:$A$2336,Table2[HBA1C],"NOT FOUND")</f>
        <v>6.06</v>
      </c>
      <c r="G1422" t="str" cm="1">
        <f t="array" ref="G1422">_xlfn.XLOOKUP(A1422,$A$2:$A$2336,Table2[Heart Issues],"NOT FOUND")</f>
        <v>yes</v>
      </c>
      <c r="H1422" t="str" cm="1">
        <f t="array" ref="H1422">_xlfn.XLOOKUP(A1422,$A$2:$A$2336,Table2[Any Transplants],"NOT FOUND")</f>
        <v>No</v>
      </c>
      <c r="I1422" t="str" cm="1">
        <f t="array" ref="I1422">_xlfn.XLOOKUP(A1422,$A$2:$A$2336,Table2[Cancer history],"NOT FOUND")</f>
        <v>No</v>
      </c>
      <c r="J1422" t="str">
        <f>_xlfn.XLOOKUP(A1422,Table3[customer_no],Table3[month],"NOT FOUND")</f>
        <v>Jun</v>
      </c>
      <c r="K1422" s="7">
        <f>_xlfn.XLOOKUP(A1422,Table3[customer_no],Table3[year_average],"NOT FOUND")</f>
        <v>2001</v>
      </c>
      <c r="L1422" cm="1">
        <f t="array" ref="L1422">_xlfn.XLOOKUP(A1422,Table3[customer_no],'Hospitalisation Details'!$D$2:$D$2344,"NOT FOUND")</f>
        <v>1</v>
      </c>
      <c r="M1422" s="33">
        <f>_xlfn.XLOOKUP(A1422,Table3[customer_no],Table3[dd/mm/yy],"NOT FOUND")</f>
        <v>37043</v>
      </c>
      <c r="N1422">
        <f>_xlfn.XLOOKUP(A1422,Table3[customer_no],Table3[age],"NOT FOUND")</f>
        <v>22</v>
      </c>
      <c r="O1422" cm="1">
        <f t="array" ref="O1422">_xlfn.XLOOKUP(A1422,Table3[customer_no],'Hospitalisation Details'!$E$2:$E$2344,"NOT FOUND")</f>
        <v>0</v>
      </c>
      <c r="P1422" t="str">
        <f>_xlfn.XLOOKUP(A1422,Table3[customer_no],Table3[hsplt_handled],"NOT FOUND")</f>
        <v>tier - 2</v>
      </c>
      <c r="Q1422" t="str">
        <f>_xlfn.XLOOKUP(A1422,Table3[customer_no],Table3[city_handled],"NOT FOUND")</f>
        <v>tier - 2</v>
      </c>
      <c r="R1422" t="str">
        <f>_xlfn.XLOOKUP(A1422,Table3[customer_no],Table3[state_id],"NOT FOUND")</f>
        <v>R1012</v>
      </c>
      <c r="S1422" s="34" cm="1">
        <f t="array" ref="S1422">_xlfn.XLOOKUP(A1422,Table3[customer_no],'Hospitalisation Details'!$F$2:$F$2344,"NOT FOUND")</f>
        <v>7450.36</v>
      </c>
      <c r="T1422" t="str">
        <f>_xlfn.XLOOKUP(A1422,Table2[Customer ID],Table2[BMI_category],"NOT FOUND")</f>
        <v>Obesity</v>
      </c>
      <c r="U1422" s="7">
        <f>_xlfn.XLOOKUP(A1422,Table2[Customer ID],Table2[no of surgery],"NOT FOUND")</f>
        <v>0</v>
      </c>
      <c r="V1422" t="str">
        <f>_xlfn.XLOOKUP(A1422,Table2[Customer ID],Table2[smoker_missing],"NOT FOUND")</f>
        <v>No</v>
      </c>
      <c r="W1422" t="str">
        <f t="shared" si="22"/>
        <v>Prediabetes</v>
      </c>
      <c r="X1422" s="37">
        <f>SUM(Table5[[#This Row],[Title]:[Diabetes Level]])</f>
        <v>46565.72</v>
      </c>
    </row>
    <row r="1423" spans="1:24" x14ac:dyDescent="0.25">
      <c r="A1423" t="s">
        <v>949</v>
      </c>
      <c r="B1423" t="str">
        <f>VLOOKUP(A1423,'Customer Names'!$A$2:$E$2336,3,FALSE)</f>
        <v>Mr.</v>
      </c>
      <c r="C1423" t="str">
        <f>_xlfn.XLOOKUP(A1423,$A$2:$A$2336,'Customer Names'!$D$2:$D$2336,"NOT FOUND")</f>
        <v>Estuardo F</v>
      </c>
      <c r="D1423" t="str">
        <f>_xlfn.XLOOKUP(A1423,$A$2:$A$2336,'Customer Names'!$E$2:$E$2336,"NOT FOUND")</f>
        <v>Novales</v>
      </c>
      <c r="E1423" cm="1">
        <f t="array" ref="E1423">_xlfn.XLOOKUP(A1423,$A$2:$A$2336,Table2[BMI],"NOT FOUND")</f>
        <v>39.805</v>
      </c>
      <c r="F1423" cm="1">
        <f t="array" ref="F1423">_xlfn.XLOOKUP(A1423,$A$2:$A$2336,Table2[HBA1C],"NOT FOUND")</f>
        <v>5.91</v>
      </c>
      <c r="G1423" t="str" cm="1">
        <f t="array" ref="G1423">_xlfn.XLOOKUP(A1423,$A$2:$A$2336,Table2[Heart Issues],"NOT FOUND")</f>
        <v>No</v>
      </c>
      <c r="H1423" t="str" cm="1">
        <f t="array" ref="H1423">_xlfn.XLOOKUP(A1423,$A$2:$A$2336,Table2[Any Transplants],"NOT FOUND")</f>
        <v>No</v>
      </c>
      <c r="I1423" t="str" cm="1">
        <f t="array" ref="I1423">_xlfn.XLOOKUP(A1423,$A$2:$A$2336,Table2[Cancer history],"NOT FOUND")</f>
        <v>No</v>
      </c>
      <c r="J1423" t="str">
        <f>_xlfn.XLOOKUP(A1423,Table3[customer_no],Table3[month],"NOT FOUND")</f>
        <v>Sep</v>
      </c>
      <c r="K1423" s="7">
        <f>_xlfn.XLOOKUP(A1423,Table3[customer_no],Table3[year_average],"NOT FOUND")</f>
        <v>1977</v>
      </c>
      <c r="L1423" cm="1">
        <f t="array" ref="L1423">_xlfn.XLOOKUP(A1423,Table3[customer_no],'Hospitalisation Details'!$D$2:$D$2344,"NOT FOUND")</f>
        <v>30</v>
      </c>
      <c r="M1423" s="33">
        <f>_xlfn.XLOOKUP(A1423,Table3[customer_no],Table3[dd/mm/yy],"NOT FOUND")</f>
        <v>28398</v>
      </c>
      <c r="N1423">
        <f>_xlfn.XLOOKUP(A1423,Table3[customer_no],Table3[age],"NOT FOUND")</f>
        <v>45</v>
      </c>
      <c r="O1423" cm="1">
        <f t="array" ref="O1423">_xlfn.XLOOKUP(A1423,Table3[customer_no],'Hospitalisation Details'!$E$2:$E$2344,"NOT FOUND")</f>
        <v>0</v>
      </c>
      <c r="P1423" t="str">
        <f>_xlfn.XLOOKUP(A1423,Table3[customer_no],Table3[hsplt_handled],"NOT FOUND")</f>
        <v>tier - 3</v>
      </c>
      <c r="Q1423" t="str">
        <f>_xlfn.XLOOKUP(A1423,Table3[customer_no],Table3[city_handled],"NOT FOUND")</f>
        <v>tier - 3</v>
      </c>
      <c r="R1423" t="str">
        <f>_xlfn.XLOOKUP(A1423,Table3[customer_no],Table3[state_id],"NOT FOUND")</f>
        <v>R1017</v>
      </c>
      <c r="S1423" s="34" cm="1">
        <f t="array" ref="S1423">_xlfn.XLOOKUP(A1423,Table3[customer_no],'Hospitalisation Details'!$F$2:$F$2344,"NOT FOUND")</f>
        <v>7448.4</v>
      </c>
      <c r="T1423" t="str">
        <f>_xlfn.XLOOKUP(A1423,Table2[Customer ID],Table2[BMI_category],"NOT FOUND")</f>
        <v>Obesity</v>
      </c>
      <c r="U1423" s="7">
        <f>_xlfn.XLOOKUP(A1423,Table2[Customer ID],Table2[no of surgery],"NOT FOUND")</f>
        <v>0</v>
      </c>
      <c r="V1423" t="str">
        <f>_xlfn.XLOOKUP(A1423,Table2[Customer ID],Table2[smoker_missing],"NOT FOUND")</f>
        <v>No</v>
      </c>
      <c r="W1423" t="str">
        <f t="shared" si="22"/>
        <v>Prediabetes</v>
      </c>
      <c r="X1423" s="37">
        <f>SUM(Table5[[#This Row],[Title]:[Diabetes Level]])</f>
        <v>37944.114999999998</v>
      </c>
    </row>
    <row r="1424" spans="1:24" x14ac:dyDescent="0.25">
      <c r="A1424" t="s">
        <v>948</v>
      </c>
      <c r="B1424" t="str">
        <f>VLOOKUP(A1424,'Customer Names'!$A$2:$E$2336,3,FALSE)</f>
        <v>Mr.</v>
      </c>
      <c r="C1424" t="str">
        <f>_xlfn.XLOOKUP(A1424,$A$2:$A$2336,'Customer Names'!$D$2:$D$2336,"NOT FOUND")</f>
        <v>Brett</v>
      </c>
      <c r="D1424" t="str">
        <f>_xlfn.XLOOKUP(A1424,$A$2:$A$2336,'Customer Names'!$E$2:$E$2336,"NOT FOUND")</f>
        <v>Rosauer</v>
      </c>
      <c r="E1424" cm="1">
        <f t="array" ref="E1424">_xlfn.XLOOKUP(A1424,$A$2:$A$2336,Table2[BMI],"NOT FOUND")</f>
        <v>33.700000000000003</v>
      </c>
      <c r="F1424" cm="1">
        <f t="array" ref="F1424">_xlfn.XLOOKUP(A1424,$A$2:$A$2336,Table2[HBA1C],"NOT FOUND")</f>
        <v>5.87</v>
      </c>
      <c r="G1424" t="str" cm="1">
        <f t="array" ref="G1424">_xlfn.XLOOKUP(A1424,$A$2:$A$2336,Table2[Heart Issues],"NOT FOUND")</f>
        <v>No</v>
      </c>
      <c r="H1424" t="str" cm="1">
        <f t="array" ref="H1424">_xlfn.XLOOKUP(A1424,$A$2:$A$2336,Table2[Any Transplants],"NOT FOUND")</f>
        <v>No</v>
      </c>
      <c r="I1424" t="str" cm="1">
        <f t="array" ref="I1424">_xlfn.XLOOKUP(A1424,$A$2:$A$2336,Table2[Cancer history],"NOT FOUND")</f>
        <v>No</v>
      </c>
      <c r="J1424" t="str">
        <f>_xlfn.XLOOKUP(A1424,Table3[customer_no],Table3[month],"NOT FOUND")</f>
        <v>Sep</v>
      </c>
      <c r="K1424" s="7">
        <f>_xlfn.XLOOKUP(A1424,Table3[customer_no],Table3[year_average],"NOT FOUND")</f>
        <v>1977</v>
      </c>
      <c r="L1424" cm="1">
        <f t="array" ref="L1424">_xlfn.XLOOKUP(A1424,Table3[customer_no],'Hospitalisation Details'!$D$2:$D$2344,"NOT FOUND")</f>
        <v>25</v>
      </c>
      <c r="M1424" s="33">
        <f>_xlfn.XLOOKUP(A1424,Table3[customer_no],Table3[dd/mm/yy],"NOT FOUND")</f>
        <v>28393</v>
      </c>
      <c r="N1424">
        <f>_xlfn.XLOOKUP(A1424,Table3[customer_no],Table3[age],"NOT FOUND")</f>
        <v>45</v>
      </c>
      <c r="O1424" cm="1">
        <f t="array" ref="O1424">_xlfn.XLOOKUP(A1424,Table3[customer_no],'Hospitalisation Details'!$E$2:$E$2344,"NOT FOUND")</f>
        <v>1</v>
      </c>
      <c r="P1424" t="str">
        <f>_xlfn.XLOOKUP(A1424,Table3[customer_no],Table3[hsplt_handled],"NOT FOUND")</f>
        <v>tier - 3</v>
      </c>
      <c r="Q1424" t="str">
        <f>_xlfn.XLOOKUP(A1424,Table3[customer_no],Table3[city_handled],"NOT FOUND")</f>
        <v>tier - 1</v>
      </c>
      <c r="R1424" t="str">
        <f>_xlfn.XLOOKUP(A1424,Table3[customer_no],Table3[state_id],"NOT FOUND")</f>
        <v>R1011</v>
      </c>
      <c r="S1424" s="34" cm="1">
        <f t="array" ref="S1424">_xlfn.XLOOKUP(A1424,Table3[customer_no],'Hospitalisation Details'!$F$2:$F$2344,"NOT FOUND")</f>
        <v>7445.92</v>
      </c>
      <c r="T1424" t="str">
        <f>_xlfn.XLOOKUP(A1424,Table2[Customer ID],Table2[BMI_category],"NOT FOUND")</f>
        <v>Obesity</v>
      </c>
      <c r="U1424" s="7">
        <f>_xlfn.XLOOKUP(A1424,Table2[Customer ID],Table2[no of surgery],"NOT FOUND")</f>
        <v>0</v>
      </c>
      <c r="V1424" t="str">
        <f>_xlfn.XLOOKUP(A1424,Table2[Customer ID],Table2[smoker_missing],"NOT FOUND")</f>
        <v>No</v>
      </c>
      <c r="W1424" t="str">
        <f t="shared" si="22"/>
        <v>Prediabetes</v>
      </c>
      <c r="X1424" s="37">
        <f>SUM(Table5[[#This Row],[Title]:[Diabetes Level]])</f>
        <v>37926.49</v>
      </c>
    </row>
    <row r="1425" spans="1:24" x14ac:dyDescent="0.25">
      <c r="A1425" t="s">
        <v>947</v>
      </c>
      <c r="B1425" t="str">
        <f>VLOOKUP(A1425,'Customer Names'!$A$2:$E$2336,3,FALSE)</f>
        <v>Ms.</v>
      </c>
      <c r="C1425" t="str">
        <f>_xlfn.XLOOKUP(A1425,$A$2:$A$2336,'Customer Names'!$D$2:$D$2336,"NOT FOUND")</f>
        <v>Sharon E.</v>
      </c>
      <c r="D1425" t="str">
        <f>_xlfn.XLOOKUP(A1425,$A$2:$A$2336,'Customer Names'!$E$2:$E$2336,"NOT FOUND")</f>
        <v>Ryder</v>
      </c>
      <c r="E1425" cm="1">
        <f t="array" ref="E1425">_xlfn.XLOOKUP(A1425,$A$2:$A$2336,Table2[BMI],"NOT FOUND")</f>
        <v>36.195</v>
      </c>
      <c r="F1425" cm="1">
        <f t="array" ref="F1425">_xlfn.XLOOKUP(A1425,$A$2:$A$2336,Table2[HBA1C],"NOT FOUND")</f>
        <v>6.22</v>
      </c>
      <c r="G1425" t="str" cm="1">
        <f t="array" ref="G1425">_xlfn.XLOOKUP(A1425,$A$2:$A$2336,Table2[Heart Issues],"NOT FOUND")</f>
        <v>No</v>
      </c>
      <c r="H1425" t="str" cm="1">
        <f t="array" ref="H1425">_xlfn.XLOOKUP(A1425,$A$2:$A$2336,Table2[Any Transplants],"NOT FOUND")</f>
        <v>No</v>
      </c>
      <c r="I1425" t="str" cm="1">
        <f t="array" ref="I1425">_xlfn.XLOOKUP(A1425,$A$2:$A$2336,Table2[Cancer history],"NOT FOUND")</f>
        <v>No</v>
      </c>
      <c r="J1425" t="str">
        <f>_xlfn.XLOOKUP(A1425,Table3[customer_no],Table3[month],"NOT FOUND")</f>
        <v>Jul</v>
      </c>
      <c r="K1425" s="7">
        <f>_xlfn.XLOOKUP(A1425,Table3[customer_no],Table3[year_average],"NOT FOUND")</f>
        <v>1980</v>
      </c>
      <c r="L1425" cm="1">
        <f t="array" ref="L1425">_xlfn.XLOOKUP(A1425,Table3[customer_no],'Hospitalisation Details'!$D$2:$D$2344,"NOT FOUND")</f>
        <v>7</v>
      </c>
      <c r="M1425" s="33">
        <f>_xlfn.XLOOKUP(A1425,Table3[customer_no],Table3[dd/mm/yy],"NOT FOUND")</f>
        <v>29409</v>
      </c>
      <c r="N1425">
        <f>_xlfn.XLOOKUP(A1425,Table3[customer_no],Table3[age],"NOT FOUND")</f>
        <v>42</v>
      </c>
      <c r="O1425" cm="1">
        <f t="array" ref="O1425">_xlfn.XLOOKUP(A1425,Table3[customer_no],'Hospitalisation Details'!$E$2:$E$2344,"NOT FOUND")</f>
        <v>1</v>
      </c>
      <c r="P1425" t="str">
        <f>_xlfn.XLOOKUP(A1425,Table3[customer_no],Table3[hsplt_handled],"NOT FOUND")</f>
        <v>tier - 2</v>
      </c>
      <c r="Q1425" t="str">
        <f>_xlfn.XLOOKUP(A1425,Table3[customer_no],Table3[city_handled],"NOT FOUND")</f>
        <v>tier - 3</v>
      </c>
      <c r="R1425" t="str">
        <f>_xlfn.XLOOKUP(A1425,Table3[customer_no],Table3[state_id],"NOT FOUND")</f>
        <v>R1012</v>
      </c>
      <c r="S1425" s="34" cm="1">
        <f t="array" ref="S1425">_xlfn.XLOOKUP(A1425,Table3[customer_no],'Hospitalisation Details'!$F$2:$F$2344,"NOT FOUND")</f>
        <v>7443.64</v>
      </c>
      <c r="T1425" t="str">
        <f>_xlfn.XLOOKUP(A1425,Table2[Customer ID],Table2[BMI_category],"NOT FOUND")</f>
        <v>Obesity</v>
      </c>
      <c r="U1425" s="7">
        <f>_xlfn.XLOOKUP(A1425,Table2[Customer ID],Table2[no of surgery],"NOT FOUND")</f>
        <v>0</v>
      </c>
      <c r="V1425" t="str">
        <f>_xlfn.XLOOKUP(A1425,Table2[Customer ID],Table2[smoker_missing],"NOT FOUND")</f>
        <v>No</v>
      </c>
      <c r="W1425" t="str">
        <f t="shared" si="22"/>
        <v>Prediabetes</v>
      </c>
      <c r="X1425" s="37">
        <f>SUM(Table5[[#This Row],[Title]:[Diabetes Level]])</f>
        <v>38925.055</v>
      </c>
    </row>
    <row r="1426" spans="1:24" x14ac:dyDescent="0.25">
      <c r="A1426" t="s">
        <v>946</v>
      </c>
      <c r="B1426" t="str">
        <f>VLOOKUP(A1426,'Customer Names'!$A$2:$E$2336,3,FALSE)</f>
        <v>Mr.</v>
      </c>
      <c r="C1426" t="str">
        <f>_xlfn.XLOOKUP(A1426,$A$2:$A$2336,'Customer Names'!$D$2:$D$2336,"NOT FOUND")</f>
        <v>Jacob W√¶ver</v>
      </c>
      <c r="D1426" t="str">
        <f>_xlfn.XLOOKUP(A1426,$A$2:$A$2336,'Customer Names'!$E$2:$E$2336,"NOT FOUND")</f>
        <v>Larsen</v>
      </c>
      <c r="E1426" cm="1">
        <f t="array" ref="E1426">_xlfn.XLOOKUP(A1426,$A$2:$A$2336,Table2[BMI],"NOT FOUND")</f>
        <v>32.6</v>
      </c>
      <c r="F1426" cm="1">
        <f t="array" ref="F1426">_xlfn.XLOOKUP(A1426,$A$2:$A$2336,Table2[HBA1C],"NOT FOUND")</f>
        <v>5.73</v>
      </c>
      <c r="G1426" t="str" cm="1">
        <f t="array" ref="G1426">_xlfn.XLOOKUP(A1426,$A$2:$A$2336,Table2[Heart Issues],"NOT FOUND")</f>
        <v>No</v>
      </c>
      <c r="H1426" t="str" cm="1">
        <f t="array" ref="H1426">_xlfn.XLOOKUP(A1426,$A$2:$A$2336,Table2[Any Transplants],"NOT FOUND")</f>
        <v>No</v>
      </c>
      <c r="I1426" t="str" cm="1">
        <f t="array" ref="I1426">_xlfn.XLOOKUP(A1426,$A$2:$A$2336,Table2[Cancer history],"NOT FOUND")</f>
        <v>Yes</v>
      </c>
      <c r="J1426" t="str">
        <f>_xlfn.XLOOKUP(A1426,Table3[customer_no],Table3[month],"NOT FOUND")</f>
        <v>Sep</v>
      </c>
      <c r="K1426" s="7">
        <f>_xlfn.XLOOKUP(A1426,Table3[customer_no],Table3[year_average],"NOT FOUND")</f>
        <v>1979</v>
      </c>
      <c r="L1426" cm="1">
        <f t="array" ref="L1426">_xlfn.XLOOKUP(A1426,Table3[customer_no],'Hospitalisation Details'!$D$2:$D$2344,"NOT FOUND")</f>
        <v>1</v>
      </c>
      <c r="M1426" s="33">
        <f>_xlfn.XLOOKUP(A1426,Table3[customer_no],Table3[dd/mm/yy],"NOT FOUND")</f>
        <v>29099</v>
      </c>
      <c r="N1426">
        <f>_xlfn.XLOOKUP(A1426,Table3[customer_no],Table3[age],"NOT FOUND")</f>
        <v>43</v>
      </c>
      <c r="O1426" cm="1">
        <f t="array" ref="O1426">_xlfn.XLOOKUP(A1426,Table3[customer_no],'Hospitalisation Details'!$E$2:$E$2344,"NOT FOUND")</f>
        <v>2</v>
      </c>
      <c r="P1426" t="str">
        <f>_xlfn.XLOOKUP(A1426,Table3[customer_no],Table3[hsplt_handled],"NOT FOUND")</f>
        <v>tier - 3</v>
      </c>
      <c r="Q1426" t="str">
        <f>_xlfn.XLOOKUP(A1426,Table3[customer_no],Table3[city_handled],"NOT FOUND")</f>
        <v>tier - 2</v>
      </c>
      <c r="R1426" t="str">
        <f>_xlfn.XLOOKUP(A1426,Table3[customer_no],Table3[state_id],"NOT FOUND")</f>
        <v>R1011</v>
      </c>
      <c r="S1426" s="34" cm="1">
        <f t="array" ref="S1426">_xlfn.XLOOKUP(A1426,Table3[customer_no],'Hospitalisation Details'!$F$2:$F$2344,"NOT FOUND")</f>
        <v>7441.5</v>
      </c>
      <c r="T1426" t="str">
        <f>_xlfn.XLOOKUP(A1426,Table2[Customer ID],Table2[BMI_category],"NOT FOUND")</f>
        <v>Obesity</v>
      </c>
      <c r="U1426" s="7">
        <f>_xlfn.XLOOKUP(A1426,Table2[Customer ID],Table2[no of surgery],"NOT FOUND")</f>
        <v>1</v>
      </c>
      <c r="V1426" t="str">
        <f>_xlfn.XLOOKUP(A1426,Table2[Customer ID],Table2[smoker_missing],"NOT FOUND")</f>
        <v>No</v>
      </c>
      <c r="W1426" t="str">
        <f t="shared" si="22"/>
        <v>Prediabetes</v>
      </c>
      <c r="X1426" s="37">
        <f>SUM(Table5[[#This Row],[Title]:[Diabetes Level]])</f>
        <v>38604.83</v>
      </c>
    </row>
    <row r="1427" spans="1:24" x14ac:dyDescent="0.25">
      <c r="A1427" t="s">
        <v>945</v>
      </c>
      <c r="B1427" t="str">
        <f>VLOOKUP(A1427,'Customer Names'!$A$2:$E$2336,3,FALSE)</f>
        <v>Mr.</v>
      </c>
      <c r="C1427" t="str">
        <f>_xlfn.XLOOKUP(A1427,$A$2:$A$2336,'Customer Names'!$D$2:$D$2336,"NOT FOUND")</f>
        <v>Scott</v>
      </c>
      <c r="D1427" t="str">
        <f>_xlfn.XLOOKUP(A1427,$A$2:$A$2336,'Customer Names'!$E$2:$E$2336,"NOT FOUND")</f>
        <v>Keate</v>
      </c>
      <c r="E1427" cm="1">
        <f t="array" ref="E1427">_xlfn.XLOOKUP(A1427,$A$2:$A$2336,Table2[BMI],"NOT FOUND")</f>
        <v>30.2</v>
      </c>
      <c r="F1427" cm="1">
        <f t="array" ref="F1427">_xlfn.XLOOKUP(A1427,$A$2:$A$2336,Table2[HBA1C],"NOT FOUND")</f>
        <v>5.7</v>
      </c>
      <c r="G1427" t="str" cm="1">
        <f t="array" ref="G1427">_xlfn.XLOOKUP(A1427,$A$2:$A$2336,Table2[Heart Issues],"NOT FOUND")</f>
        <v>No</v>
      </c>
      <c r="H1427" t="str" cm="1">
        <f t="array" ref="H1427">_xlfn.XLOOKUP(A1427,$A$2:$A$2336,Table2[Any Transplants],"NOT FOUND")</f>
        <v>No</v>
      </c>
      <c r="I1427" t="str" cm="1">
        <f t="array" ref="I1427">_xlfn.XLOOKUP(A1427,$A$2:$A$2336,Table2[Cancer history],"NOT FOUND")</f>
        <v>No</v>
      </c>
      <c r="J1427" t="str">
        <f>_xlfn.XLOOKUP(A1427,Table3[customer_no],Table3[month],"NOT FOUND")</f>
        <v>Aug</v>
      </c>
      <c r="K1427" s="7">
        <f>_xlfn.XLOOKUP(A1427,Table3[customer_no],Table3[year_average],"NOT FOUND")</f>
        <v>1977</v>
      </c>
      <c r="L1427" cm="1">
        <f t="array" ref="L1427">_xlfn.XLOOKUP(A1427,Table3[customer_no],'Hospitalisation Details'!$D$2:$D$2344,"NOT FOUND")</f>
        <v>25</v>
      </c>
      <c r="M1427" s="33">
        <f>_xlfn.XLOOKUP(A1427,Table3[customer_no],Table3[dd/mm/yy],"NOT FOUND")</f>
        <v>28362</v>
      </c>
      <c r="N1427">
        <f>_xlfn.XLOOKUP(A1427,Table3[customer_no],Table3[age],"NOT FOUND")</f>
        <v>45</v>
      </c>
      <c r="O1427" cm="1">
        <f t="array" ref="O1427">_xlfn.XLOOKUP(A1427,Table3[customer_no],'Hospitalisation Details'!$E$2:$E$2344,"NOT FOUND")</f>
        <v>1</v>
      </c>
      <c r="P1427" t="str">
        <f>_xlfn.XLOOKUP(A1427,Table3[customer_no],Table3[hsplt_handled],"NOT FOUND")</f>
        <v>tier - 3</v>
      </c>
      <c r="Q1427" t="str">
        <f>_xlfn.XLOOKUP(A1427,Table3[customer_no],Table3[city_handled],"NOT FOUND")</f>
        <v>tier - 2</v>
      </c>
      <c r="R1427" t="str">
        <f>_xlfn.XLOOKUP(A1427,Table3[customer_no],Table3[state_id],"NOT FOUND")</f>
        <v>R1011</v>
      </c>
      <c r="S1427" s="34" cm="1">
        <f t="array" ref="S1427">_xlfn.XLOOKUP(A1427,Table3[customer_no],'Hospitalisation Details'!$F$2:$F$2344,"NOT FOUND")</f>
        <v>7441.05</v>
      </c>
      <c r="T1427" t="str">
        <f>_xlfn.XLOOKUP(A1427,Table2[Customer ID],Table2[BMI_category],"NOT FOUND")</f>
        <v>Obesity</v>
      </c>
      <c r="U1427" s="7">
        <f>_xlfn.XLOOKUP(A1427,Table2[Customer ID],Table2[no of surgery],"NOT FOUND")</f>
        <v>0</v>
      </c>
      <c r="V1427" t="str">
        <f>_xlfn.XLOOKUP(A1427,Table2[Customer ID],Table2[smoker_missing],"NOT FOUND")</f>
        <v>No</v>
      </c>
      <c r="W1427" t="str">
        <f t="shared" si="22"/>
        <v>Prediabetes</v>
      </c>
      <c r="X1427" s="37">
        <f>SUM(Table5[[#This Row],[Title]:[Diabetes Level]])</f>
        <v>37886.950000000004</v>
      </c>
    </row>
    <row r="1428" spans="1:24" x14ac:dyDescent="0.25">
      <c r="A1428" t="s">
        <v>944</v>
      </c>
      <c r="B1428" t="str">
        <f>VLOOKUP(A1428,'Customer Names'!$A$2:$E$2336,3,FALSE)</f>
        <v>Ms.</v>
      </c>
      <c r="C1428" t="str">
        <f>_xlfn.XLOOKUP(A1428,$A$2:$A$2336,'Customer Names'!$D$2:$D$2336,"NOT FOUND")</f>
        <v>Brooke S.</v>
      </c>
      <c r="D1428" t="str">
        <f>_xlfn.XLOOKUP(A1428,$A$2:$A$2336,'Customer Names'!$E$2:$E$2336,"NOT FOUND")</f>
        <v>Williams</v>
      </c>
      <c r="E1428" cm="1">
        <f t="array" ref="E1428">_xlfn.XLOOKUP(A1428,$A$2:$A$2336,Table2[BMI],"NOT FOUND")</f>
        <v>27.645</v>
      </c>
      <c r="F1428" cm="1">
        <f t="array" ref="F1428">_xlfn.XLOOKUP(A1428,$A$2:$A$2336,Table2[HBA1C],"NOT FOUND")</f>
        <v>9.91</v>
      </c>
      <c r="G1428" t="str" cm="1">
        <f t="array" ref="G1428">_xlfn.XLOOKUP(A1428,$A$2:$A$2336,Table2[Heart Issues],"NOT FOUND")</f>
        <v>No</v>
      </c>
      <c r="H1428" t="str" cm="1">
        <f t="array" ref="H1428">_xlfn.XLOOKUP(A1428,$A$2:$A$2336,Table2[Any Transplants],"NOT FOUND")</f>
        <v>No</v>
      </c>
      <c r="I1428" t="str" cm="1">
        <f t="array" ref="I1428">_xlfn.XLOOKUP(A1428,$A$2:$A$2336,Table2[Cancer history],"NOT FOUND")</f>
        <v>No</v>
      </c>
      <c r="J1428" t="str">
        <f>_xlfn.XLOOKUP(A1428,Table3[customer_no],Table3[month],"NOT FOUND")</f>
        <v>Dec</v>
      </c>
      <c r="K1428" s="7">
        <f>_xlfn.XLOOKUP(A1428,Table3[customer_no],Table3[year_average],"NOT FOUND")</f>
        <v>1978</v>
      </c>
      <c r="L1428" cm="1">
        <f t="array" ref="L1428">_xlfn.XLOOKUP(A1428,Table3[customer_no],'Hospitalisation Details'!$D$2:$D$2344,"NOT FOUND")</f>
        <v>2</v>
      </c>
      <c r="M1428" s="33">
        <f>_xlfn.XLOOKUP(A1428,Table3[customer_no],Table3[dd/mm/yy],"NOT FOUND")</f>
        <v>28826</v>
      </c>
      <c r="N1428">
        <f>_xlfn.XLOOKUP(A1428,Table3[customer_no],Table3[age],"NOT FOUND")</f>
        <v>44</v>
      </c>
      <c r="O1428" cm="1">
        <f t="array" ref="O1428">_xlfn.XLOOKUP(A1428,Table3[customer_no],'Hospitalisation Details'!$E$2:$E$2344,"NOT FOUND")</f>
        <v>0</v>
      </c>
      <c r="P1428" t="str">
        <f>_xlfn.XLOOKUP(A1428,Table3[customer_no],Table3[hsplt_handled],"NOT FOUND")</f>
        <v>tier - 2</v>
      </c>
      <c r="Q1428" t="str">
        <f>_xlfn.XLOOKUP(A1428,Table3[customer_no],Table3[city_handled],"NOT FOUND")</f>
        <v>tier - 3</v>
      </c>
      <c r="R1428" t="str">
        <f>_xlfn.XLOOKUP(A1428,Table3[customer_no],Table3[state_id],"NOT FOUND")</f>
        <v>R1012</v>
      </c>
      <c r="S1428" s="34" cm="1">
        <f t="array" ref="S1428">_xlfn.XLOOKUP(A1428,Table3[customer_no],'Hospitalisation Details'!$F$2:$F$2344,"NOT FOUND")</f>
        <v>7421.19</v>
      </c>
      <c r="T1428" t="str">
        <f>_xlfn.XLOOKUP(A1428,Table2[Customer ID],Table2[BMI_category],"NOT FOUND")</f>
        <v>Overweight</v>
      </c>
      <c r="U1428" s="7">
        <f>_xlfn.XLOOKUP(A1428,Table2[Customer ID],Table2[no of surgery],"NOT FOUND")</f>
        <v>0</v>
      </c>
      <c r="V1428" t="str">
        <f>_xlfn.XLOOKUP(A1428,Table2[Customer ID],Table2[smoker_missing],"NOT FOUND")</f>
        <v>No</v>
      </c>
      <c r="W1428" t="str">
        <f t="shared" si="22"/>
        <v>Diabetes</v>
      </c>
      <c r="X1428" s="37">
        <f>SUM(Table5[[#This Row],[Title]:[Diabetes Level]])</f>
        <v>38308.745000000003</v>
      </c>
    </row>
    <row r="1429" spans="1:24" x14ac:dyDescent="0.25">
      <c r="A1429" t="s">
        <v>943</v>
      </c>
      <c r="B1429" t="str">
        <f>VLOOKUP(A1429,'Customer Names'!$A$2:$E$2336,3,FALSE)</f>
        <v>Ms.</v>
      </c>
      <c r="C1429" t="str">
        <f>_xlfn.XLOOKUP(A1429,$A$2:$A$2336,'Customer Names'!$D$2:$D$2336,"NOT FOUND")</f>
        <v>Kaye A.</v>
      </c>
      <c r="D1429" t="str">
        <f>_xlfn.XLOOKUP(A1429,$A$2:$A$2336,'Customer Names'!$E$2:$E$2336,"NOT FOUND")</f>
        <v>Starosciak</v>
      </c>
      <c r="E1429" cm="1">
        <f t="array" ref="E1429">_xlfn.XLOOKUP(A1429,$A$2:$A$2336,Table2[BMI],"NOT FOUND")</f>
        <v>26.41</v>
      </c>
      <c r="F1429" cm="1">
        <f t="array" ref="F1429">_xlfn.XLOOKUP(A1429,$A$2:$A$2336,Table2[HBA1C],"NOT FOUND")</f>
        <v>11.4</v>
      </c>
      <c r="G1429" t="str" cm="1">
        <f t="array" ref="G1429">_xlfn.XLOOKUP(A1429,$A$2:$A$2336,Table2[Heart Issues],"NOT FOUND")</f>
        <v>No</v>
      </c>
      <c r="H1429" t="str" cm="1">
        <f t="array" ref="H1429">_xlfn.XLOOKUP(A1429,$A$2:$A$2336,Table2[Any Transplants],"NOT FOUND")</f>
        <v>No</v>
      </c>
      <c r="I1429" t="str" cm="1">
        <f t="array" ref="I1429">_xlfn.XLOOKUP(A1429,$A$2:$A$2336,Table2[Cancer history],"NOT FOUND")</f>
        <v>No</v>
      </c>
      <c r="J1429" t="str">
        <f>_xlfn.XLOOKUP(A1429,Table3[customer_no],Table3[month],"NOT FOUND")</f>
        <v>Nov</v>
      </c>
      <c r="K1429" s="7">
        <f>_xlfn.XLOOKUP(A1429,Table3[customer_no],Table3[year_average],"NOT FOUND")</f>
        <v>1978</v>
      </c>
      <c r="L1429" cm="1">
        <f t="array" ref="L1429">_xlfn.XLOOKUP(A1429,Table3[customer_no],'Hospitalisation Details'!$D$2:$D$2344,"NOT FOUND")</f>
        <v>12</v>
      </c>
      <c r="M1429" s="33">
        <f>_xlfn.XLOOKUP(A1429,Table3[customer_no],Table3[dd/mm/yy],"NOT FOUND")</f>
        <v>28806</v>
      </c>
      <c r="N1429">
        <f>_xlfn.XLOOKUP(A1429,Table3[customer_no],Table3[age],"NOT FOUND")</f>
        <v>44</v>
      </c>
      <c r="O1429" cm="1">
        <f t="array" ref="O1429">_xlfn.XLOOKUP(A1429,Table3[customer_no],'Hospitalisation Details'!$E$2:$E$2344,"NOT FOUND")</f>
        <v>0</v>
      </c>
      <c r="P1429" t="str">
        <f>_xlfn.XLOOKUP(A1429,Table3[customer_no],Table3[hsplt_handled],"NOT FOUND")</f>
        <v>tier - 2</v>
      </c>
      <c r="Q1429" t="str">
        <f>_xlfn.XLOOKUP(A1429,Table3[customer_no],Table3[city_handled],"NOT FOUND")</f>
        <v>tier - 2</v>
      </c>
      <c r="R1429" t="str">
        <f>_xlfn.XLOOKUP(A1429,Table3[customer_no],Table3[state_id],"NOT FOUND")</f>
        <v>R1012</v>
      </c>
      <c r="S1429" s="34" cm="1">
        <f t="array" ref="S1429">_xlfn.XLOOKUP(A1429,Table3[customer_no],'Hospitalisation Details'!$F$2:$F$2344,"NOT FOUND")</f>
        <v>7419.48</v>
      </c>
      <c r="T1429" t="str">
        <f>_xlfn.XLOOKUP(A1429,Table2[Customer ID],Table2[BMI_category],"NOT FOUND")</f>
        <v>Overweight</v>
      </c>
      <c r="U1429" s="7">
        <f>_xlfn.XLOOKUP(A1429,Table2[Customer ID],Table2[no of surgery],"NOT FOUND")</f>
        <v>0</v>
      </c>
      <c r="V1429" t="str">
        <f>_xlfn.XLOOKUP(A1429,Table2[Customer ID],Table2[smoker_missing],"NOT FOUND")</f>
        <v>No</v>
      </c>
      <c r="W1429" t="str">
        <f t="shared" si="22"/>
        <v>Diabetes</v>
      </c>
      <c r="X1429" s="37">
        <f>SUM(Table5[[#This Row],[Title]:[Diabetes Level]])</f>
        <v>38297.29</v>
      </c>
    </row>
    <row r="1430" spans="1:24" x14ac:dyDescent="0.25">
      <c r="A1430" t="s">
        <v>942</v>
      </c>
      <c r="B1430" t="str">
        <f>VLOOKUP(A1430,'Customer Names'!$A$2:$E$2336,3,FALSE)</f>
        <v>Ms.</v>
      </c>
      <c r="C1430" t="str">
        <f>_xlfn.XLOOKUP(A1430,$A$2:$A$2336,'Customer Names'!$D$2:$D$2336,"NOT FOUND")</f>
        <v>Carolyn</v>
      </c>
      <c r="D1430" t="str">
        <f>_xlfn.XLOOKUP(A1430,$A$2:$A$2336,'Customer Names'!$E$2:$E$2336,"NOT FOUND")</f>
        <v>Smith</v>
      </c>
      <c r="E1430" cm="1">
        <f t="array" ref="E1430">_xlfn.XLOOKUP(A1430,$A$2:$A$2336,Table2[BMI],"NOT FOUND")</f>
        <v>34.1</v>
      </c>
      <c r="F1430" cm="1">
        <f t="array" ref="F1430">_xlfn.XLOOKUP(A1430,$A$2:$A$2336,Table2[HBA1C],"NOT FOUND")</f>
        <v>6.29</v>
      </c>
      <c r="G1430" t="str" cm="1">
        <f t="array" ref="G1430">_xlfn.XLOOKUP(A1430,$A$2:$A$2336,Table2[Heart Issues],"NOT FOUND")</f>
        <v>yes</v>
      </c>
      <c r="H1430" t="str" cm="1">
        <f t="array" ref="H1430">_xlfn.XLOOKUP(A1430,$A$2:$A$2336,Table2[Any Transplants],"NOT FOUND")</f>
        <v>No</v>
      </c>
      <c r="I1430" t="str" cm="1">
        <f t="array" ref="I1430">_xlfn.XLOOKUP(A1430,$A$2:$A$2336,Table2[Cancer history],"NOT FOUND")</f>
        <v>Yes</v>
      </c>
      <c r="J1430" t="str">
        <f>_xlfn.XLOOKUP(A1430,Table3[customer_no],Table3[month],"NOT FOUND")</f>
        <v>Sep</v>
      </c>
      <c r="K1430" s="7">
        <f>_xlfn.XLOOKUP(A1430,Table3[customer_no],Table3[year_average],"NOT FOUND")</f>
        <v>1983</v>
      </c>
      <c r="L1430" cm="1">
        <f t="array" ref="L1430">_xlfn.XLOOKUP(A1430,Table3[customer_no],'Hospitalisation Details'!$D$2:$D$2344,"NOT FOUND")</f>
        <v>19</v>
      </c>
      <c r="M1430" s="33">
        <f>_xlfn.XLOOKUP(A1430,Table3[customer_no],Table3[dd/mm/yy],"NOT FOUND")</f>
        <v>30578</v>
      </c>
      <c r="N1430">
        <f>_xlfn.XLOOKUP(A1430,Table3[customer_no],Table3[age],"NOT FOUND")</f>
        <v>39</v>
      </c>
      <c r="O1430" cm="1">
        <f t="array" ref="O1430">_xlfn.XLOOKUP(A1430,Table3[customer_no],'Hospitalisation Details'!$E$2:$E$2344,"NOT FOUND")</f>
        <v>3</v>
      </c>
      <c r="P1430" t="str">
        <f>_xlfn.XLOOKUP(A1430,Table3[customer_no],Table3[hsplt_handled],"NOT FOUND")</f>
        <v>tier - 2</v>
      </c>
      <c r="Q1430" t="str">
        <f>_xlfn.XLOOKUP(A1430,Table3[customer_no],Table3[city_handled],"NOT FOUND")</f>
        <v>tier - 2</v>
      </c>
      <c r="R1430" t="str">
        <f>_xlfn.XLOOKUP(A1430,Table3[customer_no],Table3[state_id],"NOT FOUND")</f>
        <v>R1011</v>
      </c>
      <c r="S1430" s="34" cm="1">
        <f t="array" ref="S1430">_xlfn.XLOOKUP(A1430,Table3[customer_no],'Hospitalisation Details'!$F$2:$F$2344,"NOT FOUND")</f>
        <v>7418.52</v>
      </c>
      <c r="T1430" t="str">
        <f>_xlfn.XLOOKUP(A1430,Table2[Customer ID],Table2[BMI_category],"NOT FOUND")</f>
        <v>Obesity</v>
      </c>
      <c r="U1430" s="7">
        <f>_xlfn.XLOOKUP(A1430,Table2[Customer ID],Table2[no of surgery],"NOT FOUND")</f>
        <v>1</v>
      </c>
      <c r="V1430" t="str">
        <f>_xlfn.XLOOKUP(A1430,Table2[Customer ID],Table2[smoker_missing],"NOT FOUND")</f>
        <v>No</v>
      </c>
      <c r="W1430" t="str">
        <f t="shared" si="22"/>
        <v>Prediabetes</v>
      </c>
      <c r="X1430" s="37">
        <f>SUM(Table5[[#This Row],[Title]:[Diabetes Level]])</f>
        <v>40081.910000000003</v>
      </c>
    </row>
    <row r="1431" spans="1:24" x14ac:dyDescent="0.25">
      <c r="A1431" t="s">
        <v>941</v>
      </c>
      <c r="B1431" t="str">
        <f>VLOOKUP(A1431,'Customer Names'!$A$2:$E$2336,3,FALSE)</f>
        <v>Mr.</v>
      </c>
      <c r="C1431" t="str">
        <f>_xlfn.XLOOKUP(A1431,$A$2:$A$2336,'Customer Names'!$D$2:$D$2336,"NOT FOUND")</f>
        <v>Daniel C.</v>
      </c>
      <c r="D1431" t="str">
        <f>_xlfn.XLOOKUP(A1431,$A$2:$A$2336,'Customer Names'!$E$2:$E$2336,"NOT FOUND")</f>
        <v>Henderson</v>
      </c>
      <c r="E1431" cm="1">
        <f t="array" ref="E1431">_xlfn.XLOOKUP(A1431,$A$2:$A$2336,Table2[BMI],"NOT FOUND")</f>
        <v>17.3</v>
      </c>
      <c r="F1431" cm="1">
        <f t="array" ref="F1431">_xlfn.XLOOKUP(A1431,$A$2:$A$2336,Table2[HBA1C],"NOT FOUND")</f>
        <v>9.2799999999999994</v>
      </c>
      <c r="G1431" t="str" cm="1">
        <f t="array" ref="G1431">_xlfn.XLOOKUP(A1431,$A$2:$A$2336,Table2[Heart Issues],"NOT FOUND")</f>
        <v>No</v>
      </c>
      <c r="H1431" t="str" cm="1">
        <f t="array" ref="H1431">_xlfn.XLOOKUP(A1431,$A$2:$A$2336,Table2[Any Transplants],"NOT FOUND")</f>
        <v>No</v>
      </c>
      <c r="I1431" t="str" cm="1">
        <f t="array" ref="I1431">_xlfn.XLOOKUP(A1431,$A$2:$A$2336,Table2[Cancer history],"NOT FOUND")</f>
        <v>No</v>
      </c>
      <c r="J1431" t="str">
        <f>_xlfn.XLOOKUP(A1431,Table3[customer_no],Table3[month],"NOT FOUND")</f>
        <v>Dec</v>
      </c>
      <c r="K1431" s="7">
        <f>_xlfn.XLOOKUP(A1431,Table3[customer_no],Table3[year_average],"NOT FOUND")</f>
        <v>1965</v>
      </c>
      <c r="L1431" cm="1">
        <f t="array" ref="L1431">_xlfn.XLOOKUP(A1431,Table3[customer_no],'Hospitalisation Details'!$D$2:$D$2344,"NOT FOUND")</f>
        <v>5</v>
      </c>
      <c r="M1431" s="33">
        <f>_xlfn.XLOOKUP(A1431,Table3[customer_no],Table3[dd/mm/yy],"NOT FOUND")</f>
        <v>24081</v>
      </c>
      <c r="N1431">
        <f>_xlfn.XLOOKUP(A1431,Table3[customer_no],Table3[age],"NOT FOUND")</f>
        <v>57</v>
      </c>
      <c r="O1431" cm="1">
        <f t="array" ref="O1431">_xlfn.XLOOKUP(A1431,Table3[customer_no],'Hospitalisation Details'!$E$2:$E$2344,"NOT FOUND")</f>
        <v>0</v>
      </c>
      <c r="P1431" t="str">
        <f>_xlfn.XLOOKUP(A1431,Table3[customer_no],Table3[hsplt_handled],"NOT FOUND")</f>
        <v>tier - 3</v>
      </c>
      <c r="Q1431" t="str">
        <f>_xlfn.XLOOKUP(A1431,Table3[customer_no],Table3[city_handled],"NOT FOUND")</f>
        <v>tier - 2</v>
      </c>
      <c r="R1431" t="str">
        <f>_xlfn.XLOOKUP(A1431,Table3[customer_no],Table3[state_id],"NOT FOUND")</f>
        <v>R1013</v>
      </c>
      <c r="S1431" s="34" cm="1">
        <f t="array" ref="S1431">_xlfn.XLOOKUP(A1431,Table3[customer_no],'Hospitalisation Details'!$F$2:$F$2344,"NOT FOUND")</f>
        <v>7403.98</v>
      </c>
      <c r="T1431" t="str">
        <f>_xlfn.XLOOKUP(A1431,Table2[Customer ID],Table2[BMI_category],"NOT FOUND")</f>
        <v>Underweight</v>
      </c>
      <c r="U1431" s="7">
        <f>_xlfn.XLOOKUP(A1431,Table2[Customer ID],Table2[no of surgery],"NOT FOUND")</f>
        <v>0</v>
      </c>
      <c r="V1431" t="str">
        <f>_xlfn.XLOOKUP(A1431,Table2[Customer ID],Table2[smoker_missing],"NOT FOUND")</f>
        <v>No</v>
      </c>
      <c r="W1431" t="str">
        <f t="shared" si="22"/>
        <v>Diabetes</v>
      </c>
      <c r="X1431" s="37">
        <f>SUM(Table5[[#This Row],[Title]:[Diabetes Level]])</f>
        <v>33538.559999999998</v>
      </c>
    </row>
    <row r="1432" spans="1:24" x14ac:dyDescent="0.25">
      <c r="A1432" t="s">
        <v>940</v>
      </c>
      <c r="B1432" t="str">
        <f>VLOOKUP(A1432,'Customer Names'!$A$2:$E$2336,3,FALSE)</f>
        <v>Mrs.</v>
      </c>
      <c r="C1432" t="str">
        <f>_xlfn.XLOOKUP(A1432,$A$2:$A$2336,'Customer Names'!$D$2:$D$2336,"NOT FOUND")</f>
        <v>Laurie A</v>
      </c>
      <c r="D1432" t="str">
        <f>_xlfn.XLOOKUP(A1432,$A$2:$A$2336,'Customer Names'!$E$2:$E$2336,"NOT FOUND")</f>
        <v>Winkelman</v>
      </c>
      <c r="E1432" cm="1">
        <f t="array" ref="E1432">_xlfn.XLOOKUP(A1432,$A$2:$A$2336,Table2[BMI],"NOT FOUND")</f>
        <v>35.020000000000003</v>
      </c>
      <c r="F1432" cm="1">
        <f t="array" ref="F1432">_xlfn.XLOOKUP(A1432,$A$2:$A$2336,Table2[HBA1C],"NOT FOUND")</f>
        <v>4.78</v>
      </c>
      <c r="G1432" t="str" cm="1">
        <f t="array" ref="G1432">_xlfn.XLOOKUP(A1432,$A$2:$A$2336,Table2[Heart Issues],"NOT FOUND")</f>
        <v>No</v>
      </c>
      <c r="H1432" t="str" cm="1">
        <f t="array" ref="H1432">_xlfn.XLOOKUP(A1432,$A$2:$A$2336,Table2[Any Transplants],"NOT FOUND")</f>
        <v>No</v>
      </c>
      <c r="I1432" t="str" cm="1">
        <f t="array" ref="I1432">_xlfn.XLOOKUP(A1432,$A$2:$A$2336,Table2[Cancer history],"NOT FOUND")</f>
        <v>Yes</v>
      </c>
      <c r="J1432" t="str">
        <f>_xlfn.XLOOKUP(A1432,Table3[customer_no],Table3[month],"NOT FOUND")</f>
        <v>Jul</v>
      </c>
      <c r="K1432" s="7">
        <f>_xlfn.XLOOKUP(A1432,Table3[customer_no],Table3[year_average],"NOT FOUND")</f>
        <v>1993</v>
      </c>
      <c r="L1432" cm="1">
        <f t="array" ref="L1432">_xlfn.XLOOKUP(A1432,Table3[customer_no],'Hospitalisation Details'!$D$2:$D$2344,"NOT FOUND")</f>
        <v>22</v>
      </c>
      <c r="M1432" s="33">
        <f>_xlfn.XLOOKUP(A1432,Table3[customer_no],Table3[dd/mm/yy],"NOT FOUND")</f>
        <v>34172</v>
      </c>
      <c r="N1432">
        <f>_xlfn.XLOOKUP(A1432,Table3[customer_no],Table3[age],"NOT FOUND")</f>
        <v>29</v>
      </c>
      <c r="O1432" cm="1">
        <f t="array" ref="O1432">_xlfn.XLOOKUP(A1432,Table3[customer_no],'Hospitalisation Details'!$E$2:$E$2344,"NOT FOUND")</f>
        <v>0</v>
      </c>
      <c r="P1432" t="str">
        <f>_xlfn.XLOOKUP(A1432,Table3[customer_no],Table3[hsplt_handled],"NOT FOUND")</f>
        <v>tier - 2</v>
      </c>
      <c r="Q1432" t="str">
        <f>_xlfn.XLOOKUP(A1432,Table3[customer_no],Table3[city_handled],"NOT FOUND")</f>
        <v>tier - 2</v>
      </c>
      <c r="R1432" t="str">
        <f>_xlfn.XLOOKUP(A1432,Table3[customer_no],Table3[state_id],"NOT FOUND")</f>
        <v>R1026</v>
      </c>
      <c r="S1432" s="34" cm="1">
        <f t="array" ref="S1432">_xlfn.XLOOKUP(A1432,Table3[customer_no],'Hospitalisation Details'!$F$2:$F$2344,"NOT FOUND")</f>
        <v>7388.85</v>
      </c>
      <c r="T1432" t="str">
        <f>_xlfn.XLOOKUP(A1432,Table2[Customer ID],Table2[BMI_category],"NOT FOUND")</f>
        <v>Obesity</v>
      </c>
      <c r="U1432" s="7">
        <f>_xlfn.XLOOKUP(A1432,Table2[Customer ID],Table2[no of surgery],"NOT FOUND")</f>
        <v>1</v>
      </c>
      <c r="V1432" t="str">
        <f>_xlfn.XLOOKUP(A1432,Table2[Customer ID],Table2[smoker_missing],"NOT FOUND")</f>
        <v>No</v>
      </c>
      <c r="W1432" t="str">
        <f t="shared" si="22"/>
        <v>Normal</v>
      </c>
      <c r="X1432" s="37">
        <f>SUM(Table5[[#This Row],[Title]:[Diabetes Level]])</f>
        <v>43645.65</v>
      </c>
    </row>
    <row r="1433" spans="1:24" x14ac:dyDescent="0.25">
      <c r="A1433" t="s">
        <v>939</v>
      </c>
      <c r="B1433" t="str">
        <f>VLOOKUP(A1433,'Customer Names'!$A$2:$E$2336,3,FALSE)</f>
        <v>Ms.</v>
      </c>
      <c r="C1433" t="str">
        <f>_xlfn.XLOOKUP(A1433,$A$2:$A$2336,'Customer Names'!$D$2:$D$2336,"NOT FOUND")</f>
        <v>Nicole</v>
      </c>
      <c r="D1433" t="str">
        <f>_xlfn.XLOOKUP(A1433,$A$2:$A$2336,'Customer Names'!$E$2:$E$2336,"NOT FOUND")</f>
        <v>Monette</v>
      </c>
      <c r="E1433" cm="1">
        <f t="array" ref="E1433">_xlfn.XLOOKUP(A1433,$A$2:$A$2336,Table2[BMI],"NOT FOUND")</f>
        <v>37.1</v>
      </c>
      <c r="F1433" cm="1">
        <f t="array" ref="F1433">_xlfn.XLOOKUP(A1433,$A$2:$A$2336,Table2[HBA1C],"NOT FOUND")</f>
        <v>8.8699999999999992</v>
      </c>
      <c r="G1433" t="str" cm="1">
        <f t="array" ref="G1433">_xlfn.XLOOKUP(A1433,$A$2:$A$2336,Table2[Heart Issues],"NOT FOUND")</f>
        <v>yes</v>
      </c>
      <c r="H1433" t="str" cm="1">
        <f t="array" ref="H1433">_xlfn.XLOOKUP(A1433,$A$2:$A$2336,Table2[Any Transplants],"NOT FOUND")</f>
        <v>No</v>
      </c>
      <c r="I1433" t="str" cm="1">
        <f t="array" ref="I1433">_xlfn.XLOOKUP(A1433,$A$2:$A$2336,Table2[Cancer history],"NOT FOUND")</f>
        <v>No</v>
      </c>
      <c r="J1433" t="str">
        <f>_xlfn.XLOOKUP(A1433,Table3[customer_no],Table3[month],"NOT FOUND")</f>
        <v>Nov</v>
      </c>
      <c r="K1433" s="7">
        <f>_xlfn.XLOOKUP(A1433,Table3[customer_no],Table3[year_average],"NOT FOUND")</f>
        <v>1981</v>
      </c>
      <c r="L1433" cm="1">
        <f t="array" ref="L1433">_xlfn.XLOOKUP(A1433,Table3[customer_no],'Hospitalisation Details'!$D$2:$D$2344,"NOT FOUND")</f>
        <v>24</v>
      </c>
      <c r="M1433" s="33">
        <f>_xlfn.XLOOKUP(A1433,Table3[customer_no],Table3[dd/mm/yy],"NOT FOUND")</f>
        <v>29914</v>
      </c>
      <c r="N1433">
        <f>_xlfn.XLOOKUP(A1433,Table3[customer_no],Table3[age],"NOT FOUND")</f>
        <v>41</v>
      </c>
      <c r="O1433" cm="1">
        <f t="array" ref="O1433">_xlfn.XLOOKUP(A1433,Table3[customer_no],'Hospitalisation Details'!$E$2:$E$2344,"NOT FOUND")</f>
        <v>2</v>
      </c>
      <c r="P1433" t="str">
        <f>_xlfn.XLOOKUP(A1433,Table3[customer_no],Table3[hsplt_handled],"NOT FOUND")</f>
        <v>tier - 2</v>
      </c>
      <c r="Q1433" t="str">
        <f>_xlfn.XLOOKUP(A1433,Table3[customer_no],Table3[city_handled],"NOT FOUND")</f>
        <v>tier - 1</v>
      </c>
      <c r="R1433" t="str">
        <f>_xlfn.XLOOKUP(A1433,Table3[customer_no],Table3[state_id],"NOT FOUND")</f>
        <v>R1011</v>
      </c>
      <c r="S1433" s="34" cm="1">
        <f t="array" ref="S1433">_xlfn.XLOOKUP(A1433,Table3[customer_no],'Hospitalisation Details'!$F$2:$F$2344,"NOT FOUND")</f>
        <v>7371.77</v>
      </c>
      <c r="T1433" t="str">
        <f>_xlfn.XLOOKUP(A1433,Table2[Customer ID],Table2[BMI_category],"NOT FOUND")</f>
        <v>Obesity</v>
      </c>
      <c r="U1433" s="7">
        <f>_xlfn.XLOOKUP(A1433,Table2[Customer ID],Table2[no of surgery],"NOT FOUND")</f>
        <v>0</v>
      </c>
      <c r="V1433" t="str">
        <f>_xlfn.XLOOKUP(A1433,Table2[Customer ID],Table2[smoker_missing],"NOT FOUND")</f>
        <v>No</v>
      </c>
      <c r="W1433" t="str">
        <f t="shared" si="22"/>
        <v>Diabetes</v>
      </c>
      <c r="X1433" s="37">
        <f>SUM(Table5[[#This Row],[Title]:[Diabetes Level]])</f>
        <v>39379.740000000005</v>
      </c>
    </row>
    <row r="1434" spans="1:24" x14ac:dyDescent="0.25">
      <c r="A1434" t="s">
        <v>938</v>
      </c>
      <c r="B1434" t="str">
        <f>VLOOKUP(A1434,'Customer Names'!$A$2:$E$2336,3,FALSE)</f>
        <v>Ms.</v>
      </c>
      <c r="C1434" t="str">
        <f>_xlfn.XLOOKUP(A1434,$A$2:$A$2336,'Customer Names'!$D$2:$D$2336,"NOT FOUND")</f>
        <v>Shelby</v>
      </c>
      <c r="D1434" t="str">
        <f>_xlfn.XLOOKUP(A1434,$A$2:$A$2336,'Customer Names'!$E$2:$E$2336,"NOT FOUND")</f>
        <v>Kramer</v>
      </c>
      <c r="E1434" cm="1">
        <f t="array" ref="E1434">_xlfn.XLOOKUP(A1434,$A$2:$A$2336,Table2[BMI],"NOT FOUND")</f>
        <v>16.79</v>
      </c>
      <c r="F1434" cm="1">
        <f t="array" ref="F1434">_xlfn.XLOOKUP(A1434,$A$2:$A$2336,Table2[HBA1C],"NOT FOUND")</f>
        <v>11.4</v>
      </c>
      <c r="G1434" t="str" cm="1">
        <f t="array" ref="G1434">_xlfn.XLOOKUP(A1434,$A$2:$A$2336,Table2[Heart Issues],"NOT FOUND")</f>
        <v>No</v>
      </c>
      <c r="H1434" t="str" cm="1">
        <f t="array" ref="H1434">_xlfn.XLOOKUP(A1434,$A$2:$A$2336,Table2[Any Transplants],"NOT FOUND")</f>
        <v>No</v>
      </c>
      <c r="I1434" t="str" cm="1">
        <f t="array" ref="I1434">_xlfn.XLOOKUP(A1434,$A$2:$A$2336,Table2[Cancer history],"NOT FOUND")</f>
        <v>No</v>
      </c>
      <c r="J1434" t="str">
        <f>_xlfn.XLOOKUP(A1434,Table3[customer_no],Table3[month],"NOT FOUND")</f>
        <v>Dec</v>
      </c>
      <c r="K1434" s="7">
        <f>_xlfn.XLOOKUP(A1434,Table3[customer_no],Table3[year_average],"NOT FOUND")</f>
        <v>1965</v>
      </c>
      <c r="L1434" cm="1">
        <f t="array" ref="L1434">_xlfn.XLOOKUP(A1434,Table3[customer_no],'Hospitalisation Details'!$D$2:$D$2344,"NOT FOUND")</f>
        <v>9</v>
      </c>
      <c r="M1434" s="33">
        <f>_xlfn.XLOOKUP(A1434,Table3[customer_no],Table3[dd/mm/yy],"NOT FOUND")</f>
        <v>24085</v>
      </c>
      <c r="N1434">
        <f>_xlfn.XLOOKUP(A1434,Table3[customer_no],Table3[age],"NOT FOUND")</f>
        <v>57</v>
      </c>
      <c r="O1434" cm="1">
        <f t="array" ref="O1434">_xlfn.XLOOKUP(A1434,Table3[customer_no],'Hospitalisation Details'!$E$2:$E$2344,"NOT FOUND")</f>
        <v>0</v>
      </c>
      <c r="P1434" t="str">
        <f>_xlfn.XLOOKUP(A1434,Table3[customer_no],Table3[hsplt_handled],"NOT FOUND")</f>
        <v>tier - 3</v>
      </c>
      <c r="Q1434" t="str">
        <f>_xlfn.XLOOKUP(A1434,Table3[customer_no],Table3[city_handled],"NOT FOUND")</f>
        <v>tier - 3</v>
      </c>
      <c r="R1434" t="str">
        <f>_xlfn.XLOOKUP(A1434,Table3[customer_no],Table3[state_id],"NOT FOUND")</f>
        <v>R1013</v>
      </c>
      <c r="S1434" s="34" cm="1">
        <f t="array" ref="S1434">_xlfn.XLOOKUP(A1434,Table3[customer_no],'Hospitalisation Details'!$F$2:$F$2344,"NOT FOUND")</f>
        <v>7362.31</v>
      </c>
      <c r="T1434" t="str">
        <f>_xlfn.XLOOKUP(A1434,Table2[Customer ID],Table2[BMI_category],"NOT FOUND")</f>
        <v>Underweight</v>
      </c>
      <c r="U1434" s="7">
        <f>_xlfn.XLOOKUP(A1434,Table2[Customer ID],Table2[no of surgery],"NOT FOUND")</f>
        <v>0</v>
      </c>
      <c r="V1434" t="str">
        <f>_xlfn.XLOOKUP(A1434,Table2[Customer ID],Table2[smoker_missing],"NOT FOUND")</f>
        <v>No</v>
      </c>
      <c r="W1434" t="str">
        <f t="shared" si="22"/>
        <v>Diabetes</v>
      </c>
      <c r="X1434" s="37">
        <f>SUM(Table5[[#This Row],[Title]:[Diabetes Level]])</f>
        <v>33506.5</v>
      </c>
    </row>
    <row r="1435" spans="1:24" x14ac:dyDescent="0.25">
      <c r="A1435" t="s">
        <v>937</v>
      </c>
      <c r="B1435" t="str">
        <f>VLOOKUP(A1435,'Customer Names'!$A$2:$E$2336,3,FALSE)</f>
        <v>Ms.</v>
      </c>
      <c r="C1435" t="str">
        <f>_xlfn.XLOOKUP(A1435,$A$2:$A$2336,'Customer Names'!$D$2:$D$2336,"NOT FOUND")</f>
        <v>Allison</v>
      </c>
      <c r="D1435" t="str">
        <f>_xlfn.XLOOKUP(A1435,$A$2:$A$2336,'Customer Names'!$E$2:$E$2336,"NOT FOUND")</f>
        <v>Goldstein</v>
      </c>
      <c r="E1435" cm="1">
        <f t="array" ref="E1435">_xlfn.XLOOKUP(A1435,$A$2:$A$2336,Table2[BMI],"NOT FOUND")</f>
        <v>31.635000000000002</v>
      </c>
      <c r="F1435" cm="1">
        <f t="array" ref="F1435">_xlfn.XLOOKUP(A1435,$A$2:$A$2336,Table2[HBA1C],"NOT FOUND")</f>
        <v>9.1300000000000008</v>
      </c>
      <c r="G1435" t="str" cm="1">
        <f t="array" ref="G1435">_xlfn.XLOOKUP(A1435,$A$2:$A$2336,Table2[Heart Issues],"NOT FOUND")</f>
        <v>yes</v>
      </c>
      <c r="H1435" t="str" cm="1">
        <f t="array" ref="H1435">_xlfn.XLOOKUP(A1435,$A$2:$A$2336,Table2[Any Transplants],"NOT FOUND")</f>
        <v>No</v>
      </c>
      <c r="I1435" t="str" cm="1">
        <f t="array" ref="I1435">_xlfn.XLOOKUP(A1435,$A$2:$A$2336,Table2[Cancer history],"NOT FOUND")</f>
        <v>No</v>
      </c>
      <c r="J1435" t="str">
        <f>_xlfn.XLOOKUP(A1435,Table3[customer_no],Table3[month],"NOT FOUND")</f>
        <v>Jul</v>
      </c>
      <c r="K1435" s="7">
        <f>_xlfn.XLOOKUP(A1435,Table3[customer_no],Table3[year_average],"NOT FOUND")</f>
        <v>1981</v>
      </c>
      <c r="L1435" cm="1">
        <f t="array" ref="L1435">_xlfn.XLOOKUP(A1435,Table3[customer_no],'Hospitalisation Details'!$D$2:$D$2344,"NOT FOUND")</f>
        <v>16</v>
      </c>
      <c r="M1435" s="33">
        <f>_xlfn.XLOOKUP(A1435,Table3[customer_no],Table3[dd/mm/yy],"NOT FOUND")</f>
        <v>29783</v>
      </c>
      <c r="N1435">
        <f>_xlfn.XLOOKUP(A1435,Table3[customer_no],Table3[age],"NOT FOUND")</f>
        <v>41</v>
      </c>
      <c r="O1435" cm="1">
        <f t="array" ref="O1435">_xlfn.XLOOKUP(A1435,Table3[customer_no],'Hospitalisation Details'!$E$2:$E$2344,"NOT FOUND")</f>
        <v>1</v>
      </c>
      <c r="P1435" t="str">
        <f>_xlfn.XLOOKUP(A1435,Table3[customer_no],Table3[hsplt_handled],"NOT FOUND")</f>
        <v>tier - 2</v>
      </c>
      <c r="Q1435" t="str">
        <f>_xlfn.XLOOKUP(A1435,Table3[customer_no],Table3[city_handled],"NOT FOUND")</f>
        <v>tier - 3</v>
      </c>
      <c r="R1435" t="str">
        <f>_xlfn.XLOOKUP(A1435,Table3[customer_no],Table3[state_id],"NOT FOUND")</f>
        <v>R1024</v>
      </c>
      <c r="S1435" s="34" cm="1">
        <f t="array" ref="S1435">_xlfn.XLOOKUP(A1435,Table3[customer_no],'Hospitalisation Details'!$F$2:$F$2344,"NOT FOUND")</f>
        <v>7358.18</v>
      </c>
      <c r="T1435" t="str">
        <f>_xlfn.XLOOKUP(A1435,Table2[Customer ID],Table2[BMI_category],"NOT FOUND")</f>
        <v>Obesity</v>
      </c>
      <c r="U1435" s="7">
        <f>_xlfn.XLOOKUP(A1435,Table2[Customer ID],Table2[no of surgery],"NOT FOUND")</f>
        <v>0</v>
      </c>
      <c r="V1435" t="str">
        <f>_xlfn.XLOOKUP(A1435,Table2[Customer ID],Table2[smoker_missing],"NOT FOUND")</f>
        <v>No</v>
      </c>
      <c r="W1435" t="str">
        <f t="shared" si="22"/>
        <v>Diabetes</v>
      </c>
      <c r="X1435" s="37">
        <f>SUM(Table5[[#This Row],[Title]:[Diabetes Level]])</f>
        <v>39220.945</v>
      </c>
    </row>
    <row r="1436" spans="1:24" x14ac:dyDescent="0.25">
      <c r="A1436" t="s">
        <v>936</v>
      </c>
      <c r="B1436" t="str">
        <f>VLOOKUP(A1436,'Customer Names'!$A$2:$E$2336,3,FALSE)</f>
        <v>Ms.</v>
      </c>
      <c r="C1436" t="str">
        <f>_xlfn.XLOOKUP(A1436,$A$2:$A$2336,'Customer Names'!$D$2:$D$2336,"NOT FOUND")</f>
        <v>Leticia</v>
      </c>
      <c r="D1436" t="str">
        <f>_xlfn.XLOOKUP(A1436,$A$2:$A$2336,'Customer Names'!$E$2:$E$2336,"NOT FOUND")</f>
        <v>Gonzalez</v>
      </c>
      <c r="E1436" cm="1">
        <f t="array" ref="E1436">_xlfn.XLOOKUP(A1436,$A$2:$A$2336,Table2[BMI],"NOT FOUND")</f>
        <v>24.19</v>
      </c>
      <c r="F1436" cm="1">
        <f t="array" ref="F1436">_xlfn.XLOOKUP(A1436,$A$2:$A$2336,Table2[HBA1C],"NOT FOUND")</f>
        <v>6.22</v>
      </c>
      <c r="G1436" t="str" cm="1">
        <f t="array" ref="G1436">_xlfn.XLOOKUP(A1436,$A$2:$A$2336,Table2[Heart Issues],"NOT FOUND")</f>
        <v>yes</v>
      </c>
      <c r="H1436" t="str" cm="1">
        <f t="array" ref="H1436">_xlfn.XLOOKUP(A1436,$A$2:$A$2336,Table2[Any Transplants],"NOT FOUND")</f>
        <v>No</v>
      </c>
      <c r="I1436" t="str" cm="1">
        <f t="array" ref="I1436">_xlfn.XLOOKUP(A1436,$A$2:$A$2336,Table2[Cancer history],"NOT FOUND")</f>
        <v>Yes</v>
      </c>
      <c r="J1436" t="str">
        <f>_xlfn.XLOOKUP(A1436,Table3[customer_no],Table3[month],"NOT FOUND")</f>
        <v>Jun</v>
      </c>
      <c r="K1436" s="7">
        <f>_xlfn.XLOOKUP(A1436,Table3[customer_no],Table3[year_average],"NOT FOUND")</f>
        <v>1983</v>
      </c>
      <c r="L1436" cm="1">
        <f t="array" ref="L1436">_xlfn.XLOOKUP(A1436,Table3[customer_no],'Hospitalisation Details'!$D$2:$D$2344,"NOT FOUND")</f>
        <v>21</v>
      </c>
      <c r="M1436" s="33">
        <f>_xlfn.XLOOKUP(A1436,Table3[customer_no],Table3[dd/mm/yy],"NOT FOUND")</f>
        <v>30488</v>
      </c>
      <c r="N1436">
        <f>_xlfn.XLOOKUP(A1436,Table3[customer_no],Table3[age],"NOT FOUND")</f>
        <v>39</v>
      </c>
      <c r="O1436" cm="1">
        <f t="array" ref="O1436">_xlfn.XLOOKUP(A1436,Table3[customer_no],'Hospitalisation Details'!$E$2:$E$2344,"NOT FOUND")</f>
        <v>3</v>
      </c>
      <c r="P1436" t="str">
        <f>_xlfn.XLOOKUP(A1436,Table3[customer_no],Table3[hsplt_handled],"NOT FOUND")</f>
        <v>tier - 2</v>
      </c>
      <c r="Q1436" t="str">
        <f>_xlfn.XLOOKUP(A1436,Table3[customer_no],Table3[city_handled],"NOT FOUND")</f>
        <v>tier - 2</v>
      </c>
      <c r="R1436" t="str">
        <f>_xlfn.XLOOKUP(A1436,Table3[customer_no],Table3[state_id],"NOT FOUND")</f>
        <v>R1012</v>
      </c>
      <c r="S1436" s="34" cm="1">
        <f t="array" ref="S1436">_xlfn.XLOOKUP(A1436,Table3[customer_no],'Hospitalisation Details'!$F$2:$F$2344,"NOT FOUND")</f>
        <v>7357.49</v>
      </c>
      <c r="T1436" t="str">
        <f>_xlfn.XLOOKUP(A1436,Table2[Customer ID],Table2[BMI_category],"NOT FOUND")</f>
        <v>Normal Weight</v>
      </c>
      <c r="U1436" s="7">
        <f>_xlfn.XLOOKUP(A1436,Table2[Customer ID],Table2[no of surgery],"NOT FOUND")</f>
        <v>1</v>
      </c>
      <c r="V1436" t="str">
        <f>_xlfn.XLOOKUP(A1436,Table2[Customer ID],Table2[smoker_missing],"NOT FOUND")</f>
        <v>No</v>
      </c>
      <c r="W1436" t="str">
        <f t="shared" si="22"/>
        <v>Prediabetes</v>
      </c>
      <c r="X1436" s="37">
        <f>SUM(Table5[[#This Row],[Title]:[Diabetes Level]])</f>
        <v>39922.9</v>
      </c>
    </row>
    <row r="1437" spans="1:24" x14ac:dyDescent="0.25">
      <c r="A1437" t="s">
        <v>935</v>
      </c>
      <c r="B1437" t="str">
        <f>VLOOKUP(A1437,'Customer Names'!$A$2:$E$2336,3,FALSE)</f>
        <v>Mr.</v>
      </c>
      <c r="C1437" t="str">
        <f>_xlfn.XLOOKUP(A1437,$A$2:$A$2336,'Customer Names'!$D$2:$D$2336,"NOT FOUND")</f>
        <v>John S.</v>
      </c>
      <c r="D1437" t="str">
        <f>_xlfn.XLOOKUP(A1437,$A$2:$A$2336,'Customer Names'!$E$2:$E$2336,"NOT FOUND")</f>
        <v>Barrett</v>
      </c>
      <c r="E1437" cm="1">
        <f t="array" ref="E1437">_xlfn.XLOOKUP(A1437,$A$2:$A$2336,Table2[BMI],"NOT FOUND")</f>
        <v>35.29</v>
      </c>
      <c r="F1437" cm="1">
        <f t="array" ref="F1437">_xlfn.XLOOKUP(A1437,$A$2:$A$2336,Table2[HBA1C],"NOT FOUND")</f>
        <v>5.9</v>
      </c>
      <c r="G1437" t="str" cm="1">
        <f t="array" ref="G1437">_xlfn.XLOOKUP(A1437,$A$2:$A$2336,Table2[Heart Issues],"NOT FOUND")</f>
        <v>No</v>
      </c>
      <c r="H1437" t="str" cm="1">
        <f t="array" ref="H1437">_xlfn.XLOOKUP(A1437,$A$2:$A$2336,Table2[Any Transplants],"NOT FOUND")</f>
        <v>No</v>
      </c>
      <c r="I1437" t="str" cm="1">
        <f t="array" ref="I1437">_xlfn.XLOOKUP(A1437,$A$2:$A$2336,Table2[Cancer history],"NOT FOUND")</f>
        <v>Yes</v>
      </c>
      <c r="J1437" t="str">
        <f>_xlfn.XLOOKUP(A1437,Table3[customer_no],Table3[month],"NOT FOUND")</f>
        <v>Oct</v>
      </c>
      <c r="K1437" s="7">
        <f>_xlfn.XLOOKUP(A1437,Table3[customer_no],Table3[year_average],"NOT FOUND")</f>
        <v>1993</v>
      </c>
      <c r="L1437" cm="1">
        <f t="array" ref="L1437">_xlfn.XLOOKUP(A1437,Table3[customer_no],'Hospitalisation Details'!$D$2:$D$2344,"NOT FOUND")</f>
        <v>5</v>
      </c>
      <c r="M1437" s="33">
        <f>_xlfn.XLOOKUP(A1437,Table3[customer_no],Table3[dd/mm/yy],"NOT FOUND")</f>
        <v>34247</v>
      </c>
      <c r="N1437">
        <f>_xlfn.XLOOKUP(A1437,Table3[customer_no],Table3[age],"NOT FOUND")</f>
        <v>29</v>
      </c>
      <c r="O1437" cm="1">
        <f t="array" ref="O1437">_xlfn.XLOOKUP(A1437,Table3[customer_no],'Hospitalisation Details'!$E$2:$E$2344,"NOT FOUND")</f>
        <v>0</v>
      </c>
      <c r="P1437" t="str">
        <f>_xlfn.XLOOKUP(A1437,Table3[customer_no],Table3[hsplt_handled],"NOT FOUND")</f>
        <v>tier - 2</v>
      </c>
      <c r="Q1437" t="str">
        <f>_xlfn.XLOOKUP(A1437,Table3[customer_no],Table3[city_handled],"NOT FOUND")</f>
        <v>tier - 2</v>
      </c>
      <c r="R1437" t="str">
        <f>_xlfn.XLOOKUP(A1437,Table3[customer_no],Table3[state_id],"NOT FOUND")</f>
        <v>R1021</v>
      </c>
      <c r="S1437" s="34" cm="1">
        <f t="array" ref="S1437">_xlfn.XLOOKUP(A1437,Table3[customer_no],'Hospitalisation Details'!$F$2:$F$2344,"NOT FOUND")</f>
        <v>7349.12</v>
      </c>
      <c r="T1437" t="str">
        <f>_xlfn.XLOOKUP(A1437,Table2[Customer ID],Table2[BMI_category],"NOT FOUND")</f>
        <v>Obesity</v>
      </c>
      <c r="U1437" s="7">
        <f>_xlfn.XLOOKUP(A1437,Table2[Customer ID],Table2[no of surgery],"NOT FOUND")</f>
        <v>1</v>
      </c>
      <c r="V1437" t="str">
        <f>_xlfn.XLOOKUP(A1437,Table2[Customer ID],Table2[smoker_missing],"NOT FOUND")</f>
        <v>No</v>
      </c>
      <c r="W1437" t="str">
        <f t="shared" si="22"/>
        <v>Prediabetes</v>
      </c>
      <c r="X1437" s="37">
        <f>SUM(Table5[[#This Row],[Title]:[Diabetes Level]])</f>
        <v>43665.310000000005</v>
      </c>
    </row>
    <row r="1438" spans="1:24" x14ac:dyDescent="0.25">
      <c r="A1438" t="s">
        <v>934</v>
      </c>
      <c r="B1438" t="str">
        <f>VLOOKUP(A1438,'Customer Names'!$A$2:$E$2336,3,FALSE)</f>
        <v>Ms.</v>
      </c>
      <c r="C1438" t="str">
        <f>_xlfn.XLOOKUP(A1438,$A$2:$A$2336,'Customer Names'!$D$2:$D$2336,"NOT FOUND")</f>
        <v>April</v>
      </c>
      <c r="D1438" t="str">
        <f>_xlfn.XLOOKUP(A1438,$A$2:$A$2336,'Customer Names'!$E$2:$E$2336,"NOT FOUND")</f>
        <v>Irwin</v>
      </c>
      <c r="E1438" cm="1">
        <f t="array" ref="E1438">_xlfn.XLOOKUP(A1438,$A$2:$A$2336,Table2[BMI],"NOT FOUND")</f>
        <v>35.299999999999997</v>
      </c>
      <c r="F1438" cm="1">
        <f t="array" ref="F1438">_xlfn.XLOOKUP(A1438,$A$2:$A$2336,Table2[HBA1C],"NOT FOUND")</f>
        <v>4.45</v>
      </c>
      <c r="G1438" t="str" cm="1">
        <f t="array" ref="G1438">_xlfn.XLOOKUP(A1438,$A$2:$A$2336,Table2[Heart Issues],"NOT FOUND")</f>
        <v>No</v>
      </c>
      <c r="H1438" t="str" cm="1">
        <f t="array" ref="H1438">_xlfn.XLOOKUP(A1438,$A$2:$A$2336,Table2[Any Transplants],"NOT FOUND")</f>
        <v>No</v>
      </c>
      <c r="I1438" t="str" cm="1">
        <f t="array" ref="I1438">_xlfn.XLOOKUP(A1438,$A$2:$A$2336,Table2[Cancer history],"NOT FOUND")</f>
        <v>No</v>
      </c>
      <c r="J1438" t="str">
        <f>_xlfn.XLOOKUP(A1438,Table3[customer_no],Table3[month],"NOT FOUND")</f>
        <v>Dec</v>
      </c>
      <c r="K1438" s="7">
        <f>_xlfn.XLOOKUP(A1438,Table3[customer_no],Table3[year_average],"NOT FOUND")</f>
        <v>1977</v>
      </c>
      <c r="L1438" cm="1">
        <f t="array" ref="L1438">_xlfn.XLOOKUP(A1438,Table3[customer_no],'Hospitalisation Details'!$D$2:$D$2344,"NOT FOUND")</f>
        <v>1</v>
      </c>
      <c r="M1438" s="33">
        <f>_xlfn.XLOOKUP(A1438,Table3[customer_no],Table3[dd/mm/yy],"NOT FOUND")</f>
        <v>28460</v>
      </c>
      <c r="N1438">
        <f>_xlfn.XLOOKUP(A1438,Table3[customer_no],Table3[age],"NOT FOUND")</f>
        <v>45</v>
      </c>
      <c r="O1438" cm="1">
        <f t="array" ref="O1438">_xlfn.XLOOKUP(A1438,Table3[customer_no],'Hospitalisation Details'!$E$2:$E$2344,"NOT FOUND")</f>
        <v>0</v>
      </c>
      <c r="P1438" t="str">
        <f>_xlfn.XLOOKUP(A1438,Table3[customer_no],Table3[hsplt_handled],"NOT FOUND")</f>
        <v>tier - 2</v>
      </c>
      <c r="Q1438" t="str">
        <f>_xlfn.XLOOKUP(A1438,Table3[customer_no],Table3[city_handled],"NOT FOUND")</f>
        <v>tier - 1</v>
      </c>
      <c r="R1438" t="str">
        <f>_xlfn.XLOOKUP(A1438,Table3[customer_no],Table3[state_id],"NOT FOUND")</f>
        <v>R1011</v>
      </c>
      <c r="S1438" s="34" cm="1">
        <f t="array" ref="S1438">_xlfn.XLOOKUP(A1438,Table3[customer_no],'Hospitalisation Details'!$F$2:$F$2344,"NOT FOUND")</f>
        <v>7348.14</v>
      </c>
      <c r="T1438" t="str">
        <f>_xlfn.XLOOKUP(A1438,Table2[Customer ID],Table2[BMI_category],"NOT FOUND")</f>
        <v>Obesity</v>
      </c>
      <c r="U1438" s="7">
        <f>_xlfn.XLOOKUP(A1438,Table2[Customer ID],Table2[no of surgery],"NOT FOUND")</f>
        <v>0</v>
      </c>
      <c r="V1438" t="str">
        <f>_xlfn.XLOOKUP(A1438,Table2[Customer ID],Table2[smoker_missing],"NOT FOUND")</f>
        <v>No</v>
      </c>
      <c r="W1438" t="str">
        <f t="shared" si="22"/>
        <v>Normal</v>
      </c>
      <c r="X1438" s="37">
        <f>SUM(Table5[[#This Row],[Title]:[Diabetes Level]])</f>
        <v>37870.89</v>
      </c>
    </row>
    <row r="1439" spans="1:24" x14ac:dyDescent="0.25">
      <c r="A1439" t="s">
        <v>933</v>
      </c>
      <c r="B1439" t="str">
        <f>VLOOKUP(A1439,'Customer Names'!$A$2:$E$2336,3,FALSE)</f>
        <v>Ms.</v>
      </c>
      <c r="C1439" t="str">
        <f>_xlfn.XLOOKUP(A1439,$A$2:$A$2336,'Customer Names'!$D$2:$D$2336,"NOT FOUND")</f>
        <v>Ashley N.</v>
      </c>
      <c r="D1439" t="str">
        <f>_xlfn.XLOOKUP(A1439,$A$2:$A$2336,'Customer Names'!$E$2:$E$2336,"NOT FOUND")</f>
        <v>Glenn</v>
      </c>
      <c r="E1439" cm="1">
        <f t="array" ref="E1439">_xlfn.XLOOKUP(A1439,$A$2:$A$2336,Table2[BMI],"NOT FOUND")</f>
        <v>35.64</v>
      </c>
      <c r="F1439" cm="1">
        <f t="array" ref="F1439">_xlfn.XLOOKUP(A1439,$A$2:$A$2336,Table2[HBA1C],"NOT FOUND")</f>
        <v>6.17</v>
      </c>
      <c r="G1439" t="str" cm="1">
        <f t="array" ref="G1439">_xlfn.XLOOKUP(A1439,$A$2:$A$2336,Table2[Heart Issues],"NOT FOUND")</f>
        <v>No</v>
      </c>
      <c r="H1439" t="str" cm="1">
        <f t="array" ref="H1439">_xlfn.XLOOKUP(A1439,$A$2:$A$2336,Table2[Any Transplants],"NOT FOUND")</f>
        <v>No</v>
      </c>
      <c r="I1439" t="str" cm="1">
        <f t="array" ref="I1439">_xlfn.XLOOKUP(A1439,$A$2:$A$2336,Table2[Cancer history],"NOT FOUND")</f>
        <v>Yes</v>
      </c>
      <c r="J1439" t="str">
        <f>_xlfn.XLOOKUP(A1439,Table3[customer_no],Table3[month],"NOT FOUND")</f>
        <v>Jun</v>
      </c>
      <c r="K1439" s="7">
        <f>_xlfn.XLOOKUP(A1439,Table3[customer_no],Table3[year_average],"NOT FOUND")</f>
        <v>1979</v>
      </c>
      <c r="L1439" cm="1">
        <f t="array" ref="L1439">_xlfn.XLOOKUP(A1439,Table3[customer_no],'Hospitalisation Details'!$D$2:$D$2344,"NOT FOUND")</f>
        <v>26</v>
      </c>
      <c r="M1439" s="33">
        <f>_xlfn.XLOOKUP(A1439,Table3[customer_no],Table3[dd/mm/yy],"NOT FOUND")</f>
        <v>29032</v>
      </c>
      <c r="N1439">
        <f>_xlfn.XLOOKUP(A1439,Table3[customer_no],Table3[age],"NOT FOUND")</f>
        <v>43</v>
      </c>
      <c r="O1439" cm="1">
        <f t="array" ref="O1439">_xlfn.XLOOKUP(A1439,Table3[customer_no],'Hospitalisation Details'!$E$2:$E$2344,"NOT FOUND")</f>
        <v>1</v>
      </c>
      <c r="P1439" t="str">
        <f>_xlfn.XLOOKUP(A1439,Table3[customer_no],Table3[hsplt_handled],"NOT FOUND")</f>
        <v>tier - 2</v>
      </c>
      <c r="Q1439" t="str">
        <f>_xlfn.XLOOKUP(A1439,Table3[customer_no],Table3[city_handled],"NOT FOUND")</f>
        <v>tier - 1</v>
      </c>
      <c r="R1439" t="str">
        <f>_xlfn.XLOOKUP(A1439,Table3[customer_no],Table3[state_id],"NOT FOUND")</f>
        <v>R1013</v>
      </c>
      <c r="S1439" s="34" cm="1">
        <f t="array" ref="S1439">_xlfn.XLOOKUP(A1439,Table3[customer_no],'Hospitalisation Details'!$F$2:$F$2344,"NOT FOUND")</f>
        <v>7345.73</v>
      </c>
      <c r="T1439" t="str">
        <f>_xlfn.XLOOKUP(A1439,Table2[Customer ID],Table2[BMI_category],"NOT FOUND")</f>
        <v>Obesity</v>
      </c>
      <c r="U1439" s="7">
        <f>_xlfn.XLOOKUP(A1439,Table2[Customer ID],Table2[no of surgery],"NOT FOUND")</f>
        <v>1</v>
      </c>
      <c r="V1439" t="str">
        <f>_xlfn.XLOOKUP(A1439,Table2[Customer ID],Table2[smoker_missing],"NOT FOUND")</f>
        <v>No</v>
      </c>
      <c r="W1439" t="str">
        <f t="shared" si="22"/>
        <v>Prediabetes</v>
      </c>
      <c r="X1439" s="37">
        <f>SUM(Table5[[#This Row],[Title]:[Diabetes Level]])</f>
        <v>38469.54</v>
      </c>
    </row>
    <row r="1440" spans="1:24" x14ac:dyDescent="0.25">
      <c r="A1440" t="s">
        <v>932</v>
      </c>
      <c r="B1440" t="str">
        <f>VLOOKUP(A1440,'Customer Names'!$A$2:$E$2336,3,FALSE)</f>
        <v>Ms.</v>
      </c>
      <c r="C1440" t="str">
        <f>_xlfn.XLOOKUP(A1440,$A$2:$A$2336,'Customer Names'!$D$2:$D$2336,"NOT FOUND")</f>
        <v>Madeleine</v>
      </c>
      <c r="D1440" t="str">
        <f>_xlfn.XLOOKUP(A1440,$A$2:$A$2336,'Customer Names'!$E$2:$E$2336,"NOT FOUND")</f>
        <v>O'Meara</v>
      </c>
      <c r="E1440" cm="1">
        <f t="array" ref="E1440">_xlfn.XLOOKUP(A1440,$A$2:$A$2336,Table2[BMI],"NOT FOUND")</f>
        <v>33.1</v>
      </c>
      <c r="F1440" cm="1">
        <f t="array" ref="F1440">_xlfn.XLOOKUP(A1440,$A$2:$A$2336,Table2[HBA1C],"NOT FOUND")</f>
        <v>4.93</v>
      </c>
      <c r="G1440" t="str" cm="1">
        <f t="array" ref="G1440">_xlfn.XLOOKUP(A1440,$A$2:$A$2336,Table2[Heart Issues],"NOT FOUND")</f>
        <v>No</v>
      </c>
      <c r="H1440" t="str" cm="1">
        <f t="array" ref="H1440">_xlfn.XLOOKUP(A1440,$A$2:$A$2336,Table2[Any Transplants],"NOT FOUND")</f>
        <v>No</v>
      </c>
      <c r="I1440" t="str" cm="1">
        <f t="array" ref="I1440">_xlfn.XLOOKUP(A1440,$A$2:$A$2336,Table2[Cancer history],"NOT FOUND")</f>
        <v>No</v>
      </c>
      <c r="J1440" t="str">
        <f>_xlfn.XLOOKUP(A1440,Table3[customer_no],Table3[month],"NOT FOUND")</f>
        <v>Dec</v>
      </c>
      <c r="K1440" s="7">
        <f>_xlfn.XLOOKUP(A1440,Table3[customer_no],Table3[year_average],"NOT FOUND")</f>
        <v>1977</v>
      </c>
      <c r="L1440" cm="1">
        <f t="array" ref="L1440">_xlfn.XLOOKUP(A1440,Table3[customer_no],'Hospitalisation Details'!$D$2:$D$2344,"NOT FOUND")</f>
        <v>18</v>
      </c>
      <c r="M1440" s="33">
        <f>_xlfn.XLOOKUP(A1440,Table3[customer_no],Table3[dd/mm/yy],"NOT FOUND")</f>
        <v>28477</v>
      </c>
      <c r="N1440">
        <f>_xlfn.XLOOKUP(A1440,Table3[customer_no],Table3[age],"NOT FOUND")</f>
        <v>45</v>
      </c>
      <c r="O1440" cm="1">
        <f t="array" ref="O1440">_xlfn.XLOOKUP(A1440,Table3[customer_no],'Hospitalisation Details'!$E$2:$E$2344,"NOT FOUND")</f>
        <v>0</v>
      </c>
      <c r="P1440" t="str">
        <f>_xlfn.XLOOKUP(A1440,Table3[customer_no],Table3[hsplt_handled],"NOT FOUND")</f>
        <v>tier - 2</v>
      </c>
      <c r="Q1440" t="str">
        <f>_xlfn.XLOOKUP(A1440,Table3[customer_no],Table3[city_handled],"NOT FOUND")</f>
        <v>tier - 1</v>
      </c>
      <c r="R1440" t="str">
        <f>_xlfn.XLOOKUP(A1440,Table3[customer_no],Table3[state_id],"NOT FOUND")</f>
        <v>R1011</v>
      </c>
      <c r="S1440" s="34" cm="1">
        <f t="array" ref="S1440">_xlfn.XLOOKUP(A1440,Table3[customer_no],'Hospitalisation Details'!$F$2:$F$2344,"NOT FOUND")</f>
        <v>7345.08</v>
      </c>
      <c r="T1440" t="str">
        <f>_xlfn.XLOOKUP(A1440,Table2[Customer ID],Table2[BMI_category],"NOT FOUND")</f>
        <v>Obesity</v>
      </c>
      <c r="U1440" s="7">
        <f>_xlfn.XLOOKUP(A1440,Table2[Customer ID],Table2[no of surgery],"NOT FOUND")</f>
        <v>0</v>
      </c>
      <c r="V1440" t="str">
        <f>_xlfn.XLOOKUP(A1440,Table2[Customer ID],Table2[smoker_missing],"NOT FOUND")</f>
        <v>No</v>
      </c>
      <c r="W1440" t="str">
        <f t="shared" si="22"/>
        <v>Normal</v>
      </c>
      <c r="X1440" s="37">
        <f>SUM(Table5[[#This Row],[Title]:[Diabetes Level]])</f>
        <v>37900.11</v>
      </c>
    </row>
    <row r="1441" spans="1:24" x14ac:dyDescent="0.25">
      <c r="A1441" t="s">
        <v>931</v>
      </c>
      <c r="B1441" t="str">
        <f>VLOOKUP(A1441,'Customer Names'!$A$2:$E$2336,3,FALSE)</f>
        <v>Ms.</v>
      </c>
      <c r="C1441" t="str">
        <f>_xlfn.XLOOKUP(A1441,$A$2:$A$2336,'Customer Names'!$D$2:$D$2336,"NOT FOUND")</f>
        <v>Nelly S</v>
      </c>
      <c r="D1441" t="str">
        <f>_xlfn.XLOOKUP(A1441,$A$2:$A$2336,'Customer Names'!$E$2:$E$2336,"NOT FOUND")</f>
        <v>Budrow</v>
      </c>
      <c r="E1441" cm="1">
        <f t="array" ref="E1441">_xlfn.XLOOKUP(A1441,$A$2:$A$2336,Table2[BMI],"NOT FOUND")</f>
        <v>26.41</v>
      </c>
      <c r="F1441" cm="1">
        <f t="array" ref="F1441">_xlfn.XLOOKUP(A1441,$A$2:$A$2336,Table2[HBA1C],"NOT FOUND")</f>
        <v>7.32</v>
      </c>
      <c r="G1441" t="str" cm="1">
        <f t="array" ref="G1441">_xlfn.XLOOKUP(A1441,$A$2:$A$2336,Table2[Heart Issues],"NOT FOUND")</f>
        <v>yes</v>
      </c>
      <c r="H1441" t="str" cm="1">
        <f t="array" ref="H1441">_xlfn.XLOOKUP(A1441,$A$2:$A$2336,Table2[Any Transplants],"NOT FOUND")</f>
        <v>No</v>
      </c>
      <c r="I1441" t="str" cm="1">
        <f t="array" ref="I1441">_xlfn.XLOOKUP(A1441,$A$2:$A$2336,Table2[Cancer history],"NOT FOUND")</f>
        <v>No</v>
      </c>
      <c r="J1441" t="str">
        <f>_xlfn.XLOOKUP(A1441,Table3[customer_no],Table3[month],"NOT FOUND")</f>
        <v>Jun</v>
      </c>
      <c r="K1441" s="7">
        <f>_xlfn.XLOOKUP(A1441,Table3[customer_no],Table3[year_average],"NOT FOUND")</f>
        <v>1986</v>
      </c>
      <c r="L1441" cm="1">
        <f t="array" ref="L1441">_xlfn.XLOOKUP(A1441,Table3[customer_no],'Hospitalisation Details'!$D$2:$D$2344,"NOT FOUND")</f>
        <v>15</v>
      </c>
      <c r="M1441" s="33">
        <f>_xlfn.XLOOKUP(A1441,Table3[customer_no],Table3[dd/mm/yy],"NOT FOUND")</f>
        <v>31578</v>
      </c>
      <c r="N1441">
        <f>_xlfn.XLOOKUP(A1441,Table3[customer_no],Table3[age],"NOT FOUND")</f>
        <v>36</v>
      </c>
      <c r="O1441" cm="1">
        <f t="array" ref="O1441">_xlfn.XLOOKUP(A1441,Table3[customer_no],'Hospitalisation Details'!$E$2:$E$2344,"NOT FOUND")</f>
        <v>3</v>
      </c>
      <c r="P1441" t="str">
        <f>_xlfn.XLOOKUP(A1441,Table3[customer_no],Table3[hsplt_handled],"NOT FOUND")</f>
        <v>tier - 2</v>
      </c>
      <c r="Q1441" t="str">
        <f>_xlfn.XLOOKUP(A1441,Table3[customer_no],Table3[city_handled],"NOT FOUND")</f>
        <v>tier - 2</v>
      </c>
      <c r="R1441" t="str">
        <f>_xlfn.XLOOKUP(A1441,Table3[customer_no],Table3[state_id],"NOT FOUND")</f>
        <v>R1012</v>
      </c>
      <c r="S1441" s="34" cm="1">
        <f t="array" ref="S1441">_xlfn.XLOOKUP(A1441,Table3[customer_no],'Hospitalisation Details'!$F$2:$F$2344,"NOT FOUND")</f>
        <v>7339.93</v>
      </c>
      <c r="T1441" t="str">
        <f>_xlfn.XLOOKUP(A1441,Table2[Customer ID],Table2[BMI_category],"NOT FOUND")</f>
        <v>Overweight</v>
      </c>
      <c r="U1441" s="7">
        <f>_xlfn.XLOOKUP(A1441,Table2[Customer ID],Table2[no of surgery],"NOT FOUND")</f>
        <v>1</v>
      </c>
      <c r="V1441" t="str">
        <f>_xlfn.XLOOKUP(A1441,Table2[Customer ID],Table2[smoker_missing],"NOT FOUND")</f>
        <v>No</v>
      </c>
      <c r="W1441" t="str">
        <f t="shared" si="22"/>
        <v>Diabetes</v>
      </c>
      <c r="X1441" s="37">
        <f>SUM(Table5[[#This Row],[Title]:[Diabetes Level]])</f>
        <v>40992.660000000003</v>
      </c>
    </row>
    <row r="1442" spans="1:24" x14ac:dyDescent="0.25">
      <c r="A1442" t="s">
        <v>930</v>
      </c>
      <c r="B1442" t="str">
        <f>VLOOKUP(A1442,'Customer Names'!$A$2:$E$2336,3,FALSE)</f>
        <v>Ms.</v>
      </c>
      <c r="C1442" t="str">
        <f>_xlfn.XLOOKUP(A1442,$A$2:$A$2336,'Customer Names'!$D$2:$D$2336,"NOT FOUND")</f>
        <v>Meredith S</v>
      </c>
      <c r="D1442" t="str">
        <f>_xlfn.XLOOKUP(A1442,$A$2:$A$2336,'Customer Names'!$E$2:$E$2336,"NOT FOUND")</f>
        <v>Anderson</v>
      </c>
      <c r="E1442" cm="1">
        <f t="array" ref="E1442">_xlfn.XLOOKUP(A1442,$A$2:$A$2336,Table2[BMI],"NOT FOUND")</f>
        <v>29.9</v>
      </c>
      <c r="F1442" cm="1">
        <f t="array" ref="F1442">_xlfn.XLOOKUP(A1442,$A$2:$A$2336,Table2[HBA1C],"NOT FOUND")</f>
        <v>5.27</v>
      </c>
      <c r="G1442" t="str" cm="1">
        <f t="array" ref="G1442">_xlfn.XLOOKUP(A1442,$A$2:$A$2336,Table2[Heart Issues],"NOT FOUND")</f>
        <v>No</v>
      </c>
      <c r="H1442" t="str" cm="1">
        <f t="array" ref="H1442">_xlfn.XLOOKUP(A1442,$A$2:$A$2336,Table2[Any Transplants],"NOT FOUND")</f>
        <v>No</v>
      </c>
      <c r="I1442" t="str" cm="1">
        <f t="array" ref="I1442">_xlfn.XLOOKUP(A1442,$A$2:$A$2336,Table2[Cancer history],"NOT FOUND")</f>
        <v>Yes</v>
      </c>
      <c r="J1442" t="str">
        <f>_xlfn.XLOOKUP(A1442,Table3[customer_no],Table3[month],"NOT FOUND")</f>
        <v>Sep</v>
      </c>
      <c r="K1442" s="7">
        <f>_xlfn.XLOOKUP(A1442,Table3[customer_no],Table3[year_average],"NOT FOUND")</f>
        <v>1979</v>
      </c>
      <c r="L1442" cm="1">
        <f t="array" ref="L1442">_xlfn.XLOOKUP(A1442,Table3[customer_no],'Hospitalisation Details'!$D$2:$D$2344,"NOT FOUND")</f>
        <v>19</v>
      </c>
      <c r="M1442" s="33">
        <f>_xlfn.XLOOKUP(A1442,Table3[customer_no],Table3[dd/mm/yy],"NOT FOUND")</f>
        <v>29117</v>
      </c>
      <c r="N1442">
        <f>_xlfn.XLOOKUP(A1442,Table3[customer_no],Table3[age],"NOT FOUND")</f>
        <v>43</v>
      </c>
      <c r="O1442" cm="1">
        <f t="array" ref="O1442">_xlfn.XLOOKUP(A1442,Table3[customer_no],'Hospitalisation Details'!$E$2:$E$2344,"NOT FOUND")</f>
        <v>1</v>
      </c>
      <c r="P1442" t="str">
        <f>_xlfn.XLOOKUP(A1442,Table3[customer_no],Table3[hsplt_handled],"NOT FOUND")</f>
        <v>tier - 2</v>
      </c>
      <c r="Q1442" t="str">
        <f>_xlfn.XLOOKUP(A1442,Table3[customer_no],Table3[city_handled],"NOT FOUND")</f>
        <v>tier - 3</v>
      </c>
      <c r="R1442" t="str">
        <f>_xlfn.XLOOKUP(A1442,Table3[customer_no],Table3[state_id],"NOT FOUND")</f>
        <v>R1011</v>
      </c>
      <c r="S1442" s="34" cm="1">
        <f t="array" ref="S1442">_xlfn.XLOOKUP(A1442,Table3[customer_no],'Hospitalisation Details'!$F$2:$F$2344,"NOT FOUND")</f>
        <v>7337.75</v>
      </c>
      <c r="T1442" t="str">
        <f>_xlfn.XLOOKUP(A1442,Table2[Customer ID],Table2[BMI_category],"NOT FOUND")</f>
        <v>Overweight</v>
      </c>
      <c r="U1442" s="7">
        <f>_xlfn.XLOOKUP(A1442,Table2[Customer ID],Table2[no of surgery],"NOT FOUND")</f>
        <v>1</v>
      </c>
      <c r="V1442" t="str">
        <f>_xlfn.XLOOKUP(A1442,Table2[Customer ID],Table2[smoker_missing],"NOT FOUND")</f>
        <v>No</v>
      </c>
      <c r="W1442" t="str">
        <f t="shared" si="22"/>
        <v>Normal</v>
      </c>
      <c r="X1442" s="37">
        <f>SUM(Table5[[#This Row],[Title]:[Diabetes Level]])</f>
        <v>38532.92</v>
      </c>
    </row>
    <row r="1443" spans="1:24" x14ac:dyDescent="0.25">
      <c r="A1443" t="s">
        <v>929</v>
      </c>
      <c r="B1443" t="str">
        <f>VLOOKUP(A1443,'Customer Names'!$A$2:$E$2336,3,FALSE)</f>
        <v>Mr.</v>
      </c>
      <c r="C1443" t="str">
        <f>_xlfn.XLOOKUP(A1443,$A$2:$A$2336,'Customer Names'!$D$2:$D$2336,"NOT FOUND")</f>
        <v>Kevin</v>
      </c>
      <c r="D1443" t="str">
        <f>_xlfn.XLOOKUP(A1443,$A$2:$A$2336,'Customer Names'!$E$2:$E$2336,"NOT FOUND")</f>
        <v>Douglas</v>
      </c>
      <c r="E1443" cm="1">
        <f t="array" ref="E1443">_xlfn.XLOOKUP(A1443,$A$2:$A$2336,Table2[BMI],"NOT FOUND")</f>
        <v>25.24</v>
      </c>
      <c r="F1443" cm="1">
        <f t="array" ref="F1443">_xlfn.XLOOKUP(A1443,$A$2:$A$2336,Table2[HBA1C],"NOT FOUND")</f>
        <v>5.82</v>
      </c>
      <c r="G1443" t="str" cm="1">
        <f t="array" ref="G1443">_xlfn.XLOOKUP(A1443,$A$2:$A$2336,Table2[Heart Issues],"NOT FOUND")</f>
        <v>No</v>
      </c>
      <c r="H1443" t="str" cm="1">
        <f t="array" ref="H1443">_xlfn.XLOOKUP(A1443,$A$2:$A$2336,Table2[Any Transplants],"NOT FOUND")</f>
        <v>No</v>
      </c>
      <c r="I1443" t="str" cm="1">
        <f t="array" ref="I1443">_xlfn.XLOOKUP(A1443,$A$2:$A$2336,Table2[Cancer history],"NOT FOUND")</f>
        <v>No</v>
      </c>
      <c r="J1443" t="str">
        <f>_xlfn.XLOOKUP(A1443,Table3[customer_no],Table3[month],"NOT FOUND")</f>
        <v>Jul</v>
      </c>
      <c r="K1443" s="7">
        <f>_xlfn.XLOOKUP(A1443,Table3[customer_no],Table3[year_average],"NOT FOUND")</f>
        <v>1984</v>
      </c>
      <c r="L1443" cm="1">
        <f t="array" ref="L1443">_xlfn.XLOOKUP(A1443,Table3[customer_no],'Hospitalisation Details'!$D$2:$D$2344,"NOT FOUND")</f>
        <v>25</v>
      </c>
      <c r="M1443" s="33">
        <f>_xlfn.XLOOKUP(A1443,Table3[customer_no],Table3[dd/mm/yy],"NOT FOUND")</f>
        <v>30888</v>
      </c>
      <c r="N1443">
        <f>_xlfn.XLOOKUP(A1443,Table3[customer_no],Table3[age],"NOT FOUND")</f>
        <v>38</v>
      </c>
      <c r="O1443" cm="1">
        <f t="array" ref="O1443">_xlfn.XLOOKUP(A1443,Table3[customer_no],'Hospitalisation Details'!$E$2:$E$2344,"NOT FOUND")</f>
        <v>3</v>
      </c>
      <c r="P1443" t="str">
        <f>_xlfn.XLOOKUP(A1443,Table3[customer_no],Table3[hsplt_handled],"NOT FOUND")</f>
        <v>tier - 2</v>
      </c>
      <c r="Q1443" t="str">
        <f>_xlfn.XLOOKUP(A1443,Table3[customer_no],Table3[city_handled],"NOT FOUND")</f>
        <v>tier - 1</v>
      </c>
      <c r="R1443" t="str">
        <f>_xlfn.XLOOKUP(A1443,Table3[customer_no],Table3[state_id],"NOT FOUND")</f>
        <v>R1012</v>
      </c>
      <c r="S1443" s="34" cm="1">
        <f t="array" ref="S1443">_xlfn.XLOOKUP(A1443,Table3[customer_no],'Hospitalisation Details'!$F$2:$F$2344,"NOT FOUND")</f>
        <v>7325.47</v>
      </c>
      <c r="T1443" t="str">
        <f>_xlfn.XLOOKUP(A1443,Table2[Customer ID],Table2[BMI_category],"NOT FOUND")</f>
        <v>Overweight</v>
      </c>
      <c r="U1443" s="7">
        <f>_xlfn.XLOOKUP(A1443,Table2[Customer ID],Table2[no of surgery],"NOT FOUND")</f>
        <v>1</v>
      </c>
      <c r="V1443" t="str">
        <f>_xlfn.XLOOKUP(A1443,Table2[Customer ID],Table2[smoker_missing],"NOT FOUND")</f>
        <v>No</v>
      </c>
      <c r="W1443" t="str">
        <f t="shared" si="22"/>
        <v>Prediabetes</v>
      </c>
      <c r="X1443" s="37">
        <f>SUM(Table5[[#This Row],[Title]:[Diabetes Level]])</f>
        <v>40295.53</v>
      </c>
    </row>
    <row r="1444" spans="1:24" x14ac:dyDescent="0.25">
      <c r="A1444" t="s">
        <v>928</v>
      </c>
      <c r="B1444" t="str">
        <f>VLOOKUP(A1444,'Customer Names'!$A$2:$E$2336,3,FALSE)</f>
        <v>Ms.</v>
      </c>
      <c r="C1444" t="str">
        <f>_xlfn.XLOOKUP(A1444,$A$2:$A$2336,'Customer Names'!$D$2:$D$2336,"NOT FOUND")</f>
        <v>Lisa</v>
      </c>
      <c r="D1444" t="str">
        <f>_xlfn.XLOOKUP(A1444,$A$2:$A$2336,'Customer Names'!$E$2:$E$2336,"NOT FOUND")</f>
        <v>Tecklenburg</v>
      </c>
      <c r="E1444" cm="1">
        <f t="array" ref="E1444">_xlfn.XLOOKUP(A1444,$A$2:$A$2336,Table2[BMI],"NOT FOUND")</f>
        <v>25.08</v>
      </c>
      <c r="F1444" cm="1">
        <f t="array" ref="F1444">_xlfn.XLOOKUP(A1444,$A$2:$A$2336,Table2[HBA1C],"NOT FOUND")</f>
        <v>5.8</v>
      </c>
      <c r="G1444" t="str" cm="1">
        <f t="array" ref="G1444">_xlfn.XLOOKUP(A1444,$A$2:$A$2336,Table2[Heart Issues],"NOT FOUND")</f>
        <v>No</v>
      </c>
      <c r="H1444" t="str" cm="1">
        <f t="array" ref="H1444">_xlfn.XLOOKUP(A1444,$A$2:$A$2336,Table2[Any Transplants],"NOT FOUND")</f>
        <v>No</v>
      </c>
      <c r="I1444" t="str" cm="1">
        <f t="array" ref="I1444">_xlfn.XLOOKUP(A1444,$A$2:$A$2336,Table2[Cancer history],"NOT FOUND")</f>
        <v>Yes</v>
      </c>
      <c r="J1444" t="str">
        <f>_xlfn.XLOOKUP(A1444,Table3[customer_no],Table3[month],"NOT FOUND")</f>
        <v>Jun</v>
      </c>
      <c r="K1444" s="7">
        <f>_xlfn.XLOOKUP(A1444,Table3[customer_no],Table3[year_average],"NOT FOUND")</f>
        <v>1979</v>
      </c>
      <c r="L1444" cm="1">
        <f t="array" ref="L1444">_xlfn.XLOOKUP(A1444,Table3[customer_no],'Hospitalisation Details'!$D$2:$D$2344,"NOT FOUND")</f>
        <v>19</v>
      </c>
      <c r="M1444" s="33">
        <f>_xlfn.XLOOKUP(A1444,Table3[customer_no],Table3[dd/mm/yy],"NOT FOUND")</f>
        <v>29025</v>
      </c>
      <c r="N1444">
        <f>_xlfn.XLOOKUP(A1444,Table3[customer_no],Table3[age],"NOT FOUND")</f>
        <v>43</v>
      </c>
      <c r="O1444" cm="1">
        <f t="array" ref="O1444">_xlfn.XLOOKUP(A1444,Table3[customer_no],'Hospitalisation Details'!$E$2:$E$2344,"NOT FOUND")</f>
        <v>0</v>
      </c>
      <c r="P1444" t="str">
        <f>_xlfn.XLOOKUP(A1444,Table3[customer_no],Table3[hsplt_handled],"NOT FOUND")</f>
        <v>tier - 2</v>
      </c>
      <c r="Q1444" t="str">
        <f>_xlfn.XLOOKUP(A1444,Table3[customer_no],Table3[city_handled],"NOT FOUND")</f>
        <v>tier - 3</v>
      </c>
      <c r="R1444" t="str">
        <f>_xlfn.XLOOKUP(A1444,Table3[customer_no],Table3[state_id],"NOT FOUND")</f>
        <v>R1024</v>
      </c>
      <c r="S1444" s="34" cm="1">
        <f t="array" ref="S1444">_xlfn.XLOOKUP(A1444,Table3[customer_no],'Hospitalisation Details'!$F$2:$F$2344,"NOT FOUND")</f>
        <v>7325.05</v>
      </c>
      <c r="T1444" t="str">
        <f>_xlfn.XLOOKUP(A1444,Table2[Customer ID],Table2[BMI_category],"NOT FOUND")</f>
        <v>Overweight</v>
      </c>
      <c r="U1444" s="7">
        <f>_xlfn.XLOOKUP(A1444,Table2[Customer ID],Table2[no of surgery],"NOT FOUND")</f>
        <v>1</v>
      </c>
      <c r="V1444" t="str">
        <f>_xlfn.XLOOKUP(A1444,Table2[Customer ID],Table2[smoker_missing],"NOT FOUND")</f>
        <v>No</v>
      </c>
      <c r="W1444" t="str">
        <f t="shared" si="22"/>
        <v>Prediabetes</v>
      </c>
      <c r="X1444" s="37">
        <f>SUM(Table5[[#This Row],[Title]:[Diabetes Level]])</f>
        <v>38422.93</v>
      </c>
    </row>
    <row r="1445" spans="1:24" x14ac:dyDescent="0.25">
      <c r="A1445" t="s">
        <v>927</v>
      </c>
      <c r="B1445" t="str">
        <f>VLOOKUP(A1445,'Customer Names'!$A$2:$E$2336,3,FALSE)</f>
        <v>Ms.</v>
      </c>
      <c r="C1445" t="str">
        <f>_xlfn.XLOOKUP(A1445,$A$2:$A$2336,'Customer Names'!$D$2:$D$2336,"NOT FOUND")</f>
        <v>Katherine A</v>
      </c>
      <c r="D1445" t="str">
        <f>_xlfn.XLOOKUP(A1445,$A$2:$A$2336,'Customer Names'!$E$2:$E$2336,"NOT FOUND")</f>
        <v>Baker</v>
      </c>
      <c r="E1445" cm="1">
        <f t="array" ref="E1445">_xlfn.XLOOKUP(A1445,$A$2:$A$2336,Table2[BMI],"NOT FOUND")</f>
        <v>29.164999999999999</v>
      </c>
      <c r="F1445" cm="1">
        <f t="array" ref="F1445">_xlfn.XLOOKUP(A1445,$A$2:$A$2336,Table2[HBA1C],"NOT FOUND")</f>
        <v>4.87</v>
      </c>
      <c r="G1445" t="str" cm="1">
        <f t="array" ref="G1445">_xlfn.XLOOKUP(A1445,$A$2:$A$2336,Table2[Heart Issues],"NOT FOUND")</f>
        <v>No</v>
      </c>
      <c r="H1445" t="str" cm="1">
        <f t="array" ref="H1445">_xlfn.XLOOKUP(A1445,$A$2:$A$2336,Table2[Any Transplants],"NOT FOUND")</f>
        <v>yes</v>
      </c>
      <c r="I1445" t="str" cm="1">
        <f t="array" ref="I1445">_xlfn.XLOOKUP(A1445,$A$2:$A$2336,Table2[Cancer history],"NOT FOUND")</f>
        <v>No</v>
      </c>
      <c r="J1445" t="str">
        <f>_xlfn.XLOOKUP(A1445,Table3[customer_no],Table3[month],"NOT FOUND")</f>
        <v>Nov</v>
      </c>
      <c r="K1445" s="7">
        <f>_xlfn.XLOOKUP(A1445,Table3[customer_no],Table3[year_average],"NOT FOUND")</f>
        <v>2004</v>
      </c>
      <c r="L1445" cm="1">
        <f t="array" ref="L1445">_xlfn.XLOOKUP(A1445,Table3[customer_no],'Hospitalisation Details'!$D$2:$D$2344,"NOT FOUND")</f>
        <v>15</v>
      </c>
      <c r="M1445" s="33">
        <f>_xlfn.XLOOKUP(A1445,Table3[customer_no],Table3[dd/mm/yy],"NOT FOUND")</f>
        <v>38306</v>
      </c>
      <c r="N1445">
        <f>_xlfn.XLOOKUP(A1445,Table3[customer_no],Table3[age],"NOT FOUND")</f>
        <v>18</v>
      </c>
      <c r="O1445" cm="1">
        <f t="array" ref="O1445">_xlfn.XLOOKUP(A1445,Table3[customer_no],'Hospitalisation Details'!$E$2:$E$2344,"NOT FOUND")</f>
        <v>0</v>
      </c>
      <c r="P1445" t="str">
        <f>_xlfn.XLOOKUP(A1445,Table3[customer_no],Table3[hsplt_handled],"NOT FOUND")</f>
        <v>tier - 2</v>
      </c>
      <c r="Q1445" t="str">
        <f>_xlfn.XLOOKUP(A1445,Table3[customer_no],Table3[city_handled],"NOT FOUND")</f>
        <v>tier - 2</v>
      </c>
      <c r="R1445" t="str">
        <f>_xlfn.XLOOKUP(A1445,Table3[customer_no],Table3[state_id],"NOT FOUND")</f>
        <v>R1024</v>
      </c>
      <c r="S1445" s="34" cm="1">
        <f t="array" ref="S1445">_xlfn.XLOOKUP(A1445,Table3[customer_no],'Hospitalisation Details'!$F$2:$F$2344,"NOT FOUND")</f>
        <v>7323.73</v>
      </c>
      <c r="T1445" t="str">
        <f>_xlfn.XLOOKUP(A1445,Table2[Customer ID],Table2[BMI_category],"NOT FOUND")</f>
        <v>Overweight</v>
      </c>
      <c r="U1445" s="7">
        <f>_xlfn.XLOOKUP(A1445,Table2[Customer ID],Table2[no of surgery],"NOT FOUND")</f>
        <v>1</v>
      </c>
      <c r="V1445" t="str">
        <f>_xlfn.XLOOKUP(A1445,Table2[Customer ID],Table2[smoker_missing],"NOT FOUND")</f>
        <v>No</v>
      </c>
      <c r="W1445" t="str">
        <f t="shared" si="22"/>
        <v>Normal</v>
      </c>
      <c r="X1445" s="37">
        <f>SUM(Table5[[#This Row],[Title]:[Diabetes Level]])</f>
        <v>47701.764999999999</v>
      </c>
    </row>
    <row r="1446" spans="1:24" x14ac:dyDescent="0.25">
      <c r="A1446" t="s">
        <v>926</v>
      </c>
      <c r="B1446" t="str">
        <f>VLOOKUP(A1446,'Customer Names'!$A$2:$E$2336,3,FALSE)</f>
        <v>Mr.</v>
      </c>
      <c r="C1446" t="str">
        <f>_xlfn.XLOOKUP(A1446,$A$2:$A$2336,'Customer Names'!$D$2:$D$2336,"NOT FOUND")</f>
        <v>Steve</v>
      </c>
      <c r="D1446" t="str">
        <f>_xlfn.XLOOKUP(A1446,$A$2:$A$2336,'Customer Names'!$E$2:$E$2336,"NOT FOUND")</f>
        <v>Schenck</v>
      </c>
      <c r="E1446" cm="1">
        <f t="array" ref="E1446">_xlfn.XLOOKUP(A1446,$A$2:$A$2336,Table2[BMI],"NOT FOUND")</f>
        <v>15.05</v>
      </c>
      <c r="F1446" cm="1">
        <f t="array" ref="F1446">_xlfn.XLOOKUP(A1446,$A$2:$A$2336,Table2[HBA1C],"NOT FOUND")</f>
        <v>8.1199999999999992</v>
      </c>
      <c r="G1446" t="str" cm="1">
        <f t="array" ref="G1446">_xlfn.XLOOKUP(A1446,$A$2:$A$2336,Table2[Heart Issues],"NOT FOUND")</f>
        <v>No</v>
      </c>
      <c r="H1446" t="str" cm="1">
        <f t="array" ref="H1446">_xlfn.XLOOKUP(A1446,$A$2:$A$2336,Table2[Any Transplants],"NOT FOUND")</f>
        <v>No</v>
      </c>
      <c r="I1446" t="str" cm="1">
        <f t="array" ref="I1446">_xlfn.XLOOKUP(A1446,$A$2:$A$2336,Table2[Cancer history],"NOT FOUND")</f>
        <v>No</v>
      </c>
      <c r="J1446" t="str">
        <f>_xlfn.XLOOKUP(A1446,Table3[customer_no],Table3[month],"NOT FOUND")</f>
        <v>Jul</v>
      </c>
      <c r="K1446" s="7">
        <f>_xlfn.XLOOKUP(A1446,Table3[customer_no],Table3[year_average],"NOT FOUND")</f>
        <v>1965</v>
      </c>
      <c r="L1446" cm="1">
        <f t="array" ref="L1446">_xlfn.XLOOKUP(A1446,Table3[customer_no],'Hospitalisation Details'!$D$2:$D$2344,"NOT FOUND")</f>
        <v>11</v>
      </c>
      <c r="M1446" s="33">
        <f>_xlfn.XLOOKUP(A1446,Table3[customer_no],Table3[dd/mm/yy],"NOT FOUND")</f>
        <v>23934</v>
      </c>
      <c r="N1446">
        <f>_xlfn.XLOOKUP(A1446,Table3[customer_no],Table3[age],"NOT FOUND")</f>
        <v>57</v>
      </c>
      <c r="O1446" cm="1">
        <f t="array" ref="O1446">_xlfn.XLOOKUP(A1446,Table3[customer_no],'Hospitalisation Details'!$E$2:$E$2344,"NOT FOUND")</f>
        <v>0</v>
      </c>
      <c r="P1446" t="str">
        <f>_xlfn.XLOOKUP(A1446,Table3[customer_no],Table3[hsplt_handled],"NOT FOUND")</f>
        <v>tier - 3</v>
      </c>
      <c r="Q1446" t="str">
        <f>_xlfn.XLOOKUP(A1446,Table3[customer_no],Table3[city_handled],"NOT FOUND")</f>
        <v>tier - 3</v>
      </c>
      <c r="R1446" t="str">
        <f>_xlfn.XLOOKUP(A1446,Table3[customer_no],Table3[state_id],"NOT FOUND")</f>
        <v>R1012</v>
      </c>
      <c r="S1446" s="34" cm="1">
        <f t="array" ref="S1446">_xlfn.XLOOKUP(A1446,Table3[customer_no],'Hospitalisation Details'!$F$2:$F$2344,"NOT FOUND")</f>
        <v>7322.86</v>
      </c>
      <c r="T1446" t="str">
        <f>_xlfn.XLOOKUP(A1446,Table2[Customer ID],Table2[BMI_category],"NOT FOUND")</f>
        <v>Underweight</v>
      </c>
      <c r="U1446" s="7">
        <f>_xlfn.XLOOKUP(A1446,Table2[Customer ID],Table2[no of surgery],"NOT FOUND")</f>
        <v>0</v>
      </c>
      <c r="V1446" t="str">
        <f>_xlfn.XLOOKUP(A1446,Table2[Customer ID],Table2[smoker_missing],"NOT FOUND")</f>
        <v>No</v>
      </c>
      <c r="W1446" t="str">
        <f t="shared" si="22"/>
        <v>Diabetes</v>
      </c>
      <c r="X1446" s="37">
        <f>SUM(Table5[[#This Row],[Title]:[Diabetes Level]])</f>
        <v>33313.03</v>
      </c>
    </row>
    <row r="1447" spans="1:24" x14ac:dyDescent="0.25">
      <c r="A1447" t="s">
        <v>925</v>
      </c>
      <c r="B1447" t="str">
        <f>VLOOKUP(A1447,'Customer Names'!$A$2:$E$2336,3,FALSE)</f>
        <v>Ms.</v>
      </c>
      <c r="C1447" t="str">
        <f>_xlfn.XLOOKUP(A1447,$A$2:$A$2336,'Customer Names'!$D$2:$D$2336,"NOT FOUND")</f>
        <v>Kate L.</v>
      </c>
      <c r="D1447" t="str">
        <f>_xlfn.XLOOKUP(A1447,$A$2:$A$2336,'Customer Names'!$E$2:$E$2336,"NOT FOUND")</f>
        <v>Johnson</v>
      </c>
      <c r="E1447" cm="1">
        <f t="array" ref="E1447">_xlfn.XLOOKUP(A1447,$A$2:$A$2336,Table2[BMI],"NOT FOUND")</f>
        <v>19.95</v>
      </c>
      <c r="F1447" cm="1">
        <f t="array" ref="F1447">_xlfn.XLOOKUP(A1447,$A$2:$A$2336,Table2[HBA1C],"NOT FOUND")</f>
        <v>4.3600000000000003</v>
      </c>
      <c r="G1447" t="str" cm="1">
        <f t="array" ref="G1447">_xlfn.XLOOKUP(A1447,$A$2:$A$2336,Table2[Heart Issues],"NOT FOUND")</f>
        <v>No</v>
      </c>
      <c r="H1447" t="str" cm="1">
        <f t="array" ref="H1447">_xlfn.XLOOKUP(A1447,$A$2:$A$2336,Table2[Any Transplants],"NOT FOUND")</f>
        <v>No</v>
      </c>
      <c r="I1447" t="str" cm="1">
        <f t="array" ref="I1447">_xlfn.XLOOKUP(A1447,$A$2:$A$2336,Table2[Cancer history],"NOT FOUND")</f>
        <v>No</v>
      </c>
      <c r="J1447" t="str">
        <f>_xlfn.XLOOKUP(A1447,Table3[customer_no],Table3[month],"NOT FOUND")</f>
        <v>Aug</v>
      </c>
      <c r="K1447" s="7">
        <f>_xlfn.XLOOKUP(A1447,Table3[customer_no],Table3[year_average],"NOT FOUND")</f>
        <v>1972</v>
      </c>
      <c r="L1447" cm="1">
        <f t="array" ref="L1447">_xlfn.XLOOKUP(A1447,Table3[customer_no],'Hospitalisation Details'!$D$2:$D$2344,"NOT FOUND")</f>
        <v>11</v>
      </c>
      <c r="M1447" s="33">
        <f>_xlfn.XLOOKUP(A1447,Table3[customer_no],Table3[dd/mm/yy],"NOT FOUND")</f>
        <v>26522</v>
      </c>
      <c r="N1447">
        <f>_xlfn.XLOOKUP(A1447,Table3[customer_no],Table3[age],"NOT FOUND")</f>
        <v>50</v>
      </c>
      <c r="O1447" cm="1">
        <f t="array" ref="O1447">_xlfn.XLOOKUP(A1447,Table3[customer_no],'Hospitalisation Details'!$E$2:$E$2344,"NOT FOUND")</f>
        <v>0</v>
      </c>
      <c r="P1447" t="str">
        <f>_xlfn.XLOOKUP(A1447,Table3[customer_no],Table3[hsplt_handled],"NOT FOUND")</f>
        <v>tier - 2</v>
      </c>
      <c r="Q1447" t="str">
        <f>_xlfn.XLOOKUP(A1447,Table3[customer_no],Table3[city_handled],"NOT FOUND")</f>
        <v>tier - 3</v>
      </c>
      <c r="R1447" t="str">
        <f>_xlfn.XLOOKUP(A1447,Table3[customer_no],Table3[state_id],"NOT FOUND")</f>
        <v>R1012</v>
      </c>
      <c r="S1447" s="34" cm="1">
        <f t="array" ref="S1447">_xlfn.XLOOKUP(A1447,Table3[customer_no],'Hospitalisation Details'!$F$2:$F$2344,"NOT FOUND")</f>
        <v>7318.22</v>
      </c>
      <c r="T1447" t="str">
        <f>_xlfn.XLOOKUP(A1447,Table2[Customer ID],Table2[BMI_category],"NOT FOUND")</f>
        <v>Normal Weight</v>
      </c>
      <c r="U1447" s="7">
        <f>_xlfn.XLOOKUP(A1447,Table2[Customer ID],Table2[no of surgery],"NOT FOUND")</f>
        <v>2</v>
      </c>
      <c r="V1447" t="str">
        <f>_xlfn.XLOOKUP(A1447,Table2[Customer ID],Table2[smoker_missing],"NOT FOUND")</f>
        <v>No</v>
      </c>
      <c r="W1447" t="str">
        <f t="shared" si="22"/>
        <v>Normal</v>
      </c>
      <c r="X1447" s="37">
        <f>SUM(Table5[[#This Row],[Title]:[Diabetes Level]])</f>
        <v>35899.53</v>
      </c>
    </row>
    <row r="1448" spans="1:24" x14ac:dyDescent="0.25">
      <c r="A1448" t="s">
        <v>924</v>
      </c>
      <c r="B1448" t="str">
        <f>VLOOKUP(A1448,'Customer Names'!$A$2:$E$2336,3,FALSE)</f>
        <v>Ms.</v>
      </c>
      <c r="C1448" t="str">
        <f>_xlfn.XLOOKUP(A1448,$A$2:$A$2336,'Customer Names'!$D$2:$D$2336,"NOT FOUND")</f>
        <v>Beth</v>
      </c>
      <c r="D1448" t="str">
        <f>_xlfn.XLOOKUP(A1448,$A$2:$A$2336,'Customer Names'!$E$2:$E$2336,"NOT FOUND")</f>
        <v>Blendell</v>
      </c>
      <c r="E1448" cm="1">
        <f t="array" ref="E1448">_xlfn.XLOOKUP(A1448,$A$2:$A$2336,Table2[BMI],"NOT FOUND")</f>
        <v>16.66</v>
      </c>
      <c r="F1448" cm="1">
        <f t="array" ref="F1448">_xlfn.XLOOKUP(A1448,$A$2:$A$2336,Table2[HBA1C],"NOT FOUND")</f>
        <v>9.16</v>
      </c>
      <c r="G1448" t="str" cm="1">
        <f t="array" ref="G1448">_xlfn.XLOOKUP(A1448,$A$2:$A$2336,Table2[Heart Issues],"NOT FOUND")</f>
        <v>No</v>
      </c>
      <c r="H1448" t="str" cm="1">
        <f t="array" ref="H1448">_xlfn.XLOOKUP(A1448,$A$2:$A$2336,Table2[Any Transplants],"NOT FOUND")</f>
        <v>No</v>
      </c>
      <c r="I1448" t="str" cm="1">
        <f t="array" ref="I1448">_xlfn.XLOOKUP(A1448,$A$2:$A$2336,Table2[Cancer history],"NOT FOUND")</f>
        <v>No</v>
      </c>
      <c r="J1448" t="str">
        <f>_xlfn.XLOOKUP(A1448,Table3[customer_no],Table3[month],"NOT FOUND")</f>
        <v>Jun</v>
      </c>
      <c r="K1448" s="7">
        <f>_xlfn.XLOOKUP(A1448,Table3[customer_no],Table3[year_average],"NOT FOUND")</f>
        <v>1965</v>
      </c>
      <c r="L1448" cm="1">
        <f t="array" ref="L1448">_xlfn.XLOOKUP(A1448,Table3[customer_no],'Hospitalisation Details'!$D$2:$D$2344,"NOT FOUND")</f>
        <v>25</v>
      </c>
      <c r="M1448" s="33">
        <f>_xlfn.XLOOKUP(A1448,Table3[customer_no],Table3[dd/mm/yy],"NOT FOUND")</f>
        <v>23918</v>
      </c>
      <c r="N1448">
        <f>_xlfn.XLOOKUP(A1448,Table3[customer_no],Table3[age],"NOT FOUND")</f>
        <v>57</v>
      </c>
      <c r="O1448" cm="1">
        <f t="array" ref="O1448">_xlfn.XLOOKUP(A1448,Table3[customer_no],'Hospitalisation Details'!$E$2:$E$2344,"NOT FOUND")</f>
        <v>0</v>
      </c>
      <c r="P1448" t="str">
        <f>_xlfn.XLOOKUP(A1448,Table3[customer_no],Table3[hsplt_handled],"NOT FOUND")</f>
        <v>tier - 3</v>
      </c>
      <c r="Q1448" t="str">
        <f>_xlfn.XLOOKUP(A1448,Table3[customer_no],Table3[city_handled],"NOT FOUND")</f>
        <v>tier - 1</v>
      </c>
      <c r="R1448" t="str">
        <f>_xlfn.XLOOKUP(A1448,Table3[customer_no],Table3[state_id],"NOT FOUND")</f>
        <v>R1013</v>
      </c>
      <c r="S1448" s="34" cm="1">
        <f t="array" ref="S1448">_xlfn.XLOOKUP(A1448,Table3[customer_no],'Hospitalisation Details'!$F$2:$F$2344,"NOT FOUND")</f>
        <v>7318.21</v>
      </c>
      <c r="T1448" t="str">
        <f>_xlfn.XLOOKUP(A1448,Table2[Customer ID],Table2[BMI_category],"NOT FOUND")</f>
        <v>Underweight</v>
      </c>
      <c r="U1448" s="7">
        <f>_xlfn.XLOOKUP(A1448,Table2[Customer ID],Table2[no of surgery],"NOT FOUND")</f>
        <v>0</v>
      </c>
      <c r="V1448" t="str">
        <f>_xlfn.XLOOKUP(A1448,Table2[Customer ID],Table2[smoker_missing],"NOT FOUND")</f>
        <v>No</v>
      </c>
      <c r="W1448" t="str">
        <f t="shared" si="22"/>
        <v>Diabetes</v>
      </c>
      <c r="X1448" s="37">
        <f>SUM(Table5[[#This Row],[Title]:[Diabetes Level]])</f>
        <v>33309.03</v>
      </c>
    </row>
    <row r="1449" spans="1:24" x14ac:dyDescent="0.25">
      <c r="A1449" t="s">
        <v>923</v>
      </c>
      <c r="B1449" t="str">
        <f>VLOOKUP(A1449,'Customer Names'!$A$2:$E$2336,3,FALSE)</f>
        <v>Ms.</v>
      </c>
      <c r="C1449" t="str">
        <f>_xlfn.XLOOKUP(A1449,$A$2:$A$2336,'Customer Names'!$D$2:$D$2336,"NOT FOUND")</f>
        <v>Katharine</v>
      </c>
      <c r="D1449" t="str">
        <f>_xlfn.XLOOKUP(A1449,$A$2:$A$2336,'Customer Names'!$E$2:$E$2336,"NOT FOUND")</f>
        <v>Parodi</v>
      </c>
      <c r="E1449" cm="1">
        <f t="array" ref="E1449">_xlfn.XLOOKUP(A1449,$A$2:$A$2336,Table2[BMI],"NOT FOUND")</f>
        <v>16.62</v>
      </c>
      <c r="F1449" cm="1">
        <f t="array" ref="F1449">_xlfn.XLOOKUP(A1449,$A$2:$A$2336,Table2[HBA1C],"NOT FOUND")</f>
        <v>9.14</v>
      </c>
      <c r="G1449" t="str" cm="1">
        <f t="array" ref="G1449">_xlfn.XLOOKUP(A1449,$A$2:$A$2336,Table2[Heart Issues],"NOT FOUND")</f>
        <v>No</v>
      </c>
      <c r="H1449" t="str" cm="1">
        <f t="array" ref="H1449">_xlfn.XLOOKUP(A1449,$A$2:$A$2336,Table2[Any Transplants],"NOT FOUND")</f>
        <v>No</v>
      </c>
      <c r="I1449" t="str" cm="1">
        <f t="array" ref="I1449">_xlfn.XLOOKUP(A1449,$A$2:$A$2336,Table2[Cancer history],"NOT FOUND")</f>
        <v>No</v>
      </c>
      <c r="J1449" t="str">
        <f>_xlfn.XLOOKUP(A1449,Table3[customer_no],Table3[month],"NOT FOUND")</f>
        <v>Jun</v>
      </c>
      <c r="K1449" s="7">
        <f>_xlfn.XLOOKUP(A1449,Table3[customer_no],Table3[year_average],"NOT FOUND")</f>
        <v>1965</v>
      </c>
      <c r="L1449" cm="1">
        <f t="array" ref="L1449">_xlfn.XLOOKUP(A1449,Table3[customer_no],'Hospitalisation Details'!$D$2:$D$2344,"NOT FOUND")</f>
        <v>6</v>
      </c>
      <c r="M1449" s="33">
        <f>_xlfn.XLOOKUP(A1449,Table3[customer_no],Table3[dd/mm/yy],"NOT FOUND")</f>
        <v>23899</v>
      </c>
      <c r="N1449">
        <f>_xlfn.XLOOKUP(A1449,Table3[customer_no],Table3[age],"NOT FOUND")</f>
        <v>58</v>
      </c>
      <c r="O1449" cm="1">
        <f t="array" ref="O1449">_xlfn.XLOOKUP(A1449,Table3[customer_no],'Hospitalisation Details'!$E$2:$E$2344,"NOT FOUND")</f>
        <v>0</v>
      </c>
      <c r="P1449" t="str">
        <f>_xlfn.XLOOKUP(A1449,Table3[customer_no],Table3[hsplt_handled],"NOT FOUND")</f>
        <v>tier - 3</v>
      </c>
      <c r="Q1449" t="str">
        <f>_xlfn.XLOOKUP(A1449,Table3[customer_no],Table3[city_handled],"NOT FOUND")</f>
        <v>tier - 3</v>
      </c>
      <c r="R1449" t="str">
        <f>_xlfn.XLOOKUP(A1449,Table3[customer_no],Table3[state_id],"NOT FOUND")</f>
        <v>R1013</v>
      </c>
      <c r="S1449" s="34" cm="1">
        <f t="array" ref="S1449">_xlfn.XLOOKUP(A1449,Table3[customer_no],'Hospitalisation Details'!$F$2:$F$2344,"NOT FOUND")</f>
        <v>7304.65</v>
      </c>
      <c r="T1449" t="str">
        <f>_xlfn.XLOOKUP(A1449,Table2[Customer ID],Table2[BMI_category],"NOT FOUND")</f>
        <v>Underweight</v>
      </c>
      <c r="U1449" s="7">
        <f>_xlfn.XLOOKUP(A1449,Table2[Customer ID],Table2[no of surgery],"NOT FOUND")</f>
        <v>0</v>
      </c>
      <c r="V1449" t="str">
        <f>_xlfn.XLOOKUP(A1449,Table2[Customer ID],Table2[smoker_missing],"NOT FOUND")</f>
        <v>No</v>
      </c>
      <c r="W1449" t="str">
        <f t="shared" si="22"/>
        <v>Diabetes</v>
      </c>
      <c r="X1449" s="37">
        <f>SUM(Table5[[#This Row],[Title]:[Diabetes Level]])</f>
        <v>33258.409999999996</v>
      </c>
    </row>
    <row r="1450" spans="1:24" x14ac:dyDescent="0.25">
      <c r="A1450" t="s">
        <v>922</v>
      </c>
      <c r="B1450" t="str">
        <f>VLOOKUP(A1450,'Customer Names'!$A$2:$E$2336,3,FALSE)</f>
        <v>Ms.</v>
      </c>
      <c r="C1450" t="str">
        <f>_xlfn.XLOOKUP(A1450,$A$2:$A$2336,'Customer Names'!$D$2:$D$2336,"NOT FOUND")</f>
        <v>Heather L</v>
      </c>
      <c r="D1450" t="str">
        <f>_xlfn.XLOOKUP(A1450,$A$2:$A$2336,'Customer Names'!$E$2:$E$2336,"NOT FOUND")</f>
        <v>Morgan</v>
      </c>
      <c r="E1450" cm="1">
        <f t="array" ref="E1450">_xlfn.XLOOKUP(A1450,$A$2:$A$2336,Table2[BMI],"NOT FOUND")</f>
        <v>15.36</v>
      </c>
      <c r="F1450" cm="1">
        <f t="array" ref="F1450">_xlfn.XLOOKUP(A1450,$A$2:$A$2336,Table2[HBA1C],"NOT FOUND")</f>
        <v>5.49</v>
      </c>
      <c r="G1450" t="str" cm="1">
        <f t="array" ref="G1450">_xlfn.XLOOKUP(A1450,$A$2:$A$2336,Table2[Heart Issues],"NOT FOUND")</f>
        <v>yes</v>
      </c>
      <c r="H1450" t="str" cm="1">
        <f t="array" ref="H1450">_xlfn.XLOOKUP(A1450,$A$2:$A$2336,Table2[Any Transplants],"NOT FOUND")</f>
        <v>No</v>
      </c>
      <c r="I1450" t="str" cm="1">
        <f t="array" ref="I1450">_xlfn.XLOOKUP(A1450,$A$2:$A$2336,Table2[Cancer history],"NOT FOUND")</f>
        <v>No</v>
      </c>
      <c r="J1450" t="str">
        <f>_xlfn.XLOOKUP(A1450,Table3[customer_no],Table3[month],"NOT FOUND")</f>
        <v>Dec</v>
      </c>
      <c r="K1450" s="7">
        <f>_xlfn.XLOOKUP(A1450,Table3[customer_no],Table3[year_average],"NOT FOUND")</f>
        <v>1966</v>
      </c>
      <c r="L1450" cm="1">
        <f t="array" ref="L1450">_xlfn.XLOOKUP(A1450,Table3[customer_no],'Hospitalisation Details'!$D$2:$D$2344,"NOT FOUND")</f>
        <v>26</v>
      </c>
      <c r="M1450" s="33">
        <f>_xlfn.XLOOKUP(A1450,Table3[customer_no],Table3[dd/mm/yy],"NOT FOUND")</f>
        <v>24467</v>
      </c>
      <c r="N1450">
        <f>_xlfn.XLOOKUP(A1450,Table3[customer_no],Table3[age],"NOT FOUND")</f>
        <v>56</v>
      </c>
      <c r="O1450" cm="1">
        <f t="array" ref="O1450">_xlfn.XLOOKUP(A1450,Table3[customer_no],'Hospitalisation Details'!$E$2:$E$2344,"NOT FOUND")</f>
        <v>0</v>
      </c>
      <c r="P1450" t="str">
        <f>_xlfn.XLOOKUP(A1450,Table3[customer_no],Table3[hsplt_handled],"NOT FOUND")</f>
        <v>tier - 3</v>
      </c>
      <c r="Q1450" t="str">
        <f>_xlfn.XLOOKUP(A1450,Table3[customer_no],Table3[city_handled],"NOT FOUND")</f>
        <v>tier - 1</v>
      </c>
      <c r="R1450" t="str">
        <f>_xlfn.XLOOKUP(A1450,Table3[customer_no],Table3[state_id],"NOT FOUND")</f>
        <v>R1012</v>
      </c>
      <c r="S1450" s="34" cm="1">
        <f t="array" ref="S1450">_xlfn.XLOOKUP(A1450,Table3[customer_no],'Hospitalisation Details'!$F$2:$F$2344,"NOT FOUND")</f>
        <v>7302.46</v>
      </c>
      <c r="T1450" t="str">
        <f>_xlfn.XLOOKUP(A1450,Table2[Customer ID],Table2[BMI_category],"NOT FOUND")</f>
        <v>Underweight</v>
      </c>
      <c r="U1450" s="7">
        <f>_xlfn.XLOOKUP(A1450,Table2[Customer ID],Table2[no of surgery],"NOT FOUND")</f>
        <v>2</v>
      </c>
      <c r="V1450" t="str">
        <f>_xlfn.XLOOKUP(A1450,Table2[Customer ID],Table2[smoker_missing],"NOT FOUND")</f>
        <v>No</v>
      </c>
      <c r="W1450" t="str">
        <f t="shared" si="22"/>
        <v>Normal</v>
      </c>
      <c r="X1450" s="37">
        <f>SUM(Table5[[#This Row],[Title]:[Diabetes Level]])</f>
        <v>33840.31</v>
      </c>
    </row>
    <row r="1451" spans="1:24" x14ac:dyDescent="0.25">
      <c r="A1451" t="s">
        <v>921</v>
      </c>
      <c r="B1451" t="str">
        <f>VLOOKUP(A1451,'Customer Names'!$A$2:$E$2336,3,FALSE)</f>
        <v>Ms.</v>
      </c>
      <c r="C1451" t="str">
        <f>_xlfn.XLOOKUP(A1451,$A$2:$A$2336,'Customer Names'!$D$2:$D$2336,"NOT FOUND")</f>
        <v>Desiree</v>
      </c>
      <c r="D1451" t="str">
        <f>_xlfn.XLOOKUP(A1451,$A$2:$A$2336,'Customer Names'!$E$2:$E$2336,"NOT FOUND")</f>
        <v>Linden</v>
      </c>
      <c r="E1451" cm="1">
        <f t="array" ref="E1451">_xlfn.XLOOKUP(A1451,$A$2:$A$2336,Table2[BMI],"NOT FOUND")</f>
        <v>27.74</v>
      </c>
      <c r="F1451" cm="1">
        <f t="array" ref="F1451">_xlfn.XLOOKUP(A1451,$A$2:$A$2336,Table2[HBA1C],"NOT FOUND")</f>
        <v>5.96</v>
      </c>
      <c r="G1451" t="str" cm="1">
        <f t="array" ref="G1451">_xlfn.XLOOKUP(A1451,$A$2:$A$2336,Table2[Heart Issues],"NOT FOUND")</f>
        <v>yes</v>
      </c>
      <c r="H1451" t="str" cm="1">
        <f t="array" ref="H1451">_xlfn.XLOOKUP(A1451,$A$2:$A$2336,Table2[Any Transplants],"NOT FOUND")</f>
        <v>No</v>
      </c>
      <c r="I1451" t="str" cm="1">
        <f t="array" ref="I1451">_xlfn.XLOOKUP(A1451,$A$2:$A$2336,Table2[Cancer history],"NOT FOUND")</f>
        <v>No</v>
      </c>
      <c r="J1451" t="str">
        <f>_xlfn.XLOOKUP(A1451,Table3[customer_no],Table3[month],"NOT FOUND")</f>
        <v>Nov</v>
      </c>
      <c r="K1451" s="7">
        <f>_xlfn.XLOOKUP(A1451,Table3[customer_no],Table3[year_average],"NOT FOUND")</f>
        <v>1985</v>
      </c>
      <c r="L1451" cm="1">
        <f t="array" ref="L1451">_xlfn.XLOOKUP(A1451,Table3[customer_no],'Hospitalisation Details'!$D$2:$D$2344,"NOT FOUND")</f>
        <v>2</v>
      </c>
      <c r="M1451" s="33">
        <f>_xlfn.XLOOKUP(A1451,Table3[customer_no],Table3[dd/mm/yy],"NOT FOUND")</f>
        <v>31353</v>
      </c>
      <c r="N1451">
        <f>_xlfn.XLOOKUP(A1451,Table3[customer_no],Table3[age],"NOT FOUND")</f>
        <v>37</v>
      </c>
      <c r="O1451" cm="1">
        <f t="array" ref="O1451">_xlfn.XLOOKUP(A1451,Table3[customer_no],'Hospitalisation Details'!$E$2:$E$2344,"NOT FOUND")</f>
        <v>3</v>
      </c>
      <c r="P1451" t="str">
        <f>_xlfn.XLOOKUP(A1451,Table3[customer_no],Table3[hsplt_handled],"NOT FOUND")</f>
        <v>tier - 2</v>
      </c>
      <c r="Q1451" t="str">
        <f>_xlfn.XLOOKUP(A1451,Table3[customer_no],Table3[city_handled],"NOT FOUND")</f>
        <v>tier - 1</v>
      </c>
      <c r="R1451" t="str">
        <f>_xlfn.XLOOKUP(A1451,Table3[customer_no],Table3[state_id],"NOT FOUND")</f>
        <v>R1012</v>
      </c>
      <c r="S1451" s="34" cm="1">
        <f t="array" ref="S1451">_xlfn.XLOOKUP(A1451,Table3[customer_no],'Hospitalisation Details'!$F$2:$F$2344,"NOT FOUND")</f>
        <v>7281.51</v>
      </c>
      <c r="T1451" t="str">
        <f>_xlfn.XLOOKUP(A1451,Table2[Customer ID],Table2[BMI_category],"NOT FOUND")</f>
        <v>Overweight</v>
      </c>
      <c r="U1451" s="7">
        <f>_xlfn.XLOOKUP(A1451,Table2[Customer ID],Table2[no of surgery],"NOT FOUND")</f>
        <v>0</v>
      </c>
      <c r="V1451" t="str">
        <f>_xlfn.XLOOKUP(A1451,Table2[Customer ID],Table2[smoker_missing],"NOT FOUND")</f>
        <v>No</v>
      </c>
      <c r="W1451" t="str">
        <f t="shared" si="22"/>
        <v>Prediabetes</v>
      </c>
      <c r="X1451" s="37">
        <f>SUM(Table5[[#This Row],[Title]:[Diabetes Level]])</f>
        <v>40695.21</v>
      </c>
    </row>
    <row r="1452" spans="1:24" x14ac:dyDescent="0.25">
      <c r="A1452" t="s">
        <v>920</v>
      </c>
      <c r="B1452" t="str">
        <f>VLOOKUP(A1452,'Customer Names'!$A$2:$E$2336,3,FALSE)</f>
        <v>Mr.</v>
      </c>
      <c r="C1452" t="str">
        <f>_xlfn.XLOOKUP(A1452,$A$2:$A$2336,'Customer Names'!$D$2:$D$2336,"NOT FOUND")</f>
        <v>Peter B.</v>
      </c>
      <c r="D1452" t="str">
        <f>_xlfn.XLOOKUP(A1452,$A$2:$A$2336,'Customer Names'!$E$2:$E$2336,"NOT FOUND")</f>
        <v>Horning</v>
      </c>
      <c r="E1452" cm="1">
        <f t="array" ref="E1452">_xlfn.XLOOKUP(A1452,$A$2:$A$2336,Table2[BMI],"NOT FOUND")</f>
        <v>22.44</v>
      </c>
      <c r="F1452" cm="1">
        <f t="array" ref="F1452">_xlfn.XLOOKUP(A1452,$A$2:$A$2336,Table2[HBA1C],"NOT FOUND")</f>
        <v>4.62</v>
      </c>
      <c r="G1452" t="str" cm="1">
        <f t="array" ref="G1452">_xlfn.XLOOKUP(A1452,$A$2:$A$2336,Table2[Heart Issues],"NOT FOUND")</f>
        <v>yes</v>
      </c>
      <c r="H1452" t="str" cm="1">
        <f t="array" ref="H1452">_xlfn.XLOOKUP(A1452,$A$2:$A$2336,Table2[Any Transplants],"NOT FOUND")</f>
        <v>No</v>
      </c>
      <c r="I1452" t="str" cm="1">
        <f t="array" ref="I1452">_xlfn.XLOOKUP(A1452,$A$2:$A$2336,Table2[Cancer history],"NOT FOUND")</f>
        <v>No</v>
      </c>
      <c r="J1452" t="str">
        <f>_xlfn.XLOOKUP(A1452,Table3[customer_no],Table3[month],"NOT FOUND")</f>
        <v>Dec</v>
      </c>
      <c r="K1452" s="7">
        <f>_xlfn.XLOOKUP(A1452,Table3[customer_no],Table3[year_average],"NOT FOUND")</f>
        <v>1976</v>
      </c>
      <c r="L1452" cm="1">
        <f t="array" ref="L1452">_xlfn.XLOOKUP(A1452,Table3[customer_no],'Hospitalisation Details'!$D$2:$D$2344,"NOT FOUND")</f>
        <v>18</v>
      </c>
      <c r="M1452" s="33">
        <f>_xlfn.XLOOKUP(A1452,Table3[customer_no],Table3[dd/mm/yy],"NOT FOUND")</f>
        <v>28112</v>
      </c>
      <c r="N1452">
        <f>_xlfn.XLOOKUP(A1452,Table3[customer_no],Table3[age],"NOT FOUND")</f>
        <v>46</v>
      </c>
      <c r="O1452" cm="1">
        <f t="array" ref="O1452">_xlfn.XLOOKUP(A1452,Table3[customer_no],'Hospitalisation Details'!$E$2:$E$2344,"NOT FOUND")</f>
        <v>2</v>
      </c>
      <c r="P1452" t="str">
        <f>_xlfn.XLOOKUP(A1452,Table3[customer_no],Table3[hsplt_handled],"NOT FOUND")</f>
        <v>tier - 2</v>
      </c>
      <c r="Q1452" t="str">
        <f>_xlfn.XLOOKUP(A1452,Table3[customer_no],Table3[city_handled],"NOT FOUND")</f>
        <v>tier - 1</v>
      </c>
      <c r="R1452" t="str">
        <f>_xlfn.XLOOKUP(A1452,Table3[customer_no],Table3[state_id],"NOT FOUND")</f>
        <v>R1013</v>
      </c>
      <c r="S1452" s="34" cm="1">
        <f t="array" ref="S1452">_xlfn.XLOOKUP(A1452,Table3[customer_no],'Hospitalisation Details'!$F$2:$F$2344,"NOT FOUND")</f>
        <v>7273.02</v>
      </c>
      <c r="T1452" t="str">
        <f>_xlfn.XLOOKUP(A1452,Table2[Customer ID],Table2[BMI_category],"NOT FOUND")</f>
        <v>Normal Weight</v>
      </c>
      <c r="U1452" s="7">
        <f>_xlfn.XLOOKUP(A1452,Table2[Customer ID],Table2[no of surgery],"NOT FOUND")</f>
        <v>0</v>
      </c>
      <c r="V1452" t="str">
        <f>_xlfn.XLOOKUP(A1452,Table2[Customer ID],Table2[smoker_missing],"NOT FOUND")</f>
        <v>No</v>
      </c>
      <c r="W1452" t="str">
        <f t="shared" si="22"/>
        <v>Normal</v>
      </c>
      <c r="X1452" s="37">
        <f>SUM(Table5[[#This Row],[Title]:[Diabetes Level]])</f>
        <v>37454.080000000002</v>
      </c>
    </row>
    <row r="1453" spans="1:24" x14ac:dyDescent="0.25">
      <c r="A1453" t="s">
        <v>919</v>
      </c>
      <c r="B1453" t="str">
        <f>VLOOKUP(A1453,'Customer Names'!$A$2:$E$2336,3,FALSE)</f>
        <v>Mr.</v>
      </c>
      <c r="C1453" t="str">
        <f>_xlfn.XLOOKUP(A1453,$A$2:$A$2336,'Customer Names'!$D$2:$D$2336,"NOT FOUND")</f>
        <v>Adam</v>
      </c>
      <c r="D1453" t="str">
        <f>_xlfn.XLOOKUP(A1453,$A$2:$A$2336,'Customer Names'!$E$2:$E$2336,"NOT FOUND")</f>
        <v>Goode</v>
      </c>
      <c r="E1453" cm="1">
        <f t="array" ref="E1453">_xlfn.XLOOKUP(A1453,$A$2:$A$2336,Table2[BMI],"NOT FOUND")</f>
        <v>37.049999999999997</v>
      </c>
      <c r="F1453" cm="1">
        <f t="array" ref="F1453">_xlfn.XLOOKUP(A1453,$A$2:$A$2336,Table2[HBA1C],"NOT FOUND")</f>
        <v>9.9600000000000009</v>
      </c>
      <c r="G1453" t="str" cm="1">
        <f t="array" ref="G1453">_xlfn.XLOOKUP(A1453,$A$2:$A$2336,Table2[Heart Issues],"NOT FOUND")</f>
        <v>yes</v>
      </c>
      <c r="H1453" t="str" cm="1">
        <f t="array" ref="H1453">_xlfn.XLOOKUP(A1453,$A$2:$A$2336,Table2[Any Transplants],"NOT FOUND")</f>
        <v>No</v>
      </c>
      <c r="I1453" t="str" cm="1">
        <f t="array" ref="I1453">_xlfn.XLOOKUP(A1453,$A$2:$A$2336,Table2[Cancer history],"NOT FOUND")</f>
        <v>No</v>
      </c>
      <c r="J1453" t="str">
        <f>_xlfn.XLOOKUP(A1453,Table3[customer_no],Table3[month],"NOT FOUND")</f>
        <v>Aug</v>
      </c>
      <c r="K1453" s="7">
        <f>_xlfn.XLOOKUP(A1453,Table3[customer_no],Table3[year_average],"NOT FOUND")</f>
        <v>1981</v>
      </c>
      <c r="L1453" cm="1">
        <f t="array" ref="L1453">_xlfn.XLOOKUP(A1453,Table3[customer_no],'Hospitalisation Details'!$D$2:$D$2344,"NOT FOUND")</f>
        <v>4</v>
      </c>
      <c r="M1453" s="33">
        <f>_xlfn.XLOOKUP(A1453,Table3[customer_no],Table3[dd/mm/yy],"NOT FOUND")</f>
        <v>29802</v>
      </c>
      <c r="N1453">
        <f>_xlfn.XLOOKUP(A1453,Table3[customer_no],Table3[age],"NOT FOUND")</f>
        <v>41</v>
      </c>
      <c r="O1453" cm="1">
        <f t="array" ref="O1453">_xlfn.XLOOKUP(A1453,Table3[customer_no],'Hospitalisation Details'!$E$2:$E$2344,"NOT FOUND")</f>
        <v>2</v>
      </c>
      <c r="P1453" t="str">
        <f>_xlfn.XLOOKUP(A1453,Table3[customer_no],Table3[hsplt_handled],"NOT FOUND")</f>
        <v>tier - 3</v>
      </c>
      <c r="Q1453" t="str">
        <f>_xlfn.XLOOKUP(A1453,Table3[customer_no],Table3[city_handled],"NOT FOUND")</f>
        <v>tier - 3</v>
      </c>
      <c r="R1453" t="str">
        <f>_xlfn.XLOOKUP(A1453,Table3[customer_no],Table3[state_id],"NOT FOUND")</f>
        <v>R1012</v>
      </c>
      <c r="S1453" s="34" cm="1">
        <f t="array" ref="S1453">_xlfn.XLOOKUP(A1453,Table3[customer_no],'Hospitalisation Details'!$F$2:$F$2344,"NOT FOUND")</f>
        <v>7265.7</v>
      </c>
      <c r="T1453" t="str">
        <f>_xlfn.XLOOKUP(A1453,Table2[Customer ID],Table2[BMI_category],"NOT FOUND")</f>
        <v>Obesity</v>
      </c>
      <c r="U1453" s="7">
        <f>_xlfn.XLOOKUP(A1453,Table2[Customer ID],Table2[no of surgery],"NOT FOUND")</f>
        <v>0</v>
      </c>
      <c r="V1453" t="str">
        <f>_xlfn.XLOOKUP(A1453,Table2[Customer ID],Table2[smoker_missing],"NOT FOUND")</f>
        <v>No</v>
      </c>
      <c r="W1453" t="str">
        <f t="shared" si="22"/>
        <v>Diabetes</v>
      </c>
      <c r="X1453" s="37">
        <f>SUM(Table5[[#This Row],[Title]:[Diabetes Level]])</f>
        <v>39142.71</v>
      </c>
    </row>
    <row r="1454" spans="1:24" x14ac:dyDescent="0.25">
      <c r="A1454" t="s">
        <v>918</v>
      </c>
      <c r="B1454" t="str">
        <f>VLOOKUP(A1454,'Customer Names'!$A$2:$E$2336,3,FALSE)</f>
        <v>Mr.</v>
      </c>
      <c r="C1454" t="str">
        <f>_xlfn.XLOOKUP(A1454,$A$2:$A$2336,'Customer Names'!$D$2:$D$2336,"NOT FOUND")</f>
        <v>Jeremy J</v>
      </c>
      <c r="D1454" t="str">
        <f>_xlfn.XLOOKUP(A1454,$A$2:$A$2336,'Customer Names'!$E$2:$E$2336,"NOT FOUND")</f>
        <v>Doden</v>
      </c>
      <c r="E1454" cm="1">
        <f t="array" ref="E1454">_xlfn.XLOOKUP(A1454,$A$2:$A$2336,Table2[BMI],"NOT FOUND")</f>
        <v>22.95</v>
      </c>
      <c r="F1454" cm="1">
        <f t="array" ref="F1454">_xlfn.XLOOKUP(A1454,$A$2:$A$2336,Table2[HBA1C],"NOT FOUND")</f>
        <v>10.53</v>
      </c>
      <c r="G1454" t="str" cm="1">
        <f t="array" ref="G1454">_xlfn.XLOOKUP(A1454,$A$2:$A$2336,Table2[Heart Issues],"NOT FOUND")</f>
        <v>No</v>
      </c>
      <c r="H1454" t="str" cm="1">
        <f t="array" ref="H1454">_xlfn.XLOOKUP(A1454,$A$2:$A$2336,Table2[Any Transplants],"NOT FOUND")</f>
        <v>No</v>
      </c>
      <c r="I1454" t="str" cm="1">
        <f t="array" ref="I1454">_xlfn.XLOOKUP(A1454,$A$2:$A$2336,Table2[Cancer history],"NOT FOUND")</f>
        <v>No</v>
      </c>
      <c r="J1454" t="str">
        <f>_xlfn.XLOOKUP(A1454,Table3[customer_no],Table3[month],"NOT FOUND")</f>
        <v>Oct</v>
      </c>
      <c r="K1454" s="7">
        <f>_xlfn.XLOOKUP(A1454,Table3[customer_no],Table3[year_average],"NOT FOUND")</f>
        <v>1973</v>
      </c>
      <c r="L1454" cm="1">
        <f t="array" ref="L1454">_xlfn.XLOOKUP(A1454,Table3[customer_no],'Hospitalisation Details'!$D$2:$D$2344,"NOT FOUND")</f>
        <v>25</v>
      </c>
      <c r="M1454" s="33">
        <f>_xlfn.XLOOKUP(A1454,Table3[customer_no],Table3[dd/mm/yy],"NOT FOUND")</f>
        <v>26962</v>
      </c>
      <c r="N1454">
        <f>_xlfn.XLOOKUP(A1454,Table3[customer_no],Table3[age],"NOT FOUND")</f>
        <v>49</v>
      </c>
      <c r="O1454" cm="1">
        <f t="array" ref="O1454">_xlfn.XLOOKUP(A1454,Table3[customer_no],'Hospitalisation Details'!$E$2:$E$2344,"NOT FOUND")</f>
        <v>0</v>
      </c>
      <c r="P1454" t="str">
        <f>_xlfn.XLOOKUP(A1454,Table3[customer_no],Table3[hsplt_handled],"NOT FOUND")</f>
        <v>tier - 2</v>
      </c>
      <c r="Q1454" t="str">
        <f>_xlfn.XLOOKUP(A1454,Table3[customer_no],Table3[city_handled],"NOT FOUND")</f>
        <v>tier - 2</v>
      </c>
      <c r="R1454" t="str">
        <f>_xlfn.XLOOKUP(A1454,Table3[customer_no],Table3[state_id],"NOT FOUND")</f>
        <v>R1013</v>
      </c>
      <c r="S1454" s="34" cm="1">
        <f t="array" ref="S1454">_xlfn.XLOOKUP(A1454,Table3[customer_no],'Hospitalisation Details'!$F$2:$F$2344,"NOT FOUND")</f>
        <v>7265.58</v>
      </c>
      <c r="T1454" t="str">
        <f>_xlfn.XLOOKUP(A1454,Table2[Customer ID],Table2[BMI_category],"NOT FOUND")</f>
        <v>Normal Weight</v>
      </c>
      <c r="U1454" s="7">
        <f>_xlfn.XLOOKUP(A1454,Table2[Customer ID],Table2[no of surgery],"NOT FOUND")</f>
        <v>2</v>
      </c>
      <c r="V1454" t="str">
        <f>_xlfn.XLOOKUP(A1454,Table2[Customer ID],Table2[smoker_missing],"NOT FOUND")</f>
        <v>No</v>
      </c>
      <c r="W1454" t="str">
        <f t="shared" si="22"/>
        <v>Diabetes</v>
      </c>
      <c r="X1454" s="37">
        <f>SUM(Table5[[#This Row],[Title]:[Diabetes Level]])</f>
        <v>36310.06</v>
      </c>
    </row>
    <row r="1455" spans="1:24" x14ac:dyDescent="0.25">
      <c r="A1455" t="s">
        <v>917</v>
      </c>
      <c r="B1455" t="str">
        <f>VLOOKUP(A1455,'Customer Names'!$A$2:$E$2336,3,FALSE)</f>
        <v>Mr.</v>
      </c>
      <c r="C1455" t="str">
        <f>_xlfn.XLOOKUP(A1455,$A$2:$A$2336,'Customer Names'!$D$2:$D$2336,"NOT FOUND")</f>
        <v>Adam C</v>
      </c>
      <c r="D1455" t="str">
        <f>_xlfn.XLOOKUP(A1455,$A$2:$A$2336,'Customer Names'!$E$2:$E$2336,"NOT FOUND")</f>
        <v>Groff</v>
      </c>
      <c r="E1455" cm="1">
        <f t="array" ref="E1455">_xlfn.XLOOKUP(A1455,$A$2:$A$2336,Table2[BMI],"NOT FOUND")</f>
        <v>34.200000000000003</v>
      </c>
      <c r="F1455" cm="1">
        <f t="array" ref="F1455">_xlfn.XLOOKUP(A1455,$A$2:$A$2336,Table2[HBA1C],"NOT FOUND")</f>
        <v>6.69</v>
      </c>
      <c r="G1455" t="str" cm="1">
        <f t="array" ref="G1455">_xlfn.XLOOKUP(A1455,$A$2:$A$2336,Table2[Heart Issues],"NOT FOUND")</f>
        <v>yes</v>
      </c>
      <c r="H1455" t="str" cm="1">
        <f t="array" ref="H1455">_xlfn.XLOOKUP(A1455,$A$2:$A$2336,Table2[Any Transplants],"NOT FOUND")</f>
        <v>No</v>
      </c>
      <c r="I1455" t="str" cm="1">
        <f t="array" ref="I1455">_xlfn.XLOOKUP(A1455,$A$2:$A$2336,Table2[Cancer history],"NOT FOUND")</f>
        <v>No</v>
      </c>
      <c r="J1455" t="str">
        <f>_xlfn.XLOOKUP(A1455,Table3[customer_no],Table3[month],"NOT FOUND")</f>
        <v>Jun</v>
      </c>
      <c r="K1455" s="7">
        <f>_xlfn.XLOOKUP(A1455,Table3[customer_no],Table3[year_average],"NOT FOUND")</f>
        <v>1981</v>
      </c>
      <c r="L1455" cm="1">
        <f t="array" ref="L1455">_xlfn.XLOOKUP(A1455,Table3[customer_no],'Hospitalisation Details'!$D$2:$D$2344,"NOT FOUND")</f>
        <v>13</v>
      </c>
      <c r="M1455" s="33">
        <f>_xlfn.XLOOKUP(A1455,Table3[customer_no],Table3[dd/mm/yy],"NOT FOUND")</f>
        <v>29750</v>
      </c>
      <c r="N1455">
        <f>_xlfn.XLOOKUP(A1455,Table3[customer_no],Table3[age],"NOT FOUND")</f>
        <v>41</v>
      </c>
      <c r="O1455" cm="1">
        <f t="array" ref="O1455">_xlfn.XLOOKUP(A1455,Table3[customer_no],'Hospitalisation Details'!$E$2:$E$2344,"NOT FOUND")</f>
        <v>2</v>
      </c>
      <c r="P1455" t="str">
        <f>_xlfn.XLOOKUP(A1455,Table3[customer_no],Table3[hsplt_handled],"NOT FOUND")</f>
        <v>tier - 3</v>
      </c>
      <c r="Q1455" t="str">
        <f>_xlfn.XLOOKUP(A1455,Table3[customer_no],Table3[city_handled],"NOT FOUND")</f>
        <v>tier - 3</v>
      </c>
      <c r="R1455" t="str">
        <f>_xlfn.XLOOKUP(A1455,Table3[customer_no],Table3[state_id],"NOT FOUND")</f>
        <v>R1012</v>
      </c>
      <c r="S1455" s="34" cm="1">
        <f t="array" ref="S1455">_xlfn.XLOOKUP(A1455,Table3[customer_no],'Hospitalisation Details'!$F$2:$F$2344,"NOT FOUND")</f>
        <v>7261.74</v>
      </c>
      <c r="T1455" t="str">
        <f>_xlfn.XLOOKUP(A1455,Table2[Customer ID],Table2[BMI_category],"NOT FOUND")</f>
        <v>Obesity</v>
      </c>
      <c r="U1455" s="7">
        <f>_xlfn.XLOOKUP(A1455,Table2[Customer ID],Table2[no of surgery],"NOT FOUND")</f>
        <v>0</v>
      </c>
      <c r="V1455" t="str">
        <f>_xlfn.XLOOKUP(A1455,Table2[Customer ID],Table2[smoker_missing],"NOT FOUND")</f>
        <v>No</v>
      </c>
      <c r="W1455" t="str">
        <f t="shared" si="22"/>
        <v>Diabetes</v>
      </c>
      <c r="X1455" s="37">
        <f>SUM(Table5[[#This Row],[Title]:[Diabetes Level]])</f>
        <v>39089.629999999997</v>
      </c>
    </row>
    <row r="1456" spans="1:24" x14ac:dyDescent="0.25">
      <c r="A1456" t="s">
        <v>916</v>
      </c>
      <c r="B1456" t="str">
        <f>VLOOKUP(A1456,'Customer Names'!$A$2:$E$2336,3,FALSE)</f>
        <v>Mr.</v>
      </c>
      <c r="C1456" t="str">
        <f>_xlfn.XLOOKUP(A1456,$A$2:$A$2336,'Customer Names'!$D$2:$D$2336,"NOT FOUND")</f>
        <v>Jon</v>
      </c>
      <c r="D1456" t="str">
        <f>_xlfn.XLOOKUP(A1456,$A$2:$A$2336,'Customer Names'!$E$2:$E$2336,"NOT FOUND")</f>
        <v>Kuehler</v>
      </c>
      <c r="E1456" cm="1">
        <f t="array" ref="E1456">_xlfn.XLOOKUP(A1456,$A$2:$A$2336,Table2[BMI],"NOT FOUND")</f>
        <v>30.59</v>
      </c>
      <c r="F1456" cm="1">
        <f t="array" ref="F1456">_xlfn.XLOOKUP(A1456,$A$2:$A$2336,Table2[HBA1C],"NOT FOUND")</f>
        <v>9.5500000000000007</v>
      </c>
      <c r="G1456" t="str" cm="1">
        <f t="array" ref="G1456">_xlfn.XLOOKUP(A1456,$A$2:$A$2336,Table2[Heart Issues],"NOT FOUND")</f>
        <v>yes</v>
      </c>
      <c r="H1456" t="str" cm="1">
        <f t="array" ref="H1456">_xlfn.XLOOKUP(A1456,$A$2:$A$2336,Table2[Any Transplants],"NOT FOUND")</f>
        <v>No</v>
      </c>
      <c r="I1456" t="str" cm="1">
        <f t="array" ref="I1456">_xlfn.XLOOKUP(A1456,$A$2:$A$2336,Table2[Cancer history],"NOT FOUND")</f>
        <v>No</v>
      </c>
      <c r="J1456" t="str">
        <f>_xlfn.XLOOKUP(A1456,Table3[customer_no],Table3[month],"NOT FOUND")</f>
        <v>Aug</v>
      </c>
      <c r="K1456" s="7">
        <f>_xlfn.XLOOKUP(A1456,Table3[customer_no],Table3[year_average],"NOT FOUND")</f>
        <v>1981</v>
      </c>
      <c r="L1456" cm="1">
        <f t="array" ref="L1456">_xlfn.XLOOKUP(A1456,Table3[customer_no],'Hospitalisation Details'!$D$2:$D$2344,"NOT FOUND")</f>
        <v>14</v>
      </c>
      <c r="M1456" s="33">
        <f>_xlfn.XLOOKUP(A1456,Table3[customer_no],Table3[dd/mm/yy],"NOT FOUND")</f>
        <v>29812</v>
      </c>
      <c r="N1456">
        <f>_xlfn.XLOOKUP(A1456,Table3[customer_no],Table3[age],"NOT FOUND")</f>
        <v>41</v>
      </c>
      <c r="O1456" cm="1">
        <f t="array" ref="O1456">_xlfn.XLOOKUP(A1456,Table3[customer_no],'Hospitalisation Details'!$E$2:$E$2344,"NOT FOUND")</f>
        <v>2</v>
      </c>
      <c r="P1456" t="str">
        <f>_xlfn.XLOOKUP(A1456,Table3[customer_no],Table3[hsplt_handled],"NOT FOUND")</f>
        <v>tier - 3</v>
      </c>
      <c r="Q1456" t="str">
        <f>_xlfn.XLOOKUP(A1456,Table3[customer_no],Table3[city_handled],"NOT FOUND")</f>
        <v>tier - 2</v>
      </c>
      <c r="R1456" t="str">
        <f>_xlfn.XLOOKUP(A1456,Table3[customer_no],Table3[state_id],"NOT FOUND")</f>
        <v>R1012</v>
      </c>
      <c r="S1456" s="34" cm="1">
        <f t="array" ref="S1456">_xlfn.XLOOKUP(A1456,Table3[customer_no],'Hospitalisation Details'!$F$2:$F$2344,"NOT FOUND")</f>
        <v>7256.72</v>
      </c>
      <c r="T1456" t="str">
        <f>_xlfn.XLOOKUP(A1456,Table2[Customer ID],Table2[BMI_category],"NOT FOUND")</f>
        <v>Obesity</v>
      </c>
      <c r="U1456" s="7">
        <f>_xlfn.XLOOKUP(A1456,Table2[Customer ID],Table2[no of surgery],"NOT FOUND")</f>
        <v>0</v>
      </c>
      <c r="V1456" t="str">
        <f>_xlfn.XLOOKUP(A1456,Table2[Customer ID],Table2[smoker_missing],"NOT FOUND")</f>
        <v>No</v>
      </c>
      <c r="W1456" t="str">
        <f t="shared" si="22"/>
        <v>Diabetes</v>
      </c>
      <c r="X1456" s="37">
        <f>SUM(Table5[[#This Row],[Title]:[Diabetes Level]])</f>
        <v>39146.86</v>
      </c>
    </row>
    <row r="1457" spans="1:24" x14ac:dyDescent="0.25">
      <c r="A1457" t="s">
        <v>915</v>
      </c>
      <c r="B1457" t="str">
        <f>VLOOKUP(A1457,'Customer Names'!$A$2:$E$2336,3,FALSE)</f>
        <v>Mr.</v>
      </c>
      <c r="C1457" t="str">
        <f>_xlfn.XLOOKUP(A1457,$A$2:$A$2336,'Customer Names'!$D$2:$D$2336,"NOT FOUND")</f>
        <v>Steven J</v>
      </c>
      <c r="D1457" t="str">
        <f>_xlfn.XLOOKUP(A1457,$A$2:$A$2336,'Customer Names'!$E$2:$E$2336,"NOT FOUND")</f>
        <v>Daniels</v>
      </c>
      <c r="E1457" cm="1">
        <f t="array" ref="E1457">_xlfn.XLOOKUP(A1457,$A$2:$A$2336,Table2[BMI],"NOT FOUND")</f>
        <v>25.51</v>
      </c>
      <c r="F1457" cm="1">
        <f t="array" ref="F1457">_xlfn.XLOOKUP(A1457,$A$2:$A$2336,Table2[HBA1C],"NOT FOUND")</f>
        <v>6.05</v>
      </c>
      <c r="G1457" t="str" cm="1">
        <f t="array" ref="G1457">_xlfn.XLOOKUP(A1457,$A$2:$A$2336,Table2[Heart Issues],"NOT FOUND")</f>
        <v>No</v>
      </c>
      <c r="H1457" t="str" cm="1">
        <f t="array" ref="H1457">_xlfn.XLOOKUP(A1457,$A$2:$A$2336,Table2[Any Transplants],"NOT FOUND")</f>
        <v>No</v>
      </c>
      <c r="I1457" t="str" cm="1">
        <f t="array" ref="I1457">_xlfn.XLOOKUP(A1457,$A$2:$A$2336,Table2[Cancer history],"NOT FOUND")</f>
        <v>No</v>
      </c>
      <c r="J1457" t="str">
        <f>_xlfn.XLOOKUP(A1457,Table3[customer_no],Table3[month],"NOT FOUND")</f>
        <v>Jul</v>
      </c>
      <c r="K1457" s="7">
        <f>_xlfn.XLOOKUP(A1457,Table3[customer_no],Table3[year_average],"NOT FOUND")</f>
        <v>1982</v>
      </c>
      <c r="L1457" cm="1">
        <f t="array" ref="L1457">_xlfn.XLOOKUP(A1457,Table3[customer_no],'Hospitalisation Details'!$D$2:$D$2344,"NOT FOUND")</f>
        <v>24</v>
      </c>
      <c r="M1457" s="33">
        <f>_xlfn.XLOOKUP(A1457,Table3[customer_no],Table3[dd/mm/yy],"NOT FOUND")</f>
        <v>30156</v>
      </c>
      <c r="N1457">
        <f>_xlfn.XLOOKUP(A1457,Table3[customer_no],Table3[age],"NOT FOUND")</f>
        <v>40</v>
      </c>
      <c r="O1457" cm="1">
        <f t="array" ref="O1457">_xlfn.XLOOKUP(A1457,Table3[customer_no],'Hospitalisation Details'!$E$2:$E$2344,"NOT FOUND")</f>
        <v>3</v>
      </c>
      <c r="P1457" t="str">
        <f>_xlfn.XLOOKUP(A1457,Table3[customer_no],Table3[hsplt_handled],"NOT FOUND")</f>
        <v>tier - 2</v>
      </c>
      <c r="Q1457" t="str">
        <f>_xlfn.XLOOKUP(A1457,Table3[customer_no],Table3[city_handled],"NOT FOUND")</f>
        <v>tier - 1</v>
      </c>
      <c r="R1457" t="str">
        <f>_xlfn.XLOOKUP(A1457,Table3[customer_no],Table3[state_id],"NOT FOUND")</f>
        <v>R1013</v>
      </c>
      <c r="S1457" s="34" cm="1">
        <f t="array" ref="S1457">_xlfn.XLOOKUP(A1457,Table3[customer_no],'Hospitalisation Details'!$F$2:$F$2344,"NOT FOUND")</f>
        <v>7248.71</v>
      </c>
      <c r="T1457" t="str">
        <f>_xlfn.XLOOKUP(A1457,Table2[Customer ID],Table2[BMI_category],"NOT FOUND")</f>
        <v>Overweight</v>
      </c>
      <c r="U1457" s="7">
        <f>_xlfn.XLOOKUP(A1457,Table2[Customer ID],Table2[no of surgery],"NOT FOUND")</f>
        <v>0</v>
      </c>
      <c r="V1457" t="str">
        <f>_xlfn.XLOOKUP(A1457,Table2[Customer ID],Table2[smoker_missing],"NOT FOUND")</f>
        <v>No</v>
      </c>
      <c r="W1457" t="str">
        <f t="shared" si="22"/>
        <v>Prediabetes</v>
      </c>
      <c r="X1457" s="37">
        <f>SUM(Table5[[#This Row],[Title]:[Diabetes Level]])</f>
        <v>39485.270000000004</v>
      </c>
    </row>
    <row r="1458" spans="1:24" x14ac:dyDescent="0.25">
      <c r="A1458" t="s">
        <v>914</v>
      </c>
      <c r="B1458" t="str">
        <f>VLOOKUP(A1458,'Customer Names'!$A$2:$E$2336,3,FALSE)</f>
        <v>Ms.</v>
      </c>
      <c r="C1458" t="str">
        <f>_xlfn.XLOOKUP(A1458,$A$2:$A$2336,'Customer Names'!$D$2:$D$2336,"NOT FOUND")</f>
        <v>Jessica P.</v>
      </c>
      <c r="D1458" t="str">
        <f>_xlfn.XLOOKUP(A1458,$A$2:$A$2336,'Customer Names'!$E$2:$E$2336,"NOT FOUND")</f>
        <v>Gibby</v>
      </c>
      <c r="E1458" cm="1">
        <f t="array" ref="E1458">_xlfn.XLOOKUP(A1458,$A$2:$A$2336,Table2[BMI],"NOT FOUND")</f>
        <v>29.04</v>
      </c>
      <c r="F1458" cm="1">
        <f t="array" ref="F1458">_xlfn.XLOOKUP(A1458,$A$2:$A$2336,Table2[HBA1C],"NOT FOUND")</f>
        <v>10.56</v>
      </c>
      <c r="G1458" t="str" cm="1">
        <f t="array" ref="G1458">_xlfn.XLOOKUP(A1458,$A$2:$A$2336,Table2[Heart Issues],"NOT FOUND")</f>
        <v>yes</v>
      </c>
      <c r="H1458" t="str" cm="1">
        <f t="array" ref="H1458">_xlfn.XLOOKUP(A1458,$A$2:$A$2336,Table2[Any Transplants],"NOT FOUND")</f>
        <v>No</v>
      </c>
      <c r="I1458" t="str" cm="1">
        <f t="array" ref="I1458">_xlfn.XLOOKUP(A1458,$A$2:$A$2336,Table2[Cancer history],"NOT FOUND")</f>
        <v>No</v>
      </c>
      <c r="J1458" t="str">
        <f>_xlfn.XLOOKUP(A1458,Table3[customer_no],Table3[month],"NOT FOUND")</f>
        <v>Sep</v>
      </c>
      <c r="K1458" s="7">
        <f>_xlfn.XLOOKUP(A1458,Table3[customer_no],Table3[year_average],"NOT FOUND")</f>
        <v>1986</v>
      </c>
      <c r="L1458" cm="1">
        <f t="array" ref="L1458">_xlfn.XLOOKUP(A1458,Table3[customer_no],'Hospitalisation Details'!$D$2:$D$2344,"NOT FOUND")</f>
        <v>2</v>
      </c>
      <c r="M1458" s="33">
        <f>_xlfn.XLOOKUP(A1458,Table3[customer_no],Table3[dd/mm/yy],"NOT FOUND")</f>
        <v>31657</v>
      </c>
      <c r="N1458">
        <f>_xlfn.XLOOKUP(A1458,Table3[customer_no],Table3[age],"NOT FOUND")</f>
        <v>36</v>
      </c>
      <c r="O1458" cm="1">
        <f t="array" ref="O1458">_xlfn.XLOOKUP(A1458,Table3[customer_no],'Hospitalisation Details'!$E$2:$E$2344,"NOT FOUND")</f>
        <v>4</v>
      </c>
      <c r="P1458" t="str">
        <f>_xlfn.XLOOKUP(A1458,Table3[customer_no],Table3[hsplt_handled],"NOT FOUND")</f>
        <v>tier - 2</v>
      </c>
      <c r="Q1458" t="str">
        <f>_xlfn.XLOOKUP(A1458,Table3[customer_no],Table3[city_handled],"NOT FOUND")</f>
        <v>tier - 3</v>
      </c>
      <c r="R1458" t="str">
        <f>_xlfn.XLOOKUP(A1458,Table3[customer_no],Table3[state_id],"NOT FOUND")</f>
        <v>R1013</v>
      </c>
      <c r="S1458" s="34" cm="1">
        <f t="array" ref="S1458">_xlfn.XLOOKUP(A1458,Table3[customer_no],'Hospitalisation Details'!$F$2:$F$2344,"NOT FOUND")</f>
        <v>7243.81</v>
      </c>
      <c r="T1458" t="str">
        <f>_xlfn.XLOOKUP(A1458,Table2[Customer ID],Table2[BMI_category],"NOT FOUND")</f>
        <v>Overweight</v>
      </c>
      <c r="U1458" s="7">
        <f>_xlfn.XLOOKUP(A1458,Table2[Customer ID],Table2[no of surgery],"NOT FOUND")</f>
        <v>1</v>
      </c>
      <c r="V1458" t="str">
        <f>_xlfn.XLOOKUP(A1458,Table2[Customer ID],Table2[smoker_missing],"NOT FOUND")</f>
        <v>No</v>
      </c>
      <c r="W1458" t="str">
        <f t="shared" si="22"/>
        <v>Diabetes</v>
      </c>
      <c r="X1458" s="37">
        <f>SUM(Table5[[#This Row],[Title]:[Diabetes Level]])</f>
        <v>40969.409999999996</v>
      </c>
    </row>
    <row r="1459" spans="1:24" x14ac:dyDescent="0.25">
      <c r="A1459" t="s">
        <v>913</v>
      </c>
      <c r="B1459" t="str">
        <f>VLOOKUP(A1459,'Customer Names'!$A$2:$E$2336,3,FALSE)</f>
        <v>Ms.</v>
      </c>
      <c r="C1459" t="str">
        <f>_xlfn.XLOOKUP(A1459,$A$2:$A$2336,'Customer Names'!$D$2:$D$2336,"NOT FOUND")</f>
        <v>Ashley</v>
      </c>
      <c r="D1459" t="str">
        <f>_xlfn.XLOOKUP(A1459,$A$2:$A$2336,'Customer Names'!$E$2:$E$2336,"NOT FOUND")</f>
        <v>Busa</v>
      </c>
      <c r="E1459" cm="1">
        <f t="array" ref="E1459">_xlfn.XLOOKUP(A1459,$A$2:$A$2336,Table2[BMI],"NOT FOUND")</f>
        <v>22.135000000000002</v>
      </c>
      <c r="F1459" cm="1">
        <f t="array" ref="F1459">_xlfn.XLOOKUP(A1459,$A$2:$A$2336,Table2[HBA1C],"NOT FOUND")</f>
        <v>10.81</v>
      </c>
      <c r="G1459" t="str" cm="1">
        <f t="array" ref="G1459">_xlfn.XLOOKUP(A1459,$A$2:$A$2336,Table2[Heart Issues],"NOT FOUND")</f>
        <v>yes</v>
      </c>
      <c r="H1459" t="str" cm="1">
        <f t="array" ref="H1459">_xlfn.XLOOKUP(A1459,$A$2:$A$2336,Table2[Any Transplants],"NOT FOUND")</f>
        <v>No</v>
      </c>
      <c r="I1459" t="str" cm="1">
        <f t="array" ref="I1459">_xlfn.XLOOKUP(A1459,$A$2:$A$2336,Table2[Cancer history],"NOT FOUND")</f>
        <v>No</v>
      </c>
      <c r="J1459" t="str">
        <f>_xlfn.XLOOKUP(A1459,Table3[customer_no],Table3[month],"NOT FOUND")</f>
        <v>Jul</v>
      </c>
      <c r="K1459" s="7">
        <f>_xlfn.XLOOKUP(A1459,Table3[customer_no],Table3[year_average],"NOT FOUND")</f>
        <v>1986</v>
      </c>
      <c r="L1459" cm="1">
        <f t="array" ref="L1459">_xlfn.XLOOKUP(A1459,Table3[customer_no],'Hospitalisation Details'!$D$2:$D$2344,"NOT FOUND")</f>
        <v>13</v>
      </c>
      <c r="M1459" s="33">
        <f>_xlfn.XLOOKUP(A1459,Table3[customer_no],Table3[dd/mm/yy],"NOT FOUND")</f>
        <v>31606</v>
      </c>
      <c r="N1459">
        <f>_xlfn.XLOOKUP(A1459,Table3[customer_no],Table3[age],"NOT FOUND")</f>
        <v>36</v>
      </c>
      <c r="O1459" cm="1">
        <f t="array" ref="O1459">_xlfn.XLOOKUP(A1459,Table3[customer_no],'Hospitalisation Details'!$E$2:$E$2344,"NOT FOUND")</f>
        <v>3</v>
      </c>
      <c r="P1459" t="str">
        <f>_xlfn.XLOOKUP(A1459,Table3[customer_no],Table3[hsplt_handled],"NOT FOUND")</f>
        <v>tier - 2</v>
      </c>
      <c r="Q1459" t="str">
        <f>_xlfn.XLOOKUP(A1459,Table3[customer_no],Table3[city_handled],"NOT FOUND")</f>
        <v>tier - 1</v>
      </c>
      <c r="R1459" t="str">
        <f>_xlfn.XLOOKUP(A1459,Table3[customer_no],Table3[state_id],"NOT FOUND")</f>
        <v>R1024</v>
      </c>
      <c r="S1459" s="34" cm="1">
        <f t="array" ref="S1459">_xlfn.XLOOKUP(A1459,Table3[customer_no],'Hospitalisation Details'!$F$2:$F$2344,"NOT FOUND")</f>
        <v>7228.22</v>
      </c>
      <c r="T1459" t="str">
        <f>_xlfn.XLOOKUP(A1459,Table2[Customer ID],Table2[BMI_category],"NOT FOUND")</f>
        <v>Normal Weight</v>
      </c>
      <c r="U1459" s="7">
        <f>_xlfn.XLOOKUP(A1459,Table2[Customer ID],Table2[no of surgery],"NOT FOUND")</f>
        <v>1</v>
      </c>
      <c r="V1459" t="str">
        <f>_xlfn.XLOOKUP(A1459,Table2[Customer ID],Table2[smoker_missing],"NOT FOUND")</f>
        <v>No</v>
      </c>
      <c r="W1459" t="str">
        <f t="shared" si="22"/>
        <v>Diabetes</v>
      </c>
      <c r="X1459" s="37">
        <f>SUM(Table5[[#This Row],[Title]:[Diabetes Level]])</f>
        <v>40906.165000000001</v>
      </c>
    </row>
    <row r="1460" spans="1:24" x14ac:dyDescent="0.25">
      <c r="A1460" t="s">
        <v>912</v>
      </c>
      <c r="B1460" t="str">
        <f>VLOOKUP(A1460,'Customer Names'!$A$2:$E$2336,3,FALSE)</f>
        <v>Mr.</v>
      </c>
      <c r="C1460" t="str">
        <f>_xlfn.XLOOKUP(A1460,$A$2:$A$2336,'Customer Names'!$D$2:$D$2336,"NOT FOUND")</f>
        <v>Arturo H.</v>
      </c>
      <c r="D1460" t="str">
        <f>_xlfn.XLOOKUP(A1460,$A$2:$A$2336,'Customer Names'!$E$2:$E$2336,"NOT FOUND")</f>
        <v>Moyo</v>
      </c>
      <c r="E1460" cm="1">
        <f t="array" ref="E1460">_xlfn.XLOOKUP(A1460,$A$2:$A$2336,Table2[BMI],"NOT FOUND")</f>
        <v>21.375</v>
      </c>
      <c r="F1460" cm="1">
        <f t="array" ref="F1460">_xlfn.XLOOKUP(A1460,$A$2:$A$2336,Table2[HBA1C],"NOT FOUND")</f>
        <v>4.32</v>
      </c>
      <c r="G1460" t="str" cm="1">
        <f t="array" ref="G1460">_xlfn.XLOOKUP(A1460,$A$2:$A$2336,Table2[Heart Issues],"NOT FOUND")</f>
        <v>No</v>
      </c>
      <c r="H1460" t="str" cm="1">
        <f t="array" ref="H1460">_xlfn.XLOOKUP(A1460,$A$2:$A$2336,Table2[Any Transplants],"NOT FOUND")</f>
        <v>No</v>
      </c>
      <c r="I1460" t="str" cm="1">
        <f t="array" ref="I1460">_xlfn.XLOOKUP(A1460,$A$2:$A$2336,Table2[Cancer history],"NOT FOUND")</f>
        <v>No</v>
      </c>
      <c r="J1460" t="str">
        <f>_xlfn.XLOOKUP(A1460,Table3[customer_no],Table3[month],"NOT FOUND")</f>
        <v>Sep</v>
      </c>
      <c r="K1460" s="7">
        <f>_xlfn.XLOOKUP(A1460,Table3[customer_no],Table3[year_average],"NOT FOUND")</f>
        <v>1977</v>
      </c>
      <c r="L1460" cm="1">
        <f t="array" ref="L1460">_xlfn.XLOOKUP(A1460,Table3[customer_no],'Hospitalisation Details'!$D$2:$D$2344,"NOT FOUND")</f>
        <v>15</v>
      </c>
      <c r="M1460" s="33">
        <f>_xlfn.XLOOKUP(A1460,Table3[customer_no],Table3[dd/mm/yy],"NOT FOUND")</f>
        <v>28383</v>
      </c>
      <c r="N1460">
        <f>_xlfn.XLOOKUP(A1460,Table3[customer_no],Table3[age],"NOT FOUND")</f>
        <v>45</v>
      </c>
      <c r="O1460" cm="1">
        <f t="array" ref="O1460">_xlfn.XLOOKUP(A1460,Table3[customer_no],'Hospitalisation Details'!$E$2:$E$2344,"NOT FOUND")</f>
        <v>0</v>
      </c>
      <c r="P1460" t="str">
        <f>_xlfn.XLOOKUP(A1460,Table3[customer_no],Table3[hsplt_handled],"NOT FOUND")</f>
        <v>tier - 3</v>
      </c>
      <c r="Q1460" t="str">
        <f>_xlfn.XLOOKUP(A1460,Table3[customer_no],Table3[city_handled],"NOT FOUND")</f>
        <v>tier - 3</v>
      </c>
      <c r="R1460" t="str">
        <f>_xlfn.XLOOKUP(A1460,Table3[customer_no],Table3[state_id],"NOT FOUND")</f>
        <v>R1012</v>
      </c>
      <c r="S1460" s="34" cm="1">
        <f t="array" ref="S1460">_xlfn.XLOOKUP(A1460,Table3[customer_no],'Hospitalisation Details'!$F$2:$F$2344,"NOT FOUND")</f>
        <v>7222.79</v>
      </c>
      <c r="T1460" t="str">
        <f>_xlfn.XLOOKUP(A1460,Table2[Customer ID],Table2[BMI_category],"NOT FOUND")</f>
        <v>Normal Weight</v>
      </c>
      <c r="U1460" s="7">
        <f>_xlfn.XLOOKUP(A1460,Table2[Customer ID],Table2[no of surgery],"NOT FOUND")</f>
        <v>0</v>
      </c>
      <c r="V1460" t="str">
        <f>_xlfn.XLOOKUP(A1460,Table2[Customer ID],Table2[smoker_missing],"NOT FOUND")</f>
        <v>No</v>
      </c>
      <c r="W1460" t="str">
        <f t="shared" si="22"/>
        <v>Normal</v>
      </c>
      <c r="X1460" s="37">
        <f>SUM(Table5[[#This Row],[Title]:[Diabetes Level]])</f>
        <v>37668.485000000001</v>
      </c>
    </row>
    <row r="1461" spans="1:24" x14ac:dyDescent="0.25">
      <c r="A1461" t="s">
        <v>911</v>
      </c>
      <c r="B1461" t="str">
        <f>VLOOKUP(A1461,'Customer Names'!$A$2:$E$2336,3,FALSE)</f>
        <v>Mr.</v>
      </c>
      <c r="C1461" t="str">
        <f>_xlfn.XLOOKUP(A1461,$A$2:$A$2336,'Customer Names'!$D$2:$D$2336,"NOT FOUND")</f>
        <v>Ketil</v>
      </c>
      <c r="D1461" t="str">
        <f>_xlfn.XLOOKUP(A1461,$A$2:$A$2336,'Customer Names'!$E$2:$E$2336,"NOT FOUND")</f>
        <v>Horn</v>
      </c>
      <c r="E1461" cm="1">
        <f t="array" ref="E1461">_xlfn.XLOOKUP(A1461,$A$2:$A$2336,Table2[BMI],"NOT FOUND")</f>
        <v>29.19</v>
      </c>
      <c r="F1461" cm="1">
        <f t="array" ref="F1461">_xlfn.XLOOKUP(A1461,$A$2:$A$2336,Table2[HBA1C],"NOT FOUND")</f>
        <v>4.37</v>
      </c>
      <c r="G1461" t="str" cm="1">
        <f t="array" ref="G1461">_xlfn.XLOOKUP(A1461,$A$2:$A$2336,Table2[Heart Issues],"NOT FOUND")</f>
        <v>No</v>
      </c>
      <c r="H1461" t="str" cm="1">
        <f t="array" ref="H1461">_xlfn.XLOOKUP(A1461,$A$2:$A$2336,Table2[Any Transplants],"NOT FOUND")</f>
        <v>No</v>
      </c>
      <c r="I1461" t="str" cm="1">
        <f t="array" ref="I1461">_xlfn.XLOOKUP(A1461,$A$2:$A$2336,Table2[Cancer history],"NOT FOUND")</f>
        <v>No</v>
      </c>
      <c r="J1461" t="str">
        <f>_xlfn.XLOOKUP(A1461,Table3[customer_no],Table3[month],"NOT FOUND")</f>
        <v>Jun</v>
      </c>
      <c r="K1461" s="7">
        <f>_xlfn.XLOOKUP(A1461,Table3[customer_no],Table3[year_average],"NOT FOUND")</f>
        <v>1991</v>
      </c>
      <c r="L1461" cm="1">
        <f t="array" ref="L1461">_xlfn.XLOOKUP(A1461,Table3[customer_no],'Hospitalisation Details'!$D$2:$D$2344,"NOT FOUND")</f>
        <v>28</v>
      </c>
      <c r="M1461" s="33">
        <f>_xlfn.XLOOKUP(A1461,Table3[customer_no],Table3[dd/mm/yy],"NOT FOUND")</f>
        <v>33417</v>
      </c>
      <c r="N1461">
        <f>_xlfn.XLOOKUP(A1461,Table3[customer_no],Table3[age],"NOT FOUND")</f>
        <v>31</v>
      </c>
      <c r="O1461" cm="1">
        <f t="array" ref="O1461">_xlfn.XLOOKUP(A1461,Table3[customer_no],'Hospitalisation Details'!$E$2:$E$2344,"NOT FOUND")</f>
        <v>3</v>
      </c>
      <c r="P1461" t="str">
        <f>_xlfn.XLOOKUP(A1461,Table3[customer_no],Table3[hsplt_handled],"NOT FOUND")</f>
        <v>tier - 2</v>
      </c>
      <c r="Q1461" t="str">
        <f>_xlfn.XLOOKUP(A1461,Table3[customer_no],Table3[city_handled],"NOT FOUND")</f>
        <v>tier - 2</v>
      </c>
      <c r="R1461" t="str">
        <f>_xlfn.XLOOKUP(A1461,Table3[customer_no],Table3[state_id],"NOT FOUND")</f>
        <v>R1021</v>
      </c>
      <c r="S1461" s="34" cm="1">
        <f t="array" ref="S1461">_xlfn.XLOOKUP(A1461,Table3[customer_no],'Hospitalisation Details'!$F$2:$F$2344,"NOT FOUND")</f>
        <v>7220.25</v>
      </c>
      <c r="T1461" t="str">
        <f>_xlfn.XLOOKUP(A1461,Table2[Customer ID],Table2[BMI_category],"NOT FOUND")</f>
        <v>Overweight</v>
      </c>
      <c r="U1461" s="7">
        <f>_xlfn.XLOOKUP(A1461,Table2[Customer ID],Table2[no of surgery],"NOT FOUND")</f>
        <v>0</v>
      </c>
      <c r="V1461" t="str">
        <f>_xlfn.XLOOKUP(A1461,Table2[Customer ID],Table2[smoker_missing],"NOT FOUND")</f>
        <v>No</v>
      </c>
      <c r="W1461" t="str">
        <f t="shared" si="22"/>
        <v>Normal</v>
      </c>
      <c r="X1461" s="37">
        <f>SUM(Table5[[#This Row],[Title]:[Diabetes Level]])</f>
        <v>42723.81</v>
      </c>
    </row>
    <row r="1462" spans="1:24" x14ac:dyDescent="0.25">
      <c r="A1462" t="s">
        <v>910</v>
      </c>
      <c r="B1462" t="str">
        <f>VLOOKUP(A1462,'Customer Names'!$A$2:$E$2336,3,FALSE)</f>
        <v>Ms.</v>
      </c>
      <c r="C1462" t="str">
        <f>_xlfn.XLOOKUP(A1462,$A$2:$A$2336,'Customer Names'!$D$2:$D$2336,"NOT FOUND")</f>
        <v>Katie</v>
      </c>
      <c r="D1462" t="str">
        <f>_xlfn.XLOOKUP(A1462,$A$2:$A$2336,'Customer Names'!$E$2:$E$2336,"NOT FOUND")</f>
        <v>Bien</v>
      </c>
      <c r="E1462" cm="1">
        <f t="array" ref="E1462">_xlfn.XLOOKUP(A1462,$A$2:$A$2336,Table2[BMI],"NOT FOUND")</f>
        <v>31.92</v>
      </c>
      <c r="F1462" cm="1">
        <f t="array" ref="F1462">_xlfn.XLOOKUP(A1462,$A$2:$A$2336,Table2[HBA1C],"NOT FOUND")</f>
        <v>4.8099999999999996</v>
      </c>
      <c r="G1462" t="str" cm="1">
        <f t="array" ref="G1462">_xlfn.XLOOKUP(A1462,$A$2:$A$2336,Table2[Heart Issues],"NOT FOUND")</f>
        <v>yes</v>
      </c>
      <c r="H1462" t="str" cm="1">
        <f t="array" ref="H1462">_xlfn.XLOOKUP(A1462,$A$2:$A$2336,Table2[Any Transplants],"NOT FOUND")</f>
        <v>No</v>
      </c>
      <c r="I1462" t="str" cm="1">
        <f t="array" ref="I1462">_xlfn.XLOOKUP(A1462,$A$2:$A$2336,Table2[Cancer history],"NOT FOUND")</f>
        <v>Yes</v>
      </c>
      <c r="J1462" t="str">
        <f>_xlfn.XLOOKUP(A1462,Table3[customer_no],Table3[month],"NOT FOUND")</f>
        <v>Nov</v>
      </c>
      <c r="K1462" s="7">
        <f>_xlfn.XLOOKUP(A1462,Table3[customer_no],Table3[year_average],"NOT FOUND")</f>
        <v>1983</v>
      </c>
      <c r="L1462" cm="1">
        <f t="array" ref="L1462">_xlfn.XLOOKUP(A1462,Table3[customer_no],'Hospitalisation Details'!$D$2:$D$2344,"NOT FOUND")</f>
        <v>21</v>
      </c>
      <c r="M1462" s="33">
        <f>_xlfn.XLOOKUP(A1462,Table3[customer_no],Table3[dd/mm/yy],"NOT FOUND")</f>
        <v>30641</v>
      </c>
      <c r="N1462">
        <f>_xlfn.XLOOKUP(A1462,Table3[customer_no],Table3[age],"NOT FOUND")</f>
        <v>39</v>
      </c>
      <c r="O1462" cm="1">
        <f t="array" ref="O1462">_xlfn.XLOOKUP(A1462,Table3[customer_no],'Hospitalisation Details'!$E$2:$E$2344,"NOT FOUND")</f>
        <v>2</v>
      </c>
      <c r="P1462" t="str">
        <f>_xlfn.XLOOKUP(A1462,Table3[customer_no],Table3[hsplt_handled],"NOT FOUND")</f>
        <v>tier - 2</v>
      </c>
      <c r="Q1462" t="str">
        <f>_xlfn.XLOOKUP(A1462,Table3[customer_no],Table3[city_handled],"NOT FOUND")</f>
        <v>tier - 3</v>
      </c>
      <c r="R1462" t="str">
        <f>_xlfn.XLOOKUP(A1462,Table3[customer_no],Table3[state_id],"NOT FOUND")</f>
        <v>R1012</v>
      </c>
      <c r="S1462" s="34" cm="1">
        <f t="array" ref="S1462">_xlfn.XLOOKUP(A1462,Table3[customer_no],'Hospitalisation Details'!$F$2:$F$2344,"NOT FOUND")</f>
        <v>7209.49</v>
      </c>
      <c r="T1462" t="str">
        <f>_xlfn.XLOOKUP(A1462,Table2[Customer ID],Table2[BMI_category],"NOT FOUND")</f>
        <v>Obesity</v>
      </c>
      <c r="U1462" s="7">
        <f>_xlfn.XLOOKUP(A1462,Table2[Customer ID],Table2[no of surgery],"NOT FOUND")</f>
        <v>1</v>
      </c>
      <c r="V1462" t="str">
        <f>_xlfn.XLOOKUP(A1462,Table2[Customer ID],Table2[smoker_missing],"NOT FOUND")</f>
        <v>No</v>
      </c>
      <c r="W1462" t="str">
        <f t="shared" si="22"/>
        <v>Normal</v>
      </c>
      <c r="X1462" s="37">
        <f>SUM(Table5[[#This Row],[Title]:[Diabetes Level]])</f>
        <v>39933.22</v>
      </c>
    </row>
    <row r="1463" spans="1:24" x14ac:dyDescent="0.25">
      <c r="A1463" t="s">
        <v>909</v>
      </c>
      <c r="B1463" t="str">
        <f>VLOOKUP(A1463,'Customer Names'!$A$2:$E$2336,3,FALSE)</f>
        <v>Ms.</v>
      </c>
      <c r="C1463" t="str">
        <f>_xlfn.XLOOKUP(A1463,$A$2:$A$2336,'Customer Names'!$D$2:$D$2336,"NOT FOUND")</f>
        <v>Christi</v>
      </c>
      <c r="D1463" t="str">
        <f>_xlfn.XLOOKUP(A1463,$A$2:$A$2336,'Customer Names'!$E$2:$E$2336,"NOT FOUND")</f>
        <v>O'Connor</v>
      </c>
      <c r="E1463" cm="1">
        <f t="array" ref="E1463">_xlfn.XLOOKUP(A1463,$A$2:$A$2336,Table2[BMI],"NOT FOUND")</f>
        <v>26.315000000000001</v>
      </c>
      <c r="F1463" cm="1">
        <f t="array" ref="F1463">_xlfn.XLOOKUP(A1463,$A$2:$A$2336,Table2[HBA1C],"NOT FOUND")</f>
        <v>4.5599999999999996</v>
      </c>
      <c r="G1463" t="str" cm="1">
        <f t="array" ref="G1463">_xlfn.XLOOKUP(A1463,$A$2:$A$2336,Table2[Heart Issues],"NOT FOUND")</f>
        <v>yes</v>
      </c>
      <c r="H1463" t="str" cm="1">
        <f t="array" ref="H1463">_xlfn.XLOOKUP(A1463,$A$2:$A$2336,Table2[Any Transplants],"NOT FOUND")</f>
        <v>No</v>
      </c>
      <c r="I1463" t="str" cm="1">
        <f t="array" ref="I1463">_xlfn.XLOOKUP(A1463,$A$2:$A$2336,Table2[Cancer history],"NOT FOUND")</f>
        <v>Yes</v>
      </c>
      <c r="J1463" t="str">
        <f>_xlfn.XLOOKUP(A1463,Table3[customer_no],Table3[month],"NOT FOUND")</f>
        <v>Aug</v>
      </c>
      <c r="K1463" s="7">
        <f>_xlfn.XLOOKUP(A1463,Table3[customer_no],Table3[year_average],"NOT FOUND")</f>
        <v>1983</v>
      </c>
      <c r="L1463" cm="1">
        <f t="array" ref="L1463">_xlfn.XLOOKUP(A1463,Table3[customer_no],'Hospitalisation Details'!$D$2:$D$2344,"NOT FOUND")</f>
        <v>11</v>
      </c>
      <c r="M1463" s="33">
        <f>_xlfn.XLOOKUP(A1463,Table3[customer_no],Table3[dd/mm/yy],"NOT FOUND")</f>
        <v>30539</v>
      </c>
      <c r="N1463">
        <f>_xlfn.XLOOKUP(A1463,Table3[customer_no],Table3[age],"NOT FOUND")</f>
        <v>39</v>
      </c>
      <c r="O1463" cm="1">
        <f t="array" ref="O1463">_xlfn.XLOOKUP(A1463,Table3[customer_no],'Hospitalisation Details'!$E$2:$E$2344,"NOT FOUND")</f>
        <v>2</v>
      </c>
      <c r="P1463" t="str">
        <f>_xlfn.XLOOKUP(A1463,Table3[customer_no],Table3[hsplt_handled],"NOT FOUND")</f>
        <v>tier - 2</v>
      </c>
      <c r="Q1463" t="str">
        <f>_xlfn.XLOOKUP(A1463,Table3[customer_no],Table3[city_handled],"NOT FOUND")</f>
        <v>tier - 3</v>
      </c>
      <c r="R1463" t="str">
        <f>_xlfn.XLOOKUP(A1463,Table3[customer_no],Table3[state_id],"NOT FOUND")</f>
        <v>R1012</v>
      </c>
      <c r="S1463" s="34" cm="1">
        <f t="array" ref="S1463">_xlfn.XLOOKUP(A1463,Table3[customer_no],'Hospitalisation Details'!$F$2:$F$2344,"NOT FOUND")</f>
        <v>7201.7</v>
      </c>
      <c r="T1463" t="str">
        <f>_xlfn.XLOOKUP(A1463,Table2[Customer ID],Table2[BMI_category],"NOT FOUND")</f>
        <v>Overweight</v>
      </c>
      <c r="U1463" s="7">
        <f>_xlfn.XLOOKUP(A1463,Table2[Customer ID],Table2[no of surgery],"NOT FOUND")</f>
        <v>1</v>
      </c>
      <c r="V1463" t="str">
        <f>_xlfn.XLOOKUP(A1463,Table2[Customer ID],Table2[smoker_missing],"NOT FOUND")</f>
        <v>No</v>
      </c>
      <c r="W1463" t="str">
        <f t="shared" si="22"/>
        <v>Normal</v>
      </c>
      <c r="X1463" s="37">
        <f>SUM(Table5[[#This Row],[Title]:[Diabetes Level]])</f>
        <v>39807.574999999997</v>
      </c>
    </row>
    <row r="1464" spans="1:24" x14ac:dyDescent="0.25">
      <c r="A1464" t="s">
        <v>908</v>
      </c>
      <c r="B1464" t="str">
        <f>VLOOKUP(A1464,'Customer Names'!$A$2:$E$2336,3,FALSE)</f>
        <v>Mr.</v>
      </c>
      <c r="C1464" t="str">
        <f>_xlfn.XLOOKUP(A1464,$A$2:$A$2336,'Customer Names'!$D$2:$D$2336,"NOT FOUND")</f>
        <v>Alan</v>
      </c>
      <c r="D1464" t="str">
        <f>_xlfn.XLOOKUP(A1464,$A$2:$A$2336,'Customer Names'!$E$2:$E$2336,"NOT FOUND")</f>
        <v>Ash</v>
      </c>
      <c r="E1464" cm="1">
        <f t="array" ref="E1464">_xlfn.XLOOKUP(A1464,$A$2:$A$2336,Table2[BMI],"NOT FOUND")</f>
        <v>35.299999999999997</v>
      </c>
      <c r="F1464" cm="1">
        <f t="array" ref="F1464">_xlfn.XLOOKUP(A1464,$A$2:$A$2336,Table2[HBA1C],"NOT FOUND")</f>
        <v>4.3899999999999997</v>
      </c>
      <c r="G1464" t="str" cm="1">
        <f t="array" ref="G1464">_xlfn.XLOOKUP(A1464,$A$2:$A$2336,Table2[Heart Issues],"NOT FOUND")</f>
        <v>No</v>
      </c>
      <c r="H1464" t="str" cm="1">
        <f t="array" ref="H1464">_xlfn.XLOOKUP(A1464,$A$2:$A$2336,Table2[Any Transplants],"NOT FOUND")</f>
        <v>No</v>
      </c>
      <c r="I1464" t="str" cm="1">
        <f t="array" ref="I1464">_xlfn.XLOOKUP(A1464,$A$2:$A$2336,Table2[Cancer history],"NOT FOUND")</f>
        <v>No</v>
      </c>
      <c r="J1464" t="str">
        <f>_xlfn.XLOOKUP(A1464,Table3[customer_no],Table3[month],"NOT FOUND")</f>
        <v>Sep</v>
      </c>
      <c r="K1464" s="7">
        <f>_xlfn.XLOOKUP(A1464,Table3[customer_no],Table3[year_average],"NOT FOUND")</f>
        <v>1982</v>
      </c>
      <c r="L1464" cm="1">
        <f t="array" ref="L1464">_xlfn.XLOOKUP(A1464,Table3[customer_no],'Hospitalisation Details'!$D$2:$D$2344,"NOT FOUND")</f>
        <v>14</v>
      </c>
      <c r="M1464" s="33">
        <f>_xlfn.XLOOKUP(A1464,Table3[customer_no],Table3[dd/mm/yy],"NOT FOUND")</f>
        <v>30208</v>
      </c>
      <c r="N1464">
        <f>_xlfn.XLOOKUP(A1464,Table3[customer_no],Table3[age],"NOT FOUND")</f>
        <v>40</v>
      </c>
      <c r="O1464" cm="1">
        <f t="array" ref="O1464">_xlfn.XLOOKUP(A1464,Table3[customer_no],'Hospitalisation Details'!$E$2:$E$2344,"NOT FOUND")</f>
        <v>3</v>
      </c>
      <c r="P1464" t="str">
        <f>_xlfn.XLOOKUP(A1464,Table3[customer_no],Table3[hsplt_handled],"NOT FOUND")</f>
        <v>tier - 3</v>
      </c>
      <c r="Q1464" t="str">
        <f>_xlfn.XLOOKUP(A1464,Table3[customer_no],Table3[city_handled],"NOT FOUND")</f>
        <v>tier - 2</v>
      </c>
      <c r="R1464" t="str">
        <f>_xlfn.XLOOKUP(A1464,Table3[customer_no],Table3[state_id],"NOT FOUND")</f>
        <v>R1011</v>
      </c>
      <c r="S1464" s="34" cm="1">
        <f t="array" ref="S1464">_xlfn.XLOOKUP(A1464,Table3[customer_no],'Hospitalisation Details'!$F$2:$F$2344,"NOT FOUND")</f>
        <v>7196.87</v>
      </c>
      <c r="T1464" t="str">
        <f>_xlfn.XLOOKUP(A1464,Table2[Customer ID],Table2[BMI_category],"NOT FOUND")</f>
        <v>Obesity</v>
      </c>
      <c r="U1464" s="7">
        <f>_xlfn.XLOOKUP(A1464,Table2[Customer ID],Table2[no of surgery],"NOT FOUND")</f>
        <v>0</v>
      </c>
      <c r="V1464" t="str">
        <f>_xlfn.XLOOKUP(A1464,Table2[Customer ID],Table2[smoker_missing],"NOT FOUND")</f>
        <v>No</v>
      </c>
      <c r="W1464" t="str">
        <f t="shared" si="22"/>
        <v>Normal</v>
      </c>
      <c r="X1464" s="37">
        <f>SUM(Table5[[#This Row],[Title]:[Diabetes Level]])</f>
        <v>39483.56</v>
      </c>
    </row>
    <row r="1465" spans="1:24" x14ac:dyDescent="0.25">
      <c r="A1465" t="s">
        <v>907</v>
      </c>
      <c r="B1465" t="str">
        <f>VLOOKUP(A1465,'Customer Names'!$A$2:$E$2336,3,FALSE)</f>
        <v>Mr.</v>
      </c>
      <c r="C1465" t="str">
        <f>_xlfn.XLOOKUP(A1465,$A$2:$A$2336,'Customer Names'!$D$2:$D$2336,"NOT FOUND")</f>
        <v>Edivaldo B. Sr.</v>
      </c>
      <c r="D1465" t="str">
        <f>_xlfn.XLOOKUP(A1465,$A$2:$A$2336,'Customer Names'!$E$2:$E$2336,"NOT FOUND")</f>
        <v>Do Prado</v>
      </c>
      <c r="E1465" cm="1">
        <f t="array" ref="E1465">_xlfn.XLOOKUP(A1465,$A$2:$A$2336,Table2[BMI],"NOT FOUND")</f>
        <v>18.91</v>
      </c>
      <c r="F1465" cm="1">
        <f t="array" ref="F1465">_xlfn.XLOOKUP(A1465,$A$2:$A$2336,Table2[HBA1C],"NOT FOUND")</f>
        <v>11.44</v>
      </c>
      <c r="G1465" t="str" cm="1">
        <f t="array" ref="G1465">_xlfn.XLOOKUP(A1465,$A$2:$A$2336,Table2[Heart Issues],"NOT FOUND")</f>
        <v>No</v>
      </c>
      <c r="H1465" t="str" cm="1">
        <f t="array" ref="H1465">_xlfn.XLOOKUP(A1465,$A$2:$A$2336,Table2[Any Transplants],"NOT FOUND")</f>
        <v>No</v>
      </c>
      <c r="I1465" t="str" cm="1">
        <f t="array" ref="I1465">_xlfn.XLOOKUP(A1465,$A$2:$A$2336,Table2[Cancer history],"NOT FOUND")</f>
        <v>No</v>
      </c>
      <c r="J1465" t="str">
        <f>_xlfn.XLOOKUP(A1465,Table3[customer_no],Table3[month],"NOT FOUND")</f>
        <v>Aug</v>
      </c>
      <c r="K1465" s="7">
        <f>_xlfn.XLOOKUP(A1465,Table3[customer_no],Table3[year_average],"NOT FOUND")</f>
        <v>1968</v>
      </c>
      <c r="L1465" cm="1">
        <f t="array" ref="L1465">_xlfn.XLOOKUP(A1465,Table3[customer_no],'Hospitalisation Details'!$D$2:$D$2344,"NOT FOUND")</f>
        <v>26</v>
      </c>
      <c r="M1465" s="33">
        <f>_xlfn.XLOOKUP(A1465,Table3[customer_no],Table3[dd/mm/yy],"NOT FOUND")</f>
        <v>25076</v>
      </c>
      <c r="N1465">
        <f>_xlfn.XLOOKUP(A1465,Table3[customer_no],Table3[age],"NOT FOUND")</f>
        <v>54</v>
      </c>
      <c r="O1465" cm="1">
        <f t="array" ref="O1465">_xlfn.XLOOKUP(A1465,Table3[customer_no],'Hospitalisation Details'!$E$2:$E$2344,"NOT FOUND")</f>
        <v>0</v>
      </c>
      <c r="P1465" t="str">
        <f>_xlfn.XLOOKUP(A1465,Table3[customer_no],Table3[hsplt_handled],"NOT FOUND")</f>
        <v>tier - 3</v>
      </c>
      <c r="Q1465" t="str">
        <f>_xlfn.XLOOKUP(A1465,Table3[customer_no],Table3[city_handled],"NOT FOUND")</f>
        <v>tier - 3</v>
      </c>
      <c r="R1465" t="str">
        <f>_xlfn.XLOOKUP(A1465,Table3[customer_no],Table3[state_id],"NOT FOUND")</f>
        <v>R1013</v>
      </c>
      <c r="S1465" s="34" cm="1">
        <f t="array" ref="S1465">_xlfn.XLOOKUP(A1465,Table3[customer_no],'Hospitalisation Details'!$F$2:$F$2344,"NOT FOUND")</f>
        <v>7179.52</v>
      </c>
      <c r="T1465" t="str">
        <f>_xlfn.XLOOKUP(A1465,Table2[Customer ID],Table2[BMI_category],"NOT FOUND")</f>
        <v>Normal Weight</v>
      </c>
      <c r="U1465" s="7">
        <f>_xlfn.XLOOKUP(A1465,Table2[Customer ID],Table2[no of surgery],"NOT FOUND")</f>
        <v>0</v>
      </c>
      <c r="V1465" t="str">
        <f>_xlfn.XLOOKUP(A1465,Table2[Customer ID],Table2[smoker_missing],"NOT FOUND")</f>
        <v>No</v>
      </c>
      <c r="W1465" t="str">
        <f t="shared" si="22"/>
        <v>Diabetes</v>
      </c>
      <c r="X1465" s="37">
        <f>SUM(Table5[[#This Row],[Title]:[Diabetes Level]])</f>
        <v>34333.869999999995</v>
      </c>
    </row>
    <row r="1466" spans="1:24" x14ac:dyDescent="0.25">
      <c r="A1466" t="s">
        <v>906</v>
      </c>
      <c r="B1466" t="str">
        <f>VLOOKUP(A1466,'Customer Names'!$A$2:$E$2336,3,FALSE)</f>
        <v>Ms.</v>
      </c>
      <c r="C1466" t="str">
        <f>_xlfn.XLOOKUP(A1466,$A$2:$A$2336,'Customer Names'!$D$2:$D$2336,"NOT FOUND")</f>
        <v>Eve</v>
      </c>
      <c r="D1466" t="str">
        <f>_xlfn.XLOOKUP(A1466,$A$2:$A$2336,'Customer Names'!$E$2:$E$2336,"NOT FOUND")</f>
        <v>Phillips</v>
      </c>
      <c r="E1466" cm="1">
        <f t="array" ref="E1466">_xlfn.XLOOKUP(A1466,$A$2:$A$2336,Table2[BMI],"NOT FOUND")</f>
        <v>22.41</v>
      </c>
      <c r="F1466" cm="1">
        <f t="array" ref="F1466">_xlfn.XLOOKUP(A1466,$A$2:$A$2336,Table2[HBA1C],"NOT FOUND")</f>
        <v>11.37</v>
      </c>
      <c r="G1466" t="str" cm="1">
        <f t="array" ref="G1466">_xlfn.XLOOKUP(A1466,$A$2:$A$2336,Table2[Heart Issues],"NOT FOUND")</f>
        <v>yes</v>
      </c>
      <c r="H1466" t="str" cm="1">
        <f t="array" ref="H1466">_xlfn.XLOOKUP(A1466,$A$2:$A$2336,Table2[Any Transplants],"NOT FOUND")</f>
        <v>No</v>
      </c>
      <c r="I1466" t="str" cm="1">
        <f t="array" ref="I1466">_xlfn.XLOOKUP(A1466,$A$2:$A$2336,Table2[Cancer history],"NOT FOUND")</f>
        <v>No</v>
      </c>
      <c r="J1466" t="str">
        <f>_xlfn.XLOOKUP(A1466,Table3[customer_no],Table3[month],"NOT FOUND")</f>
        <v>Jul</v>
      </c>
      <c r="K1466" s="7">
        <f>_xlfn.XLOOKUP(A1466,Table3[customer_no],Table3[year_average],"NOT FOUND")</f>
        <v>1975</v>
      </c>
      <c r="L1466" cm="1">
        <f t="array" ref="L1466">_xlfn.XLOOKUP(A1466,Table3[customer_no],'Hospitalisation Details'!$D$2:$D$2344,"NOT FOUND")</f>
        <v>19</v>
      </c>
      <c r="M1466" s="33">
        <f>_xlfn.XLOOKUP(A1466,Table3[customer_no],Table3[dd/mm/yy],"NOT FOUND")</f>
        <v>27594</v>
      </c>
      <c r="N1466">
        <f>_xlfn.XLOOKUP(A1466,Table3[customer_no],Table3[age],"NOT FOUND")</f>
        <v>47</v>
      </c>
      <c r="O1466" cm="1">
        <f t="array" ref="O1466">_xlfn.XLOOKUP(A1466,Table3[customer_no],'Hospitalisation Details'!$E$2:$E$2344,"NOT FOUND")</f>
        <v>1</v>
      </c>
      <c r="P1466" t="str">
        <f>_xlfn.XLOOKUP(A1466,Table3[customer_no],Table3[hsplt_handled],"NOT FOUND")</f>
        <v>tier - 2</v>
      </c>
      <c r="Q1466" t="str">
        <f>_xlfn.XLOOKUP(A1466,Table3[customer_no],Table3[city_handled],"NOT FOUND")</f>
        <v>tier - 3</v>
      </c>
      <c r="R1466" t="str">
        <f>_xlfn.XLOOKUP(A1466,Table3[customer_no],Table3[state_id],"NOT FOUND")</f>
        <v>R1013</v>
      </c>
      <c r="S1466" s="34" cm="1">
        <f t="array" ref="S1466">_xlfn.XLOOKUP(A1466,Table3[customer_no],'Hospitalisation Details'!$F$2:$F$2344,"NOT FOUND")</f>
        <v>7175.51</v>
      </c>
      <c r="T1466" t="str">
        <f>_xlfn.XLOOKUP(A1466,Table2[Customer ID],Table2[BMI_category],"NOT FOUND")</f>
        <v>Normal Weight</v>
      </c>
      <c r="U1466" s="7">
        <f>_xlfn.XLOOKUP(A1466,Table2[Customer ID],Table2[no of surgery],"NOT FOUND")</f>
        <v>1</v>
      </c>
      <c r="V1466" t="str">
        <f>_xlfn.XLOOKUP(A1466,Table2[Customer ID],Table2[smoker_missing],"NOT FOUND")</f>
        <v>No</v>
      </c>
      <c r="W1466" t="str">
        <f t="shared" si="22"/>
        <v>Diabetes</v>
      </c>
      <c r="X1466" s="37">
        <f>SUM(Table5[[#This Row],[Title]:[Diabetes Level]])</f>
        <v>36846.29</v>
      </c>
    </row>
    <row r="1467" spans="1:24" x14ac:dyDescent="0.25">
      <c r="A1467" t="s">
        <v>905</v>
      </c>
      <c r="B1467" t="str">
        <f>VLOOKUP(A1467,'Customer Names'!$A$2:$E$2336,3,FALSE)</f>
        <v>Mr.</v>
      </c>
      <c r="C1467" t="str">
        <f>_xlfn.XLOOKUP(A1467,$A$2:$A$2336,'Customer Names'!$D$2:$D$2336,"NOT FOUND")</f>
        <v>Devin</v>
      </c>
      <c r="D1467" t="str">
        <f>_xlfn.XLOOKUP(A1467,$A$2:$A$2336,'Customer Names'!$E$2:$E$2336,"NOT FOUND")</f>
        <v>Kelly</v>
      </c>
      <c r="E1467" cm="1">
        <f t="array" ref="E1467">_xlfn.XLOOKUP(A1467,$A$2:$A$2336,Table2[BMI],"NOT FOUND")</f>
        <v>22.704999999999998</v>
      </c>
      <c r="F1467" cm="1">
        <f t="array" ref="F1467">_xlfn.XLOOKUP(A1467,$A$2:$A$2336,Table2[HBA1C],"NOT FOUND")</f>
        <v>6.14</v>
      </c>
      <c r="G1467" t="str" cm="1">
        <f t="array" ref="G1467">_xlfn.XLOOKUP(A1467,$A$2:$A$2336,Table2[Heart Issues],"NOT FOUND")</f>
        <v>No</v>
      </c>
      <c r="H1467" t="str" cm="1">
        <f t="array" ref="H1467">_xlfn.XLOOKUP(A1467,$A$2:$A$2336,Table2[Any Transplants],"NOT FOUND")</f>
        <v>No</v>
      </c>
      <c r="I1467" t="str" cm="1">
        <f t="array" ref="I1467">_xlfn.XLOOKUP(A1467,$A$2:$A$2336,Table2[Cancer history],"NOT FOUND")</f>
        <v>No</v>
      </c>
      <c r="J1467" t="str">
        <f>_xlfn.XLOOKUP(A1467,Table3[customer_no],Table3[month],"NOT FOUND")</f>
        <v>Aug</v>
      </c>
      <c r="K1467" s="7">
        <f>_xlfn.XLOOKUP(A1467,Table3[customer_no],Table3[year_average],"NOT FOUND")</f>
        <v>1982</v>
      </c>
      <c r="L1467" cm="1">
        <f t="array" ref="L1467">_xlfn.XLOOKUP(A1467,Table3[customer_no],'Hospitalisation Details'!$D$2:$D$2344,"NOT FOUND")</f>
        <v>16</v>
      </c>
      <c r="M1467" s="33">
        <f>_xlfn.XLOOKUP(A1467,Table3[customer_no],Table3[dd/mm/yy],"NOT FOUND")</f>
        <v>30179</v>
      </c>
      <c r="N1467">
        <f>_xlfn.XLOOKUP(A1467,Table3[customer_no],Table3[age],"NOT FOUND")</f>
        <v>40</v>
      </c>
      <c r="O1467" cm="1">
        <f t="array" ref="O1467">_xlfn.XLOOKUP(A1467,Table3[customer_no],'Hospitalisation Details'!$E$2:$E$2344,"NOT FOUND")</f>
        <v>2</v>
      </c>
      <c r="P1467" t="str">
        <f>_xlfn.XLOOKUP(A1467,Table3[customer_no],Table3[hsplt_handled],"NOT FOUND")</f>
        <v>tier - 3</v>
      </c>
      <c r="Q1467" t="str">
        <f>_xlfn.XLOOKUP(A1467,Table3[customer_no],Table3[city_handled],"NOT FOUND")</f>
        <v>tier - 2</v>
      </c>
      <c r="R1467" t="str">
        <f>_xlfn.XLOOKUP(A1467,Table3[customer_no],Table3[state_id],"NOT FOUND")</f>
        <v>R1016</v>
      </c>
      <c r="S1467" s="34" cm="1">
        <f t="array" ref="S1467">_xlfn.XLOOKUP(A1467,Table3[customer_no],'Hospitalisation Details'!$F$2:$F$2344,"NOT FOUND")</f>
        <v>7173.36</v>
      </c>
      <c r="T1467" t="str">
        <f>_xlfn.XLOOKUP(A1467,Table2[Customer ID],Table2[BMI_category],"NOT FOUND")</f>
        <v>Normal Weight</v>
      </c>
      <c r="U1467" s="7">
        <f>_xlfn.XLOOKUP(A1467,Table2[Customer ID],Table2[no of surgery],"NOT FOUND")</f>
        <v>0</v>
      </c>
      <c r="V1467" t="str">
        <f>_xlfn.XLOOKUP(A1467,Table2[Customer ID],Table2[smoker_missing],"NOT FOUND")</f>
        <v>No</v>
      </c>
      <c r="W1467" t="str">
        <f t="shared" si="22"/>
        <v>Prediabetes</v>
      </c>
      <c r="X1467" s="37">
        <f>SUM(Table5[[#This Row],[Title]:[Diabetes Level]])</f>
        <v>39421.205000000002</v>
      </c>
    </row>
    <row r="1468" spans="1:24" x14ac:dyDescent="0.25">
      <c r="A1468" t="s">
        <v>904</v>
      </c>
      <c r="B1468" t="str">
        <f>VLOOKUP(A1468,'Customer Names'!$A$2:$E$2336,3,FALSE)</f>
        <v>Mr.</v>
      </c>
      <c r="C1468" t="str">
        <f>_xlfn.XLOOKUP(A1468,$A$2:$A$2336,'Customer Names'!$D$2:$D$2336,"NOT FOUND")</f>
        <v>Shaun R</v>
      </c>
      <c r="D1468" t="str">
        <f>_xlfn.XLOOKUP(A1468,$A$2:$A$2336,'Customer Names'!$E$2:$E$2336,"NOT FOUND")</f>
        <v>Dever</v>
      </c>
      <c r="E1468" cm="1">
        <f t="array" ref="E1468">_xlfn.XLOOKUP(A1468,$A$2:$A$2336,Table2[BMI],"NOT FOUND")</f>
        <v>37.18</v>
      </c>
      <c r="F1468" cm="1">
        <f t="array" ref="F1468">_xlfn.XLOOKUP(A1468,$A$2:$A$2336,Table2[HBA1C],"NOT FOUND")</f>
        <v>4.8899999999999997</v>
      </c>
      <c r="G1468" t="str" cm="1">
        <f t="array" ref="G1468">_xlfn.XLOOKUP(A1468,$A$2:$A$2336,Table2[Heart Issues],"NOT FOUND")</f>
        <v>No</v>
      </c>
      <c r="H1468" t="str" cm="1">
        <f t="array" ref="H1468">_xlfn.XLOOKUP(A1468,$A$2:$A$2336,Table2[Any Transplants],"NOT FOUND")</f>
        <v>No</v>
      </c>
      <c r="I1468" t="str" cm="1">
        <f t="array" ref="I1468">_xlfn.XLOOKUP(A1468,$A$2:$A$2336,Table2[Cancer history],"NOT FOUND")</f>
        <v>No</v>
      </c>
      <c r="J1468" t="str">
        <f>_xlfn.XLOOKUP(A1468,Table3[customer_no],Table3[month],"NOT FOUND")</f>
        <v>Sep</v>
      </c>
      <c r="K1468" s="7">
        <f>_xlfn.XLOOKUP(A1468,Table3[customer_no],Table3[year_average],"NOT FOUND")</f>
        <v>1980</v>
      </c>
      <c r="L1468" cm="1">
        <f t="array" ref="L1468">_xlfn.XLOOKUP(A1468,Table3[customer_no],'Hospitalisation Details'!$D$2:$D$2344,"NOT FOUND")</f>
        <v>30</v>
      </c>
      <c r="M1468" s="33">
        <f>_xlfn.XLOOKUP(A1468,Table3[customer_no],Table3[dd/mm/yy],"NOT FOUND")</f>
        <v>29494</v>
      </c>
      <c r="N1468">
        <f>_xlfn.XLOOKUP(A1468,Table3[customer_no],Table3[age],"NOT FOUND")</f>
        <v>42</v>
      </c>
      <c r="O1468" cm="1">
        <f t="array" ref="O1468">_xlfn.XLOOKUP(A1468,Table3[customer_no],'Hospitalisation Details'!$E$2:$E$2344,"NOT FOUND")</f>
        <v>2</v>
      </c>
      <c r="P1468" t="str">
        <f>_xlfn.XLOOKUP(A1468,Table3[customer_no],Table3[hsplt_handled],"NOT FOUND")</f>
        <v>tier - 2</v>
      </c>
      <c r="Q1468" t="str">
        <f>_xlfn.XLOOKUP(A1468,Table3[customer_no],Table3[city_handled],"NOT FOUND")</f>
        <v>tier - 3</v>
      </c>
      <c r="R1468" t="str">
        <f>_xlfn.XLOOKUP(A1468,Table3[customer_no],Table3[state_id],"NOT FOUND")</f>
        <v>R1013</v>
      </c>
      <c r="S1468" s="34" cm="1">
        <f t="array" ref="S1468">_xlfn.XLOOKUP(A1468,Table3[customer_no],'Hospitalisation Details'!$F$2:$F$2344,"NOT FOUND")</f>
        <v>7162.01</v>
      </c>
      <c r="T1468" t="str">
        <f>_xlfn.XLOOKUP(A1468,Table2[Customer ID],Table2[BMI_category],"NOT FOUND")</f>
        <v>Obesity</v>
      </c>
      <c r="U1468" s="7">
        <f>_xlfn.XLOOKUP(A1468,Table2[Customer ID],Table2[no of surgery],"NOT FOUND")</f>
        <v>0</v>
      </c>
      <c r="V1468" t="str">
        <f>_xlfn.XLOOKUP(A1468,Table2[Customer ID],Table2[smoker_missing],"NOT FOUND")</f>
        <v>No</v>
      </c>
      <c r="W1468" t="str">
        <f t="shared" si="22"/>
        <v>Normal</v>
      </c>
      <c r="X1468" s="37">
        <f>SUM(Table5[[#This Row],[Title]:[Diabetes Level]])</f>
        <v>38752.080000000002</v>
      </c>
    </row>
    <row r="1469" spans="1:24" x14ac:dyDescent="0.25">
      <c r="A1469" t="s">
        <v>903</v>
      </c>
      <c r="B1469" t="str">
        <f>VLOOKUP(A1469,'Customer Names'!$A$2:$E$2336,3,FALSE)</f>
        <v>Mr.</v>
      </c>
      <c r="C1469" t="str">
        <f>_xlfn.XLOOKUP(A1469,$A$2:$A$2336,'Customer Names'!$D$2:$D$2336,"NOT FOUND")</f>
        <v>Adrian</v>
      </c>
      <c r="D1469" t="str">
        <f>_xlfn.XLOOKUP(A1469,$A$2:$A$2336,'Customer Names'!$E$2:$E$2336,"NOT FOUND")</f>
        <v>Horvath</v>
      </c>
      <c r="E1469" cm="1">
        <f t="array" ref="E1469">_xlfn.XLOOKUP(A1469,$A$2:$A$2336,Table2[BMI],"NOT FOUND")</f>
        <v>35.97</v>
      </c>
      <c r="F1469" cm="1">
        <f t="array" ref="F1469">_xlfn.XLOOKUP(A1469,$A$2:$A$2336,Table2[HBA1C],"NOT FOUND")</f>
        <v>4.5999999999999996</v>
      </c>
      <c r="G1469" t="str" cm="1">
        <f t="array" ref="G1469">_xlfn.XLOOKUP(A1469,$A$2:$A$2336,Table2[Heart Issues],"NOT FOUND")</f>
        <v>No</v>
      </c>
      <c r="H1469" t="str" cm="1">
        <f t="array" ref="H1469">_xlfn.XLOOKUP(A1469,$A$2:$A$2336,Table2[Any Transplants],"NOT FOUND")</f>
        <v>No</v>
      </c>
      <c r="I1469" t="str" cm="1">
        <f t="array" ref="I1469">_xlfn.XLOOKUP(A1469,$A$2:$A$2336,Table2[Cancer history],"NOT FOUND")</f>
        <v>No</v>
      </c>
      <c r="J1469" t="str">
        <f>_xlfn.XLOOKUP(A1469,Table3[customer_no],Table3[month],"NOT FOUND")</f>
        <v>Oct</v>
      </c>
      <c r="K1469" s="7">
        <f>_xlfn.XLOOKUP(A1469,Table3[customer_no],Table3[year_average],"NOT FOUND")</f>
        <v>1980</v>
      </c>
      <c r="L1469" cm="1">
        <f t="array" ref="L1469">_xlfn.XLOOKUP(A1469,Table3[customer_no],'Hospitalisation Details'!$D$2:$D$2344,"NOT FOUND")</f>
        <v>7</v>
      </c>
      <c r="M1469" s="33">
        <f>_xlfn.XLOOKUP(A1469,Table3[customer_no],Table3[dd/mm/yy],"NOT FOUND")</f>
        <v>29501</v>
      </c>
      <c r="N1469">
        <f>_xlfn.XLOOKUP(A1469,Table3[customer_no],Table3[age],"NOT FOUND")</f>
        <v>42</v>
      </c>
      <c r="O1469" cm="1">
        <f t="array" ref="O1469">_xlfn.XLOOKUP(A1469,Table3[customer_no],'Hospitalisation Details'!$E$2:$E$2344,"NOT FOUND")</f>
        <v>2</v>
      </c>
      <c r="P1469" t="str">
        <f>_xlfn.XLOOKUP(A1469,Table3[customer_no],Table3[hsplt_handled],"NOT FOUND")</f>
        <v>tier - 2</v>
      </c>
      <c r="Q1469" t="str">
        <f>_xlfn.XLOOKUP(A1469,Table3[customer_no],Table3[city_handled],"NOT FOUND")</f>
        <v>tier - 1</v>
      </c>
      <c r="R1469" t="str">
        <f>_xlfn.XLOOKUP(A1469,Table3[customer_no],Table3[state_id],"NOT FOUND")</f>
        <v>R1013</v>
      </c>
      <c r="S1469" s="34" cm="1">
        <f t="array" ref="S1469">_xlfn.XLOOKUP(A1469,Table3[customer_no],'Hospitalisation Details'!$F$2:$F$2344,"NOT FOUND")</f>
        <v>7160.33</v>
      </c>
      <c r="T1469" t="str">
        <f>_xlfn.XLOOKUP(A1469,Table2[Customer ID],Table2[BMI_category],"NOT FOUND")</f>
        <v>Obesity</v>
      </c>
      <c r="U1469" s="7">
        <f>_xlfn.XLOOKUP(A1469,Table2[Customer ID],Table2[no of surgery],"NOT FOUND")</f>
        <v>0</v>
      </c>
      <c r="V1469" t="str">
        <f>_xlfn.XLOOKUP(A1469,Table2[Customer ID],Table2[smoker_missing],"NOT FOUND")</f>
        <v>No</v>
      </c>
      <c r="W1469" t="str">
        <f t="shared" si="22"/>
        <v>Normal</v>
      </c>
      <c r="X1469" s="37">
        <f>SUM(Table5[[#This Row],[Title]:[Diabetes Level]])</f>
        <v>38732.9</v>
      </c>
    </row>
    <row r="1470" spans="1:24" x14ac:dyDescent="0.25">
      <c r="A1470" t="s">
        <v>902</v>
      </c>
      <c r="B1470" t="str">
        <f>VLOOKUP(A1470,'Customer Names'!$A$2:$E$2336,3,FALSE)</f>
        <v>Mr.</v>
      </c>
      <c r="C1470" t="str">
        <f>_xlfn.XLOOKUP(A1470,$A$2:$A$2336,'Customer Names'!$D$2:$D$2336,"NOT FOUND")</f>
        <v>Andrew</v>
      </c>
      <c r="D1470" t="str">
        <f>_xlfn.XLOOKUP(A1470,$A$2:$A$2336,'Customer Names'!$E$2:$E$2336,"NOT FOUND")</f>
        <v>Danner</v>
      </c>
      <c r="E1470" cm="1">
        <f t="array" ref="E1470">_xlfn.XLOOKUP(A1470,$A$2:$A$2336,Table2[BMI],"NOT FOUND")</f>
        <v>35.799999999999997</v>
      </c>
      <c r="F1470" cm="1">
        <f t="array" ref="F1470">_xlfn.XLOOKUP(A1470,$A$2:$A$2336,Table2[HBA1C],"NOT FOUND")</f>
        <v>4.42</v>
      </c>
      <c r="G1470" t="str" cm="1">
        <f t="array" ref="G1470">_xlfn.XLOOKUP(A1470,$A$2:$A$2336,Table2[Heart Issues],"NOT FOUND")</f>
        <v>No</v>
      </c>
      <c r="H1470" t="str" cm="1">
        <f t="array" ref="H1470">_xlfn.XLOOKUP(A1470,$A$2:$A$2336,Table2[Any Transplants],"NOT FOUND")</f>
        <v>No</v>
      </c>
      <c r="I1470" t="str" cm="1">
        <f t="array" ref="I1470">_xlfn.XLOOKUP(A1470,$A$2:$A$2336,Table2[Cancer history],"NOT FOUND")</f>
        <v>No</v>
      </c>
      <c r="J1470" t="str">
        <f>_xlfn.XLOOKUP(A1470,Table3[customer_no],Table3[month],"NOT FOUND")</f>
        <v>Jun</v>
      </c>
      <c r="K1470" s="7">
        <f>_xlfn.XLOOKUP(A1470,Table3[customer_no],Table3[year_average],"NOT FOUND")</f>
        <v>1980</v>
      </c>
      <c r="L1470" cm="1">
        <f t="array" ref="L1470">_xlfn.XLOOKUP(A1470,Table3[customer_no],'Hospitalisation Details'!$D$2:$D$2344,"NOT FOUND")</f>
        <v>22</v>
      </c>
      <c r="M1470" s="33">
        <f>_xlfn.XLOOKUP(A1470,Table3[customer_no],Table3[dd/mm/yy],"NOT FOUND")</f>
        <v>29394</v>
      </c>
      <c r="N1470">
        <f>_xlfn.XLOOKUP(A1470,Table3[customer_no],Table3[age],"NOT FOUND")</f>
        <v>42</v>
      </c>
      <c r="O1470" cm="1">
        <f t="array" ref="O1470">_xlfn.XLOOKUP(A1470,Table3[customer_no],'Hospitalisation Details'!$E$2:$E$2344,"NOT FOUND")</f>
        <v>2</v>
      </c>
      <c r="P1470" t="str">
        <f>_xlfn.XLOOKUP(A1470,Table3[customer_no],Table3[hsplt_handled],"NOT FOUND")</f>
        <v>tier - 2</v>
      </c>
      <c r="Q1470" t="str">
        <f>_xlfn.XLOOKUP(A1470,Table3[customer_no],Table3[city_handled],"NOT FOUND")</f>
        <v>tier - 2</v>
      </c>
      <c r="R1470" t="str">
        <f>_xlfn.XLOOKUP(A1470,Table3[customer_no],Table3[state_id],"NOT FOUND")</f>
        <v>R1011</v>
      </c>
      <c r="S1470" s="34" cm="1">
        <f t="array" ref="S1470">_xlfn.XLOOKUP(A1470,Table3[customer_no],'Hospitalisation Details'!$F$2:$F$2344,"NOT FOUND")</f>
        <v>7160.09</v>
      </c>
      <c r="T1470" t="str">
        <f>_xlfn.XLOOKUP(A1470,Table2[Customer ID],Table2[BMI_category],"NOT FOUND")</f>
        <v>Obesity</v>
      </c>
      <c r="U1470" s="7">
        <f>_xlfn.XLOOKUP(A1470,Table2[Customer ID],Table2[no of surgery],"NOT FOUND")</f>
        <v>0</v>
      </c>
      <c r="V1470" t="str">
        <f>_xlfn.XLOOKUP(A1470,Table2[Customer ID],Table2[smoker_missing],"NOT FOUND")</f>
        <v>No</v>
      </c>
      <c r="W1470" t="str">
        <f t="shared" si="22"/>
        <v>Normal</v>
      </c>
      <c r="X1470" s="37">
        <f>SUM(Table5[[#This Row],[Title]:[Diabetes Level]])</f>
        <v>38640.31</v>
      </c>
    </row>
    <row r="1471" spans="1:24" x14ac:dyDescent="0.25">
      <c r="A1471" t="s">
        <v>901</v>
      </c>
      <c r="B1471" t="str">
        <f>VLOOKUP(A1471,'Customer Names'!$A$2:$E$2336,3,FALSE)</f>
        <v>Ms.</v>
      </c>
      <c r="C1471" t="str">
        <f>_xlfn.XLOOKUP(A1471,$A$2:$A$2336,'Customer Names'!$D$2:$D$2336,"NOT FOUND")</f>
        <v>Mallory</v>
      </c>
      <c r="D1471" t="str">
        <f>_xlfn.XLOOKUP(A1471,$A$2:$A$2336,'Customer Names'!$E$2:$E$2336,"NOT FOUND")</f>
        <v>Weiss</v>
      </c>
      <c r="E1471" cm="1">
        <f t="array" ref="E1471">_xlfn.XLOOKUP(A1471,$A$2:$A$2336,Table2[BMI],"NOT FOUND")</f>
        <v>28.31</v>
      </c>
      <c r="F1471" cm="1">
        <f t="array" ref="F1471">_xlfn.XLOOKUP(A1471,$A$2:$A$2336,Table2[HBA1C],"NOT FOUND")</f>
        <v>7.48</v>
      </c>
      <c r="G1471" t="str" cm="1">
        <f t="array" ref="G1471">_xlfn.XLOOKUP(A1471,$A$2:$A$2336,Table2[Heart Issues],"NOT FOUND")</f>
        <v>yes</v>
      </c>
      <c r="H1471" t="str" cm="1">
        <f t="array" ref="H1471">_xlfn.XLOOKUP(A1471,$A$2:$A$2336,Table2[Any Transplants],"NOT FOUND")</f>
        <v>No</v>
      </c>
      <c r="I1471" t="str" cm="1">
        <f t="array" ref="I1471">_xlfn.XLOOKUP(A1471,$A$2:$A$2336,Table2[Cancer history],"NOT FOUND")</f>
        <v>No</v>
      </c>
      <c r="J1471" t="str">
        <f>_xlfn.XLOOKUP(A1471,Table3[customer_no],Table3[month],"NOT FOUND")</f>
        <v>Jul</v>
      </c>
      <c r="K1471" s="7">
        <f>_xlfn.XLOOKUP(A1471,Table3[customer_no],Table3[year_average],"NOT FOUND")</f>
        <v>1981</v>
      </c>
      <c r="L1471" cm="1">
        <f t="array" ref="L1471">_xlfn.XLOOKUP(A1471,Table3[customer_no],'Hospitalisation Details'!$D$2:$D$2344,"NOT FOUND")</f>
        <v>17</v>
      </c>
      <c r="M1471" s="33">
        <f>_xlfn.XLOOKUP(A1471,Table3[customer_no],Table3[dd/mm/yy],"NOT FOUND")</f>
        <v>29784</v>
      </c>
      <c r="N1471">
        <f>_xlfn.XLOOKUP(A1471,Table3[customer_no],Table3[age],"NOT FOUND")</f>
        <v>41</v>
      </c>
      <c r="O1471" cm="1">
        <f t="array" ref="O1471">_xlfn.XLOOKUP(A1471,Table3[customer_no],'Hospitalisation Details'!$E$2:$E$2344,"NOT FOUND")</f>
        <v>1</v>
      </c>
      <c r="P1471" t="str">
        <f>_xlfn.XLOOKUP(A1471,Table3[customer_no],Table3[hsplt_handled],"NOT FOUND")</f>
        <v>tier - 2</v>
      </c>
      <c r="Q1471" t="str">
        <f>_xlfn.XLOOKUP(A1471,Table3[customer_no],Table3[city_handled],"NOT FOUND")</f>
        <v>tier - 1</v>
      </c>
      <c r="R1471" t="str">
        <f>_xlfn.XLOOKUP(A1471,Table3[customer_no],Table3[state_id],"NOT FOUND")</f>
        <v>R1012</v>
      </c>
      <c r="S1471" s="34" cm="1">
        <f t="array" ref="S1471">_xlfn.XLOOKUP(A1471,Table3[customer_no],'Hospitalisation Details'!$F$2:$F$2344,"NOT FOUND")</f>
        <v>7153.55</v>
      </c>
      <c r="T1471" t="str">
        <f>_xlfn.XLOOKUP(A1471,Table2[Customer ID],Table2[BMI_category],"NOT FOUND")</f>
        <v>Overweight</v>
      </c>
      <c r="U1471" s="7">
        <f>_xlfn.XLOOKUP(A1471,Table2[Customer ID],Table2[no of surgery],"NOT FOUND")</f>
        <v>0</v>
      </c>
      <c r="V1471" t="str">
        <f>_xlfn.XLOOKUP(A1471,Table2[Customer ID],Table2[smoker_missing],"NOT FOUND")</f>
        <v>No</v>
      </c>
      <c r="W1471" t="str">
        <f t="shared" si="22"/>
        <v>Diabetes</v>
      </c>
      <c r="X1471" s="37">
        <f>SUM(Table5[[#This Row],[Title]:[Diabetes Level]])</f>
        <v>39013.340000000004</v>
      </c>
    </row>
    <row r="1472" spans="1:24" x14ac:dyDescent="0.25">
      <c r="A1472" t="s">
        <v>900</v>
      </c>
      <c r="B1472" t="str">
        <f>VLOOKUP(A1472,'Customer Names'!$A$2:$E$2336,3,FALSE)</f>
        <v>Mr.</v>
      </c>
      <c r="C1472" t="str">
        <f>_xlfn.XLOOKUP(A1472,$A$2:$A$2336,'Customer Names'!$D$2:$D$2336,"NOT FOUND")</f>
        <v>Shawn E</v>
      </c>
      <c r="D1472" t="str">
        <f>_xlfn.XLOOKUP(A1472,$A$2:$A$2336,'Customer Names'!$E$2:$E$2336,"NOT FOUND")</f>
        <v>D'Andrea</v>
      </c>
      <c r="E1472" cm="1">
        <f t="array" ref="E1472">_xlfn.XLOOKUP(A1472,$A$2:$A$2336,Table2[BMI],"NOT FOUND")</f>
        <v>38.06</v>
      </c>
      <c r="F1472" cm="1">
        <f t="array" ref="F1472">_xlfn.XLOOKUP(A1472,$A$2:$A$2336,Table2[HBA1C],"NOT FOUND")</f>
        <v>10.74</v>
      </c>
      <c r="G1472" t="str" cm="1">
        <f t="array" ref="G1472">_xlfn.XLOOKUP(A1472,$A$2:$A$2336,Table2[Heart Issues],"NOT FOUND")</f>
        <v>No</v>
      </c>
      <c r="H1472" t="str" cm="1">
        <f t="array" ref="H1472">_xlfn.XLOOKUP(A1472,$A$2:$A$2336,Table2[Any Transplants],"NOT FOUND")</f>
        <v>No</v>
      </c>
      <c r="I1472" t="str" cm="1">
        <f t="array" ref="I1472">_xlfn.XLOOKUP(A1472,$A$2:$A$2336,Table2[Cancer history],"NOT FOUND")</f>
        <v>No</v>
      </c>
      <c r="J1472" t="str">
        <f>_xlfn.XLOOKUP(A1472,Table3[customer_no],Table3[month],"NOT FOUND")</f>
        <v>Sep</v>
      </c>
      <c r="K1472" s="7">
        <f>_xlfn.XLOOKUP(A1472,Table3[customer_no],Table3[year_average],"NOT FOUND")</f>
        <v>1978</v>
      </c>
      <c r="L1472" cm="1">
        <f t="array" ref="L1472">_xlfn.XLOOKUP(A1472,Table3[customer_no],'Hospitalisation Details'!$D$2:$D$2344,"NOT FOUND")</f>
        <v>6</v>
      </c>
      <c r="M1472" s="33">
        <f>_xlfn.XLOOKUP(A1472,Table3[customer_no],Table3[dd/mm/yy],"NOT FOUND")</f>
        <v>28739</v>
      </c>
      <c r="N1472">
        <f>_xlfn.XLOOKUP(A1472,Table3[customer_no],Table3[age],"NOT FOUND")</f>
        <v>44</v>
      </c>
      <c r="O1472" cm="1">
        <f t="array" ref="O1472">_xlfn.XLOOKUP(A1472,Table3[customer_no],'Hospitalisation Details'!$E$2:$E$2344,"NOT FOUND")</f>
        <v>1</v>
      </c>
      <c r="P1472" t="str">
        <f>_xlfn.XLOOKUP(A1472,Table3[customer_no],Table3[hsplt_handled],"NOT FOUND")</f>
        <v>tier - 3</v>
      </c>
      <c r="Q1472" t="str">
        <f>_xlfn.XLOOKUP(A1472,Table3[customer_no],Table3[city_handled],"NOT FOUND")</f>
        <v>tier - 2</v>
      </c>
      <c r="R1472" t="str">
        <f>_xlfn.XLOOKUP(A1472,Table3[customer_no],Table3[state_id],"NOT FOUND")</f>
        <v>R1013</v>
      </c>
      <c r="S1472" s="34" cm="1">
        <f t="array" ref="S1472">_xlfn.XLOOKUP(A1472,Table3[customer_no],'Hospitalisation Details'!$F$2:$F$2344,"NOT FOUND")</f>
        <v>7152.67</v>
      </c>
      <c r="T1472" t="str">
        <f>_xlfn.XLOOKUP(A1472,Table2[Customer ID],Table2[BMI_category],"NOT FOUND")</f>
        <v>Obesity</v>
      </c>
      <c r="U1472" s="7">
        <f>_xlfn.XLOOKUP(A1472,Table2[Customer ID],Table2[no of surgery],"NOT FOUND")</f>
        <v>0</v>
      </c>
      <c r="V1472" t="str">
        <f>_xlfn.XLOOKUP(A1472,Table2[Customer ID],Table2[smoker_missing],"NOT FOUND")</f>
        <v>No</v>
      </c>
      <c r="W1472" t="str">
        <f t="shared" si="22"/>
        <v>Diabetes</v>
      </c>
      <c r="X1472" s="37">
        <f>SUM(Table5[[#This Row],[Title]:[Diabetes Level]])</f>
        <v>37969.47</v>
      </c>
    </row>
    <row r="1473" spans="1:24" x14ac:dyDescent="0.25">
      <c r="A1473" t="s">
        <v>899</v>
      </c>
      <c r="B1473" t="str">
        <f>VLOOKUP(A1473,'Customer Names'!$A$2:$E$2336,3,FALSE)</f>
        <v>Ms.</v>
      </c>
      <c r="C1473" t="str">
        <f>_xlfn.XLOOKUP(A1473,$A$2:$A$2336,'Customer Names'!$D$2:$D$2336,"NOT FOUND")</f>
        <v>Sarah E</v>
      </c>
      <c r="D1473" t="str">
        <f>_xlfn.XLOOKUP(A1473,$A$2:$A$2336,'Customer Names'!$E$2:$E$2336,"NOT FOUND")</f>
        <v>Olesky</v>
      </c>
      <c r="E1473" cm="1">
        <f t="array" ref="E1473">_xlfn.XLOOKUP(A1473,$A$2:$A$2336,Table2[BMI],"NOT FOUND")</f>
        <v>28</v>
      </c>
      <c r="F1473" cm="1">
        <f t="array" ref="F1473">_xlfn.XLOOKUP(A1473,$A$2:$A$2336,Table2[HBA1C],"NOT FOUND")</f>
        <v>5.19</v>
      </c>
      <c r="G1473" t="str" cm="1">
        <f t="array" ref="G1473">_xlfn.XLOOKUP(A1473,$A$2:$A$2336,Table2[Heart Issues],"NOT FOUND")</f>
        <v>No</v>
      </c>
      <c r="H1473" t="str" cm="1">
        <f t="array" ref="H1473">_xlfn.XLOOKUP(A1473,$A$2:$A$2336,Table2[Any Transplants],"NOT FOUND")</f>
        <v>No</v>
      </c>
      <c r="I1473" t="str" cm="1">
        <f t="array" ref="I1473">_xlfn.XLOOKUP(A1473,$A$2:$A$2336,Table2[Cancer history],"NOT FOUND")</f>
        <v>No</v>
      </c>
      <c r="J1473" t="str">
        <f>_xlfn.XLOOKUP(A1473,Table3[customer_no],Table3[month],"NOT FOUND")</f>
        <v>Jun</v>
      </c>
      <c r="K1473" s="7">
        <f>_xlfn.XLOOKUP(A1473,Table3[customer_no],Table3[year_average],"NOT FOUND")</f>
        <v>1984</v>
      </c>
      <c r="L1473" cm="1">
        <f t="array" ref="L1473">_xlfn.XLOOKUP(A1473,Table3[customer_no],'Hospitalisation Details'!$D$2:$D$2344,"NOT FOUND")</f>
        <v>29</v>
      </c>
      <c r="M1473" s="33">
        <f>_xlfn.XLOOKUP(A1473,Table3[customer_no],Table3[dd/mm/yy],"NOT FOUND")</f>
        <v>30862</v>
      </c>
      <c r="N1473">
        <f>_xlfn.XLOOKUP(A1473,Table3[customer_no],Table3[age],"NOT FOUND")</f>
        <v>38</v>
      </c>
      <c r="O1473" cm="1">
        <f t="array" ref="O1473">_xlfn.XLOOKUP(A1473,Table3[customer_no],'Hospitalisation Details'!$E$2:$E$2344,"NOT FOUND")</f>
        <v>3</v>
      </c>
      <c r="P1473" t="str">
        <f>_xlfn.XLOOKUP(A1473,Table3[customer_no],Table3[hsplt_handled],"NOT FOUND")</f>
        <v>tier - 2</v>
      </c>
      <c r="Q1473" t="str">
        <f>_xlfn.XLOOKUP(A1473,Table3[customer_no],Table3[city_handled],"NOT FOUND")</f>
        <v>tier - 2</v>
      </c>
      <c r="R1473" t="str">
        <f>_xlfn.XLOOKUP(A1473,Table3[customer_no],Table3[state_id],"NOT FOUND")</f>
        <v>R1011</v>
      </c>
      <c r="S1473" s="34" cm="1">
        <f t="array" ref="S1473">_xlfn.XLOOKUP(A1473,Table3[customer_no],'Hospitalisation Details'!$F$2:$F$2344,"NOT FOUND")</f>
        <v>7151.09</v>
      </c>
      <c r="T1473" t="str">
        <f>_xlfn.XLOOKUP(A1473,Table2[Customer ID],Table2[BMI_category],"NOT FOUND")</f>
        <v>Overweight</v>
      </c>
      <c r="U1473" s="7">
        <f>_xlfn.XLOOKUP(A1473,Table2[Customer ID],Table2[no of surgery],"NOT FOUND")</f>
        <v>1</v>
      </c>
      <c r="V1473" t="str">
        <f>_xlfn.XLOOKUP(A1473,Table2[Customer ID],Table2[smoker_missing],"NOT FOUND")</f>
        <v>No</v>
      </c>
      <c r="W1473" t="str">
        <f t="shared" si="22"/>
        <v>Normal</v>
      </c>
      <c r="X1473" s="37">
        <f>SUM(Table5[[#This Row],[Title]:[Diabetes Level]])</f>
        <v>40101.279999999999</v>
      </c>
    </row>
    <row r="1474" spans="1:24" x14ac:dyDescent="0.25">
      <c r="A1474" t="s">
        <v>898</v>
      </c>
      <c r="B1474" t="str">
        <f>VLOOKUP(A1474,'Customer Names'!$A$2:$E$2336,3,FALSE)</f>
        <v>Mr.</v>
      </c>
      <c r="C1474" t="str">
        <f>_xlfn.XLOOKUP(A1474,$A$2:$A$2336,'Customer Names'!$D$2:$D$2336,"NOT FOUND")</f>
        <v>Josh</v>
      </c>
      <c r="D1474" t="str">
        <f>_xlfn.XLOOKUP(A1474,$A$2:$A$2336,'Customer Names'!$E$2:$E$2336,"NOT FOUND")</f>
        <v>Whitcraft</v>
      </c>
      <c r="E1474" cm="1">
        <f t="array" ref="E1474">_xlfn.XLOOKUP(A1474,$A$2:$A$2336,Table2[BMI],"NOT FOUND")</f>
        <v>34.32</v>
      </c>
      <c r="F1474" cm="1">
        <f t="array" ref="F1474">_xlfn.XLOOKUP(A1474,$A$2:$A$2336,Table2[HBA1C],"NOT FOUND")</f>
        <v>9.17</v>
      </c>
      <c r="G1474" t="str" cm="1">
        <f t="array" ref="G1474">_xlfn.XLOOKUP(A1474,$A$2:$A$2336,Table2[Heart Issues],"NOT FOUND")</f>
        <v>No</v>
      </c>
      <c r="H1474" t="str" cm="1">
        <f t="array" ref="H1474">_xlfn.XLOOKUP(A1474,$A$2:$A$2336,Table2[Any Transplants],"NOT FOUND")</f>
        <v>No</v>
      </c>
      <c r="I1474" t="str" cm="1">
        <f t="array" ref="I1474">_xlfn.XLOOKUP(A1474,$A$2:$A$2336,Table2[Cancer history],"NOT FOUND")</f>
        <v>No</v>
      </c>
      <c r="J1474" t="str">
        <f>_xlfn.XLOOKUP(A1474,Table3[customer_no],Table3[month],"NOT FOUND")</f>
        <v>Jul</v>
      </c>
      <c r="K1474" s="7">
        <f>_xlfn.XLOOKUP(A1474,Table3[customer_no],Table3[year_average],"NOT FOUND")</f>
        <v>1978</v>
      </c>
      <c r="L1474" cm="1">
        <f t="array" ref="L1474">_xlfn.XLOOKUP(A1474,Table3[customer_no],'Hospitalisation Details'!$D$2:$D$2344,"NOT FOUND")</f>
        <v>30</v>
      </c>
      <c r="M1474" s="33">
        <f>_xlfn.XLOOKUP(A1474,Table3[customer_no],Table3[dd/mm/yy],"NOT FOUND")</f>
        <v>28701</v>
      </c>
      <c r="N1474">
        <f>_xlfn.XLOOKUP(A1474,Table3[customer_no],Table3[age],"NOT FOUND")</f>
        <v>44</v>
      </c>
      <c r="O1474" cm="1">
        <f t="array" ref="O1474">_xlfn.XLOOKUP(A1474,Table3[customer_no],'Hospitalisation Details'!$E$2:$E$2344,"NOT FOUND")</f>
        <v>1</v>
      </c>
      <c r="P1474" t="str">
        <f>_xlfn.XLOOKUP(A1474,Table3[customer_no],Table3[hsplt_handled],"NOT FOUND")</f>
        <v>tier - 2</v>
      </c>
      <c r="Q1474" t="str">
        <f>_xlfn.XLOOKUP(A1474,Table3[customer_no],Table3[city_handled],"NOT FOUND")</f>
        <v>tier - 3</v>
      </c>
      <c r="R1474" t="str">
        <f>_xlfn.XLOOKUP(A1474,Table3[customer_no],Table3[state_id],"NOT FOUND")</f>
        <v>R1013</v>
      </c>
      <c r="S1474" s="34" cm="1">
        <f t="array" ref="S1474">_xlfn.XLOOKUP(A1474,Table3[customer_no],'Hospitalisation Details'!$F$2:$F$2344,"NOT FOUND")</f>
        <v>7147.47</v>
      </c>
      <c r="T1474" t="str">
        <f>_xlfn.XLOOKUP(A1474,Table2[Customer ID],Table2[BMI_category],"NOT FOUND")</f>
        <v>Obesity</v>
      </c>
      <c r="U1474" s="7">
        <f>_xlfn.XLOOKUP(A1474,Table2[Customer ID],Table2[no of surgery],"NOT FOUND")</f>
        <v>0</v>
      </c>
      <c r="V1474" t="str">
        <f>_xlfn.XLOOKUP(A1474,Table2[Customer ID],Table2[smoker_missing],"NOT FOUND")</f>
        <v>No</v>
      </c>
      <c r="W1474" t="str">
        <f t="shared" si="22"/>
        <v>Diabetes</v>
      </c>
      <c r="X1474" s="37">
        <f>SUM(Table5[[#This Row],[Title]:[Diabetes Level]])</f>
        <v>37944.959999999999</v>
      </c>
    </row>
    <row r="1475" spans="1:24" x14ac:dyDescent="0.25">
      <c r="A1475" t="s">
        <v>897</v>
      </c>
      <c r="B1475" t="str">
        <f>VLOOKUP(A1475,'Customer Names'!$A$2:$E$2336,3,FALSE)</f>
        <v>Mr.</v>
      </c>
      <c r="C1475" t="str">
        <f>_xlfn.XLOOKUP(A1475,$A$2:$A$2336,'Customer Names'!$D$2:$D$2336,"NOT FOUND")</f>
        <v>Johann A</v>
      </c>
      <c r="D1475" t="str">
        <f>_xlfn.XLOOKUP(A1475,$A$2:$A$2336,'Customer Names'!$E$2:$E$2336,"NOT FOUND")</f>
        <v>Salazar</v>
      </c>
      <c r="E1475" cm="1">
        <f t="array" ref="E1475">_xlfn.XLOOKUP(A1475,$A$2:$A$2336,Table2[BMI],"NOT FOUND")</f>
        <v>22.3</v>
      </c>
      <c r="F1475" cm="1">
        <f t="array" ref="F1475">_xlfn.XLOOKUP(A1475,$A$2:$A$2336,Table2[HBA1C],"NOT FOUND")</f>
        <v>4.95</v>
      </c>
      <c r="G1475" t="str" cm="1">
        <f t="array" ref="G1475">_xlfn.XLOOKUP(A1475,$A$2:$A$2336,Table2[Heart Issues],"NOT FOUND")</f>
        <v>yes</v>
      </c>
      <c r="H1475" t="str" cm="1">
        <f t="array" ref="H1475">_xlfn.XLOOKUP(A1475,$A$2:$A$2336,Table2[Any Transplants],"NOT FOUND")</f>
        <v>No</v>
      </c>
      <c r="I1475" t="str" cm="1">
        <f t="array" ref="I1475">_xlfn.XLOOKUP(A1475,$A$2:$A$2336,Table2[Cancer history],"NOT FOUND")</f>
        <v>No</v>
      </c>
      <c r="J1475" t="str">
        <f>_xlfn.XLOOKUP(A1475,Table3[customer_no],Table3[month],"NOT FOUND")</f>
        <v>Jun</v>
      </c>
      <c r="K1475" s="7">
        <f>_xlfn.XLOOKUP(A1475,Table3[customer_no],Table3[year_average],"NOT FOUND")</f>
        <v>1976</v>
      </c>
      <c r="L1475" cm="1">
        <f t="array" ref="L1475">_xlfn.XLOOKUP(A1475,Table3[customer_no],'Hospitalisation Details'!$D$2:$D$2344,"NOT FOUND")</f>
        <v>24</v>
      </c>
      <c r="M1475" s="33">
        <f>_xlfn.XLOOKUP(A1475,Table3[customer_no],Table3[dd/mm/yy],"NOT FOUND")</f>
        <v>27935</v>
      </c>
      <c r="N1475">
        <f>_xlfn.XLOOKUP(A1475,Table3[customer_no],Table3[age],"NOT FOUND")</f>
        <v>46</v>
      </c>
      <c r="O1475" cm="1">
        <f t="array" ref="O1475">_xlfn.XLOOKUP(A1475,Table3[customer_no],'Hospitalisation Details'!$E$2:$E$2344,"NOT FOUND")</f>
        <v>0</v>
      </c>
      <c r="P1475" t="str">
        <f>_xlfn.XLOOKUP(A1475,Table3[customer_no],Table3[hsplt_handled],"NOT FOUND")</f>
        <v>tier - 3</v>
      </c>
      <c r="Q1475" t="str">
        <f>_xlfn.XLOOKUP(A1475,Table3[customer_no],Table3[city_handled],"NOT FOUND")</f>
        <v>tier - 2</v>
      </c>
      <c r="R1475" t="str">
        <f>_xlfn.XLOOKUP(A1475,Table3[customer_no],Table3[state_id],"NOT FOUND")</f>
        <v>R1011</v>
      </c>
      <c r="S1475" s="34" cm="1">
        <f t="array" ref="S1475">_xlfn.XLOOKUP(A1475,Table3[customer_no],'Hospitalisation Details'!$F$2:$F$2344,"NOT FOUND")</f>
        <v>7147.11</v>
      </c>
      <c r="T1475" t="str">
        <f>_xlfn.XLOOKUP(A1475,Table2[Customer ID],Table2[BMI_category],"NOT FOUND")</f>
        <v>Normal Weight</v>
      </c>
      <c r="U1475" s="7">
        <f>_xlfn.XLOOKUP(A1475,Table2[Customer ID],Table2[no of surgery],"NOT FOUND")</f>
        <v>0</v>
      </c>
      <c r="V1475" t="str">
        <f>_xlfn.XLOOKUP(A1475,Table2[Customer ID],Table2[smoker_missing],"NOT FOUND")</f>
        <v>No</v>
      </c>
      <c r="W1475" t="str">
        <f t="shared" ref="W1475:W1538" si="23">IF(F1475&lt;5.7, "Normal", IF(AND(F1475&gt;=5.7, F1475&lt;=6.4), "Prediabetes", "Diabetes"))</f>
        <v>Normal</v>
      </c>
      <c r="X1475" s="37">
        <f>SUM(Table5[[#This Row],[Title]:[Diabetes Level]])</f>
        <v>37155.360000000001</v>
      </c>
    </row>
    <row r="1476" spans="1:24" x14ac:dyDescent="0.25">
      <c r="A1476" t="s">
        <v>896</v>
      </c>
      <c r="B1476" t="str">
        <f>VLOOKUP(A1476,'Customer Names'!$A$2:$E$2336,3,FALSE)</f>
        <v>Ms.</v>
      </c>
      <c r="C1476" t="str">
        <f>_xlfn.XLOOKUP(A1476,$A$2:$A$2336,'Customer Names'!$D$2:$D$2336,"NOT FOUND")</f>
        <v>Robin M.</v>
      </c>
      <c r="D1476" t="str">
        <f>_xlfn.XLOOKUP(A1476,$A$2:$A$2336,'Customer Names'!$E$2:$E$2336,"NOT FOUND")</f>
        <v>Todd</v>
      </c>
      <c r="E1476" cm="1">
        <f t="array" ref="E1476">_xlfn.XLOOKUP(A1476,$A$2:$A$2336,Table2[BMI],"NOT FOUND")</f>
        <v>27.835000000000001</v>
      </c>
      <c r="F1476" cm="1">
        <f t="array" ref="F1476">_xlfn.XLOOKUP(A1476,$A$2:$A$2336,Table2[HBA1C],"NOT FOUND")</f>
        <v>6.03</v>
      </c>
      <c r="G1476" t="str" cm="1">
        <f t="array" ref="G1476">_xlfn.XLOOKUP(A1476,$A$2:$A$2336,Table2[Heart Issues],"NOT FOUND")</f>
        <v>No</v>
      </c>
      <c r="H1476" t="str" cm="1">
        <f t="array" ref="H1476">_xlfn.XLOOKUP(A1476,$A$2:$A$2336,Table2[Any Transplants],"NOT FOUND")</f>
        <v>No</v>
      </c>
      <c r="I1476" t="str" cm="1">
        <f t="array" ref="I1476">_xlfn.XLOOKUP(A1476,$A$2:$A$2336,Table2[Cancer history],"NOT FOUND")</f>
        <v>No</v>
      </c>
      <c r="J1476" t="str">
        <f>_xlfn.XLOOKUP(A1476,Table3[customer_no],Table3[month],"NOT FOUND")</f>
        <v>Nov</v>
      </c>
      <c r="K1476" s="7">
        <f>_xlfn.XLOOKUP(A1476,Table3[customer_no],Table3[year_average],"NOT FOUND")</f>
        <v>1984</v>
      </c>
      <c r="L1476" cm="1">
        <f t="array" ref="L1476">_xlfn.XLOOKUP(A1476,Table3[customer_no],'Hospitalisation Details'!$D$2:$D$2344,"NOT FOUND")</f>
        <v>21</v>
      </c>
      <c r="M1476" s="33">
        <f>_xlfn.XLOOKUP(A1476,Table3[customer_no],Table3[dd/mm/yy],"NOT FOUND")</f>
        <v>31007</v>
      </c>
      <c r="N1476">
        <f>_xlfn.XLOOKUP(A1476,Table3[customer_no],Table3[age],"NOT FOUND")</f>
        <v>38</v>
      </c>
      <c r="O1476" cm="1">
        <f t="array" ref="O1476">_xlfn.XLOOKUP(A1476,Table3[customer_no],'Hospitalisation Details'!$E$2:$E$2344,"NOT FOUND")</f>
        <v>2</v>
      </c>
      <c r="P1476" t="str">
        <f>_xlfn.XLOOKUP(A1476,Table3[customer_no],Table3[hsplt_handled],"NOT FOUND")</f>
        <v>tier - 2</v>
      </c>
      <c r="Q1476" t="str">
        <f>_xlfn.XLOOKUP(A1476,Table3[customer_no],Table3[city_handled],"NOT FOUND")</f>
        <v>tier - 2</v>
      </c>
      <c r="R1476" t="str">
        <f>_xlfn.XLOOKUP(A1476,Table3[customer_no],Table3[state_id],"NOT FOUND")</f>
        <v>R1024</v>
      </c>
      <c r="S1476" s="34" cm="1">
        <f t="array" ref="S1476">_xlfn.XLOOKUP(A1476,Table3[customer_no],'Hospitalisation Details'!$F$2:$F$2344,"NOT FOUND")</f>
        <v>7144.86</v>
      </c>
      <c r="T1476" t="str">
        <f>_xlfn.XLOOKUP(A1476,Table2[Customer ID],Table2[BMI_category],"NOT FOUND")</f>
        <v>Overweight</v>
      </c>
      <c r="U1476" s="7">
        <f>_xlfn.XLOOKUP(A1476,Table2[Customer ID],Table2[no of surgery],"NOT FOUND")</f>
        <v>1</v>
      </c>
      <c r="V1476" t="str">
        <f>_xlfn.XLOOKUP(A1476,Table2[Customer ID],Table2[smoker_missing],"NOT FOUND")</f>
        <v>No</v>
      </c>
      <c r="W1476" t="str">
        <f t="shared" si="23"/>
        <v>Prediabetes</v>
      </c>
      <c r="X1476" s="37">
        <f>SUM(Table5[[#This Row],[Title]:[Diabetes Level]])</f>
        <v>40231.724999999999</v>
      </c>
    </row>
    <row r="1477" spans="1:24" x14ac:dyDescent="0.25">
      <c r="A1477" t="s">
        <v>895</v>
      </c>
      <c r="B1477" t="str">
        <f>VLOOKUP(A1477,'Customer Names'!$A$2:$E$2336,3,FALSE)</f>
        <v>Mr.</v>
      </c>
      <c r="C1477" t="str">
        <f>_xlfn.XLOOKUP(A1477,$A$2:$A$2336,'Customer Names'!$D$2:$D$2336,"NOT FOUND")</f>
        <v>Kyle K</v>
      </c>
      <c r="D1477" t="str">
        <f>_xlfn.XLOOKUP(A1477,$A$2:$A$2336,'Customer Names'!$E$2:$E$2336,"NOT FOUND")</f>
        <v>Pond</v>
      </c>
      <c r="E1477" cm="1">
        <f t="array" ref="E1477">_xlfn.XLOOKUP(A1477,$A$2:$A$2336,Table2[BMI],"NOT FOUND")</f>
        <v>39.229999999999997</v>
      </c>
      <c r="F1477" cm="1">
        <f t="array" ref="F1477">_xlfn.XLOOKUP(A1477,$A$2:$A$2336,Table2[HBA1C],"NOT FOUND")</f>
        <v>5.36</v>
      </c>
      <c r="G1477" t="str" cm="1">
        <f t="array" ref="G1477">_xlfn.XLOOKUP(A1477,$A$2:$A$2336,Table2[Heart Issues],"NOT FOUND")</f>
        <v>No</v>
      </c>
      <c r="H1477" t="str" cm="1">
        <f t="array" ref="H1477">_xlfn.XLOOKUP(A1477,$A$2:$A$2336,Table2[Any Transplants],"NOT FOUND")</f>
        <v>No</v>
      </c>
      <c r="I1477" t="str" cm="1">
        <f t="array" ref="I1477">_xlfn.XLOOKUP(A1477,$A$2:$A$2336,Table2[Cancer history],"NOT FOUND")</f>
        <v>No</v>
      </c>
      <c r="J1477" t="str">
        <f>_xlfn.XLOOKUP(A1477,Table3[customer_no],Table3[month],"NOT FOUND")</f>
        <v>Aug</v>
      </c>
      <c r="K1477" s="7">
        <f>_xlfn.XLOOKUP(A1477,Table3[customer_no],Table3[year_average],"NOT FOUND")</f>
        <v>1999</v>
      </c>
      <c r="L1477" cm="1">
        <f t="array" ref="L1477">_xlfn.XLOOKUP(A1477,Table3[customer_no],'Hospitalisation Details'!$D$2:$D$2344,"NOT FOUND")</f>
        <v>8</v>
      </c>
      <c r="M1477" s="33">
        <f>_xlfn.XLOOKUP(A1477,Table3[customer_no],Table3[dd/mm/yy],"NOT FOUND")</f>
        <v>36380</v>
      </c>
      <c r="N1477">
        <f>_xlfn.XLOOKUP(A1477,Table3[customer_no],Table3[age],"NOT FOUND")</f>
        <v>23</v>
      </c>
      <c r="O1477" cm="1">
        <f t="array" ref="O1477">_xlfn.XLOOKUP(A1477,Table3[customer_no],'Hospitalisation Details'!$E$2:$E$2344,"NOT FOUND")</f>
        <v>0</v>
      </c>
      <c r="P1477" t="str">
        <f>_xlfn.XLOOKUP(A1477,Table3[customer_no],Table3[hsplt_handled],"NOT FOUND")</f>
        <v>tier - 2</v>
      </c>
      <c r="Q1477" t="str">
        <f>_xlfn.XLOOKUP(A1477,Table3[customer_no],Table3[city_handled],"NOT FOUND")</f>
        <v>tier - 1</v>
      </c>
      <c r="R1477" t="str">
        <f>_xlfn.XLOOKUP(A1477,Table3[customer_no],Table3[state_id],"NOT FOUND")</f>
        <v>R1022</v>
      </c>
      <c r="S1477" s="34" cm="1">
        <f t="array" ref="S1477">_xlfn.XLOOKUP(A1477,Table3[customer_no],'Hospitalisation Details'!$F$2:$F$2344,"NOT FOUND")</f>
        <v>7144.4</v>
      </c>
      <c r="T1477" t="str">
        <f>_xlfn.XLOOKUP(A1477,Table2[Customer ID],Table2[BMI_category],"NOT FOUND")</f>
        <v>Obesity</v>
      </c>
      <c r="U1477" s="7">
        <f>_xlfn.XLOOKUP(A1477,Table2[Customer ID],Table2[no of surgery],"NOT FOUND")</f>
        <v>0</v>
      </c>
      <c r="V1477" t="str">
        <f>_xlfn.XLOOKUP(A1477,Table2[Customer ID],Table2[smoker_missing],"NOT FOUND")</f>
        <v>No</v>
      </c>
      <c r="W1477" t="str">
        <f t="shared" si="23"/>
        <v>Normal</v>
      </c>
      <c r="X1477" s="37">
        <f>SUM(Table5[[#This Row],[Title]:[Diabetes Level]])</f>
        <v>45598.99</v>
      </c>
    </row>
    <row r="1478" spans="1:24" x14ac:dyDescent="0.25">
      <c r="A1478" t="s">
        <v>894</v>
      </c>
      <c r="B1478" t="str">
        <f>VLOOKUP(A1478,'Customer Names'!$A$2:$E$2336,3,FALSE)</f>
        <v>Ms.</v>
      </c>
      <c r="C1478" t="str">
        <f>_xlfn.XLOOKUP(A1478,$A$2:$A$2336,'Customer Names'!$D$2:$D$2336,"NOT FOUND")</f>
        <v>Alison</v>
      </c>
      <c r="D1478" t="str">
        <f>_xlfn.XLOOKUP(A1478,$A$2:$A$2336,'Customer Names'!$E$2:$E$2336,"NOT FOUND")</f>
        <v>Egan</v>
      </c>
      <c r="E1478" cm="1">
        <f t="array" ref="E1478">_xlfn.XLOOKUP(A1478,$A$2:$A$2336,Table2[BMI],"NOT FOUND")</f>
        <v>19.95</v>
      </c>
      <c r="F1478" cm="1">
        <f t="array" ref="F1478">_xlfn.XLOOKUP(A1478,$A$2:$A$2336,Table2[HBA1C],"NOT FOUND")</f>
        <v>6.11</v>
      </c>
      <c r="G1478" t="str" cm="1">
        <f t="array" ref="G1478">_xlfn.XLOOKUP(A1478,$A$2:$A$2336,Table2[Heart Issues],"NOT FOUND")</f>
        <v>No</v>
      </c>
      <c r="H1478" t="str" cm="1">
        <f t="array" ref="H1478">_xlfn.XLOOKUP(A1478,$A$2:$A$2336,Table2[Any Transplants],"NOT FOUND")</f>
        <v>No</v>
      </c>
      <c r="I1478" t="str" cm="1">
        <f t="array" ref="I1478">_xlfn.XLOOKUP(A1478,$A$2:$A$2336,Table2[Cancer history],"NOT FOUND")</f>
        <v>No</v>
      </c>
      <c r="J1478" t="str">
        <f>_xlfn.XLOOKUP(A1478,Table3[customer_no],Table3[month],"NOT FOUND")</f>
        <v>Jul</v>
      </c>
      <c r="K1478" s="7">
        <f>_xlfn.XLOOKUP(A1478,Table3[customer_no],Table3[year_average],"NOT FOUND")</f>
        <v>1984</v>
      </c>
      <c r="L1478" cm="1">
        <f t="array" ref="L1478">_xlfn.XLOOKUP(A1478,Table3[customer_no],'Hospitalisation Details'!$D$2:$D$2344,"NOT FOUND")</f>
        <v>7</v>
      </c>
      <c r="M1478" s="33">
        <f>_xlfn.XLOOKUP(A1478,Table3[customer_no],Table3[dd/mm/yy],"NOT FOUND")</f>
        <v>30870</v>
      </c>
      <c r="N1478">
        <f>_xlfn.XLOOKUP(A1478,Table3[customer_no],Table3[age],"NOT FOUND")</f>
        <v>38</v>
      </c>
      <c r="O1478" cm="1">
        <f t="array" ref="O1478">_xlfn.XLOOKUP(A1478,Table3[customer_no],'Hospitalisation Details'!$E$2:$E$2344,"NOT FOUND")</f>
        <v>2</v>
      </c>
      <c r="P1478" t="str">
        <f>_xlfn.XLOOKUP(A1478,Table3[customer_no],Table3[hsplt_handled],"NOT FOUND")</f>
        <v>tier - 2</v>
      </c>
      <c r="Q1478" t="str">
        <f>_xlfn.XLOOKUP(A1478,Table3[customer_no],Table3[city_handled],"NOT FOUND")</f>
        <v>tier - 1</v>
      </c>
      <c r="R1478" t="str">
        <f>_xlfn.XLOOKUP(A1478,Table3[customer_no],Table3[state_id],"NOT FOUND")</f>
        <v>R1024</v>
      </c>
      <c r="S1478" s="34" cm="1">
        <f t="array" ref="S1478">_xlfn.XLOOKUP(A1478,Table3[customer_no],'Hospitalisation Details'!$F$2:$F$2344,"NOT FOUND")</f>
        <v>7133.9</v>
      </c>
      <c r="T1478" t="str">
        <f>_xlfn.XLOOKUP(A1478,Table2[Customer ID],Table2[BMI_category],"NOT FOUND")</f>
        <v>Normal Weight</v>
      </c>
      <c r="U1478" s="7">
        <f>_xlfn.XLOOKUP(A1478,Table2[Customer ID],Table2[no of surgery],"NOT FOUND")</f>
        <v>1</v>
      </c>
      <c r="V1478" t="str">
        <f>_xlfn.XLOOKUP(A1478,Table2[Customer ID],Table2[smoker_missing],"NOT FOUND")</f>
        <v>No</v>
      </c>
      <c r="W1478" t="str">
        <f t="shared" si="23"/>
        <v>Prediabetes</v>
      </c>
      <c r="X1478" s="37">
        <f>SUM(Table5[[#This Row],[Title]:[Diabetes Level]])</f>
        <v>40061.96</v>
      </c>
    </row>
    <row r="1479" spans="1:24" x14ac:dyDescent="0.25">
      <c r="A1479" t="s">
        <v>893</v>
      </c>
      <c r="B1479" t="str">
        <f>VLOOKUP(A1479,'Customer Names'!$A$2:$E$2336,3,FALSE)</f>
        <v>Mr.</v>
      </c>
      <c r="C1479" t="str">
        <f>_xlfn.XLOOKUP(A1479,$A$2:$A$2336,'Customer Names'!$D$2:$D$2336,"NOT FOUND")</f>
        <v>Michael A.</v>
      </c>
      <c r="D1479" t="str">
        <f>_xlfn.XLOOKUP(A1479,$A$2:$A$2336,'Customer Names'!$E$2:$E$2336,"NOT FOUND")</f>
        <v>Bersani</v>
      </c>
      <c r="E1479" cm="1">
        <f t="array" ref="E1479">_xlfn.XLOOKUP(A1479,$A$2:$A$2336,Table2[BMI],"NOT FOUND")</f>
        <v>34.64</v>
      </c>
      <c r="F1479" cm="1">
        <f t="array" ref="F1479">_xlfn.XLOOKUP(A1479,$A$2:$A$2336,Table2[HBA1C],"NOT FOUND")</f>
        <v>4.88</v>
      </c>
      <c r="G1479" t="str" cm="1">
        <f t="array" ref="G1479">_xlfn.XLOOKUP(A1479,$A$2:$A$2336,Table2[Heart Issues],"NOT FOUND")</f>
        <v>No</v>
      </c>
      <c r="H1479" t="str" cm="1">
        <f t="array" ref="H1479">_xlfn.XLOOKUP(A1479,$A$2:$A$2336,Table2[Any Transplants],"NOT FOUND")</f>
        <v>No</v>
      </c>
      <c r="I1479" t="str" cm="1">
        <f t="array" ref="I1479">_xlfn.XLOOKUP(A1479,$A$2:$A$2336,Table2[Cancer history],"NOT FOUND")</f>
        <v>Yes</v>
      </c>
      <c r="J1479" t="str">
        <f>_xlfn.XLOOKUP(A1479,Table3[customer_no],Table3[month],"NOT FOUND")</f>
        <v>Aug</v>
      </c>
      <c r="K1479" s="7">
        <f>_xlfn.XLOOKUP(A1479,Table3[customer_no],Table3[year_average],"NOT FOUND")</f>
        <v>1993</v>
      </c>
      <c r="L1479" cm="1">
        <f t="array" ref="L1479">_xlfn.XLOOKUP(A1479,Table3[customer_no],'Hospitalisation Details'!$D$2:$D$2344,"NOT FOUND")</f>
        <v>1</v>
      </c>
      <c r="M1479" s="33">
        <f>_xlfn.XLOOKUP(A1479,Table3[customer_no],Table3[dd/mm/yy],"NOT FOUND")</f>
        <v>34182</v>
      </c>
      <c r="N1479">
        <f>_xlfn.XLOOKUP(A1479,Table3[customer_no],Table3[age],"NOT FOUND")</f>
        <v>29</v>
      </c>
      <c r="O1479" cm="1">
        <f t="array" ref="O1479">_xlfn.XLOOKUP(A1479,Table3[customer_no],'Hospitalisation Details'!$E$2:$E$2344,"NOT FOUND")</f>
        <v>0</v>
      </c>
      <c r="P1479" t="str">
        <f>_xlfn.XLOOKUP(A1479,Table3[customer_no],Table3[hsplt_handled],"NOT FOUND")</f>
        <v>tier - 2</v>
      </c>
      <c r="Q1479" t="str">
        <f>_xlfn.XLOOKUP(A1479,Table3[customer_no],Table3[city_handled],"NOT FOUND")</f>
        <v>tier - 2</v>
      </c>
      <c r="R1479" t="str">
        <f>_xlfn.XLOOKUP(A1479,Table3[customer_no],Table3[state_id],"NOT FOUND")</f>
        <v>R1021</v>
      </c>
      <c r="S1479" s="34" cm="1">
        <f t="array" ref="S1479">_xlfn.XLOOKUP(A1479,Table3[customer_no],'Hospitalisation Details'!$F$2:$F$2344,"NOT FOUND")</f>
        <v>7128.64</v>
      </c>
      <c r="T1479" t="str">
        <f>_xlfn.XLOOKUP(A1479,Table2[Customer ID],Table2[BMI_category],"NOT FOUND")</f>
        <v>Obesity</v>
      </c>
      <c r="U1479" s="7">
        <f>_xlfn.XLOOKUP(A1479,Table2[Customer ID],Table2[no of surgery],"NOT FOUND")</f>
        <v>1</v>
      </c>
      <c r="V1479" t="str">
        <f>_xlfn.XLOOKUP(A1479,Table2[Customer ID],Table2[smoker_missing],"NOT FOUND")</f>
        <v>No</v>
      </c>
      <c r="W1479" t="str">
        <f t="shared" si="23"/>
        <v>Normal</v>
      </c>
      <c r="X1479" s="37">
        <f>SUM(Table5[[#This Row],[Title]:[Diabetes Level]])</f>
        <v>43374.159999999996</v>
      </c>
    </row>
    <row r="1480" spans="1:24" x14ac:dyDescent="0.25">
      <c r="A1480" t="s">
        <v>892</v>
      </c>
      <c r="B1480" t="str">
        <f>VLOOKUP(A1480,'Customer Names'!$A$2:$E$2336,3,FALSE)</f>
        <v>Mr.</v>
      </c>
      <c r="C1480" t="str">
        <f>_xlfn.XLOOKUP(A1480,$A$2:$A$2336,'Customer Names'!$D$2:$D$2336,"NOT FOUND")</f>
        <v>Byron A</v>
      </c>
      <c r="D1480" t="str">
        <f>_xlfn.XLOOKUP(A1480,$A$2:$A$2336,'Customer Names'!$E$2:$E$2336,"NOT FOUND")</f>
        <v>Creech</v>
      </c>
      <c r="E1480" cm="1">
        <f t="array" ref="E1480">_xlfn.XLOOKUP(A1480,$A$2:$A$2336,Table2[BMI],"NOT FOUND")</f>
        <v>18.75</v>
      </c>
      <c r="F1480" cm="1">
        <f t="array" ref="F1480">_xlfn.XLOOKUP(A1480,$A$2:$A$2336,Table2[HBA1C],"NOT FOUND")</f>
        <v>6.72</v>
      </c>
      <c r="G1480" t="str" cm="1">
        <f t="array" ref="G1480">_xlfn.XLOOKUP(A1480,$A$2:$A$2336,Table2[Heart Issues],"NOT FOUND")</f>
        <v>No</v>
      </c>
      <c r="H1480" t="str" cm="1">
        <f t="array" ref="H1480">_xlfn.XLOOKUP(A1480,$A$2:$A$2336,Table2[Any Transplants],"NOT FOUND")</f>
        <v>No</v>
      </c>
      <c r="I1480" t="str" cm="1">
        <f t="array" ref="I1480">_xlfn.XLOOKUP(A1480,$A$2:$A$2336,Table2[Cancer history],"NOT FOUND")</f>
        <v>No</v>
      </c>
      <c r="J1480" t="str">
        <f>_xlfn.XLOOKUP(A1480,Table3[customer_no],Table3[month],"NOT FOUND")</f>
        <v>Jun</v>
      </c>
      <c r="K1480" s="7">
        <f>_xlfn.XLOOKUP(A1480,Table3[customer_no],Table3[year_average],"NOT FOUND")</f>
        <v>1968</v>
      </c>
      <c r="L1480" cm="1">
        <f t="array" ref="L1480">_xlfn.XLOOKUP(A1480,Table3[customer_no],'Hospitalisation Details'!$D$2:$D$2344,"NOT FOUND")</f>
        <v>29</v>
      </c>
      <c r="M1480" s="33">
        <f>_xlfn.XLOOKUP(A1480,Table3[customer_no],Table3[dd/mm/yy],"NOT FOUND")</f>
        <v>25018</v>
      </c>
      <c r="N1480">
        <f>_xlfn.XLOOKUP(A1480,Table3[customer_no],Table3[age],"NOT FOUND")</f>
        <v>54</v>
      </c>
      <c r="O1480" cm="1">
        <f t="array" ref="O1480">_xlfn.XLOOKUP(A1480,Table3[customer_no],'Hospitalisation Details'!$E$2:$E$2344,"NOT FOUND")</f>
        <v>0</v>
      </c>
      <c r="P1480" t="str">
        <f>_xlfn.XLOOKUP(A1480,Table3[customer_no],Table3[hsplt_handled],"NOT FOUND")</f>
        <v>tier - 3</v>
      </c>
      <c r="Q1480" t="str">
        <f>_xlfn.XLOOKUP(A1480,Table3[customer_no],Table3[city_handled],"NOT FOUND")</f>
        <v>tier - 2</v>
      </c>
      <c r="R1480" t="str">
        <f>_xlfn.XLOOKUP(A1480,Table3[customer_no],Table3[state_id],"NOT FOUND")</f>
        <v>R1013</v>
      </c>
      <c r="S1480" s="34" cm="1">
        <f t="array" ref="S1480">_xlfn.XLOOKUP(A1480,Table3[customer_no],'Hospitalisation Details'!$F$2:$F$2344,"NOT FOUND")</f>
        <v>7125.25</v>
      </c>
      <c r="T1480" t="str">
        <f>_xlfn.XLOOKUP(A1480,Table2[Customer ID],Table2[BMI_category],"NOT FOUND")</f>
        <v>Normal Weight</v>
      </c>
      <c r="U1480" s="7">
        <f>_xlfn.XLOOKUP(A1480,Table2[Customer ID],Table2[no of surgery],"NOT FOUND")</f>
        <v>0</v>
      </c>
      <c r="V1480" t="str">
        <f>_xlfn.XLOOKUP(A1480,Table2[Customer ID],Table2[smoker_missing],"NOT FOUND")</f>
        <v>No</v>
      </c>
      <c r="W1480" t="str">
        <f t="shared" si="23"/>
        <v>Diabetes</v>
      </c>
      <c r="X1480" s="37">
        <f>SUM(Table5[[#This Row],[Title]:[Diabetes Level]])</f>
        <v>34219.72</v>
      </c>
    </row>
    <row r="1481" spans="1:24" x14ac:dyDescent="0.25">
      <c r="A1481" t="s">
        <v>891</v>
      </c>
      <c r="B1481" t="str">
        <f>VLOOKUP(A1481,'Customer Names'!$A$2:$E$2336,3,FALSE)</f>
        <v>Ms.</v>
      </c>
      <c r="C1481" t="str">
        <f>_xlfn.XLOOKUP(A1481,$A$2:$A$2336,'Customer Names'!$D$2:$D$2336,"NOT FOUND")</f>
        <v>Carine A</v>
      </c>
      <c r="D1481" t="str">
        <f>_xlfn.XLOOKUP(A1481,$A$2:$A$2336,'Customer Names'!$E$2:$E$2336,"NOT FOUND")</f>
        <v>Sudres</v>
      </c>
      <c r="E1481" cm="1">
        <f t="array" ref="E1481">_xlfn.XLOOKUP(A1481,$A$2:$A$2336,Table2[BMI],"NOT FOUND")</f>
        <v>26.48</v>
      </c>
      <c r="F1481" cm="1">
        <f t="array" ref="F1481">_xlfn.XLOOKUP(A1481,$A$2:$A$2336,Table2[HBA1C],"NOT FOUND")</f>
        <v>4.2</v>
      </c>
      <c r="G1481" t="str" cm="1">
        <f t="array" ref="G1481">_xlfn.XLOOKUP(A1481,$A$2:$A$2336,Table2[Heart Issues],"NOT FOUND")</f>
        <v>No</v>
      </c>
      <c r="H1481" t="str" cm="1">
        <f t="array" ref="H1481">_xlfn.XLOOKUP(A1481,$A$2:$A$2336,Table2[Any Transplants],"NOT FOUND")</f>
        <v>No</v>
      </c>
      <c r="I1481" t="str" cm="1">
        <f t="array" ref="I1481">_xlfn.XLOOKUP(A1481,$A$2:$A$2336,Table2[Cancer history],"NOT FOUND")</f>
        <v>No</v>
      </c>
      <c r="J1481" t="str">
        <f>_xlfn.XLOOKUP(A1481,Table3[customer_no],Table3[month],"NOT FOUND")</f>
        <v>Aug</v>
      </c>
      <c r="K1481" s="7">
        <f>_xlfn.XLOOKUP(A1481,Table3[customer_no],Table3[year_average],"NOT FOUND")</f>
        <v>1987</v>
      </c>
      <c r="L1481" cm="1">
        <f t="array" ref="L1481">_xlfn.XLOOKUP(A1481,Table3[customer_no],'Hospitalisation Details'!$D$2:$D$2344,"NOT FOUND")</f>
        <v>11</v>
      </c>
      <c r="M1481" s="33">
        <f>_xlfn.XLOOKUP(A1481,Table3[customer_no],Table3[dd/mm/yy],"NOT FOUND")</f>
        <v>32000</v>
      </c>
      <c r="N1481">
        <f>_xlfn.XLOOKUP(A1481,Table3[customer_no],Table3[age],"NOT FOUND")</f>
        <v>35</v>
      </c>
      <c r="O1481" cm="1">
        <f t="array" ref="O1481">_xlfn.XLOOKUP(A1481,Table3[customer_no],'Hospitalisation Details'!$E$2:$E$2344,"NOT FOUND")</f>
        <v>3</v>
      </c>
      <c r="P1481" t="str">
        <f>_xlfn.XLOOKUP(A1481,Table3[customer_no],Table3[hsplt_handled],"NOT FOUND")</f>
        <v>tier - 2</v>
      </c>
      <c r="Q1481" t="str">
        <f>_xlfn.XLOOKUP(A1481,Table3[customer_no],Table3[city_handled],"NOT FOUND")</f>
        <v>tier - 1</v>
      </c>
      <c r="R1481" t="str">
        <f>_xlfn.XLOOKUP(A1481,Table3[customer_no],Table3[state_id],"NOT FOUND")</f>
        <v>R1012</v>
      </c>
      <c r="S1481" s="34" cm="1">
        <f t="array" ref="S1481">_xlfn.XLOOKUP(A1481,Table3[customer_no],'Hospitalisation Details'!$F$2:$F$2344,"NOT FOUND")</f>
        <v>7106.81</v>
      </c>
      <c r="T1481" t="str">
        <f>_xlfn.XLOOKUP(A1481,Table2[Customer ID],Table2[BMI_category],"NOT FOUND")</f>
        <v>Overweight</v>
      </c>
      <c r="U1481" s="7">
        <f>_xlfn.XLOOKUP(A1481,Table2[Customer ID],Table2[no of surgery],"NOT FOUND")</f>
        <v>1</v>
      </c>
      <c r="V1481" t="str">
        <f>_xlfn.XLOOKUP(A1481,Table2[Customer ID],Table2[smoker_missing],"NOT FOUND")</f>
        <v>No</v>
      </c>
      <c r="W1481" t="str">
        <f t="shared" si="23"/>
        <v>Normal</v>
      </c>
      <c r="X1481" s="37">
        <f>SUM(Table5[[#This Row],[Title]:[Diabetes Level]])</f>
        <v>41174.49</v>
      </c>
    </row>
    <row r="1482" spans="1:24" x14ac:dyDescent="0.25">
      <c r="A1482" t="s">
        <v>890</v>
      </c>
      <c r="B1482" t="str">
        <f>VLOOKUP(A1482,'Customer Names'!$A$2:$E$2336,3,FALSE)</f>
        <v>Mr.</v>
      </c>
      <c r="C1482" t="str">
        <f>_xlfn.XLOOKUP(A1482,$A$2:$A$2336,'Customer Names'!$D$2:$D$2336,"NOT FOUND")</f>
        <v>Nathaniel</v>
      </c>
      <c r="D1482" t="str">
        <f>_xlfn.XLOOKUP(A1482,$A$2:$A$2336,'Customer Names'!$E$2:$E$2336,"NOT FOUND")</f>
        <v>Couture</v>
      </c>
      <c r="E1482" cm="1">
        <f t="array" ref="E1482">_xlfn.XLOOKUP(A1482,$A$2:$A$2336,Table2[BMI],"NOT FOUND")</f>
        <v>34.83</v>
      </c>
      <c r="F1482" cm="1">
        <f t="array" ref="F1482">_xlfn.XLOOKUP(A1482,$A$2:$A$2336,Table2[HBA1C],"NOT FOUND")</f>
        <v>5.79</v>
      </c>
      <c r="G1482" t="str" cm="1">
        <f t="array" ref="G1482">_xlfn.XLOOKUP(A1482,$A$2:$A$2336,Table2[Heart Issues],"NOT FOUND")</f>
        <v>No</v>
      </c>
      <c r="H1482" t="str" cm="1">
        <f t="array" ref="H1482">_xlfn.XLOOKUP(A1482,$A$2:$A$2336,Table2[Any Transplants],"NOT FOUND")</f>
        <v>No</v>
      </c>
      <c r="I1482" t="str" cm="1">
        <f t="array" ref="I1482">_xlfn.XLOOKUP(A1482,$A$2:$A$2336,Table2[Cancer history],"NOT FOUND")</f>
        <v>No</v>
      </c>
      <c r="J1482" t="str">
        <f>_xlfn.XLOOKUP(A1482,Table3[customer_no],Table3[month],"NOT FOUND")</f>
        <v>Jun</v>
      </c>
      <c r="K1482" s="7">
        <f>_xlfn.XLOOKUP(A1482,Table3[customer_no],Table3[year_average],"NOT FOUND")</f>
        <v>1992</v>
      </c>
      <c r="L1482" cm="1">
        <f t="array" ref="L1482">_xlfn.XLOOKUP(A1482,Table3[customer_no],'Hospitalisation Details'!$D$2:$D$2344,"NOT FOUND")</f>
        <v>18</v>
      </c>
      <c r="M1482" s="33">
        <f>_xlfn.XLOOKUP(A1482,Table3[customer_no],Table3[dd/mm/yy],"NOT FOUND")</f>
        <v>33773</v>
      </c>
      <c r="N1482">
        <f>_xlfn.XLOOKUP(A1482,Table3[customer_no],Table3[age],"NOT FOUND")</f>
        <v>30</v>
      </c>
      <c r="O1482" cm="1">
        <f t="array" ref="O1482">_xlfn.XLOOKUP(A1482,Table3[customer_no],'Hospitalisation Details'!$E$2:$E$2344,"NOT FOUND")</f>
        <v>0</v>
      </c>
      <c r="P1482" t="str">
        <f>_xlfn.XLOOKUP(A1482,Table3[customer_no],Table3[hsplt_handled],"NOT FOUND")</f>
        <v>tier - 2</v>
      </c>
      <c r="Q1482" t="str">
        <f>_xlfn.XLOOKUP(A1482,Table3[customer_no],Table3[city_handled],"NOT FOUND")</f>
        <v>tier - 2</v>
      </c>
      <c r="R1482" t="str">
        <f>_xlfn.XLOOKUP(A1482,Table3[customer_no],Table3[state_id],"NOT FOUND")</f>
        <v>R1012</v>
      </c>
      <c r="S1482" s="34" cm="1">
        <f t="array" ref="S1482">_xlfn.XLOOKUP(A1482,Table3[customer_no],'Hospitalisation Details'!$F$2:$F$2344,"NOT FOUND")</f>
        <v>7096.98</v>
      </c>
      <c r="T1482" t="str">
        <f>_xlfn.XLOOKUP(A1482,Table2[Customer ID],Table2[BMI_category],"NOT FOUND")</f>
        <v>Obesity</v>
      </c>
      <c r="U1482" s="7">
        <f>_xlfn.XLOOKUP(A1482,Table2[Customer ID],Table2[no of surgery],"NOT FOUND")</f>
        <v>1</v>
      </c>
      <c r="V1482" t="str">
        <f>_xlfn.XLOOKUP(A1482,Table2[Customer ID],Table2[smoker_missing],"NOT FOUND")</f>
        <v>No</v>
      </c>
      <c r="W1482" t="str">
        <f t="shared" si="23"/>
        <v>Prediabetes</v>
      </c>
      <c r="X1482" s="37">
        <f>SUM(Table5[[#This Row],[Title]:[Diabetes Level]])</f>
        <v>42951.600000000006</v>
      </c>
    </row>
    <row r="1483" spans="1:24" x14ac:dyDescent="0.25">
      <c r="A1483" t="s">
        <v>889</v>
      </c>
      <c r="B1483" t="str">
        <f>VLOOKUP(A1483,'Customer Names'!$A$2:$E$2336,3,FALSE)</f>
        <v>Ms.</v>
      </c>
      <c r="C1483" t="str">
        <f>_xlfn.XLOOKUP(A1483,$A$2:$A$2336,'Customer Names'!$D$2:$D$2336,"NOT FOUND")</f>
        <v>Lindsay A.</v>
      </c>
      <c r="D1483" t="str">
        <f>_xlfn.XLOOKUP(A1483,$A$2:$A$2336,'Customer Names'!$E$2:$E$2336,"NOT FOUND")</f>
        <v>Willard</v>
      </c>
      <c r="E1483" cm="1">
        <f t="array" ref="E1483">_xlfn.XLOOKUP(A1483,$A$2:$A$2336,Table2[BMI],"NOT FOUND")</f>
        <v>25.46</v>
      </c>
      <c r="F1483" cm="1">
        <f t="array" ref="F1483">_xlfn.XLOOKUP(A1483,$A$2:$A$2336,Table2[HBA1C],"NOT FOUND")</f>
        <v>4.29</v>
      </c>
      <c r="G1483" t="str" cm="1">
        <f t="array" ref="G1483">_xlfn.XLOOKUP(A1483,$A$2:$A$2336,Table2[Heart Issues],"NOT FOUND")</f>
        <v>No</v>
      </c>
      <c r="H1483" t="str" cm="1">
        <f t="array" ref="H1483">_xlfn.XLOOKUP(A1483,$A$2:$A$2336,Table2[Any Transplants],"NOT FOUND")</f>
        <v>No</v>
      </c>
      <c r="I1483" t="str" cm="1">
        <f t="array" ref="I1483">_xlfn.XLOOKUP(A1483,$A$2:$A$2336,Table2[Cancer history],"NOT FOUND")</f>
        <v>No</v>
      </c>
      <c r="J1483" t="str">
        <f>_xlfn.XLOOKUP(A1483,Table3[customer_no],Table3[month],"NOT FOUND")</f>
        <v>Oct</v>
      </c>
      <c r="K1483" s="7">
        <f>_xlfn.XLOOKUP(A1483,Table3[customer_no],Table3[year_average],"NOT FOUND")</f>
        <v>1982</v>
      </c>
      <c r="L1483" cm="1">
        <f t="array" ref="L1483">_xlfn.XLOOKUP(A1483,Table3[customer_no],'Hospitalisation Details'!$D$2:$D$2344,"NOT FOUND")</f>
        <v>6</v>
      </c>
      <c r="M1483" s="33">
        <f>_xlfn.XLOOKUP(A1483,Table3[customer_no],Table3[dd/mm/yy],"NOT FOUND")</f>
        <v>30230</v>
      </c>
      <c r="N1483">
        <f>_xlfn.XLOOKUP(A1483,Table3[customer_no],Table3[age],"NOT FOUND")</f>
        <v>40</v>
      </c>
      <c r="O1483" cm="1">
        <f t="array" ref="O1483">_xlfn.XLOOKUP(A1483,Table3[customer_no],'Hospitalisation Details'!$E$2:$E$2344,"NOT FOUND")</f>
        <v>1</v>
      </c>
      <c r="P1483" t="str">
        <f>_xlfn.XLOOKUP(A1483,Table3[customer_no],Table3[hsplt_handled],"NOT FOUND")</f>
        <v>tier - 2</v>
      </c>
      <c r="Q1483" t="str">
        <f>_xlfn.XLOOKUP(A1483,Table3[customer_no],Table3[city_handled],"NOT FOUND")</f>
        <v>tier - 3</v>
      </c>
      <c r="R1483" t="str">
        <f>_xlfn.XLOOKUP(A1483,Table3[customer_no],Table3[state_id],"NOT FOUND")</f>
        <v>R1024</v>
      </c>
      <c r="S1483" s="34" cm="1">
        <f t="array" ref="S1483">_xlfn.XLOOKUP(A1483,Table3[customer_no],'Hospitalisation Details'!$F$2:$F$2344,"NOT FOUND")</f>
        <v>7077.19</v>
      </c>
      <c r="T1483" t="str">
        <f>_xlfn.XLOOKUP(A1483,Table2[Customer ID],Table2[BMI_category],"NOT FOUND")</f>
        <v>Overweight</v>
      </c>
      <c r="U1483" s="7">
        <f>_xlfn.XLOOKUP(A1483,Table2[Customer ID],Table2[no of surgery],"NOT FOUND")</f>
        <v>0</v>
      </c>
      <c r="V1483" t="str">
        <f>_xlfn.XLOOKUP(A1483,Table2[Customer ID],Table2[smoker_missing],"NOT FOUND")</f>
        <v>No</v>
      </c>
      <c r="W1483" t="str">
        <f t="shared" si="23"/>
        <v>Normal</v>
      </c>
      <c r="X1483" s="37">
        <f>SUM(Table5[[#This Row],[Title]:[Diabetes Level]])</f>
        <v>39365.94</v>
      </c>
    </row>
    <row r="1484" spans="1:24" x14ac:dyDescent="0.25">
      <c r="A1484" t="s">
        <v>888</v>
      </c>
      <c r="B1484" t="str">
        <f>VLOOKUP(A1484,'Customer Names'!$A$2:$E$2336,3,FALSE)</f>
        <v>Mr.</v>
      </c>
      <c r="C1484" t="str">
        <f>_xlfn.XLOOKUP(A1484,$A$2:$A$2336,'Customer Names'!$D$2:$D$2336,"NOT FOUND")</f>
        <v>Justin R</v>
      </c>
      <c r="D1484" t="str">
        <f>_xlfn.XLOOKUP(A1484,$A$2:$A$2336,'Customer Names'!$E$2:$E$2336,"NOT FOUND")</f>
        <v>Patronick</v>
      </c>
      <c r="E1484" cm="1">
        <f t="array" ref="E1484">_xlfn.XLOOKUP(A1484,$A$2:$A$2336,Table2[BMI],"NOT FOUND")</f>
        <v>23.31</v>
      </c>
      <c r="F1484" cm="1">
        <f t="array" ref="F1484">_xlfn.XLOOKUP(A1484,$A$2:$A$2336,Table2[HBA1C],"NOT FOUND")</f>
        <v>8.27</v>
      </c>
      <c r="G1484" t="str" cm="1">
        <f t="array" ref="G1484">_xlfn.XLOOKUP(A1484,$A$2:$A$2336,Table2[Heart Issues],"NOT FOUND")</f>
        <v>No</v>
      </c>
      <c r="H1484" t="str" cm="1">
        <f t="array" ref="H1484">_xlfn.XLOOKUP(A1484,$A$2:$A$2336,Table2[Any Transplants],"NOT FOUND")</f>
        <v>No</v>
      </c>
      <c r="I1484" t="str" cm="1">
        <f t="array" ref="I1484">_xlfn.XLOOKUP(A1484,$A$2:$A$2336,Table2[Cancer history],"NOT FOUND")</f>
        <v>No</v>
      </c>
      <c r="J1484" t="str">
        <f>_xlfn.XLOOKUP(A1484,Table3[customer_no],Table3[month],"NOT FOUND")</f>
        <v>Jun</v>
      </c>
      <c r="K1484" s="7">
        <f>_xlfn.XLOOKUP(A1484,Table3[customer_no],Table3[year_average],"NOT FOUND")</f>
        <v>1978</v>
      </c>
      <c r="L1484" cm="1">
        <f t="array" ref="L1484">_xlfn.XLOOKUP(A1484,Table3[customer_no],'Hospitalisation Details'!$D$2:$D$2344,"NOT FOUND")</f>
        <v>24</v>
      </c>
      <c r="M1484" s="33">
        <f>_xlfn.XLOOKUP(A1484,Table3[customer_no],Table3[dd/mm/yy],"NOT FOUND")</f>
        <v>28665</v>
      </c>
      <c r="N1484">
        <f>_xlfn.XLOOKUP(A1484,Table3[customer_no],Table3[age],"NOT FOUND")</f>
        <v>44</v>
      </c>
      <c r="O1484" cm="1">
        <f t="array" ref="O1484">_xlfn.XLOOKUP(A1484,Table3[customer_no],'Hospitalisation Details'!$E$2:$E$2344,"NOT FOUND")</f>
        <v>2</v>
      </c>
      <c r="P1484" t="str">
        <f>_xlfn.XLOOKUP(A1484,Table3[customer_no],Table3[hsplt_handled],"NOT FOUND")</f>
        <v>tier - 2</v>
      </c>
      <c r="Q1484" t="str">
        <f>_xlfn.XLOOKUP(A1484,Table3[customer_no],Table3[city_handled],"NOT FOUND")</f>
        <v>tier - 2</v>
      </c>
      <c r="R1484" t="str">
        <f>_xlfn.XLOOKUP(A1484,Table3[customer_no],Table3[state_id],"NOT FOUND")</f>
        <v>R1013</v>
      </c>
      <c r="S1484" s="34" cm="1">
        <f t="array" ref="S1484">_xlfn.XLOOKUP(A1484,Table3[customer_no],'Hospitalisation Details'!$F$2:$F$2344,"NOT FOUND")</f>
        <v>7054.41</v>
      </c>
      <c r="T1484" t="str">
        <f>_xlfn.XLOOKUP(A1484,Table2[Customer ID],Table2[BMI_category],"NOT FOUND")</f>
        <v>Normal Weight</v>
      </c>
      <c r="U1484" s="7">
        <f>_xlfn.XLOOKUP(A1484,Table2[Customer ID],Table2[no of surgery],"NOT FOUND")</f>
        <v>0</v>
      </c>
      <c r="V1484" t="str">
        <f>_xlfn.XLOOKUP(A1484,Table2[Customer ID],Table2[smoker_missing],"NOT FOUND")</f>
        <v>No</v>
      </c>
      <c r="W1484" t="str">
        <f t="shared" si="23"/>
        <v>Diabetes</v>
      </c>
      <c r="X1484" s="37">
        <f>SUM(Table5[[#This Row],[Title]:[Diabetes Level]])</f>
        <v>37798.990000000005</v>
      </c>
    </row>
    <row r="1485" spans="1:24" x14ac:dyDescent="0.25">
      <c r="A1485" t="s">
        <v>887</v>
      </c>
      <c r="B1485" t="str">
        <f>VLOOKUP(A1485,'Customer Names'!$A$2:$E$2336,3,FALSE)</f>
        <v>Ms.</v>
      </c>
      <c r="C1485" t="str">
        <f>_xlfn.XLOOKUP(A1485,$A$2:$A$2336,'Customer Names'!$D$2:$D$2336,"NOT FOUND")</f>
        <v>Casey</v>
      </c>
      <c r="D1485" t="str">
        <f>_xlfn.XLOOKUP(A1485,$A$2:$A$2336,'Customer Names'!$E$2:$E$2336,"NOT FOUND")</f>
        <v>Depasquale</v>
      </c>
      <c r="E1485" cm="1">
        <f t="array" ref="E1485">_xlfn.XLOOKUP(A1485,$A$2:$A$2336,Table2[BMI],"NOT FOUND")</f>
        <v>29</v>
      </c>
      <c r="F1485" cm="1">
        <f t="array" ref="F1485">_xlfn.XLOOKUP(A1485,$A$2:$A$2336,Table2[HBA1C],"NOT FOUND")</f>
        <v>4.5599999999999996</v>
      </c>
      <c r="G1485" t="str" cm="1">
        <f t="array" ref="G1485">_xlfn.XLOOKUP(A1485,$A$2:$A$2336,Table2[Heart Issues],"NOT FOUND")</f>
        <v>No</v>
      </c>
      <c r="H1485" t="str" cm="1">
        <f t="array" ref="H1485">_xlfn.XLOOKUP(A1485,$A$2:$A$2336,Table2[Any Transplants],"NOT FOUND")</f>
        <v>No</v>
      </c>
      <c r="I1485" t="str" cm="1">
        <f t="array" ref="I1485">_xlfn.XLOOKUP(A1485,$A$2:$A$2336,Table2[Cancer history],"NOT FOUND")</f>
        <v>No</v>
      </c>
      <c r="J1485" t="str">
        <f>_xlfn.XLOOKUP(A1485,Table3[customer_no],Table3[month],"NOT FOUND")</f>
        <v>Jun</v>
      </c>
      <c r="K1485" s="7">
        <f>_xlfn.XLOOKUP(A1485,Table3[customer_no],Table3[year_average],"NOT FOUND")</f>
        <v>1980</v>
      </c>
      <c r="L1485" cm="1">
        <f t="array" ref="L1485">_xlfn.XLOOKUP(A1485,Table3[customer_no],'Hospitalisation Details'!$D$2:$D$2344,"NOT FOUND")</f>
        <v>28</v>
      </c>
      <c r="M1485" s="33">
        <f>_xlfn.XLOOKUP(A1485,Table3[customer_no],Table3[dd/mm/yy],"NOT FOUND")</f>
        <v>29400</v>
      </c>
      <c r="N1485">
        <f>_xlfn.XLOOKUP(A1485,Table3[customer_no],Table3[age],"NOT FOUND")</f>
        <v>42</v>
      </c>
      <c r="O1485" cm="1">
        <f t="array" ref="O1485">_xlfn.XLOOKUP(A1485,Table3[customer_no],'Hospitalisation Details'!$E$2:$E$2344,"NOT FOUND")</f>
        <v>1</v>
      </c>
      <c r="P1485" t="str">
        <f>_xlfn.XLOOKUP(A1485,Table3[customer_no],Table3[hsplt_handled],"NOT FOUND")</f>
        <v>tier - 2</v>
      </c>
      <c r="Q1485" t="str">
        <f>_xlfn.XLOOKUP(A1485,Table3[customer_no],Table3[city_handled],"NOT FOUND")</f>
        <v>tier - 3</v>
      </c>
      <c r="R1485" t="str">
        <f>_xlfn.XLOOKUP(A1485,Table3[customer_no],Table3[state_id],"NOT FOUND")</f>
        <v>R1011</v>
      </c>
      <c r="S1485" s="34" cm="1">
        <f t="array" ref="S1485">_xlfn.XLOOKUP(A1485,Table3[customer_no],'Hospitalisation Details'!$F$2:$F$2344,"NOT FOUND")</f>
        <v>7050.64</v>
      </c>
      <c r="T1485" t="str">
        <f>_xlfn.XLOOKUP(A1485,Table2[Customer ID],Table2[BMI_category],"NOT FOUND")</f>
        <v>Overweight</v>
      </c>
      <c r="U1485" s="7">
        <f>_xlfn.XLOOKUP(A1485,Table2[Customer ID],Table2[no of surgery],"NOT FOUND")</f>
        <v>0</v>
      </c>
      <c r="V1485" t="str">
        <f>_xlfn.XLOOKUP(A1485,Table2[Customer ID],Table2[smoker_missing],"NOT FOUND")</f>
        <v>No</v>
      </c>
      <c r="W1485" t="str">
        <f t="shared" si="23"/>
        <v>Normal</v>
      </c>
      <c r="X1485" s="37">
        <f>SUM(Table5[[#This Row],[Title]:[Diabetes Level]])</f>
        <v>38535.200000000004</v>
      </c>
    </row>
    <row r="1486" spans="1:24" x14ac:dyDescent="0.25">
      <c r="A1486" t="s">
        <v>886</v>
      </c>
      <c r="B1486" t="str">
        <f>VLOOKUP(A1486,'Customer Names'!$A$2:$E$2336,3,FALSE)</f>
        <v>Ms.</v>
      </c>
      <c r="C1486" t="str">
        <f>_xlfn.XLOOKUP(A1486,$A$2:$A$2336,'Customer Names'!$D$2:$D$2336,"NOT FOUND")</f>
        <v>Amanda L</v>
      </c>
      <c r="D1486" t="str">
        <f>_xlfn.XLOOKUP(A1486,$A$2:$A$2336,'Customer Names'!$E$2:$E$2336,"NOT FOUND")</f>
        <v>Lavergne</v>
      </c>
      <c r="E1486" cm="1">
        <f t="array" ref="E1486">_xlfn.XLOOKUP(A1486,$A$2:$A$2336,Table2[BMI],"NOT FOUND")</f>
        <v>32.869999999999997</v>
      </c>
      <c r="F1486" cm="1">
        <f t="array" ref="F1486">_xlfn.XLOOKUP(A1486,$A$2:$A$2336,Table2[HBA1C],"NOT FOUND")</f>
        <v>5.33</v>
      </c>
      <c r="G1486" t="str" cm="1">
        <f t="array" ref="G1486">_xlfn.XLOOKUP(A1486,$A$2:$A$2336,Table2[Heart Issues],"NOT FOUND")</f>
        <v>No</v>
      </c>
      <c r="H1486" t="str" cm="1">
        <f t="array" ref="H1486">_xlfn.XLOOKUP(A1486,$A$2:$A$2336,Table2[Any Transplants],"NOT FOUND")</f>
        <v>No</v>
      </c>
      <c r="I1486" t="str" cm="1">
        <f t="array" ref="I1486">_xlfn.XLOOKUP(A1486,$A$2:$A$2336,Table2[Cancer history],"NOT FOUND")</f>
        <v>No</v>
      </c>
      <c r="J1486" t="str">
        <f>_xlfn.XLOOKUP(A1486,Table3[customer_no],Table3[month],"NOT FOUND")</f>
        <v>Jul</v>
      </c>
      <c r="K1486" s="7">
        <f>_xlfn.XLOOKUP(A1486,Table3[customer_no],Table3[year_average],"NOT FOUND")</f>
        <v>1980</v>
      </c>
      <c r="L1486" cm="1">
        <f t="array" ref="L1486">_xlfn.XLOOKUP(A1486,Table3[customer_no],'Hospitalisation Details'!$D$2:$D$2344,"NOT FOUND")</f>
        <v>21</v>
      </c>
      <c r="M1486" s="33">
        <f>_xlfn.XLOOKUP(A1486,Table3[customer_no],Table3[dd/mm/yy],"NOT FOUND")</f>
        <v>29423</v>
      </c>
      <c r="N1486">
        <f>_xlfn.XLOOKUP(A1486,Table3[customer_no],Table3[age],"NOT FOUND")</f>
        <v>42</v>
      </c>
      <c r="O1486" cm="1">
        <f t="array" ref="O1486">_xlfn.XLOOKUP(A1486,Table3[customer_no],'Hospitalisation Details'!$E$2:$E$2344,"NOT FOUND")</f>
        <v>0</v>
      </c>
      <c r="P1486" t="str">
        <f>_xlfn.XLOOKUP(A1486,Table3[customer_no],Table3[hsplt_handled],"NOT FOUND")</f>
        <v>tier - 2</v>
      </c>
      <c r="Q1486" t="str">
        <f>_xlfn.XLOOKUP(A1486,Table3[customer_no],Table3[city_handled],"NOT FOUND")</f>
        <v>tier - 1</v>
      </c>
      <c r="R1486" t="str">
        <f>_xlfn.XLOOKUP(A1486,Table3[customer_no],Table3[state_id],"NOT FOUND")</f>
        <v>R1024</v>
      </c>
      <c r="S1486" s="34" cm="1">
        <f t="array" ref="S1486">_xlfn.XLOOKUP(A1486,Table3[customer_no],'Hospitalisation Details'!$F$2:$F$2344,"NOT FOUND")</f>
        <v>7050.02</v>
      </c>
      <c r="T1486" t="str">
        <f>_xlfn.XLOOKUP(A1486,Table2[Customer ID],Table2[BMI_category],"NOT FOUND")</f>
        <v>Obesity</v>
      </c>
      <c r="U1486" s="7">
        <f>_xlfn.XLOOKUP(A1486,Table2[Customer ID],Table2[no of surgery],"NOT FOUND")</f>
        <v>0</v>
      </c>
      <c r="V1486" t="str">
        <f>_xlfn.XLOOKUP(A1486,Table2[Customer ID],Table2[smoker_missing],"NOT FOUND")</f>
        <v>No</v>
      </c>
      <c r="W1486" t="str">
        <f t="shared" si="23"/>
        <v>Normal</v>
      </c>
      <c r="X1486" s="37">
        <f>SUM(Table5[[#This Row],[Title]:[Diabetes Level]])</f>
        <v>38554.22</v>
      </c>
    </row>
    <row r="1487" spans="1:24" x14ac:dyDescent="0.25">
      <c r="A1487" t="s">
        <v>885</v>
      </c>
      <c r="B1487" t="str">
        <f>VLOOKUP(A1487,'Customer Names'!$A$2:$E$2336,3,FALSE)</f>
        <v>Ms.</v>
      </c>
      <c r="C1487" t="str">
        <f>_xlfn.XLOOKUP(A1487,$A$2:$A$2336,'Customer Names'!$D$2:$D$2336,"NOT FOUND")</f>
        <v>Ayako N.</v>
      </c>
      <c r="D1487" t="str">
        <f>_xlfn.XLOOKUP(A1487,$A$2:$A$2336,'Customer Names'!$E$2:$E$2336,"NOT FOUND")</f>
        <v>Kawakami</v>
      </c>
      <c r="E1487" cm="1">
        <f t="array" ref="E1487">_xlfn.XLOOKUP(A1487,$A$2:$A$2336,Table2[BMI],"NOT FOUND")</f>
        <v>26.18</v>
      </c>
      <c r="F1487" cm="1">
        <f t="array" ref="F1487">_xlfn.XLOOKUP(A1487,$A$2:$A$2336,Table2[HBA1C],"NOT FOUND")</f>
        <v>5.63</v>
      </c>
      <c r="G1487" t="str" cm="1">
        <f t="array" ref="G1487">_xlfn.XLOOKUP(A1487,$A$2:$A$2336,Table2[Heart Issues],"NOT FOUND")</f>
        <v>No</v>
      </c>
      <c r="H1487" t="str" cm="1">
        <f t="array" ref="H1487">_xlfn.XLOOKUP(A1487,$A$2:$A$2336,Table2[Any Transplants],"NOT FOUND")</f>
        <v>No</v>
      </c>
      <c r="I1487" t="str" cm="1">
        <f t="array" ref="I1487">_xlfn.XLOOKUP(A1487,$A$2:$A$2336,Table2[Cancer history],"NOT FOUND")</f>
        <v>No</v>
      </c>
      <c r="J1487" t="str">
        <f>_xlfn.XLOOKUP(A1487,Table3[customer_no],Table3[month],"NOT FOUND")</f>
        <v>Oct</v>
      </c>
      <c r="K1487" s="7">
        <f>_xlfn.XLOOKUP(A1487,Table3[customer_no],Table3[year_average],"NOT FOUND")</f>
        <v>1980</v>
      </c>
      <c r="L1487" cm="1">
        <f t="array" ref="L1487">_xlfn.XLOOKUP(A1487,Table3[customer_no],'Hospitalisation Details'!$D$2:$D$2344,"NOT FOUND")</f>
        <v>22</v>
      </c>
      <c r="M1487" s="33">
        <f>_xlfn.XLOOKUP(A1487,Table3[customer_no],Table3[dd/mm/yy],"NOT FOUND")</f>
        <v>29516</v>
      </c>
      <c r="N1487">
        <f>_xlfn.XLOOKUP(A1487,Table3[customer_no],Table3[age],"NOT FOUND")</f>
        <v>42</v>
      </c>
      <c r="O1487" cm="1">
        <f t="array" ref="O1487">_xlfn.XLOOKUP(A1487,Table3[customer_no],'Hospitalisation Details'!$E$2:$E$2344,"NOT FOUND")</f>
        <v>1</v>
      </c>
      <c r="P1487" t="str">
        <f>_xlfn.XLOOKUP(A1487,Table3[customer_no],Table3[hsplt_handled],"NOT FOUND")</f>
        <v>tier - 2</v>
      </c>
      <c r="Q1487" t="str">
        <f>_xlfn.XLOOKUP(A1487,Table3[customer_no],Table3[city_handled],"NOT FOUND")</f>
        <v>tier - 3</v>
      </c>
      <c r="R1487" t="str">
        <f>_xlfn.XLOOKUP(A1487,Table3[customer_no],Table3[state_id],"NOT FOUND")</f>
        <v>R1013</v>
      </c>
      <c r="S1487" s="34" cm="1">
        <f t="array" ref="S1487">_xlfn.XLOOKUP(A1487,Table3[customer_no],'Hospitalisation Details'!$F$2:$F$2344,"NOT FOUND")</f>
        <v>7046.72</v>
      </c>
      <c r="T1487" t="str">
        <f>_xlfn.XLOOKUP(A1487,Table2[Customer ID],Table2[BMI_category],"NOT FOUND")</f>
        <v>Overweight</v>
      </c>
      <c r="U1487" s="7">
        <f>_xlfn.XLOOKUP(A1487,Table2[Customer ID],Table2[no of surgery],"NOT FOUND")</f>
        <v>0</v>
      </c>
      <c r="V1487" t="str">
        <f>_xlfn.XLOOKUP(A1487,Table2[Customer ID],Table2[smoker_missing],"NOT FOUND")</f>
        <v>No</v>
      </c>
      <c r="W1487" t="str">
        <f t="shared" si="23"/>
        <v>Normal</v>
      </c>
      <c r="X1487" s="37">
        <f>SUM(Table5[[#This Row],[Title]:[Diabetes Level]])</f>
        <v>38639.53</v>
      </c>
    </row>
    <row r="1488" spans="1:24" x14ac:dyDescent="0.25">
      <c r="A1488" t="s">
        <v>884</v>
      </c>
      <c r="B1488" t="str">
        <f>VLOOKUP(A1488,'Customer Names'!$A$2:$E$2336,3,FALSE)</f>
        <v>Ms.</v>
      </c>
      <c r="C1488" t="str">
        <f>_xlfn.XLOOKUP(A1488,$A$2:$A$2336,'Customer Names'!$D$2:$D$2336,"NOT FOUND")</f>
        <v>Emilee</v>
      </c>
      <c r="D1488" t="str">
        <f>_xlfn.XLOOKUP(A1488,$A$2:$A$2336,'Customer Names'!$E$2:$E$2336,"NOT FOUND")</f>
        <v>Gonsalves</v>
      </c>
      <c r="E1488" cm="1">
        <f t="array" ref="E1488">_xlfn.XLOOKUP(A1488,$A$2:$A$2336,Table2[BMI],"NOT FOUND")</f>
        <v>25.3</v>
      </c>
      <c r="F1488" cm="1">
        <f t="array" ref="F1488">_xlfn.XLOOKUP(A1488,$A$2:$A$2336,Table2[HBA1C],"NOT FOUND")</f>
        <v>5.12</v>
      </c>
      <c r="G1488" t="str" cm="1">
        <f t="array" ref="G1488">_xlfn.XLOOKUP(A1488,$A$2:$A$2336,Table2[Heart Issues],"NOT FOUND")</f>
        <v>No</v>
      </c>
      <c r="H1488" t="str" cm="1">
        <f t="array" ref="H1488">_xlfn.XLOOKUP(A1488,$A$2:$A$2336,Table2[Any Transplants],"NOT FOUND")</f>
        <v>No</v>
      </c>
      <c r="I1488" t="str" cm="1">
        <f t="array" ref="I1488">_xlfn.XLOOKUP(A1488,$A$2:$A$2336,Table2[Cancer history],"NOT FOUND")</f>
        <v>No</v>
      </c>
      <c r="J1488" t="str">
        <f>_xlfn.XLOOKUP(A1488,Table3[customer_no],Table3[month],"NOT FOUND")</f>
        <v>Jul</v>
      </c>
      <c r="K1488" s="7">
        <f>_xlfn.XLOOKUP(A1488,Table3[customer_no],Table3[year_average],"NOT FOUND")</f>
        <v>1980</v>
      </c>
      <c r="L1488" cm="1">
        <f t="array" ref="L1488">_xlfn.XLOOKUP(A1488,Table3[customer_no],'Hospitalisation Details'!$D$2:$D$2344,"NOT FOUND")</f>
        <v>26</v>
      </c>
      <c r="M1488" s="33">
        <f>_xlfn.XLOOKUP(A1488,Table3[customer_no],Table3[dd/mm/yy],"NOT FOUND")</f>
        <v>29428</v>
      </c>
      <c r="N1488">
        <f>_xlfn.XLOOKUP(A1488,Table3[customer_no],Table3[age],"NOT FOUND")</f>
        <v>42</v>
      </c>
      <c r="O1488" cm="1">
        <f t="array" ref="O1488">_xlfn.XLOOKUP(A1488,Table3[customer_no],'Hospitalisation Details'!$E$2:$E$2344,"NOT FOUND")</f>
        <v>1</v>
      </c>
      <c r="P1488" t="str">
        <f>_xlfn.XLOOKUP(A1488,Table3[customer_no],Table3[hsplt_handled],"NOT FOUND")</f>
        <v>tier - 2</v>
      </c>
      <c r="Q1488" t="str">
        <f>_xlfn.XLOOKUP(A1488,Table3[customer_no],Table3[city_handled],"NOT FOUND")</f>
        <v>tier - 1</v>
      </c>
      <c r="R1488" t="str">
        <f>_xlfn.XLOOKUP(A1488,Table3[customer_no],Table3[state_id],"NOT FOUND")</f>
        <v>R1011</v>
      </c>
      <c r="S1488" s="34" cm="1">
        <f t="array" ref="S1488">_xlfn.XLOOKUP(A1488,Table3[customer_no],'Hospitalisation Details'!$F$2:$F$2344,"NOT FOUND")</f>
        <v>7045.5</v>
      </c>
      <c r="T1488" t="str">
        <f>_xlfn.XLOOKUP(A1488,Table2[Customer ID],Table2[BMI_category],"NOT FOUND")</f>
        <v>Overweight</v>
      </c>
      <c r="U1488" s="7">
        <f>_xlfn.XLOOKUP(A1488,Table2[Customer ID],Table2[no of surgery],"NOT FOUND")</f>
        <v>0</v>
      </c>
      <c r="V1488" t="str">
        <f>_xlfn.XLOOKUP(A1488,Table2[Customer ID],Table2[smoker_missing],"NOT FOUND")</f>
        <v>No</v>
      </c>
      <c r="W1488" t="str">
        <f t="shared" si="23"/>
        <v>Normal</v>
      </c>
      <c r="X1488" s="37">
        <f>SUM(Table5[[#This Row],[Title]:[Diabetes Level]])</f>
        <v>38552.92</v>
      </c>
    </row>
    <row r="1489" spans="1:24" x14ac:dyDescent="0.25">
      <c r="A1489" t="s">
        <v>883</v>
      </c>
      <c r="B1489" t="str">
        <f>VLOOKUP(A1489,'Customer Names'!$A$2:$E$2336,3,FALSE)</f>
        <v>Mr.</v>
      </c>
      <c r="C1489" t="str">
        <f>_xlfn.XLOOKUP(A1489,$A$2:$A$2336,'Customer Names'!$D$2:$D$2336,"NOT FOUND")</f>
        <v>Stephen M</v>
      </c>
      <c r="D1489" t="str">
        <f>_xlfn.XLOOKUP(A1489,$A$2:$A$2336,'Customer Names'!$E$2:$E$2336,"NOT FOUND")</f>
        <v>Peck</v>
      </c>
      <c r="E1489" cm="1">
        <f t="array" ref="E1489">_xlfn.XLOOKUP(A1489,$A$2:$A$2336,Table2[BMI],"NOT FOUND")</f>
        <v>36.94</v>
      </c>
      <c r="F1489" cm="1">
        <f t="array" ref="F1489">_xlfn.XLOOKUP(A1489,$A$2:$A$2336,Table2[HBA1C],"NOT FOUND")</f>
        <v>5.15</v>
      </c>
      <c r="G1489" t="str" cm="1">
        <f t="array" ref="G1489">_xlfn.XLOOKUP(A1489,$A$2:$A$2336,Table2[Heart Issues],"NOT FOUND")</f>
        <v>yes</v>
      </c>
      <c r="H1489" t="str" cm="1">
        <f t="array" ref="H1489">_xlfn.XLOOKUP(A1489,$A$2:$A$2336,Table2[Any Transplants],"NOT FOUND")</f>
        <v>No</v>
      </c>
      <c r="I1489" t="str" cm="1">
        <f t="array" ref="I1489">_xlfn.XLOOKUP(A1489,$A$2:$A$2336,Table2[Cancer history],"NOT FOUND")</f>
        <v>No</v>
      </c>
      <c r="J1489" t="str">
        <f>_xlfn.XLOOKUP(A1489,Table3[customer_no],Table3[month],"NOT FOUND")</f>
        <v>Oct</v>
      </c>
      <c r="K1489" s="7">
        <f>_xlfn.XLOOKUP(A1489,Table3[customer_no],Table3[year_average],"NOT FOUND")</f>
        <v>1995</v>
      </c>
      <c r="L1489" cm="1">
        <f t="array" ref="L1489">_xlfn.XLOOKUP(A1489,Table3[customer_no],'Hospitalisation Details'!$D$2:$D$2344,"NOT FOUND")</f>
        <v>29</v>
      </c>
      <c r="M1489" s="33">
        <f>_xlfn.XLOOKUP(A1489,Table3[customer_no],Table3[dd/mm/yy],"NOT FOUND")</f>
        <v>35001</v>
      </c>
      <c r="N1489">
        <f>_xlfn.XLOOKUP(A1489,Table3[customer_no],Table3[age],"NOT FOUND")</f>
        <v>27</v>
      </c>
      <c r="O1489" cm="1">
        <f t="array" ref="O1489">_xlfn.XLOOKUP(A1489,Table3[customer_no],'Hospitalisation Details'!$E$2:$E$2344,"NOT FOUND")</f>
        <v>0</v>
      </c>
      <c r="P1489" t="str">
        <f>_xlfn.XLOOKUP(A1489,Table3[customer_no],Table3[hsplt_handled],"NOT FOUND")</f>
        <v>tier - 2</v>
      </c>
      <c r="Q1489" t="str">
        <f>_xlfn.XLOOKUP(A1489,Table3[customer_no],Table3[city_handled],"NOT FOUND")</f>
        <v>tier - 3</v>
      </c>
      <c r="R1489" t="str">
        <f>_xlfn.XLOOKUP(A1489,Table3[customer_no],Table3[state_id],"NOT FOUND")</f>
        <v>R1012</v>
      </c>
      <c r="S1489" s="34" cm="1">
        <f t="array" ref="S1489">_xlfn.XLOOKUP(A1489,Table3[customer_no],'Hospitalisation Details'!$F$2:$F$2344,"NOT FOUND")</f>
        <v>7042.11</v>
      </c>
      <c r="T1489" t="str">
        <f>_xlfn.XLOOKUP(A1489,Table2[Customer ID],Table2[BMI_category],"NOT FOUND")</f>
        <v>Obesity</v>
      </c>
      <c r="U1489" s="7">
        <f>_xlfn.XLOOKUP(A1489,Table2[Customer ID],Table2[no of surgery],"NOT FOUND")</f>
        <v>1</v>
      </c>
      <c r="V1489" t="str">
        <f>_xlfn.XLOOKUP(A1489,Table2[Customer ID],Table2[smoker_missing],"NOT FOUND")</f>
        <v>No</v>
      </c>
      <c r="W1489" t="str">
        <f t="shared" si="23"/>
        <v>Normal</v>
      </c>
      <c r="X1489" s="37">
        <f>SUM(Table5[[#This Row],[Title]:[Diabetes Level]])</f>
        <v>44137.2</v>
      </c>
    </row>
    <row r="1490" spans="1:24" x14ac:dyDescent="0.25">
      <c r="A1490" t="s">
        <v>882</v>
      </c>
      <c r="B1490" t="str">
        <f>VLOOKUP(A1490,'Customer Names'!$A$2:$E$2336,3,FALSE)</f>
        <v>Ms.</v>
      </c>
      <c r="C1490" t="str">
        <f>_xlfn.XLOOKUP(A1490,$A$2:$A$2336,'Customer Names'!$D$2:$D$2336,"NOT FOUND")</f>
        <v>Annemarie A</v>
      </c>
      <c r="D1490" t="str">
        <f>_xlfn.XLOOKUP(A1490,$A$2:$A$2336,'Customer Names'!$E$2:$E$2336,"NOT FOUND")</f>
        <v>Aure</v>
      </c>
      <c r="E1490" cm="1">
        <f t="array" ref="E1490">_xlfn.XLOOKUP(A1490,$A$2:$A$2336,Table2[BMI],"NOT FOUND")</f>
        <v>22.86</v>
      </c>
      <c r="F1490" cm="1">
        <f t="array" ref="F1490">_xlfn.XLOOKUP(A1490,$A$2:$A$2336,Table2[HBA1C],"NOT FOUND")</f>
        <v>7.5</v>
      </c>
      <c r="G1490" t="str" cm="1">
        <f t="array" ref="G1490">_xlfn.XLOOKUP(A1490,$A$2:$A$2336,Table2[Heart Issues],"NOT FOUND")</f>
        <v>No</v>
      </c>
      <c r="H1490" t="str" cm="1">
        <f t="array" ref="H1490">_xlfn.XLOOKUP(A1490,$A$2:$A$2336,Table2[Any Transplants],"NOT FOUND")</f>
        <v>No</v>
      </c>
      <c r="I1490" t="str" cm="1">
        <f t="array" ref="I1490">_xlfn.XLOOKUP(A1490,$A$2:$A$2336,Table2[Cancer history],"NOT FOUND")</f>
        <v>No</v>
      </c>
      <c r="J1490" t="str">
        <f>_xlfn.XLOOKUP(A1490,Table3[customer_no],Table3[month],"NOT FOUND")</f>
        <v>Jun</v>
      </c>
      <c r="K1490" s="7">
        <f>_xlfn.XLOOKUP(A1490,Table3[customer_no],Table3[year_average],"NOT FOUND")</f>
        <v>1978</v>
      </c>
      <c r="L1490" cm="1">
        <f t="array" ref="L1490">_xlfn.XLOOKUP(A1490,Table3[customer_no],'Hospitalisation Details'!$D$2:$D$2344,"NOT FOUND")</f>
        <v>2</v>
      </c>
      <c r="M1490" s="33">
        <f>_xlfn.XLOOKUP(A1490,Table3[customer_no],Table3[dd/mm/yy],"NOT FOUND")</f>
        <v>28643</v>
      </c>
      <c r="N1490">
        <f>_xlfn.XLOOKUP(A1490,Table3[customer_no],Table3[age],"NOT FOUND")</f>
        <v>45</v>
      </c>
      <c r="O1490" cm="1">
        <f t="array" ref="O1490">_xlfn.XLOOKUP(A1490,Table3[customer_no],'Hospitalisation Details'!$E$2:$E$2344,"NOT FOUND")</f>
        <v>2</v>
      </c>
      <c r="P1490" t="str">
        <f>_xlfn.XLOOKUP(A1490,Table3[customer_no],Table3[hsplt_handled],"NOT FOUND")</f>
        <v>tier - 2</v>
      </c>
      <c r="Q1490" t="str">
        <f>_xlfn.XLOOKUP(A1490,Table3[customer_no],Table3[city_handled],"NOT FOUND")</f>
        <v>tier - 2</v>
      </c>
      <c r="R1490" t="str">
        <f>_xlfn.XLOOKUP(A1490,Table3[customer_no],Table3[state_id],"NOT FOUND")</f>
        <v>R1013</v>
      </c>
      <c r="S1490" s="34" cm="1">
        <f t="array" ref="S1490">_xlfn.XLOOKUP(A1490,Table3[customer_no],'Hospitalisation Details'!$F$2:$F$2344,"NOT FOUND")</f>
        <v>7033.08</v>
      </c>
      <c r="T1490" t="str">
        <f>_xlfn.XLOOKUP(A1490,Table2[Customer ID],Table2[BMI_category],"NOT FOUND")</f>
        <v>Normal Weight</v>
      </c>
      <c r="U1490" s="7">
        <f>_xlfn.XLOOKUP(A1490,Table2[Customer ID],Table2[no of surgery],"NOT FOUND")</f>
        <v>0</v>
      </c>
      <c r="V1490" t="str">
        <f>_xlfn.XLOOKUP(A1490,Table2[Customer ID],Table2[smoker_missing],"NOT FOUND")</f>
        <v>No</v>
      </c>
      <c r="W1490" t="str">
        <f t="shared" si="23"/>
        <v>Diabetes</v>
      </c>
      <c r="X1490" s="37">
        <f>SUM(Table5[[#This Row],[Title]:[Diabetes Level]])</f>
        <v>37733.440000000002</v>
      </c>
    </row>
    <row r="1491" spans="1:24" x14ac:dyDescent="0.25">
      <c r="A1491" t="s">
        <v>881</v>
      </c>
      <c r="B1491" t="str">
        <f>VLOOKUP(A1491,'Customer Names'!$A$2:$E$2336,3,FALSE)</f>
        <v>Ms.</v>
      </c>
      <c r="C1491" t="str">
        <f>_xlfn.XLOOKUP(A1491,$A$2:$A$2336,'Customer Names'!$D$2:$D$2336,"NOT FOUND")</f>
        <v>Ashley R</v>
      </c>
      <c r="D1491" t="str">
        <f>_xlfn.XLOOKUP(A1491,$A$2:$A$2336,'Customer Names'!$E$2:$E$2336,"NOT FOUND")</f>
        <v>Mattingly</v>
      </c>
      <c r="E1491" cm="1">
        <f t="array" ref="E1491">_xlfn.XLOOKUP(A1491,$A$2:$A$2336,Table2[BMI],"NOT FOUND")</f>
        <v>18.760000000000002</v>
      </c>
      <c r="F1491" cm="1">
        <f t="array" ref="F1491">_xlfn.XLOOKUP(A1491,$A$2:$A$2336,Table2[HBA1C],"NOT FOUND")</f>
        <v>4.88</v>
      </c>
      <c r="G1491" t="str" cm="1">
        <f t="array" ref="G1491">_xlfn.XLOOKUP(A1491,$A$2:$A$2336,Table2[Heart Issues],"NOT FOUND")</f>
        <v>yes</v>
      </c>
      <c r="H1491" t="str" cm="1">
        <f t="array" ref="H1491">_xlfn.XLOOKUP(A1491,$A$2:$A$2336,Table2[Any Transplants],"NOT FOUND")</f>
        <v>No</v>
      </c>
      <c r="I1491" t="str" cm="1">
        <f t="array" ref="I1491">_xlfn.XLOOKUP(A1491,$A$2:$A$2336,Table2[Cancer history],"NOT FOUND")</f>
        <v>Yes</v>
      </c>
      <c r="J1491" t="str">
        <f>_xlfn.XLOOKUP(A1491,Table3[customer_no],Table3[month],"NOT FOUND")</f>
        <v>Jul</v>
      </c>
      <c r="K1491" s="7">
        <f>_xlfn.XLOOKUP(A1491,Table3[customer_no],Table3[year_average],"NOT FOUND")</f>
        <v>1969</v>
      </c>
      <c r="L1491" cm="1">
        <f t="array" ref="L1491">_xlfn.XLOOKUP(A1491,Table3[customer_no],'Hospitalisation Details'!$D$2:$D$2344,"NOT FOUND")</f>
        <v>6</v>
      </c>
      <c r="M1491" s="33">
        <f>_xlfn.XLOOKUP(A1491,Table3[customer_no],Table3[dd/mm/yy],"NOT FOUND")</f>
        <v>25390</v>
      </c>
      <c r="N1491">
        <f>_xlfn.XLOOKUP(A1491,Table3[customer_no],Table3[age],"NOT FOUND")</f>
        <v>53</v>
      </c>
      <c r="O1491" cm="1">
        <f t="array" ref="O1491">_xlfn.XLOOKUP(A1491,Table3[customer_no],'Hospitalisation Details'!$E$2:$E$2344,"NOT FOUND")</f>
        <v>0</v>
      </c>
      <c r="P1491" t="str">
        <f>_xlfn.XLOOKUP(A1491,Table3[customer_no],Table3[hsplt_handled],"NOT FOUND")</f>
        <v>tier - 2</v>
      </c>
      <c r="Q1491" t="str">
        <f>_xlfn.XLOOKUP(A1491,Table3[customer_no],Table3[city_handled],"NOT FOUND")</f>
        <v>tier - 3</v>
      </c>
      <c r="R1491" t="str">
        <f>_xlfn.XLOOKUP(A1491,Table3[customer_no],Table3[state_id],"NOT FOUND")</f>
        <v>R1013</v>
      </c>
      <c r="S1491" s="34" cm="1">
        <f t="array" ref="S1491">_xlfn.XLOOKUP(A1491,Table3[customer_no],'Hospitalisation Details'!$F$2:$F$2344,"NOT FOUND")</f>
        <v>7003.1</v>
      </c>
      <c r="T1491" t="str">
        <f>_xlfn.XLOOKUP(A1491,Table2[Customer ID],Table2[BMI_category],"NOT FOUND")</f>
        <v>Normal Weight</v>
      </c>
      <c r="U1491" s="7">
        <f>_xlfn.XLOOKUP(A1491,Table2[Customer ID],Table2[no of surgery],"NOT FOUND")</f>
        <v>1</v>
      </c>
      <c r="V1491" t="str">
        <f>_xlfn.XLOOKUP(A1491,Table2[Customer ID],Table2[smoker_missing],"NOT FOUND")</f>
        <v>No</v>
      </c>
      <c r="W1491" t="str">
        <f t="shared" si="23"/>
        <v>Normal</v>
      </c>
      <c r="X1491" s="37">
        <f>SUM(Table5[[#This Row],[Title]:[Diabetes Level]])</f>
        <v>34445.74</v>
      </c>
    </row>
    <row r="1492" spans="1:24" x14ac:dyDescent="0.25">
      <c r="A1492" t="s">
        <v>880</v>
      </c>
      <c r="B1492" t="str">
        <f>VLOOKUP(A1492,'Customer Names'!$A$2:$E$2336,3,FALSE)</f>
        <v>Ms.</v>
      </c>
      <c r="C1492" t="str">
        <f>_xlfn.XLOOKUP(A1492,$A$2:$A$2336,'Customer Names'!$D$2:$D$2336,"NOT FOUND")</f>
        <v>Leslie A</v>
      </c>
      <c r="D1492" t="str">
        <f>_xlfn.XLOOKUP(A1492,$A$2:$A$2336,'Customer Names'!$E$2:$E$2336,"NOT FOUND")</f>
        <v>Stelpflug</v>
      </c>
      <c r="E1492" cm="1">
        <f t="array" ref="E1492">_xlfn.XLOOKUP(A1492,$A$2:$A$2336,Table2[BMI],"NOT FOUND")</f>
        <v>24.36</v>
      </c>
      <c r="F1492" cm="1">
        <f t="array" ref="F1492">_xlfn.XLOOKUP(A1492,$A$2:$A$2336,Table2[HBA1C],"NOT FOUND")</f>
        <v>5.57</v>
      </c>
      <c r="G1492" t="str" cm="1">
        <f t="array" ref="G1492">_xlfn.XLOOKUP(A1492,$A$2:$A$2336,Table2[Heart Issues],"NOT FOUND")</f>
        <v>No</v>
      </c>
      <c r="H1492" t="str" cm="1">
        <f t="array" ref="H1492">_xlfn.XLOOKUP(A1492,$A$2:$A$2336,Table2[Any Transplants],"NOT FOUND")</f>
        <v>No</v>
      </c>
      <c r="I1492" t="str" cm="1">
        <f t="array" ref="I1492">_xlfn.XLOOKUP(A1492,$A$2:$A$2336,Table2[Cancer history],"NOT FOUND")</f>
        <v>No</v>
      </c>
      <c r="J1492" t="str">
        <f>_xlfn.XLOOKUP(A1492,Table3[customer_no],Table3[month],"NOT FOUND")</f>
        <v>Sep</v>
      </c>
      <c r="K1492" s="7">
        <f>_xlfn.XLOOKUP(A1492,Table3[customer_no],Table3[year_average],"NOT FOUND")</f>
        <v>1982</v>
      </c>
      <c r="L1492" cm="1">
        <f t="array" ref="L1492">_xlfn.XLOOKUP(A1492,Table3[customer_no],'Hospitalisation Details'!$D$2:$D$2344,"NOT FOUND")</f>
        <v>1</v>
      </c>
      <c r="M1492" s="33">
        <f>_xlfn.XLOOKUP(A1492,Table3[customer_no],Table3[dd/mm/yy],"NOT FOUND")</f>
        <v>30195</v>
      </c>
      <c r="N1492">
        <f>_xlfn.XLOOKUP(A1492,Table3[customer_no],Table3[age],"NOT FOUND")</f>
        <v>40</v>
      </c>
      <c r="O1492" cm="1">
        <f t="array" ref="O1492">_xlfn.XLOOKUP(A1492,Table3[customer_no],'Hospitalisation Details'!$E$2:$E$2344,"NOT FOUND")</f>
        <v>3</v>
      </c>
      <c r="P1492" t="str">
        <f>_xlfn.XLOOKUP(A1492,Table3[customer_no],Table3[hsplt_handled],"NOT FOUND")</f>
        <v>tier - 2</v>
      </c>
      <c r="Q1492" t="str">
        <f>_xlfn.XLOOKUP(A1492,Table3[customer_no],Table3[city_handled],"NOT FOUND")</f>
        <v>tier - 1</v>
      </c>
      <c r="R1492" t="str">
        <f>_xlfn.XLOOKUP(A1492,Table3[customer_no],Table3[state_id],"NOT FOUND")</f>
        <v>R1013</v>
      </c>
      <c r="S1492" s="34" cm="1">
        <f t="array" ref="S1492">_xlfn.XLOOKUP(A1492,Table3[customer_no],'Hospitalisation Details'!$F$2:$F$2344,"NOT FOUND")</f>
        <v>6989.95</v>
      </c>
      <c r="T1492" t="str">
        <f>_xlfn.XLOOKUP(A1492,Table2[Customer ID],Table2[BMI_category],"NOT FOUND")</f>
        <v>Normal Weight</v>
      </c>
      <c r="U1492" s="7">
        <f>_xlfn.XLOOKUP(A1492,Table2[Customer ID],Table2[no of surgery],"NOT FOUND")</f>
        <v>0</v>
      </c>
      <c r="V1492" t="str">
        <f>_xlfn.XLOOKUP(A1492,Table2[Customer ID],Table2[smoker_missing],"NOT FOUND")</f>
        <v>No</v>
      </c>
      <c r="W1492" t="str">
        <f t="shared" si="23"/>
        <v>Normal</v>
      </c>
      <c r="X1492" s="37">
        <f>SUM(Table5[[#This Row],[Title]:[Diabetes Level]])</f>
        <v>39240.879999999997</v>
      </c>
    </row>
    <row r="1493" spans="1:24" x14ac:dyDescent="0.25">
      <c r="A1493" t="s">
        <v>879</v>
      </c>
      <c r="B1493" t="str">
        <f>VLOOKUP(A1493,'Customer Names'!$A$2:$E$2336,3,FALSE)</f>
        <v>Mr.</v>
      </c>
      <c r="C1493" t="str">
        <f>_xlfn.XLOOKUP(A1493,$A$2:$A$2336,'Customer Names'!$D$2:$D$2336,"NOT FOUND")</f>
        <v>Mauricio J. Sr.</v>
      </c>
      <c r="D1493" t="str">
        <f>_xlfn.XLOOKUP(A1493,$A$2:$A$2336,'Customer Names'!$E$2:$E$2336,"NOT FOUND")</f>
        <v>Sanchez Antognini</v>
      </c>
      <c r="E1493" cm="1">
        <f t="array" ref="E1493">_xlfn.XLOOKUP(A1493,$A$2:$A$2336,Table2[BMI],"NOT FOUND")</f>
        <v>32.299999999999997</v>
      </c>
      <c r="F1493" cm="1">
        <f t="array" ref="F1493">_xlfn.XLOOKUP(A1493,$A$2:$A$2336,Table2[HBA1C],"NOT FOUND")</f>
        <v>5.31</v>
      </c>
      <c r="G1493" t="str" cm="1">
        <f t="array" ref="G1493">_xlfn.XLOOKUP(A1493,$A$2:$A$2336,Table2[Heart Issues],"NOT FOUND")</f>
        <v>No</v>
      </c>
      <c r="H1493" t="str" cm="1">
        <f t="array" ref="H1493">_xlfn.XLOOKUP(A1493,$A$2:$A$2336,Table2[Any Transplants],"NOT FOUND")</f>
        <v>No</v>
      </c>
      <c r="I1493" t="str" cm="1">
        <f t="array" ref="I1493">_xlfn.XLOOKUP(A1493,$A$2:$A$2336,Table2[Cancer history],"NOT FOUND")</f>
        <v>No</v>
      </c>
      <c r="J1493" t="str">
        <f>_xlfn.XLOOKUP(A1493,Table3[customer_no],Table3[month],"NOT FOUND")</f>
        <v>Oct</v>
      </c>
      <c r="K1493" s="7">
        <f>_xlfn.XLOOKUP(A1493,Table3[customer_no],Table3[year_average],"NOT FOUND")</f>
        <v>1982</v>
      </c>
      <c r="L1493" cm="1">
        <f t="array" ref="L1493">_xlfn.XLOOKUP(A1493,Table3[customer_no],'Hospitalisation Details'!$D$2:$D$2344,"NOT FOUND")</f>
        <v>18</v>
      </c>
      <c r="M1493" s="33">
        <f>_xlfn.XLOOKUP(A1493,Table3[customer_no],Table3[dd/mm/yy],"NOT FOUND")</f>
        <v>30242</v>
      </c>
      <c r="N1493">
        <f>_xlfn.XLOOKUP(A1493,Table3[customer_no],Table3[age],"NOT FOUND")</f>
        <v>40</v>
      </c>
      <c r="O1493" cm="1">
        <f t="array" ref="O1493">_xlfn.XLOOKUP(A1493,Table3[customer_no],'Hospitalisation Details'!$E$2:$E$2344,"NOT FOUND")</f>
        <v>2</v>
      </c>
      <c r="P1493" t="str">
        <f>_xlfn.XLOOKUP(A1493,Table3[customer_no],Table3[hsplt_handled],"NOT FOUND")</f>
        <v>tier - 3</v>
      </c>
      <c r="Q1493" t="str">
        <f>_xlfn.XLOOKUP(A1493,Table3[customer_no],Table3[city_handled],"NOT FOUND")</f>
        <v>tier - 1</v>
      </c>
      <c r="R1493" t="str">
        <f>_xlfn.XLOOKUP(A1493,Table3[customer_no],Table3[state_id],"NOT FOUND")</f>
        <v>R1012</v>
      </c>
      <c r="S1493" s="34" cm="1">
        <f t="array" ref="S1493">_xlfn.XLOOKUP(A1493,Table3[customer_no],'Hospitalisation Details'!$F$2:$F$2344,"NOT FOUND")</f>
        <v>6986.7</v>
      </c>
      <c r="T1493" t="str">
        <f>_xlfn.XLOOKUP(A1493,Table2[Customer ID],Table2[BMI_category],"NOT FOUND")</f>
        <v>Obesity</v>
      </c>
      <c r="U1493" s="7">
        <f>_xlfn.XLOOKUP(A1493,Table2[Customer ID],Table2[no of surgery],"NOT FOUND")</f>
        <v>0</v>
      </c>
      <c r="V1493" t="str">
        <f>_xlfn.XLOOKUP(A1493,Table2[Customer ID],Table2[smoker_missing],"NOT FOUND")</f>
        <v>No</v>
      </c>
      <c r="W1493" t="str">
        <f t="shared" si="23"/>
        <v>Normal</v>
      </c>
      <c r="X1493" s="37">
        <f>SUM(Table5[[#This Row],[Title]:[Diabetes Level]])</f>
        <v>39308.31</v>
      </c>
    </row>
    <row r="1494" spans="1:24" x14ac:dyDescent="0.25">
      <c r="A1494" t="s">
        <v>878</v>
      </c>
      <c r="B1494" t="str">
        <f>VLOOKUP(A1494,'Customer Names'!$A$2:$E$2336,3,FALSE)</f>
        <v>Mr.</v>
      </c>
      <c r="C1494" t="str">
        <f>_xlfn.XLOOKUP(A1494,$A$2:$A$2336,'Customer Names'!$D$2:$D$2336,"NOT FOUND")</f>
        <v>Kieran</v>
      </c>
      <c r="D1494" t="str">
        <f>_xlfn.XLOOKUP(A1494,$A$2:$A$2336,'Customer Names'!$E$2:$E$2336,"NOT FOUND")</f>
        <v>Condon</v>
      </c>
      <c r="E1494" cm="1">
        <f t="array" ref="E1494">_xlfn.XLOOKUP(A1494,$A$2:$A$2336,Table2[BMI],"NOT FOUND")</f>
        <v>22.704999999999998</v>
      </c>
      <c r="F1494" cm="1">
        <f t="array" ref="F1494">_xlfn.XLOOKUP(A1494,$A$2:$A$2336,Table2[HBA1C],"NOT FOUND")</f>
        <v>4.57</v>
      </c>
      <c r="G1494" t="str" cm="1">
        <f t="array" ref="G1494">_xlfn.XLOOKUP(A1494,$A$2:$A$2336,Table2[Heart Issues],"NOT FOUND")</f>
        <v>yes</v>
      </c>
      <c r="H1494" t="str" cm="1">
        <f t="array" ref="H1494">_xlfn.XLOOKUP(A1494,$A$2:$A$2336,Table2[Any Transplants],"NOT FOUND")</f>
        <v>No</v>
      </c>
      <c r="I1494" t="str" cm="1">
        <f t="array" ref="I1494">_xlfn.XLOOKUP(A1494,$A$2:$A$2336,Table2[Cancer history],"NOT FOUND")</f>
        <v>No</v>
      </c>
      <c r="J1494" t="str">
        <f>_xlfn.XLOOKUP(A1494,Table3[customer_no],Table3[month],"NOT FOUND")</f>
        <v>Dec</v>
      </c>
      <c r="K1494" s="7">
        <f>_xlfn.XLOOKUP(A1494,Table3[customer_no],Table3[year_average],"NOT FOUND")</f>
        <v>1985</v>
      </c>
      <c r="L1494" cm="1">
        <f t="array" ref="L1494">_xlfn.XLOOKUP(A1494,Table3[customer_no],'Hospitalisation Details'!$D$2:$D$2344,"NOT FOUND")</f>
        <v>10</v>
      </c>
      <c r="M1494" s="33">
        <f>_xlfn.XLOOKUP(A1494,Table3[customer_no],Table3[dd/mm/yy],"NOT FOUND")</f>
        <v>31391</v>
      </c>
      <c r="N1494">
        <f>_xlfn.XLOOKUP(A1494,Table3[customer_no],Table3[age],"NOT FOUND")</f>
        <v>37</v>
      </c>
      <c r="O1494" cm="1">
        <f t="array" ref="O1494">_xlfn.XLOOKUP(A1494,Table3[customer_no],'Hospitalisation Details'!$E$2:$E$2344,"NOT FOUND")</f>
        <v>3</v>
      </c>
      <c r="P1494" t="str">
        <f>_xlfn.XLOOKUP(A1494,Table3[customer_no],Table3[hsplt_handled],"NOT FOUND")</f>
        <v>tier - 2</v>
      </c>
      <c r="Q1494" t="str">
        <f>_xlfn.XLOOKUP(A1494,Table3[customer_no],Table3[city_handled],"NOT FOUND")</f>
        <v>tier - 2</v>
      </c>
      <c r="R1494" t="str">
        <f>_xlfn.XLOOKUP(A1494,Table3[customer_no],Table3[state_id],"NOT FOUND")</f>
        <v>R1019</v>
      </c>
      <c r="S1494" s="34" cm="1">
        <f t="array" ref="S1494">_xlfn.XLOOKUP(A1494,Table3[customer_no],'Hospitalisation Details'!$F$2:$F$2344,"NOT FOUND")</f>
        <v>6985.51</v>
      </c>
      <c r="T1494" t="str">
        <f>_xlfn.XLOOKUP(A1494,Table2[Customer ID],Table2[BMI_category],"NOT FOUND")</f>
        <v>Normal Weight</v>
      </c>
      <c r="U1494" s="7">
        <f>_xlfn.XLOOKUP(A1494,Table2[Customer ID],Table2[no of surgery],"NOT FOUND")</f>
        <v>0</v>
      </c>
      <c r="V1494" t="str">
        <f>_xlfn.XLOOKUP(A1494,Table2[Customer ID],Table2[smoker_missing],"NOT FOUND")</f>
        <v>No</v>
      </c>
      <c r="W1494" t="str">
        <f t="shared" si="23"/>
        <v>Normal</v>
      </c>
      <c r="X1494" s="37">
        <f>SUM(Table5[[#This Row],[Title]:[Diabetes Level]])</f>
        <v>40438.785000000003</v>
      </c>
    </row>
    <row r="1495" spans="1:24" x14ac:dyDescent="0.25">
      <c r="A1495" t="s">
        <v>877</v>
      </c>
      <c r="B1495" t="str">
        <f>VLOOKUP(A1495,'Customer Names'!$A$2:$E$2336,3,FALSE)</f>
        <v>Ms.</v>
      </c>
      <c r="C1495" t="str">
        <f>_xlfn.XLOOKUP(A1495,$A$2:$A$2336,'Customer Names'!$D$2:$D$2336,"NOT FOUND")</f>
        <v>Elizabeth A</v>
      </c>
      <c r="D1495" t="str">
        <f>_xlfn.XLOOKUP(A1495,$A$2:$A$2336,'Customer Names'!$E$2:$E$2336,"NOT FOUND")</f>
        <v>Magato</v>
      </c>
      <c r="E1495" cm="1">
        <f t="array" ref="E1495">_xlfn.XLOOKUP(A1495,$A$2:$A$2336,Table2[BMI],"NOT FOUND")</f>
        <v>21.79</v>
      </c>
      <c r="F1495" cm="1">
        <f t="array" ref="F1495">_xlfn.XLOOKUP(A1495,$A$2:$A$2336,Table2[HBA1C],"NOT FOUND")</f>
        <v>8.6999999999999993</v>
      </c>
      <c r="G1495" t="str" cm="1">
        <f t="array" ref="G1495">_xlfn.XLOOKUP(A1495,$A$2:$A$2336,Table2[Heart Issues],"NOT FOUND")</f>
        <v>yes</v>
      </c>
      <c r="H1495" t="str" cm="1">
        <f t="array" ref="H1495">_xlfn.XLOOKUP(A1495,$A$2:$A$2336,Table2[Any Transplants],"NOT FOUND")</f>
        <v>No</v>
      </c>
      <c r="I1495" t="str" cm="1">
        <f t="array" ref="I1495">_xlfn.XLOOKUP(A1495,$A$2:$A$2336,Table2[Cancer history],"NOT FOUND")</f>
        <v>No</v>
      </c>
      <c r="J1495" t="str">
        <f>_xlfn.XLOOKUP(A1495,Table3[customer_no],Table3[month],"NOT FOUND")</f>
        <v>Jun</v>
      </c>
      <c r="K1495" s="7">
        <f>_xlfn.XLOOKUP(A1495,Table3[customer_no],Table3[year_average],"NOT FOUND")</f>
        <v>1975</v>
      </c>
      <c r="L1495" cm="1">
        <f t="array" ref="L1495">_xlfn.XLOOKUP(A1495,Table3[customer_no],'Hospitalisation Details'!$D$2:$D$2344,"NOT FOUND")</f>
        <v>3</v>
      </c>
      <c r="M1495" s="33">
        <f>_xlfn.XLOOKUP(A1495,Table3[customer_no],Table3[dd/mm/yy],"NOT FOUND")</f>
        <v>27548</v>
      </c>
      <c r="N1495">
        <f>_xlfn.XLOOKUP(A1495,Table3[customer_no],Table3[age],"NOT FOUND")</f>
        <v>48</v>
      </c>
      <c r="O1495" cm="1">
        <f t="array" ref="O1495">_xlfn.XLOOKUP(A1495,Table3[customer_no],'Hospitalisation Details'!$E$2:$E$2344,"NOT FOUND")</f>
        <v>1</v>
      </c>
      <c r="P1495" t="str">
        <f>_xlfn.XLOOKUP(A1495,Table3[customer_no],Table3[hsplt_handled],"NOT FOUND")</f>
        <v>tier - 2</v>
      </c>
      <c r="Q1495" t="str">
        <f>_xlfn.XLOOKUP(A1495,Table3[customer_no],Table3[city_handled],"NOT FOUND")</f>
        <v>tier - 3</v>
      </c>
      <c r="R1495" t="str">
        <f>_xlfn.XLOOKUP(A1495,Table3[customer_no],Table3[state_id],"NOT FOUND")</f>
        <v>R1013</v>
      </c>
      <c r="S1495" s="34" cm="1">
        <f t="array" ref="S1495">_xlfn.XLOOKUP(A1495,Table3[customer_no],'Hospitalisation Details'!$F$2:$F$2344,"NOT FOUND")</f>
        <v>6965.21</v>
      </c>
      <c r="T1495" t="str">
        <f>_xlfn.XLOOKUP(A1495,Table2[Customer ID],Table2[BMI_category],"NOT FOUND")</f>
        <v>Normal Weight</v>
      </c>
      <c r="U1495" s="7">
        <f>_xlfn.XLOOKUP(A1495,Table2[Customer ID],Table2[no of surgery],"NOT FOUND")</f>
        <v>1</v>
      </c>
      <c r="V1495" t="str">
        <f>_xlfn.XLOOKUP(A1495,Table2[Customer ID],Table2[smoker_missing],"NOT FOUND")</f>
        <v>No</v>
      </c>
      <c r="W1495" t="str">
        <f t="shared" si="23"/>
        <v>Diabetes</v>
      </c>
      <c r="X1495" s="37">
        <f>SUM(Table5[[#This Row],[Title]:[Diabetes Level]])</f>
        <v>36571.700000000004</v>
      </c>
    </row>
    <row r="1496" spans="1:24" x14ac:dyDescent="0.25">
      <c r="A1496" t="s">
        <v>876</v>
      </c>
      <c r="B1496" t="str">
        <f>VLOOKUP(A1496,'Customer Names'!$A$2:$E$2336,3,FALSE)</f>
        <v>Mr.</v>
      </c>
      <c r="C1496" t="str">
        <f>_xlfn.XLOOKUP(A1496,$A$2:$A$2336,'Customer Names'!$D$2:$D$2336,"NOT FOUND")</f>
        <v>Zeke M.</v>
      </c>
      <c r="D1496" t="str">
        <f>_xlfn.XLOOKUP(A1496,$A$2:$A$2336,'Customer Names'!$E$2:$E$2336,"NOT FOUND")</f>
        <v>Dombrowski</v>
      </c>
      <c r="E1496" cm="1">
        <f t="array" ref="E1496">_xlfn.XLOOKUP(A1496,$A$2:$A$2336,Table2[BMI],"NOT FOUND")</f>
        <v>24.52</v>
      </c>
      <c r="F1496" cm="1">
        <f t="array" ref="F1496">_xlfn.XLOOKUP(A1496,$A$2:$A$2336,Table2[HBA1C],"NOT FOUND")</f>
        <v>4.76</v>
      </c>
      <c r="G1496" t="str" cm="1">
        <f t="array" ref="G1496">_xlfn.XLOOKUP(A1496,$A$2:$A$2336,Table2[Heart Issues],"NOT FOUND")</f>
        <v>No</v>
      </c>
      <c r="H1496" t="str" cm="1">
        <f t="array" ref="H1496">_xlfn.XLOOKUP(A1496,$A$2:$A$2336,Table2[Any Transplants],"NOT FOUND")</f>
        <v>No</v>
      </c>
      <c r="I1496" t="str" cm="1">
        <f t="array" ref="I1496">_xlfn.XLOOKUP(A1496,$A$2:$A$2336,Table2[Cancer history],"NOT FOUND")</f>
        <v>No</v>
      </c>
      <c r="J1496" t="str">
        <f>_xlfn.XLOOKUP(A1496,Table3[customer_no],Table3[month],"NOT FOUND")</f>
        <v>Aug</v>
      </c>
      <c r="K1496" s="7">
        <f>_xlfn.XLOOKUP(A1496,Table3[customer_no],Table3[year_average],"NOT FOUND")</f>
        <v>1980</v>
      </c>
      <c r="L1496" cm="1">
        <f t="array" ref="L1496">_xlfn.XLOOKUP(A1496,Table3[customer_no],'Hospitalisation Details'!$D$2:$D$2344,"NOT FOUND")</f>
        <v>18</v>
      </c>
      <c r="M1496" s="33">
        <f>_xlfn.XLOOKUP(A1496,Table3[customer_no],Table3[dd/mm/yy],"NOT FOUND")</f>
        <v>29451</v>
      </c>
      <c r="N1496">
        <f>_xlfn.XLOOKUP(A1496,Table3[customer_no],Table3[age],"NOT FOUND")</f>
        <v>42</v>
      </c>
      <c r="O1496" cm="1">
        <f t="array" ref="O1496">_xlfn.XLOOKUP(A1496,Table3[customer_no],'Hospitalisation Details'!$E$2:$E$2344,"NOT FOUND")</f>
        <v>2</v>
      </c>
      <c r="P1496" t="str">
        <f>_xlfn.XLOOKUP(A1496,Table3[customer_no],Table3[hsplt_handled],"NOT FOUND")</f>
        <v>tier - 2</v>
      </c>
      <c r="Q1496" t="str">
        <f>_xlfn.XLOOKUP(A1496,Table3[customer_no],Table3[city_handled],"NOT FOUND")</f>
        <v>tier - 2</v>
      </c>
      <c r="R1496" t="str">
        <f>_xlfn.XLOOKUP(A1496,Table3[customer_no],Table3[state_id],"NOT FOUND")</f>
        <v>R1013</v>
      </c>
      <c r="S1496" s="34" cm="1">
        <f t="array" ref="S1496">_xlfn.XLOOKUP(A1496,Table3[customer_no],'Hospitalisation Details'!$F$2:$F$2344,"NOT FOUND")</f>
        <v>6951.12</v>
      </c>
      <c r="T1496" t="str">
        <f>_xlfn.XLOOKUP(A1496,Table2[Customer ID],Table2[BMI_category],"NOT FOUND")</f>
        <v>Normal Weight</v>
      </c>
      <c r="U1496" s="7">
        <f>_xlfn.XLOOKUP(A1496,Table2[Customer ID],Table2[no of surgery],"NOT FOUND")</f>
        <v>0</v>
      </c>
      <c r="V1496" t="str">
        <f>_xlfn.XLOOKUP(A1496,Table2[Customer ID],Table2[smoker_missing],"NOT FOUND")</f>
        <v>No</v>
      </c>
      <c r="W1496" t="str">
        <f t="shared" si="23"/>
        <v>Normal</v>
      </c>
      <c r="X1496" s="37">
        <f>SUM(Table5[[#This Row],[Title]:[Diabetes Level]])</f>
        <v>38473.4</v>
      </c>
    </row>
    <row r="1497" spans="1:24" x14ac:dyDescent="0.25">
      <c r="A1497" t="s">
        <v>875</v>
      </c>
      <c r="B1497" t="str">
        <f>VLOOKUP(A1497,'Customer Names'!$A$2:$E$2336,3,FALSE)</f>
        <v>Mr.</v>
      </c>
      <c r="C1497" t="str">
        <f>_xlfn.XLOOKUP(A1497,$A$2:$A$2336,'Customer Names'!$D$2:$D$2336,"NOT FOUND")</f>
        <v>Chip</v>
      </c>
      <c r="D1497" t="str">
        <f>_xlfn.XLOOKUP(A1497,$A$2:$A$2336,'Customer Names'!$E$2:$E$2336,"NOT FOUND")</f>
        <v>Ohara</v>
      </c>
      <c r="E1497" cm="1">
        <f t="array" ref="E1497">_xlfn.XLOOKUP(A1497,$A$2:$A$2336,Table2[BMI],"NOT FOUND")</f>
        <v>39.520000000000003</v>
      </c>
      <c r="F1497" cm="1">
        <f t="array" ref="F1497">_xlfn.XLOOKUP(A1497,$A$2:$A$2336,Table2[HBA1C],"NOT FOUND")</f>
        <v>11.81</v>
      </c>
      <c r="G1497" t="str" cm="1">
        <f t="array" ref="G1497">_xlfn.XLOOKUP(A1497,$A$2:$A$2336,Table2[Heart Issues],"NOT FOUND")</f>
        <v>No</v>
      </c>
      <c r="H1497" t="str" cm="1">
        <f t="array" ref="H1497">_xlfn.XLOOKUP(A1497,$A$2:$A$2336,Table2[Any Transplants],"NOT FOUND")</f>
        <v>No</v>
      </c>
      <c r="I1497" t="str" cm="1">
        <f t="array" ref="I1497">_xlfn.XLOOKUP(A1497,$A$2:$A$2336,Table2[Cancer history],"NOT FOUND")</f>
        <v>No</v>
      </c>
      <c r="J1497" t="str">
        <f>_xlfn.XLOOKUP(A1497,Table3[customer_no],Table3[month],"NOT FOUND")</f>
        <v>Dec</v>
      </c>
      <c r="K1497" s="7">
        <f>_xlfn.XLOOKUP(A1497,Table3[customer_no],Table3[year_average],"NOT FOUND")</f>
        <v>1978</v>
      </c>
      <c r="L1497" cm="1">
        <f t="array" ref="L1497">_xlfn.XLOOKUP(A1497,Table3[customer_no],'Hospitalisation Details'!$D$2:$D$2344,"NOT FOUND")</f>
        <v>15</v>
      </c>
      <c r="M1497" s="33">
        <f>_xlfn.XLOOKUP(A1497,Table3[customer_no],Table3[dd/mm/yy],"NOT FOUND")</f>
        <v>28839</v>
      </c>
      <c r="N1497">
        <f>_xlfn.XLOOKUP(A1497,Table3[customer_no],Table3[age],"NOT FOUND")</f>
        <v>44</v>
      </c>
      <c r="O1497" cm="1">
        <f t="array" ref="O1497">_xlfn.XLOOKUP(A1497,Table3[customer_no],'Hospitalisation Details'!$E$2:$E$2344,"NOT FOUND")</f>
        <v>0</v>
      </c>
      <c r="P1497" t="str">
        <f>_xlfn.XLOOKUP(A1497,Table3[customer_no],Table3[hsplt_handled],"NOT FOUND")</f>
        <v>tier - 1</v>
      </c>
      <c r="Q1497" t="str">
        <f>_xlfn.XLOOKUP(A1497,Table3[customer_no],Table3[city_handled],"NOT FOUND")</f>
        <v>tier - 2</v>
      </c>
      <c r="R1497" t="str">
        <f>_xlfn.XLOOKUP(A1497,Table3[customer_no],Table3[state_id],"NOT FOUND")</f>
        <v>R1012</v>
      </c>
      <c r="S1497" s="34" cm="1">
        <f t="array" ref="S1497">_xlfn.XLOOKUP(A1497,Table3[customer_no],'Hospitalisation Details'!$F$2:$F$2344,"NOT FOUND")</f>
        <v>6948.7</v>
      </c>
      <c r="T1497" t="str">
        <f>_xlfn.XLOOKUP(A1497,Table2[Customer ID],Table2[BMI_category],"NOT FOUND")</f>
        <v>Obesity</v>
      </c>
      <c r="U1497" s="7">
        <f>_xlfn.XLOOKUP(A1497,Table2[Customer ID],Table2[no of surgery],"NOT FOUND")</f>
        <v>0</v>
      </c>
      <c r="V1497" t="str">
        <f>_xlfn.XLOOKUP(A1497,Table2[Customer ID],Table2[smoker_missing],"NOT FOUND")</f>
        <v>No</v>
      </c>
      <c r="W1497" t="str">
        <f t="shared" si="23"/>
        <v>Diabetes</v>
      </c>
      <c r="X1497" s="37">
        <f>SUM(Table5[[#This Row],[Title]:[Diabetes Level]])</f>
        <v>37876.03</v>
      </c>
    </row>
    <row r="1498" spans="1:24" x14ac:dyDescent="0.25">
      <c r="A1498" t="s">
        <v>874</v>
      </c>
      <c r="B1498" t="str">
        <f>VLOOKUP(A1498,'Customer Names'!$A$2:$E$2336,3,FALSE)</f>
        <v>Mr.</v>
      </c>
      <c r="C1498" t="str">
        <f>_xlfn.XLOOKUP(A1498,$A$2:$A$2336,'Customer Names'!$D$2:$D$2336,"NOT FOUND")</f>
        <v>Miguel Angel Sr.</v>
      </c>
      <c r="D1498" t="str">
        <f>_xlfn.XLOOKUP(A1498,$A$2:$A$2336,'Customer Names'!$E$2:$E$2336,"NOT FOUND")</f>
        <v>Cifuentes Fetiva</v>
      </c>
      <c r="E1498" cm="1">
        <f t="array" ref="E1498">_xlfn.XLOOKUP(A1498,$A$2:$A$2336,Table2[BMI],"NOT FOUND")</f>
        <v>24.49</v>
      </c>
      <c r="F1498" cm="1">
        <f t="array" ref="F1498">_xlfn.XLOOKUP(A1498,$A$2:$A$2336,Table2[HBA1C],"NOT FOUND")</f>
        <v>4.67</v>
      </c>
      <c r="G1498" t="str" cm="1">
        <f t="array" ref="G1498">_xlfn.XLOOKUP(A1498,$A$2:$A$2336,Table2[Heart Issues],"NOT FOUND")</f>
        <v>No</v>
      </c>
      <c r="H1498" t="str" cm="1">
        <f t="array" ref="H1498">_xlfn.XLOOKUP(A1498,$A$2:$A$2336,Table2[Any Transplants],"NOT FOUND")</f>
        <v>No</v>
      </c>
      <c r="I1498" t="str" cm="1">
        <f t="array" ref="I1498">_xlfn.XLOOKUP(A1498,$A$2:$A$2336,Table2[Cancer history],"NOT FOUND")</f>
        <v>No</v>
      </c>
      <c r="J1498" t="str">
        <f>_xlfn.XLOOKUP(A1498,Table3[customer_no],Table3[month],"NOT FOUND")</f>
        <v>Oct</v>
      </c>
      <c r="K1498" s="7">
        <f>_xlfn.XLOOKUP(A1498,Table3[customer_no],Table3[year_average],"NOT FOUND")</f>
        <v>1980</v>
      </c>
      <c r="L1498" cm="1">
        <f t="array" ref="L1498">_xlfn.XLOOKUP(A1498,Table3[customer_no],'Hospitalisation Details'!$D$2:$D$2344,"NOT FOUND")</f>
        <v>5</v>
      </c>
      <c r="M1498" s="33">
        <f>_xlfn.XLOOKUP(A1498,Table3[customer_no],Table3[dd/mm/yy],"NOT FOUND")</f>
        <v>29499</v>
      </c>
      <c r="N1498">
        <f>_xlfn.XLOOKUP(A1498,Table3[customer_no],Table3[age],"NOT FOUND")</f>
        <v>42</v>
      </c>
      <c r="O1498" cm="1">
        <f t="array" ref="O1498">_xlfn.XLOOKUP(A1498,Table3[customer_no],'Hospitalisation Details'!$E$2:$E$2344,"NOT FOUND")</f>
        <v>2</v>
      </c>
      <c r="P1498" t="str">
        <f>_xlfn.XLOOKUP(A1498,Table3[customer_no],Table3[hsplt_handled],"NOT FOUND")</f>
        <v>tier - 2</v>
      </c>
      <c r="Q1498" t="str">
        <f>_xlfn.XLOOKUP(A1498,Table3[customer_no],Table3[city_handled],"NOT FOUND")</f>
        <v>tier - 3</v>
      </c>
      <c r="R1498" t="str">
        <f>_xlfn.XLOOKUP(A1498,Table3[customer_no],Table3[state_id],"NOT FOUND")</f>
        <v>R1013</v>
      </c>
      <c r="S1498" s="34" cm="1">
        <f t="array" ref="S1498">_xlfn.XLOOKUP(A1498,Table3[customer_no],'Hospitalisation Details'!$F$2:$F$2344,"NOT FOUND")</f>
        <v>6940.94</v>
      </c>
      <c r="T1498" t="str">
        <f>_xlfn.XLOOKUP(A1498,Table2[Customer ID],Table2[BMI_category],"NOT FOUND")</f>
        <v>Normal Weight</v>
      </c>
      <c r="U1498" s="7">
        <f>_xlfn.XLOOKUP(A1498,Table2[Customer ID],Table2[no of surgery],"NOT FOUND")</f>
        <v>0</v>
      </c>
      <c r="V1498" t="str">
        <f>_xlfn.XLOOKUP(A1498,Table2[Customer ID],Table2[smoker_missing],"NOT FOUND")</f>
        <v>No</v>
      </c>
      <c r="W1498" t="str">
        <f t="shared" si="23"/>
        <v>Normal</v>
      </c>
      <c r="X1498" s="37">
        <f>SUM(Table5[[#This Row],[Title]:[Diabetes Level]])</f>
        <v>38498.1</v>
      </c>
    </row>
    <row r="1499" spans="1:24" x14ac:dyDescent="0.25">
      <c r="A1499" t="s">
        <v>873</v>
      </c>
      <c r="B1499" t="str">
        <f>VLOOKUP(A1499,'Customer Names'!$A$2:$E$2336,3,FALSE)</f>
        <v>Mr.</v>
      </c>
      <c r="C1499" t="str">
        <f>_xlfn.XLOOKUP(A1499,$A$2:$A$2336,'Customer Names'!$D$2:$D$2336,"NOT FOUND")</f>
        <v>Brian</v>
      </c>
      <c r="D1499" t="str">
        <f>_xlfn.XLOOKUP(A1499,$A$2:$A$2336,'Customer Names'!$E$2:$E$2336,"NOT FOUND")</f>
        <v>Keno</v>
      </c>
      <c r="E1499" cm="1">
        <f t="array" ref="E1499">_xlfn.XLOOKUP(A1499,$A$2:$A$2336,Table2[BMI],"NOT FOUND")</f>
        <v>26.315000000000001</v>
      </c>
      <c r="F1499" cm="1">
        <f t="array" ref="F1499">_xlfn.XLOOKUP(A1499,$A$2:$A$2336,Table2[HBA1C],"NOT FOUND")</f>
        <v>6.02</v>
      </c>
      <c r="G1499" t="str" cm="1">
        <f t="array" ref="G1499">_xlfn.XLOOKUP(A1499,$A$2:$A$2336,Table2[Heart Issues],"NOT FOUND")</f>
        <v>No</v>
      </c>
      <c r="H1499" t="str" cm="1">
        <f t="array" ref="H1499">_xlfn.XLOOKUP(A1499,$A$2:$A$2336,Table2[Any Transplants],"NOT FOUND")</f>
        <v>No</v>
      </c>
      <c r="I1499" t="str" cm="1">
        <f t="array" ref="I1499">_xlfn.XLOOKUP(A1499,$A$2:$A$2336,Table2[Cancer history],"NOT FOUND")</f>
        <v>No</v>
      </c>
      <c r="J1499" t="str">
        <f>_xlfn.XLOOKUP(A1499,Table3[customer_no],Table3[month],"NOT FOUND")</f>
        <v>Aug</v>
      </c>
      <c r="K1499" s="7">
        <f>_xlfn.XLOOKUP(A1499,Table3[customer_no],Table3[year_average],"NOT FOUND")</f>
        <v>1980</v>
      </c>
      <c r="L1499" cm="1">
        <f t="array" ref="L1499">_xlfn.XLOOKUP(A1499,Table3[customer_no],'Hospitalisation Details'!$D$2:$D$2344,"NOT FOUND")</f>
        <v>30</v>
      </c>
      <c r="M1499" s="33">
        <f>_xlfn.XLOOKUP(A1499,Table3[customer_no],Table3[dd/mm/yy],"NOT FOUND")</f>
        <v>29463</v>
      </c>
      <c r="N1499">
        <f>_xlfn.XLOOKUP(A1499,Table3[customer_no],Table3[age],"NOT FOUND")</f>
        <v>42</v>
      </c>
      <c r="O1499" cm="1">
        <f t="array" ref="O1499">_xlfn.XLOOKUP(A1499,Table3[customer_no],'Hospitalisation Details'!$E$2:$E$2344,"NOT FOUND")</f>
        <v>1</v>
      </c>
      <c r="P1499" t="str">
        <f>_xlfn.XLOOKUP(A1499,Table3[customer_no],Table3[hsplt_handled],"NOT FOUND")</f>
        <v>tier - 2</v>
      </c>
      <c r="Q1499" t="str">
        <f>_xlfn.XLOOKUP(A1499,Table3[customer_no],Table3[city_handled],"NOT FOUND")</f>
        <v>tier - 2</v>
      </c>
      <c r="R1499" t="str">
        <f>_xlfn.XLOOKUP(A1499,Table3[customer_no],Table3[state_id],"NOT FOUND")</f>
        <v>R1012</v>
      </c>
      <c r="S1499" s="34" cm="1">
        <f t="array" ref="S1499">_xlfn.XLOOKUP(A1499,Table3[customer_no],'Hospitalisation Details'!$F$2:$F$2344,"NOT FOUND")</f>
        <v>6940.91</v>
      </c>
      <c r="T1499" t="str">
        <f>_xlfn.XLOOKUP(A1499,Table2[Customer ID],Table2[BMI_category],"NOT FOUND")</f>
        <v>Overweight</v>
      </c>
      <c r="U1499" s="7">
        <f>_xlfn.XLOOKUP(A1499,Table2[Customer ID],Table2[no of surgery],"NOT FOUND")</f>
        <v>0</v>
      </c>
      <c r="V1499" t="str">
        <f>_xlfn.XLOOKUP(A1499,Table2[Customer ID],Table2[smoker_missing],"NOT FOUND")</f>
        <v>No</v>
      </c>
      <c r="W1499" t="str">
        <f t="shared" si="23"/>
        <v>Prediabetes</v>
      </c>
      <c r="X1499" s="37">
        <f>SUM(Table5[[#This Row],[Title]:[Diabetes Level]])</f>
        <v>38489.244999999995</v>
      </c>
    </row>
    <row r="1500" spans="1:24" x14ac:dyDescent="0.25">
      <c r="A1500" t="s">
        <v>872</v>
      </c>
      <c r="B1500" t="str">
        <f>VLOOKUP(A1500,'Customer Names'!$A$2:$E$2336,3,FALSE)</f>
        <v>Ms.</v>
      </c>
      <c r="C1500" t="str">
        <f>_xlfn.XLOOKUP(A1500,$A$2:$A$2336,'Customer Names'!$D$2:$D$2336,"NOT FOUND")</f>
        <v>Meghan</v>
      </c>
      <c r="D1500" t="str">
        <f>_xlfn.XLOOKUP(A1500,$A$2:$A$2336,'Customer Names'!$E$2:$E$2336,"NOT FOUND")</f>
        <v>Bruce</v>
      </c>
      <c r="E1500" cm="1">
        <f t="array" ref="E1500">_xlfn.XLOOKUP(A1500,$A$2:$A$2336,Table2[BMI],"NOT FOUND")</f>
        <v>22.58</v>
      </c>
      <c r="F1500" cm="1">
        <f t="array" ref="F1500">_xlfn.XLOOKUP(A1500,$A$2:$A$2336,Table2[HBA1C],"NOT FOUND")</f>
        <v>7.46</v>
      </c>
      <c r="G1500" t="str" cm="1">
        <f t="array" ref="G1500">_xlfn.XLOOKUP(A1500,$A$2:$A$2336,Table2[Heart Issues],"NOT FOUND")</f>
        <v>No</v>
      </c>
      <c r="H1500" t="str" cm="1">
        <f t="array" ref="H1500">_xlfn.XLOOKUP(A1500,$A$2:$A$2336,Table2[Any Transplants],"NOT FOUND")</f>
        <v>No</v>
      </c>
      <c r="I1500" t="str" cm="1">
        <f t="array" ref="I1500">_xlfn.XLOOKUP(A1500,$A$2:$A$2336,Table2[Cancer history],"NOT FOUND")</f>
        <v>No</v>
      </c>
      <c r="J1500" t="str">
        <f>_xlfn.XLOOKUP(A1500,Table3[customer_no],Table3[month],"NOT FOUND")</f>
        <v>Nov</v>
      </c>
      <c r="K1500" s="7">
        <f>_xlfn.XLOOKUP(A1500,Table3[customer_no],Table3[year_average],"NOT FOUND")</f>
        <v>1978</v>
      </c>
      <c r="L1500" cm="1">
        <f t="array" ref="L1500">_xlfn.XLOOKUP(A1500,Table3[customer_no],'Hospitalisation Details'!$D$2:$D$2344,"NOT FOUND")</f>
        <v>29</v>
      </c>
      <c r="M1500" s="33">
        <f>_xlfn.XLOOKUP(A1500,Table3[customer_no],Table3[dd/mm/yy],"NOT FOUND")</f>
        <v>28823</v>
      </c>
      <c r="N1500">
        <f>_xlfn.XLOOKUP(A1500,Table3[customer_no],Table3[age],"NOT FOUND")</f>
        <v>44</v>
      </c>
      <c r="O1500" cm="1">
        <f t="array" ref="O1500">_xlfn.XLOOKUP(A1500,Table3[customer_no],'Hospitalisation Details'!$E$2:$E$2344,"NOT FOUND")</f>
        <v>2</v>
      </c>
      <c r="P1500" t="str">
        <f>_xlfn.XLOOKUP(A1500,Table3[customer_no],Table3[hsplt_handled],"NOT FOUND")</f>
        <v>tier - 2</v>
      </c>
      <c r="Q1500" t="str">
        <f>_xlfn.XLOOKUP(A1500,Table3[customer_no],Table3[city_handled],"NOT FOUND")</f>
        <v>tier - 2</v>
      </c>
      <c r="R1500" t="str">
        <f>_xlfn.XLOOKUP(A1500,Table3[customer_no],Table3[state_id],"NOT FOUND")</f>
        <v>R1013</v>
      </c>
      <c r="S1500" s="34" cm="1">
        <f t="array" ref="S1500">_xlfn.XLOOKUP(A1500,Table3[customer_no],'Hospitalisation Details'!$F$2:$F$2344,"NOT FOUND")</f>
        <v>6938.11</v>
      </c>
      <c r="T1500" t="str">
        <f>_xlfn.XLOOKUP(A1500,Table2[Customer ID],Table2[BMI_category],"NOT FOUND")</f>
        <v>Normal Weight</v>
      </c>
      <c r="U1500" s="7">
        <f>_xlfn.XLOOKUP(A1500,Table2[Customer ID],Table2[no of surgery],"NOT FOUND")</f>
        <v>0</v>
      </c>
      <c r="V1500" t="str">
        <f>_xlfn.XLOOKUP(A1500,Table2[Customer ID],Table2[smoker_missing],"NOT FOUND")</f>
        <v>No</v>
      </c>
      <c r="W1500" t="str">
        <f t="shared" si="23"/>
        <v>Diabetes</v>
      </c>
      <c r="X1500" s="37">
        <f>SUM(Table5[[#This Row],[Title]:[Diabetes Level]])</f>
        <v>37844.15</v>
      </c>
    </row>
    <row r="1501" spans="1:24" x14ac:dyDescent="0.25">
      <c r="A1501" t="s">
        <v>871</v>
      </c>
      <c r="B1501" t="str">
        <f>VLOOKUP(A1501,'Customer Names'!$A$2:$E$2336,3,FALSE)</f>
        <v>Ms.</v>
      </c>
      <c r="C1501" t="str">
        <f>_xlfn.XLOOKUP(A1501,$A$2:$A$2336,'Customer Names'!$D$2:$D$2336,"NOT FOUND")</f>
        <v>Meredith L.</v>
      </c>
      <c r="D1501" t="str">
        <f>_xlfn.XLOOKUP(A1501,$A$2:$A$2336,'Customer Names'!$E$2:$E$2336,"NOT FOUND")</f>
        <v>Lorch</v>
      </c>
      <c r="E1501" cm="1">
        <f t="array" ref="E1501">_xlfn.XLOOKUP(A1501,$A$2:$A$2336,Table2[BMI],"NOT FOUND")</f>
        <v>19.475000000000001</v>
      </c>
      <c r="F1501" cm="1">
        <f t="array" ref="F1501">_xlfn.XLOOKUP(A1501,$A$2:$A$2336,Table2[HBA1C],"NOT FOUND")</f>
        <v>4.74</v>
      </c>
      <c r="G1501" t="str" cm="1">
        <f t="array" ref="G1501">_xlfn.XLOOKUP(A1501,$A$2:$A$2336,Table2[Heart Issues],"NOT FOUND")</f>
        <v>No</v>
      </c>
      <c r="H1501" t="str" cm="1">
        <f t="array" ref="H1501">_xlfn.XLOOKUP(A1501,$A$2:$A$2336,Table2[Any Transplants],"NOT FOUND")</f>
        <v>No</v>
      </c>
      <c r="I1501" t="str" cm="1">
        <f t="array" ref="I1501">_xlfn.XLOOKUP(A1501,$A$2:$A$2336,Table2[Cancer history],"NOT FOUND")</f>
        <v>No</v>
      </c>
      <c r="J1501" t="str">
        <f>_xlfn.XLOOKUP(A1501,Table3[customer_no],Table3[month],"NOT FOUND")</f>
        <v>Sep</v>
      </c>
      <c r="K1501" s="7">
        <f>_xlfn.XLOOKUP(A1501,Table3[customer_no],Table3[year_average],"NOT FOUND")</f>
        <v>1984</v>
      </c>
      <c r="L1501" cm="1">
        <f t="array" ref="L1501">_xlfn.XLOOKUP(A1501,Table3[customer_no],'Hospitalisation Details'!$D$2:$D$2344,"NOT FOUND")</f>
        <v>5</v>
      </c>
      <c r="M1501" s="33">
        <f>_xlfn.XLOOKUP(A1501,Table3[customer_no],Table3[dd/mm/yy],"NOT FOUND")</f>
        <v>30930</v>
      </c>
      <c r="N1501">
        <f>_xlfn.XLOOKUP(A1501,Table3[customer_no],Table3[age],"NOT FOUND")</f>
        <v>38</v>
      </c>
      <c r="O1501" cm="1">
        <f t="array" ref="O1501">_xlfn.XLOOKUP(A1501,Table3[customer_no],'Hospitalisation Details'!$E$2:$E$2344,"NOT FOUND")</f>
        <v>2</v>
      </c>
      <c r="P1501" t="str">
        <f>_xlfn.XLOOKUP(A1501,Table3[customer_no],Table3[hsplt_handled],"NOT FOUND")</f>
        <v>tier - 2</v>
      </c>
      <c r="Q1501" t="str">
        <f>_xlfn.XLOOKUP(A1501,Table3[customer_no],Table3[city_handled],"NOT FOUND")</f>
        <v>tier - 3</v>
      </c>
      <c r="R1501" t="str">
        <f>_xlfn.XLOOKUP(A1501,Table3[customer_no],Table3[state_id],"NOT FOUND")</f>
        <v>R1012</v>
      </c>
      <c r="S1501" s="34" cm="1">
        <f t="array" ref="S1501">_xlfn.XLOOKUP(A1501,Table3[customer_no],'Hospitalisation Details'!$F$2:$F$2344,"NOT FOUND")</f>
        <v>6933.24</v>
      </c>
      <c r="T1501" t="str">
        <f>_xlfn.XLOOKUP(A1501,Table2[Customer ID],Table2[BMI_category],"NOT FOUND")</f>
        <v>Normal Weight</v>
      </c>
      <c r="U1501" s="7">
        <f>_xlfn.XLOOKUP(A1501,Table2[Customer ID],Table2[no of surgery],"NOT FOUND")</f>
        <v>1</v>
      </c>
      <c r="V1501" t="str">
        <f>_xlfn.XLOOKUP(A1501,Table2[Customer ID],Table2[smoker_missing],"NOT FOUND")</f>
        <v>No</v>
      </c>
      <c r="W1501" t="str">
        <f t="shared" si="23"/>
        <v>Normal</v>
      </c>
      <c r="X1501" s="37">
        <f>SUM(Table5[[#This Row],[Title]:[Diabetes Level]])</f>
        <v>39917.454999999994</v>
      </c>
    </row>
    <row r="1502" spans="1:24" x14ac:dyDescent="0.25">
      <c r="A1502" t="s">
        <v>870</v>
      </c>
      <c r="B1502" t="str">
        <f>VLOOKUP(A1502,'Customer Names'!$A$2:$E$2336,3,FALSE)</f>
        <v>Mrs.</v>
      </c>
      <c r="C1502" t="str">
        <f>_xlfn.XLOOKUP(A1502,$A$2:$A$2336,'Customer Names'!$D$2:$D$2336,"NOT FOUND")</f>
        <v>Millicent M</v>
      </c>
      <c r="D1502" t="str">
        <f>_xlfn.XLOOKUP(A1502,$A$2:$A$2336,'Customer Names'!$E$2:$E$2336,"NOT FOUND")</f>
        <v>Sullivan</v>
      </c>
      <c r="E1502" cm="1">
        <f t="array" ref="E1502">_xlfn.XLOOKUP(A1502,$A$2:$A$2336,Table2[BMI],"NOT FOUND")</f>
        <v>26.33</v>
      </c>
      <c r="F1502" cm="1">
        <f t="array" ref="F1502">_xlfn.XLOOKUP(A1502,$A$2:$A$2336,Table2[HBA1C],"NOT FOUND")</f>
        <v>4.79</v>
      </c>
      <c r="G1502" t="str" cm="1">
        <f t="array" ref="G1502">_xlfn.XLOOKUP(A1502,$A$2:$A$2336,Table2[Heart Issues],"NOT FOUND")</f>
        <v>No</v>
      </c>
      <c r="H1502" t="str" cm="1">
        <f t="array" ref="H1502">_xlfn.XLOOKUP(A1502,$A$2:$A$2336,Table2[Any Transplants],"NOT FOUND")</f>
        <v>No</v>
      </c>
      <c r="I1502" t="str" cm="1">
        <f t="array" ref="I1502">_xlfn.XLOOKUP(A1502,$A$2:$A$2336,Table2[Cancer history],"NOT FOUND")</f>
        <v>No</v>
      </c>
      <c r="J1502" t="str">
        <f>_xlfn.XLOOKUP(A1502,Table3[customer_no],Table3[month],"NOT FOUND")</f>
        <v>Dec</v>
      </c>
      <c r="K1502" s="7">
        <f>_xlfn.XLOOKUP(A1502,Table3[customer_no],Table3[year_average],"NOT FOUND")</f>
        <v>1989</v>
      </c>
      <c r="L1502" cm="1">
        <f t="array" ref="L1502">_xlfn.XLOOKUP(A1502,Table3[customer_no],'Hospitalisation Details'!$D$2:$D$2344,"NOT FOUND")</f>
        <v>21</v>
      </c>
      <c r="M1502" s="33">
        <f>_xlfn.XLOOKUP(A1502,Table3[customer_no],Table3[dd/mm/yy],"NOT FOUND")</f>
        <v>32863</v>
      </c>
      <c r="N1502">
        <f>_xlfn.XLOOKUP(A1502,Table3[customer_no],Table3[age],"NOT FOUND")</f>
        <v>33</v>
      </c>
      <c r="O1502" cm="1">
        <f t="array" ref="O1502">_xlfn.XLOOKUP(A1502,Table3[customer_no],'Hospitalisation Details'!$E$2:$E$2344,"NOT FOUND")</f>
        <v>3</v>
      </c>
      <c r="P1502" t="str">
        <f>_xlfn.XLOOKUP(A1502,Table3[customer_no],Table3[hsplt_handled],"NOT FOUND")</f>
        <v>tier - 2</v>
      </c>
      <c r="Q1502" t="str">
        <f>_xlfn.XLOOKUP(A1502,Table3[customer_no],Table3[city_handled],"NOT FOUND")</f>
        <v>tier - 3</v>
      </c>
      <c r="R1502" t="str">
        <f>_xlfn.XLOOKUP(A1502,Table3[customer_no],Table3[state_id],"NOT FOUND")</f>
        <v>R1024</v>
      </c>
      <c r="S1502" s="34" cm="1">
        <f t="array" ref="S1502">_xlfn.XLOOKUP(A1502,Table3[customer_no],'Hospitalisation Details'!$F$2:$F$2344,"NOT FOUND")</f>
        <v>6895.19</v>
      </c>
      <c r="T1502" t="str">
        <f>_xlfn.XLOOKUP(A1502,Table2[Customer ID],Table2[BMI_category],"NOT FOUND")</f>
        <v>Overweight</v>
      </c>
      <c r="U1502" s="7">
        <f>_xlfn.XLOOKUP(A1502,Table2[Customer ID],Table2[no of surgery],"NOT FOUND")</f>
        <v>0</v>
      </c>
      <c r="V1502" t="str">
        <f>_xlfn.XLOOKUP(A1502,Table2[Customer ID],Table2[smoker_missing],"NOT FOUND")</f>
        <v>No</v>
      </c>
      <c r="W1502" t="str">
        <f t="shared" si="23"/>
        <v>Normal</v>
      </c>
      <c r="X1502" s="37">
        <f>SUM(Table5[[#This Row],[Title]:[Diabetes Level]])</f>
        <v>41835.310000000005</v>
      </c>
    </row>
    <row r="1503" spans="1:24" x14ac:dyDescent="0.25">
      <c r="A1503" t="s">
        <v>869</v>
      </c>
      <c r="B1503" t="str">
        <f>VLOOKUP(A1503,'Customer Names'!$A$2:$E$2336,3,FALSE)</f>
        <v>Ms.</v>
      </c>
      <c r="C1503" t="str">
        <f>_xlfn.XLOOKUP(A1503,$A$2:$A$2336,'Customer Names'!$D$2:$D$2336,"NOT FOUND")</f>
        <v>Kathleen</v>
      </c>
      <c r="D1503" t="str">
        <f>_xlfn.XLOOKUP(A1503,$A$2:$A$2336,'Customer Names'!$E$2:$E$2336,"NOT FOUND")</f>
        <v>Cave</v>
      </c>
      <c r="E1503" cm="1">
        <f t="array" ref="E1503">_xlfn.XLOOKUP(A1503,$A$2:$A$2336,Table2[BMI],"NOT FOUND")</f>
        <v>17.29</v>
      </c>
      <c r="F1503" cm="1">
        <f t="array" ref="F1503">_xlfn.XLOOKUP(A1503,$A$2:$A$2336,Table2[HBA1C],"NOT FOUND")</f>
        <v>5.35</v>
      </c>
      <c r="G1503" t="str" cm="1">
        <f t="array" ref="G1503">_xlfn.XLOOKUP(A1503,$A$2:$A$2336,Table2[Heart Issues],"NOT FOUND")</f>
        <v>yes</v>
      </c>
      <c r="H1503" t="str" cm="1">
        <f t="array" ref="H1503">_xlfn.XLOOKUP(A1503,$A$2:$A$2336,Table2[Any Transplants],"NOT FOUND")</f>
        <v>No</v>
      </c>
      <c r="I1503" t="str" cm="1">
        <f t="array" ref="I1503">_xlfn.XLOOKUP(A1503,$A$2:$A$2336,Table2[Cancer history],"NOT FOUND")</f>
        <v>No</v>
      </c>
      <c r="J1503" t="str">
        <f>_xlfn.XLOOKUP(A1503,Table3[customer_no],Table3[month],"NOT FOUND")</f>
        <v>Sep</v>
      </c>
      <c r="K1503" s="7">
        <f>_xlfn.XLOOKUP(A1503,Table3[customer_no],Table3[year_average],"NOT FOUND")</f>
        <v>1985</v>
      </c>
      <c r="L1503" cm="1">
        <f t="array" ref="L1503">_xlfn.XLOOKUP(A1503,Table3[customer_no],'Hospitalisation Details'!$D$2:$D$2344,"NOT FOUND")</f>
        <v>10</v>
      </c>
      <c r="M1503" s="33">
        <f>_xlfn.XLOOKUP(A1503,Table3[customer_no],Table3[dd/mm/yy],"NOT FOUND")</f>
        <v>31300</v>
      </c>
      <c r="N1503">
        <f>_xlfn.XLOOKUP(A1503,Table3[customer_no],Table3[age],"NOT FOUND")</f>
        <v>37</v>
      </c>
      <c r="O1503" cm="1">
        <f t="array" ref="O1503">_xlfn.XLOOKUP(A1503,Table3[customer_no],'Hospitalisation Details'!$E$2:$E$2344,"NOT FOUND")</f>
        <v>2</v>
      </c>
      <c r="P1503" t="str">
        <f>_xlfn.XLOOKUP(A1503,Table3[customer_no],Table3[hsplt_handled],"NOT FOUND")</f>
        <v>tier - 2</v>
      </c>
      <c r="Q1503" t="str">
        <f>_xlfn.XLOOKUP(A1503,Table3[customer_no],Table3[city_handled],"NOT FOUND")</f>
        <v>tier - 1</v>
      </c>
      <c r="R1503" t="str">
        <f>_xlfn.XLOOKUP(A1503,Table3[customer_no],Table3[state_id],"NOT FOUND")</f>
        <v>R1024</v>
      </c>
      <c r="S1503" s="34" cm="1">
        <f t="array" ref="S1503">_xlfn.XLOOKUP(A1503,Table3[customer_no],'Hospitalisation Details'!$F$2:$F$2344,"NOT FOUND")</f>
        <v>6877.98</v>
      </c>
      <c r="T1503" t="str">
        <f>_xlfn.XLOOKUP(A1503,Table2[Customer ID],Table2[BMI_category],"NOT FOUND")</f>
        <v>Underweight</v>
      </c>
      <c r="U1503" s="7">
        <f>_xlfn.XLOOKUP(A1503,Table2[Customer ID],Table2[no of surgery],"NOT FOUND")</f>
        <v>0</v>
      </c>
      <c r="V1503" t="str">
        <f>_xlfn.XLOOKUP(A1503,Table2[Customer ID],Table2[smoker_missing],"NOT FOUND")</f>
        <v>No</v>
      </c>
      <c r="W1503" t="str">
        <f t="shared" si="23"/>
        <v>Normal</v>
      </c>
      <c r="X1503" s="37">
        <f>SUM(Table5[[#This Row],[Title]:[Diabetes Level]])</f>
        <v>40234.619999999995</v>
      </c>
    </row>
    <row r="1504" spans="1:24" x14ac:dyDescent="0.25">
      <c r="A1504" t="s">
        <v>868</v>
      </c>
      <c r="B1504" t="str">
        <f>VLOOKUP(A1504,'Customer Names'!$A$2:$E$2336,3,FALSE)</f>
        <v>Ms.</v>
      </c>
      <c r="C1504" t="str">
        <f>_xlfn.XLOOKUP(A1504,$A$2:$A$2336,'Customer Names'!$D$2:$D$2336,"NOT FOUND")</f>
        <v>Kimberly K</v>
      </c>
      <c r="D1504" t="str">
        <f>_xlfn.XLOOKUP(A1504,$A$2:$A$2336,'Customer Names'!$E$2:$E$2336,"NOT FOUND")</f>
        <v>Gudenkauf</v>
      </c>
      <c r="E1504" cm="1">
        <f t="array" ref="E1504">_xlfn.XLOOKUP(A1504,$A$2:$A$2336,Table2[BMI],"NOT FOUND")</f>
        <v>42.88</v>
      </c>
      <c r="F1504" cm="1">
        <f t="array" ref="F1504">_xlfn.XLOOKUP(A1504,$A$2:$A$2336,Table2[HBA1C],"NOT FOUND")</f>
        <v>4.87</v>
      </c>
      <c r="G1504" t="str" cm="1">
        <f t="array" ref="G1504">_xlfn.XLOOKUP(A1504,$A$2:$A$2336,Table2[Heart Issues],"NOT FOUND")</f>
        <v>No</v>
      </c>
      <c r="H1504" t="str" cm="1">
        <f t="array" ref="H1504">_xlfn.XLOOKUP(A1504,$A$2:$A$2336,Table2[Any Transplants],"NOT FOUND")</f>
        <v>yes</v>
      </c>
      <c r="I1504" t="str" cm="1">
        <f t="array" ref="I1504">_xlfn.XLOOKUP(A1504,$A$2:$A$2336,Table2[Cancer history],"NOT FOUND")</f>
        <v>No</v>
      </c>
      <c r="J1504" t="str">
        <f>_xlfn.XLOOKUP(A1504,Table3[customer_no],Table3[month],"NOT FOUND")</f>
        <v>Dec</v>
      </c>
      <c r="K1504" s="7">
        <f>_xlfn.XLOOKUP(A1504,Table3[customer_no],Table3[year_average],"NOT FOUND")</f>
        <v>2004</v>
      </c>
      <c r="L1504" cm="1">
        <f t="array" ref="L1504">_xlfn.XLOOKUP(A1504,Table3[customer_no],'Hospitalisation Details'!$D$2:$D$2344,"NOT FOUND")</f>
        <v>24</v>
      </c>
      <c r="M1504" s="33">
        <f>_xlfn.XLOOKUP(A1504,Table3[customer_no],Table3[dd/mm/yy],"NOT FOUND")</f>
        <v>38345</v>
      </c>
      <c r="N1504">
        <f>_xlfn.XLOOKUP(A1504,Table3[customer_no],Table3[age],"NOT FOUND")</f>
        <v>18</v>
      </c>
      <c r="O1504" cm="1">
        <f t="array" ref="O1504">_xlfn.XLOOKUP(A1504,Table3[customer_no],'Hospitalisation Details'!$E$2:$E$2344,"NOT FOUND")</f>
        <v>0</v>
      </c>
      <c r="P1504" t="str">
        <f>_xlfn.XLOOKUP(A1504,Table3[customer_no],Table3[hsplt_handled],"NOT FOUND")</f>
        <v>tier - 2</v>
      </c>
      <c r="Q1504" t="str">
        <f>_xlfn.XLOOKUP(A1504,Table3[customer_no],Table3[city_handled],"NOT FOUND")</f>
        <v>tier - 1</v>
      </c>
      <c r="R1504" t="str">
        <f>_xlfn.XLOOKUP(A1504,Table3[customer_no],Table3[state_id],"NOT FOUND")</f>
        <v>R1012</v>
      </c>
      <c r="S1504" s="34" cm="1">
        <f t="array" ref="S1504">_xlfn.XLOOKUP(A1504,Table3[customer_no],'Hospitalisation Details'!$F$2:$F$2344,"NOT FOUND")</f>
        <v>6876.53</v>
      </c>
      <c r="T1504" t="str">
        <f>_xlfn.XLOOKUP(A1504,Table2[Customer ID],Table2[BMI_category],"NOT FOUND")</f>
        <v>Obesity</v>
      </c>
      <c r="U1504" s="7">
        <f>_xlfn.XLOOKUP(A1504,Table2[Customer ID],Table2[no of surgery],"NOT FOUND")</f>
        <v>1</v>
      </c>
      <c r="V1504" t="str">
        <f>_xlfn.XLOOKUP(A1504,Table2[Customer ID],Table2[smoker_missing],"NOT FOUND")</f>
        <v>No</v>
      </c>
      <c r="W1504" t="str">
        <f t="shared" si="23"/>
        <v>Normal</v>
      </c>
      <c r="X1504" s="37">
        <f>SUM(Table5[[#This Row],[Title]:[Diabetes Level]])</f>
        <v>47316.28</v>
      </c>
    </row>
    <row r="1505" spans="1:24" x14ac:dyDescent="0.25">
      <c r="A1505" t="s">
        <v>867</v>
      </c>
      <c r="B1505" t="str">
        <f>VLOOKUP(A1505,'Customer Names'!$A$2:$E$2336,3,FALSE)</f>
        <v>Mr.</v>
      </c>
      <c r="C1505" t="str">
        <f>_xlfn.XLOOKUP(A1505,$A$2:$A$2336,'Customer Names'!$D$2:$D$2336,"NOT FOUND")</f>
        <v>Justin C</v>
      </c>
      <c r="D1505" t="str">
        <f>_xlfn.XLOOKUP(A1505,$A$2:$A$2336,'Customer Names'!$E$2:$E$2336,"NOT FOUND")</f>
        <v>Thomas</v>
      </c>
      <c r="E1505" cm="1">
        <f t="array" ref="E1505">_xlfn.XLOOKUP(A1505,$A$2:$A$2336,Table2[BMI],"NOT FOUND")</f>
        <v>32.200000000000003</v>
      </c>
      <c r="F1505" cm="1">
        <f t="array" ref="F1505">_xlfn.XLOOKUP(A1505,$A$2:$A$2336,Table2[HBA1C],"NOT FOUND")</f>
        <v>10.09</v>
      </c>
      <c r="G1505" t="str" cm="1">
        <f t="array" ref="G1505">_xlfn.XLOOKUP(A1505,$A$2:$A$2336,Table2[Heart Issues],"NOT FOUND")</f>
        <v>yes</v>
      </c>
      <c r="H1505" t="str" cm="1">
        <f t="array" ref="H1505">_xlfn.XLOOKUP(A1505,$A$2:$A$2336,Table2[Any Transplants],"NOT FOUND")</f>
        <v>No</v>
      </c>
      <c r="I1505" t="str" cm="1">
        <f t="array" ref="I1505">_xlfn.XLOOKUP(A1505,$A$2:$A$2336,Table2[Cancer history],"NOT FOUND")</f>
        <v>No</v>
      </c>
      <c r="J1505" t="str">
        <f>_xlfn.XLOOKUP(A1505,Table3[customer_no],Table3[month],"NOT FOUND")</f>
        <v>Jun</v>
      </c>
      <c r="K1505" s="7">
        <f>_xlfn.XLOOKUP(A1505,Table3[customer_no],Table3[year_average],"NOT FOUND")</f>
        <v>1981</v>
      </c>
      <c r="L1505" cm="1">
        <f t="array" ref="L1505">_xlfn.XLOOKUP(A1505,Table3[customer_no],'Hospitalisation Details'!$D$2:$D$2344,"NOT FOUND")</f>
        <v>23</v>
      </c>
      <c r="M1505" s="33">
        <f>_xlfn.XLOOKUP(A1505,Table3[customer_no],Table3[dd/mm/yy],"NOT FOUND")</f>
        <v>29760</v>
      </c>
      <c r="N1505">
        <f>_xlfn.XLOOKUP(A1505,Table3[customer_no],Table3[age],"NOT FOUND")</f>
        <v>41</v>
      </c>
      <c r="O1505" cm="1">
        <f t="array" ref="O1505">_xlfn.XLOOKUP(A1505,Table3[customer_no],'Hospitalisation Details'!$E$2:$E$2344,"NOT FOUND")</f>
        <v>2</v>
      </c>
      <c r="P1505" t="str">
        <f>_xlfn.XLOOKUP(A1505,Table3[customer_no],Table3[hsplt_handled],"NOT FOUND")</f>
        <v>tier - 2</v>
      </c>
      <c r="Q1505" t="str">
        <f>_xlfn.XLOOKUP(A1505,Table3[customer_no],Table3[city_handled],"NOT FOUND")</f>
        <v>tier - 2</v>
      </c>
      <c r="R1505" t="str">
        <f>_xlfn.XLOOKUP(A1505,Table3[customer_no],Table3[state_id],"NOT FOUND")</f>
        <v>R1011</v>
      </c>
      <c r="S1505" s="34" cm="1">
        <f t="array" ref="S1505">_xlfn.XLOOKUP(A1505,Table3[customer_no],'Hospitalisation Details'!$F$2:$F$2344,"NOT FOUND")</f>
        <v>6875.96</v>
      </c>
      <c r="T1505" t="str">
        <f>_xlfn.XLOOKUP(A1505,Table2[Customer ID],Table2[BMI_category],"NOT FOUND")</f>
        <v>Obesity</v>
      </c>
      <c r="U1505" s="7">
        <f>_xlfn.XLOOKUP(A1505,Table2[Customer ID],Table2[no of surgery],"NOT FOUND")</f>
        <v>0</v>
      </c>
      <c r="V1505" t="str">
        <f>_xlfn.XLOOKUP(A1505,Table2[Customer ID],Table2[smoker_missing],"NOT FOUND")</f>
        <v>No</v>
      </c>
      <c r="W1505" t="str">
        <f t="shared" si="23"/>
        <v>Diabetes</v>
      </c>
      <c r="X1505" s="37">
        <f>SUM(Table5[[#This Row],[Title]:[Diabetes Level]])</f>
        <v>38725.25</v>
      </c>
    </row>
    <row r="1506" spans="1:24" x14ac:dyDescent="0.25">
      <c r="A1506" t="s">
        <v>866</v>
      </c>
      <c r="B1506" t="str">
        <f>VLOOKUP(A1506,'Customer Names'!$A$2:$E$2336,3,FALSE)</f>
        <v>Mr.</v>
      </c>
      <c r="C1506" t="str">
        <f>_xlfn.XLOOKUP(A1506,$A$2:$A$2336,'Customer Names'!$D$2:$D$2336,"NOT FOUND")</f>
        <v>Tristan P.</v>
      </c>
      <c r="D1506" t="str">
        <f>_xlfn.XLOOKUP(A1506,$A$2:$A$2336,'Customer Names'!$E$2:$E$2336,"NOT FOUND")</f>
        <v>Holley</v>
      </c>
      <c r="E1506" cm="1">
        <f t="array" ref="E1506">_xlfn.XLOOKUP(A1506,$A$2:$A$2336,Table2[BMI],"NOT FOUND")</f>
        <v>18.75</v>
      </c>
      <c r="F1506" cm="1">
        <f t="array" ref="F1506">_xlfn.XLOOKUP(A1506,$A$2:$A$2336,Table2[HBA1C],"NOT FOUND")</f>
        <v>5.47</v>
      </c>
      <c r="G1506" t="str" cm="1">
        <f t="array" ref="G1506">_xlfn.XLOOKUP(A1506,$A$2:$A$2336,Table2[Heart Issues],"NOT FOUND")</f>
        <v>yes</v>
      </c>
      <c r="H1506" t="str" cm="1">
        <f t="array" ref="H1506">_xlfn.XLOOKUP(A1506,$A$2:$A$2336,Table2[Any Transplants],"NOT FOUND")</f>
        <v>No</v>
      </c>
      <c r="I1506" t="str" cm="1">
        <f t="array" ref="I1506">_xlfn.XLOOKUP(A1506,$A$2:$A$2336,Table2[Cancer history],"NOT FOUND")</f>
        <v>Yes</v>
      </c>
      <c r="J1506" t="str">
        <f>_xlfn.XLOOKUP(A1506,Table3[customer_no],Table3[month],"NOT FOUND")</f>
        <v>Oct</v>
      </c>
      <c r="K1506" s="7">
        <f>_xlfn.XLOOKUP(A1506,Table3[customer_no],Table3[year_average],"NOT FOUND")</f>
        <v>1969</v>
      </c>
      <c r="L1506" cm="1">
        <f t="array" ref="L1506">_xlfn.XLOOKUP(A1506,Table3[customer_no],'Hospitalisation Details'!$D$2:$D$2344,"NOT FOUND")</f>
        <v>23</v>
      </c>
      <c r="M1506" s="33">
        <f>_xlfn.XLOOKUP(A1506,Table3[customer_no],Table3[dd/mm/yy],"NOT FOUND")</f>
        <v>25499</v>
      </c>
      <c r="N1506">
        <f>_xlfn.XLOOKUP(A1506,Table3[customer_no],Table3[age],"NOT FOUND")</f>
        <v>53</v>
      </c>
      <c r="O1506" cm="1">
        <f t="array" ref="O1506">_xlfn.XLOOKUP(A1506,Table3[customer_no],'Hospitalisation Details'!$E$2:$E$2344,"NOT FOUND")</f>
        <v>0</v>
      </c>
      <c r="P1506" t="str">
        <f>_xlfn.XLOOKUP(A1506,Table3[customer_no],Table3[hsplt_handled],"NOT FOUND")</f>
        <v>tier - 2</v>
      </c>
      <c r="Q1506" t="str">
        <f>_xlfn.XLOOKUP(A1506,Table3[customer_no],Table3[city_handled],"NOT FOUND")</f>
        <v>tier - 2</v>
      </c>
      <c r="R1506" t="str">
        <f>_xlfn.XLOOKUP(A1506,Table3[customer_no],Table3[state_id],"NOT FOUND")</f>
        <v>R1013</v>
      </c>
      <c r="S1506" s="34" cm="1">
        <f t="array" ref="S1506">_xlfn.XLOOKUP(A1506,Table3[customer_no],'Hospitalisation Details'!$F$2:$F$2344,"NOT FOUND")</f>
        <v>6868.39</v>
      </c>
      <c r="T1506" t="str">
        <f>_xlfn.XLOOKUP(A1506,Table2[Customer ID],Table2[BMI_category],"NOT FOUND")</f>
        <v>Normal Weight</v>
      </c>
      <c r="U1506" s="7">
        <f>_xlfn.XLOOKUP(A1506,Table2[Customer ID],Table2[no of surgery],"NOT FOUND")</f>
        <v>1</v>
      </c>
      <c r="V1506" t="str">
        <f>_xlfn.XLOOKUP(A1506,Table2[Customer ID],Table2[smoker_missing],"NOT FOUND")</f>
        <v>No</v>
      </c>
      <c r="W1506" t="str">
        <f t="shared" si="23"/>
        <v>Normal</v>
      </c>
      <c r="X1506" s="37">
        <f>SUM(Table5[[#This Row],[Title]:[Diabetes Level]])</f>
        <v>34437.61</v>
      </c>
    </row>
    <row r="1507" spans="1:24" x14ac:dyDescent="0.25">
      <c r="A1507" t="s">
        <v>865</v>
      </c>
      <c r="B1507" t="str">
        <f>VLOOKUP(A1507,'Customer Names'!$A$2:$E$2336,3,FALSE)</f>
        <v>Ms.</v>
      </c>
      <c r="C1507" t="str">
        <f>_xlfn.XLOOKUP(A1507,$A$2:$A$2336,'Customer Names'!$D$2:$D$2336,"NOT FOUND")</f>
        <v>Traci A</v>
      </c>
      <c r="D1507" t="str">
        <f>_xlfn.XLOOKUP(A1507,$A$2:$A$2336,'Customer Names'!$E$2:$E$2336,"NOT FOUND")</f>
        <v>Kemble</v>
      </c>
      <c r="E1507" cm="1">
        <f t="array" ref="E1507">_xlfn.XLOOKUP(A1507,$A$2:$A$2336,Table2[BMI],"NOT FOUND")</f>
        <v>22.36</v>
      </c>
      <c r="F1507" cm="1">
        <f t="array" ref="F1507">_xlfn.XLOOKUP(A1507,$A$2:$A$2336,Table2[HBA1C],"NOT FOUND")</f>
        <v>8.6</v>
      </c>
      <c r="G1507" t="str" cm="1">
        <f t="array" ref="G1507">_xlfn.XLOOKUP(A1507,$A$2:$A$2336,Table2[Heart Issues],"NOT FOUND")</f>
        <v>No</v>
      </c>
      <c r="H1507" t="str" cm="1">
        <f t="array" ref="H1507">_xlfn.XLOOKUP(A1507,$A$2:$A$2336,Table2[Any Transplants],"NOT FOUND")</f>
        <v>No</v>
      </c>
      <c r="I1507" t="str" cm="1">
        <f t="array" ref="I1507">_xlfn.XLOOKUP(A1507,$A$2:$A$2336,Table2[Cancer history],"NOT FOUND")</f>
        <v>No</v>
      </c>
      <c r="J1507" t="str">
        <f>_xlfn.XLOOKUP(A1507,Table3[customer_no],Table3[month],"NOT FOUND")</f>
        <v>Aug</v>
      </c>
      <c r="K1507" s="7">
        <f>_xlfn.XLOOKUP(A1507,Table3[customer_no],Table3[year_average],"NOT FOUND")</f>
        <v>1978</v>
      </c>
      <c r="L1507" cm="1">
        <f t="array" ref="L1507">_xlfn.XLOOKUP(A1507,Table3[customer_no],'Hospitalisation Details'!$D$2:$D$2344,"NOT FOUND")</f>
        <v>5</v>
      </c>
      <c r="M1507" s="33">
        <f>_xlfn.XLOOKUP(A1507,Table3[customer_no],Table3[dd/mm/yy],"NOT FOUND")</f>
        <v>28707</v>
      </c>
      <c r="N1507">
        <f>_xlfn.XLOOKUP(A1507,Table3[customer_no],Table3[age],"NOT FOUND")</f>
        <v>44</v>
      </c>
      <c r="O1507" cm="1">
        <f t="array" ref="O1507">_xlfn.XLOOKUP(A1507,Table3[customer_no],'Hospitalisation Details'!$E$2:$E$2344,"NOT FOUND")</f>
        <v>2</v>
      </c>
      <c r="P1507" t="str">
        <f>_xlfn.XLOOKUP(A1507,Table3[customer_no],Table3[hsplt_handled],"NOT FOUND")</f>
        <v>tier - 2</v>
      </c>
      <c r="Q1507" t="str">
        <f>_xlfn.XLOOKUP(A1507,Table3[customer_no],Table3[city_handled],"NOT FOUND")</f>
        <v>tier - 1</v>
      </c>
      <c r="R1507" t="str">
        <f>_xlfn.XLOOKUP(A1507,Table3[customer_no],Table3[state_id],"NOT FOUND")</f>
        <v>R1013</v>
      </c>
      <c r="S1507" s="34" cm="1">
        <f t="array" ref="S1507">_xlfn.XLOOKUP(A1507,Table3[customer_no],'Hospitalisation Details'!$F$2:$F$2344,"NOT FOUND")</f>
        <v>6863.49</v>
      </c>
      <c r="T1507" t="str">
        <f>_xlfn.XLOOKUP(A1507,Table2[Customer ID],Table2[BMI_category],"NOT FOUND")</f>
        <v>Normal Weight</v>
      </c>
      <c r="U1507" s="7">
        <f>_xlfn.XLOOKUP(A1507,Table2[Customer ID],Table2[no of surgery],"NOT FOUND")</f>
        <v>0</v>
      </c>
      <c r="V1507" t="str">
        <f>_xlfn.XLOOKUP(A1507,Table2[Customer ID],Table2[smoker_missing],"NOT FOUND")</f>
        <v>No</v>
      </c>
      <c r="W1507" t="str">
        <f t="shared" si="23"/>
        <v>Diabetes</v>
      </c>
      <c r="X1507" s="37">
        <f>SUM(Table5[[#This Row],[Title]:[Diabetes Level]])</f>
        <v>37630.449999999997</v>
      </c>
    </row>
    <row r="1508" spans="1:24" x14ac:dyDescent="0.25">
      <c r="A1508" t="s">
        <v>864</v>
      </c>
      <c r="B1508" t="str">
        <f>VLOOKUP(A1508,'Customer Names'!$A$2:$E$2336,3,FALSE)</f>
        <v>Mr.</v>
      </c>
      <c r="C1508" t="str">
        <f>_xlfn.XLOOKUP(A1508,$A$2:$A$2336,'Customer Names'!$D$2:$D$2336,"NOT FOUND")</f>
        <v>Justin P</v>
      </c>
      <c r="D1508" t="str">
        <f>_xlfn.XLOOKUP(A1508,$A$2:$A$2336,'Customer Names'!$E$2:$E$2336,"NOT FOUND")</f>
        <v>Bentley</v>
      </c>
      <c r="E1508" cm="1">
        <f t="array" ref="E1508">_xlfn.XLOOKUP(A1508,$A$2:$A$2336,Table2[BMI],"NOT FOUND")</f>
        <v>23.94</v>
      </c>
      <c r="F1508" cm="1">
        <f t="array" ref="F1508">_xlfn.XLOOKUP(A1508,$A$2:$A$2336,Table2[HBA1C],"NOT FOUND")</f>
        <v>10.74</v>
      </c>
      <c r="G1508" t="str" cm="1">
        <f t="array" ref="G1508">_xlfn.XLOOKUP(A1508,$A$2:$A$2336,Table2[Heart Issues],"NOT FOUND")</f>
        <v>yes</v>
      </c>
      <c r="H1508" t="str" cm="1">
        <f t="array" ref="H1508">_xlfn.XLOOKUP(A1508,$A$2:$A$2336,Table2[Any Transplants],"NOT FOUND")</f>
        <v>No</v>
      </c>
      <c r="I1508" t="str" cm="1">
        <f t="array" ref="I1508">_xlfn.XLOOKUP(A1508,$A$2:$A$2336,Table2[Cancer history],"NOT FOUND")</f>
        <v>No</v>
      </c>
      <c r="J1508" t="str">
        <f>_xlfn.XLOOKUP(A1508,Table3[customer_no],Table3[month],"NOT FOUND")</f>
        <v>Jun</v>
      </c>
      <c r="K1508" s="7">
        <f>_xlfn.XLOOKUP(A1508,Table3[customer_no],Table3[year_average],"NOT FOUND")</f>
        <v>1981</v>
      </c>
      <c r="L1508" cm="1">
        <f t="array" ref="L1508">_xlfn.XLOOKUP(A1508,Table3[customer_no],'Hospitalisation Details'!$D$2:$D$2344,"NOT FOUND")</f>
        <v>19</v>
      </c>
      <c r="M1508" s="33">
        <f>_xlfn.XLOOKUP(A1508,Table3[customer_no],Table3[dd/mm/yy],"NOT FOUND")</f>
        <v>29756</v>
      </c>
      <c r="N1508">
        <f>_xlfn.XLOOKUP(A1508,Table3[customer_no],Table3[age],"NOT FOUND")</f>
        <v>41</v>
      </c>
      <c r="O1508" cm="1">
        <f t="array" ref="O1508">_xlfn.XLOOKUP(A1508,Table3[customer_no],'Hospitalisation Details'!$E$2:$E$2344,"NOT FOUND")</f>
        <v>1</v>
      </c>
      <c r="P1508" t="str">
        <f>_xlfn.XLOOKUP(A1508,Table3[customer_no],Table3[hsplt_handled],"NOT FOUND")</f>
        <v>tier - 2</v>
      </c>
      <c r="Q1508" t="str">
        <f>_xlfn.XLOOKUP(A1508,Table3[customer_no],Table3[city_handled],"NOT FOUND")</f>
        <v>tier - 2</v>
      </c>
      <c r="R1508" t="str">
        <f>_xlfn.XLOOKUP(A1508,Table3[customer_no],Table3[state_id],"NOT FOUND")</f>
        <v>R1019</v>
      </c>
      <c r="S1508" s="34" cm="1">
        <f t="array" ref="S1508">_xlfn.XLOOKUP(A1508,Table3[customer_no],'Hospitalisation Details'!$F$2:$F$2344,"NOT FOUND")</f>
        <v>6858.48</v>
      </c>
      <c r="T1508" t="str">
        <f>_xlfn.XLOOKUP(A1508,Table2[Customer ID],Table2[BMI_category],"NOT FOUND")</f>
        <v>Normal Weight</v>
      </c>
      <c r="U1508" s="7">
        <f>_xlfn.XLOOKUP(A1508,Table2[Customer ID],Table2[no of surgery],"NOT FOUND")</f>
        <v>0</v>
      </c>
      <c r="V1508" t="str">
        <f>_xlfn.XLOOKUP(A1508,Table2[Customer ID],Table2[smoker_missing],"NOT FOUND")</f>
        <v>No</v>
      </c>
      <c r="W1508" t="str">
        <f t="shared" si="23"/>
        <v>Diabetes</v>
      </c>
      <c r="X1508" s="37">
        <f>SUM(Table5[[#This Row],[Title]:[Diabetes Level]])</f>
        <v>38691.160000000003</v>
      </c>
    </row>
    <row r="1509" spans="1:24" x14ac:dyDescent="0.25">
      <c r="A1509" t="s">
        <v>863</v>
      </c>
      <c r="B1509" t="str">
        <f>VLOOKUP(A1509,'Customer Names'!$A$2:$E$2336,3,FALSE)</f>
        <v>Mr.</v>
      </c>
      <c r="C1509" t="str">
        <f>_xlfn.XLOOKUP(A1509,$A$2:$A$2336,'Customer Names'!$D$2:$D$2336,"NOT FOUND")</f>
        <v>Logan M</v>
      </c>
      <c r="D1509" t="str">
        <f>_xlfn.XLOOKUP(A1509,$A$2:$A$2336,'Customer Names'!$E$2:$E$2336,"NOT FOUND")</f>
        <v>Jones</v>
      </c>
      <c r="E1509" cm="1">
        <f t="array" ref="E1509">_xlfn.XLOOKUP(A1509,$A$2:$A$2336,Table2[BMI],"NOT FOUND")</f>
        <v>30.1</v>
      </c>
      <c r="F1509" cm="1">
        <f t="array" ref="F1509">_xlfn.XLOOKUP(A1509,$A$2:$A$2336,Table2[HBA1C],"NOT FOUND")</f>
        <v>4.3899999999999997</v>
      </c>
      <c r="G1509" t="str" cm="1">
        <f t="array" ref="G1509">_xlfn.XLOOKUP(A1509,$A$2:$A$2336,Table2[Heart Issues],"NOT FOUND")</f>
        <v>No</v>
      </c>
      <c r="H1509" t="str" cm="1">
        <f t="array" ref="H1509">_xlfn.XLOOKUP(A1509,$A$2:$A$2336,Table2[Any Transplants],"NOT FOUND")</f>
        <v>No</v>
      </c>
      <c r="I1509" t="str" cm="1">
        <f t="array" ref="I1509">_xlfn.XLOOKUP(A1509,$A$2:$A$2336,Table2[Cancer history],"NOT FOUND")</f>
        <v>Yes</v>
      </c>
      <c r="J1509" t="str">
        <f>_xlfn.XLOOKUP(A1509,Table3[customer_no],Table3[month],"NOT FOUND")</f>
        <v>Nov</v>
      </c>
      <c r="K1509" s="7">
        <f>_xlfn.XLOOKUP(A1509,Table3[customer_no],Table3[year_average],"NOT FOUND")</f>
        <v>1979</v>
      </c>
      <c r="L1509" cm="1">
        <f t="array" ref="L1509">_xlfn.XLOOKUP(A1509,Table3[customer_no],'Hospitalisation Details'!$D$2:$D$2344,"NOT FOUND")</f>
        <v>4</v>
      </c>
      <c r="M1509" s="33">
        <f>_xlfn.XLOOKUP(A1509,Table3[customer_no],Table3[dd/mm/yy],"NOT FOUND")</f>
        <v>29163</v>
      </c>
      <c r="N1509">
        <f>_xlfn.XLOOKUP(A1509,Table3[customer_no],Table3[age],"NOT FOUND")</f>
        <v>43</v>
      </c>
      <c r="O1509" cm="1">
        <f t="array" ref="O1509">_xlfn.XLOOKUP(A1509,Table3[customer_no],'Hospitalisation Details'!$E$2:$E$2344,"NOT FOUND")</f>
        <v>1</v>
      </c>
      <c r="P1509" t="str">
        <f>_xlfn.XLOOKUP(A1509,Table3[customer_no],Table3[hsplt_handled],"NOT FOUND")</f>
        <v>tier - 2</v>
      </c>
      <c r="Q1509" t="str">
        <f>_xlfn.XLOOKUP(A1509,Table3[customer_no],Table3[city_handled],"NOT FOUND")</f>
        <v>tier - 2</v>
      </c>
      <c r="R1509" t="str">
        <f>_xlfn.XLOOKUP(A1509,Table3[customer_no],Table3[state_id],"NOT FOUND")</f>
        <v>R1011</v>
      </c>
      <c r="S1509" s="34" cm="1">
        <f t="array" ref="S1509">_xlfn.XLOOKUP(A1509,Table3[customer_no],'Hospitalisation Details'!$F$2:$F$2344,"NOT FOUND")</f>
        <v>6849.03</v>
      </c>
      <c r="T1509" t="str">
        <f>_xlfn.XLOOKUP(A1509,Table2[Customer ID],Table2[BMI_category],"NOT FOUND")</f>
        <v>Obesity</v>
      </c>
      <c r="U1509" s="7">
        <f>_xlfn.XLOOKUP(A1509,Table2[Customer ID],Table2[no of surgery],"NOT FOUND")</f>
        <v>1</v>
      </c>
      <c r="V1509" t="str">
        <f>_xlfn.XLOOKUP(A1509,Table2[Customer ID],Table2[smoker_missing],"NOT FOUND")</f>
        <v>No</v>
      </c>
      <c r="W1509" t="str">
        <f t="shared" si="23"/>
        <v>Normal</v>
      </c>
      <c r="X1509" s="37">
        <f>SUM(Table5[[#This Row],[Title]:[Diabetes Level]])</f>
        <v>38074.520000000004</v>
      </c>
    </row>
    <row r="1510" spans="1:24" x14ac:dyDescent="0.25">
      <c r="A1510" t="s">
        <v>862</v>
      </c>
      <c r="B1510" t="str">
        <f>VLOOKUP(A1510,'Customer Names'!$A$2:$E$2336,3,FALSE)</f>
        <v>Mr.</v>
      </c>
      <c r="C1510" t="str">
        <f>_xlfn.XLOOKUP(A1510,$A$2:$A$2336,'Customer Names'!$D$2:$D$2336,"NOT FOUND")</f>
        <v>Sebastien</v>
      </c>
      <c r="D1510" t="str">
        <f>_xlfn.XLOOKUP(A1510,$A$2:$A$2336,'Customer Names'!$E$2:$E$2336,"NOT FOUND")</f>
        <v>Tremblay</v>
      </c>
      <c r="E1510" cm="1">
        <f t="array" ref="E1510">_xlfn.XLOOKUP(A1510,$A$2:$A$2336,Table2[BMI],"NOT FOUND")</f>
        <v>21.93</v>
      </c>
      <c r="F1510" cm="1">
        <f t="array" ref="F1510">_xlfn.XLOOKUP(A1510,$A$2:$A$2336,Table2[HBA1C],"NOT FOUND")</f>
        <v>6.3</v>
      </c>
      <c r="G1510" t="str" cm="1">
        <f t="array" ref="G1510">_xlfn.XLOOKUP(A1510,$A$2:$A$2336,Table2[Heart Issues],"NOT FOUND")</f>
        <v>No</v>
      </c>
      <c r="H1510" t="str" cm="1">
        <f t="array" ref="H1510">_xlfn.XLOOKUP(A1510,$A$2:$A$2336,Table2[Any Transplants],"NOT FOUND")</f>
        <v>No</v>
      </c>
      <c r="I1510" t="str" cm="1">
        <f t="array" ref="I1510">_xlfn.XLOOKUP(A1510,$A$2:$A$2336,Table2[Cancer history],"NOT FOUND")</f>
        <v>No</v>
      </c>
      <c r="J1510" t="str">
        <f>_xlfn.XLOOKUP(A1510,Table3[customer_no],Table3[month],"NOT FOUND")</f>
        <v>Jun</v>
      </c>
      <c r="K1510" s="7">
        <f>_xlfn.XLOOKUP(A1510,Table3[customer_no],Table3[year_average],"NOT FOUND")</f>
        <v>1977</v>
      </c>
      <c r="L1510" cm="1">
        <f t="array" ref="L1510">_xlfn.XLOOKUP(A1510,Table3[customer_no],'Hospitalisation Details'!$D$2:$D$2344,"NOT FOUND")</f>
        <v>15</v>
      </c>
      <c r="M1510" s="33">
        <f>_xlfn.XLOOKUP(A1510,Table3[customer_no],Table3[dd/mm/yy],"NOT FOUND")</f>
        <v>28291</v>
      </c>
      <c r="N1510">
        <f>_xlfn.XLOOKUP(A1510,Table3[customer_no],Table3[age],"NOT FOUND")</f>
        <v>45</v>
      </c>
      <c r="O1510" cm="1">
        <f t="array" ref="O1510">_xlfn.XLOOKUP(A1510,Table3[customer_no],'Hospitalisation Details'!$E$2:$E$2344,"NOT FOUND")</f>
        <v>2</v>
      </c>
      <c r="P1510" t="str">
        <f>_xlfn.XLOOKUP(A1510,Table3[customer_no],Table3[hsplt_handled],"NOT FOUND")</f>
        <v>tier - 2</v>
      </c>
      <c r="Q1510" t="str">
        <f>_xlfn.XLOOKUP(A1510,Table3[customer_no],Table3[city_handled],"NOT FOUND")</f>
        <v>tier - 1</v>
      </c>
      <c r="R1510" t="str">
        <f>_xlfn.XLOOKUP(A1510,Table3[customer_no],Table3[state_id],"NOT FOUND")</f>
        <v>R1013</v>
      </c>
      <c r="S1510" s="34" cm="1">
        <f t="array" ref="S1510">_xlfn.XLOOKUP(A1510,Table3[customer_no],'Hospitalisation Details'!$F$2:$F$2344,"NOT FOUND")</f>
        <v>6843.17</v>
      </c>
      <c r="T1510" t="str">
        <f>_xlfn.XLOOKUP(A1510,Table2[Customer ID],Table2[BMI_category],"NOT FOUND")</f>
        <v>Normal Weight</v>
      </c>
      <c r="U1510" s="7">
        <f>_xlfn.XLOOKUP(A1510,Table2[Customer ID],Table2[no of surgery],"NOT FOUND")</f>
        <v>0</v>
      </c>
      <c r="V1510" t="str">
        <f>_xlfn.XLOOKUP(A1510,Table2[Customer ID],Table2[smoker_missing],"NOT FOUND")</f>
        <v>No</v>
      </c>
      <c r="W1510" t="str">
        <f t="shared" si="23"/>
        <v>Prediabetes</v>
      </c>
      <c r="X1510" s="37">
        <f>SUM(Table5[[#This Row],[Title]:[Diabetes Level]])</f>
        <v>37201.4</v>
      </c>
    </row>
    <row r="1511" spans="1:24" x14ac:dyDescent="0.25">
      <c r="A1511" t="s">
        <v>861</v>
      </c>
      <c r="B1511" t="str">
        <f>VLOOKUP(A1511,'Customer Names'!$A$2:$E$2336,3,FALSE)</f>
        <v>Ms.</v>
      </c>
      <c r="C1511" t="str">
        <f>_xlfn.XLOOKUP(A1511,$A$2:$A$2336,'Customer Names'!$D$2:$D$2336,"NOT FOUND")</f>
        <v>Tiffany A</v>
      </c>
      <c r="D1511" t="str">
        <f>_xlfn.XLOOKUP(A1511,$A$2:$A$2336,'Customer Names'!$E$2:$E$2336,"NOT FOUND")</f>
        <v>Bellucci</v>
      </c>
      <c r="E1511" cm="1">
        <f t="array" ref="E1511">_xlfn.XLOOKUP(A1511,$A$2:$A$2336,Table2[BMI],"NOT FOUND")</f>
        <v>39.75</v>
      </c>
      <c r="F1511" cm="1">
        <f t="array" ref="F1511">_xlfn.XLOOKUP(A1511,$A$2:$A$2336,Table2[HBA1C],"NOT FOUND")</f>
        <v>5.41</v>
      </c>
      <c r="G1511" t="str" cm="1">
        <f t="array" ref="G1511">_xlfn.XLOOKUP(A1511,$A$2:$A$2336,Table2[Heart Issues],"NOT FOUND")</f>
        <v>No</v>
      </c>
      <c r="H1511" t="str" cm="1">
        <f t="array" ref="H1511">_xlfn.XLOOKUP(A1511,$A$2:$A$2336,Table2[Any Transplants],"NOT FOUND")</f>
        <v>yes</v>
      </c>
      <c r="I1511" t="str" cm="1">
        <f t="array" ref="I1511">_xlfn.XLOOKUP(A1511,$A$2:$A$2336,Table2[Cancer history],"NOT FOUND")</f>
        <v>No</v>
      </c>
      <c r="J1511" t="str">
        <f>_xlfn.XLOOKUP(A1511,Table3[customer_no],Table3[month],"NOT FOUND")</f>
        <v>Nov</v>
      </c>
      <c r="K1511" s="7">
        <f>_xlfn.XLOOKUP(A1511,Table3[customer_no],Table3[year_average],"NOT FOUND")</f>
        <v>2000</v>
      </c>
      <c r="L1511" cm="1">
        <f t="array" ref="L1511">_xlfn.XLOOKUP(A1511,Table3[customer_no],'Hospitalisation Details'!$D$2:$D$2344,"NOT FOUND")</f>
        <v>30</v>
      </c>
      <c r="M1511" s="33">
        <f>_xlfn.XLOOKUP(A1511,Table3[customer_no],Table3[dd/mm/yy],"NOT FOUND")</f>
        <v>36860</v>
      </c>
      <c r="N1511">
        <f>_xlfn.XLOOKUP(A1511,Table3[customer_no],Table3[age],"NOT FOUND")</f>
        <v>22</v>
      </c>
      <c r="O1511" cm="1">
        <f t="array" ref="O1511">_xlfn.XLOOKUP(A1511,Table3[customer_no],'Hospitalisation Details'!$E$2:$E$2344,"NOT FOUND")</f>
        <v>0</v>
      </c>
      <c r="P1511" t="str">
        <f>_xlfn.XLOOKUP(A1511,Table3[customer_no],Table3[hsplt_handled],"NOT FOUND")</f>
        <v>tier - 2</v>
      </c>
      <c r="Q1511" t="str">
        <f>_xlfn.XLOOKUP(A1511,Table3[customer_no],Table3[city_handled],"NOT FOUND")</f>
        <v>tier - 1</v>
      </c>
      <c r="R1511" t="str">
        <f>_xlfn.XLOOKUP(A1511,Table3[customer_no],Table3[state_id],"NOT FOUND")</f>
        <v>R1012</v>
      </c>
      <c r="S1511" s="34" cm="1">
        <f t="array" ref="S1511">_xlfn.XLOOKUP(A1511,Table3[customer_no],'Hospitalisation Details'!$F$2:$F$2344,"NOT FOUND")</f>
        <v>6842.28</v>
      </c>
      <c r="T1511" t="str">
        <f>_xlfn.XLOOKUP(A1511,Table2[Customer ID],Table2[BMI_category],"NOT FOUND")</f>
        <v>Obesity</v>
      </c>
      <c r="U1511" s="7">
        <f>_xlfn.XLOOKUP(A1511,Table2[Customer ID],Table2[no of surgery],"NOT FOUND")</f>
        <v>1</v>
      </c>
      <c r="V1511" t="str">
        <f>_xlfn.XLOOKUP(A1511,Table2[Customer ID],Table2[smoker_missing],"NOT FOUND")</f>
        <v>No</v>
      </c>
      <c r="W1511" t="str">
        <f t="shared" si="23"/>
        <v>Normal</v>
      </c>
      <c r="X1511" s="37">
        <f>SUM(Table5[[#This Row],[Title]:[Diabetes Level]])</f>
        <v>45800.44</v>
      </c>
    </row>
    <row r="1512" spans="1:24" x14ac:dyDescent="0.25">
      <c r="A1512" t="s">
        <v>860</v>
      </c>
      <c r="B1512" t="str">
        <f>VLOOKUP(A1512,'Customer Names'!$A$2:$E$2336,3,FALSE)</f>
        <v>Mr.</v>
      </c>
      <c r="C1512" t="str">
        <f>_xlfn.XLOOKUP(A1512,$A$2:$A$2336,'Customer Names'!$D$2:$D$2336,"NOT FOUND")</f>
        <v>Matthew</v>
      </c>
      <c r="D1512" t="str">
        <f>_xlfn.XLOOKUP(A1512,$A$2:$A$2336,'Customer Names'!$E$2:$E$2336,"NOT FOUND")</f>
        <v>Collins</v>
      </c>
      <c r="E1512" cm="1">
        <f t="array" ref="E1512">_xlfn.XLOOKUP(A1512,$A$2:$A$2336,Table2[BMI],"NOT FOUND")</f>
        <v>26.03</v>
      </c>
      <c r="F1512" cm="1">
        <f t="array" ref="F1512">_xlfn.XLOOKUP(A1512,$A$2:$A$2336,Table2[HBA1C],"NOT FOUND")</f>
        <v>4.47</v>
      </c>
      <c r="G1512" t="str" cm="1">
        <f t="array" ref="G1512">_xlfn.XLOOKUP(A1512,$A$2:$A$2336,Table2[Heart Issues],"NOT FOUND")</f>
        <v>No</v>
      </c>
      <c r="H1512" t="str" cm="1">
        <f t="array" ref="H1512">_xlfn.XLOOKUP(A1512,$A$2:$A$2336,Table2[Any Transplants],"NOT FOUND")</f>
        <v>No</v>
      </c>
      <c r="I1512" t="str" cm="1">
        <f t="array" ref="I1512">_xlfn.XLOOKUP(A1512,$A$2:$A$2336,Table2[Cancer history],"NOT FOUND")</f>
        <v>Yes</v>
      </c>
      <c r="J1512" t="str">
        <f>_xlfn.XLOOKUP(A1512,Table3[customer_no],Table3[month],"NOT FOUND")</f>
        <v>Jul</v>
      </c>
      <c r="K1512" s="7">
        <f>_xlfn.XLOOKUP(A1512,Table3[customer_no],Table3[year_average],"NOT FOUND")</f>
        <v>1979</v>
      </c>
      <c r="L1512" cm="1">
        <f t="array" ref="L1512">_xlfn.XLOOKUP(A1512,Table3[customer_no],'Hospitalisation Details'!$D$2:$D$2344,"NOT FOUND")</f>
        <v>15</v>
      </c>
      <c r="M1512" s="33">
        <f>_xlfn.XLOOKUP(A1512,Table3[customer_no],Table3[dd/mm/yy],"NOT FOUND")</f>
        <v>29051</v>
      </c>
      <c r="N1512">
        <f>_xlfn.XLOOKUP(A1512,Table3[customer_no],Table3[age],"NOT FOUND")</f>
        <v>43</v>
      </c>
      <c r="O1512" cm="1">
        <f t="array" ref="O1512">_xlfn.XLOOKUP(A1512,Table3[customer_no],'Hospitalisation Details'!$E$2:$E$2344,"NOT FOUND")</f>
        <v>0</v>
      </c>
      <c r="P1512" t="str">
        <f>_xlfn.XLOOKUP(A1512,Table3[customer_no],Table3[hsplt_handled],"NOT FOUND")</f>
        <v>tier - 3</v>
      </c>
      <c r="Q1512" t="str">
        <f>_xlfn.XLOOKUP(A1512,Table3[customer_no],Table3[city_handled],"NOT FOUND")</f>
        <v>tier - 1</v>
      </c>
      <c r="R1512" t="str">
        <f>_xlfn.XLOOKUP(A1512,Table3[customer_no],Table3[state_id],"NOT FOUND")</f>
        <v>R1016</v>
      </c>
      <c r="S1512" s="34" cm="1">
        <f t="array" ref="S1512">_xlfn.XLOOKUP(A1512,Table3[customer_no],'Hospitalisation Details'!$F$2:$F$2344,"NOT FOUND")</f>
        <v>6837.37</v>
      </c>
      <c r="T1512" t="str">
        <f>_xlfn.XLOOKUP(A1512,Table2[Customer ID],Table2[BMI_category],"NOT FOUND")</f>
        <v>Overweight</v>
      </c>
      <c r="U1512" s="7">
        <f>_xlfn.XLOOKUP(A1512,Table2[Customer ID],Table2[no of surgery],"NOT FOUND")</f>
        <v>1</v>
      </c>
      <c r="V1512" t="str">
        <f>_xlfn.XLOOKUP(A1512,Table2[Customer ID],Table2[smoker_missing],"NOT FOUND")</f>
        <v>No</v>
      </c>
      <c r="W1512" t="str">
        <f t="shared" si="23"/>
        <v>Normal</v>
      </c>
      <c r="X1512" s="37">
        <f>SUM(Table5[[#This Row],[Title]:[Diabetes Level]])</f>
        <v>37956.870000000003</v>
      </c>
    </row>
    <row r="1513" spans="1:24" x14ac:dyDescent="0.25">
      <c r="A1513" t="s">
        <v>859</v>
      </c>
      <c r="B1513" t="str">
        <f>VLOOKUP(A1513,'Customer Names'!$A$2:$E$2336,3,FALSE)</f>
        <v>Mr.</v>
      </c>
      <c r="C1513" t="str">
        <f>_xlfn.XLOOKUP(A1513,$A$2:$A$2336,'Customer Names'!$D$2:$D$2336,"NOT FOUND")</f>
        <v>Luke</v>
      </c>
      <c r="D1513" t="str">
        <f>_xlfn.XLOOKUP(A1513,$A$2:$A$2336,'Customer Names'!$E$2:$E$2336,"NOT FOUND")</f>
        <v>Gillman</v>
      </c>
      <c r="E1513" cm="1">
        <f t="array" ref="E1513">_xlfn.XLOOKUP(A1513,$A$2:$A$2336,Table2[BMI],"NOT FOUND")</f>
        <v>34.51</v>
      </c>
      <c r="F1513" cm="1">
        <f t="array" ref="F1513">_xlfn.XLOOKUP(A1513,$A$2:$A$2336,Table2[HBA1C],"NOT FOUND")</f>
        <v>6.26</v>
      </c>
      <c r="G1513" t="str" cm="1">
        <f t="array" ref="G1513">_xlfn.XLOOKUP(A1513,$A$2:$A$2336,Table2[Heart Issues],"NOT FOUND")</f>
        <v>No</v>
      </c>
      <c r="H1513" t="str" cm="1">
        <f t="array" ref="H1513">_xlfn.XLOOKUP(A1513,$A$2:$A$2336,Table2[Any Transplants],"NOT FOUND")</f>
        <v>No</v>
      </c>
      <c r="I1513" t="str" cm="1">
        <f t="array" ref="I1513">_xlfn.XLOOKUP(A1513,$A$2:$A$2336,Table2[Cancer history],"NOT FOUND")</f>
        <v>No</v>
      </c>
      <c r="J1513" t="str">
        <f>_xlfn.XLOOKUP(A1513,Table3[customer_no],Table3[month],"NOT FOUND")</f>
        <v>Jul</v>
      </c>
      <c r="K1513" s="7">
        <f>_xlfn.XLOOKUP(A1513,Table3[customer_no],Table3[year_average],"NOT FOUND")</f>
        <v>1994</v>
      </c>
      <c r="L1513" cm="1">
        <f t="array" ref="L1513">_xlfn.XLOOKUP(A1513,Table3[customer_no],'Hospitalisation Details'!$D$2:$D$2344,"NOT FOUND")</f>
        <v>8</v>
      </c>
      <c r="M1513" s="33">
        <f>_xlfn.XLOOKUP(A1513,Table3[customer_no],Table3[dd/mm/yy],"NOT FOUND")</f>
        <v>34523</v>
      </c>
      <c r="N1513">
        <f>_xlfn.XLOOKUP(A1513,Table3[customer_no],Table3[age],"NOT FOUND")</f>
        <v>28</v>
      </c>
      <c r="O1513" cm="1">
        <f t="array" ref="O1513">_xlfn.XLOOKUP(A1513,Table3[customer_no],'Hospitalisation Details'!$E$2:$E$2344,"NOT FOUND")</f>
        <v>0</v>
      </c>
      <c r="P1513" t="str">
        <f>_xlfn.XLOOKUP(A1513,Table3[customer_no],Table3[hsplt_handled],"NOT FOUND")</f>
        <v>tier - 2</v>
      </c>
      <c r="Q1513" t="str">
        <f>_xlfn.XLOOKUP(A1513,Table3[customer_no],Table3[city_handled],"NOT FOUND")</f>
        <v>tier - 2</v>
      </c>
      <c r="R1513" t="str">
        <f>_xlfn.XLOOKUP(A1513,Table3[customer_no],Table3[state_id],"NOT FOUND")</f>
        <v>R1021</v>
      </c>
      <c r="S1513" s="34" cm="1">
        <f t="array" ref="S1513">_xlfn.XLOOKUP(A1513,Table3[customer_no],'Hospitalisation Details'!$F$2:$F$2344,"NOT FOUND")</f>
        <v>6827.69</v>
      </c>
      <c r="T1513" t="str">
        <f>_xlfn.XLOOKUP(A1513,Table2[Customer ID],Table2[BMI_category],"NOT FOUND")</f>
        <v>Obesity</v>
      </c>
      <c r="U1513" s="7">
        <f>_xlfn.XLOOKUP(A1513,Table2[Customer ID],Table2[no of surgery],"NOT FOUND")</f>
        <v>0</v>
      </c>
      <c r="V1513" t="str">
        <f>_xlfn.XLOOKUP(A1513,Table2[Customer ID],Table2[smoker_missing],"NOT FOUND")</f>
        <v>No</v>
      </c>
      <c r="W1513" t="str">
        <f t="shared" si="23"/>
        <v>Prediabetes</v>
      </c>
      <c r="X1513" s="37">
        <f>SUM(Table5[[#This Row],[Title]:[Diabetes Level]])</f>
        <v>43421.46</v>
      </c>
    </row>
    <row r="1514" spans="1:24" x14ac:dyDescent="0.25">
      <c r="A1514" t="s">
        <v>858</v>
      </c>
      <c r="B1514" t="str">
        <f>VLOOKUP(A1514,'Customer Names'!$A$2:$E$2336,3,FALSE)</f>
        <v>Ms.</v>
      </c>
      <c r="C1514" t="str">
        <f>_xlfn.XLOOKUP(A1514,$A$2:$A$2336,'Customer Names'!$D$2:$D$2336,"NOT FOUND")</f>
        <v>Leigh</v>
      </c>
      <c r="D1514" t="str">
        <f>_xlfn.XLOOKUP(A1514,$A$2:$A$2336,'Customer Names'!$E$2:$E$2336,"NOT FOUND")</f>
        <v>West</v>
      </c>
      <c r="E1514" cm="1">
        <f t="array" ref="E1514">_xlfn.XLOOKUP(A1514,$A$2:$A$2336,Table2[BMI],"NOT FOUND")</f>
        <v>19.32</v>
      </c>
      <c r="F1514" cm="1">
        <f t="array" ref="F1514">_xlfn.XLOOKUP(A1514,$A$2:$A$2336,Table2[HBA1C],"NOT FOUND")</f>
        <v>11.58</v>
      </c>
      <c r="G1514" t="str" cm="1">
        <f t="array" ref="G1514">_xlfn.XLOOKUP(A1514,$A$2:$A$2336,Table2[Heart Issues],"NOT FOUND")</f>
        <v>yes</v>
      </c>
      <c r="H1514" t="str" cm="1">
        <f t="array" ref="H1514">_xlfn.XLOOKUP(A1514,$A$2:$A$2336,Table2[Any Transplants],"NOT FOUND")</f>
        <v>No</v>
      </c>
      <c r="I1514" t="str" cm="1">
        <f t="array" ref="I1514">_xlfn.XLOOKUP(A1514,$A$2:$A$2336,Table2[Cancer history],"NOT FOUND")</f>
        <v>No</v>
      </c>
      <c r="J1514" t="str">
        <f>_xlfn.XLOOKUP(A1514,Table3[customer_no],Table3[month],"NOT FOUND")</f>
        <v>Aug</v>
      </c>
      <c r="K1514" s="7">
        <f>_xlfn.XLOOKUP(A1514,Table3[customer_no],Table3[year_average],"NOT FOUND")</f>
        <v>1975</v>
      </c>
      <c r="L1514" cm="1">
        <f t="array" ref="L1514">_xlfn.XLOOKUP(A1514,Table3[customer_no],'Hospitalisation Details'!$D$2:$D$2344,"NOT FOUND")</f>
        <v>17</v>
      </c>
      <c r="M1514" s="33">
        <f>_xlfn.XLOOKUP(A1514,Table3[customer_no],Table3[dd/mm/yy],"NOT FOUND")</f>
        <v>27623</v>
      </c>
      <c r="N1514">
        <f>_xlfn.XLOOKUP(A1514,Table3[customer_no],Table3[age],"NOT FOUND")</f>
        <v>47</v>
      </c>
      <c r="O1514" cm="1">
        <f t="array" ref="O1514">_xlfn.XLOOKUP(A1514,Table3[customer_no],'Hospitalisation Details'!$E$2:$E$2344,"NOT FOUND")</f>
        <v>1</v>
      </c>
      <c r="P1514" t="str">
        <f>_xlfn.XLOOKUP(A1514,Table3[customer_no],Table3[hsplt_handled],"NOT FOUND")</f>
        <v>tier - 2</v>
      </c>
      <c r="Q1514" t="str">
        <f>_xlfn.XLOOKUP(A1514,Table3[customer_no],Table3[city_handled],"NOT FOUND")</f>
        <v>tier - 1</v>
      </c>
      <c r="R1514" t="str">
        <f>_xlfn.XLOOKUP(A1514,Table3[customer_no],Table3[state_id],"NOT FOUND")</f>
        <v>R1012</v>
      </c>
      <c r="S1514" s="34" cm="1">
        <f t="array" ref="S1514">_xlfn.XLOOKUP(A1514,Table3[customer_no],'Hospitalisation Details'!$F$2:$F$2344,"NOT FOUND")</f>
        <v>6809.46</v>
      </c>
      <c r="T1514" t="str">
        <f>_xlfn.XLOOKUP(A1514,Table2[Customer ID],Table2[BMI_category],"NOT FOUND")</f>
        <v>Normal Weight</v>
      </c>
      <c r="U1514" s="7">
        <f>_xlfn.XLOOKUP(A1514,Table2[Customer ID],Table2[no of surgery],"NOT FOUND")</f>
        <v>1</v>
      </c>
      <c r="V1514" t="str">
        <f>_xlfn.XLOOKUP(A1514,Table2[Customer ID],Table2[smoker_missing],"NOT FOUND")</f>
        <v>No</v>
      </c>
      <c r="W1514" t="str">
        <f t="shared" si="23"/>
        <v>Diabetes</v>
      </c>
      <c r="X1514" s="37">
        <f>SUM(Table5[[#This Row],[Title]:[Diabetes Level]])</f>
        <v>36504.36</v>
      </c>
    </row>
    <row r="1515" spans="1:24" x14ac:dyDescent="0.25">
      <c r="A1515" t="s">
        <v>857</v>
      </c>
      <c r="B1515" t="str">
        <f>VLOOKUP(A1515,'Customer Names'!$A$2:$E$2336,3,FALSE)</f>
        <v>Mr.</v>
      </c>
      <c r="C1515" t="str">
        <f>_xlfn.XLOOKUP(A1515,$A$2:$A$2336,'Customer Names'!$D$2:$D$2336,"NOT FOUND")</f>
        <v>Yosuke</v>
      </c>
      <c r="D1515" t="str">
        <f>_xlfn.XLOOKUP(A1515,$A$2:$A$2336,'Customer Names'!$E$2:$E$2336,"NOT FOUND")</f>
        <v>Chida</v>
      </c>
      <c r="E1515" cm="1">
        <f t="array" ref="E1515">_xlfn.XLOOKUP(A1515,$A$2:$A$2336,Table2[BMI],"NOT FOUND")</f>
        <v>28.5</v>
      </c>
      <c r="F1515" cm="1">
        <f t="array" ref="F1515">_xlfn.XLOOKUP(A1515,$A$2:$A$2336,Table2[HBA1C],"NOT FOUND")</f>
        <v>4.3600000000000003</v>
      </c>
      <c r="G1515" t="str" cm="1">
        <f t="array" ref="G1515">_xlfn.XLOOKUP(A1515,$A$2:$A$2336,Table2[Heart Issues],"NOT FOUND")</f>
        <v>No</v>
      </c>
      <c r="H1515" t="str" cm="1">
        <f t="array" ref="H1515">_xlfn.XLOOKUP(A1515,$A$2:$A$2336,Table2[Any Transplants],"NOT FOUND")</f>
        <v>No</v>
      </c>
      <c r="I1515" t="str" cm="1">
        <f t="array" ref="I1515">_xlfn.XLOOKUP(A1515,$A$2:$A$2336,Table2[Cancer history],"NOT FOUND")</f>
        <v>No</v>
      </c>
      <c r="J1515" t="str">
        <f>_xlfn.XLOOKUP(A1515,Table3[customer_no],Table3[month],"NOT FOUND")</f>
        <v>Jun</v>
      </c>
      <c r="K1515" s="7">
        <f>_xlfn.XLOOKUP(A1515,Table3[customer_no],Table3[year_average],"NOT FOUND")</f>
        <v>1991</v>
      </c>
      <c r="L1515" cm="1">
        <f t="array" ref="L1515">_xlfn.XLOOKUP(A1515,Table3[customer_no],'Hospitalisation Details'!$D$2:$D$2344,"NOT FOUND")</f>
        <v>29</v>
      </c>
      <c r="M1515" s="33">
        <f>_xlfn.XLOOKUP(A1515,Table3[customer_no],Table3[dd/mm/yy],"NOT FOUND")</f>
        <v>33418</v>
      </c>
      <c r="N1515">
        <f>_xlfn.XLOOKUP(A1515,Table3[customer_no],Table3[age],"NOT FOUND")</f>
        <v>31</v>
      </c>
      <c r="O1515" cm="1">
        <f t="array" ref="O1515">_xlfn.XLOOKUP(A1515,Table3[customer_no],'Hospitalisation Details'!$E$2:$E$2344,"NOT FOUND")</f>
        <v>5</v>
      </c>
      <c r="P1515" t="str">
        <f>_xlfn.XLOOKUP(A1515,Table3[customer_no],Table3[hsplt_handled],"NOT FOUND")</f>
        <v>tier - 1</v>
      </c>
      <c r="Q1515" t="str">
        <f>_xlfn.XLOOKUP(A1515,Table3[customer_no],Table3[city_handled],"NOT FOUND")</f>
        <v>tier - 2</v>
      </c>
      <c r="R1515" t="str">
        <f>_xlfn.XLOOKUP(A1515,Table3[customer_no],Table3[state_id],"NOT FOUND")</f>
        <v>R1014</v>
      </c>
      <c r="S1515" s="34" cm="1">
        <f t="array" ref="S1515">_xlfn.XLOOKUP(A1515,Table3[customer_no],'Hospitalisation Details'!$F$2:$F$2344,"NOT FOUND")</f>
        <v>6799.46</v>
      </c>
      <c r="T1515" t="str">
        <f>_xlfn.XLOOKUP(A1515,Table2[Customer ID],Table2[BMI_category],"NOT FOUND")</f>
        <v>Overweight</v>
      </c>
      <c r="U1515" s="7">
        <f>_xlfn.XLOOKUP(A1515,Table2[Customer ID],Table2[no of surgery],"NOT FOUND")</f>
        <v>0</v>
      </c>
      <c r="V1515" t="str">
        <f>_xlfn.XLOOKUP(A1515,Table2[Customer ID],Table2[smoker_missing],"NOT FOUND")</f>
        <v>No</v>
      </c>
      <c r="W1515" t="str">
        <f t="shared" si="23"/>
        <v>Normal</v>
      </c>
      <c r="X1515" s="37">
        <f>SUM(Table5[[#This Row],[Title]:[Diabetes Level]])</f>
        <v>42306.32</v>
      </c>
    </row>
    <row r="1516" spans="1:24" x14ac:dyDescent="0.25">
      <c r="A1516" t="s">
        <v>856</v>
      </c>
      <c r="B1516" t="str">
        <f>VLOOKUP(A1516,'Customer Names'!$A$2:$E$2336,3,FALSE)</f>
        <v>Mr.</v>
      </c>
      <c r="C1516" t="str">
        <f>_xlfn.XLOOKUP(A1516,$A$2:$A$2336,'Customer Names'!$D$2:$D$2336,"NOT FOUND")</f>
        <v>Matthew</v>
      </c>
      <c r="D1516" t="str">
        <f>_xlfn.XLOOKUP(A1516,$A$2:$A$2336,'Customer Names'!$E$2:$E$2336,"NOT FOUND")</f>
        <v>Reisenauer</v>
      </c>
      <c r="E1516" cm="1">
        <f t="array" ref="E1516">_xlfn.XLOOKUP(A1516,$A$2:$A$2336,Table2[BMI],"NOT FOUND")</f>
        <v>30.875</v>
      </c>
      <c r="F1516" cm="1">
        <f t="array" ref="F1516">_xlfn.XLOOKUP(A1516,$A$2:$A$2336,Table2[HBA1C],"NOT FOUND")</f>
        <v>4.1399999999999997</v>
      </c>
      <c r="G1516" t="str" cm="1">
        <f t="array" ref="G1516">_xlfn.XLOOKUP(A1516,$A$2:$A$2336,Table2[Heart Issues],"NOT FOUND")</f>
        <v>yes</v>
      </c>
      <c r="H1516" t="str" cm="1">
        <f t="array" ref="H1516">_xlfn.XLOOKUP(A1516,$A$2:$A$2336,Table2[Any Transplants],"NOT FOUND")</f>
        <v>No</v>
      </c>
      <c r="I1516" t="str" cm="1">
        <f t="array" ref="I1516">_xlfn.XLOOKUP(A1516,$A$2:$A$2336,Table2[Cancer history],"NOT FOUND")</f>
        <v>No</v>
      </c>
      <c r="J1516" t="str">
        <f>_xlfn.XLOOKUP(A1516,Table3[customer_no],Table3[month],"NOT FOUND")</f>
        <v>Dec</v>
      </c>
      <c r="K1516" s="7">
        <f>_xlfn.XLOOKUP(A1516,Table3[customer_no],Table3[year_average],"NOT FOUND")</f>
        <v>1985</v>
      </c>
      <c r="L1516" cm="1">
        <f t="array" ref="L1516">_xlfn.XLOOKUP(A1516,Table3[customer_no],'Hospitalisation Details'!$D$2:$D$2344,"NOT FOUND")</f>
        <v>24</v>
      </c>
      <c r="M1516" s="33">
        <f>_xlfn.XLOOKUP(A1516,Table3[customer_no],Table3[dd/mm/yy],"NOT FOUND")</f>
        <v>31405</v>
      </c>
      <c r="N1516">
        <f>_xlfn.XLOOKUP(A1516,Table3[customer_no],Table3[age],"NOT FOUND")</f>
        <v>37</v>
      </c>
      <c r="O1516" cm="1">
        <f t="array" ref="O1516">_xlfn.XLOOKUP(A1516,Table3[customer_no],'Hospitalisation Details'!$E$2:$E$2344,"NOT FOUND")</f>
        <v>3</v>
      </c>
      <c r="P1516" t="str">
        <f>_xlfn.XLOOKUP(A1516,Table3[customer_no],Table3[hsplt_handled],"NOT FOUND")</f>
        <v>tier - 3</v>
      </c>
      <c r="Q1516" t="str">
        <f>_xlfn.XLOOKUP(A1516,Table3[customer_no],Table3[city_handled],"NOT FOUND")</f>
        <v>tier - 3</v>
      </c>
      <c r="R1516" t="str">
        <f>_xlfn.XLOOKUP(A1516,Table3[customer_no],Table3[state_id],"NOT FOUND")</f>
        <v>R1012</v>
      </c>
      <c r="S1516" s="34" cm="1">
        <f t="array" ref="S1516">_xlfn.XLOOKUP(A1516,Table3[customer_no],'Hospitalisation Details'!$F$2:$F$2344,"NOT FOUND")</f>
        <v>6796.86</v>
      </c>
      <c r="T1516" t="str">
        <f>_xlfn.XLOOKUP(A1516,Table2[Customer ID],Table2[BMI_category],"NOT FOUND")</f>
        <v>Obesity</v>
      </c>
      <c r="U1516" s="7">
        <f>_xlfn.XLOOKUP(A1516,Table2[Customer ID],Table2[no of surgery],"NOT FOUND")</f>
        <v>0</v>
      </c>
      <c r="V1516" t="str">
        <f>_xlfn.XLOOKUP(A1516,Table2[Customer ID],Table2[smoker_missing],"NOT FOUND")</f>
        <v>No</v>
      </c>
      <c r="W1516" t="str">
        <f t="shared" si="23"/>
        <v>Normal</v>
      </c>
      <c r="X1516" s="37">
        <f>SUM(Table5[[#This Row],[Title]:[Diabetes Level]])</f>
        <v>40285.875</v>
      </c>
    </row>
    <row r="1517" spans="1:24" x14ac:dyDescent="0.25">
      <c r="A1517" t="s">
        <v>855</v>
      </c>
      <c r="B1517" t="str">
        <f>VLOOKUP(A1517,'Customer Names'!$A$2:$E$2336,3,FALSE)</f>
        <v>Mr.</v>
      </c>
      <c r="C1517" t="str">
        <f>_xlfn.XLOOKUP(A1517,$A$2:$A$2336,'Customer Names'!$D$2:$D$2336,"NOT FOUND")</f>
        <v>Jacob</v>
      </c>
      <c r="D1517" t="str">
        <f>_xlfn.XLOOKUP(A1517,$A$2:$A$2336,'Customer Names'!$E$2:$E$2336,"NOT FOUND")</f>
        <v>Rosenberg-Wohl</v>
      </c>
      <c r="E1517" cm="1">
        <f t="array" ref="E1517">_xlfn.XLOOKUP(A1517,$A$2:$A$2336,Table2[BMI],"NOT FOUND")</f>
        <v>24.02</v>
      </c>
      <c r="F1517" cm="1">
        <f t="array" ref="F1517">_xlfn.XLOOKUP(A1517,$A$2:$A$2336,Table2[HBA1C],"NOT FOUND")</f>
        <v>4.38</v>
      </c>
      <c r="G1517" t="str" cm="1">
        <f t="array" ref="G1517">_xlfn.XLOOKUP(A1517,$A$2:$A$2336,Table2[Heart Issues],"NOT FOUND")</f>
        <v>No</v>
      </c>
      <c r="H1517" t="str" cm="1">
        <f t="array" ref="H1517">_xlfn.XLOOKUP(A1517,$A$2:$A$2336,Table2[Any Transplants],"NOT FOUND")</f>
        <v>No</v>
      </c>
      <c r="I1517" t="str" cm="1">
        <f t="array" ref="I1517">_xlfn.XLOOKUP(A1517,$A$2:$A$2336,Table2[Cancer history],"NOT FOUND")</f>
        <v>No</v>
      </c>
      <c r="J1517" t="str">
        <f>_xlfn.XLOOKUP(A1517,Table3[customer_no],Table3[month],"NOT FOUND")</f>
        <v>Nov</v>
      </c>
      <c r="K1517" s="7">
        <f>_xlfn.XLOOKUP(A1517,Table3[customer_no],Table3[year_average],"NOT FOUND")</f>
        <v>1980</v>
      </c>
      <c r="L1517" cm="1">
        <f t="array" ref="L1517">_xlfn.XLOOKUP(A1517,Table3[customer_no],'Hospitalisation Details'!$D$2:$D$2344,"NOT FOUND")</f>
        <v>23</v>
      </c>
      <c r="M1517" s="33">
        <f>_xlfn.XLOOKUP(A1517,Table3[customer_no],Table3[dd/mm/yy],"NOT FOUND")</f>
        <v>29548</v>
      </c>
      <c r="N1517">
        <f>_xlfn.XLOOKUP(A1517,Table3[customer_no],Table3[age],"NOT FOUND")</f>
        <v>42</v>
      </c>
      <c r="O1517" cm="1">
        <f t="array" ref="O1517">_xlfn.XLOOKUP(A1517,Table3[customer_no],'Hospitalisation Details'!$E$2:$E$2344,"NOT FOUND")</f>
        <v>2</v>
      </c>
      <c r="P1517" t="str">
        <f>_xlfn.XLOOKUP(A1517,Table3[customer_no],Table3[hsplt_handled],"NOT FOUND")</f>
        <v>tier - 2</v>
      </c>
      <c r="Q1517" t="str">
        <f>_xlfn.XLOOKUP(A1517,Table3[customer_no],Table3[city_handled],"NOT FOUND")</f>
        <v>tier - 2</v>
      </c>
      <c r="R1517" t="str">
        <f>_xlfn.XLOOKUP(A1517,Table3[customer_no],Table3[state_id],"NOT FOUND")</f>
        <v>R1013</v>
      </c>
      <c r="S1517" s="34" cm="1">
        <f t="array" ref="S1517">_xlfn.XLOOKUP(A1517,Table3[customer_no],'Hospitalisation Details'!$F$2:$F$2344,"NOT FOUND")</f>
        <v>6781.52</v>
      </c>
      <c r="T1517" t="str">
        <f>_xlfn.XLOOKUP(A1517,Table2[Customer ID],Table2[BMI_category],"NOT FOUND")</f>
        <v>Normal Weight</v>
      </c>
      <c r="U1517" s="7">
        <f>_xlfn.XLOOKUP(A1517,Table2[Customer ID],Table2[no of surgery],"NOT FOUND")</f>
        <v>0</v>
      </c>
      <c r="V1517" t="str">
        <f>_xlfn.XLOOKUP(A1517,Table2[Customer ID],Table2[smoker_missing],"NOT FOUND")</f>
        <v>No</v>
      </c>
      <c r="W1517" t="str">
        <f t="shared" si="23"/>
        <v>Normal</v>
      </c>
      <c r="X1517" s="37">
        <f>SUM(Table5[[#This Row],[Title]:[Diabetes Level]])</f>
        <v>38404.92</v>
      </c>
    </row>
    <row r="1518" spans="1:24" x14ac:dyDescent="0.25">
      <c r="A1518" t="s">
        <v>854</v>
      </c>
      <c r="B1518" t="str">
        <f>VLOOKUP(A1518,'Customer Names'!$A$2:$E$2336,3,FALSE)</f>
        <v>Ms.</v>
      </c>
      <c r="C1518" t="str">
        <f>_xlfn.XLOOKUP(A1518,$A$2:$A$2336,'Customer Names'!$D$2:$D$2336,"NOT FOUND")</f>
        <v>Jodi</v>
      </c>
      <c r="D1518" t="str">
        <f>_xlfn.XLOOKUP(A1518,$A$2:$A$2336,'Customer Names'!$E$2:$E$2336,"NOT FOUND")</f>
        <v>Theriault</v>
      </c>
      <c r="E1518" cm="1">
        <f t="array" ref="E1518">_xlfn.XLOOKUP(A1518,$A$2:$A$2336,Table2[BMI],"NOT FOUND")</f>
        <v>36.08</v>
      </c>
      <c r="F1518" cm="1">
        <f t="array" ref="F1518">_xlfn.XLOOKUP(A1518,$A$2:$A$2336,Table2[HBA1C],"NOT FOUND")</f>
        <v>11.61</v>
      </c>
      <c r="G1518" t="str" cm="1">
        <f t="array" ref="G1518">_xlfn.XLOOKUP(A1518,$A$2:$A$2336,Table2[Heart Issues],"NOT FOUND")</f>
        <v>yes</v>
      </c>
      <c r="H1518" t="str" cm="1">
        <f t="array" ref="H1518">_xlfn.XLOOKUP(A1518,$A$2:$A$2336,Table2[Any Transplants],"NOT FOUND")</f>
        <v>No</v>
      </c>
      <c r="I1518" t="str" cm="1">
        <f t="array" ref="I1518">_xlfn.XLOOKUP(A1518,$A$2:$A$2336,Table2[Cancer history],"NOT FOUND")</f>
        <v>No</v>
      </c>
      <c r="J1518" t="str">
        <f>_xlfn.XLOOKUP(A1518,Table3[customer_no],Table3[month],"NOT FOUND")</f>
        <v>Oct</v>
      </c>
      <c r="K1518" s="7">
        <f>_xlfn.XLOOKUP(A1518,Table3[customer_no],Table3[year_average],"NOT FOUND")</f>
        <v>1981</v>
      </c>
      <c r="L1518" cm="1">
        <f t="array" ref="L1518">_xlfn.XLOOKUP(A1518,Table3[customer_no],'Hospitalisation Details'!$D$2:$D$2344,"NOT FOUND")</f>
        <v>8</v>
      </c>
      <c r="M1518" s="33">
        <f>_xlfn.XLOOKUP(A1518,Table3[customer_no],Table3[dd/mm/yy],"NOT FOUND")</f>
        <v>29867</v>
      </c>
      <c r="N1518">
        <f>_xlfn.XLOOKUP(A1518,Table3[customer_no],Table3[age],"NOT FOUND")</f>
        <v>41</v>
      </c>
      <c r="O1518" cm="1">
        <f t="array" ref="O1518">_xlfn.XLOOKUP(A1518,Table3[customer_no],'Hospitalisation Details'!$E$2:$E$2344,"NOT FOUND")</f>
        <v>1</v>
      </c>
      <c r="P1518" t="str">
        <f>_xlfn.XLOOKUP(A1518,Table3[customer_no],Table3[hsplt_handled],"NOT FOUND")</f>
        <v>tier - 2</v>
      </c>
      <c r="Q1518" t="str">
        <f>_xlfn.XLOOKUP(A1518,Table3[customer_no],Table3[city_handled],"NOT FOUND")</f>
        <v>tier - 1</v>
      </c>
      <c r="R1518" t="str">
        <f>_xlfn.XLOOKUP(A1518,Table3[customer_no],Table3[state_id],"NOT FOUND")</f>
        <v>R1013</v>
      </c>
      <c r="S1518" s="34" cm="1">
        <f t="array" ref="S1518">_xlfn.XLOOKUP(A1518,Table3[customer_no],'Hospitalisation Details'!$F$2:$F$2344,"NOT FOUND")</f>
        <v>6781.35</v>
      </c>
      <c r="T1518" t="str">
        <f>_xlfn.XLOOKUP(A1518,Table2[Customer ID],Table2[BMI_category],"NOT FOUND")</f>
        <v>Obesity</v>
      </c>
      <c r="U1518" s="7">
        <f>_xlfn.XLOOKUP(A1518,Table2[Customer ID],Table2[no of surgery],"NOT FOUND")</f>
        <v>0</v>
      </c>
      <c r="V1518" t="str">
        <f>_xlfn.XLOOKUP(A1518,Table2[Customer ID],Table2[smoker_missing],"NOT FOUND")</f>
        <v>No</v>
      </c>
      <c r="W1518" t="str">
        <f t="shared" si="23"/>
        <v>Diabetes</v>
      </c>
      <c r="X1518" s="37">
        <f>SUM(Table5[[#This Row],[Title]:[Diabetes Level]])</f>
        <v>38727.040000000001</v>
      </c>
    </row>
    <row r="1519" spans="1:24" x14ac:dyDescent="0.25">
      <c r="A1519" t="s">
        <v>853</v>
      </c>
      <c r="B1519" t="str">
        <f>VLOOKUP(A1519,'Customer Names'!$A$2:$E$2336,3,FALSE)</f>
        <v>Ms.</v>
      </c>
      <c r="C1519" t="str">
        <f>_xlfn.XLOOKUP(A1519,$A$2:$A$2336,'Customer Names'!$D$2:$D$2336,"NOT FOUND")</f>
        <v>Lauren</v>
      </c>
      <c r="D1519" t="str">
        <f>_xlfn.XLOOKUP(A1519,$A$2:$A$2336,'Customer Names'!$E$2:$E$2336,"NOT FOUND")</f>
        <v>Manuel</v>
      </c>
      <c r="E1519" cm="1">
        <f t="array" ref="E1519">_xlfn.XLOOKUP(A1519,$A$2:$A$2336,Table2[BMI],"NOT FOUND")</f>
        <v>32.200000000000003</v>
      </c>
      <c r="F1519" cm="1">
        <f t="array" ref="F1519">_xlfn.XLOOKUP(A1519,$A$2:$A$2336,Table2[HBA1C],"NOT FOUND")</f>
        <v>10.59</v>
      </c>
      <c r="G1519" t="str" cm="1">
        <f t="array" ref="G1519">_xlfn.XLOOKUP(A1519,$A$2:$A$2336,Table2[Heart Issues],"NOT FOUND")</f>
        <v>yes</v>
      </c>
      <c r="H1519" t="str" cm="1">
        <f t="array" ref="H1519">_xlfn.XLOOKUP(A1519,$A$2:$A$2336,Table2[Any Transplants],"NOT FOUND")</f>
        <v>No</v>
      </c>
      <c r="I1519" t="str" cm="1">
        <f t="array" ref="I1519">_xlfn.XLOOKUP(A1519,$A$2:$A$2336,Table2[Cancer history],"NOT FOUND")</f>
        <v>No</v>
      </c>
      <c r="J1519" t="str">
        <f>_xlfn.XLOOKUP(A1519,Table3[customer_no],Table3[month],"NOT FOUND")</f>
        <v>Sep</v>
      </c>
      <c r="K1519" s="7">
        <f>_xlfn.XLOOKUP(A1519,Table3[customer_no],Table3[year_average],"NOT FOUND")</f>
        <v>1981</v>
      </c>
      <c r="L1519" cm="1">
        <f t="array" ref="L1519">_xlfn.XLOOKUP(A1519,Table3[customer_no],'Hospitalisation Details'!$D$2:$D$2344,"NOT FOUND")</f>
        <v>3</v>
      </c>
      <c r="M1519" s="33">
        <f>_xlfn.XLOOKUP(A1519,Table3[customer_no],Table3[dd/mm/yy],"NOT FOUND")</f>
        <v>29832</v>
      </c>
      <c r="N1519">
        <f>_xlfn.XLOOKUP(A1519,Table3[customer_no],Table3[age],"NOT FOUND")</f>
        <v>41</v>
      </c>
      <c r="O1519" cm="1">
        <f t="array" ref="O1519">_xlfn.XLOOKUP(A1519,Table3[customer_no],'Hospitalisation Details'!$E$2:$E$2344,"NOT FOUND")</f>
        <v>1</v>
      </c>
      <c r="P1519" t="str">
        <f>_xlfn.XLOOKUP(A1519,Table3[customer_no],Table3[hsplt_handled],"NOT FOUND")</f>
        <v>tier - 2</v>
      </c>
      <c r="Q1519" t="str">
        <f>_xlfn.XLOOKUP(A1519,Table3[customer_no],Table3[city_handled],"NOT FOUND")</f>
        <v>tier - 3</v>
      </c>
      <c r="R1519" t="str">
        <f>_xlfn.XLOOKUP(A1519,Table3[customer_no],Table3[state_id],"NOT FOUND")</f>
        <v>R1011</v>
      </c>
      <c r="S1519" s="34" cm="1">
        <f t="array" ref="S1519">_xlfn.XLOOKUP(A1519,Table3[customer_no],'Hospitalisation Details'!$F$2:$F$2344,"NOT FOUND")</f>
        <v>6775.96</v>
      </c>
      <c r="T1519" t="str">
        <f>_xlfn.XLOOKUP(A1519,Table2[Customer ID],Table2[BMI_category],"NOT FOUND")</f>
        <v>Obesity</v>
      </c>
      <c r="U1519" s="7">
        <f>_xlfn.XLOOKUP(A1519,Table2[Customer ID],Table2[no of surgery],"NOT FOUND")</f>
        <v>0</v>
      </c>
      <c r="V1519" t="str">
        <f>_xlfn.XLOOKUP(A1519,Table2[Customer ID],Table2[smoker_missing],"NOT FOUND")</f>
        <v>No</v>
      </c>
      <c r="W1519" t="str">
        <f t="shared" si="23"/>
        <v>Diabetes</v>
      </c>
      <c r="X1519" s="37">
        <f>SUM(Table5[[#This Row],[Title]:[Diabetes Level]])</f>
        <v>38676.75</v>
      </c>
    </row>
    <row r="1520" spans="1:24" x14ac:dyDescent="0.25">
      <c r="A1520" t="s">
        <v>852</v>
      </c>
      <c r="B1520" t="str">
        <f>VLOOKUP(A1520,'Customer Names'!$A$2:$E$2336,3,FALSE)</f>
        <v>Ms.</v>
      </c>
      <c r="C1520" t="str">
        <f>_xlfn.XLOOKUP(A1520,$A$2:$A$2336,'Customer Names'!$D$2:$D$2336,"NOT FOUND")</f>
        <v>Misti C</v>
      </c>
      <c r="D1520" t="str">
        <f>_xlfn.XLOOKUP(A1520,$A$2:$A$2336,'Customer Names'!$E$2:$E$2336,"NOT FOUND")</f>
        <v>Demko</v>
      </c>
      <c r="E1520" cm="1">
        <f t="array" ref="E1520">_xlfn.XLOOKUP(A1520,$A$2:$A$2336,Table2[BMI],"NOT FOUND")</f>
        <v>28.05</v>
      </c>
      <c r="F1520" cm="1">
        <f t="array" ref="F1520">_xlfn.XLOOKUP(A1520,$A$2:$A$2336,Table2[HBA1C],"NOT FOUND")</f>
        <v>11.85</v>
      </c>
      <c r="G1520" t="str" cm="1">
        <f t="array" ref="G1520">_xlfn.XLOOKUP(A1520,$A$2:$A$2336,Table2[Heart Issues],"NOT FOUND")</f>
        <v>yes</v>
      </c>
      <c r="H1520" t="str" cm="1">
        <f t="array" ref="H1520">_xlfn.XLOOKUP(A1520,$A$2:$A$2336,Table2[Any Transplants],"NOT FOUND")</f>
        <v>No</v>
      </c>
      <c r="I1520" t="str" cm="1">
        <f t="array" ref="I1520">_xlfn.XLOOKUP(A1520,$A$2:$A$2336,Table2[Cancer history],"NOT FOUND")</f>
        <v>No</v>
      </c>
      <c r="J1520" t="str">
        <f>_xlfn.XLOOKUP(A1520,Table3[customer_no],Table3[month],"NOT FOUND")</f>
        <v>Sep</v>
      </c>
      <c r="K1520" s="7">
        <f>_xlfn.XLOOKUP(A1520,Table3[customer_no],Table3[year_average],"NOT FOUND")</f>
        <v>1981</v>
      </c>
      <c r="L1520" cm="1">
        <f t="array" ref="L1520">_xlfn.XLOOKUP(A1520,Table3[customer_no],'Hospitalisation Details'!$D$2:$D$2344,"NOT FOUND")</f>
        <v>21</v>
      </c>
      <c r="M1520" s="33">
        <f>_xlfn.XLOOKUP(A1520,Table3[customer_no],Table3[dd/mm/yy],"NOT FOUND")</f>
        <v>29850</v>
      </c>
      <c r="N1520">
        <f>_xlfn.XLOOKUP(A1520,Table3[customer_no],Table3[age],"NOT FOUND")</f>
        <v>41</v>
      </c>
      <c r="O1520" cm="1">
        <f t="array" ref="O1520">_xlfn.XLOOKUP(A1520,Table3[customer_no],'Hospitalisation Details'!$E$2:$E$2344,"NOT FOUND")</f>
        <v>1</v>
      </c>
      <c r="P1520" t="str">
        <f>_xlfn.XLOOKUP(A1520,Table3[customer_no],Table3[hsplt_handled],"NOT FOUND")</f>
        <v>tier - 2</v>
      </c>
      <c r="Q1520" t="str">
        <f>_xlfn.XLOOKUP(A1520,Table3[customer_no],Table3[city_handled],"NOT FOUND")</f>
        <v>tier - 3</v>
      </c>
      <c r="R1520" t="str">
        <f>_xlfn.XLOOKUP(A1520,Table3[customer_no],Table3[state_id],"NOT FOUND")</f>
        <v>R1013</v>
      </c>
      <c r="S1520" s="34" cm="1">
        <f t="array" ref="S1520">_xlfn.XLOOKUP(A1520,Table3[customer_no],'Hospitalisation Details'!$F$2:$F$2344,"NOT FOUND")</f>
        <v>6770.19</v>
      </c>
      <c r="T1520" t="str">
        <f>_xlfn.XLOOKUP(A1520,Table2[Customer ID],Table2[BMI_category],"NOT FOUND")</f>
        <v>Overweight</v>
      </c>
      <c r="U1520" s="7">
        <f>_xlfn.XLOOKUP(A1520,Table2[Customer ID],Table2[no of surgery],"NOT FOUND")</f>
        <v>0</v>
      </c>
      <c r="V1520" t="str">
        <f>_xlfn.XLOOKUP(A1520,Table2[Customer ID],Table2[smoker_missing],"NOT FOUND")</f>
        <v>No</v>
      </c>
      <c r="W1520" t="str">
        <f t="shared" si="23"/>
        <v>Diabetes</v>
      </c>
      <c r="X1520" s="37">
        <f>SUM(Table5[[#This Row],[Title]:[Diabetes Level]])</f>
        <v>38704.090000000004</v>
      </c>
    </row>
    <row r="1521" spans="1:24" x14ac:dyDescent="0.25">
      <c r="A1521" t="s">
        <v>851</v>
      </c>
      <c r="B1521" t="str">
        <f>VLOOKUP(A1521,'Customer Names'!$A$2:$E$2336,3,FALSE)</f>
        <v>Ms.</v>
      </c>
      <c r="C1521" t="str">
        <f>_xlfn.XLOOKUP(A1521,$A$2:$A$2336,'Customer Names'!$D$2:$D$2336,"NOT FOUND")</f>
        <v>Angela J</v>
      </c>
      <c r="D1521" t="str">
        <f>_xlfn.XLOOKUP(A1521,$A$2:$A$2336,'Customer Names'!$E$2:$E$2336,"NOT FOUND")</f>
        <v>Battaglia</v>
      </c>
      <c r="E1521" cm="1">
        <f t="array" ref="E1521">_xlfn.XLOOKUP(A1521,$A$2:$A$2336,Table2[BMI],"NOT FOUND")</f>
        <v>19</v>
      </c>
      <c r="F1521" cm="1">
        <f t="array" ref="F1521">_xlfn.XLOOKUP(A1521,$A$2:$A$2336,Table2[HBA1C],"NOT FOUND")</f>
        <v>5.46</v>
      </c>
      <c r="G1521" t="str" cm="1">
        <f t="array" ref="G1521">_xlfn.XLOOKUP(A1521,$A$2:$A$2336,Table2[Heart Issues],"NOT FOUND")</f>
        <v>yes</v>
      </c>
      <c r="H1521" t="str" cm="1">
        <f t="array" ref="H1521">_xlfn.XLOOKUP(A1521,$A$2:$A$2336,Table2[Any Transplants],"NOT FOUND")</f>
        <v>No</v>
      </c>
      <c r="I1521" t="str" cm="1">
        <f t="array" ref="I1521">_xlfn.XLOOKUP(A1521,$A$2:$A$2336,Table2[Cancer history],"NOT FOUND")</f>
        <v>No</v>
      </c>
      <c r="J1521" t="str">
        <f>_xlfn.XLOOKUP(A1521,Table3[customer_no],Table3[month],"NOT FOUND")</f>
        <v>Oct</v>
      </c>
      <c r="K1521" s="7">
        <f>_xlfn.XLOOKUP(A1521,Table3[customer_no],Table3[year_average],"NOT FOUND")</f>
        <v>1988</v>
      </c>
      <c r="L1521" cm="1">
        <f t="array" ref="L1521">_xlfn.XLOOKUP(A1521,Table3[customer_no],'Hospitalisation Details'!$D$2:$D$2344,"NOT FOUND")</f>
        <v>10</v>
      </c>
      <c r="M1521" s="33">
        <f>_xlfn.XLOOKUP(A1521,Table3[customer_no],Table3[dd/mm/yy],"NOT FOUND")</f>
        <v>32426</v>
      </c>
      <c r="N1521">
        <f>_xlfn.XLOOKUP(A1521,Table3[customer_no],Table3[age],"NOT FOUND")</f>
        <v>34</v>
      </c>
      <c r="O1521" cm="1">
        <f t="array" ref="O1521">_xlfn.XLOOKUP(A1521,Table3[customer_no],'Hospitalisation Details'!$E$2:$E$2344,"NOT FOUND")</f>
        <v>3</v>
      </c>
      <c r="P1521" t="str">
        <f>_xlfn.XLOOKUP(A1521,Table3[customer_no],Table3[hsplt_handled],"NOT FOUND")</f>
        <v>tier - 2</v>
      </c>
      <c r="Q1521" t="str">
        <f>_xlfn.XLOOKUP(A1521,Table3[customer_no],Table3[city_handled],"NOT FOUND")</f>
        <v>tier - 2</v>
      </c>
      <c r="R1521" t="str">
        <f>_xlfn.XLOOKUP(A1521,Table3[customer_no],Table3[state_id],"NOT FOUND")</f>
        <v>R1024</v>
      </c>
      <c r="S1521" s="34" cm="1">
        <f t="array" ref="S1521">_xlfn.XLOOKUP(A1521,Table3[customer_no],'Hospitalisation Details'!$F$2:$F$2344,"NOT FOUND")</f>
        <v>6753.04</v>
      </c>
      <c r="T1521" t="str">
        <f>_xlfn.XLOOKUP(A1521,Table2[Customer ID],Table2[BMI_category],"NOT FOUND")</f>
        <v>Normal Weight</v>
      </c>
      <c r="U1521" s="7">
        <f>_xlfn.XLOOKUP(A1521,Table2[Customer ID],Table2[no of surgery],"NOT FOUND")</f>
        <v>1</v>
      </c>
      <c r="V1521" t="str">
        <f>_xlfn.XLOOKUP(A1521,Table2[Customer ID],Table2[smoker_missing],"NOT FOUND")</f>
        <v>No</v>
      </c>
      <c r="W1521" t="str">
        <f t="shared" si="23"/>
        <v>Normal</v>
      </c>
      <c r="X1521" s="37">
        <f>SUM(Table5[[#This Row],[Title]:[Diabetes Level]])</f>
        <v>41239.5</v>
      </c>
    </row>
    <row r="1522" spans="1:24" x14ac:dyDescent="0.25">
      <c r="A1522" t="s">
        <v>850</v>
      </c>
      <c r="B1522" t="str">
        <f>VLOOKUP(A1522,'Customer Names'!$A$2:$E$2336,3,FALSE)</f>
        <v>Mr.</v>
      </c>
      <c r="C1522" t="str">
        <f>_xlfn.XLOOKUP(A1522,$A$2:$A$2336,'Customer Names'!$D$2:$D$2336,"NOT FOUND")</f>
        <v>Jonathan D.</v>
      </c>
      <c r="D1522" t="str">
        <f>_xlfn.XLOOKUP(A1522,$A$2:$A$2336,'Customer Names'!$E$2:$E$2336,"NOT FOUND")</f>
        <v>Follo</v>
      </c>
      <c r="E1522" cm="1">
        <f t="array" ref="E1522">_xlfn.XLOOKUP(A1522,$A$2:$A$2336,Table2[BMI],"NOT FOUND")</f>
        <v>16.13</v>
      </c>
      <c r="F1522" cm="1">
        <f t="array" ref="F1522">_xlfn.XLOOKUP(A1522,$A$2:$A$2336,Table2[HBA1C],"NOT FOUND")</f>
        <v>4.54</v>
      </c>
      <c r="G1522" t="str" cm="1">
        <f t="array" ref="G1522">_xlfn.XLOOKUP(A1522,$A$2:$A$2336,Table2[Heart Issues],"NOT FOUND")</f>
        <v>yes</v>
      </c>
      <c r="H1522" t="str" cm="1">
        <f t="array" ref="H1522">_xlfn.XLOOKUP(A1522,$A$2:$A$2336,Table2[Any Transplants],"NOT FOUND")</f>
        <v>No</v>
      </c>
      <c r="I1522" t="str" cm="1">
        <f t="array" ref="I1522">_xlfn.XLOOKUP(A1522,$A$2:$A$2336,Table2[Cancer history],"NOT FOUND")</f>
        <v>No</v>
      </c>
      <c r="J1522" t="str">
        <f>_xlfn.XLOOKUP(A1522,Table3[customer_no],Table3[month],"NOT FOUND")</f>
        <v>Dec</v>
      </c>
      <c r="K1522" s="7">
        <f>_xlfn.XLOOKUP(A1522,Table3[customer_no],Table3[year_average],"NOT FOUND")</f>
        <v>1966</v>
      </c>
      <c r="L1522" cm="1">
        <f t="array" ref="L1522">_xlfn.XLOOKUP(A1522,Table3[customer_no],'Hospitalisation Details'!$D$2:$D$2344,"NOT FOUND")</f>
        <v>9</v>
      </c>
      <c r="M1522" s="33">
        <f>_xlfn.XLOOKUP(A1522,Table3[customer_no],Table3[dd/mm/yy],"NOT FOUND")</f>
        <v>24450</v>
      </c>
      <c r="N1522">
        <f>_xlfn.XLOOKUP(A1522,Table3[customer_no],Table3[age],"NOT FOUND")</f>
        <v>56</v>
      </c>
      <c r="O1522" cm="1">
        <f t="array" ref="O1522">_xlfn.XLOOKUP(A1522,Table3[customer_no],'Hospitalisation Details'!$E$2:$E$2344,"NOT FOUND")</f>
        <v>0</v>
      </c>
      <c r="P1522" t="str">
        <f>_xlfn.XLOOKUP(A1522,Table3[customer_no],Table3[hsplt_handled],"NOT FOUND")</f>
        <v>tier - 3</v>
      </c>
      <c r="Q1522" t="str">
        <f>_xlfn.XLOOKUP(A1522,Table3[customer_no],Table3[city_handled],"NOT FOUND")</f>
        <v>tier - 2</v>
      </c>
      <c r="R1522" t="str">
        <f>_xlfn.XLOOKUP(A1522,Table3[customer_no],Table3[state_id],"NOT FOUND")</f>
        <v>R1013</v>
      </c>
      <c r="S1522" s="34" cm="1">
        <f t="array" ref="S1522">_xlfn.XLOOKUP(A1522,Table3[customer_no],'Hospitalisation Details'!$F$2:$F$2344,"NOT FOUND")</f>
        <v>6750.27</v>
      </c>
      <c r="T1522" t="str">
        <f>_xlfn.XLOOKUP(A1522,Table2[Customer ID],Table2[BMI_category],"NOT FOUND")</f>
        <v>Underweight</v>
      </c>
      <c r="U1522" s="7">
        <f>_xlfn.XLOOKUP(A1522,Table2[Customer ID],Table2[no of surgery],"NOT FOUND")</f>
        <v>2</v>
      </c>
      <c r="V1522" t="str">
        <f>_xlfn.XLOOKUP(A1522,Table2[Customer ID],Table2[smoker_missing],"NOT FOUND")</f>
        <v>No</v>
      </c>
      <c r="W1522" t="str">
        <f t="shared" si="23"/>
        <v>Normal</v>
      </c>
      <c r="X1522" s="37">
        <f>SUM(Table5[[#This Row],[Title]:[Diabetes Level]])</f>
        <v>33253.94</v>
      </c>
    </row>
    <row r="1523" spans="1:24" x14ac:dyDescent="0.25">
      <c r="A1523" t="s">
        <v>849</v>
      </c>
      <c r="B1523" t="str">
        <f>VLOOKUP(A1523,'Customer Names'!$A$2:$E$2336,3,FALSE)</f>
        <v>Ms.</v>
      </c>
      <c r="C1523" t="str">
        <f>_xlfn.XLOOKUP(A1523,$A$2:$A$2336,'Customer Names'!$D$2:$D$2336,"NOT FOUND")</f>
        <v>Victoria</v>
      </c>
      <c r="D1523" t="str">
        <f>_xlfn.XLOOKUP(A1523,$A$2:$A$2336,'Customer Names'!$E$2:$E$2336,"NOT FOUND")</f>
        <v>Barana</v>
      </c>
      <c r="E1523" cm="1">
        <f t="array" ref="E1523">_xlfn.XLOOKUP(A1523,$A$2:$A$2336,Table2[BMI],"NOT FOUND")</f>
        <v>18.77</v>
      </c>
      <c r="F1523" cm="1">
        <f t="array" ref="F1523">_xlfn.XLOOKUP(A1523,$A$2:$A$2336,Table2[HBA1C],"NOT FOUND")</f>
        <v>11.98</v>
      </c>
      <c r="G1523" t="str" cm="1">
        <f t="array" ref="G1523">_xlfn.XLOOKUP(A1523,$A$2:$A$2336,Table2[Heart Issues],"NOT FOUND")</f>
        <v>yes</v>
      </c>
      <c r="H1523" t="str" cm="1">
        <f t="array" ref="H1523">_xlfn.XLOOKUP(A1523,$A$2:$A$2336,Table2[Any Transplants],"NOT FOUND")</f>
        <v>No</v>
      </c>
      <c r="I1523" t="str" cm="1">
        <f t="array" ref="I1523">_xlfn.XLOOKUP(A1523,$A$2:$A$2336,Table2[Cancer history],"NOT FOUND")</f>
        <v>No</v>
      </c>
      <c r="J1523" t="str">
        <f>_xlfn.XLOOKUP(A1523,Table3[customer_no],Table3[month],"NOT FOUND")</f>
        <v>Jun</v>
      </c>
      <c r="K1523" s="7">
        <f>_xlfn.XLOOKUP(A1523,Table3[customer_no],Table3[year_average],"NOT FOUND")</f>
        <v>1970</v>
      </c>
      <c r="L1523" cm="1">
        <f t="array" ref="L1523">_xlfn.XLOOKUP(A1523,Table3[customer_no],'Hospitalisation Details'!$D$2:$D$2344,"NOT FOUND")</f>
        <v>17</v>
      </c>
      <c r="M1523" s="33">
        <f>_xlfn.XLOOKUP(A1523,Table3[customer_no],Table3[dd/mm/yy],"NOT FOUND")</f>
        <v>25736</v>
      </c>
      <c r="N1523">
        <f>_xlfn.XLOOKUP(A1523,Table3[customer_no],Table3[age],"NOT FOUND")</f>
        <v>52</v>
      </c>
      <c r="O1523" cm="1">
        <f t="array" ref="O1523">_xlfn.XLOOKUP(A1523,Table3[customer_no],'Hospitalisation Details'!$E$2:$E$2344,"NOT FOUND")</f>
        <v>0</v>
      </c>
      <c r="P1523" t="str">
        <f>_xlfn.XLOOKUP(A1523,Table3[customer_no],Table3[hsplt_handled],"NOT FOUND")</f>
        <v>tier - 2</v>
      </c>
      <c r="Q1523" t="str">
        <f>_xlfn.XLOOKUP(A1523,Table3[customer_no],Table3[city_handled],"NOT FOUND")</f>
        <v>tier - 1</v>
      </c>
      <c r="R1523" t="str">
        <f>_xlfn.XLOOKUP(A1523,Table3[customer_no],Table3[state_id],"NOT FOUND")</f>
        <v>R1013</v>
      </c>
      <c r="S1523" s="34" cm="1">
        <f t="array" ref="S1523">_xlfn.XLOOKUP(A1523,Table3[customer_no],'Hospitalisation Details'!$F$2:$F$2344,"NOT FOUND")</f>
        <v>6749.63</v>
      </c>
      <c r="T1523" t="str">
        <f>_xlfn.XLOOKUP(A1523,Table2[Customer ID],Table2[BMI_category],"NOT FOUND")</f>
        <v>Normal Weight</v>
      </c>
      <c r="U1523" s="7">
        <f>_xlfn.XLOOKUP(A1523,Table2[Customer ID],Table2[no of surgery],"NOT FOUND")</f>
        <v>2</v>
      </c>
      <c r="V1523" t="str">
        <f>_xlfn.XLOOKUP(A1523,Table2[Customer ID],Table2[smoker_missing],"NOT FOUND")</f>
        <v>No</v>
      </c>
      <c r="W1523" t="str">
        <f t="shared" si="23"/>
        <v>Diabetes</v>
      </c>
      <c r="X1523" s="37">
        <f>SUM(Table5[[#This Row],[Title]:[Diabetes Level]])</f>
        <v>34557.379999999997</v>
      </c>
    </row>
    <row r="1524" spans="1:24" x14ac:dyDescent="0.25">
      <c r="A1524" t="s">
        <v>848</v>
      </c>
      <c r="B1524" t="str">
        <f>VLOOKUP(A1524,'Customer Names'!$A$2:$E$2336,3,FALSE)</f>
        <v>Mr.</v>
      </c>
      <c r="C1524" t="str">
        <f>_xlfn.XLOOKUP(A1524,$A$2:$A$2336,'Customer Names'!$D$2:$D$2336,"NOT FOUND")</f>
        <v>Adrian R.</v>
      </c>
      <c r="D1524" t="str">
        <f>_xlfn.XLOOKUP(A1524,$A$2:$A$2336,'Customer Names'!$E$2:$E$2336,"NOT FOUND")</f>
        <v>Lysaght</v>
      </c>
      <c r="E1524" cm="1">
        <f t="array" ref="E1524">_xlfn.XLOOKUP(A1524,$A$2:$A$2336,Table2[BMI],"NOT FOUND")</f>
        <v>28.88</v>
      </c>
      <c r="F1524" cm="1">
        <f t="array" ref="F1524">_xlfn.XLOOKUP(A1524,$A$2:$A$2336,Table2[HBA1C],"NOT FOUND")</f>
        <v>6.59</v>
      </c>
      <c r="G1524" t="str" cm="1">
        <f t="array" ref="G1524">_xlfn.XLOOKUP(A1524,$A$2:$A$2336,Table2[Heart Issues],"NOT FOUND")</f>
        <v>yes</v>
      </c>
      <c r="H1524" t="str" cm="1">
        <f t="array" ref="H1524">_xlfn.XLOOKUP(A1524,$A$2:$A$2336,Table2[Any Transplants],"NOT FOUND")</f>
        <v>No</v>
      </c>
      <c r="I1524" t="str" cm="1">
        <f t="array" ref="I1524">_xlfn.XLOOKUP(A1524,$A$2:$A$2336,Table2[Cancer history],"NOT FOUND")</f>
        <v>No</v>
      </c>
      <c r="J1524" t="str">
        <f>_xlfn.XLOOKUP(A1524,Table3[customer_no],Table3[month],"NOT FOUND")</f>
        <v>Jun</v>
      </c>
      <c r="K1524" s="7">
        <f>_xlfn.XLOOKUP(A1524,Table3[customer_no],Table3[year_average],"NOT FOUND")</f>
        <v>1986</v>
      </c>
      <c r="L1524" cm="1">
        <f t="array" ref="L1524">_xlfn.XLOOKUP(A1524,Table3[customer_no],'Hospitalisation Details'!$D$2:$D$2344,"NOT FOUND")</f>
        <v>5</v>
      </c>
      <c r="M1524" s="33">
        <f>_xlfn.XLOOKUP(A1524,Table3[customer_no],Table3[dd/mm/yy],"NOT FOUND")</f>
        <v>31568</v>
      </c>
      <c r="N1524">
        <f>_xlfn.XLOOKUP(A1524,Table3[customer_no],Table3[age],"NOT FOUND")</f>
        <v>37</v>
      </c>
      <c r="O1524" cm="1">
        <f t="array" ref="O1524">_xlfn.XLOOKUP(A1524,Table3[customer_no],'Hospitalisation Details'!$E$2:$E$2344,"NOT FOUND")</f>
        <v>3</v>
      </c>
      <c r="P1524" t="str">
        <f>_xlfn.XLOOKUP(A1524,Table3[customer_no],Table3[hsplt_handled],"NOT FOUND")</f>
        <v>tier - 3</v>
      </c>
      <c r="Q1524" t="str">
        <f>_xlfn.XLOOKUP(A1524,Table3[customer_no],Table3[city_handled],"NOT FOUND")</f>
        <v>tier - 1</v>
      </c>
      <c r="R1524" t="str">
        <f>_xlfn.XLOOKUP(A1524,Table3[customer_no],Table3[state_id],"NOT FOUND")</f>
        <v>R1016</v>
      </c>
      <c r="S1524" s="34" cm="1">
        <f t="array" ref="S1524">_xlfn.XLOOKUP(A1524,Table3[customer_no],'Hospitalisation Details'!$F$2:$F$2344,"NOT FOUND")</f>
        <v>6748.59</v>
      </c>
      <c r="T1524" t="str">
        <f>_xlfn.XLOOKUP(A1524,Table2[Customer ID],Table2[BMI_category],"NOT FOUND")</f>
        <v>Overweight</v>
      </c>
      <c r="U1524" s="7">
        <f>_xlfn.XLOOKUP(A1524,Table2[Customer ID],Table2[no of surgery],"NOT FOUND")</f>
        <v>1</v>
      </c>
      <c r="V1524" t="str">
        <f>_xlfn.XLOOKUP(A1524,Table2[Customer ID],Table2[smoker_missing],"NOT FOUND")</f>
        <v>No</v>
      </c>
      <c r="W1524" t="str">
        <f t="shared" si="23"/>
        <v>Diabetes</v>
      </c>
      <c r="X1524" s="37">
        <f>SUM(Table5[[#This Row],[Title]:[Diabetes Level]])</f>
        <v>40384.06</v>
      </c>
    </row>
    <row r="1525" spans="1:24" x14ac:dyDescent="0.25">
      <c r="A1525" t="s">
        <v>847</v>
      </c>
      <c r="B1525" t="str">
        <f>VLOOKUP(A1525,'Customer Names'!$A$2:$E$2336,3,FALSE)</f>
        <v>Mr.</v>
      </c>
      <c r="C1525" t="str">
        <f>_xlfn.XLOOKUP(A1525,$A$2:$A$2336,'Customer Names'!$D$2:$D$2336,"NOT FOUND")</f>
        <v>Andrew</v>
      </c>
      <c r="D1525" t="str">
        <f>_xlfn.XLOOKUP(A1525,$A$2:$A$2336,'Customer Names'!$E$2:$E$2336,"NOT FOUND")</f>
        <v>Chalmers</v>
      </c>
      <c r="E1525" cm="1">
        <f t="array" ref="E1525">_xlfn.XLOOKUP(A1525,$A$2:$A$2336,Table2[BMI],"NOT FOUND")</f>
        <v>27.55</v>
      </c>
      <c r="F1525" cm="1">
        <f t="array" ref="F1525">_xlfn.XLOOKUP(A1525,$A$2:$A$2336,Table2[HBA1C],"NOT FOUND")</f>
        <v>10.83</v>
      </c>
      <c r="G1525" t="str" cm="1">
        <f t="array" ref="G1525">_xlfn.XLOOKUP(A1525,$A$2:$A$2336,Table2[Heart Issues],"NOT FOUND")</f>
        <v>yes</v>
      </c>
      <c r="H1525" t="str" cm="1">
        <f t="array" ref="H1525">_xlfn.XLOOKUP(A1525,$A$2:$A$2336,Table2[Any Transplants],"NOT FOUND")</f>
        <v>No</v>
      </c>
      <c r="I1525" t="str" cm="1">
        <f t="array" ref="I1525">_xlfn.XLOOKUP(A1525,$A$2:$A$2336,Table2[Cancer history],"NOT FOUND")</f>
        <v>No</v>
      </c>
      <c r="J1525" t="str">
        <f>_xlfn.XLOOKUP(A1525,Table3[customer_no],Table3[month],"NOT FOUND")</f>
        <v>Aug</v>
      </c>
      <c r="K1525" s="7">
        <f>_xlfn.XLOOKUP(A1525,Table3[customer_no],Table3[year_average],"NOT FOUND")</f>
        <v>1986</v>
      </c>
      <c r="L1525" cm="1">
        <f t="array" ref="L1525">_xlfn.XLOOKUP(A1525,Table3[customer_no],'Hospitalisation Details'!$D$2:$D$2344,"NOT FOUND")</f>
        <v>7</v>
      </c>
      <c r="M1525" s="33">
        <f>_xlfn.XLOOKUP(A1525,Table3[customer_no],Table3[dd/mm/yy],"NOT FOUND")</f>
        <v>31631</v>
      </c>
      <c r="N1525">
        <f>_xlfn.XLOOKUP(A1525,Table3[customer_no],Table3[age],"NOT FOUND")</f>
        <v>36</v>
      </c>
      <c r="O1525" cm="1">
        <f t="array" ref="O1525">_xlfn.XLOOKUP(A1525,Table3[customer_no],'Hospitalisation Details'!$E$2:$E$2344,"NOT FOUND")</f>
        <v>3</v>
      </c>
      <c r="P1525" t="str">
        <f>_xlfn.XLOOKUP(A1525,Table3[customer_no],Table3[hsplt_handled],"NOT FOUND")</f>
        <v>tier - 3</v>
      </c>
      <c r="Q1525" t="str">
        <f>_xlfn.XLOOKUP(A1525,Table3[customer_no],Table3[city_handled],"NOT FOUND")</f>
        <v>tier - 2</v>
      </c>
      <c r="R1525" t="str">
        <f>_xlfn.XLOOKUP(A1525,Table3[customer_no],Table3[state_id],"NOT FOUND")</f>
        <v>R1016</v>
      </c>
      <c r="S1525" s="34" cm="1">
        <f t="array" ref="S1525">_xlfn.XLOOKUP(A1525,Table3[customer_no],'Hospitalisation Details'!$F$2:$F$2344,"NOT FOUND")</f>
        <v>6746.74</v>
      </c>
      <c r="T1525" t="str">
        <f>_xlfn.XLOOKUP(A1525,Table2[Customer ID],Table2[BMI_category],"NOT FOUND")</f>
        <v>Overweight</v>
      </c>
      <c r="U1525" s="7">
        <f>_xlfn.XLOOKUP(A1525,Table2[Customer ID],Table2[no of surgery],"NOT FOUND")</f>
        <v>1</v>
      </c>
      <c r="V1525" t="str">
        <f>_xlfn.XLOOKUP(A1525,Table2[Customer ID],Table2[smoker_missing],"NOT FOUND")</f>
        <v>No</v>
      </c>
      <c r="W1525" t="str">
        <f t="shared" si="23"/>
        <v>Diabetes</v>
      </c>
      <c r="X1525" s="37">
        <f>SUM(Table5[[#This Row],[Title]:[Diabetes Level]])</f>
        <v>40449.119999999995</v>
      </c>
    </row>
    <row r="1526" spans="1:24" x14ac:dyDescent="0.25">
      <c r="A1526" t="s">
        <v>846</v>
      </c>
      <c r="B1526" t="str">
        <f>VLOOKUP(A1526,'Customer Names'!$A$2:$E$2336,3,FALSE)</f>
        <v>Mr.</v>
      </c>
      <c r="C1526" t="str">
        <f>_xlfn.XLOOKUP(A1526,$A$2:$A$2336,'Customer Names'!$D$2:$D$2336,"NOT FOUND")</f>
        <v>Jason A.</v>
      </c>
      <c r="D1526" t="str">
        <f>_xlfn.XLOOKUP(A1526,$A$2:$A$2336,'Customer Names'!$E$2:$E$2336,"NOT FOUND")</f>
        <v>Phillippi</v>
      </c>
      <c r="E1526" cm="1">
        <f t="array" ref="E1526">_xlfn.XLOOKUP(A1526,$A$2:$A$2336,Table2[BMI],"NOT FOUND")</f>
        <v>15.6</v>
      </c>
      <c r="F1526" cm="1">
        <f t="array" ref="F1526">_xlfn.XLOOKUP(A1526,$A$2:$A$2336,Table2[HBA1C],"NOT FOUND")</f>
        <v>8.6</v>
      </c>
      <c r="G1526" t="str" cm="1">
        <f t="array" ref="G1526">_xlfn.XLOOKUP(A1526,$A$2:$A$2336,Table2[Heart Issues],"NOT FOUND")</f>
        <v>No</v>
      </c>
      <c r="H1526" t="str" cm="1">
        <f t="array" ref="H1526">_xlfn.XLOOKUP(A1526,$A$2:$A$2336,Table2[Any Transplants],"NOT FOUND")</f>
        <v>No</v>
      </c>
      <c r="I1526" t="str" cm="1">
        <f t="array" ref="I1526">_xlfn.XLOOKUP(A1526,$A$2:$A$2336,Table2[Cancer history],"NOT FOUND")</f>
        <v>No</v>
      </c>
      <c r="J1526" t="str">
        <f>_xlfn.XLOOKUP(A1526,Table3[customer_no],Table3[month],"NOT FOUND")</f>
        <v>Jul</v>
      </c>
      <c r="K1526" s="7">
        <f>_xlfn.XLOOKUP(A1526,Table3[customer_no],Table3[year_average],"NOT FOUND")</f>
        <v>1968</v>
      </c>
      <c r="L1526" cm="1">
        <f t="array" ref="L1526">_xlfn.XLOOKUP(A1526,Table3[customer_no],'Hospitalisation Details'!$D$2:$D$2344,"NOT FOUND")</f>
        <v>18</v>
      </c>
      <c r="M1526" s="33">
        <f>_xlfn.XLOOKUP(A1526,Table3[customer_no],Table3[dd/mm/yy],"NOT FOUND")</f>
        <v>25037</v>
      </c>
      <c r="N1526">
        <f>_xlfn.XLOOKUP(A1526,Table3[customer_no],Table3[age],"NOT FOUND")</f>
        <v>54</v>
      </c>
      <c r="O1526" cm="1">
        <f t="array" ref="O1526">_xlfn.XLOOKUP(A1526,Table3[customer_no],'Hospitalisation Details'!$E$2:$E$2344,"NOT FOUND")</f>
        <v>0</v>
      </c>
      <c r="P1526" t="str">
        <f>_xlfn.XLOOKUP(A1526,Table3[customer_no],Table3[hsplt_handled],"NOT FOUND")</f>
        <v>tier - 3</v>
      </c>
      <c r="Q1526" t="str">
        <f>_xlfn.XLOOKUP(A1526,Table3[customer_no],Table3[city_handled],"NOT FOUND")</f>
        <v>tier - 1</v>
      </c>
      <c r="R1526" t="str">
        <f>_xlfn.XLOOKUP(A1526,Table3[customer_no],Table3[state_id],"NOT FOUND")</f>
        <v>R1012</v>
      </c>
      <c r="S1526" s="34" cm="1">
        <f t="array" ref="S1526">_xlfn.XLOOKUP(A1526,Table3[customer_no],'Hospitalisation Details'!$F$2:$F$2344,"NOT FOUND")</f>
        <v>6738.84</v>
      </c>
      <c r="T1526" t="str">
        <f>_xlfn.XLOOKUP(A1526,Table2[Customer ID],Table2[BMI_category],"NOT FOUND")</f>
        <v>Underweight</v>
      </c>
      <c r="U1526" s="7">
        <f>_xlfn.XLOOKUP(A1526,Table2[Customer ID],Table2[no of surgery],"NOT FOUND")</f>
        <v>0</v>
      </c>
      <c r="V1526" t="str">
        <f>_xlfn.XLOOKUP(A1526,Table2[Customer ID],Table2[smoker_missing],"NOT FOUND")</f>
        <v>No</v>
      </c>
      <c r="W1526" t="str">
        <f t="shared" si="23"/>
        <v>Diabetes</v>
      </c>
      <c r="X1526" s="37">
        <f>SUM(Table5[[#This Row],[Title]:[Diabetes Level]])</f>
        <v>33840.04</v>
      </c>
    </row>
    <row r="1527" spans="1:24" x14ac:dyDescent="0.25">
      <c r="A1527" t="s">
        <v>845</v>
      </c>
      <c r="B1527" t="str">
        <f>VLOOKUP(A1527,'Customer Names'!$A$2:$E$2336,3,FALSE)</f>
        <v>Ms.</v>
      </c>
      <c r="C1527" t="str">
        <f>_xlfn.XLOOKUP(A1527,$A$2:$A$2336,'Customer Names'!$D$2:$D$2336,"NOT FOUND")</f>
        <v>Rachel</v>
      </c>
      <c r="D1527" t="str">
        <f>_xlfn.XLOOKUP(A1527,$A$2:$A$2336,'Customer Names'!$E$2:$E$2336,"NOT FOUND")</f>
        <v>MacPherson</v>
      </c>
      <c r="E1527" cm="1">
        <f t="array" ref="E1527">_xlfn.XLOOKUP(A1527,$A$2:$A$2336,Table2[BMI],"NOT FOUND")</f>
        <v>21.99</v>
      </c>
      <c r="F1527" cm="1">
        <f t="array" ref="F1527">_xlfn.XLOOKUP(A1527,$A$2:$A$2336,Table2[HBA1C],"NOT FOUND")</f>
        <v>11.17</v>
      </c>
      <c r="G1527" t="str" cm="1">
        <f t="array" ref="G1527">_xlfn.XLOOKUP(A1527,$A$2:$A$2336,Table2[Heart Issues],"NOT FOUND")</f>
        <v>No</v>
      </c>
      <c r="H1527" t="str" cm="1">
        <f t="array" ref="H1527">_xlfn.XLOOKUP(A1527,$A$2:$A$2336,Table2[Any Transplants],"NOT FOUND")</f>
        <v>No</v>
      </c>
      <c r="I1527" t="str" cm="1">
        <f t="array" ref="I1527">_xlfn.XLOOKUP(A1527,$A$2:$A$2336,Table2[Cancer history],"NOT FOUND")</f>
        <v>No</v>
      </c>
      <c r="J1527" t="str">
        <f>_xlfn.XLOOKUP(A1527,Table3[customer_no],Table3[month],"NOT FOUND")</f>
        <v>Oct</v>
      </c>
      <c r="K1527" s="7">
        <f>_xlfn.XLOOKUP(A1527,Table3[customer_no],Table3[year_average],"NOT FOUND")</f>
        <v>1978</v>
      </c>
      <c r="L1527" cm="1">
        <f t="array" ref="L1527">_xlfn.XLOOKUP(A1527,Table3[customer_no],'Hospitalisation Details'!$D$2:$D$2344,"NOT FOUND")</f>
        <v>21</v>
      </c>
      <c r="M1527" s="33">
        <f>_xlfn.XLOOKUP(A1527,Table3[customer_no],Table3[dd/mm/yy],"NOT FOUND")</f>
        <v>28784</v>
      </c>
      <c r="N1527">
        <f>_xlfn.XLOOKUP(A1527,Table3[customer_no],Table3[age],"NOT FOUND")</f>
        <v>44</v>
      </c>
      <c r="O1527" cm="1">
        <f t="array" ref="O1527">_xlfn.XLOOKUP(A1527,Table3[customer_no],'Hospitalisation Details'!$E$2:$E$2344,"NOT FOUND")</f>
        <v>2</v>
      </c>
      <c r="P1527" t="str">
        <f>_xlfn.XLOOKUP(A1527,Table3[customer_no],Table3[hsplt_handled],"NOT FOUND")</f>
        <v>tier - 2</v>
      </c>
      <c r="Q1527" t="str">
        <f>_xlfn.XLOOKUP(A1527,Table3[customer_no],Table3[city_handled],"NOT FOUND")</f>
        <v>tier - 3</v>
      </c>
      <c r="R1527" t="str">
        <f>_xlfn.XLOOKUP(A1527,Table3[customer_no],Table3[state_id],"NOT FOUND")</f>
        <v>R1013</v>
      </c>
      <c r="S1527" s="34" cm="1">
        <f t="array" ref="S1527">_xlfn.XLOOKUP(A1527,Table3[customer_no],'Hospitalisation Details'!$F$2:$F$2344,"NOT FOUND")</f>
        <v>6737.98</v>
      </c>
      <c r="T1527" t="str">
        <f>_xlfn.XLOOKUP(A1527,Table2[Customer ID],Table2[BMI_category],"NOT FOUND")</f>
        <v>Normal Weight</v>
      </c>
      <c r="U1527" s="7">
        <f>_xlfn.XLOOKUP(A1527,Table2[Customer ID],Table2[no of surgery],"NOT FOUND")</f>
        <v>0</v>
      </c>
      <c r="V1527" t="str">
        <f>_xlfn.XLOOKUP(A1527,Table2[Customer ID],Table2[smoker_missing],"NOT FOUND")</f>
        <v>No</v>
      </c>
      <c r="W1527" t="str">
        <f t="shared" si="23"/>
        <v>Diabetes</v>
      </c>
      <c r="X1527" s="37">
        <f>SUM(Table5[[#This Row],[Title]:[Diabetes Level]])</f>
        <v>37600.14</v>
      </c>
    </row>
    <row r="1528" spans="1:24" x14ac:dyDescent="0.25">
      <c r="A1528" t="s">
        <v>844</v>
      </c>
      <c r="B1528" t="str">
        <f>VLOOKUP(A1528,'Customer Names'!$A$2:$E$2336,3,FALSE)</f>
        <v>Ms.</v>
      </c>
      <c r="C1528" t="str">
        <f>_xlfn.XLOOKUP(A1528,$A$2:$A$2336,'Customer Names'!$D$2:$D$2336,"NOT FOUND")</f>
        <v>Susan</v>
      </c>
      <c r="D1528" t="str">
        <f>_xlfn.XLOOKUP(A1528,$A$2:$A$2336,'Customer Names'!$E$2:$E$2336,"NOT FOUND")</f>
        <v>Delfidio</v>
      </c>
      <c r="E1528" cm="1">
        <f t="array" ref="E1528">_xlfn.XLOOKUP(A1528,$A$2:$A$2336,Table2[BMI],"NOT FOUND")</f>
        <v>34.85</v>
      </c>
      <c r="F1528" cm="1">
        <f t="array" ref="F1528">_xlfn.XLOOKUP(A1528,$A$2:$A$2336,Table2[HBA1C],"NOT FOUND")</f>
        <v>5.75</v>
      </c>
      <c r="G1528" t="str" cm="1">
        <f t="array" ref="G1528">_xlfn.XLOOKUP(A1528,$A$2:$A$2336,Table2[Heart Issues],"NOT FOUND")</f>
        <v>No</v>
      </c>
      <c r="H1528" t="str" cm="1">
        <f t="array" ref="H1528">_xlfn.XLOOKUP(A1528,$A$2:$A$2336,Table2[Any Transplants],"NOT FOUND")</f>
        <v>No</v>
      </c>
      <c r="I1528" t="str" cm="1">
        <f t="array" ref="I1528">_xlfn.XLOOKUP(A1528,$A$2:$A$2336,Table2[Cancer history],"NOT FOUND")</f>
        <v>No</v>
      </c>
      <c r="J1528" t="str">
        <f>_xlfn.XLOOKUP(A1528,Table3[customer_no],Table3[month],"NOT FOUND")</f>
        <v>Jun</v>
      </c>
      <c r="K1528" s="7">
        <f>_xlfn.XLOOKUP(A1528,Table3[customer_no],Table3[year_average],"NOT FOUND")</f>
        <v>1994</v>
      </c>
      <c r="L1528" cm="1">
        <f t="array" ref="L1528">_xlfn.XLOOKUP(A1528,Table3[customer_no],'Hospitalisation Details'!$D$2:$D$2344,"NOT FOUND")</f>
        <v>13</v>
      </c>
      <c r="M1528" s="33">
        <f>_xlfn.XLOOKUP(A1528,Table3[customer_no],Table3[dd/mm/yy],"NOT FOUND")</f>
        <v>34498</v>
      </c>
      <c r="N1528">
        <f>_xlfn.XLOOKUP(A1528,Table3[customer_no],Table3[age],"NOT FOUND")</f>
        <v>28</v>
      </c>
      <c r="O1528" cm="1">
        <f t="array" ref="O1528">_xlfn.XLOOKUP(A1528,Table3[customer_no],'Hospitalisation Details'!$E$2:$E$2344,"NOT FOUND")</f>
        <v>0</v>
      </c>
      <c r="P1528" t="str">
        <f>_xlfn.XLOOKUP(A1528,Table3[customer_no],Table3[hsplt_handled],"NOT FOUND")</f>
        <v>tier - 2</v>
      </c>
      <c r="Q1528" t="str">
        <f>_xlfn.XLOOKUP(A1528,Table3[customer_no],Table3[city_handled],"NOT FOUND")</f>
        <v>tier - 1</v>
      </c>
      <c r="R1528" t="str">
        <f>_xlfn.XLOOKUP(A1528,Table3[customer_no],Table3[state_id],"NOT FOUND")</f>
        <v>R1012</v>
      </c>
      <c r="S1528" s="34" cm="1">
        <f t="array" ref="S1528">_xlfn.XLOOKUP(A1528,Table3[customer_no],'Hospitalisation Details'!$F$2:$F$2344,"NOT FOUND")</f>
        <v>6721.37</v>
      </c>
      <c r="T1528" t="str">
        <f>_xlfn.XLOOKUP(A1528,Table2[Customer ID],Table2[BMI_category],"NOT FOUND")</f>
        <v>Obesity</v>
      </c>
      <c r="U1528" s="7">
        <f>_xlfn.XLOOKUP(A1528,Table2[Customer ID],Table2[no of surgery],"NOT FOUND")</f>
        <v>0</v>
      </c>
      <c r="V1528" t="str">
        <f>_xlfn.XLOOKUP(A1528,Table2[Customer ID],Table2[smoker_missing],"NOT FOUND")</f>
        <v>No</v>
      </c>
      <c r="W1528" t="str">
        <f t="shared" si="23"/>
        <v>Prediabetes</v>
      </c>
      <c r="X1528" s="37">
        <f>SUM(Table5[[#This Row],[Title]:[Diabetes Level]])</f>
        <v>43294.97</v>
      </c>
    </row>
    <row r="1529" spans="1:24" x14ac:dyDescent="0.25">
      <c r="A1529" t="s">
        <v>843</v>
      </c>
      <c r="B1529" t="str">
        <f>VLOOKUP(A1529,'Customer Names'!$A$2:$E$2336,3,FALSE)</f>
        <v>Mr.</v>
      </c>
      <c r="C1529" t="str">
        <f>_xlfn.XLOOKUP(A1529,$A$2:$A$2336,'Customer Names'!$D$2:$D$2336,"NOT FOUND")</f>
        <v>Cameron M.</v>
      </c>
      <c r="D1529" t="str">
        <f>_xlfn.XLOOKUP(A1529,$A$2:$A$2336,'Customer Names'!$E$2:$E$2336,"NOT FOUND")</f>
        <v>Cummings</v>
      </c>
      <c r="E1529" cm="1">
        <f t="array" ref="E1529">_xlfn.XLOOKUP(A1529,$A$2:$A$2336,Table2[BMI],"NOT FOUND")</f>
        <v>24.51</v>
      </c>
      <c r="F1529" cm="1">
        <f t="array" ref="F1529">_xlfn.XLOOKUP(A1529,$A$2:$A$2336,Table2[HBA1C],"NOT FOUND")</f>
        <v>4.83</v>
      </c>
      <c r="G1529" t="str" cm="1">
        <f t="array" ref="G1529">_xlfn.XLOOKUP(A1529,$A$2:$A$2336,Table2[Heart Issues],"NOT FOUND")</f>
        <v>yes</v>
      </c>
      <c r="H1529" t="str" cm="1">
        <f t="array" ref="H1529">_xlfn.XLOOKUP(A1529,$A$2:$A$2336,Table2[Any Transplants],"NOT FOUND")</f>
        <v>No</v>
      </c>
      <c r="I1529" t="str" cm="1">
        <f t="array" ref="I1529">_xlfn.XLOOKUP(A1529,$A$2:$A$2336,Table2[Cancer history],"NOT FOUND")</f>
        <v>Yes</v>
      </c>
      <c r="J1529" t="str">
        <f>_xlfn.XLOOKUP(A1529,Table3[customer_no],Table3[month],"NOT FOUND")</f>
        <v>Jun</v>
      </c>
      <c r="K1529" s="7">
        <f>_xlfn.XLOOKUP(A1529,Table3[customer_no],Table3[year_average],"NOT FOUND")</f>
        <v>1983</v>
      </c>
      <c r="L1529" cm="1">
        <f t="array" ref="L1529">_xlfn.XLOOKUP(A1529,Table3[customer_no],'Hospitalisation Details'!$D$2:$D$2344,"NOT FOUND")</f>
        <v>12</v>
      </c>
      <c r="M1529" s="33">
        <f>_xlfn.XLOOKUP(A1529,Table3[customer_no],Table3[dd/mm/yy],"NOT FOUND")</f>
        <v>30479</v>
      </c>
      <c r="N1529">
        <f>_xlfn.XLOOKUP(A1529,Table3[customer_no],Table3[age],"NOT FOUND")</f>
        <v>39</v>
      </c>
      <c r="O1529" cm="1">
        <f t="array" ref="O1529">_xlfn.XLOOKUP(A1529,Table3[customer_no],'Hospitalisation Details'!$E$2:$E$2344,"NOT FOUND")</f>
        <v>2</v>
      </c>
      <c r="P1529" t="str">
        <f>_xlfn.XLOOKUP(A1529,Table3[customer_no],Table3[hsplt_handled],"NOT FOUND")</f>
        <v>tier - 3</v>
      </c>
      <c r="Q1529" t="str">
        <f>_xlfn.XLOOKUP(A1529,Table3[customer_no],Table3[city_handled],"NOT FOUND")</f>
        <v>tier - 3</v>
      </c>
      <c r="R1529" t="str">
        <f>_xlfn.XLOOKUP(A1529,Table3[customer_no],Table3[state_id],"NOT FOUND")</f>
        <v>R1012</v>
      </c>
      <c r="S1529" s="34" cm="1">
        <f t="array" ref="S1529">_xlfn.XLOOKUP(A1529,Table3[customer_no],'Hospitalisation Details'!$F$2:$F$2344,"NOT FOUND")</f>
        <v>6710.19</v>
      </c>
      <c r="T1529" t="str">
        <f>_xlfn.XLOOKUP(A1529,Table2[Customer ID],Table2[BMI_category],"NOT FOUND")</f>
        <v>Normal Weight</v>
      </c>
      <c r="U1529" s="7">
        <f>_xlfn.XLOOKUP(A1529,Table2[Customer ID],Table2[no of surgery],"NOT FOUND")</f>
        <v>1</v>
      </c>
      <c r="V1529" t="str">
        <f>_xlfn.XLOOKUP(A1529,Table2[Customer ID],Table2[smoker_missing],"NOT FOUND")</f>
        <v>No</v>
      </c>
      <c r="W1529" t="str">
        <f t="shared" si="23"/>
        <v>Normal</v>
      </c>
      <c r="X1529" s="37">
        <f>SUM(Table5[[#This Row],[Title]:[Diabetes Level]])</f>
        <v>39255.53</v>
      </c>
    </row>
    <row r="1530" spans="1:24" x14ac:dyDescent="0.25">
      <c r="A1530" t="s">
        <v>842</v>
      </c>
      <c r="B1530" t="str">
        <f>VLOOKUP(A1530,'Customer Names'!$A$2:$E$2336,3,FALSE)</f>
        <v>Ms.</v>
      </c>
      <c r="C1530" t="str">
        <f>_xlfn.XLOOKUP(A1530,$A$2:$A$2336,'Customer Names'!$D$2:$D$2336,"NOT FOUND")</f>
        <v>Claudia A.</v>
      </c>
      <c r="D1530" t="str">
        <f>_xlfn.XLOOKUP(A1530,$A$2:$A$2336,'Customer Names'!$E$2:$E$2336,"NOT FOUND")</f>
        <v>Schroegel</v>
      </c>
      <c r="E1530" cm="1">
        <f t="array" ref="E1530">_xlfn.XLOOKUP(A1530,$A$2:$A$2336,Table2[BMI],"NOT FOUND")</f>
        <v>19.399999999999999</v>
      </c>
      <c r="F1530" cm="1">
        <f t="array" ref="F1530">_xlfn.XLOOKUP(A1530,$A$2:$A$2336,Table2[HBA1C],"NOT FOUND")</f>
        <v>11.93</v>
      </c>
      <c r="G1530" t="str" cm="1">
        <f t="array" ref="G1530">_xlfn.XLOOKUP(A1530,$A$2:$A$2336,Table2[Heart Issues],"NOT FOUND")</f>
        <v>No</v>
      </c>
      <c r="H1530" t="str" cm="1">
        <f t="array" ref="H1530">_xlfn.XLOOKUP(A1530,$A$2:$A$2336,Table2[Any Transplants],"NOT FOUND")</f>
        <v>No</v>
      </c>
      <c r="I1530" t="str" cm="1">
        <f t="array" ref="I1530">_xlfn.XLOOKUP(A1530,$A$2:$A$2336,Table2[Cancer history],"NOT FOUND")</f>
        <v>No</v>
      </c>
      <c r="J1530" t="str">
        <f>_xlfn.XLOOKUP(A1530,Table3[customer_no],Table3[month],"NOT FOUND")</f>
        <v>Dec</v>
      </c>
      <c r="K1530" s="7">
        <f>_xlfn.XLOOKUP(A1530,Table3[customer_no],Table3[year_average],"NOT FOUND")</f>
        <v>1971</v>
      </c>
      <c r="L1530" cm="1">
        <f t="array" ref="L1530">_xlfn.XLOOKUP(A1530,Table3[customer_no],'Hospitalisation Details'!$D$2:$D$2344,"NOT FOUND")</f>
        <v>12</v>
      </c>
      <c r="M1530" s="33">
        <f>_xlfn.XLOOKUP(A1530,Table3[customer_no],Table3[dd/mm/yy],"NOT FOUND")</f>
        <v>26279</v>
      </c>
      <c r="N1530">
        <f>_xlfn.XLOOKUP(A1530,Table3[customer_no],Table3[age],"NOT FOUND")</f>
        <v>51</v>
      </c>
      <c r="O1530" cm="1">
        <f t="array" ref="O1530">_xlfn.XLOOKUP(A1530,Table3[customer_no],'Hospitalisation Details'!$E$2:$E$2344,"NOT FOUND")</f>
        <v>0</v>
      </c>
      <c r="P1530" t="str">
        <f>_xlfn.XLOOKUP(A1530,Table3[customer_no],Table3[hsplt_handled],"NOT FOUND")</f>
        <v>tier - 2</v>
      </c>
      <c r="Q1530" t="str">
        <f>_xlfn.XLOOKUP(A1530,Table3[customer_no],Table3[city_handled],"NOT FOUND")</f>
        <v>tier - 1</v>
      </c>
      <c r="R1530" t="str">
        <f>_xlfn.XLOOKUP(A1530,Table3[customer_no],Table3[state_id],"NOT FOUND")</f>
        <v>R1013</v>
      </c>
      <c r="S1530" s="34" cm="1">
        <f t="array" ref="S1530">_xlfn.XLOOKUP(A1530,Table3[customer_no],'Hospitalisation Details'!$F$2:$F$2344,"NOT FOUND")</f>
        <v>6706.47</v>
      </c>
      <c r="T1530" t="str">
        <f>_xlfn.XLOOKUP(A1530,Table2[Customer ID],Table2[BMI_category],"NOT FOUND")</f>
        <v>Normal Weight</v>
      </c>
      <c r="U1530" s="7">
        <f>_xlfn.XLOOKUP(A1530,Table2[Customer ID],Table2[no of surgery],"NOT FOUND")</f>
        <v>0</v>
      </c>
      <c r="V1530" t="str">
        <f>_xlfn.XLOOKUP(A1530,Table2[Customer ID],Table2[smoker_missing],"NOT FOUND")</f>
        <v>No</v>
      </c>
      <c r="W1530" t="str">
        <f t="shared" si="23"/>
        <v>Diabetes</v>
      </c>
      <c r="X1530" s="37">
        <f>SUM(Table5[[#This Row],[Title]:[Diabetes Level]])</f>
        <v>35050.800000000003</v>
      </c>
    </row>
    <row r="1531" spans="1:24" x14ac:dyDescent="0.25">
      <c r="A1531" t="s">
        <v>841</v>
      </c>
      <c r="B1531" t="str">
        <f>VLOOKUP(A1531,'Customer Names'!$A$2:$E$2336,3,FALSE)</f>
        <v>Ms.</v>
      </c>
      <c r="C1531" t="str">
        <f>_xlfn.XLOOKUP(A1531,$A$2:$A$2336,'Customer Names'!$D$2:$D$2336,"NOT FOUND")</f>
        <v>Kate</v>
      </c>
      <c r="D1531" t="str">
        <f>_xlfn.XLOOKUP(A1531,$A$2:$A$2336,'Customer Names'!$E$2:$E$2336,"NOT FOUND")</f>
        <v>Williams</v>
      </c>
      <c r="E1531" cm="1">
        <f t="array" ref="E1531">_xlfn.XLOOKUP(A1531,$A$2:$A$2336,Table2[BMI],"NOT FOUND")</f>
        <v>15.1</v>
      </c>
      <c r="F1531" cm="1">
        <f t="array" ref="F1531">_xlfn.XLOOKUP(A1531,$A$2:$A$2336,Table2[HBA1C],"NOT FOUND")</f>
        <v>8.41</v>
      </c>
      <c r="G1531" t="str" cm="1">
        <f t="array" ref="G1531">_xlfn.XLOOKUP(A1531,$A$2:$A$2336,Table2[Heart Issues],"NOT FOUND")</f>
        <v>No</v>
      </c>
      <c r="H1531" t="str" cm="1">
        <f t="array" ref="H1531">_xlfn.XLOOKUP(A1531,$A$2:$A$2336,Table2[Any Transplants],"NOT FOUND")</f>
        <v>No</v>
      </c>
      <c r="I1531" t="str" cm="1">
        <f t="array" ref="I1531">_xlfn.XLOOKUP(A1531,$A$2:$A$2336,Table2[Cancer history],"NOT FOUND")</f>
        <v>No</v>
      </c>
      <c r="J1531" t="str">
        <f>_xlfn.XLOOKUP(A1531,Table3[customer_no],Table3[month],"NOT FOUND")</f>
        <v>Jul</v>
      </c>
      <c r="K1531" s="7">
        <f>_xlfn.XLOOKUP(A1531,Table3[customer_no],Table3[year_average],"NOT FOUND")</f>
        <v>1968</v>
      </c>
      <c r="L1531" cm="1">
        <f t="array" ref="L1531">_xlfn.XLOOKUP(A1531,Table3[customer_no],'Hospitalisation Details'!$D$2:$D$2344,"NOT FOUND")</f>
        <v>13</v>
      </c>
      <c r="M1531" s="33">
        <f>_xlfn.XLOOKUP(A1531,Table3[customer_no],Table3[dd/mm/yy],"NOT FOUND")</f>
        <v>25032</v>
      </c>
      <c r="N1531">
        <f>_xlfn.XLOOKUP(A1531,Table3[customer_no],Table3[age],"NOT FOUND")</f>
        <v>54</v>
      </c>
      <c r="O1531" cm="1">
        <f t="array" ref="O1531">_xlfn.XLOOKUP(A1531,Table3[customer_no],'Hospitalisation Details'!$E$2:$E$2344,"NOT FOUND")</f>
        <v>0</v>
      </c>
      <c r="P1531" t="str">
        <f>_xlfn.XLOOKUP(A1531,Table3[customer_no],Table3[hsplt_handled],"NOT FOUND")</f>
        <v>tier - 3</v>
      </c>
      <c r="Q1531" t="str">
        <f>_xlfn.XLOOKUP(A1531,Table3[customer_no],Table3[city_handled],"NOT FOUND")</f>
        <v>tier - 1</v>
      </c>
      <c r="R1531" t="str">
        <f>_xlfn.XLOOKUP(A1531,Table3[customer_no],Table3[state_id],"NOT FOUND")</f>
        <v>R1012</v>
      </c>
      <c r="S1531" s="34" cm="1">
        <f t="array" ref="S1531">_xlfn.XLOOKUP(A1531,Table3[customer_no],'Hospitalisation Details'!$F$2:$F$2344,"NOT FOUND")</f>
        <v>6700.56</v>
      </c>
      <c r="T1531" t="str">
        <f>_xlfn.XLOOKUP(A1531,Table2[Customer ID],Table2[BMI_category],"NOT FOUND")</f>
        <v>Underweight</v>
      </c>
      <c r="U1531" s="7">
        <f>_xlfn.XLOOKUP(A1531,Table2[Customer ID],Table2[no of surgery],"NOT FOUND")</f>
        <v>0</v>
      </c>
      <c r="V1531" t="str">
        <f>_xlfn.XLOOKUP(A1531,Table2[Customer ID],Table2[smoker_missing],"NOT FOUND")</f>
        <v>No</v>
      </c>
      <c r="W1531" t="str">
        <f t="shared" si="23"/>
        <v>Diabetes</v>
      </c>
      <c r="X1531" s="37">
        <f>SUM(Table5[[#This Row],[Title]:[Diabetes Level]])</f>
        <v>33791.07</v>
      </c>
    </row>
    <row r="1532" spans="1:24" x14ac:dyDescent="0.25">
      <c r="A1532" t="s">
        <v>840</v>
      </c>
      <c r="B1532" t="str">
        <f>VLOOKUP(A1532,'Customer Names'!$A$2:$E$2336,3,FALSE)</f>
        <v>Ms.</v>
      </c>
      <c r="C1532" t="str">
        <f>_xlfn.XLOOKUP(A1532,$A$2:$A$2336,'Customer Names'!$D$2:$D$2336,"NOT FOUND")</f>
        <v>Nicole M.</v>
      </c>
      <c r="D1532" t="str">
        <f>_xlfn.XLOOKUP(A1532,$A$2:$A$2336,'Customer Names'!$E$2:$E$2336,"NOT FOUND")</f>
        <v>Casey</v>
      </c>
      <c r="E1532" cm="1">
        <f t="array" ref="E1532">_xlfn.XLOOKUP(A1532,$A$2:$A$2336,Table2[BMI],"NOT FOUND")</f>
        <v>23.37</v>
      </c>
      <c r="F1532" cm="1">
        <f t="array" ref="F1532">_xlfn.XLOOKUP(A1532,$A$2:$A$2336,Table2[HBA1C],"NOT FOUND")</f>
        <v>5.59</v>
      </c>
      <c r="G1532" t="str" cm="1">
        <f t="array" ref="G1532">_xlfn.XLOOKUP(A1532,$A$2:$A$2336,Table2[Heart Issues],"NOT FOUND")</f>
        <v>yes</v>
      </c>
      <c r="H1532" t="str" cm="1">
        <f t="array" ref="H1532">_xlfn.XLOOKUP(A1532,$A$2:$A$2336,Table2[Any Transplants],"NOT FOUND")</f>
        <v>No</v>
      </c>
      <c r="I1532" t="str" cm="1">
        <f t="array" ref="I1532">_xlfn.XLOOKUP(A1532,$A$2:$A$2336,Table2[Cancer history],"NOT FOUND")</f>
        <v>No</v>
      </c>
      <c r="J1532" t="str">
        <f>_xlfn.XLOOKUP(A1532,Table3[customer_no],Table3[month],"NOT FOUND")</f>
        <v>Jul</v>
      </c>
      <c r="K1532" s="7">
        <f>_xlfn.XLOOKUP(A1532,Table3[customer_no],Table3[year_average],"NOT FOUND")</f>
        <v>1985</v>
      </c>
      <c r="L1532" cm="1">
        <f t="array" ref="L1532">_xlfn.XLOOKUP(A1532,Table3[customer_no],'Hospitalisation Details'!$D$2:$D$2344,"NOT FOUND")</f>
        <v>9</v>
      </c>
      <c r="M1532" s="33">
        <f>_xlfn.XLOOKUP(A1532,Table3[customer_no],Table3[dd/mm/yy],"NOT FOUND")</f>
        <v>31237</v>
      </c>
      <c r="N1532">
        <f>_xlfn.XLOOKUP(A1532,Table3[customer_no],Table3[age],"NOT FOUND")</f>
        <v>37</v>
      </c>
      <c r="O1532" cm="1">
        <f t="array" ref="O1532">_xlfn.XLOOKUP(A1532,Table3[customer_no],'Hospitalisation Details'!$E$2:$E$2344,"NOT FOUND")</f>
        <v>2</v>
      </c>
      <c r="P1532" t="str">
        <f>_xlfn.XLOOKUP(A1532,Table3[customer_no],Table3[hsplt_handled],"NOT FOUND")</f>
        <v>tier - 2</v>
      </c>
      <c r="Q1532" t="str">
        <f>_xlfn.XLOOKUP(A1532,Table3[customer_no],Table3[city_handled],"NOT FOUND")</f>
        <v>tier - 3</v>
      </c>
      <c r="R1532" t="str">
        <f>_xlfn.XLOOKUP(A1532,Table3[customer_no],Table3[state_id],"NOT FOUND")</f>
        <v>R1012</v>
      </c>
      <c r="S1532" s="34" cm="1">
        <f t="array" ref="S1532">_xlfn.XLOOKUP(A1532,Table3[customer_no],'Hospitalisation Details'!$F$2:$F$2344,"NOT FOUND")</f>
        <v>6686.43</v>
      </c>
      <c r="T1532" t="str">
        <f>_xlfn.XLOOKUP(A1532,Table2[Customer ID],Table2[BMI_category],"NOT FOUND")</f>
        <v>Normal Weight</v>
      </c>
      <c r="U1532" s="7">
        <f>_xlfn.XLOOKUP(A1532,Table2[Customer ID],Table2[no of surgery],"NOT FOUND")</f>
        <v>0</v>
      </c>
      <c r="V1532" t="str">
        <f>_xlfn.XLOOKUP(A1532,Table2[Customer ID],Table2[smoker_missing],"NOT FOUND")</f>
        <v>No</v>
      </c>
      <c r="W1532" t="str">
        <f t="shared" si="23"/>
        <v>Normal</v>
      </c>
      <c r="X1532" s="37">
        <f>SUM(Table5[[#This Row],[Title]:[Diabetes Level]])</f>
        <v>39985.39</v>
      </c>
    </row>
    <row r="1533" spans="1:24" x14ac:dyDescent="0.25">
      <c r="A1533" t="s">
        <v>839</v>
      </c>
      <c r="B1533" t="str">
        <f>VLOOKUP(A1533,'Customer Names'!$A$2:$E$2336,3,FALSE)</f>
        <v>Mr.</v>
      </c>
      <c r="C1533" t="str">
        <f>_xlfn.XLOOKUP(A1533,$A$2:$A$2336,'Customer Names'!$D$2:$D$2336,"NOT FOUND")</f>
        <v>Jack</v>
      </c>
      <c r="D1533" t="str">
        <f>_xlfn.XLOOKUP(A1533,$A$2:$A$2336,'Customer Names'!$E$2:$E$2336,"NOT FOUND")</f>
        <v>Randall</v>
      </c>
      <c r="E1533" cm="1">
        <f t="array" ref="E1533">_xlfn.XLOOKUP(A1533,$A$2:$A$2336,Table2[BMI],"NOT FOUND")</f>
        <v>42.4</v>
      </c>
      <c r="F1533" cm="1">
        <f t="array" ref="F1533">_xlfn.XLOOKUP(A1533,$A$2:$A$2336,Table2[HBA1C],"NOT FOUND")</f>
        <v>4.0599999999999996</v>
      </c>
      <c r="G1533" t="str" cm="1">
        <f t="array" ref="G1533">_xlfn.XLOOKUP(A1533,$A$2:$A$2336,Table2[Heart Issues],"NOT FOUND")</f>
        <v>No</v>
      </c>
      <c r="H1533" t="str" cm="1">
        <f t="array" ref="H1533">_xlfn.XLOOKUP(A1533,$A$2:$A$2336,Table2[Any Transplants],"NOT FOUND")</f>
        <v>No</v>
      </c>
      <c r="I1533" t="str" cm="1">
        <f t="array" ref="I1533">_xlfn.XLOOKUP(A1533,$A$2:$A$2336,Table2[Cancer history],"NOT FOUND")</f>
        <v>No</v>
      </c>
      <c r="J1533" t="str">
        <f>_xlfn.XLOOKUP(A1533,Table3[customer_no],Table3[month],"NOT FOUND")</f>
        <v>Oct</v>
      </c>
      <c r="K1533" s="7">
        <f>_xlfn.XLOOKUP(A1533,Table3[customer_no],Table3[year_average],"NOT FOUND")</f>
        <v>1989</v>
      </c>
      <c r="L1533" cm="1">
        <f t="array" ref="L1533">_xlfn.XLOOKUP(A1533,Table3[customer_no],'Hospitalisation Details'!$D$2:$D$2344,"NOT FOUND")</f>
        <v>20</v>
      </c>
      <c r="M1533" s="33">
        <f>_xlfn.XLOOKUP(A1533,Table3[customer_no],Table3[dd/mm/yy],"NOT FOUND")</f>
        <v>32801</v>
      </c>
      <c r="N1533">
        <f>_xlfn.XLOOKUP(A1533,Table3[customer_no],Table3[age],"NOT FOUND")</f>
        <v>33</v>
      </c>
      <c r="O1533" cm="1">
        <f t="array" ref="O1533">_xlfn.XLOOKUP(A1533,Table3[customer_no],'Hospitalisation Details'!$E$2:$E$2344,"NOT FOUND")</f>
        <v>5</v>
      </c>
      <c r="P1533" t="str">
        <f>_xlfn.XLOOKUP(A1533,Table3[customer_no],Table3[hsplt_handled],"NOT FOUND")</f>
        <v>tier - 3</v>
      </c>
      <c r="Q1533" t="str">
        <f>_xlfn.XLOOKUP(A1533,Table3[customer_no],Table3[city_handled],"NOT FOUND")</f>
        <v>tier - 1</v>
      </c>
      <c r="R1533" t="str">
        <f>_xlfn.XLOOKUP(A1533,Table3[customer_no],Table3[state_id],"NOT FOUND")</f>
        <v>R1011</v>
      </c>
      <c r="S1533" s="34" cm="1">
        <f t="array" ref="S1533">_xlfn.XLOOKUP(A1533,Table3[customer_no],'Hospitalisation Details'!$F$2:$F$2344,"NOT FOUND")</f>
        <v>6666.24</v>
      </c>
      <c r="T1533" t="str">
        <f>_xlfn.XLOOKUP(A1533,Table2[Customer ID],Table2[BMI_category],"NOT FOUND")</f>
        <v>Obesity</v>
      </c>
      <c r="U1533" s="7">
        <f>_xlfn.XLOOKUP(A1533,Table2[Customer ID],Table2[no of surgery],"NOT FOUND")</f>
        <v>0</v>
      </c>
      <c r="V1533" t="str">
        <f>_xlfn.XLOOKUP(A1533,Table2[Customer ID],Table2[smoker_missing],"NOT FOUND")</f>
        <v>No</v>
      </c>
      <c r="W1533" t="str">
        <f t="shared" si="23"/>
        <v>Normal</v>
      </c>
      <c r="X1533" s="37">
        <f>SUM(Table5[[#This Row],[Title]:[Diabetes Level]])</f>
        <v>41560.699999999997</v>
      </c>
    </row>
    <row r="1534" spans="1:24" x14ac:dyDescent="0.25">
      <c r="A1534" t="s">
        <v>838</v>
      </c>
      <c r="B1534" t="str">
        <f>VLOOKUP(A1534,'Customer Names'!$A$2:$E$2336,3,FALSE)</f>
        <v>Mr.</v>
      </c>
      <c r="C1534" t="str">
        <f>_xlfn.XLOOKUP(A1534,$A$2:$A$2336,'Customer Names'!$D$2:$D$2336,"NOT FOUND")</f>
        <v>Gregory</v>
      </c>
      <c r="D1534" t="str">
        <f>_xlfn.XLOOKUP(A1534,$A$2:$A$2336,'Customer Names'!$E$2:$E$2336,"NOT FOUND")</f>
        <v>Doyon</v>
      </c>
      <c r="E1534" cm="1">
        <f t="array" ref="E1534">_xlfn.XLOOKUP(A1534,$A$2:$A$2336,Table2[BMI],"NOT FOUND")</f>
        <v>28.405000000000001</v>
      </c>
      <c r="F1534" cm="1">
        <f t="array" ref="F1534">_xlfn.XLOOKUP(A1534,$A$2:$A$2336,Table2[HBA1C],"NOT FOUND")</f>
        <v>7.02</v>
      </c>
      <c r="G1534" t="str" cm="1">
        <f t="array" ref="G1534">_xlfn.XLOOKUP(A1534,$A$2:$A$2336,Table2[Heart Issues],"NOT FOUND")</f>
        <v>yes</v>
      </c>
      <c r="H1534" t="str" cm="1">
        <f t="array" ref="H1534">_xlfn.XLOOKUP(A1534,$A$2:$A$2336,Table2[Any Transplants],"NOT FOUND")</f>
        <v>No</v>
      </c>
      <c r="I1534" t="str" cm="1">
        <f t="array" ref="I1534">_xlfn.XLOOKUP(A1534,$A$2:$A$2336,Table2[Cancer history],"NOT FOUND")</f>
        <v>No</v>
      </c>
      <c r="J1534" t="str">
        <f>_xlfn.XLOOKUP(A1534,Table3[customer_no],Table3[month],"NOT FOUND")</f>
        <v>Sep</v>
      </c>
      <c r="K1534" s="7">
        <f>_xlfn.XLOOKUP(A1534,Table3[customer_no],Table3[year_average],"NOT FOUND")</f>
        <v>1981</v>
      </c>
      <c r="L1534" cm="1">
        <f t="array" ref="L1534">_xlfn.XLOOKUP(A1534,Table3[customer_no],'Hospitalisation Details'!$D$2:$D$2344,"NOT FOUND")</f>
        <v>17</v>
      </c>
      <c r="M1534" s="33">
        <f>_xlfn.XLOOKUP(A1534,Table3[customer_no],Table3[dd/mm/yy],"NOT FOUND")</f>
        <v>29846</v>
      </c>
      <c r="N1534">
        <f>_xlfn.XLOOKUP(A1534,Table3[customer_no],Table3[age],"NOT FOUND")</f>
        <v>41</v>
      </c>
      <c r="O1534" cm="1">
        <f t="array" ref="O1534">_xlfn.XLOOKUP(A1534,Table3[customer_no],'Hospitalisation Details'!$E$2:$E$2344,"NOT FOUND")</f>
        <v>1</v>
      </c>
      <c r="P1534" t="str">
        <f>_xlfn.XLOOKUP(A1534,Table3[customer_no],Table3[hsplt_handled],"NOT FOUND")</f>
        <v>tier - 3</v>
      </c>
      <c r="Q1534" t="str">
        <f>_xlfn.XLOOKUP(A1534,Table3[customer_no],Table3[city_handled],"NOT FOUND")</f>
        <v>tier - 1</v>
      </c>
      <c r="R1534" t="str">
        <f>_xlfn.XLOOKUP(A1534,Table3[customer_no],Table3[state_id],"NOT FOUND")</f>
        <v>R1012</v>
      </c>
      <c r="S1534" s="34" cm="1">
        <f t="array" ref="S1534">_xlfn.XLOOKUP(A1534,Table3[customer_no],'Hospitalisation Details'!$F$2:$F$2344,"NOT FOUND")</f>
        <v>6664.69</v>
      </c>
      <c r="T1534" t="str">
        <f>_xlfn.XLOOKUP(A1534,Table2[Customer ID],Table2[BMI_category],"NOT FOUND")</f>
        <v>Overweight</v>
      </c>
      <c r="U1534" s="7">
        <f>_xlfn.XLOOKUP(A1534,Table2[Customer ID],Table2[no of surgery],"NOT FOUND")</f>
        <v>0</v>
      </c>
      <c r="V1534" t="str">
        <f>_xlfn.XLOOKUP(A1534,Table2[Customer ID],Table2[smoker_missing],"NOT FOUND")</f>
        <v>No</v>
      </c>
      <c r="W1534" t="str">
        <f t="shared" si="23"/>
        <v>Diabetes</v>
      </c>
      <c r="X1534" s="37">
        <f>SUM(Table5[[#This Row],[Title]:[Diabetes Level]])</f>
        <v>38586.114999999998</v>
      </c>
    </row>
    <row r="1535" spans="1:24" x14ac:dyDescent="0.25">
      <c r="A1535" t="s">
        <v>837</v>
      </c>
      <c r="B1535" t="str">
        <f>VLOOKUP(A1535,'Customer Names'!$A$2:$E$2336,3,FALSE)</f>
        <v>Ms.</v>
      </c>
      <c r="C1535" t="str">
        <f>_xlfn.XLOOKUP(A1535,$A$2:$A$2336,'Customer Names'!$D$2:$D$2336,"NOT FOUND")</f>
        <v>Rebecca</v>
      </c>
      <c r="D1535" t="str">
        <f>_xlfn.XLOOKUP(A1535,$A$2:$A$2336,'Customer Names'!$E$2:$E$2336,"NOT FOUND")</f>
        <v>Sankey</v>
      </c>
      <c r="E1535" cm="1">
        <f t="array" ref="E1535">_xlfn.XLOOKUP(A1535,$A$2:$A$2336,Table2[BMI],"NOT FOUND")</f>
        <v>23.4</v>
      </c>
      <c r="F1535" cm="1">
        <f t="array" ref="F1535">_xlfn.XLOOKUP(A1535,$A$2:$A$2336,Table2[HBA1C],"NOT FOUND")</f>
        <v>4.47</v>
      </c>
      <c r="G1535" t="str" cm="1">
        <f t="array" ref="G1535">_xlfn.XLOOKUP(A1535,$A$2:$A$2336,Table2[Heart Issues],"NOT FOUND")</f>
        <v>No</v>
      </c>
      <c r="H1535" t="str" cm="1">
        <f t="array" ref="H1535">_xlfn.XLOOKUP(A1535,$A$2:$A$2336,Table2[Any Transplants],"NOT FOUND")</f>
        <v>No</v>
      </c>
      <c r="I1535" t="str" cm="1">
        <f t="array" ref="I1535">_xlfn.XLOOKUP(A1535,$A$2:$A$2336,Table2[Cancer history],"NOT FOUND")</f>
        <v>No</v>
      </c>
      <c r="J1535" t="str">
        <f>_xlfn.XLOOKUP(A1535,Table3[customer_no],Table3[month],"NOT FOUND")</f>
        <v>Sep</v>
      </c>
      <c r="K1535" s="7">
        <f>_xlfn.XLOOKUP(A1535,Table3[customer_no],Table3[year_average],"NOT FOUND")</f>
        <v>1982</v>
      </c>
      <c r="L1535" cm="1">
        <f t="array" ref="L1535">_xlfn.XLOOKUP(A1535,Table3[customer_no],'Hospitalisation Details'!$D$2:$D$2344,"NOT FOUND")</f>
        <v>27</v>
      </c>
      <c r="M1535" s="33">
        <f>_xlfn.XLOOKUP(A1535,Table3[customer_no],Table3[dd/mm/yy],"NOT FOUND")</f>
        <v>30221</v>
      </c>
      <c r="N1535">
        <f>_xlfn.XLOOKUP(A1535,Table3[customer_no],Table3[age],"NOT FOUND")</f>
        <v>40</v>
      </c>
      <c r="O1535" cm="1">
        <f t="array" ref="O1535">_xlfn.XLOOKUP(A1535,Table3[customer_no],'Hospitalisation Details'!$E$2:$E$2344,"NOT FOUND")</f>
        <v>3</v>
      </c>
      <c r="P1535" t="str">
        <f>_xlfn.XLOOKUP(A1535,Table3[customer_no],Table3[hsplt_handled],"NOT FOUND")</f>
        <v>tier - 2</v>
      </c>
      <c r="Q1535" t="str">
        <f>_xlfn.XLOOKUP(A1535,Table3[customer_no],Table3[city_handled],"NOT FOUND")</f>
        <v>tier - 2</v>
      </c>
      <c r="R1535" t="str">
        <f>_xlfn.XLOOKUP(A1535,Table3[customer_no],Table3[state_id],"NOT FOUND")</f>
        <v>R1013</v>
      </c>
      <c r="S1535" s="34" cm="1">
        <f t="array" ref="S1535">_xlfn.XLOOKUP(A1535,Table3[customer_no],'Hospitalisation Details'!$F$2:$F$2344,"NOT FOUND")</f>
        <v>6664.32</v>
      </c>
      <c r="T1535" t="str">
        <f>_xlfn.XLOOKUP(A1535,Table2[Customer ID],Table2[BMI_category],"NOT FOUND")</f>
        <v>Normal Weight</v>
      </c>
      <c r="U1535" s="7">
        <f>_xlfn.XLOOKUP(A1535,Table2[Customer ID],Table2[no of surgery],"NOT FOUND")</f>
        <v>0</v>
      </c>
      <c r="V1535" t="str">
        <f>_xlfn.XLOOKUP(A1535,Table2[Customer ID],Table2[smoker_missing],"NOT FOUND")</f>
        <v>No</v>
      </c>
      <c r="W1535" t="str">
        <f t="shared" si="23"/>
        <v>Normal</v>
      </c>
      <c r="X1535" s="37">
        <f>SUM(Table5[[#This Row],[Title]:[Diabetes Level]])</f>
        <v>38965.19</v>
      </c>
    </row>
    <row r="1536" spans="1:24" x14ac:dyDescent="0.25">
      <c r="A1536" t="s">
        <v>836</v>
      </c>
      <c r="B1536" t="str">
        <f>VLOOKUP(A1536,'Customer Names'!$A$2:$E$2336,3,FALSE)</f>
        <v>Mr.</v>
      </c>
      <c r="C1536" t="str">
        <f>_xlfn.XLOOKUP(A1536,$A$2:$A$2336,'Customer Names'!$D$2:$D$2336,"NOT FOUND")</f>
        <v>Adam</v>
      </c>
      <c r="D1536" t="str">
        <f>_xlfn.XLOOKUP(A1536,$A$2:$A$2336,'Customer Names'!$E$2:$E$2336,"NOT FOUND")</f>
        <v>Stilgenbauer</v>
      </c>
      <c r="E1536" cm="1">
        <f t="array" ref="E1536">_xlfn.XLOOKUP(A1536,$A$2:$A$2336,Table2[BMI],"NOT FOUND")</f>
        <v>33.44</v>
      </c>
      <c r="F1536" cm="1">
        <f t="array" ref="F1536">_xlfn.XLOOKUP(A1536,$A$2:$A$2336,Table2[HBA1C],"NOT FOUND")</f>
        <v>4.54</v>
      </c>
      <c r="G1536" t="str" cm="1">
        <f t="array" ref="G1536">_xlfn.XLOOKUP(A1536,$A$2:$A$2336,Table2[Heart Issues],"NOT FOUND")</f>
        <v>No</v>
      </c>
      <c r="H1536" t="str" cm="1">
        <f t="array" ref="H1536">_xlfn.XLOOKUP(A1536,$A$2:$A$2336,Table2[Any Transplants],"NOT FOUND")</f>
        <v>No</v>
      </c>
      <c r="I1536" t="str" cm="1">
        <f t="array" ref="I1536">_xlfn.XLOOKUP(A1536,$A$2:$A$2336,Table2[Cancer history],"NOT FOUND")</f>
        <v>No</v>
      </c>
      <c r="J1536" t="str">
        <f>_xlfn.XLOOKUP(A1536,Table3[customer_no],Table3[month],"NOT FOUND")</f>
        <v>Nov</v>
      </c>
      <c r="K1536" s="7">
        <f>_xlfn.XLOOKUP(A1536,Table3[customer_no],Table3[year_average],"NOT FOUND")</f>
        <v>1989</v>
      </c>
      <c r="L1536" cm="1">
        <f t="array" ref="L1536">_xlfn.XLOOKUP(A1536,Table3[customer_no],'Hospitalisation Details'!$D$2:$D$2344,"NOT FOUND")</f>
        <v>19</v>
      </c>
      <c r="M1536" s="33">
        <f>_xlfn.XLOOKUP(A1536,Table3[customer_no],Table3[dd/mm/yy],"NOT FOUND")</f>
        <v>32831</v>
      </c>
      <c r="N1536">
        <f>_xlfn.XLOOKUP(A1536,Table3[customer_no],Table3[age],"NOT FOUND")</f>
        <v>33</v>
      </c>
      <c r="O1536" cm="1">
        <f t="array" ref="O1536">_xlfn.XLOOKUP(A1536,Table3[customer_no],'Hospitalisation Details'!$E$2:$E$2344,"NOT FOUND")</f>
        <v>5</v>
      </c>
      <c r="P1536" t="str">
        <f>_xlfn.XLOOKUP(A1536,Table3[customer_no],Table3[hsplt_handled],"NOT FOUND")</f>
        <v>tier - 2</v>
      </c>
      <c r="Q1536" t="str">
        <f>_xlfn.XLOOKUP(A1536,Table3[customer_no],Table3[city_handled],"NOT FOUND")</f>
        <v>tier - 1</v>
      </c>
      <c r="R1536" t="str">
        <f>_xlfn.XLOOKUP(A1536,Table3[customer_no],Table3[state_id],"NOT FOUND")</f>
        <v>R1013</v>
      </c>
      <c r="S1536" s="34" cm="1">
        <f t="array" ref="S1536">_xlfn.XLOOKUP(A1536,Table3[customer_no],'Hospitalisation Details'!$F$2:$F$2344,"NOT FOUND")</f>
        <v>6653.79</v>
      </c>
      <c r="T1536" t="str">
        <f>_xlfn.XLOOKUP(A1536,Table2[Customer ID],Table2[BMI_category],"NOT FOUND")</f>
        <v>Obesity</v>
      </c>
      <c r="U1536" s="7">
        <f>_xlfn.XLOOKUP(A1536,Table2[Customer ID],Table2[no of surgery],"NOT FOUND")</f>
        <v>0</v>
      </c>
      <c r="V1536" t="str">
        <f>_xlfn.XLOOKUP(A1536,Table2[Customer ID],Table2[smoker_missing],"NOT FOUND")</f>
        <v>No</v>
      </c>
      <c r="W1536" t="str">
        <f t="shared" si="23"/>
        <v>Normal</v>
      </c>
      <c r="X1536" s="37">
        <f>SUM(Table5[[#This Row],[Title]:[Diabetes Level]])</f>
        <v>41568.770000000004</v>
      </c>
    </row>
    <row r="1537" spans="1:24" x14ac:dyDescent="0.25">
      <c r="A1537" t="s">
        <v>835</v>
      </c>
      <c r="B1537" t="str">
        <f>VLOOKUP(A1537,'Customer Names'!$A$2:$E$2336,3,FALSE)</f>
        <v>Mr.</v>
      </c>
      <c r="C1537" t="str">
        <f>_xlfn.XLOOKUP(A1537,$A$2:$A$2336,'Customer Names'!$D$2:$D$2336,"NOT FOUND")</f>
        <v>Ryan</v>
      </c>
      <c r="D1537" t="str">
        <f>_xlfn.XLOOKUP(A1537,$A$2:$A$2336,'Customer Names'!$E$2:$E$2336,"NOT FOUND")</f>
        <v>Jaskiewicz</v>
      </c>
      <c r="E1537" cm="1">
        <f t="array" ref="E1537">_xlfn.XLOOKUP(A1537,$A$2:$A$2336,Table2[BMI],"NOT FOUND")</f>
        <v>21.12</v>
      </c>
      <c r="F1537" cm="1">
        <f t="array" ref="F1537">_xlfn.XLOOKUP(A1537,$A$2:$A$2336,Table2[HBA1C],"NOT FOUND")</f>
        <v>4.99</v>
      </c>
      <c r="G1537" t="str" cm="1">
        <f t="array" ref="G1537">_xlfn.XLOOKUP(A1537,$A$2:$A$2336,Table2[Heart Issues],"NOT FOUND")</f>
        <v>No</v>
      </c>
      <c r="H1537" t="str" cm="1">
        <f t="array" ref="H1537">_xlfn.XLOOKUP(A1537,$A$2:$A$2336,Table2[Any Transplants],"NOT FOUND")</f>
        <v>No</v>
      </c>
      <c r="I1537" t="str" cm="1">
        <f t="array" ref="I1537">_xlfn.XLOOKUP(A1537,$A$2:$A$2336,Table2[Cancer history],"NOT FOUND")</f>
        <v>No</v>
      </c>
      <c r="J1537" t="str">
        <f>_xlfn.XLOOKUP(A1537,Table3[customer_no],Table3[month],"NOT FOUND")</f>
        <v>Jul</v>
      </c>
      <c r="K1537" s="7">
        <f>_xlfn.XLOOKUP(A1537,Table3[customer_no],Table3[year_average],"NOT FOUND")</f>
        <v>1984</v>
      </c>
      <c r="L1537" cm="1">
        <f t="array" ref="L1537">_xlfn.XLOOKUP(A1537,Table3[customer_no],'Hospitalisation Details'!$D$2:$D$2344,"NOT FOUND")</f>
        <v>1</v>
      </c>
      <c r="M1537" s="33">
        <f>_xlfn.XLOOKUP(A1537,Table3[customer_no],Table3[dd/mm/yy],"NOT FOUND")</f>
        <v>30864</v>
      </c>
      <c r="N1537">
        <f>_xlfn.XLOOKUP(A1537,Table3[customer_no],Table3[age],"NOT FOUND")</f>
        <v>38</v>
      </c>
      <c r="O1537" cm="1">
        <f t="array" ref="O1537">_xlfn.XLOOKUP(A1537,Table3[customer_no],'Hospitalisation Details'!$E$2:$E$2344,"NOT FOUND")</f>
        <v>3</v>
      </c>
      <c r="P1537" t="str">
        <f>_xlfn.XLOOKUP(A1537,Table3[customer_no],Table3[hsplt_handled],"NOT FOUND")</f>
        <v>tier - 3</v>
      </c>
      <c r="Q1537" t="str">
        <f>_xlfn.XLOOKUP(A1537,Table3[customer_no],Table3[city_handled],"NOT FOUND")</f>
        <v>tier - 2</v>
      </c>
      <c r="R1537" t="str">
        <f>_xlfn.XLOOKUP(A1537,Table3[customer_no],Table3[state_id],"NOT FOUND")</f>
        <v>R1013</v>
      </c>
      <c r="S1537" s="34" cm="1">
        <f t="array" ref="S1537">_xlfn.XLOOKUP(A1537,Table3[customer_no],'Hospitalisation Details'!$F$2:$F$2344,"NOT FOUND")</f>
        <v>6652.53</v>
      </c>
      <c r="T1537" t="str">
        <f>_xlfn.XLOOKUP(A1537,Table2[Customer ID],Table2[BMI_category],"NOT FOUND")</f>
        <v>Normal Weight</v>
      </c>
      <c r="U1537" s="7">
        <f>_xlfn.XLOOKUP(A1537,Table2[Customer ID],Table2[no of surgery],"NOT FOUND")</f>
        <v>1</v>
      </c>
      <c r="V1537" t="str">
        <f>_xlfn.XLOOKUP(A1537,Table2[Customer ID],Table2[smoker_missing],"NOT FOUND")</f>
        <v>No</v>
      </c>
      <c r="W1537" t="str">
        <f t="shared" si="23"/>
        <v>Normal</v>
      </c>
      <c r="X1537" s="37">
        <f>SUM(Table5[[#This Row],[Title]:[Diabetes Level]])</f>
        <v>39569.64</v>
      </c>
    </row>
    <row r="1538" spans="1:24" x14ac:dyDescent="0.25">
      <c r="A1538" t="s">
        <v>834</v>
      </c>
      <c r="B1538" t="str">
        <f>VLOOKUP(A1538,'Customer Names'!$A$2:$E$2336,3,FALSE)</f>
        <v>Ms.</v>
      </c>
      <c r="C1538" t="str">
        <f>_xlfn.XLOOKUP(A1538,$A$2:$A$2336,'Customer Names'!$D$2:$D$2336,"NOT FOUND")</f>
        <v>Jackie K.</v>
      </c>
      <c r="D1538" t="str">
        <f>_xlfn.XLOOKUP(A1538,$A$2:$A$2336,'Customer Names'!$E$2:$E$2336,"NOT FOUND")</f>
        <v>Deppen</v>
      </c>
      <c r="E1538" cm="1">
        <f t="array" ref="E1538">_xlfn.XLOOKUP(A1538,$A$2:$A$2336,Table2[BMI],"NOT FOUND")</f>
        <v>18.48</v>
      </c>
      <c r="F1538" cm="1">
        <f t="array" ref="F1538">_xlfn.XLOOKUP(A1538,$A$2:$A$2336,Table2[HBA1C],"NOT FOUND")</f>
        <v>10.84</v>
      </c>
      <c r="G1538" t="str" cm="1">
        <f t="array" ref="G1538">_xlfn.XLOOKUP(A1538,$A$2:$A$2336,Table2[Heart Issues],"NOT FOUND")</f>
        <v>yes</v>
      </c>
      <c r="H1538" t="str" cm="1">
        <f t="array" ref="H1538">_xlfn.XLOOKUP(A1538,$A$2:$A$2336,Table2[Any Transplants],"NOT FOUND")</f>
        <v>No</v>
      </c>
      <c r="I1538" t="str" cm="1">
        <f t="array" ref="I1538">_xlfn.XLOOKUP(A1538,$A$2:$A$2336,Table2[Cancer history],"NOT FOUND")</f>
        <v>No</v>
      </c>
      <c r="J1538" t="str">
        <f>_xlfn.XLOOKUP(A1538,Table3[customer_no],Table3[month],"NOT FOUND")</f>
        <v>Nov</v>
      </c>
      <c r="K1538" s="7">
        <f>_xlfn.XLOOKUP(A1538,Table3[customer_no],Table3[year_average],"NOT FOUND")</f>
        <v>1970</v>
      </c>
      <c r="L1538" cm="1">
        <f t="array" ref="L1538">_xlfn.XLOOKUP(A1538,Table3[customer_no],'Hospitalisation Details'!$D$2:$D$2344,"NOT FOUND")</f>
        <v>8</v>
      </c>
      <c r="M1538" s="33">
        <f>_xlfn.XLOOKUP(A1538,Table3[customer_no],Table3[dd/mm/yy],"NOT FOUND")</f>
        <v>25880</v>
      </c>
      <c r="N1538">
        <f>_xlfn.XLOOKUP(A1538,Table3[customer_no],Table3[age],"NOT FOUND")</f>
        <v>52</v>
      </c>
      <c r="O1538" cm="1">
        <f t="array" ref="O1538">_xlfn.XLOOKUP(A1538,Table3[customer_no],'Hospitalisation Details'!$E$2:$E$2344,"NOT FOUND")</f>
        <v>0</v>
      </c>
      <c r="P1538" t="str">
        <f>_xlfn.XLOOKUP(A1538,Table3[customer_no],Table3[hsplt_handled],"NOT FOUND")</f>
        <v>tier - 2</v>
      </c>
      <c r="Q1538" t="str">
        <f>_xlfn.XLOOKUP(A1538,Table3[customer_no],Table3[city_handled],"NOT FOUND")</f>
        <v>tier - 3</v>
      </c>
      <c r="R1538" t="str">
        <f>_xlfn.XLOOKUP(A1538,Table3[customer_no],Table3[state_id],"NOT FOUND")</f>
        <v>R1013</v>
      </c>
      <c r="S1538" s="34" cm="1">
        <f t="array" ref="S1538">_xlfn.XLOOKUP(A1538,Table3[customer_no],'Hospitalisation Details'!$F$2:$F$2344,"NOT FOUND")</f>
        <v>6651.26</v>
      </c>
      <c r="T1538" t="str">
        <f>_xlfn.XLOOKUP(A1538,Table2[Customer ID],Table2[BMI_category],"NOT FOUND")</f>
        <v>Underweight</v>
      </c>
      <c r="U1538" s="7">
        <f>_xlfn.XLOOKUP(A1538,Table2[Customer ID],Table2[no of surgery],"NOT FOUND")</f>
        <v>2</v>
      </c>
      <c r="V1538" t="str">
        <f>_xlfn.XLOOKUP(A1538,Table2[Customer ID],Table2[smoker_missing],"NOT FOUND")</f>
        <v>No</v>
      </c>
      <c r="W1538" t="str">
        <f t="shared" si="23"/>
        <v>Diabetes</v>
      </c>
      <c r="X1538" s="37">
        <f>SUM(Table5[[#This Row],[Title]:[Diabetes Level]])</f>
        <v>34592.58</v>
      </c>
    </row>
    <row r="1539" spans="1:24" x14ac:dyDescent="0.25">
      <c r="A1539" t="s">
        <v>833</v>
      </c>
      <c r="B1539" t="str">
        <f>VLOOKUP(A1539,'Customer Names'!$A$2:$E$2336,3,FALSE)</f>
        <v>Mr.</v>
      </c>
      <c r="C1539" t="str">
        <f>_xlfn.XLOOKUP(A1539,$A$2:$A$2336,'Customer Names'!$D$2:$D$2336,"NOT FOUND")</f>
        <v>Chris</v>
      </c>
      <c r="D1539" t="str">
        <f>_xlfn.XLOOKUP(A1539,$A$2:$A$2336,'Customer Names'!$E$2:$E$2336,"NOT FOUND")</f>
        <v>Hine</v>
      </c>
      <c r="E1539" cm="1">
        <f t="array" ref="E1539">_xlfn.XLOOKUP(A1539,$A$2:$A$2336,Table2[BMI],"NOT FOUND")</f>
        <v>16.815000000000001</v>
      </c>
      <c r="F1539" cm="1">
        <f t="array" ref="F1539">_xlfn.XLOOKUP(A1539,$A$2:$A$2336,Table2[HBA1C],"NOT FOUND")</f>
        <v>5.63</v>
      </c>
      <c r="G1539" t="str" cm="1">
        <f t="array" ref="G1539">_xlfn.XLOOKUP(A1539,$A$2:$A$2336,Table2[Heart Issues],"NOT FOUND")</f>
        <v>No</v>
      </c>
      <c r="H1539" t="str" cm="1">
        <f t="array" ref="H1539">_xlfn.XLOOKUP(A1539,$A$2:$A$2336,Table2[Any Transplants],"NOT FOUND")</f>
        <v>No</v>
      </c>
      <c r="I1539" t="str" cm="1">
        <f t="array" ref="I1539">_xlfn.XLOOKUP(A1539,$A$2:$A$2336,Table2[Cancer history],"NOT FOUND")</f>
        <v>No</v>
      </c>
      <c r="J1539" t="str">
        <f>_xlfn.XLOOKUP(A1539,Table3[customer_no],Table3[month],"NOT FOUND")</f>
        <v>Dec</v>
      </c>
      <c r="K1539" s="7">
        <f>_xlfn.XLOOKUP(A1539,Table3[customer_no],Table3[year_average],"NOT FOUND")</f>
        <v>1984</v>
      </c>
      <c r="L1539" cm="1">
        <f t="array" ref="L1539">_xlfn.XLOOKUP(A1539,Table3[customer_no],'Hospitalisation Details'!$D$2:$D$2344,"NOT FOUND")</f>
        <v>8</v>
      </c>
      <c r="M1539" s="33">
        <f>_xlfn.XLOOKUP(A1539,Table3[customer_no],Table3[dd/mm/yy],"NOT FOUND")</f>
        <v>31024</v>
      </c>
      <c r="N1539">
        <f>_xlfn.XLOOKUP(A1539,Table3[customer_no],Table3[age],"NOT FOUND")</f>
        <v>38</v>
      </c>
      <c r="O1539" cm="1">
        <f t="array" ref="O1539">_xlfn.XLOOKUP(A1539,Table3[customer_no],'Hospitalisation Details'!$E$2:$E$2344,"NOT FOUND")</f>
        <v>2</v>
      </c>
      <c r="P1539" t="str">
        <f>_xlfn.XLOOKUP(A1539,Table3[customer_no],Table3[hsplt_handled],"NOT FOUND")</f>
        <v>tier - 2</v>
      </c>
      <c r="Q1539" t="str">
        <f>_xlfn.XLOOKUP(A1539,Table3[customer_no],Table3[city_handled],"NOT FOUND")</f>
        <v>tier - 3</v>
      </c>
      <c r="R1539" t="str">
        <f>_xlfn.XLOOKUP(A1539,Table3[customer_no],Table3[state_id],"NOT FOUND")</f>
        <v>R1019</v>
      </c>
      <c r="S1539" s="34" cm="1">
        <f t="array" ref="S1539">_xlfn.XLOOKUP(A1539,Table3[customer_no],'Hospitalisation Details'!$F$2:$F$2344,"NOT FOUND")</f>
        <v>6640.54</v>
      </c>
      <c r="T1539" t="str">
        <f>_xlfn.XLOOKUP(A1539,Table2[Customer ID],Table2[BMI_category],"NOT FOUND")</f>
        <v>Underweight</v>
      </c>
      <c r="U1539" s="7">
        <f>_xlfn.XLOOKUP(A1539,Table2[Customer ID],Table2[no of surgery],"NOT FOUND")</f>
        <v>1</v>
      </c>
      <c r="V1539" t="str">
        <f>_xlfn.XLOOKUP(A1539,Table2[Customer ID],Table2[smoker_missing],"NOT FOUND")</f>
        <v>No</v>
      </c>
      <c r="W1539" t="str">
        <f t="shared" ref="W1539:W1602" si="24">IF(F1539&lt;5.7, "Normal", IF(AND(F1539&gt;=5.7, F1539&lt;=6.4), "Prediabetes", "Diabetes"))</f>
        <v>Normal</v>
      </c>
      <c r="X1539" s="37">
        <f>SUM(Table5[[#This Row],[Title]:[Diabetes Level]])</f>
        <v>39719.985000000001</v>
      </c>
    </row>
    <row r="1540" spans="1:24" x14ac:dyDescent="0.25">
      <c r="A1540" t="s">
        <v>832</v>
      </c>
      <c r="B1540" t="str">
        <f>VLOOKUP(A1540,'Customer Names'!$A$2:$E$2336,3,FALSE)</f>
        <v>Mr.</v>
      </c>
      <c r="C1540" t="str">
        <f>_xlfn.XLOOKUP(A1540,$A$2:$A$2336,'Customer Names'!$D$2:$D$2336,"NOT FOUND")</f>
        <v>Tyler C</v>
      </c>
      <c r="D1540" t="str">
        <f>_xlfn.XLOOKUP(A1540,$A$2:$A$2336,'Customer Names'!$E$2:$E$2336,"NOT FOUND")</f>
        <v>Mathews</v>
      </c>
      <c r="E1540" cm="1">
        <f t="array" ref="E1540">_xlfn.XLOOKUP(A1540,$A$2:$A$2336,Table2[BMI],"NOT FOUND")</f>
        <v>26.72</v>
      </c>
      <c r="F1540" cm="1">
        <f t="array" ref="F1540">_xlfn.XLOOKUP(A1540,$A$2:$A$2336,Table2[HBA1C],"NOT FOUND")</f>
        <v>4.1399999999999997</v>
      </c>
      <c r="G1540" t="str" cm="1">
        <f t="array" ref="G1540">_xlfn.XLOOKUP(A1540,$A$2:$A$2336,Table2[Heart Issues],"NOT FOUND")</f>
        <v>No</v>
      </c>
      <c r="H1540" t="str" cm="1">
        <f t="array" ref="H1540">_xlfn.XLOOKUP(A1540,$A$2:$A$2336,Table2[Any Transplants],"NOT FOUND")</f>
        <v>No</v>
      </c>
      <c r="I1540" t="str" cm="1">
        <f t="array" ref="I1540">_xlfn.XLOOKUP(A1540,$A$2:$A$2336,Table2[Cancer history],"NOT FOUND")</f>
        <v>No</v>
      </c>
      <c r="J1540" t="str">
        <f>_xlfn.XLOOKUP(A1540,Table3[customer_no],Table3[month],"NOT FOUND")</f>
        <v>Jun</v>
      </c>
      <c r="K1540" s="7">
        <f>_xlfn.XLOOKUP(A1540,Table3[customer_no],Table3[year_average],"NOT FOUND")</f>
        <v>1990</v>
      </c>
      <c r="L1540" cm="1">
        <f t="array" ref="L1540">_xlfn.XLOOKUP(A1540,Table3[customer_no],'Hospitalisation Details'!$D$2:$D$2344,"NOT FOUND")</f>
        <v>6</v>
      </c>
      <c r="M1540" s="33">
        <f>_xlfn.XLOOKUP(A1540,Table3[customer_no],Table3[dd/mm/yy],"NOT FOUND")</f>
        <v>33030</v>
      </c>
      <c r="N1540">
        <f>_xlfn.XLOOKUP(A1540,Table3[customer_no],Table3[age],"NOT FOUND")</f>
        <v>33</v>
      </c>
      <c r="O1540" cm="1">
        <f t="array" ref="O1540">_xlfn.XLOOKUP(A1540,Table3[customer_no],'Hospitalisation Details'!$E$2:$E$2344,"NOT FOUND")</f>
        <v>3</v>
      </c>
      <c r="P1540" t="str">
        <f>_xlfn.XLOOKUP(A1540,Table3[customer_no],Table3[hsplt_handled],"NOT FOUND")</f>
        <v>tier - 2</v>
      </c>
      <c r="Q1540" t="str">
        <f>_xlfn.XLOOKUP(A1540,Table3[customer_no],Table3[city_handled],"NOT FOUND")</f>
        <v>tier - 2</v>
      </c>
      <c r="R1540" t="str">
        <f>_xlfn.XLOOKUP(A1540,Table3[customer_no],Table3[state_id],"NOT FOUND")</f>
        <v>R1021</v>
      </c>
      <c r="S1540" s="34" cm="1">
        <f t="array" ref="S1540">_xlfn.XLOOKUP(A1540,Table3[customer_no],'Hospitalisation Details'!$F$2:$F$2344,"NOT FOUND")</f>
        <v>6639.3</v>
      </c>
      <c r="T1540" t="str">
        <f>_xlfn.XLOOKUP(A1540,Table2[Customer ID],Table2[BMI_category],"NOT FOUND")</f>
        <v>Overweight</v>
      </c>
      <c r="U1540" s="7">
        <f>_xlfn.XLOOKUP(A1540,Table2[Customer ID],Table2[no of surgery],"NOT FOUND")</f>
        <v>0</v>
      </c>
      <c r="V1540" t="str">
        <f>_xlfn.XLOOKUP(A1540,Table2[Customer ID],Table2[smoker_missing],"NOT FOUND")</f>
        <v>No</v>
      </c>
      <c r="W1540" t="str">
        <f t="shared" si="24"/>
        <v>Normal</v>
      </c>
      <c r="X1540" s="37">
        <f>SUM(Table5[[#This Row],[Title]:[Diabetes Level]])</f>
        <v>41732.160000000003</v>
      </c>
    </row>
    <row r="1541" spans="1:24" x14ac:dyDescent="0.25">
      <c r="A1541" t="s">
        <v>831</v>
      </c>
      <c r="B1541" t="str">
        <f>VLOOKUP(A1541,'Customer Names'!$A$2:$E$2336,3,FALSE)</f>
        <v>Ms.</v>
      </c>
      <c r="C1541" t="str">
        <f>_xlfn.XLOOKUP(A1541,$A$2:$A$2336,'Customer Names'!$D$2:$D$2336,"NOT FOUND")</f>
        <v>Yoshie</v>
      </c>
      <c r="D1541" t="str">
        <f>_xlfn.XLOOKUP(A1541,$A$2:$A$2336,'Customer Names'!$E$2:$E$2336,"NOT FOUND")</f>
        <v>Yabu</v>
      </c>
      <c r="E1541" cm="1">
        <f t="array" ref="E1541">_xlfn.XLOOKUP(A1541,$A$2:$A$2336,Table2[BMI],"NOT FOUND")</f>
        <v>41.42</v>
      </c>
      <c r="F1541" cm="1">
        <f t="array" ref="F1541">_xlfn.XLOOKUP(A1541,$A$2:$A$2336,Table2[HBA1C],"NOT FOUND")</f>
        <v>5.17</v>
      </c>
      <c r="G1541" t="str" cm="1">
        <f t="array" ref="G1541">_xlfn.XLOOKUP(A1541,$A$2:$A$2336,Table2[Heart Issues],"NOT FOUND")</f>
        <v>No</v>
      </c>
      <c r="H1541" t="str" cm="1">
        <f t="array" ref="H1541">_xlfn.XLOOKUP(A1541,$A$2:$A$2336,Table2[Any Transplants],"NOT FOUND")</f>
        <v>No</v>
      </c>
      <c r="I1541" t="str" cm="1">
        <f t="array" ref="I1541">_xlfn.XLOOKUP(A1541,$A$2:$A$2336,Table2[Cancer history],"NOT FOUND")</f>
        <v>Yes</v>
      </c>
      <c r="J1541" t="str">
        <f>_xlfn.XLOOKUP(A1541,Table3[customer_no],Table3[month],"NOT FOUND")</f>
        <v>Sep</v>
      </c>
      <c r="K1541" s="7">
        <f>_xlfn.XLOOKUP(A1541,Table3[customer_no],Table3[year_average],"NOT FOUND")</f>
        <v>2003</v>
      </c>
      <c r="L1541" cm="1">
        <f t="array" ref="L1541">_xlfn.XLOOKUP(A1541,Table3[customer_no],'Hospitalisation Details'!$D$2:$D$2344,"NOT FOUND")</f>
        <v>4</v>
      </c>
      <c r="M1541" s="33">
        <f>_xlfn.XLOOKUP(A1541,Table3[customer_no],Table3[dd/mm/yy],"NOT FOUND")</f>
        <v>37868</v>
      </c>
      <c r="N1541">
        <f>_xlfn.XLOOKUP(A1541,Table3[customer_no],Table3[age],"NOT FOUND")</f>
        <v>19</v>
      </c>
      <c r="O1541" cm="1">
        <f t="array" ref="O1541">_xlfn.XLOOKUP(A1541,Table3[customer_no],'Hospitalisation Details'!$E$2:$E$2344,"NOT FOUND")</f>
        <v>0</v>
      </c>
      <c r="P1541" t="str">
        <f>_xlfn.XLOOKUP(A1541,Table3[customer_no],Table3[hsplt_handled],"NOT FOUND")</f>
        <v>tier - 2</v>
      </c>
      <c r="Q1541" t="str">
        <f>_xlfn.XLOOKUP(A1541,Table3[customer_no],Table3[city_handled],"NOT FOUND")</f>
        <v>tier - 1</v>
      </c>
      <c r="R1541" t="str">
        <f>_xlfn.XLOOKUP(A1541,Table3[customer_no],Table3[state_id],"NOT FOUND")</f>
        <v>R1012</v>
      </c>
      <c r="S1541" s="34" cm="1">
        <f t="array" ref="S1541">_xlfn.XLOOKUP(A1541,Table3[customer_no],'Hospitalisation Details'!$F$2:$F$2344,"NOT FOUND")</f>
        <v>6638.16</v>
      </c>
      <c r="T1541" t="str">
        <f>_xlfn.XLOOKUP(A1541,Table2[Customer ID],Table2[BMI_category],"NOT FOUND")</f>
        <v>Obesity</v>
      </c>
      <c r="U1541" s="7">
        <f>_xlfn.XLOOKUP(A1541,Table2[Customer ID],Table2[no of surgery],"NOT FOUND")</f>
        <v>1</v>
      </c>
      <c r="V1541" t="str">
        <f>_xlfn.XLOOKUP(A1541,Table2[Customer ID],Table2[smoker_missing],"NOT FOUND")</f>
        <v>No</v>
      </c>
      <c r="W1541" t="str">
        <f t="shared" si="24"/>
        <v>Normal</v>
      </c>
      <c r="X1541" s="37">
        <f>SUM(Table5[[#This Row],[Title]:[Diabetes Level]])</f>
        <v>46579.75</v>
      </c>
    </row>
    <row r="1542" spans="1:24" x14ac:dyDescent="0.25">
      <c r="A1542" t="s">
        <v>830</v>
      </c>
      <c r="B1542" t="str">
        <f>VLOOKUP(A1542,'Customer Names'!$A$2:$E$2336,3,FALSE)</f>
        <v>Ms.</v>
      </c>
      <c r="C1542" t="str">
        <f>_xlfn.XLOOKUP(A1542,$A$2:$A$2336,'Customer Names'!$D$2:$D$2336,"NOT FOUND")</f>
        <v>Lauren A</v>
      </c>
      <c r="D1542" t="str">
        <f>_xlfn.XLOOKUP(A1542,$A$2:$A$2336,'Customer Names'!$E$2:$E$2336,"NOT FOUND")</f>
        <v>Strang</v>
      </c>
      <c r="E1542" cm="1">
        <f t="array" ref="E1542">_xlfn.XLOOKUP(A1542,$A$2:$A$2336,Table2[BMI],"NOT FOUND")</f>
        <v>20.69</v>
      </c>
      <c r="F1542" cm="1">
        <f t="array" ref="F1542">_xlfn.XLOOKUP(A1542,$A$2:$A$2336,Table2[HBA1C],"NOT FOUND")</f>
        <v>6.93</v>
      </c>
      <c r="G1542" t="str" cm="1">
        <f t="array" ref="G1542">_xlfn.XLOOKUP(A1542,$A$2:$A$2336,Table2[Heart Issues],"NOT FOUND")</f>
        <v>No</v>
      </c>
      <c r="H1542" t="str" cm="1">
        <f t="array" ref="H1542">_xlfn.XLOOKUP(A1542,$A$2:$A$2336,Table2[Any Transplants],"NOT FOUND")</f>
        <v>No</v>
      </c>
      <c r="I1542" t="str" cm="1">
        <f t="array" ref="I1542">_xlfn.XLOOKUP(A1542,$A$2:$A$2336,Table2[Cancer history],"NOT FOUND")</f>
        <v>No</v>
      </c>
      <c r="J1542" t="str">
        <f>_xlfn.XLOOKUP(A1542,Table3[customer_no],Table3[month],"NOT FOUND")</f>
        <v>Aug</v>
      </c>
      <c r="K1542" s="7">
        <f>_xlfn.XLOOKUP(A1542,Table3[customer_no],Table3[year_average],"NOT FOUND")</f>
        <v>1973</v>
      </c>
      <c r="L1542" cm="1">
        <f t="array" ref="L1542">_xlfn.XLOOKUP(A1542,Table3[customer_no],'Hospitalisation Details'!$D$2:$D$2344,"NOT FOUND")</f>
        <v>29</v>
      </c>
      <c r="M1542" s="33">
        <f>_xlfn.XLOOKUP(A1542,Table3[customer_no],Table3[dd/mm/yy],"NOT FOUND")</f>
        <v>26905</v>
      </c>
      <c r="N1542">
        <f>_xlfn.XLOOKUP(A1542,Table3[customer_no],Table3[age],"NOT FOUND")</f>
        <v>49</v>
      </c>
      <c r="O1542" cm="1">
        <f t="array" ref="O1542">_xlfn.XLOOKUP(A1542,Table3[customer_no],'Hospitalisation Details'!$E$2:$E$2344,"NOT FOUND")</f>
        <v>0</v>
      </c>
      <c r="P1542" t="str">
        <f>_xlfn.XLOOKUP(A1542,Table3[customer_no],Table3[hsplt_handled],"NOT FOUND")</f>
        <v>tier - 2</v>
      </c>
      <c r="Q1542" t="str">
        <f>_xlfn.XLOOKUP(A1542,Table3[customer_no],Table3[city_handled],"NOT FOUND")</f>
        <v>tier - 1</v>
      </c>
      <c r="R1542" t="str">
        <f>_xlfn.XLOOKUP(A1542,Table3[customer_no],Table3[state_id],"NOT FOUND")</f>
        <v>R1013</v>
      </c>
      <c r="S1542" s="34" cm="1">
        <f t="array" ref="S1542">_xlfn.XLOOKUP(A1542,Table3[customer_no],'Hospitalisation Details'!$F$2:$F$2344,"NOT FOUND")</f>
        <v>6630.31</v>
      </c>
      <c r="T1542" t="str">
        <f>_xlfn.XLOOKUP(A1542,Table2[Customer ID],Table2[BMI_category],"NOT FOUND")</f>
        <v>Normal Weight</v>
      </c>
      <c r="U1542" s="7">
        <f>_xlfn.XLOOKUP(A1542,Table2[Customer ID],Table2[no of surgery],"NOT FOUND")</f>
        <v>2</v>
      </c>
      <c r="V1542" t="str">
        <f>_xlfn.XLOOKUP(A1542,Table2[Customer ID],Table2[smoker_missing],"NOT FOUND")</f>
        <v>No</v>
      </c>
      <c r="W1542" t="str">
        <f t="shared" si="24"/>
        <v>Diabetes</v>
      </c>
      <c r="X1542" s="37">
        <f>SUM(Table5[[#This Row],[Title]:[Diabetes Level]])</f>
        <v>35615.93</v>
      </c>
    </row>
    <row r="1543" spans="1:24" x14ac:dyDescent="0.25">
      <c r="A1543" t="s">
        <v>829</v>
      </c>
      <c r="B1543" t="str">
        <f>VLOOKUP(A1543,'Customer Names'!$A$2:$E$2336,3,FALSE)</f>
        <v>Mr.</v>
      </c>
      <c r="C1543" t="str">
        <f>_xlfn.XLOOKUP(A1543,$A$2:$A$2336,'Customer Names'!$D$2:$D$2336,"NOT FOUND")</f>
        <v>Mason D.</v>
      </c>
      <c r="D1543" t="str">
        <f>_xlfn.XLOOKUP(A1543,$A$2:$A$2336,'Customer Names'!$E$2:$E$2336,"NOT FOUND")</f>
        <v>Frank</v>
      </c>
      <c r="E1543" cm="1">
        <f t="array" ref="E1543">_xlfn.XLOOKUP(A1543,$A$2:$A$2336,Table2[BMI],"NOT FOUND")</f>
        <v>41.23</v>
      </c>
      <c r="F1543" cm="1">
        <f t="array" ref="F1543">_xlfn.XLOOKUP(A1543,$A$2:$A$2336,Table2[HBA1C],"NOT FOUND")</f>
        <v>4.24</v>
      </c>
      <c r="G1543" t="str" cm="1">
        <f t="array" ref="G1543">_xlfn.XLOOKUP(A1543,$A$2:$A$2336,Table2[Heart Issues],"NOT FOUND")</f>
        <v>No</v>
      </c>
      <c r="H1543" t="str" cm="1">
        <f t="array" ref="H1543">_xlfn.XLOOKUP(A1543,$A$2:$A$2336,Table2[Any Transplants],"NOT FOUND")</f>
        <v>No</v>
      </c>
      <c r="I1543" t="str" cm="1">
        <f t="array" ref="I1543">_xlfn.XLOOKUP(A1543,$A$2:$A$2336,Table2[Cancer history],"NOT FOUND")</f>
        <v>No</v>
      </c>
      <c r="J1543" t="str">
        <f>_xlfn.XLOOKUP(A1543,Table3[customer_no],Table3[month],"NOT FOUND")</f>
        <v>Aug</v>
      </c>
      <c r="K1543" s="7">
        <f>_xlfn.XLOOKUP(A1543,Table3[customer_no],Table3[year_average],"NOT FOUND")</f>
        <v>1982</v>
      </c>
      <c r="L1543" cm="1">
        <f t="array" ref="L1543">_xlfn.XLOOKUP(A1543,Table3[customer_no],'Hospitalisation Details'!$D$2:$D$2344,"NOT FOUND")</f>
        <v>28</v>
      </c>
      <c r="M1543" s="33">
        <f>_xlfn.XLOOKUP(A1543,Table3[customer_no],Table3[dd/mm/yy],"NOT FOUND")</f>
        <v>30191</v>
      </c>
      <c r="N1543">
        <f>_xlfn.XLOOKUP(A1543,Table3[customer_no],Table3[age],"NOT FOUND")</f>
        <v>40</v>
      </c>
      <c r="O1543" cm="1">
        <f t="array" ref="O1543">_xlfn.XLOOKUP(A1543,Table3[customer_no],'Hospitalisation Details'!$E$2:$E$2344,"NOT FOUND")</f>
        <v>1</v>
      </c>
      <c r="P1543" t="str">
        <f>_xlfn.XLOOKUP(A1543,Table3[customer_no],Table3[hsplt_handled],"NOT FOUND")</f>
        <v>tier - 3</v>
      </c>
      <c r="Q1543" t="str">
        <f>_xlfn.XLOOKUP(A1543,Table3[customer_no],Table3[city_handled],"NOT FOUND")</f>
        <v>tier - 2</v>
      </c>
      <c r="R1543" t="str">
        <f>_xlfn.XLOOKUP(A1543,Table3[customer_no],Table3[state_id],"NOT FOUND")</f>
        <v>R1015</v>
      </c>
      <c r="S1543" s="34" cm="1">
        <f t="array" ref="S1543">_xlfn.XLOOKUP(A1543,Table3[customer_no],'Hospitalisation Details'!$F$2:$F$2344,"NOT FOUND")</f>
        <v>6610.11</v>
      </c>
      <c r="T1543" t="str">
        <f>_xlfn.XLOOKUP(A1543,Table2[Customer ID],Table2[BMI_category],"NOT FOUND")</f>
        <v>Obesity</v>
      </c>
      <c r="U1543" s="7">
        <f>_xlfn.XLOOKUP(A1543,Table2[Customer ID],Table2[no of surgery],"NOT FOUND")</f>
        <v>0</v>
      </c>
      <c r="V1543" t="str">
        <f>_xlfn.XLOOKUP(A1543,Table2[Customer ID],Table2[smoker_missing],"NOT FOUND")</f>
        <v>No</v>
      </c>
      <c r="W1543" t="str">
        <f t="shared" si="24"/>
        <v>Normal</v>
      </c>
      <c r="X1543" s="37">
        <f>SUM(Table5[[#This Row],[Title]:[Diabetes Level]])</f>
        <v>38897.58</v>
      </c>
    </row>
    <row r="1544" spans="1:24" x14ac:dyDescent="0.25">
      <c r="A1544" t="s">
        <v>828</v>
      </c>
      <c r="B1544" t="str">
        <f>VLOOKUP(A1544,'Customer Names'!$A$2:$E$2336,3,FALSE)</f>
        <v>Mr.</v>
      </c>
      <c r="C1544" t="str">
        <f>_xlfn.XLOOKUP(A1544,$A$2:$A$2336,'Customer Names'!$D$2:$D$2336,"NOT FOUND")</f>
        <v>Ryan</v>
      </c>
      <c r="D1544" t="str">
        <f>_xlfn.XLOOKUP(A1544,$A$2:$A$2336,'Customer Names'!$E$2:$E$2336,"NOT FOUND")</f>
        <v>Shanley</v>
      </c>
      <c r="E1544" cm="1">
        <f t="array" ref="E1544">_xlfn.XLOOKUP(A1544,$A$2:$A$2336,Table2[BMI],"NOT FOUND")</f>
        <v>29.9</v>
      </c>
      <c r="F1544" cm="1">
        <f t="array" ref="F1544">_xlfn.XLOOKUP(A1544,$A$2:$A$2336,Table2[HBA1C],"NOT FOUND")</f>
        <v>5.91</v>
      </c>
      <c r="G1544" t="str" cm="1">
        <f t="array" ref="G1544">_xlfn.XLOOKUP(A1544,$A$2:$A$2336,Table2[Heart Issues],"NOT FOUND")</f>
        <v>No</v>
      </c>
      <c r="H1544" t="str" cm="1">
        <f t="array" ref="H1544">_xlfn.XLOOKUP(A1544,$A$2:$A$2336,Table2[Any Transplants],"NOT FOUND")</f>
        <v>No</v>
      </c>
      <c r="I1544" t="str" cm="1">
        <f t="array" ref="I1544">_xlfn.XLOOKUP(A1544,$A$2:$A$2336,Table2[Cancer history],"NOT FOUND")</f>
        <v>No</v>
      </c>
      <c r="J1544" t="str">
        <f>_xlfn.XLOOKUP(A1544,Table3[customer_no],Table3[month],"NOT FOUND")</f>
        <v>Nov</v>
      </c>
      <c r="K1544" s="7">
        <f>_xlfn.XLOOKUP(A1544,Table3[customer_no],Table3[year_average],"NOT FOUND")</f>
        <v>1982</v>
      </c>
      <c r="L1544" cm="1">
        <f t="array" ref="L1544">_xlfn.XLOOKUP(A1544,Table3[customer_no],'Hospitalisation Details'!$D$2:$D$2344,"NOT FOUND")</f>
        <v>7</v>
      </c>
      <c r="M1544" s="33">
        <f>_xlfn.XLOOKUP(A1544,Table3[customer_no],Table3[dd/mm/yy],"NOT FOUND")</f>
        <v>30262</v>
      </c>
      <c r="N1544">
        <f>_xlfn.XLOOKUP(A1544,Table3[customer_no],Table3[age],"NOT FOUND")</f>
        <v>40</v>
      </c>
      <c r="O1544" cm="1">
        <f t="array" ref="O1544">_xlfn.XLOOKUP(A1544,Table3[customer_no],'Hospitalisation Details'!$E$2:$E$2344,"NOT FOUND")</f>
        <v>2</v>
      </c>
      <c r="P1544" t="str">
        <f>_xlfn.XLOOKUP(A1544,Table3[customer_no],Table3[hsplt_handled],"NOT FOUND")</f>
        <v>tier - 2</v>
      </c>
      <c r="Q1544" t="str">
        <f>_xlfn.XLOOKUP(A1544,Table3[customer_no],Table3[city_handled],"NOT FOUND")</f>
        <v>tier - 3</v>
      </c>
      <c r="R1544" t="str">
        <f>_xlfn.XLOOKUP(A1544,Table3[customer_no],Table3[state_id],"NOT FOUND")</f>
        <v>R1011</v>
      </c>
      <c r="S1544" s="34" cm="1">
        <f t="array" ref="S1544">_xlfn.XLOOKUP(A1544,Table3[customer_no],'Hospitalisation Details'!$F$2:$F$2344,"NOT FOUND")</f>
        <v>6600.36</v>
      </c>
      <c r="T1544" t="str">
        <f>_xlfn.XLOOKUP(A1544,Table2[Customer ID],Table2[BMI_category],"NOT FOUND")</f>
        <v>Overweight</v>
      </c>
      <c r="U1544" s="7">
        <f>_xlfn.XLOOKUP(A1544,Table2[Customer ID],Table2[no of surgery],"NOT FOUND")</f>
        <v>0</v>
      </c>
      <c r="V1544" t="str">
        <f>_xlfn.XLOOKUP(A1544,Table2[Customer ID],Table2[smoker_missing],"NOT FOUND")</f>
        <v>No</v>
      </c>
      <c r="W1544" t="str">
        <f t="shared" si="24"/>
        <v>Prediabetes</v>
      </c>
      <c r="X1544" s="37">
        <f>SUM(Table5[[#This Row],[Title]:[Diabetes Level]])</f>
        <v>38929.17</v>
      </c>
    </row>
    <row r="1545" spans="1:24" x14ac:dyDescent="0.25">
      <c r="A1545" t="s">
        <v>827</v>
      </c>
      <c r="B1545" t="str">
        <f>VLOOKUP(A1545,'Customer Names'!$A$2:$E$2336,3,FALSE)</f>
        <v>Mr.</v>
      </c>
      <c r="C1545" t="str">
        <f>_xlfn.XLOOKUP(A1545,$A$2:$A$2336,'Customer Names'!$D$2:$D$2336,"NOT FOUND")</f>
        <v>Arturo</v>
      </c>
      <c r="D1545" t="str">
        <f>_xlfn.XLOOKUP(A1545,$A$2:$A$2336,'Customer Names'!$E$2:$E$2336,"NOT FOUND")</f>
        <v>Mancebo Garcia</v>
      </c>
      <c r="E1545" cm="1">
        <f t="array" ref="E1545">_xlfn.XLOOKUP(A1545,$A$2:$A$2336,Table2[BMI],"NOT FOUND")</f>
        <v>34.104999999999997</v>
      </c>
      <c r="F1545" cm="1">
        <f t="array" ref="F1545">_xlfn.XLOOKUP(A1545,$A$2:$A$2336,Table2[HBA1C],"NOT FOUND")</f>
        <v>5.93</v>
      </c>
      <c r="G1545" t="str" cm="1">
        <f t="array" ref="G1545">_xlfn.XLOOKUP(A1545,$A$2:$A$2336,Table2[Heart Issues],"NOT FOUND")</f>
        <v>No</v>
      </c>
      <c r="H1545" t="str" cm="1">
        <f t="array" ref="H1545">_xlfn.XLOOKUP(A1545,$A$2:$A$2336,Table2[Any Transplants],"NOT FOUND")</f>
        <v>No</v>
      </c>
      <c r="I1545" t="str" cm="1">
        <f t="array" ref="I1545">_xlfn.XLOOKUP(A1545,$A$2:$A$2336,Table2[Cancer history],"NOT FOUND")</f>
        <v>No</v>
      </c>
      <c r="J1545" t="str">
        <f>_xlfn.XLOOKUP(A1545,Table3[customer_no],Table3[month],"NOT FOUND")</f>
        <v>Dec</v>
      </c>
      <c r="K1545" s="7">
        <f>_xlfn.XLOOKUP(A1545,Table3[customer_no],Table3[year_average],"NOT FOUND")</f>
        <v>1982</v>
      </c>
      <c r="L1545" cm="1">
        <f t="array" ref="L1545">_xlfn.XLOOKUP(A1545,Table3[customer_no],'Hospitalisation Details'!$D$2:$D$2344,"NOT FOUND")</f>
        <v>29</v>
      </c>
      <c r="M1545" s="33">
        <f>_xlfn.XLOOKUP(A1545,Table3[customer_no],Table3[dd/mm/yy],"NOT FOUND")</f>
        <v>30314</v>
      </c>
      <c r="N1545">
        <f>_xlfn.XLOOKUP(A1545,Table3[customer_no],Table3[age],"NOT FOUND")</f>
        <v>40</v>
      </c>
      <c r="O1545" cm="1">
        <f t="array" ref="O1545">_xlfn.XLOOKUP(A1545,Table3[customer_no],'Hospitalisation Details'!$E$2:$E$2344,"NOT FOUND")</f>
        <v>1</v>
      </c>
      <c r="P1545" t="str">
        <f>_xlfn.XLOOKUP(A1545,Table3[customer_no],Table3[hsplt_handled],"NOT FOUND")</f>
        <v>tier - 3</v>
      </c>
      <c r="Q1545" t="str">
        <f>_xlfn.XLOOKUP(A1545,Table3[customer_no],Table3[city_handled],"NOT FOUND")</f>
        <v>tier - 2</v>
      </c>
      <c r="R1545" t="str">
        <f>_xlfn.XLOOKUP(A1545,Table3[customer_no],Table3[state_id],"NOT FOUND")</f>
        <v>R1016</v>
      </c>
      <c r="S1545" s="34" cm="1">
        <f t="array" ref="S1545">_xlfn.XLOOKUP(A1545,Table3[customer_no],'Hospitalisation Details'!$F$2:$F$2344,"NOT FOUND")</f>
        <v>6600.21</v>
      </c>
      <c r="T1545" t="str">
        <f>_xlfn.XLOOKUP(A1545,Table2[Customer ID],Table2[BMI_category],"NOT FOUND")</f>
        <v>Obesity</v>
      </c>
      <c r="U1545" s="7">
        <f>_xlfn.XLOOKUP(A1545,Table2[Customer ID],Table2[no of surgery],"NOT FOUND")</f>
        <v>0</v>
      </c>
      <c r="V1545" t="str">
        <f>_xlfn.XLOOKUP(A1545,Table2[Customer ID],Table2[smoker_missing],"NOT FOUND")</f>
        <v>No</v>
      </c>
      <c r="W1545" t="str">
        <f t="shared" si="24"/>
        <v>Prediabetes</v>
      </c>
      <c r="X1545" s="37">
        <f>SUM(Table5[[#This Row],[Title]:[Diabetes Level]])</f>
        <v>39006.245000000003</v>
      </c>
    </row>
    <row r="1546" spans="1:24" x14ac:dyDescent="0.25">
      <c r="A1546" t="s">
        <v>826</v>
      </c>
      <c r="B1546" t="str">
        <f>VLOOKUP(A1546,'Customer Names'!$A$2:$E$2336,3,FALSE)</f>
        <v>Mr.</v>
      </c>
      <c r="C1546" t="str">
        <f>_xlfn.XLOOKUP(A1546,$A$2:$A$2336,'Customer Names'!$D$2:$D$2336,"NOT FOUND")</f>
        <v>Jake</v>
      </c>
      <c r="D1546" t="str">
        <f>_xlfn.XLOOKUP(A1546,$A$2:$A$2336,'Customer Names'!$E$2:$E$2336,"NOT FOUND")</f>
        <v>Keehan</v>
      </c>
      <c r="E1546" cm="1">
        <f t="array" ref="E1546">_xlfn.XLOOKUP(A1546,$A$2:$A$2336,Table2[BMI],"NOT FOUND")</f>
        <v>24.97</v>
      </c>
      <c r="F1546" cm="1">
        <f t="array" ref="F1546">_xlfn.XLOOKUP(A1546,$A$2:$A$2336,Table2[HBA1C],"NOT FOUND")</f>
        <v>5.66</v>
      </c>
      <c r="G1546" t="str" cm="1">
        <f t="array" ref="G1546">_xlfn.XLOOKUP(A1546,$A$2:$A$2336,Table2[Heart Issues],"NOT FOUND")</f>
        <v>No</v>
      </c>
      <c r="H1546" t="str" cm="1">
        <f t="array" ref="H1546">_xlfn.XLOOKUP(A1546,$A$2:$A$2336,Table2[Any Transplants],"NOT FOUND")</f>
        <v>No</v>
      </c>
      <c r="I1546" t="str" cm="1">
        <f t="array" ref="I1546">_xlfn.XLOOKUP(A1546,$A$2:$A$2336,Table2[Cancer history],"NOT FOUND")</f>
        <v>No</v>
      </c>
      <c r="J1546" t="str">
        <f>_xlfn.XLOOKUP(A1546,Table3[customer_no],Table3[month],"NOT FOUND")</f>
        <v>Nov</v>
      </c>
      <c r="K1546" s="7">
        <f>_xlfn.XLOOKUP(A1546,Table3[customer_no],Table3[year_average],"NOT FOUND")</f>
        <v>1982</v>
      </c>
      <c r="L1546" cm="1">
        <f t="array" ref="L1546">_xlfn.XLOOKUP(A1546,Table3[customer_no],'Hospitalisation Details'!$D$2:$D$2344,"NOT FOUND")</f>
        <v>22</v>
      </c>
      <c r="M1546" s="33">
        <f>_xlfn.XLOOKUP(A1546,Table3[customer_no],Table3[dd/mm/yy],"NOT FOUND")</f>
        <v>30277</v>
      </c>
      <c r="N1546">
        <f>_xlfn.XLOOKUP(A1546,Table3[customer_no],Table3[age],"NOT FOUND")</f>
        <v>40</v>
      </c>
      <c r="O1546" cm="1">
        <f t="array" ref="O1546">_xlfn.XLOOKUP(A1546,Table3[customer_no],'Hospitalisation Details'!$E$2:$E$2344,"NOT FOUND")</f>
        <v>2</v>
      </c>
      <c r="P1546" t="str">
        <f>_xlfn.XLOOKUP(A1546,Table3[customer_no],Table3[hsplt_handled],"NOT FOUND")</f>
        <v>tier - 2</v>
      </c>
      <c r="Q1546" t="str">
        <f>_xlfn.XLOOKUP(A1546,Table3[customer_no],Table3[city_handled],"NOT FOUND")</f>
        <v>tier - 1</v>
      </c>
      <c r="R1546" t="str">
        <f>_xlfn.XLOOKUP(A1546,Table3[customer_no],Table3[state_id],"NOT FOUND")</f>
        <v>R1013</v>
      </c>
      <c r="S1546" s="34" cm="1">
        <f t="array" ref="S1546">_xlfn.XLOOKUP(A1546,Table3[customer_no],'Hospitalisation Details'!$F$2:$F$2344,"NOT FOUND")</f>
        <v>6593.51</v>
      </c>
      <c r="T1546" t="str">
        <f>_xlfn.XLOOKUP(A1546,Table2[Customer ID],Table2[BMI_category],"NOT FOUND")</f>
        <v>Normal Weight</v>
      </c>
      <c r="U1546" s="7">
        <f>_xlfn.XLOOKUP(A1546,Table2[Customer ID],Table2[no of surgery],"NOT FOUND")</f>
        <v>0</v>
      </c>
      <c r="V1546" t="str">
        <f>_xlfn.XLOOKUP(A1546,Table2[Customer ID],Table2[smoker_missing],"NOT FOUND")</f>
        <v>No</v>
      </c>
      <c r="W1546" t="str">
        <f t="shared" si="24"/>
        <v>Normal</v>
      </c>
      <c r="X1546" s="37">
        <f>SUM(Table5[[#This Row],[Title]:[Diabetes Level]])</f>
        <v>38947.14</v>
      </c>
    </row>
    <row r="1547" spans="1:24" x14ac:dyDescent="0.25">
      <c r="A1547" t="s">
        <v>825</v>
      </c>
      <c r="B1547" t="str">
        <f>VLOOKUP(A1547,'Customer Names'!$A$2:$E$2336,3,FALSE)</f>
        <v>Ms.</v>
      </c>
      <c r="C1547" t="str">
        <f>_xlfn.XLOOKUP(A1547,$A$2:$A$2336,'Customer Names'!$D$2:$D$2336,"NOT FOUND")</f>
        <v>Sarah E</v>
      </c>
      <c r="D1547" t="str">
        <f>_xlfn.XLOOKUP(A1547,$A$2:$A$2336,'Customer Names'!$E$2:$E$2336,"NOT FOUND")</f>
        <v>Mahaney</v>
      </c>
      <c r="E1547" cm="1">
        <f t="array" ref="E1547">_xlfn.XLOOKUP(A1547,$A$2:$A$2336,Table2[BMI],"NOT FOUND")</f>
        <v>34.799999999999997</v>
      </c>
      <c r="F1547" cm="1">
        <f t="array" ref="F1547">_xlfn.XLOOKUP(A1547,$A$2:$A$2336,Table2[HBA1C],"NOT FOUND")</f>
        <v>4.1900000000000004</v>
      </c>
      <c r="G1547" t="str" cm="1">
        <f t="array" ref="G1547">_xlfn.XLOOKUP(A1547,$A$2:$A$2336,Table2[Heart Issues],"NOT FOUND")</f>
        <v>No</v>
      </c>
      <c r="H1547" t="str" cm="1">
        <f t="array" ref="H1547">_xlfn.XLOOKUP(A1547,$A$2:$A$2336,Table2[Any Transplants],"NOT FOUND")</f>
        <v>No</v>
      </c>
      <c r="I1547" t="str" cm="1">
        <f t="array" ref="I1547">_xlfn.XLOOKUP(A1547,$A$2:$A$2336,Table2[Cancer history],"NOT FOUND")</f>
        <v>No</v>
      </c>
      <c r="J1547" t="str">
        <f>_xlfn.XLOOKUP(A1547,Table3[customer_no],Table3[month],"NOT FOUND")</f>
        <v>Oct</v>
      </c>
      <c r="K1547" s="7">
        <f>_xlfn.XLOOKUP(A1547,Table3[customer_no],Table3[year_average],"NOT FOUND")</f>
        <v>1984</v>
      </c>
      <c r="L1547" cm="1">
        <f t="array" ref="L1547">_xlfn.XLOOKUP(A1547,Table3[customer_no],'Hospitalisation Details'!$D$2:$D$2344,"NOT FOUND")</f>
        <v>5</v>
      </c>
      <c r="M1547" s="33">
        <f>_xlfn.XLOOKUP(A1547,Table3[customer_no],Table3[dd/mm/yy],"NOT FOUND")</f>
        <v>30960</v>
      </c>
      <c r="N1547">
        <f>_xlfn.XLOOKUP(A1547,Table3[customer_no],Table3[age],"NOT FOUND")</f>
        <v>38</v>
      </c>
      <c r="O1547" cm="1">
        <f t="array" ref="O1547">_xlfn.XLOOKUP(A1547,Table3[customer_no],'Hospitalisation Details'!$E$2:$E$2344,"NOT FOUND")</f>
        <v>2</v>
      </c>
      <c r="P1547" t="str">
        <f>_xlfn.XLOOKUP(A1547,Table3[customer_no],Table3[hsplt_handled],"NOT FOUND")</f>
        <v>tier - 2</v>
      </c>
      <c r="Q1547" t="str">
        <f>_xlfn.XLOOKUP(A1547,Table3[customer_no],Table3[city_handled],"NOT FOUND")</f>
        <v>tier - 3</v>
      </c>
      <c r="R1547" t="str">
        <f>_xlfn.XLOOKUP(A1547,Table3[customer_no],Table3[state_id],"NOT FOUND")</f>
        <v>R1011</v>
      </c>
      <c r="S1547" s="34" cm="1">
        <f t="array" ref="S1547">_xlfn.XLOOKUP(A1547,Table3[customer_no],'Hospitalisation Details'!$F$2:$F$2344,"NOT FOUND")</f>
        <v>6571.54</v>
      </c>
      <c r="T1547" t="str">
        <f>_xlfn.XLOOKUP(A1547,Table2[Customer ID],Table2[BMI_category],"NOT FOUND")</f>
        <v>Obesity</v>
      </c>
      <c r="U1547" s="7">
        <f>_xlfn.XLOOKUP(A1547,Table2[Customer ID],Table2[no of surgery],"NOT FOUND")</f>
        <v>1</v>
      </c>
      <c r="V1547" t="str">
        <f>_xlfn.XLOOKUP(A1547,Table2[Customer ID],Table2[smoker_missing],"NOT FOUND")</f>
        <v>No</v>
      </c>
      <c r="W1547" t="str">
        <f t="shared" si="24"/>
        <v>Normal</v>
      </c>
      <c r="X1547" s="37">
        <f>SUM(Table5[[#This Row],[Title]:[Diabetes Level]])</f>
        <v>39600.53</v>
      </c>
    </row>
    <row r="1548" spans="1:24" x14ac:dyDescent="0.25">
      <c r="A1548" t="s">
        <v>824</v>
      </c>
      <c r="B1548" t="str">
        <f>VLOOKUP(A1548,'Customer Names'!$A$2:$E$2336,3,FALSE)</f>
        <v>Ms.</v>
      </c>
      <c r="C1548" t="str">
        <f>_xlfn.XLOOKUP(A1548,$A$2:$A$2336,'Customer Names'!$D$2:$D$2336,"NOT FOUND")</f>
        <v>Alison L.</v>
      </c>
      <c r="D1548" t="str">
        <f>_xlfn.XLOOKUP(A1548,$A$2:$A$2336,'Customer Names'!$E$2:$E$2336,"NOT FOUND")</f>
        <v>Nolan</v>
      </c>
      <c r="E1548" cm="1">
        <f t="array" ref="E1548">_xlfn.XLOOKUP(A1548,$A$2:$A$2336,Table2[BMI],"NOT FOUND")</f>
        <v>32.965000000000003</v>
      </c>
      <c r="F1548" cm="1">
        <f t="array" ref="F1548">_xlfn.XLOOKUP(A1548,$A$2:$A$2336,Table2[HBA1C],"NOT FOUND")</f>
        <v>9.2100000000000009</v>
      </c>
      <c r="G1548" t="str" cm="1">
        <f t="array" ref="G1548">_xlfn.XLOOKUP(A1548,$A$2:$A$2336,Table2[Heart Issues],"NOT FOUND")</f>
        <v>yes</v>
      </c>
      <c r="H1548" t="str" cm="1">
        <f t="array" ref="H1548">_xlfn.XLOOKUP(A1548,$A$2:$A$2336,Table2[Any Transplants],"NOT FOUND")</f>
        <v>No</v>
      </c>
      <c r="I1548" t="str" cm="1">
        <f t="array" ref="I1548">_xlfn.XLOOKUP(A1548,$A$2:$A$2336,Table2[Cancer history],"NOT FOUND")</f>
        <v>No</v>
      </c>
      <c r="J1548" t="str">
        <f>_xlfn.XLOOKUP(A1548,Table3[customer_no],Table3[month],"NOT FOUND")</f>
        <v>Jul</v>
      </c>
      <c r="K1548" s="7">
        <f>_xlfn.XLOOKUP(A1548,Table3[customer_no],Table3[year_average],"NOT FOUND")</f>
        <v>1981</v>
      </c>
      <c r="L1548" cm="1">
        <f t="array" ref="L1548">_xlfn.XLOOKUP(A1548,Table3[customer_no],'Hospitalisation Details'!$D$2:$D$2344,"NOT FOUND")</f>
        <v>20</v>
      </c>
      <c r="M1548" s="33">
        <f>_xlfn.XLOOKUP(A1548,Table3[customer_no],Table3[dd/mm/yy],"NOT FOUND")</f>
        <v>29787</v>
      </c>
      <c r="N1548">
        <f>_xlfn.XLOOKUP(A1548,Table3[customer_no],Table3[age],"NOT FOUND")</f>
        <v>41</v>
      </c>
      <c r="O1548" cm="1">
        <f t="array" ref="O1548">_xlfn.XLOOKUP(A1548,Table3[customer_no],'Hospitalisation Details'!$E$2:$E$2344,"NOT FOUND")</f>
        <v>0</v>
      </c>
      <c r="P1548" t="str">
        <f>_xlfn.XLOOKUP(A1548,Table3[customer_no],Table3[hsplt_handled],"NOT FOUND")</f>
        <v>tier - 2</v>
      </c>
      <c r="Q1548" t="str">
        <f>_xlfn.XLOOKUP(A1548,Table3[customer_no],Table3[city_handled],"NOT FOUND")</f>
        <v>tier - 1</v>
      </c>
      <c r="R1548" t="str">
        <f>_xlfn.XLOOKUP(A1548,Table3[customer_no],Table3[state_id],"NOT FOUND")</f>
        <v>R1012</v>
      </c>
      <c r="S1548" s="34" cm="1">
        <f t="array" ref="S1548">_xlfn.XLOOKUP(A1548,Table3[customer_no],'Hospitalisation Details'!$F$2:$F$2344,"NOT FOUND")</f>
        <v>6571.02</v>
      </c>
      <c r="T1548" t="str">
        <f>_xlfn.XLOOKUP(A1548,Table2[Customer ID],Table2[BMI_category],"NOT FOUND")</f>
        <v>Obesity</v>
      </c>
      <c r="U1548" s="7">
        <f>_xlfn.XLOOKUP(A1548,Table2[Customer ID],Table2[no of surgery],"NOT FOUND")</f>
        <v>0</v>
      </c>
      <c r="V1548" t="str">
        <f>_xlfn.XLOOKUP(A1548,Table2[Customer ID],Table2[smoker_missing],"NOT FOUND")</f>
        <v>No</v>
      </c>
      <c r="W1548" t="str">
        <f t="shared" si="24"/>
        <v>Diabetes</v>
      </c>
      <c r="X1548" s="37">
        <f>SUM(Table5[[#This Row],[Title]:[Diabetes Level]])</f>
        <v>38442.195</v>
      </c>
    </row>
    <row r="1549" spans="1:24" x14ac:dyDescent="0.25">
      <c r="A1549" t="s">
        <v>823</v>
      </c>
      <c r="B1549" t="str">
        <f>VLOOKUP(A1549,'Customer Names'!$A$2:$E$2336,3,FALSE)</f>
        <v>Ms.</v>
      </c>
      <c r="C1549" t="str">
        <f>_xlfn.XLOOKUP(A1549,$A$2:$A$2336,'Customer Names'!$D$2:$D$2336,"NOT FOUND")</f>
        <v>Karen A.</v>
      </c>
      <c r="D1549" t="str">
        <f>_xlfn.XLOOKUP(A1549,$A$2:$A$2336,'Customer Names'!$E$2:$E$2336,"NOT FOUND")</f>
        <v>Sobrino</v>
      </c>
      <c r="E1549" cm="1">
        <f t="array" ref="E1549">_xlfn.XLOOKUP(A1549,$A$2:$A$2336,Table2[BMI],"NOT FOUND")</f>
        <v>27.265000000000001</v>
      </c>
      <c r="F1549" cm="1">
        <f t="array" ref="F1549">_xlfn.XLOOKUP(A1549,$A$2:$A$2336,Table2[HBA1C],"NOT FOUND")</f>
        <v>5.51</v>
      </c>
      <c r="G1549" t="str" cm="1">
        <f t="array" ref="G1549">_xlfn.XLOOKUP(A1549,$A$2:$A$2336,Table2[Heart Issues],"NOT FOUND")</f>
        <v>No</v>
      </c>
      <c r="H1549" t="str" cm="1">
        <f t="array" ref="H1549">_xlfn.XLOOKUP(A1549,$A$2:$A$2336,Table2[Any Transplants],"NOT FOUND")</f>
        <v>No</v>
      </c>
      <c r="I1549" t="str" cm="1">
        <f t="array" ref="I1549">_xlfn.XLOOKUP(A1549,$A$2:$A$2336,Table2[Cancer history],"NOT FOUND")</f>
        <v>No</v>
      </c>
      <c r="J1549" t="str">
        <f>_xlfn.XLOOKUP(A1549,Table3[customer_no],Table3[month],"NOT FOUND")</f>
        <v>Sep</v>
      </c>
      <c r="K1549" s="7">
        <f>_xlfn.XLOOKUP(A1549,Table3[customer_no],Table3[year_average],"NOT FOUND")</f>
        <v>1984</v>
      </c>
      <c r="L1549" cm="1">
        <f t="array" ref="L1549">_xlfn.XLOOKUP(A1549,Table3[customer_no],'Hospitalisation Details'!$D$2:$D$2344,"NOT FOUND")</f>
        <v>20</v>
      </c>
      <c r="M1549" s="33">
        <f>_xlfn.XLOOKUP(A1549,Table3[customer_no],Table3[dd/mm/yy],"NOT FOUND")</f>
        <v>30945</v>
      </c>
      <c r="N1549">
        <f>_xlfn.XLOOKUP(A1549,Table3[customer_no],Table3[age],"NOT FOUND")</f>
        <v>38</v>
      </c>
      <c r="O1549" cm="1">
        <f t="array" ref="O1549">_xlfn.XLOOKUP(A1549,Table3[customer_no],'Hospitalisation Details'!$E$2:$E$2344,"NOT FOUND")</f>
        <v>1</v>
      </c>
      <c r="P1549" t="str">
        <f>_xlfn.XLOOKUP(A1549,Table3[customer_no],Table3[hsplt_handled],"NOT FOUND")</f>
        <v>tier - 2</v>
      </c>
      <c r="Q1549" t="str">
        <f>_xlfn.XLOOKUP(A1549,Table3[customer_no],Table3[city_handled],"NOT FOUND")</f>
        <v>tier - 2</v>
      </c>
      <c r="R1549" t="str">
        <f>_xlfn.XLOOKUP(A1549,Table3[customer_no],Table3[state_id],"NOT FOUND")</f>
        <v>R1024</v>
      </c>
      <c r="S1549" s="34" cm="1">
        <f t="array" ref="S1549">_xlfn.XLOOKUP(A1549,Table3[customer_no],'Hospitalisation Details'!$F$2:$F$2344,"NOT FOUND")</f>
        <v>6555.07</v>
      </c>
      <c r="T1549" t="str">
        <f>_xlfn.XLOOKUP(A1549,Table2[Customer ID],Table2[BMI_category],"NOT FOUND")</f>
        <v>Overweight</v>
      </c>
      <c r="U1549" s="7">
        <f>_xlfn.XLOOKUP(A1549,Table2[Customer ID],Table2[no of surgery],"NOT FOUND")</f>
        <v>1</v>
      </c>
      <c r="V1549" t="str">
        <f>_xlfn.XLOOKUP(A1549,Table2[Customer ID],Table2[smoker_missing],"NOT FOUND")</f>
        <v>No</v>
      </c>
      <c r="W1549" t="str">
        <f t="shared" si="24"/>
        <v>Normal</v>
      </c>
      <c r="X1549" s="37">
        <f>SUM(Table5[[#This Row],[Title]:[Diabetes Level]])</f>
        <v>39576.845000000001</v>
      </c>
    </row>
    <row r="1550" spans="1:24" x14ac:dyDescent="0.25">
      <c r="A1550" t="s">
        <v>822</v>
      </c>
      <c r="B1550" t="str">
        <f>VLOOKUP(A1550,'Customer Names'!$A$2:$E$2336,3,FALSE)</f>
        <v>Mr.</v>
      </c>
      <c r="C1550" t="str">
        <f>_xlfn.XLOOKUP(A1550,$A$2:$A$2336,'Customer Names'!$D$2:$D$2336,"NOT FOUND")</f>
        <v>Thomas R. Jr.</v>
      </c>
      <c r="D1550" t="str">
        <f>_xlfn.XLOOKUP(A1550,$A$2:$A$2336,'Customer Names'!$E$2:$E$2336,"NOT FOUND")</f>
        <v>Gennaro</v>
      </c>
      <c r="E1550" cm="1">
        <f t="array" ref="E1550">_xlfn.XLOOKUP(A1550,$A$2:$A$2336,Table2[BMI],"NOT FOUND")</f>
        <v>17.059999999999999</v>
      </c>
      <c r="F1550" cm="1">
        <f t="array" ref="F1550">_xlfn.XLOOKUP(A1550,$A$2:$A$2336,Table2[HBA1C],"NOT FOUND")</f>
        <v>8.5</v>
      </c>
      <c r="G1550" t="str" cm="1">
        <f t="array" ref="G1550">_xlfn.XLOOKUP(A1550,$A$2:$A$2336,Table2[Heart Issues],"NOT FOUND")</f>
        <v>No</v>
      </c>
      <c r="H1550" t="str" cm="1">
        <f t="array" ref="H1550">_xlfn.XLOOKUP(A1550,$A$2:$A$2336,Table2[Any Transplants],"NOT FOUND")</f>
        <v>No</v>
      </c>
      <c r="I1550" t="str" cm="1">
        <f t="array" ref="I1550">_xlfn.XLOOKUP(A1550,$A$2:$A$2336,Table2[Cancer history],"NOT FOUND")</f>
        <v>No</v>
      </c>
      <c r="J1550" t="str">
        <f>_xlfn.XLOOKUP(A1550,Table3[customer_no],Table3[month],"NOT FOUND")</f>
        <v>Dec</v>
      </c>
      <c r="K1550" s="7">
        <f>_xlfn.XLOOKUP(A1550,Table3[customer_no],Table3[year_average],"NOT FOUND")</f>
        <v>1968</v>
      </c>
      <c r="L1550" cm="1">
        <f t="array" ref="L1550">_xlfn.XLOOKUP(A1550,Table3[customer_no],'Hospitalisation Details'!$D$2:$D$2344,"NOT FOUND")</f>
        <v>11</v>
      </c>
      <c r="M1550" s="33">
        <f>_xlfn.XLOOKUP(A1550,Table3[customer_no],Table3[dd/mm/yy],"NOT FOUND")</f>
        <v>25183</v>
      </c>
      <c r="N1550">
        <f>_xlfn.XLOOKUP(A1550,Table3[customer_no],Table3[age],"NOT FOUND")</f>
        <v>54</v>
      </c>
      <c r="O1550" cm="1">
        <f t="array" ref="O1550">_xlfn.XLOOKUP(A1550,Table3[customer_no],'Hospitalisation Details'!$E$2:$E$2344,"NOT FOUND")</f>
        <v>0</v>
      </c>
      <c r="P1550" t="str">
        <f>_xlfn.XLOOKUP(A1550,Table3[customer_no],Table3[hsplt_handled],"NOT FOUND")</f>
        <v>tier - 3</v>
      </c>
      <c r="Q1550" t="str">
        <f>_xlfn.XLOOKUP(A1550,Table3[customer_no],Table3[city_handled],"NOT FOUND")</f>
        <v>tier - 2</v>
      </c>
      <c r="R1550" t="str">
        <f>_xlfn.XLOOKUP(A1550,Table3[customer_no],Table3[state_id],"NOT FOUND")</f>
        <v>R1013</v>
      </c>
      <c r="S1550" s="34" cm="1">
        <f t="array" ref="S1550">_xlfn.XLOOKUP(A1550,Table3[customer_no],'Hospitalisation Details'!$F$2:$F$2344,"NOT FOUND")</f>
        <v>6552.01</v>
      </c>
      <c r="T1550" t="str">
        <f>_xlfn.XLOOKUP(A1550,Table2[Customer ID],Table2[BMI_category],"NOT FOUND")</f>
        <v>Underweight</v>
      </c>
      <c r="U1550" s="7">
        <f>_xlfn.XLOOKUP(A1550,Table2[Customer ID],Table2[no of surgery],"NOT FOUND")</f>
        <v>0</v>
      </c>
      <c r="V1550" t="str">
        <f>_xlfn.XLOOKUP(A1550,Table2[Customer ID],Table2[smoker_missing],"NOT FOUND")</f>
        <v>No</v>
      </c>
      <c r="W1550" t="str">
        <f t="shared" si="24"/>
        <v>Diabetes</v>
      </c>
      <c r="X1550" s="37">
        <f>SUM(Table5[[#This Row],[Title]:[Diabetes Level]])</f>
        <v>33793.57</v>
      </c>
    </row>
    <row r="1551" spans="1:24" x14ac:dyDescent="0.25">
      <c r="A1551" t="s">
        <v>821</v>
      </c>
      <c r="B1551" t="str">
        <f>VLOOKUP(A1551,'Customer Names'!$A$2:$E$2336,3,FALSE)</f>
        <v>Ms.</v>
      </c>
      <c r="C1551" t="str">
        <f>_xlfn.XLOOKUP(A1551,$A$2:$A$2336,'Customer Names'!$D$2:$D$2336,"NOT FOUND")</f>
        <v>Stephanie W.</v>
      </c>
      <c r="D1551" t="str">
        <f>_xlfn.XLOOKUP(A1551,$A$2:$A$2336,'Customer Names'!$E$2:$E$2336,"NOT FOUND")</f>
        <v>Mayer</v>
      </c>
      <c r="E1551" cm="1">
        <f t="array" ref="E1551">_xlfn.XLOOKUP(A1551,$A$2:$A$2336,Table2[BMI],"NOT FOUND")</f>
        <v>36.29</v>
      </c>
      <c r="F1551" cm="1">
        <f t="array" ref="F1551">_xlfn.XLOOKUP(A1551,$A$2:$A$2336,Table2[HBA1C],"NOT FOUND")</f>
        <v>6.23</v>
      </c>
      <c r="G1551" t="str" cm="1">
        <f t="array" ref="G1551">_xlfn.XLOOKUP(A1551,$A$2:$A$2336,Table2[Heart Issues],"NOT FOUND")</f>
        <v>No</v>
      </c>
      <c r="H1551" t="str" cm="1">
        <f t="array" ref="H1551">_xlfn.XLOOKUP(A1551,$A$2:$A$2336,Table2[Any Transplants],"NOT FOUND")</f>
        <v>No</v>
      </c>
      <c r="I1551" t="str" cm="1">
        <f t="array" ref="I1551">_xlfn.XLOOKUP(A1551,$A$2:$A$2336,Table2[Cancer history],"NOT FOUND")</f>
        <v>No</v>
      </c>
      <c r="J1551" t="str">
        <f>_xlfn.XLOOKUP(A1551,Table3[customer_no],Table3[month],"NOT FOUND")</f>
        <v>Aug</v>
      </c>
      <c r="K1551" s="7">
        <f>_xlfn.XLOOKUP(A1551,Table3[customer_no],Table3[year_average],"NOT FOUND")</f>
        <v>1989</v>
      </c>
      <c r="L1551" cm="1">
        <f t="array" ref="L1551">_xlfn.XLOOKUP(A1551,Table3[customer_no],'Hospitalisation Details'!$D$2:$D$2344,"NOT FOUND")</f>
        <v>6</v>
      </c>
      <c r="M1551" s="33">
        <f>_xlfn.XLOOKUP(A1551,Table3[customer_no],Table3[dd/mm/yy],"NOT FOUND")</f>
        <v>32726</v>
      </c>
      <c r="N1551">
        <f>_xlfn.XLOOKUP(A1551,Table3[customer_no],Table3[age],"NOT FOUND")</f>
        <v>33</v>
      </c>
      <c r="O1551" cm="1">
        <f t="array" ref="O1551">_xlfn.XLOOKUP(A1551,Table3[customer_no],'Hospitalisation Details'!$E$2:$E$2344,"NOT FOUND")</f>
        <v>3</v>
      </c>
      <c r="P1551" t="str">
        <f>_xlfn.XLOOKUP(A1551,Table3[customer_no],Table3[hsplt_handled],"NOT FOUND")</f>
        <v>tier - 2</v>
      </c>
      <c r="Q1551" t="str">
        <f>_xlfn.XLOOKUP(A1551,Table3[customer_no],Table3[city_handled],"NOT FOUND")</f>
        <v>tier - 2</v>
      </c>
      <c r="R1551" t="str">
        <f>_xlfn.XLOOKUP(A1551,Table3[customer_no],Table3[state_id],"NOT FOUND")</f>
        <v>R1024</v>
      </c>
      <c r="S1551" s="34" cm="1">
        <f t="array" ref="S1551">_xlfn.XLOOKUP(A1551,Table3[customer_no],'Hospitalisation Details'!$F$2:$F$2344,"NOT FOUND")</f>
        <v>6551.75</v>
      </c>
      <c r="T1551" t="str">
        <f>_xlfn.XLOOKUP(A1551,Table2[Customer ID],Table2[BMI_category],"NOT FOUND")</f>
        <v>Obesity</v>
      </c>
      <c r="U1551" s="7">
        <f>_xlfn.XLOOKUP(A1551,Table2[Customer ID],Table2[no of surgery],"NOT FOUND")</f>
        <v>0</v>
      </c>
      <c r="V1551" t="str">
        <f>_xlfn.XLOOKUP(A1551,Table2[Customer ID],Table2[smoker_missing],"NOT FOUND")</f>
        <v>No</v>
      </c>
      <c r="W1551" t="str">
        <f t="shared" si="24"/>
        <v>Prediabetes</v>
      </c>
      <c r="X1551" s="37">
        <f>SUM(Table5[[#This Row],[Title]:[Diabetes Level]])</f>
        <v>41351.269999999997</v>
      </c>
    </row>
    <row r="1552" spans="1:24" x14ac:dyDescent="0.25">
      <c r="A1552" t="s">
        <v>820</v>
      </c>
      <c r="B1552" t="str">
        <f>VLOOKUP(A1552,'Customer Names'!$A$2:$E$2336,3,FALSE)</f>
        <v>Mr.</v>
      </c>
      <c r="C1552" t="str">
        <f>_xlfn.XLOOKUP(A1552,$A$2:$A$2336,'Customer Names'!$D$2:$D$2336,"NOT FOUND")</f>
        <v>Ezra</v>
      </c>
      <c r="D1552" t="str">
        <f>_xlfn.XLOOKUP(A1552,$A$2:$A$2336,'Customer Names'!$E$2:$E$2336,"NOT FOUND")</f>
        <v>Becker</v>
      </c>
      <c r="E1552" cm="1">
        <f t="array" ref="E1552">_xlfn.XLOOKUP(A1552,$A$2:$A$2336,Table2[BMI],"NOT FOUND")</f>
        <v>28.594999999999999</v>
      </c>
      <c r="F1552" cm="1">
        <f t="array" ref="F1552">_xlfn.XLOOKUP(A1552,$A$2:$A$2336,Table2[HBA1C],"NOT FOUND")</f>
        <v>8.5299999999999994</v>
      </c>
      <c r="G1552" t="str" cm="1">
        <f t="array" ref="G1552">_xlfn.XLOOKUP(A1552,$A$2:$A$2336,Table2[Heart Issues],"NOT FOUND")</f>
        <v>yes</v>
      </c>
      <c r="H1552" t="str" cm="1">
        <f t="array" ref="H1552">_xlfn.XLOOKUP(A1552,$A$2:$A$2336,Table2[Any Transplants],"NOT FOUND")</f>
        <v>No</v>
      </c>
      <c r="I1552" t="str" cm="1">
        <f t="array" ref="I1552">_xlfn.XLOOKUP(A1552,$A$2:$A$2336,Table2[Cancer history],"NOT FOUND")</f>
        <v>No</v>
      </c>
      <c r="J1552" t="str">
        <f>_xlfn.XLOOKUP(A1552,Table3[customer_no],Table3[month],"NOT FOUND")</f>
        <v>Dec</v>
      </c>
      <c r="K1552" s="7">
        <f>_xlfn.XLOOKUP(A1552,Table3[customer_no],Table3[year_average],"NOT FOUND")</f>
        <v>1986</v>
      </c>
      <c r="L1552" cm="1">
        <f t="array" ref="L1552">_xlfn.XLOOKUP(A1552,Table3[customer_no],'Hospitalisation Details'!$D$2:$D$2344,"NOT FOUND")</f>
        <v>18</v>
      </c>
      <c r="M1552" s="33">
        <f>_xlfn.XLOOKUP(A1552,Table3[customer_no],Table3[dd/mm/yy],"NOT FOUND")</f>
        <v>31764</v>
      </c>
      <c r="N1552">
        <f>_xlfn.XLOOKUP(A1552,Table3[customer_no],Table3[age],"NOT FOUND")</f>
        <v>36</v>
      </c>
      <c r="O1552" cm="1">
        <f t="array" ref="O1552">_xlfn.XLOOKUP(A1552,Table3[customer_no],'Hospitalisation Details'!$E$2:$E$2344,"NOT FOUND")</f>
        <v>3</v>
      </c>
      <c r="P1552" t="str">
        <f>_xlfn.XLOOKUP(A1552,Table3[customer_no],Table3[hsplt_handled],"NOT FOUND")</f>
        <v>tier - 2</v>
      </c>
      <c r="Q1552" t="str">
        <f>_xlfn.XLOOKUP(A1552,Table3[customer_no],Table3[city_handled],"NOT FOUND")</f>
        <v>tier - 3</v>
      </c>
      <c r="R1552" t="str">
        <f>_xlfn.XLOOKUP(A1552,Table3[customer_no],Table3[state_id],"NOT FOUND")</f>
        <v>R1012</v>
      </c>
      <c r="S1552" s="34" cm="1">
        <f t="array" ref="S1552">_xlfn.XLOOKUP(A1552,Table3[customer_no],'Hospitalisation Details'!$F$2:$F$2344,"NOT FOUND")</f>
        <v>6548.2</v>
      </c>
      <c r="T1552" t="str">
        <f>_xlfn.XLOOKUP(A1552,Table2[Customer ID],Table2[BMI_category],"NOT FOUND")</f>
        <v>Overweight</v>
      </c>
      <c r="U1552" s="7">
        <f>_xlfn.XLOOKUP(A1552,Table2[Customer ID],Table2[no of surgery],"NOT FOUND")</f>
        <v>1</v>
      </c>
      <c r="V1552" t="str">
        <f>_xlfn.XLOOKUP(A1552,Table2[Customer ID],Table2[smoker_missing],"NOT FOUND")</f>
        <v>No</v>
      </c>
      <c r="W1552" t="str">
        <f t="shared" si="24"/>
        <v>Diabetes</v>
      </c>
      <c r="X1552" s="37">
        <f>SUM(Table5[[#This Row],[Title]:[Diabetes Level]])</f>
        <v>40393.324999999997</v>
      </c>
    </row>
    <row r="1553" spans="1:24" x14ac:dyDescent="0.25">
      <c r="A1553" t="s">
        <v>819</v>
      </c>
      <c r="B1553" t="str">
        <f>VLOOKUP(A1553,'Customer Names'!$A$2:$E$2336,3,FALSE)</f>
        <v>Mr.</v>
      </c>
      <c r="C1553" t="str">
        <f>_xlfn.XLOOKUP(A1553,$A$2:$A$2336,'Customer Names'!$D$2:$D$2336,"NOT FOUND")</f>
        <v>Jim</v>
      </c>
      <c r="D1553" t="str">
        <f>_xlfn.XLOOKUP(A1553,$A$2:$A$2336,'Customer Names'!$E$2:$E$2336,"NOT FOUND")</f>
        <v>Moore</v>
      </c>
      <c r="E1553" cm="1">
        <f t="array" ref="E1553">_xlfn.XLOOKUP(A1553,$A$2:$A$2336,Table2[BMI],"NOT FOUND")</f>
        <v>17.8</v>
      </c>
      <c r="F1553" cm="1">
        <f t="array" ref="F1553">_xlfn.XLOOKUP(A1553,$A$2:$A$2336,Table2[HBA1C],"NOT FOUND")</f>
        <v>5.75</v>
      </c>
      <c r="G1553" t="str" cm="1">
        <f t="array" ref="G1553">_xlfn.XLOOKUP(A1553,$A$2:$A$2336,Table2[Heart Issues],"NOT FOUND")</f>
        <v>yes</v>
      </c>
      <c r="H1553" t="str" cm="1">
        <f t="array" ref="H1553">_xlfn.XLOOKUP(A1553,$A$2:$A$2336,Table2[Any Transplants],"NOT FOUND")</f>
        <v>No</v>
      </c>
      <c r="I1553" t="str" cm="1">
        <f t="array" ref="I1553">_xlfn.XLOOKUP(A1553,$A$2:$A$2336,Table2[Cancer history],"NOT FOUND")</f>
        <v>Yes</v>
      </c>
      <c r="J1553" t="str">
        <f>_xlfn.XLOOKUP(A1553,Table3[customer_no],Table3[month],"NOT FOUND")</f>
        <v>Dec</v>
      </c>
      <c r="K1553" s="7">
        <f>_xlfn.XLOOKUP(A1553,Table3[customer_no],Table3[year_average],"NOT FOUND")</f>
        <v>1969</v>
      </c>
      <c r="L1553" cm="1">
        <f t="array" ref="L1553">_xlfn.XLOOKUP(A1553,Table3[customer_no],'Hospitalisation Details'!$D$2:$D$2344,"NOT FOUND")</f>
        <v>3</v>
      </c>
      <c r="M1553" s="33">
        <f>_xlfn.XLOOKUP(A1553,Table3[customer_no],Table3[dd/mm/yy],"NOT FOUND")</f>
        <v>25540</v>
      </c>
      <c r="N1553">
        <f>_xlfn.XLOOKUP(A1553,Table3[customer_no],Table3[age],"NOT FOUND")</f>
        <v>53</v>
      </c>
      <c r="O1553" cm="1">
        <f t="array" ref="O1553">_xlfn.XLOOKUP(A1553,Table3[customer_no],'Hospitalisation Details'!$E$2:$E$2344,"NOT FOUND")</f>
        <v>0</v>
      </c>
      <c r="P1553" t="str">
        <f>_xlfn.XLOOKUP(A1553,Table3[customer_no],Table3[hsplt_handled],"NOT FOUND")</f>
        <v>tier - 2</v>
      </c>
      <c r="Q1553" t="str">
        <f>_xlfn.XLOOKUP(A1553,Table3[customer_no],Table3[city_handled],"NOT FOUND")</f>
        <v>tier - 3</v>
      </c>
      <c r="R1553" t="str">
        <f>_xlfn.XLOOKUP(A1553,Table3[customer_no],Table3[state_id],"NOT FOUND")</f>
        <v>R1013</v>
      </c>
      <c r="S1553" s="34" cm="1">
        <f t="array" ref="S1553">_xlfn.XLOOKUP(A1553,Table3[customer_no],'Hospitalisation Details'!$F$2:$F$2344,"NOT FOUND")</f>
        <v>6546.16</v>
      </c>
      <c r="T1553" t="str">
        <f>_xlfn.XLOOKUP(A1553,Table2[Customer ID],Table2[BMI_category],"NOT FOUND")</f>
        <v>Underweight</v>
      </c>
      <c r="U1553" s="7">
        <f>_xlfn.XLOOKUP(A1553,Table2[Customer ID],Table2[no of surgery],"NOT FOUND")</f>
        <v>1</v>
      </c>
      <c r="V1553" t="str">
        <f>_xlfn.XLOOKUP(A1553,Table2[Customer ID],Table2[smoker_missing],"NOT FOUND")</f>
        <v>No</v>
      </c>
      <c r="W1553" t="str">
        <f t="shared" si="24"/>
        <v>Prediabetes</v>
      </c>
      <c r="X1553" s="37">
        <f>SUM(Table5[[#This Row],[Title]:[Diabetes Level]])</f>
        <v>34135.71</v>
      </c>
    </row>
    <row r="1554" spans="1:24" x14ac:dyDescent="0.25">
      <c r="A1554" t="s">
        <v>818</v>
      </c>
      <c r="B1554" t="str">
        <f>VLOOKUP(A1554,'Customer Names'!$A$2:$E$2336,3,FALSE)</f>
        <v>Mr.</v>
      </c>
      <c r="C1554" t="str">
        <f>_xlfn.XLOOKUP(A1554,$A$2:$A$2336,'Customer Names'!$D$2:$D$2336,"NOT FOUND")</f>
        <v>Ari L.</v>
      </c>
      <c r="D1554" t="str">
        <f>_xlfn.XLOOKUP(A1554,$A$2:$A$2336,'Customer Names'!$E$2:$E$2336,"NOT FOUND")</f>
        <v>Platt</v>
      </c>
      <c r="E1554" cm="1">
        <f t="array" ref="E1554">_xlfn.XLOOKUP(A1554,$A$2:$A$2336,Table2[BMI],"NOT FOUND")</f>
        <v>21.4</v>
      </c>
      <c r="F1554" cm="1">
        <f t="array" ref="F1554">_xlfn.XLOOKUP(A1554,$A$2:$A$2336,Table2[HBA1C],"NOT FOUND")</f>
        <v>5.6</v>
      </c>
      <c r="G1554" t="str" cm="1">
        <f t="array" ref="G1554">_xlfn.XLOOKUP(A1554,$A$2:$A$2336,Table2[Heart Issues],"NOT FOUND")</f>
        <v>No</v>
      </c>
      <c r="H1554" t="str" cm="1">
        <f t="array" ref="H1554">_xlfn.XLOOKUP(A1554,$A$2:$A$2336,Table2[Any Transplants],"NOT FOUND")</f>
        <v>No</v>
      </c>
      <c r="I1554" t="str" cm="1">
        <f t="array" ref="I1554">_xlfn.XLOOKUP(A1554,$A$2:$A$2336,Table2[Cancer history],"NOT FOUND")</f>
        <v>No</v>
      </c>
      <c r="J1554" t="str">
        <f>_xlfn.XLOOKUP(A1554,Table3[customer_no],Table3[month],"NOT FOUND")</f>
        <v>Oct</v>
      </c>
      <c r="K1554" s="7">
        <f>_xlfn.XLOOKUP(A1554,Table3[customer_no],Table3[year_average],"NOT FOUND")</f>
        <v>1982</v>
      </c>
      <c r="L1554" cm="1">
        <f t="array" ref="L1554">_xlfn.XLOOKUP(A1554,Table3[customer_no],'Hospitalisation Details'!$D$2:$D$2344,"NOT FOUND")</f>
        <v>2</v>
      </c>
      <c r="M1554" s="33">
        <f>_xlfn.XLOOKUP(A1554,Table3[customer_no],Table3[dd/mm/yy],"NOT FOUND")</f>
        <v>30226</v>
      </c>
      <c r="N1554">
        <f>_xlfn.XLOOKUP(A1554,Table3[customer_no],Table3[age],"NOT FOUND")</f>
        <v>40</v>
      </c>
      <c r="O1554" cm="1">
        <f t="array" ref="O1554">_xlfn.XLOOKUP(A1554,Table3[customer_no],'Hospitalisation Details'!$E$2:$E$2344,"NOT FOUND")</f>
        <v>3</v>
      </c>
      <c r="P1554" t="str">
        <f>_xlfn.XLOOKUP(A1554,Table3[customer_no],Table3[hsplt_handled],"NOT FOUND")</f>
        <v>tier - 2</v>
      </c>
      <c r="Q1554" t="str">
        <f>_xlfn.XLOOKUP(A1554,Table3[customer_no],Table3[city_handled],"NOT FOUND")</f>
        <v>tier - 2</v>
      </c>
      <c r="R1554" t="str">
        <f>_xlfn.XLOOKUP(A1554,Table3[customer_no],Table3[state_id],"NOT FOUND")</f>
        <v>R1012</v>
      </c>
      <c r="S1554" s="34" cm="1">
        <f t="array" ref="S1554">_xlfn.XLOOKUP(A1554,Table3[customer_no],'Hospitalisation Details'!$F$2:$F$2344,"NOT FOUND")</f>
        <v>6536.68</v>
      </c>
      <c r="T1554" t="str">
        <f>_xlfn.XLOOKUP(A1554,Table2[Customer ID],Table2[BMI_category],"NOT FOUND")</f>
        <v>Normal Weight</v>
      </c>
      <c r="U1554" s="7">
        <f>_xlfn.XLOOKUP(A1554,Table2[Customer ID],Table2[no of surgery],"NOT FOUND")</f>
        <v>0</v>
      </c>
      <c r="V1554" t="str">
        <f>_xlfn.XLOOKUP(A1554,Table2[Customer ID],Table2[smoker_missing],"NOT FOUND")</f>
        <v>No</v>
      </c>
      <c r="W1554" t="str">
        <f t="shared" si="24"/>
        <v>Normal</v>
      </c>
      <c r="X1554" s="37">
        <f>SUM(Table5[[#This Row],[Title]:[Diabetes Level]])</f>
        <v>38816.68</v>
      </c>
    </row>
    <row r="1555" spans="1:24" x14ac:dyDescent="0.25">
      <c r="A1555" t="s">
        <v>817</v>
      </c>
      <c r="B1555" t="str">
        <f>VLOOKUP(A1555,'Customer Names'!$A$2:$E$2336,3,FALSE)</f>
        <v>Ms.</v>
      </c>
      <c r="C1555" t="str">
        <f>_xlfn.XLOOKUP(A1555,$A$2:$A$2336,'Customer Names'!$D$2:$D$2336,"NOT FOUND")</f>
        <v>Fanny</v>
      </c>
      <c r="D1555" t="str">
        <f>_xlfn.XLOOKUP(A1555,$A$2:$A$2336,'Customer Names'!$E$2:$E$2336,"NOT FOUND")</f>
        <v>Brodeur</v>
      </c>
      <c r="E1555" cm="1">
        <f t="array" ref="E1555">_xlfn.XLOOKUP(A1555,$A$2:$A$2336,Table2[BMI],"NOT FOUND")</f>
        <v>23.01</v>
      </c>
      <c r="F1555" cm="1">
        <f t="array" ref="F1555">_xlfn.XLOOKUP(A1555,$A$2:$A$2336,Table2[HBA1C],"NOT FOUND")</f>
        <v>4.68</v>
      </c>
      <c r="G1555" t="str" cm="1">
        <f t="array" ref="G1555">_xlfn.XLOOKUP(A1555,$A$2:$A$2336,Table2[Heart Issues],"NOT FOUND")</f>
        <v>No</v>
      </c>
      <c r="H1555" t="str" cm="1">
        <f t="array" ref="H1555">_xlfn.XLOOKUP(A1555,$A$2:$A$2336,Table2[Any Transplants],"NOT FOUND")</f>
        <v>No</v>
      </c>
      <c r="I1555" t="str" cm="1">
        <f t="array" ref="I1555">_xlfn.XLOOKUP(A1555,$A$2:$A$2336,Table2[Cancer history],"NOT FOUND")</f>
        <v>No</v>
      </c>
      <c r="J1555" t="str">
        <f>_xlfn.XLOOKUP(A1555,Table3[customer_no],Table3[month],"NOT FOUND")</f>
        <v>Aug</v>
      </c>
      <c r="K1555" s="7">
        <f>_xlfn.XLOOKUP(A1555,Table3[customer_no],Table3[year_average],"NOT FOUND")</f>
        <v>1982</v>
      </c>
      <c r="L1555" cm="1">
        <f t="array" ref="L1555">_xlfn.XLOOKUP(A1555,Table3[customer_no],'Hospitalisation Details'!$D$2:$D$2344,"NOT FOUND")</f>
        <v>12</v>
      </c>
      <c r="M1555" s="33">
        <f>_xlfn.XLOOKUP(A1555,Table3[customer_no],Table3[dd/mm/yy],"NOT FOUND")</f>
        <v>30175</v>
      </c>
      <c r="N1555">
        <f>_xlfn.XLOOKUP(A1555,Table3[customer_no],Table3[age],"NOT FOUND")</f>
        <v>40</v>
      </c>
      <c r="O1555" cm="1">
        <f t="array" ref="O1555">_xlfn.XLOOKUP(A1555,Table3[customer_no],'Hospitalisation Details'!$E$2:$E$2344,"NOT FOUND")</f>
        <v>3</v>
      </c>
      <c r="P1555" t="str">
        <f>_xlfn.XLOOKUP(A1555,Table3[customer_no],Table3[hsplt_handled],"NOT FOUND")</f>
        <v>tier - 2</v>
      </c>
      <c r="Q1555" t="str">
        <f>_xlfn.XLOOKUP(A1555,Table3[customer_no],Table3[city_handled],"NOT FOUND")</f>
        <v>tier - 1</v>
      </c>
      <c r="R1555" t="str">
        <f>_xlfn.XLOOKUP(A1555,Table3[customer_no],Table3[state_id],"NOT FOUND")</f>
        <v>R1013</v>
      </c>
      <c r="S1555" s="34" cm="1">
        <f t="array" ref="S1555">_xlfn.XLOOKUP(A1555,Table3[customer_no],'Hospitalisation Details'!$F$2:$F$2344,"NOT FOUND")</f>
        <v>6532.04</v>
      </c>
      <c r="T1555" t="str">
        <f>_xlfn.XLOOKUP(A1555,Table2[Customer ID],Table2[BMI_category],"NOT FOUND")</f>
        <v>Normal Weight</v>
      </c>
      <c r="U1555" s="7">
        <f>_xlfn.XLOOKUP(A1555,Table2[Customer ID],Table2[no of surgery],"NOT FOUND")</f>
        <v>0</v>
      </c>
      <c r="V1555" t="str">
        <f>_xlfn.XLOOKUP(A1555,Table2[Customer ID],Table2[smoker_missing],"NOT FOUND")</f>
        <v>No</v>
      </c>
      <c r="W1555" t="str">
        <f t="shared" si="24"/>
        <v>Normal</v>
      </c>
      <c r="X1555" s="37">
        <f>SUM(Table5[[#This Row],[Title]:[Diabetes Level]])</f>
        <v>38771.729999999996</v>
      </c>
    </row>
    <row r="1556" spans="1:24" x14ac:dyDescent="0.25">
      <c r="A1556" t="s">
        <v>816</v>
      </c>
      <c r="B1556" t="str">
        <f>VLOOKUP(A1556,'Customer Names'!$A$2:$E$2336,3,FALSE)</f>
        <v>Ms.</v>
      </c>
      <c r="C1556" t="str">
        <f>_xlfn.XLOOKUP(A1556,$A$2:$A$2336,'Customer Names'!$D$2:$D$2336,"NOT FOUND")</f>
        <v>Heather</v>
      </c>
      <c r="D1556" t="str">
        <f>_xlfn.XLOOKUP(A1556,$A$2:$A$2336,'Customer Names'!$E$2:$E$2336,"NOT FOUND")</f>
        <v>Knight Pech</v>
      </c>
      <c r="E1556" cm="1">
        <f t="array" ref="E1556">_xlfn.XLOOKUP(A1556,$A$2:$A$2336,Table2[BMI],"NOT FOUND")</f>
        <v>19.86</v>
      </c>
      <c r="F1556" cm="1">
        <f t="array" ref="F1556">_xlfn.XLOOKUP(A1556,$A$2:$A$2336,Table2[HBA1C],"NOT FOUND")</f>
        <v>5.62</v>
      </c>
      <c r="G1556" t="str" cm="1">
        <f t="array" ref="G1556">_xlfn.XLOOKUP(A1556,$A$2:$A$2336,Table2[Heart Issues],"NOT FOUND")</f>
        <v>yes</v>
      </c>
      <c r="H1556" t="str" cm="1">
        <f t="array" ref="H1556">_xlfn.XLOOKUP(A1556,$A$2:$A$2336,Table2[Any Transplants],"NOT FOUND")</f>
        <v>No</v>
      </c>
      <c r="I1556" t="str" cm="1">
        <f t="array" ref="I1556">_xlfn.XLOOKUP(A1556,$A$2:$A$2336,Table2[Cancer history],"NOT FOUND")</f>
        <v>No</v>
      </c>
      <c r="J1556" t="str">
        <f>_xlfn.XLOOKUP(A1556,Table3[customer_no],Table3[month],"NOT FOUND")</f>
        <v>Oct</v>
      </c>
      <c r="K1556" s="7">
        <f>_xlfn.XLOOKUP(A1556,Table3[customer_no],Table3[year_average],"NOT FOUND")</f>
        <v>1976</v>
      </c>
      <c r="L1556" cm="1">
        <f t="array" ref="L1556">_xlfn.XLOOKUP(A1556,Table3[customer_no],'Hospitalisation Details'!$D$2:$D$2344,"NOT FOUND")</f>
        <v>23</v>
      </c>
      <c r="M1556" s="33">
        <f>_xlfn.XLOOKUP(A1556,Table3[customer_no],Table3[dd/mm/yy],"NOT FOUND")</f>
        <v>28056</v>
      </c>
      <c r="N1556">
        <f>_xlfn.XLOOKUP(A1556,Table3[customer_no],Table3[age],"NOT FOUND")</f>
        <v>46</v>
      </c>
      <c r="O1556" cm="1">
        <f t="array" ref="O1556">_xlfn.XLOOKUP(A1556,Table3[customer_no],'Hospitalisation Details'!$E$2:$E$2344,"NOT FOUND")</f>
        <v>2</v>
      </c>
      <c r="P1556" t="str">
        <f>_xlfn.XLOOKUP(A1556,Table3[customer_no],Table3[hsplt_handled],"NOT FOUND")</f>
        <v>tier - 2</v>
      </c>
      <c r="Q1556" t="str">
        <f>_xlfn.XLOOKUP(A1556,Table3[customer_no],Table3[city_handled],"NOT FOUND")</f>
        <v>tier - 1</v>
      </c>
      <c r="R1556" t="str">
        <f>_xlfn.XLOOKUP(A1556,Table3[customer_no],Table3[state_id],"NOT FOUND")</f>
        <v>R1013</v>
      </c>
      <c r="S1556" s="34" cm="1">
        <f t="array" ref="S1556">_xlfn.XLOOKUP(A1556,Table3[customer_no],'Hospitalisation Details'!$F$2:$F$2344,"NOT FOUND")</f>
        <v>6529.21</v>
      </c>
      <c r="T1556" t="str">
        <f>_xlfn.XLOOKUP(A1556,Table2[Customer ID],Table2[BMI_category],"NOT FOUND")</f>
        <v>Normal Weight</v>
      </c>
      <c r="U1556" s="7">
        <f>_xlfn.XLOOKUP(A1556,Table2[Customer ID],Table2[no of surgery],"NOT FOUND")</f>
        <v>0</v>
      </c>
      <c r="V1556" t="str">
        <f>_xlfn.XLOOKUP(A1556,Table2[Customer ID],Table2[smoker_missing],"NOT FOUND")</f>
        <v>No</v>
      </c>
      <c r="W1556" t="str">
        <f t="shared" si="24"/>
        <v>Normal</v>
      </c>
      <c r="X1556" s="37">
        <f>SUM(Table5[[#This Row],[Title]:[Diabetes Level]])</f>
        <v>36657.69</v>
      </c>
    </row>
    <row r="1557" spans="1:24" x14ac:dyDescent="0.25">
      <c r="A1557" t="s">
        <v>815</v>
      </c>
      <c r="B1557" t="str">
        <f>VLOOKUP(A1557,'Customer Names'!$A$2:$E$2336,3,FALSE)</f>
        <v>Mr.</v>
      </c>
      <c r="C1557" t="str">
        <f>_xlfn.XLOOKUP(A1557,$A$2:$A$2336,'Customer Names'!$D$2:$D$2336,"NOT FOUND")</f>
        <v>Peter W. Sr.</v>
      </c>
      <c r="D1557" t="str">
        <f>_xlfn.XLOOKUP(A1557,$A$2:$A$2336,'Customer Names'!$E$2:$E$2336,"NOT FOUND")</f>
        <v>Richter</v>
      </c>
      <c r="E1557" cm="1">
        <f t="array" ref="E1557">_xlfn.XLOOKUP(A1557,$A$2:$A$2336,Table2[BMI],"NOT FOUND")</f>
        <v>33.58</v>
      </c>
      <c r="F1557" cm="1">
        <f t="array" ref="F1557">_xlfn.XLOOKUP(A1557,$A$2:$A$2336,Table2[HBA1C],"NOT FOUND")</f>
        <v>5.08</v>
      </c>
      <c r="G1557" t="str" cm="1">
        <f t="array" ref="G1557">_xlfn.XLOOKUP(A1557,$A$2:$A$2336,Table2[Heart Issues],"NOT FOUND")</f>
        <v>No</v>
      </c>
      <c r="H1557" t="str" cm="1">
        <f t="array" ref="H1557">_xlfn.XLOOKUP(A1557,$A$2:$A$2336,Table2[Any Transplants],"NOT FOUND")</f>
        <v>No</v>
      </c>
      <c r="I1557" t="str" cm="1">
        <f t="array" ref="I1557">_xlfn.XLOOKUP(A1557,$A$2:$A$2336,Table2[Cancer history],"NOT FOUND")</f>
        <v>No</v>
      </c>
      <c r="J1557" t="str">
        <f>_xlfn.XLOOKUP(A1557,Table3[customer_no],Table3[month],"NOT FOUND")</f>
        <v>Jul</v>
      </c>
      <c r="K1557" s="7">
        <f>_xlfn.XLOOKUP(A1557,Table3[customer_no],Table3[year_average],"NOT FOUND")</f>
        <v>1994</v>
      </c>
      <c r="L1557" cm="1">
        <f t="array" ref="L1557">_xlfn.XLOOKUP(A1557,Table3[customer_no],'Hospitalisation Details'!$D$2:$D$2344,"NOT FOUND")</f>
        <v>7</v>
      </c>
      <c r="M1557" s="33">
        <f>_xlfn.XLOOKUP(A1557,Table3[customer_no],Table3[dd/mm/yy],"NOT FOUND")</f>
        <v>34522</v>
      </c>
      <c r="N1557">
        <f>_xlfn.XLOOKUP(A1557,Table3[customer_no],Table3[age],"NOT FOUND")</f>
        <v>28</v>
      </c>
      <c r="O1557" cm="1">
        <f t="array" ref="O1557">_xlfn.XLOOKUP(A1557,Table3[customer_no],'Hospitalisation Details'!$E$2:$E$2344,"NOT FOUND")</f>
        <v>0</v>
      </c>
      <c r="P1557" t="str">
        <f>_xlfn.XLOOKUP(A1557,Table3[customer_no],Table3[hsplt_handled],"NOT FOUND")</f>
        <v>tier - 2</v>
      </c>
      <c r="Q1557" t="str">
        <f>_xlfn.XLOOKUP(A1557,Table3[customer_no],Table3[city_handled],"NOT FOUND")</f>
        <v>tier - 1</v>
      </c>
      <c r="R1557" t="str">
        <f>_xlfn.XLOOKUP(A1557,Table3[customer_no],Table3[state_id],"NOT FOUND")</f>
        <v>R1021</v>
      </c>
      <c r="S1557" s="34" cm="1">
        <f t="array" ref="S1557">_xlfn.XLOOKUP(A1557,Table3[customer_no],'Hospitalisation Details'!$F$2:$F$2344,"NOT FOUND")</f>
        <v>6512.24</v>
      </c>
      <c r="T1557" t="str">
        <f>_xlfn.XLOOKUP(A1557,Table2[Customer ID],Table2[BMI_category],"NOT FOUND")</f>
        <v>Obesity</v>
      </c>
      <c r="U1557" s="7">
        <f>_xlfn.XLOOKUP(A1557,Table2[Customer ID],Table2[no of surgery],"NOT FOUND")</f>
        <v>0</v>
      </c>
      <c r="V1557" t="str">
        <f>_xlfn.XLOOKUP(A1557,Table2[Customer ID],Table2[smoker_missing],"NOT FOUND")</f>
        <v>No</v>
      </c>
      <c r="W1557" t="str">
        <f t="shared" si="24"/>
        <v>Normal</v>
      </c>
      <c r="X1557" s="37">
        <f>SUM(Table5[[#This Row],[Title]:[Diabetes Level]])</f>
        <v>43101.9</v>
      </c>
    </row>
    <row r="1558" spans="1:24" x14ac:dyDescent="0.25">
      <c r="A1558" t="s">
        <v>814</v>
      </c>
      <c r="B1558" t="str">
        <f>VLOOKUP(A1558,'Customer Names'!$A$2:$E$2336,3,FALSE)</f>
        <v>Ms.</v>
      </c>
      <c r="C1558" t="str">
        <f>_xlfn.XLOOKUP(A1558,$A$2:$A$2336,'Customer Names'!$D$2:$D$2336,"NOT FOUND")</f>
        <v>Catherine A</v>
      </c>
      <c r="D1558" t="str">
        <f>_xlfn.XLOOKUP(A1558,$A$2:$A$2336,'Customer Names'!$E$2:$E$2336,"NOT FOUND")</f>
        <v>Jubinski</v>
      </c>
      <c r="E1558" cm="1">
        <f t="array" ref="E1558">_xlfn.XLOOKUP(A1558,$A$2:$A$2336,Table2[BMI],"NOT FOUND")</f>
        <v>29.81</v>
      </c>
      <c r="F1558" cm="1">
        <f t="array" ref="F1558">_xlfn.XLOOKUP(A1558,$A$2:$A$2336,Table2[HBA1C],"NOT FOUND")</f>
        <v>5.28</v>
      </c>
      <c r="G1558" t="str" cm="1">
        <f t="array" ref="G1558">_xlfn.XLOOKUP(A1558,$A$2:$A$2336,Table2[Heart Issues],"NOT FOUND")</f>
        <v>No</v>
      </c>
      <c r="H1558" t="str" cm="1">
        <f t="array" ref="H1558">_xlfn.XLOOKUP(A1558,$A$2:$A$2336,Table2[Any Transplants],"NOT FOUND")</f>
        <v>No</v>
      </c>
      <c r="I1558" t="str" cm="1">
        <f t="array" ref="I1558">_xlfn.XLOOKUP(A1558,$A$2:$A$2336,Table2[Cancer history],"NOT FOUND")</f>
        <v>No</v>
      </c>
      <c r="J1558" t="str">
        <f>_xlfn.XLOOKUP(A1558,Table3[customer_no],Table3[month],"NOT FOUND")</f>
        <v>Aug</v>
      </c>
      <c r="K1558" s="7">
        <f>_xlfn.XLOOKUP(A1558,Table3[customer_no],Table3[year_average],"NOT FOUND")</f>
        <v>1982</v>
      </c>
      <c r="L1558" cm="1">
        <f t="array" ref="L1558">_xlfn.XLOOKUP(A1558,Table3[customer_no],'Hospitalisation Details'!$D$2:$D$2344,"NOT FOUND")</f>
        <v>28</v>
      </c>
      <c r="M1558" s="33">
        <f>_xlfn.XLOOKUP(A1558,Table3[customer_no],Table3[dd/mm/yy],"NOT FOUND")</f>
        <v>30191</v>
      </c>
      <c r="N1558">
        <f>_xlfn.XLOOKUP(A1558,Table3[customer_no],Table3[age],"NOT FOUND")</f>
        <v>40</v>
      </c>
      <c r="O1558" cm="1">
        <f t="array" ref="O1558">_xlfn.XLOOKUP(A1558,Table3[customer_no],'Hospitalisation Details'!$E$2:$E$2344,"NOT FOUND")</f>
        <v>1</v>
      </c>
      <c r="P1558" t="str">
        <f>_xlfn.XLOOKUP(A1558,Table3[customer_no],Table3[hsplt_handled],"NOT FOUND")</f>
        <v>tier - 2</v>
      </c>
      <c r="Q1558" t="str">
        <f>_xlfn.XLOOKUP(A1558,Table3[customer_no],Table3[city_handled],"NOT FOUND")</f>
        <v>tier - 2</v>
      </c>
      <c r="R1558" t="str">
        <f>_xlfn.XLOOKUP(A1558,Table3[customer_no],Table3[state_id],"NOT FOUND")</f>
        <v>R1013</v>
      </c>
      <c r="S1558" s="34" cm="1">
        <f t="array" ref="S1558">_xlfn.XLOOKUP(A1558,Table3[customer_no],'Hospitalisation Details'!$F$2:$F$2344,"NOT FOUND")</f>
        <v>6500.24</v>
      </c>
      <c r="T1558" t="str">
        <f>_xlfn.XLOOKUP(A1558,Table2[Customer ID],Table2[BMI_category],"NOT FOUND")</f>
        <v>Overweight</v>
      </c>
      <c r="U1558" s="7">
        <f>_xlfn.XLOOKUP(A1558,Table2[Customer ID],Table2[no of surgery],"NOT FOUND")</f>
        <v>0</v>
      </c>
      <c r="V1558" t="str">
        <f>_xlfn.XLOOKUP(A1558,Table2[Customer ID],Table2[smoker_missing],"NOT FOUND")</f>
        <v>No</v>
      </c>
      <c r="W1558" t="str">
        <f t="shared" si="24"/>
        <v>Normal</v>
      </c>
      <c r="X1558" s="37">
        <f>SUM(Table5[[#This Row],[Title]:[Diabetes Level]])</f>
        <v>38777.33</v>
      </c>
    </row>
    <row r="1559" spans="1:24" x14ac:dyDescent="0.25">
      <c r="A1559" t="s">
        <v>813</v>
      </c>
      <c r="B1559" t="str">
        <f>VLOOKUP(A1559,'Customer Names'!$A$2:$E$2336,3,FALSE)</f>
        <v>Ms.</v>
      </c>
      <c r="C1559" t="str">
        <f>_xlfn.XLOOKUP(A1559,$A$2:$A$2336,'Customer Names'!$D$2:$D$2336,"NOT FOUND")</f>
        <v>Kelly A</v>
      </c>
      <c r="D1559" t="str">
        <f>_xlfn.XLOOKUP(A1559,$A$2:$A$2336,'Customer Names'!$E$2:$E$2336,"NOT FOUND")</f>
        <v>Wall</v>
      </c>
      <c r="E1559" cm="1">
        <f t="array" ref="E1559">_xlfn.XLOOKUP(A1559,$A$2:$A$2336,Table2[BMI],"NOT FOUND")</f>
        <v>27.4</v>
      </c>
      <c r="F1559" cm="1">
        <f t="array" ref="F1559">_xlfn.XLOOKUP(A1559,$A$2:$A$2336,Table2[HBA1C],"NOT FOUND")</f>
        <v>4.6100000000000003</v>
      </c>
      <c r="G1559" t="str" cm="1">
        <f t="array" ref="G1559">_xlfn.XLOOKUP(A1559,$A$2:$A$2336,Table2[Heart Issues],"NOT FOUND")</f>
        <v>No</v>
      </c>
      <c r="H1559" t="str" cm="1">
        <f t="array" ref="H1559">_xlfn.XLOOKUP(A1559,$A$2:$A$2336,Table2[Any Transplants],"NOT FOUND")</f>
        <v>No</v>
      </c>
      <c r="I1559" t="str" cm="1">
        <f t="array" ref="I1559">_xlfn.XLOOKUP(A1559,$A$2:$A$2336,Table2[Cancer history],"NOT FOUND")</f>
        <v>No</v>
      </c>
      <c r="J1559" t="str">
        <f>_xlfn.XLOOKUP(A1559,Table3[customer_no],Table3[month],"NOT FOUND")</f>
        <v>Oct</v>
      </c>
      <c r="K1559" s="7">
        <f>_xlfn.XLOOKUP(A1559,Table3[customer_no],Table3[year_average],"NOT FOUND")</f>
        <v>1982</v>
      </c>
      <c r="L1559" cm="1">
        <f t="array" ref="L1559">_xlfn.XLOOKUP(A1559,Table3[customer_no],'Hospitalisation Details'!$D$2:$D$2344,"NOT FOUND")</f>
        <v>9</v>
      </c>
      <c r="M1559" s="33">
        <f>_xlfn.XLOOKUP(A1559,Table3[customer_no],Table3[dd/mm/yy],"NOT FOUND")</f>
        <v>30233</v>
      </c>
      <c r="N1559">
        <f>_xlfn.XLOOKUP(A1559,Table3[customer_no],Table3[age],"NOT FOUND")</f>
        <v>40</v>
      </c>
      <c r="O1559" cm="1">
        <f t="array" ref="O1559">_xlfn.XLOOKUP(A1559,Table3[customer_no],'Hospitalisation Details'!$E$2:$E$2344,"NOT FOUND")</f>
        <v>1</v>
      </c>
      <c r="P1559" t="str">
        <f>_xlfn.XLOOKUP(A1559,Table3[customer_no],Table3[hsplt_handled],"NOT FOUND")</f>
        <v>tier - 2</v>
      </c>
      <c r="Q1559" t="str">
        <f>_xlfn.XLOOKUP(A1559,Table3[customer_no],Table3[city_handled],"NOT FOUND")</f>
        <v>tier - 3</v>
      </c>
      <c r="R1559" t="str">
        <f>_xlfn.XLOOKUP(A1559,Table3[customer_no],Table3[state_id],"NOT FOUND")</f>
        <v>R1011</v>
      </c>
      <c r="S1559" s="34" cm="1">
        <f t="array" ref="S1559">_xlfn.XLOOKUP(A1559,Table3[customer_no],'Hospitalisation Details'!$F$2:$F$2344,"NOT FOUND")</f>
        <v>6496.89</v>
      </c>
      <c r="T1559" t="str">
        <f>_xlfn.XLOOKUP(A1559,Table2[Customer ID],Table2[BMI_category],"NOT FOUND")</f>
        <v>Overweight</v>
      </c>
      <c r="U1559" s="7">
        <f>_xlfn.XLOOKUP(A1559,Table2[Customer ID],Table2[no of surgery],"NOT FOUND")</f>
        <v>0</v>
      </c>
      <c r="V1559" t="str">
        <f>_xlfn.XLOOKUP(A1559,Table2[Customer ID],Table2[smoker_missing],"NOT FOUND")</f>
        <v>No</v>
      </c>
      <c r="W1559" t="str">
        <f t="shared" si="24"/>
        <v>Normal</v>
      </c>
      <c r="X1559" s="37">
        <f>SUM(Table5[[#This Row],[Title]:[Diabetes Level]])</f>
        <v>38793.9</v>
      </c>
    </row>
    <row r="1560" spans="1:24" x14ac:dyDescent="0.25">
      <c r="A1560" t="s">
        <v>812</v>
      </c>
      <c r="B1560" t="str">
        <f>VLOOKUP(A1560,'Customer Names'!$A$2:$E$2336,3,FALSE)</f>
        <v>Ms.</v>
      </c>
      <c r="C1560" t="str">
        <f>_xlfn.XLOOKUP(A1560,$A$2:$A$2336,'Customer Names'!$D$2:$D$2336,"NOT FOUND")</f>
        <v>Janel N.</v>
      </c>
      <c r="D1560" t="str">
        <f>_xlfn.XLOOKUP(A1560,$A$2:$A$2336,'Customer Names'!$E$2:$E$2336,"NOT FOUND")</f>
        <v>McKay</v>
      </c>
      <c r="E1560" cm="1">
        <f t="array" ref="E1560">_xlfn.XLOOKUP(A1560,$A$2:$A$2336,Table2[BMI],"NOT FOUND")</f>
        <v>17.98</v>
      </c>
      <c r="F1560" cm="1">
        <f t="array" ref="F1560">_xlfn.XLOOKUP(A1560,$A$2:$A$2336,Table2[HBA1C],"NOT FOUND")</f>
        <v>6.57</v>
      </c>
      <c r="G1560" t="str" cm="1">
        <f t="array" ref="G1560">_xlfn.XLOOKUP(A1560,$A$2:$A$2336,Table2[Heart Issues],"NOT FOUND")</f>
        <v>yes</v>
      </c>
      <c r="H1560" t="str" cm="1">
        <f t="array" ref="H1560">_xlfn.XLOOKUP(A1560,$A$2:$A$2336,Table2[Any Transplants],"NOT FOUND")</f>
        <v>No</v>
      </c>
      <c r="I1560" t="str" cm="1">
        <f t="array" ref="I1560">_xlfn.XLOOKUP(A1560,$A$2:$A$2336,Table2[Cancer history],"NOT FOUND")</f>
        <v>No</v>
      </c>
      <c r="J1560" t="str">
        <f>_xlfn.XLOOKUP(A1560,Table3[customer_no],Table3[month],"NOT FOUND")</f>
        <v>Dec</v>
      </c>
      <c r="K1560" s="7">
        <f>_xlfn.XLOOKUP(A1560,Table3[customer_no],Table3[year_average],"NOT FOUND")</f>
        <v>1970</v>
      </c>
      <c r="L1560" cm="1">
        <f t="array" ref="L1560">_xlfn.XLOOKUP(A1560,Table3[customer_no],'Hospitalisation Details'!$D$2:$D$2344,"NOT FOUND")</f>
        <v>1</v>
      </c>
      <c r="M1560" s="33">
        <f>_xlfn.XLOOKUP(A1560,Table3[customer_no],Table3[dd/mm/yy],"NOT FOUND")</f>
        <v>25903</v>
      </c>
      <c r="N1560">
        <f>_xlfn.XLOOKUP(A1560,Table3[customer_no],Table3[age],"NOT FOUND")</f>
        <v>52</v>
      </c>
      <c r="O1560" cm="1">
        <f t="array" ref="O1560">_xlfn.XLOOKUP(A1560,Table3[customer_no],'Hospitalisation Details'!$E$2:$E$2344,"NOT FOUND")</f>
        <v>0</v>
      </c>
      <c r="P1560" t="str">
        <f>_xlfn.XLOOKUP(A1560,Table3[customer_no],Table3[hsplt_handled],"NOT FOUND")</f>
        <v>tier - 2</v>
      </c>
      <c r="Q1560" t="str">
        <f>_xlfn.XLOOKUP(A1560,Table3[customer_no],Table3[city_handled],"NOT FOUND")</f>
        <v>tier - 2</v>
      </c>
      <c r="R1560" t="str">
        <f>_xlfn.XLOOKUP(A1560,Table3[customer_no],Table3[state_id],"NOT FOUND")</f>
        <v>R1013</v>
      </c>
      <c r="S1560" s="34" cm="1">
        <f t="array" ref="S1560">_xlfn.XLOOKUP(A1560,Table3[customer_no],'Hospitalisation Details'!$F$2:$F$2344,"NOT FOUND")</f>
        <v>6481.67</v>
      </c>
      <c r="T1560" t="str">
        <f>_xlfn.XLOOKUP(A1560,Table2[Customer ID],Table2[BMI_category],"NOT FOUND")</f>
        <v>Underweight</v>
      </c>
      <c r="U1560" s="7">
        <f>_xlfn.XLOOKUP(A1560,Table2[Customer ID],Table2[no of surgery],"NOT FOUND")</f>
        <v>2</v>
      </c>
      <c r="V1560" t="str">
        <f>_xlfn.XLOOKUP(A1560,Table2[Customer ID],Table2[smoker_missing],"NOT FOUND")</f>
        <v>No</v>
      </c>
      <c r="W1560" t="str">
        <f t="shared" si="24"/>
        <v>Diabetes</v>
      </c>
      <c r="X1560" s="37">
        <f>SUM(Table5[[#This Row],[Title]:[Diabetes Level]])</f>
        <v>34434.22</v>
      </c>
    </row>
    <row r="1561" spans="1:24" x14ac:dyDescent="0.25">
      <c r="A1561" t="s">
        <v>811</v>
      </c>
      <c r="B1561" t="str">
        <f>VLOOKUP(A1561,'Customer Names'!$A$2:$E$2336,3,FALSE)</f>
        <v>Ms.</v>
      </c>
      <c r="C1561" t="str">
        <f>_xlfn.XLOOKUP(A1561,$A$2:$A$2336,'Customer Names'!$D$2:$D$2336,"NOT FOUND")</f>
        <v>Yann Kai</v>
      </c>
      <c r="D1561" t="str">
        <f>_xlfn.XLOOKUP(A1561,$A$2:$A$2336,'Customer Names'!$E$2:$E$2336,"NOT FOUND")</f>
        <v>Oh</v>
      </c>
      <c r="E1561" cm="1">
        <f t="array" ref="E1561">_xlfn.XLOOKUP(A1561,$A$2:$A$2336,Table2[BMI],"NOT FOUND")</f>
        <v>37.9</v>
      </c>
      <c r="F1561" cm="1">
        <f t="array" ref="F1561">_xlfn.XLOOKUP(A1561,$A$2:$A$2336,Table2[HBA1C],"NOT FOUND")</f>
        <v>5.83</v>
      </c>
      <c r="G1561" t="str" cm="1">
        <f t="array" ref="G1561">_xlfn.XLOOKUP(A1561,$A$2:$A$2336,Table2[Heart Issues],"NOT FOUND")</f>
        <v>No</v>
      </c>
      <c r="H1561" t="str" cm="1">
        <f t="array" ref="H1561">_xlfn.XLOOKUP(A1561,$A$2:$A$2336,Table2[Any Transplants],"NOT FOUND")</f>
        <v>No</v>
      </c>
      <c r="I1561" t="str" cm="1">
        <f t="array" ref="I1561">_xlfn.XLOOKUP(A1561,$A$2:$A$2336,Table2[Cancer history],"NOT FOUND")</f>
        <v>No</v>
      </c>
      <c r="J1561" t="str">
        <f>_xlfn.XLOOKUP(A1561,Table3[customer_no],Table3[month],"NOT FOUND")</f>
        <v>Jun</v>
      </c>
      <c r="K1561" s="7">
        <f>_xlfn.XLOOKUP(A1561,Table3[customer_no],Table3[year_average],"NOT FOUND")</f>
        <v>1980</v>
      </c>
      <c r="L1561" cm="1">
        <f t="array" ref="L1561">_xlfn.XLOOKUP(A1561,Table3[customer_no],'Hospitalisation Details'!$D$2:$D$2344,"NOT FOUND")</f>
        <v>8</v>
      </c>
      <c r="M1561" s="33">
        <f>_xlfn.XLOOKUP(A1561,Table3[customer_no],Table3[dd/mm/yy],"NOT FOUND")</f>
        <v>29380</v>
      </c>
      <c r="N1561">
        <f>_xlfn.XLOOKUP(A1561,Table3[customer_no],Table3[age],"NOT FOUND")</f>
        <v>43</v>
      </c>
      <c r="O1561" cm="1">
        <f t="array" ref="O1561">_xlfn.XLOOKUP(A1561,Table3[customer_no],'Hospitalisation Details'!$E$2:$E$2344,"NOT FOUND")</f>
        <v>0</v>
      </c>
      <c r="P1561" t="str">
        <f>_xlfn.XLOOKUP(A1561,Table3[customer_no],Table3[hsplt_handled],"NOT FOUND")</f>
        <v>tier - 2</v>
      </c>
      <c r="Q1561" t="str">
        <f>_xlfn.XLOOKUP(A1561,Table3[customer_no],Table3[city_handled],"NOT FOUND")</f>
        <v>tier - 3</v>
      </c>
      <c r="R1561" t="str">
        <f>_xlfn.XLOOKUP(A1561,Table3[customer_no],Table3[state_id],"NOT FOUND")</f>
        <v>R1011</v>
      </c>
      <c r="S1561" s="34" cm="1">
        <f t="array" ref="S1561">_xlfn.XLOOKUP(A1561,Table3[customer_no],'Hospitalisation Details'!$F$2:$F$2344,"NOT FOUND")</f>
        <v>6474.01</v>
      </c>
      <c r="T1561" t="str">
        <f>_xlfn.XLOOKUP(A1561,Table2[Customer ID],Table2[BMI_category],"NOT FOUND")</f>
        <v>Obesity</v>
      </c>
      <c r="U1561" s="7">
        <f>_xlfn.XLOOKUP(A1561,Table2[Customer ID],Table2[no of surgery],"NOT FOUND")</f>
        <v>0</v>
      </c>
      <c r="V1561" t="str">
        <f>_xlfn.XLOOKUP(A1561,Table2[Customer ID],Table2[smoker_missing],"NOT FOUND")</f>
        <v>No</v>
      </c>
      <c r="W1561" t="str">
        <f t="shared" si="24"/>
        <v>Prediabetes</v>
      </c>
      <c r="X1561" s="37">
        <f>SUM(Table5[[#This Row],[Title]:[Diabetes Level]])</f>
        <v>37928.74</v>
      </c>
    </row>
    <row r="1562" spans="1:24" x14ac:dyDescent="0.25">
      <c r="A1562" t="s">
        <v>810</v>
      </c>
      <c r="B1562" t="str">
        <f>VLOOKUP(A1562,'Customer Names'!$A$2:$E$2336,3,FALSE)</f>
        <v>Mr.</v>
      </c>
      <c r="C1562" t="str">
        <f>_xlfn.XLOOKUP(A1562,$A$2:$A$2336,'Customer Names'!$D$2:$D$2336,"NOT FOUND")</f>
        <v>Zachary R.</v>
      </c>
      <c r="D1562" t="str">
        <f>_xlfn.XLOOKUP(A1562,$A$2:$A$2336,'Customer Names'!$E$2:$E$2336,"NOT FOUND")</f>
        <v>Kessell</v>
      </c>
      <c r="E1562" cm="1">
        <f t="array" ref="E1562">_xlfn.XLOOKUP(A1562,$A$2:$A$2336,Table2[BMI],"NOT FOUND")</f>
        <v>25.27</v>
      </c>
      <c r="F1562" cm="1">
        <f t="array" ref="F1562">_xlfn.XLOOKUP(A1562,$A$2:$A$2336,Table2[HBA1C],"NOT FOUND")</f>
        <v>6.98</v>
      </c>
      <c r="G1562" t="str" cm="1">
        <f t="array" ref="G1562">_xlfn.XLOOKUP(A1562,$A$2:$A$2336,Table2[Heart Issues],"NOT FOUND")</f>
        <v>yes</v>
      </c>
      <c r="H1562" t="str" cm="1">
        <f t="array" ref="H1562">_xlfn.XLOOKUP(A1562,$A$2:$A$2336,Table2[Any Transplants],"NOT FOUND")</f>
        <v>No</v>
      </c>
      <c r="I1562" t="str" cm="1">
        <f t="array" ref="I1562">_xlfn.XLOOKUP(A1562,$A$2:$A$2336,Table2[Cancer history],"NOT FOUND")</f>
        <v>No</v>
      </c>
      <c r="J1562" t="str">
        <f>_xlfn.XLOOKUP(A1562,Table3[customer_no],Table3[month],"NOT FOUND")</f>
        <v>Jul</v>
      </c>
      <c r="K1562" s="7">
        <f>_xlfn.XLOOKUP(A1562,Table3[customer_no],Table3[year_average],"NOT FOUND")</f>
        <v>1981</v>
      </c>
      <c r="L1562" cm="1">
        <f t="array" ref="L1562">_xlfn.XLOOKUP(A1562,Table3[customer_no],'Hospitalisation Details'!$D$2:$D$2344,"NOT FOUND")</f>
        <v>27</v>
      </c>
      <c r="M1562" s="33">
        <f>_xlfn.XLOOKUP(A1562,Table3[customer_no],Table3[dd/mm/yy],"NOT FOUND")</f>
        <v>29794</v>
      </c>
      <c r="N1562">
        <f>_xlfn.XLOOKUP(A1562,Table3[customer_no],Table3[age],"NOT FOUND")</f>
        <v>41</v>
      </c>
      <c r="O1562" cm="1">
        <f t="array" ref="O1562">_xlfn.XLOOKUP(A1562,Table3[customer_no],'Hospitalisation Details'!$E$2:$E$2344,"NOT FOUND")</f>
        <v>1</v>
      </c>
      <c r="P1562" t="str">
        <f>_xlfn.XLOOKUP(A1562,Table3[customer_no],Table3[hsplt_handled],"NOT FOUND")</f>
        <v>tier - 2</v>
      </c>
      <c r="Q1562" t="str">
        <f>_xlfn.XLOOKUP(A1562,Table3[customer_no],Table3[city_handled],"NOT FOUND")</f>
        <v>tier - 2</v>
      </c>
      <c r="R1562" t="str">
        <f>_xlfn.XLOOKUP(A1562,Table3[customer_no],Table3[state_id],"NOT FOUND")</f>
        <v>R1013</v>
      </c>
      <c r="S1562" s="34" cm="1">
        <f t="array" ref="S1562">_xlfn.XLOOKUP(A1562,Table3[customer_no],'Hospitalisation Details'!$F$2:$F$2344,"NOT FOUND")</f>
        <v>6473.15</v>
      </c>
      <c r="T1562" t="str">
        <f>_xlfn.XLOOKUP(A1562,Table2[Customer ID],Table2[BMI_category],"NOT FOUND")</f>
        <v>Overweight</v>
      </c>
      <c r="U1562" s="7">
        <f>_xlfn.XLOOKUP(A1562,Table2[Customer ID],Table2[no of surgery],"NOT FOUND")</f>
        <v>0</v>
      </c>
      <c r="V1562" t="str">
        <f>_xlfn.XLOOKUP(A1562,Table2[Customer ID],Table2[smoker_missing],"NOT FOUND")</f>
        <v>No</v>
      </c>
      <c r="W1562" t="str">
        <f t="shared" si="24"/>
        <v>Diabetes</v>
      </c>
      <c r="X1562" s="37">
        <f>SUM(Table5[[#This Row],[Title]:[Diabetes Level]])</f>
        <v>38349.4</v>
      </c>
    </row>
    <row r="1563" spans="1:24" x14ac:dyDescent="0.25">
      <c r="A1563" t="s">
        <v>809</v>
      </c>
      <c r="B1563" t="str">
        <f>VLOOKUP(A1563,'Customer Names'!$A$2:$E$2336,3,FALSE)</f>
        <v>Mr.</v>
      </c>
      <c r="C1563" t="str">
        <f>_xlfn.XLOOKUP(A1563,$A$2:$A$2336,'Customer Names'!$D$2:$D$2336,"NOT FOUND")</f>
        <v>Alejandro Sr.</v>
      </c>
      <c r="D1563" t="str">
        <f>_xlfn.XLOOKUP(A1563,$A$2:$A$2336,'Customer Names'!$E$2:$E$2336,"NOT FOUND")</f>
        <v>Hidalgo Zambrano</v>
      </c>
      <c r="E1563" cm="1">
        <f t="array" ref="E1563">_xlfn.XLOOKUP(A1563,$A$2:$A$2336,Table2[BMI],"NOT FOUND")</f>
        <v>29.26</v>
      </c>
      <c r="F1563" cm="1">
        <f t="array" ref="F1563">_xlfn.XLOOKUP(A1563,$A$2:$A$2336,Table2[HBA1C],"NOT FOUND")</f>
        <v>4.03</v>
      </c>
      <c r="G1563" t="str" cm="1">
        <f t="array" ref="G1563">_xlfn.XLOOKUP(A1563,$A$2:$A$2336,Table2[Heart Issues],"NOT FOUND")</f>
        <v>No</v>
      </c>
      <c r="H1563" t="str" cm="1">
        <f t="array" ref="H1563">_xlfn.XLOOKUP(A1563,$A$2:$A$2336,Table2[Any Transplants],"NOT FOUND")</f>
        <v>No</v>
      </c>
      <c r="I1563" t="str" cm="1">
        <f t="array" ref="I1563">_xlfn.XLOOKUP(A1563,$A$2:$A$2336,Table2[Cancer history],"NOT FOUND")</f>
        <v>No</v>
      </c>
      <c r="J1563" t="str">
        <f>_xlfn.XLOOKUP(A1563,Table3[customer_no],Table3[month],"NOT FOUND")</f>
        <v>Nov</v>
      </c>
      <c r="K1563" s="7">
        <f>_xlfn.XLOOKUP(A1563,Table3[customer_no],Table3[year_average],"NOT FOUND")</f>
        <v>1984</v>
      </c>
      <c r="L1563" cm="1">
        <f t="array" ref="L1563">_xlfn.XLOOKUP(A1563,Table3[customer_no],'Hospitalisation Details'!$D$2:$D$2344,"NOT FOUND")</f>
        <v>1</v>
      </c>
      <c r="M1563" s="33">
        <f>_xlfn.XLOOKUP(A1563,Table3[customer_no],Table3[dd/mm/yy],"NOT FOUND")</f>
        <v>30987</v>
      </c>
      <c r="N1563">
        <f>_xlfn.XLOOKUP(A1563,Table3[customer_no],Table3[age],"NOT FOUND")</f>
        <v>38</v>
      </c>
      <c r="O1563" cm="1">
        <f t="array" ref="O1563">_xlfn.XLOOKUP(A1563,Table3[customer_no],'Hospitalisation Details'!$E$2:$E$2344,"NOT FOUND")</f>
        <v>2</v>
      </c>
      <c r="P1563" t="str">
        <f>_xlfn.XLOOKUP(A1563,Table3[customer_no],Table3[hsplt_handled],"NOT FOUND")</f>
        <v>tier - 2</v>
      </c>
      <c r="Q1563" t="str">
        <f>_xlfn.XLOOKUP(A1563,Table3[customer_no],Table3[city_handled],"NOT FOUND")</f>
        <v>tier - 3</v>
      </c>
      <c r="R1563" t="str">
        <f>_xlfn.XLOOKUP(A1563,Table3[customer_no],Table3[state_id],"NOT FOUND")</f>
        <v>R1012</v>
      </c>
      <c r="S1563" s="34" cm="1">
        <f t="array" ref="S1563">_xlfn.XLOOKUP(A1563,Table3[customer_no],'Hospitalisation Details'!$F$2:$F$2344,"NOT FOUND")</f>
        <v>6457.84</v>
      </c>
      <c r="T1563" t="str">
        <f>_xlfn.XLOOKUP(A1563,Table2[Customer ID],Table2[BMI_category],"NOT FOUND")</f>
        <v>Overweight</v>
      </c>
      <c r="U1563" s="7">
        <f>_xlfn.XLOOKUP(A1563,Table2[Customer ID],Table2[no of surgery],"NOT FOUND")</f>
        <v>1</v>
      </c>
      <c r="V1563" t="str">
        <f>_xlfn.XLOOKUP(A1563,Table2[Customer ID],Table2[smoker_missing],"NOT FOUND")</f>
        <v>No</v>
      </c>
      <c r="W1563" t="str">
        <f t="shared" si="24"/>
        <v>Normal</v>
      </c>
      <c r="X1563" s="37">
        <f>SUM(Table5[[#This Row],[Title]:[Diabetes Level]])</f>
        <v>39504.130000000005</v>
      </c>
    </row>
    <row r="1564" spans="1:24" x14ac:dyDescent="0.25">
      <c r="A1564" t="s">
        <v>808</v>
      </c>
      <c r="B1564" t="str">
        <f>VLOOKUP(A1564,'Customer Names'!$A$2:$E$2336,3,FALSE)</f>
        <v>Mr.</v>
      </c>
      <c r="C1564" t="str">
        <f>_xlfn.XLOOKUP(A1564,$A$2:$A$2336,'Customer Names'!$D$2:$D$2336,"NOT FOUND")</f>
        <v>Nicholas R.</v>
      </c>
      <c r="D1564" t="str">
        <f>_xlfn.XLOOKUP(A1564,$A$2:$A$2336,'Customer Names'!$E$2:$E$2336,"NOT FOUND")</f>
        <v>Caprario</v>
      </c>
      <c r="E1564" cm="1">
        <f t="array" ref="E1564">_xlfn.XLOOKUP(A1564,$A$2:$A$2336,Table2[BMI],"NOT FOUND")</f>
        <v>27.835000000000001</v>
      </c>
      <c r="F1564" cm="1">
        <f t="array" ref="F1564">_xlfn.XLOOKUP(A1564,$A$2:$A$2336,Table2[HBA1C],"NOT FOUND")</f>
        <v>4.5599999999999996</v>
      </c>
      <c r="G1564" t="str" cm="1">
        <f t="array" ref="G1564">_xlfn.XLOOKUP(A1564,$A$2:$A$2336,Table2[Heart Issues],"NOT FOUND")</f>
        <v>No</v>
      </c>
      <c r="H1564" t="str" cm="1">
        <f t="array" ref="H1564">_xlfn.XLOOKUP(A1564,$A$2:$A$2336,Table2[Any Transplants],"NOT FOUND")</f>
        <v>No</v>
      </c>
      <c r="I1564" t="str" cm="1">
        <f t="array" ref="I1564">_xlfn.XLOOKUP(A1564,$A$2:$A$2336,Table2[Cancer history],"NOT FOUND")</f>
        <v>No</v>
      </c>
      <c r="J1564" t="str">
        <f>_xlfn.XLOOKUP(A1564,Table3[customer_no],Table3[month],"NOT FOUND")</f>
        <v>Aug</v>
      </c>
      <c r="K1564" s="7">
        <f>_xlfn.XLOOKUP(A1564,Table3[customer_no],Table3[year_average],"NOT FOUND")</f>
        <v>1984</v>
      </c>
      <c r="L1564" cm="1">
        <f t="array" ref="L1564">_xlfn.XLOOKUP(A1564,Table3[customer_no],'Hospitalisation Details'!$D$2:$D$2344,"NOT FOUND")</f>
        <v>26</v>
      </c>
      <c r="M1564" s="33">
        <f>_xlfn.XLOOKUP(A1564,Table3[customer_no],Table3[dd/mm/yy],"NOT FOUND")</f>
        <v>30920</v>
      </c>
      <c r="N1564">
        <f>_xlfn.XLOOKUP(A1564,Table3[customer_no],Table3[age],"NOT FOUND")</f>
        <v>38</v>
      </c>
      <c r="O1564" cm="1">
        <f t="array" ref="O1564">_xlfn.XLOOKUP(A1564,Table3[customer_no],'Hospitalisation Details'!$E$2:$E$2344,"NOT FOUND")</f>
        <v>2</v>
      </c>
      <c r="P1564" t="str">
        <f>_xlfn.XLOOKUP(A1564,Table3[customer_no],Table3[hsplt_handled],"NOT FOUND")</f>
        <v>tier - 3</v>
      </c>
      <c r="Q1564" t="str">
        <f>_xlfn.XLOOKUP(A1564,Table3[customer_no],Table3[city_handled],"NOT FOUND")</f>
        <v>tier - 3</v>
      </c>
      <c r="R1564" t="str">
        <f>_xlfn.XLOOKUP(A1564,Table3[customer_no],Table3[state_id],"NOT FOUND")</f>
        <v>R1012</v>
      </c>
      <c r="S1564" s="34" cm="1">
        <f t="array" ref="S1564">_xlfn.XLOOKUP(A1564,Table3[customer_no],'Hospitalisation Details'!$F$2:$F$2344,"NOT FOUND")</f>
        <v>6455.86</v>
      </c>
      <c r="T1564" t="str">
        <f>_xlfn.XLOOKUP(A1564,Table2[Customer ID],Table2[BMI_category],"NOT FOUND")</f>
        <v>Overweight</v>
      </c>
      <c r="U1564" s="7">
        <f>_xlfn.XLOOKUP(A1564,Table2[Customer ID],Table2[no of surgery],"NOT FOUND")</f>
        <v>1</v>
      </c>
      <c r="V1564" t="str">
        <f>_xlfn.XLOOKUP(A1564,Table2[Customer ID],Table2[smoker_missing],"NOT FOUND")</f>
        <v>No</v>
      </c>
      <c r="W1564" t="str">
        <f t="shared" si="24"/>
        <v>Normal</v>
      </c>
      <c r="X1564" s="37">
        <f>SUM(Table5[[#This Row],[Title]:[Diabetes Level]])</f>
        <v>39459.254999999997</v>
      </c>
    </row>
    <row r="1565" spans="1:24" x14ac:dyDescent="0.25">
      <c r="A1565" t="s">
        <v>807</v>
      </c>
      <c r="B1565" t="str">
        <f>VLOOKUP(A1565,'Customer Names'!$A$2:$E$2336,3,FALSE)</f>
        <v>Mr.</v>
      </c>
      <c r="C1565" t="str">
        <f>_xlfn.XLOOKUP(A1565,$A$2:$A$2336,'Customer Names'!$D$2:$D$2336,"NOT FOUND")</f>
        <v>Paul</v>
      </c>
      <c r="D1565" t="str">
        <f>_xlfn.XLOOKUP(A1565,$A$2:$A$2336,'Customer Names'!$E$2:$E$2336,"NOT FOUND")</f>
        <v>Ryan</v>
      </c>
      <c r="E1565" cm="1">
        <f t="array" ref="E1565">_xlfn.XLOOKUP(A1565,$A$2:$A$2336,Table2[BMI],"NOT FOUND")</f>
        <v>46.53</v>
      </c>
      <c r="F1565" cm="1">
        <f t="array" ref="F1565">_xlfn.XLOOKUP(A1565,$A$2:$A$2336,Table2[HBA1C],"NOT FOUND")</f>
        <v>5.38</v>
      </c>
      <c r="G1565" t="str" cm="1">
        <f t="array" ref="G1565">_xlfn.XLOOKUP(A1565,$A$2:$A$2336,Table2[Heart Issues],"NOT FOUND")</f>
        <v>yes</v>
      </c>
      <c r="H1565" t="str" cm="1">
        <f t="array" ref="H1565">_xlfn.XLOOKUP(A1565,$A$2:$A$2336,Table2[Any Transplants],"NOT FOUND")</f>
        <v>No</v>
      </c>
      <c r="I1565" t="str" cm="1">
        <f t="array" ref="I1565">_xlfn.XLOOKUP(A1565,$A$2:$A$2336,Table2[Cancer history],"NOT FOUND")</f>
        <v>No</v>
      </c>
      <c r="J1565" t="str">
        <f>_xlfn.XLOOKUP(A1565,Table3[customer_no],Table3[month],"NOT FOUND")</f>
        <v>Jul</v>
      </c>
      <c r="K1565" s="7">
        <f>_xlfn.XLOOKUP(A1565,Table3[customer_no],Table3[year_average],"NOT FOUND")</f>
        <v>1985</v>
      </c>
      <c r="L1565" cm="1">
        <f t="array" ref="L1565">_xlfn.XLOOKUP(A1565,Table3[customer_no],'Hospitalisation Details'!$D$2:$D$2344,"NOT FOUND")</f>
        <v>22</v>
      </c>
      <c r="M1565" s="33">
        <f>_xlfn.XLOOKUP(A1565,Table3[customer_no],Table3[dd/mm/yy],"NOT FOUND")</f>
        <v>31250</v>
      </c>
      <c r="N1565">
        <f>_xlfn.XLOOKUP(A1565,Table3[customer_no],Table3[age],"NOT FOUND")</f>
        <v>37</v>
      </c>
      <c r="O1565" cm="1">
        <f t="array" ref="O1565">_xlfn.XLOOKUP(A1565,Table3[customer_no],'Hospitalisation Details'!$E$2:$E$2344,"NOT FOUND")</f>
        <v>3</v>
      </c>
      <c r="P1565" t="str">
        <f>_xlfn.XLOOKUP(A1565,Table3[customer_no],Table3[hsplt_handled],"NOT FOUND")</f>
        <v>tier - 3</v>
      </c>
      <c r="Q1565" t="str">
        <f>_xlfn.XLOOKUP(A1565,Table3[customer_no],Table3[city_handled],"NOT FOUND")</f>
        <v>tier - 2</v>
      </c>
      <c r="R1565" t="str">
        <f>_xlfn.XLOOKUP(A1565,Table3[customer_no],Table3[state_id],"NOT FOUND")</f>
        <v>R1013</v>
      </c>
      <c r="S1565" s="34" cm="1">
        <f t="array" ref="S1565">_xlfn.XLOOKUP(A1565,Table3[customer_no],'Hospitalisation Details'!$F$2:$F$2344,"NOT FOUND")</f>
        <v>6435.62</v>
      </c>
      <c r="T1565" t="str">
        <f>_xlfn.XLOOKUP(A1565,Table2[Customer ID],Table2[BMI_category],"NOT FOUND")</f>
        <v>Obesity</v>
      </c>
      <c r="U1565" s="7">
        <f>_xlfn.XLOOKUP(A1565,Table2[Customer ID],Table2[no of surgery],"NOT FOUND")</f>
        <v>0</v>
      </c>
      <c r="V1565" t="str">
        <f>_xlfn.XLOOKUP(A1565,Table2[Customer ID],Table2[smoker_missing],"NOT FOUND")</f>
        <v>No</v>
      </c>
      <c r="W1565" t="str">
        <f t="shared" si="24"/>
        <v>Normal</v>
      </c>
      <c r="X1565" s="37">
        <f>SUM(Table5[[#This Row],[Title]:[Diabetes Level]])</f>
        <v>39784.530000000006</v>
      </c>
    </row>
    <row r="1566" spans="1:24" x14ac:dyDescent="0.25">
      <c r="A1566" t="s">
        <v>806</v>
      </c>
      <c r="B1566" t="str">
        <f>VLOOKUP(A1566,'Customer Names'!$A$2:$E$2336,3,FALSE)</f>
        <v>Mr.</v>
      </c>
      <c r="C1566" t="str">
        <f>_xlfn.XLOOKUP(A1566,$A$2:$A$2336,'Customer Names'!$D$2:$D$2336,"NOT FOUND")</f>
        <v>Michael D</v>
      </c>
      <c r="D1566" t="str">
        <f>_xlfn.XLOOKUP(A1566,$A$2:$A$2336,'Customer Names'!$E$2:$E$2336,"NOT FOUND")</f>
        <v>Hoffman</v>
      </c>
      <c r="E1566" cm="1">
        <f t="array" ref="E1566">_xlfn.XLOOKUP(A1566,$A$2:$A$2336,Table2[BMI],"NOT FOUND")</f>
        <v>20.58</v>
      </c>
      <c r="F1566" cm="1">
        <f t="array" ref="F1566">_xlfn.XLOOKUP(A1566,$A$2:$A$2336,Table2[HBA1C],"NOT FOUND")</f>
        <v>11.04</v>
      </c>
      <c r="G1566" t="str" cm="1">
        <f t="array" ref="G1566">_xlfn.XLOOKUP(A1566,$A$2:$A$2336,Table2[Heart Issues],"NOT FOUND")</f>
        <v>yes</v>
      </c>
      <c r="H1566" t="str" cm="1">
        <f t="array" ref="H1566">_xlfn.XLOOKUP(A1566,$A$2:$A$2336,Table2[Any Transplants],"NOT FOUND")</f>
        <v>No</v>
      </c>
      <c r="I1566" t="str" cm="1">
        <f t="array" ref="I1566">_xlfn.XLOOKUP(A1566,$A$2:$A$2336,Table2[Cancer history],"NOT FOUND")</f>
        <v>No</v>
      </c>
      <c r="J1566" t="str">
        <f>_xlfn.XLOOKUP(A1566,Table3[customer_no],Table3[month],"NOT FOUND")</f>
        <v>Aug</v>
      </c>
      <c r="K1566" s="7">
        <f>_xlfn.XLOOKUP(A1566,Table3[customer_no],Table3[year_average],"NOT FOUND")</f>
        <v>1975</v>
      </c>
      <c r="L1566" cm="1">
        <f t="array" ref="L1566">_xlfn.XLOOKUP(A1566,Table3[customer_no],'Hospitalisation Details'!$D$2:$D$2344,"NOT FOUND")</f>
        <v>5</v>
      </c>
      <c r="M1566" s="33">
        <f>_xlfn.XLOOKUP(A1566,Table3[customer_no],Table3[dd/mm/yy],"NOT FOUND")</f>
        <v>27611</v>
      </c>
      <c r="N1566">
        <f>_xlfn.XLOOKUP(A1566,Table3[customer_no],Table3[age],"NOT FOUND")</f>
        <v>47</v>
      </c>
      <c r="O1566" cm="1">
        <f t="array" ref="O1566">_xlfn.XLOOKUP(A1566,Table3[customer_no],'Hospitalisation Details'!$E$2:$E$2344,"NOT FOUND")</f>
        <v>1</v>
      </c>
      <c r="P1566" t="str">
        <f>_xlfn.XLOOKUP(A1566,Table3[customer_no],Table3[hsplt_handled],"NOT FOUND")</f>
        <v>tier - 2</v>
      </c>
      <c r="Q1566" t="str">
        <f>_xlfn.XLOOKUP(A1566,Table3[customer_no],Table3[city_handled],"NOT FOUND")</f>
        <v>tier - 3</v>
      </c>
      <c r="R1566" t="str">
        <f>_xlfn.XLOOKUP(A1566,Table3[customer_no],Table3[state_id],"NOT FOUND")</f>
        <v>R1013</v>
      </c>
      <c r="S1566" s="34" cm="1">
        <f t="array" ref="S1566">_xlfn.XLOOKUP(A1566,Table3[customer_no],'Hospitalisation Details'!$F$2:$F$2344,"NOT FOUND")</f>
        <v>6423.48</v>
      </c>
      <c r="T1566" t="str">
        <f>_xlfn.XLOOKUP(A1566,Table2[Customer ID],Table2[BMI_category],"NOT FOUND")</f>
        <v>Normal Weight</v>
      </c>
      <c r="U1566" s="7">
        <f>_xlfn.XLOOKUP(A1566,Table2[Customer ID],Table2[no of surgery],"NOT FOUND")</f>
        <v>1</v>
      </c>
      <c r="V1566" t="str">
        <f>_xlfn.XLOOKUP(A1566,Table2[Customer ID],Table2[smoker_missing],"NOT FOUND")</f>
        <v>No</v>
      </c>
      <c r="W1566" t="str">
        <f t="shared" si="24"/>
        <v>Diabetes</v>
      </c>
      <c r="X1566" s="37">
        <f>SUM(Table5[[#This Row],[Title]:[Diabetes Level]])</f>
        <v>36095.1</v>
      </c>
    </row>
    <row r="1567" spans="1:24" x14ac:dyDescent="0.25">
      <c r="A1567" t="s">
        <v>805</v>
      </c>
      <c r="B1567" t="str">
        <f>VLOOKUP(A1567,'Customer Names'!$A$2:$E$2336,3,FALSE)</f>
        <v>Ms.</v>
      </c>
      <c r="C1567" t="str">
        <f>_xlfn.XLOOKUP(A1567,$A$2:$A$2336,'Customer Names'!$D$2:$D$2336,"NOT FOUND")</f>
        <v>Marina</v>
      </c>
      <c r="D1567" t="str">
        <f>_xlfn.XLOOKUP(A1567,$A$2:$A$2336,'Customer Names'!$E$2:$E$2336,"NOT FOUND")</f>
        <v>Wong</v>
      </c>
      <c r="E1567" cm="1">
        <f t="array" ref="E1567">_xlfn.XLOOKUP(A1567,$A$2:$A$2336,Table2[BMI],"NOT FOUND")</f>
        <v>19.53</v>
      </c>
      <c r="F1567" cm="1">
        <f t="array" ref="F1567">_xlfn.XLOOKUP(A1567,$A$2:$A$2336,Table2[HBA1C],"NOT FOUND")</f>
        <v>6.09</v>
      </c>
      <c r="G1567" t="str" cm="1">
        <f t="array" ref="G1567">_xlfn.XLOOKUP(A1567,$A$2:$A$2336,Table2[Heart Issues],"NOT FOUND")</f>
        <v>yes</v>
      </c>
      <c r="H1567" t="str" cm="1">
        <f t="array" ref="H1567">_xlfn.XLOOKUP(A1567,$A$2:$A$2336,Table2[Any Transplants],"NOT FOUND")</f>
        <v>No</v>
      </c>
      <c r="I1567" t="str" cm="1">
        <f t="array" ref="I1567">_xlfn.XLOOKUP(A1567,$A$2:$A$2336,Table2[Cancer history],"NOT FOUND")</f>
        <v>No</v>
      </c>
      <c r="J1567" t="str">
        <f>_xlfn.XLOOKUP(A1567,Table3[customer_no],Table3[month],"NOT FOUND")</f>
        <v>Dec</v>
      </c>
      <c r="K1567" s="7">
        <f>_xlfn.XLOOKUP(A1567,Table3[customer_no],Table3[year_average],"NOT FOUND")</f>
        <v>1976</v>
      </c>
      <c r="L1567" cm="1">
        <f t="array" ref="L1567">_xlfn.XLOOKUP(A1567,Table3[customer_no],'Hospitalisation Details'!$D$2:$D$2344,"NOT FOUND")</f>
        <v>30</v>
      </c>
      <c r="M1567" s="33">
        <f>_xlfn.XLOOKUP(A1567,Table3[customer_no],Table3[dd/mm/yy],"NOT FOUND")</f>
        <v>28124</v>
      </c>
      <c r="N1567">
        <f>_xlfn.XLOOKUP(A1567,Table3[customer_no],Table3[age],"NOT FOUND")</f>
        <v>46</v>
      </c>
      <c r="O1567" cm="1">
        <f t="array" ref="O1567">_xlfn.XLOOKUP(A1567,Table3[customer_no],'Hospitalisation Details'!$E$2:$E$2344,"NOT FOUND")</f>
        <v>2</v>
      </c>
      <c r="P1567" t="str">
        <f>_xlfn.XLOOKUP(A1567,Table3[customer_no],Table3[hsplt_handled],"NOT FOUND")</f>
        <v>tier - 2</v>
      </c>
      <c r="Q1567" t="str">
        <f>_xlfn.XLOOKUP(A1567,Table3[customer_no],Table3[city_handled],"NOT FOUND")</f>
        <v>tier - 3</v>
      </c>
      <c r="R1567" t="str">
        <f>_xlfn.XLOOKUP(A1567,Table3[customer_no],Table3[state_id],"NOT FOUND")</f>
        <v>R1013</v>
      </c>
      <c r="S1567" s="34" cm="1">
        <f t="array" ref="S1567">_xlfn.XLOOKUP(A1567,Table3[customer_no],'Hospitalisation Details'!$F$2:$F$2344,"NOT FOUND")</f>
        <v>6417.28</v>
      </c>
      <c r="T1567" t="str">
        <f>_xlfn.XLOOKUP(A1567,Table2[Customer ID],Table2[BMI_category],"NOT FOUND")</f>
        <v>Normal Weight</v>
      </c>
      <c r="U1567" s="7">
        <f>_xlfn.XLOOKUP(A1567,Table2[Customer ID],Table2[no of surgery],"NOT FOUND")</f>
        <v>0</v>
      </c>
      <c r="V1567" t="str">
        <f>_xlfn.XLOOKUP(A1567,Table2[Customer ID],Table2[smoker_missing],"NOT FOUND")</f>
        <v>No</v>
      </c>
      <c r="W1567" t="str">
        <f t="shared" si="24"/>
        <v>Prediabetes</v>
      </c>
      <c r="X1567" s="37">
        <f>SUM(Table5[[#This Row],[Title]:[Diabetes Level]])</f>
        <v>36620.9</v>
      </c>
    </row>
    <row r="1568" spans="1:24" x14ac:dyDescent="0.25">
      <c r="A1568" t="s">
        <v>804</v>
      </c>
      <c r="B1568" t="str">
        <f>VLOOKUP(A1568,'Customer Names'!$A$2:$E$2336,3,FALSE)</f>
        <v>Ms.</v>
      </c>
      <c r="C1568" t="str">
        <f>_xlfn.XLOOKUP(A1568,$A$2:$A$2336,'Customer Names'!$D$2:$D$2336,"NOT FOUND")</f>
        <v>Caroline</v>
      </c>
      <c r="D1568" t="str">
        <f>_xlfn.XLOOKUP(A1568,$A$2:$A$2336,'Customer Names'!$E$2:$E$2336,"NOT FOUND")</f>
        <v>Lea</v>
      </c>
      <c r="E1568" cm="1">
        <f t="array" ref="E1568">_xlfn.XLOOKUP(A1568,$A$2:$A$2336,Table2[BMI],"NOT FOUND")</f>
        <v>27.7</v>
      </c>
      <c r="F1568" cm="1">
        <f t="array" ref="F1568">_xlfn.XLOOKUP(A1568,$A$2:$A$2336,Table2[HBA1C],"NOT FOUND")</f>
        <v>4.71</v>
      </c>
      <c r="G1568" t="str" cm="1">
        <f t="array" ref="G1568">_xlfn.XLOOKUP(A1568,$A$2:$A$2336,Table2[Heart Issues],"NOT FOUND")</f>
        <v>No</v>
      </c>
      <c r="H1568" t="str" cm="1">
        <f t="array" ref="H1568">_xlfn.XLOOKUP(A1568,$A$2:$A$2336,Table2[Any Transplants],"NOT FOUND")</f>
        <v>No</v>
      </c>
      <c r="I1568" t="str" cm="1">
        <f t="array" ref="I1568">_xlfn.XLOOKUP(A1568,$A$2:$A$2336,Table2[Cancer history],"NOT FOUND")</f>
        <v>No</v>
      </c>
      <c r="J1568" t="str">
        <f>_xlfn.XLOOKUP(A1568,Table3[customer_no],Table3[month],"NOT FOUND")</f>
        <v>Sep</v>
      </c>
      <c r="K1568" s="7">
        <f>_xlfn.XLOOKUP(A1568,Table3[customer_no],Table3[year_average],"NOT FOUND")</f>
        <v>1987</v>
      </c>
      <c r="L1568" cm="1">
        <f t="array" ref="L1568">_xlfn.XLOOKUP(A1568,Table3[customer_no],'Hospitalisation Details'!$D$2:$D$2344,"NOT FOUND")</f>
        <v>4</v>
      </c>
      <c r="M1568" s="33">
        <f>_xlfn.XLOOKUP(A1568,Table3[customer_no],Table3[dd/mm/yy],"NOT FOUND")</f>
        <v>32024</v>
      </c>
      <c r="N1568">
        <f>_xlfn.XLOOKUP(A1568,Table3[customer_no],Table3[age],"NOT FOUND")</f>
        <v>35</v>
      </c>
      <c r="O1568" cm="1">
        <f t="array" ref="O1568">_xlfn.XLOOKUP(A1568,Table3[customer_no],'Hospitalisation Details'!$E$2:$E$2344,"NOT FOUND")</f>
        <v>3</v>
      </c>
      <c r="P1568" t="str">
        <f>_xlfn.XLOOKUP(A1568,Table3[customer_no],Table3[hsplt_handled],"NOT FOUND")</f>
        <v>tier - 2</v>
      </c>
      <c r="Q1568" t="str">
        <f>_xlfn.XLOOKUP(A1568,Table3[customer_no],Table3[city_handled],"NOT FOUND")</f>
        <v>tier - 2</v>
      </c>
      <c r="R1568" t="str">
        <f>_xlfn.XLOOKUP(A1568,Table3[customer_no],Table3[state_id],"NOT FOUND")</f>
        <v>R1011</v>
      </c>
      <c r="S1568" s="34" cm="1">
        <f t="array" ref="S1568">_xlfn.XLOOKUP(A1568,Table3[customer_no],'Hospitalisation Details'!$F$2:$F$2344,"NOT FOUND")</f>
        <v>6414.18</v>
      </c>
      <c r="T1568" t="str">
        <f>_xlfn.XLOOKUP(A1568,Table2[Customer ID],Table2[BMI_category],"NOT FOUND")</f>
        <v>Overweight</v>
      </c>
      <c r="U1568" s="7">
        <f>_xlfn.XLOOKUP(A1568,Table2[Customer ID],Table2[no of surgery],"NOT FOUND")</f>
        <v>1</v>
      </c>
      <c r="V1568" t="str">
        <f>_xlfn.XLOOKUP(A1568,Table2[Customer ID],Table2[smoker_missing],"NOT FOUND")</f>
        <v>No</v>
      </c>
      <c r="W1568" t="str">
        <f t="shared" si="24"/>
        <v>Normal</v>
      </c>
      <c r="X1568" s="37">
        <f>SUM(Table5[[#This Row],[Title]:[Diabetes Level]])</f>
        <v>40500.590000000004</v>
      </c>
    </row>
    <row r="1569" spans="1:24" x14ac:dyDescent="0.25">
      <c r="A1569" t="s">
        <v>803</v>
      </c>
      <c r="B1569" t="str">
        <f>VLOOKUP(A1569,'Customer Names'!$A$2:$E$2336,3,FALSE)</f>
        <v>Mr.</v>
      </c>
      <c r="C1569" t="str">
        <f>_xlfn.XLOOKUP(A1569,$A$2:$A$2336,'Customer Names'!$D$2:$D$2336,"NOT FOUND")</f>
        <v>Ross P</v>
      </c>
      <c r="D1569" t="str">
        <f>_xlfn.XLOOKUP(A1569,$A$2:$A$2336,'Customer Names'!$E$2:$E$2336,"NOT FOUND")</f>
        <v>Patterson</v>
      </c>
      <c r="E1569" cm="1">
        <f t="array" ref="E1569">_xlfn.XLOOKUP(A1569,$A$2:$A$2336,Table2[BMI],"NOT FOUND")</f>
        <v>18.920000000000002</v>
      </c>
      <c r="F1569" cm="1">
        <f t="array" ref="F1569">_xlfn.XLOOKUP(A1569,$A$2:$A$2336,Table2[HBA1C],"NOT FOUND")</f>
        <v>8.18</v>
      </c>
      <c r="G1569" t="str" cm="1">
        <f t="array" ref="G1569">_xlfn.XLOOKUP(A1569,$A$2:$A$2336,Table2[Heart Issues],"NOT FOUND")</f>
        <v>No</v>
      </c>
      <c r="H1569" t="str" cm="1">
        <f t="array" ref="H1569">_xlfn.XLOOKUP(A1569,$A$2:$A$2336,Table2[Any Transplants],"NOT FOUND")</f>
        <v>No</v>
      </c>
      <c r="I1569" t="str" cm="1">
        <f t="array" ref="I1569">_xlfn.XLOOKUP(A1569,$A$2:$A$2336,Table2[Cancer history],"NOT FOUND")</f>
        <v>No</v>
      </c>
      <c r="J1569" t="str">
        <f>_xlfn.XLOOKUP(A1569,Table3[customer_no],Table3[month],"NOT FOUND")</f>
        <v>Aug</v>
      </c>
      <c r="K1569" s="7">
        <f>_xlfn.XLOOKUP(A1569,Table3[customer_no],Table3[year_average],"NOT FOUND")</f>
        <v>1971</v>
      </c>
      <c r="L1569" cm="1">
        <f t="array" ref="L1569">_xlfn.XLOOKUP(A1569,Table3[customer_no],'Hospitalisation Details'!$D$2:$D$2344,"NOT FOUND")</f>
        <v>22</v>
      </c>
      <c r="M1569" s="33">
        <f>_xlfn.XLOOKUP(A1569,Table3[customer_no],Table3[dd/mm/yy],"NOT FOUND")</f>
        <v>26167</v>
      </c>
      <c r="N1569">
        <f>_xlfn.XLOOKUP(A1569,Table3[customer_no],Table3[age],"NOT FOUND")</f>
        <v>51</v>
      </c>
      <c r="O1569" cm="1">
        <f t="array" ref="O1569">_xlfn.XLOOKUP(A1569,Table3[customer_no],'Hospitalisation Details'!$E$2:$E$2344,"NOT FOUND")</f>
        <v>0</v>
      </c>
      <c r="P1569" t="str">
        <f>_xlfn.XLOOKUP(A1569,Table3[customer_no],Table3[hsplt_handled],"NOT FOUND")</f>
        <v>tier - 2</v>
      </c>
      <c r="Q1569" t="str">
        <f>_xlfn.XLOOKUP(A1569,Table3[customer_no],Table3[city_handled],"NOT FOUND")</f>
        <v>tier - 3</v>
      </c>
      <c r="R1569" t="str">
        <f>_xlfn.XLOOKUP(A1569,Table3[customer_no],Table3[state_id],"NOT FOUND")</f>
        <v>R1013</v>
      </c>
      <c r="S1569" s="34" cm="1">
        <f t="array" ref="S1569">_xlfn.XLOOKUP(A1569,Table3[customer_no],'Hospitalisation Details'!$F$2:$F$2344,"NOT FOUND")</f>
        <v>6412.34</v>
      </c>
      <c r="T1569" t="str">
        <f>_xlfn.XLOOKUP(A1569,Table2[Customer ID],Table2[BMI_category],"NOT FOUND")</f>
        <v>Normal Weight</v>
      </c>
      <c r="U1569" s="7">
        <f>_xlfn.XLOOKUP(A1569,Table2[Customer ID],Table2[no of surgery],"NOT FOUND")</f>
        <v>0</v>
      </c>
      <c r="V1569" t="str">
        <f>_xlfn.XLOOKUP(A1569,Table2[Customer ID],Table2[smoker_missing],"NOT FOUND")</f>
        <v>No</v>
      </c>
      <c r="W1569" t="str">
        <f t="shared" si="24"/>
        <v>Diabetes</v>
      </c>
      <c r="X1569" s="37">
        <f>SUM(Table5[[#This Row],[Title]:[Diabetes Level]])</f>
        <v>34650.44</v>
      </c>
    </row>
    <row r="1570" spans="1:24" x14ac:dyDescent="0.25">
      <c r="A1570" t="s">
        <v>802</v>
      </c>
      <c r="B1570" t="str">
        <f>VLOOKUP(A1570,'Customer Names'!$A$2:$E$2336,3,FALSE)</f>
        <v>Ms.</v>
      </c>
      <c r="C1570" t="str">
        <f>_xlfn.XLOOKUP(A1570,$A$2:$A$2336,'Customer Names'!$D$2:$D$2336,"NOT FOUND")</f>
        <v>Aoife</v>
      </c>
      <c r="D1570" t="str">
        <f>_xlfn.XLOOKUP(A1570,$A$2:$A$2336,'Customer Names'!$E$2:$E$2336,"NOT FOUND")</f>
        <v>Quigley</v>
      </c>
      <c r="E1570" cm="1">
        <f t="array" ref="E1570">_xlfn.XLOOKUP(A1570,$A$2:$A$2336,Table2[BMI],"NOT FOUND")</f>
        <v>17.760000000000002</v>
      </c>
      <c r="F1570" cm="1">
        <f t="array" ref="F1570">_xlfn.XLOOKUP(A1570,$A$2:$A$2336,Table2[HBA1C],"NOT FOUND")</f>
        <v>11.18</v>
      </c>
      <c r="G1570" t="str" cm="1">
        <f t="array" ref="G1570">_xlfn.XLOOKUP(A1570,$A$2:$A$2336,Table2[Heart Issues],"NOT FOUND")</f>
        <v>yes</v>
      </c>
      <c r="H1570" t="str" cm="1">
        <f t="array" ref="H1570">_xlfn.XLOOKUP(A1570,$A$2:$A$2336,Table2[Any Transplants],"NOT FOUND")</f>
        <v>No</v>
      </c>
      <c r="I1570" t="str" cm="1">
        <f t="array" ref="I1570">_xlfn.XLOOKUP(A1570,$A$2:$A$2336,Table2[Cancer history],"NOT FOUND")</f>
        <v>No</v>
      </c>
      <c r="J1570" t="str">
        <f>_xlfn.XLOOKUP(A1570,Table3[customer_no],Table3[month],"NOT FOUND")</f>
        <v>Aug</v>
      </c>
      <c r="K1570" s="7">
        <f>_xlfn.XLOOKUP(A1570,Table3[customer_no],Table3[year_average],"NOT FOUND")</f>
        <v>1970</v>
      </c>
      <c r="L1570" cm="1">
        <f t="array" ref="L1570">_xlfn.XLOOKUP(A1570,Table3[customer_no],'Hospitalisation Details'!$D$2:$D$2344,"NOT FOUND")</f>
        <v>20</v>
      </c>
      <c r="M1570" s="33">
        <f>_xlfn.XLOOKUP(A1570,Table3[customer_no],Table3[dd/mm/yy],"NOT FOUND")</f>
        <v>25800</v>
      </c>
      <c r="N1570">
        <f>_xlfn.XLOOKUP(A1570,Table3[customer_no],Table3[age],"NOT FOUND")</f>
        <v>52</v>
      </c>
      <c r="O1570" cm="1">
        <f t="array" ref="O1570">_xlfn.XLOOKUP(A1570,Table3[customer_no],'Hospitalisation Details'!$E$2:$E$2344,"NOT FOUND")</f>
        <v>0</v>
      </c>
      <c r="P1570" t="str">
        <f>_xlfn.XLOOKUP(A1570,Table3[customer_no],Table3[hsplt_handled],"NOT FOUND")</f>
        <v>tier - 2</v>
      </c>
      <c r="Q1570" t="str">
        <f>_xlfn.XLOOKUP(A1570,Table3[customer_no],Table3[city_handled],"NOT FOUND")</f>
        <v>tier - 1</v>
      </c>
      <c r="R1570" t="str">
        <f>_xlfn.XLOOKUP(A1570,Table3[customer_no],Table3[state_id],"NOT FOUND")</f>
        <v>R1013</v>
      </c>
      <c r="S1570" s="34" cm="1">
        <f t="array" ref="S1570">_xlfn.XLOOKUP(A1570,Table3[customer_no],'Hospitalisation Details'!$F$2:$F$2344,"NOT FOUND")</f>
        <v>6407.05</v>
      </c>
      <c r="T1570" t="str">
        <f>_xlfn.XLOOKUP(A1570,Table2[Customer ID],Table2[BMI_category],"NOT FOUND")</f>
        <v>Underweight</v>
      </c>
      <c r="U1570" s="7">
        <f>_xlfn.XLOOKUP(A1570,Table2[Customer ID],Table2[no of surgery],"NOT FOUND")</f>
        <v>2</v>
      </c>
      <c r="V1570" t="str">
        <f>_xlfn.XLOOKUP(A1570,Table2[Customer ID],Table2[smoker_missing],"NOT FOUND")</f>
        <v>No</v>
      </c>
      <c r="W1570" t="str">
        <f t="shared" si="24"/>
        <v>Diabetes</v>
      </c>
      <c r="X1570" s="37">
        <f>SUM(Table5[[#This Row],[Title]:[Diabetes Level]])</f>
        <v>34279.99</v>
      </c>
    </row>
    <row r="1571" spans="1:24" x14ac:dyDescent="0.25">
      <c r="A1571" t="s">
        <v>801</v>
      </c>
      <c r="B1571" t="str">
        <f>VLOOKUP(A1571,'Customer Names'!$A$2:$E$2336,3,FALSE)</f>
        <v>Mr.</v>
      </c>
      <c r="C1571" t="str">
        <f>_xlfn.XLOOKUP(A1571,$A$2:$A$2336,'Customer Names'!$D$2:$D$2336,"NOT FOUND")</f>
        <v>Wesley</v>
      </c>
      <c r="D1571" t="str">
        <f>_xlfn.XLOOKUP(A1571,$A$2:$A$2336,'Customer Names'!$E$2:$E$2336,"NOT FOUND")</f>
        <v>Korir</v>
      </c>
      <c r="E1571" cm="1">
        <f t="array" ref="E1571">_xlfn.XLOOKUP(A1571,$A$2:$A$2336,Table2[BMI],"NOT FOUND")</f>
        <v>29.83</v>
      </c>
      <c r="F1571" cm="1">
        <f t="array" ref="F1571">_xlfn.XLOOKUP(A1571,$A$2:$A$2336,Table2[HBA1C],"NOT FOUND")</f>
        <v>5.03</v>
      </c>
      <c r="G1571" t="str" cm="1">
        <f t="array" ref="G1571">_xlfn.XLOOKUP(A1571,$A$2:$A$2336,Table2[Heart Issues],"NOT FOUND")</f>
        <v>yes</v>
      </c>
      <c r="H1571" t="str" cm="1">
        <f t="array" ref="H1571">_xlfn.XLOOKUP(A1571,$A$2:$A$2336,Table2[Any Transplants],"NOT FOUND")</f>
        <v>No</v>
      </c>
      <c r="I1571" t="str" cm="1">
        <f t="array" ref="I1571">_xlfn.XLOOKUP(A1571,$A$2:$A$2336,Table2[Cancer history],"NOT FOUND")</f>
        <v>No</v>
      </c>
      <c r="J1571" t="str">
        <f>_xlfn.XLOOKUP(A1571,Table3[customer_no],Table3[month],"NOT FOUND")</f>
        <v>Dec</v>
      </c>
      <c r="K1571" s="7">
        <f>_xlfn.XLOOKUP(A1571,Table3[customer_no],Table3[year_average],"NOT FOUND")</f>
        <v>1985</v>
      </c>
      <c r="L1571" cm="1">
        <f t="array" ref="L1571">_xlfn.XLOOKUP(A1571,Table3[customer_no],'Hospitalisation Details'!$D$2:$D$2344,"NOT FOUND")</f>
        <v>10</v>
      </c>
      <c r="M1571" s="33">
        <f>_xlfn.XLOOKUP(A1571,Table3[customer_no],Table3[dd/mm/yy],"NOT FOUND")</f>
        <v>31391</v>
      </c>
      <c r="N1571">
        <f>_xlfn.XLOOKUP(A1571,Table3[customer_no],Table3[age],"NOT FOUND")</f>
        <v>37</v>
      </c>
      <c r="O1571" cm="1">
        <f t="array" ref="O1571">_xlfn.XLOOKUP(A1571,Table3[customer_no],'Hospitalisation Details'!$E$2:$E$2344,"NOT FOUND")</f>
        <v>2</v>
      </c>
      <c r="P1571" t="str">
        <f>_xlfn.XLOOKUP(A1571,Table3[customer_no],Table3[hsplt_handled],"NOT FOUND")</f>
        <v>tier - 1</v>
      </c>
      <c r="Q1571" t="str">
        <f>_xlfn.XLOOKUP(A1571,Table3[customer_no],Table3[city_handled],"NOT FOUND")</f>
        <v>tier - 3</v>
      </c>
      <c r="R1571" t="str">
        <f>_xlfn.XLOOKUP(A1571,Table3[customer_no],Table3[state_id],"NOT FOUND")</f>
        <v>R1014</v>
      </c>
      <c r="S1571" s="34" cm="1">
        <f t="array" ref="S1571">_xlfn.XLOOKUP(A1571,Table3[customer_no],'Hospitalisation Details'!$F$2:$F$2344,"NOT FOUND")</f>
        <v>6406.41</v>
      </c>
      <c r="T1571" t="str">
        <f>_xlfn.XLOOKUP(A1571,Table2[Customer ID],Table2[BMI_category],"NOT FOUND")</f>
        <v>Overweight</v>
      </c>
      <c r="U1571" s="7">
        <f>_xlfn.XLOOKUP(A1571,Table2[Customer ID],Table2[no of surgery],"NOT FOUND")</f>
        <v>0</v>
      </c>
      <c r="V1571" t="str">
        <f>_xlfn.XLOOKUP(A1571,Table2[Customer ID],Table2[smoker_missing],"NOT FOUND")</f>
        <v>No</v>
      </c>
      <c r="W1571" t="str">
        <f t="shared" si="24"/>
        <v>Normal</v>
      </c>
      <c r="X1571" s="37">
        <f>SUM(Table5[[#This Row],[Title]:[Diabetes Level]])</f>
        <v>39866.270000000004</v>
      </c>
    </row>
    <row r="1572" spans="1:24" x14ac:dyDescent="0.25">
      <c r="A1572" t="s">
        <v>800</v>
      </c>
      <c r="B1572" t="str">
        <f>VLOOKUP(A1572,'Customer Names'!$A$2:$E$2336,3,FALSE)</f>
        <v>Ms.</v>
      </c>
      <c r="C1572" t="str">
        <f>_xlfn.XLOOKUP(A1572,$A$2:$A$2336,'Customer Names'!$D$2:$D$2336,"NOT FOUND")</f>
        <v>Rebecca J</v>
      </c>
      <c r="D1572" t="str">
        <f>_xlfn.XLOOKUP(A1572,$A$2:$A$2336,'Customer Names'!$E$2:$E$2336,"NOT FOUND")</f>
        <v>Downs</v>
      </c>
      <c r="E1572" cm="1">
        <f t="array" ref="E1572">_xlfn.XLOOKUP(A1572,$A$2:$A$2336,Table2[BMI],"NOT FOUND")</f>
        <v>23.465</v>
      </c>
      <c r="F1572" cm="1">
        <f t="array" ref="F1572">_xlfn.XLOOKUP(A1572,$A$2:$A$2336,Table2[HBA1C],"NOT FOUND")</f>
        <v>5.56</v>
      </c>
      <c r="G1572" t="str" cm="1">
        <f t="array" ref="G1572">_xlfn.XLOOKUP(A1572,$A$2:$A$2336,Table2[Heart Issues],"NOT FOUND")</f>
        <v>No</v>
      </c>
      <c r="H1572" t="str" cm="1">
        <f t="array" ref="H1572">_xlfn.XLOOKUP(A1572,$A$2:$A$2336,Table2[Any Transplants],"NOT FOUND")</f>
        <v>No</v>
      </c>
      <c r="I1572" t="str" cm="1">
        <f t="array" ref="I1572">_xlfn.XLOOKUP(A1572,$A$2:$A$2336,Table2[Cancer history],"NOT FOUND")</f>
        <v>No</v>
      </c>
      <c r="J1572" t="str">
        <f>_xlfn.XLOOKUP(A1572,Table3[customer_no],Table3[month],"NOT FOUND")</f>
        <v>Sep</v>
      </c>
      <c r="K1572" s="7">
        <f>_xlfn.XLOOKUP(A1572,Table3[customer_no],Table3[year_average],"NOT FOUND")</f>
        <v>1987</v>
      </c>
      <c r="L1572" cm="1">
        <f t="array" ref="L1572">_xlfn.XLOOKUP(A1572,Table3[customer_no],'Hospitalisation Details'!$D$2:$D$2344,"NOT FOUND")</f>
        <v>9</v>
      </c>
      <c r="M1572" s="33">
        <f>_xlfn.XLOOKUP(A1572,Table3[customer_no],Table3[dd/mm/yy],"NOT FOUND")</f>
        <v>32029</v>
      </c>
      <c r="N1572">
        <f>_xlfn.XLOOKUP(A1572,Table3[customer_no],Table3[age],"NOT FOUND")</f>
        <v>35</v>
      </c>
      <c r="O1572" cm="1">
        <f t="array" ref="O1572">_xlfn.XLOOKUP(A1572,Table3[customer_no],'Hospitalisation Details'!$E$2:$E$2344,"NOT FOUND")</f>
        <v>2</v>
      </c>
      <c r="P1572" t="str">
        <f>_xlfn.XLOOKUP(A1572,Table3[customer_no],Table3[hsplt_handled],"NOT FOUND")</f>
        <v>tier - 2</v>
      </c>
      <c r="Q1572" t="str">
        <f>_xlfn.XLOOKUP(A1572,Table3[customer_no],Table3[city_handled],"NOT FOUND")</f>
        <v>tier - 3</v>
      </c>
      <c r="R1572" t="str">
        <f>_xlfn.XLOOKUP(A1572,Table3[customer_no],Table3[state_id],"NOT FOUND")</f>
        <v>R1024</v>
      </c>
      <c r="S1572" s="34" cm="1">
        <f t="array" ref="S1572">_xlfn.XLOOKUP(A1572,Table3[customer_no],'Hospitalisation Details'!$F$2:$F$2344,"NOT FOUND")</f>
        <v>6402.29</v>
      </c>
      <c r="T1572" t="str">
        <f>_xlfn.XLOOKUP(A1572,Table2[Customer ID],Table2[BMI_category],"NOT FOUND")</f>
        <v>Normal Weight</v>
      </c>
      <c r="U1572" s="7">
        <f>_xlfn.XLOOKUP(A1572,Table2[Customer ID],Table2[no of surgery],"NOT FOUND")</f>
        <v>1</v>
      </c>
      <c r="V1572" t="str">
        <f>_xlfn.XLOOKUP(A1572,Table2[Customer ID],Table2[smoker_missing],"NOT FOUND")</f>
        <v>No</v>
      </c>
      <c r="W1572" t="str">
        <f t="shared" si="24"/>
        <v>Normal</v>
      </c>
      <c r="X1572" s="37">
        <f>SUM(Table5[[#This Row],[Title]:[Diabetes Level]])</f>
        <v>40494.315000000002</v>
      </c>
    </row>
    <row r="1573" spans="1:24" x14ac:dyDescent="0.25">
      <c r="A1573" t="s">
        <v>799</v>
      </c>
      <c r="B1573" t="str">
        <f>VLOOKUP(A1573,'Customer Names'!$A$2:$E$2336,3,FALSE)</f>
        <v>Mr.</v>
      </c>
      <c r="C1573" t="str">
        <f>_xlfn.XLOOKUP(A1573,$A$2:$A$2336,'Customer Names'!$D$2:$D$2336,"NOT FOUND")</f>
        <v>Barry P.</v>
      </c>
      <c r="D1573" t="str">
        <f>_xlfn.XLOOKUP(A1573,$A$2:$A$2336,'Customer Names'!$E$2:$E$2336,"NOT FOUND")</f>
        <v>Young</v>
      </c>
      <c r="E1573" cm="1">
        <f t="array" ref="E1573">_xlfn.XLOOKUP(A1573,$A$2:$A$2336,Table2[BMI],"NOT FOUND")</f>
        <v>29.355</v>
      </c>
      <c r="F1573" cm="1">
        <f t="array" ref="F1573">_xlfn.XLOOKUP(A1573,$A$2:$A$2336,Table2[HBA1C],"NOT FOUND")</f>
        <v>4.33</v>
      </c>
      <c r="G1573" t="str" cm="1">
        <f t="array" ref="G1573">_xlfn.XLOOKUP(A1573,$A$2:$A$2336,Table2[Heart Issues],"NOT FOUND")</f>
        <v>No</v>
      </c>
      <c r="H1573" t="str" cm="1">
        <f t="array" ref="H1573">_xlfn.XLOOKUP(A1573,$A$2:$A$2336,Table2[Any Transplants],"NOT FOUND")</f>
        <v>No</v>
      </c>
      <c r="I1573" t="str" cm="1">
        <f t="array" ref="I1573">_xlfn.XLOOKUP(A1573,$A$2:$A$2336,Table2[Cancer history],"NOT FOUND")</f>
        <v>No</v>
      </c>
      <c r="J1573" t="str">
        <f>_xlfn.XLOOKUP(A1573,Table3[customer_no],Table3[month],"NOT FOUND")</f>
        <v>Oct</v>
      </c>
      <c r="K1573" s="7">
        <f>_xlfn.XLOOKUP(A1573,Table3[customer_no],Table3[year_average],"NOT FOUND")</f>
        <v>1982</v>
      </c>
      <c r="L1573" cm="1">
        <f t="array" ref="L1573">_xlfn.XLOOKUP(A1573,Table3[customer_no],'Hospitalisation Details'!$D$2:$D$2344,"NOT FOUND")</f>
        <v>28</v>
      </c>
      <c r="M1573" s="33">
        <f>_xlfn.XLOOKUP(A1573,Table3[customer_no],Table3[dd/mm/yy],"NOT FOUND")</f>
        <v>30252</v>
      </c>
      <c r="N1573">
        <f>_xlfn.XLOOKUP(A1573,Table3[customer_no],Table3[age],"NOT FOUND")</f>
        <v>40</v>
      </c>
      <c r="O1573" cm="1">
        <f t="array" ref="O1573">_xlfn.XLOOKUP(A1573,Table3[customer_no],'Hospitalisation Details'!$E$2:$E$2344,"NOT FOUND")</f>
        <v>1</v>
      </c>
      <c r="P1573" t="str">
        <f>_xlfn.XLOOKUP(A1573,Table3[customer_no],Table3[hsplt_handled],"NOT FOUND")</f>
        <v>tier - 2</v>
      </c>
      <c r="Q1573" t="str">
        <f>_xlfn.XLOOKUP(A1573,Table3[customer_no],Table3[city_handled],"NOT FOUND")</f>
        <v>tier - 1</v>
      </c>
      <c r="R1573" t="str">
        <f>_xlfn.XLOOKUP(A1573,Table3[customer_no],Table3[state_id],"NOT FOUND")</f>
        <v>R1012</v>
      </c>
      <c r="S1573" s="34" cm="1">
        <f t="array" ref="S1573">_xlfn.XLOOKUP(A1573,Table3[customer_no],'Hospitalisation Details'!$F$2:$F$2344,"NOT FOUND")</f>
        <v>6393.6</v>
      </c>
      <c r="T1573" t="str">
        <f>_xlfn.XLOOKUP(A1573,Table2[Customer ID],Table2[BMI_category],"NOT FOUND")</f>
        <v>Overweight</v>
      </c>
      <c r="U1573" s="7">
        <f>_xlfn.XLOOKUP(A1573,Table2[Customer ID],Table2[no of surgery],"NOT FOUND")</f>
        <v>0</v>
      </c>
      <c r="V1573" t="str">
        <f>_xlfn.XLOOKUP(A1573,Table2[Customer ID],Table2[smoker_missing],"NOT FOUND")</f>
        <v>No</v>
      </c>
      <c r="W1573" t="str">
        <f t="shared" si="24"/>
        <v>Normal</v>
      </c>
      <c r="X1573" s="37">
        <f>SUM(Table5[[#This Row],[Title]:[Diabetes Level]])</f>
        <v>38730.285000000003</v>
      </c>
    </row>
    <row r="1574" spans="1:24" x14ac:dyDescent="0.25">
      <c r="A1574" t="s">
        <v>798</v>
      </c>
      <c r="B1574" t="str">
        <f>VLOOKUP(A1574,'Customer Names'!$A$2:$E$2336,3,FALSE)</f>
        <v>Mr.</v>
      </c>
      <c r="C1574" t="str">
        <f>_xlfn.XLOOKUP(A1574,$A$2:$A$2336,'Customer Names'!$D$2:$D$2336,"NOT FOUND")</f>
        <v>Maciej</v>
      </c>
      <c r="D1574" t="str">
        <f>_xlfn.XLOOKUP(A1574,$A$2:$A$2336,'Customer Names'!$E$2:$E$2336,"NOT FOUND")</f>
        <v>Zywek</v>
      </c>
      <c r="E1574" cm="1">
        <f t="array" ref="E1574">_xlfn.XLOOKUP(A1574,$A$2:$A$2336,Table2[BMI],"NOT FOUND")</f>
        <v>35.49</v>
      </c>
      <c r="F1574" cm="1">
        <f t="array" ref="F1574">_xlfn.XLOOKUP(A1574,$A$2:$A$2336,Table2[HBA1C],"NOT FOUND")</f>
        <v>5.21</v>
      </c>
      <c r="G1574" t="str" cm="1">
        <f t="array" ref="G1574">_xlfn.XLOOKUP(A1574,$A$2:$A$2336,Table2[Heart Issues],"NOT FOUND")</f>
        <v>yes</v>
      </c>
      <c r="H1574" t="str" cm="1">
        <f t="array" ref="H1574">_xlfn.XLOOKUP(A1574,$A$2:$A$2336,Table2[Any Transplants],"NOT FOUND")</f>
        <v>No</v>
      </c>
      <c r="I1574" t="str" cm="1">
        <f t="array" ref="I1574">_xlfn.XLOOKUP(A1574,$A$2:$A$2336,Table2[Cancer history],"NOT FOUND")</f>
        <v>Yes</v>
      </c>
      <c r="J1574" t="str">
        <f>_xlfn.XLOOKUP(A1574,Table3[customer_no],Table3[month],"NOT FOUND")</f>
        <v>Aug</v>
      </c>
      <c r="K1574" s="7">
        <f>_xlfn.XLOOKUP(A1574,Table3[customer_no],Table3[year_average],"NOT FOUND")</f>
        <v>1997</v>
      </c>
      <c r="L1574" cm="1">
        <f t="array" ref="L1574">_xlfn.XLOOKUP(A1574,Table3[customer_no],'Hospitalisation Details'!$D$2:$D$2344,"NOT FOUND")</f>
        <v>16</v>
      </c>
      <c r="M1574" s="33">
        <f>_xlfn.XLOOKUP(A1574,Table3[customer_no],Table3[dd/mm/yy],"NOT FOUND")</f>
        <v>35658</v>
      </c>
      <c r="N1574">
        <f>_xlfn.XLOOKUP(A1574,Table3[customer_no],Table3[age],"NOT FOUND")</f>
        <v>25</v>
      </c>
      <c r="O1574" cm="1">
        <f t="array" ref="O1574">_xlfn.XLOOKUP(A1574,Table3[customer_no],'Hospitalisation Details'!$E$2:$E$2344,"NOT FOUND")</f>
        <v>0</v>
      </c>
      <c r="P1574" t="str">
        <f>_xlfn.XLOOKUP(A1574,Table3[customer_no],Table3[hsplt_handled],"NOT FOUND")</f>
        <v>tier - 2</v>
      </c>
      <c r="Q1574" t="str">
        <f>_xlfn.XLOOKUP(A1574,Table3[customer_no],Table3[city_handled],"NOT FOUND")</f>
        <v>tier - 2</v>
      </c>
      <c r="R1574" t="str">
        <f>_xlfn.XLOOKUP(A1574,Table3[customer_no],Table3[state_id],"NOT FOUND")</f>
        <v>R1021</v>
      </c>
      <c r="S1574" s="34" cm="1">
        <f t="array" ref="S1574">_xlfn.XLOOKUP(A1574,Table3[customer_no],'Hospitalisation Details'!$F$2:$F$2344,"NOT FOUND")</f>
        <v>6389.53</v>
      </c>
      <c r="T1574" t="str">
        <f>_xlfn.XLOOKUP(A1574,Table2[Customer ID],Table2[BMI_category],"NOT FOUND")</f>
        <v>Obesity</v>
      </c>
      <c r="U1574" s="7">
        <f>_xlfn.XLOOKUP(A1574,Table2[Customer ID],Table2[no of surgery],"NOT FOUND")</f>
        <v>1</v>
      </c>
      <c r="V1574" t="str">
        <f>_xlfn.XLOOKUP(A1574,Table2[Customer ID],Table2[smoker_missing],"NOT FOUND")</f>
        <v>No</v>
      </c>
      <c r="W1574" t="str">
        <f t="shared" si="24"/>
        <v>Normal</v>
      </c>
      <c r="X1574" s="37">
        <f>SUM(Table5[[#This Row],[Title]:[Diabetes Level]])</f>
        <v>44127.229999999996</v>
      </c>
    </row>
    <row r="1575" spans="1:24" x14ac:dyDescent="0.25">
      <c r="A1575" t="s">
        <v>797</v>
      </c>
      <c r="B1575" t="str">
        <f>VLOOKUP(A1575,'Customer Names'!$A$2:$E$2336,3,FALSE)</f>
        <v>Mr.</v>
      </c>
      <c r="C1575" t="str">
        <f>_xlfn.XLOOKUP(A1575,$A$2:$A$2336,'Customer Names'!$D$2:$D$2336,"NOT FOUND")</f>
        <v>Jerry D.</v>
      </c>
      <c r="D1575" t="str">
        <f>_xlfn.XLOOKUP(A1575,$A$2:$A$2336,'Customer Names'!$E$2:$E$2336,"NOT FOUND")</f>
        <v>Faulkner</v>
      </c>
      <c r="E1575" cm="1">
        <f t="array" ref="E1575">_xlfn.XLOOKUP(A1575,$A$2:$A$2336,Table2[BMI],"NOT FOUND")</f>
        <v>26.315000000000001</v>
      </c>
      <c r="F1575" cm="1">
        <f t="array" ref="F1575">_xlfn.XLOOKUP(A1575,$A$2:$A$2336,Table2[HBA1C],"NOT FOUND")</f>
        <v>5.89</v>
      </c>
      <c r="G1575" t="str" cm="1">
        <f t="array" ref="G1575">_xlfn.XLOOKUP(A1575,$A$2:$A$2336,Table2[Heart Issues],"NOT FOUND")</f>
        <v>No</v>
      </c>
      <c r="H1575" t="str" cm="1">
        <f t="array" ref="H1575">_xlfn.XLOOKUP(A1575,$A$2:$A$2336,Table2[Any Transplants],"NOT FOUND")</f>
        <v>No</v>
      </c>
      <c r="I1575" t="str" cm="1">
        <f t="array" ref="I1575">_xlfn.XLOOKUP(A1575,$A$2:$A$2336,Table2[Cancer history],"NOT FOUND")</f>
        <v>No</v>
      </c>
      <c r="J1575" t="str">
        <f>_xlfn.XLOOKUP(A1575,Table3[customer_no],Table3[month],"NOT FOUND")</f>
        <v>Aug</v>
      </c>
      <c r="K1575" s="7">
        <f>_xlfn.XLOOKUP(A1575,Table3[customer_no],Table3[year_average],"NOT FOUND")</f>
        <v>1982</v>
      </c>
      <c r="L1575" cm="1">
        <f t="array" ref="L1575">_xlfn.XLOOKUP(A1575,Table3[customer_no],'Hospitalisation Details'!$D$2:$D$2344,"NOT FOUND")</f>
        <v>6</v>
      </c>
      <c r="M1575" s="33">
        <f>_xlfn.XLOOKUP(A1575,Table3[customer_no],Table3[dd/mm/yy],"NOT FOUND")</f>
        <v>30169</v>
      </c>
      <c r="N1575">
        <f>_xlfn.XLOOKUP(A1575,Table3[customer_no],Table3[age],"NOT FOUND")</f>
        <v>40</v>
      </c>
      <c r="O1575" cm="1">
        <f t="array" ref="O1575">_xlfn.XLOOKUP(A1575,Table3[customer_no],'Hospitalisation Details'!$E$2:$E$2344,"NOT FOUND")</f>
        <v>1</v>
      </c>
      <c r="P1575" t="str">
        <f>_xlfn.XLOOKUP(A1575,Table3[customer_no],Table3[hsplt_handled],"NOT FOUND")</f>
        <v>tier - 1</v>
      </c>
      <c r="Q1575" t="str">
        <f>_xlfn.XLOOKUP(A1575,Table3[customer_no],Table3[city_handled],"NOT FOUND")</f>
        <v>tier - 2</v>
      </c>
      <c r="R1575" t="str">
        <f>_xlfn.XLOOKUP(A1575,Table3[customer_no],Table3[state_id],"NOT FOUND")</f>
        <v>R1012</v>
      </c>
      <c r="S1575" s="34" cm="1">
        <f t="array" ref="S1575">_xlfn.XLOOKUP(A1575,Table3[customer_no],'Hospitalisation Details'!$F$2:$F$2344,"NOT FOUND")</f>
        <v>6389.38</v>
      </c>
      <c r="T1575" t="str">
        <f>_xlfn.XLOOKUP(A1575,Table2[Customer ID],Table2[BMI_category],"NOT FOUND")</f>
        <v>Overweight</v>
      </c>
      <c r="U1575" s="7">
        <f>_xlfn.XLOOKUP(A1575,Table2[Customer ID],Table2[no of surgery],"NOT FOUND")</f>
        <v>0</v>
      </c>
      <c r="V1575" t="str">
        <f>_xlfn.XLOOKUP(A1575,Table2[Customer ID],Table2[smoker_missing],"NOT FOUND")</f>
        <v>No</v>
      </c>
      <c r="W1575" t="str">
        <f t="shared" si="24"/>
        <v>Prediabetes</v>
      </c>
      <c r="X1575" s="37">
        <f>SUM(Table5[[#This Row],[Title]:[Diabetes Level]])</f>
        <v>38619.584999999999</v>
      </c>
    </row>
    <row r="1576" spans="1:24" x14ac:dyDescent="0.25">
      <c r="A1576" t="s">
        <v>796</v>
      </c>
      <c r="B1576" t="str">
        <f>VLOOKUP(A1576,'Customer Names'!$A$2:$E$2336,3,FALSE)</f>
        <v>Mr.</v>
      </c>
      <c r="C1576" t="str">
        <f>_xlfn.XLOOKUP(A1576,$A$2:$A$2336,'Customer Names'!$D$2:$D$2336,"NOT FOUND")</f>
        <v>Eric A.</v>
      </c>
      <c r="D1576" t="str">
        <f>_xlfn.XLOOKUP(A1576,$A$2:$A$2336,'Customer Names'!$E$2:$E$2336,"NOT FOUND")</f>
        <v>Erspamer</v>
      </c>
      <c r="E1576" cm="1">
        <f t="array" ref="E1576">_xlfn.XLOOKUP(A1576,$A$2:$A$2336,Table2[BMI],"NOT FOUND")</f>
        <v>19.79</v>
      </c>
      <c r="F1576" cm="1">
        <f t="array" ref="F1576">_xlfn.XLOOKUP(A1576,$A$2:$A$2336,Table2[HBA1C],"NOT FOUND")</f>
        <v>4.8099999999999996</v>
      </c>
      <c r="G1576" t="str" cm="1">
        <f t="array" ref="G1576">_xlfn.XLOOKUP(A1576,$A$2:$A$2336,Table2[Heart Issues],"NOT FOUND")</f>
        <v>yes</v>
      </c>
      <c r="H1576" t="str" cm="1">
        <f t="array" ref="H1576">_xlfn.XLOOKUP(A1576,$A$2:$A$2336,Table2[Any Transplants],"NOT FOUND")</f>
        <v>No</v>
      </c>
      <c r="I1576" t="str" cm="1">
        <f t="array" ref="I1576">_xlfn.XLOOKUP(A1576,$A$2:$A$2336,Table2[Cancer history],"NOT FOUND")</f>
        <v>No</v>
      </c>
      <c r="J1576" t="str">
        <f>_xlfn.XLOOKUP(A1576,Table3[customer_no],Table3[month],"NOT FOUND")</f>
        <v>Nov</v>
      </c>
      <c r="K1576" s="7">
        <f>_xlfn.XLOOKUP(A1576,Table3[customer_no],Table3[year_average],"NOT FOUND")</f>
        <v>1976</v>
      </c>
      <c r="L1576" cm="1">
        <f t="array" ref="L1576">_xlfn.XLOOKUP(A1576,Table3[customer_no],'Hospitalisation Details'!$D$2:$D$2344,"NOT FOUND")</f>
        <v>18</v>
      </c>
      <c r="M1576" s="33">
        <f>_xlfn.XLOOKUP(A1576,Table3[customer_no],Table3[dd/mm/yy],"NOT FOUND")</f>
        <v>28082</v>
      </c>
      <c r="N1576">
        <f>_xlfn.XLOOKUP(A1576,Table3[customer_no],Table3[age],"NOT FOUND")</f>
        <v>46</v>
      </c>
      <c r="O1576" cm="1">
        <f t="array" ref="O1576">_xlfn.XLOOKUP(A1576,Table3[customer_no],'Hospitalisation Details'!$E$2:$E$2344,"NOT FOUND")</f>
        <v>2</v>
      </c>
      <c r="P1576" t="str">
        <f>_xlfn.XLOOKUP(A1576,Table3[customer_no],Table3[hsplt_handled],"NOT FOUND")</f>
        <v>tier - 2</v>
      </c>
      <c r="Q1576" t="str">
        <f>_xlfn.XLOOKUP(A1576,Table3[customer_no],Table3[city_handled],"NOT FOUND")</f>
        <v>tier - 2</v>
      </c>
      <c r="R1576" t="str">
        <f>_xlfn.XLOOKUP(A1576,Table3[customer_no],Table3[state_id],"NOT FOUND")</f>
        <v>R1013</v>
      </c>
      <c r="S1576" s="34" cm="1">
        <f t="array" ref="S1576">_xlfn.XLOOKUP(A1576,Table3[customer_no],'Hospitalisation Details'!$F$2:$F$2344,"NOT FOUND")</f>
        <v>6374.16</v>
      </c>
      <c r="T1576" t="str">
        <f>_xlfn.XLOOKUP(A1576,Table2[Customer ID],Table2[BMI_category],"NOT FOUND")</f>
        <v>Normal Weight</v>
      </c>
      <c r="U1576" s="7">
        <f>_xlfn.XLOOKUP(A1576,Table2[Customer ID],Table2[no of surgery],"NOT FOUND")</f>
        <v>0</v>
      </c>
      <c r="V1576" t="str">
        <f>_xlfn.XLOOKUP(A1576,Table2[Customer ID],Table2[smoker_missing],"NOT FOUND")</f>
        <v>No</v>
      </c>
      <c r="W1576" t="str">
        <f t="shared" si="24"/>
        <v>Normal</v>
      </c>
      <c r="X1576" s="37">
        <f>SUM(Table5[[#This Row],[Title]:[Diabetes Level]])</f>
        <v>36522.759999999995</v>
      </c>
    </row>
    <row r="1577" spans="1:24" x14ac:dyDescent="0.25">
      <c r="A1577" t="s">
        <v>795</v>
      </c>
      <c r="B1577" t="str">
        <f>VLOOKUP(A1577,'Customer Names'!$A$2:$E$2336,3,FALSE)</f>
        <v>Ms.</v>
      </c>
      <c r="C1577" t="str">
        <f>_xlfn.XLOOKUP(A1577,$A$2:$A$2336,'Customer Names'!$D$2:$D$2336,"NOT FOUND")</f>
        <v>Cathi</v>
      </c>
      <c r="D1577" t="str">
        <f>_xlfn.XLOOKUP(A1577,$A$2:$A$2336,'Customer Names'!$E$2:$E$2336,"NOT FOUND")</f>
        <v>Campbell</v>
      </c>
      <c r="E1577" cm="1">
        <f t="array" ref="E1577">_xlfn.XLOOKUP(A1577,$A$2:$A$2336,Table2[BMI],"NOT FOUND")</f>
        <v>40.564999999999998</v>
      </c>
      <c r="F1577" cm="1">
        <f t="array" ref="F1577">_xlfn.XLOOKUP(A1577,$A$2:$A$2336,Table2[HBA1C],"NOT FOUND")</f>
        <v>5.66</v>
      </c>
      <c r="G1577" t="str" cm="1">
        <f t="array" ref="G1577">_xlfn.XLOOKUP(A1577,$A$2:$A$2336,Table2[Heart Issues],"NOT FOUND")</f>
        <v>No</v>
      </c>
      <c r="H1577" t="str" cm="1">
        <f t="array" ref="H1577">_xlfn.XLOOKUP(A1577,$A$2:$A$2336,Table2[Any Transplants],"NOT FOUND")</f>
        <v>No</v>
      </c>
      <c r="I1577" t="str" cm="1">
        <f t="array" ref="I1577">_xlfn.XLOOKUP(A1577,$A$2:$A$2336,Table2[Cancer history],"NOT FOUND")</f>
        <v>No</v>
      </c>
      <c r="J1577" t="str">
        <f>_xlfn.XLOOKUP(A1577,Table3[customer_no],Table3[month],"NOT FOUND")</f>
        <v>Aug</v>
      </c>
      <c r="K1577" s="7">
        <f>_xlfn.XLOOKUP(A1577,Table3[customer_no],Table3[year_average],"NOT FOUND")</f>
        <v>1984</v>
      </c>
      <c r="L1577" cm="1">
        <f t="array" ref="L1577">_xlfn.XLOOKUP(A1577,Table3[customer_no],'Hospitalisation Details'!$D$2:$D$2344,"NOT FOUND")</f>
        <v>13</v>
      </c>
      <c r="M1577" s="33">
        <f>_xlfn.XLOOKUP(A1577,Table3[customer_no],Table3[dd/mm/yy],"NOT FOUND")</f>
        <v>30907</v>
      </c>
      <c r="N1577">
        <f>_xlfn.XLOOKUP(A1577,Table3[customer_no],Table3[age],"NOT FOUND")</f>
        <v>38</v>
      </c>
      <c r="O1577" cm="1">
        <f t="array" ref="O1577">_xlfn.XLOOKUP(A1577,Table3[customer_no],'Hospitalisation Details'!$E$2:$E$2344,"NOT FOUND")</f>
        <v>1</v>
      </c>
      <c r="P1577" t="str">
        <f>_xlfn.XLOOKUP(A1577,Table3[customer_no],Table3[hsplt_handled],"NOT FOUND")</f>
        <v>tier - 2</v>
      </c>
      <c r="Q1577" t="str">
        <f>_xlfn.XLOOKUP(A1577,Table3[customer_no],Table3[city_handled],"NOT FOUND")</f>
        <v>tier - 1</v>
      </c>
      <c r="R1577" t="str">
        <f>_xlfn.XLOOKUP(A1577,Table3[customer_no],Table3[state_id],"NOT FOUND")</f>
        <v>R1012</v>
      </c>
      <c r="S1577" s="34" cm="1">
        <f t="array" ref="S1577">_xlfn.XLOOKUP(A1577,Table3[customer_no],'Hospitalisation Details'!$F$2:$F$2344,"NOT FOUND")</f>
        <v>6373.56</v>
      </c>
      <c r="T1577" t="str">
        <f>_xlfn.XLOOKUP(A1577,Table2[Customer ID],Table2[BMI_category],"NOT FOUND")</f>
        <v>Obesity</v>
      </c>
      <c r="U1577" s="7">
        <f>_xlfn.XLOOKUP(A1577,Table2[Customer ID],Table2[no of surgery],"NOT FOUND")</f>
        <v>1</v>
      </c>
      <c r="V1577" t="str">
        <f>_xlfn.XLOOKUP(A1577,Table2[Customer ID],Table2[smoker_missing],"NOT FOUND")</f>
        <v>No</v>
      </c>
      <c r="W1577" t="str">
        <f t="shared" si="24"/>
        <v>Normal</v>
      </c>
      <c r="X1577" s="37">
        <f>SUM(Table5[[#This Row],[Title]:[Diabetes Level]])</f>
        <v>39363.784999999996</v>
      </c>
    </row>
    <row r="1578" spans="1:24" x14ac:dyDescent="0.25">
      <c r="A1578" t="s">
        <v>794</v>
      </c>
      <c r="B1578" t="str">
        <f>VLOOKUP(A1578,'Customer Names'!$A$2:$E$2336,3,FALSE)</f>
        <v>Mr.</v>
      </c>
      <c r="C1578" t="str">
        <f>_xlfn.XLOOKUP(A1578,$A$2:$A$2336,'Customer Names'!$D$2:$D$2336,"NOT FOUND")</f>
        <v>Alex M</v>
      </c>
      <c r="D1578" t="str">
        <f>_xlfn.XLOOKUP(A1578,$A$2:$A$2336,'Customer Names'!$E$2:$E$2336,"NOT FOUND")</f>
        <v>Addison</v>
      </c>
      <c r="E1578" cm="1">
        <f t="array" ref="E1578">_xlfn.XLOOKUP(A1578,$A$2:$A$2336,Table2[BMI],"NOT FOUND")</f>
        <v>18.03</v>
      </c>
      <c r="F1578" cm="1">
        <f t="array" ref="F1578">_xlfn.XLOOKUP(A1578,$A$2:$A$2336,Table2[HBA1C],"NOT FOUND")</f>
        <v>10.66</v>
      </c>
      <c r="G1578" t="str" cm="1">
        <f t="array" ref="G1578">_xlfn.XLOOKUP(A1578,$A$2:$A$2336,Table2[Heart Issues],"NOT FOUND")</f>
        <v>yes</v>
      </c>
      <c r="H1578" t="str" cm="1">
        <f t="array" ref="H1578">_xlfn.XLOOKUP(A1578,$A$2:$A$2336,Table2[Any Transplants],"NOT FOUND")</f>
        <v>No</v>
      </c>
      <c r="I1578" t="str" cm="1">
        <f t="array" ref="I1578">_xlfn.XLOOKUP(A1578,$A$2:$A$2336,Table2[Cancer history],"NOT FOUND")</f>
        <v>No</v>
      </c>
      <c r="J1578" t="str">
        <f>_xlfn.XLOOKUP(A1578,Table3[customer_no],Table3[month],"NOT FOUND")</f>
        <v>Nov</v>
      </c>
      <c r="K1578" s="7">
        <f>_xlfn.XLOOKUP(A1578,Table3[customer_no],Table3[year_average],"NOT FOUND")</f>
        <v>1970</v>
      </c>
      <c r="L1578" cm="1">
        <f t="array" ref="L1578">_xlfn.XLOOKUP(A1578,Table3[customer_no],'Hospitalisation Details'!$D$2:$D$2344,"NOT FOUND")</f>
        <v>9</v>
      </c>
      <c r="M1578" s="33">
        <f>_xlfn.XLOOKUP(A1578,Table3[customer_no],Table3[dd/mm/yy],"NOT FOUND")</f>
        <v>25881</v>
      </c>
      <c r="N1578">
        <f>_xlfn.XLOOKUP(A1578,Table3[customer_no],Table3[age],"NOT FOUND")</f>
        <v>52</v>
      </c>
      <c r="O1578" cm="1">
        <f t="array" ref="O1578">_xlfn.XLOOKUP(A1578,Table3[customer_no],'Hospitalisation Details'!$E$2:$E$2344,"NOT FOUND")</f>
        <v>0</v>
      </c>
      <c r="P1578" t="str">
        <f>_xlfn.XLOOKUP(A1578,Table3[customer_no],Table3[hsplt_handled],"NOT FOUND")</f>
        <v>tier - 2</v>
      </c>
      <c r="Q1578" t="str">
        <f>_xlfn.XLOOKUP(A1578,Table3[customer_no],Table3[city_handled],"NOT FOUND")</f>
        <v>tier - 1</v>
      </c>
      <c r="R1578" t="str">
        <f>_xlfn.XLOOKUP(A1578,Table3[customer_no],Table3[state_id],"NOT FOUND")</f>
        <v>R1013</v>
      </c>
      <c r="S1578" s="34" cm="1">
        <f t="array" ref="S1578">_xlfn.XLOOKUP(A1578,Table3[customer_no],'Hospitalisation Details'!$F$2:$F$2344,"NOT FOUND")</f>
        <v>6367.31</v>
      </c>
      <c r="T1578" t="str">
        <f>_xlfn.XLOOKUP(A1578,Table2[Customer ID],Table2[BMI_category],"NOT FOUND")</f>
        <v>Underweight</v>
      </c>
      <c r="U1578" s="7">
        <f>_xlfn.XLOOKUP(A1578,Table2[Customer ID],Table2[no of surgery],"NOT FOUND")</f>
        <v>2</v>
      </c>
      <c r="V1578" t="str">
        <f>_xlfn.XLOOKUP(A1578,Table2[Customer ID],Table2[smoker_missing],"NOT FOUND")</f>
        <v>No</v>
      </c>
      <c r="W1578" t="str">
        <f t="shared" si="24"/>
        <v>Diabetes</v>
      </c>
      <c r="X1578" s="37">
        <f>SUM(Table5[[#This Row],[Title]:[Diabetes Level]])</f>
        <v>34310</v>
      </c>
    </row>
    <row r="1579" spans="1:24" x14ac:dyDescent="0.25">
      <c r="A1579" t="s">
        <v>793</v>
      </c>
      <c r="B1579" t="str">
        <f>VLOOKUP(A1579,'Customer Names'!$A$2:$E$2336,3,FALSE)</f>
        <v>Mr.</v>
      </c>
      <c r="C1579" t="str">
        <f>_xlfn.XLOOKUP(A1579,$A$2:$A$2336,'Customer Names'!$D$2:$D$2336,"NOT FOUND")</f>
        <v>Liang</v>
      </c>
      <c r="D1579" t="str">
        <f>_xlfn.XLOOKUP(A1579,$A$2:$A$2336,'Customer Names'!$E$2:$E$2336,"NOT FOUND")</f>
        <v>Wu</v>
      </c>
      <c r="E1579" cm="1">
        <f t="array" ref="E1579">_xlfn.XLOOKUP(A1579,$A$2:$A$2336,Table2[BMI],"NOT FOUND")</f>
        <v>34.65</v>
      </c>
      <c r="F1579" cm="1">
        <f t="array" ref="F1579">_xlfn.XLOOKUP(A1579,$A$2:$A$2336,Table2[HBA1C],"NOT FOUND")</f>
        <v>5.98</v>
      </c>
      <c r="G1579" t="str" cm="1">
        <f t="array" ref="G1579">_xlfn.XLOOKUP(A1579,$A$2:$A$2336,Table2[Heart Issues],"NOT FOUND")</f>
        <v>yes</v>
      </c>
      <c r="H1579" t="str" cm="1">
        <f t="array" ref="H1579">_xlfn.XLOOKUP(A1579,$A$2:$A$2336,Table2[Any Transplants],"NOT FOUND")</f>
        <v>No</v>
      </c>
      <c r="I1579" t="str" cm="1">
        <f t="array" ref="I1579">_xlfn.XLOOKUP(A1579,$A$2:$A$2336,Table2[Cancer history],"NOT FOUND")</f>
        <v>No</v>
      </c>
      <c r="J1579" t="str">
        <f>_xlfn.XLOOKUP(A1579,Table3[customer_no],Table3[month],"NOT FOUND")</f>
        <v>Jul</v>
      </c>
      <c r="K1579" s="7">
        <f>_xlfn.XLOOKUP(A1579,Table3[customer_no],Table3[year_average],"NOT FOUND")</f>
        <v>1996</v>
      </c>
      <c r="L1579" cm="1">
        <f t="array" ref="L1579">_xlfn.XLOOKUP(A1579,Table3[customer_no],'Hospitalisation Details'!$D$2:$D$2344,"NOT FOUND")</f>
        <v>7</v>
      </c>
      <c r="M1579" s="33">
        <f>_xlfn.XLOOKUP(A1579,Table3[customer_no],Table3[dd/mm/yy],"NOT FOUND")</f>
        <v>35253</v>
      </c>
      <c r="N1579">
        <f>_xlfn.XLOOKUP(A1579,Table3[customer_no],Table3[age],"NOT FOUND")</f>
        <v>26</v>
      </c>
      <c r="O1579" cm="1">
        <f t="array" ref="O1579">_xlfn.XLOOKUP(A1579,Table3[customer_no],'Hospitalisation Details'!$E$2:$E$2344,"NOT FOUND")</f>
        <v>0</v>
      </c>
      <c r="P1579" t="str">
        <f>_xlfn.XLOOKUP(A1579,Table3[customer_no],Table3[hsplt_handled],"NOT FOUND")</f>
        <v>tier - 2</v>
      </c>
      <c r="Q1579" t="str">
        <f>_xlfn.XLOOKUP(A1579,Table3[customer_no],Table3[city_handled],"NOT FOUND")</f>
        <v>tier - 3</v>
      </c>
      <c r="R1579" t="str">
        <f>_xlfn.XLOOKUP(A1579,Table3[customer_no],Table3[state_id],"NOT FOUND")</f>
        <v>R1021</v>
      </c>
      <c r="S1579" s="34" cm="1">
        <f t="array" ref="S1579">_xlfn.XLOOKUP(A1579,Table3[customer_no],'Hospitalisation Details'!$F$2:$F$2344,"NOT FOUND")</f>
        <v>6361.47</v>
      </c>
      <c r="T1579" t="str">
        <f>_xlfn.XLOOKUP(A1579,Table2[Customer ID],Table2[BMI_category],"NOT FOUND")</f>
        <v>Obesity</v>
      </c>
      <c r="U1579" s="7">
        <f>_xlfn.XLOOKUP(A1579,Table2[Customer ID],Table2[no of surgery],"NOT FOUND")</f>
        <v>0</v>
      </c>
      <c r="V1579" t="str">
        <f>_xlfn.XLOOKUP(A1579,Table2[Customer ID],Table2[smoker_missing],"NOT FOUND")</f>
        <v>No</v>
      </c>
      <c r="W1579" t="str">
        <f t="shared" si="24"/>
        <v>Prediabetes</v>
      </c>
      <c r="X1579" s="37">
        <f>SUM(Table5[[#This Row],[Title]:[Diabetes Level]])</f>
        <v>43684.1</v>
      </c>
    </row>
    <row r="1580" spans="1:24" x14ac:dyDescent="0.25">
      <c r="A1580" t="s">
        <v>792</v>
      </c>
      <c r="B1580" t="str">
        <f>VLOOKUP(A1580,'Customer Names'!$A$2:$E$2336,3,FALSE)</f>
        <v>Ms.</v>
      </c>
      <c r="C1580" t="str">
        <f>_xlfn.XLOOKUP(A1580,$A$2:$A$2336,'Customer Names'!$D$2:$D$2336,"NOT FOUND")</f>
        <v>Lexy</v>
      </c>
      <c r="D1580" t="str">
        <f>_xlfn.XLOOKUP(A1580,$A$2:$A$2336,'Customer Names'!$E$2:$E$2336,"NOT FOUND")</f>
        <v>Millett</v>
      </c>
      <c r="E1580" cm="1">
        <f t="array" ref="E1580">_xlfn.XLOOKUP(A1580,$A$2:$A$2336,Table2[BMI],"NOT FOUND")</f>
        <v>42.94</v>
      </c>
      <c r="F1580" cm="1">
        <f t="array" ref="F1580">_xlfn.XLOOKUP(A1580,$A$2:$A$2336,Table2[HBA1C],"NOT FOUND")</f>
        <v>4.34</v>
      </c>
      <c r="G1580" t="str" cm="1">
        <f t="array" ref="G1580">_xlfn.XLOOKUP(A1580,$A$2:$A$2336,Table2[Heart Issues],"NOT FOUND")</f>
        <v>No</v>
      </c>
      <c r="H1580" t="str" cm="1">
        <f t="array" ref="H1580">_xlfn.XLOOKUP(A1580,$A$2:$A$2336,Table2[Any Transplants],"NOT FOUND")</f>
        <v>No</v>
      </c>
      <c r="I1580" t="str" cm="1">
        <f t="array" ref="I1580">_xlfn.XLOOKUP(A1580,$A$2:$A$2336,Table2[Cancer history],"NOT FOUND")</f>
        <v>No</v>
      </c>
      <c r="J1580" t="str">
        <f>_xlfn.XLOOKUP(A1580,Table3[customer_no],Table3[month],"NOT FOUND")</f>
        <v>Jun</v>
      </c>
      <c r="K1580" s="7">
        <f>_xlfn.XLOOKUP(A1580,Table3[customer_no],Table3[year_average],"NOT FOUND")</f>
        <v>1989</v>
      </c>
      <c r="L1580" cm="1">
        <f t="array" ref="L1580">_xlfn.XLOOKUP(A1580,Table3[customer_no],'Hospitalisation Details'!$D$2:$D$2344,"NOT FOUND")</f>
        <v>24</v>
      </c>
      <c r="M1580" s="33">
        <f>_xlfn.XLOOKUP(A1580,Table3[customer_no],Table3[dd/mm/yy],"NOT FOUND")</f>
        <v>32683</v>
      </c>
      <c r="N1580">
        <f>_xlfn.XLOOKUP(A1580,Table3[customer_no],Table3[age],"NOT FOUND")</f>
        <v>33</v>
      </c>
      <c r="O1580" cm="1">
        <f t="array" ref="O1580">_xlfn.XLOOKUP(A1580,Table3[customer_no],'Hospitalisation Details'!$E$2:$E$2344,"NOT FOUND")</f>
        <v>3</v>
      </c>
      <c r="P1580" t="str">
        <f>_xlfn.XLOOKUP(A1580,Table3[customer_no],Table3[hsplt_handled],"NOT FOUND")</f>
        <v>tier - 2</v>
      </c>
      <c r="Q1580" t="str">
        <f>_xlfn.XLOOKUP(A1580,Table3[customer_no],Table3[city_handled],"NOT FOUND")</f>
        <v>tier - 2</v>
      </c>
      <c r="R1580" t="str">
        <f>_xlfn.XLOOKUP(A1580,Table3[customer_no],Table3[state_id],"NOT FOUND")</f>
        <v>R1012</v>
      </c>
      <c r="S1580" s="34" cm="1">
        <f t="array" ref="S1580">_xlfn.XLOOKUP(A1580,Table3[customer_no],'Hospitalisation Details'!$F$2:$F$2344,"NOT FOUND")</f>
        <v>6360.99</v>
      </c>
      <c r="T1580" t="str">
        <f>_xlfn.XLOOKUP(A1580,Table2[Customer ID],Table2[BMI_category],"NOT FOUND")</f>
        <v>Obesity</v>
      </c>
      <c r="U1580" s="7">
        <f>_xlfn.XLOOKUP(A1580,Table2[Customer ID],Table2[no of surgery],"NOT FOUND")</f>
        <v>0</v>
      </c>
      <c r="V1580" t="str">
        <f>_xlfn.XLOOKUP(A1580,Table2[Customer ID],Table2[smoker_missing],"NOT FOUND")</f>
        <v>No</v>
      </c>
      <c r="W1580" t="str">
        <f t="shared" si="24"/>
        <v>Normal</v>
      </c>
      <c r="X1580" s="37">
        <f>SUM(Table5[[#This Row],[Title]:[Diabetes Level]])</f>
        <v>41140.269999999997</v>
      </c>
    </row>
    <row r="1581" spans="1:24" x14ac:dyDescent="0.25">
      <c r="A1581" t="s">
        <v>791</v>
      </c>
      <c r="B1581" t="str">
        <f>VLOOKUP(A1581,'Customer Names'!$A$2:$E$2336,3,FALSE)</f>
        <v>Mr.</v>
      </c>
      <c r="C1581" t="str">
        <f>_xlfn.XLOOKUP(A1581,$A$2:$A$2336,'Customer Names'!$D$2:$D$2336,"NOT FOUND")</f>
        <v>Michael</v>
      </c>
      <c r="D1581" t="str">
        <f>_xlfn.XLOOKUP(A1581,$A$2:$A$2336,'Customer Names'!$E$2:$E$2336,"NOT FOUND")</f>
        <v>Bosl</v>
      </c>
      <c r="E1581" cm="1">
        <f t="array" ref="E1581">_xlfn.XLOOKUP(A1581,$A$2:$A$2336,Table2[BMI],"NOT FOUND")</f>
        <v>31.254999999999999</v>
      </c>
      <c r="F1581" cm="1">
        <f t="array" ref="F1581">_xlfn.XLOOKUP(A1581,$A$2:$A$2336,Table2[HBA1C],"NOT FOUND")</f>
        <v>5.17</v>
      </c>
      <c r="G1581" t="str" cm="1">
        <f t="array" ref="G1581">_xlfn.XLOOKUP(A1581,$A$2:$A$2336,Table2[Heart Issues],"NOT FOUND")</f>
        <v>No</v>
      </c>
      <c r="H1581" t="str" cm="1">
        <f t="array" ref="H1581">_xlfn.XLOOKUP(A1581,$A$2:$A$2336,Table2[Any Transplants],"NOT FOUND")</f>
        <v>No</v>
      </c>
      <c r="I1581" t="str" cm="1">
        <f t="array" ref="I1581">_xlfn.XLOOKUP(A1581,$A$2:$A$2336,Table2[Cancer history],"NOT FOUND")</f>
        <v>No</v>
      </c>
      <c r="J1581" t="str">
        <f>_xlfn.XLOOKUP(A1581,Table3[customer_no],Table3[month],"NOT FOUND")</f>
        <v>Oct</v>
      </c>
      <c r="K1581" s="7">
        <f>_xlfn.XLOOKUP(A1581,Table3[customer_no],Table3[year_average],"NOT FOUND")</f>
        <v>1980</v>
      </c>
      <c r="L1581" cm="1">
        <f t="array" ref="L1581">_xlfn.XLOOKUP(A1581,Table3[customer_no],'Hospitalisation Details'!$D$2:$D$2344,"NOT FOUND")</f>
        <v>30</v>
      </c>
      <c r="M1581" s="33">
        <f>_xlfn.XLOOKUP(A1581,Table3[customer_no],Table3[dd/mm/yy],"NOT FOUND")</f>
        <v>29524</v>
      </c>
      <c r="N1581">
        <f>_xlfn.XLOOKUP(A1581,Table3[customer_no],Table3[age],"NOT FOUND")</f>
        <v>42</v>
      </c>
      <c r="O1581" cm="1">
        <f t="array" ref="O1581">_xlfn.XLOOKUP(A1581,Table3[customer_no],'Hospitalisation Details'!$E$2:$E$2344,"NOT FOUND")</f>
        <v>0</v>
      </c>
      <c r="P1581" t="str">
        <f>_xlfn.XLOOKUP(A1581,Table3[customer_no],Table3[hsplt_handled],"NOT FOUND")</f>
        <v>tier - 2</v>
      </c>
      <c r="Q1581" t="str">
        <f>_xlfn.XLOOKUP(A1581,Table3[customer_no],Table3[city_handled],"NOT FOUND")</f>
        <v>tier - 1</v>
      </c>
      <c r="R1581" t="str">
        <f>_xlfn.XLOOKUP(A1581,Table3[customer_no],Table3[state_id],"NOT FOUND")</f>
        <v>R1012</v>
      </c>
      <c r="S1581" s="34" cm="1">
        <f t="array" ref="S1581">_xlfn.XLOOKUP(A1581,Table3[customer_no],'Hospitalisation Details'!$F$2:$F$2344,"NOT FOUND")</f>
        <v>6358.78</v>
      </c>
      <c r="T1581" t="str">
        <f>_xlfn.XLOOKUP(A1581,Table2[Customer ID],Table2[BMI_category],"NOT FOUND")</f>
        <v>Obesity</v>
      </c>
      <c r="U1581" s="7">
        <f>_xlfn.XLOOKUP(A1581,Table2[Customer ID],Table2[no of surgery],"NOT FOUND")</f>
        <v>0</v>
      </c>
      <c r="V1581" t="str">
        <f>_xlfn.XLOOKUP(A1581,Table2[Customer ID],Table2[smoker_missing],"NOT FOUND")</f>
        <v>No</v>
      </c>
      <c r="W1581" t="str">
        <f t="shared" si="24"/>
        <v>Normal</v>
      </c>
      <c r="X1581" s="37">
        <f>SUM(Table5[[#This Row],[Title]:[Diabetes Level]])</f>
        <v>37971.205000000002</v>
      </c>
    </row>
    <row r="1582" spans="1:24" x14ac:dyDescent="0.25">
      <c r="A1582" t="s">
        <v>790</v>
      </c>
      <c r="B1582" t="str">
        <f>VLOOKUP(A1582,'Customer Names'!$A$2:$E$2336,3,FALSE)</f>
        <v>Mr.</v>
      </c>
      <c r="C1582" t="str">
        <f>_xlfn.XLOOKUP(A1582,$A$2:$A$2336,'Customer Names'!$D$2:$D$2336,"NOT FOUND")</f>
        <v>Samuel L</v>
      </c>
      <c r="D1582" t="str">
        <f>_xlfn.XLOOKUP(A1582,$A$2:$A$2336,'Customer Names'!$E$2:$E$2336,"NOT FOUND")</f>
        <v>Goldberg</v>
      </c>
      <c r="E1582" cm="1">
        <f t="array" ref="E1582">_xlfn.XLOOKUP(A1582,$A$2:$A$2336,Table2[BMI],"NOT FOUND")</f>
        <v>45.43</v>
      </c>
      <c r="F1582" cm="1">
        <f t="array" ref="F1582">_xlfn.XLOOKUP(A1582,$A$2:$A$2336,Table2[HBA1C],"NOT FOUND")</f>
        <v>4.2300000000000004</v>
      </c>
      <c r="G1582" t="str" cm="1">
        <f t="array" ref="G1582">_xlfn.XLOOKUP(A1582,$A$2:$A$2336,Table2[Heart Issues],"NOT FOUND")</f>
        <v>yes</v>
      </c>
      <c r="H1582" t="str" cm="1">
        <f t="array" ref="H1582">_xlfn.XLOOKUP(A1582,$A$2:$A$2336,Table2[Any Transplants],"NOT FOUND")</f>
        <v>No</v>
      </c>
      <c r="I1582" t="str" cm="1">
        <f t="array" ref="I1582">_xlfn.XLOOKUP(A1582,$A$2:$A$2336,Table2[Cancer history],"NOT FOUND")</f>
        <v>Yes</v>
      </c>
      <c r="J1582" t="str">
        <f>_xlfn.XLOOKUP(A1582,Table3[customer_no],Table3[month],"NOT FOUND")</f>
        <v>Aug</v>
      </c>
      <c r="K1582" s="7">
        <f>_xlfn.XLOOKUP(A1582,Table3[customer_no],Table3[year_average],"NOT FOUND")</f>
        <v>1983</v>
      </c>
      <c r="L1582" cm="1">
        <f t="array" ref="L1582">_xlfn.XLOOKUP(A1582,Table3[customer_no],'Hospitalisation Details'!$D$2:$D$2344,"NOT FOUND")</f>
        <v>19</v>
      </c>
      <c r="M1582" s="33">
        <f>_xlfn.XLOOKUP(A1582,Table3[customer_no],Table3[dd/mm/yy],"NOT FOUND")</f>
        <v>30547</v>
      </c>
      <c r="N1582">
        <f>_xlfn.XLOOKUP(A1582,Table3[customer_no],Table3[age],"NOT FOUND")</f>
        <v>39</v>
      </c>
      <c r="O1582" cm="1">
        <f t="array" ref="O1582">_xlfn.XLOOKUP(A1582,Table3[customer_no],'Hospitalisation Details'!$E$2:$E$2344,"NOT FOUND")</f>
        <v>2</v>
      </c>
      <c r="P1582" t="str">
        <f>_xlfn.XLOOKUP(A1582,Table3[customer_no],Table3[hsplt_handled],"NOT FOUND")</f>
        <v>tier - 3</v>
      </c>
      <c r="Q1582" t="str">
        <f>_xlfn.XLOOKUP(A1582,Table3[customer_no],Table3[city_handled],"NOT FOUND")</f>
        <v>tier - 2</v>
      </c>
      <c r="R1582" t="str">
        <f>_xlfn.XLOOKUP(A1582,Table3[customer_no],Table3[state_id],"NOT FOUND")</f>
        <v>R1013</v>
      </c>
      <c r="S1582" s="34" cm="1">
        <f t="array" ref="S1582">_xlfn.XLOOKUP(A1582,Table3[customer_no],'Hospitalisation Details'!$F$2:$F$2344,"NOT FOUND")</f>
        <v>6356.27</v>
      </c>
      <c r="T1582" t="str">
        <f>_xlfn.XLOOKUP(A1582,Table2[Customer ID],Table2[BMI_category],"NOT FOUND")</f>
        <v>Obesity</v>
      </c>
      <c r="U1582" s="7">
        <f>_xlfn.XLOOKUP(A1582,Table2[Customer ID],Table2[no of surgery],"NOT FOUND")</f>
        <v>1</v>
      </c>
      <c r="V1582" t="str">
        <f>_xlfn.XLOOKUP(A1582,Table2[Customer ID],Table2[smoker_missing],"NOT FOUND")</f>
        <v>No</v>
      </c>
      <c r="W1582" t="str">
        <f t="shared" si="24"/>
        <v>Normal</v>
      </c>
      <c r="X1582" s="37">
        <f>SUM(Table5[[#This Row],[Title]:[Diabetes Level]])</f>
        <v>38996.93</v>
      </c>
    </row>
    <row r="1583" spans="1:24" x14ac:dyDescent="0.25">
      <c r="A1583" t="s">
        <v>789</v>
      </c>
      <c r="B1583" t="str">
        <f>VLOOKUP(A1583,'Customer Names'!$A$2:$E$2336,3,FALSE)</f>
        <v>Mr.</v>
      </c>
      <c r="C1583" t="str">
        <f>_xlfn.XLOOKUP(A1583,$A$2:$A$2336,'Customer Names'!$D$2:$D$2336,"NOT FOUND")</f>
        <v>Spencer A.</v>
      </c>
      <c r="D1583" t="str">
        <f>_xlfn.XLOOKUP(A1583,$A$2:$A$2336,'Customer Names'!$E$2:$E$2336,"NOT FOUND")</f>
        <v>Kelley</v>
      </c>
      <c r="E1583" cm="1">
        <f t="array" ref="E1583">_xlfn.XLOOKUP(A1583,$A$2:$A$2336,Table2[BMI],"NOT FOUND")</f>
        <v>32.340000000000003</v>
      </c>
      <c r="F1583" cm="1">
        <f t="array" ref="F1583">_xlfn.XLOOKUP(A1583,$A$2:$A$2336,Table2[HBA1C],"NOT FOUND")</f>
        <v>4.88</v>
      </c>
      <c r="G1583" t="str" cm="1">
        <f t="array" ref="G1583">_xlfn.XLOOKUP(A1583,$A$2:$A$2336,Table2[Heart Issues],"NOT FOUND")</f>
        <v>yes</v>
      </c>
      <c r="H1583" t="str" cm="1">
        <f t="array" ref="H1583">_xlfn.XLOOKUP(A1583,$A$2:$A$2336,Table2[Any Transplants],"NOT FOUND")</f>
        <v>No</v>
      </c>
      <c r="I1583" t="str" cm="1">
        <f t="array" ref="I1583">_xlfn.XLOOKUP(A1583,$A$2:$A$2336,Table2[Cancer history],"NOT FOUND")</f>
        <v>Yes</v>
      </c>
      <c r="J1583" t="str">
        <f>_xlfn.XLOOKUP(A1583,Table3[customer_no],Table3[month],"NOT FOUND")</f>
        <v>Oct</v>
      </c>
      <c r="K1583" s="7">
        <f>_xlfn.XLOOKUP(A1583,Table3[customer_no],Table3[year_average],"NOT FOUND")</f>
        <v>1983</v>
      </c>
      <c r="L1583" cm="1">
        <f t="array" ref="L1583">_xlfn.XLOOKUP(A1583,Table3[customer_no],'Hospitalisation Details'!$D$2:$D$2344,"NOT FOUND")</f>
        <v>21</v>
      </c>
      <c r="M1583" s="33">
        <f>_xlfn.XLOOKUP(A1583,Table3[customer_no],Table3[dd/mm/yy],"NOT FOUND")</f>
        <v>30610</v>
      </c>
      <c r="N1583">
        <f>_xlfn.XLOOKUP(A1583,Table3[customer_no],Table3[age],"NOT FOUND")</f>
        <v>39</v>
      </c>
      <c r="O1583" cm="1">
        <f t="array" ref="O1583">_xlfn.XLOOKUP(A1583,Table3[customer_no],'Hospitalisation Details'!$E$2:$E$2344,"NOT FOUND")</f>
        <v>2</v>
      </c>
      <c r="P1583" t="str">
        <f>_xlfn.XLOOKUP(A1583,Table3[customer_no],Table3[hsplt_handled],"NOT FOUND")</f>
        <v>tier - 2</v>
      </c>
      <c r="Q1583" t="str">
        <f>_xlfn.XLOOKUP(A1583,Table3[customer_no],Table3[city_handled],"NOT FOUND")</f>
        <v>tier - 1</v>
      </c>
      <c r="R1583" t="str">
        <f>_xlfn.XLOOKUP(A1583,Table3[customer_no],Table3[state_id],"NOT FOUND")</f>
        <v>R1013</v>
      </c>
      <c r="S1583" s="34" cm="1">
        <f t="array" ref="S1583">_xlfn.XLOOKUP(A1583,Table3[customer_no],'Hospitalisation Details'!$F$2:$F$2344,"NOT FOUND")</f>
        <v>6338.08</v>
      </c>
      <c r="T1583" t="str">
        <f>_xlfn.XLOOKUP(A1583,Table2[Customer ID],Table2[BMI_category],"NOT FOUND")</f>
        <v>Obesity</v>
      </c>
      <c r="U1583" s="7">
        <f>_xlfn.XLOOKUP(A1583,Table2[Customer ID],Table2[no of surgery],"NOT FOUND")</f>
        <v>1</v>
      </c>
      <c r="V1583" t="str">
        <f>_xlfn.XLOOKUP(A1583,Table2[Customer ID],Table2[smoker_missing],"NOT FOUND")</f>
        <v>No</v>
      </c>
      <c r="W1583" t="str">
        <f t="shared" si="24"/>
        <v>Normal</v>
      </c>
      <c r="X1583" s="37">
        <f>SUM(Table5[[#This Row],[Title]:[Diabetes Level]])</f>
        <v>39031.300000000003</v>
      </c>
    </row>
    <row r="1584" spans="1:24" x14ac:dyDescent="0.25">
      <c r="A1584" t="s">
        <v>788</v>
      </c>
      <c r="B1584" t="str">
        <f>VLOOKUP(A1584,'Customer Names'!$A$2:$E$2336,3,FALSE)</f>
        <v>Mrs.</v>
      </c>
      <c r="C1584" t="str">
        <f>_xlfn.XLOOKUP(A1584,$A$2:$A$2336,'Customer Names'!$D$2:$D$2336,"NOT FOUND")</f>
        <v>Rochelle</v>
      </c>
      <c r="D1584" t="str">
        <f>_xlfn.XLOOKUP(A1584,$A$2:$A$2336,'Customer Names'!$E$2:$E$2336,"NOT FOUND")</f>
        <v>Johnston</v>
      </c>
      <c r="E1584" cm="1">
        <f t="array" ref="E1584">_xlfn.XLOOKUP(A1584,$A$2:$A$2336,Table2[BMI],"NOT FOUND")</f>
        <v>25.46</v>
      </c>
      <c r="F1584" cm="1">
        <f t="array" ref="F1584">_xlfn.XLOOKUP(A1584,$A$2:$A$2336,Table2[HBA1C],"NOT FOUND")</f>
        <v>9.7100000000000009</v>
      </c>
      <c r="G1584" t="str" cm="1">
        <f t="array" ref="G1584">_xlfn.XLOOKUP(A1584,$A$2:$A$2336,Table2[Heart Issues],"NOT FOUND")</f>
        <v>yes</v>
      </c>
      <c r="H1584" t="str" cm="1">
        <f t="array" ref="H1584">_xlfn.XLOOKUP(A1584,$A$2:$A$2336,Table2[Any Transplants],"NOT FOUND")</f>
        <v>No</v>
      </c>
      <c r="I1584" t="str" cm="1">
        <f t="array" ref="I1584">_xlfn.XLOOKUP(A1584,$A$2:$A$2336,Table2[Cancer history],"NOT FOUND")</f>
        <v>No</v>
      </c>
      <c r="J1584" t="str">
        <f>_xlfn.XLOOKUP(A1584,Table3[customer_no],Table3[month],"NOT FOUND")</f>
        <v>Sep</v>
      </c>
      <c r="K1584" s="7">
        <f>_xlfn.XLOOKUP(A1584,Table3[customer_no],Table3[year_average],"NOT FOUND")</f>
        <v>1986</v>
      </c>
      <c r="L1584" cm="1">
        <f t="array" ref="L1584">_xlfn.XLOOKUP(A1584,Table3[customer_no],'Hospitalisation Details'!$D$2:$D$2344,"NOT FOUND")</f>
        <v>25</v>
      </c>
      <c r="M1584" s="33">
        <f>_xlfn.XLOOKUP(A1584,Table3[customer_no],Table3[dd/mm/yy],"NOT FOUND")</f>
        <v>31680</v>
      </c>
      <c r="N1584">
        <f>_xlfn.XLOOKUP(A1584,Table3[customer_no],Table3[age],"NOT FOUND")</f>
        <v>36</v>
      </c>
      <c r="O1584" cm="1">
        <f t="array" ref="O1584">_xlfn.XLOOKUP(A1584,Table3[customer_no],'Hospitalisation Details'!$E$2:$E$2344,"NOT FOUND")</f>
        <v>3</v>
      </c>
      <c r="P1584" t="str">
        <f>_xlfn.XLOOKUP(A1584,Table3[customer_no],Table3[hsplt_handled],"NOT FOUND")</f>
        <v>tier - 2</v>
      </c>
      <c r="Q1584" t="str">
        <f>_xlfn.XLOOKUP(A1584,Table3[customer_no],Table3[city_handled],"NOT FOUND")</f>
        <v>tier - 2</v>
      </c>
      <c r="R1584" t="str">
        <f>_xlfn.XLOOKUP(A1584,Table3[customer_no],Table3[state_id],"NOT FOUND")</f>
        <v>R1013</v>
      </c>
      <c r="S1584" s="34" cm="1">
        <f t="array" ref="S1584">_xlfn.XLOOKUP(A1584,Table3[customer_no],'Hospitalisation Details'!$F$2:$F$2344,"NOT FOUND")</f>
        <v>6335.64</v>
      </c>
      <c r="T1584" t="str">
        <f>_xlfn.XLOOKUP(A1584,Table2[Customer ID],Table2[BMI_category],"NOT FOUND")</f>
        <v>Overweight</v>
      </c>
      <c r="U1584" s="7">
        <f>_xlfn.XLOOKUP(A1584,Table2[Customer ID],Table2[no of surgery],"NOT FOUND")</f>
        <v>1</v>
      </c>
      <c r="V1584" t="str">
        <f>_xlfn.XLOOKUP(A1584,Table2[Customer ID],Table2[smoker_missing],"NOT FOUND")</f>
        <v>No</v>
      </c>
      <c r="W1584" t="str">
        <f t="shared" si="24"/>
        <v>Diabetes</v>
      </c>
      <c r="X1584" s="37">
        <f>SUM(Table5[[#This Row],[Title]:[Diabetes Level]])</f>
        <v>40101.81</v>
      </c>
    </row>
    <row r="1585" spans="1:24" x14ac:dyDescent="0.25">
      <c r="A1585" t="s">
        <v>787</v>
      </c>
      <c r="B1585" t="str">
        <f>VLOOKUP(A1585,'Customer Names'!$A$2:$E$2336,3,FALSE)</f>
        <v>Ms.</v>
      </c>
      <c r="C1585" t="str">
        <f>_xlfn.XLOOKUP(A1585,$A$2:$A$2336,'Customer Names'!$D$2:$D$2336,"NOT FOUND")</f>
        <v>Paula</v>
      </c>
      <c r="D1585" t="str">
        <f>_xlfn.XLOOKUP(A1585,$A$2:$A$2336,'Customer Names'!$E$2:$E$2336,"NOT FOUND")</f>
        <v>Keating</v>
      </c>
      <c r="E1585" cm="1">
        <f t="array" ref="E1585">_xlfn.XLOOKUP(A1585,$A$2:$A$2336,Table2[BMI],"NOT FOUND")</f>
        <v>37.145000000000003</v>
      </c>
      <c r="F1585" cm="1">
        <f t="array" ref="F1585">_xlfn.XLOOKUP(A1585,$A$2:$A$2336,Table2[HBA1C],"NOT FOUND")</f>
        <v>5.32</v>
      </c>
      <c r="G1585" t="str" cm="1">
        <f t="array" ref="G1585">_xlfn.XLOOKUP(A1585,$A$2:$A$2336,Table2[Heart Issues],"NOT FOUND")</f>
        <v>No</v>
      </c>
      <c r="H1585" t="str" cm="1">
        <f t="array" ref="H1585">_xlfn.XLOOKUP(A1585,$A$2:$A$2336,Table2[Any Transplants],"NOT FOUND")</f>
        <v>No</v>
      </c>
      <c r="I1585" t="str" cm="1">
        <f t="array" ref="I1585">_xlfn.XLOOKUP(A1585,$A$2:$A$2336,Table2[Cancer history],"NOT FOUND")</f>
        <v>No</v>
      </c>
      <c r="J1585" t="str">
        <f>_xlfn.XLOOKUP(A1585,Table3[customer_no],Table3[month],"NOT FOUND")</f>
        <v>Aug</v>
      </c>
      <c r="K1585" s="7">
        <f>_xlfn.XLOOKUP(A1585,Table3[customer_no],Table3[year_average],"NOT FOUND")</f>
        <v>1990</v>
      </c>
      <c r="L1585" cm="1">
        <f t="array" ref="L1585">_xlfn.XLOOKUP(A1585,Table3[customer_no],'Hospitalisation Details'!$D$2:$D$2344,"NOT FOUND")</f>
        <v>13</v>
      </c>
      <c r="M1585" s="33">
        <f>_xlfn.XLOOKUP(A1585,Table3[customer_no],Table3[dd/mm/yy],"NOT FOUND")</f>
        <v>33098</v>
      </c>
      <c r="N1585">
        <f>_xlfn.XLOOKUP(A1585,Table3[customer_no],Table3[age],"NOT FOUND")</f>
        <v>32</v>
      </c>
      <c r="O1585" cm="1">
        <f t="array" ref="O1585">_xlfn.XLOOKUP(A1585,Table3[customer_no],'Hospitalisation Details'!$E$2:$E$2344,"NOT FOUND")</f>
        <v>3</v>
      </c>
      <c r="P1585" t="str">
        <f>_xlfn.XLOOKUP(A1585,Table3[customer_no],Table3[hsplt_handled],"NOT FOUND")</f>
        <v>tier - 2</v>
      </c>
      <c r="Q1585" t="str">
        <f>_xlfn.XLOOKUP(A1585,Table3[customer_no],Table3[city_handled],"NOT FOUND")</f>
        <v>tier - 2</v>
      </c>
      <c r="R1585" t="str">
        <f>_xlfn.XLOOKUP(A1585,Table3[customer_no],Table3[state_id],"NOT FOUND")</f>
        <v>R1024</v>
      </c>
      <c r="S1585" s="34" cm="1">
        <f t="array" ref="S1585">_xlfn.XLOOKUP(A1585,Table3[customer_no],'Hospitalisation Details'!$F$2:$F$2344,"NOT FOUND")</f>
        <v>6334.34</v>
      </c>
      <c r="T1585" t="str">
        <f>_xlfn.XLOOKUP(A1585,Table2[Customer ID],Table2[BMI_category],"NOT FOUND")</f>
        <v>Obesity</v>
      </c>
      <c r="U1585" s="7">
        <f>_xlfn.XLOOKUP(A1585,Table2[Customer ID],Table2[no of surgery],"NOT FOUND")</f>
        <v>0</v>
      </c>
      <c r="V1585" t="str">
        <f>_xlfn.XLOOKUP(A1585,Table2[Customer ID],Table2[smoker_missing],"NOT FOUND")</f>
        <v>No</v>
      </c>
      <c r="W1585" t="str">
        <f t="shared" si="24"/>
        <v>Normal</v>
      </c>
      <c r="X1585" s="37">
        <f>SUM(Table5[[#This Row],[Title]:[Diabetes Level]])</f>
        <v>41512.804999999993</v>
      </c>
    </row>
    <row r="1586" spans="1:24" x14ac:dyDescent="0.25">
      <c r="A1586" t="s">
        <v>786</v>
      </c>
      <c r="B1586" t="str">
        <f>VLOOKUP(A1586,'Customer Names'!$A$2:$E$2336,3,FALSE)</f>
        <v>Mrs.</v>
      </c>
      <c r="C1586" t="str">
        <f>_xlfn.XLOOKUP(A1586,$A$2:$A$2336,'Customer Names'!$D$2:$D$2336,"NOT FOUND")</f>
        <v>Madeline E.</v>
      </c>
      <c r="D1586" t="str">
        <f>_xlfn.XLOOKUP(A1586,$A$2:$A$2336,'Customer Names'!$E$2:$E$2336,"NOT FOUND")</f>
        <v>Duhon</v>
      </c>
      <c r="E1586" cm="1">
        <f t="array" ref="E1586">_xlfn.XLOOKUP(A1586,$A$2:$A$2336,Table2[BMI],"NOT FOUND")</f>
        <v>30.8</v>
      </c>
      <c r="F1586" cm="1">
        <f t="array" ref="F1586">_xlfn.XLOOKUP(A1586,$A$2:$A$2336,Table2[HBA1C],"NOT FOUND")</f>
        <v>5.83</v>
      </c>
      <c r="G1586" t="str" cm="1">
        <f t="array" ref="G1586">_xlfn.XLOOKUP(A1586,$A$2:$A$2336,Table2[Heart Issues],"NOT FOUND")</f>
        <v>yes</v>
      </c>
      <c r="H1586" t="str" cm="1">
        <f t="array" ref="H1586">_xlfn.XLOOKUP(A1586,$A$2:$A$2336,Table2[Any Transplants],"NOT FOUND")</f>
        <v>No</v>
      </c>
      <c r="I1586" t="str" cm="1">
        <f t="array" ref="I1586">_xlfn.XLOOKUP(A1586,$A$2:$A$2336,Table2[Cancer history],"NOT FOUND")</f>
        <v>No</v>
      </c>
      <c r="J1586" t="str">
        <f>_xlfn.XLOOKUP(A1586,Table3[customer_no],Table3[month],"NOT FOUND")</f>
        <v>Dec</v>
      </c>
      <c r="K1586" s="7">
        <f>_xlfn.XLOOKUP(A1586,Table3[customer_no],Table3[year_average],"NOT FOUND")</f>
        <v>1985</v>
      </c>
      <c r="L1586" cm="1">
        <f t="array" ref="L1586">_xlfn.XLOOKUP(A1586,Table3[customer_no],'Hospitalisation Details'!$D$2:$D$2344,"NOT FOUND")</f>
        <v>15</v>
      </c>
      <c r="M1586" s="33">
        <f>_xlfn.XLOOKUP(A1586,Table3[customer_no],Table3[dd/mm/yy],"NOT FOUND")</f>
        <v>31396</v>
      </c>
      <c r="N1586">
        <f>_xlfn.XLOOKUP(A1586,Table3[customer_no],Table3[age],"NOT FOUND")</f>
        <v>37</v>
      </c>
      <c r="O1586" cm="1">
        <f t="array" ref="O1586">_xlfn.XLOOKUP(A1586,Table3[customer_no],'Hospitalisation Details'!$E$2:$E$2344,"NOT FOUND")</f>
        <v>2</v>
      </c>
      <c r="P1586" t="str">
        <f>_xlfn.XLOOKUP(A1586,Table3[customer_no],Table3[hsplt_handled],"NOT FOUND")</f>
        <v>tier - 2</v>
      </c>
      <c r="Q1586" t="str">
        <f>_xlfn.XLOOKUP(A1586,Table3[customer_no],Table3[city_handled],"NOT FOUND")</f>
        <v>tier - 1</v>
      </c>
      <c r="R1586" t="str">
        <f>_xlfn.XLOOKUP(A1586,Table3[customer_no],Table3[state_id],"NOT FOUND")</f>
        <v>R1013</v>
      </c>
      <c r="S1586" s="34" cm="1">
        <f t="array" ref="S1586">_xlfn.XLOOKUP(A1586,Table3[customer_no],'Hospitalisation Details'!$F$2:$F$2344,"NOT FOUND")</f>
        <v>6313.76</v>
      </c>
      <c r="T1586" t="str">
        <f>_xlfn.XLOOKUP(A1586,Table2[Customer ID],Table2[BMI_category],"NOT FOUND")</f>
        <v>Obesity</v>
      </c>
      <c r="U1586" s="7">
        <f>_xlfn.XLOOKUP(A1586,Table2[Customer ID],Table2[no of surgery],"NOT FOUND")</f>
        <v>0</v>
      </c>
      <c r="V1586" t="str">
        <f>_xlfn.XLOOKUP(A1586,Table2[Customer ID],Table2[smoker_missing],"NOT FOUND")</f>
        <v>No</v>
      </c>
      <c r="W1586" t="str">
        <f t="shared" si="24"/>
        <v>Prediabetes</v>
      </c>
      <c r="X1586" s="37">
        <f>SUM(Table5[[#This Row],[Title]:[Diabetes Level]])</f>
        <v>39785.39</v>
      </c>
    </row>
    <row r="1587" spans="1:24" x14ac:dyDescent="0.25">
      <c r="A1587" t="s">
        <v>785</v>
      </c>
      <c r="B1587" t="str">
        <f>VLOOKUP(A1587,'Customer Names'!$A$2:$E$2336,3,FALSE)</f>
        <v>Ms.</v>
      </c>
      <c r="C1587" t="str">
        <f>_xlfn.XLOOKUP(A1587,$A$2:$A$2336,'Customer Names'!$D$2:$D$2336,"NOT FOUND")</f>
        <v>Maria Isabel</v>
      </c>
      <c r="D1587" t="str">
        <f>_xlfn.XLOOKUP(A1587,$A$2:$A$2336,'Customer Names'!$E$2:$E$2336,"NOT FOUND")</f>
        <v>Briseno</v>
      </c>
      <c r="E1587" cm="1">
        <f t="array" ref="E1587">_xlfn.XLOOKUP(A1587,$A$2:$A$2336,Table2[BMI],"NOT FOUND")</f>
        <v>29.5</v>
      </c>
      <c r="F1587" cm="1">
        <f t="array" ref="F1587">_xlfn.XLOOKUP(A1587,$A$2:$A$2336,Table2[HBA1C],"NOT FOUND")</f>
        <v>5.54</v>
      </c>
      <c r="G1587" t="str" cm="1">
        <f t="array" ref="G1587">_xlfn.XLOOKUP(A1587,$A$2:$A$2336,Table2[Heart Issues],"NOT FOUND")</f>
        <v>yes</v>
      </c>
      <c r="H1587" t="str" cm="1">
        <f t="array" ref="H1587">_xlfn.XLOOKUP(A1587,$A$2:$A$2336,Table2[Any Transplants],"NOT FOUND")</f>
        <v>No</v>
      </c>
      <c r="I1587" t="str" cm="1">
        <f t="array" ref="I1587">_xlfn.XLOOKUP(A1587,$A$2:$A$2336,Table2[Cancer history],"NOT FOUND")</f>
        <v>No</v>
      </c>
      <c r="J1587" t="str">
        <f>_xlfn.XLOOKUP(A1587,Table3[customer_no],Table3[month],"NOT FOUND")</f>
        <v>Nov</v>
      </c>
      <c r="K1587" s="7">
        <f>_xlfn.XLOOKUP(A1587,Table3[customer_no],Table3[year_average],"NOT FOUND")</f>
        <v>1985</v>
      </c>
      <c r="L1587" cm="1">
        <f t="array" ref="L1587">_xlfn.XLOOKUP(A1587,Table3[customer_no],'Hospitalisation Details'!$D$2:$D$2344,"NOT FOUND")</f>
        <v>19</v>
      </c>
      <c r="M1587" s="33">
        <f>_xlfn.XLOOKUP(A1587,Table3[customer_no],Table3[dd/mm/yy],"NOT FOUND")</f>
        <v>31370</v>
      </c>
      <c r="N1587">
        <f>_xlfn.XLOOKUP(A1587,Table3[customer_no],Table3[age],"NOT FOUND")</f>
        <v>37</v>
      </c>
      <c r="O1587" cm="1">
        <f t="array" ref="O1587">_xlfn.XLOOKUP(A1587,Table3[customer_no],'Hospitalisation Details'!$E$2:$E$2344,"NOT FOUND")</f>
        <v>2</v>
      </c>
      <c r="P1587" t="str">
        <f>_xlfn.XLOOKUP(A1587,Table3[customer_no],Table3[hsplt_handled],"NOT FOUND")</f>
        <v>tier - 2</v>
      </c>
      <c r="Q1587" t="str">
        <f>_xlfn.XLOOKUP(A1587,Table3[customer_no],Table3[city_handled],"NOT FOUND")</f>
        <v>tier - 1</v>
      </c>
      <c r="R1587" t="str">
        <f>_xlfn.XLOOKUP(A1587,Table3[customer_no],Table3[state_id],"NOT FOUND")</f>
        <v>R1011</v>
      </c>
      <c r="S1587" s="34" cm="1">
        <f t="array" ref="S1587">_xlfn.XLOOKUP(A1587,Table3[customer_no],'Hospitalisation Details'!$F$2:$F$2344,"NOT FOUND")</f>
        <v>6311.95</v>
      </c>
      <c r="T1587" t="str">
        <f>_xlfn.XLOOKUP(A1587,Table2[Customer ID],Table2[BMI_category],"NOT FOUND")</f>
        <v>Overweight</v>
      </c>
      <c r="U1587" s="7">
        <f>_xlfn.XLOOKUP(A1587,Table2[Customer ID],Table2[no of surgery],"NOT FOUND")</f>
        <v>0</v>
      </c>
      <c r="V1587" t="str">
        <f>_xlfn.XLOOKUP(A1587,Table2[Customer ID],Table2[smoker_missing],"NOT FOUND")</f>
        <v>No</v>
      </c>
      <c r="W1587" t="str">
        <f t="shared" si="24"/>
        <v>Normal</v>
      </c>
      <c r="X1587" s="37">
        <f>SUM(Table5[[#This Row],[Title]:[Diabetes Level]])</f>
        <v>39759.99</v>
      </c>
    </row>
    <row r="1588" spans="1:24" x14ac:dyDescent="0.25">
      <c r="A1588" t="s">
        <v>784</v>
      </c>
      <c r="B1588" t="str">
        <f>VLOOKUP(A1588,'Customer Names'!$A$2:$E$2336,3,FALSE)</f>
        <v>Mr.</v>
      </c>
      <c r="C1588" t="str">
        <f>_xlfn.XLOOKUP(A1588,$A$2:$A$2336,'Customer Names'!$D$2:$D$2336,"NOT FOUND")</f>
        <v>Arthur M.</v>
      </c>
      <c r="D1588" t="str">
        <f>_xlfn.XLOOKUP(A1588,$A$2:$A$2336,'Customer Names'!$E$2:$E$2336,"NOT FOUND")</f>
        <v>Besse</v>
      </c>
      <c r="E1588" cm="1">
        <f t="array" ref="E1588">_xlfn.XLOOKUP(A1588,$A$2:$A$2336,Table2[BMI],"NOT FOUND")</f>
        <v>43.39</v>
      </c>
      <c r="F1588" cm="1">
        <f t="array" ref="F1588">_xlfn.XLOOKUP(A1588,$A$2:$A$2336,Table2[HBA1C],"NOT FOUND")</f>
        <v>5.85</v>
      </c>
      <c r="G1588" t="str" cm="1">
        <f t="array" ref="G1588">_xlfn.XLOOKUP(A1588,$A$2:$A$2336,Table2[Heart Issues],"NOT FOUND")</f>
        <v>No</v>
      </c>
      <c r="H1588" t="str" cm="1">
        <f t="array" ref="H1588">_xlfn.XLOOKUP(A1588,$A$2:$A$2336,Table2[Any Transplants],"NOT FOUND")</f>
        <v>yes</v>
      </c>
      <c r="I1588" t="str" cm="1">
        <f t="array" ref="I1588">_xlfn.XLOOKUP(A1588,$A$2:$A$2336,Table2[Cancer history],"NOT FOUND")</f>
        <v>No</v>
      </c>
      <c r="J1588" t="str">
        <f>_xlfn.XLOOKUP(A1588,Table3[customer_no],Table3[month],"NOT FOUND")</f>
        <v>Jul</v>
      </c>
      <c r="K1588" s="7">
        <f>_xlfn.XLOOKUP(A1588,Table3[customer_no],Table3[year_average],"NOT FOUND")</f>
        <v>2004</v>
      </c>
      <c r="L1588" cm="1">
        <f t="array" ref="L1588">_xlfn.XLOOKUP(A1588,Table3[customer_no],'Hospitalisation Details'!$D$2:$D$2344,"NOT FOUND")</f>
        <v>27</v>
      </c>
      <c r="M1588" s="33">
        <f>_xlfn.XLOOKUP(A1588,Table3[customer_no],Table3[dd/mm/yy],"NOT FOUND")</f>
        <v>38195</v>
      </c>
      <c r="N1588">
        <f>_xlfn.XLOOKUP(A1588,Table3[customer_no],Table3[age],"NOT FOUND")</f>
        <v>18</v>
      </c>
      <c r="O1588" cm="1">
        <f t="array" ref="O1588">_xlfn.XLOOKUP(A1588,Table3[customer_no],'Hospitalisation Details'!$E$2:$E$2344,"NOT FOUND")</f>
        <v>0</v>
      </c>
      <c r="P1588" t="str">
        <f>_xlfn.XLOOKUP(A1588,Table3[customer_no],Table3[hsplt_handled],"NOT FOUND")</f>
        <v>tier - 2</v>
      </c>
      <c r="Q1588" t="str">
        <f>_xlfn.XLOOKUP(A1588,Table3[customer_no],Table3[city_handled],"NOT FOUND")</f>
        <v>tier - 2</v>
      </c>
      <c r="R1588" t="str">
        <f>_xlfn.XLOOKUP(A1588,Table3[customer_no],Table3[state_id],"NOT FOUND")</f>
        <v>R1011</v>
      </c>
      <c r="S1588" s="34" cm="1">
        <f t="array" ref="S1588">_xlfn.XLOOKUP(A1588,Table3[customer_no],'Hospitalisation Details'!$F$2:$F$2344,"NOT FOUND")</f>
        <v>6311.11</v>
      </c>
      <c r="T1588" t="str">
        <f>_xlfn.XLOOKUP(A1588,Table2[Customer ID],Table2[BMI_category],"NOT FOUND")</f>
        <v>Obesity</v>
      </c>
      <c r="U1588" s="7">
        <f>_xlfn.XLOOKUP(A1588,Table2[Customer ID],Table2[no of surgery],"NOT FOUND")</f>
        <v>1</v>
      </c>
      <c r="V1588" t="str">
        <f>_xlfn.XLOOKUP(A1588,Table2[Customer ID],Table2[smoker_missing],"NOT FOUND")</f>
        <v>No</v>
      </c>
      <c r="W1588" t="str">
        <f t="shared" si="24"/>
        <v>Prediabetes</v>
      </c>
      <c r="X1588" s="37">
        <f>SUM(Table5[[#This Row],[Title]:[Diabetes Level]])</f>
        <v>46605.35</v>
      </c>
    </row>
    <row r="1589" spans="1:24" x14ac:dyDescent="0.25">
      <c r="A1589" t="s">
        <v>783</v>
      </c>
      <c r="B1589" t="str">
        <f>VLOOKUP(A1589,'Customer Names'!$A$2:$E$2336,3,FALSE)</f>
        <v>Mr.</v>
      </c>
      <c r="C1589" t="str">
        <f>_xlfn.XLOOKUP(A1589,$A$2:$A$2336,'Customer Names'!$D$2:$D$2336,"NOT FOUND")</f>
        <v>Joseph R.</v>
      </c>
      <c r="D1589" t="str">
        <f>_xlfn.XLOOKUP(A1589,$A$2:$A$2336,'Customer Names'!$E$2:$E$2336,"NOT FOUND")</f>
        <v>Shillings</v>
      </c>
      <c r="E1589" cm="1">
        <f t="array" ref="E1589">_xlfn.XLOOKUP(A1589,$A$2:$A$2336,Table2[BMI],"NOT FOUND")</f>
        <v>15.08</v>
      </c>
      <c r="F1589" cm="1">
        <f t="array" ref="F1589">_xlfn.XLOOKUP(A1589,$A$2:$A$2336,Table2[HBA1C],"NOT FOUND")</f>
        <v>4.8499999999999996</v>
      </c>
      <c r="G1589" t="str" cm="1">
        <f t="array" ref="G1589">_xlfn.XLOOKUP(A1589,$A$2:$A$2336,Table2[Heart Issues],"NOT FOUND")</f>
        <v>yes</v>
      </c>
      <c r="H1589" t="str" cm="1">
        <f t="array" ref="H1589">_xlfn.XLOOKUP(A1589,$A$2:$A$2336,Table2[Any Transplants],"NOT FOUND")</f>
        <v>No</v>
      </c>
      <c r="I1589" t="str" cm="1">
        <f t="array" ref="I1589">_xlfn.XLOOKUP(A1589,$A$2:$A$2336,Table2[Cancer history],"NOT FOUND")</f>
        <v>Yes</v>
      </c>
      <c r="J1589" t="str">
        <f>_xlfn.XLOOKUP(A1589,Table3[customer_no],Table3[month],"NOT FOUND")</f>
        <v>Sep</v>
      </c>
      <c r="K1589" s="7">
        <f>_xlfn.XLOOKUP(A1589,Table3[customer_no],Table3[year_average],"NOT FOUND")</f>
        <v>1969</v>
      </c>
      <c r="L1589" cm="1">
        <f t="array" ref="L1589">_xlfn.XLOOKUP(A1589,Table3[customer_no],'Hospitalisation Details'!$D$2:$D$2344,"NOT FOUND")</f>
        <v>4</v>
      </c>
      <c r="M1589" s="33">
        <f>_xlfn.XLOOKUP(A1589,Table3[customer_no],Table3[dd/mm/yy],"NOT FOUND")</f>
        <v>25450</v>
      </c>
      <c r="N1589">
        <f>_xlfn.XLOOKUP(A1589,Table3[customer_no],Table3[age],"NOT FOUND")</f>
        <v>53</v>
      </c>
      <c r="O1589" cm="1">
        <f t="array" ref="O1589">_xlfn.XLOOKUP(A1589,Table3[customer_no],'Hospitalisation Details'!$E$2:$E$2344,"NOT FOUND")</f>
        <v>0</v>
      </c>
      <c r="P1589" t="str">
        <f>_xlfn.XLOOKUP(A1589,Table3[customer_no],Table3[hsplt_handled],"NOT FOUND")</f>
        <v>tier - 2</v>
      </c>
      <c r="Q1589" t="str">
        <f>_xlfn.XLOOKUP(A1589,Table3[customer_no],Table3[city_handled],"NOT FOUND")</f>
        <v>tier - 2</v>
      </c>
      <c r="R1589" t="str">
        <f>_xlfn.XLOOKUP(A1589,Table3[customer_no],Table3[state_id],"NOT FOUND")</f>
        <v>R1012</v>
      </c>
      <c r="S1589" s="34" cm="1">
        <f t="array" ref="S1589">_xlfn.XLOOKUP(A1589,Table3[customer_no],'Hospitalisation Details'!$F$2:$F$2344,"NOT FOUND")</f>
        <v>6305.61</v>
      </c>
      <c r="T1589" t="str">
        <f>_xlfn.XLOOKUP(A1589,Table2[Customer ID],Table2[BMI_category],"NOT FOUND")</f>
        <v>Underweight</v>
      </c>
      <c r="U1589" s="7">
        <f>_xlfn.XLOOKUP(A1589,Table2[Customer ID],Table2[no of surgery],"NOT FOUND")</f>
        <v>1</v>
      </c>
      <c r="V1589" t="str">
        <f>_xlfn.XLOOKUP(A1589,Table2[Customer ID],Table2[smoker_missing],"NOT FOUND")</f>
        <v>No</v>
      </c>
      <c r="W1589" t="str">
        <f t="shared" si="24"/>
        <v>Normal</v>
      </c>
      <c r="X1589" s="37">
        <f>SUM(Table5[[#This Row],[Title]:[Diabetes Level]])</f>
        <v>33802.54</v>
      </c>
    </row>
    <row r="1590" spans="1:24" x14ac:dyDescent="0.25">
      <c r="A1590" t="s">
        <v>782</v>
      </c>
      <c r="B1590" t="str">
        <f>VLOOKUP(A1590,'Customer Names'!$A$2:$E$2336,3,FALSE)</f>
        <v>Ms.</v>
      </c>
      <c r="C1590" t="str">
        <f>_xlfn.XLOOKUP(A1590,$A$2:$A$2336,'Customer Names'!$D$2:$D$2336,"NOT FOUND")</f>
        <v>Sachiko</v>
      </c>
      <c r="D1590" t="str">
        <f>_xlfn.XLOOKUP(A1590,$A$2:$A$2336,'Customer Names'!$E$2:$E$2336,"NOT FOUND")</f>
        <v>Tate</v>
      </c>
      <c r="E1590" cm="1">
        <f t="array" ref="E1590">_xlfn.XLOOKUP(A1590,$A$2:$A$2336,Table2[BMI],"NOT FOUND")</f>
        <v>20.48</v>
      </c>
      <c r="F1590" cm="1">
        <f t="array" ref="F1590">_xlfn.XLOOKUP(A1590,$A$2:$A$2336,Table2[HBA1C],"NOT FOUND")</f>
        <v>11.09</v>
      </c>
      <c r="G1590" t="str" cm="1">
        <f t="array" ref="G1590">_xlfn.XLOOKUP(A1590,$A$2:$A$2336,Table2[Heart Issues],"NOT FOUND")</f>
        <v>No</v>
      </c>
      <c r="H1590" t="str" cm="1">
        <f t="array" ref="H1590">_xlfn.XLOOKUP(A1590,$A$2:$A$2336,Table2[Any Transplants],"NOT FOUND")</f>
        <v>No</v>
      </c>
      <c r="I1590" t="str" cm="1">
        <f t="array" ref="I1590">_xlfn.XLOOKUP(A1590,$A$2:$A$2336,Table2[Cancer history],"NOT FOUND")</f>
        <v>No</v>
      </c>
      <c r="J1590" t="str">
        <f>_xlfn.XLOOKUP(A1590,Table3[customer_no],Table3[month],"NOT FOUND")</f>
        <v>Sep</v>
      </c>
      <c r="K1590" s="7">
        <f>_xlfn.XLOOKUP(A1590,Table3[customer_no],Table3[year_average],"NOT FOUND")</f>
        <v>1974</v>
      </c>
      <c r="L1590" cm="1">
        <f t="array" ref="L1590">_xlfn.XLOOKUP(A1590,Table3[customer_no],'Hospitalisation Details'!$D$2:$D$2344,"NOT FOUND")</f>
        <v>17</v>
      </c>
      <c r="M1590" s="33">
        <f>_xlfn.XLOOKUP(A1590,Table3[customer_no],Table3[dd/mm/yy],"NOT FOUND")</f>
        <v>27289</v>
      </c>
      <c r="N1590">
        <f>_xlfn.XLOOKUP(A1590,Table3[customer_no],Table3[age],"NOT FOUND")</f>
        <v>48</v>
      </c>
      <c r="O1590" cm="1">
        <f t="array" ref="O1590">_xlfn.XLOOKUP(A1590,Table3[customer_no],'Hospitalisation Details'!$E$2:$E$2344,"NOT FOUND")</f>
        <v>0</v>
      </c>
      <c r="P1590" t="str">
        <f>_xlfn.XLOOKUP(A1590,Table3[customer_no],Table3[hsplt_handled],"NOT FOUND")</f>
        <v>tier - 2</v>
      </c>
      <c r="Q1590" t="str">
        <f>_xlfn.XLOOKUP(A1590,Table3[customer_no],Table3[city_handled],"NOT FOUND")</f>
        <v>tier - 1</v>
      </c>
      <c r="R1590" t="str">
        <f>_xlfn.XLOOKUP(A1590,Table3[customer_no],Table3[state_id],"NOT FOUND")</f>
        <v>R1013</v>
      </c>
      <c r="S1590" s="34" cm="1">
        <f t="array" ref="S1590">_xlfn.XLOOKUP(A1590,Table3[customer_no],'Hospitalisation Details'!$F$2:$F$2344,"NOT FOUND")</f>
        <v>6302.23</v>
      </c>
      <c r="T1590" t="str">
        <f>_xlfn.XLOOKUP(A1590,Table2[Customer ID],Table2[BMI_category],"NOT FOUND")</f>
        <v>Normal Weight</v>
      </c>
      <c r="U1590" s="7">
        <f>_xlfn.XLOOKUP(A1590,Table2[Customer ID],Table2[no of surgery],"NOT FOUND")</f>
        <v>0</v>
      </c>
      <c r="V1590" t="str">
        <f>_xlfn.XLOOKUP(A1590,Table2[Customer ID],Table2[smoker_missing],"NOT FOUND")</f>
        <v>No</v>
      </c>
      <c r="W1590" t="str">
        <f t="shared" si="24"/>
        <v>Diabetes</v>
      </c>
      <c r="X1590" s="37">
        <f>SUM(Table5[[#This Row],[Title]:[Diabetes Level]])</f>
        <v>35661.800000000003</v>
      </c>
    </row>
    <row r="1591" spans="1:24" x14ac:dyDescent="0.25">
      <c r="A1591" t="s">
        <v>781</v>
      </c>
      <c r="B1591" t="str">
        <f>VLOOKUP(A1591,'Customer Names'!$A$2:$E$2336,3,FALSE)</f>
        <v>Mr.</v>
      </c>
      <c r="C1591" t="str">
        <f>_xlfn.XLOOKUP(A1591,$A$2:$A$2336,'Customer Names'!$D$2:$D$2336,"NOT FOUND")</f>
        <v>Christopher</v>
      </c>
      <c r="D1591" t="str">
        <f>_xlfn.XLOOKUP(A1591,$A$2:$A$2336,'Customer Names'!$E$2:$E$2336,"NOT FOUND")</f>
        <v>Arsenault</v>
      </c>
      <c r="E1591" cm="1">
        <f t="array" ref="E1591">_xlfn.XLOOKUP(A1591,$A$2:$A$2336,Table2[BMI],"NOT FOUND")</f>
        <v>34.450000000000003</v>
      </c>
      <c r="F1591" cm="1">
        <f t="array" ref="F1591">_xlfn.XLOOKUP(A1591,$A$2:$A$2336,Table2[HBA1C],"NOT FOUND")</f>
        <v>5.58</v>
      </c>
      <c r="G1591" t="str" cm="1">
        <f t="array" ref="G1591">_xlfn.XLOOKUP(A1591,$A$2:$A$2336,Table2[Heart Issues],"NOT FOUND")</f>
        <v>yes</v>
      </c>
      <c r="H1591" t="str" cm="1">
        <f t="array" ref="H1591">_xlfn.XLOOKUP(A1591,$A$2:$A$2336,Table2[Any Transplants],"NOT FOUND")</f>
        <v>No</v>
      </c>
      <c r="I1591" t="str" cm="1">
        <f t="array" ref="I1591">_xlfn.XLOOKUP(A1591,$A$2:$A$2336,Table2[Cancer history],"NOT FOUND")</f>
        <v>No</v>
      </c>
      <c r="J1591" t="str">
        <f>_xlfn.XLOOKUP(A1591,Table3[customer_no],Table3[month],"NOT FOUND")</f>
        <v>Jul</v>
      </c>
      <c r="K1591" s="7">
        <f>_xlfn.XLOOKUP(A1591,Table3[customer_no],Table3[year_average],"NOT FOUND")</f>
        <v>1996</v>
      </c>
      <c r="L1591" cm="1">
        <f t="array" ref="L1591">_xlfn.XLOOKUP(A1591,Table3[customer_no],'Hospitalisation Details'!$D$2:$D$2344,"NOT FOUND")</f>
        <v>4</v>
      </c>
      <c r="M1591" s="33">
        <f>_xlfn.XLOOKUP(A1591,Table3[customer_no],Table3[dd/mm/yy],"NOT FOUND")</f>
        <v>35250</v>
      </c>
      <c r="N1591">
        <f>_xlfn.XLOOKUP(A1591,Table3[customer_no],Table3[age],"NOT FOUND")</f>
        <v>26</v>
      </c>
      <c r="O1591" cm="1">
        <f t="array" ref="O1591">_xlfn.XLOOKUP(A1591,Table3[customer_no],'Hospitalisation Details'!$E$2:$E$2344,"NOT FOUND")</f>
        <v>0</v>
      </c>
      <c r="P1591" t="str">
        <f>_xlfn.XLOOKUP(A1591,Table3[customer_no],Table3[hsplt_handled],"NOT FOUND")</f>
        <v>tier - 2</v>
      </c>
      <c r="Q1591" t="str">
        <f>_xlfn.XLOOKUP(A1591,Table3[customer_no],Table3[city_handled],"NOT FOUND")</f>
        <v>tier - 3</v>
      </c>
      <c r="R1591" t="str">
        <f>_xlfn.XLOOKUP(A1591,Table3[customer_no],Table3[state_id],"NOT FOUND")</f>
        <v>R1021</v>
      </c>
      <c r="S1591" s="34" cm="1">
        <f t="array" ref="S1591">_xlfn.XLOOKUP(A1591,Table3[customer_no],'Hospitalisation Details'!$F$2:$F$2344,"NOT FOUND")</f>
        <v>6293.63</v>
      </c>
      <c r="T1591" t="str">
        <f>_xlfn.XLOOKUP(A1591,Table2[Customer ID],Table2[BMI_category],"NOT FOUND")</f>
        <v>Obesity</v>
      </c>
      <c r="U1591" s="7">
        <f>_xlfn.XLOOKUP(A1591,Table2[Customer ID],Table2[no of surgery],"NOT FOUND")</f>
        <v>0</v>
      </c>
      <c r="V1591" t="str">
        <f>_xlfn.XLOOKUP(A1591,Table2[Customer ID],Table2[smoker_missing],"NOT FOUND")</f>
        <v>No</v>
      </c>
      <c r="W1591" t="str">
        <f t="shared" si="24"/>
        <v>Normal</v>
      </c>
      <c r="X1591" s="37">
        <f>SUM(Table5[[#This Row],[Title]:[Diabetes Level]])</f>
        <v>43609.659999999996</v>
      </c>
    </row>
    <row r="1592" spans="1:24" x14ac:dyDescent="0.25">
      <c r="A1592" t="s">
        <v>780</v>
      </c>
      <c r="B1592" t="str">
        <f>VLOOKUP(A1592,'Customer Names'!$A$2:$E$2336,3,FALSE)</f>
        <v>Mr.</v>
      </c>
      <c r="C1592" t="str">
        <f>_xlfn.XLOOKUP(A1592,$A$2:$A$2336,'Customer Names'!$D$2:$D$2336,"NOT FOUND")</f>
        <v>Joseph</v>
      </c>
      <c r="D1592" t="str">
        <f>_xlfn.XLOOKUP(A1592,$A$2:$A$2336,'Customer Names'!$E$2:$E$2336,"NOT FOUND")</f>
        <v>Hengoed</v>
      </c>
      <c r="E1592" cm="1">
        <f t="array" ref="E1592">_xlfn.XLOOKUP(A1592,$A$2:$A$2336,Table2[BMI],"NOT FOUND")</f>
        <v>34.21</v>
      </c>
      <c r="F1592" cm="1">
        <f t="array" ref="F1592">_xlfn.XLOOKUP(A1592,$A$2:$A$2336,Table2[HBA1C],"NOT FOUND")</f>
        <v>9.7200000000000006</v>
      </c>
      <c r="G1592" t="str" cm="1">
        <f t="array" ref="G1592">_xlfn.XLOOKUP(A1592,$A$2:$A$2336,Table2[Heart Issues],"NOT FOUND")</f>
        <v>yes</v>
      </c>
      <c r="H1592" t="str" cm="1">
        <f t="array" ref="H1592">_xlfn.XLOOKUP(A1592,$A$2:$A$2336,Table2[Any Transplants],"NOT FOUND")</f>
        <v>No</v>
      </c>
      <c r="I1592" t="str" cm="1">
        <f t="array" ref="I1592">_xlfn.XLOOKUP(A1592,$A$2:$A$2336,Table2[Cancer history],"NOT FOUND")</f>
        <v>No</v>
      </c>
      <c r="J1592" t="str">
        <f>_xlfn.XLOOKUP(A1592,Table3[customer_no],Table3[month],"NOT FOUND")</f>
        <v>Aug</v>
      </c>
      <c r="K1592" s="7">
        <f>_xlfn.XLOOKUP(A1592,Table3[customer_no],Table3[year_average],"NOT FOUND")</f>
        <v>1981</v>
      </c>
      <c r="L1592" cm="1">
        <f t="array" ref="L1592">_xlfn.XLOOKUP(A1592,Table3[customer_no],'Hospitalisation Details'!$D$2:$D$2344,"NOT FOUND")</f>
        <v>26</v>
      </c>
      <c r="M1592" s="33">
        <f>_xlfn.XLOOKUP(A1592,Table3[customer_no],Table3[dd/mm/yy],"NOT FOUND")</f>
        <v>29824</v>
      </c>
      <c r="N1592">
        <f>_xlfn.XLOOKUP(A1592,Table3[customer_no],Table3[age],"NOT FOUND")</f>
        <v>41</v>
      </c>
      <c r="O1592" cm="1">
        <f t="array" ref="O1592">_xlfn.XLOOKUP(A1592,Table3[customer_no],'Hospitalisation Details'!$E$2:$E$2344,"NOT FOUND")</f>
        <v>1</v>
      </c>
      <c r="P1592" t="str">
        <f>_xlfn.XLOOKUP(A1592,Table3[customer_no],Table3[hsplt_handled],"NOT FOUND")</f>
        <v>tier - 2</v>
      </c>
      <c r="Q1592" t="str">
        <f>_xlfn.XLOOKUP(A1592,Table3[customer_no],Table3[city_handled],"NOT FOUND")</f>
        <v>tier - 3</v>
      </c>
      <c r="R1592" t="str">
        <f>_xlfn.XLOOKUP(A1592,Table3[customer_no],Table3[state_id],"NOT FOUND")</f>
        <v>R1013</v>
      </c>
      <c r="S1592" s="34" cm="1">
        <f t="array" ref="S1592">_xlfn.XLOOKUP(A1592,Table3[customer_no],'Hospitalisation Details'!$F$2:$F$2344,"NOT FOUND")</f>
        <v>6289.75</v>
      </c>
      <c r="T1592" t="str">
        <f>_xlfn.XLOOKUP(A1592,Table2[Customer ID],Table2[BMI_category],"NOT FOUND")</f>
        <v>Obesity</v>
      </c>
      <c r="U1592" s="7">
        <f>_xlfn.XLOOKUP(A1592,Table2[Customer ID],Table2[no of surgery],"NOT FOUND")</f>
        <v>0</v>
      </c>
      <c r="V1592" t="str">
        <f>_xlfn.XLOOKUP(A1592,Table2[Customer ID],Table2[smoker_missing],"NOT FOUND")</f>
        <v>No</v>
      </c>
      <c r="W1592" t="str">
        <f t="shared" si="24"/>
        <v>Diabetes</v>
      </c>
      <c r="X1592" s="37">
        <f>SUM(Table5[[#This Row],[Title]:[Diabetes Level]])</f>
        <v>38206.68</v>
      </c>
    </row>
    <row r="1593" spans="1:24" x14ac:dyDescent="0.25">
      <c r="A1593" t="s">
        <v>779</v>
      </c>
      <c r="B1593" t="str">
        <f>VLOOKUP(A1593,'Customer Names'!$A$2:$E$2336,3,FALSE)</f>
        <v>Mr.</v>
      </c>
      <c r="C1593" t="str">
        <f>_xlfn.XLOOKUP(A1593,$A$2:$A$2336,'Customer Names'!$D$2:$D$2336,"NOT FOUND")</f>
        <v>Lawrence</v>
      </c>
      <c r="D1593" t="str">
        <f>_xlfn.XLOOKUP(A1593,$A$2:$A$2336,'Customer Names'!$E$2:$E$2336,"NOT FOUND")</f>
        <v>Aller</v>
      </c>
      <c r="E1593" cm="1">
        <f t="array" ref="E1593">_xlfn.XLOOKUP(A1593,$A$2:$A$2336,Table2[BMI],"NOT FOUND")</f>
        <v>28.8</v>
      </c>
      <c r="F1593" cm="1">
        <f t="array" ref="F1593">_xlfn.XLOOKUP(A1593,$A$2:$A$2336,Table2[HBA1C],"NOT FOUND")</f>
        <v>11.41</v>
      </c>
      <c r="G1593" t="str" cm="1">
        <f t="array" ref="G1593">_xlfn.XLOOKUP(A1593,$A$2:$A$2336,Table2[Heart Issues],"NOT FOUND")</f>
        <v>yes</v>
      </c>
      <c r="H1593" t="str" cm="1">
        <f t="array" ref="H1593">_xlfn.XLOOKUP(A1593,$A$2:$A$2336,Table2[Any Transplants],"NOT FOUND")</f>
        <v>No</v>
      </c>
      <c r="I1593" t="str" cm="1">
        <f t="array" ref="I1593">_xlfn.XLOOKUP(A1593,$A$2:$A$2336,Table2[Cancer history],"NOT FOUND")</f>
        <v>No</v>
      </c>
      <c r="J1593" t="str">
        <f>_xlfn.XLOOKUP(A1593,Table3[customer_no],Table3[month],"NOT FOUND")</f>
        <v>Nov</v>
      </c>
      <c r="K1593" s="7">
        <f>_xlfn.XLOOKUP(A1593,Table3[customer_no],Table3[year_average],"NOT FOUND")</f>
        <v>1981</v>
      </c>
      <c r="L1593" cm="1">
        <f t="array" ref="L1593">_xlfn.XLOOKUP(A1593,Table3[customer_no],'Hospitalisation Details'!$D$2:$D$2344,"NOT FOUND")</f>
        <v>24</v>
      </c>
      <c r="M1593" s="33">
        <f>_xlfn.XLOOKUP(A1593,Table3[customer_no],Table3[dd/mm/yy],"NOT FOUND")</f>
        <v>29914</v>
      </c>
      <c r="N1593">
        <f>_xlfn.XLOOKUP(A1593,Table3[customer_no],Table3[age],"NOT FOUND")</f>
        <v>41</v>
      </c>
      <c r="O1593" cm="1">
        <f t="array" ref="O1593">_xlfn.XLOOKUP(A1593,Table3[customer_no],'Hospitalisation Details'!$E$2:$E$2344,"NOT FOUND")</f>
        <v>1</v>
      </c>
      <c r="P1593" t="str">
        <f>_xlfn.XLOOKUP(A1593,Table3[customer_no],Table3[hsplt_handled],"NOT FOUND")</f>
        <v>tier - 2</v>
      </c>
      <c r="Q1593" t="str">
        <f>_xlfn.XLOOKUP(A1593,Table3[customer_no],Table3[city_handled],"NOT FOUND")</f>
        <v>tier - 1</v>
      </c>
      <c r="R1593" t="str">
        <f>_xlfn.XLOOKUP(A1593,Table3[customer_no],Table3[state_id],"NOT FOUND")</f>
        <v>R1011</v>
      </c>
      <c r="S1593" s="34" cm="1">
        <f t="array" ref="S1593">_xlfn.XLOOKUP(A1593,Table3[customer_no],'Hospitalisation Details'!$F$2:$F$2344,"NOT FOUND")</f>
        <v>6282.24</v>
      </c>
      <c r="T1593" t="str">
        <f>_xlfn.XLOOKUP(A1593,Table2[Customer ID],Table2[BMI_category],"NOT FOUND")</f>
        <v>Overweight</v>
      </c>
      <c r="U1593" s="7">
        <f>_xlfn.XLOOKUP(A1593,Table2[Customer ID],Table2[no of surgery],"NOT FOUND")</f>
        <v>0</v>
      </c>
      <c r="V1593" t="str">
        <f>_xlfn.XLOOKUP(A1593,Table2[Customer ID],Table2[smoker_missing],"NOT FOUND")</f>
        <v>No</v>
      </c>
      <c r="W1593" t="str">
        <f t="shared" si="24"/>
        <v>Diabetes</v>
      </c>
      <c r="X1593" s="37">
        <f>SUM(Table5[[#This Row],[Title]:[Diabetes Level]])</f>
        <v>38283.449999999997</v>
      </c>
    </row>
    <row r="1594" spans="1:24" x14ac:dyDescent="0.25">
      <c r="A1594" t="s">
        <v>778</v>
      </c>
      <c r="B1594" t="str">
        <f>VLOOKUP(A1594,'Customer Names'!$A$2:$E$2336,3,FALSE)</f>
        <v>Mrs.</v>
      </c>
      <c r="C1594" t="str">
        <f>_xlfn.XLOOKUP(A1594,$A$2:$A$2336,'Customer Names'!$D$2:$D$2336,"NOT FOUND")</f>
        <v>Katie</v>
      </c>
      <c r="D1594" t="str">
        <f>_xlfn.XLOOKUP(A1594,$A$2:$A$2336,'Customer Names'!$E$2:$E$2336,"NOT FOUND")</f>
        <v>Pisano</v>
      </c>
      <c r="E1594" cm="1">
        <f t="array" ref="E1594">_xlfn.XLOOKUP(A1594,$A$2:$A$2336,Table2[BMI],"NOT FOUND")</f>
        <v>31.74</v>
      </c>
      <c r="F1594" cm="1">
        <f t="array" ref="F1594">_xlfn.XLOOKUP(A1594,$A$2:$A$2336,Table2[HBA1C],"NOT FOUND")</f>
        <v>4.46</v>
      </c>
      <c r="G1594" t="str" cm="1">
        <f t="array" ref="G1594">_xlfn.XLOOKUP(A1594,$A$2:$A$2336,Table2[Heart Issues],"NOT FOUND")</f>
        <v>No</v>
      </c>
      <c r="H1594" t="str" cm="1">
        <f t="array" ref="H1594">_xlfn.XLOOKUP(A1594,$A$2:$A$2336,Table2[Any Transplants],"NOT FOUND")</f>
        <v>No</v>
      </c>
      <c r="I1594" t="str" cm="1">
        <f t="array" ref="I1594">_xlfn.XLOOKUP(A1594,$A$2:$A$2336,Table2[Cancer history],"NOT FOUND")</f>
        <v>Yes</v>
      </c>
      <c r="J1594" t="str">
        <f>_xlfn.XLOOKUP(A1594,Table3[customer_no],Table3[month],"NOT FOUND")</f>
        <v>Oct</v>
      </c>
      <c r="K1594" s="7">
        <f>_xlfn.XLOOKUP(A1594,Table3[customer_no],Table3[year_average],"NOT FOUND")</f>
        <v>1993</v>
      </c>
      <c r="L1594" cm="1">
        <f t="array" ref="L1594">_xlfn.XLOOKUP(A1594,Table3[customer_no],'Hospitalisation Details'!$D$2:$D$2344,"NOT FOUND")</f>
        <v>16</v>
      </c>
      <c r="M1594" s="33">
        <f>_xlfn.XLOOKUP(A1594,Table3[customer_no],Table3[dd/mm/yy],"NOT FOUND")</f>
        <v>34258</v>
      </c>
      <c r="N1594">
        <f>_xlfn.XLOOKUP(A1594,Table3[customer_no],Table3[age],"NOT FOUND")</f>
        <v>29</v>
      </c>
      <c r="O1594" cm="1">
        <f t="array" ref="O1594">_xlfn.XLOOKUP(A1594,Table3[customer_no],'Hospitalisation Details'!$E$2:$E$2344,"NOT FOUND")</f>
        <v>0</v>
      </c>
      <c r="P1594" t="str">
        <f>_xlfn.XLOOKUP(A1594,Table3[customer_no],Table3[hsplt_handled],"NOT FOUND")</f>
        <v>tier - 2</v>
      </c>
      <c r="Q1594" t="str">
        <f>_xlfn.XLOOKUP(A1594,Table3[customer_no],Table3[city_handled],"NOT FOUND")</f>
        <v>tier - 1</v>
      </c>
      <c r="R1594" t="str">
        <f>_xlfn.XLOOKUP(A1594,Table3[customer_no],Table3[state_id],"NOT FOUND")</f>
        <v>R1025</v>
      </c>
      <c r="S1594" s="34" cm="1">
        <f t="array" ref="S1594">_xlfn.XLOOKUP(A1594,Table3[customer_no],'Hospitalisation Details'!$F$2:$F$2344,"NOT FOUND")</f>
        <v>6276.3</v>
      </c>
      <c r="T1594" t="str">
        <f>_xlfn.XLOOKUP(A1594,Table2[Customer ID],Table2[BMI_category],"NOT FOUND")</f>
        <v>Obesity</v>
      </c>
      <c r="U1594" s="7">
        <f>_xlfn.XLOOKUP(A1594,Table2[Customer ID],Table2[no of surgery],"NOT FOUND")</f>
        <v>1</v>
      </c>
      <c r="V1594" t="str">
        <f>_xlfn.XLOOKUP(A1594,Table2[Customer ID],Table2[smoker_missing],"NOT FOUND")</f>
        <v>No</v>
      </c>
      <c r="W1594" t="str">
        <f t="shared" si="24"/>
        <v>Normal</v>
      </c>
      <c r="X1594" s="37">
        <f>SUM(Table5[[#This Row],[Title]:[Diabetes Level]])</f>
        <v>42609.5</v>
      </c>
    </row>
    <row r="1595" spans="1:24" x14ac:dyDescent="0.25">
      <c r="A1595" t="s">
        <v>777</v>
      </c>
      <c r="B1595" t="str">
        <f>VLOOKUP(A1595,'Customer Names'!$A$2:$E$2336,3,FALSE)</f>
        <v>Mr.</v>
      </c>
      <c r="C1595" t="str">
        <f>_xlfn.XLOOKUP(A1595,$A$2:$A$2336,'Customer Names'!$D$2:$D$2336,"NOT FOUND")</f>
        <v>Ruben</v>
      </c>
      <c r="D1595" t="str">
        <f>_xlfn.XLOOKUP(A1595,$A$2:$A$2336,'Customer Names'!$E$2:$E$2336,"NOT FOUND")</f>
        <v>Sanca</v>
      </c>
      <c r="E1595" cm="1">
        <f t="array" ref="E1595">_xlfn.XLOOKUP(A1595,$A$2:$A$2336,Table2[BMI],"NOT FOUND")</f>
        <v>21.78</v>
      </c>
      <c r="F1595" cm="1">
        <f t="array" ref="F1595">_xlfn.XLOOKUP(A1595,$A$2:$A$2336,Table2[HBA1C],"NOT FOUND")</f>
        <v>9.31</v>
      </c>
      <c r="G1595" t="str" cm="1">
        <f t="array" ref="G1595">_xlfn.XLOOKUP(A1595,$A$2:$A$2336,Table2[Heart Issues],"NOT FOUND")</f>
        <v>yes</v>
      </c>
      <c r="H1595" t="str" cm="1">
        <f t="array" ref="H1595">_xlfn.XLOOKUP(A1595,$A$2:$A$2336,Table2[Any Transplants],"NOT FOUND")</f>
        <v>No</v>
      </c>
      <c r="I1595" t="str" cm="1">
        <f t="array" ref="I1595">_xlfn.XLOOKUP(A1595,$A$2:$A$2336,Table2[Cancer history],"NOT FOUND")</f>
        <v>No</v>
      </c>
      <c r="J1595" t="str">
        <f>_xlfn.XLOOKUP(A1595,Table3[customer_no],Table3[month],"NOT FOUND")</f>
        <v>Jun</v>
      </c>
      <c r="K1595" s="7">
        <f>_xlfn.XLOOKUP(A1595,Table3[customer_no],Table3[year_average],"NOT FOUND")</f>
        <v>1981</v>
      </c>
      <c r="L1595" cm="1">
        <f t="array" ref="L1595">_xlfn.XLOOKUP(A1595,Table3[customer_no],'Hospitalisation Details'!$D$2:$D$2344,"NOT FOUND")</f>
        <v>30</v>
      </c>
      <c r="M1595" s="33">
        <f>_xlfn.XLOOKUP(A1595,Table3[customer_no],Table3[dd/mm/yy],"NOT FOUND")</f>
        <v>29767</v>
      </c>
      <c r="N1595">
        <f>_xlfn.XLOOKUP(A1595,Table3[customer_no],Table3[age],"NOT FOUND")</f>
        <v>41</v>
      </c>
      <c r="O1595" cm="1">
        <f t="array" ref="O1595">_xlfn.XLOOKUP(A1595,Table3[customer_no],'Hospitalisation Details'!$E$2:$E$2344,"NOT FOUND")</f>
        <v>1</v>
      </c>
      <c r="P1595" t="str">
        <f>_xlfn.XLOOKUP(A1595,Table3[customer_no],Table3[hsplt_handled],"NOT FOUND")</f>
        <v>tier - 1</v>
      </c>
      <c r="Q1595" t="str">
        <f>_xlfn.XLOOKUP(A1595,Table3[customer_no],Table3[city_handled],"NOT FOUND")</f>
        <v>tier - 3</v>
      </c>
      <c r="R1595" t="str">
        <f>_xlfn.XLOOKUP(A1595,Table3[customer_no],Table3[state_id],"NOT FOUND")</f>
        <v>R1013</v>
      </c>
      <c r="S1595" s="34" cm="1">
        <f t="array" ref="S1595">_xlfn.XLOOKUP(A1595,Table3[customer_no],'Hospitalisation Details'!$F$2:$F$2344,"NOT FOUND")</f>
        <v>6272.48</v>
      </c>
      <c r="T1595" t="str">
        <f>_xlfn.XLOOKUP(A1595,Table2[Customer ID],Table2[BMI_category],"NOT FOUND")</f>
        <v>Normal Weight</v>
      </c>
      <c r="U1595" s="7">
        <f>_xlfn.XLOOKUP(A1595,Table2[Customer ID],Table2[no of surgery],"NOT FOUND")</f>
        <v>0</v>
      </c>
      <c r="V1595" t="str">
        <f>_xlfn.XLOOKUP(A1595,Table2[Customer ID],Table2[smoker_missing],"NOT FOUND")</f>
        <v>No</v>
      </c>
      <c r="W1595" t="str">
        <f t="shared" si="24"/>
        <v>Diabetes</v>
      </c>
      <c r="X1595" s="37">
        <f>SUM(Table5[[#This Row],[Title]:[Diabetes Level]])</f>
        <v>38123.57</v>
      </c>
    </row>
    <row r="1596" spans="1:24" x14ac:dyDescent="0.25">
      <c r="A1596" t="s">
        <v>776</v>
      </c>
      <c r="B1596" t="str">
        <f>VLOOKUP(A1596,'Customer Names'!$A$2:$E$2336,3,FALSE)</f>
        <v>Ms.</v>
      </c>
      <c r="C1596" t="str">
        <f>_xlfn.XLOOKUP(A1596,$A$2:$A$2336,'Customer Names'!$D$2:$D$2336,"NOT FOUND")</f>
        <v>Sarah</v>
      </c>
      <c r="D1596" t="str">
        <f>_xlfn.XLOOKUP(A1596,$A$2:$A$2336,'Customer Names'!$E$2:$E$2336,"NOT FOUND")</f>
        <v>Bond</v>
      </c>
      <c r="E1596" cm="1">
        <f t="array" ref="E1596">_xlfn.XLOOKUP(A1596,$A$2:$A$2336,Table2[BMI],"NOT FOUND")</f>
        <v>23.75</v>
      </c>
      <c r="F1596" cm="1">
        <f t="array" ref="F1596">_xlfn.XLOOKUP(A1596,$A$2:$A$2336,Table2[HBA1C],"NOT FOUND")</f>
        <v>5.03</v>
      </c>
      <c r="G1596" t="str" cm="1">
        <f t="array" ref="G1596">_xlfn.XLOOKUP(A1596,$A$2:$A$2336,Table2[Heart Issues],"NOT FOUND")</f>
        <v>No</v>
      </c>
      <c r="H1596" t="str" cm="1">
        <f t="array" ref="H1596">_xlfn.XLOOKUP(A1596,$A$2:$A$2336,Table2[Any Transplants],"NOT FOUND")</f>
        <v>No</v>
      </c>
      <c r="I1596" t="str" cm="1">
        <f t="array" ref="I1596">_xlfn.XLOOKUP(A1596,$A$2:$A$2336,Table2[Cancer history],"NOT FOUND")</f>
        <v>No</v>
      </c>
      <c r="J1596" t="str">
        <f>_xlfn.XLOOKUP(A1596,Table3[customer_no],Table3[month],"NOT FOUND")</f>
        <v>Sep</v>
      </c>
      <c r="K1596" s="7">
        <f>_xlfn.XLOOKUP(A1596,Table3[customer_no],Table3[year_average],"NOT FOUND")</f>
        <v>1984</v>
      </c>
      <c r="L1596" cm="1">
        <f t="array" ref="L1596">_xlfn.XLOOKUP(A1596,Table3[customer_no],'Hospitalisation Details'!$D$2:$D$2344,"NOT FOUND")</f>
        <v>25</v>
      </c>
      <c r="M1596" s="33">
        <f>_xlfn.XLOOKUP(A1596,Table3[customer_no],Table3[dd/mm/yy],"NOT FOUND")</f>
        <v>30950</v>
      </c>
      <c r="N1596">
        <f>_xlfn.XLOOKUP(A1596,Table3[customer_no],Table3[age],"NOT FOUND")</f>
        <v>38</v>
      </c>
      <c r="O1596" cm="1">
        <f t="array" ref="O1596">_xlfn.XLOOKUP(A1596,Table3[customer_no],'Hospitalisation Details'!$E$2:$E$2344,"NOT FOUND")</f>
        <v>3</v>
      </c>
      <c r="P1596" t="str">
        <f>_xlfn.XLOOKUP(A1596,Table3[customer_no],Table3[hsplt_handled],"NOT FOUND")</f>
        <v>tier - 2</v>
      </c>
      <c r="Q1596" t="str">
        <f>_xlfn.XLOOKUP(A1596,Table3[customer_no],Table3[city_handled],"NOT FOUND")</f>
        <v>tier - 1</v>
      </c>
      <c r="R1596" t="str">
        <f>_xlfn.XLOOKUP(A1596,Table3[customer_no],Table3[state_id],"NOT FOUND")</f>
        <v>R1013</v>
      </c>
      <c r="S1596" s="34" cm="1">
        <f t="array" ref="S1596">_xlfn.XLOOKUP(A1596,Table3[customer_no],'Hospitalisation Details'!$F$2:$F$2344,"NOT FOUND")</f>
        <v>6269.33</v>
      </c>
      <c r="T1596" t="str">
        <f>_xlfn.XLOOKUP(A1596,Table2[Customer ID],Table2[BMI_category],"NOT FOUND")</f>
        <v>Normal Weight</v>
      </c>
      <c r="U1596" s="7">
        <f>_xlfn.XLOOKUP(A1596,Table2[Customer ID],Table2[no of surgery],"NOT FOUND")</f>
        <v>1</v>
      </c>
      <c r="V1596" t="str">
        <f>_xlfn.XLOOKUP(A1596,Table2[Customer ID],Table2[smoker_missing],"NOT FOUND")</f>
        <v>No</v>
      </c>
      <c r="W1596" t="str">
        <f t="shared" si="24"/>
        <v>Normal</v>
      </c>
      <c r="X1596" s="37">
        <f>SUM(Table5[[#This Row],[Title]:[Diabetes Level]])</f>
        <v>39299.11</v>
      </c>
    </row>
    <row r="1597" spans="1:24" x14ac:dyDescent="0.25">
      <c r="A1597" t="s">
        <v>775</v>
      </c>
      <c r="B1597" t="str">
        <f>VLOOKUP(A1597,'Customer Names'!$A$2:$E$2336,3,FALSE)</f>
        <v>Mrs.</v>
      </c>
      <c r="C1597" t="str">
        <f>_xlfn.XLOOKUP(A1597,$A$2:$A$2336,'Customer Names'!$D$2:$D$2336,"NOT FOUND")</f>
        <v>Angela R.</v>
      </c>
      <c r="D1597" t="str">
        <f>_xlfn.XLOOKUP(A1597,$A$2:$A$2336,'Customer Names'!$E$2:$E$2336,"NOT FOUND")</f>
        <v>Carron</v>
      </c>
      <c r="E1597" cm="1">
        <f t="array" ref="E1597">_xlfn.XLOOKUP(A1597,$A$2:$A$2336,Table2[BMI],"NOT FOUND")</f>
        <v>33.21</v>
      </c>
      <c r="F1597" cm="1">
        <f t="array" ref="F1597">_xlfn.XLOOKUP(A1597,$A$2:$A$2336,Table2[HBA1C],"NOT FOUND")</f>
        <v>5.07</v>
      </c>
      <c r="G1597" t="str" cm="1">
        <f t="array" ref="G1597">_xlfn.XLOOKUP(A1597,$A$2:$A$2336,Table2[Heart Issues],"NOT FOUND")</f>
        <v>yes</v>
      </c>
      <c r="H1597" t="str" cm="1">
        <f t="array" ref="H1597">_xlfn.XLOOKUP(A1597,$A$2:$A$2336,Table2[Any Transplants],"NOT FOUND")</f>
        <v>No</v>
      </c>
      <c r="I1597" t="str" cm="1">
        <f t="array" ref="I1597">_xlfn.XLOOKUP(A1597,$A$2:$A$2336,Table2[Cancer history],"NOT FOUND")</f>
        <v>No</v>
      </c>
      <c r="J1597" t="str">
        <f>_xlfn.XLOOKUP(A1597,Table3[customer_no],Table3[month],"NOT FOUND")</f>
        <v>Oct</v>
      </c>
      <c r="K1597" s="7">
        <f>_xlfn.XLOOKUP(A1597,Table3[customer_no],Table3[year_average],"NOT FOUND")</f>
        <v>1995</v>
      </c>
      <c r="L1597" cm="1">
        <f t="array" ref="L1597">_xlfn.XLOOKUP(A1597,Table3[customer_no],'Hospitalisation Details'!$D$2:$D$2344,"NOT FOUND")</f>
        <v>17</v>
      </c>
      <c r="M1597" s="33">
        <f>_xlfn.XLOOKUP(A1597,Table3[customer_no],Table3[dd/mm/yy],"NOT FOUND")</f>
        <v>34989</v>
      </c>
      <c r="N1597">
        <f>_xlfn.XLOOKUP(A1597,Table3[customer_no],Table3[age],"NOT FOUND")</f>
        <v>27</v>
      </c>
      <c r="O1597" cm="1">
        <f t="array" ref="O1597">_xlfn.XLOOKUP(A1597,Table3[customer_no],'Hospitalisation Details'!$E$2:$E$2344,"NOT FOUND")</f>
        <v>0</v>
      </c>
      <c r="P1597" t="str">
        <f>_xlfn.XLOOKUP(A1597,Table3[customer_no],Table3[hsplt_handled],"NOT FOUND")</f>
        <v>tier - 2</v>
      </c>
      <c r="Q1597" t="str">
        <f>_xlfn.XLOOKUP(A1597,Table3[customer_no],Table3[city_handled],"NOT FOUND")</f>
        <v>tier - 1</v>
      </c>
      <c r="R1597" t="str">
        <f>_xlfn.XLOOKUP(A1597,Table3[customer_no],Table3[state_id],"NOT FOUND")</f>
        <v>R1026</v>
      </c>
      <c r="S1597" s="34" cm="1">
        <f t="array" ref="S1597">_xlfn.XLOOKUP(A1597,Table3[customer_no],'Hospitalisation Details'!$F$2:$F$2344,"NOT FOUND")</f>
        <v>6261.2</v>
      </c>
      <c r="T1597" t="str">
        <f>_xlfn.XLOOKUP(A1597,Table2[Customer ID],Table2[BMI_category],"NOT FOUND")</f>
        <v>Obesity</v>
      </c>
      <c r="U1597" s="7">
        <f>_xlfn.XLOOKUP(A1597,Table2[Customer ID],Table2[no of surgery],"NOT FOUND")</f>
        <v>1</v>
      </c>
      <c r="V1597" t="str">
        <f>_xlfn.XLOOKUP(A1597,Table2[Customer ID],Table2[smoker_missing],"NOT FOUND")</f>
        <v>No</v>
      </c>
      <c r="W1597" t="str">
        <f t="shared" si="24"/>
        <v>Normal</v>
      </c>
      <c r="X1597" s="37">
        <f>SUM(Table5[[#This Row],[Title]:[Diabetes Level]])</f>
        <v>43328.479999999996</v>
      </c>
    </row>
    <row r="1598" spans="1:24" x14ac:dyDescent="0.25">
      <c r="A1598" t="s">
        <v>774</v>
      </c>
      <c r="B1598" t="str">
        <f>VLOOKUP(A1598,'Customer Names'!$A$2:$E$2336,3,FALSE)</f>
        <v>Mr.</v>
      </c>
      <c r="C1598" t="str">
        <f>_xlfn.XLOOKUP(A1598,$A$2:$A$2336,'Customer Names'!$D$2:$D$2336,"NOT FOUND")</f>
        <v>Chatham</v>
      </c>
      <c r="D1598" t="str">
        <f>_xlfn.XLOOKUP(A1598,$A$2:$A$2336,'Customer Names'!$E$2:$E$2336,"NOT FOUND")</f>
        <v>Ellwanger</v>
      </c>
      <c r="E1598" cm="1">
        <f t="array" ref="E1598">_xlfn.XLOOKUP(A1598,$A$2:$A$2336,Table2[BMI],"NOT FOUND")</f>
        <v>17.7</v>
      </c>
      <c r="F1598" cm="1">
        <f t="array" ref="F1598">_xlfn.XLOOKUP(A1598,$A$2:$A$2336,Table2[HBA1C],"NOT FOUND")</f>
        <v>10.42</v>
      </c>
      <c r="G1598" t="str" cm="1">
        <f t="array" ref="G1598">_xlfn.XLOOKUP(A1598,$A$2:$A$2336,Table2[Heart Issues],"NOT FOUND")</f>
        <v>yes</v>
      </c>
      <c r="H1598" t="str" cm="1">
        <f t="array" ref="H1598">_xlfn.XLOOKUP(A1598,$A$2:$A$2336,Table2[Any Transplants],"NOT FOUND")</f>
        <v>No</v>
      </c>
      <c r="I1598" t="str" cm="1">
        <f t="array" ref="I1598">_xlfn.XLOOKUP(A1598,$A$2:$A$2336,Table2[Cancer history],"NOT FOUND")</f>
        <v>No</v>
      </c>
      <c r="J1598" t="str">
        <f>_xlfn.XLOOKUP(A1598,Table3[customer_no],Table3[month],"NOT FOUND")</f>
        <v>Oct</v>
      </c>
      <c r="K1598" s="7">
        <f>_xlfn.XLOOKUP(A1598,Table3[customer_no],Table3[year_average],"NOT FOUND")</f>
        <v>1970</v>
      </c>
      <c r="L1598" cm="1">
        <f t="array" ref="L1598">_xlfn.XLOOKUP(A1598,Table3[customer_no],'Hospitalisation Details'!$D$2:$D$2344,"NOT FOUND")</f>
        <v>11</v>
      </c>
      <c r="M1598" s="33">
        <f>_xlfn.XLOOKUP(A1598,Table3[customer_no],Table3[dd/mm/yy],"NOT FOUND")</f>
        <v>25852</v>
      </c>
      <c r="N1598">
        <f>_xlfn.XLOOKUP(A1598,Table3[customer_no],Table3[age],"NOT FOUND")</f>
        <v>52</v>
      </c>
      <c r="O1598" cm="1">
        <f t="array" ref="O1598">_xlfn.XLOOKUP(A1598,Table3[customer_no],'Hospitalisation Details'!$E$2:$E$2344,"NOT FOUND")</f>
        <v>0</v>
      </c>
      <c r="P1598" t="str">
        <f>_xlfn.XLOOKUP(A1598,Table3[customer_no],Table3[hsplt_handled],"NOT FOUND")</f>
        <v>tier - 2</v>
      </c>
      <c r="Q1598" t="str">
        <f>_xlfn.XLOOKUP(A1598,Table3[customer_no],Table3[city_handled],"NOT FOUND")</f>
        <v>tier - 2</v>
      </c>
      <c r="R1598" t="str">
        <f>_xlfn.XLOOKUP(A1598,Table3[customer_no],Table3[state_id],"NOT FOUND")</f>
        <v>R1013</v>
      </c>
      <c r="S1598" s="34" cm="1">
        <f t="array" ref="S1598">_xlfn.XLOOKUP(A1598,Table3[customer_no],'Hospitalisation Details'!$F$2:$F$2344,"NOT FOUND")</f>
        <v>6255.38</v>
      </c>
      <c r="T1598" t="str">
        <f>_xlfn.XLOOKUP(A1598,Table2[Customer ID],Table2[BMI_category],"NOT FOUND")</f>
        <v>Underweight</v>
      </c>
      <c r="U1598" s="7">
        <f>_xlfn.XLOOKUP(A1598,Table2[Customer ID],Table2[no of surgery],"NOT FOUND")</f>
        <v>2</v>
      </c>
      <c r="V1598" t="str">
        <f>_xlfn.XLOOKUP(A1598,Table2[Customer ID],Table2[smoker_missing],"NOT FOUND")</f>
        <v>No</v>
      </c>
      <c r="W1598" t="str">
        <f t="shared" si="24"/>
        <v>Diabetes</v>
      </c>
      <c r="X1598" s="37">
        <f>SUM(Table5[[#This Row],[Title]:[Diabetes Level]])</f>
        <v>34170.5</v>
      </c>
    </row>
    <row r="1599" spans="1:24" x14ac:dyDescent="0.25">
      <c r="A1599" t="s">
        <v>773</v>
      </c>
      <c r="B1599" t="str">
        <f>VLOOKUP(A1599,'Customer Names'!$A$2:$E$2336,3,FALSE)</f>
        <v>Mr.</v>
      </c>
      <c r="C1599" t="str">
        <f>_xlfn.XLOOKUP(A1599,$A$2:$A$2336,'Customer Names'!$D$2:$D$2336,"NOT FOUND")</f>
        <v>Derek</v>
      </c>
      <c r="D1599" t="str">
        <f>_xlfn.XLOOKUP(A1599,$A$2:$A$2336,'Customer Names'!$E$2:$E$2336,"NOT FOUND")</f>
        <v>Hanson</v>
      </c>
      <c r="E1599" cm="1">
        <f t="array" ref="E1599">_xlfn.XLOOKUP(A1599,$A$2:$A$2336,Table2[BMI],"NOT FOUND")</f>
        <v>17.2</v>
      </c>
      <c r="F1599" cm="1">
        <f t="array" ref="F1599">_xlfn.XLOOKUP(A1599,$A$2:$A$2336,Table2[HBA1C],"NOT FOUND")</f>
        <v>6.45</v>
      </c>
      <c r="G1599" t="str" cm="1">
        <f t="array" ref="G1599">_xlfn.XLOOKUP(A1599,$A$2:$A$2336,Table2[Heart Issues],"NOT FOUND")</f>
        <v>No</v>
      </c>
      <c r="H1599" t="str" cm="1">
        <f t="array" ref="H1599">_xlfn.XLOOKUP(A1599,$A$2:$A$2336,Table2[Any Transplants],"NOT FOUND")</f>
        <v>No</v>
      </c>
      <c r="I1599" t="str" cm="1">
        <f t="array" ref="I1599">_xlfn.XLOOKUP(A1599,$A$2:$A$2336,Table2[Cancer history],"NOT FOUND")</f>
        <v>No</v>
      </c>
      <c r="J1599" t="str">
        <f>_xlfn.XLOOKUP(A1599,Table3[customer_no],Table3[month],"NOT FOUND")</f>
        <v>Sep</v>
      </c>
      <c r="K1599" s="7">
        <f>_xlfn.XLOOKUP(A1599,Table3[customer_no],Table3[year_average],"NOT FOUND")</f>
        <v>1972</v>
      </c>
      <c r="L1599" cm="1">
        <f t="array" ref="L1599">_xlfn.XLOOKUP(A1599,Table3[customer_no],'Hospitalisation Details'!$D$2:$D$2344,"NOT FOUND")</f>
        <v>8</v>
      </c>
      <c r="M1599" s="33">
        <f>_xlfn.XLOOKUP(A1599,Table3[customer_no],Table3[dd/mm/yy],"NOT FOUND")</f>
        <v>26550</v>
      </c>
      <c r="N1599">
        <f>_xlfn.XLOOKUP(A1599,Table3[customer_no],Table3[age],"NOT FOUND")</f>
        <v>50</v>
      </c>
      <c r="O1599" cm="1">
        <f t="array" ref="O1599">_xlfn.XLOOKUP(A1599,Table3[customer_no],'Hospitalisation Details'!$E$2:$E$2344,"NOT FOUND")</f>
        <v>0</v>
      </c>
      <c r="P1599" t="str">
        <f>_xlfn.XLOOKUP(A1599,Table3[customer_no],Table3[hsplt_handled],"NOT FOUND")</f>
        <v>tier - 2</v>
      </c>
      <c r="Q1599" t="str">
        <f>_xlfn.XLOOKUP(A1599,Table3[customer_no],Table3[city_handled],"NOT FOUND")</f>
        <v>tier - 2</v>
      </c>
      <c r="R1599" t="str">
        <f>_xlfn.XLOOKUP(A1599,Table3[customer_no],Table3[state_id],"NOT FOUND")</f>
        <v>R1012</v>
      </c>
      <c r="S1599" s="34" cm="1">
        <f t="array" ref="S1599">_xlfn.XLOOKUP(A1599,Table3[customer_no],'Hospitalisation Details'!$F$2:$F$2344,"NOT FOUND")</f>
        <v>6254.13</v>
      </c>
      <c r="T1599" t="str">
        <f>_xlfn.XLOOKUP(A1599,Table2[Customer ID],Table2[BMI_category],"NOT FOUND")</f>
        <v>Underweight</v>
      </c>
      <c r="U1599" s="7">
        <f>_xlfn.XLOOKUP(A1599,Table2[Customer ID],Table2[no of surgery],"NOT FOUND")</f>
        <v>2</v>
      </c>
      <c r="V1599" t="str">
        <f>_xlfn.XLOOKUP(A1599,Table2[Customer ID],Table2[smoker_missing],"NOT FOUND")</f>
        <v>No</v>
      </c>
      <c r="W1599" t="str">
        <f t="shared" si="24"/>
        <v>Diabetes</v>
      </c>
      <c r="X1599" s="37">
        <f>SUM(Table5[[#This Row],[Title]:[Diabetes Level]])</f>
        <v>34859.78</v>
      </c>
    </row>
    <row r="1600" spans="1:24" x14ac:dyDescent="0.25">
      <c r="A1600" t="s">
        <v>772</v>
      </c>
      <c r="B1600" t="str">
        <f>VLOOKUP(A1600,'Customer Names'!$A$2:$E$2336,3,FALSE)</f>
        <v>Mr.</v>
      </c>
      <c r="C1600" t="str">
        <f>_xlfn.XLOOKUP(A1600,$A$2:$A$2336,'Customer Names'!$D$2:$D$2336,"NOT FOUND")</f>
        <v>Kalvin J.</v>
      </c>
      <c r="D1600" t="str">
        <f>_xlfn.XLOOKUP(A1600,$A$2:$A$2336,'Customer Names'!$E$2:$E$2336,"NOT FOUND")</f>
        <v>Tucker</v>
      </c>
      <c r="E1600" cm="1">
        <f t="array" ref="E1600">_xlfn.XLOOKUP(A1600,$A$2:$A$2336,Table2[BMI],"NOT FOUND")</f>
        <v>19.21</v>
      </c>
      <c r="F1600" cm="1">
        <f t="array" ref="F1600">_xlfn.XLOOKUP(A1600,$A$2:$A$2336,Table2[HBA1C],"NOT FOUND")</f>
        <v>5.52</v>
      </c>
      <c r="G1600" t="str" cm="1">
        <f t="array" ref="G1600">_xlfn.XLOOKUP(A1600,$A$2:$A$2336,Table2[Heart Issues],"NOT FOUND")</f>
        <v>No</v>
      </c>
      <c r="H1600" t="str" cm="1">
        <f t="array" ref="H1600">_xlfn.XLOOKUP(A1600,$A$2:$A$2336,Table2[Any Transplants],"NOT FOUND")</f>
        <v>No</v>
      </c>
      <c r="I1600" t="str" cm="1">
        <f t="array" ref="I1600">_xlfn.XLOOKUP(A1600,$A$2:$A$2336,Table2[Cancer history],"NOT FOUND")</f>
        <v>No</v>
      </c>
      <c r="J1600" t="str">
        <f>_xlfn.XLOOKUP(A1600,Table3[customer_no],Table3[month],"NOT FOUND")</f>
        <v>Nov</v>
      </c>
      <c r="K1600" s="7">
        <f>_xlfn.XLOOKUP(A1600,Table3[customer_no],Table3[year_average],"NOT FOUND")</f>
        <v>1972</v>
      </c>
      <c r="L1600" cm="1">
        <f t="array" ref="L1600">_xlfn.XLOOKUP(A1600,Table3[customer_no],'Hospitalisation Details'!$D$2:$D$2344,"NOT FOUND")</f>
        <v>11</v>
      </c>
      <c r="M1600" s="33">
        <f>_xlfn.XLOOKUP(A1600,Table3[customer_no],Table3[dd/mm/yy],"NOT FOUND")</f>
        <v>26614</v>
      </c>
      <c r="N1600">
        <f>_xlfn.XLOOKUP(A1600,Table3[customer_no],Table3[age],"NOT FOUND")</f>
        <v>50</v>
      </c>
      <c r="O1600" cm="1">
        <f t="array" ref="O1600">_xlfn.XLOOKUP(A1600,Table3[customer_no],'Hospitalisation Details'!$E$2:$E$2344,"NOT FOUND")</f>
        <v>0</v>
      </c>
      <c r="P1600" t="str">
        <f>_xlfn.XLOOKUP(A1600,Table3[customer_no],Table3[hsplt_handled],"NOT FOUND")</f>
        <v>tier - 2</v>
      </c>
      <c r="Q1600" t="str">
        <f>_xlfn.XLOOKUP(A1600,Table3[customer_no],Table3[city_handled],"NOT FOUND")</f>
        <v>tier - 2</v>
      </c>
      <c r="R1600" t="str">
        <f>_xlfn.XLOOKUP(A1600,Table3[customer_no],Table3[state_id],"NOT FOUND")</f>
        <v>R1013</v>
      </c>
      <c r="S1600" s="34" cm="1">
        <f t="array" ref="S1600">_xlfn.XLOOKUP(A1600,Table3[customer_no],'Hospitalisation Details'!$F$2:$F$2344,"NOT FOUND")</f>
        <v>6253.85</v>
      </c>
      <c r="T1600" t="str">
        <f>_xlfn.XLOOKUP(A1600,Table2[Customer ID],Table2[BMI_category],"NOT FOUND")</f>
        <v>Normal Weight</v>
      </c>
      <c r="U1600" s="7">
        <f>_xlfn.XLOOKUP(A1600,Table2[Customer ID],Table2[no of surgery],"NOT FOUND")</f>
        <v>2</v>
      </c>
      <c r="V1600" t="str">
        <f>_xlfn.XLOOKUP(A1600,Table2[Customer ID],Table2[smoker_missing],"NOT FOUND")</f>
        <v>No</v>
      </c>
      <c r="W1600" t="str">
        <f t="shared" si="24"/>
        <v>Normal</v>
      </c>
      <c r="X1600" s="37">
        <f>SUM(Table5[[#This Row],[Title]:[Diabetes Level]])</f>
        <v>34927.58</v>
      </c>
    </row>
    <row r="1601" spans="1:24" x14ac:dyDescent="0.25">
      <c r="A1601" t="s">
        <v>771</v>
      </c>
      <c r="B1601" t="str">
        <f>VLOOKUP(A1601,'Customer Names'!$A$2:$E$2336,3,FALSE)</f>
        <v>Mr.</v>
      </c>
      <c r="C1601" t="str">
        <f>_xlfn.XLOOKUP(A1601,$A$2:$A$2336,'Customer Names'!$D$2:$D$2336,"NOT FOUND")</f>
        <v>Dave</v>
      </c>
      <c r="D1601" t="str">
        <f>_xlfn.XLOOKUP(A1601,$A$2:$A$2336,'Customer Names'!$E$2:$E$2336,"NOT FOUND")</f>
        <v>Counts</v>
      </c>
      <c r="E1601" cm="1">
        <f t="array" ref="E1601">_xlfn.XLOOKUP(A1601,$A$2:$A$2336,Table2[BMI],"NOT FOUND")</f>
        <v>23.2</v>
      </c>
      <c r="F1601" cm="1">
        <f t="array" ref="F1601">_xlfn.XLOOKUP(A1601,$A$2:$A$2336,Table2[HBA1C],"NOT FOUND")</f>
        <v>4.41</v>
      </c>
      <c r="G1601" t="str" cm="1">
        <f t="array" ref="G1601">_xlfn.XLOOKUP(A1601,$A$2:$A$2336,Table2[Heart Issues],"NOT FOUND")</f>
        <v>No</v>
      </c>
      <c r="H1601" t="str" cm="1">
        <f t="array" ref="H1601">_xlfn.XLOOKUP(A1601,$A$2:$A$2336,Table2[Any Transplants],"NOT FOUND")</f>
        <v>No</v>
      </c>
      <c r="I1601" t="str" cm="1">
        <f t="array" ref="I1601">_xlfn.XLOOKUP(A1601,$A$2:$A$2336,Table2[Cancer history],"NOT FOUND")</f>
        <v>Yes</v>
      </c>
      <c r="J1601" t="str">
        <f>_xlfn.XLOOKUP(A1601,Table3[customer_no],Table3[month],"NOT FOUND")</f>
        <v>Oct</v>
      </c>
      <c r="K1601" s="7">
        <f>_xlfn.XLOOKUP(A1601,Table3[customer_no],Table3[year_average],"NOT FOUND")</f>
        <v>1979</v>
      </c>
      <c r="L1601" cm="1">
        <f t="array" ref="L1601">_xlfn.XLOOKUP(A1601,Table3[customer_no],'Hospitalisation Details'!$D$2:$D$2344,"NOT FOUND")</f>
        <v>10</v>
      </c>
      <c r="M1601" s="33">
        <f>_xlfn.XLOOKUP(A1601,Table3[customer_no],Table3[dd/mm/yy],"NOT FOUND")</f>
        <v>29138</v>
      </c>
      <c r="N1601">
        <f>_xlfn.XLOOKUP(A1601,Table3[customer_no],Table3[age],"NOT FOUND")</f>
        <v>43</v>
      </c>
      <c r="O1601" cm="1">
        <f t="array" ref="O1601">_xlfn.XLOOKUP(A1601,Table3[customer_no],'Hospitalisation Details'!$E$2:$E$2344,"NOT FOUND")</f>
        <v>0</v>
      </c>
      <c r="P1601" t="str">
        <f>_xlfn.XLOOKUP(A1601,Table3[customer_no],Table3[hsplt_handled],"NOT FOUND")</f>
        <v>tier - 2</v>
      </c>
      <c r="Q1601" t="str">
        <f>_xlfn.XLOOKUP(A1601,Table3[customer_no],Table3[city_handled],"NOT FOUND")</f>
        <v>tier - 1</v>
      </c>
      <c r="R1601" t="str">
        <f>_xlfn.XLOOKUP(A1601,Table3[customer_no],Table3[state_id],"NOT FOUND")</f>
        <v>R1011</v>
      </c>
      <c r="S1601" s="34" cm="1">
        <f t="array" ref="S1601">_xlfn.XLOOKUP(A1601,Table3[customer_no],'Hospitalisation Details'!$F$2:$F$2344,"NOT FOUND")</f>
        <v>6250.44</v>
      </c>
      <c r="T1601" t="str">
        <f>_xlfn.XLOOKUP(A1601,Table2[Customer ID],Table2[BMI_category],"NOT FOUND")</f>
        <v>Normal Weight</v>
      </c>
      <c r="U1601" s="7">
        <f>_xlfn.XLOOKUP(A1601,Table2[Customer ID],Table2[no of surgery],"NOT FOUND")</f>
        <v>1</v>
      </c>
      <c r="V1601" t="str">
        <f>_xlfn.XLOOKUP(A1601,Table2[Customer ID],Table2[smoker_missing],"NOT FOUND")</f>
        <v>No</v>
      </c>
      <c r="W1601" t="str">
        <f t="shared" si="24"/>
        <v>Normal</v>
      </c>
      <c r="X1601" s="37">
        <f>SUM(Table5[[#This Row],[Title]:[Diabetes Level]])</f>
        <v>37449.050000000003</v>
      </c>
    </row>
    <row r="1602" spans="1:24" x14ac:dyDescent="0.25">
      <c r="A1602" t="s">
        <v>770</v>
      </c>
      <c r="B1602" t="str">
        <f>VLOOKUP(A1602,'Customer Names'!$A$2:$E$2336,3,FALSE)</f>
        <v>Ms.</v>
      </c>
      <c r="C1602" t="str">
        <f>_xlfn.XLOOKUP(A1602,$A$2:$A$2336,'Customer Names'!$D$2:$D$2336,"NOT FOUND")</f>
        <v>Barbara G.</v>
      </c>
      <c r="D1602" t="str">
        <f>_xlfn.XLOOKUP(A1602,$A$2:$A$2336,'Customer Names'!$E$2:$E$2336,"NOT FOUND")</f>
        <v>Carson</v>
      </c>
      <c r="E1602" cm="1">
        <f t="array" ref="E1602">_xlfn.XLOOKUP(A1602,$A$2:$A$2336,Table2[BMI],"NOT FOUND")</f>
        <v>32.5</v>
      </c>
      <c r="F1602" cm="1">
        <f t="array" ref="F1602">_xlfn.XLOOKUP(A1602,$A$2:$A$2336,Table2[HBA1C],"NOT FOUND")</f>
        <v>4.6900000000000004</v>
      </c>
      <c r="G1602" t="str" cm="1">
        <f t="array" ref="G1602">_xlfn.XLOOKUP(A1602,$A$2:$A$2336,Table2[Heart Issues],"NOT FOUND")</f>
        <v>yes</v>
      </c>
      <c r="H1602" t="str" cm="1">
        <f t="array" ref="H1602">_xlfn.XLOOKUP(A1602,$A$2:$A$2336,Table2[Any Transplants],"NOT FOUND")</f>
        <v>No</v>
      </c>
      <c r="I1602" t="str" cm="1">
        <f t="array" ref="I1602">_xlfn.XLOOKUP(A1602,$A$2:$A$2336,Table2[Cancer history],"NOT FOUND")</f>
        <v>Yes</v>
      </c>
      <c r="J1602" t="str">
        <f>_xlfn.XLOOKUP(A1602,Table3[customer_no],Table3[month],"NOT FOUND")</f>
        <v>Aug</v>
      </c>
      <c r="K1602" s="7">
        <f>_xlfn.XLOOKUP(A1602,Table3[customer_no],Table3[year_average],"NOT FOUND")</f>
        <v>1983</v>
      </c>
      <c r="L1602" cm="1">
        <f t="array" ref="L1602">_xlfn.XLOOKUP(A1602,Table3[customer_no],'Hospitalisation Details'!$D$2:$D$2344,"NOT FOUND")</f>
        <v>11</v>
      </c>
      <c r="M1602" s="33">
        <f>_xlfn.XLOOKUP(A1602,Table3[customer_no],Table3[dd/mm/yy],"NOT FOUND")</f>
        <v>30539</v>
      </c>
      <c r="N1602">
        <f>_xlfn.XLOOKUP(A1602,Table3[customer_no],Table3[age],"NOT FOUND")</f>
        <v>39</v>
      </c>
      <c r="O1602" cm="1">
        <f t="array" ref="O1602">_xlfn.XLOOKUP(A1602,Table3[customer_no],'Hospitalisation Details'!$E$2:$E$2344,"NOT FOUND")</f>
        <v>1</v>
      </c>
      <c r="P1602" t="str">
        <f>_xlfn.XLOOKUP(A1602,Table3[customer_no],Table3[hsplt_handled],"NOT FOUND")</f>
        <v>tier - 2</v>
      </c>
      <c r="Q1602" t="str">
        <f>_xlfn.XLOOKUP(A1602,Table3[customer_no],Table3[city_handled],"NOT FOUND")</f>
        <v>tier - 1</v>
      </c>
      <c r="R1602" t="str">
        <f>_xlfn.XLOOKUP(A1602,Table3[customer_no],Table3[state_id],"NOT FOUND")</f>
        <v>R1011</v>
      </c>
      <c r="S1602" s="34" cm="1">
        <f t="array" ref="S1602">_xlfn.XLOOKUP(A1602,Table3[customer_no],'Hospitalisation Details'!$F$2:$F$2344,"NOT FOUND")</f>
        <v>6238.3</v>
      </c>
      <c r="T1602" t="str">
        <f>_xlfn.XLOOKUP(A1602,Table2[Customer ID],Table2[BMI_category],"NOT FOUND")</f>
        <v>Obesity</v>
      </c>
      <c r="U1602" s="7">
        <f>_xlfn.XLOOKUP(A1602,Table2[Customer ID],Table2[no of surgery],"NOT FOUND")</f>
        <v>1</v>
      </c>
      <c r="V1602" t="str">
        <f>_xlfn.XLOOKUP(A1602,Table2[Customer ID],Table2[smoker_missing],"NOT FOUND")</f>
        <v>No</v>
      </c>
      <c r="W1602" t="str">
        <f t="shared" si="24"/>
        <v>Normal</v>
      </c>
      <c r="X1602" s="37">
        <f>SUM(Table5[[#This Row],[Title]:[Diabetes Level]])</f>
        <v>38849.49</v>
      </c>
    </row>
    <row r="1603" spans="1:24" x14ac:dyDescent="0.25">
      <c r="A1603" t="s">
        <v>769</v>
      </c>
      <c r="B1603" t="str">
        <f>VLOOKUP(A1603,'Customer Names'!$A$2:$E$2336,3,FALSE)</f>
        <v>Mr.</v>
      </c>
      <c r="C1603" t="str">
        <f>_xlfn.XLOOKUP(A1603,$A$2:$A$2336,'Customer Names'!$D$2:$D$2336,"NOT FOUND")</f>
        <v>Skylar</v>
      </c>
      <c r="D1603" t="str">
        <f>_xlfn.XLOOKUP(A1603,$A$2:$A$2336,'Customer Names'!$E$2:$E$2336,"NOT FOUND")</f>
        <v>Haines</v>
      </c>
      <c r="E1603" cm="1">
        <f t="array" ref="E1603">_xlfn.XLOOKUP(A1603,$A$2:$A$2336,Table2[BMI],"NOT FOUND")</f>
        <v>20.9</v>
      </c>
      <c r="F1603" cm="1">
        <f t="array" ref="F1603">_xlfn.XLOOKUP(A1603,$A$2:$A$2336,Table2[HBA1C],"NOT FOUND")</f>
        <v>6.94</v>
      </c>
      <c r="G1603" t="str" cm="1">
        <f t="array" ref="G1603">_xlfn.XLOOKUP(A1603,$A$2:$A$2336,Table2[Heart Issues],"NOT FOUND")</f>
        <v>No</v>
      </c>
      <c r="H1603" t="str" cm="1">
        <f t="array" ref="H1603">_xlfn.XLOOKUP(A1603,$A$2:$A$2336,Table2[Any Transplants],"NOT FOUND")</f>
        <v>No</v>
      </c>
      <c r="I1603" t="str" cm="1">
        <f t="array" ref="I1603">_xlfn.XLOOKUP(A1603,$A$2:$A$2336,Table2[Cancer history],"NOT FOUND")</f>
        <v>No</v>
      </c>
      <c r="J1603" t="str">
        <f>_xlfn.XLOOKUP(A1603,Table3[customer_no],Table3[month],"NOT FOUND")</f>
        <v>Sep</v>
      </c>
      <c r="K1603" s="7">
        <f>_xlfn.XLOOKUP(A1603,Table3[customer_no],Table3[year_average],"NOT FOUND")</f>
        <v>1978</v>
      </c>
      <c r="L1603" cm="1">
        <f t="array" ref="L1603">_xlfn.XLOOKUP(A1603,Table3[customer_no],'Hospitalisation Details'!$D$2:$D$2344,"NOT FOUND")</f>
        <v>19</v>
      </c>
      <c r="M1603" s="33">
        <f>_xlfn.XLOOKUP(A1603,Table3[customer_no],Table3[dd/mm/yy],"NOT FOUND")</f>
        <v>28752</v>
      </c>
      <c r="N1603">
        <f>_xlfn.XLOOKUP(A1603,Table3[customer_no],Table3[age],"NOT FOUND")</f>
        <v>44</v>
      </c>
      <c r="O1603" cm="1">
        <f t="array" ref="O1603">_xlfn.XLOOKUP(A1603,Table3[customer_no],'Hospitalisation Details'!$E$2:$E$2344,"NOT FOUND")</f>
        <v>2</v>
      </c>
      <c r="P1603" t="str">
        <f>_xlfn.XLOOKUP(A1603,Table3[customer_no],Table3[hsplt_handled],"NOT FOUND")</f>
        <v>tier - 2</v>
      </c>
      <c r="Q1603" t="str">
        <f>_xlfn.XLOOKUP(A1603,Table3[customer_no],Table3[city_handled],"NOT FOUND")</f>
        <v>tier - 2</v>
      </c>
      <c r="R1603" t="str">
        <f>_xlfn.XLOOKUP(A1603,Table3[customer_no],Table3[state_id],"NOT FOUND")</f>
        <v>R1013</v>
      </c>
      <c r="S1603" s="34" cm="1">
        <f t="array" ref="S1603">_xlfn.XLOOKUP(A1603,Table3[customer_no],'Hospitalisation Details'!$F$2:$F$2344,"NOT FOUND")</f>
        <v>6236.95</v>
      </c>
      <c r="T1603" t="str">
        <f>_xlfn.XLOOKUP(A1603,Table2[Customer ID],Table2[BMI_category],"NOT FOUND")</f>
        <v>Normal Weight</v>
      </c>
      <c r="U1603" s="7">
        <f>_xlfn.XLOOKUP(A1603,Table2[Customer ID],Table2[no of surgery],"NOT FOUND")</f>
        <v>0</v>
      </c>
      <c r="V1603" t="str">
        <f>_xlfn.XLOOKUP(A1603,Table2[Customer ID],Table2[smoker_missing],"NOT FOUND")</f>
        <v>No</v>
      </c>
      <c r="W1603" t="str">
        <f t="shared" ref="W1603:W1666" si="25">IF(F1603&lt;5.7, "Normal", IF(AND(F1603&gt;=5.7, F1603&lt;=6.4), "Prediabetes", "Diabetes"))</f>
        <v>Diabetes</v>
      </c>
      <c r="X1603" s="37">
        <f>SUM(Table5[[#This Row],[Title]:[Diabetes Level]])</f>
        <v>37059.79</v>
      </c>
    </row>
    <row r="1604" spans="1:24" x14ac:dyDescent="0.25">
      <c r="A1604" t="s">
        <v>768</v>
      </c>
      <c r="B1604" t="str">
        <f>VLOOKUP(A1604,'Customer Names'!$A$2:$E$2336,3,FALSE)</f>
        <v>Mr.</v>
      </c>
      <c r="C1604" t="str">
        <f>_xlfn.XLOOKUP(A1604,$A$2:$A$2336,'Customer Names'!$D$2:$D$2336,"NOT FOUND")</f>
        <v>Nick</v>
      </c>
      <c r="D1604" t="str">
        <f>_xlfn.XLOOKUP(A1604,$A$2:$A$2336,'Customer Names'!$E$2:$E$2336,"NOT FOUND")</f>
        <v>Schnabel</v>
      </c>
      <c r="E1604" cm="1">
        <f t="array" ref="E1604">_xlfn.XLOOKUP(A1604,$A$2:$A$2336,Table2[BMI],"NOT FOUND")</f>
        <v>19.11</v>
      </c>
      <c r="F1604" cm="1">
        <f t="array" ref="F1604">_xlfn.XLOOKUP(A1604,$A$2:$A$2336,Table2[HBA1C],"NOT FOUND")</f>
        <v>4.3499999999999996</v>
      </c>
      <c r="G1604" t="str" cm="1">
        <f t="array" ref="G1604">_xlfn.XLOOKUP(A1604,$A$2:$A$2336,Table2[Heart Issues],"NOT FOUND")</f>
        <v>No</v>
      </c>
      <c r="H1604" t="str" cm="1">
        <f t="array" ref="H1604">_xlfn.XLOOKUP(A1604,$A$2:$A$2336,Table2[Any Transplants],"NOT FOUND")</f>
        <v>No</v>
      </c>
      <c r="I1604" t="str" cm="1">
        <f t="array" ref="I1604">_xlfn.XLOOKUP(A1604,$A$2:$A$2336,Table2[Cancer history],"NOT FOUND")</f>
        <v>No</v>
      </c>
      <c r="J1604" t="str">
        <f>_xlfn.XLOOKUP(A1604,Table3[customer_no],Table3[month],"NOT FOUND")</f>
        <v>Jun</v>
      </c>
      <c r="K1604" s="7">
        <f>_xlfn.XLOOKUP(A1604,Table3[customer_no],Table3[year_average],"NOT FOUND")</f>
        <v>1972</v>
      </c>
      <c r="L1604" cm="1">
        <f t="array" ref="L1604">_xlfn.XLOOKUP(A1604,Table3[customer_no],'Hospitalisation Details'!$D$2:$D$2344,"NOT FOUND")</f>
        <v>29</v>
      </c>
      <c r="M1604" s="33">
        <f>_xlfn.XLOOKUP(A1604,Table3[customer_no],Table3[dd/mm/yy],"NOT FOUND")</f>
        <v>26479</v>
      </c>
      <c r="N1604">
        <f>_xlfn.XLOOKUP(A1604,Table3[customer_no],Table3[age],"NOT FOUND")</f>
        <v>50</v>
      </c>
      <c r="O1604" cm="1">
        <f t="array" ref="O1604">_xlfn.XLOOKUP(A1604,Table3[customer_no],'Hospitalisation Details'!$E$2:$E$2344,"NOT FOUND")</f>
        <v>0</v>
      </c>
      <c r="P1604" t="str">
        <f>_xlfn.XLOOKUP(A1604,Table3[customer_no],Table3[hsplt_handled],"NOT FOUND")</f>
        <v>tier - 2</v>
      </c>
      <c r="Q1604" t="str">
        <f>_xlfn.XLOOKUP(A1604,Table3[customer_no],Table3[city_handled],"NOT FOUND")</f>
        <v>tier - 2</v>
      </c>
      <c r="R1604" t="str">
        <f>_xlfn.XLOOKUP(A1604,Table3[customer_no],Table3[state_id],"NOT FOUND")</f>
        <v>R1013</v>
      </c>
      <c r="S1604" s="34" cm="1">
        <f t="array" ref="S1604">_xlfn.XLOOKUP(A1604,Table3[customer_no],'Hospitalisation Details'!$F$2:$F$2344,"NOT FOUND")</f>
        <v>6219.93</v>
      </c>
      <c r="T1604" t="str">
        <f>_xlfn.XLOOKUP(A1604,Table2[Customer ID],Table2[BMI_category],"NOT FOUND")</f>
        <v>Normal Weight</v>
      </c>
      <c r="U1604" s="7">
        <f>_xlfn.XLOOKUP(A1604,Table2[Customer ID],Table2[no of surgery],"NOT FOUND")</f>
        <v>2</v>
      </c>
      <c r="V1604" t="str">
        <f>_xlfn.XLOOKUP(A1604,Table2[Customer ID],Table2[smoker_missing],"NOT FOUND")</f>
        <v>No</v>
      </c>
      <c r="W1604" t="str">
        <f t="shared" si="25"/>
        <v>Normal</v>
      </c>
      <c r="X1604" s="37">
        <f>SUM(Table5[[#This Row],[Title]:[Diabetes Level]])</f>
        <v>34775.39</v>
      </c>
    </row>
    <row r="1605" spans="1:24" x14ac:dyDescent="0.25">
      <c r="A1605" t="s">
        <v>767</v>
      </c>
      <c r="B1605" t="str">
        <f>VLOOKUP(A1605,'Customer Names'!$A$2:$E$2336,3,FALSE)</f>
        <v>Mr.</v>
      </c>
      <c r="C1605" t="str">
        <f>_xlfn.XLOOKUP(A1605,$A$2:$A$2336,'Customer Names'!$D$2:$D$2336,"NOT FOUND")</f>
        <v>Sunny S</v>
      </c>
      <c r="D1605" t="str">
        <f>_xlfn.XLOOKUP(A1605,$A$2:$A$2336,'Customer Names'!$E$2:$E$2336,"NOT FOUND")</f>
        <v>Thind</v>
      </c>
      <c r="E1605" cm="1">
        <f t="array" ref="E1605">_xlfn.XLOOKUP(A1605,$A$2:$A$2336,Table2[BMI],"NOT FOUND")</f>
        <v>31.17</v>
      </c>
      <c r="F1605" cm="1">
        <f t="array" ref="F1605">_xlfn.XLOOKUP(A1605,$A$2:$A$2336,Table2[HBA1C],"NOT FOUND")</f>
        <v>5.28</v>
      </c>
      <c r="G1605" t="str" cm="1">
        <f t="array" ref="G1605">_xlfn.XLOOKUP(A1605,$A$2:$A$2336,Table2[Heart Issues],"NOT FOUND")</f>
        <v>No</v>
      </c>
      <c r="H1605" t="str" cm="1">
        <f t="array" ref="H1605">_xlfn.XLOOKUP(A1605,$A$2:$A$2336,Table2[Any Transplants],"NOT FOUND")</f>
        <v>No</v>
      </c>
      <c r="I1605" t="str" cm="1">
        <f t="array" ref="I1605">_xlfn.XLOOKUP(A1605,$A$2:$A$2336,Table2[Cancer history],"NOT FOUND")</f>
        <v>No</v>
      </c>
      <c r="J1605" t="str">
        <f>_xlfn.XLOOKUP(A1605,Table3[customer_no],Table3[month],"NOT FOUND")</f>
        <v>Aug</v>
      </c>
      <c r="K1605" s="7">
        <f>_xlfn.XLOOKUP(A1605,Table3[customer_no],Table3[year_average],"NOT FOUND")</f>
        <v>1992</v>
      </c>
      <c r="L1605" cm="1">
        <f t="array" ref="L1605">_xlfn.XLOOKUP(A1605,Table3[customer_no],'Hospitalisation Details'!$D$2:$D$2344,"NOT FOUND")</f>
        <v>12</v>
      </c>
      <c r="M1605" s="33">
        <f>_xlfn.XLOOKUP(A1605,Table3[customer_no],Table3[dd/mm/yy],"NOT FOUND")</f>
        <v>33828</v>
      </c>
      <c r="N1605">
        <f>_xlfn.XLOOKUP(A1605,Table3[customer_no],Table3[age],"NOT FOUND")</f>
        <v>30</v>
      </c>
      <c r="O1605" cm="1">
        <f t="array" ref="O1605">_xlfn.XLOOKUP(A1605,Table3[customer_no],'Hospitalisation Details'!$E$2:$E$2344,"NOT FOUND")</f>
        <v>0</v>
      </c>
      <c r="P1605" t="str">
        <f>_xlfn.XLOOKUP(A1605,Table3[customer_no],Table3[hsplt_handled],"NOT FOUND")</f>
        <v>tier - 2</v>
      </c>
      <c r="Q1605" t="str">
        <f>_xlfn.XLOOKUP(A1605,Table3[customer_no],Table3[city_handled],"NOT FOUND")</f>
        <v>tier - 1</v>
      </c>
      <c r="R1605" t="str">
        <f>_xlfn.XLOOKUP(A1605,Table3[customer_no],Table3[state_id],"NOT FOUND")</f>
        <v>R1021</v>
      </c>
      <c r="S1605" s="34" cm="1">
        <f t="array" ref="S1605">_xlfn.XLOOKUP(A1605,Table3[customer_no],'Hospitalisation Details'!$F$2:$F$2344,"NOT FOUND")</f>
        <v>6208.5</v>
      </c>
      <c r="T1605" t="str">
        <f>_xlfn.XLOOKUP(A1605,Table2[Customer ID],Table2[BMI_category],"NOT FOUND")</f>
        <v>Obesity</v>
      </c>
      <c r="U1605" s="7">
        <f>_xlfn.XLOOKUP(A1605,Table2[Customer ID],Table2[no of surgery],"NOT FOUND")</f>
        <v>1</v>
      </c>
      <c r="V1605" t="str">
        <f>_xlfn.XLOOKUP(A1605,Table2[Customer ID],Table2[smoker_missing],"NOT FOUND")</f>
        <v>No</v>
      </c>
      <c r="W1605" t="str">
        <f t="shared" si="25"/>
        <v>Normal</v>
      </c>
      <c r="X1605" s="37">
        <f>SUM(Table5[[#This Row],[Title]:[Diabetes Level]])</f>
        <v>42107.95</v>
      </c>
    </row>
    <row r="1606" spans="1:24" x14ac:dyDescent="0.25">
      <c r="A1606" t="s">
        <v>766</v>
      </c>
      <c r="B1606" t="str">
        <f>VLOOKUP(A1606,'Customer Names'!$A$2:$E$2336,3,FALSE)</f>
        <v>Mrs.</v>
      </c>
      <c r="C1606" t="str">
        <f>_xlfn.XLOOKUP(A1606,$A$2:$A$2336,'Customer Names'!$D$2:$D$2336,"NOT FOUND")</f>
        <v>Anne-Marie</v>
      </c>
      <c r="D1606" t="str">
        <f>_xlfn.XLOOKUP(A1606,$A$2:$A$2336,'Customer Names'!$E$2:$E$2336,"NOT FOUND")</f>
        <v>Simon</v>
      </c>
      <c r="E1606" cm="1">
        <f t="array" ref="E1606">_xlfn.XLOOKUP(A1606,$A$2:$A$2336,Table2[BMI],"NOT FOUND")</f>
        <v>36.08</v>
      </c>
      <c r="F1606" cm="1">
        <f t="array" ref="F1606">_xlfn.XLOOKUP(A1606,$A$2:$A$2336,Table2[HBA1C],"NOT FOUND")</f>
        <v>4.29</v>
      </c>
      <c r="G1606" t="str" cm="1">
        <f t="array" ref="G1606">_xlfn.XLOOKUP(A1606,$A$2:$A$2336,Table2[Heart Issues],"NOT FOUND")</f>
        <v>No</v>
      </c>
      <c r="H1606" t="str" cm="1">
        <f t="array" ref="H1606">_xlfn.XLOOKUP(A1606,$A$2:$A$2336,Table2[Any Transplants],"NOT FOUND")</f>
        <v>No</v>
      </c>
      <c r="I1606" t="str" cm="1">
        <f t="array" ref="I1606">_xlfn.XLOOKUP(A1606,$A$2:$A$2336,Table2[Cancer history],"NOT FOUND")</f>
        <v>No</v>
      </c>
      <c r="J1606" t="str">
        <f>_xlfn.XLOOKUP(A1606,Table3[customer_no],Table3[month],"NOT FOUND")</f>
        <v>Sep</v>
      </c>
      <c r="K1606" s="7">
        <f>_xlfn.XLOOKUP(A1606,Table3[customer_no],Table3[year_average],"NOT FOUND")</f>
        <v>1999</v>
      </c>
      <c r="L1606" cm="1">
        <f t="array" ref="L1606">_xlfn.XLOOKUP(A1606,Table3[customer_no],'Hospitalisation Details'!$D$2:$D$2344,"NOT FOUND")</f>
        <v>10</v>
      </c>
      <c r="M1606" s="33">
        <f>_xlfn.XLOOKUP(A1606,Table3[customer_no],Table3[dd/mm/yy],"NOT FOUND")</f>
        <v>36413</v>
      </c>
      <c r="N1606">
        <f>_xlfn.XLOOKUP(A1606,Table3[customer_no],Table3[age],"NOT FOUND")</f>
        <v>23</v>
      </c>
      <c r="O1606" cm="1">
        <f t="array" ref="O1606">_xlfn.XLOOKUP(A1606,Table3[customer_no],'Hospitalisation Details'!$E$2:$E$2344,"NOT FOUND")</f>
        <v>0</v>
      </c>
      <c r="P1606" t="str">
        <f>_xlfn.XLOOKUP(A1606,Table3[customer_no],Table3[hsplt_handled],"NOT FOUND")</f>
        <v>tier - 2</v>
      </c>
      <c r="Q1606" t="str">
        <f>_xlfn.XLOOKUP(A1606,Table3[customer_no],Table3[city_handled],"NOT FOUND")</f>
        <v>tier - 2</v>
      </c>
      <c r="R1606" t="str">
        <f>_xlfn.XLOOKUP(A1606,Table3[customer_no],Table3[state_id],"NOT FOUND")</f>
        <v>R1026</v>
      </c>
      <c r="S1606" s="34" cm="1">
        <f t="array" ref="S1606">_xlfn.XLOOKUP(A1606,Table3[customer_no],'Hospitalisation Details'!$F$2:$F$2344,"NOT FOUND")</f>
        <v>6207.26</v>
      </c>
      <c r="T1606" t="str">
        <f>_xlfn.XLOOKUP(A1606,Table2[Customer ID],Table2[BMI_category],"NOT FOUND")</f>
        <v>Obesity</v>
      </c>
      <c r="U1606" s="7">
        <f>_xlfn.XLOOKUP(A1606,Table2[Customer ID],Table2[no of surgery],"NOT FOUND")</f>
        <v>0</v>
      </c>
      <c r="V1606" t="str">
        <f>_xlfn.XLOOKUP(A1606,Table2[Customer ID],Table2[smoker_missing],"NOT FOUND")</f>
        <v>No</v>
      </c>
      <c r="W1606" t="str">
        <f t="shared" si="25"/>
        <v>Normal</v>
      </c>
      <c r="X1606" s="37">
        <f>SUM(Table5[[#This Row],[Title]:[Diabetes Level]])</f>
        <v>44692.630000000005</v>
      </c>
    </row>
    <row r="1607" spans="1:24" x14ac:dyDescent="0.25">
      <c r="A1607" t="s">
        <v>765</v>
      </c>
      <c r="B1607" t="str">
        <f>VLOOKUP(A1607,'Customer Names'!$A$2:$E$2336,3,FALSE)</f>
        <v>Mr.</v>
      </c>
      <c r="C1607" t="str">
        <f>_xlfn.XLOOKUP(A1607,$A$2:$A$2336,'Customer Names'!$D$2:$D$2336,"NOT FOUND")</f>
        <v>Nicholas</v>
      </c>
      <c r="D1607" t="str">
        <f>_xlfn.XLOOKUP(A1607,$A$2:$A$2336,'Customer Names'!$E$2:$E$2336,"NOT FOUND")</f>
        <v>Arciniaga</v>
      </c>
      <c r="E1607" cm="1">
        <f t="array" ref="E1607">_xlfn.XLOOKUP(A1607,$A$2:$A$2336,Table2[BMI],"NOT FOUND")</f>
        <v>28.024999999999999</v>
      </c>
      <c r="F1607" cm="1">
        <f t="array" ref="F1607">_xlfn.XLOOKUP(A1607,$A$2:$A$2336,Table2[HBA1C],"NOT FOUND")</f>
        <v>5.69</v>
      </c>
      <c r="G1607" t="str" cm="1">
        <f t="array" ref="G1607">_xlfn.XLOOKUP(A1607,$A$2:$A$2336,Table2[Heart Issues],"NOT FOUND")</f>
        <v>yes</v>
      </c>
      <c r="H1607" t="str" cm="1">
        <f t="array" ref="H1607">_xlfn.XLOOKUP(A1607,$A$2:$A$2336,Table2[Any Transplants],"NOT FOUND")</f>
        <v>No</v>
      </c>
      <c r="I1607" t="str" cm="1">
        <f t="array" ref="I1607">_xlfn.XLOOKUP(A1607,$A$2:$A$2336,Table2[Cancer history],"NOT FOUND")</f>
        <v>No</v>
      </c>
      <c r="J1607" t="str">
        <f>_xlfn.XLOOKUP(A1607,Table3[customer_no],Table3[month],"NOT FOUND")</f>
        <v>Sep</v>
      </c>
      <c r="K1607" s="7">
        <f>_xlfn.XLOOKUP(A1607,Table3[customer_no],Table3[year_average],"NOT FOUND")</f>
        <v>1985</v>
      </c>
      <c r="L1607" cm="1">
        <f t="array" ref="L1607">_xlfn.XLOOKUP(A1607,Table3[customer_no],'Hospitalisation Details'!$D$2:$D$2344,"NOT FOUND")</f>
        <v>22</v>
      </c>
      <c r="M1607" s="33">
        <f>_xlfn.XLOOKUP(A1607,Table3[customer_no],Table3[dd/mm/yy],"NOT FOUND")</f>
        <v>31312</v>
      </c>
      <c r="N1607">
        <f>_xlfn.XLOOKUP(A1607,Table3[customer_no],Table3[age],"NOT FOUND")</f>
        <v>37</v>
      </c>
      <c r="O1607" cm="1">
        <f t="array" ref="O1607">_xlfn.XLOOKUP(A1607,Table3[customer_no],'Hospitalisation Details'!$E$2:$E$2344,"NOT FOUND")</f>
        <v>2</v>
      </c>
      <c r="P1607" t="str">
        <f>_xlfn.XLOOKUP(A1607,Table3[customer_no],Table3[hsplt_handled],"NOT FOUND")</f>
        <v>tier - 2</v>
      </c>
      <c r="Q1607" t="str">
        <f>_xlfn.XLOOKUP(A1607,Table3[customer_no],Table3[city_handled],"NOT FOUND")</f>
        <v>tier - 2</v>
      </c>
      <c r="R1607" t="str">
        <f>_xlfn.XLOOKUP(A1607,Table3[customer_no],Table3[state_id],"NOT FOUND")</f>
        <v>R1012</v>
      </c>
      <c r="S1607" s="34" cm="1">
        <f t="array" ref="S1607">_xlfn.XLOOKUP(A1607,Table3[customer_no],'Hospitalisation Details'!$F$2:$F$2344,"NOT FOUND")</f>
        <v>6203.9</v>
      </c>
      <c r="T1607" t="str">
        <f>_xlfn.XLOOKUP(A1607,Table2[Customer ID],Table2[BMI_category],"NOT FOUND")</f>
        <v>Overweight</v>
      </c>
      <c r="U1607" s="7">
        <f>_xlfn.XLOOKUP(A1607,Table2[Customer ID],Table2[no of surgery],"NOT FOUND")</f>
        <v>0</v>
      </c>
      <c r="V1607" t="str">
        <f>_xlfn.XLOOKUP(A1607,Table2[Customer ID],Table2[smoker_missing],"NOT FOUND")</f>
        <v>No</v>
      </c>
      <c r="W1607" t="str">
        <f t="shared" si="25"/>
        <v>Normal</v>
      </c>
      <c r="X1607" s="37">
        <f>SUM(Table5[[#This Row],[Title]:[Diabetes Level]])</f>
        <v>39595.614999999998</v>
      </c>
    </row>
    <row r="1608" spans="1:24" x14ac:dyDescent="0.25">
      <c r="A1608" t="s">
        <v>764</v>
      </c>
      <c r="B1608" t="str">
        <f>VLOOKUP(A1608,'Customer Names'!$A$2:$E$2336,3,FALSE)</f>
        <v>Mr.</v>
      </c>
      <c r="C1608" t="str">
        <f>_xlfn.XLOOKUP(A1608,$A$2:$A$2336,'Customer Names'!$D$2:$D$2336,"NOT FOUND")</f>
        <v>Scott M.</v>
      </c>
      <c r="D1608" t="str">
        <f>_xlfn.XLOOKUP(A1608,$A$2:$A$2336,'Customer Names'!$E$2:$E$2336,"NOT FOUND")</f>
        <v>Ryan</v>
      </c>
      <c r="E1608" cm="1">
        <f t="array" ref="E1608">_xlfn.XLOOKUP(A1608,$A$2:$A$2336,Table2[BMI],"NOT FOUND")</f>
        <v>24.32</v>
      </c>
      <c r="F1608" cm="1">
        <f t="array" ref="F1608">_xlfn.XLOOKUP(A1608,$A$2:$A$2336,Table2[HBA1C],"NOT FOUND")</f>
        <v>5.56</v>
      </c>
      <c r="G1608" t="str" cm="1">
        <f t="array" ref="G1608">_xlfn.XLOOKUP(A1608,$A$2:$A$2336,Table2[Heart Issues],"NOT FOUND")</f>
        <v>yes</v>
      </c>
      <c r="H1608" t="str" cm="1">
        <f t="array" ref="H1608">_xlfn.XLOOKUP(A1608,$A$2:$A$2336,Table2[Any Transplants],"NOT FOUND")</f>
        <v>No</v>
      </c>
      <c r="I1608" t="str" cm="1">
        <f t="array" ref="I1608">_xlfn.XLOOKUP(A1608,$A$2:$A$2336,Table2[Cancer history],"NOT FOUND")</f>
        <v>No</v>
      </c>
      <c r="J1608" t="str">
        <f>_xlfn.XLOOKUP(A1608,Table3[customer_no],Table3[month],"NOT FOUND")</f>
        <v>Jul</v>
      </c>
      <c r="K1608" s="7">
        <f>_xlfn.XLOOKUP(A1608,Table3[customer_no],Table3[year_average],"NOT FOUND")</f>
        <v>1985</v>
      </c>
      <c r="L1608" cm="1">
        <f t="array" ref="L1608">_xlfn.XLOOKUP(A1608,Table3[customer_no],'Hospitalisation Details'!$D$2:$D$2344,"NOT FOUND")</f>
        <v>22</v>
      </c>
      <c r="M1608" s="33">
        <f>_xlfn.XLOOKUP(A1608,Table3[customer_no],Table3[dd/mm/yy],"NOT FOUND")</f>
        <v>31250</v>
      </c>
      <c r="N1608">
        <f>_xlfn.XLOOKUP(A1608,Table3[customer_no],Table3[age],"NOT FOUND")</f>
        <v>37</v>
      </c>
      <c r="O1608" cm="1">
        <f t="array" ref="O1608">_xlfn.XLOOKUP(A1608,Table3[customer_no],'Hospitalisation Details'!$E$2:$E$2344,"NOT FOUND")</f>
        <v>2</v>
      </c>
      <c r="P1608" t="str">
        <f>_xlfn.XLOOKUP(A1608,Table3[customer_no],Table3[hsplt_handled],"NOT FOUND")</f>
        <v>tier - 2</v>
      </c>
      <c r="Q1608" t="str">
        <f>_xlfn.XLOOKUP(A1608,Table3[customer_no],Table3[city_handled],"NOT FOUND")</f>
        <v>tier - 1</v>
      </c>
      <c r="R1608" t="str">
        <f>_xlfn.XLOOKUP(A1608,Table3[customer_no],Table3[state_id],"NOT FOUND")</f>
        <v>R1012</v>
      </c>
      <c r="S1608" s="34" cm="1">
        <f t="array" ref="S1608">_xlfn.XLOOKUP(A1608,Table3[customer_no],'Hospitalisation Details'!$F$2:$F$2344,"NOT FOUND")</f>
        <v>6198.75</v>
      </c>
      <c r="T1608" t="str">
        <f>_xlfn.XLOOKUP(A1608,Table2[Customer ID],Table2[BMI_category],"NOT FOUND")</f>
        <v>Normal Weight</v>
      </c>
      <c r="U1608" s="7">
        <f>_xlfn.XLOOKUP(A1608,Table2[Customer ID],Table2[no of surgery],"NOT FOUND")</f>
        <v>0</v>
      </c>
      <c r="V1608" t="str">
        <f>_xlfn.XLOOKUP(A1608,Table2[Customer ID],Table2[smoker_missing],"NOT FOUND")</f>
        <v>No</v>
      </c>
      <c r="W1608" t="str">
        <f t="shared" si="25"/>
        <v>Normal</v>
      </c>
      <c r="X1608" s="37">
        <f>SUM(Table5[[#This Row],[Title]:[Diabetes Level]])</f>
        <v>39524.629999999997</v>
      </c>
    </row>
    <row r="1609" spans="1:24" x14ac:dyDescent="0.25">
      <c r="A1609" t="s">
        <v>763</v>
      </c>
      <c r="B1609" t="str">
        <f>VLOOKUP(A1609,'Customer Names'!$A$2:$E$2336,3,FALSE)</f>
        <v>Ms.</v>
      </c>
      <c r="C1609" t="str">
        <f>_xlfn.XLOOKUP(A1609,$A$2:$A$2336,'Customer Names'!$D$2:$D$2336,"NOT FOUND")</f>
        <v>Marisa A</v>
      </c>
      <c r="D1609" t="str">
        <f>_xlfn.XLOOKUP(A1609,$A$2:$A$2336,'Customer Names'!$E$2:$E$2336,"NOT FOUND")</f>
        <v>Lizak</v>
      </c>
      <c r="E1609" cm="1">
        <f t="array" ref="E1609">_xlfn.XLOOKUP(A1609,$A$2:$A$2336,Table2[BMI],"NOT FOUND")</f>
        <v>38</v>
      </c>
      <c r="F1609" cm="1">
        <f t="array" ref="F1609">_xlfn.XLOOKUP(A1609,$A$2:$A$2336,Table2[HBA1C],"NOT FOUND")</f>
        <v>5.41</v>
      </c>
      <c r="G1609" t="str" cm="1">
        <f t="array" ref="G1609">_xlfn.XLOOKUP(A1609,$A$2:$A$2336,Table2[Heart Issues],"NOT FOUND")</f>
        <v>yes</v>
      </c>
      <c r="H1609" t="str" cm="1">
        <f t="array" ref="H1609">_xlfn.XLOOKUP(A1609,$A$2:$A$2336,Table2[Any Transplants],"NOT FOUND")</f>
        <v>No</v>
      </c>
      <c r="I1609" t="str" cm="1">
        <f t="array" ref="I1609">_xlfn.XLOOKUP(A1609,$A$2:$A$2336,Table2[Cancer history],"NOT FOUND")</f>
        <v>No</v>
      </c>
      <c r="J1609" t="str">
        <f>_xlfn.XLOOKUP(A1609,Table3[customer_no],Table3[month],"NOT FOUND")</f>
        <v>Oct</v>
      </c>
      <c r="K1609" s="7">
        <f>_xlfn.XLOOKUP(A1609,Table3[customer_no],Table3[year_average],"NOT FOUND")</f>
        <v>1988</v>
      </c>
      <c r="L1609" cm="1">
        <f t="array" ref="L1609">_xlfn.XLOOKUP(A1609,Table3[customer_no],'Hospitalisation Details'!$D$2:$D$2344,"NOT FOUND")</f>
        <v>23</v>
      </c>
      <c r="M1609" s="33">
        <f>_xlfn.XLOOKUP(A1609,Table3[customer_no],Table3[dd/mm/yy],"NOT FOUND")</f>
        <v>32439</v>
      </c>
      <c r="N1609">
        <f>_xlfn.XLOOKUP(A1609,Table3[customer_no],Table3[age],"NOT FOUND")</f>
        <v>34</v>
      </c>
      <c r="O1609" cm="1">
        <f t="array" ref="O1609">_xlfn.XLOOKUP(A1609,Table3[customer_no],'Hospitalisation Details'!$E$2:$E$2344,"NOT FOUND")</f>
        <v>3</v>
      </c>
      <c r="P1609" t="str">
        <f>_xlfn.XLOOKUP(A1609,Table3[customer_no],Table3[hsplt_handled],"NOT FOUND")</f>
        <v>tier - 2</v>
      </c>
      <c r="Q1609" t="str">
        <f>_xlfn.XLOOKUP(A1609,Table3[customer_no],Table3[city_handled],"NOT FOUND")</f>
        <v>tier - 1</v>
      </c>
      <c r="R1609" t="str">
        <f>_xlfn.XLOOKUP(A1609,Table3[customer_no],Table3[state_id],"NOT FOUND")</f>
        <v>R1011</v>
      </c>
      <c r="S1609" s="34" cm="1">
        <f t="array" ref="S1609">_xlfn.XLOOKUP(A1609,Table3[customer_no],'Hospitalisation Details'!$F$2:$F$2344,"NOT FOUND")</f>
        <v>6196.45</v>
      </c>
      <c r="T1609" t="str">
        <f>_xlfn.XLOOKUP(A1609,Table2[Customer ID],Table2[BMI_category],"NOT FOUND")</f>
        <v>Obesity</v>
      </c>
      <c r="U1609" s="7">
        <f>_xlfn.XLOOKUP(A1609,Table2[Customer ID],Table2[no of surgery],"NOT FOUND")</f>
        <v>1</v>
      </c>
      <c r="V1609" t="str">
        <f>_xlfn.XLOOKUP(A1609,Table2[Customer ID],Table2[smoker_missing],"NOT FOUND")</f>
        <v>No</v>
      </c>
      <c r="W1609" t="str">
        <f t="shared" si="25"/>
        <v>Normal</v>
      </c>
      <c r="X1609" s="37">
        <f>SUM(Table5[[#This Row],[Title]:[Diabetes Level]])</f>
        <v>40727.86</v>
      </c>
    </row>
    <row r="1610" spans="1:24" x14ac:dyDescent="0.25">
      <c r="A1610" t="s">
        <v>762</v>
      </c>
      <c r="B1610" t="str">
        <f>VLOOKUP(A1610,'Customer Names'!$A$2:$E$2336,3,FALSE)</f>
        <v>Ms.</v>
      </c>
      <c r="C1610" t="str">
        <f>_xlfn.XLOOKUP(A1610,$A$2:$A$2336,'Customer Names'!$D$2:$D$2336,"NOT FOUND")</f>
        <v>Katie</v>
      </c>
      <c r="D1610" t="str">
        <f>_xlfn.XLOOKUP(A1610,$A$2:$A$2336,'Customer Names'!$E$2:$E$2336,"NOT FOUND")</f>
        <v>Howery</v>
      </c>
      <c r="E1610" cm="1">
        <f t="array" ref="E1610">_xlfn.XLOOKUP(A1610,$A$2:$A$2336,Table2[BMI],"NOT FOUND")</f>
        <v>31.6</v>
      </c>
      <c r="F1610" cm="1">
        <f t="array" ref="F1610">_xlfn.XLOOKUP(A1610,$A$2:$A$2336,Table2[HBA1C],"NOT FOUND")</f>
        <v>10.85</v>
      </c>
      <c r="G1610" t="str" cm="1">
        <f t="array" ref="G1610">_xlfn.XLOOKUP(A1610,$A$2:$A$2336,Table2[Heart Issues],"NOT FOUND")</f>
        <v>yes</v>
      </c>
      <c r="H1610" t="str" cm="1">
        <f t="array" ref="H1610">_xlfn.XLOOKUP(A1610,$A$2:$A$2336,Table2[Any Transplants],"NOT FOUND")</f>
        <v>No</v>
      </c>
      <c r="I1610" t="str" cm="1">
        <f t="array" ref="I1610">_xlfn.XLOOKUP(A1610,$A$2:$A$2336,Table2[Cancer history],"NOT FOUND")</f>
        <v>No</v>
      </c>
      <c r="J1610" t="str">
        <f>_xlfn.XLOOKUP(A1610,Table3[customer_no],Table3[month],"NOT FOUND")</f>
        <v>Oct</v>
      </c>
      <c r="K1610" s="7">
        <f>_xlfn.XLOOKUP(A1610,Table3[customer_no],Table3[year_average],"NOT FOUND")</f>
        <v>1981</v>
      </c>
      <c r="L1610" cm="1">
        <f t="array" ref="L1610">_xlfn.XLOOKUP(A1610,Table3[customer_no],'Hospitalisation Details'!$D$2:$D$2344,"NOT FOUND")</f>
        <v>1</v>
      </c>
      <c r="M1610" s="33">
        <f>_xlfn.XLOOKUP(A1610,Table3[customer_no],Table3[dd/mm/yy],"NOT FOUND")</f>
        <v>29860</v>
      </c>
      <c r="N1610">
        <f>_xlfn.XLOOKUP(A1610,Table3[customer_no],Table3[age],"NOT FOUND")</f>
        <v>41</v>
      </c>
      <c r="O1610" cm="1">
        <f t="array" ref="O1610">_xlfn.XLOOKUP(A1610,Table3[customer_no],'Hospitalisation Details'!$E$2:$E$2344,"NOT FOUND")</f>
        <v>0</v>
      </c>
      <c r="P1610" t="str">
        <f>_xlfn.XLOOKUP(A1610,Table3[customer_no],Table3[hsplt_handled],"NOT FOUND")</f>
        <v>tier - 2</v>
      </c>
      <c r="Q1610" t="str">
        <f>_xlfn.XLOOKUP(A1610,Table3[customer_no],Table3[city_handled],"NOT FOUND")</f>
        <v>tier - 3</v>
      </c>
      <c r="R1610" t="str">
        <f>_xlfn.XLOOKUP(A1610,Table3[customer_no],Table3[state_id],"NOT FOUND")</f>
        <v>R1011</v>
      </c>
      <c r="S1610" s="34" cm="1">
        <f t="array" ref="S1610">_xlfn.XLOOKUP(A1610,Table3[customer_no],'Hospitalisation Details'!$F$2:$F$2344,"NOT FOUND")</f>
        <v>6186.13</v>
      </c>
      <c r="T1610" t="str">
        <f>_xlfn.XLOOKUP(A1610,Table2[Customer ID],Table2[BMI_category],"NOT FOUND")</f>
        <v>Obesity</v>
      </c>
      <c r="U1610" s="7">
        <f>_xlfn.XLOOKUP(A1610,Table2[Customer ID],Table2[no of surgery],"NOT FOUND")</f>
        <v>0</v>
      </c>
      <c r="V1610" t="str">
        <f>_xlfn.XLOOKUP(A1610,Table2[Customer ID],Table2[smoker_missing],"NOT FOUND")</f>
        <v>No</v>
      </c>
      <c r="W1610" t="str">
        <f t="shared" si="25"/>
        <v>Diabetes</v>
      </c>
      <c r="X1610" s="37">
        <f>SUM(Table5[[#This Row],[Title]:[Diabetes Level]])</f>
        <v>38111.58</v>
      </c>
    </row>
    <row r="1611" spans="1:24" x14ac:dyDescent="0.25">
      <c r="A1611" t="s">
        <v>761</v>
      </c>
      <c r="B1611" t="str">
        <f>VLOOKUP(A1611,'Customer Names'!$A$2:$E$2336,3,FALSE)</f>
        <v>Ms.</v>
      </c>
      <c r="C1611" t="str">
        <f>_xlfn.XLOOKUP(A1611,$A$2:$A$2336,'Customer Names'!$D$2:$D$2336,"NOT FOUND")</f>
        <v>Amy L</v>
      </c>
      <c r="D1611" t="str">
        <f>_xlfn.XLOOKUP(A1611,$A$2:$A$2336,'Customer Names'!$E$2:$E$2336,"NOT FOUND")</f>
        <v>Crain</v>
      </c>
      <c r="E1611" cm="1">
        <f t="array" ref="E1611">_xlfn.XLOOKUP(A1611,$A$2:$A$2336,Table2[BMI],"NOT FOUND")</f>
        <v>31.02</v>
      </c>
      <c r="F1611" cm="1">
        <f t="array" ref="F1611">_xlfn.XLOOKUP(A1611,$A$2:$A$2336,Table2[HBA1C],"NOT FOUND")</f>
        <v>11.63</v>
      </c>
      <c r="G1611" t="str" cm="1">
        <f t="array" ref="G1611">_xlfn.XLOOKUP(A1611,$A$2:$A$2336,Table2[Heart Issues],"NOT FOUND")</f>
        <v>yes</v>
      </c>
      <c r="H1611" t="str" cm="1">
        <f t="array" ref="H1611">_xlfn.XLOOKUP(A1611,$A$2:$A$2336,Table2[Any Transplants],"NOT FOUND")</f>
        <v>No</v>
      </c>
      <c r="I1611" t="str" cm="1">
        <f t="array" ref="I1611">_xlfn.XLOOKUP(A1611,$A$2:$A$2336,Table2[Cancer history],"NOT FOUND")</f>
        <v>No</v>
      </c>
      <c r="J1611" t="str">
        <f>_xlfn.XLOOKUP(A1611,Table3[customer_no],Table3[month],"NOT FOUND")</f>
        <v>Nov</v>
      </c>
      <c r="K1611" s="7">
        <f>_xlfn.XLOOKUP(A1611,Table3[customer_no],Table3[year_average],"NOT FOUND")</f>
        <v>1981</v>
      </c>
      <c r="L1611" cm="1">
        <f t="array" ref="L1611">_xlfn.XLOOKUP(A1611,Table3[customer_no],'Hospitalisation Details'!$D$2:$D$2344,"NOT FOUND")</f>
        <v>22</v>
      </c>
      <c r="M1611" s="33">
        <f>_xlfn.XLOOKUP(A1611,Table3[customer_no],Table3[dd/mm/yy],"NOT FOUND")</f>
        <v>29912</v>
      </c>
      <c r="N1611">
        <f>_xlfn.XLOOKUP(A1611,Table3[customer_no],Table3[age],"NOT FOUND")</f>
        <v>41</v>
      </c>
      <c r="O1611" cm="1">
        <f t="array" ref="O1611">_xlfn.XLOOKUP(A1611,Table3[customer_no],'Hospitalisation Details'!$E$2:$E$2344,"NOT FOUND")</f>
        <v>0</v>
      </c>
      <c r="P1611" t="str">
        <f>_xlfn.XLOOKUP(A1611,Table3[customer_no],Table3[hsplt_handled],"NOT FOUND")</f>
        <v>tier - 2</v>
      </c>
      <c r="Q1611" t="str">
        <f>_xlfn.XLOOKUP(A1611,Table3[customer_no],Table3[city_handled],"NOT FOUND")</f>
        <v>tier - 1</v>
      </c>
      <c r="R1611" t="str">
        <f>_xlfn.XLOOKUP(A1611,Table3[customer_no],Table3[state_id],"NOT FOUND")</f>
        <v>R1013</v>
      </c>
      <c r="S1611" s="34" cm="1">
        <f t="array" ref="S1611">_xlfn.XLOOKUP(A1611,Table3[customer_no],'Hospitalisation Details'!$F$2:$F$2344,"NOT FOUND")</f>
        <v>6185.32</v>
      </c>
      <c r="T1611" t="str">
        <f>_xlfn.XLOOKUP(A1611,Table2[Customer ID],Table2[BMI_category],"NOT FOUND")</f>
        <v>Obesity</v>
      </c>
      <c r="U1611" s="7">
        <f>_xlfn.XLOOKUP(A1611,Table2[Customer ID],Table2[no of surgery],"NOT FOUND")</f>
        <v>0</v>
      </c>
      <c r="V1611" t="str">
        <f>_xlfn.XLOOKUP(A1611,Table2[Customer ID],Table2[smoker_missing],"NOT FOUND")</f>
        <v>No</v>
      </c>
      <c r="W1611" t="str">
        <f t="shared" si="25"/>
        <v>Diabetes</v>
      </c>
      <c r="X1611" s="37">
        <f>SUM(Table5[[#This Row],[Title]:[Diabetes Level]])</f>
        <v>38183.97</v>
      </c>
    </row>
    <row r="1612" spans="1:24" x14ac:dyDescent="0.25">
      <c r="A1612" t="s">
        <v>760</v>
      </c>
      <c r="B1612" t="str">
        <f>VLOOKUP(A1612,'Customer Names'!$A$2:$E$2336,3,FALSE)</f>
        <v>Ms.</v>
      </c>
      <c r="C1612" t="str">
        <f>_xlfn.XLOOKUP(A1612,$A$2:$A$2336,'Customer Names'!$D$2:$D$2336,"NOT FOUND")</f>
        <v>Jenna M</v>
      </c>
      <c r="D1612" t="str">
        <f>_xlfn.XLOOKUP(A1612,$A$2:$A$2336,'Customer Names'!$E$2:$E$2336,"NOT FOUND")</f>
        <v>Hotze</v>
      </c>
      <c r="E1612" cm="1">
        <f t="array" ref="E1612">_xlfn.XLOOKUP(A1612,$A$2:$A$2336,Table2[BMI],"NOT FOUND")</f>
        <v>29.26</v>
      </c>
      <c r="F1612" cm="1">
        <f t="array" ref="F1612">_xlfn.XLOOKUP(A1612,$A$2:$A$2336,Table2[HBA1C],"NOT FOUND")</f>
        <v>5.68</v>
      </c>
      <c r="G1612" t="str" cm="1">
        <f t="array" ref="G1612">_xlfn.XLOOKUP(A1612,$A$2:$A$2336,Table2[Heart Issues],"NOT FOUND")</f>
        <v>yes</v>
      </c>
      <c r="H1612" t="str" cm="1">
        <f t="array" ref="H1612">_xlfn.XLOOKUP(A1612,$A$2:$A$2336,Table2[Any Transplants],"NOT FOUND")</f>
        <v>No</v>
      </c>
      <c r="I1612" t="str" cm="1">
        <f t="array" ref="I1612">_xlfn.XLOOKUP(A1612,$A$2:$A$2336,Table2[Cancer history],"NOT FOUND")</f>
        <v>No</v>
      </c>
      <c r="J1612" t="str">
        <f>_xlfn.XLOOKUP(A1612,Table3[customer_no],Table3[month],"NOT FOUND")</f>
        <v>Nov</v>
      </c>
      <c r="K1612" s="7">
        <f>_xlfn.XLOOKUP(A1612,Table3[customer_no],Table3[year_average],"NOT FOUND")</f>
        <v>1988</v>
      </c>
      <c r="L1612" cm="1">
        <f t="array" ref="L1612">_xlfn.XLOOKUP(A1612,Table3[customer_no],'Hospitalisation Details'!$D$2:$D$2344,"NOT FOUND")</f>
        <v>1</v>
      </c>
      <c r="M1612" s="33">
        <f>_xlfn.XLOOKUP(A1612,Table3[customer_no],Table3[dd/mm/yy],"NOT FOUND")</f>
        <v>32448</v>
      </c>
      <c r="N1612">
        <f>_xlfn.XLOOKUP(A1612,Table3[customer_no],Table3[age],"NOT FOUND")</f>
        <v>34</v>
      </c>
      <c r="O1612" cm="1">
        <f t="array" ref="O1612">_xlfn.XLOOKUP(A1612,Table3[customer_no],'Hospitalisation Details'!$E$2:$E$2344,"NOT FOUND")</f>
        <v>3</v>
      </c>
      <c r="P1612" t="str">
        <f>_xlfn.XLOOKUP(A1612,Table3[customer_no],Table3[hsplt_handled],"NOT FOUND")</f>
        <v>tier - 2</v>
      </c>
      <c r="Q1612" t="str">
        <f>_xlfn.XLOOKUP(A1612,Table3[customer_no],Table3[city_handled],"NOT FOUND")</f>
        <v>tier - 3</v>
      </c>
      <c r="R1612" t="str">
        <f>_xlfn.XLOOKUP(A1612,Table3[customer_no],Table3[state_id],"NOT FOUND")</f>
        <v>R1013</v>
      </c>
      <c r="S1612" s="34" cm="1">
        <f t="array" ref="S1612">_xlfn.XLOOKUP(A1612,Table3[customer_no],'Hospitalisation Details'!$F$2:$F$2344,"NOT FOUND")</f>
        <v>6184.3</v>
      </c>
      <c r="T1612" t="str">
        <f>_xlfn.XLOOKUP(A1612,Table2[Customer ID],Table2[BMI_category],"NOT FOUND")</f>
        <v>Overweight</v>
      </c>
      <c r="U1612" s="7">
        <f>_xlfn.XLOOKUP(A1612,Table2[Customer ID],Table2[no of surgery],"NOT FOUND")</f>
        <v>1</v>
      </c>
      <c r="V1612" t="str">
        <f>_xlfn.XLOOKUP(A1612,Table2[Customer ID],Table2[smoker_missing],"NOT FOUND")</f>
        <v>No</v>
      </c>
      <c r="W1612" t="str">
        <f t="shared" si="25"/>
        <v>Normal</v>
      </c>
      <c r="X1612" s="37">
        <f>SUM(Table5[[#This Row],[Title]:[Diabetes Level]])</f>
        <v>40694.240000000005</v>
      </c>
    </row>
    <row r="1613" spans="1:24" x14ac:dyDescent="0.25">
      <c r="A1613" t="s">
        <v>759</v>
      </c>
      <c r="B1613" t="str">
        <f>VLOOKUP(A1613,'Customer Names'!$A$2:$E$2336,3,FALSE)</f>
        <v>Ms.</v>
      </c>
      <c r="C1613" t="str">
        <f>_xlfn.XLOOKUP(A1613,$A$2:$A$2336,'Customer Names'!$D$2:$D$2336,"NOT FOUND")</f>
        <v>Elizabeth M.</v>
      </c>
      <c r="D1613" t="str">
        <f>_xlfn.XLOOKUP(A1613,$A$2:$A$2336,'Customer Names'!$E$2:$E$2336,"NOT FOUND")</f>
        <v>Chauhan</v>
      </c>
      <c r="E1613" cm="1">
        <f t="array" ref="E1613">_xlfn.XLOOKUP(A1613,$A$2:$A$2336,Table2[BMI],"NOT FOUND")</f>
        <v>15.09</v>
      </c>
      <c r="F1613" cm="1">
        <f t="array" ref="F1613">_xlfn.XLOOKUP(A1613,$A$2:$A$2336,Table2[HBA1C],"NOT FOUND")</f>
        <v>7.59</v>
      </c>
      <c r="G1613" t="str" cm="1">
        <f t="array" ref="G1613">_xlfn.XLOOKUP(A1613,$A$2:$A$2336,Table2[Heart Issues],"NOT FOUND")</f>
        <v>yes</v>
      </c>
      <c r="H1613" t="str" cm="1">
        <f t="array" ref="H1613">_xlfn.XLOOKUP(A1613,$A$2:$A$2336,Table2[Any Transplants],"NOT FOUND")</f>
        <v>No</v>
      </c>
      <c r="I1613" t="str" cm="1">
        <f t="array" ref="I1613">_xlfn.XLOOKUP(A1613,$A$2:$A$2336,Table2[Cancer history],"NOT FOUND")</f>
        <v>No</v>
      </c>
      <c r="J1613" t="str">
        <f>_xlfn.XLOOKUP(A1613,Table3[customer_no],Table3[month],"NOT FOUND")</f>
        <v>Oct</v>
      </c>
      <c r="K1613" s="7">
        <f>_xlfn.XLOOKUP(A1613,Table3[customer_no],Table3[year_average],"NOT FOUND")</f>
        <v>1970</v>
      </c>
      <c r="L1613" cm="1">
        <f t="array" ref="L1613">_xlfn.XLOOKUP(A1613,Table3[customer_no],'Hospitalisation Details'!$D$2:$D$2344,"NOT FOUND")</f>
        <v>5</v>
      </c>
      <c r="M1613" s="33">
        <f>_xlfn.XLOOKUP(A1613,Table3[customer_no],Table3[dd/mm/yy],"NOT FOUND")</f>
        <v>25846</v>
      </c>
      <c r="N1613">
        <f>_xlfn.XLOOKUP(A1613,Table3[customer_no],Table3[age],"NOT FOUND")</f>
        <v>52</v>
      </c>
      <c r="O1613" cm="1">
        <f t="array" ref="O1613">_xlfn.XLOOKUP(A1613,Table3[customer_no],'Hospitalisation Details'!$E$2:$E$2344,"NOT FOUND")</f>
        <v>0</v>
      </c>
      <c r="P1613" t="str">
        <f>_xlfn.XLOOKUP(A1613,Table3[customer_no],Table3[hsplt_handled],"NOT FOUND")</f>
        <v>tier - 2</v>
      </c>
      <c r="Q1613" t="str">
        <f>_xlfn.XLOOKUP(A1613,Table3[customer_no],Table3[city_handled],"NOT FOUND")</f>
        <v>tier - 2</v>
      </c>
      <c r="R1613" t="str">
        <f>_xlfn.XLOOKUP(A1613,Table3[customer_no],Table3[state_id],"NOT FOUND")</f>
        <v>R1012</v>
      </c>
      <c r="S1613" s="34" cm="1">
        <f t="array" ref="S1613">_xlfn.XLOOKUP(A1613,Table3[customer_no],'Hospitalisation Details'!$F$2:$F$2344,"NOT FOUND")</f>
        <v>6183.46</v>
      </c>
      <c r="T1613" t="str">
        <f>_xlfn.XLOOKUP(A1613,Table2[Customer ID],Table2[BMI_category],"NOT FOUND")</f>
        <v>Underweight</v>
      </c>
      <c r="U1613" s="7">
        <f>_xlfn.XLOOKUP(A1613,Table2[Customer ID],Table2[no of surgery],"NOT FOUND")</f>
        <v>2</v>
      </c>
      <c r="V1613" t="str">
        <f>_xlfn.XLOOKUP(A1613,Table2[Customer ID],Table2[smoker_missing],"NOT FOUND")</f>
        <v>No</v>
      </c>
      <c r="W1613" t="str">
        <f t="shared" si="25"/>
        <v>Diabetes</v>
      </c>
      <c r="X1613" s="37">
        <f>SUM(Table5[[#This Row],[Title]:[Diabetes Level]])</f>
        <v>34081.14</v>
      </c>
    </row>
    <row r="1614" spans="1:24" x14ac:dyDescent="0.25">
      <c r="A1614" t="s">
        <v>758</v>
      </c>
      <c r="B1614" t="str">
        <f>VLOOKUP(A1614,'Customer Names'!$A$2:$E$2336,3,FALSE)</f>
        <v>Mr.</v>
      </c>
      <c r="C1614" t="str">
        <f>_xlfn.XLOOKUP(A1614,$A$2:$A$2336,'Customer Names'!$D$2:$D$2336,"NOT FOUND")</f>
        <v>Lyazid</v>
      </c>
      <c r="D1614" t="str">
        <f>_xlfn.XLOOKUP(A1614,$A$2:$A$2336,'Customer Names'!$E$2:$E$2336,"NOT FOUND")</f>
        <v>Raab</v>
      </c>
      <c r="E1614" cm="1">
        <f t="array" ref="E1614">_xlfn.XLOOKUP(A1614,$A$2:$A$2336,Table2[BMI],"NOT FOUND")</f>
        <v>22.63</v>
      </c>
      <c r="F1614" cm="1">
        <f t="array" ref="F1614">_xlfn.XLOOKUP(A1614,$A$2:$A$2336,Table2[HBA1C],"NOT FOUND")</f>
        <v>5.09</v>
      </c>
      <c r="G1614" t="str" cm="1">
        <f t="array" ref="G1614">_xlfn.XLOOKUP(A1614,$A$2:$A$2336,Table2[Heart Issues],"NOT FOUND")</f>
        <v>yes</v>
      </c>
      <c r="H1614" t="str" cm="1">
        <f t="array" ref="H1614">_xlfn.XLOOKUP(A1614,$A$2:$A$2336,Table2[Any Transplants],"NOT FOUND")</f>
        <v>No</v>
      </c>
      <c r="I1614" t="str" cm="1">
        <f t="array" ref="I1614">_xlfn.XLOOKUP(A1614,$A$2:$A$2336,Table2[Cancer history],"NOT FOUND")</f>
        <v>No</v>
      </c>
      <c r="J1614" t="str">
        <f>_xlfn.XLOOKUP(A1614,Table3[customer_no],Table3[month],"NOT FOUND")</f>
        <v>Aug</v>
      </c>
      <c r="K1614" s="7">
        <f>_xlfn.XLOOKUP(A1614,Table3[customer_no],Table3[year_average],"NOT FOUND")</f>
        <v>1985</v>
      </c>
      <c r="L1614" cm="1">
        <f t="array" ref="L1614">_xlfn.XLOOKUP(A1614,Table3[customer_no],'Hospitalisation Details'!$D$2:$D$2344,"NOT FOUND")</f>
        <v>9</v>
      </c>
      <c r="M1614" s="33">
        <f>_xlfn.XLOOKUP(A1614,Table3[customer_no],Table3[dd/mm/yy],"NOT FOUND")</f>
        <v>31268</v>
      </c>
      <c r="N1614">
        <f>_xlfn.XLOOKUP(A1614,Table3[customer_no],Table3[age],"NOT FOUND")</f>
        <v>37</v>
      </c>
      <c r="O1614" cm="1">
        <f t="array" ref="O1614">_xlfn.XLOOKUP(A1614,Table3[customer_no],'Hospitalisation Details'!$E$2:$E$2344,"NOT FOUND")</f>
        <v>3</v>
      </c>
      <c r="P1614" t="str">
        <f>_xlfn.XLOOKUP(A1614,Table3[customer_no],Table3[hsplt_handled],"NOT FOUND")</f>
        <v>tier - 2</v>
      </c>
      <c r="Q1614" t="str">
        <f>_xlfn.XLOOKUP(A1614,Table3[customer_no],Table3[city_handled],"NOT FOUND")</f>
        <v>tier - 2</v>
      </c>
      <c r="R1614" t="str">
        <f>_xlfn.XLOOKUP(A1614,Table3[customer_no],Table3[state_id],"NOT FOUND")</f>
        <v>R1012</v>
      </c>
      <c r="S1614" s="34" cm="1">
        <f t="array" ref="S1614">_xlfn.XLOOKUP(A1614,Table3[customer_no],'Hospitalisation Details'!$F$2:$F$2344,"NOT FOUND")</f>
        <v>6183.32</v>
      </c>
      <c r="T1614" t="str">
        <f>_xlfn.XLOOKUP(A1614,Table2[Customer ID],Table2[BMI_category],"NOT FOUND")</f>
        <v>Normal Weight</v>
      </c>
      <c r="U1614" s="7">
        <f>_xlfn.XLOOKUP(A1614,Table2[Customer ID],Table2[no of surgery],"NOT FOUND")</f>
        <v>0</v>
      </c>
      <c r="V1614" t="str">
        <f>_xlfn.XLOOKUP(A1614,Table2[Customer ID],Table2[smoker_missing],"NOT FOUND")</f>
        <v>No</v>
      </c>
      <c r="W1614" t="str">
        <f t="shared" si="25"/>
        <v>Normal</v>
      </c>
      <c r="X1614" s="37">
        <f>SUM(Table5[[#This Row],[Title]:[Diabetes Level]])</f>
        <v>39513.040000000001</v>
      </c>
    </row>
    <row r="1615" spans="1:24" x14ac:dyDescent="0.25">
      <c r="A1615" t="s">
        <v>757</v>
      </c>
      <c r="B1615" t="str">
        <f>VLOOKUP(A1615,'Customer Names'!$A$2:$E$2336,3,FALSE)</f>
        <v>Ms.</v>
      </c>
      <c r="C1615" t="str">
        <f>_xlfn.XLOOKUP(A1615,$A$2:$A$2336,'Customer Names'!$D$2:$D$2336,"NOT FOUND")</f>
        <v>Lindsey A.</v>
      </c>
      <c r="D1615" t="str">
        <f>_xlfn.XLOOKUP(A1615,$A$2:$A$2336,'Customer Names'!$E$2:$E$2336,"NOT FOUND")</f>
        <v>McKown</v>
      </c>
      <c r="E1615" cm="1">
        <f t="array" ref="E1615">_xlfn.XLOOKUP(A1615,$A$2:$A$2336,Table2[BMI],"NOT FOUND")</f>
        <v>23.46</v>
      </c>
      <c r="F1615" cm="1">
        <f t="array" ref="F1615">_xlfn.XLOOKUP(A1615,$A$2:$A$2336,Table2[HBA1C],"NOT FOUND")</f>
        <v>4.21</v>
      </c>
      <c r="G1615" t="str" cm="1">
        <f t="array" ref="G1615">_xlfn.XLOOKUP(A1615,$A$2:$A$2336,Table2[Heart Issues],"NOT FOUND")</f>
        <v>No</v>
      </c>
      <c r="H1615" t="str" cm="1">
        <f t="array" ref="H1615">_xlfn.XLOOKUP(A1615,$A$2:$A$2336,Table2[Any Transplants],"NOT FOUND")</f>
        <v>No</v>
      </c>
      <c r="I1615" t="str" cm="1">
        <f t="array" ref="I1615">_xlfn.XLOOKUP(A1615,$A$2:$A$2336,Table2[Cancer history],"NOT FOUND")</f>
        <v>No</v>
      </c>
      <c r="J1615" t="str">
        <f>_xlfn.XLOOKUP(A1615,Table3[customer_no],Table3[month],"NOT FOUND")</f>
        <v>Oct</v>
      </c>
      <c r="K1615" s="7">
        <f>_xlfn.XLOOKUP(A1615,Table3[customer_no],Table3[year_average],"NOT FOUND")</f>
        <v>1984</v>
      </c>
      <c r="L1615" cm="1">
        <f t="array" ref="L1615">_xlfn.XLOOKUP(A1615,Table3[customer_no],'Hospitalisation Details'!$D$2:$D$2344,"NOT FOUND")</f>
        <v>6</v>
      </c>
      <c r="M1615" s="33">
        <f>_xlfn.XLOOKUP(A1615,Table3[customer_no],Table3[dd/mm/yy],"NOT FOUND")</f>
        <v>30961</v>
      </c>
      <c r="N1615">
        <f>_xlfn.XLOOKUP(A1615,Table3[customer_no],Table3[age],"NOT FOUND")</f>
        <v>38</v>
      </c>
      <c r="O1615" cm="1">
        <f t="array" ref="O1615">_xlfn.XLOOKUP(A1615,Table3[customer_no],'Hospitalisation Details'!$E$2:$E$2344,"NOT FOUND")</f>
        <v>3</v>
      </c>
      <c r="P1615" t="str">
        <f>_xlfn.XLOOKUP(A1615,Table3[customer_no],Table3[hsplt_handled],"NOT FOUND")</f>
        <v>tier - 2</v>
      </c>
      <c r="Q1615" t="str">
        <f>_xlfn.XLOOKUP(A1615,Table3[customer_no],Table3[city_handled],"NOT FOUND")</f>
        <v>tier - 1</v>
      </c>
      <c r="R1615" t="str">
        <f>_xlfn.XLOOKUP(A1615,Table3[customer_no],Table3[state_id],"NOT FOUND")</f>
        <v>R1013</v>
      </c>
      <c r="S1615" s="34" cm="1">
        <f t="array" ref="S1615">_xlfn.XLOOKUP(A1615,Table3[customer_no],'Hospitalisation Details'!$F$2:$F$2344,"NOT FOUND")</f>
        <v>6170.96</v>
      </c>
      <c r="T1615" t="str">
        <f>_xlfn.XLOOKUP(A1615,Table2[Customer ID],Table2[BMI_category],"NOT FOUND")</f>
        <v>Normal Weight</v>
      </c>
      <c r="U1615" s="7">
        <f>_xlfn.XLOOKUP(A1615,Table2[Customer ID],Table2[no of surgery],"NOT FOUND")</f>
        <v>1</v>
      </c>
      <c r="V1615" t="str">
        <f>_xlfn.XLOOKUP(A1615,Table2[Customer ID],Table2[smoker_missing],"NOT FOUND")</f>
        <v>No</v>
      </c>
      <c r="W1615" t="str">
        <f t="shared" si="25"/>
        <v>Normal</v>
      </c>
      <c r="X1615" s="37">
        <f>SUM(Table5[[#This Row],[Title]:[Diabetes Level]])</f>
        <v>39191.629999999997</v>
      </c>
    </row>
    <row r="1616" spans="1:24" x14ac:dyDescent="0.25">
      <c r="A1616" t="s">
        <v>756</v>
      </c>
      <c r="B1616" t="str">
        <f>VLOOKUP(A1616,'Customer Names'!$A$2:$E$2336,3,FALSE)</f>
        <v>Mr.</v>
      </c>
      <c r="C1616" t="str">
        <f>_xlfn.XLOOKUP(A1616,$A$2:$A$2336,'Customer Names'!$D$2:$D$2336,"NOT FOUND")</f>
        <v>Chris</v>
      </c>
      <c r="D1616" t="str">
        <f>_xlfn.XLOOKUP(A1616,$A$2:$A$2336,'Customer Names'!$E$2:$E$2336,"NOT FOUND")</f>
        <v>Schiemann</v>
      </c>
      <c r="E1616" cm="1">
        <f t="array" ref="E1616">_xlfn.XLOOKUP(A1616,$A$2:$A$2336,Table2[BMI],"NOT FOUND")</f>
        <v>22.56</v>
      </c>
      <c r="F1616" cm="1">
        <f t="array" ref="F1616">_xlfn.XLOOKUP(A1616,$A$2:$A$2336,Table2[HBA1C],"NOT FOUND")</f>
        <v>4.34</v>
      </c>
      <c r="G1616" t="str" cm="1">
        <f t="array" ref="G1616">_xlfn.XLOOKUP(A1616,$A$2:$A$2336,Table2[Heart Issues],"NOT FOUND")</f>
        <v>yes</v>
      </c>
      <c r="H1616" t="str" cm="1">
        <f t="array" ref="H1616">_xlfn.XLOOKUP(A1616,$A$2:$A$2336,Table2[Any Transplants],"NOT FOUND")</f>
        <v>No</v>
      </c>
      <c r="I1616" t="str" cm="1">
        <f t="array" ref="I1616">_xlfn.XLOOKUP(A1616,$A$2:$A$2336,Table2[Cancer history],"NOT FOUND")</f>
        <v>No</v>
      </c>
      <c r="J1616" t="str">
        <f>_xlfn.XLOOKUP(A1616,Table3[customer_no],Table3[month],"NOT FOUND")</f>
        <v>Oct</v>
      </c>
      <c r="K1616" s="7">
        <f>_xlfn.XLOOKUP(A1616,Table3[customer_no],Table3[year_average],"NOT FOUND")</f>
        <v>1985</v>
      </c>
      <c r="L1616" cm="1">
        <f t="array" ref="L1616">_xlfn.XLOOKUP(A1616,Table3[customer_no],'Hospitalisation Details'!$D$2:$D$2344,"NOT FOUND")</f>
        <v>15</v>
      </c>
      <c r="M1616" s="33">
        <f>_xlfn.XLOOKUP(A1616,Table3[customer_no],Table3[dd/mm/yy],"NOT FOUND")</f>
        <v>31335</v>
      </c>
      <c r="N1616">
        <f>_xlfn.XLOOKUP(A1616,Table3[customer_no],Table3[age],"NOT FOUND")</f>
        <v>37</v>
      </c>
      <c r="O1616" cm="1">
        <f t="array" ref="O1616">_xlfn.XLOOKUP(A1616,Table3[customer_no],'Hospitalisation Details'!$E$2:$E$2344,"NOT FOUND")</f>
        <v>3</v>
      </c>
      <c r="P1616" t="str">
        <f>_xlfn.XLOOKUP(A1616,Table3[customer_no],Table3[hsplt_handled],"NOT FOUND")</f>
        <v>tier - 2</v>
      </c>
      <c r="Q1616" t="str">
        <f>_xlfn.XLOOKUP(A1616,Table3[customer_no],Table3[city_handled],"NOT FOUND")</f>
        <v>tier - 1</v>
      </c>
      <c r="R1616" t="str">
        <f>_xlfn.XLOOKUP(A1616,Table3[customer_no],Table3[state_id],"NOT FOUND")</f>
        <v>R1012</v>
      </c>
      <c r="S1616" s="34" cm="1">
        <f t="array" ref="S1616">_xlfn.XLOOKUP(A1616,Table3[customer_no],'Hospitalisation Details'!$F$2:$F$2344,"NOT FOUND")</f>
        <v>6159.57</v>
      </c>
      <c r="T1616" t="str">
        <f>_xlfn.XLOOKUP(A1616,Table2[Customer ID],Table2[BMI_category],"NOT FOUND")</f>
        <v>Normal Weight</v>
      </c>
      <c r="U1616" s="7">
        <f>_xlfn.XLOOKUP(A1616,Table2[Customer ID],Table2[no of surgery],"NOT FOUND")</f>
        <v>0</v>
      </c>
      <c r="V1616" t="str">
        <f>_xlfn.XLOOKUP(A1616,Table2[Customer ID],Table2[smoker_missing],"NOT FOUND")</f>
        <v>No</v>
      </c>
      <c r="W1616" t="str">
        <f t="shared" si="25"/>
        <v>Normal</v>
      </c>
      <c r="X1616" s="37">
        <f>SUM(Table5[[#This Row],[Title]:[Diabetes Level]])</f>
        <v>39561.47</v>
      </c>
    </row>
    <row r="1617" spans="1:24" x14ac:dyDescent="0.25">
      <c r="A1617" t="s">
        <v>755</v>
      </c>
      <c r="B1617" t="str">
        <f>VLOOKUP(A1617,'Customer Names'!$A$2:$E$2336,3,FALSE)</f>
        <v>Ms.</v>
      </c>
      <c r="C1617" t="str">
        <f>_xlfn.XLOOKUP(A1617,$A$2:$A$2336,'Customer Names'!$D$2:$D$2336,"NOT FOUND")</f>
        <v>Jennifer A</v>
      </c>
      <c r="D1617" t="str">
        <f>_xlfn.XLOOKUP(A1617,$A$2:$A$2336,'Customer Names'!$E$2:$E$2336,"NOT FOUND")</f>
        <v>Cress</v>
      </c>
      <c r="E1617" cm="1">
        <f t="array" ref="E1617">_xlfn.XLOOKUP(A1617,$A$2:$A$2336,Table2[BMI],"NOT FOUND")</f>
        <v>19.28</v>
      </c>
      <c r="F1617" cm="1">
        <f t="array" ref="F1617">_xlfn.XLOOKUP(A1617,$A$2:$A$2336,Table2[HBA1C],"NOT FOUND")</f>
        <v>11.85</v>
      </c>
      <c r="G1617" t="str" cm="1">
        <f t="array" ref="G1617">_xlfn.XLOOKUP(A1617,$A$2:$A$2336,Table2[Heart Issues],"NOT FOUND")</f>
        <v>No</v>
      </c>
      <c r="H1617" t="str" cm="1">
        <f t="array" ref="H1617">_xlfn.XLOOKUP(A1617,$A$2:$A$2336,Table2[Any Transplants],"NOT FOUND")</f>
        <v>No</v>
      </c>
      <c r="I1617" t="str" cm="1">
        <f t="array" ref="I1617">_xlfn.XLOOKUP(A1617,$A$2:$A$2336,Table2[Cancer history],"NOT FOUND")</f>
        <v>No</v>
      </c>
      <c r="J1617" t="str">
        <f>_xlfn.XLOOKUP(A1617,Table3[customer_no],Table3[month],"NOT FOUND")</f>
        <v>Nov</v>
      </c>
      <c r="K1617" s="7">
        <f>_xlfn.XLOOKUP(A1617,Table3[customer_no],Table3[year_average],"NOT FOUND")</f>
        <v>1973</v>
      </c>
      <c r="L1617" cm="1">
        <f t="array" ref="L1617">_xlfn.XLOOKUP(A1617,Table3[customer_no],'Hospitalisation Details'!$D$2:$D$2344,"NOT FOUND")</f>
        <v>6</v>
      </c>
      <c r="M1617" s="33">
        <f>_xlfn.XLOOKUP(A1617,Table3[customer_no],Table3[dd/mm/yy],"NOT FOUND")</f>
        <v>26974</v>
      </c>
      <c r="N1617">
        <f>_xlfn.XLOOKUP(A1617,Table3[customer_no],Table3[age],"NOT FOUND")</f>
        <v>49</v>
      </c>
      <c r="O1617" cm="1">
        <f t="array" ref="O1617">_xlfn.XLOOKUP(A1617,Table3[customer_no],'Hospitalisation Details'!$E$2:$E$2344,"NOT FOUND")</f>
        <v>0</v>
      </c>
      <c r="P1617" t="str">
        <f>_xlfn.XLOOKUP(A1617,Table3[customer_no],Table3[hsplt_handled],"NOT FOUND")</f>
        <v>tier - 2</v>
      </c>
      <c r="Q1617" t="str">
        <f>_xlfn.XLOOKUP(A1617,Table3[customer_no],Table3[city_handled],"NOT FOUND")</f>
        <v>tier - 3</v>
      </c>
      <c r="R1617" t="str">
        <f>_xlfn.XLOOKUP(A1617,Table3[customer_no],Table3[state_id],"NOT FOUND")</f>
        <v>R1013</v>
      </c>
      <c r="S1617" s="34" cm="1">
        <f t="array" ref="S1617">_xlfn.XLOOKUP(A1617,Table3[customer_no],'Hospitalisation Details'!$F$2:$F$2344,"NOT FOUND")</f>
        <v>6152.05</v>
      </c>
      <c r="T1617" t="str">
        <f>_xlfn.XLOOKUP(A1617,Table2[Customer ID],Table2[BMI_category],"NOT FOUND")</f>
        <v>Normal Weight</v>
      </c>
      <c r="U1617" s="7">
        <f>_xlfn.XLOOKUP(A1617,Table2[Customer ID],Table2[no of surgery],"NOT FOUND")</f>
        <v>2</v>
      </c>
      <c r="V1617" t="str">
        <f>_xlfn.XLOOKUP(A1617,Table2[Customer ID],Table2[smoker_missing],"NOT FOUND")</f>
        <v>No</v>
      </c>
      <c r="W1617" t="str">
        <f t="shared" si="25"/>
        <v>Diabetes</v>
      </c>
      <c r="X1617" s="37">
        <f>SUM(Table5[[#This Row],[Title]:[Diabetes Level]])</f>
        <v>35187.18</v>
      </c>
    </row>
    <row r="1618" spans="1:24" x14ac:dyDescent="0.25">
      <c r="A1618" t="s">
        <v>754</v>
      </c>
      <c r="B1618" t="str">
        <f>VLOOKUP(A1618,'Customer Names'!$A$2:$E$2336,3,FALSE)</f>
        <v>Mr.</v>
      </c>
      <c r="C1618" t="str">
        <f>_xlfn.XLOOKUP(A1618,$A$2:$A$2336,'Customer Names'!$D$2:$D$2336,"NOT FOUND")</f>
        <v>Leif S.</v>
      </c>
      <c r="D1618" t="str">
        <f>_xlfn.XLOOKUP(A1618,$A$2:$A$2336,'Customer Names'!$E$2:$E$2336,"NOT FOUND")</f>
        <v>Mawson</v>
      </c>
      <c r="E1618" cm="1">
        <f t="array" ref="E1618">_xlfn.XLOOKUP(A1618,$A$2:$A$2336,Table2[BMI],"NOT FOUND")</f>
        <v>15.37</v>
      </c>
      <c r="F1618" cm="1">
        <f t="array" ref="F1618">_xlfn.XLOOKUP(A1618,$A$2:$A$2336,Table2[HBA1C],"NOT FOUND")</f>
        <v>9.61</v>
      </c>
      <c r="G1618" t="str" cm="1">
        <f t="array" ref="G1618">_xlfn.XLOOKUP(A1618,$A$2:$A$2336,Table2[Heart Issues],"NOT FOUND")</f>
        <v>yes</v>
      </c>
      <c r="H1618" t="str" cm="1">
        <f t="array" ref="H1618">_xlfn.XLOOKUP(A1618,$A$2:$A$2336,Table2[Any Transplants],"NOT FOUND")</f>
        <v>No</v>
      </c>
      <c r="I1618" t="str" cm="1">
        <f t="array" ref="I1618">_xlfn.XLOOKUP(A1618,$A$2:$A$2336,Table2[Cancer history],"NOT FOUND")</f>
        <v>No</v>
      </c>
      <c r="J1618" t="str">
        <f>_xlfn.XLOOKUP(A1618,Table3[customer_no],Table3[month],"NOT FOUND")</f>
        <v>Oct</v>
      </c>
      <c r="K1618" s="7">
        <f>_xlfn.XLOOKUP(A1618,Table3[customer_no],Table3[year_average],"NOT FOUND")</f>
        <v>1970</v>
      </c>
      <c r="L1618" cm="1">
        <f t="array" ref="L1618">_xlfn.XLOOKUP(A1618,Table3[customer_no],'Hospitalisation Details'!$D$2:$D$2344,"NOT FOUND")</f>
        <v>14</v>
      </c>
      <c r="M1618" s="33">
        <f>_xlfn.XLOOKUP(A1618,Table3[customer_no],Table3[dd/mm/yy],"NOT FOUND")</f>
        <v>25855</v>
      </c>
      <c r="N1618">
        <f>_xlfn.XLOOKUP(A1618,Table3[customer_no],Table3[age],"NOT FOUND")</f>
        <v>52</v>
      </c>
      <c r="O1618" cm="1">
        <f t="array" ref="O1618">_xlfn.XLOOKUP(A1618,Table3[customer_no],'Hospitalisation Details'!$E$2:$E$2344,"NOT FOUND")</f>
        <v>0</v>
      </c>
      <c r="P1618" t="str">
        <f>_xlfn.XLOOKUP(A1618,Table3[customer_no],Table3[hsplt_handled],"NOT FOUND")</f>
        <v>tier - 2</v>
      </c>
      <c r="Q1618" t="str">
        <f>_xlfn.XLOOKUP(A1618,Table3[customer_no],Table3[city_handled],"NOT FOUND")</f>
        <v>tier - 3</v>
      </c>
      <c r="R1618" t="str">
        <f>_xlfn.XLOOKUP(A1618,Table3[customer_no],Table3[state_id],"NOT FOUND")</f>
        <v>R1012</v>
      </c>
      <c r="S1618" s="34" cm="1">
        <f t="array" ref="S1618">_xlfn.XLOOKUP(A1618,Table3[customer_no],'Hospitalisation Details'!$F$2:$F$2344,"NOT FOUND")</f>
        <v>6147.12</v>
      </c>
      <c r="T1618" t="str">
        <f>_xlfn.XLOOKUP(A1618,Table2[Customer ID],Table2[BMI_category],"NOT FOUND")</f>
        <v>Underweight</v>
      </c>
      <c r="U1618" s="7">
        <f>_xlfn.XLOOKUP(A1618,Table2[Customer ID],Table2[no of surgery],"NOT FOUND")</f>
        <v>2</v>
      </c>
      <c r="V1618" t="str">
        <f>_xlfn.XLOOKUP(A1618,Table2[Customer ID],Table2[smoker_missing],"NOT FOUND")</f>
        <v>No</v>
      </c>
      <c r="W1618" t="str">
        <f t="shared" si="25"/>
        <v>Diabetes</v>
      </c>
      <c r="X1618" s="37">
        <f>SUM(Table5[[#This Row],[Title]:[Diabetes Level]])</f>
        <v>34065.1</v>
      </c>
    </row>
    <row r="1619" spans="1:24" x14ac:dyDescent="0.25">
      <c r="A1619" t="s">
        <v>753</v>
      </c>
      <c r="B1619" t="str">
        <f>VLOOKUP(A1619,'Customer Names'!$A$2:$E$2336,3,FALSE)</f>
        <v>Ms.</v>
      </c>
      <c r="C1619" t="str">
        <f>_xlfn.XLOOKUP(A1619,$A$2:$A$2336,'Customer Names'!$D$2:$D$2336,"NOT FOUND")</f>
        <v>Stephanie A</v>
      </c>
      <c r="D1619" t="str">
        <f>_xlfn.XLOOKUP(A1619,$A$2:$A$2336,'Customer Names'!$E$2:$E$2336,"NOT FOUND")</f>
        <v>Wigginton</v>
      </c>
      <c r="E1619" cm="1">
        <f t="array" ref="E1619">_xlfn.XLOOKUP(A1619,$A$2:$A$2336,Table2[BMI],"NOT FOUND")</f>
        <v>18.71</v>
      </c>
      <c r="F1619" cm="1">
        <f t="array" ref="F1619">_xlfn.XLOOKUP(A1619,$A$2:$A$2336,Table2[HBA1C],"NOT FOUND")</f>
        <v>5.29</v>
      </c>
      <c r="G1619" t="str" cm="1">
        <f t="array" ref="G1619">_xlfn.XLOOKUP(A1619,$A$2:$A$2336,Table2[Heart Issues],"NOT FOUND")</f>
        <v>yes</v>
      </c>
      <c r="H1619" t="str" cm="1">
        <f t="array" ref="H1619">_xlfn.XLOOKUP(A1619,$A$2:$A$2336,Table2[Any Transplants],"NOT FOUND")</f>
        <v>No</v>
      </c>
      <c r="I1619" t="str" cm="1">
        <f t="array" ref="I1619">_xlfn.XLOOKUP(A1619,$A$2:$A$2336,Table2[Cancer history],"NOT FOUND")</f>
        <v>No</v>
      </c>
      <c r="J1619" t="str">
        <f>_xlfn.XLOOKUP(A1619,Table3[customer_no],Table3[month],"NOT FOUND")</f>
        <v>Dec</v>
      </c>
      <c r="K1619" s="7">
        <f>_xlfn.XLOOKUP(A1619,Table3[customer_no],Table3[year_average],"NOT FOUND")</f>
        <v>1976</v>
      </c>
      <c r="L1619" cm="1">
        <f t="array" ref="L1619">_xlfn.XLOOKUP(A1619,Table3[customer_no],'Hospitalisation Details'!$D$2:$D$2344,"NOT FOUND")</f>
        <v>12</v>
      </c>
      <c r="M1619" s="33">
        <f>_xlfn.XLOOKUP(A1619,Table3[customer_no],Table3[dd/mm/yy],"NOT FOUND")</f>
        <v>28106</v>
      </c>
      <c r="N1619">
        <f>_xlfn.XLOOKUP(A1619,Table3[customer_no],Table3[age],"NOT FOUND")</f>
        <v>46</v>
      </c>
      <c r="O1619" cm="1">
        <f t="array" ref="O1619">_xlfn.XLOOKUP(A1619,Table3[customer_no],'Hospitalisation Details'!$E$2:$E$2344,"NOT FOUND")</f>
        <v>2</v>
      </c>
      <c r="P1619" t="str">
        <f>_xlfn.XLOOKUP(A1619,Table3[customer_no],Table3[hsplt_handled],"NOT FOUND")</f>
        <v>tier - 2</v>
      </c>
      <c r="Q1619" t="str">
        <f>_xlfn.XLOOKUP(A1619,Table3[customer_no],Table3[city_handled],"NOT FOUND")</f>
        <v>tier - 3</v>
      </c>
      <c r="R1619" t="str">
        <f>_xlfn.XLOOKUP(A1619,Table3[customer_no],Table3[state_id],"NOT FOUND")</f>
        <v>R1013</v>
      </c>
      <c r="S1619" s="34" cm="1">
        <f t="array" ref="S1619">_xlfn.XLOOKUP(A1619,Table3[customer_no],'Hospitalisation Details'!$F$2:$F$2344,"NOT FOUND")</f>
        <v>6139.14</v>
      </c>
      <c r="T1619" t="str">
        <f>_xlfn.XLOOKUP(A1619,Table2[Customer ID],Table2[BMI_category],"NOT FOUND")</f>
        <v>Normal Weight</v>
      </c>
      <c r="U1619" s="7">
        <f>_xlfn.XLOOKUP(A1619,Table2[Customer ID],Table2[no of surgery],"NOT FOUND")</f>
        <v>0</v>
      </c>
      <c r="V1619" t="str">
        <f>_xlfn.XLOOKUP(A1619,Table2[Customer ID],Table2[smoker_missing],"NOT FOUND")</f>
        <v>No</v>
      </c>
      <c r="W1619" t="str">
        <f t="shared" si="25"/>
        <v>Normal</v>
      </c>
      <c r="X1619" s="37">
        <f>SUM(Table5[[#This Row],[Title]:[Diabetes Level]])</f>
        <v>36305.14</v>
      </c>
    </row>
    <row r="1620" spans="1:24" x14ac:dyDescent="0.25">
      <c r="A1620" t="s">
        <v>752</v>
      </c>
      <c r="B1620" t="str">
        <f>VLOOKUP(A1620,'Customer Names'!$A$2:$E$2336,3,FALSE)</f>
        <v>Mr.</v>
      </c>
      <c r="C1620" t="str">
        <f>_xlfn.XLOOKUP(A1620,$A$2:$A$2336,'Customer Names'!$D$2:$D$2336,"NOT FOUND")</f>
        <v>Bo</v>
      </c>
      <c r="D1620" t="str">
        <f>_xlfn.XLOOKUP(A1620,$A$2:$A$2336,'Customer Names'!$E$2:$E$2336,"NOT FOUND")</f>
        <v>Wang</v>
      </c>
      <c r="E1620" cm="1">
        <f t="array" ref="E1620">_xlfn.XLOOKUP(A1620,$A$2:$A$2336,Table2[BMI],"NOT FOUND")</f>
        <v>20.61</v>
      </c>
      <c r="F1620" cm="1">
        <f t="array" ref="F1620">_xlfn.XLOOKUP(A1620,$A$2:$A$2336,Table2[HBA1C],"NOT FOUND")</f>
        <v>6.89</v>
      </c>
      <c r="G1620" t="str" cm="1">
        <f t="array" ref="G1620">_xlfn.XLOOKUP(A1620,$A$2:$A$2336,Table2[Heart Issues],"NOT FOUND")</f>
        <v>No</v>
      </c>
      <c r="H1620" t="str" cm="1">
        <f t="array" ref="H1620">_xlfn.XLOOKUP(A1620,$A$2:$A$2336,Table2[Any Transplants],"NOT FOUND")</f>
        <v>No</v>
      </c>
      <c r="I1620" t="str" cm="1">
        <f t="array" ref="I1620">_xlfn.XLOOKUP(A1620,$A$2:$A$2336,Table2[Cancer history],"NOT FOUND")</f>
        <v>No</v>
      </c>
      <c r="J1620" t="str">
        <f>_xlfn.XLOOKUP(A1620,Table3[customer_no],Table3[month],"NOT FOUND")</f>
        <v>Sep</v>
      </c>
      <c r="K1620" s="7">
        <f>_xlfn.XLOOKUP(A1620,Table3[customer_no],Table3[year_average],"NOT FOUND")</f>
        <v>1978</v>
      </c>
      <c r="L1620" cm="1">
        <f t="array" ref="L1620">_xlfn.XLOOKUP(A1620,Table3[customer_no],'Hospitalisation Details'!$D$2:$D$2344,"NOT FOUND")</f>
        <v>5</v>
      </c>
      <c r="M1620" s="33">
        <f>_xlfn.XLOOKUP(A1620,Table3[customer_no],Table3[dd/mm/yy],"NOT FOUND")</f>
        <v>28738</v>
      </c>
      <c r="N1620">
        <f>_xlfn.XLOOKUP(A1620,Table3[customer_no],Table3[age],"NOT FOUND")</f>
        <v>44</v>
      </c>
      <c r="O1620" cm="1">
        <f t="array" ref="O1620">_xlfn.XLOOKUP(A1620,Table3[customer_no],'Hospitalisation Details'!$E$2:$E$2344,"NOT FOUND")</f>
        <v>2</v>
      </c>
      <c r="P1620" t="str">
        <f>_xlfn.XLOOKUP(A1620,Table3[customer_no],Table3[hsplt_handled],"NOT FOUND")</f>
        <v>tier - 2</v>
      </c>
      <c r="Q1620" t="str">
        <f>_xlfn.XLOOKUP(A1620,Table3[customer_no],Table3[city_handled],"NOT FOUND")</f>
        <v>tier - 1</v>
      </c>
      <c r="R1620" t="str">
        <f>_xlfn.XLOOKUP(A1620,Table3[customer_no],Table3[state_id],"NOT FOUND")</f>
        <v>R1013</v>
      </c>
      <c r="S1620" s="34" cm="1">
        <f t="array" ref="S1620">_xlfn.XLOOKUP(A1620,Table3[customer_no],'Hospitalisation Details'!$F$2:$F$2344,"NOT FOUND")</f>
        <v>6138.58</v>
      </c>
      <c r="T1620" t="str">
        <f>_xlfn.XLOOKUP(A1620,Table2[Customer ID],Table2[BMI_category],"NOT FOUND")</f>
        <v>Normal Weight</v>
      </c>
      <c r="U1620" s="7">
        <f>_xlfn.XLOOKUP(A1620,Table2[Customer ID],Table2[no of surgery],"NOT FOUND")</f>
        <v>0</v>
      </c>
      <c r="V1620" t="str">
        <f>_xlfn.XLOOKUP(A1620,Table2[Customer ID],Table2[smoker_missing],"NOT FOUND")</f>
        <v>No</v>
      </c>
      <c r="W1620" t="str">
        <f t="shared" si="25"/>
        <v>Diabetes</v>
      </c>
      <c r="X1620" s="37">
        <f>SUM(Table5[[#This Row],[Title]:[Diabetes Level]])</f>
        <v>36933.08</v>
      </c>
    </row>
    <row r="1621" spans="1:24" x14ac:dyDescent="0.25">
      <c r="A1621" t="s">
        <v>751</v>
      </c>
      <c r="B1621" t="str">
        <f>VLOOKUP(A1621,'Customer Names'!$A$2:$E$2336,3,FALSE)</f>
        <v>Ms.</v>
      </c>
      <c r="C1621" t="str">
        <f>_xlfn.XLOOKUP(A1621,$A$2:$A$2336,'Customer Names'!$D$2:$D$2336,"NOT FOUND")</f>
        <v>Leah</v>
      </c>
      <c r="D1621" t="str">
        <f>_xlfn.XLOOKUP(A1621,$A$2:$A$2336,'Customer Names'!$E$2:$E$2336,"NOT FOUND")</f>
        <v>Schroeder</v>
      </c>
      <c r="E1621" cm="1">
        <f t="array" ref="E1621">_xlfn.XLOOKUP(A1621,$A$2:$A$2336,Table2[BMI],"NOT FOUND")</f>
        <v>15.99</v>
      </c>
      <c r="F1621" cm="1">
        <f t="array" ref="F1621">_xlfn.XLOOKUP(A1621,$A$2:$A$2336,Table2[HBA1C],"NOT FOUND")</f>
        <v>4.57</v>
      </c>
      <c r="G1621" t="str" cm="1">
        <f t="array" ref="G1621">_xlfn.XLOOKUP(A1621,$A$2:$A$2336,Table2[Heart Issues],"NOT FOUND")</f>
        <v>yes</v>
      </c>
      <c r="H1621" t="str" cm="1">
        <f t="array" ref="H1621">_xlfn.XLOOKUP(A1621,$A$2:$A$2336,Table2[Any Transplants],"NOT FOUND")</f>
        <v>No</v>
      </c>
      <c r="I1621" t="str" cm="1">
        <f t="array" ref="I1621">_xlfn.XLOOKUP(A1621,$A$2:$A$2336,Table2[Cancer history],"NOT FOUND")</f>
        <v>Yes</v>
      </c>
      <c r="J1621" t="str">
        <f>_xlfn.XLOOKUP(A1621,Table3[customer_no],Table3[month],"NOT FOUND")</f>
        <v>Nov</v>
      </c>
      <c r="K1621" s="7">
        <f>_xlfn.XLOOKUP(A1621,Table3[customer_no],Table3[year_average],"NOT FOUND")</f>
        <v>1969</v>
      </c>
      <c r="L1621" cm="1">
        <f t="array" ref="L1621">_xlfn.XLOOKUP(A1621,Table3[customer_no],'Hospitalisation Details'!$D$2:$D$2344,"NOT FOUND")</f>
        <v>9</v>
      </c>
      <c r="M1621" s="33">
        <f>_xlfn.XLOOKUP(A1621,Table3[customer_no],Table3[dd/mm/yy],"NOT FOUND")</f>
        <v>25516</v>
      </c>
      <c r="N1621">
        <f>_xlfn.XLOOKUP(A1621,Table3[customer_no],Table3[age],"NOT FOUND")</f>
        <v>53</v>
      </c>
      <c r="O1621" cm="1">
        <f t="array" ref="O1621">_xlfn.XLOOKUP(A1621,Table3[customer_no],'Hospitalisation Details'!$E$2:$E$2344,"NOT FOUND")</f>
        <v>0</v>
      </c>
      <c r="P1621" t="str">
        <f>_xlfn.XLOOKUP(A1621,Table3[customer_no],Table3[hsplt_handled],"NOT FOUND")</f>
        <v>tier - 2</v>
      </c>
      <c r="Q1621" t="str">
        <f>_xlfn.XLOOKUP(A1621,Table3[customer_no],Table3[city_handled],"NOT FOUND")</f>
        <v>tier - 2</v>
      </c>
      <c r="R1621" t="str">
        <f>_xlfn.XLOOKUP(A1621,Table3[customer_no],Table3[state_id],"NOT FOUND")</f>
        <v>R1011</v>
      </c>
      <c r="S1621" s="34" cm="1">
        <f t="array" ref="S1621">_xlfn.XLOOKUP(A1621,Table3[customer_no],'Hospitalisation Details'!$F$2:$F$2344,"NOT FOUND")</f>
        <v>6138.5</v>
      </c>
      <c r="T1621" t="str">
        <f>_xlfn.XLOOKUP(A1621,Table2[Customer ID],Table2[BMI_category],"NOT FOUND")</f>
        <v>Underweight</v>
      </c>
      <c r="U1621" s="7">
        <f>_xlfn.XLOOKUP(A1621,Table2[Customer ID],Table2[no of surgery],"NOT FOUND")</f>
        <v>1</v>
      </c>
      <c r="V1621" t="str">
        <f>_xlfn.XLOOKUP(A1621,Table2[Customer ID],Table2[smoker_missing],"NOT FOUND")</f>
        <v>No</v>
      </c>
      <c r="W1621" t="str">
        <f t="shared" si="25"/>
        <v>Normal</v>
      </c>
      <c r="X1621" s="37">
        <f>SUM(Table5[[#This Row],[Title]:[Diabetes Level]])</f>
        <v>33707.06</v>
      </c>
    </row>
    <row r="1622" spans="1:24" x14ac:dyDescent="0.25">
      <c r="A1622" t="s">
        <v>750</v>
      </c>
      <c r="B1622" t="str">
        <f>VLOOKUP(A1622,'Customer Names'!$A$2:$E$2336,3,FALSE)</f>
        <v>Ms.</v>
      </c>
      <c r="C1622" t="str">
        <f>_xlfn.XLOOKUP(A1622,$A$2:$A$2336,'Customer Names'!$D$2:$D$2336,"NOT FOUND")</f>
        <v>Kara Lynne</v>
      </c>
      <c r="D1622" t="str">
        <f>_xlfn.XLOOKUP(A1622,$A$2:$A$2336,'Customer Names'!$E$2:$E$2336,"NOT FOUND")</f>
        <v>Leonard</v>
      </c>
      <c r="E1622" cm="1">
        <f t="array" ref="E1622">_xlfn.XLOOKUP(A1622,$A$2:$A$2336,Table2[BMI],"NOT FOUND")</f>
        <v>33.155000000000001</v>
      </c>
      <c r="F1622" cm="1">
        <f t="array" ref="F1622">_xlfn.XLOOKUP(A1622,$A$2:$A$2336,Table2[HBA1C],"NOT FOUND")</f>
        <v>4.32</v>
      </c>
      <c r="G1622" t="str" cm="1">
        <f t="array" ref="G1622">_xlfn.XLOOKUP(A1622,$A$2:$A$2336,Table2[Heart Issues],"NOT FOUND")</f>
        <v>No</v>
      </c>
      <c r="H1622" t="str" cm="1">
        <f t="array" ref="H1622">_xlfn.XLOOKUP(A1622,$A$2:$A$2336,Table2[Any Transplants],"NOT FOUND")</f>
        <v>No</v>
      </c>
      <c r="I1622" t="str" cm="1">
        <f t="array" ref="I1622">_xlfn.XLOOKUP(A1622,$A$2:$A$2336,Table2[Cancer history],"NOT FOUND")</f>
        <v>No</v>
      </c>
      <c r="J1622" t="str">
        <f>_xlfn.XLOOKUP(A1622,Table3[customer_no],Table3[month],"NOT FOUND")</f>
        <v>Aug</v>
      </c>
      <c r="K1622" s="7">
        <f>_xlfn.XLOOKUP(A1622,Table3[customer_no],Table3[year_average],"NOT FOUND")</f>
        <v>1990</v>
      </c>
      <c r="L1622" cm="1">
        <f t="array" ref="L1622">_xlfn.XLOOKUP(A1622,Table3[customer_no],'Hospitalisation Details'!$D$2:$D$2344,"NOT FOUND")</f>
        <v>18</v>
      </c>
      <c r="M1622" s="33">
        <f>_xlfn.XLOOKUP(A1622,Table3[customer_no],Table3[dd/mm/yy],"NOT FOUND")</f>
        <v>33103</v>
      </c>
      <c r="N1622">
        <f>_xlfn.XLOOKUP(A1622,Table3[customer_no],Table3[age],"NOT FOUND")</f>
        <v>32</v>
      </c>
      <c r="O1622" cm="1">
        <f t="array" ref="O1622">_xlfn.XLOOKUP(A1622,Table3[customer_no],'Hospitalisation Details'!$E$2:$E$2344,"NOT FOUND")</f>
        <v>3</v>
      </c>
      <c r="P1622" t="str">
        <f>_xlfn.XLOOKUP(A1622,Table3[customer_no],Table3[hsplt_handled],"NOT FOUND")</f>
        <v>tier - 2</v>
      </c>
      <c r="Q1622" t="str">
        <f>_xlfn.XLOOKUP(A1622,Table3[customer_no],Table3[city_handled],"NOT FOUND")</f>
        <v>tier - 3</v>
      </c>
      <c r="R1622" t="str">
        <f>_xlfn.XLOOKUP(A1622,Table3[customer_no],Table3[state_id],"NOT FOUND")</f>
        <v>R1012</v>
      </c>
      <c r="S1622" s="34" cm="1">
        <f t="array" ref="S1622">_xlfn.XLOOKUP(A1622,Table3[customer_no],'Hospitalisation Details'!$F$2:$F$2344,"NOT FOUND")</f>
        <v>6128.8</v>
      </c>
      <c r="T1622" t="str">
        <f>_xlfn.XLOOKUP(A1622,Table2[Customer ID],Table2[BMI_category],"NOT FOUND")</f>
        <v>Obesity</v>
      </c>
      <c r="U1622" s="7">
        <f>_xlfn.XLOOKUP(A1622,Table2[Customer ID],Table2[no of surgery],"NOT FOUND")</f>
        <v>0</v>
      </c>
      <c r="V1622" t="str">
        <f>_xlfn.XLOOKUP(A1622,Table2[Customer ID],Table2[smoker_missing],"NOT FOUND")</f>
        <v>No</v>
      </c>
      <c r="W1622" t="str">
        <f t="shared" si="25"/>
        <v>Normal</v>
      </c>
      <c r="X1622" s="37">
        <f>SUM(Table5[[#This Row],[Title]:[Diabetes Level]])</f>
        <v>41312.275000000001</v>
      </c>
    </row>
    <row r="1623" spans="1:24" x14ac:dyDescent="0.25">
      <c r="A1623" t="s">
        <v>749</v>
      </c>
      <c r="B1623" t="str">
        <f>VLOOKUP(A1623,'Customer Names'!$A$2:$E$2336,3,FALSE)</f>
        <v>Mr.</v>
      </c>
      <c r="C1623" t="str">
        <f>_xlfn.XLOOKUP(A1623,$A$2:$A$2336,'Customer Names'!$D$2:$D$2336,"NOT FOUND")</f>
        <v>Jeffrey</v>
      </c>
      <c r="D1623" t="str">
        <f>_xlfn.XLOOKUP(A1623,$A$2:$A$2336,'Customer Names'!$E$2:$E$2336,"NOT FOUND")</f>
        <v>Tissue</v>
      </c>
      <c r="E1623" cm="1">
        <f t="array" ref="E1623">_xlfn.XLOOKUP(A1623,$A$2:$A$2336,Table2[BMI],"NOT FOUND")</f>
        <v>26.22</v>
      </c>
      <c r="F1623" cm="1">
        <f t="array" ref="F1623">_xlfn.XLOOKUP(A1623,$A$2:$A$2336,Table2[HBA1C],"NOT FOUND")</f>
        <v>5.57</v>
      </c>
      <c r="G1623" t="str" cm="1">
        <f t="array" ref="G1623">_xlfn.XLOOKUP(A1623,$A$2:$A$2336,Table2[Heart Issues],"NOT FOUND")</f>
        <v>yes</v>
      </c>
      <c r="H1623" t="str" cm="1">
        <f t="array" ref="H1623">_xlfn.XLOOKUP(A1623,$A$2:$A$2336,Table2[Any Transplants],"NOT FOUND")</f>
        <v>No</v>
      </c>
      <c r="I1623" t="str" cm="1">
        <f t="array" ref="I1623">_xlfn.XLOOKUP(A1623,$A$2:$A$2336,Table2[Cancer history],"NOT FOUND")</f>
        <v>Yes</v>
      </c>
      <c r="J1623" t="str">
        <f>_xlfn.XLOOKUP(A1623,Table3[customer_no],Table3[month],"NOT FOUND")</f>
        <v>Nov</v>
      </c>
      <c r="K1623" s="7">
        <f>_xlfn.XLOOKUP(A1623,Table3[customer_no],Table3[year_average],"NOT FOUND")</f>
        <v>1983</v>
      </c>
      <c r="L1623" cm="1">
        <f t="array" ref="L1623">_xlfn.XLOOKUP(A1623,Table3[customer_no],'Hospitalisation Details'!$D$2:$D$2344,"NOT FOUND")</f>
        <v>16</v>
      </c>
      <c r="M1623" s="33">
        <f>_xlfn.XLOOKUP(A1623,Table3[customer_no],Table3[dd/mm/yy],"NOT FOUND")</f>
        <v>30636</v>
      </c>
      <c r="N1623">
        <f>_xlfn.XLOOKUP(A1623,Table3[customer_no],Table3[age],"NOT FOUND")</f>
        <v>39</v>
      </c>
      <c r="O1623" cm="1">
        <f t="array" ref="O1623">_xlfn.XLOOKUP(A1623,Table3[customer_no],'Hospitalisation Details'!$E$2:$E$2344,"NOT FOUND")</f>
        <v>1</v>
      </c>
      <c r="P1623" t="str">
        <f>_xlfn.XLOOKUP(A1623,Table3[customer_no],Table3[hsplt_handled],"NOT FOUND")</f>
        <v>tier - 3</v>
      </c>
      <c r="Q1623" t="str">
        <f>_xlfn.XLOOKUP(A1623,Table3[customer_no],Table3[city_handled],"NOT FOUND")</f>
        <v>tier - 2</v>
      </c>
      <c r="R1623" t="str">
        <f>_xlfn.XLOOKUP(A1623,Table3[customer_no],Table3[state_id],"NOT FOUND")</f>
        <v>R1012</v>
      </c>
      <c r="S1623" s="34" cm="1">
        <f t="array" ref="S1623">_xlfn.XLOOKUP(A1623,Table3[customer_no],'Hospitalisation Details'!$F$2:$F$2344,"NOT FOUND")</f>
        <v>6123.57</v>
      </c>
      <c r="T1623" t="str">
        <f>_xlfn.XLOOKUP(A1623,Table2[Customer ID],Table2[BMI_category],"NOT FOUND")</f>
        <v>Overweight</v>
      </c>
      <c r="U1623" s="7">
        <f>_xlfn.XLOOKUP(A1623,Table2[Customer ID],Table2[no of surgery],"NOT FOUND")</f>
        <v>1</v>
      </c>
      <c r="V1623" t="str">
        <f>_xlfn.XLOOKUP(A1623,Table2[Customer ID],Table2[smoker_missing],"NOT FOUND")</f>
        <v>No</v>
      </c>
      <c r="W1623" t="str">
        <f t="shared" si="25"/>
        <v>Normal</v>
      </c>
      <c r="X1623" s="37">
        <f>SUM(Table5[[#This Row],[Title]:[Diabetes Level]])</f>
        <v>38831.360000000001</v>
      </c>
    </row>
    <row r="1624" spans="1:24" x14ac:dyDescent="0.25">
      <c r="A1624" t="s">
        <v>748</v>
      </c>
      <c r="B1624" t="str">
        <f>VLOOKUP(A1624,'Customer Names'!$A$2:$E$2336,3,FALSE)</f>
        <v>Mr.</v>
      </c>
      <c r="C1624" t="str">
        <f>_xlfn.XLOOKUP(A1624,$A$2:$A$2336,'Customer Names'!$D$2:$D$2336,"NOT FOUND")</f>
        <v>Justin</v>
      </c>
      <c r="D1624" t="str">
        <f>_xlfn.XLOOKUP(A1624,$A$2:$A$2336,'Customer Names'!$E$2:$E$2336,"NOT FOUND")</f>
        <v>Wood</v>
      </c>
      <c r="E1624" cm="1">
        <f t="array" ref="E1624">_xlfn.XLOOKUP(A1624,$A$2:$A$2336,Table2[BMI],"NOT FOUND")</f>
        <v>21.85</v>
      </c>
      <c r="F1624" cm="1">
        <f t="array" ref="F1624">_xlfn.XLOOKUP(A1624,$A$2:$A$2336,Table2[HBA1C],"NOT FOUND")</f>
        <v>5.26</v>
      </c>
      <c r="G1624" t="str" cm="1">
        <f t="array" ref="G1624">_xlfn.XLOOKUP(A1624,$A$2:$A$2336,Table2[Heart Issues],"NOT FOUND")</f>
        <v>yes</v>
      </c>
      <c r="H1624" t="str" cm="1">
        <f t="array" ref="H1624">_xlfn.XLOOKUP(A1624,$A$2:$A$2336,Table2[Any Transplants],"NOT FOUND")</f>
        <v>No</v>
      </c>
      <c r="I1624" t="str" cm="1">
        <f t="array" ref="I1624">_xlfn.XLOOKUP(A1624,$A$2:$A$2336,Table2[Cancer history],"NOT FOUND")</f>
        <v>Yes</v>
      </c>
      <c r="J1624" t="str">
        <f>_xlfn.XLOOKUP(A1624,Table3[customer_no],Table3[month],"NOT FOUND")</f>
        <v>Aug</v>
      </c>
      <c r="K1624" s="7">
        <f>_xlfn.XLOOKUP(A1624,Table3[customer_no],Table3[year_average],"NOT FOUND")</f>
        <v>1983</v>
      </c>
      <c r="L1624" cm="1">
        <f t="array" ref="L1624">_xlfn.XLOOKUP(A1624,Table3[customer_no],'Hospitalisation Details'!$D$2:$D$2344,"NOT FOUND")</f>
        <v>11</v>
      </c>
      <c r="M1624" s="33">
        <f>_xlfn.XLOOKUP(A1624,Table3[customer_no],Table3[dd/mm/yy],"NOT FOUND")</f>
        <v>30539</v>
      </c>
      <c r="N1624">
        <f>_xlfn.XLOOKUP(A1624,Table3[customer_no],Table3[age],"NOT FOUND")</f>
        <v>39</v>
      </c>
      <c r="O1624" cm="1">
        <f t="array" ref="O1624">_xlfn.XLOOKUP(A1624,Table3[customer_no],'Hospitalisation Details'!$E$2:$E$2344,"NOT FOUND")</f>
        <v>1</v>
      </c>
      <c r="P1624" t="str">
        <f>_xlfn.XLOOKUP(A1624,Table3[customer_no],Table3[hsplt_handled],"NOT FOUND")</f>
        <v>tier - 2</v>
      </c>
      <c r="Q1624" t="str">
        <f>_xlfn.XLOOKUP(A1624,Table3[customer_no],Table3[city_handled],"NOT FOUND")</f>
        <v>tier - 3</v>
      </c>
      <c r="R1624" t="str">
        <f>_xlfn.XLOOKUP(A1624,Table3[customer_no],Table3[state_id],"NOT FOUND")</f>
        <v>R1012</v>
      </c>
      <c r="S1624" s="34" cm="1">
        <f t="array" ref="S1624">_xlfn.XLOOKUP(A1624,Table3[customer_no],'Hospitalisation Details'!$F$2:$F$2344,"NOT FOUND")</f>
        <v>6117.49</v>
      </c>
      <c r="T1624" t="str">
        <f>_xlfn.XLOOKUP(A1624,Table2[Customer ID],Table2[BMI_category],"NOT FOUND")</f>
        <v>Normal Weight</v>
      </c>
      <c r="U1624" s="7">
        <f>_xlfn.XLOOKUP(A1624,Table2[Customer ID],Table2[no of surgery],"NOT FOUND")</f>
        <v>1</v>
      </c>
      <c r="V1624" t="str">
        <f>_xlfn.XLOOKUP(A1624,Table2[Customer ID],Table2[smoker_missing],"NOT FOUND")</f>
        <v>No</v>
      </c>
      <c r="W1624" t="str">
        <f t="shared" si="25"/>
        <v>Normal</v>
      </c>
      <c r="X1624" s="37">
        <f>SUM(Table5[[#This Row],[Title]:[Diabetes Level]])</f>
        <v>38718.6</v>
      </c>
    </row>
    <row r="1625" spans="1:24" x14ac:dyDescent="0.25">
      <c r="A1625" t="s">
        <v>747</v>
      </c>
      <c r="B1625" t="str">
        <f>VLOOKUP(A1625,'Customer Names'!$A$2:$E$2336,3,FALSE)</f>
        <v>Ms.</v>
      </c>
      <c r="C1625" t="str">
        <f>_xlfn.XLOOKUP(A1625,$A$2:$A$2336,'Customer Names'!$D$2:$D$2336,"NOT FOUND")</f>
        <v>Emily</v>
      </c>
      <c r="D1625" t="str">
        <f>_xlfn.XLOOKUP(A1625,$A$2:$A$2336,'Customer Names'!$E$2:$E$2336,"NOT FOUND")</f>
        <v>Denny</v>
      </c>
      <c r="E1625" cm="1">
        <f t="array" ref="E1625">_xlfn.XLOOKUP(A1625,$A$2:$A$2336,Table2[BMI],"NOT FOUND")</f>
        <v>30.495000000000001</v>
      </c>
      <c r="F1625" cm="1">
        <f t="array" ref="F1625">_xlfn.XLOOKUP(A1625,$A$2:$A$2336,Table2[HBA1C],"NOT FOUND")</f>
        <v>6.25</v>
      </c>
      <c r="G1625" t="str" cm="1">
        <f t="array" ref="G1625">_xlfn.XLOOKUP(A1625,$A$2:$A$2336,Table2[Heart Issues],"NOT FOUND")</f>
        <v>No</v>
      </c>
      <c r="H1625" t="str" cm="1">
        <f t="array" ref="H1625">_xlfn.XLOOKUP(A1625,$A$2:$A$2336,Table2[Any Transplants],"NOT FOUND")</f>
        <v>No</v>
      </c>
      <c r="I1625" t="str" cm="1">
        <f t="array" ref="I1625">_xlfn.XLOOKUP(A1625,$A$2:$A$2336,Table2[Cancer history],"NOT FOUND")</f>
        <v>No</v>
      </c>
      <c r="J1625" t="str">
        <f>_xlfn.XLOOKUP(A1625,Table3[customer_no],Table3[month],"NOT FOUND")</f>
        <v>Jul</v>
      </c>
      <c r="K1625" s="7">
        <f>_xlfn.XLOOKUP(A1625,Table3[customer_no],Table3[year_average],"NOT FOUND")</f>
        <v>1991</v>
      </c>
      <c r="L1625" cm="1">
        <f t="array" ref="L1625">_xlfn.XLOOKUP(A1625,Table3[customer_no],'Hospitalisation Details'!$D$2:$D$2344,"NOT FOUND")</f>
        <v>25</v>
      </c>
      <c r="M1625" s="33">
        <f>_xlfn.XLOOKUP(A1625,Table3[customer_no],Table3[dd/mm/yy],"NOT FOUND")</f>
        <v>33444</v>
      </c>
      <c r="N1625">
        <f>_xlfn.XLOOKUP(A1625,Table3[customer_no],Table3[age],"NOT FOUND")</f>
        <v>31</v>
      </c>
      <c r="O1625" cm="1">
        <f t="array" ref="O1625">_xlfn.XLOOKUP(A1625,Table3[customer_no],'Hospitalisation Details'!$E$2:$E$2344,"NOT FOUND")</f>
        <v>3</v>
      </c>
      <c r="P1625" t="str">
        <f>_xlfn.XLOOKUP(A1625,Table3[customer_no],Table3[hsplt_handled],"NOT FOUND")</f>
        <v>tier - 2</v>
      </c>
      <c r="Q1625" t="str">
        <f>_xlfn.XLOOKUP(A1625,Table3[customer_no],Table3[city_handled],"NOT FOUND")</f>
        <v>tier - 2</v>
      </c>
      <c r="R1625" t="str">
        <f>_xlfn.XLOOKUP(A1625,Table3[customer_no],Table3[state_id],"NOT FOUND")</f>
        <v>R1024</v>
      </c>
      <c r="S1625" s="34" cm="1">
        <f t="array" ref="S1625">_xlfn.XLOOKUP(A1625,Table3[customer_no],'Hospitalisation Details'!$F$2:$F$2344,"NOT FOUND")</f>
        <v>6113.23</v>
      </c>
      <c r="T1625" t="str">
        <f>_xlfn.XLOOKUP(A1625,Table2[Customer ID],Table2[BMI_category],"NOT FOUND")</f>
        <v>Obesity</v>
      </c>
      <c r="U1625" s="7">
        <f>_xlfn.XLOOKUP(A1625,Table2[Customer ID],Table2[no of surgery],"NOT FOUND")</f>
        <v>0</v>
      </c>
      <c r="V1625" t="str">
        <f>_xlfn.XLOOKUP(A1625,Table2[Customer ID],Table2[smoker_missing],"NOT FOUND")</f>
        <v>No</v>
      </c>
      <c r="W1625" t="str">
        <f t="shared" si="25"/>
        <v>Prediabetes</v>
      </c>
      <c r="X1625" s="37">
        <f>SUM(Table5[[#This Row],[Title]:[Diabetes Level]])</f>
        <v>41643.975000000006</v>
      </c>
    </row>
    <row r="1626" spans="1:24" x14ac:dyDescent="0.25">
      <c r="A1626" t="s">
        <v>746</v>
      </c>
      <c r="B1626" t="str">
        <f>VLOOKUP(A1626,'Customer Names'!$A$2:$E$2336,3,FALSE)</f>
        <v>Ms.</v>
      </c>
      <c r="C1626" t="str">
        <f>_xlfn.XLOOKUP(A1626,$A$2:$A$2336,'Customer Names'!$D$2:$D$2336,"NOT FOUND")</f>
        <v>Rebecca</v>
      </c>
      <c r="D1626" t="str">
        <f>_xlfn.XLOOKUP(A1626,$A$2:$A$2336,'Customer Names'!$E$2:$E$2336,"NOT FOUND")</f>
        <v>Testa</v>
      </c>
      <c r="E1626" cm="1">
        <f t="array" ref="E1626">_xlfn.XLOOKUP(A1626,$A$2:$A$2336,Table2[BMI],"NOT FOUND")</f>
        <v>34.104999999999997</v>
      </c>
      <c r="F1626" cm="1">
        <f t="array" ref="F1626">_xlfn.XLOOKUP(A1626,$A$2:$A$2336,Table2[HBA1C],"NOT FOUND")</f>
        <v>5.67</v>
      </c>
      <c r="G1626" t="str" cm="1">
        <f t="array" ref="G1626">_xlfn.XLOOKUP(A1626,$A$2:$A$2336,Table2[Heart Issues],"NOT FOUND")</f>
        <v>yes</v>
      </c>
      <c r="H1626" t="str" cm="1">
        <f t="array" ref="H1626">_xlfn.XLOOKUP(A1626,$A$2:$A$2336,Table2[Any Transplants],"NOT FOUND")</f>
        <v>No</v>
      </c>
      <c r="I1626" t="str" cm="1">
        <f t="array" ref="I1626">_xlfn.XLOOKUP(A1626,$A$2:$A$2336,Table2[Cancer history],"NOT FOUND")</f>
        <v>No</v>
      </c>
      <c r="J1626" t="str">
        <f>_xlfn.XLOOKUP(A1626,Table3[customer_no],Table3[month],"NOT FOUND")</f>
        <v>Jul</v>
      </c>
      <c r="K1626" s="7">
        <f>_xlfn.XLOOKUP(A1626,Table3[customer_no],Table3[year_average],"NOT FOUND")</f>
        <v>1985</v>
      </c>
      <c r="L1626" cm="1">
        <f t="array" ref="L1626">_xlfn.XLOOKUP(A1626,Table3[customer_no],'Hospitalisation Details'!$D$2:$D$2344,"NOT FOUND")</f>
        <v>21</v>
      </c>
      <c r="M1626" s="33">
        <f>_xlfn.XLOOKUP(A1626,Table3[customer_no],Table3[dd/mm/yy],"NOT FOUND")</f>
        <v>31249</v>
      </c>
      <c r="N1626">
        <f>_xlfn.XLOOKUP(A1626,Table3[customer_no],Table3[age],"NOT FOUND")</f>
        <v>37</v>
      </c>
      <c r="O1626" cm="1">
        <f t="array" ref="O1626">_xlfn.XLOOKUP(A1626,Table3[customer_no],'Hospitalisation Details'!$E$2:$E$2344,"NOT FOUND")</f>
        <v>1</v>
      </c>
      <c r="P1626" t="str">
        <f>_xlfn.XLOOKUP(A1626,Table3[customer_no],Table3[hsplt_handled],"NOT FOUND")</f>
        <v>tier - 2</v>
      </c>
      <c r="Q1626" t="str">
        <f>_xlfn.XLOOKUP(A1626,Table3[customer_no],Table3[city_handled],"NOT FOUND")</f>
        <v>tier - 1</v>
      </c>
      <c r="R1626" t="str">
        <f>_xlfn.XLOOKUP(A1626,Table3[customer_no],Table3[state_id],"NOT FOUND")</f>
        <v>R1012</v>
      </c>
      <c r="S1626" s="34" cm="1">
        <f t="array" ref="S1626">_xlfn.XLOOKUP(A1626,Table3[customer_no],'Hospitalisation Details'!$F$2:$F$2344,"NOT FOUND")</f>
        <v>6112.35</v>
      </c>
      <c r="T1626" t="str">
        <f>_xlfn.XLOOKUP(A1626,Table2[Customer ID],Table2[BMI_category],"NOT FOUND")</f>
        <v>Obesity</v>
      </c>
      <c r="U1626" s="7">
        <f>_xlfn.XLOOKUP(A1626,Table2[Customer ID],Table2[no of surgery],"NOT FOUND")</f>
        <v>0</v>
      </c>
      <c r="V1626" t="str">
        <f>_xlfn.XLOOKUP(A1626,Table2[Customer ID],Table2[smoker_missing],"NOT FOUND")</f>
        <v>No</v>
      </c>
      <c r="W1626" t="str">
        <f t="shared" si="25"/>
        <v>Normal</v>
      </c>
      <c r="X1626" s="37">
        <f>SUM(Table5[[#This Row],[Title]:[Diabetes Level]])</f>
        <v>39445.125</v>
      </c>
    </row>
    <row r="1627" spans="1:24" x14ac:dyDescent="0.25">
      <c r="A1627" t="s">
        <v>745</v>
      </c>
      <c r="B1627" t="str">
        <f>VLOOKUP(A1627,'Customer Names'!$A$2:$E$2336,3,FALSE)</f>
        <v>Mrs.</v>
      </c>
      <c r="C1627" t="str">
        <f>_xlfn.XLOOKUP(A1627,$A$2:$A$2336,'Customer Names'!$D$2:$D$2336,"NOT FOUND")</f>
        <v>Allie</v>
      </c>
      <c r="D1627" t="str">
        <f>_xlfn.XLOOKUP(A1627,$A$2:$A$2336,'Customer Names'!$E$2:$E$2336,"NOT FOUND")</f>
        <v>Mooney</v>
      </c>
      <c r="E1627" cm="1">
        <f t="array" ref="E1627">_xlfn.XLOOKUP(A1627,$A$2:$A$2336,Table2[BMI],"NOT FOUND")</f>
        <v>32.770000000000003</v>
      </c>
      <c r="F1627" cm="1">
        <f t="array" ref="F1627">_xlfn.XLOOKUP(A1627,$A$2:$A$2336,Table2[HBA1C],"NOT FOUND")</f>
        <v>4.42</v>
      </c>
      <c r="G1627" t="str" cm="1">
        <f t="array" ref="G1627">_xlfn.XLOOKUP(A1627,$A$2:$A$2336,Table2[Heart Issues],"NOT FOUND")</f>
        <v>yes</v>
      </c>
      <c r="H1627" t="str" cm="1">
        <f t="array" ref="H1627">_xlfn.XLOOKUP(A1627,$A$2:$A$2336,Table2[Any Transplants],"NOT FOUND")</f>
        <v>No</v>
      </c>
      <c r="I1627" t="str" cm="1">
        <f t="array" ref="I1627">_xlfn.XLOOKUP(A1627,$A$2:$A$2336,Table2[Cancer history],"NOT FOUND")</f>
        <v>No</v>
      </c>
      <c r="J1627" t="str">
        <f>_xlfn.XLOOKUP(A1627,Table3[customer_no],Table3[month],"NOT FOUND")</f>
        <v>Sep</v>
      </c>
      <c r="K1627" s="7">
        <f>_xlfn.XLOOKUP(A1627,Table3[customer_no],Table3[year_average],"NOT FOUND")</f>
        <v>1995</v>
      </c>
      <c r="L1627" cm="1">
        <f t="array" ref="L1627">_xlfn.XLOOKUP(A1627,Table3[customer_no],'Hospitalisation Details'!$D$2:$D$2344,"NOT FOUND")</f>
        <v>9</v>
      </c>
      <c r="M1627" s="33">
        <f>_xlfn.XLOOKUP(A1627,Table3[customer_no],Table3[dd/mm/yy],"NOT FOUND")</f>
        <v>34951</v>
      </c>
      <c r="N1627">
        <f>_xlfn.XLOOKUP(A1627,Table3[customer_no],Table3[age],"NOT FOUND")</f>
        <v>27</v>
      </c>
      <c r="O1627" cm="1">
        <f t="array" ref="O1627">_xlfn.XLOOKUP(A1627,Table3[customer_no],'Hospitalisation Details'!$E$2:$E$2344,"NOT FOUND")</f>
        <v>0</v>
      </c>
      <c r="P1627" t="str">
        <f>_xlfn.XLOOKUP(A1627,Table3[customer_no],Table3[hsplt_handled],"NOT FOUND")</f>
        <v>tier - 2</v>
      </c>
      <c r="Q1627" t="str">
        <f>_xlfn.XLOOKUP(A1627,Table3[customer_no],Table3[city_handled],"NOT FOUND")</f>
        <v>tier - 3</v>
      </c>
      <c r="R1627" t="str">
        <f>_xlfn.XLOOKUP(A1627,Table3[customer_no],Table3[state_id],"NOT FOUND")</f>
        <v>R1026</v>
      </c>
      <c r="S1627" s="34" cm="1">
        <f t="array" ref="S1627">_xlfn.XLOOKUP(A1627,Table3[customer_no],'Hospitalisation Details'!$F$2:$F$2344,"NOT FOUND")</f>
        <v>6111.95</v>
      </c>
      <c r="T1627" t="str">
        <f>_xlfn.XLOOKUP(A1627,Table2[Customer ID],Table2[BMI_category],"NOT FOUND")</f>
        <v>Obesity</v>
      </c>
      <c r="U1627" s="7">
        <f>_xlfn.XLOOKUP(A1627,Table2[Customer ID],Table2[no of surgery],"NOT FOUND")</f>
        <v>1</v>
      </c>
      <c r="V1627" t="str">
        <f>_xlfn.XLOOKUP(A1627,Table2[Customer ID],Table2[smoker_missing],"NOT FOUND")</f>
        <v>No</v>
      </c>
      <c r="W1627" t="str">
        <f t="shared" si="25"/>
        <v>Normal</v>
      </c>
      <c r="X1627" s="37">
        <f>SUM(Table5[[#This Row],[Title]:[Diabetes Level]])</f>
        <v>43132.14</v>
      </c>
    </row>
    <row r="1628" spans="1:24" x14ac:dyDescent="0.25">
      <c r="A1628" t="s">
        <v>744</v>
      </c>
      <c r="B1628" t="str">
        <f>VLOOKUP(A1628,'Customer Names'!$A$2:$E$2336,3,FALSE)</f>
        <v>Ms.</v>
      </c>
      <c r="C1628" t="str">
        <f>_xlfn.XLOOKUP(A1628,$A$2:$A$2336,'Customer Names'!$D$2:$D$2336,"NOT FOUND")</f>
        <v>Trasi</v>
      </c>
      <c r="D1628" t="str">
        <f>_xlfn.XLOOKUP(A1628,$A$2:$A$2336,'Customer Names'!$E$2:$E$2336,"NOT FOUND")</f>
        <v>Buchholtz</v>
      </c>
      <c r="E1628" cm="1">
        <f t="array" ref="E1628">_xlfn.XLOOKUP(A1628,$A$2:$A$2336,Table2[BMI],"NOT FOUND")</f>
        <v>16.850000000000001</v>
      </c>
      <c r="F1628" cm="1">
        <f t="array" ref="F1628">_xlfn.XLOOKUP(A1628,$A$2:$A$2336,Table2[HBA1C],"NOT FOUND")</f>
        <v>11.75</v>
      </c>
      <c r="G1628" t="str" cm="1">
        <f t="array" ref="G1628">_xlfn.XLOOKUP(A1628,$A$2:$A$2336,Table2[Heart Issues],"NOT FOUND")</f>
        <v>yes</v>
      </c>
      <c r="H1628" t="str" cm="1">
        <f t="array" ref="H1628">_xlfn.XLOOKUP(A1628,$A$2:$A$2336,Table2[Any Transplants],"NOT FOUND")</f>
        <v>No</v>
      </c>
      <c r="I1628" t="str" cm="1">
        <f t="array" ref="I1628">_xlfn.XLOOKUP(A1628,$A$2:$A$2336,Table2[Cancer history],"NOT FOUND")</f>
        <v>No</v>
      </c>
      <c r="J1628" t="str">
        <f>_xlfn.XLOOKUP(A1628,Table3[customer_no],Table3[month],"NOT FOUND")</f>
        <v>Jun</v>
      </c>
      <c r="K1628" s="7">
        <f>_xlfn.XLOOKUP(A1628,Table3[customer_no],Table3[year_average],"NOT FOUND")</f>
        <v>1970</v>
      </c>
      <c r="L1628" cm="1">
        <f t="array" ref="L1628">_xlfn.XLOOKUP(A1628,Table3[customer_no],'Hospitalisation Details'!$D$2:$D$2344,"NOT FOUND")</f>
        <v>9</v>
      </c>
      <c r="M1628" s="33">
        <f>_xlfn.XLOOKUP(A1628,Table3[customer_no],Table3[dd/mm/yy],"NOT FOUND")</f>
        <v>25728</v>
      </c>
      <c r="N1628">
        <f>_xlfn.XLOOKUP(A1628,Table3[customer_no],Table3[age],"NOT FOUND")</f>
        <v>52</v>
      </c>
      <c r="O1628" cm="1">
        <f t="array" ref="O1628">_xlfn.XLOOKUP(A1628,Table3[customer_no],'Hospitalisation Details'!$E$2:$E$2344,"NOT FOUND")</f>
        <v>0</v>
      </c>
      <c r="P1628" t="str">
        <f>_xlfn.XLOOKUP(A1628,Table3[customer_no],Table3[hsplt_handled],"NOT FOUND")</f>
        <v>tier - 2</v>
      </c>
      <c r="Q1628" t="str">
        <f>_xlfn.XLOOKUP(A1628,Table3[customer_no],Table3[city_handled],"NOT FOUND")</f>
        <v>tier - 2</v>
      </c>
      <c r="R1628" t="str">
        <f>_xlfn.XLOOKUP(A1628,Table3[customer_no],Table3[state_id],"NOT FOUND")</f>
        <v>R1013</v>
      </c>
      <c r="S1628" s="34" cm="1">
        <f t="array" ref="S1628">_xlfn.XLOOKUP(A1628,Table3[customer_no],'Hospitalisation Details'!$F$2:$F$2344,"NOT FOUND")</f>
        <v>6098.38</v>
      </c>
      <c r="T1628" t="str">
        <f>_xlfn.XLOOKUP(A1628,Table2[Customer ID],Table2[BMI_category],"NOT FOUND")</f>
        <v>Underweight</v>
      </c>
      <c r="U1628" s="7">
        <f>_xlfn.XLOOKUP(A1628,Table2[Customer ID],Table2[no of surgery],"NOT FOUND")</f>
        <v>2</v>
      </c>
      <c r="V1628" t="str">
        <f>_xlfn.XLOOKUP(A1628,Table2[Customer ID],Table2[smoker_missing],"NOT FOUND")</f>
        <v>No</v>
      </c>
      <c r="W1628" t="str">
        <f t="shared" si="25"/>
        <v>Diabetes</v>
      </c>
      <c r="X1628" s="37">
        <f>SUM(Table5[[#This Row],[Title]:[Diabetes Level]])</f>
        <v>33887.979999999996</v>
      </c>
    </row>
    <row r="1629" spans="1:24" x14ac:dyDescent="0.25">
      <c r="A1629" t="s">
        <v>743</v>
      </c>
      <c r="B1629" t="str">
        <f>VLOOKUP(A1629,'Customer Names'!$A$2:$E$2336,3,FALSE)</f>
        <v>Mr.</v>
      </c>
      <c r="C1629" t="str">
        <f>_xlfn.XLOOKUP(A1629,$A$2:$A$2336,'Customer Names'!$D$2:$D$2336,"NOT FOUND")</f>
        <v>Kevin</v>
      </c>
      <c r="D1629" t="str">
        <f>_xlfn.XLOOKUP(A1629,$A$2:$A$2336,'Customer Names'!$E$2:$E$2336,"NOT FOUND")</f>
        <v>Hoyt</v>
      </c>
      <c r="E1629" cm="1">
        <f t="array" ref="E1629">_xlfn.XLOOKUP(A1629,$A$2:$A$2336,Table2[BMI],"NOT FOUND")</f>
        <v>34.700000000000003</v>
      </c>
      <c r="F1629" cm="1">
        <f t="array" ref="F1629">_xlfn.XLOOKUP(A1629,$A$2:$A$2336,Table2[HBA1C],"NOT FOUND")</f>
        <v>6.06</v>
      </c>
      <c r="G1629" t="str" cm="1">
        <f t="array" ref="G1629">_xlfn.XLOOKUP(A1629,$A$2:$A$2336,Table2[Heart Issues],"NOT FOUND")</f>
        <v>No</v>
      </c>
      <c r="H1629" t="str" cm="1">
        <f t="array" ref="H1629">_xlfn.XLOOKUP(A1629,$A$2:$A$2336,Table2[Any Transplants],"NOT FOUND")</f>
        <v>No</v>
      </c>
      <c r="I1629" t="str" cm="1">
        <f t="array" ref="I1629">_xlfn.XLOOKUP(A1629,$A$2:$A$2336,Table2[Cancer history],"NOT FOUND")</f>
        <v>No</v>
      </c>
      <c r="J1629" t="str">
        <f>_xlfn.XLOOKUP(A1629,Table3[customer_no],Table3[month],"NOT FOUND")</f>
        <v>Jul</v>
      </c>
      <c r="K1629" s="7">
        <f>_xlfn.XLOOKUP(A1629,Table3[customer_no],Table3[year_average],"NOT FOUND")</f>
        <v>1984</v>
      </c>
      <c r="L1629" cm="1">
        <f t="array" ref="L1629">_xlfn.XLOOKUP(A1629,Table3[customer_no],'Hospitalisation Details'!$D$2:$D$2344,"NOT FOUND")</f>
        <v>25</v>
      </c>
      <c r="M1629" s="33">
        <f>_xlfn.XLOOKUP(A1629,Table3[customer_no],Table3[dd/mm/yy],"NOT FOUND")</f>
        <v>30888</v>
      </c>
      <c r="N1629">
        <f>_xlfn.XLOOKUP(A1629,Table3[customer_no],Table3[age],"NOT FOUND")</f>
        <v>38</v>
      </c>
      <c r="O1629" cm="1">
        <f t="array" ref="O1629">_xlfn.XLOOKUP(A1629,Table3[customer_no],'Hospitalisation Details'!$E$2:$E$2344,"NOT FOUND")</f>
        <v>2</v>
      </c>
      <c r="P1629" t="str">
        <f>_xlfn.XLOOKUP(A1629,Table3[customer_no],Table3[hsplt_handled],"NOT FOUND")</f>
        <v>tier - 1</v>
      </c>
      <c r="Q1629" t="str">
        <f>_xlfn.XLOOKUP(A1629,Table3[customer_no],Table3[city_handled],"NOT FOUND")</f>
        <v>tier - 2</v>
      </c>
      <c r="R1629" t="str">
        <f>_xlfn.XLOOKUP(A1629,Table3[customer_no],Table3[state_id],"NOT FOUND")</f>
        <v>R1011</v>
      </c>
      <c r="S1629" s="34" cm="1">
        <f t="array" ref="S1629">_xlfn.XLOOKUP(A1629,Table3[customer_no],'Hospitalisation Details'!$F$2:$F$2344,"NOT FOUND")</f>
        <v>6082.41</v>
      </c>
      <c r="T1629" t="str">
        <f>_xlfn.XLOOKUP(A1629,Table2[Customer ID],Table2[BMI_category],"NOT FOUND")</f>
        <v>Obesity</v>
      </c>
      <c r="U1629" s="7">
        <f>_xlfn.XLOOKUP(A1629,Table2[Customer ID],Table2[no of surgery],"NOT FOUND")</f>
        <v>1</v>
      </c>
      <c r="V1629" t="str">
        <f>_xlfn.XLOOKUP(A1629,Table2[Customer ID],Table2[smoker_missing],"NOT FOUND")</f>
        <v>No</v>
      </c>
      <c r="W1629" t="str">
        <f t="shared" si="25"/>
        <v>Prediabetes</v>
      </c>
      <c r="X1629" s="37">
        <f>SUM(Table5[[#This Row],[Title]:[Diabetes Level]])</f>
        <v>39061.17</v>
      </c>
    </row>
    <row r="1630" spans="1:24" x14ac:dyDescent="0.25">
      <c r="A1630" t="s">
        <v>742</v>
      </c>
      <c r="B1630" t="str">
        <f>VLOOKUP(A1630,'Customer Names'!$A$2:$E$2336,3,FALSE)</f>
        <v>Mr.</v>
      </c>
      <c r="C1630" t="str">
        <f>_xlfn.XLOOKUP(A1630,$A$2:$A$2336,'Customer Names'!$D$2:$D$2336,"NOT FOUND")</f>
        <v>Fernando</v>
      </c>
      <c r="D1630" t="str">
        <f>_xlfn.XLOOKUP(A1630,$A$2:$A$2336,'Customer Names'!$E$2:$E$2336,"NOT FOUND")</f>
        <v>Cabada</v>
      </c>
      <c r="E1630" cm="1">
        <f t="array" ref="E1630">_xlfn.XLOOKUP(A1630,$A$2:$A$2336,Table2[BMI],"NOT FOUND")</f>
        <v>37.049999999999997</v>
      </c>
      <c r="F1630" cm="1">
        <f t="array" ref="F1630">_xlfn.XLOOKUP(A1630,$A$2:$A$2336,Table2[HBA1C],"NOT FOUND")</f>
        <v>5.48</v>
      </c>
      <c r="G1630" t="str" cm="1">
        <f t="array" ref="G1630">_xlfn.XLOOKUP(A1630,$A$2:$A$2336,Table2[Heart Issues],"NOT FOUND")</f>
        <v>No</v>
      </c>
      <c r="H1630" t="str" cm="1">
        <f t="array" ref="H1630">_xlfn.XLOOKUP(A1630,$A$2:$A$2336,Table2[Any Transplants],"NOT FOUND")</f>
        <v>No</v>
      </c>
      <c r="I1630" t="str" cm="1">
        <f t="array" ref="I1630">_xlfn.XLOOKUP(A1630,$A$2:$A$2336,Table2[Cancer history],"NOT FOUND")</f>
        <v>No</v>
      </c>
      <c r="J1630" t="str">
        <f>_xlfn.XLOOKUP(A1630,Table3[customer_no],Table3[month],"NOT FOUND")</f>
        <v>Oct</v>
      </c>
      <c r="K1630" s="7">
        <f>_xlfn.XLOOKUP(A1630,Table3[customer_no],Table3[year_average],"NOT FOUND")</f>
        <v>1984</v>
      </c>
      <c r="L1630" cm="1">
        <f t="array" ref="L1630">_xlfn.XLOOKUP(A1630,Table3[customer_no],'Hospitalisation Details'!$D$2:$D$2344,"NOT FOUND")</f>
        <v>14</v>
      </c>
      <c r="M1630" s="33">
        <f>_xlfn.XLOOKUP(A1630,Table3[customer_no],Table3[dd/mm/yy],"NOT FOUND")</f>
        <v>30969</v>
      </c>
      <c r="N1630">
        <f>_xlfn.XLOOKUP(A1630,Table3[customer_no],Table3[age],"NOT FOUND")</f>
        <v>38</v>
      </c>
      <c r="O1630" cm="1">
        <f t="array" ref="O1630">_xlfn.XLOOKUP(A1630,Table3[customer_no],'Hospitalisation Details'!$E$2:$E$2344,"NOT FOUND")</f>
        <v>1</v>
      </c>
      <c r="P1630" t="str">
        <f>_xlfn.XLOOKUP(A1630,Table3[customer_no],Table3[hsplt_handled],"NOT FOUND")</f>
        <v>tier - 1</v>
      </c>
      <c r="Q1630" t="str">
        <f>_xlfn.XLOOKUP(A1630,Table3[customer_no],Table3[city_handled],"NOT FOUND")</f>
        <v>tier - 1</v>
      </c>
      <c r="R1630" t="str">
        <f>_xlfn.XLOOKUP(A1630,Table3[customer_no],Table3[state_id],"NOT FOUND")</f>
        <v>R1014</v>
      </c>
      <c r="S1630" s="34" cm="1">
        <f t="array" ref="S1630">_xlfn.XLOOKUP(A1630,Table3[customer_no],'Hospitalisation Details'!$F$2:$F$2344,"NOT FOUND")</f>
        <v>6079.67</v>
      </c>
      <c r="T1630" t="str">
        <f>_xlfn.XLOOKUP(A1630,Table2[Customer ID],Table2[BMI_category],"NOT FOUND")</f>
        <v>Obesity</v>
      </c>
      <c r="U1630" s="7">
        <f>_xlfn.XLOOKUP(A1630,Table2[Customer ID],Table2[no of surgery],"NOT FOUND")</f>
        <v>1</v>
      </c>
      <c r="V1630" t="str">
        <f>_xlfn.XLOOKUP(A1630,Table2[Customer ID],Table2[smoker_missing],"NOT FOUND")</f>
        <v>No</v>
      </c>
      <c r="W1630" t="str">
        <f t="shared" si="25"/>
        <v>Normal</v>
      </c>
      <c r="X1630" s="37">
        <f>SUM(Table5[[#This Row],[Title]:[Diabetes Level]])</f>
        <v>39129.199999999997</v>
      </c>
    </row>
    <row r="1631" spans="1:24" x14ac:dyDescent="0.25">
      <c r="A1631" t="s">
        <v>741</v>
      </c>
      <c r="B1631" t="str">
        <f>VLOOKUP(A1631,'Customer Names'!$A$2:$E$2336,3,FALSE)</f>
        <v>Ms.</v>
      </c>
      <c r="C1631" t="str">
        <f>_xlfn.XLOOKUP(A1631,$A$2:$A$2336,'Customer Names'!$D$2:$D$2336,"NOT FOUND")</f>
        <v>Ieva</v>
      </c>
      <c r="D1631" t="str">
        <f>_xlfn.XLOOKUP(A1631,$A$2:$A$2336,'Customer Names'!$E$2:$E$2336,"NOT FOUND")</f>
        <v>Lobaciute</v>
      </c>
      <c r="E1631" cm="1">
        <f t="array" ref="E1631">_xlfn.XLOOKUP(A1631,$A$2:$A$2336,Table2[BMI],"NOT FOUND")</f>
        <v>18.78</v>
      </c>
      <c r="F1631" cm="1">
        <f t="array" ref="F1631">_xlfn.XLOOKUP(A1631,$A$2:$A$2336,Table2[HBA1C],"NOT FOUND")</f>
        <v>4.45</v>
      </c>
      <c r="G1631" t="str" cm="1">
        <f t="array" ref="G1631">_xlfn.XLOOKUP(A1631,$A$2:$A$2336,Table2[Heart Issues],"NOT FOUND")</f>
        <v>No</v>
      </c>
      <c r="H1631" t="str" cm="1">
        <f t="array" ref="H1631">_xlfn.XLOOKUP(A1631,$A$2:$A$2336,Table2[Any Transplants],"NOT FOUND")</f>
        <v>No</v>
      </c>
      <c r="I1631" t="str" cm="1">
        <f t="array" ref="I1631">_xlfn.XLOOKUP(A1631,$A$2:$A$2336,Table2[Cancer history],"NOT FOUND")</f>
        <v>Yes</v>
      </c>
      <c r="J1631" t="str">
        <f>_xlfn.XLOOKUP(A1631,Table3[customer_no],Table3[month],"NOT FOUND")</f>
        <v>Aug</v>
      </c>
      <c r="K1631" s="7">
        <f>_xlfn.XLOOKUP(A1631,Table3[customer_no],Table3[year_average],"NOT FOUND")</f>
        <v>1979</v>
      </c>
      <c r="L1631" cm="1">
        <f t="array" ref="L1631">_xlfn.XLOOKUP(A1631,Table3[customer_no],'Hospitalisation Details'!$D$2:$D$2344,"NOT FOUND")</f>
        <v>8</v>
      </c>
      <c r="M1631" s="33">
        <f>_xlfn.XLOOKUP(A1631,Table3[customer_no],Table3[dd/mm/yy],"NOT FOUND")</f>
        <v>29075</v>
      </c>
      <c r="N1631">
        <f>_xlfn.XLOOKUP(A1631,Table3[customer_no],Table3[age],"NOT FOUND")</f>
        <v>43</v>
      </c>
      <c r="O1631" cm="1">
        <f t="array" ref="O1631">_xlfn.XLOOKUP(A1631,Table3[customer_no],'Hospitalisation Details'!$E$2:$E$2344,"NOT FOUND")</f>
        <v>2</v>
      </c>
      <c r="P1631" t="str">
        <f>_xlfn.XLOOKUP(A1631,Table3[customer_no],Table3[hsplt_handled],"NOT FOUND")</f>
        <v>tier - 2</v>
      </c>
      <c r="Q1631" t="str">
        <f>_xlfn.XLOOKUP(A1631,Table3[customer_no],Table3[city_handled],"NOT FOUND")</f>
        <v>tier - 2</v>
      </c>
      <c r="R1631" t="str">
        <f>_xlfn.XLOOKUP(A1631,Table3[customer_no],Table3[state_id],"NOT FOUND")</f>
        <v>R1012</v>
      </c>
      <c r="S1631" s="34" cm="1">
        <f t="array" ref="S1631">_xlfn.XLOOKUP(A1631,Table3[customer_no],'Hospitalisation Details'!$F$2:$F$2344,"NOT FOUND")</f>
        <v>6074.37</v>
      </c>
      <c r="T1631" t="str">
        <f>_xlfn.XLOOKUP(A1631,Table2[Customer ID],Table2[BMI_category],"NOT FOUND")</f>
        <v>Normal Weight</v>
      </c>
      <c r="U1631" s="7">
        <f>_xlfn.XLOOKUP(A1631,Table2[Customer ID],Table2[no of surgery],"NOT FOUND")</f>
        <v>1</v>
      </c>
      <c r="V1631" t="str">
        <f>_xlfn.XLOOKUP(A1631,Table2[Customer ID],Table2[smoker_missing],"NOT FOUND")</f>
        <v>No</v>
      </c>
      <c r="W1631" t="str">
        <f t="shared" si="25"/>
        <v>Normal</v>
      </c>
      <c r="X1631" s="37">
        <f>SUM(Table5[[#This Row],[Title]:[Diabetes Level]])</f>
        <v>37205.599999999999</v>
      </c>
    </row>
    <row r="1632" spans="1:24" x14ac:dyDescent="0.25">
      <c r="A1632" t="s">
        <v>740</v>
      </c>
      <c r="B1632" t="str">
        <f>VLOOKUP(A1632,'Customer Names'!$A$2:$E$2336,3,FALSE)</f>
        <v>Mr.</v>
      </c>
      <c r="C1632" t="str">
        <f>_xlfn.XLOOKUP(A1632,$A$2:$A$2336,'Customer Names'!$D$2:$D$2336,"NOT FOUND")</f>
        <v>Chris</v>
      </c>
      <c r="D1632" t="str">
        <f>_xlfn.XLOOKUP(A1632,$A$2:$A$2336,'Customer Names'!$E$2:$E$2336,"NOT FOUND")</f>
        <v>Dawes</v>
      </c>
      <c r="E1632" cm="1">
        <f t="array" ref="E1632">_xlfn.XLOOKUP(A1632,$A$2:$A$2336,Table2[BMI],"NOT FOUND")</f>
        <v>28.024999999999999</v>
      </c>
      <c r="F1632" cm="1">
        <f t="array" ref="F1632">_xlfn.XLOOKUP(A1632,$A$2:$A$2336,Table2[HBA1C],"NOT FOUND")</f>
        <v>5</v>
      </c>
      <c r="G1632" t="str" cm="1">
        <f t="array" ref="G1632">_xlfn.XLOOKUP(A1632,$A$2:$A$2336,Table2[Heart Issues],"NOT FOUND")</f>
        <v>No</v>
      </c>
      <c r="H1632" t="str" cm="1">
        <f t="array" ref="H1632">_xlfn.XLOOKUP(A1632,$A$2:$A$2336,Table2[Any Transplants],"NOT FOUND")</f>
        <v>No</v>
      </c>
      <c r="I1632" t="str" cm="1">
        <f t="array" ref="I1632">_xlfn.XLOOKUP(A1632,$A$2:$A$2336,Table2[Cancer history],"NOT FOUND")</f>
        <v>No</v>
      </c>
      <c r="J1632" t="str">
        <f>_xlfn.XLOOKUP(A1632,Table3[customer_no],Table3[month],"NOT FOUND")</f>
        <v>Sep</v>
      </c>
      <c r="K1632" s="7">
        <f>_xlfn.XLOOKUP(A1632,Table3[customer_no],Table3[year_average],"NOT FOUND")</f>
        <v>1984</v>
      </c>
      <c r="L1632" cm="1">
        <f t="array" ref="L1632">_xlfn.XLOOKUP(A1632,Table3[customer_no],'Hospitalisation Details'!$D$2:$D$2344,"NOT FOUND")</f>
        <v>21</v>
      </c>
      <c r="M1632" s="33">
        <f>_xlfn.XLOOKUP(A1632,Table3[customer_no],Table3[dd/mm/yy],"NOT FOUND")</f>
        <v>30946</v>
      </c>
      <c r="N1632">
        <f>_xlfn.XLOOKUP(A1632,Table3[customer_no],Table3[age],"NOT FOUND")</f>
        <v>38</v>
      </c>
      <c r="O1632" cm="1">
        <f t="array" ref="O1632">_xlfn.XLOOKUP(A1632,Table3[customer_no],'Hospitalisation Details'!$E$2:$E$2344,"NOT FOUND")</f>
        <v>1</v>
      </c>
      <c r="P1632" t="str">
        <f>_xlfn.XLOOKUP(A1632,Table3[customer_no],Table3[hsplt_handled],"NOT FOUND")</f>
        <v>tier - 3</v>
      </c>
      <c r="Q1632" t="str">
        <f>_xlfn.XLOOKUP(A1632,Table3[customer_no],Table3[city_handled],"NOT FOUND")</f>
        <v>tier - 1</v>
      </c>
      <c r="R1632" t="str">
        <f>_xlfn.XLOOKUP(A1632,Table3[customer_no],Table3[state_id],"NOT FOUND")</f>
        <v>R1016</v>
      </c>
      <c r="S1632" s="34" cm="1">
        <f t="array" ref="S1632">_xlfn.XLOOKUP(A1632,Table3[customer_no],'Hospitalisation Details'!$F$2:$F$2344,"NOT FOUND")</f>
        <v>6067.13</v>
      </c>
      <c r="T1632" t="str">
        <f>_xlfn.XLOOKUP(A1632,Table2[Customer ID],Table2[BMI_category],"NOT FOUND")</f>
        <v>Overweight</v>
      </c>
      <c r="U1632" s="7">
        <f>_xlfn.XLOOKUP(A1632,Table2[Customer ID],Table2[no of surgery],"NOT FOUND")</f>
        <v>1</v>
      </c>
      <c r="V1632" t="str">
        <f>_xlfn.XLOOKUP(A1632,Table2[Customer ID],Table2[smoker_missing],"NOT FOUND")</f>
        <v>No</v>
      </c>
      <c r="W1632" t="str">
        <f t="shared" si="25"/>
        <v>Normal</v>
      </c>
      <c r="X1632" s="37">
        <f>SUM(Table5[[#This Row],[Title]:[Diabetes Level]])</f>
        <v>39091.154999999999</v>
      </c>
    </row>
    <row r="1633" spans="1:24" x14ac:dyDescent="0.25">
      <c r="A1633" t="s">
        <v>739</v>
      </c>
      <c r="B1633" t="str">
        <f>VLOOKUP(A1633,'Customer Names'!$A$2:$E$2336,3,FALSE)</f>
        <v>Mr.</v>
      </c>
      <c r="C1633" t="str">
        <f>_xlfn.XLOOKUP(A1633,$A$2:$A$2336,'Customer Names'!$D$2:$D$2336,"NOT FOUND")</f>
        <v>Drew L.</v>
      </c>
      <c r="D1633" t="str">
        <f>_xlfn.XLOOKUP(A1633,$A$2:$A$2336,'Customer Names'!$E$2:$E$2336,"NOT FOUND")</f>
        <v>Deppen</v>
      </c>
      <c r="E1633" cm="1">
        <f t="array" ref="E1633">_xlfn.XLOOKUP(A1633,$A$2:$A$2336,Table2[BMI],"NOT FOUND")</f>
        <v>35.090000000000003</v>
      </c>
      <c r="F1633" cm="1">
        <f t="array" ref="F1633">_xlfn.XLOOKUP(A1633,$A$2:$A$2336,Table2[HBA1C],"NOT FOUND")</f>
        <v>5.84</v>
      </c>
      <c r="G1633" t="str" cm="1">
        <f t="array" ref="G1633">_xlfn.XLOOKUP(A1633,$A$2:$A$2336,Table2[Heart Issues],"NOT FOUND")</f>
        <v>No</v>
      </c>
      <c r="H1633" t="str" cm="1">
        <f t="array" ref="H1633">_xlfn.XLOOKUP(A1633,$A$2:$A$2336,Table2[Any Transplants],"NOT FOUND")</f>
        <v>No</v>
      </c>
      <c r="I1633" t="str" cm="1">
        <f t="array" ref="I1633">_xlfn.XLOOKUP(A1633,$A$2:$A$2336,Table2[Cancer history],"NOT FOUND")</f>
        <v>No</v>
      </c>
      <c r="J1633" t="str">
        <f>_xlfn.XLOOKUP(A1633,Table3[customer_no],Table3[month],"NOT FOUND")</f>
        <v>Nov</v>
      </c>
      <c r="K1633" s="7">
        <f>_xlfn.XLOOKUP(A1633,Table3[customer_no],Table3[year_average],"NOT FOUND")</f>
        <v>1994</v>
      </c>
      <c r="L1633" cm="1">
        <f t="array" ref="L1633">_xlfn.XLOOKUP(A1633,Table3[customer_no],'Hospitalisation Details'!$D$2:$D$2344,"NOT FOUND")</f>
        <v>8</v>
      </c>
      <c r="M1633" s="33">
        <f>_xlfn.XLOOKUP(A1633,Table3[customer_no],Table3[dd/mm/yy],"NOT FOUND")</f>
        <v>34646</v>
      </c>
      <c r="N1633">
        <f>_xlfn.XLOOKUP(A1633,Table3[customer_no],Table3[age],"NOT FOUND")</f>
        <v>28</v>
      </c>
      <c r="O1633" cm="1">
        <f t="array" ref="O1633">_xlfn.XLOOKUP(A1633,Table3[customer_no],'Hospitalisation Details'!$E$2:$E$2344,"NOT FOUND")</f>
        <v>0</v>
      </c>
      <c r="P1633" t="str">
        <f>_xlfn.XLOOKUP(A1633,Table3[customer_no],Table3[hsplt_handled],"NOT FOUND")</f>
        <v>tier - 2</v>
      </c>
      <c r="Q1633" t="str">
        <f>_xlfn.XLOOKUP(A1633,Table3[customer_no],Table3[city_handled],"NOT FOUND")</f>
        <v>tier - 2</v>
      </c>
      <c r="R1633" t="str">
        <f>_xlfn.XLOOKUP(A1633,Table3[customer_no],Table3[state_id],"NOT FOUND")</f>
        <v>R1011</v>
      </c>
      <c r="S1633" s="34" cm="1">
        <f t="array" ref="S1633">_xlfn.XLOOKUP(A1633,Table3[customer_no],'Hospitalisation Details'!$F$2:$F$2344,"NOT FOUND")</f>
        <v>6064.37</v>
      </c>
      <c r="T1633" t="str">
        <f>_xlfn.XLOOKUP(A1633,Table2[Customer ID],Table2[BMI_category],"NOT FOUND")</f>
        <v>Obesity</v>
      </c>
      <c r="U1633" s="7">
        <f>_xlfn.XLOOKUP(A1633,Table2[Customer ID],Table2[no of surgery],"NOT FOUND")</f>
        <v>0</v>
      </c>
      <c r="V1633" t="str">
        <f>_xlfn.XLOOKUP(A1633,Table2[Customer ID],Table2[smoker_missing],"NOT FOUND")</f>
        <v>No</v>
      </c>
      <c r="W1633" t="str">
        <f t="shared" si="25"/>
        <v>Prediabetes</v>
      </c>
      <c r="X1633" s="37">
        <f>SUM(Table5[[#This Row],[Title]:[Diabetes Level]])</f>
        <v>42781.3</v>
      </c>
    </row>
    <row r="1634" spans="1:24" x14ac:dyDescent="0.25">
      <c r="A1634" t="s">
        <v>738</v>
      </c>
      <c r="B1634" t="str">
        <f>VLOOKUP(A1634,'Customer Names'!$A$2:$E$2336,3,FALSE)</f>
        <v>Ms.</v>
      </c>
      <c r="C1634" t="str">
        <f>_xlfn.XLOOKUP(A1634,$A$2:$A$2336,'Customer Names'!$D$2:$D$2336,"NOT FOUND")</f>
        <v>Christina</v>
      </c>
      <c r="D1634" t="str">
        <f>_xlfn.XLOOKUP(A1634,$A$2:$A$2336,'Customer Names'!$E$2:$E$2336,"NOT FOUND")</f>
        <v>Oberndorfer</v>
      </c>
      <c r="E1634" cm="1">
        <f t="array" ref="E1634">_xlfn.XLOOKUP(A1634,$A$2:$A$2336,Table2[BMI],"NOT FOUND")</f>
        <v>34.42</v>
      </c>
      <c r="F1634" cm="1">
        <f t="array" ref="F1634">_xlfn.XLOOKUP(A1634,$A$2:$A$2336,Table2[HBA1C],"NOT FOUND")</f>
        <v>5.21</v>
      </c>
      <c r="G1634" t="str" cm="1">
        <f t="array" ref="G1634">_xlfn.XLOOKUP(A1634,$A$2:$A$2336,Table2[Heart Issues],"NOT FOUND")</f>
        <v>yes</v>
      </c>
      <c r="H1634" t="str" cm="1">
        <f t="array" ref="H1634">_xlfn.XLOOKUP(A1634,$A$2:$A$2336,Table2[Any Transplants],"NOT FOUND")</f>
        <v>No</v>
      </c>
      <c r="I1634" t="str" cm="1">
        <f t="array" ref="I1634">_xlfn.XLOOKUP(A1634,$A$2:$A$2336,Table2[Cancer history],"NOT FOUND")</f>
        <v>No</v>
      </c>
      <c r="J1634" t="str">
        <f>_xlfn.XLOOKUP(A1634,Table3[customer_no],Table3[month],"NOT FOUND")</f>
        <v>Jul</v>
      </c>
      <c r="K1634" s="7">
        <f>_xlfn.XLOOKUP(A1634,Table3[customer_no],Table3[year_average],"NOT FOUND")</f>
        <v>1996</v>
      </c>
      <c r="L1634" cm="1">
        <f t="array" ref="L1634">_xlfn.XLOOKUP(A1634,Table3[customer_no],'Hospitalisation Details'!$D$2:$D$2344,"NOT FOUND")</f>
        <v>28</v>
      </c>
      <c r="M1634" s="33">
        <f>_xlfn.XLOOKUP(A1634,Table3[customer_no],Table3[dd/mm/yy],"NOT FOUND")</f>
        <v>35274</v>
      </c>
      <c r="N1634">
        <f>_xlfn.XLOOKUP(A1634,Table3[customer_no],Table3[age],"NOT FOUND")</f>
        <v>26</v>
      </c>
      <c r="O1634" cm="1">
        <f t="array" ref="O1634">_xlfn.XLOOKUP(A1634,Table3[customer_no],'Hospitalisation Details'!$E$2:$E$2344,"NOT FOUND")</f>
        <v>0</v>
      </c>
      <c r="P1634" t="str">
        <f>_xlfn.XLOOKUP(A1634,Table3[customer_no],Table3[hsplt_handled],"NOT FOUND")</f>
        <v>tier - 2</v>
      </c>
      <c r="Q1634" t="str">
        <f>_xlfn.XLOOKUP(A1634,Table3[customer_no],Table3[city_handled],"NOT FOUND")</f>
        <v>tier - 3</v>
      </c>
      <c r="R1634" t="str">
        <f>_xlfn.XLOOKUP(A1634,Table3[customer_no],Table3[state_id],"NOT FOUND")</f>
        <v>R1012</v>
      </c>
      <c r="S1634" s="34" cm="1">
        <f t="array" ref="S1634">_xlfn.XLOOKUP(A1634,Table3[customer_no],'Hospitalisation Details'!$F$2:$F$2344,"NOT FOUND")</f>
        <v>6061.8</v>
      </c>
      <c r="T1634" t="str">
        <f>_xlfn.XLOOKUP(A1634,Table2[Customer ID],Table2[BMI_category],"NOT FOUND")</f>
        <v>Obesity</v>
      </c>
      <c r="U1634" s="7">
        <f>_xlfn.XLOOKUP(A1634,Table2[Customer ID],Table2[no of surgery],"NOT FOUND")</f>
        <v>0</v>
      </c>
      <c r="V1634" t="str">
        <f>_xlfn.XLOOKUP(A1634,Table2[Customer ID],Table2[smoker_missing],"NOT FOUND")</f>
        <v>No</v>
      </c>
      <c r="W1634" t="str">
        <f t="shared" si="25"/>
        <v>Normal</v>
      </c>
      <c r="X1634" s="37">
        <f>SUM(Table5[[#This Row],[Title]:[Diabetes Level]])</f>
        <v>43425.43</v>
      </c>
    </row>
    <row r="1635" spans="1:24" x14ac:dyDescent="0.25">
      <c r="A1635" t="s">
        <v>737</v>
      </c>
      <c r="B1635" t="str">
        <f>VLOOKUP(A1635,'Customer Names'!$A$2:$E$2336,3,FALSE)</f>
        <v>Mr.</v>
      </c>
      <c r="C1635" t="str">
        <f>_xlfn.XLOOKUP(A1635,$A$2:$A$2336,'Customer Names'!$D$2:$D$2336,"NOT FOUND")</f>
        <v>Alexander G</v>
      </c>
      <c r="D1635" t="str">
        <f>_xlfn.XLOOKUP(A1635,$A$2:$A$2336,'Customer Names'!$E$2:$E$2336,"NOT FOUND")</f>
        <v>Hetherington</v>
      </c>
      <c r="E1635" cm="1">
        <f t="array" ref="E1635">_xlfn.XLOOKUP(A1635,$A$2:$A$2336,Table2[BMI],"NOT FOUND")</f>
        <v>29.4</v>
      </c>
      <c r="F1635" cm="1">
        <f t="array" ref="F1635">_xlfn.XLOOKUP(A1635,$A$2:$A$2336,Table2[HBA1C],"NOT FOUND")</f>
        <v>4.26</v>
      </c>
      <c r="G1635" t="str" cm="1">
        <f t="array" ref="G1635">_xlfn.XLOOKUP(A1635,$A$2:$A$2336,Table2[Heart Issues],"NOT FOUND")</f>
        <v>No</v>
      </c>
      <c r="H1635" t="str" cm="1">
        <f t="array" ref="H1635">_xlfn.XLOOKUP(A1635,$A$2:$A$2336,Table2[Any Transplants],"NOT FOUND")</f>
        <v>No</v>
      </c>
      <c r="I1635" t="str" cm="1">
        <f t="array" ref="I1635">_xlfn.XLOOKUP(A1635,$A$2:$A$2336,Table2[Cancer history],"NOT FOUND")</f>
        <v>No</v>
      </c>
      <c r="J1635" t="str">
        <f>_xlfn.XLOOKUP(A1635,Table3[customer_no],Table3[month],"NOT FOUND")</f>
        <v>Aug</v>
      </c>
      <c r="K1635" s="7">
        <f>_xlfn.XLOOKUP(A1635,Table3[customer_no],Table3[year_average],"NOT FOUND")</f>
        <v>1989</v>
      </c>
      <c r="L1635" cm="1">
        <f t="array" ref="L1635">_xlfn.XLOOKUP(A1635,Table3[customer_no],'Hospitalisation Details'!$D$2:$D$2344,"NOT FOUND")</f>
        <v>16</v>
      </c>
      <c r="M1635" s="33">
        <f>_xlfn.XLOOKUP(A1635,Table3[customer_no],Table3[dd/mm/yy],"NOT FOUND")</f>
        <v>32736</v>
      </c>
      <c r="N1635">
        <f>_xlfn.XLOOKUP(A1635,Table3[customer_no],Table3[age],"NOT FOUND")</f>
        <v>33</v>
      </c>
      <c r="O1635" cm="1">
        <f t="array" ref="O1635">_xlfn.XLOOKUP(A1635,Table3[customer_no],'Hospitalisation Details'!$E$2:$E$2344,"NOT FOUND")</f>
        <v>4</v>
      </c>
      <c r="P1635" t="str">
        <f>_xlfn.XLOOKUP(A1635,Table3[customer_no],Table3[hsplt_handled],"NOT FOUND")</f>
        <v>tier - 2</v>
      </c>
      <c r="Q1635" t="str">
        <f>_xlfn.XLOOKUP(A1635,Table3[customer_no],Table3[city_handled],"NOT FOUND")</f>
        <v>tier - 1</v>
      </c>
      <c r="R1635" t="str">
        <f>_xlfn.XLOOKUP(A1635,Table3[customer_no],Table3[state_id],"NOT FOUND")</f>
        <v>R1011</v>
      </c>
      <c r="S1635" s="34" cm="1">
        <f t="array" ref="S1635">_xlfn.XLOOKUP(A1635,Table3[customer_no],'Hospitalisation Details'!$F$2:$F$2344,"NOT FOUND")</f>
        <v>6059.17</v>
      </c>
      <c r="T1635" t="str">
        <f>_xlfn.XLOOKUP(A1635,Table2[Customer ID],Table2[BMI_category],"NOT FOUND")</f>
        <v>Overweight</v>
      </c>
      <c r="U1635" s="7">
        <f>_xlfn.XLOOKUP(A1635,Table2[Customer ID],Table2[no of surgery],"NOT FOUND")</f>
        <v>0</v>
      </c>
      <c r="V1635" t="str">
        <f>_xlfn.XLOOKUP(A1635,Table2[Customer ID],Table2[smoker_missing],"NOT FOUND")</f>
        <v>No</v>
      </c>
      <c r="W1635" t="str">
        <f t="shared" si="25"/>
        <v>Normal</v>
      </c>
      <c r="X1635" s="37">
        <f>SUM(Table5[[#This Row],[Title]:[Diabetes Level]])</f>
        <v>40870.83</v>
      </c>
    </row>
    <row r="1636" spans="1:24" x14ac:dyDescent="0.25">
      <c r="A1636" t="s">
        <v>736</v>
      </c>
      <c r="B1636" t="str">
        <f>VLOOKUP(A1636,'Customer Names'!$A$2:$E$2336,3,FALSE)</f>
        <v>Ms.</v>
      </c>
      <c r="C1636" t="str">
        <f>_xlfn.XLOOKUP(A1636,$A$2:$A$2336,'Customer Names'!$D$2:$D$2336,"NOT FOUND")</f>
        <v>Meaghan</v>
      </c>
      <c r="D1636" t="str">
        <f>_xlfn.XLOOKUP(A1636,$A$2:$A$2336,'Customer Names'!$E$2:$E$2336,"NOT FOUND")</f>
        <v>Murray</v>
      </c>
      <c r="E1636" cm="1">
        <f t="array" ref="E1636">_xlfn.XLOOKUP(A1636,$A$2:$A$2336,Table2[BMI],"NOT FOUND")</f>
        <v>21.31</v>
      </c>
      <c r="F1636" cm="1">
        <f t="array" ref="F1636">_xlfn.XLOOKUP(A1636,$A$2:$A$2336,Table2[HBA1C],"NOT FOUND")</f>
        <v>4.17</v>
      </c>
      <c r="G1636" t="str" cm="1">
        <f t="array" ref="G1636">_xlfn.XLOOKUP(A1636,$A$2:$A$2336,Table2[Heart Issues],"NOT FOUND")</f>
        <v>No</v>
      </c>
      <c r="H1636" t="str" cm="1">
        <f t="array" ref="H1636">_xlfn.XLOOKUP(A1636,$A$2:$A$2336,Table2[Any Transplants],"NOT FOUND")</f>
        <v>No</v>
      </c>
      <c r="I1636" t="str" cm="1">
        <f t="array" ref="I1636">_xlfn.XLOOKUP(A1636,$A$2:$A$2336,Table2[Cancer history],"NOT FOUND")</f>
        <v>No</v>
      </c>
      <c r="J1636" t="str">
        <f>_xlfn.XLOOKUP(A1636,Table3[customer_no],Table3[month],"NOT FOUND")</f>
        <v>Aug</v>
      </c>
      <c r="K1636" s="7">
        <f>_xlfn.XLOOKUP(A1636,Table3[customer_no],Table3[year_average],"NOT FOUND")</f>
        <v>1980</v>
      </c>
      <c r="L1636" cm="1">
        <f t="array" ref="L1636">_xlfn.XLOOKUP(A1636,Table3[customer_no],'Hospitalisation Details'!$D$2:$D$2344,"NOT FOUND")</f>
        <v>8</v>
      </c>
      <c r="M1636" s="33">
        <f>_xlfn.XLOOKUP(A1636,Table3[customer_no],Table3[dd/mm/yy],"NOT FOUND")</f>
        <v>29441</v>
      </c>
      <c r="N1636">
        <f>_xlfn.XLOOKUP(A1636,Table3[customer_no],Table3[age],"NOT FOUND")</f>
        <v>42</v>
      </c>
      <c r="O1636" cm="1">
        <f t="array" ref="O1636">_xlfn.XLOOKUP(A1636,Table3[customer_no],'Hospitalisation Details'!$E$2:$E$2344,"NOT FOUND")</f>
        <v>2</v>
      </c>
      <c r="P1636" t="str">
        <f>_xlfn.XLOOKUP(A1636,Table3[customer_no],Table3[hsplt_handled],"NOT FOUND")</f>
        <v>tier - 2</v>
      </c>
      <c r="Q1636" t="str">
        <f>_xlfn.XLOOKUP(A1636,Table3[customer_no],Table3[city_handled],"NOT FOUND")</f>
        <v>tier - 3</v>
      </c>
      <c r="R1636" t="str">
        <f>_xlfn.XLOOKUP(A1636,Table3[customer_no],Table3[state_id],"NOT FOUND")</f>
        <v>R1013</v>
      </c>
      <c r="S1636" s="34" cm="1">
        <f t="array" ref="S1636">_xlfn.XLOOKUP(A1636,Table3[customer_no],'Hospitalisation Details'!$F$2:$F$2344,"NOT FOUND")</f>
        <v>5993.62</v>
      </c>
      <c r="T1636" t="str">
        <f>_xlfn.XLOOKUP(A1636,Table2[Customer ID],Table2[BMI_category],"NOT FOUND")</f>
        <v>Normal Weight</v>
      </c>
      <c r="U1636" s="7">
        <f>_xlfn.XLOOKUP(A1636,Table2[Customer ID],Table2[no of surgery],"NOT FOUND")</f>
        <v>0</v>
      </c>
      <c r="V1636" t="str">
        <f>_xlfn.XLOOKUP(A1636,Table2[Customer ID],Table2[smoker_missing],"NOT FOUND")</f>
        <v>No</v>
      </c>
      <c r="W1636" t="str">
        <f t="shared" si="25"/>
        <v>Normal</v>
      </c>
      <c r="X1636" s="37">
        <f>SUM(Table5[[#This Row],[Title]:[Diabetes Level]])</f>
        <v>37492.1</v>
      </c>
    </row>
    <row r="1637" spans="1:24" x14ac:dyDescent="0.25">
      <c r="A1637" t="s">
        <v>735</v>
      </c>
      <c r="B1637" t="str">
        <f>VLOOKUP(A1637,'Customer Names'!$A$2:$E$2336,3,FALSE)</f>
        <v>Ms.</v>
      </c>
      <c r="C1637" t="str">
        <f>_xlfn.XLOOKUP(A1637,$A$2:$A$2336,'Customer Names'!$D$2:$D$2336,"NOT FOUND")</f>
        <v>Kristin</v>
      </c>
      <c r="D1637" t="str">
        <f>_xlfn.XLOOKUP(A1637,$A$2:$A$2336,'Customer Names'!$E$2:$E$2336,"NOT FOUND")</f>
        <v>Higden</v>
      </c>
      <c r="E1637" cm="1">
        <f t="array" ref="E1637">_xlfn.XLOOKUP(A1637,$A$2:$A$2336,Table2[BMI],"NOT FOUND")</f>
        <v>19.559999999999999</v>
      </c>
      <c r="F1637" cm="1">
        <f t="array" ref="F1637">_xlfn.XLOOKUP(A1637,$A$2:$A$2336,Table2[HBA1C],"NOT FOUND")</f>
        <v>11.96</v>
      </c>
      <c r="G1637" t="str" cm="1">
        <f t="array" ref="G1637">_xlfn.XLOOKUP(A1637,$A$2:$A$2336,Table2[Heart Issues],"NOT FOUND")</f>
        <v>No</v>
      </c>
      <c r="H1637" t="str" cm="1">
        <f t="array" ref="H1637">_xlfn.XLOOKUP(A1637,$A$2:$A$2336,Table2[Any Transplants],"NOT FOUND")</f>
        <v>No</v>
      </c>
      <c r="I1637" t="str" cm="1">
        <f t="array" ref="I1637">_xlfn.XLOOKUP(A1637,$A$2:$A$2336,Table2[Cancer history],"NOT FOUND")</f>
        <v>No</v>
      </c>
      <c r="J1637" t="str">
        <f>_xlfn.XLOOKUP(A1637,Table3[customer_no],Table3[month],"NOT FOUND")</f>
        <v>Aug</v>
      </c>
      <c r="K1637" s="7">
        <f>_xlfn.XLOOKUP(A1637,Table3[customer_no],Table3[year_average],"NOT FOUND")</f>
        <v>1974</v>
      </c>
      <c r="L1637" cm="1">
        <f t="array" ref="L1637">_xlfn.XLOOKUP(A1637,Table3[customer_no],'Hospitalisation Details'!$D$2:$D$2344,"NOT FOUND")</f>
        <v>17</v>
      </c>
      <c r="M1637" s="33">
        <f>_xlfn.XLOOKUP(A1637,Table3[customer_no],Table3[dd/mm/yy],"NOT FOUND")</f>
        <v>27258</v>
      </c>
      <c r="N1637">
        <f>_xlfn.XLOOKUP(A1637,Table3[customer_no],Table3[age],"NOT FOUND")</f>
        <v>48</v>
      </c>
      <c r="O1637" cm="1">
        <f t="array" ref="O1637">_xlfn.XLOOKUP(A1637,Table3[customer_no],'Hospitalisation Details'!$E$2:$E$2344,"NOT FOUND")</f>
        <v>0</v>
      </c>
      <c r="P1637" t="str">
        <f>_xlfn.XLOOKUP(A1637,Table3[customer_no],Table3[hsplt_handled],"NOT FOUND")</f>
        <v>tier - 2</v>
      </c>
      <c r="Q1637" t="str">
        <f>_xlfn.XLOOKUP(A1637,Table3[customer_no],Table3[city_handled],"NOT FOUND")</f>
        <v>tier - 2</v>
      </c>
      <c r="R1637" t="str">
        <f>_xlfn.XLOOKUP(A1637,Table3[customer_no],Table3[state_id],"NOT FOUND")</f>
        <v>R1013</v>
      </c>
      <c r="S1637" s="34" cm="1">
        <f t="array" ref="S1637">_xlfn.XLOOKUP(A1637,Table3[customer_no],'Hospitalisation Details'!$F$2:$F$2344,"NOT FOUND")</f>
        <v>5990.17</v>
      </c>
      <c r="T1637" t="str">
        <f>_xlfn.XLOOKUP(A1637,Table2[Customer ID],Table2[BMI_category],"NOT FOUND")</f>
        <v>Normal Weight</v>
      </c>
      <c r="U1637" s="7">
        <f>_xlfn.XLOOKUP(A1637,Table2[Customer ID],Table2[no of surgery],"NOT FOUND")</f>
        <v>0</v>
      </c>
      <c r="V1637" t="str">
        <f>_xlfn.XLOOKUP(A1637,Table2[Customer ID],Table2[smoker_missing],"NOT FOUND")</f>
        <v>No</v>
      </c>
      <c r="W1637" t="str">
        <f t="shared" si="25"/>
        <v>Diabetes</v>
      </c>
      <c r="X1637" s="37">
        <f>SUM(Table5[[#This Row],[Title]:[Diabetes Level]])</f>
        <v>35318.69</v>
      </c>
    </row>
    <row r="1638" spans="1:24" x14ac:dyDescent="0.25">
      <c r="A1638" t="s">
        <v>734</v>
      </c>
      <c r="B1638" t="str">
        <f>VLOOKUP(A1638,'Customer Names'!$A$2:$E$2336,3,FALSE)</f>
        <v>Ms.</v>
      </c>
      <c r="C1638" t="str">
        <f>_xlfn.XLOOKUP(A1638,$A$2:$A$2336,'Customer Names'!$D$2:$D$2336,"NOT FOUND")</f>
        <v>Andrea K.</v>
      </c>
      <c r="D1638" t="str">
        <f>_xlfn.XLOOKUP(A1638,$A$2:$A$2336,'Customer Names'!$E$2:$E$2336,"NOT FOUND")</f>
        <v>Rediger</v>
      </c>
      <c r="E1638" cm="1">
        <f t="array" ref="E1638">_xlfn.XLOOKUP(A1638,$A$2:$A$2336,Table2[BMI],"NOT FOUND")</f>
        <v>37.335000000000001</v>
      </c>
      <c r="F1638" cm="1">
        <f t="array" ref="F1638">_xlfn.XLOOKUP(A1638,$A$2:$A$2336,Table2[HBA1C],"NOT FOUND")</f>
        <v>6.26</v>
      </c>
      <c r="G1638" t="str" cm="1">
        <f t="array" ref="G1638">_xlfn.XLOOKUP(A1638,$A$2:$A$2336,Table2[Heart Issues],"NOT FOUND")</f>
        <v>yes</v>
      </c>
      <c r="H1638" t="str" cm="1">
        <f t="array" ref="H1638">_xlfn.XLOOKUP(A1638,$A$2:$A$2336,Table2[Any Transplants],"NOT FOUND")</f>
        <v>No</v>
      </c>
      <c r="I1638" t="str" cm="1">
        <f t="array" ref="I1638">_xlfn.XLOOKUP(A1638,$A$2:$A$2336,Table2[Cancer history],"NOT FOUND")</f>
        <v>No</v>
      </c>
      <c r="J1638" t="str">
        <f>_xlfn.XLOOKUP(A1638,Table3[customer_no],Table3[month],"NOT FOUND")</f>
        <v>Jun</v>
      </c>
      <c r="K1638" s="7">
        <f>_xlfn.XLOOKUP(A1638,Table3[customer_no],Table3[year_average],"NOT FOUND")</f>
        <v>1988</v>
      </c>
      <c r="L1638" cm="1">
        <f t="array" ref="L1638">_xlfn.XLOOKUP(A1638,Table3[customer_no],'Hospitalisation Details'!$D$2:$D$2344,"NOT FOUND")</f>
        <v>10</v>
      </c>
      <c r="M1638" s="33">
        <f>_xlfn.XLOOKUP(A1638,Table3[customer_no],Table3[dd/mm/yy],"NOT FOUND")</f>
        <v>32304</v>
      </c>
      <c r="N1638">
        <f>_xlfn.XLOOKUP(A1638,Table3[customer_no],Table3[age],"NOT FOUND")</f>
        <v>34</v>
      </c>
      <c r="O1638" cm="1">
        <f t="array" ref="O1638">_xlfn.XLOOKUP(A1638,Table3[customer_no],'Hospitalisation Details'!$E$2:$E$2344,"NOT FOUND")</f>
        <v>2</v>
      </c>
      <c r="P1638" t="str">
        <f>_xlfn.XLOOKUP(A1638,Table3[customer_no],Table3[hsplt_handled],"NOT FOUND")</f>
        <v>tier - 2</v>
      </c>
      <c r="Q1638" t="str">
        <f>_xlfn.XLOOKUP(A1638,Table3[customer_no],Table3[city_handled],"NOT FOUND")</f>
        <v>tier - 1</v>
      </c>
      <c r="R1638" t="str">
        <f>_xlfn.XLOOKUP(A1638,Table3[customer_no],Table3[state_id],"NOT FOUND")</f>
        <v>R1012</v>
      </c>
      <c r="S1638" s="34" cm="1">
        <f t="array" ref="S1638">_xlfn.XLOOKUP(A1638,Table3[customer_no],'Hospitalisation Details'!$F$2:$F$2344,"NOT FOUND")</f>
        <v>5989.52</v>
      </c>
      <c r="T1638" t="str">
        <f>_xlfn.XLOOKUP(A1638,Table2[Customer ID],Table2[BMI_category],"NOT FOUND")</f>
        <v>Obesity</v>
      </c>
      <c r="U1638" s="7">
        <f>_xlfn.XLOOKUP(A1638,Table2[Customer ID],Table2[no of surgery],"NOT FOUND")</f>
        <v>1</v>
      </c>
      <c r="V1638" t="str">
        <f>_xlfn.XLOOKUP(A1638,Table2[Customer ID],Table2[smoker_missing],"NOT FOUND")</f>
        <v>No</v>
      </c>
      <c r="W1638" t="str">
        <f t="shared" si="25"/>
        <v>Prediabetes</v>
      </c>
      <c r="X1638" s="37">
        <f>SUM(Table5[[#This Row],[Title]:[Diabetes Level]])</f>
        <v>40372.115000000005</v>
      </c>
    </row>
    <row r="1639" spans="1:24" x14ac:dyDescent="0.25">
      <c r="A1639" t="s">
        <v>733</v>
      </c>
      <c r="B1639" t="str">
        <f>VLOOKUP(A1639,'Customer Names'!$A$2:$E$2336,3,FALSE)</f>
        <v>Ms.</v>
      </c>
      <c r="C1639" t="str">
        <f>_xlfn.XLOOKUP(A1639,$A$2:$A$2336,'Customer Names'!$D$2:$D$2336,"NOT FOUND")</f>
        <v>Kris</v>
      </c>
      <c r="D1639" t="str">
        <f>_xlfn.XLOOKUP(A1639,$A$2:$A$2336,'Customer Names'!$E$2:$E$2336,"NOT FOUND")</f>
        <v>Huff</v>
      </c>
      <c r="E1639" cm="1">
        <f t="array" ref="E1639">_xlfn.XLOOKUP(A1639,$A$2:$A$2336,Table2[BMI],"NOT FOUND")</f>
        <v>19.53</v>
      </c>
      <c r="F1639" cm="1">
        <f t="array" ref="F1639">_xlfn.XLOOKUP(A1639,$A$2:$A$2336,Table2[HBA1C],"NOT FOUND")</f>
        <v>11.68</v>
      </c>
      <c r="G1639" t="str" cm="1">
        <f t="array" ref="G1639">_xlfn.XLOOKUP(A1639,$A$2:$A$2336,Table2[Heart Issues],"NOT FOUND")</f>
        <v>No</v>
      </c>
      <c r="H1639" t="str" cm="1">
        <f t="array" ref="H1639">_xlfn.XLOOKUP(A1639,$A$2:$A$2336,Table2[Any Transplants],"NOT FOUND")</f>
        <v>No</v>
      </c>
      <c r="I1639" t="str" cm="1">
        <f t="array" ref="I1639">_xlfn.XLOOKUP(A1639,$A$2:$A$2336,Table2[Cancer history],"NOT FOUND")</f>
        <v>No</v>
      </c>
      <c r="J1639" t="str">
        <f>_xlfn.XLOOKUP(A1639,Table3[customer_no],Table3[month],"NOT FOUND")</f>
        <v>Oct</v>
      </c>
      <c r="K1639" s="7">
        <f>_xlfn.XLOOKUP(A1639,Table3[customer_no],Table3[year_average],"NOT FOUND")</f>
        <v>1974</v>
      </c>
      <c r="L1639" cm="1">
        <f t="array" ref="L1639">_xlfn.XLOOKUP(A1639,Table3[customer_no],'Hospitalisation Details'!$D$2:$D$2344,"NOT FOUND")</f>
        <v>11</v>
      </c>
      <c r="M1639" s="33">
        <f>_xlfn.XLOOKUP(A1639,Table3[customer_no],Table3[dd/mm/yy],"NOT FOUND")</f>
        <v>27313</v>
      </c>
      <c r="N1639">
        <f>_xlfn.XLOOKUP(A1639,Table3[customer_no],Table3[age],"NOT FOUND")</f>
        <v>48</v>
      </c>
      <c r="O1639" cm="1">
        <f t="array" ref="O1639">_xlfn.XLOOKUP(A1639,Table3[customer_no],'Hospitalisation Details'!$E$2:$E$2344,"NOT FOUND")</f>
        <v>0</v>
      </c>
      <c r="P1639" t="str">
        <f>_xlfn.XLOOKUP(A1639,Table3[customer_no],Table3[hsplt_handled],"NOT FOUND")</f>
        <v>tier - 2</v>
      </c>
      <c r="Q1639" t="str">
        <f>_xlfn.XLOOKUP(A1639,Table3[customer_no],Table3[city_handled],"NOT FOUND")</f>
        <v>tier - 3</v>
      </c>
      <c r="R1639" t="str">
        <f>_xlfn.XLOOKUP(A1639,Table3[customer_no],Table3[state_id],"NOT FOUND")</f>
        <v>R1013</v>
      </c>
      <c r="S1639" s="34" cm="1">
        <f t="array" ref="S1639">_xlfn.XLOOKUP(A1639,Table3[customer_no],'Hospitalisation Details'!$F$2:$F$2344,"NOT FOUND")</f>
        <v>5979.99</v>
      </c>
      <c r="T1639" t="str">
        <f>_xlfn.XLOOKUP(A1639,Table2[Customer ID],Table2[BMI_category],"NOT FOUND")</f>
        <v>Normal Weight</v>
      </c>
      <c r="U1639" s="7">
        <f>_xlfn.XLOOKUP(A1639,Table2[Customer ID],Table2[no of surgery],"NOT FOUND")</f>
        <v>0</v>
      </c>
      <c r="V1639" t="str">
        <f>_xlfn.XLOOKUP(A1639,Table2[Customer ID],Table2[smoker_missing],"NOT FOUND")</f>
        <v>No</v>
      </c>
      <c r="W1639" t="str">
        <f t="shared" si="25"/>
        <v>Diabetes</v>
      </c>
      <c r="X1639" s="37">
        <f>SUM(Table5[[#This Row],[Title]:[Diabetes Level]])</f>
        <v>35357.199999999997</v>
      </c>
    </row>
    <row r="1640" spans="1:24" x14ac:dyDescent="0.25">
      <c r="A1640" t="s">
        <v>732</v>
      </c>
      <c r="B1640" t="str">
        <f>VLOOKUP(A1640,'Customer Names'!$A$2:$E$2336,3,FALSE)</f>
        <v>Mr.</v>
      </c>
      <c r="C1640" t="str">
        <f>_xlfn.XLOOKUP(A1640,$A$2:$A$2336,'Customer Names'!$D$2:$D$2336,"NOT FOUND")</f>
        <v>Alden W</v>
      </c>
      <c r="D1640" t="str">
        <f>_xlfn.XLOOKUP(A1640,$A$2:$A$2336,'Customer Names'!$E$2:$E$2336,"NOT FOUND")</f>
        <v>Hall</v>
      </c>
      <c r="E1640" cm="1">
        <f t="array" ref="E1640">_xlfn.XLOOKUP(A1640,$A$2:$A$2336,Table2[BMI],"NOT FOUND")</f>
        <v>34.1</v>
      </c>
      <c r="F1640" cm="1">
        <f t="array" ref="F1640">_xlfn.XLOOKUP(A1640,$A$2:$A$2336,Table2[HBA1C],"NOT FOUND")</f>
        <v>5.16</v>
      </c>
      <c r="G1640" t="str" cm="1">
        <f t="array" ref="G1640">_xlfn.XLOOKUP(A1640,$A$2:$A$2336,Table2[Heart Issues],"NOT FOUND")</f>
        <v>No</v>
      </c>
      <c r="H1640" t="str" cm="1">
        <f t="array" ref="H1640">_xlfn.XLOOKUP(A1640,$A$2:$A$2336,Table2[Any Transplants],"NOT FOUND")</f>
        <v>No</v>
      </c>
      <c r="I1640" t="str" cm="1">
        <f t="array" ref="I1640">_xlfn.XLOOKUP(A1640,$A$2:$A$2336,Table2[Cancer history],"NOT FOUND")</f>
        <v>No</v>
      </c>
      <c r="J1640" t="str">
        <f>_xlfn.XLOOKUP(A1640,Table3[customer_no],Table3[month],"NOT FOUND")</f>
        <v>Oct</v>
      </c>
      <c r="K1640" s="7">
        <f>_xlfn.XLOOKUP(A1640,Table3[customer_no],Table3[year_average],"NOT FOUND")</f>
        <v>1980</v>
      </c>
      <c r="L1640" cm="1">
        <f t="array" ref="L1640">_xlfn.XLOOKUP(A1640,Table3[customer_no],'Hospitalisation Details'!$D$2:$D$2344,"NOT FOUND")</f>
        <v>10</v>
      </c>
      <c r="M1640" s="33">
        <f>_xlfn.XLOOKUP(A1640,Table3[customer_no],Table3[dd/mm/yy],"NOT FOUND")</f>
        <v>29504</v>
      </c>
      <c r="N1640">
        <f>_xlfn.XLOOKUP(A1640,Table3[customer_no],Table3[age],"NOT FOUND")</f>
        <v>42</v>
      </c>
      <c r="O1640" cm="1">
        <f t="array" ref="O1640">_xlfn.XLOOKUP(A1640,Table3[customer_no],'Hospitalisation Details'!$E$2:$E$2344,"NOT FOUND")</f>
        <v>0</v>
      </c>
      <c r="P1640" t="str">
        <f>_xlfn.XLOOKUP(A1640,Table3[customer_no],Table3[hsplt_handled],"NOT FOUND")</f>
        <v>tier - 2</v>
      </c>
      <c r="Q1640" t="str">
        <f>_xlfn.XLOOKUP(A1640,Table3[customer_no],Table3[city_handled],"NOT FOUND")</f>
        <v>tier - 2</v>
      </c>
      <c r="R1640" t="str">
        <f>_xlfn.XLOOKUP(A1640,Table3[customer_no],Table3[state_id],"NOT FOUND")</f>
        <v>R1011</v>
      </c>
      <c r="S1640" s="34" cm="1">
        <f t="array" ref="S1640">_xlfn.XLOOKUP(A1640,Table3[customer_no],'Hospitalisation Details'!$F$2:$F$2344,"NOT FOUND")</f>
        <v>5979.73</v>
      </c>
      <c r="T1640" t="str">
        <f>_xlfn.XLOOKUP(A1640,Table2[Customer ID],Table2[BMI_category],"NOT FOUND")</f>
        <v>Obesity</v>
      </c>
      <c r="U1640" s="7">
        <f>_xlfn.XLOOKUP(A1640,Table2[Customer ID],Table2[no of surgery],"NOT FOUND")</f>
        <v>0</v>
      </c>
      <c r="V1640" t="str">
        <f>_xlfn.XLOOKUP(A1640,Table2[Customer ID],Table2[smoker_missing],"NOT FOUND")</f>
        <v>No</v>
      </c>
      <c r="W1640" t="str">
        <f t="shared" si="25"/>
        <v>Normal</v>
      </c>
      <c r="X1640" s="37">
        <f>SUM(Table5[[#This Row],[Title]:[Diabetes Level]])</f>
        <v>37554.99</v>
      </c>
    </row>
    <row r="1641" spans="1:24" x14ac:dyDescent="0.25">
      <c r="A1641" t="s">
        <v>731</v>
      </c>
      <c r="B1641" t="str">
        <f>VLOOKUP(A1641,'Customer Names'!$A$2:$E$2336,3,FALSE)</f>
        <v>Ms.</v>
      </c>
      <c r="C1641" t="str">
        <f>_xlfn.XLOOKUP(A1641,$A$2:$A$2336,'Customer Names'!$D$2:$D$2336,"NOT FOUND")</f>
        <v>Suzanne M</v>
      </c>
      <c r="D1641" t="str">
        <f>_xlfn.XLOOKUP(A1641,$A$2:$A$2336,'Customer Names'!$E$2:$E$2336,"NOT FOUND")</f>
        <v>Grise</v>
      </c>
      <c r="E1641" cm="1">
        <f t="array" ref="E1641">_xlfn.XLOOKUP(A1641,$A$2:$A$2336,Table2[BMI],"NOT FOUND")</f>
        <v>16.5</v>
      </c>
      <c r="F1641" cm="1">
        <f t="array" ref="F1641">_xlfn.XLOOKUP(A1641,$A$2:$A$2336,Table2[HBA1C],"NOT FOUND")</f>
        <v>6.9</v>
      </c>
      <c r="G1641" t="str" cm="1">
        <f t="array" ref="G1641">_xlfn.XLOOKUP(A1641,$A$2:$A$2336,Table2[Heart Issues],"NOT FOUND")</f>
        <v>yes</v>
      </c>
      <c r="H1641" t="str" cm="1">
        <f t="array" ref="H1641">_xlfn.XLOOKUP(A1641,$A$2:$A$2336,Table2[Any Transplants],"NOT FOUND")</f>
        <v>No</v>
      </c>
      <c r="I1641" t="str" cm="1">
        <f t="array" ref="I1641">_xlfn.XLOOKUP(A1641,$A$2:$A$2336,Table2[Cancer history],"NOT FOUND")</f>
        <v>No</v>
      </c>
      <c r="J1641" t="str">
        <f>_xlfn.XLOOKUP(A1641,Table3[customer_no],Table3[month],"NOT FOUND")</f>
        <v>Jun</v>
      </c>
      <c r="K1641" s="7">
        <f>_xlfn.XLOOKUP(A1641,Table3[customer_no],Table3[year_average],"NOT FOUND")</f>
        <v>1970</v>
      </c>
      <c r="L1641" cm="1">
        <f t="array" ref="L1641">_xlfn.XLOOKUP(A1641,Table3[customer_no],'Hospitalisation Details'!$D$2:$D$2344,"NOT FOUND")</f>
        <v>25</v>
      </c>
      <c r="M1641" s="33">
        <f>_xlfn.XLOOKUP(A1641,Table3[customer_no],Table3[dd/mm/yy],"NOT FOUND")</f>
        <v>25744</v>
      </c>
      <c r="N1641">
        <f>_xlfn.XLOOKUP(A1641,Table3[customer_no],Table3[age],"NOT FOUND")</f>
        <v>52</v>
      </c>
      <c r="O1641" cm="1">
        <f t="array" ref="O1641">_xlfn.XLOOKUP(A1641,Table3[customer_no],'Hospitalisation Details'!$E$2:$E$2344,"NOT FOUND")</f>
        <v>0</v>
      </c>
      <c r="P1641" t="str">
        <f>_xlfn.XLOOKUP(A1641,Table3[customer_no],Table3[hsplt_handled],"NOT FOUND")</f>
        <v>tier - 2</v>
      </c>
      <c r="Q1641" t="str">
        <f>_xlfn.XLOOKUP(A1641,Table3[customer_no],Table3[city_handled],"NOT FOUND")</f>
        <v>tier - 3</v>
      </c>
      <c r="R1641" t="str">
        <f>_xlfn.XLOOKUP(A1641,Table3[customer_no],Table3[state_id],"NOT FOUND")</f>
        <v>R1013</v>
      </c>
      <c r="S1641" s="34" cm="1">
        <f t="array" ref="S1641">_xlfn.XLOOKUP(A1641,Table3[customer_no],'Hospitalisation Details'!$F$2:$F$2344,"NOT FOUND")</f>
        <v>5979.66</v>
      </c>
      <c r="T1641" t="str">
        <f>_xlfn.XLOOKUP(A1641,Table2[Customer ID],Table2[BMI_category],"NOT FOUND")</f>
        <v>Underweight</v>
      </c>
      <c r="U1641" s="7">
        <f>_xlfn.XLOOKUP(A1641,Table2[Customer ID],Table2[no of surgery],"NOT FOUND")</f>
        <v>2</v>
      </c>
      <c r="V1641" t="str">
        <f>_xlfn.XLOOKUP(A1641,Table2[Customer ID],Table2[smoker_missing],"NOT FOUND")</f>
        <v>No</v>
      </c>
      <c r="W1641" t="str">
        <f t="shared" si="25"/>
        <v>Diabetes</v>
      </c>
      <c r="X1641" s="37">
        <f>SUM(Table5[[#This Row],[Title]:[Diabetes Level]])</f>
        <v>33796.06</v>
      </c>
    </row>
    <row r="1642" spans="1:24" x14ac:dyDescent="0.25">
      <c r="A1642" t="s">
        <v>730</v>
      </c>
      <c r="B1642" t="str">
        <f>VLOOKUP(A1642,'Customer Names'!$A$2:$E$2336,3,FALSE)</f>
        <v>Ms.</v>
      </c>
      <c r="C1642" t="str">
        <f>_xlfn.XLOOKUP(A1642,$A$2:$A$2336,'Customer Names'!$D$2:$D$2336,"NOT FOUND")</f>
        <v>Heidi Z.</v>
      </c>
      <c r="D1642" t="str">
        <f>_xlfn.XLOOKUP(A1642,$A$2:$A$2336,'Customer Names'!$E$2:$E$2336,"NOT FOUND")</f>
        <v>Skildum</v>
      </c>
      <c r="E1642" cm="1">
        <f t="array" ref="E1642">_xlfn.XLOOKUP(A1642,$A$2:$A$2336,Table2[BMI],"NOT FOUND")</f>
        <v>30.69</v>
      </c>
      <c r="F1642" cm="1">
        <f t="array" ref="F1642">_xlfn.XLOOKUP(A1642,$A$2:$A$2336,Table2[HBA1C],"NOT FOUND")</f>
        <v>4.83</v>
      </c>
      <c r="G1642" t="str" cm="1">
        <f t="array" ref="G1642">_xlfn.XLOOKUP(A1642,$A$2:$A$2336,Table2[Heart Issues],"NOT FOUND")</f>
        <v>No</v>
      </c>
      <c r="H1642" t="str" cm="1">
        <f t="array" ref="H1642">_xlfn.XLOOKUP(A1642,$A$2:$A$2336,Table2[Any Transplants],"NOT FOUND")</f>
        <v>No</v>
      </c>
      <c r="I1642" t="str" cm="1">
        <f t="array" ref="I1642">_xlfn.XLOOKUP(A1642,$A$2:$A$2336,Table2[Cancer history],"NOT FOUND")</f>
        <v>No</v>
      </c>
      <c r="J1642" t="str">
        <f>_xlfn.XLOOKUP(A1642,Table3[customer_no],Table3[month],"NOT FOUND")</f>
        <v>Nov</v>
      </c>
      <c r="K1642" s="7">
        <f>_xlfn.XLOOKUP(A1642,Table3[customer_no],Table3[year_average],"NOT FOUND")</f>
        <v>1984</v>
      </c>
      <c r="L1642" cm="1">
        <f t="array" ref="L1642">_xlfn.XLOOKUP(A1642,Table3[customer_no],'Hospitalisation Details'!$D$2:$D$2344,"NOT FOUND")</f>
        <v>11</v>
      </c>
      <c r="M1642" s="33">
        <f>_xlfn.XLOOKUP(A1642,Table3[customer_no],Table3[dd/mm/yy],"NOT FOUND")</f>
        <v>30997</v>
      </c>
      <c r="N1642">
        <f>_xlfn.XLOOKUP(A1642,Table3[customer_no],Table3[age],"NOT FOUND")</f>
        <v>38</v>
      </c>
      <c r="O1642" cm="1">
        <f t="array" ref="O1642">_xlfn.XLOOKUP(A1642,Table3[customer_no],'Hospitalisation Details'!$E$2:$E$2344,"NOT FOUND")</f>
        <v>1</v>
      </c>
      <c r="P1642" t="str">
        <f>_xlfn.XLOOKUP(A1642,Table3[customer_no],Table3[hsplt_handled],"NOT FOUND")</f>
        <v>tier - 2</v>
      </c>
      <c r="Q1642" t="str">
        <f>_xlfn.XLOOKUP(A1642,Table3[customer_no],Table3[city_handled],"NOT FOUND")</f>
        <v>tier - 2</v>
      </c>
      <c r="R1642" t="str">
        <f>_xlfn.XLOOKUP(A1642,Table3[customer_no],Table3[state_id],"NOT FOUND")</f>
        <v>R1013</v>
      </c>
      <c r="S1642" s="34" cm="1">
        <f t="array" ref="S1642">_xlfn.XLOOKUP(A1642,Table3[customer_no],'Hospitalisation Details'!$F$2:$F$2344,"NOT FOUND")</f>
        <v>5976.83</v>
      </c>
      <c r="T1642" t="str">
        <f>_xlfn.XLOOKUP(A1642,Table2[Customer ID],Table2[BMI_category],"NOT FOUND")</f>
        <v>Obesity</v>
      </c>
      <c r="U1642" s="7">
        <f>_xlfn.XLOOKUP(A1642,Table2[Customer ID],Table2[no of surgery],"NOT FOUND")</f>
        <v>1</v>
      </c>
      <c r="V1642" t="str">
        <f>_xlfn.XLOOKUP(A1642,Table2[Customer ID],Table2[smoker_missing],"NOT FOUND")</f>
        <v>No</v>
      </c>
      <c r="W1642" t="str">
        <f t="shared" si="25"/>
        <v>Normal</v>
      </c>
      <c r="X1642" s="37">
        <f>SUM(Table5[[#This Row],[Title]:[Diabetes Level]])</f>
        <v>39044.35</v>
      </c>
    </row>
    <row r="1643" spans="1:24" x14ac:dyDescent="0.25">
      <c r="A1643" t="s">
        <v>729</v>
      </c>
      <c r="B1643" t="str">
        <f>VLOOKUP(A1643,'Customer Names'!$A$2:$E$2336,3,FALSE)</f>
        <v>Ms.</v>
      </c>
      <c r="C1643" t="str">
        <f>_xlfn.XLOOKUP(A1643,$A$2:$A$2336,'Customer Names'!$D$2:$D$2336,"NOT FOUND")</f>
        <v>Carolyn</v>
      </c>
      <c r="D1643" t="str">
        <f>_xlfn.XLOOKUP(A1643,$A$2:$A$2336,'Customer Names'!$E$2:$E$2336,"NOT FOUND")</f>
        <v>Yang</v>
      </c>
      <c r="E1643" cm="1">
        <f t="array" ref="E1643">_xlfn.XLOOKUP(A1643,$A$2:$A$2336,Table2[BMI],"NOT FOUND")</f>
        <v>28.93</v>
      </c>
      <c r="F1643" cm="1">
        <f t="array" ref="F1643">_xlfn.XLOOKUP(A1643,$A$2:$A$2336,Table2[HBA1C],"NOT FOUND")</f>
        <v>4.87</v>
      </c>
      <c r="G1643" t="str" cm="1">
        <f t="array" ref="G1643">_xlfn.XLOOKUP(A1643,$A$2:$A$2336,Table2[Heart Issues],"NOT FOUND")</f>
        <v>No</v>
      </c>
      <c r="H1643" t="str" cm="1">
        <f t="array" ref="H1643">_xlfn.XLOOKUP(A1643,$A$2:$A$2336,Table2[Any Transplants],"NOT FOUND")</f>
        <v>No</v>
      </c>
      <c r="I1643" t="str" cm="1">
        <f t="array" ref="I1643">_xlfn.XLOOKUP(A1643,$A$2:$A$2336,Table2[Cancer history],"NOT FOUND")</f>
        <v>No</v>
      </c>
      <c r="J1643" t="str">
        <f>_xlfn.XLOOKUP(A1643,Table3[customer_no],Table3[month],"NOT FOUND")</f>
        <v>Sep</v>
      </c>
      <c r="K1643" s="7">
        <f>_xlfn.XLOOKUP(A1643,Table3[customer_no],Table3[year_average],"NOT FOUND")</f>
        <v>1984</v>
      </c>
      <c r="L1643" cm="1">
        <f t="array" ref="L1643">_xlfn.XLOOKUP(A1643,Table3[customer_no],'Hospitalisation Details'!$D$2:$D$2344,"NOT FOUND")</f>
        <v>19</v>
      </c>
      <c r="M1643" s="33">
        <f>_xlfn.XLOOKUP(A1643,Table3[customer_no],Table3[dd/mm/yy],"NOT FOUND")</f>
        <v>30944</v>
      </c>
      <c r="N1643">
        <f>_xlfn.XLOOKUP(A1643,Table3[customer_no],Table3[age],"NOT FOUND")</f>
        <v>38</v>
      </c>
      <c r="O1643" cm="1">
        <f t="array" ref="O1643">_xlfn.XLOOKUP(A1643,Table3[customer_no],'Hospitalisation Details'!$E$2:$E$2344,"NOT FOUND")</f>
        <v>1</v>
      </c>
      <c r="P1643" t="str">
        <f>_xlfn.XLOOKUP(A1643,Table3[customer_no],Table3[hsplt_handled],"NOT FOUND")</f>
        <v>tier - 2</v>
      </c>
      <c r="Q1643" t="str">
        <f>_xlfn.XLOOKUP(A1643,Table3[customer_no],Table3[city_handled],"NOT FOUND")</f>
        <v>tier - 3</v>
      </c>
      <c r="R1643" t="str">
        <f>_xlfn.XLOOKUP(A1643,Table3[customer_no],Table3[state_id],"NOT FOUND")</f>
        <v>R1013</v>
      </c>
      <c r="S1643" s="34" cm="1">
        <f t="array" ref="S1643">_xlfn.XLOOKUP(A1643,Table3[customer_no],'Hospitalisation Details'!$F$2:$F$2344,"NOT FOUND")</f>
        <v>5974.38</v>
      </c>
      <c r="T1643" t="str">
        <f>_xlfn.XLOOKUP(A1643,Table2[Customer ID],Table2[BMI_category],"NOT FOUND")</f>
        <v>Overweight</v>
      </c>
      <c r="U1643" s="7">
        <f>_xlfn.XLOOKUP(A1643,Table2[Customer ID],Table2[no of surgery],"NOT FOUND")</f>
        <v>1</v>
      </c>
      <c r="V1643" t="str">
        <f>_xlfn.XLOOKUP(A1643,Table2[Customer ID],Table2[smoker_missing],"NOT FOUND")</f>
        <v>No</v>
      </c>
      <c r="W1643" t="str">
        <f t="shared" si="25"/>
        <v>Normal</v>
      </c>
      <c r="X1643" s="37">
        <f>SUM(Table5[[#This Row],[Title]:[Diabetes Level]])</f>
        <v>38995.18</v>
      </c>
    </row>
    <row r="1644" spans="1:24" x14ac:dyDescent="0.25">
      <c r="A1644" t="s">
        <v>728</v>
      </c>
      <c r="B1644" t="str">
        <f>VLOOKUP(A1644,'Customer Names'!$A$2:$E$2336,3,FALSE)</f>
        <v>Ms.</v>
      </c>
      <c r="C1644" t="str">
        <f>_xlfn.XLOOKUP(A1644,$A$2:$A$2336,'Customer Names'!$D$2:$D$2336,"NOT FOUND")</f>
        <v>Sabine</v>
      </c>
      <c r="D1644" t="str">
        <f>_xlfn.XLOOKUP(A1644,$A$2:$A$2336,'Customer Names'!$E$2:$E$2336,"NOT FOUND")</f>
        <v>Fischer-Daly</v>
      </c>
      <c r="E1644" cm="1">
        <f t="array" ref="E1644">_xlfn.XLOOKUP(A1644,$A$2:$A$2336,Table2[BMI],"NOT FOUND")</f>
        <v>38.9</v>
      </c>
      <c r="F1644" cm="1">
        <f t="array" ref="F1644">_xlfn.XLOOKUP(A1644,$A$2:$A$2336,Table2[HBA1C],"NOT FOUND")</f>
        <v>4.28</v>
      </c>
      <c r="G1644" t="str" cm="1">
        <f t="array" ref="G1644">_xlfn.XLOOKUP(A1644,$A$2:$A$2336,Table2[Heart Issues],"NOT FOUND")</f>
        <v>No</v>
      </c>
      <c r="H1644" t="str" cm="1">
        <f t="array" ref="H1644">_xlfn.XLOOKUP(A1644,$A$2:$A$2336,Table2[Any Transplants],"NOT FOUND")</f>
        <v>No</v>
      </c>
      <c r="I1644" t="str" cm="1">
        <f t="array" ref="I1644">_xlfn.XLOOKUP(A1644,$A$2:$A$2336,Table2[Cancer history],"NOT FOUND")</f>
        <v>No</v>
      </c>
      <c r="J1644" t="str">
        <f>_xlfn.XLOOKUP(A1644,Table3[customer_no],Table3[month],"NOT FOUND")</f>
        <v>Jul</v>
      </c>
      <c r="K1644" s="7">
        <f>_xlfn.XLOOKUP(A1644,Table3[customer_no],Table3[year_average],"NOT FOUND")</f>
        <v>1989</v>
      </c>
      <c r="L1644" cm="1">
        <f t="array" ref="L1644">_xlfn.XLOOKUP(A1644,Table3[customer_no],'Hospitalisation Details'!$D$2:$D$2344,"NOT FOUND")</f>
        <v>22</v>
      </c>
      <c r="M1644" s="33">
        <f>_xlfn.XLOOKUP(A1644,Table3[customer_no],Table3[dd/mm/yy],"NOT FOUND")</f>
        <v>32711</v>
      </c>
      <c r="N1644">
        <f>_xlfn.XLOOKUP(A1644,Table3[customer_no],Table3[age],"NOT FOUND")</f>
        <v>33</v>
      </c>
      <c r="O1644" cm="1">
        <f t="array" ref="O1644">_xlfn.XLOOKUP(A1644,Table3[customer_no],'Hospitalisation Details'!$E$2:$E$2344,"NOT FOUND")</f>
        <v>3</v>
      </c>
      <c r="P1644" t="str">
        <f>_xlfn.XLOOKUP(A1644,Table3[customer_no],Table3[hsplt_handled],"NOT FOUND")</f>
        <v>tier - 2</v>
      </c>
      <c r="Q1644" t="str">
        <f>_xlfn.XLOOKUP(A1644,Table3[customer_no],Table3[city_handled],"NOT FOUND")</f>
        <v>tier - 2</v>
      </c>
      <c r="R1644" t="str">
        <f>_xlfn.XLOOKUP(A1644,Table3[customer_no],Table3[state_id],"NOT FOUND")</f>
        <v>R1011</v>
      </c>
      <c r="S1644" s="34" cm="1">
        <f t="array" ref="S1644">_xlfn.XLOOKUP(A1644,Table3[customer_no],'Hospitalisation Details'!$F$2:$F$2344,"NOT FOUND")</f>
        <v>5972.38</v>
      </c>
      <c r="T1644" t="str">
        <f>_xlfn.XLOOKUP(A1644,Table2[Customer ID],Table2[BMI_category],"NOT FOUND")</f>
        <v>Obesity</v>
      </c>
      <c r="U1644" s="7">
        <f>_xlfn.XLOOKUP(A1644,Table2[Customer ID],Table2[no of surgery],"NOT FOUND")</f>
        <v>0</v>
      </c>
      <c r="V1644" t="str">
        <f>_xlfn.XLOOKUP(A1644,Table2[Customer ID],Table2[smoker_missing],"NOT FOUND")</f>
        <v>No</v>
      </c>
      <c r="W1644" t="str">
        <f t="shared" si="25"/>
        <v>Normal</v>
      </c>
      <c r="X1644" s="37">
        <f>SUM(Table5[[#This Row],[Title]:[Diabetes Level]])</f>
        <v>40773.56</v>
      </c>
    </row>
    <row r="1645" spans="1:24" x14ac:dyDescent="0.25">
      <c r="A1645" t="s">
        <v>727</v>
      </c>
      <c r="B1645" t="str">
        <f>VLOOKUP(A1645,'Customer Names'!$A$2:$E$2336,3,FALSE)</f>
        <v>Mr.</v>
      </c>
      <c r="C1645" t="str">
        <f>_xlfn.XLOOKUP(A1645,$A$2:$A$2336,'Customer Names'!$D$2:$D$2336,"NOT FOUND")</f>
        <v>Bobby</v>
      </c>
      <c r="D1645" t="str">
        <f>_xlfn.XLOOKUP(A1645,$A$2:$A$2336,'Customer Names'!$E$2:$E$2336,"NOT FOUND")</f>
        <v>Asher</v>
      </c>
      <c r="E1645" cm="1">
        <f t="array" ref="E1645">_xlfn.XLOOKUP(A1645,$A$2:$A$2336,Table2[BMI],"NOT FOUND")</f>
        <v>26.9</v>
      </c>
      <c r="F1645" cm="1">
        <f t="array" ref="F1645">_xlfn.XLOOKUP(A1645,$A$2:$A$2336,Table2[HBA1C],"NOT FOUND")</f>
        <v>4.07</v>
      </c>
      <c r="G1645" t="str" cm="1">
        <f t="array" ref="G1645">_xlfn.XLOOKUP(A1645,$A$2:$A$2336,Table2[Heart Issues],"NOT FOUND")</f>
        <v>No</v>
      </c>
      <c r="H1645" t="str" cm="1">
        <f t="array" ref="H1645">_xlfn.XLOOKUP(A1645,$A$2:$A$2336,Table2[Any Transplants],"NOT FOUND")</f>
        <v>No</v>
      </c>
      <c r="I1645" t="str" cm="1">
        <f t="array" ref="I1645">_xlfn.XLOOKUP(A1645,$A$2:$A$2336,Table2[Cancer history],"NOT FOUND")</f>
        <v>No</v>
      </c>
      <c r="J1645" t="str">
        <f>_xlfn.XLOOKUP(A1645,Table3[customer_no],Table3[month],"NOT FOUND")</f>
        <v>Jul</v>
      </c>
      <c r="K1645" s="7">
        <f>_xlfn.XLOOKUP(A1645,Table3[customer_no],Table3[year_average],"NOT FOUND")</f>
        <v>1980</v>
      </c>
      <c r="L1645" cm="1">
        <f t="array" ref="L1645">_xlfn.XLOOKUP(A1645,Table3[customer_no],'Hospitalisation Details'!$D$2:$D$2344,"NOT FOUND")</f>
        <v>21</v>
      </c>
      <c r="M1645" s="33">
        <f>_xlfn.XLOOKUP(A1645,Table3[customer_no],Table3[dd/mm/yy],"NOT FOUND")</f>
        <v>29423</v>
      </c>
      <c r="N1645">
        <f>_xlfn.XLOOKUP(A1645,Table3[customer_no],Table3[age],"NOT FOUND")</f>
        <v>42</v>
      </c>
      <c r="O1645" cm="1">
        <f t="array" ref="O1645">_xlfn.XLOOKUP(A1645,Table3[customer_no],'Hospitalisation Details'!$E$2:$E$2344,"NOT FOUND")</f>
        <v>0</v>
      </c>
      <c r="P1645" t="str">
        <f>_xlfn.XLOOKUP(A1645,Table3[customer_no],Table3[hsplt_handled],"NOT FOUND")</f>
        <v>tier - 3</v>
      </c>
      <c r="Q1645" t="str">
        <f>_xlfn.XLOOKUP(A1645,Table3[customer_no],Table3[city_handled],"NOT FOUND")</f>
        <v>tier - 3</v>
      </c>
      <c r="R1645" t="str">
        <f>_xlfn.XLOOKUP(A1645,Table3[customer_no],Table3[state_id],"NOT FOUND")</f>
        <v>R1011</v>
      </c>
      <c r="S1645" s="34" cm="1">
        <f t="array" ref="S1645">_xlfn.XLOOKUP(A1645,Table3[customer_no],'Hospitalisation Details'!$F$2:$F$2344,"NOT FOUND")</f>
        <v>5969.72</v>
      </c>
      <c r="T1645" t="str">
        <f>_xlfn.XLOOKUP(A1645,Table2[Customer ID],Table2[BMI_category],"NOT FOUND")</f>
        <v>Overweight</v>
      </c>
      <c r="U1645" s="7">
        <f>_xlfn.XLOOKUP(A1645,Table2[Customer ID],Table2[no of surgery],"NOT FOUND")</f>
        <v>0</v>
      </c>
      <c r="V1645" t="str">
        <f>_xlfn.XLOOKUP(A1645,Table2[Customer ID],Table2[smoker_missing],"NOT FOUND")</f>
        <v>No</v>
      </c>
      <c r="W1645" t="str">
        <f t="shared" si="25"/>
        <v>Normal</v>
      </c>
      <c r="X1645" s="37">
        <f>SUM(Table5[[#This Row],[Title]:[Diabetes Level]])</f>
        <v>37466.69</v>
      </c>
    </row>
    <row r="1646" spans="1:24" x14ac:dyDescent="0.25">
      <c r="A1646" t="s">
        <v>726</v>
      </c>
      <c r="B1646" t="str">
        <f>VLOOKUP(A1646,'Customer Names'!$A$2:$E$2336,3,FALSE)</f>
        <v>Mr.</v>
      </c>
      <c r="C1646" t="str">
        <f>_xlfn.XLOOKUP(A1646,$A$2:$A$2336,'Customer Names'!$D$2:$D$2336,"NOT FOUND")</f>
        <v>Fan</v>
      </c>
      <c r="D1646" t="str">
        <f>_xlfn.XLOOKUP(A1646,$A$2:$A$2336,'Customer Names'!$E$2:$E$2336,"NOT FOUND")</f>
        <v>Zhou</v>
      </c>
      <c r="E1646" cm="1">
        <f t="array" ref="E1646">_xlfn.XLOOKUP(A1646,$A$2:$A$2336,Table2[BMI],"NOT FOUND")</f>
        <v>24.86</v>
      </c>
      <c r="F1646" cm="1">
        <f t="array" ref="F1646">_xlfn.XLOOKUP(A1646,$A$2:$A$2336,Table2[HBA1C],"NOT FOUND")</f>
        <v>6.23</v>
      </c>
      <c r="G1646" t="str" cm="1">
        <f t="array" ref="G1646">_xlfn.XLOOKUP(A1646,$A$2:$A$2336,Table2[Heart Issues],"NOT FOUND")</f>
        <v>No</v>
      </c>
      <c r="H1646" t="str" cm="1">
        <f t="array" ref="H1646">_xlfn.XLOOKUP(A1646,$A$2:$A$2336,Table2[Any Transplants],"NOT FOUND")</f>
        <v>No</v>
      </c>
      <c r="I1646" t="str" cm="1">
        <f t="array" ref="I1646">_xlfn.XLOOKUP(A1646,$A$2:$A$2336,Table2[Cancer history],"NOT FOUND")</f>
        <v>No</v>
      </c>
      <c r="J1646" t="str">
        <f>_xlfn.XLOOKUP(A1646,Table3[customer_no],Table3[month],"NOT FOUND")</f>
        <v>Aug</v>
      </c>
      <c r="K1646" s="7">
        <f>_xlfn.XLOOKUP(A1646,Table3[customer_no],Table3[year_average],"NOT FOUND")</f>
        <v>1980</v>
      </c>
      <c r="L1646" cm="1">
        <f t="array" ref="L1646">_xlfn.XLOOKUP(A1646,Table3[customer_no],'Hospitalisation Details'!$D$2:$D$2344,"NOT FOUND")</f>
        <v>5</v>
      </c>
      <c r="M1646" s="33">
        <f>_xlfn.XLOOKUP(A1646,Table3[customer_no],Table3[dd/mm/yy],"NOT FOUND")</f>
        <v>29438</v>
      </c>
      <c r="N1646">
        <f>_xlfn.XLOOKUP(A1646,Table3[customer_no],Table3[age],"NOT FOUND")</f>
        <v>42</v>
      </c>
      <c r="O1646" cm="1">
        <f t="array" ref="O1646">_xlfn.XLOOKUP(A1646,Table3[customer_no],'Hospitalisation Details'!$E$2:$E$2344,"NOT FOUND")</f>
        <v>0</v>
      </c>
      <c r="P1646" t="str">
        <f>_xlfn.XLOOKUP(A1646,Table3[customer_no],Table3[hsplt_handled],"NOT FOUND")</f>
        <v>tier - 2</v>
      </c>
      <c r="Q1646" t="str">
        <f>_xlfn.XLOOKUP(A1646,Table3[customer_no],Table3[city_handled],"NOT FOUND")</f>
        <v>tier - 3</v>
      </c>
      <c r="R1646" t="str">
        <f>_xlfn.XLOOKUP(A1646,Table3[customer_no],Table3[state_id],"NOT FOUND")</f>
        <v>R1013</v>
      </c>
      <c r="S1646" s="34" cm="1">
        <f t="array" ref="S1646">_xlfn.XLOOKUP(A1646,Table3[customer_no],'Hospitalisation Details'!$F$2:$F$2344,"NOT FOUND")</f>
        <v>5966.89</v>
      </c>
      <c r="T1646" t="str">
        <f>_xlfn.XLOOKUP(A1646,Table2[Customer ID],Table2[BMI_category],"NOT FOUND")</f>
        <v>Normal Weight</v>
      </c>
      <c r="U1646" s="7">
        <f>_xlfn.XLOOKUP(A1646,Table2[Customer ID],Table2[no of surgery],"NOT FOUND")</f>
        <v>0</v>
      </c>
      <c r="V1646" t="str">
        <f>_xlfn.XLOOKUP(A1646,Table2[Customer ID],Table2[smoker_missing],"NOT FOUND")</f>
        <v>No</v>
      </c>
      <c r="W1646" t="str">
        <f t="shared" si="25"/>
        <v>Prediabetes</v>
      </c>
      <c r="X1646" s="37">
        <f>SUM(Table5[[#This Row],[Title]:[Diabetes Level]])</f>
        <v>37462.980000000003</v>
      </c>
    </row>
    <row r="1647" spans="1:24" x14ac:dyDescent="0.25">
      <c r="A1647" t="s">
        <v>725</v>
      </c>
      <c r="B1647" t="str">
        <f>VLOOKUP(A1647,'Customer Names'!$A$2:$E$2336,3,FALSE)</f>
        <v>Mrs.</v>
      </c>
      <c r="C1647" t="str">
        <f>_xlfn.XLOOKUP(A1647,$A$2:$A$2336,'Customer Names'!$D$2:$D$2336,"NOT FOUND")</f>
        <v>Rachel M</v>
      </c>
      <c r="D1647" t="str">
        <f>_xlfn.XLOOKUP(A1647,$A$2:$A$2336,'Customer Names'!$E$2:$E$2336,"NOT FOUND")</f>
        <v>Rudder</v>
      </c>
      <c r="E1647" cm="1">
        <f t="array" ref="E1647">_xlfn.XLOOKUP(A1647,$A$2:$A$2336,Table2[BMI],"NOT FOUND")</f>
        <v>39.14</v>
      </c>
      <c r="F1647" cm="1">
        <f t="array" ref="F1647">_xlfn.XLOOKUP(A1647,$A$2:$A$2336,Table2[HBA1C],"NOT FOUND")</f>
        <v>6.24</v>
      </c>
      <c r="G1647" t="str" cm="1">
        <f t="array" ref="G1647">_xlfn.XLOOKUP(A1647,$A$2:$A$2336,Table2[Heart Issues],"NOT FOUND")</f>
        <v>No</v>
      </c>
      <c r="H1647" t="str" cm="1">
        <f t="array" ref="H1647">_xlfn.XLOOKUP(A1647,$A$2:$A$2336,Table2[Any Transplants],"NOT FOUND")</f>
        <v>yes</v>
      </c>
      <c r="I1647" t="str" cm="1">
        <f t="array" ref="I1647">_xlfn.XLOOKUP(A1647,$A$2:$A$2336,Table2[Cancer history],"NOT FOUND")</f>
        <v>No</v>
      </c>
      <c r="J1647" t="str">
        <f>_xlfn.XLOOKUP(A1647,Table3[customer_no],Table3[month],"NOT FOUND")</f>
        <v>Jul</v>
      </c>
      <c r="K1647" s="7">
        <f>_xlfn.XLOOKUP(A1647,Table3[customer_no],Table3[year_average],"NOT FOUND")</f>
        <v>2004</v>
      </c>
      <c r="L1647" cm="1">
        <f t="array" ref="L1647">_xlfn.XLOOKUP(A1647,Table3[customer_no],'Hospitalisation Details'!$D$2:$D$2344,"NOT FOUND")</f>
        <v>15</v>
      </c>
      <c r="M1647" s="33">
        <f>_xlfn.XLOOKUP(A1647,Table3[customer_no],Table3[dd/mm/yy],"NOT FOUND")</f>
        <v>38183</v>
      </c>
      <c r="N1647">
        <f>_xlfn.XLOOKUP(A1647,Table3[customer_no],Table3[age],"NOT FOUND")</f>
        <v>18</v>
      </c>
      <c r="O1647" cm="1">
        <f t="array" ref="O1647">_xlfn.XLOOKUP(A1647,Table3[customer_no],'Hospitalisation Details'!$E$2:$E$2344,"NOT FOUND")</f>
        <v>0</v>
      </c>
      <c r="P1647" t="str">
        <f>_xlfn.XLOOKUP(A1647,Table3[customer_no],Table3[hsplt_handled],"NOT FOUND")</f>
        <v>tier - 2</v>
      </c>
      <c r="Q1647" t="str">
        <f>_xlfn.XLOOKUP(A1647,Table3[customer_no],Table3[city_handled],"NOT FOUND")</f>
        <v>tier - 1</v>
      </c>
      <c r="R1647" t="str">
        <f>_xlfn.XLOOKUP(A1647,Table3[customer_no],Table3[state_id],"NOT FOUND")</f>
        <v>R1026</v>
      </c>
      <c r="S1647" s="34" cm="1">
        <f t="array" ref="S1647">_xlfn.XLOOKUP(A1647,Table3[customer_no],'Hospitalisation Details'!$F$2:$F$2344,"NOT FOUND")</f>
        <v>5960.91</v>
      </c>
      <c r="T1647" t="str">
        <f>_xlfn.XLOOKUP(A1647,Table2[Customer ID],Table2[BMI_category],"NOT FOUND")</f>
        <v>Obesity</v>
      </c>
      <c r="U1647" s="7">
        <f>_xlfn.XLOOKUP(A1647,Table2[Customer ID],Table2[no of surgery],"NOT FOUND")</f>
        <v>1</v>
      </c>
      <c r="V1647" t="str">
        <f>_xlfn.XLOOKUP(A1647,Table2[Customer ID],Table2[smoker_missing],"NOT FOUND")</f>
        <v>No</v>
      </c>
      <c r="W1647" t="str">
        <f t="shared" si="25"/>
        <v>Prediabetes</v>
      </c>
      <c r="X1647" s="37">
        <f>SUM(Table5[[#This Row],[Title]:[Diabetes Level]])</f>
        <v>46227.289999999994</v>
      </c>
    </row>
    <row r="1648" spans="1:24" x14ac:dyDescent="0.25">
      <c r="A1648" t="s">
        <v>724</v>
      </c>
      <c r="B1648" t="str">
        <f>VLOOKUP(A1648,'Customer Names'!$A$2:$E$2336,3,FALSE)</f>
        <v>Mr.</v>
      </c>
      <c r="C1648" t="str">
        <f>_xlfn.XLOOKUP(A1648,$A$2:$A$2336,'Customer Names'!$D$2:$D$2336,"NOT FOUND")</f>
        <v>Greg</v>
      </c>
      <c r="D1648" t="str">
        <f>_xlfn.XLOOKUP(A1648,$A$2:$A$2336,'Customer Names'!$E$2:$E$2336,"NOT FOUND")</f>
        <v>Cartmell</v>
      </c>
      <c r="E1648" cm="1">
        <f t="array" ref="E1648">_xlfn.XLOOKUP(A1648,$A$2:$A$2336,Table2[BMI],"NOT FOUND")</f>
        <v>39.799999999999997</v>
      </c>
      <c r="F1648" cm="1">
        <f t="array" ref="F1648">_xlfn.XLOOKUP(A1648,$A$2:$A$2336,Table2[HBA1C],"NOT FOUND")</f>
        <v>6.17</v>
      </c>
      <c r="G1648" t="str" cm="1">
        <f t="array" ref="G1648">_xlfn.XLOOKUP(A1648,$A$2:$A$2336,Table2[Heart Issues],"NOT FOUND")</f>
        <v>No</v>
      </c>
      <c r="H1648" t="str" cm="1">
        <f t="array" ref="H1648">_xlfn.XLOOKUP(A1648,$A$2:$A$2336,Table2[Any Transplants],"NOT FOUND")</f>
        <v>No</v>
      </c>
      <c r="I1648" t="str" cm="1">
        <f t="array" ref="I1648">_xlfn.XLOOKUP(A1648,$A$2:$A$2336,Table2[Cancer history],"NOT FOUND")</f>
        <v>Yes</v>
      </c>
      <c r="J1648" t="str">
        <f>_xlfn.XLOOKUP(A1648,Table3[customer_no],Table3[month],"NOT FOUND")</f>
        <v>Aug</v>
      </c>
      <c r="K1648" s="7">
        <f>_xlfn.XLOOKUP(A1648,Table3[customer_no],Table3[year_average],"NOT FOUND")</f>
        <v>2003</v>
      </c>
      <c r="L1648" cm="1">
        <f t="array" ref="L1648">_xlfn.XLOOKUP(A1648,Table3[customer_no],'Hospitalisation Details'!$D$2:$D$2344,"NOT FOUND")</f>
        <v>13</v>
      </c>
      <c r="M1648" s="33">
        <f>_xlfn.XLOOKUP(A1648,Table3[customer_no],Table3[dd/mm/yy],"NOT FOUND")</f>
        <v>37846</v>
      </c>
      <c r="N1648">
        <f>_xlfn.XLOOKUP(A1648,Table3[customer_no],Table3[age],"NOT FOUND")</f>
        <v>19</v>
      </c>
      <c r="O1648" cm="1">
        <f t="array" ref="O1648">_xlfn.XLOOKUP(A1648,Table3[customer_no],'Hospitalisation Details'!$E$2:$E$2344,"NOT FOUND")</f>
        <v>0</v>
      </c>
      <c r="P1648" t="str">
        <f>_xlfn.XLOOKUP(A1648,Table3[customer_no],Table3[hsplt_handled],"NOT FOUND")</f>
        <v>tier - 2</v>
      </c>
      <c r="Q1648" t="str">
        <f>_xlfn.XLOOKUP(A1648,Table3[customer_no],Table3[city_handled],"NOT FOUND")</f>
        <v>tier - 2</v>
      </c>
      <c r="R1648" t="str">
        <f>_xlfn.XLOOKUP(A1648,Table3[customer_no],Table3[state_id],"NOT FOUND")</f>
        <v>R1012</v>
      </c>
      <c r="S1648" s="34" cm="1">
        <f t="array" ref="S1648">_xlfn.XLOOKUP(A1648,Table3[customer_no],'Hospitalisation Details'!$F$2:$F$2344,"NOT FOUND")</f>
        <v>5957.35</v>
      </c>
      <c r="T1648" t="str">
        <f>_xlfn.XLOOKUP(A1648,Table2[Customer ID],Table2[BMI_category],"NOT FOUND")</f>
        <v>Obesity</v>
      </c>
      <c r="U1648" s="7">
        <f>_xlfn.XLOOKUP(A1648,Table2[Customer ID],Table2[no of surgery],"NOT FOUND")</f>
        <v>1</v>
      </c>
      <c r="V1648" t="str">
        <f>_xlfn.XLOOKUP(A1648,Table2[Customer ID],Table2[smoker_missing],"NOT FOUND")</f>
        <v>No</v>
      </c>
      <c r="W1648" t="str">
        <f t="shared" si="25"/>
        <v>Prediabetes</v>
      </c>
      <c r="X1648" s="37">
        <f>SUM(Table5[[#This Row],[Title]:[Diabetes Level]])</f>
        <v>45885.32</v>
      </c>
    </row>
    <row r="1649" spans="1:24" x14ac:dyDescent="0.25">
      <c r="A1649" t="s">
        <v>723</v>
      </c>
      <c r="B1649" t="str">
        <f>VLOOKUP(A1649,'Customer Names'!$A$2:$E$2336,3,FALSE)</f>
        <v>Mr.</v>
      </c>
      <c r="C1649" t="str">
        <f>_xlfn.XLOOKUP(A1649,$A$2:$A$2336,'Customer Names'!$D$2:$D$2336,"NOT FOUND")</f>
        <v>Dan</v>
      </c>
      <c r="D1649" t="str">
        <f>_xlfn.XLOOKUP(A1649,$A$2:$A$2336,'Customer Names'!$E$2:$E$2336,"NOT FOUND")</f>
        <v>Troland</v>
      </c>
      <c r="E1649" cm="1">
        <f t="array" ref="E1649">_xlfn.XLOOKUP(A1649,$A$2:$A$2336,Table2[BMI],"NOT FOUND")</f>
        <v>34.32</v>
      </c>
      <c r="F1649" cm="1">
        <f t="array" ref="F1649">_xlfn.XLOOKUP(A1649,$A$2:$A$2336,Table2[HBA1C],"NOT FOUND")</f>
        <v>5.16</v>
      </c>
      <c r="G1649" t="str" cm="1">
        <f t="array" ref="G1649">_xlfn.XLOOKUP(A1649,$A$2:$A$2336,Table2[Heart Issues],"NOT FOUND")</f>
        <v>No</v>
      </c>
      <c r="H1649" t="str" cm="1">
        <f t="array" ref="H1649">_xlfn.XLOOKUP(A1649,$A$2:$A$2336,Table2[Any Transplants],"NOT FOUND")</f>
        <v>No</v>
      </c>
      <c r="I1649" t="str" cm="1">
        <f t="array" ref="I1649">_xlfn.XLOOKUP(A1649,$A$2:$A$2336,Table2[Cancer history],"NOT FOUND")</f>
        <v>No</v>
      </c>
      <c r="J1649" t="str">
        <f>_xlfn.XLOOKUP(A1649,Table3[customer_no],Table3[month],"NOT FOUND")</f>
        <v>Jul</v>
      </c>
      <c r="K1649" s="7">
        <f>_xlfn.XLOOKUP(A1649,Table3[customer_no],Table3[year_average],"NOT FOUND")</f>
        <v>1987</v>
      </c>
      <c r="L1649" cm="1">
        <f t="array" ref="L1649">_xlfn.XLOOKUP(A1649,Table3[customer_no],'Hospitalisation Details'!$D$2:$D$2344,"NOT FOUND")</f>
        <v>14</v>
      </c>
      <c r="M1649" s="33">
        <f>_xlfn.XLOOKUP(A1649,Table3[customer_no],Table3[dd/mm/yy],"NOT FOUND")</f>
        <v>31972</v>
      </c>
      <c r="N1649">
        <f>_xlfn.XLOOKUP(A1649,Table3[customer_no],Table3[age],"NOT FOUND")</f>
        <v>35</v>
      </c>
      <c r="O1649" cm="1">
        <f t="array" ref="O1649">_xlfn.XLOOKUP(A1649,Table3[customer_no],'Hospitalisation Details'!$E$2:$E$2344,"NOT FOUND")</f>
        <v>3</v>
      </c>
      <c r="P1649" t="str">
        <f>_xlfn.XLOOKUP(A1649,Table3[customer_no],Table3[hsplt_handled],"NOT FOUND")</f>
        <v>tier - 3</v>
      </c>
      <c r="Q1649" t="str">
        <f>_xlfn.XLOOKUP(A1649,Table3[customer_no],Table3[city_handled],"NOT FOUND")</f>
        <v>tier - 2</v>
      </c>
      <c r="R1649" t="str">
        <f>_xlfn.XLOOKUP(A1649,Table3[customer_no],Table3[state_id],"NOT FOUND")</f>
        <v>R1013</v>
      </c>
      <c r="S1649" s="34" cm="1">
        <f t="array" ref="S1649">_xlfn.XLOOKUP(A1649,Table3[customer_no],'Hospitalisation Details'!$F$2:$F$2344,"NOT FOUND")</f>
        <v>5934.38</v>
      </c>
      <c r="T1649" t="str">
        <f>_xlfn.XLOOKUP(A1649,Table2[Customer ID],Table2[BMI_category],"NOT FOUND")</f>
        <v>Obesity</v>
      </c>
      <c r="U1649" s="7">
        <f>_xlfn.XLOOKUP(A1649,Table2[Customer ID],Table2[no of surgery],"NOT FOUND")</f>
        <v>1</v>
      </c>
      <c r="V1649" t="str">
        <f>_xlfn.XLOOKUP(A1649,Table2[Customer ID],Table2[smoker_missing],"NOT FOUND")</f>
        <v>No</v>
      </c>
      <c r="W1649" t="str">
        <f t="shared" si="25"/>
        <v>Normal</v>
      </c>
      <c r="X1649" s="37">
        <f>SUM(Table5[[#This Row],[Title]:[Diabetes Level]])</f>
        <v>39985.86</v>
      </c>
    </row>
    <row r="1650" spans="1:24" x14ac:dyDescent="0.25">
      <c r="A1650" t="s">
        <v>722</v>
      </c>
      <c r="B1650" t="str">
        <f>VLOOKUP(A1650,'Customer Names'!$A$2:$E$2336,3,FALSE)</f>
        <v>Ms.</v>
      </c>
      <c r="C1650" t="str">
        <f>_xlfn.XLOOKUP(A1650,$A$2:$A$2336,'Customer Names'!$D$2:$D$2336,"NOT FOUND")</f>
        <v>Jennifer A</v>
      </c>
      <c r="D1650" t="str">
        <f>_xlfn.XLOOKUP(A1650,$A$2:$A$2336,'Customer Names'!$E$2:$E$2336,"NOT FOUND")</f>
        <v>Hall</v>
      </c>
      <c r="E1650" cm="1">
        <f t="array" ref="E1650">_xlfn.XLOOKUP(A1650,$A$2:$A$2336,Table2[BMI],"NOT FOUND")</f>
        <v>32.51</v>
      </c>
      <c r="F1650" cm="1">
        <f t="array" ref="F1650">_xlfn.XLOOKUP(A1650,$A$2:$A$2336,Table2[HBA1C],"NOT FOUND")</f>
        <v>4.3</v>
      </c>
      <c r="G1650" t="str" cm="1">
        <f t="array" ref="G1650">_xlfn.XLOOKUP(A1650,$A$2:$A$2336,Table2[Heart Issues],"NOT FOUND")</f>
        <v>No</v>
      </c>
      <c r="H1650" t="str" cm="1">
        <f t="array" ref="H1650">_xlfn.XLOOKUP(A1650,$A$2:$A$2336,Table2[Any Transplants],"NOT FOUND")</f>
        <v>No</v>
      </c>
      <c r="I1650" t="str" cm="1">
        <f t="array" ref="I1650">_xlfn.XLOOKUP(A1650,$A$2:$A$2336,Table2[Cancer history],"NOT FOUND")</f>
        <v>No</v>
      </c>
      <c r="J1650" t="str">
        <f>_xlfn.XLOOKUP(A1650,Table3[customer_no],Table3[month],"NOT FOUND")</f>
        <v>Jul</v>
      </c>
      <c r="K1650" s="7">
        <f>_xlfn.XLOOKUP(A1650,Table3[customer_no],Table3[year_average],"NOT FOUND")</f>
        <v>1994</v>
      </c>
      <c r="L1650" cm="1">
        <f t="array" ref="L1650">_xlfn.XLOOKUP(A1650,Table3[customer_no],'Hospitalisation Details'!$D$2:$D$2344,"NOT FOUND")</f>
        <v>30</v>
      </c>
      <c r="M1650" s="33">
        <f>_xlfn.XLOOKUP(A1650,Table3[customer_no],Table3[dd/mm/yy],"NOT FOUND")</f>
        <v>34545</v>
      </c>
      <c r="N1650">
        <f>_xlfn.XLOOKUP(A1650,Table3[customer_no],Table3[age],"NOT FOUND")</f>
        <v>28</v>
      </c>
      <c r="O1650" cm="1">
        <f t="array" ref="O1650">_xlfn.XLOOKUP(A1650,Table3[customer_no],'Hospitalisation Details'!$E$2:$E$2344,"NOT FOUND")</f>
        <v>0</v>
      </c>
      <c r="P1650" t="str">
        <f>_xlfn.XLOOKUP(A1650,Table3[customer_no],Table3[hsplt_handled],"NOT FOUND")</f>
        <v>tier - 2</v>
      </c>
      <c r="Q1650" t="str">
        <f>_xlfn.XLOOKUP(A1650,Table3[customer_no],Table3[city_handled],"NOT FOUND")</f>
        <v>tier - 1</v>
      </c>
      <c r="R1650" t="str">
        <f>_xlfn.XLOOKUP(A1650,Table3[customer_no],Table3[state_id],"NOT FOUND")</f>
        <v>R1012</v>
      </c>
      <c r="S1650" s="34" cm="1">
        <f t="array" ref="S1650">_xlfn.XLOOKUP(A1650,Table3[customer_no],'Hospitalisation Details'!$F$2:$F$2344,"NOT FOUND")</f>
        <v>5927.65</v>
      </c>
      <c r="T1650" t="str">
        <f>_xlfn.XLOOKUP(A1650,Table2[Customer ID],Table2[BMI_category],"NOT FOUND")</f>
        <v>Obesity</v>
      </c>
      <c r="U1650" s="7">
        <f>_xlfn.XLOOKUP(A1650,Table2[Customer ID],Table2[no of surgery],"NOT FOUND")</f>
        <v>0</v>
      </c>
      <c r="V1650" t="str">
        <f>_xlfn.XLOOKUP(A1650,Table2[Customer ID],Table2[smoker_missing],"NOT FOUND")</f>
        <v>No</v>
      </c>
      <c r="W1650" t="str">
        <f t="shared" si="25"/>
        <v>Normal</v>
      </c>
      <c r="X1650" s="37">
        <f>SUM(Table5[[#This Row],[Title]:[Diabetes Level]])</f>
        <v>42561.46</v>
      </c>
    </row>
    <row r="1651" spans="1:24" x14ac:dyDescent="0.25">
      <c r="A1651" t="s">
        <v>721</v>
      </c>
      <c r="B1651" t="str">
        <f>VLOOKUP(A1651,'Customer Names'!$A$2:$E$2336,3,FALSE)</f>
        <v>Mrs.</v>
      </c>
      <c r="C1651" t="str">
        <f>_xlfn.XLOOKUP(A1651,$A$2:$A$2336,'Customer Names'!$D$2:$D$2336,"NOT FOUND")</f>
        <v>Jessica</v>
      </c>
      <c r="D1651" t="str">
        <f>_xlfn.XLOOKUP(A1651,$A$2:$A$2336,'Customer Names'!$E$2:$E$2336,"NOT FOUND")</f>
        <v>Berg</v>
      </c>
      <c r="E1651" cm="1">
        <f t="array" ref="E1651">_xlfn.XLOOKUP(A1651,$A$2:$A$2336,Table2[BMI],"NOT FOUND")</f>
        <v>30.71</v>
      </c>
      <c r="F1651" cm="1">
        <f t="array" ref="F1651">_xlfn.XLOOKUP(A1651,$A$2:$A$2336,Table2[HBA1C],"NOT FOUND")</f>
        <v>6.14</v>
      </c>
      <c r="G1651" t="str" cm="1">
        <f t="array" ref="G1651">_xlfn.XLOOKUP(A1651,$A$2:$A$2336,Table2[Heart Issues],"NOT FOUND")</f>
        <v>No</v>
      </c>
      <c r="H1651" t="str" cm="1">
        <f t="array" ref="H1651">_xlfn.XLOOKUP(A1651,$A$2:$A$2336,Table2[Any Transplants],"NOT FOUND")</f>
        <v>No</v>
      </c>
      <c r="I1651" t="str" cm="1">
        <f t="array" ref="I1651">_xlfn.XLOOKUP(A1651,$A$2:$A$2336,Table2[Cancer history],"NOT FOUND")</f>
        <v>Yes</v>
      </c>
      <c r="J1651" t="str">
        <f>_xlfn.XLOOKUP(A1651,Table3[customer_no],Table3[month],"NOT FOUND")</f>
        <v>Aug</v>
      </c>
      <c r="K1651" s="7">
        <f>_xlfn.XLOOKUP(A1651,Table3[customer_no],Table3[year_average],"NOT FOUND")</f>
        <v>1993</v>
      </c>
      <c r="L1651" cm="1">
        <f t="array" ref="L1651">_xlfn.XLOOKUP(A1651,Table3[customer_no],'Hospitalisation Details'!$D$2:$D$2344,"NOT FOUND")</f>
        <v>13</v>
      </c>
      <c r="M1651" s="33">
        <f>_xlfn.XLOOKUP(A1651,Table3[customer_no],Table3[dd/mm/yy],"NOT FOUND")</f>
        <v>34194</v>
      </c>
      <c r="N1651">
        <f>_xlfn.XLOOKUP(A1651,Table3[customer_no],Table3[age],"NOT FOUND")</f>
        <v>29</v>
      </c>
      <c r="O1651" cm="1">
        <f t="array" ref="O1651">_xlfn.XLOOKUP(A1651,Table3[customer_no],'Hospitalisation Details'!$E$2:$E$2344,"NOT FOUND")</f>
        <v>0</v>
      </c>
      <c r="P1651" t="str">
        <f>_xlfn.XLOOKUP(A1651,Table3[customer_no],Table3[hsplt_handled],"NOT FOUND")</f>
        <v>tier - 2</v>
      </c>
      <c r="Q1651" t="str">
        <f>_xlfn.XLOOKUP(A1651,Table3[customer_no],Table3[city_handled],"NOT FOUND")</f>
        <v>tier - 2</v>
      </c>
      <c r="R1651" t="str">
        <f>_xlfn.XLOOKUP(A1651,Table3[customer_no],Table3[state_id],"NOT FOUND")</f>
        <v>R1025</v>
      </c>
      <c r="S1651" s="34" cm="1">
        <f t="array" ref="S1651">_xlfn.XLOOKUP(A1651,Table3[customer_no],'Hospitalisation Details'!$F$2:$F$2344,"NOT FOUND")</f>
        <v>5926.93</v>
      </c>
      <c r="T1651" t="str">
        <f>_xlfn.XLOOKUP(A1651,Table2[Customer ID],Table2[BMI_category],"NOT FOUND")</f>
        <v>Obesity</v>
      </c>
      <c r="U1651" s="7">
        <f>_xlfn.XLOOKUP(A1651,Table2[Customer ID],Table2[no of surgery],"NOT FOUND")</f>
        <v>1</v>
      </c>
      <c r="V1651" t="str">
        <f>_xlfn.XLOOKUP(A1651,Table2[Customer ID],Table2[smoker_missing],"NOT FOUND")</f>
        <v>No</v>
      </c>
      <c r="W1651" t="str">
        <f t="shared" si="25"/>
        <v>Prediabetes</v>
      </c>
      <c r="X1651" s="37">
        <f>SUM(Table5[[#This Row],[Title]:[Diabetes Level]])</f>
        <v>42193.78</v>
      </c>
    </row>
    <row r="1652" spans="1:24" x14ac:dyDescent="0.25">
      <c r="A1652" t="s">
        <v>720</v>
      </c>
      <c r="B1652" t="str">
        <f>VLOOKUP(A1652,'Customer Names'!$A$2:$E$2336,3,FALSE)</f>
        <v>Mr.</v>
      </c>
      <c r="C1652" t="str">
        <f>_xlfn.XLOOKUP(A1652,$A$2:$A$2336,'Customer Names'!$D$2:$D$2336,"NOT FOUND")</f>
        <v>Chaiwat</v>
      </c>
      <c r="D1652" t="str">
        <f>_xlfn.XLOOKUP(A1652,$A$2:$A$2336,'Customer Names'!$E$2:$E$2336,"NOT FOUND")</f>
        <v>Engtrakul</v>
      </c>
      <c r="E1652" cm="1">
        <f t="array" ref="E1652">_xlfn.XLOOKUP(A1652,$A$2:$A$2336,Table2[BMI],"NOT FOUND")</f>
        <v>28.9</v>
      </c>
      <c r="F1652" cm="1">
        <f t="array" ref="F1652">_xlfn.XLOOKUP(A1652,$A$2:$A$2336,Table2[HBA1C],"NOT FOUND")</f>
        <v>5.36</v>
      </c>
      <c r="G1652" t="str" cm="1">
        <f t="array" ref="G1652">_xlfn.XLOOKUP(A1652,$A$2:$A$2336,Table2[Heart Issues],"NOT FOUND")</f>
        <v>No</v>
      </c>
      <c r="H1652" t="str" cm="1">
        <f t="array" ref="H1652">_xlfn.XLOOKUP(A1652,$A$2:$A$2336,Table2[Any Transplants],"NOT FOUND")</f>
        <v>No</v>
      </c>
      <c r="I1652" t="str" cm="1">
        <f t="array" ref="I1652">_xlfn.XLOOKUP(A1652,$A$2:$A$2336,Table2[Cancer history],"NOT FOUND")</f>
        <v>No</v>
      </c>
      <c r="J1652" t="str">
        <f>_xlfn.XLOOKUP(A1652,Table3[customer_no],Table3[month],"NOT FOUND")</f>
        <v>Jul</v>
      </c>
      <c r="K1652" s="7">
        <f>_xlfn.XLOOKUP(A1652,Table3[customer_no],Table3[year_average],"NOT FOUND")</f>
        <v>1987</v>
      </c>
      <c r="L1652" cm="1">
        <f t="array" ref="L1652">_xlfn.XLOOKUP(A1652,Table3[customer_no],'Hospitalisation Details'!$D$2:$D$2344,"NOT FOUND")</f>
        <v>29</v>
      </c>
      <c r="M1652" s="33">
        <f>_xlfn.XLOOKUP(A1652,Table3[customer_no],Table3[dd/mm/yy],"NOT FOUND")</f>
        <v>31987</v>
      </c>
      <c r="N1652">
        <f>_xlfn.XLOOKUP(A1652,Table3[customer_no],Table3[age],"NOT FOUND")</f>
        <v>35</v>
      </c>
      <c r="O1652" cm="1">
        <f t="array" ref="O1652">_xlfn.XLOOKUP(A1652,Table3[customer_no],'Hospitalisation Details'!$E$2:$E$2344,"NOT FOUND")</f>
        <v>3</v>
      </c>
      <c r="P1652" t="str">
        <f>_xlfn.XLOOKUP(A1652,Table3[customer_no],Table3[hsplt_handled],"NOT FOUND")</f>
        <v>tier - 3</v>
      </c>
      <c r="Q1652" t="str">
        <f>_xlfn.XLOOKUP(A1652,Table3[customer_no],Table3[city_handled],"NOT FOUND")</f>
        <v>tier - 3</v>
      </c>
      <c r="R1652" t="str">
        <f>_xlfn.XLOOKUP(A1652,Table3[customer_no],Table3[state_id],"NOT FOUND")</f>
        <v>R1011</v>
      </c>
      <c r="S1652" s="34" cm="1">
        <f t="array" ref="S1652">_xlfn.XLOOKUP(A1652,Table3[customer_no],'Hospitalisation Details'!$F$2:$F$2344,"NOT FOUND")</f>
        <v>5926.85</v>
      </c>
      <c r="T1652" t="str">
        <f>_xlfn.XLOOKUP(A1652,Table2[Customer ID],Table2[BMI_category],"NOT FOUND")</f>
        <v>Overweight</v>
      </c>
      <c r="U1652" s="7">
        <f>_xlfn.XLOOKUP(A1652,Table2[Customer ID],Table2[no of surgery],"NOT FOUND")</f>
        <v>1</v>
      </c>
      <c r="V1652" t="str">
        <f>_xlfn.XLOOKUP(A1652,Table2[Customer ID],Table2[smoker_missing],"NOT FOUND")</f>
        <v>No</v>
      </c>
      <c r="W1652" t="str">
        <f t="shared" si="25"/>
        <v>Normal</v>
      </c>
      <c r="X1652" s="37">
        <f>SUM(Table5[[#This Row],[Title]:[Diabetes Level]])</f>
        <v>40003.11</v>
      </c>
    </row>
    <row r="1653" spans="1:24" x14ac:dyDescent="0.25">
      <c r="A1653" t="s">
        <v>719</v>
      </c>
      <c r="B1653" t="str">
        <f>VLOOKUP(A1653,'Customer Names'!$A$2:$E$2336,3,FALSE)</f>
        <v>Ms.</v>
      </c>
      <c r="C1653" t="str">
        <f>_xlfn.XLOOKUP(A1653,$A$2:$A$2336,'Customer Names'!$D$2:$D$2336,"NOT FOUND")</f>
        <v>Kerri</v>
      </c>
      <c r="D1653" t="str">
        <f>_xlfn.XLOOKUP(A1653,$A$2:$A$2336,'Customer Names'!$E$2:$E$2336,"NOT FOUND")</f>
        <v>Leonhardt</v>
      </c>
      <c r="E1653" cm="1">
        <f t="array" ref="E1653">_xlfn.XLOOKUP(A1653,$A$2:$A$2336,Table2[BMI],"NOT FOUND")</f>
        <v>36.19</v>
      </c>
      <c r="F1653" cm="1">
        <f t="array" ref="F1653">_xlfn.XLOOKUP(A1653,$A$2:$A$2336,Table2[HBA1C],"NOT FOUND")</f>
        <v>4.3</v>
      </c>
      <c r="G1653" t="str" cm="1">
        <f t="array" ref="G1653">_xlfn.XLOOKUP(A1653,$A$2:$A$2336,Table2[Heart Issues],"NOT FOUND")</f>
        <v>No</v>
      </c>
      <c r="H1653" t="str" cm="1">
        <f t="array" ref="H1653">_xlfn.XLOOKUP(A1653,$A$2:$A$2336,Table2[Any Transplants],"NOT FOUND")</f>
        <v>No</v>
      </c>
      <c r="I1653" t="str" cm="1">
        <f t="array" ref="I1653">_xlfn.XLOOKUP(A1653,$A$2:$A$2336,Table2[Cancer history],"NOT FOUND")</f>
        <v>No</v>
      </c>
      <c r="J1653" t="str">
        <f>_xlfn.XLOOKUP(A1653,Table3[customer_no],Table3[month],"NOT FOUND")</f>
        <v>Dec</v>
      </c>
      <c r="K1653" s="7">
        <f>_xlfn.XLOOKUP(A1653,Table3[customer_no],Table3[year_average],"NOT FOUND")</f>
        <v>1982</v>
      </c>
      <c r="L1653" cm="1">
        <f t="array" ref="L1653">_xlfn.XLOOKUP(A1653,Table3[customer_no],'Hospitalisation Details'!$D$2:$D$2344,"NOT FOUND")</f>
        <v>21</v>
      </c>
      <c r="M1653" s="33">
        <f>_xlfn.XLOOKUP(A1653,Table3[customer_no],Table3[dd/mm/yy],"NOT FOUND")</f>
        <v>30306</v>
      </c>
      <c r="N1653">
        <f>_xlfn.XLOOKUP(A1653,Table3[customer_no],Table3[age],"NOT FOUND")</f>
        <v>40</v>
      </c>
      <c r="O1653" cm="1">
        <f t="array" ref="O1653">_xlfn.XLOOKUP(A1653,Table3[customer_no],'Hospitalisation Details'!$E$2:$E$2344,"NOT FOUND")</f>
        <v>0</v>
      </c>
      <c r="P1653" t="str">
        <f>_xlfn.XLOOKUP(A1653,Table3[customer_no],Table3[hsplt_handled],"NOT FOUND")</f>
        <v>tier - 2</v>
      </c>
      <c r="Q1653" t="str">
        <f>_xlfn.XLOOKUP(A1653,Table3[customer_no],Table3[city_handled],"NOT FOUND")</f>
        <v>tier - 1</v>
      </c>
      <c r="R1653" t="str">
        <f>_xlfn.XLOOKUP(A1653,Table3[customer_no],Table3[state_id],"NOT FOUND")</f>
        <v>R1013</v>
      </c>
      <c r="S1653" s="34" cm="1">
        <f t="array" ref="S1653">_xlfn.XLOOKUP(A1653,Table3[customer_no],'Hospitalisation Details'!$F$2:$F$2344,"NOT FOUND")</f>
        <v>5920.1</v>
      </c>
      <c r="T1653" t="str">
        <f>_xlfn.XLOOKUP(A1653,Table2[Customer ID],Table2[BMI_category],"NOT FOUND")</f>
        <v>Obesity</v>
      </c>
      <c r="U1653" s="7">
        <f>_xlfn.XLOOKUP(A1653,Table2[Customer ID],Table2[no of surgery],"NOT FOUND")</f>
        <v>0</v>
      </c>
      <c r="V1653" t="str">
        <f>_xlfn.XLOOKUP(A1653,Table2[Customer ID],Table2[smoker_missing],"NOT FOUND")</f>
        <v>No</v>
      </c>
      <c r="W1653" t="str">
        <f t="shared" si="25"/>
        <v>Normal</v>
      </c>
      <c r="X1653" s="37">
        <f>SUM(Table5[[#This Row],[Title]:[Diabetes Level]])</f>
        <v>38309.590000000004</v>
      </c>
    </row>
    <row r="1654" spans="1:24" x14ac:dyDescent="0.25">
      <c r="A1654" t="s">
        <v>718</v>
      </c>
      <c r="B1654" t="str">
        <f>VLOOKUP(A1654,'Customer Names'!$A$2:$E$2336,3,FALSE)</f>
        <v>Ms.</v>
      </c>
      <c r="C1654" t="str">
        <f>_xlfn.XLOOKUP(A1654,$A$2:$A$2336,'Customer Names'!$D$2:$D$2336,"NOT FOUND")</f>
        <v>Lisa</v>
      </c>
      <c r="D1654" t="str">
        <f>_xlfn.XLOOKUP(A1654,$A$2:$A$2336,'Customer Names'!$E$2:$E$2336,"NOT FOUND")</f>
        <v>Goetz</v>
      </c>
      <c r="E1654" cm="1">
        <f t="array" ref="E1654">_xlfn.XLOOKUP(A1654,$A$2:$A$2336,Table2[BMI],"NOT FOUND")</f>
        <v>29.6</v>
      </c>
      <c r="F1654" cm="1">
        <f t="array" ref="F1654">_xlfn.XLOOKUP(A1654,$A$2:$A$2336,Table2[HBA1C],"NOT FOUND")</f>
        <v>4.09</v>
      </c>
      <c r="G1654" t="str" cm="1">
        <f t="array" ref="G1654">_xlfn.XLOOKUP(A1654,$A$2:$A$2336,Table2[Heart Issues],"NOT FOUND")</f>
        <v>No</v>
      </c>
      <c r="H1654" t="str" cm="1">
        <f t="array" ref="H1654">_xlfn.XLOOKUP(A1654,$A$2:$A$2336,Table2[Any Transplants],"NOT FOUND")</f>
        <v>No</v>
      </c>
      <c r="I1654" t="str" cm="1">
        <f t="array" ref="I1654">_xlfn.XLOOKUP(A1654,$A$2:$A$2336,Table2[Cancer history],"NOT FOUND")</f>
        <v>No</v>
      </c>
      <c r="J1654" t="str">
        <f>_xlfn.XLOOKUP(A1654,Table3[customer_no],Table3[month],"NOT FOUND")</f>
        <v>Jul</v>
      </c>
      <c r="K1654" s="7">
        <f>_xlfn.XLOOKUP(A1654,Table3[customer_no],Table3[year_average],"NOT FOUND")</f>
        <v>1982</v>
      </c>
      <c r="L1654" cm="1">
        <f t="array" ref="L1654">_xlfn.XLOOKUP(A1654,Table3[customer_no],'Hospitalisation Details'!$D$2:$D$2344,"NOT FOUND")</f>
        <v>8</v>
      </c>
      <c r="M1654" s="33">
        <f>_xlfn.XLOOKUP(A1654,Table3[customer_no],Table3[dd/mm/yy],"NOT FOUND")</f>
        <v>30140</v>
      </c>
      <c r="N1654">
        <f>_xlfn.XLOOKUP(A1654,Table3[customer_no],Table3[age],"NOT FOUND")</f>
        <v>40</v>
      </c>
      <c r="O1654" cm="1">
        <f t="array" ref="O1654">_xlfn.XLOOKUP(A1654,Table3[customer_no],'Hospitalisation Details'!$E$2:$E$2344,"NOT FOUND")</f>
        <v>0</v>
      </c>
      <c r="P1654" t="str">
        <f>_xlfn.XLOOKUP(A1654,Table3[customer_no],Table3[hsplt_handled],"NOT FOUND")</f>
        <v>tier - 2</v>
      </c>
      <c r="Q1654" t="str">
        <f>_xlfn.XLOOKUP(A1654,Table3[customer_no],Table3[city_handled],"NOT FOUND")</f>
        <v>tier - 1</v>
      </c>
      <c r="R1654" t="str">
        <f>_xlfn.XLOOKUP(A1654,Table3[customer_no],Table3[state_id],"NOT FOUND")</f>
        <v>R1011</v>
      </c>
      <c r="S1654" s="34" cm="1">
        <f t="array" ref="S1654">_xlfn.XLOOKUP(A1654,Table3[customer_no],'Hospitalisation Details'!$F$2:$F$2344,"NOT FOUND")</f>
        <v>5910.94</v>
      </c>
      <c r="T1654" t="str">
        <f>_xlfn.XLOOKUP(A1654,Table2[Customer ID],Table2[BMI_category],"NOT FOUND")</f>
        <v>Overweight</v>
      </c>
      <c r="U1654" s="7">
        <f>_xlfn.XLOOKUP(A1654,Table2[Customer ID],Table2[no of surgery],"NOT FOUND")</f>
        <v>0</v>
      </c>
      <c r="V1654" t="str">
        <f>_xlfn.XLOOKUP(A1654,Table2[Customer ID],Table2[smoker_missing],"NOT FOUND")</f>
        <v>No</v>
      </c>
      <c r="W1654" t="str">
        <f t="shared" si="25"/>
        <v>Normal</v>
      </c>
      <c r="X1654" s="37">
        <f>SUM(Table5[[#This Row],[Title]:[Diabetes Level]])</f>
        <v>38114.629999999997</v>
      </c>
    </row>
    <row r="1655" spans="1:24" x14ac:dyDescent="0.25">
      <c r="A1655" t="s">
        <v>717</v>
      </c>
      <c r="B1655" t="str">
        <f>VLOOKUP(A1655,'Customer Names'!$A$2:$E$2336,3,FALSE)</f>
        <v>Mr.</v>
      </c>
      <c r="C1655" t="str">
        <f>_xlfn.XLOOKUP(A1655,$A$2:$A$2336,'Customer Names'!$D$2:$D$2336,"NOT FOUND")</f>
        <v>Nicholas G</v>
      </c>
      <c r="D1655" t="str">
        <f>_xlfn.XLOOKUP(A1655,$A$2:$A$2336,'Customer Names'!$E$2:$E$2336,"NOT FOUND")</f>
        <v>Cacharelis</v>
      </c>
      <c r="E1655" cm="1">
        <f t="array" ref="E1655">_xlfn.XLOOKUP(A1655,$A$2:$A$2336,Table2[BMI],"NOT FOUND")</f>
        <v>30.95</v>
      </c>
      <c r="F1655" cm="1">
        <f t="array" ref="F1655">_xlfn.XLOOKUP(A1655,$A$2:$A$2336,Table2[HBA1C],"NOT FOUND")</f>
        <v>6.27</v>
      </c>
      <c r="G1655" t="str" cm="1">
        <f t="array" ref="G1655">_xlfn.XLOOKUP(A1655,$A$2:$A$2336,Table2[Heart Issues],"NOT FOUND")</f>
        <v>No</v>
      </c>
      <c r="H1655" t="str" cm="1">
        <f t="array" ref="H1655">_xlfn.XLOOKUP(A1655,$A$2:$A$2336,Table2[Any Transplants],"NOT FOUND")</f>
        <v>No</v>
      </c>
      <c r="I1655" t="str" cm="1">
        <f t="array" ref="I1655">_xlfn.XLOOKUP(A1655,$A$2:$A$2336,Table2[Cancer history],"NOT FOUND")</f>
        <v>Yes</v>
      </c>
      <c r="J1655" t="str">
        <f>_xlfn.XLOOKUP(A1655,Table3[customer_no],Table3[month],"NOT FOUND")</f>
        <v>Oct</v>
      </c>
      <c r="K1655" s="7">
        <f>_xlfn.XLOOKUP(A1655,Table3[customer_no],Table3[year_average],"NOT FOUND")</f>
        <v>1993</v>
      </c>
      <c r="L1655" cm="1">
        <f t="array" ref="L1655">_xlfn.XLOOKUP(A1655,Table3[customer_no],'Hospitalisation Details'!$D$2:$D$2344,"NOT FOUND")</f>
        <v>19</v>
      </c>
      <c r="M1655" s="33">
        <f>_xlfn.XLOOKUP(A1655,Table3[customer_no],Table3[dd/mm/yy],"NOT FOUND")</f>
        <v>34261</v>
      </c>
      <c r="N1655">
        <f>_xlfn.XLOOKUP(A1655,Table3[customer_no],Table3[age],"NOT FOUND")</f>
        <v>29</v>
      </c>
      <c r="O1655" cm="1">
        <f t="array" ref="O1655">_xlfn.XLOOKUP(A1655,Table3[customer_no],'Hospitalisation Details'!$E$2:$E$2344,"NOT FOUND")</f>
        <v>0</v>
      </c>
      <c r="P1655" t="str">
        <f>_xlfn.XLOOKUP(A1655,Table3[customer_no],Table3[hsplt_handled],"NOT FOUND")</f>
        <v>tier - 2</v>
      </c>
      <c r="Q1655" t="str">
        <f>_xlfn.XLOOKUP(A1655,Table3[customer_no],Table3[city_handled],"NOT FOUND")</f>
        <v>tier - 2</v>
      </c>
      <c r="R1655" t="str">
        <f>_xlfn.XLOOKUP(A1655,Table3[customer_no],Table3[state_id],"NOT FOUND")</f>
        <v>R1021</v>
      </c>
      <c r="S1655" s="34" cm="1">
        <f t="array" ref="S1655">_xlfn.XLOOKUP(A1655,Table3[customer_no],'Hospitalisation Details'!$F$2:$F$2344,"NOT FOUND")</f>
        <v>5877.02</v>
      </c>
      <c r="T1655" t="str">
        <f>_xlfn.XLOOKUP(A1655,Table2[Customer ID],Table2[BMI_category],"NOT FOUND")</f>
        <v>Obesity</v>
      </c>
      <c r="U1655" s="7">
        <f>_xlfn.XLOOKUP(A1655,Table2[Customer ID],Table2[no of surgery],"NOT FOUND")</f>
        <v>1</v>
      </c>
      <c r="V1655" t="str">
        <f>_xlfn.XLOOKUP(A1655,Table2[Customer ID],Table2[smoker_missing],"NOT FOUND")</f>
        <v>No</v>
      </c>
      <c r="W1655" t="str">
        <f t="shared" si="25"/>
        <v>Prediabetes</v>
      </c>
      <c r="X1655" s="37">
        <f>SUM(Table5[[#This Row],[Title]:[Diabetes Level]])</f>
        <v>42217.240000000005</v>
      </c>
    </row>
    <row r="1656" spans="1:24" x14ac:dyDescent="0.25">
      <c r="A1656" t="s">
        <v>716</v>
      </c>
      <c r="B1656" t="str">
        <f>VLOOKUP(A1656,'Customer Names'!$A$2:$E$2336,3,FALSE)</f>
        <v>Mr.</v>
      </c>
      <c r="C1656" t="str">
        <f>_xlfn.XLOOKUP(A1656,$A$2:$A$2336,'Customer Names'!$D$2:$D$2336,"NOT FOUND")</f>
        <v>Vasilis S</v>
      </c>
      <c r="D1656" t="str">
        <f>_xlfn.XLOOKUP(A1656,$A$2:$A$2336,'Customer Names'!$E$2:$E$2336,"NOT FOUND")</f>
        <v>Kariolis</v>
      </c>
      <c r="E1656" cm="1">
        <f t="array" ref="E1656">_xlfn.XLOOKUP(A1656,$A$2:$A$2336,Table2[BMI],"NOT FOUND")</f>
        <v>19.95</v>
      </c>
      <c r="F1656" cm="1">
        <f t="array" ref="F1656">_xlfn.XLOOKUP(A1656,$A$2:$A$2336,Table2[HBA1C],"NOT FOUND")</f>
        <v>5.39</v>
      </c>
      <c r="G1656" t="str" cm="1">
        <f t="array" ref="G1656">_xlfn.XLOOKUP(A1656,$A$2:$A$2336,Table2[Heart Issues],"NOT FOUND")</f>
        <v>No</v>
      </c>
      <c r="H1656" t="str" cm="1">
        <f t="array" ref="H1656">_xlfn.XLOOKUP(A1656,$A$2:$A$2336,Table2[Any Transplants],"NOT FOUND")</f>
        <v>No</v>
      </c>
      <c r="I1656" t="str" cm="1">
        <f t="array" ref="I1656">_xlfn.XLOOKUP(A1656,$A$2:$A$2336,Table2[Cancer history],"NOT FOUND")</f>
        <v>No</v>
      </c>
      <c r="J1656" t="str">
        <f>_xlfn.XLOOKUP(A1656,Table3[customer_no],Table3[month],"NOT FOUND")</f>
        <v>Nov</v>
      </c>
      <c r="K1656" s="7">
        <f>_xlfn.XLOOKUP(A1656,Table3[customer_no],Table3[year_average],"NOT FOUND")</f>
        <v>1984</v>
      </c>
      <c r="L1656" cm="1">
        <f t="array" ref="L1656">_xlfn.XLOOKUP(A1656,Table3[customer_no],'Hospitalisation Details'!$D$2:$D$2344,"NOT FOUND")</f>
        <v>22</v>
      </c>
      <c r="M1656" s="33">
        <f>_xlfn.XLOOKUP(A1656,Table3[customer_no],Table3[dd/mm/yy],"NOT FOUND")</f>
        <v>31008</v>
      </c>
      <c r="N1656">
        <f>_xlfn.XLOOKUP(A1656,Table3[customer_no],Table3[age],"NOT FOUND")</f>
        <v>38</v>
      </c>
      <c r="O1656" cm="1">
        <f t="array" ref="O1656">_xlfn.XLOOKUP(A1656,Table3[customer_no],'Hospitalisation Details'!$E$2:$E$2344,"NOT FOUND")</f>
        <v>1</v>
      </c>
      <c r="P1656" t="str">
        <f>_xlfn.XLOOKUP(A1656,Table3[customer_no],Table3[hsplt_handled],"NOT FOUND")</f>
        <v>tier - 2</v>
      </c>
      <c r="Q1656" t="str">
        <f>_xlfn.XLOOKUP(A1656,Table3[customer_no],Table3[city_handled],"NOT FOUND")</f>
        <v>tier - 3</v>
      </c>
      <c r="R1656" t="str">
        <f>_xlfn.XLOOKUP(A1656,Table3[customer_no],Table3[state_id],"NOT FOUND")</f>
        <v>R1012</v>
      </c>
      <c r="S1656" s="34" cm="1">
        <f t="array" ref="S1656">_xlfn.XLOOKUP(A1656,Table3[customer_no],'Hospitalisation Details'!$F$2:$F$2344,"NOT FOUND")</f>
        <v>5855.9</v>
      </c>
      <c r="T1656" t="str">
        <f>_xlfn.XLOOKUP(A1656,Table2[Customer ID],Table2[BMI_category],"NOT FOUND")</f>
        <v>Normal Weight</v>
      </c>
      <c r="U1656" s="7">
        <f>_xlfn.XLOOKUP(A1656,Table2[Customer ID],Table2[no of surgery],"NOT FOUND")</f>
        <v>1</v>
      </c>
      <c r="V1656" t="str">
        <f>_xlfn.XLOOKUP(A1656,Table2[Customer ID],Table2[smoker_missing],"NOT FOUND")</f>
        <v>No</v>
      </c>
      <c r="W1656" t="str">
        <f t="shared" si="25"/>
        <v>Normal</v>
      </c>
      <c r="X1656" s="37">
        <f>SUM(Table5[[#This Row],[Title]:[Diabetes Level]])</f>
        <v>38935.24</v>
      </c>
    </row>
    <row r="1657" spans="1:24" x14ac:dyDescent="0.25">
      <c r="A1657" t="s">
        <v>715</v>
      </c>
      <c r="B1657" t="str">
        <f>VLOOKUP(A1657,'Customer Names'!$A$2:$E$2336,3,FALSE)</f>
        <v>Mr.</v>
      </c>
      <c r="C1657" t="str">
        <f>_xlfn.XLOOKUP(A1657,$A$2:$A$2336,'Customer Names'!$D$2:$D$2336,"NOT FOUND")</f>
        <v>Michael P</v>
      </c>
      <c r="D1657" t="str">
        <f>_xlfn.XLOOKUP(A1657,$A$2:$A$2336,'Customer Names'!$E$2:$E$2336,"NOT FOUND")</f>
        <v>Zelwin</v>
      </c>
      <c r="E1657" cm="1">
        <f t="array" ref="E1657">_xlfn.XLOOKUP(A1657,$A$2:$A$2336,Table2[BMI],"NOT FOUND")</f>
        <v>23.65</v>
      </c>
      <c r="F1657" cm="1">
        <f t="array" ref="F1657">_xlfn.XLOOKUP(A1657,$A$2:$A$2336,Table2[HBA1C],"NOT FOUND")</f>
        <v>5.75</v>
      </c>
      <c r="G1657" t="str" cm="1">
        <f t="array" ref="G1657">_xlfn.XLOOKUP(A1657,$A$2:$A$2336,Table2[Heart Issues],"NOT FOUND")</f>
        <v>yes</v>
      </c>
      <c r="H1657" t="str" cm="1">
        <f t="array" ref="H1657">_xlfn.XLOOKUP(A1657,$A$2:$A$2336,Table2[Any Transplants],"NOT FOUND")</f>
        <v>No</v>
      </c>
      <c r="I1657" t="str" cm="1">
        <f t="array" ref="I1657">_xlfn.XLOOKUP(A1657,$A$2:$A$2336,Table2[Cancer history],"NOT FOUND")</f>
        <v>No</v>
      </c>
      <c r="J1657" t="str">
        <f>_xlfn.XLOOKUP(A1657,Table3[customer_no],Table3[month],"NOT FOUND")</f>
        <v>Jun</v>
      </c>
      <c r="K1657" s="7">
        <f>_xlfn.XLOOKUP(A1657,Table3[customer_no],Table3[year_average],"NOT FOUND")</f>
        <v>1985</v>
      </c>
      <c r="L1657" cm="1">
        <f t="array" ref="L1657">_xlfn.XLOOKUP(A1657,Table3[customer_no],'Hospitalisation Details'!$D$2:$D$2344,"NOT FOUND")</f>
        <v>18</v>
      </c>
      <c r="M1657" s="33">
        <f>_xlfn.XLOOKUP(A1657,Table3[customer_no],Table3[dd/mm/yy],"NOT FOUND")</f>
        <v>31216</v>
      </c>
      <c r="N1657">
        <f>_xlfn.XLOOKUP(A1657,Table3[customer_no],Table3[age],"NOT FOUND")</f>
        <v>37</v>
      </c>
      <c r="O1657" cm="1">
        <f t="array" ref="O1657">_xlfn.XLOOKUP(A1657,Table3[customer_no],'Hospitalisation Details'!$E$2:$E$2344,"NOT FOUND")</f>
        <v>3</v>
      </c>
      <c r="P1657" t="str">
        <f>_xlfn.XLOOKUP(A1657,Table3[customer_no],Table3[hsplt_handled],"NOT FOUND")</f>
        <v>tier - 2</v>
      </c>
      <c r="Q1657" t="str">
        <f>_xlfn.XLOOKUP(A1657,Table3[customer_no],Table3[city_handled],"NOT FOUND")</f>
        <v>tier - 1</v>
      </c>
      <c r="R1657" t="str">
        <f>_xlfn.XLOOKUP(A1657,Table3[customer_no],Table3[state_id],"NOT FOUND")</f>
        <v>R1013</v>
      </c>
      <c r="S1657" s="34" cm="1">
        <f t="array" ref="S1657">_xlfn.XLOOKUP(A1657,Table3[customer_no],'Hospitalisation Details'!$F$2:$F$2344,"NOT FOUND")</f>
        <v>5847.24</v>
      </c>
      <c r="T1657" t="str">
        <f>_xlfn.XLOOKUP(A1657,Table2[Customer ID],Table2[BMI_category],"NOT FOUND")</f>
        <v>Normal Weight</v>
      </c>
      <c r="U1657" s="7">
        <f>_xlfn.XLOOKUP(A1657,Table2[Customer ID],Table2[no of surgery],"NOT FOUND")</f>
        <v>0</v>
      </c>
      <c r="V1657" t="str">
        <f>_xlfn.XLOOKUP(A1657,Table2[Customer ID],Table2[smoker_missing],"NOT FOUND")</f>
        <v>No</v>
      </c>
      <c r="W1657" t="str">
        <f t="shared" si="25"/>
        <v>Prediabetes</v>
      </c>
      <c r="X1657" s="37">
        <f>SUM(Table5[[#This Row],[Title]:[Diabetes Level]])</f>
        <v>39135.64</v>
      </c>
    </row>
    <row r="1658" spans="1:24" x14ac:dyDescent="0.25">
      <c r="A1658" t="s">
        <v>714</v>
      </c>
      <c r="B1658" t="str">
        <f>VLOOKUP(A1658,'Customer Names'!$A$2:$E$2336,3,FALSE)</f>
        <v>Ms.</v>
      </c>
      <c r="C1658" t="str">
        <f>_xlfn.XLOOKUP(A1658,$A$2:$A$2336,'Customer Names'!$D$2:$D$2336,"NOT FOUND")</f>
        <v>Colleen C.</v>
      </c>
      <c r="D1658" t="str">
        <f>_xlfn.XLOOKUP(A1658,$A$2:$A$2336,'Customer Names'!$E$2:$E$2336,"NOT FOUND")</f>
        <v>Barry</v>
      </c>
      <c r="E1658" cm="1">
        <f t="array" ref="E1658">_xlfn.XLOOKUP(A1658,$A$2:$A$2336,Table2[BMI],"NOT FOUND")</f>
        <v>43.34</v>
      </c>
      <c r="F1658" cm="1">
        <f t="array" ref="F1658">_xlfn.XLOOKUP(A1658,$A$2:$A$2336,Table2[HBA1C],"NOT FOUND")</f>
        <v>4.91</v>
      </c>
      <c r="G1658" t="str" cm="1">
        <f t="array" ref="G1658">_xlfn.XLOOKUP(A1658,$A$2:$A$2336,Table2[Heart Issues],"NOT FOUND")</f>
        <v>No</v>
      </c>
      <c r="H1658" t="str" cm="1">
        <f t="array" ref="H1658">_xlfn.XLOOKUP(A1658,$A$2:$A$2336,Table2[Any Transplants],"NOT FOUND")</f>
        <v>No</v>
      </c>
      <c r="I1658" t="str" cm="1">
        <f t="array" ref="I1658">_xlfn.XLOOKUP(A1658,$A$2:$A$2336,Table2[Cancer history],"NOT FOUND")</f>
        <v>No</v>
      </c>
      <c r="J1658" t="str">
        <f>_xlfn.XLOOKUP(A1658,Table3[customer_no],Table3[month],"NOT FOUND")</f>
        <v>Sep</v>
      </c>
      <c r="K1658" s="7">
        <f>_xlfn.XLOOKUP(A1658,Table3[customer_no],Table3[year_average],"NOT FOUND")</f>
        <v>1987</v>
      </c>
      <c r="L1658" cm="1">
        <f t="array" ref="L1658">_xlfn.XLOOKUP(A1658,Table3[customer_no],'Hospitalisation Details'!$D$2:$D$2344,"NOT FOUND")</f>
        <v>30</v>
      </c>
      <c r="M1658" s="33">
        <f>_xlfn.XLOOKUP(A1658,Table3[customer_no],Table3[dd/mm/yy],"NOT FOUND")</f>
        <v>32050</v>
      </c>
      <c r="N1658">
        <f>_xlfn.XLOOKUP(A1658,Table3[customer_no],Table3[age],"NOT FOUND")</f>
        <v>35</v>
      </c>
      <c r="O1658" cm="1">
        <f t="array" ref="O1658">_xlfn.XLOOKUP(A1658,Table3[customer_no],'Hospitalisation Details'!$E$2:$E$2344,"NOT FOUND")</f>
        <v>2</v>
      </c>
      <c r="P1658" t="str">
        <f>_xlfn.XLOOKUP(A1658,Table3[customer_no],Table3[hsplt_handled],"NOT FOUND")</f>
        <v>tier - 2</v>
      </c>
      <c r="Q1658" t="str">
        <f>_xlfn.XLOOKUP(A1658,Table3[customer_no],Table3[city_handled],"NOT FOUND")</f>
        <v>tier - 2</v>
      </c>
      <c r="R1658" t="str">
        <f>_xlfn.XLOOKUP(A1658,Table3[customer_no],Table3[state_id],"NOT FOUND")</f>
        <v>R1013</v>
      </c>
      <c r="S1658" s="34" cm="1">
        <f t="array" ref="S1658">_xlfn.XLOOKUP(A1658,Table3[customer_no],'Hospitalisation Details'!$F$2:$F$2344,"NOT FOUND")</f>
        <v>5846.92</v>
      </c>
      <c r="T1658" t="str">
        <f>_xlfn.XLOOKUP(A1658,Table2[Customer ID],Table2[BMI_category],"NOT FOUND")</f>
        <v>Obesity</v>
      </c>
      <c r="U1658" s="7">
        <f>_xlfn.XLOOKUP(A1658,Table2[Customer ID],Table2[no of surgery],"NOT FOUND")</f>
        <v>1</v>
      </c>
      <c r="V1658" t="str">
        <f>_xlfn.XLOOKUP(A1658,Table2[Customer ID],Table2[smoker_missing],"NOT FOUND")</f>
        <v>No</v>
      </c>
      <c r="W1658" t="str">
        <f t="shared" si="25"/>
        <v>Normal</v>
      </c>
      <c r="X1658" s="37">
        <f>SUM(Table5[[#This Row],[Title]:[Diabetes Level]])</f>
        <v>40000.17</v>
      </c>
    </row>
    <row r="1659" spans="1:24" x14ac:dyDescent="0.25">
      <c r="A1659" t="s">
        <v>713</v>
      </c>
      <c r="B1659" t="str">
        <f>VLOOKUP(A1659,'Customer Names'!$A$2:$E$2336,3,FALSE)</f>
        <v>Mrs.</v>
      </c>
      <c r="C1659" t="str">
        <f>_xlfn.XLOOKUP(A1659,$A$2:$A$2336,'Customer Names'!$D$2:$D$2336,"NOT FOUND")</f>
        <v>Annika</v>
      </c>
      <c r="D1659" t="str">
        <f>_xlfn.XLOOKUP(A1659,$A$2:$A$2336,'Customer Names'!$E$2:$E$2336,"NOT FOUND")</f>
        <v>Bannon</v>
      </c>
      <c r="E1659" cm="1">
        <f t="array" ref="E1659">_xlfn.XLOOKUP(A1659,$A$2:$A$2336,Table2[BMI],"NOT FOUND")</f>
        <v>31.98</v>
      </c>
      <c r="F1659" cm="1">
        <f t="array" ref="F1659">_xlfn.XLOOKUP(A1659,$A$2:$A$2336,Table2[HBA1C],"NOT FOUND")</f>
        <v>4.46</v>
      </c>
      <c r="G1659" t="str" cm="1">
        <f t="array" ref="G1659">_xlfn.XLOOKUP(A1659,$A$2:$A$2336,Table2[Heart Issues],"NOT FOUND")</f>
        <v>yes</v>
      </c>
      <c r="H1659" t="str" cm="1">
        <f t="array" ref="H1659">_xlfn.XLOOKUP(A1659,$A$2:$A$2336,Table2[Any Transplants],"NOT FOUND")</f>
        <v>No</v>
      </c>
      <c r="I1659" t="str" cm="1">
        <f t="array" ref="I1659">_xlfn.XLOOKUP(A1659,$A$2:$A$2336,Table2[Cancer history],"NOT FOUND")</f>
        <v>No</v>
      </c>
      <c r="J1659" t="str">
        <f>_xlfn.XLOOKUP(A1659,Table3[customer_no],Table3[month],"NOT FOUND")</f>
        <v>Aug</v>
      </c>
      <c r="K1659" s="7">
        <f>_xlfn.XLOOKUP(A1659,Table3[customer_no],Table3[year_average],"NOT FOUND")</f>
        <v>1995</v>
      </c>
      <c r="L1659" cm="1">
        <f t="array" ref="L1659">_xlfn.XLOOKUP(A1659,Table3[customer_no],'Hospitalisation Details'!$D$2:$D$2344,"NOT FOUND")</f>
        <v>20</v>
      </c>
      <c r="M1659" s="33">
        <f>_xlfn.XLOOKUP(A1659,Table3[customer_no],Table3[dd/mm/yy],"NOT FOUND")</f>
        <v>34931</v>
      </c>
      <c r="N1659">
        <f>_xlfn.XLOOKUP(A1659,Table3[customer_no],Table3[age],"NOT FOUND")</f>
        <v>27</v>
      </c>
      <c r="O1659" cm="1">
        <f t="array" ref="O1659">_xlfn.XLOOKUP(A1659,Table3[customer_no],'Hospitalisation Details'!$E$2:$E$2344,"NOT FOUND")</f>
        <v>0</v>
      </c>
      <c r="P1659" t="str">
        <f>_xlfn.XLOOKUP(A1659,Table3[customer_no],Table3[hsplt_handled],"NOT FOUND")</f>
        <v>tier - 2</v>
      </c>
      <c r="Q1659" t="str">
        <f>_xlfn.XLOOKUP(A1659,Table3[customer_no],Table3[city_handled],"NOT FOUND")</f>
        <v>tier - 2</v>
      </c>
      <c r="R1659" t="str">
        <f>_xlfn.XLOOKUP(A1659,Table3[customer_no],Table3[state_id],"NOT FOUND")</f>
        <v>R1025</v>
      </c>
      <c r="S1659" s="34" cm="1">
        <f t="array" ref="S1659">_xlfn.XLOOKUP(A1659,Table3[customer_no],'Hospitalisation Details'!$F$2:$F$2344,"NOT FOUND")</f>
        <v>5843.99</v>
      </c>
      <c r="T1659" t="str">
        <f>_xlfn.XLOOKUP(A1659,Table2[Customer ID],Table2[BMI_category],"NOT FOUND")</f>
        <v>Obesity</v>
      </c>
      <c r="U1659" s="7">
        <f>_xlfn.XLOOKUP(A1659,Table2[Customer ID],Table2[no of surgery],"NOT FOUND")</f>
        <v>1</v>
      </c>
      <c r="V1659" t="str">
        <f>_xlfn.XLOOKUP(A1659,Table2[Customer ID],Table2[smoker_missing],"NOT FOUND")</f>
        <v>No</v>
      </c>
      <c r="W1659" t="str">
        <f t="shared" si="25"/>
        <v>Normal</v>
      </c>
      <c r="X1659" s="37">
        <f>SUM(Table5[[#This Row],[Title]:[Diabetes Level]])</f>
        <v>42854.43</v>
      </c>
    </row>
    <row r="1660" spans="1:24" x14ac:dyDescent="0.25">
      <c r="A1660" t="s">
        <v>712</v>
      </c>
      <c r="B1660" t="str">
        <f>VLOOKUP(A1660,'Customer Names'!$A$2:$E$2336,3,FALSE)</f>
        <v>Ms.</v>
      </c>
      <c r="C1660" t="str">
        <f>_xlfn.XLOOKUP(A1660,$A$2:$A$2336,'Customer Names'!$D$2:$D$2336,"NOT FOUND")</f>
        <v>Kelly</v>
      </c>
      <c r="D1660" t="str">
        <f>_xlfn.XLOOKUP(A1660,$A$2:$A$2336,'Customer Names'!$E$2:$E$2336,"NOT FOUND")</f>
        <v>Chang</v>
      </c>
      <c r="E1660" cm="1">
        <f t="array" ref="E1660">_xlfn.XLOOKUP(A1660,$A$2:$A$2336,Table2[BMI],"NOT FOUND")</f>
        <v>35.86</v>
      </c>
      <c r="F1660" cm="1">
        <f t="array" ref="F1660">_xlfn.XLOOKUP(A1660,$A$2:$A$2336,Table2[HBA1C],"NOT FOUND")</f>
        <v>6.22</v>
      </c>
      <c r="G1660" t="str" cm="1">
        <f t="array" ref="G1660">_xlfn.XLOOKUP(A1660,$A$2:$A$2336,Table2[Heart Issues],"NOT FOUND")</f>
        <v>No</v>
      </c>
      <c r="H1660" t="str" cm="1">
        <f t="array" ref="H1660">_xlfn.XLOOKUP(A1660,$A$2:$A$2336,Table2[Any Transplants],"NOT FOUND")</f>
        <v>No</v>
      </c>
      <c r="I1660" t="str" cm="1">
        <f t="array" ref="I1660">_xlfn.XLOOKUP(A1660,$A$2:$A$2336,Table2[Cancer history],"NOT FOUND")</f>
        <v>No</v>
      </c>
      <c r="J1660" t="str">
        <f>_xlfn.XLOOKUP(A1660,Table3[customer_no],Table3[month],"NOT FOUND")</f>
        <v>Jul</v>
      </c>
      <c r="K1660" s="7">
        <f>_xlfn.XLOOKUP(A1660,Table3[customer_no],Table3[year_average],"NOT FOUND")</f>
        <v>1987</v>
      </c>
      <c r="L1660" cm="1">
        <f t="array" ref="L1660">_xlfn.XLOOKUP(A1660,Table3[customer_no],'Hospitalisation Details'!$D$2:$D$2344,"NOT FOUND")</f>
        <v>27</v>
      </c>
      <c r="M1660" s="33">
        <f>_xlfn.XLOOKUP(A1660,Table3[customer_no],Table3[dd/mm/yy],"NOT FOUND")</f>
        <v>31985</v>
      </c>
      <c r="N1660">
        <f>_xlfn.XLOOKUP(A1660,Table3[customer_no],Table3[age],"NOT FOUND")</f>
        <v>35</v>
      </c>
      <c r="O1660" cm="1">
        <f t="array" ref="O1660">_xlfn.XLOOKUP(A1660,Table3[customer_no],'Hospitalisation Details'!$E$2:$E$2344,"NOT FOUND")</f>
        <v>2</v>
      </c>
      <c r="P1660" t="str">
        <f>_xlfn.XLOOKUP(A1660,Table3[customer_no],Table3[hsplt_handled],"NOT FOUND")</f>
        <v>tier - 2</v>
      </c>
      <c r="Q1660" t="str">
        <f>_xlfn.XLOOKUP(A1660,Table3[customer_no],Table3[city_handled],"NOT FOUND")</f>
        <v>tier - 3</v>
      </c>
      <c r="R1660" t="str">
        <f>_xlfn.XLOOKUP(A1660,Table3[customer_no],Table3[state_id],"NOT FOUND")</f>
        <v>R1013</v>
      </c>
      <c r="S1660" s="34" cm="1">
        <f t="array" ref="S1660">_xlfn.XLOOKUP(A1660,Table3[customer_no],'Hospitalisation Details'!$F$2:$F$2344,"NOT FOUND")</f>
        <v>5836.52</v>
      </c>
      <c r="T1660" t="str">
        <f>_xlfn.XLOOKUP(A1660,Table2[Customer ID],Table2[BMI_category],"NOT FOUND")</f>
        <v>Obesity</v>
      </c>
      <c r="U1660" s="7">
        <f>_xlfn.XLOOKUP(A1660,Table2[Customer ID],Table2[no of surgery],"NOT FOUND")</f>
        <v>1</v>
      </c>
      <c r="V1660" t="str">
        <f>_xlfn.XLOOKUP(A1660,Table2[Customer ID],Table2[smoker_missing],"NOT FOUND")</f>
        <v>No</v>
      </c>
      <c r="W1660" t="str">
        <f t="shared" si="25"/>
        <v>Prediabetes</v>
      </c>
      <c r="X1660" s="37">
        <f>SUM(Table5[[#This Row],[Title]:[Diabetes Level]])</f>
        <v>39915.600000000006</v>
      </c>
    </row>
    <row r="1661" spans="1:24" x14ac:dyDescent="0.25">
      <c r="A1661" t="s">
        <v>711</v>
      </c>
      <c r="B1661" t="str">
        <f>VLOOKUP(A1661,'Customer Names'!$A$2:$E$2336,3,FALSE)</f>
        <v>Mr.</v>
      </c>
      <c r="C1661" t="str">
        <f>_xlfn.XLOOKUP(A1661,$A$2:$A$2336,'Customer Names'!$D$2:$D$2336,"NOT FOUND")</f>
        <v>Nicholas C.</v>
      </c>
      <c r="D1661" t="str">
        <f>_xlfn.XLOOKUP(A1661,$A$2:$A$2336,'Customer Names'!$E$2:$E$2336,"NOT FOUND")</f>
        <v>Vetter</v>
      </c>
      <c r="E1661" cm="1">
        <f t="array" ref="E1661">_xlfn.XLOOKUP(A1661,$A$2:$A$2336,Table2[BMI],"NOT FOUND")</f>
        <v>15.2</v>
      </c>
      <c r="F1661" cm="1">
        <f t="array" ref="F1661">_xlfn.XLOOKUP(A1661,$A$2:$A$2336,Table2[HBA1C],"NOT FOUND")</f>
        <v>8.82</v>
      </c>
      <c r="G1661" t="str" cm="1">
        <f t="array" ref="G1661">_xlfn.XLOOKUP(A1661,$A$2:$A$2336,Table2[Heart Issues],"NOT FOUND")</f>
        <v>No</v>
      </c>
      <c r="H1661" t="str" cm="1">
        <f t="array" ref="H1661">_xlfn.XLOOKUP(A1661,$A$2:$A$2336,Table2[Any Transplants],"NOT FOUND")</f>
        <v>No</v>
      </c>
      <c r="I1661" t="str" cm="1">
        <f t="array" ref="I1661">_xlfn.XLOOKUP(A1661,$A$2:$A$2336,Table2[Cancer history],"NOT FOUND")</f>
        <v>No</v>
      </c>
      <c r="J1661" t="str">
        <f>_xlfn.XLOOKUP(A1661,Table3[customer_no],Table3[month],"NOT FOUND")</f>
        <v>Sep</v>
      </c>
      <c r="K1661" s="7">
        <f>_xlfn.XLOOKUP(A1661,Table3[customer_no],Table3[year_average],"NOT FOUND")</f>
        <v>1971</v>
      </c>
      <c r="L1661" cm="1">
        <f t="array" ref="L1661">_xlfn.XLOOKUP(A1661,Table3[customer_no],'Hospitalisation Details'!$D$2:$D$2344,"NOT FOUND")</f>
        <v>27</v>
      </c>
      <c r="M1661" s="33">
        <f>_xlfn.XLOOKUP(A1661,Table3[customer_no],Table3[dd/mm/yy],"NOT FOUND")</f>
        <v>26203</v>
      </c>
      <c r="N1661">
        <f>_xlfn.XLOOKUP(A1661,Table3[customer_no],Table3[age],"NOT FOUND")</f>
        <v>51</v>
      </c>
      <c r="O1661" cm="1">
        <f t="array" ref="O1661">_xlfn.XLOOKUP(A1661,Table3[customer_no],'Hospitalisation Details'!$E$2:$E$2344,"NOT FOUND")</f>
        <v>0</v>
      </c>
      <c r="P1661" t="str">
        <f>_xlfn.XLOOKUP(A1661,Table3[customer_no],Table3[hsplt_handled],"NOT FOUND")</f>
        <v>tier - 2</v>
      </c>
      <c r="Q1661" t="str">
        <f>_xlfn.XLOOKUP(A1661,Table3[customer_no],Table3[city_handled],"NOT FOUND")</f>
        <v>tier - 3</v>
      </c>
      <c r="R1661" t="str">
        <f>_xlfn.XLOOKUP(A1661,Table3[customer_no],Table3[state_id],"NOT FOUND")</f>
        <v>R1012</v>
      </c>
      <c r="S1661" s="34" cm="1">
        <f t="array" ref="S1661">_xlfn.XLOOKUP(A1661,Table3[customer_no],'Hospitalisation Details'!$F$2:$F$2344,"NOT FOUND")</f>
        <v>5832.6</v>
      </c>
      <c r="T1661" t="str">
        <f>_xlfn.XLOOKUP(A1661,Table2[Customer ID],Table2[BMI_category],"NOT FOUND")</f>
        <v>Underweight</v>
      </c>
      <c r="U1661" s="7">
        <f>_xlfn.XLOOKUP(A1661,Table2[Customer ID],Table2[no of surgery],"NOT FOUND")</f>
        <v>0</v>
      </c>
      <c r="V1661" t="str">
        <f>_xlfn.XLOOKUP(A1661,Table2[Customer ID],Table2[smoker_missing],"NOT FOUND")</f>
        <v>No</v>
      </c>
      <c r="W1661" t="str">
        <f t="shared" si="25"/>
        <v>Diabetes</v>
      </c>
      <c r="X1661" s="37">
        <f>SUM(Table5[[#This Row],[Title]:[Diabetes Level]])</f>
        <v>34108.620000000003</v>
      </c>
    </row>
    <row r="1662" spans="1:24" x14ac:dyDescent="0.25">
      <c r="A1662" t="s">
        <v>710</v>
      </c>
      <c r="B1662" t="str">
        <f>VLOOKUP(A1662,'Customer Names'!$A$2:$E$2336,3,FALSE)</f>
        <v>Mrs.</v>
      </c>
      <c r="C1662" t="str">
        <f>_xlfn.XLOOKUP(A1662,$A$2:$A$2336,'Customer Names'!$D$2:$D$2336,"NOT FOUND")</f>
        <v>Kelly K</v>
      </c>
      <c r="D1662" t="str">
        <f>_xlfn.XLOOKUP(A1662,$A$2:$A$2336,'Customer Names'!$E$2:$E$2336,"NOT FOUND")</f>
        <v>Jablonski</v>
      </c>
      <c r="E1662" cm="1">
        <f t="array" ref="E1662">_xlfn.XLOOKUP(A1662,$A$2:$A$2336,Table2[BMI],"NOT FOUND")</f>
        <v>37.200000000000003</v>
      </c>
      <c r="F1662" cm="1">
        <f t="array" ref="F1662">_xlfn.XLOOKUP(A1662,$A$2:$A$2336,Table2[HBA1C],"NOT FOUND")</f>
        <v>10.14</v>
      </c>
      <c r="G1662" t="str" cm="1">
        <f t="array" ref="G1662">_xlfn.XLOOKUP(A1662,$A$2:$A$2336,Table2[Heart Issues],"NOT FOUND")</f>
        <v>No</v>
      </c>
      <c r="H1662" t="str" cm="1">
        <f t="array" ref="H1662">_xlfn.XLOOKUP(A1662,$A$2:$A$2336,Table2[Any Transplants],"NOT FOUND")</f>
        <v>No</v>
      </c>
      <c r="I1662" t="str" cm="1">
        <f t="array" ref="I1662">_xlfn.XLOOKUP(A1662,$A$2:$A$2336,Table2[Cancer history],"NOT FOUND")</f>
        <v>No</v>
      </c>
      <c r="J1662" t="str">
        <f>_xlfn.XLOOKUP(A1662,Table3[customer_no],Table3[month],"NOT FOUND")</f>
        <v>Jul</v>
      </c>
      <c r="K1662" s="7">
        <f>_xlfn.XLOOKUP(A1662,Table3[customer_no],Table3[year_average],"NOT FOUND")</f>
        <v>2002</v>
      </c>
      <c r="L1662" cm="1">
        <f t="array" ref="L1662">_xlfn.XLOOKUP(A1662,Table3[customer_no],'Hospitalisation Details'!$D$2:$D$2344,"NOT FOUND")</f>
        <v>22</v>
      </c>
      <c r="M1662" s="33">
        <f>_xlfn.XLOOKUP(A1662,Table3[customer_no],Table3[dd/mm/yy],"NOT FOUND")</f>
        <v>37459</v>
      </c>
      <c r="N1662">
        <f>_xlfn.XLOOKUP(A1662,Table3[customer_no],Table3[age],"NOT FOUND")</f>
        <v>20</v>
      </c>
      <c r="O1662" cm="1">
        <f t="array" ref="O1662">_xlfn.XLOOKUP(A1662,Table3[customer_no],'Hospitalisation Details'!$E$2:$E$2344,"NOT FOUND")</f>
        <v>0</v>
      </c>
      <c r="P1662" t="str">
        <f>_xlfn.XLOOKUP(A1662,Table3[customer_no],Table3[hsplt_handled],"NOT FOUND")</f>
        <v>tier - 2</v>
      </c>
      <c r="Q1662" t="str">
        <f>_xlfn.XLOOKUP(A1662,Table3[customer_no],Table3[city_handled],"NOT FOUND")</f>
        <v>tier - 2</v>
      </c>
      <c r="R1662" t="str">
        <f>_xlfn.XLOOKUP(A1662,Table3[customer_no],Table3[state_id],"NOT FOUND")</f>
        <v>R1026</v>
      </c>
      <c r="S1662" s="34" cm="1">
        <f t="array" ref="S1662">_xlfn.XLOOKUP(A1662,Table3[customer_no],'Hospitalisation Details'!$F$2:$F$2344,"NOT FOUND")</f>
        <v>5816.58</v>
      </c>
      <c r="T1662" t="str">
        <f>_xlfn.XLOOKUP(A1662,Table2[Customer ID],Table2[BMI_category],"NOT FOUND")</f>
        <v>Obesity</v>
      </c>
      <c r="U1662" s="7">
        <f>_xlfn.XLOOKUP(A1662,Table2[Customer ID],Table2[no of surgery],"NOT FOUND")</f>
        <v>0</v>
      </c>
      <c r="V1662" t="str">
        <f>_xlfn.XLOOKUP(A1662,Table2[Customer ID],Table2[smoker_missing],"NOT FOUND")</f>
        <v>No</v>
      </c>
      <c r="W1662" t="str">
        <f t="shared" si="25"/>
        <v>Diabetes</v>
      </c>
      <c r="X1662" s="37">
        <f>SUM(Table5[[#This Row],[Title]:[Diabetes Level]])</f>
        <v>45366.92</v>
      </c>
    </row>
    <row r="1663" spans="1:24" x14ac:dyDescent="0.25">
      <c r="A1663" t="s">
        <v>709</v>
      </c>
      <c r="B1663" t="str">
        <f>VLOOKUP(A1663,'Customer Names'!$A$2:$E$2336,3,FALSE)</f>
        <v>Mr.</v>
      </c>
      <c r="C1663" t="str">
        <f>_xlfn.XLOOKUP(A1663,$A$2:$A$2336,'Customer Names'!$D$2:$D$2336,"NOT FOUND")</f>
        <v>Andrew</v>
      </c>
      <c r="D1663" t="str">
        <f>_xlfn.XLOOKUP(A1663,$A$2:$A$2336,'Customer Names'!$E$2:$E$2336,"NOT FOUND")</f>
        <v>Jakubowitch</v>
      </c>
      <c r="E1663" cm="1">
        <f t="array" ref="E1663">_xlfn.XLOOKUP(A1663,$A$2:$A$2336,Table2[BMI],"NOT FOUND")</f>
        <v>17.91</v>
      </c>
      <c r="F1663" cm="1">
        <f t="array" ref="F1663">_xlfn.XLOOKUP(A1663,$A$2:$A$2336,Table2[HBA1C],"NOT FOUND")</f>
        <v>4.66</v>
      </c>
      <c r="G1663" t="str" cm="1">
        <f t="array" ref="G1663">_xlfn.XLOOKUP(A1663,$A$2:$A$2336,Table2[Heart Issues],"NOT FOUND")</f>
        <v>No</v>
      </c>
      <c r="H1663" t="str" cm="1">
        <f t="array" ref="H1663">_xlfn.XLOOKUP(A1663,$A$2:$A$2336,Table2[Any Transplants],"NOT FOUND")</f>
        <v>No</v>
      </c>
      <c r="I1663" t="str" cm="1">
        <f t="array" ref="I1663">_xlfn.XLOOKUP(A1663,$A$2:$A$2336,Table2[Cancer history],"NOT FOUND")</f>
        <v>No</v>
      </c>
      <c r="J1663" t="str">
        <f>_xlfn.XLOOKUP(A1663,Table3[customer_no],Table3[month],"NOT FOUND")</f>
        <v>Nov</v>
      </c>
      <c r="K1663" s="7">
        <f>_xlfn.XLOOKUP(A1663,Table3[customer_no],Table3[year_average],"NOT FOUND")</f>
        <v>1972</v>
      </c>
      <c r="L1663" cm="1">
        <f t="array" ref="L1663">_xlfn.XLOOKUP(A1663,Table3[customer_no],'Hospitalisation Details'!$D$2:$D$2344,"NOT FOUND")</f>
        <v>2</v>
      </c>
      <c r="M1663" s="33">
        <f>_xlfn.XLOOKUP(A1663,Table3[customer_no],Table3[dd/mm/yy],"NOT FOUND")</f>
        <v>26605</v>
      </c>
      <c r="N1663">
        <f>_xlfn.XLOOKUP(A1663,Table3[customer_no],Table3[age],"NOT FOUND")</f>
        <v>50</v>
      </c>
      <c r="O1663" cm="1">
        <f t="array" ref="O1663">_xlfn.XLOOKUP(A1663,Table3[customer_no],'Hospitalisation Details'!$E$2:$E$2344,"NOT FOUND")</f>
        <v>0</v>
      </c>
      <c r="P1663" t="str">
        <f>_xlfn.XLOOKUP(A1663,Table3[customer_no],Table3[hsplt_handled],"NOT FOUND")</f>
        <v>tier - 2</v>
      </c>
      <c r="Q1663" t="str">
        <f>_xlfn.XLOOKUP(A1663,Table3[customer_no],Table3[city_handled],"NOT FOUND")</f>
        <v>tier - 2</v>
      </c>
      <c r="R1663" t="str">
        <f>_xlfn.XLOOKUP(A1663,Table3[customer_no],Table3[state_id],"NOT FOUND")</f>
        <v>R1013</v>
      </c>
      <c r="S1663" s="34" cm="1">
        <f t="array" ref="S1663">_xlfn.XLOOKUP(A1663,Table3[customer_no],'Hospitalisation Details'!$F$2:$F$2344,"NOT FOUND")</f>
        <v>5812.9</v>
      </c>
      <c r="T1663" t="str">
        <f>_xlfn.XLOOKUP(A1663,Table2[Customer ID],Table2[BMI_category],"NOT FOUND")</f>
        <v>Underweight</v>
      </c>
      <c r="U1663" s="7">
        <f>_xlfn.XLOOKUP(A1663,Table2[Customer ID],Table2[no of surgery],"NOT FOUND")</f>
        <v>2</v>
      </c>
      <c r="V1663" t="str">
        <f>_xlfn.XLOOKUP(A1663,Table2[Customer ID],Table2[smoker_missing],"NOT FOUND")</f>
        <v>No</v>
      </c>
      <c r="W1663" t="str">
        <f t="shared" si="25"/>
        <v>Normal</v>
      </c>
      <c r="X1663" s="37">
        <f>SUM(Table5[[#This Row],[Title]:[Diabetes Level]])</f>
        <v>34466.47</v>
      </c>
    </row>
    <row r="1664" spans="1:24" x14ac:dyDescent="0.25">
      <c r="A1664" t="s">
        <v>708</v>
      </c>
      <c r="B1664" t="str">
        <f>VLOOKUP(A1664,'Customer Names'!$A$2:$E$2336,3,FALSE)</f>
        <v>Ms.</v>
      </c>
      <c r="C1664" t="str">
        <f>_xlfn.XLOOKUP(A1664,$A$2:$A$2336,'Customer Names'!$D$2:$D$2336,"NOT FOUND")</f>
        <v>Hannah</v>
      </c>
      <c r="D1664" t="str">
        <f>_xlfn.XLOOKUP(A1664,$A$2:$A$2336,'Customer Names'!$E$2:$E$2336,"NOT FOUND")</f>
        <v>Altshuler</v>
      </c>
      <c r="E1664" cm="1">
        <f t="array" ref="E1664">_xlfn.XLOOKUP(A1664,$A$2:$A$2336,Table2[BMI],"NOT FOUND")</f>
        <v>20.76</v>
      </c>
      <c r="F1664" cm="1">
        <f t="array" ref="F1664">_xlfn.XLOOKUP(A1664,$A$2:$A$2336,Table2[HBA1C],"NOT FOUND")</f>
        <v>6.26</v>
      </c>
      <c r="G1664" t="str" cm="1">
        <f t="array" ref="G1664">_xlfn.XLOOKUP(A1664,$A$2:$A$2336,Table2[Heart Issues],"NOT FOUND")</f>
        <v>No</v>
      </c>
      <c r="H1664" t="str" cm="1">
        <f t="array" ref="H1664">_xlfn.XLOOKUP(A1664,$A$2:$A$2336,Table2[Any Transplants],"NOT FOUND")</f>
        <v>No</v>
      </c>
      <c r="I1664" t="str" cm="1">
        <f t="array" ref="I1664">_xlfn.XLOOKUP(A1664,$A$2:$A$2336,Table2[Cancer history],"NOT FOUND")</f>
        <v>No</v>
      </c>
      <c r="J1664" t="str">
        <f>_xlfn.XLOOKUP(A1664,Table3[customer_no],Table3[month],"NOT FOUND")</f>
        <v>Sep</v>
      </c>
      <c r="K1664" s="7">
        <f>_xlfn.XLOOKUP(A1664,Table3[customer_no],Table3[year_average],"NOT FOUND")</f>
        <v>1980</v>
      </c>
      <c r="L1664" cm="1">
        <f t="array" ref="L1664">_xlfn.XLOOKUP(A1664,Table3[customer_no],'Hospitalisation Details'!$D$2:$D$2344,"NOT FOUND")</f>
        <v>18</v>
      </c>
      <c r="M1664" s="33">
        <f>_xlfn.XLOOKUP(A1664,Table3[customer_no],Table3[dd/mm/yy],"NOT FOUND")</f>
        <v>29482</v>
      </c>
      <c r="N1664">
        <f>_xlfn.XLOOKUP(A1664,Table3[customer_no],Table3[age],"NOT FOUND")</f>
        <v>42</v>
      </c>
      <c r="O1664" cm="1">
        <f t="array" ref="O1664">_xlfn.XLOOKUP(A1664,Table3[customer_no],'Hospitalisation Details'!$E$2:$E$2344,"NOT FOUND")</f>
        <v>2</v>
      </c>
      <c r="P1664" t="str">
        <f>_xlfn.XLOOKUP(A1664,Table3[customer_no],Table3[hsplt_handled],"NOT FOUND")</f>
        <v>tier - 2</v>
      </c>
      <c r="Q1664" t="str">
        <f>_xlfn.XLOOKUP(A1664,Table3[customer_no],Table3[city_handled],"NOT FOUND")</f>
        <v>tier - 3</v>
      </c>
      <c r="R1664" t="str">
        <f>_xlfn.XLOOKUP(A1664,Table3[customer_no],Table3[state_id],"NOT FOUND")</f>
        <v>R1013</v>
      </c>
      <c r="S1664" s="34" cm="1">
        <f t="array" ref="S1664">_xlfn.XLOOKUP(A1664,Table3[customer_no],'Hospitalisation Details'!$F$2:$F$2344,"NOT FOUND")</f>
        <v>5807.06</v>
      </c>
      <c r="T1664" t="str">
        <f>_xlfn.XLOOKUP(A1664,Table2[Customer ID],Table2[BMI_category],"NOT FOUND")</f>
        <v>Normal Weight</v>
      </c>
      <c r="U1664" s="7">
        <f>_xlfn.XLOOKUP(A1664,Table2[Customer ID],Table2[no of surgery],"NOT FOUND")</f>
        <v>0</v>
      </c>
      <c r="V1664" t="str">
        <f>_xlfn.XLOOKUP(A1664,Table2[Customer ID],Table2[smoker_missing],"NOT FOUND")</f>
        <v>No</v>
      </c>
      <c r="W1664" t="str">
        <f t="shared" si="25"/>
        <v>Prediabetes</v>
      </c>
      <c r="X1664" s="37">
        <f>SUM(Table5[[#This Row],[Title]:[Diabetes Level]])</f>
        <v>37358.080000000002</v>
      </c>
    </row>
    <row r="1665" spans="1:24" x14ac:dyDescent="0.25">
      <c r="A1665" t="s">
        <v>707</v>
      </c>
      <c r="B1665" t="str">
        <f>VLOOKUP(A1665,'Customer Names'!$A$2:$E$2336,3,FALSE)</f>
        <v>Mr.</v>
      </c>
      <c r="C1665" t="str">
        <f>_xlfn.XLOOKUP(A1665,$A$2:$A$2336,'Customer Names'!$D$2:$D$2336,"NOT FOUND")</f>
        <v>Patricio Sr.</v>
      </c>
      <c r="D1665" t="str">
        <f>_xlfn.XLOOKUP(A1665,$A$2:$A$2336,'Customer Names'!$E$2:$E$2336,"NOT FOUND")</f>
        <v>Ugarte</v>
      </c>
      <c r="E1665" cm="1">
        <f t="array" ref="E1665">_xlfn.XLOOKUP(A1665,$A$2:$A$2336,Table2[BMI],"NOT FOUND")</f>
        <v>38.99</v>
      </c>
      <c r="F1665" cm="1">
        <f t="array" ref="F1665">_xlfn.XLOOKUP(A1665,$A$2:$A$2336,Table2[HBA1C],"NOT FOUND")</f>
        <v>5.21</v>
      </c>
      <c r="G1665" t="str" cm="1">
        <f t="array" ref="G1665">_xlfn.XLOOKUP(A1665,$A$2:$A$2336,Table2[Heart Issues],"NOT FOUND")</f>
        <v>No</v>
      </c>
      <c r="H1665" t="str" cm="1">
        <f t="array" ref="H1665">_xlfn.XLOOKUP(A1665,$A$2:$A$2336,Table2[Any Transplants],"NOT FOUND")</f>
        <v>yes</v>
      </c>
      <c r="I1665" t="str" cm="1">
        <f t="array" ref="I1665">_xlfn.XLOOKUP(A1665,$A$2:$A$2336,Table2[Cancer history],"NOT FOUND")</f>
        <v>No</v>
      </c>
      <c r="J1665" t="str">
        <f>_xlfn.XLOOKUP(A1665,Table3[customer_no],Table3[month],"NOT FOUND")</f>
        <v>Nov</v>
      </c>
      <c r="K1665" s="7">
        <f>_xlfn.XLOOKUP(A1665,Table3[customer_no],Table3[year_average],"NOT FOUND")</f>
        <v>2004</v>
      </c>
      <c r="L1665" cm="1">
        <f t="array" ref="L1665">_xlfn.XLOOKUP(A1665,Table3[customer_no],'Hospitalisation Details'!$D$2:$D$2344,"NOT FOUND")</f>
        <v>1</v>
      </c>
      <c r="M1665" s="33">
        <f>_xlfn.XLOOKUP(A1665,Table3[customer_no],Table3[dd/mm/yy],"NOT FOUND")</f>
        <v>38292</v>
      </c>
      <c r="N1665">
        <f>_xlfn.XLOOKUP(A1665,Table3[customer_no],Table3[age],"NOT FOUND")</f>
        <v>18</v>
      </c>
      <c r="O1665" cm="1">
        <f t="array" ref="O1665">_xlfn.XLOOKUP(A1665,Table3[customer_no],'Hospitalisation Details'!$E$2:$E$2344,"NOT FOUND")</f>
        <v>0</v>
      </c>
      <c r="P1665" t="str">
        <f>_xlfn.XLOOKUP(A1665,Table3[customer_no],Table3[hsplt_handled],"NOT FOUND")</f>
        <v>tier - 2</v>
      </c>
      <c r="Q1665" t="str">
        <f>_xlfn.XLOOKUP(A1665,Table3[customer_no],Table3[city_handled],"NOT FOUND")</f>
        <v>tier - 3</v>
      </c>
      <c r="R1665" t="str">
        <f>_xlfn.XLOOKUP(A1665,Table3[customer_no],Table3[state_id],"NOT FOUND")</f>
        <v>R1022</v>
      </c>
      <c r="S1665" s="34" cm="1">
        <f t="array" ref="S1665">_xlfn.XLOOKUP(A1665,Table3[customer_no],'Hospitalisation Details'!$F$2:$F$2344,"NOT FOUND")</f>
        <v>5778.71</v>
      </c>
      <c r="T1665" t="str">
        <f>_xlfn.XLOOKUP(A1665,Table2[Customer ID],Table2[BMI_category],"NOT FOUND")</f>
        <v>Obesity</v>
      </c>
      <c r="U1665" s="7">
        <f>_xlfn.XLOOKUP(A1665,Table2[Customer ID],Table2[no of surgery],"NOT FOUND")</f>
        <v>1</v>
      </c>
      <c r="V1665" t="str">
        <f>_xlfn.XLOOKUP(A1665,Table2[Customer ID],Table2[smoker_missing],"NOT FOUND")</f>
        <v>No</v>
      </c>
      <c r="W1665" t="str">
        <f t="shared" si="25"/>
        <v>Normal</v>
      </c>
      <c r="X1665" s="37">
        <f>SUM(Table5[[#This Row],[Title]:[Diabetes Level]])</f>
        <v>46138.909999999996</v>
      </c>
    </row>
    <row r="1666" spans="1:24" x14ac:dyDescent="0.25">
      <c r="A1666" t="s">
        <v>706</v>
      </c>
      <c r="B1666" t="str">
        <f>VLOOKUP(A1666,'Customer Names'!$A$2:$E$2336,3,FALSE)</f>
        <v>Mr.</v>
      </c>
      <c r="C1666" t="str">
        <f>_xlfn.XLOOKUP(A1666,$A$2:$A$2336,'Customer Names'!$D$2:$D$2336,"NOT FOUND")</f>
        <v>Robert B</v>
      </c>
      <c r="D1666" t="str">
        <f>_xlfn.XLOOKUP(A1666,$A$2:$A$2336,'Customer Names'!$E$2:$E$2336,"NOT FOUND")</f>
        <v>Tusso</v>
      </c>
      <c r="E1666" cm="1">
        <f t="array" ref="E1666">_xlfn.XLOOKUP(A1666,$A$2:$A$2336,Table2[BMI],"NOT FOUND")</f>
        <v>42.655000000000001</v>
      </c>
      <c r="F1666" cm="1">
        <f t="array" ref="F1666">_xlfn.XLOOKUP(A1666,$A$2:$A$2336,Table2[HBA1C],"NOT FOUND")</f>
        <v>5.94</v>
      </c>
      <c r="G1666" t="str" cm="1">
        <f t="array" ref="G1666">_xlfn.XLOOKUP(A1666,$A$2:$A$2336,Table2[Heart Issues],"NOT FOUND")</f>
        <v>yes</v>
      </c>
      <c r="H1666" t="str" cm="1">
        <f t="array" ref="H1666">_xlfn.XLOOKUP(A1666,$A$2:$A$2336,Table2[Any Transplants],"NOT FOUND")</f>
        <v>No</v>
      </c>
      <c r="I1666" t="str" cm="1">
        <f t="array" ref="I1666">_xlfn.XLOOKUP(A1666,$A$2:$A$2336,Table2[Cancer history],"NOT FOUND")</f>
        <v>Yes</v>
      </c>
      <c r="J1666" t="str">
        <f>_xlfn.XLOOKUP(A1666,Table3[customer_no],Table3[month],"NOT FOUND")</f>
        <v>Aug</v>
      </c>
      <c r="K1666" s="7">
        <f>_xlfn.XLOOKUP(A1666,Table3[customer_no],Table3[year_average],"NOT FOUND")</f>
        <v>1983</v>
      </c>
      <c r="L1666" cm="1">
        <f t="array" ref="L1666">_xlfn.XLOOKUP(A1666,Table3[customer_no],'Hospitalisation Details'!$D$2:$D$2344,"NOT FOUND")</f>
        <v>30</v>
      </c>
      <c r="M1666" s="33">
        <f>_xlfn.XLOOKUP(A1666,Table3[customer_no],Table3[dd/mm/yy],"NOT FOUND")</f>
        <v>30558</v>
      </c>
      <c r="N1666">
        <f>_xlfn.XLOOKUP(A1666,Table3[customer_no],Table3[age],"NOT FOUND")</f>
        <v>39</v>
      </c>
      <c r="O1666" cm="1">
        <f t="array" ref="O1666">_xlfn.XLOOKUP(A1666,Table3[customer_no],'Hospitalisation Details'!$E$2:$E$2344,"NOT FOUND")</f>
        <v>0</v>
      </c>
      <c r="P1666" t="str">
        <f>_xlfn.XLOOKUP(A1666,Table3[customer_no],Table3[hsplt_handled],"NOT FOUND")</f>
        <v>tier - 2</v>
      </c>
      <c r="Q1666" t="str">
        <f>_xlfn.XLOOKUP(A1666,Table3[customer_no],Table3[city_handled],"NOT FOUND")</f>
        <v>tier - 3</v>
      </c>
      <c r="R1666" t="str">
        <f>_xlfn.XLOOKUP(A1666,Table3[customer_no],Table3[state_id],"NOT FOUND")</f>
        <v>R1019</v>
      </c>
      <c r="S1666" s="34" cm="1">
        <f t="array" ref="S1666">_xlfn.XLOOKUP(A1666,Table3[customer_no],'Hospitalisation Details'!$F$2:$F$2344,"NOT FOUND")</f>
        <v>5757.41</v>
      </c>
      <c r="T1666" t="str">
        <f>_xlfn.XLOOKUP(A1666,Table2[Customer ID],Table2[BMI_category],"NOT FOUND")</f>
        <v>Obesity</v>
      </c>
      <c r="U1666" s="7">
        <f>_xlfn.XLOOKUP(A1666,Table2[Customer ID],Table2[no of surgery],"NOT FOUND")</f>
        <v>1</v>
      </c>
      <c r="V1666" t="str">
        <f>_xlfn.XLOOKUP(A1666,Table2[Customer ID],Table2[smoker_missing],"NOT FOUND")</f>
        <v>No</v>
      </c>
      <c r="W1666" t="str">
        <f t="shared" si="25"/>
        <v>Prediabetes</v>
      </c>
      <c r="X1666" s="37">
        <f>SUM(Table5[[#This Row],[Title]:[Diabetes Level]])</f>
        <v>38417.005000000005</v>
      </c>
    </row>
    <row r="1667" spans="1:24" x14ac:dyDescent="0.25">
      <c r="A1667" t="s">
        <v>705</v>
      </c>
      <c r="B1667" t="str">
        <f>VLOOKUP(A1667,'Customer Names'!$A$2:$E$2336,3,FALSE)</f>
        <v>Mr.</v>
      </c>
      <c r="C1667" t="str">
        <f>_xlfn.XLOOKUP(A1667,$A$2:$A$2336,'Customer Names'!$D$2:$D$2336,"NOT FOUND")</f>
        <v>Benjamin M</v>
      </c>
      <c r="D1667" t="str">
        <f>_xlfn.XLOOKUP(A1667,$A$2:$A$2336,'Customer Names'!$E$2:$E$2336,"NOT FOUND")</f>
        <v>Johnson</v>
      </c>
      <c r="E1667" cm="1">
        <f t="array" ref="E1667">_xlfn.XLOOKUP(A1667,$A$2:$A$2336,Table2[BMI],"NOT FOUND")</f>
        <v>30.57</v>
      </c>
      <c r="F1667" cm="1">
        <f t="array" ref="F1667">_xlfn.XLOOKUP(A1667,$A$2:$A$2336,Table2[HBA1C],"NOT FOUND")</f>
        <v>5.34</v>
      </c>
      <c r="G1667" t="str" cm="1">
        <f t="array" ref="G1667">_xlfn.XLOOKUP(A1667,$A$2:$A$2336,Table2[Heart Issues],"NOT FOUND")</f>
        <v>No</v>
      </c>
      <c r="H1667" t="str" cm="1">
        <f t="array" ref="H1667">_xlfn.XLOOKUP(A1667,$A$2:$A$2336,Table2[Any Transplants],"NOT FOUND")</f>
        <v>No</v>
      </c>
      <c r="I1667" t="str" cm="1">
        <f t="array" ref="I1667">_xlfn.XLOOKUP(A1667,$A$2:$A$2336,Table2[Cancer history],"NOT FOUND")</f>
        <v>Yes</v>
      </c>
      <c r="J1667" t="str">
        <f>_xlfn.XLOOKUP(A1667,Table3[customer_no],Table3[month],"NOT FOUND")</f>
        <v>Jun</v>
      </c>
      <c r="K1667" s="7">
        <f>_xlfn.XLOOKUP(A1667,Table3[customer_no],Table3[year_average],"NOT FOUND")</f>
        <v>1993</v>
      </c>
      <c r="L1667" cm="1">
        <f t="array" ref="L1667">_xlfn.XLOOKUP(A1667,Table3[customer_no],'Hospitalisation Details'!$D$2:$D$2344,"NOT FOUND")</f>
        <v>10</v>
      </c>
      <c r="M1667" s="33">
        <f>_xlfn.XLOOKUP(A1667,Table3[customer_no],Table3[dd/mm/yy],"NOT FOUND")</f>
        <v>34130</v>
      </c>
      <c r="N1667">
        <f>_xlfn.XLOOKUP(A1667,Table3[customer_no],Table3[age],"NOT FOUND")</f>
        <v>29</v>
      </c>
      <c r="O1667" cm="1">
        <f t="array" ref="O1667">_xlfn.XLOOKUP(A1667,Table3[customer_no],'Hospitalisation Details'!$E$2:$E$2344,"NOT FOUND")</f>
        <v>0</v>
      </c>
      <c r="P1667" t="str">
        <f>_xlfn.XLOOKUP(A1667,Table3[customer_no],Table3[hsplt_handled],"NOT FOUND")</f>
        <v>tier - 2</v>
      </c>
      <c r="Q1667" t="str">
        <f>_xlfn.XLOOKUP(A1667,Table3[customer_no],Table3[city_handled],"NOT FOUND")</f>
        <v>tier - 1</v>
      </c>
      <c r="R1667" t="str">
        <f>_xlfn.XLOOKUP(A1667,Table3[customer_no],Table3[state_id],"NOT FOUND")</f>
        <v>R1021</v>
      </c>
      <c r="S1667" s="34" cm="1">
        <f t="array" ref="S1667">_xlfn.XLOOKUP(A1667,Table3[customer_no],'Hospitalisation Details'!$F$2:$F$2344,"NOT FOUND")</f>
        <v>5748.13</v>
      </c>
      <c r="T1667" t="str">
        <f>_xlfn.XLOOKUP(A1667,Table2[Customer ID],Table2[BMI_category],"NOT FOUND")</f>
        <v>Obesity</v>
      </c>
      <c r="U1667" s="7">
        <f>_xlfn.XLOOKUP(A1667,Table2[Customer ID],Table2[no of surgery],"NOT FOUND")</f>
        <v>1</v>
      </c>
      <c r="V1667" t="str">
        <f>_xlfn.XLOOKUP(A1667,Table2[Customer ID],Table2[smoker_missing],"NOT FOUND")</f>
        <v>No</v>
      </c>
      <c r="W1667" t="str">
        <f t="shared" ref="W1667:W1730" si="26">IF(F1667&lt;5.7, "Normal", IF(AND(F1667&gt;=5.7, F1667&lt;=6.4), "Prediabetes", "Diabetes"))</f>
        <v>Normal</v>
      </c>
      <c r="X1667" s="37">
        <f>SUM(Table5[[#This Row],[Title]:[Diabetes Level]])</f>
        <v>41947.040000000001</v>
      </c>
    </row>
    <row r="1668" spans="1:24" x14ac:dyDescent="0.25">
      <c r="A1668" t="s">
        <v>704</v>
      </c>
      <c r="B1668" t="str">
        <f>VLOOKUP(A1668,'Customer Names'!$A$2:$E$2336,3,FALSE)</f>
        <v>Mr.</v>
      </c>
      <c r="C1668" t="str">
        <f>_xlfn.XLOOKUP(A1668,$A$2:$A$2336,'Customer Names'!$D$2:$D$2336,"NOT FOUND")</f>
        <v>Robert</v>
      </c>
      <c r="D1668" t="str">
        <f>_xlfn.XLOOKUP(A1668,$A$2:$A$2336,'Customer Names'!$E$2:$E$2336,"NOT FOUND")</f>
        <v>Landry</v>
      </c>
      <c r="E1668" cm="1">
        <f t="array" ref="E1668">_xlfn.XLOOKUP(A1668,$A$2:$A$2336,Table2[BMI],"NOT FOUND")</f>
        <v>17.7</v>
      </c>
      <c r="F1668" cm="1">
        <f t="array" ref="F1668">_xlfn.XLOOKUP(A1668,$A$2:$A$2336,Table2[HBA1C],"NOT FOUND")</f>
        <v>6.38</v>
      </c>
      <c r="G1668" t="str" cm="1">
        <f t="array" ref="G1668">_xlfn.XLOOKUP(A1668,$A$2:$A$2336,Table2[Heart Issues],"NOT FOUND")</f>
        <v>No</v>
      </c>
      <c r="H1668" t="str" cm="1">
        <f t="array" ref="H1668">_xlfn.XLOOKUP(A1668,$A$2:$A$2336,Table2[Any Transplants],"NOT FOUND")</f>
        <v>No</v>
      </c>
      <c r="I1668" t="str" cm="1">
        <f t="array" ref="I1668">_xlfn.XLOOKUP(A1668,$A$2:$A$2336,Table2[Cancer history],"NOT FOUND")</f>
        <v>No</v>
      </c>
      <c r="J1668" t="str">
        <f>_xlfn.XLOOKUP(A1668,Table3[customer_no],Table3[month],"NOT FOUND")</f>
        <v>Aug</v>
      </c>
      <c r="K1668" s="7">
        <f>_xlfn.XLOOKUP(A1668,Table3[customer_no],Table3[year_average],"NOT FOUND")</f>
        <v>1972</v>
      </c>
      <c r="L1668" cm="1">
        <f t="array" ref="L1668">_xlfn.XLOOKUP(A1668,Table3[customer_no],'Hospitalisation Details'!$D$2:$D$2344,"NOT FOUND")</f>
        <v>21</v>
      </c>
      <c r="M1668" s="33">
        <f>_xlfn.XLOOKUP(A1668,Table3[customer_no],Table3[dd/mm/yy],"NOT FOUND")</f>
        <v>26532</v>
      </c>
      <c r="N1668">
        <f>_xlfn.XLOOKUP(A1668,Table3[customer_no],Table3[age],"NOT FOUND")</f>
        <v>50</v>
      </c>
      <c r="O1668" cm="1">
        <f t="array" ref="O1668">_xlfn.XLOOKUP(A1668,Table3[customer_no],'Hospitalisation Details'!$E$2:$E$2344,"NOT FOUND")</f>
        <v>0</v>
      </c>
      <c r="P1668" t="str">
        <f>_xlfn.XLOOKUP(A1668,Table3[customer_no],Table3[hsplt_handled],"NOT FOUND")</f>
        <v>tier - 2</v>
      </c>
      <c r="Q1668" t="str">
        <f>_xlfn.XLOOKUP(A1668,Table3[customer_no],Table3[city_handled],"NOT FOUND")</f>
        <v>tier - 3</v>
      </c>
      <c r="R1668" t="str">
        <f>_xlfn.XLOOKUP(A1668,Table3[customer_no],Table3[state_id],"NOT FOUND")</f>
        <v>R1013</v>
      </c>
      <c r="S1668" s="34" cm="1">
        <f t="array" ref="S1668">_xlfn.XLOOKUP(A1668,Table3[customer_no],'Hospitalisation Details'!$F$2:$F$2344,"NOT FOUND")</f>
        <v>5741.67</v>
      </c>
      <c r="T1668" t="str">
        <f>_xlfn.XLOOKUP(A1668,Table2[Customer ID],Table2[BMI_category],"NOT FOUND")</f>
        <v>Underweight</v>
      </c>
      <c r="U1668" s="7">
        <f>_xlfn.XLOOKUP(A1668,Table2[Customer ID],Table2[no of surgery],"NOT FOUND")</f>
        <v>2</v>
      </c>
      <c r="V1668" t="str">
        <f>_xlfn.XLOOKUP(A1668,Table2[Customer ID],Table2[smoker_missing],"NOT FOUND")</f>
        <v>No</v>
      </c>
      <c r="W1668" t="str">
        <f t="shared" si="26"/>
        <v>Prediabetes</v>
      </c>
      <c r="X1668" s="37">
        <f>SUM(Table5[[#This Row],[Title]:[Diabetes Level]])</f>
        <v>34342.75</v>
      </c>
    </row>
    <row r="1669" spans="1:24" x14ac:dyDescent="0.25">
      <c r="A1669" t="s">
        <v>703</v>
      </c>
      <c r="B1669" t="str">
        <f>VLOOKUP(A1669,'Customer Names'!$A$2:$E$2336,3,FALSE)</f>
        <v>Mr.</v>
      </c>
      <c r="C1669" t="str">
        <f>_xlfn.XLOOKUP(A1669,$A$2:$A$2336,'Customer Names'!$D$2:$D$2336,"NOT FOUND")</f>
        <v>Eric R.</v>
      </c>
      <c r="D1669" t="str">
        <f>_xlfn.XLOOKUP(A1669,$A$2:$A$2336,'Customer Names'!$E$2:$E$2336,"NOT FOUND")</f>
        <v>McDonald</v>
      </c>
      <c r="E1669" cm="1">
        <f t="array" ref="E1669">_xlfn.XLOOKUP(A1669,$A$2:$A$2336,Table2[BMI],"NOT FOUND")</f>
        <v>34.770000000000003</v>
      </c>
      <c r="F1669" cm="1">
        <f t="array" ref="F1669">_xlfn.XLOOKUP(A1669,$A$2:$A$2336,Table2[HBA1C],"NOT FOUND")</f>
        <v>4.47</v>
      </c>
      <c r="G1669" t="str" cm="1">
        <f t="array" ref="G1669">_xlfn.XLOOKUP(A1669,$A$2:$A$2336,Table2[Heart Issues],"NOT FOUND")</f>
        <v>No</v>
      </c>
      <c r="H1669" t="str" cm="1">
        <f t="array" ref="H1669">_xlfn.XLOOKUP(A1669,$A$2:$A$2336,Table2[Any Transplants],"NOT FOUND")</f>
        <v>No</v>
      </c>
      <c r="I1669" t="str" cm="1">
        <f t="array" ref="I1669">_xlfn.XLOOKUP(A1669,$A$2:$A$2336,Table2[Cancer history],"NOT FOUND")</f>
        <v>No</v>
      </c>
      <c r="J1669" t="str">
        <f>_xlfn.XLOOKUP(A1669,Table3[customer_no],Table3[month],"NOT FOUND")</f>
        <v>Oct</v>
      </c>
      <c r="K1669" s="7">
        <f>_xlfn.XLOOKUP(A1669,Table3[customer_no],Table3[year_average],"NOT FOUND")</f>
        <v>1987</v>
      </c>
      <c r="L1669" cm="1">
        <f t="array" ref="L1669">_xlfn.XLOOKUP(A1669,Table3[customer_no],'Hospitalisation Details'!$D$2:$D$2344,"NOT FOUND")</f>
        <v>19</v>
      </c>
      <c r="M1669" s="33">
        <f>_xlfn.XLOOKUP(A1669,Table3[customer_no],Table3[dd/mm/yy],"NOT FOUND")</f>
        <v>32069</v>
      </c>
      <c r="N1669">
        <f>_xlfn.XLOOKUP(A1669,Table3[customer_no],Table3[age],"NOT FOUND")</f>
        <v>35</v>
      </c>
      <c r="O1669" cm="1">
        <f t="array" ref="O1669">_xlfn.XLOOKUP(A1669,Table3[customer_no],'Hospitalisation Details'!$E$2:$E$2344,"NOT FOUND")</f>
        <v>2</v>
      </c>
      <c r="P1669" t="str">
        <f>_xlfn.XLOOKUP(A1669,Table3[customer_no],Table3[hsplt_handled],"NOT FOUND")</f>
        <v>tier - 1</v>
      </c>
      <c r="Q1669" t="str">
        <f>_xlfn.XLOOKUP(A1669,Table3[customer_no],Table3[city_handled],"NOT FOUND")</f>
        <v>tier - 2</v>
      </c>
      <c r="R1669" t="str">
        <f>_xlfn.XLOOKUP(A1669,Table3[customer_no],Table3[state_id],"NOT FOUND")</f>
        <v>R1012</v>
      </c>
      <c r="S1669" s="34" cm="1">
        <f t="array" ref="S1669">_xlfn.XLOOKUP(A1669,Table3[customer_no],'Hospitalisation Details'!$F$2:$F$2344,"NOT FOUND")</f>
        <v>5729.01</v>
      </c>
      <c r="T1669" t="str">
        <f>_xlfn.XLOOKUP(A1669,Table2[Customer ID],Table2[BMI_category],"NOT FOUND")</f>
        <v>Obesity</v>
      </c>
      <c r="U1669" s="7">
        <f>_xlfn.XLOOKUP(A1669,Table2[Customer ID],Table2[no of surgery],"NOT FOUND")</f>
        <v>1</v>
      </c>
      <c r="V1669" t="str">
        <f>_xlfn.XLOOKUP(A1669,Table2[Customer ID],Table2[smoker_missing],"NOT FOUND")</f>
        <v>No</v>
      </c>
      <c r="W1669" t="str">
        <f t="shared" si="26"/>
        <v>Normal</v>
      </c>
      <c r="X1669" s="37">
        <f>SUM(Table5[[#This Row],[Title]:[Diabetes Level]])</f>
        <v>39881.25</v>
      </c>
    </row>
    <row r="1670" spans="1:24" x14ac:dyDescent="0.25">
      <c r="A1670" t="s">
        <v>702</v>
      </c>
      <c r="B1670" t="str">
        <f>VLOOKUP(A1670,'Customer Names'!$A$2:$E$2336,3,FALSE)</f>
        <v>Mr.</v>
      </c>
      <c r="C1670" t="str">
        <f>_xlfn.XLOOKUP(A1670,$A$2:$A$2336,'Customer Names'!$D$2:$D$2336,"NOT FOUND")</f>
        <v>Matthew</v>
      </c>
      <c r="D1670" t="str">
        <f>_xlfn.XLOOKUP(A1670,$A$2:$A$2336,'Customer Names'!$E$2:$E$2336,"NOT FOUND")</f>
        <v>Dunlap</v>
      </c>
      <c r="E1670" cm="1">
        <f t="array" ref="E1670">_xlfn.XLOOKUP(A1670,$A$2:$A$2336,Table2[BMI],"NOT FOUND")</f>
        <v>16.88</v>
      </c>
      <c r="F1670" cm="1">
        <f t="array" ref="F1670">_xlfn.XLOOKUP(A1670,$A$2:$A$2336,Table2[HBA1C],"NOT FOUND")</f>
        <v>9.9600000000000009</v>
      </c>
      <c r="G1670" t="str" cm="1">
        <f t="array" ref="G1670">_xlfn.XLOOKUP(A1670,$A$2:$A$2336,Table2[Heart Issues],"NOT FOUND")</f>
        <v>No</v>
      </c>
      <c r="H1670" t="str" cm="1">
        <f t="array" ref="H1670">_xlfn.XLOOKUP(A1670,$A$2:$A$2336,Table2[Any Transplants],"NOT FOUND")</f>
        <v>No</v>
      </c>
      <c r="I1670" t="str" cm="1">
        <f t="array" ref="I1670">_xlfn.XLOOKUP(A1670,$A$2:$A$2336,Table2[Cancer history],"NOT FOUND")</f>
        <v>No</v>
      </c>
      <c r="J1670" t="str">
        <f>_xlfn.XLOOKUP(A1670,Table3[customer_no],Table3[month],"NOT FOUND")</f>
        <v>Dec</v>
      </c>
      <c r="K1670" s="7">
        <f>_xlfn.XLOOKUP(A1670,Table3[customer_no],Table3[year_average],"NOT FOUND")</f>
        <v>1971</v>
      </c>
      <c r="L1670" cm="1">
        <f t="array" ref="L1670">_xlfn.XLOOKUP(A1670,Table3[customer_no],'Hospitalisation Details'!$D$2:$D$2344,"NOT FOUND")</f>
        <v>18</v>
      </c>
      <c r="M1670" s="33">
        <f>_xlfn.XLOOKUP(A1670,Table3[customer_no],Table3[dd/mm/yy],"NOT FOUND")</f>
        <v>26285</v>
      </c>
      <c r="N1670">
        <f>_xlfn.XLOOKUP(A1670,Table3[customer_no],Table3[age],"NOT FOUND")</f>
        <v>51</v>
      </c>
      <c r="O1670" cm="1">
        <f t="array" ref="O1670">_xlfn.XLOOKUP(A1670,Table3[customer_no],'Hospitalisation Details'!$E$2:$E$2344,"NOT FOUND")</f>
        <v>0</v>
      </c>
      <c r="P1670" t="str">
        <f>_xlfn.XLOOKUP(A1670,Table3[customer_no],Table3[hsplt_handled],"NOT FOUND")</f>
        <v>tier - 2</v>
      </c>
      <c r="Q1670" t="str">
        <f>_xlfn.XLOOKUP(A1670,Table3[customer_no],Table3[city_handled],"NOT FOUND")</f>
        <v>tier - 1</v>
      </c>
      <c r="R1670" t="str">
        <f>_xlfn.XLOOKUP(A1670,Table3[customer_no],Table3[state_id],"NOT FOUND")</f>
        <v>R1013</v>
      </c>
      <c r="S1670" s="34" cm="1">
        <f t="array" ref="S1670">_xlfn.XLOOKUP(A1670,Table3[customer_no],'Hospitalisation Details'!$F$2:$F$2344,"NOT FOUND")</f>
        <v>5720.38</v>
      </c>
      <c r="T1670" t="str">
        <f>_xlfn.XLOOKUP(A1670,Table2[Customer ID],Table2[BMI_category],"NOT FOUND")</f>
        <v>Underweight</v>
      </c>
      <c r="U1670" s="7">
        <f>_xlfn.XLOOKUP(A1670,Table2[Customer ID],Table2[no of surgery],"NOT FOUND")</f>
        <v>0</v>
      </c>
      <c r="V1670" t="str">
        <f>_xlfn.XLOOKUP(A1670,Table2[Customer ID],Table2[smoker_missing],"NOT FOUND")</f>
        <v>No</v>
      </c>
      <c r="W1670" t="str">
        <f t="shared" si="26"/>
        <v>Diabetes</v>
      </c>
      <c r="X1670" s="37">
        <f>SUM(Table5[[#This Row],[Title]:[Diabetes Level]])</f>
        <v>34072.22</v>
      </c>
    </row>
    <row r="1671" spans="1:24" x14ac:dyDescent="0.25">
      <c r="A1671" t="s">
        <v>701</v>
      </c>
      <c r="B1671" t="str">
        <f>VLOOKUP(A1671,'Customer Names'!$A$2:$E$2336,3,FALSE)</f>
        <v>Mr.</v>
      </c>
      <c r="C1671" t="str">
        <f>_xlfn.XLOOKUP(A1671,$A$2:$A$2336,'Customer Names'!$D$2:$D$2336,"NOT FOUND")</f>
        <v>Bob R</v>
      </c>
      <c r="D1671" t="str">
        <f>_xlfn.XLOOKUP(A1671,$A$2:$A$2336,'Customer Names'!$E$2:$E$2336,"NOT FOUND")</f>
        <v>Larue</v>
      </c>
      <c r="E1671" cm="1">
        <f t="array" ref="E1671">_xlfn.XLOOKUP(A1671,$A$2:$A$2336,Table2[BMI],"NOT FOUND")</f>
        <v>40.26</v>
      </c>
      <c r="F1671" cm="1">
        <f t="array" ref="F1671">_xlfn.XLOOKUP(A1671,$A$2:$A$2336,Table2[HBA1C],"NOT FOUND")</f>
        <v>9.92</v>
      </c>
      <c r="G1671" t="str" cm="1">
        <f t="array" ref="G1671">_xlfn.XLOOKUP(A1671,$A$2:$A$2336,Table2[Heart Issues],"NOT FOUND")</f>
        <v>yes</v>
      </c>
      <c r="H1671" t="str" cm="1">
        <f t="array" ref="H1671">_xlfn.XLOOKUP(A1671,$A$2:$A$2336,Table2[Any Transplants],"NOT FOUND")</f>
        <v>No</v>
      </c>
      <c r="I1671" t="str" cm="1">
        <f t="array" ref="I1671">_xlfn.XLOOKUP(A1671,$A$2:$A$2336,Table2[Cancer history],"NOT FOUND")</f>
        <v>No</v>
      </c>
      <c r="J1671" t="str">
        <f>_xlfn.XLOOKUP(A1671,Table3[customer_no],Table3[month],"NOT FOUND")</f>
        <v>Aug</v>
      </c>
      <c r="K1671" s="7">
        <f>_xlfn.XLOOKUP(A1671,Table3[customer_no],Table3[year_average],"NOT FOUND")</f>
        <v>1981</v>
      </c>
      <c r="L1671" cm="1">
        <f t="array" ref="L1671">_xlfn.XLOOKUP(A1671,Table3[customer_no],'Hospitalisation Details'!$D$2:$D$2344,"NOT FOUND")</f>
        <v>30</v>
      </c>
      <c r="M1671" s="33">
        <f>_xlfn.XLOOKUP(A1671,Table3[customer_no],Table3[dd/mm/yy],"NOT FOUND")</f>
        <v>29828</v>
      </c>
      <c r="N1671">
        <f>_xlfn.XLOOKUP(A1671,Table3[customer_no],Table3[age],"NOT FOUND")</f>
        <v>41</v>
      </c>
      <c r="O1671" cm="1">
        <f t="array" ref="O1671">_xlfn.XLOOKUP(A1671,Table3[customer_no],'Hospitalisation Details'!$E$2:$E$2344,"NOT FOUND")</f>
        <v>0</v>
      </c>
      <c r="P1671" t="str">
        <f>_xlfn.XLOOKUP(A1671,Table3[customer_no],Table3[hsplt_handled],"NOT FOUND")</f>
        <v>tier - 3</v>
      </c>
      <c r="Q1671" t="str">
        <f>_xlfn.XLOOKUP(A1671,Table3[customer_no],Table3[city_handled],"NOT FOUND")</f>
        <v>tier - 3</v>
      </c>
      <c r="R1671" t="str">
        <f>_xlfn.XLOOKUP(A1671,Table3[customer_no],Table3[state_id],"NOT FOUND")</f>
        <v>R1013</v>
      </c>
      <c r="S1671" s="34" cm="1">
        <f t="array" ref="S1671">_xlfn.XLOOKUP(A1671,Table3[customer_no],'Hospitalisation Details'!$F$2:$F$2344,"NOT FOUND")</f>
        <v>5709.16</v>
      </c>
      <c r="T1671" t="str">
        <f>_xlfn.XLOOKUP(A1671,Table2[Customer ID],Table2[BMI_category],"NOT FOUND")</f>
        <v>Obesity</v>
      </c>
      <c r="U1671" s="7">
        <f>_xlfn.XLOOKUP(A1671,Table2[Customer ID],Table2[no of surgery],"NOT FOUND")</f>
        <v>0</v>
      </c>
      <c r="V1671" t="str">
        <f>_xlfn.XLOOKUP(A1671,Table2[Customer ID],Table2[smoker_missing],"NOT FOUND")</f>
        <v>No</v>
      </c>
      <c r="W1671" t="str">
        <f t="shared" si="26"/>
        <v>Diabetes</v>
      </c>
      <c r="X1671" s="37">
        <f>SUM(Table5[[#This Row],[Title]:[Diabetes Level]])</f>
        <v>37639.339999999997</v>
      </c>
    </row>
    <row r="1672" spans="1:24" x14ac:dyDescent="0.25">
      <c r="A1672" t="s">
        <v>700</v>
      </c>
      <c r="B1672" t="str">
        <f>VLOOKUP(A1672,'Customer Names'!$A$2:$E$2336,3,FALSE)</f>
        <v>Ms.</v>
      </c>
      <c r="C1672" t="str">
        <f>_xlfn.XLOOKUP(A1672,$A$2:$A$2336,'Customer Names'!$D$2:$D$2336,"NOT FOUND")</f>
        <v>Stephanie J.</v>
      </c>
      <c r="D1672" t="str">
        <f>_xlfn.XLOOKUP(A1672,$A$2:$A$2336,'Customer Names'!$E$2:$E$2336,"NOT FOUND")</f>
        <v>Hodge</v>
      </c>
      <c r="E1672" cm="1">
        <f t="array" ref="E1672">_xlfn.XLOOKUP(A1672,$A$2:$A$2336,Table2[BMI],"NOT FOUND")</f>
        <v>25.6</v>
      </c>
      <c r="F1672" cm="1">
        <f t="array" ref="F1672">_xlfn.XLOOKUP(A1672,$A$2:$A$2336,Table2[HBA1C],"NOT FOUND")</f>
        <v>6.03</v>
      </c>
      <c r="G1672" t="str" cm="1">
        <f t="array" ref="G1672">_xlfn.XLOOKUP(A1672,$A$2:$A$2336,Table2[Heart Issues],"NOT FOUND")</f>
        <v>No</v>
      </c>
      <c r="H1672" t="str" cm="1">
        <f t="array" ref="H1672">_xlfn.XLOOKUP(A1672,$A$2:$A$2336,Table2[Any Transplants],"NOT FOUND")</f>
        <v>No</v>
      </c>
      <c r="I1672" t="str" cm="1">
        <f t="array" ref="I1672">_xlfn.XLOOKUP(A1672,$A$2:$A$2336,Table2[Cancer history],"NOT FOUND")</f>
        <v>Yes</v>
      </c>
      <c r="J1672" t="str">
        <f>_xlfn.XLOOKUP(A1672,Table3[customer_no],Table3[month],"NOT FOUND")</f>
        <v>Nov</v>
      </c>
      <c r="K1672" s="7">
        <f>_xlfn.XLOOKUP(A1672,Table3[customer_no],Table3[year_average],"NOT FOUND")</f>
        <v>1993</v>
      </c>
      <c r="L1672" cm="1">
        <f t="array" ref="L1672">_xlfn.XLOOKUP(A1672,Table3[customer_no],'Hospitalisation Details'!$D$2:$D$2344,"NOT FOUND")</f>
        <v>3</v>
      </c>
      <c r="M1672" s="33">
        <f>_xlfn.XLOOKUP(A1672,Table3[customer_no],Table3[dd/mm/yy],"NOT FOUND")</f>
        <v>34276</v>
      </c>
      <c r="N1672">
        <f>_xlfn.XLOOKUP(A1672,Table3[customer_no],Table3[age],"NOT FOUND")</f>
        <v>29</v>
      </c>
      <c r="O1672" cm="1">
        <f t="array" ref="O1672">_xlfn.XLOOKUP(A1672,Table3[customer_no],'Hospitalisation Details'!$E$2:$E$2344,"NOT FOUND")</f>
        <v>4</v>
      </c>
      <c r="P1672" t="str">
        <f>_xlfn.XLOOKUP(A1672,Table3[customer_no],Table3[hsplt_handled],"NOT FOUND")</f>
        <v>tier - 2</v>
      </c>
      <c r="Q1672" t="str">
        <f>_xlfn.XLOOKUP(A1672,Table3[customer_no],Table3[city_handled],"NOT FOUND")</f>
        <v>tier - 1</v>
      </c>
      <c r="R1672" t="str">
        <f>_xlfn.XLOOKUP(A1672,Table3[customer_no],Table3[state_id],"NOT FOUND")</f>
        <v>R1011</v>
      </c>
      <c r="S1672" s="34" cm="1">
        <f t="array" ref="S1672">_xlfn.XLOOKUP(A1672,Table3[customer_no],'Hospitalisation Details'!$F$2:$F$2344,"NOT FOUND")</f>
        <v>5708.87</v>
      </c>
      <c r="T1672" t="str">
        <f>_xlfn.XLOOKUP(A1672,Table2[Customer ID],Table2[BMI_category],"NOT FOUND")</f>
        <v>Overweight</v>
      </c>
      <c r="U1672" s="7">
        <f>_xlfn.XLOOKUP(A1672,Table2[Customer ID],Table2[no of surgery],"NOT FOUND")</f>
        <v>1</v>
      </c>
      <c r="V1672" t="str">
        <f>_xlfn.XLOOKUP(A1672,Table2[Customer ID],Table2[smoker_missing],"NOT FOUND")</f>
        <v>No</v>
      </c>
      <c r="W1672" t="str">
        <f t="shared" si="26"/>
        <v>Prediabetes</v>
      </c>
      <c r="X1672" s="37">
        <f>SUM(Table5[[#This Row],[Title]:[Diabetes Level]])</f>
        <v>42046.5</v>
      </c>
    </row>
    <row r="1673" spans="1:24" x14ac:dyDescent="0.25">
      <c r="A1673" t="s">
        <v>699</v>
      </c>
      <c r="B1673" t="str">
        <f>VLOOKUP(A1673,'Customer Names'!$A$2:$E$2336,3,FALSE)</f>
        <v>Mr.</v>
      </c>
      <c r="C1673" t="str">
        <f>_xlfn.XLOOKUP(A1673,$A$2:$A$2336,'Customer Names'!$D$2:$D$2336,"NOT FOUND")</f>
        <v>Jake</v>
      </c>
      <c r="D1673" t="str">
        <f>_xlfn.XLOOKUP(A1673,$A$2:$A$2336,'Customer Names'!$E$2:$E$2336,"NOT FOUND")</f>
        <v>Marcus</v>
      </c>
      <c r="E1673" cm="1">
        <f t="array" ref="E1673">_xlfn.XLOOKUP(A1673,$A$2:$A$2336,Table2[BMI],"NOT FOUND")</f>
        <v>33.549999999999997</v>
      </c>
      <c r="F1673" cm="1">
        <f t="array" ref="F1673">_xlfn.XLOOKUP(A1673,$A$2:$A$2336,Table2[HBA1C],"NOT FOUND")</f>
        <v>10.9</v>
      </c>
      <c r="G1673" t="str" cm="1">
        <f t="array" ref="G1673">_xlfn.XLOOKUP(A1673,$A$2:$A$2336,Table2[Heart Issues],"NOT FOUND")</f>
        <v>yes</v>
      </c>
      <c r="H1673" t="str" cm="1">
        <f t="array" ref="H1673">_xlfn.XLOOKUP(A1673,$A$2:$A$2336,Table2[Any Transplants],"NOT FOUND")</f>
        <v>No</v>
      </c>
      <c r="I1673" t="str" cm="1">
        <f t="array" ref="I1673">_xlfn.XLOOKUP(A1673,$A$2:$A$2336,Table2[Cancer history],"NOT FOUND")</f>
        <v>No</v>
      </c>
      <c r="J1673" t="str">
        <f>_xlfn.XLOOKUP(A1673,Table3[customer_no],Table3[month],"NOT FOUND")</f>
        <v>Jun</v>
      </c>
      <c r="K1673" s="7">
        <f>_xlfn.XLOOKUP(A1673,Table3[customer_no],Table3[year_average],"NOT FOUND")</f>
        <v>1981</v>
      </c>
      <c r="L1673" cm="1">
        <f t="array" ref="L1673">_xlfn.XLOOKUP(A1673,Table3[customer_no],'Hospitalisation Details'!$D$2:$D$2344,"NOT FOUND")</f>
        <v>15</v>
      </c>
      <c r="M1673" s="33">
        <f>_xlfn.XLOOKUP(A1673,Table3[customer_no],Table3[dd/mm/yy],"NOT FOUND")</f>
        <v>29752</v>
      </c>
      <c r="N1673">
        <f>_xlfn.XLOOKUP(A1673,Table3[customer_no],Table3[age],"NOT FOUND")</f>
        <v>41</v>
      </c>
      <c r="O1673" cm="1">
        <f t="array" ref="O1673">_xlfn.XLOOKUP(A1673,Table3[customer_no],'Hospitalisation Details'!$E$2:$E$2344,"NOT FOUND")</f>
        <v>0</v>
      </c>
      <c r="P1673" t="str">
        <f>_xlfn.XLOOKUP(A1673,Table3[customer_no],Table3[hsplt_handled],"NOT FOUND")</f>
        <v>tier - 2</v>
      </c>
      <c r="Q1673" t="str">
        <f>_xlfn.XLOOKUP(A1673,Table3[customer_no],Table3[city_handled],"NOT FOUND")</f>
        <v>tier - 3</v>
      </c>
      <c r="R1673" t="str">
        <f>_xlfn.XLOOKUP(A1673,Table3[customer_no],Table3[state_id],"NOT FOUND")</f>
        <v>R1013</v>
      </c>
      <c r="S1673" s="34" cm="1">
        <f t="array" ref="S1673">_xlfn.XLOOKUP(A1673,Table3[customer_no],'Hospitalisation Details'!$F$2:$F$2344,"NOT FOUND")</f>
        <v>5699.84</v>
      </c>
      <c r="T1673" t="str">
        <f>_xlfn.XLOOKUP(A1673,Table2[Customer ID],Table2[BMI_category],"NOT FOUND")</f>
        <v>Obesity</v>
      </c>
      <c r="U1673" s="7">
        <f>_xlfn.XLOOKUP(A1673,Table2[Customer ID],Table2[no of surgery],"NOT FOUND")</f>
        <v>0</v>
      </c>
      <c r="V1673" t="str">
        <f>_xlfn.XLOOKUP(A1673,Table2[Customer ID],Table2[smoker_missing],"NOT FOUND")</f>
        <v>No</v>
      </c>
      <c r="W1673" t="str">
        <f t="shared" si="26"/>
        <v>Diabetes</v>
      </c>
      <c r="X1673" s="37">
        <f>SUM(Table5[[#This Row],[Title]:[Diabetes Level]])</f>
        <v>37533.29</v>
      </c>
    </row>
    <row r="1674" spans="1:24" x14ac:dyDescent="0.25">
      <c r="A1674" t="s">
        <v>698</v>
      </c>
      <c r="B1674" t="str">
        <f>VLOOKUP(A1674,'Customer Names'!$A$2:$E$2336,3,FALSE)</f>
        <v>Ms.</v>
      </c>
      <c r="C1674" t="str">
        <f>_xlfn.XLOOKUP(A1674,$A$2:$A$2336,'Customer Names'!$D$2:$D$2336,"NOT FOUND")</f>
        <v>Alison L.</v>
      </c>
      <c r="D1674" t="str">
        <f>_xlfn.XLOOKUP(A1674,$A$2:$A$2336,'Customer Names'!$E$2:$E$2336,"NOT FOUND")</f>
        <v>Daubert</v>
      </c>
      <c r="E1674" cm="1">
        <f t="array" ref="E1674">_xlfn.XLOOKUP(A1674,$A$2:$A$2336,Table2[BMI],"NOT FOUND")</f>
        <v>16.690000000000001</v>
      </c>
      <c r="F1674" cm="1">
        <f t="array" ref="F1674">_xlfn.XLOOKUP(A1674,$A$2:$A$2336,Table2[HBA1C],"NOT FOUND")</f>
        <v>10.66</v>
      </c>
      <c r="G1674" t="str" cm="1">
        <f t="array" ref="G1674">_xlfn.XLOOKUP(A1674,$A$2:$A$2336,Table2[Heart Issues],"NOT FOUND")</f>
        <v>No</v>
      </c>
      <c r="H1674" t="str" cm="1">
        <f t="array" ref="H1674">_xlfn.XLOOKUP(A1674,$A$2:$A$2336,Table2[Any Transplants],"NOT FOUND")</f>
        <v>No</v>
      </c>
      <c r="I1674" t="str" cm="1">
        <f t="array" ref="I1674">_xlfn.XLOOKUP(A1674,$A$2:$A$2336,Table2[Cancer history],"NOT FOUND")</f>
        <v>No</v>
      </c>
      <c r="J1674" t="str">
        <f>_xlfn.XLOOKUP(A1674,Table3[customer_no],Table3[month],"NOT FOUND")</f>
        <v>Jul</v>
      </c>
      <c r="K1674" s="7">
        <f>_xlfn.XLOOKUP(A1674,Table3[customer_no],Table3[year_average],"NOT FOUND")</f>
        <v>1974</v>
      </c>
      <c r="L1674" cm="1">
        <f t="array" ref="L1674">_xlfn.XLOOKUP(A1674,Table3[customer_no],'Hospitalisation Details'!$D$2:$D$2344,"NOT FOUND")</f>
        <v>6</v>
      </c>
      <c r="M1674" s="33">
        <f>_xlfn.XLOOKUP(A1674,Table3[customer_no],Table3[dd/mm/yy],"NOT FOUND")</f>
        <v>27216</v>
      </c>
      <c r="N1674">
        <f>_xlfn.XLOOKUP(A1674,Table3[customer_no],Table3[age],"NOT FOUND")</f>
        <v>48</v>
      </c>
      <c r="O1674" cm="1">
        <f t="array" ref="O1674">_xlfn.XLOOKUP(A1674,Table3[customer_no],'Hospitalisation Details'!$E$2:$E$2344,"NOT FOUND")</f>
        <v>0</v>
      </c>
      <c r="P1674" t="str">
        <f>_xlfn.XLOOKUP(A1674,Table3[customer_no],Table3[hsplt_handled],"NOT FOUND")</f>
        <v>tier - 2</v>
      </c>
      <c r="Q1674" t="str">
        <f>_xlfn.XLOOKUP(A1674,Table3[customer_no],Table3[city_handled],"NOT FOUND")</f>
        <v>tier - 2</v>
      </c>
      <c r="R1674" t="str">
        <f>_xlfn.XLOOKUP(A1674,Table3[customer_no],Table3[state_id],"NOT FOUND")</f>
        <v>R1012</v>
      </c>
      <c r="S1674" s="34" cm="1">
        <f t="array" ref="S1674">_xlfn.XLOOKUP(A1674,Table3[customer_no],'Hospitalisation Details'!$F$2:$F$2344,"NOT FOUND")</f>
        <v>5698.74</v>
      </c>
      <c r="T1674" t="str">
        <f>_xlfn.XLOOKUP(A1674,Table2[Customer ID],Table2[BMI_category],"NOT FOUND")</f>
        <v>Underweight</v>
      </c>
      <c r="U1674" s="7">
        <f>_xlfn.XLOOKUP(A1674,Table2[Customer ID],Table2[no of surgery],"NOT FOUND")</f>
        <v>0</v>
      </c>
      <c r="V1674" t="str">
        <f>_xlfn.XLOOKUP(A1674,Table2[Customer ID],Table2[smoker_missing],"NOT FOUND")</f>
        <v>No</v>
      </c>
      <c r="W1674" t="str">
        <f t="shared" si="26"/>
        <v>Diabetes</v>
      </c>
      <c r="X1674" s="37">
        <f>SUM(Table5[[#This Row],[Title]:[Diabetes Level]])</f>
        <v>34970.089999999997</v>
      </c>
    </row>
    <row r="1675" spans="1:24" x14ac:dyDescent="0.25">
      <c r="A1675" t="s">
        <v>697</v>
      </c>
      <c r="B1675" t="str">
        <f>VLOOKUP(A1675,'Customer Names'!$A$2:$E$2336,3,FALSE)</f>
        <v>Ms.</v>
      </c>
      <c r="C1675" t="str">
        <f>_xlfn.XLOOKUP(A1675,$A$2:$A$2336,'Customer Names'!$D$2:$D$2336,"NOT FOUND")</f>
        <v>Lindsay M</v>
      </c>
      <c r="D1675" t="str">
        <f>_xlfn.XLOOKUP(A1675,$A$2:$A$2336,'Customer Names'!$E$2:$E$2336,"NOT FOUND")</f>
        <v>Close</v>
      </c>
      <c r="E1675" cm="1">
        <f t="array" ref="E1675">_xlfn.XLOOKUP(A1675,$A$2:$A$2336,Table2[BMI],"NOT FOUND")</f>
        <v>19.95</v>
      </c>
      <c r="F1675" cm="1">
        <f t="array" ref="F1675">_xlfn.XLOOKUP(A1675,$A$2:$A$2336,Table2[HBA1C],"NOT FOUND")</f>
        <v>4.05</v>
      </c>
      <c r="G1675" t="str" cm="1">
        <f t="array" ref="G1675">_xlfn.XLOOKUP(A1675,$A$2:$A$2336,Table2[Heart Issues],"NOT FOUND")</f>
        <v>No</v>
      </c>
      <c r="H1675" t="str" cm="1">
        <f t="array" ref="H1675">_xlfn.XLOOKUP(A1675,$A$2:$A$2336,Table2[Any Transplants],"NOT FOUND")</f>
        <v>No</v>
      </c>
      <c r="I1675" t="str" cm="1">
        <f t="array" ref="I1675">_xlfn.XLOOKUP(A1675,$A$2:$A$2336,Table2[Cancer history],"NOT FOUND")</f>
        <v>No</v>
      </c>
      <c r="J1675" t="str">
        <f>_xlfn.XLOOKUP(A1675,Table3[customer_no],Table3[month],"NOT FOUND")</f>
        <v>Nov</v>
      </c>
      <c r="K1675" s="7">
        <f>_xlfn.XLOOKUP(A1675,Table3[customer_no],Table3[year_average],"NOT FOUND")</f>
        <v>1992</v>
      </c>
      <c r="L1675" cm="1">
        <f t="array" ref="L1675">_xlfn.XLOOKUP(A1675,Table3[customer_no],'Hospitalisation Details'!$D$2:$D$2344,"NOT FOUND")</f>
        <v>3</v>
      </c>
      <c r="M1675" s="33">
        <f>_xlfn.XLOOKUP(A1675,Table3[customer_no],Table3[dd/mm/yy],"NOT FOUND")</f>
        <v>33911</v>
      </c>
      <c r="N1675">
        <f>_xlfn.XLOOKUP(A1675,Table3[customer_no],Table3[age],"NOT FOUND")</f>
        <v>30</v>
      </c>
      <c r="O1675" cm="1">
        <f t="array" ref="O1675">_xlfn.XLOOKUP(A1675,Table3[customer_no],'Hospitalisation Details'!$E$2:$E$2344,"NOT FOUND")</f>
        <v>3</v>
      </c>
      <c r="P1675" t="str">
        <f>_xlfn.XLOOKUP(A1675,Table3[customer_no],Table3[hsplt_handled],"NOT FOUND")</f>
        <v>tier - 2</v>
      </c>
      <c r="Q1675" t="str">
        <f>_xlfn.XLOOKUP(A1675,Table3[customer_no],Table3[city_handled],"NOT FOUND")</f>
        <v>tier - 3</v>
      </c>
      <c r="R1675" t="str">
        <f>_xlfn.XLOOKUP(A1675,Table3[customer_no],Table3[state_id],"NOT FOUND")</f>
        <v>R1012</v>
      </c>
      <c r="S1675" s="34" cm="1">
        <f t="array" ref="S1675">_xlfn.XLOOKUP(A1675,Table3[customer_no],'Hospitalisation Details'!$F$2:$F$2344,"NOT FOUND")</f>
        <v>5693.43</v>
      </c>
      <c r="T1675" t="str">
        <f>_xlfn.XLOOKUP(A1675,Table2[Customer ID],Table2[BMI_category],"NOT FOUND")</f>
        <v>Normal Weight</v>
      </c>
      <c r="U1675" s="7">
        <f>_xlfn.XLOOKUP(A1675,Table2[Customer ID],Table2[no of surgery],"NOT FOUND")</f>
        <v>1</v>
      </c>
      <c r="V1675" t="str">
        <f>_xlfn.XLOOKUP(A1675,Table2[Customer ID],Table2[smoker_missing],"NOT FOUND")</f>
        <v>No</v>
      </c>
      <c r="W1675" t="str">
        <f t="shared" si="26"/>
        <v>Normal</v>
      </c>
      <c r="X1675" s="37">
        <f>SUM(Table5[[#This Row],[Title]:[Diabetes Level]])</f>
        <v>41657.43</v>
      </c>
    </row>
    <row r="1676" spans="1:24" x14ac:dyDescent="0.25">
      <c r="A1676" t="s">
        <v>696</v>
      </c>
      <c r="B1676" t="str">
        <f>VLOOKUP(A1676,'Customer Names'!$A$2:$E$2336,3,FALSE)</f>
        <v>Mr.</v>
      </c>
      <c r="C1676" t="str">
        <f>_xlfn.XLOOKUP(A1676,$A$2:$A$2336,'Customer Names'!$D$2:$D$2336,"NOT FOUND")</f>
        <v>Guillaume</v>
      </c>
      <c r="D1676" t="str">
        <f>_xlfn.XLOOKUP(A1676,$A$2:$A$2336,'Customer Names'!$E$2:$E$2336,"NOT FOUND")</f>
        <v>Roels</v>
      </c>
      <c r="E1676" cm="1">
        <f t="array" ref="E1676">_xlfn.XLOOKUP(A1676,$A$2:$A$2336,Table2[BMI],"NOT FOUND")</f>
        <v>17.55</v>
      </c>
      <c r="F1676" cm="1">
        <f t="array" ref="F1676">_xlfn.XLOOKUP(A1676,$A$2:$A$2336,Table2[HBA1C],"NOT FOUND")</f>
        <v>4.2300000000000004</v>
      </c>
      <c r="G1676" t="str" cm="1">
        <f t="array" ref="G1676">_xlfn.XLOOKUP(A1676,$A$2:$A$2336,Table2[Heart Issues],"NOT FOUND")</f>
        <v>No</v>
      </c>
      <c r="H1676" t="str" cm="1">
        <f t="array" ref="H1676">_xlfn.XLOOKUP(A1676,$A$2:$A$2336,Table2[Any Transplants],"NOT FOUND")</f>
        <v>No</v>
      </c>
      <c r="I1676" t="str" cm="1">
        <f t="array" ref="I1676">_xlfn.XLOOKUP(A1676,$A$2:$A$2336,Table2[Cancer history],"NOT FOUND")</f>
        <v>No</v>
      </c>
      <c r="J1676" t="str">
        <f>_xlfn.XLOOKUP(A1676,Table3[customer_no],Table3[month],"NOT FOUND")</f>
        <v>Oct</v>
      </c>
      <c r="K1676" s="7">
        <f>_xlfn.XLOOKUP(A1676,Table3[customer_no],Table3[year_average],"NOT FOUND")</f>
        <v>1972</v>
      </c>
      <c r="L1676" cm="1">
        <f t="array" ref="L1676">_xlfn.XLOOKUP(A1676,Table3[customer_no],'Hospitalisation Details'!$D$2:$D$2344,"NOT FOUND")</f>
        <v>28</v>
      </c>
      <c r="M1676" s="33">
        <f>_xlfn.XLOOKUP(A1676,Table3[customer_no],Table3[dd/mm/yy],"NOT FOUND")</f>
        <v>26600</v>
      </c>
      <c r="N1676">
        <f>_xlfn.XLOOKUP(A1676,Table3[customer_no],Table3[age],"NOT FOUND")</f>
        <v>50</v>
      </c>
      <c r="O1676" cm="1">
        <f t="array" ref="O1676">_xlfn.XLOOKUP(A1676,Table3[customer_no],'Hospitalisation Details'!$E$2:$E$2344,"NOT FOUND")</f>
        <v>0</v>
      </c>
      <c r="P1676" t="str">
        <f>_xlfn.XLOOKUP(A1676,Table3[customer_no],Table3[hsplt_handled],"NOT FOUND")</f>
        <v>tier - 2</v>
      </c>
      <c r="Q1676" t="str">
        <f>_xlfn.XLOOKUP(A1676,Table3[customer_no],Table3[city_handled],"NOT FOUND")</f>
        <v>tier - 1</v>
      </c>
      <c r="R1676" t="str">
        <f>_xlfn.XLOOKUP(A1676,Table3[customer_no],Table3[state_id],"NOT FOUND")</f>
        <v>R1013</v>
      </c>
      <c r="S1676" s="34" cm="1">
        <f t="array" ref="S1676">_xlfn.XLOOKUP(A1676,Table3[customer_no],'Hospitalisation Details'!$F$2:$F$2344,"NOT FOUND")</f>
        <v>5690.79</v>
      </c>
      <c r="T1676" t="str">
        <f>_xlfn.XLOOKUP(A1676,Table2[Customer ID],Table2[BMI_category],"NOT FOUND")</f>
        <v>Underweight</v>
      </c>
      <c r="U1676" s="7">
        <f>_xlfn.XLOOKUP(A1676,Table2[Customer ID],Table2[no of surgery],"NOT FOUND")</f>
        <v>2</v>
      </c>
      <c r="V1676" t="str">
        <f>_xlfn.XLOOKUP(A1676,Table2[Customer ID],Table2[smoker_missing],"NOT FOUND")</f>
        <v>No</v>
      </c>
      <c r="W1676" t="str">
        <f t="shared" si="26"/>
        <v>Normal</v>
      </c>
      <c r="X1676" s="37">
        <f>SUM(Table5[[#This Row],[Title]:[Diabetes Level]])</f>
        <v>34364.57</v>
      </c>
    </row>
    <row r="1677" spans="1:24" x14ac:dyDescent="0.25">
      <c r="A1677" t="s">
        <v>695</v>
      </c>
      <c r="B1677" t="str">
        <f>VLOOKUP(A1677,'Customer Names'!$A$2:$E$2336,3,FALSE)</f>
        <v>Ms.</v>
      </c>
      <c r="C1677" t="str">
        <f>_xlfn.XLOOKUP(A1677,$A$2:$A$2336,'Customer Names'!$D$2:$D$2336,"NOT FOUND")</f>
        <v>Kaylee</v>
      </c>
      <c r="D1677" t="str">
        <f>_xlfn.XLOOKUP(A1677,$A$2:$A$2336,'Customer Names'!$E$2:$E$2336,"NOT FOUND")</f>
        <v>Venosky</v>
      </c>
      <c r="E1677" cm="1">
        <f t="array" ref="E1677">_xlfn.XLOOKUP(A1677,$A$2:$A$2336,Table2[BMI],"NOT FOUND")</f>
        <v>22.01</v>
      </c>
      <c r="F1677" cm="1">
        <f t="array" ref="F1677">_xlfn.XLOOKUP(A1677,$A$2:$A$2336,Table2[HBA1C],"NOT FOUND")</f>
        <v>5.01</v>
      </c>
      <c r="G1677" t="str" cm="1">
        <f t="array" ref="G1677">_xlfn.XLOOKUP(A1677,$A$2:$A$2336,Table2[Heart Issues],"NOT FOUND")</f>
        <v>No</v>
      </c>
      <c r="H1677" t="str" cm="1">
        <f t="array" ref="H1677">_xlfn.XLOOKUP(A1677,$A$2:$A$2336,Table2[Any Transplants],"NOT FOUND")</f>
        <v>No</v>
      </c>
      <c r="I1677" t="str" cm="1">
        <f t="array" ref="I1677">_xlfn.XLOOKUP(A1677,$A$2:$A$2336,Table2[Cancer history],"NOT FOUND")</f>
        <v>No</v>
      </c>
      <c r="J1677" t="str">
        <f>_xlfn.XLOOKUP(A1677,Table3[customer_no],Table3[month],"NOT FOUND")</f>
        <v>Aug</v>
      </c>
      <c r="K1677" s="7">
        <f>_xlfn.XLOOKUP(A1677,Table3[customer_no],Table3[year_average],"NOT FOUND")</f>
        <v>1984</v>
      </c>
      <c r="L1677" cm="1">
        <f t="array" ref="L1677">_xlfn.XLOOKUP(A1677,Table3[customer_no],'Hospitalisation Details'!$D$2:$D$2344,"NOT FOUND")</f>
        <v>12</v>
      </c>
      <c r="M1677" s="33">
        <f>_xlfn.XLOOKUP(A1677,Table3[customer_no],Table3[dd/mm/yy],"NOT FOUND")</f>
        <v>30906</v>
      </c>
      <c r="N1677">
        <f>_xlfn.XLOOKUP(A1677,Table3[customer_no],Table3[age],"NOT FOUND")</f>
        <v>38</v>
      </c>
      <c r="O1677" cm="1">
        <f t="array" ref="O1677">_xlfn.XLOOKUP(A1677,Table3[customer_no],'Hospitalisation Details'!$E$2:$E$2344,"NOT FOUND")</f>
        <v>3</v>
      </c>
      <c r="P1677" t="str">
        <f>_xlfn.XLOOKUP(A1677,Table3[customer_no],Table3[hsplt_handled],"NOT FOUND")</f>
        <v>tier - 2</v>
      </c>
      <c r="Q1677" t="str">
        <f>_xlfn.XLOOKUP(A1677,Table3[customer_no],Table3[city_handled],"NOT FOUND")</f>
        <v>tier - 2</v>
      </c>
      <c r="R1677" t="str">
        <f>_xlfn.XLOOKUP(A1677,Table3[customer_no],Table3[state_id],"NOT FOUND")</f>
        <v>R1013</v>
      </c>
      <c r="S1677" s="34" cm="1">
        <f t="array" ref="S1677">_xlfn.XLOOKUP(A1677,Table3[customer_no],'Hospitalisation Details'!$F$2:$F$2344,"NOT FOUND")</f>
        <v>5679.13</v>
      </c>
      <c r="T1677" t="str">
        <f>_xlfn.XLOOKUP(A1677,Table2[Customer ID],Table2[BMI_category],"NOT FOUND")</f>
        <v>Normal Weight</v>
      </c>
      <c r="U1677" s="7">
        <f>_xlfn.XLOOKUP(A1677,Table2[Customer ID],Table2[no of surgery],"NOT FOUND")</f>
        <v>1</v>
      </c>
      <c r="V1677" t="str">
        <f>_xlfn.XLOOKUP(A1677,Table2[Customer ID],Table2[smoker_missing],"NOT FOUND")</f>
        <v>No</v>
      </c>
      <c r="W1677" t="str">
        <f t="shared" si="26"/>
        <v>Normal</v>
      </c>
      <c r="X1677" s="37">
        <f>SUM(Table5[[#This Row],[Title]:[Diabetes Level]])</f>
        <v>38650.149999999994</v>
      </c>
    </row>
    <row r="1678" spans="1:24" x14ac:dyDescent="0.25">
      <c r="A1678" t="s">
        <v>694</v>
      </c>
      <c r="B1678" t="str">
        <f>VLOOKUP(A1678,'Customer Names'!$A$2:$E$2336,3,FALSE)</f>
        <v>Ms.</v>
      </c>
      <c r="C1678" t="str">
        <f>_xlfn.XLOOKUP(A1678,$A$2:$A$2336,'Customer Names'!$D$2:$D$2336,"NOT FOUND")</f>
        <v>Theresa</v>
      </c>
      <c r="D1678" t="str">
        <f>_xlfn.XLOOKUP(A1678,$A$2:$A$2336,'Customer Names'!$E$2:$E$2336,"NOT FOUND")</f>
        <v>Gosnell</v>
      </c>
      <c r="E1678" cm="1">
        <f t="array" ref="E1678">_xlfn.XLOOKUP(A1678,$A$2:$A$2336,Table2[BMI],"NOT FOUND")</f>
        <v>41.8</v>
      </c>
      <c r="F1678" cm="1">
        <f t="array" ref="F1678">_xlfn.XLOOKUP(A1678,$A$2:$A$2336,Table2[HBA1C],"NOT FOUND")</f>
        <v>5.82</v>
      </c>
      <c r="G1678" t="str" cm="1">
        <f t="array" ref="G1678">_xlfn.XLOOKUP(A1678,$A$2:$A$2336,Table2[Heart Issues],"NOT FOUND")</f>
        <v>yes</v>
      </c>
      <c r="H1678" t="str" cm="1">
        <f t="array" ref="H1678">_xlfn.XLOOKUP(A1678,$A$2:$A$2336,Table2[Any Transplants],"NOT FOUND")</f>
        <v>No</v>
      </c>
      <c r="I1678" t="str" cm="1">
        <f t="array" ref="I1678">_xlfn.XLOOKUP(A1678,$A$2:$A$2336,Table2[Cancer history],"NOT FOUND")</f>
        <v>Yes</v>
      </c>
      <c r="J1678" t="str">
        <f>_xlfn.XLOOKUP(A1678,Table3[customer_no],Table3[month],"NOT FOUND")</f>
        <v>Sep</v>
      </c>
      <c r="K1678" s="7">
        <f>_xlfn.XLOOKUP(A1678,Table3[customer_no],Table3[year_average],"NOT FOUND")</f>
        <v>1983</v>
      </c>
      <c r="L1678" cm="1">
        <f t="array" ref="L1678">_xlfn.XLOOKUP(A1678,Table3[customer_no],'Hospitalisation Details'!$D$2:$D$2344,"NOT FOUND")</f>
        <v>3</v>
      </c>
      <c r="M1678" s="33">
        <f>_xlfn.XLOOKUP(A1678,Table3[customer_no],Table3[dd/mm/yy],"NOT FOUND")</f>
        <v>30562</v>
      </c>
      <c r="N1678">
        <f>_xlfn.XLOOKUP(A1678,Table3[customer_no],Table3[age],"NOT FOUND")</f>
        <v>39</v>
      </c>
      <c r="O1678" cm="1">
        <f t="array" ref="O1678">_xlfn.XLOOKUP(A1678,Table3[customer_no],'Hospitalisation Details'!$E$2:$E$2344,"NOT FOUND")</f>
        <v>0</v>
      </c>
      <c r="P1678" t="str">
        <f>_xlfn.XLOOKUP(A1678,Table3[customer_no],Table3[hsplt_handled],"NOT FOUND")</f>
        <v>tier - 2</v>
      </c>
      <c r="Q1678" t="str">
        <f>_xlfn.XLOOKUP(A1678,Table3[customer_no],Table3[city_handled],"NOT FOUND")</f>
        <v>tier - 1</v>
      </c>
      <c r="R1678" t="str">
        <f>_xlfn.XLOOKUP(A1678,Table3[customer_no],Table3[state_id],"NOT FOUND")</f>
        <v>R1013</v>
      </c>
      <c r="S1678" s="34" cm="1">
        <f t="array" ref="S1678">_xlfn.XLOOKUP(A1678,Table3[customer_no],'Hospitalisation Details'!$F$2:$F$2344,"NOT FOUND")</f>
        <v>5662.23</v>
      </c>
      <c r="T1678" t="str">
        <f>_xlfn.XLOOKUP(A1678,Table2[Customer ID],Table2[BMI_category],"NOT FOUND")</f>
        <v>Obesity</v>
      </c>
      <c r="U1678" s="7">
        <f>_xlfn.XLOOKUP(A1678,Table2[Customer ID],Table2[no of surgery],"NOT FOUND")</f>
        <v>1</v>
      </c>
      <c r="V1678" t="str">
        <f>_xlfn.XLOOKUP(A1678,Table2[Customer ID],Table2[smoker_missing],"NOT FOUND")</f>
        <v>No</v>
      </c>
      <c r="W1678" t="str">
        <f t="shared" si="26"/>
        <v>Prediabetes</v>
      </c>
      <c r="X1678" s="37">
        <f>SUM(Table5[[#This Row],[Title]:[Diabetes Level]])</f>
        <v>38297.85</v>
      </c>
    </row>
    <row r="1679" spans="1:24" x14ac:dyDescent="0.25">
      <c r="A1679" t="s">
        <v>693</v>
      </c>
      <c r="B1679" t="str">
        <f>VLOOKUP(A1679,'Customer Names'!$A$2:$E$2336,3,FALSE)</f>
        <v>Mr.</v>
      </c>
      <c r="C1679" t="str">
        <f>_xlfn.XLOOKUP(A1679,$A$2:$A$2336,'Customer Names'!$D$2:$D$2336,"NOT FOUND")</f>
        <v>Travis G.</v>
      </c>
      <c r="D1679" t="str">
        <f>_xlfn.XLOOKUP(A1679,$A$2:$A$2336,'Customer Names'!$E$2:$E$2336,"NOT FOUND")</f>
        <v>Chewning-Kulick</v>
      </c>
      <c r="E1679" cm="1">
        <f t="array" ref="E1679">_xlfn.XLOOKUP(A1679,$A$2:$A$2336,Table2[BMI],"NOT FOUND")</f>
        <v>19.170000000000002</v>
      </c>
      <c r="F1679" cm="1">
        <f t="array" ref="F1679">_xlfn.XLOOKUP(A1679,$A$2:$A$2336,Table2[HBA1C],"NOT FOUND")</f>
        <v>7.94</v>
      </c>
      <c r="G1679" t="str" cm="1">
        <f t="array" ref="G1679">_xlfn.XLOOKUP(A1679,$A$2:$A$2336,Table2[Heart Issues],"NOT FOUND")</f>
        <v>No</v>
      </c>
      <c r="H1679" t="str" cm="1">
        <f t="array" ref="H1679">_xlfn.XLOOKUP(A1679,$A$2:$A$2336,Table2[Any Transplants],"NOT FOUND")</f>
        <v>No</v>
      </c>
      <c r="I1679" t="str" cm="1">
        <f t="array" ref="I1679">_xlfn.XLOOKUP(A1679,$A$2:$A$2336,Table2[Cancer history],"NOT FOUND")</f>
        <v>No</v>
      </c>
      <c r="J1679" t="str">
        <f>_xlfn.XLOOKUP(A1679,Table3[customer_no],Table3[month],"NOT FOUND")</f>
        <v>Sep</v>
      </c>
      <c r="K1679" s="7">
        <f>_xlfn.XLOOKUP(A1679,Table3[customer_no],Table3[year_average],"NOT FOUND")</f>
        <v>1978</v>
      </c>
      <c r="L1679" cm="1">
        <f t="array" ref="L1679">_xlfn.XLOOKUP(A1679,Table3[customer_no],'Hospitalisation Details'!$D$2:$D$2344,"NOT FOUND")</f>
        <v>27</v>
      </c>
      <c r="M1679" s="33">
        <f>_xlfn.XLOOKUP(A1679,Table3[customer_no],Table3[dd/mm/yy],"NOT FOUND")</f>
        <v>28760</v>
      </c>
      <c r="N1679">
        <f>_xlfn.XLOOKUP(A1679,Table3[customer_no],Table3[age],"NOT FOUND")</f>
        <v>44</v>
      </c>
      <c r="O1679" cm="1">
        <f t="array" ref="O1679">_xlfn.XLOOKUP(A1679,Table3[customer_no],'Hospitalisation Details'!$E$2:$E$2344,"NOT FOUND")</f>
        <v>2</v>
      </c>
      <c r="P1679" t="str">
        <f>_xlfn.XLOOKUP(A1679,Table3[customer_no],Table3[hsplt_handled],"NOT FOUND")</f>
        <v>tier - 2</v>
      </c>
      <c r="Q1679" t="str">
        <f>_xlfn.XLOOKUP(A1679,Table3[customer_no],Table3[city_handled],"NOT FOUND")</f>
        <v>tier - 1</v>
      </c>
      <c r="R1679" t="str">
        <f>_xlfn.XLOOKUP(A1679,Table3[customer_no],Table3[state_id],"NOT FOUND")</f>
        <v>R1013</v>
      </c>
      <c r="S1679" s="34" cm="1">
        <f t="array" ref="S1679">_xlfn.XLOOKUP(A1679,Table3[customer_no],'Hospitalisation Details'!$F$2:$F$2344,"NOT FOUND")</f>
        <v>5650.14</v>
      </c>
      <c r="T1679" t="str">
        <f>_xlfn.XLOOKUP(A1679,Table2[Customer ID],Table2[BMI_category],"NOT FOUND")</f>
        <v>Normal Weight</v>
      </c>
      <c r="U1679" s="7">
        <f>_xlfn.XLOOKUP(A1679,Table2[Customer ID],Table2[no of surgery],"NOT FOUND")</f>
        <v>0</v>
      </c>
      <c r="V1679" t="str">
        <f>_xlfn.XLOOKUP(A1679,Table2[Customer ID],Table2[smoker_missing],"NOT FOUND")</f>
        <v>No</v>
      </c>
      <c r="W1679" t="str">
        <f t="shared" si="26"/>
        <v>Diabetes</v>
      </c>
      <c r="X1679" s="37">
        <f>SUM(Table5[[#This Row],[Title]:[Diabetes Level]])</f>
        <v>36488.25</v>
      </c>
    </row>
    <row r="1680" spans="1:24" x14ac:dyDescent="0.25">
      <c r="A1680" t="s">
        <v>692</v>
      </c>
      <c r="B1680" t="str">
        <f>VLOOKUP(A1680,'Customer Names'!$A$2:$E$2336,3,FALSE)</f>
        <v>Ms.</v>
      </c>
      <c r="C1680" t="str">
        <f>_xlfn.XLOOKUP(A1680,$A$2:$A$2336,'Customer Names'!$D$2:$D$2336,"NOT FOUND")</f>
        <v>Emma L.</v>
      </c>
      <c r="D1680" t="str">
        <f>_xlfn.XLOOKUP(A1680,$A$2:$A$2336,'Customer Names'!$E$2:$E$2336,"NOT FOUND")</f>
        <v>McCarron</v>
      </c>
      <c r="E1680" cm="1">
        <f t="array" ref="E1680">_xlfn.XLOOKUP(A1680,$A$2:$A$2336,Table2[BMI],"NOT FOUND")</f>
        <v>32.799999999999997</v>
      </c>
      <c r="F1680" cm="1">
        <f t="array" ref="F1680">_xlfn.XLOOKUP(A1680,$A$2:$A$2336,Table2[HBA1C],"NOT FOUND")</f>
        <v>6.16</v>
      </c>
      <c r="G1680" t="str" cm="1">
        <f t="array" ref="G1680">_xlfn.XLOOKUP(A1680,$A$2:$A$2336,Table2[Heart Issues],"NOT FOUND")</f>
        <v>yes</v>
      </c>
      <c r="H1680" t="str" cm="1">
        <f t="array" ref="H1680">_xlfn.XLOOKUP(A1680,$A$2:$A$2336,Table2[Any Transplants],"NOT FOUND")</f>
        <v>No</v>
      </c>
      <c r="I1680" t="str" cm="1">
        <f t="array" ref="I1680">_xlfn.XLOOKUP(A1680,$A$2:$A$2336,Table2[Cancer history],"NOT FOUND")</f>
        <v>Yes</v>
      </c>
      <c r="J1680" t="str">
        <f>_xlfn.XLOOKUP(A1680,Table3[customer_no],Table3[month],"NOT FOUND")</f>
        <v>Jun</v>
      </c>
      <c r="K1680" s="7">
        <f>_xlfn.XLOOKUP(A1680,Table3[customer_no],Table3[year_average],"NOT FOUND")</f>
        <v>1983</v>
      </c>
      <c r="L1680" cm="1">
        <f t="array" ref="L1680">_xlfn.XLOOKUP(A1680,Table3[customer_no],'Hospitalisation Details'!$D$2:$D$2344,"NOT FOUND")</f>
        <v>8</v>
      </c>
      <c r="M1680" s="33">
        <f>_xlfn.XLOOKUP(A1680,Table3[customer_no],Table3[dd/mm/yy],"NOT FOUND")</f>
        <v>30475</v>
      </c>
      <c r="N1680">
        <f>_xlfn.XLOOKUP(A1680,Table3[customer_no],Table3[age],"NOT FOUND")</f>
        <v>40</v>
      </c>
      <c r="O1680" cm="1">
        <f t="array" ref="O1680">_xlfn.XLOOKUP(A1680,Table3[customer_no],'Hospitalisation Details'!$E$2:$E$2344,"NOT FOUND")</f>
        <v>0</v>
      </c>
      <c r="P1680" t="str">
        <f>_xlfn.XLOOKUP(A1680,Table3[customer_no],Table3[hsplt_handled],"NOT FOUND")</f>
        <v>tier - 2</v>
      </c>
      <c r="Q1680" t="str">
        <f>_xlfn.XLOOKUP(A1680,Table3[customer_no],Table3[city_handled],"NOT FOUND")</f>
        <v>tier - 3</v>
      </c>
      <c r="R1680" t="str">
        <f>_xlfn.XLOOKUP(A1680,Table3[customer_no],Table3[state_id],"NOT FOUND")</f>
        <v>R1011</v>
      </c>
      <c r="S1680" s="34" cm="1">
        <f t="array" ref="S1680">_xlfn.XLOOKUP(A1680,Table3[customer_no],'Hospitalisation Details'!$F$2:$F$2344,"NOT FOUND")</f>
        <v>5649.72</v>
      </c>
      <c r="T1680" t="str">
        <f>_xlfn.XLOOKUP(A1680,Table2[Customer ID],Table2[BMI_category],"NOT FOUND")</f>
        <v>Obesity</v>
      </c>
      <c r="U1680" s="7">
        <f>_xlfn.XLOOKUP(A1680,Table2[Customer ID],Table2[no of surgery],"NOT FOUND")</f>
        <v>1</v>
      </c>
      <c r="V1680" t="str">
        <f>_xlfn.XLOOKUP(A1680,Table2[Customer ID],Table2[smoker_missing],"NOT FOUND")</f>
        <v>No</v>
      </c>
      <c r="W1680" t="str">
        <f t="shared" si="26"/>
        <v>Prediabetes</v>
      </c>
      <c r="X1680" s="37">
        <f>SUM(Table5[[#This Row],[Title]:[Diabetes Level]])</f>
        <v>38195.68</v>
      </c>
    </row>
    <row r="1681" spans="1:24" x14ac:dyDescent="0.25">
      <c r="A1681" t="s">
        <v>691</v>
      </c>
      <c r="B1681" t="str">
        <f>VLOOKUP(A1681,'Customer Names'!$A$2:$E$2336,3,FALSE)</f>
        <v>Ms.</v>
      </c>
      <c r="C1681" t="str">
        <f>_xlfn.XLOOKUP(A1681,$A$2:$A$2336,'Customer Names'!$D$2:$D$2336,"NOT FOUND")</f>
        <v>Linda</v>
      </c>
      <c r="D1681" t="str">
        <f>_xlfn.XLOOKUP(A1681,$A$2:$A$2336,'Customer Names'!$E$2:$E$2336,"NOT FOUND")</f>
        <v>Manion</v>
      </c>
      <c r="E1681" cm="1">
        <f t="array" ref="E1681">_xlfn.XLOOKUP(A1681,$A$2:$A$2336,Table2[BMI],"NOT FOUND")</f>
        <v>35.814999999999998</v>
      </c>
      <c r="F1681" cm="1">
        <f t="array" ref="F1681">_xlfn.XLOOKUP(A1681,$A$2:$A$2336,Table2[HBA1C],"NOT FOUND")</f>
        <v>4.1500000000000004</v>
      </c>
      <c r="G1681" t="str" cm="1">
        <f t="array" ref="G1681">_xlfn.XLOOKUP(A1681,$A$2:$A$2336,Table2[Heart Issues],"NOT FOUND")</f>
        <v>No</v>
      </c>
      <c r="H1681" t="str" cm="1">
        <f t="array" ref="H1681">_xlfn.XLOOKUP(A1681,$A$2:$A$2336,Table2[Any Transplants],"NOT FOUND")</f>
        <v>No</v>
      </c>
      <c r="I1681" t="str" cm="1">
        <f t="array" ref="I1681">_xlfn.XLOOKUP(A1681,$A$2:$A$2336,Table2[Cancer history],"NOT FOUND")</f>
        <v>No</v>
      </c>
      <c r="J1681" t="str">
        <f>_xlfn.XLOOKUP(A1681,Table3[customer_no],Table3[month],"NOT FOUND")</f>
        <v>Dec</v>
      </c>
      <c r="K1681" s="7">
        <f>_xlfn.XLOOKUP(A1681,Table3[customer_no],Table3[year_average],"NOT FOUND")</f>
        <v>1987</v>
      </c>
      <c r="L1681" cm="1">
        <f t="array" ref="L1681">_xlfn.XLOOKUP(A1681,Table3[customer_no],'Hospitalisation Details'!$D$2:$D$2344,"NOT FOUND")</f>
        <v>9</v>
      </c>
      <c r="M1681" s="33">
        <f>_xlfn.XLOOKUP(A1681,Table3[customer_no],Table3[dd/mm/yy],"NOT FOUND")</f>
        <v>32120</v>
      </c>
      <c r="N1681">
        <f>_xlfn.XLOOKUP(A1681,Table3[customer_no],Table3[age],"NOT FOUND")</f>
        <v>35</v>
      </c>
      <c r="O1681" cm="1">
        <f t="array" ref="O1681">_xlfn.XLOOKUP(A1681,Table3[customer_no],'Hospitalisation Details'!$E$2:$E$2344,"NOT FOUND")</f>
        <v>1</v>
      </c>
      <c r="P1681" t="str">
        <f>_xlfn.XLOOKUP(A1681,Table3[customer_no],Table3[hsplt_handled],"NOT FOUND")</f>
        <v>tier - 2</v>
      </c>
      <c r="Q1681" t="str">
        <f>_xlfn.XLOOKUP(A1681,Table3[customer_no],Table3[city_handled],"NOT FOUND")</f>
        <v>tier - 3</v>
      </c>
      <c r="R1681" t="str">
        <f>_xlfn.XLOOKUP(A1681,Table3[customer_no],Table3[state_id],"NOT FOUND")</f>
        <v>R1012</v>
      </c>
      <c r="S1681" s="34" cm="1">
        <f t="array" ref="S1681">_xlfn.XLOOKUP(A1681,Table3[customer_no],'Hospitalisation Details'!$F$2:$F$2344,"NOT FOUND")</f>
        <v>5630.46</v>
      </c>
      <c r="T1681" t="str">
        <f>_xlfn.XLOOKUP(A1681,Table2[Customer ID],Table2[BMI_category],"NOT FOUND")</f>
        <v>Obesity</v>
      </c>
      <c r="U1681" s="7">
        <f>_xlfn.XLOOKUP(A1681,Table2[Customer ID],Table2[no of surgery],"NOT FOUND")</f>
        <v>1</v>
      </c>
      <c r="V1681" t="str">
        <f>_xlfn.XLOOKUP(A1681,Table2[Customer ID],Table2[smoker_missing],"NOT FOUND")</f>
        <v>No</v>
      </c>
      <c r="W1681" t="str">
        <f t="shared" si="26"/>
        <v>Normal</v>
      </c>
      <c r="X1681" s="37">
        <f>SUM(Table5[[#This Row],[Title]:[Diabetes Level]])</f>
        <v>39823.424999999996</v>
      </c>
    </row>
    <row r="1682" spans="1:24" x14ac:dyDescent="0.25">
      <c r="A1682" t="s">
        <v>690</v>
      </c>
      <c r="B1682" t="str">
        <f>VLOOKUP(A1682,'Customer Names'!$A$2:$E$2336,3,FALSE)</f>
        <v>Mr.</v>
      </c>
      <c r="C1682" t="str">
        <f>_xlfn.XLOOKUP(A1682,$A$2:$A$2336,'Customer Names'!$D$2:$D$2336,"NOT FOUND")</f>
        <v>Owen R</v>
      </c>
      <c r="D1682" t="str">
        <f>_xlfn.XLOOKUP(A1682,$A$2:$A$2336,'Customer Names'!$E$2:$E$2336,"NOT FOUND")</f>
        <v>Strong</v>
      </c>
      <c r="E1682" cm="1">
        <f t="array" ref="E1682">_xlfn.XLOOKUP(A1682,$A$2:$A$2336,Table2[BMI],"NOT FOUND")</f>
        <v>24.3</v>
      </c>
      <c r="F1682" cm="1">
        <f t="array" ref="F1682">_xlfn.XLOOKUP(A1682,$A$2:$A$2336,Table2[HBA1C],"NOT FOUND")</f>
        <v>6.23</v>
      </c>
      <c r="G1682" t="str" cm="1">
        <f t="array" ref="G1682">_xlfn.XLOOKUP(A1682,$A$2:$A$2336,Table2[Heart Issues],"NOT FOUND")</f>
        <v>No</v>
      </c>
      <c r="H1682" t="str" cm="1">
        <f t="array" ref="H1682">_xlfn.XLOOKUP(A1682,$A$2:$A$2336,Table2[Any Transplants],"NOT FOUND")</f>
        <v>No</v>
      </c>
      <c r="I1682" t="str" cm="1">
        <f t="array" ref="I1682">_xlfn.XLOOKUP(A1682,$A$2:$A$2336,Table2[Cancer history],"NOT FOUND")</f>
        <v>No</v>
      </c>
      <c r="J1682" t="str">
        <f>_xlfn.XLOOKUP(A1682,Table3[customer_no],Table3[month],"NOT FOUND")</f>
        <v>Nov</v>
      </c>
      <c r="K1682" s="7">
        <f>_xlfn.XLOOKUP(A1682,Table3[customer_no],Table3[year_average],"NOT FOUND")</f>
        <v>1994</v>
      </c>
      <c r="L1682" cm="1">
        <f t="array" ref="L1682">_xlfn.XLOOKUP(A1682,Table3[customer_no],'Hospitalisation Details'!$D$2:$D$2344,"NOT FOUND")</f>
        <v>15</v>
      </c>
      <c r="M1682" s="33">
        <f>_xlfn.XLOOKUP(A1682,Table3[customer_no],Table3[dd/mm/yy],"NOT FOUND")</f>
        <v>34653</v>
      </c>
      <c r="N1682">
        <f>_xlfn.XLOOKUP(A1682,Table3[customer_no],Table3[age],"NOT FOUND")</f>
        <v>28</v>
      </c>
      <c r="O1682" cm="1">
        <f t="array" ref="O1682">_xlfn.XLOOKUP(A1682,Table3[customer_no],'Hospitalisation Details'!$E$2:$E$2344,"NOT FOUND")</f>
        <v>5</v>
      </c>
      <c r="P1682" t="str">
        <f>_xlfn.XLOOKUP(A1682,Table3[customer_no],Table3[hsplt_handled],"NOT FOUND")</f>
        <v>tier - 2</v>
      </c>
      <c r="Q1682" t="str">
        <f>_xlfn.XLOOKUP(A1682,Table3[customer_no],Table3[city_handled],"NOT FOUND")</f>
        <v>tier - 3</v>
      </c>
      <c r="R1682" t="str">
        <f>_xlfn.XLOOKUP(A1682,Table3[customer_no],Table3[state_id],"NOT FOUND")</f>
        <v>R1011</v>
      </c>
      <c r="S1682" s="34" cm="1">
        <f t="array" ref="S1682">_xlfn.XLOOKUP(A1682,Table3[customer_no],'Hospitalisation Details'!$F$2:$F$2344,"NOT FOUND")</f>
        <v>5615.37</v>
      </c>
      <c r="T1682" t="str">
        <f>_xlfn.XLOOKUP(A1682,Table2[Customer ID],Table2[BMI_category],"NOT FOUND")</f>
        <v>Normal Weight</v>
      </c>
      <c r="U1682" s="7">
        <f>_xlfn.XLOOKUP(A1682,Table2[Customer ID],Table2[no of surgery],"NOT FOUND")</f>
        <v>0</v>
      </c>
      <c r="V1682" t="str">
        <f>_xlfn.XLOOKUP(A1682,Table2[Customer ID],Table2[smoker_missing],"NOT FOUND")</f>
        <v>No</v>
      </c>
      <c r="W1682" t="str">
        <f t="shared" si="26"/>
        <v>Prediabetes</v>
      </c>
      <c r="X1682" s="37">
        <f>SUM(Table5[[#This Row],[Title]:[Diabetes Level]])</f>
        <v>42340.9</v>
      </c>
    </row>
    <row r="1683" spans="1:24" x14ac:dyDescent="0.25">
      <c r="A1683" t="s">
        <v>689</v>
      </c>
      <c r="B1683" t="str">
        <f>VLOOKUP(A1683,'Customer Names'!$A$2:$E$2336,3,FALSE)</f>
        <v>Mr.</v>
      </c>
      <c r="C1683" t="str">
        <f>_xlfn.XLOOKUP(A1683,$A$2:$A$2336,'Customer Names'!$D$2:$D$2336,"NOT FOUND")</f>
        <v>Jacob</v>
      </c>
      <c r="D1683" t="str">
        <f>_xlfn.XLOOKUP(A1683,$A$2:$A$2336,'Customer Names'!$E$2:$E$2336,"NOT FOUND")</f>
        <v>Leblanc</v>
      </c>
      <c r="E1683" cm="1">
        <f t="array" ref="E1683">_xlfn.XLOOKUP(A1683,$A$2:$A$2336,Table2[BMI],"NOT FOUND")</f>
        <v>19.059999999999999</v>
      </c>
      <c r="F1683" cm="1">
        <f t="array" ref="F1683">_xlfn.XLOOKUP(A1683,$A$2:$A$2336,Table2[HBA1C],"NOT FOUND")</f>
        <v>7.41</v>
      </c>
      <c r="G1683" t="str" cm="1">
        <f t="array" ref="G1683">_xlfn.XLOOKUP(A1683,$A$2:$A$2336,Table2[Heart Issues],"NOT FOUND")</f>
        <v>No</v>
      </c>
      <c r="H1683" t="str" cm="1">
        <f t="array" ref="H1683">_xlfn.XLOOKUP(A1683,$A$2:$A$2336,Table2[Any Transplants],"NOT FOUND")</f>
        <v>No</v>
      </c>
      <c r="I1683" t="str" cm="1">
        <f t="array" ref="I1683">_xlfn.XLOOKUP(A1683,$A$2:$A$2336,Table2[Cancer history],"NOT FOUND")</f>
        <v>No</v>
      </c>
      <c r="J1683" t="str">
        <f>_xlfn.XLOOKUP(A1683,Table3[customer_no],Table3[month],"NOT FOUND")</f>
        <v>Sep</v>
      </c>
      <c r="K1683" s="7">
        <f>_xlfn.XLOOKUP(A1683,Table3[customer_no],Table3[year_average],"NOT FOUND")</f>
        <v>1978</v>
      </c>
      <c r="L1683" cm="1">
        <f t="array" ref="L1683">_xlfn.XLOOKUP(A1683,Table3[customer_no],'Hospitalisation Details'!$D$2:$D$2344,"NOT FOUND")</f>
        <v>11</v>
      </c>
      <c r="M1683" s="33">
        <f>_xlfn.XLOOKUP(A1683,Table3[customer_no],Table3[dd/mm/yy],"NOT FOUND")</f>
        <v>28744</v>
      </c>
      <c r="N1683">
        <f>_xlfn.XLOOKUP(A1683,Table3[customer_no],Table3[age],"NOT FOUND")</f>
        <v>44</v>
      </c>
      <c r="O1683" cm="1">
        <f t="array" ref="O1683">_xlfn.XLOOKUP(A1683,Table3[customer_no],'Hospitalisation Details'!$E$2:$E$2344,"NOT FOUND")</f>
        <v>2</v>
      </c>
      <c r="P1683" t="str">
        <f>_xlfn.XLOOKUP(A1683,Table3[customer_no],Table3[hsplt_handled],"NOT FOUND")</f>
        <v>tier - 2</v>
      </c>
      <c r="Q1683" t="str">
        <f>_xlfn.XLOOKUP(A1683,Table3[customer_no],Table3[city_handled],"NOT FOUND")</f>
        <v>tier - 3</v>
      </c>
      <c r="R1683" t="str">
        <f>_xlfn.XLOOKUP(A1683,Table3[customer_no],Table3[state_id],"NOT FOUND")</f>
        <v>R1013</v>
      </c>
      <c r="S1683" s="34" cm="1">
        <f t="array" ref="S1683">_xlfn.XLOOKUP(A1683,Table3[customer_no],'Hospitalisation Details'!$F$2:$F$2344,"NOT FOUND")</f>
        <v>5612.83</v>
      </c>
      <c r="T1683" t="str">
        <f>_xlfn.XLOOKUP(A1683,Table2[Customer ID],Table2[BMI_category],"NOT FOUND")</f>
        <v>Normal Weight</v>
      </c>
      <c r="U1683" s="7">
        <f>_xlfn.XLOOKUP(A1683,Table2[Customer ID],Table2[no of surgery],"NOT FOUND")</f>
        <v>0</v>
      </c>
      <c r="V1683" t="str">
        <f>_xlfn.XLOOKUP(A1683,Table2[Customer ID],Table2[smoker_missing],"NOT FOUND")</f>
        <v>No</v>
      </c>
      <c r="W1683" t="str">
        <f t="shared" si="26"/>
        <v>Diabetes</v>
      </c>
      <c r="X1683" s="37">
        <f>SUM(Table5[[#This Row],[Title]:[Diabetes Level]])</f>
        <v>36418.300000000003</v>
      </c>
    </row>
    <row r="1684" spans="1:24" x14ac:dyDescent="0.25">
      <c r="A1684" t="s">
        <v>688</v>
      </c>
      <c r="B1684" t="str">
        <f>VLOOKUP(A1684,'Customer Names'!$A$2:$E$2336,3,FALSE)</f>
        <v>Ms.</v>
      </c>
      <c r="C1684" t="str">
        <f>_xlfn.XLOOKUP(A1684,$A$2:$A$2336,'Customer Names'!$D$2:$D$2336,"NOT FOUND")</f>
        <v>Jacqueline</v>
      </c>
      <c r="D1684" t="str">
        <f>_xlfn.XLOOKUP(A1684,$A$2:$A$2336,'Customer Names'!$E$2:$E$2336,"NOT FOUND")</f>
        <v>Palmer</v>
      </c>
      <c r="E1684" cm="1">
        <f t="array" ref="E1684">_xlfn.XLOOKUP(A1684,$A$2:$A$2336,Table2[BMI],"NOT FOUND")</f>
        <v>33.25</v>
      </c>
      <c r="F1684" cm="1">
        <f t="array" ref="F1684">_xlfn.XLOOKUP(A1684,$A$2:$A$2336,Table2[HBA1C],"NOT FOUND")</f>
        <v>5.62</v>
      </c>
      <c r="G1684" t="str" cm="1">
        <f t="array" ref="G1684">_xlfn.XLOOKUP(A1684,$A$2:$A$2336,Table2[Heart Issues],"NOT FOUND")</f>
        <v>yes</v>
      </c>
      <c r="H1684" t="str" cm="1">
        <f t="array" ref="H1684">_xlfn.XLOOKUP(A1684,$A$2:$A$2336,Table2[Any Transplants],"NOT FOUND")</f>
        <v>No</v>
      </c>
      <c r="I1684" t="str" cm="1">
        <f t="array" ref="I1684">_xlfn.XLOOKUP(A1684,$A$2:$A$2336,Table2[Cancer history],"NOT FOUND")</f>
        <v>No</v>
      </c>
      <c r="J1684" t="str">
        <f>_xlfn.XLOOKUP(A1684,Table3[customer_no],Table3[month],"NOT FOUND")</f>
        <v>Nov</v>
      </c>
      <c r="K1684" s="7">
        <f>_xlfn.XLOOKUP(A1684,Table3[customer_no],Table3[year_average],"NOT FOUND")</f>
        <v>1988</v>
      </c>
      <c r="L1684" cm="1">
        <f t="array" ref="L1684">_xlfn.XLOOKUP(A1684,Table3[customer_no],'Hospitalisation Details'!$D$2:$D$2344,"NOT FOUND")</f>
        <v>18</v>
      </c>
      <c r="M1684" s="33">
        <f>_xlfn.XLOOKUP(A1684,Table3[customer_no],Table3[dd/mm/yy],"NOT FOUND")</f>
        <v>32465</v>
      </c>
      <c r="N1684">
        <f>_xlfn.XLOOKUP(A1684,Table3[customer_no],Table3[age],"NOT FOUND")</f>
        <v>34</v>
      </c>
      <c r="O1684" cm="1">
        <f t="array" ref="O1684">_xlfn.XLOOKUP(A1684,Table3[customer_no],'Hospitalisation Details'!$E$2:$E$2344,"NOT FOUND")</f>
        <v>1</v>
      </c>
      <c r="P1684" t="str">
        <f>_xlfn.XLOOKUP(A1684,Table3[customer_no],Table3[hsplt_handled],"NOT FOUND")</f>
        <v>tier - 2</v>
      </c>
      <c r="Q1684" t="str">
        <f>_xlfn.XLOOKUP(A1684,Table3[customer_no],Table3[city_handled],"NOT FOUND")</f>
        <v>tier - 3</v>
      </c>
      <c r="R1684" t="str">
        <f>_xlfn.XLOOKUP(A1684,Table3[customer_no],Table3[state_id],"NOT FOUND")</f>
        <v>R1024</v>
      </c>
      <c r="S1684" s="34" cm="1">
        <f t="array" ref="S1684">_xlfn.XLOOKUP(A1684,Table3[customer_no],'Hospitalisation Details'!$F$2:$F$2344,"NOT FOUND")</f>
        <v>5594.85</v>
      </c>
      <c r="T1684" t="str">
        <f>_xlfn.XLOOKUP(A1684,Table2[Customer ID],Table2[BMI_category],"NOT FOUND")</f>
        <v>Obesity</v>
      </c>
      <c r="U1684" s="7">
        <f>_xlfn.XLOOKUP(A1684,Table2[Customer ID],Table2[no of surgery],"NOT FOUND")</f>
        <v>1</v>
      </c>
      <c r="V1684" t="str">
        <f>_xlfn.XLOOKUP(A1684,Table2[Customer ID],Table2[smoker_missing],"NOT FOUND")</f>
        <v>No</v>
      </c>
      <c r="W1684" t="str">
        <f t="shared" si="26"/>
        <v>Normal</v>
      </c>
      <c r="X1684" s="37">
        <f>SUM(Table5[[#This Row],[Title]:[Diabetes Level]])</f>
        <v>40140.720000000001</v>
      </c>
    </row>
    <row r="1685" spans="1:24" x14ac:dyDescent="0.25">
      <c r="A1685" t="s">
        <v>687</v>
      </c>
      <c r="B1685" t="str">
        <f>VLOOKUP(A1685,'Customer Names'!$A$2:$E$2336,3,FALSE)</f>
        <v>Mr.</v>
      </c>
      <c r="C1685" t="str">
        <f>_xlfn.XLOOKUP(A1685,$A$2:$A$2336,'Customer Names'!$D$2:$D$2336,"NOT FOUND")</f>
        <v>Yefeng</v>
      </c>
      <c r="D1685" t="str">
        <f>_xlfn.XLOOKUP(A1685,$A$2:$A$2336,'Customer Names'!$E$2:$E$2336,"NOT FOUND")</f>
        <v>Shen</v>
      </c>
      <c r="E1685" cm="1">
        <f t="array" ref="E1685">_xlfn.XLOOKUP(A1685,$A$2:$A$2336,Table2[BMI],"NOT FOUND")</f>
        <v>21.37</v>
      </c>
      <c r="F1685" cm="1">
        <f t="array" ref="F1685">_xlfn.XLOOKUP(A1685,$A$2:$A$2336,Table2[HBA1C],"NOT FOUND")</f>
        <v>4.54</v>
      </c>
      <c r="G1685" t="str" cm="1">
        <f t="array" ref="G1685">_xlfn.XLOOKUP(A1685,$A$2:$A$2336,Table2[Heart Issues],"NOT FOUND")</f>
        <v>yes</v>
      </c>
      <c r="H1685" t="str" cm="1">
        <f t="array" ref="H1685">_xlfn.XLOOKUP(A1685,$A$2:$A$2336,Table2[Any Transplants],"NOT FOUND")</f>
        <v>No</v>
      </c>
      <c r="I1685" t="str" cm="1">
        <f t="array" ref="I1685">_xlfn.XLOOKUP(A1685,$A$2:$A$2336,Table2[Cancer history],"NOT FOUND")</f>
        <v>Yes</v>
      </c>
      <c r="J1685" t="str">
        <f>_xlfn.XLOOKUP(A1685,Table3[customer_no],Table3[month],"NOT FOUND")</f>
        <v>Oct</v>
      </c>
      <c r="K1685" s="7">
        <f>_xlfn.XLOOKUP(A1685,Table3[customer_no],Table3[year_average],"NOT FOUND")</f>
        <v>1983</v>
      </c>
      <c r="L1685" cm="1">
        <f t="array" ref="L1685">_xlfn.XLOOKUP(A1685,Table3[customer_no],'Hospitalisation Details'!$D$2:$D$2344,"NOT FOUND")</f>
        <v>3</v>
      </c>
      <c r="M1685" s="33">
        <f>_xlfn.XLOOKUP(A1685,Table3[customer_no],Table3[dd/mm/yy],"NOT FOUND")</f>
        <v>30592</v>
      </c>
      <c r="N1685">
        <f>_xlfn.XLOOKUP(A1685,Table3[customer_no],Table3[age],"NOT FOUND")</f>
        <v>39</v>
      </c>
      <c r="O1685" cm="1">
        <f t="array" ref="O1685">_xlfn.XLOOKUP(A1685,Table3[customer_no],'Hospitalisation Details'!$E$2:$E$2344,"NOT FOUND")</f>
        <v>3</v>
      </c>
      <c r="P1685" t="str">
        <f>_xlfn.XLOOKUP(A1685,Table3[customer_no],Table3[hsplt_handled],"NOT FOUND")</f>
        <v>tier - 2</v>
      </c>
      <c r="Q1685" t="str">
        <f>_xlfn.XLOOKUP(A1685,Table3[customer_no],Table3[city_handled],"NOT FOUND")</f>
        <v>tier - 1</v>
      </c>
      <c r="R1685" t="str">
        <f>_xlfn.XLOOKUP(A1685,Table3[customer_no],Table3[state_id],"NOT FOUND")</f>
        <v>R1013</v>
      </c>
      <c r="S1685" s="34" cm="1">
        <f t="array" ref="S1685">_xlfn.XLOOKUP(A1685,Table3[customer_no],'Hospitalisation Details'!$F$2:$F$2344,"NOT FOUND")</f>
        <v>5587.59</v>
      </c>
      <c r="T1685" t="str">
        <f>_xlfn.XLOOKUP(A1685,Table2[Customer ID],Table2[BMI_category],"NOT FOUND")</f>
        <v>Normal Weight</v>
      </c>
      <c r="U1685" s="7">
        <f>_xlfn.XLOOKUP(A1685,Table2[Customer ID],Table2[no of surgery],"NOT FOUND")</f>
        <v>1</v>
      </c>
      <c r="V1685" t="str">
        <f>_xlfn.XLOOKUP(A1685,Table2[Customer ID],Table2[smoker_missing],"NOT FOUND")</f>
        <v>No</v>
      </c>
      <c r="W1685" t="str">
        <f t="shared" si="26"/>
        <v>Normal</v>
      </c>
      <c r="X1685" s="37">
        <f>SUM(Table5[[#This Row],[Title]:[Diabetes Level]])</f>
        <v>38234.5</v>
      </c>
    </row>
    <row r="1686" spans="1:24" x14ac:dyDescent="0.25">
      <c r="A1686" t="s">
        <v>686</v>
      </c>
      <c r="B1686" t="str">
        <f>VLOOKUP(A1686,'Customer Names'!$A$2:$E$2336,3,FALSE)</f>
        <v>Mr.</v>
      </c>
      <c r="C1686" t="str">
        <f>_xlfn.XLOOKUP(A1686,$A$2:$A$2336,'Customer Names'!$D$2:$D$2336,"NOT FOUND")</f>
        <v>Thomas J</v>
      </c>
      <c r="D1686" t="str">
        <f>_xlfn.XLOOKUP(A1686,$A$2:$A$2336,'Customer Names'!$E$2:$E$2336,"NOT FOUND")</f>
        <v>Goldsby</v>
      </c>
      <c r="E1686" cm="1">
        <f t="array" ref="E1686">_xlfn.XLOOKUP(A1686,$A$2:$A$2336,Table2[BMI],"NOT FOUND")</f>
        <v>34.43</v>
      </c>
      <c r="F1686" cm="1">
        <f t="array" ref="F1686">_xlfn.XLOOKUP(A1686,$A$2:$A$2336,Table2[HBA1C],"NOT FOUND")</f>
        <v>8.6199999999999992</v>
      </c>
      <c r="G1686" t="str" cm="1">
        <f t="array" ref="G1686">_xlfn.XLOOKUP(A1686,$A$2:$A$2336,Table2[Heart Issues],"NOT FOUND")</f>
        <v>yes</v>
      </c>
      <c r="H1686" t="str" cm="1">
        <f t="array" ref="H1686">_xlfn.XLOOKUP(A1686,$A$2:$A$2336,Table2[Any Transplants],"NOT FOUND")</f>
        <v>No</v>
      </c>
      <c r="I1686" t="str" cm="1">
        <f t="array" ref="I1686">_xlfn.XLOOKUP(A1686,$A$2:$A$2336,Table2[Cancer history],"NOT FOUND")</f>
        <v>No</v>
      </c>
      <c r="J1686" t="str">
        <f>_xlfn.XLOOKUP(A1686,Table3[customer_no],Table3[month],"NOT FOUND")</f>
        <v>Nov</v>
      </c>
      <c r="K1686" s="7">
        <f>_xlfn.XLOOKUP(A1686,Table3[customer_no],Table3[year_average],"NOT FOUND")</f>
        <v>1986</v>
      </c>
      <c r="L1686" cm="1">
        <f t="array" ref="L1686">_xlfn.XLOOKUP(A1686,Table3[customer_no],'Hospitalisation Details'!$D$2:$D$2344,"NOT FOUND")</f>
        <v>21</v>
      </c>
      <c r="M1686" s="33">
        <f>_xlfn.XLOOKUP(A1686,Table3[customer_no],Table3[dd/mm/yy],"NOT FOUND")</f>
        <v>31737</v>
      </c>
      <c r="N1686">
        <f>_xlfn.XLOOKUP(A1686,Table3[customer_no],Table3[age],"NOT FOUND")</f>
        <v>36</v>
      </c>
      <c r="O1686" cm="1">
        <f t="array" ref="O1686">_xlfn.XLOOKUP(A1686,Table3[customer_no],'Hospitalisation Details'!$E$2:$E$2344,"NOT FOUND")</f>
        <v>2</v>
      </c>
      <c r="P1686" t="str">
        <f>_xlfn.XLOOKUP(A1686,Table3[customer_no],Table3[hsplt_handled],"NOT FOUND")</f>
        <v>tier - 3</v>
      </c>
      <c r="Q1686" t="str">
        <f>_xlfn.XLOOKUP(A1686,Table3[customer_no],Table3[city_handled],"NOT FOUND")</f>
        <v>tier - 1</v>
      </c>
      <c r="R1686" t="str">
        <f>_xlfn.XLOOKUP(A1686,Table3[customer_no],Table3[state_id],"NOT FOUND")</f>
        <v>R1013</v>
      </c>
      <c r="S1686" s="34" cm="1">
        <f t="array" ref="S1686">_xlfn.XLOOKUP(A1686,Table3[customer_no],'Hospitalisation Details'!$F$2:$F$2344,"NOT FOUND")</f>
        <v>5584.31</v>
      </c>
      <c r="T1686" t="str">
        <f>_xlfn.XLOOKUP(A1686,Table2[Customer ID],Table2[BMI_category],"NOT FOUND")</f>
        <v>Obesity</v>
      </c>
      <c r="U1686" s="7">
        <f>_xlfn.XLOOKUP(A1686,Table2[Customer ID],Table2[no of surgery],"NOT FOUND")</f>
        <v>1</v>
      </c>
      <c r="V1686" t="str">
        <f>_xlfn.XLOOKUP(A1686,Table2[Customer ID],Table2[smoker_missing],"NOT FOUND")</f>
        <v>No</v>
      </c>
      <c r="W1686" t="str">
        <f t="shared" si="26"/>
        <v>Diabetes</v>
      </c>
      <c r="X1686" s="37">
        <f>SUM(Table5[[#This Row],[Title]:[Diabetes Level]])</f>
        <v>39410.36</v>
      </c>
    </row>
    <row r="1687" spans="1:24" x14ac:dyDescent="0.25">
      <c r="A1687" t="s">
        <v>685</v>
      </c>
      <c r="B1687" t="str">
        <f>VLOOKUP(A1687,'Customer Names'!$A$2:$E$2336,3,FALSE)</f>
        <v>Mr.</v>
      </c>
      <c r="C1687" t="str">
        <f>_xlfn.XLOOKUP(A1687,$A$2:$A$2336,'Customer Names'!$D$2:$D$2336,"NOT FOUND")</f>
        <v>Ken</v>
      </c>
      <c r="D1687" t="str">
        <f>_xlfn.XLOOKUP(A1687,$A$2:$A$2336,'Customer Names'!$E$2:$E$2336,"NOT FOUND")</f>
        <v>Whitney</v>
      </c>
      <c r="E1687" cm="1">
        <f t="array" ref="E1687">_xlfn.XLOOKUP(A1687,$A$2:$A$2336,Table2[BMI],"NOT FOUND")</f>
        <v>20.86</v>
      </c>
      <c r="F1687" cm="1">
        <f t="array" ref="F1687">_xlfn.XLOOKUP(A1687,$A$2:$A$2336,Table2[HBA1C],"NOT FOUND")</f>
        <v>4.3600000000000003</v>
      </c>
      <c r="G1687" t="str" cm="1">
        <f t="array" ref="G1687">_xlfn.XLOOKUP(A1687,$A$2:$A$2336,Table2[Heart Issues],"NOT FOUND")</f>
        <v>yes</v>
      </c>
      <c r="H1687" t="str" cm="1">
        <f t="array" ref="H1687">_xlfn.XLOOKUP(A1687,$A$2:$A$2336,Table2[Any Transplants],"NOT FOUND")</f>
        <v>No</v>
      </c>
      <c r="I1687" t="str" cm="1">
        <f t="array" ref="I1687">_xlfn.XLOOKUP(A1687,$A$2:$A$2336,Table2[Cancer history],"NOT FOUND")</f>
        <v>No</v>
      </c>
      <c r="J1687" t="str">
        <f>_xlfn.XLOOKUP(A1687,Table3[customer_no],Table3[month],"NOT FOUND")</f>
        <v>Sep</v>
      </c>
      <c r="K1687" s="7">
        <f>_xlfn.XLOOKUP(A1687,Table3[customer_no],Table3[year_average],"NOT FOUND")</f>
        <v>1985</v>
      </c>
      <c r="L1687" cm="1">
        <f t="array" ref="L1687">_xlfn.XLOOKUP(A1687,Table3[customer_no],'Hospitalisation Details'!$D$2:$D$2344,"NOT FOUND")</f>
        <v>5</v>
      </c>
      <c r="M1687" s="33">
        <f>_xlfn.XLOOKUP(A1687,Table3[customer_no],Table3[dd/mm/yy],"NOT FOUND")</f>
        <v>31295</v>
      </c>
      <c r="N1687">
        <f>_xlfn.XLOOKUP(A1687,Table3[customer_no],Table3[age],"NOT FOUND")</f>
        <v>37</v>
      </c>
      <c r="O1687" cm="1">
        <f t="array" ref="O1687">_xlfn.XLOOKUP(A1687,Table3[customer_no],'Hospitalisation Details'!$E$2:$E$2344,"NOT FOUND")</f>
        <v>3</v>
      </c>
      <c r="P1687" t="str">
        <f>_xlfn.XLOOKUP(A1687,Table3[customer_no],Table3[hsplt_handled],"NOT FOUND")</f>
        <v>tier - 2</v>
      </c>
      <c r="Q1687" t="str">
        <f>_xlfn.XLOOKUP(A1687,Table3[customer_no],Table3[city_handled],"NOT FOUND")</f>
        <v>tier - 1</v>
      </c>
      <c r="R1687" t="str">
        <f>_xlfn.XLOOKUP(A1687,Table3[customer_no],Table3[state_id],"NOT FOUND")</f>
        <v>R1012</v>
      </c>
      <c r="S1687" s="34" cm="1">
        <f t="array" ref="S1687">_xlfn.XLOOKUP(A1687,Table3[customer_no],'Hospitalisation Details'!$F$2:$F$2344,"NOT FOUND")</f>
        <v>5582.95</v>
      </c>
      <c r="T1687" t="str">
        <f>_xlfn.XLOOKUP(A1687,Table2[Customer ID],Table2[BMI_category],"NOT FOUND")</f>
        <v>Normal Weight</v>
      </c>
      <c r="U1687" s="7">
        <f>_xlfn.XLOOKUP(A1687,Table2[Customer ID],Table2[no of surgery],"NOT FOUND")</f>
        <v>0</v>
      </c>
      <c r="V1687" t="str">
        <f>_xlfn.XLOOKUP(A1687,Table2[Customer ID],Table2[smoker_missing],"NOT FOUND")</f>
        <v>No</v>
      </c>
      <c r="W1687" t="str">
        <f t="shared" si="26"/>
        <v>Normal</v>
      </c>
      <c r="X1687" s="37">
        <f>SUM(Table5[[#This Row],[Title]:[Diabetes Level]])</f>
        <v>38933.17</v>
      </c>
    </row>
    <row r="1688" spans="1:24" x14ac:dyDescent="0.25">
      <c r="A1688" t="s">
        <v>684</v>
      </c>
      <c r="B1688" t="str">
        <f>VLOOKUP(A1688,'Customer Names'!$A$2:$E$2336,3,FALSE)</f>
        <v>Ms.</v>
      </c>
      <c r="C1688" t="str">
        <f>_xlfn.XLOOKUP(A1688,$A$2:$A$2336,'Customer Names'!$D$2:$D$2336,"NOT FOUND")</f>
        <v>Annie E</v>
      </c>
      <c r="D1688" t="str">
        <f>_xlfn.XLOOKUP(A1688,$A$2:$A$2336,'Customer Names'!$E$2:$E$2336,"NOT FOUND")</f>
        <v>Mahoney</v>
      </c>
      <c r="E1688" cm="1">
        <f t="array" ref="E1688">_xlfn.XLOOKUP(A1688,$A$2:$A$2336,Table2[BMI],"NOT FOUND")</f>
        <v>18.34</v>
      </c>
      <c r="F1688" cm="1">
        <f t="array" ref="F1688">_xlfn.XLOOKUP(A1688,$A$2:$A$2336,Table2[HBA1C],"NOT FOUND")</f>
        <v>10.01</v>
      </c>
      <c r="G1688" t="str" cm="1">
        <f t="array" ref="G1688">_xlfn.XLOOKUP(A1688,$A$2:$A$2336,Table2[Heart Issues],"NOT FOUND")</f>
        <v>No</v>
      </c>
      <c r="H1688" t="str" cm="1">
        <f t="array" ref="H1688">_xlfn.XLOOKUP(A1688,$A$2:$A$2336,Table2[Any Transplants],"NOT FOUND")</f>
        <v>No</v>
      </c>
      <c r="I1688" t="str" cm="1">
        <f t="array" ref="I1688">_xlfn.XLOOKUP(A1688,$A$2:$A$2336,Table2[Cancer history],"NOT FOUND")</f>
        <v>No</v>
      </c>
      <c r="J1688" t="str">
        <f>_xlfn.XLOOKUP(A1688,Table3[customer_no],Table3[month],"NOT FOUND")</f>
        <v>Sep</v>
      </c>
      <c r="K1688" s="7">
        <f>_xlfn.XLOOKUP(A1688,Table3[customer_no],Table3[year_average],"NOT FOUND")</f>
        <v>1974</v>
      </c>
      <c r="L1688" cm="1">
        <f t="array" ref="L1688">_xlfn.XLOOKUP(A1688,Table3[customer_no],'Hospitalisation Details'!$D$2:$D$2344,"NOT FOUND")</f>
        <v>18</v>
      </c>
      <c r="M1688" s="33">
        <f>_xlfn.XLOOKUP(A1688,Table3[customer_no],Table3[dd/mm/yy],"NOT FOUND")</f>
        <v>27290</v>
      </c>
      <c r="N1688">
        <f>_xlfn.XLOOKUP(A1688,Table3[customer_no],Table3[age],"NOT FOUND")</f>
        <v>48</v>
      </c>
      <c r="O1688" cm="1">
        <f t="array" ref="O1688">_xlfn.XLOOKUP(A1688,Table3[customer_no],'Hospitalisation Details'!$E$2:$E$2344,"NOT FOUND")</f>
        <v>0</v>
      </c>
      <c r="P1688" t="str">
        <f>_xlfn.XLOOKUP(A1688,Table3[customer_no],Table3[hsplt_handled],"NOT FOUND")</f>
        <v>tier - 2</v>
      </c>
      <c r="Q1688" t="str">
        <f>_xlfn.XLOOKUP(A1688,Table3[customer_no],Table3[city_handled],"NOT FOUND")</f>
        <v>tier - 3</v>
      </c>
      <c r="R1688" t="str">
        <f>_xlfn.XLOOKUP(A1688,Table3[customer_no],Table3[state_id],"NOT FOUND")</f>
        <v>R1013</v>
      </c>
      <c r="S1688" s="34" cm="1">
        <f t="array" ref="S1688">_xlfn.XLOOKUP(A1688,Table3[customer_no],'Hospitalisation Details'!$F$2:$F$2344,"NOT FOUND")</f>
        <v>5576.35</v>
      </c>
      <c r="T1688" t="str">
        <f>_xlfn.XLOOKUP(A1688,Table2[Customer ID],Table2[BMI_category],"NOT FOUND")</f>
        <v>Underweight</v>
      </c>
      <c r="U1688" s="7">
        <f>_xlfn.XLOOKUP(A1688,Table2[Customer ID],Table2[no of surgery],"NOT FOUND")</f>
        <v>0</v>
      </c>
      <c r="V1688" t="str">
        <f>_xlfn.XLOOKUP(A1688,Table2[Customer ID],Table2[smoker_missing],"NOT FOUND")</f>
        <v>No</v>
      </c>
      <c r="W1688" t="str">
        <f t="shared" si="26"/>
        <v>Diabetes</v>
      </c>
      <c r="X1688" s="37">
        <f>SUM(Table5[[#This Row],[Title]:[Diabetes Level]])</f>
        <v>34934.699999999997</v>
      </c>
    </row>
    <row r="1689" spans="1:24" x14ac:dyDescent="0.25">
      <c r="A1689" t="s">
        <v>683</v>
      </c>
      <c r="B1689" t="str">
        <f>VLOOKUP(A1689,'Customer Names'!$A$2:$E$2336,3,FALSE)</f>
        <v>Mrs.</v>
      </c>
      <c r="C1689" t="str">
        <f>_xlfn.XLOOKUP(A1689,$A$2:$A$2336,'Customer Names'!$D$2:$D$2336,"NOT FOUND")</f>
        <v>Noel K.</v>
      </c>
      <c r="D1689" t="str">
        <f>_xlfn.XLOOKUP(A1689,$A$2:$A$2336,'Customer Names'!$E$2:$E$2336,"NOT FOUND")</f>
        <v>McCracken</v>
      </c>
      <c r="E1689" cm="1">
        <f t="array" ref="E1689">_xlfn.XLOOKUP(A1689,$A$2:$A$2336,Table2[BMI],"NOT FOUND")</f>
        <v>34.15</v>
      </c>
      <c r="F1689" cm="1">
        <f t="array" ref="F1689">_xlfn.XLOOKUP(A1689,$A$2:$A$2336,Table2[HBA1C],"NOT FOUND")</f>
        <v>5.42</v>
      </c>
      <c r="G1689" t="str" cm="1">
        <f t="array" ref="G1689">_xlfn.XLOOKUP(A1689,$A$2:$A$2336,Table2[Heart Issues],"NOT FOUND")</f>
        <v>No</v>
      </c>
      <c r="H1689" t="str" cm="1">
        <f t="array" ref="H1689">_xlfn.XLOOKUP(A1689,$A$2:$A$2336,Table2[Any Transplants],"NOT FOUND")</f>
        <v>No</v>
      </c>
      <c r="I1689" t="str" cm="1">
        <f t="array" ref="I1689">_xlfn.XLOOKUP(A1689,$A$2:$A$2336,Table2[Cancer history],"NOT FOUND")</f>
        <v>No</v>
      </c>
      <c r="J1689" t="str">
        <f>_xlfn.XLOOKUP(A1689,Table3[customer_no],Table3[month],"NOT FOUND")</f>
        <v>Sep</v>
      </c>
      <c r="K1689" s="7">
        <f>_xlfn.XLOOKUP(A1689,Table3[customer_no],Table3[year_average],"NOT FOUND")</f>
        <v>1999</v>
      </c>
      <c r="L1689" cm="1">
        <f t="array" ref="L1689">_xlfn.XLOOKUP(A1689,Table3[customer_no],'Hospitalisation Details'!$D$2:$D$2344,"NOT FOUND")</f>
        <v>22</v>
      </c>
      <c r="M1689" s="33">
        <f>_xlfn.XLOOKUP(A1689,Table3[customer_no],Table3[dd/mm/yy],"NOT FOUND")</f>
        <v>36425</v>
      </c>
      <c r="N1689">
        <f>_xlfn.XLOOKUP(A1689,Table3[customer_no],Table3[age],"NOT FOUND")</f>
        <v>23</v>
      </c>
      <c r="O1689" cm="1">
        <f t="array" ref="O1689">_xlfn.XLOOKUP(A1689,Table3[customer_no],'Hospitalisation Details'!$E$2:$E$2344,"NOT FOUND")</f>
        <v>0</v>
      </c>
      <c r="P1689" t="str">
        <f>_xlfn.XLOOKUP(A1689,Table3[customer_no],Table3[hsplt_handled],"NOT FOUND")</f>
        <v>tier - 2</v>
      </c>
      <c r="Q1689" t="str">
        <f>_xlfn.XLOOKUP(A1689,Table3[customer_no],Table3[city_handled],"NOT FOUND")</f>
        <v>tier - 3</v>
      </c>
      <c r="R1689" t="str">
        <f>_xlfn.XLOOKUP(A1689,Table3[customer_no],Table3[state_id],"NOT FOUND")</f>
        <v>R1026</v>
      </c>
      <c r="S1689" s="34" cm="1">
        <f t="array" ref="S1689">_xlfn.XLOOKUP(A1689,Table3[customer_no],'Hospitalisation Details'!$F$2:$F$2344,"NOT FOUND")</f>
        <v>5552.61</v>
      </c>
      <c r="T1689" t="str">
        <f>_xlfn.XLOOKUP(A1689,Table2[Customer ID],Table2[BMI_category],"NOT FOUND")</f>
        <v>Obesity</v>
      </c>
      <c r="U1689" s="7">
        <f>_xlfn.XLOOKUP(A1689,Table2[Customer ID],Table2[no of surgery],"NOT FOUND")</f>
        <v>0</v>
      </c>
      <c r="V1689" t="str">
        <f>_xlfn.XLOOKUP(A1689,Table2[Customer ID],Table2[smoker_missing],"NOT FOUND")</f>
        <v>No</v>
      </c>
      <c r="W1689" t="str">
        <f t="shared" si="26"/>
        <v>Normal</v>
      </c>
      <c r="X1689" s="37">
        <f>SUM(Table5[[#This Row],[Title]:[Diabetes Level]])</f>
        <v>44061.18</v>
      </c>
    </row>
    <row r="1690" spans="1:24" x14ac:dyDescent="0.25">
      <c r="A1690" t="s">
        <v>682</v>
      </c>
      <c r="B1690" t="str">
        <f>VLOOKUP(A1690,'Customer Names'!$A$2:$E$2336,3,FALSE)</f>
        <v>Mr.</v>
      </c>
      <c r="C1690" t="str">
        <f>_xlfn.XLOOKUP(A1690,$A$2:$A$2336,'Customer Names'!$D$2:$D$2336,"NOT FOUND")</f>
        <v>Mark S</v>
      </c>
      <c r="D1690" t="str">
        <f>_xlfn.XLOOKUP(A1690,$A$2:$A$2336,'Customer Names'!$E$2:$E$2336,"NOT FOUND")</f>
        <v>Spewak</v>
      </c>
      <c r="E1690" cm="1">
        <f t="array" ref="E1690">_xlfn.XLOOKUP(A1690,$A$2:$A$2336,Table2[BMI],"NOT FOUND")</f>
        <v>18.350000000000001</v>
      </c>
      <c r="F1690" cm="1">
        <f t="array" ref="F1690">_xlfn.XLOOKUP(A1690,$A$2:$A$2336,Table2[HBA1C],"NOT FOUND")</f>
        <v>5.12</v>
      </c>
      <c r="G1690" t="str" cm="1">
        <f t="array" ref="G1690">_xlfn.XLOOKUP(A1690,$A$2:$A$2336,Table2[Heart Issues],"NOT FOUND")</f>
        <v>No</v>
      </c>
      <c r="H1690" t="str" cm="1">
        <f t="array" ref="H1690">_xlfn.XLOOKUP(A1690,$A$2:$A$2336,Table2[Any Transplants],"NOT FOUND")</f>
        <v>No</v>
      </c>
      <c r="I1690" t="str" cm="1">
        <f t="array" ref="I1690">_xlfn.XLOOKUP(A1690,$A$2:$A$2336,Table2[Cancer history],"NOT FOUND")</f>
        <v>No</v>
      </c>
      <c r="J1690" t="str">
        <f>_xlfn.XLOOKUP(A1690,Table3[customer_no],Table3[month],"NOT FOUND")</f>
        <v>Dec</v>
      </c>
      <c r="K1690" s="7">
        <f>_xlfn.XLOOKUP(A1690,Table3[customer_no],Table3[year_average],"NOT FOUND")</f>
        <v>1980</v>
      </c>
      <c r="L1690" cm="1">
        <f t="array" ref="L1690">_xlfn.XLOOKUP(A1690,Table3[customer_no],'Hospitalisation Details'!$D$2:$D$2344,"NOT FOUND")</f>
        <v>7</v>
      </c>
      <c r="M1690" s="33">
        <f>_xlfn.XLOOKUP(A1690,Table3[customer_no],Table3[dd/mm/yy],"NOT FOUND")</f>
        <v>29562</v>
      </c>
      <c r="N1690">
        <f>_xlfn.XLOOKUP(A1690,Table3[customer_no],Table3[age],"NOT FOUND")</f>
        <v>42</v>
      </c>
      <c r="O1690" cm="1">
        <f t="array" ref="O1690">_xlfn.XLOOKUP(A1690,Table3[customer_no],'Hospitalisation Details'!$E$2:$E$2344,"NOT FOUND")</f>
        <v>2</v>
      </c>
      <c r="P1690" t="str">
        <f>_xlfn.XLOOKUP(A1690,Table3[customer_no],Table3[hsplt_handled],"NOT FOUND")</f>
        <v>tier - 2</v>
      </c>
      <c r="Q1690" t="str">
        <f>_xlfn.XLOOKUP(A1690,Table3[customer_no],Table3[city_handled],"NOT FOUND")</f>
        <v>tier - 2</v>
      </c>
      <c r="R1690" t="str">
        <f>_xlfn.XLOOKUP(A1690,Table3[customer_no],Table3[state_id],"NOT FOUND")</f>
        <v>R1012</v>
      </c>
      <c r="S1690" s="34" cm="1">
        <f t="array" ref="S1690">_xlfn.XLOOKUP(A1690,Table3[customer_no],'Hospitalisation Details'!$F$2:$F$2344,"NOT FOUND")</f>
        <v>5540.35</v>
      </c>
      <c r="T1690" t="str">
        <f>_xlfn.XLOOKUP(A1690,Table2[Customer ID],Table2[BMI_category],"NOT FOUND")</f>
        <v>Underweight</v>
      </c>
      <c r="U1690" s="7">
        <f>_xlfn.XLOOKUP(A1690,Table2[Customer ID],Table2[no of surgery],"NOT FOUND")</f>
        <v>0</v>
      </c>
      <c r="V1690" t="str">
        <f>_xlfn.XLOOKUP(A1690,Table2[Customer ID],Table2[smoker_missing],"NOT FOUND")</f>
        <v>No</v>
      </c>
      <c r="W1690" t="str">
        <f t="shared" si="26"/>
        <v>Normal</v>
      </c>
      <c r="X1690" s="37">
        <f>SUM(Table5[[#This Row],[Title]:[Diabetes Level]])</f>
        <v>37156.82</v>
      </c>
    </row>
    <row r="1691" spans="1:24" x14ac:dyDescent="0.25">
      <c r="A1691" t="s">
        <v>681</v>
      </c>
      <c r="B1691" t="str">
        <f>VLOOKUP(A1691,'Customer Names'!$A$2:$E$2336,3,FALSE)</f>
        <v>Ms.</v>
      </c>
      <c r="C1691" t="str">
        <f>_xlfn.XLOOKUP(A1691,$A$2:$A$2336,'Customer Names'!$D$2:$D$2336,"NOT FOUND")</f>
        <v>Federica</v>
      </c>
      <c r="D1691" t="str">
        <f>_xlfn.XLOOKUP(A1691,$A$2:$A$2336,'Customer Names'!$E$2:$E$2336,"NOT FOUND")</f>
        <v>Cottini</v>
      </c>
      <c r="E1691" cm="1">
        <f t="array" ref="E1691">_xlfn.XLOOKUP(A1691,$A$2:$A$2336,Table2[BMI],"NOT FOUND")</f>
        <v>22.13</v>
      </c>
      <c r="F1691" cm="1">
        <f t="array" ref="F1691">_xlfn.XLOOKUP(A1691,$A$2:$A$2336,Table2[HBA1C],"NOT FOUND")</f>
        <v>9.1999999999999993</v>
      </c>
      <c r="G1691" t="str" cm="1">
        <f t="array" ref="G1691">_xlfn.XLOOKUP(A1691,$A$2:$A$2336,Table2[Heart Issues],"NOT FOUND")</f>
        <v>yes</v>
      </c>
      <c r="H1691" t="str" cm="1">
        <f t="array" ref="H1691">_xlfn.XLOOKUP(A1691,$A$2:$A$2336,Table2[Any Transplants],"NOT FOUND")</f>
        <v>No</v>
      </c>
      <c r="I1691" t="str" cm="1">
        <f t="array" ref="I1691">_xlfn.XLOOKUP(A1691,$A$2:$A$2336,Table2[Cancer history],"NOT FOUND")</f>
        <v>No</v>
      </c>
      <c r="J1691" t="str">
        <f>_xlfn.XLOOKUP(A1691,Table3[customer_no],Table3[month],"NOT FOUND")</f>
        <v>Nov</v>
      </c>
      <c r="K1691" s="7">
        <f>_xlfn.XLOOKUP(A1691,Table3[customer_no],Table3[year_average],"NOT FOUND")</f>
        <v>1981</v>
      </c>
      <c r="L1691" cm="1">
        <f t="array" ref="L1691">_xlfn.XLOOKUP(A1691,Table3[customer_no],'Hospitalisation Details'!$D$2:$D$2344,"NOT FOUND")</f>
        <v>7</v>
      </c>
      <c r="M1691" s="33">
        <f>_xlfn.XLOOKUP(A1691,Table3[customer_no],Table3[dd/mm/yy],"NOT FOUND")</f>
        <v>29897</v>
      </c>
      <c r="N1691">
        <f>_xlfn.XLOOKUP(A1691,Table3[customer_no],Table3[age],"NOT FOUND")</f>
        <v>41</v>
      </c>
      <c r="O1691" cm="1">
        <f t="array" ref="O1691">_xlfn.XLOOKUP(A1691,Table3[customer_no],'Hospitalisation Details'!$E$2:$E$2344,"NOT FOUND")</f>
        <v>1</v>
      </c>
      <c r="P1691" t="str">
        <f>_xlfn.XLOOKUP(A1691,Table3[customer_no],Table3[hsplt_handled],"NOT FOUND")</f>
        <v>tier - 2</v>
      </c>
      <c r="Q1691" t="str">
        <f>_xlfn.XLOOKUP(A1691,Table3[customer_no],Table3[city_handled],"NOT FOUND")</f>
        <v>tier - 2</v>
      </c>
      <c r="R1691" t="str">
        <f>_xlfn.XLOOKUP(A1691,Table3[customer_no],Table3[state_id],"NOT FOUND")</f>
        <v>R1013</v>
      </c>
      <c r="S1691" s="34" cm="1">
        <f t="array" ref="S1691">_xlfn.XLOOKUP(A1691,Table3[customer_no],'Hospitalisation Details'!$F$2:$F$2344,"NOT FOUND")</f>
        <v>5539.4</v>
      </c>
      <c r="T1691" t="str">
        <f>_xlfn.XLOOKUP(A1691,Table2[Customer ID],Table2[BMI_category],"NOT FOUND")</f>
        <v>Normal Weight</v>
      </c>
      <c r="U1691" s="7">
        <f>_xlfn.XLOOKUP(A1691,Table2[Customer ID],Table2[no of surgery],"NOT FOUND")</f>
        <v>0</v>
      </c>
      <c r="V1691" t="str">
        <f>_xlfn.XLOOKUP(A1691,Table2[Customer ID],Table2[smoker_missing],"NOT FOUND")</f>
        <v>No</v>
      </c>
      <c r="W1691" t="str">
        <f t="shared" si="26"/>
        <v>Diabetes</v>
      </c>
      <c r="X1691" s="37">
        <f>SUM(Table5[[#This Row],[Title]:[Diabetes Level]])</f>
        <v>37497.730000000003</v>
      </c>
    </row>
    <row r="1692" spans="1:24" x14ac:dyDescent="0.25">
      <c r="A1692" t="s">
        <v>680</v>
      </c>
      <c r="B1692" t="str">
        <f>VLOOKUP(A1692,'Customer Names'!$A$2:$E$2336,3,FALSE)</f>
        <v>Ms.</v>
      </c>
      <c r="C1692" t="str">
        <f>_xlfn.XLOOKUP(A1692,$A$2:$A$2336,'Customer Names'!$D$2:$D$2336,"NOT FOUND")</f>
        <v>Pamela L</v>
      </c>
      <c r="D1692" t="str">
        <f>_xlfn.XLOOKUP(A1692,$A$2:$A$2336,'Customer Names'!$E$2:$E$2336,"NOT FOUND")</f>
        <v>Findlay</v>
      </c>
      <c r="E1692" cm="1">
        <f t="array" ref="E1692">_xlfn.XLOOKUP(A1692,$A$2:$A$2336,Table2[BMI],"NOT FOUND")</f>
        <v>22.51</v>
      </c>
      <c r="F1692" cm="1">
        <f t="array" ref="F1692">_xlfn.XLOOKUP(A1692,$A$2:$A$2336,Table2[HBA1C],"NOT FOUND")</f>
        <v>6.08</v>
      </c>
      <c r="G1692" t="str" cm="1">
        <f t="array" ref="G1692">_xlfn.XLOOKUP(A1692,$A$2:$A$2336,Table2[Heart Issues],"NOT FOUND")</f>
        <v>yes</v>
      </c>
      <c r="H1692" t="str" cm="1">
        <f t="array" ref="H1692">_xlfn.XLOOKUP(A1692,$A$2:$A$2336,Table2[Any Transplants],"NOT FOUND")</f>
        <v>No</v>
      </c>
      <c r="I1692" t="str" cm="1">
        <f t="array" ref="I1692">_xlfn.XLOOKUP(A1692,$A$2:$A$2336,Table2[Cancer history],"NOT FOUND")</f>
        <v>No</v>
      </c>
      <c r="J1692" t="str">
        <f>_xlfn.XLOOKUP(A1692,Table3[customer_no],Table3[month],"NOT FOUND")</f>
        <v>Jul</v>
      </c>
      <c r="K1692" s="7">
        <f>_xlfn.XLOOKUP(A1692,Table3[customer_no],Table3[year_average],"NOT FOUND")</f>
        <v>1988</v>
      </c>
      <c r="L1692" cm="1">
        <f t="array" ref="L1692">_xlfn.XLOOKUP(A1692,Table3[customer_no],'Hospitalisation Details'!$D$2:$D$2344,"NOT FOUND")</f>
        <v>29</v>
      </c>
      <c r="M1692" s="33">
        <f>_xlfn.XLOOKUP(A1692,Table3[customer_no],Table3[dd/mm/yy],"NOT FOUND")</f>
        <v>32353</v>
      </c>
      <c r="N1692">
        <f>_xlfn.XLOOKUP(A1692,Table3[customer_no],Table3[age],"NOT FOUND")</f>
        <v>34</v>
      </c>
      <c r="O1692" cm="1">
        <f t="array" ref="O1692">_xlfn.XLOOKUP(A1692,Table3[customer_no],'Hospitalisation Details'!$E$2:$E$2344,"NOT FOUND")</f>
        <v>3</v>
      </c>
      <c r="P1692" t="str">
        <f>_xlfn.XLOOKUP(A1692,Table3[customer_no],Table3[hsplt_handled],"NOT FOUND")</f>
        <v>tier - 2</v>
      </c>
      <c r="Q1692" t="str">
        <f>_xlfn.XLOOKUP(A1692,Table3[customer_no],Table3[city_handled],"NOT FOUND")</f>
        <v>tier - 2</v>
      </c>
      <c r="R1692" t="str">
        <f>_xlfn.XLOOKUP(A1692,Table3[customer_no],Table3[state_id],"NOT FOUND")</f>
        <v>R1012</v>
      </c>
      <c r="S1692" s="34" cm="1">
        <f t="array" ref="S1692">_xlfn.XLOOKUP(A1692,Table3[customer_no],'Hospitalisation Details'!$F$2:$F$2344,"NOT FOUND")</f>
        <v>5503.36</v>
      </c>
      <c r="T1692" t="str">
        <f>_xlfn.XLOOKUP(A1692,Table2[Customer ID],Table2[BMI_category],"NOT FOUND")</f>
        <v>Normal Weight</v>
      </c>
      <c r="U1692" s="7">
        <f>_xlfn.XLOOKUP(A1692,Table2[Customer ID],Table2[no of surgery],"NOT FOUND")</f>
        <v>1</v>
      </c>
      <c r="V1692" t="str">
        <f>_xlfn.XLOOKUP(A1692,Table2[Customer ID],Table2[smoker_missing],"NOT FOUND")</f>
        <v>No</v>
      </c>
      <c r="W1692" t="str">
        <f t="shared" si="26"/>
        <v>Prediabetes</v>
      </c>
      <c r="X1692" s="37">
        <f>SUM(Table5[[#This Row],[Title]:[Diabetes Level]])</f>
        <v>39939.949999999997</v>
      </c>
    </row>
    <row r="1693" spans="1:24" x14ac:dyDescent="0.25">
      <c r="A1693" t="s">
        <v>679</v>
      </c>
      <c r="B1693" t="str">
        <f>VLOOKUP(A1693,'Customer Names'!$A$2:$E$2336,3,FALSE)</f>
        <v>Mr.</v>
      </c>
      <c r="C1693" t="str">
        <f>_xlfn.XLOOKUP(A1693,$A$2:$A$2336,'Customer Names'!$D$2:$D$2336,"NOT FOUND")</f>
        <v>Andrew W.</v>
      </c>
      <c r="D1693" t="str">
        <f>_xlfn.XLOOKUP(A1693,$A$2:$A$2336,'Customer Names'!$E$2:$E$2336,"NOT FOUND")</f>
        <v>Strasburg</v>
      </c>
      <c r="E1693" cm="1">
        <f t="array" ref="E1693">_xlfn.XLOOKUP(A1693,$A$2:$A$2336,Table2[BMI],"NOT FOUND")</f>
        <v>31</v>
      </c>
      <c r="F1693" cm="1">
        <f t="array" ref="F1693">_xlfn.XLOOKUP(A1693,$A$2:$A$2336,Table2[HBA1C],"NOT FOUND")</f>
        <v>4.7699999999999996</v>
      </c>
      <c r="G1693" t="str" cm="1">
        <f t="array" ref="G1693">_xlfn.XLOOKUP(A1693,$A$2:$A$2336,Table2[Heart Issues],"NOT FOUND")</f>
        <v>No</v>
      </c>
      <c r="H1693" t="str" cm="1">
        <f t="array" ref="H1693">_xlfn.XLOOKUP(A1693,$A$2:$A$2336,Table2[Any Transplants],"NOT FOUND")</f>
        <v>No</v>
      </c>
      <c r="I1693" t="str" cm="1">
        <f t="array" ref="I1693">_xlfn.XLOOKUP(A1693,$A$2:$A$2336,Table2[Cancer history],"NOT FOUND")</f>
        <v>No</v>
      </c>
      <c r="J1693" t="str">
        <f>_xlfn.XLOOKUP(A1693,Table3[customer_no],Table3[month],"NOT FOUND")</f>
        <v>Aug</v>
      </c>
      <c r="K1693" s="7">
        <f>_xlfn.XLOOKUP(A1693,Table3[customer_no],Table3[year_average],"NOT FOUND")</f>
        <v>1984</v>
      </c>
      <c r="L1693" cm="1">
        <f t="array" ref="L1693">_xlfn.XLOOKUP(A1693,Table3[customer_no],'Hospitalisation Details'!$D$2:$D$2344,"NOT FOUND")</f>
        <v>17</v>
      </c>
      <c r="M1693" s="33">
        <f>_xlfn.XLOOKUP(A1693,Table3[customer_no],Table3[dd/mm/yy],"NOT FOUND")</f>
        <v>30911</v>
      </c>
      <c r="N1693">
        <f>_xlfn.XLOOKUP(A1693,Table3[customer_no],Table3[age],"NOT FOUND")</f>
        <v>38</v>
      </c>
      <c r="O1693" cm="1">
        <f t="array" ref="O1693">_xlfn.XLOOKUP(A1693,Table3[customer_no],'Hospitalisation Details'!$E$2:$E$2344,"NOT FOUND")</f>
        <v>1</v>
      </c>
      <c r="P1693" t="str">
        <f>_xlfn.XLOOKUP(A1693,Table3[customer_no],Table3[hsplt_handled],"NOT FOUND")</f>
        <v>tier - 2</v>
      </c>
      <c r="Q1693" t="str">
        <f>_xlfn.XLOOKUP(A1693,Table3[customer_no],Table3[city_handled],"NOT FOUND")</f>
        <v>tier - 3</v>
      </c>
      <c r="R1693" t="str">
        <f>_xlfn.XLOOKUP(A1693,Table3[customer_no],Table3[state_id],"NOT FOUND")</f>
        <v>R1011</v>
      </c>
      <c r="S1693" s="34" cm="1">
        <f t="array" ref="S1693">_xlfn.XLOOKUP(A1693,Table3[customer_no],'Hospitalisation Details'!$F$2:$F$2344,"NOT FOUND")</f>
        <v>5488.26</v>
      </c>
      <c r="T1693" t="str">
        <f>_xlfn.XLOOKUP(A1693,Table2[Customer ID],Table2[BMI_category],"NOT FOUND")</f>
        <v>Obesity</v>
      </c>
      <c r="U1693" s="7">
        <f>_xlfn.XLOOKUP(A1693,Table2[Customer ID],Table2[no of surgery],"NOT FOUND")</f>
        <v>1</v>
      </c>
      <c r="V1693" t="str">
        <f>_xlfn.XLOOKUP(A1693,Table2[Customer ID],Table2[smoker_missing],"NOT FOUND")</f>
        <v>No</v>
      </c>
      <c r="W1693" t="str">
        <f t="shared" si="26"/>
        <v>Normal</v>
      </c>
      <c r="X1693" s="37">
        <f>SUM(Table5[[#This Row],[Title]:[Diabetes Level]])</f>
        <v>38476.03</v>
      </c>
    </row>
    <row r="1694" spans="1:24" x14ac:dyDescent="0.25">
      <c r="A1694" t="s">
        <v>678</v>
      </c>
      <c r="B1694" t="str">
        <f>VLOOKUP(A1694,'Customer Names'!$A$2:$E$2336,3,FALSE)</f>
        <v>Mr.</v>
      </c>
      <c r="C1694" t="str">
        <f>_xlfn.XLOOKUP(A1694,$A$2:$A$2336,'Customer Names'!$D$2:$D$2336,"NOT FOUND")</f>
        <v>Randall</v>
      </c>
      <c r="D1694" t="str">
        <f>_xlfn.XLOOKUP(A1694,$A$2:$A$2336,'Customer Names'!$E$2:$E$2336,"NOT FOUND")</f>
        <v>Adams</v>
      </c>
      <c r="E1694" cm="1">
        <f t="array" ref="E1694">_xlfn.XLOOKUP(A1694,$A$2:$A$2336,Table2[BMI],"NOT FOUND")</f>
        <v>28.27</v>
      </c>
      <c r="F1694" cm="1">
        <f t="array" ref="F1694">_xlfn.XLOOKUP(A1694,$A$2:$A$2336,Table2[HBA1C],"NOT FOUND")</f>
        <v>4.62</v>
      </c>
      <c r="G1694" t="str" cm="1">
        <f t="array" ref="G1694">_xlfn.XLOOKUP(A1694,$A$2:$A$2336,Table2[Heart Issues],"NOT FOUND")</f>
        <v>No</v>
      </c>
      <c r="H1694" t="str" cm="1">
        <f t="array" ref="H1694">_xlfn.XLOOKUP(A1694,$A$2:$A$2336,Table2[Any Transplants],"NOT FOUND")</f>
        <v>No</v>
      </c>
      <c r="I1694" t="str" cm="1">
        <f t="array" ref="I1694">_xlfn.XLOOKUP(A1694,$A$2:$A$2336,Table2[Cancer history],"NOT FOUND")</f>
        <v>No</v>
      </c>
      <c r="J1694" t="str">
        <f>_xlfn.XLOOKUP(A1694,Table3[customer_no],Table3[month],"NOT FOUND")</f>
        <v>Aug</v>
      </c>
      <c r="K1694" s="7">
        <f>_xlfn.XLOOKUP(A1694,Table3[customer_no],Table3[year_average],"NOT FOUND")</f>
        <v>1984</v>
      </c>
      <c r="L1694" cm="1">
        <f t="array" ref="L1694">_xlfn.XLOOKUP(A1694,Table3[customer_no],'Hospitalisation Details'!$D$2:$D$2344,"NOT FOUND")</f>
        <v>26</v>
      </c>
      <c r="M1694" s="33">
        <f>_xlfn.XLOOKUP(A1694,Table3[customer_no],Table3[dd/mm/yy],"NOT FOUND")</f>
        <v>30920</v>
      </c>
      <c r="N1694">
        <f>_xlfn.XLOOKUP(A1694,Table3[customer_no],Table3[age],"NOT FOUND")</f>
        <v>38</v>
      </c>
      <c r="O1694" cm="1">
        <f t="array" ref="O1694">_xlfn.XLOOKUP(A1694,Table3[customer_no],'Hospitalisation Details'!$E$2:$E$2344,"NOT FOUND")</f>
        <v>1</v>
      </c>
      <c r="P1694" t="str">
        <f>_xlfn.XLOOKUP(A1694,Table3[customer_no],Table3[hsplt_handled],"NOT FOUND")</f>
        <v>tier - 2</v>
      </c>
      <c r="Q1694" t="str">
        <f>_xlfn.XLOOKUP(A1694,Table3[customer_no],Table3[city_handled],"NOT FOUND")</f>
        <v>tier - 2</v>
      </c>
      <c r="R1694" t="str">
        <f>_xlfn.XLOOKUP(A1694,Table3[customer_no],Table3[state_id],"NOT FOUND")</f>
        <v>R1013</v>
      </c>
      <c r="S1694" s="34" cm="1">
        <f t="array" ref="S1694">_xlfn.XLOOKUP(A1694,Table3[customer_no],'Hospitalisation Details'!$F$2:$F$2344,"NOT FOUND")</f>
        <v>5484.47</v>
      </c>
      <c r="T1694" t="str">
        <f>_xlfn.XLOOKUP(A1694,Table2[Customer ID],Table2[BMI_category],"NOT FOUND")</f>
        <v>Overweight</v>
      </c>
      <c r="U1694" s="7">
        <f>_xlfn.XLOOKUP(A1694,Table2[Customer ID],Table2[no of surgery],"NOT FOUND")</f>
        <v>1</v>
      </c>
      <c r="V1694" t="str">
        <f>_xlfn.XLOOKUP(A1694,Table2[Customer ID],Table2[smoker_missing],"NOT FOUND")</f>
        <v>No</v>
      </c>
      <c r="W1694" t="str">
        <f t="shared" si="26"/>
        <v>Normal</v>
      </c>
      <c r="X1694" s="37">
        <f>SUM(Table5[[#This Row],[Title]:[Diabetes Level]])</f>
        <v>38487.360000000001</v>
      </c>
    </row>
    <row r="1695" spans="1:24" x14ac:dyDescent="0.25">
      <c r="A1695" t="s">
        <v>677</v>
      </c>
      <c r="B1695" t="str">
        <f>VLOOKUP(A1695,'Customer Names'!$A$2:$E$2336,3,FALSE)</f>
        <v>Ms.</v>
      </c>
      <c r="C1695" t="str">
        <f>_xlfn.XLOOKUP(A1695,$A$2:$A$2336,'Customer Names'!$D$2:$D$2336,"NOT FOUND")</f>
        <v>Tracy L</v>
      </c>
      <c r="D1695" t="str">
        <f>_xlfn.XLOOKUP(A1695,$A$2:$A$2336,'Customer Names'!$E$2:$E$2336,"NOT FOUND")</f>
        <v>Deeter</v>
      </c>
      <c r="E1695" cm="1">
        <f t="array" ref="E1695">_xlfn.XLOOKUP(A1695,$A$2:$A$2336,Table2[BMI],"NOT FOUND")</f>
        <v>29.92</v>
      </c>
      <c r="F1695" cm="1">
        <f t="array" ref="F1695">_xlfn.XLOOKUP(A1695,$A$2:$A$2336,Table2[HBA1C],"NOT FOUND")</f>
        <v>9.07</v>
      </c>
      <c r="G1695" t="str" cm="1">
        <f t="array" ref="G1695">_xlfn.XLOOKUP(A1695,$A$2:$A$2336,Table2[Heart Issues],"NOT FOUND")</f>
        <v>yes</v>
      </c>
      <c r="H1695" t="str" cm="1">
        <f t="array" ref="H1695">_xlfn.XLOOKUP(A1695,$A$2:$A$2336,Table2[Any Transplants],"NOT FOUND")</f>
        <v>No</v>
      </c>
      <c r="I1695" t="str" cm="1">
        <f t="array" ref="I1695">_xlfn.XLOOKUP(A1695,$A$2:$A$2336,Table2[Cancer history],"NOT FOUND")</f>
        <v>No</v>
      </c>
      <c r="J1695" t="str">
        <f>_xlfn.XLOOKUP(A1695,Table3[customer_no],Table3[month],"NOT FOUND")</f>
        <v>Sep</v>
      </c>
      <c r="K1695" s="7">
        <f>_xlfn.XLOOKUP(A1695,Table3[customer_no],Table3[year_average],"NOT FOUND")</f>
        <v>1986</v>
      </c>
      <c r="L1695" cm="1">
        <f t="array" ref="L1695">_xlfn.XLOOKUP(A1695,Table3[customer_no],'Hospitalisation Details'!$D$2:$D$2344,"NOT FOUND")</f>
        <v>30</v>
      </c>
      <c r="M1695" s="33">
        <f>_xlfn.XLOOKUP(A1695,Table3[customer_no],Table3[dd/mm/yy],"NOT FOUND")</f>
        <v>31685</v>
      </c>
      <c r="N1695">
        <f>_xlfn.XLOOKUP(A1695,Table3[customer_no],Table3[age],"NOT FOUND")</f>
        <v>36</v>
      </c>
      <c r="O1695" cm="1">
        <f t="array" ref="O1695">_xlfn.XLOOKUP(A1695,Table3[customer_no],'Hospitalisation Details'!$E$2:$E$2344,"NOT FOUND")</f>
        <v>1</v>
      </c>
      <c r="P1695" t="str">
        <f>_xlfn.XLOOKUP(A1695,Table3[customer_no],Table3[hsplt_handled],"NOT FOUND")</f>
        <v>tier - 2</v>
      </c>
      <c r="Q1695" t="str">
        <f>_xlfn.XLOOKUP(A1695,Table3[customer_no],Table3[city_handled],"NOT FOUND")</f>
        <v>tier - 3</v>
      </c>
      <c r="R1695" t="str">
        <f>_xlfn.XLOOKUP(A1695,Table3[customer_no],Table3[state_id],"NOT FOUND")</f>
        <v>R1013</v>
      </c>
      <c r="S1695" s="34" cm="1">
        <f t="array" ref="S1695">_xlfn.XLOOKUP(A1695,Table3[customer_no],'Hospitalisation Details'!$F$2:$F$2344,"NOT FOUND")</f>
        <v>5478.04</v>
      </c>
      <c r="T1695" t="str">
        <f>_xlfn.XLOOKUP(A1695,Table2[Customer ID],Table2[BMI_category],"NOT FOUND")</f>
        <v>Overweight</v>
      </c>
      <c r="U1695" s="7">
        <f>_xlfn.XLOOKUP(A1695,Table2[Customer ID],Table2[no of surgery],"NOT FOUND")</f>
        <v>1</v>
      </c>
      <c r="V1695" t="str">
        <f>_xlfn.XLOOKUP(A1695,Table2[Customer ID],Table2[smoker_missing],"NOT FOUND")</f>
        <v>No</v>
      </c>
      <c r="W1695" t="str">
        <f t="shared" si="26"/>
        <v>Diabetes</v>
      </c>
      <c r="X1695" s="37">
        <f>SUM(Table5[[#This Row],[Title]:[Diabetes Level]])</f>
        <v>39256.03</v>
      </c>
    </row>
    <row r="1696" spans="1:24" x14ac:dyDescent="0.25">
      <c r="A1696" t="s">
        <v>676</v>
      </c>
      <c r="B1696" t="str">
        <f>VLOOKUP(A1696,'Customer Names'!$A$2:$E$2336,3,FALSE)</f>
        <v>Ms.</v>
      </c>
      <c r="C1696" t="str">
        <f>_xlfn.XLOOKUP(A1696,$A$2:$A$2336,'Customer Names'!$D$2:$D$2336,"NOT FOUND")</f>
        <v>Azelie</v>
      </c>
      <c r="D1696" t="str">
        <f>_xlfn.XLOOKUP(A1696,$A$2:$A$2336,'Customer Names'!$E$2:$E$2336,"NOT FOUND")</f>
        <v>Arpin</v>
      </c>
      <c r="E1696" cm="1">
        <f t="array" ref="E1696">_xlfn.XLOOKUP(A1696,$A$2:$A$2336,Table2[BMI],"NOT FOUND")</f>
        <v>25.9</v>
      </c>
      <c r="F1696" cm="1">
        <f t="array" ref="F1696">_xlfn.XLOOKUP(A1696,$A$2:$A$2336,Table2[HBA1C],"NOT FOUND")</f>
        <v>9.1199999999999992</v>
      </c>
      <c r="G1696" t="str" cm="1">
        <f t="array" ref="G1696">_xlfn.XLOOKUP(A1696,$A$2:$A$2336,Table2[Heart Issues],"NOT FOUND")</f>
        <v>yes</v>
      </c>
      <c r="H1696" t="str" cm="1">
        <f t="array" ref="H1696">_xlfn.XLOOKUP(A1696,$A$2:$A$2336,Table2[Any Transplants],"NOT FOUND")</f>
        <v>No</v>
      </c>
      <c r="I1696" t="str" cm="1">
        <f t="array" ref="I1696">_xlfn.XLOOKUP(A1696,$A$2:$A$2336,Table2[Cancer history],"NOT FOUND")</f>
        <v>No</v>
      </c>
      <c r="J1696" t="str">
        <f>_xlfn.XLOOKUP(A1696,Table3[customer_no],Table3[month],"NOT FOUND")</f>
        <v>Jul</v>
      </c>
      <c r="K1696" s="7">
        <f>_xlfn.XLOOKUP(A1696,Table3[customer_no],Table3[year_average],"NOT FOUND")</f>
        <v>1986</v>
      </c>
      <c r="L1696" cm="1">
        <f t="array" ref="L1696">_xlfn.XLOOKUP(A1696,Table3[customer_no],'Hospitalisation Details'!$D$2:$D$2344,"NOT FOUND")</f>
        <v>12</v>
      </c>
      <c r="M1696" s="33">
        <f>_xlfn.XLOOKUP(A1696,Table3[customer_no],Table3[dd/mm/yy],"NOT FOUND")</f>
        <v>31605</v>
      </c>
      <c r="N1696">
        <f>_xlfn.XLOOKUP(A1696,Table3[customer_no],Table3[age],"NOT FOUND")</f>
        <v>36</v>
      </c>
      <c r="O1696" cm="1">
        <f t="array" ref="O1696">_xlfn.XLOOKUP(A1696,Table3[customer_no],'Hospitalisation Details'!$E$2:$E$2344,"NOT FOUND")</f>
        <v>1</v>
      </c>
      <c r="P1696" t="str">
        <f>_xlfn.XLOOKUP(A1696,Table3[customer_no],Table3[hsplt_handled],"NOT FOUND")</f>
        <v>tier - 2</v>
      </c>
      <c r="Q1696" t="str">
        <f>_xlfn.XLOOKUP(A1696,Table3[customer_no],Table3[city_handled],"NOT FOUND")</f>
        <v>tier - 3</v>
      </c>
      <c r="R1696" t="str">
        <f>_xlfn.XLOOKUP(A1696,Table3[customer_no],Table3[state_id],"NOT FOUND")</f>
        <v>R1011</v>
      </c>
      <c r="S1696" s="34" cm="1">
        <f t="array" ref="S1696">_xlfn.XLOOKUP(A1696,Table3[customer_no],'Hospitalisation Details'!$F$2:$F$2344,"NOT FOUND")</f>
        <v>5472.45</v>
      </c>
      <c r="T1696" t="str">
        <f>_xlfn.XLOOKUP(A1696,Table2[Customer ID],Table2[BMI_category],"NOT FOUND")</f>
        <v>Overweight</v>
      </c>
      <c r="U1696" s="7">
        <f>_xlfn.XLOOKUP(A1696,Table2[Customer ID],Table2[no of surgery],"NOT FOUND")</f>
        <v>1</v>
      </c>
      <c r="V1696" t="str">
        <f>_xlfn.XLOOKUP(A1696,Table2[Customer ID],Table2[smoker_missing],"NOT FOUND")</f>
        <v>No</v>
      </c>
      <c r="W1696" t="str">
        <f t="shared" si="26"/>
        <v>Diabetes</v>
      </c>
      <c r="X1696" s="37">
        <f>SUM(Table5[[#This Row],[Title]:[Diabetes Level]])</f>
        <v>39148.469999999994</v>
      </c>
    </row>
    <row r="1697" spans="1:24" x14ac:dyDescent="0.25">
      <c r="A1697" t="s">
        <v>675</v>
      </c>
      <c r="B1697" t="str">
        <f>VLOOKUP(A1697,'Customer Names'!$A$2:$E$2336,3,FALSE)</f>
        <v>Ms.</v>
      </c>
      <c r="C1697" t="str">
        <f>_xlfn.XLOOKUP(A1697,$A$2:$A$2336,'Customer Names'!$D$2:$D$2336,"NOT FOUND")</f>
        <v>Monica M.</v>
      </c>
      <c r="D1697" t="str">
        <f>_xlfn.XLOOKUP(A1697,$A$2:$A$2336,'Customer Names'!$E$2:$E$2336,"NOT FOUND")</f>
        <v>Schoeneck</v>
      </c>
      <c r="E1697" cm="1">
        <f t="array" ref="E1697">_xlfn.XLOOKUP(A1697,$A$2:$A$2336,Table2[BMI],"NOT FOUND")</f>
        <v>27.74</v>
      </c>
      <c r="F1697" cm="1">
        <f t="array" ref="F1697">_xlfn.XLOOKUP(A1697,$A$2:$A$2336,Table2[HBA1C],"NOT FOUND")</f>
        <v>7.32</v>
      </c>
      <c r="G1697" t="str" cm="1">
        <f t="array" ref="G1697">_xlfn.XLOOKUP(A1697,$A$2:$A$2336,Table2[Heart Issues],"NOT FOUND")</f>
        <v>yes</v>
      </c>
      <c r="H1697" t="str" cm="1">
        <f t="array" ref="H1697">_xlfn.XLOOKUP(A1697,$A$2:$A$2336,Table2[Any Transplants],"NOT FOUND")</f>
        <v>No</v>
      </c>
      <c r="I1697" t="str" cm="1">
        <f t="array" ref="I1697">_xlfn.XLOOKUP(A1697,$A$2:$A$2336,Table2[Cancer history],"NOT FOUND")</f>
        <v>No</v>
      </c>
      <c r="J1697" t="str">
        <f>_xlfn.XLOOKUP(A1697,Table3[customer_no],Table3[month],"NOT FOUND")</f>
        <v>Dec</v>
      </c>
      <c r="K1697" s="7">
        <f>_xlfn.XLOOKUP(A1697,Table3[customer_no],Table3[year_average],"NOT FOUND")</f>
        <v>1986</v>
      </c>
      <c r="L1697" cm="1">
        <f t="array" ref="L1697">_xlfn.XLOOKUP(A1697,Table3[customer_no],'Hospitalisation Details'!$D$2:$D$2344,"NOT FOUND")</f>
        <v>2</v>
      </c>
      <c r="M1697" s="33">
        <f>_xlfn.XLOOKUP(A1697,Table3[customer_no],Table3[dd/mm/yy],"NOT FOUND")</f>
        <v>31748</v>
      </c>
      <c r="N1697">
        <f>_xlfn.XLOOKUP(A1697,Table3[customer_no],Table3[age],"NOT FOUND")</f>
        <v>36</v>
      </c>
      <c r="O1697" cm="1">
        <f t="array" ref="O1697">_xlfn.XLOOKUP(A1697,Table3[customer_no],'Hospitalisation Details'!$E$2:$E$2344,"NOT FOUND")</f>
        <v>0</v>
      </c>
      <c r="P1697" t="str">
        <f>_xlfn.XLOOKUP(A1697,Table3[customer_no],Table3[hsplt_handled],"NOT FOUND")</f>
        <v>tier - 2</v>
      </c>
      <c r="Q1697" t="str">
        <f>_xlfn.XLOOKUP(A1697,Table3[customer_no],Table3[city_handled],"NOT FOUND")</f>
        <v>tier - 2</v>
      </c>
      <c r="R1697" t="str">
        <f>_xlfn.XLOOKUP(A1697,Table3[customer_no],Table3[state_id],"NOT FOUND")</f>
        <v>R1024</v>
      </c>
      <c r="S1697" s="34" cm="1">
        <f t="array" ref="S1697">_xlfn.XLOOKUP(A1697,Table3[customer_no],'Hospitalisation Details'!$F$2:$F$2344,"NOT FOUND")</f>
        <v>5469.01</v>
      </c>
      <c r="T1697" t="str">
        <f>_xlfn.XLOOKUP(A1697,Table2[Customer ID],Table2[BMI_category],"NOT FOUND")</f>
        <v>Overweight</v>
      </c>
      <c r="U1697" s="7">
        <f>_xlfn.XLOOKUP(A1697,Table2[Customer ID],Table2[no of surgery],"NOT FOUND")</f>
        <v>1</v>
      </c>
      <c r="V1697" t="str">
        <f>_xlfn.XLOOKUP(A1697,Table2[Customer ID],Table2[smoker_missing],"NOT FOUND")</f>
        <v>No</v>
      </c>
      <c r="W1697" t="str">
        <f t="shared" si="26"/>
        <v>Diabetes</v>
      </c>
      <c r="X1697" s="37">
        <f>SUM(Table5[[#This Row],[Title]:[Diabetes Level]])</f>
        <v>39277.07</v>
      </c>
    </row>
    <row r="1698" spans="1:24" x14ac:dyDescent="0.25">
      <c r="A1698" t="s">
        <v>674</v>
      </c>
      <c r="B1698" t="str">
        <f>VLOOKUP(A1698,'Customer Names'!$A$2:$E$2336,3,FALSE)</f>
        <v>Ms.</v>
      </c>
      <c r="C1698" t="str">
        <f>_xlfn.XLOOKUP(A1698,$A$2:$A$2336,'Customer Names'!$D$2:$D$2336,"NOT FOUND")</f>
        <v>Katarina K.</v>
      </c>
      <c r="D1698" t="str">
        <f>_xlfn.XLOOKUP(A1698,$A$2:$A$2336,'Customer Names'!$E$2:$E$2336,"NOT FOUND")</f>
        <v>Mueller</v>
      </c>
      <c r="E1698" cm="1">
        <f t="array" ref="E1698">_xlfn.XLOOKUP(A1698,$A$2:$A$2336,Table2[BMI],"NOT FOUND")</f>
        <v>17.260000000000002</v>
      </c>
      <c r="F1698" cm="1">
        <f t="array" ref="F1698">_xlfn.XLOOKUP(A1698,$A$2:$A$2336,Table2[HBA1C],"NOT FOUND")</f>
        <v>11.73</v>
      </c>
      <c r="G1698" t="str" cm="1">
        <f t="array" ref="G1698">_xlfn.XLOOKUP(A1698,$A$2:$A$2336,Table2[Heart Issues],"NOT FOUND")</f>
        <v>No</v>
      </c>
      <c r="H1698" t="str" cm="1">
        <f t="array" ref="H1698">_xlfn.XLOOKUP(A1698,$A$2:$A$2336,Table2[Any Transplants],"NOT FOUND")</f>
        <v>No</v>
      </c>
      <c r="I1698" t="str" cm="1">
        <f t="array" ref="I1698">_xlfn.XLOOKUP(A1698,$A$2:$A$2336,Table2[Cancer history],"NOT FOUND")</f>
        <v>No</v>
      </c>
      <c r="J1698" t="str">
        <f>_xlfn.XLOOKUP(A1698,Table3[customer_no],Table3[month],"NOT FOUND")</f>
        <v>Oct</v>
      </c>
      <c r="K1698" s="7">
        <f>_xlfn.XLOOKUP(A1698,Table3[customer_no],Table3[year_average],"NOT FOUND")</f>
        <v>1973</v>
      </c>
      <c r="L1698" cm="1">
        <f t="array" ref="L1698">_xlfn.XLOOKUP(A1698,Table3[customer_no],'Hospitalisation Details'!$D$2:$D$2344,"NOT FOUND")</f>
        <v>24</v>
      </c>
      <c r="M1698" s="33">
        <f>_xlfn.XLOOKUP(A1698,Table3[customer_no],Table3[dd/mm/yy],"NOT FOUND")</f>
        <v>26961</v>
      </c>
      <c r="N1698">
        <f>_xlfn.XLOOKUP(A1698,Table3[customer_no],Table3[age],"NOT FOUND")</f>
        <v>49</v>
      </c>
      <c r="O1698" cm="1">
        <f t="array" ref="O1698">_xlfn.XLOOKUP(A1698,Table3[customer_no],'Hospitalisation Details'!$E$2:$E$2344,"NOT FOUND")</f>
        <v>0</v>
      </c>
      <c r="P1698" t="str">
        <f>_xlfn.XLOOKUP(A1698,Table3[customer_no],Table3[hsplt_handled],"NOT FOUND")</f>
        <v>tier - 2</v>
      </c>
      <c r="Q1698" t="str">
        <f>_xlfn.XLOOKUP(A1698,Table3[customer_no],Table3[city_handled],"NOT FOUND")</f>
        <v>tier - 2</v>
      </c>
      <c r="R1698" t="str">
        <f>_xlfn.XLOOKUP(A1698,Table3[customer_no],Table3[state_id],"NOT FOUND")</f>
        <v>R1013</v>
      </c>
      <c r="S1698" s="34" cm="1">
        <f t="array" ref="S1698">_xlfn.XLOOKUP(A1698,Table3[customer_no],'Hospitalisation Details'!$F$2:$F$2344,"NOT FOUND")</f>
        <v>5466.88</v>
      </c>
      <c r="T1698" t="str">
        <f>_xlfn.XLOOKUP(A1698,Table2[Customer ID],Table2[BMI_category],"NOT FOUND")</f>
        <v>Underweight</v>
      </c>
      <c r="U1698" s="7">
        <f>_xlfn.XLOOKUP(A1698,Table2[Customer ID],Table2[no of surgery],"NOT FOUND")</f>
        <v>2</v>
      </c>
      <c r="V1698" t="str">
        <f>_xlfn.XLOOKUP(A1698,Table2[Customer ID],Table2[smoker_missing],"NOT FOUND")</f>
        <v>No</v>
      </c>
      <c r="W1698" t="str">
        <f t="shared" si="26"/>
        <v>Diabetes</v>
      </c>
      <c r="X1698" s="37">
        <f>SUM(Table5[[#This Row],[Title]:[Diabetes Level]])</f>
        <v>34504.870000000003</v>
      </c>
    </row>
    <row r="1699" spans="1:24" x14ac:dyDescent="0.25">
      <c r="A1699" t="s">
        <v>673</v>
      </c>
      <c r="B1699" t="str">
        <f>VLOOKUP(A1699,'Customer Names'!$A$2:$E$2336,3,FALSE)</f>
        <v>Ms.</v>
      </c>
      <c r="C1699" t="str">
        <f>_xlfn.XLOOKUP(A1699,$A$2:$A$2336,'Customer Names'!$D$2:$D$2336,"NOT FOUND")</f>
        <v>Jamie L.</v>
      </c>
      <c r="D1699" t="str">
        <f>_xlfn.XLOOKUP(A1699,$A$2:$A$2336,'Customer Names'!$E$2:$E$2336,"NOT FOUND")</f>
        <v>Willits</v>
      </c>
      <c r="E1699" cm="1">
        <f t="array" ref="E1699">_xlfn.XLOOKUP(A1699,$A$2:$A$2336,Table2[BMI],"NOT FOUND")</f>
        <v>19.855</v>
      </c>
      <c r="F1699" cm="1">
        <f t="array" ref="F1699">_xlfn.XLOOKUP(A1699,$A$2:$A$2336,Table2[HBA1C],"NOT FOUND")</f>
        <v>6.64</v>
      </c>
      <c r="G1699" t="str" cm="1">
        <f t="array" ref="G1699">_xlfn.XLOOKUP(A1699,$A$2:$A$2336,Table2[Heart Issues],"NOT FOUND")</f>
        <v>yes</v>
      </c>
      <c r="H1699" t="str" cm="1">
        <f t="array" ref="H1699">_xlfn.XLOOKUP(A1699,$A$2:$A$2336,Table2[Any Transplants],"NOT FOUND")</f>
        <v>No</v>
      </c>
      <c r="I1699" t="str" cm="1">
        <f t="array" ref="I1699">_xlfn.XLOOKUP(A1699,$A$2:$A$2336,Table2[Cancer history],"NOT FOUND")</f>
        <v>No</v>
      </c>
      <c r="J1699" t="str">
        <f>_xlfn.XLOOKUP(A1699,Table3[customer_no],Table3[month],"NOT FOUND")</f>
        <v>Dec</v>
      </c>
      <c r="K1699" s="7">
        <f>_xlfn.XLOOKUP(A1699,Table3[customer_no],Table3[year_average],"NOT FOUND")</f>
        <v>1986</v>
      </c>
      <c r="L1699" cm="1">
        <f t="array" ref="L1699">_xlfn.XLOOKUP(A1699,Table3[customer_no],'Hospitalisation Details'!$D$2:$D$2344,"NOT FOUND")</f>
        <v>25</v>
      </c>
      <c r="M1699" s="33">
        <f>_xlfn.XLOOKUP(A1699,Table3[customer_no],Table3[dd/mm/yy],"NOT FOUND")</f>
        <v>31771</v>
      </c>
      <c r="N1699">
        <f>_xlfn.XLOOKUP(A1699,Table3[customer_no],Table3[age],"NOT FOUND")</f>
        <v>36</v>
      </c>
      <c r="O1699" cm="1">
        <f t="array" ref="O1699">_xlfn.XLOOKUP(A1699,Table3[customer_no],'Hospitalisation Details'!$E$2:$E$2344,"NOT FOUND")</f>
        <v>0</v>
      </c>
      <c r="P1699" t="str">
        <f>_xlfn.XLOOKUP(A1699,Table3[customer_no],Table3[hsplt_handled],"NOT FOUND")</f>
        <v>tier - 2</v>
      </c>
      <c r="Q1699" t="str">
        <f>_xlfn.XLOOKUP(A1699,Table3[customer_no],Table3[city_handled],"NOT FOUND")</f>
        <v>tier - 2</v>
      </c>
      <c r="R1699" t="str">
        <f>_xlfn.XLOOKUP(A1699,Table3[customer_no],Table3[state_id],"NOT FOUND")</f>
        <v>R1024</v>
      </c>
      <c r="S1699" s="34" cm="1">
        <f t="array" ref="S1699">_xlfn.XLOOKUP(A1699,Table3[customer_no],'Hospitalisation Details'!$F$2:$F$2344,"NOT FOUND")</f>
        <v>5458.05</v>
      </c>
      <c r="T1699" t="str">
        <f>_xlfn.XLOOKUP(A1699,Table2[Customer ID],Table2[BMI_category],"NOT FOUND")</f>
        <v>Normal Weight</v>
      </c>
      <c r="U1699" s="7">
        <f>_xlfn.XLOOKUP(A1699,Table2[Customer ID],Table2[no of surgery],"NOT FOUND")</f>
        <v>1</v>
      </c>
      <c r="V1699" t="str">
        <f>_xlfn.XLOOKUP(A1699,Table2[Customer ID],Table2[smoker_missing],"NOT FOUND")</f>
        <v>No</v>
      </c>
      <c r="W1699" t="str">
        <f t="shared" si="26"/>
        <v>Diabetes</v>
      </c>
      <c r="X1699" s="37">
        <f>SUM(Table5[[#This Row],[Title]:[Diabetes Level]])</f>
        <v>39303.545000000006</v>
      </c>
    </row>
    <row r="1700" spans="1:24" x14ac:dyDescent="0.25">
      <c r="A1700" t="s">
        <v>672</v>
      </c>
      <c r="B1700" t="str">
        <f>VLOOKUP(A1700,'Customer Names'!$A$2:$E$2336,3,FALSE)</f>
        <v>Mr.</v>
      </c>
      <c r="C1700" t="str">
        <f>_xlfn.XLOOKUP(A1700,$A$2:$A$2336,'Customer Names'!$D$2:$D$2336,"NOT FOUND")</f>
        <v>Brian</v>
      </c>
      <c r="D1700" t="str">
        <f>_xlfn.XLOOKUP(A1700,$A$2:$A$2336,'Customer Names'!$E$2:$E$2336,"NOT FOUND")</f>
        <v>Syring</v>
      </c>
      <c r="E1700" cm="1">
        <f t="array" ref="E1700">_xlfn.XLOOKUP(A1700,$A$2:$A$2336,Table2[BMI],"NOT FOUND")</f>
        <v>41.69</v>
      </c>
      <c r="F1700" cm="1">
        <f t="array" ref="F1700">_xlfn.XLOOKUP(A1700,$A$2:$A$2336,Table2[HBA1C],"NOT FOUND")</f>
        <v>5.78</v>
      </c>
      <c r="G1700" t="str" cm="1">
        <f t="array" ref="G1700">_xlfn.XLOOKUP(A1700,$A$2:$A$2336,Table2[Heart Issues],"NOT FOUND")</f>
        <v>No</v>
      </c>
      <c r="H1700" t="str" cm="1">
        <f t="array" ref="H1700">_xlfn.XLOOKUP(A1700,$A$2:$A$2336,Table2[Any Transplants],"NOT FOUND")</f>
        <v>No</v>
      </c>
      <c r="I1700" t="str" cm="1">
        <f t="array" ref="I1700">_xlfn.XLOOKUP(A1700,$A$2:$A$2336,Table2[Cancer history],"NOT FOUND")</f>
        <v>No</v>
      </c>
      <c r="J1700" t="str">
        <f>_xlfn.XLOOKUP(A1700,Table3[customer_no],Table3[month],"NOT FOUND")</f>
        <v>Aug</v>
      </c>
      <c r="K1700" s="7">
        <f>_xlfn.XLOOKUP(A1700,Table3[customer_no],Table3[year_average],"NOT FOUND")</f>
        <v>1982</v>
      </c>
      <c r="L1700" cm="1">
        <f t="array" ref="L1700">_xlfn.XLOOKUP(A1700,Table3[customer_no],'Hospitalisation Details'!$D$2:$D$2344,"NOT FOUND")</f>
        <v>25</v>
      </c>
      <c r="M1700" s="33">
        <f>_xlfn.XLOOKUP(A1700,Table3[customer_no],Table3[dd/mm/yy],"NOT FOUND")</f>
        <v>30188</v>
      </c>
      <c r="N1700">
        <f>_xlfn.XLOOKUP(A1700,Table3[customer_no],Table3[age],"NOT FOUND")</f>
        <v>40</v>
      </c>
      <c r="O1700" cm="1">
        <f t="array" ref="O1700">_xlfn.XLOOKUP(A1700,Table3[customer_no],'Hospitalisation Details'!$E$2:$E$2344,"NOT FOUND")</f>
        <v>0</v>
      </c>
      <c r="P1700" t="str">
        <f>_xlfn.XLOOKUP(A1700,Table3[customer_no],Table3[hsplt_handled],"NOT FOUND")</f>
        <v>tier - 3</v>
      </c>
      <c r="Q1700" t="str">
        <f>_xlfn.XLOOKUP(A1700,Table3[customer_no],Table3[city_handled],"NOT FOUND")</f>
        <v>tier - 2</v>
      </c>
      <c r="R1700" t="str">
        <f>_xlfn.XLOOKUP(A1700,Table3[customer_no],Table3[state_id],"NOT FOUND")</f>
        <v>R1013</v>
      </c>
      <c r="S1700" s="34" cm="1">
        <f t="array" ref="S1700">_xlfn.XLOOKUP(A1700,Table3[customer_no],'Hospitalisation Details'!$F$2:$F$2344,"NOT FOUND")</f>
        <v>5438.75</v>
      </c>
      <c r="T1700" t="str">
        <f>_xlfn.XLOOKUP(A1700,Table2[Customer ID],Table2[BMI_category],"NOT FOUND")</f>
        <v>Obesity</v>
      </c>
      <c r="U1700" s="7">
        <f>_xlfn.XLOOKUP(A1700,Table2[Customer ID],Table2[no of surgery],"NOT FOUND")</f>
        <v>0</v>
      </c>
      <c r="V1700" t="str">
        <f>_xlfn.XLOOKUP(A1700,Table2[Customer ID],Table2[smoker_missing],"NOT FOUND")</f>
        <v>No</v>
      </c>
      <c r="W1700" t="str">
        <f t="shared" si="26"/>
        <v>Prediabetes</v>
      </c>
      <c r="X1700" s="37">
        <f>SUM(Table5[[#This Row],[Title]:[Diabetes Level]])</f>
        <v>37721.22</v>
      </c>
    </row>
    <row r="1701" spans="1:24" x14ac:dyDescent="0.25">
      <c r="A1701" t="s">
        <v>671</v>
      </c>
      <c r="B1701" t="str">
        <f>VLOOKUP(A1701,'Customer Names'!$A$2:$E$2336,3,FALSE)</f>
        <v>Ms.</v>
      </c>
      <c r="C1701" t="str">
        <f>_xlfn.XLOOKUP(A1701,$A$2:$A$2336,'Customer Names'!$D$2:$D$2336,"NOT FOUND")</f>
        <v>Stacey L.</v>
      </c>
      <c r="D1701" t="str">
        <f>_xlfn.XLOOKUP(A1701,$A$2:$A$2336,'Customer Names'!$E$2:$E$2336,"NOT FOUND")</f>
        <v>Strike</v>
      </c>
      <c r="E1701" cm="1">
        <f t="array" ref="E1701">_xlfn.XLOOKUP(A1701,$A$2:$A$2336,Table2[BMI],"NOT FOUND")</f>
        <v>16.12</v>
      </c>
      <c r="F1701" cm="1">
        <f t="array" ref="F1701">_xlfn.XLOOKUP(A1701,$A$2:$A$2336,Table2[HBA1C],"NOT FOUND")</f>
        <v>10.45</v>
      </c>
      <c r="G1701" t="str" cm="1">
        <f t="array" ref="G1701">_xlfn.XLOOKUP(A1701,$A$2:$A$2336,Table2[Heart Issues],"NOT FOUND")</f>
        <v>No</v>
      </c>
      <c r="H1701" t="str" cm="1">
        <f t="array" ref="H1701">_xlfn.XLOOKUP(A1701,$A$2:$A$2336,Table2[Any Transplants],"NOT FOUND")</f>
        <v>No</v>
      </c>
      <c r="I1701" t="str" cm="1">
        <f t="array" ref="I1701">_xlfn.XLOOKUP(A1701,$A$2:$A$2336,Table2[Cancer history],"NOT FOUND")</f>
        <v>No</v>
      </c>
      <c r="J1701" t="str">
        <f>_xlfn.XLOOKUP(A1701,Table3[customer_no],Table3[month],"NOT FOUND")</f>
        <v>Jun</v>
      </c>
      <c r="K1701" s="7">
        <f>_xlfn.XLOOKUP(A1701,Table3[customer_no],Table3[year_average],"NOT FOUND")</f>
        <v>1978</v>
      </c>
      <c r="L1701" cm="1">
        <f t="array" ref="L1701">_xlfn.XLOOKUP(A1701,Table3[customer_no],'Hospitalisation Details'!$D$2:$D$2344,"NOT FOUND")</f>
        <v>8</v>
      </c>
      <c r="M1701" s="33">
        <f>_xlfn.XLOOKUP(A1701,Table3[customer_no],Table3[dd/mm/yy],"NOT FOUND")</f>
        <v>28649</v>
      </c>
      <c r="N1701">
        <f>_xlfn.XLOOKUP(A1701,Table3[customer_no],Table3[age],"NOT FOUND")</f>
        <v>45</v>
      </c>
      <c r="O1701" cm="1">
        <f t="array" ref="O1701">_xlfn.XLOOKUP(A1701,Table3[customer_no],'Hospitalisation Details'!$E$2:$E$2344,"NOT FOUND")</f>
        <v>2</v>
      </c>
      <c r="P1701" t="str">
        <f>_xlfn.XLOOKUP(A1701,Table3[customer_no],Table3[hsplt_handled],"NOT FOUND")</f>
        <v>tier - 2</v>
      </c>
      <c r="Q1701" t="str">
        <f>_xlfn.XLOOKUP(A1701,Table3[customer_no],Table3[city_handled],"NOT FOUND")</f>
        <v>tier - 2</v>
      </c>
      <c r="R1701" t="str">
        <f>_xlfn.XLOOKUP(A1701,Table3[customer_no],Table3[state_id],"NOT FOUND")</f>
        <v>R1012</v>
      </c>
      <c r="S1701" s="34" cm="1">
        <f t="array" ref="S1701">_xlfn.XLOOKUP(A1701,Table3[customer_no],'Hospitalisation Details'!$F$2:$F$2344,"NOT FOUND")</f>
        <v>5428.98</v>
      </c>
      <c r="T1701" t="str">
        <f>_xlfn.XLOOKUP(A1701,Table2[Customer ID],Table2[BMI_category],"NOT FOUND")</f>
        <v>Underweight</v>
      </c>
      <c r="U1701" s="7">
        <f>_xlfn.XLOOKUP(A1701,Table2[Customer ID],Table2[no of surgery],"NOT FOUND")</f>
        <v>0</v>
      </c>
      <c r="V1701" t="str">
        <f>_xlfn.XLOOKUP(A1701,Table2[Customer ID],Table2[smoker_missing],"NOT FOUND")</f>
        <v>No</v>
      </c>
      <c r="W1701" t="str">
        <f t="shared" si="26"/>
        <v>Diabetes</v>
      </c>
      <c r="X1701" s="37">
        <f>SUM(Table5[[#This Row],[Title]:[Diabetes Level]])</f>
        <v>36137.550000000003</v>
      </c>
    </row>
    <row r="1702" spans="1:24" x14ac:dyDescent="0.25">
      <c r="A1702" t="s">
        <v>670</v>
      </c>
      <c r="B1702" t="str">
        <f>VLOOKUP(A1702,'Customer Names'!$A$2:$E$2336,3,FALSE)</f>
        <v>Mr.</v>
      </c>
      <c r="C1702" t="str">
        <f>_xlfn.XLOOKUP(A1702,$A$2:$A$2336,'Customer Names'!$D$2:$D$2336,"NOT FOUND")</f>
        <v>Stephen</v>
      </c>
      <c r="D1702" t="str">
        <f>_xlfn.XLOOKUP(A1702,$A$2:$A$2336,'Customer Names'!$E$2:$E$2336,"NOT FOUND")</f>
        <v>Hennigar</v>
      </c>
      <c r="E1702" cm="1">
        <f t="array" ref="E1702">_xlfn.XLOOKUP(A1702,$A$2:$A$2336,Table2[BMI],"NOT FOUND")</f>
        <v>37.43</v>
      </c>
      <c r="F1702" cm="1">
        <f t="array" ref="F1702">_xlfn.XLOOKUP(A1702,$A$2:$A$2336,Table2[HBA1C],"NOT FOUND")</f>
        <v>4.5199999999999996</v>
      </c>
      <c r="G1702" t="str" cm="1">
        <f t="array" ref="G1702">_xlfn.XLOOKUP(A1702,$A$2:$A$2336,Table2[Heart Issues],"NOT FOUND")</f>
        <v>No</v>
      </c>
      <c r="H1702" t="str" cm="1">
        <f t="array" ref="H1702">_xlfn.XLOOKUP(A1702,$A$2:$A$2336,Table2[Any Transplants],"NOT FOUND")</f>
        <v>No</v>
      </c>
      <c r="I1702" t="str" cm="1">
        <f t="array" ref="I1702">_xlfn.XLOOKUP(A1702,$A$2:$A$2336,Table2[Cancer history],"NOT FOUND")</f>
        <v>No</v>
      </c>
      <c r="J1702" t="str">
        <f>_xlfn.XLOOKUP(A1702,Table3[customer_no],Table3[month],"NOT FOUND")</f>
        <v>Sep</v>
      </c>
      <c r="K1702" s="7">
        <f>_xlfn.XLOOKUP(A1702,Table3[customer_no],Table3[year_average],"NOT FOUND")</f>
        <v>1992</v>
      </c>
      <c r="L1702" cm="1">
        <f t="array" ref="L1702">_xlfn.XLOOKUP(A1702,Table3[customer_no],'Hospitalisation Details'!$D$2:$D$2344,"NOT FOUND")</f>
        <v>17</v>
      </c>
      <c r="M1702" s="33">
        <f>_xlfn.XLOOKUP(A1702,Table3[customer_no],Table3[dd/mm/yy],"NOT FOUND")</f>
        <v>33864</v>
      </c>
      <c r="N1702">
        <f>_xlfn.XLOOKUP(A1702,Table3[customer_no],Table3[age],"NOT FOUND")</f>
        <v>30</v>
      </c>
      <c r="O1702" cm="1">
        <f t="array" ref="O1702">_xlfn.XLOOKUP(A1702,Table3[customer_no],'Hospitalisation Details'!$E$2:$E$2344,"NOT FOUND")</f>
        <v>3</v>
      </c>
      <c r="P1702" t="str">
        <f>_xlfn.XLOOKUP(A1702,Table3[customer_no],Table3[hsplt_handled],"NOT FOUND")</f>
        <v>tier - 3</v>
      </c>
      <c r="Q1702" t="str">
        <f>_xlfn.XLOOKUP(A1702,Table3[customer_no],Table3[city_handled],"NOT FOUND")</f>
        <v>tier - 1</v>
      </c>
      <c r="R1702" t="str">
        <f>_xlfn.XLOOKUP(A1702,Table3[customer_no],Table3[state_id],"NOT FOUND")</f>
        <v>R1017</v>
      </c>
      <c r="S1702" s="34" cm="1">
        <f t="array" ref="S1702">_xlfn.XLOOKUP(A1702,Table3[customer_no],'Hospitalisation Details'!$F$2:$F$2344,"NOT FOUND")</f>
        <v>5428.73</v>
      </c>
      <c r="T1702" t="str">
        <f>_xlfn.XLOOKUP(A1702,Table2[Customer ID],Table2[BMI_category],"NOT FOUND")</f>
        <v>Obesity</v>
      </c>
      <c r="U1702" s="7">
        <f>_xlfn.XLOOKUP(A1702,Table2[Customer ID],Table2[no of surgery],"NOT FOUND")</f>
        <v>1</v>
      </c>
      <c r="V1702" t="str">
        <f>_xlfn.XLOOKUP(A1702,Table2[Customer ID],Table2[smoker_missing],"NOT FOUND")</f>
        <v>No</v>
      </c>
      <c r="W1702" t="str">
        <f t="shared" si="26"/>
        <v>Normal</v>
      </c>
      <c r="X1702" s="37">
        <f>SUM(Table5[[#This Row],[Title]:[Diabetes Level]])</f>
        <v>41377.679999999993</v>
      </c>
    </row>
    <row r="1703" spans="1:24" x14ac:dyDescent="0.25">
      <c r="A1703" t="s">
        <v>669</v>
      </c>
      <c r="B1703" t="str">
        <f>VLOOKUP(A1703,'Customer Names'!$A$2:$E$2336,3,FALSE)</f>
        <v>Mr.</v>
      </c>
      <c r="C1703" t="str">
        <f>_xlfn.XLOOKUP(A1703,$A$2:$A$2336,'Customer Names'!$D$2:$D$2336,"NOT FOUND")</f>
        <v>Joshua</v>
      </c>
      <c r="D1703" t="str">
        <f>_xlfn.XLOOKUP(A1703,$A$2:$A$2336,'Customer Names'!$E$2:$E$2336,"NOT FOUND")</f>
        <v>May</v>
      </c>
      <c r="E1703" cm="1">
        <f t="array" ref="E1703">_xlfn.XLOOKUP(A1703,$A$2:$A$2336,Table2[BMI],"NOT FOUND")</f>
        <v>31.065000000000001</v>
      </c>
      <c r="F1703" cm="1">
        <f t="array" ref="F1703">_xlfn.XLOOKUP(A1703,$A$2:$A$2336,Table2[HBA1C],"NOT FOUND")</f>
        <v>5.71</v>
      </c>
      <c r="G1703" t="str" cm="1">
        <f t="array" ref="G1703">_xlfn.XLOOKUP(A1703,$A$2:$A$2336,Table2[Heart Issues],"NOT FOUND")</f>
        <v>No</v>
      </c>
      <c r="H1703" t="str" cm="1">
        <f t="array" ref="H1703">_xlfn.XLOOKUP(A1703,$A$2:$A$2336,Table2[Any Transplants],"NOT FOUND")</f>
        <v>No</v>
      </c>
      <c r="I1703" t="str" cm="1">
        <f t="array" ref="I1703">_xlfn.XLOOKUP(A1703,$A$2:$A$2336,Table2[Cancer history],"NOT FOUND")</f>
        <v>No</v>
      </c>
      <c r="J1703" t="str">
        <f>_xlfn.XLOOKUP(A1703,Table3[customer_no],Table3[month],"NOT FOUND")</f>
        <v>Jul</v>
      </c>
      <c r="K1703" s="7">
        <f>_xlfn.XLOOKUP(A1703,Table3[customer_no],Table3[year_average],"NOT FOUND")</f>
        <v>1991</v>
      </c>
      <c r="L1703" cm="1">
        <f t="array" ref="L1703">_xlfn.XLOOKUP(A1703,Table3[customer_no],'Hospitalisation Details'!$D$2:$D$2344,"NOT FOUND")</f>
        <v>6</v>
      </c>
      <c r="M1703" s="33">
        <f>_xlfn.XLOOKUP(A1703,Table3[customer_no],Table3[dd/mm/yy],"NOT FOUND")</f>
        <v>33425</v>
      </c>
      <c r="N1703">
        <f>_xlfn.XLOOKUP(A1703,Table3[customer_no],Table3[age],"NOT FOUND")</f>
        <v>31</v>
      </c>
      <c r="O1703" cm="1">
        <f t="array" ref="O1703">_xlfn.XLOOKUP(A1703,Table3[customer_no],'Hospitalisation Details'!$E$2:$E$2344,"NOT FOUND")</f>
        <v>3</v>
      </c>
      <c r="P1703" t="str">
        <f>_xlfn.XLOOKUP(A1703,Table3[customer_no],Table3[hsplt_handled],"NOT FOUND")</f>
        <v>tier - 2</v>
      </c>
      <c r="Q1703" t="str">
        <f>_xlfn.XLOOKUP(A1703,Table3[customer_no],Table3[city_handled],"NOT FOUND")</f>
        <v>tier - 1</v>
      </c>
      <c r="R1703" t="str">
        <f>_xlfn.XLOOKUP(A1703,Table3[customer_no],Table3[state_id],"NOT FOUND")</f>
        <v>R1012</v>
      </c>
      <c r="S1703" s="34" cm="1">
        <f t="array" ref="S1703">_xlfn.XLOOKUP(A1703,Table3[customer_no],'Hospitalisation Details'!$F$2:$F$2344,"NOT FOUND")</f>
        <v>5425.02</v>
      </c>
      <c r="T1703" t="str">
        <f>_xlfn.XLOOKUP(A1703,Table2[Customer ID],Table2[BMI_category],"NOT FOUND")</f>
        <v>Obesity</v>
      </c>
      <c r="U1703" s="7">
        <f>_xlfn.XLOOKUP(A1703,Table2[Customer ID],Table2[no of surgery],"NOT FOUND")</f>
        <v>0</v>
      </c>
      <c r="V1703" t="str">
        <f>_xlfn.XLOOKUP(A1703,Table2[Customer ID],Table2[smoker_missing],"NOT FOUND")</f>
        <v>No</v>
      </c>
      <c r="W1703" t="str">
        <f t="shared" si="26"/>
        <v>Prediabetes</v>
      </c>
      <c r="X1703" s="37">
        <f>SUM(Table5[[#This Row],[Title]:[Diabetes Level]])</f>
        <v>40917.794999999998</v>
      </c>
    </row>
    <row r="1704" spans="1:24" x14ac:dyDescent="0.25">
      <c r="A1704" t="s">
        <v>668</v>
      </c>
      <c r="B1704" t="str">
        <f>VLOOKUP(A1704,'Customer Names'!$A$2:$E$2336,3,FALSE)</f>
        <v>Mr.</v>
      </c>
      <c r="C1704" t="str">
        <f>_xlfn.XLOOKUP(A1704,$A$2:$A$2336,'Customer Names'!$D$2:$D$2336,"NOT FOUND")</f>
        <v>Josh</v>
      </c>
      <c r="D1704" t="str">
        <f>_xlfn.XLOOKUP(A1704,$A$2:$A$2336,'Customer Names'!$E$2:$E$2336,"NOT FOUND")</f>
        <v>Metcalf</v>
      </c>
      <c r="E1704" cm="1">
        <f t="array" ref="E1704">_xlfn.XLOOKUP(A1704,$A$2:$A$2336,Table2[BMI],"NOT FOUND")</f>
        <v>25.08</v>
      </c>
      <c r="F1704" cm="1">
        <f t="array" ref="F1704">_xlfn.XLOOKUP(A1704,$A$2:$A$2336,Table2[HBA1C],"NOT FOUND")</f>
        <v>4.7699999999999996</v>
      </c>
      <c r="G1704" t="str" cm="1">
        <f t="array" ref="G1704">_xlfn.XLOOKUP(A1704,$A$2:$A$2336,Table2[Heart Issues],"NOT FOUND")</f>
        <v>No</v>
      </c>
      <c r="H1704" t="str" cm="1">
        <f t="array" ref="H1704">_xlfn.XLOOKUP(A1704,$A$2:$A$2336,Table2[Any Transplants],"NOT FOUND")</f>
        <v>No</v>
      </c>
      <c r="I1704" t="str" cm="1">
        <f t="array" ref="I1704">_xlfn.XLOOKUP(A1704,$A$2:$A$2336,Table2[Cancer history],"NOT FOUND")</f>
        <v>No</v>
      </c>
      <c r="J1704" t="str">
        <f>_xlfn.XLOOKUP(A1704,Table3[customer_no],Table3[month],"NOT FOUND")</f>
        <v>Sep</v>
      </c>
      <c r="K1704" s="7">
        <f>_xlfn.XLOOKUP(A1704,Table3[customer_no],Table3[year_average],"NOT FOUND")</f>
        <v>1982</v>
      </c>
      <c r="L1704" cm="1">
        <f t="array" ref="L1704">_xlfn.XLOOKUP(A1704,Table3[customer_no],'Hospitalisation Details'!$D$2:$D$2344,"NOT FOUND")</f>
        <v>27</v>
      </c>
      <c r="M1704" s="33">
        <f>_xlfn.XLOOKUP(A1704,Table3[customer_no],Table3[dd/mm/yy],"NOT FOUND")</f>
        <v>30221</v>
      </c>
      <c r="N1704">
        <f>_xlfn.XLOOKUP(A1704,Table3[customer_no],Table3[age],"NOT FOUND")</f>
        <v>40</v>
      </c>
      <c r="O1704" cm="1">
        <f t="array" ref="O1704">_xlfn.XLOOKUP(A1704,Table3[customer_no],'Hospitalisation Details'!$E$2:$E$2344,"NOT FOUND")</f>
        <v>0</v>
      </c>
      <c r="P1704" t="str">
        <f>_xlfn.XLOOKUP(A1704,Table3[customer_no],Table3[hsplt_handled],"NOT FOUND")</f>
        <v>tier - 2</v>
      </c>
      <c r="Q1704" t="str">
        <f>_xlfn.XLOOKUP(A1704,Table3[customer_no],Table3[city_handled],"NOT FOUND")</f>
        <v>tier - 3</v>
      </c>
      <c r="R1704" t="str">
        <f>_xlfn.XLOOKUP(A1704,Table3[customer_no],Table3[state_id],"NOT FOUND")</f>
        <v>R1013</v>
      </c>
      <c r="S1704" s="34" cm="1">
        <f t="array" ref="S1704">_xlfn.XLOOKUP(A1704,Table3[customer_no],'Hospitalisation Details'!$F$2:$F$2344,"NOT FOUND")</f>
        <v>5415.66</v>
      </c>
      <c r="T1704" t="str">
        <f>_xlfn.XLOOKUP(A1704,Table2[Customer ID],Table2[BMI_category],"NOT FOUND")</f>
        <v>Overweight</v>
      </c>
      <c r="U1704" s="7">
        <f>_xlfn.XLOOKUP(A1704,Table2[Customer ID],Table2[no of surgery],"NOT FOUND")</f>
        <v>0</v>
      </c>
      <c r="V1704" t="str">
        <f>_xlfn.XLOOKUP(A1704,Table2[Customer ID],Table2[smoker_missing],"NOT FOUND")</f>
        <v>No</v>
      </c>
      <c r="W1704" t="str">
        <f t="shared" si="26"/>
        <v>Normal</v>
      </c>
      <c r="X1704" s="37">
        <f>SUM(Table5[[#This Row],[Title]:[Diabetes Level]])</f>
        <v>37715.509999999995</v>
      </c>
    </row>
    <row r="1705" spans="1:24" x14ac:dyDescent="0.25">
      <c r="A1705" t="s">
        <v>667</v>
      </c>
      <c r="B1705" t="str">
        <f>VLOOKUP(A1705,'Customer Names'!$A$2:$E$2336,3,FALSE)</f>
        <v>Ms.</v>
      </c>
      <c r="C1705" t="str">
        <f>_xlfn.XLOOKUP(A1705,$A$2:$A$2336,'Customer Names'!$D$2:$D$2336,"NOT FOUND")</f>
        <v>Heather</v>
      </c>
      <c r="D1705" t="str">
        <f>_xlfn.XLOOKUP(A1705,$A$2:$A$2336,'Customer Names'!$E$2:$E$2336,"NOT FOUND")</f>
        <v>Tiska</v>
      </c>
      <c r="E1705" cm="1">
        <f t="array" ref="E1705">_xlfn.XLOOKUP(A1705,$A$2:$A$2336,Table2[BMI],"NOT FOUND")</f>
        <v>15.2</v>
      </c>
      <c r="F1705" cm="1">
        <f t="array" ref="F1705">_xlfn.XLOOKUP(A1705,$A$2:$A$2336,Table2[HBA1C],"NOT FOUND")</f>
        <v>7.81</v>
      </c>
      <c r="G1705" t="str" cm="1">
        <f t="array" ref="G1705">_xlfn.XLOOKUP(A1705,$A$2:$A$2336,Table2[Heart Issues],"NOT FOUND")</f>
        <v>yes</v>
      </c>
      <c r="H1705" t="str" cm="1">
        <f t="array" ref="H1705">_xlfn.XLOOKUP(A1705,$A$2:$A$2336,Table2[Any Transplants],"NOT FOUND")</f>
        <v>No</v>
      </c>
      <c r="I1705" t="str" cm="1">
        <f t="array" ref="I1705">_xlfn.XLOOKUP(A1705,$A$2:$A$2336,Table2[Cancer history],"NOT FOUND")</f>
        <v>No</v>
      </c>
      <c r="J1705" t="str">
        <f>_xlfn.XLOOKUP(A1705,Table3[customer_no],Table3[month],"NOT FOUND")</f>
        <v>Sep</v>
      </c>
      <c r="K1705" s="7">
        <f>_xlfn.XLOOKUP(A1705,Table3[customer_no],Table3[year_average],"NOT FOUND")</f>
        <v>1975</v>
      </c>
      <c r="L1705" cm="1">
        <f t="array" ref="L1705">_xlfn.XLOOKUP(A1705,Table3[customer_no],'Hospitalisation Details'!$D$2:$D$2344,"NOT FOUND")</f>
        <v>27</v>
      </c>
      <c r="M1705" s="33">
        <f>_xlfn.XLOOKUP(A1705,Table3[customer_no],Table3[dd/mm/yy],"NOT FOUND")</f>
        <v>27664</v>
      </c>
      <c r="N1705">
        <f>_xlfn.XLOOKUP(A1705,Table3[customer_no],Table3[age],"NOT FOUND")</f>
        <v>47</v>
      </c>
      <c r="O1705" cm="1">
        <f t="array" ref="O1705">_xlfn.XLOOKUP(A1705,Table3[customer_no],'Hospitalisation Details'!$E$2:$E$2344,"NOT FOUND")</f>
        <v>1</v>
      </c>
      <c r="P1705" t="str">
        <f>_xlfn.XLOOKUP(A1705,Table3[customer_no],Table3[hsplt_handled],"NOT FOUND")</f>
        <v>tier - 2</v>
      </c>
      <c r="Q1705" t="str">
        <f>_xlfn.XLOOKUP(A1705,Table3[customer_no],Table3[city_handled],"NOT FOUND")</f>
        <v>tier - 3</v>
      </c>
      <c r="R1705" t="str">
        <f>_xlfn.XLOOKUP(A1705,Table3[customer_no],Table3[state_id],"NOT FOUND")</f>
        <v>R1012</v>
      </c>
      <c r="S1705" s="34" cm="1">
        <f t="array" ref="S1705">_xlfn.XLOOKUP(A1705,Table3[customer_no],'Hospitalisation Details'!$F$2:$F$2344,"NOT FOUND")</f>
        <v>5411.99</v>
      </c>
      <c r="T1705" t="str">
        <f>_xlfn.XLOOKUP(A1705,Table2[Customer ID],Table2[BMI_category],"NOT FOUND")</f>
        <v>Underweight</v>
      </c>
      <c r="U1705" s="7">
        <f>_xlfn.XLOOKUP(A1705,Table2[Customer ID],Table2[no of surgery],"NOT FOUND")</f>
        <v>1</v>
      </c>
      <c r="V1705" t="str">
        <f>_xlfn.XLOOKUP(A1705,Table2[Customer ID],Table2[smoker_missing],"NOT FOUND")</f>
        <v>No</v>
      </c>
      <c r="W1705" t="str">
        <f t="shared" si="26"/>
        <v>Diabetes</v>
      </c>
      <c r="X1705" s="37">
        <f>SUM(Table5[[#This Row],[Title]:[Diabetes Level]])</f>
        <v>35150</v>
      </c>
    </row>
    <row r="1706" spans="1:24" x14ac:dyDescent="0.25">
      <c r="A1706" t="s">
        <v>666</v>
      </c>
      <c r="B1706" t="str">
        <f>VLOOKUP(A1706,'Customer Names'!$A$2:$E$2336,3,FALSE)</f>
        <v>Mr.</v>
      </c>
      <c r="C1706" t="str">
        <f>_xlfn.XLOOKUP(A1706,$A$2:$A$2336,'Customer Names'!$D$2:$D$2336,"NOT FOUND")</f>
        <v>James C.</v>
      </c>
      <c r="D1706" t="str">
        <f>_xlfn.XLOOKUP(A1706,$A$2:$A$2336,'Customer Names'!$E$2:$E$2336,"NOT FOUND")</f>
        <v>McDonough</v>
      </c>
      <c r="E1706" cm="1">
        <f t="array" ref="E1706">_xlfn.XLOOKUP(A1706,$A$2:$A$2336,Table2[BMI],"NOT FOUND")</f>
        <v>22.34</v>
      </c>
      <c r="F1706" cm="1">
        <f t="array" ref="F1706">_xlfn.XLOOKUP(A1706,$A$2:$A$2336,Table2[HBA1C],"NOT FOUND")</f>
        <v>5.19</v>
      </c>
      <c r="G1706" t="str" cm="1">
        <f t="array" ref="G1706">_xlfn.XLOOKUP(A1706,$A$2:$A$2336,Table2[Heart Issues],"NOT FOUND")</f>
        <v>yes</v>
      </c>
      <c r="H1706" t="str" cm="1">
        <f t="array" ref="H1706">_xlfn.XLOOKUP(A1706,$A$2:$A$2336,Table2[Any Transplants],"NOT FOUND")</f>
        <v>No</v>
      </c>
      <c r="I1706" t="str" cm="1">
        <f t="array" ref="I1706">_xlfn.XLOOKUP(A1706,$A$2:$A$2336,Table2[Cancer history],"NOT FOUND")</f>
        <v>No</v>
      </c>
      <c r="J1706" t="str">
        <f>_xlfn.XLOOKUP(A1706,Table3[customer_no],Table3[month],"NOT FOUND")</f>
        <v>Dec</v>
      </c>
      <c r="K1706" s="7">
        <f>_xlfn.XLOOKUP(A1706,Table3[customer_no],Table3[year_average],"NOT FOUND")</f>
        <v>1985</v>
      </c>
      <c r="L1706" cm="1">
        <f t="array" ref="L1706">_xlfn.XLOOKUP(A1706,Table3[customer_no],'Hospitalisation Details'!$D$2:$D$2344,"NOT FOUND")</f>
        <v>23</v>
      </c>
      <c r="M1706" s="33">
        <f>_xlfn.XLOOKUP(A1706,Table3[customer_no],Table3[dd/mm/yy],"NOT FOUND")</f>
        <v>31404</v>
      </c>
      <c r="N1706">
        <f>_xlfn.XLOOKUP(A1706,Table3[customer_no],Table3[age],"NOT FOUND")</f>
        <v>37</v>
      </c>
      <c r="O1706" cm="1">
        <f t="array" ref="O1706">_xlfn.XLOOKUP(A1706,Table3[customer_no],'Hospitalisation Details'!$E$2:$E$2344,"NOT FOUND")</f>
        <v>3</v>
      </c>
      <c r="P1706" t="str">
        <f>_xlfn.XLOOKUP(A1706,Table3[customer_no],Table3[hsplt_handled],"NOT FOUND")</f>
        <v>tier - 2</v>
      </c>
      <c r="Q1706" t="str">
        <f>_xlfn.XLOOKUP(A1706,Table3[customer_no],Table3[city_handled],"NOT FOUND")</f>
        <v>tier - 1</v>
      </c>
      <c r="R1706" t="str">
        <f>_xlfn.XLOOKUP(A1706,Table3[customer_no],Table3[state_id],"NOT FOUND")</f>
        <v>R1013</v>
      </c>
      <c r="S1706" s="34" cm="1">
        <f t="array" ref="S1706">_xlfn.XLOOKUP(A1706,Table3[customer_no],'Hospitalisation Details'!$F$2:$F$2344,"NOT FOUND")</f>
        <v>5402.89</v>
      </c>
      <c r="T1706" t="str">
        <f>_xlfn.XLOOKUP(A1706,Table2[Customer ID],Table2[BMI_category],"NOT FOUND")</f>
        <v>Normal Weight</v>
      </c>
      <c r="U1706" s="7">
        <f>_xlfn.XLOOKUP(A1706,Table2[Customer ID],Table2[no of surgery],"NOT FOUND")</f>
        <v>0</v>
      </c>
      <c r="V1706" t="str">
        <f>_xlfn.XLOOKUP(A1706,Table2[Customer ID],Table2[smoker_missing],"NOT FOUND")</f>
        <v>No</v>
      </c>
      <c r="W1706" t="str">
        <f t="shared" si="26"/>
        <v>Normal</v>
      </c>
      <c r="X1706" s="37">
        <f>SUM(Table5[[#This Row],[Title]:[Diabetes Level]])</f>
        <v>38882.42</v>
      </c>
    </row>
    <row r="1707" spans="1:24" x14ac:dyDescent="0.25">
      <c r="A1707" t="s">
        <v>665</v>
      </c>
      <c r="B1707" t="str">
        <f>VLOOKUP(A1707,'Customer Names'!$A$2:$E$2336,3,FALSE)</f>
        <v>Ms.</v>
      </c>
      <c r="C1707" t="str">
        <f>_xlfn.XLOOKUP(A1707,$A$2:$A$2336,'Customer Names'!$D$2:$D$2336,"NOT FOUND")</f>
        <v>Kim</v>
      </c>
      <c r="D1707" t="str">
        <f>_xlfn.XLOOKUP(A1707,$A$2:$A$2336,'Customer Names'!$E$2:$E$2336,"NOT FOUND")</f>
        <v>Fairley</v>
      </c>
      <c r="E1707" cm="1">
        <f t="array" ref="E1707">_xlfn.XLOOKUP(A1707,$A$2:$A$2336,Table2[BMI],"NOT FOUND")</f>
        <v>40.15</v>
      </c>
      <c r="F1707" cm="1">
        <f t="array" ref="F1707">_xlfn.XLOOKUP(A1707,$A$2:$A$2336,Table2[HBA1C],"NOT FOUND")</f>
        <v>5.93</v>
      </c>
      <c r="G1707" t="str" cm="1">
        <f t="array" ref="G1707">_xlfn.XLOOKUP(A1707,$A$2:$A$2336,Table2[Heart Issues],"NOT FOUND")</f>
        <v>No</v>
      </c>
      <c r="H1707" t="str" cm="1">
        <f t="array" ref="H1707">_xlfn.XLOOKUP(A1707,$A$2:$A$2336,Table2[Any Transplants],"NOT FOUND")</f>
        <v>No</v>
      </c>
      <c r="I1707" t="str" cm="1">
        <f t="array" ref="I1707">_xlfn.XLOOKUP(A1707,$A$2:$A$2336,Table2[Cancer history],"NOT FOUND")</f>
        <v>No</v>
      </c>
      <c r="J1707" t="str">
        <f>_xlfn.XLOOKUP(A1707,Table3[customer_no],Table3[month],"NOT FOUND")</f>
        <v>Aug</v>
      </c>
      <c r="K1707" s="7">
        <f>_xlfn.XLOOKUP(A1707,Table3[customer_no],Table3[year_average],"NOT FOUND")</f>
        <v>1984</v>
      </c>
      <c r="L1707" cm="1">
        <f t="array" ref="L1707">_xlfn.XLOOKUP(A1707,Table3[customer_no],'Hospitalisation Details'!$D$2:$D$2344,"NOT FOUND")</f>
        <v>1</v>
      </c>
      <c r="M1707" s="33">
        <f>_xlfn.XLOOKUP(A1707,Table3[customer_no],Table3[dd/mm/yy],"NOT FOUND")</f>
        <v>30895</v>
      </c>
      <c r="N1707">
        <f>_xlfn.XLOOKUP(A1707,Table3[customer_no],Table3[age],"NOT FOUND")</f>
        <v>38</v>
      </c>
      <c r="O1707" cm="1">
        <f t="array" ref="O1707">_xlfn.XLOOKUP(A1707,Table3[customer_no],'Hospitalisation Details'!$E$2:$E$2344,"NOT FOUND")</f>
        <v>0</v>
      </c>
      <c r="P1707" t="str">
        <f>_xlfn.XLOOKUP(A1707,Table3[customer_no],Table3[hsplt_handled],"NOT FOUND")</f>
        <v>tier - 2</v>
      </c>
      <c r="Q1707" t="str">
        <f>_xlfn.XLOOKUP(A1707,Table3[customer_no],Table3[city_handled],"NOT FOUND")</f>
        <v>tier - 2</v>
      </c>
      <c r="R1707" t="str">
        <f>_xlfn.XLOOKUP(A1707,Table3[customer_no],Table3[state_id],"NOT FOUND")</f>
        <v>R1013</v>
      </c>
      <c r="S1707" s="34" cm="1">
        <f t="array" ref="S1707">_xlfn.XLOOKUP(A1707,Table3[customer_no],'Hospitalisation Details'!$F$2:$F$2344,"NOT FOUND")</f>
        <v>5400.98</v>
      </c>
      <c r="T1707" t="str">
        <f>_xlfn.XLOOKUP(A1707,Table2[Customer ID],Table2[BMI_category],"NOT FOUND")</f>
        <v>Obesity</v>
      </c>
      <c r="U1707" s="7">
        <f>_xlfn.XLOOKUP(A1707,Table2[Customer ID],Table2[no of surgery],"NOT FOUND")</f>
        <v>1</v>
      </c>
      <c r="V1707" t="str">
        <f>_xlfn.XLOOKUP(A1707,Table2[Customer ID],Table2[smoker_missing],"NOT FOUND")</f>
        <v>No</v>
      </c>
      <c r="W1707" t="str">
        <f t="shared" si="26"/>
        <v>Prediabetes</v>
      </c>
      <c r="X1707" s="37">
        <f>SUM(Table5[[#This Row],[Title]:[Diabetes Level]])</f>
        <v>38366.06</v>
      </c>
    </row>
    <row r="1708" spans="1:24" x14ac:dyDescent="0.25">
      <c r="A1708" t="s">
        <v>664</v>
      </c>
      <c r="B1708" t="str">
        <f>VLOOKUP(A1708,'Customer Names'!$A$2:$E$2336,3,FALSE)</f>
        <v>Ms.</v>
      </c>
      <c r="C1708" t="str">
        <f>_xlfn.XLOOKUP(A1708,$A$2:$A$2336,'Customer Names'!$D$2:$D$2336,"NOT FOUND")</f>
        <v>Marie E.</v>
      </c>
      <c r="D1708" t="str">
        <f>_xlfn.XLOOKUP(A1708,$A$2:$A$2336,'Customer Names'!$E$2:$E$2336,"NOT FOUND")</f>
        <v>Barnett</v>
      </c>
      <c r="E1708" cm="1">
        <f t="array" ref="E1708">_xlfn.XLOOKUP(A1708,$A$2:$A$2336,Table2[BMI],"NOT FOUND")</f>
        <v>37.729999999999997</v>
      </c>
      <c r="F1708" cm="1">
        <f t="array" ref="F1708">_xlfn.XLOOKUP(A1708,$A$2:$A$2336,Table2[HBA1C],"NOT FOUND")</f>
        <v>6.29</v>
      </c>
      <c r="G1708" t="str" cm="1">
        <f t="array" ref="G1708">_xlfn.XLOOKUP(A1708,$A$2:$A$2336,Table2[Heart Issues],"NOT FOUND")</f>
        <v>No</v>
      </c>
      <c r="H1708" t="str" cm="1">
        <f t="array" ref="H1708">_xlfn.XLOOKUP(A1708,$A$2:$A$2336,Table2[Any Transplants],"NOT FOUND")</f>
        <v>No</v>
      </c>
      <c r="I1708" t="str" cm="1">
        <f t="array" ref="I1708">_xlfn.XLOOKUP(A1708,$A$2:$A$2336,Table2[Cancer history],"NOT FOUND")</f>
        <v>No</v>
      </c>
      <c r="J1708" t="str">
        <f>_xlfn.XLOOKUP(A1708,Table3[customer_no],Table3[month],"NOT FOUND")</f>
        <v>Sep</v>
      </c>
      <c r="K1708" s="7">
        <f>_xlfn.XLOOKUP(A1708,Table3[customer_no],Table3[year_average],"NOT FOUND")</f>
        <v>1984</v>
      </c>
      <c r="L1708" cm="1">
        <f t="array" ref="L1708">_xlfn.XLOOKUP(A1708,Table3[customer_no],'Hospitalisation Details'!$D$2:$D$2344,"NOT FOUND")</f>
        <v>3</v>
      </c>
      <c r="M1708" s="33">
        <f>_xlfn.XLOOKUP(A1708,Table3[customer_no],Table3[dd/mm/yy],"NOT FOUND")</f>
        <v>30928</v>
      </c>
      <c r="N1708">
        <f>_xlfn.XLOOKUP(A1708,Table3[customer_no],Table3[age],"NOT FOUND")</f>
        <v>38</v>
      </c>
      <c r="O1708" cm="1">
        <f t="array" ref="O1708">_xlfn.XLOOKUP(A1708,Table3[customer_no],'Hospitalisation Details'!$E$2:$E$2344,"NOT FOUND")</f>
        <v>0</v>
      </c>
      <c r="P1708" t="str">
        <f>_xlfn.XLOOKUP(A1708,Table3[customer_no],Table3[hsplt_handled],"NOT FOUND")</f>
        <v>tier - 2</v>
      </c>
      <c r="Q1708" t="str">
        <f>_xlfn.XLOOKUP(A1708,Table3[customer_no],Table3[city_handled],"NOT FOUND")</f>
        <v>tier - 2</v>
      </c>
      <c r="R1708" t="str">
        <f>_xlfn.XLOOKUP(A1708,Table3[customer_no],Table3[state_id],"NOT FOUND")</f>
        <v>R1013</v>
      </c>
      <c r="S1708" s="34" cm="1">
        <f t="array" ref="S1708">_xlfn.XLOOKUP(A1708,Table3[customer_no],'Hospitalisation Details'!$F$2:$F$2344,"NOT FOUND")</f>
        <v>5397.62</v>
      </c>
      <c r="T1708" t="str">
        <f>_xlfn.XLOOKUP(A1708,Table2[Customer ID],Table2[BMI_category],"NOT FOUND")</f>
        <v>Obesity</v>
      </c>
      <c r="U1708" s="7">
        <f>_xlfn.XLOOKUP(A1708,Table2[Customer ID],Table2[no of surgery],"NOT FOUND")</f>
        <v>1</v>
      </c>
      <c r="V1708" t="str">
        <f>_xlfn.XLOOKUP(A1708,Table2[Customer ID],Table2[smoker_missing],"NOT FOUND")</f>
        <v>No</v>
      </c>
      <c r="W1708" t="str">
        <f t="shared" si="26"/>
        <v>Prediabetes</v>
      </c>
      <c r="X1708" s="37">
        <f>SUM(Table5[[#This Row],[Title]:[Diabetes Level]])</f>
        <v>38395.64</v>
      </c>
    </row>
    <row r="1709" spans="1:24" x14ac:dyDescent="0.25">
      <c r="A1709" t="s">
        <v>663</v>
      </c>
      <c r="B1709" t="str">
        <f>VLOOKUP(A1709,'Customer Names'!$A$2:$E$2336,3,FALSE)</f>
        <v>Mr.</v>
      </c>
      <c r="C1709" t="str">
        <f>_xlfn.XLOOKUP(A1709,$A$2:$A$2336,'Customer Names'!$D$2:$D$2336,"NOT FOUND")</f>
        <v>Dariusz</v>
      </c>
      <c r="D1709" t="str">
        <f>_xlfn.XLOOKUP(A1709,$A$2:$A$2336,'Customer Names'!$E$2:$E$2336,"NOT FOUND")</f>
        <v>Piasta</v>
      </c>
      <c r="E1709" cm="1">
        <f t="array" ref="E1709">_xlfn.XLOOKUP(A1709,$A$2:$A$2336,Table2[BMI],"NOT FOUND")</f>
        <v>25.35</v>
      </c>
      <c r="F1709" cm="1">
        <f t="array" ref="F1709">_xlfn.XLOOKUP(A1709,$A$2:$A$2336,Table2[HBA1C],"NOT FOUND")</f>
        <v>4.9000000000000004</v>
      </c>
      <c r="G1709" t="str" cm="1">
        <f t="array" ref="G1709">_xlfn.XLOOKUP(A1709,$A$2:$A$2336,Table2[Heart Issues],"NOT FOUND")</f>
        <v>No</v>
      </c>
      <c r="H1709" t="str" cm="1">
        <f t="array" ref="H1709">_xlfn.XLOOKUP(A1709,$A$2:$A$2336,Table2[Any Transplants],"NOT FOUND")</f>
        <v>No</v>
      </c>
      <c r="I1709" t="str" cm="1">
        <f t="array" ref="I1709">_xlfn.XLOOKUP(A1709,$A$2:$A$2336,Table2[Cancer history],"NOT FOUND")</f>
        <v>No</v>
      </c>
      <c r="J1709" t="str">
        <f>_xlfn.XLOOKUP(A1709,Table3[customer_no],Table3[month],"NOT FOUND")</f>
        <v>Nov</v>
      </c>
      <c r="K1709" s="7">
        <f>_xlfn.XLOOKUP(A1709,Table3[customer_no],Table3[year_average],"NOT FOUND")</f>
        <v>1989</v>
      </c>
      <c r="L1709" cm="1">
        <f t="array" ref="L1709">_xlfn.XLOOKUP(A1709,Table3[customer_no],'Hospitalisation Details'!$D$2:$D$2344,"NOT FOUND")</f>
        <v>6</v>
      </c>
      <c r="M1709" s="33">
        <f>_xlfn.XLOOKUP(A1709,Table3[customer_no],Table3[dd/mm/yy],"NOT FOUND")</f>
        <v>32818</v>
      </c>
      <c r="N1709">
        <f>_xlfn.XLOOKUP(A1709,Table3[customer_no],Table3[age],"NOT FOUND")</f>
        <v>33</v>
      </c>
      <c r="O1709" cm="1">
        <f t="array" ref="O1709">_xlfn.XLOOKUP(A1709,Table3[customer_no],'Hospitalisation Details'!$E$2:$E$2344,"NOT FOUND")</f>
        <v>3</v>
      </c>
      <c r="P1709" t="str">
        <f>_xlfn.XLOOKUP(A1709,Table3[customer_no],Table3[hsplt_handled],"NOT FOUND")</f>
        <v>tier - 2</v>
      </c>
      <c r="Q1709" t="str">
        <f>_xlfn.XLOOKUP(A1709,Table3[customer_no],Table3[city_handled],"NOT FOUND")</f>
        <v>tier - 3</v>
      </c>
      <c r="R1709" t="str">
        <f>_xlfn.XLOOKUP(A1709,Table3[customer_no],Table3[state_id],"NOT FOUND")</f>
        <v>R1013</v>
      </c>
      <c r="S1709" s="34" cm="1">
        <f t="array" ref="S1709">_xlfn.XLOOKUP(A1709,Table3[customer_no],'Hospitalisation Details'!$F$2:$F$2344,"NOT FOUND")</f>
        <v>5396.44</v>
      </c>
      <c r="T1709" t="str">
        <f>_xlfn.XLOOKUP(A1709,Table2[Customer ID],Table2[BMI_category],"NOT FOUND")</f>
        <v>Overweight</v>
      </c>
      <c r="U1709" s="7">
        <f>_xlfn.XLOOKUP(A1709,Table2[Customer ID],Table2[no of surgery],"NOT FOUND")</f>
        <v>0</v>
      </c>
      <c r="V1709" t="str">
        <f>_xlfn.XLOOKUP(A1709,Table2[Customer ID],Table2[smoker_missing],"NOT FOUND")</f>
        <v>No</v>
      </c>
      <c r="W1709" t="str">
        <f t="shared" si="26"/>
        <v>Normal</v>
      </c>
      <c r="X1709" s="37">
        <f>SUM(Table5[[#This Row],[Title]:[Diabetes Level]])</f>
        <v>40275.69</v>
      </c>
    </row>
    <row r="1710" spans="1:24" x14ac:dyDescent="0.25">
      <c r="A1710" t="s">
        <v>662</v>
      </c>
      <c r="B1710" t="str">
        <f>VLOOKUP(A1710,'Customer Names'!$A$2:$E$2336,3,FALSE)</f>
        <v>Ms.</v>
      </c>
      <c r="C1710" t="str">
        <f>_xlfn.XLOOKUP(A1710,$A$2:$A$2336,'Customer Names'!$D$2:$D$2336,"NOT FOUND")</f>
        <v>Jessica E.</v>
      </c>
      <c r="D1710" t="str">
        <f>_xlfn.XLOOKUP(A1710,$A$2:$A$2336,'Customer Names'!$E$2:$E$2336,"NOT FOUND")</f>
        <v>Mueller</v>
      </c>
      <c r="E1710" cm="1">
        <f t="array" ref="E1710">_xlfn.XLOOKUP(A1710,$A$2:$A$2336,Table2[BMI],"NOT FOUND")</f>
        <v>26.41</v>
      </c>
      <c r="F1710" cm="1">
        <f t="array" ref="F1710">_xlfn.XLOOKUP(A1710,$A$2:$A$2336,Table2[HBA1C],"NOT FOUND")</f>
        <v>5.07</v>
      </c>
      <c r="G1710" t="str" cm="1">
        <f t="array" ref="G1710">_xlfn.XLOOKUP(A1710,$A$2:$A$2336,Table2[Heart Issues],"NOT FOUND")</f>
        <v>yes</v>
      </c>
      <c r="H1710" t="str" cm="1">
        <f t="array" ref="H1710">_xlfn.XLOOKUP(A1710,$A$2:$A$2336,Table2[Any Transplants],"NOT FOUND")</f>
        <v>No</v>
      </c>
      <c r="I1710" t="str" cm="1">
        <f t="array" ref="I1710">_xlfn.XLOOKUP(A1710,$A$2:$A$2336,Table2[Cancer history],"NOT FOUND")</f>
        <v>No</v>
      </c>
      <c r="J1710" t="str">
        <f>_xlfn.XLOOKUP(A1710,Table3[customer_no],Table3[month],"NOT FOUND")</f>
        <v>Aug</v>
      </c>
      <c r="K1710" s="7">
        <f>_xlfn.XLOOKUP(A1710,Table3[customer_no],Table3[year_average],"NOT FOUND")</f>
        <v>1988</v>
      </c>
      <c r="L1710" cm="1">
        <f t="array" ref="L1710">_xlfn.XLOOKUP(A1710,Table3[customer_no],'Hospitalisation Details'!$D$2:$D$2344,"NOT FOUND")</f>
        <v>8</v>
      </c>
      <c r="M1710" s="33">
        <f>_xlfn.XLOOKUP(A1710,Table3[customer_no],Table3[dd/mm/yy],"NOT FOUND")</f>
        <v>32363</v>
      </c>
      <c r="N1710">
        <f>_xlfn.XLOOKUP(A1710,Table3[customer_no],Table3[age],"NOT FOUND")</f>
        <v>34</v>
      </c>
      <c r="O1710" cm="1">
        <f t="array" ref="O1710">_xlfn.XLOOKUP(A1710,Table3[customer_no],'Hospitalisation Details'!$E$2:$E$2344,"NOT FOUND")</f>
        <v>1</v>
      </c>
      <c r="P1710" t="str">
        <f>_xlfn.XLOOKUP(A1710,Table3[customer_no],Table3[hsplt_handled],"NOT FOUND")</f>
        <v>tier - 2</v>
      </c>
      <c r="Q1710" t="str">
        <f>_xlfn.XLOOKUP(A1710,Table3[customer_no],Table3[city_handled],"NOT FOUND")</f>
        <v>tier - 3</v>
      </c>
      <c r="R1710" t="str">
        <f>_xlfn.XLOOKUP(A1710,Table3[customer_no],Table3[state_id],"NOT FOUND")</f>
        <v>R1012</v>
      </c>
      <c r="S1710" s="34" cm="1">
        <f t="array" ref="S1710">_xlfn.XLOOKUP(A1710,Table3[customer_no],'Hospitalisation Details'!$F$2:$F$2344,"NOT FOUND")</f>
        <v>5385.34</v>
      </c>
      <c r="T1710" t="str">
        <f>_xlfn.XLOOKUP(A1710,Table2[Customer ID],Table2[BMI_category],"NOT FOUND")</f>
        <v>Overweight</v>
      </c>
      <c r="U1710" s="7">
        <f>_xlfn.XLOOKUP(A1710,Table2[Customer ID],Table2[no of surgery],"NOT FOUND")</f>
        <v>1</v>
      </c>
      <c r="V1710" t="str">
        <f>_xlfn.XLOOKUP(A1710,Table2[Customer ID],Table2[smoker_missing],"NOT FOUND")</f>
        <v>No</v>
      </c>
      <c r="W1710" t="str">
        <f t="shared" si="26"/>
        <v>Normal</v>
      </c>
      <c r="X1710" s="37">
        <f>SUM(Table5[[#This Row],[Title]:[Diabetes Level]])</f>
        <v>39811.820000000007</v>
      </c>
    </row>
    <row r="1711" spans="1:24" x14ac:dyDescent="0.25">
      <c r="A1711" t="s">
        <v>661</v>
      </c>
      <c r="B1711" t="str">
        <f>VLOOKUP(A1711,'Customer Names'!$A$2:$E$2336,3,FALSE)</f>
        <v>Ms.</v>
      </c>
      <c r="C1711" t="str">
        <f>_xlfn.XLOOKUP(A1711,$A$2:$A$2336,'Customer Names'!$D$2:$D$2336,"NOT FOUND")</f>
        <v>Kristen</v>
      </c>
      <c r="D1711" t="str">
        <f>_xlfn.XLOOKUP(A1711,$A$2:$A$2336,'Customer Names'!$E$2:$E$2336,"NOT FOUND")</f>
        <v>Olsen</v>
      </c>
      <c r="E1711" cm="1">
        <f t="array" ref="E1711">_xlfn.XLOOKUP(A1711,$A$2:$A$2336,Table2[BMI],"NOT FOUND")</f>
        <v>27.6</v>
      </c>
      <c r="F1711" cm="1">
        <f t="array" ref="F1711">_xlfn.XLOOKUP(A1711,$A$2:$A$2336,Table2[HBA1C],"NOT FOUND")</f>
        <v>5.33</v>
      </c>
      <c r="G1711" t="str" cm="1">
        <f t="array" ref="G1711">_xlfn.XLOOKUP(A1711,$A$2:$A$2336,Table2[Heart Issues],"NOT FOUND")</f>
        <v>No</v>
      </c>
      <c r="H1711" t="str" cm="1">
        <f t="array" ref="H1711">_xlfn.XLOOKUP(A1711,$A$2:$A$2336,Table2[Any Transplants],"NOT FOUND")</f>
        <v>No</v>
      </c>
      <c r="I1711" t="str" cm="1">
        <f t="array" ref="I1711">_xlfn.XLOOKUP(A1711,$A$2:$A$2336,Table2[Cancer history],"NOT FOUND")</f>
        <v>No</v>
      </c>
      <c r="J1711" t="str">
        <f>_xlfn.XLOOKUP(A1711,Table3[customer_no],Table3[month],"NOT FOUND")</f>
        <v>Jun</v>
      </c>
      <c r="K1711" s="7">
        <f>_xlfn.XLOOKUP(A1711,Table3[customer_no],Table3[year_average],"NOT FOUND")</f>
        <v>1984</v>
      </c>
      <c r="L1711" cm="1">
        <f t="array" ref="L1711">_xlfn.XLOOKUP(A1711,Table3[customer_no],'Hospitalisation Details'!$D$2:$D$2344,"NOT FOUND")</f>
        <v>1</v>
      </c>
      <c r="M1711" s="33">
        <f>_xlfn.XLOOKUP(A1711,Table3[customer_no],Table3[dd/mm/yy],"NOT FOUND")</f>
        <v>30834</v>
      </c>
      <c r="N1711">
        <f>_xlfn.XLOOKUP(A1711,Table3[customer_no],Table3[age],"NOT FOUND")</f>
        <v>39</v>
      </c>
      <c r="O1711" cm="1">
        <f t="array" ref="O1711">_xlfn.XLOOKUP(A1711,Table3[customer_no],'Hospitalisation Details'!$E$2:$E$2344,"NOT FOUND")</f>
        <v>0</v>
      </c>
      <c r="P1711" t="str">
        <f>_xlfn.XLOOKUP(A1711,Table3[customer_no],Table3[hsplt_handled],"NOT FOUND")</f>
        <v>tier - 2</v>
      </c>
      <c r="Q1711" t="str">
        <f>_xlfn.XLOOKUP(A1711,Table3[customer_no],Table3[city_handled],"NOT FOUND")</f>
        <v>tier - 3</v>
      </c>
      <c r="R1711" t="str">
        <f>_xlfn.XLOOKUP(A1711,Table3[customer_no],Table3[state_id],"NOT FOUND")</f>
        <v>R1011</v>
      </c>
      <c r="S1711" s="34" cm="1">
        <f t="array" ref="S1711">_xlfn.XLOOKUP(A1711,Table3[customer_no],'Hospitalisation Details'!$F$2:$F$2344,"NOT FOUND")</f>
        <v>5383.54</v>
      </c>
      <c r="T1711" t="str">
        <f>_xlfn.XLOOKUP(A1711,Table2[Customer ID],Table2[BMI_category],"NOT FOUND")</f>
        <v>Overweight</v>
      </c>
      <c r="U1711" s="7">
        <f>_xlfn.XLOOKUP(A1711,Table2[Customer ID],Table2[no of surgery],"NOT FOUND")</f>
        <v>1</v>
      </c>
      <c r="V1711" t="str">
        <f>_xlfn.XLOOKUP(A1711,Table2[Customer ID],Table2[smoker_missing],"NOT FOUND")</f>
        <v>No</v>
      </c>
      <c r="W1711" t="str">
        <f t="shared" si="26"/>
        <v>Normal</v>
      </c>
      <c r="X1711" s="37">
        <f>SUM(Table5[[#This Row],[Title]:[Diabetes Level]])</f>
        <v>38275.47</v>
      </c>
    </row>
    <row r="1712" spans="1:24" x14ac:dyDescent="0.25">
      <c r="A1712" t="s">
        <v>660</v>
      </c>
      <c r="B1712" t="str">
        <f>VLOOKUP(A1712,'Customer Names'!$A$2:$E$2336,3,FALSE)</f>
        <v>Mr.</v>
      </c>
      <c r="C1712" t="str">
        <f>_xlfn.XLOOKUP(A1712,$A$2:$A$2336,'Customer Names'!$D$2:$D$2336,"NOT FOUND")</f>
        <v>Jose Guadalupe P. Sr.</v>
      </c>
      <c r="D1712" t="str">
        <f>_xlfn.XLOOKUP(A1712,$A$2:$A$2336,'Customer Names'!$E$2:$E$2336,"NOT FOUND")</f>
        <v>De Jesus</v>
      </c>
      <c r="E1712" cm="1">
        <f t="array" ref="E1712">_xlfn.XLOOKUP(A1712,$A$2:$A$2336,Table2[BMI],"NOT FOUND")</f>
        <v>33.82</v>
      </c>
      <c r="F1712" cm="1">
        <f t="array" ref="F1712">_xlfn.XLOOKUP(A1712,$A$2:$A$2336,Table2[HBA1C],"NOT FOUND")</f>
        <v>8.93</v>
      </c>
      <c r="G1712" t="str" cm="1">
        <f t="array" ref="G1712">_xlfn.XLOOKUP(A1712,$A$2:$A$2336,Table2[Heart Issues],"NOT FOUND")</f>
        <v>yes</v>
      </c>
      <c r="H1712" t="str" cm="1">
        <f t="array" ref="H1712">_xlfn.XLOOKUP(A1712,$A$2:$A$2336,Table2[Any Transplants],"NOT FOUND")</f>
        <v>No</v>
      </c>
      <c r="I1712" t="str" cm="1">
        <f t="array" ref="I1712">_xlfn.XLOOKUP(A1712,$A$2:$A$2336,Table2[Cancer history],"NOT FOUND")</f>
        <v>No</v>
      </c>
      <c r="J1712" t="str">
        <f>_xlfn.XLOOKUP(A1712,Table3[customer_no],Table3[month],"NOT FOUND")</f>
        <v>Jul</v>
      </c>
      <c r="K1712" s="7">
        <f>_xlfn.XLOOKUP(A1712,Table3[customer_no],Table3[year_average],"NOT FOUND")</f>
        <v>1986</v>
      </c>
      <c r="L1712" cm="1">
        <f t="array" ref="L1712">_xlfn.XLOOKUP(A1712,Table3[customer_no],'Hospitalisation Details'!$D$2:$D$2344,"NOT FOUND")</f>
        <v>22</v>
      </c>
      <c r="M1712" s="33">
        <f>_xlfn.XLOOKUP(A1712,Table3[customer_no],Table3[dd/mm/yy],"NOT FOUND")</f>
        <v>31615</v>
      </c>
      <c r="N1712">
        <f>_xlfn.XLOOKUP(A1712,Table3[customer_no],Table3[age],"NOT FOUND")</f>
        <v>36</v>
      </c>
      <c r="O1712" cm="1">
        <f t="array" ref="O1712">_xlfn.XLOOKUP(A1712,Table3[customer_no],'Hospitalisation Details'!$E$2:$E$2344,"NOT FOUND")</f>
        <v>1</v>
      </c>
      <c r="P1712" t="str">
        <f>_xlfn.XLOOKUP(A1712,Table3[customer_no],Table3[hsplt_handled],"NOT FOUND")</f>
        <v>tier - 2</v>
      </c>
      <c r="Q1712" t="str">
        <f>_xlfn.XLOOKUP(A1712,Table3[customer_no],Table3[city_handled],"NOT FOUND")</f>
        <v>tier - 3</v>
      </c>
      <c r="R1712" t="str">
        <f>_xlfn.XLOOKUP(A1712,Table3[customer_no],Table3[state_id],"NOT FOUND")</f>
        <v>R1012</v>
      </c>
      <c r="S1712" s="34" cm="1">
        <f t="array" ref="S1712">_xlfn.XLOOKUP(A1712,Table3[customer_no],'Hospitalisation Details'!$F$2:$F$2344,"NOT FOUND")</f>
        <v>5377.46</v>
      </c>
      <c r="T1712" t="str">
        <f>_xlfn.XLOOKUP(A1712,Table2[Customer ID],Table2[BMI_category],"NOT FOUND")</f>
        <v>Obesity</v>
      </c>
      <c r="U1712" s="7">
        <f>_xlfn.XLOOKUP(A1712,Table2[Customer ID],Table2[no of surgery],"NOT FOUND")</f>
        <v>1</v>
      </c>
      <c r="V1712" t="str">
        <f>_xlfn.XLOOKUP(A1712,Table2[Customer ID],Table2[smoker_missing],"NOT FOUND")</f>
        <v>No</v>
      </c>
      <c r="W1712" t="str">
        <f t="shared" si="26"/>
        <v>Diabetes</v>
      </c>
      <c r="X1712" s="37">
        <f>SUM(Table5[[#This Row],[Title]:[Diabetes Level]])</f>
        <v>39081.21</v>
      </c>
    </row>
    <row r="1713" spans="1:24" x14ac:dyDescent="0.25">
      <c r="A1713" t="s">
        <v>659</v>
      </c>
      <c r="B1713" t="str">
        <f>VLOOKUP(A1713,'Customer Names'!$A$2:$E$2336,3,FALSE)</f>
        <v>Ms.</v>
      </c>
      <c r="C1713" t="str">
        <f>_xlfn.XLOOKUP(A1713,$A$2:$A$2336,'Customer Names'!$D$2:$D$2336,"NOT FOUND")</f>
        <v>Cynthia</v>
      </c>
      <c r="D1713" t="str">
        <f>_xlfn.XLOOKUP(A1713,$A$2:$A$2336,'Customer Names'!$E$2:$E$2336,"NOT FOUND")</f>
        <v>Bartus</v>
      </c>
      <c r="E1713" cm="1">
        <f t="array" ref="E1713">_xlfn.XLOOKUP(A1713,$A$2:$A$2336,Table2[BMI],"NOT FOUND")</f>
        <v>32.9</v>
      </c>
      <c r="F1713" cm="1">
        <f t="array" ref="F1713">_xlfn.XLOOKUP(A1713,$A$2:$A$2336,Table2[HBA1C],"NOT FOUND")</f>
        <v>4.3499999999999996</v>
      </c>
      <c r="G1713" t="str" cm="1">
        <f t="array" ref="G1713">_xlfn.XLOOKUP(A1713,$A$2:$A$2336,Table2[Heart Issues],"NOT FOUND")</f>
        <v>No</v>
      </c>
      <c r="H1713" t="str" cm="1">
        <f t="array" ref="H1713">_xlfn.XLOOKUP(A1713,$A$2:$A$2336,Table2[Any Transplants],"NOT FOUND")</f>
        <v>No</v>
      </c>
      <c r="I1713" t="str" cm="1">
        <f t="array" ref="I1713">_xlfn.XLOOKUP(A1713,$A$2:$A$2336,Table2[Cancer history],"NOT FOUND")</f>
        <v>No</v>
      </c>
      <c r="J1713" t="str">
        <f>_xlfn.XLOOKUP(A1713,Table3[customer_no],Table3[month],"NOT FOUND")</f>
        <v>Nov</v>
      </c>
      <c r="K1713" s="7">
        <f>_xlfn.XLOOKUP(A1713,Table3[customer_no],Table3[year_average],"NOT FOUND")</f>
        <v>1989</v>
      </c>
      <c r="L1713" cm="1">
        <f t="array" ref="L1713">_xlfn.XLOOKUP(A1713,Table3[customer_no],'Hospitalisation Details'!$D$2:$D$2344,"NOT FOUND")</f>
        <v>18</v>
      </c>
      <c r="M1713" s="33">
        <f>_xlfn.XLOOKUP(A1713,Table3[customer_no],Table3[dd/mm/yy],"NOT FOUND")</f>
        <v>32830</v>
      </c>
      <c r="N1713">
        <f>_xlfn.XLOOKUP(A1713,Table3[customer_no],Table3[age],"NOT FOUND")</f>
        <v>33</v>
      </c>
      <c r="O1713" cm="1">
        <f t="array" ref="O1713">_xlfn.XLOOKUP(A1713,Table3[customer_no],'Hospitalisation Details'!$E$2:$E$2344,"NOT FOUND")</f>
        <v>2</v>
      </c>
      <c r="P1713" t="str">
        <f>_xlfn.XLOOKUP(A1713,Table3[customer_no],Table3[hsplt_handled],"NOT FOUND")</f>
        <v>tier - 2</v>
      </c>
      <c r="Q1713" t="str">
        <f>_xlfn.XLOOKUP(A1713,Table3[customer_no],Table3[city_handled],"NOT FOUND")</f>
        <v>tier - 1</v>
      </c>
      <c r="R1713" t="str">
        <f>_xlfn.XLOOKUP(A1713,Table3[customer_no],Table3[state_id],"NOT FOUND")</f>
        <v>R1011</v>
      </c>
      <c r="S1713" s="34" cm="1">
        <f t="array" ref="S1713">_xlfn.XLOOKUP(A1713,Table3[customer_no],'Hospitalisation Details'!$F$2:$F$2344,"NOT FOUND")</f>
        <v>5375.04</v>
      </c>
      <c r="T1713" t="str">
        <f>_xlfn.XLOOKUP(A1713,Table2[Customer ID],Table2[BMI_category],"NOT FOUND")</f>
        <v>Obesity</v>
      </c>
      <c r="U1713" s="7">
        <f>_xlfn.XLOOKUP(A1713,Table2[Customer ID],Table2[no of surgery],"NOT FOUND")</f>
        <v>0</v>
      </c>
      <c r="V1713" t="str">
        <f>_xlfn.XLOOKUP(A1713,Table2[Customer ID],Table2[smoker_missing],"NOT FOUND")</f>
        <v>No</v>
      </c>
      <c r="W1713" t="str">
        <f t="shared" si="26"/>
        <v>Normal</v>
      </c>
      <c r="X1713" s="37">
        <f>SUM(Table5[[#This Row],[Title]:[Diabetes Level]])</f>
        <v>40284.29</v>
      </c>
    </row>
    <row r="1714" spans="1:24" x14ac:dyDescent="0.25">
      <c r="A1714" t="s">
        <v>658</v>
      </c>
      <c r="B1714" t="str">
        <f>VLOOKUP(A1714,'Customer Names'!$A$2:$E$2336,3,FALSE)</f>
        <v>Mr.</v>
      </c>
      <c r="C1714" t="str">
        <f>_xlfn.XLOOKUP(A1714,$A$2:$A$2336,'Customer Names'!$D$2:$D$2336,"NOT FOUND")</f>
        <v>Tyler</v>
      </c>
      <c r="D1714" t="str">
        <f>_xlfn.XLOOKUP(A1714,$A$2:$A$2336,'Customer Names'!$E$2:$E$2336,"NOT FOUND")</f>
        <v>Stevens</v>
      </c>
      <c r="E1714" cm="1">
        <f t="array" ref="E1714">_xlfn.XLOOKUP(A1714,$A$2:$A$2336,Table2[BMI],"NOT FOUND")</f>
        <v>30.875</v>
      </c>
      <c r="F1714" cm="1">
        <f t="array" ref="F1714">_xlfn.XLOOKUP(A1714,$A$2:$A$2336,Table2[HBA1C],"NOT FOUND")</f>
        <v>9.5399999999999991</v>
      </c>
      <c r="G1714" t="str" cm="1">
        <f t="array" ref="G1714">_xlfn.XLOOKUP(A1714,$A$2:$A$2336,Table2[Heart Issues],"NOT FOUND")</f>
        <v>yes</v>
      </c>
      <c r="H1714" t="str" cm="1">
        <f t="array" ref="H1714">_xlfn.XLOOKUP(A1714,$A$2:$A$2336,Table2[Any Transplants],"NOT FOUND")</f>
        <v>No</v>
      </c>
      <c r="I1714" t="str" cm="1">
        <f t="array" ref="I1714">_xlfn.XLOOKUP(A1714,$A$2:$A$2336,Table2[Cancer history],"NOT FOUND")</f>
        <v>No</v>
      </c>
      <c r="J1714" t="str">
        <f>_xlfn.XLOOKUP(A1714,Table3[customer_no],Table3[month],"NOT FOUND")</f>
        <v>Jun</v>
      </c>
      <c r="K1714" s="7">
        <f>_xlfn.XLOOKUP(A1714,Table3[customer_no],Table3[year_average],"NOT FOUND")</f>
        <v>1986</v>
      </c>
      <c r="L1714" cm="1">
        <f t="array" ref="L1714">_xlfn.XLOOKUP(A1714,Table3[customer_no],'Hospitalisation Details'!$D$2:$D$2344,"NOT FOUND")</f>
        <v>1</v>
      </c>
      <c r="M1714" s="33">
        <f>_xlfn.XLOOKUP(A1714,Table3[customer_no],Table3[dd/mm/yy],"NOT FOUND")</f>
        <v>31564</v>
      </c>
      <c r="N1714">
        <f>_xlfn.XLOOKUP(A1714,Table3[customer_no],Table3[age],"NOT FOUND")</f>
        <v>37</v>
      </c>
      <c r="O1714" cm="1">
        <f t="array" ref="O1714">_xlfn.XLOOKUP(A1714,Table3[customer_no],'Hospitalisation Details'!$E$2:$E$2344,"NOT FOUND")</f>
        <v>1</v>
      </c>
      <c r="P1714" t="str">
        <f>_xlfn.XLOOKUP(A1714,Table3[customer_no],Table3[hsplt_handled],"NOT FOUND")</f>
        <v>tier - 2</v>
      </c>
      <c r="Q1714" t="str">
        <f>_xlfn.XLOOKUP(A1714,Table3[customer_no],Table3[city_handled],"NOT FOUND")</f>
        <v>tier - 2</v>
      </c>
      <c r="R1714" t="str">
        <f>_xlfn.XLOOKUP(A1714,Table3[customer_no],Table3[state_id],"NOT FOUND")</f>
        <v>R1012</v>
      </c>
      <c r="S1714" s="34" cm="1">
        <f t="array" ref="S1714">_xlfn.XLOOKUP(A1714,Table3[customer_no],'Hospitalisation Details'!$F$2:$F$2344,"NOT FOUND")</f>
        <v>5373.36</v>
      </c>
      <c r="T1714" t="str">
        <f>_xlfn.XLOOKUP(A1714,Table2[Customer ID],Table2[BMI_category],"NOT FOUND")</f>
        <v>Obesity</v>
      </c>
      <c r="U1714" s="7">
        <f>_xlfn.XLOOKUP(A1714,Table2[Customer ID],Table2[no of surgery],"NOT FOUND")</f>
        <v>1</v>
      </c>
      <c r="V1714" t="str">
        <f>_xlfn.XLOOKUP(A1714,Table2[Customer ID],Table2[smoker_missing],"NOT FOUND")</f>
        <v>No</v>
      </c>
      <c r="W1714" t="str">
        <f t="shared" si="26"/>
        <v>Diabetes</v>
      </c>
      <c r="X1714" s="37">
        <f>SUM(Table5[[#This Row],[Title]:[Diabetes Level]])</f>
        <v>39003.775000000001</v>
      </c>
    </row>
    <row r="1715" spans="1:24" x14ac:dyDescent="0.25">
      <c r="A1715" t="s">
        <v>657</v>
      </c>
      <c r="B1715" t="str">
        <f>VLOOKUP(A1715,'Customer Names'!$A$2:$E$2336,3,FALSE)</f>
        <v>Ms.</v>
      </c>
      <c r="C1715" t="str">
        <f>_xlfn.XLOOKUP(A1715,$A$2:$A$2336,'Customer Names'!$D$2:$D$2336,"NOT FOUND")</f>
        <v>Holly J</v>
      </c>
      <c r="D1715" t="str">
        <f>_xlfn.XLOOKUP(A1715,$A$2:$A$2336,'Customer Names'!$E$2:$E$2336,"NOT FOUND")</f>
        <v>Rich</v>
      </c>
      <c r="E1715" cm="1">
        <f t="array" ref="E1715">_xlfn.XLOOKUP(A1715,$A$2:$A$2336,Table2[BMI],"NOT FOUND")</f>
        <v>32.64</v>
      </c>
      <c r="F1715" cm="1">
        <f t="array" ref="F1715">_xlfn.XLOOKUP(A1715,$A$2:$A$2336,Table2[HBA1C],"NOT FOUND")</f>
        <v>5.91</v>
      </c>
      <c r="G1715" t="str" cm="1">
        <f t="array" ref="G1715">_xlfn.XLOOKUP(A1715,$A$2:$A$2336,Table2[Heart Issues],"NOT FOUND")</f>
        <v>No</v>
      </c>
      <c r="H1715" t="str" cm="1">
        <f t="array" ref="H1715">_xlfn.XLOOKUP(A1715,$A$2:$A$2336,Table2[Any Transplants],"NOT FOUND")</f>
        <v>No</v>
      </c>
      <c r="I1715" t="str" cm="1">
        <f t="array" ref="I1715">_xlfn.XLOOKUP(A1715,$A$2:$A$2336,Table2[Cancer history],"NOT FOUND")</f>
        <v>No</v>
      </c>
      <c r="J1715" t="str">
        <f>_xlfn.XLOOKUP(A1715,Table3[customer_no],Table3[month],"NOT FOUND")</f>
        <v>Dec</v>
      </c>
      <c r="K1715" s="7">
        <f>_xlfn.XLOOKUP(A1715,Table3[customer_no],Table3[year_average],"NOT FOUND")</f>
        <v>1994</v>
      </c>
      <c r="L1715" cm="1">
        <f t="array" ref="L1715">_xlfn.XLOOKUP(A1715,Table3[customer_no],'Hospitalisation Details'!$D$2:$D$2344,"NOT FOUND")</f>
        <v>7</v>
      </c>
      <c r="M1715" s="33">
        <f>_xlfn.XLOOKUP(A1715,Table3[customer_no],Table3[dd/mm/yy],"NOT FOUND")</f>
        <v>34675</v>
      </c>
      <c r="N1715">
        <f>_xlfn.XLOOKUP(A1715,Table3[customer_no],Table3[age],"NOT FOUND")</f>
        <v>28</v>
      </c>
      <c r="O1715" cm="1">
        <f t="array" ref="O1715">_xlfn.XLOOKUP(A1715,Table3[customer_no],'Hospitalisation Details'!$E$2:$E$2344,"NOT FOUND")</f>
        <v>0</v>
      </c>
      <c r="P1715" t="str">
        <f>_xlfn.XLOOKUP(A1715,Table3[customer_no],Table3[hsplt_handled],"NOT FOUND")</f>
        <v>tier - 2</v>
      </c>
      <c r="Q1715" t="str">
        <f>_xlfn.XLOOKUP(A1715,Table3[customer_no],Table3[city_handled],"NOT FOUND")</f>
        <v>tier - 1</v>
      </c>
      <c r="R1715" t="str">
        <f>_xlfn.XLOOKUP(A1715,Table3[customer_no],Table3[state_id],"NOT FOUND")</f>
        <v>R1011</v>
      </c>
      <c r="S1715" s="34" cm="1">
        <f t="array" ref="S1715">_xlfn.XLOOKUP(A1715,Table3[customer_no],'Hospitalisation Details'!$F$2:$F$2344,"NOT FOUND")</f>
        <v>5364.66</v>
      </c>
      <c r="T1715" t="str">
        <f>_xlfn.XLOOKUP(A1715,Table2[Customer ID],Table2[BMI_category],"NOT FOUND")</f>
        <v>Obesity</v>
      </c>
      <c r="U1715" s="7">
        <f>_xlfn.XLOOKUP(A1715,Table2[Customer ID],Table2[no of surgery],"NOT FOUND")</f>
        <v>0</v>
      </c>
      <c r="V1715" t="str">
        <f>_xlfn.XLOOKUP(A1715,Table2[Customer ID],Table2[smoker_missing],"NOT FOUND")</f>
        <v>No</v>
      </c>
      <c r="W1715" t="str">
        <f t="shared" si="26"/>
        <v>Prediabetes</v>
      </c>
      <c r="X1715" s="37">
        <f>SUM(Table5[[#This Row],[Title]:[Diabetes Level]])</f>
        <v>42107.210000000006</v>
      </c>
    </row>
    <row r="1716" spans="1:24" x14ac:dyDescent="0.25">
      <c r="A1716" t="s">
        <v>656</v>
      </c>
      <c r="B1716" t="str">
        <f>VLOOKUP(A1716,'Customer Names'!$A$2:$E$2336,3,FALSE)</f>
        <v>Ms.</v>
      </c>
      <c r="C1716" t="str">
        <f>_xlfn.XLOOKUP(A1716,$A$2:$A$2336,'Customer Names'!$D$2:$D$2336,"NOT FOUND")</f>
        <v>Kristen</v>
      </c>
      <c r="D1716" t="str">
        <f>_xlfn.XLOOKUP(A1716,$A$2:$A$2336,'Customer Names'!$E$2:$E$2336,"NOT FOUND")</f>
        <v>Fayter</v>
      </c>
      <c r="E1716" cm="1">
        <f t="array" ref="E1716">_xlfn.XLOOKUP(A1716,$A$2:$A$2336,Table2[BMI],"NOT FOUND")</f>
        <v>22.135000000000002</v>
      </c>
      <c r="F1716" cm="1">
        <f t="array" ref="F1716">_xlfn.XLOOKUP(A1716,$A$2:$A$2336,Table2[HBA1C],"NOT FOUND")</f>
        <v>5.0999999999999996</v>
      </c>
      <c r="G1716" t="str" cm="1">
        <f t="array" ref="G1716">_xlfn.XLOOKUP(A1716,$A$2:$A$2336,Table2[Heart Issues],"NOT FOUND")</f>
        <v>No</v>
      </c>
      <c r="H1716" t="str" cm="1">
        <f t="array" ref="H1716">_xlfn.XLOOKUP(A1716,$A$2:$A$2336,Table2[Any Transplants],"NOT FOUND")</f>
        <v>No</v>
      </c>
      <c r="I1716" t="str" cm="1">
        <f t="array" ref="I1716">_xlfn.XLOOKUP(A1716,$A$2:$A$2336,Table2[Cancer history],"NOT FOUND")</f>
        <v>No</v>
      </c>
      <c r="J1716" t="str">
        <f>_xlfn.XLOOKUP(A1716,Table3[customer_no],Table3[month],"NOT FOUND")</f>
        <v>Nov</v>
      </c>
      <c r="K1716" s="7">
        <f>_xlfn.XLOOKUP(A1716,Table3[customer_no],Table3[year_average],"NOT FOUND")</f>
        <v>1989</v>
      </c>
      <c r="L1716" cm="1">
        <f t="array" ref="L1716">_xlfn.XLOOKUP(A1716,Table3[customer_no],'Hospitalisation Details'!$D$2:$D$2344,"NOT FOUND")</f>
        <v>7</v>
      </c>
      <c r="M1716" s="33">
        <f>_xlfn.XLOOKUP(A1716,Table3[customer_no],Table3[dd/mm/yy],"NOT FOUND")</f>
        <v>32819</v>
      </c>
      <c r="N1716">
        <f>_xlfn.XLOOKUP(A1716,Table3[customer_no],Table3[age],"NOT FOUND")</f>
        <v>33</v>
      </c>
      <c r="O1716" cm="1">
        <f t="array" ref="O1716">_xlfn.XLOOKUP(A1716,Table3[customer_no],'Hospitalisation Details'!$E$2:$E$2344,"NOT FOUND")</f>
        <v>1</v>
      </c>
      <c r="P1716" t="str">
        <f>_xlfn.XLOOKUP(A1716,Table3[customer_no],Table3[hsplt_handled],"NOT FOUND")</f>
        <v>tier - 2</v>
      </c>
      <c r="Q1716" t="str">
        <f>_xlfn.XLOOKUP(A1716,Table3[customer_no],Table3[city_handled],"NOT FOUND")</f>
        <v>tier - 3</v>
      </c>
      <c r="R1716" t="str">
        <f>_xlfn.XLOOKUP(A1716,Table3[customer_no],Table3[state_id],"NOT FOUND")</f>
        <v>R1024</v>
      </c>
      <c r="S1716" s="34" cm="1">
        <f t="array" ref="S1716">_xlfn.XLOOKUP(A1716,Table3[customer_no],'Hospitalisation Details'!$F$2:$F$2344,"NOT FOUND")</f>
        <v>5354.07</v>
      </c>
      <c r="T1716" t="str">
        <f>_xlfn.XLOOKUP(A1716,Table2[Customer ID],Table2[BMI_category],"NOT FOUND")</f>
        <v>Normal Weight</v>
      </c>
      <c r="U1716" s="7">
        <f>_xlfn.XLOOKUP(A1716,Table2[Customer ID],Table2[no of surgery],"NOT FOUND")</f>
        <v>0</v>
      </c>
      <c r="V1716" t="str">
        <f>_xlfn.XLOOKUP(A1716,Table2[Customer ID],Table2[smoker_missing],"NOT FOUND")</f>
        <v>No</v>
      </c>
      <c r="W1716" t="str">
        <f t="shared" si="26"/>
        <v>Normal</v>
      </c>
      <c r="X1716" s="37">
        <f>SUM(Table5[[#This Row],[Title]:[Diabetes Level]])</f>
        <v>40230.305</v>
      </c>
    </row>
    <row r="1717" spans="1:24" x14ac:dyDescent="0.25">
      <c r="A1717" t="s">
        <v>655</v>
      </c>
      <c r="B1717" t="str">
        <f>VLOOKUP(A1717,'Customer Names'!$A$2:$E$2336,3,FALSE)</f>
        <v>Mr.</v>
      </c>
      <c r="C1717" t="str">
        <f>_xlfn.XLOOKUP(A1717,$A$2:$A$2336,'Customer Names'!$D$2:$D$2336,"NOT FOUND")</f>
        <v>Thomas</v>
      </c>
      <c r="D1717" t="str">
        <f>_xlfn.XLOOKUP(A1717,$A$2:$A$2336,'Customer Names'!$E$2:$E$2336,"NOT FOUND")</f>
        <v>Parise</v>
      </c>
      <c r="E1717" cm="1">
        <f t="array" ref="E1717">_xlfn.XLOOKUP(A1717,$A$2:$A$2336,Table2[BMI],"NOT FOUND")</f>
        <v>16.53</v>
      </c>
      <c r="F1717" cm="1">
        <f t="array" ref="F1717">_xlfn.XLOOKUP(A1717,$A$2:$A$2336,Table2[HBA1C],"NOT FOUND")</f>
        <v>5.08</v>
      </c>
      <c r="G1717" t="str" cm="1">
        <f t="array" ref="G1717">_xlfn.XLOOKUP(A1717,$A$2:$A$2336,Table2[Heart Issues],"NOT FOUND")</f>
        <v>No</v>
      </c>
      <c r="H1717" t="str" cm="1">
        <f t="array" ref="H1717">_xlfn.XLOOKUP(A1717,$A$2:$A$2336,Table2[Any Transplants],"NOT FOUND")</f>
        <v>No</v>
      </c>
      <c r="I1717" t="str" cm="1">
        <f t="array" ref="I1717">_xlfn.XLOOKUP(A1717,$A$2:$A$2336,Table2[Cancer history],"NOT FOUND")</f>
        <v>No</v>
      </c>
      <c r="J1717" t="str">
        <f>_xlfn.XLOOKUP(A1717,Table3[customer_no],Table3[month],"NOT FOUND")</f>
        <v>Dec</v>
      </c>
      <c r="K1717" s="7">
        <f>_xlfn.XLOOKUP(A1717,Table3[customer_no],Table3[year_average],"NOT FOUND")</f>
        <v>1972</v>
      </c>
      <c r="L1717" cm="1">
        <f t="array" ref="L1717">_xlfn.XLOOKUP(A1717,Table3[customer_no],'Hospitalisation Details'!$D$2:$D$2344,"NOT FOUND")</f>
        <v>15</v>
      </c>
      <c r="M1717" s="33">
        <f>_xlfn.XLOOKUP(A1717,Table3[customer_no],Table3[dd/mm/yy],"NOT FOUND")</f>
        <v>26648</v>
      </c>
      <c r="N1717">
        <f>_xlfn.XLOOKUP(A1717,Table3[customer_no],Table3[age],"NOT FOUND")</f>
        <v>50</v>
      </c>
      <c r="O1717" cm="1">
        <f t="array" ref="O1717">_xlfn.XLOOKUP(A1717,Table3[customer_no],'Hospitalisation Details'!$E$2:$E$2344,"NOT FOUND")</f>
        <v>0</v>
      </c>
      <c r="P1717" t="str">
        <f>_xlfn.XLOOKUP(A1717,Table3[customer_no],Table3[hsplt_handled],"NOT FOUND")</f>
        <v>tier - 2</v>
      </c>
      <c r="Q1717" t="str">
        <f>_xlfn.XLOOKUP(A1717,Table3[customer_no],Table3[city_handled],"NOT FOUND")</f>
        <v>tier - 3</v>
      </c>
      <c r="R1717" t="str">
        <f>_xlfn.XLOOKUP(A1717,Table3[customer_no],Table3[state_id],"NOT FOUND")</f>
        <v>R1013</v>
      </c>
      <c r="S1717" s="34" cm="1">
        <f t="array" ref="S1717">_xlfn.XLOOKUP(A1717,Table3[customer_no],'Hospitalisation Details'!$F$2:$F$2344,"NOT FOUND")</f>
        <v>5344.81</v>
      </c>
      <c r="T1717" t="str">
        <f>_xlfn.XLOOKUP(A1717,Table2[Customer ID],Table2[BMI_category],"NOT FOUND")</f>
        <v>Underweight</v>
      </c>
      <c r="U1717" s="7">
        <f>_xlfn.XLOOKUP(A1717,Table2[Customer ID],Table2[no of surgery],"NOT FOUND")</f>
        <v>2</v>
      </c>
      <c r="V1717" t="str">
        <f>_xlfn.XLOOKUP(A1717,Table2[Customer ID],Table2[smoker_missing],"NOT FOUND")</f>
        <v>No</v>
      </c>
      <c r="W1717" t="str">
        <f t="shared" si="26"/>
        <v>Normal</v>
      </c>
      <c r="X1717" s="37">
        <f>SUM(Table5[[#This Row],[Title]:[Diabetes Level]])</f>
        <v>34053.42</v>
      </c>
    </row>
    <row r="1718" spans="1:24" x14ac:dyDescent="0.25">
      <c r="A1718" t="s">
        <v>654</v>
      </c>
      <c r="B1718" t="str">
        <f>VLOOKUP(A1718,'Customer Names'!$A$2:$E$2336,3,FALSE)</f>
        <v>Ms.</v>
      </c>
      <c r="C1718" t="str">
        <f>_xlfn.XLOOKUP(A1718,$A$2:$A$2336,'Customer Names'!$D$2:$D$2336,"NOT FOUND")</f>
        <v>Tricity M</v>
      </c>
      <c r="D1718" t="str">
        <f>_xlfn.XLOOKUP(A1718,$A$2:$A$2336,'Customer Names'!$E$2:$E$2336,"NOT FOUND")</f>
        <v>Andrew</v>
      </c>
      <c r="E1718" cm="1">
        <f t="array" ref="E1718">_xlfn.XLOOKUP(A1718,$A$2:$A$2336,Table2[BMI],"NOT FOUND")</f>
        <v>32.774999999999999</v>
      </c>
      <c r="F1718" cm="1">
        <f t="array" ref="F1718">_xlfn.XLOOKUP(A1718,$A$2:$A$2336,Table2[HBA1C],"NOT FOUND")</f>
        <v>4.75</v>
      </c>
      <c r="G1718" t="str" cm="1">
        <f t="array" ref="G1718">_xlfn.XLOOKUP(A1718,$A$2:$A$2336,Table2[Heart Issues],"NOT FOUND")</f>
        <v>No</v>
      </c>
      <c r="H1718" t="str" cm="1">
        <f t="array" ref="H1718">_xlfn.XLOOKUP(A1718,$A$2:$A$2336,Table2[Any Transplants],"NOT FOUND")</f>
        <v>No</v>
      </c>
      <c r="I1718" t="str" cm="1">
        <f t="array" ref="I1718">_xlfn.XLOOKUP(A1718,$A$2:$A$2336,Table2[Cancer history],"NOT FOUND")</f>
        <v>No</v>
      </c>
      <c r="J1718" t="str">
        <f>_xlfn.XLOOKUP(A1718,Table3[customer_no],Table3[month],"NOT FOUND")</f>
        <v>Aug</v>
      </c>
      <c r="K1718" s="7">
        <f>_xlfn.XLOOKUP(A1718,Table3[customer_no],Table3[year_average],"NOT FOUND")</f>
        <v>1991</v>
      </c>
      <c r="L1718" cm="1">
        <f t="array" ref="L1718">_xlfn.XLOOKUP(A1718,Table3[customer_no],'Hospitalisation Details'!$D$2:$D$2344,"NOT FOUND")</f>
        <v>28</v>
      </c>
      <c r="M1718" s="33">
        <f>_xlfn.XLOOKUP(A1718,Table3[customer_no],Table3[dd/mm/yy],"NOT FOUND")</f>
        <v>33478</v>
      </c>
      <c r="N1718">
        <f>_xlfn.XLOOKUP(A1718,Table3[customer_no],Table3[age],"NOT FOUND")</f>
        <v>31</v>
      </c>
      <c r="O1718" cm="1">
        <f t="array" ref="O1718">_xlfn.XLOOKUP(A1718,Table3[customer_no],'Hospitalisation Details'!$E$2:$E$2344,"NOT FOUND")</f>
        <v>2</v>
      </c>
      <c r="P1718" t="str">
        <f>_xlfn.XLOOKUP(A1718,Table3[customer_no],Table3[hsplt_handled],"NOT FOUND")</f>
        <v>tier - 2</v>
      </c>
      <c r="Q1718" t="str">
        <f>_xlfn.XLOOKUP(A1718,Table3[customer_no],Table3[city_handled],"NOT FOUND")</f>
        <v>tier - 1</v>
      </c>
      <c r="R1718" t="str">
        <f>_xlfn.XLOOKUP(A1718,Table3[customer_no],Table3[state_id],"NOT FOUND")</f>
        <v>R1012</v>
      </c>
      <c r="S1718" s="34" cm="1">
        <f t="array" ref="S1718">_xlfn.XLOOKUP(A1718,Table3[customer_no],'Hospitalisation Details'!$F$2:$F$2344,"NOT FOUND")</f>
        <v>5327.4</v>
      </c>
      <c r="T1718" t="str">
        <f>_xlfn.XLOOKUP(A1718,Table2[Customer ID],Table2[BMI_category],"NOT FOUND")</f>
        <v>Obesity</v>
      </c>
      <c r="U1718" s="7">
        <f>_xlfn.XLOOKUP(A1718,Table2[Customer ID],Table2[no of surgery],"NOT FOUND")</f>
        <v>0</v>
      </c>
      <c r="V1718" t="str">
        <f>_xlfn.XLOOKUP(A1718,Table2[Customer ID],Table2[smoker_missing],"NOT FOUND")</f>
        <v>No</v>
      </c>
      <c r="W1718" t="str">
        <f t="shared" si="26"/>
        <v>Normal</v>
      </c>
      <c r="X1718" s="37">
        <f>SUM(Table5[[#This Row],[Title]:[Diabetes Level]])</f>
        <v>40894.925000000003</v>
      </c>
    </row>
    <row r="1719" spans="1:24" x14ac:dyDescent="0.25">
      <c r="A1719" t="s">
        <v>653</v>
      </c>
      <c r="B1719" t="str">
        <f>VLOOKUP(A1719,'Customer Names'!$A$2:$E$2336,3,FALSE)</f>
        <v>Ms.</v>
      </c>
      <c r="C1719" t="str">
        <f>_xlfn.XLOOKUP(A1719,$A$2:$A$2336,'Customer Names'!$D$2:$D$2336,"NOT FOUND")</f>
        <v>Sarah A</v>
      </c>
      <c r="D1719" t="str">
        <f>_xlfn.XLOOKUP(A1719,$A$2:$A$2336,'Customer Names'!$E$2:$E$2336,"NOT FOUND")</f>
        <v>Gryniewicz</v>
      </c>
      <c r="E1719" cm="1">
        <f t="array" ref="E1719">_xlfn.XLOOKUP(A1719,$A$2:$A$2336,Table2[BMI],"NOT FOUND")</f>
        <v>30.9</v>
      </c>
      <c r="F1719" cm="1">
        <f t="array" ref="F1719">_xlfn.XLOOKUP(A1719,$A$2:$A$2336,Table2[HBA1C],"NOT FOUND")</f>
        <v>6.05</v>
      </c>
      <c r="G1719" t="str" cm="1">
        <f t="array" ref="G1719">_xlfn.XLOOKUP(A1719,$A$2:$A$2336,Table2[Heart Issues],"NOT FOUND")</f>
        <v>No</v>
      </c>
      <c r="H1719" t="str" cm="1">
        <f t="array" ref="H1719">_xlfn.XLOOKUP(A1719,$A$2:$A$2336,Table2[Any Transplants],"NOT FOUND")</f>
        <v>No</v>
      </c>
      <c r="I1719" t="str" cm="1">
        <f t="array" ref="I1719">_xlfn.XLOOKUP(A1719,$A$2:$A$2336,Table2[Cancer history],"NOT FOUND")</f>
        <v>No</v>
      </c>
      <c r="J1719" t="str">
        <f>_xlfn.XLOOKUP(A1719,Table3[customer_no],Table3[month],"NOT FOUND")</f>
        <v>Jun</v>
      </c>
      <c r="K1719" s="7">
        <f>_xlfn.XLOOKUP(A1719,Table3[customer_no],Table3[year_average],"NOT FOUND")</f>
        <v>1992</v>
      </c>
      <c r="L1719" cm="1">
        <f t="array" ref="L1719">_xlfn.XLOOKUP(A1719,Table3[customer_no],'Hospitalisation Details'!$D$2:$D$2344,"NOT FOUND")</f>
        <v>18</v>
      </c>
      <c r="M1719" s="33">
        <f>_xlfn.XLOOKUP(A1719,Table3[customer_no],Table3[dd/mm/yy],"NOT FOUND")</f>
        <v>33773</v>
      </c>
      <c r="N1719">
        <f>_xlfn.XLOOKUP(A1719,Table3[customer_no],Table3[age],"NOT FOUND")</f>
        <v>30</v>
      </c>
      <c r="O1719" cm="1">
        <f t="array" ref="O1719">_xlfn.XLOOKUP(A1719,Table3[customer_no],'Hospitalisation Details'!$E$2:$E$2344,"NOT FOUND")</f>
        <v>3</v>
      </c>
      <c r="P1719" t="str">
        <f>_xlfn.XLOOKUP(A1719,Table3[customer_no],Table3[hsplt_handled],"NOT FOUND")</f>
        <v>tier - 2</v>
      </c>
      <c r="Q1719" t="str">
        <f>_xlfn.XLOOKUP(A1719,Table3[customer_no],Table3[city_handled],"NOT FOUND")</f>
        <v>tier - 1</v>
      </c>
      <c r="R1719" t="str">
        <f>_xlfn.XLOOKUP(A1719,Table3[customer_no],Table3[state_id],"NOT FOUND")</f>
        <v>R1011</v>
      </c>
      <c r="S1719" s="34" cm="1">
        <f t="array" ref="S1719">_xlfn.XLOOKUP(A1719,Table3[customer_no],'Hospitalisation Details'!$F$2:$F$2344,"NOT FOUND")</f>
        <v>5325.65</v>
      </c>
      <c r="T1719" t="str">
        <f>_xlfn.XLOOKUP(A1719,Table2[Customer ID],Table2[BMI_category],"NOT FOUND")</f>
        <v>Obesity</v>
      </c>
      <c r="U1719" s="7">
        <f>_xlfn.XLOOKUP(A1719,Table2[Customer ID],Table2[no of surgery],"NOT FOUND")</f>
        <v>1</v>
      </c>
      <c r="V1719" t="str">
        <f>_xlfn.XLOOKUP(A1719,Table2[Customer ID],Table2[smoker_missing],"NOT FOUND")</f>
        <v>No</v>
      </c>
      <c r="W1719" t="str">
        <f t="shared" si="26"/>
        <v>Prediabetes</v>
      </c>
      <c r="X1719" s="37">
        <f>SUM(Table5[[#This Row],[Title]:[Diabetes Level]])</f>
        <v>41179.599999999999</v>
      </c>
    </row>
    <row r="1720" spans="1:24" x14ac:dyDescent="0.25">
      <c r="A1720" t="s">
        <v>652</v>
      </c>
      <c r="B1720" t="str">
        <f>VLOOKUP(A1720,'Customer Names'!$A$2:$E$2336,3,FALSE)</f>
        <v>Ms.</v>
      </c>
      <c r="C1720" t="str">
        <f>_xlfn.XLOOKUP(A1720,$A$2:$A$2336,'Customer Names'!$D$2:$D$2336,"NOT FOUND")</f>
        <v>Lisa M.</v>
      </c>
      <c r="D1720" t="str">
        <f>_xlfn.XLOOKUP(A1720,$A$2:$A$2336,'Customer Names'!$E$2:$E$2336,"NOT FOUND")</f>
        <v>Panora</v>
      </c>
      <c r="E1720" cm="1">
        <f t="array" ref="E1720">_xlfn.XLOOKUP(A1720,$A$2:$A$2336,Table2[BMI],"NOT FOUND")</f>
        <v>15.58</v>
      </c>
      <c r="F1720" cm="1">
        <f t="array" ref="F1720">_xlfn.XLOOKUP(A1720,$A$2:$A$2336,Table2[HBA1C],"NOT FOUND")</f>
        <v>11.56</v>
      </c>
      <c r="G1720" t="str" cm="1">
        <f t="array" ref="G1720">_xlfn.XLOOKUP(A1720,$A$2:$A$2336,Table2[Heart Issues],"NOT FOUND")</f>
        <v>No</v>
      </c>
      <c r="H1720" t="str" cm="1">
        <f t="array" ref="H1720">_xlfn.XLOOKUP(A1720,$A$2:$A$2336,Table2[Any Transplants],"NOT FOUND")</f>
        <v>No</v>
      </c>
      <c r="I1720" t="str" cm="1">
        <f t="array" ref="I1720">_xlfn.XLOOKUP(A1720,$A$2:$A$2336,Table2[Cancer history],"NOT FOUND")</f>
        <v>No</v>
      </c>
      <c r="J1720" t="str">
        <f>_xlfn.XLOOKUP(A1720,Table3[customer_no],Table3[month],"NOT FOUND")</f>
        <v>Sep</v>
      </c>
      <c r="K1720" s="7">
        <f>_xlfn.XLOOKUP(A1720,Table3[customer_no],Table3[year_average],"NOT FOUND")</f>
        <v>1974</v>
      </c>
      <c r="L1720" cm="1">
        <f t="array" ref="L1720">_xlfn.XLOOKUP(A1720,Table3[customer_no],'Hospitalisation Details'!$D$2:$D$2344,"NOT FOUND")</f>
        <v>2</v>
      </c>
      <c r="M1720" s="33">
        <f>_xlfn.XLOOKUP(A1720,Table3[customer_no],Table3[dd/mm/yy],"NOT FOUND")</f>
        <v>27274</v>
      </c>
      <c r="N1720">
        <f>_xlfn.XLOOKUP(A1720,Table3[customer_no],Table3[age],"NOT FOUND")</f>
        <v>48</v>
      </c>
      <c r="O1720" cm="1">
        <f t="array" ref="O1720">_xlfn.XLOOKUP(A1720,Table3[customer_no],'Hospitalisation Details'!$E$2:$E$2344,"NOT FOUND")</f>
        <v>0</v>
      </c>
      <c r="P1720" t="str">
        <f>_xlfn.XLOOKUP(A1720,Table3[customer_no],Table3[hsplt_handled],"NOT FOUND")</f>
        <v>tier - 2</v>
      </c>
      <c r="Q1720" t="str">
        <f>_xlfn.XLOOKUP(A1720,Table3[customer_no],Table3[city_handled],"NOT FOUND")</f>
        <v>tier - 1</v>
      </c>
      <c r="R1720" t="str">
        <f>_xlfn.XLOOKUP(A1720,Table3[customer_no],Table3[state_id],"NOT FOUND")</f>
        <v>R1012</v>
      </c>
      <c r="S1720" s="34" cm="1">
        <f t="array" ref="S1720">_xlfn.XLOOKUP(A1720,Table3[customer_no],'Hospitalisation Details'!$F$2:$F$2344,"NOT FOUND")</f>
        <v>5322.24</v>
      </c>
      <c r="T1720" t="str">
        <f>_xlfn.XLOOKUP(A1720,Table2[Customer ID],Table2[BMI_category],"NOT FOUND")</f>
        <v>Underweight</v>
      </c>
      <c r="U1720" s="7">
        <f>_xlfn.XLOOKUP(A1720,Table2[Customer ID],Table2[no of surgery],"NOT FOUND")</f>
        <v>0</v>
      </c>
      <c r="V1720" t="str">
        <f>_xlfn.XLOOKUP(A1720,Table2[Customer ID],Table2[smoker_missing],"NOT FOUND")</f>
        <v>No</v>
      </c>
      <c r="W1720" t="str">
        <f t="shared" si="26"/>
        <v>Diabetes</v>
      </c>
      <c r="X1720" s="37">
        <f>SUM(Table5[[#This Row],[Title]:[Diabetes Level]])</f>
        <v>34647.379999999997</v>
      </c>
    </row>
    <row r="1721" spans="1:24" x14ac:dyDescent="0.25">
      <c r="A1721" t="s">
        <v>651</v>
      </c>
      <c r="B1721" t="str">
        <f>VLOOKUP(A1721,'Customer Names'!$A$2:$E$2336,3,FALSE)</f>
        <v>Ms.</v>
      </c>
      <c r="C1721" t="str">
        <f>_xlfn.XLOOKUP(A1721,$A$2:$A$2336,'Customer Names'!$D$2:$D$2336,"NOT FOUND")</f>
        <v>Tracy A.</v>
      </c>
      <c r="D1721" t="str">
        <f>_xlfn.XLOOKUP(A1721,$A$2:$A$2336,'Customer Names'!$E$2:$E$2336,"NOT FOUND")</f>
        <v>Woodward</v>
      </c>
      <c r="E1721" cm="1">
        <f t="array" ref="E1721">_xlfn.XLOOKUP(A1721,$A$2:$A$2336,Table2[BMI],"NOT FOUND")</f>
        <v>26.315000000000001</v>
      </c>
      <c r="F1721" cm="1">
        <f t="array" ref="F1721">_xlfn.XLOOKUP(A1721,$A$2:$A$2336,Table2[HBA1C],"NOT FOUND")</f>
        <v>5.76</v>
      </c>
      <c r="G1721" t="str" cm="1">
        <f t="array" ref="G1721">_xlfn.XLOOKUP(A1721,$A$2:$A$2336,Table2[Heart Issues],"NOT FOUND")</f>
        <v>No</v>
      </c>
      <c r="H1721" t="str" cm="1">
        <f t="array" ref="H1721">_xlfn.XLOOKUP(A1721,$A$2:$A$2336,Table2[Any Transplants],"NOT FOUND")</f>
        <v>No</v>
      </c>
      <c r="I1721" t="str" cm="1">
        <f t="array" ref="I1721">_xlfn.XLOOKUP(A1721,$A$2:$A$2336,Table2[Cancer history],"NOT FOUND")</f>
        <v>No</v>
      </c>
      <c r="J1721" t="str">
        <f>_xlfn.XLOOKUP(A1721,Table3[customer_no],Table3[month],"NOT FOUND")</f>
        <v>Nov</v>
      </c>
      <c r="K1721" s="7">
        <f>_xlfn.XLOOKUP(A1721,Table3[customer_no],Table3[year_average],"NOT FOUND")</f>
        <v>1994</v>
      </c>
      <c r="L1721" cm="1">
        <f t="array" ref="L1721">_xlfn.XLOOKUP(A1721,Table3[customer_no],'Hospitalisation Details'!$D$2:$D$2344,"NOT FOUND")</f>
        <v>13</v>
      </c>
      <c r="M1721" s="33">
        <f>_xlfn.XLOOKUP(A1721,Table3[customer_no],Table3[dd/mm/yy],"NOT FOUND")</f>
        <v>34651</v>
      </c>
      <c r="N1721">
        <f>_xlfn.XLOOKUP(A1721,Table3[customer_no],Table3[age],"NOT FOUND")</f>
        <v>28</v>
      </c>
      <c r="O1721" cm="1">
        <f t="array" ref="O1721">_xlfn.XLOOKUP(A1721,Table3[customer_no],'Hospitalisation Details'!$E$2:$E$2344,"NOT FOUND")</f>
        <v>3</v>
      </c>
      <c r="P1721" t="str">
        <f>_xlfn.XLOOKUP(A1721,Table3[customer_no],Table3[hsplt_handled],"NOT FOUND")</f>
        <v>tier - 2</v>
      </c>
      <c r="Q1721" t="str">
        <f>_xlfn.XLOOKUP(A1721,Table3[customer_no],Table3[city_handled],"NOT FOUND")</f>
        <v>tier - 2</v>
      </c>
      <c r="R1721" t="str">
        <f>_xlfn.XLOOKUP(A1721,Table3[customer_no],Table3[state_id],"NOT FOUND")</f>
        <v>R1012</v>
      </c>
      <c r="S1721" s="34" cm="1">
        <f t="array" ref="S1721">_xlfn.XLOOKUP(A1721,Table3[customer_no],'Hospitalisation Details'!$F$2:$F$2344,"NOT FOUND")</f>
        <v>5312.17</v>
      </c>
      <c r="T1721" t="str">
        <f>_xlfn.XLOOKUP(A1721,Table2[Customer ID],Table2[BMI_category],"NOT FOUND")</f>
        <v>Overweight</v>
      </c>
      <c r="U1721" s="7">
        <f>_xlfn.XLOOKUP(A1721,Table2[Customer ID],Table2[no of surgery],"NOT FOUND")</f>
        <v>0</v>
      </c>
      <c r="V1721" t="str">
        <f>_xlfn.XLOOKUP(A1721,Table2[Customer ID],Table2[smoker_missing],"NOT FOUND")</f>
        <v>No</v>
      </c>
      <c r="W1721" t="str">
        <f t="shared" si="26"/>
        <v>Prediabetes</v>
      </c>
      <c r="X1721" s="37">
        <f>SUM(Table5[[#This Row],[Title]:[Diabetes Level]])</f>
        <v>42033.244999999995</v>
      </c>
    </row>
    <row r="1722" spans="1:24" x14ac:dyDescent="0.25">
      <c r="A1722" t="s">
        <v>650</v>
      </c>
      <c r="B1722" t="str">
        <f>VLOOKUP(A1722,'Customer Names'!$A$2:$E$2336,3,FALSE)</f>
        <v>Mr.</v>
      </c>
      <c r="C1722" t="str">
        <f>_xlfn.XLOOKUP(A1722,$A$2:$A$2336,'Customer Names'!$D$2:$D$2336,"NOT FOUND")</f>
        <v>Patrick</v>
      </c>
      <c r="D1722" t="str">
        <f>_xlfn.XLOOKUP(A1722,$A$2:$A$2336,'Customer Names'!$E$2:$E$2336,"NOT FOUND")</f>
        <v>Lambe</v>
      </c>
      <c r="E1722" cm="1">
        <f t="array" ref="E1722">_xlfn.XLOOKUP(A1722,$A$2:$A$2336,Table2[BMI],"NOT FOUND")</f>
        <v>35.61</v>
      </c>
      <c r="F1722" cm="1">
        <f t="array" ref="F1722">_xlfn.XLOOKUP(A1722,$A$2:$A$2336,Table2[HBA1C],"NOT FOUND")</f>
        <v>5.65</v>
      </c>
      <c r="G1722" t="str" cm="1">
        <f t="array" ref="G1722">_xlfn.XLOOKUP(A1722,$A$2:$A$2336,Table2[Heart Issues],"NOT FOUND")</f>
        <v>No</v>
      </c>
      <c r="H1722" t="str" cm="1">
        <f t="array" ref="H1722">_xlfn.XLOOKUP(A1722,$A$2:$A$2336,Table2[Any Transplants],"NOT FOUND")</f>
        <v>yes</v>
      </c>
      <c r="I1722" t="str" cm="1">
        <f t="array" ref="I1722">_xlfn.XLOOKUP(A1722,$A$2:$A$2336,Table2[Cancer history],"NOT FOUND")</f>
        <v>No</v>
      </c>
      <c r="J1722" t="str">
        <f>_xlfn.XLOOKUP(A1722,Table3[customer_no],Table3[month],"NOT FOUND")</f>
        <v>Sep</v>
      </c>
      <c r="K1722" s="7">
        <f>_xlfn.XLOOKUP(A1722,Table3[customer_no],Table3[year_average],"NOT FOUND")</f>
        <v>2000</v>
      </c>
      <c r="L1722" cm="1">
        <f t="array" ref="L1722">_xlfn.XLOOKUP(A1722,Table3[customer_no],'Hospitalisation Details'!$D$2:$D$2344,"NOT FOUND")</f>
        <v>9</v>
      </c>
      <c r="M1722" s="33">
        <f>_xlfn.XLOOKUP(A1722,Table3[customer_no],Table3[dd/mm/yy],"NOT FOUND")</f>
        <v>36778</v>
      </c>
      <c r="N1722">
        <f>_xlfn.XLOOKUP(A1722,Table3[customer_no],Table3[age],"NOT FOUND")</f>
        <v>22</v>
      </c>
      <c r="O1722" cm="1">
        <f t="array" ref="O1722">_xlfn.XLOOKUP(A1722,Table3[customer_no],'Hospitalisation Details'!$E$2:$E$2344,"NOT FOUND")</f>
        <v>0</v>
      </c>
      <c r="P1722" t="str">
        <f>_xlfn.XLOOKUP(A1722,Table3[customer_no],Table3[hsplt_handled],"NOT FOUND")</f>
        <v>tier - 2</v>
      </c>
      <c r="Q1722" t="str">
        <f>_xlfn.XLOOKUP(A1722,Table3[customer_no],Table3[city_handled],"NOT FOUND")</f>
        <v>tier - 3</v>
      </c>
      <c r="R1722" t="str">
        <f>_xlfn.XLOOKUP(A1722,Table3[customer_no],Table3[state_id],"NOT FOUND")</f>
        <v>R1012</v>
      </c>
      <c r="S1722" s="34" cm="1">
        <f t="array" ref="S1722">_xlfn.XLOOKUP(A1722,Table3[customer_no],'Hospitalisation Details'!$F$2:$F$2344,"NOT FOUND")</f>
        <v>5306.7</v>
      </c>
      <c r="T1722" t="str">
        <f>_xlfn.XLOOKUP(A1722,Table2[Customer ID],Table2[BMI_category],"NOT FOUND")</f>
        <v>Obesity</v>
      </c>
      <c r="U1722" s="7">
        <f>_xlfn.XLOOKUP(A1722,Table2[Customer ID],Table2[no of surgery],"NOT FOUND")</f>
        <v>1</v>
      </c>
      <c r="V1722" t="str">
        <f>_xlfn.XLOOKUP(A1722,Table2[Customer ID],Table2[smoker_missing],"NOT FOUND")</f>
        <v>No</v>
      </c>
      <c r="W1722" t="str">
        <f t="shared" si="26"/>
        <v>Normal</v>
      </c>
      <c r="X1722" s="37">
        <f>SUM(Table5[[#This Row],[Title]:[Diabetes Level]])</f>
        <v>44157.96</v>
      </c>
    </row>
    <row r="1723" spans="1:24" x14ac:dyDescent="0.25">
      <c r="A1723" t="s">
        <v>649</v>
      </c>
      <c r="B1723" t="str">
        <f>VLOOKUP(A1723,'Customer Names'!$A$2:$E$2336,3,FALSE)</f>
        <v>Mr.</v>
      </c>
      <c r="C1723" t="str">
        <f>_xlfn.XLOOKUP(A1723,$A$2:$A$2336,'Customer Names'!$D$2:$D$2336,"NOT FOUND")</f>
        <v>Trent</v>
      </c>
      <c r="D1723" t="str">
        <f>_xlfn.XLOOKUP(A1723,$A$2:$A$2336,'Customer Names'!$E$2:$E$2336,"NOT FOUND")</f>
        <v>Casto</v>
      </c>
      <c r="E1723" cm="1">
        <f t="array" ref="E1723">_xlfn.XLOOKUP(A1723,$A$2:$A$2336,Table2[BMI],"NOT FOUND")</f>
        <v>37.56</v>
      </c>
      <c r="F1723" cm="1">
        <f t="array" ref="F1723">_xlfn.XLOOKUP(A1723,$A$2:$A$2336,Table2[HBA1C],"NOT FOUND")</f>
        <v>5.88</v>
      </c>
      <c r="G1723" t="str" cm="1">
        <f t="array" ref="G1723">_xlfn.XLOOKUP(A1723,$A$2:$A$2336,Table2[Heart Issues],"NOT FOUND")</f>
        <v>No</v>
      </c>
      <c r="H1723" t="str" cm="1">
        <f t="array" ref="H1723">_xlfn.XLOOKUP(A1723,$A$2:$A$2336,Table2[Any Transplants],"NOT FOUND")</f>
        <v>yes</v>
      </c>
      <c r="I1723" t="str" cm="1">
        <f t="array" ref="I1723">_xlfn.XLOOKUP(A1723,$A$2:$A$2336,Table2[Cancer history],"NOT FOUND")</f>
        <v>No</v>
      </c>
      <c r="J1723" t="str">
        <f>_xlfn.XLOOKUP(A1723,Table3[customer_no],Table3[month],"NOT FOUND")</f>
        <v>Aug</v>
      </c>
      <c r="K1723" s="7">
        <f>_xlfn.XLOOKUP(A1723,Table3[customer_no],Table3[year_average],"NOT FOUND")</f>
        <v>2004</v>
      </c>
      <c r="L1723" cm="1">
        <f t="array" ref="L1723">_xlfn.XLOOKUP(A1723,Table3[customer_no],'Hospitalisation Details'!$D$2:$D$2344,"NOT FOUND")</f>
        <v>22</v>
      </c>
      <c r="M1723" s="33">
        <f>_xlfn.XLOOKUP(A1723,Table3[customer_no],Table3[dd/mm/yy],"NOT FOUND")</f>
        <v>38221</v>
      </c>
      <c r="N1723">
        <f>_xlfn.XLOOKUP(A1723,Table3[customer_no],Table3[age],"NOT FOUND")</f>
        <v>18</v>
      </c>
      <c r="O1723" cm="1">
        <f t="array" ref="O1723">_xlfn.XLOOKUP(A1723,Table3[customer_no],'Hospitalisation Details'!$E$2:$E$2344,"NOT FOUND")</f>
        <v>0</v>
      </c>
      <c r="P1723" t="str">
        <f>_xlfn.XLOOKUP(A1723,Table3[customer_no],Table3[hsplt_handled],"NOT FOUND")</f>
        <v>tier - 2</v>
      </c>
      <c r="Q1723" t="str">
        <f>_xlfn.XLOOKUP(A1723,Table3[customer_no],Table3[city_handled],"NOT FOUND")</f>
        <v>tier - 2</v>
      </c>
      <c r="R1723" t="str">
        <f>_xlfn.XLOOKUP(A1723,Table3[customer_no],Table3[state_id],"NOT FOUND")</f>
        <v>R1022</v>
      </c>
      <c r="S1723" s="34" cm="1">
        <f t="array" ref="S1723">_xlfn.XLOOKUP(A1723,Table3[customer_no],'Hospitalisation Details'!$F$2:$F$2344,"NOT FOUND")</f>
        <v>5293.67</v>
      </c>
      <c r="T1723" t="str">
        <f>_xlfn.XLOOKUP(A1723,Table2[Customer ID],Table2[BMI_category],"NOT FOUND")</f>
        <v>Obesity</v>
      </c>
      <c r="U1723" s="7">
        <f>_xlfn.XLOOKUP(A1723,Table2[Customer ID],Table2[no of surgery],"NOT FOUND")</f>
        <v>1</v>
      </c>
      <c r="V1723" t="str">
        <f>_xlfn.XLOOKUP(A1723,Table2[Customer ID],Table2[smoker_missing],"NOT FOUND")</f>
        <v>No</v>
      </c>
      <c r="W1723" t="str">
        <f t="shared" si="26"/>
        <v>Prediabetes</v>
      </c>
      <c r="X1723" s="37">
        <f>SUM(Table5[[#This Row],[Title]:[Diabetes Level]])</f>
        <v>45603.11</v>
      </c>
    </row>
    <row r="1724" spans="1:24" x14ac:dyDescent="0.25">
      <c r="A1724" t="s">
        <v>648</v>
      </c>
      <c r="B1724" t="str">
        <f>VLOOKUP(A1724,'Customer Names'!$A$2:$E$2336,3,FALSE)</f>
        <v>Ms.</v>
      </c>
      <c r="C1724" t="str">
        <f>_xlfn.XLOOKUP(A1724,$A$2:$A$2336,'Customer Names'!$D$2:$D$2336,"NOT FOUND")</f>
        <v>Julie</v>
      </c>
      <c r="D1724" t="str">
        <f>_xlfn.XLOOKUP(A1724,$A$2:$A$2336,'Customer Names'!$E$2:$E$2336,"NOT FOUND")</f>
        <v>Martelli</v>
      </c>
      <c r="E1724" cm="1">
        <f t="array" ref="E1724">_xlfn.XLOOKUP(A1724,$A$2:$A$2336,Table2[BMI],"NOT FOUND")</f>
        <v>15.49</v>
      </c>
      <c r="F1724" cm="1">
        <f t="array" ref="F1724">_xlfn.XLOOKUP(A1724,$A$2:$A$2336,Table2[HBA1C],"NOT FOUND")</f>
        <v>9.6</v>
      </c>
      <c r="G1724" t="str" cm="1">
        <f t="array" ref="G1724">_xlfn.XLOOKUP(A1724,$A$2:$A$2336,Table2[Heart Issues],"NOT FOUND")</f>
        <v>No</v>
      </c>
      <c r="H1724" t="str" cm="1">
        <f t="array" ref="H1724">_xlfn.XLOOKUP(A1724,$A$2:$A$2336,Table2[Any Transplants],"NOT FOUND")</f>
        <v>No</v>
      </c>
      <c r="I1724" t="str" cm="1">
        <f t="array" ref="I1724">_xlfn.XLOOKUP(A1724,$A$2:$A$2336,Table2[Cancer history],"NOT FOUND")</f>
        <v>No</v>
      </c>
      <c r="J1724" t="str">
        <f>_xlfn.XLOOKUP(A1724,Table3[customer_no],Table3[month],"NOT FOUND")</f>
        <v>Nov</v>
      </c>
      <c r="K1724" s="7">
        <f>_xlfn.XLOOKUP(A1724,Table3[customer_no],Table3[year_average],"NOT FOUND")</f>
        <v>1974</v>
      </c>
      <c r="L1724" cm="1">
        <f t="array" ref="L1724">_xlfn.XLOOKUP(A1724,Table3[customer_no],'Hospitalisation Details'!$D$2:$D$2344,"NOT FOUND")</f>
        <v>12</v>
      </c>
      <c r="M1724" s="33">
        <f>_xlfn.XLOOKUP(A1724,Table3[customer_no],Table3[dd/mm/yy],"NOT FOUND")</f>
        <v>27345</v>
      </c>
      <c r="N1724">
        <f>_xlfn.XLOOKUP(A1724,Table3[customer_no],Table3[age],"NOT FOUND")</f>
        <v>48</v>
      </c>
      <c r="O1724" cm="1">
        <f t="array" ref="O1724">_xlfn.XLOOKUP(A1724,Table3[customer_no],'Hospitalisation Details'!$E$2:$E$2344,"NOT FOUND")</f>
        <v>0</v>
      </c>
      <c r="P1724" t="str">
        <f>_xlfn.XLOOKUP(A1724,Table3[customer_no],Table3[hsplt_handled],"NOT FOUND")</f>
        <v>tier - 2</v>
      </c>
      <c r="Q1724" t="str">
        <f>_xlfn.XLOOKUP(A1724,Table3[customer_no],Table3[city_handled],"NOT FOUND")</f>
        <v>tier - 2</v>
      </c>
      <c r="R1724" t="str">
        <f>_xlfn.XLOOKUP(A1724,Table3[customer_no],Table3[state_id],"NOT FOUND")</f>
        <v>R1012</v>
      </c>
      <c r="S1724" s="34" cm="1">
        <f t="array" ref="S1724">_xlfn.XLOOKUP(A1724,Table3[customer_no],'Hospitalisation Details'!$F$2:$F$2344,"NOT FOUND")</f>
        <v>5291.71</v>
      </c>
      <c r="T1724" t="str">
        <f>_xlfn.XLOOKUP(A1724,Table2[Customer ID],Table2[BMI_category],"NOT FOUND")</f>
        <v>Underweight</v>
      </c>
      <c r="U1724" s="7">
        <f>_xlfn.XLOOKUP(A1724,Table2[Customer ID],Table2[no of surgery],"NOT FOUND")</f>
        <v>0</v>
      </c>
      <c r="V1724" t="str">
        <f>_xlfn.XLOOKUP(A1724,Table2[Customer ID],Table2[smoker_missing],"NOT FOUND")</f>
        <v>No</v>
      </c>
      <c r="W1724" t="str">
        <f t="shared" si="26"/>
        <v>Diabetes</v>
      </c>
      <c r="X1724" s="37">
        <f>SUM(Table5[[#This Row],[Title]:[Diabetes Level]])</f>
        <v>34695.800000000003</v>
      </c>
    </row>
    <row r="1725" spans="1:24" x14ac:dyDescent="0.25">
      <c r="A1725" t="s">
        <v>647</v>
      </c>
      <c r="B1725" t="str">
        <f>VLOOKUP(A1725,'Customer Names'!$A$2:$E$2336,3,FALSE)</f>
        <v>Mr.</v>
      </c>
      <c r="C1725" t="str">
        <f>_xlfn.XLOOKUP(A1725,$A$2:$A$2336,'Customer Names'!$D$2:$D$2336,"NOT FOUND")</f>
        <v>Sawomir</v>
      </c>
      <c r="D1725" t="str">
        <f>_xlfn.XLOOKUP(A1725,$A$2:$A$2336,'Customer Names'!$E$2:$E$2336,"NOT FOUND")</f>
        <v>Naskret</v>
      </c>
      <c r="E1725" cm="1">
        <f t="array" ref="E1725">_xlfn.XLOOKUP(A1725,$A$2:$A$2336,Table2[BMI],"NOT FOUND")</f>
        <v>23.48</v>
      </c>
      <c r="F1725" cm="1">
        <f t="array" ref="F1725">_xlfn.XLOOKUP(A1725,$A$2:$A$2336,Table2[HBA1C],"NOT FOUND")</f>
        <v>6.24</v>
      </c>
      <c r="G1725" t="str" cm="1">
        <f t="array" ref="G1725">_xlfn.XLOOKUP(A1725,$A$2:$A$2336,Table2[Heart Issues],"NOT FOUND")</f>
        <v>No</v>
      </c>
      <c r="H1725" t="str" cm="1">
        <f t="array" ref="H1725">_xlfn.XLOOKUP(A1725,$A$2:$A$2336,Table2[Any Transplants],"NOT FOUND")</f>
        <v>No</v>
      </c>
      <c r="I1725" t="str" cm="1">
        <f t="array" ref="I1725">_xlfn.XLOOKUP(A1725,$A$2:$A$2336,Table2[Cancer history],"NOT FOUND")</f>
        <v>No</v>
      </c>
      <c r="J1725" t="str">
        <f>_xlfn.XLOOKUP(A1725,Table3[customer_no],Table3[month],"NOT FOUND")</f>
        <v>Sep</v>
      </c>
      <c r="K1725" s="7">
        <f>_xlfn.XLOOKUP(A1725,Table3[customer_no],Table3[year_average],"NOT FOUND")</f>
        <v>1987</v>
      </c>
      <c r="L1725" cm="1">
        <f t="array" ref="L1725">_xlfn.XLOOKUP(A1725,Table3[customer_no],'Hospitalisation Details'!$D$2:$D$2344,"NOT FOUND")</f>
        <v>1</v>
      </c>
      <c r="M1725" s="33">
        <f>_xlfn.XLOOKUP(A1725,Table3[customer_no],Table3[dd/mm/yy],"NOT FOUND")</f>
        <v>32021</v>
      </c>
      <c r="N1725">
        <f>_xlfn.XLOOKUP(A1725,Table3[customer_no],Table3[age],"NOT FOUND")</f>
        <v>35</v>
      </c>
      <c r="O1725" cm="1">
        <f t="array" ref="O1725">_xlfn.XLOOKUP(A1725,Table3[customer_no],'Hospitalisation Details'!$E$2:$E$2344,"NOT FOUND")</f>
        <v>3</v>
      </c>
      <c r="P1725" t="str">
        <f>_xlfn.XLOOKUP(A1725,Table3[customer_no],Table3[hsplt_handled],"NOT FOUND")</f>
        <v>tier - 2</v>
      </c>
      <c r="Q1725" t="str">
        <f>_xlfn.XLOOKUP(A1725,Table3[customer_no],Table3[city_handled],"NOT FOUND")</f>
        <v>tier - 2</v>
      </c>
      <c r="R1725" t="str">
        <f>_xlfn.XLOOKUP(A1725,Table3[customer_no],Table3[state_id],"NOT FOUND")</f>
        <v>R1013</v>
      </c>
      <c r="S1725" s="34" cm="1">
        <f t="array" ref="S1725">_xlfn.XLOOKUP(A1725,Table3[customer_no],'Hospitalisation Details'!$F$2:$F$2344,"NOT FOUND")</f>
        <v>5275.86</v>
      </c>
      <c r="T1725" t="str">
        <f>_xlfn.XLOOKUP(A1725,Table2[Customer ID],Table2[BMI_category],"NOT FOUND")</f>
        <v>Normal Weight</v>
      </c>
      <c r="U1725" s="7">
        <f>_xlfn.XLOOKUP(A1725,Table2[Customer ID],Table2[no of surgery],"NOT FOUND")</f>
        <v>1</v>
      </c>
      <c r="V1725" t="str">
        <f>_xlfn.XLOOKUP(A1725,Table2[Customer ID],Table2[smoker_missing],"NOT FOUND")</f>
        <v>No</v>
      </c>
      <c r="W1725" t="str">
        <f t="shared" si="26"/>
        <v>Prediabetes</v>
      </c>
      <c r="X1725" s="37">
        <f>SUM(Table5[[#This Row],[Title]:[Diabetes Level]])</f>
        <v>39353.58</v>
      </c>
    </row>
    <row r="1726" spans="1:24" x14ac:dyDescent="0.25">
      <c r="A1726" t="s">
        <v>646</v>
      </c>
      <c r="B1726" t="str">
        <f>VLOOKUP(A1726,'Customer Names'!$A$2:$E$2336,3,FALSE)</f>
        <v>Ms.</v>
      </c>
      <c r="C1726" t="str">
        <f>_xlfn.XLOOKUP(A1726,$A$2:$A$2336,'Customer Names'!$D$2:$D$2336,"NOT FOUND")</f>
        <v>Micah</v>
      </c>
      <c r="D1726" t="str">
        <f>_xlfn.XLOOKUP(A1726,$A$2:$A$2336,'Customer Names'!$E$2:$E$2336,"NOT FOUND")</f>
        <v>Morgan</v>
      </c>
      <c r="E1726" cm="1">
        <f t="array" ref="E1726">_xlfn.XLOOKUP(A1726,$A$2:$A$2336,Table2[BMI],"NOT FOUND")</f>
        <v>30.02</v>
      </c>
      <c r="F1726" cm="1">
        <f t="array" ref="F1726">_xlfn.XLOOKUP(A1726,$A$2:$A$2336,Table2[HBA1C],"NOT FOUND")</f>
        <v>7.63</v>
      </c>
      <c r="G1726" t="str" cm="1">
        <f t="array" ref="G1726">_xlfn.XLOOKUP(A1726,$A$2:$A$2336,Table2[Heart Issues],"NOT FOUND")</f>
        <v>yes</v>
      </c>
      <c r="H1726" t="str" cm="1">
        <f t="array" ref="H1726">_xlfn.XLOOKUP(A1726,$A$2:$A$2336,Table2[Any Transplants],"NOT FOUND")</f>
        <v>No</v>
      </c>
      <c r="I1726" t="str" cm="1">
        <f t="array" ref="I1726">_xlfn.XLOOKUP(A1726,$A$2:$A$2336,Table2[Cancer history],"NOT FOUND")</f>
        <v>No</v>
      </c>
      <c r="J1726" t="str">
        <f>_xlfn.XLOOKUP(A1726,Table3[customer_no],Table3[month],"NOT FOUND")</f>
        <v>Oct</v>
      </c>
      <c r="K1726" s="7">
        <f>_xlfn.XLOOKUP(A1726,Table3[customer_no],Table3[year_average],"NOT FOUND")</f>
        <v>1986</v>
      </c>
      <c r="L1726" cm="1">
        <f t="array" ref="L1726">_xlfn.XLOOKUP(A1726,Table3[customer_no],'Hospitalisation Details'!$D$2:$D$2344,"NOT FOUND")</f>
        <v>20</v>
      </c>
      <c r="M1726" s="33">
        <f>_xlfn.XLOOKUP(A1726,Table3[customer_no],Table3[dd/mm/yy],"NOT FOUND")</f>
        <v>31705</v>
      </c>
      <c r="N1726">
        <f>_xlfn.XLOOKUP(A1726,Table3[customer_no],Table3[age],"NOT FOUND")</f>
        <v>36</v>
      </c>
      <c r="O1726" cm="1">
        <f t="array" ref="O1726">_xlfn.XLOOKUP(A1726,Table3[customer_no],'Hospitalisation Details'!$E$2:$E$2344,"NOT FOUND")</f>
        <v>0</v>
      </c>
      <c r="P1726" t="str">
        <f>_xlfn.XLOOKUP(A1726,Table3[customer_no],Table3[hsplt_handled],"NOT FOUND")</f>
        <v>tier - 2</v>
      </c>
      <c r="Q1726" t="str">
        <f>_xlfn.XLOOKUP(A1726,Table3[customer_no],Table3[city_handled],"NOT FOUND")</f>
        <v>tier - 3</v>
      </c>
      <c r="R1726" t="str">
        <f>_xlfn.XLOOKUP(A1726,Table3[customer_no],Table3[state_id],"NOT FOUND")</f>
        <v>R1012</v>
      </c>
      <c r="S1726" s="34" cm="1">
        <f t="array" ref="S1726">_xlfn.XLOOKUP(A1726,Table3[customer_no],'Hospitalisation Details'!$F$2:$F$2344,"NOT FOUND")</f>
        <v>5272.18</v>
      </c>
      <c r="T1726" t="str">
        <f>_xlfn.XLOOKUP(A1726,Table2[Customer ID],Table2[BMI_category],"NOT FOUND")</f>
        <v>Obesity</v>
      </c>
      <c r="U1726" s="7">
        <f>_xlfn.XLOOKUP(A1726,Table2[Customer ID],Table2[no of surgery],"NOT FOUND")</f>
        <v>1</v>
      </c>
      <c r="V1726" t="str">
        <f>_xlfn.XLOOKUP(A1726,Table2[Customer ID],Table2[smoker_missing],"NOT FOUND")</f>
        <v>No</v>
      </c>
      <c r="W1726" t="str">
        <f t="shared" si="26"/>
        <v>Diabetes</v>
      </c>
      <c r="X1726" s="37">
        <f>SUM(Table5[[#This Row],[Title]:[Diabetes Level]])</f>
        <v>39057.83</v>
      </c>
    </row>
    <row r="1727" spans="1:24" x14ac:dyDescent="0.25">
      <c r="A1727" t="s">
        <v>645</v>
      </c>
      <c r="B1727" t="str">
        <f>VLOOKUP(A1727,'Customer Names'!$A$2:$E$2336,3,FALSE)</f>
        <v>Ms.</v>
      </c>
      <c r="C1727" t="str">
        <f>_xlfn.XLOOKUP(A1727,$A$2:$A$2336,'Customer Names'!$D$2:$D$2336,"NOT FOUND")</f>
        <v>Kelly H.</v>
      </c>
      <c r="D1727" t="str">
        <f>_xlfn.XLOOKUP(A1727,$A$2:$A$2336,'Customer Names'!$E$2:$E$2336,"NOT FOUND")</f>
        <v>Maloney</v>
      </c>
      <c r="E1727" cm="1">
        <f t="array" ref="E1727">_xlfn.XLOOKUP(A1727,$A$2:$A$2336,Table2[BMI],"NOT FOUND")</f>
        <v>26.885000000000002</v>
      </c>
      <c r="F1727" cm="1">
        <f t="array" ref="F1727">_xlfn.XLOOKUP(A1727,$A$2:$A$2336,Table2[HBA1C],"NOT FOUND")</f>
        <v>8.66</v>
      </c>
      <c r="G1727" t="str" cm="1">
        <f t="array" ref="G1727">_xlfn.XLOOKUP(A1727,$A$2:$A$2336,Table2[Heart Issues],"NOT FOUND")</f>
        <v>yes</v>
      </c>
      <c r="H1727" t="str" cm="1">
        <f t="array" ref="H1727">_xlfn.XLOOKUP(A1727,$A$2:$A$2336,Table2[Any Transplants],"NOT FOUND")</f>
        <v>No</v>
      </c>
      <c r="I1727" t="str" cm="1">
        <f t="array" ref="I1727">_xlfn.XLOOKUP(A1727,$A$2:$A$2336,Table2[Cancer history],"NOT FOUND")</f>
        <v>No</v>
      </c>
      <c r="J1727" t="str">
        <f>_xlfn.XLOOKUP(A1727,Table3[customer_no],Table3[month],"NOT FOUND")</f>
        <v>Sep</v>
      </c>
      <c r="K1727" s="7">
        <f>_xlfn.XLOOKUP(A1727,Table3[customer_no],Table3[year_average],"NOT FOUND")</f>
        <v>1986</v>
      </c>
      <c r="L1727" cm="1">
        <f t="array" ref="L1727">_xlfn.XLOOKUP(A1727,Table3[customer_no],'Hospitalisation Details'!$D$2:$D$2344,"NOT FOUND")</f>
        <v>20</v>
      </c>
      <c r="M1727" s="33">
        <f>_xlfn.XLOOKUP(A1727,Table3[customer_no],Table3[dd/mm/yy],"NOT FOUND")</f>
        <v>31675</v>
      </c>
      <c r="N1727">
        <f>_xlfn.XLOOKUP(A1727,Table3[customer_no],Table3[age],"NOT FOUND")</f>
        <v>36</v>
      </c>
      <c r="O1727" cm="1">
        <f t="array" ref="O1727">_xlfn.XLOOKUP(A1727,Table3[customer_no],'Hospitalisation Details'!$E$2:$E$2344,"NOT FOUND")</f>
        <v>0</v>
      </c>
      <c r="P1727" t="str">
        <f>_xlfn.XLOOKUP(A1727,Table3[customer_no],Table3[hsplt_handled],"NOT FOUND")</f>
        <v>tier - 2</v>
      </c>
      <c r="Q1727" t="str">
        <f>_xlfn.XLOOKUP(A1727,Table3[customer_no],Table3[city_handled],"NOT FOUND")</f>
        <v>tier - 2</v>
      </c>
      <c r="R1727" t="str">
        <f>_xlfn.XLOOKUP(A1727,Table3[customer_no],Table3[state_id],"NOT FOUND")</f>
        <v>R1012</v>
      </c>
      <c r="S1727" s="34" cm="1">
        <f t="array" ref="S1727">_xlfn.XLOOKUP(A1727,Table3[customer_no],'Hospitalisation Details'!$F$2:$F$2344,"NOT FOUND")</f>
        <v>5267.82</v>
      </c>
      <c r="T1727" t="str">
        <f>_xlfn.XLOOKUP(A1727,Table2[Customer ID],Table2[BMI_category],"NOT FOUND")</f>
        <v>Overweight</v>
      </c>
      <c r="U1727" s="7">
        <f>_xlfn.XLOOKUP(A1727,Table2[Customer ID],Table2[no of surgery],"NOT FOUND")</f>
        <v>1</v>
      </c>
      <c r="V1727" t="str">
        <f>_xlfn.XLOOKUP(A1727,Table2[Customer ID],Table2[smoker_missing],"NOT FOUND")</f>
        <v>No</v>
      </c>
      <c r="W1727" t="str">
        <f t="shared" si="26"/>
        <v>Diabetes</v>
      </c>
      <c r="X1727" s="37">
        <f>SUM(Table5[[#This Row],[Title]:[Diabetes Level]])</f>
        <v>39021.364999999998</v>
      </c>
    </row>
    <row r="1728" spans="1:24" x14ac:dyDescent="0.25">
      <c r="A1728" t="s">
        <v>644</v>
      </c>
      <c r="B1728" t="str">
        <f>VLOOKUP(A1728,'Customer Names'!$A$2:$E$2336,3,FALSE)</f>
        <v>Ms.</v>
      </c>
      <c r="C1728" t="str">
        <f>_xlfn.XLOOKUP(A1728,$A$2:$A$2336,'Customer Names'!$D$2:$D$2336,"NOT FOUND")</f>
        <v>Lindsay M.</v>
      </c>
      <c r="D1728" t="str">
        <f>_xlfn.XLOOKUP(A1728,$A$2:$A$2336,'Customer Names'!$E$2:$E$2336,"NOT FOUND")</f>
        <v>Amherst</v>
      </c>
      <c r="E1728" cm="1">
        <f t="array" ref="E1728">_xlfn.XLOOKUP(A1728,$A$2:$A$2336,Table2[BMI],"NOT FOUND")</f>
        <v>25.84</v>
      </c>
      <c r="F1728" cm="1">
        <f t="array" ref="F1728">_xlfn.XLOOKUP(A1728,$A$2:$A$2336,Table2[HBA1C],"NOT FOUND")</f>
        <v>8.5500000000000007</v>
      </c>
      <c r="G1728" t="str" cm="1">
        <f t="array" ref="G1728">_xlfn.XLOOKUP(A1728,$A$2:$A$2336,Table2[Heart Issues],"NOT FOUND")</f>
        <v>yes</v>
      </c>
      <c r="H1728" t="str" cm="1">
        <f t="array" ref="H1728">_xlfn.XLOOKUP(A1728,$A$2:$A$2336,Table2[Any Transplants],"NOT FOUND")</f>
        <v>No</v>
      </c>
      <c r="I1728" t="str" cm="1">
        <f t="array" ref="I1728">_xlfn.XLOOKUP(A1728,$A$2:$A$2336,Table2[Cancer history],"NOT FOUND")</f>
        <v>No</v>
      </c>
      <c r="J1728" t="str">
        <f>_xlfn.XLOOKUP(A1728,Table3[customer_no],Table3[month],"NOT FOUND")</f>
        <v>Oct</v>
      </c>
      <c r="K1728" s="7">
        <f>_xlfn.XLOOKUP(A1728,Table3[customer_no],Table3[year_average],"NOT FOUND")</f>
        <v>1986</v>
      </c>
      <c r="L1728" cm="1">
        <f t="array" ref="L1728">_xlfn.XLOOKUP(A1728,Table3[customer_no],'Hospitalisation Details'!$D$2:$D$2344,"NOT FOUND")</f>
        <v>25</v>
      </c>
      <c r="M1728" s="33">
        <f>_xlfn.XLOOKUP(A1728,Table3[customer_no],Table3[dd/mm/yy],"NOT FOUND")</f>
        <v>31710</v>
      </c>
      <c r="N1728">
        <f>_xlfn.XLOOKUP(A1728,Table3[customer_no],Table3[age],"NOT FOUND")</f>
        <v>36</v>
      </c>
      <c r="O1728" cm="1">
        <f t="array" ref="O1728">_xlfn.XLOOKUP(A1728,Table3[customer_no],'Hospitalisation Details'!$E$2:$E$2344,"NOT FOUND")</f>
        <v>0</v>
      </c>
      <c r="P1728" t="str">
        <f>_xlfn.XLOOKUP(A1728,Table3[customer_no],Table3[hsplt_handled],"NOT FOUND")</f>
        <v>tier - 2</v>
      </c>
      <c r="Q1728" t="str">
        <f>_xlfn.XLOOKUP(A1728,Table3[customer_no],Table3[city_handled],"NOT FOUND")</f>
        <v>tier - 2</v>
      </c>
      <c r="R1728" t="str">
        <f>_xlfn.XLOOKUP(A1728,Table3[customer_no],Table3[state_id],"NOT FOUND")</f>
        <v>R1012</v>
      </c>
      <c r="S1728" s="34" cm="1">
        <f t="array" ref="S1728">_xlfn.XLOOKUP(A1728,Table3[customer_no],'Hospitalisation Details'!$F$2:$F$2344,"NOT FOUND")</f>
        <v>5266.37</v>
      </c>
      <c r="T1728" t="str">
        <f>_xlfn.XLOOKUP(A1728,Table2[Customer ID],Table2[BMI_category],"NOT FOUND")</f>
        <v>Overweight</v>
      </c>
      <c r="U1728" s="7">
        <f>_xlfn.XLOOKUP(A1728,Table2[Customer ID],Table2[no of surgery],"NOT FOUND")</f>
        <v>1</v>
      </c>
      <c r="V1728" t="str">
        <f>_xlfn.XLOOKUP(A1728,Table2[Customer ID],Table2[smoker_missing],"NOT FOUND")</f>
        <v>No</v>
      </c>
      <c r="W1728" t="str">
        <f t="shared" si="26"/>
        <v>Diabetes</v>
      </c>
      <c r="X1728" s="37">
        <f>SUM(Table5[[#This Row],[Title]:[Diabetes Level]])</f>
        <v>39058.76</v>
      </c>
    </row>
    <row r="1729" spans="1:24" x14ac:dyDescent="0.25">
      <c r="A1729" t="s">
        <v>643</v>
      </c>
      <c r="B1729" t="str">
        <f>VLOOKUP(A1729,'Customer Names'!$A$2:$E$2336,3,FALSE)</f>
        <v>Mr.</v>
      </c>
      <c r="C1729" t="str">
        <f>_xlfn.XLOOKUP(A1729,$A$2:$A$2336,'Customer Names'!$D$2:$D$2336,"NOT FOUND")</f>
        <v>Austen G</v>
      </c>
      <c r="D1729" t="str">
        <f>_xlfn.XLOOKUP(A1729,$A$2:$A$2336,'Customer Names'!$E$2:$E$2336,"NOT FOUND")</f>
        <v>Davenport</v>
      </c>
      <c r="E1729" cm="1">
        <f t="array" ref="E1729">_xlfn.XLOOKUP(A1729,$A$2:$A$2336,Table2[BMI],"NOT FOUND")</f>
        <v>27.454999999999998</v>
      </c>
      <c r="F1729" cm="1">
        <f t="array" ref="F1729">_xlfn.XLOOKUP(A1729,$A$2:$A$2336,Table2[HBA1C],"NOT FOUND")</f>
        <v>4.54</v>
      </c>
      <c r="G1729" t="str" cm="1">
        <f t="array" ref="G1729">_xlfn.XLOOKUP(A1729,$A$2:$A$2336,Table2[Heart Issues],"NOT FOUND")</f>
        <v>No</v>
      </c>
      <c r="H1729" t="str" cm="1">
        <f t="array" ref="H1729">_xlfn.XLOOKUP(A1729,$A$2:$A$2336,Table2[Any Transplants],"NOT FOUND")</f>
        <v>No</v>
      </c>
      <c r="I1729" t="str" cm="1">
        <f t="array" ref="I1729">_xlfn.XLOOKUP(A1729,$A$2:$A$2336,Table2[Cancer history],"NOT FOUND")</f>
        <v>No</v>
      </c>
      <c r="J1729" t="str">
        <f>_xlfn.XLOOKUP(A1729,Table3[customer_no],Table3[month],"NOT FOUND")</f>
        <v>Jul</v>
      </c>
      <c r="K1729" s="7">
        <f>_xlfn.XLOOKUP(A1729,Table3[customer_no],Table3[year_average],"NOT FOUND")</f>
        <v>1989</v>
      </c>
      <c r="L1729" cm="1">
        <f t="array" ref="L1729">_xlfn.XLOOKUP(A1729,Table3[customer_no],'Hospitalisation Details'!$D$2:$D$2344,"NOT FOUND")</f>
        <v>19</v>
      </c>
      <c r="M1729" s="33">
        <f>_xlfn.XLOOKUP(A1729,Table3[customer_no],Table3[dd/mm/yy],"NOT FOUND")</f>
        <v>32708</v>
      </c>
      <c r="N1729">
        <f>_xlfn.XLOOKUP(A1729,Table3[customer_no],Table3[age],"NOT FOUND")</f>
        <v>33</v>
      </c>
      <c r="O1729" cm="1">
        <f t="array" ref="O1729">_xlfn.XLOOKUP(A1729,Table3[customer_no],'Hospitalisation Details'!$E$2:$E$2344,"NOT FOUND")</f>
        <v>2</v>
      </c>
      <c r="P1729" t="str">
        <f>_xlfn.XLOOKUP(A1729,Table3[customer_no],Table3[hsplt_handled],"NOT FOUND")</f>
        <v>tier - 2</v>
      </c>
      <c r="Q1729" t="str">
        <f>_xlfn.XLOOKUP(A1729,Table3[customer_no],Table3[city_handled],"NOT FOUND")</f>
        <v>tier - 2</v>
      </c>
      <c r="R1729" t="str">
        <f>_xlfn.XLOOKUP(A1729,Table3[customer_no],Table3[state_id],"NOT FOUND")</f>
        <v>R1012</v>
      </c>
      <c r="S1729" s="34" cm="1">
        <f t="array" ref="S1729">_xlfn.XLOOKUP(A1729,Table3[customer_no],'Hospitalisation Details'!$F$2:$F$2344,"NOT FOUND")</f>
        <v>5261.47</v>
      </c>
      <c r="T1729" t="str">
        <f>_xlfn.XLOOKUP(A1729,Table2[Customer ID],Table2[BMI_category],"NOT FOUND")</f>
        <v>Overweight</v>
      </c>
      <c r="U1729" s="7">
        <f>_xlfn.XLOOKUP(A1729,Table2[Customer ID],Table2[no of surgery],"NOT FOUND")</f>
        <v>0</v>
      </c>
      <c r="V1729" t="str">
        <f>_xlfn.XLOOKUP(A1729,Table2[Customer ID],Table2[smoker_missing],"NOT FOUND")</f>
        <v>No</v>
      </c>
      <c r="W1729" t="str">
        <f t="shared" si="26"/>
        <v>Normal</v>
      </c>
      <c r="X1729" s="37">
        <f>SUM(Table5[[#This Row],[Title]:[Diabetes Level]])</f>
        <v>40044.465000000004</v>
      </c>
    </row>
    <row r="1730" spans="1:24" x14ac:dyDescent="0.25">
      <c r="A1730" t="s">
        <v>642</v>
      </c>
      <c r="B1730" t="str">
        <f>VLOOKUP(A1730,'Customer Names'!$A$2:$E$2336,3,FALSE)</f>
        <v>Mr.</v>
      </c>
      <c r="C1730" t="str">
        <f>_xlfn.XLOOKUP(A1730,$A$2:$A$2336,'Customer Names'!$D$2:$D$2336,"NOT FOUND")</f>
        <v>Tory J.</v>
      </c>
      <c r="D1730" t="str">
        <f>_xlfn.XLOOKUP(A1730,$A$2:$A$2336,'Customer Names'!$E$2:$E$2336,"NOT FOUND")</f>
        <v>Johansen</v>
      </c>
      <c r="E1730" cm="1">
        <f t="array" ref="E1730">_xlfn.XLOOKUP(A1730,$A$2:$A$2336,Table2[BMI],"NOT FOUND")</f>
        <v>24.605</v>
      </c>
      <c r="F1730" cm="1">
        <f t="array" ref="F1730">_xlfn.XLOOKUP(A1730,$A$2:$A$2336,Table2[HBA1C],"NOT FOUND")</f>
        <v>5.7</v>
      </c>
      <c r="G1730" t="str" cm="1">
        <f t="array" ref="G1730">_xlfn.XLOOKUP(A1730,$A$2:$A$2336,Table2[Heart Issues],"NOT FOUND")</f>
        <v>No</v>
      </c>
      <c r="H1730" t="str" cm="1">
        <f t="array" ref="H1730">_xlfn.XLOOKUP(A1730,$A$2:$A$2336,Table2[Any Transplants],"NOT FOUND")</f>
        <v>No</v>
      </c>
      <c r="I1730" t="str" cm="1">
        <f t="array" ref="I1730">_xlfn.XLOOKUP(A1730,$A$2:$A$2336,Table2[Cancer history],"NOT FOUND")</f>
        <v>No</v>
      </c>
      <c r="J1730" t="str">
        <f>_xlfn.XLOOKUP(A1730,Table3[customer_no],Table3[month],"NOT FOUND")</f>
        <v>Nov</v>
      </c>
      <c r="K1730" s="7">
        <f>_xlfn.XLOOKUP(A1730,Table3[customer_no],Table3[year_average],"NOT FOUND")</f>
        <v>1989</v>
      </c>
      <c r="L1730" cm="1">
        <f t="array" ref="L1730">_xlfn.XLOOKUP(A1730,Table3[customer_no],'Hospitalisation Details'!$D$2:$D$2344,"NOT FOUND")</f>
        <v>25</v>
      </c>
      <c r="M1730" s="33">
        <f>_xlfn.XLOOKUP(A1730,Table3[customer_no],Table3[dd/mm/yy],"NOT FOUND")</f>
        <v>32837</v>
      </c>
      <c r="N1730">
        <f>_xlfn.XLOOKUP(A1730,Table3[customer_no],Table3[age],"NOT FOUND")</f>
        <v>33</v>
      </c>
      <c r="O1730" cm="1">
        <f t="array" ref="O1730">_xlfn.XLOOKUP(A1730,Table3[customer_no],'Hospitalisation Details'!$E$2:$E$2344,"NOT FOUND")</f>
        <v>2</v>
      </c>
      <c r="P1730" t="str">
        <f>_xlfn.XLOOKUP(A1730,Table3[customer_no],Table3[hsplt_handled],"NOT FOUND")</f>
        <v>tier - 2</v>
      </c>
      <c r="Q1730" t="str">
        <f>_xlfn.XLOOKUP(A1730,Table3[customer_no],Table3[city_handled],"NOT FOUND")</f>
        <v>tier - 2</v>
      </c>
      <c r="R1730" t="str">
        <f>_xlfn.XLOOKUP(A1730,Table3[customer_no],Table3[state_id],"NOT FOUND")</f>
        <v>R1012</v>
      </c>
      <c r="S1730" s="34" cm="1">
        <f t="array" ref="S1730">_xlfn.XLOOKUP(A1730,Table3[customer_no],'Hospitalisation Details'!$F$2:$F$2344,"NOT FOUND")</f>
        <v>5257.51</v>
      </c>
      <c r="T1730" t="str">
        <f>_xlfn.XLOOKUP(A1730,Table2[Customer ID],Table2[BMI_category],"NOT FOUND")</f>
        <v>Normal Weight</v>
      </c>
      <c r="U1730" s="7">
        <f>_xlfn.XLOOKUP(A1730,Table2[Customer ID],Table2[no of surgery],"NOT FOUND")</f>
        <v>0</v>
      </c>
      <c r="V1730" t="str">
        <f>_xlfn.XLOOKUP(A1730,Table2[Customer ID],Table2[smoker_missing],"NOT FOUND")</f>
        <v>No</v>
      </c>
      <c r="W1730" t="str">
        <f t="shared" si="26"/>
        <v>Prediabetes</v>
      </c>
      <c r="X1730" s="37">
        <f>SUM(Table5[[#This Row],[Title]:[Diabetes Level]])</f>
        <v>40173.815000000002</v>
      </c>
    </row>
    <row r="1731" spans="1:24" x14ac:dyDescent="0.25">
      <c r="A1731" t="s">
        <v>641</v>
      </c>
      <c r="B1731" t="str">
        <f>VLOOKUP(A1731,'Customer Names'!$A$2:$E$2336,3,FALSE)</f>
        <v>Mr.</v>
      </c>
      <c r="C1731" t="str">
        <f>_xlfn.XLOOKUP(A1731,$A$2:$A$2336,'Customer Names'!$D$2:$D$2336,"NOT FOUND")</f>
        <v>Robert J.</v>
      </c>
      <c r="D1731" t="str">
        <f>_xlfn.XLOOKUP(A1731,$A$2:$A$2336,'Customer Names'!$E$2:$E$2336,"NOT FOUND")</f>
        <v>Bond</v>
      </c>
      <c r="E1731" cm="1">
        <f t="array" ref="E1731">_xlfn.XLOOKUP(A1731,$A$2:$A$2336,Table2[BMI],"NOT FOUND")</f>
        <v>30.8</v>
      </c>
      <c r="F1731" cm="1">
        <f t="array" ref="F1731">_xlfn.XLOOKUP(A1731,$A$2:$A$2336,Table2[HBA1C],"NOT FOUND")</f>
        <v>5.07</v>
      </c>
      <c r="G1731" t="str" cm="1">
        <f t="array" ref="G1731">_xlfn.XLOOKUP(A1731,$A$2:$A$2336,Table2[Heart Issues],"NOT FOUND")</f>
        <v>No</v>
      </c>
      <c r="H1731" t="str" cm="1">
        <f t="array" ref="H1731">_xlfn.XLOOKUP(A1731,$A$2:$A$2336,Table2[Any Transplants],"NOT FOUND")</f>
        <v>No</v>
      </c>
      <c r="I1731" t="str" cm="1">
        <f t="array" ref="I1731">_xlfn.XLOOKUP(A1731,$A$2:$A$2336,Table2[Cancer history],"NOT FOUND")</f>
        <v>No</v>
      </c>
      <c r="J1731" t="str">
        <f>_xlfn.XLOOKUP(A1731,Table3[customer_no],Table3[month],"NOT FOUND")</f>
        <v>Jul</v>
      </c>
      <c r="K1731" s="7">
        <f>_xlfn.XLOOKUP(A1731,Table3[customer_no],Table3[year_average],"NOT FOUND")</f>
        <v>1990</v>
      </c>
      <c r="L1731" cm="1">
        <f t="array" ref="L1731">_xlfn.XLOOKUP(A1731,Table3[customer_no],'Hospitalisation Details'!$D$2:$D$2344,"NOT FOUND")</f>
        <v>6</v>
      </c>
      <c r="M1731" s="33">
        <f>_xlfn.XLOOKUP(A1731,Table3[customer_no],Table3[dd/mm/yy],"NOT FOUND")</f>
        <v>33060</v>
      </c>
      <c r="N1731">
        <f>_xlfn.XLOOKUP(A1731,Table3[customer_no],Table3[age],"NOT FOUND")</f>
        <v>32</v>
      </c>
      <c r="O1731" cm="1">
        <f t="array" ref="O1731">_xlfn.XLOOKUP(A1731,Table3[customer_no],'Hospitalisation Details'!$E$2:$E$2344,"NOT FOUND")</f>
        <v>3</v>
      </c>
      <c r="P1731" t="str">
        <f>_xlfn.XLOOKUP(A1731,Table3[customer_no],Table3[hsplt_handled],"NOT FOUND")</f>
        <v>tier - 3</v>
      </c>
      <c r="Q1731" t="str">
        <f>_xlfn.XLOOKUP(A1731,Table3[customer_no],Table3[city_handled],"NOT FOUND")</f>
        <v>tier - 3</v>
      </c>
      <c r="R1731" t="str">
        <f>_xlfn.XLOOKUP(A1731,Table3[customer_no],Table3[state_id],"NOT FOUND")</f>
        <v>R1011</v>
      </c>
      <c r="S1731" s="34" cm="1">
        <f t="array" ref="S1731">_xlfn.XLOOKUP(A1731,Table3[customer_no],'Hospitalisation Details'!$F$2:$F$2344,"NOT FOUND")</f>
        <v>5253.52</v>
      </c>
      <c r="T1731" t="str">
        <f>_xlfn.XLOOKUP(A1731,Table2[Customer ID],Table2[BMI_category],"NOT FOUND")</f>
        <v>Obesity</v>
      </c>
      <c r="U1731" s="7">
        <f>_xlfn.XLOOKUP(A1731,Table2[Customer ID],Table2[no of surgery],"NOT FOUND")</f>
        <v>0</v>
      </c>
      <c r="V1731" t="str">
        <f>_xlfn.XLOOKUP(A1731,Table2[Customer ID],Table2[smoker_missing],"NOT FOUND")</f>
        <v>No</v>
      </c>
      <c r="W1731" t="str">
        <f t="shared" ref="W1731:W1794" si="27">IF(F1731&lt;5.7, "Normal", IF(AND(F1731&gt;=5.7, F1731&lt;=6.4), "Prediabetes", "Diabetes"))</f>
        <v>Normal</v>
      </c>
      <c r="X1731" s="37">
        <f>SUM(Table5[[#This Row],[Title]:[Diabetes Level]])</f>
        <v>40380.39</v>
      </c>
    </row>
    <row r="1732" spans="1:24" x14ac:dyDescent="0.25">
      <c r="A1732" t="s">
        <v>640</v>
      </c>
      <c r="B1732" t="str">
        <f>VLOOKUP(A1732,'Customer Names'!$A$2:$E$2336,3,FALSE)</f>
        <v>Ms.</v>
      </c>
      <c r="C1732" t="str">
        <f>_xlfn.XLOOKUP(A1732,$A$2:$A$2336,'Customer Names'!$D$2:$D$2336,"NOT FOUND")</f>
        <v>Steph</v>
      </c>
      <c r="D1732" t="str">
        <f>_xlfn.XLOOKUP(A1732,$A$2:$A$2336,'Customer Names'!$E$2:$E$2336,"NOT FOUND")</f>
        <v>Reilly</v>
      </c>
      <c r="E1732" cm="1">
        <f t="array" ref="E1732">_xlfn.XLOOKUP(A1732,$A$2:$A$2336,Table2[BMI],"NOT FOUND")</f>
        <v>34.799999999999997</v>
      </c>
      <c r="F1732" cm="1">
        <f t="array" ref="F1732">_xlfn.XLOOKUP(A1732,$A$2:$A$2336,Table2[HBA1C],"NOT FOUND")</f>
        <v>4.38</v>
      </c>
      <c r="G1732" t="str" cm="1">
        <f t="array" ref="G1732">_xlfn.XLOOKUP(A1732,$A$2:$A$2336,Table2[Heart Issues],"NOT FOUND")</f>
        <v>No</v>
      </c>
      <c r="H1732" t="str" cm="1">
        <f t="array" ref="H1732">_xlfn.XLOOKUP(A1732,$A$2:$A$2336,Table2[Any Transplants],"NOT FOUND")</f>
        <v>No</v>
      </c>
      <c r="I1732" t="str" cm="1">
        <f t="array" ref="I1732">_xlfn.XLOOKUP(A1732,$A$2:$A$2336,Table2[Cancer history],"NOT FOUND")</f>
        <v>No</v>
      </c>
      <c r="J1732" t="str">
        <f>_xlfn.XLOOKUP(A1732,Table3[customer_no],Table3[month],"NOT FOUND")</f>
        <v>Sep</v>
      </c>
      <c r="K1732" s="7">
        <f>_xlfn.XLOOKUP(A1732,Table3[customer_no],Table3[year_average],"NOT FOUND")</f>
        <v>1987</v>
      </c>
      <c r="L1732" cm="1">
        <f t="array" ref="L1732">_xlfn.XLOOKUP(A1732,Table3[customer_no],'Hospitalisation Details'!$D$2:$D$2344,"NOT FOUND")</f>
        <v>9</v>
      </c>
      <c r="M1732" s="33">
        <f>_xlfn.XLOOKUP(A1732,Table3[customer_no],Table3[dd/mm/yy],"NOT FOUND")</f>
        <v>32029</v>
      </c>
      <c r="N1732">
        <f>_xlfn.XLOOKUP(A1732,Table3[customer_no],Table3[age],"NOT FOUND")</f>
        <v>35</v>
      </c>
      <c r="O1732" cm="1">
        <f t="array" ref="O1732">_xlfn.XLOOKUP(A1732,Table3[customer_no],'Hospitalisation Details'!$E$2:$E$2344,"NOT FOUND")</f>
        <v>1</v>
      </c>
      <c r="P1732" t="str">
        <f>_xlfn.XLOOKUP(A1732,Table3[customer_no],Table3[hsplt_handled],"NOT FOUND")</f>
        <v>tier - 2</v>
      </c>
      <c r="Q1732" t="str">
        <f>_xlfn.XLOOKUP(A1732,Table3[customer_no],Table3[city_handled],"NOT FOUND")</f>
        <v>tier - 3</v>
      </c>
      <c r="R1732" t="str">
        <f>_xlfn.XLOOKUP(A1732,Table3[customer_no],Table3[state_id],"NOT FOUND")</f>
        <v>R1011</v>
      </c>
      <c r="S1732" s="34" cm="1">
        <f t="array" ref="S1732">_xlfn.XLOOKUP(A1732,Table3[customer_no],'Hospitalisation Details'!$F$2:$F$2344,"NOT FOUND")</f>
        <v>5246.05</v>
      </c>
      <c r="T1732" t="str">
        <f>_xlfn.XLOOKUP(A1732,Table2[Customer ID],Table2[BMI_category],"NOT FOUND")</f>
        <v>Obesity</v>
      </c>
      <c r="U1732" s="7">
        <f>_xlfn.XLOOKUP(A1732,Table2[Customer ID],Table2[no of surgery],"NOT FOUND")</f>
        <v>1</v>
      </c>
      <c r="V1732" t="str">
        <f>_xlfn.XLOOKUP(A1732,Table2[Customer ID],Table2[smoker_missing],"NOT FOUND")</f>
        <v>No</v>
      </c>
      <c r="W1732" t="str">
        <f t="shared" si="27"/>
        <v>Normal</v>
      </c>
      <c r="X1732" s="37">
        <f>SUM(Table5[[#This Row],[Title]:[Diabetes Level]])</f>
        <v>39347.230000000003</v>
      </c>
    </row>
    <row r="1733" spans="1:24" x14ac:dyDescent="0.25">
      <c r="A1733" t="s">
        <v>639</v>
      </c>
      <c r="B1733" t="str">
        <f>VLOOKUP(A1733,'Customer Names'!$A$2:$E$2336,3,FALSE)</f>
        <v>Ms.</v>
      </c>
      <c r="C1733" t="str">
        <f>_xlfn.XLOOKUP(A1733,$A$2:$A$2336,'Customer Names'!$D$2:$D$2336,"NOT FOUND")</f>
        <v>Kate</v>
      </c>
      <c r="D1733" t="str">
        <f>_xlfn.XLOOKUP(A1733,$A$2:$A$2336,'Customer Names'!$E$2:$E$2336,"NOT FOUND")</f>
        <v>Chandler</v>
      </c>
      <c r="E1733" cm="1">
        <f t="array" ref="E1733">_xlfn.XLOOKUP(A1733,$A$2:$A$2336,Table2[BMI],"NOT FOUND")</f>
        <v>34.21</v>
      </c>
      <c r="F1733" cm="1">
        <f t="array" ref="F1733">_xlfn.XLOOKUP(A1733,$A$2:$A$2336,Table2[HBA1C],"NOT FOUND")</f>
        <v>4.54</v>
      </c>
      <c r="G1733" t="str" cm="1">
        <f t="array" ref="G1733">_xlfn.XLOOKUP(A1733,$A$2:$A$2336,Table2[Heart Issues],"NOT FOUND")</f>
        <v>No</v>
      </c>
      <c r="H1733" t="str" cm="1">
        <f t="array" ref="H1733">_xlfn.XLOOKUP(A1733,$A$2:$A$2336,Table2[Any Transplants],"NOT FOUND")</f>
        <v>No</v>
      </c>
      <c r="I1733" t="str" cm="1">
        <f t="array" ref="I1733">_xlfn.XLOOKUP(A1733,$A$2:$A$2336,Table2[Cancer history],"NOT FOUND")</f>
        <v>No</v>
      </c>
      <c r="J1733" t="str">
        <f>_xlfn.XLOOKUP(A1733,Table3[customer_no],Table3[month],"NOT FOUND")</f>
        <v>Jul</v>
      </c>
      <c r="K1733" s="7">
        <f>_xlfn.XLOOKUP(A1733,Table3[customer_no],Table3[year_average],"NOT FOUND")</f>
        <v>1987</v>
      </c>
      <c r="L1733" cm="1">
        <f t="array" ref="L1733">_xlfn.XLOOKUP(A1733,Table3[customer_no],'Hospitalisation Details'!$D$2:$D$2344,"NOT FOUND")</f>
        <v>5</v>
      </c>
      <c r="M1733" s="33">
        <f>_xlfn.XLOOKUP(A1733,Table3[customer_no],Table3[dd/mm/yy],"NOT FOUND")</f>
        <v>31963</v>
      </c>
      <c r="N1733">
        <f>_xlfn.XLOOKUP(A1733,Table3[customer_no],Table3[age],"NOT FOUND")</f>
        <v>35</v>
      </c>
      <c r="O1733" cm="1">
        <f t="array" ref="O1733">_xlfn.XLOOKUP(A1733,Table3[customer_no],'Hospitalisation Details'!$E$2:$E$2344,"NOT FOUND")</f>
        <v>1</v>
      </c>
      <c r="P1733" t="str">
        <f>_xlfn.XLOOKUP(A1733,Table3[customer_no],Table3[hsplt_handled],"NOT FOUND")</f>
        <v>tier - 2</v>
      </c>
      <c r="Q1733" t="str">
        <f>_xlfn.XLOOKUP(A1733,Table3[customer_no],Table3[city_handled],"NOT FOUND")</f>
        <v>tier - 2</v>
      </c>
      <c r="R1733" t="str">
        <f>_xlfn.XLOOKUP(A1733,Table3[customer_no],Table3[state_id],"NOT FOUND")</f>
        <v>R1013</v>
      </c>
      <c r="S1733" s="34" cm="1">
        <f t="array" ref="S1733">_xlfn.XLOOKUP(A1733,Table3[customer_no],'Hospitalisation Details'!$F$2:$F$2344,"NOT FOUND")</f>
        <v>5245.23</v>
      </c>
      <c r="T1733" t="str">
        <f>_xlfn.XLOOKUP(A1733,Table2[Customer ID],Table2[BMI_category],"NOT FOUND")</f>
        <v>Obesity</v>
      </c>
      <c r="U1733" s="7">
        <f>_xlfn.XLOOKUP(A1733,Table2[Customer ID],Table2[no of surgery],"NOT FOUND")</f>
        <v>1</v>
      </c>
      <c r="V1733" t="str">
        <f>_xlfn.XLOOKUP(A1733,Table2[Customer ID],Table2[smoker_missing],"NOT FOUND")</f>
        <v>No</v>
      </c>
      <c r="W1733" t="str">
        <f t="shared" si="27"/>
        <v>Normal</v>
      </c>
      <c r="X1733" s="37">
        <f>SUM(Table5[[#This Row],[Title]:[Diabetes Level]])</f>
        <v>39275.979999999996</v>
      </c>
    </row>
    <row r="1734" spans="1:24" x14ac:dyDescent="0.25">
      <c r="A1734" t="s">
        <v>638</v>
      </c>
      <c r="B1734" t="str">
        <f>VLOOKUP(A1734,'Customer Names'!$A$2:$E$2336,3,FALSE)</f>
        <v>Ms.</v>
      </c>
      <c r="C1734" t="str">
        <f>_xlfn.XLOOKUP(A1734,$A$2:$A$2336,'Customer Names'!$D$2:$D$2336,"NOT FOUND")</f>
        <v>Kristina</v>
      </c>
      <c r="D1734" t="str">
        <f>_xlfn.XLOOKUP(A1734,$A$2:$A$2336,'Customer Names'!$E$2:$E$2336,"NOT FOUND")</f>
        <v>Kaufmann</v>
      </c>
      <c r="E1734" cm="1">
        <f t="array" ref="E1734">_xlfn.XLOOKUP(A1734,$A$2:$A$2336,Table2[BMI],"NOT FOUND")</f>
        <v>31</v>
      </c>
      <c r="F1734" cm="1">
        <f t="array" ref="F1734">_xlfn.XLOOKUP(A1734,$A$2:$A$2336,Table2[HBA1C],"NOT FOUND")</f>
        <v>5.38</v>
      </c>
      <c r="G1734" t="str" cm="1">
        <f t="array" ref="G1734">_xlfn.XLOOKUP(A1734,$A$2:$A$2336,Table2[Heart Issues],"NOT FOUND")</f>
        <v>No</v>
      </c>
      <c r="H1734" t="str" cm="1">
        <f t="array" ref="H1734">_xlfn.XLOOKUP(A1734,$A$2:$A$2336,Table2[Any Transplants],"NOT FOUND")</f>
        <v>No</v>
      </c>
      <c r="I1734" t="str" cm="1">
        <f t="array" ref="I1734">_xlfn.XLOOKUP(A1734,$A$2:$A$2336,Table2[Cancer history],"NOT FOUND")</f>
        <v>No</v>
      </c>
      <c r="J1734" t="str">
        <f>_xlfn.XLOOKUP(A1734,Table3[customer_no],Table3[month],"NOT FOUND")</f>
        <v>Dec</v>
      </c>
      <c r="K1734" s="7">
        <f>_xlfn.XLOOKUP(A1734,Table3[customer_no],Table3[year_average],"NOT FOUND")</f>
        <v>1987</v>
      </c>
      <c r="L1734" cm="1">
        <f t="array" ref="L1734">_xlfn.XLOOKUP(A1734,Table3[customer_no],'Hospitalisation Details'!$D$2:$D$2344,"NOT FOUND")</f>
        <v>26</v>
      </c>
      <c r="M1734" s="33">
        <f>_xlfn.XLOOKUP(A1734,Table3[customer_no],Table3[dd/mm/yy],"NOT FOUND")</f>
        <v>32137</v>
      </c>
      <c r="N1734">
        <f>_xlfn.XLOOKUP(A1734,Table3[customer_no],Table3[age],"NOT FOUND")</f>
        <v>35</v>
      </c>
      <c r="O1734" cm="1">
        <f t="array" ref="O1734">_xlfn.XLOOKUP(A1734,Table3[customer_no],'Hospitalisation Details'!$E$2:$E$2344,"NOT FOUND")</f>
        <v>1</v>
      </c>
      <c r="P1734" t="str">
        <f>_xlfn.XLOOKUP(A1734,Table3[customer_no],Table3[hsplt_handled],"NOT FOUND")</f>
        <v>tier - 2</v>
      </c>
      <c r="Q1734" t="str">
        <f>_xlfn.XLOOKUP(A1734,Table3[customer_no],Table3[city_handled],"NOT FOUND")</f>
        <v>tier - 2</v>
      </c>
      <c r="R1734" t="str">
        <f>_xlfn.XLOOKUP(A1734,Table3[customer_no],Table3[state_id],"NOT FOUND")</f>
        <v>R1011</v>
      </c>
      <c r="S1734" s="34" cm="1">
        <f t="array" ref="S1734">_xlfn.XLOOKUP(A1734,Table3[customer_no],'Hospitalisation Details'!$F$2:$F$2344,"NOT FOUND")</f>
        <v>5240.7700000000004</v>
      </c>
      <c r="T1734" t="str">
        <f>_xlfn.XLOOKUP(A1734,Table2[Customer ID],Table2[BMI_category],"NOT FOUND")</f>
        <v>Obesity</v>
      </c>
      <c r="U1734" s="7">
        <f>_xlfn.XLOOKUP(A1734,Table2[Customer ID],Table2[no of surgery],"NOT FOUND")</f>
        <v>1</v>
      </c>
      <c r="V1734" t="str">
        <f>_xlfn.XLOOKUP(A1734,Table2[Customer ID],Table2[smoker_missing],"NOT FOUND")</f>
        <v>No</v>
      </c>
      <c r="W1734" t="str">
        <f t="shared" si="27"/>
        <v>Normal</v>
      </c>
      <c r="X1734" s="37">
        <f>SUM(Table5[[#This Row],[Title]:[Diabetes Level]])</f>
        <v>39464.149999999994</v>
      </c>
    </row>
    <row r="1735" spans="1:24" x14ac:dyDescent="0.25">
      <c r="A1735" t="s">
        <v>637</v>
      </c>
      <c r="B1735" t="str">
        <f>VLOOKUP(A1735,'Customer Names'!$A$2:$E$2336,3,FALSE)</f>
        <v>Ms.</v>
      </c>
      <c r="C1735" t="str">
        <f>_xlfn.XLOOKUP(A1735,$A$2:$A$2336,'Customer Names'!$D$2:$D$2336,"NOT FOUND")</f>
        <v>Flo</v>
      </c>
      <c r="D1735" t="str">
        <f>_xlfn.XLOOKUP(A1735,$A$2:$A$2336,'Customer Names'!$E$2:$E$2336,"NOT FOUND")</f>
        <v>Barnes-Zurkinden</v>
      </c>
      <c r="E1735" cm="1">
        <f t="array" ref="E1735">_xlfn.XLOOKUP(A1735,$A$2:$A$2336,Table2[BMI],"NOT FOUND")</f>
        <v>26.125</v>
      </c>
      <c r="F1735" cm="1">
        <f t="array" ref="F1735">_xlfn.XLOOKUP(A1735,$A$2:$A$2336,Table2[HBA1C],"NOT FOUND")</f>
        <v>5.55</v>
      </c>
      <c r="G1735" t="str" cm="1">
        <f t="array" ref="G1735">_xlfn.XLOOKUP(A1735,$A$2:$A$2336,Table2[Heart Issues],"NOT FOUND")</f>
        <v>No</v>
      </c>
      <c r="H1735" t="str" cm="1">
        <f t="array" ref="H1735">_xlfn.XLOOKUP(A1735,$A$2:$A$2336,Table2[Any Transplants],"NOT FOUND")</f>
        <v>No</v>
      </c>
      <c r="I1735" t="str" cm="1">
        <f t="array" ref="I1735">_xlfn.XLOOKUP(A1735,$A$2:$A$2336,Table2[Cancer history],"NOT FOUND")</f>
        <v>No</v>
      </c>
      <c r="J1735" t="str">
        <f>_xlfn.XLOOKUP(A1735,Table3[customer_no],Table3[month],"NOT FOUND")</f>
        <v>Jun</v>
      </c>
      <c r="K1735" s="7">
        <f>_xlfn.XLOOKUP(A1735,Table3[customer_no],Table3[year_average],"NOT FOUND")</f>
        <v>1987</v>
      </c>
      <c r="L1735" cm="1">
        <f t="array" ref="L1735">_xlfn.XLOOKUP(A1735,Table3[customer_no],'Hospitalisation Details'!$D$2:$D$2344,"NOT FOUND")</f>
        <v>29</v>
      </c>
      <c r="M1735" s="33">
        <f>_xlfn.XLOOKUP(A1735,Table3[customer_no],Table3[dd/mm/yy],"NOT FOUND")</f>
        <v>31957</v>
      </c>
      <c r="N1735">
        <f>_xlfn.XLOOKUP(A1735,Table3[customer_no],Table3[age],"NOT FOUND")</f>
        <v>35</v>
      </c>
      <c r="O1735" cm="1">
        <f t="array" ref="O1735">_xlfn.XLOOKUP(A1735,Table3[customer_no],'Hospitalisation Details'!$E$2:$E$2344,"NOT FOUND")</f>
        <v>0</v>
      </c>
      <c r="P1735" t="str">
        <f>_xlfn.XLOOKUP(A1735,Table3[customer_no],Table3[hsplt_handled],"NOT FOUND")</f>
        <v>tier - 2</v>
      </c>
      <c r="Q1735" t="str">
        <f>_xlfn.XLOOKUP(A1735,Table3[customer_no],Table3[city_handled],"NOT FOUND")</f>
        <v>tier - 1</v>
      </c>
      <c r="R1735" t="str">
        <f>_xlfn.XLOOKUP(A1735,Table3[customer_no],Table3[state_id],"NOT FOUND")</f>
        <v>R1024</v>
      </c>
      <c r="S1735" s="34" cm="1">
        <f t="array" ref="S1735">_xlfn.XLOOKUP(A1735,Table3[customer_no],'Hospitalisation Details'!$F$2:$F$2344,"NOT FOUND")</f>
        <v>5227.99</v>
      </c>
      <c r="T1735" t="str">
        <f>_xlfn.XLOOKUP(A1735,Table2[Customer ID],Table2[BMI_category],"NOT FOUND")</f>
        <v>Overweight</v>
      </c>
      <c r="U1735" s="7">
        <f>_xlfn.XLOOKUP(A1735,Table2[Customer ID],Table2[no of surgery],"NOT FOUND")</f>
        <v>1</v>
      </c>
      <c r="V1735" t="str">
        <f>_xlfn.XLOOKUP(A1735,Table2[Customer ID],Table2[smoker_missing],"NOT FOUND")</f>
        <v>No</v>
      </c>
      <c r="W1735" t="str">
        <f t="shared" si="27"/>
        <v>Normal</v>
      </c>
      <c r="X1735" s="37">
        <f>SUM(Table5[[#This Row],[Title]:[Diabetes Level]])</f>
        <v>39268.665000000001</v>
      </c>
    </row>
    <row r="1736" spans="1:24" x14ac:dyDescent="0.25">
      <c r="A1736" t="s">
        <v>636</v>
      </c>
      <c r="B1736" t="str">
        <f>VLOOKUP(A1736,'Customer Names'!$A$2:$E$2336,3,FALSE)</f>
        <v>Mrs.</v>
      </c>
      <c r="C1736" t="str">
        <f>_xlfn.XLOOKUP(A1736,$A$2:$A$2336,'Customer Names'!$D$2:$D$2336,"NOT FOUND")</f>
        <v>Sarah P.</v>
      </c>
      <c r="D1736" t="str">
        <f>_xlfn.XLOOKUP(A1736,$A$2:$A$2336,'Customer Names'!$E$2:$E$2336,"NOT FOUND")</f>
        <v>Wolter</v>
      </c>
      <c r="E1736" cm="1">
        <f t="array" ref="E1736">_xlfn.XLOOKUP(A1736,$A$2:$A$2336,Table2[BMI],"NOT FOUND")</f>
        <v>30.13</v>
      </c>
      <c r="F1736" cm="1">
        <f t="array" ref="F1736">_xlfn.XLOOKUP(A1736,$A$2:$A$2336,Table2[HBA1C],"NOT FOUND")</f>
        <v>4.03</v>
      </c>
      <c r="G1736" t="str" cm="1">
        <f t="array" ref="G1736">_xlfn.XLOOKUP(A1736,$A$2:$A$2336,Table2[Heart Issues],"NOT FOUND")</f>
        <v>yes</v>
      </c>
      <c r="H1736" t="str" cm="1">
        <f t="array" ref="H1736">_xlfn.XLOOKUP(A1736,$A$2:$A$2336,Table2[Any Transplants],"NOT FOUND")</f>
        <v>No</v>
      </c>
      <c r="I1736" t="str" cm="1">
        <f t="array" ref="I1736">_xlfn.XLOOKUP(A1736,$A$2:$A$2336,Table2[Cancer history],"NOT FOUND")</f>
        <v>No</v>
      </c>
      <c r="J1736" t="str">
        <f>_xlfn.XLOOKUP(A1736,Table3[customer_no],Table3[month],"NOT FOUND")</f>
        <v>Jun</v>
      </c>
      <c r="K1736" s="7">
        <f>_xlfn.XLOOKUP(A1736,Table3[customer_no],Table3[year_average],"NOT FOUND")</f>
        <v>1995</v>
      </c>
      <c r="L1736" cm="1">
        <f t="array" ref="L1736">_xlfn.XLOOKUP(A1736,Table3[customer_no],'Hospitalisation Details'!$D$2:$D$2344,"NOT FOUND")</f>
        <v>6</v>
      </c>
      <c r="M1736" s="33">
        <f>_xlfn.XLOOKUP(A1736,Table3[customer_no],Table3[dd/mm/yy],"NOT FOUND")</f>
        <v>34856</v>
      </c>
      <c r="N1736">
        <f>_xlfn.XLOOKUP(A1736,Table3[customer_no],Table3[age],"NOT FOUND")</f>
        <v>28</v>
      </c>
      <c r="O1736" cm="1">
        <f t="array" ref="O1736">_xlfn.XLOOKUP(A1736,Table3[customer_no],'Hospitalisation Details'!$E$2:$E$2344,"NOT FOUND")</f>
        <v>0</v>
      </c>
      <c r="P1736" t="str">
        <f>_xlfn.XLOOKUP(A1736,Table3[customer_no],Table3[hsplt_handled],"NOT FOUND")</f>
        <v>tier - 2</v>
      </c>
      <c r="Q1736" t="str">
        <f>_xlfn.XLOOKUP(A1736,Table3[customer_no],Table3[city_handled],"NOT FOUND")</f>
        <v>tier - 2</v>
      </c>
      <c r="R1736" t="str">
        <f>_xlfn.XLOOKUP(A1736,Table3[customer_no],Table3[state_id],"NOT FOUND")</f>
        <v>R1025</v>
      </c>
      <c r="S1736" s="34" cm="1">
        <f t="array" ref="S1736">_xlfn.XLOOKUP(A1736,Table3[customer_no],'Hospitalisation Details'!$F$2:$F$2344,"NOT FOUND")</f>
        <v>5216.4799999999996</v>
      </c>
      <c r="T1736" t="str">
        <f>_xlfn.XLOOKUP(A1736,Table2[Customer ID],Table2[BMI_category],"NOT FOUND")</f>
        <v>Obesity</v>
      </c>
      <c r="U1736" s="7">
        <f>_xlfn.XLOOKUP(A1736,Table2[Customer ID],Table2[no of surgery],"NOT FOUND")</f>
        <v>1</v>
      </c>
      <c r="V1736" t="str">
        <f>_xlfn.XLOOKUP(A1736,Table2[Customer ID],Table2[smoker_missing],"NOT FOUND")</f>
        <v>No</v>
      </c>
      <c r="W1736" t="str">
        <f t="shared" si="27"/>
        <v>Normal</v>
      </c>
      <c r="X1736" s="37">
        <f>SUM(Table5[[#This Row],[Title]:[Diabetes Level]])</f>
        <v>42136.639999999999</v>
      </c>
    </row>
    <row r="1737" spans="1:24" x14ac:dyDescent="0.25">
      <c r="A1737" t="s">
        <v>635</v>
      </c>
      <c r="B1737" t="str">
        <f>VLOOKUP(A1737,'Customer Names'!$A$2:$E$2336,3,FALSE)</f>
        <v>Ms.</v>
      </c>
      <c r="C1737" t="str">
        <f>_xlfn.XLOOKUP(A1737,$A$2:$A$2336,'Customer Names'!$D$2:$D$2336,"NOT FOUND")</f>
        <v>Anabel</v>
      </c>
      <c r="D1737" t="str">
        <f>_xlfn.XLOOKUP(A1737,$A$2:$A$2336,'Customer Names'!$E$2:$E$2336,"NOT FOUND")</f>
        <v>Pearson</v>
      </c>
      <c r="E1737" cm="1">
        <f t="array" ref="E1737">_xlfn.XLOOKUP(A1737,$A$2:$A$2336,Table2[BMI],"NOT FOUND")</f>
        <v>34.19</v>
      </c>
      <c r="F1737" cm="1">
        <f t="array" ref="F1737">_xlfn.XLOOKUP(A1737,$A$2:$A$2336,Table2[HBA1C],"NOT FOUND")</f>
        <v>4.1900000000000004</v>
      </c>
      <c r="G1737" t="str" cm="1">
        <f t="array" ref="G1737">_xlfn.XLOOKUP(A1737,$A$2:$A$2336,Table2[Heart Issues],"NOT FOUND")</f>
        <v>No</v>
      </c>
      <c r="H1737" t="str" cm="1">
        <f t="array" ref="H1737">_xlfn.XLOOKUP(A1737,$A$2:$A$2336,Table2[Any Transplants],"NOT FOUND")</f>
        <v>No</v>
      </c>
      <c r="I1737" t="str" cm="1">
        <f t="array" ref="I1737">_xlfn.XLOOKUP(A1737,$A$2:$A$2336,Table2[Cancer history],"NOT FOUND")</f>
        <v>No</v>
      </c>
      <c r="J1737" t="str">
        <f>_xlfn.XLOOKUP(A1737,Table3[customer_no],Table3[month],"NOT FOUND")</f>
        <v>Dec</v>
      </c>
      <c r="K1737" s="7">
        <f>_xlfn.XLOOKUP(A1737,Table3[customer_no],Table3[year_average],"NOT FOUND")</f>
        <v>1999</v>
      </c>
      <c r="L1737" cm="1">
        <f t="array" ref="L1737">_xlfn.XLOOKUP(A1737,Table3[customer_no],'Hospitalisation Details'!$D$2:$D$2344,"NOT FOUND")</f>
        <v>1</v>
      </c>
      <c r="M1737" s="33">
        <f>_xlfn.XLOOKUP(A1737,Table3[customer_no],Table3[dd/mm/yy],"NOT FOUND")</f>
        <v>36495</v>
      </c>
      <c r="N1737">
        <f>_xlfn.XLOOKUP(A1737,Table3[customer_no],Table3[age],"NOT FOUND")</f>
        <v>23</v>
      </c>
      <c r="O1737" cm="1">
        <f t="array" ref="O1737">_xlfn.XLOOKUP(A1737,Table3[customer_no],'Hospitalisation Details'!$E$2:$E$2344,"NOT FOUND")</f>
        <v>0</v>
      </c>
      <c r="P1737" t="str">
        <f>_xlfn.XLOOKUP(A1737,Table3[customer_no],Table3[hsplt_handled],"NOT FOUND")</f>
        <v>tier - 2</v>
      </c>
      <c r="Q1737" t="str">
        <f>_xlfn.XLOOKUP(A1737,Table3[customer_no],Table3[city_handled],"NOT FOUND")</f>
        <v>tier - 1</v>
      </c>
      <c r="R1737" t="str">
        <f>_xlfn.XLOOKUP(A1737,Table3[customer_no],Table3[state_id],"NOT FOUND")</f>
        <v>R1012</v>
      </c>
      <c r="S1737" s="34" cm="1">
        <f t="array" ref="S1737">_xlfn.XLOOKUP(A1737,Table3[customer_no],'Hospitalisation Details'!$F$2:$F$2344,"NOT FOUND")</f>
        <v>5213.22</v>
      </c>
      <c r="T1737" t="str">
        <f>_xlfn.XLOOKUP(A1737,Table2[Customer ID],Table2[BMI_category],"NOT FOUND")</f>
        <v>Obesity</v>
      </c>
      <c r="U1737" s="7">
        <f>_xlfn.XLOOKUP(A1737,Table2[Customer ID],Table2[no of surgery],"NOT FOUND")</f>
        <v>0</v>
      </c>
      <c r="V1737" t="str">
        <f>_xlfn.XLOOKUP(A1737,Table2[Customer ID],Table2[smoker_missing],"NOT FOUND")</f>
        <v>No</v>
      </c>
      <c r="W1737" t="str">
        <f t="shared" si="27"/>
        <v>Normal</v>
      </c>
      <c r="X1737" s="37">
        <f>SUM(Table5[[#This Row],[Title]:[Diabetes Level]])</f>
        <v>43769.599999999999</v>
      </c>
    </row>
    <row r="1738" spans="1:24" x14ac:dyDescent="0.25">
      <c r="A1738" t="s">
        <v>634</v>
      </c>
      <c r="B1738" t="str">
        <f>VLOOKUP(A1738,'Customer Names'!$A$2:$E$2336,3,FALSE)</f>
        <v>Mr.</v>
      </c>
      <c r="C1738" t="str">
        <f>_xlfn.XLOOKUP(A1738,$A$2:$A$2336,'Customer Names'!$D$2:$D$2336,"NOT FOUND")</f>
        <v>Ian</v>
      </c>
      <c r="D1738" t="str">
        <f>_xlfn.XLOOKUP(A1738,$A$2:$A$2336,'Customer Names'!$E$2:$E$2336,"NOT FOUND")</f>
        <v>Thomas</v>
      </c>
      <c r="E1738" cm="1">
        <f t="array" ref="E1738">_xlfn.XLOOKUP(A1738,$A$2:$A$2336,Table2[BMI],"NOT FOUND")</f>
        <v>22.515000000000001</v>
      </c>
      <c r="F1738" cm="1">
        <f t="array" ref="F1738">_xlfn.XLOOKUP(A1738,$A$2:$A$2336,Table2[HBA1C],"NOT FOUND")</f>
        <v>4.37</v>
      </c>
      <c r="G1738" t="str" cm="1">
        <f t="array" ref="G1738">_xlfn.XLOOKUP(A1738,$A$2:$A$2336,Table2[Heart Issues],"NOT FOUND")</f>
        <v>No</v>
      </c>
      <c r="H1738" t="str" cm="1">
        <f t="array" ref="H1738">_xlfn.XLOOKUP(A1738,$A$2:$A$2336,Table2[Any Transplants],"NOT FOUND")</f>
        <v>No</v>
      </c>
      <c r="I1738" t="str" cm="1">
        <f t="array" ref="I1738">_xlfn.XLOOKUP(A1738,$A$2:$A$2336,Table2[Cancer history],"NOT FOUND")</f>
        <v>Yes</v>
      </c>
      <c r="J1738" t="str">
        <f>_xlfn.XLOOKUP(A1738,Table3[customer_no],Table3[month],"NOT FOUND")</f>
        <v>Jun</v>
      </c>
      <c r="K1738" s="7">
        <f>_xlfn.XLOOKUP(A1738,Table3[customer_no],Table3[year_average],"NOT FOUND")</f>
        <v>1993</v>
      </c>
      <c r="L1738" cm="1">
        <f t="array" ref="L1738">_xlfn.XLOOKUP(A1738,Table3[customer_no],'Hospitalisation Details'!$D$2:$D$2344,"NOT FOUND")</f>
        <v>17</v>
      </c>
      <c r="M1738" s="33">
        <f>_xlfn.XLOOKUP(A1738,Table3[customer_no],Table3[dd/mm/yy],"NOT FOUND")</f>
        <v>34137</v>
      </c>
      <c r="N1738">
        <f>_xlfn.XLOOKUP(A1738,Table3[customer_no],Table3[age],"NOT FOUND")</f>
        <v>29</v>
      </c>
      <c r="O1738" cm="1">
        <f t="array" ref="O1738">_xlfn.XLOOKUP(A1738,Table3[customer_no],'Hospitalisation Details'!$E$2:$E$2344,"NOT FOUND")</f>
        <v>3</v>
      </c>
      <c r="P1738" t="str">
        <f>_xlfn.XLOOKUP(A1738,Table3[customer_no],Table3[hsplt_handled],"NOT FOUND")</f>
        <v>tier - 3</v>
      </c>
      <c r="Q1738" t="str">
        <f>_xlfn.XLOOKUP(A1738,Table3[customer_no],Table3[city_handled],"NOT FOUND")</f>
        <v>tier - 3</v>
      </c>
      <c r="R1738" t="str">
        <f>_xlfn.XLOOKUP(A1738,Table3[customer_no],Table3[state_id],"NOT FOUND")</f>
        <v>R1017</v>
      </c>
      <c r="S1738" s="34" cm="1">
        <f t="array" ref="S1738">_xlfn.XLOOKUP(A1738,Table3[customer_no],'Hospitalisation Details'!$F$2:$F$2344,"NOT FOUND")</f>
        <v>5209.58</v>
      </c>
      <c r="T1738" t="str">
        <f>_xlfn.XLOOKUP(A1738,Table2[Customer ID],Table2[BMI_category],"NOT FOUND")</f>
        <v>Normal Weight</v>
      </c>
      <c r="U1738" s="7">
        <f>_xlfn.XLOOKUP(A1738,Table2[Customer ID],Table2[no of surgery],"NOT FOUND")</f>
        <v>1</v>
      </c>
      <c r="V1738" t="str">
        <f>_xlfn.XLOOKUP(A1738,Table2[Customer ID],Table2[smoker_missing],"NOT FOUND")</f>
        <v>No</v>
      </c>
      <c r="W1738" t="str">
        <f t="shared" si="27"/>
        <v>Normal</v>
      </c>
      <c r="X1738" s="37">
        <f>SUM(Table5[[#This Row],[Title]:[Diabetes Level]])</f>
        <v>41416.465000000004</v>
      </c>
    </row>
    <row r="1739" spans="1:24" x14ac:dyDescent="0.25">
      <c r="A1739" t="s">
        <v>633</v>
      </c>
      <c r="B1739" t="str">
        <f>VLOOKUP(A1739,'Customer Names'!$A$2:$E$2336,3,FALSE)</f>
        <v>Mr.</v>
      </c>
      <c r="C1739" t="str">
        <f>_xlfn.XLOOKUP(A1739,$A$2:$A$2336,'Customer Names'!$D$2:$D$2336,"NOT FOUND")</f>
        <v>Alex</v>
      </c>
      <c r="D1739" t="str">
        <f>_xlfn.XLOOKUP(A1739,$A$2:$A$2336,'Customer Names'!$E$2:$E$2336,"NOT FOUND")</f>
        <v>Leon</v>
      </c>
      <c r="E1739" cm="1">
        <f t="array" ref="E1739">_xlfn.XLOOKUP(A1739,$A$2:$A$2336,Table2[BMI],"NOT FOUND")</f>
        <v>18.239999999999998</v>
      </c>
      <c r="F1739" cm="1">
        <f t="array" ref="F1739">_xlfn.XLOOKUP(A1739,$A$2:$A$2336,Table2[HBA1C],"NOT FOUND")</f>
        <v>5.31</v>
      </c>
      <c r="G1739" t="str" cm="1">
        <f t="array" ref="G1739">_xlfn.XLOOKUP(A1739,$A$2:$A$2336,Table2[Heart Issues],"NOT FOUND")</f>
        <v>yes</v>
      </c>
      <c r="H1739" t="str" cm="1">
        <f t="array" ref="H1739">_xlfn.XLOOKUP(A1739,$A$2:$A$2336,Table2[Any Transplants],"NOT FOUND")</f>
        <v>No</v>
      </c>
      <c r="I1739" t="str" cm="1">
        <f t="array" ref="I1739">_xlfn.XLOOKUP(A1739,$A$2:$A$2336,Table2[Cancer history],"NOT FOUND")</f>
        <v>Yes</v>
      </c>
      <c r="J1739" t="str">
        <f>_xlfn.XLOOKUP(A1739,Table3[customer_no],Table3[month],"NOT FOUND")</f>
        <v>Oct</v>
      </c>
      <c r="K1739" s="7">
        <f>_xlfn.XLOOKUP(A1739,Table3[customer_no],Table3[year_average],"NOT FOUND")</f>
        <v>1983</v>
      </c>
      <c r="L1739" cm="1">
        <f t="array" ref="L1739">_xlfn.XLOOKUP(A1739,Table3[customer_no],'Hospitalisation Details'!$D$2:$D$2344,"NOT FOUND")</f>
        <v>24</v>
      </c>
      <c r="M1739" s="33">
        <f>_xlfn.XLOOKUP(A1739,Table3[customer_no],Table3[dd/mm/yy],"NOT FOUND")</f>
        <v>30613</v>
      </c>
      <c r="N1739">
        <f>_xlfn.XLOOKUP(A1739,Table3[customer_no],Table3[age],"NOT FOUND")</f>
        <v>39</v>
      </c>
      <c r="O1739" cm="1">
        <f t="array" ref="O1739">_xlfn.XLOOKUP(A1739,Table3[customer_no],'Hospitalisation Details'!$E$2:$E$2344,"NOT FOUND")</f>
        <v>3</v>
      </c>
      <c r="P1739" t="str">
        <f>_xlfn.XLOOKUP(A1739,Table3[customer_no],Table3[hsplt_handled],"NOT FOUND")</f>
        <v>tier - 2</v>
      </c>
      <c r="Q1739" t="str">
        <f>_xlfn.XLOOKUP(A1739,Table3[customer_no],Table3[city_handled],"NOT FOUND")</f>
        <v>tier - 2</v>
      </c>
      <c r="R1739" t="str">
        <f>_xlfn.XLOOKUP(A1739,Table3[customer_no],Table3[state_id],"NOT FOUND")</f>
        <v>R1012</v>
      </c>
      <c r="S1739" s="34" cm="1">
        <f t="array" ref="S1739">_xlfn.XLOOKUP(A1739,Table3[customer_no],'Hospitalisation Details'!$F$2:$F$2344,"NOT FOUND")</f>
        <v>5207.97</v>
      </c>
      <c r="T1739" t="str">
        <f>_xlfn.XLOOKUP(A1739,Table2[Customer ID],Table2[BMI_category],"NOT FOUND")</f>
        <v>Underweight</v>
      </c>
      <c r="U1739" s="7">
        <f>_xlfn.XLOOKUP(A1739,Table2[Customer ID],Table2[no of surgery],"NOT FOUND")</f>
        <v>1</v>
      </c>
      <c r="V1739" t="str">
        <f>_xlfn.XLOOKUP(A1739,Table2[Customer ID],Table2[smoker_missing],"NOT FOUND")</f>
        <v>No</v>
      </c>
      <c r="W1739" t="str">
        <f t="shared" si="27"/>
        <v>Normal</v>
      </c>
      <c r="X1739" s="37">
        <f>SUM(Table5[[#This Row],[Title]:[Diabetes Level]])</f>
        <v>37894.519999999997</v>
      </c>
    </row>
    <row r="1740" spans="1:24" x14ac:dyDescent="0.25">
      <c r="A1740" t="s">
        <v>631</v>
      </c>
      <c r="B1740" t="str">
        <f>VLOOKUP(A1740,'Customer Names'!$A$2:$E$2336,3,FALSE)</f>
        <v>Mr.</v>
      </c>
      <c r="C1740" t="str">
        <f>_xlfn.XLOOKUP(A1740,$A$2:$A$2336,'Customer Names'!$D$2:$D$2336,"NOT FOUND")</f>
        <v>Richard J</v>
      </c>
      <c r="D1740" t="str">
        <f>_xlfn.XLOOKUP(A1740,$A$2:$A$2336,'Customer Names'!$E$2:$E$2336,"NOT FOUND")</f>
        <v>Marriott</v>
      </c>
      <c r="E1740" cm="1">
        <f t="array" ref="E1740">_xlfn.XLOOKUP(A1740,$A$2:$A$2336,Table2[BMI],"NOT FOUND")</f>
        <v>37.28</v>
      </c>
      <c r="F1740" cm="1">
        <f t="array" ref="F1740">_xlfn.XLOOKUP(A1740,$A$2:$A$2336,Table2[HBA1C],"NOT FOUND")</f>
        <v>4.66</v>
      </c>
      <c r="G1740" t="str" cm="1">
        <f t="array" ref="G1740">_xlfn.XLOOKUP(A1740,$A$2:$A$2336,Table2[Heart Issues],"NOT FOUND")</f>
        <v>No</v>
      </c>
      <c r="H1740" t="str" cm="1">
        <f t="array" ref="H1740">_xlfn.XLOOKUP(A1740,$A$2:$A$2336,Table2[Any Transplants],"NOT FOUND")</f>
        <v>yes</v>
      </c>
      <c r="I1740" t="str" cm="1">
        <f t="array" ref="I1740">_xlfn.XLOOKUP(A1740,$A$2:$A$2336,Table2[Cancer history],"NOT FOUND")</f>
        <v>No</v>
      </c>
      <c r="J1740" t="str">
        <f>_xlfn.XLOOKUP(A1740,Table3[customer_no],Table3[month],"NOT FOUND")</f>
        <v>Jun</v>
      </c>
      <c r="K1740" s="7">
        <f>_xlfn.XLOOKUP(A1740,Table3[customer_no],Table3[year_average],"NOT FOUND")</f>
        <v>2004</v>
      </c>
      <c r="L1740" cm="1">
        <f t="array" ref="L1740">_xlfn.XLOOKUP(A1740,Table3[customer_no],'Hospitalisation Details'!$D$2:$D$2344,"NOT FOUND")</f>
        <v>6</v>
      </c>
      <c r="M1740" s="33">
        <f>_xlfn.XLOOKUP(A1740,Table3[customer_no],Table3[dd/mm/yy],"NOT FOUND")</f>
        <v>38144</v>
      </c>
      <c r="N1740">
        <f>_xlfn.XLOOKUP(A1740,Table3[customer_no],Table3[age],"NOT FOUND")</f>
        <v>19</v>
      </c>
      <c r="O1740" cm="1">
        <f t="array" ref="O1740">_xlfn.XLOOKUP(A1740,Table3[customer_no],'Hospitalisation Details'!$E$2:$E$2344,"NOT FOUND")</f>
        <v>0</v>
      </c>
      <c r="P1740" t="str">
        <f>_xlfn.XLOOKUP(A1740,Table3[customer_no],Table3[hsplt_handled],"NOT FOUND")</f>
        <v>tier - 2</v>
      </c>
      <c r="Q1740" t="str">
        <f>_xlfn.XLOOKUP(A1740,Table3[customer_no],Table3[city_handled],"NOT FOUND")</f>
        <v>tier - 2</v>
      </c>
      <c r="R1740" t="str">
        <f>_xlfn.XLOOKUP(A1740,Table3[customer_no],Table3[state_id],"NOT FOUND")</f>
        <v>R1022</v>
      </c>
      <c r="S1740" s="34" cm="1">
        <f t="array" ref="S1740">_xlfn.XLOOKUP(A1740,Table3[customer_no],'Hospitalisation Details'!$F$2:$F$2344,"NOT FOUND")</f>
        <v>5198.6899999999996</v>
      </c>
      <c r="T1740" t="str">
        <f>_xlfn.XLOOKUP(A1740,Table2[Customer ID],Table2[BMI_category],"NOT FOUND")</f>
        <v>Obesity</v>
      </c>
      <c r="U1740" s="7">
        <f>_xlfn.XLOOKUP(A1740,Table2[Customer ID],Table2[no of surgery],"NOT FOUND")</f>
        <v>1</v>
      </c>
      <c r="V1740" t="str">
        <f>_xlfn.XLOOKUP(A1740,Table2[Customer ID],Table2[smoker_missing],"NOT FOUND")</f>
        <v>No</v>
      </c>
      <c r="W1740" t="str">
        <f t="shared" si="27"/>
        <v>Normal</v>
      </c>
      <c r="X1740" s="37">
        <f>SUM(Table5[[#This Row],[Title]:[Diabetes Level]])</f>
        <v>45414.630000000005</v>
      </c>
    </row>
    <row r="1741" spans="1:24" x14ac:dyDescent="0.25">
      <c r="A1741" t="s">
        <v>630</v>
      </c>
      <c r="B1741" t="str">
        <f>VLOOKUP(A1741,'Customer Names'!$A$2:$E$2336,3,FALSE)</f>
        <v>Ms.</v>
      </c>
      <c r="C1741" t="str">
        <f>_xlfn.XLOOKUP(A1741,$A$2:$A$2336,'Customer Names'!$D$2:$D$2336,"NOT FOUND")</f>
        <v>Jacqueline N.</v>
      </c>
      <c r="D1741" t="str">
        <f>_xlfn.XLOOKUP(A1741,$A$2:$A$2336,'Customer Names'!$E$2:$E$2336,"NOT FOUND")</f>
        <v>Wilkins</v>
      </c>
      <c r="E1741" cm="1">
        <f t="array" ref="E1741">_xlfn.XLOOKUP(A1741,$A$2:$A$2336,Table2[BMI],"NOT FOUND")</f>
        <v>18.2</v>
      </c>
      <c r="F1741" cm="1">
        <f t="array" ref="F1741">_xlfn.XLOOKUP(A1741,$A$2:$A$2336,Table2[HBA1C],"NOT FOUND")</f>
        <v>6.19</v>
      </c>
      <c r="G1741" t="str" cm="1">
        <f t="array" ref="G1741">_xlfn.XLOOKUP(A1741,$A$2:$A$2336,Table2[Heart Issues],"NOT FOUND")</f>
        <v>No</v>
      </c>
      <c r="H1741" t="str" cm="1">
        <f t="array" ref="H1741">_xlfn.XLOOKUP(A1741,$A$2:$A$2336,Table2[Any Transplants],"NOT FOUND")</f>
        <v>No</v>
      </c>
      <c r="I1741" t="str" cm="1">
        <f t="array" ref="I1741">_xlfn.XLOOKUP(A1741,$A$2:$A$2336,Table2[Cancer history],"NOT FOUND")</f>
        <v>Yes</v>
      </c>
      <c r="J1741" t="str">
        <f>_xlfn.XLOOKUP(A1741,Table3[customer_no],Table3[month],"NOT FOUND")</f>
        <v>Sep</v>
      </c>
      <c r="K1741" s="7">
        <f>_xlfn.XLOOKUP(A1741,Table3[customer_no],Table3[year_average],"NOT FOUND")</f>
        <v>1979</v>
      </c>
      <c r="L1741" cm="1">
        <f t="array" ref="L1741">_xlfn.XLOOKUP(A1741,Table3[customer_no],'Hospitalisation Details'!$D$2:$D$2344,"NOT FOUND")</f>
        <v>12</v>
      </c>
      <c r="M1741" s="33">
        <f>_xlfn.XLOOKUP(A1741,Table3[customer_no],Table3[dd/mm/yy],"NOT FOUND")</f>
        <v>29110</v>
      </c>
      <c r="N1741">
        <f>_xlfn.XLOOKUP(A1741,Table3[customer_no],Table3[age],"NOT FOUND")</f>
        <v>43</v>
      </c>
      <c r="O1741" cm="1">
        <f t="array" ref="O1741">_xlfn.XLOOKUP(A1741,Table3[customer_no],'Hospitalisation Details'!$E$2:$E$2344,"NOT FOUND")</f>
        <v>2</v>
      </c>
      <c r="P1741" t="str">
        <f>_xlfn.XLOOKUP(A1741,Table3[customer_no],Table3[hsplt_handled],"NOT FOUND")</f>
        <v>tier - 2</v>
      </c>
      <c r="Q1741" t="str">
        <f>_xlfn.XLOOKUP(A1741,Table3[customer_no],Table3[city_handled],"NOT FOUND")</f>
        <v>tier - 2</v>
      </c>
      <c r="R1741" t="str">
        <f>_xlfn.XLOOKUP(A1741,Table3[customer_no],Table3[state_id],"NOT FOUND")</f>
        <v>R1013</v>
      </c>
      <c r="S1741" s="34" cm="1">
        <f t="array" ref="S1741">_xlfn.XLOOKUP(A1741,Table3[customer_no],'Hospitalisation Details'!$F$2:$F$2344,"NOT FOUND")</f>
        <v>5195.58</v>
      </c>
      <c r="T1741" t="str">
        <f>_xlfn.XLOOKUP(A1741,Table2[Customer ID],Table2[BMI_category],"NOT FOUND")</f>
        <v>Underweight</v>
      </c>
      <c r="U1741" s="7">
        <f>_xlfn.XLOOKUP(A1741,Table2[Customer ID],Table2[no of surgery],"NOT FOUND")</f>
        <v>1</v>
      </c>
      <c r="V1741" t="str">
        <f>_xlfn.XLOOKUP(A1741,Table2[Customer ID],Table2[smoker_missing],"NOT FOUND")</f>
        <v>No</v>
      </c>
      <c r="W1741" t="str">
        <f t="shared" si="27"/>
        <v>Prediabetes</v>
      </c>
      <c r="X1741" s="37">
        <f>SUM(Table5[[#This Row],[Title]:[Diabetes Level]])</f>
        <v>36366.97</v>
      </c>
    </row>
    <row r="1742" spans="1:24" x14ac:dyDescent="0.25">
      <c r="A1742" t="s">
        <v>629</v>
      </c>
      <c r="B1742" t="str">
        <f>VLOOKUP(A1742,'Customer Names'!$A$2:$E$2336,3,FALSE)</f>
        <v>Ms.</v>
      </c>
      <c r="C1742" t="str">
        <f>_xlfn.XLOOKUP(A1742,$A$2:$A$2336,'Customer Names'!$D$2:$D$2336,"NOT FOUND")</f>
        <v>Cindy</v>
      </c>
      <c r="D1742" t="str">
        <f>_xlfn.XLOOKUP(A1742,$A$2:$A$2336,'Customer Names'!$E$2:$E$2336,"NOT FOUND")</f>
        <v>Saiter</v>
      </c>
      <c r="E1742" cm="1">
        <f t="array" ref="E1742">_xlfn.XLOOKUP(A1742,$A$2:$A$2336,Table2[BMI],"NOT FOUND")</f>
        <v>20.53</v>
      </c>
      <c r="F1742" cm="1">
        <f t="array" ref="F1742">_xlfn.XLOOKUP(A1742,$A$2:$A$2336,Table2[HBA1C],"NOT FOUND")</f>
        <v>4.8600000000000003</v>
      </c>
      <c r="G1742" t="str" cm="1">
        <f t="array" ref="G1742">_xlfn.XLOOKUP(A1742,$A$2:$A$2336,Table2[Heart Issues],"NOT FOUND")</f>
        <v>No</v>
      </c>
      <c r="H1742" t="str" cm="1">
        <f t="array" ref="H1742">_xlfn.XLOOKUP(A1742,$A$2:$A$2336,Table2[Any Transplants],"NOT FOUND")</f>
        <v>No</v>
      </c>
      <c r="I1742" t="str" cm="1">
        <f t="array" ref="I1742">_xlfn.XLOOKUP(A1742,$A$2:$A$2336,Table2[Cancer history],"NOT FOUND")</f>
        <v>No</v>
      </c>
      <c r="J1742" t="str">
        <f>_xlfn.XLOOKUP(A1742,Table3[customer_no],Table3[month],"NOT FOUND")</f>
        <v>Oct</v>
      </c>
      <c r="K1742" s="7">
        <f>_xlfn.XLOOKUP(A1742,Table3[customer_no],Table3[year_average],"NOT FOUND")</f>
        <v>1984</v>
      </c>
      <c r="L1742" cm="1">
        <f t="array" ref="L1742">_xlfn.XLOOKUP(A1742,Table3[customer_no],'Hospitalisation Details'!$D$2:$D$2344,"NOT FOUND")</f>
        <v>16</v>
      </c>
      <c r="M1742" s="33">
        <f>_xlfn.XLOOKUP(A1742,Table3[customer_no],Table3[dd/mm/yy],"NOT FOUND")</f>
        <v>30971</v>
      </c>
      <c r="N1742">
        <f>_xlfn.XLOOKUP(A1742,Table3[customer_no],Table3[age],"NOT FOUND")</f>
        <v>38</v>
      </c>
      <c r="O1742" cm="1">
        <f t="array" ref="O1742">_xlfn.XLOOKUP(A1742,Table3[customer_no],'Hospitalisation Details'!$E$2:$E$2344,"NOT FOUND")</f>
        <v>3</v>
      </c>
      <c r="P1742" t="str">
        <f>_xlfn.XLOOKUP(A1742,Table3[customer_no],Table3[hsplt_handled],"NOT FOUND")</f>
        <v>tier - 2</v>
      </c>
      <c r="Q1742" t="str">
        <f>_xlfn.XLOOKUP(A1742,Table3[customer_no],Table3[city_handled],"NOT FOUND")</f>
        <v>tier - 1</v>
      </c>
      <c r="R1742" t="str">
        <f>_xlfn.XLOOKUP(A1742,Table3[customer_no],Table3[state_id],"NOT FOUND")</f>
        <v>R1013</v>
      </c>
      <c r="S1742" s="34" cm="1">
        <f t="array" ref="S1742">_xlfn.XLOOKUP(A1742,Table3[customer_no],'Hospitalisation Details'!$F$2:$F$2344,"NOT FOUND")</f>
        <v>5177.12</v>
      </c>
      <c r="T1742" t="str">
        <f>_xlfn.XLOOKUP(A1742,Table2[Customer ID],Table2[BMI_category],"NOT FOUND")</f>
        <v>Normal Weight</v>
      </c>
      <c r="U1742" s="7">
        <f>_xlfn.XLOOKUP(A1742,Table2[Customer ID],Table2[no of surgery],"NOT FOUND")</f>
        <v>1</v>
      </c>
      <c r="V1742" t="str">
        <f>_xlfn.XLOOKUP(A1742,Table2[Customer ID],Table2[smoker_missing],"NOT FOUND")</f>
        <v>No</v>
      </c>
      <c r="W1742" t="str">
        <f t="shared" si="27"/>
        <v>Normal</v>
      </c>
      <c r="X1742" s="37">
        <f>SUM(Table5[[#This Row],[Title]:[Diabetes Level]])</f>
        <v>38215.51</v>
      </c>
    </row>
    <row r="1743" spans="1:24" x14ac:dyDescent="0.25">
      <c r="A1743" t="s">
        <v>628</v>
      </c>
      <c r="B1743" t="str">
        <f>VLOOKUP(A1743,'Customer Names'!$A$2:$E$2336,3,FALSE)</f>
        <v>Ms.</v>
      </c>
      <c r="C1743" t="str">
        <f>_xlfn.XLOOKUP(A1743,$A$2:$A$2336,'Customer Names'!$D$2:$D$2336,"NOT FOUND")</f>
        <v>Marcia</v>
      </c>
      <c r="D1743" t="str">
        <f>_xlfn.XLOOKUP(A1743,$A$2:$A$2336,'Customer Names'!$E$2:$E$2336,"NOT FOUND")</f>
        <v>Winrow</v>
      </c>
      <c r="E1743" cm="1">
        <f t="array" ref="E1743">_xlfn.XLOOKUP(A1743,$A$2:$A$2336,Table2[BMI],"NOT FOUND")</f>
        <v>23.79</v>
      </c>
      <c r="F1743" cm="1">
        <f t="array" ref="F1743">_xlfn.XLOOKUP(A1743,$A$2:$A$2336,Table2[HBA1C],"NOT FOUND")</f>
        <v>4.74</v>
      </c>
      <c r="G1743" t="str" cm="1">
        <f t="array" ref="G1743">_xlfn.XLOOKUP(A1743,$A$2:$A$2336,Table2[Heart Issues],"NOT FOUND")</f>
        <v>No</v>
      </c>
      <c r="H1743" t="str" cm="1">
        <f t="array" ref="H1743">_xlfn.XLOOKUP(A1743,$A$2:$A$2336,Table2[Any Transplants],"NOT FOUND")</f>
        <v>No</v>
      </c>
      <c r="I1743" t="str" cm="1">
        <f t="array" ref="I1743">_xlfn.XLOOKUP(A1743,$A$2:$A$2336,Table2[Cancer history],"NOT FOUND")</f>
        <v>No</v>
      </c>
      <c r="J1743" t="str">
        <f>_xlfn.XLOOKUP(A1743,Table3[customer_no],Table3[month],"NOT FOUND")</f>
        <v>Aug</v>
      </c>
      <c r="K1743" s="7">
        <f>_xlfn.XLOOKUP(A1743,Table3[customer_no],Table3[year_average],"NOT FOUND")</f>
        <v>1991</v>
      </c>
      <c r="L1743" cm="1">
        <f t="array" ref="L1743">_xlfn.XLOOKUP(A1743,Table3[customer_no],'Hospitalisation Details'!$D$2:$D$2344,"NOT FOUND")</f>
        <v>29</v>
      </c>
      <c r="M1743" s="33">
        <f>_xlfn.XLOOKUP(A1743,Table3[customer_no],Table3[dd/mm/yy],"NOT FOUND")</f>
        <v>33479</v>
      </c>
      <c r="N1743">
        <f>_xlfn.XLOOKUP(A1743,Table3[customer_no],Table3[age],"NOT FOUND")</f>
        <v>31</v>
      </c>
      <c r="O1743" cm="1">
        <f t="array" ref="O1743">_xlfn.XLOOKUP(A1743,Table3[customer_no],'Hospitalisation Details'!$E$2:$E$2344,"NOT FOUND")</f>
        <v>3</v>
      </c>
      <c r="P1743" t="str">
        <f>_xlfn.XLOOKUP(A1743,Table3[customer_no],Table3[hsplt_handled],"NOT FOUND")</f>
        <v>tier - 2</v>
      </c>
      <c r="Q1743" t="str">
        <f>_xlfn.XLOOKUP(A1743,Table3[customer_no],Table3[city_handled],"NOT FOUND")</f>
        <v>tier - 2</v>
      </c>
      <c r="R1743" t="str">
        <f>_xlfn.XLOOKUP(A1743,Table3[customer_no],Table3[state_id],"NOT FOUND")</f>
        <v>R1012</v>
      </c>
      <c r="S1743" s="34" cm="1">
        <f t="array" ref="S1743">_xlfn.XLOOKUP(A1743,Table3[customer_no],'Hospitalisation Details'!$F$2:$F$2344,"NOT FOUND")</f>
        <v>5166.96</v>
      </c>
      <c r="T1743" t="str">
        <f>_xlfn.XLOOKUP(A1743,Table2[Customer ID],Table2[BMI_category],"NOT FOUND")</f>
        <v>Normal Weight</v>
      </c>
      <c r="U1743" s="7">
        <f>_xlfn.XLOOKUP(A1743,Table2[Customer ID],Table2[no of surgery],"NOT FOUND")</f>
        <v>0</v>
      </c>
      <c r="V1743" t="str">
        <f>_xlfn.XLOOKUP(A1743,Table2[Customer ID],Table2[smoker_missing],"NOT FOUND")</f>
        <v>No</v>
      </c>
      <c r="W1743" t="str">
        <f t="shared" si="27"/>
        <v>Normal</v>
      </c>
      <c r="X1743" s="37">
        <f>SUM(Table5[[#This Row],[Title]:[Diabetes Level]])</f>
        <v>40728.49</v>
      </c>
    </row>
    <row r="1744" spans="1:24" x14ac:dyDescent="0.25">
      <c r="A1744" t="s">
        <v>627</v>
      </c>
      <c r="B1744" t="str">
        <f>VLOOKUP(A1744,'Customer Names'!$A$2:$E$2336,3,FALSE)</f>
        <v>Ms.</v>
      </c>
      <c r="C1744" t="str">
        <f>_xlfn.XLOOKUP(A1744,$A$2:$A$2336,'Customer Names'!$D$2:$D$2336,"NOT FOUND")</f>
        <v>Samantha R.</v>
      </c>
      <c r="D1744" t="str">
        <f>_xlfn.XLOOKUP(A1744,$A$2:$A$2336,'Customer Names'!$E$2:$E$2336,"NOT FOUND")</f>
        <v>Gries</v>
      </c>
      <c r="E1744" cm="1">
        <f t="array" ref="E1744">_xlfn.XLOOKUP(A1744,$A$2:$A$2336,Table2[BMI],"NOT FOUND")</f>
        <v>29.8</v>
      </c>
      <c r="F1744" cm="1">
        <f t="array" ref="F1744">_xlfn.XLOOKUP(A1744,$A$2:$A$2336,Table2[HBA1C],"NOT FOUND")</f>
        <v>6.03</v>
      </c>
      <c r="G1744" t="str" cm="1">
        <f t="array" ref="G1744">_xlfn.XLOOKUP(A1744,$A$2:$A$2336,Table2[Heart Issues],"NOT FOUND")</f>
        <v>No</v>
      </c>
      <c r="H1744" t="str" cm="1">
        <f t="array" ref="H1744">_xlfn.XLOOKUP(A1744,$A$2:$A$2336,Table2[Any Transplants],"NOT FOUND")</f>
        <v>No</v>
      </c>
      <c r="I1744" t="str" cm="1">
        <f t="array" ref="I1744">_xlfn.XLOOKUP(A1744,$A$2:$A$2336,Table2[Cancer history],"NOT FOUND")</f>
        <v>No</v>
      </c>
      <c r="J1744" t="str">
        <f>_xlfn.XLOOKUP(A1744,Table3[customer_no],Table3[month],"NOT FOUND")</f>
        <v>Oct</v>
      </c>
      <c r="K1744" s="7">
        <f>_xlfn.XLOOKUP(A1744,Table3[customer_no],Table3[year_average],"NOT FOUND")</f>
        <v>1990</v>
      </c>
      <c r="L1744" cm="1">
        <f t="array" ref="L1744">_xlfn.XLOOKUP(A1744,Table3[customer_no],'Hospitalisation Details'!$D$2:$D$2344,"NOT FOUND")</f>
        <v>9</v>
      </c>
      <c r="M1744" s="33">
        <f>_xlfn.XLOOKUP(A1744,Table3[customer_no],Table3[dd/mm/yy],"NOT FOUND")</f>
        <v>33155</v>
      </c>
      <c r="N1744">
        <f>_xlfn.XLOOKUP(A1744,Table3[customer_no],Table3[age],"NOT FOUND")</f>
        <v>32</v>
      </c>
      <c r="O1744" cm="1">
        <f t="array" ref="O1744">_xlfn.XLOOKUP(A1744,Table3[customer_no],'Hospitalisation Details'!$E$2:$E$2344,"NOT FOUND")</f>
        <v>2</v>
      </c>
      <c r="P1744" t="str">
        <f>_xlfn.XLOOKUP(A1744,Table3[customer_no],Table3[hsplt_handled],"NOT FOUND")</f>
        <v>tier - 2</v>
      </c>
      <c r="Q1744" t="str">
        <f>_xlfn.XLOOKUP(A1744,Table3[customer_no],Table3[city_handled],"NOT FOUND")</f>
        <v>tier - 2</v>
      </c>
      <c r="R1744" t="str">
        <f>_xlfn.XLOOKUP(A1744,Table3[customer_no],Table3[state_id],"NOT FOUND")</f>
        <v>R1011</v>
      </c>
      <c r="S1744" s="34" cm="1">
        <f t="array" ref="S1744">_xlfn.XLOOKUP(A1744,Table3[customer_no],'Hospitalisation Details'!$F$2:$F$2344,"NOT FOUND")</f>
        <v>5152.13</v>
      </c>
      <c r="T1744" t="str">
        <f>_xlfn.XLOOKUP(A1744,Table2[Customer ID],Table2[BMI_category],"NOT FOUND")</f>
        <v>Overweight</v>
      </c>
      <c r="U1744" s="7">
        <f>_xlfn.XLOOKUP(A1744,Table2[Customer ID],Table2[no of surgery],"NOT FOUND")</f>
        <v>0</v>
      </c>
      <c r="V1744" t="str">
        <f>_xlfn.XLOOKUP(A1744,Table2[Customer ID],Table2[smoker_missing],"NOT FOUND")</f>
        <v>No</v>
      </c>
      <c r="W1744" t="str">
        <f t="shared" si="27"/>
        <v>Prediabetes</v>
      </c>
      <c r="X1744" s="37">
        <f>SUM(Table5[[#This Row],[Title]:[Diabetes Level]])</f>
        <v>40375.96</v>
      </c>
    </row>
    <row r="1745" spans="1:24" x14ac:dyDescent="0.25">
      <c r="A1745" t="s">
        <v>626</v>
      </c>
      <c r="B1745" t="str">
        <f>VLOOKUP(A1745,'Customer Names'!$A$2:$E$2336,3,FALSE)</f>
        <v>Ms.</v>
      </c>
      <c r="C1745" t="str">
        <f>_xlfn.XLOOKUP(A1745,$A$2:$A$2336,'Customer Names'!$D$2:$D$2336,"NOT FOUND")</f>
        <v>Katie</v>
      </c>
      <c r="D1745" t="str">
        <f>_xlfn.XLOOKUP(A1745,$A$2:$A$2336,'Customer Names'!$E$2:$E$2336,"NOT FOUND")</f>
        <v>Strohschein</v>
      </c>
      <c r="E1745" cm="1">
        <f t="array" ref="E1745">_xlfn.XLOOKUP(A1745,$A$2:$A$2336,Table2[BMI],"NOT FOUND")</f>
        <v>31.54</v>
      </c>
      <c r="F1745" cm="1">
        <f t="array" ref="F1745">_xlfn.XLOOKUP(A1745,$A$2:$A$2336,Table2[HBA1C],"NOT FOUND")</f>
        <v>4.71</v>
      </c>
      <c r="G1745" t="str" cm="1">
        <f t="array" ref="G1745">_xlfn.XLOOKUP(A1745,$A$2:$A$2336,Table2[Heart Issues],"NOT FOUND")</f>
        <v>No</v>
      </c>
      <c r="H1745" t="str" cm="1">
        <f t="array" ref="H1745">_xlfn.XLOOKUP(A1745,$A$2:$A$2336,Table2[Any Transplants],"NOT FOUND")</f>
        <v>No</v>
      </c>
      <c r="I1745" t="str" cm="1">
        <f t="array" ref="I1745">_xlfn.XLOOKUP(A1745,$A$2:$A$2336,Table2[Cancer history],"NOT FOUND")</f>
        <v>No</v>
      </c>
      <c r="J1745" t="str">
        <f>_xlfn.XLOOKUP(A1745,Table3[customer_no],Table3[month],"NOT FOUND")</f>
        <v>Aug</v>
      </c>
      <c r="K1745" s="7">
        <f>_xlfn.XLOOKUP(A1745,Table3[customer_no],Table3[year_average],"NOT FOUND")</f>
        <v>1990</v>
      </c>
      <c r="L1745" cm="1">
        <f t="array" ref="L1745">_xlfn.XLOOKUP(A1745,Table3[customer_no],'Hospitalisation Details'!$D$2:$D$2344,"NOT FOUND")</f>
        <v>22</v>
      </c>
      <c r="M1745" s="33">
        <f>_xlfn.XLOOKUP(A1745,Table3[customer_no],Table3[dd/mm/yy],"NOT FOUND")</f>
        <v>33107</v>
      </c>
      <c r="N1745">
        <f>_xlfn.XLOOKUP(A1745,Table3[customer_no],Table3[age],"NOT FOUND")</f>
        <v>32</v>
      </c>
      <c r="O1745" cm="1">
        <f t="array" ref="O1745">_xlfn.XLOOKUP(A1745,Table3[customer_no],'Hospitalisation Details'!$E$2:$E$2344,"NOT FOUND")</f>
        <v>1</v>
      </c>
      <c r="P1745" t="str">
        <f>_xlfn.XLOOKUP(A1745,Table3[customer_no],Table3[hsplt_handled],"NOT FOUND")</f>
        <v>tier - 2</v>
      </c>
      <c r="Q1745" t="str">
        <f>_xlfn.XLOOKUP(A1745,Table3[customer_no],Table3[city_handled],"NOT FOUND")</f>
        <v>tier - 2</v>
      </c>
      <c r="R1745" t="str">
        <f>_xlfn.XLOOKUP(A1745,Table3[customer_no],Table3[state_id],"NOT FOUND")</f>
        <v>R1024</v>
      </c>
      <c r="S1745" s="34" cm="1">
        <f t="array" ref="S1745">_xlfn.XLOOKUP(A1745,Table3[customer_no],'Hospitalisation Details'!$F$2:$F$2344,"NOT FOUND")</f>
        <v>5148.55</v>
      </c>
      <c r="T1745" t="str">
        <f>_xlfn.XLOOKUP(A1745,Table2[Customer ID],Table2[BMI_category],"NOT FOUND")</f>
        <v>Obesity</v>
      </c>
      <c r="U1745" s="7">
        <f>_xlfn.XLOOKUP(A1745,Table2[Customer ID],Table2[no of surgery],"NOT FOUND")</f>
        <v>0</v>
      </c>
      <c r="V1745" t="str">
        <f>_xlfn.XLOOKUP(A1745,Table2[Customer ID],Table2[smoker_missing],"NOT FOUND")</f>
        <v>No</v>
      </c>
      <c r="W1745" t="str">
        <f t="shared" si="27"/>
        <v>Normal</v>
      </c>
      <c r="X1745" s="37">
        <f>SUM(Table5[[#This Row],[Title]:[Diabetes Level]])</f>
        <v>40336.800000000003</v>
      </c>
    </row>
    <row r="1746" spans="1:24" x14ac:dyDescent="0.25">
      <c r="A1746" t="s">
        <v>625</v>
      </c>
      <c r="B1746" t="str">
        <f>VLOOKUP(A1746,'Customer Names'!$A$2:$E$2336,3,FALSE)</f>
        <v>Mr.</v>
      </c>
      <c r="C1746" t="str">
        <f>_xlfn.XLOOKUP(A1746,$A$2:$A$2336,'Customer Names'!$D$2:$D$2336,"NOT FOUND")</f>
        <v>John P</v>
      </c>
      <c r="D1746" t="str">
        <f>_xlfn.XLOOKUP(A1746,$A$2:$A$2336,'Customer Names'!$E$2:$E$2336,"NOT FOUND")</f>
        <v>Berger</v>
      </c>
      <c r="E1746" cm="1">
        <f t="array" ref="E1746">_xlfn.XLOOKUP(A1746,$A$2:$A$2336,Table2[BMI],"NOT FOUND")</f>
        <v>20.82</v>
      </c>
      <c r="F1746" cm="1">
        <f t="array" ref="F1746">_xlfn.XLOOKUP(A1746,$A$2:$A$2336,Table2[HBA1C],"NOT FOUND")</f>
        <v>5.55</v>
      </c>
      <c r="G1746" t="str" cm="1">
        <f t="array" ref="G1746">_xlfn.XLOOKUP(A1746,$A$2:$A$2336,Table2[Heart Issues],"NOT FOUND")</f>
        <v>No</v>
      </c>
      <c r="H1746" t="str" cm="1">
        <f t="array" ref="H1746">_xlfn.XLOOKUP(A1746,$A$2:$A$2336,Table2[Any Transplants],"NOT FOUND")</f>
        <v>No</v>
      </c>
      <c r="I1746" t="str" cm="1">
        <f t="array" ref="I1746">_xlfn.XLOOKUP(A1746,$A$2:$A$2336,Table2[Cancer history],"NOT FOUND")</f>
        <v>No</v>
      </c>
      <c r="J1746" t="str">
        <f>_xlfn.XLOOKUP(A1746,Table3[customer_no],Table3[month],"NOT FOUND")</f>
        <v>Aug</v>
      </c>
      <c r="K1746" s="7">
        <f>_xlfn.XLOOKUP(A1746,Table3[customer_no],Table3[year_average],"NOT FOUND")</f>
        <v>1984</v>
      </c>
      <c r="L1746" cm="1">
        <f t="array" ref="L1746">_xlfn.XLOOKUP(A1746,Table3[customer_no],'Hospitalisation Details'!$D$2:$D$2344,"NOT FOUND")</f>
        <v>22</v>
      </c>
      <c r="M1746" s="33">
        <f>_xlfn.XLOOKUP(A1746,Table3[customer_no],Table3[dd/mm/yy],"NOT FOUND")</f>
        <v>30916</v>
      </c>
      <c r="N1746">
        <f>_xlfn.XLOOKUP(A1746,Table3[customer_no],Table3[age],"NOT FOUND")</f>
        <v>38</v>
      </c>
      <c r="O1746" cm="1">
        <f t="array" ref="O1746">_xlfn.XLOOKUP(A1746,Table3[customer_no],'Hospitalisation Details'!$E$2:$E$2344,"NOT FOUND")</f>
        <v>3</v>
      </c>
      <c r="P1746" t="str">
        <f>_xlfn.XLOOKUP(A1746,Table3[customer_no],Table3[hsplt_handled],"NOT FOUND")</f>
        <v>tier - 2</v>
      </c>
      <c r="Q1746" t="str">
        <f>_xlfn.XLOOKUP(A1746,Table3[customer_no],Table3[city_handled],"NOT FOUND")</f>
        <v>tier - 1</v>
      </c>
      <c r="R1746" t="str">
        <f>_xlfn.XLOOKUP(A1746,Table3[customer_no],Table3[state_id],"NOT FOUND")</f>
        <v>R1013</v>
      </c>
      <c r="S1746" s="34" cm="1">
        <f t="array" ref="S1746">_xlfn.XLOOKUP(A1746,Table3[customer_no],'Hospitalisation Details'!$F$2:$F$2344,"NOT FOUND")</f>
        <v>5144.18</v>
      </c>
      <c r="T1746" t="str">
        <f>_xlfn.XLOOKUP(A1746,Table2[Customer ID],Table2[BMI_category],"NOT FOUND")</f>
        <v>Normal Weight</v>
      </c>
      <c r="U1746" s="7">
        <f>_xlfn.XLOOKUP(A1746,Table2[Customer ID],Table2[no of surgery],"NOT FOUND")</f>
        <v>1</v>
      </c>
      <c r="V1746" t="str">
        <f>_xlfn.XLOOKUP(A1746,Table2[Customer ID],Table2[smoker_missing],"NOT FOUND")</f>
        <v>No</v>
      </c>
      <c r="W1746" t="str">
        <f t="shared" si="27"/>
        <v>Normal</v>
      </c>
      <c r="X1746" s="37">
        <f>SUM(Table5[[#This Row],[Title]:[Diabetes Level]])</f>
        <v>38134.550000000003</v>
      </c>
    </row>
    <row r="1747" spans="1:24" x14ac:dyDescent="0.25">
      <c r="A1747" t="s">
        <v>624</v>
      </c>
      <c r="B1747" t="str">
        <f>VLOOKUP(A1747,'Customer Names'!$A$2:$E$2336,3,FALSE)</f>
        <v>Ms.</v>
      </c>
      <c r="C1747" t="str">
        <f>_xlfn.XLOOKUP(A1747,$A$2:$A$2336,'Customer Names'!$D$2:$D$2336,"NOT FOUND")</f>
        <v>Rachel</v>
      </c>
      <c r="D1747" t="str">
        <f>_xlfn.XLOOKUP(A1747,$A$2:$A$2336,'Customer Names'!$E$2:$E$2336,"NOT FOUND")</f>
        <v>Coogan</v>
      </c>
      <c r="E1747" cm="1">
        <f t="array" ref="E1747">_xlfn.XLOOKUP(A1747,$A$2:$A$2336,Table2[BMI],"NOT FOUND")</f>
        <v>38.83</v>
      </c>
      <c r="F1747" cm="1">
        <f t="array" ref="F1747">_xlfn.XLOOKUP(A1747,$A$2:$A$2336,Table2[HBA1C],"NOT FOUND")</f>
        <v>4.78</v>
      </c>
      <c r="G1747" t="str" cm="1">
        <f t="array" ref="G1747">_xlfn.XLOOKUP(A1747,$A$2:$A$2336,Table2[Heart Issues],"NOT FOUND")</f>
        <v>No</v>
      </c>
      <c r="H1747" t="str" cm="1">
        <f t="array" ref="H1747">_xlfn.XLOOKUP(A1747,$A$2:$A$2336,Table2[Any Transplants],"NOT FOUND")</f>
        <v>No</v>
      </c>
      <c r="I1747" t="str" cm="1">
        <f t="array" ref="I1747">_xlfn.XLOOKUP(A1747,$A$2:$A$2336,Table2[Cancer history],"NOT FOUND")</f>
        <v>Yes</v>
      </c>
      <c r="J1747" t="str">
        <f>_xlfn.XLOOKUP(A1747,Table3[customer_no],Table3[month],"NOT FOUND")</f>
        <v>Dec</v>
      </c>
      <c r="K1747" s="7">
        <f>_xlfn.XLOOKUP(A1747,Table3[customer_no],Table3[year_average],"NOT FOUND")</f>
        <v>1993</v>
      </c>
      <c r="L1747" cm="1">
        <f t="array" ref="L1747">_xlfn.XLOOKUP(A1747,Table3[customer_no],'Hospitalisation Details'!$D$2:$D$2344,"NOT FOUND")</f>
        <v>10</v>
      </c>
      <c r="M1747" s="33">
        <f>_xlfn.XLOOKUP(A1747,Table3[customer_no],Table3[dd/mm/yy],"NOT FOUND")</f>
        <v>34313</v>
      </c>
      <c r="N1747">
        <f>_xlfn.XLOOKUP(A1747,Table3[customer_no],Table3[age],"NOT FOUND")</f>
        <v>29</v>
      </c>
      <c r="O1747" cm="1">
        <f t="array" ref="O1747">_xlfn.XLOOKUP(A1747,Table3[customer_no],'Hospitalisation Details'!$E$2:$E$2344,"NOT FOUND")</f>
        <v>3</v>
      </c>
      <c r="P1747" t="str">
        <f>_xlfn.XLOOKUP(A1747,Table3[customer_no],Table3[hsplt_handled],"NOT FOUND")</f>
        <v>tier - 2</v>
      </c>
      <c r="Q1747" t="str">
        <f>_xlfn.XLOOKUP(A1747,Table3[customer_no],Table3[city_handled],"NOT FOUND")</f>
        <v>tier - 2</v>
      </c>
      <c r="R1747" t="str">
        <f>_xlfn.XLOOKUP(A1747,Table3[customer_no],Table3[state_id],"NOT FOUND")</f>
        <v>R1013</v>
      </c>
      <c r="S1747" s="34" cm="1">
        <f t="array" ref="S1747">_xlfn.XLOOKUP(A1747,Table3[customer_no],'Hospitalisation Details'!$F$2:$F$2344,"NOT FOUND")</f>
        <v>5138.26</v>
      </c>
      <c r="T1747" t="str">
        <f>_xlfn.XLOOKUP(A1747,Table2[Customer ID],Table2[BMI_category],"NOT FOUND")</f>
        <v>Obesity</v>
      </c>
      <c r="U1747" s="7">
        <f>_xlfn.XLOOKUP(A1747,Table2[Customer ID],Table2[no of surgery],"NOT FOUND")</f>
        <v>1</v>
      </c>
      <c r="V1747" t="str">
        <f>_xlfn.XLOOKUP(A1747,Table2[Customer ID],Table2[smoker_missing],"NOT FOUND")</f>
        <v>No</v>
      </c>
      <c r="W1747" t="str">
        <f t="shared" si="27"/>
        <v>Normal</v>
      </c>
      <c r="X1747" s="37">
        <f>SUM(Table5[[#This Row],[Title]:[Diabetes Level]])</f>
        <v>41530.870000000003</v>
      </c>
    </row>
    <row r="1748" spans="1:24" x14ac:dyDescent="0.25">
      <c r="A1748" t="s">
        <v>623</v>
      </c>
      <c r="B1748" t="str">
        <f>VLOOKUP(A1748,'Customer Names'!$A$2:$E$2336,3,FALSE)</f>
        <v>Ms.</v>
      </c>
      <c r="C1748" t="str">
        <f>_xlfn.XLOOKUP(A1748,$A$2:$A$2336,'Customer Names'!$D$2:$D$2336,"NOT FOUND")</f>
        <v>Isabelle</v>
      </c>
      <c r="D1748" t="str">
        <f>_xlfn.XLOOKUP(A1748,$A$2:$A$2336,'Customer Names'!$E$2:$E$2336,"NOT FOUND")</f>
        <v>Gagnon</v>
      </c>
      <c r="E1748" cm="1">
        <f t="array" ref="E1748">_xlfn.XLOOKUP(A1748,$A$2:$A$2336,Table2[BMI],"NOT FOUND")</f>
        <v>23.44</v>
      </c>
      <c r="F1748" cm="1">
        <f t="array" ref="F1748">_xlfn.XLOOKUP(A1748,$A$2:$A$2336,Table2[HBA1C],"NOT FOUND")</f>
        <v>4.6500000000000004</v>
      </c>
      <c r="G1748" t="str" cm="1">
        <f t="array" ref="G1748">_xlfn.XLOOKUP(A1748,$A$2:$A$2336,Table2[Heart Issues],"NOT FOUND")</f>
        <v>yes</v>
      </c>
      <c r="H1748" t="str" cm="1">
        <f t="array" ref="H1748">_xlfn.XLOOKUP(A1748,$A$2:$A$2336,Table2[Any Transplants],"NOT FOUND")</f>
        <v>No</v>
      </c>
      <c r="I1748" t="str" cm="1">
        <f t="array" ref="I1748">_xlfn.XLOOKUP(A1748,$A$2:$A$2336,Table2[Cancer history],"NOT FOUND")</f>
        <v>No</v>
      </c>
      <c r="J1748" t="str">
        <f>_xlfn.XLOOKUP(A1748,Table3[customer_no],Table3[month],"NOT FOUND")</f>
        <v>Sep</v>
      </c>
      <c r="K1748" s="7">
        <f>_xlfn.XLOOKUP(A1748,Table3[customer_no],Table3[year_average],"NOT FOUND")</f>
        <v>1988</v>
      </c>
      <c r="L1748" cm="1">
        <f t="array" ref="L1748">_xlfn.XLOOKUP(A1748,Table3[customer_no],'Hospitalisation Details'!$D$2:$D$2344,"NOT FOUND")</f>
        <v>15</v>
      </c>
      <c r="M1748" s="33">
        <f>_xlfn.XLOOKUP(A1748,Table3[customer_no],Table3[dd/mm/yy],"NOT FOUND")</f>
        <v>32401</v>
      </c>
      <c r="N1748">
        <f>_xlfn.XLOOKUP(A1748,Table3[customer_no],Table3[age],"NOT FOUND")</f>
        <v>34</v>
      </c>
      <c r="O1748" cm="1">
        <f t="array" ref="O1748">_xlfn.XLOOKUP(A1748,Table3[customer_no],'Hospitalisation Details'!$E$2:$E$2344,"NOT FOUND")</f>
        <v>3</v>
      </c>
      <c r="P1748" t="str">
        <f>_xlfn.XLOOKUP(A1748,Table3[customer_no],Table3[hsplt_handled],"NOT FOUND")</f>
        <v>tier - 2</v>
      </c>
      <c r="Q1748" t="str">
        <f>_xlfn.XLOOKUP(A1748,Table3[customer_no],Table3[city_handled],"NOT FOUND")</f>
        <v>tier - 1</v>
      </c>
      <c r="R1748" t="str">
        <f>_xlfn.XLOOKUP(A1748,Table3[customer_no],Table3[state_id],"NOT FOUND")</f>
        <v>R1013</v>
      </c>
      <c r="S1748" s="34" cm="1">
        <f t="array" ref="S1748">_xlfn.XLOOKUP(A1748,Table3[customer_no],'Hospitalisation Details'!$F$2:$F$2344,"NOT FOUND")</f>
        <v>5136.75</v>
      </c>
      <c r="T1748" t="str">
        <f>_xlfn.XLOOKUP(A1748,Table2[Customer ID],Table2[BMI_category],"NOT FOUND")</f>
        <v>Normal Weight</v>
      </c>
      <c r="U1748" s="7">
        <f>_xlfn.XLOOKUP(A1748,Table2[Customer ID],Table2[no of surgery],"NOT FOUND")</f>
        <v>1</v>
      </c>
      <c r="V1748" t="str">
        <f>_xlfn.XLOOKUP(A1748,Table2[Customer ID],Table2[smoker_missing],"NOT FOUND")</f>
        <v>No</v>
      </c>
      <c r="W1748" t="str">
        <f t="shared" si="27"/>
        <v>Normal</v>
      </c>
      <c r="X1748" s="37">
        <f>SUM(Table5[[#This Row],[Title]:[Diabetes Level]])</f>
        <v>39606.839999999997</v>
      </c>
    </row>
    <row r="1749" spans="1:24" x14ac:dyDescent="0.25">
      <c r="A1749" t="s">
        <v>622</v>
      </c>
      <c r="B1749" t="str">
        <f>VLOOKUP(A1749,'Customer Names'!$A$2:$E$2336,3,FALSE)</f>
        <v>Mr.</v>
      </c>
      <c r="C1749" t="str">
        <f>_xlfn.XLOOKUP(A1749,$A$2:$A$2336,'Customer Names'!$D$2:$D$2336,"NOT FOUND")</f>
        <v>Neil</v>
      </c>
      <c r="D1749" t="str">
        <f>_xlfn.XLOOKUP(A1749,$A$2:$A$2336,'Customer Names'!$E$2:$E$2336,"NOT FOUND")</f>
        <v>Pearson</v>
      </c>
      <c r="E1749" cm="1">
        <f t="array" ref="E1749">_xlfn.XLOOKUP(A1749,$A$2:$A$2336,Table2[BMI],"NOT FOUND")</f>
        <v>24.13</v>
      </c>
      <c r="F1749" cm="1">
        <f t="array" ref="F1749">_xlfn.XLOOKUP(A1749,$A$2:$A$2336,Table2[HBA1C],"NOT FOUND")</f>
        <v>5.2</v>
      </c>
      <c r="G1749" t="str" cm="1">
        <f t="array" ref="G1749">_xlfn.XLOOKUP(A1749,$A$2:$A$2336,Table2[Heart Issues],"NOT FOUND")</f>
        <v>No</v>
      </c>
      <c r="H1749" t="str" cm="1">
        <f t="array" ref="H1749">_xlfn.XLOOKUP(A1749,$A$2:$A$2336,Table2[Any Transplants],"NOT FOUND")</f>
        <v>No</v>
      </c>
      <c r="I1749" t="str" cm="1">
        <f t="array" ref="I1749">_xlfn.XLOOKUP(A1749,$A$2:$A$2336,Table2[Cancer history],"NOT FOUND")</f>
        <v>No</v>
      </c>
      <c r="J1749" t="str">
        <f>_xlfn.XLOOKUP(A1749,Table3[customer_no],Table3[month],"NOT FOUND")</f>
        <v>Sep</v>
      </c>
      <c r="K1749" s="7">
        <f>_xlfn.XLOOKUP(A1749,Table3[customer_no],Table3[year_average],"NOT FOUND")</f>
        <v>1987</v>
      </c>
      <c r="L1749" cm="1">
        <f t="array" ref="L1749">_xlfn.XLOOKUP(A1749,Table3[customer_no],'Hospitalisation Details'!$D$2:$D$2344,"NOT FOUND")</f>
        <v>13</v>
      </c>
      <c r="M1749" s="33">
        <f>_xlfn.XLOOKUP(A1749,Table3[customer_no],Table3[dd/mm/yy],"NOT FOUND")</f>
        <v>32033</v>
      </c>
      <c r="N1749">
        <f>_xlfn.XLOOKUP(A1749,Table3[customer_no],Table3[age],"NOT FOUND")</f>
        <v>35</v>
      </c>
      <c r="O1749" cm="1">
        <f t="array" ref="O1749">_xlfn.XLOOKUP(A1749,Table3[customer_no],'Hospitalisation Details'!$E$2:$E$2344,"NOT FOUND")</f>
        <v>1</v>
      </c>
      <c r="P1749" t="str">
        <f>_xlfn.XLOOKUP(A1749,Table3[customer_no],Table3[hsplt_handled],"NOT FOUND")</f>
        <v>tier - 1</v>
      </c>
      <c r="Q1749" t="str">
        <f>_xlfn.XLOOKUP(A1749,Table3[customer_no],Table3[city_handled],"NOT FOUND")</f>
        <v>tier - 2</v>
      </c>
      <c r="R1749" t="str">
        <f>_xlfn.XLOOKUP(A1749,Table3[customer_no],Table3[state_id],"NOT FOUND")</f>
        <v>R1012</v>
      </c>
      <c r="S1749" s="34" cm="1">
        <f t="array" ref="S1749">_xlfn.XLOOKUP(A1749,Table3[customer_no],'Hospitalisation Details'!$F$2:$F$2344,"NOT FOUND")</f>
        <v>5125.22</v>
      </c>
      <c r="T1749" t="str">
        <f>_xlfn.XLOOKUP(A1749,Table2[Customer ID],Table2[BMI_category],"NOT FOUND")</f>
        <v>Normal Weight</v>
      </c>
      <c r="U1749" s="7">
        <f>_xlfn.XLOOKUP(A1749,Table2[Customer ID],Table2[no of surgery],"NOT FOUND")</f>
        <v>1</v>
      </c>
      <c r="V1749" t="str">
        <f>_xlfn.XLOOKUP(A1749,Table2[Customer ID],Table2[smoker_missing],"NOT FOUND")</f>
        <v>No</v>
      </c>
      <c r="W1749" t="str">
        <f t="shared" si="27"/>
        <v>Normal</v>
      </c>
      <c r="X1749" s="37">
        <f>SUM(Table5[[#This Row],[Title]:[Diabetes Level]])</f>
        <v>39224.550000000003</v>
      </c>
    </row>
    <row r="1750" spans="1:24" x14ac:dyDescent="0.25">
      <c r="A1750" t="s">
        <v>621</v>
      </c>
      <c r="B1750" t="str">
        <f>VLOOKUP(A1750,'Customer Names'!$A$2:$E$2336,3,FALSE)</f>
        <v>Mr.</v>
      </c>
      <c r="C1750" t="str">
        <f>_xlfn.XLOOKUP(A1750,$A$2:$A$2336,'Customer Names'!$D$2:$D$2336,"NOT FOUND")</f>
        <v>Tom</v>
      </c>
      <c r="D1750" t="str">
        <f>_xlfn.XLOOKUP(A1750,$A$2:$A$2336,'Customer Names'!$E$2:$E$2336,"NOT FOUND")</f>
        <v>Brian</v>
      </c>
      <c r="E1750" cm="1">
        <f t="array" ref="E1750">_xlfn.XLOOKUP(A1750,$A$2:$A$2336,Table2[BMI],"NOT FOUND")</f>
        <v>42.13</v>
      </c>
      <c r="F1750" cm="1">
        <f t="array" ref="F1750">_xlfn.XLOOKUP(A1750,$A$2:$A$2336,Table2[HBA1C],"NOT FOUND")</f>
        <v>4.54</v>
      </c>
      <c r="G1750" t="str" cm="1">
        <f t="array" ref="G1750">_xlfn.XLOOKUP(A1750,$A$2:$A$2336,Table2[Heart Issues],"NOT FOUND")</f>
        <v>yes</v>
      </c>
      <c r="H1750" t="str" cm="1">
        <f t="array" ref="H1750">_xlfn.XLOOKUP(A1750,$A$2:$A$2336,Table2[Any Transplants],"NOT FOUND")</f>
        <v>No</v>
      </c>
      <c r="I1750" t="str" cm="1">
        <f t="array" ref="I1750">_xlfn.XLOOKUP(A1750,$A$2:$A$2336,Table2[Cancer history],"NOT FOUND")</f>
        <v>No</v>
      </c>
      <c r="J1750" t="str">
        <f>_xlfn.XLOOKUP(A1750,Table3[customer_no],Table3[month],"NOT FOUND")</f>
        <v>Nov</v>
      </c>
      <c r="K1750" s="7">
        <f>_xlfn.XLOOKUP(A1750,Table3[customer_no],Table3[year_average],"NOT FOUND")</f>
        <v>1988</v>
      </c>
      <c r="L1750" cm="1">
        <f t="array" ref="L1750">_xlfn.XLOOKUP(A1750,Table3[customer_no],'Hospitalisation Details'!$D$2:$D$2344,"NOT FOUND")</f>
        <v>1</v>
      </c>
      <c r="M1750" s="33">
        <f>_xlfn.XLOOKUP(A1750,Table3[customer_no],Table3[dd/mm/yy],"NOT FOUND")</f>
        <v>32448</v>
      </c>
      <c r="N1750">
        <f>_xlfn.XLOOKUP(A1750,Table3[customer_no],Table3[age],"NOT FOUND")</f>
        <v>34</v>
      </c>
      <c r="O1750" cm="1">
        <f t="array" ref="O1750">_xlfn.XLOOKUP(A1750,Table3[customer_no],'Hospitalisation Details'!$E$2:$E$2344,"NOT FOUND")</f>
        <v>2</v>
      </c>
      <c r="P1750" t="str">
        <f>_xlfn.XLOOKUP(A1750,Table3[customer_no],Table3[hsplt_handled],"NOT FOUND")</f>
        <v>tier - 2</v>
      </c>
      <c r="Q1750" t="str">
        <f>_xlfn.XLOOKUP(A1750,Table3[customer_no],Table3[city_handled],"NOT FOUND")</f>
        <v>tier - 3</v>
      </c>
      <c r="R1750" t="str">
        <f>_xlfn.XLOOKUP(A1750,Table3[customer_no],Table3[state_id],"NOT FOUND")</f>
        <v>R1013</v>
      </c>
      <c r="S1750" s="34" cm="1">
        <f t="array" ref="S1750">_xlfn.XLOOKUP(A1750,Table3[customer_no],'Hospitalisation Details'!$F$2:$F$2344,"NOT FOUND")</f>
        <v>5124.1899999999996</v>
      </c>
      <c r="T1750" t="str">
        <f>_xlfn.XLOOKUP(A1750,Table2[Customer ID],Table2[BMI_category],"NOT FOUND")</f>
        <v>Obesity</v>
      </c>
      <c r="U1750" s="7">
        <f>_xlfn.XLOOKUP(A1750,Table2[Customer ID],Table2[no of surgery],"NOT FOUND")</f>
        <v>1</v>
      </c>
      <c r="V1750" t="str">
        <f>_xlfn.XLOOKUP(A1750,Table2[Customer ID],Table2[smoker_missing],"NOT FOUND")</f>
        <v>No</v>
      </c>
      <c r="W1750" t="str">
        <f t="shared" si="27"/>
        <v>Normal</v>
      </c>
      <c r="X1750" s="37">
        <f>SUM(Table5[[#This Row],[Title]:[Diabetes Level]])</f>
        <v>39644.86</v>
      </c>
    </row>
    <row r="1751" spans="1:24" x14ac:dyDescent="0.25">
      <c r="A1751" t="s">
        <v>620</v>
      </c>
      <c r="B1751" t="str">
        <f>VLOOKUP(A1751,'Customer Names'!$A$2:$E$2336,3,FALSE)</f>
        <v>Mr.</v>
      </c>
      <c r="C1751" t="str">
        <f>_xlfn.XLOOKUP(A1751,$A$2:$A$2336,'Customer Names'!$D$2:$D$2336,"NOT FOUND")</f>
        <v>Nathan</v>
      </c>
      <c r="D1751" t="str">
        <f>_xlfn.XLOOKUP(A1751,$A$2:$A$2336,'Customer Names'!$E$2:$E$2336,"NOT FOUND")</f>
        <v>Brown</v>
      </c>
      <c r="E1751" cm="1">
        <f t="array" ref="E1751">_xlfn.XLOOKUP(A1751,$A$2:$A$2336,Table2[BMI],"NOT FOUND")</f>
        <v>17.86</v>
      </c>
      <c r="F1751" cm="1">
        <f t="array" ref="F1751">_xlfn.XLOOKUP(A1751,$A$2:$A$2336,Table2[HBA1C],"NOT FOUND")</f>
        <v>4.1100000000000003</v>
      </c>
      <c r="G1751" t="str" cm="1">
        <f t="array" ref="G1751">_xlfn.XLOOKUP(A1751,$A$2:$A$2336,Table2[Heart Issues],"NOT FOUND")</f>
        <v>No</v>
      </c>
      <c r="H1751" t="str" cm="1">
        <f t="array" ref="H1751">_xlfn.XLOOKUP(A1751,$A$2:$A$2336,Table2[Any Transplants],"NOT FOUND")</f>
        <v>No</v>
      </c>
      <c r="I1751" t="str" cm="1">
        <f t="array" ref="I1751">_xlfn.XLOOKUP(A1751,$A$2:$A$2336,Table2[Cancer history],"NOT FOUND")</f>
        <v>No</v>
      </c>
      <c r="J1751" t="str">
        <f>_xlfn.XLOOKUP(A1751,Table3[customer_no],Table3[month],"NOT FOUND")</f>
        <v>Nov</v>
      </c>
      <c r="K1751" s="7">
        <f>_xlfn.XLOOKUP(A1751,Table3[customer_no],Table3[year_average],"NOT FOUND")</f>
        <v>1987</v>
      </c>
      <c r="L1751" cm="1">
        <f t="array" ref="L1751">_xlfn.XLOOKUP(A1751,Table3[customer_no],'Hospitalisation Details'!$D$2:$D$2344,"NOT FOUND")</f>
        <v>18</v>
      </c>
      <c r="M1751" s="33">
        <f>_xlfn.XLOOKUP(A1751,Table3[customer_no],Table3[dd/mm/yy],"NOT FOUND")</f>
        <v>32099</v>
      </c>
      <c r="N1751">
        <f>_xlfn.XLOOKUP(A1751,Table3[customer_no],Table3[age],"NOT FOUND")</f>
        <v>35</v>
      </c>
      <c r="O1751" cm="1">
        <f t="array" ref="O1751">_xlfn.XLOOKUP(A1751,Table3[customer_no],'Hospitalisation Details'!$E$2:$E$2344,"NOT FOUND")</f>
        <v>1</v>
      </c>
      <c r="P1751" t="str">
        <f>_xlfn.XLOOKUP(A1751,Table3[customer_no],Table3[hsplt_handled],"NOT FOUND")</f>
        <v>tier - 2</v>
      </c>
      <c r="Q1751" t="str">
        <f>_xlfn.XLOOKUP(A1751,Table3[customer_no],Table3[city_handled],"NOT FOUND")</f>
        <v>tier - 2</v>
      </c>
      <c r="R1751" t="str">
        <f>_xlfn.XLOOKUP(A1751,Table3[customer_no],Table3[state_id],"NOT FOUND")</f>
        <v>R1012</v>
      </c>
      <c r="S1751" s="34" cm="1">
        <f t="array" ref="S1751">_xlfn.XLOOKUP(A1751,Table3[customer_no],'Hospitalisation Details'!$F$2:$F$2344,"NOT FOUND")</f>
        <v>5116.5</v>
      </c>
      <c r="T1751" t="str">
        <f>_xlfn.XLOOKUP(A1751,Table2[Customer ID],Table2[BMI_category],"NOT FOUND")</f>
        <v>Underweight</v>
      </c>
      <c r="U1751" s="7">
        <f>_xlfn.XLOOKUP(A1751,Table2[Customer ID],Table2[no of surgery],"NOT FOUND")</f>
        <v>1</v>
      </c>
      <c r="V1751" t="str">
        <f>_xlfn.XLOOKUP(A1751,Table2[Customer ID],Table2[smoker_missing],"NOT FOUND")</f>
        <v>No</v>
      </c>
      <c r="W1751" t="str">
        <f t="shared" si="27"/>
        <v>Normal</v>
      </c>
      <c r="X1751" s="37">
        <f>SUM(Table5[[#This Row],[Title]:[Diabetes Level]])</f>
        <v>39279.47</v>
      </c>
    </row>
    <row r="1752" spans="1:24" x14ac:dyDescent="0.25">
      <c r="A1752" t="s">
        <v>619</v>
      </c>
      <c r="B1752" t="str">
        <f>VLOOKUP(A1752,'Customer Names'!$A$2:$E$2336,3,FALSE)</f>
        <v>Mrs.</v>
      </c>
      <c r="C1752" t="str">
        <f>_xlfn.XLOOKUP(A1752,$A$2:$A$2336,'Customer Names'!$D$2:$D$2336,"NOT FOUND")</f>
        <v>Kelli N</v>
      </c>
      <c r="D1752" t="str">
        <f>_xlfn.XLOOKUP(A1752,$A$2:$A$2336,'Customer Names'!$E$2:$E$2336,"NOT FOUND")</f>
        <v>Fox</v>
      </c>
      <c r="E1752" cm="1">
        <f t="array" ref="E1752">_xlfn.XLOOKUP(A1752,$A$2:$A$2336,Table2[BMI],"NOT FOUND")</f>
        <v>32.78</v>
      </c>
      <c r="F1752" cm="1">
        <f t="array" ref="F1752">_xlfn.XLOOKUP(A1752,$A$2:$A$2336,Table2[HBA1C],"NOT FOUND")</f>
        <v>4.63</v>
      </c>
      <c r="G1752" t="str" cm="1">
        <f t="array" ref="G1752">_xlfn.XLOOKUP(A1752,$A$2:$A$2336,Table2[Heart Issues],"NOT FOUND")</f>
        <v>No</v>
      </c>
      <c r="H1752" t="str" cm="1">
        <f t="array" ref="H1752">_xlfn.XLOOKUP(A1752,$A$2:$A$2336,Table2[Any Transplants],"NOT FOUND")</f>
        <v>No</v>
      </c>
      <c r="I1752" t="str" cm="1">
        <f t="array" ref="I1752">_xlfn.XLOOKUP(A1752,$A$2:$A$2336,Table2[Cancer history],"NOT FOUND")</f>
        <v>No</v>
      </c>
      <c r="J1752" t="str">
        <f>_xlfn.XLOOKUP(A1752,Table3[customer_no],Table3[month],"NOT FOUND")</f>
        <v>Jun</v>
      </c>
      <c r="K1752" s="7">
        <f>_xlfn.XLOOKUP(A1752,Table3[customer_no],Table3[year_average],"NOT FOUND")</f>
        <v>1999</v>
      </c>
      <c r="L1752" cm="1">
        <f t="array" ref="L1752">_xlfn.XLOOKUP(A1752,Table3[customer_no],'Hospitalisation Details'!$D$2:$D$2344,"NOT FOUND")</f>
        <v>19</v>
      </c>
      <c r="M1752" s="33">
        <f>_xlfn.XLOOKUP(A1752,Table3[customer_no],Table3[dd/mm/yy],"NOT FOUND")</f>
        <v>36330</v>
      </c>
      <c r="N1752">
        <f>_xlfn.XLOOKUP(A1752,Table3[customer_no],Table3[age],"NOT FOUND")</f>
        <v>23</v>
      </c>
      <c r="O1752" cm="1">
        <f t="array" ref="O1752">_xlfn.XLOOKUP(A1752,Table3[customer_no],'Hospitalisation Details'!$E$2:$E$2344,"NOT FOUND")</f>
        <v>0</v>
      </c>
      <c r="P1752" t="str">
        <f>_xlfn.XLOOKUP(A1752,Table3[customer_no],Table3[hsplt_handled],"NOT FOUND")</f>
        <v>tier - 2</v>
      </c>
      <c r="Q1752" t="str">
        <f>_xlfn.XLOOKUP(A1752,Table3[customer_no],Table3[city_handled],"NOT FOUND")</f>
        <v>tier - 2</v>
      </c>
      <c r="R1752" t="str">
        <f>_xlfn.XLOOKUP(A1752,Table3[customer_no],Table3[state_id],"NOT FOUND")</f>
        <v>R1026</v>
      </c>
      <c r="S1752" s="34" cm="1">
        <f t="array" ref="S1752">_xlfn.XLOOKUP(A1752,Table3[customer_no],'Hospitalisation Details'!$F$2:$F$2344,"NOT FOUND")</f>
        <v>5087.92</v>
      </c>
      <c r="T1752" t="str">
        <f>_xlfn.XLOOKUP(A1752,Table2[Customer ID],Table2[BMI_category],"NOT FOUND")</f>
        <v>Obesity</v>
      </c>
      <c r="U1752" s="7">
        <f>_xlfn.XLOOKUP(A1752,Table2[Customer ID],Table2[no of surgery],"NOT FOUND")</f>
        <v>0</v>
      </c>
      <c r="V1752" t="str">
        <f>_xlfn.XLOOKUP(A1752,Table2[Customer ID],Table2[smoker_missing],"NOT FOUND")</f>
        <v>No</v>
      </c>
      <c r="W1752" t="str">
        <f t="shared" si="27"/>
        <v>Normal</v>
      </c>
      <c r="X1752" s="37">
        <f>SUM(Table5[[#This Row],[Title]:[Diabetes Level]])</f>
        <v>43496.33</v>
      </c>
    </row>
    <row r="1753" spans="1:24" x14ac:dyDescent="0.25">
      <c r="A1753" t="s">
        <v>618</v>
      </c>
      <c r="B1753" t="str">
        <f>VLOOKUP(A1753,'Customer Names'!$A$2:$E$2336,3,FALSE)</f>
        <v>Mr.</v>
      </c>
      <c r="C1753" t="str">
        <f>_xlfn.XLOOKUP(A1753,$A$2:$A$2336,'Customer Names'!$D$2:$D$2336,"NOT FOUND")</f>
        <v>Scott M.</v>
      </c>
      <c r="D1753" t="str">
        <f>_xlfn.XLOOKUP(A1753,$A$2:$A$2336,'Customer Names'!$E$2:$E$2336,"NOT FOUND")</f>
        <v>Traver</v>
      </c>
      <c r="E1753" cm="1">
        <f t="array" ref="E1753">_xlfn.XLOOKUP(A1753,$A$2:$A$2336,Table2[BMI],"NOT FOUND")</f>
        <v>23.9</v>
      </c>
      <c r="F1753" cm="1">
        <f t="array" ref="F1753">_xlfn.XLOOKUP(A1753,$A$2:$A$2336,Table2[HBA1C],"NOT FOUND")</f>
        <v>6.06</v>
      </c>
      <c r="G1753" t="str" cm="1">
        <f t="array" ref="G1753">_xlfn.XLOOKUP(A1753,$A$2:$A$2336,Table2[Heart Issues],"NOT FOUND")</f>
        <v>yes</v>
      </c>
      <c r="H1753" t="str" cm="1">
        <f t="array" ref="H1753">_xlfn.XLOOKUP(A1753,$A$2:$A$2336,Table2[Any Transplants],"NOT FOUND")</f>
        <v>No</v>
      </c>
      <c r="I1753" t="str" cm="1">
        <f t="array" ref="I1753">_xlfn.XLOOKUP(A1753,$A$2:$A$2336,Table2[Cancer history],"NOT FOUND")</f>
        <v>Yes</v>
      </c>
      <c r="J1753" t="str">
        <f>_xlfn.XLOOKUP(A1753,Table3[customer_no],Table3[month],"NOT FOUND")</f>
        <v>Jul</v>
      </c>
      <c r="K1753" s="7">
        <f>_xlfn.XLOOKUP(A1753,Table3[customer_no],Table3[year_average],"NOT FOUND")</f>
        <v>1997</v>
      </c>
      <c r="L1753" cm="1">
        <f t="array" ref="L1753">_xlfn.XLOOKUP(A1753,Table3[customer_no],'Hospitalisation Details'!$D$2:$D$2344,"NOT FOUND")</f>
        <v>14</v>
      </c>
      <c r="M1753" s="33">
        <f>_xlfn.XLOOKUP(A1753,Table3[customer_no],Table3[dd/mm/yy],"NOT FOUND")</f>
        <v>35625</v>
      </c>
      <c r="N1753">
        <f>_xlfn.XLOOKUP(A1753,Table3[customer_no],Table3[age],"NOT FOUND")</f>
        <v>25</v>
      </c>
      <c r="O1753" cm="1">
        <f t="array" ref="O1753">_xlfn.XLOOKUP(A1753,Table3[customer_no],'Hospitalisation Details'!$E$2:$E$2344,"NOT FOUND")</f>
        <v>5</v>
      </c>
      <c r="P1753" t="str">
        <f>_xlfn.XLOOKUP(A1753,Table3[customer_no],Table3[hsplt_handled],"NOT FOUND")</f>
        <v>tier - 3</v>
      </c>
      <c r="Q1753" t="str">
        <f>_xlfn.XLOOKUP(A1753,Table3[customer_no],Table3[city_handled],"NOT FOUND")</f>
        <v>tier - 2</v>
      </c>
      <c r="R1753" t="str">
        <f>_xlfn.XLOOKUP(A1753,Table3[customer_no],Table3[state_id],"NOT FOUND")</f>
        <v>R1011</v>
      </c>
      <c r="S1753" s="34" cm="1">
        <f t="array" ref="S1753">_xlfn.XLOOKUP(A1753,Table3[customer_no],'Hospitalisation Details'!$F$2:$F$2344,"NOT FOUND")</f>
        <v>5080.1000000000004</v>
      </c>
      <c r="T1753" t="str">
        <f>_xlfn.XLOOKUP(A1753,Table2[Customer ID],Table2[BMI_category],"NOT FOUND")</f>
        <v>Normal Weight</v>
      </c>
      <c r="U1753" s="7">
        <f>_xlfn.XLOOKUP(A1753,Table2[Customer ID],Table2[no of surgery],"NOT FOUND")</f>
        <v>1</v>
      </c>
      <c r="V1753" t="str">
        <f>_xlfn.XLOOKUP(A1753,Table2[Customer ID],Table2[smoker_missing],"NOT FOUND")</f>
        <v>No</v>
      </c>
      <c r="W1753" t="str">
        <f t="shared" si="27"/>
        <v>Prediabetes</v>
      </c>
      <c r="X1753" s="37">
        <f>SUM(Table5[[#This Row],[Title]:[Diabetes Level]])</f>
        <v>42777.06</v>
      </c>
    </row>
    <row r="1754" spans="1:24" x14ac:dyDescent="0.25">
      <c r="A1754" t="s">
        <v>617</v>
      </c>
      <c r="B1754" t="str">
        <f>VLOOKUP(A1754,'Customer Names'!$A$2:$E$2336,3,FALSE)</f>
        <v>Mr.</v>
      </c>
      <c r="C1754" t="str">
        <f>_xlfn.XLOOKUP(A1754,$A$2:$A$2336,'Customer Names'!$D$2:$D$2336,"NOT FOUND")</f>
        <v>Grant A</v>
      </c>
      <c r="D1754" t="str">
        <f>_xlfn.XLOOKUP(A1754,$A$2:$A$2336,'Customer Names'!$E$2:$E$2336,"NOT FOUND")</f>
        <v>Quick</v>
      </c>
      <c r="E1754" cm="1">
        <f t="array" ref="E1754">_xlfn.XLOOKUP(A1754,$A$2:$A$2336,Table2[BMI],"NOT FOUND")</f>
        <v>15.47</v>
      </c>
      <c r="F1754" cm="1">
        <f t="array" ref="F1754">_xlfn.XLOOKUP(A1754,$A$2:$A$2336,Table2[HBA1C],"NOT FOUND")</f>
        <v>8.43</v>
      </c>
      <c r="G1754" t="str" cm="1">
        <f t="array" ref="G1754">_xlfn.XLOOKUP(A1754,$A$2:$A$2336,Table2[Heart Issues],"NOT FOUND")</f>
        <v>No</v>
      </c>
      <c r="H1754" t="str" cm="1">
        <f t="array" ref="H1754">_xlfn.XLOOKUP(A1754,$A$2:$A$2336,Table2[Any Transplants],"NOT FOUND")</f>
        <v>No</v>
      </c>
      <c r="I1754" t="str" cm="1">
        <f t="array" ref="I1754">_xlfn.XLOOKUP(A1754,$A$2:$A$2336,Table2[Cancer history],"NOT FOUND")</f>
        <v>No</v>
      </c>
      <c r="J1754" t="str">
        <f>_xlfn.XLOOKUP(A1754,Table3[customer_no],Table3[month],"NOT FOUND")</f>
        <v>Nov</v>
      </c>
      <c r="K1754" s="7">
        <f>_xlfn.XLOOKUP(A1754,Table3[customer_no],Table3[year_average],"NOT FOUND")</f>
        <v>1978</v>
      </c>
      <c r="L1754" cm="1">
        <f t="array" ref="L1754">_xlfn.XLOOKUP(A1754,Table3[customer_no],'Hospitalisation Details'!$D$2:$D$2344,"NOT FOUND")</f>
        <v>22</v>
      </c>
      <c r="M1754" s="33">
        <f>_xlfn.XLOOKUP(A1754,Table3[customer_no],Table3[dd/mm/yy],"NOT FOUND")</f>
        <v>28816</v>
      </c>
      <c r="N1754">
        <f>_xlfn.XLOOKUP(A1754,Table3[customer_no],Table3[age],"NOT FOUND")</f>
        <v>44</v>
      </c>
      <c r="O1754" cm="1">
        <f t="array" ref="O1754">_xlfn.XLOOKUP(A1754,Table3[customer_no],'Hospitalisation Details'!$E$2:$E$2344,"NOT FOUND")</f>
        <v>2</v>
      </c>
      <c r="P1754" t="str">
        <f>_xlfn.XLOOKUP(A1754,Table3[customer_no],Table3[hsplt_handled],"NOT FOUND")</f>
        <v>tier - 2</v>
      </c>
      <c r="Q1754" t="str">
        <f>_xlfn.XLOOKUP(A1754,Table3[customer_no],Table3[city_handled],"NOT FOUND")</f>
        <v>tier - 3</v>
      </c>
      <c r="R1754" t="str">
        <f>_xlfn.XLOOKUP(A1754,Table3[customer_no],Table3[state_id],"NOT FOUND")</f>
        <v>R1012</v>
      </c>
      <c r="S1754" s="34" cm="1">
        <f t="array" ref="S1754">_xlfn.XLOOKUP(A1754,Table3[customer_no],'Hospitalisation Details'!$F$2:$F$2344,"NOT FOUND")</f>
        <v>5077.1899999999996</v>
      </c>
      <c r="T1754" t="str">
        <f>_xlfn.XLOOKUP(A1754,Table2[Customer ID],Table2[BMI_category],"NOT FOUND")</f>
        <v>Underweight</v>
      </c>
      <c r="U1754" s="7">
        <f>_xlfn.XLOOKUP(A1754,Table2[Customer ID],Table2[no of surgery],"NOT FOUND")</f>
        <v>0</v>
      </c>
      <c r="V1754" t="str">
        <f>_xlfn.XLOOKUP(A1754,Table2[Customer ID],Table2[smoker_missing],"NOT FOUND")</f>
        <v>No</v>
      </c>
      <c r="W1754" t="str">
        <f t="shared" si="27"/>
        <v>Diabetes</v>
      </c>
      <c r="X1754" s="37">
        <f>SUM(Table5[[#This Row],[Title]:[Diabetes Level]])</f>
        <v>35963.090000000004</v>
      </c>
    </row>
    <row r="1755" spans="1:24" x14ac:dyDescent="0.25">
      <c r="A1755" t="s">
        <v>616</v>
      </c>
      <c r="B1755" t="str">
        <f>VLOOKUP(A1755,'Customer Names'!$A$2:$E$2336,3,FALSE)</f>
        <v>Mr.</v>
      </c>
      <c r="C1755" t="str">
        <f>_xlfn.XLOOKUP(A1755,$A$2:$A$2336,'Customer Names'!$D$2:$D$2336,"NOT FOUND")</f>
        <v>Jonathan C</v>
      </c>
      <c r="D1755" t="str">
        <f>_xlfn.XLOOKUP(A1755,$A$2:$A$2336,'Customer Names'!$E$2:$E$2336,"NOT FOUND")</f>
        <v>Scott</v>
      </c>
      <c r="E1755" cm="1">
        <f t="array" ref="E1755">_xlfn.XLOOKUP(A1755,$A$2:$A$2336,Table2[BMI],"NOT FOUND")</f>
        <v>28.54</v>
      </c>
      <c r="F1755" cm="1">
        <f t="array" ref="F1755">_xlfn.XLOOKUP(A1755,$A$2:$A$2336,Table2[HBA1C],"NOT FOUND")</f>
        <v>5.51</v>
      </c>
      <c r="G1755" t="str" cm="1">
        <f t="array" ref="G1755">_xlfn.XLOOKUP(A1755,$A$2:$A$2336,Table2[Heart Issues],"NOT FOUND")</f>
        <v>No</v>
      </c>
      <c r="H1755" t="str" cm="1">
        <f t="array" ref="H1755">_xlfn.XLOOKUP(A1755,$A$2:$A$2336,Table2[Any Transplants],"NOT FOUND")</f>
        <v>No</v>
      </c>
      <c r="I1755" t="str" cm="1">
        <f t="array" ref="I1755">_xlfn.XLOOKUP(A1755,$A$2:$A$2336,Table2[Cancer history],"NOT FOUND")</f>
        <v>Yes</v>
      </c>
      <c r="J1755" t="str">
        <f>_xlfn.XLOOKUP(A1755,Table3[customer_no],Table3[month],"NOT FOUND")</f>
        <v>Jun</v>
      </c>
      <c r="K1755" s="7">
        <f>_xlfn.XLOOKUP(A1755,Table3[customer_no],Table3[year_average],"NOT FOUND")</f>
        <v>1993</v>
      </c>
      <c r="L1755" cm="1">
        <f t="array" ref="L1755">_xlfn.XLOOKUP(A1755,Table3[customer_no],'Hospitalisation Details'!$D$2:$D$2344,"NOT FOUND")</f>
        <v>11</v>
      </c>
      <c r="M1755" s="33">
        <f>_xlfn.XLOOKUP(A1755,Table3[customer_no],Table3[dd/mm/yy],"NOT FOUND")</f>
        <v>34131</v>
      </c>
      <c r="N1755">
        <f>_xlfn.XLOOKUP(A1755,Table3[customer_no],Table3[age],"NOT FOUND")</f>
        <v>29</v>
      </c>
      <c r="O1755" cm="1">
        <f t="array" ref="O1755">_xlfn.XLOOKUP(A1755,Table3[customer_no],'Hospitalisation Details'!$E$2:$E$2344,"NOT FOUND")</f>
        <v>0</v>
      </c>
      <c r="P1755" t="str">
        <f>_xlfn.XLOOKUP(A1755,Table3[customer_no],Table3[hsplt_handled],"NOT FOUND")</f>
        <v>tier - 2</v>
      </c>
      <c r="Q1755" t="str">
        <f>_xlfn.XLOOKUP(A1755,Table3[customer_no],Table3[city_handled],"NOT FOUND")</f>
        <v>tier - 1</v>
      </c>
      <c r="R1755" t="str">
        <f>_xlfn.XLOOKUP(A1755,Table3[customer_no],Table3[state_id],"NOT FOUND")</f>
        <v>R1021</v>
      </c>
      <c r="S1755" s="34" cm="1">
        <f t="array" ref="S1755">_xlfn.XLOOKUP(A1755,Table3[customer_no],'Hospitalisation Details'!$F$2:$F$2344,"NOT FOUND")</f>
        <v>5059.5600000000004</v>
      </c>
      <c r="T1755" t="str">
        <f>_xlfn.XLOOKUP(A1755,Table2[Customer ID],Table2[BMI_category],"NOT FOUND")</f>
        <v>Overweight</v>
      </c>
      <c r="U1755" s="7">
        <f>_xlfn.XLOOKUP(A1755,Table2[Customer ID],Table2[no of surgery],"NOT FOUND")</f>
        <v>1</v>
      </c>
      <c r="V1755" t="str">
        <f>_xlfn.XLOOKUP(A1755,Table2[Customer ID],Table2[smoker_missing],"NOT FOUND")</f>
        <v>No</v>
      </c>
      <c r="W1755" t="str">
        <f t="shared" si="27"/>
        <v>Normal</v>
      </c>
      <c r="X1755" s="37">
        <f>SUM(Table5[[#This Row],[Title]:[Diabetes Level]])</f>
        <v>41258.61</v>
      </c>
    </row>
    <row r="1756" spans="1:24" x14ac:dyDescent="0.25">
      <c r="A1756" t="s">
        <v>615</v>
      </c>
      <c r="B1756" t="str">
        <f>VLOOKUP(A1756,'Customer Names'!$A$2:$E$2336,3,FALSE)</f>
        <v>Ms.</v>
      </c>
      <c r="C1756" t="str">
        <f>_xlfn.XLOOKUP(A1756,$A$2:$A$2336,'Customer Names'!$D$2:$D$2336,"NOT FOUND")</f>
        <v>Rachael M.</v>
      </c>
      <c r="D1756" t="str">
        <f>_xlfn.XLOOKUP(A1756,$A$2:$A$2336,'Customer Names'!$E$2:$E$2336,"NOT FOUND")</f>
        <v>Theriot</v>
      </c>
      <c r="E1756" cm="1">
        <f t="array" ref="E1756">_xlfn.XLOOKUP(A1756,$A$2:$A$2336,Table2[BMI],"NOT FOUND")</f>
        <v>18.54</v>
      </c>
      <c r="F1756" cm="1">
        <f t="array" ref="F1756">_xlfn.XLOOKUP(A1756,$A$2:$A$2336,Table2[HBA1C],"NOT FOUND")</f>
        <v>4.95</v>
      </c>
      <c r="G1756" t="str" cm="1">
        <f t="array" ref="G1756">_xlfn.XLOOKUP(A1756,$A$2:$A$2336,Table2[Heart Issues],"NOT FOUND")</f>
        <v>No</v>
      </c>
      <c r="H1756" t="str" cm="1">
        <f t="array" ref="H1756">_xlfn.XLOOKUP(A1756,$A$2:$A$2336,Table2[Any Transplants],"NOT FOUND")</f>
        <v>No</v>
      </c>
      <c r="I1756" t="str" cm="1">
        <f t="array" ref="I1756">_xlfn.XLOOKUP(A1756,$A$2:$A$2336,Table2[Cancer history],"NOT FOUND")</f>
        <v>No</v>
      </c>
      <c r="J1756" t="str">
        <f>_xlfn.XLOOKUP(A1756,Table3[customer_no],Table3[month],"NOT FOUND")</f>
        <v>Sep</v>
      </c>
      <c r="K1756" s="7">
        <f>_xlfn.XLOOKUP(A1756,Table3[customer_no],Table3[year_average],"NOT FOUND")</f>
        <v>1980</v>
      </c>
      <c r="L1756" cm="1">
        <f t="array" ref="L1756">_xlfn.XLOOKUP(A1756,Table3[customer_no],'Hospitalisation Details'!$D$2:$D$2344,"NOT FOUND")</f>
        <v>7</v>
      </c>
      <c r="M1756" s="33">
        <f>_xlfn.XLOOKUP(A1756,Table3[customer_no],Table3[dd/mm/yy],"NOT FOUND")</f>
        <v>29471</v>
      </c>
      <c r="N1756">
        <f>_xlfn.XLOOKUP(A1756,Table3[customer_no],Table3[age],"NOT FOUND")</f>
        <v>42</v>
      </c>
      <c r="O1756" cm="1">
        <f t="array" ref="O1756">_xlfn.XLOOKUP(A1756,Table3[customer_no],'Hospitalisation Details'!$E$2:$E$2344,"NOT FOUND")</f>
        <v>2</v>
      </c>
      <c r="P1756" t="str">
        <f>_xlfn.XLOOKUP(A1756,Table3[customer_no],Table3[hsplt_handled],"NOT FOUND")</f>
        <v>tier - 2</v>
      </c>
      <c r="Q1756" t="str">
        <f>_xlfn.XLOOKUP(A1756,Table3[customer_no],Table3[city_handled],"NOT FOUND")</f>
        <v>tier - 2</v>
      </c>
      <c r="R1756" t="str">
        <f>_xlfn.XLOOKUP(A1756,Table3[customer_no],Table3[state_id],"NOT FOUND")</f>
        <v>R1013</v>
      </c>
      <c r="S1756" s="34" cm="1">
        <f t="array" ref="S1756">_xlfn.XLOOKUP(A1756,Table3[customer_no],'Hospitalisation Details'!$F$2:$F$2344,"NOT FOUND")</f>
        <v>5054.05</v>
      </c>
      <c r="T1756" t="str">
        <f>_xlfn.XLOOKUP(A1756,Table2[Customer ID],Table2[BMI_category],"NOT FOUND")</f>
        <v>Normal Weight</v>
      </c>
      <c r="U1756" s="7">
        <f>_xlfn.XLOOKUP(A1756,Table2[Customer ID],Table2[no of surgery],"NOT FOUND")</f>
        <v>0</v>
      </c>
      <c r="V1756" t="str">
        <f>_xlfn.XLOOKUP(A1756,Table2[Customer ID],Table2[smoker_missing],"NOT FOUND")</f>
        <v>No</v>
      </c>
      <c r="W1756" t="str">
        <f t="shared" si="27"/>
        <v>Normal</v>
      </c>
      <c r="X1756" s="37">
        <f>SUM(Table5[[#This Row],[Title]:[Diabetes Level]])</f>
        <v>36579.54</v>
      </c>
    </row>
    <row r="1757" spans="1:24" x14ac:dyDescent="0.25">
      <c r="A1757" t="s">
        <v>614</v>
      </c>
      <c r="B1757" t="str">
        <f>VLOOKUP(A1757,'Customer Names'!$A$2:$E$2336,3,FALSE)</f>
        <v>Ms.</v>
      </c>
      <c r="C1757" t="str">
        <f>_xlfn.XLOOKUP(A1757,$A$2:$A$2336,'Customer Names'!$D$2:$D$2336,"NOT FOUND")</f>
        <v>Pilar</v>
      </c>
      <c r="D1757" t="str">
        <f>_xlfn.XLOOKUP(A1757,$A$2:$A$2336,'Customer Names'!$E$2:$E$2336,"NOT FOUND")</f>
        <v>Michalis</v>
      </c>
      <c r="E1757" cm="1">
        <f t="array" ref="E1757">_xlfn.XLOOKUP(A1757,$A$2:$A$2336,Table2[BMI],"NOT FOUND")</f>
        <v>32.18</v>
      </c>
      <c r="F1757" cm="1">
        <f t="array" ref="F1757">_xlfn.XLOOKUP(A1757,$A$2:$A$2336,Table2[HBA1C],"NOT FOUND")</f>
        <v>6.44</v>
      </c>
      <c r="G1757" t="str" cm="1">
        <f t="array" ref="G1757">_xlfn.XLOOKUP(A1757,$A$2:$A$2336,Table2[Heart Issues],"NOT FOUND")</f>
        <v>yes</v>
      </c>
      <c r="H1757" t="str" cm="1">
        <f t="array" ref="H1757">_xlfn.XLOOKUP(A1757,$A$2:$A$2336,Table2[Any Transplants],"NOT FOUND")</f>
        <v>No</v>
      </c>
      <c r="I1757" t="str" cm="1">
        <f t="array" ref="I1757">_xlfn.XLOOKUP(A1757,$A$2:$A$2336,Table2[Cancer history],"NOT FOUND")</f>
        <v>Yes</v>
      </c>
      <c r="J1757" t="str">
        <f>_xlfn.XLOOKUP(A1757,Table3[customer_no],Table3[month],"NOT FOUND")</f>
        <v>Jul</v>
      </c>
      <c r="K1757" s="7">
        <f>_xlfn.XLOOKUP(A1757,Table3[customer_no],Table3[year_average],"NOT FOUND")</f>
        <v>1997</v>
      </c>
      <c r="L1757" cm="1">
        <f t="array" ref="L1757">_xlfn.XLOOKUP(A1757,Table3[customer_no],'Hospitalisation Details'!$D$2:$D$2344,"NOT FOUND")</f>
        <v>29</v>
      </c>
      <c r="M1757" s="33">
        <f>_xlfn.XLOOKUP(A1757,Table3[customer_no],Table3[dd/mm/yy],"NOT FOUND")</f>
        <v>35640</v>
      </c>
      <c r="N1757">
        <f>_xlfn.XLOOKUP(A1757,Table3[customer_no],Table3[age],"NOT FOUND")</f>
        <v>25</v>
      </c>
      <c r="O1757" cm="1">
        <f t="array" ref="O1757">_xlfn.XLOOKUP(A1757,Table3[customer_no],'Hospitalisation Details'!$E$2:$E$2344,"NOT FOUND")</f>
        <v>0</v>
      </c>
      <c r="P1757" t="str">
        <f>_xlfn.XLOOKUP(A1757,Table3[customer_no],Table3[hsplt_handled],"NOT FOUND")</f>
        <v>tier - 2</v>
      </c>
      <c r="Q1757" t="str">
        <f>_xlfn.XLOOKUP(A1757,Table3[customer_no],Table3[city_handled],"NOT FOUND")</f>
        <v>tier - 2</v>
      </c>
      <c r="R1757" t="str">
        <f>_xlfn.XLOOKUP(A1757,Table3[customer_no],Table3[state_id],"NOT FOUND")</f>
        <v>R1012</v>
      </c>
      <c r="S1757" s="34" cm="1">
        <f t="array" ref="S1757">_xlfn.XLOOKUP(A1757,Table3[customer_no],'Hospitalisation Details'!$F$2:$F$2344,"NOT FOUND")</f>
        <v>5045.1499999999996</v>
      </c>
      <c r="T1757" t="str">
        <f>_xlfn.XLOOKUP(A1757,Table2[Customer ID],Table2[BMI_category],"NOT FOUND")</f>
        <v>Obesity</v>
      </c>
      <c r="U1757" s="7">
        <f>_xlfn.XLOOKUP(A1757,Table2[Customer ID],Table2[no of surgery],"NOT FOUND")</f>
        <v>1</v>
      </c>
      <c r="V1757" t="str">
        <f>_xlfn.XLOOKUP(A1757,Table2[Customer ID],Table2[smoker_missing],"NOT FOUND")</f>
        <v>No</v>
      </c>
      <c r="W1757" t="str">
        <f t="shared" si="27"/>
        <v>Diabetes</v>
      </c>
      <c r="X1757" s="37">
        <f>SUM(Table5[[#This Row],[Title]:[Diabetes Level]])</f>
        <v>42775.770000000004</v>
      </c>
    </row>
    <row r="1758" spans="1:24" x14ac:dyDescent="0.25">
      <c r="A1758" t="s">
        <v>613</v>
      </c>
      <c r="B1758" t="str">
        <f>VLOOKUP(A1758,'Customer Names'!$A$2:$E$2336,3,FALSE)</f>
        <v>Mr.</v>
      </c>
      <c r="C1758" t="str">
        <f>_xlfn.XLOOKUP(A1758,$A$2:$A$2336,'Customer Names'!$D$2:$D$2336,"NOT FOUND")</f>
        <v>Kyle M</v>
      </c>
      <c r="D1758" t="str">
        <f>_xlfn.XLOOKUP(A1758,$A$2:$A$2336,'Customer Names'!$E$2:$E$2336,"NOT FOUND")</f>
        <v>Hall</v>
      </c>
      <c r="E1758" cm="1">
        <f t="array" ref="E1758">_xlfn.XLOOKUP(A1758,$A$2:$A$2336,Table2[BMI],"NOT FOUND")</f>
        <v>37.380000000000003</v>
      </c>
      <c r="F1758" cm="1">
        <f t="array" ref="F1758">_xlfn.XLOOKUP(A1758,$A$2:$A$2336,Table2[HBA1C],"NOT FOUND")</f>
        <v>6.05</v>
      </c>
      <c r="G1758" t="str" cm="1">
        <f t="array" ref="G1758">_xlfn.XLOOKUP(A1758,$A$2:$A$2336,Table2[Heart Issues],"NOT FOUND")</f>
        <v>yes</v>
      </c>
      <c r="H1758" t="str" cm="1">
        <f t="array" ref="H1758">_xlfn.XLOOKUP(A1758,$A$2:$A$2336,Table2[Any Transplants],"NOT FOUND")</f>
        <v>No</v>
      </c>
      <c r="I1758" t="str" cm="1">
        <f t="array" ref="I1758">_xlfn.XLOOKUP(A1758,$A$2:$A$2336,Table2[Cancer history],"NOT FOUND")</f>
        <v>No</v>
      </c>
      <c r="J1758" t="str">
        <f>_xlfn.XLOOKUP(A1758,Table3[customer_no],Table3[month],"NOT FOUND")</f>
        <v>Oct</v>
      </c>
      <c r="K1758" s="7">
        <f>_xlfn.XLOOKUP(A1758,Table3[customer_no],Table3[year_average],"NOT FOUND")</f>
        <v>2001</v>
      </c>
      <c r="L1758" cm="1">
        <f t="array" ref="L1758">_xlfn.XLOOKUP(A1758,Table3[customer_no],'Hospitalisation Details'!$D$2:$D$2344,"NOT FOUND")</f>
        <v>16</v>
      </c>
      <c r="M1758" s="33">
        <f>_xlfn.XLOOKUP(A1758,Table3[customer_no],Table3[dd/mm/yy],"NOT FOUND")</f>
        <v>37180</v>
      </c>
      <c r="N1758">
        <f>_xlfn.XLOOKUP(A1758,Table3[customer_no],Table3[age],"NOT FOUND")</f>
        <v>21</v>
      </c>
      <c r="O1758" cm="1">
        <f t="array" ref="O1758">_xlfn.XLOOKUP(A1758,Table3[customer_no],'Hospitalisation Details'!$E$2:$E$2344,"NOT FOUND")</f>
        <v>0</v>
      </c>
      <c r="P1758" t="str">
        <f>_xlfn.XLOOKUP(A1758,Table3[customer_no],Table3[hsplt_handled],"NOT FOUND")</f>
        <v>tier - 2</v>
      </c>
      <c r="Q1758" t="str">
        <f>_xlfn.XLOOKUP(A1758,Table3[customer_no],Table3[city_handled],"NOT FOUND")</f>
        <v>tier - 3</v>
      </c>
      <c r="R1758" t="str">
        <f>_xlfn.XLOOKUP(A1758,Table3[customer_no],Table3[state_id],"NOT FOUND")</f>
        <v>R1011</v>
      </c>
      <c r="S1758" s="34" cm="1">
        <f t="array" ref="S1758">_xlfn.XLOOKUP(A1758,Table3[customer_no],'Hospitalisation Details'!$F$2:$F$2344,"NOT FOUND")</f>
        <v>5043.13</v>
      </c>
      <c r="T1758" t="str">
        <f>_xlfn.XLOOKUP(A1758,Table2[Customer ID],Table2[BMI_category],"NOT FOUND")</f>
        <v>Obesity</v>
      </c>
      <c r="U1758" s="7">
        <f>_xlfn.XLOOKUP(A1758,Table2[Customer ID],Table2[no of surgery],"NOT FOUND")</f>
        <v>0</v>
      </c>
      <c r="V1758" t="str">
        <f>_xlfn.XLOOKUP(A1758,Table2[Customer ID],Table2[smoker_missing],"NOT FOUND")</f>
        <v>No</v>
      </c>
      <c r="W1758" t="str">
        <f t="shared" si="27"/>
        <v>Prediabetes</v>
      </c>
      <c r="X1758" s="37">
        <f>SUM(Table5[[#This Row],[Title]:[Diabetes Level]])</f>
        <v>44304.56</v>
      </c>
    </row>
    <row r="1759" spans="1:24" x14ac:dyDescent="0.25">
      <c r="A1759" t="s">
        <v>612</v>
      </c>
      <c r="B1759" t="str">
        <f>VLOOKUP(A1759,'Customer Names'!$A$2:$E$2336,3,FALSE)</f>
        <v>Mrs.</v>
      </c>
      <c r="C1759" t="str">
        <f>_xlfn.XLOOKUP(A1759,$A$2:$A$2336,'Customer Names'!$D$2:$D$2336,"NOT FOUND")</f>
        <v>Christie</v>
      </c>
      <c r="D1759" t="str">
        <f>_xlfn.XLOOKUP(A1759,$A$2:$A$2336,'Customer Names'!$E$2:$E$2336,"NOT FOUND")</f>
        <v>Tjong Clemons</v>
      </c>
      <c r="E1759" cm="1">
        <f t="array" ref="E1759">_xlfn.XLOOKUP(A1759,$A$2:$A$2336,Table2[BMI],"NOT FOUND")</f>
        <v>31.12</v>
      </c>
      <c r="F1759" cm="1">
        <f t="array" ref="F1759">_xlfn.XLOOKUP(A1759,$A$2:$A$2336,Table2[HBA1C],"NOT FOUND")</f>
        <v>4.76</v>
      </c>
      <c r="G1759" t="str" cm="1">
        <f t="array" ref="G1759">_xlfn.XLOOKUP(A1759,$A$2:$A$2336,Table2[Heart Issues],"NOT FOUND")</f>
        <v>yes</v>
      </c>
      <c r="H1759" t="str" cm="1">
        <f t="array" ref="H1759">_xlfn.XLOOKUP(A1759,$A$2:$A$2336,Table2[Any Transplants],"NOT FOUND")</f>
        <v>No</v>
      </c>
      <c r="I1759" t="str" cm="1">
        <f t="array" ref="I1759">_xlfn.XLOOKUP(A1759,$A$2:$A$2336,Table2[Cancer history],"NOT FOUND")</f>
        <v>Yes</v>
      </c>
      <c r="J1759" t="str">
        <f>_xlfn.XLOOKUP(A1759,Table3[customer_no],Table3[month],"NOT FOUND")</f>
        <v>Dec</v>
      </c>
      <c r="K1759" s="7">
        <f>_xlfn.XLOOKUP(A1759,Table3[customer_no],Table3[year_average],"NOT FOUND")</f>
        <v>1997</v>
      </c>
      <c r="L1759" cm="1">
        <f t="array" ref="L1759">_xlfn.XLOOKUP(A1759,Table3[customer_no],'Hospitalisation Details'!$D$2:$D$2344,"NOT FOUND")</f>
        <v>4</v>
      </c>
      <c r="M1759" s="33">
        <f>_xlfn.XLOOKUP(A1759,Table3[customer_no],Table3[dd/mm/yy],"NOT FOUND")</f>
        <v>35768</v>
      </c>
      <c r="N1759">
        <f>_xlfn.XLOOKUP(A1759,Table3[customer_no],Table3[age],"NOT FOUND")</f>
        <v>25</v>
      </c>
      <c r="O1759" cm="1">
        <f t="array" ref="O1759">_xlfn.XLOOKUP(A1759,Table3[customer_no],'Hospitalisation Details'!$E$2:$E$2344,"NOT FOUND")</f>
        <v>0</v>
      </c>
      <c r="P1759" t="str">
        <f>_xlfn.XLOOKUP(A1759,Table3[customer_no],Table3[hsplt_handled],"NOT FOUND")</f>
        <v>tier - 2</v>
      </c>
      <c r="Q1759" t="str">
        <f>_xlfn.XLOOKUP(A1759,Table3[customer_no],Table3[city_handled],"NOT FOUND")</f>
        <v>tier - 2</v>
      </c>
      <c r="R1759" t="str">
        <f>_xlfn.XLOOKUP(A1759,Table3[customer_no],Table3[state_id],"NOT FOUND")</f>
        <v>R1025</v>
      </c>
      <c r="S1759" s="34" cm="1">
        <f t="array" ref="S1759">_xlfn.XLOOKUP(A1759,Table3[customer_no],'Hospitalisation Details'!$F$2:$F$2344,"NOT FOUND")</f>
        <v>5038.57</v>
      </c>
      <c r="T1759" t="str">
        <f>_xlfn.XLOOKUP(A1759,Table2[Customer ID],Table2[BMI_category],"NOT FOUND")</f>
        <v>Obesity</v>
      </c>
      <c r="U1759" s="7">
        <f>_xlfn.XLOOKUP(A1759,Table2[Customer ID],Table2[no of surgery],"NOT FOUND")</f>
        <v>1</v>
      </c>
      <c r="V1759" t="str">
        <f>_xlfn.XLOOKUP(A1759,Table2[Customer ID],Table2[smoker_missing],"NOT FOUND")</f>
        <v>No</v>
      </c>
      <c r="W1759" t="str">
        <f t="shared" si="27"/>
        <v>Normal</v>
      </c>
      <c r="X1759" s="37">
        <f>SUM(Table5[[#This Row],[Title]:[Diabetes Level]])</f>
        <v>42869.45</v>
      </c>
    </row>
    <row r="1760" spans="1:24" x14ac:dyDescent="0.25">
      <c r="A1760" t="s">
        <v>611</v>
      </c>
      <c r="B1760" t="str">
        <f>VLOOKUP(A1760,'Customer Names'!$A$2:$E$2336,3,FALSE)</f>
        <v>Mr.</v>
      </c>
      <c r="C1760" t="str">
        <f>_xlfn.XLOOKUP(A1760,$A$2:$A$2336,'Customer Names'!$D$2:$D$2336,"NOT FOUND")</f>
        <v>David A.</v>
      </c>
      <c r="D1760" t="str">
        <f>_xlfn.XLOOKUP(A1760,$A$2:$A$2336,'Customer Names'!$E$2:$E$2336,"NOT FOUND")</f>
        <v>Palma</v>
      </c>
      <c r="E1760" cm="1">
        <f t="array" ref="E1760">_xlfn.XLOOKUP(A1760,$A$2:$A$2336,Table2[BMI],"NOT FOUND")</f>
        <v>22.01</v>
      </c>
      <c r="F1760" cm="1">
        <f t="array" ref="F1760">_xlfn.XLOOKUP(A1760,$A$2:$A$2336,Table2[HBA1C],"NOT FOUND")</f>
        <v>6.72</v>
      </c>
      <c r="G1760" t="str" cm="1">
        <f t="array" ref="G1760">_xlfn.XLOOKUP(A1760,$A$2:$A$2336,Table2[Heart Issues],"NOT FOUND")</f>
        <v>yes</v>
      </c>
      <c r="H1760" t="str" cm="1">
        <f t="array" ref="H1760">_xlfn.XLOOKUP(A1760,$A$2:$A$2336,Table2[Any Transplants],"NOT FOUND")</f>
        <v>No</v>
      </c>
      <c r="I1760" t="str" cm="1">
        <f t="array" ref="I1760">_xlfn.XLOOKUP(A1760,$A$2:$A$2336,Table2[Cancer history],"NOT FOUND")</f>
        <v>No</v>
      </c>
      <c r="J1760" t="str">
        <f>_xlfn.XLOOKUP(A1760,Table3[customer_no],Table3[month],"NOT FOUND")</f>
        <v>Jun</v>
      </c>
      <c r="K1760" s="7">
        <f>_xlfn.XLOOKUP(A1760,Table3[customer_no],Table3[year_average],"NOT FOUND")</f>
        <v>1986</v>
      </c>
      <c r="L1760" cm="1">
        <f t="array" ref="L1760">_xlfn.XLOOKUP(A1760,Table3[customer_no],'Hospitalisation Details'!$D$2:$D$2344,"NOT FOUND")</f>
        <v>29</v>
      </c>
      <c r="M1760" s="33">
        <f>_xlfn.XLOOKUP(A1760,Table3[customer_no],Table3[dd/mm/yy],"NOT FOUND")</f>
        <v>31592</v>
      </c>
      <c r="N1760">
        <f>_xlfn.XLOOKUP(A1760,Table3[customer_no],Table3[age],"NOT FOUND")</f>
        <v>36</v>
      </c>
      <c r="O1760" cm="1">
        <f t="array" ref="O1760">_xlfn.XLOOKUP(A1760,Table3[customer_no],'Hospitalisation Details'!$E$2:$E$2344,"NOT FOUND")</f>
        <v>3</v>
      </c>
      <c r="P1760" t="str">
        <f>_xlfn.XLOOKUP(A1760,Table3[customer_no],Table3[hsplt_handled],"NOT FOUND")</f>
        <v>tier - 2</v>
      </c>
      <c r="Q1760" t="str">
        <f>_xlfn.XLOOKUP(A1760,Table3[customer_no],Table3[city_handled],"NOT FOUND")</f>
        <v>tier - 2</v>
      </c>
      <c r="R1760" t="str">
        <f>_xlfn.XLOOKUP(A1760,Table3[customer_no],Table3[state_id],"NOT FOUND")</f>
        <v>R1013</v>
      </c>
      <c r="S1760" s="34" cm="1">
        <f t="array" ref="S1760">_xlfn.XLOOKUP(A1760,Table3[customer_no],'Hospitalisation Details'!$F$2:$F$2344,"NOT FOUND")</f>
        <v>5034.1000000000004</v>
      </c>
      <c r="T1760" t="str">
        <f>_xlfn.XLOOKUP(A1760,Table2[Customer ID],Table2[BMI_category],"NOT FOUND")</f>
        <v>Normal Weight</v>
      </c>
      <c r="U1760" s="7">
        <f>_xlfn.XLOOKUP(A1760,Table2[Customer ID],Table2[no of surgery],"NOT FOUND")</f>
        <v>1</v>
      </c>
      <c r="V1760" t="str">
        <f>_xlfn.XLOOKUP(A1760,Table2[Customer ID],Table2[smoker_missing],"NOT FOUND")</f>
        <v>No</v>
      </c>
      <c r="W1760" t="str">
        <f t="shared" si="27"/>
        <v>Diabetes</v>
      </c>
      <c r="X1760" s="37">
        <f>SUM(Table5[[#This Row],[Title]:[Diabetes Level]])</f>
        <v>38709.83</v>
      </c>
    </row>
    <row r="1761" spans="1:24" x14ac:dyDescent="0.25">
      <c r="A1761" t="s">
        <v>610</v>
      </c>
      <c r="B1761" t="str">
        <f>VLOOKUP(A1761,'Customer Names'!$A$2:$E$2336,3,FALSE)</f>
        <v>Mr.</v>
      </c>
      <c r="C1761" t="str">
        <f>_xlfn.XLOOKUP(A1761,$A$2:$A$2336,'Customer Names'!$D$2:$D$2336,"NOT FOUND")</f>
        <v>Masahiro</v>
      </c>
      <c r="D1761" t="str">
        <f>_xlfn.XLOOKUP(A1761,$A$2:$A$2336,'Customer Names'!$E$2:$E$2336,"NOT FOUND")</f>
        <v>Takaoka</v>
      </c>
      <c r="E1761" cm="1">
        <f t="array" ref="E1761">_xlfn.XLOOKUP(A1761,$A$2:$A$2336,Table2[BMI],"NOT FOUND")</f>
        <v>27.645</v>
      </c>
      <c r="F1761" cm="1">
        <f t="array" ref="F1761">_xlfn.XLOOKUP(A1761,$A$2:$A$2336,Table2[HBA1C],"NOT FOUND")</f>
        <v>5.7</v>
      </c>
      <c r="G1761" t="str" cm="1">
        <f t="array" ref="G1761">_xlfn.XLOOKUP(A1761,$A$2:$A$2336,Table2[Heart Issues],"NOT FOUND")</f>
        <v>No</v>
      </c>
      <c r="H1761" t="str" cm="1">
        <f t="array" ref="H1761">_xlfn.XLOOKUP(A1761,$A$2:$A$2336,Table2[Any Transplants],"NOT FOUND")</f>
        <v>No</v>
      </c>
      <c r="I1761" t="str" cm="1">
        <f t="array" ref="I1761">_xlfn.XLOOKUP(A1761,$A$2:$A$2336,Table2[Cancer history],"NOT FOUND")</f>
        <v>No</v>
      </c>
      <c r="J1761" t="str">
        <f>_xlfn.XLOOKUP(A1761,Table3[customer_no],Table3[month],"NOT FOUND")</f>
        <v>Sep</v>
      </c>
      <c r="K1761" s="7">
        <f>_xlfn.XLOOKUP(A1761,Table3[customer_no],Table3[year_average],"NOT FOUND")</f>
        <v>1991</v>
      </c>
      <c r="L1761" cm="1">
        <f t="array" ref="L1761">_xlfn.XLOOKUP(A1761,Table3[customer_no],'Hospitalisation Details'!$D$2:$D$2344,"NOT FOUND")</f>
        <v>10</v>
      </c>
      <c r="M1761" s="33">
        <f>_xlfn.XLOOKUP(A1761,Table3[customer_no],Table3[dd/mm/yy],"NOT FOUND")</f>
        <v>33491</v>
      </c>
      <c r="N1761">
        <f>_xlfn.XLOOKUP(A1761,Table3[customer_no],Table3[age],"NOT FOUND")</f>
        <v>31</v>
      </c>
      <c r="O1761" cm="1">
        <f t="array" ref="O1761">_xlfn.XLOOKUP(A1761,Table3[customer_no],'Hospitalisation Details'!$E$2:$E$2344,"NOT FOUND")</f>
        <v>2</v>
      </c>
      <c r="P1761" t="str">
        <f>_xlfn.XLOOKUP(A1761,Table3[customer_no],Table3[hsplt_handled],"NOT FOUND")</f>
        <v>tier - 3</v>
      </c>
      <c r="Q1761" t="str">
        <f>_xlfn.XLOOKUP(A1761,Table3[customer_no],Table3[city_handled],"NOT FOUND")</f>
        <v>tier - 1</v>
      </c>
      <c r="R1761" t="str">
        <f>_xlfn.XLOOKUP(A1761,Table3[customer_no],Table3[state_id],"NOT FOUND")</f>
        <v>R1016</v>
      </c>
      <c r="S1761" s="34" cm="1">
        <f t="array" ref="S1761">_xlfn.XLOOKUP(A1761,Table3[customer_no],'Hospitalisation Details'!$F$2:$F$2344,"NOT FOUND")</f>
        <v>5031.2700000000004</v>
      </c>
      <c r="T1761" t="str">
        <f>_xlfn.XLOOKUP(A1761,Table2[Customer ID],Table2[BMI_category],"NOT FOUND")</f>
        <v>Overweight</v>
      </c>
      <c r="U1761" s="7">
        <f>_xlfn.XLOOKUP(A1761,Table2[Customer ID],Table2[no of surgery],"NOT FOUND")</f>
        <v>0</v>
      </c>
      <c r="V1761" t="str">
        <f>_xlfn.XLOOKUP(A1761,Table2[Customer ID],Table2[smoker_missing],"NOT FOUND")</f>
        <v>No</v>
      </c>
      <c r="W1761" t="str">
        <f t="shared" si="27"/>
        <v>Prediabetes</v>
      </c>
      <c r="X1761" s="37">
        <f>SUM(Table5[[#This Row],[Title]:[Diabetes Level]])</f>
        <v>40589.615000000005</v>
      </c>
    </row>
    <row r="1762" spans="1:24" x14ac:dyDescent="0.25">
      <c r="A1762" t="s">
        <v>609</v>
      </c>
      <c r="B1762" t="str">
        <f>VLOOKUP(A1762,'Customer Names'!$A$2:$E$2336,3,FALSE)</f>
        <v>Mr.</v>
      </c>
      <c r="C1762" t="str">
        <f>_xlfn.XLOOKUP(A1762,$A$2:$A$2336,'Customer Names'!$D$2:$D$2336,"NOT FOUND")</f>
        <v>Logan B.</v>
      </c>
      <c r="D1762" t="str">
        <f>_xlfn.XLOOKUP(A1762,$A$2:$A$2336,'Customer Names'!$E$2:$E$2336,"NOT FOUND")</f>
        <v>Sherman</v>
      </c>
      <c r="E1762" cm="1">
        <f t="array" ref="E1762">_xlfn.XLOOKUP(A1762,$A$2:$A$2336,Table2[BMI],"NOT FOUND")</f>
        <v>29.64</v>
      </c>
      <c r="F1762" cm="1">
        <f t="array" ref="F1762">_xlfn.XLOOKUP(A1762,$A$2:$A$2336,Table2[HBA1C],"NOT FOUND")</f>
        <v>5.31</v>
      </c>
      <c r="G1762" t="str" cm="1">
        <f t="array" ref="G1762">_xlfn.XLOOKUP(A1762,$A$2:$A$2336,Table2[Heart Issues],"NOT FOUND")</f>
        <v>yes</v>
      </c>
      <c r="H1762" t="str" cm="1">
        <f t="array" ref="H1762">_xlfn.XLOOKUP(A1762,$A$2:$A$2336,Table2[Any Transplants],"NOT FOUND")</f>
        <v>No</v>
      </c>
      <c r="I1762" t="str" cm="1">
        <f t="array" ref="I1762">_xlfn.XLOOKUP(A1762,$A$2:$A$2336,Table2[Cancer history],"NOT FOUND")</f>
        <v>No</v>
      </c>
      <c r="J1762" t="str">
        <f>_xlfn.XLOOKUP(A1762,Table3[customer_no],Table3[month],"NOT FOUND")</f>
        <v>Dec</v>
      </c>
      <c r="K1762" s="7">
        <f>_xlfn.XLOOKUP(A1762,Table3[customer_no],Table3[year_average],"NOT FOUND")</f>
        <v>1985</v>
      </c>
      <c r="L1762" cm="1">
        <f t="array" ref="L1762">_xlfn.XLOOKUP(A1762,Table3[customer_no],'Hospitalisation Details'!$D$2:$D$2344,"NOT FOUND")</f>
        <v>28</v>
      </c>
      <c r="M1762" s="33">
        <f>_xlfn.XLOOKUP(A1762,Table3[customer_no],Table3[dd/mm/yy],"NOT FOUND")</f>
        <v>31409</v>
      </c>
      <c r="N1762">
        <f>_xlfn.XLOOKUP(A1762,Table3[customer_no],Table3[age],"NOT FOUND")</f>
        <v>37</v>
      </c>
      <c r="O1762" cm="1">
        <f t="array" ref="O1762">_xlfn.XLOOKUP(A1762,Table3[customer_no],'Hospitalisation Details'!$E$2:$E$2344,"NOT FOUND")</f>
        <v>0</v>
      </c>
      <c r="P1762" t="str">
        <f>_xlfn.XLOOKUP(A1762,Table3[customer_no],Table3[hsplt_handled],"NOT FOUND")</f>
        <v>tier - 1</v>
      </c>
      <c r="Q1762" t="str">
        <f>_xlfn.XLOOKUP(A1762,Table3[customer_no],Table3[city_handled],"NOT FOUND")</f>
        <v>tier - 2</v>
      </c>
      <c r="R1762" t="str">
        <f>_xlfn.XLOOKUP(A1762,Table3[customer_no],Table3[state_id],"NOT FOUND")</f>
        <v>R1012</v>
      </c>
      <c r="S1762" s="34" cm="1">
        <f t="array" ref="S1762">_xlfn.XLOOKUP(A1762,Table3[customer_no],'Hospitalisation Details'!$F$2:$F$2344,"NOT FOUND")</f>
        <v>5028.1499999999996</v>
      </c>
      <c r="T1762" t="str">
        <f>_xlfn.XLOOKUP(A1762,Table2[Customer ID],Table2[BMI_category],"NOT FOUND")</f>
        <v>Overweight</v>
      </c>
      <c r="U1762" s="7">
        <f>_xlfn.XLOOKUP(A1762,Table2[Customer ID],Table2[no of surgery],"NOT FOUND")</f>
        <v>0</v>
      </c>
      <c r="V1762" t="str">
        <f>_xlfn.XLOOKUP(A1762,Table2[Customer ID],Table2[smoker_missing],"NOT FOUND")</f>
        <v>No</v>
      </c>
      <c r="W1762" t="str">
        <f t="shared" si="27"/>
        <v>Normal</v>
      </c>
      <c r="X1762" s="37">
        <f>SUM(Table5[[#This Row],[Title]:[Diabetes Level]])</f>
        <v>38522.1</v>
      </c>
    </row>
    <row r="1763" spans="1:24" x14ac:dyDescent="0.25">
      <c r="A1763" t="s">
        <v>608</v>
      </c>
      <c r="B1763" t="str">
        <f>VLOOKUP(A1763,'Customer Names'!$A$2:$E$2336,3,FALSE)</f>
        <v>Ms.</v>
      </c>
      <c r="C1763" t="str">
        <f>_xlfn.XLOOKUP(A1763,$A$2:$A$2336,'Customer Names'!$D$2:$D$2336,"NOT FOUND")</f>
        <v>Stephanie L.</v>
      </c>
      <c r="D1763" t="str">
        <f>_xlfn.XLOOKUP(A1763,$A$2:$A$2336,'Customer Names'!$E$2:$E$2336,"NOT FOUND")</f>
        <v>Andre</v>
      </c>
      <c r="E1763" cm="1">
        <f t="array" ref="E1763">_xlfn.XLOOKUP(A1763,$A$2:$A$2336,Table2[BMI],"NOT FOUND")</f>
        <v>33.700000000000003</v>
      </c>
      <c r="F1763" cm="1">
        <f t="array" ref="F1763">_xlfn.XLOOKUP(A1763,$A$2:$A$2336,Table2[HBA1C],"NOT FOUND")</f>
        <v>4.32</v>
      </c>
      <c r="G1763" t="str" cm="1">
        <f t="array" ref="G1763">_xlfn.XLOOKUP(A1763,$A$2:$A$2336,Table2[Heart Issues],"NOT FOUND")</f>
        <v>yes</v>
      </c>
      <c r="H1763" t="str" cm="1">
        <f t="array" ref="H1763">_xlfn.XLOOKUP(A1763,$A$2:$A$2336,Table2[Any Transplants],"NOT FOUND")</f>
        <v>No</v>
      </c>
      <c r="I1763" t="str" cm="1">
        <f t="array" ref="I1763">_xlfn.XLOOKUP(A1763,$A$2:$A$2336,Table2[Cancer history],"NOT FOUND")</f>
        <v>No</v>
      </c>
      <c r="J1763" t="str">
        <f>_xlfn.XLOOKUP(A1763,Table3[customer_no],Table3[month],"NOT FOUND")</f>
        <v>Nov</v>
      </c>
      <c r="K1763" s="7">
        <f>_xlfn.XLOOKUP(A1763,Table3[customer_no],Table3[year_average],"NOT FOUND")</f>
        <v>1988</v>
      </c>
      <c r="L1763" cm="1">
        <f t="array" ref="L1763">_xlfn.XLOOKUP(A1763,Table3[customer_no],'Hospitalisation Details'!$D$2:$D$2344,"NOT FOUND")</f>
        <v>9</v>
      </c>
      <c r="M1763" s="33">
        <f>_xlfn.XLOOKUP(A1763,Table3[customer_no],Table3[dd/mm/yy],"NOT FOUND")</f>
        <v>32456</v>
      </c>
      <c r="N1763">
        <f>_xlfn.XLOOKUP(A1763,Table3[customer_no],Table3[age],"NOT FOUND")</f>
        <v>34</v>
      </c>
      <c r="O1763" cm="1">
        <f t="array" ref="O1763">_xlfn.XLOOKUP(A1763,Table3[customer_no],'Hospitalisation Details'!$E$2:$E$2344,"NOT FOUND")</f>
        <v>1</v>
      </c>
      <c r="P1763" t="str">
        <f>_xlfn.XLOOKUP(A1763,Table3[customer_no],Table3[hsplt_handled],"NOT FOUND")</f>
        <v>tier - 2</v>
      </c>
      <c r="Q1763" t="str">
        <f>_xlfn.XLOOKUP(A1763,Table3[customer_no],Table3[city_handled],"NOT FOUND")</f>
        <v>tier - 3</v>
      </c>
      <c r="R1763" t="str">
        <f>_xlfn.XLOOKUP(A1763,Table3[customer_no],Table3[state_id],"NOT FOUND")</f>
        <v>R1011</v>
      </c>
      <c r="S1763" s="34" cm="1">
        <f t="array" ref="S1763">_xlfn.XLOOKUP(A1763,Table3[customer_no],'Hospitalisation Details'!$F$2:$F$2344,"NOT FOUND")</f>
        <v>5012.47</v>
      </c>
      <c r="T1763" t="str">
        <f>_xlfn.XLOOKUP(A1763,Table2[Customer ID],Table2[BMI_category],"NOT FOUND")</f>
        <v>Obesity</v>
      </c>
      <c r="U1763" s="7">
        <f>_xlfn.XLOOKUP(A1763,Table2[Customer ID],Table2[no of surgery],"NOT FOUND")</f>
        <v>1</v>
      </c>
      <c r="V1763" t="str">
        <f>_xlfn.XLOOKUP(A1763,Table2[Customer ID],Table2[smoker_missing],"NOT FOUND")</f>
        <v>No</v>
      </c>
      <c r="W1763" t="str">
        <f t="shared" si="27"/>
        <v>Normal</v>
      </c>
      <c r="X1763" s="37">
        <f>SUM(Table5[[#This Row],[Title]:[Diabetes Level]])</f>
        <v>39539.49</v>
      </c>
    </row>
    <row r="1764" spans="1:24" x14ac:dyDescent="0.25">
      <c r="A1764" t="s">
        <v>607</v>
      </c>
      <c r="B1764" t="str">
        <f>VLOOKUP(A1764,'Customer Names'!$A$2:$E$2336,3,FALSE)</f>
        <v>Ms.</v>
      </c>
      <c r="C1764" t="str">
        <f>_xlfn.XLOOKUP(A1764,$A$2:$A$2336,'Customer Names'!$D$2:$D$2336,"NOT FOUND")</f>
        <v>Angela H</v>
      </c>
      <c r="D1764" t="str">
        <f>_xlfn.XLOOKUP(A1764,$A$2:$A$2336,'Customer Names'!$E$2:$E$2336,"NOT FOUND")</f>
        <v>Switt</v>
      </c>
      <c r="E1764" cm="1">
        <f t="array" ref="E1764">_xlfn.XLOOKUP(A1764,$A$2:$A$2336,Table2[BMI],"NOT FOUND")</f>
        <v>27.5</v>
      </c>
      <c r="F1764" cm="1">
        <f t="array" ref="F1764">_xlfn.XLOOKUP(A1764,$A$2:$A$2336,Table2[HBA1C],"NOT FOUND")</f>
        <v>4.2300000000000004</v>
      </c>
      <c r="G1764" t="str" cm="1">
        <f t="array" ref="G1764">_xlfn.XLOOKUP(A1764,$A$2:$A$2336,Table2[Heart Issues],"NOT FOUND")</f>
        <v>yes</v>
      </c>
      <c r="H1764" t="str" cm="1">
        <f t="array" ref="H1764">_xlfn.XLOOKUP(A1764,$A$2:$A$2336,Table2[Any Transplants],"NOT FOUND")</f>
        <v>No</v>
      </c>
      <c r="I1764" t="str" cm="1">
        <f t="array" ref="I1764">_xlfn.XLOOKUP(A1764,$A$2:$A$2336,Table2[Cancer history],"NOT FOUND")</f>
        <v>No</v>
      </c>
      <c r="J1764" t="str">
        <f>_xlfn.XLOOKUP(A1764,Table3[customer_no],Table3[month],"NOT FOUND")</f>
        <v>Jul</v>
      </c>
      <c r="K1764" s="7">
        <f>_xlfn.XLOOKUP(A1764,Table3[customer_no],Table3[year_average],"NOT FOUND")</f>
        <v>1988</v>
      </c>
      <c r="L1764" cm="1">
        <f t="array" ref="L1764">_xlfn.XLOOKUP(A1764,Table3[customer_no],'Hospitalisation Details'!$D$2:$D$2344,"NOT FOUND")</f>
        <v>8</v>
      </c>
      <c r="M1764" s="33">
        <f>_xlfn.XLOOKUP(A1764,Table3[customer_no],Table3[dd/mm/yy],"NOT FOUND")</f>
        <v>32332</v>
      </c>
      <c r="N1764">
        <f>_xlfn.XLOOKUP(A1764,Table3[customer_no],Table3[age],"NOT FOUND")</f>
        <v>34</v>
      </c>
      <c r="O1764" cm="1">
        <f t="array" ref="O1764">_xlfn.XLOOKUP(A1764,Table3[customer_no],'Hospitalisation Details'!$E$2:$E$2344,"NOT FOUND")</f>
        <v>1</v>
      </c>
      <c r="P1764" t="str">
        <f>_xlfn.XLOOKUP(A1764,Table3[customer_no],Table3[hsplt_handled],"NOT FOUND")</f>
        <v>tier - 2</v>
      </c>
      <c r="Q1764" t="str">
        <f>_xlfn.XLOOKUP(A1764,Table3[customer_no],Table3[city_handled],"NOT FOUND")</f>
        <v>tier - 3</v>
      </c>
      <c r="R1764" t="str">
        <f>_xlfn.XLOOKUP(A1764,Table3[customer_no],Table3[state_id],"NOT FOUND")</f>
        <v>R1011</v>
      </c>
      <c r="S1764" s="34" cm="1">
        <f t="array" ref="S1764">_xlfn.XLOOKUP(A1764,Table3[customer_no],'Hospitalisation Details'!$F$2:$F$2344,"NOT FOUND")</f>
        <v>5003.8500000000004</v>
      </c>
      <c r="T1764" t="str">
        <f>_xlfn.XLOOKUP(A1764,Table2[Customer ID],Table2[BMI_category],"NOT FOUND")</f>
        <v>Overweight</v>
      </c>
      <c r="U1764" s="7">
        <f>_xlfn.XLOOKUP(A1764,Table2[Customer ID],Table2[no of surgery],"NOT FOUND")</f>
        <v>1</v>
      </c>
      <c r="V1764" t="str">
        <f>_xlfn.XLOOKUP(A1764,Table2[Customer ID],Table2[smoker_missing],"NOT FOUND")</f>
        <v>No</v>
      </c>
      <c r="W1764" t="str">
        <f t="shared" si="27"/>
        <v>Normal</v>
      </c>
      <c r="X1764" s="37">
        <f>SUM(Table5[[#This Row],[Title]:[Diabetes Level]])</f>
        <v>39399.58</v>
      </c>
    </row>
    <row r="1765" spans="1:24" x14ac:dyDescent="0.25">
      <c r="A1765" t="s">
        <v>606</v>
      </c>
      <c r="B1765" t="str">
        <f>VLOOKUP(A1765,'Customer Names'!$A$2:$E$2336,3,FALSE)</f>
        <v>Ms.</v>
      </c>
      <c r="C1765" t="str">
        <f>_xlfn.XLOOKUP(A1765,$A$2:$A$2336,'Customer Names'!$D$2:$D$2336,"NOT FOUND")</f>
        <v>Britt K</v>
      </c>
      <c r="D1765" t="str">
        <f>_xlfn.XLOOKUP(A1765,$A$2:$A$2336,'Customer Names'!$E$2:$E$2336,"NOT FOUND")</f>
        <v>Erickson</v>
      </c>
      <c r="E1765" cm="1">
        <f t="array" ref="E1765">_xlfn.XLOOKUP(A1765,$A$2:$A$2336,Table2[BMI],"NOT FOUND")</f>
        <v>16.12</v>
      </c>
      <c r="F1765" cm="1">
        <f t="array" ref="F1765">_xlfn.XLOOKUP(A1765,$A$2:$A$2336,Table2[HBA1C],"NOT FOUND")</f>
        <v>6.09</v>
      </c>
      <c r="G1765" t="str" cm="1">
        <f t="array" ref="G1765">_xlfn.XLOOKUP(A1765,$A$2:$A$2336,Table2[Heart Issues],"NOT FOUND")</f>
        <v>No</v>
      </c>
      <c r="H1765" t="str" cm="1">
        <f t="array" ref="H1765">_xlfn.XLOOKUP(A1765,$A$2:$A$2336,Table2[Any Transplants],"NOT FOUND")</f>
        <v>No</v>
      </c>
      <c r="I1765" t="str" cm="1">
        <f t="array" ref="I1765">_xlfn.XLOOKUP(A1765,$A$2:$A$2336,Table2[Cancer history],"NOT FOUND")</f>
        <v>No</v>
      </c>
      <c r="J1765" t="str">
        <f>_xlfn.XLOOKUP(A1765,Table3[customer_no],Table3[month],"NOT FOUND")</f>
        <v>Jun</v>
      </c>
      <c r="K1765" s="7">
        <f>_xlfn.XLOOKUP(A1765,Table3[customer_no],Table3[year_average],"NOT FOUND")</f>
        <v>1977</v>
      </c>
      <c r="L1765" cm="1">
        <f t="array" ref="L1765">_xlfn.XLOOKUP(A1765,Table3[customer_no],'Hospitalisation Details'!$D$2:$D$2344,"NOT FOUND")</f>
        <v>9</v>
      </c>
      <c r="M1765" s="33">
        <f>_xlfn.XLOOKUP(A1765,Table3[customer_no],Table3[dd/mm/yy],"NOT FOUND")</f>
        <v>28285</v>
      </c>
      <c r="N1765">
        <f>_xlfn.XLOOKUP(A1765,Table3[customer_no],Table3[age],"NOT FOUND")</f>
        <v>45</v>
      </c>
      <c r="O1765" cm="1">
        <f t="array" ref="O1765">_xlfn.XLOOKUP(A1765,Table3[customer_no],'Hospitalisation Details'!$E$2:$E$2344,"NOT FOUND")</f>
        <v>2</v>
      </c>
      <c r="P1765" t="str">
        <f>_xlfn.XLOOKUP(A1765,Table3[customer_no],Table3[hsplt_handled],"NOT FOUND")</f>
        <v>tier - 2</v>
      </c>
      <c r="Q1765" t="str">
        <f>_xlfn.XLOOKUP(A1765,Table3[customer_no],Table3[city_handled],"NOT FOUND")</f>
        <v>tier - 3</v>
      </c>
      <c r="R1765" t="str">
        <f>_xlfn.XLOOKUP(A1765,Table3[customer_no],Table3[state_id],"NOT FOUND")</f>
        <v>R1013</v>
      </c>
      <c r="S1765" s="34" cm="1">
        <f t="array" ref="S1765">_xlfn.XLOOKUP(A1765,Table3[customer_no],'Hospitalisation Details'!$F$2:$F$2344,"NOT FOUND")</f>
        <v>5003.7700000000004</v>
      </c>
      <c r="T1765" t="str">
        <f>_xlfn.XLOOKUP(A1765,Table2[Customer ID],Table2[BMI_category],"NOT FOUND")</f>
        <v>Underweight</v>
      </c>
      <c r="U1765" s="7">
        <f>_xlfn.XLOOKUP(A1765,Table2[Customer ID],Table2[no of surgery],"NOT FOUND")</f>
        <v>0</v>
      </c>
      <c r="V1765" t="str">
        <f>_xlfn.XLOOKUP(A1765,Table2[Customer ID],Table2[smoker_missing],"NOT FOUND")</f>
        <v>No</v>
      </c>
      <c r="W1765" t="str">
        <f t="shared" si="27"/>
        <v>Prediabetes</v>
      </c>
      <c r="X1765" s="37">
        <f>SUM(Table5[[#This Row],[Title]:[Diabetes Level]])</f>
        <v>35343.979999999996</v>
      </c>
    </row>
    <row r="1766" spans="1:24" x14ac:dyDescent="0.25">
      <c r="A1766" t="s">
        <v>605</v>
      </c>
      <c r="B1766" t="str">
        <f>VLOOKUP(A1766,'Customer Names'!$A$2:$E$2336,3,FALSE)</f>
        <v>Ms.</v>
      </c>
      <c r="C1766" t="str">
        <f>_xlfn.XLOOKUP(A1766,$A$2:$A$2336,'Customer Names'!$D$2:$D$2336,"NOT FOUND")</f>
        <v>Joyce R.</v>
      </c>
      <c r="D1766" t="str">
        <f>_xlfn.XLOOKUP(A1766,$A$2:$A$2336,'Customer Names'!$E$2:$E$2336,"NOT FOUND")</f>
        <v>Miller</v>
      </c>
      <c r="E1766" cm="1">
        <f t="array" ref="E1766">_xlfn.XLOOKUP(A1766,$A$2:$A$2336,Table2[BMI],"NOT FOUND")</f>
        <v>26.73</v>
      </c>
      <c r="F1766" cm="1">
        <f t="array" ref="F1766">_xlfn.XLOOKUP(A1766,$A$2:$A$2336,Table2[HBA1C],"NOT FOUND")</f>
        <v>4.74</v>
      </c>
      <c r="G1766" t="str" cm="1">
        <f t="array" ref="G1766">_xlfn.XLOOKUP(A1766,$A$2:$A$2336,Table2[Heart Issues],"NOT FOUND")</f>
        <v>yes</v>
      </c>
      <c r="H1766" t="str" cm="1">
        <f t="array" ref="H1766">_xlfn.XLOOKUP(A1766,$A$2:$A$2336,Table2[Any Transplants],"NOT FOUND")</f>
        <v>No</v>
      </c>
      <c r="I1766" t="str" cm="1">
        <f t="array" ref="I1766">_xlfn.XLOOKUP(A1766,$A$2:$A$2336,Table2[Cancer history],"NOT FOUND")</f>
        <v>No</v>
      </c>
      <c r="J1766" t="str">
        <f>_xlfn.XLOOKUP(A1766,Table3[customer_no],Table3[month],"NOT FOUND")</f>
        <v>Sep</v>
      </c>
      <c r="K1766" s="7">
        <f>_xlfn.XLOOKUP(A1766,Table3[customer_no],Table3[year_average],"NOT FOUND")</f>
        <v>1988</v>
      </c>
      <c r="L1766" cm="1">
        <f t="array" ref="L1766">_xlfn.XLOOKUP(A1766,Table3[customer_no],'Hospitalisation Details'!$D$2:$D$2344,"NOT FOUND")</f>
        <v>4</v>
      </c>
      <c r="M1766" s="33">
        <f>_xlfn.XLOOKUP(A1766,Table3[customer_no],Table3[dd/mm/yy],"NOT FOUND")</f>
        <v>32390</v>
      </c>
      <c r="N1766">
        <f>_xlfn.XLOOKUP(A1766,Table3[customer_no],Table3[age],"NOT FOUND")</f>
        <v>34</v>
      </c>
      <c r="O1766" cm="1">
        <f t="array" ref="O1766">_xlfn.XLOOKUP(A1766,Table3[customer_no],'Hospitalisation Details'!$E$2:$E$2344,"NOT FOUND")</f>
        <v>1</v>
      </c>
      <c r="P1766" t="str">
        <f>_xlfn.XLOOKUP(A1766,Table3[customer_no],Table3[hsplt_handled],"NOT FOUND")</f>
        <v>tier - 2</v>
      </c>
      <c r="Q1766" t="str">
        <f>_xlfn.XLOOKUP(A1766,Table3[customer_no],Table3[city_handled],"NOT FOUND")</f>
        <v>tier - 2</v>
      </c>
      <c r="R1766" t="str">
        <f>_xlfn.XLOOKUP(A1766,Table3[customer_no],Table3[state_id],"NOT FOUND")</f>
        <v>R1013</v>
      </c>
      <c r="S1766" s="34" cm="1">
        <f t="array" ref="S1766">_xlfn.XLOOKUP(A1766,Table3[customer_no],'Hospitalisation Details'!$F$2:$F$2344,"NOT FOUND")</f>
        <v>5002.78</v>
      </c>
      <c r="T1766" t="str">
        <f>_xlfn.XLOOKUP(A1766,Table2[Customer ID],Table2[BMI_category],"NOT FOUND")</f>
        <v>Overweight</v>
      </c>
      <c r="U1766" s="7">
        <f>_xlfn.XLOOKUP(A1766,Table2[Customer ID],Table2[no of surgery],"NOT FOUND")</f>
        <v>1</v>
      </c>
      <c r="V1766" t="str">
        <f>_xlfn.XLOOKUP(A1766,Table2[Customer ID],Table2[smoker_missing],"NOT FOUND")</f>
        <v>No</v>
      </c>
      <c r="W1766" t="str">
        <f t="shared" si="27"/>
        <v>Normal</v>
      </c>
      <c r="X1766" s="37">
        <f>SUM(Table5[[#This Row],[Title]:[Diabetes Level]])</f>
        <v>39452.25</v>
      </c>
    </row>
    <row r="1767" spans="1:24" x14ac:dyDescent="0.25">
      <c r="A1767" t="s">
        <v>604</v>
      </c>
      <c r="B1767" t="str">
        <f>VLOOKUP(A1767,'Customer Names'!$A$2:$E$2336,3,FALSE)</f>
        <v>Mr.</v>
      </c>
      <c r="C1767" t="str">
        <f>_xlfn.XLOOKUP(A1767,$A$2:$A$2336,'Customer Names'!$D$2:$D$2336,"NOT FOUND")</f>
        <v>Ben</v>
      </c>
      <c r="D1767" t="str">
        <f>_xlfn.XLOOKUP(A1767,$A$2:$A$2336,'Customer Names'!$E$2:$E$2336,"NOT FOUND")</f>
        <v>Whitbeck</v>
      </c>
      <c r="E1767" cm="1">
        <f t="array" ref="E1767">_xlfn.XLOOKUP(A1767,$A$2:$A$2336,Table2[BMI],"NOT FOUND")</f>
        <v>37.25</v>
      </c>
      <c r="F1767" cm="1">
        <f t="array" ref="F1767">_xlfn.XLOOKUP(A1767,$A$2:$A$2336,Table2[HBA1C],"NOT FOUND")</f>
        <v>6.23</v>
      </c>
      <c r="G1767" t="str" cm="1">
        <f t="array" ref="G1767">_xlfn.XLOOKUP(A1767,$A$2:$A$2336,Table2[Heart Issues],"NOT FOUND")</f>
        <v>yes</v>
      </c>
      <c r="H1767" t="str" cm="1">
        <f t="array" ref="H1767">_xlfn.XLOOKUP(A1767,$A$2:$A$2336,Table2[Any Transplants],"NOT FOUND")</f>
        <v>No</v>
      </c>
      <c r="I1767" t="str" cm="1">
        <f t="array" ref="I1767">_xlfn.XLOOKUP(A1767,$A$2:$A$2336,Table2[Cancer history],"NOT FOUND")</f>
        <v>No</v>
      </c>
      <c r="J1767" t="str">
        <f>_xlfn.XLOOKUP(A1767,Table3[customer_no],Table3[month],"NOT FOUND")</f>
        <v>Oct</v>
      </c>
      <c r="K1767" s="7">
        <f>_xlfn.XLOOKUP(A1767,Table3[customer_no],Table3[year_average],"NOT FOUND")</f>
        <v>2001</v>
      </c>
      <c r="L1767" cm="1">
        <f t="array" ref="L1767">_xlfn.XLOOKUP(A1767,Table3[customer_no],'Hospitalisation Details'!$D$2:$D$2344,"NOT FOUND")</f>
        <v>5</v>
      </c>
      <c r="M1767" s="33">
        <f>_xlfn.XLOOKUP(A1767,Table3[customer_no],Table3[dd/mm/yy],"NOT FOUND")</f>
        <v>37169</v>
      </c>
      <c r="N1767">
        <f>_xlfn.XLOOKUP(A1767,Table3[customer_no],Table3[age],"NOT FOUND")</f>
        <v>21</v>
      </c>
      <c r="O1767" cm="1">
        <f t="array" ref="O1767">_xlfn.XLOOKUP(A1767,Table3[customer_no],'Hospitalisation Details'!$E$2:$E$2344,"NOT FOUND")</f>
        <v>0</v>
      </c>
      <c r="P1767" t="str">
        <f>_xlfn.XLOOKUP(A1767,Table3[customer_no],Table3[hsplt_handled],"NOT FOUND")</f>
        <v>tier - 2</v>
      </c>
      <c r="Q1767" t="str">
        <f>_xlfn.XLOOKUP(A1767,Table3[customer_no],Table3[city_handled],"NOT FOUND")</f>
        <v>tier - 2</v>
      </c>
      <c r="R1767" t="str">
        <f>_xlfn.XLOOKUP(A1767,Table3[customer_no],Table3[state_id],"NOT FOUND")</f>
        <v>R1011</v>
      </c>
      <c r="S1767" s="34" cm="1">
        <f t="array" ref="S1767">_xlfn.XLOOKUP(A1767,Table3[customer_no],'Hospitalisation Details'!$F$2:$F$2344,"NOT FOUND")</f>
        <v>4999.04</v>
      </c>
      <c r="T1767" t="str">
        <f>_xlfn.XLOOKUP(A1767,Table2[Customer ID],Table2[BMI_category],"NOT FOUND")</f>
        <v>Obesity</v>
      </c>
      <c r="U1767" s="7">
        <f>_xlfn.XLOOKUP(A1767,Table2[Customer ID],Table2[no of surgery],"NOT FOUND")</f>
        <v>0</v>
      </c>
      <c r="V1767" t="str">
        <f>_xlfn.XLOOKUP(A1767,Table2[Customer ID],Table2[smoker_missing],"NOT FOUND")</f>
        <v>No</v>
      </c>
      <c r="W1767" t="str">
        <f t="shared" si="27"/>
        <v>Prediabetes</v>
      </c>
      <c r="X1767" s="37">
        <f>SUM(Table5[[#This Row],[Title]:[Diabetes Level]])</f>
        <v>44238.520000000004</v>
      </c>
    </row>
    <row r="1768" spans="1:24" x14ac:dyDescent="0.25">
      <c r="A1768" t="s">
        <v>603</v>
      </c>
      <c r="B1768" t="str">
        <f>VLOOKUP(A1768,'Customer Names'!$A$2:$E$2336,3,FALSE)</f>
        <v>Ms.</v>
      </c>
      <c r="C1768" t="str">
        <f>_xlfn.XLOOKUP(A1768,$A$2:$A$2336,'Customer Names'!$D$2:$D$2336,"NOT FOUND")</f>
        <v>Sarah M.</v>
      </c>
      <c r="D1768" t="str">
        <f>_xlfn.XLOOKUP(A1768,$A$2:$A$2336,'Customer Names'!$E$2:$E$2336,"NOT FOUND")</f>
        <v>Auer</v>
      </c>
      <c r="E1768" cm="1">
        <f t="array" ref="E1768">_xlfn.XLOOKUP(A1768,$A$2:$A$2336,Table2[BMI],"NOT FOUND")</f>
        <v>23.56</v>
      </c>
      <c r="F1768" cm="1">
        <f t="array" ref="F1768">_xlfn.XLOOKUP(A1768,$A$2:$A$2336,Table2[HBA1C],"NOT FOUND")</f>
        <v>5.45</v>
      </c>
      <c r="G1768" t="str" cm="1">
        <f t="array" ref="G1768">_xlfn.XLOOKUP(A1768,$A$2:$A$2336,Table2[Heart Issues],"NOT FOUND")</f>
        <v>yes</v>
      </c>
      <c r="H1768" t="str" cm="1">
        <f t="array" ref="H1768">_xlfn.XLOOKUP(A1768,$A$2:$A$2336,Table2[Any Transplants],"NOT FOUND")</f>
        <v>No</v>
      </c>
      <c r="I1768" t="str" cm="1">
        <f t="array" ref="I1768">_xlfn.XLOOKUP(A1768,$A$2:$A$2336,Table2[Cancer history],"NOT FOUND")</f>
        <v>No</v>
      </c>
      <c r="J1768" t="str">
        <f>_xlfn.XLOOKUP(A1768,Table3[customer_no],Table3[month],"NOT FOUND")</f>
        <v>Jun</v>
      </c>
      <c r="K1768" s="7">
        <f>_xlfn.XLOOKUP(A1768,Table3[customer_no],Table3[year_average],"NOT FOUND")</f>
        <v>1988</v>
      </c>
      <c r="L1768" cm="1">
        <f t="array" ref="L1768">_xlfn.XLOOKUP(A1768,Table3[customer_no],'Hospitalisation Details'!$D$2:$D$2344,"NOT FOUND")</f>
        <v>24</v>
      </c>
      <c r="M1768" s="33">
        <f>_xlfn.XLOOKUP(A1768,Table3[customer_no],Table3[dd/mm/yy],"NOT FOUND")</f>
        <v>32318</v>
      </c>
      <c r="N1768">
        <f>_xlfn.XLOOKUP(A1768,Table3[customer_no],Table3[age],"NOT FOUND")</f>
        <v>34</v>
      </c>
      <c r="O1768" cm="1">
        <f t="array" ref="O1768">_xlfn.XLOOKUP(A1768,Table3[customer_no],'Hospitalisation Details'!$E$2:$E$2344,"NOT FOUND")</f>
        <v>0</v>
      </c>
      <c r="P1768" t="str">
        <f>_xlfn.XLOOKUP(A1768,Table3[customer_no],Table3[hsplt_handled],"NOT FOUND")</f>
        <v>tier - 2</v>
      </c>
      <c r="Q1768" t="str">
        <f>_xlfn.XLOOKUP(A1768,Table3[customer_no],Table3[city_handled],"NOT FOUND")</f>
        <v>tier - 3</v>
      </c>
      <c r="R1768" t="str">
        <f>_xlfn.XLOOKUP(A1768,Table3[customer_no],Table3[state_id],"NOT FOUND")</f>
        <v>R1024</v>
      </c>
      <c r="S1768" s="34" cm="1">
        <f t="array" ref="S1768">_xlfn.XLOOKUP(A1768,Table3[customer_no],'Hospitalisation Details'!$F$2:$F$2344,"NOT FOUND")</f>
        <v>4992.38</v>
      </c>
      <c r="T1768" t="str">
        <f>_xlfn.XLOOKUP(A1768,Table2[Customer ID],Table2[BMI_category],"NOT FOUND")</f>
        <v>Normal Weight</v>
      </c>
      <c r="U1768" s="7">
        <f>_xlfn.XLOOKUP(A1768,Table2[Customer ID],Table2[no of surgery],"NOT FOUND")</f>
        <v>1</v>
      </c>
      <c r="V1768" t="str">
        <f>_xlfn.XLOOKUP(A1768,Table2[Customer ID],Table2[smoker_missing],"NOT FOUND")</f>
        <v>No</v>
      </c>
      <c r="W1768" t="str">
        <f t="shared" si="27"/>
        <v>Normal</v>
      </c>
      <c r="X1768" s="37">
        <f>SUM(Table5[[#This Row],[Title]:[Diabetes Level]])</f>
        <v>39386.39</v>
      </c>
    </row>
    <row r="1769" spans="1:24" x14ac:dyDescent="0.25">
      <c r="A1769" t="s">
        <v>602</v>
      </c>
      <c r="B1769" t="str">
        <f>VLOOKUP(A1769,'Customer Names'!$A$2:$E$2336,3,FALSE)</f>
        <v>Ms.</v>
      </c>
      <c r="C1769" t="str">
        <f>_xlfn.XLOOKUP(A1769,$A$2:$A$2336,'Customer Names'!$D$2:$D$2336,"NOT FOUND")</f>
        <v>Sarah</v>
      </c>
      <c r="D1769" t="str">
        <f>_xlfn.XLOOKUP(A1769,$A$2:$A$2336,'Customer Names'!$E$2:$E$2336,"NOT FOUND")</f>
        <v>Attar</v>
      </c>
      <c r="E1769" cm="1">
        <f t="array" ref="E1769">_xlfn.XLOOKUP(A1769,$A$2:$A$2336,Table2[BMI],"NOT FOUND")</f>
        <v>15.84</v>
      </c>
      <c r="F1769" cm="1">
        <f t="array" ref="F1769">_xlfn.XLOOKUP(A1769,$A$2:$A$2336,Table2[HBA1C],"NOT FOUND")</f>
        <v>10.34</v>
      </c>
      <c r="G1769" t="str" cm="1">
        <f t="array" ref="G1769">_xlfn.XLOOKUP(A1769,$A$2:$A$2336,Table2[Heart Issues],"NOT FOUND")</f>
        <v>No</v>
      </c>
      <c r="H1769" t="str" cm="1">
        <f t="array" ref="H1769">_xlfn.XLOOKUP(A1769,$A$2:$A$2336,Table2[Any Transplants],"NOT FOUND")</f>
        <v>No</v>
      </c>
      <c r="I1769" t="str" cm="1">
        <f t="array" ref="I1769">_xlfn.XLOOKUP(A1769,$A$2:$A$2336,Table2[Cancer history],"NOT FOUND")</f>
        <v>No</v>
      </c>
      <c r="J1769" t="str">
        <f>_xlfn.XLOOKUP(A1769,Table3[customer_no],Table3[month],"NOT FOUND")</f>
        <v>Nov</v>
      </c>
      <c r="K1769" s="7">
        <f>_xlfn.XLOOKUP(A1769,Table3[customer_no],Table3[year_average],"NOT FOUND")</f>
        <v>1973</v>
      </c>
      <c r="L1769" cm="1">
        <f t="array" ref="L1769">_xlfn.XLOOKUP(A1769,Table3[customer_no],'Hospitalisation Details'!$D$2:$D$2344,"NOT FOUND")</f>
        <v>7</v>
      </c>
      <c r="M1769" s="33">
        <f>_xlfn.XLOOKUP(A1769,Table3[customer_no],Table3[dd/mm/yy],"NOT FOUND")</f>
        <v>26975</v>
      </c>
      <c r="N1769">
        <f>_xlfn.XLOOKUP(A1769,Table3[customer_no],Table3[age],"NOT FOUND")</f>
        <v>49</v>
      </c>
      <c r="O1769" cm="1">
        <f t="array" ref="O1769">_xlfn.XLOOKUP(A1769,Table3[customer_no],'Hospitalisation Details'!$E$2:$E$2344,"NOT FOUND")</f>
        <v>0</v>
      </c>
      <c r="P1769" t="str">
        <f>_xlfn.XLOOKUP(A1769,Table3[customer_no],Table3[hsplt_handled],"NOT FOUND")</f>
        <v>tier - 2</v>
      </c>
      <c r="Q1769" t="str">
        <f>_xlfn.XLOOKUP(A1769,Table3[customer_no],Table3[city_handled],"NOT FOUND")</f>
        <v>tier - 3</v>
      </c>
      <c r="R1769" t="str">
        <f>_xlfn.XLOOKUP(A1769,Table3[customer_no],Table3[state_id],"NOT FOUND")</f>
        <v>R1013</v>
      </c>
      <c r="S1769" s="34" cm="1">
        <f t="array" ref="S1769">_xlfn.XLOOKUP(A1769,Table3[customer_no],'Hospitalisation Details'!$F$2:$F$2344,"NOT FOUND")</f>
        <v>4985.22</v>
      </c>
      <c r="T1769" t="str">
        <f>_xlfn.XLOOKUP(A1769,Table2[Customer ID],Table2[BMI_category],"NOT FOUND")</f>
        <v>Underweight</v>
      </c>
      <c r="U1769" s="7">
        <f>_xlfn.XLOOKUP(A1769,Table2[Customer ID],Table2[no of surgery],"NOT FOUND")</f>
        <v>2</v>
      </c>
      <c r="V1769" t="str">
        <f>_xlfn.XLOOKUP(A1769,Table2[Customer ID],Table2[smoker_missing],"NOT FOUND")</f>
        <v>No</v>
      </c>
      <c r="W1769" t="str">
        <f t="shared" si="27"/>
        <v>Diabetes</v>
      </c>
      <c r="X1769" s="37">
        <f>SUM(Table5[[#This Row],[Title]:[Diabetes Level]])</f>
        <v>34017.4</v>
      </c>
    </row>
    <row r="1770" spans="1:24" x14ac:dyDescent="0.25">
      <c r="A1770" t="s">
        <v>601</v>
      </c>
      <c r="B1770" t="str">
        <f>VLOOKUP(A1770,'Customer Names'!$A$2:$E$2336,3,FALSE)</f>
        <v>Ms.</v>
      </c>
      <c r="C1770" t="str">
        <f>_xlfn.XLOOKUP(A1770,$A$2:$A$2336,'Customer Names'!$D$2:$D$2336,"NOT FOUND")</f>
        <v>Katie</v>
      </c>
      <c r="D1770" t="str">
        <f>_xlfn.XLOOKUP(A1770,$A$2:$A$2336,'Customer Names'!$E$2:$E$2336,"NOT FOUND")</f>
        <v>Misuraca</v>
      </c>
      <c r="E1770" cm="1">
        <f t="array" ref="E1770">_xlfn.XLOOKUP(A1770,$A$2:$A$2336,Table2[BMI],"NOT FOUND")</f>
        <v>36.630000000000003</v>
      </c>
      <c r="F1770" cm="1">
        <f t="array" ref="F1770">_xlfn.XLOOKUP(A1770,$A$2:$A$2336,Table2[HBA1C],"NOT FOUND")</f>
        <v>5.15</v>
      </c>
      <c r="G1770" t="str" cm="1">
        <f t="array" ref="G1770">_xlfn.XLOOKUP(A1770,$A$2:$A$2336,Table2[Heart Issues],"NOT FOUND")</f>
        <v>No</v>
      </c>
      <c r="H1770" t="str" cm="1">
        <f t="array" ref="H1770">_xlfn.XLOOKUP(A1770,$A$2:$A$2336,Table2[Any Transplants],"NOT FOUND")</f>
        <v>No</v>
      </c>
      <c r="I1770" t="str" cm="1">
        <f t="array" ref="I1770">_xlfn.XLOOKUP(A1770,$A$2:$A$2336,Table2[Cancer history],"NOT FOUND")</f>
        <v>No</v>
      </c>
      <c r="J1770" t="str">
        <f>_xlfn.XLOOKUP(A1770,Table3[customer_no],Table3[month],"NOT FOUND")</f>
        <v>Aug</v>
      </c>
      <c r="K1770" s="7">
        <f>_xlfn.XLOOKUP(A1770,Table3[customer_no],Table3[year_average],"NOT FOUND")</f>
        <v>1991</v>
      </c>
      <c r="L1770" cm="1">
        <f t="array" ref="L1770">_xlfn.XLOOKUP(A1770,Table3[customer_no],'Hospitalisation Details'!$D$2:$D$2344,"NOT FOUND")</f>
        <v>30</v>
      </c>
      <c r="M1770" s="33">
        <f>_xlfn.XLOOKUP(A1770,Table3[customer_no],Table3[dd/mm/yy],"NOT FOUND")</f>
        <v>33480</v>
      </c>
      <c r="N1770">
        <f>_xlfn.XLOOKUP(A1770,Table3[customer_no],Table3[age],"NOT FOUND")</f>
        <v>31</v>
      </c>
      <c r="O1770" cm="1">
        <f t="array" ref="O1770">_xlfn.XLOOKUP(A1770,Table3[customer_no],'Hospitalisation Details'!$E$2:$E$2344,"NOT FOUND")</f>
        <v>2</v>
      </c>
      <c r="P1770" t="str">
        <f>_xlfn.XLOOKUP(A1770,Table3[customer_no],Table3[hsplt_handled],"NOT FOUND")</f>
        <v>tier - 2</v>
      </c>
      <c r="Q1770" t="str">
        <f>_xlfn.XLOOKUP(A1770,Table3[customer_no],Table3[city_handled],"NOT FOUND")</f>
        <v>tier - 1</v>
      </c>
      <c r="R1770" t="str">
        <f>_xlfn.XLOOKUP(A1770,Table3[customer_no],Table3[state_id],"NOT FOUND")</f>
        <v>R1013</v>
      </c>
      <c r="S1770" s="34" cm="1">
        <f t="array" ref="S1770">_xlfn.XLOOKUP(A1770,Table3[customer_no],'Hospitalisation Details'!$F$2:$F$2344,"NOT FOUND")</f>
        <v>4949.76</v>
      </c>
      <c r="T1770" t="str">
        <f>_xlfn.XLOOKUP(A1770,Table2[Customer ID],Table2[BMI_category],"NOT FOUND")</f>
        <v>Obesity</v>
      </c>
      <c r="U1770" s="7">
        <f>_xlfn.XLOOKUP(A1770,Table2[Customer ID],Table2[no of surgery],"NOT FOUND")</f>
        <v>0</v>
      </c>
      <c r="V1770" t="str">
        <f>_xlfn.XLOOKUP(A1770,Table2[Customer ID],Table2[smoker_missing],"NOT FOUND")</f>
        <v>No</v>
      </c>
      <c r="W1770" t="str">
        <f t="shared" si="27"/>
        <v>Normal</v>
      </c>
      <c r="X1770" s="37">
        <f>SUM(Table5[[#This Row],[Title]:[Diabetes Level]])</f>
        <v>40525.54</v>
      </c>
    </row>
    <row r="1771" spans="1:24" x14ac:dyDescent="0.25">
      <c r="A1771" t="s">
        <v>600</v>
      </c>
      <c r="B1771" t="str">
        <f>VLOOKUP(A1771,'Customer Names'!$A$2:$E$2336,3,FALSE)</f>
        <v>Ms.</v>
      </c>
      <c r="C1771" t="str">
        <f>_xlfn.XLOOKUP(A1771,$A$2:$A$2336,'Customer Names'!$D$2:$D$2336,"NOT FOUND")</f>
        <v>Michaela L</v>
      </c>
      <c r="D1771" t="str">
        <f>_xlfn.XLOOKUP(A1771,$A$2:$A$2336,'Customer Names'!$E$2:$E$2336,"NOT FOUND")</f>
        <v>Spannaus</v>
      </c>
      <c r="E1771" cm="1">
        <f t="array" ref="E1771">_xlfn.XLOOKUP(A1771,$A$2:$A$2336,Table2[BMI],"NOT FOUND")</f>
        <v>16.47</v>
      </c>
      <c r="F1771" cm="1">
        <f t="array" ref="F1771">_xlfn.XLOOKUP(A1771,$A$2:$A$2336,Table2[HBA1C],"NOT FOUND")</f>
        <v>11.72</v>
      </c>
      <c r="G1771" t="str" cm="1">
        <f t="array" ref="G1771">_xlfn.XLOOKUP(A1771,$A$2:$A$2336,Table2[Heart Issues],"NOT FOUND")</f>
        <v>No</v>
      </c>
      <c r="H1771" t="str" cm="1">
        <f t="array" ref="H1771">_xlfn.XLOOKUP(A1771,$A$2:$A$2336,Table2[Any Transplants],"NOT FOUND")</f>
        <v>No</v>
      </c>
      <c r="I1771" t="str" cm="1">
        <f t="array" ref="I1771">_xlfn.XLOOKUP(A1771,$A$2:$A$2336,Table2[Cancer history],"NOT FOUND")</f>
        <v>No</v>
      </c>
      <c r="J1771" t="str">
        <f>_xlfn.XLOOKUP(A1771,Table3[customer_no],Table3[month],"NOT FOUND")</f>
        <v>Jun</v>
      </c>
      <c r="K1771" s="7">
        <f>_xlfn.XLOOKUP(A1771,Table3[customer_no],Table3[year_average],"NOT FOUND")</f>
        <v>1974</v>
      </c>
      <c r="L1771" cm="1">
        <f t="array" ref="L1771">_xlfn.XLOOKUP(A1771,Table3[customer_no],'Hospitalisation Details'!$D$2:$D$2344,"NOT FOUND")</f>
        <v>26</v>
      </c>
      <c r="M1771" s="33">
        <f>_xlfn.XLOOKUP(A1771,Table3[customer_no],Table3[dd/mm/yy],"NOT FOUND")</f>
        <v>27206</v>
      </c>
      <c r="N1771">
        <f>_xlfn.XLOOKUP(A1771,Table3[customer_no],Table3[age],"NOT FOUND")</f>
        <v>48</v>
      </c>
      <c r="O1771" cm="1">
        <f t="array" ref="O1771">_xlfn.XLOOKUP(A1771,Table3[customer_no],'Hospitalisation Details'!$E$2:$E$2344,"NOT FOUND")</f>
        <v>0</v>
      </c>
      <c r="P1771" t="str">
        <f>_xlfn.XLOOKUP(A1771,Table3[customer_no],Table3[hsplt_handled],"NOT FOUND")</f>
        <v>tier - 2</v>
      </c>
      <c r="Q1771" t="str">
        <f>_xlfn.XLOOKUP(A1771,Table3[customer_no],Table3[city_handled],"NOT FOUND")</f>
        <v>tier - 2</v>
      </c>
      <c r="R1771" t="str">
        <f>_xlfn.XLOOKUP(A1771,Table3[customer_no],Table3[state_id],"NOT FOUND")</f>
        <v>R1013</v>
      </c>
      <c r="S1771" s="34" cm="1">
        <f t="array" ref="S1771">_xlfn.XLOOKUP(A1771,Table3[customer_no],'Hospitalisation Details'!$F$2:$F$2344,"NOT FOUND")</f>
        <v>4942.0600000000004</v>
      </c>
      <c r="T1771" t="str">
        <f>_xlfn.XLOOKUP(A1771,Table2[Customer ID],Table2[BMI_category],"NOT FOUND")</f>
        <v>Underweight</v>
      </c>
      <c r="U1771" s="7">
        <f>_xlfn.XLOOKUP(A1771,Table2[Customer ID],Table2[no of surgery],"NOT FOUND")</f>
        <v>0</v>
      </c>
      <c r="V1771" t="str">
        <f>_xlfn.XLOOKUP(A1771,Table2[Customer ID],Table2[smoker_missing],"NOT FOUND")</f>
        <v>No</v>
      </c>
      <c r="W1771" t="str">
        <f t="shared" si="27"/>
        <v>Diabetes</v>
      </c>
      <c r="X1771" s="37">
        <f>SUM(Table5[[#This Row],[Title]:[Diabetes Level]])</f>
        <v>34224.25</v>
      </c>
    </row>
    <row r="1772" spans="1:24" x14ac:dyDescent="0.25">
      <c r="A1772" t="s">
        <v>599</v>
      </c>
      <c r="B1772" t="str">
        <f>VLOOKUP(A1772,'Customer Names'!$A$2:$E$2336,3,FALSE)</f>
        <v>Ms.</v>
      </c>
      <c r="C1772" t="str">
        <f>_xlfn.XLOOKUP(A1772,$A$2:$A$2336,'Customer Names'!$D$2:$D$2336,"NOT FOUND")</f>
        <v>Shalaleh</v>
      </c>
      <c r="D1772" t="str">
        <f>_xlfn.XLOOKUP(A1772,$A$2:$A$2336,'Customer Names'!$E$2:$E$2336,"NOT FOUND")</f>
        <v>Tarbiat</v>
      </c>
      <c r="E1772" cm="1">
        <f t="array" ref="E1772">_xlfn.XLOOKUP(A1772,$A$2:$A$2336,Table2[BMI],"NOT FOUND")</f>
        <v>25.8</v>
      </c>
      <c r="F1772" cm="1">
        <f t="array" ref="F1772">_xlfn.XLOOKUP(A1772,$A$2:$A$2336,Table2[HBA1C],"NOT FOUND")</f>
        <v>5.29</v>
      </c>
      <c r="G1772" t="str" cm="1">
        <f t="array" ref="G1772">_xlfn.XLOOKUP(A1772,$A$2:$A$2336,Table2[Heart Issues],"NOT FOUND")</f>
        <v>No</v>
      </c>
      <c r="H1772" t="str" cm="1">
        <f t="array" ref="H1772">_xlfn.XLOOKUP(A1772,$A$2:$A$2336,Table2[Any Transplants],"NOT FOUND")</f>
        <v>No</v>
      </c>
      <c r="I1772" t="str" cm="1">
        <f t="array" ref="I1772">_xlfn.XLOOKUP(A1772,$A$2:$A$2336,Table2[Cancer history],"NOT FOUND")</f>
        <v>No</v>
      </c>
      <c r="J1772" t="str">
        <f>_xlfn.XLOOKUP(A1772,Table3[customer_no],Table3[month],"NOT FOUND")</f>
        <v>Nov</v>
      </c>
      <c r="K1772" s="7">
        <f>_xlfn.XLOOKUP(A1772,Table3[customer_no],Table3[year_average],"NOT FOUND")</f>
        <v>1991</v>
      </c>
      <c r="L1772" cm="1">
        <f t="array" ref="L1772">_xlfn.XLOOKUP(A1772,Table3[customer_no],'Hospitalisation Details'!$D$2:$D$2344,"NOT FOUND")</f>
        <v>27</v>
      </c>
      <c r="M1772" s="33">
        <f>_xlfn.XLOOKUP(A1772,Table3[customer_no],Table3[dd/mm/yy],"NOT FOUND")</f>
        <v>33569</v>
      </c>
      <c r="N1772">
        <f>_xlfn.XLOOKUP(A1772,Table3[customer_no],Table3[age],"NOT FOUND")</f>
        <v>31</v>
      </c>
      <c r="O1772" cm="1">
        <f t="array" ref="O1772">_xlfn.XLOOKUP(A1772,Table3[customer_no],'Hospitalisation Details'!$E$2:$E$2344,"NOT FOUND")</f>
        <v>2</v>
      </c>
      <c r="P1772" t="str">
        <f>_xlfn.XLOOKUP(A1772,Table3[customer_no],Table3[hsplt_handled],"NOT FOUND")</f>
        <v>tier - 2</v>
      </c>
      <c r="Q1772" t="str">
        <f>_xlfn.XLOOKUP(A1772,Table3[customer_no],Table3[city_handled],"NOT FOUND")</f>
        <v>tier - 3</v>
      </c>
      <c r="R1772" t="str">
        <f>_xlfn.XLOOKUP(A1772,Table3[customer_no],Table3[state_id],"NOT FOUND")</f>
        <v>R1011</v>
      </c>
      <c r="S1772" s="34" cm="1">
        <f t="array" ref="S1772">_xlfn.XLOOKUP(A1772,Table3[customer_no],'Hospitalisation Details'!$F$2:$F$2344,"NOT FOUND")</f>
        <v>4934.71</v>
      </c>
      <c r="T1772" t="str">
        <f>_xlfn.XLOOKUP(A1772,Table2[Customer ID],Table2[BMI_category],"NOT FOUND")</f>
        <v>Overweight</v>
      </c>
      <c r="U1772" s="7">
        <f>_xlfn.XLOOKUP(A1772,Table2[Customer ID],Table2[no of surgery],"NOT FOUND")</f>
        <v>0</v>
      </c>
      <c r="V1772" t="str">
        <f>_xlfn.XLOOKUP(A1772,Table2[Customer ID],Table2[smoker_missing],"NOT FOUND")</f>
        <v>No</v>
      </c>
      <c r="W1772" t="str">
        <f t="shared" si="27"/>
        <v>Normal</v>
      </c>
      <c r="X1772" s="37">
        <f>SUM(Table5[[#This Row],[Title]:[Diabetes Level]])</f>
        <v>40585.799999999996</v>
      </c>
    </row>
    <row r="1773" spans="1:24" x14ac:dyDescent="0.25">
      <c r="A1773" t="s">
        <v>598</v>
      </c>
      <c r="B1773" t="str">
        <f>VLOOKUP(A1773,'Customer Names'!$A$2:$E$2336,3,FALSE)</f>
        <v>Ms.</v>
      </c>
      <c r="C1773" t="str">
        <f>_xlfn.XLOOKUP(A1773,$A$2:$A$2336,'Customer Names'!$D$2:$D$2336,"NOT FOUND")</f>
        <v>Karen</v>
      </c>
      <c r="D1773" t="str">
        <f>_xlfn.XLOOKUP(A1773,$A$2:$A$2336,'Customer Names'!$E$2:$E$2336,"NOT FOUND")</f>
        <v>Pulkkinen</v>
      </c>
      <c r="E1773" cm="1">
        <f t="array" ref="E1773">_xlfn.XLOOKUP(A1773,$A$2:$A$2336,Table2[BMI],"NOT FOUND")</f>
        <v>23.6</v>
      </c>
      <c r="F1773" cm="1">
        <f t="array" ref="F1773">_xlfn.XLOOKUP(A1773,$A$2:$A$2336,Table2[HBA1C],"NOT FOUND")</f>
        <v>4.33</v>
      </c>
      <c r="G1773" t="str" cm="1">
        <f t="array" ref="G1773">_xlfn.XLOOKUP(A1773,$A$2:$A$2336,Table2[Heart Issues],"NOT FOUND")</f>
        <v>No</v>
      </c>
      <c r="H1773" t="str" cm="1">
        <f t="array" ref="H1773">_xlfn.XLOOKUP(A1773,$A$2:$A$2336,Table2[Any Transplants],"NOT FOUND")</f>
        <v>No</v>
      </c>
      <c r="I1773" t="str" cm="1">
        <f t="array" ref="I1773">_xlfn.XLOOKUP(A1773,$A$2:$A$2336,Table2[Cancer history],"NOT FOUND")</f>
        <v>No</v>
      </c>
      <c r="J1773" t="str">
        <f>_xlfn.XLOOKUP(A1773,Table3[customer_no],Table3[month],"NOT FOUND")</f>
        <v>Aug</v>
      </c>
      <c r="K1773" s="7">
        <f>_xlfn.XLOOKUP(A1773,Table3[customer_no],Table3[year_average],"NOT FOUND")</f>
        <v>1991</v>
      </c>
      <c r="L1773" cm="1">
        <f t="array" ref="L1773">_xlfn.XLOOKUP(A1773,Table3[customer_no],'Hospitalisation Details'!$D$2:$D$2344,"NOT FOUND")</f>
        <v>23</v>
      </c>
      <c r="M1773" s="33">
        <f>_xlfn.XLOOKUP(A1773,Table3[customer_no],Table3[dd/mm/yy],"NOT FOUND")</f>
        <v>33473</v>
      </c>
      <c r="N1773">
        <f>_xlfn.XLOOKUP(A1773,Table3[customer_no],Table3[age],"NOT FOUND")</f>
        <v>31</v>
      </c>
      <c r="O1773" cm="1">
        <f t="array" ref="O1773">_xlfn.XLOOKUP(A1773,Table3[customer_no],'Hospitalisation Details'!$E$2:$E$2344,"NOT FOUND")</f>
        <v>2</v>
      </c>
      <c r="P1773" t="str">
        <f>_xlfn.XLOOKUP(A1773,Table3[customer_no],Table3[hsplt_handled],"NOT FOUND")</f>
        <v>tier - 2</v>
      </c>
      <c r="Q1773" t="str">
        <f>_xlfn.XLOOKUP(A1773,Table3[customer_no],Table3[city_handled],"NOT FOUND")</f>
        <v>tier - 3</v>
      </c>
      <c r="R1773" t="str">
        <f>_xlfn.XLOOKUP(A1773,Table3[customer_no],Table3[state_id],"NOT FOUND")</f>
        <v>R1011</v>
      </c>
      <c r="S1773" s="34" cm="1">
        <f t="array" ref="S1773">_xlfn.XLOOKUP(A1773,Table3[customer_no],'Hospitalisation Details'!$F$2:$F$2344,"NOT FOUND")</f>
        <v>4931.6499999999996</v>
      </c>
      <c r="T1773" t="str">
        <f>_xlfn.XLOOKUP(A1773,Table2[Customer ID],Table2[BMI_category],"NOT FOUND")</f>
        <v>Normal Weight</v>
      </c>
      <c r="U1773" s="7">
        <f>_xlfn.XLOOKUP(A1773,Table2[Customer ID],Table2[no of surgery],"NOT FOUND")</f>
        <v>0</v>
      </c>
      <c r="V1773" t="str">
        <f>_xlfn.XLOOKUP(A1773,Table2[Customer ID],Table2[smoker_missing],"NOT FOUND")</f>
        <v>No</v>
      </c>
      <c r="W1773" t="str">
        <f t="shared" si="27"/>
        <v>Normal</v>
      </c>
      <c r="X1773" s="37">
        <f>SUM(Table5[[#This Row],[Title]:[Diabetes Level]])</f>
        <v>40479.58</v>
      </c>
    </row>
    <row r="1774" spans="1:24" x14ac:dyDescent="0.25">
      <c r="A1774" t="s">
        <v>597</v>
      </c>
      <c r="B1774" t="str">
        <f>VLOOKUP(A1774,'Customer Names'!$A$2:$E$2336,3,FALSE)</f>
        <v>Ms.</v>
      </c>
      <c r="C1774" t="str">
        <f>_xlfn.XLOOKUP(A1774,$A$2:$A$2336,'Customer Names'!$D$2:$D$2336,"NOT FOUND")</f>
        <v>Zuzana</v>
      </c>
      <c r="D1774" t="str">
        <f>_xlfn.XLOOKUP(A1774,$A$2:$A$2336,'Customer Names'!$E$2:$E$2336,"NOT FOUND")</f>
        <v>Trnovcova</v>
      </c>
      <c r="E1774" cm="1">
        <f t="array" ref="E1774">_xlfn.XLOOKUP(A1774,$A$2:$A$2336,Table2[BMI],"NOT FOUND")</f>
        <v>32.11</v>
      </c>
      <c r="F1774" cm="1">
        <f t="array" ref="F1774">_xlfn.XLOOKUP(A1774,$A$2:$A$2336,Table2[HBA1C],"NOT FOUND")</f>
        <v>6.24</v>
      </c>
      <c r="G1774" t="str" cm="1">
        <f t="array" ref="G1774">_xlfn.XLOOKUP(A1774,$A$2:$A$2336,Table2[Heart Issues],"NOT FOUND")</f>
        <v>No</v>
      </c>
      <c r="H1774" t="str" cm="1">
        <f t="array" ref="H1774">_xlfn.XLOOKUP(A1774,$A$2:$A$2336,Table2[Any Transplants],"NOT FOUND")</f>
        <v>No</v>
      </c>
      <c r="I1774" t="str" cm="1">
        <f t="array" ref="I1774">_xlfn.XLOOKUP(A1774,$A$2:$A$2336,Table2[Cancer history],"NOT FOUND")</f>
        <v>Yes</v>
      </c>
      <c r="J1774" t="str">
        <f>_xlfn.XLOOKUP(A1774,Table3[customer_no],Table3[month],"NOT FOUND")</f>
        <v>Aug</v>
      </c>
      <c r="K1774" s="7">
        <f>_xlfn.XLOOKUP(A1774,Table3[customer_no],Table3[year_average],"NOT FOUND")</f>
        <v>1993</v>
      </c>
      <c r="L1774" cm="1">
        <f t="array" ref="L1774">_xlfn.XLOOKUP(A1774,Table3[customer_no],'Hospitalisation Details'!$D$2:$D$2344,"NOT FOUND")</f>
        <v>10</v>
      </c>
      <c r="M1774" s="33">
        <f>_xlfn.XLOOKUP(A1774,Table3[customer_no],Table3[dd/mm/yy],"NOT FOUND")</f>
        <v>34191</v>
      </c>
      <c r="N1774">
        <f>_xlfn.XLOOKUP(A1774,Table3[customer_no],Table3[age],"NOT FOUND")</f>
        <v>29</v>
      </c>
      <c r="O1774" cm="1">
        <f t="array" ref="O1774">_xlfn.XLOOKUP(A1774,Table3[customer_no],'Hospitalisation Details'!$E$2:$E$2344,"NOT FOUND")</f>
        <v>2</v>
      </c>
      <c r="P1774" t="str">
        <f>_xlfn.XLOOKUP(A1774,Table3[customer_no],Table3[hsplt_handled],"NOT FOUND")</f>
        <v>tier - 2</v>
      </c>
      <c r="Q1774" t="str">
        <f>_xlfn.XLOOKUP(A1774,Table3[customer_no],Table3[city_handled],"NOT FOUND")</f>
        <v>tier - 2</v>
      </c>
      <c r="R1774" t="str">
        <f>_xlfn.XLOOKUP(A1774,Table3[customer_no],Table3[state_id],"NOT FOUND")</f>
        <v>R1012</v>
      </c>
      <c r="S1774" s="34" cm="1">
        <f t="array" ref="S1774">_xlfn.XLOOKUP(A1774,Table3[customer_no],'Hospitalisation Details'!$F$2:$F$2344,"NOT FOUND")</f>
        <v>4922.92</v>
      </c>
      <c r="T1774" t="str">
        <f>_xlfn.XLOOKUP(A1774,Table2[Customer ID],Table2[BMI_category],"NOT FOUND")</f>
        <v>Obesity</v>
      </c>
      <c r="U1774" s="7">
        <f>_xlfn.XLOOKUP(A1774,Table2[Customer ID],Table2[no of surgery],"NOT FOUND")</f>
        <v>1</v>
      </c>
      <c r="V1774" t="str">
        <f>_xlfn.XLOOKUP(A1774,Table2[Customer ID],Table2[smoker_missing],"NOT FOUND")</f>
        <v>No</v>
      </c>
      <c r="W1774" t="str">
        <f t="shared" si="27"/>
        <v>Prediabetes</v>
      </c>
      <c r="X1774" s="37">
        <f>SUM(Table5[[#This Row],[Title]:[Diabetes Level]])</f>
        <v>41187.269999999997</v>
      </c>
    </row>
    <row r="1775" spans="1:24" x14ac:dyDescent="0.25">
      <c r="A1775" t="s">
        <v>596</v>
      </c>
      <c r="B1775" t="str">
        <f>VLOOKUP(A1775,'Customer Names'!$A$2:$E$2336,3,FALSE)</f>
        <v>Mr.</v>
      </c>
      <c r="C1775" t="str">
        <f>_xlfn.XLOOKUP(A1775,$A$2:$A$2336,'Customer Names'!$D$2:$D$2336,"NOT FOUND")</f>
        <v>Daniel J.</v>
      </c>
      <c r="D1775" t="str">
        <f>_xlfn.XLOOKUP(A1775,$A$2:$A$2336,'Customer Names'!$E$2:$E$2336,"NOT FOUND")</f>
        <v>Anthony</v>
      </c>
      <c r="E1775" cm="1">
        <f t="array" ref="E1775">_xlfn.XLOOKUP(A1775,$A$2:$A$2336,Table2[BMI],"NOT FOUND")</f>
        <v>30.114999999999998</v>
      </c>
      <c r="F1775" cm="1">
        <f t="array" ref="F1775">_xlfn.XLOOKUP(A1775,$A$2:$A$2336,Table2[HBA1C],"NOT FOUND")</f>
        <v>11.61</v>
      </c>
      <c r="G1775" t="str" cm="1">
        <f t="array" ref="G1775">_xlfn.XLOOKUP(A1775,$A$2:$A$2336,Table2[Heart Issues],"NOT FOUND")</f>
        <v>No</v>
      </c>
      <c r="H1775" t="str" cm="1">
        <f t="array" ref="H1775">_xlfn.XLOOKUP(A1775,$A$2:$A$2336,Table2[Any Transplants],"NOT FOUND")</f>
        <v>No</v>
      </c>
      <c r="I1775" t="str" cm="1">
        <f t="array" ref="I1775">_xlfn.XLOOKUP(A1775,$A$2:$A$2336,Table2[Cancer history],"NOT FOUND")</f>
        <v>No</v>
      </c>
      <c r="J1775" t="str">
        <f>_xlfn.XLOOKUP(A1775,Table3[customer_no],Table3[month],"NOT FOUND")</f>
        <v>Aug</v>
      </c>
      <c r="K1775" s="7">
        <f>_xlfn.XLOOKUP(A1775,Table3[customer_no],Table3[year_average],"NOT FOUND")</f>
        <v>2002</v>
      </c>
      <c r="L1775" cm="1">
        <f t="array" ref="L1775">_xlfn.XLOOKUP(A1775,Table3[customer_no],'Hospitalisation Details'!$D$2:$D$2344,"NOT FOUND")</f>
        <v>21</v>
      </c>
      <c r="M1775" s="33">
        <f>_xlfn.XLOOKUP(A1775,Table3[customer_no],Table3[dd/mm/yy],"NOT FOUND")</f>
        <v>37489</v>
      </c>
      <c r="N1775">
        <f>_xlfn.XLOOKUP(A1775,Table3[customer_no],Table3[age],"NOT FOUND")</f>
        <v>20</v>
      </c>
      <c r="O1775" cm="1">
        <f t="array" ref="O1775">_xlfn.XLOOKUP(A1775,Table3[customer_no],'Hospitalisation Details'!$E$2:$E$2344,"NOT FOUND")</f>
        <v>5</v>
      </c>
      <c r="P1775" t="str">
        <f>_xlfn.XLOOKUP(A1775,Table3[customer_no],Table3[hsplt_handled],"NOT FOUND")</f>
        <v>tier - 2</v>
      </c>
      <c r="Q1775" t="str">
        <f>_xlfn.XLOOKUP(A1775,Table3[customer_no],Table3[city_handled],"NOT FOUND")</f>
        <v>tier - 1</v>
      </c>
      <c r="R1775" t="str">
        <f>_xlfn.XLOOKUP(A1775,Table3[customer_no],Table3[state_id],"NOT FOUND")</f>
        <v>R1017</v>
      </c>
      <c r="S1775" s="34" cm="1">
        <f t="array" ref="S1775">_xlfn.XLOOKUP(A1775,Table3[customer_no],'Hospitalisation Details'!$F$2:$F$2344,"NOT FOUND")</f>
        <v>4915.0600000000004</v>
      </c>
      <c r="T1775" t="str">
        <f>_xlfn.XLOOKUP(A1775,Table2[Customer ID],Table2[BMI_category],"NOT FOUND")</f>
        <v>Obesity</v>
      </c>
      <c r="U1775" s="7">
        <f>_xlfn.XLOOKUP(A1775,Table2[Customer ID],Table2[no of surgery],"NOT FOUND")</f>
        <v>0</v>
      </c>
      <c r="V1775" t="str">
        <f>_xlfn.XLOOKUP(A1775,Table2[Customer ID],Table2[smoker_missing],"NOT FOUND")</f>
        <v>No</v>
      </c>
      <c r="W1775" t="str">
        <f t="shared" si="27"/>
        <v>Diabetes</v>
      </c>
      <c r="X1775" s="37">
        <f>SUM(Table5[[#This Row],[Title]:[Diabetes Level]])</f>
        <v>44493.784999999996</v>
      </c>
    </row>
    <row r="1776" spans="1:24" x14ac:dyDescent="0.25">
      <c r="A1776" t="s">
        <v>595</v>
      </c>
      <c r="B1776" t="str">
        <f>VLOOKUP(A1776,'Customer Names'!$A$2:$E$2336,3,FALSE)</f>
        <v>Ms.</v>
      </c>
      <c r="C1776" t="str">
        <f>_xlfn.XLOOKUP(A1776,$A$2:$A$2336,'Customer Names'!$D$2:$D$2336,"NOT FOUND")</f>
        <v>Alexandra</v>
      </c>
      <c r="D1776" t="str">
        <f>_xlfn.XLOOKUP(A1776,$A$2:$A$2336,'Customer Names'!$E$2:$E$2336,"NOT FOUND")</f>
        <v>Hetrick</v>
      </c>
      <c r="E1776" cm="1">
        <f t="array" ref="E1776">_xlfn.XLOOKUP(A1776,$A$2:$A$2336,Table2[BMI],"NOT FOUND")</f>
        <v>20.28</v>
      </c>
      <c r="F1776" cm="1">
        <f t="array" ref="F1776">_xlfn.XLOOKUP(A1776,$A$2:$A$2336,Table2[HBA1C],"NOT FOUND")</f>
        <v>11.07</v>
      </c>
      <c r="G1776" t="str" cm="1">
        <f t="array" ref="G1776">_xlfn.XLOOKUP(A1776,$A$2:$A$2336,Table2[Heart Issues],"NOT FOUND")</f>
        <v>yes</v>
      </c>
      <c r="H1776" t="str" cm="1">
        <f t="array" ref="H1776">_xlfn.XLOOKUP(A1776,$A$2:$A$2336,Table2[Any Transplants],"NOT FOUND")</f>
        <v>No</v>
      </c>
      <c r="I1776" t="str" cm="1">
        <f t="array" ref="I1776">_xlfn.XLOOKUP(A1776,$A$2:$A$2336,Table2[Cancer history],"NOT FOUND")</f>
        <v>No</v>
      </c>
      <c r="J1776" t="str">
        <f>_xlfn.XLOOKUP(A1776,Table3[customer_no],Table3[month],"NOT FOUND")</f>
        <v>Oct</v>
      </c>
      <c r="K1776" s="7">
        <f>_xlfn.XLOOKUP(A1776,Table3[customer_no],Table3[year_average],"NOT FOUND")</f>
        <v>1981</v>
      </c>
      <c r="L1776" cm="1">
        <f t="array" ref="L1776">_xlfn.XLOOKUP(A1776,Table3[customer_no],'Hospitalisation Details'!$D$2:$D$2344,"NOT FOUND")</f>
        <v>18</v>
      </c>
      <c r="M1776" s="33">
        <f>_xlfn.XLOOKUP(A1776,Table3[customer_no],Table3[dd/mm/yy],"NOT FOUND")</f>
        <v>29877</v>
      </c>
      <c r="N1776">
        <f>_xlfn.XLOOKUP(A1776,Table3[customer_no],Table3[age],"NOT FOUND")</f>
        <v>41</v>
      </c>
      <c r="O1776" cm="1">
        <f t="array" ref="O1776">_xlfn.XLOOKUP(A1776,Table3[customer_no],'Hospitalisation Details'!$E$2:$E$2344,"NOT FOUND")</f>
        <v>1</v>
      </c>
      <c r="P1776" t="str">
        <f>_xlfn.XLOOKUP(A1776,Table3[customer_no],Table3[hsplt_handled],"NOT FOUND")</f>
        <v>tier - 2</v>
      </c>
      <c r="Q1776" t="str">
        <f>_xlfn.XLOOKUP(A1776,Table3[customer_no],Table3[city_handled],"NOT FOUND")</f>
        <v>tier - 3</v>
      </c>
      <c r="R1776" t="str">
        <f>_xlfn.XLOOKUP(A1776,Table3[customer_no],Table3[state_id],"NOT FOUND")</f>
        <v>R1013</v>
      </c>
      <c r="S1776" s="34" cm="1">
        <f t="array" ref="S1776">_xlfn.XLOOKUP(A1776,Table3[customer_no],'Hospitalisation Details'!$F$2:$F$2344,"NOT FOUND")</f>
        <v>4911.8900000000003</v>
      </c>
      <c r="T1776" t="str">
        <f>_xlfn.XLOOKUP(A1776,Table2[Customer ID],Table2[BMI_category],"NOT FOUND")</f>
        <v>Normal Weight</v>
      </c>
      <c r="U1776" s="7">
        <f>_xlfn.XLOOKUP(A1776,Table2[Customer ID],Table2[no of surgery],"NOT FOUND")</f>
        <v>0</v>
      </c>
      <c r="V1776" t="str">
        <f>_xlfn.XLOOKUP(A1776,Table2[Customer ID],Table2[smoker_missing],"NOT FOUND")</f>
        <v>No</v>
      </c>
      <c r="W1776" t="str">
        <f t="shared" si="27"/>
        <v>Diabetes</v>
      </c>
      <c r="X1776" s="37">
        <f>SUM(Table5[[#This Row],[Title]:[Diabetes Level]])</f>
        <v>36861.24</v>
      </c>
    </row>
    <row r="1777" spans="1:24" x14ac:dyDescent="0.25">
      <c r="A1777" t="s">
        <v>594</v>
      </c>
      <c r="B1777" t="str">
        <f>VLOOKUP(A1777,'Customer Names'!$A$2:$E$2336,3,FALSE)</f>
        <v>Ms.</v>
      </c>
      <c r="C1777" t="str">
        <f>_xlfn.XLOOKUP(A1777,$A$2:$A$2336,'Customer Names'!$D$2:$D$2336,"NOT FOUND")</f>
        <v>Jessica</v>
      </c>
      <c r="D1777" t="str">
        <f>_xlfn.XLOOKUP(A1777,$A$2:$A$2336,'Customer Names'!$E$2:$E$2336,"NOT FOUND")</f>
        <v>Stern</v>
      </c>
      <c r="E1777" cm="1">
        <f t="array" ref="E1777">_xlfn.XLOOKUP(A1777,$A$2:$A$2336,Table2[BMI],"NOT FOUND")</f>
        <v>20.234999999999999</v>
      </c>
      <c r="F1777" cm="1">
        <f t="array" ref="F1777">_xlfn.XLOOKUP(A1777,$A$2:$A$2336,Table2[HBA1C],"NOT FOUND")</f>
        <v>5.19</v>
      </c>
      <c r="G1777" t="str" cm="1">
        <f t="array" ref="G1777">_xlfn.XLOOKUP(A1777,$A$2:$A$2336,Table2[Heart Issues],"NOT FOUND")</f>
        <v>No</v>
      </c>
      <c r="H1777" t="str" cm="1">
        <f t="array" ref="H1777">_xlfn.XLOOKUP(A1777,$A$2:$A$2336,Table2[Any Transplants],"NOT FOUND")</f>
        <v>No</v>
      </c>
      <c r="I1777" t="str" cm="1">
        <f t="array" ref="I1777">_xlfn.XLOOKUP(A1777,$A$2:$A$2336,Table2[Cancer history],"NOT FOUND")</f>
        <v>Yes</v>
      </c>
      <c r="J1777" t="str">
        <f>_xlfn.XLOOKUP(A1777,Table3[customer_no],Table3[month],"NOT FOUND")</f>
        <v>Jul</v>
      </c>
      <c r="K1777" s="7">
        <f>_xlfn.XLOOKUP(A1777,Table3[customer_no],Table3[year_average],"NOT FOUND")</f>
        <v>1993</v>
      </c>
      <c r="L1777" cm="1">
        <f t="array" ref="L1777">_xlfn.XLOOKUP(A1777,Table3[customer_no],'Hospitalisation Details'!$D$2:$D$2344,"NOT FOUND")</f>
        <v>10</v>
      </c>
      <c r="M1777" s="33">
        <f>_xlfn.XLOOKUP(A1777,Table3[customer_no],Table3[dd/mm/yy],"NOT FOUND")</f>
        <v>34160</v>
      </c>
      <c r="N1777">
        <f>_xlfn.XLOOKUP(A1777,Table3[customer_no],Table3[age],"NOT FOUND")</f>
        <v>29</v>
      </c>
      <c r="O1777" cm="1">
        <f t="array" ref="O1777">_xlfn.XLOOKUP(A1777,Table3[customer_no],'Hospitalisation Details'!$E$2:$E$2344,"NOT FOUND")</f>
        <v>2</v>
      </c>
      <c r="P1777" t="str">
        <f>_xlfn.XLOOKUP(A1777,Table3[customer_no],Table3[hsplt_handled],"NOT FOUND")</f>
        <v>tier - 2</v>
      </c>
      <c r="Q1777" t="str">
        <f>_xlfn.XLOOKUP(A1777,Table3[customer_no],Table3[city_handled],"NOT FOUND")</f>
        <v>tier - 1</v>
      </c>
      <c r="R1777" t="str">
        <f>_xlfn.XLOOKUP(A1777,Table3[customer_no],Table3[state_id],"NOT FOUND")</f>
        <v>R1012</v>
      </c>
      <c r="S1777" s="34" cm="1">
        <f t="array" ref="S1777">_xlfn.XLOOKUP(A1777,Table3[customer_no],'Hospitalisation Details'!$F$2:$F$2344,"NOT FOUND")</f>
        <v>4906.41</v>
      </c>
      <c r="T1777" t="str">
        <f>_xlfn.XLOOKUP(A1777,Table2[Customer ID],Table2[BMI_category],"NOT FOUND")</f>
        <v>Normal Weight</v>
      </c>
      <c r="U1777" s="7">
        <f>_xlfn.XLOOKUP(A1777,Table2[Customer ID],Table2[no of surgery],"NOT FOUND")</f>
        <v>1</v>
      </c>
      <c r="V1777" t="str">
        <f>_xlfn.XLOOKUP(A1777,Table2[Customer ID],Table2[smoker_missing],"NOT FOUND")</f>
        <v>No</v>
      </c>
      <c r="W1777" t="str">
        <f t="shared" si="27"/>
        <v>Normal</v>
      </c>
      <c r="X1777" s="37">
        <f>SUM(Table5[[#This Row],[Title]:[Diabetes Level]])</f>
        <v>41126.835000000006</v>
      </c>
    </row>
    <row r="1778" spans="1:24" x14ac:dyDescent="0.25">
      <c r="A1778" t="s">
        <v>593</v>
      </c>
      <c r="B1778" t="str">
        <f>VLOOKUP(A1778,'Customer Names'!$A$2:$E$2336,3,FALSE)</f>
        <v>Mr.</v>
      </c>
      <c r="C1778" t="str">
        <f>_xlfn.XLOOKUP(A1778,$A$2:$A$2336,'Customer Names'!$D$2:$D$2336,"NOT FOUND")</f>
        <v>Matthew M</v>
      </c>
      <c r="D1778" t="str">
        <f>_xlfn.XLOOKUP(A1778,$A$2:$A$2336,'Customer Names'!$E$2:$E$2336,"NOT FOUND")</f>
        <v>Newman</v>
      </c>
      <c r="E1778" cm="1">
        <f t="array" ref="E1778">_xlfn.XLOOKUP(A1778,$A$2:$A$2336,Table2[BMI],"NOT FOUND")</f>
        <v>25.27</v>
      </c>
      <c r="F1778" cm="1">
        <f t="array" ref="F1778">_xlfn.XLOOKUP(A1778,$A$2:$A$2336,Table2[HBA1C],"NOT FOUND")</f>
        <v>5.7</v>
      </c>
      <c r="G1778" t="str" cm="1">
        <f t="array" ref="G1778">_xlfn.XLOOKUP(A1778,$A$2:$A$2336,Table2[Heart Issues],"NOT FOUND")</f>
        <v>yes</v>
      </c>
      <c r="H1778" t="str" cm="1">
        <f t="array" ref="H1778">_xlfn.XLOOKUP(A1778,$A$2:$A$2336,Table2[Any Transplants],"NOT FOUND")</f>
        <v>No</v>
      </c>
      <c r="I1778" t="str" cm="1">
        <f t="array" ref="I1778">_xlfn.XLOOKUP(A1778,$A$2:$A$2336,Table2[Cancer history],"NOT FOUND")</f>
        <v>No</v>
      </c>
      <c r="J1778" t="str">
        <f>_xlfn.XLOOKUP(A1778,Table3[customer_no],Table3[month],"NOT FOUND")</f>
        <v>Sep</v>
      </c>
      <c r="K1778" s="7">
        <f>_xlfn.XLOOKUP(A1778,Table3[customer_no],Table3[year_average],"NOT FOUND")</f>
        <v>1988</v>
      </c>
      <c r="L1778" cm="1">
        <f t="array" ref="L1778">_xlfn.XLOOKUP(A1778,Table3[customer_no],'Hospitalisation Details'!$D$2:$D$2344,"NOT FOUND")</f>
        <v>23</v>
      </c>
      <c r="M1778" s="33">
        <f>_xlfn.XLOOKUP(A1778,Table3[customer_no],Table3[dd/mm/yy],"NOT FOUND")</f>
        <v>32409</v>
      </c>
      <c r="N1778">
        <f>_xlfn.XLOOKUP(A1778,Table3[customer_no],Table3[age],"NOT FOUND")</f>
        <v>34</v>
      </c>
      <c r="O1778" cm="1">
        <f t="array" ref="O1778">_xlfn.XLOOKUP(A1778,Table3[customer_no],'Hospitalisation Details'!$E$2:$E$2344,"NOT FOUND")</f>
        <v>1</v>
      </c>
      <c r="P1778" t="str">
        <f>_xlfn.XLOOKUP(A1778,Table3[customer_no],Table3[hsplt_handled],"NOT FOUND")</f>
        <v>tier - 3</v>
      </c>
      <c r="Q1778" t="str">
        <f>_xlfn.XLOOKUP(A1778,Table3[customer_no],Table3[city_handled],"NOT FOUND")</f>
        <v>tier - 3</v>
      </c>
      <c r="R1778" t="str">
        <f>_xlfn.XLOOKUP(A1778,Table3[customer_no],Table3[state_id],"NOT FOUND")</f>
        <v>R1012</v>
      </c>
      <c r="S1778" s="34" cm="1">
        <f t="array" ref="S1778">_xlfn.XLOOKUP(A1778,Table3[customer_no],'Hospitalisation Details'!$F$2:$F$2344,"NOT FOUND")</f>
        <v>4894.75</v>
      </c>
      <c r="T1778" t="str">
        <f>_xlfn.XLOOKUP(A1778,Table2[Customer ID],Table2[BMI_category],"NOT FOUND")</f>
        <v>Overweight</v>
      </c>
      <c r="U1778" s="7">
        <f>_xlfn.XLOOKUP(A1778,Table2[Customer ID],Table2[no of surgery],"NOT FOUND")</f>
        <v>1</v>
      </c>
      <c r="V1778" t="str">
        <f>_xlfn.XLOOKUP(A1778,Table2[Customer ID],Table2[smoker_missing],"NOT FOUND")</f>
        <v>No</v>
      </c>
      <c r="W1778" t="str">
        <f t="shared" si="27"/>
        <v>Prediabetes</v>
      </c>
      <c r="X1778" s="37">
        <f>SUM(Table5[[#This Row],[Title]:[Diabetes Level]])</f>
        <v>39381.72</v>
      </c>
    </row>
    <row r="1779" spans="1:24" x14ac:dyDescent="0.25">
      <c r="A1779" t="s">
        <v>592</v>
      </c>
      <c r="B1779" t="str">
        <f>VLOOKUP(A1779,'Customer Names'!$A$2:$E$2336,3,FALSE)</f>
        <v>Ms.</v>
      </c>
      <c r="C1779" t="str">
        <f>_xlfn.XLOOKUP(A1779,$A$2:$A$2336,'Customer Names'!$D$2:$D$2336,"NOT FOUND")</f>
        <v>Nadine A.</v>
      </c>
      <c r="D1779" t="str">
        <f>_xlfn.XLOOKUP(A1779,$A$2:$A$2336,'Customer Names'!$E$2:$E$2336,"NOT FOUND")</f>
        <v>Reasoner</v>
      </c>
      <c r="E1779" cm="1">
        <f t="array" ref="E1779">_xlfn.XLOOKUP(A1779,$A$2:$A$2336,Table2[BMI],"NOT FOUND")</f>
        <v>24.24</v>
      </c>
      <c r="F1779" cm="1">
        <f t="array" ref="F1779">_xlfn.XLOOKUP(A1779,$A$2:$A$2336,Table2[HBA1C],"NOT FOUND")</f>
        <v>6.15</v>
      </c>
      <c r="G1779" t="str" cm="1">
        <f t="array" ref="G1779">_xlfn.XLOOKUP(A1779,$A$2:$A$2336,Table2[Heart Issues],"NOT FOUND")</f>
        <v>No</v>
      </c>
      <c r="H1779" t="str" cm="1">
        <f t="array" ref="H1779">_xlfn.XLOOKUP(A1779,$A$2:$A$2336,Table2[Any Transplants],"NOT FOUND")</f>
        <v>No</v>
      </c>
      <c r="I1779" t="str" cm="1">
        <f t="array" ref="I1779">_xlfn.XLOOKUP(A1779,$A$2:$A$2336,Table2[Cancer history],"NOT FOUND")</f>
        <v>No</v>
      </c>
      <c r="J1779" t="str">
        <f>_xlfn.XLOOKUP(A1779,Table3[customer_no],Table3[month],"NOT FOUND")</f>
        <v>Nov</v>
      </c>
      <c r="K1779" s="7">
        <f>_xlfn.XLOOKUP(A1779,Table3[customer_no],Table3[year_average],"NOT FOUND")</f>
        <v>1990</v>
      </c>
      <c r="L1779" cm="1">
        <f t="array" ref="L1779">_xlfn.XLOOKUP(A1779,Table3[customer_no],'Hospitalisation Details'!$D$2:$D$2344,"NOT FOUND")</f>
        <v>28</v>
      </c>
      <c r="M1779" s="33">
        <f>_xlfn.XLOOKUP(A1779,Table3[customer_no],Table3[dd/mm/yy],"NOT FOUND")</f>
        <v>33205</v>
      </c>
      <c r="N1779">
        <f>_xlfn.XLOOKUP(A1779,Table3[customer_no],Table3[age],"NOT FOUND")</f>
        <v>32</v>
      </c>
      <c r="O1779" cm="1">
        <f t="array" ref="O1779">_xlfn.XLOOKUP(A1779,Table3[customer_no],'Hospitalisation Details'!$E$2:$E$2344,"NOT FOUND")</f>
        <v>3</v>
      </c>
      <c r="P1779" t="str">
        <f>_xlfn.XLOOKUP(A1779,Table3[customer_no],Table3[hsplt_handled],"NOT FOUND")</f>
        <v>tier - 2</v>
      </c>
      <c r="Q1779" t="str">
        <f>_xlfn.XLOOKUP(A1779,Table3[customer_no],Table3[city_handled],"NOT FOUND")</f>
        <v>tier - 3</v>
      </c>
      <c r="R1779" t="str">
        <f>_xlfn.XLOOKUP(A1779,Table3[customer_no],Table3[state_id],"NOT FOUND")</f>
        <v>R1013</v>
      </c>
      <c r="S1779" s="34" cm="1">
        <f t="array" ref="S1779">_xlfn.XLOOKUP(A1779,Table3[customer_no],'Hospitalisation Details'!$F$2:$F$2344,"NOT FOUND")</f>
        <v>4894.3900000000003</v>
      </c>
      <c r="T1779" t="str">
        <f>_xlfn.XLOOKUP(A1779,Table2[Customer ID],Table2[BMI_category],"NOT FOUND")</f>
        <v>Normal Weight</v>
      </c>
      <c r="U1779" s="7">
        <f>_xlfn.XLOOKUP(A1779,Table2[Customer ID],Table2[no of surgery],"NOT FOUND")</f>
        <v>0</v>
      </c>
      <c r="V1779" t="str">
        <f>_xlfn.XLOOKUP(A1779,Table2[Customer ID],Table2[smoker_missing],"NOT FOUND")</f>
        <v>No</v>
      </c>
      <c r="W1779" t="str">
        <f t="shared" si="27"/>
        <v>Prediabetes</v>
      </c>
      <c r="X1779" s="37">
        <f>SUM(Table5[[#This Row],[Title]:[Diabetes Level]])</f>
        <v>40182.78</v>
      </c>
    </row>
    <row r="1780" spans="1:24" x14ac:dyDescent="0.25">
      <c r="A1780" t="s">
        <v>591</v>
      </c>
      <c r="B1780" t="str">
        <f>VLOOKUP(A1780,'Customer Names'!$A$2:$E$2336,3,FALSE)</f>
        <v>Mr.</v>
      </c>
      <c r="C1780" t="str">
        <f>_xlfn.XLOOKUP(A1780,$A$2:$A$2336,'Customer Names'!$D$2:$D$2336,"NOT FOUND")</f>
        <v>Peter J. Jr.</v>
      </c>
      <c r="D1780" t="str">
        <f>_xlfn.XLOOKUP(A1780,$A$2:$A$2336,'Customer Names'!$E$2:$E$2336,"NOT FOUND")</f>
        <v>Mone</v>
      </c>
      <c r="E1780" cm="1">
        <f t="array" ref="E1780">_xlfn.XLOOKUP(A1780,$A$2:$A$2336,Table2[BMI],"NOT FOUND")</f>
        <v>35.75</v>
      </c>
      <c r="F1780" cm="1">
        <f t="array" ref="F1780">_xlfn.XLOOKUP(A1780,$A$2:$A$2336,Table2[HBA1C],"NOT FOUND")</f>
        <v>5.07</v>
      </c>
      <c r="G1780" t="str" cm="1">
        <f t="array" ref="G1780">_xlfn.XLOOKUP(A1780,$A$2:$A$2336,Table2[Heart Issues],"NOT FOUND")</f>
        <v>No</v>
      </c>
      <c r="H1780" t="str" cm="1">
        <f t="array" ref="H1780">_xlfn.XLOOKUP(A1780,$A$2:$A$2336,Table2[Any Transplants],"NOT FOUND")</f>
        <v>No</v>
      </c>
      <c r="I1780" t="str" cm="1">
        <f t="array" ref="I1780">_xlfn.XLOOKUP(A1780,$A$2:$A$2336,Table2[Cancer history],"NOT FOUND")</f>
        <v>No</v>
      </c>
      <c r="J1780" t="str">
        <f>_xlfn.XLOOKUP(A1780,Table3[customer_no],Table3[month],"NOT FOUND")</f>
        <v>Jul</v>
      </c>
      <c r="K1780" s="7">
        <f>_xlfn.XLOOKUP(A1780,Table3[customer_no],Table3[year_average],"NOT FOUND")</f>
        <v>1989</v>
      </c>
      <c r="L1780" cm="1">
        <f t="array" ref="L1780">_xlfn.XLOOKUP(A1780,Table3[customer_no],'Hospitalisation Details'!$D$2:$D$2344,"NOT FOUND")</f>
        <v>10</v>
      </c>
      <c r="M1780" s="33">
        <f>_xlfn.XLOOKUP(A1780,Table3[customer_no],Table3[dd/mm/yy],"NOT FOUND")</f>
        <v>32699</v>
      </c>
      <c r="N1780">
        <f>_xlfn.XLOOKUP(A1780,Table3[customer_no],Table3[age],"NOT FOUND")</f>
        <v>33</v>
      </c>
      <c r="O1780" cm="1">
        <f t="array" ref="O1780">_xlfn.XLOOKUP(A1780,Table3[customer_no],'Hospitalisation Details'!$E$2:$E$2344,"NOT FOUND")</f>
        <v>2</v>
      </c>
      <c r="P1780" t="str">
        <f>_xlfn.XLOOKUP(A1780,Table3[customer_no],Table3[hsplt_handled],"NOT FOUND")</f>
        <v>tier - 3</v>
      </c>
      <c r="Q1780" t="str">
        <f>_xlfn.XLOOKUP(A1780,Table3[customer_no],Table3[city_handled],"NOT FOUND")</f>
        <v>tier - 2</v>
      </c>
      <c r="R1780" t="str">
        <f>_xlfn.XLOOKUP(A1780,Table3[customer_no],Table3[state_id],"NOT FOUND")</f>
        <v>R1013</v>
      </c>
      <c r="S1780" s="34" cm="1">
        <f t="array" ref="S1780">_xlfn.XLOOKUP(A1780,Table3[customer_no],'Hospitalisation Details'!$F$2:$F$2344,"NOT FOUND")</f>
        <v>4890</v>
      </c>
      <c r="T1780" t="str">
        <f>_xlfn.XLOOKUP(A1780,Table2[Customer ID],Table2[BMI_category],"NOT FOUND")</f>
        <v>Obesity</v>
      </c>
      <c r="U1780" s="7">
        <f>_xlfn.XLOOKUP(A1780,Table2[Customer ID],Table2[no of surgery],"NOT FOUND")</f>
        <v>0</v>
      </c>
      <c r="V1780" t="str">
        <f>_xlfn.XLOOKUP(A1780,Table2[Customer ID],Table2[smoker_missing],"NOT FOUND")</f>
        <v>No</v>
      </c>
      <c r="W1780" t="str">
        <f t="shared" si="27"/>
        <v>Normal</v>
      </c>
      <c r="X1780" s="37">
        <f>SUM(Table5[[#This Row],[Title]:[Diabetes Level]])</f>
        <v>39663.82</v>
      </c>
    </row>
    <row r="1781" spans="1:24" x14ac:dyDescent="0.25">
      <c r="A1781" t="s">
        <v>590</v>
      </c>
      <c r="B1781" t="str">
        <f>VLOOKUP(A1781,'Customer Names'!$A$2:$E$2336,3,FALSE)</f>
        <v>Ms.</v>
      </c>
      <c r="C1781" t="str">
        <f>_xlfn.XLOOKUP(A1781,$A$2:$A$2336,'Customer Names'!$D$2:$D$2336,"NOT FOUND")</f>
        <v>Colleen M</v>
      </c>
      <c r="D1781" t="str">
        <f>_xlfn.XLOOKUP(A1781,$A$2:$A$2336,'Customer Names'!$E$2:$E$2336,"NOT FOUND")</f>
        <v>Powers</v>
      </c>
      <c r="E1781" cm="1">
        <f t="array" ref="E1781">_xlfn.XLOOKUP(A1781,$A$2:$A$2336,Table2[BMI],"NOT FOUND")</f>
        <v>29.92</v>
      </c>
      <c r="F1781" cm="1">
        <f t="array" ref="F1781">_xlfn.XLOOKUP(A1781,$A$2:$A$2336,Table2[HBA1C],"NOT FOUND")</f>
        <v>10.97</v>
      </c>
      <c r="G1781" t="str" cm="1">
        <f t="array" ref="G1781">_xlfn.XLOOKUP(A1781,$A$2:$A$2336,Table2[Heart Issues],"NOT FOUND")</f>
        <v>yes</v>
      </c>
      <c r="H1781" t="str" cm="1">
        <f t="array" ref="H1781">_xlfn.XLOOKUP(A1781,$A$2:$A$2336,Table2[Any Transplants],"NOT FOUND")</f>
        <v>No</v>
      </c>
      <c r="I1781" t="str" cm="1">
        <f t="array" ref="I1781">_xlfn.XLOOKUP(A1781,$A$2:$A$2336,Table2[Cancer history],"NOT FOUND")</f>
        <v>No</v>
      </c>
      <c r="J1781" t="str">
        <f>_xlfn.XLOOKUP(A1781,Table3[customer_no],Table3[month],"NOT FOUND")</f>
        <v>Oct</v>
      </c>
      <c r="K1781" s="7">
        <f>_xlfn.XLOOKUP(A1781,Table3[customer_no],Table3[year_average],"NOT FOUND")</f>
        <v>1986</v>
      </c>
      <c r="L1781" cm="1">
        <f t="array" ref="L1781">_xlfn.XLOOKUP(A1781,Table3[customer_no],'Hospitalisation Details'!$D$2:$D$2344,"NOT FOUND")</f>
        <v>27</v>
      </c>
      <c r="M1781" s="33">
        <f>_xlfn.XLOOKUP(A1781,Table3[customer_no],Table3[dd/mm/yy],"NOT FOUND")</f>
        <v>31712</v>
      </c>
      <c r="N1781">
        <f>_xlfn.XLOOKUP(A1781,Table3[customer_no],Table3[age],"NOT FOUND")</f>
        <v>36</v>
      </c>
      <c r="O1781" cm="1">
        <f t="array" ref="O1781">_xlfn.XLOOKUP(A1781,Table3[customer_no],'Hospitalisation Details'!$E$2:$E$2344,"NOT FOUND")</f>
        <v>0</v>
      </c>
      <c r="P1781" t="str">
        <f>_xlfn.XLOOKUP(A1781,Table3[customer_no],Table3[hsplt_handled],"NOT FOUND")</f>
        <v>tier - 2</v>
      </c>
      <c r="Q1781" t="str">
        <f>_xlfn.XLOOKUP(A1781,Table3[customer_no],Table3[city_handled],"NOT FOUND")</f>
        <v>tier - 1</v>
      </c>
      <c r="R1781" t="str">
        <f>_xlfn.XLOOKUP(A1781,Table3[customer_no],Table3[state_id],"NOT FOUND")</f>
        <v>R1013</v>
      </c>
      <c r="S1781" s="34" cm="1">
        <f t="array" ref="S1781">_xlfn.XLOOKUP(A1781,Table3[customer_no],'Hospitalisation Details'!$F$2:$F$2344,"NOT FOUND")</f>
        <v>4889.04</v>
      </c>
      <c r="T1781" t="str">
        <f>_xlfn.XLOOKUP(A1781,Table2[Customer ID],Table2[BMI_category],"NOT FOUND")</f>
        <v>Overweight</v>
      </c>
      <c r="U1781" s="7">
        <f>_xlfn.XLOOKUP(A1781,Table2[Customer ID],Table2[no of surgery],"NOT FOUND")</f>
        <v>1</v>
      </c>
      <c r="V1781" t="str">
        <f>_xlfn.XLOOKUP(A1781,Table2[Customer ID],Table2[smoker_missing],"NOT FOUND")</f>
        <v>No</v>
      </c>
      <c r="W1781" t="str">
        <f t="shared" si="27"/>
        <v>Diabetes</v>
      </c>
      <c r="X1781" s="37">
        <f>SUM(Table5[[#This Row],[Title]:[Diabetes Level]])</f>
        <v>38691.93</v>
      </c>
    </row>
    <row r="1782" spans="1:24" x14ac:dyDescent="0.25">
      <c r="A1782" t="s">
        <v>589</v>
      </c>
      <c r="B1782" t="str">
        <f>VLOOKUP(A1782,'Customer Names'!$A$2:$E$2336,3,FALSE)</f>
        <v>Ms.</v>
      </c>
      <c r="C1782" t="str">
        <f>_xlfn.XLOOKUP(A1782,$A$2:$A$2336,'Customer Names'!$D$2:$D$2336,"NOT FOUND")</f>
        <v>Julie A.</v>
      </c>
      <c r="D1782" t="str">
        <f>_xlfn.XLOOKUP(A1782,$A$2:$A$2336,'Customer Names'!$E$2:$E$2336,"NOT FOUND")</f>
        <v>Ulery</v>
      </c>
      <c r="E1782" cm="1">
        <f t="array" ref="E1782">_xlfn.XLOOKUP(A1782,$A$2:$A$2336,Table2[BMI],"NOT FOUND")</f>
        <v>26.2</v>
      </c>
      <c r="F1782" cm="1">
        <f t="array" ref="F1782">_xlfn.XLOOKUP(A1782,$A$2:$A$2336,Table2[HBA1C],"NOT FOUND")</f>
        <v>10.93</v>
      </c>
      <c r="G1782" t="str" cm="1">
        <f t="array" ref="G1782">_xlfn.XLOOKUP(A1782,$A$2:$A$2336,Table2[Heart Issues],"NOT FOUND")</f>
        <v>yes</v>
      </c>
      <c r="H1782" t="str" cm="1">
        <f t="array" ref="H1782">_xlfn.XLOOKUP(A1782,$A$2:$A$2336,Table2[Any Transplants],"NOT FOUND")</f>
        <v>No</v>
      </c>
      <c r="I1782" t="str" cm="1">
        <f t="array" ref="I1782">_xlfn.XLOOKUP(A1782,$A$2:$A$2336,Table2[Cancer history],"NOT FOUND")</f>
        <v>No</v>
      </c>
      <c r="J1782" t="str">
        <f>_xlfn.XLOOKUP(A1782,Table3[customer_no],Table3[month],"NOT FOUND")</f>
        <v>Dec</v>
      </c>
      <c r="K1782" s="7">
        <f>_xlfn.XLOOKUP(A1782,Table3[customer_no],Table3[year_average],"NOT FOUND")</f>
        <v>1986</v>
      </c>
      <c r="L1782" cm="1">
        <f t="array" ref="L1782">_xlfn.XLOOKUP(A1782,Table3[customer_no],'Hospitalisation Details'!$D$2:$D$2344,"NOT FOUND")</f>
        <v>23</v>
      </c>
      <c r="M1782" s="33">
        <f>_xlfn.XLOOKUP(A1782,Table3[customer_no],Table3[dd/mm/yy],"NOT FOUND")</f>
        <v>31769</v>
      </c>
      <c r="N1782">
        <f>_xlfn.XLOOKUP(A1782,Table3[customer_no],Table3[age],"NOT FOUND")</f>
        <v>36</v>
      </c>
      <c r="O1782" cm="1">
        <f t="array" ref="O1782">_xlfn.XLOOKUP(A1782,Table3[customer_no],'Hospitalisation Details'!$E$2:$E$2344,"NOT FOUND")</f>
        <v>0</v>
      </c>
      <c r="P1782" t="str">
        <f>_xlfn.XLOOKUP(A1782,Table3[customer_no],Table3[hsplt_handled],"NOT FOUND")</f>
        <v>tier - 2</v>
      </c>
      <c r="Q1782" t="str">
        <f>_xlfn.XLOOKUP(A1782,Table3[customer_no],Table3[city_handled],"NOT FOUND")</f>
        <v>tier - 1</v>
      </c>
      <c r="R1782" t="str">
        <f>_xlfn.XLOOKUP(A1782,Table3[customer_no],Table3[state_id],"NOT FOUND")</f>
        <v>R1011</v>
      </c>
      <c r="S1782" s="34" cm="1">
        <f t="array" ref="S1782">_xlfn.XLOOKUP(A1782,Table3[customer_no],'Hospitalisation Details'!$F$2:$F$2344,"NOT FOUND")</f>
        <v>4883.87</v>
      </c>
      <c r="T1782" t="str">
        <f>_xlfn.XLOOKUP(A1782,Table2[Customer ID],Table2[BMI_category],"NOT FOUND")</f>
        <v>Overweight</v>
      </c>
      <c r="U1782" s="7">
        <f>_xlfn.XLOOKUP(A1782,Table2[Customer ID],Table2[no of surgery],"NOT FOUND")</f>
        <v>1</v>
      </c>
      <c r="V1782" t="str">
        <f>_xlfn.XLOOKUP(A1782,Table2[Customer ID],Table2[smoker_missing],"NOT FOUND")</f>
        <v>No</v>
      </c>
      <c r="W1782" t="str">
        <f t="shared" si="27"/>
        <v>Diabetes</v>
      </c>
      <c r="X1782" s="37">
        <f>SUM(Table5[[#This Row],[Title]:[Diabetes Level]])</f>
        <v>38736</v>
      </c>
    </row>
    <row r="1783" spans="1:24" x14ac:dyDescent="0.25">
      <c r="A1783" t="s">
        <v>588</v>
      </c>
      <c r="B1783" t="str">
        <f>VLOOKUP(A1783,'Customer Names'!$A$2:$E$2336,3,FALSE)</f>
        <v>Mr.</v>
      </c>
      <c r="C1783" t="str">
        <f>_xlfn.XLOOKUP(A1783,$A$2:$A$2336,'Customer Names'!$D$2:$D$2336,"NOT FOUND")</f>
        <v>Douglas W</v>
      </c>
      <c r="D1783" t="str">
        <f>_xlfn.XLOOKUP(A1783,$A$2:$A$2336,'Customer Names'!$E$2:$E$2336,"NOT FOUND")</f>
        <v>Haines</v>
      </c>
      <c r="E1783" cm="1">
        <f t="array" ref="E1783">_xlfn.XLOOKUP(A1783,$A$2:$A$2336,Table2[BMI],"NOT FOUND")</f>
        <v>26.695</v>
      </c>
      <c r="F1783" cm="1">
        <f t="array" ref="F1783">_xlfn.XLOOKUP(A1783,$A$2:$A$2336,Table2[HBA1C],"NOT FOUND")</f>
        <v>4.21</v>
      </c>
      <c r="G1783" t="str" cm="1">
        <f t="array" ref="G1783">_xlfn.XLOOKUP(A1783,$A$2:$A$2336,Table2[Heart Issues],"NOT FOUND")</f>
        <v>yes</v>
      </c>
      <c r="H1783" t="str" cm="1">
        <f t="array" ref="H1783">_xlfn.XLOOKUP(A1783,$A$2:$A$2336,Table2[Any Transplants],"NOT FOUND")</f>
        <v>No</v>
      </c>
      <c r="I1783" t="str" cm="1">
        <f t="array" ref="I1783">_xlfn.XLOOKUP(A1783,$A$2:$A$2336,Table2[Cancer history],"NOT FOUND")</f>
        <v>Yes</v>
      </c>
      <c r="J1783" t="str">
        <f>_xlfn.XLOOKUP(A1783,Table3[customer_no],Table3[month],"NOT FOUND")</f>
        <v>Sep</v>
      </c>
      <c r="K1783" s="7">
        <f>_xlfn.XLOOKUP(A1783,Table3[customer_no],Table3[year_average],"NOT FOUND")</f>
        <v>1997</v>
      </c>
      <c r="L1783" cm="1">
        <f t="array" ref="L1783">_xlfn.XLOOKUP(A1783,Table3[customer_no],'Hospitalisation Details'!$D$2:$D$2344,"NOT FOUND")</f>
        <v>29</v>
      </c>
      <c r="M1783" s="33">
        <f>_xlfn.XLOOKUP(A1783,Table3[customer_no],Table3[dd/mm/yy],"NOT FOUND")</f>
        <v>35702</v>
      </c>
      <c r="N1783">
        <f>_xlfn.XLOOKUP(A1783,Table3[customer_no],Table3[age],"NOT FOUND")</f>
        <v>25</v>
      </c>
      <c r="O1783" cm="1">
        <f t="array" ref="O1783">_xlfn.XLOOKUP(A1783,Table3[customer_no],'Hospitalisation Details'!$E$2:$E$2344,"NOT FOUND")</f>
        <v>4</v>
      </c>
      <c r="P1783" t="str">
        <f>_xlfn.XLOOKUP(A1783,Table3[customer_no],Table3[hsplt_handled],"NOT FOUND")</f>
        <v>tier - 2</v>
      </c>
      <c r="Q1783" t="str">
        <f>_xlfn.XLOOKUP(A1783,Table3[customer_no],Table3[city_handled],"NOT FOUND")</f>
        <v>tier - 3</v>
      </c>
      <c r="R1783" t="str">
        <f>_xlfn.XLOOKUP(A1783,Table3[customer_no],Table3[state_id],"NOT FOUND")</f>
        <v>R1012</v>
      </c>
      <c r="S1783" s="34" cm="1">
        <f t="array" ref="S1783">_xlfn.XLOOKUP(A1783,Table3[customer_no],'Hospitalisation Details'!$F$2:$F$2344,"NOT FOUND")</f>
        <v>4877.9799999999996</v>
      </c>
      <c r="T1783" t="str">
        <f>_xlfn.XLOOKUP(A1783,Table2[Customer ID],Table2[BMI_category],"NOT FOUND")</f>
        <v>Overweight</v>
      </c>
      <c r="U1783" s="7">
        <f>_xlfn.XLOOKUP(A1783,Table2[Customer ID],Table2[no of surgery],"NOT FOUND")</f>
        <v>1</v>
      </c>
      <c r="V1783" t="str">
        <f>_xlfn.XLOOKUP(A1783,Table2[Customer ID],Table2[smoker_missing],"NOT FOUND")</f>
        <v>No</v>
      </c>
      <c r="W1783" t="str">
        <f t="shared" si="27"/>
        <v>Normal</v>
      </c>
      <c r="X1783" s="37">
        <f>SUM(Table5[[#This Row],[Title]:[Diabetes Level]])</f>
        <v>42666.884999999995</v>
      </c>
    </row>
    <row r="1784" spans="1:24" x14ac:dyDescent="0.25">
      <c r="A1784" t="s">
        <v>587</v>
      </c>
      <c r="B1784" t="str">
        <f>VLOOKUP(A1784,'Customer Names'!$A$2:$E$2336,3,FALSE)</f>
        <v>Ms.</v>
      </c>
      <c r="C1784" t="str">
        <f>_xlfn.XLOOKUP(A1784,$A$2:$A$2336,'Customer Names'!$D$2:$D$2336,"NOT FOUND")</f>
        <v>Catherine</v>
      </c>
      <c r="D1784" t="str">
        <f>_xlfn.XLOOKUP(A1784,$A$2:$A$2336,'Customer Names'!$E$2:$E$2336,"NOT FOUND")</f>
        <v>Airoldi</v>
      </c>
      <c r="E1784" cm="1">
        <f t="array" ref="E1784">_xlfn.XLOOKUP(A1784,$A$2:$A$2336,Table2[BMI],"NOT FOUND")</f>
        <v>23.16</v>
      </c>
      <c r="F1784" cm="1">
        <f t="array" ref="F1784">_xlfn.XLOOKUP(A1784,$A$2:$A$2336,Table2[HBA1C],"NOT FOUND")</f>
        <v>5.5</v>
      </c>
      <c r="G1784" t="str" cm="1">
        <f t="array" ref="G1784">_xlfn.XLOOKUP(A1784,$A$2:$A$2336,Table2[Heart Issues],"NOT FOUND")</f>
        <v>No</v>
      </c>
      <c r="H1784" t="str" cm="1">
        <f t="array" ref="H1784">_xlfn.XLOOKUP(A1784,$A$2:$A$2336,Table2[Any Transplants],"NOT FOUND")</f>
        <v>No</v>
      </c>
      <c r="I1784" t="str" cm="1">
        <f t="array" ref="I1784">_xlfn.XLOOKUP(A1784,$A$2:$A$2336,Table2[Cancer history],"NOT FOUND")</f>
        <v>No</v>
      </c>
      <c r="J1784" t="str">
        <f>_xlfn.XLOOKUP(A1784,Table3[customer_no],Table3[month],"NOT FOUND")</f>
        <v>Sep</v>
      </c>
      <c r="K1784" s="7">
        <f>_xlfn.XLOOKUP(A1784,Table3[customer_no],Table3[year_average],"NOT FOUND")</f>
        <v>1989</v>
      </c>
      <c r="L1784" cm="1">
        <f t="array" ref="L1784">_xlfn.XLOOKUP(A1784,Table3[customer_no],'Hospitalisation Details'!$D$2:$D$2344,"NOT FOUND")</f>
        <v>1</v>
      </c>
      <c r="M1784" s="33">
        <f>_xlfn.XLOOKUP(A1784,Table3[customer_no],Table3[dd/mm/yy],"NOT FOUND")</f>
        <v>32752</v>
      </c>
      <c r="N1784">
        <f>_xlfn.XLOOKUP(A1784,Table3[customer_no],Table3[age],"NOT FOUND")</f>
        <v>33</v>
      </c>
      <c r="O1784" cm="1">
        <f t="array" ref="O1784">_xlfn.XLOOKUP(A1784,Table3[customer_no],'Hospitalisation Details'!$E$2:$E$2344,"NOT FOUND")</f>
        <v>3</v>
      </c>
      <c r="P1784" t="str">
        <f>_xlfn.XLOOKUP(A1784,Table3[customer_no],Table3[hsplt_handled],"NOT FOUND")</f>
        <v>tier - 2</v>
      </c>
      <c r="Q1784" t="str">
        <f>_xlfn.XLOOKUP(A1784,Table3[customer_no],Table3[city_handled],"NOT FOUND")</f>
        <v>tier - 3</v>
      </c>
      <c r="R1784" t="str">
        <f>_xlfn.XLOOKUP(A1784,Table3[customer_no],Table3[state_id],"NOT FOUND")</f>
        <v>R1011</v>
      </c>
      <c r="S1784" s="34" cm="1">
        <f t="array" ref="S1784">_xlfn.XLOOKUP(A1784,Table3[customer_no],'Hospitalisation Details'!$F$2:$F$2344,"NOT FOUND")</f>
        <v>4859.8900000000003</v>
      </c>
      <c r="T1784" t="str">
        <f>_xlfn.XLOOKUP(A1784,Table2[Customer ID],Table2[BMI_category],"NOT FOUND")</f>
        <v>Normal Weight</v>
      </c>
      <c r="U1784" s="7">
        <f>_xlfn.XLOOKUP(A1784,Table2[Customer ID],Table2[no of surgery],"NOT FOUND")</f>
        <v>0</v>
      </c>
      <c r="V1784" t="str">
        <f>_xlfn.XLOOKUP(A1784,Table2[Customer ID],Table2[smoker_missing],"NOT FOUND")</f>
        <v>No</v>
      </c>
      <c r="W1784" t="str">
        <f t="shared" si="27"/>
        <v>Normal</v>
      </c>
      <c r="X1784" s="37">
        <f>SUM(Table5[[#This Row],[Title]:[Diabetes Level]])</f>
        <v>39666.550000000003</v>
      </c>
    </row>
    <row r="1785" spans="1:24" x14ac:dyDescent="0.25">
      <c r="A1785" t="s">
        <v>586</v>
      </c>
      <c r="B1785" t="str">
        <f>VLOOKUP(A1785,'Customer Names'!$A$2:$E$2336,3,FALSE)</f>
        <v>Mr.</v>
      </c>
      <c r="C1785" t="str">
        <f>_xlfn.XLOOKUP(A1785,$A$2:$A$2336,'Customer Names'!$D$2:$D$2336,"NOT FOUND")</f>
        <v>James A</v>
      </c>
      <c r="D1785" t="str">
        <f>_xlfn.XLOOKUP(A1785,$A$2:$A$2336,'Customer Names'!$E$2:$E$2336,"NOT FOUND")</f>
        <v>Mattis</v>
      </c>
      <c r="E1785" cm="1">
        <f t="array" ref="E1785">_xlfn.XLOOKUP(A1785,$A$2:$A$2336,Table2[BMI],"NOT FOUND")</f>
        <v>32.585000000000001</v>
      </c>
      <c r="F1785" cm="1">
        <f t="array" ref="F1785">_xlfn.XLOOKUP(A1785,$A$2:$A$2336,Table2[HBA1C],"NOT FOUND")</f>
        <v>4.93</v>
      </c>
      <c r="G1785" t="str" cm="1">
        <f t="array" ref="G1785">_xlfn.XLOOKUP(A1785,$A$2:$A$2336,Table2[Heart Issues],"NOT FOUND")</f>
        <v>yes</v>
      </c>
      <c r="H1785" t="str" cm="1">
        <f t="array" ref="H1785">_xlfn.XLOOKUP(A1785,$A$2:$A$2336,Table2[Any Transplants],"NOT FOUND")</f>
        <v>No</v>
      </c>
      <c r="I1785" t="str" cm="1">
        <f t="array" ref="I1785">_xlfn.XLOOKUP(A1785,$A$2:$A$2336,Table2[Cancer history],"NOT FOUND")</f>
        <v>No</v>
      </c>
      <c r="J1785" t="str">
        <f>_xlfn.XLOOKUP(A1785,Table3[customer_no],Table3[month],"NOT FOUND")</f>
        <v>Dec</v>
      </c>
      <c r="K1785" s="7">
        <f>_xlfn.XLOOKUP(A1785,Table3[customer_no],Table3[year_average],"NOT FOUND")</f>
        <v>1995</v>
      </c>
      <c r="L1785" cm="1">
        <f t="array" ref="L1785">_xlfn.XLOOKUP(A1785,Table3[customer_no],'Hospitalisation Details'!$D$2:$D$2344,"NOT FOUND")</f>
        <v>27</v>
      </c>
      <c r="M1785" s="33">
        <f>_xlfn.XLOOKUP(A1785,Table3[customer_no],Table3[dd/mm/yy],"NOT FOUND")</f>
        <v>35060</v>
      </c>
      <c r="N1785">
        <f>_xlfn.XLOOKUP(A1785,Table3[customer_no],Table3[age],"NOT FOUND")</f>
        <v>27</v>
      </c>
      <c r="O1785" cm="1">
        <f t="array" ref="O1785">_xlfn.XLOOKUP(A1785,Table3[customer_no],'Hospitalisation Details'!$E$2:$E$2344,"NOT FOUND")</f>
        <v>3</v>
      </c>
      <c r="P1785" t="str">
        <f>_xlfn.XLOOKUP(A1785,Table3[customer_no],Table3[hsplt_handled],"NOT FOUND")</f>
        <v>tier - 2</v>
      </c>
      <c r="Q1785" t="str">
        <f>_xlfn.XLOOKUP(A1785,Table3[customer_no],Table3[city_handled],"NOT FOUND")</f>
        <v>tier - 3</v>
      </c>
      <c r="R1785" t="str">
        <f>_xlfn.XLOOKUP(A1785,Table3[customer_no],Table3[state_id],"NOT FOUND")</f>
        <v>R1017</v>
      </c>
      <c r="S1785" s="34" cm="1">
        <f t="array" ref="S1785">_xlfn.XLOOKUP(A1785,Table3[customer_no],'Hospitalisation Details'!$F$2:$F$2344,"NOT FOUND")</f>
        <v>4846.92</v>
      </c>
      <c r="T1785" t="str">
        <f>_xlfn.XLOOKUP(A1785,Table2[Customer ID],Table2[BMI_category],"NOT FOUND")</f>
        <v>Obesity</v>
      </c>
      <c r="U1785" s="7">
        <f>_xlfn.XLOOKUP(A1785,Table2[Customer ID],Table2[no of surgery],"NOT FOUND")</f>
        <v>1</v>
      </c>
      <c r="V1785" t="str">
        <f>_xlfn.XLOOKUP(A1785,Table2[Customer ID],Table2[smoker_missing],"NOT FOUND")</f>
        <v>No</v>
      </c>
      <c r="W1785" t="str">
        <f t="shared" si="27"/>
        <v>Normal</v>
      </c>
      <c r="X1785" s="37">
        <f>SUM(Table5[[#This Row],[Title]:[Diabetes Level]])</f>
        <v>41997.434999999998</v>
      </c>
    </row>
    <row r="1786" spans="1:24" x14ac:dyDescent="0.25">
      <c r="A1786" t="s">
        <v>585</v>
      </c>
      <c r="B1786" t="str">
        <f>VLOOKUP(A1786,'Customer Names'!$A$2:$E$2336,3,FALSE)</f>
        <v>Mr.</v>
      </c>
      <c r="C1786" t="str">
        <f>_xlfn.XLOOKUP(A1786,$A$2:$A$2336,'Customer Names'!$D$2:$D$2336,"NOT FOUND")</f>
        <v>Youngseong</v>
      </c>
      <c r="D1786" t="str">
        <f>_xlfn.XLOOKUP(A1786,$A$2:$A$2336,'Customer Names'!$E$2:$E$2336,"NOT FOUND")</f>
        <v>Cho</v>
      </c>
      <c r="E1786" cm="1">
        <f t="array" ref="E1786">_xlfn.XLOOKUP(A1786,$A$2:$A$2336,Table2[BMI],"NOT FOUND")</f>
        <v>33.97</v>
      </c>
      <c r="F1786" cm="1">
        <f t="array" ref="F1786">_xlfn.XLOOKUP(A1786,$A$2:$A$2336,Table2[HBA1C],"NOT FOUND")</f>
        <v>5.6</v>
      </c>
      <c r="G1786" t="str" cm="1">
        <f t="array" ref="G1786">_xlfn.XLOOKUP(A1786,$A$2:$A$2336,Table2[Heart Issues],"NOT FOUND")</f>
        <v>yes</v>
      </c>
      <c r="H1786" t="str" cm="1">
        <f t="array" ref="H1786">_xlfn.XLOOKUP(A1786,$A$2:$A$2336,Table2[Any Transplants],"NOT FOUND")</f>
        <v>No</v>
      </c>
      <c r="I1786" t="str" cm="1">
        <f t="array" ref="I1786">_xlfn.XLOOKUP(A1786,$A$2:$A$2336,Table2[Cancer history],"NOT FOUND")</f>
        <v>No</v>
      </c>
      <c r="J1786" t="str">
        <f>_xlfn.XLOOKUP(A1786,Table3[customer_no],Table3[month],"NOT FOUND")</f>
        <v>Jun</v>
      </c>
      <c r="K1786" s="7">
        <f>_xlfn.XLOOKUP(A1786,Table3[customer_no],Table3[year_average],"NOT FOUND")</f>
        <v>2001</v>
      </c>
      <c r="L1786" cm="1">
        <f t="array" ref="L1786">_xlfn.XLOOKUP(A1786,Table3[customer_no],'Hospitalisation Details'!$D$2:$D$2344,"NOT FOUND")</f>
        <v>7</v>
      </c>
      <c r="M1786" s="33">
        <f>_xlfn.XLOOKUP(A1786,Table3[customer_no],Table3[dd/mm/yy],"NOT FOUND")</f>
        <v>37049</v>
      </c>
      <c r="N1786">
        <f>_xlfn.XLOOKUP(A1786,Table3[customer_no],Table3[age],"NOT FOUND")</f>
        <v>22</v>
      </c>
      <c r="O1786" cm="1">
        <f t="array" ref="O1786">_xlfn.XLOOKUP(A1786,Table3[customer_no],'Hospitalisation Details'!$E$2:$E$2344,"NOT FOUND")</f>
        <v>0</v>
      </c>
      <c r="P1786" t="str">
        <f>_xlfn.XLOOKUP(A1786,Table3[customer_no],Table3[hsplt_handled],"NOT FOUND")</f>
        <v>tier - 2</v>
      </c>
      <c r="Q1786" t="str">
        <f>_xlfn.XLOOKUP(A1786,Table3[customer_no],Table3[city_handled],"NOT FOUND")</f>
        <v>tier - 3</v>
      </c>
      <c r="R1786" t="str">
        <f>_xlfn.XLOOKUP(A1786,Table3[customer_no],Table3[state_id],"NOT FOUND")</f>
        <v>R1021</v>
      </c>
      <c r="S1786" s="34" cm="1">
        <f t="array" ref="S1786">_xlfn.XLOOKUP(A1786,Table3[customer_no],'Hospitalisation Details'!$F$2:$F$2344,"NOT FOUND")</f>
        <v>4846.53</v>
      </c>
      <c r="T1786" t="str">
        <f>_xlfn.XLOOKUP(A1786,Table2[Customer ID],Table2[BMI_category],"NOT FOUND")</f>
        <v>Obesity</v>
      </c>
      <c r="U1786" s="7">
        <f>_xlfn.XLOOKUP(A1786,Table2[Customer ID],Table2[no of surgery],"NOT FOUND")</f>
        <v>0</v>
      </c>
      <c r="V1786" t="str">
        <f>_xlfn.XLOOKUP(A1786,Table2[Customer ID],Table2[smoker_missing],"NOT FOUND")</f>
        <v>No</v>
      </c>
      <c r="W1786" t="str">
        <f t="shared" si="27"/>
        <v>Normal</v>
      </c>
      <c r="X1786" s="37">
        <f>SUM(Table5[[#This Row],[Title]:[Diabetes Level]])</f>
        <v>43965.1</v>
      </c>
    </row>
    <row r="1787" spans="1:24" x14ac:dyDescent="0.25">
      <c r="A1787" t="s">
        <v>584</v>
      </c>
      <c r="B1787" t="str">
        <f>VLOOKUP(A1787,'Customer Names'!$A$2:$E$2336,3,FALSE)</f>
        <v>Mr.</v>
      </c>
      <c r="C1787" t="str">
        <f>_xlfn.XLOOKUP(A1787,$A$2:$A$2336,'Customer Names'!$D$2:$D$2336,"NOT FOUND")</f>
        <v>John</v>
      </c>
      <c r="D1787" t="str">
        <f>_xlfn.XLOOKUP(A1787,$A$2:$A$2336,'Customer Names'!$E$2:$E$2336,"NOT FOUND")</f>
        <v>Reumann</v>
      </c>
      <c r="E1787" cm="1">
        <f t="array" ref="E1787">_xlfn.XLOOKUP(A1787,$A$2:$A$2336,Table2[BMI],"NOT FOUND")</f>
        <v>16.57</v>
      </c>
      <c r="F1787" cm="1">
        <f t="array" ref="F1787">_xlfn.XLOOKUP(A1787,$A$2:$A$2336,Table2[HBA1C],"NOT FOUND")</f>
        <v>9.99</v>
      </c>
      <c r="G1787" t="str" cm="1">
        <f t="array" ref="G1787">_xlfn.XLOOKUP(A1787,$A$2:$A$2336,Table2[Heart Issues],"NOT FOUND")</f>
        <v>No</v>
      </c>
      <c r="H1787" t="str" cm="1">
        <f t="array" ref="H1787">_xlfn.XLOOKUP(A1787,$A$2:$A$2336,Table2[Any Transplants],"NOT FOUND")</f>
        <v>No</v>
      </c>
      <c r="I1787" t="str" cm="1">
        <f t="array" ref="I1787">_xlfn.XLOOKUP(A1787,$A$2:$A$2336,Table2[Cancer history],"NOT FOUND")</f>
        <v>No</v>
      </c>
      <c r="J1787" t="str">
        <f>_xlfn.XLOOKUP(A1787,Table3[customer_no],Table3[month],"NOT FOUND")</f>
        <v>Sep</v>
      </c>
      <c r="K1787" s="7">
        <f>_xlfn.XLOOKUP(A1787,Table3[customer_no],Table3[year_average],"NOT FOUND")</f>
        <v>1974</v>
      </c>
      <c r="L1787" cm="1">
        <f t="array" ref="L1787">_xlfn.XLOOKUP(A1787,Table3[customer_no],'Hospitalisation Details'!$D$2:$D$2344,"NOT FOUND")</f>
        <v>11</v>
      </c>
      <c r="M1787" s="33">
        <f>_xlfn.XLOOKUP(A1787,Table3[customer_no],Table3[dd/mm/yy],"NOT FOUND")</f>
        <v>27283</v>
      </c>
      <c r="N1787">
        <f>_xlfn.XLOOKUP(A1787,Table3[customer_no],Table3[age],"NOT FOUND")</f>
        <v>48</v>
      </c>
      <c r="O1787" cm="1">
        <f t="array" ref="O1787">_xlfn.XLOOKUP(A1787,Table3[customer_no],'Hospitalisation Details'!$E$2:$E$2344,"NOT FOUND")</f>
        <v>0</v>
      </c>
      <c r="P1787" t="str">
        <f>_xlfn.XLOOKUP(A1787,Table3[customer_no],Table3[hsplt_handled],"NOT FOUND")</f>
        <v>tier - 2</v>
      </c>
      <c r="Q1787" t="str">
        <f>_xlfn.XLOOKUP(A1787,Table3[customer_no],Table3[city_handled],"NOT FOUND")</f>
        <v>tier - 2</v>
      </c>
      <c r="R1787" t="str">
        <f>_xlfn.XLOOKUP(A1787,Table3[customer_no],Table3[state_id],"NOT FOUND")</f>
        <v>R1013</v>
      </c>
      <c r="S1787" s="34" cm="1">
        <f t="array" ref="S1787">_xlfn.XLOOKUP(A1787,Table3[customer_no],'Hospitalisation Details'!$F$2:$F$2344,"NOT FOUND")</f>
        <v>4844.67</v>
      </c>
      <c r="T1787" t="str">
        <f>_xlfn.XLOOKUP(A1787,Table2[Customer ID],Table2[BMI_category],"NOT FOUND")</f>
        <v>Underweight</v>
      </c>
      <c r="U1787" s="7">
        <f>_xlfn.XLOOKUP(A1787,Table2[Customer ID],Table2[no of surgery],"NOT FOUND")</f>
        <v>0</v>
      </c>
      <c r="V1787" t="str">
        <f>_xlfn.XLOOKUP(A1787,Table2[Customer ID],Table2[smoker_missing],"NOT FOUND")</f>
        <v>No</v>
      </c>
      <c r="W1787" t="str">
        <f t="shared" si="27"/>
        <v>Diabetes</v>
      </c>
      <c r="X1787" s="37">
        <f>SUM(Table5[[#This Row],[Title]:[Diabetes Level]])</f>
        <v>34187.230000000003</v>
      </c>
    </row>
    <row r="1788" spans="1:24" x14ac:dyDescent="0.25">
      <c r="A1788" t="s">
        <v>583</v>
      </c>
      <c r="B1788" t="str">
        <f>VLOOKUP(A1788,'Customer Names'!$A$2:$E$2336,3,FALSE)</f>
        <v>Mr.</v>
      </c>
      <c r="C1788" t="str">
        <f>_xlfn.XLOOKUP(A1788,$A$2:$A$2336,'Customer Names'!$D$2:$D$2336,"NOT FOUND")</f>
        <v>Brandon S.</v>
      </c>
      <c r="D1788" t="str">
        <f>_xlfn.XLOOKUP(A1788,$A$2:$A$2336,'Customer Names'!$E$2:$E$2336,"NOT FOUND")</f>
        <v>Cooper</v>
      </c>
      <c r="E1788" cm="1">
        <f t="array" ref="E1788">_xlfn.XLOOKUP(A1788,$A$2:$A$2336,Table2[BMI],"NOT FOUND")</f>
        <v>17.55</v>
      </c>
      <c r="F1788" cm="1">
        <f t="array" ref="F1788">_xlfn.XLOOKUP(A1788,$A$2:$A$2336,Table2[HBA1C],"NOT FOUND")</f>
        <v>5.93</v>
      </c>
      <c r="G1788" t="str" cm="1">
        <f t="array" ref="G1788">_xlfn.XLOOKUP(A1788,$A$2:$A$2336,Table2[Heart Issues],"NOT FOUND")</f>
        <v>No</v>
      </c>
      <c r="H1788" t="str" cm="1">
        <f t="array" ref="H1788">_xlfn.XLOOKUP(A1788,$A$2:$A$2336,Table2[Any Transplants],"NOT FOUND")</f>
        <v>No</v>
      </c>
      <c r="I1788" t="str" cm="1">
        <f t="array" ref="I1788">_xlfn.XLOOKUP(A1788,$A$2:$A$2336,Table2[Cancer history],"NOT FOUND")</f>
        <v>Yes</v>
      </c>
      <c r="J1788" t="str">
        <f>_xlfn.XLOOKUP(A1788,Table3[customer_no],Table3[month],"NOT FOUND")</f>
        <v>Dec</v>
      </c>
      <c r="K1788" s="7">
        <f>_xlfn.XLOOKUP(A1788,Table3[customer_no],Table3[year_average],"NOT FOUND")</f>
        <v>1979</v>
      </c>
      <c r="L1788" cm="1">
        <f t="array" ref="L1788">_xlfn.XLOOKUP(A1788,Table3[customer_no],'Hospitalisation Details'!$D$2:$D$2344,"NOT FOUND")</f>
        <v>13</v>
      </c>
      <c r="M1788" s="33">
        <f>_xlfn.XLOOKUP(A1788,Table3[customer_no],Table3[dd/mm/yy],"NOT FOUND")</f>
        <v>29202</v>
      </c>
      <c r="N1788">
        <f>_xlfn.XLOOKUP(A1788,Table3[customer_no],Table3[age],"NOT FOUND")</f>
        <v>43</v>
      </c>
      <c r="O1788" cm="1">
        <f t="array" ref="O1788">_xlfn.XLOOKUP(A1788,Table3[customer_no],'Hospitalisation Details'!$E$2:$E$2344,"NOT FOUND")</f>
        <v>2</v>
      </c>
      <c r="P1788" t="str">
        <f>_xlfn.XLOOKUP(A1788,Table3[customer_no],Table3[hsplt_handled],"NOT FOUND")</f>
        <v>tier - 2</v>
      </c>
      <c r="Q1788" t="str">
        <f>_xlfn.XLOOKUP(A1788,Table3[customer_no],Table3[city_handled],"NOT FOUND")</f>
        <v>tier - 3</v>
      </c>
      <c r="R1788" t="str">
        <f>_xlfn.XLOOKUP(A1788,Table3[customer_no],Table3[state_id],"NOT FOUND")</f>
        <v>R1013</v>
      </c>
      <c r="S1788" s="34" cm="1">
        <f t="array" ref="S1788">_xlfn.XLOOKUP(A1788,Table3[customer_no],'Hospitalisation Details'!$F$2:$F$2344,"NOT FOUND")</f>
        <v>4843.79</v>
      </c>
      <c r="T1788" t="str">
        <f>_xlfn.XLOOKUP(A1788,Table2[Customer ID],Table2[BMI_category],"NOT FOUND")</f>
        <v>Underweight</v>
      </c>
      <c r="U1788" s="7">
        <f>_xlfn.XLOOKUP(A1788,Table2[Customer ID],Table2[no of surgery],"NOT FOUND")</f>
        <v>1</v>
      </c>
      <c r="V1788" t="str">
        <f>_xlfn.XLOOKUP(A1788,Table2[Customer ID],Table2[smoker_missing],"NOT FOUND")</f>
        <v>No</v>
      </c>
      <c r="W1788" t="str">
        <f t="shared" si="27"/>
        <v>Prediabetes</v>
      </c>
      <c r="X1788" s="37">
        <f>SUM(Table5[[#This Row],[Title]:[Diabetes Level]])</f>
        <v>36107.269999999997</v>
      </c>
    </row>
    <row r="1789" spans="1:24" x14ac:dyDescent="0.25">
      <c r="A1789" t="s">
        <v>582</v>
      </c>
      <c r="B1789" t="str">
        <f>VLOOKUP(A1789,'Customer Names'!$A$2:$E$2336,3,FALSE)</f>
        <v>Mr.</v>
      </c>
      <c r="C1789" t="str">
        <f>_xlfn.XLOOKUP(A1789,$A$2:$A$2336,'Customer Names'!$D$2:$D$2336,"NOT FOUND")</f>
        <v>Sean P</v>
      </c>
      <c r="D1789" t="str">
        <f>_xlfn.XLOOKUP(A1789,$A$2:$A$2336,'Customer Names'!$E$2:$E$2336,"NOT FOUND")</f>
        <v>Kennedy</v>
      </c>
      <c r="E1789" cm="1">
        <f t="array" ref="E1789">_xlfn.XLOOKUP(A1789,$A$2:$A$2336,Table2[BMI],"NOT FOUND")</f>
        <v>29.41</v>
      </c>
      <c r="F1789" cm="1">
        <f t="array" ref="F1789">_xlfn.XLOOKUP(A1789,$A$2:$A$2336,Table2[HBA1C],"NOT FOUND")</f>
        <v>6.29</v>
      </c>
      <c r="G1789" t="str" cm="1">
        <f t="array" ref="G1789">_xlfn.XLOOKUP(A1789,$A$2:$A$2336,Table2[Heart Issues],"NOT FOUND")</f>
        <v>yes</v>
      </c>
      <c r="H1789" t="str" cm="1">
        <f t="array" ref="H1789">_xlfn.XLOOKUP(A1789,$A$2:$A$2336,Table2[Any Transplants],"NOT FOUND")</f>
        <v>No</v>
      </c>
      <c r="I1789" t="str" cm="1">
        <f t="array" ref="I1789">_xlfn.XLOOKUP(A1789,$A$2:$A$2336,Table2[Cancer history],"NOT FOUND")</f>
        <v>No</v>
      </c>
      <c r="J1789" t="str">
        <f>_xlfn.XLOOKUP(A1789,Table3[customer_no],Table3[month],"NOT FOUND")</f>
        <v>Sep</v>
      </c>
      <c r="K1789" s="7">
        <f>_xlfn.XLOOKUP(A1789,Table3[customer_no],Table3[year_average],"NOT FOUND")</f>
        <v>1995</v>
      </c>
      <c r="L1789" cm="1">
        <f t="array" ref="L1789">_xlfn.XLOOKUP(A1789,Table3[customer_no],'Hospitalisation Details'!$D$2:$D$2344,"NOT FOUND")</f>
        <v>29</v>
      </c>
      <c r="M1789" s="33">
        <f>_xlfn.XLOOKUP(A1789,Table3[customer_no],Table3[dd/mm/yy],"NOT FOUND")</f>
        <v>34971</v>
      </c>
      <c r="N1789">
        <f>_xlfn.XLOOKUP(A1789,Table3[customer_no],Table3[age],"NOT FOUND")</f>
        <v>27</v>
      </c>
      <c r="O1789" cm="1">
        <f t="array" ref="O1789">_xlfn.XLOOKUP(A1789,Table3[customer_no],'Hospitalisation Details'!$E$2:$E$2344,"NOT FOUND")</f>
        <v>0</v>
      </c>
      <c r="P1789" t="str">
        <f>_xlfn.XLOOKUP(A1789,Table3[customer_no],Table3[hsplt_handled],"NOT FOUND")</f>
        <v>tier - 2</v>
      </c>
      <c r="Q1789" t="str">
        <f>_xlfn.XLOOKUP(A1789,Table3[customer_no],Table3[city_handled],"NOT FOUND")</f>
        <v>tier - 1</v>
      </c>
      <c r="R1789" t="str">
        <f>_xlfn.XLOOKUP(A1789,Table3[customer_no],Table3[state_id],"NOT FOUND")</f>
        <v>R1021</v>
      </c>
      <c r="S1789" s="34" cm="1">
        <f t="array" ref="S1789">_xlfn.XLOOKUP(A1789,Table3[customer_no],'Hospitalisation Details'!$F$2:$F$2344,"NOT FOUND")</f>
        <v>4840.95</v>
      </c>
      <c r="T1789" t="str">
        <f>_xlfn.XLOOKUP(A1789,Table2[Customer ID],Table2[BMI_category],"NOT FOUND")</f>
        <v>Overweight</v>
      </c>
      <c r="U1789" s="7">
        <f>_xlfn.XLOOKUP(A1789,Table2[Customer ID],Table2[no of surgery],"NOT FOUND")</f>
        <v>1</v>
      </c>
      <c r="V1789" t="str">
        <f>_xlfn.XLOOKUP(A1789,Table2[Customer ID],Table2[smoker_missing],"NOT FOUND")</f>
        <v>No</v>
      </c>
      <c r="W1789" t="str">
        <f t="shared" si="27"/>
        <v>Prediabetes</v>
      </c>
      <c r="X1789" s="37">
        <f>SUM(Table5[[#This Row],[Title]:[Diabetes Level]])</f>
        <v>41899.649999999994</v>
      </c>
    </row>
    <row r="1790" spans="1:24" x14ac:dyDescent="0.25">
      <c r="A1790" t="s">
        <v>581</v>
      </c>
      <c r="B1790" t="str">
        <f>VLOOKUP(A1790,'Customer Names'!$A$2:$E$2336,3,FALSE)</f>
        <v>Mr.</v>
      </c>
      <c r="C1790" t="str">
        <f>_xlfn.XLOOKUP(A1790,$A$2:$A$2336,'Customer Names'!$D$2:$D$2336,"NOT FOUND")</f>
        <v>Scott</v>
      </c>
      <c r="D1790" t="str">
        <f>_xlfn.XLOOKUP(A1790,$A$2:$A$2336,'Customer Names'!$E$2:$E$2336,"NOT FOUND")</f>
        <v>Cichon</v>
      </c>
      <c r="E1790" cm="1">
        <f t="array" ref="E1790">_xlfn.XLOOKUP(A1790,$A$2:$A$2336,Table2[BMI],"NOT FOUND")</f>
        <v>17.91</v>
      </c>
      <c r="F1790" cm="1">
        <f t="array" ref="F1790">_xlfn.XLOOKUP(A1790,$A$2:$A$2336,Table2[HBA1C],"NOT FOUND")</f>
        <v>5.65</v>
      </c>
      <c r="G1790" t="str" cm="1">
        <f t="array" ref="G1790">_xlfn.XLOOKUP(A1790,$A$2:$A$2336,Table2[Heart Issues],"NOT FOUND")</f>
        <v>No</v>
      </c>
      <c r="H1790" t="str" cm="1">
        <f t="array" ref="H1790">_xlfn.XLOOKUP(A1790,$A$2:$A$2336,Table2[Any Transplants],"NOT FOUND")</f>
        <v>No</v>
      </c>
      <c r="I1790" t="str" cm="1">
        <f t="array" ref="I1790">_xlfn.XLOOKUP(A1790,$A$2:$A$2336,Table2[Cancer history],"NOT FOUND")</f>
        <v>No</v>
      </c>
      <c r="J1790" t="str">
        <f>_xlfn.XLOOKUP(A1790,Table3[customer_no],Table3[month],"NOT FOUND")</f>
        <v>Oct</v>
      </c>
      <c r="K1790" s="7">
        <f>_xlfn.XLOOKUP(A1790,Table3[customer_no],Table3[year_average],"NOT FOUND")</f>
        <v>1984</v>
      </c>
      <c r="L1790" cm="1">
        <f t="array" ref="L1790">_xlfn.XLOOKUP(A1790,Table3[customer_no],'Hospitalisation Details'!$D$2:$D$2344,"NOT FOUND")</f>
        <v>15</v>
      </c>
      <c r="M1790" s="33">
        <f>_xlfn.XLOOKUP(A1790,Table3[customer_no],Table3[dd/mm/yy],"NOT FOUND")</f>
        <v>30970</v>
      </c>
      <c r="N1790">
        <f>_xlfn.XLOOKUP(A1790,Table3[customer_no],Table3[age],"NOT FOUND")</f>
        <v>38</v>
      </c>
      <c r="O1790" cm="1">
        <f t="array" ref="O1790">_xlfn.XLOOKUP(A1790,Table3[customer_no],'Hospitalisation Details'!$E$2:$E$2344,"NOT FOUND")</f>
        <v>3</v>
      </c>
      <c r="P1790" t="str">
        <f>_xlfn.XLOOKUP(A1790,Table3[customer_no],Table3[hsplt_handled],"NOT FOUND")</f>
        <v>tier - 2</v>
      </c>
      <c r="Q1790" t="str">
        <f>_xlfn.XLOOKUP(A1790,Table3[customer_no],Table3[city_handled],"NOT FOUND")</f>
        <v>tier - 1</v>
      </c>
      <c r="R1790" t="str">
        <f>_xlfn.XLOOKUP(A1790,Table3[customer_no],Table3[state_id],"NOT FOUND")</f>
        <v>R1012</v>
      </c>
      <c r="S1790" s="34" cm="1">
        <f t="array" ref="S1790">_xlfn.XLOOKUP(A1790,Table3[customer_no],'Hospitalisation Details'!$F$2:$F$2344,"NOT FOUND")</f>
        <v>4839.18</v>
      </c>
      <c r="T1790" t="str">
        <f>_xlfn.XLOOKUP(A1790,Table2[Customer ID],Table2[BMI_category],"NOT FOUND")</f>
        <v>Underweight</v>
      </c>
      <c r="U1790" s="7">
        <f>_xlfn.XLOOKUP(A1790,Table2[Customer ID],Table2[no of surgery],"NOT FOUND")</f>
        <v>1</v>
      </c>
      <c r="V1790" t="str">
        <f>_xlfn.XLOOKUP(A1790,Table2[Customer ID],Table2[smoker_missing],"NOT FOUND")</f>
        <v>No</v>
      </c>
      <c r="W1790" t="str">
        <f t="shared" si="27"/>
        <v>Normal</v>
      </c>
      <c r="X1790" s="37">
        <f>SUM(Table5[[#This Row],[Title]:[Diabetes Level]])</f>
        <v>37873.74</v>
      </c>
    </row>
    <row r="1791" spans="1:24" x14ac:dyDescent="0.25">
      <c r="A1791" t="s">
        <v>580</v>
      </c>
      <c r="B1791" t="str">
        <f>VLOOKUP(A1791,'Customer Names'!$A$2:$E$2336,3,FALSE)</f>
        <v>Mr.</v>
      </c>
      <c r="C1791" t="str">
        <f>_xlfn.XLOOKUP(A1791,$A$2:$A$2336,'Customer Names'!$D$2:$D$2336,"NOT FOUND")</f>
        <v>Janez</v>
      </c>
      <c r="D1791" t="str">
        <f>_xlfn.XLOOKUP(A1791,$A$2:$A$2336,'Customer Names'!$E$2:$E$2336,"NOT FOUND")</f>
        <v>Maroevic</v>
      </c>
      <c r="E1791" cm="1">
        <f t="array" ref="E1791">_xlfn.XLOOKUP(A1791,$A$2:$A$2336,Table2[BMI],"NOT FOUND")</f>
        <v>31.57</v>
      </c>
      <c r="F1791" cm="1">
        <f t="array" ref="F1791">_xlfn.XLOOKUP(A1791,$A$2:$A$2336,Table2[HBA1C],"NOT FOUND")</f>
        <v>6.15</v>
      </c>
      <c r="G1791" t="str" cm="1">
        <f t="array" ref="G1791">_xlfn.XLOOKUP(A1791,$A$2:$A$2336,Table2[Heart Issues],"NOT FOUND")</f>
        <v>No</v>
      </c>
      <c r="H1791" t="str" cm="1">
        <f t="array" ref="H1791">_xlfn.XLOOKUP(A1791,$A$2:$A$2336,Table2[Any Transplants],"NOT FOUND")</f>
        <v>No</v>
      </c>
      <c r="I1791" t="str" cm="1">
        <f t="array" ref="I1791">_xlfn.XLOOKUP(A1791,$A$2:$A$2336,Table2[Cancer history],"NOT FOUND")</f>
        <v>No</v>
      </c>
      <c r="J1791" t="str">
        <f>_xlfn.XLOOKUP(A1791,Table3[customer_no],Table3[month],"NOT FOUND")</f>
        <v>Sep</v>
      </c>
      <c r="K1791" s="7">
        <f>_xlfn.XLOOKUP(A1791,Table3[customer_no],Table3[year_average],"NOT FOUND")</f>
        <v>1992</v>
      </c>
      <c r="L1791" cm="1">
        <f t="array" ref="L1791">_xlfn.XLOOKUP(A1791,Table3[customer_no],'Hospitalisation Details'!$D$2:$D$2344,"NOT FOUND")</f>
        <v>10</v>
      </c>
      <c r="M1791" s="33">
        <f>_xlfn.XLOOKUP(A1791,Table3[customer_no],Table3[dd/mm/yy],"NOT FOUND")</f>
        <v>33857</v>
      </c>
      <c r="N1791">
        <f>_xlfn.XLOOKUP(A1791,Table3[customer_no],Table3[age],"NOT FOUND")</f>
        <v>30</v>
      </c>
      <c r="O1791" cm="1">
        <f t="array" ref="O1791">_xlfn.XLOOKUP(A1791,Table3[customer_no],'Hospitalisation Details'!$E$2:$E$2344,"NOT FOUND")</f>
        <v>3</v>
      </c>
      <c r="P1791" t="str">
        <f>_xlfn.XLOOKUP(A1791,Table3[customer_no],Table3[hsplt_handled],"NOT FOUND")</f>
        <v>tier - 3</v>
      </c>
      <c r="Q1791" t="str">
        <f>_xlfn.XLOOKUP(A1791,Table3[customer_no],Table3[city_handled],"NOT FOUND")</f>
        <v>tier - 2</v>
      </c>
      <c r="R1791" t="str">
        <f>_xlfn.XLOOKUP(A1791,Table3[customer_no],Table3[state_id],"NOT FOUND")</f>
        <v>R1013</v>
      </c>
      <c r="S1791" s="34" cm="1">
        <f t="array" ref="S1791">_xlfn.XLOOKUP(A1791,Table3[customer_no],'Hospitalisation Details'!$F$2:$F$2344,"NOT FOUND")</f>
        <v>4837.58</v>
      </c>
      <c r="T1791" t="str">
        <f>_xlfn.XLOOKUP(A1791,Table2[Customer ID],Table2[BMI_category],"NOT FOUND")</f>
        <v>Obesity</v>
      </c>
      <c r="U1791" s="7">
        <f>_xlfn.XLOOKUP(A1791,Table2[Customer ID],Table2[no of surgery],"NOT FOUND")</f>
        <v>1</v>
      </c>
      <c r="V1791" t="str">
        <f>_xlfn.XLOOKUP(A1791,Table2[Customer ID],Table2[smoker_missing],"NOT FOUND")</f>
        <v>No</v>
      </c>
      <c r="W1791" t="str">
        <f t="shared" si="27"/>
        <v>Prediabetes</v>
      </c>
      <c r="X1791" s="37">
        <f>SUM(Table5[[#This Row],[Title]:[Diabetes Level]])</f>
        <v>40768.300000000003</v>
      </c>
    </row>
    <row r="1792" spans="1:24" x14ac:dyDescent="0.25">
      <c r="A1792" t="s">
        <v>579</v>
      </c>
      <c r="B1792" t="str">
        <f>VLOOKUP(A1792,'Customer Names'!$A$2:$E$2336,3,FALSE)</f>
        <v>Mr.</v>
      </c>
      <c r="C1792" t="str">
        <f>_xlfn.XLOOKUP(A1792,$A$2:$A$2336,'Customer Names'!$D$2:$D$2336,"NOT FOUND")</f>
        <v>John I. Jr.</v>
      </c>
      <c r="D1792" t="str">
        <f>_xlfn.XLOOKUP(A1792,$A$2:$A$2336,'Customer Names'!$E$2:$E$2336,"NOT FOUND")</f>
        <v>Martin</v>
      </c>
      <c r="E1792" cm="1">
        <f t="array" ref="E1792">_xlfn.XLOOKUP(A1792,$A$2:$A$2336,Table2[BMI],"NOT FOUND")</f>
        <v>33.18</v>
      </c>
      <c r="F1792" cm="1">
        <f t="array" ref="F1792">_xlfn.XLOOKUP(A1792,$A$2:$A$2336,Table2[HBA1C],"NOT FOUND")</f>
        <v>5.22</v>
      </c>
      <c r="G1792" t="str" cm="1">
        <f t="array" ref="G1792">_xlfn.XLOOKUP(A1792,$A$2:$A$2336,Table2[Heart Issues],"NOT FOUND")</f>
        <v>No</v>
      </c>
      <c r="H1792" t="str" cm="1">
        <f t="array" ref="H1792">_xlfn.XLOOKUP(A1792,$A$2:$A$2336,Table2[Any Transplants],"NOT FOUND")</f>
        <v>yes</v>
      </c>
      <c r="I1792" t="str" cm="1">
        <f t="array" ref="I1792">_xlfn.XLOOKUP(A1792,$A$2:$A$2336,Table2[Cancer history],"NOT FOUND")</f>
        <v>No</v>
      </c>
      <c r="J1792" t="str">
        <f>_xlfn.XLOOKUP(A1792,Table3[customer_no],Table3[month],"NOT FOUND")</f>
        <v>Dec</v>
      </c>
      <c r="K1792" s="7">
        <f>_xlfn.XLOOKUP(A1792,Table3[customer_no],Table3[year_average],"NOT FOUND")</f>
        <v>2000</v>
      </c>
      <c r="L1792" cm="1">
        <f t="array" ref="L1792">_xlfn.XLOOKUP(A1792,Table3[customer_no],'Hospitalisation Details'!$D$2:$D$2344,"NOT FOUND")</f>
        <v>11</v>
      </c>
      <c r="M1792" s="33">
        <f>_xlfn.XLOOKUP(A1792,Table3[customer_no],Table3[dd/mm/yy],"NOT FOUND")</f>
        <v>36871</v>
      </c>
      <c r="N1792">
        <f>_xlfn.XLOOKUP(A1792,Table3[customer_no],Table3[age],"NOT FOUND")</f>
        <v>22</v>
      </c>
      <c r="O1792" cm="1">
        <f t="array" ref="O1792">_xlfn.XLOOKUP(A1792,Table3[customer_no],'Hospitalisation Details'!$E$2:$E$2344,"NOT FOUND")</f>
        <v>0</v>
      </c>
      <c r="P1792" t="str">
        <f>_xlfn.XLOOKUP(A1792,Table3[customer_no],Table3[hsplt_handled],"NOT FOUND")</f>
        <v>tier - 2</v>
      </c>
      <c r="Q1792" t="str">
        <f>_xlfn.XLOOKUP(A1792,Table3[customer_no],Table3[city_handled],"NOT FOUND")</f>
        <v>tier - 2</v>
      </c>
      <c r="R1792" t="str">
        <f>_xlfn.XLOOKUP(A1792,Table3[customer_no],Table3[state_id],"NOT FOUND")</f>
        <v>R1021</v>
      </c>
      <c r="S1792" s="34" cm="1">
        <f t="array" ref="S1792">_xlfn.XLOOKUP(A1792,Table3[customer_no],'Hospitalisation Details'!$F$2:$F$2344,"NOT FOUND")</f>
        <v>4835.43</v>
      </c>
      <c r="T1792" t="str">
        <f>_xlfn.XLOOKUP(A1792,Table2[Customer ID],Table2[BMI_category],"NOT FOUND")</f>
        <v>Obesity</v>
      </c>
      <c r="U1792" s="7">
        <f>_xlfn.XLOOKUP(A1792,Table2[Customer ID],Table2[no of surgery],"NOT FOUND")</f>
        <v>1</v>
      </c>
      <c r="V1792" t="str">
        <f>_xlfn.XLOOKUP(A1792,Table2[Customer ID],Table2[smoker_missing],"NOT FOUND")</f>
        <v>No</v>
      </c>
      <c r="W1792" t="str">
        <f t="shared" si="27"/>
        <v>Normal</v>
      </c>
      <c r="X1792" s="37">
        <f>SUM(Table5[[#This Row],[Title]:[Diabetes Level]])</f>
        <v>43778.83</v>
      </c>
    </row>
    <row r="1793" spans="1:24" x14ac:dyDescent="0.25">
      <c r="A1793" t="s">
        <v>578</v>
      </c>
      <c r="B1793" t="str">
        <f>VLOOKUP(A1793,'Customer Names'!$A$2:$E$2336,3,FALSE)</f>
        <v>Ms.</v>
      </c>
      <c r="C1793" t="str">
        <f>_xlfn.XLOOKUP(A1793,$A$2:$A$2336,'Customer Names'!$D$2:$D$2336,"NOT FOUND")</f>
        <v>Heather</v>
      </c>
      <c r="D1793" t="str">
        <f>_xlfn.XLOOKUP(A1793,$A$2:$A$2336,'Customer Names'!$E$2:$E$2336,"NOT FOUND")</f>
        <v>Schulz</v>
      </c>
      <c r="E1793" cm="1">
        <f t="array" ref="E1793">_xlfn.XLOOKUP(A1793,$A$2:$A$2336,Table2[BMI],"NOT FOUND")</f>
        <v>37</v>
      </c>
      <c r="F1793" cm="1">
        <f t="array" ref="F1793">_xlfn.XLOOKUP(A1793,$A$2:$A$2336,Table2[HBA1C],"NOT FOUND")</f>
        <v>11.66</v>
      </c>
      <c r="G1793" t="str" cm="1">
        <f t="array" ref="G1793">_xlfn.XLOOKUP(A1793,$A$2:$A$2336,Table2[Heart Issues],"NOT FOUND")</f>
        <v>No</v>
      </c>
      <c r="H1793" t="str" cm="1">
        <f t="array" ref="H1793">_xlfn.XLOOKUP(A1793,$A$2:$A$2336,Table2[Any Transplants],"NOT FOUND")</f>
        <v>No</v>
      </c>
      <c r="I1793" t="str" cm="1">
        <f t="array" ref="I1793">_xlfn.XLOOKUP(A1793,$A$2:$A$2336,Table2[Cancer history],"NOT FOUND")</f>
        <v>No</v>
      </c>
      <c r="J1793" t="str">
        <f>_xlfn.XLOOKUP(A1793,Table3[customer_no],Table3[month],"NOT FOUND")</f>
        <v>Jun</v>
      </c>
      <c r="K1793" s="7">
        <f>_xlfn.XLOOKUP(A1793,Table3[customer_no],Table3[year_average],"NOT FOUND")</f>
        <v>2002</v>
      </c>
      <c r="L1793" cm="1">
        <f t="array" ref="L1793">_xlfn.XLOOKUP(A1793,Table3[customer_no],'Hospitalisation Details'!$D$2:$D$2344,"NOT FOUND")</f>
        <v>27</v>
      </c>
      <c r="M1793" s="33">
        <f>_xlfn.XLOOKUP(A1793,Table3[customer_no],Table3[dd/mm/yy],"NOT FOUND")</f>
        <v>37434</v>
      </c>
      <c r="N1793">
        <f>_xlfn.XLOOKUP(A1793,Table3[customer_no],Table3[age],"NOT FOUND")</f>
        <v>20</v>
      </c>
      <c r="O1793" cm="1">
        <f t="array" ref="O1793">_xlfn.XLOOKUP(A1793,Table3[customer_no],'Hospitalisation Details'!$E$2:$E$2344,"NOT FOUND")</f>
        <v>5</v>
      </c>
      <c r="P1793" t="str">
        <f>_xlfn.XLOOKUP(A1793,Table3[customer_no],Table3[hsplt_handled],"NOT FOUND")</f>
        <v>tier - 2</v>
      </c>
      <c r="Q1793" t="str">
        <f>_xlfn.XLOOKUP(A1793,Table3[customer_no],Table3[city_handled],"NOT FOUND")</f>
        <v>tier - 1</v>
      </c>
      <c r="R1793" t="str">
        <f>_xlfn.XLOOKUP(A1793,Table3[customer_no],Table3[state_id],"NOT FOUND")</f>
        <v>R1011</v>
      </c>
      <c r="S1793" s="34" cm="1">
        <f t="array" ref="S1793">_xlfn.XLOOKUP(A1793,Table3[customer_no],'Hospitalisation Details'!$F$2:$F$2344,"NOT FOUND")</f>
        <v>4830.63</v>
      </c>
      <c r="T1793" t="str">
        <f>_xlfn.XLOOKUP(A1793,Table2[Customer ID],Table2[BMI_category],"NOT FOUND")</f>
        <v>Obesity</v>
      </c>
      <c r="U1793" s="7">
        <f>_xlfn.XLOOKUP(A1793,Table2[Customer ID],Table2[no of surgery],"NOT FOUND")</f>
        <v>0</v>
      </c>
      <c r="V1793" t="str">
        <f>_xlfn.XLOOKUP(A1793,Table2[Customer ID],Table2[smoker_missing],"NOT FOUND")</f>
        <v>No</v>
      </c>
      <c r="W1793" t="str">
        <f t="shared" si="27"/>
        <v>Diabetes</v>
      </c>
      <c r="X1793" s="37">
        <f>SUM(Table5[[#This Row],[Title]:[Diabetes Level]])</f>
        <v>44367.29</v>
      </c>
    </row>
    <row r="1794" spans="1:24" x14ac:dyDescent="0.25">
      <c r="A1794" t="s">
        <v>577</v>
      </c>
      <c r="B1794" t="str">
        <f>VLOOKUP(A1794,'Customer Names'!$A$2:$E$2336,3,FALSE)</f>
        <v>Mr.</v>
      </c>
      <c r="C1794" t="str">
        <f>_xlfn.XLOOKUP(A1794,$A$2:$A$2336,'Customer Names'!$D$2:$D$2336,"NOT FOUND")</f>
        <v>Michael</v>
      </c>
      <c r="D1794" t="str">
        <f>_xlfn.XLOOKUP(A1794,$A$2:$A$2336,'Customer Names'!$E$2:$E$2336,"NOT FOUND")</f>
        <v>Capriolo</v>
      </c>
      <c r="E1794" cm="1">
        <f t="array" ref="E1794">_xlfn.XLOOKUP(A1794,$A$2:$A$2336,Table2[BMI],"NOT FOUND")</f>
        <v>18.905000000000001</v>
      </c>
      <c r="F1794" cm="1">
        <f t="array" ref="F1794">_xlfn.XLOOKUP(A1794,$A$2:$A$2336,Table2[HBA1C],"NOT FOUND")</f>
        <v>4.91</v>
      </c>
      <c r="G1794" t="str" cm="1">
        <f t="array" ref="G1794">_xlfn.XLOOKUP(A1794,$A$2:$A$2336,Table2[Heart Issues],"NOT FOUND")</f>
        <v>yes</v>
      </c>
      <c r="H1794" t="str" cm="1">
        <f t="array" ref="H1794">_xlfn.XLOOKUP(A1794,$A$2:$A$2336,Table2[Any Transplants],"NOT FOUND")</f>
        <v>No</v>
      </c>
      <c r="I1794" t="str" cm="1">
        <f t="array" ref="I1794">_xlfn.XLOOKUP(A1794,$A$2:$A$2336,Table2[Cancer history],"NOT FOUND")</f>
        <v>No</v>
      </c>
      <c r="J1794" t="str">
        <f>_xlfn.XLOOKUP(A1794,Table3[customer_no],Table3[month],"NOT FOUND")</f>
        <v>Dec</v>
      </c>
      <c r="K1794" s="7">
        <f>_xlfn.XLOOKUP(A1794,Table3[customer_no],Table3[year_average],"NOT FOUND")</f>
        <v>1995</v>
      </c>
      <c r="L1794" cm="1">
        <f t="array" ref="L1794">_xlfn.XLOOKUP(A1794,Table3[customer_no],'Hospitalisation Details'!$D$2:$D$2344,"NOT FOUND")</f>
        <v>1</v>
      </c>
      <c r="M1794" s="33">
        <f>_xlfn.XLOOKUP(A1794,Table3[customer_no],Table3[dd/mm/yy],"NOT FOUND")</f>
        <v>35034</v>
      </c>
      <c r="N1794">
        <f>_xlfn.XLOOKUP(A1794,Table3[customer_no],Table3[age],"NOT FOUND")</f>
        <v>27</v>
      </c>
      <c r="O1794" cm="1">
        <f t="array" ref="O1794">_xlfn.XLOOKUP(A1794,Table3[customer_no],'Hospitalisation Details'!$E$2:$E$2344,"NOT FOUND")</f>
        <v>3</v>
      </c>
      <c r="P1794" t="str">
        <f>_xlfn.XLOOKUP(A1794,Table3[customer_no],Table3[hsplt_handled],"NOT FOUND")</f>
        <v>tier - 1</v>
      </c>
      <c r="Q1794" t="str">
        <f>_xlfn.XLOOKUP(A1794,Table3[customer_no],Table3[city_handled],"NOT FOUND")</f>
        <v>tier - 2</v>
      </c>
      <c r="R1794" t="str">
        <f>_xlfn.XLOOKUP(A1794,Table3[customer_no],Table3[state_id],"NOT FOUND")</f>
        <v>Unknown</v>
      </c>
      <c r="S1794" s="34" cm="1">
        <f t="array" ref="S1794">_xlfn.XLOOKUP(A1794,Table3[customer_no],'Hospitalisation Details'!$F$2:$F$2344,"NOT FOUND")</f>
        <v>4827.8999999999996</v>
      </c>
      <c r="T1794" t="str">
        <f>_xlfn.XLOOKUP(A1794,Table2[Customer ID],Table2[BMI_category],"NOT FOUND")</f>
        <v>Normal Weight</v>
      </c>
      <c r="U1794" s="7">
        <f>_xlfn.XLOOKUP(A1794,Table2[Customer ID],Table2[no of surgery],"NOT FOUND")</f>
        <v>1</v>
      </c>
      <c r="V1794" t="str">
        <f>_xlfn.XLOOKUP(A1794,Table2[Customer ID],Table2[smoker_missing],"NOT FOUND")</f>
        <v>No</v>
      </c>
      <c r="W1794" t="str">
        <f t="shared" si="27"/>
        <v>Normal</v>
      </c>
      <c r="X1794" s="37">
        <f>SUM(Table5[[#This Row],[Title]:[Diabetes Level]])</f>
        <v>41912.715000000004</v>
      </c>
    </row>
    <row r="1795" spans="1:24" x14ac:dyDescent="0.25">
      <c r="A1795" t="s">
        <v>576</v>
      </c>
      <c r="B1795" t="str">
        <f>VLOOKUP(A1795,'Customer Names'!$A$2:$E$2336,3,FALSE)</f>
        <v>Ms.</v>
      </c>
      <c r="C1795" t="str">
        <f>_xlfn.XLOOKUP(A1795,$A$2:$A$2336,'Customer Names'!$D$2:$D$2336,"NOT FOUND")</f>
        <v>Kathleen</v>
      </c>
      <c r="D1795" t="str">
        <f>_xlfn.XLOOKUP(A1795,$A$2:$A$2336,'Customer Names'!$E$2:$E$2336,"NOT FOUND")</f>
        <v>Borleis</v>
      </c>
      <c r="E1795" cm="1">
        <f t="array" ref="E1795">_xlfn.XLOOKUP(A1795,$A$2:$A$2336,Table2[BMI],"NOT FOUND")</f>
        <v>20.03</v>
      </c>
      <c r="F1795" cm="1">
        <f t="array" ref="F1795">_xlfn.XLOOKUP(A1795,$A$2:$A$2336,Table2[HBA1C],"NOT FOUND")</f>
        <v>9.25</v>
      </c>
      <c r="G1795" t="str" cm="1">
        <f t="array" ref="G1795">_xlfn.XLOOKUP(A1795,$A$2:$A$2336,Table2[Heart Issues],"NOT FOUND")</f>
        <v>yes</v>
      </c>
      <c r="H1795" t="str" cm="1">
        <f t="array" ref="H1795">_xlfn.XLOOKUP(A1795,$A$2:$A$2336,Table2[Any Transplants],"NOT FOUND")</f>
        <v>No</v>
      </c>
      <c r="I1795" t="str" cm="1">
        <f t="array" ref="I1795">_xlfn.XLOOKUP(A1795,$A$2:$A$2336,Table2[Cancer history],"NOT FOUND")</f>
        <v>No</v>
      </c>
      <c r="J1795" t="str">
        <f>_xlfn.XLOOKUP(A1795,Table3[customer_no],Table3[month],"NOT FOUND")</f>
        <v>Jul</v>
      </c>
      <c r="K1795" s="7">
        <f>_xlfn.XLOOKUP(A1795,Table3[customer_no],Table3[year_average],"NOT FOUND")</f>
        <v>1981</v>
      </c>
      <c r="L1795" cm="1">
        <f t="array" ref="L1795">_xlfn.XLOOKUP(A1795,Table3[customer_no],'Hospitalisation Details'!$D$2:$D$2344,"NOT FOUND")</f>
        <v>3</v>
      </c>
      <c r="M1795" s="33">
        <f>_xlfn.XLOOKUP(A1795,Table3[customer_no],Table3[dd/mm/yy],"NOT FOUND")</f>
        <v>29770</v>
      </c>
      <c r="N1795">
        <f>_xlfn.XLOOKUP(A1795,Table3[customer_no],Table3[age],"NOT FOUND")</f>
        <v>41</v>
      </c>
      <c r="O1795" cm="1">
        <f t="array" ref="O1795">_xlfn.XLOOKUP(A1795,Table3[customer_no],'Hospitalisation Details'!$E$2:$E$2344,"NOT FOUND")</f>
        <v>1</v>
      </c>
      <c r="P1795" t="str">
        <f>_xlfn.XLOOKUP(A1795,Table3[customer_no],Table3[hsplt_handled],"NOT FOUND")</f>
        <v>tier - 2</v>
      </c>
      <c r="Q1795" t="str">
        <f>_xlfn.XLOOKUP(A1795,Table3[customer_no],Table3[city_handled],"NOT FOUND")</f>
        <v>tier - 1</v>
      </c>
      <c r="R1795" t="str">
        <f>_xlfn.XLOOKUP(A1795,Table3[customer_no],Table3[state_id],"NOT FOUND")</f>
        <v>R1013</v>
      </c>
      <c r="S1795" s="34" cm="1">
        <f t="array" ref="S1795">_xlfn.XLOOKUP(A1795,Table3[customer_no],'Hospitalisation Details'!$F$2:$F$2344,"NOT FOUND")</f>
        <v>4827.1000000000004</v>
      </c>
      <c r="T1795" t="str">
        <f>_xlfn.XLOOKUP(A1795,Table2[Customer ID],Table2[BMI_category],"NOT FOUND")</f>
        <v>Normal Weight</v>
      </c>
      <c r="U1795" s="7">
        <f>_xlfn.XLOOKUP(A1795,Table2[Customer ID],Table2[no of surgery],"NOT FOUND")</f>
        <v>0</v>
      </c>
      <c r="V1795" t="str">
        <f>_xlfn.XLOOKUP(A1795,Table2[Customer ID],Table2[smoker_missing],"NOT FOUND")</f>
        <v>No</v>
      </c>
      <c r="W1795" t="str">
        <f t="shared" ref="W1795:W1858" si="28">IF(F1795&lt;5.7, "Normal", IF(AND(F1795&gt;=5.7, F1795&lt;=6.4), "Prediabetes", "Diabetes"))</f>
        <v>Diabetes</v>
      </c>
      <c r="X1795" s="37">
        <f>SUM(Table5[[#This Row],[Title]:[Diabetes Level]])</f>
        <v>36652.379999999997</v>
      </c>
    </row>
    <row r="1796" spans="1:24" x14ac:dyDescent="0.25">
      <c r="A1796" t="s">
        <v>575</v>
      </c>
      <c r="B1796" t="str">
        <f>VLOOKUP(A1796,'Customer Names'!$A$2:$E$2336,3,FALSE)</f>
        <v>Mr.</v>
      </c>
      <c r="C1796" t="str">
        <f>_xlfn.XLOOKUP(A1796,$A$2:$A$2336,'Customer Names'!$D$2:$D$2336,"NOT FOUND")</f>
        <v>Ryan M</v>
      </c>
      <c r="D1796" t="str">
        <f>_xlfn.XLOOKUP(A1796,$A$2:$A$2336,'Customer Names'!$E$2:$E$2336,"NOT FOUND")</f>
        <v>Kramer</v>
      </c>
      <c r="E1796" cm="1">
        <f t="array" ref="E1796">_xlfn.XLOOKUP(A1796,$A$2:$A$2336,Table2[BMI],"NOT FOUND")</f>
        <v>16.7</v>
      </c>
      <c r="F1796" cm="1">
        <f t="array" ref="F1796">_xlfn.XLOOKUP(A1796,$A$2:$A$2336,Table2[HBA1C],"NOT FOUND")</f>
        <v>11.48</v>
      </c>
      <c r="G1796" t="str" cm="1">
        <f t="array" ref="G1796">_xlfn.XLOOKUP(A1796,$A$2:$A$2336,Table2[Heart Issues],"NOT FOUND")</f>
        <v>No</v>
      </c>
      <c r="H1796" t="str" cm="1">
        <f t="array" ref="H1796">_xlfn.XLOOKUP(A1796,$A$2:$A$2336,Table2[Any Transplants],"NOT FOUND")</f>
        <v>No</v>
      </c>
      <c r="I1796" t="str" cm="1">
        <f t="array" ref="I1796">_xlfn.XLOOKUP(A1796,$A$2:$A$2336,Table2[Cancer history],"NOT FOUND")</f>
        <v>No</v>
      </c>
      <c r="J1796" t="str">
        <f>_xlfn.XLOOKUP(A1796,Table3[customer_no],Table3[month],"NOT FOUND")</f>
        <v>Oct</v>
      </c>
      <c r="K1796" s="7">
        <f>_xlfn.XLOOKUP(A1796,Table3[customer_no],Table3[year_average],"NOT FOUND")</f>
        <v>1978</v>
      </c>
      <c r="L1796" cm="1">
        <f t="array" ref="L1796">_xlfn.XLOOKUP(A1796,Table3[customer_no],'Hospitalisation Details'!$D$2:$D$2344,"NOT FOUND")</f>
        <v>3</v>
      </c>
      <c r="M1796" s="33">
        <f>_xlfn.XLOOKUP(A1796,Table3[customer_no],Table3[dd/mm/yy],"NOT FOUND")</f>
        <v>28766</v>
      </c>
      <c r="N1796">
        <f>_xlfn.XLOOKUP(A1796,Table3[customer_no],Table3[age],"NOT FOUND")</f>
        <v>44</v>
      </c>
      <c r="O1796" cm="1">
        <f t="array" ref="O1796">_xlfn.XLOOKUP(A1796,Table3[customer_no],'Hospitalisation Details'!$E$2:$E$2344,"NOT FOUND")</f>
        <v>2</v>
      </c>
      <c r="P1796" t="str">
        <f>_xlfn.XLOOKUP(A1796,Table3[customer_no],Table3[hsplt_handled],"NOT FOUND")</f>
        <v>tier - 2</v>
      </c>
      <c r="Q1796" t="str">
        <f>_xlfn.XLOOKUP(A1796,Table3[customer_no],Table3[city_handled],"NOT FOUND")</f>
        <v>tier - 3</v>
      </c>
      <c r="R1796" t="str">
        <f>_xlfn.XLOOKUP(A1796,Table3[customer_no],Table3[state_id],"NOT FOUND")</f>
        <v>R1013</v>
      </c>
      <c r="S1796" s="34" cm="1">
        <f t="array" ref="S1796">_xlfn.XLOOKUP(A1796,Table3[customer_no],'Hospitalisation Details'!$F$2:$F$2344,"NOT FOUND")</f>
        <v>4812.34</v>
      </c>
      <c r="T1796" t="str">
        <f>_xlfn.XLOOKUP(A1796,Table2[Customer ID],Table2[BMI_category],"NOT FOUND")</f>
        <v>Underweight</v>
      </c>
      <c r="U1796" s="7">
        <f>_xlfn.XLOOKUP(A1796,Table2[Customer ID],Table2[no of surgery],"NOT FOUND")</f>
        <v>0</v>
      </c>
      <c r="V1796" t="str">
        <f>_xlfn.XLOOKUP(A1796,Table2[Customer ID],Table2[smoker_missing],"NOT FOUND")</f>
        <v>No</v>
      </c>
      <c r="W1796" t="str">
        <f t="shared" si="28"/>
        <v>Diabetes</v>
      </c>
      <c r="X1796" s="37">
        <f>SUM(Table5[[#This Row],[Title]:[Diabetes Level]])</f>
        <v>35633.520000000004</v>
      </c>
    </row>
    <row r="1797" spans="1:24" x14ac:dyDescent="0.25">
      <c r="A1797" t="s">
        <v>574</v>
      </c>
      <c r="B1797" t="str">
        <f>VLOOKUP(A1797,'Customer Names'!$A$2:$E$2336,3,FALSE)</f>
        <v>Ms.</v>
      </c>
      <c r="C1797" t="str">
        <f>_xlfn.XLOOKUP(A1797,$A$2:$A$2336,'Customer Names'!$D$2:$D$2336,"NOT FOUND")</f>
        <v>Sara</v>
      </c>
      <c r="D1797" t="str">
        <f>_xlfn.XLOOKUP(A1797,$A$2:$A$2336,'Customer Names'!$E$2:$E$2336,"NOT FOUND")</f>
        <v>Conrad</v>
      </c>
      <c r="E1797" cm="1">
        <f t="array" ref="E1797">_xlfn.XLOOKUP(A1797,$A$2:$A$2336,Table2[BMI],"NOT FOUND")</f>
        <v>39.82</v>
      </c>
      <c r="F1797" cm="1">
        <f t="array" ref="F1797">_xlfn.XLOOKUP(A1797,$A$2:$A$2336,Table2[HBA1C],"NOT FOUND")</f>
        <v>6.06</v>
      </c>
      <c r="G1797" t="str" cm="1">
        <f t="array" ref="G1797">_xlfn.XLOOKUP(A1797,$A$2:$A$2336,Table2[Heart Issues],"NOT FOUND")</f>
        <v>No</v>
      </c>
      <c r="H1797" t="str" cm="1">
        <f t="array" ref="H1797">_xlfn.XLOOKUP(A1797,$A$2:$A$2336,Table2[Any Transplants],"NOT FOUND")</f>
        <v>No</v>
      </c>
      <c r="I1797" t="str" cm="1">
        <f t="array" ref="I1797">_xlfn.XLOOKUP(A1797,$A$2:$A$2336,Table2[Cancer history],"NOT FOUND")</f>
        <v>No</v>
      </c>
      <c r="J1797" t="str">
        <f>_xlfn.XLOOKUP(A1797,Table3[customer_no],Table3[month],"NOT FOUND")</f>
        <v>Dec</v>
      </c>
      <c r="K1797" s="7">
        <f>_xlfn.XLOOKUP(A1797,Table3[customer_no],Table3[year_average],"NOT FOUND")</f>
        <v>1989</v>
      </c>
      <c r="L1797" cm="1">
        <f t="array" ref="L1797">_xlfn.XLOOKUP(A1797,Table3[customer_no],'Hospitalisation Details'!$D$2:$D$2344,"NOT FOUND")</f>
        <v>16</v>
      </c>
      <c r="M1797" s="33">
        <f>_xlfn.XLOOKUP(A1797,Table3[customer_no],Table3[dd/mm/yy],"NOT FOUND")</f>
        <v>32858</v>
      </c>
      <c r="N1797">
        <f>_xlfn.XLOOKUP(A1797,Table3[customer_no],Table3[age],"NOT FOUND")</f>
        <v>33</v>
      </c>
      <c r="O1797" cm="1">
        <f t="array" ref="O1797">_xlfn.XLOOKUP(A1797,Table3[customer_no],'Hospitalisation Details'!$E$2:$E$2344,"NOT FOUND")</f>
        <v>1</v>
      </c>
      <c r="P1797" t="str">
        <f>_xlfn.XLOOKUP(A1797,Table3[customer_no],Table3[hsplt_handled],"NOT FOUND")</f>
        <v>tier - 2</v>
      </c>
      <c r="Q1797" t="str">
        <f>_xlfn.XLOOKUP(A1797,Table3[customer_no],Table3[city_handled],"NOT FOUND")</f>
        <v>tier - 1</v>
      </c>
      <c r="R1797" t="str">
        <f>_xlfn.XLOOKUP(A1797,Table3[customer_no],Table3[state_id],"NOT FOUND")</f>
        <v>R1013</v>
      </c>
      <c r="S1797" s="34" cm="1">
        <f t="array" ref="S1797">_xlfn.XLOOKUP(A1797,Table3[customer_no],'Hospitalisation Details'!$F$2:$F$2344,"NOT FOUND")</f>
        <v>4795.66</v>
      </c>
      <c r="T1797" t="str">
        <f>_xlfn.XLOOKUP(A1797,Table2[Customer ID],Table2[BMI_category],"NOT FOUND")</f>
        <v>Obesity</v>
      </c>
      <c r="U1797" s="7">
        <f>_xlfn.XLOOKUP(A1797,Table2[Customer ID],Table2[no of surgery],"NOT FOUND")</f>
        <v>0</v>
      </c>
      <c r="V1797" t="str">
        <f>_xlfn.XLOOKUP(A1797,Table2[Customer ID],Table2[smoker_missing],"NOT FOUND")</f>
        <v>No</v>
      </c>
      <c r="W1797" t="str">
        <f t="shared" si="28"/>
        <v>Prediabetes</v>
      </c>
      <c r="X1797" s="37">
        <f>SUM(Table5[[#This Row],[Title]:[Diabetes Level]])</f>
        <v>39738.539999999994</v>
      </c>
    </row>
    <row r="1798" spans="1:24" x14ac:dyDescent="0.25">
      <c r="A1798" t="s">
        <v>573</v>
      </c>
      <c r="B1798" t="str">
        <f>VLOOKUP(A1798,'Customer Names'!$A$2:$E$2336,3,FALSE)</f>
        <v>Mr.</v>
      </c>
      <c r="C1798" t="str">
        <f>_xlfn.XLOOKUP(A1798,$A$2:$A$2336,'Customer Names'!$D$2:$D$2336,"NOT FOUND")</f>
        <v>Deniz</v>
      </c>
      <c r="D1798" t="str">
        <f>_xlfn.XLOOKUP(A1798,$A$2:$A$2336,'Customer Names'!$E$2:$E$2336,"NOT FOUND")</f>
        <v>Karakoyunlu</v>
      </c>
      <c r="E1798" cm="1">
        <f t="array" ref="E1798">_xlfn.XLOOKUP(A1798,$A$2:$A$2336,Table2[BMI],"NOT FOUND")</f>
        <v>22.04</v>
      </c>
      <c r="F1798" cm="1">
        <f t="array" ref="F1798">_xlfn.XLOOKUP(A1798,$A$2:$A$2336,Table2[HBA1C],"NOT FOUND")</f>
        <v>5.86</v>
      </c>
      <c r="G1798" t="str" cm="1">
        <f t="array" ref="G1798">_xlfn.XLOOKUP(A1798,$A$2:$A$2336,Table2[Heart Issues],"NOT FOUND")</f>
        <v>No</v>
      </c>
      <c r="H1798" t="str" cm="1">
        <f t="array" ref="H1798">_xlfn.XLOOKUP(A1798,$A$2:$A$2336,Table2[Any Transplants],"NOT FOUND")</f>
        <v>No</v>
      </c>
      <c r="I1798" t="str" cm="1">
        <f t="array" ref="I1798">_xlfn.XLOOKUP(A1798,$A$2:$A$2336,Table2[Cancer history],"NOT FOUND")</f>
        <v>No</v>
      </c>
      <c r="J1798" t="str">
        <f>_xlfn.XLOOKUP(A1798,Table3[customer_no],Table3[month],"NOT FOUND")</f>
        <v>Jun</v>
      </c>
      <c r="K1798" s="7">
        <f>_xlfn.XLOOKUP(A1798,Table3[customer_no],Table3[year_average],"NOT FOUND")</f>
        <v>1987</v>
      </c>
      <c r="L1798" cm="1">
        <f t="array" ref="L1798">_xlfn.XLOOKUP(A1798,Table3[customer_no],'Hospitalisation Details'!$D$2:$D$2344,"NOT FOUND")</f>
        <v>22</v>
      </c>
      <c r="M1798" s="33">
        <f>_xlfn.XLOOKUP(A1798,Table3[customer_no],Table3[dd/mm/yy],"NOT FOUND")</f>
        <v>31950</v>
      </c>
      <c r="N1798">
        <f>_xlfn.XLOOKUP(A1798,Table3[customer_no],Table3[age],"NOT FOUND")</f>
        <v>35</v>
      </c>
      <c r="O1798" cm="1">
        <f t="array" ref="O1798">_xlfn.XLOOKUP(A1798,Table3[customer_no],'Hospitalisation Details'!$E$2:$E$2344,"NOT FOUND")</f>
        <v>3</v>
      </c>
      <c r="P1798" t="str">
        <f>_xlfn.XLOOKUP(A1798,Table3[customer_no],Table3[hsplt_handled],"NOT FOUND")</f>
        <v>tier - 2</v>
      </c>
      <c r="Q1798" t="str">
        <f>_xlfn.XLOOKUP(A1798,Table3[customer_no],Table3[city_handled],"NOT FOUND")</f>
        <v>tier - 3</v>
      </c>
      <c r="R1798" t="str">
        <f>_xlfn.XLOOKUP(A1798,Table3[customer_no],Table3[state_id],"NOT FOUND")</f>
        <v>R1013</v>
      </c>
      <c r="S1798" s="34" cm="1">
        <f t="array" ref="S1798">_xlfn.XLOOKUP(A1798,Table3[customer_no],'Hospitalisation Details'!$F$2:$F$2344,"NOT FOUND")</f>
        <v>4787.42</v>
      </c>
      <c r="T1798" t="str">
        <f>_xlfn.XLOOKUP(A1798,Table2[Customer ID],Table2[BMI_category],"NOT FOUND")</f>
        <v>Normal Weight</v>
      </c>
      <c r="U1798" s="7">
        <f>_xlfn.XLOOKUP(A1798,Table2[Customer ID],Table2[no of surgery],"NOT FOUND")</f>
        <v>1</v>
      </c>
      <c r="V1798" t="str">
        <f>_xlfn.XLOOKUP(A1798,Table2[Customer ID],Table2[smoker_missing],"NOT FOUND")</f>
        <v>No</v>
      </c>
      <c r="W1798" t="str">
        <f t="shared" si="28"/>
        <v>Prediabetes</v>
      </c>
      <c r="X1798" s="37">
        <f>SUM(Table5[[#This Row],[Title]:[Diabetes Level]])</f>
        <v>38813.32</v>
      </c>
    </row>
    <row r="1799" spans="1:24" x14ac:dyDescent="0.25">
      <c r="A1799" t="s">
        <v>572</v>
      </c>
      <c r="B1799" t="str">
        <f>VLOOKUP(A1799,'Customer Names'!$A$2:$E$2336,3,FALSE)</f>
        <v>Ms.</v>
      </c>
      <c r="C1799" t="str">
        <f>_xlfn.XLOOKUP(A1799,$A$2:$A$2336,'Customer Names'!$D$2:$D$2336,"NOT FOUND")</f>
        <v>Shannon L.</v>
      </c>
      <c r="D1799" t="str">
        <f>_xlfn.XLOOKUP(A1799,$A$2:$A$2336,'Customer Names'!$E$2:$E$2336,"NOT FOUND")</f>
        <v>Desrosiers</v>
      </c>
      <c r="E1799" cm="1">
        <f t="array" ref="E1799">_xlfn.XLOOKUP(A1799,$A$2:$A$2336,Table2[BMI],"NOT FOUND")</f>
        <v>28.27</v>
      </c>
      <c r="F1799" cm="1">
        <f t="array" ref="F1799">_xlfn.XLOOKUP(A1799,$A$2:$A$2336,Table2[HBA1C],"NOT FOUND")</f>
        <v>5.33</v>
      </c>
      <c r="G1799" t="str" cm="1">
        <f t="array" ref="G1799">_xlfn.XLOOKUP(A1799,$A$2:$A$2336,Table2[Heart Issues],"NOT FOUND")</f>
        <v>No</v>
      </c>
      <c r="H1799" t="str" cm="1">
        <f t="array" ref="H1799">_xlfn.XLOOKUP(A1799,$A$2:$A$2336,Table2[Any Transplants],"NOT FOUND")</f>
        <v>No</v>
      </c>
      <c r="I1799" t="str" cm="1">
        <f t="array" ref="I1799">_xlfn.XLOOKUP(A1799,$A$2:$A$2336,Table2[Cancer history],"NOT FOUND")</f>
        <v>No</v>
      </c>
      <c r="J1799" t="str">
        <f>_xlfn.XLOOKUP(A1799,Table3[customer_no],Table3[month],"NOT FOUND")</f>
        <v>Dec</v>
      </c>
      <c r="K1799" s="7">
        <f>_xlfn.XLOOKUP(A1799,Table3[customer_no],Table3[year_average],"NOT FOUND")</f>
        <v>1989</v>
      </c>
      <c r="L1799" cm="1">
        <f t="array" ref="L1799">_xlfn.XLOOKUP(A1799,Table3[customer_no],'Hospitalisation Details'!$D$2:$D$2344,"NOT FOUND")</f>
        <v>9</v>
      </c>
      <c r="M1799" s="33">
        <f>_xlfn.XLOOKUP(A1799,Table3[customer_no],Table3[dd/mm/yy],"NOT FOUND")</f>
        <v>32851</v>
      </c>
      <c r="N1799">
        <f>_xlfn.XLOOKUP(A1799,Table3[customer_no],Table3[age],"NOT FOUND")</f>
        <v>33</v>
      </c>
      <c r="O1799" cm="1">
        <f t="array" ref="O1799">_xlfn.XLOOKUP(A1799,Table3[customer_no],'Hospitalisation Details'!$E$2:$E$2344,"NOT FOUND")</f>
        <v>1</v>
      </c>
      <c r="P1799" t="str">
        <f>_xlfn.XLOOKUP(A1799,Table3[customer_no],Table3[hsplt_handled],"NOT FOUND")</f>
        <v>tier - 2</v>
      </c>
      <c r="Q1799" t="str">
        <f>_xlfn.XLOOKUP(A1799,Table3[customer_no],Table3[city_handled],"NOT FOUND")</f>
        <v>tier - 3</v>
      </c>
      <c r="R1799" t="str">
        <f>_xlfn.XLOOKUP(A1799,Table3[customer_no],Table3[state_id],"NOT FOUND")</f>
        <v>R1013</v>
      </c>
      <c r="S1799" s="34" cm="1">
        <f t="array" ref="S1799">_xlfn.XLOOKUP(A1799,Table3[customer_no],'Hospitalisation Details'!$F$2:$F$2344,"NOT FOUND")</f>
        <v>4779.6000000000004</v>
      </c>
      <c r="T1799" t="str">
        <f>_xlfn.XLOOKUP(A1799,Table2[Customer ID],Table2[BMI_category],"NOT FOUND")</f>
        <v>Overweight</v>
      </c>
      <c r="U1799" s="7">
        <f>_xlfn.XLOOKUP(A1799,Table2[Customer ID],Table2[no of surgery],"NOT FOUND")</f>
        <v>0</v>
      </c>
      <c r="V1799" t="str">
        <f>_xlfn.XLOOKUP(A1799,Table2[Customer ID],Table2[smoker_missing],"NOT FOUND")</f>
        <v>No</v>
      </c>
      <c r="W1799" t="str">
        <f t="shared" si="28"/>
        <v>Normal</v>
      </c>
      <c r="X1799" s="37">
        <f>SUM(Table5[[#This Row],[Title]:[Diabetes Level]])</f>
        <v>39696.199999999997</v>
      </c>
    </row>
    <row r="1800" spans="1:24" x14ac:dyDescent="0.25">
      <c r="A1800" t="s">
        <v>571</v>
      </c>
      <c r="B1800" t="str">
        <f>VLOOKUP(A1800,'Customer Names'!$A$2:$E$2336,3,FALSE)</f>
        <v>Ms.</v>
      </c>
      <c r="C1800" t="str">
        <f>_xlfn.XLOOKUP(A1800,$A$2:$A$2336,'Customer Names'!$D$2:$D$2336,"NOT FOUND")</f>
        <v>Kaitlin M.</v>
      </c>
      <c r="D1800" t="str">
        <f>_xlfn.XLOOKUP(A1800,$A$2:$A$2336,'Customer Names'!$E$2:$E$2336,"NOT FOUND")</f>
        <v>O'Mara</v>
      </c>
      <c r="E1800" cm="1">
        <f t="array" ref="E1800">_xlfn.XLOOKUP(A1800,$A$2:$A$2336,Table2[BMI],"NOT FOUND")</f>
        <v>18.5</v>
      </c>
      <c r="F1800" cm="1">
        <f t="array" ref="F1800">_xlfn.XLOOKUP(A1800,$A$2:$A$2336,Table2[HBA1C],"NOT FOUND")</f>
        <v>5.33</v>
      </c>
      <c r="G1800" t="str" cm="1">
        <f t="array" ref="G1800">_xlfn.XLOOKUP(A1800,$A$2:$A$2336,Table2[Heart Issues],"NOT FOUND")</f>
        <v>No</v>
      </c>
      <c r="H1800" t="str" cm="1">
        <f t="array" ref="H1800">_xlfn.XLOOKUP(A1800,$A$2:$A$2336,Table2[Any Transplants],"NOT FOUND")</f>
        <v>No</v>
      </c>
      <c r="I1800" t="str" cm="1">
        <f t="array" ref="I1800">_xlfn.XLOOKUP(A1800,$A$2:$A$2336,Table2[Cancer history],"NOT FOUND")</f>
        <v>No</v>
      </c>
      <c r="J1800" t="str">
        <f>_xlfn.XLOOKUP(A1800,Table3[customer_no],Table3[month],"NOT FOUND")</f>
        <v>Aug</v>
      </c>
      <c r="K1800" s="7">
        <f>_xlfn.XLOOKUP(A1800,Table3[customer_no],Table3[year_average],"NOT FOUND")</f>
        <v>1989</v>
      </c>
      <c r="L1800" cm="1">
        <f t="array" ref="L1800">_xlfn.XLOOKUP(A1800,Table3[customer_no],'Hospitalisation Details'!$D$2:$D$2344,"NOT FOUND")</f>
        <v>1</v>
      </c>
      <c r="M1800" s="33">
        <f>_xlfn.XLOOKUP(A1800,Table3[customer_no],Table3[dd/mm/yy],"NOT FOUND")</f>
        <v>32721</v>
      </c>
      <c r="N1800">
        <f>_xlfn.XLOOKUP(A1800,Table3[customer_no],Table3[age],"NOT FOUND")</f>
        <v>33</v>
      </c>
      <c r="O1800" cm="1">
        <f t="array" ref="O1800">_xlfn.XLOOKUP(A1800,Table3[customer_no],'Hospitalisation Details'!$E$2:$E$2344,"NOT FOUND")</f>
        <v>1</v>
      </c>
      <c r="P1800" t="str">
        <f>_xlfn.XLOOKUP(A1800,Table3[customer_no],Table3[hsplt_handled],"NOT FOUND")</f>
        <v>tier - 2</v>
      </c>
      <c r="Q1800" t="str">
        <f>_xlfn.XLOOKUP(A1800,Table3[customer_no],Table3[city_handled],"NOT FOUND")</f>
        <v>tier - 3</v>
      </c>
      <c r="R1800" t="str">
        <f>_xlfn.XLOOKUP(A1800,Table3[customer_no],Table3[state_id],"NOT FOUND")</f>
        <v>R1011</v>
      </c>
      <c r="S1800" s="34" cm="1">
        <f t="array" ref="S1800">_xlfn.XLOOKUP(A1800,Table3[customer_no],'Hospitalisation Details'!$F$2:$F$2344,"NOT FOUND")</f>
        <v>4766.0200000000004</v>
      </c>
      <c r="T1800" t="str">
        <f>_xlfn.XLOOKUP(A1800,Table2[Customer ID],Table2[BMI_category],"NOT FOUND")</f>
        <v>Normal Weight</v>
      </c>
      <c r="U1800" s="7">
        <f>_xlfn.XLOOKUP(A1800,Table2[Customer ID],Table2[no of surgery],"NOT FOUND")</f>
        <v>0</v>
      </c>
      <c r="V1800" t="str">
        <f>_xlfn.XLOOKUP(A1800,Table2[Customer ID],Table2[smoker_missing],"NOT FOUND")</f>
        <v>No</v>
      </c>
      <c r="W1800" t="str">
        <f t="shared" si="28"/>
        <v>Normal</v>
      </c>
      <c r="X1800" s="37">
        <f>SUM(Table5[[#This Row],[Title]:[Diabetes Level]])</f>
        <v>39534.850000000006</v>
      </c>
    </row>
    <row r="1801" spans="1:24" x14ac:dyDescent="0.25">
      <c r="A1801" t="s">
        <v>570</v>
      </c>
      <c r="B1801" t="str">
        <f>VLOOKUP(A1801,'Customer Names'!$A$2:$E$2336,3,FALSE)</f>
        <v>Mr.</v>
      </c>
      <c r="C1801" t="str">
        <f>_xlfn.XLOOKUP(A1801,$A$2:$A$2336,'Customer Names'!$D$2:$D$2336,"NOT FOUND")</f>
        <v>Alfredo</v>
      </c>
      <c r="D1801" t="str">
        <f>_xlfn.XLOOKUP(A1801,$A$2:$A$2336,'Customer Names'!$E$2:$E$2336,"NOT FOUND")</f>
        <v>Shabot Marcos</v>
      </c>
      <c r="E1801" cm="1">
        <f t="array" ref="E1801">_xlfn.XLOOKUP(A1801,$A$2:$A$2336,Table2[BMI],"NOT FOUND")</f>
        <v>38.6</v>
      </c>
      <c r="F1801" cm="1">
        <f t="array" ref="F1801">_xlfn.XLOOKUP(A1801,$A$2:$A$2336,Table2[HBA1C],"NOT FOUND")</f>
        <v>6.02</v>
      </c>
      <c r="G1801" t="str" cm="1">
        <f t="array" ref="G1801">_xlfn.XLOOKUP(A1801,$A$2:$A$2336,Table2[Heart Issues],"NOT FOUND")</f>
        <v>No</v>
      </c>
      <c r="H1801" t="str" cm="1">
        <f t="array" ref="H1801">_xlfn.XLOOKUP(A1801,$A$2:$A$2336,Table2[Any Transplants],"NOT FOUND")</f>
        <v>No</v>
      </c>
      <c r="I1801" t="str" cm="1">
        <f t="array" ref="I1801">_xlfn.XLOOKUP(A1801,$A$2:$A$2336,Table2[Cancer history],"NOT FOUND")</f>
        <v>No</v>
      </c>
      <c r="J1801" t="str">
        <f>_xlfn.XLOOKUP(A1801,Table3[customer_no],Table3[month],"NOT FOUND")</f>
        <v>Sep</v>
      </c>
      <c r="K1801" s="7">
        <f>_xlfn.XLOOKUP(A1801,Table3[customer_no],Table3[year_average],"NOT FOUND")</f>
        <v>1987</v>
      </c>
      <c r="L1801" cm="1">
        <f t="array" ref="L1801">_xlfn.XLOOKUP(A1801,Table3[customer_no],'Hospitalisation Details'!$D$2:$D$2344,"NOT FOUND")</f>
        <v>27</v>
      </c>
      <c r="M1801" s="33">
        <f>_xlfn.XLOOKUP(A1801,Table3[customer_no],Table3[dd/mm/yy],"NOT FOUND")</f>
        <v>32047</v>
      </c>
      <c r="N1801">
        <f>_xlfn.XLOOKUP(A1801,Table3[customer_no],Table3[age],"NOT FOUND")</f>
        <v>35</v>
      </c>
      <c r="O1801" cm="1">
        <f t="array" ref="O1801">_xlfn.XLOOKUP(A1801,Table3[customer_no],'Hospitalisation Details'!$E$2:$E$2344,"NOT FOUND")</f>
        <v>1</v>
      </c>
      <c r="P1801" t="str">
        <f>_xlfn.XLOOKUP(A1801,Table3[customer_no],Table3[hsplt_handled],"NOT FOUND")</f>
        <v>tier - 3</v>
      </c>
      <c r="Q1801" t="str">
        <f>_xlfn.XLOOKUP(A1801,Table3[customer_no],Table3[city_handled],"NOT FOUND")</f>
        <v>tier - 3</v>
      </c>
      <c r="R1801" t="str">
        <f>_xlfn.XLOOKUP(A1801,Table3[customer_no],Table3[state_id],"NOT FOUND")</f>
        <v>R1011</v>
      </c>
      <c r="S1801" s="34" cm="1">
        <f t="array" ref="S1801">_xlfn.XLOOKUP(A1801,Table3[customer_no],'Hospitalisation Details'!$F$2:$F$2344,"NOT FOUND")</f>
        <v>4762.33</v>
      </c>
      <c r="T1801" t="str">
        <f>_xlfn.XLOOKUP(A1801,Table2[Customer ID],Table2[BMI_category],"NOT FOUND")</f>
        <v>Obesity</v>
      </c>
      <c r="U1801" s="7">
        <f>_xlfn.XLOOKUP(A1801,Table2[Customer ID],Table2[no of surgery],"NOT FOUND")</f>
        <v>1</v>
      </c>
      <c r="V1801" t="str">
        <f>_xlfn.XLOOKUP(A1801,Table2[Customer ID],Table2[smoker_missing],"NOT FOUND")</f>
        <v>No</v>
      </c>
      <c r="W1801" t="str">
        <f t="shared" si="28"/>
        <v>Prediabetes</v>
      </c>
      <c r="X1801" s="37">
        <f>SUM(Table5[[#This Row],[Title]:[Diabetes Level]])</f>
        <v>38904.950000000004</v>
      </c>
    </row>
    <row r="1802" spans="1:24" x14ac:dyDescent="0.25">
      <c r="A1802" t="s">
        <v>569</v>
      </c>
      <c r="B1802" t="str">
        <f>VLOOKUP(A1802,'Customer Names'!$A$2:$E$2336,3,FALSE)</f>
        <v>Ms.</v>
      </c>
      <c r="C1802" t="str">
        <f>_xlfn.XLOOKUP(A1802,$A$2:$A$2336,'Customer Names'!$D$2:$D$2336,"NOT FOUND")</f>
        <v>Kristen</v>
      </c>
      <c r="D1802" t="str">
        <f>_xlfn.XLOOKUP(A1802,$A$2:$A$2336,'Customer Names'!$E$2:$E$2336,"NOT FOUND")</f>
        <v>Comment</v>
      </c>
      <c r="E1802" cm="1">
        <f t="array" ref="E1802">_xlfn.XLOOKUP(A1802,$A$2:$A$2336,Table2[BMI],"NOT FOUND")</f>
        <v>43.12</v>
      </c>
      <c r="F1802" cm="1">
        <f t="array" ref="F1802">_xlfn.XLOOKUP(A1802,$A$2:$A$2336,Table2[HBA1C],"NOT FOUND")</f>
        <v>6.25</v>
      </c>
      <c r="G1802" t="str" cm="1">
        <f t="array" ref="G1802">_xlfn.XLOOKUP(A1802,$A$2:$A$2336,Table2[Heart Issues],"NOT FOUND")</f>
        <v>No</v>
      </c>
      <c r="H1802" t="str" cm="1">
        <f t="array" ref="H1802">_xlfn.XLOOKUP(A1802,$A$2:$A$2336,Table2[Any Transplants],"NOT FOUND")</f>
        <v>No</v>
      </c>
      <c r="I1802" t="str" cm="1">
        <f t="array" ref="I1802">_xlfn.XLOOKUP(A1802,$A$2:$A$2336,Table2[Cancer history],"NOT FOUND")</f>
        <v>No</v>
      </c>
      <c r="J1802" t="str">
        <f>_xlfn.XLOOKUP(A1802,Table3[customer_no],Table3[month],"NOT FOUND")</f>
        <v>Aug</v>
      </c>
      <c r="K1802" s="7">
        <f>_xlfn.XLOOKUP(A1802,Table3[customer_no],Table3[year_average],"NOT FOUND")</f>
        <v>1992</v>
      </c>
      <c r="L1802" cm="1">
        <f t="array" ref="L1802">_xlfn.XLOOKUP(A1802,Table3[customer_no],'Hospitalisation Details'!$D$2:$D$2344,"NOT FOUND")</f>
        <v>16</v>
      </c>
      <c r="M1802" s="33">
        <f>_xlfn.XLOOKUP(A1802,Table3[customer_no],Table3[dd/mm/yy],"NOT FOUND")</f>
        <v>33832</v>
      </c>
      <c r="N1802">
        <f>_xlfn.XLOOKUP(A1802,Table3[customer_no],Table3[age],"NOT FOUND")</f>
        <v>30</v>
      </c>
      <c r="O1802" cm="1">
        <f t="array" ref="O1802">_xlfn.XLOOKUP(A1802,Table3[customer_no],'Hospitalisation Details'!$E$2:$E$2344,"NOT FOUND")</f>
        <v>2</v>
      </c>
      <c r="P1802" t="str">
        <f>_xlfn.XLOOKUP(A1802,Table3[customer_no],Table3[hsplt_handled],"NOT FOUND")</f>
        <v>tier - 2</v>
      </c>
      <c r="Q1802" t="str">
        <f>_xlfn.XLOOKUP(A1802,Table3[customer_no],Table3[city_handled],"NOT FOUND")</f>
        <v>tier - 3</v>
      </c>
      <c r="R1802" t="str">
        <f>_xlfn.XLOOKUP(A1802,Table3[customer_no],Table3[state_id],"NOT FOUND")</f>
        <v>R1013</v>
      </c>
      <c r="S1802" s="34" cm="1">
        <f t="array" ref="S1802">_xlfn.XLOOKUP(A1802,Table3[customer_no],'Hospitalisation Details'!$F$2:$F$2344,"NOT FOUND")</f>
        <v>4753.6400000000003</v>
      </c>
      <c r="T1802" t="str">
        <f>_xlfn.XLOOKUP(A1802,Table2[Customer ID],Table2[BMI_category],"NOT FOUND")</f>
        <v>Obesity</v>
      </c>
      <c r="U1802" s="7">
        <f>_xlfn.XLOOKUP(A1802,Table2[Customer ID],Table2[no of surgery],"NOT FOUND")</f>
        <v>1</v>
      </c>
      <c r="V1802" t="str">
        <f>_xlfn.XLOOKUP(A1802,Table2[Customer ID],Table2[smoker_missing],"NOT FOUND")</f>
        <v>No</v>
      </c>
      <c r="W1802" t="str">
        <f t="shared" si="28"/>
        <v>Prediabetes</v>
      </c>
      <c r="X1802" s="37">
        <f>SUM(Table5[[#This Row],[Title]:[Diabetes Level]])</f>
        <v>40676.01</v>
      </c>
    </row>
    <row r="1803" spans="1:24" x14ac:dyDescent="0.25">
      <c r="A1803" t="s">
        <v>568</v>
      </c>
      <c r="B1803" t="str">
        <f>VLOOKUP(A1803,'Customer Names'!$A$2:$E$2336,3,FALSE)</f>
        <v>Mr.</v>
      </c>
      <c r="C1803" t="str">
        <f>_xlfn.XLOOKUP(A1803,$A$2:$A$2336,'Customer Names'!$D$2:$D$2336,"NOT FOUND")</f>
        <v>Daniel</v>
      </c>
      <c r="D1803" t="str">
        <f>_xlfn.XLOOKUP(A1803,$A$2:$A$2336,'Customer Names'!$E$2:$E$2336,"NOT FOUND")</f>
        <v>Moss</v>
      </c>
      <c r="E1803" cm="1">
        <f t="array" ref="E1803">_xlfn.XLOOKUP(A1803,$A$2:$A$2336,Table2[BMI],"NOT FOUND")</f>
        <v>30.5</v>
      </c>
      <c r="F1803" cm="1">
        <f t="array" ref="F1803">_xlfn.XLOOKUP(A1803,$A$2:$A$2336,Table2[HBA1C],"NOT FOUND")</f>
        <v>4.8099999999999996</v>
      </c>
      <c r="G1803" t="str" cm="1">
        <f t="array" ref="G1803">_xlfn.XLOOKUP(A1803,$A$2:$A$2336,Table2[Heart Issues],"NOT FOUND")</f>
        <v>No</v>
      </c>
      <c r="H1803" t="str" cm="1">
        <f t="array" ref="H1803">_xlfn.XLOOKUP(A1803,$A$2:$A$2336,Table2[Any Transplants],"NOT FOUND")</f>
        <v>No</v>
      </c>
      <c r="I1803" t="str" cm="1">
        <f t="array" ref="I1803">_xlfn.XLOOKUP(A1803,$A$2:$A$2336,Table2[Cancer history],"NOT FOUND")</f>
        <v>No</v>
      </c>
      <c r="J1803" t="str">
        <f>_xlfn.XLOOKUP(A1803,Table3[customer_no],Table3[month],"NOT FOUND")</f>
        <v>Nov</v>
      </c>
      <c r="K1803" s="7">
        <f>_xlfn.XLOOKUP(A1803,Table3[customer_no],Table3[year_average],"NOT FOUND")</f>
        <v>1987</v>
      </c>
      <c r="L1803" cm="1">
        <f t="array" ref="L1803">_xlfn.XLOOKUP(A1803,Table3[customer_no],'Hospitalisation Details'!$D$2:$D$2344,"NOT FOUND")</f>
        <v>22</v>
      </c>
      <c r="M1803" s="33">
        <f>_xlfn.XLOOKUP(A1803,Table3[customer_no],Table3[dd/mm/yy],"NOT FOUND")</f>
        <v>32103</v>
      </c>
      <c r="N1803">
        <f>_xlfn.XLOOKUP(A1803,Table3[customer_no],Table3[age],"NOT FOUND")</f>
        <v>35</v>
      </c>
      <c r="O1803" cm="1">
        <f t="array" ref="O1803">_xlfn.XLOOKUP(A1803,Table3[customer_no],'Hospitalisation Details'!$E$2:$E$2344,"NOT FOUND")</f>
        <v>1</v>
      </c>
      <c r="P1803" t="str">
        <f>_xlfn.XLOOKUP(A1803,Table3[customer_no],Table3[hsplt_handled],"NOT FOUND")</f>
        <v>tier - 3</v>
      </c>
      <c r="Q1803" t="str">
        <f>_xlfn.XLOOKUP(A1803,Table3[customer_no],Table3[city_handled],"NOT FOUND")</f>
        <v>tier - 1</v>
      </c>
      <c r="R1803" t="str">
        <f>_xlfn.XLOOKUP(A1803,Table3[customer_no],Table3[state_id],"NOT FOUND")</f>
        <v>R1011</v>
      </c>
      <c r="S1803" s="34" cm="1">
        <f t="array" ref="S1803">_xlfn.XLOOKUP(A1803,Table3[customer_no],'Hospitalisation Details'!$F$2:$F$2344,"NOT FOUND")</f>
        <v>4751.07</v>
      </c>
      <c r="T1803" t="str">
        <f>_xlfn.XLOOKUP(A1803,Table2[Customer ID],Table2[BMI_category],"NOT FOUND")</f>
        <v>Obesity</v>
      </c>
      <c r="U1803" s="7">
        <f>_xlfn.XLOOKUP(A1803,Table2[Customer ID],Table2[no of surgery],"NOT FOUND")</f>
        <v>1</v>
      </c>
      <c r="V1803" t="str">
        <f>_xlfn.XLOOKUP(A1803,Table2[Customer ID],Table2[smoker_missing],"NOT FOUND")</f>
        <v>No</v>
      </c>
      <c r="W1803" t="str">
        <f t="shared" si="28"/>
        <v>Normal</v>
      </c>
      <c r="X1803" s="37">
        <f>SUM(Table5[[#This Row],[Title]:[Diabetes Level]])</f>
        <v>38935.379999999997</v>
      </c>
    </row>
    <row r="1804" spans="1:24" x14ac:dyDescent="0.25">
      <c r="A1804" t="s">
        <v>567</v>
      </c>
      <c r="B1804" t="str">
        <f>VLOOKUP(A1804,'Customer Names'!$A$2:$E$2336,3,FALSE)</f>
        <v>Mr.</v>
      </c>
      <c r="C1804" t="str">
        <f>_xlfn.XLOOKUP(A1804,$A$2:$A$2336,'Customer Names'!$D$2:$D$2336,"NOT FOUND")</f>
        <v>Jonathan</v>
      </c>
      <c r="D1804" t="str">
        <f>_xlfn.XLOOKUP(A1804,$A$2:$A$2336,'Customer Names'!$E$2:$E$2336,"NOT FOUND")</f>
        <v>Guzman</v>
      </c>
      <c r="E1804" cm="1">
        <f t="array" ref="E1804">_xlfn.XLOOKUP(A1804,$A$2:$A$2336,Table2[BMI],"NOT FOUND")</f>
        <v>27.61</v>
      </c>
      <c r="F1804" cm="1">
        <f t="array" ref="F1804">_xlfn.XLOOKUP(A1804,$A$2:$A$2336,Table2[HBA1C],"NOT FOUND")</f>
        <v>4.5999999999999996</v>
      </c>
      <c r="G1804" t="str" cm="1">
        <f t="array" ref="G1804">_xlfn.XLOOKUP(A1804,$A$2:$A$2336,Table2[Heart Issues],"NOT FOUND")</f>
        <v>No</v>
      </c>
      <c r="H1804" t="str" cm="1">
        <f t="array" ref="H1804">_xlfn.XLOOKUP(A1804,$A$2:$A$2336,Table2[Any Transplants],"NOT FOUND")</f>
        <v>No</v>
      </c>
      <c r="I1804" t="str" cm="1">
        <f t="array" ref="I1804">_xlfn.XLOOKUP(A1804,$A$2:$A$2336,Table2[Cancer history],"NOT FOUND")</f>
        <v>No</v>
      </c>
      <c r="J1804" t="str">
        <f>_xlfn.XLOOKUP(A1804,Table3[customer_no],Table3[month],"NOT FOUND")</f>
        <v>Sep</v>
      </c>
      <c r="K1804" s="7">
        <f>_xlfn.XLOOKUP(A1804,Table3[customer_no],Table3[year_average],"NOT FOUND")</f>
        <v>1987</v>
      </c>
      <c r="L1804" cm="1">
        <f t="array" ref="L1804">_xlfn.XLOOKUP(A1804,Table3[customer_no],'Hospitalisation Details'!$D$2:$D$2344,"NOT FOUND")</f>
        <v>2</v>
      </c>
      <c r="M1804" s="33">
        <f>_xlfn.XLOOKUP(A1804,Table3[customer_no],Table3[dd/mm/yy],"NOT FOUND")</f>
        <v>32022</v>
      </c>
      <c r="N1804">
        <f>_xlfn.XLOOKUP(A1804,Table3[customer_no],Table3[age],"NOT FOUND")</f>
        <v>35</v>
      </c>
      <c r="O1804" cm="1">
        <f t="array" ref="O1804">_xlfn.XLOOKUP(A1804,Table3[customer_no],'Hospitalisation Details'!$E$2:$E$2344,"NOT FOUND")</f>
        <v>1</v>
      </c>
      <c r="P1804" t="str">
        <f>_xlfn.XLOOKUP(A1804,Table3[customer_no],Table3[hsplt_handled],"NOT FOUND")</f>
        <v>tier - 2</v>
      </c>
      <c r="Q1804" t="str">
        <f>_xlfn.XLOOKUP(A1804,Table3[customer_no],Table3[city_handled],"NOT FOUND")</f>
        <v>tier - 2</v>
      </c>
      <c r="R1804" t="str">
        <f>_xlfn.XLOOKUP(A1804,Table3[customer_no],Table3[state_id],"NOT FOUND")</f>
        <v>R1013</v>
      </c>
      <c r="S1804" s="34" cm="1">
        <f t="array" ref="S1804">_xlfn.XLOOKUP(A1804,Table3[customer_no],'Hospitalisation Details'!$F$2:$F$2344,"NOT FOUND")</f>
        <v>4747.05</v>
      </c>
      <c r="T1804" t="str">
        <f>_xlfn.XLOOKUP(A1804,Table2[Customer ID],Table2[BMI_category],"NOT FOUND")</f>
        <v>Overweight</v>
      </c>
      <c r="U1804" s="7">
        <f>_xlfn.XLOOKUP(A1804,Table2[Customer ID],Table2[no of surgery],"NOT FOUND")</f>
        <v>1</v>
      </c>
      <c r="V1804" t="str">
        <f>_xlfn.XLOOKUP(A1804,Table2[Customer ID],Table2[smoker_missing],"NOT FOUND")</f>
        <v>No</v>
      </c>
      <c r="W1804" t="str">
        <f t="shared" si="28"/>
        <v>Normal</v>
      </c>
      <c r="X1804" s="37">
        <f>SUM(Table5[[#This Row],[Title]:[Diabetes Level]])</f>
        <v>38827.26</v>
      </c>
    </row>
    <row r="1805" spans="1:24" x14ac:dyDescent="0.25">
      <c r="A1805" t="s">
        <v>566</v>
      </c>
      <c r="B1805" t="str">
        <f>VLOOKUP(A1805,'Customer Names'!$A$2:$E$2336,3,FALSE)</f>
        <v>Mr.</v>
      </c>
      <c r="C1805" t="str">
        <f>_xlfn.XLOOKUP(A1805,$A$2:$A$2336,'Customer Names'!$D$2:$D$2336,"NOT FOUND")</f>
        <v>Troy</v>
      </c>
      <c r="D1805" t="str">
        <f>_xlfn.XLOOKUP(A1805,$A$2:$A$2336,'Customer Names'!$E$2:$E$2336,"NOT FOUND")</f>
        <v>Cox</v>
      </c>
      <c r="E1805" cm="1">
        <f t="array" ref="E1805">_xlfn.XLOOKUP(A1805,$A$2:$A$2336,Table2[BMI],"NOT FOUND")</f>
        <v>27.1</v>
      </c>
      <c r="F1805" cm="1">
        <f t="array" ref="F1805">_xlfn.XLOOKUP(A1805,$A$2:$A$2336,Table2[HBA1C],"NOT FOUND")</f>
        <v>5.08</v>
      </c>
      <c r="G1805" t="str" cm="1">
        <f t="array" ref="G1805">_xlfn.XLOOKUP(A1805,$A$2:$A$2336,Table2[Heart Issues],"NOT FOUND")</f>
        <v>No</v>
      </c>
      <c r="H1805" t="str" cm="1">
        <f t="array" ref="H1805">_xlfn.XLOOKUP(A1805,$A$2:$A$2336,Table2[Any Transplants],"NOT FOUND")</f>
        <v>No</v>
      </c>
      <c r="I1805" t="str" cm="1">
        <f t="array" ref="I1805">_xlfn.XLOOKUP(A1805,$A$2:$A$2336,Table2[Cancer history],"NOT FOUND")</f>
        <v>No</v>
      </c>
      <c r="J1805" t="str">
        <f>_xlfn.XLOOKUP(A1805,Table3[customer_no],Table3[month],"NOT FOUND")</f>
        <v>Jun</v>
      </c>
      <c r="K1805" s="7">
        <f>_xlfn.XLOOKUP(A1805,Table3[customer_no],Table3[year_average],"NOT FOUND")</f>
        <v>1987</v>
      </c>
      <c r="L1805" cm="1">
        <f t="array" ref="L1805">_xlfn.XLOOKUP(A1805,Table3[customer_no],'Hospitalisation Details'!$D$2:$D$2344,"NOT FOUND")</f>
        <v>5</v>
      </c>
      <c r="M1805" s="33">
        <f>_xlfn.XLOOKUP(A1805,Table3[customer_no],Table3[dd/mm/yy],"NOT FOUND")</f>
        <v>31933</v>
      </c>
      <c r="N1805">
        <f>_xlfn.XLOOKUP(A1805,Table3[customer_no],Table3[age],"NOT FOUND")</f>
        <v>36</v>
      </c>
      <c r="O1805" cm="1">
        <f t="array" ref="O1805">_xlfn.XLOOKUP(A1805,Table3[customer_no],'Hospitalisation Details'!$E$2:$E$2344,"NOT FOUND")</f>
        <v>1</v>
      </c>
      <c r="P1805" t="str">
        <f>_xlfn.XLOOKUP(A1805,Table3[customer_no],Table3[hsplt_handled],"NOT FOUND")</f>
        <v>tier - 2</v>
      </c>
      <c r="Q1805" t="str">
        <f>_xlfn.XLOOKUP(A1805,Table3[customer_no],Table3[city_handled],"NOT FOUND")</f>
        <v>tier - 2</v>
      </c>
      <c r="R1805" t="str">
        <f>_xlfn.XLOOKUP(A1805,Table3[customer_no],Table3[state_id],"NOT FOUND")</f>
        <v>R1011</v>
      </c>
      <c r="S1805" s="34" cm="1">
        <f t="array" ref="S1805">_xlfn.XLOOKUP(A1805,Table3[customer_no],'Hospitalisation Details'!$F$2:$F$2344,"NOT FOUND")</f>
        <v>4746.34</v>
      </c>
      <c r="T1805" t="str">
        <f>_xlfn.XLOOKUP(A1805,Table2[Customer ID],Table2[BMI_category],"NOT FOUND")</f>
        <v>Overweight</v>
      </c>
      <c r="U1805" s="7">
        <f>_xlfn.XLOOKUP(A1805,Table2[Customer ID],Table2[no of surgery],"NOT FOUND")</f>
        <v>1</v>
      </c>
      <c r="V1805" t="str">
        <f>_xlfn.XLOOKUP(A1805,Table2[Customer ID],Table2[smoker_missing],"NOT FOUND")</f>
        <v>No</v>
      </c>
      <c r="W1805" t="str">
        <f t="shared" si="28"/>
        <v>Normal</v>
      </c>
      <c r="X1805" s="37">
        <f>SUM(Table5[[#This Row],[Title]:[Diabetes Level]])</f>
        <v>38741.520000000004</v>
      </c>
    </row>
    <row r="1806" spans="1:24" x14ac:dyDescent="0.25">
      <c r="A1806" t="s">
        <v>565</v>
      </c>
      <c r="B1806" t="str">
        <f>VLOOKUP(A1806,'Customer Names'!$A$2:$E$2336,3,FALSE)</f>
        <v>Mr.</v>
      </c>
      <c r="C1806" t="str">
        <f>_xlfn.XLOOKUP(A1806,$A$2:$A$2336,'Customer Names'!$D$2:$D$2336,"NOT FOUND")</f>
        <v>Daniel C</v>
      </c>
      <c r="D1806" t="str">
        <f>_xlfn.XLOOKUP(A1806,$A$2:$A$2336,'Customer Names'!$E$2:$E$2336,"NOT FOUND")</f>
        <v>Clash</v>
      </c>
      <c r="E1806" cm="1">
        <f t="array" ref="E1806">_xlfn.XLOOKUP(A1806,$A$2:$A$2336,Table2[BMI],"NOT FOUND")</f>
        <v>35.93</v>
      </c>
      <c r="F1806" cm="1">
        <f t="array" ref="F1806">_xlfn.XLOOKUP(A1806,$A$2:$A$2336,Table2[HBA1C],"NOT FOUND")</f>
        <v>5.43</v>
      </c>
      <c r="G1806" t="str" cm="1">
        <f t="array" ref="G1806">_xlfn.XLOOKUP(A1806,$A$2:$A$2336,Table2[Heart Issues],"NOT FOUND")</f>
        <v>No</v>
      </c>
      <c r="H1806" t="str" cm="1">
        <f t="array" ref="H1806">_xlfn.XLOOKUP(A1806,$A$2:$A$2336,Table2[Any Transplants],"NOT FOUND")</f>
        <v>yes</v>
      </c>
      <c r="I1806" t="str" cm="1">
        <f t="array" ref="I1806">_xlfn.XLOOKUP(A1806,$A$2:$A$2336,Table2[Cancer history],"NOT FOUND")</f>
        <v>No</v>
      </c>
      <c r="J1806" t="str">
        <f>_xlfn.XLOOKUP(A1806,Table3[customer_no],Table3[month],"NOT FOUND")</f>
        <v>Nov</v>
      </c>
      <c r="K1806" s="7">
        <f>_xlfn.XLOOKUP(A1806,Table3[customer_no],Table3[year_average],"NOT FOUND")</f>
        <v>2004</v>
      </c>
      <c r="L1806" cm="1">
        <f t="array" ref="L1806">_xlfn.XLOOKUP(A1806,Table3[customer_no],'Hospitalisation Details'!$D$2:$D$2344,"NOT FOUND")</f>
        <v>24</v>
      </c>
      <c r="M1806" s="33">
        <f>_xlfn.XLOOKUP(A1806,Table3[customer_no],Table3[dd/mm/yy],"NOT FOUND")</f>
        <v>38315</v>
      </c>
      <c r="N1806">
        <f>_xlfn.XLOOKUP(A1806,Table3[customer_no],Table3[age],"NOT FOUND")</f>
        <v>18</v>
      </c>
      <c r="O1806" cm="1">
        <f t="array" ref="O1806">_xlfn.XLOOKUP(A1806,Table3[customer_no],'Hospitalisation Details'!$E$2:$E$2344,"NOT FOUND")</f>
        <v>0</v>
      </c>
      <c r="P1806" t="str">
        <f>_xlfn.XLOOKUP(A1806,Table3[customer_no],Table3[hsplt_handled],"NOT FOUND")</f>
        <v>tier - 2</v>
      </c>
      <c r="Q1806" t="str">
        <f>_xlfn.XLOOKUP(A1806,Table3[customer_no],Table3[city_handled],"NOT FOUND")</f>
        <v>tier - 3</v>
      </c>
      <c r="R1806" t="str">
        <f>_xlfn.XLOOKUP(A1806,Table3[customer_no],Table3[state_id],"NOT FOUND")</f>
        <v>R1021</v>
      </c>
      <c r="S1806" s="34" cm="1">
        <f t="array" ref="S1806">_xlfn.XLOOKUP(A1806,Table3[customer_no],'Hospitalisation Details'!$F$2:$F$2344,"NOT FOUND")</f>
        <v>4740.78</v>
      </c>
      <c r="T1806" t="str">
        <f>_xlfn.XLOOKUP(A1806,Table2[Customer ID],Table2[BMI_category],"NOT FOUND")</f>
        <v>Obesity</v>
      </c>
      <c r="U1806" s="7">
        <f>_xlfn.XLOOKUP(A1806,Table2[Customer ID],Table2[no of surgery],"NOT FOUND")</f>
        <v>1</v>
      </c>
      <c r="V1806" t="str">
        <f>_xlfn.XLOOKUP(A1806,Table2[Customer ID],Table2[smoker_missing],"NOT FOUND")</f>
        <v>No</v>
      </c>
      <c r="W1806" t="str">
        <f t="shared" si="28"/>
        <v>Normal</v>
      </c>
      <c r="X1806" s="37">
        <f>SUM(Table5[[#This Row],[Title]:[Diabetes Level]])</f>
        <v>45144.14</v>
      </c>
    </row>
    <row r="1807" spans="1:24" x14ac:dyDescent="0.25">
      <c r="A1807" t="s">
        <v>564</v>
      </c>
      <c r="B1807" t="str">
        <f>VLOOKUP(A1807,'Customer Names'!$A$2:$E$2336,3,FALSE)</f>
        <v>Ms.</v>
      </c>
      <c r="C1807" t="str">
        <f>_xlfn.XLOOKUP(A1807,$A$2:$A$2336,'Customer Names'!$D$2:$D$2336,"NOT FOUND")</f>
        <v>Lauren</v>
      </c>
      <c r="D1807" t="str">
        <f>_xlfn.XLOOKUP(A1807,$A$2:$A$2336,'Customer Names'!$E$2:$E$2336,"NOT FOUND")</f>
        <v>Blankenship</v>
      </c>
      <c r="E1807" cm="1">
        <f t="array" ref="E1807">_xlfn.XLOOKUP(A1807,$A$2:$A$2336,Table2[BMI],"NOT FOUND")</f>
        <v>32.68</v>
      </c>
      <c r="F1807" cm="1">
        <f t="array" ref="F1807">_xlfn.XLOOKUP(A1807,$A$2:$A$2336,Table2[HBA1C],"NOT FOUND")</f>
        <v>5.44</v>
      </c>
      <c r="G1807" t="str" cm="1">
        <f t="array" ref="G1807">_xlfn.XLOOKUP(A1807,$A$2:$A$2336,Table2[Heart Issues],"NOT FOUND")</f>
        <v>No</v>
      </c>
      <c r="H1807" t="str" cm="1">
        <f t="array" ref="H1807">_xlfn.XLOOKUP(A1807,$A$2:$A$2336,Table2[Any Transplants],"NOT FOUND")</f>
        <v>No</v>
      </c>
      <c r="I1807" t="str" cm="1">
        <f t="array" ref="I1807">_xlfn.XLOOKUP(A1807,$A$2:$A$2336,Table2[Cancer history],"NOT FOUND")</f>
        <v>No</v>
      </c>
      <c r="J1807" t="str">
        <f>_xlfn.XLOOKUP(A1807,Table3[customer_no],Table3[month],"NOT FOUND")</f>
        <v>Oct</v>
      </c>
      <c r="K1807" s="7">
        <f>_xlfn.XLOOKUP(A1807,Table3[customer_no],Table3[year_average],"NOT FOUND")</f>
        <v>1991</v>
      </c>
      <c r="L1807" cm="1">
        <f t="array" ref="L1807">_xlfn.XLOOKUP(A1807,Table3[customer_no],'Hospitalisation Details'!$D$2:$D$2344,"NOT FOUND")</f>
        <v>12</v>
      </c>
      <c r="M1807" s="33">
        <f>_xlfn.XLOOKUP(A1807,Table3[customer_no],Table3[dd/mm/yy],"NOT FOUND")</f>
        <v>33523</v>
      </c>
      <c r="N1807">
        <f>_xlfn.XLOOKUP(A1807,Table3[customer_no],Table3[age],"NOT FOUND")</f>
        <v>31</v>
      </c>
      <c r="O1807" cm="1">
        <f t="array" ref="O1807">_xlfn.XLOOKUP(A1807,Table3[customer_no],'Hospitalisation Details'!$E$2:$E$2344,"NOT FOUND")</f>
        <v>1</v>
      </c>
      <c r="P1807" t="str">
        <f>_xlfn.XLOOKUP(A1807,Table3[customer_no],Table3[hsplt_handled],"NOT FOUND")</f>
        <v>tier - 2</v>
      </c>
      <c r="Q1807" t="str">
        <f>_xlfn.XLOOKUP(A1807,Table3[customer_no],Table3[city_handled],"NOT FOUND")</f>
        <v>tier - 3</v>
      </c>
      <c r="R1807" t="str">
        <f>_xlfn.XLOOKUP(A1807,Table3[customer_no],Table3[state_id],"NOT FOUND")</f>
        <v>R1012</v>
      </c>
      <c r="S1807" s="34" cm="1">
        <f t="array" ref="S1807">_xlfn.XLOOKUP(A1807,Table3[customer_no],'Hospitalisation Details'!$F$2:$F$2344,"NOT FOUND")</f>
        <v>4738.2700000000004</v>
      </c>
      <c r="T1807" t="str">
        <f>_xlfn.XLOOKUP(A1807,Table2[Customer ID],Table2[BMI_category],"NOT FOUND")</f>
        <v>Obesity</v>
      </c>
      <c r="U1807" s="7">
        <f>_xlfn.XLOOKUP(A1807,Table2[Customer ID],Table2[no of surgery],"NOT FOUND")</f>
        <v>0</v>
      </c>
      <c r="V1807" t="str">
        <f>_xlfn.XLOOKUP(A1807,Table2[Customer ID],Table2[smoker_missing],"NOT FOUND")</f>
        <v>No</v>
      </c>
      <c r="W1807" t="str">
        <f t="shared" si="28"/>
        <v>Normal</v>
      </c>
      <c r="X1807" s="37">
        <f>SUM(Table5[[#This Row],[Title]:[Diabetes Level]])</f>
        <v>40334.39</v>
      </c>
    </row>
    <row r="1808" spans="1:24" x14ac:dyDescent="0.25">
      <c r="A1808" t="s">
        <v>563</v>
      </c>
      <c r="B1808" t="str">
        <f>VLOOKUP(A1808,'Customer Names'!$A$2:$E$2336,3,FALSE)</f>
        <v>Ms.</v>
      </c>
      <c r="C1808" t="str">
        <f>_xlfn.XLOOKUP(A1808,$A$2:$A$2336,'Customer Names'!$D$2:$D$2336,"NOT FOUND")</f>
        <v>Jennefer</v>
      </c>
      <c r="D1808" t="str">
        <f>_xlfn.XLOOKUP(A1808,$A$2:$A$2336,'Customer Names'!$E$2:$E$2336,"NOT FOUND")</f>
        <v>Lloyd</v>
      </c>
      <c r="E1808" cm="1">
        <f t="array" ref="E1808">_xlfn.XLOOKUP(A1808,$A$2:$A$2336,Table2[BMI],"NOT FOUND")</f>
        <v>20.74</v>
      </c>
      <c r="F1808" cm="1">
        <f t="array" ref="F1808">_xlfn.XLOOKUP(A1808,$A$2:$A$2336,Table2[HBA1C],"NOT FOUND")</f>
        <v>11.69</v>
      </c>
      <c r="G1808" t="str" cm="1">
        <f t="array" ref="G1808">_xlfn.XLOOKUP(A1808,$A$2:$A$2336,Table2[Heart Issues],"NOT FOUND")</f>
        <v>yes</v>
      </c>
      <c r="H1808" t="str" cm="1">
        <f t="array" ref="H1808">_xlfn.XLOOKUP(A1808,$A$2:$A$2336,Table2[Any Transplants],"NOT FOUND")</f>
        <v>No</v>
      </c>
      <c r="I1808" t="str" cm="1">
        <f t="array" ref="I1808">_xlfn.XLOOKUP(A1808,$A$2:$A$2336,Table2[Cancer history],"NOT FOUND")</f>
        <v>No</v>
      </c>
      <c r="J1808" t="str">
        <f>_xlfn.XLOOKUP(A1808,Table3[customer_no],Table3[month],"NOT FOUND")</f>
        <v>Sep</v>
      </c>
      <c r="K1808" s="7">
        <f>_xlfn.XLOOKUP(A1808,Table3[customer_no],Table3[year_average],"NOT FOUND")</f>
        <v>1986</v>
      </c>
      <c r="L1808" cm="1">
        <f t="array" ref="L1808">_xlfn.XLOOKUP(A1808,Table3[customer_no],'Hospitalisation Details'!$D$2:$D$2344,"NOT FOUND")</f>
        <v>5</v>
      </c>
      <c r="M1808" s="33">
        <f>_xlfn.XLOOKUP(A1808,Table3[customer_no],Table3[dd/mm/yy],"NOT FOUND")</f>
        <v>31660</v>
      </c>
      <c r="N1808">
        <f>_xlfn.XLOOKUP(A1808,Table3[customer_no],Table3[age],"NOT FOUND")</f>
        <v>36</v>
      </c>
      <c r="O1808" cm="1">
        <f t="array" ref="O1808">_xlfn.XLOOKUP(A1808,Table3[customer_no],'Hospitalisation Details'!$E$2:$E$2344,"NOT FOUND")</f>
        <v>3</v>
      </c>
      <c r="P1808" t="str">
        <f>_xlfn.XLOOKUP(A1808,Table3[customer_no],Table3[hsplt_handled],"NOT FOUND")</f>
        <v>tier - 2</v>
      </c>
      <c r="Q1808" t="str">
        <f>_xlfn.XLOOKUP(A1808,Table3[customer_no],Table3[city_handled],"NOT FOUND")</f>
        <v>tier - 1</v>
      </c>
      <c r="R1808" t="str">
        <f>_xlfn.XLOOKUP(A1808,Table3[customer_no],Table3[state_id],"NOT FOUND")</f>
        <v>R1013</v>
      </c>
      <c r="S1808" s="34" cm="1">
        <f t="array" ref="S1808">_xlfn.XLOOKUP(A1808,Table3[customer_no],'Hospitalisation Details'!$F$2:$F$2344,"NOT FOUND")</f>
        <v>4734.6400000000003</v>
      </c>
      <c r="T1808" t="str">
        <f>_xlfn.XLOOKUP(A1808,Table2[Customer ID],Table2[BMI_category],"NOT FOUND")</f>
        <v>Normal Weight</v>
      </c>
      <c r="U1808" s="7">
        <f>_xlfn.XLOOKUP(A1808,Table2[Customer ID],Table2[no of surgery],"NOT FOUND")</f>
        <v>1</v>
      </c>
      <c r="V1808" t="str">
        <f>_xlfn.XLOOKUP(A1808,Table2[Customer ID],Table2[smoker_missing],"NOT FOUND")</f>
        <v>No</v>
      </c>
      <c r="W1808" t="str">
        <f t="shared" si="28"/>
        <v>Diabetes</v>
      </c>
      <c r="X1808" s="37">
        <f>SUM(Table5[[#This Row],[Title]:[Diabetes Level]])</f>
        <v>38458.07</v>
      </c>
    </row>
    <row r="1809" spans="1:24" x14ac:dyDescent="0.25">
      <c r="A1809" t="s">
        <v>562</v>
      </c>
      <c r="B1809" t="str">
        <f>VLOOKUP(A1809,'Customer Names'!$A$2:$E$2336,3,FALSE)</f>
        <v>Ms.</v>
      </c>
      <c r="C1809" t="str">
        <f>_xlfn.XLOOKUP(A1809,$A$2:$A$2336,'Customer Names'!$D$2:$D$2336,"NOT FOUND")</f>
        <v>Tracey L.</v>
      </c>
      <c r="D1809" t="str">
        <f>_xlfn.XLOOKUP(A1809,$A$2:$A$2336,'Customer Names'!$E$2:$E$2336,"NOT FOUND")</f>
        <v>Kong</v>
      </c>
      <c r="E1809" cm="1">
        <f t="array" ref="E1809">_xlfn.XLOOKUP(A1809,$A$2:$A$2336,Table2[BMI],"NOT FOUND")</f>
        <v>15.57</v>
      </c>
      <c r="F1809" cm="1">
        <f t="array" ref="F1809">_xlfn.XLOOKUP(A1809,$A$2:$A$2336,Table2[HBA1C],"NOT FOUND")</f>
        <v>6.07</v>
      </c>
      <c r="G1809" t="str" cm="1">
        <f t="array" ref="G1809">_xlfn.XLOOKUP(A1809,$A$2:$A$2336,Table2[Heart Issues],"NOT FOUND")</f>
        <v>No</v>
      </c>
      <c r="H1809" t="str" cm="1">
        <f t="array" ref="H1809">_xlfn.XLOOKUP(A1809,$A$2:$A$2336,Table2[Any Transplants],"NOT FOUND")</f>
        <v>No</v>
      </c>
      <c r="I1809" t="str" cm="1">
        <f t="array" ref="I1809">_xlfn.XLOOKUP(A1809,$A$2:$A$2336,Table2[Cancer history],"NOT FOUND")</f>
        <v>No</v>
      </c>
      <c r="J1809" t="str">
        <f>_xlfn.XLOOKUP(A1809,Table3[customer_no],Table3[month],"NOT FOUND")</f>
        <v>Jul</v>
      </c>
      <c r="K1809" s="7">
        <f>_xlfn.XLOOKUP(A1809,Table3[customer_no],Table3[year_average],"NOT FOUND")</f>
        <v>1980</v>
      </c>
      <c r="L1809" cm="1">
        <f t="array" ref="L1809">_xlfn.XLOOKUP(A1809,Table3[customer_no],'Hospitalisation Details'!$D$2:$D$2344,"NOT FOUND")</f>
        <v>2</v>
      </c>
      <c r="M1809" s="33">
        <f>_xlfn.XLOOKUP(A1809,Table3[customer_no],Table3[dd/mm/yy],"NOT FOUND")</f>
        <v>29404</v>
      </c>
      <c r="N1809">
        <f>_xlfn.XLOOKUP(A1809,Table3[customer_no],Table3[age],"NOT FOUND")</f>
        <v>42</v>
      </c>
      <c r="O1809" cm="1">
        <f t="array" ref="O1809">_xlfn.XLOOKUP(A1809,Table3[customer_no],'Hospitalisation Details'!$E$2:$E$2344,"NOT FOUND")</f>
        <v>2</v>
      </c>
      <c r="P1809" t="str">
        <f>_xlfn.XLOOKUP(A1809,Table3[customer_no],Table3[hsplt_handled],"NOT FOUND")</f>
        <v>tier - 2</v>
      </c>
      <c r="Q1809" t="str">
        <f>_xlfn.XLOOKUP(A1809,Table3[customer_no],Table3[city_handled],"NOT FOUND")</f>
        <v>tier - 3</v>
      </c>
      <c r="R1809" t="str">
        <f>_xlfn.XLOOKUP(A1809,Table3[customer_no],Table3[state_id],"NOT FOUND")</f>
        <v>R1012</v>
      </c>
      <c r="S1809" s="34" cm="1">
        <f t="array" ref="S1809">_xlfn.XLOOKUP(A1809,Table3[customer_no],'Hospitalisation Details'!$F$2:$F$2344,"NOT FOUND")</f>
        <v>4728.71</v>
      </c>
      <c r="T1809" t="str">
        <f>_xlfn.XLOOKUP(A1809,Table2[Customer ID],Table2[BMI_category],"NOT FOUND")</f>
        <v>Underweight</v>
      </c>
      <c r="U1809" s="7">
        <f>_xlfn.XLOOKUP(A1809,Table2[Customer ID],Table2[no of surgery],"NOT FOUND")</f>
        <v>0</v>
      </c>
      <c r="V1809" t="str">
        <f>_xlfn.XLOOKUP(A1809,Table2[Customer ID],Table2[smoker_missing],"NOT FOUND")</f>
        <v>No</v>
      </c>
      <c r="W1809" t="str">
        <f t="shared" si="28"/>
        <v>Prediabetes</v>
      </c>
      <c r="X1809" s="37">
        <f>SUM(Table5[[#This Row],[Title]:[Diabetes Level]])</f>
        <v>36180.35</v>
      </c>
    </row>
    <row r="1810" spans="1:24" x14ac:dyDescent="0.25">
      <c r="A1810" t="s">
        <v>561</v>
      </c>
      <c r="B1810" t="str">
        <f>VLOOKUP(A1810,'Customer Names'!$A$2:$E$2336,3,FALSE)</f>
        <v>Ms.</v>
      </c>
      <c r="C1810" t="str">
        <f>_xlfn.XLOOKUP(A1810,$A$2:$A$2336,'Customer Names'!$D$2:$D$2336,"NOT FOUND")</f>
        <v>Ashley</v>
      </c>
      <c r="D1810" t="str">
        <f>_xlfn.XLOOKUP(A1810,$A$2:$A$2336,'Customer Names'!$E$2:$E$2336,"NOT FOUND")</f>
        <v>Benson</v>
      </c>
      <c r="E1810" cm="1">
        <f t="array" ref="E1810">_xlfn.XLOOKUP(A1810,$A$2:$A$2336,Table2[BMI],"NOT FOUND")</f>
        <v>23.844999999999999</v>
      </c>
      <c r="F1810" cm="1">
        <f t="array" ref="F1810">_xlfn.XLOOKUP(A1810,$A$2:$A$2336,Table2[HBA1C],"NOT FOUND")</f>
        <v>4.3600000000000003</v>
      </c>
      <c r="G1810" t="str" cm="1">
        <f t="array" ref="G1810">_xlfn.XLOOKUP(A1810,$A$2:$A$2336,Table2[Heart Issues],"NOT FOUND")</f>
        <v>No</v>
      </c>
      <c r="H1810" t="str" cm="1">
        <f t="array" ref="H1810">_xlfn.XLOOKUP(A1810,$A$2:$A$2336,Table2[Any Transplants],"NOT FOUND")</f>
        <v>No</v>
      </c>
      <c r="I1810" t="str" cm="1">
        <f t="array" ref="I1810">_xlfn.XLOOKUP(A1810,$A$2:$A$2336,Table2[Cancer history],"NOT FOUND")</f>
        <v>No</v>
      </c>
      <c r="J1810" t="str">
        <f>_xlfn.XLOOKUP(A1810,Table3[customer_no],Table3[month],"NOT FOUND")</f>
        <v>Aug</v>
      </c>
      <c r="K1810" s="7">
        <f>_xlfn.XLOOKUP(A1810,Table3[customer_no],Table3[year_average],"NOT FOUND")</f>
        <v>1994</v>
      </c>
      <c r="L1810" cm="1">
        <f t="array" ref="L1810">_xlfn.XLOOKUP(A1810,Table3[customer_no],'Hospitalisation Details'!$D$2:$D$2344,"NOT FOUND")</f>
        <v>12</v>
      </c>
      <c r="M1810" s="33">
        <f>_xlfn.XLOOKUP(A1810,Table3[customer_no],Table3[dd/mm/yy],"NOT FOUND")</f>
        <v>34558</v>
      </c>
      <c r="N1810">
        <f>_xlfn.XLOOKUP(A1810,Table3[customer_no],Table3[age],"NOT FOUND")</f>
        <v>28</v>
      </c>
      <c r="O1810" cm="1">
        <f t="array" ref="O1810">_xlfn.XLOOKUP(A1810,Table3[customer_no],'Hospitalisation Details'!$E$2:$E$2344,"NOT FOUND")</f>
        <v>2</v>
      </c>
      <c r="P1810" t="str">
        <f>_xlfn.XLOOKUP(A1810,Table3[customer_no],Table3[hsplt_handled],"NOT FOUND")</f>
        <v>tier - 2</v>
      </c>
      <c r="Q1810" t="str">
        <f>_xlfn.XLOOKUP(A1810,Table3[customer_no],Table3[city_handled],"NOT FOUND")</f>
        <v>tier - 1</v>
      </c>
      <c r="R1810" t="str">
        <f>_xlfn.XLOOKUP(A1810,Table3[customer_no],Table3[state_id],"NOT FOUND")</f>
        <v>R1012</v>
      </c>
      <c r="S1810" s="34" cm="1">
        <f t="array" ref="S1810">_xlfn.XLOOKUP(A1810,Table3[customer_no],'Hospitalisation Details'!$F$2:$F$2344,"NOT FOUND")</f>
        <v>4719.74</v>
      </c>
      <c r="T1810" t="str">
        <f>_xlfn.XLOOKUP(A1810,Table2[Customer ID],Table2[BMI_category],"NOT FOUND")</f>
        <v>Normal Weight</v>
      </c>
      <c r="U1810" s="7">
        <f>_xlfn.XLOOKUP(A1810,Table2[Customer ID],Table2[no of surgery],"NOT FOUND")</f>
        <v>0</v>
      </c>
      <c r="V1810" t="str">
        <f>_xlfn.XLOOKUP(A1810,Table2[Customer ID],Table2[smoker_missing],"NOT FOUND")</f>
        <v>No</v>
      </c>
      <c r="W1810" t="str">
        <f t="shared" si="28"/>
        <v>Normal</v>
      </c>
      <c r="X1810" s="37">
        <f>SUM(Table5[[#This Row],[Title]:[Diabetes Level]])</f>
        <v>41341.945</v>
      </c>
    </row>
    <row r="1811" spans="1:24" x14ac:dyDescent="0.25">
      <c r="A1811" t="s">
        <v>560</v>
      </c>
      <c r="B1811" t="str">
        <f>VLOOKUP(A1811,'Customer Names'!$A$2:$E$2336,3,FALSE)</f>
        <v>Ms.</v>
      </c>
      <c r="C1811" t="str">
        <f>_xlfn.XLOOKUP(A1811,$A$2:$A$2336,'Customer Names'!$D$2:$D$2336,"NOT FOUND")</f>
        <v>Cindy</v>
      </c>
      <c r="D1811" t="str">
        <f>_xlfn.XLOOKUP(A1811,$A$2:$A$2336,'Customer Names'!$E$2:$E$2336,"NOT FOUND")</f>
        <v>Huntington</v>
      </c>
      <c r="E1811" cm="1">
        <f t="array" ref="E1811">_xlfn.XLOOKUP(A1811,$A$2:$A$2336,Table2[BMI],"NOT FOUND")</f>
        <v>22.895</v>
      </c>
      <c r="F1811" cm="1">
        <f t="array" ref="F1811">_xlfn.XLOOKUP(A1811,$A$2:$A$2336,Table2[HBA1C],"NOT FOUND")</f>
        <v>5.24</v>
      </c>
      <c r="G1811" t="str" cm="1">
        <f t="array" ref="G1811">_xlfn.XLOOKUP(A1811,$A$2:$A$2336,Table2[Heart Issues],"NOT FOUND")</f>
        <v>No</v>
      </c>
      <c r="H1811" t="str" cm="1">
        <f t="array" ref="H1811">_xlfn.XLOOKUP(A1811,$A$2:$A$2336,Table2[Any Transplants],"NOT FOUND")</f>
        <v>No</v>
      </c>
      <c r="I1811" t="str" cm="1">
        <f t="array" ref="I1811">_xlfn.XLOOKUP(A1811,$A$2:$A$2336,Table2[Cancer history],"NOT FOUND")</f>
        <v>No</v>
      </c>
      <c r="J1811" t="str">
        <f>_xlfn.XLOOKUP(A1811,Table3[customer_no],Table3[month],"NOT FOUND")</f>
        <v>Sep</v>
      </c>
      <c r="K1811" s="7">
        <f>_xlfn.XLOOKUP(A1811,Table3[customer_no],Table3[year_average],"NOT FOUND")</f>
        <v>1992</v>
      </c>
      <c r="L1811" cm="1">
        <f t="array" ref="L1811">_xlfn.XLOOKUP(A1811,Table3[customer_no],'Hospitalisation Details'!$D$2:$D$2344,"NOT FOUND")</f>
        <v>28</v>
      </c>
      <c r="M1811" s="33">
        <f>_xlfn.XLOOKUP(A1811,Table3[customer_no],Table3[dd/mm/yy],"NOT FOUND")</f>
        <v>33875</v>
      </c>
      <c r="N1811">
        <f>_xlfn.XLOOKUP(A1811,Table3[customer_no],Table3[age],"NOT FOUND")</f>
        <v>30</v>
      </c>
      <c r="O1811" cm="1">
        <f t="array" ref="O1811">_xlfn.XLOOKUP(A1811,Table3[customer_no],'Hospitalisation Details'!$E$2:$E$2344,"NOT FOUND")</f>
        <v>1</v>
      </c>
      <c r="P1811" t="str">
        <f>_xlfn.XLOOKUP(A1811,Table3[customer_no],Table3[hsplt_handled],"NOT FOUND")</f>
        <v>tier - 2</v>
      </c>
      <c r="Q1811" t="str">
        <f>_xlfn.XLOOKUP(A1811,Table3[customer_no],Table3[city_handled],"NOT FOUND")</f>
        <v>tier - 2</v>
      </c>
      <c r="R1811" t="str">
        <f>_xlfn.XLOOKUP(A1811,Table3[customer_no],Table3[state_id],"NOT FOUND")</f>
        <v>R1024</v>
      </c>
      <c r="S1811" s="34" cm="1">
        <f t="array" ref="S1811">_xlfn.XLOOKUP(A1811,Table3[customer_no],'Hospitalisation Details'!$F$2:$F$2344,"NOT FOUND")</f>
        <v>4719.5200000000004</v>
      </c>
      <c r="T1811" t="str">
        <f>_xlfn.XLOOKUP(A1811,Table2[Customer ID],Table2[BMI_category],"NOT FOUND")</f>
        <v>Normal Weight</v>
      </c>
      <c r="U1811" s="7">
        <f>_xlfn.XLOOKUP(A1811,Table2[Customer ID],Table2[no of surgery],"NOT FOUND")</f>
        <v>1</v>
      </c>
      <c r="V1811" t="str">
        <f>_xlfn.XLOOKUP(A1811,Table2[Customer ID],Table2[smoker_missing],"NOT FOUND")</f>
        <v>No</v>
      </c>
      <c r="W1811" t="str">
        <f t="shared" si="28"/>
        <v>Normal</v>
      </c>
      <c r="X1811" s="37">
        <f>SUM(Table5[[#This Row],[Title]:[Diabetes Level]])</f>
        <v>40674.654999999999</v>
      </c>
    </row>
    <row r="1812" spans="1:24" x14ac:dyDescent="0.25">
      <c r="A1812" t="s">
        <v>559</v>
      </c>
      <c r="B1812" t="str">
        <f>VLOOKUP(A1812,'Customer Names'!$A$2:$E$2336,3,FALSE)</f>
        <v>Ms.</v>
      </c>
      <c r="C1812" t="str">
        <f>_xlfn.XLOOKUP(A1812,$A$2:$A$2336,'Customer Names'!$D$2:$D$2336,"NOT FOUND")</f>
        <v>Esther</v>
      </c>
      <c r="D1812" t="str">
        <f>_xlfn.XLOOKUP(A1812,$A$2:$A$2336,'Customer Names'!$E$2:$E$2336,"NOT FOUND")</f>
        <v>Kendall</v>
      </c>
      <c r="E1812" cm="1">
        <f t="array" ref="E1812">_xlfn.XLOOKUP(A1812,$A$2:$A$2336,Table2[BMI],"NOT FOUND")</f>
        <v>21.945</v>
      </c>
      <c r="F1812" cm="1">
        <f t="array" ref="F1812">_xlfn.XLOOKUP(A1812,$A$2:$A$2336,Table2[HBA1C],"NOT FOUND")</f>
        <v>5.37</v>
      </c>
      <c r="G1812" t="str" cm="1">
        <f t="array" ref="G1812">_xlfn.XLOOKUP(A1812,$A$2:$A$2336,Table2[Heart Issues],"NOT FOUND")</f>
        <v>No</v>
      </c>
      <c r="H1812" t="str" cm="1">
        <f t="array" ref="H1812">_xlfn.XLOOKUP(A1812,$A$2:$A$2336,Table2[Any Transplants],"NOT FOUND")</f>
        <v>No</v>
      </c>
      <c r="I1812" t="str" cm="1">
        <f t="array" ref="I1812">_xlfn.XLOOKUP(A1812,$A$2:$A$2336,Table2[Cancer history],"NOT FOUND")</f>
        <v>No</v>
      </c>
      <c r="J1812" t="str">
        <f>_xlfn.XLOOKUP(A1812,Table3[customer_no],Table3[month],"NOT FOUND")</f>
        <v>Oct</v>
      </c>
      <c r="K1812" s="7">
        <f>_xlfn.XLOOKUP(A1812,Table3[customer_no],Table3[year_average],"NOT FOUND")</f>
        <v>1992</v>
      </c>
      <c r="L1812" cm="1">
        <f t="array" ref="L1812">_xlfn.XLOOKUP(A1812,Table3[customer_no],'Hospitalisation Details'!$D$2:$D$2344,"NOT FOUND")</f>
        <v>9</v>
      </c>
      <c r="M1812" s="33">
        <f>_xlfn.XLOOKUP(A1812,Table3[customer_no],Table3[dd/mm/yy],"NOT FOUND")</f>
        <v>33886</v>
      </c>
      <c r="N1812">
        <f>_xlfn.XLOOKUP(A1812,Table3[customer_no],Table3[age],"NOT FOUND")</f>
        <v>30</v>
      </c>
      <c r="O1812" cm="1">
        <f t="array" ref="O1812">_xlfn.XLOOKUP(A1812,Table3[customer_no],'Hospitalisation Details'!$E$2:$E$2344,"NOT FOUND")</f>
        <v>1</v>
      </c>
      <c r="P1812" t="str">
        <f>_xlfn.XLOOKUP(A1812,Table3[customer_no],Table3[hsplt_handled],"NOT FOUND")</f>
        <v>tier - 2</v>
      </c>
      <c r="Q1812" t="str">
        <f>_xlfn.XLOOKUP(A1812,Table3[customer_no],Table3[city_handled],"NOT FOUND")</f>
        <v>tier - 3</v>
      </c>
      <c r="R1812" t="str">
        <f>_xlfn.XLOOKUP(A1812,Table3[customer_no],Table3[state_id],"NOT FOUND")</f>
        <v>R1024</v>
      </c>
      <c r="S1812" s="34" cm="1">
        <f t="array" ref="S1812">_xlfn.XLOOKUP(A1812,Table3[customer_no],'Hospitalisation Details'!$F$2:$F$2344,"NOT FOUND")</f>
        <v>4718.2</v>
      </c>
      <c r="T1812" t="str">
        <f>_xlfn.XLOOKUP(A1812,Table2[Customer ID],Table2[BMI_category],"NOT FOUND")</f>
        <v>Normal Weight</v>
      </c>
      <c r="U1812" s="7">
        <f>_xlfn.XLOOKUP(A1812,Table2[Customer ID],Table2[no of surgery],"NOT FOUND")</f>
        <v>1</v>
      </c>
      <c r="V1812" t="str">
        <f>_xlfn.XLOOKUP(A1812,Table2[Customer ID],Table2[smoker_missing],"NOT FOUND")</f>
        <v>No</v>
      </c>
      <c r="W1812" t="str">
        <f t="shared" si="28"/>
        <v>Normal</v>
      </c>
      <c r="X1812" s="37">
        <f>SUM(Table5[[#This Row],[Title]:[Diabetes Level]])</f>
        <v>40664.514999999999</v>
      </c>
    </row>
    <row r="1813" spans="1:24" x14ac:dyDescent="0.25">
      <c r="A1813" t="s">
        <v>558</v>
      </c>
      <c r="B1813" t="str">
        <f>VLOOKUP(A1813,'Customer Names'!$A$2:$E$2336,3,FALSE)</f>
        <v>Ms.</v>
      </c>
      <c r="C1813" t="str">
        <f>_xlfn.XLOOKUP(A1813,$A$2:$A$2336,'Customer Names'!$D$2:$D$2336,"NOT FOUND")</f>
        <v>Jackie</v>
      </c>
      <c r="D1813" t="str">
        <f>_xlfn.XLOOKUP(A1813,$A$2:$A$2336,'Customer Names'!$E$2:$E$2336,"NOT FOUND")</f>
        <v>Gast</v>
      </c>
      <c r="E1813" cm="1">
        <f t="array" ref="E1813">_xlfn.XLOOKUP(A1813,$A$2:$A$2336,Table2[BMI],"NOT FOUND")</f>
        <v>19.47</v>
      </c>
      <c r="F1813" cm="1">
        <f t="array" ref="F1813">_xlfn.XLOOKUP(A1813,$A$2:$A$2336,Table2[HBA1C],"NOT FOUND")</f>
        <v>6.6</v>
      </c>
      <c r="G1813" t="str" cm="1">
        <f t="array" ref="G1813">_xlfn.XLOOKUP(A1813,$A$2:$A$2336,Table2[Heart Issues],"NOT FOUND")</f>
        <v>yes</v>
      </c>
      <c r="H1813" t="str" cm="1">
        <f t="array" ref="H1813">_xlfn.XLOOKUP(A1813,$A$2:$A$2336,Table2[Any Transplants],"NOT FOUND")</f>
        <v>No</v>
      </c>
      <c r="I1813" t="str" cm="1">
        <f t="array" ref="I1813">_xlfn.XLOOKUP(A1813,$A$2:$A$2336,Table2[Cancer history],"NOT FOUND")</f>
        <v>No</v>
      </c>
      <c r="J1813" t="str">
        <f>_xlfn.XLOOKUP(A1813,Table3[customer_no],Table3[month],"NOT FOUND")</f>
        <v>Aug</v>
      </c>
      <c r="K1813" s="7">
        <f>_xlfn.XLOOKUP(A1813,Table3[customer_no],Table3[year_average],"NOT FOUND")</f>
        <v>1981</v>
      </c>
      <c r="L1813" cm="1">
        <f t="array" ref="L1813">_xlfn.XLOOKUP(A1813,Table3[customer_no],'Hospitalisation Details'!$D$2:$D$2344,"NOT FOUND")</f>
        <v>12</v>
      </c>
      <c r="M1813" s="33">
        <f>_xlfn.XLOOKUP(A1813,Table3[customer_no],Table3[dd/mm/yy],"NOT FOUND")</f>
        <v>29810</v>
      </c>
      <c r="N1813">
        <f>_xlfn.XLOOKUP(A1813,Table3[customer_no],Table3[age],"NOT FOUND")</f>
        <v>41</v>
      </c>
      <c r="O1813" cm="1">
        <f t="array" ref="O1813">_xlfn.XLOOKUP(A1813,Table3[customer_no],'Hospitalisation Details'!$E$2:$E$2344,"NOT FOUND")</f>
        <v>1</v>
      </c>
      <c r="P1813" t="str">
        <f>_xlfn.XLOOKUP(A1813,Table3[customer_no],Table3[hsplt_handled],"NOT FOUND")</f>
        <v>tier - 2</v>
      </c>
      <c r="Q1813" t="str">
        <f>_xlfn.XLOOKUP(A1813,Table3[customer_no],Table3[city_handled],"NOT FOUND")</f>
        <v>tier - 3</v>
      </c>
      <c r="R1813" t="str">
        <f>_xlfn.XLOOKUP(A1813,Table3[customer_no],Table3[state_id],"NOT FOUND")</f>
        <v>R1011</v>
      </c>
      <c r="S1813" s="34" cm="1">
        <f t="array" ref="S1813">_xlfn.XLOOKUP(A1813,Table3[customer_no],'Hospitalisation Details'!$F$2:$F$2344,"NOT FOUND")</f>
        <v>4712.12</v>
      </c>
      <c r="T1813" t="str">
        <f>_xlfn.XLOOKUP(A1813,Table2[Customer ID],Table2[BMI_category],"NOT FOUND")</f>
        <v>Normal Weight</v>
      </c>
      <c r="U1813" s="7">
        <f>_xlfn.XLOOKUP(A1813,Table2[Customer ID],Table2[no of surgery],"NOT FOUND")</f>
        <v>0</v>
      </c>
      <c r="V1813" t="str">
        <f>_xlfn.XLOOKUP(A1813,Table2[Customer ID],Table2[smoker_missing],"NOT FOUND")</f>
        <v>No</v>
      </c>
      <c r="W1813" t="str">
        <f t="shared" si="28"/>
        <v>Diabetes</v>
      </c>
      <c r="X1813" s="37">
        <f>SUM(Table5[[#This Row],[Title]:[Diabetes Level]])</f>
        <v>36583.19</v>
      </c>
    </row>
    <row r="1814" spans="1:24" x14ac:dyDescent="0.25">
      <c r="A1814" t="s">
        <v>557</v>
      </c>
      <c r="B1814" t="str">
        <f>VLOOKUP(A1814,'Customer Names'!$A$2:$E$2336,3,FALSE)</f>
        <v>Mr.</v>
      </c>
      <c r="C1814" t="str">
        <f>_xlfn.XLOOKUP(A1814,$A$2:$A$2336,'Customer Names'!$D$2:$D$2336,"NOT FOUND")</f>
        <v>Timothy P.</v>
      </c>
      <c r="D1814" t="str">
        <f>_xlfn.XLOOKUP(A1814,$A$2:$A$2336,'Customer Names'!$E$2:$E$2336,"NOT FOUND")</f>
        <v>Scanlin</v>
      </c>
      <c r="E1814" cm="1">
        <f t="array" ref="E1814">_xlfn.XLOOKUP(A1814,$A$2:$A$2336,Table2[BMI],"NOT FOUND")</f>
        <v>15.61</v>
      </c>
      <c r="F1814" cm="1">
        <f t="array" ref="F1814">_xlfn.XLOOKUP(A1814,$A$2:$A$2336,Table2[HBA1C],"NOT FOUND")</f>
        <v>5.77</v>
      </c>
      <c r="G1814" t="str" cm="1">
        <f t="array" ref="G1814">_xlfn.XLOOKUP(A1814,$A$2:$A$2336,Table2[Heart Issues],"NOT FOUND")</f>
        <v>No</v>
      </c>
      <c r="H1814" t="str" cm="1">
        <f t="array" ref="H1814">_xlfn.XLOOKUP(A1814,$A$2:$A$2336,Table2[Any Transplants],"NOT FOUND")</f>
        <v>No</v>
      </c>
      <c r="I1814" t="str" cm="1">
        <f t="array" ref="I1814">_xlfn.XLOOKUP(A1814,$A$2:$A$2336,Table2[Cancer history],"NOT FOUND")</f>
        <v>No</v>
      </c>
      <c r="J1814" t="str">
        <f>_xlfn.XLOOKUP(A1814,Table3[customer_no],Table3[month],"NOT FOUND")</f>
        <v>Dec</v>
      </c>
      <c r="K1814" s="7">
        <f>_xlfn.XLOOKUP(A1814,Table3[customer_no],Table3[year_average],"NOT FOUND")</f>
        <v>1977</v>
      </c>
      <c r="L1814" cm="1">
        <f t="array" ref="L1814">_xlfn.XLOOKUP(A1814,Table3[customer_no],'Hospitalisation Details'!$D$2:$D$2344,"NOT FOUND")</f>
        <v>4</v>
      </c>
      <c r="M1814" s="33">
        <f>_xlfn.XLOOKUP(A1814,Table3[customer_no],Table3[dd/mm/yy],"NOT FOUND")</f>
        <v>28463</v>
      </c>
      <c r="N1814">
        <f>_xlfn.XLOOKUP(A1814,Table3[customer_no],Table3[age],"NOT FOUND")</f>
        <v>45</v>
      </c>
      <c r="O1814" cm="1">
        <f t="array" ref="O1814">_xlfn.XLOOKUP(A1814,Table3[customer_no],'Hospitalisation Details'!$E$2:$E$2344,"NOT FOUND")</f>
        <v>2</v>
      </c>
      <c r="P1814" t="str">
        <f>_xlfn.XLOOKUP(A1814,Table3[customer_no],Table3[hsplt_handled],"NOT FOUND")</f>
        <v>tier - 2</v>
      </c>
      <c r="Q1814" t="str">
        <f>_xlfn.XLOOKUP(A1814,Table3[customer_no],Table3[city_handled],"NOT FOUND")</f>
        <v>tier - 3</v>
      </c>
      <c r="R1814" t="str">
        <f>_xlfn.XLOOKUP(A1814,Table3[customer_no],Table3[state_id],"NOT FOUND")</f>
        <v>R1013</v>
      </c>
      <c r="S1814" s="34" cm="1">
        <f t="array" ref="S1814">_xlfn.XLOOKUP(A1814,Table3[customer_no],'Hospitalisation Details'!$F$2:$F$2344,"NOT FOUND")</f>
        <v>4699.47</v>
      </c>
      <c r="T1814" t="str">
        <f>_xlfn.XLOOKUP(A1814,Table2[Customer ID],Table2[BMI_category],"NOT FOUND")</f>
        <v>Underweight</v>
      </c>
      <c r="U1814" s="7">
        <f>_xlfn.XLOOKUP(A1814,Table2[Customer ID],Table2[no of surgery],"NOT FOUND")</f>
        <v>0</v>
      </c>
      <c r="V1814" t="str">
        <f>_xlfn.XLOOKUP(A1814,Table2[Customer ID],Table2[smoker_missing],"NOT FOUND")</f>
        <v>No</v>
      </c>
      <c r="W1814" t="str">
        <f t="shared" si="28"/>
        <v>Prediabetes</v>
      </c>
      <c r="X1814" s="37">
        <f>SUM(Table5[[#This Row],[Title]:[Diabetes Level]])</f>
        <v>35211.85</v>
      </c>
    </row>
    <row r="1815" spans="1:24" x14ac:dyDescent="0.25">
      <c r="A1815" t="s">
        <v>556</v>
      </c>
      <c r="B1815" t="str">
        <f>VLOOKUP(A1815,'Customer Names'!$A$2:$E$2336,3,FALSE)</f>
        <v>Ms.</v>
      </c>
      <c r="C1815" t="str">
        <f>_xlfn.XLOOKUP(A1815,$A$2:$A$2336,'Customer Names'!$D$2:$D$2336,"NOT FOUND")</f>
        <v>Lauren</v>
      </c>
      <c r="D1815" t="str">
        <f>_xlfn.XLOOKUP(A1815,$A$2:$A$2336,'Customer Names'!$E$2:$E$2336,"NOT FOUND")</f>
        <v>Philbrook</v>
      </c>
      <c r="E1815" cm="1">
        <f t="array" ref="E1815">_xlfn.XLOOKUP(A1815,$A$2:$A$2336,Table2[BMI],"NOT FOUND")</f>
        <v>28.6</v>
      </c>
      <c r="F1815" cm="1">
        <f t="array" ref="F1815">_xlfn.XLOOKUP(A1815,$A$2:$A$2336,Table2[HBA1C],"NOT FOUND")</f>
        <v>6.08</v>
      </c>
      <c r="G1815" t="str" cm="1">
        <f t="array" ref="G1815">_xlfn.XLOOKUP(A1815,$A$2:$A$2336,Table2[Heart Issues],"NOT FOUND")</f>
        <v>No</v>
      </c>
      <c r="H1815" t="str" cm="1">
        <f t="array" ref="H1815">_xlfn.XLOOKUP(A1815,$A$2:$A$2336,Table2[Any Transplants],"NOT FOUND")</f>
        <v>No</v>
      </c>
      <c r="I1815" t="str" cm="1">
        <f t="array" ref="I1815">_xlfn.XLOOKUP(A1815,$A$2:$A$2336,Table2[Cancer history],"NOT FOUND")</f>
        <v>Yes</v>
      </c>
      <c r="J1815" t="str">
        <f>_xlfn.XLOOKUP(A1815,Table3[customer_no],Table3[month],"NOT FOUND")</f>
        <v>Jun</v>
      </c>
      <c r="K1815" s="7">
        <f>_xlfn.XLOOKUP(A1815,Table3[customer_no],Table3[year_average],"NOT FOUND")</f>
        <v>2003</v>
      </c>
      <c r="L1815" cm="1">
        <f t="array" ref="L1815">_xlfn.XLOOKUP(A1815,Table3[customer_no],'Hospitalisation Details'!$D$2:$D$2344,"NOT FOUND")</f>
        <v>22</v>
      </c>
      <c r="M1815" s="33">
        <f>_xlfn.XLOOKUP(A1815,Table3[customer_no],Table3[dd/mm/yy],"NOT FOUND")</f>
        <v>37794</v>
      </c>
      <c r="N1815">
        <f>_xlfn.XLOOKUP(A1815,Table3[customer_no],Table3[age],"NOT FOUND")</f>
        <v>19</v>
      </c>
      <c r="O1815" cm="1">
        <f t="array" ref="O1815">_xlfn.XLOOKUP(A1815,Table3[customer_no],'Hospitalisation Details'!$E$2:$E$2344,"NOT FOUND")</f>
        <v>5</v>
      </c>
      <c r="P1815" t="str">
        <f>_xlfn.XLOOKUP(A1815,Table3[customer_no],Table3[hsplt_handled],"NOT FOUND")</f>
        <v>tier - 2</v>
      </c>
      <c r="Q1815" t="str">
        <f>_xlfn.XLOOKUP(A1815,Table3[customer_no],Table3[city_handled],"NOT FOUND")</f>
        <v>tier - 3</v>
      </c>
      <c r="R1815" t="str">
        <f>_xlfn.XLOOKUP(A1815,Table3[customer_no],Table3[state_id],"NOT FOUND")</f>
        <v>R1011</v>
      </c>
      <c r="S1815" s="34" cm="1">
        <f t="array" ref="S1815">_xlfn.XLOOKUP(A1815,Table3[customer_no],'Hospitalisation Details'!$F$2:$F$2344,"NOT FOUND")</f>
        <v>4687.8</v>
      </c>
      <c r="T1815" t="str">
        <f>_xlfn.XLOOKUP(A1815,Table2[Customer ID],Table2[BMI_category],"NOT FOUND")</f>
        <v>Overweight</v>
      </c>
      <c r="U1815" s="7">
        <f>_xlfn.XLOOKUP(A1815,Table2[Customer ID],Table2[no of surgery],"NOT FOUND")</f>
        <v>1</v>
      </c>
      <c r="V1815" t="str">
        <f>_xlfn.XLOOKUP(A1815,Table2[Customer ID],Table2[smoker_missing],"NOT FOUND")</f>
        <v>No</v>
      </c>
      <c r="W1815" t="str">
        <f t="shared" si="28"/>
        <v>Prediabetes</v>
      </c>
      <c r="X1815" s="37">
        <f>SUM(Table5[[#This Row],[Title]:[Diabetes Level]])</f>
        <v>44566.48</v>
      </c>
    </row>
    <row r="1816" spans="1:24" x14ac:dyDescent="0.25">
      <c r="A1816" t="s">
        <v>555</v>
      </c>
      <c r="B1816" t="str">
        <f>VLOOKUP(A1816,'Customer Names'!$A$2:$E$2336,3,FALSE)</f>
        <v>Mr.</v>
      </c>
      <c r="C1816" t="str">
        <f>_xlfn.XLOOKUP(A1816,$A$2:$A$2336,'Customer Names'!$D$2:$D$2336,"NOT FOUND")</f>
        <v>Benjamin</v>
      </c>
      <c r="D1816" t="str">
        <f>_xlfn.XLOOKUP(A1816,$A$2:$A$2336,'Customer Names'!$E$2:$E$2336,"NOT FOUND")</f>
        <v>Cowan</v>
      </c>
      <c r="E1816" cm="1">
        <f t="array" ref="E1816">_xlfn.XLOOKUP(A1816,$A$2:$A$2336,Table2[BMI],"NOT FOUND")</f>
        <v>46.53</v>
      </c>
      <c r="F1816" cm="1">
        <f t="array" ref="F1816">_xlfn.XLOOKUP(A1816,$A$2:$A$2336,Table2[HBA1C],"NOT FOUND")</f>
        <v>4.16</v>
      </c>
      <c r="G1816" t="str" cm="1">
        <f t="array" ref="G1816">_xlfn.XLOOKUP(A1816,$A$2:$A$2336,Table2[Heart Issues],"NOT FOUND")</f>
        <v>No</v>
      </c>
      <c r="H1816" t="str" cm="1">
        <f t="array" ref="H1816">_xlfn.XLOOKUP(A1816,$A$2:$A$2336,Table2[Any Transplants],"NOT FOUND")</f>
        <v>No</v>
      </c>
      <c r="I1816" t="str" cm="1">
        <f t="array" ref="I1816">_xlfn.XLOOKUP(A1816,$A$2:$A$2336,Table2[Cancer history],"NOT FOUND")</f>
        <v>No</v>
      </c>
      <c r="J1816" t="str">
        <f>_xlfn.XLOOKUP(A1816,Table3[customer_no],Table3[month],"NOT FOUND")</f>
        <v>Sep</v>
      </c>
      <c r="K1816" s="7">
        <f>_xlfn.XLOOKUP(A1816,Table3[customer_no],Table3[year_average],"NOT FOUND")</f>
        <v>1990</v>
      </c>
      <c r="L1816" cm="1">
        <f t="array" ref="L1816">_xlfn.XLOOKUP(A1816,Table3[customer_no],'Hospitalisation Details'!$D$2:$D$2344,"NOT FOUND")</f>
        <v>4</v>
      </c>
      <c r="M1816" s="33">
        <f>_xlfn.XLOOKUP(A1816,Table3[customer_no],Table3[dd/mm/yy],"NOT FOUND")</f>
        <v>33120</v>
      </c>
      <c r="N1816">
        <f>_xlfn.XLOOKUP(A1816,Table3[customer_no],Table3[age],"NOT FOUND")</f>
        <v>32</v>
      </c>
      <c r="O1816" cm="1">
        <f t="array" ref="O1816">_xlfn.XLOOKUP(A1816,Table3[customer_no],'Hospitalisation Details'!$E$2:$E$2344,"NOT FOUND")</f>
        <v>2</v>
      </c>
      <c r="P1816" t="str">
        <f>_xlfn.XLOOKUP(A1816,Table3[customer_no],Table3[hsplt_handled],"NOT FOUND")</f>
        <v>tier - 3</v>
      </c>
      <c r="Q1816" t="str">
        <f>_xlfn.XLOOKUP(A1816,Table3[customer_no],Table3[city_handled],"NOT FOUND")</f>
        <v>tier - 3</v>
      </c>
      <c r="R1816" t="str">
        <f>_xlfn.XLOOKUP(A1816,Table3[customer_no],Table3[state_id],"NOT FOUND")</f>
        <v>R1013</v>
      </c>
      <c r="S1816" s="34" cm="1">
        <f t="array" ref="S1816">_xlfn.XLOOKUP(A1816,Table3[customer_no],'Hospitalisation Details'!$F$2:$F$2344,"NOT FOUND")</f>
        <v>4686.3900000000003</v>
      </c>
      <c r="T1816" t="str">
        <f>_xlfn.XLOOKUP(A1816,Table2[Customer ID],Table2[BMI_category],"NOT FOUND")</f>
        <v>Obesity</v>
      </c>
      <c r="U1816" s="7">
        <f>_xlfn.XLOOKUP(A1816,Table2[Customer ID],Table2[no of surgery],"NOT FOUND")</f>
        <v>0</v>
      </c>
      <c r="V1816" t="str">
        <f>_xlfn.XLOOKUP(A1816,Table2[Customer ID],Table2[smoker_missing],"NOT FOUND")</f>
        <v>No</v>
      </c>
      <c r="W1816" t="str">
        <f t="shared" si="28"/>
        <v>Normal</v>
      </c>
      <c r="X1816" s="37">
        <f>SUM(Table5[[#This Row],[Title]:[Diabetes Level]])</f>
        <v>39885.08</v>
      </c>
    </row>
    <row r="1817" spans="1:24" x14ac:dyDescent="0.25">
      <c r="A1817" t="s">
        <v>554</v>
      </c>
      <c r="B1817" t="str">
        <f>VLOOKUP(A1817,'Customer Names'!$A$2:$E$2336,3,FALSE)</f>
        <v>Mr.</v>
      </c>
      <c r="C1817" t="str">
        <f>_xlfn.XLOOKUP(A1817,$A$2:$A$2336,'Customer Names'!$D$2:$D$2336,"NOT FOUND")</f>
        <v>Hugo M</v>
      </c>
      <c r="D1817" t="str">
        <f>_xlfn.XLOOKUP(A1817,$A$2:$A$2336,'Customer Names'!$E$2:$E$2336,"NOT FOUND")</f>
        <v>Sousa</v>
      </c>
      <c r="E1817" cm="1">
        <f t="array" ref="E1817">_xlfn.XLOOKUP(A1817,$A$2:$A$2336,Table2[BMI],"NOT FOUND")</f>
        <v>34.99</v>
      </c>
      <c r="F1817" cm="1">
        <f t="array" ref="F1817">_xlfn.XLOOKUP(A1817,$A$2:$A$2336,Table2[HBA1C],"NOT FOUND")</f>
        <v>5.0999999999999996</v>
      </c>
      <c r="G1817" t="str" cm="1">
        <f t="array" ref="G1817">_xlfn.XLOOKUP(A1817,$A$2:$A$2336,Table2[Heart Issues],"NOT FOUND")</f>
        <v>No</v>
      </c>
      <c r="H1817" t="str" cm="1">
        <f t="array" ref="H1817">_xlfn.XLOOKUP(A1817,$A$2:$A$2336,Table2[Any Transplants],"NOT FOUND")</f>
        <v>No</v>
      </c>
      <c r="I1817" t="str" cm="1">
        <f t="array" ref="I1817">_xlfn.XLOOKUP(A1817,$A$2:$A$2336,Table2[Cancer history],"NOT FOUND")</f>
        <v>Yes</v>
      </c>
      <c r="J1817" t="str">
        <f>_xlfn.XLOOKUP(A1817,Table3[customer_no],Table3[month],"NOT FOUND")</f>
        <v>Oct</v>
      </c>
      <c r="K1817" s="7">
        <f>_xlfn.XLOOKUP(A1817,Table3[customer_no],Table3[year_average],"NOT FOUND")</f>
        <v>2003</v>
      </c>
      <c r="L1817" cm="1">
        <f t="array" ref="L1817">_xlfn.XLOOKUP(A1817,Table3[customer_no],'Hospitalisation Details'!$D$2:$D$2344,"NOT FOUND")</f>
        <v>4</v>
      </c>
      <c r="M1817" s="33">
        <f>_xlfn.XLOOKUP(A1817,Table3[customer_no],Table3[dd/mm/yy],"NOT FOUND")</f>
        <v>37898</v>
      </c>
      <c r="N1817">
        <f>_xlfn.XLOOKUP(A1817,Table3[customer_no],Table3[age],"NOT FOUND")</f>
        <v>19</v>
      </c>
      <c r="O1817" cm="1">
        <f t="array" ref="O1817">_xlfn.XLOOKUP(A1817,Table3[customer_no],'Hospitalisation Details'!$E$2:$E$2344,"NOT FOUND")</f>
        <v>0</v>
      </c>
      <c r="P1817" t="str">
        <f>_xlfn.XLOOKUP(A1817,Table3[customer_no],Table3[hsplt_handled],"NOT FOUND")</f>
        <v>tier - 2</v>
      </c>
      <c r="Q1817" t="str">
        <f>_xlfn.XLOOKUP(A1817,Table3[customer_no],Table3[city_handled],"NOT FOUND")</f>
        <v>tier - 1</v>
      </c>
      <c r="R1817" t="str">
        <f>_xlfn.XLOOKUP(A1817,Table3[customer_no],Table3[state_id],"NOT FOUND")</f>
        <v>R1021</v>
      </c>
      <c r="S1817" s="34" cm="1">
        <f t="array" ref="S1817">_xlfn.XLOOKUP(A1817,Table3[customer_no],'Hospitalisation Details'!$F$2:$F$2344,"NOT FOUND")</f>
        <v>4678.8</v>
      </c>
      <c r="T1817" t="str">
        <f>_xlfn.XLOOKUP(A1817,Table2[Customer ID],Table2[BMI_category],"NOT FOUND")</f>
        <v>Obesity</v>
      </c>
      <c r="U1817" s="7">
        <f>_xlfn.XLOOKUP(A1817,Table2[Customer ID],Table2[no of surgery],"NOT FOUND")</f>
        <v>1</v>
      </c>
      <c r="V1817" t="str">
        <f>_xlfn.XLOOKUP(A1817,Table2[Customer ID],Table2[smoker_missing],"NOT FOUND")</f>
        <v>No</v>
      </c>
      <c r="W1817" t="str">
        <f t="shared" si="28"/>
        <v>Normal</v>
      </c>
      <c r="X1817" s="37">
        <f>SUM(Table5[[#This Row],[Title]:[Diabetes Level]])</f>
        <v>44643.89</v>
      </c>
    </row>
    <row r="1818" spans="1:24" x14ac:dyDescent="0.25">
      <c r="A1818" t="s">
        <v>553</v>
      </c>
      <c r="B1818" t="str">
        <f>VLOOKUP(A1818,'Customer Names'!$A$2:$E$2336,3,FALSE)</f>
        <v>Mr.</v>
      </c>
      <c r="C1818" t="str">
        <f>_xlfn.XLOOKUP(A1818,$A$2:$A$2336,'Customer Names'!$D$2:$D$2336,"NOT FOUND")</f>
        <v>Daniel J. Jr.</v>
      </c>
      <c r="D1818" t="str">
        <f>_xlfn.XLOOKUP(A1818,$A$2:$A$2336,'Customer Names'!$E$2:$E$2336,"NOT FOUND")</f>
        <v>Stanton</v>
      </c>
      <c r="E1818" cm="1">
        <f t="array" ref="E1818">_xlfn.XLOOKUP(A1818,$A$2:$A$2336,Table2[BMI],"NOT FOUND")</f>
        <v>17.05</v>
      </c>
      <c r="F1818" cm="1">
        <f t="array" ref="F1818">_xlfn.XLOOKUP(A1818,$A$2:$A$2336,Table2[HBA1C],"NOT FOUND")</f>
        <v>5.3</v>
      </c>
      <c r="G1818" t="str" cm="1">
        <f t="array" ref="G1818">_xlfn.XLOOKUP(A1818,$A$2:$A$2336,Table2[Heart Issues],"NOT FOUND")</f>
        <v>No</v>
      </c>
      <c r="H1818" t="str" cm="1">
        <f t="array" ref="H1818">_xlfn.XLOOKUP(A1818,$A$2:$A$2336,Table2[Any Transplants],"NOT FOUND")</f>
        <v>No</v>
      </c>
      <c r="I1818" t="str" cm="1">
        <f t="array" ref="I1818">_xlfn.XLOOKUP(A1818,$A$2:$A$2336,Table2[Cancer history],"NOT FOUND")</f>
        <v>Yes</v>
      </c>
      <c r="J1818" t="str">
        <f>_xlfn.XLOOKUP(A1818,Table3[customer_no],Table3[month],"NOT FOUND")</f>
        <v>Oct</v>
      </c>
      <c r="K1818" s="7">
        <f>_xlfn.XLOOKUP(A1818,Table3[customer_no],Table3[year_average],"NOT FOUND")</f>
        <v>1979</v>
      </c>
      <c r="L1818" cm="1">
        <f t="array" ref="L1818">_xlfn.XLOOKUP(A1818,Table3[customer_no],'Hospitalisation Details'!$D$2:$D$2344,"NOT FOUND")</f>
        <v>18</v>
      </c>
      <c r="M1818" s="33">
        <f>_xlfn.XLOOKUP(A1818,Table3[customer_no],Table3[dd/mm/yy],"NOT FOUND")</f>
        <v>29146</v>
      </c>
      <c r="N1818">
        <f>_xlfn.XLOOKUP(A1818,Table3[customer_no],Table3[age],"NOT FOUND")</f>
        <v>43</v>
      </c>
      <c r="O1818" cm="1">
        <f t="array" ref="O1818">_xlfn.XLOOKUP(A1818,Table3[customer_no],'Hospitalisation Details'!$E$2:$E$2344,"NOT FOUND")</f>
        <v>2</v>
      </c>
      <c r="P1818" t="str">
        <f>_xlfn.XLOOKUP(A1818,Table3[customer_no],Table3[hsplt_handled],"NOT FOUND")</f>
        <v>tier - 2</v>
      </c>
      <c r="Q1818" t="str">
        <f>_xlfn.XLOOKUP(A1818,Table3[customer_no],Table3[city_handled],"NOT FOUND")</f>
        <v>tier - 1</v>
      </c>
      <c r="R1818" t="str">
        <f>_xlfn.XLOOKUP(A1818,Table3[customer_no],Table3[state_id],"NOT FOUND")</f>
        <v>R1013</v>
      </c>
      <c r="S1818" s="34" cm="1">
        <f t="array" ref="S1818">_xlfn.XLOOKUP(A1818,Table3[customer_no],'Hospitalisation Details'!$F$2:$F$2344,"NOT FOUND")</f>
        <v>4674.2</v>
      </c>
      <c r="T1818" t="str">
        <f>_xlfn.XLOOKUP(A1818,Table2[Customer ID],Table2[BMI_category],"NOT FOUND")</f>
        <v>Underweight</v>
      </c>
      <c r="U1818" s="7">
        <f>_xlfn.XLOOKUP(A1818,Table2[Customer ID],Table2[no of surgery],"NOT FOUND")</f>
        <v>1</v>
      </c>
      <c r="V1818" t="str">
        <f>_xlfn.XLOOKUP(A1818,Table2[Customer ID],Table2[smoker_missing],"NOT FOUND")</f>
        <v>No</v>
      </c>
      <c r="W1818" t="str">
        <f t="shared" si="28"/>
        <v>Normal</v>
      </c>
      <c r="X1818" s="37">
        <f>SUM(Table5[[#This Row],[Title]:[Diabetes Level]])</f>
        <v>35885.549999999996</v>
      </c>
    </row>
    <row r="1819" spans="1:24" x14ac:dyDescent="0.25">
      <c r="A1819" t="s">
        <v>552</v>
      </c>
      <c r="B1819" t="str">
        <f>VLOOKUP(A1819,'Customer Names'!$A$2:$E$2336,3,FALSE)</f>
        <v>Mr.</v>
      </c>
      <c r="C1819" t="str">
        <f>_xlfn.XLOOKUP(A1819,$A$2:$A$2336,'Customer Names'!$D$2:$D$2336,"NOT FOUND")</f>
        <v>Justin R</v>
      </c>
      <c r="D1819" t="str">
        <f>_xlfn.XLOOKUP(A1819,$A$2:$A$2336,'Customer Names'!$E$2:$E$2336,"NOT FOUND")</f>
        <v>Mollak</v>
      </c>
      <c r="E1819" cm="1">
        <f t="array" ref="E1819">_xlfn.XLOOKUP(A1819,$A$2:$A$2336,Table2[BMI],"NOT FOUND")</f>
        <v>37.18</v>
      </c>
      <c r="F1819" cm="1">
        <f t="array" ref="F1819">_xlfn.XLOOKUP(A1819,$A$2:$A$2336,Table2[HBA1C],"NOT FOUND")</f>
        <v>4.9000000000000004</v>
      </c>
      <c r="G1819" t="str" cm="1">
        <f t="array" ref="G1819">_xlfn.XLOOKUP(A1819,$A$2:$A$2336,Table2[Heart Issues],"NOT FOUND")</f>
        <v>No</v>
      </c>
      <c r="H1819" t="str" cm="1">
        <f t="array" ref="H1819">_xlfn.XLOOKUP(A1819,$A$2:$A$2336,Table2[Any Transplants],"NOT FOUND")</f>
        <v>No</v>
      </c>
      <c r="I1819" t="str" cm="1">
        <f t="array" ref="I1819">_xlfn.XLOOKUP(A1819,$A$2:$A$2336,Table2[Cancer history],"NOT FOUND")</f>
        <v>No</v>
      </c>
      <c r="J1819" t="str">
        <f>_xlfn.XLOOKUP(A1819,Table3[customer_no],Table3[month],"NOT FOUND")</f>
        <v>Jul</v>
      </c>
      <c r="K1819" s="7">
        <f>_xlfn.XLOOKUP(A1819,Table3[customer_no],Table3[year_average],"NOT FOUND")</f>
        <v>1990</v>
      </c>
      <c r="L1819" cm="1">
        <f t="array" ref="L1819">_xlfn.XLOOKUP(A1819,Table3[customer_no],'Hospitalisation Details'!$D$2:$D$2344,"NOT FOUND")</f>
        <v>13</v>
      </c>
      <c r="M1819" s="33">
        <f>_xlfn.XLOOKUP(A1819,Table3[customer_no],Table3[dd/mm/yy],"NOT FOUND")</f>
        <v>33067</v>
      </c>
      <c r="N1819">
        <f>_xlfn.XLOOKUP(A1819,Table3[customer_no],Table3[age],"NOT FOUND")</f>
        <v>32</v>
      </c>
      <c r="O1819" cm="1">
        <f t="array" ref="O1819">_xlfn.XLOOKUP(A1819,Table3[customer_no],'Hospitalisation Details'!$E$2:$E$2344,"NOT FOUND")</f>
        <v>2</v>
      </c>
      <c r="P1819" t="str">
        <f>_xlfn.XLOOKUP(A1819,Table3[customer_no],Table3[hsplt_handled],"NOT FOUND")</f>
        <v>tier - 2</v>
      </c>
      <c r="Q1819" t="str">
        <f>_xlfn.XLOOKUP(A1819,Table3[customer_no],Table3[city_handled],"NOT FOUND")</f>
        <v>tier - 1</v>
      </c>
      <c r="R1819" t="str">
        <f>_xlfn.XLOOKUP(A1819,Table3[customer_no],Table3[state_id],"NOT FOUND")</f>
        <v>R1013</v>
      </c>
      <c r="S1819" s="34" cm="1">
        <f t="array" ref="S1819">_xlfn.XLOOKUP(A1819,Table3[customer_no],'Hospitalisation Details'!$F$2:$F$2344,"NOT FOUND")</f>
        <v>4673.3900000000003</v>
      </c>
      <c r="T1819" t="str">
        <f>_xlfn.XLOOKUP(A1819,Table2[Customer ID],Table2[BMI_category],"NOT FOUND")</f>
        <v>Obesity</v>
      </c>
      <c r="U1819" s="7">
        <f>_xlfn.XLOOKUP(A1819,Table2[Customer ID],Table2[no of surgery],"NOT FOUND")</f>
        <v>0</v>
      </c>
      <c r="V1819" t="str">
        <f>_xlfn.XLOOKUP(A1819,Table2[Customer ID],Table2[smoker_missing],"NOT FOUND")</f>
        <v>No</v>
      </c>
      <c r="W1819" t="str">
        <f t="shared" si="28"/>
        <v>Normal</v>
      </c>
      <c r="X1819" s="37">
        <f>SUM(Table5[[#This Row],[Title]:[Diabetes Level]])</f>
        <v>39819.47</v>
      </c>
    </row>
    <row r="1820" spans="1:24" x14ac:dyDescent="0.25">
      <c r="A1820" t="s">
        <v>551</v>
      </c>
      <c r="B1820" t="str">
        <f>VLOOKUP(A1820,'Customer Names'!$A$2:$E$2336,3,FALSE)</f>
        <v>Mr.</v>
      </c>
      <c r="C1820" t="str">
        <f>_xlfn.XLOOKUP(A1820,$A$2:$A$2336,'Customer Names'!$D$2:$D$2336,"NOT FOUND")</f>
        <v>Colin</v>
      </c>
      <c r="D1820" t="str">
        <f>_xlfn.XLOOKUP(A1820,$A$2:$A$2336,'Customer Names'!$E$2:$E$2336,"NOT FOUND")</f>
        <v>Bell</v>
      </c>
      <c r="E1820" cm="1">
        <f t="array" ref="E1820">_xlfn.XLOOKUP(A1820,$A$2:$A$2336,Table2[BMI],"NOT FOUND")</f>
        <v>35.200000000000003</v>
      </c>
      <c r="F1820" cm="1">
        <f t="array" ref="F1820">_xlfn.XLOOKUP(A1820,$A$2:$A$2336,Table2[HBA1C],"NOT FOUND")</f>
        <v>5.55</v>
      </c>
      <c r="G1820" t="str" cm="1">
        <f t="array" ref="G1820">_xlfn.XLOOKUP(A1820,$A$2:$A$2336,Table2[Heart Issues],"NOT FOUND")</f>
        <v>No</v>
      </c>
      <c r="H1820" t="str" cm="1">
        <f t="array" ref="H1820">_xlfn.XLOOKUP(A1820,$A$2:$A$2336,Table2[Any Transplants],"NOT FOUND")</f>
        <v>No</v>
      </c>
      <c r="I1820" t="str" cm="1">
        <f t="array" ref="I1820">_xlfn.XLOOKUP(A1820,$A$2:$A$2336,Table2[Cancer history],"NOT FOUND")</f>
        <v>No</v>
      </c>
      <c r="J1820" t="str">
        <f>_xlfn.XLOOKUP(A1820,Table3[customer_no],Table3[month],"NOT FOUND")</f>
        <v>Sep</v>
      </c>
      <c r="K1820" s="7">
        <f>_xlfn.XLOOKUP(A1820,Table3[customer_no],Table3[year_average],"NOT FOUND")</f>
        <v>1990</v>
      </c>
      <c r="L1820" cm="1">
        <f t="array" ref="L1820">_xlfn.XLOOKUP(A1820,Table3[customer_no],'Hospitalisation Details'!$D$2:$D$2344,"NOT FOUND")</f>
        <v>26</v>
      </c>
      <c r="M1820" s="33">
        <f>_xlfn.XLOOKUP(A1820,Table3[customer_no],Table3[dd/mm/yy],"NOT FOUND")</f>
        <v>33142</v>
      </c>
      <c r="N1820">
        <f>_xlfn.XLOOKUP(A1820,Table3[customer_no],Table3[age],"NOT FOUND")</f>
        <v>32</v>
      </c>
      <c r="O1820" cm="1">
        <f t="array" ref="O1820">_xlfn.XLOOKUP(A1820,Table3[customer_no],'Hospitalisation Details'!$E$2:$E$2344,"NOT FOUND")</f>
        <v>2</v>
      </c>
      <c r="P1820" t="str">
        <f>_xlfn.XLOOKUP(A1820,Table3[customer_no],Table3[hsplt_handled],"NOT FOUND")</f>
        <v>tier - 2</v>
      </c>
      <c r="Q1820" t="str">
        <f>_xlfn.XLOOKUP(A1820,Table3[customer_no],Table3[city_handled],"NOT FOUND")</f>
        <v>tier - 2</v>
      </c>
      <c r="R1820" t="str">
        <f>_xlfn.XLOOKUP(A1820,Table3[customer_no],Table3[state_id],"NOT FOUND")</f>
        <v>R1011</v>
      </c>
      <c r="S1820" s="34" cm="1">
        <f t="array" ref="S1820">_xlfn.XLOOKUP(A1820,Table3[customer_no],'Hospitalisation Details'!$F$2:$F$2344,"NOT FOUND")</f>
        <v>4670.6400000000003</v>
      </c>
      <c r="T1820" t="str">
        <f>_xlfn.XLOOKUP(A1820,Table2[Customer ID],Table2[BMI_category],"NOT FOUND")</f>
        <v>Obesity</v>
      </c>
      <c r="U1820" s="7">
        <f>_xlfn.XLOOKUP(A1820,Table2[Customer ID],Table2[no of surgery],"NOT FOUND")</f>
        <v>0</v>
      </c>
      <c r="V1820" t="str">
        <f>_xlfn.XLOOKUP(A1820,Table2[Customer ID],Table2[smoker_missing],"NOT FOUND")</f>
        <v>No</v>
      </c>
      <c r="W1820" t="str">
        <f t="shared" si="28"/>
        <v>Normal</v>
      </c>
      <c r="X1820" s="37">
        <f>SUM(Table5[[#This Row],[Title]:[Diabetes Level]])</f>
        <v>39903.39</v>
      </c>
    </row>
    <row r="1821" spans="1:24" x14ac:dyDescent="0.25">
      <c r="A1821" t="s">
        <v>550</v>
      </c>
      <c r="B1821" t="str">
        <f>VLOOKUP(A1821,'Customer Names'!$A$2:$E$2336,3,FALSE)</f>
        <v>Mr.</v>
      </c>
      <c r="C1821" t="str">
        <f>_xlfn.XLOOKUP(A1821,$A$2:$A$2336,'Customer Names'!$D$2:$D$2336,"NOT FOUND")</f>
        <v>Rob</v>
      </c>
      <c r="D1821" t="str">
        <f>_xlfn.XLOOKUP(A1821,$A$2:$A$2336,'Customer Names'!$E$2:$E$2336,"NOT FOUND")</f>
        <v>Weston</v>
      </c>
      <c r="E1821" cm="1">
        <f t="array" ref="E1821">_xlfn.XLOOKUP(A1821,$A$2:$A$2336,Table2[BMI],"NOT FOUND")</f>
        <v>37.335000000000001</v>
      </c>
      <c r="F1821" cm="1">
        <f t="array" ref="F1821">_xlfn.XLOOKUP(A1821,$A$2:$A$2336,Table2[HBA1C],"NOT FOUND")</f>
        <v>4.95</v>
      </c>
      <c r="G1821" t="str" cm="1">
        <f t="array" ref="G1821">_xlfn.XLOOKUP(A1821,$A$2:$A$2336,Table2[Heart Issues],"NOT FOUND")</f>
        <v>No</v>
      </c>
      <c r="H1821" t="str" cm="1">
        <f t="array" ref="H1821">_xlfn.XLOOKUP(A1821,$A$2:$A$2336,Table2[Any Transplants],"NOT FOUND")</f>
        <v>No</v>
      </c>
      <c r="I1821" t="str" cm="1">
        <f t="array" ref="I1821">_xlfn.XLOOKUP(A1821,$A$2:$A$2336,Table2[Cancer history],"NOT FOUND")</f>
        <v>No</v>
      </c>
      <c r="J1821" t="str">
        <f>_xlfn.XLOOKUP(A1821,Table3[customer_no],Table3[month],"NOT FOUND")</f>
        <v>Aug</v>
      </c>
      <c r="K1821" s="7">
        <f>_xlfn.XLOOKUP(A1821,Table3[customer_no],Table3[year_average],"NOT FOUND")</f>
        <v>1990</v>
      </c>
      <c r="L1821" cm="1">
        <f t="array" ref="L1821">_xlfn.XLOOKUP(A1821,Table3[customer_no],'Hospitalisation Details'!$D$2:$D$2344,"NOT FOUND")</f>
        <v>5</v>
      </c>
      <c r="M1821" s="33">
        <f>_xlfn.XLOOKUP(A1821,Table3[customer_no],Table3[dd/mm/yy],"NOT FOUND")</f>
        <v>33090</v>
      </c>
      <c r="N1821">
        <f>_xlfn.XLOOKUP(A1821,Table3[customer_no],Table3[age],"NOT FOUND")</f>
        <v>32</v>
      </c>
      <c r="O1821" cm="1">
        <f t="array" ref="O1821">_xlfn.XLOOKUP(A1821,Table3[customer_no],'Hospitalisation Details'!$E$2:$E$2344,"NOT FOUND")</f>
        <v>1</v>
      </c>
      <c r="P1821" t="str">
        <f>_xlfn.XLOOKUP(A1821,Table3[customer_no],Table3[hsplt_handled],"NOT FOUND")</f>
        <v>tier - 3</v>
      </c>
      <c r="Q1821" t="str">
        <f>_xlfn.XLOOKUP(A1821,Table3[customer_no],Table3[city_handled],"NOT FOUND")</f>
        <v>tier - 3</v>
      </c>
      <c r="R1821" t="str">
        <f>_xlfn.XLOOKUP(A1821,Table3[customer_no],Table3[state_id],"NOT FOUND")</f>
        <v>R1016</v>
      </c>
      <c r="S1821" s="34" cm="1">
        <f t="array" ref="S1821">_xlfn.XLOOKUP(A1821,Table3[customer_no],'Hospitalisation Details'!$F$2:$F$2344,"NOT FOUND")</f>
        <v>4667.6099999999997</v>
      </c>
      <c r="T1821" t="str">
        <f>_xlfn.XLOOKUP(A1821,Table2[Customer ID],Table2[BMI_category],"NOT FOUND")</f>
        <v>Obesity</v>
      </c>
      <c r="U1821" s="7">
        <f>_xlfn.XLOOKUP(A1821,Table2[Customer ID],Table2[no of surgery],"NOT FOUND")</f>
        <v>0</v>
      </c>
      <c r="V1821" t="str">
        <f>_xlfn.XLOOKUP(A1821,Table2[Customer ID],Table2[smoker_missing],"NOT FOUND")</f>
        <v>No</v>
      </c>
      <c r="W1821" t="str">
        <f t="shared" si="28"/>
        <v>Normal</v>
      </c>
      <c r="X1821" s="37">
        <f>SUM(Table5[[#This Row],[Title]:[Diabetes Level]])</f>
        <v>39827.895000000004</v>
      </c>
    </row>
    <row r="1822" spans="1:24" x14ac:dyDescent="0.25">
      <c r="A1822" t="s">
        <v>549</v>
      </c>
      <c r="B1822" t="str">
        <f>VLOOKUP(A1822,'Customer Names'!$A$2:$E$2336,3,FALSE)</f>
        <v>Mr.</v>
      </c>
      <c r="C1822" t="str">
        <f>_xlfn.XLOOKUP(A1822,$A$2:$A$2336,'Customer Names'!$D$2:$D$2336,"NOT FOUND")</f>
        <v>Patrick</v>
      </c>
      <c r="D1822" t="str">
        <f>_xlfn.XLOOKUP(A1822,$A$2:$A$2336,'Customer Names'!$E$2:$E$2336,"NOT FOUND")</f>
        <v>Rabuzzi</v>
      </c>
      <c r="E1822" cm="1">
        <f t="array" ref="E1822">_xlfn.XLOOKUP(A1822,$A$2:$A$2336,Table2[BMI],"NOT FOUND")</f>
        <v>27.265000000000001</v>
      </c>
      <c r="F1822" cm="1">
        <f t="array" ref="F1822">_xlfn.XLOOKUP(A1822,$A$2:$A$2336,Table2[HBA1C],"NOT FOUND")</f>
        <v>6.46</v>
      </c>
      <c r="G1822" t="str" cm="1">
        <f t="array" ref="G1822">_xlfn.XLOOKUP(A1822,$A$2:$A$2336,Table2[Heart Issues],"NOT FOUND")</f>
        <v>yes</v>
      </c>
      <c r="H1822" t="str" cm="1">
        <f t="array" ref="H1822">_xlfn.XLOOKUP(A1822,$A$2:$A$2336,Table2[Any Transplants],"NOT FOUND")</f>
        <v>No</v>
      </c>
      <c r="I1822" t="str" cm="1">
        <f t="array" ref="I1822">_xlfn.XLOOKUP(A1822,$A$2:$A$2336,Table2[Cancer history],"NOT FOUND")</f>
        <v>No</v>
      </c>
      <c r="J1822" t="str">
        <f>_xlfn.XLOOKUP(A1822,Table3[customer_no],Table3[month],"NOT FOUND")</f>
        <v>Oct</v>
      </c>
      <c r="K1822" s="7">
        <f>_xlfn.XLOOKUP(A1822,Table3[customer_no],Table3[year_average],"NOT FOUND")</f>
        <v>1996</v>
      </c>
      <c r="L1822" cm="1">
        <f t="array" ref="L1822">_xlfn.XLOOKUP(A1822,Table3[customer_no],'Hospitalisation Details'!$D$2:$D$2344,"NOT FOUND")</f>
        <v>25</v>
      </c>
      <c r="M1822" s="33">
        <f>_xlfn.XLOOKUP(A1822,Table3[customer_no],Table3[dd/mm/yy],"NOT FOUND")</f>
        <v>35363</v>
      </c>
      <c r="N1822">
        <f>_xlfn.XLOOKUP(A1822,Table3[customer_no],Table3[age],"NOT FOUND")</f>
        <v>26</v>
      </c>
      <c r="O1822" cm="1">
        <f t="array" ref="O1822">_xlfn.XLOOKUP(A1822,Table3[customer_no],'Hospitalisation Details'!$E$2:$E$2344,"NOT FOUND")</f>
        <v>3</v>
      </c>
      <c r="P1822" t="str">
        <f>_xlfn.XLOOKUP(A1822,Table3[customer_no],Table3[hsplt_handled],"NOT FOUND")</f>
        <v>tier - 2</v>
      </c>
      <c r="Q1822" t="str">
        <f>_xlfn.XLOOKUP(A1822,Table3[customer_no],Table3[city_handled],"NOT FOUND")</f>
        <v>tier - 1</v>
      </c>
      <c r="R1822" t="str">
        <f>_xlfn.XLOOKUP(A1822,Table3[customer_no],Table3[state_id],"NOT FOUND")</f>
        <v>R1017</v>
      </c>
      <c r="S1822" s="34" cm="1">
        <f t="array" ref="S1822">_xlfn.XLOOKUP(A1822,Table3[customer_no],'Hospitalisation Details'!$F$2:$F$2344,"NOT FOUND")</f>
        <v>4661.29</v>
      </c>
      <c r="T1822" t="str">
        <f>_xlfn.XLOOKUP(A1822,Table2[Customer ID],Table2[BMI_category],"NOT FOUND")</f>
        <v>Overweight</v>
      </c>
      <c r="U1822" s="7">
        <f>_xlfn.XLOOKUP(A1822,Table2[Customer ID],Table2[no of surgery],"NOT FOUND")</f>
        <v>0</v>
      </c>
      <c r="V1822" t="str">
        <f>_xlfn.XLOOKUP(A1822,Table2[Customer ID],Table2[smoker_missing],"NOT FOUND")</f>
        <v>No</v>
      </c>
      <c r="W1822" t="str">
        <f t="shared" si="28"/>
        <v>Diabetes</v>
      </c>
      <c r="X1822" s="37">
        <f>SUM(Table5[[#This Row],[Title]:[Diabetes Level]])</f>
        <v>42108.014999999999</v>
      </c>
    </row>
    <row r="1823" spans="1:24" x14ac:dyDescent="0.25">
      <c r="A1823" t="s">
        <v>548</v>
      </c>
      <c r="B1823" t="str">
        <f>VLOOKUP(A1823,'Customer Names'!$A$2:$E$2336,3,FALSE)</f>
        <v>Mr.</v>
      </c>
      <c r="C1823" t="str">
        <f>_xlfn.XLOOKUP(A1823,$A$2:$A$2336,'Customer Names'!$D$2:$D$2336,"NOT FOUND")</f>
        <v>Austin D</v>
      </c>
      <c r="D1823" t="str">
        <f>_xlfn.XLOOKUP(A1823,$A$2:$A$2336,'Customer Names'!$E$2:$E$2336,"NOT FOUND")</f>
        <v>Hendrix</v>
      </c>
      <c r="E1823" cm="1">
        <f t="array" ref="E1823">_xlfn.XLOOKUP(A1823,$A$2:$A$2336,Table2[BMI],"NOT FOUND")</f>
        <v>30.8</v>
      </c>
      <c r="F1823" cm="1">
        <f t="array" ref="F1823">_xlfn.XLOOKUP(A1823,$A$2:$A$2336,Table2[HBA1C],"NOT FOUND")</f>
        <v>4.9000000000000004</v>
      </c>
      <c r="G1823" t="str" cm="1">
        <f t="array" ref="G1823">_xlfn.XLOOKUP(A1823,$A$2:$A$2336,Table2[Heart Issues],"NOT FOUND")</f>
        <v>yes</v>
      </c>
      <c r="H1823" t="str" cm="1">
        <f t="array" ref="H1823">_xlfn.XLOOKUP(A1823,$A$2:$A$2336,Table2[Any Transplants],"NOT FOUND")</f>
        <v>No</v>
      </c>
      <c r="I1823" t="str" cm="1">
        <f t="array" ref="I1823">_xlfn.XLOOKUP(A1823,$A$2:$A$2336,Table2[Cancer history],"NOT FOUND")</f>
        <v>No</v>
      </c>
      <c r="J1823" t="str">
        <f>_xlfn.XLOOKUP(A1823,Table3[customer_no],Table3[month],"NOT FOUND")</f>
        <v>Jun</v>
      </c>
      <c r="K1823" s="7">
        <f>_xlfn.XLOOKUP(A1823,Table3[customer_no],Table3[year_average],"NOT FOUND")</f>
        <v>1985</v>
      </c>
      <c r="L1823" cm="1">
        <f t="array" ref="L1823">_xlfn.XLOOKUP(A1823,Table3[customer_no],'Hospitalisation Details'!$D$2:$D$2344,"NOT FOUND")</f>
        <v>22</v>
      </c>
      <c r="M1823" s="33">
        <f>_xlfn.XLOOKUP(A1823,Table3[customer_no],Table3[dd/mm/yy],"NOT FOUND")</f>
        <v>31220</v>
      </c>
      <c r="N1823">
        <f>_xlfn.XLOOKUP(A1823,Table3[customer_no],Table3[age],"NOT FOUND")</f>
        <v>37</v>
      </c>
      <c r="O1823" cm="1">
        <f t="array" ref="O1823">_xlfn.XLOOKUP(A1823,Table3[customer_no],'Hospitalisation Details'!$E$2:$E$2344,"NOT FOUND")</f>
        <v>0</v>
      </c>
      <c r="P1823" t="str">
        <f>_xlfn.XLOOKUP(A1823,Table3[customer_no],Table3[hsplt_handled],"NOT FOUND")</f>
        <v>tier - 1</v>
      </c>
      <c r="Q1823" t="str">
        <f>_xlfn.XLOOKUP(A1823,Table3[customer_no],Table3[city_handled],"NOT FOUND")</f>
        <v>tier - 1</v>
      </c>
      <c r="R1823" t="str">
        <f>_xlfn.XLOOKUP(A1823,Table3[customer_no],Table3[state_id],"NOT FOUND")</f>
        <v>R1011</v>
      </c>
      <c r="S1823" s="34" cm="1">
        <f t="array" ref="S1823">_xlfn.XLOOKUP(A1823,Table3[customer_no],'Hospitalisation Details'!$F$2:$F$2344,"NOT FOUND")</f>
        <v>4646.76</v>
      </c>
      <c r="T1823" t="str">
        <f>_xlfn.XLOOKUP(A1823,Table2[Customer ID],Table2[BMI_category],"NOT FOUND")</f>
        <v>Obesity</v>
      </c>
      <c r="U1823" s="7">
        <f>_xlfn.XLOOKUP(A1823,Table2[Customer ID],Table2[no of surgery],"NOT FOUND")</f>
        <v>0</v>
      </c>
      <c r="V1823" t="str">
        <f>_xlfn.XLOOKUP(A1823,Table2[Customer ID],Table2[smoker_missing],"NOT FOUND")</f>
        <v>No</v>
      </c>
      <c r="W1823" t="str">
        <f t="shared" si="28"/>
        <v>Normal</v>
      </c>
      <c r="X1823" s="37">
        <f>SUM(Table5[[#This Row],[Title]:[Diabetes Level]])</f>
        <v>37946.46</v>
      </c>
    </row>
    <row r="1824" spans="1:24" x14ac:dyDescent="0.25">
      <c r="A1824" t="s">
        <v>547</v>
      </c>
      <c r="B1824" t="str">
        <f>VLOOKUP(A1824,'Customer Names'!$A$2:$E$2336,3,FALSE)</f>
        <v>Ms.</v>
      </c>
      <c r="C1824" t="str">
        <f>_xlfn.XLOOKUP(A1824,$A$2:$A$2336,'Customer Names'!$D$2:$D$2336,"NOT FOUND")</f>
        <v>Brittany</v>
      </c>
      <c r="D1824" t="str">
        <f>_xlfn.XLOOKUP(A1824,$A$2:$A$2336,'Customer Names'!$E$2:$E$2336,"NOT FOUND")</f>
        <v>Van Nielen</v>
      </c>
      <c r="E1824" cm="1">
        <f t="array" ref="E1824">_xlfn.XLOOKUP(A1824,$A$2:$A$2336,Table2[BMI],"NOT FOUND")</f>
        <v>30.21</v>
      </c>
      <c r="F1824" cm="1">
        <f t="array" ref="F1824">_xlfn.XLOOKUP(A1824,$A$2:$A$2336,Table2[HBA1C],"NOT FOUND")</f>
        <v>5.21</v>
      </c>
      <c r="G1824" t="str" cm="1">
        <f t="array" ref="G1824">_xlfn.XLOOKUP(A1824,$A$2:$A$2336,Table2[Heart Issues],"NOT FOUND")</f>
        <v>No</v>
      </c>
      <c r="H1824" t="str" cm="1">
        <f t="array" ref="H1824">_xlfn.XLOOKUP(A1824,$A$2:$A$2336,Table2[Any Transplants],"NOT FOUND")</f>
        <v>No</v>
      </c>
      <c r="I1824" t="str" cm="1">
        <f t="array" ref="I1824">_xlfn.XLOOKUP(A1824,$A$2:$A$2336,Table2[Cancer history],"NOT FOUND")</f>
        <v>No</v>
      </c>
      <c r="J1824" t="str">
        <f>_xlfn.XLOOKUP(A1824,Table3[customer_no],Table3[month],"NOT FOUND")</f>
        <v>Jun</v>
      </c>
      <c r="K1824" s="7">
        <f>_xlfn.XLOOKUP(A1824,Table3[customer_no],Table3[year_average],"NOT FOUND")</f>
        <v>1998</v>
      </c>
      <c r="L1824" cm="1">
        <f t="array" ref="L1824">_xlfn.XLOOKUP(A1824,Table3[customer_no],'Hospitalisation Details'!$D$2:$D$2344,"NOT FOUND")</f>
        <v>29</v>
      </c>
      <c r="M1824" s="33">
        <f>_xlfn.XLOOKUP(A1824,Table3[customer_no],Table3[dd/mm/yy],"NOT FOUND")</f>
        <v>35975</v>
      </c>
      <c r="N1824">
        <f>_xlfn.XLOOKUP(A1824,Table3[customer_no],Table3[age],"NOT FOUND")</f>
        <v>24</v>
      </c>
      <c r="O1824" cm="1">
        <f t="array" ref="O1824">_xlfn.XLOOKUP(A1824,Table3[customer_no],'Hospitalisation Details'!$E$2:$E$2344,"NOT FOUND")</f>
        <v>3</v>
      </c>
      <c r="P1824" t="str">
        <f>_xlfn.XLOOKUP(A1824,Table3[customer_no],Table3[hsplt_handled],"NOT FOUND")</f>
        <v>tier - 2</v>
      </c>
      <c r="Q1824" t="str">
        <f>_xlfn.XLOOKUP(A1824,Table3[customer_no],Table3[city_handled],"NOT FOUND")</f>
        <v>tier - 1</v>
      </c>
      <c r="R1824" t="str">
        <f>_xlfn.XLOOKUP(A1824,Table3[customer_no],Table3[state_id],"NOT FOUND")</f>
        <v>R1012</v>
      </c>
      <c r="S1824" s="34" cm="1">
        <f t="array" ref="S1824">_xlfn.XLOOKUP(A1824,Table3[customer_no],'Hospitalisation Details'!$F$2:$F$2344,"NOT FOUND")</f>
        <v>4618.08</v>
      </c>
      <c r="T1824" t="str">
        <f>_xlfn.XLOOKUP(A1824,Table2[Customer ID],Table2[BMI_category],"NOT FOUND")</f>
        <v>Obesity</v>
      </c>
      <c r="U1824" s="7">
        <f>_xlfn.XLOOKUP(A1824,Table2[Customer ID],Table2[no of surgery],"NOT FOUND")</f>
        <v>1</v>
      </c>
      <c r="V1824" t="str">
        <f>_xlfn.XLOOKUP(A1824,Table2[Customer ID],Table2[smoker_missing],"NOT FOUND")</f>
        <v>No</v>
      </c>
      <c r="W1824" t="str">
        <f t="shared" si="28"/>
        <v>Normal</v>
      </c>
      <c r="X1824" s="37">
        <f>SUM(Table5[[#This Row],[Title]:[Diabetes Level]])</f>
        <v>42683.5</v>
      </c>
    </row>
    <row r="1825" spans="1:24" x14ac:dyDescent="0.25">
      <c r="A1825" t="s">
        <v>546</v>
      </c>
      <c r="B1825" t="str">
        <f>VLOOKUP(A1825,'Customer Names'!$A$2:$E$2336,3,FALSE)</f>
        <v>Mr.</v>
      </c>
      <c r="C1825" t="str">
        <f>_xlfn.XLOOKUP(A1825,$A$2:$A$2336,'Customer Names'!$D$2:$D$2336,"NOT FOUND")</f>
        <v>Matthew T</v>
      </c>
      <c r="D1825" t="str">
        <f>_xlfn.XLOOKUP(A1825,$A$2:$A$2336,'Customer Names'!$E$2:$E$2336,"NOT FOUND")</f>
        <v>Blanton</v>
      </c>
      <c r="E1825" cm="1">
        <f t="array" ref="E1825">_xlfn.XLOOKUP(A1825,$A$2:$A$2336,Table2[BMI],"NOT FOUND")</f>
        <v>35.340000000000003</v>
      </c>
      <c r="F1825" cm="1">
        <f t="array" ref="F1825">_xlfn.XLOOKUP(A1825,$A$2:$A$2336,Table2[HBA1C],"NOT FOUND")</f>
        <v>4.13</v>
      </c>
      <c r="G1825" t="str" cm="1">
        <f t="array" ref="G1825">_xlfn.XLOOKUP(A1825,$A$2:$A$2336,Table2[Heart Issues],"NOT FOUND")</f>
        <v>No</v>
      </c>
      <c r="H1825" t="str" cm="1">
        <f t="array" ref="H1825">_xlfn.XLOOKUP(A1825,$A$2:$A$2336,Table2[Any Transplants],"NOT FOUND")</f>
        <v>yes</v>
      </c>
      <c r="I1825" t="str" cm="1">
        <f t="array" ref="I1825">_xlfn.XLOOKUP(A1825,$A$2:$A$2336,Table2[Cancer history],"NOT FOUND")</f>
        <v>No</v>
      </c>
      <c r="J1825" t="str">
        <f>_xlfn.XLOOKUP(A1825,Table3[customer_no],Table3[month],"NOT FOUND")</f>
        <v>Jul</v>
      </c>
      <c r="K1825" s="7">
        <f>_xlfn.XLOOKUP(A1825,Table3[customer_no],Table3[year_average],"NOT FOUND")</f>
        <v>2000</v>
      </c>
      <c r="L1825" cm="1">
        <f t="array" ref="L1825">_xlfn.XLOOKUP(A1825,Table3[customer_no],'Hospitalisation Details'!$D$2:$D$2344,"NOT FOUND")</f>
        <v>2</v>
      </c>
      <c r="M1825" s="33">
        <f>_xlfn.XLOOKUP(A1825,Table3[customer_no],Table3[dd/mm/yy],"NOT FOUND")</f>
        <v>36709</v>
      </c>
      <c r="N1825">
        <f>_xlfn.XLOOKUP(A1825,Table3[customer_no],Table3[age],"NOT FOUND")</f>
        <v>22</v>
      </c>
      <c r="O1825" cm="1">
        <f t="array" ref="O1825">_xlfn.XLOOKUP(A1825,Table3[customer_no],'Hospitalisation Details'!$E$2:$E$2344,"NOT FOUND")</f>
        <v>0</v>
      </c>
      <c r="P1825" t="str">
        <f>_xlfn.XLOOKUP(A1825,Table3[customer_no],Table3[hsplt_handled],"NOT FOUND")</f>
        <v>tier - 2</v>
      </c>
      <c r="Q1825" t="str">
        <f>_xlfn.XLOOKUP(A1825,Table3[customer_no],Table3[city_handled],"NOT FOUND")</f>
        <v>tier - 3</v>
      </c>
      <c r="R1825" t="str">
        <f>_xlfn.XLOOKUP(A1825,Table3[customer_no],Table3[state_id],"NOT FOUND")</f>
        <v>R1011</v>
      </c>
      <c r="S1825" s="34" cm="1">
        <f t="array" ref="S1825">_xlfn.XLOOKUP(A1825,Table3[customer_no],'Hospitalisation Details'!$F$2:$F$2344,"NOT FOUND")</f>
        <v>4608.03</v>
      </c>
      <c r="T1825" t="str">
        <f>_xlfn.XLOOKUP(A1825,Table2[Customer ID],Table2[BMI_category],"NOT FOUND")</f>
        <v>Obesity</v>
      </c>
      <c r="U1825" s="7">
        <f>_xlfn.XLOOKUP(A1825,Table2[Customer ID],Table2[no of surgery],"NOT FOUND")</f>
        <v>1</v>
      </c>
      <c r="V1825" t="str">
        <f>_xlfn.XLOOKUP(A1825,Table2[Customer ID],Table2[smoker_missing],"NOT FOUND")</f>
        <v>No</v>
      </c>
      <c r="W1825" t="str">
        <f t="shared" si="28"/>
        <v>Normal</v>
      </c>
      <c r="X1825" s="37">
        <f>SUM(Table5[[#This Row],[Title]:[Diabetes Level]])</f>
        <v>43381.5</v>
      </c>
    </row>
    <row r="1826" spans="1:24" x14ac:dyDescent="0.25">
      <c r="A1826" t="s">
        <v>545</v>
      </c>
      <c r="B1826" t="str">
        <f>VLOOKUP(A1826,'Customer Names'!$A$2:$E$2336,3,FALSE)</f>
        <v>Ms.</v>
      </c>
      <c r="C1826" t="str">
        <f>_xlfn.XLOOKUP(A1826,$A$2:$A$2336,'Customer Names'!$D$2:$D$2336,"NOT FOUND")</f>
        <v>Becky G.</v>
      </c>
      <c r="D1826" t="str">
        <f>_xlfn.XLOOKUP(A1826,$A$2:$A$2336,'Customer Names'!$E$2:$E$2336,"NOT FOUND")</f>
        <v>Schout</v>
      </c>
      <c r="E1826" cm="1">
        <f t="array" ref="E1826">_xlfn.XLOOKUP(A1826,$A$2:$A$2336,Table2[BMI],"NOT FOUND")</f>
        <v>26.695</v>
      </c>
      <c r="F1826" cm="1">
        <f t="array" ref="F1826">_xlfn.XLOOKUP(A1826,$A$2:$A$2336,Table2[HBA1C],"NOT FOUND")</f>
        <v>5.28</v>
      </c>
      <c r="G1826" t="str" cm="1">
        <f t="array" ref="G1826">_xlfn.XLOOKUP(A1826,$A$2:$A$2336,Table2[Heart Issues],"NOT FOUND")</f>
        <v>No</v>
      </c>
      <c r="H1826" t="str" cm="1">
        <f t="array" ref="H1826">_xlfn.XLOOKUP(A1826,$A$2:$A$2336,Table2[Any Transplants],"NOT FOUND")</f>
        <v>No</v>
      </c>
      <c r="I1826" t="str" cm="1">
        <f t="array" ref="I1826">_xlfn.XLOOKUP(A1826,$A$2:$A$2336,Table2[Cancer history],"NOT FOUND")</f>
        <v>No</v>
      </c>
      <c r="J1826" t="str">
        <f>_xlfn.XLOOKUP(A1826,Table3[customer_no],Table3[month],"NOT FOUND")</f>
        <v>Sep</v>
      </c>
      <c r="K1826" s="7">
        <f>_xlfn.XLOOKUP(A1826,Table3[customer_no],Table3[year_average],"NOT FOUND")</f>
        <v>1989</v>
      </c>
      <c r="L1826" cm="1">
        <f t="array" ref="L1826">_xlfn.XLOOKUP(A1826,Table3[customer_no],'Hospitalisation Details'!$D$2:$D$2344,"NOT FOUND")</f>
        <v>18</v>
      </c>
      <c r="M1826" s="33">
        <f>_xlfn.XLOOKUP(A1826,Table3[customer_no],Table3[dd/mm/yy],"NOT FOUND")</f>
        <v>32769</v>
      </c>
      <c r="N1826">
        <f>_xlfn.XLOOKUP(A1826,Table3[customer_no],Table3[age],"NOT FOUND")</f>
        <v>33</v>
      </c>
      <c r="O1826" cm="1">
        <f t="array" ref="O1826">_xlfn.XLOOKUP(A1826,Table3[customer_no],'Hospitalisation Details'!$E$2:$E$2344,"NOT FOUND")</f>
        <v>0</v>
      </c>
      <c r="P1826" t="str">
        <f>_xlfn.XLOOKUP(A1826,Table3[customer_no],Table3[hsplt_handled],"NOT FOUND")</f>
        <v>tier - 2</v>
      </c>
      <c r="Q1826" t="str">
        <f>_xlfn.XLOOKUP(A1826,Table3[customer_no],Table3[city_handled],"NOT FOUND")</f>
        <v>tier - 2</v>
      </c>
      <c r="R1826" t="str">
        <f>_xlfn.XLOOKUP(A1826,Table3[customer_no],Table3[state_id],"NOT FOUND")</f>
        <v>R1012</v>
      </c>
      <c r="S1826" s="34" cm="1">
        <f t="array" ref="S1826">_xlfn.XLOOKUP(A1826,Table3[customer_no],'Hospitalisation Details'!$F$2:$F$2344,"NOT FOUND")</f>
        <v>4571.41</v>
      </c>
      <c r="T1826" t="str">
        <f>_xlfn.XLOOKUP(A1826,Table2[Customer ID],Table2[BMI_category],"NOT FOUND")</f>
        <v>Overweight</v>
      </c>
      <c r="U1826" s="7">
        <f>_xlfn.XLOOKUP(A1826,Table2[Customer ID],Table2[no of surgery],"NOT FOUND")</f>
        <v>0</v>
      </c>
      <c r="V1826" t="str">
        <f>_xlfn.XLOOKUP(A1826,Table2[Customer ID],Table2[smoker_missing],"NOT FOUND")</f>
        <v>No</v>
      </c>
      <c r="W1826" t="str">
        <f t="shared" si="28"/>
        <v>Normal</v>
      </c>
      <c r="X1826" s="37">
        <f>SUM(Table5[[#This Row],[Title]:[Diabetes Level]])</f>
        <v>39412.384999999995</v>
      </c>
    </row>
    <row r="1827" spans="1:24" x14ac:dyDescent="0.25">
      <c r="A1827" t="s">
        <v>544</v>
      </c>
      <c r="B1827" t="str">
        <f>VLOOKUP(A1827,'Customer Names'!$A$2:$E$2336,3,FALSE)</f>
        <v>Ms.</v>
      </c>
      <c r="C1827" t="str">
        <f>_xlfn.XLOOKUP(A1827,$A$2:$A$2336,'Customer Names'!$D$2:$D$2336,"NOT FOUND")</f>
        <v>Virginie</v>
      </c>
      <c r="D1827" t="str">
        <f>_xlfn.XLOOKUP(A1827,$A$2:$A$2336,'Customer Names'!$E$2:$E$2336,"NOT FOUND")</f>
        <v>Schmaltz</v>
      </c>
      <c r="E1827" cm="1">
        <f t="array" ref="E1827">_xlfn.XLOOKUP(A1827,$A$2:$A$2336,Table2[BMI],"NOT FOUND")</f>
        <v>29.355</v>
      </c>
      <c r="F1827" cm="1">
        <f t="array" ref="F1827">_xlfn.XLOOKUP(A1827,$A$2:$A$2336,Table2[HBA1C],"NOT FOUND")</f>
        <v>4.68</v>
      </c>
      <c r="G1827" t="str" cm="1">
        <f t="array" ref="G1827">_xlfn.XLOOKUP(A1827,$A$2:$A$2336,Table2[Heart Issues],"NOT FOUND")</f>
        <v>yes</v>
      </c>
      <c r="H1827" t="str" cm="1">
        <f t="array" ref="H1827">_xlfn.XLOOKUP(A1827,$A$2:$A$2336,Table2[Any Transplants],"NOT FOUND")</f>
        <v>No</v>
      </c>
      <c r="I1827" t="str" cm="1">
        <f t="array" ref="I1827">_xlfn.XLOOKUP(A1827,$A$2:$A$2336,Table2[Cancer history],"NOT FOUND")</f>
        <v>No</v>
      </c>
      <c r="J1827" t="str">
        <f>_xlfn.XLOOKUP(A1827,Table3[customer_no],Table3[month],"NOT FOUND")</f>
        <v>Dec</v>
      </c>
      <c r="K1827" s="7">
        <f>_xlfn.XLOOKUP(A1827,Table3[customer_no],Table3[year_average],"NOT FOUND")</f>
        <v>1996</v>
      </c>
      <c r="L1827" cm="1">
        <f t="array" ref="L1827">_xlfn.XLOOKUP(A1827,Table3[customer_no],'Hospitalisation Details'!$D$2:$D$2344,"NOT FOUND")</f>
        <v>25</v>
      </c>
      <c r="M1827" s="33">
        <f>_xlfn.XLOOKUP(A1827,Table3[customer_no],Table3[dd/mm/yy],"NOT FOUND")</f>
        <v>35424</v>
      </c>
      <c r="N1827">
        <f>_xlfn.XLOOKUP(A1827,Table3[customer_no],Table3[age],"NOT FOUND")</f>
        <v>26</v>
      </c>
      <c r="O1827" cm="1">
        <f t="array" ref="O1827">_xlfn.XLOOKUP(A1827,Table3[customer_no],'Hospitalisation Details'!$E$2:$E$2344,"NOT FOUND")</f>
        <v>2</v>
      </c>
      <c r="P1827" t="str">
        <f>_xlfn.XLOOKUP(A1827,Table3[customer_no],Table3[hsplt_handled],"NOT FOUND")</f>
        <v>tier - 2</v>
      </c>
      <c r="Q1827" t="str">
        <f>_xlfn.XLOOKUP(A1827,Table3[customer_no],Table3[city_handled],"NOT FOUND")</f>
        <v>tier - 2</v>
      </c>
      <c r="R1827" t="str">
        <f>_xlfn.XLOOKUP(A1827,Table3[customer_no],Table3[state_id],"NOT FOUND")</f>
        <v>R1024</v>
      </c>
      <c r="S1827" s="34" cm="1">
        <f t="array" ref="S1827">_xlfn.XLOOKUP(A1827,Table3[customer_no],'Hospitalisation Details'!$F$2:$F$2344,"NOT FOUND")</f>
        <v>4564.1899999999996</v>
      </c>
      <c r="T1827" t="str">
        <f>_xlfn.XLOOKUP(A1827,Table2[Customer ID],Table2[BMI_category],"NOT FOUND")</f>
        <v>Overweight</v>
      </c>
      <c r="U1827" s="7">
        <f>_xlfn.XLOOKUP(A1827,Table2[Customer ID],Table2[no of surgery],"NOT FOUND")</f>
        <v>0</v>
      </c>
      <c r="V1827" t="str">
        <f>_xlfn.XLOOKUP(A1827,Table2[Customer ID],Table2[smoker_missing],"NOT FOUND")</f>
        <v>No</v>
      </c>
      <c r="W1827" t="str">
        <f t="shared" si="28"/>
        <v>Normal</v>
      </c>
      <c r="X1827" s="37">
        <f>SUM(Table5[[#This Row],[Title]:[Diabetes Level]])</f>
        <v>42071.225000000006</v>
      </c>
    </row>
    <row r="1828" spans="1:24" x14ac:dyDescent="0.25">
      <c r="A1828" t="s">
        <v>543</v>
      </c>
      <c r="B1828" t="str">
        <f>VLOOKUP(A1828,'Customer Names'!$A$2:$E$2336,3,FALSE)</f>
        <v>Ms.</v>
      </c>
      <c r="C1828" t="str">
        <f>_xlfn.XLOOKUP(A1828,$A$2:$A$2336,'Customer Names'!$D$2:$D$2336,"NOT FOUND")</f>
        <v>Allison A</v>
      </c>
      <c r="D1828" t="str">
        <f>_xlfn.XLOOKUP(A1828,$A$2:$A$2336,'Customer Names'!$E$2:$E$2336,"NOT FOUND")</f>
        <v>Eagen</v>
      </c>
      <c r="E1828" cm="1">
        <f t="array" ref="E1828">_xlfn.XLOOKUP(A1828,$A$2:$A$2336,Table2[BMI],"NOT FOUND")</f>
        <v>29.59</v>
      </c>
      <c r="F1828" cm="1">
        <f t="array" ref="F1828">_xlfn.XLOOKUP(A1828,$A$2:$A$2336,Table2[HBA1C],"NOT FOUND")</f>
        <v>4.0599999999999996</v>
      </c>
      <c r="G1828" t="str" cm="1">
        <f t="array" ref="G1828">_xlfn.XLOOKUP(A1828,$A$2:$A$2336,Table2[Heart Issues],"NOT FOUND")</f>
        <v>No</v>
      </c>
      <c r="H1828" t="str" cm="1">
        <f t="array" ref="H1828">_xlfn.XLOOKUP(A1828,$A$2:$A$2336,Table2[Any Transplants],"NOT FOUND")</f>
        <v>No</v>
      </c>
      <c r="I1828" t="str" cm="1">
        <f t="array" ref="I1828">_xlfn.XLOOKUP(A1828,$A$2:$A$2336,Table2[Cancer history],"NOT FOUND")</f>
        <v>No</v>
      </c>
      <c r="J1828" t="str">
        <f>_xlfn.XLOOKUP(A1828,Table3[customer_no],Table3[month],"NOT FOUND")</f>
        <v>Sep</v>
      </c>
      <c r="K1828" s="7">
        <f>_xlfn.XLOOKUP(A1828,Table3[customer_no],Table3[year_average],"NOT FOUND")</f>
        <v>1990</v>
      </c>
      <c r="L1828" cm="1">
        <f t="array" ref="L1828">_xlfn.XLOOKUP(A1828,Table3[customer_no],'Hospitalisation Details'!$D$2:$D$2344,"NOT FOUND")</f>
        <v>20</v>
      </c>
      <c r="M1828" s="33">
        <f>_xlfn.XLOOKUP(A1828,Table3[customer_no],Table3[dd/mm/yy],"NOT FOUND")</f>
        <v>33136</v>
      </c>
      <c r="N1828">
        <f>_xlfn.XLOOKUP(A1828,Table3[customer_no],Table3[age],"NOT FOUND")</f>
        <v>32</v>
      </c>
      <c r="O1828" cm="1">
        <f t="array" ref="O1828">_xlfn.XLOOKUP(A1828,Table3[customer_no],'Hospitalisation Details'!$E$2:$E$2344,"NOT FOUND")</f>
        <v>1</v>
      </c>
      <c r="P1828" t="str">
        <f>_xlfn.XLOOKUP(A1828,Table3[customer_no],Table3[hsplt_handled],"NOT FOUND")</f>
        <v>tier - 2</v>
      </c>
      <c r="Q1828" t="str">
        <f>_xlfn.XLOOKUP(A1828,Table3[customer_no],Table3[city_handled],"NOT FOUND")</f>
        <v>tier - 2</v>
      </c>
      <c r="R1828" t="str">
        <f>_xlfn.XLOOKUP(A1828,Table3[customer_no],Table3[state_id],"NOT FOUND")</f>
        <v>R1013</v>
      </c>
      <c r="S1828" s="34" cm="1">
        <f t="array" ref="S1828">_xlfn.XLOOKUP(A1828,Table3[customer_no],'Hospitalisation Details'!$F$2:$F$2344,"NOT FOUND")</f>
        <v>4562.84</v>
      </c>
      <c r="T1828" t="str">
        <f>_xlfn.XLOOKUP(A1828,Table2[Customer ID],Table2[BMI_category],"NOT FOUND")</f>
        <v>Overweight</v>
      </c>
      <c r="U1828" s="7">
        <f>_xlfn.XLOOKUP(A1828,Table2[Customer ID],Table2[no of surgery],"NOT FOUND")</f>
        <v>0</v>
      </c>
      <c r="V1828" t="str">
        <f>_xlfn.XLOOKUP(A1828,Table2[Customer ID],Table2[smoker_missing],"NOT FOUND")</f>
        <v>No</v>
      </c>
      <c r="W1828" t="str">
        <f t="shared" si="28"/>
        <v>Normal</v>
      </c>
      <c r="X1828" s="37">
        <f>SUM(Table5[[#This Row],[Title]:[Diabetes Level]])</f>
        <v>39775.490000000005</v>
      </c>
    </row>
    <row r="1829" spans="1:24" x14ac:dyDescent="0.25">
      <c r="A1829" t="s">
        <v>542</v>
      </c>
      <c r="B1829" t="str">
        <f>VLOOKUP(A1829,'Customer Names'!$A$2:$E$2336,3,FALSE)</f>
        <v>Ms.</v>
      </c>
      <c r="C1829" t="str">
        <f>_xlfn.XLOOKUP(A1829,$A$2:$A$2336,'Customer Names'!$D$2:$D$2336,"NOT FOUND")</f>
        <v>Julie</v>
      </c>
      <c r="D1829" t="str">
        <f>_xlfn.XLOOKUP(A1829,$A$2:$A$2336,'Customer Names'!$E$2:$E$2336,"NOT FOUND")</f>
        <v>Rotramel</v>
      </c>
      <c r="E1829" cm="1">
        <f t="array" ref="E1829">_xlfn.XLOOKUP(A1829,$A$2:$A$2336,Table2[BMI],"NOT FOUND")</f>
        <v>31.35</v>
      </c>
      <c r="F1829" cm="1">
        <f t="array" ref="F1829">_xlfn.XLOOKUP(A1829,$A$2:$A$2336,Table2[HBA1C],"NOT FOUND")</f>
        <v>4.2</v>
      </c>
      <c r="G1829" t="str" cm="1">
        <f t="array" ref="G1829">_xlfn.XLOOKUP(A1829,$A$2:$A$2336,Table2[Heart Issues],"NOT FOUND")</f>
        <v>No</v>
      </c>
      <c r="H1829" t="str" cm="1">
        <f t="array" ref="H1829">_xlfn.XLOOKUP(A1829,$A$2:$A$2336,Table2[Any Transplants],"NOT FOUND")</f>
        <v>yes</v>
      </c>
      <c r="I1829" t="str" cm="1">
        <f t="array" ref="I1829">_xlfn.XLOOKUP(A1829,$A$2:$A$2336,Table2[Cancer history],"NOT FOUND")</f>
        <v>No</v>
      </c>
      <c r="J1829" t="str">
        <f>_xlfn.XLOOKUP(A1829,Table3[customer_no],Table3[month],"NOT FOUND")</f>
        <v>Dec</v>
      </c>
      <c r="K1829" s="7">
        <f>_xlfn.XLOOKUP(A1829,Table3[customer_no],Table3[year_average],"NOT FOUND")</f>
        <v>2004</v>
      </c>
      <c r="L1829" cm="1">
        <f t="array" ref="L1829">_xlfn.XLOOKUP(A1829,Table3[customer_no],'Hospitalisation Details'!$D$2:$D$2344,"NOT FOUND")</f>
        <v>22</v>
      </c>
      <c r="M1829" s="33">
        <f>_xlfn.XLOOKUP(A1829,Table3[customer_no],Table3[dd/mm/yy],"NOT FOUND")</f>
        <v>38343</v>
      </c>
      <c r="N1829">
        <f>_xlfn.XLOOKUP(A1829,Table3[customer_no],Table3[age],"NOT FOUND")</f>
        <v>18</v>
      </c>
      <c r="O1829" cm="1">
        <f t="array" ref="O1829">_xlfn.XLOOKUP(A1829,Table3[customer_no],'Hospitalisation Details'!$E$2:$E$2344,"NOT FOUND")</f>
        <v>4</v>
      </c>
      <c r="P1829" t="str">
        <f>_xlfn.XLOOKUP(A1829,Table3[customer_no],Table3[hsplt_handled],"NOT FOUND")</f>
        <v>tier - 2</v>
      </c>
      <c r="Q1829" t="str">
        <f>_xlfn.XLOOKUP(A1829,Table3[customer_no],Table3[city_handled],"NOT FOUND")</f>
        <v>tier - 2</v>
      </c>
      <c r="R1829" t="str">
        <f>_xlfn.XLOOKUP(A1829,Table3[customer_no],Table3[state_id],"NOT FOUND")</f>
        <v>R1024</v>
      </c>
      <c r="S1829" s="34" cm="1">
        <f t="array" ref="S1829">_xlfn.XLOOKUP(A1829,Table3[customer_no],'Hospitalisation Details'!$F$2:$F$2344,"NOT FOUND")</f>
        <v>4561.1899999999996</v>
      </c>
      <c r="T1829" t="str">
        <f>_xlfn.XLOOKUP(A1829,Table2[Customer ID],Table2[BMI_category],"NOT FOUND")</f>
        <v>Obesity</v>
      </c>
      <c r="U1829" s="7">
        <f>_xlfn.XLOOKUP(A1829,Table2[Customer ID],Table2[no of surgery],"NOT FOUND")</f>
        <v>1</v>
      </c>
      <c r="V1829" t="str">
        <f>_xlfn.XLOOKUP(A1829,Table2[Customer ID],Table2[smoker_missing],"NOT FOUND")</f>
        <v>No</v>
      </c>
      <c r="W1829" t="str">
        <f t="shared" si="28"/>
        <v>Normal</v>
      </c>
      <c r="X1829" s="37">
        <f>SUM(Table5[[#This Row],[Title]:[Diabetes Level]])</f>
        <v>44988.740000000005</v>
      </c>
    </row>
    <row r="1830" spans="1:24" x14ac:dyDescent="0.25">
      <c r="A1830" t="s">
        <v>541</v>
      </c>
      <c r="B1830" t="str">
        <f>VLOOKUP(A1830,'Customer Names'!$A$2:$E$2336,3,FALSE)</f>
        <v>Ms.</v>
      </c>
      <c r="C1830" t="str">
        <f>_xlfn.XLOOKUP(A1830,$A$2:$A$2336,'Customer Names'!$D$2:$D$2336,"NOT FOUND")</f>
        <v>Katherine</v>
      </c>
      <c r="D1830" t="str">
        <f>_xlfn.XLOOKUP(A1830,$A$2:$A$2336,'Customer Names'!$E$2:$E$2336,"NOT FOUND")</f>
        <v>Prevost</v>
      </c>
      <c r="E1830" cm="1">
        <f t="array" ref="E1830">_xlfn.XLOOKUP(A1830,$A$2:$A$2336,Table2[BMI],"NOT FOUND")</f>
        <v>20.52</v>
      </c>
      <c r="F1830" cm="1">
        <f t="array" ref="F1830">_xlfn.XLOOKUP(A1830,$A$2:$A$2336,Table2[HBA1C],"NOT FOUND")</f>
        <v>4.83</v>
      </c>
      <c r="G1830" t="str" cm="1">
        <f t="array" ref="G1830">_xlfn.XLOOKUP(A1830,$A$2:$A$2336,Table2[Heart Issues],"NOT FOUND")</f>
        <v>No</v>
      </c>
      <c r="H1830" t="str" cm="1">
        <f t="array" ref="H1830">_xlfn.XLOOKUP(A1830,$A$2:$A$2336,Table2[Any Transplants],"NOT FOUND")</f>
        <v>No</v>
      </c>
      <c r="I1830" t="str" cm="1">
        <f t="array" ref="I1830">_xlfn.XLOOKUP(A1830,$A$2:$A$2336,Table2[Cancer history],"NOT FOUND")</f>
        <v>No</v>
      </c>
      <c r="J1830" t="str">
        <f>_xlfn.XLOOKUP(A1830,Table3[customer_no],Table3[month],"NOT FOUND")</f>
        <v>Nov</v>
      </c>
      <c r="K1830" s="7">
        <f>_xlfn.XLOOKUP(A1830,Table3[customer_no],Table3[year_average],"NOT FOUND")</f>
        <v>1990</v>
      </c>
      <c r="L1830" cm="1">
        <f t="array" ref="L1830">_xlfn.XLOOKUP(A1830,Table3[customer_no],'Hospitalisation Details'!$D$2:$D$2344,"NOT FOUND")</f>
        <v>17</v>
      </c>
      <c r="M1830" s="33">
        <f>_xlfn.XLOOKUP(A1830,Table3[customer_no],Table3[dd/mm/yy],"NOT FOUND")</f>
        <v>33194</v>
      </c>
      <c r="N1830">
        <f>_xlfn.XLOOKUP(A1830,Table3[customer_no],Table3[age],"NOT FOUND")</f>
        <v>32</v>
      </c>
      <c r="O1830" cm="1">
        <f t="array" ref="O1830">_xlfn.XLOOKUP(A1830,Table3[customer_no],'Hospitalisation Details'!$E$2:$E$2344,"NOT FOUND")</f>
        <v>0</v>
      </c>
      <c r="P1830" t="str">
        <f>_xlfn.XLOOKUP(A1830,Table3[customer_no],Table3[hsplt_handled],"NOT FOUND")</f>
        <v>tier - 2</v>
      </c>
      <c r="Q1830" t="str">
        <f>_xlfn.XLOOKUP(A1830,Table3[customer_no],Table3[city_handled],"NOT FOUND")</f>
        <v>tier - 1</v>
      </c>
      <c r="R1830" t="str">
        <f>_xlfn.XLOOKUP(A1830,Table3[customer_no],Table3[state_id],"NOT FOUND")</f>
        <v>R1024</v>
      </c>
      <c r="S1830" s="34" cm="1">
        <f t="array" ref="S1830">_xlfn.XLOOKUP(A1830,Table3[customer_no],'Hospitalisation Details'!$F$2:$F$2344,"NOT FOUND")</f>
        <v>4544.2299999999996</v>
      </c>
      <c r="T1830" t="str">
        <f>_xlfn.XLOOKUP(A1830,Table2[Customer ID],Table2[BMI_category],"NOT FOUND")</f>
        <v>Normal Weight</v>
      </c>
      <c r="U1830" s="7">
        <f>_xlfn.XLOOKUP(A1830,Table2[Customer ID],Table2[no of surgery],"NOT FOUND")</f>
        <v>0</v>
      </c>
      <c r="V1830" t="str">
        <f>_xlfn.XLOOKUP(A1830,Table2[Customer ID],Table2[smoker_missing],"NOT FOUND")</f>
        <v>No</v>
      </c>
      <c r="W1830" t="str">
        <f t="shared" si="28"/>
        <v>Normal</v>
      </c>
      <c r="X1830" s="37">
        <f>SUM(Table5[[#This Row],[Title]:[Diabetes Level]])</f>
        <v>39802.58</v>
      </c>
    </row>
    <row r="1831" spans="1:24" x14ac:dyDescent="0.25">
      <c r="A1831" t="s">
        <v>540</v>
      </c>
      <c r="B1831" t="str">
        <f>VLOOKUP(A1831,'Customer Names'!$A$2:$E$2336,3,FALSE)</f>
        <v>Mr.</v>
      </c>
      <c r="C1831" t="str">
        <f>_xlfn.XLOOKUP(A1831,$A$2:$A$2336,'Customer Names'!$D$2:$D$2336,"NOT FOUND")</f>
        <v>Caleb</v>
      </c>
      <c r="D1831" t="str">
        <f>_xlfn.XLOOKUP(A1831,$A$2:$A$2336,'Customer Names'!$E$2:$E$2336,"NOT FOUND")</f>
        <v>Boyd</v>
      </c>
      <c r="E1831" cm="1">
        <f t="array" ref="E1831">_xlfn.XLOOKUP(A1831,$A$2:$A$2336,Table2[BMI],"NOT FOUND")</f>
        <v>42.9</v>
      </c>
      <c r="F1831" cm="1">
        <f t="array" ref="F1831">_xlfn.XLOOKUP(A1831,$A$2:$A$2336,Table2[HBA1C],"NOT FOUND")</f>
        <v>4.87</v>
      </c>
      <c r="G1831" t="str" cm="1">
        <f t="array" ref="G1831">_xlfn.XLOOKUP(A1831,$A$2:$A$2336,Table2[Heart Issues],"NOT FOUND")</f>
        <v>yes</v>
      </c>
      <c r="H1831" t="str" cm="1">
        <f t="array" ref="H1831">_xlfn.XLOOKUP(A1831,$A$2:$A$2336,Table2[Any Transplants],"NOT FOUND")</f>
        <v>No</v>
      </c>
      <c r="I1831" t="str" cm="1">
        <f t="array" ref="I1831">_xlfn.XLOOKUP(A1831,$A$2:$A$2336,Table2[Cancer history],"NOT FOUND")</f>
        <v>No</v>
      </c>
      <c r="J1831" t="str">
        <f>_xlfn.XLOOKUP(A1831,Table3[customer_no],Table3[month],"NOT FOUND")</f>
        <v>Jun</v>
      </c>
      <c r="K1831" s="7">
        <f>_xlfn.XLOOKUP(A1831,Table3[customer_no],Table3[year_average],"NOT FOUND")</f>
        <v>1988</v>
      </c>
      <c r="L1831" cm="1">
        <f t="array" ref="L1831">_xlfn.XLOOKUP(A1831,Table3[customer_no],'Hospitalisation Details'!$D$2:$D$2344,"NOT FOUND")</f>
        <v>13</v>
      </c>
      <c r="M1831" s="33">
        <f>_xlfn.XLOOKUP(A1831,Table3[customer_no],Table3[dd/mm/yy],"NOT FOUND")</f>
        <v>32307</v>
      </c>
      <c r="N1831">
        <f>_xlfn.XLOOKUP(A1831,Table3[customer_no],Table3[age],"NOT FOUND")</f>
        <v>34</v>
      </c>
      <c r="O1831" cm="1">
        <f t="array" ref="O1831">_xlfn.XLOOKUP(A1831,Table3[customer_no],'Hospitalisation Details'!$E$2:$E$2344,"NOT FOUND")</f>
        <v>1</v>
      </c>
      <c r="P1831" t="str">
        <f>_xlfn.XLOOKUP(A1831,Table3[customer_no],Table3[hsplt_handled],"NOT FOUND")</f>
        <v>tier - 2</v>
      </c>
      <c r="Q1831" t="str">
        <f>_xlfn.XLOOKUP(A1831,Table3[customer_no],Table3[city_handled],"NOT FOUND")</f>
        <v>tier - 2</v>
      </c>
      <c r="R1831" t="str">
        <f>_xlfn.XLOOKUP(A1831,Table3[customer_no],Table3[state_id],"NOT FOUND")</f>
        <v>R1011</v>
      </c>
      <c r="S1831" s="34" cm="1">
        <f t="array" ref="S1831">_xlfn.XLOOKUP(A1831,Table3[customer_no],'Hospitalisation Details'!$F$2:$F$2344,"NOT FOUND")</f>
        <v>4536.26</v>
      </c>
      <c r="T1831" t="str">
        <f>_xlfn.XLOOKUP(A1831,Table2[Customer ID],Table2[BMI_category],"NOT FOUND")</f>
        <v>Obesity</v>
      </c>
      <c r="U1831" s="7">
        <f>_xlfn.XLOOKUP(A1831,Table2[Customer ID],Table2[no of surgery],"NOT FOUND")</f>
        <v>1</v>
      </c>
      <c r="V1831" t="str">
        <f>_xlfn.XLOOKUP(A1831,Table2[Customer ID],Table2[smoker_missing],"NOT FOUND")</f>
        <v>No</v>
      </c>
      <c r="W1831" t="str">
        <f t="shared" si="28"/>
        <v>Normal</v>
      </c>
      <c r="X1831" s="37">
        <f>SUM(Table5[[#This Row],[Title]:[Diabetes Level]])</f>
        <v>38928.03</v>
      </c>
    </row>
    <row r="1832" spans="1:24" x14ac:dyDescent="0.25">
      <c r="A1832" t="s">
        <v>539</v>
      </c>
      <c r="B1832" t="str">
        <f>VLOOKUP(A1832,'Customer Names'!$A$2:$E$2336,3,FALSE)</f>
        <v>Ms.</v>
      </c>
      <c r="C1832" t="str">
        <f>_xlfn.XLOOKUP(A1832,$A$2:$A$2336,'Customer Names'!$D$2:$D$2336,"NOT FOUND")</f>
        <v>Jaime</v>
      </c>
      <c r="D1832" t="str">
        <f>_xlfn.XLOOKUP(A1832,$A$2:$A$2336,'Customer Names'!$E$2:$E$2336,"NOT FOUND")</f>
        <v>Dawes</v>
      </c>
      <c r="E1832" cm="1">
        <f t="array" ref="E1832">_xlfn.XLOOKUP(A1832,$A$2:$A$2336,Table2[BMI],"NOT FOUND")</f>
        <v>24.6</v>
      </c>
      <c r="F1832" cm="1">
        <f t="array" ref="F1832">_xlfn.XLOOKUP(A1832,$A$2:$A$2336,Table2[HBA1C],"NOT FOUND")</f>
        <v>5.86</v>
      </c>
      <c r="G1832" t="str" cm="1">
        <f t="array" ref="G1832">_xlfn.XLOOKUP(A1832,$A$2:$A$2336,Table2[Heart Issues],"NOT FOUND")</f>
        <v>No</v>
      </c>
      <c r="H1832" t="str" cm="1">
        <f t="array" ref="H1832">_xlfn.XLOOKUP(A1832,$A$2:$A$2336,Table2[Any Transplants],"NOT FOUND")</f>
        <v>No</v>
      </c>
      <c r="I1832" t="str" cm="1">
        <f t="array" ref="I1832">_xlfn.XLOOKUP(A1832,$A$2:$A$2336,Table2[Cancer history],"NOT FOUND")</f>
        <v>Yes</v>
      </c>
      <c r="J1832" t="str">
        <f>_xlfn.XLOOKUP(A1832,Table3[customer_no],Table3[month],"NOT FOUND")</f>
        <v>Jun</v>
      </c>
      <c r="K1832" s="7">
        <f>_xlfn.XLOOKUP(A1832,Table3[customer_no],Table3[year_average],"NOT FOUND")</f>
        <v>1993</v>
      </c>
      <c r="L1832" cm="1">
        <f t="array" ref="L1832">_xlfn.XLOOKUP(A1832,Table3[customer_no],'Hospitalisation Details'!$D$2:$D$2344,"NOT FOUND")</f>
        <v>29</v>
      </c>
      <c r="M1832" s="33">
        <f>_xlfn.XLOOKUP(A1832,Table3[customer_no],Table3[dd/mm/yy],"NOT FOUND")</f>
        <v>34149</v>
      </c>
      <c r="N1832">
        <f>_xlfn.XLOOKUP(A1832,Table3[customer_no],Table3[age],"NOT FOUND")</f>
        <v>29</v>
      </c>
      <c r="O1832" cm="1">
        <f t="array" ref="O1832">_xlfn.XLOOKUP(A1832,Table3[customer_no],'Hospitalisation Details'!$E$2:$E$2344,"NOT FOUND")</f>
        <v>2</v>
      </c>
      <c r="P1832" t="str">
        <f>_xlfn.XLOOKUP(A1832,Table3[customer_no],Table3[hsplt_handled],"NOT FOUND")</f>
        <v>tier - 2</v>
      </c>
      <c r="Q1832" t="str">
        <f>_xlfn.XLOOKUP(A1832,Table3[customer_no],Table3[city_handled],"NOT FOUND")</f>
        <v>tier - 1</v>
      </c>
      <c r="R1832" t="str">
        <f>_xlfn.XLOOKUP(A1832,Table3[customer_no],Table3[state_id],"NOT FOUND")</f>
        <v>R1011</v>
      </c>
      <c r="S1832" s="34" cm="1">
        <f t="array" ref="S1832">_xlfn.XLOOKUP(A1832,Table3[customer_no],'Hospitalisation Details'!$F$2:$F$2344,"NOT FOUND")</f>
        <v>4529.4799999999996</v>
      </c>
      <c r="T1832" t="str">
        <f>_xlfn.XLOOKUP(A1832,Table2[Customer ID],Table2[BMI_category],"NOT FOUND")</f>
        <v>Normal Weight</v>
      </c>
      <c r="U1832" s="7">
        <f>_xlfn.XLOOKUP(A1832,Table2[Customer ID],Table2[no of surgery],"NOT FOUND")</f>
        <v>1</v>
      </c>
      <c r="V1832" t="str">
        <f>_xlfn.XLOOKUP(A1832,Table2[Customer ID],Table2[smoker_missing],"NOT FOUND")</f>
        <v>No</v>
      </c>
      <c r="W1832" t="str">
        <f t="shared" si="28"/>
        <v>Prediabetes</v>
      </c>
      <c r="X1832" s="37">
        <f>SUM(Table5[[#This Row],[Title]:[Diabetes Level]])</f>
        <v>40762.94</v>
      </c>
    </row>
    <row r="1833" spans="1:24" x14ac:dyDescent="0.25">
      <c r="A1833" t="s">
        <v>538</v>
      </c>
      <c r="B1833" t="str">
        <f>VLOOKUP(A1833,'Customer Names'!$A$2:$E$2336,3,FALSE)</f>
        <v>Ms.</v>
      </c>
      <c r="C1833" t="str">
        <f>_xlfn.XLOOKUP(A1833,$A$2:$A$2336,'Customer Names'!$D$2:$D$2336,"NOT FOUND")</f>
        <v>Hannah</v>
      </c>
      <c r="D1833" t="str">
        <f>_xlfn.XLOOKUP(A1833,$A$2:$A$2336,'Customer Names'!$E$2:$E$2336,"NOT FOUND")</f>
        <v>Jennings</v>
      </c>
      <c r="E1833" cm="1">
        <f t="array" ref="E1833">_xlfn.XLOOKUP(A1833,$A$2:$A$2336,Table2[BMI],"NOT FOUND")</f>
        <v>28.405000000000001</v>
      </c>
      <c r="F1833" cm="1">
        <f t="array" ref="F1833">_xlfn.XLOOKUP(A1833,$A$2:$A$2336,Table2[HBA1C],"NOT FOUND")</f>
        <v>4.12</v>
      </c>
      <c r="G1833" t="str" cm="1">
        <f t="array" ref="G1833">_xlfn.XLOOKUP(A1833,$A$2:$A$2336,Table2[Heart Issues],"NOT FOUND")</f>
        <v>No</v>
      </c>
      <c r="H1833" t="str" cm="1">
        <f t="array" ref="H1833">_xlfn.XLOOKUP(A1833,$A$2:$A$2336,Table2[Any Transplants],"NOT FOUND")</f>
        <v>No</v>
      </c>
      <c r="I1833" t="str" cm="1">
        <f t="array" ref="I1833">_xlfn.XLOOKUP(A1833,$A$2:$A$2336,Table2[Cancer history],"NOT FOUND")</f>
        <v>No</v>
      </c>
      <c r="J1833" t="str">
        <f>_xlfn.XLOOKUP(A1833,Table3[customer_no],Table3[month],"NOT FOUND")</f>
        <v>Aug</v>
      </c>
      <c r="K1833" s="7">
        <f>_xlfn.XLOOKUP(A1833,Table3[customer_no],Table3[year_average],"NOT FOUND")</f>
        <v>1992</v>
      </c>
      <c r="L1833" cm="1">
        <f t="array" ref="L1833">_xlfn.XLOOKUP(A1833,Table3[customer_no],'Hospitalisation Details'!$D$2:$D$2344,"NOT FOUND")</f>
        <v>13</v>
      </c>
      <c r="M1833" s="33">
        <f>_xlfn.XLOOKUP(A1833,Table3[customer_no],Table3[dd/mm/yy],"NOT FOUND")</f>
        <v>33829</v>
      </c>
      <c r="N1833">
        <f>_xlfn.XLOOKUP(A1833,Table3[customer_no],Table3[age],"NOT FOUND")</f>
        <v>30</v>
      </c>
      <c r="O1833" cm="1">
        <f t="array" ref="O1833">_xlfn.XLOOKUP(A1833,Table3[customer_no],'Hospitalisation Details'!$E$2:$E$2344,"NOT FOUND")</f>
        <v>1</v>
      </c>
      <c r="P1833" t="str">
        <f>_xlfn.XLOOKUP(A1833,Table3[customer_no],Table3[hsplt_handled],"NOT FOUND")</f>
        <v>tier - 2</v>
      </c>
      <c r="Q1833" t="str">
        <f>_xlfn.XLOOKUP(A1833,Table3[customer_no],Table3[city_handled],"NOT FOUND")</f>
        <v>tier - 2</v>
      </c>
      <c r="R1833" t="str">
        <f>_xlfn.XLOOKUP(A1833,Table3[customer_no],Table3[state_id],"NOT FOUND")</f>
        <v>R1012</v>
      </c>
      <c r="S1833" s="34" cm="1">
        <f t="array" ref="S1833">_xlfn.XLOOKUP(A1833,Table3[customer_no],'Hospitalisation Details'!$F$2:$F$2344,"NOT FOUND")</f>
        <v>4527.18</v>
      </c>
      <c r="T1833" t="str">
        <f>_xlfn.XLOOKUP(A1833,Table2[Customer ID],Table2[BMI_category],"NOT FOUND")</f>
        <v>Overweight</v>
      </c>
      <c r="U1833" s="7">
        <f>_xlfn.XLOOKUP(A1833,Table2[Customer ID],Table2[no of surgery],"NOT FOUND")</f>
        <v>1</v>
      </c>
      <c r="V1833" t="str">
        <f>_xlfn.XLOOKUP(A1833,Table2[Customer ID],Table2[smoker_missing],"NOT FOUND")</f>
        <v>No</v>
      </c>
      <c r="W1833" t="str">
        <f t="shared" si="28"/>
        <v>Normal</v>
      </c>
      <c r="X1833" s="37">
        <f>SUM(Table5[[#This Row],[Title]:[Diabetes Level]])</f>
        <v>40425.705000000002</v>
      </c>
    </row>
    <row r="1834" spans="1:24" x14ac:dyDescent="0.25">
      <c r="A1834" t="s">
        <v>537</v>
      </c>
      <c r="B1834" t="str">
        <f>VLOOKUP(A1834,'Customer Names'!$A$2:$E$2336,3,FALSE)</f>
        <v>Mr.</v>
      </c>
      <c r="C1834" t="str">
        <f>_xlfn.XLOOKUP(A1834,$A$2:$A$2336,'Customer Names'!$D$2:$D$2336,"NOT FOUND")</f>
        <v>Zachariah</v>
      </c>
      <c r="D1834" t="str">
        <f>_xlfn.XLOOKUP(A1834,$A$2:$A$2336,'Customer Names'!$E$2:$E$2336,"NOT FOUND")</f>
        <v>Nyambaso</v>
      </c>
      <c r="E1834" cm="1">
        <f t="array" ref="E1834">_xlfn.XLOOKUP(A1834,$A$2:$A$2336,Table2[BMI],"NOT FOUND")</f>
        <v>34.674999999999997</v>
      </c>
      <c r="F1834" cm="1">
        <f t="array" ref="F1834">_xlfn.XLOOKUP(A1834,$A$2:$A$2336,Table2[HBA1C],"NOT FOUND")</f>
        <v>5.71</v>
      </c>
      <c r="G1834" t="str" cm="1">
        <f t="array" ref="G1834">_xlfn.XLOOKUP(A1834,$A$2:$A$2336,Table2[Heart Issues],"NOT FOUND")</f>
        <v>yes</v>
      </c>
      <c r="H1834" t="str" cm="1">
        <f t="array" ref="H1834">_xlfn.XLOOKUP(A1834,$A$2:$A$2336,Table2[Any Transplants],"NOT FOUND")</f>
        <v>No</v>
      </c>
      <c r="I1834" t="str" cm="1">
        <f t="array" ref="I1834">_xlfn.XLOOKUP(A1834,$A$2:$A$2336,Table2[Cancer history],"NOT FOUND")</f>
        <v>No</v>
      </c>
      <c r="J1834" t="str">
        <f>_xlfn.XLOOKUP(A1834,Table3[customer_no],Table3[month],"NOT FOUND")</f>
        <v>Dec</v>
      </c>
      <c r="K1834" s="7">
        <f>_xlfn.XLOOKUP(A1834,Table3[customer_no],Table3[year_average],"NOT FOUND")</f>
        <v>1988</v>
      </c>
      <c r="L1834" cm="1">
        <f t="array" ref="L1834">_xlfn.XLOOKUP(A1834,Table3[customer_no],'Hospitalisation Details'!$D$2:$D$2344,"NOT FOUND")</f>
        <v>21</v>
      </c>
      <c r="M1834" s="33">
        <f>_xlfn.XLOOKUP(A1834,Table3[customer_no],Table3[dd/mm/yy],"NOT FOUND")</f>
        <v>32498</v>
      </c>
      <c r="N1834">
        <f>_xlfn.XLOOKUP(A1834,Table3[customer_no],Table3[age],"NOT FOUND")</f>
        <v>34</v>
      </c>
      <c r="O1834" cm="1">
        <f t="array" ref="O1834">_xlfn.XLOOKUP(A1834,Table3[customer_no],'Hospitalisation Details'!$E$2:$E$2344,"NOT FOUND")</f>
        <v>0</v>
      </c>
      <c r="P1834" t="str">
        <f>_xlfn.XLOOKUP(A1834,Table3[customer_no],Table3[hsplt_handled],"NOT FOUND")</f>
        <v>tier - 2</v>
      </c>
      <c r="Q1834" t="str">
        <f>_xlfn.XLOOKUP(A1834,Table3[customer_no],Table3[city_handled],"NOT FOUND")</f>
        <v>tier - 2</v>
      </c>
      <c r="R1834" t="str">
        <f>_xlfn.XLOOKUP(A1834,Table3[customer_no],Table3[state_id],"NOT FOUND")</f>
        <v>R1017</v>
      </c>
      <c r="S1834" s="34" cm="1">
        <f t="array" ref="S1834">_xlfn.XLOOKUP(A1834,Table3[customer_no],'Hospitalisation Details'!$F$2:$F$2344,"NOT FOUND")</f>
        <v>4518.83</v>
      </c>
      <c r="T1834" t="str">
        <f>_xlfn.XLOOKUP(A1834,Table2[Customer ID],Table2[BMI_category],"NOT FOUND")</f>
        <v>Obesity</v>
      </c>
      <c r="U1834" s="7">
        <f>_xlfn.XLOOKUP(A1834,Table2[Customer ID],Table2[no of surgery],"NOT FOUND")</f>
        <v>1</v>
      </c>
      <c r="V1834" t="str">
        <f>_xlfn.XLOOKUP(A1834,Table2[Customer ID],Table2[smoker_missing],"NOT FOUND")</f>
        <v>No</v>
      </c>
      <c r="W1834" t="str">
        <f t="shared" si="28"/>
        <v>Prediabetes</v>
      </c>
      <c r="X1834" s="37">
        <f>SUM(Table5[[#This Row],[Title]:[Diabetes Level]])</f>
        <v>39101.215000000004</v>
      </c>
    </row>
    <row r="1835" spans="1:24" x14ac:dyDescent="0.25">
      <c r="A1835" t="s">
        <v>536</v>
      </c>
      <c r="B1835" t="str">
        <f>VLOOKUP(A1835,'Customer Names'!$A$2:$E$2336,3,FALSE)</f>
        <v>Ms.</v>
      </c>
      <c r="C1835" t="str">
        <f>_xlfn.XLOOKUP(A1835,$A$2:$A$2336,'Customer Names'!$D$2:$D$2336,"NOT FOUND")</f>
        <v>Patricia A</v>
      </c>
      <c r="D1835" t="str">
        <f>_xlfn.XLOOKUP(A1835,$A$2:$A$2336,'Customer Names'!$E$2:$E$2336,"NOT FOUND")</f>
        <v>Shaffer</v>
      </c>
      <c r="E1835" cm="1">
        <f t="array" ref="E1835">_xlfn.XLOOKUP(A1835,$A$2:$A$2336,Table2[BMI],"NOT FOUND")</f>
        <v>18.850000000000001</v>
      </c>
      <c r="F1835" cm="1">
        <f t="array" ref="F1835">_xlfn.XLOOKUP(A1835,$A$2:$A$2336,Table2[HBA1C],"NOT FOUND")</f>
        <v>6.03</v>
      </c>
      <c r="G1835" t="str" cm="1">
        <f t="array" ref="G1835">_xlfn.XLOOKUP(A1835,$A$2:$A$2336,Table2[Heart Issues],"NOT FOUND")</f>
        <v>No</v>
      </c>
      <c r="H1835" t="str" cm="1">
        <f t="array" ref="H1835">_xlfn.XLOOKUP(A1835,$A$2:$A$2336,Table2[Any Transplants],"NOT FOUND")</f>
        <v>No</v>
      </c>
      <c r="I1835" t="str" cm="1">
        <f t="array" ref="I1835">_xlfn.XLOOKUP(A1835,$A$2:$A$2336,Table2[Cancer history],"NOT FOUND")</f>
        <v>No</v>
      </c>
      <c r="J1835" t="str">
        <f>_xlfn.XLOOKUP(A1835,Table3[customer_no],Table3[month],"NOT FOUND")</f>
        <v>Dec</v>
      </c>
      <c r="K1835" s="7">
        <f>_xlfn.XLOOKUP(A1835,Table3[customer_no],Table3[year_average],"NOT FOUND")</f>
        <v>1987</v>
      </c>
      <c r="L1835" cm="1">
        <f t="array" ref="L1835">_xlfn.XLOOKUP(A1835,Table3[customer_no],'Hospitalisation Details'!$D$2:$D$2344,"NOT FOUND")</f>
        <v>5</v>
      </c>
      <c r="M1835" s="33">
        <f>_xlfn.XLOOKUP(A1835,Table3[customer_no],Table3[dd/mm/yy],"NOT FOUND")</f>
        <v>32116</v>
      </c>
      <c r="N1835">
        <f>_xlfn.XLOOKUP(A1835,Table3[customer_no],Table3[age],"NOT FOUND")</f>
        <v>35</v>
      </c>
      <c r="O1835" cm="1">
        <f t="array" ref="O1835">_xlfn.XLOOKUP(A1835,Table3[customer_no],'Hospitalisation Details'!$E$2:$E$2344,"NOT FOUND")</f>
        <v>3</v>
      </c>
      <c r="P1835" t="str">
        <f>_xlfn.XLOOKUP(A1835,Table3[customer_no],Table3[hsplt_handled],"NOT FOUND")</f>
        <v>tier - 2</v>
      </c>
      <c r="Q1835" t="str">
        <f>_xlfn.XLOOKUP(A1835,Table3[customer_no],Table3[city_handled],"NOT FOUND")</f>
        <v>tier - 3</v>
      </c>
      <c r="R1835" t="str">
        <f>_xlfn.XLOOKUP(A1835,Table3[customer_no],Table3[state_id],"NOT FOUND")</f>
        <v>R1012</v>
      </c>
      <c r="S1835" s="34" cm="1">
        <f t="array" ref="S1835">_xlfn.XLOOKUP(A1835,Table3[customer_no],'Hospitalisation Details'!$F$2:$F$2344,"NOT FOUND")</f>
        <v>4518.7700000000004</v>
      </c>
      <c r="T1835" t="str">
        <f>_xlfn.XLOOKUP(A1835,Table2[Customer ID],Table2[BMI_category],"NOT FOUND")</f>
        <v>Normal Weight</v>
      </c>
      <c r="U1835" s="7">
        <f>_xlfn.XLOOKUP(A1835,Table2[Customer ID],Table2[no of surgery],"NOT FOUND")</f>
        <v>1</v>
      </c>
      <c r="V1835" t="str">
        <f>_xlfn.XLOOKUP(A1835,Table2[Customer ID],Table2[smoker_missing],"NOT FOUND")</f>
        <v>No</v>
      </c>
      <c r="W1835" t="str">
        <f t="shared" si="28"/>
        <v>Prediabetes</v>
      </c>
      <c r="X1835" s="37">
        <f>SUM(Table5[[#This Row],[Title]:[Diabetes Level]])</f>
        <v>38690.649999999994</v>
      </c>
    </row>
    <row r="1836" spans="1:24" x14ac:dyDescent="0.25">
      <c r="A1836" t="s">
        <v>534</v>
      </c>
      <c r="B1836" t="str">
        <f>VLOOKUP(A1836,'Customer Names'!$A$2:$E$2336,3,FALSE)</f>
        <v>Mrs.</v>
      </c>
      <c r="C1836" t="str">
        <f>_xlfn.XLOOKUP(A1836,$A$2:$A$2336,'Customer Names'!$D$2:$D$2336,"NOT FOUND")</f>
        <v>Elizabeth A.</v>
      </c>
      <c r="D1836" t="str">
        <f>_xlfn.XLOOKUP(A1836,$A$2:$A$2336,'Customer Names'!$E$2:$E$2336,"NOT FOUND")</f>
        <v>Corkum</v>
      </c>
      <c r="E1836" cm="1">
        <f t="array" ref="E1836">_xlfn.XLOOKUP(A1836,$A$2:$A$2336,Table2[BMI],"NOT FOUND")</f>
        <v>34.130000000000003</v>
      </c>
      <c r="F1836" cm="1">
        <f t="array" ref="F1836">_xlfn.XLOOKUP(A1836,$A$2:$A$2336,Table2[HBA1C],"NOT FOUND")</f>
        <v>5.65</v>
      </c>
      <c r="G1836" t="str" cm="1">
        <f t="array" ref="G1836">_xlfn.XLOOKUP(A1836,$A$2:$A$2336,Table2[Heart Issues],"NOT FOUND")</f>
        <v>No</v>
      </c>
      <c r="H1836" t="str" cm="1">
        <f t="array" ref="H1836">_xlfn.XLOOKUP(A1836,$A$2:$A$2336,Table2[Any Transplants],"NOT FOUND")</f>
        <v>No</v>
      </c>
      <c r="I1836" t="str" cm="1">
        <f t="array" ref="I1836">_xlfn.XLOOKUP(A1836,$A$2:$A$2336,Table2[Cancer history],"NOT FOUND")</f>
        <v>Yes</v>
      </c>
      <c r="J1836" t="str">
        <f>_xlfn.XLOOKUP(A1836,Table3[customer_no],Table3[month],"NOT FOUND")</f>
        <v>Oct</v>
      </c>
      <c r="K1836" s="7">
        <f>_xlfn.XLOOKUP(A1836,Table3[customer_no],Table3[year_average],"NOT FOUND")</f>
        <v>2003</v>
      </c>
      <c r="L1836" cm="1">
        <f t="array" ref="L1836">_xlfn.XLOOKUP(A1836,Table3[customer_no],'Hospitalisation Details'!$D$2:$D$2344,"NOT FOUND")</f>
        <v>2</v>
      </c>
      <c r="M1836" s="33">
        <f>_xlfn.XLOOKUP(A1836,Table3[customer_no],Table3[dd/mm/yy],"NOT FOUND")</f>
        <v>37896</v>
      </c>
      <c r="N1836">
        <f>_xlfn.XLOOKUP(A1836,Table3[customer_no],Table3[age],"NOT FOUND")</f>
        <v>19</v>
      </c>
      <c r="O1836" cm="1">
        <f t="array" ref="O1836">_xlfn.XLOOKUP(A1836,Table3[customer_no],'Hospitalisation Details'!$E$2:$E$2344,"NOT FOUND")</f>
        <v>0</v>
      </c>
      <c r="P1836" t="str">
        <f>_xlfn.XLOOKUP(A1836,Table3[customer_no],Table3[hsplt_handled],"NOT FOUND")</f>
        <v>tier - 2</v>
      </c>
      <c r="Q1836" t="str">
        <f>_xlfn.XLOOKUP(A1836,Table3[customer_no],Table3[city_handled],"NOT FOUND")</f>
        <v>tier - 3</v>
      </c>
      <c r="R1836" t="str">
        <f>_xlfn.XLOOKUP(A1836,Table3[customer_no],Table3[state_id],"NOT FOUND")</f>
        <v>R1026</v>
      </c>
      <c r="S1836" s="34" cm="1">
        <f t="array" ref="S1836">_xlfn.XLOOKUP(A1836,Table3[customer_no],'Hospitalisation Details'!$F$2:$F$2344,"NOT FOUND")</f>
        <v>4518.3999999999996</v>
      </c>
      <c r="T1836" t="str">
        <f>_xlfn.XLOOKUP(A1836,Table2[Customer ID],Table2[BMI_category],"NOT FOUND")</f>
        <v>Obesity</v>
      </c>
      <c r="U1836" s="7">
        <f>_xlfn.XLOOKUP(A1836,Table2[Customer ID],Table2[no of surgery],"NOT FOUND")</f>
        <v>1</v>
      </c>
      <c r="V1836" t="str">
        <f>_xlfn.XLOOKUP(A1836,Table2[Customer ID],Table2[smoker_missing],"NOT FOUND")</f>
        <v>No</v>
      </c>
      <c r="W1836" t="str">
        <f t="shared" si="28"/>
        <v>Normal</v>
      </c>
      <c r="X1836" s="37">
        <f>SUM(Table5[[#This Row],[Title]:[Diabetes Level]])</f>
        <v>44479.18</v>
      </c>
    </row>
    <row r="1837" spans="1:24" x14ac:dyDescent="0.25">
      <c r="A1837" t="s">
        <v>533</v>
      </c>
      <c r="B1837" t="str">
        <f>VLOOKUP(A1837,'Customer Names'!$A$2:$E$2336,3,FALSE)</f>
        <v>Mr.</v>
      </c>
      <c r="C1837" t="str">
        <f>_xlfn.XLOOKUP(A1837,$A$2:$A$2336,'Customer Names'!$D$2:$D$2336,"NOT FOUND")</f>
        <v>Benjamin</v>
      </c>
      <c r="D1837" t="str">
        <f>_xlfn.XLOOKUP(A1837,$A$2:$A$2336,'Customer Names'!$E$2:$E$2336,"NOT FOUND")</f>
        <v>Pedersen</v>
      </c>
      <c r="E1837" cm="1">
        <f t="array" ref="E1837">_xlfn.XLOOKUP(A1837,$A$2:$A$2336,Table2[BMI],"NOT FOUND")</f>
        <v>17.34</v>
      </c>
      <c r="F1837" cm="1">
        <f t="array" ref="F1837">_xlfn.XLOOKUP(A1837,$A$2:$A$2336,Table2[HBA1C],"NOT FOUND")</f>
        <v>5.05</v>
      </c>
      <c r="G1837" t="str" cm="1">
        <f t="array" ref="G1837">_xlfn.XLOOKUP(A1837,$A$2:$A$2336,Table2[Heart Issues],"NOT FOUND")</f>
        <v>No</v>
      </c>
      <c r="H1837" t="str" cm="1">
        <f t="array" ref="H1837">_xlfn.XLOOKUP(A1837,$A$2:$A$2336,Table2[Any Transplants],"NOT FOUND")</f>
        <v>No</v>
      </c>
      <c r="I1837" t="str" cm="1">
        <f t="array" ref="I1837">_xlfn.XLOOKUP(A1837,$A$2:$A$2336,Table2[Cancer history],"NOT FOUND")</f>
        <v>No</v>
      </c>
      <c r="J1837" t="str">
        <f>_xlfn.XLOOKUP(A1837,Table3[customer_no],Table3[month],"NOT FOUND")</f>
        <v>Jun</v>
      </c>
      <c r="K1837" s="7">
        <f>_xlfn.XLOOKUP(A1837,Table3[customer_no],Table3[year_average],"NOT FOUND")</f>
        <v>1980</v>
      </c>
      <c r="L1837" cm="1">
        <f t="array" ref="L1837">_xlfn.XLOOKUP(A1837,Table3[customer_no],'Hospitalisation Details'!$D$2:$D$2344,"NOT FOUND")</f>
        <v>16</v>
      </c>
      <c r="M1837" s="33">
        <f>_xlfn.XLOOKUP(A1837,Table3[customer_no],Table3[dd/mm/yy],"NOT FOUND")</f>
        <v>29388</v>
      </c>
      <c r="N1837">
        <f>_xlfn.XLOOKUP(A1837,Table3[customer_no],Table3[age],"NOT FOUND")</f>
        <v>42</v>
      </c>
      <c r="O1837" cm="1">
        <f t="array" ref="O1837">_xlfn.XLOOKUP(A1837,Table3[customer_no],'Hospitalisation Details'!$E$2:$E$2344,"NOT FOUND")</f>
        <v>2</v>
      </c>
      <c r="P1837" t="str">
        <f>_xlfn.XLOOKUP(A1837,Table3[customer_no],Table3[hsplt_handled],"NOT FOUND")</f>
        <v>tier - 2</v>
      </c>
      <c r="Q1837" t="str">
        <f>_xlfn.XLOOKUP(A1837,Table3[customer_no],Table3[city_handled],"NOT FOUND")</f>
        <v>tier - 3</v>
      </c>
      <c r="R1837" t="str">
        <f>_xlfn.XLOOKUP(A1837,Table3[customer_no],Table3[state_id],"NOT FOUND")</f>
        <v>R1013</v>
      </c>
      <c r="S1837" s="34" cm="1">
        <f t="array" ref="S1837">_xlfn.XLOOKUP(A1837,Table3[customer_no],'Hospitalisation Details'!$F$2:$F$2344,"NOT FOUND")</f>
        <v>4515.71</v>
      </c>
      <c r="T1837" t="str">
        <f>_xlfn.XLOOKUP(A1837,Table2[Customer ID],Table2[BMI_category],"NOT FOUND")</f>
        <v>Underweight</v>
      </c>
      <c r="U1837" s="7">
        <f>_xlfn.XLOOKUP(A1837,Table2[Customer ID],Table2[no of surgery],"NOT FOUND")</f>
        <v>0</v>
      </c>
      <c r="V1837" t="str">
        <f>_xlfn.XLOOKUP(A1837,Table2[Customer ID],Table2[smoker_missing],"NOT FOUND")</f>
        <v>No</v>
      </c>
      <c r="W1837" t="str">
        <f t="shared" si="28"/>
        <v>Normal</v>
      </c>
      <c r="X1837" s="37">
        <f>SUM(Table5[[#This Row],[Title]:[Diabetes Level]])</f>
        <v>35966.1</v>
      </c>
    </row>
    <row r="1838" spans="1:24" x14ac:dyDescent="0.25">
      <c r="A1838" t="s">
        <v>532</v>
      </c>
      <c r="B1838" t="str">
        <f>VLOOKUP(A1838,'Customer Names'!$A$2:$E$2336,3,FALSE)</f>
        <v>Mr.</v>
      </c>
      <c r="C1838" t="str">
        <f>_xlfn.XLOOKUP(A1838,$A$2:$A$2336,'Customer Names'!$D$2:$D$2336,"NOT FOUND")</f>
        <v>Breno</v>
      </c>
      <c r="D1838" t="str">
        <f>_xlfn.XLOOKUP(A1838,$A$2:$A$2336,'Customer Names'!$E$2:$E$2336,"NOT FOUND")</f>
        <v>Melo</v>
      </c>
      <c r="E1838" cm="1">
        <f t="array" ref="E1838">_xlfn.XLOOKUP(A1838,$A$2:$A$2336,Table2[BMI],"NOT FOUND")</f>
        <v>17.440000000000001</v>
      </c>
      <c r="F1838" cm="1">
        <f t="array" ref="F1838">_xlfn.XLOOKUP(A1838,$A$2:$A$2336,Table2[HBA1C],"NOT FOUND")</f>
        <v>6.26</v>
      </c>
      <c r="G1838" t="str" cm="1">
        <f t="array" ref="G1838">_xlfn.XLOOKUP(A1838,$A$2:$A$2336,Table2[Heart Issues],"NOT FOUND")</f>
        <v>No</v>
      </c>
      <c r="H1838" t="str" cm="1">
        <f t="array" ref="H1838">_xlfn.XLOOKUP(A1838,$A$2:$A$2336,Table2[Any Transplants],"NOT FOUND")</f>
        <v>No</v>
      </c>
      <c r="I1838" t="str" cm="1">
        <f t="array" ref="I1838">_xlfn.XLOOKUP(A1838,$A$2:$A$2336,Table2[Cancer history],"NOT FOUND")</f>
        <v>No</v>
      </c>
      <c r="J1838" t="str">
        <f>_xlfn.XLOOKUP(A1838,Table3[customer_no],Table3[month],"NOT FOUND")</f>
        <v>Sep</v>
      </c>
      <c r="K1838" s="7">
        <f>_xlfn.XLOOKUP(A1838,Table3[customer_no],Table3[year_average],"NOT FOUND")</f>
        <v>1982</v>
      </c>
      <c r="L1838" cm="1">
        <f t="array" ref="L1838">_xlfn.XLOOKUP(A1838,Table3[customer_no],'Hospitalisation Details'!$D$2:$D$2344,"NOT FOUND")</f>
        <v>27</v>
      </c>
      <c r="M1838" s="33">
        <f>_xlfn.XLOOKUP(A1838,Table3[customer_no],Table3[dd/mm/yy],"NOT FOUND")</f>
        <v>30221</v>
      </c>
      <c r="N1838">
        <f>_xlfn.XLOOKUP(A1838,Table3[customer_no],Table3[age],"NOT FOUND")</f>
        <v>40</v>
      </c>
      <c r="O1838" cm="1">
        <f t="array" ref="O1838">_xlfn.XLOOKUP(A1838,Table3[customer_no],'Hospitalisation Details'!$E$2:$E$2344,"NOT FOUND")</f>
        <v>3</v>
      </c>
      <c r="P1838" t="str">
        <f>_xlfn.XLOOKUP(A1838,Table3[customer_no],Table3[hsplt_handled],"NOT FOUND")</f>
        <v>tier - 2</v>
      </c>
      <c r="Q1838" t="str">
        <f>_xlfn.XLOOKUP(A1838,Table3[customer_no],Table3[city_handled],"NOT FOUND")</f>
        <v>tier - 3</v>
      </c>
      <c r="R1838" t="str">
        <f>_xlfn.XLOOKUP(A1838,Table3[customer_no],Table3[state_id],"NOT FOUND")</f>
        <v>R1013</v>
      </c>
      <c r="S1838" s="34" cm="1">
        <f t="array" ref="S1838">_xlfn.XLOOKUP(A1838,Table3[customer_no],'Hospitalisation Details'!$F$2:$F$2344,"NOT FOUND")</f>
        <v>4511.41</v>
      </c>
      <c r="T1838" t="str">
        <f>_xlfn.XLOOKUP(A1838,Table2[Customer ID],Table2[BMI_category],"NOT FOUND")</f>
        <v>Underweight</v>
      </c>
      <c r="U1838" s="7">
        <f>_xlfn.XLOOKUP(A1838,Table2[Customer ID],Table2[no of surgery],"NOT FOUND")</f>
        <v>0</v>
      </c>
      <c r="V1838" t="str">
        <f>_xlfn.XLOOKUP(A1838,Table2[Customer ID],Table2[smoker_missing],"NOT FOUND")</f>
        <v>No</v>
      </c>
      <c r="W1838" t="str">
        <f t="shared" si="28"/>
        <v>Prediabetes</v>
      </c>
      <c r="X1838" s="37">
        <f>SUM(Table5[[#This Row],[Title]:[Diabetes Level]])</f>
        <v>36808.11</v>
      </c>
    </row>
    <row r="1839" spans="1:24" x14ac:dyDescent="0.25">
      <c r="A1839" t="s">
        <v>531</v>
      </c>
      <c r="B1839" t="str">
        <f>VLOOKUP(A1839,'Customer Names'!$A$2:$E$2336,3,FALSE)</f>
        <v>Mr.</v>
      </c>
      <c r="C1839" t="str">
        <f>_xlfn.XLOOKUP(A1839,$A$2:$A$2336,'Customer Names'!$D$2:$D$2336,"NOT FOUND")</f>
        <v>Takaya</v>
      </c>
      <c r="D1839" t="str">
        <f>_xlfn.XLOOKUP(A1839,$A$2:$A$2336,'Customer Names'!$E$2:$E$2336,"NOT FOUND")</f>
        <v>Sakamoto</v>
      </c>
      <c r="E1839" cm="1">
        <f t="array" ref="E1839">_xlfn.XLOOKUP(A1839,$A$2:$A$2336,Table2[BMI],"NOT FOUND")</f>
        <v>33.659999999999997</v>
      </c>
      <c r="F1839" cm="1">
        <f t="array" ref="F1839">_xlfn.XLOOKUP(A1839,$A$2:$A$2336,Table2[HBA1C],"NOT FOUND")</f>
        <v>4.08</v>
      </c>
      <c r="G1839" t="str" cm="1">
        <f t="array" ref="G1839">_xlfn.XLOOKUP(A1839,$A$2:$A$2336,Table2[Heart Issues],"NOT FOUND")</f>
        <v>yes</v>
      </c>
      <c r="H1839" t="str" cm="1">
        <f t="array" ref="H1839">_xlfn.XLOOKUP(A1839,$A$2:$A$2336,Table2[Any Transplants],"NOT FOUND")</f>
        <v>No</v>
      </c>
      <c r="I1839" t="str" cm="1">
        <f t="array" ref="I1839">_xlfn.XLOOKUP(A1839,$A$2:$A$2336,Table2[Cancer history],"NOT FOUND")</f>
        <v>Yes</v>
      </c>
      <c r="J1839" t="str">
        <f>_xlfn.XLOOKUP(A1839,Table3[customer_no],Table3[month],"NOT FOUND")</f>
        <v>Oct</v>
      </c>
      <c r="K1839" s="7">
        <f>_xlfn.XLOOKUP(A1839,Table3[customer_no],Table3[year_average],"NOT FOUND")</f>
        <v>1997</v>
      </c>
      <c r="L1839" cm="1">
        <f t="array" ref="L1839">_xlfn.XLOOKUP(A1839,Table3[customer_no],'Hospitalisation Details'!$D$2:$D$2344,"NOT FOUND")</f>
        <v>13</v>
      </c>
      <c r="M1839" s="33">
        <f>_xlfn.XLOOKUP(A1839,Table3[customer_no],Table3[dd/mm/yy],"NOT FOUND")</f>
        <v>35716</v>
      </c>
      <c r="N1839">
        <f>_xlfn.XLOOKUP(A1839,Table3[customer_no],Table3[age],"NOT FOUND")</f>
        <v>25</v>
      </c>
      <c r="O1839" cm="1">
        <f t="array" ref="O1839">_xlfn.XLOOKUP(A1839,Table3[customer_no],'Hospitalisation Details'!$E$2:$E$2344,"NOT FOUND")</f>
        <v>4</v>
      </c>
      <c r="P1839" t="str">
        <f>_xlfn.XLOOKUP(A1839,Table3[customer_no],Table3[hsplt_handled],"NOT FOUND")</f>
        <v>tier - 1</v>
      </c>
      <c r="Q1839" t="str">
        <f>_xlfn.XLOOKUP(A1839,Table3[customer_no],Table3[city_handled],"NOT FOUND")</f>
        <v>tier - 2</v>
      </c>
      <c r="R1839" t="str">
        <f>_xlfn.XLOOKUP(A1839,Table3[customer_no],Table3[state_id],"NOT FOUND")</f>
        <v>R1013</v>
      </c>
      <c r="S1839" s="34" cm="1">
        <f t="array" ref="S1839">_xlfn.XLOOKUP(A1839,Table3[customer_no],'Hospitalisation Details'!$F$2:$F$2344,"NOT FOUND")</f>
        <v>4504.66</v>
      </c>
      <c r="T1839" t="str">
        <f>_xlfn.XLOOKUP(A1839,Table2[Customer ID],Table2[BMI_category],"NOT FOUND")</f>
        <v>Obesity</v>
      </c>
      <c r="U1839" s="7">
        <f>_xlfn.XLOOKUP(A1839,Table2[Customer ID],Table2[no of surgery],"NOT FOUND")</f>
        <v>1</v>
      </c>
      <c r="V1839" t="str">
        <f>_xlfn.XLOOKUP(A1839,Table2[Customer ID],Table2[smoker_missing],"NOT FOUND")</f>
        <v>No</v>
      </c>
      <c r="W1839" t="str">
        <f t="shared" si="28"/>
        <v>Normal</v>
      </c>
      <c r="X1839" s="37">
        <f>SUM(Table5[[#This Row],[Title]:[Diabetes Level]])</f>
        <v>42298.399999999994</v>
      </c>
    </row>
    <row r="1840" spans="1:24" x14ac:dyDescent="0.25">
      <c r="A1840" t="s">
        <v>530</v>
      </c>
      <c r="B1840" t="str">
        <f>VLOOKUP(A1840,'Customer Names'!$A$2:$E$2336,3,FALSE)</f>
        <v>Mr.</v>
      </c>
      <c r="C1840" t="str">
        <f>_xlfn.XLOOKUP(A1840,$A$2:$A$2336,'Customer Names'!$D$2:$D$2336,"NOT FOUND")</f>
        <v>Thomas IV</v>
      </c>
      <c r="D1840" t="str">
        <f>_xlfn.XLOOKUP(A1840,$A$2:$A$2336,'Customer Names'!$E$2:$E$2336,"NOT FOUND")</f>
        <v>McMahon</v>
      </c>
      <c r="E1840" cm="1">
        <f t="array" ref="E1840">_xlfn.XLOOKUP(A1840,$A$2:$A$2336,Table2[BMI],"NOT FOUND")</f>
        <v>21.375</v>
      </c>
      <c r="F1840" cm="1">
        <f t="array" ref="F1840">_xlfn.XLOOKUP(A1840,$A$2:$A$2336,Table2[HBA1C],"NOT FOUND")</f>
        <v>6.19</v>
      </c>
      <c r="G1840" t="str" cm="1">
        <f t="array" ref="G1840">_xlfn.XLOOKUP(A1840,$A$2:$A$2336,Table2[Heart Issues],"NOT FOUND")</f>
        <v>yes</v>
      </c>
      <c r="H1840" t="str" cm="1">
        <f t="array" ref="H1840">_xlfn.XLOOKUP(A1840,$A$2:$A$2336,Table2[Any Transplants],"NOT FOUND")</f>
        <v>No</v>
      </c>
      <c r="I1840" t="str" cm="1">
        <f t="array" ref="I1840">_xlfn.XLOOKUP(A1840,$A$2:$A$2336,Table2[Cancer history],"NOT FOUND")</f>
        <v>No</v>
      </c>
      <c r="J1840" t="str">
        <f>_xlfn.XLOOKUP(A1840,Table3[customer_no],Table3[month],"NOT FOUND")</f>
        <v>Jun</v>
      </c>
      <c r="K1840" s="7">
        <f>_xlfn.XLOOKUP(A1840,Table3[customer_no],Table3[year_average],"NOT FOUND")</f>
        <v>1988</v>
      </c>
      <c r="L1840" cm="1">
        <f t="array" ref="L1840">_xlfn.XLOOKUP(A1840,Table3[customer_no],'Hospitalisation Details'!$D$2:$D$2344,"NOT FOUND")</f>
        <v>26</v>
      </c>
      <c r="M1840" s="33">
        <f>_xlfn.XLOOKUP(A1840,Table3[customer_no],Table3[dd/mm/yy],"NOT FOUND")</f>
        <v>32320</v>
      </c>
      <c r="N1840">
        <f>_xlfn.XLOOKUP(A1840,Table3[customer_no],Table3[age],"NOT FOUND")</f>
        <v>34</v>
      </c>
      <c r="O1840" cm="1">
        <f t="array" ref="O1840">_xlfn.XLOOKUP(A1840,Table3[customer_no],'Hospitalisation Details'!$E$2:$E$2344,"NOT FOUND")</f>
        <v>0</v>
      </c>
      <c r="P1840" t="str">
        <f>_xlfn.XLOOKUP(A1840,Table3[customer_no],Table3[hsplt_handled],"NOT FOUND")</f>
        <v>tier - 2</v>
      </c>
      <c r="Q1840" t="str">
        <f>_xlfn.XLOOKUP(A1840,Table3[customer_no],Table3[city_handled],"NOT FOUND")</f>
        <v>tier - 1</v>
      </c>
      <c r="R1840" t="str">
        <f>_xlfn.XLOOKUP(A1840,Table3[customer_no],Table3[state_id],"NOT FOUND")</f>
        <v>R1017</v>
      </c>
      <c r="S1840" s="34" cm="1">
        <f t="array" ref="S1840">_xlfn.XLOOKUP(A1840,Table3[customer_no],'Hospitalisation Details'!$F$2:$F$2344,"NOT FOUND")</f>
        <v>4500.34</v>
      </c>
      <c r="T1840" t="str">
        <f>_xlfn.XLOOKUP(A1840,Table2[Customer ID],Table2[BMI_category],"NOT FOUND")</f>
        <v>Normal Weight</v>
      </c>
      <c r="U1840" s="7">
        <f>_xlfn.XLOOKUP(A1840,Table2[Customer ID],Table2[no of surgery],"NOT FOUND")</f>
        <v>1</v>
      </c>
      <c r="V1840" t="str">
        <f>_xlfn.XLOOKUP(A1840,Table2[Customer ID],Table2[smoker_missing],"NOT FOUND")</f>
        <v>No</v>
      </c>
      <c r="W1840" t="str">
        <f t="shared" si="28"/>
        <v>Prediabetes</v>
      </c>
      <c r="X1840" s="37">
        <f>SUM(Table5[[#This Row],[Title]:[Diabetes Level]])</f>
        <v>38896.904999999999</v>
      </c>
    </row>
    <row r="1841" spans="1:24" x14ac:dyDescent="0.25">
      <c r="A1841" t="s">
        <v>529</v>
      </c>
      <c r="B1841" t="str">
        <f>VLOOKUP(A1841,'Customer Names'!$A$2:$E$2336,3,FALSE)</f>
        <v>Mr.</v>
      </c>
      <c r="C1841" t="str">
        <f>_xlfn.XLOOKUP(A1841,$A$2:$A$2336,'Customer Names'!$D$2:$D$2336,"NOT FOUND")</f>
        <v>Bradley E</v>
      </c>
      <c r="D1841" t="str">
        <f>_xlfn.XLOOKUP(A1841,$A$2:$A$2336,'Customer Names'!$E$2:$E$2336,"NOT FOUND")</f>
        <v>Harris</v>
      </c>
      <c r="E1841" cm="1">
        <f t="array" ref="E1841">_xlfn.XLOOKUP(A1841,$A$2:$A$2336,Table2[BMI],"NOT FOUND")</f>
        <v>27.14</v>
      </c>
      <c r="F1841" cm="1">
        <f t="array" ref="F1841">_xlfn.XLOOKUP(A1841,$A$2:$A$2336,Table2[HBA1C],"NOT FOUND")</f>
        <v>6.01</v>
      </c>
      <c r="G1841" t="str" cm="1">
        <f t="array" ref="G1841">_xlfn.XLOOKUP(A1841,$A$2:$A$2336,Table2[Heart Issues],"NOT FOUND")</f>
        <v>No</v>
      </c>
      <c r="H1841" t="str" cm="1">
        <f t="array" ref="H1841">_xlfn.XLOOKUP(A1841,$A$2:$A$2336,Table2[Any Transplants],"NOT FOUND")</f>
        <v>No</v>
      </c>
      <c r="I1841" t="str" cm="1">
        <f t="array" ref="I1841">_xlfn.XLOOKUP(A1841,$A$2:$A$2336,Table2[Cancer history],"NOT FOUND")</f>
        <v>No</v>
      </c>
      <c r="J1841" t="str">
        <f>_xlfn.XLOOKUP(A1841,Table3[customer_no],Table3[month],"NOT FOUND")</f>
        <v>Jul</v>
      </c>
      <c r="K1841" s="7">
        <f>_xlfn.XLOOKUP(A1841,Table3[customer_no],Table3[year_average],"NOT FOUND")</f>
        <v>1992</v>
      </c>
      <c r="L1841" cm="1">
        <f t="array" ref="L1841">_xlfn.XLOOKUP(A1841,Table3[customer_no],'Hospitalisation Details'!$D$2:$D$2344,"NOT FOUND")</f>
        <v>12</v>
      </c>
      <c r="M1841" s="33">
        <f>_xlfn.XLOOKUP(A1841,Table3[customer_no],Table3[dd/mm/yy],"NOT FOUND")</f>
        <v>33797</v>
      </c>
      <c r="N1841">
        <f>_xlfn.XLOOKUP(A1841,Table3[customer_no],Table3[age],"NOT FOUND")</f>
        <v>30</v>
      </c>
      <c r="O1841" cm="1">
        <f t="array" ref="O1841">_xlfn.XLOOKUP(A1841,Table3[customer_no],'Hospitalisation Details'!$E$2:$E$2344,"NOT FOUND")</f>
        <v>0</v>
      </c>
      <c r="P1841" t="str">
        <f>_xlfn.XLOOKUP(A1841,Table3[customer_no],Table3[hsplt_handled],"NOT FOUND")</f>
        <v>tier - 2</v>
      </c>
      <c r="Q1841" t="str">
        <f>_xlfn.XLOOKUP(A1841,Table3[customer_no],Table3[city_handled],"NOT FOUND")</f>
        <v>tier - 3</v>
      </c>
      <c r="R1841" t="str">
        <f>_xlfn.XLOOKUP(A1841,Table3[customer_no],Table3[state_id],"NOT FOUND")</f>
        <v>R1012</v>
      </c>
      <c r="S1841" s="34" cm="1">
        <f t="array" ref="S1841">_xlfn.XLOOKUP(A1841,Table3[customer_no],'Hospitalisation Details'!$F$2:$F$2344,"NOT FOUND")</f>
        <v>4488.58</v>
      </c>
      <c r="T1841" t="str">
        <f>_xlfn.XLOOKUP(A1841,Table2[Customer ID],Table2[BMI_category],"NOT FOUND")</f>
        <v>Overweight</v>
      </c>
      <c r="U1841" s="7">
        <f>_xlfn.XLOOKUP(A1841,Table2[Customer ID],Table2[no of surgery],"NOT FOUND")</f>
        <v>1</v>
      </c>
      <c r="V1841" t="str">
        <f>_xlfn.XLOOKUP(A1841,Table2[Customer ID],Table2[smoker_missing],"NOT FOUND")</f>
        <v>No</v>
      </c>
      <c r="W1841" t="str">
        <f t="shared" si="28"/>
        <v>Prediabetes</v>
      </c>
      <c r="X1841" s="37">
        <f>SUM(Table5[[#This Row],[Title]:[Diabetes Level]])</f>
        <v>40353.730000000003</v>
      </c>
    </row>
    <row r="1842" spans="1:24" x14ac:dyDescent="0.25">
      <c r="A1842" t="s">
        <v>528</v>
      </c>
      <c r="B1842" t="str">
        <f>VLOOKUP(A1842,'Customer Names'!$A$2:$E$2336,3,FALSE)</f>
        <v>Ms.</v>
      </c>
      <c r="C1842" t="str">
        <f>_xlfn.XLOOKUP(A1842,$A$2:$A$2336,'Customer Names'!$D$2:$D$2336,"NOT FOUND")</f>
        <v>Megan</v>
      </c>
      <c r="D1842" t="str">
        <f>_xlfn.XLOOKUP(A1842,$A$2:$A$2336,'Customer Names'!$E$2:$E$2336,"NOT FOUND")</f>
        <v>Lombardo</v>
      </c>
      <c r="E1842" cm="1">
        <f t="array" ref="E1842">_xlfn.XLOOKUP(A1842,$A$2:$A$2336,Table2[BMI],"NOT FOUND")</f>
        <v>35.78</v>
      </c>
      <c r="F1842" cm="1">
        <f t="array" ref="F1842">_xlfn.XLOOKUP(A1842,$A$2:$A$2336,Table2[HBA1C],"NOT FOUND")</f>
        <v>6.07</v>
      </c>
      <c r="G1842" t="str" cm="1">
        <f t="array" ref="G1842">_xlfn.XLOOKUP(A1842,$A$2:$A$2336,Table2[Heart Issues],"NOT FOUND")</f>
        <v>No</v>
      </c>
      <c r="H1842" t="str" cm="1">
        <f t="array" ref="H1842">_xlfn.XLOOKUP(A1842,$A$2:$A$2336,Table2[Any Transplants],"NOT FOUND")</f>
        <v>yes</v>
      </c>
      <c r="I1842" t="str" cm="1">
        <f t="array" ref="I1842">_xlfn.XLOOKUP(A1842,$A$2:$A$2336,Table2[Cancer history],"NOT FOUND")</f>
        <v>No</v>
      </c>
      <c r="J1842" t="str">
        <f>_xlfn.XLOOKUP(A1842,Table3[customer_no],Table3[month],"NOT FOUND")</f>
        <v>Jul</v>
      </c>
      <c r="K1842" s="7">
        <f>_xlfn.XLOOKUP(A1842,Table3[customer_no],Table3[year_average],"NOT FOUND")</f>
        <v>2004</v>
      </c>
      <c r="L1842" cm="1">
        <f t="array" ref="L1842">_xlfn.XLOOKUP(A1842,Table3[customer_no],'Hospitalisation Details'!$D$2:$D$2344,"NOT FOUND")</f>
        <v>18</v>
      </c>
      <c r="M1842" s="33">
        <f>_xlfn.XLOOKUP(A1842,Table3[customer_no],Table3[dd/mm/yy],"NOT FOUND")</f>
        <v>38186</v>
      </c>
      <c r="N1842">
        <f>_xlfn.XLOOKUP(A1842,Table3[customer_no],Table3[age],"NOT FOUND")</f>
        <v>18</v>
      </c>
      <c r="O1842" cm="1">
        <f t="array" ref="O1842">_xlfn.XLOOKUP(A1842,Table3[customer_no],'Hospitalisation Details'!$E$2:$E$2344,"NOT FOUND")</f>
        <v>0</v>
      </c>
      <c r="P1842" t="str">
        <f>_xlfn.XLOOKUP(A1842,Table3[customer_no],Table3[hsplt_handled],"NOT FOUND")</f>
        <v>tier - 2</v>
      </c>
      <c r="Q1842" t="str">
        <f>_xlfn.XLOOKUP(A1842,Table3[customer_no],Table3[city_handled],"NOT FOUND")</f>
        <v>tier - 2</v>
      </c>
      <c r="R1842" t="str">
        <f>_xlfn.XLOOKUP(A1842,Table3[customer_no],Table3[state_id],"NOT FOUND")</f>
        <v>R1012</v>
      </c>
      <c r="S1842" s="34" cm="1">
        <f t="array" ref="S1842">_xlfn.XLOOKUP(A1842,Table3[customer_no],'Hospitalisation Details'!$F$2:$F$2344,"NOT FOUND")</f>
        <v>4468.25</v>
      </c>
      <c r="T1842" t="str">
        <f>_xlfn.XLOOKUP(A1842,Table2[Customer ID],Table2[BMI_category],"NOT FOUND")</f>
        <v>Obesity</v>
      </c>
      <c r="U1842" s="7">
        <f>_xlfn.XLOOKUP(A1842,Table2[Customer ID],Table2[no of surgery],"NOT FOUND")</f>
        <v>1</v>
      </c>
      <c r="V1842" t="str">
        <f>_xlfn.XLOOKUP(A1842,Table2[Customer ID],Table2[smoker_missing],"NOT FOUND")</f>
        <v>No</v>
      </c>
      <c r="W1842" t="str">
        <f t="shared" si="28"/>
        <v>Prediabetes</v>
      </c>
      <c r="X1842" s="37">
        <f>SUM(Table5[[#This Row],[Title]:[Diabetes Level]])</f>
        <v>44737.1</v>
      </c>
    </row>
    <row r="1843" spans="1:24" x14ac:dyDescent="0.25">
      <c r="A1843" t="s">
        <v>527</v>
      </c>
      <c r="B1843" t="str">
        <f>VLOOKUP(A1843,'Customer Names'!$A$2:$E$2336,3,FALSE)</f>
        <v>Ms.</v>
      </c>
      <c r="C1843" t="str">
        <f>_xlfn.XLOOKUP(A1843,$A$2:$A$2336,'Customer Names'!$D$2:$D$2336,"NOT FOUND")</f>
        <v>Ruby J</v>
      </c>
      <c r="D1843" t="str">
        <f>_xlfn.XLOOKUP(A1843,$A$2:$A$2336,'Customer Names'!$E$2:$E$2336,"NOT FOUND")</f>
        <v>Bode</v>
      </c>
      <c r="E1843" cm="1">
        <f t="array" ref="E1843">_xlfn.XLOOKUP(A1843,$A$2:$A$2336,Table2[BMI],"NOT FOUND")</f>
        <v>34.96</v>
      </c>
      <c r="F1843" cm="1">
        <f t="array" ref="F1843">_xlfn.XLOOKUP(A1843,$A$2:$A$2336,Table2[HBA1C],"NOT FOUND")</f>
        <v>5.63</v>
      </c>
      <c r="G1843" t="str" cm="1">
        <f t="array" ref="G1843">_xlfn.XLOOKUP(A1843,$A$2:$A$2336,Table2[Heart Issues],"NOT FOUND")</f>
        <v>No</v>
      </c>
      <c r="H1843" t="str" cm="1">
        <f t="array" ref="H1843">_xlfn.XLOOKUP(A1843,$A$2:$A$2336,Table2[Any Transplants],"NOT FOUND")</f>
        <v>No</v>
      </c>
      <c r="I1843" t="str" cm="1">
        <f t="array" ref="I1843">_xlfn.XLOOKUP(A1843,$A$2:$A$2336,Table2[Cancer history],"NOT FOUND")</f>
        <v>No</v>
      </c>
      <c r="J1843" t="str">
        <f>_xlfn.XLOOKUP(A1843,Table3[customer_no],Table3[month],"NOT FOUND")</f>
        <v>Nov</v>
      </c>
      <c r="K1843" s="7">
        <f>_xlfn.XLOOKUP(A1843,Table3[customer_no],Table3[year_average],"NOT FOUND")</f>
        <v>1999</v>
      </c>
      <c r="L1843" cm="1">
        <f t="array" ref="L1843">_xlfn.XLOOKUP(A1843,Table3[customer_no],'Hospitalisation Details'!$D$2:$D$2344,"NOT FOUND")</f>
        <v>20</v>
      </c>
      <c r="M1843" s="33">
        <f>_xlfn.XLOOKUP(A1843,Table3[customer_no],Table3[dd/mm/yy],"NOT FOUND")</f>
        <v>36484</v>
      </c>
      <c r="N1843">
        <f>_xlfn.XLOOKUP(A1843,Table3[customer_no],Table3[age],"NOT FOUND")</f>
        <v>23</v>
      </c>
      <c r="O1843" cm="1">
        <f t="array" ref="O1843">_xlfn.XLOOKUP(A1843,Table3[customer_no],'Hospitalisation Details'!$E$2:$E$2344,"NOT FOUND")</f>
        <v>3</v>
      </c>
      <c r="P1843" t="str">
        <f>_xlfn.XLOOKUP(A1843,Table3[customer_no],Table3[hsplt_handled],"NOT FOUND")</f>
        <v>tier - 2</v>
      </c>
      <c r="Q1843" t="str">
        <f>_xlfn.XLOOKUP(A1843,Table3[customer_no],Table3[city_handled],"NOT FOUND")</f>
        <v>tier - 2</v>
      </c>
      <c r="R1843" t="str">
        <f>_xlfn.XLOOKUP(A1843,Table3[customer_no],Table3[state_id],"NOT FOUND")</f>
        <v>R1012</v>
      </c>
      <c r="S1843" s="34" cm="1">
        <f t="array" ref="S1843">_xlfn.XLOOKUP(A1843,Table3[customer_no],'Hospitalisation Details'!$F$2:$F$2344,"NOT FOUND")</f>
        <v>4466.62</v>
      </c>
      <c r="T1843" t="str">
        <f>_xlfn.XLOOKUP(A1843,Table2[Customer ID],Table2[BMI_category],"NOT FOUND")</f>
        <v>Obesity</v>
      </c>
      <c r="U1843" s="7">
        <f>_xlfn.XLOOKUP(A1843,Table2[Customer ID],Table2[no of surgery],"NOT FOUND")</f>
        <v>0</v>
      </c>
      <c r="V1843" t="str">
        <f>_xlfn.XLOOKUP(A1843,Table2[Customer ID],Table2[smoker_missing],"NOT FOUND")</f>
        <v>No</v>
      </c>
      <c r="W1843" t="str">
        <f t="shared" si="28"/>
        <v>Normal</v>
      </c>
      <c r="X1843" s="37">
        <f>SUM(Table5[[#This Row],[Title]:[Diabetes Level]])</f>
        <v>43036.21</v>
      </c>
    </row>
    <row r="1844" spans="1:24" x14ac:dyDescent="0.25">
      <c r="A1844" t="s">
        <v>526</v>
      </c>
      <c r="B1844" t="str">
        <f>VLOOKUP(A1844,'Customer Names'!$A$2:$E$2336,3,FALSE)</f>
        <v>Mr.</v>
      </c>
      <c r="C1844" t="str">
        <f>_xlfn.XLOOKUP(A1844,$A$2:$A$2336,'Customer Names'!$D$2:$D$2336,"NOT FOUND")</f>
        <v>Bart</v>
      </c>
      <c r="D1844" t="str">
        <f>_xlfn.XLOOKUP(A1844,$A$2:$A$2336,'Customer Names'!$E$2:$E$2336,"NOT FOUND")</f>
        <v>Johnson</v>
      </c>
      <c r="E1844" cm="1">
        <f t="array" ref="E1844">_xlfn.XLOOKUP(A1844,$A$2:$A$2336,Table2[BMI],"NOT FOUND")</f>
        <v>38.39</v>
      </c>
      <c r="F1844" cm="1">
        <f t="array" ref="F1844">_xlfn.XLOOKUP(A1844,$A$2:$A$2336,Table2[HBA1C],"NOT FOUND")</f>
        <v>6.05</v>
      </c>
      <c r="G1844" t="str" cm="1">
        <f t="array" ref="G1844">_xlfn.XLOOKUP(A1844,$A$2:$A$2336,Table2[Heart Issues],"NOT FOUND")</f>
        <v>No</v>
      </c>
      <c r="H1844" t="str" cm="1">
        <f t="array" ref="H1844">_xlfn.XLOOKUP(A1844,$A$2:$A$2336,Table2[Any Transplants],"NOT FOUND")</f>
        <v>No</v>
      </c>
      <c r="I1844" t="str" cm="1">
        <f t="array" ref="I1844">_xlfn.XLOOKUP(A1844,$A$2:$A$2336,Table2[Cancer history],"NOT FOUND")</f>
        <v>No</v>
      </c>
      <c r="J1844" t="str">
        <f>_xlfn.XLOOKUP(A1844,Table3[customer_no],Table3[month],"NOT FOUND")</f>
        <v>Jul</v>
      </c>
      <c r="K1844" s="7">
        <f>_xlfn.XLOOKUP(A1844,Table3[customer_no],Table3[year_average],"NOT FOUND")</f>
        <v>1991</v>
      </c>
      <c r="L1844" cm="1">
        <f t="array" ref="L1844">_xlfn.XLOOKUP(A1844,Table3[customer_no],'Hospitalisation Details'!$D$2:$D$2344,"NOT FOUND")</f>
        <v>4</v>
      </c>
      <c r="M1844" s="33">
        <f>_xlfn.XLOOKUP(A1844,Table3[customer_no],Table3[dd/mm/yy],"NOT FOUND")</f>
        <v>33423</v>
      </c>
      <c r="N1844">
        <f>_xlfn.XLOOKUP(A1844,Table3[customer_no],Table3[age],"NOT FOUND")</f>
        <v>31</v>
      </c>
      <c r="O1844" cm="1">
        <f t="array" ref="O1844">_xlfn.XLOOKUP(A1844,Table3[customer_no],'Hospitalisation Details'!$E$2:$E$2344,"NOT FOUND")</f>
        <v>2</v>
      </c>
      <c r="P1844" t="str">
        <f>_xlfn.XLOOKUP(A1844,Table3[customer_no],Table3[hsplt_handled],"NOT FOUND")</f>
        <v>tier - 3</v>
      </c>
      <c r="Q1844" t="str">
        <f>_xlfn.XLOOKUP(A1844,Table3[customer_no],Table3[city_handled],"NOT FOUND")</f>
        <v>tier - 3</v>
      </c>
      <c r="R1844" t="str">
        <f>_xlfn.XLOOKUP(A1844,Table3[customer_no],Table3[state_id],"NOT FOUND")</f>
        <v>R1013</v>
      </c>
      <c r="S1844" s="34" cm="1">
        <f t="array" ref="S1844">_xlfn.XLOOKUP(A1844,Table3[customer_no],'Hospitalisation Details'!$F$2:$F$2344,"NOT FOUND")</f>
        <v>4463.21</v>
      </c>
      <c r="T1844" t="str">
        <f>_xlfn.XLOOKUP(A1844,Table2[Customer ID],Table2[BMI_category],"NOT FOUND")</f>
        <v>Obesity</v>
      </c>
      <c r="U1844" s="7">
        <f>_xlfn.XLOOKUP(A1844,Table2[Customer ID],Table2[no of surgery],"NOT FOUND")</f>
        <v>0</v>
      </c>
      <c r="V1844" t="str">
        <f>_xlfn.XLOOKUP(A1844,Table2[Customer ID],Table2[smoker_missing],"NOT FOUND")</f>
        <v>No</v>
      </c>
      <c r="W1844" t="str">
        <f t="shared" si="28"/>
        <v>Prediabetes</v>
      </c>
      <c r="X1844" s="37">
        <f>SUM(Table5[[#This Row],[Title]:[Diabetes Level]])</f>
        <v>39958.65</v>
      </c>
    </row>
    <row r="1845" spans="1:24" x14ac:dyDescent="0.25">
      <c r="A1845" t="s">
        <v>525</v>
      </c>
      <c r="B1845" t="str">
        <f>VLOOKUP(A1845,'Customer Names'!$A$2:$E$2336,3,FALSE)</f>
        <v>Mr.</v>
      </c>
      <c r="C1845" t="str">
        <f>_xlfn.XLOOKUP(A1845,$A$2:$A$2336,'Customer Names'!$D$2:$D$2336,"NOT FOUND")</f>
        <v>Robert A.</v>
      </c>
      <c r="D1845" t="str">
        <f>_xlfn.XLOOKUP(A1845,$A$2:$A$2336,'Customer Names'!$E$2:$E$2336,"NOT FOUND")</f>
        <v>Norcross</v>
      </c>
      <c r="E1845" cm="1">
        <f t="array" ref="E1845">_xlfn.XLOOKUP(A1845,$A$2:$A$2336,Table2[BMI],"NOT FOUND")</f>
        <v>33.82</v>
      </c>
      <c r="F1845" cm="1">
        <f t="array" ref="F1845">_xlfn.XLOOKUP(A1845,$A$2:$A$2336,Table2[HBA1C],"NOT FOUND")</f>
        <v>4.6500000000000004</v>
      </c>
      <c r="G1845" t="str" cm="1">
        <f t="array" ref="G1845">_xlfn.XLOOKUP(A1845,$A$2:$A$2336,Table2[Heart Issues],"NOT FOUND")</f>
        <v>No</v>
      </c>
      <c r="H1845" t="str" cm="1">
        <f t="array" ref="H1845">_xlfn.XLOOKUP(A1845,$A$2:$A$2336,Table2[Any Transplants],"NOT FOUND")</f>
        <v>No</v>
      </c>
      <c r="I1845" t="str" cm="1">
        <f t="array" ref="I1845">_xlfn.XLOOKUP(A1845,$A$2:$A$2336,Table2[Cancer history],"NOT FOUND")</f>
        <v>No</v>
      </c>
      <c r="J1845" t="str">
        <f>_xlfn.XLOOKUP(A1845,Table3[customer_no],Table3[month],"NOT FOUND")</f>
        <v>Jul</v>
      </c>
      <c r="K1845" s="7">
        <f>_xlfn.XLOOKUP(A1845,Table3[customer_no],Table3[year_average],"NOT FOUND")</f>
        <v>1990</v>
      </c>
      <c r="L1845" cm="1">
        <f t="array" ref="L1845">_xlfn.XLOOKUP(A1845,Table3[customer_no],'Hospitalisation Details'!$D$2:$D$2344,"NOT FOUND")</f>
        <v>15</v>
      </c>
      <c r="M1845" s="33">
        <f>_xlfn.XLOOKUP(A1845,Table3[customer_no],Table3[dd/mm/yy],"NOT FOUND")</f>
        <v>33069</v>
      </c>
      <c r="N1845">
        <f>_xlfn.XLOOKUP(A1845,Table3[customer_no],Table3[age],"NOT FOUND")</f>
        <v>32</v>
      </c>
      <c r="O1845" cm="1">
        <f t="array" ref="O1845">_xlfn.XLOOKUP(A1845,Table3[customer_no],'Hospitalisation Details'!$E$2:$E$2344,"NOT FOUND")</f>
        <v>1</v>
      </c>
      <c r="P1845" t="str">
        <f>_xlfn.XLOOKUP(A1845,Table3[customer_no],Table3[hsplt_handled],"NOT FOUND")</f>
        <v>tier - 2</v>
      </c>
      <c r="Q1845" t="str">
        <f>_xlfn.XLOOKUP(A1845,Table3[customer_no],Table3[city_handled],"NOT FOUND")</f>
        <v>tier - 3</v>
      </c>
      <c r="R1845" t="str">
        <f>_xlfn.XLOOKUP(A1845,Table3[customer_no],Table3[state_id],"NOT FOUND")</f>
        <v>R1012</v>
      </c>
      <c r="S1845" s="34" cm="1">
        <f t="array" ref="S1845">_xlfn.XLOOKUP(A1845,Table3[customer_no],'Hospitalisation Details'!$F$2:$F$2344,"NOT FOUND")</f>
        <v>4462.72</v>
      </c>
      <c r="T1845" t="str">
        <f>_xlfn.XLOOKUP(A1845,Table2[Customer ID],Table2[BMI_category],"NOT FOUND")</f>
        <v>Obesity</v>
      </c>
      <c r="U1845" s="7">
        <f>_xlfn.XLOOKUP(A1845,Table2[Customer ID],Table2[no of surgery],"NOT FOUND")</f>
        <v>0</v>
      </c>
      <c r="V1845" t="str">
        <f>_xlfn.XLOOKUP(A1845,Table2[Customer ID],Table2[smoker_missing],"NOT FOUND")</f>
        <v>No</v>
      </c>
      <c r="W1845" t="str">
        <f t="shared" si="28"/>
        <v>Normal</v>
      </c>
      <c r="X1845" s="37">
        <f>SUM(Table5[[#This Row],[Title]:[Diabetes Level]])</f>
        <v>39608.19</v>
      </c>
    </row>
    <row r="1846" spans="1:24" x14ac:dyDescent="0.25">
      <c r="A1846" t="s">
        <v>524</v>
      </c>
      <c r="B1846" t="str">
        <f>VLOOKUP(A1846,'Customer Names'!$A$2:$E$2336,3,FALSE)</f>
        <v>Mr.</v>
      </c>
      <c r="C1846" t="str">
        <f>_xlfn.XLOOKUP(A1846,$A$2:$A$2336,'Customer Names'!$D$2:$D$2336,"NOT FOUND")</f>
        <v>Adam</v>
      </c>
      <c r="D1846" t="str">
        <f>_xlfn.XLOOKUP(A1846,$A$2:$A$2336,'Customer Names'!$E$2:$E$2336,"NOT FOUND")</f>
        <v>Lazrus</v>
      </c>
      <c r="E1846" cm="1">
        <f t="array" ref="E1846">_xlfn.XLOOKUP(A1846,$A$2:$A$2336,Table2[BMI],"NOT FOUND")</f>
        <v>27.835000000000001</v>
      </c>
      <c r="F1846" cm="1">
        <f t="array" ref="F1846">_xlfn.XLOOKUP(A1846,$A$2:$A$2336,Table2[HBA1C],"NOT FOUND")</f>
        <v>5.37</v>
      </c>
      <c r="G1846" t="str" cm="1">
        <f t="array" ref="G1846">_xlfn.XLOOKUP(A1846,$A$2:$A$2336,Table2[Heart Issues],"NOT FOUND")</f>
        <v>No</v>
      </c>
      <c r="H1846" t="str" cm="1">
        <f t="array" ref="H1846">_xlfn.XLOOKUP(A1846,$A$2:$A$2336,Table2[Any Transplants],"NOT FOUND")</f>
        <v>No</v>
      </c>
      <c r="I1846" t="str" cm="1">
        <f t="array" ref="I1846">_xlfn.XLOOKUP(A1846,$A$2:$A$2336,Table2[Cancer history],"NOT FOUND")</f>
        <v>No</v>
      </c>
      <c r="J1846" t="str">
        <f>_xlfn.XLOOKUP(A1846,Table3[customer_no],Table3[month],"NOT FOUND")</f>
        <v>Aug</v>
      </c>
      <c r="K1846" s="7">
        <f>_xlfn.XLOOKUP(A1846,Table3[customer_no],Table3[year_average],"NOT FOUND")</f>
        <v>1990</v>
      </c>
      <c r="L1846" cm="1">
        <f t="array" ref="L1846">_xlfn.XLOOKUP(A1846,Table3[customer_no],'Hospitalisation Details'!$D$2:$D$2344,"NOT FOUND")</f>
        <v>8</v>
      </c>
      <c r="M1846" s="33">
        <f>_xlfn.XLOOKUP(A1846,Table3[customer_no],Table3[dd/mm/yy],"NOT FOUND")</f>
        <v>33093</v>
      </c>
      <c r="N1846">
        <f>_xlfn.XLOOKUP(A1846,Table3[customer_no],Table3[age],"NOT FOUND")</f>
        <v>32</v>
      </c>
      <c r="O1846" cm="1">
        <f t="array" ref="O1846">_xlfn.XLOOKUP(A1846,Table3[customer_no],'Hospitalisation Details'!$E$2:$E$2344,"NOT FOUND")</f>
        <v>1</v>
      </c>
      <c r="P1846" t="str">
        <f>_xlfn.XLOOKUP(A1846,Table3[customer_no],Table3[hsplt_handled],"NOT FOUND")</f>
        <v>tier - 2</v>
      </c>
      <c r="Q1846" t="str">
        <f>_xlfn.XLOOKUP(A1846,Table3[customer_no],Table3[city_handled],"NOT FOUND")</f>
        <v>tier - 3</v>
      </c>
      <c r="R1846" t="str">
        <f>_xlfn.XLOOKUP(A1846,Table3[customer_no],Table3[state_id],"NOT FOUND")</f>
        <v>R1012</v>
      </c>
      <c r="S1846" s="34" cm="1">
        <f t="array" ref="S1846">_xlfn.XLOOKUP(A1846,Table3[customer_no],'Hospitalisation Details'!$F$2:$F$2344,"NOT FOUND")</f>
        <v>4454.3999999999996</v>
      </c>
      <c r="T1846" t="str">
        <f>_xlfn.XLOOKUP(A1846,Table2[Customer ID],Table2[BMI_category],"NOT FOUND")</f>
        <v>Overweight</v>
      </c>
      <c r="U1846" s="7">
        <f>_xlfn.XLOOKUP(A1846,Table2[Customer ID],Table2[no of surgery],"NOT FOUND")</f>
        <v>0</v>
      </c>
      <c r="V1846" t="str">
        <f>_xlfn.XLOOKUP(A1846,Table2[Customer ID],Table2[smoker_missing],"NOT FOUND")</f>
        <v>No</v>
      </c>
      <c r="W1846" t="str">
        <f t="shared" si="28"/>
        <v>Normal</v>
      </c>
      <c r="X1846" s="37">
        <f>SUM(Table5[[#This Row],[Title]:[Diabetes Level]])</f>
        <v>39611.605000000003</v>
      </c>
    </row>
    <row r="1847" spans="1:24" x14ac:dyDescent="0.25">
      <c r="A1847" t="s">
        <v>523</v>
      </c>
      <c r="B1847" t="str">
        <f>VLOOKUP(A1847,'Customer Names'!$A$2:$E$2336,3,FALSE)</f>
        <v>Mr.</v>
      </c>
      <c r="C1847" t="str">
        <f>_xlfn.XLOOKUP(A1847,$A$2:$A$2336,'Customer Names'!$D$2:$D$2336,"NOT FOUND")</f>
        <v>Yemane Adhane</v>
      </c>
      <c r="D1847" t="str">
        <f>_xlfn.XLOOKUP(A1847,$A$2:$A$2336,'Customer Names'!$E$2:$E$2336,"NOT FOUND")</f>
        <v>Tsegay</v>
      </c>
      <c r="E1847" cm="1">
        <f t="array" ref="E1847">_xlfn.XLOOKUP(A1847,$A$2:$A$2336,Table2[BMI],"NOT FOUND")</f>
        <v>33</v>
      </c>
      <c r="F1847" cm="1">
        <f t="array" ref="F1847">_xlfn.XLOOKUP(A1847,$A$2:$A$2336,Table2[HBA1C],"NOT FOUND")</f>
        <v>5.39</v>
      </c>
      <c r="G1847" t="str" cm="1">
        <f t="array" ref="G1847">_xlfn.XLOOKUP(A1847,$A$2:$A$2336,Table2[Heart Issues],"NOT FOUND")</f>
        <v>No</v>
      </c>
      <c r="H1847" t="str" cm="1">
        <f t="array" ref="H1847">_xlfn.XLOOKUP(A1847,$A$2:$A$2336,Table2[Any Transplants],"NOT FOUND")</f>
        <v>No</v>
      </c>
      <c r="I1847" t="str" cm="1">
        <f t="array" ref="I1847">_xlfn.XLOOKUP(A1847,$A$2:$A$2336,Table2[Cancer history],"NOT FOUND")</f>
        <v>No</v>
      </c>
      <c r="J1847" t="str">
        <f>_xlfn.XLOOKUP(A1847,Table3[customer_no],Table3[month],"NOT FOUND")</f>
        <v>Jun</v>
      </c>
      <c r="K1847" s="7">
        <f>_xlfn.XLOOKUP(A1847,Table3[customer_no],Table3[year_average],"NOT FOUND")</f>
        <v>1994</v>
      </c>
      <c r="L1847" cm="1">
        <f t="array" ref="L1847">_xlfn.XLOOKUP(A1847,Table3[customer_no],'Hospitalisation Details'!$D$2:$D$2344,"NOT FOUND")</f>
        <v>28</v>
      </c>
      <c r="M1847" s="33">
        <f>_xlfn.XLOOKUP(A1847,Table3[customer_no],Table3[dd/mm/yy],"NOT FOUND")</f>
        <v>34513</v>
      </c>
      <c r="N1847">
        <f>_xlfn.XLOOKUP(A1847,Table3[customer_no],Table3[age],"NOT FOUND")</f>
        <v>28</v>
      </c>
      <c r="O1847" cm="1">
        <f t="array" ref="O1847">_xlfn.XLOOKUP(A1847,Table3[customer_no],'Hospitalisation Details'!$E$2:$E$2344,"NOT FOUND")</f>
        <v>3</v>
      </c>
      <c r="P1847" t="str">
        <f>_xlfn.XLOOKUP(A1847,Table3[customer_no],Table3[hsplt_handled],"NOT FOUND")</f>
        <v>tier - 1</v>
      </c>
      <c r="Q1847" t="str">
        <f>_xlfn.XLOOKUP(A1847,Table3[customer_no],Table3[city_handled],"NOT FOUND")</f>
        <v>tier - 2</v>
      </c>
      <c r="R1847" t="str">
        <f>_xlfn.XLOOKUP(A1847,Table3[customer_no],Table3[state_id],"NOT FOUND")</f>
        <v>R1013</v>
      </c>
      <c r="S1847" s="34" cm="1">
        <f t="array" ref="S1847">_xlfn.XLOOKUP(A1847,Table3[customer_no],'Hospitalisation Details'!$F$2:$F$2344,"NOT FOUND")</f>
        <v>4449.46</v>
      </c>
      <c r="T1847" t="str">
        <f>_xlfn.XLOOKUP(A1847,Table2[Customer ID],Table2[BMI_category],"NOT FOUND")</f>
        <v>Obesity</v>
      </c>
      <c r="U1847" s="7">
        <f>_xlfn.XLOOKUP(A1847,Table2[Customer ID],Table2[no of surgery],"NOT FOUND")</f>
        <v>0</v>
      </c>
      <c r="V1847" t="str">
        <f>_xlfn.XLOOKUP(A1847,Table2[Customer ID],Table2[smoker_missing],"NOT FOUND")</f>
        <v>No</v>
      </c>
      <c r="W1847" t="str">
        <f t="shared" si="28"/>
        <v>Normal</v>
      </c>
      <c r="X1847" s="37">
        <f>SUM(Table5[[#This Row],[Title]:[Diabetes Level]])</f>
        <v>41053.85</v>
      </c>
    </row>
    <row r="1848" spans="1:24" x14ac:dyDescent="0.25">
      <c r="A1848" t="s">
        <v>522</v>
      </c>
      <c r="B1848" t="str">
        <f>VLOOKUP(A1848,'Customer Names'!$A$2:$E$2336,3,FALSE)</f>
        <v>Mr.</v>
      </c>
      <c r="C1848" t="str">
        <f>_xlfn.XLOOKUP(A1848,$A$2:$A$2336,'Customer Names'!$D$2:$D$2336,"NOT FOUND")</f>
        <v>Jesse A.</v>
      </c>
      <c r="D1848" t="str">
        <f>_xlfn.XLOOKUP(A1848,$A$2:$A$2336,'Customer Names'!$E$2:$E$2336,"NOT FOUND")</f>
        <v>Schneider</v>
      </c>
      <c r="E1848" cm="1">
        <f t="array" ref="E1848">_xlfn.XLOOKUP(A1848,$A$2:$A$2336,Table2[BMI],"NOT FOUND")</f>
        <v>26.885000000000002</v>
      </c>
      <c r="F1848" cm="1">
        <f t="array" ref="F1848">_xlfn.XLOOKUP(A1848,$A$2:$A$2336,Table2[HBA1C],"NOT FOUND")</f>
        <v>5.86</v>
      </c>
      <c r="G1848" t="str" cm="1">
        <f t="array" ref="G1848">_xlfn.XLOOKUP(A1848,$A$2:$A$2336,Table2[Heart Issues],"NOT FOUND")</f>
        <v>No</v>
      </c>
      <c r="H1848" t="str" cm="1">
        <f t="array" ref="H1848">_xlfn.XLOOKUP(A1848,$A$2:$A$2336,Table2[Any Transplants],"NOT FOUND")</f>
        <v>No</v>
      </c>
      <c r="I1848" t="str" cm="1">
        <f t="array" ref="I1848">_xlfn.XLOOKUP(A1848,$A$2:$A$2336,Table2[Cancer history],"NOT FOUND")</f>
        <v>No</v>
      </c>
      <c r="J1848" t="str">
        <f>_xlfn.XLOOKUP(A1848,Table3[customer_no],Table3[month],"NOT FOUND")</f>
        <v>Sep</v>
      </c>
      <c r="K1848" s="7">
        <f>_xlfn.XLOOKUP(A1848,Table3[customer_no],Table3[year_average],"NOT FOUND")</f>
        <v>1991</v>
      </c>
      <c r="L1848" cm="1">
        <f t="array" ref="L1848">_xlfn.XLOOKUP(A1848,Table3[customer_no],'Hospitalisation Details'!$D$2:$D$2344,"NOT FOUND")</f>
        <v>3</v>
      </c>
      <c r="M1848" s="33">
        <f>_xlfn.XLOOKUP(A1848,Table3[customer_no],Table3[dd/mm/yy],"NOT FOUND")</f>
        <v>33484</v>
      </c>
      <c r="N1848">
        <f>_xlfn.XLOOKUP(A1848,Table3[customer_no],Table3[age],"NOT FOUND")</f>
        <v>31</v>
      </c>
      <c r="O1848" cm="1">
        <f t="array" ref="O1848">_xlfn.XLOOKUP(A1848,Table3[customer_no],'Hospitalisation Details'!$E$2:$E$2344,"NOT FOUND")</f>
        <v>1</v>
      </c>
      <c r="P1848" t="str">
        <f>_xlfn.XLOOKUP(A1848,Table3[customer_no],Table3[hsplt_handled],"NOT FOUND")</f>
        <v>tier - 1</v>
      </c>
      <c r="Q1848" t="str">
        <f>_xlfn.XLOOKUP(A1848,Table3[customer_no],Table3[city_handled],"NOT FOUND")</f>
        <v>tier - 2</v>
      </c>
      <c r="R1848" t="str">
        <f>_xlfn.XLOOKUP(A1848,Table3[customer_no],Table3[state_id],"NOT FOUND")</f>
        <v>R1014</v>
      </c>
      <c r="S1848" s="34" cm="1">
        <f t="array" ref="S1848">_xlfn.XLOOKUP(A1848,Table3[customer_no],'Hospitalisation Details'!$F$2:$F$2344,"NOT FOUND")</f>
        <v>4441.21</v>
      </c>
      <c r="T1848" t="str">
        <f>_xlfn.XLOOKUP(A1848,Table2[Customer ID],Table2[BMI_category],"NOT FOUND")</f>
        <v>Overweight</v>
      </c>
      <c r="U1848" s="7">
        <f>_xlfn.XLOOKUP(A1848,Table2[Customer ID],Table2[no of surgery],"NOT FOUND")</f>
        <v>0</v>
      </c>
      <c r="V1848" t="str">
        <f>_xlfn.XLOOKUP(A1848,Table2[Customer ID],Table2[smoker_missing],"NOT FOUND")</f>
        <v>No</v>
      </c>
      <c r="W1848" t="str">
        <f t="shared" si="28"/>
        <v>Prediabetes</v>
      </c>
      <c r="X1848" s="37">
        <f>SUM(Table5[[#This Row],[Title]:[Diabetes Level]])</f>
        <v>39983.955000000002</v>
      </c>
    </row>
    <row r="1849" spans="1:24" x14ac:dyDescent="0.25">
      <c r="A1849" t="s">
        <v>521</v>
      </c>
      <c r="B1849" t="str">
        <f>VLOOKUP(A1849,'Customer Names'!$A$2:$E$2336,3,FALSE)</f>
        <v>Mr.</v>
      </c>
      <c r="C1849" t="str">
        <f>_xlfn.XLOOKUP(A1849,$A$2:$A$2336,'Customer Names'!$D$2:$D$2336,"NOT FOUND")</f>
        <v>Bird</v>
      </c>
      <c r="D1849" t="str">
        <f>_xlfn.XLOOKUP(A1849,$A$2:$A$2336,'Customer Names'!$E$2:$E$2336,"NOT FOUND")</f>
        <v>Loreto</v>
      </c>
      <c r="E1849" cm="1">
        <f t="array" ref="E1849">_xlfn.XLOOKUP(A1849,$A$2:$A$2336,Table2[BMI],"NOT FOUND")</f>
        <v>29.26</v>
      </c>
      <c r="F1849" cm="1">
        <f t="array" ref="F1849">_xlfn.XLOOKUP(A1849,$A$2:$A$2336,Table2[HBA1C],"NOT FOUND")</f>
        <v>4.4400000000000004</v>
      </c>
      <c r="G1849" t="str" cm="1">
        <f t="array" ref="G1849">_xlfn.XLOOKUP(A1849,$A$2:$A$2336,Table2[Heart Issues],"NOT FOUND")</f>
        <v>No</v>
      </c>
      <c r="H1849" t="str" cm="1">
        <f t="array" ref="H1849">_xlfn.XLOOKUP(A1849,$A$2:$A$2336,Table2[Any Transplants],"NOT FOUND")</f>
        <v>No</v>
      </c>
      <c r="I1849" t="str" cm="1">
        <f t="array" ref="I1849">_xlfn.XLOOKUP(A1849,$A$2:$A$2336,Table2[Cancer history],"NOT FOUND")</f>
        <v>No</v>
      </c>
      <c r="J1849" t="str">
        <f>_xlfn.XLOOKUP(A1849,Table3[customer_no],Table3[month],"NOT FOUND")</f>
        <v>Oct</v>
      </c>
      <c r="K1849" s="7">
        <f>_xlfn.XLOOKUP(A1849,Table3[customer_no],Table3[year_average],"NOT FOUND")</f>
        <v>1994</v>
      </c>
      <c r="L1849" cm="1">
        <f t="array" ref="L1849">_xlfn.XLOOKUP(A1849,Table3[customer_no],'Hospitalisation Details'!$D$2:$D$2344,"NOT FOUND")</f>
        <v>24</v>
      </c>
      <c r="M1849" s="33">
        <f>_xlfn.XLOOKUP(A1849,Table3[customer_no],Table3[dd/mm/yy],"NOT FOUND")</f>
        <v>34631</v>
      </c>
      <c r="N1849">
        <f>_xlfn.XLOOKUP(A1849,Table3[customer_no],Table3[age],"NOT FOUND")</f>
        <v>28</v>
      </c>
      <c r="O1849" cm="1">
        <f t="array" ref="O1849">_xlfn.XLOOKUP(A1849,Table3[customer_no],'Hospitalisation Details'!$E$2:$E$2344,"NOT FOUND")</f>
        <v>2</v>
      </c>
      <c r="P1849" t="str">
        <f>_xlfn.XLOOKUP(A1849,Table3[customer_no],Table3[hsplt_handled],"NOT FOUND")</f>
        <v>tier - 2</v>
      </c>
      <c r="Q1849" t="str">
        <f>_xlfn.XLOOKUP(A1849,Table3[customer_no],Table3[city_handled],"NOT FOUND")</f>
        <v>tier - 3</v>
      </c>
      <c r="R1849" t="str">
        <f>_xlfn.XLOOKUP(A1849,Table3[customer_no],Table3[state_id],"NOT FOUND")</f>
        <v>R1017</v>
      </c>
      <c r="S1849" s="34" cm="1">
        <f t="array" ref="S1849">_xlfn.XLOOKUP(A1849,Table3[customer_no],'Hospitalisation Details'!$F$2:$F$2344,"NOT FOUND")</f>
        <v>4438.26</v>
      </c>
      <c r="T1849" t="str">
        <f>_xlfn.XLOOKUP(A1849,Table2[Customer ID],Table2[BMI_category],"NOT FOUND")</f>
        <v>Overweight</v>
      </c>
      <c r="U1849" s="7">
        <f>_xlfn.XLOOKUP(A1849,Table2[Customer ID],Table2[no of surgery],"NOT FOUND")</f>
        <v>0</v>
      </c>
      <c r="V1849" t="str">
        <f>_xlfn.XLOOKUP(A1849,Table2[Customer ID],Table2[smoker_missing],"NOT FOUND")</f>
        <v>No</v>
      </c>
      <c r="W1849" t="str">
        <f t="shared" si="28"/>
        <v>Normal</v>
      </c>
      <c r="X1849" s="37">
        <f>SUM(Table5[[#This Row],[Title]:[Diabetes Level]])</f>
        <v>41150.959999999999</v>
      </c>
    </row>
    <row r="1850" spans="1:24" x14ac:dyDescent="0.25">
      <c r="A1850" t="s">
        <v>520</v>
      </c>
      <c r="B1850" t="str">
        <f>VLOOKUP(A1850,'Customer Names'!$A$2:$E$2336,3,FALSE)</f>
        <v>Mr.</v>
      </c>
      <c r="C1850" t="str">
        <f>_xlfn.XLOOKUP(A1850,$A$2:$A$2336,'Customer Names'!$D$2:$D$2336,"NOT FOUND")</f>
        <v>Patrick M.</v>
      </c>
      <c r="D1850" t="str">
        <f>_xlfn.XLOOKUP(A1850,$A$2:$A$2336,'Customer Names'!$E$2:$E$2336,"NOT FOUND")</f>
        <v>Callahan</v>
      </c>
      <c r="E1850" cm="1">
        <f t="array" ref="E1850">_xlfn.XLOOKUP(A1850,$A$2:$A$2336,Table2[BMI],"NOT FOUND")</f>
        <v>26.98</v>
      </c>
      <c r="F1850" cm="1">
        <f t="array" ref="F1850">_xlfn.XLOOKUP(A1850,$A$2:$A$2336,Table2[HBA1C],"NOT FOUND")</f>
        <v>4.41</v>
      </c>
      <c r="G1850" t="str" cm="1">
        <f t="array" ref="G1850">_xlfn.XLOOKUP(A1850,$A$2:$A$2336,Table2[Heart Issues],"NOT FOUND")</f>
        <v>No</v>
      </c>
      <c r="H1850" t="str" cm="1">
        <f t="array" ref="H1850">_xlfn.XLOOKUP(A1850,$A$2:$A$2336,Table2[Any Transplants],"NOT FOUND")</f>
        <v>No</v>
      </c>
      <c r="I1850" t="str" cm="1">
        <f t="array" ref="I1850">_xlfn.XLOOKUP(A1850,$A$2:$A$2336,Table2[Cancer history],"NOT FOUND")</f>
        <v>No</v>
      </c>
      <c r="J1850" t="str">
        <f>_xlfn.XLOOKUP(A1850,Table3[customer_no],Table3[month],"NOT FOUND")</f>
        <v>Oct</v>
      </c>
      <c r="K1850" s="7">
        <f>_xlfn.XLOOKUP(A1850,Table3[customer_no],Table3[year_average],"NOT FOUND")</f>
        <v>1994</v>
      </c>
      <c r="L1850" cm="1">
        <f t="array" ref="L1850">_xlfn.XLOOKUP(A1850,Table3[customer_no],'Hospitalisation Details'!$D$2:$D$2344,"NOT FOUND")</f>
        <v>8</v>
      </c>
      <c r="M1850" s="33">
        <f>_xlfn.XLOOKUP(A1850,Table3[customer_no],Table3[dd/mm/yy],"NOT FOUND")</f>
        <v>34615</v>
      </c>
      <c r="N1850">
        <f>_xlfn.XLOOKUP(A1850,Table3[customer_no],Table3[age],"NOT FOUND")</f>
        <v>28</v>
      </c>
      <c r="O1850" cm="1">
        <f t="array" ref="O1850">_xlfn.XLOOKUP(A1850,Table3[customer_no],'Hospitalisation Details'!$E$2:$E$2344,"NOT FOUND")</f>
        <v>2</v>
      </c>
      <c r="P1850" t="str">
        <f>_xlfn.XLOOKUP(A1850,Table3[customer_no],Table3[hsplt_handled],"NOT FOUND")</f>
        <v>tier - 3</v>
      </c>
      <c r="Q1850" t="str">
        <f>_xlfn.XLOOKUP(A1850,Table3[customer_no],Table3[city_handled],"NOT FOUND")</f>
        <v>tier - 2</v>
      </c>
      <c r="R1850" t="str">
        <f>_xlfn.XLOOKUP(A1850,Table3[customer_no],Table3[state_id],"NOT FOUND")</f>
        <v>R1016</v>
      </c>
      <c r="S1850" s="34" cm="1">
        <f t="array" ref="S1850">_xlfn.XLOOKUP(A1850,Table3[customer_no],'Hospitalisation Details'!$F$2:$F$2344,"NOT FOUND")</f>
        <v>4435.09</v>
      </c>
      <c r="T1850" t="str">
        <f>_xlfn.XLOOKUP(A1850,Table2[Customer ID],Table2[BMI_category],"NOT FOUND")</f>
        <v>Overweight</v>
      </c>
      <c r="U1850" s="7">
        <f>_xlfn.XLOOKUP(A1850,Table2[Customer ID],Table2[no of surgery],"NOT FOUND")</f>
        <v>0</v>
      </c>
      <c r="V1850" t="str">
        <f>_xlfn.XLOOKUP(A1850,Table2[Customer ID],Table2[smoker_missing],"NOT FOUND")</f>
        <v>No</v>
      </c>
      <c r="W1850" t="str">
        <f t="shared" si="28"/>
        <v>Normal</v>
      </c>
      <c r="X1850" s="37">
        <f>SUM(Table5[[#This Row],[Title]:[Diabetes Level]])</f>
        <v>41113.479999999996</v>
      </c>
    </row>
    <row r="1851" spans="1:24" x14ac:dyDescent="0.25">
      <c r="A1851" t="s">
        <v>519</v>
      </c>
      <c r="B1851" t="str">
        <f>VLOOKUP(A1851,'Customer Names'!$A$2:$E$2336,3,FALSE)</f>
        <v>Mr.</v>
      </c>
      <c r="C1851" t="str">
        <f>_xlfn.XLOOKUP(A1851,$A$2:$A$2336,'Customer Names'!$D$2:$D$2336,"NOT FOUND")</f>
        <v>Kyle</v>
      </c>
      <c r="D1851" t="str">
        <f>_xlfn.XLOOKUP(A1851,$A$2:$A$2336,'Customer Names'!$E$2:$E$2336,"NOT FOUND")</f>
        <v>Timko</v>
      </c>
      <c r="E1851" cm="1">
        <f t="array" ref="E1851">_xlfn.XLOOKUP(A1851,$A$2:$A$2336,Table2[BMI],"NOT FOUND")</f>
        <v>32.11</v>
      </c>
      <c r="F1851" cm="1">
        <f t="array" ref="F1851">_xlfn.XLOOKUP(A1851,$A$2:$A$2336,Table2[HBA1C],"NOT FOUND")</f>
        <v>5.19</v>
      </c>
      <c r="G1851" t="str" cm="1">
        <f t="array" ref="G1851">_xlfn.XLOOKUP(A1851,$A$2:$A$2336,Table2[Heart Issues],"NOT FOUND")</f>
        <v>No</v>
      </c>
      <c r="H1851" t="str" cm="1">
        <f t="array" ref="H1851">_xlfn.XLOOKUP(A1851,$A$2:$A$2336,Table2[Any Transplants],"NOT FOUND")</f>
        <v>No</v>
      </c>
      <c r="I1851" t="str" cm="1">
        <f t="array" ref="I1851">_xlfn.XLOOKUP(A1851,$A$2:$A$2336,Table2[Cancer history],"NOT FOUND")</f>
        <v>Yes</v>
      </c>
      <c r="J1851" t="str">
        <f>_xlfn.XLOOKUP(A1851,Table3[customer_no],Table3[month],"NOT FOUND")</f>
        <v>Dec</v>
      </c>
      <c r="K1851" s="7">
        <f>_xlfn.XLOOKUP(A1851,Table3[customer_no],Table3[year_average],"NOT FOUND")</f>
        <v>1993</v>
      </c>
      <c r="L1851" cm="1">
        <f t="array" ref="L1851">_xlfn.XLOOKUP(A1851,Table3[customer_no],'Hospitalisation Details'!$D$2:$D$2344,"NOT FOUND")</f>
        <v>23</v>
      </c>
      <c r="M1851" s="33">
        <f>_xlfn.XLOOKUP(A1851,Table3[customer_no],Table3[dd/mm/yy],"NOT FOUND")</f>
        <v>34326</v>
      </c>
      <c r="N1851">
        <f>_xlfn.XLOOKUP(A1851,Table3[customer_no],Table3[age],"NOT FOUND")</f>
        <v>29</v>
      </c>
      <c r="O1851" cm="1">
        <f t="array" ref="O1851">_xlfn.XLOOKUP(A1851,Table3[customer_no],'Hospitalisation Details'!$E$2:$E$2344,"NOT FOUND")</f>
        <v>2</v>
      </c>
      <c r="P1851" t="str">
        <f>_xlfn.XLOOKUP(A1851,Table3[customer_no],Table3[hsplt_handled],"NOT FOUND")</f>
        <v>tier - 2</v>
      </c>
      <c r="Q1851" t="str">
        <f>_xlfn.XLOOKUP(A1851,Table3[customer_no],Table3[city_handled],"NOT FOUND")</f>
        <v>tier - 2</v>
      </c>
      <c r="R1851" t="str">
        <f>_xlfn.XLOOKUP(A1851,Table3[customer_no],Table3[state_id],"NOT FOUND")</f>
        <v>R1012</v>
      </c>
      <c r="S1851" s="34" cm="1">
        <f t="array" ref="S1851">_xlfn.XLOOKUP(A1851,Table3[customer_no],'Hospitalisation Details'!$F$2:$F$2344,"NOT FOUND")</f>
        <v>4433.92</v>
      </c>
      <c r="T1851" t="str">
        <f>_xlfn.XLOOKUP(A1851,Table2[Customer ID],Table2[BMI_category],"NOT FOUND")</f>
        <v>Obesity</v>
      </c>
      <c r="U1851" s="7">
        <f>_xlfn.XLOOKUP(A1851,Table2[Customer ID],Table2[no of surgery],"NOT FOUND")</f>
        <v>1</v>
      </c>
      <c r="V1851" t="str">
        <f>_xlfn.XLOOKUP(A1851,Table2[Customer ID],Table2[smoker_missing],"NOT FOUND")</f>
        <v>No</v>
      </c>
      <c r="W1851" t="str">
        <f t="shared" si="28"/>
        <v>Normal</v>
      </c>
      <c r="X1851" s="37">
        <f>SUM(Table5[[#This Row],[Title]:[Diabetes Level]])</f>
        <v>40845.22</v>
      </c>
    </row>
    <row r="1852" spans="1:24" x14ac:dyDescent="0.25">
      <c r="A1852" t="s">
        <v>518</v>
      </c>
      <c r="B1852" t="str">
        <f>VLOOKUP(A1852,'Customer Names'!$A$2:$E$2336,3,FALSE)</f>
        <v>Mr.</v>
      </c>
      <c r="C1852" t="str">
        <f>_xlfn.XLOOKUP(A1852,$A$2:$A$2336,'Customer Names'!$D$2:$D$2336,"NOT FOUND")</f>
        <v>Ryan</v>
      </c>
      <c r="D1852" t="str">
        <f>_xlfn.XLOOKUP(A1852,$A$2:$A$2336,'Customer Names'!$E$2:$E$2336,"NOT FOUND")</f>
        <v>Achatz</v>
      </c>
      <c r="E1852" cm="1">
        <f t="array" ref="E1852">_xlfn.XLOOKUP(A1852,$A$2:$A$2336,Table2[BMI],"NOT FOUND")</f>
        <v>31.73</v>
      </c>
      <c r="F1852" cm="1">
        <f t="array" ref="F1852">_xlfn.XLOOKUP(A1852,$A$2:$A$2336,Table2[HBA1C],"NOT FOUND")</f>
        <v>5.16</v>
      </c>
      <c r="G1852" t="str" cm="1">
        <f t="array" ref="G1852">_xlfn.XLOOKUP(A1852,$A$2:$A$2336,Table2[Heart Issues],"NOT FOUND")</f>
        <v>No</v>
      </c>
      <c r="H1852" t="str" cm="1">
        <f t="array" ref="H1852">_xlfn.XLOOKUP(A1852,$A$2:$A$2336,Table2[Any Transplants],"NOT FOUND")</f>
        <v>No</v>
      </c>
      <c r="I1852" t="str" cm="1">
        <f t="array" ref="I1852">_xlfn.XLOOKUP(A1852,$A$2:$A$2336,Table2[Cancer history],"NOT FOUND")</f>
        <v>Yes</v>
      </c>
      <c r="J1852" t="str">
        <f>_xlfn.XLOOKUP(A1852,Table3[customer_no],Table3[month],"NOT FOUND")</f>
        <v>Sep</v>
      </c>
      <c r="K1852" s="7">
        <f>_xlfn.XLOOKUP(A1852,Table3[customer_no],Table3[year_average],"NOT FOUND")</f>
        <v>1993</v>
      </c>
      <c r="L1852" cm="1">
        <f t="array" ref="L1852">_xlfn.XLOOKUP(A1852,Table3[customer_no],'Hospitalisation Details'!$D$2:$D$2344,"NOT FOUND")</f>
        <v>4</v>
      </c>
      <c r="M1852" s="33">
        <f>_xlfn.XLOOKUP(A1852,Table3[customer_no],Table3[dd/mm/yy],"NOT FOUND")</f>
        <v>34216</v>
      </c>
      <c r="N1852">
        <f>_xlfn.XLOOKUP(A1852,Table3[customer_no],Table3[age],"NOT FOUND")</f>
        <v>29</v>
      </c>
      <c r="O1852" cm="1">
        <f t="array" ref="O1852">_xlfn.XLOOKUP(A1852,Table3[customer_no],'Hospitalisation Details'!$E$2:$E$2344,"NOT FOUND")</f>
        <v>2</v>
      </c>
      <c r="P1852" t="str">
        <f>_xlfn.XLOOKUP(A1852,Table3[customer_no],Table3[hsplt_handled],"NOT FOUND")</f>
        <v>tier - 2</v>
      </c>
      <c r="Q1852" t="str">
        <f>_xlfn.XLOOKUP(A1852,Table3[customer_no],Table3[city_handled],"NOT FOUND")</f>
        <v>tier - 3</v>
      </c>
      <c r="R1852" t="str">
        <f>_xlfn.XLOOKUP(A1852,Table3[customer_no],Table3[state_id],"NOT FOUND")</f>
        <v>R1012</v>
      </c>
      <c r="S1852" s="34" cm="1">
        <f t="array" ref="S1852">_xlfn.XLOOKUP(A1852,Table3[customer_no],'Hospitalisation Details'!$F$2:$F$2344,"NOT FOUND")</f>
        <v>4433.3900000000003</v>
      </c>
      <c r="T1852" t="str">
        <f>_xlfn.XLOOKUP(A1852,Table2[Customer ID],Table2[BMI_category],"NOT FOUND")</f>
        <v>Obesity</v>
      </c>
      <c r="U1852" s="7">
        <f>_xlfn.XLOOKUP(A1852,Table2[Customer ID],Table2[no of surgery],"NOT FOUND")</f>
        <v>1</v>
      </c>
      <c r="V1852" t="str">
        <f>_xlfn.XLOOKUP(A1852,Table2[Customer ID],Table2[smoker_missing],"NOT FOUND")</f>
        <v>No</v>
      </c>
      <c r="W1852" t="str">
        <f t="shared" si="28"/>
        <v>Normal</v>
      </c>
      <c r="X1852" s="37">
        <f>SUM(Table5[[#This Row],[Title]:[Diabetes Level]])</f>
        <v>40715.279999999999</v>
      </c>
    </row>
    <row r="1853" spans="1:24" x14ac:dyDescent="0.25">
      <c r="A1853" t="s">
        <v>517</v>
      </c>
      <c r="B1853" t="str">
        <f>VLOOKUP(A1853,'Customer Names'!$A$2:$E$2336,3,FALSE)</f>
        <v>Mr.</v>
      </c>
      <c r="C1853" t="str">
        <f>_xlfn.XLOOKUP(A1853,$A$2:$A$2336,'Customer Names'!$D$2:$D$2336,"NOT FOUND")</f>
        <v>Yuri</v>
      </c>
      <c r="D1853" t="str">
        <f>_xlfn.XLOOKUP(A1853,$A$2:$A$2336,'Customer Names'!$E$2:$E$2336,"NOT FOUND")</f>
        <v>Horwitz</v>
      </c>
      <c r="E1853" cm="1">
        <f t="array" ref="E1853">_xlfn.XLOOKUP(A1853,$A$2:$A$2336,Table2[BMI],"NOT FOUND")</f>
        <v>22.515000000000001</v>
      </c>
      <c r="F1853" cm="1">
        <f t="array" ref="F1853">_xlfn.XLOOKUP(A1853,$A$2:$A$2336,Table2[HBA1C],"NOT FOUND")</f>
        <v>4.24</v>
      </c>
      <c r="G1853" t="str" cm="1">
        <f t="array" ref="G1853">_xlfn.XLOOKUP(A1853,$A$2:$A$2336,Table2[Heart Issues],"NOT FOUND")</f>
        <v>No</v>
      </c>
      <c r="H1853" t="str" cm="1">
        <f t="array" ref="H1853">_xlfn.XLOOKUP(A1853,$A$2:$A$2336,Table2[Any Transplants],"NOT FOUND")</f>
        <v>No</v>
      </c>
      <c r="I1853" t="str" cm="1">
        <f t="array" ref="I1853">_xlfn.XLOOKUP(A1853,$A$2:$A$2336,Table2[Cancer history],"NOT FOUND")</f>
        <v>No</v>
      </c>
      <c r="J1853" t="str">
        <f>_xlfn.XLOOKUP(A1853,Table3[customer_no],Table3[month],"NOT FOUND")</f>
        <v>Dec</v>
      </c>
      <c r="K1853" s="7">
        <f>_xlfn.XLOOKUP(A1853,Table3[customer_no],Table3[year_average],"NOT FOUND")</f>
        <v>1994</v>
      </c>
      <c r="L1853" cm="1">
        <f t="array" ref="L1853">_xlfn.XLOOKUP(A1853,Table3[customer_no],'Hospitalisation Details'!$D$2:$D$2344,"NOT FOUND")</f>
        <v>29</v>
      </c>
      <c r="M1853" s="33">
        <f>_xlfn.XLOOKUP(A1853,Table3[customer_no],Table3[dd/mm/yy],"NOT FOUND")</f>
        <v>34697</v>
      </c>
      <c r="N1853">
        <f>_xlfn.XLOOKUP(A1853,Table3[customer_no],Table3[age],"NOT FOUND")</f>
        <v>28</v>
      </c>
      <c r="O1853" cm="1">
        <f t="array" ref="O1853">_xlfn.XLOOKUP(A1853,Table3[customer_no],'Hospitalisation Details'!$E$2:$E$2344,"NOT FOUND")</f>
        <v>2</v>
      </c>
      <c r="P1853" t="str">
        <f>_xlfn.XLOOKUP(A1853,Table3[customer_no],Table3[hsplt_handled],"NOT FOUND")</f>
        <v>tier - 3</v>
      </c>
      <c r="Q1853" t="str">
        <f>_xlfn.XLOOKUP(A1853,Table3[customer_no],Table3[city_handled],"NOT FOUND")</f>
        <v>tier - 1</v>
      </c>
      <c r="R1853" t="str">
        <f>_xlfn.XLOOKUP(A1853,Table3[customer_no],Table3[state_id],"NOT FOUND")</f>
        <v>R1017</v>
      </c>
      <c r="S1853" s="34" cm="1">
        <f t="array" ref="S1853">_xlfn.XLOOKUP(A1853,Table3[customer_no],'Hospitalisation Details'!$F$2:$F$2344,"NOT FOUND")</f>
        <v>4428.8900000000003</v>
      </c>
      <c r="T1853" t="str">
        <f>_xlfn.XLOOKUP(A1853,Table2[Customer ID],Table2[BMI_category],"NOT FOUND")</f>
        <v>Normal Weight</v>
      </c>
      <c r="U1853" s="7">
        <f>_xlfn.XLOOKUP(A1853,Table2[Customer ID],Table2[no of surgery],"NOT FOUND")</f>
        <v>0</v>
      </c>
      <c r="V1853" t="str">
        <f>_xlfn.XLOOKUP(A1853,Table2[Customer ID],Table2[smoker_missing],"NOT FOUND")</f>
        <v>No</v>
      </c>
      <c r="W1853" t="str">
        <f t="shared" si="28"/>
        <v>Normal</v>
      </c>
      <c r="X1853" s="37">
        <f>SUM(Table5[[#This Row],[Title]:[Diabetes Level]])</f>
        <v>41205.644999999997</v>
      </c>
    </row>
    <row r="1854" spans="1:24" x14ac:dyDescent="0.25">
      <c r="A1854" t="s">
        <v>515</v>
      </c>
      <c r="B1854" t="str">
        <f>VLOOKUP(A1854,'Customer Names'!$A$2:$E$2336,3,FALSE)</f>
        <v>Mr.</v>
      </c>
      <c r="C1854" t="str">
        <f>_xlfn.XLOOKUP(A1854,$A$2:$A$2336,'Customer Names'!$D$2:$D$2336,"NOT FOUND")</f>
        <v>Ryan</v>
      </c>
      <c r="D1854" t="str">
        <f>_xlfn.XLOOKUP(A1854,$A$2:$A$2336,'Customer Names'!$E$2:$E$2336,"NOT FOUND")</f>
        <v>Gordyan</v>
      </c>
      <c r="E1854" cm="1">
        <f t="array" ref="E1854">_xlfn.XLOOKUP(A1854,$A$2:$A$2336,Table2[BMI],"NOT FOUND")</f>
        <v>25.9</v>
      </c>
      <c r="F1854" cm="1">
        <f t="array" ref="F1854">_xlfn.XLOOKUP(A1854,$A$2:$A$2336,Table2[HBA1C],"NOT FOUND")</f>
        <v>5.45</v>
      </c>
      <c r="G1854" t="str" cm="1">
        <f t="array" ref="G1854">_xlfn.XLOOKUP(A1854,$A$2:$A$2336,Table2[Heart Issues],"NOT FOUND")</f>
        <v>No</v>
      </c>
      <c r="H1854" t="str" cm="1">
        <f t="array" ref="H1854">_xlfn.XLOOKUP(A1854,$A$2:$A$2336,Table2[Any Transplants],"NOT FOUND")</f>
        <v>No</v>
      </c>
      <c r="I1854" t="str" cm="1">
        <f t="array" ref="I1854">_xlfn.XLOOKUP(A1854,$A$2:$A$2336,Table2[Cancer history],"NOT FOUND")</f>
        <v>No</v>
      </c>
      <c r="J1854" t="str">
        <f>_xlfn.XLOOKUP(A1854,Table3[customer_no],Table3[month],"NOT FOUND")</f>
        <v>Aug</v>
      </c>
      <c r="K1854" s="7">
        <f>_xlfn.XLOOKUP(A1854,Table3[customer_no],Table3[year_average],"NOT FOUND")</f>
        <v>1992</v>
      </c>
      <c r="L1854" cm="1">
        <f t="array" ref="L1854">_xlfn.XLOOKUP(A1854,Table3[customer_no],'Hospitalisation Details'!$D$2:$D$2344,"NOT FOUND")</f>
        <v>15</v>
      </c>
      <c r="M1854" s="33">
        <f>_xlfn.XLOOKUP(A1854,Table3[customer_no],Table3[dd/mm/yy],"NOT FOUND")</f>
        <v>33831</v>
      </c>
      <c r="N1854">
        <f>_xlfn.XLOOKUP(A1854,Table3[customer_no],Table3[age],"NOT FOUND")</f>
        <v>30</v>
      </c>
      <c r="O1854" cm="1">
        <f t="array" ref="O1854">_xlfn.XLOOKUP(A1854,Table3[customer_no],'Hospitalisation Details'!$E$2:$E$2344,"NOT FOUND")</f>
        <v>0</v>
      </c>
      <c r="P1854" t="str">
        <f>_xlfn.XLOOKUP(A1854,Table3[customer_no],Table3[hsplt_handled],"NOT FOUND")</f>
        <v>tier - 2</v>
      </c>
      <c r="Q1854" t="str">
        <f>_xlfn.XLOOKUP(A1854,Table3[customer_no],Table3[city_handled],"NOT FOUND")</f>
        <v>tier - 3</v>
      </c>
      <c r="R1854" t="str">
        <f>_xlfn.XLOOKUP(A1854,Table3[customer_no],Table3[state_id],"NOT FOUND")</f>
        <v>R1020</v>
      </c>
      <c r="S1854" s="34" cm="1">
        <f t="array" ref="S1854">_xlfn.XLOOKUP(A1854,Table3[customer_no],'Hospitalisation Details'!$F$2:$F$2344,"NOT FOUND")</f>
        <v>4420.95</v>
      </c>
      <c r="T1854" t="str">
        <f>_xlfn.XLOOKUP(A1854,Table2[Customer ID],Table2[BMI_category],"NOT FOUND")</f>
        <v>Overweight</v>
      </c>
      <c r="U1854" s="7">
        <f>_xlfn.XLOOKUP(A1854,Table2[Customer ID],Table2[no of surgery],"NOT FOUND")</f>
        <v>1</v>
      </c>
      <c r="V1854" t="str">
        <f>_xlfn.XLOOKUP(A1854,Table2[Customer ID],Table2[smoker_missing],"NOT FOUND")</f>
        <v>No</v>
      </c>
      <c r="W1854" t="str">
        <f t="shared" si="28"/>
        <v>Normal</v>
      </c>
      <c r="X1854" s="37">
        <f>SUM(Table5[[#This Row],[Title]:[Diabetes Level]])</f>
        <v>40321.299999999996</v>
      </c>
    </row>
    <row r="1855" spans="1:24" x14ac:dyDescent="0.25">
      <c r="A1855" t="s">
        <v>514</v>
      </c>
      <c r="B1855" t="str">
        <f>VLOOKUP(A1855,'Customer Names'!$A$2:$E$2336,3,FALSE)</f>
        <v>Ms.</v>
      </c>
      <c r="C1855" t="str">
        <f>_xlfn.XLOOKUP(A1855,$A$2:$A$2336,'Customer Names'!$D$2:$D$2336,"NOT FOUND")</f>
        <v>Debbie</v>
      </c>
      <c r="D1855" t="str">
        <f>_xlfn.XLOOKUP(A1855,$A$2:$A$2336,'Customer Names'!$E$2:$E$2336,"NOT FOUND")</f>
        <v>Hetherington</v>
      </c>
      <c r="E1855" cm="1">
        <f t="array" ref="E1855">_xlfn.XLOOKUP(A1855,$A$2:$A$2336,Table2[BMI],"NOT FOUND")</f>
        <v>27.72</v>
      </c>
      <c r="F1855" cm="1">
        <f t="array" ref="F1855">_xlfn.XLOOKUP(A1855,$A$2:$A$2336,Table2[HBA1C],"NOT FOUND")</f>
        <v>5.03</v>
      </c>
      <c r="G1855" t="str" cm="1">
        <f t="array" ref="G1855">_xlfn.XLOOKUP(A1855,$A$2:$A$2336,Table2[Heart Issues],"NOT FOUND")</f>
        <v>yes</v>
      </c>
      <c r="H1855" t="str" cm="1">
        <f t="array" ref="H1855">_xlfn.XLOOKUP(A1855,$A$2:$A$2336,Table2[Any Transplants],"NOT FOUND")</f>
        <v>No</v>
      </c>
      <c r="I1855" t="str" cm="1">
        <f t="array" ref="I1855">_xlfn.XLOOKUP(A1855,$A$2:$A$2336,Table2[Cancer history],"NOT FOUND")</f>
        <v>No</v>
      </c>
      <c r="J1855" t="str">
        <f>_xlfn.XLOOKUP(A1855,Table3[customer_no],Table3[month],"NOT FOUND")</f>
        <v>Sep</v>
      </c>
      <c r="K1855" s="7">
        <f>_xlfn.XLOOKUP(A1855,Table3[customer_no],Table3[year_average],"NOT FOUND")</f>
        <v>1988</v>
      </c>
      <c r="L1855" cm="1">
        <f t="array" ref="L1855">_xlfn.XLOOKUP(A1855,Table3[customer_no],'Hospitalisation Details'!$D$2:$D$2344,"NOT FOUND")</f>
        <v>16</v>
      </c>
      <c r="M1855" s="33">
        <f>_xlfn.XLOOKUP(A1855,Table3[customer_no],Table3[dd/mm/yy],"NOT FOUND")</f>
        <v>32402</v>
      </c>
      <c r="N1855">
        <f>_xlfn.XLOOKUP(A1855,Table3[customer_no],Table3[age],"NOT FOUND")</f>
        <v>34</v>
      </c>
      <c r="O1855" cm="1">
        <f t="array" ref="O1855">_xlfn.XLOOKUP(A1855,Table3[customer_no],'Hospitalisation Details'!$E$2:$E$2344,"NOT FOUND")</f>
        <v>0</v>
      </c>
      <c r="P1855" t="str">
        <f>_xlfn.XLOOKUP(A1855,Table3[customer_no],Table3[hsplt_handled],"NOT FOUND")</f>
        <v>tier - 2</v>
      </c>
      <c r="Q1855" t="str">
        <f>_xlfn.XLOOKUP(A1855,Table3[customer_no],Table3[city_handled],"NOT FOUND")</f>
        <v>tier - 1</v>
      </c>
      <c r="R1855" t="str">
        <f>_xlfn.XLOOKUP(A1855,Table3[customer_no],Table3[state_id],"NOT FOUND")</f>
        <v>R1013</v>
      </c>
      <c r="S1855" s="34" cm="1">
        <f t="array" ref="S1855">_xlfn.XLOOKUP(A1855,Table3[customer_no],'Hospitalisation Details'!$F$2:$F$2344,"NOT FOUND")</f>
        <v>4415.16</v>
      </c>
      <c r="T1855" t="str">
        <f>_xlfn.XLOOKUP(A1855,Table2[Customer ID],Table2[BMI_category],"NOT FOUND")</f>
        <v>Overweight</v>
      </c>
      <c r="U1855" s="7">
        <f>_xlfn.XLOOKUP(A1855,Table2[Customer ID],Table2[no of surgery],"NOT FOUND")</f>
        <v>1</v>
      </c>
      <c r="V1855" t="str">
        <f>_xlfn.XLOOKUP(A1855,Table2[Customer ID],Table2[smoker_missing],"NOT FOUND")</f>
        <v>No</v>
      </c>
      <c r="W1855" t="str">
        <f t="shared" si="28"/>
        <v>Normal</v>
      </c>
      <c r="X1855" s="37">
        <f>SUM(Table5[[#This Row],[Title]:[Diabetes Level]])</f>
        <v>38888.910000000003</v>
      </c>
    </row>
    <row r="1856" spans="1:24" x14ac:dyDescent="0.25">
      <c r="A1856" t="s">
        <v>513</v>
      </c>
      <c r="B1856" t="str">
        <f>VLOOKUP(A1856,'Customer Names'!$A$2:$E$2336,3,FALSE)</f>
        <v>Mr.</v>
      </c>
      <c r="C1856" t="str">
        <f>_xlfn.XLOOKUP(A1856,$A$2:$A$2336,'Customer Names'!$D$2:$D$2336,"NOT FOUND")</f>
        <v>Mark D</v>
      </c>
      <c r="D1856" t="str">
        <f>_xlfn.XLOOKUP(A1856,$A$2:$A$2336,'Customer Names'!$E$2:$E$2336,"NOT FOUND")</f>
        <v>Thompson</v>
      </c>
      <c r="E1856" cm="1">
        <f t="array" ref="E1856">_xlfn.XLOOKUP(A1856,$A$2:$A$2336,Table2[BMI],"NOT FOUND")</f>
        <v>31.5</v>
      </c>
      <c r="F1856" cm="1">
        <f t="array" ref="F1856">_xlfn.XLOOKUP(A1856,$A$2:$A$2336,Table2[HBA1C],"NOT FOUND")</f>
        <v>9.6199999999999992</v>
      </c>
      <c r="G1856" t="str" cm="1">
        <f t="array" ref="G1856">_xlfn.XLOOKUP(A1856,$A$2:$A$2336,Table2[Heart Issues],"NOT FOUND")</f>
        <v>yes</v>
      </c>
      <c r="H1856" t="str" cm="1">
        <f t="array" ref="H1856">_xlfn.XLOOKUP(A1856,$A$2:$A$2336,Table2[Any Transplants],"NOT FOUND")</f>
        <v>No</v>
      </c>
      <c r="I1856" t="str" cm="1">
        <f t="array" ref="I1856">_xlfn.XLOOKUP(A1856,$A$2:$A$2336,Table2[Cancer history],"NOT FOUND")</f>
        <v>No</v>
      </c>
      <c r="J1856" t="str">
        <f>_xlfn.XLOOKUP(A1856,Table3[customer_no],Table3[month],"NOT FOUND")</f>
        <v>Jul</v>
      </c>
      <c r="K1856" s="7">
        <f>_xlfn.XLOOKUP(A1856,Table3[customer_no],Table3[year_average],"NOT FOUND")</f>
        <v>1986</v>
      </c>
      <c r="L1856" cm="1">
        <f t="array" ref="L1856">_xlfn.XLOOKUP(A1856,Table3[customer_no],'Hospitalisation Details'!$D$2:$D$2344,"NOT FOUND")</f>
        <v>13</v>
      </c>
      <c r="M1856" s="33">
        <f>_xlfn.XLOOKUP(A1856,Table3[customer_no],Table3[dd/mm/yy],"NOT FOUND")</f>
        <v>31606</v>
      </c>
      <c r="N1856">
        <f>_xlfn.XLOOKUP(A1856,Table3[customer_no],Table3[age],"NOT FOUND")</f>
        <v>36</v>
      </c>
      <c r="O1856" cm="1">
        <f t="array" ref="O1856">_xlfn.XLOOKUP(A1856,Table3[customer_no],'Hospitalisation Details'!$E$2:$E$2344,"NOT FOUND")</f>
        <v>0</v>
      </c>
      <c r="P1856" t="str">
        <f>_xlfn.XLOOKUP(A1856,Table3[customer_no],Table3[hsplt_handled],"NOT FOUND")</f>
        <v>tier - 2</v>
      </c>
      <c r="Q1856" t="str">
        <f>_xlfn.XLOOKUP(A1856,Table3[customer_no],Table3[city_handled],"NOT FOUND")</f>
        <v>tier - 2</v>
      </c>
      <c r="R1856" t="str">
        <f>_xlfn.XLOOKUP(A1856,Table3[customer_no],Table3[state_id],"NOT FOUND")</f>
        <v>R1011</v>
      </c>
      <c r="S1856" s="34" cm="1">
        <f t="array" ref="S1856">_xlfn.XLOOKUP(A1856,Table3[customer_no],'Hospitalisation Details'!$F$2:$F$2344,"NOT FOUND")</f>
        <v>4402.2299999999996</v>
      </c>
      <c r="T1856" t="str">
        <f>_xlfn.XLOOKUP(A1856,Table2[Customer ID],Table2[BMI_category],"NOT FOUND")</f>
        <v>Obesity</v>
      </c>
      <c r="U1856" s="7">
        <f>_xlfn.XLOOKUP(A1856,Table2[Customer ID],Table2[no of surgery],"NOT FOUND")</f>
        <v>1</v>
      </c>
      <c r="V1856" t="str">
        <f>_xlfn.XLOOKUP(A1856,Table2[Customer ID],Table2[smoker_missing],"NOT FOUND")</f>
        <v>No</v>
      </c>
      <c r="W1856" t="str">
        <f t="shared" si="28"/>
        <v>Diabetes</v>
      </c>
      <c r="X1856" s="37">
        <f>SUM(Table5[[#This Row],[Title]:[Diabetes Level]])</f>
        <v>38085.350000000006</v>
      </c>
    </row>
    <row r="1857" spans="1:24" x14ac:dyDescent="0.25">
      <c r="A1857" t="s">
        <v>512</v>
      </c>
      <c r="B1857" t="str">
        <f>VLOOKUP(A1857,'Customer Names'!$A$2:$E$2336,3,FALSE)</f>
        <v>Mr.</v>
      </c>
      <c r="C1857" t="str">
        <f>_xlfn.XLOOKUP(A1857,$A$2:$A$2336,'Customer Names'!$D$2:$D$2336,"NOT FOUND")</f>
        <v>Christopher</v>
      </c>
      <c r="D1857" t="str">
        <f>_xlfn.XLOOKUP(A1857,$A$2:$A$2336,'Customer Names'!$E$2:$E$2336,"NOT FOUND")</f>
        <v>Battoo</v>
      </c>
      <c r="E1857" cm="1">
        <f t="array" ref="E1857">_xlfn.XLOOKUP(A1857,$A$2:$A$2336,Table2[BMI],"NOT FOUND")</f>
        <v>29.7</v>
      </c>
      <c r="F1857" cm="1">
        <f t="array" ref="F1857">_xlfn.XLOOKUP(A1857,$A$2:$A$2336,Table2[HBA1C],"NOT FOUND")</f>
        <v>6.77</v>
      </c>
      <c r="G1857" t="str" cm="1">
        <f t="array" ref="G1857">_xlfn.XLOOKUP(A1857,$A$2:$A$2336,Table2[Heart Issues],"NOT FOUND")</f>
        <v>yes</v>
      </c>
      <c r="H1857" t="str" cm="1">
        <f t="array" ref="H1857">_xlfn.XLOOKUP(A1857,$A$2:$A$2336,Table2[Any Transplants],"NOT FOUND")</f>
        <v>No</v>
      </c>
      <c r="I1857" t="str" cm="1">
        <f t="array" ref="I1857">_xlfn.XLOOKUP(A1857,$A$2:$A$2336,Table2[Cancer history],"NOT FOUND")</f>
        <v>No</v>
      </c>
      <c r="J1857" t="str">
        <f>_xlfn.XLOOKUP(A1857,Table3[customer_no],Table3[month],"NOT FOUND")</f>
        <v>Aug</v>
      </c>
      <c r="K1857" s="7">
        <f>_xlfn.XLOOKUP(A1857,Table3[customer_no],Table3[year_average],"NOT FOUND")</f>
        <v>1986</v>
      </c>
      <c r="L1857" cm="1">
        <f t="array" ref="L1857">_xlfn.XLOOKUP(A1857,Table3[customer_no],'Hospitalisation Details'!$D$2:$D$2344,"NOT FOUND")</f>
        <v>11</v>
      </c>
      <c r="M1857" s="33">
        <f>_xlfn.XLOOKUP(A1857,Table3[customer_no],Table3[dd/mm/yy],"NOT FOUND")</f>
        <v>31635</v>
      </c>
      <c r="N1857">
        <f>_xlfn.XLOOKUP(A1857,Table3[customer_no],Table3[age],"NOT FOUND")</f>
        <v>36</v>
      </c>
      <c r="O1857" cm="1">
        <f t="array" ref="O1857">_xlfn.XLOOKUP(A1857,Table3[customer_no],'Hospitalisation Details'!$E$2:$E$2344,"NOT FOUND")</f>
        <v>0</v>
      </c>
      <c r="P1857" t="str">
        <f>_xlfn.XLOOKUP(A1857,Table3[customer_no],Table3[hsplt_handled],"NOT FOUND")</f>
        <v>tier - 3</v>
      </c>
      <c r="Q1857" t="str">
        <f>_xlfn.XLOOKUP(A1857,Table3[customer_no],Table3[city_handled],"NOT FOUND")</f>
        <v>tier - 2</v>
      </c>
      <c r="R1857" t="str">
        <f>_xlfn.XLOOKUP(A1857,Table3[customer_no],Table3[state_id],"NOT FOUND")</f>
        <v>R1013</v>
      </c>
      <c r="S1857" s="34" cm="1">
        <f t="array" ref="S1857">_xlfn.XLOOKUP(A1857,Table3[customer_no],'Hospitalisation Details'!$F$2:$F$2344,"NOT FOUND")</f>
        <v>4399.7299999999996</v>
      </c>
      <c r="T1857" t="str">
        <f>_xlfn.XLOOKUP(A1857,Table2[Customer ID],Table2[BMI_category],"NOT FOUND")</f>
        <v>Overweight</v>
      </c>
      <c r="U1857" s="7">
        <f>_xlfn.XLOOKUP(A1857,Table2[Customer ID],Table2[no of surgery],"NOT FOUND")</f>
        <v>1</v>
      </c>
      <c r="V1857" t="str">
        <f>_xlfn.XLOOKUP(A1857,Table2[Customer ID],Table2[smoker_missing],"NOT FOUND")</f>
        <v>No</v>
      </c>
      <c r="W1857" t="str">
        <f t="shared" si="28"/>
        <v>Diabetes</v>
      </c>
      <c r="X1857" s="37">
        <f>SUM(Table5[[#This Row],[Title]:[Diabetes Level]])</f>
        <v>38105.199999999997</v>
      </c>
    </row>
    <row r="1858" spans="1:24" x14ac:dyDescent="0.25">
      <c r="A1858" t="s">
        <v>511</v>
      </c>
      <c r="B1858" t="str">
        <f>VLOOKUP(A1858,'Customer Names'!$A$2:$E$2336,3,FALSE)</f>
        <v>Ms.</v>
      </c>
      <c r="C1858" t="str">
        <f>_xlfn.XLOOKUP(A1858,$A$2:$A$2336,'Customer Names'!$D$2:$D$2336,"NOT FOUND")</f>
        <v>Daniell L</v>
      </c>
      <c r="D1858" t="str">
        <f>_xlfn.XLOOKUP(A1858,$A$2:$A$2336,'Customer Names'!$E$2:$E$2336,"NOT FOUND")</f>
        <v>Barker</v>
      </c>
      <c r="E1858" cm="1">
        <f t="array" ref="E1858">_xlfn.XLOOKUP(A1858,$A$2:$A$2336,Table2[BMI],"NOT FOUND")</f>
        <v>21.26</v>
      </c>
      <c r="F1858" cm="1">
        <f t="array" ref="F1858">_xlfn.XLOOKUP(A1858,$A$2:$A$2336,Table2[HBA1C],"NOT FOUND")</f>
        <v>5.36</v>
      </c>
      <c r="G1858" t="str" cm="1">
        <f t="array" ref="G1858">_xlfn.XLOOKUP(A1858,$A$2:$A$2336,Table2[Heart Issues],"NOT FOUND")</f>
        <v>yes</v>
      </c>
      <c r="H1858" t="str" cm="1">
        <f t="array" ref="H1858">_xlfn.XLOOKUP(A1858,$A$2:$A$2336,Table2[Any Transplants],"NOT FOUND")</f>
        <v>No</v>
      </c>
      <c r="I1858" t="str" cm="1">
        <f t="array" ref="I1858">_xlfn.XLOOKUP(A1858,$A$2:$A$2336,Table2[Cancer history],"NOT FOUND")</f>
        <v>No</v>
      </c>
      <c r="J1858" t="str">
        <f>_xlfn.XLOOKUP(A1858,Table3[customer_no],Table3[month],"NOT FOUND")</f>
        <v>Jul</v>
      </c>
      <c r="K1858" s="7">
        <f>_xlfn.XLOOKUP(A1858,Table3[customer_no],Table3[year_average],"NOT FOUND")</f>
        <v>1988</v>
      </c>
      <c r="L1858" cm="1">
        <f t="array" ref="L1858">_xlfn.XLOOKUP(A1858,Table3[customer_no],'Hospitalisation Details'!$D$2:$D$2344,"NOT FOUND")</f>
        <v>18</v>
      </c>
      <c r="M1858" s="33">
        <f>_xlfn.XLOOKUP(A1858,Table3[customer_no],Table3[dd/mm/yy],"NOT FOUND")</f>
        <v>32342</v>
      </c>
      <c r="N1858">
        <f>_xlfn.XLOOKUP(A1858,Table3[customer_no],Table3[age],"NOT FOUND")</f>
        <v>34</v>
      </c>
      <c r="O1858" cm="1">
        <f t="array" ref="O1858">_xlfn.XLOOKUP(A1858,Table3[customer_no],'Hospitalisation Details'!$E$2:$E$2344,"NOT FOUND")</f>
        <v>3</v>
      </c>
      <c r="P1858" t="str">
        <f>_xlfn.XLOOKUP(A1858,Table3[customer_no],Table3[hsplt_handled],"NOT FOUND")</f>
        <v>tier - 2</v>
      </c>
      <c r="Q1858" t="str">
        <f>_xlfn.XLOOKUP(A1858,Table3[customer_no],Table3[city_handled],"NOT FOUND")</f>
        <v>tier - 2</v>
      </c>
      <c r="R1858" t="str">
        <f>_xlfn.XLOOKUP(A1858,Table3[customer_no],Table3[state_id],"NOT FOUND")</f>
        <v>R1013</v>
      </c>
      <c r="S1858" s="34" cm="1">
        <f t="array" ref="S1858">_xlfn.XLOOKUP(A1858,Table3[customer_no],'Hospitalisation Details'!$F$2:$F$2344,"NOT FOUND")</f>
        <v>4397.3100000000004</v>
      </c>
      <c r="T1858" t="str">
        <f>_xlfn.XLOOKUP(A1858,Table2[Customer ID],Table2[BMI_category],"NOT FOUND")</f>
        <v>Normal Weight</v>
      </c>
      <c r="U1858" s="7">
        <f>_xlfn.XLOOKUP(A1858,Table2[Customer ID],Table2[no of surgery],"NOT FOUND")</f>
        <v>1</v>
      </c>
      <c r="V1858" t="str">
        <f>_xlfn.XLOOKUP(A1858,Table2[Customer ID],Table2[smoker_missing],"NOT FOUND")</f>
        <v>No</v>
      </c>
      <c r="W1858" t="str">
        <f t="shared" si="28"/>
        <v>Normal</v>
      </c>
      <c r="X1858" s="37">
        <f>SUM(Table5[[#This Row],[Title]:[Diabetes Level]])</f>
        <v>38809.93</v>
      </c>
    </row>
    <row r="1859" spans="1:24" x14ac:dyDescent="0.25">
      <c r="A1859" t="s">
        <v>510</v>
      </c>
      <c r="B1859" t="str">
        <f>VLOOKUP(A1859,'Customer Names'!$A$2:$E$2336,3,FALSE)</f>
        <v>Mr.</v>
      </c>
      <c r="C1859" t="str">
        <f>_xlfn.XLOOKUP(A1859,$A$2:$A$2336,'Customer Names'!$D$2:$D$2336,"NOT FOUND")</f>
        <v>Janne</v>
      </c>
      <c r="D1859" t="str">
        <f>_xlfn.XLOOKUP(A1859,$A$2:$A$2336,'Customer Names'!$E$2:$E$2336,"NOT FOUND")</f>
        <v>Saarnilehto</v>
      </c>
      <c r="E1859" cm="1">
        <f t="array" ref="E1859">_xlfn.XLOOKUP(A1859,$A$2:$A$2336,Table2[BMI],"NOT FOUND")</f>
        <v>17.09</v>
      </c>
      <c r="F1859" cm="1">
        <f t="array" ref="F1859">_xlfn.XLOOKUP(A1859,$A$2:$A$2336,Table2[HBA1C],"NOT FOUND")</f>
        <v>5.69</v>
      </c>
      <c r="G1859" t="str" cm="1">
        <f t="array" ref="G1859">_xlfn.XLOOKUP(A1859,$A$2:$A$2336,Table2[Heart Issues],"NOT FOUND")</f>
        <v>No</v>
      </c>
      <c r="H1859" t="str" cm="1">
        <f t="array" ref="H1859">_xlfn.XLOOKUP(A1859,$A$2:$A$2336,Table2[Any Transplants],"NOT FOUND")</f>
        <v>No</v>
      </c>
      <c r="I1859" t="str" cm="1">
        <f t="array" ref="I1859">_xlfn.XLOOKUP(A1859,$A$2:$A$2336,Table2[Cancer history],"NOT FOUND")</f>
        <v>No</v>
      </c>
      <c r="J1859" t="str">
        <f>_xlfn.XLOOKUP(A1859,Table3[customer_no],Table3[month],"NOT FOUND")</f>
        <v>Jun</v>
      </c>
      <c r="K1859" s="7">
        <f>_xlfn.XLOOKUP(A1859,Table3[customer_no],Table3[year_average],"NOT FOUND")</f>
        <v>1982</v>
      </c>
      <c r="L1859" cm="1">
        <f t="array" ref="L1859">_xlfn.XLOOKUP(A1859,Table3[customer_no],'Hospitalisation Details'!$D$2:$D$2344,"NOT FOUND")</f>
        <v>29</v>
      </c>
      <c r="M1859" s="33">
        <f>_xlfn.XLOOKUP(A1859,Table3[customer_no],Table3[dd/mm/yy],"NOT FOUND")</f>
        <v>30131</v>
      </c>
      <c r="N1859">
        <f>_xlfn.XLOOKUP(A1859,Table3[customer_no],Table3[age],"NOT FOUND")</f>
        <v>40</v>
      </c>
      <c r="O1859" cm="1">
        <f t="array" ref="O1859">_xlfn.XLOOKUP(A1859,Table3[customer_no],'Hospitalisation Details'!$E$2:$E$2344,"NOT FOUND")</f>
        <v>3</v>
      </c>
      <c r="P1859" t="str">
        <f>_xlfn.XLOOKUP(A1859,Table3[customer_no],Table3[hsplt_handled],"NOT FOUND")</f>
        <v>tier - 2</v>
      </c>
      <c r="Q1859" t="str">
        <f>_xlfn.XLOOKUP(A1859,Table3[customer_no],Table3[city_handled],"NOT FOUND")</f>
        <v>tier - 2</v>
      </c>
      <c r="R1859" t="str">
        <f>_xlfn.XLOOKUP(A1859,Table3[customer_no],Table3[state_id],"NOT FOUND")</f>
        <v>R1013</v>
      </c>
      <c r="S1859" s="34" cm="1">
        <f t="array" ref="S1859">_xlfn.XLOOKUP(A1859,Table3[customer_no],'Hospitalisation Details'!$F$2:$F$2344,"NOT FOUND")</f>
        <v>4392.7</v>
      </c>
      <c r="T1859" t="str">
        <f>_xlfn.XLOOKUP(A1859,Table2[Customer ID],Table2[BMI_category],"NOT FOUND")</f>
        <v>Underweight</v>
      </c>
      <c r="U1859" s="7">
        <f>_xlfn.XLOOKUP(A1859,Table2[Customer ID],Table2[no of surgery],"NOT FOUND")</f>
        <v>0</v>
      </c>
      <c r="V1859" t="str">
        <f>_xlfn.XLOOKUP(A1859,Table2[Customer ID],Table2[smoker_missing],"NOT FOUND")</f>
        <v>No</v>
      </c>
      <c r="W1859" t="str">
        <f t="shared" ref="W1859:W1922" si="29">IF(F1859&lt;5.7, "Normal", IF(AND(F1859&gt;=5.7, F1859&lt;=6.4), "Prediabetes", "Diabetes"))</f>
        <v>Normal</v>
      </c>
      <c r="X1859" s="37">
        <f>SUM(Table5[[#This Row],[Title]:[Diabetes Level]])</f>
        <v>36600.479999999996</v>
      </c>
    </row>
    <row r="1860" spans="1:24" x14ac:dyDescent="0.25">
      <c r="A1860" t="s">
        <v>509</v>
      </c>
      <c r="B1860" t="str">
        <f>VLOOKUP(A1860,'Customer Names'!$A$2:$E$2336,3,FALSE)</f>
        <v>Ms.</v>
      </c>
      <c r="C1860" t="str">
        <f>_xlfn.XLOOKUP(A1860,$A$2:$A$2336,'Customer Names'!$D$2:$D$2336,"NOT FOUND")</f>
        <v>Martina</v>
      </c>
      <c r="D1860" t="str">
        <f>_xlfn.XLOOKUP(A1860,$A$2:$A$2336,'Customer Names'!$E$2:$E$2336,"NOT FOUND")</f>
        <v>Morton</v>
      </c>
      <c r="E1860" cm="1">
        <f t="array" ref="E1860">_xlfn.XLOOKUP(A1860,$A$2:$A$2336,Table2[BMI],"NOT FOUND")</f>
        <v>24.3</v>
      </c>
      <c r="F1860" cm="1">
        <f t="array" ref="F1860">_xlfn.XLOOKUP(A1860,$A$2:$A$2336,Table2[HBA1C],"NOT FOUND")</f>
        <v>4.9000000000000004</v>
      </c>
      <c r="G1860" t="str" cm="1">
        <f t="array" ref="G1860">_xlfn.XLOOKUP(A1860,$A$2:$A$2336,Table2[Heart Issues],"NOT FOUND")</f>
        <v>yes</v>
      </c>
      <c r="H1860" t="str" cm="1">
        <f t="array" ref="H1860">_xlfn.XLOOKUP(A1860,$A$2:$A$2336,Table2[Any Transplants],"NOT FOUND")</f>
        <v>No</v>
      </c>
      <c r="I1860" t="str" cm="1">
        <f t="array" ref="I1860">_xlfn.XLOOKUP(A1860,$A$2:$A$2336,Table2[Cancer history],"NOT FOUND")</f>
        <v>Yes</v>
      </c>
      <c r="J1860" t="str">
        <f>_xlfn.XLOOKUP(A1860,Table3[customer_no],Table3[month],"NOT FOUND")</f>
        <v>Nov</v>
      </c>
      <c r="K1860" s="7">
        <f>_xlfn.XLOOKUP(A1860,Table3[customer_no],Table3[year_average],"NOT FOUND")</f>
        <v>1997</v>
      </c>
      <c r="L1860" cm="1">
        <f t="array" ref="L1860">_xlfn.XLOOKUP(A1860,Table3[customer_no],'Hospitalisation Details'!$D$2:$D$2344,"NOT FOUND")</f>
        <v>29</v>
      </c>
      <c r="M1860" s="33">
        <f>_xlfn.XLOOKUP(A1860,Table3[customer_no],Table3[dd/mm/yy],"NOT FOUND")</f>
        <v>35763</v>
      </c>
      <c r="N1860">
        <f>_xlfn.XLOOKUP(A1860,Table3[customer_no],Table3[age],"NOT FOUND")</f>
        <v>25</v>
      </c>
      <c r="O1860" cm="1">
        <f t="array" ref="O1860">_xlfn.XLOOKUP(A1860,Table3[customer_no],'Hospitalisation Details'!$E$2:$E$2344,"NOT FOUND")</f>
        <v>3</v>
      </c>
      <c r="P1860" t="str">
        <f>_xlfn.XLOOKUP(A1860,Table3[customer_no],Table3[hsplt_handled],"NOT FOUND")</f>
        <v>tier - 2</v>
      </c>
      <c r="Q1860" t="str">
        <f>_xlfn.XLOOKUP(A1860,Table3[customer_no],Table3[city_handled],"NOT FOUND")</f>
        <v>tier - 2</v>
      </c>
      <c r="R1860" t="str">
        <f>_xlfn.XLOOKUP(A1860,Table3[customer_no],Table3[state_id],"NOT FOUND")</f>
        <v>R1011</v>
      </c>
      <c r="S1860" s="34" cm="1">
        <f t="array" ref="S1860">_xlfn.XLOOKUP(A1860,Table3[customer_no],'Hospitalisation Details'!$F$2:$F$2344,"NOT FOUND")</f>
        <v>4391.6499999999996</v>
      </c>
      <c r="T1860" t="str">
        <f>_xlfn.XLOOKUP(A1860,Table2[Customer ID],Table2[BMI_category],"NOT FOUND")</f>
        <v>Normal Weight</v>
      </c>
      <c r="U1860" s="7">
        <f>_xlfn.XLOOKUP(A1860,Table2[Customer ID],Table2[no of surgery],"NOT FOUND")</f>
        <v>1</v>
      </c>
      <c r="V1860" t="str">
        <f>_xlfn.XLOOKUP(A1860,Table2[Customer ID],Table2[smoker_missing],"NOT FOUND")</f>
        <v>No</v>
      </c>
      <c r="W1860" t="str">
        <f t="shared" si="29"/>
        <v>Normal</v>
      </c>
      <c r="X1860" s="37">
        <f>SUM(Table5[[#This Row],[Title]:[Diabetes Level]])</f>
        <v>42238.85</v>
      </c>
    </row>
    <row r="1861" spans="1:24" x14ac:dyDescent="0.25">
      <c r="A1861" t="s">
        <v>508</v>
      </c>
      <c r="B1861" t="str">
        <f>VLOOKUP(A1861,'Customer Names'!$A$2:$E$2336,3,FALSE)</f>
        <v>Ms.</v>
      </c>
      <c r="C1861" t="str">
        <f>_xlfn.XLOOKUP(A1861,$A$2:$A$2336,'Customer Names'!$D$2:$D$2336,"NOT FOUND")</f>
        <v>Elizabeth L</v>
      </c>
      <c r="D1861" t="str">
        <f>_xlfn.XLOOKUP(A1861,$A$2:$A$2336,'Customer Names'!$E$2:$E$2336,"NOT FOUND")</f>
        <v>Thomas</v>
      </c>
      <c r="E1861" cm="1">
        <f t="array" ref="E1861">_xlfn.XLOOKUP(A1861,$A$2:$A$2336,Table2[BMI],"NOT FOUND")</f>
        <v>29.734999999999999</v>
      </c>
      <c r="F1861" cm="1">
        <f t="array" ref="F1861">_xlfn.XLOOKUP(A1861,$A$2:$A$2336,Table2[HBA1C],"NOT FOUND")</f>
        <v>5.78</v>
      </c>
      <c r="G1861" t="str" cm="1">
        <f t="array" ref="G1861">_xlfn.XLOOKUP(A1861,$A$2:$A$2336,Table2[Heart Issues],"NOT FOUND")</f>
        <v>No</v>
      </c>
      <c r="H1861" t="str" cm="1">
        <f t="array" ref="H1861">_xlfn.XLOOKUP(A1861,$A$2:$A$2336,Table2[Any Transplants],"NOT FOUND")</f>
        <v>No</v>
      </c>
      <c r="I1861" t="str" cm="1">
        <f t="array" ref="I1861">_xlfn.XLOOKUP(A1861,$A$2:$A$2336,Table2[Cancer history],"NOT FOUND")</f>
        <v>No</v>
      </c>
      <c r="J1861" t="str">
        <f>_xlfn.XLOOKUP(A1861,Table3[customer_no],Table3[month],"NOT FOUND")</f>
        <v>Aug</v>
      </c>
      <c r="K1861" s="7">
        <f>_xlfn.XLOOKUP(A1861,Table3[customer_no],Table3[year_average],"NOT FOUND")</f>
        <v>1990</v>
      </c>
      <c r="L1861" cm="1">
        <f t="array" ref="L1861">_xlfn.XLOOKUP(A1861,Table3[customer_no],'Hospitalisation Details'!$D$2:$D$2344,"NOT FOUND")</f>
        <v>28</v>
      </c>
      <c r="M1861" s="33">
        <f>_xlfn.XLOOKUP(A1861,Table3[customer_no],Table3[dd/mm/yy],"NOT FOUND")</f>
        <v>33113</v>
      </c>
      <c r="N1861">
        <f>_xlfn.XLOOKUP(A1861,Table3[customer_no],Table3[age],"NOT FOUND")</f>
        <v>32</v>
      </c>
      <c r="O1861" cm="1">
        <f t="array" ref="O1861">_xlfn.XLOOKUP(A1861,Table3[customer_no],'Hospitalisation Details'!$E$2:$E$2344,"NOT FOUND")</f>
        <v>0</v>
      </c>
      <c r="P1861" t="str">
        <f>_xlfn.XLOOKUP(A1861,Table3[customer_no],Table3[hsplt_handled],"NOT FOUND")</f>
        <v>tier - 2</v>
      </c>
      <c r="Q1861" t="str">
        <f>_xlfn.XLOOKUP(A1861,Table3[customer_no],Table3[city_handled],"NOT FOUND")</f>
        <v>tier - 3</v>
      </c>
      <c r="R1861" t="str">
        <f>_xlfn.XLOOKUP(A1861,Table3[customer_no],Table3[state_id],"NOT FOUND")</f>
        <v>R1012</v>
      </c>
      <c r="S1861" s="34" cm="1">
        <f t="array" ref="S1861">_xlfn.XLOOKUP(A1861,Table3[customer_no],'Hospitalisation Details'!$F$2:$F$2344,"NOT FOUND")</f>
        <v>4357.04</v>
      </c>
      <c r="T1861" t="str">
        <f>_xlfn.XLOOKUP(A1861,Table2[Customer ID],Table2[BMI_category],"NOT FOUND")</f>
        <v>Overweight</v>
      </c>
      <c r="U1861" s="7">
        <f>_xlfn.XLOOKUP(A1861,Table2[Customer ID],Table2[no of surgery],"NOT FOUND")</f>
        <v>0</v>
      </c>
      <c r="V1861" t="str">
        <f>_xlfn.XLOOKUP(A1861,Table2[Customer ID],Table2[smoker_missing],"NOT FOUND")</f>
        <v>No</v>
      </c>
      <c r="W1861" t="str">
        <f t="shared" si="29"/>
        <v>Prediabetes</v>
      </c>
      <c r="X1861" s="37">
        <f>SUM(Table5[[#This Row],[Title]:[Diabetes Level]])</f>
        <v>39555.555</v>
      </c>
    </row>
    <row r="1862" spans="1:24" x14ac:dyDescent="0.25">
      <c r="A1862" t="s">
        <v>507</v>
      </c>
      <c r="B1862" t="str">
        <f>VLOOKUP(A1862,'Customer Names'!$A$2:$E$2336,3,FALSE)</f>
        <v>Ms.</v>
      </c>
      <c r="C1862" t="str">
        <f>_xlfn.XLOOKUP(A1862,$A$2:$A$2336,'Customer Names'!$D$2:$D$2336,"NOT FOUND")</f>
        <v>Stephanie C.</v>
      </c>
      <c r="D1862" t="str">
        <f>_xlfn.XLOOKUP(A1862,$A$2:$A$2336,'Customer Names'!$E$2:$E$2336,"NOT FOUND")</f>
        <v>Hillman</v>
      </c>
      <c r="E1862" cm="1">
        <f t="array" ref="E1862">_xlfn.XLOOKUP(A1862,$A$2:$A$2336,Table2[BMI],"NOT FOUND")</f>
        <v>29.26</v>
      </c>
      <c r="F1862" cm="1">
        <f t="array" ref="F1862">_xlfn.XLOOKUP(A1862,$A$2:$A$2336,Table2[HBA1C],"NOT FOUND")</f>
        <v>4.7</v>
      </c>
      <c r="G1862" t="str" cm="1">
        <f t="array" ref="G1862">_xlfn.XLOOKUP(A1862,$A$2:$A$2336,Table2[Heart Issues],"NOT FOUND")</f>
        <v>No</v>
      </c>
      <c r="H1862" t="str" cm="1">
        <f t="array" ref="H1862">_xlfn.XLOOKUP(A1862,$A$2:$A$2336,Table2[Any Transplants],"NOT FOUND")</f>
        <v>No</v>
      </c>
      <c r="I1862" t="str" cm="1">
        <f t="array" ref="I1862">_xlfn.XLOOKUP(A1862,$A$2:$A$2336,Table2[Cancer history],"NOT FOUND")</f>
        <v>No</v>
      </c>
      <c r="J1862" t="str">
        <f>_xlfn.XLOOKUP(A1862,Table3[customer_no],Table3[month],"NOT FOUND")</f>
        <v>Sep</v>
      </c>
      <c r="K1862" s="7">
        <f>_xlfn.XLOOKUP(A1862,Table3[customer_no],Table3[year_average],"NOT FOUND")</f>
        <v>1991</v>
      </c>
      <c r="L1862" cm="1">
        <f t="array" ref="L1862">_xlfn.XLOOKUP(A1862,Table3[customer_no],'Hospitalisation Details'!$D$2:$D$2344,"NOT FOUND")</f>
        <v>13</v>
      </c>
      <c r="M1862" s="33">
        <f>_xlfn.XLOOKUP(A1862,Table3[customer_no],Table3[dd/mm/yy],"NOT FOUND")</f>
        <v>33494</v>
      </c>
      <c r="N1862">
        <f>_xlfn.XLOOKUP(A1862,Table3[customer_no],Table3[age],"NOT FOUND")</f>
        <v>31</v>
      </c>
      <c r="O1862" cm="1">
        <f t="array" ref="O1862">_xlfn.XLOOKUP(A1862,Table3[customer_no],'Hospitalisation Details'!$E$2:$E$2344,"NOT FOUND")</f>
        <v>1</v>
      </c>
      <c r="P1862" t="str">
        <f>_xlfn.XLOOKUP(A1862,Table3[customer_no],Table3[hsplt_handled],"NOT FOUND")</f>
        <v>tier - 2</v>
      </c>
      <c r="Q1862" t="str">
        <f>_xlfn.XLOOKUP(A1862,Table3[customer_no],Table3[city_handled],"NOT FOUND")</f>
        <v>tier - 2</v>
      </c>
      <c r="R1862" t="str">
        <f>_xlfn.XLOOKUP(A1862,Table3[customer_no],Table3[state_id],"NOT FOUND")</f>
        <v>R1013</v>
      </c>
      <c r="S1862" s="34" cm="1">
        <f t="array" ref="S1862">_xlfn.XLOOKUP(A1862,Table3[customer_no],'Hospitalisation Details'!$F$2:$F$2344,"NOT FOUND")</f>
        <v>4350.51</v>
      </c>
      <c r="T1862" t="str">
        <f>_xlfn.XLOOKUP(A1862,Table2[Customer ID],Table2[BMI_category],"NOT FOUND")</f>
        <v>Overweight</v>
      </c>
      <c r="U1862" s="7">
        <f>_xlfn.XLOOKUP(A1862,Table2[Customer ID],Table2[no of surgery],"NOT FOUND")</f>
        <v>0</v>
      </c>
      <c r="V1862" t="str">
        <f>_xlfn.XLOOKUP(A1862,Table2[Customer ID],Table2[smoker_missing],"NOT FOUND")</f>
        <v>No</v>
      </c>
      <c r="W1862" t="str">
        <f t="shared" si="29"/>
        <v>Normal</v>
      </c>
      <c r="X1862" s="37">
        <f>SUM(Table5[[#This Row],[Title]:[Diabetes Level]])</f>
        <v>39914.47</v>
      </c>
    </row>
    <row r="1863" spans="1:24" x14ac:dyDescent="0.25">
      <c r="A1863" t="s">
        <v>506</v>
      </c>
      <c r="B1863" t="str">
        <f>VLOOKUP(A1863,'Customer Names'!$A$2:$E$2336,3,FALSE)</f>
        <v>Ms.</v>
      </c>
      <c r="C1863" t="str">
        <f>_xlfn.XLOOKUP(A1863,$A$2:$A$2336,'Customer Names'!$D$2:$D$2336,"NOT FOUND")</f>
        <v>Katie</v>
      </c>
      <c r="D1863" t="str">
        <f>_xlfn.XLOOKUP(A1863,$A$2:$A$2336,'Customer Names'!$E$2:$E$2336,"NOT FOUND")</f>
        <v>Edwards</v>
      </c>
      <c r="E1863" cm="1">
        <f t="array" ref="E1863">_xlfn.XLOOKUP(A1863,$A$2:$A$2336,Table2[BMI],"NOT FOUND")</f>
        <v>33</v>
      </c>
      <c r="F1863" cm="1">
        <f t="array" ref="F1863">_xlfn.XLOOKUP(A1863,$A$2:$A$2336,Table2[HBA1C],"NOT FOUND")</f>
        <v>6.28</v>
      </c>
      <c r="G1863" t="str" cm="1">
        <f t="array" ref="G1863">_xlfn.XLOOKUP(A1863,$A$2:$A$2336,Table2[Heart Issues],"NOT FOUND")</f>
        <v>No</v>
      </c>
      <c r="H1863" t="str" cm="1">
        <f t="array" ref="H1863">_xlfn.XLOOKUP(A1863,$A$2:$A$2336,Table2[Any Transplants],"NOT FOUND")</f>
        <v>No</v>
      </c>
      <c r="I1863" t="str" cm="1">
        <f t="array" ref="I1863">_xlfn.XLOOKUP(A1863,$A$2:$A$2336,Table2[Cancer history],"NOT FOUND")</f>
        <v>No</v>
      </c>
      <c r="J1863" t="str">
        <f>_xlfn.XLOOKUP(A1863,Table3[customer_no],Table3[month],"NOT FOUND")</f>
        <v>Nov</v>
      </c>
      <c r="K1863" s="7">
        <f>_xlfn.XLOOKUP(A1863,Table3[customer_no],Table3[year_average],"NOT FOUND")</f>
        <v>1994</v>
      </c>
      <c r="L1863" cm="1">
        <f t="array" ref="L1863">_xlfn.XLOOKUP(A1863,Table3[customer_no],'Hospitalisation Details'!$D$2:$D$2344,"NOT FOUND")</f>
        <v>1</v>
      </c>
      <c r="M1863" s="33">
        <f>_xlfn.XLOOKUP(A1863,Table3[customer_no],Table3[dd/mm/yy],"NOT FOUND")</f>
        <v>34639</v>
      </c>
      <c r="N1863">
        <f>_xlfn.XLOOKUP(A1863,Table3[customer_no],Table3[age],"NOT FOUND")</f>
        <v>28</v>
      </c>
      <c r="O1863" cm="1">
        <f t="array" ref="O1863">_xlfn.XLOOKUP(A1863,Table3[customer_no],'Hospitalisation Details'!$E$2:$E$2344,"NOT FOUND")</f>
        <v>2</v>
      </c>
      <c r="P1863" t="str">
        <f>_xlfn.XLOOKUP(A1863,Table3[customer_no],Table3[hsplt_handled],"NOT FOUND")</f>
        <v>tier - 2</v>
      </c>
      <c r="Q1863" t="str">
        <f>_xlfn.XLOOKUP(A1863,Table3[customer_no],Table3[city_handled],"NOT FOUND")</f>
        <v>tier - 2</v>
      </c>
      <c r="R1863" t="str">
        <f>_xlfn.XLOOKUP(A1863,Table3[customer_no],Table3[state_id],"NOT FOUND")</f>
        <v>R1013</v>
      </c>
      <c r="S1863" s="34" cm="1">
        <f t="array" ref="S1863">_xlfn.XLOOKUP(A1863,Table3[customer_no],'Hospitalisation Details'!$F$2:$F$2344,"NOT FOUND")</f>
        <v>4349.46</v>
      </c>
      <c r="T1863" t="str">
        <f>_xlfn.XLOOKUP(A1863,Table2[Customer ID],Table2[BMI_category],"NOT FOUND")</f>
        <v>Obesity</v>
      </c>
      <c r="U1863" s="7">
        <f>_xlfn.XLOOKUP(A1863,Table2[Customer ID],Table2[no of surgery],"NOT FOUND")</f>
        <v>0</v>
      </c>
      <c r="V1863" t="str">
        <f>_xlfn.XLOOKUP(A1863,Table2[Customer ID],Table2[smoker_missing],"NOT FOUND")</f>
        <v>No</v>
      </c>
      <c r="W1863" t="str">
        <f t="shared" si="29"/>
        <v>Prediabetes</v>
      </c>
      <c r="X1863" s="37">
        <f>SUM(Table5[[#This Row],[Title]:[Diabetes Level]])</f>
        <v>41052.74</v>
      </c>
    </row>
    <row r="1864" spans="1:24" x14ac:dyDescent="0.25">
      <c r="A1864" t="s">
        <v>505</v>
      </c>
      <c r="B1864" t="str">
        <f>VLOOKUP(A1864,'Customer Names'!$A$2:$E$2336,3,FALSE)</f>
        <v>Ms.</v>
      </c>
      <c r="C1864" t="str">
        <f>_xlfn.XLOOKUP(A1864,$A$2:$A$2336,'Customer Names'!$D$2:$D$2336,"NOT FOUND")</f>
        <v>Callie</v>
      </c>
      <c r="D1864" t="str">
        <f>_xlfn.XLOOKUP(A1864,$A$2:$A$2336,'Customer Names'!$E$2:$E$2336,"NOT FOUND")</f>
        <v>Bartel</v>
      </c>
      <c r="E1864" cm="1">
        <f t="array" ref="E1864">_xlfn.XLOOKUP(A1864,$A$2:$A$2336,Table2[BMI],"NOT FOUND")</f>
        <v>31.065000000000001</v>
      </c>
      <c r="F1864" cm="1">
        <f t="array" ref="F1864">_xlfn.XLOOKUP(A1864,$A$2:$A$2336,Table2[HBA1C],"NOT FOUND")</f>
        <v>4.2300000000000004</v>
      </c>
      <c r="G1864" t="str" cm="1">
        <f t="array" ref="G1864">_xlfn.XLOOKUP(A1864,$A$2:$A$2336,Table2[Heart Issues],"NOT FOUND")</f>
        <v>No</v>
      </c>
      <c r="H1864" t="str" cm="1">
        <f t="array" ref="H1864">_xlfn.XLOOKUP(A1864,$A$2:$A$2336,Table2[Any Transplants],"NOT FOUND")</f>
        <v>No</v>
      </c>
      <c r="I1864" t="str" cm="1">
        <f t="array" ref="I1864">_xlfn.XLOOKUP(A1864,$A$2:$A$2336,Table2[Cancer history],"NOT FOUND")</f>
        <v>No</v>
      </c>
      <c r="J1864" t="str">
        <f>_xlfn.XLOOKUP(A1864,Table3[customer_no],Table3[month],"NOT FOUND")</f>
        <v>Jun</v>
      </c>
      <c r="K1864" s="7">
        <f>_xlfn.XLOOKUP(A1864,Table3[customer_no],Table3[year_average],"NOT FOUND")</f>
        <v>1991</v>
      </c>
      <c r="L1864" cm="1">
        <f t="array" ref="L1864">_xlfn.XLOOKUP(A1864,Table3[customer_no],'Hospitalisation Details'!$D$2:$D$2344,"NOT FOUND")</f>
        <v>1</v>
      </c>
      <c r="M1864" s="33">
        <f>_xlfn.XLOOKUP(A1864,Table3[customer_no],Table3[dd/mm/yy],"NOT FOUND")</f>
        <v>33390</v>
      </c>
      <c r="N1864">
        <f>_xlfn.XLOOKUP(A1864,Table3[customer_no],Table3[age],"NOT FOUND")</f>
        <v>32</v>
      </c>
      <c r="O1864" cm="1">
        <f t="array" ref="O1864">_xlfn.XLOOKUP(A1864,Table3[customer_no],'Hospitalisation Details'!$E$2:$E$2344,"NOT FOUND")</f>
        <v>0</v>
      </c>
      <c r="P1864" t="str">
        <f>_xlfn.XLOOKUP(A1864,Table3[customer_no],Table3[hsplt_handled],"NOT FOUND")</f>
        <v>tier - 2</v>
      </c>
      <c r="Q1864" t="str">
        <f>_xlfn.XLOOKUP(A1864,Table3[customer_no],Table3[city_handled],"NOT FOUND")</f>
        <v>tier - 1</v>
      </c>
      <c r="R1864" t="str">
        <f>_xlfn.XLOOKUP(A1864,Table3[customer_no],Table3[state_id],"NOT FOUND")</f>
        <v>R1024</v>
      </c>
      <c r="S1864" s="34" cm="1">
        <f t="array" ref="S1864">_xlfn.XLOOKUP(A1864,Table3[customer_no],'Hospitalisation Details'!$F$2:$F$2344,"NOT FOUND")</f>
        <v>4347.0200000000004</v>
      </c>
      <c r="T1864" t="str">
        <f>_xlfn.XLOOKUP(A1864,Table2[Customer ID],Table2[BMI_category],"NOT FOUND")</f>
        <v>Obesity</v>
      </c>
      <c r="U1864" s="7">
        <f>_xlfn.XLOOKUP(A1864,Table2[Customer ID],Table2[no of surgery],"NOT FOUND")</f>
        <v>0</v>
      </c>
      <c r="V1864" t="str">
        <f>_xlfn.XLOOKUP(A1864,Table2[Customer ID],Table2[smoker_missing],"NOT FOUND")</f>
        <v>No</v>
      </c>
      <c r="W1864" t="str">
        <f t="shared" si="29"/>
        <v>Normal</v>
      </c>
      <c r="X1864" s="37">
        <f>SUM(Table5[[#This Row],[Title]:[Diabetes Level]])</f>
        <v>39796.315000000002</v>
      </c>
    </row>
    <row r="1865" spans="1:24" x14ac:dyDescent="0.25">
      <c r="A1865" t="s">
        <v>504</v>
      </c>
      <c r="B1865" t="str">
        <f>VLOOKUP(A1865,'Customer Names'!$A$2:$E$2336,3,FALSE)</f>
        <v>Ms.</v>
      </c>
      <c r="C1865" t="str">
        <f>_xlfn.XLOOKUP(A1865,$A$2:$A$2336,'Customer Names'!$D$2:$D$2336,"NOT FOUND")</f>
        <v>Inna</v>
      </c>
      <c r="D1865" t="str">
        <f>_xlfn.XLOOKUP(A1865,$A$2:$A$2336,'Customer Names'!$E$2:$E$2336,"NOT FOUND")</f>
        <v>Potekhina</v>
      </c>
      <c r="E1865" cm="1">
        <f t="array" ref="E1865">_xlfn.XLOOKUP(A1865,$A$2:$A$2336,Table2[BMI],"NOT FOUND")</f>
        <v>26.51</v>
      </c>
      <c r="F1865" cm="1">
        <f t="array" ref="F1865">_xlfn.XLOOKUP(A1865,$A$2:$A$2336,Table2[HBA1C],"NOT FOUND")</f>
        <v>6.17</v>
      </c>
      <c r="G1865" t="str" cm="1">
        <f t="array" ref="G1865">_xlfn.XLOOKUP(A1865,$A$2:$A$2336,Table2[Heart Issues],"NOT FOUND")</f>
        <v>No</v>
      </c>
      <c r="H1865" t="str" cm="1">
        <f t="array" ref="H1865">_xlfn.XLOOKUP(A1865,$A$2:$A$2336,Table2[Any Transplants],"NOT FOUND")</f>
        <v>No</v>
      </c>
      <c r="I1865" t="str" cm="1">
        <f t="array" ref="I1865">_xlfn.XLOOKUP(A1865,$A$2:$A$2336,Table2[Cancer history],"NOT FOUND")</f>
        <v>No</v>
      </c>
      <c r="J1865" t="str">
        <f>_xlfn.XLOOKUP(A1865,Table3[customer_no],Table3[month],"NOT FOUND")</f>
        <v>Oct</v>
      </c>
      <c r="K1865" s="7">
        <f>_xlfn.XLOOKUP(A1865,Table3[customer_no],Table3[year_average],"NOT FOUND")</f>
        <v>1994</v>
      </c>
      <c r="L1865" cm="1">
        <f t="array" ref="L1865">_xlfn.XLOOKUP(A1865,Table3[customer_no],'Hospitalisation Details'!$D$2:$D$2344,"NOT FOUND")</f>
        <v>26</v>
      </c>
      <c r="M1865" s="33">
        <f>_xlfn.XLOOKUP(A1865,Table3[customer_no],Table3[dd/mm/yy],"NOT FOUND")</f>
        <v>34633</v>
      </c>
      <c r="N1865">
        <f>_xlfn.XLOOKUP(A1865,Table3[customer_no],Table3[age],"NOT FOUND")</f>
        <v>28</v>
      </c>
      <c r="O1865" cm="1">
        <f t="array" ref="O1865">_xlfn.XLOOKUP(A1865,Table3[customer_no],'Hospitalisation Details'!$E$2:$E$2344,"NOT FOUND")</f>
        <v>2</v>
      </c>
      <c r="P1865" t="str">
        <f>_xlfn.XLOOKUP(A1865,Table3[customer_no],Table3[hsplt_handled],"NOT FOUND")</f>
        <v>tier - 2</v>
      </c>
      <c r="Q1865" t="str">
        <f>_xlfn.XLOOKUP(A1865,Table3[customer_no],Table3[city_handled],"NOT FOUND")</f>
        <v>tier - 1</v>
      </c>
      <c r="R1865" t="str">
        <f>_xlfn.XLOOKUP(A1865,Table3[customer_no],Table3[state_id],"NOT FOUND")</f>
        <v>R1013</v>
      </c>
      <c r="S1865" s="34" cm="1">
        <f t="array" ref="S1865">_xlfn.XLOOKUP(A1865,Table3[customer_no],'Hospitalisation Details'!$F$2:$F$2344,"NOT FOUND")</f>
        <v>4340.4399999999996</v>
      </c>
      <c r="T1865" t="str">
        <f>_xlfn.XLOOKUP(A1865,Table2[Customer ID],Table2[BMI_category],"NOT FOUND")</f>
        <v>Overweight</v>
      </c>
      <c r="U1865" s="7">
        <f>_xlfn.XLOOKUP(A1865,Table2[Customer ID],Table2[no of surgery],"NOT FOUND")</f>
        <v>0</v>
      </c>
      <c r="V1865" t="str">
        <f>_xlfn.XLOOKUP(A1865,Table2[Customer ID],Table2[smoker_missing],"NOT FOUND")</f>
        <v>No</v>
      </c>
      <c r="W1865" t="str">
        <f t="shared" si="29"/>
        <v>Prediabetes</v>
      </c>
      <c r="X1865" s="37">
        <f>SUM(Table5[[#This Row],[Title]:[Diabetes Level]])</f>
        <v>41056.120000000003</v>
      </c>
    </row>
    <row r="1866" spans="1:24" x14ac:dyDescent="0.25">
      <c r="A1866" t="s">
        <v>503</v>
      </c>
      <c r="B1866" t="str">
        <f>VLOOKUP(A1866,'Customer Names'!$A$2:$E$2336,3,FALSE)</f>
        <v>Ms.</v>
      </c>
      <c r="C1866" t="str">
        <f>_xlfn.XLOOKUP(A1866,$A$2:$A$2336,'Customer Names'!$D$2:$D$2336,"NOT FOUND")</f>
        <v>Mary K.</v>
      </c>
      <c r="D1866" t="str">
        <f>_xlfn.XLOOKUP(A1866,$A$2:$A$2336,'Customer Names'!$E$2:$E$2336,"NOT FOUND")</f>
        <v>Kelly</v>
      </c>
      <c r="E1866" cm="1">
        <f t="array" ref="E1866">_xlfn.XLOOKUP(A1866,$A$2:$A$2336,Table2[BMI],"NOT FOUND")</f>
        <v>28.88</v>
      </c>
      <c r="F1866" cm="1">
        <f t="array" ref="F1866">_xlfn.XLOOKUP(A1866,$A$2:$A$2336,Table2[HBA1C],"NOT FOUND")</f>
        <v>4.96</v>
      </c>
      <c r="G1866" t="str" cm="1">
        <f t="array" ref="G1866">_xlfn.XLOOKUP(A1866,$A$2:$A$2336,Table2[Heart Issues],"NOT FOUND")</f>
        <v>No</v>
      </c>
      <c r="H1866" t="str" cm="1">
        <f t="array" ref="H1866">_xlfn.XLOOKUP(A1866,$A$2:$A$2336,Table2[Any Transplants],"NOT FOUND")</f>
        <v>No</v>
      </c>
      <c r="I1866" t="str" cm="1">
        <f t="array" ref="I1866">_xlfn.XLOOKUP(A1866,$A$2:$A$2336,Table2[Cancer history],"NOT FOUND")</f>
        <v>No</v>
      </c>
      <c r="J1866" t="str">
        <f>_xlfn.XLOOKUP(A1866,Table3[customer_no],Table3[month],"NOT FOUND")</f>
        <v>Nov</v>
      </c>
      <c r="K1866" s="7">
        <f>_xlfn.XLOOKUP(A1866,Table3[customer_no],Table3[year_average],"NOT FOUND")</f>
        <v>1994</v>
      </c>
      <c r="L1866" cm="1">
        <f t="array" ref="L1866">_xlfn.XLOOKUP(A1866,Table3[customer_no],'Hospitalisation Details'!$D$2:$D$2344,"NOT FOUND")</f>
        <v>2</v>
      </c>
      <c r="M1866" s="33">
        <f>_xlfn.XLOOKUP(A1866,Table3[customer_no],Table3[dd/mm/yy],"NOT FOUND")</f>
        <v>34640</v>
      </c>
      <c r="N1866">
        <f>_xlfn.XLOOKUP(A1866,Table3[customer_no],Table3[age],"NOT FOUND")</f>
        <v>28</v>
      </c>
      <c r="O1866" cm="1">
        <f t="array" ref="O1866">_xlfn.XLOOKUP(A1866,Table3[customer_no],'Hospitalisation Details'!$E$2:$E$2344,"NOT FOUND")</f>
        <v>1</v>
      </c>
      <c r="P1866" t="str">
        <f>_xlfn.XLOOKUP(A1866,Table3[customer_no],Table3[hsplt_handled],"NOT FOUND")</f>
        <v>tier - 2</v>
      </c>
      <c r="Q1866" t="str">
        <f>_xlfn.XLOOKUP(A1866,Table3[customer_no],Table3[city_handled],"NOT FOUND")</f>
        <v>tier - 1</v>
      </c>
      <c r="R1866" t="str">
        <f>_xlfn.XLOOKUP(A1866,Table3[customer_no],Table3[state_id],"NOT FOUND")</f>
        <v>R1024</v>
      </c>
      <c r="S1866" s="34" cm="1">
        <f t="array" ref="S1866">_xlfn.XLOOKUP(A1866,Table3[customer_no],'Hospitalisation Details'!$F$2:$F$2344,"NOT FOUND")</f>
        <v>4337.74</v>
      </c>
      <c r="T1866" t="str">
        <f>_xlfn.XLOOKUP(A1866,Table2[Customer ID],Table2[BMI_category],"NOT FOUND")</f>
        <v>Overweight</v>
      </c>
      <c r="U1866" s="7">
        <f>_xlfn.XLOOKUP(A1866,Table2[Customer ID],Table2[no of surgery],"NOT FOUND")</f>
        <v>0</v>
      </c>
      <c r="V1866" t="str">
        <f>_xlfn.XLOOKUP(A1866,Table2[Customer ID],Table2[smoker_missing],"NOT FOUND")</f>
        <v>No</v>
      </c>
      <c r="W1866" t="str">
        <f t="shared" si="29"/>
        <v>Normal</v>
      </c>
      <c r="X1866" s="37">
        <f>SUM(Table5[[#This Row],[Title]:[Diabetes Level]])</f>
        <v>41036.579999999994</v>
      </c>
    </row>
    <row r="1867" spans="1:24" x14ac:dyDescent="0.25">
      <c r="A1867" t="s">
        <v>502</v>
      </c>
      <c r="B1867" t="str">
        <f>VLOOKUP(A1867,'Customer Names'!$A$2:$E$2336,3,FALSE)</f>
        <v>Mr.</v>
      </c>
      <c r="C1867" t="str">
        <f>_xlfn.XLOOKUP(A1867,$A$2:$A$2336,'Customer Names'!$D$2:$D$2336,"NOT FOUND")</f>
        <v>Samuel M.</v>
      </c>
      <c r="D1867" t="str">
        <f>_xlfn.XLOOKUP(A1867,$A$2:$A$2336,'Customer Names'!$E$2:$E$2336,"NOT FOUND")</f>
        <v>Lapp</v>
      </c>
      <c r="E1867" cm="1">
        <f t="array" ref="E1867">_xlfn.XLOOKUP(A1867,$A$2:$A$2336,Table2[BMI],"NOT FOUND")</f>
        <v>35.814999999999998</v>
      </c>
      <c r="F1867" cm="1">
        <f t="array" ref="F1867">_xlfn.XLOOKUP(A1867,$A$2:$A$2336,Table2[HBA1C],"NOT FOUND")</f>
        <v>5.1100000000000003</v>
      </c>
      <c r="G1867" t="str" cm="1">
        <f t="array" ref="G1867">_xlfn.XLOOKUP(A1867,$A$2:$A$2336,Table2[Heart Issues],"NOT FOUND")</f>
        <v>yes</v>
      </c>
      <c r="H1867" t="str" cm="1">
        <f t="array" ref="H1867">_xlfn.XLOOKUP(A1867,$A$2:$A$2336,Table2[Any Transplants],"NOT FOUND")</f>
        <v>No</v>
      </c>
      <c r="I1867" t="str" cm="1">
        <f t="array" ref="I1867">_xlfn.XLOOKUP(A1867,$A$2:$A$2336,Table2[Cancer history],"NOT FOUND")</f>
        <v>No</v>
      </c>
      <c r="J1867" t="str">
        <f>_xlfn.XLOOKUP(A1867,Table3[customer_no],Table3[month],"NOT FOUND")</f>
        <v>Dec</v>
      </c>
      <c r="K1867" s="7">
        <f>_xlfn.XLOOKUP(A1867,Table3[customer_no],Table3[year_average],"NOT FOUND")</f>
        <v>1988</v>
      </c>
      <c r="L1867" cm="1">
        <f t="array" ref="L1867">_xlfn.XLOOKUP(A1867,Table3[customer_no],'Hospitalisation Details'!$D$2:$D$2344,"NOT FOUND")</f>
        <v>19</v>
      </c>
      <c r="M1867" s="33">
        <f>_xlfn.XLOOKUP(A1867,Table3[customer_no],Table3[dd/mm/yy],"NOT FOUND")</f>
        <v>32496</v>
      </c>
      <c r="N1867">
        <f>_xlfn.XLOOKUP(A1867,Table3[customer_no],Table3[age],"NOT FOUND")</f>
        <v>34</v>
      </c>
      <c r="O1867" cm="1">
        <f t="array" ref="O1867">_xlfn.XLOOKUP(A1867,Table3[customer_no],'Hospitalisation Details'!$E$2:$E$2344,"NOT FOUND")</f>
        <v>0</v>
      </c>
      <c r="P1867" t="str">
        <f>_xlfn.XLOOKUP(A1867,Table3[customer_no],Table3[hsplt_handled],"NOT FOUND")</f>
        <v>tier - 2</v>
      </c>
      <c r="Q1867" t="str">
        <f>_xlfn.XLOOKUP(A1867,Table3[customer_no],Table3[city_handled],"NOT FOUND")</f>
        <v>tier - 1</v>
      </c>
      <c r="R1867" t="str">
        <f>_xlfn.XLOOKUP(A1867,Table3[customer_no],Table3[state_id],"NOT FOUND")</f>
        <v>R1012</v>
      </c>
      <c r="S1867" s="34" cm="1">
        <f t="array" ref="S1867">_xlfn.XLOOKUP(A1867,Table3[customer_no],'Hospitalisation Details'!$F$2:$F$2344,"NOT FOUND")</f>
        <v>4320.41</v>
      </c>
      <c r="T1867" t="str">
        <f>_xlfn.XLOOKUP(A1867,Table2[Customer ID],Table2[BMI_category],"NOT FOUND")</f>
        <v>Obesity</v>
      </c>
      <c r="U1867" s="7">
        <f>_xlfn.XLOOKUP(A1867,Table2[Customer ID],Table2[no of surgery],"NOT FOUND")</f>
        <v>1</v>
      </c>
      <c r="V1867" t="str">
        <f>_xlfn.XLOOKUP(A1867,Table2[Customer ID],Table2[smoker_missing],"NOT FOUND")</f>
        <v>No</v>
      </c>
      <c r="W1867" t="str">
        <f t="shared" si="29"/>
        <v>Normal</v>
      </c>
      <c r="X1867" s="37">
        <f>SUM(Table5[[#This Row],[Title]:[Diabetes Level]])</f>
        <v>38899.335000000006</v>
      </c>
    </row>
    <row r="1868" spans="1:24" x14ac:dyDescent="0.25">
      <c r="A1868" t="s">
        <v>501</v>
      </c>
      <c r="B1868" t="str">
        <f>VLOOKUP(A1868,'Customer Names'!$A$2:$E$2336,3,FALSE)</f>
        <v>Ms.</v>
      </c>
      <c r="C1868" t="str">
        <f>_xlfn.XLOOKUP(A1868,$A$2:$A$2336,'Customer Names'!$D$2:$D$2336,"NOT FOUND")</f>
        <v>Kimberly</v>
      </c>
      <c r="D1868" t="str">
        <f>_xlfn.XLOOKUP(A1868,$A$2:$A$2336,'Customer Names'!$E$2:$E$2336,"NOT FOUND")</f>
        <v>Burke</v>
      </c>
      <c r="E1868" cm="1">
        <f t="array" ref="E1868">_xlfn.XLOOKUP(A1868,$A$2:$A$2336,Table2[BMI],"NOT FOUND")</f>
        <v>21.28</v>
      </c>
      <c r="F1868" cm="1">
        <f t="array" ref="F1868">_xlfn.XLOOKUP(A1868,$A$2:$A$2336,Table2[HBA1C],"NOT FOUND")</f>
        <v>4.05</v>
      </c>
      <c r="G1868" t="str" cm="1">
        <f t="array" ref="G1868">_xlfn.XLOOKUP(A1868,$A$2:$A$2336,Table2[Heart Issues],"NOT FOUND")</f>
        <v>No</v>
      </c>
      <c r="H1868" t="str" cm="1">
        <f t="array" ref="H1868">_xlfn.XLOOKUP(A1868,$A$2:$A$2336,Table2[Any Transplants],"NOT FOUND")</f>
        <v>yes</v>
      </c>
      <c r="I1868" t="str" cm="1">
        <f t="array" ref="I1868">_xlfn.XLOOKUP(A1868,$A$2:$A$2336,Table2[Cancer history],"NOT FOUND")</f>
        <v>No</v>
      </c>
      <c r="J1868" t="str">
        <f>_xlfn.XLOOKUP(A1868,Table3[customer_no],Table3[month],"NOT FOUND")</f>
        <v>Nov</v>
      </c>
      <c r="K1868" s="7">
        <f>_xlfn.XLOOKUP(A1868,Table3[customer_no],Table3[year_average],"NOT FOUND")</f>
        <v>2000</v>
      </c>
      <c r="L1868" cm="1">
        <f t="array" ref="L1868">_xlfn.XLOOKUP(A1868,Table3[customer_no],'Hospitalisation Details'!$D$2:$D$2344,"NOT FOUND")</f>
        <v>25</v>
      </c>
      <c r="M1868" s="33">
        <f>_xlfn.XLOOKUP(A1868,Table3[customer_no],Table3[dd/mm/yy],"NOT FOUND")</f>
        <v>36855</v>
      </c>
      <c r="N1868">
        <f>_xlfn.XLOOKUP(A1868,Table3[customer_no],Table3[age],"NOT FOUND")</f>
        <v>22</v>
      </c>
      <c r="O1868" cm="1">
        <f t="array" ref="O1868">_xlfn.XLOOKUP(A1868,Table3[customer_no],'Hospitalisation Details'!$E$2:$E$2344,"NOT FOUND")</f>
        <v>3</v>
      </c>
      <c r="P1868" t="str">
        <f>_xlfn.XLOOKUP(A1868,Table3[customer_no],Table3[hsplt_handled],"NOT FOUND")</f>
        <v>tier - 2</v>
      </c>
      <c r="Q1868" t="str">
        <f>_xlfn.XLOOKUP(A1868,Table3[customer_no],Table3[city_handled],"NOT FOUND")</f>
        <v>tier - 3</v>
      </c>
      <c r="R1868" t="str">
        <f>_xlfn.XLOOKUP(A1868,Table3[customer_no],Table3[state_id],"NOT FOUND")</f>
        <v>R1012</v>
      </c>
      <c r="S1868" s="34" cm="1">
        <f t="array" ref="S1868">_xlfn.XLOOKUP(A1868,Table3[customer_no],'Hospitalisation Details'!$F$2:$F$2344,"NOT FOUND")</f>
        <v>4296.2700000000004</v>
      </c>
      <c r="T1868" t="str">
        <f>_xlfn.XLOOKUP(A1868,Table2[Customer ID],Table2[BMI_category],"NOT FOUND")</f>
        <v>Normal Weight</v>
      </c>
      <c r="U1868" s="7">
        <f>_xlfn.XLOOKUP(A1868,Table2[Customer ID],Table2[no of surgery],"NOT FOUND")</f>
        <v>1</v>
      </c>
      <c r="V1868" t="str">
        <f>_xlfn.XLOOKUP(A1868,Table2[Customer ID],Table2[smoker_missing],"NOT FOUND")</f>
        <v>No</v>
      </c>
      <c r="W1868" t="str">
        <f t="shared" si="29"/>
        <v>Normal</v>
      </c>
      <c r="X1868" s="37">
        <f>SUM(Table5[[#This Row],[Title]:[Diabetes Level]])</f>
        <v>43227.600000000006</v>
      </c>
    </row>
    <row r="1869" spans="1:24" x14ac:dyDescent="0.25">
      <c r="A1869" t="s">
        <v>500</v>
      </c>
      <c r="B1869" t="str">
        <f>VLOOKUP(A1869,'Customer Names'!$A$2:$E$2336,3,FALSE)</f>
        <v>Mr.</v>
      </c>
      <c r="C1869" t="str">
        <f>_xlfn.XLOOKUP(A1869,$A$2:$A$2336,'Customer Names'!$D$2:$D$2336,"NOT FOUND")</f>
        <v>Tom J.</v>
      </c>
      <c r="D1869" t="str">
        <f>_xlfn.XLOOKUP(A1869,$A$2:$A$2336,'Customer Names'!$E$2:$E$2336,"NOT FOUND")</f>
        <v>Barry</v>
      </c>
      <c r="E1869" cm="1">
        <f t="array" ref="E1869">_xlfn.XLOOKUP(A1869,$A$2:$A$2336,Table2[BMI],"NOT FOUND")</f>
        <v>33.81</v>
      </c>
      <c r="F1869" cm="1">
        <f t="array" ref="F1869">_xlfn.XLOOKUP(A1869,$A$2:$A$2336,Table2[HBA1C],"NOT FOUND")</f>
        <v>6.49</v>
      </c>
      <c r="G1869" t="str" cm="1">
        <f t="array" ref="G1869">_xlfn.XLOOKUP(A1869,$A$2:$A$2336,Table2[Heart Issues],"NOT FOUND")</f>
        <v>No</v>
      </c>
      <c r="H1869" t="str" cm="1">
        <f t="array" ref="H1869">_xlfn.XLOOKUP(A1869,$A$2:$A$2336,Table2[Any Transplants],"NOT FOUND")</f>
        <v>No</v>
      </c>
      <c r="I1869" t="str" cm="1">
        <f t="array" ref="I1869">_xlfn.XLOOKUP(A1869,$A$2:$A$2336,Table2[Cancer history],"NOT FOUND")</f>
        <v>Yes</v>
      </c>
      <c r="J1869" t="str">
        <f>_xlfn.XLOOKUP(A1869,Table3[customer_no],Table3[month],"NOT FOUND")</f>
        <v>Jun</v>
      </c>
      <c r="K1869" s="7">
        <f>_xlfn.XLOOKUP(A1869,Table3[customer_no],Table3[year_average],"NOT FOUND")</f>
        <v>2003</v>
      </c>
      <c r="L1869" cm="1">
        <f t="array" ref="L1869">_xlfn.XLOOKUP(A1869,Table3[customer_no],'Hospitalisation Details'!$D$2:$D$2344,"NOT FOUND")</f>
        <v>8</v>
      </c>
      <c r="M1869" s="33">
        <f>_xlfn.XLOOKUP(A1869,Table3[customer_no],Table3[dd/mm/yy],"NOT FOUND")</f>
        <v>37780</v>
      </c>
      <c r="N1869">
        <f>_xlfn.XLOOKUP(A1869,Table3[customer_no],Table3[age],"NOT FOUND")</f>
        <v>20</v>
      </c>
      <c r="O1869" cm="1">
        <f t="array" ref="O1869">_xlfn.XLOOKUP(A1869,Table3[customer_no],'Hospitalisation Details'!$E$2:$E$2344,"NOT FOUND")</f>
        <v>0</v>
      </c>
      <c r="P1869" t="str">
        <f>_xlfn.XLOOKUP(A1869,Table3[customer_no],Table3[hsplt_handled],"NOT FOUND")</f>
        <v>tier - 2</v>
      </c>
      <c r="Q1869" t="str">
        <f>_xlfn.XLOOKUP(A1869,Table3[customer_no],Table3[city_handled],"NOT FOUND")</f>
        <v>tier - 1</v>
      </c>
      <c r="R1869" t="str">
        <f>_xlfn.XLOOKUP(A1869,Table3[customer_no],Table3[state_id],"NOT FOUND")</f>
        <v>R1021</v>
      </c>
      <c r="S1869" s="34" cm="1">
        <f t="array" ref="S1869">_xlfn.XLOOKUP(A1869,Table3[customer_no],'Hospitalisation Details'!$F$2:$F$2344,"NOT FOUND")</f>
        <v>4278.55</v>
      </c>
      <c r="T1869" t="str">
        <f>_xlfn.XLOOKUP(A1869,Table2[Customer ID],Table2[BMI_category],"NOT FOUND")</f>
        <v>Obesity</v>
      </c>
      <c r="U1869" s="7">
        <f>_xlfn.XLOOKUP(A1869,Table2[Customer ID],Table2[no of surgery],"NOT FOUND")</f>
        <v>1</v>
      </c>
      <c r="V1869" t="str">
        <f>_xlfn.XLOOKUP(A1869,Table2[Customer ID],Table2[smoker_missing],"NOT FOUND")</f>
        <v>No</v>
      </c>
      <c r="W1869" t="str">
        <f t="shared" si="29"/>
        <v>Diabetes</v>
      </c>
      <c r="X1869" s="37">
        <f>SUM(Table5[[#This Row],[Title]:[Diabetes Level]])</f>
        <v>44130.850000000006</v>
      </c>
    </row>
    <row r="1870" spans="1:24" x14ac:dyDescent="0.25">
      <c r="A1870" t="s">
        <v>499</v>
      </c>
      <c r="B1870" t="str">
        <f>VLOOKUP(A1870,'Customer Names'!$A$2:$E$2336,3,FALSE)</f>
        <v>Mr.</v>
      </c>
      <c r="C1870" t="str">
        <f>_xlfn.XLOOKUP(A1870,$A$2:$A$2336,'Customer Names'!$D$2:$D$2336,"NOT FOUND")</f>
        <v>Zachary</v>
      </c>
      <c r="D1870" t="str">
        <f>_xlfn.XLOOKUP(A1870,$A$2:$A$2336,'Customer Names'!$E$2:$E$2336,"NOT FOUND")</f>
        <v>McCormick</v>
      </c>
      <c r="E1870" cm="1">
        <f t="array" ref="E1870">_xlfn.XLOOKUP(A1870,$A$2:$A$2336,Table2[BMI],"NOT FOUND")</f>
        <v>44.22</v>
      </c>
      <c r="F1870" cm="1">
        <f t="array" ref="F1870">_xlfn.XLOOKUP(A1870,$A$2:$A$2336,Table2[HBA1C],"NOT FOUND")</f>
        <v>4.1900000000000004</v>
      </c>
      <c r="G1870" t="str" cm="1">
        <f t="array" ref="G1870">_xlfn.XLOOKUP(A1870,$A$2:$A$2336,Table2[Heart Issues],"NOT FOUND")</f>
        <v>No</v>
      </c>
      <c r="H1870" t="str" cm="1">
        <f t="array" ref="H1870">_xlfn.XLOOKUP(A1870,$A$2:$A$2336,Table2[Any Transplants],"NOT FOUND")</f>
        <v>No</v>
      </c>
      <c r="I1870" t="str" cm="1">
        <f t="array" ref="I1870">_xlfn.XLOOKUP(A1870,$A$2:$A$2336,Table2[Cancer history],"NOT FOUND")</f>
        <v>No</v>
      </c>
      <c r="J1870" t="str">
        <f>_xlfn.XLOOKUP(A1870,Table3[customer_no],Table3[month],"NOT FOUND")</f>
        <v>Jun</v>
      </c>
      <c r="K1870" s="7">
        <f>_xlfn.XLOOKUP(A1870,Table3[customer_no],Table3[year_average],"NOT FOUND")</f>
        <v>1992</v>
      </c>
      <c r="L1870" cm="1">
        <f t="array" ref="L1870">_xlfn.XLOOKUP(A1870,Table3[customer_no],'Hospitalisation Details'!$D$2:$D$2344,"NOT FOUND")</f>
        <v>18</v>
      </c>
      <c r="M1870" s="33">
        <f>_xlfn.XLOOKUP(A1870,Table3[customer_no],Table3[dd/mm/yy],"NOT FOUND")</f>
        <v>33773</v>
      </c>
      <c r="N1870">
        <f>_xlfn.XLOOKUP(A1870,Table3[customer_no],Table3[age],"NOT FOUND")</f>
        <v>30</v>
      </c>
      <c r="O1870" cm="1">
        <f t="array" ref="O1870">_xlfn.XLOOKUP(A1870,Table3[customer_no],'Hospitalisation Details'!$E$2:$E$2344,"NOT FOUND")</f>
        <v>2</v>
      </c>
      <c r="P1870" t="str">
        <f>_xlfn.XLOOKUP(A1870,Table3[customer_no],Table3[hsplt_handled],"NOT FOUND")</f>
        <v>tier - 3</v>
      </c>
      <c r="Q1870" t="str">
        <f>_xlfn.XLOOKUP(A1870,Table3[customer_no],Table3[city_handled],"NOT FOUND")</f>
        <v>tier - 2</v>
      </c>
      <c r="R1870" t="str">
        <f>_xlfn.XLOOKUP(A1870,Table3[customer_no],Table3[state_id],"NOT FOUND")</f>
        <v>R1013</v>
      </c>
      <c r="S1870" s="34" cm="1">
        <f t="array" ref="S1870">_xlfn.XLOOKUP(A1870,Table3[customer_no],'Hospitalisation Details'!$F$2:$F$2344,"NOT FOUND")</f>
        <v>4266.17</v>
      </c>
      <c r="T1870" t="str">
        <f>_xlfn.XLOOKUP(A1870,Table2[Customer ID],Table2[BMI_category],"NOT FOUND")</f>
        <v>Obesity</v>
      </c>
      <c r="U1870" s="7">
        <f>_xlfn.XLOOKUP(A1870,Table2[Customer ID],Table2[no of surgery],"NOT FOUND")</f>
        <v>1</v>
      </c>
      <c r="V1870" t="str">
        <f>_xlfn.XLOOKUP(A1870,Table2[Customer ID],Table2[smoker_missing],"NOT FOUND")</f>
        <v>No</v>
      </c>
      <c r="W1870" t="str">
        <f t="shared" si="29"/>
        <v>Normal</v>
      </c>
      <c r="X1870" s="37">
        <f>SUM(Table5[[#This Row],[Title]:[Diabetes Level]])</f>
        <v>40130.58</v>
      </c>
    </row>
    <row r="1871" spans="1:24" x14ac:dyDescent="0.25">
      <c r="A1871" t="s">
        <v>498</v>
      </c>
      <c r="B1871" t="str">
        <f>VLOOKUP(A1871,'Customer Names'!$A$2:$E$2336,3,FALSE)</f>
        <v>Mr.</v>
      </c>
      <c r="C1871" t="str">
        <f>_xlfn.XLOOKUP(A1871,$A$2:$A$2336,'Customer Names'!$D$2:$D$2336,"NOT FOUND")</f>
        <v>Dane</v>
      </c>
      <c r="D1871" t="str">
        <f>_xlfn.XLOOKUP(A1871,$A$2:$A$2336,'Customer Names'!$E$2:$E$2336,"NOT FOUND")</f>
        <v>McElroy</v>
      </c>
      <c r="E1871" cm="1">
        <f t="array" ref="E1871">_xlfn.XLOOKUP(A1871,$A$2:$A$2336,Table2[BMI],"NOT FOUND")</f>
        <v>15.46</v>
      </c>
      <c r="F1871" cm="1">
        <f t="array" ref="F1871">_xlfn.XLOOKUP(A1871,$A$2:$A$2336,Table2[HBA1C],"NOT FOUND")</f>
        <v>4.99</v>
      </c>
      <c r="G1871" t="str" cm="1">
        <f t="array" ref="G1871">_xlfn.XLOOKUP(A1871,$A$2:$A$2336,Table2[Heart Issues],"NOT FOUND")</f>
        <v>yes</v>
      </c>
      <c r="H1871" t="str" cm="1">
        <f t="array" ref="H1871">_xlfn.XLOOKUP(A1871,$A$2:$A$2336,Table2[Any Transplants],"NOT FOUND")</f>
        <v>No</v>
      </c>
      <c r="I1871" t="str" cm="1">
        <f t="array" ref="I1871">_xlfn.XLOOKUP(A1871,$A$2:$A$2336,Table2[Cancer history],"NOT FOUND")</f>
        <v>Yes</v>
      </c>
      <c r="J1871" t="str">
        <f>_xlfn.XLOOKUP(A1871,Table3[customer_no],Table3[month],"NOT FOUND")</f>
        <v>Nov</v>
      </c>
      <c r="K1871" s="7">
        <f>_xlfn.XLOOKUP(A1871,Table3[customer_no],Table3[year_average],"NOT FOUND")</f>
        <v>1983</v>
      </c>
      <c r="L1871" cm="1">
        <f t="array" ref="L1871">_xlfn.XLOOKUP(A1871,Table3[customer_no],'Hospitalisation Details'!$D$2:$D$2344,"NOT FOUND")</f>
        <v>20</v>
      </c>
      <c r="M1871" s="33">
        <f>_xlfn.XLOOKUP(A1871,Table3[customer_no],Table3[dd/mm/yy],"NOT FOUND")</f>
        <v>30640</v>
      </c>
      <c r="N1871">
        <f>_xlfn.XLOOKUP(A1871,Table3[customer_no],Table3[age],"NOT FOUND")</f>
        <v>39</v>
      </c>
      <c r="O1871" cm="1">
        <f t="array" ref="O1871">_xlfn.XLOOKUP(A1871,Table3[customer_no],'Hospitalisation Details'!$E$2:$E$2344,"NOT FOUND")</f>
        <v>3</v>
      </c>
      <c r="P1871" t="str">
        <f>_xlfn.XLOOKUP(A1871,Table3[customer_no],Table3[hsplt_handled],"NOT FOUND")</f>
        <v>tier - 2</v>
      </c>
      <c r="Q1871" t="str">
        <f>_xlfn.XLOOKUP(A1871,Table3[customer_no],Table3[city_handled],"NOT FOUND")</f>
        <v>tier - 1</v>
      </c>
      <c r="R1871" t="str">
        <f>_xlfn.XLOOKUP(A1871,Table3[customer_no],Table3[state_id],"NOT FOUND")</f>
        <v>R1012</v>
      </c>
      <c r="S1871" s="34" cm="1">
        <f t="array" ref="S1871">_xlfn.XLOOKUP(A1871,Table3[customer_no],'Hospitalisation Details'!$F$2:$F$2344,"NOT FOUND")</f>
        <v>4265.01</v>
      </c>
      <c r="T1871" t="str">
        <f>_xlfn.XLOOKUP(A1871,Table2[Customer ID],Table2[BMI_category],"NOT FOUND")</f>
        <v>Underweight</v>
      </c>
      <c r="U1871" s="7">
        <f>_xlfn.XLOOKUP(A1871,Table2[Customer ID],Table2[no of surgery],"NOT FOUND")</f>
        <v>1</v>
      </c>
      <c r="V1871" t="str">
        <f>_xlfn.XLOOKUP(A1871,Table2[Customer ID],Table2[smoker_missing],"NOT FOUND")</f>
        <v>No</v>
      </c>
      <c r="W1871" t="str">
        <f t="shared" si="29"/>
        <v>Normal</v>
      </c>
      <c r="X1871" s="37">
        <f>SUM(Table5[[#This Row],[Title]:[Diabetes Level]])</f>
        <v>36971.46</v>
      </c>
    </row>
    <row r="1872" spans="1:24" x14ac:dyDescent="0.25">
      <c r="A1872" t="s">
        <v>497</v>
      </c>
      <c r="B1872" t="str">
        <f>VLOOKUP(A1872,'Customer Names'!$A$2:$E$2336,3,FALSE)</f>
        <v>Mr.</v>
      </c>
      <c r="C1872" t="str">
        <f>_xlfn.XLOOKUP(A1872,$A$2:$A$2336,'Customer Names'!$D$2:$D$2336,"NOT FOUND")</f>
        <v>Dougie J</v>
      </c>
      <c r="D1872" t="str">
        <f>_xlfn.XLOOKUP(A1872,$A$2:$A$2336,'Customer Names'!$E$2:$E$2336,"NOT FOUND")</f>
        <v>Coffed</v>
      </c>
      <c r="E1872" cm="1">
        <f t="array" ref="E1872">_xlfn.XLOOKUP(A1872,$A$2:$A$2336,Table2[BMI],"NOT FOUND")</f>
        <v>30.3</v>
      </c>
      <c r="F1872" cm="1">
        <f t="array" ref="F1872">_xlfn.XLOOKUP(A1872,$A$2:$A$2336,Table2[HBA1C],"NOT FOUND")</f>
        <v>4.7699999999999996</v>
      </c>
      <c r="G1872" t="str" cm="1">
        <f t="array" ref="G1872">_xlfn.XLOOKUP(A1872,$A$2:$A$2336,Table2[Heart Issues],"NOT FOUND")</f>
        <v>yes</v>
      </c>
      <c r="H1872" t="str" cm="1">
        <f t="array" ref="H1872">_xlfn.XLOOKUP(A1872,$A$2:$A$2336,Table2[Any Transplants],"NOT FOUND")</f>
        <v>No</v>
      </c>
      <c r="I1872" t="str" cm="1">
        <f t="array" ref="I1872">_xlfn.XLOOKUP(A1872,$A$2:$A$2336,Table2[Cancer history],"NOT FOUND")</f>
        <v>No</v>
      </c>
      <c r="J1872" t="str">
        <f>_xlfn.XLOOKUP(A1872,Table3[customer_no],Table3[month],"NOT FOUND")</f>
        <v>Oct</v>
      </c>
      <c r="K1872" s="7">
        <f>_xlfn.XLOOKUP(A1872,Table3[customer_no],Table3[year_average],"NOT FOUND")</f>
        <v>1995</v>
      </c>
      <c r="L1872" cm="1">
        <f t="array" ref="L1872">_xlfn.XLOOKUP(A1872,Table3[customer_no],'Hospitalisation Details'!$D$2:$D$2344,"NOT FOUND")</f>
        <v>14</v>
      </c>
      <c r="M1872" s="33">
        <f>_xlfn.XLOOKUP(A1872,Table3[customer_no],Table3[dd/mm/yy],"NOT FOUND")</f>
        <v>34986</v>
      </c>
      <c r="N1872">
        <f>_xlfn.XLOOKUP(A1872,Table3[customer_no],Table3[age],"NOT FOUND")</f>
        <v>27</v>
      </c>
      <c r="O1872" cm="1">
        <f t="array" ref="O1872">_xlfn.XLOOKUP(A1872,Table3[customer_no],'Hospitalisation Details'!$E$2:$E$2344,"NOT FOUND")</f>
        <v>3</v>
      </c>
      <c r="P1872" t="str">
        <f>_xlfn.XLOOKUP(A1872,Table3[customer_no],Table3[hsplt_handled],"NOT FOUND")</f>
        <v>tier - 3</v>
      </c>
      <c r="Q1872" t="str">
        <f>_xlfn.XLOOKUP(A1872,Table3[customer_no],Table3[city_handled],"NOT FOUND")</f>
        <v>tier - 2</v>
      </c>
      <c r="R1872" t="str">
        <f>_xlfn.XLOOKUP(A1872,Table3[customer_no],Table3[state_id],"NOT FOUND")</f>
        <v>R1011</v>
      </c>
      <c r="S1872" s="34" cm="1">
        <f t="array" ref="S1872">_xlfn.XLOOKUP(A1872,Table3[customer_no],'Hospitalisation Details'!$F$2:$F$2344,"NOT FOUND")</f>
        <v>4260.74</v>
      </c>
      <c r="T1872" t="str">
        <f>_xlfn.XLOOKUP(A1872,Table2[Customer ID],Table2[BMI_category],"NOT FOUND")</f>
        <v>Obesity</v>
      </c>
      <c r="U1872" s="7">
        <f>_xlfn.XLOOKUP(A1872,Table2[Customer ID],Table2[no of surgery],"NOT FOUND")</f>
        <v>1</v>
      </c>
      <c r="V1872" t="str">
        <f>_xlfn.XLOOKUP(A1872,Table2[Customer ID],Table2[smoker_missing],"NOT FOUND")</f>
        <v>No</v>
      </c>
      <c r="W1872" t="str">
        <f t="shared" si="29"/>
        <v>Normal</v>
      </c>
      <c r="X1872" s="37">
        <f>SUM(Table5[[#This Row],[Title]:[Diabetes Level]])</f>
        <v>41321.81</v>
      </c>
    </row>
    <row r="1873" spans="1:24" x14ac:dyDescent="0.25">
      <c r="A1873" t="s">
        <v>496</v>
      </c>
      <c r="B1873" t="str">
        <f>VLOOKUP(A1873,'Customer Names'!$A$2:$E$2336,3,FALSE)</f>
        <v>Mr.</v>
      </c>
      <c r="C1873" t="str">
        <f>_xlfn.XLOOKUP(A1873,$A$2:$A$2336,'Customer Names'!$D$2:$D$2336,"NOT FOUND")</f>
        <v>Jeremiah H</v>
      </c>
      <c r="D1873" t="str">
        <f>_xlfn.XLOOKUP(A1873,$A$2:$A$2336,'Customer Names'!$E$2:$E$2336,"NOT FOUND")</f>
        <v>Estes</v>
      </c>
      <c r="E1873" cm="1">
        <f t="array" ref="E1873">_xlfn.XLOOKUP(A1873,$A$2:$A$2336,Table2[BMI],"NOT FOUND")</f>
        <v>16.670000000000002</v>
      </c>
      <c r="F1873" cm="1">
        <f t="array" ref="F1873">_xlfn.XLOOKUP(A1873,$A$2:$A$2336,Table2[HBA1C],"NOT FOUND")</f>
        <v>5.46</v>
      </c>
      <c r="G1873" t="str" cm="1">
        <f t="array" ref="G1873">_xlfn.XLOOKUP(A1873,$A$2:$A$2336,Table2[Heart Issues],"NOT FOUND")</f>
        <v>No</v>
      </c>
      <c r="H1873" t="str" cm="1">
        <f t="array" ref="H1873">_xlfn.XLOOKUP(A1873,$A$2:$A$2336,Table2[Any Transplants],"NOT FOUND")</f>
        <v>No</v>
      </c>
      <c r="I1873" t="str" cm="1">
        <f t="array" ref="I1873">_xlfn.XLOOKUP(A1873,$A$2:$A$2336,Table2[Cancer history],"NOT FOUND")</f>
        <v>No</v>
      </c>
      <c r="J1873" t="str">
        <f>_xlfn.XLOOKUP(A1873,Table3[customer_no],Table3[month],"NOT FOUND")</f>
        <v>Jun</v>
      </c>
      <c r="K1873" s="7">
        <f>_xlfn.XLOOKUP(A1873,Table3[customer_no],Table3[year_average],"NOT FOUND")</f>
        <v>1982</v>
      </c>
      <c r="L1873" cm="1">
        <f t="array" ref="L1873">_xlfn.XLOOKUP(A1873,Table3[customer_no],'Hospitalisation Details'!$D$2:$D$2344,"NOT FOUND")</f>
        <v>16</v>
      </c>
      <c r="M1873" s="33">
        <f>_xlfn.XLOOKUP(A1873,Table3[customer_no],Table3[dd/mm/yy],"NOT FOUND")</f>
        <v>30118</v>
      </c>
      <c r="N1873">
        <f>_xlfn.XLOOKUP(A1873,Table3[customer_no],Table3[age],"NOT FOUND")</f>
        <v>40</v>
      </c>
      <c r="O1873" cm="1">
        <f t="array" ref="O1873">_xlfn.XLOOKUP(A1873,Table3[customer_no],'Hospitalisation Details'!$E$2:$E$2344,"NOT FOUND")</f>
        <v>3</v>
      </c>
      <c r="P1873" t="str">
        <f>_xlfn.XLOOKUP(A1873,Table3[customer_no],Table3[hsplt_handled],"NOT FOUND")</f>
        <v>tier - 2</v>
      </c>
      <c r="Q1873" t="str">
        <f>_xlfn.XLOOKUP(A1873,Table3[customer_no],Table3[city_handled],"NOT FOUND")</f>
        <v>tier - 3</v>
      </c>
      <c r="R1873" t="str">
        <f>_xlfn.XLOOKUP(A1873,Table3[customer_no],Table3[state_id],"NOT FOUND")</f>
        <v>R1013</v>
      </c>
      <c r="S1873" s="34" cm="1">
        <f t="array" ref="S1873">_xlfn.XLOOKUP(A1873,Table3[customer_no],'Hospitalisation Details'!$F$2:$F$2344,"NOT FOUND")</f>
        <v>4250.24</v>
      </c>
      <c r="T1873" t="str">
        <f>_xlfn.XLOOKUP(A1873,Table2[Customer ID],Table2[BMI_category],"NOT FOUND")</f>
        <v>Underweight</v>
      </c>
      <c r="U1873" s="7">
        <f>_xlfn.XLOOKUP(A1873,Table2[Customer ID],Table2[no of surgery],"NOT FOUND")</f>
        <v>0</v>
      </c>
      <c r="V1873" t="str">
        <f>_xlfn.XLOOKUP(A1873,Table2[Customer ID],Table2[smoker_missing],"NOT FOUND")</f>
        <v>No</v>
      </c>
      <c r="W1873" t="str">
        <f t="shared" si="29"/>
        <v>Normal</v>
      </c>
      <c r="X1873" s="37">
        <f>SUM(Table5[[#This Row],[Title]:[Diabetes Level]])</f>
        <v>36431.370000000003</v>
      </c>
    </row>
    <row r="1874" spans="1:24" x14ac:dyDescent="0.25">
      <c r="A1874" t="s">
        <v>495</v>
      </c>
      <c r="B1874" t="str">
        <f>VLOOKUP(A1874,'Customer Names'!$A$2:$E$2336,3,FALSE)</f>
        <v>Mr.</v>
      </c>
      <c r="C1874" t="str">
        <f>_xlfn.XLOOKUP(A1874,$A$2:$A$2336,'Customer Names'!$D$2:$D$2336,"NOT FOUND")</f>
        <v>Ashley J.</v>
      </c>
      <c r="D1874" t="str">
        <f>_xlfn.XLOOKUP(A1874,$A$2:$A$2336,'Customer Names'!$E$2:$E$2336,"NOT FOUND")</f>
        <v>Miles</v>
      </c>
      <c r="E1874" cm="1">
        <f t="array" ref="E1874">_xlfn.XLOOKUP(A1874,$A$2:$A$2336,Table2[BMI],"NOT FOUND")</f>
        <v>28.594999999999999</v>
      </c>
      <c r="F1874" cm="1">
        <f t="array" ref="F1874">_xlfn.XLOOKUP(A1874,$A$2:$A$2336,Table2[HBA1C],"NOT FOUND")</f>
        <v>5.43</v>
      </c>
      <c r="G1874" t="str" cm="1">
        <f t="array" ref="G1874">_xlfn.XLOOKUP(A1874,$A$2:$A$2336,Table2[Heart Issues],"NOT FOUND")</f>
        <v>No</v>
      </c>
      <c r="H1874" t="str" cm="1">
        <f t="array" ref="H1874">_xlfn.XLOOKUP(A1874,$A$2:$A$2336,Table2[Any Transplants],"NOT FOUND")</f>
        <v>No</v>
      </c>
      <c r="I1874" t="str" cm="1">
        <f t="array" ref="I1874">_xlfn.XLOOKUP(A1874,$A$2:$A$2336,Table2[Cancer history],"NOT FOUND")</f>
        <v>No</v>
      </c>
      <c r="J1874" t="str">
        <f>_xlfn.XLOOKUP(A1874,Table3[customer_no],Table3[month],"NOT FOUND")</f>
        <v>Dec</v>
      </c>
      <c r="K1874" s="7">
        <f>_xlfn.XLOOKUP(A1874,Table3[customer_no],Table3[year_average],"NOT FOUND")</f>
        <v>1991</v>
      </c>
      <c r="L1874" cm="1">
        <f t="array" ref="L1874">_xlfn.XLOOKUP(A1874,Table3[customer_no],'Hospitalisation Details'!$D$2:$D$2344,"NOT FOUND")</f>
        <v>1</v>
      </c>
      <c r="M1874" s="33">
        <f>_xlfn.XLOOKUP(A1874,Table3[customer_no],Table3[dd/mm/yy],"NOT FOUND")</f>
        <v>33573</v>
      </c>
      <c r="N1874">
        <f>_xlfn.XLOOKUP(A1874,Table3[customer_no],Table3[age],"NOT FOUND")</f>
        <v>31</v>
      </c>
      <c r="O1874" cm="1">
        <f t="array" ref="O1874">_xlfn.XLOOKUP(A1874,Table3[customer_no],'Hospitalisation Details'!$E$2:$E$2344,"NOT FOUND")</f>
        <v>1</v>
      </c>
      <c r="P1874" t="str">
        <f>_xlfn.XLOOKUP(A1874,Table3[customer_no],Table3[hsplt_handled],"NOT FOUND")</f>
        <v>tier - 3</v>
      </c>
      <c r="Q1874" t="str">
        <f>_xlfn.XLOOKUP(A1874,Table3[customer_no],Table3[city_handled],"NOT FOUND")</f>
        <v>tier - 1</v>
      </c>
      <c r="R1874" t="str">
        <f>_xlfn.XLOOKUP(A1874,Table3[customer_no],Table3[state_id],"NOT FOUND")</f>
        <v>R1012</v>
      </c>
      <c r="S1874" s="34" cm="1">
        <f t="array" ref="S1874">_xlfn.XLOOKUP(A1874,Table3[customer_no],'Hospitalisation Details'!$F$2:$F$2344,"NOT FOUND")</f>
        <v>4243.59</v>
      </c>
      <c r="T1874" t="str">
        <f>_xlfn.XLOOKUP(A1874,Table2[Customer ID],Table2[BMI_category],"NOT FOUND")</f>
        <v>Overweight</v>
      </c>
      <c r="U1874" s="7">
        <f>_xlfn.XLOOKUP(A1874,Table2[Customer ID],Table2[no of surgery],"NOT FOUND")</f>
        <v>0</v>
      </c>
      <c r="V1874" t="str">
        <f>_xlfn.XLOOKUP(A1874,Table2[Customer ID],Table2[smoker_missing],"NOT FOUND")</f>
        <v>No</v>
      </c>
      <c r="W1874" t="str">
        <f t="shared" si="29"/>
        <v>Normal</v>
      </c>
      <c r="X1874" s="37">
        <f>SUM(Table5[[#This Row],[Title]:[Diabetes Level]])</f>
        <v>39874.615000000005</v>
      </c>
    </row>
    <row r="1875" spans="1:24" x14ac:dyDescent="0.25">
      <c r="A1875" t="s">
        <v>494</v>
      </c>
      <c r="B1875" t="str">
        <f>VLOOKUP(A1875,'Customer Names'!$A$2:$E$2336,3,FALSE)</f>
        <v>Mr.</v>
      </c>
      <c r="C1875" t="str">
        <f>_xlfn.XLOOKUP(A1875,$A$2:$A$2336,'Customer Names'!$D$2:$D$2336,"NOT FOUND")</f>
        <v>Turner J.</v>
      </c>
      <c r="D1875" t="str">
        <f>_xlfn.XLOOKUP(A1875,$A$2:$A$2336,'Customer Names'!$E$2:$E$2336,"NOT FOUND")</f>
        <v>Zamore</v>
      </c>
      <c r="E1875" cm="1">
        <f t="array" ref="E1875">_xlfn.XLOOKUP(A1875,$A$2:$A$2336,Table2[BMI],"NOT FOUND")</f>
        <v>25.934999999999999</v>
      </c>
      <c r="F1875" cm="1">
        <f t="array" ref="F1875">_xlfn.XLOOKUP(A1875,$A$2:$A$2336,Table2[HBA1C],"NOT FOUND")</f>
        <v>4.29</v>
      </c>
      <c r="G1875" t="str" cm="1">
        <f t="array" ref="G1875">_xlfn.XLOOKUP(A1875,$A$2:$A$2336,Table2[Heart Issues],"NOT FOUND")</f>
        <v>No</v>
      </c>
      <c r="H1875" t="str" cm="1">
        <f t="array" ref="H1875">_xlfn.XLOOKUP(A1875,$A$2:$A$2336,Table2[Any Transplants],"NOT FOUND")</f>
        <v>No</v>
      </c>
      <c r="I1875" t="str" cm="1">
        <f t="array" ref="I1875">_xlfn.XLOOKUP(A1875,$A$2:$A$2336,Table2[Cancer history],"NOT FOUND")</f>
        <v>No</v>
      </c>
      <c r="J1875" t="str">
        <f>_xlfn.XLOOKUP(A1875,Table3[customer_no],Table3[month],"NOT FOUND")</f>
        <v>Nov</v>
      </c>
      <c r="K1875" s="7">
        <f>_xlfn.XLOOKUP(A1875,Table3[customer_no],Table3[year_average],"NOT FOUND")</f>
        <v>1991</v>
      </c>
      <c r="L1875" cm="1">
        <f t="array" ref="L1875">_xlfn.XLOOKUP(A1875,Table3[customer_no],'Hospitalisation Details'!$D$2:$D$2344,"NOT FOUND")</f>
        <v>3</v>
      </c>
      <c r="M1875" s="33">
        <f>_xlfn.XLOOKUP(A1875,Table3[customer_no],Table3[dd/mm/yy],"NOT FOUND")</f>
        <v>33545</v>
      </c>
      <c r="N1875">
        <f>_xlfn.XLOOKUP(A1875,Table3[customer_no],Table3[age],"NOT FOUND")</f>
        <v>31</v>
      </c>
      <c r="O1875" cm="1">
        <f t="array" ref="O1875">_xlfn.XLOOKUP(A1875,Table3[customer_no],'Hospitalisation Details'!$E$2:$E$2344,"NOT FOUND")</f>
        <v>1</v>
      </c>
      <c r="P1875" t="str">
        <f>_xlfn.XLOOKUP(A1875,Table3[customer_no],Table3[hsplt_handled],"NOT FOUND")</f>
        <v>tier - 2</v>
      </c>
      <c r="Q1875" t="str">
        <f>_xlfn.XLOOKUP(A1875,Table3[customer_no],Table3[city_handled],"NOT FOUND")</f>
        <v>tier - 2</v>
      </c>
      <c r="R1875" t="str">
        <f>_xlfn.XLOOKUP(A1875,Table3[customer_no],Table3[state_id],"NOT FOUND")</f>
        <v>R1012</v>
      </c>
      <c r="S1875" s="34" cm="1">
        <f t="array" ref="S1875">_xlfn.XLOOKUP(A1875,Table3[customer_no],'Hospitalisation Details'!$F$2:$F$2344,"NOT FOUND")</f>
        <v>4239.8900000000003</v>
      </c>
      <c r="T1875" t="str">
        <f>_xlfn.XLOOKUP(A1875,Table2[Customer ID],Table2[BMI_category],"NOT FOUND")</f>
        <v>Overweight</v>
      </c>
      <c r="U1875" s="7">
        <f>_xlfn.XLOOKUP(A1875,Table2[Customer ID],Table2[no of surgery],"NOT FOUND")</f>
        <v>0</v>
      </c>
      <c r="V1875" t="str">
        <f>_xlfn.XLOOKUP(A1875,Table2[Customer ID],Table2[smoker_missing],"NOT FOUND")</f>
        <v>No</v>
      </c>
      <c r="W1875" t="str">
        <f t="shared" si="29"/>
        <v>Normal</v>
      </c>
      <c r="X1875" s="37">
        <f>SUM(Table5[[#This Row],[Title]:[Diabetes Level]])</f>
        <v>39841.114999999998</v>
      </c>
    </row>
    <row r="1876" spans="1:24" x14ac:dyDescent="0.25">
      <c r="A1876" t="s">
        <v>493</v>
      </c>
      <c r="B1876" t="str">
        <f>VLOOKUP(A1876,'Customer Names'!$A$2:$E$2336,3,FALSE)</f>
        <v>Mr.</v>
      </c>
      <c r="C1876" t="str">
        <f>_xlfn.XLOOKUP(A1876,$A$2:$A$2336,'Customer Names'!$D$2:$D$2336,"NOT FOUND")</f>
        <v>Roger</v>
      </c>
      <c r="D1876" t="str">
        <f>_xlfn.XLOOKUP(A1876,$A$2:$A$2336,'Customer Names'!$E$2:$E$2336,"NOT FOUND")</f>
        <v>Donaghy</v>
      </c>
      <c r="E1876" cm="1">
        <f t="array" ref="E1876">_xlfn.XLOOKUP(A1876,$A$2:$A$2336,Table2[BMI],"NOT FOUND")</f>
        <v>27.645</v>
      </c>
      <c r="F1876" cm="1">
        <f t="array" ref="F1876">_xlfn.XLOOKUP(A1876,$A$2:$A$2336,Table2[HBA1C],"NOT FOUND")</f>
        <v>5.25</v>
      </c>
      <c r="G1876" t="str" cm="1">
        <f t="array" ref="G1876">_xlfn.XLOOKUP(A1876,$A$2:$A$2336,Table2[Heart Issues],"NOT FOUND")</f>
        <v>No</v>
      </c>
      <c r="H1876" t="str" cm="1">
        <f t="array" ref="H1876">_xlfn.XLOOKUP(A1876,$A$2:$A$2336,Table2[Any Transplants],"NOT FOUND")</f>
        <v>No</v>
      </c>
      <c r="I1876" t="str" cm="1">
        <f t="array" ref="I1876">_xlfn.XLOOKUP(A1876,$A$2:$A$2336,Table2[Cancer history],"NOT FOUND")</f>
        <v>No</v>
      </c>
      <c r="J1876" t="str">
        <f>_xlfn.XLOOKUP(A1876,Table3[customer_no],Table3[month],"NOT FOUND")</f>
        <v>Jun</v>
      </c>
      <c r="K1876" s="7">
        <f>_xlfn.XLOOKUP(A1876,Table3[customer_no],Table3[year_average],"NOT FOUND")</f>
        <v>1992</v>
      </c>
      <c r="L1876" cm="1">
        <f t="array" ref="L1876">_xlfn.XLOOKUP(A1876,Table3[customer_no],'Hospitalisation Details'!$D$2:$D$2344,"NOT FOUND")</f>
        <v>27</v>
      </c>
      <c r="M1876" s="33">
        <f>_xlfn.XLOOKUP(A1876,Table3[customer_no],Table3[dd/mm/yy],"NOT FOUND")</f>
        <v>33782</v>
      </c>
      <c r="N1876">
        <f>_xlfn.XLOOKUP(A1876,Table3[customer_no],Table3[age],"NOT FOUND")</f>
        <v>30</v>
      </c>
      <c r="O1876" cm="1">
        <f t="array" ref="O1876">_xlfn.XLOOKUP(A1876,Table3[customer_no],'Hospitalisation Details'!$E$2:$E$2344,"NOT FOUND")</f>
        <v>1</v>
      </c>
      <c r="P1876" t="str">
        <f>_xlfn.XLOOKUP(A1876,Table3[customer_no],Table3[hsplt_handled],"NOT FOUND")</f>
        <v>tier - 3</v>
      </c>
      <c r="Q1876" t="str">
        <f>_xlfn.XLOOKUP(A1876,Table3[customer_no],Table3[city_handled],"NOT FOUND")</f>
        <v>tier - 1</v>
      </c>
      <c r="R1876" t="str">
        <f>_xlfn.XLOOKUP(A1876,Table3[customer_no],Table3[state_id],"NOT FOUND")</f>
        <v>R1016</v>
      </c>
      <c r="S1876" s="34" cm="1">
        <f t="array" ref="S1876">_xlfn.XLOOKUP(A1876,Table3[customer_no],'Hospitalisation Details'!$F$2:$F$2344,"NOT FOUND")</f>
        <v>4237.13</v>
      </c>
      <c r="T1876" t="str">
        <f>_xlfn.XLOOKUP(A1876,Table2[Customer ID],Table2[BMI_category],"NOT FOUND")</f>
        <v>Overweight</v>
      </c>
      <c r="U1876" s="7">
        <f>_xlfn.XLOOKUP(A1876,Table2[Customer ID],Table2[no of surgery],"NOT FOUND")</f>
        <v>1</v>
      </c>
      <c r="V1876" t="str">
        <f>_xlfn.XLOOKUP(A1876,Table2[Customer ID],Table2[smoker_missing],"NOT FOUND")</f>
        <v>No</v>
      </c>
      <c r="W1876" t="str">
        <f t="shared" si="29"/>
        <v>Normal</v>
      </c>
      <c r="X1876" s="37">
        <f>SUM(Table5[[#This Row],[Title]:[Diabetes Level]])</f>
        <v>40103.024999999994</v>
      </c>
    </row>
    <row r="1877" spans="1:24" x14ac:dyDescent="0.25">
      <c r="A1877" t="s">
        <v>492</v>
      </c>
      <c r="B1877" t="str">
        <f>VLOOKUP(A1877,'Customer Names'!$A$2:$E$2336,3,FALSE)</f>
        <v>Ms.</v>
      </c>
      <c r="C1877" t="str">
        <f>_xlfn.XLOOKUP(A1877,$A$2:$A$2336,'Customer Names'!$D$2:$D$2336,"NOT FOUND")</f>
        <v>Pamela</v>
      </c>
      <c r="D1877" t="str">
        <f>_xlfn.XLOOKUP(A1877,$A$2:$A$2336,'Customer Names'!$E$2:$E$2336,"NOT FOUND")</f>
        <v>Kennedy</v>
      </c>
      <c r="E1877" cm="1">
        <f t="array" ref="E1877">_xlfn.XLOOKUP(A1877,$A$2:$A$2336,Table2[BMI],"NOT FOUND")</f>
        <v>30.1</v>
      </c>
      <c r="F1877" cm="1">
        <f t="array" ref="F1877">_xlfn.XLOOKUP(A1877,$A$2:$A$2336,Table2[HBA1C],"NOT FOUND")</f>
        <v>4.04</v>
      </c>
      <c r="G1877" t="str" cm="1">
        <f t="array" ref="G1877">_xlfn.XLOOKUP(A1877,$A$2:$A$2336,Table2[Heart Issues],"NOT FOUND")</f>
        <v>No</v>
      </c>
      <c r="H1877" t="str" cm="1">
        <f t="array" ref="H1877">_xlfn.XLOOKUP(A1877,$A$2:$A$2336,Table2[Any Transplants],"NOT FOUND")</f>
        <v>No</v>
      </c>
      <c r="I1877" t="str" cm="1">
        <f t="array" ref="I1877">_xlfn.XLOOKUP(A1877,$A$2:$A$2336,Table2[Cancer history],"NOT FOUND")</f>
        <v>No</v>
      </c>
      <c r="J1877" t="str">
        <f>_xlfn.XLOOKUP(A1877,Table3[customer_no],Table3[month],"NOT FOUND")</f>
        <v>Dec</v>
      </c>
      <c r="K1877" s="7">
        <f>_xlfn.XLOOKUP(A1877,Table3[customer_no],Table3[year_average],"NOT FOUND")</f>
        <v>1998</v>
      </c>
      <c r="L1877" cm="1">
        <f t="array" ref="L1877">_xlfn.XLOOKUP(A1877,Table3[customer_no],'Hospitalisation Details'!$D$2:$D$2344,"NOT FOUND")</f>
        <v>14</v>
      </c>
      <c r="M1877" s="33">
        <f>_xlfn.XLOOKUP(A1877,Table3[customer_no],Table3[dd/mm/yy],"NOT FOUND")</f>
        <v>36143</v>
      </c>
      <c r="N1877">
        <f>_xlfn.XLOOKUP(A1877,Table3[customer_no],Table3[age],"NOT FOUND")</f>
        <v>24</v>
      </c>
      <c r="O1877" cm="1">
        <f t="array" ref="O1877">_xlfn.XLOOKUP(A1877,Table3[customer_no],'Hospitalisation Details'!$E$2:$E$2344,"NOT FOUND")</f>
        <v>3</v>
      </c>
      <c r="P1877" t="str">
        <f>_xlfn.XLOOKUP(A1877,Table3[customer_no],Table3[hsplt_handled],"NOT FOUND")</f>
        <v>tier - 2</v>
      </c>
      <c r="Q1877" t="str">
        <f>_xlfn.XLOOKUP(A1877,Table3[customer_no],Table3[city_handled],"NOT FOUND")</f>
        <v>tier - 1</v>
      </c>
      <c r="R1877" t="str">
        <f>_xlfn.XLOOKUP(A1877,Table3[customer_no],Table3[state_id],"NOT FOUND")</f>
        <v>R1011</v>
      </c>
      <c r="S1877" s="34" cm="1">
        <f t="array" ref="S1877">_xlfn.XLOOKUP(A1877,Table3[customer_no],'Hospitalisation Details'!$F$2:$F$2344,"NOT FOUND")</f>
        <v>4234.93</v>
      </c>
      <c r="T1877" t="str">
        <f>_xlfn.XLOOKUP(A1877,Table2[Customer ID],Table2[BMI_category],"NOT FOUND")</f>
        <v>Obesity</v>
      </c>
      <c r="U1877" s="7">
        <f>_xlfn.XLOOKUP(A1877,Table2[Customer ID],Table2[no of surgery],"NOT FOUND")</f>
        <v>1</v>
      </c>
      <c r="V1877" t="str">
        <f>_xlfn.XLOOKUP(A1877,Table2[Customer ID],Table2[smoker_missing],"NOT FOUND")</f>
        <v>No</v>
      </c>
      <c r="W1877" t="str">
        <f t="shared" si="29"/>
        <v>Normal</v>
      </c>
      <c r="X1877" s="37">
        <f>SUM(Table5[[#This Row],[Title]:[Diabetes Level]])</f>
        <v>42452.07</v>
      </c>
    </row>
    <row r="1878" spans="1:24" x14ac:dyDescent="0.25">
      <c r="A1878" t="s">
        <v>491</v>
      </c>
      <c r="B1878" t="str">
        <f>VLOOKUP(A1878,'Customer Names'!$A$2:$E$2336,3,FALSE)</f>
        <v>Ms.</v>
      </c>
      <c r="C1878" t="str">
        <f>_xlfn.XLOOKUP(A1878,$A$2:$A$2336,'Customer Names'!$D$2:$D$2336,"NOT FOUND")</f>
        <v>Allison M.</v>
      </c>
      <c r="D1878" t="str">
        <f>_xlfn.XLOOKUP(A1878,$A$2:$A$2336,'Customer Names'!$E$2:$E$2336,"NOT FOUND")</f>
        <v>Fiorini</v>
      </c>
      <c r="E1878" cm="1">
        <f t="array" ref="E1878">_xlfn.XLOOKUP(A1878,$A$2:$A$2336,Table2[BMI],"NOT FOUND")</f>
        <v>26.79</v>
      </c>
      <c r="F1878" cm="1">
        <f t="array" ref="F1878">_xlfn.XLOOKUP(A1878,$A$2:$A$2336,Table2[HBA1C],"NOT FOUND")</f>
        <v>5</v>
      </c>
      <c r="G1878" t="str" cm="1">
        <f t="array" ref="G1878">_xlfn.XLOOKUP(A1878,$A$2:$A$2336,Table2[Heart Issues],"NOT FOUND")</f>
        <v>yes</v>
      </c>
      <c r="H1878" t="str" cm="1">
        <f t="array" ref="H1878">_xlfn.XLOOKUP(A1878,$A$2:$A$2336,Table2[Any Transplants],"NOT FOUND")</f>
        <v>No</v>
      </c>
      <c r="I1878" t="str" cm="1">
        <f t="array" ref="I1878">_xlfn.XLOOKUP(A1878,$A$2:$A$2336,Table2[Cancer history],"NOT FOUND")</f>
        <v>Yes</v>
      </c>
      <c r="J1878" t="str">
        <f>_xlfn.XLOOKUP(A1878,Table3[customer_no],Table3[month],"NOT FOUND")</f>
        <v>Sep</v>
      </c>
      <c r="K1878" s="7">
        <f>_xlfn.XLOOKUP(A1878,Table3[customer_no],Table3[year_average],"NOT FOUND")</f>
        <v>1997</v>
      </c>
      <c r="L1878" cm="1">
        <f t="array" ref="L1878">_xlfn.XLOOKUP(A1878,Table3[customer_no],'Hospitalisation Details'!$D$2:$D$2344,"NOT FOUND")</f>
        <v>6</v>
      </c>
      <c r="M1878" s="33">
        <f>_xlfn.XLOOKUP(A1878,Table3[customer_no],Table3[dd/mm/yy],"NOT FOUND")</f>
        <v>35679</v>
      </c>
      <c r="N1878">
        <f>_xlfn.XLOOKUP(A1878,Table3[customer_no],Table3[age],"NOT FOUND")</f>
        <v>25</v>
      </c>
      <c r="O1878" cm="1">
        <f t="array" ref="O1878">_xlfn.XLOOKUP(A1878,Table3[customer_no],'Hospitalisation Details'!$E$2:$E$2344,"NOT FOUND")</f>
        <v>2</v>
      </c>
      <c r="P1878" t="str">
        <f>_xlfn.XLOOKUP(A1878,Table3[customer_no],Table3[hsplt_handled],"NOT FOUND")</f>
        <v>tier - 2</v>
      </c>
      <c r="Q1878" t="str">
        <f>_xlfn.XLOOKUP(A1878,Table3[customer_no],Table3[city_handled],"NOT FOUND")</f>
        <v>tier - 2</v>
      </c>
      <c r="R1878" t="str">
        <f>_xlfn.XLOOKUP(A1878,Table3[customer_no],Table3[state_id],"NOT FOUND")</f>
        <v>R1012</v>
      </c>
      <c r="S1878" s="34" cm="1">
        <f t="array" ref="S1878">_xlfn.XLOOKUP(A1878,Table3[customer_no],'Hospitalisation Details'!$F$2:$F$2344,"NOT FOUND")</f>
        <v>4189.1099999999997</v>
      </c>
      <c r="T1878" t="str">
        <f>_xlfn.XLOOKUP(A1878,Table2[Customer ID],Table2[BMI_category],"NOT FOUND")</f>
        <v>Overweight</v>
      </c>
      <c r="U1878" s="7">
        <f>_xlfn.XLOOKUP(A1878,Table2[Customer ID],Table2[no of surgery],"NOT FOUND")</f>
        <v>1</v>
      </c>
      <c r="V1878" t="str">
        <f>_xlfn.XLOOKUP(A1878,Table2[Customer ID],Table2[smoker_missing],"NOT FOUND")</f>
        <v>No</v>
      </c>
      <c r="W1878" t="str">
        <f t="shared" si="29"/>
        <v>Normal</v>
      </c>
      <c r="X1878" s="37">
        <f>SUM(Table5[[#This Row],[Title]:[Diabetes Level]])</f>
        <v>41930.9</v>
      </c>
    </row>
    <row r="1879" spans="1:24" x14ac:dyDescent="0.25">
      <c r="A1879" t="s">
        <v>490</v>
      </c>
      <c r="B1879" t="str">
        <f>VLOOKUP(A1879,'Customer Names'!$A$2:$E$2336,3,FALSE)</f>
        <v>Mrs.</v>
      </c>
      <c r="C1879" t="str">
        <f>_xlfn.XLOOKUP(A1879,$A$2:$A$2336,'Customer Names'!$D$2:$D$2336,"NOT FOUND")</f>
        <v>Katherine H.</v>
      </c>
      <c r="D1879" t="str">
        <f>_xlfn.XLOOKUP(A1879,$A$2:$A$2336,'Customer Names'!$E$2:$E$2336,"NOT FOUND")</f>
        <v>Alexander</v>
      </c>
      <c r="E1879" cm="1">
        <f t="array" ref="E1879">_xlfn.XLOOKUP(A1879,$A$2:$A$2336,Table2[BMI],"NOT FOUND")</f>
        <v>27.1</v>
      </c>
      <c r="F1879" cm="1">
        <f t="array" ref="F1879">_xlfn.XLOOKUP(A1879,$A$2:$A$2336,Table2[HBA1C],"NOT FOUND")</f>
        <v>4.01</v>
      </c>
      <c r="G1879" t="str" cm="1">
        <f t="array" ref="G1879">_xlfn.XLOOKUP(A1879,$A$2:$A$2336,Table2[Heart Issues],"NOT FOUND")</f>
        <v>yes</v>
      </c>
      <c r="H1879" t="str" cm="1">
        <f t="array" ref="H1879">_xlfn.XLOOKUP(A1879,$A$2:$A$2336,Table2[Any Transplants],"NOT FOUND")</f>
        <v>No</v>
      </c>
      <c r="I1879" t="str" cm="1">
        <f t="array" ref="I1879">_xlfn.XLOOKUP(A1879,$A$2:$A$2336,Table2[Cancer history],"NOT FOUND")</f>
        <v>No</v>
      </c>
      <c r="J1879" t="str">
        <f>_xlfn.XLOOKUP(A1879,Table3[customer_no],Table3[month],"NOT FOUND")</f>
        <v>Oct</v>
      </c>
      <c r="K1879" s="7">
        <f>_xlfn.XLOOKUP(A1879,Table3[customer_no],Table3[year_average],"NOT FOUND")</f>
        <v>1995</v>
      </c>
      <c r="L1879" cm="1">
        <f t="array" ref="L1879">_xlfn.XLOOKUP(A1879,Table3[customer_no],'Hospitalisation Details'!$D$2:$D$2344,"NOT FOUND")</f>
        <v>3</v>
      </c>
      <c r="M1879" s="33">
        <f>_xlfn.XLOOKUP(A1879,Table3[customer_no],Table3[dd/mm/yy],"NOT FOUND")</f>
        <v>34975</v>
      </c>
      <c r="N1879">
        <f>_xlfn.XLOOKUP(A1879,Table3[customer_no],Table3[age],"NOT FOUND")</f>
        <v>27</v>
      </c>
      <c r="O1879" cm="1">
        <f t="array" ref="O1879">_xlfn.XLOOKUP(A1879,Table3[customer_no],'Hospitalisation Details'!$E$2:$E$2344,"NOT FOUND")</f>
        <v>0</v>
      </c>
      <c r="P1879" t="str">
        <f>_xlfn.XLOOKUP(A1879,Table3[customer_no],Table3[hsplt_handled],"NOT FOUND")</f>
        <v>tier - 2</v>
      </c>
      <c r="Q1879" t="str">
        <f>_xlfn.XLOOKUP(A1879,Table3[customer_no],Table3[city_handled],"NOT FOUND")</f>
        <v>tier - 2</v>
      </c>
      <c r="R1879" t="str">
        <f>_xlfn.XLOOKUP(A1879,Table3[customer_no],Table3[state_id],"NOT FOUND")</f>
        <v>R1025</v>
      </c>
      <c r="S1879" s="34" cm="1">
        <f t="array" ref="S1879">_xlfn.XLOOKUP(A1879,Table3[customer_no],'Hospitalisation Details'!$F$2:$F$2344,"NOT FOUND")</f>
        <v>4188.7299999999996</v>
      </c>
      <c r="T1879" t="str">
        <f>_xlfn.XLOOKUP(A1879,Table2[Customer ID],Table2[BMI_category],"NOT FOUND")</f>
        <v>Overweight</v>
      </c>
      <c r="U1879" s="7">
        <f>_xlfn.XLOOKUP(A1879,Table2[Customer ID],Table2[no of surgery],"NOT FOUND")</f>
        <v>1</v>
      </c>
      <c r="V1879" t="str">
        <f>_xlfn.XLOOKUP(A1879,Table2[Customer ID],Table2[smoker_missing],"NOT FOUND")</f>
        <v>No</v>
      </c>
      <c r="W1879" t="str">
        <f t="shared" si="29"/>
        <v>Normal</v>
      </c>
      <c r="X1879" s="37">
        <f>SUM(Table5[[#This Row],[Title]:[Diabetes Level]])</f>
        <v>41220.839999999997</v>
      </c>
    </row>
    <row r="1880" spans="1:24" x14ac:dyDescent="0.25">
      <c r="A1880" t="s">
        <v>489</v>
      </c>
      <c r="B1880" t="str">
        <f>VLOOKUP(A1880,'Customer Names'!$A$2:$E$2336,3,FALSE)</f>
        <v>Ms.</v>
      </c>
      <c r="C1880" t="str">
        <f>_xlfn.XLOOKUP(A1880,$A$2:$A$2336,'Customer Names'!$D$2:$D$2336,"NOT FOUND")</f>
        <v>Robin</v>
      </c>
      <c r="D1880" t="str">
        <f>_xlfn.XLOOKUP(A1880,$A$2:$A$2336,'Customer Names'!$E$2:$E$2336,"NOT FOUND")</f>
        <v>Watkins</v>
      </c>
      <c r="E1880" cm="1">
        <f t="array" ref="E1880">_xlfn.XLOOKUP(A1880,$A$2:$A$2336,Table2[BMI],"NOT FOUND")</f>
        <v>24.31</v>
      </c>
      <c r="F1880" cm="1">
        <f t="array" ref="F1880">_xlfn.XLOOKUP(A1880,$A$2:$A$2336,Table2[HBA1C],"NOT FOUND")</f>
        <v>5.4</v>
      </c>
      <c r="G1880" t="str" cm="1">
        <f t="array" ref="G1880">_xlfn.XLOOKUP(A1880,$A$2:$A$2336,Table2[Heart Issues],"NOT FOUND")</f>
        <v>No</v>
      </c>
      <c r="H1880" t="str" cm="1">
        <f t="array" ref="H1880">_xlfn.XLOOKUP(A1880,$A$2:$A$2336,Table2[Any Transplants],"NOT FOUND")</f>
        <v>No</v>
      </c>
      <c r="I1880" t="str" cm="1">
        <f t="array" ref="I1880">_xlfn.XLOOKUP(A1880,$A$2:$A$2336,Table2[Cancer history],"NOT FOUND")</f>
        <v>No</v>
      </c>
      <c r="J1880" t="str">
        <f>_xlfn.XLOOKUP(A1880,Table3[customer_no],Table3[month],"NOT FOUND")</f>
        <v>Jun</v>
      </c>
      <c r="K1880" s="7">
        <f>_xlfn.XLOOKUP(A1880,Table3[customer_no],Table3[year_average],"NOT FOUND")</f>
        <v>1989</v>
      </c>
      <c r="L1880" cm="1">
        <f t="array" ref="L1880">_xlfn.XLOOKUP(A1880,Table3[customer_no],'Hospitalisation Details'!$D$2:$D$2344,"NOT FOUND")</f>
        <v>25</v>
      </c>
      <c r="M1880" s="33">
        <f>_xlfn.XLOOKUP(A1880,Table3[customer_no],Table3[dd/mm/yy],"NOT FOUND")</f>
        <v>32684</v>
      </c>
      <c r="N1880">
        <f>_xlfn.XLOOKUP(A1880,Table3[customer_no],Table3[age],"NOT FOUND")</f>
        <v>33</v>
      </c>
      <c r="O1880" cm="1">
        <f t="array" ref="O1880">_xlfn.XLOOKUP(A1880,Table3[customer_no],'Hospitalisation Details'!$E$2:$E$2344,"NOT FOUND")</f>
        <v>0</v>
      </c>
      <c r="P1880" t="str">
        <f>_xlfn.XLOOKUP(A1880,Table3[customer_no],Table3[hsplt_handled],"NOT FOUND")</f>
        <v>tier - 2</v>
      </c>
      <c r="Q1880" t="str">
        <f>_xlfn.XLOOKUP(A1880,Table3[customer_no],Table3[city_handled],"NOT FOUND")</f>
        <v>tier - 3</v>
      </c>
      <c r="R1880" t="str">
        <f>_xlfn.XLOOKUP(A1880,Table3[customer_no],Table3[state_id],"NOT FOUND")</f>
        <v>R1013</v>
      </c>
      <c r="S1880" s="34" cm="1">
        <f t="array" ref="S1880">_xlfn.XLOOKUP(A1880,Table3[customer_no],'Hospitalisation Details'!$F$2:$F$2344,"NOT FOUND")</f>
        <v>4185.1000000000004</v>
      </c>
      <c r="T1880" t="str">
        <f>_xlfn.XLOOKUP(A1880,Table2[Customer ID],Table2[BMI_category],"NOT FOUND")</f>
        <v>Normal Weight</v>
      </c>
      <c r="U1880" s="7">
        <f>_xlfn.XLOOKUP(A1880,Table2[Customer ID],Table2[no of surgery],"NOT FOUND")</f>
        <v>0</v>
      </c>
      <c r="V1880" t="str">
        <f>_xlfn.XLOOKUP(A1880,Table2[Customer ID],Table2[smoker_missing],"NOT FOUND")</f>
        <v>No</v>
      </c>
      <c r="W1880" t="str">
        <f t="shared" si="29"/>
        <v>Normal</v>
      </c>
      <c r="X1880" s="37">
        <f>SUM(Table5[[#This Row],[Title]:[Diabetes Level]])</f>
        <v>38945.81</v>
      </c>
    </row>
    <row r="1881" spans="1:24" x14ac:dyDescent="0.25">
      <c r="A1881" t="s">
        <v>488</v>
      </c>
      <c r="B1881" t="str">
        <f>VLOOKUP(A1881,'Customer Names'!$A$2:$E$2336,3,FALSE)</f>
        <v>Ms.</v>
      </c>
      <c r="C1881" t="str">
        <f>_xlfn.XLOOKUP(A1881,$A$2:$A$2336,'Customer Names'!$D$2:$D$2336,"NOT FOUND")</f>
        <v>Terri</v>
      </c>
      <c r="D1881" t="str">
        <f>_xlfn.XLOOKUP(A1881,$A$2:$A$2336,'Customer Names'!$E$2:$E$2336,"NOT FOUND")</f>
        <v>Cassel</v>
      </c>
      <c r="E1881" cm="1">
        <f t="array" ref="E1881">_xlfn.XLOOKUP(A1881,$A$2:$A$2336,Table2[BMI],"NOT FOUND")</f>
        <v>15.53</v>
      </c>
      <c r="F1881" cm="1">
        <f t="array" ref="F1881">_xlfn.XLOOKUP(A1881,$A$2:$A$2336,Table2[HBA1C],"NOT FOUND")</f>
        <v>5.81</v>
      </c>
      <c r="G1881" t="str" cm="1">
        <f t="array" ref="G1881">_xlfn.XLOOKUP(A1881,$A$2:$A$2336,Table2[Heart Issues],"NOT FOUND")</f>
        <v>No</v>
      </c>
      <c r="H1881" t="str" cm="1">
        <f t="array" ref="H1881">_xlfn.XLOOKUP(A1881,$A$2:$A$2336,Table2[Any Transplants],"NOT FOUND")</f>
        <v>No</v>
      </c>
      <c r="I1881" t="str" cm="1">
        <f t="array" ref="I1881">_xlfn.XLOOKUP(A1881,$A$2:$A$2336,Table2[Cancer history],"NOT FOUND")</f>
        <v>No</v>
      </c>
      <c r="J1881" t="str">
        <f>_xlfn.XLOOKUP(A1881,Table3[customer_no],Table3[month],"NOT FOUND")</f>
        <v>Sep</v>
      </c>
      <c r="K1881" s="7">
        <f>_xlfn.XLOOKUP(A1881,Table3[customer_no],Table3[year_average],"NOT FOUND")</f>
        <v>1984</v>
      </c>
      <c r="L1881" cm="1">
        <f t="array" ref="L1881">_xlfn.XLOOKUP(A1881,Table3[customer_no],'Hospitalisation Details'!$D$2:$D$2344,"NOT FOUND")</f>
        <v>16</v>
      </c>
      <c r="M1881" s="33">
        <f>_xlfn.XLOOKUP(A1881,Table3[customer_no],Table3[dd/mm/yy],"NOT FOUND")</f>
        <v>30941</v>
      </c>
      <c r="N1881">
        <f>_xlfn.XLOOKUP(A1881,Table3[customer_no],Table3[age],"NOT FOUND")</f>
        <v>38</v>
      </c>
      <c r="O1881" cm="1">
        <f t="array" ref="O1881">_xlfn.XLOOKUP(A1881,Table3[customer_no],'Hospitalisation Details'!$E$2:$E$2344,"NOT FOUND")</f>
        <v>3</v>
      </c>
      <c r="P1881" t="str">
        <f>_xlfn.XLOOKUP(A1881,Table3[customer_no],Table3[hsplt_handled],"NOT FOUND")</f>
        <v>tier - 2</v>
      </c>
      <c r="Q1881" t="str">
        <f>_xlfn.XLOOKUP(A1881,Table3[customer_no],Table3[city_handled],"NOT FOUND")</f>
        <v>tier - 2</v>
      </c>
      <c r="R1881" t="str">
        <f>_xlfn.XLOOKUP(A1881,Table3[customer_no],Table3[state_id],"NOT FOUND")</f>
        <v>R1012</v>
      </c>
      <c r="S1881" s="34" cm="1">
        <f t="array" ref="S1881">_xlfn.XLOOKUP(A1881,Table3[customer_no],'Hospitalisation Details'!$F$2:$F$2344,"NOT FOUND")</f>
        <v>4163.21</v>
      </c>
      <c r="T1881" t="str">
        <f>_xlfn.XLOOKUP(A1881,Table2[Customer ID],Table2[BMI_category],"NOT FOUND")</f>
        <v>Underweight</v>
      </c>
      <c r="U1881" s="7">
        <f>_xlfn.XLOOKUP(A1881,Table2[Customer ID],Table2[no of surgery],"NOT FOUND")</f>
        <v>1</v>
      </c>
      <c r="V1881" t="str">
        <f>_xlfn.XLOOKUP(A1881,Table2[Customer ID],Table2[smoker_missing],"NOT FOUND")</f>
        <v>No</v>
      </c>
      <c r="W1881" t="str">
        <f t="shared" si="29"/>
        <v>Prediabetes</v>
      </c>
      <c r="X1881" s="37">
        <f>SUM(Table5[[#This Row],[Title]:[Diabetes Level]])</f>
        <v>37167.549999999996</v>
      </c>
    </row>
    <row r="1882" spans="1:24" x14ac:dyDescent="0.25">
      <c r="A1882" t="s">
        <v>487</v>
      </c>
      <c r="B1882" t="str">
        <f>VLOOKUP(A1882,'Customer Names'!$A$2:$E$2336,3,FALSE)</f>
        <v>Mr.</v>
      </c>
      <c r="C1882" t="str">
        <f>_xlfn.XLOOKUP(A1882,$A$2:$A$2336,'Customer Names'!$D$2:$D$2336,"NOT FOUND")</f>
        <v>Eddie</v>
      </c>
      <c r="D1882" t="str">
        <f>_xlfn.XLOOKUP(A1882,$A$2:$A$2336,'Customer Names'!$E$2:$E$2336,"NOT FOUND")</f>
        <v>Ferguson</v>
      </c>
      <c r="E1882" cm="1">
        <f t="array" ref="E1882">_xlfn.XLOOKUP(A1882,$A$2:$A$2336,Table2[BMI],"NOT FOUND")</f>
        <v>30.7</v>
      </c>
      <c r="F1882" cm="1">
        <f t="array" ref="F1882">_xlfn.XLOOKUP(A1882,$A$2:$A$2336,Table2[HBA1C],"NOT FOUND")</f>
        <v>5.82</v>
      </c>
      <c r="G1882" t="str" cm="1">
        <f t="array" ref="G1882">_xlfn.XLOOKUP(A1882,$A$2:$A$2336,Table2[Heart Issues],"NOT FOUND")</f>
        <v>No</v>
      </c>
      <c r="H1882" t="str" cm="1">
        <f t="array" ref="H1882">_xlfn.XLOOKUP(A1882,$A$2:$A$2336,Table2[Any Transplants],"NOT FOUND")</f>
        <v>No</v>
      </c>
      <c r="I1882" t="str" cm="1">
        <f t="array" ref="I1882">_xlfn.XLOOKUP(A1882,$A$2:$A$2336,Table2[Cancer history],"NOT FOUND")</f>
        <v>No</v>
      </c>
      <c r="J1882" t="str">
        <f>_xlfn.XLOOKUP(A1882,Table3[customer_no],Table3[month],"NOT FOUND")</f>
        <v>Nov</v>
      </c>
      <c r="K1882" s="7">
        <f>_xlfn.XLOOKUP(A1882,Table3[customer_no],Table3[year_average],"NOT FOUND")</f>
        <v>1998</v>
      </c>
      <c r="L1882" cm="1">
        <f t="array" ref="L1882">_xlfn.XLOOKUP(A1882,Table3[customer_no],'Hospitalisation Details'!$D$2:$D$2344,"NOT FOUND")</f>
        <v>26</v>
      </c>
      <c r="M1882" s="33">
        <f>_xlfn.XLOOKUP(A1882,Table3[customer_no],Table3[dd/mm/yy],"NOT FOUND")</f>
        <v>36125</v>
      </c>
      <c r="N1882">
        <f>_xlfn.XLOOKUP(A1882,Table3[customer_no],Table3[age],"NOT FOUND")</f>
        <v>24</v>
      </c>
      <c r="O1882" cm="1">
        <f t="array" ref="O1882">_xlfn.XLOOKUP(A1882,Table3[customer_no],'Hospitalisation Details'!$E$2:$E$2344,"NOT FOUND")</f>
        <v>0</v>
      </c>
      <c r="P1882" t="str">
        <f>_xlfn.XLOOKUP(A1882,Table3[customer_no],Table3[hsplt_handled],"NOT FOUND")</f>
        <v>tier - 2</v>
      </c>
      <c r="Q1882" t="str">
        <f>_xlfn.XLOOKUP(A1882,Table3[customer_no],Table3[city_handled],"NOT FOUND")</f>
        <v>tier - 1</v>
      </c>
      <c r="R1882" t="str">
        <f>_xlfn.XLOOKUP(A1882,Table3[customer_no],Table3[state_id],"NOT FOUND")</f>
        <v>R1012</v>
      </c>
      <c r="S1882" s="34" cm="1">
        <f t="array" ref="S1882">_xlfn.XLOOKUP(A1882,Table3[customer_no],'Hospitalisation Details'!$F$2:$F$2344,"NOT FOUND")</f>
        <v>4154.97</v>
      </c>
      <c r="T1882" t="str">
        <f>_xlfn.XLOOKUP(A1882,Table2[Customer ID],Table2[BMI_category],"NOT FOUND")</f>
        <v>Obesity</v>
      </c>
      <c r="U1882" s="7">
        <f>_xlfn.XLOOKUP(A1882,Table2[Customer ID],Table2[no of surgery],"NOT FOUND")</f>
        <v>1</v>
      </c>
      <c r="V1882" t="str">
        <f>_xlfn.XLOOKUP(A1882,Table2[Customer ID],Table2[smoker_missing],"NOT FOUND")</f>
        <v>No</v>
      </c>
      <c r="W1882" t="str">
        <f t="shared" si="29"/>
        <v>Prediabetes</v>
      </c>
      <c r="X1882" s="37">
        <f>SUM(Table5[[#This Row],[Title]:[Diabetes Level]])</f>
        <v>42365.49</v>
      </c>
    </row>
    <row r="1883" spans="1:24" x14ac:dyDescent="0.25">
      <c r="A1883" t="s">
        <v>486</v>
      </c>
      <c r="B1883" t="str">
        <f>VLOOKUP(A1883,'Customer Names'!$A$2:$E$2336,3,FALSE)</f>
        <v>Ms.</v>
      </c>
      <c r="C1883" t="str">
        <f>_xlfn.XLOOKUP(A1883,$A$2:$A$2336,'Customer Names'!$D$2:$D$2336,"NOT FOUND")</f>
        <v>Pamela</v>
      </c>
      <c r="D1883" t="str">
        <f>_xlfn.XLOOKUP(A1883,$A$2:$A$2336,'Customer Names'!$E$2:$E$2336,"NOT FOUND")</f>
        <v>O'Sullivan</v>
      </c>
      <c r="E1883" cm="1">
        <f t="array" ref="E1883">_xlfn.XLOOKUP(A1883,$A$2:$A$2336,Table2[BMI],"NOT FOUND")</f>
        <v>33.33</v>
      </c>
      <c r="F1883" cm="1">
        <f t="array" ref="F1883">_xlfn.XLOOKUP(A1883,$A$2:$A$2336,Table2[HBA1C],"NOT FOUND")</f>
        <v>4.82</v>
      </c>
      <c r="G1883" t="str" cm="1">
        <f t="array" ref="G1883">_xlfn.XLOOKUP(A1883,$A$2:$A$2336,Table2[Heart Issues],"NOT FOUND")</f>
        <v>No</v>
      </c>
      <c r="H1883" t="str" cm="1">
        <f t="array" ref="H1883">_xlfn.XLOOKUP(A1883,$A$2:$A$2336,Table2[Any Transplants],"NOT FOUND")</f>
        <v>No</v>
      </c>
      <c r="I1883" t="str" cm="1">
        <f t="array" ref="I1883">_xlfn.XLOOKUP(A1883,$A$2:$A$2336,Table2[Cancer history],"NOT FOUND")</f>
        <v>No</v>
      </c>
      <c r="J1883" t="str">
        <f>_xlfn.XLOOKUP(A1883,Table3[customer_no],Table3[month],"NOT FOUND")</f>
        <v>Aug</v>
      </c>
      <c r="K1883" s="7">
        <f>_xlfn.XLOOKUP(A1883,Table3[customer_no],Table3[year_average],"NOT FOUND")</f>
        <v>1992</v>
      </c>
      <c r="L1883" cm="1">
        <f t="array" ref="L1883">_xlfn.XLOOKUP(A1883,Table3[customer_no],'Hospitalisation Details'!$D$2:$D$2344,"NOT FOUND")</f>
        <v>4</v>
      </c>
      <c r="M1883" s="33">
        <f>_xlfn.XLOOKUP(A1883,Table3[customer_no],Table3[dd/mm/yy],"NOT FOUND")</f>
        <v>33820</v>
      </c>
      <c r="N1883">
        <f>_xlfn.XLOOKUP(A1883,Table3[customer_no],Table3[age],"NOT FOUND")</f>
        <v>30</v>
      </c>
      <c r="O1883" cm="1">
        <f t="array" ref="O1883">_xlfn.XLOOKUP(A1883,Table3[customer_no],'Hospitalisation Details'!$E$2:$E$2344,"NOT FOUND")</f>
        <v>1</v>
      </c>
      <c r="P1883" t="str">
        <f>_xlfn.XLOOKUP(A1883,Table3[customer_no],Table3[hsplt_handled],"NOT FOUND")</f>
        <v>tier - 2</v>
      </c>
      <c r="Q1883" t="str">
        <f>_xlfn.XLOOKUP(A1883,Table3[customer_no],Table3[city_handled],"NOT FOUND")</f>
        <v>tier - 2</v>
      </c>
      <c r="R1883" t="str">
        <f>_xlfn.XLOOKUP(A1883,Table3[customer_no],Table3[state_id],"NOT FOUND")</f>
        <v>R1013</v>
      </c>
      <c r="S1883" s="34" cm="1">
        <f t="array" ref="S1883">_xlfn.XLOOKUP(A1883,Table3[customer_no],'Hospitalisation Details'!$F$2:$F$2344,"NOT FOUND")</f>
        <v>4151.03</v>
      </c>
      <c r="T1883" t="str">
        <f>_xlfn.XLOOKUP(A1883,Table2[Customer ID],Table2[BMI_category],"NOT FOUND")</f>
        <v>Obesity</v>
      </c>
      <c r="U1883" s="7">
        <f>_xlfn.XLOOKUP(A1883,Table2[Customer ID],Table2[no of surgery],"NOT FOUND")</f>
        <v>1</v>
      </c>
      <c r="V1883" t="str">
        <f>_xlfn.XLOOKUP(A1883,Table2[Customer ID],Table2[smoker_missing],"NOT FOUND")</f>
        <v>No</v>
      </c>
      <c r="W1883" t="str">
        <f t="shared" si="29"/>
        <v>Normal</v>
      </c>
      <c r="X1883" s="37">
        <f>SUM(Table5[[#This Row],[Title]:[Diabetes Level]])</f>
        <v>40037.18</v>
      </c>
    </row>
    <row r="1884" spans="1:24" x14ac:dyDescent="0.25">
      <c r="A1884" t="s">
        <v>485</v>
      </c>
      <c r="B1884" t="str">
        <f>VLOOKUP(A1884,'Customer Names'!$A$2:$E$2336,3,FALSE)</f>
        <v>Ms.</v>
      </c>
      <c r="C1884" t="str">
        <f>_xlfn.XLOOKUP(A1884,$A$2:$A$2336,'Customer Names'!$D$2:$D$2336,"NOT FOUND")</f>
        <v>Joyce</v>
      </c>
      <c r="D1884" t="str">
        <f>_xlfn.XLOOKUP(A1884,$A$2:$A$2336,'Customer Names'!$E$2:$E$2336,"NOT FOUND")</f>
        <v>Chepkirui</v>
      </c>
      <c r="E1884" cm="1">
        <f t="array" ref="E1884">_xlfn.XLOOKUP(A1884,$A$2:$A$2336,Table2[BMI],"NOT FOUND")</f>
        <v>32.4</v>
      </c>
      <c r="F1884" cm="1">
        <f t="array" ref="F1884">_xlfn.XLOOKUP(A1884,$A$2:$A$2336,Table2[HBA1C],"NOT FOUND")</f>
        <v>5.08</v>
      </c>
      <c r="G1884" t="str" cm="1">
        <f t="array" ref="G1884">_xlfn.XLOOKUP(A1884,$A$2:$A$2336,Table2[Heart Issues],"NOT FOUND")</f>
        <v>No</v>
      </c>
      <c r="H1884" t="str" cm="1">
        <f t="array" ref="H1884">_xlfn.XLOOKUP(A1884,$A$2:$A$2336,Table2[Any Transplants],"NOT FOUND")</f>
        <v>No</v>
      </c>
      <c r="I1884" t="str" cm="1">
        <f t="array" ref="I1884">_xlfn.XLOOKUP(A1884,$A$2:$A$2336,Table2[Cancer history],"NOT FOUND")</f>
        <v>No</v>
      </c>
      <c r="J1884" t="str">
        <f>_xlfn.XLOOKUP(A1884,Table3[customer_no],Table3[month],"NOT FOUND")</f>
        <v>Jun</v>
      </c>
      <c r="K1884" s="7">
        <f>_xlfn.XLOOKUP(A1884,Table3[customer_no],Table3[year_average],"NOT FOUND")</f>
        <v>1992</v>
      </c>
      <c r="L1884" cm="1">
        <f t="array" ref="L1884">_xlfn.XLOOKUP(A1884,Table3[customer_no],'Hospitalisation Details'!$D$2:$D$2344,"NOT FOUND")</f>
        <v>28</v>
      </c>
      <c r="M1884" s="33">
        <f>_xlfn.XLOOKUP(A1884,Table3[customer_no],Table3[dd/mm/yy],"NOT FOUND")</f>
        <v>33783</v>
      </c>
      <c r="N1884">
        <f>_xlfn.XLOOKUP(A1884,Table3[customer_no],Table3[age],"NOT FOUND")</f>
        <v>30</v>
      </c>
      <c r="O1884" cm="1">
        <f t="array" ref="O1884">_xlfn.XLOOKUP(A1884,Table3[customer_no],'Hospitalisation Details'!$E$2:$E$2344,"NOT FOUND")</f>
        <v>1</v>
      </c>
      <c r="P1884" t="str">
        <f>_xlfn.XLOOKUP(A1884,Table3[customer_no],Table3[hsplt_handled],"NOT FOUND")</f>
        <v>tier - 2</v>
      </c>
      <c r="Q1884" t="str">
        <f>_xlfn.XLOOKUP(A1884,Table3[customer_no],Table3[city_handled],"NOT FOUND")</f>
        <v>tier - 1</v>
      </c>
      <c r="R1884" t="str">
        <f>_xlfn.XLOOKUP(A1884,Table3[customer_no],Table3[state_id],"NOT FOUND")</f>
        <v>R1011</v>
      </c>
      <c r="S1884" s="34" cm="1">
        <f t="array" ref="S1884">_xlfn.XLOOKUP(A1884,Table3[customer_no],'Hospitalisation Details'!$F$2:$F$2344,"NOT FOUND")</f>
        <v>4149.74</v>
      </c>
      <c r="T1884" t="str">
        <f>_xlfn.XLOOKUP(A1884,Table2[Customer ID],Table2[BMI_category],"NOT FOUND")</f>
        <v>Obesity</v>
      </c>
      <c r="U1884" s="7">
        <f>_xlfn.XLOOKUP(A1884,Table2[Customer ID],Table2[no of surgery],"NOT FOUND")</f>
        <v>1</v>
      </c>
      <c r="V1884" t="str">
        <f>_xlfn.XLOOKUP(A1884,Table2[Customer ID],Table2[smoker_missing],"NOT FOUND")</f>
        <v>No</v>
      </c>
      <c r="W1884" t="str">
        <f t="shared" si="29"/>
        <v>Normal</v>
      </c>
      <c r="X1884" s="37">
        <f>SUM(Table5[[#This Row],[Title]:[Diabetes Level]])</f>
        <v>40022.22</v>
      </c>
    </row>
    <row r="1885" spans="1:24" x14ac:dyDescent="0.25">
      <c r="A1885" t="s">
        <v>484</v>
      </c>
      <c r="B1885" t="str">
        <f>VLOOKUP(A1885,'Customer Names'!$A$2:$E$2336,3,FALSE)</f>
        <v>Ms.</v>
      </c>
      <c r="C1885" t="str">
        <f>_xlfn.XLOOKUP(A1885,$A$2:$A$2336,'Customer Names'!$D$2:$D$2336,"NOT FOUND")</f>
        <v>Alison W.</v>
      </c>
      <c r="D1885" t="str">
        <f>_xlfn.XLOOKUP(A1885,$A$2:$A$2336,'Customer Names'!$E$2:$E$2336,"NOT FOUND")</f>
        <v>Gurney</v>
      </c>
      <c r="E1885" cm="1">
        <f t="array" ref="E1885">_xlfn.XLOOKUP(A1885,$A$2:$A$2336,Table2[BMI],"NOT FOUND")</f>
        <v>27.93</v>
      </c>
      <c r="F1885" cm="1">
        <f t="array" ref="F1885">_xlfn.XLOOKUP(A1885,$A$2:$A$2336,Table2[HBA1C],"NOT FOUND")</f>
        <v>5.59</v>
      </c>
      <c r="G1885" t="str" cm="1">
        <f t="array" ref="G1885">_xlfn.XLOOKUP(A1885,$A$2:$A$2336,Table2[Heart Issues],"NOT FOUND")</f>
        <v>No</v>
      </c>
      <c r="H1885" t="str" cm="1">
        <f t="array" ref="H1885">_xlfn.XLOOKUP(A1885,$A$2:$A$2336,Table2[Any Transplants],"NOT FOUND")</f>
        <v>No</v>
      </c>
      <c r="I1885" t="str" cm="1">
        <f t="array" ref="I1885">_xlfn.XLOOKUP(A1885,$A$2:$A$2336,Table2[Cancer history],"NOT FOUND")</f>
        <v>No</v>
      </c>
      <c r="J1885" t="str">
        <f>_xlfn.XLOOKUP(A1885,Table3[customer_no],Table3[month],"NOT FOUND")</f>
        <v>Jun</v>
      </c>
      <c r="K1885" s="7">
        <f>_xlfn.XLOOKUP(A1885,Table3[customer_no],Table3[year_average],"NOT FOUND")</f>
        <v>1992</v>
      </c>
      <c r="L1885" cm="1">
        <f t="array" ref="L1885">_xlfn.XLOOKUP(A1885,Table3[customer_no],'Hospitalisation Details'!$D$2:$D$2344,"NOT FOUND")</f>
        <v>18</v>
      </c>
      <c r="M1885" s="33">
        <f>_xlfn.XLOOKUP(A1885,Table3[customer_no],Table3[dd/mm/yy],"NOT FOUND")</f>
        <v>33773</v>
      </c>
      <c r="N1885">
        <f>_xlfn.XLOOKUP(A1885,Table3[customer_no],Table3[age],"NOT FOUND")</f>
        <v>30</v>
      </c>
      <c r="O1885" cm="1">
        <f t="array" ref="O1885">_xlfn.XLOOKUP(A1885,Table3[customer_no],'Hospitalisation Details'!$E$2:$E$2344,"NOT FOUND")</f>
        <v>0</v>
      </c>
      <c r="P1885" t="str">
        <f>_xlfn.XLOOKUP(A1885,Table3[customer_no],Table3[hsplt_handled],"NOT FOUND")</f>
        <v>tier - 2</v>
      </c>
      <c r="Q1885" t="str">
        <f>_xlfn.XLOOKUP(A1885,Table3[customer_no],Table3[city_handled],"NOT FOUND")</f>
        <v>tier - 3</v>
      </c>
      <c r="R1885" t="str">
        <f>_xlfn.XLOOKUP(A1885,Table3[customer_no],Table3[state_id],"NOT FOUND")</f>
        <v>R1024</v>
      </c>
      <c r="S1885" s="34" cm="1">
        <f t="array" ref="S1885">_xlfn.XLOOKUP(A1885,Table3[customer_no],'Hospitalisation Details'!$F$2:$F$2344,"NOT FOUND")</f>
        <v>4137.5200000000004</v>
      </c>
      <c r="T1885" t="str">
        <f>_xlfn.XLOOKUP(A1885,Table2[Customer ID],Table2[BMI_category],"NOT FOUND")</f>
        <v>Overweight</v>
      </c>
      <c r="U1885" s="7">
        <f>_xlfn.XLOOKUP(A1885,Table2[Customer ID],Table2[no of surgery],"NOT FOUND")</f>
        <v>1</v>
      </c>
      <c r="V1885" t="str">
        <f>_xlfn.XLOOKUP(A1885,Table2[Customer ID],Table2[smoker_missing],"NOT FOUND")</f>
        <v>No</v>
      </c>
      <c r="W1885" t="str">
        <f t="shared" si="29"/>
        <v>Normal</v>
      </c>
      <c r="X1885" s="37">
        <f>SUM(Table5[[#This Row],[Title]:[Diabetes Level]])</f>
        <v>39985.039999999994</v>
      </c>
    </row>
    <row r="1886" spans="1:24" x14ac:dyDescent="0.25">
      <c r="A1886" t="s">
        <v>483</v>
      </c>
      <c r="B1886" t="str">
        <f>VLOOKUP(A1886,'Customer Names'!$A$2:$E$2336,3,FALSE)</f>
        <v>Ms.</v>
      </c>
      <c r="C1886" t="str">
        <f>_xlfn.XLOOKUP(A1886,$A$2:$A$2336,'Customer Names'!$D$2:$D$2336,"NOT FOUND")</f>
        <v>Tammara C</v>
      </c>
      <c r="D1886" t="str">
        <f>_xlfn.XLOOKUP(A1886,$A$2:$A$2336,'Customer Names'!$E$2:$E$2336,"NOT FOUND")</f>
        <v>Francis</v>
      </c>
      <c r="E1886" cm="1">
        <f t="array" ref="E1886">_xlfn.XLOOKUP(A1886,$A$2:$A$2336,Table2[BMI],"NOT FOUND")</f>
        <v>21.754999999999999</v>
      </c>
      <c r="F1886" cm="1">
        <f t="array" ref="F1886">_xlfn.XLOOKUP(A1886,$A$2:$A$2336,Table2[HBA1C],"NOT FOUND")</f>
        <v>5.12</v>
      </c>
      <c r="G1886" t="str" cm="1">
        <f t="array" ref="G1886">_xlfn.XLOOKUP(A1886,$A$2:$A$2336,Table2[Heart Issues],"NOT FOUND")</f>
        <v>No</v>
      </c>
      <c r="H1886" t="str" cm="1">
        <f t="array" ref="H1886">_xlfn.XLOOKUP(A1886,$A$2:$A$2336,Table2[Any Transplants],"NOT FOUND")</f>
        <v>No</v>
      </c>
      <c r="I1886" t="str" cm="1">
        <f t="array" ref="I1886">_xlfn.XLOOKUP(A1886,$A$2:$A$2336,Table2[Cancer history],"NOT FOUND")</f>
        <v>No</v>
      </c>
      <c r="J1886" t="str">
        <f>_xlfn.XLOOKUP(A1886,Table3[customer_no],Table3[month],"NOT FOUND")</f>
        <v>Aug</v>
      </c>
      <c r="K1886" s="7">
        <f>_xlfn.XLOOKUP(A1886,Table3[customer_no],Table3[year_average],"NOT FOUND")</f>
        <v>1991</v>
      </c>
      <c r="L1886" cm="1">
        <f t="array" ref="L1886">_xlfn.XLOOKUP(A1886,Table3[customer_no],'Hospitalisation Details'!$D$2:$D$2344,"NOT FOUND")</f>
        <v>6</v>
      </c>
      <c r="M1886" s="33">
        <f>_xlfn.XLOOKUP(A1886,Table3[customer_no],Table3[dd/mm/yy],"NOT FOUND")</f>
        <v>33456</v>
      </c>
      <c r="N1886">
        <f>_xlfn.XLOOKUP(A1886,Table3[customer_no],Table3[age],"NOT FOUND")</f>
        <v>31</v>
      </c>
      <c r="O1886" cm="1">
        <f t="array" ref="O1886">_xlfn.XLOOKUP(A1886,Table3[customer_no],'Hospitalisation Details'!$E$2:$E$2344,"NOT FOUND")</f>
        <v>0</v>
      </c>
      <c r="P1886" t="str">
        <f>_xlfn.XLOOKUP(A1886,Table3[customer_no],Table3[hsplt_handled],"NOT FOUND")</f>
        <v>tier - 2</v>
      </c>
      <c r="Q1886" t="str">
        <f>_xlfn.XLOOKUP(A1886,Table3[customer_no],Table3[city_handled],"NOT FOUND")</f>
        <v>tier - 1</v>
      </c>
      <c r="R1886" t="str">
        <f>_xlfn.XLOOKUP(A1886,Table3[customer_no],Table3[state_id],"NOT FOUND")</f>
        <v>R1012</v>
      </c>
      <c r="S1886" s="34" cm="1">
        <f t="array" ref="S1886">_xlfn.XLOOKUP(A1886,Table3[customer_no],'Hospitalisation Details'!$F$2:$F$2344,"NOT FOUND")</f>
        <v>4134.08</v>
      </c>
      <c r="T1886" t="str">
        <f>_xlfn.XLOOKUP(A1886,Table2[Customer ID],Table2[BMI_category],"NOT FOUND")</f>
        <v>Normal Weight</v>
      </c>
      <c r="U1886" s="7">
        <f>_xlfn.XLOOKUP(A1886,Table2[Customer ID],Table2[no of surgery],"NOT FOUND")</f>
        <v>0</v>
      </c>
      <c r="V1886" t="str">
        <f>_xlfn.XLOOKUP(A1886,Table2[Customer ID],Table2[smoker_missing],"NOT FOUND")</f>
        <v>No</v>
      </c>
      <c r="W1886" t="str">
        <f t="shared" si="29"/>
        <v>Normal</v>
      </c>
      <c r="X1886" s="37">
        <f>SUM(Table5[[#This Row],[Title]:[Diabetes Level]])</f>
        <v>39644.955000000002</v>
      </c>
    </row>
    <row r="1887" spans="1:24" x14ac:dyDescent="0.25">
      <c r="A1887" t="s">
        <v>482</v>
      </c>
      <c r="B1887" t="str">
        <f>VLOOKUP(A1887,'Customer Names'!$A$2:$E$2336,3,FALSE)</f>
        <v>Ms.</v>
      </c>
      <c r="C1887" t="str">
        <f>_xlfn.XLOOKUP(A1887,$A$2:$A$2336,'Customer Names'!$D$2:$D$2336,"NOT FOUND")</f>
        <v>Dorota</v>
      </c>
      <c r="D1887" t="str">
        <f>_xlfn.XLOOKUP(A1887,$A$2:$A$2336,'Customer Names'!$E$2:$E$2336,"NOT FOUND")</f>
        <v>Gruca</v>
      </c>
      <c r="E1887" cm="1">
        <f t="array" ref="E1887">_xlfn.XLOOKUP(A1887,$A$2:$A$2336,Table2[BMI],"NOT FOUND")</f>
        <v>25.934999999999999</v>
      </c>
      <c r="F1887" cm="1">
        <f t="array" ref="F1887">_xlfn.XLOOKUP(A1887,$A$2:$A$2336,Table2[HBA1C],"NOT FOUND")</f>
        <v>4.95</v>
      </c>
      <c r="G1887" t="str" cm="1">
        <f t="array" ref="G1887">_xlfn.XLOOKUP(A1887,$A$2:$A$2336,Table2[Heart Issues],"NOT FOUND")</f>
        <v>No</v>
      </c>
      <c r="H1887" t="str" cm="1">
        <f t="array" ref="H1887">_xlfn.XLOOKUP(A1887,$A$2:$A$2336,Table2[Any Transplants],"NOT FOUND")</f>
        <v>No</v>
      </c>
      <c r="I1887" t="str" cm="1">
        <f t="array" ref="I1887">_xlfn.XLOOKUP(A1887,$A$2:$A$2336,Table2[Cancer history],"NOT FOUND")</f>
        <v>No</v>
      </c>
      <c r="J1887" t="str">
        <f>_xlfn.XLOOKUP(A1887,Table3[customer_no],Table3[month],"NOT FOUND")</f>
        <v>Aug</v>
      </c>
      <c r="K1887" s="7">
        <f>_xlfn.XLOOKUP(A1887,Table3[customer_no],Table3[year_average],"NOT FOUND")</f>
        <v>1994</v>
      </c>
      <c r="L1887" cm="1">
        <f t="array" ref="L1887">_xlfn.XLOOKUP(A1887,Table3[customer_no],'Hospitalisation Details'!$D$2:$D$2344,"NOT FOUND")</f>
        <v>21</v>
      </c>
      <c r="M1887" s="33">
        <f>_xlfn.XLOOKUP(A1887,Table3[customer_no],Table3[dd/mm/yy],"NOT FOUND")</f>
        <v>34567</v>
      </c>
      <c r="N1887">
        <f>_xlfn.XLOOKUP(A1887,Table3[customer_no],Table3[age],"NOT FOUND")</f>
        <v>28</v>
      </c>
      <c r="O1887" cm="1">
        <f t="array" ref="O1887">_xlfn.XLOOKUP(A1887,Table3[customer_no],'Hospitalisation Details'!$E$2:$E$2344,"NOT FOUND")</f>
        <v>1</v>
      </c>
      <c r="P1887" t="str">
        <f>_xlfn.XLOOKUP(A1887,Table3[customer_no],Table3[hsplt_handled],"NOT FOUND")</f>
        <v>tier - 2</v>
      </c>
      <c r="Q1887" t="str">
        <f>_xlfn.XLOOKUP(A1887,Table3[customer_no],Table3[city_handled],"NOT FOUND")</f>
        <v>tier - 3</v>
      </c>
      <c r="R1887" t="str">
        <f>_xlfn.XLOOKUP(A1887,Table3[customer_no],Table3[state_id],"NOT FOUND")</f>
        <v>R1012</v>
      </c>
      <c r="S1887" s="34" cm="1">
        <f t="array" ref="S1887">_xlfn.XLOOKUP(A1887,Table3[customer_no],'Hospitalisation Details'!$F$2:$F$2344,"NOT FOUND")</f>
        <v>4133.6400000000003</v>
      </c>
      <c r="T1887" t="str">
        <f>_xlfn.XLOOKUP(A1887,Table2[Customer ID],Table2[BMI_category],"NOT FOUND")</f>
        <v>Overweight</v>
      </c>
      <c r="U1887" s="7">
        <f>_xlfn.XLOOKUP(A1887,Table2[Customer ID],Table2[no of surgery],"NOT FOUND")</f>
        <v>0</v>
      </c>
      <c r="V1887" t="str">
        <f>_xlfn.XLOOKUP(A1887,Table2[Customer ID],Table2[smoker_missing],"NOT FOUND")</f>
        <v>No</v>
      </c>
      <c r="W1887" t="str">
        <f t="shared" si="29"/>
        <v>Normal</v>
      </c>
      <c r="X1887" s="37">
        <f>SUM(Table5[[#This Row],[Title]:[Diabetes Level]])</f>
        <v>40775.525000000001</v>
      </c>
    </row>
    <row r="1888" spans="1:24" x14ac:dyDescent="0.25">
      <c r="A1888" t="s">
        <v>481</v>
      </c>
      <c r="B1888" t="str">
        <f>VLOOKUP(A1888,'Customer Names'!$A$2:$E$2336,3,FALSE)</f>
        <v>Mr.</v>
      </c>
      <c r="C1888" t="str">
        <f>_xlfn.XLOOKUP(A1888,$A$2:$A$2336,'Customer Names'!$D$2:$D$2336,"NOT FOUND")</f>
        <v>Jose Norberto Sr.</v>
      </c>
      <c r="D1888" t="str">
        <f>_xlfn.XLOOKUP(A1888,$A$2:$A$2336,'Customer Names'!$E$2:$E$2336,"NOT FOUND")</f>
        <v>Rojas Alvarez</v>
      </c>
      <c r="E1888" cm="1">
        <f t="array" ref="E1888">_xlfn.XLOOKUP(A1888,$A$2:$A$2336,Table2[BMI],"NOT FOUND")</f>
        <v>31.5</v>
      </c>
      <c r="F1888" cm="1">
        <f t="array" ref="F1888">_xlfn.XLOOKUP(A1888,$A$2:$A$2336,Table2[HBA1C],"NOT FOUND")</f>
        <v>6.16</v>
      </c>
      <c r="G1888" t="str" cm="1">
        <f t="array" ref="G1888">_xlfn.XLOOKUP(A1888,$A$2:$A$2336,Table2[Heart Issues],"NOT FOUND")</f>
        <v>No</v>
      </c>
      <c r="H1888" t="str" cm="1">
        <f t="array" ref="H1888">_xlfn.XLOOKUP(A1888,$A$2:$A$2336,Table2[Any Transplants],"NOT FOUND")</f>
        <v>No</v>
      </c>
      <c r="I1888" t="str" cm="1">
        <f t="array" ref="I1888">_xlfn.XLOOKUP(A1888,$A$2:$A$2336,Table2[Cancer history],"NOT FOUND")</f>
        <v>No</v>
      </c>
      <c r="J1888" t="str">
        <f>_xlfn.XLOOKUP(A1888,Table3[customer_no],Table3[month],"NOT FOUND")</f>
        <v>Dec</v>
      </c>
      <c r="K1888" s="7">
        <f>_xlfn.XLOOKUP(A1888,Table3[customer_no],Table3[year_average],"NOT FOUND")</f>
        <v>1990</v>
      </c>
      <c r="L1888" cm="1">
        <f t="array" ref="L1888">_xlfn.XLOOKUP(A1888,Table3[customer_no],'Hospitalisation Details'!$D$2:$D$2344,"NOT FOUND")</f>
        <v>14</v>
      </c>
      <c r="M1888" s="33">
        <f>_xlfn.XLOOKUP(A1888,Table3[customer_no],Table3[dd/mm/yy],"NOT FOUND")</f>
        <v>33221</v>
      </c>
      <c r="N1888">
        <f>_xlfn.XLOOKUP(A1888,Table3[customer_no],Table3[age],"NOT FOUND")</f>
        <v>32</v>
      </c>
      <c r="O1888" cm="1">
        <f t="array" ref="O1888">_xlfn.XLOOKUP(A1888,Table3[customer_no],'Hospitalisation Details'!$E$2:$E$2344,"NOT FOUND")</f>
        <v>1</v>
      </c>
      <c r="P1888" t="str">
        <f>_xlfn.XLOOKUP(A1888,Table3[customer_no],Table3[hsplt_handled],"NOT FOUND")</f>
        <v>tier - 2</v>
      </c>
      <c r="Q1888" t="str">
        <f>_xlfn.XLOOKUP(A1888,Table3[customer_no],Table3[city_handled],"NOT FOUND")</f>
        <v>tier - 3</v>
      </c>
      <c r="R1888" t="str">
        <f>_xlfn.XLOOKUP(A1888,Table3[customer_no],Table3[state_id],"NOT FOUND")</f>
        <v>R1011</v>
      </c>
      <c r="S1888" s="34" cm="1">
        <f t="array" ref="S1888">_xlfn.XLOOKUP(A1888,Table3[customer_no],'Hospitalisation Details'!$F$2:$F$2344,"NOT FOUND")</f>
        <v>4076.5</v>
      </c>
      <c r="T1888" t="str">
        <f>_xlfn.XLOOKUP(A1888,Table2[Customer ID],Table2[BMI_category],"NOT FOUND")</f>
        <v>Obesity</v>
      </c>
      <c r="U1888" s="7">
        <f>_xlfn.XLOOKUP(A1888,Table2[Customer ID],Table2[no of surgery],"NOT FOUND")</f>
        <v>0</v>
      </c>
      <c r="V1888" t="str">
        <f>_xlfn.XLOOKUP(A1888,Table2[Customer ID],Table2[smoker_missing],"NOT FOUND")</f>
        <v>No</v>
      </c>
      <c r="W1888" t="str">
        <f t="shared" si="29"/>
        <v>Prediabetes</v>
      </c>
      <c r="X1888" s="37">
        <f>SUM(Table5[[#This Row],[Title]:[Diabetes Level]])</f>
        <v>39372.160000000003</v>
      </c>
    </row>
    <row r="1889" spans="1:24" x14ac:dyDescent="0.25">
      <c r="A1889" t="s">
        <v>480</v>
      </c>
      <c r="B1889" t="str">
        <f>VLOOKUP(A1889,'Customer Names'!$A$2:$E$2336,3,FALSE)</f>
        <v>Mr.</v>
      </c>
      <c r="C1889" t="str">
        <f>_xlfn.XLOOKUP(A1889,$A$2:$A$2336,'Customer Names'!$D$2:$D$2336,"NOT FOUND")</f>
        <v>Peter</v>
      </c>
      <c r="D1889" t="str">
        <f>_xlfn.XLOOKUP(A1889,$A$2:$A$2336,'Customer Names'!$E$2:$E$2336,"NOT FOUND")</f>
        <v>Denton</v>
      </c>
      <c r="E1889" cm="1">
        <f t="array" ref="E1889">_xlfn.XLOOKUP(A1889,$A$2:$A$2336,Table2[BMI],"NOT FOUND")</f>
        <v>30.03</v>
      </c>
      <c r="F1889" cm="1">
        <f t="array" ref="F1889">_xlfn.XLOOKUP(A1889,$A$2:$A$2336,Table2[HBA1C],"NOT FOUND")</f>
        <v>6.41</v>
      </c>
      <c r="G1889" t="str" cm="1">
        <f t="array" ref="G1889">_xlfn.XLOOKUP(A1889,$A$2:$A$2336,Table2[Heart Issues],"NOT FOUND")</f>
        <v>No</v>
      </c>
      <c r="H1889" t="str" cm="1">
        <f t="array" ref="H1889">_xlfn.XLOOKUP(A1889,$A$2:$A$2336,Table2[Any Transplants],"NOT FOUND")</f>
        <v>No</v>
      </c>
      <c r="I1889" t="str" cm="1">
        <f t="array" ref="I1889">_xlfn.XLOOKUP(A1889,$A$2:$A$2336,Table2[Cancer history],"NOT FOUND")</f>
        <v>No</v>
      </c>
      <c r="J1889" t="str">
        <f>_xlfn.XLOOKUP(A1889,Table3[customer_no],Table3[month],"NOT FOUND")</f>
        <v>Dec</v>
      </c>
      <c r="K1889" s="7">
        <f>_xlfn.XLOOKUP(A1889,Table3[customer_no],Table3[year_average],"NOT FOUND")</f>
        <v>1990</v>
      </c>
      <c r="L1889" cm="1">
        <f t="array" ref="L1889">_xlfn.XLOOKUP(A1889,Table3[customer_no],'Hospitalisation Details'!$D$2:$D$2344,"NOT FOUND")</f>
        <v>1</v>
      </c>
      <c r="M1889" s="33">
        <f>_xlfn.XLOOKUP(A1889,Table3[customer_no],Table3[dd/mm/yy],"NOT FOUND")</f>
        <v>33208</v>
      </c>
      <c r="N1889">
        <f>_xlfn.XLOOKUP(A1889,Table3[customer_no],Table3[age],"NOT FOUND")</f>
        <v>32</v>
      </c>
      <c r="O1889" cm="1">
        <f t="array" ref="O1889">_xlfn.XLOOKUP(A1889,Table3[customer_no],'Hospitalisation Details'!$E$2:$E$2344,"NOT FOUND")</f>
        <v>1</v>
      </c>
      <c r="P1889" t="str">
        <f>_xlfn.XLOOKUP(A1889,Table3[customer_no],Table3[hsplt_handled],"NOT FOUND")</f>
        <v>tier - 3</v>
      </c>
      <c r="Q1889" t="str">
        <f>_xlfn.XLOOKUP(A1889,Table3[customer_no],Table3[city_handled],"NOT FOUND")</f>
        <v>tier - 2</v>
      </c>
      <c r="R1889" t="str">
        <f>_xlfn.XLOOKUP(A1889,Table3[customer_no],Table3[state_id],"NOT FOUND")</f>
        <v>R1013</v>
      </c>
      <c r="S1889" s="34" cm="1">
        <f t="array" ref="S1889">_xlfn.XLOOKUP(A1889,Table3[customer_no],'Hospitalisation Details'!$F$2:$F$2344,"NOT FOUND")</f>
        <v>4074.45</v>
      </c>
      <c r="T1889" t="str">
        <f>_xlfn.XLOOKUP(A1889,Table2[Customer ID],Table2[BMI_category],"NOT FOUND")</f>
        <v>Obesity</v>
      </c>
      <c r="U1889" s="7">
        <f>_xlfn.XLOOKUP(A1889,Table2[Customer ID],Table2[no of surgery],"NOT FOUND")</f>
        <v>0</v>
      </c>
      <c r="V1889" t="str">
        <f>_xlfn.XLOOKUP(A1889,Table2[Customer ID],Table2[smoker_missing],"NOT FOUND")</f>
        <v>No</v>
      </c>
      <c r="W1889" t="str">
        <f t="shared" si="29"/>
        <v>Diabetes</v>
      </c>
      <c r="X1889" s="37">
        <f>SUM(Table5[[#This Row],[Title]:[Diabetes Level]])</f>
        <v>39342.89</v>
      </c>
    </row>
    <row r="1890" spans="1:24" x14ac:dyDescent="0.25">
      <c r="A1890" t="s">
        <v>479</v>
      </c>
      <c r="B1890" t="str">
        <f>VLOOKUP(A1890,'Customer Names'!$A$2:$E$2336,3,FALSE)</f>
        <v>Mr.</v>
      </c>
      <c r="C1890" t="str">
        <f>_xlfn.XLOOKUP(A1890,$A$2:$A$2336,'Customer Names'!$D$2:$D$2336,"NOT FOUND")</f>
        <v>Bryant</v>
      </c>
      <c r="D1890" t="str">
        <f>_xlfn.XLOOKUP(A1890,$A$2:$A$2336,'Customer Names'!$E$2:$E$2336,"NOT FOUND")</f>
        <v>Mason</v>
      </c>
      <c r="E1890" cm="1">
        <f t="array" ref="E1890">_xlfn.XLOOKUP(A1890,$A$2:$A$2336,Table2[BMI],"NOT FOUND")</f>
        <v>33.479999999999997</v>
      </c>
      <c r="F1890" cm="1">
        <f t="array" ref="F1890">_xlfn.XLOOKUP(A1890,$A$2:$A$2336,Table2[HBA1C],"NOT FOUND")</f>
        <v>8.94</v>
      </c>
      <c r="G1890" t="str" cm="1">
        <f t="array" ref="G1890">_xlfn.XLOOKUP(A1890,$A$2:$A$2336,Table2[Heart Issues],"NOT FOUND")</f>
        <v>No</v>
      </c>
      <c r="H1890" t="str" cm="1">
        <f t="array" ref="H1890">_xlfn.XLOOKUP(A1890,$A$2:$A$2336,Table2[Any Transplants],"NOT FOUND")</f>
        <v>No</v>
      </c>
      <c r="I1890" t="str" cm="1">
        <f t="array" ref="I1890">_xlfn.XLOOKUP(A1890,$A$2:$A$2336,Table2[Cancer history],"NOT FOUND")</f>
        <v>No</v>
      </c>
      <c r="J1890" t="str">
        <f>_xlfn.XLOOKUP(A1890,Table3[customer_no],Table3[month],"NOT FOUND")</f>
        <v>Oct</v>
      </c>
      <c r="K1890" s="7">
        <f>_xlfn.XLOOKUP(A1890,Table3[customer_no],Table3[year_average],"NOT FOUND")</f>
        <v>2002</v>
      </c>
      <c r="L1890" cm="1">
        <f t="array" ref="L1890">_xlfn.XLOOKUP(A1890,Table3[customer_no],'Hospitalisation Details'!$D$2:$D$2344,"NOT FOUND")</f>
        <v>18</v>
      </c>
      <c r="M1890" s="33">
        <f>_xlfn.XLOOKUP(A1890,Table3[customer_no],Table3[dd/mm/yy],"NOT FOUND")</f>
        <v>37547</v>
      </c>
      <c r="N1890">
        <f>_xlfn.XLOOKUP(A1890,Table3[customer_no],Table3[age],"NOT FOUND")</f>
        <v>20</v>
      </c>
      <c r="O1890" cm="1">
        <f t="array" ref="O1890">_xlfn.XLOOKUP(A1890,Table3[customer_no],'Hospitalisation Details'!$E$2:$E$2344,"NOT FOUND")</f>
        <v>0</v>
      </c>
      <c r="P1890" t="str">
        <f>_xlfn.XLOOKUP(A1890,Table3[customer_no],Table3[hsplt_handled],"NOT FOUND")</f>
        <v>tier - 2</v>
      </c>
      <c r="Q1890" t="str">
        <f>_xlfn.XLOOKUP(A1890,Table3[customer_no],Table3[city_handled],"NOT FOUND")</f>
        <v>tier - 1</v>
      </c>
      <c r="R1890" t="str">
        <f>_xlfn.XLOOKUP(A1890,Table3[customer_no],Table3[state_id],"NOT FOUND")</f>
        <v>R1012</v>
      </c>
      <c r="S1890" s="34" cm="1">
        <f t="array" ref="S1890">_xlfn.XLOOKUP(A1890,Table3[customer_no],'Hospitalisation Details'!$F$2:$F$2344,"NOT FOUND")</f>
        <v>4070.51</v>
      </c>
      <c r="T1890" t="str">
        <f>_xlfn.XLOOKUP(A1890,Table2[Customer ID],Table2[BMI_category],"NOT FOUND")</f>
        <v>Obesity</v>
      </c>
      <c r="U1890" s="7">
        <f>_xlfn.XLOOKUP(A1890,Table2[Customer ID],Table2[no of surgery],"NOT FOUND")</f>
        <v>0</v>
      </c>
      <c r="V1890" t="str">
        <f>_xlfn.XLOOKUP(A1890,Table2[Customer ID],Table2[smoker_missing],"NOT FOUND")</f>
        <v>No</v>
      </c>
      <c r="W1890" t="str">
        <f t="shared" si="29"/>
        <v>Diabetes</v>
      </c>
      <c r="X1890" s="37">
        <f>SUM(Table5[[#This Row],[Title]:[Diabetes Level]])</f>
        <v>43699.93</v>
      </c>
    </row>
    <row r="1891" spans="1:24" x14ac:dyDescent="0.25">
      <c r="A1891" t="s">
        <v>478</v>
      </c>
      <c r="B1891" t="str">
        <f>VLOOKUP(A1891,'Customer Names'!$A$2:$E$2336,3,FALSE)</f>
        <v>Ms.</v>
      </c>
      <c r="C1891" t="str">
        <f>_xlfn.XLOOKUP(A1891,$A$2:$A$2336,'Customer Names'!$D$2:$D$2336,"NOT FOUND")</f>
        <v>Christina</v>
      </c>
      <c r="D1891" t="str">
        <f>_xlfn.XLOOKUP(A1891,$A$2:$A$2336,'Customer Names'!$E$2:$E$2336,"NOT FOUND")</f>
        <v>Trout</v>
      </c>
      <c r="E1891" cm="1">
        <f t="array" ref="E1891">_xlfn.XLOOKUP(A1891,$A$2:$A$2336,Table2[BMI],"NOT FOUND")</f>
        <v>16.510000000000002</v>
      </c>
      <c r="F1891" cm="1">
        <f t="array" ref="F1891">_xlfn.XLOOKUP(A1891,$A$2:$A$2336,Table2[HBA1C],"NOT FOUND")</f>
        <v>4.42</v>
      </c>
      <c r="G1891" t="str" cm="1">
        <f t="array" ref="G1891">_xlfn.XLOOKUP(A1891,$A$2:$A$2336,Table2[Heart Issues],"NOT FOUND")</f>
        <v>yes</v>
      </c>
      <c r="H1891" t="str" cm="1">
        <f t="array" ref="H1891">_xlfn.XLOOKUP(A1891,$A$2:$A$2336,Table2[Any Transplants],"NOT FOUND")</f>
        <v>No</v>
      </c>
      <c r="I1891" t="str" cm="1">
        <f t="array" ref="I1891">_xlfn.XLOOKUP(A1891,$A$2:$A$2336,Table2[Cancer history],"NOT FOUND")</f>
        <v>Yes</v>
      </c>
      <c r="J1891" t="str">
        <f>_xlfn.XLOOKUP(A1891,Table3[customer_no],Table3[month],"NOT FOUND")</f>
        <v>Sep</v>
      </c>
      <c r="K1891" s="7">
        <f>_xlfn.XLOOKUP(A1891,Table3[customer_no],Table3[year_average],"NOT FOUND")</f>
        <v>1983</v>
      </c>
      <c r="L1891" cm="1">
        <f t="array" ref="L1891">_xlfn.XLOOKUP(A1891,Table3[customer_no],'Hospitalisation Details'!$D$2:$D$2344,"NOT FOUND")</f>
        <v>16</v>
      </c>
      <c r="M1891" s="33">
        <f>_xlfn.XLOOKUP(A1891,Table3[customer_no],Table3[dd/mm/yy],"NOT FOUND")</f>
        <v>30575</v>
      </c>
      <c r="N1891">
        <f>_xlfn.XLOOKUP(A1891,Table3[customer_no],Table3[age],"NOT FOUND")</f>
        <v>39</v>
      </c>
      <c r="O1891" cm="1">
        <f t="array" ref="O1891">_xlfn.XLOOKUP(A1891,Table3[customer_no],'Hospitalisation Details'!$E$2:$E$2344,"NOT FOUND")</f>
        <v>3</v>
      </c>
      <c r="P1891" t="str">
        <f>_xlfn.XLOOKUP(A1891,Table3[customer_no],Table3[hsplt_handled],"NOT FOUND")</f>
        <v>tier - 2</v>
      </c>
      <c r="Q1891" t="str">
        <f>_xlfn.XLOOKUP(A1891,Table3[customer_no],Table3[city_handled],"NOT FOUND")</f>
        <v>tier - 1</v>
      </c>
      <c r="R1891" t="str">
        <f>_xlfn.XLOOKUP(A1891,Table3[customer_no],Table3[state_id],"NOT FOUND")</f>
        <v>R1013</v>
      </c>
      <c r="S1891" s="34" cm="1">
        <f t="array" ref="S1891">_xlfn.XLOOKUP(A1891,Table3[customer_no],'Hospitalisation Details'!$F$2:$F$2344,"NOT FOUND")</f>
        <v>4070.42</v>
      </c>
      <c r="T1891" t="str">
        <f>_xlfn.XLOOKUP(A1891,Table2[Customer ID],Table2[BMI_category],"NOT FOUND")</f>
        <v>Underweight</v>
      </c>
      <c r="U1891" s="7">
        <f>_xlfn.XLOOKUP(A1891,Table2[Customer ID],Table2[no of surgery],"NOT FOUND")</f>
        <v>1</v>
      </c>
      <c r="V1891" t="str">
        <f>_xlfn.XLOOKUP(A1891,Table2[Customer ID],Table2[smoker_missing],"NOT FOUND")</f>
        <v>No</v>
      </c>
      <c r="W1891" t="str">
        <f t="shared" si="29"/>
        <v>Normal</v>
      </c>
      <c r="X1891" s="37">
        <f>SUM(Table5[[#This Row],[Title]:[Diabetes Level]])</f>
        <v>36708.35</v>
      </c>
    </row>
    <row r="1892" spans="1:24" x14ac:dyDescent="0.25">
      <c r="A1892" t="s">
        <v>477</v>
      </c>
      <c r="B1892" t="str">
        <f>VLOOKUP(A1892,'Customer Names'!$A$2:$E$2336,3,FALSE)</f>
        <v>Mr.</v>
      </c>
      <c r="C1892" t="str">
        <f>_xlfn.XLOOKUP(A1892,$A$2:$A$2336,'Customer Names'!$D$2:$D$2336,"NOT FOUND")</f>
        <v>John</v>
      </c>
      <c r="D1892" t="str">
        <f>_xlfn.XLOOKUP(A1892,$A$2:$A$2336,'Customer Names'!$E$2:$E$2336,"NOT FOUND")</f>
        <v>Gilbert</v>
      </c>
      <c r="E1892" cm="1">
        <f t="array" ref="E1892">_xlfn.XLOOKUP(A1892,$A$2:$A$2336,Table2[BMI],"NOT FOUND")</f>
        <v>33.155000000000001</v>
      </c>
      <c r="F1892" cm="1">
        <f t="array" ref="F1892">_xlfn.XLOOKUP(A1892,$A$2:$A$2336,Table2[HBA1C],"NOT FOUND")</f>
        <v>5.3</v>
      </c>
      <c r="G1892" t="str" cm="1">
        <f t="array" ref="G1892">_xlfn.XLOOKUP(A1892,$A$2:$A$2336,Table2[Heart Issues],"NOT FOUND")</f>
        <v>yes</v>
      </c>
      <c r="H1892" t="str" cm="1">
        <f t="array" ref="H1892">_xlfn.XLOOKUP(A1892,$A$2:$A$2336,Table2[Any Transplants],"NOT FOUND")</f>
        <v>No</v>
      </c>
      <c r="I1892" t="str" cm="1">
        <f t="array" ref="I1892">_xlfn.XLOOKUP(A1892,$A$2:$A$2336,Table2[Cancer history],"NOT FOUND")</f>
        <v>No</v>
      </c>
      <c r="J1892" t="str">
        <f>_xlfn.XLOOKUP(A1892,Table3[customer_no],Table3[month],"NOT FOUND")</f>
        <v>Sep</v>
      </c>
      <c r="K1892" s="7">
        <f>_xlfn.XLOOKUP(A1892,Table3[customer_no],Table3[year_average],"NOT FOUND")</f>
        <v>1995</v>
      </c>
      <c r="L1892" cm="1">
        <f t="array" ref="L1892">_xlfn.XLOOKUP(A1892,Table3[customer_no],'Hospitalisation Details'!$D$2:$D$2344,"NOT FOUND")</f>
        <v>14</v>
      </c>
      <c r="M1892" s="33">
        <f>_xlfn.XLOOKUP(A1892,Table3[customer_no],Table3[dd/mm/yy],"NOT FOUND")</f>
        <v>34956</v>
      </c>
      <c r="N1892">
        <f>_xlfn.XLOOKUP(A1892,Table3[customer_no],Table3[age],"NOT FOUND")</f>
        <v>27</v>
      </c>
      <c r="O1892" cm="1">
        <f t="array" ref="O1892">_xlfn.XLOOKUP(A1892,Table3[customer_no],'Hospitalisation Details'!$E$2:$E$2344,"NOT FOUND")</f>
        <v>2</v>
      </c>
      <c r="P1892" t="str">
        <f>_xlfn.XLOOKUP(A1892,Table3[customer_no],Table3[hsplt_handled],"NOT FOUND")</f>
        <v>tier - 3</v>
      </c>
      <c r="Q1892" t="str">
        <f>_xlfn.XLOOKUP(A1892,Table3[customer_no],Table3[city_handled],"NOT FOUND")</f>
        <v>tier - 3</v>
      </c>
      <c r="R1892" t="str">
        <f>_xlfn.XLOOKUP(A1892,Table3[customer_no],Table3[state_id],"NOT FOUND")</f>
        <v>R1012</v>
      </c>
      <c r="S1892" s="34" cm="1">
        <f t="array" ref="S1892">_xlfn.XLOOKUP(A1892,Table3[customer_no],'Hospitalisation Details'!$F$2:$F$2344,"NOT FOUND")</f>
        <v>4058.71</v>
      </c>
      <c r="T1892" t="str">
        <f>_xlfn.XLOOKUP(A1892,Table2[Customer ID],Table2[BMI_category],"NOT FOUND")</f>
        <v>Obesity</v>
      </c>
      <c r="U1892" s="7">
        <f>_xlfn.XLOOKUP(A1892,Table2[Customer ID],Table2[no of surgery],"NOT FOUND")</f>
        <v>1</v>
      </c>
      <c r="V1892" t="str">
        <f>_xlfn.XLOOKUP(A1892,Table2[Customer ID],Table2[smoker_missing],"NOT FOUND")</f>
        <v>No</v>
      </c>
      <c r="W1892" t="str">
        <f t="shared" si="29"/>
        <v>Normal</v>
      </c>
      <c r="X1892" s="37">
        <f>SUM(Table5[[#This Row],[Title]:[Diabetes Level]])</f>
        <v>41092.165000000001</v>
      </c>
    </row>
    <row r="1893" spans="1:24" x14ac:dyDescent="0.25">
      <c r="A1893" t="s">
        <v>476</v>
      </c>
      <c r="B1893" t="str">
        <f>VLOOKUP(A1893,'Customer Names'!$A$2:$E$2336,3,FALSE)</f>
        <v>Mr.</v>
      </c>
      <c r="C1893" t="str">
        <f>_xlfn.XLOOKUP(A1893,$A$2:$A$2336,'Customer Names'!$D$2:$D$2336,"NOT FOUND")</f>
        <v>Eduardo</v>
      </c>
      <c r="D1893" t="str">
        <f>_xlfn.XLOOKUP(A1893,$A$2:$A$2336,'Customer Names'!$E$2:$E$2336,"NOT FOUND")</f>
        <v>Chong</v>
      </c>
      <c r="E1893" cm="1">
        <f t="array" ref="E1893">_xlfn.XLOOKUP(A1893,$A$2:$A$2336,Table2[BMI],"NOT FOUND")</f>
        <v>37.29</v>
      </c>
      <c r="F1893" cm="1">
        <f t="array" ref="F1893">_xlfn.XLOOKUP(A1893,$A$2:$A$2336,Table2[HBA1C],"NOT FOUND")</f>
        <v>4.6399999999999997</v>
      </c>
      <c r="G1893" t="str" cm="1">
        <f t="array" ref="G1893">_xlfn.XLOOKUP(A1893,$A$2:$A$2336,Table2[Heart Issues],"NOT FOUND")</f>
        <v>No</v>
      </c>
      <c r="H1893" t="str" cm="1">
        <f t="array" ref="H1893">_xlfn.XLOOKUP(A1893,$A$2:$A$2336,Table2[Any Transplants],"NOT FOUND")</f>
        <v>No</v>
      </c>
      <c r="I1893" t="str" cm="1">
        <f t="array" ref="I1893">_xlfn.XLOOKUP(A1893,$A$2:$A$2336,Table2[Cancer history],"NOT FOUND")</f>
        <v>Yes</v>
      </c>
      <c r="J1893" t="str">
        <f>_xlfn.XLOOKUP(A1893,Table3[customer_no],Table3[month],"NOT FOUND")</f>
        <v>Aug</v>
      </c>
      <c r="K1893" s="7">
        <f>_xlfn.XLOOKUP(A1893,Table3[customer_no],Table3[year_average],"NOT FOUND")</f>
        <v>1993</v>
      </c>
      <c r="L1893" cm="1">
        <f t="array" ref="L1893">_xlfn.XLOOKUP(A1893,Table3[customer_no],'Hospitalisation Details'!$D$2:$D$2344,"NOT FOUND")</f>
        <v>13</v>
      </c>
      <c r="M1893" s="33">
        <f>_xlfn.XLOOKUP(A1893,Table3[customer_no],Table3[dd/mm/yy],"NOT FOUND")</f>
        <v>34194</v>
      </c>
      <c r="N1893">
        <f>_xlfn.XLOOKUP(A1893,Table3[customer_no],Table3[age],"NOT FOUND")</f>
        <v>29</v>
      </c>
      <c r="O1893" cm="1">
        <f t="array" ref="O1893">_xlfn.XLOOKUP(A1893,Table3[customer_no],'Hospitalisation Details'!$E$2:$E$2344,"NOT FOUND")</f>
        <v>2</v>
      </c>
      <c r="P1893" t="str">
        <f>_xlfn.XLOOKUP(A1893,Table3[customer_no],Table3[hsplt_handled],"NOT FOUND")</f>
        <v>tier - 2</v>
      </c>
      <c r="Q1893" t="str">
        <f>_xlfn.XLOOKUP(A1893,Table3[customer_no],Table3[city_handled],"NOT FOUND")</f>
        <v>tier - 1</v>
      </c>
      <c r="R1893" t="str">
        <f>_xlfn.XLOOKUP(A1893,Table3[customer_no],Table3[state_id],"NOT FOUND")</f>
        <v>R1013</v>
      </c>
      <c r="S1893" s="34" cm="1">
        <f t="array" ref="S1893">_xlfn.XLOOKUP(A1893,Table3[customer_no],'Hospitalisation Details'!$F$2:$F$2344,"NOT FOUND")</f>
        <v>4058.12</v>
      </c>
      <c r="T1893" t="str">
        <f>_xlfn.XLOOKUP(A1893,Table2[Customer ID],Table2[BMI_category],"NOT FOUND")</f>
        <v>Obesity</v>
      </c>
      <c r="U1893" s="7">
        <f>_xlfn.XLOOKUP(A1893,Table2[Customer ID],Table2[no of surgery],"NOT FOUND")</f>
        <v>1</v>
      </c>
      <c r="V1893" t="str">
        <f>_xlfn.XLOOKUP(A1893,Table2[Customer ID],Table2[smoker_missing],"NOT FOUND")</f>
        <v>No</v>
      </c>
      <c r="W1893" t="str">
        <f t="shared" si="29"/>
        <v>Normal</v>
      </c>
      <c r="X1893" s="37">
        <f>SUM(Table5[[#This Row],[Title]:[Diabetes Level]])</f>
        <v>40332.050000000003</v>
      </c>
    </row>
    <row r="1894" spans="1:24" x14ac:dyDescent="0.25">
      <c r="A1894" t="s">
        <v>475</v>
      </c>
      <c r="B1894" t="str">
        <f>VLOOKUP(A1894,'Customer Names'!$A$2:$E$2336,3,FALSE)</f>
        <v>Ms.</v>
      </c>
      <c r="C1894" t="str">
        <f>_xlfn.XLOOKUP(A1894,$A$2:$A$2336,'Customer Names'!$D$2:$D$2336,"NOT FOUND")</f>
        <v>Laura M.</v>
      </c>
      <c r="D1894" t="str">
        <f>_xlfn.XLOOKUP(A1894,$A$2:$A$2336,'Customer Names'!$E$2:$E$2336,"NOT FOUND")</f>
        <v>Henry</v>
      </c>
      <c r="E1894" cm="1">
        <f t="array" ref="E1894">_xlfn.XLOOKUP(A1894,$A$2:$A$2336,Table2[BMI],"NOT FOUND")</f>
        <v>20.23</v>
      </c>
      <c r="F1894" cm="1">
        <f t="array" ref="F1894">_xlfn.XLOOKUP(A1894,$A$2:$A$2336,Table2[HBA1C],"NOT FOUND")</f>
        <v>6.16</v>
      </c>
      <c r="G1894" t="str" cm="1">
        <f t="array" ref="G1894">_xlfn.XLOOKUP(A1894,$A$2:$A$2336,Table2[Heart Issues],"NOT FOUND")</f>
        <v>yes</v>
      </c>
      <c r="H1894" t="str" cm="1">
        <f t="array" ref="H1894">_xlfn.XLOOKUP(A1894,$A$2:$A$2336,Table2[Any Transplants],"NOT FOUND")</f>
        <v>No</v>
      </c>
      <c r="I1894" t="str" cm="1">
        <f t="array" ref="I1894">_xlfn.XLOOKUP(A1894,$A$2:$A$2336,Table2[Cancer history],"NOT FOUND")</f>
        <v>No</v>
      </c>
      <c r="J1894" t="str">
        <f>_xlfn.XLOOKUP(A1894,Table3[customer_no],Table3[month],"NOT FOUND")</f>
        <v>Nov</v>
      </c>
      <c r="K1894" s="7">
        <f>_xlfn.XLOOKUP(A1894,Table3[customer_no],Table3[year_average],"NOT FOUND")</f>
        <v>1988</v>
      </c>
      <c r="L1894" cm="1">
        <f t="array" ref="L1894">_xlfn.XLOOKUP(A1894,Table3[customer_no],'Hospitalisation Details'!$D$2:$D$2344,"NOT FOUND")</f>
        <v>30</v>
      </c>
      <c r="M1894" s="33">
        <f>_xlfn.XLOOKUP(A1894,Table3[customer_no],Table3[dd/mm/yy],"NOT FOUND")</f>
        <v>32477</v>
      </c>
      <c r="N1894">
        <f>_xlfn.XLOOKUP(A1894,Table3[customer_no],Table3[age],"NOT FOUND")</f>
        <v>34</v>
      </c>
      <c r="O1894" cm="1">
        <f t="array" ref="O1894">_xlfn.XLOOKUP(A1894,Table3[customer_no],'Hospitalisation Details'!$E$2:$E$2344,"NOT FOUND")</f>
        <v>3</v>
      </c>
      <c r="P1894" t="str">
        <f>_xlfn.XLOOKUP(A1894,Table3[customer_no],Table3[hsplt_handled],"NOT FOUND")</f>
        <v>tier - 2</v>
      </c>
      <c r="Q1894" t="str">
        <f>_xlfn.XLOOKUP(A1894,Table3[customer_no],Table3[city_handled],"NOT FOUND")</f>
        <v>tier - 1</v>
      </c>
      <c r="R1894" t="str">
        <f>_xlfn.XLOOKUP(A1894,Table3[customer_no],Table3[state_id],"NOT FOUND")</f>
        <v>R1013</v>
      </c>
      <c r="S1894" s="34" cm="1">
        <f t="array" ref="S1894">_xlfn.XLOOKUP(A1894,Table3[customer_no],'Hospitalisation Details'!$F$2:$F$2344,"NOT FOUND")</f>
        <v>4047.94</v>
      </c>
      <c r="T1894" t="str">
        <f>_xlfn.XLOOKUP(A1894,Table2[Customer ID],Table2[BMI_category],"NOT FOUND")</f>
        <v>Normal Weight</v>
      </c>
      <c r="U1894" s="7">
        <f>_xlfn.XLOOKUP(A1894,Table2[Customer ID],Table2[no of surgery],"NOT FOUND")</f>
        <v>1</v>
      </c>
      <c r="V1894" t="str">
        <f>_xlfn.XLOOKUP(A1894,Table2[Customer ID],Table2[smoker_missing],"NOT FOUND")</f>
        <v>No</v>
      </c>
      <c r="W1894" t="str">
        <f t="shared" si="29"/>
        <v>Prediabetes</v>
      </c>
      <c r="X1894" s="37">
        <f>SUM(Table5[[#This Row],[Title]:[Diabetes Level]])</f>
        <v>38607.33</v>
      </c>
    </row>
    <row r="1895" spans="1:24" x14ac:dyDescent="0.25">
      <c r="A1895" t="s">
        <v>474</v>
      </c>
      <c r="B1895" t="str">
        <f>VLOOKUP(A1895,'Customer Names'!$A$2:$E$2336,3,FALSE)</f>
        <v>Mr.</v>
      </c>
      <c r="C1895" t="str">
        <f>_xlfn.XLOOKUP(A1895,$A$2:$A$2336,'Customer Names'!$D$2:$D$2336,"NOT FOUND")</f>
        <v>Charlie</v>
      </c>
      <c r="D1895" t="str">
        <f>_xlfn.XLOOKUP(A1895,$A$2:$A$2336,'Customer Names'!$E$2:$E$2336,"NOT FOUND")</f>
        <v>Brenneman</v>
      </c>
      <c r="E1895" cm="1">
        <f t="array" ref="E1895">_xlfn.XLOOKUP(A1895,$A$2:$A$2336,Table2[BMI],"NOT FOUND")</f>
        <v>28.975000000000001</v>
      </c>
      <c r="F1895" cm="1">
        <f t="array" ref="F1895">_xlfn.XLOOKUP(A1895,$A$2:$A$2336,Table2[HBA1C],"NOT FOUND")</f>
        <v>4.12</v>
      </c>
      <c r="G1895" t="str" cm="1">
        <f t="array" ref="G1895">_xlfn.XLOOKUP(A1895,$A$2:$A$2336,Table2[Heart Issues],"NOT FOUND")</f>
        <v>No</v>
      </c>
      <c r="H1895" t="str" cm="1">
        <f t="array" ref="H1895">_xlfn.XLOOKUP(A1895,$A$2:$A$2336,Table2[Any Transplants],"NOT FOUND")</f>
        <v>No</v>
      </c>
      <c r="I1895" t="str" cm="1">
        <f t="array" ref="I1895">_xlfn.XLOOKUP(A1895,$A$2:$A$2336,Table2[Cancer history],"NOT FOUND")</f>
        <v>Yes</v>
      </c>
      <c r="J1895" t="str">
        <f>_xlfn.XLOOKUP(A1895,Table3[customer_no],Table3[month],"NOT FOUND")</f>
        <v>Dec</v>
      </c>
      <c r="K1895" s="7">
        <f>_xlfn.XLOOKUP(A1895,Table3[customer_no],Table3[year_average],"NOT FOUND")</f>
        <v>1993</v>
      </c>
      <c r="L1895" cm="1">
        <f t="array" ref="L1895">_xlfn.XLOOKUP(A1895,Table3[customer_no],'Hospitalisation Details'!$D$2:$D$2344,"NOT FOUND")</f>
        <v>26</v>
      </c>
      <c r="M1895" s="33">
        <f>_xlfn.XLOOKUP(A1895,Table3[customer_no],Table3[dd/mm/yy],"NOT FOUND")</f>
        <v>34329</v>
      </c>
      <c r="N1895">
        <f>_xlfn.XLOOKUP(A1895,Table3[customer_no],Table3[age],"NOT FOUND")</f>
        <v>29</v>
      </c>
      <c r="O1895" cm="1">
        <f t="array" ref="O1895">_xlfn.XLOOKUP(A1895,Table3[customer_no],'Hospitalisation Details'!$E$2:$E$2344,"NOT FOUND")</f>
        <v>1</v>
      </c>
      <c r="P1895" t="str">
        <f>_xlfn.XLOOKUP(A1895,Table3[customer_no],Table3[hsplt_handled],"NOT FOUND")</f>
        <v>tier - 3</v>
      </c>
      <c r="Q1895" t="str">
        <f>_xlfn.XLOOKUP(A1895,Table3[customer_no],Table3[city_handled],"NOT FOUND")</f>
        <v>tier - 3</v>
      </c>
      <c r="R1895" t="str">
        <f>_xlfn.XLOOKUP(A1895,Table3[customer_no],Table3[state_id],"NOT FOUND")</f>
        <v>R1015</v>
      </c>
      <c r="S1895" s="34" cm="1">
        <f t="array" ref="S1895">_xlfn.XLOOKUP(A1895,Table3[customer_no],'Hospitalisation Details'!$F$2:$F$2344,"NOT FOUND")</f>
        <v>4040.56</v>
      </c>
      <c r="T1895" t="str">
        <f>_xlfn.XLOOKUP(A1895,Table2[Customer ID],Table2[BMI_category],"NOT FOUND")</f>
        <v>Overweight</v>
      </c>
      <c r="U1895" s="7">
        <f>_xlfn.XLOOKUP(A1895,Table2[Customer ID],Table2[no of surgery],"NOT FOUND")</f>
        <v>1</v>
      </c>
      <c r="V1895" t="str">
        <f>_xlfn.XLOOKUP(A1895,Table2[Customer ID],Table2[smoker_missing],"NOT FOUND")</f>
        <v>No</v>
      </c>
      <c r="W1895" t="str">
        <f t="shared" si="29"/>
        <v>Normal</v>
      </c>
      <c r="X1895" s="37">
        <f>SUM(Table5[[#This Row],[Title]:[Diabetes Level]])</f>
        <v>40452.654999999999</v>
      </c>
    </row>
    <row r="1896" spans="1:24" x14ac:dyDescent="0.25">
      <c r="A1896" t="s">
        <v>473</v>
      </c>
      <c r="B1896" t="str">
        <f>VLOOKUP(A1896,'Customer Names'!$A$2:$E$2336,3,FALSE)</f>
        <v>Ms.</v>
      </c>
      <c r="C1896" t="str">
        <f>_xlfn.XLOOKUP(A1896,$A$2:$A$2336,'Customer Names'!$D$2:$D$2336,"NOT FOUND")</f>
        <v>Melissa D.</v>
      </c>
      <c r="D1896" t="str">
        <f>_xlfn.XLOOKUP(A1896,$A$2:$A$2336,'Customer Names'!$E$2:$E$2336,"NOT FOUND")</f>
        <v>Kemp</v>
      </c>
      <c r="E1896" cm="1">
        <f t="array" ref="E1896">_xlfn.XLOOKUP(A1896,$A$2:$A$2336,Table2[BMI],"NOT FOUND")</f>
        <v>16.420000000000002</v>
      </c>
      <c r="F1896" cm="1">
        <f t="array" ref="F1896">_xlfn.XLOOKUP(A1896,$A$2:$A$2336,Table2[HBA1C],"NOT FOUND")</f>
        <v>5.77</v>
      </c>
      <c r="G1896" t="str" cm="1">
        <f t="array" ref="G1896">_xlfn.XLOOKUP(A1896,$A$2:$A$2336,Table2[Heart Issues],"NOT FOUND")</f>
        <v>yes</v>
      </c>
      <c r="H1896" t="str" cm="1">
        <f t="array" ref="H1896">_xlfn.XLOOKUP(A1896,$A$2:$A$2336,Table2[Any Transplants],"NOT FOUND")</f>
        <v>No</v>
      </c>
      <c r="I1896" t="str" cm="1">
        <f t="array" ref="I1896">_xlfn.XLOOKUP(A1896,$A$2:$A$2336,Table2[Cancer history],"NOT FOUND")</f>
        <v>Yes</v>
      </c>
      <c r="J1896" t="str">
        <f>_xlfn.XLOOKUP(A1896,Table3[customer_no],Table3[month],"NOT FOUND")</f>
        <v>Nov</v>
      </c>
      <c r="K1896" s="7">
        <f>_xlfn.XLOOKUP(A1896,Table3[customer_no],Table3[year_average],"NOT FOUND")</f>
        <v>1983</v>
      </c>
      <c r="L1896" cm="1">
        <f t="array" ref="L1896">_xlfn.XLOOKUP(A1896,Table3[customer_no],'Hospitalisation Details'!$D$2:$D$2344,"NOT FOUND")</f>
        <v>10</v>
      </c>
      <c r="M1896" s="33">
        <f>_xlfn.XLOOKUP(A1896,Table3[customer_no],Table3[dd/mm/yy],"NOT FOUND")</f>
        <v>30630</v>
      </c>
      <c r="N1896">
        <f>_xlfn.XLOOKUP(A1896,Table3[customer_no],Table3[age],"NOT FOUND")</f>
        <v>39</v>
      </c>
      <c r="O1896" cm="1">
        <f t="array" ref="O1896">_xlfn.XLOOKUP(A1896,Table3[customer_no],'Hospitalisation Details'!$E$2:$E$2344,"NOT FOUND")</f>
        <v>3</v>
      </c>
      <c r="P1896" t="str">
        <f>_xlfn.XLOOKUP(A1896,Table3[customer_no],Table3[hsplt_handled],"NOT FOUND")</f>
        <v>tier - 2</v>
      </c>
      <c r="Q1896" t="str">
        <f>_xlfn.XLOOKUP(A1896,Table3[customer_no],Table3[city_handled],"NOT FOUND")</f>
        <v>tier - 1</v>
      </c>
      <c r="R1896" t="str">
        <f>_xlfn.XLOOKUP(A1896,Table3[customer_no],Table3[state_id],"NOT FOUND")</f>
        <v>R1013</v>
      </c>
      <c r="S1896" s="34" cm="1">
        <f t="array" ref="S1896">_xlfn.XLOOKUP(A1896,Table3[customer_no],'Hospitalisation Details'!$F$2:$F$2344,"NOT FOUND")</f>
        <v>4039.9</v>
      </c>
      <c r="T1896" t="str">
        <f>_xlfn.XLOOKUP(A1896,Table2[Customer ID],Table2[BMI_category],"NOT FOUND")</f>
        <v>Underweight</v>
      </c>
      <c r="U1896" s="7">
        <f>_xlfn.XLOOKUP(A1896,Table2[Customer ID],Table2[no of surgery],"NOT FOUND")</f>
        <v>1</v>
      </c>
      <c r="V1896" t="str">
        <f>_xlfn.XLOOKUP(A1896,Table2[Customer ID],Table2[smoker_missing],"NOT FOUND")</f>
        <v>No</v>
      </c>
      <c r="W1896" t="str">
        <f t="shared" si="29"/>
        <v>Prediabetes</v>
      </c>
      <c r="X1896" s="37">
        <f>SUM(Table5[[#This Row],[Title]:[Diabetes Level]])</f>
        <v>36728.089999999997</v>
      </c>
    </row>
    <row r="1897" spans="1:24" x14ac:dyDescent="0.25">
      <c r="A1897" t="s">
        <v>472</v>
      </c>
      <c r="B1897" t="str">
        <f>VLOOKUP(A1897,'Customer Names'!$A$2:$E$2336,3,FALSE)</f>
        <v>Mr.</v>
      </c>
      <c r="C1897" t="str">
        <f>_xlfn.XLOOKUP(A1897,$A$2:$A$2336,'Customer Names'!$D$2:$D$2336,"NOT FOUND")</f>
        <v>Dan C. Jr.</v>
      </c>
      <c r="D1897" t="str">
        <f>_xlfn.XLOOKUP(A1897,$A$2:$A$2336,'Customer Names'!$E$2:$E$2336,"NOT FOUND")</f>
        <v>Wilson</v>
      </c>
      <c r="E1897" cm="1">
        <f t="array" ref="E1897">_xlfn.XLOOKUP(A1897,$A$2:$A$2336,Table2[BMI],"NOT FOUND")</f>
        <v>17.559999999999999</v>
      </c>
      <c r="F1897" cm="1">
        <f t="array" ref="F1897">_xlfn.XLOOKUP(A1897,$A$2:$A$2336,Table2[HBA1C],"NOT FOUND")</f>
        <v>6.2</v>
      </c>
      <c r="G1897" t="str" cm="1">
        <f t="array" ref="G1897">_xlfn.XLOOKUP(A1897,$A$2:$A$2336,Table2[Heart Issues],"NOT FOUND")</f>
        <v>No</v>
      </c>
      <c r="H1897" t="str" cm="1">
        <f t="array" ref="H1897">_xlfn.XLOOKUP(A1897,$A$2:$A$2336,Table2[Any Transplants],"NOT FOUND")</f>
        <v>No</v>
      </c>
      <c r="I1897" t="str" cm="1">
        <f t="array" ref="I1897">_xlfn.XLOOKUP(A1897,$A$2:$A$2336,Table2[Cancer history],"NOT FOUND")</f>
        <v>No</v>
      </c>
      <c r="J1897" t="str">
        <f>_xlfn.XLOOKUP(A1897,Table3[customer_no],Table3[month],"NOT FOUND")</f>
        <v>Jul</v>
      </c>
      <c r="K1897" s="7">
        <f>_xlfn.XLOOKUP(A1897,Table3[customer_no],Table3[year_average],"NOT FOUND")</f>
        <v>1984</v>
      </c>
      <c r="L1897" cm="1">
        <f t="array" ref="L1897">_xlfn.XLOOKUP(A1897,Table3[customer_no],'Hospitalisation Details'!$D$2:$D$2344,"NOT FOUND")</f>
        <v>7</v>
      </c>
      <c r="M1897" s="33">
        <f>_xlfn.XLOOKUP(A1897,Table3[customer_no],Table3[dd/mm/yy],"NOT FOUND")</f>
        <v>30870</v>
      </c>
      <c r="N1897">
        <f>_xlfn.XLOOKUP(A1897,Table3[customer_no],Table3[age],"NOT FOUND")</f>
        <v>38</v>
      </c>
      <c r="O1897" cm="1">
        <f t="array" ref="O1897">_xlfn.XLOOKUP(A1897,Table3[customer_no],'Hospitalisation Details'!$E$2:$E$2344,"NOT FOUND")</f>
        <v>3</v>
      </c>
      <c r="P1897" t="str">
        <f>_xlfn.XLOOKUP(A1897,Table3[customer_no],Table3[hsplt_handled],"NOT FOUND")</f>
        <v>tier - 2</v>
      </c>
      <c r="Q1897" t="str">
        <f>_xlfn.XLOOKUP(A1897,Table3[customer_no],Table3[city_handled],"NOT FOUND")</f>
        <v>tier - 1</v>
      </c>
      <c r="R1897" t="str">
        <f>_xlfn.XLOOKUP(A1897,Table3[customer_no],Table3[state_id],"NOT FOUND")</f>
        <v>R1013</v>
      </c>
      <c r="S1897" s="34" cm="1">
        <f t="array" ref="S1897">_xlfn.XLOOKUP(A1897,Table3[customer_no],'Hospitalisation Details'!$F$2:$F$2344,"NOT FOUND")</f>
        <v>4038.41</v>
      </c>
      <c r="T1897" t="str">
        <f>_xlfn.XLOOKUP(A1897,Table2[Customer ID],Table2[BMI_category],"NOT FOUND")</f>
        <v>Underweight</v>
      </c>
      <c r="U1897" s="7">
        <f>_xlfn.XLOOKUP(A1897,Table2[Customer ID],Table2[no of surgery],"NOT FOUND")</f>
        <v>1</v>
      </c>
      <c r="V1897" t="str">
        <f>_xlfn.XLOOKUP(A1897,Table2[Customer ID],Table2[smoker_missing],"NOT FOUND")</f>
        <v>No</v>
      </c>
      <c r="W1897" t="str">
        <f t="shared" si="29"/>
        <v>Prediabetes</v>
      </c>
      <c r="X1897" s="37">
        <f>SUM(Table5[[#This Row],[Title]:[Diabetes Level]])</f>
        <v>36965.17</v>
      </c>
    </row>
    <row r="1898" spans="1:24" x14ac:dyDescent="0.25">
      <c r="A1898" t="s">
        <v>471</v>
      </c>
      <c r="B1898" t="str">
        <f>VLOOKUP(A1898,'Customer Names'!$A$2:$E$2336,3,FALSE)</f>
        <v>Mr.</v>
      </c>
      <c r="C1898" t="str">
        <f>_xlfn.XLOOKUP(A1898,$A$2:$A$2336,'Customer Names'!$D$2:$D$2336,"NOT FOUND")</f>
        <v>Matthew</v>
      </c>
      <c r="D1898" t="str">
        <f>_xlfn.XLOOKUP(A1898,$A$2:$A$2336,'Customer Names'!$E$2:$E$2336,"NOT FOUND")</f>
        <v>Hillyard</v>
      </c>
      <c r="E1898" cm="1">
        <f t="array" ref="E1898">_xlfn.XLOOKUP(A1898,$A$2:$A$2336,Table2[BMI],"NOT FOUND")</f>
        <v>24.13</v>
      </c>
      <c r="F1898" cm="1">
        <f t="array" ref="F1898">_xlfn.XLOOKUP(A1898,$A$2:$A$2336,Table2[HBA1C],"NOT FOUND")</f>
        <v>4.3899999999999997</v>
      </c>
      <c r="G1898" t="str" cm="1">
        <f t="array" ref="G1898">_xlfn.XLOOKUP(A1898,$A$2:$A$2336,Table2[Heart Issues],"NOT FOUND")</f>
        <v>No</v>
      </c>
      <c r="H1898" t="str" cm="1">
        <f t="array" ref="H1898">_xlfn.XLOOKUP(A1898,$A$2:$A$2336,Table2[Any Transplants],"NOT FOUND")</f>
        <v>No</v>
      </c>
      <c r="I1898" t="str" cm="1">
        <f t="array" ref="I1898">_xlfn.XLOOKUP(A1898,$A$2:$A$2336,Table2[Cancer history],"NOT FOUND")</f>
        <v>No</v>
      </c>
      <c r="J1898" t="str">
        <f>_xlfn.XLOOKUP(A1898,Table3[customer_no],Table3[month],"NOT FOUND")</f>
        <v>Oct</v>
      </c>
      <c r="K1898" s="7">
        <f>_xlfn.XLOOKUP(A1898,Table3[customer_no],Table3[year_average],"NOT FOUND")</f>
        <v>1992</v>
      </c>
      <c r="L1898" cm="1">
        <f t="array" ref="L1898">_xlfn.XLOOKUP(A1898,Table3[customer_no],'Hospitalisation Details'!$D$2:$D$2344,"NOT FOUND")</f>
        <v>11</v>
      </c>
      <c r="M1898" s="33">
        <f>_xlfn.XLOOKUP(A1898,Table3[customer_no],Table3[dd/mm/yy],"NOT FOUND")</f>
        <v>33888</v>
      </c>
      <c r="N1898">
        <f>_xlfn.XLOOKUP(A1898,Table3[customer_no],Table3[age],"NOT FOUND")</f>
        <v>30</v>
      </c>
      <c r="O1898" cm="1">
        <f t="array" ref="O1898">_xlfn.XLOOKUP(A1898,Table3[customer_no],'Hospitalisation Details'!$E$2:$E$2344,"NOT FOUND")</f>
        <v>1</v>
      </c>
      <c r="P1898" t="str">
        <f>_xlfn.XLOOKUP(A1898,Table3[customer_no],Table3[hsplt_handled],"NOT FOUND")</f>
        <v>tier - 3</v>
      </c>
      <c r="Q1898" t="str">
        <f>_xlfn.XLOOKUP(A1898,Table3[customer_no],Table3[city_handled],"NOT FOUND")</f>
        <v>tier - 3</v>
      </c>
      <c r="R1898" t="str">
        <f>_xlfn.XLOOKUP(A1898,Table3[customer_no],Table3[state_id],"NOT FOUND")</f>
        <v>R1012</v>
      </c>
      <c r="S1898" s="34" cm="1">
        <f t="array" ref="S1898">_xlfn.XLOOKUP(A1898,Table3[customer_no],'Hospitalisation Details'!$F$2:$F$2344,"NOT FOUND")</f>
        <v>4032.24</v>
      </c>
      <c r="T1898" t="str">
        <f>_xlfn.XLOOKUP(A1898,Table2[Customer ID],Table2[BMI_category],"NOT FOUND")</f>
        <v>Normal Weight</v>
      </c>
      <c r="U1898" s="7">
        <f>_xlfn.XLOOKUP(A1898,Table2[Customer ID],Table2[no of surgery],"NOT FOUND")</f>
        <v>1</v>
      </c>
      <c r="V1898" t="str">
        <f>_xlfn.XLOOKUP(A1898,Table2[Customer ID],Table2[smoker_missing],"NOT FOUND")</f>
        <v>No</v>
      </c>
      <c r="W1898" t="str">
        <f t="shared" si="29"/>
        <v>Normal</v>
      </c>
      <c r="X1898" s="37">
        <f>SUM(Table5[[#This Row],[Title]:[Diabetes Level]])</f>
        <v>39983.759999999995</v>
      </c>
    </row>
    <row r="1899" spans="1:24" x14ac:dyDescent="0.25">
      <c r="A1899" t="s">
        <v>470</v>
      </c>
      <c r="B1899" t="str">
        <f>VLOOKUP(A1899,'Customer Names'!$A$2:$E$2336,3,FALSE)</f>
        <v>Mr.</v>
      </c>
      <c r="C1899" t="str">
        <f>_xlfn.XLOOKUP(A1899,$A$2:$A$2336,'Customer Names'!$D$2:$D$2336,"NOT FOUND")</f>
        <v>Wesley C.</v>
      </c>
      <c r="D1899" t="str">
        <f>_xlfn.XLOOKUP(A1899,$A$2:$A$2336,'Customer Names'!$E$2:$E$2336,"NOT FOUND")</f>
        <v>Turner</v>
      </c>
      <c r="E1899" cm="1">
        <f t="array" ref="E1899">_xlfn.XLOOKUP(A1899,$A$2:$A$2336,Table2[BMI],"NOT FOUND")</f>
        <v>19.95</v>
      </c>
      <c r="F1899" cm="1">
        <f t="array" ref="F1899">_xlfn.XLOOKUP(A1899,$A$2:$A$2336,Table2[HBA1C],"NOT FOUND")</f>
        <v>5.13</v>
      </c>
      <c r="G1899" t="str" cm="1">
        <f t="array" ref="G1899">_xlfn.XLOOKUP(A1899,$A$2:$A$2336,Table2[Heart Issues],"NOT FOUND")</f>
        <v>No</v>
      </c>
      <c r="H1899" t="str" cm="1">
        <f t="array" ref="H1899">_xlfn.XLOOKUP(A1899,$A$2:$A$2336,Table2[Any Transplants],"NOT FOUND")</f>
        <v>yes</v>
      </c>
      <c r="I1899" t="str" cm="1">
        <f t="array" ref="I1899">_xlfn.XLOOKUP(A1899,$A$2:$A$2336,Table2[Cancer history],"NOT FOUND")</f>
        <v>No</v>
      </c>
      <c r="J1899" t="str">
        <f>_xlfn.XLOOKUP(A1899,Table3[customer_no],Table3[month],"NOT FOUND")</f>
        <v>Sep</v>
      </c>
      <c r="K1899" s="7">
        <f>_xlfn.XLOOKUP(A1899,Table3[customer_no],Table3[year_average],"NOT FOUND")</f>
        <v>2000</v>
      </c>
      <c r="L1899" cm="1">
        <f t="array" ref="L1899">_xlfn.XLOOKUP(A1899,Table3[customer_no],'Hospitalisation Details'!$D$2:$D$2344,"NOT FOUND")</f>
        <v>13</v>
      </c>
      <c r="M1899" s="33">
        <f>_xlfn.XLOOKUP(A1899,Table3[customer_no],Table3[dd/mm/yy],"NOT FOUND")</f>
        <v>36782</v>
      </c>
      <c r="N1899">
        <f>_xlfn.XLOOKUP(A1899,Table3[customer_no],Table3[age],"NOT FOUND")</f>
        <v>22</v>
      </c>
      <c r="O1899" cm="1">
        <f t="array" ref="O1899">_xlfn.XLOOKUP(A1899,Table3[customer_no],'Hospitalisation Details'!$E$2:$E$2344,"NOT FOUND")</f>
        <v>3</v>
      </c>
      <c r="P1899" t="str">
        <f>_xlfn.XLOOKUP(A1899,Table3[customer_no],Table3[hsplt_handled],"NOT FOUND")</f>
        <v>tier - 2</v>
      </c>
      <c r="Q1899" t="str">
        <f>_xlfn.XLOOKUP(A1899,Table3[customer_no],Table3[city_handled],"NOT FOUND")</f>
        <v>tier - 1</v>
      </c>
      <c r="R1899" t="str">
        <f>_xlfn.XLOOKUP(A1899,Table3[customer_no],Table3[state_id],"NOT FOUND")</f>
        <v>R1015</v>
      </c>
      <c r="S1899" s="34" cm="1">
        <f t="array" ref="S1899">_xlfn.XLOOKUP(A1899,Table3[customer_no],'Hospitalisation Details'!$F$2:$F$2344,"NOT FOUND")</f>
        <v>4005.42</v>
      </c>
      <c r="T1899" t="str">
        <f>_xlfn.XLOOKUP(A1899,Table2[Customer ID],Table2[BMI_category],"NOT FOUND")</f>
        <v>Normal Weight</v>
      </c>
      <c r="U1899" s="7">
        <f>_xlfn.XLOOKUP(A1899,Table2[Customer ID],Table2[no of surgery],"NOT FOUND")</f>
        <v>2</v>
      </c>
      <c r="V1899" t="str">
        <f>_xlfn.XLOOKUP(A1899,Table2[Customer ID],Table2[smoker_missing],"NOT FOUND")</f>
        <v>No</v>
      </c>
      <c r="W1899" t="str">
        <f t="shared" si="29"/>
        <v>Normal</v>
      </c>
      <c r="X1899" s="37">
        <f>SUM(Table5[[#This Row],[Title]:[Diabetes Level]])</f>
        <v>42852.5</v>
      </c>
    </row>
    <row r="1900" spans="1:24" x14ac:dyDescent="0.25">
      <c r="A1900" t="s">
        <v>469</v>
      </c>
      <c r="B1900" t="str">
        <f>VLOOKUP(A1900,'Customer Names'!$A$2:$E$2336,3,FALSE)</f>
        <v>Mr.</v>
      </c>
      <c r="C1900" t="str">
        <f>_xlfn.XLOOKUP(A1900,$A$2:$A$2336,'Customer Names'!$D$2:$D$2336,"NOT FOUND")</f>
        <v>Christopher</v>
      </c>
      <c r="D1900" t="str">
        <f>_xlfn.XLOOKUP(A1900,$A$2:$A$2336,'Customer Names'!$E$2:$E$2336,"NOT FOUND")</f>
        <v>Benestad</v>
      </c>
      <c r="E1900" cm="1">
        <f t="array" ref="E1900">_xlfn.XLOOKUP(A1900,$A$2:$A$2336,Table2[BMI],"NOT FOUND")</f>
        <v>21.24</v>
      </c>
      <c r="F1900" cm="1">
        <f t="array" ref="F1900">_xlfn.XLOOKUP(A1900,$A$2:$A$2336,Table2[HBA1C],"NOT FOUND")</f>
        <v>4.49</v>
      </c>
      <c r="G1900" t="str" cm="1">
        <f t="array" ref="G1900">_xlfn.XLOOKUP(A1900,$A$2:$A$2336,Table2[Heart Issues],"NOT FOUND")</f>
        <v>No</v>
      </c>
      <c r="H1900" t="str" cm="1">
        <f t="array" ref="H1900">_xlfn.XLOOKUP(A1900,$A$2:$A$2336,Table2[Any Transplants],"NOT FOUND")</f>
        <v>No</v>
      </c>
      <c r="I1900" t="str" cm="1">
        <f t="array" ref="I1900">_xlfn.XLOOKUP(A1900,$A$2:$A$2336,Table2[Cancer history],"NOT FOUND")</f>
        <v>No</v>
      </c>
      <c r="J1900" t="str">
        <f>_xlfn.XLOOKUP(A1900,Table3[customer_no],Table3[month],"NOT FOUND")</f>
        <v>Jul</v>
      </c>
      <c r="K1900" s="7">
        <f>_xlfn.XLOOKUP(A1900,Table3[customer_no],Table3[year_average],"NOT FOUND")</f>
        <v>1989</v>
      </c>
      <c r="L1900" cm="1">
        <f t="array" ref="L1900">_xlfn.XLOOKUP(A1900,Table3[customer_no],'Hospitalisation Details'!$D$2:$D$2344,"NOT FOUND")</f>
        <v>10</v>
      </c>
      <c r="M1900" s="33">
        <f>_xlfn.XLOOKUP(A1900,Table3[customer_no],Table3[dd/mm/yy],"NOT FOUND")</f>
        <v>32699</v>
      </c>
      <c r="N1900">
        <f>_xlfn.XLOOKUP(A1900,Table3[customer_no],Table3[age],"NOT FOUND")</f>
        <v>33</v>
      </c>
      <c r="O1900" cm="1">
        <f t="array" ref="O1900">_xlfn.XLOOKUP(A1900,Table3[customer_no],'Hospitalisation Details'!$E$2:$E$2344,"NOT FOUND")</f>
        <v>3</v>
      </c>
      <c r="P1900" t="str">
        <f>_xlfn.XLOOKUP(A1900,Table3[customer_no],Table3[hsplt_handled],"NOT FOUND")</f>
        <v>tier - 2</v>
      </c>
      <c r="Q1900" t="str">
        <f>_xlfn.XLOOKUP(A1900,Table3[customer_no],Table3[city_handled],"NOT FOUND")</f>
        <v>tier - 1</v>
      </c>
      <c r="R1900" t="str">
        <f>_xlfn.XLOOKUP(A1900,Table3[customer_no],Table3[state_id],"NOT FOUND")</f>
        <v>R1013</v>
      </c>
      <c r="S1900" s="34" cm="1">
        <f t="array" ref="S1900">_xlfn.XLOOKUP(A1900,Table3[customer_no],'Hospitalisation Details'!$F$2:$F$2344,"NOT FOUND")</f>
        <v>4002.36</v>
      </c>
      <c r="T1900" t="str">
        <f>_xlfn.XLOOKUP(A1900,Table2[Customer ID],Table2[BMI_category],"NOT FOUND")</f>
        <v>Normal Weight</v>
      </c>
      <c r="U1900" s="7">
        <f>_xlfn.XLOOKUP(A1900,Table2[Customer ID],Table2[no of surgery],"NOT FOUND")</f>
        <v>0</v>
      </c>
      <c r="V1900" t="str">
        <f>_xlfn.XLOOKUP(A1900,Table2[Customer ID],Table2[smoker_missing],"NOT FOUND")</f>
        <v>No</v>
      </c>
      <c r="W1900" t="str">
        <f t="shared" si="29"/>
        <v>Normal</v>
      </c>
      <c r="X1900" s="37">
        <f>SUM(Table5[[#This Row],[Title]:[Diabetes Level]])</f>
        <v>38762.090000000004</v>
      </c>
    </row>
    <row r="1901" spans="1:24" x14ac:dyDescent="0.25">
      <c r="A1901" t="s">
        <v>468</v>
      </c>
      <c r="B1901" t="str">
        <f>VLOOKUP(A1901,'Customer Names'!$A$2:$E$2336,3,FALSE)</f>
        <v>Ms.</v>
      </c>
      <c r="C1901" t="str">
        <f>_xlfn.XLOOKUP(A1901,$A$2:$A$2336,'Customer Names'!$D$2:$D$2336,"NOT FOUND")</f>
        <v>Jessica</v>
      </c>
      <c r="D1901" t="str">
        <f>_xlfn.XLOOKUP(A1901,$A$2:$A$2336,'Customer Names'!$E$2:$E$2336,"NOT FOUND")</f>
        <v>Gonzales</v>
      </c>
      <c r="E1901" cm="1">
        <f t="array" ref="E1901">_xlfn.XLOOKUP(A1901,$A$2:$A$2336,Table2[BMI],"NOT FOUND")</f>
        <v>44.22</v>
      </c>
      <c r="F1901" cm="1">
        <f t="array" ref="F1901">_xlfn.XLOOKUP(A1901,$A$2:$A$2336,Table2[HBA1C],"NOT FOUND")</f>
        <v>6.35</v>
      </c>
      <c r="G1901" t="str" cm="1">
        <f t="array" ref="G1901">_xlfn.XLOOKUP(A1901,$A$2:$A$2336,Table2[Heart Issues],"NOT FOUND")</f>
        <v>No</v>
      </c>
      <c r="H1901" t="str" cm="1">
        <f t="array" ref="H1901">_xlfn.XLOOKUP(A1901,$A$2:$A$2336,Table2[Any Transplants],"NOT FOUND")</f>
        <v>No</v>
      </c>
      <c r="I1901" t="str" cm="1">
        <f t="array" ref="I1901">_xlfn.XLOOKUP(A1901,$A$2:$A$2336,Table2[Cancer history],"NOT FOUND")</f>
        <v>No</v>
      </c>
      <c r="J1901" t="str">
        <f>_xlfn.XLOOKUP(A1901,Table3[customer_no],Table3[month],"NOT FOUND")</f>
        <v>Nov</v>
      </c>
      <c r="K1901" s="7">
        <f>_xlfn.XLOOKUP(A1901,Table3[customer_no],Table3[year_average],"NOT FOUND")</f>
        <v>1990</v>
      </c>
      <c r="L1901" cm="1">
        <f t="array" ref="L1901">_xlfn.XLOOKUP(A1901,Table3[customer_no],'Hospitalisation Details'!$D$2:$D$2344,"NOT FOUND")</f>
        <v>1</v>
      </c>
      <c r="M1901" s="33">
        <f>_xlfn.XLOOKUP(A1901,Table3[customer_no],Table3[dd/mm/yy],"NOT FOUND")</f>
        <v>33178</v>
      </c>
      <c r="N1901">
        <f>_xlfn.XLOOKUP(A1901,Table3[customer_no],Table3[age],"NOT FOUND")</f>
        <v>32</v>
      </c>
      <c r="O1901" cm="1">
        <f t="array" ref="O1901">_xlfn.XLOOKUP(A1901,Table3[customer_no],'Hospitalisation Details'!$E$2:$E$2344,"NOT FOUND")</f>
        <v>0</v>
      </c>
      <c r="P1901" t="str">
        <f>_xlfn.XLOOKUP(A1901,Table3[customer_no],Table3[hsplt_handled],"NOT FOUND")</f>
        <v>tier - 2</v>
      </c>
      <c r="Q1901" t="str">
        <f>_xlfn.XLOOKUP(A1901,Table3[customer_no],Table3[city_handled],"NOT FOUND")</f>
        <v>tier - 2</v>
      </c>
      <c r="R1901" t="str">
        <f>_xlfn.XLOOKUP(A1901,Table3[customer_no],Table3[state_id],"NOT FOUND")</f>
        <v>R1013</v>
      </c>
      <c r="S1901" s="34" cm="1">
        <f t="array" ref="S1901">_xlfn.XLOOKUP(A1901,Table3[customer_no],'Hospitalisation Details'!$F$2:$F$2344,"NOT FOUND")</f>
        <v>3994.18</v>
      </c>
      <c r="T1901" t="str">
        <f>_xlfn.XLOOKUP(A1901,Table2[Customer ID],Table2[BMI_category],"NOT FOUND")</f>
        <v>Obesity</v>
      </c>
      <c r="U1901" s="7">
        <f>_xlfn.XLOOKUP(A1901,Table2[Customer ID],Table2[no of surgery],"NOT FOUND")</f>
        <v>0</v>
      </c>
      <c r="V1901" t="str">
        <f>_xlfn.XLOOKUP(A1901,Table2[Customer ID],Table2[smoker_missing],"NOT FOUND")</f>
        <v>No</v>
      </c>
      <c r="W1901" t="str">
        <f t="shared" si="29"/>
        <v>Prediabetes</v>
      </c>
      <c r="X1901" s="37">
        <f>SUM(Table5[[#This Row],[Title]:[Diabetes Level]])</f>
        <v>39245.75</v>
      </c>
    </row>
    <row r="1902" spans="1:24" x14ac:dyDescent="0.25">
      <c r="A1902" t="s">
        <v>467</v>
      </c>
      <c r="B1902" t="str">
        <f>VLOOKUP(A1902,'Customer Names'!$A$2:$E$2336,3,FALSE)</f>
        <v>Ms.</v>
      </c>
      <c r="C1902" t="str">
        <f>_xlfn.XLOOKUP(A1902,$A$2:$A$2336,'Customer Names'!$D$2:$D$2336,"NOT FOUND")</f>
        <v>Christin</v>
      </c>
      <c r="D1902" t="str">
        <f>_xlfn.XLOOKUP(A1902,$A$2:$A$2336,'Customer Names'!$E$2:$E$2336,"NOT FOUND")</f>
        <v>Newman</v>
      </c>
      <c r="E1902" cm="1">
        <f t="array" ref="E1902">_xlfn.XLOOKUP(A1902,$A$2:$A$2336,Table2[BMI],"NOT FOUND")</f>
        <v>41.1</v>
      </c>
      <c r="F1902" cm="1">
        <f t="array" ref="F1902">_xlfn.XLOOKUP(A1902,$A$2:$A$2336,Table2[HBA1C],"NOT FOUND")</f>
        <v>5.79</v>
      </c>
      <c r="G1902" t="str" cm="1">
        <f t="array" ref="G1902">_xlfn.XLOOKUP(A1902,$A$2:$A$2336,Table2[Heart Issues],"NOT FOUND")</f>
        <v>No</v>
      </c>
      <c r="H1902" t="str" cm="1">
        <f t="array" ref="H1902">_xlfn.XLOOKUP(A1902,$A$2:$A$2336,Table2[Any Transplants],"NOT FOUND")</f>
        <v>No</v>
      </c>
      <c r="I1902" t="str" cm="1">
        <f t="array" ref="I1902">_xlfn.XLOOKUP(A1902,$A$2:$A$2336,Table2[Cancer history],"NOT FOUND")</f>
        <v>No</v>
      </c>
      <c r="J1902" t="str">
        <f>_xlfn.XLOOKUP(A1902,Table3[customer_no],Table3[month],"NOT FOUND")</f>
        <v>Nov</v>
      </c>
      <c r="K1902" s="7">
        <f>_xlfn.XLOOKUP(A1902,Table3[customer_no],Table3[year_average],"NOT FOUND")</f>
        <v>1990</v>
      </c>
      <c r="L1902" cm="1">
        <f t="array" ref="L1902">_xlfn.XLOOKUP(A1902,Table3[customer_no],'Hospitalisation Details'!$D$2:$D$2344,"NOT FOUND")</f>
        <v>22</v>
      </c>
      <c r="M1902" s="33">
        <f>_xlfn.XLOOKUP(A1902,Table3[customer_no],Table3[dd/mm/yy],"NOT FOUND")</f>
        <v>33199</v>
      </c>
      <c r="N1902">
        <f>_xlfn.XLOOKUP(A1902,Table3[customer_no],Table3[age],"NOT FOUND")</f>
        <v>32</v>
      </c>
      <c r="O1902" cm="1">
        <f t="array" ref="O1902">_xlfn.XLOOKUP(A1902,Table3[customer_no],'Hospitalisation Details'!$E$2:$E$2344,"NOT FOUND")</f>
        <v>0</v>
      </c>
      <c r="P1902" t="str">
        <f>_xlfn.XLOOKUP(A1902,Table3[customer_no],Table3[hsplt_handled],"NOT FOUND")</f>
        <v>tier - 2</v>
      </c>
      <c r="Q1902" t="str">
        <f>_xlfn.XLOOKUP(A1902,Table3[customer_no],Table3[city_handled],"NOT FOUND")</f>
        <v>tier - 2</v>
      </c>
      <c r="R1902" t="str">
        <f>_xlfn.XLOOKUP(A1902,Table3[customer_no],Table3[state_id],"NOT FOUND")</f>
        <v>R1011</v>
      </c>
      <c r="S1902" s="34" cm="1">
        <f t="array" ref="S1902">_xlfn.XLOOKUP(A1902,Table3[customer_no],'Hospitalisation Details'!$F$2:$F$2344,"NOT FOUND")</f>
        <v>3989.84</v>
      </c>
      <c r="T1902" t="str">
        <f>_xlfn.XLOOKUP(A1902,Table2[Customer ID],Table2[BMI_category],"NOT FOUND")</f>
        <v>Obesity</v>
      </c>
      <c r="U1902" s="7">
        <f>_xlfn.XLOOKUP(A1902,Table2[Customer ID],Table2[no of surgery],"NOT FOUND")</f>
        <v>0</v>
      </c>
      <c r="V1902" t="str">
        <f>_xlfn.XLOOKUP(A1902,Table2[Customer ID],Table2[smoker_missing],"NOT FOUND")</f>
        <v>No</v>
      </c>
      <c r="W1902" t="str">
        <f t="shared" si="29"/>
        <v>Prediabetes</v>
      </c>
      <c r="X1902" s="37">
        <f>SUM(Table5[[#This Row],[Title]:[Diabetes Level]])</f>
        <v>39279.729999999996</v>
      </c>
    </row>
    <row r="1903" spans="1:24" x14ac:dyDescent="0.25">
      <c r="A1903" t="s">
        <v>466</v>
      </c>
      <c r="B1903" t="str">
        <f>VLOOKUP(A1903,'Customer Names'!$A$2:$E$2336,3,FALSE)</f>
        <v>Ms.</v>
      </c>
      <c r="C1903" t="str">
        <f>_xlfn.XLOOKUP(A1903,$A$2:$A$2336,'Customer Names'!$D$2:$D$2336,"NOT FOUND")</f>
        <v>Sara</v>
      </c>
      <c r="D1903" t="str">
        <f>_xlfn.XLOOKUP(A1903,$A$2:$A$2336,'Customer Names'!$E$2:$E$2336,"NOT FOUND")</f>
        <v>Sayre</v>
      </c>
      <c r="E1903" cm="1">
        <f t="array" ref="E1903">_xlfn.XLOOKUP(A1903,$A$2:$A$2336,Table2[BMI],"NOT FOUND")</f>
        <v>34.200000000000003</v>
      </c>
      <c r="F1903" cm="1">
        <f t="array" ref="F1903">_xlfn.XLOOKUP(A1903,$A$2:$A$2336,Table2[HBA1C],"NOT FOUND")</f>
        <v>4.78</v>
      </c>
      <c r="G1903" t="str" cm="1">
        <f t="array" ref="G1903">_xlfn.XLOOKUP(A1903,$A$2:$A$2336,Table2[Heart Issues],"NOT FOUND")</f>
        <v>yes</v>
      </c>
      <c r="H1903" t="str" cm="1">
        <f t="array" ref="H1903">_xlfn.XLOOKUP(A1903,$A$2:$A$2336,Table2[Any Transplants],"NOT FOUND")</f>
        <v>No</v>
      </c>
      <c r="I1903" t="str" cm="1">
        <f t="array" ref="I1903">_xlfn.XLOOKUP(A1903,$A$2:$A$2336,Table2[Cancer history],"NOT FOUND")</f>
        <v>No</v>
      </c>
      <c r="J1903" t="str">
        <f>_xlfn.XLOOKUP(A1903,Table3[customer_no],Table3[month],"NOT FOUND")</f>
        <v>Sep</v>
      </c>
      <c r="K1903" s="7">
        <f>_xlfn.XLOOKUP(A1903,Table3[customer_no],Table3[year_average],"NOT FOUND")</f>
        <v>1996</v>
      </c>
      <c r="L1903" cm="1">
        <f t="array" ref="L1903">_xlfn.XLOOKUP(A1903,Table3[customer_no],'Hospitalisation Details'!$D$2:$D$2344,"NOT FOUND")</f>
        <v>8</v>
      </c>
      <c r="M1903" s="33">
        <f>_xlfn.XLOOKUP(A1903,Table3[customer_no],Table3[dd/mm/yy],"NOT FOUND")</f>
        <v>35316</v>
      </c>
      <c r="N1903">
        <f>_xlfn.XLOOKUP(A1903,Table3[customer_no],Table3[age],"NOT FOUND")</f>
        <v>26</v>
      </c>
      <c r="O1903" cm="1">
        <f t="array" ref="O1903">_xlfn.XLOOKUP(A1903,Table3[customer_no],'Hospitalisation Details'!$E$2:$E$2344,"NOT FOUND")</f>
        <v>2</v>
      </c>
      <c r="P1903" t="str">
        <f>_xlfn.XLOOKUP(A1903,Table3[customer_no],Table3[hsplt_handled],"NOT FOUND")</f>
        <v>tier - 2</v>
      </c>
      <c r="Q1903" t="str">
        <f>_xlfn.XLOOKUP(A1903,Table3[customer_no],Table3[city_handled],"NOT FOUND")</f>
        <v>tier - 2</v>
      </c>
      <c r="R1903" t="str">
        <f>_xlfn.XLOOKUP(A1903,Table3[customer_no],Table3[state_id],"NOT FOUND")</f>
        <v>R1011</v>
      </c>
      <c r="S1903" s="34" cm="1">
        <f t="array" ref="S1903">_xlfn.XLOOKUP(A1903,Table3[customer_no],'Hospitalisation Details'!$F$2:$F$2344,"NOT FOUND")</f>
        <v>3987.93</v>
      </c>
      <c r="T1903" t="str">
        <f>_xlfn.XLOOKUP(A1903,Table2[Customer ID],Table2[BMI_category],"NOT FOUND")</f>
        <v>Obesity</v>
      </c>
      <c r="U1903" s="7">
        <f>_xlfn.XLOOKUP(A1903,Table2[Customer ID],Table2[no of surgery],"NOT FOUND")</f>
        <v>0</v>
      </c>
      <c r="V1903" t="str">
        <f>_xlfn.XLOOKUP(A1903,Table2[Customer ID],Table2[smoker_missing],"NOT FOUND")</f>
        <v>No</v>
      </c>
      <c r="W1903" t="str">
        <f t="shared" si="29"/>
        <v>Normal</v>
      </c>
      <c r="X1903" s="37">
        <f>SUM(Table5[[#This Row],[Title]:[Diabetes Level]])</f>
        <v>41374.910000000003</v>
      </c>
    </row>
    <row r="1904" spans="1:24" x14ac:dyDescent="0.25">
      <c r="A1904" t="s">
        <v>465</v>
      </c>
      <c r="B1904" t="str">
        <f>VLOOKUP(A1904,'Customer Names'!$A$2:$E$2336,3,FALSE)</f>
        <v>Ms.</v>
      </c>
      <c r="C1904" t="str">
        <f>_xlfn.XLOOKUP(A1904,$A$2:$A$2336,'Customer Names'!$D$2:$D$2336,"NOT FOUND")</f>
        <v>Elizabeth</v>
      </c>
      <c r="D1904" t="str">
        <f>_xlfn.XLOOKUP(A1904,$A$2:$A$2336,'Customer Names'!$E$2:$E$2336,"NOT FOUND")</f>
        <v>Panke</v>
      </c>
      <c r="E1904" cm="1">
        <f t="array" ref="E1904">_xlfn.XLOOKUP(A1904,$A$2:$A$2336,Table2[BMI],"NOT FOUND")</f>
        <v>29.92</v>
      </c>
      <c r="F1904" cm="1">
        <f t="array" ref="F1904">_xlfn.XLOOKUP(A1904,$A$2:$A$2336,Table2[HBA1C],"NOT FOUND")</f>
        <v>6.02</v>
      </c>
      <c r="G1904" t="str" cm="1">
        <f t="array" ref="G1904">_xlfn.XLOOKUP(A1904,$A$2:$A$2336,Table2[Heart Issues],"NOT FOUND")</f>
        <v>yes</v>
      </c>
      <c r="H1904" t="str" cm="1">
        <f t="array" ref="H1904">_xlfn.XLOOKUP(A1904,$A$2:$A$2336,Table2[Any Transplants],"NOT FOUND")</f>
        <v>No</v>
      </c>
      <c r="I1904" t="str" cm="1">
        <f t="array" ref="I1904">_xlfn.XLOOKUP(A1904,$A$2:$A$2336,Table2[Cancer history],"NOT FOUND")</f>
        <v>No</v>
      </c>
      <c r="J1904" t="str">
        <f>_xlfn.XLOOKUP(A1904,Table3[customer_no],Table3[month],"NOT FOUND")</f>
        <v>Aug</v>
      </c>
      <c r="K1904" s="7">
        <f>_xlfn.XLOOKUP(A1904,Table3[customer_no],Table3[year_average],"NOT FOUND")</f>
        <v>1996</v>
      </c>
      <c r="L1904" cm="1">
        <f t="array" ref="L1904">_xlfn.XLOOKUP(A1904,Table3[customer_no],'Hospitalisation Details'!$D$2:$D$2344,"NOT FOUND")</f>
        <v>17</v>
      </c>
      <c r="M1904" s="33">
        <f>_xlfn.XLOOKUP(A1904,Table3[customer_no],Table3[dd/mm/yy],"NOT FOUND")</f>
        <v>35294</v>
      </c>
      <c r="N1904">
        <f>_xlfn.XLOOKUP(A1904,Table3[customer_no],Table3[age],"NOT FOUND")</f>
        <v>26</v>
      </c>
      <c r="O1904" cm="1">
        <f t="array" ref="O1904">_xlfn.XLOOKUP(A1904,Table3[customer_no],'Hospitalisation Details'!$E$2:$E$2344,"NOT FOUND")</f>
        <v>2</v>
      </c>
      <c r="P1904" t="str">
        <f>_xlfn.XLOOKUP(A1904,Table3[customer_no],Table3[hsplt_handled],"NOT FOUND")</f>
        <v>tier - 2</v>
      </c>
      <c r="Q1904" t="str">
        <f>_xlfn.XLOOKUP(A1904,Table3[customer_no],Table3[city_handled],"NOT FOUND")</f>
        <v>tier - 2</v>
      </c>
      <c r="R1904" t="str">
        <f>_xlfn.XLOOKUP(A1904,Table3[customer_no],Table3[state_id],"NOT FOUND")</f>
        <v>R1013</v>
      </c>
      <c r="S1904" s="34" cm="1">
        <f t="array" ref="S1904">_xlfn.XLOOKUP(A1904,Table3[customer_no],'Hospitalisation Details'!$F$2:$F$2344,"NOT FOUND")</f>
        <v>3981.98</v>
      </c>
      <c r="T1904" t="str">
        <f>_xlfn.XLOOKUP(A1904,Table2[Customer ID],Table2[BMI_category],"NOT FOUND")</f>
        <v>Overweight</v>
      </c>
      <c r="U1904" s="7">
        <f>_xlfn.XLOOKUP(A1904,Table2[Customer ID],Table2[no of surgery],"NOT FOUND")</f>
        <v>0</v>
      </c>
      <c r="V1904" t="str">
        <f>_xlfn.XLOOKUP(A1904,Table2[Customer ID],Table2[smoker_missing],"NOT FOUND")</f>
        <v>No</v>
      </c>
      <c r="W1904" t="str">
        <f t="shared" si="29"/>
        <v>Prediabetes</v>
      </c>
      <c r="X1904" s="37">
        <f>SUM(Table5[[#This Row],[Title]:[Diabetes Level]])</f>
        <v>41352.920000000006</v>
      </c>
    </row>
    <row r="1905" spans="1:24" x14ac:dyDescent="0.25">
      <c r="A1905" t="s">
        <v>464</v>
      </c>
      <c r="B1905" t="str">
        <f>VLOOKUP(A1905,'Customer Names'!$A$2:$E$2336,3,FALSE)</f>
        <v>Ms.</v>
      </c>
      <c r="C1905" t="str">
        <f>_xlfn.XLOOKUP(A1905,$A$2:$A$2336,'Customer Names'!$D$2:$D$2336,"NOT FOUND")</f>
        <v>Margaret P.</v>
      </c>
      <c r="D1905" t="str">
        <f>_xlfn.XLOOKUP(A1905,$A$2:$A$2336,'Customer Names'!$E$2:$E$2336,"NOT FOUND")</f>
        <v>Brennan</v>
      </c>
      <c r="E1905" cm="1">
        <f t="array" ref="E1905">_xlfn.XLOOKUP(A1905,$A$2:$A$2336,Table2[BMI],"NOT FOUND")</f>
        <v>28.93</v>
      </c>
      <c r="F1905" cm="1">
        <f t="array" ref="F1905">_xlfn.XLOOKUP(A1905,$A$2:$A$2336,Table2[HBA1C],"NOT FOUND")</f>
        <v>4.4400000000000004</v>
      </c>
      <c r="G1905" t="str" cm="1">
        <f t="array" ref="G1905">_xlfn.XLOOKUP(A1905,$A$2:$A$2336,Table2[Heart Issues],"NOT FOUND")</f>
        <v>No</v>
      </c>
      <c r="H1905" t="str" cm="1">
        <f t="array" ref="H1905">_xlfn.XLOOKUP(A1905,$A$2:$A$2336,Table2[Any Transplants],"NOT FOUND")</f>
        <v>No</v>
      </c>
      <c r="I1905" t="str" cm="1">
        <f t="array" ref="I1905">_xlfn.XLOOKUP(A1905,$A$2:$A$2336,Table2[Cancer history],"NOT FOUND")</f>
        <v>No</v>
      </c>
      <c r="J1905" t="str">
        <f>_xlfn.XLOOKUP(A1905,Table3[customer_no],Table3[month],"NOT FOUND")</f>
        <v>Jul</v>
      </c>
      <c r="K1905" s="7">
        <f>_xlfn.XLOOKUP(A1905,Table3[customer_no],Table3[year_average],"NOT FOUND")</f>
        <v>1990</v>
      </c>
      <c r="L1905" cm="1">
        <f t="array" ref="L1905">_xlfn.XLOOKUP(A1905,Table3[customer_no],'Hospitalisation Details'!$D$2:$D$2344,"NOT FOUND")</f>
        <v>29</v>
      </c>
      <c r="M1905" s="33">
        <f>_xlfn.XLOOKUP(A1905,Table3[customer_no],Table3[dd/mm/yy],"NOT FOUND")</f>
        <v>33083</v>
      </c>
      <c r="N1905">
        <f>_xlfn.XLOOKUP(A1905,Table3[customer_no],Table3[age],"NOT FOUND")</f>
        <v>32</v>
      </c>
      <c r="O1905" cm="1">
        <f t="array" ref="O1905">_xlfn.XLOOKUP(A1905,Table3[customer_no],'Hospitalisation Details'!$E$2:$E$2344,"NOT FOUND")</f>
        <v>0</v>
      </c>
      <c r="P1905" t="str">
        <f>_xlfn.XLOOKUP(A1905,Table3[customer_no],Table3[hsplt_handled],"NOT FOUND")</f>
        <v>tier - 2</v>
      </c>
      <c r="Q1905" t="str">
        <f>_xlfn.XLOOKUP(A1905,Table3[customer_no],Table3[city_handled],"NOT FOUND")</f>
        <v>tier - 3</v>
      </c>
      <c r="R1905" t="str">
        <f>_xlfn.XLOOKUP(A1905,Table3[customer_no],Table3[state_id],"NOT FOUND")</f>
        <v>R1013</v>
      </c>
      <c r="S1905" s="34" cm="1">
        <f t="array" ref="S1905">_xlfn.XLOOKUP(A1905,Table3[customer_no],'Hospitalisation Details'!$F$2:$F$2344,"NOT FOUND")</f>
        <v>3972.92</v>
      </c>
      <c r="T1905" t="str">
        <f>_xlfn.XLOOKUP(A1905,Table2[Customer ID],Table2[BMI_category],"NOT FOUND")</f>
        <v>Overweight</v>
      </c>
      <c r="U1905" s="7">
        <f>_xlfn.XLOOKUP(A1905,Table2[Customer ID],Table2[no of surgery],"NOT FOUND")</f>
        <v>0</v>
      </c>
      <c r="V1905" t="str">
        <f>_xlfn.XLOOKUP(A1905,Table2[Customer ID],Table2[smoker_missing],"NOT FOUND")</f>
        <v>No</v>
      </c>
      <c r="W1905" t="str">
        <f t="shared" si="29"/>
        <v>Normal</v>
      </c>
      <c r="X1905" s="37">
        <f>SUM(Table5[[#This Row],[Title]:[Diabetes Level]])</f>
        <v>39140.29</v>
      </c>
    </row>
    <row r="1906" spans="1:24" x14ac:dyDescent="0.25">
      <c r="A1906" t="s">
        <v>463</v>
      </c>
      <c r="B1906" t="str">
        <f>VLOOKUP(A1906,'Customer Names'!$A$2:$E$2336,3,FALSE)</f>
        <v>Ms.</v>
      </c>
      <c r="C1906" t="str">
        <f>_xlfn.XLOOKUP(A1906,$A$2:$A$2336,'Customer Names'!$D$2:$D$2336,"NOT FOUND")</f>
        <v>Tiffany K</v>
      </c>
      <c r="D1906" t="str">
        <f>_xlfn.XLOOKUP(A1906,$A$2:$A$2336,'Customer Names'!$E$2:$E$2336,"NOT FOUND")</f>
        <v>Ngo</v>
      </c>
      <c r="E1906" cm="1">
        <f t="array" ref="E1906">_xlfn.XLOOKUP(A1906,$A$2:$A$2336,Table2[BMI],"NOT FOUND")</f>
        <v>31.254999999999999</v>
      </c>
      <c r="F1906" cm="1">
        <f t="array" ref="F1906">_xlfn.XLOOKUP(A1906,$A$2:$A$2336,Table2[HBA1C],"NOT FOUND")</f>
        <v>5.84</v>
      </c>
      <c r="G1906" t="str" cm="1">
        <f t="array" ref="G1906">_xlfn.XLOOKUP(A1906,$A$2:$A$2336,Table2[Heart Issues],"NOT FOUND")</f>
        <v>yes</v>
      </c>
      <c r="H1906" t="str" cm="1">
        <f t="array" ref="H1906">_xlfn.XLOOKUP(A1906,$A$2:$A$2336,Table2[Any Transplants],"NOT FOUND")</f>
        <v>No</v>
      </c>
      <c r="I1906" t="str" cm="1">
        <f t="array" ref="I1906">_xlfn.XLOOKUP(A1906,$A$2:$A$2336,Table2[Cancer history],"NOT FOUND")</f>
        <v>No</v>
      </c>
      <c r="J1906" t="str">
        <f>_xlfn.XLOOKUP(A1906,Table3[customer_no],Table3[month],"NOT FOUND")</f>
        <v>Jul</v>
      </c>
      <c r="K1906" s="7">
        <f>_xlfn.XLOOKUP(A1906,Table3[customer_no],Table3[year_average],"NOT FOUND")</f>
        <v>1995</v>
      </c>
      <c r="L1906" cm="1">
        <f t="array" ref="L1906">_xlfn.XLOOKUP(A1906,Table3[customer_no],'Hospitalisation Details'!$D$2:$D$2344,"NOT FOUND")</f>
        <v>11</v>
      </c>
      <c r="M1906" s="33">
        <f>_xlfn.XLOOKUP(A1906,Table3[customer_no],Table3[dd/mm/yy],"NOT FOUND")</f>
        <v>34891</v>
      </c>
      <c r="N1906">
        <f>_xlfn.XLOOKUP(A1906,Table3[customer_no],Table3[age],"NOT FOUND")</f>
        <v>27</v>
      </c>
      <c r="O1906" cm="1">
        <f t="array" ref="O1906">_xlfn.XLOOKUP(A1906,Table3[customer_no],'Hospitalisation Details'!$E$2:$E$2344,"NOT FOUND")</f>
        <v>1</v>
      </c>
      <c r="P1906" t="str">
        <f>_xlfn.XLOOKUP(A1906,Table3[customer_no],Table3[hsplt_handled],"NOT FOUND")</f>
        <v>tier - 2</v>
      </c>
      <c r="Q1906" t="str">
        <f>_xlfn.XLOOKUP(A1906,Table3[customer_no],Table3[city_handled],"NOT FOUND")</f>
        <v>tier - 2</v>
      </c>
      <c r="R1906" t="str">
        <f>_xlfn.XLOOKUP(A1906,Table3[customer_no],Table3[state_id],"NOT FOUND")</f>
        <v>R1012</v>
      </c>
      <c r="S1906" s="34" cm="1">
        <f t="array" ref="S1906">_xlfn.XLOOKUP(A1906,Table3[customer_no],'Hospitalisation Details'!$F$2:$F$2344,"NOT FOUND")</f>
        <v>3956.07</v>
      </c>
      <c r="T1906" t="str">
        <f>_xlfn.XLOOKUP(A1906,Table2[Customer ID],Table2[BMI_category],"NOT FOUND")</f>
        <v>Obesity</v>
      </c>
      <c r="U1906" s="7">
        <f>_xlfn.XLOOKUP(A1906,Table2[Customer ID],Table2[no of surgery],"NOT FOUND")</f>
        <v>1</v>
      </c>
      <c r="V1906" t="str">
        <f>_xlfn.XLOOKUP(A1906,Table2[Customer ID],Table2[smoker_missing],"NOT FOUND")</f>
        <v>No</v>
      </c>
      <c r="W1906" t="str">
        <f t="shared" si="29"/>
        <v>Prediabetes</v>
      </c>
      <c r="X1906" s="37">
        <f>SUM(Table5[[#This Row],[Title]:[Diabetes Level]])</f>
        <v>40919.165000000001</v>
      </c>
    </row>
    <row r="1907" spans="1:24" x14ac:dyDescent="0.25">
      <c r="A1907" t="s">
        <v>462</v>
      </c>
      <c r="B1907" t="str">
        <f>VLOOKUP(A1907,'Customer Names'!$A$2:$E$2336,3,FALSE)</f>
        <v>Mr.</v>
      </c>
      <c r="C1907" t="str">
        <f>_xlfn.XLOOKUP(A1907,$A$2:$A$2336,'Customer Names'!$D$2:$D$2336,"NOT FOUND")</f>
        <v>David M.</v>
      </c>
      <c r="D1907" t="str">
        <f>_xlfn.XLOOKUP(A1907,$A$2:$A$2336,'Customer Names'!$E$2:$E$2336,"NOT FOUND")</f>
        <v>Guerdan</v>
      </c>
      <c r="E1907" cm="1">
        <f t="array" ref="E1907">_xlfn.XLOOKUP(A1907,$A$2:$A$2336,Table2[BMI],"NOT FOUND")</f>
        <v>29.83</v>
      </c>
      <c r="F1907" cm="1">
        <f t="array" ref="F1907">_xlfn.XLOOKUP(A1907,$A$2:$A$2336,Table2[HBA1C],"NOT FOUND")</f>
        <v>5.39</v>
      </c>
      <c r="G1907" t="str" cm="1">
        <f t="array" ref="G1907">_xlfn.XLOOKUP(A1907,$A$2:$A$2336,Table2[Heart Issues],"NOT FOUND")</f>
        <v>No</v>
      </c>
      <c r="H1907" t="str" cm="1">
        <f t="array" ref="H1907">_xlfn.XLOOKUP(A1907,$A$2:$A$2336,Table2[Any Transplants],"NOT FOUND")</f>
        <v>No</v>
      </c>
      <c r="I1907" t="str" cm="1">
        <f t="array" ref="I1907">_xlfn.XLOOKUP(A1907,$A$2:$A$2336,Table2[Cancer history],"NOT FOUND")</f>
        <v>No</v>
      </c>
      <c r="J1907" t="str">
        <f>_xlfn.XLOOKUP(A1907,Table3[customer_no],Table3[month],"NOT FOUND")</f>
        <v>Jul</v>
      </c>
      <c r="K1907" s="7">
        <f>_xlfn.XLOOKUP(A1907,Table3[customer_no],Table3[year_average],"NOT FOUND")</f>
        <v>1999</v>
      </c>
      <c r="L1907" cm="1">
        <f t="array" ref="L1907">_xlfn.XLOOKUP(A1907,Table3[customer_no],'Hospitalisation Details'!$D$2:$D$2344,"NOT FOUND")</f>
        <v>10</v>
      </c>
      <c r="M1907" s="33">
        <f>_xlfn.XLOOKUP(A1907,Table3[customer_no],Table3[dd/mm/yy],"NOT FOUND")</f>
        <v>36351</v>
      </c>
      <c r="N1907">
        <f>_xlfn.XLOOKUP(A1907,Table3[customer_no],Table3[age],"NOT FOUND")</f>
        <v>23</v>
      </c>
      <c r="O1907" cm="1">
        <f t="array" ref="O1907">_xlfn.XLOOKUP(A1907,Table3[customer_no],'Hospitalisation Details'!$E$2:$E$2344,"NOT FOUND")</f>
        <v>0</v>
      </c>
      <c r="P1907" t="str">
        <f>_xlfn.XLOOKUP(A1907,Table3[customer_no],Table3[hsplt_handled],"NOT FOUND")</f>
        <v>tier - 2</v>
      </c>
      <c r="Q1907" t="str">
        <f>_xlfn.XLOOKUP(A1907,Table3[customer_no],Table3[city_handled],"NOT FOUND")</f>
        <v>tier - 3</v>
      </c>
      <c r="R1907" t="str">
        <f>_xlfn.XLOOKUP(A1907,Table3[customer_no],Table3[state_id],"NOT FOUND")</f>
        <v>R1021</v>
      </c>
      <c r="S1907" s="34" cm="1">
        <f t="array" ref="S1907">_xlfn.XLOOKUP(A1907,Table3[customer_no],'Hospitalisation Details'!$F$2:$F$2344,"NOT FOUND")</f>
        <v>3955.98</v>
      </c>
      <c r="T1907" t="str">
        <f>_xlfn.XLOOKUP(A1907,Table2[Customer ID],Table2[BMI_category],"NOT FOUND")</f>
        <v>Overweight</v>
      </c>
      <c r="U1907" s="7">
        <f>_xlfn.XLOOKUP(A1907,Table2[Customer ID],Table2[no of surgery],"NOT FOUND")</f>
        <v>0</v>
      </c>
      <c r="V1907" t="str">
        <f>_xlfn.XLOOKUP(A1907,Table2[Customer ID],Table2[smoker_missing],"NOT FOUND")</f>
        <v>No</v>
      </c>
      <c r="W1907" t="str">
        <f t="shared" si="29"/>
        <v>Normal</v>
      </c>
      <c r="X1907" s="37">
        <f>SUM(Table5[[#This Row],[Title]:[Diabetes Level]])</f>
        <v>42374.200000000004</v>
      </c>
    </row>
    <row r="1908" spans="1:24" x14ac:dyDescent="0.25">
      <c r="A1908" t="s">
        <v>461</v>
      </c>
      <c r="B1908" t="str">
        <f>VLOOKUP(A1908,'Customer Names'!$A$2:$E$2336,3,FALSE)</f>
        <v>Ms.</v>
      </c>
      <c r="C1908" t="str">
        <f>_xlfn.XLOOKUP(A1908,$A$2:$A$2336,'Customer Names'!$D$2:$D$2336,"NOT FOUND")</f>
        <v>Christine E</v>
      </c>
      <c r="D1908" t="str">
        <f>_xlfn.XLOOKUP(A1908,$A$2:$A$2336,'Customer Names'!$E$2:$E$2336,"NOT FOUND")</f>
        <v>Shaw</v>
      </c>
      <c r="E1908" cm="1">
        <f t="array" ref="E1908">_xlfn.XLOOKUP(A1908,$A$2:$A$2336,Table2[BMI],"NOT FOUND")</f>
        <v>29.59</v>
      </c>
      <c r="F1908" cm="1">
        <f t="array" ref="F1908">_xlfn.XLOOKUP(A1908,$A$2:$A$2336,Table2[HBA1C],"NOT FOUND")</f>
        <v>6.16</v>
      </c>
      <c r="G1908" t="str" cm="1">
        <f t="array" ref="G1908">_xlfn.XLOOKUP(A1908,$A$2:$A$2336,Table2[Heart Issues],"NOT FOUND")</f>
        <v>No</v>
      </c>
      <c r="H1908" t="str" cm="1">
        <f t="array" ref="H1908">_xlfn.XLOOKUP(A1908,$A$2:$A$2336,Table2[Any Transplants],"NOT FOUND")</f>
        <v>No</v>
      </c>
      <c r="I1908" t="str" cm="1">
        <f t="array" ref="I1908">_xlfn.XLOOKUP(A1908,$A$2:$A$2336,Table2[Cancer history],"NOT FOUND")</f>
        <v>Yes</v>
      </c>
      <c r="J1908" t="str">
        <f>_xlfn.XLOOKUP(A1908,Table3[customer_no],Table3[month],"NOT FOUND")</f>
        <v>Nov</v>
      </c>
      <c r="K1908" s="7">
        <f>_xlfn.XLOOKUP(A1908,Table3[customer_no],Table3[year_average],"NOT FOUND")</f>
        <v>1993</v>
      </c>
      <c r="L1908" cm="1">
        <f t="array" ref="L1908">_xlfn.XLOOKUP(A1908,Table3[customer_no],'Hospitalisation Details'!$D$2:$D$2344,"NOT FOUND")</f>
        <v>11</v>
      </c>
      <c r="M1908" s="33">
        <f>_xlfn.XLOOKUP(A1908,Table3[customer_no],Table3[dd/mm/yy],"NOT FOUND")</f>
        <v>34284</v>
      </c>
      <c r="N1908">
        <f>_xlfn.XLOOKUP(A1908,Table3[customer_no],Table3[age],"NOT FOUND")</f>
        <v>29</v>
      </c>
      <c r="O1908" cm="1">
        <f t="array" ref="O1908">_xlfn.XLOOKUP(A1908,Table3[customer_no],'Hospitalisation Details'!$E$2:$E$2344,"NOT FOUND")</f>
        <v>1</v>
      </c>
      <c r="P1908" t="str">
        <f>_xlfn.XLOOKUP(A1908,Table3[customer_no],Table3[hsplt_handled],"NOT FOUND")</f>
        <v>tier - 2</v>
      </c>
      <c r="Q1908" t="str">
        <f>_xlfn.XLOOKUP(A1908,Table3[customer_no],Table3[city_handled],"NOT FOUND")</f>
        <v>tier - 2</v>
      </c>
      <c r="R1908" t="str">
        <f>_xlfn.XLOOKUP(A1908,Table3[customer_no],Table3[state_id],"NOT FOUND")</f>
        <v>R1013</v>
      </c>
      <c r="S1908" s="34" cm="1">
        <f t="array" ref="S1908">_xlfn.XLOOKUP(A1908,Table3[customer_no],'Hospitalisation Details'!$F$2:$F$2344,"NOT FOUND")</f>
        <v>3947.41</v>
      </c>
      <c r="T1908" t="str">
        <f>_xlfn.XLOOKUP(A1908,Table2[Customer ID],Table2[BMI_category],"NOT FOUND")</f>
        <v>Overweight</v>
      </c>
      <c r="U1908" s="7">
        <f>_xlfn.XLOOKUP(A1908,Table2[Customer ID],Table2[no of surgery],"NOT FOUND")</f>
        <v>1</v>
      </c>
      <c r="V1908" t="str">
        <f>_xlfn.XLOOKUP(A1908,Table2[Customer ID],Table2[smoker_missing],"NOT FOUND")</f>
        <v>No</v>
      </c>
      <c r="W1908" t="str">
        <f t="shared" si="29"/>
        <v>Prediabetes</v>
      </c>
      <c r="X1908" s="37">
        <f>SUM(Table5[[#This Row],[Title]:[Diabetes Level]])</f>
        <v>40302.160000000003</v>
      </c>
    </row>
    <row r="1909" spans="1:24" x14ac:dyDescent="0.25">
      <c r="A1909" t="s">
        <v>460</v>
      </c>
      <c r="B1909" t="str">
        <f>VLOOKUP(A1909,'Customer Names'!$A$2:$E$2336,3,FALSE)</f>
        <v>Ms.</v>
      </c>
      <c r="C1909" t="str">
        <f>_xlfn.XLOOKUP(A1909,$A$2:$A$2336,'Customer Names'!$D$2:$D$2336,"NOT FOUND")</f>
        <v>Donna</v>
      </c>
      <c r="D1909" t="str">
        <f>_xlfn.XLOOKUP(A1909,$A$2:$A$2336,'Customer Names'!$E$2:$E$2336,"NOT FOUND")</f>
        <v>Mills-Honarvar</v>
      </c>
      <c r="E1909" cm="1">
        <f t="array" ref="E1909">_xlfn.XLOOKUP(A1909,$A$2:$A$2336,Table2[BMI],"NOT FOUND")</f>
        <v>31.16</v>
      </c>
      <c r="F1909" cm="1">
        <f t="array" ref="F1909">_xlfn.XLOOKUP(A1909,$A$2:$A$2336,Table2[HBA1C],"NOT FOUND")</f>
        <v>4.49</v>
      </c>
      <c r="G1909" t="str" cm="1">
        <f t="array" ref="G1909">_xlfn.XLOOKUP(A1909,$A$2:$A$2336,Table2[Heart Issues],"NOT FOUND")</f>
        <v>No</v>
      </c>
      <c r="H1909" t="str" cm="1">
        <f t="array" ref="H1909">_xlfn.XLOOKUP(A1909,$A$2:$A$2336,Table2[Any Transplants],"NOT FOUND")</f>
        <v>No</v>
      </c>
      <c r="I1909" t="str" cm="1">
        <f t="array" ref="I1909">_xlfn.XLOOKUP(A1909,$A$2:$A$2336,Table2[Cancer history],"NOT FOUND")</f>
        <v>Yes</v>
      </c>
      <c r="J1909" t="str">
        <f>_xlfn.XLOOKUP(A1909,Table3[customer_no],Table3[month],"NOT FOUND")</f>
        <v>Sep</v>
      </c>
      <c r="K1909" s="7">
        <f>_xlfn.XLOOKUP(A1909,Table3[customer_no],Table3[year_average],"NOT FOUND")</f>
        <v>1993</v>
      </c>
      <c r="L1909" cm="1">
        <f t="array" ref="L1909">_xlfn.XLOOKUP(A1909,Table3[customer_no],'Hospitalisation Details'!$D$2:$D$2344,"NOT FOUND")</f>
        <v>29</v>
      </c>
      <c r="M1909" s="33">
        <f>_xlfn.XLOOKUP(A1909,Table3[customer_no],Table3[dd/mm/yy],"NOT FOUND")</f>
        <v>34241</v>
      </c>
      <c r="N1909">
        <f>_xlfn.XLOOKUP(A1909,Table3[customer_no],Table3[age],"NOT FOUND")</f>
        <v>29</v>
      </c>
      <c r="O1909" cm="1">
        <f t="array" ref="O1909">_xlfn.XLOOKUP(A1909,Table3[customer_no],'Hospitalisation Details'!$E$2:$E$2344,"NOT FOUND")</f>
        <v>0</v>
      </c>
      <c r="P1909" t="str">
        <f>_xlfn.XLOOKUP(A1909,Table3[customer_no],Table3[hsplt_handled],"NOT FOUND")</f>
        <v>tier - 2</v>
      </c>
      <c r="Q1909" t="str">
        <f>_xlfn.XLOOKUP(A1909,Table3[customer_no],Table3[city_handled],"NOT FOUND")</f>
        <v>tier - 3</v>
      </c>
      <c r="R1909" t="str">
        <f>_xlfn.XLOOKUP(A1909,Table3[customer_no],Table3[state_id],"NOT FOUND")</f>
        <v>R1024</v>
      </c>
      <c r="S1909" s="34" cm="1">
        <f t="array" ref="S1909">_xlfn.XLOOKUP(A1909,Table3[customer_no],'Hospitalisation Details'!$F$2:$F$2344,"NOT FOUND")</f>
        <v>3943.6</v>
      </c>
      <c r="T1909" t="str">
        <f>_xlfn.XLOOKUP(A1909,Table2[Customer ID],Table2[BMI_category],"NOT FOUND")</f>
        <v>Obesity</v>
      </c>
      <c r="U1909" s="7">
        <f>_xlfn.XLOOKUP(A1909,Table2[Customer ID],Table2[no of surgery],"NOT FOUND")</f>
        <v>1</v>
      </c>
      <c r="V1909" t="str">
        <f>_xlfn.XLOOKUP(A1909,Table2[Customer ID],Table2[smoker_missing],"NOT FOUND")</f>
        <v>No</v>
      </c>
      <c r="W1909" t="str">
        <f t="shared" si="29"/>
        <v>Normal</v>
      </c>
      <c r="X1909" s="37">
        <f>SUM(Table5[[#This Row],[Title]:[Diabetes Level]])</f>
        <v>40272.25</v>
      </c>
    </row>
    <row r="1910" spans="1:24" x14ac:dyDescent="0.25">
      <c r="A1910" t="s">
        <v>459</v>
      </c>
      <c r="B1910" t="str">
        <f>VLOOKUP(A1910,'Customer Names'!$A$2:$E$2336,3,FALSE)</f>
        <v>Mr.</v>
      </c>
      <c r="C1910" t="str">
        <f>_xlfn.XLOOKUP(A1910,$A$2:$A$2336,'Customer Names'!$D$2:$D$2336,"NOT FOUND")</f>
        <v>Rod</v>
      </c>
      <c r="D1910" t="str">
        <f>_xlfn.XLOOKUP(A1910,$A$2:$A$2336,'Customer Names'!$E$2:$E$2336,"NOT FOUND")</f>
        <v>Farvard</v>
      </c>
      <c r="E1910" cm="1">
        <f t="array" ref="E1910">_xlfn.XLOOKUP(A1910,$A$2:$A$2336,Table2[BMI],"NOT FOUND")</f>
        <v>34.21</v>
      </c>
      <c r="F1910" cm="1">
        <f t="array" ref="F1910">_xlfn.XLOOKUP(A1910,$A$2:$A$2336,Table2[HBA1C],"NOT FOUND")</f>
        <v>4.4800000000000004</v>
      </c>
      <c r="G1910" t="str" cm="1">
        <f t="array" ref="G1910">_xlfn.XLOOKUP(A1910,$A$2:$A$2336,Table2[Heart Issues],"NOT FOUND")</f>
        <v>yes</v>
      </c>
      <c r="H1910" t="str" cm="1">
        <f t="array" ref="H1910">_xlfn.XLOOKUP(A1910,$A$2:$A$2336,Table2[Any Transplants],"NOT FOUND")</f>
        <v>No</v>
      </c>
      <c r="I1910" t="str" cm="1">
        <f t="array" ref="I1910">_xlfn.XLOOKUP(A1910,$A$2:$A$2336,Table2[Cancer history],"NOT FOUND")</f>
        <v>No</v>
      </c>
      <c r="J1910" t="str">
        <f>_xlfn.XLOOKUP(A1910,Table3[customer_no],Table3[month],"NOT FOUND")</f>
        <v>Oct</v>
      </c>
      <c r="K1910" s="7">
        <f>_xlfn.XLOOKUP(A1910,Table3[customer_no],Table3[year_average],"NOT FOUND")</f>
        <v>1988</v>
      </c>
      <c r="L1910" cm="1">
        <f t="array" ref="L1910">_xlfn.XLOOKUP(A1910,Table3[customer_no],'Hospitalisation Details'!$D$2:$D$2344,"NOT FOUND")</f>
        <v>24</v>
      </c>
      <c r="M1910" s="33">
        <f>_xlfn.XLOOKUP(A1910,Table3[customer_no],Table3[dd/mm/yy],"NOT FOUND")</f>
        <v>32440</v>
      </c>
      <c r="N1910">
        <f>_xlfn.XLOOKUP(A1910,Table3[customer_no],Table3[age],"NOT FOUND")</f>
        <v>34</v>
      </c>
      <c r="O1910" cm="1">
        <f t="array" ref="O1910">_xlfn.XLOOKUP(A1910,Table3[customer_no],'Hospitalisation Details'!$E$2:$E$2344,"NOT FOUND")</f>
        <v>0</v>
      </c>
      <c r="P1910" t="str">
        <f>_xlfn.XLOOKUP(A1910,Table3[customer_no],Table3[hsplt_handled],"NOT FOUND")</f>
        <v>tier - 3</v>
      </c>
      <c r="Q1910" t="str">
        <f>_xlfn.XLOOKUP(A1910,Table3[customer_no],Table3[city_handled],"NOT FOUND")</f>
        <v>tier - 1</v>
      </c>
      <c r="R1910" t="str">
        <f>_xlfn.XLOOKUP(A1910,Table3[customer_no],Table3[state_id],"NOT FOUND")</f>
        <v>R1013</v>
      </c>
      <c r="S1910" s="34" cm="1">
        <f t="array" ref="S1910">_xlfn.XLOOKUP(A1910,Table3[customer_no],'Hospitalisation Details'!$F$2:$F$2344,"NOT FOUND")</f>
        <v>3935.18</v>
      </c>
      <c r="T1910" t="str">
        <f>_xlfn.XLOOKUP(A1910,Table2[Customer ID],Table2[BMI_category],"NOT FOUND")</f>
        <v>Obesity</v>
      </c>
      <c r="U1910" s="7">
        <f>_xlfn.XLOOKUP(A1910,Table2[Customer ID],Table2[no of surgery],"NOT FOUND")</f>
        <v>1</v>
      </c>
      <c r="V1910" t="str">
        <f>_xlfn.XLOOKUP(A1910,Table2[Customer ID],Table2[smoker_missing],"NOT FOUND")</f>
        <v>No</v>
      </c>
      <c r="W1910" t="str">
        <f t="shared" si="29"/>
        <v>Normal</v>
      </c>
      <c r="X1910" s="37">
        <f>SUM(Table5[[#This Row],[Title]:[Diabetes Level]])</f>
        <v>38460.870000000003</v>
      </c>
    </row>
    <row r="1911" spans="1:24" x14ac:dyDescent="0.25">
      <c r="A1911" t="s">
        <v>458</v>
      </c>
      <c r="B1911" t="str">
        <f>VLOOKUP(A1911,'Customer Names'!$A$2:$E$2336,3,FALSE)</f>
        <v>Mr.</v>
      </c>
      <c r="C1911" t="str">
        <f>_xlfn.XLOOKUP(A1911,$A$2:$A$2336,'Customer Names'!$D$2:$D$2336,"NOT FOUND")</f>
        <v>Joe</v>
      </c>
      <c r="D1911" t="str">
        <f>_xlfn.XLOOKUP(A1911,$A$2:$A$2336,'Customer Names'!$E$2:$E$2336,"NOT FOUND")</f>
        <v>Kelly</v>
      </c>
      <c r="E1911" cm="1">
        <f t="array" ref="E1911">_xlfn.XLOOKUP(A1911,$A$2:$A$2336,Table2[BMI],"NOT FOUND")</f>
        <v>34.86</v>
      </c>
      <c r="F1911" cm="1">
        <f t="array" ref="F1911">_xlfn.XLOOKUP(A1911,$A$2:$A$2336,Table2[HBA1C],"NOT FOUND")</f>
        <v>10.97</v>
      </c>
      <c r="G1911" t="str" cm="1">
        <f t="array" ref="G1911">_xlfn.XLOOKUP(A1911,$A$2:$A$2336,Table2[Heart Issues],"NOT FOUND")</f>
        <v>No</v>
      </c>
      <c r="H1911" t="str" cm="1">
        <f t="array" ref="H1911">_xlfn.XLOOKUP(A1911,$A$2:$A$2336,Table2[Any Transplants],"NOT FOUND")</f>
        <v>No</v>
      </c>
      <c r="I1911" t="str" cm="1">
        <f t="array" ref="I1911">_xlfn.XLOOKUP(A1911,$A$2:$A$2336,Table2[Cancer history],"NOT FOUND")</f>
        <v>No</v>
      </c>
      <c r="J1911" t="str">
        <f>_xlfn.XLOOKUP(A1911,Table3[customer_no],Table3[month],"NOT FOUND")</f>
        <v>Jun</v>
      </c>
      <c r="K1911" s="7">
        <f>_xlfn.XLOOKUP(A1911,Table3[customer_no],Table3[year_average],"NOT FOUND")</f>
        <v>2002</v>
      </c>
      <c r="L1911" cm="1">
        <f t="array" ref="L1911">_xlfn.XLOOKUP(A1911,Table3[customer_no],'Hospitalisation Details'!$D$2:$D$2344,"NOT FOUND")</f>
        <v>15</v>
      </c>
      <c r="M1911" s="33">
        <f>_xlfn.XLOOKUP(A1911,Table3[customer_no],Table3[dd/mm/yy],"NOT FOUND")</f>
        <v>37422</v>
      </c>
      <c r="N1911">
        <f>_xlfn.XLOOKUP(A1911,Table3[customer_no],Table3[age],"NOT FOUND")</f>
        <v>20</v>
      </c>
      <c r="O1911" cm="1">
        <f t="array" ref="O1911">_xlfn.XLOOKUP(A1911,Table3[customer_no],'Hospitalisation Details'!$E$2:$E$2344,"NOT FOUND")</f>
        <v>0</v>
      </c>
      <c r="P1911" t="str">
        <f>_xlfn.XLOOKUP(A1911,Table3[customer_no],Table3[hsplt_handled],"NOT FOUND")</f>
        <v>tier - 2</v>
      </c>
      <c r="Q1911" t="str">
        <f>_xlfn.XLOOKUP(A1911,Table3[customer_no],Table3[city_handled],"NOT FOUND")</f>
        <v>tier - 3</v>
      </c>
      <c r="R1911" t="str">
        <f>_xlfn.XLOOKUP(A1911,Table3[customer_no],Table3[state_id],"NOT FOUND")</f>
        <v>R1011</v>
      </c>
      <c r="S1911" s="34" cm="1">
        <f t="array" ref="S1911">_xlfn.XLOOKUP(A1911,Table3[customer_no],'Hospitalisation Details'!$F$2:$F$2344,"NOT FOUND")</f>
        <v>3931.51</v>
      </c>
      <c r="T1911" t="str">
        <f>_xlfn.XLOOKUP(A1911,Table2[Customer ID],Table2[BMI_category],"NOT FOUND")</f>
        <v>Obesity</v>
      </c>
      <c r="U1911" s="7">
        <f>_xlfn.XLOOKUP(A1911,Table2[Customer ID],Table2[no of surgery],"NOT FOUND")</f>
        <v>0</v>
      </c>
      <c r="V1911" t="str">
        <f>_xlfn.XLOOKUP(A1911,Table2[Customer ID],Table2[smoker_missing],"NOT FOUND")</f>
        <v>No</v>
      </c>
      <c r="W1911" t="str">
        <f t="shared" si="29"/>
        <v>Diabetes</v>
      </c>
      <c r="X1911" s="37">
        <f>SUM(Table5[[#This Row],[Title]:[Diabetes Level]])</f>
        <v>43436.340000000004</v>
      </c>
    </row>
    <row r="1912" spans="1:24" x14ac:dyDescent="0.25">
      <c r="A1912" t="s">
        <v>457</v>
      </c>
      <c r="B1912" t="str">
        <f>VLOOKUP(A1912,'Customer Names'!$A$2:$E$2336,3,FALSE)</f>
        <v>Ms.</v>
      </c>
      <c r="C1912" t="str">
        <f>_xlfn.XLOOKUP(A1912,$A$2:$A$2336,'Customer Names'!$D$2:$D$2336,"NOT FOUND")</f>
        <v>Kayleigh</v>
      </c>
      <c r="D1912" t="str">
        <f>_xlfn.XLOOKUP(A1912,$A$2:$A$2336,'Customer Names'!$E$2:$E$2336,"NOT FOUND")</f>
        <v>Skinner</v>
      </c>
      <c r="E1912" cm="1">
        <f t="array" ref="E1912">_xlfn.XLOOKUP(A1912,$A$2:$A$2336,Table2[BMI],"NOT FOUND")</f>
        <v>34.58</v>
      </c>
      <c r="F1912" cm="1">
        <f t="array" ref="F1912">_xlfn.XLOOKUP(A1912,$A$2:$A$2336,Table2[HBA1C],"NOT FOUND")</f>
        <v>5.14</v>
      </c>
      <c r="G1912" t="str" cm="1">
        <f t="array" ref="G1912">_xlfn.XLOOKUP(A1912,$A$2:$A$2336,Table2[Heart Issues],"NOT FOUND")</f>
        <v>No</v>
      </c>
      <c r="H1912" t="str" cm="1">
        <f t="array" ref="H1912">_xlfn.XLOOKUP(A1912,$A$2:$A$2336,Table2[Any Transplants],"NOT FOUND")</f>
        <v>yes</v>
      </c>
      <c r="I1912" t="str" cm="1">
        <f t="array" ref="I1912">_xlfn.XLOOKUP(A1912,$A$2:$A$2336,Table2[Cancer history],"NOT FOUND")</f>
        <v>No</v>
      </c>
      <c r="J1912" t="str">
        <f>_xlfn.XLOOKUP(A1912,Table3[customer_no],Table3[month],"NOT FOUND")</f>
        <v>Jul</v>
      </c>
      <c r="K1912" s="7">
        <f>_xlfn.XLOOKUP(A1912,Table3[customer_no],Table3[year_average],"NOT FOUND")</f>
        <v>2000</v>
      </c>
      <c r="L1912" cm="1">
        <f t="array" ref="L1912">_xlfn.XLOOKUP(A1912,Table3[customer_no],'Hospitalisation Details'!$D$2:$D$2344,"NOT FOUND")</f>
        <v>10</v>
      </c>
      <c r="M1912" s="33">
        <f>_xlfn.XLOOKUP(A1912,Table3[customer_no],Table3[dd/mm/yy],"NOT FOUND")</f>
        <v>36717</v>
      </c>
      <c r="N1912">
        <f>_xlfn.XLOOKUP(A1912,Table3[customer_no],Table3[age],"NOT FOUND")</f>
        <v>22</v>
      </c>
      <c r="O1912" cm="1">
        <f t="array" ref="O1912">_xlfn.XLOOKUP(A1912,Table3[customer_no],'Hospitalisation Details'!$E$2:$E$2344,"NOT FOUND")</f>
        <v>2</v>
      </c>
      <c r="P1912" t="str">
        <f>_xlfn.XLOOKUP(A1912,Table3[customer_no],Table3[hsplt_handled],"NOT FOUND")</f>
        <v>tier - 2</v>
      </c>
      <c r="Q1912" t="str">
        <f>_xlfn.XLOOKUP(A1912,Table3[customer_no],Table3[city_handled],"NOT FOUND")</f>
        <v>tier - 2</v>
      </c>
      <c r="R1912" t="str">
        <f>_xlfn.XLOOKUP(A1912,Table3[customer_no],Table3[state_id],"NOT FOUND")</f>
        <v>R1024</v>
      </c>
      <c r="S1912" s="34" cm="1">
        <f t="array" ref="S1912">_xlfn.XLOOKUP(A1912,Table3[customer_no],'Hospitalisation Details'!$F$2:$F$2344,"NOT FOUND")</f>
        <v>3925.76</v>
      </c>
      <c r="T1912" t="str">
        <f>_xlfn.XLOOKUP(A1912,Table2[Customer ID],Table2[BMI_category],"NOT FOUND")</f>
        <v>Obesity</v>
      </c>
      <c r="U1912" s="7">
        <f>_xlfn.XLOOKUP(A1912,Table2[Customer ID],Table2[no of surgery],"NOT FOUND")</f>
        <v>2</v>
      </c>
      <c r="V1912" t="str">
        <f>_xlfn.XLOOKUP(A1912,Table2[Customer ID],Table2[smoker_missing],"NOT FOUND")</f>
        <v>No</v>
      </c>
      <c r="W1912" t="str">
        <f t="shared" si="29"/>
        <v>Normal</v>
      </c>
      <c r="X1912" s="37">
        <f>SUM(Table5[[#This Row],[Title]:[Diabetes Level]])</f>
        <v>42718.48</v>
      </c>
    </row>
    <row r="1913" spans="1:24" x14ac:dyDescent="0.25">
      <c r="A1913" t="s">
        <v>456</v>
      </c>
      <c r="B1913" t="str">
        <f>VLOOKUP(A1913,'Customer Names'!$A$2:$E$2336,3,FALSE)</f>
        <v>Mr.</v>
      </c>
      <c r="C1913" t="str">
        <f>_xlfn.XLOOKUP(A1913,$A$2:$A$2336,'Customer Names'!$D$2:$D$2336,"NOT FOUND")</f>
        <v>Lorcan A.</v>
      </c>
      <c r="D1913" t="str">
        <f>_xlfn.XLOOKUP(A1913,$A$2:$A$2336,'Customer Names'!$E$2:$E$2336,"NOT FOUND")</f>
        <v>Murphy</v>
      </c>
      <c r="E1913" cm="1">
        <f t="array" ref="E1913">_xlfn.XLOOKUP(A1913,$A$2:$A$2336,Table2[BMI],"NOT FOUND")</f>
        <v>17.940000000000001</v>
      </c>
      <c r="F1913" cm="1">
        <f t="array" ref="F1913">_xlfn.XLOOKUP(A1913,$A$2:$A$2336,Table2[HBA1C],"NOT FOUND")</f>
        <v>5.17</v>
      </c>
      <c r="G1913" t="str" cm="1">
        <f t="array" ref="G1913">_xlfn.XLOOKUP(A1913,$A$2:$A$2336,Table2[Heart Issues],"NOT FOUND")</f>
        <v>yes</v>
      </c>
      <c r="H1913" t="str" cm="1">
        <f t="array" ref="H1913">_xlfn.XLOOKUP(A1913,$A$2:$A$2336,Table2[Any Transplants],"NOT FOUND")</f>
        <v>No</v>
      </c>
      <c r="I1913" t="str" cm="1">
        <f t="array" ref="I1913">_xlfn.XLOOKUP(A1913,$A$2:$A$2336,Table2[Cancer history],"NOT FOUND")</f>
        <v>No</v>
      </c>
      <c r="J1913" t="str">
        <f>_xlfn.XLOOKUP(A1913,Table3[customer_no],Table3[month],"NOT FOUND")</f>
        <v>Jul</v>
      </c>
      <c r="K1913" s="7">
        <f>_xlfn.XLOOKUP(A1913,Table3[customer_no],Table3[year_average],"NOT FOUND")</f>
        <v>1985</v>
      </c>
      <c r="L1913" cm="1">
        <f t="array" ref="L1913">_xlfn.XLOOKUP(A1913,Table3[customer_no],'Hospitalisation Details'!$D$2:$D$2344,"NOT FOUND")</f>
        <v>5</v>
      </c>
      <c r="M1913" s="33">
        <f>_xlfn.XLOOKUP(A1913,Table3[customer_no],Table3[dd/mm/yy],"NOT FOUND")</f>
        <v>31233</v>
      </c>
      <c r="N1913">
        <f>_xlfn.XLOOKUP(A1913,Table3[customer_no],Table3[age],"NOT FOUND")</f>
        <v>37</v>
      </c>
      <c r="O1913" cm="1">
        <f t="array" ref="O1913">_xlfn.XLOOKUP(A1913,Table3[customer_no],'Hospitalisation Details'!$E$2:$E$2344,"NOT FOUND")</f>
        <v>3</v>
      </c>
      <c r="P1913" t="str">
        <f>_xlfn.XLOOKUP(A1913,Table3[customer_no],Table3[hsplt_handled],"NOT FOUND")</f>
        <v>tier - 2</v>
      </c>
      <c r="Q1913" t="str">
        <f>_xlfn.XLOOKUP(A1913,Table3[customer_no],Table3[city_handled],"NOT FOUND")</f>
        <v>tier - 2</v>
      </c>
      <c r="R1913" t="str">
        <f>_xlfn.XLOOKUP(A1913,Table3[customer_no],Table3[state_id],"NOT FOUND")</f>
        <v>R1013</v>
      </c>
      <c r="S1913" s="34" cm="1">
        <f t="array" ref="S1913">_xlfn.XLOOKUP(A1913,Table3[customer_no],'Hospitalisation Details'!$F$2:$F$2344,"NOT FOUND")</f>
        <v>3910.44</v>
      </c>
      <c r="T1913" t="str">
        <f>_xlfn.XLOOKUP(A1913,Table2[Customer ID],Table2[BMI_category],"NOT FOUND")</f>
        <v>Underweight</v>
      </c>
      <c r="U1913" s="7">
        <f>_xlfn.XLOOKUP(A1913,Table2[Customer ID],Table2[no of surgery],"NOT FOUND")</f>
        <v>0</v>
      </c>
      <c r="V1913" t="str">
        <f>_xlfn.XLOOKUP(A1913,Table2[Customer ID],Table2[smoker_missing],"NOT FOUND")</f>
        <v>No</v>
      </c>
      <c r="W1913" t="str">
        <f t="shared" si="29"/>
        <v>Normal</v>
      </c>
      <c r="X1913" s="37">
        <f>SUM(Table5[[#This Row],[Title]:[Diabetes Level]])</f>
        <v>37196.550000000003</v>
      </c>
    </row>
    <row r="1914" spans="1:24" x14ac:dyDescent="0.25">
      <c r="A1914" t="s">
        <v>455</v>
      </c>
      <c r="B1914" t="str">
        <f>VLOOKUP(A1914,'Customer Names'!$A$2:$E$2336,3,FALSE)</f>
        <v>Mr.</v>
      </c>
      <c r="C1914" t="str">
        <f>_xlfn.XLOOKUP(A1914,$A$2:$A$2336,'Customer Names'!$D$2:$D$2336,"NOT FOUND")</f>
        <v>Billy</v>
      </c>
      <c r="D1914" t="str">
        <f>_xlfn.XLOOKUP(A1914,$A$2:$A$2336,'Customer Names'!$E$2:$E$2336,"NOT FOUND")</f>
        <v>Shue</v>
      </c>
      <c r="E1914" cm="1">
        <f t="array" ref="E1914">_xlfn.XLOOKUP(A1914,$A$2:$A$2336,Table2[BMI],"NOT FOUND")</f>
        <v>26.8</v>
      </c>
      <c r="F1914" cm="1">
        <f t="array" ref="F1914">_xlfn.XLOOKUP(A1914,$A$2:$A$2336,Table2[HBA1C],"NOT FOUND")</f>
        <v>6.18</v>
      </c>
      <c r="G1914" t="str" cm="1">
        <f t="array" ref="G1914">_xlfn.XLOOKUP(A1914,$A$2:$A$2336,Table2[Heart Issues],"NOT FOUND")</f>
        <v>yes</v>
      </c>
      <c r="H1914" t="str" cm="1">
        <f t="array" ref="H1914">_xlfn.XLOOKUP(A1914,$A$2:$A$2336,Table2[Any Transplants],"NOT FOUND")</f>
        <v>No</v>
      </c>
      <c r="I1914" t="str" cm="1">
        <f t="array" ref="I1914">_xlfn.XLOOKUP(A1914,$A$2:$A$2336,Table2[Cancer history],"NOT FOUND")</f>
        <v>Yes</v>
      </c>
      <c r="J1914" t="str">
        <f>_xlfn.XLOOKUP(A1914,Table3[customer_no],Table3[month],"NOT FOUND")</f>
        <v>Nov</v>
      </c>
      <c r="K1914" s="7">
        <f>_xlfn.XLOOKUP(A1914,Table3[customer_no],Table3[year_average],"NOT FOUND")</f>
        <v>1997</v>
      </c>
      <c r="L1914" cm="1">
        <f t="array" ref="L1914">_xlfn.XLOOKUP(A1914,Table3[customer_no],'Hospitalisation Details'!$D$2:$D$2344,"NOT FOUND")</f>
        <v>24</v>
      </c>
      <c r="M1914" s="33">
        <f>_xlfn.XLOOKUP(A1914,Table3[customer_no],Table3[dd/mm/yy],"NOT FOUND")</f>
        <v>35758</v>
      </c>
      <c r="N1914">
        <f>_xlfn.XLOOKUP(A1914,Table3[customer_no],Table3[age],"NOT FOUND")</f>
        <v>25</v>
      </c>
      <c r="O1914" cm="1">
        <f t="array" ref="O1914">_xlfn.XLOOKUP(A1914,Table3[customer_no],'Hospitalisation Details'!$E$2:$E$2344,"NOT FOUND")</f>
        <v>3</v>
      </c>
      <c r="P1914" t="str">
        <f>_xlfn.XLOOKUP(A1914,Table3[customer_no],Table3[hsplt_handled],"NOT FOUND")</f>
        <v>tier - 3</v>
      </c>
      <c r="Q1914" t="str">
        <f>_xlfn.XLOOKUP(A1914,Table3[customer_no],Table3[city_handled],"NOT FOUND")</f>
        <v>tier - 3</v>
      </c>
      <c r="R1914" t="str">
        <f>_xlfn.XLOOKUP(A1914,Table3[customer_no],Table3[state_id],"NOT FOUND")</f>
        <v>R1011</v>
      </c>
      <c r="S1914" s="34" cm="1">
        <f t="array" ref="S1914">_xlfn.XLOOKUP(A1914,Table3[customer_no],'Hospitalisation Details'!$F$2:$F$2344,"NOT FOUND")</f>
        <v>3906.13</v>
      </c>
      <c r="T1914" t="str">
        <f>_xlfn.XLOOKUP(A1914,Table2[Customer ID],Table2[BMI_category],"NOT FOUND")</f>
        <v>Overweight</v>
      </c>
      <c r="U1914" s="7">
        <f>_xlfn.XLOOKUP(A1914,Table2[Customer ID],Table2[no of surgery],"NOT FOUND")</f>
        <v>1</v>
      </c>
      <c r="V1914" t="str">
        <f>_xlfn.XLOOKUP(A1914,Table2[Customer ID],Table2[smoker_missing],"NOT FOUND")</f>
        <v>No</v>
      </c>
      <c r="W1914" t="str">
        <f t="shared" si="29"/>
        <v>Prediabetes</v>
      </c>
      <c r="X1914" s="37">
        <f>SUM(Table5[[#This Row],[Title]:[Diabetes Level]])</f>
        <v>41747.11</v>
      </c>
    </row>
    <row r="1915" spans="1:24" x14ac:dyDescent="0.25">
      <c r="A1915" t="s">
        <v>454</v>
      </c>
      <c r="B1915" t="str">
        <f>VLOOKUP(A1915,'Customer Names'!$A$2:$E$2336,3,FALSE)</f>
        <v>Mr.</v>
      </c>
      <c r="C1915" t="str">
        <f>_xlfn.XLOOKUP(A1915,$A$2:$A$2336,'Customer Names'!$D$2:$D$2336,"NOT FOUND")</f>
        <v>Paul M.</v>
      </c>
      <c r="D1915" t="str">
        <f>_xlfn.XLOOKUP(A1915,$A$2:$A$2336,'Customer Names'!$E$2:$E$2336,"NOT FOUND")</f>
        <v>Reilly</v>
      </c>
      <c r="E1915" cm="1">
        <f t="array" ref="E1915">_xlfn.XLOOKUP(A1915,$A$2:$A$2336,Table2[BMI],"NOT FOUND")</f>
        <v>17.690000000000001</v>
      </c>
      <c r="F1915" cm="1">
        <f t="array" ref="F1915">_xlfn.XLOOKUP(A1915,$A$2:$A$2336,Table2[HBA1C],"NOT FOUND")</f>
        <v>9.07</v>
      </c>
      <c r="G1915" t="str" cm="1">
        <f t="array" ref="G1915">_xlfn.XLOOKUP(A1915,$A$2:$A$2336,Table2[Heart Issues],"NOT FOUND")</f>
        <v>yes</v>
      </c>
      <c r="H1915" t="str" cm="1">
        <f t="array" ref="H1915">_xlfn.XLOOKUP(A1915,$A$2:$A$2336,Table2[Any Transplants],"NOT FOUND")</f>
        <v>No</v>
      </c>
      <c r="I1915" t="str" cm="1">
        <f t="array" ref="I1915">_xlfn.XLOOKUP(A1915,$A$2:$A$2336,Table2[Cancer history],"NOT FOUND")</f>
        <v>No</v>
      </c>
      <c r="J1915" t="str">
        <f>_xlfn.XLOOKUP(A1915,Table3[customer_no],Table3[month],"NOT FOUND")</f>
        <v>Aug</v>
      </c>
      <c r="K1915" s="7">
        <f>_xlfn.XLOOKUP(A1915,Table3[customer_no],Table3[year_average],"NOT FOUND")</f>
        <v>1981</v>
      </c>
      <c r="L1915" cm="1">
        <f t="array" ref="L1915">_xlfn.XLOOKUP(A1915,Table3[customer_no],'Hospitalisation Details'!$D$2:$D$2344,"NOT FOUND")</f>
        <v>27</v>
      </c>
      <c r="M1915" s="33">
        <f>_xlfn.XLOOKUP(A1915,Table3[customer_no],Table3[dd/mm/yy],"NOT FOUND")</f>
        <v>29825</v>
      </c>
      <c r="N1915">
        <f>_xlfn.XLOOKUP(A1915,Table3[customer_no],Table3[age],"NOT FOUND")</f>
        <v>41</v>
      </c>
      <c r="O1915" cm="1">
        <f t="array" ref="O1915">_xlfn.XLOOKUP(A1915,Table3[customer_no],'Hospitalisation Details'!$E$2:$E$2344,"NOT FOUND")</f>
        <v>1</v>
      </c>
      <c r="P1915" t="str">
        <f>_xlfn.XLOOKUP(A1915,Table3[customer_no],Table3[hsplt_handled],"NOT FOUND")</f>
        <v>tier - 2</v>
      </c>
      <c r="Q1915" t="str">
        <f>_xlfn.XLOOKUP(A1915,Table3[customer_no],Table3[city_handled],"NOT FOUND")</f>
        <v>tier - 2</v>
      </c>
      <c r="R1915" t="str">
        <f>_xlfn.XLOOKUP(A1915,Table3[customer_no],Table3[state_id],"NOT FOUND")</f>
        <v>R1013</v>
      </c>
      <c r="S1915" s="34" cm="1">
        <f t="array" ref="S1915">_xlfn.XLOOKUP(A1915,Table3[customer_no],'Hospitalisation Details'!$F$2:$F$2344,"NOT FOUND")</f>
        <v>3902.07</v>
      </c>
      <c r="T1915" t="str">
        <f>_xlfn.XLOOKUP(A1915,Table2[Customer ID],Table2[BMI_category],"NOT FOUND")</f>
        <v>Underweight</v>
      </c>
      <c r="U1915" s="7">
        <f>_xlfn.XLOOKUP(A1915,Table2[Customer ID],Table2[no of surgery],"NOT FOUND")</f>
        <v>0</v>
      </c>
      <c r="V1915" t="str">
        <f>_xlfn.XLOOKUP(A1915,Table2[Customer ID],Table2[smoker_missing],"NOT FOUND")</f>
        <v>No</v>
      </c>
      <c r="W1915" t="str">
        <f t="shared" si="29"/>
        <v>Diabetes</v>
      </c>
      <c r="X1915" s="37">
        <f>SUM(Table5[[#This Row],[Title]:[Diabetes Level]])</f>
        <v>35803.83</v>
      </c>
    </row>
    <row r="1916" spans="1:24" x14ac:dyDescent="0.25">
      <c r="A1916" t="s">
        <v>453</v>
      </c>
      <c r="B1916" t="str">
        <f>VLOOKUP(A1916,'Customer Names'!$A$2:$E$2336,3,FALSE)</f>
        <v>Ms.</v>
      </c>
      <c r="C1916" t="str">
        <f>_xlfn.XLOOKUP(A1916,$A$2:$A$2336,'Customer Names'!$D$2:$D$2336,"NOT FOUND")</f>
        <v>Brenda M.</v>
      </c>
      <c r="D1916" t="str">
        <f>_xlfn.XLOOKUP(A1916,$A$2:$A$2336,'Customer Names'!$E$2:$E$2336,"NOT FOUND")</f>
        <v>Blinn</v>
      </c>
      <c r="E1916" cm="1">
        <f t="array" ref="E1916">_xlfn.XLOOKUP(A1916,$A$2:$A$2336,Table2[BMI],"NOT FOUND")</f>
        <v>25.77</v>
      </c>
      <c r="F1916" cm="1">
        <f t="array" ref="F1916">_xlfn.XLOOKUP(A1916,$A$2:$A$2336,Table2[HBA1C],"NOT FOUND")</f>
        <v>4.43</v>
      </c>
      <c r="G1916" t="str" cm="1">
        <f t="array" ref="G1916">_xlfn.XLOOKUP(A1916,$A$2:$A$2336,Table2[Heart Issues],"NOT FOUND")</f>
        <v>No</v>
      </c>
      <c r="H1916" t="str" cm="1">
        <f t="array" ref="H1916">_xlfn.XLOOKUP(A1916,$A$2:$A$2336,Table2[Any Transplants],"NOT FOUND")</f>
        <v>No</v>
      </c>
      <c r="I1916" t="str" cm="1">
        <f t="array" ref="I1916">_xlfn.XLOOKUP(A1916,$A$2:$A$2336,Table2[Cancer history],"NOT FOUND")</f>
        <v>Yes</v>
      </c>
      <c r="J1916" t="str">
        <f>_xlfn.XLOOKUP(A1916,Table3[customer_no],Table3[month],"NOT FOUND")</f>
        <v>Sep</v>
      </c>
      <c r="K1916" s="7">
        <f>_xlfn.XLOOKUP(A1916,Table3[customer_no],Table3[year_average],"NOT FOUND")</f>
        <v>1993</v>
      </c>
      <c r="L1916" cm="1">
        <f t="array" ref="L1916">_xlfn.XLOOKUP(A1916,Table3[customer_no],'Hospitalisation Details'!$D$2:$D$2344,"NOT FOUND")</f>
        <v>14</v>
      </c>
      <c r="M1916" s="33">
        <f>_xlfn.XLOOKUP(A1916,Table3[customer_no],Table3[dd/mm/yy],"NOT FOUND")</f>
        <v>34226</v>
      </c>
      <c r="N1916">
        <f>_xlfn.XLOOKUP(A1916,Table3[customer_no],Table3[age],"NOT FOUND")</f>
        <v>29</v>
      </c>
      <c r="O1916" cm="1">
        <f t="array" ref="O1916">_xlfn.XLOOKUP(A1916,Table3[customer_no],'Hospitalisation Details'!$E$2:$E$2344,"NOT FOUND")</f>
        <v>0</v>
      </c>
      <c r="P1916" t="str">
        <f>_xlfn.XLOOKUP(A1916,Table3[customer_no],Table3[hsplt_handled],"NOT FOUND")</f>
        <v>tier - 2</v>
      </c>
      <c r="Q1916" t="str">
        <f>_xlfn.XLOOKUP(A1916,Table3[customer_no],Table3[city_handled],"NOT FOUND")</f>
        <v>tier - 2</v>
      </c>
      <c r="R1916" t="str">
        <f>_xlfn.XLOOKUP(A1916,Table3[customer_no],Table3[state_id],"NOT FOUND")</f>
        <v>R1012</v>
      </c>
      <c r="S1916" s="34" cm="1">
        <f t="array" ref="S1916">_xlfn.XLOOKUP(A1916,Table3[customer_no],'Hospitalisation Details'!$F$2:$F$2344,"NOT FOUND")</f>
        <v>3898.35</v>
      </c>
      <c r="T1916" t="str">
        <f>_xlfn.XLOOKUP(A1916,Table2[Customer ID],Table2[BMI_category],"NOT FOUND")</f>
        <v>Overweight</v>
      </c>
      <c r="U1916" s="7">
        <f>_xlfn.XLOOKUP(A1916,Table2[Customer ID],Table2[no of surgery],"NOT FOUND")</f>
        <v>1</v>
      </c>
      <c r="V1916" t="str">
        <f>_xlfn.XLOOKUP(A1916,Table2[Customer ID],Table2[smoker_missing],"NOT FOUND")</f>
        <v>No</v>
      </c>
      <c r="W1916" t="str">
        <f t="shared" si="29"/>
        <v>Normal</v>
      </c>
      <c r="X1916" s="37">
        <f>SUM(Table5[[#This Row],[Title]:[Diabetes Level]])</f>
        <v>40191.549999999996</v>
      </c>
    </row>
    <row r="1917" spans="1:24" x14ac:dyDescent="0.25">
      <c r="A1917" t="s">
        <v>452</v>
      </c>
      <c r="B1917" t="str">
        <f>VLOOKUP(A1917,'Customer Names'!$A$2:$E$2336,3,FALSE)</f>
        <v>Mr.</v>
      </c>
      <c r="C1917" t="str">
        <f>_xlfn.XLOOKUP(A1917,$A$2:$A$2336,'Customer Names'!$D$2:$D$2336,"NOT FOUND")</f>
        <v>Jeff H</v>
      </c>
      <c r="D1917" t="str">
        <f>_xlfn.XLOOKUP(A1917,$A$2:$A$2336,'Customer Names'!$E$2:$E$2336,"NOT FOUND")</f>
        <v>Duyn</v>
      </c>
      <c r="E1917" cm="1">
        <f t="array" ref="E1917">_xlfn.XLOOKUP(A1917,$A$2:$A$2336,Table2[BMI],"NOT FOUND")</f>
        <v>34.46</v>
      </c>
      <c r="F1917" cm="1">
        <f t="array" ref="F1917">_xlfn.XLOOKUP(A1917,$A$2:$A$2336,Table2[HBA1C],"NOT FOUND")</f>
        <v>4.17</v>
      </c>
      <c r="G1917" t="str" cm="1">
        <f t="array" ref="G1917">_xlfn.XLOOKUP(A1917,$A$2:$A$2336,Table2[Heart Issues],"NOT FOUND")</f>
        <v>No</v>
      </c>
      <c r="H1917" t="str" cm="1">
        <f t="array" ref="H1917">_xlfn.XLOOKUP(A1917,$A$2:$A$2336,Table2[Any Transplants],"NOT FOUND")</f>
        <v>yes</v>
      </c>
      <c r="I1917" t="str" cm="1">
        <f t="array" ref="I1917">_xlfn.XLOOKUP(A1917,$A$2:$A$2336,Table2[Cancer history],"NOT FOUND")</f>
        <v>No</v>
      </c>
      <c r="J1917" t="str">
        <f>_xlfn.XLOOKUP(A1917,Table3[customer_no],Table3[month],"NOT FOUND")</f>
        <v>Jul</v>
      </c>
      <c r="K1917" s="7">
        <f>_xlfn.XLOOKUP(A1917,Table3[customer_no],Table3[year_average],"NOT FOUND")</f>
        <v>2004</v>
      </c>
      <c r="L1917" cm="1">
        <f t="array" ref="L1917">_xlfn.XLOOKUP(A1917,Table3[customer_no],'Hospitalisation Details'!$D$2:$D$2344,"NOT FOUND")</f>
        <v>13</v>
      </c>
      <c r="M1917" s="33">
        <f>_xlfn.XLOOKUP(A1917,Table3[customer_no],Table3[dd/mm/yy],"NOT FOUND")</f>
        <v>38181</v>
      </c>
      <c r="N1917">
        <f>_xlfn.XLOOKUP(A1917,Table3[customer_no],Table3[age],"NOT FOUND")</f>
        <v>18</v>
      </c>
      <c r="O1917" cm="1">
        <f t="array" ref="O1917">_xlfn.XLOOKUP(A1917,Table3[customer_no],'Hospitalisation Details'!$E$2:$E$2344,"NOT FOUND")</f>
        <v>0</v>
      </c>
      <c r="P1917" t="str">
        <f>_xlfn.XLOOKUP(A1917,Table3[customer_no],Table3[hsplt_handled],"NOT FOUND")</f>
        <v>tier - 2</v>
      </c>
      <c r="Q1917" t="str">
        <f>_xlfn.XLOOKUP(A1917,Table3[customer_no],Table3[city_handled],"NOT FOUND")</f>
        <v>tier - 2</v>
      </c>
      <c r="R1917" t="str">
        <f>_xlfn.XLOOKUP(A1917,Table3[customer_no],Table3[state_id],"NOT FOUND")</f>
        <v>R1012</v>
      </c>
      <c r="S1917" s="34" cm="1">
        <f t="array" ref="S1917">_xlfn.XLOOKUP(A1917,Table3[customer_no],'Hospitalisation Details'!$F$2:$F$2344,"NOT FOUND")</f>
        <v>3889.2</v>
      </c>
      <c r="T1917" t="str">
        <f>_xlfn.XLOOKUP(A1917,Table2[Customer ID],Table2[BMI_category],"NOT FOUND")</f>
        <v>Obesity</v>
      </c>
      <c r="U1917" s="7">
        <f>_xlfn.XLOOKUP(A1917,Table2[Customer ID],Table2[no of surgery],"NOT FOUND")</f>
        <v>1</v>
      </c>
      <c r="V1917" t="str">
        <f>_xlfn.XLOOKUP(A1917,Table2[Customer ID],Table2[smoker_missing],"NOT FOUND")</f>
        <v>No</v>
      </c>
      <c r="W1917" t="str">
        <f t="shared" si="29"/>
        <v>Normal</v>
      </c>
      <c r="X1917" s="37">
        <f>SUM(Table5[[#This Row],[Title]:[Diabetes Level]])</f>
        <v>44144.829999999994</v>
      </c>
    </row>
    <row r="1918" spans="1:24" x14ac:dyDescent="0.25">
      <c r="A1918" t="s">
        <v>451</v>
      </c>
      <c r="B1918" t="str">
        <f>VLOOKUP(A1918,'Customer Names'!$A$2:$E$2336,3,FALSE)</f>
        <v>Mr.</v>
      </c>
      <c r="C1918" t="str">
        <f>_xlfn.XLOOKUP(A1918,$A$2:$A$2336,'Customer Names'!$D$2:$D$2336,"NOT FOUND")</f>
        <v>Michael</v>
      </c>
      <c r="D1918" t="str">
        <f>_xlfn.XLOOKUP(A1918,$A$2:$A$2336,'Customer Names'!$E$2:$E$2336,"NOT FOUND")</f>
        <v>Wardian</v>
      </c>
      <c r="E1918" cm="1">
        <f t="array" ref="E1918">_xlfn.XLOOKUP(A1918,$A$2:$A$2336,Table2[BMI],"NOT FOUND")</f>
        <v>30.875</v>
      </c>
      <c r="F1918" cm="1">
        <f t="array" ref="F1918">_xlfn.XLOOKUP(A1918,$A$2:$A$2336,Table2[HBA1C],"NOT FOUND")</f>
        <v>4.95</v>
      </c>
      <c r="G1918" t="str" cm="1">
        <f t="array" ref="G1918">_xlfn.XLOOKUP(A1918,$A$2:$A$2336,Table2[Heart Issues],"NOT FOUND")</f>
        <v>yes</v>
      </c>
      <c r="H1918" t="str" cm="1">
        <f t="array" ref="H1918">_xlfn.XLOOKUP(A1918,$A$2:$A$2336,Table2[Any Transplants],"NOT FOUND")</f>
        <v>No</v>
      </c>
      <c r="I1918" t="str" cm="1">
        <f t="array" ref="I1918">_xlfn.XLOOKUP(A1918,$A$2:$A$2336,Table2[Cancer history],"NOT FOUND")</f>
        <v>No</v>
      </c>
      <c r="J1918" t="str">
        <f>_xlfn.XLOOKUP(A1918,Table3[customer_no],Table3[month],"NOT FOUND")</f>
        <v>Oct</v>
      </c>
      <c r="K1918" s="7">
        <f>_xlfn.XLOOKUP(A1918,Table3[customer_no],Table3[year_average],"NOT FOUND")</f>
        <v>1996</v>
      </c>
      <c r="L1918" cm="1">
        <f t="array" ref="L1918">_xlfn.XLOOKUP(A1918,Table3[customer_no],'Hospitalisation Details'!$D$2:$D$2344,"NOT FOUND")</f>
        <v>23</v>
      </c>
      <c r="M1918" s="33">
        <f>_xlfn.XLOOKUP(A1918,Table3[customer_no],Table3[dd/mm/yy],"NOT FOUND")</f>
        <v>35361</v>
      </c>
      <c r="N1918">
        <f>_xlfn.XLOOKUP(A1918,Table3[customer_no],Table3[age],"NOT FOUND")</f>
        <v>26</v>
      </c>
      <c r="O1918" cm="1">
        <f t="array" ref="O1918">_xlfn.XLOOKUP(A1918,Table3[customer_no],'Hospitalisation Details'!$E$2:$E$2344,"NOT FOUND")</f>
        <v>2</v>
      </c>
      <c r="P1918" t="str">
        <f>_xlfn.XLOOKUP(A1918,Table3[customer_no],Table3[hsplt_handled],"NOT FOUND")</f>
        <v>tier - 1</v>
      </c>
      <c r="Q1918" t="str">
        <f>_xlfn.XLOOKUP(A1918,Table3[customer_no],Table3[city_handled],"NOT FOUND")</f>
        <v>tier - 3</v>
      </c>
      <c r="R1918" t="str">
        <f>_xlfn.XLOOKUP(A1918,Table3[customer_no],Table3[state_id],"NOT FOUND")</f>
        <v>R1012</v>
      </c>
      <c r="S1918" s="34" cm="1">
        <f t="array" ref="S1918">_xlfn.XLOOKUP(A1918,Table3[customer_no],'Hospitalisation Details'!$F$2:$F$2344,"NOT FOUND")</f>
        <v>3877.3</v>
      </c>
      <c r="T1918" t="str">
        <f>_xlfn.XLOOKUP(A1918,Table2[Customer ID],Table2[BMI_category],"NOT FOUND")</f>
        <v>Obesity</v>
      </c>
      <c r="U1918" s="7">
        <f>_xlfn.XLOOKUP(A1918,Table2[Customer ID],Table2[no of surgery],"NOT FOUND")</f>
        <v>0</v>
      </c>
      <c r="V1918" t="str">
        <f>_xlfn.XLOOKUP(A1918,Table2[Customer ID],Table2[smoker_missing],"NOT FOUND")</f>
        <v>No</v>
      </c>
      <c r="W1918" t="str">
        <f t="shared" si="29"/>
        <v>Normal</v>
      </c>
      <c r="X1918" s="37">
        <f>SUM(Table5[[#This Row],[Title]:[Diabetes Level]])</f>
        <v>41321.125</v>
      </c>
    </row>
    <row r="1919" spans="1:24" x14ac:dyDescent="0.25">
      <c r="A1919" t="s">
        <v>450</v>
      </c>
      <c r="B1919" t="str">
        <f>VLOOKUP(A1919,'Customer Names'!$A$2:$E$2336,3,FALSE)</f>
        <v>Mr.</v>
      </c>
      <c r="C1919" t="str">
        <f>_xlfn.XLOOKUP(A1919,$A$2:$A$2336,'Customer Names'!$D$2:$D$2336,"NOT FOUND")</f>
        <v>Jan</v>
      </c>
      <c r="D1919" t="str">
        <f>_xlfn.XLOOKUP(A1919,$A$2:$A$2336,'Customer Names'!$E$2:$E$2336,"NOT FOUND")</f>
        <v>Heuninck</v>
      </c>
      <c r="E1919" cm="1">
        <f t="array" ref="E1919">_xlfn.XLOOKUP(A1919,$A$2:$A$2336,Table2[BMI],"NOT FOUND")</f>
        <v>39.49</v>
      </c>
      <c r="F1919" cm="1">
        <f t="array" ref="F1919">_xlfn.XLOOKUP(A1919,$A$2:$A$2336,Table2[HBA1C],"NOT FOUND")</f>
        <v>5.13</v>
      </c>
      <c r="G1919" t="str" cm="1">
        <f t="array" ref="G1919">_xlfn.XLOOKUP(A1919,$A$2:$A$2336,Table2[Heart Issues],"NOT FOUND")</f>
        <v>No</v>
      </c>
      <c r="H1919" t="str" cm="1">
        <f t="array" ref="H1919">_xlfn.XLOOKUP(A1919,$A$2:$A$2336,Table2[Any Transplants],"NOT FOUND")</f>
        <v>No</v>
      </c>
      <c r="I1919" t="str" cm="1">
        <f t="array" ref="I1919">_xlfn.XLOOKUP(A1919,$A$2:$A$2336,Table2[Cancer history],"NOT FOUND")</f>
        <v>No</v>
      </c>
      <c r="J1919" t="str">
        <f>_xlfn.XLOOKUP(A1919,Table3[customer_no],Table3[month],"NOT FOUND")</f>
        <v>Jul</v>
      </c>
      <c r="K1919" s="7">
        <f>_xlfn.XLOOKUP(A1919,Table3[customer_no],Table3[year_average],"NOT FOUND")</f>
        <v>1991</v>
      </c>
      <c r="L1919" cm="1">
        <f t="array" ref="L1919">_xlfn.XLOOKUP(A1919,Table3[customer_no],'Hospitalisation Details'!$D$2:$D$2344,"NOT FOUND")</f>
        <v>25</v>
      </c>
      <c r="M1919" s="33">
        <f>_xlfn.XLOOKUP(A1919,Table3[customer_no],Table3[dd/mm/yy],"NOT FOUND")</f>
        <v>33444</v>
      </c>
      <c r="N1919">
        <f>_xlfn.XLOOKUP(A1919,Table3[customer_no],Table3[age],"NOT FOUND")</f>
        <v>31</v>
      </c>
      <c r="O1919" cm="1">
        <f t="array" ref="O1919">_xlfn.XLOOKUP(A1919,Table3[customer_no],'Hospitalisation Details'!$E$2:$E$2344,"NOT FOUND")</f>
        <v>1</v>
      </c>
      <c r="P1919" t="str">
        <f>_xlfn.XLOOKUP(A1919,Table3[customer_no],Table3[hsplt_handled],"NOT FOUND")</f>
        <v>tier - 2</v>
      </c>
      <c r="Q1919" t="str">
        <f>_xlfn.XLOOKUP(A1919,Table3[customer_no],Table3[city_handled],"NOT FOUND")</f>
        <v>tier - 3</v>
      </c>
      <c r="R1919" t="str">
        <f>_xlfn.XLOOKUP(A1919,Table3[customer_no],Table3[state_id],"NOT FOUND")</f>
        <v>R1013</v>
      </c>
      <c r="S1919" s="34" cm="1">
        <f t="array" ref="S1919">_xlfn.XLOOKUP(A1919,Table3[customer_no],'Hospitalisation Details'!$F$2:$F$2344,"NOT FOUND")</f>
        <v>3875.73</v>
      </c>
      <c r="T1919" t="str">
        <f>_xlfn.XLOOKUP(A1919,Table2[Customer ID],Table2[BMI_category],"NOT FOUND")</f>
        <v>Obesity</v>
      </c>
      <c r="U1919" s="7">
        <f>_xlfn.XLOOKUP(A1919,Table2[Customer ID],Table2[no of surgery],"NOT FOUND")</f>
        <v>0</v>
      </c>
      <c r="V1919" t="str">
        <f>_xlfn.XLOOKUP(A1919,Table2[Customer ID],Table2[smoker_missing],"NOT FOUND")</f>
        <v>No</v>
      </c>
      <c r="W1919" t="str">
        <f t="shared" si="29"/>
        <v>Normal</v>
      </c>
      <c r="X1919" s="37">
        <f>SUM(Table5[[#This Row],[Title]:[Diabetes Level]])</f>
        <v>39412.350000000006</v>
      </c>
    </row>
    <row r="1920" spans="1:24" x14ac:dyDescent="0.25">
      <c r="A1920" t="s">
        <v>449</v>
      </c>
      <c r="B1920" t="str">
        <f>VLOOKUP(A1920,'Customer Names'!$A$2:$E$2336,3,FALSE)</f>
        <v>Mr.</v>
      </c>
      <c r="C1920" t="str">
        <f>_xlfn.XLOOKUP(A1920,$A$2:$A$2336,'Customer Names'!$D$2:$D$2336,"NOT FOUND")</f>
        <v>Bernard</v>
      </c>
      <c r="D1920" t="str">
        <f>_xlfn.XLOOKUP(A1920,$A$2:$A$2336,'Customer Names'!$E$2:$E$2336,"NOT FOUND")</f>
        <v>Kipyego</v>
      </c>
      <c r="E1920" cm="1">
        <f t="array" ref="E1920">_xlfn.XLOOKUP(A1920,$A$2:$A$2336,Table2[BMI],"NOT FOUND")</f>
        <v>28.88</v>
      </c>
      <c r="F1920" cm="1">
        <f t="array" ref="F1920">_xlfn.XLOOKUP(A1920,$A$2:$A$2336,Table2[HBA1C],"NOT FOUND")</f>
        <v>4.0999999999999996</v>
      </c>
      <c r="G1920" t="str" cm="1">
        <f t="array" ref="G1920">_xlfn.XLOOKUP(A1920,$A$2:$A$2336,Table2[Heart Issues],"NOT FOUND")</f>
        <v>No</v>
      </c>
      <c r="H1920" t="str" cm="1">
        <f t="array" ref="H1920">_xlfn.XLOOKUP(A1920,$A$2:$A$2336,Table2[Any Transplants],"NOT FOUND")</f>
        <v>No</v>
      </c>
      <c r="I1920" t="str" cm="1">
        <f t="array" ref="I1920">_xlfn.XLOOKUP(A1920,$A$2:$A$2336,Table2[Cancer history],"NOT FOUND")</f>
        <v>No</v>
      </c>
      <c r="J1920" t="str">
        <f>_xlfn.XLOOKUP(A1920,Table3[customer_no],Table3[month],"NOT FOUND")</f>
        <v>Jun</v>
      </c>
      <c r="K1920" s="7">
        <f>_xlfn.XLOOKUP(A1920,Table3[customer_no],Table3[year_average],"NOT FOUND")</f>
        <v>1990</v>
      </c>
      <c r="L1920" cm="1">
        <f t="array" ref="L1920">_xlfn.XLOOKUP(A1920,Table3[customer_no],'Hospitalisation Details'!$D$2:$D$2344,"NOT FOUND")</f>
        <v>24</v>
      </c>
      <c r="M1920" s="33">
        <f>_xlfn.XLOOKUP(A1920,Table3[customer_no],Table3[dd/mm/yy],"NOT FOUND")</f>
        <v>33048</v>
      </c>
      <c r="N1920">
        <f>_xlfn.XLOOKUP(A1920,Table3[customer_no],Table3[age],"NOT FOUND")</f>
        <v>32</v>
      </c>
      <c r="O1920" cm="1">
        <f t="array" ref="O1920">_xlfn.XLOOKUP(A1920,Table3[customer_no],'Hospitalisation Details'!$E$2:$E$2344,"NOT FOUND")</f>
        <v>0</v>
      </c>
      <c r="P1920" t="str">
        <f>_xlfn.XLOOKUP(A1920,Table3[customer_no],Table3[hsplt_handled],"NOT FOUND")</f>
        <v>tier - 1</v>
      </c>
      <c r="Q1920" t="str">
        <f>_xlfn.XLOOKUP(A1920,Table3[customer_no],Table3[city_handled],"NOT FOUND")</f>
        <v>tier - 1</v>
      </c>
      <c r="R1920" t="str">
        <f>_xlfn.XLOOKUP(A1920,Table3[customer_no],Table3[state_id],"NOT FOUND")</f>
        <v>R1012</v>
      </c>
      <c r="S1920" s="34" cm="1">
        <f t="array" ref="S1920">_xlfn.XLOOKUP(A1920,Table3[customer_no],'Hospitalisation Details'!$F$2:$F$2344,"NOT FOUND")</f>
        <v>3866.86</v>
      </c>
      <c r="T1920" t="str">
        <f>_xlfn.XLOOKUP(A1920,Table2[Customer ID],Table2[BMI_category],"NOT FOUND")</f>
        <v>Overweight</v>
      </c>
      <c r="U1920" s="7">
        <f>_xlfn.XLOOKUP(A1920,Table2[Customer ID],Table2[no of surgery],"NOT FOUND")</f>
        <v>0</v>
      </c>
      <c r="V1920" t="str">
        <f>_xlfn.XLOOKUP(A1920,Table2[Customer ID],Table2[smoker_missing],"NOT FOUND")</f>
        <v>No</v>
      </c>
      <c r="W1920" t="str">
        <f t="shared" si="29"/>
        <v>Normal</v>
      </c>
      <c r="X1920" s="37">
        <f>SUM(Table5[[#This Row],[Title]:[Diabetes Level]])</f>
        <v>38993.840000000004</v>
      </c>
    </row>
    <row r="1921" spans="1:24" x14ac:dyDescent="0.25">
      <c r="A1921" t="s">
        <v>448</v>
      </c>
      <c r="B1921" t="str">
        <f>VLOOKUP(A1921,'Customer Names'!$A$2:$E$2336,3,FALSE)</f>
        <v>Mr.</v>
      </c>
      <c r="C1921" t="str">
        <f>_xlfn.XLOOKUP(A1921,$A$2:$A$2336,'Customer Names'!$D$2:$D$2336,"NOT FOUND")</f>
        <v>Craig</v>
      </c>
      <c r="D1921" t="str">
        <f>_xlfn.XLOOKUP(A1921,$A$2:$A$2336,'Customer Names'!$E$2:$E$2336,"NOT FOUND")</f>
        <v>Kuehl</v>
      </c>
      <c r="E1921" cm="1">
        <f t="array" ref="E1921">_xlfn.XLOOKUP(A1921,$A$2:$A$2336,Table2[BMI],"NOT FOUND")</f>
        <v>20.234999999999999</v>
      </c>
      <c r="F1921" cm="1">
        <f t="array" ref="F1921">_xlfn.XLOOKUP(A1921,$A$2:$A$2336,Table2[HBA1C],"NOT FOUND")</f>
        <v>5.01</v>
      </c>
      <c r="G1921" t="str" cm="1">
        <f t="array" ref="G1921">_xlfn.XLOOKUP(A1921,$A$2:$A$2336,Table2[Heart Issues],"NOT FOUND")</f>
        <v>yes</v>
      </c>
      <c r="H1921" t="str" cm="1">
        <f t="array" ref="H1921">_xlfn.XLOOKUP(A1921,$A$2:$A$2336,Table2[Any Transplants],"NOT FOUND")</f>
        <v>No</v>
      </c>
      <c r="I1921" t="str" cm="1">
        <f t="array" ref="I1921">_xlfn.XLOOKUP(A1921,$A$2:$A$2336,Table2[Cancer history],"NOT FOUND")</f>
        <v>No</v>
      </c>
      <c r="J1921" t="str">
        <f>_xlfn.XLOOKUP(A1921,Table3[customer_no],Table3[month],"NOT FOUND")</f>
        <v>Oct</v>
      </c>
      <c r="K1921" s="7">
        <f>_xlfn.XLOOKUP(A1921,Table3[customer_no],Table3[year_average],"NOT FOUND")</f>
        <v>2001</v>
      </c>
      <c r="L1921" cm="1">
        <f t="array" ref="L1921">_xlfn.XLOOKUP(A1921,Table3[customer_no],'Hospitalisation Details'!$D$2:$D$2344,"NOT FOUND")</f>
        <v>18</v>
      </c>
      <c r="M1921" s="33">
        <f>_xlfn.XLOOKUP(A1921,Table3[customer_no],Table3[dd/mm/yy],"NOT FOUND")</f>
        <v>37182</v>
      </c>
      <c r="N1921">
        <f>_xlfn.XLOOKUP(A1921,Table3[customer_no],Table3[age],"NOT FOUND")</f>
        <v>21</v>
      </c>
      <c r="O1921" cm="1">
        <f t="array" ref="O1921">_xlfn.XLOOKUP(A1921,Table3[customer_no],'Hospitalisation Details'!$E$2:$E$2344,"NOT FOUND")</f>
        <v>3</v>
      </c>
      <c r="P1921" t="str">
        <f>_xlfn.XLOOKUP(A1921,Table3[customer_no],Table3[hsplt_handled],"NOT FOUND")</f>
        <v>tier - 2</v>
      </c>
      <c r="Q1921" t="str">
        <f>_xlfn.XLOOKUP(A1921,Table3[customer_no],Table3[city_handled],"NOT FOUND")</f>
        <v>tier - 2</v>
      </c>
      <c r="R1921" t="str">
        <f>_xlfn.XLOOKUP(A1921,Table3[customer_no],Table3[state_id],"NOT FOUND")</f>
        <v>R1016</v>
      </c>
      <c r="S1921" s="34" cm="1">
        <f t="array" ref="S1921">_xlfn.XLOOKUP(A1921,Table3[customer_no],'Hospitalisation Details'!$F$2:$F$2344,"NOT FOUND")</f>
        <v>3861.21</v>
      </c>
      <c r="T1921" t="str">
        <f>_xlfn.XLOOKUP(A1921,Table2[Customer ID],Table2[BMI_category],"NOT FOUND")</f>
        <v>Normal Weight</v>
      </c>
      <c r="U1921" s="7">
        <f>_xlfn.XLOOKUP(A1921,Table2[Customer ID],Table2[no of surgery],"NOT FOUND")</f>
        <v>0</v>
      </c>
      <c r="V1921" t="str">
        <f>_xlfn.XLOOKUP(A1921,Table2[Customer ID],Table2[smoker_missing],"NOT FOUND")</f>
        <v>No</v>
      </c>
      <c r="W1921" t="str">
        <f t="shared" si="29"/>
        <v>Normal</v>
      </c>
      <c r="X1921" s="37">
        <f>SUM(Table5[[#This Row],[Title]:[Diabetes Level]])</f>
        <v>43111.455000000002</v>
      </c>
    </row>
    <row r="1922" spans="1:24" x14ac:dyDescent="0.25">
      <c r="A1922" t="s">
        <v>447</v>
      </c>
      <c r="B1922" t="str">
        <f>VLOOKUP(A1922,'Customer Names'!$A$2:$E$2336,3,FALSE)</f>
        <v>Mrs.</v>
      </c>
      <c r="C1922" t="str">
        <f>_xlfn.XLOOKUP(A1922,$A$2:$A$2336,'Customer Names'!$D$2:$D$2336,"NOT FOUND")</f>
        <v>Bryn</v>
      </c>
      <c r="D1922" t="str">
        <f>_xlfn.XLOOKUP(A1922,$A$2:$A$2336,'Customer Names'!$E$2:$E$2336,"NOT FOUND")</f>
        <v>Burkholder</v>
      </c>
      <c r="E1922" cm="1">
        <f t="array" ref="E1922">_xlfn.XLOOKUP(A1922,$A$2:$A$2336,Table2[BMI],"NOT FOUND")</f>
        <v>30.67</v>
      </c>
      <c r="F1922" cm="1">
        <f t="array" ref="F1922">_xlfn.XLOOKUP(A1922,$A$2:$A$2336,Table2[HBA1C],"NOT FOUND")</f>
        <v>5.09</v>
      </c>
      <c r="G1922" t="str" cm="1">
        <f t="array" ref="G1922">_xlfn.XLOOKUP(A1922,$A$2:$A$2336,Table2[Heart Issues],"NOT FOUND")</f>
        <v>yes</v>
      </c>
      <c r="H1922" t="str" cm="1">
        <f t="array" ref="H1922">_xlfn.XLOOKUP(A1922,$A$2:$A$2336,Table2[Any Transplants],"NOT FOUND")</f>
        <v>No</v>
      </c>
      <c r="I1922" t="str" cm="1">
        <f t="array" ref="I1922">_xlfn.XLOOKUP(A1922,$A$2:$A$2336,Table2[Cancer history],"NOT FOUND")</f>
        <v>No</v>
      </c>
      <c r="J1922" t="str">
        <f>_xlfn.XLOOKUP(A1922,Table3[customer_no],Table3[month],"NOT FOUND")</f>
        <v>Jun</v>
      </c>
      <c r="K1922" s="7">
        <f>_xlfn.XLOOKUP(A1922,Table3[customer_no],Table3[year_average],"NOT FOUND")</f>
        <v>2001</v>
      </c>
      <c r="L1922" cm="1">
        <f t="array" ref="L1922">_xlfn.XLOOKUP(A1922,Table3[customer_no],'Hospitalisation Details'!$D$2:$D$2344,"NOT FOUND")</f>
        <v>6</v>
      </c>
      <c r="M1922" s="33">
        <f>_xlfn.XLOOKUP(A1922,Table3[customer_no],Table3[dd/mm/yy],"NOT FOUND")</f>
        <v>37048</v>
      </c>
      <c r="N1922">
        <f>_xlfn.XLOOKUP(A1922,Table3[customer_no],Table3[age],"NOT FOUND")</f>
        <v>22</v>
      </c>
      <c r="O1922" cm="1">
        <f t="array" ref="O1922">_xlfn.XLOOKUP(A1922,Table3[customer_no],'Hospitalisation Details'!$E$2:$E$2344,"NOT FOUND")</f>
        <v>0</v>
      </c>
      <c r="P1922" t="str">
        <f>_xlfn.XLOOKUP(A1922,Table3[customer_no],Table3[hsplt_handled],"NOT FOUND")</f>
        <v>tier - 2</v>
      </c>
      <c r="Q1922" t="str">
        <f>_xlfn.XLOOKUP(A1922,Table3[customer_no],Table3[city_handled],"NOT FOUND")</f>
        <v>tier - 3</v>
      </c>
      <c r="R1922" t="str">
        <f>_xlfn.XLOOKUP(A1922,Table3[customer_no],Table3[state_id],"NOT FOUND")</f>
        <v>R1025</v>
      </c>
      <c r="S1922" s="34" cm="1">
        <f t="array" ref="S1922">_xlfn.XLOOKUP(A1922,Table3[customer_no],'Hospitalisation Details'!$F$2:$F$2344,"NOT FOUND")</f>
        <v>3858.51</v>
      </c>
      <c r="T1922" t="str">
        <f>_xlfn.XLOOKUP(A1922,Table2[Customer ID],Table2[BMI_category],"NOT FOUND")</f>
        <v>Obesity</v>
      </c>
      <c r="U1922" s="7">
        <f>_xlfn.XLOOKUP(A1922,Table2[Customer ID],Table2[no of surgery],"NOT FOUND")</f>
        <v>0</v>
      </c>
      <c r="V1922" t="str">
        <f>_xlfn.XLOOKUP(A1922,Table2[Customer ID],Table2[smoker_missing],"NOT FOUND")</f>
        <v>No</v>
      </c>
      <c r="W1922" t="str">
        <f t="shared" si="29"/>
        <v>Normal</v>
      </c>
      <c r="X1922" s="37">
        <f>SUM(Table5[[#This Row],[Title]:[Diabetes Level]])</f>
        <v>42971.270000000004</v>
      </c>
    </row>
    <row r="1923" spans="1:24" x14ac:dyDescent="0.25">
      <c r="A1923" t="s">
        <v>446</v>
      </c>
      <c r="B1923" t="str">
        <f>VLOOKUP(A1923,'Customer Names'!$A$2:$E$2336,3,FALSE)</f>
        <v>Mr.</v>
      </c>
      <c r="C1923" t="str">
        <f>_xlfn.XLOOKUP(A1923,$A$2:$A$2336,'Customer Names'!$D$2:$D$2336,"NOT FOUND")</f>
        <v>Michael</v>
      </c>
      <c r="D1923" t="str">
        <f>_xlfn.XLOOKUP(A1923,$A$2:$A$2336,'Customer Names'!$E$2:$E$2336,"NOT FOUND")</f>
        <v>Stadolnik</v>
      </c>
      <c r="E1923" cm="1">
        <f t="array" ref="E1923">_xlfn.XLOOKUP(A1923,$A$2:$A$2336,Table2[BMI],"NOT FOUND")</f>
        <v>30.875</v>
      </c>
      <c r="F1923" cm="1">
        <f t="array" ref="F1923">_xlfn.XLOOKUP(A1923,$A$2:$A$2336,Table2[HBA1C],"NOT FOUND")</f>
        <v>6.49</v>
      </c>
      <c r="G1923" t="str" cm="1">
        <f t="array" ref="G1923">_xlfn.XLOOKUP(A1923,$A$2:$A$2336,Table2[Heart Issues],"NOT FOUND")</f>
        <v>No</v>
      </c>
      <c r="H1923" t="str" cm="1">
        <f t="array" ref="H1923">_xlfn.XLOOKUP(A1923,$A$2:$A$2336,Table2[Any Transplants],"NOT FOUND")</f>
        <v>No</v>
      </c>
      <c r="I1923" t="str" cm="1">
        <f t="array" ref="I1923">_xlfn.XLOOKUP(A1923,$A$2:$A$2336,Table2[Cancer history],"NOT FOUND")</f>
        <v>No</v>
      </c>
      <c r="J1923" t="str">
        <f>_xlfn.XLOOKUP(A1923,Table3[customer_no],Table3[month],"NOT FOUND")</f>
        <v>Aug</v>
      </c>
      <c r="K1923" s="7">
        <f>_xlfn.XLOOKUP(A1923,Table3[customer_no],Table3[year_average],"NOT FOUND")</f>
        <v>1991</v>
      </c>
      <c r="L1923" cm="1">
        <f t="array" ref="L1923">_xlfn.XLOOKUP(A1923,Table3[customer_no],'Hospitalisation Details'!$D$2:$D$2344,"NOT FOUND")</f>
        <v>19</v>
      </c>
      <c r="M1923" s="33">
        <f>_xlfn.XLOOKUP(A1923,Table3[customer_no],Table3[dd/mm/yy],"NOT FOUND")</f>
        <v>33469</v>
      </c>
      <c r="N1923">
        <f>_xlfn.XLOOKUP(A1923,Table3[customer_no],Table3[age],"NOT FOUND")</f>
        <v>31</v>
      </c>
      <c r="O1923" cm="1">
        <f t="array" ref="O1923">_xlfn.XLOOKUP(A1923,Table3[customer_no],'Hospitalisation Details'!$E$2:$E$2344,"NOT FOUND")</f>
        <v>0</v>
      </c>
      <c r="P1923" t="str">
        <f>_xlfn.XLOOKUP(A1923,Table3[customer_no],Table3[hsplt_handled],"NOT FOUND")</f>
        <v>tier - 3</v>
      </c>
      <c r="Q1923" t="str">
        <f>_xlfn.XLOOKUP(A1923,Table3[customer_no],Table3[city_handled],"NOT FOUND")</f>
        <v>tier - 1</v>
      </c>
      <c r="R1923" t="str">
        <f>_xlfn.XLOOKUP(A1923,Table3[customer_no],Table3[state_id],"NOT FOUND")</f>
        <v>R1016</v>
      </c>
      <c r="S1923" s="34" cm="1">
        <f t="array" ref="S1923">_xlfn.XLOOKUP(A1923,Table3[customer_no],'Hospitalisation Details'!$F$2:$F$2344,"NOT FOUND")</f>
        <v>3857.76</v>
      </c>
      <c r="T1923" t="str">
        <f>_xlfn.XLOOKUP(A1923,Table2[Customer ID],Table2[BMI_category],"NOT FOUND")</f>
        <v>Obesity</v>
      </c>
      <c r="U1923" s="7">
        <f>_xlfn.XLOOKUP(A1923,Table2[Customer ID],Table2[no of surgery],"NOT FOUND")</f>
        <v>0</v>
      </c>
      <c r="V1923" t="str">
        <f>_xlfn.XLOOKUP(A1923,Table2[Customer ID],Table2[smoker_missing],"NOT FOUND")</f>
        <v>No</v>
      </c>
      <c r="W1923" t="str">
        <f t="shared" ref="W1923:W1986" si="30">IF(F1923&lt;5.7, "Normal", IF(AND(F1923&gt;=5.7, F1923&lt;=6.4), "Prediabetes", "Diabetes"))</f>
        <v>Diabetes</v>
      </c>
      <c r="X1923" s="37">
        <f>SUM(Table5[[#This Row],[Title]:[Diabetes Level]])</f>
        <v>39405.125</v>
      </c>
    </row>
    <row r="1924" spans="1:24" x14ac:dyDescent="0.25">
      <c r="A1924" t="s">
        <v>445</v>
      </c>
      <c r="B1924" t="str">
        <f>VLOOKUP(A1924,'Customer Names'!$A$2:$E$2336,3,FALSE)</f>
        <v>Mr.</v>
      </c>
      <c r="C1924" t="str">
        <f>_xlfn.XLOOKUP(A1924,$A$2:$A$2336,'Customer Names'!$D$2:$D$2336,"NOT FOUND")</f>
        <v>Benjamin</v>
      </c>
      <c r="D1924" t="str">
        <f>_xlfn.XLOOKUP(A1924,$A$2:$A$2336,'Customer Names'!$E$2:$E$2336,"NOT FOUND")</f>
        <v>Shields</v>
      </c>
      <c r="E1924" cm="1">
        <f t="array" ref="E1924">_xlfn.XLOOKUP(A1924,$A$2:$A$2336,Table2[BMI],"NOT FOUND")</f>
        <v>23.8</v>
      </c>
      <c r="F1924" cm="1">
        <f t="array" ref="F1924">_xlfn.XLOOKUP(A1924,$A$2:$A$2336,Table2[HBA1C],"NOT FOUND")</f>
        <v>4.08</v>
      </c>
      <c r="G1924" t="str" cm="1">
        <f t="array" ref="G1924">_xlfn.XLOOKUP(A1924,$A$2:$A$2336,Table2[Heart Issues],"NOT FOUND")</f>
        <v>No</v>
      </c>
      <c r="H1924" t="str" cm="1">
        <f t="array" ref="H1924">_xlfn.XLOOKUP(A1924,$A$2:$A$2336,Table2[Any Transplants],"NOT FOUND")</f>
        <v>No</v>
      </c>
      <c r="I1924" t="str" cm="1">
        <f t="array" ref="I1924">_xlfn.XLOOKUP(A1924,$A$2:$A$2336,Table2[Cancer history],"NOT FOUND")</f>
        <v>No</v>
      </c>
      <c r="J1924" t="str">
        <f>_xlfn.XLOOKUP(A1924,Table3[customer_no],Table3[month],"NOT FOUND")</f>
        <v>Aug</v>
      </c>
      <c r="K1924" s="7">
        <f>_xlfn.XLOOKUP(A1924,Table3[customer_no],Table3[year_average],"NOT FOUND")</f>
        <v>1994</v>
      </c>
      <c r="L1924" cm="1">
        <f t="array" ref="L1924">_xlfn.XLOOKUP(A1924,Table3[customer_no],'Hospitalisation Details'!$D$2:$D$2344,"NOT FOUND")</f>
        <v>12</v>
      </c>
      <c r="M1924" s="33">
        <f>_xlfn.XLOOKUP(A1924,Table3[customer_no],Table3[dd/mm/yy],"NOT FOUND")</f>
        <v>34558</v>
      </c>
      <c r="N1924">
        <f>_xlfn.XLOOKUP(A1924,Table3[customer_no],Table3[age],"NOT FOUND")</f>
        <v>28</v>
      </c>
      <c r="O1924" cm="1">
        <f t="array" ref="O1924">_xlfn.XLOOKUP(A1924,Table3[customer_no],'Hospitalisation Details'!$E$2:$E$2344,"NOT FOUND")</f>
        <v>2</v>
      </c>
      <c r="P1924" t="str">
        <f>_xlfn.XLOOKUP(A1924,Table3[customer_no],Table3[hsplt_handled],"NOT FOUND")</f>
        <v>tier - 3</v>
      </c>
      <c r="Q1924" t="str">
        <f>_xlfn.XLOOKUP(A1924,Table3[customer_no],Table3[city_handled],"NOT FOUND")</f>
        <v>tier - 2</v>
      </c>
      <c r="R1924" t="str">
        <f>_xlfn.XLOOKUP(A1924,Table3[customer_no],Table3[state_id],"NOT FOUND")</f>
        <v>R1011</v>
      </c>
      <c r="S1924" s="34" cm="1">
        <f t="array" ref="S1924">_xlfn.XLOOKUP(A1924,Table3[customer_no],'Hospitalisation Details'!$F$2:$F$2344,"NOT FOUND")</f>
        <v>3847.67</v>
      </c>
      <c r="T1924" t="str">
        <f>_xlfn.XLOOKUP(A1924,Table2[Customer ID],Table2[BMI_category],"NOT FOUND")</f>
        <v>Normal Weight</v>
      </c>
      <c r="U1924" s="7">
        <f>_xlfn.XLOOKUP(A1924,Table2[Customer ID],Table2[no of surgery],"NOT FOUND")</f>
        <v>0</v>
      </c>
      <c r="V1924" t="str">
        <f>_xlfn.XLOOKUP(A1924,Table2[Customer ID],Table2[smoker_missing],"NOT FOUND")</f>
        <v>No</v>
      </c>
      <c r="W1924" t="str">
        <f t="shared" si="30"/>
        <v>Normal</v>
      </c>
      <c r="X1924" s="37">
        <f>SUM(Table5[[#This Row],[Title]:[Diabetes Level]])</f>
        <v>40469.549999999996</v>
      </c>
    </row>
    <row r="1925" spans="1:24" x14ac:dyDescent="0.25">
      <c r="A1925" t="s">
        <v>444</v>
      </c>
      <c r="B1925" t="str">
        <f>VLOOKUP(A1925,'Customer Names'!$A$2:$E$2336,3,FALSE)</f>
        <v>Mr.</v>
      </c>
      <c r="C1925" t="str">
        <f>_xlfn.XLOOKUP(A1925,$A$2:$A$2336,'Customer Names'!$D$2:$D$2336,"NOT FOUND")</f>
        <v>Jay</v>
      </c>
      <c r="D1925" t="str">
        <f>_xlfn.XLOOKUP(A1925,$A$2:$A$2336,'Customer Names'!$E$2:$E$2336,"NOT FOUND")</f>
        <v>Margolis</v>
      </c>
      <c r="E1925" cm="1">
        <f t="array" ref="E1925">_xlfn.XLOOKUP(A1925,$A$2:$A$2336,Table2[BMI],"NOT FOUND")</f>
        <v>15.37</v>
      </c>
      <c r="F1925" cm="1">
        <f t="array" ref="F1925">_xlfn.XLOOKUP(A1925,$A$2:$A$2336,Table2[HBA1C],"NOT FOUND")</f>
        <v>8.6300000000000008</v>
      </c>
      <c r="G1925" t="str" cm="1">
        <f t="array" ref="G1925">_xlfn.XLOOKUP(A1925,$A$2:$A$2336,Table2[Heart Issues],"NOT FOUND")</f>
        <v>yes</v>
      </c>
      <c r="H1925" t="str" cm="1">
        <f t="array" ref="H1925">_xlfn.XLOOKUP(A1925,$A$2:$A$2336,Table2[Any Transplants],"NOT FOUND")</f>
        <v>No</v>
      </c>
      <c r="I1925" t="str" cm="1">
        <f t="array" ref="I1925">_xlfn.XLOOKUP(A1925,$A$2:$A$2336,Table2[Cancer history],"NOT FOUND")</f>
        <v>No</v>
      </c>
      <c r="J1925" t="str">
        <f>_xlfn.XLOOKUP(A1925,Table3[customer_no],Table3[month],"NOT FOUND")</f>
        <v>Sep</v>
      </c>
      <c r="K1925" s="7">
        <f>_xlfn.XLOOKUP(A1925,Table3[customer_no],Table3[year_average],"NOT FOUND")</f>
        <v>1981</v>
      </c>
      <c r="L1925" cm="1">
        <f t="array" ref="L1925">_xlfn.XLOOKUP(A1925,Table3[customer_no],'Hospitalisation Details'!$D$2:$D$2344,"NOT FOUND")</f>
        <v>29</v>
      </c>
      <c r="M1925" s="33">
        <f>_xlfn.XLOOKUP(A1925,Table3[customer_no],Table3[dd/mm/yy],"NOT FOUND")</f>
        <v>29858</v>
      </c>
      <c r="N1925">
        <f>_xlfn.XLOOKUP(A1925,Table3[customer_no],Table3[age],"NOT FOUND")</f>
        <v>41</v>
      </c>
      <c r="O1925" cm="1">
        <f t="array" ref="O1925">_xlfn.XLOOKUP(A1925,Table3[customer_no],'Hospitalisation Details'!$E$2:$E$2344,"NOT FOUND")</f>
        <v>1</v>
      </c>
      <c r="P1925" t="str">
        <f>_xlfn.XLOOKUP(A1925,Table3[customer_no],Table3[hsplt_handled],"NOT FOUND")</f>
        <v>tier - 2</v>
      </c>
      <c r="Q1925" t="str">
        <f>_xlfn.XLOOKUP(A1925,Table3[customer_no],Table3[city_handled],"NOT FOUND")</f>
        <v>tier - 3</v>
      </c>
      <c r="R1925" t="str">
        <f>_xlfn.XLOOKUP(A1925,Table3[customer_no],Table3[state_id],"NOT FOUND")</f>
        <v>R1012</v>
      </c>
      <c r="S1925" s="34" cm="1">
        <f t="array" ref="S1925">_xlfn.XLOOKUP(A1925,Table3[customer_no],'Hospitalisation Details'!$F$2:$F$2344,"NOT FOUND")</f>
        <v>3797.2</v>
      </c>
      <c r="T1925" t="str">
        <f>_xlfn.XLOOKUP(A1925,Table2[Customer ID],Table2[BMI_category],"NOT FOUND")</f>
        <v>Underweight</v>
      </c>
      <c r="U1925" s="7">
        <f>_xlfn.XLOOKUP(A1925,Table2[Customer ID],Table2[no of surgery],"NOT FOUND")</f>
        <v>0</v>
      </c>
      <c r="V1925" t="str">
        <f>_xlfn.XLOOKUP(A1925,Table2[Customer ID],Table2[smoker_missing],"NOT FOUND")</f>
        <v>No</v>
      </c>
      <c r="W1925" t="str">
        <f t="shared" si="30"/>
        <v>Diabetes</v>
      </c>
      <c r="X1925" s="37">
        <f>SUM(Table5[[#This Row],[Title]:[Diabetes Level]])</f>
        <v>35731.199999999997</v>
      </c>
    </row>
    <row r="1926" spans="1:24" x14ac:dyDescent="0.25">
      <c r="A1926" t="s">
        <v>443</v>
      </c>
      <c r="B1926" t="str">
        <f>VLOOKUP(A1926,'Customer Names'!$A$2:$E$2336,3,FALSE)</f>
        <v>Mr.</v>
      </c>
      <c r="C1926" t="str">
        <f>_xlfn.XLOOKUP(A1926,$A$2:$A$2336,'Customer Names'!$D$2:$D$2336,"NOT FOUND")</f>
        <v>William</v>
      </c>
      <c r="D1926" t="str">
        <f>_xlfn.XLOOKUP(A1926,$A$2:$A$2336,'Customer Names'!$E$2:$E$2336,"NOT FOUND")</f>
        <v>Uffenbeck</v>
      </c>
      <c r="E1926" cm="1">
        <f t="array" ref="E1926">_xlfn.XLOOKUP(A1926,$A$2:$A$2336,Table2[BMI],"NOT FOUND")</f>
        <v>30.4</v>
      </c>
      <c r="F1926" cm="1">
        <f t="array" ref="F1926">_xlfn.XLOOKUP(A1926,$A$2:$A$2336,Table2[HBA1C],"NOT FOUND")</f>
        <v>5.28</v>
      </c>
      <c r="G1926" t="str" cm="1">
        <f t="array" ref="G1926">_xlfn.XLOOKUP(A1926,$A$2:$A$2336,Table2[Heart Issues],"NOT FOUND")</f>
        <v>No</v>
      </c>
      <c r="H1926" t="str" cm="1">
        <f t="array" ref="H1926">_xlfn.XLOOKUP(A1926,$A$2:$A$2336,Table2[Any Transplants],"NOT FOUND")</f>
        <v>No</v>
      </c>
      <c r="I1926" t="str" cm="1">
        <f t="array" ref="I1926">_xlfn.XLOOKUP(A1926,$A$2:$A$2336,Table2[Cancer history],"NOT FOUND")</f>
        <v>No</v>
      </c>
      <c r="J1926" t="str">
        <f>_xlfn.XLOOKUP(A1926,Table3[customer_no],Table3[month],"NOT FOUND")</f>
        <v>Jun</v>
      </c>
      <c r="K1926" s="7">
        <f>_xlfn.XLOOKUP(A1926,Table3[customer_no],Table3[year_average],"NOT FOUND")</f>
        <v>1999</v>
      </c>
      <c r="L1926" cm="1">
        <f t="array" ref="L1926">_xlfn.XLOOKUP(A1926,Table3[customer_no],'Hospitalisation Details'!$D$2:$D$2344,"NOT FOUND")</f>
        <v>24</v>
      </c>
      <c r="M1926" s="33">
        <f>_xlfn.XLOOKUP(A1926,Table3[customer_no],Table3[dd/mm/yy],"NOT FOUND")</f>
        <v>36335</v>
      </c>
      <c r="N1926">
        <f>_xlfn.XLOOKUP(A1926,Table3[customer_no],Table3[age],"NOT FOUND")</f>
        <v>23</v>
      </c>
      <c r="O1926" cm="1">
        <f t="array" ref="O1926">_xlfn.XLOOKUP(A1926,Table3[customer_no],'Hospitalisation Details'!$E$2:$E$2344,"NOT FOUND")</f>
        <v>0</v>
      </c>
      <c r="P1926" t="str">
        <f>_xlfn.XLOOKUP(A1926,Table3[customer_no],Table3[hsplt_handled],"NOT FOUND")</f>
        <v>tier - 2</v>
      </c>
      <c r="Q1926" t="str">
        <f>_xlfn.XLOOKUP(A1926,Table3[customer_no],Table3[city_handled],"NOT FOUND")</f>
        <v>tier - 3</v>
      </c>
      <c r="R1926" t="str">
        <f>_xlfn.XLOOKUP(A1926,Table3[customer_no],Table3[state_id],"NOT FOUND")</f>
        <v>R1012</v>
      </c>
      <c r="S1926" s="34" cm="1">
        <f t="array" ref="S1926">_xlfn.XLOOKUP(A1926,Table3[customer_no],'Hospitalisation Details'!$F$2:$F$2344,"NOT FOUND")</f>
        <v>3796.36</v>
      </c>
      <c r="T1926" t="str">
        <f>_xlfn.XLOOKUP(A1926,Table2[Customer ID],Table2[BMI_category],"NOT FOUND")</f>
        <v>Obesity</v>
      </c>
      <c r="U1926" s="7">
        <f>_xlfn.XLOOKUP(A1926,Table2[Customer ID],Table2[no of surgery],"NOT FOUND")</f>
        <v>0</v>
      </c>
      <c r="V1926" t="str">
        <f>_xlfn.XLOOKUP(A1926,Table2[Customer ID],Table2[smoker_missing],"NOT FOUND")</f>
        <v>No</v>
      </c>
      <c r="W1926" t="str">
        <f t="shared" si="30"/>
        <v>Normal</v>
      </c>
      <c r="X1926" s="37">
        <f>SUM(Table5[[#This Row],[Title]:[Diabetes Level]])</f>
        <v>42213.04</v>
      </c>
    </row>
    <row r="1927" spans="1:24" x14ac:dyDescent="0.25">
      <c r="A1927" t="s">
        <v>442</v>
      </c>
      <c r="B1927" t="str">
        <f>VLOOKUP(A1927,'Customer Names'!$A$2:$E$2336,3,FALSE)</f>
        <v>Ms.</v>
      </c>
      <c r="C1927" t="str">
        <f>_xlfn.XLOOKUP(A1927,$A$2:$A$2336,'Customer Names'!$D$2:$D$2336,"NOT FOUND")</f>
        <v>Shelley</v>
      </c>
      <c r="D1927" t="str">
        <f>_xlfn.XLOOKUP(A1927,$A$2:$A$2336,'Customer Names'!$E$2:$E$2336,"NOT FOUND")</f>
        <v>Brake</v>
      </c>
      <c r="E1927" cm="1">
        <f t="array" ref="E1927">_xlfn.XLOOKUP(A1927,$A$2:$A$2336,Table2[BMI],"NOT FOUND")</f>
        <v>19.48</v>
      </c>
      <c r="F1927" cm="1">
        <f t="array" ref="F1927">_xlfn.XLOOKUP(A1927,$A$2:$A$2336,Table2[HBA1C],"NOT FOUND")</f>
        <v>5.63</v>
      </c>
      <c r="G1927" t="str" cm="1">
        <f t="array" ref="G1927">_xlfn.XLOOKUP(A1927,$A$2:$A$2336,Table2[Heart Issues],"NOT FOUND")</f>
        <v>yes</v>
      </c>
      <c r="H1927" t="str" cm="1">
        <f t="array" ref="H1927">_xlfn.XLOOKUP(A1927,$A$2:$A$2336,Table2[Any Transplants],"NOT FOUND")</f>
        <v>No</v>
      </c>
      <c r="I1927" t="str" cm="1">
        <f t="array" ref="I1927">_xlfn.XLOOKUP(A1927,$A$2:$A$2336,Table2[Cancer history],"NOT FOUND")</f>
        <v>No</v>
      </c>
      <c r="J1927" t="str">
        <f>_xlfn.XLOOKUP(A1927,Table3[customer_no],Table3[month],"NOT FOUND")</f>
        <v>Aug</v>
      </c>
      <c r="K1927" s="7">
        <f>_xlfn.XLOOKUP(A1927,Table3[customer_no],Table3[year_average],"NOT FOUND")</f>
        <v>1988</v>
      </c>
      <c r="L1927" cm="1">
        <f t="array" ref="L1927">_xlfn.XLOOKUP(A1927,Table3[customer_no],'Hospitalisation Details'!$D$2:$D$2344,"NOT FOUND")</f>
        <v>28</v>
      </c>
      <c r="M1927" s="33">
        <f>_xlfn.XLOOKUP(A1927,Table3[customer_no],Table3[dd/mm/yy],"NOT FOUND")</f>
        <v>32383</v>
      </c>
      <c r="N1927">
        <f>_xlfn.XLOOKUP(A1927,Table3[customer_no],Table3[age],"NOT FOUND")</f>
        <v>34</v>
      </c>
      <c r="O1927" cm="1">
        <f t="array" ref="O1927">_xlfn.XLOOKUP(A1927,Table3[customer_no],'Hospitalisation Details'!$E$2:$E$2344,"NOT FOUND")</f>
        <v>3</v>
      </c>
      <c r="P1927" t="str">
        <f>_xlfn.XLOOKUP(A1927,Table3[customer_no],Table3[hsplt_handled],"NOT FOUND")</f>
        <v>tier - 2</v>
      </c>
      <c r="Q1927" t="str">
        <f>_xlfn.XLOOKUP(A1927,Table3[customer_no],Table3[city_handled],"NOT FOUND")</f>
        <v>tier - 3</v>
      </c>
      <c r="R1927" t="str">
        <f>_xlfn.XLOOKUP(A1927,Table3[customer_no],Table3[state_id],"NOT FOUND")</f>
        <v>R1013</v>
      </c>
      <c r="S1927" s="34" cm="1">
        <f t="array" ref="S1927">_xlfn.XLOOKUP(A1927,Table3[customer_no],'Hospitalisation Details'!$F$2:$F$2344,"NOT FOUND")</f>
        <v>3793.55</v>
      </c>
      <c r="T1927" t="str">
        <f>_xlfn.XLOOKUP(A1927,Table2[Customer ID],Table2[BMI_category],"NOT FOUND")</f>
        <v>Normal Weight</v>
      </c>
      <c r="U1927" s="7">
        <f>_xlfn.XLOOKUP(A1927,Table2[Customer ID],Table2[no of surgery],"NOT FOUND")</f>
        <v>1</v>
      </c>
      <c r="V1927" t="str">
        <f>_xlfn.XLOOKUP(A1927,Table2[Customer ID],Table2[smoker_missing],"NOT FOUND")</f>
        <v>No</v>
      </c>
      <c r="W1927" t="str">
        <f t="shared" si="30"/>
        <v>Normal</v>
      </c>
      <c r="X1927" s="37">
        <f>SUM(Table5[[#This Row],[Title]:[Diabetes Level]])</f>
        <v>38255.660000000003</v>
      </c>
    </row>
    <row r="1928" spans="1:24" x14ac:dyDescent="0.25">
      <c r="A1928" t="s">
        <v>441</v>
      </c>
      <c r="B1928" t="str">
        <f>VLOOKUP(A1928,'Customer Names'!$A$2:$E$2336,3,FALSE)</f>
        <v>Ms.</v>
      </c>
      <c r="C1928" t="str">
        <f>_xlfn.XLOOKUP(A1928,$A$2:$A$2336,'Customer Names'!$D$2:$D$2336,"NOT FOUND")</f>
        <v>Jekaterina</v>
      </c>
      <c r="D1928" t="str">
        <f>_xlfn.XLOOKUP(A1928,$A$2:$A$2336,'Customer Names'!$E$2:$E$2336,"NOT FOUND")</f>
        <v>Stepanova</v>
      </c>
      <c r="E1928" cm="1">
        <f t="array" ref="E1928">_xlfn.XLOOKUP(A1928,$A$2:$A$2336,Table2[BMI],"NOT FOUND")</f>
        <v>16.96</v>
      </c>
      <c r="F1928" cm="1">
        <f t="array" ref="F1928">_xlfn.XLOOKUP(A1928,$A$2:$A$2336,Table2[HBA1C],"NOT FOUND")</f>
        <v>11.47</v>
      </c>
      <c r="G1928" t="str" cm="1">
        <f t="array" ref="G1928">_xlfn.XLOOKUP(A1928,$A$2:$A$2336,Table2[Heart Issues],"NOT FOUND")</f>
        <v>yes</v>
      </c>
      <c r="H1928" t="str" cm="1">
        <f t="array" ref="H1928">_xlfn.XLOOKUP(A1928,$A$2:$A$2336,Table2[Any Transplants],"NOT FOUND")</f>
        <v>No</v>
      </c>
      <c r="I1928" t="str" cm="1">
        <f t="array" ref="I1928">_xlfn.XLOOKUP(A1928,$A$2:$A$2336,Table2[Cancer history],"NOT FOUND")</f>
        <v>No</v>
      </c>
      <c r="J1928" t="str">
        <f>_xlfn.XLOOKUP(A1928,Table3[customer_no],Table3[month],"NOT FOUND")</f>
        <v>Dec</v>
      </c>
      <c r="K1928" s="7">
        <f>_xlfn.XLOOKUP(A1928,Table3[customer_no],Table3[year_average],"NOT FOUND")</f>
        <v>1981</v>
      </c>
      <c r="L1928" cm="1">
        <f t="array" ref="L1928">_xlfn.XLOOKUP(A1928,Table3[customer_no],'Hospitalisation Details'!$D$2:$D$2344,"NOT FOUND")</f>
        <v>13</v>
      </c>
      <c r="M1928" s="33">
        <f>_xlfn.XLOOKUP(A1928,Table3[customer_no],Table3[dd/mm/yy],"NOT FOUND")</f>
        <v>29933</v>
      </c>
      <c r="N1928">
        <f>_xlfn.XLOOKUP(A1928,Table3[customer_no],Table3[age],"NOT FOUND")</f>
        <v>41</v>
      </c>
      <c r="O1928" cm="1">
        <f t="array" ref="O1928">_xlfn.XLOOKUP(A1928,Table3[customer_no],'Hospitalisation Details'!$E$2:$E$2344,"NOT FOUND")</f>
        <v>1</v>
      </c>
      <c r="P1928" t="str">
        <f>_xlfn.XLOOKUP(A1928,Table3[customer_no],Table3[hsplt_handled],"NOT FOUND")</f>
        <v>tier - 2</v>
      </c>
      <c r="Q1928" t="str">
        <f>_xlfn.XLOOKUP(A1928,Table3[customer_no],Table3[city_handled],"NOT FOUND")</f>
        <v>tier - 1</v>
      </c>
      <c r="R1928" t="str">
        <f>_xlfn.XLOOKUP(A1928,Table3[customer_no],Table3[state_id],"NOT FOUND")</f>
        <v>R1013</v>
      </c>
      <c r="S1928" s="34" cm="1">
        <f t="array" ref="S1928">_xlfn.XLOOKUP(A1928,Table3[customer_no],'Hospitalisation Details'!$F$2:$F$2344,"NOT FOUND")</f>
        <v>3785.77</v>
      </c>
      <c r="T1928" t="str">
        <f>_xlfn.XLOOKUP(A1928,Table2[Customer ID],Table2[BMI_category],"NOT FOUND")</f>
        <v>Underweight</v>
      </c>
      <c r="U1928" s="7">
        <f>_xlfn.XLOOKUP(A1928,Table2[Customer ID],Table2[no of surgery],"NOT FOUND")</f>
        <v>0</v>
      </c>
      <c r="V1928" t="str">
        <f>_xlfn.XLOOKUP(A1928,Table2[Customer ID],Table2[smoker_missing],"NOT FOUND")</f>
        <v>No</v>
      </c>
      <c r="W1928" t="str">
        <f t="shared" si="30"/>
        <v>Diabetes</v>
      </c>
      <c r="X1928" s="37">
        <f>SUM(Table5[[#This Row],[Title]:[Diabetes Level]])</f>
        <v>35783.199999999997</v>
      </c>
    </row>
    <row r="1929" spans="1:24" x14ac:dyDescent="0.25">
      <c r="A1929" t="s">
        <v>440</v>
      </c>
      <c r="B1929" t="str">
        <f>VLOOKUP(A1929,'Customer Names'!$A$2:$E$2336,3,FALSE)</f>
        <v>Mr.</v>
      </c>
      <c r="C1929" t="str">
        <f>_xlfn.XLOOKUP(A1929,$A$2:$A$2336,'Customer Names'!$D$2:$D$2336,"NOT FOUND")</f>
        <v>Daniel</v>
      </c>
      <c r="D1929" t="str">
        <f>_xlfn.XLOOKUP(A1929,$A$2:$A$2336,'Customer Names'!$E$2:$E$2336,"NOT FOUND")</f>
        <v>Verdi</v>
      </c>
      <c r="E1929" cm="1">
        <f t="array" ref="E1929">_xlfn.XLOOKUP(A1929,$A$2:$A$2336,Table2[BMI],"NOT FOUND")</f>
        <v>19.05</v>
      </c>
      <c r="F1929" cm="1">
        <f t="array" ref="F1929">_xlfn.XLOOKUP(A1929,$A$2:$A$2336,Table2[HBA1C],"NOT FOUND")</f>
        <v>4.92</v>
      </c>
      <c r="G1929" t="str" cm="1">
        <f t="array" ref="G1929">_xlfn.XLOOKUP(A1929,$A$2:$A$2336,Table2[Heart Issues],"NOT FOUND")</f>
        <v>No</v>
      </c>
      <c r="H1929" t="str" cm="1">
        <f t="array" ref="H1929">_xlfn.XLOOKUP(A1929,$A$2:$A$2336,Table2[Any Transplants],"NOT FOUND")</f>
        <v>No</v>
      </c>
      <c r="I1929" t="str" cm="1">
        <f t="array" ref="I1929">_xlfn.XLOOKUP(A1929,$A$2:$A$2336,Table2[Cancer history],"NOT FOUND")</f>
        <v>No</v>
      </c>
      <c r="J1929" t="str">
        <f>_xlfn.XLOOKUP(A1929,Table3[customer_no],Table3[month],"NOT FOUND")</f>
        <v>Oct</v>
      </c>
      <c r="K1929" s="7">
        <f>_xlfn.XLOOKUP(A1929,Table3[customer_no],Table3[year_average],"NOT FOUND")</f>
        <v>1987</v>
      </c>
      <c r="L1929" cm="1">
        <f t="array" ref="L1929">_xlfn.XLOOKUP(A1929,Table3[customer_no],'Hospitalisation Details'!$D$2:$D$2344,"NOT FOUND")</f>
        <v>24</v>
      </c>
      <c r="M1929" s="33">
        <f>_xlfn.XLOOKUP(A1929,Table3[customer_no],Table3[dd/mm/yy],"NOT FOUND")</f>
        <v>32074</v>
      </c>
      <c r="N1929">
        <f>_xlfn.XLOOKUP(A1929,Table3[customer_no],Table3[age],"NOT FOUND")</f>
        <v>35</v>
      </c>
      <c r="O1929" cm="1">
        <f t="array" ref="O1929">_xlfn.XLOOKUP(A1929,Table3[customer_no],'Hospitalisation Details'!$E$2:$E$2344,"NOT FOUND")</f>
        <v>3</v>
      </c>
      <c r="P1929" t="str">
        <f>_xlfn.XLOOKUP(A1929,Table3[customer_no],Table3[hsplt_handled],"NOT FOUND")</f>
        <v>tier - 2</v>
      </c>
      <c r="Q1929" t="str">
        <f>_xlfn.XLOOKUP(A1929,Table3[customer_no],Table3[city_handled],"NOT FOUND")</f>
        <v>tier - 3</v>
      </c>
      <c r="R1929" t="str">
        <f>_xlfn.XLOOKUP(A1929,Table3[customer_no],Table3[state_id],"NOT FOUND")</f>
        <v>R1013</v>
      </c>
      <c r="S1929" s="34" cm="1">
        <f t="array" ref="S1929">_xlfn.XLOOKUP(A1929,Table3[customer_no],'Hospitalisation Details'!$F$2:$F$2344,"NOT FOUND")</f>
        <v>3773.23</v>
      </c>
      <c r="T1929" t="str">
        <f>_xlfn.XLOOKUP(A1929,Table2[Customer ID],Table2[BMI_category],"NOT FOUND")</f>
        <v>Normal Weight</v>
      </c>
      <c r="U1929" s="7">
        <f>_xlfn.XLOOKUP(A1929,Table2[Customer ID],Table2[no of surgery],"NOT FOUND")</f>
        <v>1</v>
      </c>
      <c r="V1929" t="str">
        <f>_xlfn.XLOOKUP(A1929,Table2[Customer ID],Table2[smoker_missing],"NOT FOUND")</f>
        <v>No</v>
      </c>
      <c r="W1929" t="str">
        <f t="shared" si="30"/>
        <v>Normal</v>
      </c>
      <c r="X1929" s="37">
        <f>SUM(Table5[[#This Row],[Title]:[Diabetes Level]])</f>
        <v>37921.200000000004</v>
      </c>
    </row>
    <row r="1930" spans="1:24" x14ac:dyDescent="0.25">
      <c r="A1930" t="s">
        <v>439</v>
      </c>
      <c r="B1930" t="str">
        <f>VLOOKUP(A1930,'Customer Names'!$A$2:$E$2336,3,FALSE)</f>
        <v>Ms.</v>
      </c>
      <c r="C1930" t="str">
        <f>_xlfn.XLOOKUP(A1930,$A$2:$A$2336,'Customer Names'!$D$2:$D$2336,"NOT FOUND")</f>
        <v>Pauline</v>
      </c>
      <c r="D1930" t="str">
        <f>_xlfn.XLOOKUP(A1930,$A$2:$A$2336,'Customer Names'!$E$2:$E$2336,"NOT FOUND")</f>
        <v>McLean</v>
      </c>
      <c r="E1930" cm="1">
        <f t="array" ref="E1930">_xlfn.XLOOKUP(A1930,$A$2:$A$2336,Table2[BMI],"NOT FOUND")</f>
        <v>37.619999999999997</v>
      </c>
      <c r="F1930" cm="1">
        <f t="array" ref="F1930">_xlfn.XLOOKUP(A1930,$A$2:$A$2336,Table2[HBA1C],"NOT FOUND")</f>
        <v>4.18</v>
      </c>
      <c r="G1930" t="str" cm="1">
        <f t="array" ref="G1930">_xlfn.XLOOKUP(A1930,$A$2:$A$2336,Table2[Heart Issues],"NOT FOUND")</f>
        <v>No</v>
      </c>
      <c r="H1930" t="str" cm="1">
        <f t="array" ref="H1930">_xlfn.XLOOKUP(A1930,$A$2:$A$2336,Table2[Any Transplants],"NOT FOUND")</f>
        <v>No</v>
      </c>
      <c r="I1930" t="str" cm="1">
        <f t="array" ref="I1930">_xlfn.XLOOKUP(A1930,$A$2:$A$2336,Table2[Cancer history],"NOT FOUND")</f>
        <v>No</v>
      </c>
      <c r="J1930" t="str">
        <f>_xlfn.XLOOKUP(A1930,Table3[customer_no],Table3[month],"NOT FOUND")</f>
        <v>Nov</v>
      </c>
      <c r="K1930" s="7">
        <f>_xlfn.XLOOKUP(A1930,Table3[customer_no],Table3[year_average],"NOT FOUND")</f>
        <v>1994</v>
      </c>
      <c r="L1930" cm="1">
        <f t="array" ref="L1930">_xlfn.XLOOKUP(A1930,Table3[customer_no],'Hospitalisation Details'!$D$2:$D$2344,"NOT FOUND")</f>
        <v>21</v>
      </c>
      <c r="M1930" s="33">
        <f>_xlfn.XLOOKUP(A1930,Table3[customer_no],Table3[dd/mm/yy],"NOT FOUND")</f>
        <v>34659</v>
      </c>
      <c r="N1930">
        <f>_xlfn.XLOOKUP(A1930,Table3[customer_no],Table3[age],"NOT FOUND")</f>
        <v>28</v>
      </c>
      <c r="O1930" cm="1">
        <f t="array" ref="O1930">_xlfn.XLOOKUP(A1930,Table3[customer_no],'Hospitalisation Details'!$E$2:$E$2344,"NOT FOUND")</f>
        <v>1</v>
      </c>
      <c r="P1930" t="str">
        <f>_xlfn.XLOOKUP(A1930,Table3[customer_no],Table3[hsplt_handled],"NOT FOUND")</f>
        <v>tier - 2</v>
      </c>
      <c r="Q1930" t="str">
        <f>_xlfn.XLOOKUP(A1930,Table3[customer_no],Table3[city_handled],"NOT FOUND")</f>
        <v>tier - 1</v>
      </c>
      <c r="R1930" t="str">
        <f>_xlfn.XLOOKUP(A1930,Table3[customer_no],Table3[state_id],"NOT FOUND")</f>
        <v>R1013</v>
      </c>
      <c r="S1930" s="34" cm="1">
        <f t="array" ref="S1930">_xlfn.XLOOKUP(A1930,Table3[customer_no],'Hospitalisation Details'!$F$2:$F$2344,"NOT FOUND")</f>
        <v>3766.88</v>
      </c>
      <c r="T1930" t="str">
        <f>_xlfn.XLOOKUP(A1930,Table2[Customer ID],Table2[BMI_category],"NOT FOUND")</f>
        <v>Obesity</v>
      </c>
      <c r="U1930" s="7">
        <f>_xlfn.XLOOKUP(A1930,Table2[Customer ID],Table2[no of surgery],"NOT FOUND")</f>
        <v>0</v>
      </c>
      <c r="V1930" t="str">
        <f>_xlfn.XLOOKUP(A1930,Table2[Customer ID],Table2[smoker_missing],"NOT FOUND")</f>
        <v>No</v>
      </c>
      <c r="W1930" t="str">
        <f t="shared" si="30"/>
        <v>Normal</v>
      </c>
      <c r="X1930" s="37">
        <f>SUM(Table5[[#This Row],[Title]:[Diabetes Level]])</f>
        <v>40511.68</v>
      </c>
    </row>
    <row r="1931" spans="1:24" x14ac:dyDescent="0.25">
      <c r="A1931" t="s">
        <v>438</v>
      </c>
      <c r="B1931" t="str">
        <f>VLOOKUP(A1931,'Customer Names'!$A$2:$E$2336,3,FALSE)</f>
        <v>Ms.</v>
      </c>
      <c r="C1931" t="str">
        <f>_xlfn.XLOOKUP(A1931,$A$2:$A$2336,'Customer Names'!$D$2:$D$2336,"NOT FOUND")</f>
        <v>Colleen</v>
      </c>
      <c r="D1931" t="str">
        <f>_xlfn.XLOOKUP(A1931,$A$2:$A$2336,'Customer Names'!$E$2:$E$2336,"NOT FOUND")</f>
        <v>Ryan</v>
      </c>
      <c r="E1931" cm="1">
        <f t="array" ref="E1931">_xlfn.XLOOKUP(A1931,$A$2:$A$2336,Table2[BMI],"NOT FOUND")</f>
        <v>29.1</v>
      </c>
      <c r="F1931" cm="1">
        <f t="array" ref="F1931">_xlfn.XLOOKUP(A1931,$A$2:$A$2336,Table2[HBA1C],"NOT FOUND")</f>
        <v>4.67</v>
      </c>
      <c r="G1931" t="str" cm="1">
        <f t="array" ref="G1931">_xlfn.XLOOKUP(A1931,$A$2:$A$2336,Table2[Heart Issues],"NOT FOUND")</f>
        <v>No</v>
      </c>
      <c r="H1931" t="str" cm="1">
        <f t="array" ref="H1931">_xlfn.XLOOKUP(A1931,$A$2:$A$2336,Table2[Any Transplants],"NOT FOUND")</f>
        <v>No</v>
      </c>
      <c r="I1931" t="str" cm="1">
        <f t="array" ref="I1931">_xlfn.XLOOKUP(A1931,$A$2:$A$2336,Table2[Cancer history],"NOT FOUND")</f>
        <v>No</v>
      </c>
      <c r="J1931" t="str">
        <f>_xlfn.XLOOKUP(A1931,Table3[customer_no],Table3[month],"NOT FOUND")</f>
        <v>Oct</v>
      </c>
      <c r="K1931" s="7">
        <f>_xlfn.XLOOKUP(A1931,Table3[customer_no],Table3[year_average],"NOT FOUND")</f>
        <v>1991</v>
      </c>
      <c r="L1931" cm="1">
        <f t="array" ref="L1931">_xlfn.XLOOKUP(A1931,Table3[customer_no],'Hospitalisation Details'!$D$2:$D$2344,"NOT FOUND")</f>
        <v>24</v>
      </c>
      <c r="M1931" s="33">
        <f>_xlfn.XLOOKUP(A1931,Table3[customer_no],Table3[dd/mm/yy],"NOT FOUND")</f>
        <v>33535</v>
      </c>
      <c r="N1931">
        <f>_xlfn.XLOOKUP(A1931,Table3[customer_no],Table3[age],"NOT FOUND")</f>
        <v>31</v>
      </c>
      <c r="O1931" cm="1">
        <f t="array" ref="O1931">_xlfn.XLOOKUP(A1931,Table3[customer_no],'Hospitalisation Details'!$E$2:$E$2344,"NOT FOUND")</f>
        <v>0</v>
      </c>
      <c r="P1931" t="str">
        <f>_xlfn.XLOOKUP(A1931,Table3[customer_no],Table3[hsplt_handled],"NOT FOUND")</f>
        <v>tier - 2</v>
      </c>
      <c r="Q1931" t="str">
        <f>_xlfn.XLOOKUP(A1931,Table3[customer_no],Table3[city_handled],"NOT FOUND")</f>
        <v>tier - 3</v>
      </c>
      <c r="R1931" t="str">
        <f>_xlfn.XLOOKUP(A1931,Table3[customer_no],Table3[state_id],"NOT FOUND")</f>
        <v>R1011</v>
      </c>
      <c r="S1931" s="34" cm="1">
        <f t="array" ref="S1931">_xlfn.XLOOKUP(A1931,Table3[customer_no],'Hospitalisation Details'!$F$2:$F$2344,"NOT FOUND")</f>
        <v>3761.29</v>
      </c>
      <c r="T1931" t="str">
        <f>_xlfn.XLOOKUP(A1931,Table2[Customer ID],Table2[BMI_category],"NOT FOUND")</f>
        <v>Overweight</v>
      </c>
      <c r="U1931" s="7">
        <f>_xlfn.XLOOKUP(A1931,Table2[Customer ID],Table2[no of surgery],"NOT FOUND")</f>
        <v>0</v>
      </c>
      <c r="V1931" t="str">
        <f>_xlfn.XLOOKUP(A1931,Table2[Customer ID],Table2[smoker_missing],"NOT FOUND")</f>
        <v>No</v>
      </c>
      <c r="W1931" t="str">
        <f t="shared" si="30"/>
        <v>Normal</v>
      </c>
      <c r="X1931" s="37">
        <f>SUM(Table5[[#This Row],[Title]:[Diabetes Level]])</f>
        <v>39376.06</v>
      </c>
    </row>
    <row r="1932" spans="1:24" x14ac:dyDescent="0.25">
      <c r="A1932" t="s">
        <v>437</v>
      </c>
      <c r="B1932" t="str">
        <f>VLOOKUP(A1932,'Customer Names'!$A$2:$E$2336,3,FALSE)</f>
        <v>Ms.</v>
      </c>
      <c r="C1932" t="str">
        <f>_xlfn.XLOOKUP(A1932,$A$2:$A$2336,'Customer Names'!$D$2:$D$2336,"NOT FOUND")</f>
        <v>Aleah K</v>
      </c>
      <c r="D1932" t="str">
        <f>_xlfn.XLOOKUP(A1932,$A$2:$A$2336,'Customer Names'!$E$2:$E$2336,"NOT FOUND")</f>
        <v>Mickelson</v>
      </c>
      <c r="E1932" cm="1">
        <f t="array" ref="E1932">_xlfn.XLOOKUP(A1932,$A$2:$A$2336,Table2[BMI],"NOT FOUND")</f>
        <v>26.62</v>
      </c>
      <c r="F1932" cm="1">
        <f t="array" ref="F1932">_xlfn.XLOOKUP(A1932,$A$2:$A$2336,Table2[HBA1C],"NOT FOUND")</f>
        <v>6.24</v>
      </c>
      <c r="G1932" t="str" cm="1">
        <f t="array" ref="G1932">_xlfn.XLOOKUP(A1932,$A$2:$A$2336,Table2[Heart Issues],"NOT FOUND")</f>
        <v>No</v>
      </c>
      <c r="H1932" t="str" cm="1">
        <f t="array" ref="H1932">_xlfn.XLOOKUP(A1932,$A$2:$A$2336,Table2[Any Transplants],"NOT FOUND")</f>
        <v>No</v>
      </c>
      <c r="I1932" t="str" cm="1">
        <f t="array" ref="I1932">_xlfn.XLOOKUP(A1932,$A$2:$A$2336,Table2[Cancer history],"NOT FOUND")</f>
        <v>No</v>
      </c>
      <c r="J1932" t="str">
        <f>_xlfn.XLOOKUP(A1932,Table3[customer_no],Table3[month],"NOT FOUND")</f>
        <v>Aug</v>
      </c>
      <c r="K1932" s="7">
        <f>_xlfn.XLOOKUP(A1932,Table3[customer_no],Table3[year_average],"NOT FOUND")</f>
        <v>1991</v>
      </c>
      <c r="L1932" cm="1">
        <f t="array" ref="L1932">_xlfn.XLOOKUP(A1932,Table3[customer_no],'Hospitalisation Details'!$D$2:$D$2344,"NOT FOUND")</f>
        <v>25</v>
      </c>
      <c r="M1932" s="33">
        <f>_xlfn.XLOOKUP(A1932,Table3[customer_no],Table3[dd/mm/yy],"NOT FOUND")</f>
        <v>33475</v>
      </c>
      <c r="N1932">
        <f>_xlfn.XLOOKUP(A1932,Table3[customer_no],Table3[age],"NOT FOUND")</f>
        <v>31</v>
      </c>
      <c r="O1932" cm="1">
        <f t="array" ref="O1932">_xlfn.XLOOKUP(A1932,Table3[customer_no],'Hospitalisation Details'!$E$2:$E$2344,"NOT FOUND")</f>
        <v>0</v>
      </c>
      <c r="P1932" t="str">
        <f>_xlfn.XLOOKUP(A1932,Table3[customer_no],Table3[hsplt_handled],"NOT FOUND")</f>
        <v>tier - 2</v>
      </c>
      <c r="Q1932" t="str">
        <f>_xlfn.XLOOKUP(A1932,Table3[customer_no],Table3[city_handled],"NOT FOUND")</f>
        <v>tier - 1</v>
      </c>
      <c r="R1932" t="str">
        <f>_xlfn.XLOOKUP(A1932,Table3[customer_no],Table3[state_id],"NOT FOUND")</f>
        <v>R1013</v>
      </c>
      <c r="S1932" s="34" cm="1">
        <f t="array" ref="S1932">_xlfn.XLOOKUP(A1932,Table3[customer_no],'Hospitalisation Details'!$F$2:$F$2344,"NOT FOUND")</f>
        <v>3757.84</v>
      </c>
      <c r="T1932" t="str">
        <f>_xlfn.XLOOKUP(A1932,Table2[Customer ID],Table2[BMI_category],"NOT FOUND")</f>
        <v>Overweight</v>
      </c>
      <c r="U1932" s="7">
        <f>_xlfn.XLOOKUP(A1932,Table2[Customer ID],Table2[no of surgery],"NOT FOUND")</f>
        <v>0</v>
      </c>
      <c r="V1932" t="str">
        <f>_xlfn.XLOOKUP(A1932,Table2[Customer ID],Table2[smoker_missing],"NOT FOUND")</f>
        <v>No</v>
      </c>
      <c r="W1932" t="str">
        <f t="shared" si="30"/>
        <v>Prediabetes</v>
      </c>
      <c r="X1932" s="37">
        <f>SUM(Table5[[#This Row],[Title]:[Diabetes Level]])</f>
        <v>39312.699999999997</v>
      </c>
    </row>
    <row r="1933" spans="1:24" x14ac:dyDescent="0.25">
      <c r="A1933" t="s">
        <v>436</v>
      </c>
      <c r="B1933" t="str">
        <f>VLOOKUP(A1933,'Customer Names'!$A$2:$E$2336,3,FALSE)</f>
        <v>Ms.</v>
      </c>
      <c r="C1933" t="str">
        <f>_xlfn.XLOOKUP(A1933,$A$2:$A$2336,'Customer Names'!$D$2:$D$2336,"NOT FOUND")</f>
        <v>Mare</v>
      </c>
      <c r="D1933" t="str">
        <f>_xlfn.XLOOKUP(A1933,$A$2:$A$2336,'Customer Names'!$E$2:$E$2336,"NOT FOUND")</f>
        <v>Dibaba</v>
      </c>
      <c r="E1933" cm="1">
        <f t="array" ref="E1933">_xlfn.XLOOKUP(A1933,$A$2:$A$2336,Table2[BMI],"NOT FOUND")</f>
        <v>25.74</v>
      </c>
      <c r="F1933" cm="1">
        <f t="array" ref="F1933">_xlfn.XLOOKUP(A1933,$A$2:$A$2336,Table2[HBA1C],"NOT FOUND")</f>
        <v>5.99</v>
      </c>
      <c r="G1933" t="str" cm="1">
        <f t="array" ref="G1933">_xlfn.XLOOKUP(A1933,$A$2:$A$2336,Table2[Heart Issues],"NOT FOUND")</f>
        <v>No</v>
      </c>
      <c r="H1933" t="str" cm="1">
        <f t="array" ref="H1933">_xlfn.XLOOKUP(A1933,$A$2:$A$2336,Table2[Any Transplants],"NOT FOUND")</f>
        <v>No</v>
      </c>
      <c r="I1933" t="str" cm="1">
        <f t="array" ref="I1933">_xlfn.XLOOKUP(A1933,$A$2:$A$2336,Table2[Cancer history],"NOT FOUND")</f>
        <v>No</v>
      </c>
      <c r="J1933" t="str">
        <f>_xlfn.XLOOKUP(A1933,Table3[customer_no],Table3[month],"NOT FOUND")</f>
        <v>Oct</v>
      </c>
      <c r="K1933" s="7">
        <f>_xlfn.XLOOKUP(A1933,Table3[customer_no],Table3[year_average],"NOT FOUND")</f>
        <v>1991</v>
      </c>
      <c r="L1933" cm="1">
        <f t="array" ref="L1933">_xlfn.XLOOKUP(A1933,Table3[customer_no],'Hospitalisation Details'!$D$2:$D$2344,"NOT FOUND")</f>
        <v>28</v>
      </c>
      <c r="M1933" s="33">
        <f>_xlfn.XLOOKUP(A1933,Table3[customer_no],Table3[dd/mm/yy],"NOT FOUND")</f>
        <v>33539</v>
      </c>
      <c r="N1933">
        <f>_xlfn.XLOOKUP(A1933,Table3[customer_no],Table3[age],"NOT FOUND")</f>
        <v>31</v>
      </c>
      <c r="O1933" cm="1">
        <f t="array" ref="O1933">_xlfn.XLOOKUP(A1933,Table3[customer_no],'Hospitalisation Details'!$E$2:$E$2344,"NOT FOUND")</f>
        <v>0</v>
      </c>
      <c r="P1933" t="str">
        <f>_xlfn.XLOOKUP(A1933,Table3[customer_no],Table3[hsplt_handled],"NOT FOUND")</f>
        <v>tier - 2</v>
      </c>
      <c r="Q1933" t="str">
        <f>_xlfn.XLOOKUP(A1933,Table3[customer_no],Table3[city_handled],"NOT FOUND")</f>
        <v>tier - 2</v>
      </c>
      <c r="R1933" t="str">
        <f>_xlfn.XLOOKUP(A1933,Table3[customer_no],Table3[state_id],"NOT FOUND")</f>
        <v>R1013</v>
      </c>
      <c r="S1933" s="34" cm="1">
        <f t="array" ref="S1933">_xlfn.XLOOKUP(A1933,Table3[customer_no],'Hospitalisation Details'!$F$2:$F$2344,"NOT FOUND")</f>
        <v>3756.62</v>
      </c>
      <c r="T1933" t="str">
        <f>_xlfn.XLOOKUP(A1933,Table2[Customer ID],Table2[BMI_category],"NOT FOUND")</f>
        <v>Overweight</v>
      </c>
      <c r="U1933" s="7">
        <f>_xlfn.XLOOKUP(A1933,Table2[Customer ID],Table2[no of surgery],"NOT FOUND")</f>
        <v>0</v>
      </c>
      <c r="V1933" t="str">
        <f>_xlfn.XLOOKUP(A1933,Table2[Customer ID],Table2[smoker_missing],"NOT FOUND")</f>
        <v>No</v>
      </c>
      <c r="W1933" t="str">
        <f t="shared" si="30"/>
        <v>Prediabetes</v>
      </c>
      <c r="X1933" s="37">
        <f>SUM(Table5[[#This Row],[Title]:[Diabetes Level]])</f>
        <v>39377.350000000006</v>
      </c>
    </row>
    <row r="1934" spans="1:24" x14ac:dyDescent="0.25">
      <c r="A1934" t="s">
        <v>435</v>
      </c>
      <c r="B1934" t="str">
        <f>VLOOKUP(A1934,'Customer Names'!$A$2:$E$2336,3,FALSE)</f>
        <v>Mr.</v>
      </c>
      <c r="C1934" t="str">
        <f>_xlfn.XLOOKUP(A1934,$A$2:$A$2336,'Customer Names'!$D$2:$D$2336,"NOT FOUND")</f>
        <v>Kevin</v>
      </c>
      <c r="D1934" t="str">
        <f>_xlfn.XLOOKUP(A1934,$A$2:$A$2336,'Customer Names'!$E$2:$E$2336,"NOT FOUND")</f>
        <v>Shilling</v>
      </c>
      <c r="E1934" cm="1">
        <f t="array" ref="E1934">_xlfn.XLOOKUP(A1934,$A$2:$A$2336,Table2[BMI],"NOT FOUND")</f>
        <v>18.22</v>
      </c>
      <c r="F1934" cm="1">
        <f t="array" ref="F1934">_xlfn.XLOOKUP(A1934,$A$2:$A$2336,Table2[HBA1C],"NOT FOUND")</f>
        <v>10.27</v>
      </c>
      <c r="G1934" t="str" cm="1">
        <f t="array" ref="G1934">_xlfn.XLOOKUP(A1934,$A$2:$A$2336,Table2[Heart Issues],"NOT FOUND")</f>
        <v>yes</v>
      </c>
      <c r="H1934" t="str" cm="1">
        <f t="array" ref="H1934">_xlfn.XLOOKUP(A1934,$A$2:$A$2336,Table2[Any Transplants],"NOT FOUND")</f>
        <v>No</v>
      </c>
      <c r="I1934" t="str" cm="1">
        <f t="array" ref="I1934">_xlfn.XLOOKUP(A1934,$A$2:$A$2336,Table2[Cancer history],"NOT FOUND")</f>
        <v>No</v>
      </c>
      <c r="J1934" t="str">
        <f>_xlfn.XLOOKUP(A1934,Table3[customer_no],Table3[month],"NOT FOUND")</f>
        <v>Sep</v>
      </c>
      <c r="K1934" s="7">
        <f>_xlfn.XLOOKUP(A1934,Table3[customer_no],Table3[year_average],"NOT FOUND")</f>
        <v>1986</v>
      </c>
      <c r="L1934" cm="1">
        <f t="array" ref="L1934">_xlfn.XLOOKUP(A1934,Table3[customer_no],'Hospitalisation Details'!$D$2:$D$2344,"NOT FOUND")</f>
        <v>9</v>
      </c>
      <c r="M1934" s="33">
        <f>_xlfn.XLOOKUP(A1934,Table3[customer_no],Table3[dd/mm/yy],"NOT FOUND")</f>
        <v>31664</v>
      </c>
      <c r="N1934">
        <f>_xlfn.XLOOKUP(A1934,Table3[customer_no],Table3[age],"NOT FOUND")</f>
        <v>36</v>
      </c>
      <c r="O1934" cm="1">
        <f t="array" ref="O1934">_xlfn.XLOOKUP(A1934,Table3[customer_no],'Hospitalisation Details'!$E$2:$E$2344,"NOT FOUND")</f>
        <v>3</v>
      </c>
      <c r="P1934" t="str">
        <f>_xlfn.XLOOKUP(A1934,Table3[customer_no],Table3[hsplt_handled],"NOT FOUND")</f>
        <v>tier - 2</v>
      </c>
      <c r="Q1934" t="str">
        <f>_xlfn.XLOOKUP(A1934,Table3[customer_no],Table3[city_handled],"NOT FOUND")</f>
        <v>tier - 2</v>
      </c>
      <c r="R1934" t="str">
        <f>_xlfn.XLOOKUP(A1934,Table3[customer_no],Table3[state_id],"NOT FOUND")</f>
        <v>R1013</v>
      </c>
      <c r="S1934" s="34" cm="1">
        <f t="array" ref="S1934">_xlfn.XLOOKUP(A1934,Table3[customer_no],'Hospitalisation Details'!$F$2:$F$2344,"NOT FOUND")</f>
        <v>3748.56</v>
      </c>
      <c r="T1934" t="str">
        <f>_xlfn.XLOOKUP(A1934,Table2[Customer ID],Table2[BMI_category],"NOT FOUND")</f>
        <v>Underweight</v>
      </c>
      <c r="U1934" s="7">
        <f>_xlfn.XLOOKUP(A1934,Table2[Customer ID],Table2[no of surgery],"NOT FOUND")</f>
        <v>1</v>
      </c>
      <c r="V1934" t="str">
        <f>_xlfn.XLOOKUP(A1934,Table2[Customer ID],Table2[smoker_missing],"NOT FOUND")</f>
        <v>No</v>
      </c>
      <c r="W1934" t="str">
        <f t="shared" si="30"/>
        <v>Diabetes</v>
      </c>
      <c r="X1934" s="37">
        <f>SUM(Table5[[#This Row],[Title]:[Diabetes Level]])</f>
        <v>37476.049999999996</v>
      </c>
    </row>
    <row r="1935" spans="1:24" x14ac:dyDescent="0.25">
      <c r="A1935" t="s">
        <v>434</v>
      </c>
      <c r="B1935" t="str">
        <f>VLOOKUP(A1935,'Customer Names'!$A$2:$E$2336,3,FALSE)</f>
        <v>Ms.</v>
      </c>
      <c r="C1935" t="str">
        <f>_xlfn.XLOOKUP(A1935,$A$2:$A$2336,'Customer Names'!$D$2:$D$2336,"NOT FOUND")</f>
        <v>Jessica</v>
      </c>
      <c r="D1935" t="str">
        <f>_xlfn.XLOOKUP(A1935,$A$2:$A$2336,'Customer Names'!$E$2:$E$2336,"NOT FOUND")</f>
        <v>Bashaw</v>
      </c>
      <c r="E1935" cm="1">
        <f t="array" ref="E1935">_xlfn.XLOOKUP(A1935,$A$2:$A$2336,Table2[BMI],"NOT FOUND")</f>
        <v>26.03</v>
      </c>
      <c r="F1935" cm="1">
        <f t="array" ref="F1935">_xlfn.XLOOKUP(A1935,$A$2:$A$2336,Table2[HBA1C],"NOT FOUND")</f>
        <v>5.97</v>
      </c>
      <c r="G1935" t="str" cm="1">
        <f t="array" ref="G1935">_xlfn.XLOOKUP(A1935,$A$2:$A$2336,Table2[Heart Issues],"NOT FOUND")</f>
        <v>No</v>
      </c>
      <c r="H1935" t="str" cm="1">
        <f t="array" ref="H1935">_xlfn.XLOOKUP(A1935,$A$2:$A$2336,Table2[Any Transplants],"NOT FOUND")</f>
        <v>No</v>
      </c>
      <c r="I1935" t="str" cm="1">
        <f t="array" ref="I1935">_xlfn.XLOOKUP(A1935,$A$2:$A$2336,Table2[Cancer history],"NOT FOUND")</f>
        <v>Yes</v>
      </c>
      <c r="J1935" t="str">
        <f>_xlfn.XLOOKUP(A1935,Table3[customer_no],Table3[month],"NOT FOUND")</f>
        <v>Jun</v>
      </c>
      <c r="K1935" s="7">
        <f>_xlfn.XLOOKUP(A1935,Table3[customer_no],Table3[year_average],"NOT FOUND")</f>
        <v>1993</v>
      </c>
      <c r="L1935" cm="1">
        <f t="array" ref="L1935">_xlfn.XLOOKUP(A1935,Table3[customer_no],'Hospitalisation Details'!$D$2:$D$2344,"NOT FOUND")</f>
        <v>22</v>
      </c>
      <c r="M1935" s="33">
        <f>_xlfn.XLOOKUP(A1935,Table3[customer_no],Table3[dd/mm/yy],"NOT FOUND")</f>
        <v>34142</v>
      </c>
      <c r="N1935">
        <f>_xlfn.XLOOKUP(A1935,Table3[customer_no],Table3[age],"NOT FOUND")</f>
        <v>29</v>
      </c>
      <c r="O1935" cm="1">
        <f t="array" ref="O1935">_xlfn.XLOOKUP(A1935,Table3[customer_no],'Hospitalisation Details'!$E$2:$E$2344,"NOT FOUND")</f>
        <v>0</v>
      </c>
      <c r="P1935" t="str">
        <f>_xlfn.XLOOKUP(A1935,Table3[customer_no],Table3[hsplt_handled],"NOT FOUND")</f>
        <v>tier - 2</v>
      </c>
      <c r="Q1935" t="str">
        <f>_xlfn.XLOOKUP(A1935,Table3[customer_no],Table3[city_handled],"NOT FOUND")</f>
        <v>tier - 2</v>
      </c>
      <c r="R1935" t="str">
        <f>_xlfn.XLOOKUP(A1935,Table3[customer_no],Table3[state_id],"NOT FOUND")</f>
        <v>R1012</v>
      </c>
      <c r="S1935" s="34" cm="1">
        <f t="array" ref="S1935">_xlfn.XLOOKUP(A1935,Table3[customer_no],'Hospitalisation Details'!$F$2:$F$2344,"NOT FOUND")</f>
        <v>3736.46</v>
      </c>
      <c r="T1935" t="str">
        <f>_xlfn.XLOOKUP(A1935,Table2[Customer ID],Table2[BMI_category],"NOT FOUND")</f>
        <v>Overweight</v>
      </c>
      <c r="U1935" s="7">
        <f>_xlfn.XLOOKUP(A1935,Table2[Customer ID],Table2[no of surgery],"NOT FOUND")</f>
        <v>1</v>
      </c>
      <c r="V1935" t="str">
        <f>_xlfn.XLOOKUP(A1935,Table2[Customer ID],Table2[smoker_missing],"NOT FOUND")</f>
        <v>No</v>
      </c>
      <c r="W1935" t="str">
        <f t="shared" si="30"/>
        <v>Prediabetes</v>
      </c>
      <c r="X1935" s="37">
        <f>SUM(Table5[[#This Row],[Title]:[Diabetes Level]])</f>
        <v>39955.46</v>
      </c>
    </row>
    <row r="1936" spans="1:24" x14ac:dyDescent="0.25">
      <c r="A1936" t="s">
        <v>433</v>
      </c>
      <c r="B1936" t="str">
        <f>VLOOKUP(A1936,'Customer Names'!$A$2:$E$2336,3,FALSE)</f>
        <v>Ms.</v>
      </c>
      <c r="C1936" t="str">
        <f>_xlfn.XLOOKUP(A1936,$A$2:$A$2336,'Customer Names'!$D$2:$D$2336,"NOT FOUND")</f>
        <v>Amanda R</v>
      </c>
      <c r="D1936" t="str">
        <f>_xlfn.XLOOKUP(A1936,$A$2:$A$2336,'Customer Names'!$E$2:$E$2336,"NOT FOUND")</f>
        <v>Jacob</v>
      </c>
      <c r="E1936" cm="1">
        <f t="array" ref="E1936">_xlfn.XLOOKUP(A1936,$A$2:$A$2336,Table2[BMI],"NOT FOUND")</f>
        <v>17.29</v>
      </c>
      <c r="F1936" cm="1">
        <f t="array" ref="F1936">_xlfn.XLOOKUP(A1936,$A$2:$A$2336,Table2[HBA1C],"NOT FOUND")</f>
        <v>4.9800000000000004</v>
      </c>
      <c r="G1936" t="str" cm="1">
        <f t="array" ref="G1936">_xlfn.XLOOKUP(A1936,$A$2:$A$2336,Table2[Heart Issues],"NOT FOUND")</f>
        <v>No</v>
      </c>
      <c r="H1936" t="str" cm="1">
        <f t="array" ref="H1936">_xlfn.XLOOKUP(A1936,$A$2:$A$2336,Table2[Any Transplants],"NOT FOUND")</f>
        <v>No</v>
      </c>
      <c r="I1936" t="str" cm="1">
        <f t="array" ref="I1936">_xlfn.XLOOKUP(A1936,$A$2:$A$2336,Table2[Cancer history],"NOT FOUND")</f>
        <v>No</v>
      </c>
      <c r="J1936" t="str">
        <f>_xlfn.XLOOKUP(A1936,Table3[customer_no],Table3[month],"NOT FOUND")</f>
        <v>Aug</v>
      </c>
      <c r="K1936" s="7">
        <f>_xlfn.XLOOKUP(A1936,Table3[customer_no],Table3[year_average],"NOT FOUND")</f>
        <v>1994</v>
      </c>
      <c r="L1936" cm="1">
        <f t="array" ref="L1936">_xlfn.XLOOKUP(A1936,Table3[customer_no],'Hospitalisation Details'!$D$2:$D$2344,"NOT FOUND")</f>
        <v>22</v>
      </c>
      <c r="M1936" s="33">
        <f>_xlfn.XLOOKUP(A1936,Table3[customer_no],Table3[dd/mm/yy],"NOT FOUND")</f>
        <v>34568</v>
      </c>
      <c r="N1936">
        <f>_xlfn.XLOOKUP(A1936,Table3[customer_no],Table3[age],"NOT FOUND")</f>
        <v>28</v>
      </c>
      <c r="O1936" cm="1">
        <f t="array" ref="O1936">_xlfn.XLOOKUP(A1936,Table3[customer_no],'Hospitalisation Details'!$E$2:$E$2344,"NOT FOUND")</f>
        <v>0</v>
      </c>
      <c r="P1936" t="str">
        <f>_xlfn.XLOOKUP(A1936,Table3[customer_no],Table3[hsplt_handled],"NOT FOUND")</f>
        <v>tier - 2</v>
      </c>
      <c r="Q1936" t="str">
        <f>_xlfn.XLOOKUP(A1936,Table3[customer_no],Table3[city_handled],"NOT FOUND")</f>
        <v>tier - 3</v>
      </c>
      <c r="R1936" t="str">
        <f>_xlfn.XLOOKUP(A1936,Table3[customer_no],Table3[state_id],"NOT FOUND")</f>
        <v>R1024</v>
      </c>
      <c r="S1936" s="34" cm="1">
        <f t="array" ref="S1936">_xlfn.XLOOKUP(A1936,Table3[customer_no],'Hospitalisation Details'!$F$2:$F$2344,"NOT FOUND")</f>
        <v>3732.63</v>
      </c>
      <c r="T1936" t="str">
        <f>_xlfn.XLOOKUP(A1936,Table2[Customer ID],Table2[BMI_category],"NOT FOUND")</f>
        <v>Underweight</v>
      </c>
      <c r="U1936" s="7">
        <f>_xlfn.XLOOKUP(A1936,Table2[Customer ID],Table2[no of surgery],"NOT FOUND")</f>
        <v>0</v>
      </c>
      <c r="V1936" t="str">
        <f>_xlfn.XLOOKUP(A1936,Table2[Customer ID],Table2[smoker_missing],"NOT FOUND")</f>
        <v>No</v>
      </c>
      <c r="W1936" t="str">
        <f t="shared" si="30"/>
        <v>Normal</v>
      </c>
      <c r="X1936" s="37">
        <f>SUM(Table5[[#This Row],[Title]:[Diabetes Level]])</f>
        <v>40366.899999999994</v>
      </c>
    </row>
    <row r="1937" spans="1:24" x14ac:dyDescent="0.25">
      <c r="A1937" t="s">
        <v>432</v>
      </c>
      <c r="B1937" t="str">
        <f>VLOOKUP(A1937,'Customer Names'!$A$2:$E$2336,3,FALSE)</f>
        <v>Mr.</v>
      </c>
      <c r="C1937" t="str">
        <f>_xlfn.XLOOKUP(A1937,$A$2:$A$2336,'Customer Names'!$D$2:$D$2336,"NOT FOUND")</f>
        <v>Murray W.</v>
      </c>
      <c r="D1937" t="str">
        <f>_xlfn.XLOOKUP(A1937,$A$2:$A$2336,'Customer Names'!$E$2:$E$2336,"NOT FOUND")</f>
        <v>McCutcheon</v>
      </c>
      <c r="E1937" cm="1">
        <f t="array" ref="E1937">_xlfn.XLOOKUP(A1937,$A$2:$A$2336,Table2[BMI],"NOT FOUND")</f>
        <v>18.170000000000002</v>
      </c>
      <c r="F1937" cm="1">
        <f t="array" ref="F1937">_xlfn.XLOOKUP(A1937,$A$2:$A$2336,Table2[HBA1C],"NOT FOUND")</f>
        <v>6.91</v>
      </c>
      <c r="G1937" t="str" cm="1">
        <f t="array" ref="G1937">_xlfn.XLOOKUP(A1937,$A$2:$A$2336,Table2[Heart Issues],"NOT FOUND")</f>
        <v>yes</v>
      </c>
      <c r="H1937" t="str" cm="1">
        <f t="array" ref="H1937">_xlfn.XLOOKUP(A1937,$A$2:$A$2336,Table2[Any Transplants],"NOT FOUND")</f>
        <v>No</v>
      </c>
      <c r="I1937" t="str" cm="1">
        <f t="array" ref="I1937">_xlfn.XLOOKUP(A1937,$A$2:$A$2336,Table2[Cancer history],"NOT FOUND")</f>
        <v>No</v>
      </c>
      <c r="J1937" t="str">
        <f>_xlfn.XLOOKUP(A1937,Table3[customer_no],Table3[month],"NOT FOUND")</f>
        <v>Dec</v>
      </c>
      <c r="K1937" s="7">
        <f>_xlfn.XLOOKUP(A1937,Table3[customer_no],Table3[year_average],"NOT FOUND")</f>
        <v>1986</v>
      </c>
      <c r="L1937" cm="1">
        <f t="array" ref="L1937">_xlfn.XLOOKUP(A1937,Table3[customer_no],'Hospitalisation Details'!$D$2:$D$2344,"NOT FOUND")</f>
        <v>1</v>
      </c>
      <c r="M1937" s="33">
        <f>_xlfn.XLOOKUP(A1937,Table3[customer_no],Table3[dd/mm/yy],"NOT FOUND")</f>
        <v>31747</v>
      </c>
      <c r="N1937">
        <f>_xlfn.XLOOKUP(A1937,Table3[customer_no],Table3[age],"NOT FOUND")</f>
        <v>36</v>
      </c>
      <c r="O1937" cm="1">
        <f t="array" ref="O1937">_xlfn.XLOOKUP(A1937,Table3[customer_no],'Hospitalisation Details'!$E$2:$E$2344,"NOT FOUND")</f>
        <v>3</v>
      </c>
      <c r="P1937" t="str">
        <f>_xlfn.XLOOKUP(A1937,Table3[customer_no],Table3[hsplt_handled],"NOT FOUND")</f>
        <v>tier - 2</v>
      </c>
      <c r="Q1937" t="str">
        <f>_xlfn.XLOOKUP(A1937,Table3[customer_no],Table3[city_handled],"NOT FOUND")</f>
        <v>tier - 2</v>
      </c>
      <c r="R1937" t="str">
        <f>_xlfn.XLOOKUP(A1937,Table3[customer_no],Table3[state_id],"NOT FOUND")</f>
        <v>R1013</v>
      </c>
      <c r="S1937" s="34" cm="1">
        <f t="array" ref="S1937">_xlfn.XLOOKUP(A1937,Table3[customer_no],'Hospitalisation Details'!$F$2:$F$2344,"NOT FOUND")</f>
        <v>3731.6</v>
      </c>
      <c r="T1937" t="str">
        <f>_xlfn.XLOOKUP(A1937,Table2[Customer ID],Table2[BMI_category],"NOT FOUND")</f>
        <v>Underweight</v>
      </c>
      <c r="U1937" s="7">
        <f>_xlfn.XLOOKUP(A1937,Table2[Customer ID],Table2[no of surgery],"NOT FOUND")</f>
        <v>1</v>
      </c>
      <c r="V1937" t="str">
        <f>_xlfn.XLOOKUP(A1937,Table2[Customer ID],Table2[smoker_missing],"NOT FOUND")</f>
        <v>No</v>
      </c>
      <c r="W1937" t="str">
        <f t="shared" si="30"/>
        <v>Diabetes</v>
      </c>
      <c r="X1937" s="37">
        <f>SUM(Table5[[#This Row],[Title]:[Diabetes Level]])</f>
        <v>37530.68</v>
      </c>
    </row>
    <row r="1938" spans="1:24" x14ac:dyDescent="0.25">
      <c r="A1938" t="s">
        <v>431</v>
      </c>
      <c r="B1938" t="str">
        <f>VLOOKUP(A1938,'Customer Names'!$A$2:$E$2336,3,FALSE)</f>
        <v>Mrs.</v>
      </c>
      <c r="C1938" t="str">
        <f>_xlfn.XLOOKUP(A1938,$A$2:$A$2336,'Customer Names'!$D$2:$D$2336,"NOT FOUND")</f>
        <v>Meghan P.</v>
      </c>
      <c r="D1938" t="str">
        <f>_xlfn.XLOOKUP(A1938,$A$2:$A$2336,'Customer Names'!$E$2:$E$2336,"NOT FOUND")</f>
        <v>Connor</v>
      </c>
      <c r="E1938" cm="1">
        <f t="array" ref="E1938">_xlfn.XLOOKUP(A1938,$A$2:$A$2336,Table2[BMI],"NOT FOUND")</f>
        <v>32.54</v>
      </c>
      <c r="F1938" cm="1">
        <f t="array" ref="F1938">_xlfn.XLOOKUP(A1938,$A$2:$A$2336,Table2[HBA1C],"NOT FOUND")</f>
        <v>6.38</v>
      </c>
      <c r="G1938" t="str" cm="1">
        <f t="array" ref="G1938">_xlfn.XLOOKUP(A1938,$A$2:$A$2336,Table2[Heart Issues],"NOT FOUND")</f>
        <v>No</v>
      </c>
      <c r="H1938" t="str" cm="1">
        <f t="array" ref="H1938">_xlfn.XLOOKUP(A1938,$A$2:$A$2336,Table2[Any Transplants],"NOT FOUND")</f>
        <v>yes</v>
      </c>
      <c r="I1938" t="str" cm="1">
        <f t="array" ref="I1938">_xlfn.XLOOKUP(A1938,$A$2:$A$2336,Table2[Cancer history],"NOT FOUND")</f>
        <v>No</v>
      </c>
      <c r="J1938" t="str">
        <f>_xlfn.XLOOKUP(A1938,Table3[customer_no],Table3[month],"NOT FOUND")</f>
        <v>Nov</v>
      </c>
      <c r="K1938" s="7">
        <f>_xlfn.XLOOKUP(A1938,Table3[customer_no],Table3[year_average],"NOT FOUND")</f>
        <v>2004</v>
      </c>
      <c r="L1938" cm="1">
        <f t="array" ref="L1938">_xlfn.XLOOKUP(A1938,Table3[customer_no],'Hospitalisation Details'!$D$2:$D$2344,"NOT FOUND")</f>
        <v>5</v>
      </c>
      <c r="M1938" s="33">
        <f>_xlfn.XLOOKUP(A1938,Table3[customer_no],Table3[dd/mm/yy],"NOT FOUND")</f>
        <v>38296</v>
      </c>
      <c r="N1938">
        <f>_xlfn.XLOOKUP(A1938,Table3[customer_no],Table3[age],"NOT FOUND")</f>
        <v>18</v>
      </c>
      <c r="O1938" cm="1">
        <f t="array" ref="O1938">_xlfn.XLOOKUP(A1938,Table3[customer_no],'Hospitalisation Details'!$E$2:$E$2344,"NOT FOUND")</f>
        <v>0</v>
      </c>
      <c r="P1938" t="str">
        <f>_xlfn.XLOOKUP(A1938,Table3[customer_no],Table3[hsplt_handled],"NOT FOUND")</f>
        <v>tier - 2</v>
      </c>
      <c r="Q1938" t="str">
        <f>_xlfn.XLOOKUP(A1938,Table3[customer_no],Table3[city_handled],"NOT FOUND")</f>
        <v>tier - 2</v>
      </c>
      <c r="R1938" t="str">
        <f>_xlfn.XLOOKUP(A1938,Table3[customer_no],Table3[state_id],"NOT FOUND")</f>
        <v>R1025</v>
      </c>
      <c r="S1938" s="34" cm="1">
        <f t="array" ref="S1938">_xlfn.XLOOKUP(A1938,Table3[customer_no],'Hospitalisation Details'!$F$2:$F$2344,"NOT FOUND")</f>
        <v>3722.23</v>
      </c>
      <c r="T1938" t="str">
        <f>_xlfn.XLOOKUP(A1938,Table2[Customer ID],Table2[BMI_category],"NOT FOUND")</f>
        <v>Obesity</v>
      </c>
      <c r="U1938" s="7">
        <f>_xlfn.XLOOKUP(A1938,Table2[Customer ID],Table2[no of surgery],"NOT FOUND")</f>
        <v>1</v>
      </c>
      <c r="V1938" t="str">
        <f>_xlfn.XLOOKUP(A1938,Table2[Customer ID],Table2[smoker_missing],"NOT FOUND")</f>
        <v>No</v>
      </c>
      <c r="W1938" t="str">
        <f t="shared" si="30"/>
        <v>Prediabetes</v>
      </c>
      <c r="X1938" s="37">
        <f>SUM(Table5[[#This Row],[Title]:[Diabetes Level]])</f>
        <v>44085.15</v>
      </c>
    </row>
    <row r="1939" spans="1:24" x14ac:dyDescent="0.25">
      <c r="A1939" t="s">
        <v>430</v>
      </c>
      <c r="B1939" t="str">
        <f>VLOOKUP(A1939,'Customer Names'!$A$2:$E$2336,3,FALSE)</f>
        <v>Mr.</v>
      </c>
      <c r="C1939" t="str">
        <f>_xlfn.XLOOKUP(A1939,$A$2:$A$2336,'Customer Names'!$D$2:$D$2336,"NOT FOUND")</f>
        <v>David</v>
      </c>
      <c r="D1939" t="str">
        <f>_xlfn.XLOOKUP(A1939,$A$2:$A$2336,'Customer Names'!$E$2:$E$2336,"NOT FOUND")</f>
        <v>May</v>
      </c>
      <c r="E1939" cm="1">
        <f t="array" ref="E1939">_xlfn.XLOOKUP(A1939,$A$2:$A$2336,Table2[BMI],"NOT FOUND")</f>
        <v>30.25</v>
      </c>
      <c r="F1939" cm="1">
        <f t="array" ref="F1939">_xlfn.XLOOKUP(A1939,$A$2:$A$2336,Table2[HBA1C],"NOT FOUND")</f>
        <v>4.7699999999999996</v>
      </c>
      <c r="G1939" t="str" cm="1">
        <f t="array" ref="G1939">_xlfn.XLOOKUP(A1939,$A$2:$A$2336,Table2[Heart Issues],"NOT FOUND")</f>
        <v>No</v>
      </c>
      <c r="H1939" t="str" cm="1">
        <f t="array" ref="H1939">_xlfn.XLOOKUP(A1939,$A$2:$A$2336,Table2[Any Transplants],"NOT FOUND")</f>
        <v>No</v>
      </c>
      <c r="I1939" t="str" cm="1">
        <f t="array" ref="I1939">_xlfn.XLOOKUP(A1939,$A$2:$A$2336,Table2[Cancer history],"NOT FOUND")</f>
        <v>No</v>
      </c>
      <c r="J1939" t="str">
        <f>_xlfn.XLOOKUP(A1939,Table3[customer_no],Table3[month],"NOT FOUND")</f>
        <v>Dec</v>
      </c>
      <c r="K1939" s="7">
        <f>_xlfn.XLOOKUP(A1939,Table3[customer_no],Table3[year_average],"NOT FOUND")</f>
        <v>1989</v>
      </c>
      <c r="L1939" cm="1">
        <f t="array" ref="L1939">_xlfn.XLOOKUP(A1939,Table3[customer_no],'Hospitalisation Details'!$D$2:$D$2344,"NOT FOUND")</f>
        <v>2</v>
      </c>
      <c r="M1939" s="33">
        <f>_xlfn.XLOOKUP(A1939,Table3[customer_no],Table3[dd/mm/yy],"NOT FOUND")</f>
        <v>32844</v>
      </c>
      <c r="N1939">
        <f>_xlfn.XLOOKUP(A1939,Table3[customer_no],Table3[age],"NOT FOUND")</f>
        <v>33</v>
      </c>
      <c r="O1939" cm="1">
        <f t="array" ref="O1939">_xlfn.XLOOKUP(A1939,Table3[customer_no],'Hospitalisation Details'!$E$2:$E$2344,"NOT FOUND")</f>
        <v>0</v>
      </c>
      <c r="P1939" t="str">
        <f>_xlfn.XLOOKUP(A1939,Table3[customer_no],Table3[hsplt_handled],"NOT FOUND")</f>
        <v>tier - 2</v>
      </c>
      <c r="Q1939" t="str">
        <f>_xlfn.XLOOKUP(A1939,Table3[customer_no],Table3[city_handled],"NOT FOUND")</f>
        <v>tier - 2</v>
      </c>
      <c r="R1939" t="str">
        <f>_xlfn.XLOOKUP(A1939,Table3[customer_no],Table3[state_id],"NOT FOUND")</f>
        <v>R1013</v>
      </c>
      <c r="S1939" s="34" cm="1">
        <f t="array" ref="S1939">_xlfn.XLOOKUP(A1939,Table3[customer_no],'Hospitalisation Details'!$F$2:$F$2344,"NOT FOUND")</f>
        <v>3704.35</v>
      </c>
      <c r="T1939" t="str">
        <f>_xlfn.XLOOKUP(A1939,Table2[Customer ID],Table2[BMI_category],"NOT FOUND")</f>
        <v>Obesity</v>
      </c>
      <c r="U1939" s="7">
        <f>_xlfn.XLOOKUP(A1939,Table2[Customer ID],Table2[no of surgery],"NOT FOUND")</f>
        <v>0</v>
      </c>
      <c r="V1939" t="str">
        <f>_xlfn.XLOOKUP(A1939,Table2[Customer ID],Table2[smoker_missing],"NOT FOUND")</f>
        <v>No</v>
      </c>
      <c r="W1939" t="str">
        <f t="shared" si="30"/>
        <v>Normal</v>
      </c>
      <c r="X1939" s="37">
        <f>SUM(Table5[[#This Row],[Title]:[Diabetes Level]])</f>
        <v>38607.369999999995</v>
      </c>
    </row>
    <row r="1940" spans="1:24" x14ac:dyDescent="0.25">
      <c r="A1940" t="s">
        <v>429</v>
      </c>
      <c r="B1940" t="str">
        <f>VLOOKUP(A1940,'Customer Names'!$A$2:$E$2336,3,FALSE)</f>
        <v>Mr.</v>
      </c>
      <c r="C1940" t="str">
        <f>_xlfn.XLOOKUP(A1940,$A$2:$A$2336,'Customer Names'!$D$2:$D$2336,"NOT FOUND")</f>
        <v>Seth</v>
      </c>
      <c r="D1940" t="str">
        <f>_xlfn.XLOOKUP(A1940,$A$2:$A$2336,'Customer Names'!$E$2:$E$2336,"NOT FOUND")</f>
        <v>Geoghegan</v>
      </c>
      <c r="E1940" cm="1">
        <f t="array" ref="E1940">_xlfn.XLOOKUP(A1940,$A$2:$A$2336,Table2[BMI],"NOT FOUND")</f>
        <v>19.59</v>
      </c>
      <c r="F1940" cm="1">
        <f t="array" ref="F1940">_xlfn.XLOOKUP(A1940,$A$2:$A$2336,Table2[HBA1C],"NOT FOUND")</f>
        <v>6.04</v>
      </c>
      <c r="G1940" t="str" cm="1">
        <f t="array" ref="G1940">_xlfn.XLOOKUP(A1940,$A$2:$A$2336,Table2[Heart Issues],"NOT FOUND")</f>
        <v>yes</v>
      </c>
      <c r="H1940" t="str" cm="1">
        <f t="array" ref="H1940">_xlfn.XLOOKUP(A1940,$A$2:$A$2336,Table2[Any Transplants],"NOT FOUND")</f>
        <v>No</v>
      </c>
      <c r="I1940" t="str" cm="1">
        <f t="array" ref="I1940">_xlfn.XLOOKUP(A1940,$A$2:$A$2336,Table2[Cancer history],"NOT FOUND")</f>
        <v>No</v>
      </c>
      <c r="J1940" t="str">
        <f>_xlfn.XLOOKUP(A1940,Table3[customer_no],Table3[month],"NOT FOUND")</f>
        <v>Aug</v>
      </c>
      <c r="K1940" s="7">
        <f>_xlfn.XLOOKUP(A1940,Table3[customer_no],Table3[year_average],"NOT FOUND")</f>
        <v>1988</v>
      </c>
      <c r="L1940" cm="1">
        <f t="array" ref="L1940">_xlfn.XLOOKUP(A1940,Table3[customer_no],'Hospitalisation Details'!$D$2:$D$2344,"NOT FOUND")</f>
        <v>18</v>
      </c>
      <c r="M1940" s="33">
        <f>_xlfn.XLOOKUP(A1940,Table3[customer_no],Table3[dd/mm/yy],"NOT FOUND")</f>
        <v>32373</v>
      </c>
      <c r="N1940">
        <f>_xlfn.XLOOKUP(A1940,Table3[customer_no],Table3[age],"NOT FOUND")</f>
        <v>34</v>
      </c>
      <c r="O1940" cm="1">
        <f t="array" ref="O1940">_xlfn.XLOOKUP(A1940,Table3[customer_no],'Hospitalisation Details'!$E$2:$E$2344,"NOT FOUND")</f>
        <v>3</v>
      </c>
      <c r="P1940" t="str">
        <f>_xlfn.XLOOKUP(A1940,Table3[customer_no],Table3[hsplt_handled],"NOT FOUND")</f>
        <v>tier - 2</v>
      </c>
      <c r="Q1940" t="str">
        <f>_xlfn.XLOOKUP(A1940,Table3[customer_no],Table3[city_handled],"NOT FOUND")</f>
        <v>tier - 3</v>
      </c>
      <c r="R1940" t="str">
        <f>_xlfn.XLOOKUP(A1940,Table3[customer_no],Table3[state_id],"NOT FOUND")</f>
        <v>R1013</v>
      </c>
      <c r="S1940" s="34" cm="1">
        <f t="array" ref="S1940">_xlfn.XLOOKUP(A1940,Table3[customer_no],'Hospitalisation Details'!$F$2:$F$2344,"NOT FOUND")</f>
        <v>3699.54</v>
      </c>
      <c r="T1940" t="str">
        <f>_xlfn.XLOOKUP(A1940,Table2[Customer ID],Table2[BMI_category],"NOT FOUND")</f>
        <v>Normal Weight</v>
      </c>
      <c r="U1940" s="7">
        <f>_xlfn.XLOOKUP(A1940,Table2[Customer ID],Table2[no of surgery],"NOT FOUND")</f>
        <v>1</v>
      </c>
      <c r="V1940" t="str">
        <f>_xlfn.XLOOKUP(A1940,Table2[Customer ID],Table2[smoker_missing],"NOT FOUND")</f>
        <v>No</v>
      </c>
      <c r="W1940" t="str">
        <f t="shared" si="30"/>
        <v>Prediabetes</v>
      </c>
      <c r="X1940" s="37">
        <f>SUM(Table5[[#This Row],[Title]:[Diabetes Level]])</f>
        <v>38142.17</v>
      </c>
    </row>
    <row r="1941" spans="1:24" x14ac:dyDescent="0.25">
      <c r="A1941" t="s">
        <v>428</v>
      </c>
      <c r="B1941" t="str">
        <f>VLOOKUP(A1941,'Customer Names'!$A$2:$E$2336,3,FALSE)</f>
        <v>Mr.</v>
      </c>
      <c r="C1941" t="str">
        <f>_xlfn.XLOOKUP(A1941,$A$2:$A$2336,'Customer Names'!$D$2:$D$2336,"NOT FOUND")</f>
        <v>Michael P.</v>
      </c>
      <c r="D1941" t="str">
        <f>_xlfn.XLOOKUP(A1941,$A$2:$A$2336,'Customer Names'!$E$2:$E$2336,"NOT FOUND")</f>
        <v>McGinn</v>
      </c>
      <c r="E1941" cm="1">
        <f t="array" ref="E1941">_xlfn.XLOOKUP(A1941,$A$2:$A$2336,Table2[BMI],"NOT FOUND")</f>
        <v>45.9</v>
      </c>
      <c r="F1941" cm="1">
        <f t="array" ref="F1941">_xlfn.XLOOKUP(A1941,$A$2:$A$2336,Table2[HBA1C],"NOT FOUND")</f>
        <v>4.3</v>
      </c>
      <c r="G1941" t="str" cm="1">
        <f t="array" ref="G1941">_xlfn.XLOOKUP(A1941,$A$2:$A$2336,Table2[Heart Issues],"NOT FOUND")</f>
        <v>yes</v>
      </c>
      <c r="H1941" t="str" cm="1">
        <f t="array" ref="H1941">_xlfn.XLOOKUP(A1941,$A$2:$A$2336,Table2[Any Transplants],"NOT FOUND")</f>
        <v>No</v>
      </c>
      <c r="I1941" t="str" cm="1">
        <f t="array" ref="I1941">_xlfn.XLOOKUP(A1941,$A$2:$A$2336,Table2[Cancer history],"NOT FOUND")</f>
        <v>No</v>
      </c>
      <c r="J1941" t="str">
        <f>_xlfn.XLOOKUP(A1941,Table3[customer_no],Table3[month],"NOT FOUND")</f>
        <v>Oct</v>
      </c>
      <c r="K1941" s="7">
        <f>_xlfn.XLOOKUP(A1941,Table3[customer_no],Table3[year_average],"NOT FOUND")</f>
        <v>1995</v>
      </c>
      <c r="L1941" cm="1">
        <f t="array" ref="L1941">_xlfn.XLOOKUP(A1941,Table3[customer_no],'Hospitalisation Details'!$D$2:$D$2344,"NOT FOUND")</f>
        <v>21</v>
      </c>
      <c r="M1941" s="33">
        <f>_xlfn.XLOOKUP(A1941,Table3[customer_no],Table3[dd/mm/yy],"NOT FOUND")</f>
        <v>34993</v>
      </c>
      <c r="N1941">
        <f>_xlfn.XLOOKUP(A1941,Table3[customer_no],Table3[age],"NOT FOUND")</f>
        <v>27</v>
      </c>
      <c r="O1941" cm="1">
        <f t="array" ref="O1941">_xlfn.XLOOKUP(A1941,Table3[customer_no],'Hospitalisation Details'!$E$2:$E$2344,"NOT FOUND")</f>
        <v>2</v>
      </c>
      <c r="P1941" t="str">
        <f>_xlfn.XLOOKUP(A1941,Table3[customer_no],Table3[hsplt_handled],"NOT FOUND")</f>
        <v>tier - 2</v>
      </c>
      <c r="Q1941" t="str">
        <f>_xlfn.XLOOKUP(A1941,Table3[customer_no],Table3[city_handled],"NOT FOUND")</f>
        <v>tier - 3</v>
      </c>
      <c r="R1941" t="str">
        <f>_xlfn.XLOOKUP(A1941,Table3[customer_no],Table3[state_id],"NOT FOUND")</f>
        <v>R1011</v>
      </c>
      <c r="S1941" s="34" cm="1">
        <f t="array" ref="S1941">_xlfn.XLOOKUP(A1941,Table3[customer_no],'Hospitalisation Details'!$F$2:$F$2344,"NOT FOUND")</f>
        <v>3693.43</v>
      </c>
      <c r="T1941" t="str">
        <f>_xlfn.XLOOKUP(A1941,Table2[Customer ID],Table2[BMI_category],"NOT FOUND")</f>
        <v>Obesity</v>
      </c>
      <c r="U1941" s="7">
        <f>_xlfn.XLOOKUP(A1941,Table2[Customer ID],Table2[no of surgery],"NOT FOUND")</f>
        <v>1</v>
      </c>
      <c r="V1941" t="str">
        <f>_xlfn.XLOOKUP(A1941,Table2[Customer ID],Table2[smoker_missing],"NOT FOUND")</f>
        <v>No</v>
      </c>
      <c r="W1941" t="str">
        <f t="shared" si="30"/>
        <v>Normal</v>
      </c>
      <c r="X1941" s="37">
        <f>SUM(Table5[[#This Row],[Title]:[Diabetes Level]])</f>
        <v>40782.629999999997</v>
      </c>
    </row>
    <row r="1942" spans="1:24" x14ac:dyDescent="0.25">
      <c r="A1942" t="s">
        <v>427</v>
      </c>
      <c r="B1942" t="str">
        <f>VLOOKUP(A1942,'Customer Names'!$A$2:$E$2336,3,FALSE)</f>
        <v>Mr.</v>
      </c>
      <c r="C1942" t="str">
        <f>_xlfn.XLOOKUP(A1942,$A$2:$A$2336,'Customer Names'!$D$2:$D$2336,"NOT FOUND")</f>
        <v>Russell M</v>
      </c>
      <c r="D1942" t="str">
        <f>_xlfn.XLOOKUP(A1942,$A$2:$A$2336,'Customer Names'!$E$2:$E$2336,"NOT FOUND")</f>
        <v>Jones</v>
      </c>
      <c r="E1942" cm="1">
        <f t="array" ref="E1942">_xlfn.XLOOKUP(A1942,$A$2:$A$2336,Table2[BMI],"NOT FOUND")</f>
        <v>17.059999999999999</v>
      </c>
      <c r="F1942" cm="1">
        <f t="array" ref="F1942">_xlfn.XLOOKUP(A1942,$A$2:$A$2336,Table2[HBA1C],"NOT FOUND")</f>
        <v>8.75</v>
      </c>
      <c r="G1942" t="str" cm="1">
        <f t="array" ref="G1942">_xlfn.XLOOKUP(A1942,$A$2:$A$2336,Table2[Heart Issues],"NOT FOUND")</f>
        <v>yes</v>
      </c>
      <c r="H1942" t="str" cm="1">
        <f t="array" ref="H1942">_xlfn.XLOOKUP(A1942,$A$2:$A$2336,Table2[Any Transplants],"NOT FOUND")</f>
        <v>No</v>
      </c>
      <c r="I1942" t="str" cm="1">
        <f t="array" ref="I1942">_xlfn.XLOOKUP(A1942,$A$2:$A$2336,Table2[Cancer history],"NOT FOUND")</f>
        <v>No</v>
      </c>
      <c r="J1942" t="str">
        <f>_xlfn.XLOOKUP(A1942,Table3[customer_no],Table3[month],"NOT FOUND")</f>
        <v>Dec</v>
      </c>
      <c r="K1942" s="7">
        <f>_xlfn.XLOOKUP(A1942,Table3[customer_no],Table3[year_average],"NOT FOUND")</f>
        <v>1981</v>
      </c>
      <c r="L1942" cm="1">
        <f t="array" ref="L1942">_xlfn.XLOOKUP(A1942,Table3[customer_no],'Hospitalisation Details'!$D$2:$D$2344,"NOT FOUND")</f>
        <v>14</v>
      </c>
      <c r="M1942" s="33">
        <f>_xlfn.XLOOKUP(A1942,Table3[customer_no],Table3[dd/mm/yy],"NOT FOUND")</f>
        <v>29934</v>
      </c>
      <c r="N1942">
        <f>_xlfn.XLOOKUP(A1942,Table3[customer_no],Table3[age],"NOT FOUND")</f>
        <v>41</v>
      </c>
      <c r="O1942" cm="1">
        <f t="array" ref="O1942">_xlfn.XLOOKUP(A1942,Table3[customer_no],'Hospitalisation Details'!$E$2:$E$2344,"NOT FOUND")</f>
        <v>1</v>
      </c>
      <c r="P1942" t="str">
        <f>_xlfn.XLOOKUP(A1942,Table3[customer_no],Table3[hsplt_handled],"NOT FOUND")</f>
        <v>tier - 2</v>
      </c>
      <c r="Q1942" t="str">
        <f>_xlfn.XLOOKUP(A1942,Table3[customer_no],Table3[city_handled],"NOT FOUND")</f>
        <v>tier - 2</v>
      </c>
      <c r="R1942" t="str">
        <f>_xlfn.XLOOKUP(A1942,Table3[customer_no],Table3[state_id],"NOT FOUND")</f>
        <v>R1013</v>
      </c>
      <c r="S1942" s="34" cm="1">
        <f t="array" ref="S1942">_xlfn.XLOOKUP(A1942,Table3[customer_no],'Hospitalisation Details'!$F$2:$F$2344,"NOT FOUND")</f>
        <v>3688.38</v>
      </c>
      <c r="T1942" t="str">
        <f>_xlfn.XLOOKUP(A1942,Table2[Customer ID],Table2[BMI_category],"NOT FOUND")</f>
        <v>Underweight</v>
      </c>
      <c r="U1942" s="7">
        <f>_xlfn.XLOOKUP(A1942,Table2[Customer ID],Table2[no of surgery],"NOT FOUND")</f>
        <v>0</v>
      </c>
      <c r="V1942" t="str">
        <f>_xlfn.XLOOKUP(A1942,Table2[Customer ID],Table2[smoker_missing],"NOT FOUND")</f>
        <v>No</v>
      </c>
      <c r="W1942" t="str">
        <f t="shared" si="30"/>
        <v>Diabetes</v>
      </c>
      <c r="X1942" s="37">
        <f>SUM(Table5[[#This Row],[Title]:[Diabetes Level]])</f>
        <v>35685.19</v>
      </c>
    </row>
    <row r="1943" spans="1:24" x14ac:dyDescent="0.25">
      <c r="A1943" t="s">
        <v>426</v>
      </c>
      <c r="B1943" t="str">
        <f>VLOOKUP(A1943,'Customer Names'!$A$2:$E$2336,3,FALSE)</f>
        <v>Mr.</v>
      </c>
      <c r="C1943" t="str">
        <f>_xlfn.XLOOKUP(A1943,$A$2:$A$2336,'Customer Names'!$D$2:$D$2336,"NOT FOUND")</f>
        <v>Martin</v>
      </c>
      <c r="D1943" t="str">
        <f>_xlfn.XLOOKUP(A1943,$A$2:$A$2336,'Customer Names'!$E$2:$E$2336,"NOT FOUND")</f>
        <v>Quinteros</v>
      </c>
      <c r="E1943" cm="1">
        <f t="array" ref="E1943">_xlfn.XLOOKUP(A1943,$A$2:$A$2336,Table2[BMI],"NOT FOUND")</f>
        <v>32.07</v>
      </c>
      <c r="F1943" cm="1">
        <f t="array" ref="F1943">_xlfn.XLOOKUP(A1943,$A$2:$A$2336,Table2[HBA1C],"NOT FOUND")</f>
        <v>5.25</v>
      </c>
      <c r="G1943" t="str" cm="1">
        <f t="array" ref="G1943">_xlfn.XLOOKUP(A1943,$A$2:$A$2336,Table2[Heart Issues],"NOT FOUND")</f>
        <v>No</v>
      </c>
      <c r="H1943" t="str" cm="1">
        <f t="array" ref="H1943">_xlfn.XLOOKUP(A1943,$A$2:$A$2336,Table2[Any Transplants],"NOT FOUND")</f>
        <v>No</v>
      </c>
      <c r="I1943" t="str" cm="1">
        <f t="array" ref="I1943">_xlfn.XLOOKUP(A1943,$A$2:$A$2336,Table2[Cancer history],"NOT FOUND")</f>
        <v>Yes</v>
      </c>
      <c r="J1943" t="str">
        <f>_xlfn.XLOOKUP(A1943,Table3[customer_no],Table3[month],"NOT FOUND")</f>
        <v>Jul</v>
      </c>
      <c r="K1943" s="7">
        <f>_xlfn.XLOOKUP(A1943,Table3[customer_no],Table3[year_average],"NOT FOUND")</f>
        <v>2003</v>
      </c>
      <c r="L1943" cm="1">
        <f t="array" ref="L1943">_xlfn.XLOOKUP(A1943,Table3[customer_no],'Hospitalisation Details'!$D$2:$D$2344,"NOT FOUND")</f>
        <v>10</v>
      </c>
      <c r="M1943" s="33">
        <f>_xlfn.XLOOKUP(A1943,Table3[customer_no],Table3[dd/mm/yy],"NOT FOUND")</f>
        <v>37812</v>
      </c>
      <c r="N1943">
        <f>_xlfn.XLOOKUP(A1943,Table3[customer_no],Table3[age],"NOT FOUND")</f>
        <v>19</v>
      </c>
      <c r="O1943" cm="1">
        <f t="array" ref="O1943">_xlfn.XLOOKUP(A1943,Table3[customer_no],'Hospitalisation Details'!$E$2:$E$2344,"NOT FOUND")</f>
        <v>0</v>
      </c>
      <c r="P1943" t="str">
        <f>_xlfn.XLOOKUP(A1943,Table3[customer_no],Table3[hsplt_handled],"NOT FOUND")</f>
        <v>tier - 2</v>
      </c>
      <c r="Q1943" t="str">
        <f>_xlfn.XLOOKUP(A1943,Table3[customer_no],Table3[city_handled],"NOT FOUND")</f>
        <v>tier - 2</v>
      </c>
      <c r="R1943" t="str">
        <f>_xlfn.XLOOKUP(A1943,Table3[customer_no],Table3[state_id],"NOT FOUND")</f>
        <v>R1021</v>
      </c>
      <c r="S1943" s="34" cm="1">
        <f t="array" ref="S1943">_xlfn.XLOOKUP(A1943,Table3[customer_no],'Hospitalisation Details'!$F$2:$F$2344,"NOT FOUND")</f>
        <v>3688.35</v>
      </c>
      <c r="T1943" t="str">
        <f>_xlfn.XLOOKUP(A1943,Table2[Customer ID],Table2[BMI_category],"NOT FOUND")</f>
        <v>Obesity</v>
      </c>
      <c r="U1943" s="7">
        <f>_xlfn.XLOOKUP(A1943,Table2[Customer ID],Table2[no of surgery],"NOT FOUND")</f>
        <v>1</v>
      </c>
      <c r="V1943" t="str">
        <f>_xlfn.XLOOKUP(A1943,Table2[Customer ID],Table2[smoker_missing],"NOT FOUND")</f>
        <v>No</v>
      </c>
      <c r="W1943" t="str">
        <f t="shared" si="30"/>
        <v>Normal</v>
      </c>
      <c r="X1943" s="37">
        <f>SUM(Table5[[#This Row],[Title]:[Diabetes Level]])</f>
        <v>43570.67</v>
      </c>
    </row>
    <row r="1944" spans="1:24" x14ac:dyDescent="0.25">
      <c r="A1944" t="s">
        <v>425</v>
      </c>
      <c r="B1944" t="str">
        <f>VLOOKUP(A1944,'Customer Names'!$A$2:$E$2336,3,FALSE)</f>
        <v>Mr.</v>
      </c>
      <c r="C1944" t="str">
        <f>_xlfn.XLOOKUP(A1944,$A$2:$A$2336,'Customer Names'!$D$2:$D$2336,"NOT FOUND")</f>
        <v>Michael</v>
      </c>
      <c r="D1944" t="str">
        <f>_xlfn.XLOOKUP(A1944,$A$2:$A$2336,'Customer Names'!$E$2:$E$2336,"NOT FOUND")</f>
        <v>Loenser</v>
      </c>
      <c r="E1944" cm="1">
        <f t="array" ref="E1944">_xlfn.XLOOKUP(A1944,$A$2:$A$2336,Table2[BMI],"NOT FOUND")</f>
        <v>16.5</v>
      </c>
      <c r="F1944" cm="1">
        <f t="array" ref="F1944">_xlfn.XLOOKUP(A1944,$A$2:$A$2336,Table2[HBA1C],"NOT FOUND")</f>
        <v>5.03</v>
      </c>
      <c r="G1944" t="str" cm="1">
        <f t="array" ref="G1944">_xlfn.XLOOKUP(A1944,$A$2:$A$2336,Table2[Heart Issues],"NOT FOUND")</f>
        <v>No</v>
      </c>
      <c r="H1944" t="str" cm="1">
        <f t="array" ref="H1944">_xlfn.XLOOKUP(A1944,$A$2:$A$2336,Table2[Any Transplants],"NOT FOUND")</f>
        <v>No</v>
      </c>
      <c r="I1944" t="str" cm="1">
        <f t="array" ref="I1944">_xlfn.XLOOKUP(A1944,$A$2:$A$2336,Table2[Cancer history],"NOT FOUND")</f>
        <v>No</v>
      </c>
      <c r="J1944" t="str">
        <f>_xlfn.XLOOKUP(A1944,Table3[customer_no],Table3[month],"NOT FOUND")</f>
        <v>Jul</v>
      </c>
      <c r="K1944" s="7">
        <f>_xlfn.XLOOKUP(A1944,Table3[customer_no],Table3[year_average],"NOT FOUND")</f>
        <v>1984</v>
      </c>
      <c r="L1944" cm="1">
        <f t="array" ref="L1944">_xlfn.XLOOKUP(A1944,Table3[customer_no],'Hospitalisation Details'!$D$2:$D$2344,"NOT FOUND")</f>
        <v>6</v>
      </c>
      <c r="M1944" s="33">
        <f>_xlfn.XLOOKUP(A1944,Table3[customer_no],Table3[dd/mm/yy],"NOT FOUND")</f>
        <v>30869</v>
      </c>
      <c r="N1944">
        <f>_xlfn.XLOOKUP(A1944,Table3[customer_no],Table3[age],"NOT FOUND")</f>
        <v>38</v>
      </c>
      <c r="O1944" cm="1">
        <f t="array" ref="O1944">_xlfn.XLOOKUP(A1944,Table3[customer_no],'Hospitalisation Details'!$E$2:$E$2344,"NOT FOUND")</f>
        <v>3</v>
      </c>
      <c r="P1944" t="str">
        <f>_xlfn.XLOOKUP(A1944,Table3[customer_no],Table3[hsplt_handled],"NOT FOUND")</f>
        <v>tier - 2</v>
      </c>
      <c r="Q1944" t="str">
        <f>_xlfn.XLOOKUP(A1944,Table3[customer_no],Table3[city_handled],"NOT FOUND")</f>
        <v>tier - 3</v>
      </c>
      <c r="R1944" t="str">
        <f>_xlfn.XLOOKUP(A1944,Table3[customer_no],Table3[state_id],"NOT FOUND")</f>
        <v>R1013</v>
      </c>
      <c r="S1944" s="34" cm="1">
        <f t="array" ref="S1944">_xlfn.XLOOKUP(A1944,Table3[customer_no],'Hospitalisation Details'!$F$2:$F$2344,"NOT FOUND")</f>
        <v>3678.86</v>
      </c>
      <c r="T1944" t="str">
        <f>_xlfn.XLOOKUP(A1944,Table2[Customer ID],Table2[BMI_category],"NOT FOUND")</f>
        <v>Underweight</v>
      </c>
      <c r="U1944" s="7">
        <f>_xlfn.XLOOKUP(A1944,Table2[Customer ID],Table2[no of surgery],"NOT FOUND")</f>
        <v>1</v>
      </c>
      <c r="V1944" t="str">
        <f>_xlfn.XLOOKUP(A1944,Table2[Customer ID],Table2[smoker_missing],"NOT FOUND")</f>
        <v>No</v>
      </c>
      <c r="W1944" t="str">
        <f t="shared" si="30"/>
        <v>Normal</v>
      </c>
      <c r="X1944" s="37">
        <f>SUM(Table5[[#This Row],[Title]:[Diabetes Level]])</f>
        <v>36601.39</v>
      </c>
    </row>
    <row r="1945" spans="1:24" x14ac:dyDescent="0.25">
      <c r="A1945" t="s">
        <v>424</v>
      </c>
      <c r="B1945" t="str">
        <f>VLOOKUP(A1945,'Customer Names'!$A$2:$E$2336,3,FALSE)</f>
        <v>Mr.</v>
      </c>
      <c r="C1945" t="str">
        <f>_xlfn.XLOOKUP(A1945,$A$2:$A$2336,'Customer Names'!$D$2:$D$2336,"NOT FOUND")</f>
        <v>Miles</v>
      </c>
      <c r="D1945" t="str">
        <f>_xlfn.XLOOKUP(A1945,$A$2:$A$2336,'Customer Names'!$E$2:$E$2336,"NOT FOUND")</f>
        <v>Aitken</v>
      </c>
      <c r="E1945" cm="1">
        <f t="array" ref="E1945">_xlfn.XLOOKUP(A1945,$A$2:$A$2336,Table2[BMI],"NOT FOUND")</f>
        <v>31.4</v>
      </c>
      <c r="F1945" cm="1">
        <f t="array" ref="F1945">_xlfn.XLOOKUP(A1945,$A$2:$A$2336,Table2[HBA1C],"NOT FOUND")</f>
        <v>5.88</v>
      </c>
      <c r="G1945" t="str" cm="1">
        <f t="array" ref="G1945">_xlfn.XLOOKUP(A1945,$A$2:$A$2336,Table2[Heart Issues],"NOT FOUND")</f>
        <v>No</v>
      </c>
      <c r="H1945" t="str" cm="1">
        <f t="array" ref="H1945">_xlfn.XLOOKUP(A1945,$A$2:$A$2336,Table2[Any Transplants],"NOT FOUND")</f>
        <v>No</v>
      </c>
      <c r="I1945" t="str" cm="1">
        <f t="array" ref="I1945">_xlfn.XLOOKUP(A1945,$A$2:$A$2336,Table2[Cancer history],"NOT FOUND")</f>
        <v>No</v>
      </c>
      <c r="J1945" t="str">
        <f>_xlfn.XLOOKUP(A1945,Table3[customer_no],Table3[month],"NOT FOUND")</f>
        <v>Sep</v>
      </c>
      <c r="K1945" s="7">
        <f>_xlfn.XLOOKUP(A1945,Table3[customer_no],Table3[year_average],"NOT FOUND")</f>
        <v>1992</v>
      </c>
      <c r="L1945" cm="1">
        <f t="array" ref="L1945">_xlfn.XLOOKUP(A1945,Table3[customer_no],'Hospitalisation Details'!$D$2:$D$2344,"NOT FOUND")</f>
        <v>14</v>
      </c>
      <c r="M1945" s="33">
        <f>_xlfn.XLOOKUP(A1945,Table3[customer_no],Table3[dd/mm/yy],"NOT FOUND")</f>
        <v>33861</v>
      </c>
      <c r="N1945">
        <f>_xlfn.XLOOKUP(A1945,Table3[customer_no],Table3[age],"NOT FOUND")</f>
        <v>30</v>
      </c>
      <c r="O1945" cm="1">
        <f t="array" ref="O1945">_xlfn.XLOOKUP(A1945,Table3[customer_no],'Hospitalisation Details'!$E$2:$E$2344,"NOT FOUND")</f>
        <v>1</v>
      </c>
      <c r="P1945" t="str">
        <f>_xlfn.XLOOKUP(A1945,Table3[customer_no],Table3[hsplt_handled],"NOT FOUND")</f>
        <v>tier - 3</v>
      </c>
      <c r="Q1945" t="str">
        <f>_xlfn.XLOOKUP(A1945,Table3[customer_no],Table3[city_handled],"NOT FOUND")</f>
        <v>tier - 1</v>
      </c>
      <c r="R1945" t="str">
        <f>_xlfn.XLOOKUP(A1945,Table3[customer_no],Table3[state_id],"NOT FOUND")</f>
        <v>R1011</v>
      </c>
      <c r="S1945" s="34" cm="1">
        <f t="array" ref="S1945">_xlfn.XLOOKUP(A1945,Table3[customer_no],'Hospitalisation Details'!$F$2:$F$2344,"NOT FOUND")</f>
        <v>3659.35</v>
      </c>
      <c r="T1945" t="str">
        <f>_xlfn.XLOOKUP(A1945,Table2[Customer ID],Table2[BMI_category],"NOT FOUND")</f>
        <v>Obesity</v>
      </c>
      <c r="U1945" s="7">
        <f>_xlfn.XLOOKUP(A1945,Table2[Customer ID],Table2[no of surgery],"NOT FOUND")</f>
        <v>1</v>
      </c>
      <c r="V1945" t="str">
        <f>_xlfn.XLOOKUP(A1945,Table2[Customer ID],Table2[smoker_missing],"NOT FOUND")</f>
        <v>No</v>
      </c>
      <c r="W1945" t="str">
        <f t="shared" si="30"/>
        <v>Prediabetes</v>
      </c>
      <c r="X1945" s="37">
        <f>SUM(Table5[[#This Row],[Title]:[Diabetes Level]])</f>
        <v>39595.629999999997</v>
      </c>
    </row>
    <row r="1946" spans="1:24" x14ac:dyDescent="0.25">
      <c r="A1946" t="s">
        <v>423</v>
      </c>
      <c r="B1946" t="str">
        <f>VLOOKUP(A1946,'Customer Names'!$A$2:$E$2336,3,FALSE)</f>
        <v>Ms.</v>
      </c>
      <c r="C1946" t="str">
        <f>_xlfn.XLOOKUP(A1946,$A$2:$A$2336,'Customer Names'!$D$2:$D$2336,"NOT FOUND")</f>
        <v>Amanda</v>
      </c>
      <c r="D1946" t="str">
        <f>_xlfn.XLOOKUP(A1946,$A$2:$A$2336,'Customer Names'!$E$2:$E$2336,"NOT FOUND")</f>
        <v>Furrer</v>
      </c>
      <c r="E1946" cm="1">
        <f t="array" ref="E1946">_xlfn.XLOOKUP(A1946,$A$2:$A$2336,Table2[BMI],"NOT FOUND")</f>
        <v>20.36</v>
      </c>
      <c r="F1946" cm="1">
        <f t="array" ref="F1946">_xlfn.XLOOKUP(A1946,$A$2:$A$2336,Table2[HBA1C],"NOT FOUND")</f>
        <v>4.49</v>
      </c>
      <c r="G1946" t="str" cm="1">
        <f t="array" ref="G1946">_xlfn.XLOOKUP(A1946,$A$2:$A$2336,Table2[Heart Issues],"NOT FOUND")</f>
        <v>No</v>
      </c>
      <c r="H1946" t="str" cm="1">
        <f t="array" ref="H1946">_xlfn.XLOOKUP(A1946,$A$2:$A$2336,Table2[Any Transplants],"NOT FOUND")</f>
        <v>No</v>
      </c>
      <c r="I1946" t="str" cm="1">
        <f t="array" ref="I1946">_xlfn.XLOOKUP(A1946,$A$2:$A$2336,Table2[Cancer history],"NOT FOUND")</f>
        <v>No</v>
      </c>
      <c r="J1946" t="str">
        <f>_xlfn.XLOOKUP(A1946,Table3[customer_no],Table3[month],"NOT FOUND")</f>
        <v>Nov</v>
      </c>
      <c r="K1946" s="7">
        <f>_xlfn.XLOOKUP(A1946,Table3[customer_no],Table3[year_average],"NOT FOUND")</f>
        <v>1990</v>
      </c>
      <c r="L1946" cm="1">
        <f t="array" ref="L1946">_xlfn.XLOOKUP(A1946,Table3[customer_no],'Hospitalisation Details'!$D$2:$D$2344,"NOT FOUND")</f>
        <v>8</v>
      </c>
      <c r="M1946" s="33">
        <f>_xlfn.XLOOKUP(A1946,Table3[customer_no],Table3[dd/mm/yy],"NOT FOUND")</f>
        <v>33185</v>
      </c>
      <c r="N1946">
        <f>_xlfn.XLOOKUP(A1946,Table3[customer_no],Table3[age],"NOT FOUND")</f>
        <v>32</v>
      </c>
      <c r="O1946" cm="1">
        <f t="array" ref="O1946">_xlfn.XLOOKUP(A1946,Table3[customer_no],'Hospitalisation Details'!$E$2:$E$2344,"NOT FOUND")</f>
        <v>3</v>
      </c>
      <c r="P1946" t="str">
        <f>_xlfn.XLOOKUP(A1946,Table3[customer_no],Table3[hsplt_handled],"NOT FOUND")</f>
        <v>tier - 2</v>
      </c>
      <c r="Q1946" t="str">
        <f>_xlfn.XLOOKUP(A1946,Table3[customer_no],Table3[city_handled],"NOT FOUND")</f>
        <v>tier - 3</v>
      </c>
      <c r="R1946" t="str">
        <f>_xlfn.XLOOKUP(A1946,Table3[customer_no],Table3[state_id],"NOT FOUND")</f>
        <v>R1011</v>
      </c>
      <c r="S1946" s="34" cm="1">
        <f t="array" ref="S1946">_xlfn.XLOOKUP(A1946,Table3[customer_no],'Hospitalisation Details'!$F$2:$F$2344,"NOT FOUND")</f>
        <v>3653.29</v>
      </c>
      <c r="T1946" t="str">
        <f>_xlfn.XLOOKUP(A1946,Table2[Customer ID],Table2[BMI_category],"NOT FOUND")</f>
        <v>Normal Weight</v>
      </c>
      <c r="U1946" s="7">
        <f>_xlfn.XLOOKUP(A1946,Table2[Customer ID],Table2[no of surgery],"NOT FOUND")</f>
        <v>0</v>
      </c>
      <c r="V1946" t="str">
        <f>_xlfn.XLOOKUP(A1946,Table2[Customer ID],Table2[smoker_missing],"NOT FOUND")</f>
        <v>No</v>
      </c>
      <c r="W1946" t="str">
        <f t="shared" si="30"/>
        <v>Normal</v>
      </c>
      <c r="X1946" s="37">
        <f>SUM(Table5[[#This Row],[Title]:[Diabetes Level]])</f>
        <v>38896.14</v>
      </c>
    </row>
    <row r="1947" spans="1:24" x14ac:dyDescent="0.25">
      <c r="A1947" t="s">
        <v>422</v>
      </c>
      <c r="B1947" t="str">
        <f>VLOOKUP(A1947,'Customer Names'!$A$2:$E$2336,3,FALSE)</f>
        <v>Mr.</v>
      </c>
      <c r="C1947" t="str">
        <f>_xlfn.XLOOKUP(A1947,$A$2:$A$2336,'Customer Names'!$D$2:$D$2336,"NOT FOUND")</f>
        <v>Roger</v>
      </c>
      <c r="D1947" t="str">
        <f>_xlfn.XLOOKUP(A1947,$A$2:$A$2336,'Customer Names'!$E$2:$E$2336,"NOT FOUND")</f>
        <v>Konigs</v>
      </c>
      <c r="E1947" cm="1">
        <f t="array" ref="E1947">_xlfn.XLOOKUP(A1947,$A$2:$A$2336,Table2[BMI],"NOT FOUND")</f>
        <v>25.46</v>
      </c>
      <c r="F1947" cm="1">
        <f t="array" ref="F1947">_xlfn.XLOOKUP(A1947,$A$2:$A$2336,Table2[HBA1C],"NOT FOUND")</f>
        <v>4.1399999999999997</v>
      </c>
      <c r="G1947" t="str" cm="1">
        <f t="array" ref="G1947">_xlfn.XLOOKUP(A1947,$A$2:$A$2336,Table2[Heart Issues],"NOT FOUND")</f>
        <v>No</v>
      </c>
      <c r="H1947" t="str" cm="1">
        <f t="array" ref="H1947">_xlfn.XLOOKUP(A1947,$A$2:$A$2336,Table2[Any Transplants],"NOT FOUND")</f>
        <v>No</v>
      </c>
      <c r="I1947" t="str" cm="1">
        <f t="array" ref="I1947">_xlfn.XLOOKUP(A1947,$A$2:$A$2336,Table2[Cancer history],"NOT FOUND")</f>
        <v>No</v>
      </c>
      <c r="J1947" t="str">
        <f>_xlfn.XLOOKUP(A1947,Table3[customer_no],Table3[month],"NOT FOUND")</f>
        <v>Nov</v>
      </c>
      <c r="K1947" s="7">
        <f>_xlfn.XLOOKUP(A1947,Table3[customer_no],Table3[year_average],"NOT FOUND")</f>
        <v>1992</v>
      </c>
      <c r="L1947" cm="1">
        <f t="array" ref="L1947">_xlfn.XLOOKUP(A1947,Table3[customer_no],'Hospitalisation Details'!$D$2:$D$2344,"NOT FOUND")</f>
        <v>17</v>
      </c>
      <c r="M1947" s="33">
        <f>_xlfn.XLOOKUP(A1947,Table3[customer_no],Table3[dd/mm/yy],"NOT FOUND")</f>
        <v>33925</v>
      </c>
      <c r="N1947">
        <f>_xlfn.XLOOKUP(A1947,Table3[customer_no],Table3[age],"NOT FOUND")</f>
        <v>30</v>
      </c>
      <c r="O1947" cm="1">
        <f t="array" ref="O1947">_xlfn.XLOOKUP(A1947,Table3[customer_no],'Hospitalisation Details'!$E$2:$E$2344,"NOT FOUND")</f>
        <v>0</v>
      </c>
      <c r="P1947" t="str">
        <f>_xlfn.XLOOKUP(A1947,Table3[customer_no],Table3[hsplt_handled],"NOT FOUND")</f>
        <v>tier - 1</v>
      </c>
      <c r="Q1947" t="str">
        <f>_xlfn.XLOOKUP(A1947,Table3[customer_no],Table3[city_handled],"NOT FOUND")</f>
        <v>tier - 2</v>
      </c>
      <c r="R1947" t="str">
        <f>_xlfn.XLOOKUP(A1947,Table3[customer_no],Table3[state_id],"NOT FOUND")</f>
        <v>R1014</v>
      </c>
      <c r="S1947" s="34" cm="1">
        <f t="array" ref="S1947">_xlfn.XLOOKUP(A1947,Table3[customer_no],'Hospitalisation Details'!$F$2:$F$2344,"NOT FOUND")</f>
        <v>3645.09</v>
      </c>
      <c r="T1947" t="str">
        <f>_xlfn.XLOOKUP(A1947,Table2[Customer ID],Table2[BMI_category],"NOT FOUND")</f>
        <v>Overweight</v>
      </c>
      <c r="U1947" s="7">
        <f>_xlfn.XLOOKUP(A1947,Table2[Customer ID],Table2[no of surgery],"NOT FOUND")</f>
        <v>1</v>
      </c>
      <c r="V1947" t="str">
        <f>_xlfn.XLOOKUP(A1947,Table2[Customer ID],Table2[smoker_missing],"NOT FOUND")</f>
        <v>No</v>
      </c>
      <c r="W1947" t="str">
        <f t="shared" si="30"/>
        <v>Normal</v>
      </c>
      <c r="X1947" s="37">
        <f>SUM(Table5[[#This Row],[Title]:[Diabetes Level]])</f>
        <v>39639.69</v>
      </c>
    </row>
    <row r="1948" spans="1:24" x14ac:dyDescent="0.25">
      <c r="A1948" t="s">
        <v>421</v>
      </c>
      <c r="B1948" t="str">
        <f>VLOOKUP(A1948,'Customer Names'!$A$2:$E$2336,3,FALSE)</f>
        <v>Mr.</v>
      </c>
      <c r="C1948" t="str">
        <f>_xlfn.XLOOKUP(A1948,$A$2:$A$2336,'Customer Names'!$D$2:$D$2336,"NOT FOUND")</f>
        <v>Brock J</v>
      </c>
      <c r="D1948" t="str">
        <f>_xlfn.XLOOKUP(A1948,$A$2:$A$2336,'Customer Names'!$E$2:$E$2336,"NOT FOUND")</f>
        <v>Tesdahl</v>
      </c>
      <c r="E1948" cm="1">
        <f t="array" ref="E1948">_xlfn.XLOOKUP(A1948,$A$2:$A$2336,Table2[BMI],"NOT FOUND")</f>
        <v>17.09</v>
      </c>
      <c r="F1948" cm="1">
        <f t="array" ref="F1948">_xlfn.XLOOKUP(A1948,$A$2:$A$2336,Table2[HBA1C],"NOT FOUND")</f>
        <v>5.8</v>
      </c>
      <c r="G1948" t="str" cm="1">
        <f t="array" ref="G1948">_xlfn.XLOOKUP(A1948,$A$2:$A$2336,Table2[Heart Issues],"NOT FOUND")</f>
        <v>yes</v>
      </c>
      <c r="H1948" t="str" cm="1">
        <f t="array" ref="H1948">_xlfn.XLOOKUP(A1948,$A$2:$A$2336,Table2[Any Transplants],"NOT FOUND")</f>
        <v>No</v>
      </c>
      <c r="I1948" t="str" cm="1">
        <f t="array" ref="I1948">_xlfn.XLOOKUP(A1948,$A$2:$A$2336,Table2[Cancer history],"NOT FOUND")</f>
        <v>No</v>
      </c>
      <c r="J1948" t="str">
        <f>_xlfn.XLOOKUP(A1948,Table3[customer_no],Table3[month],"NOT FOUND")</f>
        <v>Jun</v>
      </c>
      <c r="K1948" s="7">
        <f>_xlfn.XLOOKUP(A1948,Table3[customer_no],Table3[year_average],"NOT FOUND")</f>
        <v>1985</v>
      </c>
      <c r="L1948" cm="1">
        <f t="array" ref="L1948">_xlfn.XLOOKUP(A1948,Table3[customer_no],'Hospitalisation Details'!$D$2:$D$2344,"NOT FOUND")</f>
        <v>14</v>
      </c>
      <c r="M1948" s="33">
        <f>_xlfn.XLOOKUP(A1948,Table3[customer_no],Table3[dd/mm/yy],"NOT FOUND")</f>
        <v>31212</v>
      </c>
      <c r="N1948">
        <f>_xlfn.XLOOKUP(A1948,Table3[customer_no],Table3[age],"NOT FOUND")</f>
        <v>37</v>
      </c>
      <c r="O1948" cm="1">
        <f t="array" ref="O1948">_xlfn.XLOOKUP(A1948,Table3[customer_no],'Hospitalisation Details'!$E$2:$E$2344,"NOT FOUND")</f>
        <v>3</v>
      </c>
      <c r="P1948" t="str">
        <f>_xlfn.XLOOKUP(A1948,Table3[customer_no],Table3[hsplt_handled],"NOT FOUND")</f>
        <v>tier - 2</v>
      </c>
      <c r="Q1948" t="str">
        <f>_xlfn.XLOOKUP(A1948,Table3[customer_no],Table3[city_handled],"NOT FOUND")</f>
        <v>tier - 1</v>
      </c>
      <c r="R1948" t="str">
        <f>_xlfn.XLOOKUP(A1948,Table3[customer_no],Table3[state_id],"NOT FOUND")</f>
        <v>R1013</v>
      </c>
      <c r="S1948" s="34" cm="1">
        <f t="array" ref="S1948">_xlfn.XLOOKUP(A1948,Table3[customer_no],'Hospitalisation Details'!$F$2:$F$2344,"NOT FOUND")</f>
        <v>3622.13</v>
      </c>
      <c r="T1948" t="str">
        <f>_xlfn.XLOOKUP(A1948,Table2[Customer ID],Table2[BMI_category],"NOT FOUND")</f>
        <v>Underweight</v>
      </c>
      <c r="U1948" s="7">
        <f>_xlfn.XLOOKUP(A1948,Table2[Customer ID],Table2[no of surgery],"NOT FOUND")</f>
        <v>0</v>
      </c>
      <c r="V1948" t="str">
        <f>_xlfn.XLOOKUP(A1948,Table2[Customer ID],Table2[smoker_missing],"NOT FOUND")</f>
        <v>No</v>
      </c>
      <c r="W1948" t="str">
        <f t="shared" si="30"/>
        <v>Prediabetes</v>
      </c>
      <c r="X1948" s="37">
        <f>SUM(Table5[[#This Row],[Title]:[Diabetes Level]])</f>
        <v>36896.019999999997</v>
      </c>
    </row>
    <row r="1949" spans="1:24" x14ac:dyDescent="0.25">
      <c r="A1949" t="s">
        <v>420</v>
      </c>
      <c r="B1949" t="str">
        <f>VLOOKUP(A1949,'Customer Names'!$A$2:$E$2336,3,FALSE)</f>
        <v>Mr.</v>
      </c>
      <c r="C1949" t="str">
        <f>_xlfn.XLOOKUP(A1949,$A$2:$A$2336,'Customer Names'!$D$2:$D$2336,"NOT FOUND")</f>
        <v>Stephen F.</v>
      </c>
      <c r="D1949" t="str">
        <f>_xlfn.XLOOKUP(A1949,$A$2:$A$2336,'Customer Names'!$E$2:$E$2336,"NOT FOUND")</f>
        <v>Engel</v>
      </c>
      <c r="E1949" cm="1">
        <f t="array" ref="E1949">_xlfn.XLOOKUP(A1949,$A$2:$A$2336,Table2[BMI],"NOT FOUND")</f>
        <v>20.83</v>
      </c>
      <c r="F1949" cm="1">
        <f t="array" ref="F1949">_xlfn.XLOOKUP(A1949,$A$2:$A$2336,Table2[HBA1C],"NOT FOUND")</f>
        <v>5.12</v>
      </c>
      <c r="G1949" t="str" cm="1">
        <f t="array" ref="G1949">_xlfn.XLOOKUP(A1949,$A$2:$A$2336,Table2[Heart Issues],"NOT FOUND")</f>
        <v>No</v>
      </c>
      <c r="H1949" t="str" cm="1">
        <f t="array" ref="H1949">_xlfn.XLOOKUP(A1949,$A$2:$A$2336,Table2[Any Transplants],"NOT FOUND")</f>
        <v>No</v>
      </c>
      <c r="I1949" t="str" cm="1">
        <f t="array" ref="I1949">_xlfn.XLOOKUP(A1949,$A$2:$A$2336,Table2[Cancer history],"NOT FOUND")</f>
        <v>No</v>
      </c>
      <c r="J1949" t="str">
        <f>_xlfn.XLOOKUP(A1949,Table3[customer_no],Table3[month],"NOT FOUND")</f>
        <v>Oct</v>
      </c>
      <c r="K1949" s="7">
        <f>_xlfn.XLOOKUP(A1949,Table3[customer_no],Table3[year_average],"NOT FOUND")</f>
        <v>1990</v>
      </c>
      <c r="L1949" cm="1">
        <f t="array" ref="L1949">_xlfn.XLOOKUP(A1949,Table3[customer_no],'Hospitalisation Details'!$D$2:$D$2344,"NOT FOUND")</f>
        <v>11</v>
      </c>
      <c r="M1949" s="33">
        <f>_xlfn.XLOOKUP(A1949,Table3[customer_no],Table3[dd/mm/yy],"NOT FOUND")</f>
        <v>33157</v>
      </c>
      <c r="N1949">
        <f>_xlfn.XLOOKUP(A1949,Table3[customer_no],Table3[age],"NOT FOUND")</f>
        <v>32</v>
      </c>
      <c r="O1949" cm="1">
        <f t="array" ref="O1949">_xlfn.XLOOKUP(A1949,Table3[customer_no],'Hospitalisation Details'!$E$2:$E$2344,"NOT FOUND")</f>
        <v>3</v>
      </c>
      <c r="P1949" t="str">
        <f>_xlfn.XLOOKUP(A1949,Table3[customer_no],Table3[hsplt_handled],"NOT FOUND")</f>
        <v>tier - 2</v>
      </c>
      <c r="Q1949" t="str">
        <f>_xlfn.XLOOKUP(A1949,Table3[customer_no],Table3[city_handled],"NOT FOUND")</f>
        <v>tier - 1</v>
      </c>
      <c r="R1949" t="str">
        <f>_xlfn.XLOOKUP(A1949,Table3[customer_no],Table3[state_id],"NOT FOUND")</f>
        <v>R1013</v>
      </c>
      <c r="S1949" s="34" cm="1">
        <f t="array" ref="S1949">_xlfn.XLOOKUP(A1949,Table3[customer_no],'Hospitalisation Details'!$F$2:$F$2344,"NOT FOUND")</f>
        <v>3606.43</v>
      </c>
      <c r="T1949" t="str">
        <f>_xlfn.XLOOKUP(A1949,Table2[Customer ID],Table2[BMI_category],"NOT FOUND")</f>
        <v>Normal Weight</v>
      </c>
      <c r="U1949" s="7">
        <f>_xlfn.XLOOKUP(A1949,Table2[Customer ID],Table2[no of surgery],"NOT FOUND")</f>
        <v>0</v>
      </c>
      <c r="V1949" t="str">
        <f>_xlfn.XLOOKUP(A1949,Table2[Customer ID],Table2[smoker_missing],"NOT FOUND")</f>
        <v>No</v>
      </c>
      <c r="W1949" t="str">
        <f t="shared" si="30"/>
        <v>Normal</v>
      </c>
      <c r="X1949" s="37">
        <f>SUM(Table5[[#This Row],[Title]:[Diabetes Level]])</f>
        <v>38825.379999999997</v>
      </c>
    </row>
    <row r="1950" spans="1:24" x14ac:dyDescent="0.25">
      <c r="A1950" t="s">
        <v>419</v>
      </c>
      <c r="B1950" t="str">
        <f>VLOOKUP(A1950,'Customer Names'!$A$2:$E$2336,3,FALSE)</f>
        <v>Ms.</v>
      </c>
      <c r="C1950" t="str">
        <f>_xlfn.XLOOKUP(A1950,$A$2:$A$2336,'Customer Names'!$D$2:$D$2336,"NOT FOUND")</f>
        <v>Missy</v>
      </c>
      <c r="D1950" t="str">
        <f>_xlfn.XLOOKUP(A1950,$A$2:$A$2336,'Customer Names'!$E$2:$E$2336,"NOT FOUND")</f>
        <v>Kuck</v>
      </c>
      <c r="E1950" cm="1">
        <f t="array" ref="E1950">_xlfn.XLOOKUP(A1950,$A$2:$A$2336,Table2[BMI],"NOT FOUND")</f>
        <v>18.920000000000002</v>
      </c>
      <c r="F1950" cm="1">
        <f t="array" ref="F1950">_xlfn.XLOOKUP(A1950,$A$2:$A$2336,Table2[HBA1C],"NOT FOUND")</f>
        <v>5.98</v>
      </c>
      <c r="G1950" t="str" cm="1">
        <f t="array" ref="G1950">_xlfn.XLOOKUP(A1950,$A$2:$A$2336,Table2[Heart Issues],"NOT FOUND")</f>
        <v>yes</v>
      </c>
      <c r="H1950" t="str" cm="1">
        <f t="array" ref="H1950">_xlfn.XLOOKUP(A1950,$A$2:$A$2336,Table2[Any Transplants],"NOT FOUND")</f>
        <v>No</v>
      </c>
      <c r="I1950" t="str" cm="1">
        <f t="array" ref="I1950">_xlfn.XLOOKUP(A1950,$A$2:$A$2336,Table2[Cancer history],"NOT FOUND")</f>
        <v>No</v>
      </c>
      <c r="J1950" t="str">
        <f>_xlfn.XLOOKUP(A1950,Table3[customer_no],Table3[month],"NOT FOUND")</f>
        <v>Nov</v>
      </c>
      <c r="K1950" s="7">
        <f>_xlfn.XLOOKUP(A1950,Table3[customer_no],Table3[year_average],"NOT FOUND")</f>
        <v>1988</v>
      </c>
      <c r="L1950" cm="1">
        <f t="array" ref="L1950">_xlfn.XLOOKUP(A1950,Table3[customer_no],'Hospitalisation Details'!$D$2:$D$2344,"NOT FOUND")</f>
        <v>4</v>
      </c>
      <c r="M1950" s="33">
        <f>_xlfn.XLOOKUP(A1950,Table3[customer_no],Table3[dd/mm/yy],"NOT FOUND")</f>
        <v>32451</v>
      </c>
      <c r="N1950">
        <f>_xlfn.XLOOKUP(A1950,Table3[customer_no],Table3[age],"NOT FOUND")</f>
        <v>34</v>
      </c>
      <c r="O1950" cm="1">
        <f t="array" ref="O1950">_xlfn.XLOOKUP(A1950,Table3[customer_no],'Hospitalisation Details'!$E$2:$E$2344,"NOT FOUND")</f>
        <v>3</v>
      </c>
      <c r="P1950" t="str">
        <f>_xlfn.XLOOKUP(A1950,Table3[customer_no],Table3[hsplt_handled],"NOT FOUND")</f>
        <v>tier - 2</v>
      </c>
      <c r="Q1950" t="str">
        <f>_xlfn.XLOOKUP(A1950,Table3[customer_no],Table3[city_handled],"NOT FOUND")</f>
        <v>tier - 1</v>
      </c>
      <c r="R1950" t="str">
        <f>_xlfn.XLOOKUP(A1950,Table3[customer_no],Table3[state_id],"NOT FOUND")</f>
        <v>R1013</v>
      </c>
      <c r="S1950" s="34" cm="1">
        <f t="array" ref="S1950">_xlfn.XLOOKUP(A1950,Table3[customer_no],'Hospitalisation Details'!$F$2:$F$2344,"NOT FOUND")</f>
        <v>3603.6</v>
      </c>
      <c r="T1950" t="str">
        <f>_xlfn.XLOOKUP(A1950,Table2[Customer ID],Table2[BMI_category],"NOT FOUND")</f>
        <v>Normal Weight</v>
      </c>
      <c r="U1950" s="7">
        <f>_xlfn.XLOOKUP(A1950,Table2[Customer ID],Table2[no of surgery],"NOT FOUND")</f>
        <v>1</v>
      </c>
      <c r="V1950" t="str">
        <f>_xlfn.XLOOKUP(A1950,Table2[Customer ID],Table2[smoker_missing],"NOT FOUND")</f>
        <v>No</v>
      </c>
      <c r="W1950" t="str">
        <f t="shared" si="30"/>
        <v>Prediabetes</v>
      </c>
      <c r="X1950" s="37">
        <f>SUM(Table5[[#This Row],[Title]:[Diabetes Level]])</f>
        <v>38109.5</v>
      </c>
    </row>
    <row r="1951" spans="1:24" x14ac:dyDescent="0.25">
      <c r="A1951" t="s">
        <v>418</v>
      </c>
      <c r="B1951" t="str">
        <f>VLOOKUP(A1951,'Customer Names'!$A$2:$E$2336,3,FALSE)</f>
        <v>Mr.</v>
      </c>
      <c r="C1951" t="str">
        <f>_xlfn.XLOOKUP(A1951,$A$2:$A$2336,'Customer Names'!$D$2:$D$2336,"NOT FOUND")</f>
        <v>William</v>
      </c>
      <c r="D1951" t="str">
        <f>_xlfn.XLOOKUP(A1951,$A$2:$A$2336,'Customer Names'!$E$2:$E$2336,"NOT FOUND")</f>
        <v>Dillon</v>
      </c>
      <c r="E1951" cm="1">
        <f t="array" ref="E1951">_xlfn.XLOOKUP(A1951,$A$2:$A$2336,Table2[BMI],"NOT FOUND")</f>
        <v>37.1</v>
      </c>
      <c r="F1951" cm="1">
        <f t="array" ref="F1951">_xlfn.XLOOKUP(A1951,$A$2:$A$2336,Table2[HBA1C],"NOT FOUND")</f>
        <v>5.46</v>
      </c>
      <c r="G1951" t="str" cm="1">
        <f t="array" ref="G1951">_xlfn.XLOOKUP(A1951,$A$2:$A$2336,Table2[Heart Issues],"NOT FOUND")</f>
        <v>No</v>
      </c>
      <c r="H1951" t="str" cm="1">
        <f t="array" ref="H1951">_xlfn.XLOOKUP(A1951,$A$2:$A$2336,Table2[Any Transplants],"NOT FOUND")</f>
        <v>No</v>
      </c>
      <c r="I1951" t="str" cm="1">
        <f t="array" ref="I1951">_xlfn.XLOOKUP(A1951,$A$2:$A$2336,Table2[Cancer history],"NOT FOUND")</f>
        <v>No</v>
      </c>
      <c r="J1951" t="str">
        <f>_xlfn.XLOOKUP(A1951,Table3[customer_no],Table3[month],"NOT FOUND")</f>
        <v>Aug</v>
      </c>
      <c r="K1951" s="7">
        <f>_xlfn.XLOOKUP(A1951,Table3[customer_no],Table3[year_average],"NOT FOUND")</f>
        <v>1999</v>
      </c>
      <c r="L1951" cm="1">
        <f t="array" ref="L1951">_xlfn.XLOOKUP(A1951,Table3[customer_no],'Hospitalisation Details'!$D$2:$D$2344,"NOT FOUND")</f>
        <v>12</v>
      </c>
      <c r="M1951" s="33">
        <f>_xlfn.XLOOKUP(A1951,Table3[customer_no],Table3[dd/mm/yy],"NOT FOUND")</f>
        <v>36384</v>
      </c>
      <c r="N1951">
        <f>_xlfn.XLOOKUP(A1951,Table3[customer_no],Table3[age],"NOT FOUND")</f>
        <v>23</v>
      </c>
      <c r="O1951" cm="1">
        <f t="array" ref="O1951">_xlfn.XLOOKUP(A1951,Table3[customer_no],'Hospitalisation Details'!$E$2:$E$2344,"NOT FOUND")</f>
        <v>3</v>
      </c>
      <c r="P1951" t="str">
        <f>_xlfn.XLOOKUP(A1951,Table3[customer_no],Table3[hsplt_handled],"NOT FOUND")</f>
        <v>tier - 2</v>
      </c>
      <c r="Q1951" t="str">
        <f>_xlfn.XLOOKUP(A1951,Table3[customer_no],Table3[city_handled],"NOT FOUND")</f>
        <v>tier - 2</v>
      </c>
      <c r="R1951" t="str">
        <f>_xlfn.XLOOKUP(A1951,Table3[customer_no],Table3[state_id],"NOT FOUND")</f>
        <v>R1011</v>
      </c>
      <c r="S1951" s="34" cm="1">
        <f t="array" ref="S1951">_xlfn.XLOOKUP(A1951,Table3[customer_no],'Hospitalisation Details'!$F$2:$F$2344,"NOT FOUND")</f>
        <v>3597.6</v>
      </c>
      <c r="T1951" t="str">
        <f>_xlfn.XLOOKUP(A1951,Table2[Customer ID],Table2[BMI_category],"NOT FOUND")</f>
        <v>Obesity</v>
      </c>
      <c r="U1951" s="7">
        <f>_xlfn.XLOOKUP(A1951,Table2[Customer ID],Table2[no of surgery],"NOT FOUND")</f>
        <v>0</v>
      </c>
      <c r="V1951" t="str">
        <f>_xlfn.XLOOKUP(A1951,Table2[Customer ID],Table2[smoker_missing],"NOT FOUND")</f>
        <v>No</v>
      </c>
      <c r="W1951" t="str">
        <f t="shared" si="30"/>
        <v>Normal</v>
      </c>
      <c r="X1951" s="37">
        <f>SUM(Table5[[#This Row],[Title]:[Diabetes Level]])</f>
        <v>42061.159999999996</v>
      </c>
    </row>
    <row r="1952" spans="1:24" x14ac:dyDescent="0.25">
      <c r="A1952" t="s">
        <v>417</v>
      </c>
      <c r="B1952" t="str">
        <f>VLOOKUP(A1952,'Customer Names'!$A$2:$E$2336,3,FALSE)</f>
        <v>Ms.</v>
      </c>
      <c r="C1952" t="str">
        <f>_xlfn.XLOOKUP(A1952,$A$2:$A$2336,'Customer Names'!$D$2:$D$2336,"NOT FOUND")</f>
        <v>Lauren M</v>
      </c>
      <c r="D1952" t="str">
        <f>_xlfn.XLOOKUP(A1952,$A$2:$A$2336,'Customer Names'!$E$2:$E$2336,"NOT FOUND")</f>
        <v>Neuschel</v>
      </c>
      <c r="E1952" cm="1">
        <f t="array" ref="E1952">_xlfn.XLOOKUP(A1952,$A$2:$A$2336,Table2[BMI],"NOT FOUND")</f>
        <v>22.515000000000001</v>
      </c>
      <c r="F1952" cm="1">
        <f t="array" ref="F1952">_xlfn.XLOOKUP(A1952,$A$2:$A$2336,Table2[HBA1C],"NOT FOUND")</f>
        <v>4.91</v>
      </c>
      <c r="G1952" t="str" cm="1">
        <f t="array" ref="G1952">_xlfn.XLOOKUP(A1952,$A$2:$A$2336,Table2[Heart Issues],"NOT FOUND")</f>
        <v>yes</v>
      </c>
      <c r="H1952" t="str" cm="1">
        <f t="array" ref="H1952">_xlfn.XLOOKUP(A1952,$A$2:$A$2336,Table2[Any Transplants],"NOT FOUND")</f>
        <v>No</v>
      </c>
      <c r="I1952" t="str" cm="1">
        <f t="array" ref="I1952">_xlfn.XLOOKUP(A1952,$A$2:$A$2336,Table2[Cancer history],"NOT FOUND")</f>
        <v>Yes</v>
      </c>
      <c r="J1952" t="str">
        <f>_xlfn.XLOOKUP(A1952,Table3[customer_no],Table3[month],"NOT FOUND")</f>
        <v>Nov</v>
      </c>
      <c r="K1952" s="7">
        <f>_xlfn.XLOOKUP(A1952,Table3[customer_no],Table3[year_average],"NOT FOUND")</f>
        <v>1997</v>
      </c>
      <c r="L1952" cm="1">
        <f t="array" ref="L1952">_xlfn.XLOOKUP(A1952,Table3[customer_no],'Hospitalisation Details'!$D$2:$D$2344,"NOT FOUND")</f>
        <v>4</v>
      </c>
      <c r="M1952" s="33">
        <f>_xlfn.XLOOKUP(A1952,Table3[customer_no],Table3[dd/mm/yy],"NOT FOUND")</f>
        <v>35738</v>
      </c>
      <c r="N1952">
        <f>_xlfn.XLOOKUP(A1952,Table3[customer_no],Table3[age],"NOT FOUND")</f>
        <v>25</v>
      </c>
      <c r="O1952" cm="1">
        <f t="array" ref="O1952">_xlfn.XLOOKUP(A1952,Table3[customer_no],'Hospitalisation Details'!$E$2:$E$2344,"NOT FOUND")</f>
        <v>1</v>
      </c>
      <c r="P1952" t="str">
        <f>_xlfn.XLOOKUP(A1952,Table3[customer_no],Table3[hsplt_handled],"NOT FOUND")</f>
        <v>tier - 2</v>
      </c>
      <c r="Q1952" t="str">
        <f>_xlfn.XLOOKUP(A1952,Table3[customer_no],Table3[city_handled],"NOT FOUND")</f>
        <v>tier - 2</v>
      </c>
      <c r="R1952" t="str">
        <f>_xlfn.XLOOKUP(A1952,Table3[customer_no],Table3[state_id],"NOT FOUND")</f>
        <v>R1012</v>
      </c>
      <c r="S1952" s="34" cm="1">
        <f t="array" ref="S1952">_xlfn.XLOOKUP(A1952,Table3[customer_no],'Hospitalisation Details'!$F$2:$F$2344,"NOT FOUND")</f>
        <v>3594.17</v>
      </c>
      <c r="T1952" t="str">
        <f>_xlfn.XLOOKUP(A1952,Table2[Customer ID],Table2[BMI_category],"NOT FOUND")</f>
        <v>Normal Weight</v>
      </c>
      <c r="U1952" s="7">
        <f>_xlfn.XLOOKUP(A1952,Table2[Customer ID],Table2[no of surgery],"NOT FOUND")</f>
        <v>1</v>
      </c>
      <c r="V1952" t="str">
        <f>_xlfn.XLOOKUP(A1952,Table2[Customer ID],Table2[smoker_missing],"NOT FOUND")</f>
        <v>No</v>
      </c>
      <c r="W1952" t="str">
        <f t="shared" si="30"/>
        <v>Normal</v>
      </c>
      <c r="X1952" s="37">
        <f>SUM(Table5[[#This Row],[Title]:[Diabetes Level]])</f>
        <v>41387.595000000001</v>
      </c>
    </row>
    <row r="1953" spans="1:24" x14ac:dyDescent="0.25">
      <c r="A1953" t="s">
        <v>416</v>
      </c>
      <c r="B1953" t="str">
        <f>VLOOKUP(A1953,'Customer Names'!$A$2:$E$2336,3,FALSE)</f>
        <v>Mr.</v>
      </c>
      <c r="C1953" t="str">
        <f>_xlfn.XLOOKUP(A1953,$A$2:$A$2336,'Customer Names'!$D$2:$D$2336,"NOT FOUND")</f>
        <v>Apolo U.</v>
      </c>
      <c r="D1953" t="str">
        <f>_xlfn.XLOOKUP(A1953,$A$2:$A$2336,'Customer Names'!$E$2:$E$2336,"NOT FOUND")</f>
        <v>Rosales Ramirez</v>
      </c>
      <c r="E1953" cm="1">
        <f t="array" ref="E1953">_xlfn.XLOOKUP(A1953,$A$2:$A$2336,Table2[BMI],"NOT FOUND")</f>
        <v>32.700000000000003</v>
      </c>
      <c r="F1953" cm="1">
        <f t="array" ref="F1953">_xlfn.XLOOKUP(A1953,$A$2:$A$2336,Table2[HBA1C],"NOT FOUND")</f>
        <v>4.66</v>
      </c>
      <c r="G1953" t="str" cm="1">
        <f t="array" ref="G1953">_xlfn.XLOOKUP(A1953,$A$2:$A$2336,Table2[Heart Issues],"NOT FOUND")</f>
        <v>No</v>
      </c>
      <c r="H1953" t="str" cm="1">
        <f t="array" ref="H1953">_xlfn.XLOOKUP(A1953,$A$2:$A$2336,Table2[Any Transplants],"NOT FOUND")</f>
        <v>No</v>
      </c>
      <c r="I1953" t="str" cm="1">
        <f t="array" ref="I1953">_xlfn.XLOOKUP(A1953,$A$2:$A$2336,Table2[Cancer history],"NOT FOUND")</f>
        <v>No</v>
      </c>
      <c r="J1953" t="str">
        <f>_xlfn.XLOOKUP(A1953,Table3[customer_no],Table3[month],"NOT FOUND")</f>
        <v>Jun</v>
      </c>
      <c r="K1953" s="7">
        <f>_xlfn.XLOOKUP(A1953,Table3[customer_no],Table3[year_average],"NOT FOUND")</f>
        <v>1999</v>
      </c>
      <c r="L1953" cm="1">
        <f t="array" ref="L1953">_xlfn.XLOOKUP(A1953,Table3[customer_no],'Hospitalisation Details'!$D$2:$D$2344,"NOT FOUND")</f>
        <v>6</v>
      </c>
      <c r="M1953" s="33">
        <f>_xlfn.XLOOKUP(A1953,Table3[customer_no],Table3[dd/mm/yy],"NOT FOUND")</f>
        <v>36317</v>
      </c>
      <c r="N1953">
        <f>_xlfn.XLOOKUP(A1953,Table3[customer_no],Table3[age],"NOT FOUND")</f>
        <v>24</v>
      </c>
      <c r="O1953" cm="1">
        <f t="array" ref="O1953">_xlfn.XLOOKUP(A1953,Table3[customer_no],'Hospitalisation Details'!$E$2:$E$2344,"NOT FOUND")</f>
        <v>3</v>
      </c>
      <c r="P1953" t="str">
        <f>_xlfn.XLOOKUP(A1953,Table3[customer_no],Table3[hsplt_handled],"NOT FOUND")</f>
        <v>tier - 2</v>
      </c>
      <c r="Q1953" t="str">
        <f>_xlfn.XLOOKUP(A1953,Table3[customer_no],Table3[city_handled],"NOT FOUND")</f>
        <v>tier - 3</v>
      </c>
      <c r="R1953" t="str">
        <f>_xlfn.XLOOKUP(A1953,Table3[customer_no],Table3[state_id],"NOT FOUND")</f>
        <v>R1011</v>
      </c>
      <c r="S1953" s="34" cm="1">
        <f t="array" ref="S1953">_xlfn.XLOOKUP(A1953,Table3[customer_no],'Hospitalisation Details'!$F$2:$F$2344,"NOT FOUND")</f>
        <v>3591.48</v>
      </c>
      <c r="T1953" t="str">
        <f>_xlfn.XLOOKUP(A1953,Table2[Customer ID],Table2[BMI_category],"NOT FOUND")</f>
        <v>Obesity</v>
      </c>
      <c r="U1953" s="7">
        <f>_xlfn.XLOOKUP(A1953,Table2[Customer ID],Table2[no of surgery],"NOT FOUND")</f>
        <v>0</v>
      </c>
      <c r="V1953" t="str">
        <f>_xlfn.XLOOKUP(A1953,Table2[Customer ID],Table2[smoker_missing],"NOT FOUND")</f>
        <v>No</v>
      </c>
      <c r="W1953" t="str">
        <f t="shared" si="30"/>
        <v>Normal</v>
      </c>
      <c r="X1953" s="37">
        <f>SUM(Table5[[#This Row],[Title]:[Diabetes Level]])</f>
        <v>41977.840000000004</v>
      </c>
    </row>
    <row r="1954" spans="1:24" x14ac:dyDescent="0.25">
      <c r="A1954" t="s">
        <v>415</v>
      </c>
      <c r="B1954" t="str">
        <f>VLOOKUP(A1954,'Customer Names'!$A$2:$E$2336,3,FALSE)</f>
        <v>Mr.</v>
      </c>
      <c r="C1954" t="str">
        <f>_xlfn.XLOOKUP(A1954,$A$2:$A$2336,'Customer Names'!$D$2:$D$2336,"NOT FOUND")</f>
        <v>Alfons</v>
      </c>
      <c r="D1954" t="str">
        <f>_xlfn.XLOOKUP(A1954,$A$2:$A$2336,'Customer Names'!$E$2:$E$2336,"NOT FOUND")</f>
        <v>Marquez</v>
      </c>
      <c r="E1954" cm="1">
        <f t="array" ref="E1954">_xlfn.XLOOKUP(A1954,$A$2:$A$2336,Table2[BMI],"NOT FOUND")</f>
        <v>17.75</v>
      </c>
      <c r="F1954" cm="1">
        <f t="array" ref="F1954">_xlfn.XLOOKUP(A1954,$A$2:$A$2336,Table2[HBA1C],"NOT FOUND")</f>
        <v>6.8</v>
      </c>
      <c r="G1954" t="str" cm="1">
        <f t="array" ref="G1954">_xlfn.XLOOKUP(A1954,$A$2:$A$2336,Table2[Heart Issues],"NOT FOUND")</f>
        <v>yes</v>
      </c>
      <c r="H1954" t="str" cm="1">
        <f t="array" ref="H1954">_xlfn.XLOOKUP(A1954,$A$2:$A$2336,Table2[Any Transplants],"NOT FOUND")</f>
        <v>No</v>
      </c>
      <c r="I1954" t="str" cm="1">
        <f t="array" ref="I1954">_xlfn.XLOOKUP(A1954,$A$2:$A$2336,Table2[Cancer history],"NOT FOUND")</f>
        <v>No</v>
      </c>
      <c r="J1954" t="str">
        <f>_xlfn.XLOOKUP(A1954,Table3[customer_no],Table3[month],"NOT FOUND")</f>
        <v>Dec</v>
      </c>
      <c r="K1954" s="7">
        <f>_xlfn.XLOOKUP(A1954,Table3[customer_no],Table3[year_average],"NOT FOUND")</f>
        <v>1986</v>
      </c>
      <c r="L1954" cm="1">
        <f t="array" ref="L1954">_xlfn.XLOOKUP(A1954,Table3[customer_no],'Hospitalisation Details'!$D$2:$D$2344,"NOT FOUND")</f>
        <v>27</v>
      </c>
      <c r="M1954" s="33">
        <f>_xlfn.XLOOKUP(A1954,Table3[customer_no],Table3[dd/mm/yy],"NOT FOUND")</f>
        <v>31773</v>
      </c>
      <c r="N1954">
        <f>_xlfn.XLOOKUP(A1954,Table3[customer_no],Table3[age],"NOT FOUND")</f>
        <v>36</v>
      </c>
      <c r="O1954" cm="1">
        <f t="array" ref="O1954">_xlfn.XLOOKUP(A1954,Table3[customer_no],'Hospitalisation Details'!$E$2:$E$2344,"NOT FOUND")</f>
        <v>3</v>
      </c>
      <c r="P1954" t="str">
        <f>_xlfn.XLOOKUP(A1954,Table3[customer_no],Table3[hsplt_handled],"NOT FOUND")</f>
        <v>tier - 2</v>
      </c>
      <c r="Q1954" t="str">
        <f>_xlfn.XLOOKUP(A1954,Table3[customer_no],Table3[city_handled],"NOT FOUND")</f>
        <v>tier - 2</v>
      </c>
      <c r="R1954" t="str">
        <f>_xlfn.XLOOKUP(A1954,Table3[customer_no],Table3[state_id],"NOT FOUND")</f>
        <v>R1013</v>
      </c>
      <c r="S1954" s="34" cm="1">
        <f t="array" ref="S1954">_xlfn.XLOOKUP(A1954,Table3[customer_no],'Hospitalisation Details'!$F$2:$F$2344,"NOT FOUND")</f>
        <v>3589.14</v>
      </c>
      <c r="T1954" t="str">
        <f>_xlfn.XLOOKUP(A1954,Table2[Customer ID],Table2[BMI_category],"NOT FOUND")</f>
        <v>Underweight</v>
      </c>
      <c r="U1954" s="7">
        <f>_xlfn.XLOOKUP(A1954,Table2[Customer ID],Table2[no of surgery],"NOT FOUND")</f>
        <v>1</v>
      </c>
      <c r="V1954" t="str">
        <f>_xlfn.XLOOKUP(A1954,Table2[Customer ID],Table2[smoker_missing],"NOT FOUND")</f>
        <v>No</v>
      </c>
      <c r="W1954" t="str">
        <f t="shared" si="30"/>
        <v>Diabetes</v>
      </c>
      <c r="X1954" s="37">
        <f>SUM(Table5[[#This Row],[Title]:[Diabetes Level]])</f>
        <v>37439.69</v>
      </c>
    </row>
    <row r="1955" spans="1:24" x14ac:dyDescent="0.25">
      <c r="A1955" t="s">
        <v>414</v>
      </c>
      <c r="B1955" t="str">
        <f>VLOOKUP(A1955,'Customer Names'!$A$2:$E$2336,3,FALSE)</f>
        <v>Ms.</v>
      </c>
      <c r="C1955" t="str">
        <f>_xlfn.XLOOKUP(A1955,$A$2:$A$2336,'Customer Names'!$D$2:$D$2336,"NOT FOUND")</f>
        <v>Amber</v>
      </c>
      <c r="D1955" t="str">
        <f>_xlfn.XLOOKUP(A1955,$A$2:$A$2336,'Customer Names'!$E$2:$E$2336,"NOT FOUND")</f>
        <v>Green</v>
      </c>
      <c r="E1955" cm="1">
        <f t="array" ref="E1955">_xlfn.XLOOKUP(A1955,$A$2:$A$2336,Table2[BMI],"NOT FOUND")</f>
        <v>33.630000000000003</v>
      </c>
      <c r="F1955" cm="1">
        <f t="array" ref="F1955">_xlfn.XLOOKUP(A1955,$A$2:$A$2336,Table2[HBA1C],"NOT FOUND")</f>
        <v>4.47</v>
      </c>
      <c r="G1955" t="str" cm="1">
        <f t="array" ref="G1955">_xlfn.XLOOKUP(A1955,$A$2:$A$2336,Table2[Heart Issues],"NOT FOUND")</f>
        <v>yes</v>
      </c>
      <c r="H1955" t="str" cm="1">
        <f t="array" ref="H1955">_xlfn.XLOOKUP(A1955,$A$2:$A$2336,Table2[Any Transplants],"NOT FOUND")</f>
        <v>No</v>
      </c>
      <c r="I1955" t="str" cm="1">
        <f t="array" ref="I1955">_xlfn.XLOOKUP(A1955,$A$2:$A$2336,Table2[Cancer history],"NOT FOUND")</f>
        <v>No</v>
      </c>
      <c r="J1955" t="str">
        <f>_xlfn.XLOOKUP(A1955,Table3[customer_no],Table3[month],"NOT FOUND")</f>
        <v>Nov</v>
      </c>
      <c r="K1955" s="7">
        <f>_xlfn.XLOOKUP(A1955,Table3[customer_no],Table3[year_average],"NOT FOUND")</f>
        <v>2001</v>
      </c>
      <c r="L1955" cm="1">
        <f t="array" ref="L1955">_xlfn.XLOOKUP(A1955,Table3[customer_no],'Hospitalisation Details'!$D$2:$D$2344,"NOT FOUND")</f>
        <v>11</v>
      </c>
      <c r="M1955" s="33">
        <f>_xlfn.XLOOKUP(A1955,Table3[customer_no],Table3[dd/mm/yy],"NOT FOUND")</f>
        <v>37206</v>
      </c>
      <c r="N1955">
        <f>_xlfn.XLOOKUP(A1955,Table3[customer_no],Table3[age],"NOT FOUND")</f>
        <v>21</v>
      </c>
      <c r="O1955" cm="1">
        <f t="array" ref="O1955">_xlfn.XLOOKUP(A1955,Table3[customer_no],'Hospitalisation Details'!$E$2:$E$2344,"NOT FOUND")</f>
        <v>2</v>
      </c>
      <c r="P1955" t="str">
        <f>_xlfn.XLOOKUP(A1955,Table3[customer_no],Table3[hsplt_handled],"NOT FOUND")</f>
        <v>tier - 2</v>
      </c>
      <c r="Q1955" t="str">
        <f>_xlfn.XLOOKUP(A1955,Table3[customer_no],Table3[city_handled],"NOT FOUND")</f>
        <v>tier - 2</v>
      </c>
      <c r="R1955" t="str">
        <f>_xlfn.XLOOKUP(A1955,Table3[customer_no],Table3[state_id],"NOT FOUND")</f>
        <v>R1012</v>
      </c>
      <c r="S1955" s="34" cm="1">
        <f t="array" ref="S1955">_xlfn.XLOOKUP(A1955,Table3[customer_no],'Hospitalisation Details'!$F$2:$F$2344,"NOT FOUND")</f>
        <v>3579.83</v>
      </c>
      <c r="T1955" t="str">
        <f>_xlfn.XLOOKUP(A1955,Table2[Customer ID],Table2[BMI_category],"NOT FOUND")</f>
        <v>Obesity</v>
      </c>
      <c r="U1955" s="7">
        <f>_xlfn.XLOOKUP(A1955,Table2[Customer ID],Table2[no of surgery],"NOT FOUND")</f>
        <v>0</v>
      </c>
      <c r="V1955" t="str">
        <f>_xlfn.XLOOKUP(A1955,Table2[Customer ID],Table2[smoker_missing],"NOT FOUND")</f>
        <v>No</v>
      </c>
      <c r="W1955" t="str">
        <f t="shared" si="30"/>
        <v>Normal</v>
      </c>
      <c r="X1955" s="37">
        <f>SUM(Table5[[#This Row],[Title]:[Diabetes Level]])</f>
        <v>42858.93</v>
      </c>
    </row>
    <row r="1956" spans="1:24" x14ac:dyDescent="0.25">
      <c r="A1956" t="s">
        <v>413</v>
      </c>
      <c r="B1956" t="str">
        <f>VLOOKUP(A1956,'Customer Names'!$A$2:$E$2336,3,FALSE)</f>
        <v>Ms.</v>
      </c>
      <c r="C1956" t="str">
        <f>_xlfn.XLOOKUP(A1956,$A$2:$A$2336,'Customer Names'!$D$2:$D$2336,"NOT FOUND")</f>
        <v>Leah C.</v>
      </c>
      <c r="D1956" t="str">
        <f>_xlfn.XLOOKUP(A1956,$A$2:$A$2336,'Customer Names'!$E$2:$E$2336,"NOT FOUND")</f>
        <v>Schubel</v>
      </c>
      <c r="E1956" cm="1">
        <f t="array" ref="E1956">_xlfn.XLOOKUP(A1956,$A$2:$A$2336,Table2[BMI],"NOT FOUND")</f>
        <v>34.799999999999997</v>
      </c>
      <c r="F1956" cm="1">
        <f t="array" ref="F1956">_xlfn.XLOOKUP(A1956,$A$2:$A$2336,Table2[HBA1C],"NOT FOUND")</f>
        <v>4.08</v>
      </c>
      <c r="G1956" t="str" cm="1">
        <f t="array" ref="G1956">_xlfn.XLOOKUP(A1956,$A$2:$A$2336,Table2[Heart Issues],"NOT FOUND")</f>
        <v>yes</v>
      </c>
      <c r="H1956" t="str" cm="1">
        <f t="array" ref="H1956">_xlfn.XLOOKUP(A1956,$A$2:$A$2336,Table2[Any Transplants],"NOT FOUND")</f>
        <v>No</v>
      </c>
      <c r="I1956" t="str" cm="1">
        <f t="array" ref="I1956">_xlfn.XLOOKUP(A1956,$A$2:$A$2336,Table2[Cancer history],"NOT FOUND")</f>
        <v>No</v>
      </c>
      <c r="J1956" t="str">
        <f>_xlfn.XLOOKUP(A1956,Table3[customer_no],Table3[month],"NOT FOUND")</f>
        <v>Aug</v>
      </c>
      <c r="K1956" s="7">
        <f>_xlfn.XLOOKUP(A1956,Table3[customer_no],Table3[year_average],"NOT FOUND")</f>
        <v>1995</v>
      </c>
      <c r="L1956" cm="1">
        <f t="array" ref="L1956">_xlfn.XLOOKUP(A1956,Table3[customer_no],'Hospitalisation Details'!$D$2:$D$2344,"NOT FOUND")</f>
        <v>23</v>
      </c>
      <c r="M1956" s="33">
        <f>_xlfn.XLOOKUP(A1956,Table3[customer_no],Table3[dd/mm/yy],"NOT FOUND")</f>
        <v>34934</v>
      </c>
      <c r="N1956">
        <f>_xlfn.XLOOKUP(A1956,Table3[customer_no],Table3[age],"NOT FOUND")</f>
        <v>27</v>
      </c>
      <c r="O1956" cm="1">
        <f t="array" ref="O1956">_xlfn.XLOOKUP(A1956,Table3[customer_no],'Hospitalisation Details'!$E$2:$E$2344,"NOT FOUND")</f>
        <v>1</v>
      </c>
      <c r="P1956" t="str">
        <f>_xlfn.XLOOKUP(A1956,Table3[customer_no],Table3[hsplt_handled],"NOT FOUND")</f>
        <v>tier - 2</v>
      </c>
      <c r="Q1956" t="str">
        <f>_xlfn.XLOOKUP(A1956,Table3[customer_no],Table3[city_handled],"NOT FOUND")</f>
        <v>tier - 3</v>
      </c>
      <c r="R1956" t="str">
        <f>_xlfn.XLOOKUP(A1956,Table3[customer_no],Table3[state_id],"NOT FOUND")</f>
        <v>R1011</v>
      </c>
      <c r="S1956" s="34" cm="1">
        <f t="array" ref="S1956">_xlfn.XLOOKUP(A1956,Table3[customer_no],'Hospitalisation Details'!$F$2:$F$2344,"NOT FOUND")</f>
        <v>3578</v>
      </c>
      <c r="T1956" t="str">
        <f>_xlfn.XLOOKUP(A1956,Table2[Customer ID],Table2[BMI_category],"NOT FOUND")</f>
        <v>Obesity</v>
      </c>
      <c r="U1956" s="7">
        <f>_xlfn.XLOOKUP(A1956,Table2[Customer ID],Table2[no of surgery],"NOT FOUND")</f>
        <v>1</v>
      </c>
      <c r="V1956" t="str">
        <f>_xlfn.XLOOKUP(A1956,Table2[Customer ID],Table2[smoker_missing],"NOT FOUND")</f>
        <v>No</v>
      </c>
      <c r="W1956" t="str">
        <f t="shared" si="30"/>
        <v>Normal</v>
      </c>
      <c r="X1956" s="37">
        <f>SUM(Table5[[#This Row],[Title]:[Diabetes Level]])</f>
        <v>40597.879999999997</v>
      </c>
    </row>
    <row r="1957" spans="1:24" x14ac:dyDescent="0.25">
      <c r="A1957" t="s">
        <v>412</v>
      </c>
      <c r="B1957" t="str">
        <f>VLOOKUP(A1957,'Customer Names'!$A$2:$E$2336,3,FALSE)</f>
        <v>Ms.</v>
      </c>
      <c r="C1957" t="str">
        <f>_xlfn.XLOOKUP(A1957,$A$2:$A$2336,'Customer Names'!$D$2:$D$2336,"NOT FOUND")</f>
        <v>Lilia</v>
      </c>
      <c r="D1957" t="str">
        <f>_xlfn.XLOOKUP(A1957,$A$2:$A$2336,'Customer Names'!$E$2:$E$2336,"NOT FOUND")</f>
        <v>Jimenez</v>
      </c>
      <c r="E1957" cm="1">
        <f t="array" ref="E1957">_xlfn.XLOOKUP(A1957,$A$2:$A$2336,Table2[BMI],"NOT FOUND")</f>
        <v>16.809999999999999</v>
      </c>
      <c r="F1957" cm="1">
        <f t="array" ref="F1957">_xlfn.XLOOKUP(A1957,$A$2:$A$2336,Table2[HBA1C],"NOT FOUND")</f>
        <v>5.51</v>
      </c>
      <c r="G1957" t="str" cm="1">
        <f t="array" ref="G1957">_xlfn.XLOOKUP(A1957,$A$2:$A$2336,Table2[Heart Issues],"NOT FOUND")</f>
        <v>yes</v>
      </c>
      <c r="H1957" t="str" cm="1">
        <f t="array" ref="H1957">_xlfn.XLOOKUP(A1957,$A$2:$A$2336,Table2[Any Transplants],"NOT FOUND")</f>
        <v>No</v>
      </c>
      <c r="I1957" t="str" cm="1">
        <f t="array" ref="I1957">_xlfn.XLOOKUP(A1957,$A$2:$A$2336,Table2[Cancer history],"NOT FOUND")</f>
        <v>No</v>
      </c>
      <c r="J1957" t="str">
        <f>_xlfn.XLOOKUP(A1957,Table3[customer_no],Table3[month],"NOT FOUND")</f>
        <v>Aug</v>
      </c>
      <c r="K1957" s="7">
        <f>_xlfn.XLOOKUP(A1957,Table3[customer_no],Table3[year_average],"NOT FOUND")</f>
        <v>1988</v>
      </c>
      <c r="L1957" cm="1">
        <f t="array" ref="L1957">_xlfn.XLOOKUP(A1957,Table3[customer_no],'Hospitalisation Details'!$D$2:$D$2344,"NOT FOUND")</f>
        <v>18</v>
      </c>
      <c r="M1957" s="33">
        <f>_xlfn.XLOOKUP(A1957,Table3[customer_no],Table3[dd/mm/yy],"NOT FOUND")</f>
        <v>32373</v>
      </c>
      <c r="N1957">
        <f>_xlfn.XLOOKUP(A1957,Table3[customer_no],Table3[age],"NOT FOUND")</f>
        <v>34</v>
      </c>
      <c r="O1957" cm="1">
        <f t="array" ref="O1957">_xlfn.XLOOKUP(A1957,Table3[customer_no],'Hospitalisation Details'!$E$2:$E$2344,"NOT FOUND")</f>
        <v>3</v>
      </c>
      <c r="P1957" t="str">
        <f>_xlfn.XLOOKUP(A1957,Table3[customer_no],Table3[hsplt_handled],"NOT FOUND")</f>
        <v>tier - 2</v>
      </c>
      <c r="Q1957" t="str">
        <f>_xlfn.XLOOKUP(A1957,Table3[customer_no],Table3[city_handled],"NOT FOUND")</f>
        <v>tier - 1</v>
      </c>
      <c r="R1957" t="str">
        <f>_xlfn.XLOOKUP(A1957,Table3[customer_no],Table3[state_id],"NOT FOUND")</f>
        <v>R1012</v>
      </c>
      <c r="S1957" s="34" cm="1">
        <f t="array" ref="S1957">_xlfn.XLOOKUP(A1957,Table3[customer_no],'Hospitalisation Details'!$F$2:$F$2344,"NOT FOUND")</f>
        <v>3569.96</v>
      </c>
      <c r="T1957" t="str">
        <f>_xlfn.XLOOKUP(A1957,Table2[Customer ID],Table2[BMI_category],"NOT FOUND")</f>
        <v>Underweight</v>
      </c>
      <c r="U1957" s="7">
        <f>_xlfn.XLOOKUP(A1957,Table2[Customer ID],Table2[no of surgery],"NOT FOUND")</f>
        <v>1</v>
      </c>
      <c r="V1957" t="str">
        <f>_xlfn.XLOOKUP(A1957,Table2[Customer ID],Table2[smoker_missing],"NOT FOUND")</f>
        <v>No</v>
      </c>
      <c r="W1957" t="str">
        <f t="shared" si="30"/>
        <v>Normal</v>
      </c>
      <c r="X1957" s="37">
        <f>SUM(Table5[[#This Row],[Title]:[Diabetes Level]])</f>
        <v>38009.279999999999</v>
      </c>
    </row>
    <row r="1958" spans="1:24" x14ac:dyDescent="0.25">
      <c r="A1958" t="s">
        <v>411</v>
      </c>
      <c r="B1958" t="str">
        <f>VLOOKUP(A1958,'Customer Names'!$A$2:$E$2336,3,FALSE)</f>
        <v>Mr.</v>
      </c>
      <c r="C1958" t="str">
        <f>_xlfn.XLOOKUP(A1958,$A$2:$A$2336,'Customer Names'!$D$2:$D$2336,"NOT FOUND")</f>
        <v>Danny</v>
      </c>
      <c r="D1958" t="str">
        <f>_xlfn.XLOOKUP(A1958,$A$2:$A$2336,'Customer Names'!$E$2:$E$2336,"NOT FOUND")</f>
        <v>Zimny-Schmitt</v>
      </c>
      <c r="E1958" cm="1">
        <f t="array" ref="E1958">_xlfn.XLOOKUP(A1958,$A$2:$A$2336,Table2[BMI],"NOT FOUND")</f>
        <v>16.690000000000001</v>
      </c>
      <c r="F1958" cm="1">
        <f t="array" ref="F1958">_xlfn.XLOOKUP(A1958,$A$2:$A$2336,Table2[HBA1C],"NOT FOUND")</f>
        <v>8.4</v>
      </c>
      <c r="G1958" t="str" cm="1">
        <f t="array" ref="G1958">_xlfn.XLOOKUP(A1958,$A$2:$A$2336,Table2[Heart Issues],"NOT FOUND")</f>
        <v>yes</v>
      </c>
      <c r="H1958" t="str" cm="1">
        <f t="array" ref="H1958">_xlfn.XLOOKUP(A1958,$A$2:$A$2336,Table2[Any Transplants],"NOT FOUND")</f>
        <v>No</v>
      </c>
      <c r="I1958" t="str" cm="1">
        <f t="array" ref="I1958">_xlfn.XLOOKUP(A1958,$A$2:$A$2336,Table2[Cancer history],"NOT FOUND")</f>
        <v>No</v>
      </c>
      <c r="J1958" t="str">
        <f>_xlfn.XLOOKUP(A1958,Table3[customer_no],Table3[month],"NOT FOUND")</f>
        <v>Oct</v>
      </c>
      <c r="K1958" s="7">
        <f>_xlfn.XLOOKUP(A1958,Table3[customer_no],Table3[year_average],"NOT FOUND")</f>
        <v>1981</v>
      </c>
      <c r="L1958" cm="1">
        <f t="array" ref="L1958">_xlfn.XLOOKUP(A1958,Table3[customer_no],'Hospitalisation Details'!$D$2:$D$2344,"NOT FOUND")</f>
        <v>10</v>
      </c>
      <c r="M1958" s="33">
        <f>_xlfn.XLOOKUP(A1958,Table3[customer_no],Table3[dd/mm/yy],"NOT FOUND")</f>
        <v>29869</v>
      </c>
      <c r="N1958">
        <f>_xlfn.XLOOKUP(A1958,Table3[customer_no],Table3[age],"NOT FOUND")</f>
        <v>41</v>
      </c>
      <c r="O1958" cm="1">
        <f t="array" ref="O1958">_xlfn.XLOOKUP(A1958,Table3[customer_no],'Hospitalisation Details'!$E$2:$E$2344,"NOT FOUND")</f>
        <v>1</v>
      </c>
      <c r="P1958" t="str">
        <f>_xlfn.XLOOKUP(A1958,Table3[customer_no],Table3[hsplt_handled],"NOT FOUND")</f>
        <v>tier - 2</v>
      </c>
      <c r="Q1958" t="str">
        <f>_xlfn.XLOOKUP(A1958,Table3[customer_no],Table3[city_handled],"NOT FOUND")</f>
        <v>tier - 1</v>
      </c>
      <c r="R1958" t="str">
        <f>_xlfn.XLOOKUP(A1958,Table3[customer_no],Table3[state_id],"NOT FOUND")</f>
        <v>R1013</v>
      </c>
      <c r="S1958" s="34" cm="1">
        <f t="array" ref="S1958">_xlfn.XLOOKUP(A1958,Table3[customer_no],'Hospitalisation Details'!$F$2:$F$2344,"NOT FOUND")</f>
        <v>3562.87</v>
      </c>
      <c r="T1958" t="str">
        <f>_xlfn.XLOOKUP(A1958,Table2[Customer ID],Table2[BMI_category],"NOT FOUND")</f>
        <v>Underweight</v>
      </c>
      <c r="U1958" s="7">
        <f>_xlfn.XLOOKUP(A1958,Table2[Customer ID],Table2[no of surgery],"NOT FOUND")</f>
        <v>0</v>
      </c>
      <c r="V1958" t="str">
        <f>_xlfn.XLOOKUP(A1958,Table2[Customer ID],Table2[smoker_missing],"NOT FOUND")</f>
        <v>No</v>
      </c>
      <c r="W1958" t="str">
        <f t="shared" si="30"/>
        <v>Diabetes</v>
      </c>
      <c r="X1958" s="37">
        <f>SUM(Table5[[#This Row],[Title]:[Diabetes Level]])</f>
        <v>35489.96</v>
      </c>
    </row>
    <row r="1959" spans="1:24" x14ac:dyDescent="0.25">
      <c r="A1959" t="s">
        <v>410</v>
      </c>
      <c r="B1959" t="str">
        <f>VLOOKUP(A1959,'Customer Names'!$A$2:$E$2336,3,FALSE)</f>
        <v>Ms.</v>
      </c>
      <c r="C1959" t="str">
        <f>_xlfn.XLOOKUP(A1959,$A$2:$A$2336,'Customer Names'!$D$2:$D$2336,"NOT FOUND")</f>
        <v>Lauren</v>
      </c>
      <c r="D1959" t="str">
        <f>_xlfn.XLOOKUP(A1959,$A$2:$A$2336,'Customer Names'!$E$2:$E$2336,"NOT FOUND")</f>
        <v>Hill</v>
      </c>
      <c r="E1959" cm="1">
        <f t="array" ref="E1959">_xlfn.XLOOKUP(A1959,$A$2:$A$2336,Table2[BMI],"NOT FOUND")</f>
        <v>23.21</v>
      </c>
      <c r="F1959" cm="1">
        <f t="array" ref="F1959">_xlfn.XLOOKUP(A1959,$A$2:$A$2336,Table2[HBA1C],"NOT FOUND")</f>
        <v>5.14</v>
      </c>
      <c r="G1959" t="str" cm="1">
        <f t="array" ref="G1959">_xlfn.XLOOKUP(A1959,$A$2:$A$2336,Table2[Heart Issues],"NOT FOUND")</f>
        <v>yes</v>
      </c>
      <c r="H1959" t="str" cm="1">
        <f t="array" ref="H1959">_xlfn.XLOOKUP(A1959,$A$2:$A$2336,Table2[Any Transplants],"NOT FOUND")</f>
        <v>No</v>
      </c>
      <c r="I1959" t="str" cm="1">
        <f t="array" ref="I1959">_xlfn.XLOOKUP(A1959,$A$2:$A$2336,Table2[Cancer history],"NOT FOUND")</f>
        <v>No</v>
      </c>
      <c r="J1959" t="str">
        <f>_xlfn.XLOOKUP(A1959,Table3[customer_no],Table3[month],"NOT FOUND")</f>
        <v>Jun</v>
      </c>
      <c r="K1959" s="7">
        <f>_xlfn.XLOOKUP(A1959,Table3[customer_no],Table3[year_average],"NOT FOUND")</f>
        <v>1995</v>
      </c>
      <c r="L1959" cm="1">
        <f t="array" ref="L1959">_xlfn.XLOOKUP(A1959,Table3[customer_no],'Hospitalisation Details'!$D$2:$D$2344,"NOT FOUND")</f>
        <v>16</v>
      </c>
      <c r="M1959" s="33">
        <f>_xlfn.XLOOKUP(A1959,Table3[customer_no],Table3[dd/mm/yy],"NOT FOUND")</f>
        <v>34866</v>
      </c>
      <c r="N1959">
        <f>_xlfn.XLOOKUP(A1959,Table3[customer_no],Table3[age],"NOT FOUND")</f>
        <v>27</v>
      </c>
      <c r="O1959" cm="1">
        <f t="array" ref="O1959">_xlfn.XLOOKUP(A1959,Table3[customer_no],'Hospitalisation Details'!$E$2:$E$2344,"NOT FOUND")</f>
        <v>1</v>
      </c>
      <c r="P1959" t="str">
        <f>_xlfn.XLOOKUP(A1959,Table3[customer_no],Table3[hsplt_handled],"NOT FOUND")</f>
        <v>tier - 2</v>
      </c>
      <c r="Q1959" t="str">
        <f>_xlfn.XLOOKUP(A1959,Table3[customer_no],Table3[city_handled],"NOT FOUND")</f>
        <v>tier - 1</v>
      </c>
      <c r="R1959" t="str">
        <f>_xlfn.XLOOKUP(A1959,Table3[customer_no],Table3[state_id],"NOT FOUND")</f>
        <v>R1013</v>
      </c>
      <c r="S1959" s="34" cm="1">
        <f t="array" ref="S1959">_xlfn.XLOOKUP(A1959,Table3[customer_no],'Hospitalisation Details'!$F$2:$F$2344,"NOT FOUND")</f>
        <v>3561.89</v>
      </c>
      <c r="T1959" t="str">
        <f>_xlfn.XLOOKUP(A1959,Table2[Customer ID],Table2[BMI_category],"NOT FOUND")</f>
        <v>Normal Weight</v>
      </c>
      <c r="U1959" s="7">
        <f>_xlfn.XLOOKUP(A1959,Table2[Customer ID],Table2[no of surgery],"NOT FOUND")</f>
        <v>1</v>
      </c>
      <c r="V1959" t="str">
        <f>_xlfn.XLOOKUP(A1959,Table2[Customer ID],Table2[smoker_missing],"NOT FOUND")</f>
        <v>No</v>
      </c>
      <c r="W1959" t="str">
        <f t="shared" si="30"/>
        <v>Normal</v>
      </c>
      <c r="X1959" s="37">
        <f>SUM(Table5[[#This Row],[Title]:[Diabetes Level]])</f>
        <v>40496.239999999998</v>
      </c>
    </row>
    <row r="1960" spans="1:24" x14ac:dyDescent="0.25">
      <c r="A1960" t="s">
        <v>409</v>
      </c>
      <c r="B1960" t="str">
        <f>VLOOKUP(A1960,'Customer Names'!$A$2:$E$2336,3,FALSE)</f>
        <v>Ms.</v>
      </c>
      <c r="C1960" t="str">
        <f>_xlfn.XLOOKUP(A1960,$A$2:$A$2336,'Customer Names'!$D$2:$D$2336,"NOT FOUND")</f>
        <v>Courtney</v>
      </c>
      <c r="D1960" t="str">
        <f>_xlfn.XLOOKUP(A1960,$A$2:$A$2336,'Customer Names'!$E$2:$E$2336,"NOT FOUND")</f>
        <v>Brohart</v>
      </c>
      <c r="E1960" cm="1">
        <f t="array" ref="E1960">_xlfn.XLOOKUP(A1960,$A$2:$A$2336,Table2[BMI],"NOT FOUND")</f>
        <v>25.175000000000001</v>
      </c>
      <c r="F1960" cm="1">
        <f t="array" ref="F1960">_xlfn.XLOOKUP(A1960,$A$2:$A$2336,Table2[HBA1C],"NOT FOUND")</f>
        <v>5.21</v>
      </c>
      <c r="G1960" t="str" cm="1">
        <f t="array" ref="G1960">_xlfn.XLOOKUP(A1960,$A$2:$A$2336,Table2[Heart Issues],"NOT FOUND")</f>
        <v>yes</v>
      </c>
      <c r="H1960" t="str" cm="1">
        <f t="array" ref="H1960">_xlfn.XLOOKUP(A1960,$A$2:$A$2336,Table2[Any Transplants],"NOT FOUND")</f>
        <v>No</v>
      </c>
      <c r="I1960" t="str" cm="1">
        <f t="array" ref="I1960">_xlfn.XLOOKUP(A1960,$A$2:$A$2336,Table2[Cancer history],"NOT FOUND")</f>
        <v>No</v>
      </c>
      <c r="J1960" t="str">
        <f>_xlfn.XLOOKUP(A1960,Table3[customer_no],Table3[month],"NOT FOUND")</f>
        <v>Oct</v>
      </c>
      <c r="K1960" s="7">
        <f>_xlfn.XLOOKUP(A1960,Table3[customer_no],Table3[year_average],"NOT FOUND")</f>
        <v>1995</v>
      </c>
      <c r="L1960" cm="1">
        <f t="array" ref="L1960">_xlfn.XLOOKUP(A1960,Table3[customer_no],'Hospitalisation Details'!$D$2:$D$2344,"NOT FOUND")</f>
        <v>9</v>
      </c>
      <c r="M1960" s="33">
        <f>_xlfn.XLOOKUP(A1960,Table3[customer_no],Table3[dd/mm/yy],"NOT FOUND")</f>
        <v>34981</v>
      </c>
      <c r="N1960">
        <f>_xlfn.XLOOKUP(A1960,Table3[customer_no],Table3[age],"NOT FOUND")</f>
        <v>27</v>
      </c>
      <c r="O1960" cm="1">
        <f t="array" ref="O1960">_xlfn.XLOOKUP(A1960,Table3[customer_no],'Hospitalisation Details'!$E$2:$E$2344,"NOT FOUND")</f>
        <v>0</v>
      </c>
      <c r="P1960" t="str">
        <f>_xlfn.XLOOKUP(A1960,Table3[customer_no],Table3[hsplt_handled],"NOT FOUND")</f>
        <v>tier - 2</v>
      </c>
      <c r="Q1960" t="str">
        <f>_xlfn.XLOOKUP(A1960,Table3[customer_no],Table3[city_handled],"NOT FOUND")</f>
        <v>tier - 3</v>
      </c>
      <c r="R1960" t="str">
        <f>_xlfn.XLOOKUP(A1960,Table3[customer_no],Table3[state_id],"NOT FOUND")</f>
        <v>R1024</v>
      </c>
      <c r="S1960" s="34" cm="1">
        <f t="array" ref="S1960">_xlfn.XLOOKUP(A1960,Table3[customer_no],'Hospitalisation Details'!$F$2:$F$2344,"NOT FOUND")</f>
        <v>3558.62</v>
      </c>
      <c r="T1960" t="str">
        <f>_xlfn.XLOOKUP(A1960,Table2[Customer ID],Table2[BMI_category],"NOT FOUND")</f>
        <v>Overweight</v>
      </c>
      <c r="U1960" s="7">
        <f>_xlfn.XLOOKUP(A1960,Table2[Customer ID],Table2[no of surgery],"NOT FOUND")</f>
        <v>1</v>
      </c>
      <c r="V1960" t="str">
        <f>_xlfn.XLOOKUP(A1960,Table2[Customer ID],Table2[smoker_missing],"NOT FOUND")</f>
        <v>No</v>
      </c>
      <c r="W1960" t="str">
        <f t="shared" si="30"/>
        <v>Normal</v>
      </c>
      <c r="X1960" s="37">
        <f>SUM(Table5[[#This Row],[Title]:[Diabetes Level]])</f>
        <v>40602.005000000005</v>
      </c>
    </row>
    <row r="1961" spans="1:24" x14ac:dyDescent="0.25">
      <c r="A1961" t="s">
        <v>408</v>
      </c>
      <c r="B1961" t="str">
        <f>VLOOKUP(A1961,'Customer Names'!$A$2:$E$2336,3,FALSE)</f>
        <v>Ms.</v>
      </c>
      <c r="C1961" t="str">
        <f>_xlfn.XLOOKUP(A1961,$A$2:$A$2336,'Customer Names'!$D$2:$D$2336,"NOT FOUND")</f>
        <v>Elizabeth</v>
      </c>
      <c r="D1961" t="str">
        <f>_xlfn.XLOOKUP(A1961,$A$2:$A$2336,'Customer Names'!$E$2:$E$2336,"NOT FOUND")</f>
        <v>Ryan</v>
      </c>
      <c r="E1961" cm="1">
        <f t="array" ref="E1961">_xlfn.XLOOKUP(A1961,$A$2:$A$2336,Table2[BMI],"NOT FOUND")</f>
        <v>34.770000000000003</v>
      </c>
      <c r="F1961" cm="1">
        <f t="array" ref="F1961">_xlfn.XLOOKUP(A1961,$A$2:$A$2336,Table2[HBA1C],"NOT FOUND")</f>
        <v>6.23</v>
      </c>
      <c r="G1961" t="str" cm="1">
        <f t="array" ref="G1961">_xlfn.XLOOKUP(A1961,$A$2:$A$2336,Table2[Heart Issues],"NOT FOUND")</f>
        <v>No</v>
      </c>
      <c r="H1961" t="str" cm="1">
        <f t="array" ref="H1961">_xlfn.XLOOKUP(A1961,$A$2:$A$2336,Table2[Any Transplants],"NOT FOUND")</f>
        <v>No</v>
      </c>
      <c r="I1961" t="str" cm="1">
        <f t="array" ref="I1961">_xlfn.XLOOKUP(A1961,$A$2:$A$2336,Table2[Cancer history],"NOT FOUND")</f>
        <v>No</v>
      </c>
      <c r="J1961" t="str">
        <f>_xlfn.XLOOKUP(A1961,Table3[customer_no],Table3[month],"NOT FOUND")</f>
        <v>Sep</v>
      </c>
      <c r="K1961" s="7">
        <f>_xlfn.XLOOKUP(A1961,Table3[customer_no],Table3[year_average],"NOT FOUND")</f>
        <v>1994</v>
      </c>
      <c r="L1961" cm="1">
        <f t="array" ref="L1961">_xlfn.XLOOKUP(A1961,Table3[customer_no],'Hospitalisation Details'!$D$2:$D$2344,"NOT FOUND")</f>
        <v>24</v>
      </c>
      <c r="M1961" s="33">
        <f>_xlfn.XLOOKUP(A1961,Table3[customer_no],Table3[dd/mm/yy],"NOT FOUND")</f>
        <v>34601</v>
      </c>
      <c r="N1961">
        <f>_xlfn.XLOOKUP(A1961,Table3[customer_no],Table3[age],"NOT FOUND")</f>
        <v>28</v>
      </c>
      <c r="O1961" cm="1">
        <f t="array" ref="O1961">_xlfn.XLOOKUP(A1961,Table3[customer_no],'Hospitalisation Details'!$E$2:$E$2344,"NOT FOUND")</f>
        <v>0</v>
      </c>
      <c r="P1961" t="str">
        <f>_xlfn.XLOOKUP(A1961,Table3[customer_no],Table3[hsplt_handled],"NOT FOUND")</f>
        <v>tier - 2</v>
      </c>
      <c r="Q1961" t="str">
        <f>_xlfn.XLOOKUP(A1961,Table3[customer_no],Table3[city_handled],"NOT FOUND")</f>
        <v>tier - 3</v>
      </c>
      <c r="R1961" t="str">
        <f>_xlfn.XLOOKUP(A1961,Table3[customer_no],Table3[state_id],"NOT FOUND")</f>
        <v>R1012</v>
      </c>
      <c r="S1961" s="34" cm="1">
        <f t="array" ref="S1961">_xlfn.XLOOKUP(A1961,Table3[customer_no],'Hospitalisation Details'!$F$2:$F$2344,"NOT FOUND")</f>
        <v>3556.92</v>
      </c>
      <c r="T1961" t="str">
        <f>_xlfn.XLOOKUP(A1961,Table2[Customer ID],Table2[BMI_category],"NOT FOUND")</f>
        <v>Obesity</v>
      </c>
      <c r="U1961" s="7">
        <f>_xlfn.XLOOKUP(A1961,Table2[Customer ID],Table2[no of surgery],"NOT FOUND")</f>
        <v>0</v>
      </c>
      <c r="V1961" t="str">
        <f>_xlfn.XLOOKUP(A1961,Table2[Customer ID],Table2[smoker_missing],"NOT FOUND")</f>
        <v>No</v>
      </c>
      <c r="W1961" t="str">
        <f t="shared" si="30"/>
        <v>Prediabetes</v>
      </c>
      <c r="X1961" s="37">
        <f>SUM(Table5[[#This Row],[Title]:[Diabetes Level]])</f>
        <v>40244.92</v>
      </c>
    </row>
    <row r="1962" spans="1:24" x14ac:dyDescent="0.25">
      <c r="A1962" t="s">
        <v>407</v>
      </c>
      <c r="B1962" t="str">
        <f>VLOOKUP(A1962,'Customer Names'!$A$2:$E$2336,3,FALSE)</f>
        <v>Ms.</v>
      </c>
      <c r="C1962" t="str">
        <f>_xlfn.XLOOKUP(A1962,$A$2:$A$2336,'Customer Names'!$D$2:$D$2336,"NOT FOUND")</f>
        <v>Satomi</v>
      </c>
      <c r="D1962" t="str">
        <f>_xlfn.XLOOKUP(A1962,$A$2:$A$2336,'Customer Names'!$E$2:$E$2336,"NOT FOUND")</f>
        <v>Oka</v>
      </c>
      <c r="E1962" cm="1">
        <f t="array" ref="E1962">_xlfn.XLOOKUP(A1962,$A$2:$A$2336,Table2[BMI],"NOT FOUND")</f>
        <v>27.7</v>
      </c>
      <c r="F1962" cm="1">
        <f t="array" ref="F1962">_xlfn.XLOOKUP(A1962,$A$2:$A$2336,Table2[HBA1C],"NOT FOUND")</f>
        <v>5.6</v>
      </c>
      <c r="G1962" t="str" cm="1">
        <f t="array" ref="G1962">_xlfn.XLOOKUP(A1962,$A$2:$A$2336,Table2[Heart Issues],"NOT FOUND")</f>
        <v>No</v>
      </c>
      <c r="H1962" t="str" cm="1">
        <f t="array" ref="H1962">_xlfn.XLOOKUP(A1962,$A$2:$A$2336,Table2[Any Transplants],"NOT FOUND")</f>
        <v>No</v>
      </c>
      <c r="I1962" t="str" cm="1">
        <f t="array" ref="I1962">_xlfn.XLOOKUP(A1962,$A$2:$A$2336,Table2[Cancer history],"NOT FOUND")</f>
        <v>No</v>
      </c>
      <c r="J1962" t="str">
        <f>_xlfn.XLOOKUP(A1962,Table3[customer_no],Table3[month],"NOT FOUND")</f>
        <v>Dec</v>
      </c>
      <c r="K1962" s="7">
        <f>_xlfn.XLOOKUP(A1962,Table3[customer_no],Table3[year_average],"NOT FOUND")</f>
        <v>1992</v>
      </c>
      <c r="L1962" cm="1">
        <f t="array" ref="L1962">_xlfn.XLOOKUP(A1962,Table3[customer_no],'Hospitalisation Details'!$D$2:$D$2344,"NOT FOUND")</f>
        <v>22</v>
      </c>
      <c r="M1962" s="33">
        <f>_xlfn.XLOOKUP(A1962,Table3[customer_no],Table3[dd/mm/yy],"NOT FOUND")</f>
        <v>33960</v>
      </c>
      <c r="N1962">
        <f>_xlfn.XLOOKUP(A1962,Table3[customer_no],Table3[age],"NOT FOUND")</f>
        <v>30</v>
      </c>
      <c r="O1962" cm="1">
        <f t="array" ref="O1962">_xlfn.XLOOKUP(A1962,Table3[customer_no],'Hospitalisation Details'!$E$2:$E$2344,"NOT FOUND")</f>
        <v>0</v>
      </c>
      <c r="P1962" t="str">
        <f>_xlfn.XLOOKUP(A1962,Table3[customer_no],Table3[hsplt_handled],"NOT FOUND")</f>
        <v>tier - 2</v>
      </c>
      <c r="Q1962" t="str">
        <f>_xlfn.XLOOKUP(A1962,Table3[customer_no],Table3[city_handled],"NOT FOUND")</f>
        <v>tier - 3</v>
      </c>
      <c r="R1962" t="str">
        <f>_xlfn.XLOOKUP(A1962,Table3[customer_no],Table3[state_id],"NOT FOUND")</f>
        <v>R1011</v>
      </c>
      <c r="S1962" s="34" cm="1">
        <f t="array" ref="S1962">_xlfn.XLOOKUP(A1962,Table3[customer_no],'Hospitalisation Details'!$F$2:$F$2344,"NOT FOUND")</f>
        <v>3554.2</v>
      </c>
      <c r="T1962" t="str">
        <f>_xlfn.XLOOKUP(A1962,Table2[Customer ID],Table2[BMI_category],"NOT FOUND")</f>
        <v>Overweight</v>
      </c>
      <c r="U1962" s="7">
        <f>_xlfn.XLOOKUP(A1962,Table2[Customer ID],Table2[no of surgery],"NOT FOUND")</f>
        <v>1</v>
      </c>
      <c r="V1962" t="str">
        <f>_xlfn.XLOOKUP(A1962,Table2[Customer ID],Table2[smoker_missing],"NOT FOUND")</f>
        <v>No</v>
      </c>
      <c r="W1962" t="str">
        <f t="shared" si="30"/>
        <v>Normal</v>
      </c>
      <c r="X1962" s="37">
        <f>SUM(Table5[[#This Row],[Title]:[Diabetes Level]])</f>
        <v>39592.5</v>
      </c>
    </row>
    <row r="1963" spans="1:24" x14ac:dyDescent="0.25">
      <c r="A1963" t="s">
        <v>406</v>
      </c>
      <c r="B1963" t="str">
        <f>VLOOKUP(A1963,'Customer Names'!$A$2:$E$2336,3,FALSE)</f>
        <v>Mr.</v>
      </c>
      <c r="C1963" t="str">
        <f>_xlfn.XLOOKUP(A1963,$A$2:$A$2336,'Customer Names'!$D$2:$D$2336,"NOT FOUND")</f>
        <v>Matthew D</v>
      </c>
      <c r="D1963" t="str">
        <f>_xlfn.XLOOKUP(A1963,$A$2:$A$2336,'Customer Names'!$E$2:$E$2336,"NOT FOUND")</f>
        <v>Newman</v>
      </c>
      <c r="E1963" cm="1">
        <f t="array" ref="E1963">_xlfn.XLOOKUP(A1963,$A$2:$A$2336,Table2[BMI],"NOT FOUND")</f>
        <v>19.12</v>
      </c>
      <c r="F1963" cm="1">
        <f t="array" ref="F1963">_xlfn.XLOOKUP(A1963,$A$2:$A$2336,Table2[HBA1C],"NOT FOUND")</f>
        <v>4.72</v>
      </c>
      <c r="G1963" t="str" cm="1">
        <f t="array" ref="G1963">_xlfn.XLOOKUP(A1963,$A$2:$A$2336,Table2[Heart Issues],"NOT FOUND")</f>
        <v>yes</v>
      </c>
      <c r="H1963" t="str" cm="1">
        <f t="array" ref="H1963">_xlfn.XLOOKUP(A1963,$A$2:$A$2336,Table2[Any Transplants],"NOT FOUND")</f>
        <v>No</v>
      </c>
      <c r="I1963" t="str" cm="1">
        <f t="array" ref="I1963">_xlfn.XLOOKUP(A1963,$A$2:$A$2336,Table2[Cancer history],"NOT FOUND")</f>
        <v>No</v>
      </c>
      <c r="J1963" t="str">
        <f>_xlfn.XLOOKUP(A1963,Table3[customer_no],Table3[month],"NOT FOUND")</f>
        <v>Oct</v>
      </c>
      <c r="K1963" s="7">
        <f>_xlfn.XLOOKUP(A1963,Table3[customer_no],Table3[year_average],"NOT FOUND")</f>
        <v>1988</v>
      </c>
      <c r="L1963" cm="1">
        <f t="array" ref="L1963">_xlfn.XLOOKUP(A1963,Table3[customer_no],'Hospitalisation Details'!$D$2:$D$2344,"NOT FOUND")</f>
        <v>15</v>
      </c>
      <c r="M1963" s="33">
        <f>_xlfn.XLOOKUP(A1963,Table3[customer_no],Table3[dd/mm/yy],"NOT FOUND")</f>
        <v>32431</v>
      </c>
      <c r="N1963">
        <f>_xlfn.XLOOKUP(A1963,Table3[customer_no],Table3[age],"NOT FOUND")</f>
        <v>34</v>
      </c>
      <c r="O1963" cm="1">
        <f t="array" ref="O1963">_xlfn.XLOOKUP(A1963,Table3[customer_no],'Hospitalisation Details'!$E$2:$E$2344,"NOT FOUND")</f>
        <v>3</v>
      </c>
      <c r="P1963" t="str">
        <f>_xlfn.XLOOKUP(A1963,Table3[customer_no],Table3[hsplt_handled],"NOT FOUND")</f>
        <v>tier - 2</v>
      </c>
      <c r="Q1963" t="str">
        <f>_xlfn.XLOOKUP(A1963,Table3[customer_no],Table3[city_handled],"NOT FOUND")</f>
        <v>tier - 1</v>
      </c>
      <c r="R1963" t="str">
        <f>_xlfn.XLOOKUP(A1963,Table3[customer_no],Table3[state_id],"NOT FOUND")</f>
        <v>R1013</v>
      </c>
      <c r="S1963" s="34" cm="1">
        <f t="array" ref="S1963">_xlfn.XLOOKUP(A1963,Table3[customer_no],'Hospitalisation Details'!$F$2:$F$2344,"NOT FOUND")</f>
        <v>3540.12</v>
      </c>
      <c r="T1963" t="str">
        <f>_xlfn.XLOOKUP(A1963,Table2[Customer ID],Table2[BMI_category],"NOT FOUND")</f>
        <v>Normal Weight</v>
      </c>
      <c r="U1963" s="7">
        <f>_xlfn.XLOOKUP(A1963,Table2[Customer ID],Table2[no of surgery],"NOT FOUND")</f>
        <v>1</v>
      </c>
      <c r="V1963" t="str">
        <f>_xlfn.XLOOKUP(A1963,Table2[Customer ID],Table2[smoker_missing],"NOT FOUND")</f>
        <v>No</v>
      </c>
      <c r="W1963" t="str">
        <f t="shared" si="30"/>
        <v>Normal</v>
      </c>
      <c r="X1963" s="37">
        <f>SUM(Table5[[#This Row],[Title]:[Diabetes Level]])</f>
        <v>38035.96</v>
      </c>
    </row>
    <row r="1964" spans="1:24" x14ac:dyDescent="0.25">
      <c r="A1964" t="s">
        <v>405</v>
      </c>
      <c r="B1964" t="str">
        <f>VLOOKUP(A1964,'Customer Names'!$A$2:$E$2336,3,FALSE)</f>
        <v>Mr.</v>
      </c>
      <c r="C1964" t="str">
        <f>_xlfn.XLOOKUP(A1964,$A$2:$A$2336,'Customer Names'!$D$2:$D$2336,"NOT FOUND")</f>
        <v>Peter T II</v>
      </c>
      <c r="D1964" t="str">
        <f>_xlfn.XLOOKUP(A1964,$A$2:$A$2336,'Customer Names'!$E$2:$E$2336,"NOT FOUND")</f>
        <v>Metzger</v>
      </c>
      <c r="E1964" cm="1">
        <f t="array" ref="E1964">_xlfn.XLOOKUP(A1964,$A$2:$A$2336,Table2[BMI],"NOT FOUND")</f>
        <v>32.67</v>
      </c>
      <c r="F1964" cm="1">
        <f t="array" ref="F1964">_xlfn.XLOOKUP(A1964,$A$2:$A$2336,Table2[HBA1C],"NOT FOUND")</f>
        <v>4.67</v>
      </c>
      <c r="G1964" t="str" cm="1">
        <f t="array" ref="G1964">_xlfn.XLOOKUP(A1964,$A$2:$A$2336,Table2[Heart Issues],"NOT FOUND")</f>
        <v>No</v>
      </c>
      <c r="H1964" t="str" cm="1">
        <f t="array" ref="H1964">_xlfn.XLOOKUP(A1964,$A$2:$A$2336,Table2[Any Transplants],"NOT FOUND")</f>
        <v>No</v>
      </c>
      <c r="I1964" t="str" cm="1">
        <f t="array" ref="I1964">_xlfn.XLOOKUP(A1964,$A$2:$A$2336,Table2[Cancer history],"NOT FOUND")</f>
        <v>Yes</v>
      </c>
      <c r="J1964" t="str">
        <f>_xlfn.XLOOKUP(A1964,Table3[customer_no],Table3[month],"NOT FOUND")</f>
        <v>Aug</v>
      </c>
      <c r="K1964" s="7">
        <f>_xlfn.XLOOKUP(A1964,Table3[customer_no],Table3[year_average],"NOT FOUND")</f>
        <v>2003</v>
      </c>
      <c r="L1964" cm="1">
        <f t="array" ref="L1964">_xlfn.XLOOKUP(A1964,Table3[customer_no],'Hospitalisation Details'!$D$2:$D$2344,"NOT FOUND")</f>
        <v>24</v>
      </c>
      <c r="M1964" s="33">
        <f>_xlfn.XLOOKUP(A1964,Table3[customer_no],Table3[dd/mm/yy],"NOT FOUND")</f>
        <v>37857</v>
      </c>
      <c r="N1964">
        <f>_xlfn.XLOOKUP(A1964,Table3[customer_no],Table3[age],"NOT FOUND")</f>
        <v>19</v>
      </c>
      <c r="O1964" cm="1">
        <f t="array" ref="O1964">_xlfn.XLOOKUP(A1964,Table3[customer_no],'Hospitalisation Details'!$E$2:$E$2344,"NOT FOUND")</f>
        <v>0</v>
      </c>
      <c r="P1964" t="str">
        <f>_xlfn.XLOOKUP(A1964,Table3[customer_no],Table3[hsplt_handled],"NOT FOUND")</f>
        <v>tier - 2</v>
      </c>
      <c r="Q1964" t="str">
        <f>_xlfn.XLOOKUP(A1964,Table3[customer_no],Table3[city_handled],"NOT FOUND")</f>
        <v>tier - 2</v>
      </c>
      <c r="R1964" t="str">
        <f>_xlfn.XLOOKUP(A1964,Table3[customer_no],Table3[state_id],"NOT FOUND")</f>
        <v>R1012</v>
      </c>
      <c r="S1964" s="34" cm="1">
        <f t="array" ref="S1964">_xlfn.XLOOKUP(A1964,Table3[customer_no],'Hospitalisation Details'!$F$2:$F$2344,"NOT FOUND")</f>
        <v>3538.9</v>
      </c>
      <c r="T1964" t="str">
        <f>_xlfn.XLOOKUP(A1964,Table2[Customer ID],Table2[BMI_category],"NOT FOUND")</f>
        <v>Obesity</v>
      </c>
      <c r="U1964" s="7">
        <f>_xlfn.XLOOKUP(A1964,Table2[Customer ID],Table2[no of surgery],"NOT FOUND")</f>
        <v>1</v>
      </c>
      <c r="V1964" t="str">
        <f>_xlfn.XLOOKUP(A1964,Table2[Customer ID],Table2[smoker_missing],"NOT FOUND")</f>
        <v>No</v>
      </c>
      <c r="W1964" t="str">
        <f t="shared" si="30"/>
        <v>Normal</v>
      </c>
      <c r="X1964" s="37">
        <f>SUM(Table5[[#This Row],[Title]:[Diabetes Level]])</f>
        <v>43480.24</v>
      </c>
    </row>
    <row r="1965" spans="1:24" x14ac:dyDescent="0.25">
      <c r="A1965" t="s">
        <v>404</v>
      </c>
      <c r="B1965" t="str">
        <f>VLOOKUP(A1965,'Customer Names'!$A$2:$E$2336,3,FALSE)</f>
        <v>Mr.</v>
      </c>
      <c r="C1965" t="str">
        <f>_xlfn.XLOOKUP(A1965,$A$2:$A$2336,'Customer Names'!$D$2:$D$2336,"NOT FOUND")</f>
        <v>Manuel</v>
      </c>
      <c r="D1965" t="str">
        <f>_xlfn.XLOOKUP(A1965,$A$2:$A$2336,'Customer Names'!$E$2:$E$2336,"NOT FOUND")</f>
        <v>Gonzalez</v>
      </c>
      <c r="E1965" cm="1">
        <f t="array" ref="E1965">_xlfn.XLOOKUP(A1965,$A$2:$A$2336,Table2[BMI],"NOT FOUND")</f>
        <v>28.5</v>
      </c>
      <c r="F1965" cm="1">
        <f t="array" ref="F1965">_xlfn.XLOOKUP(A1965,$A$2:$A$2336,Table2[HBA1C],"NOT FOUND")</f>
        <v>6.11</v>
      </c>
      <c r="G1965" t="str" cm="1">
        <f t="array" ref="G1965">_xlfn.XLOOKUP(A1965,$A$2:$A$2336,Table2[Heart Issues],"NOT FOUND")</f>
        <v>No</v>
      </c>
      <c r="H1965" t="str" cm="1">
        <f t="array" ref="H1965">_xlfn.XLOOKUP(A1965,$A$2:$A$2336,Table2[Any Transplants],"NOT FOUND")</f>
        <v>No</v>
      </c>
      <c r="I1965" t="str" cm="1">
        <f t="array" ref="I1965">_xlfn.XLOOKUP(A1965,$A$2:$A$2336,Table2[Cancer history],"NOT FOUND")</f>
        <v>No</v>
      </c>
      <c r="J1965" t="str">
        <f>_xlfn.XLOOKUP(A1965,Table3[customer_no],Table3[month],"NOT FOUND")</f>
        <v>Sep</v>
      </c>
      <c r="K1965" s="7">
        <f>_xlfn.XLOOKUP(A1965,Table3[customer_no],Table3[year_average],"NOT FOUND")</f>
        <v>1998</v>
      </c>
      <c r="L1965" cm="1">
        <f t="array" ref="L1965">_xlfn.XLOOKUP(A1965,Table3[customer_no],'Hospitalisation Details'!$D$2:$D$2344,"NOT FOUND")</f>
        <v>16</v>
      </c>
      <c r="M1965" s="33">
        <f>_xlfn.XLOOKUP(A1965,Table3[customer_no],Table3[dd/mm/yy],"NOT FOUND")</f>
        <v>36054</v>
      </c>
      <c r="N1965">
        <f>_xlfn.XLOOKUP(A1965,Table3[customer_no],Table3[age],"NOT FOUND")</f>
        <v>24</v>
      </c>
      <c r="O1965" cm="1">
        <f t="array" ref="O1965">_xlfn.XLOOKUP(A1965,Table3[customer_no],'Hospitalisation Details'!$E$2:$E$2344,"NOT FOUND")</f>
        <v>2</v>
      </c>
      <c r="P1965" t="str">
        <f>_xlfn.XLOOKUP(A1965,Table3[customer_no],Table3[hsplt_handled],"NOT FOUND")</f>
        <v>tier - 3</v>
      </c>
      <c r="Q1965" t="str">
        <f>_xlfn.XLOOKUP(A1965,Table3[customer_no],Table3[city_handled],"NOT FOUND")</f>
        <v>tier - 3</v>
      </c>
      <c r="R1965" t="str">
        <f>_xlfn.XLOOKUP(A1965,Table3[customer_no],Table3[state_id],"NOT FOUND")</f>
        <v>R1012</v>
      </c>
      <c r="S1965" s="34" cm="1">
        <f t="array" ref="S1965">_xlfn.XLOOKUP(A1965,Table3[customer_no],'Hospitalisation Details'!$F$2:$F$2344,"NOT FOUND")</f>
        <v>3537.7</v>
      </c>
      <c r="T1965" t="str">
        <f>_xlfn.XLOOKUP(A1965,Table2[Customer ID],Table2[BMI_category],"NOT FOUND")</f>
        <v>Overweight</v>
      </c>
      <c r="U1965" s="7">
        <f>_xlfn.XLOOKUP(A1965,Table2[Customer ID],Table2[no of surgery],"NOT FOUND")</f>
        <v>1</v>
      </c>
      <c r="V1965" t="str">
        <f>_xlfn.XLOOKUP(A1965,Table2[Customer ID],Table2[smoker_missing],"NOT FOUND")</f>
        <v>No</v>
      </c>
      <c r="W1965" t="str">
        <f t="shared" si="30"/>
        <v>Prediabetes</v>
      </c>
      <c r="X1965" s="37">
        <f>SUM(Table5[[#This Row],[Title]:[Diabetes Level]])</f>
        <v>41667.31</v>
      </c>
    </row>
    <row r="1966" spans="1:24" x14ac:dyDescent="0.25">
      <c r="A1966" t="s">
        <v>403</v>
      </c>
      <c r="B1966" t="str">
        <f>VLOOKUP(A1966,'Customer Names'!$A$2:$E$2336,3,FALSE)</f>
        <v>Ms.</v>
      </c>
      <c r="C1966" t="str">
        <f>_xlfn.XLOOKUP(A1966,$A$2:$A$2336,'Customer Names'!$D$2:$D$2336,"NOT FOUND")</f>
        <v>Kindsey P.</v>
      </c>
      <c r="D1966" t="str">
        <f>_xlfn.XLOOKUP(A1966,$A$2:$A$2336,'Customer Names'!$E$2:$E$2336,"NOT FOUND")</f>
        <v>Vaughn</v>
      </c>
      <c r="E1966" cm="1">
        <f t="array" ref="E1966">_xlfn.XLOOKUP(A1966,$A$2:$A$2336,Table2[BMI],"NOT FOUND")</f>
        <v>39.270000000000003</v>
      </c>
      <c r="F1966" cm="1">
        <f t="array" ref="F1966">_xlfn.XLOOKUP(A1966,$A$2:$A$2336,Table2[HBA1C],"NOT FOUND")</f>
        <v>6.25</v>
      </c>
      <c r="G1966" t="str" cm="1">
        <f t="array" ref="G1966">_xlfn.XLOOKUP(A1966,$A$2:$A$2336,Table2[Heart Issues],"NOT FOUND")</f>
        <v>No</v>
      </c>
      <c r="H1966" t="str" cm="1">
        <f t="array" ref="H1966">_xlfn.XLOOKUP(A1966,$A$2:$A$2336,Table2[Any Transplants],"NOT FOUND")</f>
        <v>No</v>
      </c>
      <c r="I1966" t="str" cm="1">
        <f t="array" ref="I1966">_xlfn.XLOOKUP(A1966,$A$2:$A$2336,Table2[Cancer history],"NOT FOUND")</f>
        <v>No</v>
      </c>
      <c r="J1966" t="str">
        <f>_xlfn.XLOOKUP(A1966,Table3[customer_no],Table3[month],"NOT FOUND")</f>
        <v>Sep</v>
      </c>
      <c r="K1966" s="7">
        <f>_xlfn.XLOOKUP(A1966,Table3[customer_no],Table3[year_average],"NOT FOUND")</f>
        <v>1999</v>
      </c>
      <c r="L1966" cm="1">
        <f t="array" ref="L1966">_xlfn.XLOOKUP(A1966,Table3[customer_no],'Hospitalisation Details'!$D$2:$D$2344,"NOT FOUND")</f>
        <v>22</v>
      </c>
      <c r="M1966" s="33">
        <f>_xlfn.XLOOKUP(A1966,Table3[customer_no],Table3[dd/mm/yy],"NOT FOUND")</f>
        <v>36425</v>
      </c>
      <c r="N1966">
        <f>_xlfn.XLOOKUP(A1966,Table3[customer_no],Table3[age],"NOT FOUND")</f>
        <v>23</v>
      </c>
      <c r="O1966" cm="1">
        <f t="array" ref="O1966">_xlfn.XLOOKUP(A1966,Table3[customer_no],'Hospitalisation Details'!$E$2:$E$2344,"NOT FOUND")</f>
        <v>2</v>
      </c>
      <c r="P1966" t="str">
        <f>_xlfn.XLOOKUP(A1966,Table3[customer_no],Table3[hsplt_handled],"NOT FOUND")</f>
        <v>tier - 2</v>
      </c>
      <c r="Q1966" t="str">
        <f>_xlfn.XLOOKUP(A1966,Table3[customer_no],Table3[city_handled],"NOT FOUND")</f>
        <v>tier - 2</v>
      </c>
      <c r="R1966" t="str">
        <f>_xlfn.XLOOKUP(A1966,Table3[customer_no],Table3[state_id],"NOT FOUND")</f>
        <v>R1013</v>
      </c>
      <c r="S1966" s="34" cm="1">
        <f t="array" ref="S1966">_xlfn.XLOOKUP(A1966,Table3[customer_no],'Hospitalisation Details'!$F$2:$F$2344,"NOT FOUND")</f>
        <v>3500.61</v>
      </c>
      <c r="T1966" t="str">
        <f>_xlfn.XLOOKUP(A1966,Table2[Customer ID],Table2[BMI_category],"NOT FOUND")</f>
        <v>Obesity</v>
      </c>
      <c r="U1966" s="7">
        <f>_xlfn.XLOOKUP(A1966,Table2[Customer ID],Table2[no of surgery],"NOT FOUND")</f>
        <v>0</v>
      </c>
      <c r="V1966" t="str">
        <f>_xlfn.XLOOKUP(A1966,Table2[Customer ID],Table2[smoker_missing],"NOT FOUND")</f>
        <v>No</v>
      </c>
      <c r="W1966" t="str">
        <f t="shared" si="30"/>
        <v>Prediabetes</v>
      </c>
      <c r="X1966" s="37">
        <f>SUM(Table5[[#This Row],[Title]:[Diabetes Level]])</f>
        <v>42017.13</v>
      </c>
    </row>
    <row r="1967" spans="1:24" x14ac:dyDescent="0.25">
      <c r="A1967" t="s">
        <v>402</v>
      </c>
      <c r="B1967" t="str">
        <f>VLOOKUP(A1967,'Customer Names'!$A$2:$E$2336,3,FALSE)</f>
        <v>Mr.</v>
      </c>
      <c r="C1967" t="str">
        <f>_xlfn.XLOOKUP(A1967,$A$2:$A$2336,'Customer Names'!$D$2:$D$2336,"NOT FOUND")</f>
        <v>Thomas G.</v>
      </c>
      <c r="D1967" t="str">
        <f>_xlfn.XLOOKUP(A1967,$A$2:$A$2336,'Customer Names'!$E$2:$E$2336,"NOT FOUND")</f>
        <v>Clifford</v>
      </c>
      <c r="E1967" cm="1">
        <f t="array" ref="E1967">_xlfn.XLOOKUP(A1967,$A$2:$A$2336,Table2[BMI],"NOT FOUND")</f>
        <v>32.49</v>
      </c>
      <c r="F1967" cm="1">
        <f t="array" ref="F1967">_xlfn.XLOOKUP(A1967,$A$2:$A$2336,Table2[HBA1C],"NOT FOUND")</f>
        <v>4</v>
      </c>
      <c r="G1967" t="str" cm="1">
        <f t="array" ref="G1967">_xlfn.XLOOKUP(A1967,$A$2:$A$2336,Table2[Heart Issues],"NOT FOUND")</f>
        <v>yes</v>
      </c>
      <c r="H1967" t="str" cm="1">
        <f t="array" ref="H1967">_xlfn.XLOOKUP(A1967,$A$2:$A$2336,Table2[Any Transplants],"NOT FOUND")</f>
        <v>No</v>
      </c>
      <c r="I1967" t="str" cm="1">
        <f t="array" ref="I1967">_xlfn.XLOOKUP(A1967,$A$2:$A$2336,Table2[Cancer history],"NOT FOUND")</f>
        <v>No</v>
      </c>
      <c r="J1967" t="str">
        <f>_xlfn.XLOOKUP(A1967,Table3[customer_no],Table3[month],"NOT FOUND")</f>
        <v>Sep</v>
      </c>
      <c r="K1967" s="7">
        <f>_xlfn.XLOOKUP(A1967,Table3[customer_no],Table3[year_average],"NOT FOUND")</f>
        <v>1996</v>
      </c>
      <c r="L1967" cm="1">
        <f t="array" ref="L1967">_xlfn.XLOOKUP(A1967,Table3[customer_no],'Hospitalisation Details'!$D$2:$D$2344,"NOT FOUND")</f>
        <v>18</v>
      </c>
      <c r="M1967" s="33">
        <f>_xlfn.XLOOKUP(A1967,Table3[customer_no],Table3[dd/mm/yy],"NOT FOUND")</f>
        <v>35326</v>
      </c>
      <c r="N1967">
        <f>_xlfn.XLOOKUP(A1967,Table3[customer_no],Table3[age],"NOT FOUND")</f>
        <v>26</v>
      </c>
      <c r="O1967" cm="1">
        <f t="array" ref="O1967">_xlfn.XLOOKUP(A1967,Table3[customer_no],'Hospitalisation Details'!$E$2:$E$2344,"NOT FOUND")</f>
        <v>1</v>
      </c>
      <c r="P1967" t="str">
        <f>_xlfn.XLOOKUP(A1967,Table3[customer_no],Table3[hsplt_handled],"NOT FOUND")</f>
        <v>tier - 1</v>
      </c>
      <c r="Q1967" t="str">
        <f>_xlfn.XLOOKUP(A1967,Table3[customer_no],Table3[city_handled],"NOT FOUND")</f>
        <v>tier - 2</v>
      </c>
      <c r="R1967" t="str">
        <f>_xlfn.XLOOKUP(A1967,Table3[customer_no],Table3[state_id],"NOT FOUND")</f>
        <v>R1015</v>
      </c>
      <c r="S1967" s="34" cm="1">
        <f t="array" ref="S1967">_xlfn.XLOOKUP(A1967,Table3[customer_no],'Hospitalisation Details'!$F$2:$F$2344,"NOT FOUND")</f>
        <v>3490.55</v>
      </c>
      <c r="T1967" t="str">
        <f>_xlfn.XLOOKUP(A1967,Table2[Customer ID],Table2[BMI_category],"NOT FOUND")</f>
        <v>Obesity</v>
      </c>
      <c r="U1967" s="7">
        <f>_xlfn.XLOOKUP(A1967,Table2[Customer ID],Table2[no of surgery],"NOT FOUND")</f>
        <v>0</v>
      </c>
      <c r="V1967" t="str">
        <f>_xlfn.XLOOKUP(A1967,Table2[Customer ID],Table2[smoker_missing],"NOT FOUND")</f>
        <v>No</v>
      </c>
      <c r="W1967" t="str">
        <f t="shared" si="30"/>
        <v>Normal</v>
      </c>
      <c r="X1967" s="37">
        <f>SUM(Table5[[#This Row],[Title]:[Diabetes Level]])</f>
        <v>40894.04</v>
      </c>
    </row>
    <row r="1968" spans="1:24" x14ac:dyDescent="0.25">
      <c r="A1968" t="s">
        <v>401</v>
      </c>
      <c r="B1968" t="str">
        <f>VLOOKUP(A1968,'Customer Names'!$A$2:$E$2336,3,FALSE)</f>
        <v>Mr.</v>
      </c>
      <c r="C1968" t="str">
        <f>_xlfn.XLOOKUP(A1968,$A$2:$A$2336,'Customer Names'!$D$2:$D$2336,"NOT FOUND")</f>
        <v>Kyle S</v>
      </c>
      <c r="D1968" t="str">
        <f>_xlfn.XLOOKUP(A1968,$A$2:$A$2336,'Customer Names'!$E$2:$E$2336,"NOT FOUND")</f>
        <v>Petty</v>
      </c>
      <c r="E1968" cm="1">
        <f t="array" ref="E1968">_xlfn.XLOOKUP(A1968,$A$2:$A$2336,Table2[BMI],"NOT FOUND")</f>
        <v>23.7</v>
      </c>
      <c r="F1968" cm="1">
        <f t="array" ref="F1968">_xlfn.XLOOKUP(A1968,$A$2:$A$2336,Table2[HBA1C],"NOT FOUND")</f>
        <v>5.55</v>
      </c>
      <c r="G1968" t="str" cm="1">
        <f t="array" ref="G1968">_xlfn.XLOOKUP(A1968,$A$2:$A$2336,Table2[Heart Issues],"NOT FOUND")</f>
        <v>yes</v>
      </c>
      <c r="H1968" t="str" cm="1">
        <f t="array" ref="H1968">_xlfn.XLOOKUP(A1968,$A$2:$A$2336,Table2[Any Transplants],"NOT FOUND")</f>
        <v>No</v>
      </c>
      <c r="I1968" t="str" cm="1">
        <f t="array" ref="I1968">_xlfn.XLOOKUP(A1968,$A$2:$A$2336,Table2[Cancer history],"NOT FOUND")</f>
        <v>No</v>
      </c>
      <c r="J1968" t="str">
        <f>_xlfn.XLOOKUP(A1968,Table3[customer_no],Table3[month],"NOT FOUND")</f>
        <v>Sep</v>
      </c>
      <c r="K1968" s="7">
        <f>_xlfn.XLOOKUP(A1968,Table3[customer_no],Table3[year_average],"NOT FOUND")</f>
        <v>1996</v>
      </c>
      <c r="L1968" cm="1">
        <f t="array" ref="L1968">_xlfn.XLOOKUP(A1968,Table3[customer_no],'Hospitalisation Details'!$D$2:$D$2344,"NOT FOUND")</f>
        <v>19</v>
      </c>
      <c r="M1968" s="33">
        <f>_xlfn.XLOOKUP(A1968,Table3[customer_no],Table3[dd/mm/yy],"NOT FOUND")</f>
        <v>35327</v>
      </c>
      <c r="N1968">
        <f>_xlfn.XLOOKUP(A1968,Table3[customer_no],Table3[age],"NOT FOUND")</f>
        <v>26</v>
      </c>
      <c r="O1968" cm="1">
        <f t="array" ref="O1968">_xlfn.XLOOKUP(A1968,Table3[customer_no],'Hospitalisation Details'!$E$2:$E$2344,"NOT FOUND")</f>
        <v>2</v>
      </c>
      <c r="P1968" t="str">
        <f>_xlfn.XLOOKUP(A1968,Table3[customer_no],Table3[hsplt_handled],"NOT FOUND")</f>
        <v>tier - 3</v>
      </c>
      <c r="Q1968" t="str">
        <f>_xlfn.XLOOKUP(A1968,Table3[customer_no],Table3[city_handled],"NOT FOUND")</f>
        <v>tier - 3</v>
      </c>
      <c r="R1968" t="str">
        <f>_xlfn.XLOOKUP(A1968,Table3[customer_no],Table3[state_id],"NOT FOUND")</f>
        <v>R1011</v>
      </c>
      <c r="S1968" s="34" cm="1">
        <f t="array" ref="S1968">_xlfn.XLOOKUP(A1968,Table3[customer_no],'Hospitalisation Details'!$F$2:$F$2344,"NOT FOUND")</f>
        <v>3484.33</v>
      </c>
      <c r="T1968" t="str">
        <f>_xlfn.XLOOKUP(A1968,Table2[Customer ID],Table2[BMI_category],"NOT FOUND")</f>
        <v>Normal Weight</v>
      </c>
      <c r="U1968" s="7">
        <f>_xlfn.XLOOKUP(A1968,Table2[Customer ID],Table2[no of surgery],"NOT FOUND")</f>
        <v>0</v>
      </c>
      <c r="V1968" t="str">
        <f>_xlfn.XLOOKUP(A1968,Table2[Customer ID],Table2[smoker_missing],"NOT FOUND")</f>
        <v>No</v>
      </c>
      <c r="W1968" t="str">
        <f t="shared" si="30"/>
        <v>Normal</v>
      </c>
      <c r="X1968" s="37">
        <f>SUM(Table5[[#This Row],[Title]:[Diabetes Level]])</f>
        <v>40883.58</v>
      </c>
    </row>
    <row r="1969" spans="1:24" x14ac:dyDescent="0.25">
      <c r="A1969" t="s">
        <v>400</v>
      </c>
      <c r="B1969" t="str">
        <f>VLOOKUP(A1969,'Customer Names'!$A$2:$E$2336,3,FALSE)</f>
        <v>Mr.</v>
      </c>
      <c r="C1969" t="str">
        <f>_xlfn.XLOOKUP(A1969,$A$2:$A$2336,'Customer Names'!$D$2:$D$2336,"NOT FOUND")</f>
        <v>Alexander J.</v>
      </c>
      <c r="D1969" t="str">
        <f>_xlfn.XLOOKUP(A1969,$A$2:$A$2336,'Customer Names'!$E$2:$E$2336,"NOT FOUND")</f>
        <v>Sanford</v>
      </c>
      <c r="E1969" cm="1">
        <f t="array" ref="E1969">_xlfn.XLOOKUP(A1969,$A$2:$A$2336,Table2[BMI],"NOT FOUND")</f>
        <v>30.4</v>
      </c>
      <c r="F1969" cm="1">
        <f t="array" ref="F1969">_xlfn.XLOOKUP(A1969,$A$2:$A$2336,Table2[HBA1C],"NOT FOUND")</f>
        <v>5.95</v>
      </c>
      <c r="G1969" t="str" cm="1">
        <f t="array" ref="G1969">_xlfn.XLOOKUP(A1969,$A$2:$A$2336,Table2[Heart Issues],"NOT FOUND")</f>
        <v>No</v>
      </c>
      <c r="H1969" t="str" cm="1">
        <f t="array" ref="H1969">_xlfn.XLOOKUP(A1969,$A$2:$A$2336,Table2[Any Transplants],"NOT FOUND")</f>
        <v>yes</v>
      </c>
      <c r="I1969" t="str" cm="1">
        <f t="array" ref="I1969">_xlfn.XLOOKUP(A1969,$A$2:$A$2336,Table2[Cancer history],"NOT FOUND")</f>
        <v>No</v>
      </c>
      <c r="J1969" t="str">
        <f>_xlfn.XLOOKUP(A1969,Table3[customer_no],Table3[month],"NOT FOUND")</f>
        <v>Jun</v>
      </c>
      <c r="K1969" s="7">
        <f>_xlfn.XLOOKUP(A1969,Table3[customer_no],Table3[year_average],"NOT FOUND")</f>
        <v>2004</v>
      </c>
      <c r="L1969" cm="1">
        <f t="array" ref="L1969">_xlfn.XLOOKUP(A1969,Table3[customer_no],'Hospitalisation Details'!$D$2:$D$2344,"NOT FOUND")</f>
        <v>26</v>
      </c>
      <c r="M1969" s="33">
        <f>_xlfn.XLOOKUP(A1969,Table3[customer_no],Table3[dd/mm/yy],"NOT FOUND")</f>
        <v>38164</v>
      </c>
      <c r="N1969">
        <f>_xlfn.XLOOKUP(A1969,Table3[customer_no],Table3[age],"NOT FOUND")</f>
        <v>18</v>
      </c>
      <c r="O1969" cm="1">
        <f t="array" ref="O1969">_xlfn.XLOOKUP(A1969,Table3[customer_no],'Hospitalisation Details'!$E$2:$E$2344,"NOT FOUND")</f>
        <v>3</v>
      </c>
      <c r="P1969" t="str">
        <f>_xlfn.XLOOKUP(A1969,Table3[customer_no],Table3[hsplt_handled],"NOT FOUND")</f>
        <v>tier - 2</v>
      </c>
      <c r="Q1969" t="str">
        <f>_xlfn.XLOOKUP(A1969,Table3[customer_no],Table3[city_handled],"NOT FOUND")</f>
        <v>tier - 3</v>
      </c>
      <c r="R1969" t="str">
        <f>_xlfn.XLOOKUP(A1969,Table3[customer_no],Table3[state_id],"NOT FOUND")</f>
        <v>R1016</v>
      </c>
      <c r="S1969" s="34" cm="1">
        <f t="array" ref="S1969">_xlfn.XLOOKUP(A1969,Table3[customer_no],'Hospitalisation Details'!$F$2:$F$2344,"NOT FOUND")</f>
        <v>3481.87</v>
      </c>
      <c r="T1969" t="str">
        <f>_xlfn.XLOOKUP(A1969,Table2[Customer ID],Table2[BMI_category],"NOT FOUND")</f>
        <v>Obesity</v>
      </c>
      <c r="U1969" s="7">
        <f>_xlfn.XLOOKUP(A1969,Table2[Customer ID],Table2[no of surgery],"NOT FOUND")</f>
        <v>1</v>
      </c>
      <c r="V1969" t="str">
        <f>_xlfn.XLOOKUP(A1969,Table2[Customer ID],Table2[smoker_missing],"NOT FOUND")</f>
        <v>No</v>
      </c>
      <c r="W1969" t="str">
        <f t="shared" si="30"/>
        <v>Prediabetes</v>
      </c>
      <c r="X1969" s="37">
        <f>SUM(Table5[[#This Row],[Title]:[Diabetes Level]])</f>
        <v>43734.22</v>
      </c>
    </row>
    <row r="1970" spans="1:24" x14ac:dyDescent="0.25">
      <c r="A1970" t="s">
        <v>399</v>
      </c>
      <c r="B1970" t="str">
        <f>VLOOKUP(A1970,'Customer Names'!$A$2:$E$2336,3,FALSE)</f>
        <v>Mr.</v>
      </c>
      <c r="C1970" t="str">
        <f>_xlfn.XLOOKUP(A1970,$A$2:$A$2336,'Customer Names'!$D$2:$D$2336,"NOT FOUND")</f>
        <v>Dustin L</v>
      </c>
      <c r="D1970" t="str">
        <f>_xlfn.XLOOKUP(A1970,$A$2:$A$2336,'Customer Names'!$E$2:$E$2336,"NOT FOUND")</f>
        <v>Sprague</v>
      </c>
      <c r="E1970" cm="1">
        <f t="array" ref="E1970">_xlfn.XLOOKUP(A1970,$A$2:$A$2336,Table2[BMI],"NOT FOUND")</f>
        <v>38.94</v>
      </c>
      <c r="F1970" cm="1">
        <f t="array" ref="F1970">_xlfn.XLOOKUP(A1970,$A$2:$A$2336,Table2[HBA1C],"NOT FOUND")</f>
        <v>4.3600000000000003</v>
      </c>
      <c r="G1970" t="str" cm="1">
        <f t="array" ref="G1970">_xlfn.XLOOKUP(A1970,$A$2:$A$2336,Table2[Heart Issues],"NOT FOUND")</f>
        <v>No</v>
      </c>
      <c r="H1970" t="str" cm="1">
        <f t="array" ref="H1970">_xlfn.XLOOKUP(A1970,$A$2:$A$2336,Table2[Any Transplants],"NOT FOUND")</f>
        <v>No</v>
      </c>
      <c r="I1970" t="str" cm="1">
        <f t="array" ref="I1970">_xlfn.XLOOKUP(A1970,$A$2:$A$2336,Table2[Cancer history],"NOT FOUND")</f>
        <v>Yes</v>
      </c>
      <c r="J1970" t="str">
        <f>_xlfn.XLOOKUP(A1970,Table3[customer_no],Table3[month],"NOT FOUND")</f>
        <v>Oct</v>
      </c>
      <c r="K1970" s="7">
        <f>_xlfn.XLOOKUP(A1970,Table3[customer_no],Table3[year_average],"NOT FOUND")</f>
        <v>1993</v>
      </c>
      <c r="L1970" cm="1">
        <f t="array" ref="L1970">_xlfn.XLOOKUP(A1970,Table3[customer_no],'Hospitalisation Details'!$D$2:$D$2344,"NOT FOUND")</f>
        <v>12</v>
      </c>
      <c r="M1970" s="33">
        <f>_xlfn.XLOOKUP(A1970,Table3[customer_no],Table3[dd/mm/yy],"NOT FOUND")</f>
        <v>34254</v>
      </c>
      <c r="N1970">
        <f>_xlfn.XLOOKUP(A1970,Table3[customer_no],Table3[age],"NOT FOUND")</f>
        <v>29</v>
      </c>
      <c r="O1970" cm="1">
        <f t="array" ref="O1970">_xlfn.XLOOKUP(A1970,Table3[customer_no],'Hospitalisation Details'!$E$2:$E$2344,"NOT FOUND")</f>
        <v>1</v>
      </c>
      <c r="P1970" t="str">
        <f>_xlfn.XLOOKUP(A1970,Table3[customer_no],Table3[hsplt_handled],"NOT FOUND")</f>
        <v>tier - 2</v>
      </c>
      <c r="Q1970" t="str">
        <f>_xlfn.XLOOKUP(A1970,Table3[customer_no],Table3[city_handled],"NOT FOUND")</f>
        <v>tier - 2</v>
      </c>
      <c r="R1970" t="str">
        <f>_xlfn.XLOOKUP(A1970,Table3[customer_no],Table3[state_id],"NOT FOUND")</f>
        <v>R1013</v>
      </c>
      <c r="S1970" s="34" cm="1">
        <f t="array" ref="S1970">_xlfn.XLOOKUP(A1970,Table3[customer_no],'Hospitalisation Details'!$F$2:$F$2344,"NOT FOUND")</f>
        <v>3471.41</v>
      </c>
      <c r="T1970" t="str">
        <f>_xlfn.XLOOKUP(A1970,Table2[Customer ID],Table2[BMI_category],"NOT FOUND")</f>
        <v>Obesity</v>
      </c>
      <c r="U1970" s="7">
        <f>_xlfn.XLOOKUP(A1970,Table2[Customer ID],Table2[no of surgery],"NOT FOUND")</f>
        <v>1</v>
      </c>
      <c r="V1970" t="str">
        <f>_xlfn.XLOOKUP(A1970,Table2[Customer ID],Table2[smoker_missing],"NOT FOUND")</f>
        <v>No</v>
      </c>
      <c r="W1970" t="str">
        <f t="shared" si="30"/>
        <v>Normal</v>
      </c>
      <c r="X1970" s="37">
        <f>SUM(Table5[[#This Row],[Title]:[Diabetes Level]])</f>
        <v>39804.710000000006</v>
      </c>
    </row>
    <row r="1971" spans="1:24" x14ac:dyDescent="0.25">
      <c r="A1971" t="s">
        <v>398</v>
      </c>
      <c r="B1971" t="str">
        <f>VLOOKUP(A1971,'Customer Names'!$A$2:$E$2336,3,FALSE)</f>
        <v>Mrs.</v>
      </c>
      <c r="C1971" t="str">
        <f>_xlfn.XLOOKUP(A1971,$A$2:$A$2336,'Customer Names'!$D$2:$D$2336,"NOT FOUND")</f>
        <v>Chloe</v>
      </c>
      <c r="D1971" t="str">
        <f>_xlfn.XLOOKUP(A1971,$A$2:$A$2336,'Customer Names'!$E$2:$E$2336,"NOT FOUND")</f>
        <v>Lasseron</v>
      </c>
      <c r="E1971" cm="1">
        <f t="array" ref="E1971">_xlfn.XLOOKUP(A1971,$A$2:$A$2336,Table2[BMI],"NOT FOUND")</f>
        <v>31.02</v>
      </c>
      <c r="F1971" cm="1">
        <f t="array" ref="F1971">_xlfn.XLOOKUP(A1971,$A$2:$A$2336,Table2[HBA1C],"NOT FOUND")</f>
        <v>4.84</v>
      </c>
      <c r="G1971" t="str" cm="1">
        <f t="array" ref="G1971">_xlfn.XLOOKUP(A1971,$A$2:$A$2336,Table2[Heart Issues],"NOT FOUND")</f>
        <v>No</v>
      </c>
      <c r="H1971" t="str" cm="1">
        <f t="array" ref="H1971">_xlfn.XLOOKUP(A1971,$A$2:$A$2336,Table2[Any Transplants],"NOT FOUND")</f>
        <v>No</v>
      </c>
      <c r="I1971" t="str" cm="1">
        <f t="array" ref="I1971">_xlfn.XLOOKUP(A1971,$A$2:$A$2336,Table2[Cancer history],"NOT FOUND")</f>
        <v>Yes</v>
      </c>
      <c r="J1971" t="str">
        <f>_xlfn.XLOOKUP(A1971,Table3[customer_no],Table3[month],"NOT FOUND")</f>
        <v>Jul</v>
      </c>
      <c r="K1971" s="7">
        <f>_xlfn.XLOOKUP(A1971,Table3[customer_no],Table3[year_average],"NOT FOUND")</f>
        <v>2003</v>
      </c>
      <c r="L1971" cm="1">
        <f t="array" ref="L1971">_xlfn.XLOOKUP(A1971,Table3[customer_no],'Hospitalisation Details'!$D$2:$D$2344,"NOT FOUND")</f>
        <v>29</v>
      </c>
      <c r="M1971" s="33">
        <f>_xlfn.XLOOKUP(A1971,Table3[customer_no],Table3[dd/mm/yy],"NOT FOUND")</f>
        <v>37831</v>
      </c>
      <c r="N1971">
        <f>_xlfn.XLOOKUP(A1971,Table3[customer_no],Table3[age],"NOT FOUND")</f>
        <v>19</v>
      </c>
      <c r="O1971" cm="1">
        <f t="array" ref="O1971">_xlfn.XLOOKUP(A1971,Table3[customer_no],'Hospitalisation Details'!$E$2:$E$2344,"NOT FOUND")</f>
        <v>0</v>
      </c>
      <c r="P1971" t="str">
        <f>_xlfn.XLOOKUP(A1971,Table3[customer_no],Table3[hsplt_handled],"NOT FOUND")</f>
        <v>tier - 2</v>
      </c>
      <c r="Q1971" t="str">
        <f>_xlfn.XLOOKUP(A1971,Table3[customer_no],Table3[city_handled],"NOT FOUND")</f>
        <v>tier - 1</v>
      </c>
      <c r="R1971" t="str">
        <f>_xlfn.XLOOKUP(A1971,Table3[customer_no],Table3[state_id],"NOT FOUND")</f>
        <v>R1025</v>
      </c>
      <c r="S1971" s="34" cm="1">
        <f t="array" ref="S1971">_xlfn.XLOOKUP(A1971,Table3[customer_no],'Hospitalisation Details'!$F$2:$F$2344,"NOT FOUND")</f>
        <v>3463.51</v>
      </c>
      <c r="T1971" t="str">
        <f>_xlfn.XLOOKUP(A1971,Table2[Customer ID],Table2[BMI_category],"NOT FOUND")</f>
        <v>Obesity</v>
      </c>
      <c r="U1971" s="7">
        <f>_xlfn.XLOOKUP(A1971,Table2[Customer ID],Table2[no of surgery],"NOT FOUND")</f>
        <v>1</v>
      </c>
      <c r="V1971" t="str">
        <f>_xlfn.XLOOKUP(A1971,Table2[Customer ID],Table2[smoker_missing],"NOT FOUND")</f>
        <v>No</v>
      </c>
      <c r="W1971" t="str">
        <f t="shared" si="30"/>
        <v>Normal</v>
      </c>
      <c r="X1971" s="37">
        <f>SUM(Table5[[#This Row],[Title]:[Diabetes Level]])</f>
        <v>43382.37</v>
      </c>
    </row>
    <row r="1972" spans="1:24" x14ac:dyDescent="0.25">
      <c r="A1972" t="s">
        <v>397</v>
      </c>
      <c r="B1972" t="str">
        <f>VLOOKUP(A1972,'Customer Names'!$A$2:$E$2336,3,FALSE)</f>
        <v>Ms.</v>
      </c>
      <c r="C1972" t="str">
        <f>_xlfn.XLOOKUP(A1972,$A$2:$A$2336,'Customer Names'!$D$2:$D$2336,"NOT FOUND")</f>
        <v>Cailtlin</v>
      </c>
      <c r="D1972" t="str">
        <f>_xlfn.XLOOKUP(A1972,$A$2:$A$2336,'Customer Names'!$E$2:$E$2336,"NOT FOUND")</f>
        <v>Bushong</v>
      </c>
      <c r="E1972" cm="1">
        <f t="array" ref="E1972">_xlfn.XLOOKUP(A1972,$A$2:$A$2336,Table2[BMI],"NOT FOUND")</f>
        <v>17.5</v>
      </c>
      <c r="F1972" cm="1">
        <f t="array" ref="F1972">_xlfn.XLOOKUP(A1972,$A$2:$A$2336,Table2[HBA1C],"NOT FOUND")</f>
        <v>4.5599999999999996</v>
      </c>
      <c r="G1972" t="str" cm="1">
        <f t="array" ref="G1972">_xlfn.XLOOKUP(A1972,$A$2:$A$2336,Table2[Heart Issues],"NOT FOUND")</f>
        <v>No</v>
      </c>
      <c r="H1972" t="str" cm="1">
        <f t="array" ref="H1972">_xlfn.XLOOKUP(A1972,$A$2:$A$2336,Table2[Any Transplants],"NOT FOUND")</f>
        <v>No</v>
      </c>
      <c r="I1972" t="str" cm="1">
        <f t="array" ref="I1972">_xlfn.XLOOKUP(A1972,$A$2:$A$2336,Table2[Cancer history],"NOT FOUND")</f>
        <v>No</v>
      </c>
      <c r="J1972" t="str">
        <f>_xlfn.XLOOKUP(A1972,Table3[customer_no],Table3[month],"NOT FOUND")</f>
        <v>Sep</v>
      </c>
      <c r="K1972" s="7">
        <f>_xlfn.XLOOKUP(A1972,Table3[customer_no],Table3[year_average],"NOT FOUND")</f>
        <v>1987</v>
      </c>
      <c r="L1972" cm="1">
        <f t="array" ref="L1972">_xlfn.XLOOKUP(A1972,Table3[customer_no],'Hospitalisation Details'!$D$2:$D$2344,"NOT FOUND")</f>
        <v>14</v>
      </c>
      <c r="M1972" s="33">
        <f>_xlfn.XLOOKUP(A1972,Table3[customer_no],Table3[dd/mm/yy],"NOT FOUND")</f>
        <v>32034</v>
      </c>
      <c r="N1972">
        <f>_xlfn.XLOOKUP(A1972,Table3[customer_no],Table3[age],"NOT FOUND")</f>
        <v>35</v>
      </c>
      <c r="O1972" cm="1">
        <f t="array" ref="O1972">_xlfn.XLOOKUP(A1972,Table3[customer_no],'Hospitalisation Details'!$E$2:$E$2344,"NOT FOUND")</f>
        <v>3</v>
      </c>
      <c r="P1972" t="str">
        <f>_xlfn.XLOOKUP(A1972,Table3[customer_no],Table3[hsplt_handled],"NOT FOUND")</f>
        <v>tier - 2</v>
      </c>
      <c r="Q1972" t="str">
        <f>_xlfn.XLOOKUP(A1972,Table3[customer_no],Table3[city_handled],"NOT FOUND")</f>
        <v>tier - 1</v>
      </c>
      <c r="R1972" t="str">
        <f>_xlfn.XLOOKUP(A1972,Table3[customer_no],Table3[state_id],"NOT FOUND")</f>
        <v>R1011</v>
      </c>
      <c r="S1972" s="34" cm="1">
        <f t="array" ref="S1972">_xlfn.XLOOKUP(A1972,Table3[customer_no],'Hospitalisation Details'!$F$2:$F$2344,"NOT FOUND")</f>
        <v>3453.77</v>
      </c>
      <c r="T1972" t="str">
        <f>_xlfn.XLOOKUP(A1972,Table2[Customer ID],Table2[BMI_category],"NOT FOUND")</f>
        <v>Underweight</v>
      </c>
      <c r="U1972" s="7">
        <f>_xlfn.XLOOKUP(A1972,Table2[Customer ID],Table2[no of surgery],"NOT FOUND")</f>
        <v>1</v>
      </c>
      <c r="V1972" t="str">
        <f>_xlfn.XLOOKUP(A1972,Table2[Customer ID],Table2[smoker_missing],"NOT FOUND")</f>
        <v>No</v>
      </c>
      <c r="W1972" t="str">
        <f t="shared" si="30"/>
        <v>Normal</v>
      </c>
      <c r="X1972" s="37">
        <f>SUM(Table5[[#This Row],[Title]:[Diabetes Level]])</f>
        <v>37549.829999999994</v>
      </c>
    </row>
    <row r="1973" spans="1:24" x14ac:dyDescent="0.25">
      <c r="A1973" t="s">
        <v>396</v>
      </c>
      <c r="B1973" t="str">
        <f>VLOOKUP(A1973,'Customer Names'!$A$2:$E$2336,3,FALSE)</f>
        <v>Mr.</v>
      </c>
      <c r="C1973" t="str">
        <f>_xlfn.XLOOKUP(A1973,$A$2:$A$2336,'Customer Names'!$D$2:$D$2336,"NOT FOUND")</f>
        <v>Joshua</v>
      </c>
      <c r="D1973" t="str">
        <f>_xlfn.XLOOKUP(A1973,$A$2:$A$2336,'Customer Names'!$E$2:$E$2336,"NOT FOUND")</f>
        <v>Dennison</v>
      </c>
      <c r="E1973" cm="1">
        <f t="array" ref="E1973">_xlfn.XLOOKUP(A1973,$A$2:$A$2336,Table2[BMI],"NOT FOUND")</f>
        <v>34.799999999999997</v>
      </c>
      <c r="F1973" cm="1">
        <f t="array" ref="F1973">_xlfn.XLOOKUP(A1973,$A$2:$A$2336,Table2[HBA1C],"NOT FOUND")</f>
        <v>4.42</v>
      </c>
      <c r="G1973" t="str" cm="1">
        <f t="array" ref="G1973">_xlfn.XLOOKUP(A1973,$A$2:$A$2336,Table2[Heart Issues],"NOT FOUND")</f>
        <v>yes</v>
      </c>
      <c r="H1973" t="str" cm="1">
        <f t="array" ref="H1973">_xlfn.XLOOKUP(A1973,$A$2:$A$2336,Table2[Any Transplants],"NOT FOUND")</f>
        <v>yes</v>
      </c>
      <c r="I1973" t="str" cm="1">
        <f t="array" ref="I1973">_xlfn.XLOOKUP(A1973,$A$2:$A$2336,Table2[Cancer history],"NOT FOUND")</f>
        <v>No</v>
      </c>
      <c r="J1973" t="str">
        <f>_xlfn.XLOOKUP(A1973,Table3[customer_no],Table3[month],"NOT FOUND")</f>
        <v>Jun</v>
      </c>
      <c r="K1973" s="7">
        <f>_xlfn.XLOOKUP(A1973,Table3[customer_no],Table3[year_average],"NOT FOUND")</f>
        <v>2000</v>
      </c>
      <c r="L1973" cm="1">
        <f t="array" ref="L1973">_xlfn.XLOOKUP(A1973,Table3[customer_no],'Hospitalisation Details'!$D$2:$D$2344,"NOT FOUND")</f>
        <v>20</v>
      </c>
      <c r="M1973" s="33">
        <f>_xlfn.XLOOKUP(A1973,Table3[customer_no],Table3[dd/mm/yy],"NOT FOUND")</f>
        <v>36697</v>
      </c>
      <c r="N1973">
        <f>_xlfn.XLOOKUP(A1973,Table3[customer_no],Table3[age],"NOT FOUND")</f>
        <v>22</v>
      </c>
      <c r="O1973" cm="1">
        <f t="array" ref="O1973">_xlfn.XLOOKUP(A1973,Table3[customer_no],'Hospitalisation Details'!$E$2:$E$2344,"NOT FOUND")</f>
        <v>3</v>
      </c>
      <c r="P1973" t="str">
        <f>_xlfn.XLOOKUP(A1973,Table3[customer_no],Table3[hsplt_handled],"NOT FOUND")</f>
        <v>tier - 2</v>
      </c>
      <c r="Q1973" t="str">
        <f>_xlfn.XLOOKUP(A1973,Table3[customer_no],Table3[city_handled],"NOT FOUND")</f>
        <v>tier - 1</v>
      </c>
      <c r="R1973" t="str">
        <f>_xlfn.XLOOKUP(A1973,Table3[customer_no],Table3[state_id],"NOT FOUND")</f>
        <v>R1011</v>
      </c>
      <c r="S1973" s="34" cm="1">
        <f t="array" ref="S1973">_xlfn.XLOOKUP(A1973,Table3[customer_no],'Hospitalisation Details'!$F$2:$F$2344,"NOT FOUND")</f>
        <v>3443.06</v>
      </c>
      <c r="T1973" t="str">
        <f>_xlfn.XLOOKUP(A1973,Table2[Customer ID],Table2[BMI_category],"NOT FOUND")</f>
        <v>Obesity</v>
      </c>
      <c r="U1973" s="7">
        <f>_xlfn.XLOOKUP(A1973,Table2[Customer ID],Table2[no of surgery],"NOT FOUND")</f>
        <v>2</v>
      </c>
      <c r="V1973" t="str">
        <f>_xlfn.XLOOKUP(A1973,Table2[Customer ID],Table2[smoker_missing],"NOT FOUND")</f>
        <v>No</v>
      </c>
      <c r="W1973" t="str">
        <f t="shared" si="30"/>
        <v>Normal</v>
      </c>
      <c r="X1973" s="37">
        <f>SUM(Table5[[#This Row],[Title]:[Diabetes Level]])</f>
        <v>42226.28</v>
      </c>
    </row>
    <row r="1974" spans="1:24" x14ac:dyDescent="0.25">
      <c r="A1974" t="s">
        <v>395</v>
      </c>
      <c r="B1974" t="str">
        <f>VLOOKUP(A1974,'Customer Names'!$A$2:$E$2336,3,FALSE)</f>
        <v>Mr.</v>
      </c>
      <c r="C1974" t="str">
        <f>_xlfn.XLOOKUP(A1974,$A$2:$A$2336,'Customer Names'!$D$2:$D$2336,"NOT FOUND")</f>
        <v>Chuy</v>
      </c>
      <c r="D1974" t="str">
        <f>_xlfn.XLOOKUP(A1974,$A$2:$A$2336,'Customer Names'!$E$2:$E$2336,"NOT FOUND")</f>
        <v>Lira</v>
      </c>
      <c r="E1974" cm="1">
        <f t="array" ref="E1974">_xlfn.XLOOKUP(A1974,$A$2:$A$2336,Table2[BMI],"NOT FOUND")</f>
        <v>17.3</v>
      </c>
      <c r="F1974" cm="1">
        <f t="array" ref="F1974">_xlfn.XLOOKUP(A1974,$A$2:$A$2336,Table2[HBA1C],"NOT FOUND")</f>
        <v>7.66</v>
      </c>
      <c r="G1974" t="str" cm="1">
        <f t="array" ref="G1974">_xlfn.XLOOKUP(A1974,$A$2:$A$2336,Table2[Heart Issues],"NOT FOUND")</f>
        <v>yes</v>
      </c>
      <c r="H1974" t="str" cm="1">
        <f t="array" ref="H1974">_xlfn.XLOOKUP(A1974,$A$2:$A$2336,Table2[Any Transplants],"NOT FOUND")</f>
        <v>No</v>
      </c>
      <c r="I1974" t="str" cm="1">
        <f t="array" ref="I1974">_xlfn.XLOOKUP(A1974,$A$2:$A$2336,Table2[Cancer history],"NOT FOUND")</f>
        <v>No</v>
      </c>
      <c r="J1974" t="str">
        <f>_xlfn.XLOOKUP(A1974,Table3[customer_no],Table3[month],"NOT FOUND")</f>
        <v>Aug</v>
      </c>
      <c r="K1974" s="7">
        <f>_xlfn.XLOOKUP(A1974,Table3[customer_no],Table3[year_average],"NOT FOUND")</f>
        <v>1986</v>
      </c>
      <c r="L1974" cm="1">
        <f t="array" ref="L1974">_xlfn.XLOOKUP(A1974,Table3[customer_no],'Hospitalisation Details'!$D$2:$D$2344,"NOT FOUND")</f>
        <v>27</v>
      </c>
      <c r="M1974" s="33">
        <f>_xlfn.XLOOKUP(A1974,Table3[customer_no],Table3[dd/mm/yy],"NOT FOUND")</f>
        <v>31651</v>
      </c>
      <c r="N1974">
        <f>_xlfn.XLOOKUP(A1974,Table3[customer_no],Table3[age],"NOT FOUND")</f>
        <v>36</v>
      </c>
      <c r="O1974" cm="1">
        <f t="array" ref="O1974">_xlfn.XLOOKUP(A1974,Table3[customer_no],'Hospitalisation Details'!$E$2:$E$2344,"NOT FOUND")</f>
        <v>3</v>
      </c>
      <c r="P1974" t="str">
        <f>_xlfn.XLOOKUP(A1974,Table3[customer_no],Table3[hsplt_handled],"NOT FOUND")</f>
        <v>tier - 2</v>
      </c>
      <c r="Q1974" t="str">
        <f>_xlfn.XLOOKUP(A1974,Table3[customer_no],Table3[city_handled],"NOT FOUND")</f>
        <v>tier - 1</v>
      </c>
      <c r="R1974" t="str">
        <f>_xlfn.XLOOKUP(A1974,Table3[customer_no],Table3[state_id],"NOT FOUND")</f>
        <v>R1013</v>
      </c>
      <c r="S1974" s="34" cm="1">
        <f t="array" ref="S1974">_xlfn.XLOOKUP(A1974,Table3[customer_no],'Hospitalisation Details'!$F$2:$F$2344,"NOT FOUND")</f>
        <v>3436.5</v>
      </c>
      <c r="T1974" t="str">
        <f>_xlfn.XLOOKUP(A1974,Table2[Customer ID],Table2[BMI_category],"NOT FOUND")</f>
        <v>Underweight</v>
      </c>
      <c r="U1974" s="7">
        <f>_xlfn.XLOOKUP(A1974,Table2[Customer ID],Table2[no of surgery],"NOT FOUND")</f>
        <v>1</v>
      </c>
      <c r="V1974" t="str">
        <f>_xlfn.XLOOKUP(A1974,Table2[Customer ID],Table2[smoker_missing],"NOT FOUND")</f>
        <v>No</v>
      </c>
      <c r="W1974" t="str">
        <f t="shared" si="30"/>
        <v>Diabetes</v>
      </c>
      <c r="X1974" s="37">
        <f>SUM(Table5[[#This Row],[Title]:[Diabetes Level]])</f>
        <v>37165.46</v>
      </c>
    </row>
    <row r="1975" spans="1:24" x14ac:dyDescent="0.25">
      <c r="A1975" t="s">
        <v>394</v>
      </c>
      <c r="B1975" t="str">
        <f>VLOOKUP(A1975,'Customer Names'!$A$2:$E$2336,3,FALSE)</f>
        <v>Ms.</v>
      </c>
      <c r="C1975" t="str">
        <f>_xlfn.XLOOKUP(A1975,$A$2:$A$2336,'Customer Names'!$D$2:$D$2336,"NOT FOUND")</f>
        <v>Laurie B</v>
      </c>
      <c r="D1975" t="str">
        <f>_xlfn.XLOOKUP(A1975,$A$2:$A$2336,'Customer Names'!$E$2:$E$2336,"NOT FOUND")</f>
        <v>Nahigian</v>
      </c>
      <c r="E1975" cm="1">
        <f t="array" ref="E1975">_xlfn.XLOOKUP(A1975,$A$2:$A$2336,Table2[BMI],"NOT FOUND")</f>
        <v>32.25</v>
      </c>
      <c r="F1975" cm="1">
        <f t="array" ref="F1975">_xlfn.XLOOKUP(A1975,$A$2:$A$2336,Table2[HBA1C],"NOT FOUND")</f>
        <v>5.2</v>
      </c>
      <c r="G1975" t="str" cm="1">
        <f t="array" ref="G1975">_xlfn.XLOOKUP(A1975,$A$2:$A$2336,Table2[Heart Issues],"NOT FOUND")</f>
        <v>yes</v>
      </c>
      <c r="H1975" t="str" cm="1">
        <f t="array" ref="H1975">_xlfn.XLOOKUP(A1975,$A$2:$A$2336,Table2[Any Transplants],"NOT FOUND")</f>
        <v>No</v>
      </c>
      <c r="I1975" t="str" cm="1">
        <f t="array" ref="I1975">_xlfn.XLOOKUP(A1975,$A$2:$A$2336,Table2[Cancer history],"NOT FOUND")</f>
        <v>No</v>
      </c>
      <c r="J1975" t="str">
        <f>_xlfn.XLOOKUP(A1975,Table3[customer_no],Table3[month],"NOT FOUND")</f>
        <v>Dec</v>
      </c>
      <c r="K1975" s="7">
        <f>_xlfn.XLOOKUP(A1975,Table3[customer_no],Table3[year_average],"NOT FOUND")</f>
        <v>2001</v>
      </c>
      <c r="L1975" cm="1">
        <f t="array" ref="L1975">_xlfn.XLOOKUP(A1975,Table3[customer_no],'Hospitalisation Details'!$D$2:$D$2344,"NOT FOUND")</f>
        <v>26</v>
      </c>
      <c r="M1975" s="33">
        <f>_xlfn.XLOOKUP(A1975,Table3[customer_no],Table3[dd/mm/yy],"NOT FOUND")</f>
        <v>37251</v>
      </c>
      <c r="N1975">
        <f>_xlfn.XLOOKUP(A1975,Table3[customer_no],Table3[age],"NOT FOUND")</f>
        <v>21</v>
      </c>
      <c r="O1975" cm="1">
        <f t="array" ref="O1975">_xlfn.XLOOKUP(A1975,Table3[customer_no],'Hospitalisation Details'!$E$2:$E$2344,"NOT FOUND")</f>
        <v>0</v>
      </c>
      <c r="P1975" t="str">
        <f>_xlfn.XLOOKUP(A1975,Table3[customer_no],Table3[hsplt_handled],"NOT FOUND")</f>
        <v>tier - 2</v>
      </c>
      <c r="Q1975" t="str">
        <f>_xlfn.XLOOKUP(A1975,Table3[customer_no],Table3[city_handled],"NOT FOUND")</f>
        <v>tier - 2</v>
      </c>
      <c r="R1975" t="str">
        <f>_xlfn.XLOOKUP(A1975,Table3[customer_no],Table3[state_id],"NOT FOUND")</f>
        <v>R1011</v>
      </c>
      <c r="S1975" s="34" cm="1">
        <f t="array" ref="S1975">_xlfn.XLOOKUP(A1975,Table3[customer_no],'Hospitalisation Details'!$F$2:$F$2344,"NOT FOUND")</f>
        <v>3434.38</v>
      </c>
      <c r="T1975" t="str">
        <f>_xlfn.XLOOKUP(A1975,Table2[Customer ID],Table2[BMI_category],"NOT FOUND")</f>
        <v>Obesity</v>
      </c>
      <c r="U1975" s="7">
        <f>_xlfn.XLOOKUP(A1975,Table2[Customer ID],Table2[no of surgery],"NOT FOUND")</f>
        <v>0</v>
      </c>
      <c r="V1975" t="str">
        <f>_xlfn.XLOOKUP(A1975,Table2[Customer ID],Table2[smoker_missing],"NOT FOUND")</f>
        <v>No</v>
      </c>
      <c r="W1975" t="str">
        <f t="shared" si="30"/>
        <v>Normal</v>
      </c>
      <c r="X1975" s="37">
        <f>SUM(Table5[[#This Row],[Title]:[Diabetes Level]])</f>
        <v>42770.829999999994</v>
      </c>
    </row>
    <row r="1976" spans="1:24" x14ac:dyDescent="0.25">
      <c r="A1976" t="s">
        <v>393</v>
      </c>
      <c r="B1976" t="str">
        <f>VLOOKUP(A1976,'Customer Names'!$A$2:$E$2336,3,FALSE)</f>
        <v>Ms.</v>
      </c>
      <c r="C1976" t="str">
        <f>_xlfn.XLOOKUP(A1976,$A$2:$A$2336,'Customer Names'!$D$2:$D$2336,"NOT FOUND")</f>
        <v>Rachel B.</v>
      </c>
      <c r="D1976" t="str">
        <f>_xlfn.XLOOKUP(A1976,$A$2:$A$2336,'Customer Names'!$E$2:$E$2336,"NOT FOUND")</f>
        <v>Cackett</v>
      </c>
      <c r="E1976" cm="1">
        <f t="array" ref="E1976">_xlfn.XLOOKUP(A1976,$A$2:$A$2336,Table2[BMI],"NOT FOUND")</f>
        <v>42.4</v>
      </c>
      <c r="F1976" cm="1">
        <f t="array" ref="F1976">_xlfn.XLOOKUP(A1976,$A$2:$A$2336,Table2[HBA1C],"NOT FOUND")</f>
        <v>5.53</v>
      </c>
      <c r="G1976" t="str" cm="1">
        <f t="array" ref="G1976">_xlfn.XLOOKUP(A1976,$A$2:$A$2336,Table2[Heart Issues],"NOT FOUND")</f>
        <v>yes</v>
      </c>
      <c r="H1976" t="str" cm="1">
        <f t="array" ref="H1976">_xlfn.XLOOKUP(A1976,$A$2:$A$2336,Table2[Any Transplants],"NOT FOUND")</f>
        <v>No</v>
      </c>
      <c r="I1976" t="str" cm="1">
        <f t="array" ref="I1976">_xlfn.XLOOKUP(A1976,$A$2:$A$2336,Table2[Cancer history],"NOT FOUND")</f>
        <v>No</v>
      </c>
      <c r="J1976" t="str">
        <f>_xlfn.XLOOKUP(A1976,Table3[customer_no],Table3[month],"NOT FOUND")</f>
        <v>Dec</v>
      </c>
      <c r="K1976" s="7">
        <f>_xlfn.XLOOKUP(A1976,Table3[customer_no],Table3[year_average],"NOT FOUND")</f>
        <v>1996</v>
      </c>
      <c r="L1976" cm="1">
        <f t="array" ref="L1976">_xlfn.XLOOKUP(A1976,Table3[customer_no],'Hospitalisation Details'!$D$2:$D$2344,"NOT FOUND")</f>
        <v>19</v>
      </c>
      <c r="M1976" s="33">
        <f>_xlfn.XLOOKUP(A1976,Table3[customer_no],Table3[dd/mm/yy],"NOT FOUND")</f>
        <v>35418</v>
      </c>
      <c r="N1976">
        <f>_xlfn.XLOOKUP(A1976,Table3[customer_no],Table3[age],"NOT FOUND")</f>
        <v>26</v>
      </c>
      <c r="O1976" cm="1">
        <f t="array" ref="O1976">_xlfn.XLOOKUP(A1976,Table3[customer_no],'Hospitalisation Details'!$E$2:$E$2344,"NOT FOUND")</f>
        <v>1</v>
      </c>
      <c r="P1976" t="str">
        <f>_xlfn.XLOOKUP(A1976,Table3[customer_no],Table3[hsplt_handled],"NOT FOUND")</f>
        <v>tier - 2</v>
      </c>
      <c r="Q1976" t="str">
        <f>_xlfn.XLOOKUP(A1976,Table3[customer_no],Table3[city_handled],"NOT FOUND")</f>
        <v>tier - 2</v>
      </c>
      <c r="R1976" t="str">
        <f>_xlfn.XLOOKUP(A1976,Table3[customer_no],Table3[state_id],"NOT FOUND")</f>
        <v>R1011</v>
      </c>
      <c r="S1976" s="34" cm="1">
        <f t="array" ref="S1976">_xlfn.XLOOKUP(A1976,Table3[customer_no],'Hospitalisation Details'!$F$2:$F$2344,"NOT FOUND")</f>
        <v>3410.32</v>
      </c>
      <c r="T1976" t="str">
        <f>_xlfn.XLOOKUP(A1976,Table2[Customer ID],Table2[BMI_category],"NOT FOUND")</f>
        <v>Obesity</v>
      </c>
      <c r="U1976" s="7">
        <f>_xlfn.XLOOKUP(A1976,Table2[Customer ID],Table2[no of surgery],"NOT FOUND")</f>
        <v>0</v>
      </c>
      <c r="V1976" t="str">
        <f>_xlfn.XLOOKUP(A1976,Table2[Customer ID],Table2[smoker_missing],"NOT FOUND")</f>
        <v>No</v>
      </c>
      <c r="W1976" t="str">
        <f t="shared" si="30"/>
        <v>Normal</v>
      </c>
      <c r="X1976" s="37">
        <f>SUM(Table5[[#This Row],[Title]:[Diabetes Level]])</f>
        <v>40918.25</v>
      </c>
    </row>
    <row r="1977" spans="1:24" x14ac:dyDescent="0.25">
      <c r="A1977" t="s">
        <v>392</v>
      </c>
      <c r="B1977" t="str">
        <f>VLOOKUP(A1977,'Customer Names'!$A$2:$E$2336,3,FALSE)</f>
        <v>Ms.</v>
      </c>
      <c r="C1977" t="str">
        <f>_xlfn.XLOOKUP(A1977,$A$2:$A$2336,'Customer Names'!$D$2:$D$2336,"NOT FOUND")</f>
        <v>Liza</v>
      </c>
      <c r="D1977" t="str">
        <f>_xlfn.XLOOKUP(A1977,$A$2:$A$2336,'Customer Names'!$E$2:$E$2336,"NOT FOUND")</f>
        <v>Hunter-Galvan</v>
      </c>
      <c r="E1977" cm="1">
        <f t="array" ref="E1977">_xlfn.XLOOKUP(A1977,$A$2:$A$2336,Table2[BMI],"NOT FOUND")</f>
        <v>38.664999999999999</v>
      </c>
      <c r="F1977" cm="1">
        <f t="array" ref="F1977">_xlfn.XLOOKUP(A1977,$A$2:$A$2336,Table2[HBA1C],"NOT FOUND")</f>
        <v>4.8600000000000003</v>
      </c>
      <c r="G1977" t="str" cm="1">
        <f t="array" ref="G1977">_xlfn.XLOOKUP(A1977,$A$2:$A$2336,Table2[Heart Issues],"NOT FOUND")</f>
        <v>No</v>
      </c>
      <c r="H1977" t="str" cm="1">
        <f t="array" ref="H1977">_xlfn.XLOOKUP(A1977,$A$2:$A$2336,Table2[Any Transplants],"NOT FOUND")</f>
        <v>yes</v>
      </c>
      <c r="I1977" t="str" cm="1">
        <f t="array" ref="I1977">_xlfn.XLOOKUP(A1977,$A$2:$A$2336,Table2[Cancer history],"NOT FOUND")</f>
        <v>No</v>
      </c>
      <c r="J1977" t="str">
        <f>_xlfn.XLOOKUP(A1977,Table3[customer_no],Table3[month],"NOT FOUND")</f>
        <v>Jul</v>
      </c>
      <c r="K1977" s="7">
        <f>_xlfn.XLOOKUP(A1977,Table3[customer_no],Table3[year_average],"NOT FOUND")</f>
        <v>2004</v>
      </c>
      <c r="L1977" cm="1">
        <f t="array" ref="L1977">_xlfn.XLOOKUP(A1977,Table3[customer_no],'Hospitalisation Details'!$D$2:$D$2344,"NOT FOUND")</f>
        <v>16</v>
      </c>
      <c r="M1977" s="33">
        <f>_xlfn.XLOOKUP(A1977,Table3[customer_no],Table3[dd/mm/yy],"NOT FOUND")</f>
        <v>38184</v>
      </c>
      <c r="N1977">
        <f>_xlfn.XLOOKUP(A1977,Table3[customer_no],Table3[age],"NOT FOUND")</f>
        <v>18</v>
      </c>
      <c r="O1977" cm="1">
        <f t="array" ref="O1977">_xlfn.XLOOKUP(A1977,Table3[customer_no],'Hospitalisation Details'!$E$2:$E$2344,"NOT FOUND")</f>
        <v>2</v>
      </c>
      <c r="P1977" t="str">
        <f>_xlfn.XLOOKUP(A1977,Table3[customer_no],Table3[hsplt_handled],"NOT FOUND")</f>
        <v>tier - 2</v>
      </c>
      <c r="Q1977" t="str">
        <f>_xlfn.XLOOKUP(A1977,Table3[customer_no],Table3[city_handled],"NOT FOUND")</f>
        <v>tier - 2</v>
      </c>
      <c r="R1977" t="str">
        <f>_xlfn.XLOOKUP(A1977,Table3[customer_no],Table3[state_id],"NOT FOUND")</f>
        <v>R1023</v>
      </c>
      <c r="S1977" s="34" cm="1">
        <f t="array" ref="S1977">_xlfn.XLOOKUP(A1977,Table3[customer_no],'Hospitalisation Details'!$F$2:$F$2344,"NOT FOUND")</f>
        <v>3393.36</v>
      </c>
      <c r="T1977" t="str">
        <f>_xlfn.XLOOKUP(A1977,Table2[Customer ID],Table2[BMI_category],"NOT FOUND")</f>
        <v>Obesity</v>
      </c>
      <c r="U1977" s="7">
        <f>_xlfn.XLOOKUP(A1977,Table2[Customer ID],Table2[no of surgery],"NOT FOUND")</f>
        <v>1</v>
      </c>
      <c r="V1977" t="str">
        <f>_xlfn.XLOOKUP(A1977,Table2[Customer ID],Table2[smoker_missing],"NOT FOUND")</f>
        <v>No</v>
      </c>
      <c r="W1977" t="str">
        <f t="shared" si="30"/>
        <v>Normal</v>
      </c>
      <c r="X1977" s="37">
        <f>SUM(Table5[[#This Row],[Title]:[Diabetes Level]])</f>
        <v>43661.885000000002</v>
      </c>
    </row>
    <row r="1978" spans="1:24" x14ac:dyDescent="0.25">
      <c r="A1978" t="s">
        <v>391</v>
      </c>
      <c r="B1978" t="str">
        <f>VLOOKUP(A1978,'Customer Names'!$A$2:$E$2336,3,FALSE)</f>
        <v>Ms.</v>
      </c>
      <c r="C1978" t="str">
        <f>_xlfn.XLOOKUP(A1978,$A$2:$A$2336,'Customer Names'!$D$2:$D$2336,"NOT FOUND")</f>
        <v>Lindsey</v>
      </c>
      <c r="D1978" t="str">
        <f>_xlfn.XLOOKUP(A1978,$A$2:$A$2336,'Customer Names'!$E$2:$E$2336,"NOT FOUND")</f>
        <v>Pierret</v>
      </c>
      <c r="E1978" cm="1">
        <f t="array" ref="E1978">_xlfn.XLOOKUP(A1978,$A$2:$A$2336,Table2[BMI],"NOT FOUND")</f>
        <v>29.92</v>
      </c>
      <c r="F1978" cm="1">
        <f t="array" ref="F1978">_xlfn.XLOOKUP(A1978,$A$2:$A$2336,Table2[HBA1C],"NOT FOUND")</f>
        <v>5.49</v>
      </c>
      <c r="G1978" t="str" cm="1">
        <f t="array" ref="G1978">_xlfn.XLOOKUP(A1978,$A$2:$A$2336,Table2[Heart Issues],"NOT FOUND")</f>
        <v>yes</v>
      </c>
      <c r="H1978" t="str" cm="1">
        <f t="array" ref="H1978">_xlfn.XLOOKUP(A1978,$A$2:$A$2336,Table2[Any Transplants],"NOT FOUND")</f>
        <v>No</v>
      </c>
      <c r="I1978" t="str" cm="1">
        <f t="array" ref="I1978">_xlfn.XLOOKUP(A1978,$A$2:$A$2336,Table2[Cancer history],"NOT FOUND")</f>
        <v>No</v>
      </c>
      <c r="J1978" t="str">
        <f>_xlfn.XLOOKUP(A1978,Table3[customer_no],Table3[month],"NOT FOUND")</f>
        <v>Oct</v>
      </c>
      <c r="K1978" s="7">
        <f>_xlfn.XLOOKUP(A1978,Table3[customer_no],Table3[year_average],"NOT FOUND")</f>
        <v>1996</v>
      </c>
      <c r="L1978" cm="1">
        <f t="array" ref="L1978">_xlfn.XLOOKUP(A1978,Table3[customer_no],'Hospitalisation Details'!$D$2:$D$2344,"NOT FOUND")</f>
        <v>27</v>
      </c>
      <c r="M1978" s="33">
        <f>_xlfn.XLOOKUP(A1978,Table3[customer_no],Table3[dd/mm/yy],"NOT FOUND")</f>
        <v>35365</v>
      </c>
      <c r="N1978">
        <f>_xlfn.XLOOKUP(A1978,Table3[customer_no],Table3[age],"NOT FOUND")</f>
        <v>26</v>
      </c>
      <c r="O1978" cm="1">
        <f t="array" ref="O1978">_xlfn.XLOOKUP(A1978,Table3[customer_no],'Hospitalisation Details'!$E$2:$E$2344,"NOT FOUND")</f>
        <v>1</v>
      </c>
      <c r="P1978" t="str">
        <f>_xlfn.XLOOKUP(A1978,Table3[customer_no],Table3[hsplt_handled],"NOT FOUND")</f>
        <v>tier - 2</v>
      </c>
      <c r="Q1978" t="str">
        <f>_xlfn.XLOOKUP(A1978,Table3[customer_no],Table3[city_handled],"NOT FOUND")</f>
        <v>tier - 3</v>
      </c>
      <c r="R1978" t="str">
        <f>_xlfn.XLOOKUP(A1978,Table3[customer_no],Table3[state_id],"NOT FOUND")</f>
        <v>R1013</v>
      </c>
      <c r="S1978" s="34" cm="1">
        <f t="array" ref="S1978">_xlfn.XLOOKUP(A1978,Table3[customer_no],'Hospitalisation Details'!$F$2:$F$2344,"NOT FOUND")</f>
        <v>3392.98</v>
      </c>
      <c r="T1978" t="str">
        <f>_xlfn.XLOOKUP(A1978,Table2[Customer ID],Table2[BMI_category],"NOT FOUND")</f>
        <v>Overweight</v>
      </c>
      <c r="U1978" s="7">
        <f>_xlfn.XLOOKUP(A1978,Table2[Customer ID],Table2[no of surgery],"NOT FOUND")</f>
        <v>0</v>
      </c>
      <c r="V1978" t="str">
        <f>_xlfn.XLOOKUP(A1978,Table2[Customer ID],Table2[smoker_missing],"NOT FOUND")</f>
        <v>No</v>
      </c>
      <c r="W1978" t="str">
        <f t="shared" si="30"/>
        <v>Normal</v>
      </c>
      <c r="X1978" s="37">
        <f>SUM(Table5[[#This Row],[Title]:[Diabetes Level]])</f>
        <v>40843.390000000007</v>
      </c>
    </row>
    <row r="1979" spans="1:24" x14ac:dyDescent="0.25">
      <c r="A1979" t="s">
        <v>390</v>
      </c>
      <c r="B1979" t="str">
        <f>VLOOKUP(A1979,'Customer Names'!$A$2:$E$2336,3,FALSE)</f>
        <v>Ms.</v>
      </c>
      <c r="C1979" t="str">
        <f>_xlfn.XLOOKUP(A1979,$A$2:$A$2336,'Customer Names'!$D$2:$D$2336,"NOT FOUND")</f>
        <v>Lindsay E.</v>
      </c>
      <c r="D1979" t="str">
        <f>_xlfn.XLOOKUP(A1979,$A$2:$A$2336,'Customer Names'!$E$2:$E$2336,"NOT FOUND")</f>
        <v>White</v>
      </c>
      <c r="E1979" cm="1">
        <f t="array" ref="E1979">_xlfn.XLOOKUP(A1979,$A$2:$A$2336,Table2[BMI],"NOT FOUND")</f>
        <v>29.48</v>
      </c>
      <c r="F1979" cm="1">
        <f t="array" ref="F1979">_xlfn.XLOOKUP(A1979,$A$2:$A$2336,Table2[HBA1C],"NOT FOUND")</f>
        <v>4.09</v>
      </c>
      <c r="G1979" t="str" cm="1">
        <f t="array" ref="G1979">_xlfn.XLOOKUP(A1979,$A$2:$A$2336,Table2[Heart Issues],"NOT FOUND")</f>
        <v>yes</v>
      </c>
      <c r="H1979" t="str" cm="1">
        <f t="array" ref="H1979">_xlfn.XLOOKUP(A1979,$A$2:$A$2336,Table2[Any Transplants],"NOT FOUND")</f>
        <v>No</v>
      </c>
      <c r="I1979" t="str" cm="1">
        <f t="array" ref="I1979">_xlfn.XLOOKUP(A1979,$A$2:$A$2336,Table2[Cancer history],"NOT FOUND")</f>
        <v>No</v>
      </c>
      <c r="J1979" t="str">
        <f>_xlfn.XLOOKUP(A1979,Table3[customer_no],Table3[month],"NOT FOUND")</f>
        <v>Aug</v>
      </c>
      <c r="K1979" s="7">
        <f>_xlfn.XLOOKUP(A1979,Table3[customer_no],Table3[year_average],"NOT FOUND")</f>
        <v>1996</v>
      </c>
      <c r="L1979" cm="1">
        <f t="array" ref="L1979">_xlfn.XLOOKUP(A1979,Table3[customer_no],'Hospitalisation Details'!$D$2:$D$2344,"NOT FOUND")</f>
        <v>10</v>
      </c>
      <c r="M1979" s="33">
        <f>_xlfn.XLOOKUP(A1979,Table3[customer_no],Table3[dd/mm/yy],"NOT FOUND")</f>
        <v>35287</v>
      </c>
      <c r="N1979">
        <f>_xlfn.XLOOKUP(A1979,Table3[customer_no],Table3[age],"NOT FOUND")</f>
        <v>26</v>
      </c>
      <c r="O1979" cm="1">
        <f t="array" ref="O1979">_xlfn.XLOOKUP(A1979,Table3[customer_no],'Hospitalisation Details'!$E$2:$E$2344,"NOT FOUND")</f>
        <v>1</v>
      </c>
      <c r="P1979" t="str">
        <f>_xlfn.XLOOKUP(A1979,Table3[customer_no],Table3[hsplt_handled],"NOT FOUND")</f>
        <v>tier - 2</v>
      </c>
      <c r="Q1979" t="str">
        <f>_xlfn.XLOOKUP(A1979,Table3[customer_no],Table3[city_handled],"NOT FOUND")</f>
        <v>tier - 3</v>
      </c>
      <c r="R1979" t="str">
        <f>_xlfn.XLOOKUP(A1979,Table3[customer_no],Table3[state_id],"NOT FOUND")</f>
        <v>R1013</v>
      </c>
      <c r="S1979" s="34" cm="1">
        <f t="array" ref="S1979">_xlfn.XLOOKUP(A1979,Table3[customer_no],'Hospitalisation Details'!$F$2:$F$2344,"NOT FOUND")</f>
        <v>3392.37</v>
      </c>
      <c r="T1979" t="str">
        <f>_xlfn.XLOOKUP(A1979,Table2[Customer ID],Table2[BMI_category],"NOT FOUND")</f>
        <v>Overweight</v>
      </c>
      <c r="U1979" s="7">
        <f>_xlfn.XLOOKUP(A1979,Table2[Customer ID],Table2[no of surgery],"NOT FOUND")</f>
        <v>0</v>
      </c>
      <c r="V1979" t="str">
        <f>_xlfn.XLOOKUP(A1979,Table2[Customer ID],Table2[smoker_missing],"NOT FOUND")</f>
        <v>No</v>
      </c>
      <c r="W1979" t="str">
        <f t="shared" si="30"/>
        <v>Normal</v>
      </c>
      <c r="X1979" s="37">
        <f>SUM(Table5[[#This Row],[Title]:[Diabetes Level]])</f>
        <v>40745.94</v>
      </c>
    </row>
    <row r="1980" spans="1:24" x14ac:dyDescent="0.25">
      <c r="A1980" t="s">
        <v>389</v>
      </c>
      <c r="B1980" t="str">
        <f>VLOOKUP(A1980,'Customer Names'!$A$2:$E$2336,3,FALSE)</f>
        <v>Ms.</v>
      </c>
      <c r="C1980" t="str">
        <f>_xlfn.XLOOKUP(A1980,$A$2:$A$2336,'Customer Names'!$D$2:$D$2336,"NOT FOUND")</f>
        <v>Kathleen M.</v>
      </c>
      <c r="D1980" t="str">
        <f>_xlfn.XLOOKUP(A1980,$A$2:$A$2336,'Customer Names'!$E$2:$E$2336,"NOT FOUND")</f>
        <v>O'Neil</v>
      </c>
      <c r="E1980" cm="1">
        <f t="array" ref="E1980">_xlfn.XLOOKUP(A1980,$A$2:$A$2336,Table2[BMI],"NOT FOUND")</f>
        <v>28.785</v>
      </c>
      <c r="F1980" cm="1">
        <f t="array" ref="F1980">_xlfn.XLOOKUP(A1980,$A$2:$A$2336,Table2[HBA1C],"NOT FOUND")</f>
        <v>4.3099999999999996</v>
      </c>
      <c r="G1980" t="str" cm="1">
        <f t="array" ref="G1980">_xlfn.XLOOKUP(A1980,$A$2:$A$2336,Table2[Heart Issues],"NOT FOUND")</f>
        <v>yes</v>
      </c>
      <c r="H1980" t="str" cm="1">
        <f t="array" ref="H1980">_xlfn.XLOOKUP(A1980,$A$2:$A$2336,Table2[Any Transplants],"NOT FOUND")</f>
        <v>No</v>
      </c>
      <c r="I1980" t="str" cm="1">
        <f t="array" ref="I1980">_xlfn.XLOOKUP(A1980,$A$2:$A$2336,Table2[Cancer history],"NOT FOUND")</f>
        <v>No</v>
      </c>
      <c r="J1980" t="str">
        <f>_xlfn.XLOOKUP(A1980,Table3[customer_no],Table3[month],"NOT FOUND")</f>
        <v>Nov</v>
      </c>
      <c r="K1980" s="7">
        <f>_xlfn.XLOOKUP(A1980,Table3[customer_no],Table3[year_average],"NOT FOUND")</f>
        <v>1996</v>
      </c>
      <c r="L1980" cm="1">
        <f t="array" ref="L1980">_xlfn.XLOOKUP(A1980,Table3[customer_no],'Hospitalisation Details'!$D$2:$D$2344,"NOT FOUND")</f>
        <v>13</v>
      </c>
      <c r="M1980" s="33">
        <f>_xlfn.XLOOKUP(A1980,Table3[customer_no],Table3[dd/mm/yy],"NOT FOUND")</f>
        <v>35382</v>
      </c>
      <c r="N1980">
        <f>_xlfn.XLOOKUP(A1980,Table3[customer_no],Table3[age],"NOT FOUND")</f>
        <v>26</v>
      </c>
      <c r="O1980" cm="1">
        <f t="array" ref="O1980">_xlfn.XLOOKUP(A1980,Table3[customer_no],'Hospitalisation Details'!$E$2:$E$2344,"NOT FOUND")</f>
        <v>0</v>
      </c>
      <c r="P1980" t="str">
        <f>_xlfn.XLOOKUP(A1980,Table3[customer_no],Table3[hsplt_handled],"NOT FOUND")</f>
        <v>tier - 2</v>
      </c>
      <c r="Q1980" t="str">
        <f>_xlfn.XLOOKUP(A1980,Table3[customer_no],Table3[city_handled],"NOT FOUND")</f>
        <v>tier - 2</v>
      </c>
      <c r="R1980" t="str">
        <f>_xlfn.XLOOKUP(A1980,Table3[customer_no],Table3[state_id],"NOT FOUND")</f>
        <v>R1024</v>
      </c>
      <c r="S1980" s="34" cm="1">
        <f t="array" ref="S1980">_xlfn.XLOOKUP(A1980,Table3[customer_no],'Hospitalisation Details'!$F$2:$F$2344,"NOT FOUND")</f>
        <v>3385.4</v>
      </c>
      <c r="T1980" t="str">
        <f>_xlfn.XLOOKUP(A1980,Table2[Customer ID],Table2[BMI_category],"NOT FOUND")</f>
        <v>Overweight</v>
      </c>
      <c r="U1980" s="7">
        <f>_xlfn.XLOOKUP(A1980,Table2[Customer ID],Table2[no of surgery],"NOT FOUND")</f>
        <v>0</v>
      </c>
      <c r="V1980" t="str">
        <f>_xlfn.XLOOKUP(A1980,Table2[Customer ID],Table2[smoker_missing],"NOT FOUND")</f>
        <v>No</v>
      </c>
      <c r="W1980" t="str">
        <f t="shared" si="30"/>
        <v>Normal</v>
      </c>
      <c r="X1980" s="37">
        <f>SUM(Table5[[#This Row],[Title]:[Diabetes Level]])</f>
        <v>40835.495000000003</v>
      </c>
    </row>
    <row r="1981" spans="1:24" x14ac:dyDescent="0.25">
      <c r="A1981" t="s">
        <v>388</v>
      </c>
      <c r="B1981" t="str">
        <f>VLOOKUP(A1981,'Customer Names'!$A$2:$E$2336,3,FALSE)</f>
        <v>Ms.</v>
      </c>
      <c r="C1981" t="str">
        <f>_xlfn.XLOOKUP(A1981,$A$2:$A$2336,'Customer Names'!$D$2:$D$2336,"NOT FOUND")</f>
        <v>Aya</v>
      </c>
      <c r="D1981" t="str">
        <f>_xlfn.XLOOKUP(A1981,$A$2:$A$2336,'Customer Names'!$E$2:$E$2336,"NOT FOUND")</f>
        <v>Leitz</v>
      </c>
      <c r="E1981" cm="1">
        <f t="array" ref="E1981">_xlfn.XLOOKUP(A1981,$A$2:$A$2336,Table2[BMI],"NOT FOUND")</f>
        <v>19.8</v>
      </c>
      <c r="F1981" cm="1">
        <f t="array" ref="F1981">_xlfn.XLOOKUP(A1981,$A$2:$A$2336,Table2[HBA1C],"NOT FOUND")</f>
        <v>4</v>
      </c>
      <c r="G1981" t="str" cm="1">
        <f t="array" ref="G1981">_xlfn.XLOOKUP(A1981,$A$2:$A$2336,Table2[Heart Issues],"NOT FOUND")</f>
        <v>yes</v>
      </c>
      <c r="H1981" t="str" cm="1">
        <f t="array" ref="H1981">_xlfn.XLOOKUP(A1981,$A$2:$A$2336,Table2[Any Transplants],"NOT FOUND")</f>
        <v>No</v>
      </c>
      <c r="I1981" t="str" cm="1">
        <f t="array" ref="I1981">_xlfn.XLOOKUP(A1981,$A$2:$A$2336,Table2[Cancer history],"NOT FOUND")</f>
        <v>No</v>
      </c>
      <c r="J1981" t="str">
        <f>_xlfn.XLOOKUP(A1981,Table3[customer_no],Table3[month],"NOT FOUND")</f>
        <v>Dec</v>
      </c>
      <c r="K1981" s="7">
        <f>_xlfn.XLOOKUP(A1981,Table3[customer_no],Table3[year_average],"NOT FOUND")</f>
        <v>1996</v>
      </c>
      <c r="L1981" cm="1">
        <f t="array" ref="L1981">_xlfn.XLOOKUP(A1981,Table3[customer_no],'Hospitalisation Details'!$D$2:$D$2344,"NOT FOUND")</f>
        <v>14</v>
      </c>
      <c r="M1981" s="33">
        <f>_xlfn.XLOOKUP(A1981,Table3[customer_no],Table3[dd/mm/yy],"NOT FOUND")</f>
        <v>35413</v>
      </c>
      <c r="N1981">
        <f>_xlfn.XLOOKUP(A1981,Table3[customer_no],Table3[age],"NOT FOUND")</f>
        <v>26</v>
      </c>
      <c r="O1981" cm="1">
        <f t="array" ref="O1981">_xlfn.XLOOKUP(A1981,Table3[customer_no],'Hospitalisation Details'!$E$2:$E$2344,"NOT FOUND")</f>
        <v>1</v>
      </c>
      <c r="P1981" t="str">
        <f>_xlfn.XLOOKUP(A1981,Table3[customer_no],Table3[hsplt_handled],"NOT FOUND")</f>
        <v>tier - 2</v>
      </c>
      <c r="Q1981" t="str">
        <f>_xlfn.XLOOKUP(A1981,Table3[customer_no],Table3[city_handled],"NOT FOUND")</f>
        <v>tier - 1</v>
      </c>
      <c r="R1981" t="str">
        <f>_xlfn.XLOOKUP(A1981,Table3[customer_no],Table3[state_id],"NOT FOUND")</f>
        <v>R1011</v>
      </c>
      <c r="S1981" s="34" cm="1">
        <f t="array" ref="S1981">_xlfn.XLOOKUP(A1981,Table3[customer_no],'Hospitalisation Details'!$F$2:$F$2344,"NOT FOUND")</f>
        <v>3378.91</v>
      </c>
      <c r="T1981" t="str">
        <f>_xlfn.XLOOKUP(A1981,Table2[Customer ID],Table2[BMI_category],"NOT FOUND")</f>
        <v>Normal Weight</v>
      </c>
      <c r="U1981" s="7">
        <f>_xlfn.XLOOKUP(A1981,Table2[Customer ID],Table2[no of surgery],"NOT FOUND")</f>
        <v>0</v>
      </c>
      <c r="V1981" t="str">
        <f>_xlfn.XLOOKUP(A1981,Table2[Customer ID],Table2[smoker_missing],"NOT FOUND")</f>
        <v>No</v>
      </c>
      <c r="W1981" t="str">
        <f t="shared" si="30"/>
        <v>Normal</v>
      </c>
      <c r="X1981" s="37">
        <f>SUM(Table5[[#This Row],[Title]:[Diabetes Level]])</f>
        <v>40852.710000000006</v>
      </c>
    </row>
    <row r="1982" spans="1:24" x14ac:dyDescent="0.25">
      <c r="A1982" t="s">
        <v>387</v>
      </c>
      <c r="B1982" t="str">
        <f>VLOOKUP(A1982,'Customer Names'!$A$2:$E$2336,3,FALSE)</f>
        <v>Ms.</v>
      </c>
      <c r="C1982" t="str">
        <f>_xlfn.XLOOKUP(A1982,$A$2:$A$2336,'Customer Names'!$D$2:$D$2336,"NOT FOUND")</f>
        <v>Carolyn R</v>
      </c>
      <c r="D1982" t="str">
        <f>_xlfn.XLOOKUP(A1982,$A$2:$A$2336,'Customer Names'!$E$2:$E$2336,"NOT FOUND")</f>
        <v>Durfee</v>
      </c>
      <c r="E1982" cm="1">
        <f t="array" ref="E1982">_xlfn.XLOOKUP(A1982,$A$2:$A$2336,Table2[BMI],"NOT FOUND")</f>
        <v>35.53</v>
      </c>
      <c r="F1982" cm="1">
        <f t="array" ref="F1982">_xlfn.XLOOKUP(A1982,$A$2:$A$2336,Table2[HBA1C],"NOT FOUND")</f>
        <v>4.68</v>
      </c>
      <c r="G1982" t="str" cm="1">
        <f t="array" ref="G1982">_xlfn.XLOOKUP(A1982,$A$2:$A$2336,Table2[Heart Issues],"NOT FOUND")</f>
        <v>No</v>
      </c>
      <c r="H1982" t="str" cm="1">
        <f t="array" ref="H1982">_xlfn.XLOOKUP(A1982,$A$2:$A$2336,Table2[Any Transplants],"NOT FOUND")</f>
        <v>No</v>
      </c>
      <c r="I1982" t="str" cm="1">
        <f t="array" ref="I1982">_xlfn.XLOOKUP(A1982,$A$2:$A$2336,Table2[Cancer history],"NOT FOUND")</f>
        <v>Yes</v>
      </c>
      <c r="J1982" t="str">
        <f>_xlfn.XLOOKUP(A1982,Table3[customer_no],Table3[month],"NOT FOUND")</f>
        <v>Oct</v>
      </c>
      <c r="K1982" s="7">
        <f>_xlfn.XLOOKUP(A1982,Table3[customer_no],Table3[year_average],"NOT FOUND")</f>
        <v>1993</v>
      </c>
      <c r="L1982" cm="1">
        <f t="array" ref="L1982">_xlfn.XLOOKUP(A1982,Table3[customer_no],'Hospitalisation Details'!$D$2:$D$2344,"NOT FOUND")</f>
        <v>7</v>
      </c>
      <c r="M1982" s="33">
        <f>_xlfn.XLOOKUP(A1982,Table3[customer_no],Table3[dd/mm/yy],"NOT FOUND")</f>
        <v>34249</v>
      </c>
      <c r="N1982">
        <f>_xlfn.XLOOKUP(A1982,Table3[customer_no],Table3[age],"NOT FOUND")</f>
        <v>29</v>
      </c>
      <c r="O1982" cm="1">
        <f t="array" ref="O1982">_xlfn.XLOOKUP(A1982,Table3[customer_no],'Hospitalisation Details'!$E$2:$E$2344,"NOT FOUND")</f>
        <v>0</v>
      </c>
      <c r="P1982" t="str">
        <f>_xlfn.XLOOKUP(A1982,Table3[customer_no],Table3[hsplt_handled],"NOT FOUND")</f>
        <v>tier - 2</v>
      </c>
      <c r="Q1982" t="str">
        <f>_xlfn.XLOOKUP(A1982,Table3[customer_no],Table3[city_handled],"NOT FOUND")</f>
        <v>tier - 2</v>
      </c>
      <c r="R1982" t="str">
        <f>_xlfn.XLOOKUP(A1982,Table3[customer_no],Table3[state_id],"NOT FOUND")</f>
        <v>R1013</v>
      </c>
      <c r="S1982" s="34" cm="1">
        <f t="array" ref="S1982">_xlfn.XLOOKUP(A1982,Table3[customer_no],'Hospitalisation Details'!$F$2:$F$2344,"NOT FOUND")</f>
        <v>3366.67</v>
      </c>
      <c r="T1982" t="str">
        <f>_xlfn.XLOOKUP(A1982,Table2[Customer ID],Table2[BMI_category],"NOT FOUND")</f>
        <v>Obesity</v>
      </c>
      <c r="U1982" s="7">
        <f>_xlfn.XLOOKUP(A1982,Table2[Customer ID],Table2[no of surgery],"NOT FOUND")</f>
        <v>1</v>
      </c>
      <c r="V1982" t="str">
        <f>_xlfn.XLOOKUP(A1982,Table2[Customer ID],Table2[smoker_missing],"NOT FOUND")</f>
        <v>No</v>
      </c>
      <c r="W1982" t="str">
        <f t="shared" si="30"/>
        <v>Normal</v>
      </c>
      <c r="X1982" s="37">
        <f>SUM(Table5[[#This Row],[Title]:[Diabetes Level]])</f>
        <v>39685.879999999997</v>
      </c>
    </row>
    <row r="1983" spans="1:24" x14ac:dyDescent="0.25">
      <c r="A1983" t="s">
        <v>386</v>
      </c>
      <c r="B1983" t="str">
        <f>VLOOKUP(A1983,'Customer Names'!$A$2:$E$2336,3,FALSE)</f>
        <v>Ms.</v>
      </c>
      <c r="C1983" t="str">
        <f>_xlfn.XLOOKUP(A1983,$A$2:$A$2336,'Customer Names'!$D$2:$D$2336,"NOT FOUND")</f>
        <v>Bethany</v>
      </c>
      <c r="D1983" t="str">
        <f>_xlfn.XLOOKUP(A1983,$A$2:$A$2336,'Customer Names'!$E$2:$E$2336,"NOT FOUND")</f>
        <v>Maylone</v>
      </c>
      <c r="E1983" cm="1">
        <f t="array" ref="E1983">_xlfn.XLOOKUP(A1983,$A$2:$A$2336,Table2[BMI],"NOT FOUND")</f>
        <v>21.47</v>
      </c>
      <c r="F1983" cm="1">
        <f t="array" ref="F1983">_xlfn.XLOOKUP(A1983,$A$2:$A$2336,Table2[HBA1C],"NOT FOUND")</f>
        <v>4.0199999999999996</v>
      </c>
      <c r="G1983" t="str" cm="1">
        <f t="array" ref="G1983">_xlfn.XLOOKUP(A1983,$A$2:$A$2336,Table2[Heart Issues],"NOT FOUND")</f>
        <v>yes</v>
      </c>
      <c r="H1983" t="str" cm="1">
        <f t="array" ref="H1983">_xlfn.XLOOKUP(A1983,$A$2:$A$2336,Table2[Any Transplants],"NOT FOUND")</f>
        <v>No</v>
      </c>
      <c r="I1983" t="str" cm="1">
        <f t="array" ref="I1983">_xlfn.XLOOKUP(A1983,$A$2:$A$2336,Table2[Cancer history],"NOT FOUND")</f>
        <v>No</v>
      </c>
      <c r="J1983" t="str">
        <f>_xlfn.XLOOKUP(A1983,Table3[customer_no],Table3[month],"NOT FOUND")</f>
        <v>Jun</v>
      </c>
      <c r="K1983" s="7">
        <f>_xlfn.XLOOKUP(A1983,Table3[customer_no],Table3[year_average],"NOT FOUND")</f>
        <v>1995</v>
      </c>
      <c r="L1983" cm="1">
        <f t="array" ref="L1983">_xlfn.XLOOKUP(A1983,Table3[customer_no],'Hospitalisation Details'!$D$2:$D$2344,"NOT FOUND")</f>
        <v>23</v>
      </c>
      <c r="M1983" s="33">
        <f>_xlfn.XLOOKUP(A1983,Table3[customer_no],Table3[dd/mm/yy],"NOT FOUND")</f>
        <v>34873</v>
      </c>
      <c r="N1983">
        <f>_xlfn.XLOOKUP(A1983,Table3[customer_no],Table3[age],"NOT FOUND")</f>
        <v>27</v>
      </c>
      <c r="O1983" cm="1">
        <f t="array" ref="O1983">_xlfn.XLOOKUP(A1983,Table3[customer_no],'Hospitalisation Details'!$E$2:$E$2344,"NOT FOUND")</f>
        <v>0</v>
      </c>
      <c r="P1983" t="str">
        <f>_xlfn.XLOOKUP(A1983,Table3[customer_no],Table3[hsplt_handled],"NOT FOUND")</f>
        <v>tier - 2</v>
      </c>
      <c r="Q1983" t="str">
        <f>_xlfn.XLOOKUP(A1983,Table3[customer_no],Table3[city_handled],"NOT FOUND")</f>
        <v>tier - 3</v>
      </c>
      <c r="R1983" t="str">
        <f>_xlfn.XLOOKUP(A1983,Table3[customer_no],Table3[state_id],"NOT FOUND")</f>
        <v>R1012</v>
      </c>
      <c r="S1983" s="34" cm="1">
        <f t="array" ref="S1983">_xlfn.XLOOKUP(A1983,Table3[customer_no],'Hospitalisation Details'!$F$2:$F$2344,"NOT FOUND")</f>
        <v>3353.47</v>
      </c>
      <c r="T1983" t="str">
        <f>_xlfn.XLOOKUP(A1983,Table2[Customer ID],Table2[BMI_category],"NOT FOUND")</f>
        <v>Normal Weight</v>
      </c>
      <c r="U1983" s="7">
        <f>_xlfn.XLOOKUP(A1983,Table2[Customer ID],Table2[no of surgery],"NOT FOUND")</f>
        <v>1</v>
      </c>
      <c r="V1983" t="str">
        <f>_xlfn.XLOOKUP(A1983,Table2[Customer ID],Table2[smoker_missing],"NOT FOUND")</f>
        <v>No</v>
      </c>
      <c r="W1983" t="str">
        <f t="shared" si="30"/>
        <v>Normal</v>
      </c>
      <c r="X1983" s="37">
        <f>SUM(Table5[[#This Row],[Title]:[Diabetes Level]])</f>
        <v>40297.96</v>
      </c>
    </row>
    <row r="1984" spans="1:24" x14ac:dyDescent="0.25">
      <c r="A1984" t="s">
        <v>385</v>
      </c>
      <c r="B1984" t="str">
        <f>VLOOKUP(A1984,'Customer Names'!$A$2:$E$2336,3,FALSE)</f>
        <v>Ms.</v>
      </c>
      <c r="C1984" t="str">
        <f>_xlfn.XLOOKUP(A1984,$A$2:$A$2336,'Customer Names'!$D$2:$D$2336,"NOT FOUND")</f>
        <v>Holly A</v>
      </c>
      <c r="D1984" t="str">
        <f>_xlfn.XLOOKUP(A1984,$A$2:$A$2336,'Customer Names'!$E$2:$E$2336,"NOT FOUND")</f>
        <v>Reiland</v>
      </c>
      <c r="E1984" cm="1">
        <f t="array" ref="E1984">_xlfn.XLOOKUP(A1984,$A$2:$A$2336,Table2[BMI],"NOT FOUND")</f>
        <v>25.9</v>
      </c>
      <c r="F1984" cm="1">
        <f t="array" ref="F1984">_xlfn.XLOOKUP(A1984,$A$2:$A$2336,Table2[HBA1C],"NOT FOUND")</f>
        <v>5.12</v>
      </c>
      <c r="G1984" t="str" cm="1">
        <f t="array" ref="G1984">_xlfn.XLOOKUP(A1984,$A$2:$A$2336,Table2[Heart Issues],"NOT FOUND")</f>
        <v>No</v>
      </c>
      <c r="H1984" t="str" cm="1">
        <f t="array" ref="H1984">_xlfn.XLOOKUP(A1984,$A$2:$A$2336,Table2[Any Transplants],"NOT FOUND")</f>
        <v>No</v>
      </c>
      <c r="I1984" t="str" cm="1">
        <f t="array" ref="I1984">_xlfn.XLOOKUP(A1984,$A$2:$A$2336,Table2[Cancer history],"NOT FOUND")</f>
        <v>Yes</v>
      </c>
      <c r="J1984" t="str">
        <f>_xlfn.XLOOKUP(A1984,Table3[customer_no],Table3[month],"NOT FOUND")</f>
        <v>Oct</v>
      </c>
      <c r="K1984" s="7">
        <f>_xlfn.XLOOKUP(A1984,Table3[customer_no],Table3[year_average],"NOT FOUND")</f>
        <v>1993</v>
      </c>
      <c r="L1984" cm="1">
        <f t="array" ref="L1984">_xlfn.XLOOKUP(A1984,Table3[customer_no],'Hospitalisation Details'!$D$2:$D$2344,"NOT FOUND")</f>
        <v>28</v>
      </c>
      <c r="M1984" s="33">
        <f>_xlfn.XLOOKUP(A1984,Table3[customer_no],Table3[dd/mm/yy],"NOT FOUND")</f>
        <v>34270</v>
      </c>
      <c r="N1984">
        <f>_xlfn.XLOOKUP(A1984,Table3[customer_no],Table3[age],"NOT FOUND")</f>
        <v>29</v>
      </c>
      <c r="O1984" cm="1">
        <f t="array" ref="O1984">_xlfn.XLOOKUP(A1984,Table3[customer_no],'Hospitalisation Details'!$E$2:$E$2344,"NOT FOUND")</f>
        <v>0</v>
      </c>
      <c r="P1984" t="str">
        <f>_xlfn.XLOOKUP(A1984,Table3[customer_no],Table3[hsplt_handled],"NOT FOUND")</f>
        <v>tier - 2</v>
      </c>
      <c r="Q1984" t="str">
        <f>_xlfn.XLOOKUP(A1984,Table3[customer_no],Table3[city_handled],"NOT FOUND")</f>
        <v>tier - 1</v>
      </c>
      <c r="R1984" t="str">
        <f>_xlfn.XLOOKUP(A1984,Table3[customer_no],Table3[state_id],"NOT FOUND")</f>
        <v>R1011</v>
      </c>
      <c r="S1984" s="34" cm="1">
        <f t="array" ref="S1984">_xlfn.XLOOKUP(A1984,Table3[customer_no],'Hospitalisation Details'!$F$2:$F$2344,"NOT FOUND")</f>
        <v>3353.28</v>
      </c>
      <c r="T1984" t="str">
        <f>_xlfn.XLOOKUP(A1984,Table2[Customer ID],Table2[BMI_category],"NOT FOUND")</f>
        <v>Overweight</v>
      </c>
      <c r="U1984" s="7">
        <f>_xlfn.XLOOKUP(A1984,Table2[Customer ID],Table2[no of surgery],"NOT FOUND")</f>
        <v>1</v>
      </c>
      <c r="V1984" t="str">
        <f>_xlfn.XLOOKUP(A1984,Table2[Customer ID],Table2[smoker_missing],"NOT FOUND")</f>
        <v>No</v>
      </c>
      <c r="W1984" t="str">
        <f t="shared" si="30"/>
        <v>Normal</v>
      </c>
      <c r="X1984" s="37">
        <f>SUM(Table5[[#This Row],[Title]:[Diabetes Level]])</f>
        <v>39705.299999999996</v>
      </c>
    </row>
    <row r="1985" spans="1:24" x14ac:dyDescent="0.25">
      <c r="A1985" t="s">
        <v>384</v>
      </c>
      <c r="B1985" t="str">
        <f>VLOOKUP(A1985,'Customer Names'!$A$2:$E$2336,3,FALSE)</f>
        <v>Mr.</v>
      </c>
      <c r="C1985" t="str">
        <f>_xlfn.XLOOKUP(A1985,$A$2:$A$2336,'Customer Names'!$D$2:$D$2336,"NOT FOUND")</f>
        <v>Ping</v>
      </c>
      <c r="D1985" t="str">
        <f>_xlfn.XLOOKUP(A1985,$A$2:$A$2336,'Customer Names'!$E$2:$E$2336,"NOT FOUND")</f>
        <v>Hu</v>
      </c>
      <c r="E1985" cm="1">
        <f t="array" ref="E1985">_xlfn.XLOOKUP(A1985,$A$2:$A$2336,Table2[BMI],"NOT FOUND")</f>
        <v>20.81</v>
      </c>
      <c r="F1985" cm="1">
        <f t="array" ref="F1985">_xlfn.XLOOKUP(A1985,$A$2:$A$2336,Table2[HBA1C],"NOT FOUND")</f>
        <v>5.52</v>
      </c>
      <c r="G1985" t="str" cm="1">
        <f t="array" ref="G1985">_xlfn.XLOOKUP(A1985,$A$2:$A$2336,Table2[Heart Issues],"NOT FOUND")</f>
        <v>No</v>
      </c>
      <c r="H1985" t="str" cm="1">
        <f t="array" ref="H1985">_xlfn.XLOOKUP(A1985,$A$2:$A$2336,Table2[Any Transplants],"NOT FOUND")</f>
        <v>No</v>
      </c>
      <c r="I1985" t="str" cm="1">
        <f t="array" ref="I1985">_xlfn.XLOOKUP(A1985,$A$2:$A$2336,Table2[Cancer history],"NOT FOUND")</f>
        <v>No</v>
      </c>
      <c r="J1985" t="str">
        <f>_xlfn.XLOOKUP(A1985,Table3[customer_no],Table3[month],"NOT FOUND")</f>
        <v>Sep</v>
      </c>
      <c r="K1985" s="7">
        <f>_xlfn.XLOOKUP(A1985,Table3[customer_no],Table3[year_average],"NOT FOUND")</f>
        <v>1991</v>
      </c>
      <c r="L1985" cm="1">
        <f t="array" ref="L1985">_xlfn.XLOOKUP(A1985,Table3[customer_no],'Hospitalisation Details'!$D$2:$D$2344,"NOT FOUND")</f>
        <v>1</v>
      </c>
      <c r="M1985" s="33">
        <f>_xlfn.XLOOKUP(A1985,Table3[customer_no],Table3[dd/mm/yy],"NOT FOUND")</f>
        <v>33482</v>
      </c>
      <c r="N1985">
        <f>_xlfn.XLOOKUP(A1985,Table3[customer_no],Table3[age],"NOT FOUND")</f>
        <v>31</v>
      </c>
      <c r="O1985" cm="1">
        <f t="array" ref="O1985">_xlfn.XLOOKUP(A1985,Table3[customer_no],'Hospitalisation Details'!$E$2:$E$2344,"NOT FOUND")</f>
        <v>3</v>
      </c>
      <c r="P1985" t="str">
        <f>_xlfn.XLOOKUP(A1985,Table3[customer_no],Table3[hsplt_handled],"NOT FOUND")</f>
        <v>tier - 2</v>
      </c>
      <c r="Q1985" t="str">
        <f>_xlfn.XLOOKUP(A1985,Table3[customer_no],Table3[city_handled],"NOT FOUND")</f>
        <v>tier - 1</v>
      </c>
      <c r="R1985" t="str">
        <f>_xlfn.XLOOKUP(A1985,Table3[customer_no],Table3[state_id],"NOT FOUND")</f>
        <v>R1013</v>
      </c>
      <c r="S1985" s="34" cm="1">
        <f t="array" ref="S1985">_xlfn.XLOOKUP(A1985,Table3[customer_no],'Hospitalisation Details'!$F$2:$F$2344,"NOT FOUND")</f>
        <v>3342.79</v>
      </c>
      <c r="T1985" t="str">
        <f>_xlfn.XLOOKUP(A1985,Table2[Customer ID],Table2[BMI_category],"NOT FOUND")</f>
        <v>Normal Weight</v>
      </c>
      <c r="U1985" s="7">
        <f>_xlfn.XLOOKUP(A1985,Table2[Customer ID],Table2[no of surgery],"NOT FOUND")</f>
        <v>0</v>
      </c>
      <c r="V1985" t="str">
        <f>_xlfn.XLOOKUP(A1985,Table2[Customer ID],Table2[smoker_missing],"NOT FOUND")</f>
        <v>No</v>
      </c>
      <c r="W1985" t="str">
        <f t="shared" si="30"/>
        <v>Normal</v>
      </c>
      <c r="X1985" s="37">
        <f>SUM(Table5[[#This Row],[Title]:[Diabetes Level]])</f>
        <v>38877.120000000003</v>
      </c>
    </row>
    <row r="1986" spans="1:24" x14ac:dyDescent="0.25">
      <c r="A1986" t="s">
        <v>383</v>
      </c>
      <c r="B1986" t="str">
        <f>VLOOKUP(A1986,'Customer Names'!$A$2:$E$2336,3,FALSE)</f>
        <v>Mr.</v>
      </c>
      <c r="C1986" t="str">
        <f>_xlfn.XLOOKUP(A1986,$A$2:$A$2336,'Customer Names'!$D$2:$D$2336,"NOT FOUND")</f>
        <v>Tim</v>
      </c>
      <c r="D1986" t="str">
        <f>_xlfn.XLOOKUP(A1986,$A$2:$A$2336,'Customer Names'!$E$2:$E$2336,"NOT FOUND")</f>
        <v>Lessek</v>
      </c>
      <c r="E1986" cm="1">
        <f t="array" ref="E1986">_xlfn.XLOOKUP(A1986,$A$2:$A$2336,Table2[BMI],"NOT FOUND")</f>
        <v>25.84</v>
      </c>
      <c r="F1986" cm="1">
        <f t="array" ref="F1986">_xlfn.XLOOKUP(A1986,$A$2:$A$2336,Table2[HBA1C],"NOT FOUND")</f>
        <v>5.81</v>
      </c>
      <c r="G1986" t="str" cm="1">
        <f t="array" ref="G1986">_xlfn.XLOOKUP(A1986,$A$2:$A$2336,Table2[Heart Issues],"NOT FOUND")</f>
        <v>yes</v>
      </c>
      <c r="H1986" t="str" cm="1">
        <f t="array" ref="H1986">_xlfn.XLOOKUP(A1986,$A$2:$A$2336,Table2[Any Transplants],"NOT FOUND")</f>
        <v>No</v>
      </c>
      <c r="I1986" t="str" cm="1">
        <f t="array" ref="I1986">_xlfn.XLOOKUP(A1986,$A$2:$A$2336,Table2[Cancer history],"NOT FOUND")</f>
        <v>Yes</v>
      </c>
      <c r="J1986" t="str">
        <f>_xlfn.XLOOKUP(A1986,Table3[customer_no],Table3[month],"NOT FOUND")</f>
        <v>Jun</v>
      </c>
      <c r="K1986" s="7">
        <f>_xlfn.XLOOKUP(A1986,Table3[customer_no],Table3[year_average],"NOT FOUND")</f>
        <v>1997</v>
      </c>
      <c r="L1986" cm="1">
        <f t="array" ref="L1986">_xlfn.XLOOKUP(A1986,Table3[customer_no],'Hospitalisation Details'!$D$2:$D$2344,"NOT FOUND")</f>
        <v>20</v>
      </c>
      <c r="M1986" s="33">
        <f>_xlfn.XLOOKUP(A1986,Table3[customer_no],Table3[dd/mm/yy],"NOT FOUND")</f>
        <v>35601</v>
      </c>
      <c r="N1986">
        <f>_xlfn.XLOOKUP(A1986,Table3[customer_no],Table3[age],"NOT FOUND")</f>
        <v>25</v>
      </c>
      <c r="O1986" cm="1">
        <f t="array" ref="O1986">_xlfn.XLOOKUP(A1986,Table3[customer_no],'Hospitalisation Details'!$E$2:$E$2344,"NOT FOUND")</f>
        <v>1</v>
      </c>
      <c r="P1986" t="str">
        <f>_xlfn.XLOOKUP(A1986,Table3[customer_no],Table3[hsplt_handled],"NOT FOUND")</f>
        <v>tier - 3</v>
      </c>
      <c r="Q1986" t="str">
        <f>_xlfn.XLOOKUP(A1986,Table3[customer_no],Table3[city_handled],"NOT FOUND")</f>
        <v>tier - 3</v>
      </c>
      <c r="R1986" t="str">
        <f>_xlfn.XLOOKUP(A1986,Table3[customer_no],Table3[state_id],"NOT FOUND")</f>
        <v>R1017</v>
      </c>
      <c r="S1986" s="34" cm="1">
        <f t="array" ref="S1986">_xlfn.XLOOKUP(A1986,Table3[customer_no],'Hospitalisation Details'!$F$2:$F$2344,"NOT FOUND")</f>
        <v>3309.79</v>
      </c>
      <c r="T1986" t="str">
        <f>_xlfn.XLOOKUP(A1986,Table2[Customer ID],Table2[BMI_category],"NOT FOUND")</f>
        <v>Overweight</v>
      </c>
      <c r="U1986" s="7">
        <f>_xlfn.XLOOKUP(A1986,Table2[Customer ID],Table2[no of surgery],"NOT FOUND")</f>
        <v>1</v>
      </c>
      <c r="V1986" t="str">
        <f>_xlfn.XLOOKUP(A1986,Table2[Customer ID],Table2[smoker_missing],"NOT FOUND")</f>
        <v>No</v>
      </c>
      <c r="W1986" t="str">
        <f t="shared" si="30"/>
        <v>Prediabetes</v>
      </c>
      <c r="X1986" s="37">
        <f>SUM(Table5[[#This Row],[Title]:[Diabetes Level]])</f>
        <v>40986.44</v>
      </c>
    </row>
    <row r="1987" spans="1:24" x14ac:dyDescent="0.25">
      <c r="A1987" t="s">
        <v>382</v>
      </c>
      <c r="B1987" t="str">
        <f>VLOOKUP(A1987,'Customer Names'!$A$2:$E$2336,3,FALSE)</f>
        <v>Mr.</v>
      </c>
      <c r="C1987" t="str">
        <f>_xlfn.XLOOKUP(A1987,$A$2:$A$2336,'Customer Names'!$D$2:$D$2336,"NOT FOUND")</f>
        <v>John</v>
      </c>
      <c r="D1987" t="str">
        <f>_xlfn.XLOOKUP(A1987,$A$2:$A$2336,'Customer Names'!$E$2:$E$2336,"NOT FOUND")</f>
        <v>Colavincenzo</v>
      </c>
      <c r="E1987" cm="1">
        <f t="array" ref="E1987">_xlfn.XLOOKUP(A1987,$A$2:$A$2336,Table2[BMI],"NOT FOUND")</f>
        <v>30.95</v>
      </c>
      <c r="F1987" cm="1">
        <f t="array" ref="F1987">_xlfn.XLOOKUP(A1987,$A$2:$A$2336,Table2[HBA1C],"NOT FOUND")</f>
        <v>5.16</v>
      </c>
      <c r="G1987" t="str" cm="1">
        <f t="array" ref="G1987">_xlfn.XLOOKUP(A1987,$A$2:$A$2336,Table2[Heart Issues],"NOT FOUND")</f>
        <v>No</v>
      </c>
      <c r="H1987" t="str" cm="1">
        <f t="array" ref="H1987">_xlfn.XLOOKUP(A1987,$A$2:$A$2336,Table2[Any Transplants],"NOT FOUND")</f>
        <v>No</v>
      </c>
      <c r="I1987" t="str" cm="1">
        <f t="array" ref="I1987">_xlfn.XLOOKUP(A1987,$A$2:$A$2336,Table2[Cancer history],"NOT FOUND")</f>
        <v>Yes</v>
      </c>
      <c r="J1987" t="str">
        <f>_xlfn.XLOOKUP(A1987,Table3[customer_no],Table3[month],"NOT FOUND")</f>
        <v>Nov</v>
      </c>
      <c r="K1987" s="7">
        <f>_xlfn.XLOOKUP(A1987,Table3[customer_no],Table3[year_average],"NOT FOUND")</f>
        <v>2003</v>
      </c>
      <c r="L1987" cm="1">
        <f t="array" ref="L1987">_xlfn.XLOOKUP(A1987,Table3[customer_no],'Hospitalisation Details'!$D$2:$D$2344,"NOT FOUND")</f>
        <v>18</v>
      </c>
      <c r="M1987" s="33">
        <f>_xlfn.XLOOKUP(A1987,Table3[customer_no],Table3[dd/mm/yy],"NOT FOUND")</f>
        <v>37943</v>
      </c>
      <c r="N1987">
        <f>_xlfn.XLOOKUP(A1987,Table3[customer_no],Table3[age],"NOT FOUND")</f>
        <v>19</v>
      </c>
      <c r="O1987" cm="1">
        <f t="array" ref="O1987">_xlfn.XLOOKUP(A1987,Table3[customer_no],'Hospitalisation Details'!$E$2:$E$2344,"NOT FOUND")</f>
        <v>0</v>
      </c>
      <c r="P1987" t="str">
        <f>_xlfn.XLOOKUP(A1987,Table3[customer_no],Table3[hsplt_handled],"NOT FOUND")</f>
        <v>tier - 2</v>
      </c>
      <c r="Q1987" t="str">
        <f>_xlfn.XLOOKUP(A1987,Table3[customer_no],Table3[city_handled],"NOT FOUND")</f>
        <v>tier - 1</v>
      </c>
      <c r="R1987" t="str">
        <f>_xlfn.XLOOKUP(A1987,Table3[customer_no],Table3[state_id],"NOT FOUND")</f>
        <v>R1021</v>
      </c>
      <c r="S1987" s="34" cm="1">
        <f t="array" ref="S1987">_xlfn.XLOOKUP(A1987,Table3[customer_no],'Hospitalisation Details'!$F$2:$F$2344,"NOT FOUND")</f>
        <v>3308.46</v>
      </c>
      <c r="T1987" t="str">
        <f>_xlfn.XLOOKUP(A1987,Table2[Customer ID],Table2[BMI_category],"NOT FOUND")</f>
        <v>Obesity</v>
      </c>
      <c r="U1987" s="7">
        <f>_xlfn.XLOOKUP(A1987,Table2[Customer ID],Table2[no of surgery],"NOT FOUND")</f>
        <v>1</v>
      </c>
      <c r="V1987" t="str">
        <f>_xlfn.XLOOKUP(A1987,Table2[Customer ID],Table2[smoker_missing],"NOT FOUND")</f>
        <v>No</v>
      </c>
      <c r="W1987" t="str">
        <f t="shared" ref="W1987:W2050" si="31">IF(F1987&lt;5.7, "Normal", IF(AND(F1987&gt;=5.7, F1987&lt;=6.4), "Prediabetes", "Diabetes"))</f>
        <v>Normal</v>
      </c>
      <c r="X1987" s="37">
        <f>SUM(Table5[[#This Row],[Title]:[Diabetes Level]])</f>
        <v>43328.57</v>
      </c>
    </row>
    <row r="1988" spans="1:24" x14ac:dyDescent="0.25">
      <c r="A1988" t="s">
        <v>381</v>
      </c>
      <c r="B1988" t="str">
        <f>VLOOKUP(A1988,'Customer Names'!$A$2:$E$2336,3,FALSE)</f>
        <v>Mrs.</v>
      </c>
      <c r="C1988" t="str">
        <f>_xlfn.XLOOKUP(A1988,$A$2:$A$2336,'Customer Names'!$D$2:$D$2336,"NOT FOUND")</f>
        <v>Cynthia</v>
      </c>
      <c r="D1988" t="str">
        <f>_xlfn.XLOOKUP(A1988,$A$2:$A$2336,'Customer Names'!$E$2:$E$2336,"NOT FOUND")</f>
        <v>Mendez-Karr</v>
      </c>
      <c r="E1988" cm="1">
        <f t="array" ref="E1988">_xlfn.XLOOKUP(A1988,$A$2:$A$2336,Table2[BMI],"NOT FOUND")</f>
        <v>30.54</v>
      </c>
      <c r="F1988" cm="1">
        <f t="array" ref="F1988">_xlfn.XLOOKUP(A1988,$A$2:$A$2336,Table2[HBA1C],"NOT FOUND")</f>
        <v>5</v>
      </c>
      <c r="G1988" t="str" cm="1">
        <f t="array" ref="G1988">_xlfn.XLOOKUP(A1988,$A$2:$A$2336,Table2[Heart Issues],"NOT FOUND")</f>
        <v>No</v>
      </c>
      <c r="H1988" t="str" cm="1">
        <f t="array" ref="H1988">_xlfn.XLOOKUP(A1988,$A$2:$A$2336,Table2[Any Transplants],"NOT FOUND")</f>
        <v>No</v>
      </c>
      <c r="I1988" t="str" cm="1">
        <f t="array" ref="I1988">_xlfn.XLOOKUP(A1988,$A$2:$A$2336,Table2[Cancer history],"NOT FOUND")</f>
        <v>Yes</v>
      </c>
      <c r="J1988" t="str">
        <f>_xlfn.XLOOKUP(A1988,Table3[customer_no],Table3[month],"NOT FOUND")</f>
        <v>Dec</v>
      </c>
      <c r="K1988" s="7">
        <f>_xlfn.XLOOKUP(A1988,Table3[customer_no],Table3[year_average],"NOT FOUND")</f>
        <v>2003</v>
      </c>
      <c r="L1988" cm="1">
        <f t="array" ref="L1988">_xlfn.XLOOKUP(A1988,Table3[customer_no],'Hospitalisation Details'!$D$2:$D$2344,"NOT FOUND")</f>
        <v>5</v>
      </c>
      <c r="M1988" s="33">
        <f>_xlfn.XLOOKUP(A1988,Table3[customer_no],Table3[dd/mm/yy],"NOT FOUND")</f>
        <v>37960</v>
      </c>
      <c r="N1988">
        <f>_xlfn.XLOOKUP(A1988,Table3[customer_no],Table3[age],"NOT FOUND")</f>
        <v>19</v>
      </c>
      <c r="O1988" cm="1">
        <f t="array" ref="O1988">_xlfn.XLOOKUP(A1988,Table3[customer_no],'Hospitalisation Details'!$E$2:$E$2344,"NOT FOUND")</f>
        <v>0</v>
      </c>
      <c r="P1988" t="str">
        <f>_xlfn.XLOOKUP(A1988,Table3[customer_no],Table3[hsplt_handled],"NOT FOUND")</f>
        <v>tier - 2</v>
      </c>
      <c r="Q1988" t="str">
        <f>_xlfn.XLOOKUP(A1988,Table3[customer_no],Table3[city_handled],"NOT FOUND")</f>
        <v>tier - 2</v>
      </c>
      <c r="R1988" t="str">
        <f>_xlfn.XLOOKUP(A1988,Table3[customer_no],Table3[state_id],"NOT FOUND")</f>
        <v>R1025</v>
      </c>
      <c r="S1988" s="34" cm="1">
        <f t="array" ref="S1988">_xlfn.XLOOKUP(A1988,Table3[customer_no],'Hospitalisation Details'!$F$2:$F$2344,"NOT FOUND")</f>
        <v>3300.7</v>
      </c>
      <c r="T1988" t="str">
        <f>_xlfn.XLOOKUP(A1988,Table2[Customer ID],Table2[BMI_category],"NOT FOUND")</f>
        <v>Obesity</v>
      </c>
      <c r="U1988" s="7">
        <f>_xlfn.XLOOKUP(A1988,Table2[Customer ID],Table2[no of surgery],"NOT FOUND")</f>
        <v>1</v>
      </c>
      <c r="V1988" t="str">
        <f>_xlfn.XLOOKUP(A1988,Table2[Customer ID],Table2[smoker_missing],"NOT FOUND")</f>
        <v>No</v>
      </c>
      <c r="W1988" t="str">
        <f t="shared" si="31"/>
        <v>Normal</v>
      </c>
      <c r="X1988" s="37">
        <f>SUM(Table5[[#This Row],[Title]:[Diabetes Level]])</f>
        <v>43324.24</v>
      </c>
    </row>
    <row r="1989" spans="1:24" x14ac:dyDescent="0.25">
      <c r="A1989" t="s">
        <v>380</v>
      </c>
      <c r="B1989" t="str">
        <f>VLOOKUP(A1989,'Customer Names'!$A$2:$E$2336,3,FALSE)</f>
        <v>Mr.</v>
      </c>
      <c r="C1989" t="str">
        <f>_xlfn.XLOOKUP(A1989,$A$2:$A$2336,'Customer Names'!$D$2:$D$2336,"NOT FOUND")</f>
        <v>Emmett</v>
      </c>
      <c r="D1989" t="str">
        <f>_xlfn.XLOOKUP(A1989,$A$2:$A$2336,'Customer Names'!$E$2:$E$2336,"NOT FOUND")</f>
        <v>Saulnier</v>
      </c>
      <c r="E1989" cm="1">
        <f t="array" ref="E1989">_xlfn.XLOOKUP(A1989,$A$2:$A$2336,Table2[BMI],"NOT FOUND")</f>
        <v>33.914999999999999</v>
      </c>
      <c r="F1989" cm="1">
        <f t="array" ref="F1989">_xlfn.XLOOKUP(A1989,$A$2:$A$2336,Table2[HBA1C],"NOT FOUND")</f>
        <v>5.84</v>
      </c>
      <c r="G1989" t="str" cm="1">
        <f t="array" ref="G1989">_xlfn.XLOOKUP(A1989,$A$2:$A$2336,Table2[Heart Issues],"NOT FOUND")</f>
        <v>yes</v>
      </c>
      <c r="H1989" t="str" cm="1">
        <f t="array" ref="H1989">_xlfn.XLOOKUP(A1989,$A$2:$A$2336,Table2[Any Transplants],"NOT FOUND")</f>
        <v>No</v>
      </c>
      <c r="I1989" t="str" cm="1">
        <f t="array" ref="I1989">_xlfn.XLOOKUP(A1989,$A$2:$A$2336,Table2[Cancer history],"NOT FOUND")</f>
        <v>No</v>
      </c>
      <c r="J1989" t="str">
        <f>_xlfn.XLOOKUP(A1989,Table3[customer_no],Table3[month],"NOT FOUND")</f>
        <v>Nov</v>
      </c>
      <c r="K1989" s="7">
        <f>_xlfn.XLOOKUP(A1989,Table3[customer_no],Table3[year_average],"NOT FOUND")</f>
        <v>1996</v>
      </c>
      <c r="L1989" cm="1">
        <f t="array" ref="L1989">_xlfn.XLOOKUP(A1989,Table3[customer_no],'Hospitalisation Details'!$D$2:$D$2344,"NOT FOUND")</f>
        <v>17</v>
      </c>
      <c r="M1989" s="33">
        <f>_xlfn.XLOOKUP(A1989,Table3[customer_no],Table3[dd/mm/yy],"NOT FOUND")</f>
        <v>35386</v>
      </c>
      <c r="N1989">
        <f>_xlfn.XLOOKUP(A1989,Table3[customer_no],Table3[age],"NOT FOUND")</f>
        <v>26</v>
      </c>
      <c r="O1989" cm="1">
        <f t="array" ref="O1989">_xlfn.XLOOKUP(A1989,Table3[customer_no],'Hospitalisation Details'!$E$2:$E$2344,"NOT FOUND")</f>
        <v>1</v>
      </c>
      <c r="P1989" t="str">
        <f>_xlfn.XLOOKUP(A1989,Table3[customer_no],Table3[hsplt_handled],"NOT FOUND")</f>
        <v>tier - 2</v>
      </c>
      <c r="Q1989" t="str">
        <f>_xlfn.XLOOKUP(A1989,Table3[customer_no],Table3[city_handled],"NOT FOUND")</f>
        <v>tier - 2</v>
      </c>
      <c r="R1989" t="str">
        <f>_xlfn.XLOOKUP(A1989,Table3[customer_no],Table3[state_id],"NOT FOUND")</f>
        <v>R1012</v>
      </c>
      <c r="S1989" s="34" cm="1">
        <f t="array" ref="S1989">_xlfn.XLOOKUP(A1989,Table3[customer_no],'Hospitalisation Details'!$F$2:$F$2344,"NOT FOUND")</f>
        <v>3292.53</v>
      </c>
      <c r="T1989" t="str">
        <f>_xlfn.XLOOKUP(A1989,Table2[Customer ID],Table2[BMI_category],"NOT FOUND")</f>
        <v>Obesity</v>
      </c>
      <c r="U1989" s="7">
        <f>_xlfn.XLOOKUP(A1989,Table2[Customer ID],Table2[no of surgery],"NOT FOUND")</f>
        <v>0</v>
      </c>
      <c r="V1989" t="str">
        <f>_xlfn.XLOOKUP(A1989,Table2[Customer ID],Table2[smoker_missing],"NOT FOUND")</f>
        <v>No</v>
      </c>
      <c r="W1989" t="str">
        <f t="shared" si="31"/>
        <v>Prediabetes</v>
      </c>
      <c r="X1989" s="37">
        <f>SUM(Table5[[#This Row],[Title]:[Diabetes Level]])</f>
        <v>40758.284999999996</v>
      </c>
    </row>
    <row r="1990" spans="1:24" x14ac:dyDescent="0.25">
      <c r="A1990" t="s">
        <v>379</v>
      </c>
      <c r="B1990" t="str">
        <f>VLOOKUP(A1990,'Customer Names'!$A$2:$E$2336,3,FALSE)</f>
        <v>Ms.</v>
      </c>
      <c r="C1990" t="str">
        <f>_xlfn.XLOOKUP(A1990,$A$2:$A$2336,'Customer Names'!$D$2:$D$2336,"NOT FOUND")</f>
        <v>Kate</v>
      </c>
      <c r="D1990" t="str">
        <f>_xlfn.XLOOKUP(A1990,$A$2:$A$2336,'Customer Names'!$E$2:$E$2336,"NOT FOUND")</f>
        <v>Schoonover</v>
      </c>
      <c r="E1990" cm="1">
        <f t="array" ref="E1990">_xlfn.XLOOKUP(A1990,$A$2:$A$2336,Table2[BMI],"NOT FOUND")</f>
        <v>33.31</v>
      </c>
      <c r="F1990" cm="1">
        <f t="array" ref="F1990">_xlfn.XLOOKUP(A1990,$A$2:$A$2336,Table2[HBA1C],"NOT FOUND")</f>
        <v>4.1900000000000004</v>
      </c>
      <c r="G1990" t="str" cm="1">
        <f t="array" ref="G1990">_xlfn.XLOOKUP(A1990,$A$2:$A$2336,Table2[Heart Issues],"NOT FOUND")</f>
        <v>No</v>
      </c>
      <c r="H1990" t="str" cm="1">
        <f t="array" ref="H1990">_xlfn.XLOOKUP(A1990,$A$2:$A$2336,Table2[Any Transplants],"NOT FOUND")</f>
        <v>No</v>
      </c>
      <c r="I1990" t="str" cm="1">
        <f t="array" ref="I1990">_xlfn.XLOOKUP(A1990,$A$2:$A$2336,Table2[Cancer history],"NOT FOUND")</f>
        <v>Yes</v>
      </c>
      <c r="J1990" t="str">
        <f>_xlfn.XLOOKUP(A1990,Table3[customer_no],Table3[month],"NOT FOUND")</f>
        <v>Jul</v>
      </c>
      <c r="K1990" s="7">
        <f>_xlfn.XLOOKUP(A1990,Table3[customer_no],Table3[year_average],"NOT FOUND")</f>
        <v>2003</v>
      </c>
      <c r="L1990" cm="1">
        <f t="array" ref="L1990">_xlfn.XLOOKUP(A1990,Table3[customer_no],'Hospitalisation Details'!$D$2:$D$2344,"NOT FOUND")</f>
        <v>3</v>
      </c>
      <c r="M1990" s="33">
        <f>_xlfn.XLOOKUP(A1990,Table3[customer_no],Table3[dd/mm/yy],"NOT FOUND")</f>
        <v>37805</v>
      </c>
      <c r="N1990">
        <f>_xlfn.XLOOKUP(A1990,Table3[customer_no],Table3[age],"NOT FOUND")</f>
        <v>19</v>
      </c>
      <c r="O1990" cm="1">
        <f t="array" ref="O1990">_xlfn.XLOOKUP(A1990,Table3[customer_no],'Hospitalisation Details'!$E$2:$E$2344,"NOT FOUND")</f>
        <v>0</v>
      </c>
      <c r="P1990" t="str">
        <f>_xlfn.XLOOKUP(A1990,Table3[customer_no],Table3[hsplt_handled],"NOT FOUND")</f>
        <v>tier - 2</v>
      </c>
      <c r="Q1990" t="str">
        <f>_xlfn.XLOOKUP(A1990,Table3[customer_no],Table3[city_handled],"NOT FOUND")</f>
        <v>tier - 3</v>
      </c>
      <c r="R1990" t="str">
        <f>_xlfn.XLOOKUP(A1990,Table3[customer_no],Table3[state_id],"NOT FOUND")</f>
        <v>R1011</v>
      </c>
      <c r="S1990" s="34" cm="1">
        <f t="array" ref="S1990">_xlfn.XLOOKUP(A1990,Table3[customer_no],'Hospitalisation Details'!$F$2:$F$2344,"NOT FOUND")</f>
        <v>3280.22</v>
      </c>
      <c r="T1990" t="str">
        <f>_xlfn.XLOOKUP(A1990,Table2[Customer ID],Table2[BMI_category],"NOT FOUND")</f>
        <v>Obesity</v>
      </c>
      <c r="U1990" s="7">
        <f>_xlfn.XLOOKUP(A1990,Table2[Customer ID],Table2[no of surgery],"NOT FOUND")</f>
        <v>1</v>
      </c>
      <c r="V1990" t="str">
        <f>_xlfn.XLOOKUP(A1990,Table2[Customer ID],Table2[smoker_missing],"NOT FOUND")</f>
        <v>No</v>
      </c>
      <c r="W1990" t="str">
        <f t="shared" si="31"/>
        <v>Normal</v>
      </c>
      <c r="X1990" s="37">
        <f>SUM(Table5[[#This Row],[Title]:[Diabetes Level]])</f>
        <v>43148.72</v>
      </c>
    </row>
    <row r="1991" spans="1:24" x14ac:dyDescent="0.25">
      <c r="A1991" t="s">
        <v>378</v>
      </c>
      <c r="B1991" t="str">
        <f>VLOOKUP(A1991,'Customer Names'!$A$2:$E$2336,3,FALSE)</f>
        <v>Mr.</v>
      </c>
      <c r="C1991" t="str">
        <f>_xlfn.XLOOKUP(A1991,$A$2:$A$2336,'Customer Names'!$D$2:$D$2336,"NOT FOUND")</f>
        <v>Christopher L.</v>
      </c>
      <c r="D1991" t="str">
        <f>_xlfn.XLOOKUP(A1991,$A$2:$A$2336,'Customer Names'!$E$2:$E$2336,"NOT FOUND")</f>
        <v>Hass</v>
      </c>
      <c r="E1991" cm="1">
        <f t="array" ref="E1991">_xlfn.XLOOKUP(A1991,$A$2:$A$2336,Table2[BMI],"NOT FOUND")</f>
        <v>25.745000000000001</v>
      </c>
      <c r="F1991" cm="1">
        <f t="array" ref="F1991">_xlfn.XLOOKUP(A1991,$A$2:$A$2336,Table2[HBA1C],"NOT FOUND")</f>
        <v>4.62</v>
      </c>
      <c r="G1991" t="str" cm="1">
        <f t="array" ref="G1991">_xlfn.XLOOKUP(A1991,$A$2:$A$2336,Table2[Heart Issues],"NOT FOUND")</f>
        <v>yes</v>
      </c>
      <c r="H1991" t="str" cm="1">
        <f t="array" ref="H1991">_xlfn.XLOOKUP(A1991,$A$2:$A$2336,Table2[Any Transplants],"NOT FOUND")</f>
        <v>No</v>
      </c>
      <c r="I1991" t="str" cm="1">
        <f t="array" ref="I1991">_xlfn.XLOOKUP(A1991,$A$2:$A$2336,Table2[Cancer history],"NOT FOUND")</f>
        <v>No</v>
      </c>
      <c r="J1991" t="str">
        <f>_xlfn.XLOOKUP(A1991,Table3[customer_no],Table3[month],"NOT FOUND")</f>
        <v>Oct</v>
      </c>
      <c r="K1991" s="7">
        <f>_xlfn.XLOOKUP(A1991,Table3[customer_no],Table3[year_average],"NOT FOUND")</f>
        <v>2001</v>
      </c>
      <c r="L1991" cm="1">
        <f t="array" ref="L1991">_xlfn.XLOOKUP(A1991,Table3[customer_no],'Hospitalisation Details'!$D$2:$D$2344,"NOT FOUND")</f>
        <v>6</v>
      </c>
      <c r="M1991" s="33">
        <f>_xlfn.XLOOKUP(A1991,Table3[customer_no],Table3[dd/mm/yy],"NOT FOUND")</f>
        <v>37170</v>
      </c>
      <c r="N1991">
        <f>_xlfn.XLOOKUP(A1991,Table3[customer_no],Table3[age],"NOT FOUND")</f>
        <v>21</v>
      </c>
      <c r="O1991" cm="1">
        <f t="array" ref="O1991">_xlfn.XLOOKUP(A1991,Table3[customer_no],'Hospitalisation Details'!$E$2:$E$2344,"NOT FOUND")</f>
        <v>2</v>
      </c>
      <c r="P1991" t="str">
        <f>_xlfn.XLOOKUP(A1991,Table3[customer_no],Table3[hsplt_handled],"NOT FOUND")</f>
        <v>tier - 2</v>
      </c>
      <c r="Q1991" t="str">
        <f>_xlfn.XLOOKUP(A1991,Table3[customer_no],Table3[city_handled],"NOT FOUND")</f>
        <v>tier - 1</v>
      </c>
      <c r="R1991" t="str">
        <f>_xlfn.XLOOKUP(A1991,Table3[customer_no],Table3[state_id],"NOT FOUND")</f>
        <v>R1017</v>
      </c>
      <c r="S1991" s="34" cm="1">
        <f t="array" ref="S1991">_xlfn.XLOOKUP(A1991,Table3[customer_no],'Hospitalisation Details'!$F$2:$F$2344,"NOT FOUND")</f>
        <v>3279.87</v>
      </c>
      <c r="T1991" t="str">
        <f>_xlfn.XLOOKUP(A1991,Table2[Customer ID],Table2[BMI_category],"NOT FOUND")</f>
        <v>Overweight</v>
      </c>
      <c r="U1991" s="7">
        <f>_xlfn.XLOOKUP(A1991,Table2[Customer ID],Table2[no of surgery],"NOT FOUND")</f>
        <v>0</v>
      </c>
      <c r="V1991" t="str">
        <f>_xlfn.XLOOKUP(A1991,Table2[Customer ID],Table2[smoker_missing],"NOT FOUND")</f>
        <v>No</v>
      </c>
      <c r="W1991" t="str">
        <f t="shared" si="31"/>
        <v>Normal</v>
      </c>
      <c r="X1991" s="37">
        <f>SUM(Table5[[#This Row],[Title]:[Diabetes Level]])</f>
        <v>42510.235000000001</v>
      </c>
    </row>
    <row r="1992" spans="1:24" x14ac:dyDescent="0.25">
      <c r="A1992" t="s">
        <v>377</v>
      </c>
      <c r="B1992" t="str">
        <f>VLOOKUP(A1992,'Customer Names'!$A$2:$E$2336,3,FALSE)</f>
        <v>Mr.</v>
      </c>
      <c r="C1992" t="str">
        <f>_xlfn.XLOOKUP(A1992,$A$2:$A$2336,'Customer Names'!$D$2:$D$2336,"NOT FOUND")</f>
        <v>Christopher P.</v>
      </c>
      <c r="D1992" t="str">
        <f>_xlfn.XLOOKUP(A1992,$A$2:$A$2336,'Customer Names'!$E$2:$E$2336,"NOT FOUND")</f>
        <v>Cadotte</v>
      </c>
      <c r="E1992" cm="1">
        <f t="array" ref="E1992">_xlfn.XLOOKUP(A1992,$A$2:$A$2336,Table2[BMI],"NOT FOUND")</f>
        <v>37.1</v>
      </c>
      <c r="F1992" cm="1">
        <f t="array" ref="F1992">_xlfn.XLOOKUP(A1992,$A$2:$A$2336,Table2[HBA1C],"NOT FOUND")</f>
        <v>6.24</v>
      </c>
      <c r="G1992" t="str" cm="1">
        <f t="array" ref="G1992">_xlfn.XLOOKUP(A1992,$A$2:$A$2336,Table2[Heart Issues],"NOT FOUND")</f>
        <v>No</v>
      </c>
      <c r="H1992" t="str" cm="1">
        <f t="array" ref="H1992">_xlfn.XLOOKUP(A1992,$A$2:$A$2336,Table2[Any Transplants],"NOT FOUND")</f>
        <v>No</v>
      </c>
      <c r="I1992" t="str" cm="1">
        <f t="array" ref="I1992">_xlfn.XLOOKUP(A1992,$A$2:$A$2336,Table2[Cancer history],"NOT FOUND")</f>
        <v>No</v>
      </c>
      <c r="J1992" t="str">
        <f>_xlfn.XLOOKUP(A1992,Table3[customer_no],Table3[month],"NOT FOUND")</f>
        <v>Jul</v>
      </c>
      <c r="K1992" s="7">
        <f>_xlfn.XLOOKUP(A1992,Table3[customer_no],Table3[year_average],"NOT FOUND")</f>
        <v>1994</v>
      </c>
      <c r="L1992" cm="1">
        <f t="array" ref="L1992">_xlfn.XLOOKUP(A1992,Table3[customer_no],'Hospitalisation Details'!$D$2:$D$2344,"NOT FOUND")</f>
        <v>1</v>
      </c>
      <c r="M1992" s="33">
        <f>_xlfn.XLOOKUP(A1992,Table3[customer_no],Table3[dd/mm/yy],"NOT FOUND")</f>
        <v>34516</v>
      </c>
      <c r="N1992">
        <f>_xlfn.XLOOKUP(A1992,Table3[customer_no],Table3[age],"NOT FOUND")</f>
        <v>28</v>
      </c>
      <c r="O1992" cm="1">
        <f t="array" ref="O1992">_xlfn.XLOOKUP(A1992,Table3[customer_no],'Hospitalisation Details'!$E$2:$E$2344,"NOT FOUND")</f>
        <v>1</v>
      </c>
      <c r="P1992" t="str">
        <f>_xlfn.XLOOKUP(A1992,Table3[customer_no],Table3[hsplt_handled],"NOT FOUND")</f>
        <v>tier - 2</v>
      </c>
      <c r="Q1992" t="str">
        <f>_xlfn.XLOOKUP(A1992,Table3[customer_no],Table3[city_handled],"NOT FOUND")</f>
        <v>tier - 3</v>
      </c>
      <c r="R1992" t="str">
        <f>_xlfn.XLOOKUP(A1992,Table3[customer_no],Table3[state_id],"NOT FOUND")</f>
        <v>R1011</v>
      </c>
      <c r="S1992" s="34" cm="1">
        <f t="array" ref="S1992">_xlfn.XLOOKUP(A1992,Table3[customer_no],'Hospitalisation Details'!$F$2:$F$2344,"NOT FOUND")</f>
        <v>3277.16</v>
      </c>
      <c r="T1992" t="str">
        <f>_xlfn.XLOOKUP(A1992,Table2[Customer ID],Table2[BMI_category],"NOT FOUND")</f>
        <v>Obesity</v>
      </c>
      <c r="U1992" s="7">
        <f>_xlfn.XLOOKUP(A1992,Table2[Customer ID],Table2[no of surgery],"NOT FOUND")</f>
        <v>0</v>
      </c>
      <c r="V1992" t="str">
        <f>_xlfn.XLOOKUP(A1992,Table2[Customer ID],Table2[smoker_missing],"NOT FOUND")</f>
        <v>No</v>
      </c>
      <c r="W1992" t="str">
        <f t="shared" si="31"/>
        <v>Prediabetes</v>
      </c>
      <c r="X1992" s="37">
        <f>SUM(Table5[[#This Row],[Title]:[Diabetes Level]])</f>
        <v>39860.5</v>
      </c>
    </row>
    <row r="1993" spans="1:24" x14ac:dyDescent="0.25">
      <c r="A1993" t="s">
        <v>376</v>
      </c>
      <c r="B1993" t="str">
        <f>VLOOKUP(A1993,'Customer Names'!$A$2:$E$2336,3,FALSE)</f>
        <v>Mr.</v>
      </c>
      <c r="C1993" t="str">
        <f>_xlfn.XLOOKUP(A1993,$A$2:$A$2336,'Customer Names'!$D$2:$D$2336,"NOT FOUND")</f>
        <v>Christopher W</v>
      </c>
      <c r="D1993" t="str">
        <f>_xlfn.XLOOKUP(A1993,$A$2:$A$2336,'Customer Names'!$E$2:$E$2336,"NOT FOUND")</f>
        <v>Cacciapaglia</v>
      </c>
      <c r="E1993" cm="1">
        <f t="array" ref="E1993">_xlfn.XLOOKUP(A1993,$A$2:$A$2336,Table2[BMI],"NOT FOUND")</f>
        <v>35.435000000000002</v>
      </c>
      <c r="F1993" cm="1">
        <f t="array" ref="F1993">_xlfn.XLOOKUP(A1993,$A$2:$A$2336,Table2[HBA1C],"NOT FOUND")</f>
        <v>5.81</v>
      </c>
      <c r="G1993" t="str" cm="1">
        <f t="array" ref="G1993">_xlfn.XLOOKUP(A1993,$A$2:$A$2336,Table2[Heart Issues],"NOT FOUND")</f>
        <v>No</v>
      </c>
      <c r="H1993" t="str" cm="1">
        <f t="array" ref="H1993">_xlfn.XLOOKUP(A1993,$A$2:$A$2336,Table2[Any Transplants],"NOT FOUND")</f>
        <v>No</v>
      </c>
      <c r="I1993" t="str" cm="1">
        <f t="array" ref="I1993">_xlfn.XLOOKUP(A1993,$A$2:$A$2336,Table2[Cancer history],"NOT FOUND")</f>
        <v>No</v>
      </c>
      <c r="J1993" t="str">
        <f>_xlfn.XLOOKUP(A1993,Table3[customer_no],Table3[month],"NOT FOUND")</f>
        <v>Dec</v>
      </c>
      <c r="K1993" s="7">
        <f>_xlfn.XLOOKUP(A1993,Table3[customer_no],Table3[year_average],"NOT FOUND")</f>
        <v>1994</v>
      </c>
      <c r="L1993" cm="1">
        <f t="array" ref="L1993">_xlfn.XLOOKUP(A1993,Table3[customer_no],'Hospitalisation Details'!$D$2:$D$2344,"NOT FOUND")</f>
        <v>2</v>
      </c>
      <c r="M1993" s="33">
        <f>_xlfn.XLOOKUP(A1993,Table3[customer_no],Table3[dd/mm/yy],"NOT FOUND")</f>
        <v>34670</v>
      </c>
      <c r="N1993">
        <f>_xlfn.XLOOKUP(A1993,Table3[customer_no],Table3[age],"NOT FOUND")</f>
        <v>28</v>
      </c>
      <c r="O1993" cm="1">
        <f t="array" ref="O1993">_xlfn.XLOOKUP(A1993,Table3[customer_no],'Hospitalisation Details'!$E$2:$E$2344,"NOT FOUND")</f>
        <v>0</v>
      </c>
      <c r="P1993" t="str">
        <f>_xlfn.XLOOKUP(A1993,Table3[customer_no],Table3[hsplt_handled],"NOT FOUND")</f>
        <v>tier - 3</v>
      </c>
      <c r="Q1993" t="str">
        <f>_xlfn.XLOOKUP(A1993,Table3[customer_no],Table3[city_handled],"NOT FOUND")</f>
        <v>tier - 1</v>
      </c>
      <c r="R1993" t="str">
        <f>_xlfn.XLOOKUP(A1993,Table3[customer_no],Table3[state_id],"NOT FOUND")</f>
        <v>R1016</v>
      </c>
      <c r="S1993" s="34" cm="1">
        <f t="array" ref="S1993">_xlfn.XLOOKUP(A1993,Table3[customer_no],'Hospitalisation Details'!$F$2:$F$2344,"NOT FOUND")</f>
        <v>3268.85</v>
      </c>
      <c r="T1993" t="str">
        <f>_xlfn.XLOOKUP(A1993,Table2[Customer ID],Table2[BMI_category],"NOT FOUND")</f>
        <v>Obesity</v>
      </c>
      <c r="U1993" s="7">
        <f>_xlfn.XLOOKUP(A1993,Table2[Customer ID],Table2[no of surgery],"NOT FOUND")</f>
        <v>0</v>
      </c>
      <c r="V1993" t="str">
        <f>_xlfn.XLOOKUP(A1993,Table2[Customer ID],Table2[smoker_missing],"NOT FOUND")</f>
        <v>No</v>
      </c>
      <c r="W1993" t="str">
        <f t="shared" si="31"/>
        <v>Prediabetes</v>
      </c>
      <c r="X1993" s="37">
        <f>SUM(Table5[[#This Row],[Title]:[Diabetes Level]])</f>
        <v>40004.095000000001</v>
      </c>
    </row>
    <row r="1994" spans="1:24" x14ac:dyDescent="0.25">
      <c r="A1994" t="s">
        <v>375</v>
      </c>
      <c r="B1994" t="str">
        <f>VLOOKUP(A1994,'Customer Names'!$A$2:$E$2336,3,FALSE)</f>
        <v>Mr.</v>
      </c>
      <c r="C1994" t="str">
        <f>_xlfn.XLOOKUP(A1994,$A$2:$A$2336,'Customer Names'!$D$2:$D$2336,"NOT FOUND")</f>
        <v>Norman H.</v>
      </c>
      <c r="D1994" t="str">
        <f>_xlfn.XLOOKUP(A1994,$A$2:$A$2336,'Customer Names'!$E$2:$E$2336,"NOT FOUND")</f>
        <v>Mininger</v>
      </c>
      <c r="E1994" cm="1">
        <f t="array" ref="E1994">_xlfn.XLOOKUP(A1994,$A$2:$A$2336,Table2[BMI],"NOT FOUND")</f>
        <v>20.399999999999999</v>
      </c>
      <c r="F1994" cm="1">
        <f t="array" ref="F1994">_xlfn.XLOOKUP(A1994,$A$2:$A$2336,Table2[HBA1C],"NOT FOUND")</f>
        <v>4.83</v>
      </c>
      <c r="G1994" t="str" cm="1">
        <f t="array" ref="G1994">_xlfn.XLOOKUP(A1994,$A$2:$A$2336,Table2[Heart Issues],"NOT FOUND")</f>
        <v>No</v>
      </c>
      <c r="H1994" t="str" cm="1">
        <f t="array" ref="H1994">_xlfn.XLOOKUP(A1994,$A$2:$A$2336,Table2[Any Transplants],"NOT FOUND")</f>
        <v>No</v>
      </c>
      <c r="I1994" t="str" cm="1">
        <f t="array" ref="I1994">_xlfn.XLOOKUP(A1994,$A$2:$A$2336,Table2[Cancer history],"NOT FOUND")</f>
        <v>No</v>
      </c>
      <c r="J1994" t="str">
        <f>_xlfn.XLOOKUP(A1994,Table3[customer_no],Table3[month],"NOT FOUND")</f>
        <v>Nov</v>
      </c>
      <c r="K1994" s="7">
        <f>_xlfn.XLOOKUP(A1994,Table3[customer_no],Table3[year_average],"NOT FOUND")</f>
        <v>1991</v>
      </c>
      <c r="L1994" cm="1">
        <f t="array" ref="L1994">_xlfn.XLOOKUP(A1994,Table3[customer_no],'Hospitalisation Details'!$D$2:$D$2344,"NOT FOUND")</f>
        <v>13</v>
      </c>
      <c r="M1994" s="33">
        <f>_xlfn.XLOOKUP(A1994,Table3[customer_no],Table3[dd/mm/yy],"NOT FOUND")</f>
        <v>33555</v>
      </c>
      <c r="N1994">
        <f>_xlfn.XLOOKUP(A1994,Table3[customer_no],Table3[age],"NOT FOUND")</f>
        <v>31</v>
      </c>
      <c r="O1994" cm="1">
        <f t="array" ref="O1994">_xlfn.XLOOKUP(A1994,Table3[customer_no],'Hospitalisation Details'!$E$2:$E$2344,"NOT FOUND")</f>
        <v>0</v>
      </c>
      <c r="P1994" t="str">
        <f>_xlfn.XLOOKUP(A1994,Table3[customer_no],Table3[hsplt_handled],"NOT FOUND")</f>
        <v>tier - 3</v>
      </c>
      <c r="Q1994" t="str">
        <f>_xlfn.XLOOKUP(A1994,Table3[customer_no],Table3[city_handled],"NOT FOUND")</f>
        <v>tier - 2</v>
      </c>
      <c r="R1994" t="str">
        <f>_xlfn.XLOOKUP(A1994,Table3[customer_no],Table3[state_id],"NOT FOUND")</f>
        <v>R1011</v>
      </c>
      <c r="S1994" s="34" cm="1">
        <f t="array" ref="S1994">_xlfn.XLOOKUP(A1994,Table3[customer_no],'Hospitalisation Details'!$F$2:$F$2344,"NOT FOUND")</f>
        <v>3260.2</v>
      </c>
      <c r="T1994" t="str">
        <f>_xlfn.XLOOKUP(A1994,Table2[Customer ID],Table2[BMI_category],"NOT FOUND")</f>
        <v>Normal Weight</v>
      </c>
      <c r="U1994" s="7">
        <f>_xlfn.XLOOKUP(A1994,Table2[Customer ID],Table2[no of surgery],"NOT FOUND")</f>
        <v>0</v>
      </c>
      <c r="V1994" t="str">
        <f>_xlfn.XLOOKUP(A1994,Table2[Customer ID],Table2[smoker_missing],"NOT FOUND")</f>
        <v>No</v>
      </c>
      <c r="W1994" t="str">
        <f t="shared" si="31"/>
        <v>Normal</v>
      </c>
      <c r="X1994" s="37">
        <f>SUM(Table5[[#This Row],[Title]:[Diabetes Level]])</f>
        <v>38875.43</v>
      </c>
    </row>
    <row r="1995" spans="1:24" x14ac:dyDescent="0.25">
      <c r="A1995" t="s">
        <v>374</v>
      </c>
      <c r="B1995" t="str">
        <f>VLOOKUP(A1995,'Customer Names'!$A$2:$E$2336,3,FALSE)</f>
        <v>Ms.</v>
      </c>
      <c r="C1995" t="str">
        <f>_xlfn.XLOOKUP(A1995,$A$2:$A$2336,'Customer Names'!$D$2:$D$2336,"NOT FOUND")</f>
        <v>Susan</v>
      </c>
      <c r="D1995" t="str">
        <f>_xlfn.XLOOKUP(A1995,$A$2:$A$2336,'Customer Names'!$E$2:$E$2336,"NOT FOUND")</f>
        <v>Mayo</v>
      </c>
      <c r="E1995" cm="1">
        <f t="array" ref="E1995">_xlfn.XLOOKUP(A1995,$A$2:$A$2336,Table2[BMI],"NOT FOUND")</f>
        <v>42.13</v>
      </c>
      <c r="F1995" cm="1">
        <f t="array" ref="F1995">_xlfn.XLOOKUP(A1995,$A$2:$A$2336,Table2[HBA1C],"NOT FOUND")</f>
        <v>5.72</v>
      </c>
      <c r="G1995" t="str" cm="1">
        <f t="array" ref="G1995">_xlfn.XLOOKUP(A1995,$A$2:$A$2336,Table2[Heart Issues],"NOT FOUND")</f>
        <v>yes</v>
      </c>
      <c r="H1995" t="str" cm="1">
        <f t="array" ref="H1995">_xlfn.XLOOKUP(A1995,$A$2:$A$2336,Table2[Any Transplants],"NOT FOUND")</f>
        <v>No</v>
      </c>
      <c r="I1995" t="str" cm="1">
        <f t="array" ref="I1995">_xlfn.XLOOKUP(A1995,$A$2:$A$2336,Table2[Cancer history],"NOT FOUND")</f>
        <v>Yes</v>
      </c>
      <c r="J1995" t="str">
        <f>_xlfn.XLOOKUP(A1995,Table3[customer_no],Table3[month],"NOT FOUND")</f>
        <v>Sep</v>
      </c>
      <c r="K1995" s="7">
        <f>_xlfn.XLOOKUP(A1995,Table3[customer_no],Table3[year_average],"NOT FOUND")</f>
        <v>1997</v>
      </c>
      <c r="L1995" cm="1">
        <f t="array" ref="L1995">_xlfn.XLOOKUP(A1995,Table3[customer_no],'Hospitalisation Details'!$D$2:$D$2344,"NOT FOUND")</f>
        <v>2</v>
      </c>
      <c r="M1995" s="33">
        <f>_xlfn.XLOOKUP(A1995,Table3[customer_no],Table3[dd/mm/yy],"NOT FOUND")</f>
        <v>35675</v>
      </c>
      <c r="N1995">
        <f>_xlfn.XLOOKUP(A1995,Table3[customer_no],Table3[age],"NOT FOUND")</f>
        <v>25</v>
      </c>
      <c r="O1995" cm="1">
        <f t="array" ref="O1995">_xlfn.XLOOKUP(A1995,Table3[customer_no],'Hospitalisation Details'!$E$2:$E$2344,"NOT FOUND")</f>
        <v>1</v>
      </c>
      <c r="P1995" t="str">
        <f>_xlfn.XLOOKUP(A1995,Table3[customer_no],Table3[hsplt_handled],"NOT FOUND")</f>
        <v>tier - 2</v>
      </c>
      <c r="Q1995" t="str">
        <f>_xlfn.XLOOKUP(A1995,Table3[customer_no],Table3[city_handled],"NOT FOUND")</f>
        <v>tier - 3</v>
      </c>
      <c r="R1995" t="str">
        <f>_xlfn.XLOOKUP(A1995,Table3[customer_no],Table3[state_id],"NOT FOUND")</f>
        <v>R1013</v>
      </c>
      <c r="S1995" s="34" cm="1">
        <f t="array" ref="S1995">_xlfn.XLOOKUP(A1995,Table3[customer_no],'Hospitalisation Details'!$F$2:$F$2344,"NOT FOUND")</f>
        <v>3238.44</v>
      </c>
      <c r="T1995" t="str">
        <f>_xlfn.XLOOKUP(A1995,Table2[Customer ID],Table2[BMI_category],"NOT FOUND")</f>
        <v>Obesity</v>
      </c>
      <c r="U1995" s="7">
        <f>_xlfn.XLOOKUP(A1995,Table2[Customer ID],Table2[no of surgery],"NOT FOUND")</f>
        <v>1</v>
      </c>
      <c r="V1995" t="str">
        <f>_xlfn.XLOOKUP(A1995,Table2[Customer ID],Table2[smoker_missing],"NOT FOUND")</f>
        <v>No</v>
      </c>
      <c r="W1995" t="str">
        <f t="shared" si="31"/>
        <v>Prediabetes</v>
      </c>
      <c r="X1995" s="37">
        <f>SUM(Table5[[#This Row],[Title]:[Diabetes Level]])</f>
        <v>40987.29</v>
      </c>
    </row>
    <row r="1996" spans="1:24" x14ac:dyDescent="0.25">
      <c r="A1996" t="s">
        <v>373</v>
      </c>
      <c r="B1996" t="str">
        <f>VLOOKUP(A1996,'Customer Names'!$A$2:$E$2336,3,FALSE)</f>
        <v>Ms.</v>
      </c>
      <c r="C1996" t="str">
        <f>_xlfn.XLOOKUP(A1996,$A$2:$A$2336,'Customer Names'!$D$2:$D$2336,"NOT FOUND")</f>
        <v>Tatyana K</v>
      </c>
      <c r="D1996" t="str">
        <f>_xlfn.XLOOKUP(A1996,$A$2:$A$2336,'Customer Names'!$E$2:$E$2336,"NOT FOUND")</f>
        <v>Zicko</v>
      </c>
      <c r="E1996" cm="1">
        <f t="array" ref="E1996">_xlfn.XLOOKUP(A1996,$A$2:$A$2336,Table2[BMI],"NOT FOUND")</f>
        <v>33.99</v>
      </c>
      <c r="F1996" cm="1">
        <f t="array" ref="F1996">_xlfn.XLOOKUP(A1996,$A$2:$A$2336,Table2[HBA1C],"NOT FOUND")</f>
        <v>4.83</v>
      </c>
      <c r="G1996" t="str" cm="1">
        <f t="array" ref="G1996">_xlfn.XLOOKUP(A1996,$A$2:$A$2336,Table2[Heart Issues],"NOT FOUND")</f>
        <v>yes</v>
      </c>
      <c r="H1996" t="str" cm="1">
        <f t="array" ref="H1996">_xlfn.XLOOKUP(A1996,$A$2:$A$2336,Table2[Any Transplants],"NOT FOUND")</f>
        <v>No</v>
      </c>
      <c r="I1996" t="str" cm="1">
        <f t="array" ref="I1996">_xlfn.XLOOKUP(A1996,$A$2:$A$2336,Table2[Cancer history],"NOT FOUND")</f>
        <v>Yes</v>
      </c>
      <c r="J1996" t="str">
        <f>_xlfn.XLOOKUP(A1996,Table3[customer_no],Table3[month],"NOT FOUND")</f>
        <v>Aug</v>
      </c>
      <c r="K1996" s="7">
        <f>_xlfn.XLOOKUP(A1996,Table3[customer_no],Table3[year_average],"NOT FOUND")</f>
        <v>1997</v>
      </c>
      <c r="L1996" cm="1">
        <f t="array" ref="L1996">_xlfn.XLOOKUP(A1996,Table3[customer_no],'Hospitalisation Details'!$D$2:$D$2344,"NOT FOUND")</f>
        <v>2</v>
      </c>
      <c r="M1996" s="33">
        <f>_xlfn.XLOOKUP(A1996,Table3[customer_no],Table3[dd/mm/yy],"NOT FOUND")</f>
        <v>35644</v>
      </c>
      <c r="N1996">
        <f>_xlfn.XLOOKUP(A1996,Table3[customer_no],Table3[age],"NOT FOUND")</f>
        <v>25</v>
      </c>
      <c r="O1996" cm="1">
        <f t="array" ref="O1996">_xlfn.XLOOKUP(A1996,Table3[customer_no],'Hospitalisation Details'!$E$2:$E$2344,"NOT FOUND")</f>
        <v>1</v>
      </c>
      <c r="P1996" t="str">
        <f>_xlfn.XLOOKUP(A1996,Table3[customer_no],Table3[hsplt_handled],"NOT FOUND")</f>
        <v>tier - 2</v>
      </c>
      <c r="Q1996" t="str">
        <f>_xlfn.XLOOKUP(A1996,Table3[customer_no],Table3[city_handled],"NOT FOUND")</f>
        <v>tier - 3</v>
      </c>
      <c r="R1996" t="str">
        <f>_xlfn.XLOOKUP(A1996,Table3[customer_no],Table3[state_id],"NOT FOUND")</f>
        <v>R1013</v>
      </c>
      <c r="S1996" s="34" cm="1">
        <f t="array" ref="S1996">_xlfn.XLOOKUP(A1996,Table3[customer_no],'Hospitalisation Details'!$F$2:$F$2344,"NOT FOUND")</f>
        <v>3227.12</v>
      </c>
      <c r="T1996" t="str">
        <f>_xlfn.XLOOKUP(A1996,Table2[Customer ID],Table2[BMI_category],"NOT FOUND")</f>
        <v>Obesity</v>
      </c>
      <c r="U1996" s="7">
        <f>_xlfn.XLOOKUP(A1996,Table2[Customer ID],Table2[no of surgery],"NOT FOUND")</f>
        <v>1</v>
      </c>
      <c r="V1996" t="str">
        <f>_xlfn.XLOOKUP(A1996,Table2[Customer ID],Table2[smoker_missing],"NOT FOUND")</f>
        <v>No</v>
      </c>
      <c r="W1996" t="str">
        <f t="shared" si="31"/>
        <v>Normal</v>
      </c>
      <c r="X1996" s="37">
        <f>SUM(Table5[[#This Row],[Title]:[Diabetes Level]])</f>
        <v>40935.94</v>
      </c>
    </row>
    <row r="1997" spans="1:24" x14ac:dyDescent="0.25">
      <c r="A1997" t="s">
        <v>372</v>
      </c>
      <c r="B1997" t="str">
        <f>VLOOKUP(A1997,'Customer Names'!$A$2:$E$2336,3,FALSE)</f>
        <v>Ms.</v>
      </c>
      <c r="C1997" t="str">
        <f>_xlfn.XLOOKUP(A1997,$A$2:$A$2336,'Customer Names'!$D$2:$D$2336,"NOT FOUND")</f>
        <v>Chrissy</v>
      </c>
      <c r="D1997" t="str">
        <f>_xlfn.XLOOKUP(A1997,$A$2:$A$2336,'Customer Names'!$E$2:$E$2336,"NOT FOUND")</f>
        <v>Graham</v>
      </c>
      <c r="E1997" cm="1">
        <f t="array" ref="E1997">_xlfn.XLOOKUP(A1997,$A$2:$A$2336,Table2[BMI],"NOT FOUND")</f>
        <v>28.594999999999999</v>
      </c>
      <c r="F1997" cm="1">
        <f t="array" ref="F1997">_xlfn.XLOOKUP(A1997,$A$2:$A$2336,Table2[HBA1C],"NOT FOUND")</f>
        <v>4.1399999999999997</v>
      </c>
      <c r="G1997" t="str" cm="1">
        <f t="array" ref="G1997">_xlfn.XLOOKUP(A1997,$A$2:$A$2336,Table2[Heart Issues],"NOT FOUND")</f>
        <v>yes</v>
      </c>
      <c r="H1997" t="str" cm="1">
        <f t="array" ref="H1997">_xlfn.XLOOKUP(A1997,$A$2:$A$2336,Table2[Any Transplants],"NOT FOUND")</f>
        <v>No</v>
      </c>
      <c r="I1997" t="str" cm="1">
        <f t="array" ref="I1997">_xlfn.XLOOKUP(A1997,$A$2:$A$2336,Table2[Cancer history],"NOT FOUND")</f>
        <v>Yes</v>
      </c>
      <c r="J1997" t="str">
        <f>_xlfn.XLOOKUP(A1997,Table3[customer_no],Table3[month],"NOT FOUND")</f>
        <v>Jul</v>
      </c>
      <c r="K1997" s="7">
        <f>_xlfn.XLOOKUP(A1997,Table3[customer_no],Table3[year_average],"NOT FOUND")</f>
        <v>1997</v>
      </c>
      <c r="L1997" cm="1">
        <f t="array" ref="L1997">_xlfn.XLOOKUP(A1997,Table3[customer_no],'Hospitalisation Details'!$D$2:$D$2344,"NOT FOUND")</f>
        <v>6</v>
      </c>
      <c r="M1997" s="33">
        <f>_xlfn.XLOOKUP(A1997,Table3[customer_no],Table3[dd/mm/yy],"NOT FOUND")</f>
        <v>35617</v>
      </c>
      <c r="N1997">
        <f>_xlfn.XLOOKUP(A1997,Table3[customer_no],Table3[age],"NOT FOUND")</f>
        <v>25</v>
      </c>
      <c r="O1997" cm="1">
        <f t="array" ref="O1997">_xlfn.XLOOKUP(A1997,Table3[customer_no],'Hospitalisation Details'!$E$2:$E$2344,"NOT FOUND")</f>
        <v>0</v>
      </c>
      <c r="P1997" t="str">
        <f>_xlfn.XLOOKUP(A1997,Table3[customer_no],Table3[hsplt_handled],"NOT FOUND")</f>
        <v>tier - 2</v>
      </c>
      <c r="Q1997" t="str">
        <f>_xlfn.XLOOKUP(A1997,Table3[customer_no],Table3[city_handled],"NOT FOUND")</f>
        <v>tier - 2</v>
      </c>
      <c r="R1997" t="str">
        <f>_xlfn.XLOOKUP(A1997,Table3[customer_no],Table3[state_id],"NOT FOUND")</f>
        <v>R1024</v>
      </c>
      <c r="S1997" s="34" cm="1">
        <f t="array" ref="S1997">_xlfn.XLOOKUP(A1997,Table3[customer_no],'Hospitalisation Details'!$F$2:$F$2344,"NOT FOUND")</f>
        <v>3213.62</v>
      </c>
      <c r="T1997" t="str">
        <f>_xlfn.XLOOKUP(A1997,Table2[Customer ID],Table2[BMI_category],"NOT FOUND")</f>
        <v>Overweight</v>
      </c>
      <c r="U1997" s="7">
        <f>_xlfn.XLOOKUP(A1997,Table2[Customer ID],Table2[no of surgery],"NOT FOUND")</f>
        <v>1</v>
      </c>
      <c r="V1997" t="str">
        <f>_xlfn.XLOOKUP(A1997,Table2[Customer ID],Table2[smoker_missing],"NOT FOUND")</f>
        <v>No</v>
      </c>
      <c r="W1997" t="str">
        <f t="shared" si="31"/>
        <v>Normal</v>
      </c>
      <c r="X1997" s="37">
        <f>SUM(Table5[[#This Row],[Title]:[Diabetes Level]])</f>
        <v>40892.355000000003</v>
      </c>
    </row>
    <row r="1998" spans="1:24" x14ac:dyDescent="0.25">
      <c r="A1998" t="s">
        <v>371</v>
      </c>
      <c r="B1998" t="str">
        <f>VLOOKUP(A1998,'Customer Names'!$A$2:$E$2336,3,FALSE)</f>
        <v>Ms.</v>
      </c>
      <c r="C1998" t="str">
        <f>_xlfn.XLOOKUP(A1998,$A$2:$A$2336,'Customer Names'!$D$2:$D$2336,"NOT FOUND")</f>
        <v>Carrie</v>
      </c>
      <c r="D1998" t="str">
        <f>_xlfn.XLOOKUP(A1998,$A$2:$A$2336,'Customer Names'!$E$2:$E$2336,"NOT FOUND")</f>
        <v>Boland</v>
      </c>
      <c r="E1998" cm="1">
        <f t="array" ref="E1998">_xlfn.XLOOKUP(A1998,$A$2:$A$2336,Table2[BMI],"NOT FOUND")</f>
        <v>20.8</v>
      </c>
      <c r="F1998" cm="1">
        <f t="array" ref="F1998">_xlfn.XLOOKUP(A1998,$A$2:$A$2336,Table2[HBA1C],"NOT FOUND")</f>
        <v>4.07</v>
      </c>
      <c r="G1998" t="str" cm="1">
        <f t="array" ref="G1998">_xlfn.XLOOKUP(A1998,$A$2:$A$2336,Table2[Heart Issues],"NOT FOUND")</f>
        <v>yes</v>
      </c>
      <c r="H1998" t="str" cm="1">
        <f t="array" ref="H1998">_xlfn.XLOOKUP(A1998,$A$2:$A$2336,Table2[Any Transplants],"NOT FOUND")</f>
        <v>No</v>
      </c>
      <c r="I1998" t="str" cm="1">
        <f t="array" ref="I1998">_xlfn.XLOOKUP(A1998,$A$2:$A$2336,Table2[Cancer history],"NOT FOUND")</f>
        <v>Yes</v>
      </c>
      <c r="J1998" t="str">
        <f>_xlfn.XLOOKUP(A1998,Table3[customer_no],Table3[month],"NOT FOUND")</f>
        <v>Dec</v>
      </c>
      <c r="K1998" s="7">
        <f>_xlfn.XLOOKUP(A1998,Table3[customer_no],Table3[year_average],"NOT FOUND")</f>
        <v>1997</v>
      </c>
      <c r="L1998" cm="1">
        <f t="array" ref="L1998">_xlfn.XLOOKUP(A1998,Table3[customer_no],'Hospitalisation Details'!$D$2:$D$2344,"NOT FOUND")</f>
        <v>22</v>
      </c>
      <c r="M1998" s="33">
        <f>_xlfn.XLOOKUP(A1998,Table3[customer_no],Table3[dd/mm/yy],"NOT FOUND")</f>
        <v>35786</v>
      </c>
      <c r="N1998">
        <f>_xlfn.XLOOKUP(A1998,Table3[customer_no],Table3[age],"NOT FOUND")</f>
        <v>25</v>
      </c>
      <c r="O1998" cm="1">
        <f t="array" ref="O1998">_xlfn.XLOOKUP(A1998,Table3[customer_no],'Hospitalisation Details'!$E$2:$E$2344,"NOT FOUND")</f>
        <v>1</v>
      </c>
      <c r="P1998" t="str">
        <f>_xlfn.XLOOKUP(A1998,Table3[customer_no],Table3[hsplt_handled],"NOT FOUND")</f>
        <v>tier - 2</v>
      </c>
      <c r="Q1998" t="str">
        <f>_xlfn.XLOOKUP(A1998,Table3[customer_no],Table3[city_handled],"NOT FOUND")</f>
        <v>tier - 3</v>
      </c>
      <c r="R1998" t="str">
        <f>_xlfn.XLOOKUP(A1998,Table3[customer_no],Table3[state_id],"NOT FOUND")</f>
        <v>R1011</v>
      </c>
      <c r="S1998" s="34" cm="1">
        <f t="array" ref="S1998">_xlfn.XLOOKUP(A1998,Table3[customer_no],'Hospitalisation Details'!$F$2:$F$2344,"NOT FOUND")</f>
        <v>3208.79</v>
      </c>
      <c r="T1998" t="str">
        <f>_xlfn.XLOOKUP(A1998,Table2[Customer ID],Table2[BMI_category],"NOT FOUND")</f>
        <v>Normal Weight</v>
      </c>
      <c r="U1998" s="7">
        <f>_xlfn.XLOOKUP(A1998,Table2[Customer ID],Table2[no of surgery],"NOT FOUND")</f>
        <v>1</v>
      </c>
      <c r="V1998" t="str">
        <f>_xlfn.XLOOKUP(A1998,Table2[Customer ID],Table2[smoker_missing],"NOT FOUND")</f>
        <v>No</v>
      </c>
      <c r="W1998" t="str">
        <f t="shared" si="31"/>
        <v>Normal</v>
      </c>
      <c r="X1998" s="37">
        <f>SUM(Table5[[#This Row],[Title]:[Diabetes Level]])</f>
        <v>41065.660000000003</v>
      </c>
    </row>
    <row r="1999" spans="1:24" x14ac:dyDescent="0.25">
      <c r="A1999" t="s">
        <v>370</v>
      </c>
      <c r="B1999" t="str">
        <f>VLOOKUP(A1999,'Customer Names'!$A$2:$E$2336,3,FALSE)</f>
        <v>Ms.</v>
      </c>
      <c r="C1999" t="str">
        <f>_xlfn.XLOOKUP(A1999,$A$2:$A$2336,'Customer Names'!$D$2:$D$2336,"NOT FOUND")</f>
        <v>Halle</v>
      </c>
      <c r="D1999" t="str">
        <f>_xlfn.XLOOKUP(A1999,$A$2:$A$2336,'Customer Names'!$E$2:$E$2336,"NOT FOUND")</f>
        <v>Cupp</v>
      </c>
      <c r="E1999" cm="1">
        <f t="array" ref="E1999">_xlfn.XLOOKUP(A1999,$A$2:$A$2336,Table2[BMI],"NOT FOUND")</f>
        <v>23.465</v>
      </c>
      <c r="F1999" cm="1">
        <f t="array" ref="F1999">_xlfn.XLOOKUP(A1999,$A$2:$A$2336,Table2[HBA1C],"NOT FOUND")</f>
        <v>6.26</v>
      </c>
      <c r="G1999" t="str" cm="1">
        <f t="array" ref="G1999">_xlfn.XLOOKUP(A1999,$A$2:$A$2336,Table2[Heart Issues],"NOT FOUND")</f>
        <v>yes</v>
      </c>
      <c r="H1999" t="str" cm="1">
        <f t="array" ref="H1999">_xlfn.XLOOKUP(A1999,$A$2:$A$2336,Table2[Any Transplants],"NOT FOUND")</f>
        <v>No</v>
      </c>
      <c r="I1999" t="str" cm="1">
        <f t="array" ref="I1999">_xlfn.XLOOKUP(A1999,$A$2:$A$2336,Table2[Cancer history],"NOT FOUND")</f>
        <v>Yes</v>
      </c>
      <c r="J1999" t="str">
        <f>_xlfn.XLOOKUP(A1999,Table3[customer_no],Table3[month],"NOT FOUND")</f>
        <v>Jul</v>
      </c>
      <c r="K1999" s="7">
        <f>_xlfn.XLOOKUP(A1999,Table3[customer_no],Table3[year_average],"NOT FOUND")</f>
        <v>1997</v>
      </c>
      <c r="L1999" cm="1">
        <f t="array" ref="L1999">_xlfn.XLOOKUP(A1999,Table3[customer_no],'Hospitalisation Details'!$D$2:$D$2344,"NOT FOUND")</f>
        <v>5</v>
      </c>
      <c r="M1999" s="33">
        <f>_xlfn.XLOOKUP(A1999,Table3[customer_no],Table3[dd/mm/yy],"NOT FOUND")</f>
        <v>35616</v>
      </c>
      <c r="N1999">
        <f>_xlfn.XLOOKUP(A1999,Table3[customer_no],Table3[age],"NOT FOUND")</f>
        <v>25</v>
      </c>
      <c r="O1999" cm="1">
        <f t="array" ref="O1999">_xlfn.XLOOKUP(A1999,Table3[customer_no],'Hospitalisation Details'!$E$2:$E$2344,"NOT FOUND")</f>
        <v>0</v>
      </c>
      <c r="P1999" t="str">
        <f>_xlfn.XLOOKUP(A1999,Table3[customer_no],Table3[hsplt_handled],"NOT FOUND")</f>
        <v>tier - 2</v>
      </c>
      <c r="Q1999" t="str">
        <f>_xlfn.XLOOKUP(A1999,Table3[customer_no],Table3[city_handled],"NOT FOUND")</f>
        <v>tier - 3</v>
      </c>
      <c r="R1999" t="str">
        <f>_xlfn.XLOOKUP(A1999,Table3[customer_no],Table3[state_id],"NOT FOUND")</f>
        <v>R1024</v>
      </c>
      <c r="S1999" s="34" cm="1">
        <f t="array" ref="S1999">_xlfn.XLOOKUP(A1999,Table3[customer_no],'Hospitalisation Details'!$F$2:$F$2344,"NOT FOUND")</f>
        <v>3206.49</v>
      </c>
      <c r="T1999" t="str">
        <f>_xlfn.XLOOKUP(A1999,Table2[Customer ID],Table2[BMI_category],"NOT FOUND")</f>
        <v>Normal Weight</v>
      </c>
      <c r="U1999" s="7">
        <f>_xlfn.XLOOKUP(A1999,Table2[Customer ID],Table2[no of surgery],"NOT FOUND")</f>
        <v>1</v>
      </c>
      <c r="V1999" t="str">
        <f>_xlfn.XLOOKUP(A1999,Table2[Customer ID],Table2[smoker_missing],"NOT FOUND")</f>
        <v>No</v>
      </c>
      <c r="W1999" t="str">
        <f t="shared" si="31"/>
        <v>Prediabetes</v>
      </c>
      <c r="X1999" s="37">
        <f>SUM(Table5[[#This Row],[Title]:[Diabetes Level]])</f>
        <v>40880.214999999997</v>
      </c>
    </row>
    <row r="2000" spans="1:24" x14ac:dyDescent="0.25">
      <c r="A2000" t="s">
        <v>369</v>
      </c>
      <c r="B2000" t="str">
        <f>VLOOKUP(A2000,'Customer Names'!$A$2:$E$2336,3,FALSE)</f>
        <v>Ms.</v>
      </c>
      <c r="C2000" t="str">
        <f>_xlfn.XLOOKUP(A2000,$A$2:$A$2336,'Customer Names'!$D$2:$D$2336,"NOT FOUND")</f>
        <v>Carolyn</v>
      </c>
      <c r="D2000" t="str">
        <f>_xlfn.XLOOKUP(A2000,$A$2:$A$2336,'Customer Names'!$E$2:$E$2336,"NOT FOUND")</f>
        <v>Shaw</v>
      </c>
      <c r="E2000" cm="1">
        <f t="array" ref="E2000">_xlfn.XLOOKUP(A2000,$A$2:$A$2336,Table2[BMI],"NOT FOUND")</f>
        <v>40.185000000000002</v>
      </c>
      <c r="F2000" cm="1">
        <f t="array" ref="F2000">_xlfn.XLOOKUP(A2000,$A$2:$A$2336,Table2[HBA1C],"NOT FOUND")</f>
        <v>5.88</v>
      </c>
      <c r="G2000" t="str" cm="1">
        <f t="array" ref="G2000">_xlfn.XLOOKUP(A2000,$A$2:$A$2336,Table2[Heart Issues],"NOT FOUND")</f>
        <v>yes</v>
      </c>
      <c r="H2000" t="str" cm="1">
        <f t="array" ref="H2000">_xlfn.XLOOKUP(A2000,$A$2:$A$2336,Table2[Any Transplants],"NOT FOUND")</f>
        <v>No</v>
      </c>
      <c r="I2000" t="str" cm="1">
        <f t="array" ref="I2000">_xlfn.XLOOKUP(A2000,$A$2:$A$2336,Table2[Cancer history],"NOT FOUND")</f>
        <v>No</v>
      </c>
      <c r="J2000" t="str">
        <f>_xlfn.XLOOKUP(A2000,Table3[customer_no],Table3[month],"NOT FOUND")</f>
        <v>Oct</v>
      </c>
      <c r="K2000" s="7">
        <f>_xlfn.XLOOKUP(A2000,Table3[customer_no],Table3[year_average],"NOT FOUND")</f>
        <v>1996</v>
      </c>
      <c r="L2000" cm="1">
        <f t="array" ref="L2000">_xlfn.XLOOKUP(A2000,Table3[customer_no],'Hospitalisation Details'!$D$2:$D$2344,"NOT FOUND")</f>
        <v>11</v>
      </c>
      <c r="M2000" s="33">
        <f>_xlfn.XLOOKUP(A2000,Table3[customer_no],Table3[dd/mm/yy],"NOT FOUND")</f>
        <v>35349</v>
      </c>
      <c r="N2000">
        <f>_xlfn.XLOOKUP(A2000,Table3[customer_no],Table3[age],"NOT FOUND")</f>
        <v>26</v>
      </c>
      <c r="O2000" cm="1">
        <f t="array" ref="O2000">_xlfn.XLOOKUP(A2000,Table3[customer_no],'Hospitalisation Details'!$E$2:$E$2344,"NOT FOUND")</f>
        <v>0</v>
      </c>
      <c r="P2000" t="str">
        <f>_xlfn.XLOOKUP(A2000,Table3[customer_no],Table3[hsplt_handled],"NOT FOUND")</f>
        <v>tier - 2</v>
      </c>
      <c r="Q2000" t="str">
        <f>_xlfn.XLOOKUP(A2000,Table3[customer_no],Table3[city_handled],"NOT FOUND")</f>
        <v>tier - 3</v>
      </c>
      <c r="R2000" t="str">
        <f>_xlfn.XLOOKUP(A2000,Table3[customer_no],Table3[state_id],"NOT FOUND")</f>
        <v>R1012</v>
      </c>
      <c r="S2000" s="34" cm="1">
        <f t="array" ref="S2000">_xlfn.XLOOKUP(A2000,Table3[customer_no],'Hospitalisation Details'!$F$2:$F$2344,"NOT FOUND")</f>
        <v>3201.25</v>
      </c>
      <c r="T2000" t="str">
        <f>_xlfn.XLOOKUP(A2000,Table2[Customer ID],Table2[BMI_category],"NOT FOUND")</f>
        <v>Obesity</v>
      </c>
      <c r="U2000" s="7">
        <f>_xlfn.XLOOKUP(A2000,Table2[Customer ID],Table2[no of surgery],"NOT FOUND")</f>
        <v>0</v>
      </c>
      <c r="V2000" t="str">
        <f>_xlfn.XLOOKUP(A2000,Table2[Customer ID],Table2[smoker_missing],"NOT FOUND")</f>
        <v>No</v>
      </c>
      <c r="W2000" t="str">
        <f t="shared" si="31"/>
        <v>Prediabetes</v>
      </c>
      <c r="X2000" s="37">
        <f>SUM(Table5[[#This Row],[Title]:[Diabetes Level]])</f>
        <v>40629.315000000002</v>
      </c>
    </row>
    <row r="2001" spans="1:24" x14ac:dyDescent="0.25">
      <c r="A2001" t="s">
        <v>368</v>
      </c>
      <c r="B2001" t="str">
        <f>VLOOKUP(A2001,'Customer Names'!$A$2:$E$2336,3,FALSE)</f>
        <v>Ms.</v>
      </c>
      <c r="C2001" t="str">
        <f>_xlfn.XLOOKUP(A2001,$A$2:$A$2336,'Customer Names'!$D$2:$D$2336,"NOT FOUND")</f>
        <v>Tara D.</v>
      </c>
      <c r="D2001" t="str">
        <f>_xlfn.XLOOKUP(A2001,$A$2:$A$2336,'Customer Names'!$E$2:$E$2336,"NOT FOUND")</f>
        <v>Klassen</v>
      </c>
      <c r="E2001" cm="1">
        <f t="array" ref="E2001">_xlfn.XLOOKUP(A2001,$A$2:$A$2336,Table2[BMI],"NOT FOUND")</f>
        <v>21.89</v>
      </c>
      <c r="F2001" cm="1">
        <f t="array" ref="F2001">_xlfn.XLOOKUP(A2001,$A$2:$A$2336,Table2[HBA1C],"NOT FOUND")</f>
        <v>5.72</v>
      </c>
      <c r="G2001" t="str" cm="1">
        <f t="array" ref="G2001">_xlfn.XLOOKUP(A2001,$A$2:$A$2336,Table2[Heart Issues],"NOT FOUND")</f>
        <v>yes</v>
      </c>
      <c r="H2001" t="str" cm="1">
        <f t="array" ref="H2001">_xlfn.XLOOKUP(A2001,$A$2:$A$2336,Table2[Any Transplants],"NOT FOUND")</f>
        <v>No</v>
      </c>
      <c r="I2001" t="str" cm="1">
        <f t="array" ref="I2001">_xlfn.XLOOKUP(A2001,$A$2:$A$2336,Table2[Cancer history],"NOT FOUND")</f>
        <v>No</v>
      </c>
      <c r="J2001" t="str">
        <f>_xlfn.XLOOKUP(A2001,Table3[customer_no],Table3[month],"NOT FOUND")</f>
        <v>Sep</v>
      </c>
      <c r="K2001" s="7">
        <f>_xlfn.XLOOKUP(A2001,Table3[customer_no],Table3[year_average],"NOT FOUND")</f>
        <v>2001</v>
      </c>
      <c r="L2001" cm="1">
        <f t="array" ref="L2001">_xlfn.XLOOKUP(A2001,Table3[customer_no],'Hospitalisation Details'!$D$2:$D$2344,"NOT FOUND")</f>
        <v>2</v>
      </c>
      <c r="M2001" s="33">
        <f>_xlfn.XLOOKUP(A2001,Table3[customer_no],Table3[dd/mm/yy],"NOT FOUND")</f>
        <v>37136</v>
      </c>
      <c r="N2001">
        <f>_xlfn.XLOOKUP(A2001,Table3[customer_no],Table3[age],"NOT FOUND")</f>
        <v>21</v>
      </c>
      <c r="O2001" cm="1">
        <f t="array" ref="O2001">_xlfn.XLOOKUP(A2001,Table3[customer_no],'Hospitalisation Details'!$E$2:$E$2344,"NOT FOUND")</f>
        <v>2</v>
      </c>
      <c r="P2001" t="str">
        <f>_xlfn.XLOOKUP(A2001,Table3[customer_no],Table3[hsplt_handled],"NOT FOUND")</f>
        <v>tier - 2</v>
      </c>
      <c r="Q2001" t="str">
        <f>_xlfn.XLOOKUP(A2001,Table3[customer_no],Table3[city_handled],"NOT FOUND")</f>
        <v>tier - 2</v>
      </c>
      <c r="R2001" t="str">
        <f>_xlfn.XLOOKUP(A2001,Table3[customer_no],Table3[state_id],"NOT FOUND")</f>
        <v>R1013</v>
      </c>
      <c r="S2001" s="34" cm="1">
        <f t="array" ref="S2001">_xlfn.XLOOKUP(A2001,Table3[customer_no],'Hospitalisation Details'!$F$2:$F$2344,"NOT FOUND")</f>
        <v>3180.51</v>
      </c>
      <c r="T2001" t="str">
        <f>_xlfn.XLOOKUP(A2001,Table2[Customer ID],Table2[BMI_category],"NOT FOUND")</f>
        <v>Normal Weight</v>
      </c>
      <c r="U2001" s="7">
        <f>_xlfn.XLOOKUP(A2001,Table2[Customer ID],Table2[no of surgery],"NOT FOUND")</f>
        <v>0</v>
      </c>
      <c r="V2001" t="str">
        <f>_xlfn.XLOOKUP(A2001,Table2[Customer ID],Table2[smoker_missing],"NOT FOUND")</f>
        <v>No</v>
      </c>
      <c r="W2001" t="str">
        <f t="shared" si="31"/>
        <v>Prediabetes</v>
      </c>
      <c r="X2001" s="37">
        <f>SUM(Table5[[#This Row],[Title]:[Diabetes Level]])</f>
        <v>42370.12</v>
      </c>
    </row>
    <row r="2002" spans="1:24" x14ac:dyDescent="0.25">
      <c r="A2002" t="s">
        <v>367</v>
      </c>
      <c r="B2002" t="str">
        <f>VLOOKUP(A2002,'Customer Names'!$A$2:$E$2336,3,FALSE)</f>
        <v>Mr.</v>
      </c>
      <c r="C2002" t="str">
        <f>_xlfn.XLOOKUP(A2002,$A$2:$A$2336,'Customer Names'!$D$2:$D$2336,"NOT FOUND")</f>
        <v>Rasim M</v>
      </c>
      <c r="D2002" t="str">
        <f>_xlfn.XLOOKUP(A2002,$A$2:$A$2336,'Customer Names'!$E$2:$E$2336,"NOT FOUND")</f>
        <v>Musal</v>
      </c>
      <c r="E2002" cm="1">
        <f t="array" ref="E2002">_xlfn.XLOOKUP(A2002,$A$2:$A$2336,Table2[BMI],"NOT FOUND")</f>
        <v>29.34</v>
      </c>
      <c r="F2002" cm="1">
        <f t="array" ref="F2002">_xlfn.XLOOKUP(A2002,$A$2:$A$2336,Table2[HBA1C],"NOT FOUND")</f>
        <v>6.09</v>
      </c>
      <c r="G2002" t="str" cm="1">
        <f t="array" ref="G2002">_xlfn.XLOOKUP(A2002,$A$2:$A$2336,Table2[Heart Issues],"NOT FOUND")</f>
        <v>yes</v>
      </c>
      <c r="H2002" t="str" cm="1">
        <f t="array" ref="H2002">_xlfn.XLOOKUP(A2002,$A$2:$A$2336,Table2[Any Transplants],"NOT FOUND")</f>
        <v>yes</v>
      </c>
      <c r="I2002" t="str" cm="1">
        <f t="array" ref="I2002">_xlfn.XLOOKUP(A2002,$A$2:$A$2336,Table2[Cancer history],"NOT FOUND")</f>
        <v>No</v>
      </c>
      <c r="J2002" t="str">
        <f>_xlfn.XLOOKUP(A2002,Table3[customer_no],Table3[month],"NOT FOUND")</f>
        <v>Sep</v>
      </c>
      <c r="K2002" s="7">
        <f>_xlfn.XLOOKUP(A2002,Table3[customer_no],Table3[year_average],"NOT FOUND")</f>
        <v>2000</v>
      </c>
      <c r="L2002" cm="1">
        <f t="array" ref="L2002">_xlfn.XLOOKUP(A2002,Table3[customer_no],'Hospitalisation Details'!$D$2:$D$2344,"NOT FOUND")</f>
        <v>23</v>
      </c>
      <c r="M2002" s="33">
        <f>_xlfn.XLOOKUP(A2002,Table3[customer_no],Table3[dd/mm/yy],"NOT FOUND")</f>
        <v>36792</v>
      </c>
      <c r="N2002">
        <f>_xlfn.XLOOKUP(A2002,Table3[customer_no],Table3[age],"NOT FOUND")</f>
        <v>22</v>
      </c>
      <c r="O2002" cm="1">
        <f t="array" ref="O2002">_xlfn.XLOOKUP(A2002,Table3[customer_no],'Hospitalisation Details'!$E$2:$E$2344,"NOT FOUND")</f>
        <v>0</v>
      </c>
      <c r="P2002" t="str">
        <f>_xlfn.XLOOKUP(A2002,Table3[customer_no],Table3[hsplt_handled],"NOT FOUND")</f>
        <v>tier - 2</v>
      </c>
      <c r="Q2002" t="str">
        <f>_xlfn.XLOOKUP(A2002,Table3[customer_no],Table3[city_handled],"NOT FOUND")</f>
        <v>tier - 2</v>
      </c>
      <c r="R2002" t="str">
        <f>_xlfn.XLOOKUP(A2002,Table3[customer_no],Table3[state_id],"NOT FOUND")</f>
        <v>R1012</v>
      </c>
      <c r="S2002" s="34" cm="1">
        <f t="array" ref="S2002">_xlfn.XLOOKUP(A2002,Table3[customer_no],'Hospitalisation Details'!$F$2:$F$2344,"NOT FOUND")</f>
        <v>3179.96</v>
      </c>
      <c r="T2002" t="str">
        <f>_xlfn.XLOOKUP(A2002,Table2[Customer ID],Table2[BMI_category],"NOT FOUND")</f>
        <v>Overweight</v>
      </c>
      <c r="U2002" s="7">
        <f>_xlfn.XLOOKUP(A2002,Table2[Customer ID],Table2[no of surgery],"NOT FOUND")</f>
        <v>2</v>
      </c>
      <c r="V2002" t="str">
        <f>_xlfn.XLOOKUP(A2002,Table2[Customer ID],Table2[smoker_missing],"NOT FOUND")</f>
        <v>No</v>
      </c>
      <c r="W2002" t="str">
        <f t="shared" si="31"/>
        <v>Prediabetes</v>
      </c>
      <c r="X2002" s="37">
        <f>SUM(Table5[[#This Row],[Title]:[Diabetes Level]])</f>
        <v>42054.39</v>
      </c>
    </row>
    <row r="2003" spans="1:24" x14ac:dyDescent="0.25">
      <c r="A2003" t="s">
        <v>366</v>
      </c>
      <c r="B2003" t="str">
        <f>VLOOKUP(A2003,'Customer Names'!$A$2:$E$2336,3,FALSE)</f>
        <v>Ms.</v>
      </c>
      <c r="C2003" t="str">
        <f>_xlfn.XLOOKUP(A2003,$A$2:$A$2336,'Customer Names'!$D$2:$D$2336,"NOT FOUND")</f>
        <v>Dina</v>
      </c>
      <c r="D2003" t="str">
        <f>_xlfn.XLOOKUP(A2003,$A$2:$A$2336,'Customer Names'!$E$2:$E$2336,"NOT FOUND")</f>
        <v>Kitayama</v>
      </c>
      <c r="E2003" cm="1">
        <f t="array" ref="E2003">_xlfn.XLOOKUP(A2003,$A$2:$A$2336,Table2[BMI],"NOT FOUND")</f>
        <v>22.61</v>
      </c>
      <c r="F2003" cm="1">
        <f t="array" ref="F2003">_xlfn.XLOOKUP(A2003,$A$2:$A$2336,Table2[HBA1C],"NOT FOUND")</f>
        <v>4.25</v>
      </c>
      <c r="G2003" t="str" cm="1">
        <f t="array" ref="G2003">_xlfn.XLOOKUP(A2003,$A$2:$A$2336,Table2[Heart Issues],"NOT FOUND")</f>
        <v>yes</v>
      </c>
      <c r="H2003" t="str" cm="1">
        <f t="array" ref="H2003">_xlfn.XLOOKUP(A2003,$A$2:$A$2336,Table2[Any Transplants],"NOT FOUND")</f>
        <v>No</v>
      </c>
      <c r="I2003" t="str" cm="1">
        <f t="array" ref="I2003">_xlfn.XLOOKUP(A2003,$A$2:$A$2336,Table2[Cancer history],"NOT FOUND")</f>
        <v>No</v>
      </c>
      <c r="J2003" t="str">
        <f>_xlfn.XLOOKUP(A2003,Table3[customer_no],Table3[month],"NOT FOUND")</f>
        <v>Jul</v>
      </c>
      <c r="K2003" s="7">
        <f>_xlfn.XLOOKUP(A2003,Table3[customer_no],Table3[year_average],"NOT FOUND")</f>
        <v>1996</v>
      </c>
      <c r="L2003" cm="1">
        <f t="array" ref="L2003">_xlfn.XLOOKUP(A2003,Table3[customer_no],'Hospitalisation Details'!$D$2:$D$2344,"NOT FOUND")</f>
        <v>3</v>
      </c>
      <c r="M2003" s="33">
        <f>_xlfn.XLOOKUP(A2003,Table3[customer_no],Table3[dd/mm/yy],"NOT FOUND")</f>
        <v>35249</v>
      </c>
      <c r="N2003">
        <f>_xlfn.XLOOKUP(A2003,Table3[customer_no],Table3[age],"NOT FOUND")</f>
        <v>26</v>
      </c>
      <c r="O2003" cm="1">
        <f t="array" ref="O2003">_xlfn.XLOOKUP(A2003,Table3[customer_no],'Hospitalisation Details'!$E$2:$E$2344,"NOT FOUND")</f>
        <v>0</v>
      </c>
      <c r="P2003" t="str">
        <f>_xlfn.XLOOKUP(A2003,Table3[customer_no],Table3[hsplt_handled],"NOT FOUND")</f>
        <v>tier - 2</v>
      </c>
      <c r="Q2003" t="str">
        <f>_xlfn.XLOOKUP(A2003,Table3[customer_no],Table3[city_handled],"NOT FOUND")</f>
        <v>tier - 1</v>
      </c>
      <c r="R2003" t="str">
        <f>_xlfn.XLOOKUP(A2003,Table3[customer_no],Table3[state_id],"NOT FOUND")</f>
        <v>R1012</v>
      </c>
      <c r="S2003" s="34" cm="1">
        <f t="array" ref="S2003">_xlfn.XLOOKUP(A2003,Table3[customer_no],'Hospitalisation Details'!$F$2:$F$2344,"NOT FOUND")</f>
        <v>3176.82</v>
      </c>
      <c r="T2003" t="str">
        <f>_xlfn.XLOOKUP(A2003,Table2[Customer ID],Table2[BMI_category],"NOT FOUND")</f>
        <v>Normal Weight</v>
      </c>
      <c r="U2003" s="7">
        <f>_xlfn.XLOOKUP(A2003,Table2[Customer ID],Table2[no of surgery],"NOT FOUND")</f>
        <v>0</v>
      </c>
      <c r="V2003" t="str">
        <f>_xlfn.XLOOKUP(A2003,Table2[Customer ID],Table2[smoker_missing],"NOT FOUND")</f>
        <v>No</v>
      </c>
      <c r="W2003" t="str">
        <f t="shared" si="31"/>
        <v>Normal</v>
      </c>
      <c r="X2003" s="37">
        <f>SUM(Table5[[#This Row],[Title]:[Diabetes Level]])</f>
        <v>40477.68</v>
      </c>
    </row>
    <row r="2004" spans="1:24" x14ac:dyDescent="0.25">
      <c r="A2004" t="s">
        <v>365</v>
      </c>
      <c r="B2004" t="str">
        <f>VLOOKUP(A2004,'Customer Names'!$A$2:$E$2336,3,FALSE)</f>
        <v>Ms.</v>
      </c>
      <c r="C2004" t="str">
        <f>_xlfn.XLOOKUP(A2004,$A$2:$A$2336,'Customer Names'!$D$2:$D$2336,"NOT FOUND")</f>
        <v>Lisa</v>
      </c>
      <c r="D2004" t="str">
        <f>_xlfn.XLOOKUP(A2004,$A$2:$A$2336,'Customer Names'!$E$2:$E$2336,"NOT FOUND")</f>
        <v>Altman</v>
      </c>
      <c r="E2004" cm="1">
        <f t="array" ref="E2004">_xlfn.XLOOKUP(A2004,$A$2:$A$2336,Table2[BMI],"NOT FOUND")</f>
        <v>22.23</v>
      </c>
      <c r="F2004" cm="1">
        <f t="array" ref="F2004">_xlfn.XLOOKUP(A2004,$A$2:$A$2336,Table2[HBA1C],"NOT FOUND")</f>
        <v>6.09</v>
      </c>
      <c r="G2004" t="str" cm="1">
        <f t="array" ref="G2004">_xlfn.XLOOKUP(A2004,$A$2:$A$2336,Table2[Heart Issues],"NOT FOUND")</f>
        <v>yes</v>
      </c>
      <c r="H2004" t="str" cm="1">
        <f t="array" ref="H2004">_xlfn.XLOOKUP(A2004,$A$2:$A$2336,Table2[Any Transplants],"NOT FOUND")</f>
        <v>No</v>
      </c>
      <c r="I2004" t="str" cm="1">
        <f t="array" ref="I2004">_xlfn.XLOOKUP(A2004,$A$2:$A$2336,Table2[Cancer history],"NOT FOUND")</f>
        <v>No</v>
      </c>
      <c r="J2004" t="str">
        <f>_xlfn.XLOOKUP(A2004,Table3[customer_no],Table3[month],"NOT FOUND")</f>
        <v>Aug</v>
      </c>
      <c r="K2004" s="7">
        <f>_xlfn.XLOOKUP(A2004,Table3[customer_no],Table3[year_average],"NOT FOUND")</f>
        <v>1996</v>
      </c>
      <c r="L2004" cm="1">
        <f t="array" ref="L2004">_xlfn.XLOOKUP(A2004,Table3[customer_no],'Hospitalisation Details'!$D$2:$D$2344,"NOT FOUND")</f>
        <v>14</v>
      </c>
      <c r="M2004" s="33">
        <f>_xlfn.XLOOKUP(A2004,Table3[customer_no],Table3[dd/mm/yy],"NOT FOUND")</f>
        <v>35291</v>
      </c>
      <c r="N2004">
        <f>_xlfn.XLOOKUP(A2004,Table3[customer_no],Table3[age],"NOT FOUND")</f>
        <v>26</v>
      </c>
      <c r="O2004" cm="1">
        <f t="array" ref="O2004">_xlfn.XLOOKUP(A2004,Table3[customer_no],'Hospitalisation Details'!$E$2:$E$2344,"NOT FOUND")</f>
        <v>0</v>
      </c>
      <c r="P2004" t="str">
        <f>_xlfn.XLOOKUP(A2004,Table3[customer_no],Table3[hsplt_handled],"NOT FOUND")</f>
        <v>tier - 2</v>
      </c>
      <c r="Q2004" t="str">
        <f>_xlfn.XLOOKUP(A2004,Table3[customer_no],Table3[city_handled],"NOT FOUND")</f>
        <v>tier - 2</v>
      </c>
      <c r="R2004" t="str">
        <f>_xlfn.XLOOKUP(A2004,Table3[customer_no],Table3[state_id],"NOT FOUND")</f>
        <v>R1012</v>
      </c>
      <c r="S2004" s="34" cm="1">
        <f t="array" ref="S2004">_xlfn.XLOOKUP(A2004,Table3[customer_no],'Hospitalisation Details'!$F$2:$F$2344,"NOT FOUND")</f>
        <v>3176.29</v>
      </c>
      <c r="T2004" t="str">
        <f>_xlfn.XLOOKUP(A2004,Table2[Customer ID],Table2[BMI_category],"NOT FOUND")</f>
        <v>Normal Weight</v>
      </c>
      <c r="U2004" s="7">
        <f>_xlfn.XLOOKUP(A2004,Table2[Customer ID],Table2[no of surgery],"NOT FOUND")</f>
        <v>0</v>
      </c>
      <c r="V2004" t="str">
        <f>_xlfn.XLOOKUP(A2004,Table2[Customer ID],Table2[smoker_missing],"NOT FOUND")</f>
        <v>No</v>
      </c>
      <c r="W2004" t="str">
        <f t="shared" si="31"/>
        <v>Prediabetes</v>
      </c>
      <c r="X2004" s="37">
        <f>SUM(Table5[[#This Row],[Title]:[Diabetes Level]])</f>
        <v>40531.61</v>
      </c>
    </row>
    <row r="2005" spans="1:24" x14ac:dyDescent="0.25">
      <c r="A2005" t="s">
        <v>364</v>
      </c>
      <c r="B2005" t="str">
        <f>VLOOKUP(A2005,'Customer Names'!$A$2:$E$2336,3,FALSE)</f>
        <v>Ms.</v>
      </c>
      <c r="C2005" t="str">
        <f>_xlfn.XLOOKUP(A2005,$A$2:$A$2336,'Customer Names'!$D$2:$D$2336,"NOT FOUND")</f>
        <v>Caitrin</v>
      </c>
      <c r="D2005" t="str">
        <f>_xlfn.XLOOKUP(A2005,$A$2:$A$2336,'Customer Names'!$E$2:$E$2336,"NOT FOUND")</f>
        <v>Demchko</v>
      </c>
      <c r="E2005" cm="1">
        <f t="array" ref="E2005">_xlfn.XLOOKUP(A2005,$A$2:$A$2336,Table2[BMI],"NOT FOUND")</f>
        <v>33.4</v>
      </c>
      <c r="F2005" cm="1">
        <f t="array" ref="F2005">_xlfn.XLOOKUP(A2005,$A$2:$A$2336,Table2[HBA1C],"NOT FOUND")</f>
        <v>5.51</v>
      </c>
      <c r="G2005" t="str" cm="1">
        <f t="array" ref="G2005">_xlfn.XLOOKUP(A2005,$A$2:$A$2336,Table2[Heart Issues],"NOT FOUND")</f>
        <v>No</v>
      </c>
      <c r="H2005" t="str" cm="1">
        <f t="array" ref="H2005">_xlfn.XLOOKUP(A2005,$A$2:$A$2336,Table2[Any Transplants],"NOT FOUND")</f>
        <v>No</v>
      </c>
      <c r="I2005" t="str" cm="1">
        <f t="array" ref="I2005">_xlfn.XLOOKUP(A2005,$A$2:$A$2336,Table2[Cancer history],"NOT FOUND")</f>
        <v>No</v>
      </c>
      <c r="J2005" t="str">
        <f>_xlfn.XLOOKUP(A2005,Table3[customer_no],Table3[month],"NOT FOUND")</f>
        <v>Jul</v>
      </c>
      <c r="K2005" s="7">
        <f>_xlfn.XLOOKUP(A2005,Table3[customer_no],Table3[year_average],"NOT FOUND")</f>
        <v>1994</v>
      </c>
      <c r="L2005" cm="1">
        <f t="array" ref="L2005">_xlfn.XLOOKUP(A2005,Table3[customer_no],'Hospitalisation Details'!$D$2:$D$2344,"NOT FOUND")</f>
        <v>6</v>
      </c>
      <c r="M2005" s="33">
        <f>_xlfn.XLOOKUP(A2005,Table3[customer_no],Table3[dd/mm/yy],"NOT FOUND")</f>
        <v>34521</v>
      </c>
      <c r="N2005">
        <f>_xlfn.XLOOKUP(A2005,Table3[customer_no],Table3[age],"NOT FOUND")</f>
        <v>28</v>
      </c>
      <c r="O2005" cm="1">
        <f t="array" ref="O2005">_xlfn.XLOOKUP(A2005,Table3[customer_no],'Hospitalisation Details'!$E$2:$E$2344,"NOT FOUND")</f>
        <v>0</v>
      </c>
      <c r="P2005" t="str">
        <f>_xlfn.XLOOKUP(A2005,Table3[customer_no],Table3[hsplt_handled],"NOT FOUND")</f>
        <v>tier - 2</v>
      </c>
      <c r="Q2005" t="str">
        <f>_xlfn.XLOOKUP(A2005,Table3[customer_no],Table3[city_handled],"NOT FOUND")</f>
        <v>tier - 1</v>
      </c>
      <c r="R2005" t="str">
        <f>_xlfn.XLOOKUP(A2005,Table3[customer_no],Table3[state_id],"NOT FOUND")</f>
        <v>R1011</v>
      </c>
      <c r="S2005" s="34" cm="1">
        <f t="array" ref="S2005">_xlfn.XLOOKUP(A2005,Table3[customer_no],'Hospitalisation Details'!$F$2:$F$2344,"NOT FOUND")</f>
        <v>3172.02</v>
      </c>
      <c r="T2005" t="str">
        <f>_xlfn.XLOOKUP(A2005,Table2[Customer ID],Table2[BMI_category],"NOT FOUND")</f>
        <v>Obesity</v>
      </c>
      <c r="U2005" s="7">
        <f>_xlfn.XLOOKUP(A2005,Table2[Customer ID],Table2[no of surgery],"NOT FOUND")</f>
        <v>0</v>
      </c>
      <c r="V2005" t="str">
        <f>_xlfn.XLOOKUP(A2005,Table2[Customer ID],Table2[smoker_missing],"NOT FOUND")</f>
        <v>No</v>
      </c>
      <c r="W2005" t="str">
        <f t="shared" si="31"/>
        <v>Normal</v>
      </c>
      <c r="X2005" s="37">
        <f>SUM(Table5[[#This Row],[Title]:[Diabetes Level]])</f>
        <v>39759.93</v>
      </c>
    </row>
    <row r="2006" spans="1:24" x14ac:dyDescent="0.25">
      <c r="A2006" t="s">
        <v>363</v>
      </c>
      <c r="B2006" t="str">
        <f>VLOOKUP(A2006,'Customer Names'!$A$2:$E$2336,3,FALSE)</f>
        <v>Ms.</v>
      </c>
      <c r="C2006" t="str">
        <f>_xlfn.XLOOKUP(A2006,$A$2:$A$2336,'Customer Names'!$D$2:$D$2336,"NOT FOUND")</f>
        <v>Adriana S</v>
      </c>
      <c r="D2006" t="str">
        <f>_xlfn.XLOOKUP(A2006,$A$2:$A$2336,'Customer Names'!$E$2:$E$2336,"NOT FOUND")</f>
        <v>Wild</v>
      </c>
      <c r="E2006" cm="1">
        <f t="array" ref="E2006">_xlfn.XLOOKUP(A2006,$A$2:$A$2336,Table2[BMI],"NOT FOUND")</f>
        <v>33.11</v>
      </c>
      <c r="F2006" cm="1">
        <f t="array" ref="F2006">_xlfn.XLOOKUP(A2006,$A$2:$A$2336,Table2[HBA1C],"NOT FOUND")</f>
        <v>5.63</v>
      </c>
      <c r="G2006" t="str" cm="1">
        <f t="array" ref="G2006">_xlfn.XLOOKUP(A2006,$A$2:$A$2336,Table2[Heart Issues],"NOT FOUND")</f>
        <v>No</v>
      </c>
      <c r="H2006" t="str" cm="1">
        <f t="array" ref="H2006">_xlfn.XLOOKUP(A2006,$A$2:$A$2336,Table2[Any Transplants],"NOT FOUND")</f>
        <v>No</v>
      </c>
      <c r="I2006" t="str" cm="1">
        <f t="array" ref="I2006">_xlfn.XLOOKUP(A2006,$A$2:$A$2336,Table2[Cancer history],"NOT FOUND")</f>
        <v>No</v>
      </c>
      <c r="J2006" t="str">
        <f>_xlfn.XLOOKUP(A2006,Table3[customer_no],Table3[month],"NOT FOUND")</f>
        <v>Oct</v>
      </c>
      <c r="K2006" s="7">
        <f>_xlfn.XLOOKUP(A2006,Table3[customer_no],Table3[year_average],"NOT FOUND")</f>
        <v>1994</v>
      </c>
      <c r="L2006" cm="1">
        <f t="array" ref="L2006">_xlfn.XLOOKUP(A2006,Table3[customer_no],'Hospitalisation Details'!$D$2:$D$2344,"NOT FOUND")</f>
        <v>25</v>
      </c>
      <c r="M2006" s="33">
        <f>_xlfn.XLOOKUP(A2006,Table3[customer_no],Table3[dd/mm/yy],"NOT FOUND")</f>
        <v>34632</v>
      </c>
      <c r="N2006">
        <f>_xlfn.XLOOKUP(A2006,Table3[customer_no],Table3[age],"NOT FOUND")</f>
        <v>28</v>
      </c>
      <c r="O2006" cm="1">
        <f t="array" ref="O2006">_xlfn.XLOOKUP(A2006,Table3[customer_no],'Hospitalisation Details'!$E$2:$E$2344,"NOT FOUND")</f>
        <v>0</v>
      </c>
      <c r="P2006" t="str">
        <f>_xlfn.XLOOKUP(A2006,Table3[customer_no],Table3[hsplt_handled],"NOT FOUND")</f>
        <v>tier - 2</v>
      </c>
      <c r="Q2006" t="str">
        <f>_xlfn.XLOOKUP(A2006,Table3[customer_no],Table3[city_handled],"NOT FOUND")</f>
        <v>tier - 3</v>
      </c>
      <c r="R2006" t="str">
        <f>_xlfn.XLOOKUP(A2006,Table3[customer_no],Table3[state_id],"NOT FOUND")</f>
        <v>R1013</v>
      </c>
      <c r="S2006" s="34" cm="1">
        <f t="array" ref="S2006">_xlfn.XLOOKUP(A2006,Table3[customer_no],'Hospitalisation Details'!$F$2:$F$2344,"NOT FOUND")</f>
        <v>3171.61</v>
      </c>
      <c r="T2006" t="str">
        <f>_xlfn.XLOOKUP(A2006,Table2[Customer ID],Table2[BMI_category],"NOT FOUND")</f>
        <v>Obesity</v>
      </c>
      <c r="U2006" s="7">
        <f>_xlfn.XLOOKUP(A2006,Table2[Customer ID],Table2[no of surgery],"NOT FOUND")</f>
        <v>0</v>
      </c>
      <c r="V2006" t="str">
        <f>_xlfn.XLOOKUP(A2006,Table2[Customer ID],Table2[smoker_missing],"NOT FOUND")</f>
        <v>No</v>
      </c>
      <c r="W2006" t="str">
        <f t="shared" si="31"/>
        <v>Normal</v>
      </c>
      <c r="X2006" s="37">
        <f>SUM(Table5[[#This Row],[Title]:[Diabetes Level]])</f>
        <v>39889.35</v>
      </c>
    </row>
    <row r="2007" spans="1:24" x14ac:dyDescent="0.25">
      <c r="A2007" t="s">
        <v>362</v>
      </c>
      <c r="B2007" t="str">
        <f>VLOOKUP(A2007,'Customer Names'!$A$2:$E$2336,3,FALSE)</f>
        <v>Ms.</v>
      </c>
      <c r="C2007" t="str">
        <f>_xlfn.XLOOKUP(A2007,$A$2:$A$2336,'Customer Names'!$D$2:$D$2336,"NOT FOUND")</f>
        <v>Megan</v>
      </c>
      <c r="D2007" t="str">
        <f>_xlfn.XLOOKUP(A2007,$A$2:$A$2336,'Customer Names'!$E$2:$E$2336,"NOT FOUND")</f>
        <v>Betts</v>
      </c>
      <c r="E2007" cm="1">
        <f t="array" ref="E2007">_xlfn.XLOOKUP(A2007,$A$2:$A$2336,Table2[BMI],"NOT FOUND")</f>
        <v>16.815000000000001</v>
      </c>
      <c r="F2007" cm="1">
        <f t="array" ref="F2007">_xlfn.XLOOKUP(A2007,$A$2:$A$2336,Table2[HBA1C],"NOT FOUND")</f>
        <v>5.29</v>
      </c>
      <c r="G2007" t="str" cm="1">
        <f t="array" ref="G2007">_xlfn.XLOOKUP(A2007,$A$2:$A$2336,Table2[Heart Issues],"NOT FOUND")</f>
        <v>yes</v>
      </c>
      <c r="H2007" t="str" cm="1">
        <f t="array" ref="H2007">_xlfn.XLOOKUP(A2007,$A$2:$A$2336,Table2[Any Transplants],"NOT FOUND")</f>
        <v>No</v>
      </c>
      <c r="I2007" t="str" cm="1">
        <f t="array" ref="I2007">_xlfn.XLOOKUP(A2007,$A$2:$A$2336,Table2[Cancer history],"NOT FOUND")</f>
        <v>No</v>
      </c>
      <c r="J2007" t="str">
        <f>_xlfn.XLOOKUP(A2007,Table3[customer_no],Table3[month],"NOT FOUND")</f>
        <v>Aug</v>
      </c>
      <c r="K2007" s="7">
        <f>_xlfn.XLOOKUP(A2007,Table3[customer_no],Table3[year_average],"NOT FOUND")</f>
        <v>2001</v>
      </c>
      <c r="L2007" cm="1">
        <f t="array" ref="L2007">_xlfn.XLOOKUP(A2007,Table3[customer_no],'Hospitalisation Details'!$D$2:$D$2344,"NOT FOUND")</f>
        <v>29</v>
      </c>
      <c r="M2007" s="33">
        <f>_xlfn.XLOOKUP(A2007,Table3[customer_no],Table3[dd/mm/yy],"NOT FOUND")</f>
        <v>37132</v>
      </c>
      <c r="N2007">
        <f>_xlfn.XLOOKUP(A2007,Table3[customer_no],Table3[age],"NOT FOUND")</f>
        <v>21</v>
      </c>
      <c r="O2007" cm="1">
        <f t="array" ref="O2007">_xlfn.XLOOKUP(A2007,Table3[customer_no],'Hospitalisation Details'!$E$2:$E$2344,"NOT FOUND")</f>
        <v>1</v>
      </c>
      <c r="P2007" t="str">
        <f>_xlfn.XLOOKUP(A2007,Table3[customer_no],Table3[hsplt_handled],"NOT FOUND")</f>
        <v>tier - 2</v>
      </c>
      <c r="Q2007" t="str">
        <f>_xlfn.XLOOKUP(A2007,Table3[customer_no],Table3[city_handled],"NOT FOUND")</f>
        <v>tier - 3</v>
      </c>
      <c r="R2007" t="str">
        <f>_xlfn.XLOOKUP(A2007,Table3[customer_no],Table3[state_id],"NOT FOUND")</f>
        <v>R1024</v>
      </c>
      <c r="S2007" s="34" cm="1">
        <f t="array" ref="S2007">_xlfn.XLOOKUP(A2007,Table3[customer_no],'Hospitalisation Details'!$F$2:$F$2344,"NOT FOUND")</f>
        <v>3167.46</v>
      </c>
      <c r="T2007" t="str">
        <f>_xlfn.XLOOKUP(A2007,Table2[Customer ID],Table2[BMI_category],"NOT FOUND")</f>
        <v>Underweight</v>
      </c>
      <c r="U2007" s="7">
        <f>_xlfn.XLOOKUP(A2007,Table2[Customer ID],Table2[no of surgery],"NOT FOUND")</f>
        <v>0</v>
      </c>
      <c r="V2007" t="str">
        <f>_xlfn.XLOOKUP(A2007,Table2[Customer ID],Table2[smoker_missing],"NOT FOUND")</f>
        <v>No</v>
      </c>
      <c r="W2007" t="str">
        <f t="shared" si="31"/>
        <v>Normal</v>
      </c>
      <c r="X2007" s="37">
        <f>SUM(Table5[[#This Row],[Title]:[Diabetes Level]])</f>
        <v>42373.565000000002</v>
      </c>
    </row>
    <row r="2008" spans="1:24" x14ac:dyDescent="0.25">
      <c r="A2008" t="s">
        <v>361</v>
      </c>
      <c r="B2008" t="str">
        <f>VLOOKUP(A2008,'Customer Names'!$A$2:$E$2336,3,FALSE)</f>
        <v>Mrs.</v>
      </c>
      <c r="C2008" t="str">
        <f>_xlfn.XLOOKUP(A2008,$A$2:$A$2336,'Customer Names'!$D$2:$D$2336,"NOT FOUND")</f>
        <v>Kristen M</v>
      </c>
      <c r="D2008" t="str">
        <f>_xlfn.XLOOKUP(A2008,$A$2:$A$2336,'Customer Names'!$E$2:$E$2336,"NOT FOUND")</f>
        <v>Martin</v>
      </c>
      <c r="E2008" cm="1">
        <f t="array" ref="E2008">_xlfn.XLOOKUP(A2008,$A$2:$A$2336,Table2[BMI],"NOT FOUND")</f>
        <v>25.61</v>
      </c>
      <c r="F2008" cm="1">
        <f t="array" ref="F2008">_xlfn.XLOOKUP(A2008,$A$2:$A$2336,Table2[HBA1C],"NOT FOUND")</f>
        <v>4</v>
      </c>
      <c r="G2008" t="str" cm="1">
        <f t="array" ref="G2008">_xlfn.XLOOKUP(A2008,$A$2:$A$2336,Table2[Heart Issues],"NOT FOUND")</f>
        <v>No</v>
      </c>
      <c r="H2008" t="str" cm="1">
        <f t="array" ref="H2008">_xlfn.XLOOKUP(A2008,$A$2:$A$2336,Table2[Any Transplants],"NOT FOUND")</f>
        <v>No</v>
      </c>
      <c r="I2008" t="str" cm="1">
        <f t="array" ref="I2008">_xlfn.XLOOKUP(A2008,$A$2:$A$2336,Table2[Cancer history],"NOT FOUND")</f>
        <v>Yes</v>
      </c>
      <c r="J2008" t="str">
        <f>_xlfn.XLOOKUP(A2008,Table3[customer_no],Table3[month],"NOT FOUND")</f>
        <v>Sep</v>
      </c>
      <c r="K2008" s="7">
        <f>_xlfn.XLOOKUP(A2008,Table3[customer_no],Table3[year_average],"NOT FOUND")</f>
        <v>1993</v>
      </c>
      <c r="L2008" cm="1">
        <f t="array" ref="L2008">_xlfn.XLOOKUP(A2008,Table3[customer_no],'Hospitalisation Details'!$D$2:$D$2344,"NOT FOUND")</f>
        <v>25</v>
      </c>
      <c r="M2008" s="33">
        <f>_xlfn.XLOOKUP(A2008,Table3[customer_no],Table3[dd/mm/yy],"NOT FOUND")</f>
        <v>34237</v>
      </c>
      <c r="N2008">
        <f>_xlfn.XLOOKUP(A2008,Table3[customer_no],Table3[age],"NOT FOUND")</f>
        <v>29</v>
      </c>
      <c r="O2008" cm="1">
        <f t="array" ref="O2008">_xlfn.XLOOKUP(A2008,Table3[customer_no],'Hospitalisation Details'!$E$2:$E$2344,"NOT FOUND")</f>
        <v>0</v>
      </c>
      <c r="P2008" t="str">
        <f>_xlfn.XLOOKUP(A2008,Table3[customer_no],Table3[hsplt_handled],"NOT FOUND")</f>
        <v>tier - 2</v>
      </c>
      <c r="Q2008" t="str">
        <f>_xlfn.XLOOKUP(A2008,Table3[customer_no],Table3[city_handled],"NOT FOUND")</f>
        <v>tier - 3</v>
      </c>
      <c r="R2008" t="str">
        <f>_xlfn.XLOOKUP(A2008,Table3[customer_no],Table3[state_id],"NOT FOUND")</f>
        <v>R1013</v>
      </c>
      <c r="S2008" s="34" cm="1">
        <f t="array" ref="S2008">_xlfn.XLOOKUP(A2008,Table3[customer_no],'Hospitalisation Details'!$F$2:$F$2344,"NOT FOUND")</f>
        <v>3162.02</v>
      </c>
      <c r="T2008" t="str">
        <f>_xlfn.XLOOKUP(A2008,Table2[Customer ID],Table2[BMI_category],"NOT FOUND")</f>
        <v>Overweight</v>
      </c>
      <c r="U2008" s="7">
        <f>_xlfn.XLOOKUP(A2008,Table2[Customer ID],Table2[no of surgery],"NOT FOUND")</f>
        <v>1</v>
      </c>
      <c r="V2008" t="str">
        <f>_xlfn.XLOOKUP(A2008,Table2[Customer ID],Table2[smoker_missing],"NOT FOUND")</f>
        <v>No</v>
      </c>
      <c r="W2008" t="str">
        <f t="shared" si="31"/>
        <v>Normal</v>
      </c>
      <c r="X2008" s="37">
        <f>SUM(Table5[[#This Row],[Title]:[Diabetes Level]])</f>
        <v>39476.629999999997</v>
      </c>
    </row>
    <row r="2009" spans="1:24" x14ac:dyDescent="0.25">
      <c r="A2009" t="s">
        <v>360</v>
      </c>
      <c r="B2009" t="str">
        <f>VLOOKUP(A2009,'Customer Names'!$A$2:$E$2336,3,FALSE)</f>
        <v>Ms.</v>
      </c>
      <c r="C2009" t="str">
        <f>_xlfn.XLOOKUP(A2009,$A$2:$A$2336,'Customer Names'!$D$2:$D$2336,"NOT FOUND")</f>
        <v>Alix</v>
      </c>
      <c r="D2009" t="str">
        <f>_xlfn.XLOOKUP(A2009,$A$2:$A$2336,'Customer Names'!$E$2:$E$2336,"NOT FOUND")</f>
        <v>Vandeventer</v>
      </c>
      <c r="E2009" cm="1">
        <f t="array" ref="E2009">_xlfn.XLOOKUP(A2009,$A$2:$A$2336,Table2[BMI],"NOT FOUND")</f>
        <v>25.8</v>
      </c>
      <c r="F2009" cm="1">
        <f t="array" ref="F2009">_xlfn.XLOOKUP(A2009,$A$2:$A$2336,Table2[HBA1C],"NOT FOUND")</f>
        <v>5.49</v>
      </c>
      <c r="G2009" t="str" cm="1">
        <f t="array" ref="G2009">_xlfn.XLOOKUP(A2009,$A$2:$A$2336,Table2[Heart Issues],"NOT FOUND")</f>
        <v>No</v>
      </c>
      <c r="H2009" t="str" cm="1">
        <f t="array" ref="H2009">_xlfn.XLOOKUP(A2009,$A$2:$A$2336,Table2[Any Transplants],"NOT FOUND")</f>
        <v>No</v>
      </c>
      <c r="I2009" t="str" cm="1">
        <f t="array" ref="I2009">_xlfn.XLOOKUP(A2009,$A$2:$A$2336,Table2[Cancer history],"NOT FOUND")</f>
        <v>No</v>
      </c>
      <c r="J2009" t="str">
        <f>_xlfn.XLOOKUP(A2009,Table3[customer_no],Table3[month],"NOT FOUND")</f>
        <v>Jul</v>
      </c>
      <c r="K2009" s="7">
        <f>_xlfn.XLOOKUP(A2009,Table3[customer_no],Table3[year_average],"NOT FOUND")</f>
        <v>1994</v>
      </c>
      <c r="L2009" cm="1">
        <f t="array" ref="L2009">_xlfn.XLOOKUP(A2009,Table3[customer_no],'Hospitalisation Details'!$D$2:$D$2344,"NOT FOUND")</f>
        <v>10</v>
      </c>
      <c r="M2009" s="33">
        <f>_xlfn.XLOOKUP(A2009,Table3[customer_no],Table3[dd/mm/yy],"NOT FOUND")</f>
        <v>34525</v>
      </c>
      <c r="N2009">
        <f>_xlfn.XLOOKUP(A2009,Table3[customer_no],Table3[age],"NOT FOUND")</f>
        <v>28</v>
      </c>
      <c r="O2009" cm="1">
        <f t="array" ref="O2009">_xlfn.XLOOKUP(A2009,Table3[customer_no],'Hospitalisation Details'!$E$2:$E$2344,"NOT FOUND")</f>
        <v>0</v>
      </c>
      <c r="P2009" t="str">
        <f>_xlfn.XLOOKUP(A2009,Table3[customer_no],Table3[hsplt_handled],"NOT FOUND")</f>
        <v>tier - 2</v>
      </c>
      <c r="Q2009" t="str">
        <f>_xlfn.XLOOKUP(A2009,Table3[customer_no],Table3[city_handled],"NOT FOUND")</f>
        <v>tier - 1</v>
      </c>
      <c r="R2009" t="str">
        <f>_xlfn.XLOOKUP(A2009,Table3[customer_no],Table3[state_id],"NOT FOUND")</f>
        <v>R1011</v>
      </c>
      <c r="S2009" s="34" cm="1">
        <f t="array" ref="S2009">_xlfn.XLOOKUP(A2009,Table3[customer_no],'Hospitalisation Details'!$F$2:$F$2344,"NOT FOUND")</f>
        <v>3161.45</v>
      </c>
      <c r="T2009" t="str">
        <f>_xlfn.XLOOKUP(A2009,Table2[Customer ID],Table2[BMI_category],"NOT FOUND")</f>
        <v>Overweight</v>
      </c>
      <c r="U2009" s="7">
        <f>_xlfn.XLOOKUP(A2009,Table2[Customer ID],Table2[no of surgery],"NOT FOUND")</f>
        <v>0</v>
      </c>
      <c r="V2009" t="str">
        <f>_xlfn.XLOOKUP(A2009,Table2[Customer ID],Table2[smoker_missing],"NOT FOUND")</f>
        <v>No</v>
      </c>
      <c r="W2009" t="str">
        <f t="shared" si="31"/>
        <v>Normal</v>
      </c>
      <c r="X2009" s="37">
        <f>SUM(Table5[[#This Row],[Title]:[Diabetes Level]])</f>
        <v>39749.74</v>
      </c>
    </row>
    <row r="2010" spans="1:24" x14ac:dyDescent="0.25">
      <c r="A2010" t="s">
        <v>359</v>
      </c>
      <c r="B2010" t="str">
        <f>VLOOKUP(A2010,'Customer Names'!$A$2:$E$2336,3,FALSE)</f>
        <v>Mr.</v>
      </c>
      <c r="C2010" t="str">
        <f>_xlfn.XLOOKUP(A2010,$A$2:$A$2336,'Customer Names'!$D$2:$D$2336,"NOT FOUND")</f>
        <v>Kakushin</v>
      </c>
      <c r="D2010" t="str">
        <f>_xlfn.XLOOKUP(A2010,$A$2:$A$2336,'Customer Names'!$E$2:$E$2336,"NOT FOUND")</f>
        <v>Hirano</v>
      </c>
      <c r="E2010" cm="1">
        <f t="array" ref="E2010">_xlfn.XLOOKUP(A2010,$A$2:$A$2336,Table2[BMI],"NOT FOUND")</f>
        <v>27.39</v>
      </c>
      <c r="F2010" cm="1">
        <f t="array" ref="F2010">_xlfn.XLOOKUP(A2010,$A$2:$A$2336,Table2[HBA1C],"NOT FOUND")</f>
        <v>5.34</v>
      </c>
      <c r="G2010" t="str" cm="1">
        <f t="array" ref="G2010">_xlfn.XLOOKUP(A2010,$A$2:$A$2336,Table2[Heart Issues],"NOT FOUND")</f>
        <v>No</v>
      </c>
      <c r="H2010" t="str" cm="1">
        <f t="array" ref="H2010">_xlfn.XLOOKUP(A2010,$A$2:$A$2336,Table2[Any Transplants],"NOT FOUND")</f>
        <v>No</v>
      </c>
      <c r="I2010" t="str" cm="1">
        <f t="array" ref="I2010">_xlfn.XLOOKUP(A2010,$A$2:$A$2336,Table2[Cancer history],"NOT FOUND")</f>
        <v>No</v>
      </c>
      <c r="J2010" t="str">
        <f>_xlfn.XLOOKUP(A2010,Table3[customer_no],Table3[month],"NOT FOUND")</f>
        <v>Jun</v>
      </c>
      <c r="K2010" s="7">
        <f>_xlfn.XLOOKUP(A2010,Table3[customer_no],Table3[year_average],"NOT FOUND")</f>
        <v>1999</v>
      </c>
      <c r="L2010" cm="1">
        <f t="array" ref="L2010">_xlfn.XLOOKUP(A2010,Table3[customer_no],'Hospitalisation Details'!$D$2:$D$2344,"NOT FOUND")</f>
        <v>25</v>
      </c>
      <c r="M2010" s="33">
        <f>_xlfn.XLOOKUP(A2010,Table3[customer_no],Table3[dd/mm/yy],"NOT FOUND")</f>
        <v>36336</v>
      </c>
      <c r="N2010">
        <f>_xlfn.XLOOKUP(A2010,Table3[customer_no],Table3[age],"NOT FOUND")</f>
        <v>23</v>
      </c>
      <c r="O2010" cm="1">
        <f t="array" ref="O2010">_xlfn.XLOOKUP(A2010,Table3[customer_no],'Hospitalisation Details'!$E$2:$E$2344,"NOT FOUND")</f>
        <v>0</v>
      </c>
      <c r="P2010" t="str">
        <f>_xlfn.XLOOKUP(A2010,Table3[customer_no],Table3[hsplt_handled],"NOT FOUND")</f>
        <v>tier - 2</v>
      </c>
      <c r="Q2010" t="str">
        <f>_xlfn.XLOOKUP(A2010,Table3[customer_no],Table3[city_handled],"NOT FOUND")</f>
        <v>tier - 3</v>
      </c>
      <c r="R2010" t="str">
        <f>_xlfn.XLOOKUP(A2010,Table3[customer_no],Table3[state_id],"NOT FOUND")</f>
        <v>R1021</v>
      </c>
      <c r="S2010" s="34" cm="1">
        <f t="array" ref="S2010">_xlfn.XLOOKUP(A2010,Table3[customer_no],'Hospitalisation Details'!$F$2:$F$2344,"NOT FOUND")</f>
        <v>3128.35</v>
      </c>
      <c r="T2010" t="str">
        <f>_xlfn.XLOOKUP(A2010,Table2[Customer ID],Table2[BMI_category],"NOT FOUND")</f>
        <v>Overweight</v>
      </c>
      <c r="U2010" s="7">
        <f>_xlfn.XLOOKUP(A2010,Table2[Customer ID],Table2[no of surgery],"NOT FOUND")</f>
        <v>0</v>
      </c>
      <c r="V2010" t="str">
        <f>_xlfn.XLOOKUP(A2010,Table2[Customer ID],Table2[smoker_missing],"NOT FOUND")</f>
        <v>No</v>
      </c>
      <c r="W2010" t="str">
        <f t="shared" si="31"/>
        <v>Normal</v>
      </c>
      <c r="X2010" s="37">
        <f>SUM(Table5[[#This Row],[Title]:[Diabetes Level]])</f>
        <v>41544.080000000002</v>
      </c>
    </row>
    <row r="2011" spans="1:24" x14ac:dyDescent="0.25">
      <c r="A2011" t="s">
        <v>358</v>
      </c>
      <c r="B2011" t="str">
        <f>VLOOKUP(A2011,'Customer Names'!$A$2:$E$2336,3,FALSE)</f>
        <v>Mr.</v>
      </c>
      <c r="C2011" t="str">
        <f>_xlfn.XLOOKUP(A2011,$A$2:$A$2336,'Customer Names'!$D$2:$D$2336,"NOT FOUND")</f>
        <v>Michael J</v>
      </c>
      <c r="D2011" t="str">
        <f>_xlfn.XLOOKUP(A2011,$A$2:$A$2336,'Customer Names'!$E$2:$E$2336,"NOT FOUND")</f>
        <v>Davi</v>
      </c>
      <c r="E2011" cm="1">
        <f t="array" ref="E2011">_xlfn.XLOOKUP(A2011,$A$2:$A$2336,Table2[BMI],"NOT FOUND")</f>
        <v>17.03</v>
      </c>
      <c r="F2011" cm="1">
        <f t="array" ref="F2011">_xlfn.XLOOKUP(A2011,$A$2:$A$2336,Table2[HBA1C],"NOT FOUND")</f>
        <v>4.12</v>
      </c>
      <c r="G2011" t="str" cm="1">
        <f t="array" ref="G2011">_xlfn.XLOOKUP(A2011,$A$2:$A$2336,Table2[Heart Issues],"NOT FOUND")</f>
        <v>No</v>
      </c>
      <c r="H2011" t="str" cm="1">
        <f t="array" ref="H2011">_xlfn.XLOOKUP(A2011,$A$2:$A$2336,Table2[Any Transplants],"NOT FOUND")</f>
        <v>No</v>
      </c>
      <c r="I2011" t="str" cm="1">
        <f t="array" ref="I2011">_xlfn.XLOOKUP(A2011,$A$2:$A$2336,Table2[Cancer history],"NOT FOUND")</f>
        <v>No</v>
      </c>
      <c r="J2011" t="str">
        <f>_xlfn.XLOOKUP(A2011,Table3[customer_no],Table3[month],"NOT FOUND")</f>
        <v>Aug</v>
      </c>
      <c r="K2011" s="7">
        <f>_xlfn.XLOOKUP(A2011,Table3[customer_no],Table3[year_average],"NOT FOUND")</f>
        <v>1987</v>
      </c>
      <c r="L2011" cm="1">
        <f t="array" ref="L2011">_xlfn.XLOOKUP(A2011,Table3[customer_no],'Hospitalisation Details'!$D$2:$D$2344,"NOT FOUND")</f>
        <v>1</v>
      </c>
      <c r="M2011" s="33">
        <f>_xlfn.XLOOKUP(A2011,Table3[customer_no],Table3[dd/mm/yy],"NOT FOUND")</f>
        <v>31990</v>
      </c>
      <c r="N2011">
        <f>_xlfn.XLOOKUP(A2011,Table3[customer_no],Table3[age],"NOT FOUND")</f>
        <v>35</v>
      </c>
      <c r="O2011" cm="1">
        <f t="array" ref="O2011">_xlfn.XLOOKUP(A2011,Table3[customer_no],'Hospitalisation Details'!$E$2:$E$2344,"NOT FOUND")</f>
        <v>3</v>
      </c>
      <c r="P2011" t="str">
        <f>_xlfn.XLOOKUP(A2011,Table3[customer_no],Table3[hsplt_handled],"NOT FOUND")</f>
        <v>tier - 2</v>
      </c>
      <c r="Q2011" t="str">
        <f>_xlfn.XLOOKUP(A2011,Table3[customer_no],Table3[city_handled],"NOT FOUND")</f>
        <v>tier - 2</v>
      </c>
      <c r="R2011" t="str">
        <f>_xlfn.XLOOKUP(A2011,Table3[customer_no],Table3[state_id],"NOT FOUND")</f>
        <v>R1013</v>
      </c>
      <c r="S2011" s="34" cm="1">
        <f t="array" ref="S2011">_xlfn.XLOOKUP(A2011,Table3[customer_no],'Hospitalisation Details'!$F$2:$F$2344,"NOT FOUND")</f>
        <v>3088.06</v>
      </c>
      <c r="T2011" t="str">
        <f>_xlfn.XLOOKUP(A2011,Table2[Customer ID],Table2[BMI_category],"NOT FOUND")</f>
        <v>Underweight</v>
      </c>
      <c r="U2011" s="7">
        <f>_xlfn.XLOOKUP(A2011,Table2[Customer ID],Table2[no of surgery],"NOT FOUND")</f>
        <v>1</v>
      </c>
      <c r="V2011" t="str">
        <f>_xlfn.XLOOKUP(A2011,Table2[Customer ID],Table2[smoker_missing],"NOT FOUND")</f>
        <v>No</v>
      </c>
      <c r="W2011" t="str">
        <f t="shared" si="31"/>
        <v>Normal</v>
      </c>
      <c r="X2011" s="37">
        <f>SUM(Table5[[#This Row],[Title]:[Diabetes Level]])</f>
        <v>37126.21</v>
      </c>
    </row>
    <row r="2012" spans="1:24" x14ac:dyDescent="0.25">
      <c r="A2012" t="s">
        <v>357</v>
      </c>
      <c r="B2012" t="str">
        <f>VLOOKUP(A2012,'Customer Names'!$A$2:$E$2336,3,FALSE)</f>
        <v>Mr.</v>
      </c>
      <c r="C2012" t="str">
        <f>_xlfn.XLOOKUP(A2012,$A$2:$A$2336,'Customer Names'!$D$2:$D$2336,"NOT FOUND")</f>
        <v>Bradley</v>
      </c>
      <c r="D2012" t="str">
        <f>_xlfn.XLOOKUP(A2012,$A$2:$A$2336,'Customer Names'!$E$2:$E$2336,"NOT FOUND")</f>
        <v>Sloan</v>
      </c>
      <c r="E2012" cm="1">
        <f t="array" ref="E2012">_xlfn.XLOOKUP(A2012,$A$2:$A$2336,Table2[BMI],"NOT FOUND")</f>
        <v>23.75</v>
      </c>
      <c r="F2012" cm="1">
        <f t="array" ref="F2012">_xlfn.XLOOKUP(A2012,$A$2:$A$2336,Table2[HBA1C],"NOT FOUND")</f>
        <v>5.49</v>
      </c>
      <c r="G2012" t="str" cm="1">
        <f t="array" ref="G2012">_xlfn.XLOOKUP(A2012,$A$2:$A$2336,Table2[Heart Issues],"NOT FOUND")</f>
        <v>yes</v>
      </c>
      <c r="H2012" t="str" cm="1">
        <f t="array" ref="H2012">_xlfn.XLOOKUP(A2012,$A$2:$A$2336,Table2[Any Transplants],"NOT FOUND")</f>
        <v>No</v>
      </c>
      <c r="I2012" t="str" cm="1">
        <f t="array" ref="I2012">_xlfn.XLOOKUP(A2012,$A$2:$A$2336,Table2[Cancer history],"NOT FOUND")</f>
        <v>No</v>
      </c>
      <c r="J2012" t="str">
        <f>_xlfn.XLOOKUP(A2012,Table3[customer_no],Table3[month],"NOT FOUND")</f>
        <v>Oct</v>
      </c>
      <c r="K2012" s="7">
        <f>_xlfn.XLOOKUP(A2012,Table3[customer_no],Table3[year_average],"NOT FOUND")</f>
        <v>2001</v>
      </c>
      <c r="L2012" cm="1">
        <f t="array" ref="L2012">_xlfn.XLOOKUP(A2012,Table3[customer_no],'Hospitalisation Details'!$D$2:$D$2344,"NOT FOUND")</f>
        <v>13</v>
      </c>
      <c r="M2012" s="33">
        <f>_xlfn.XLOOKUP(A2012,Table3[customer_no],Table3[dd/mm/yy],"NOT FOUND")</f>
        <v>37177</v>
      </c>
      <c r="N2012">
        <f>_xlfn.XLOOKUP(A2012,Table3[customer_no],Table3[age],"NOT FOUND")</f>
        <v>21</v>
      </c>
      <c r="O2012" cm="1">
        <f t="array" ref="O2012">_xlfn.XLOOKUP(A2012,Table3[customer_no],'Hospitalisation Details'!$E$2:$E$2344,"NOT FOUND")</f>
        <v>2</v>
      </c>
      <c r="P2012" t="str">
        <f>_xlfn.XLOOKUP(A2012,Table3[customer_no],Table3[hsplt_handled],"NOT FOUND")</f>
        <v>tier - 2</v>
      </c>
      <c r="Q2012" t="str">
        <f>_xlfn.XLOOKUP(A2012,Table3[customer_no],Table3[city_handled],"NOT FOUND")</f>
        <v>tier - 1</v>
      </c>
      <c r="R2012" t="str">
        <f>_xlfn.XLOOKUP(A2012,Table3[customer_no],Table3[state_id],"NOT FOUND")</f>
        <v>R1012</v>
      </c>
      <c r="S2012" s="34" cm="1">
        <f t="array" ref="S2012">_xlfn.XLOOKUP(A2012,Table3[customer_no],'Hospitalisation Details'!$F$2:$F$2344,"NOT FOUND")</f>
        <v>3077.1</v>
      </c>
      <c r="T2012" t="str">
        <f>_xlfn.XLOOKUP(A2012,Table2[Customer ID],Table2[BMI_category],"NOT FOUND")</f>
        <v>Normal Weight</v>
      </c>
      <c r="U2012" s="7">
        <f>_xlfn.XLOOKUP(A2012,Table2[Customer ID],Table2[no of surgery],"NOT FOUND")</f>
        <v>0</v>
      </c>
      <c r="V2012" t="str">
        <f>_xlfn.XLOOKUP(A2012,Table2[Customer ID],Table2[smoker_missing],"NOT FOUND")</f>
        <v>No</v>
      </c>
      <c r="W2012" t="str">
        <f t="shared" si="31"/>
        <v>Normal</v>
      </c>
      <c r="X2012" s="37">
        <f>SUM(Table5[[#This Row],[Title]:[Diabetes Level]])</f>
        <v>42320.34</v>
      </c>
    </row>
    <row r="2013" spans="1:24" x14ac:dyDescent="0.25">
      <c r="A2013" t="s">
        <v>355</v>
      </c>
      <c r="B2013" t="str">
        <f>VLOOKUP(A2013,'Customer Names'!$A$2:$E$2336,3,FALSE)</f>
        <v>Mr.</v>
      </c>
      <c r="C2013" t="str">
        <f>_xlfn.XLOOKUP(A2013,$A$2:$A$2336,'Customer Names'!$D$2:$D$2336,"NOT FOUND")</f>
        <v>Matt</v>
      </c>
      <c r="D2013" t="str">
        <f>_xlfn.XLOOKUP(A2013,$A$2:$A$2336,'Customer Names'!$E$2:$E$2336,"NOT FOUND")</f>
        <v>Homich</v>
      </c>
      <c r="E2013" cm="1">
        <f t="array" ref="E2013">_xlfn.XLOOKUP(A2013,$A$2:$A$2336,Table2[BMI],"NOT FOUND")</f>
        <v>26.03</v>
      </c>
      <c r="F2013" cm="1">
        <f t="array" ref="F2013">_xlfn.XLOOKUP(A2013,$A$2:$A$2336,Table2[HBA1C],"NOT FOUND")</f>
        <v>5.1100000000000003</v>
      </c>
      <c r="G2013" t="str" cm="1">
        <f t="array" ref="G2013">_xlfn.XLOOKUP(A2013,$A$2:$A$2336,Table2[Heart Issues],"NOT FOUND")</f>
        <v>yes</v>
      </c>
      <c r="H2013" t="str" cm="1">
        <f t="array" ref="H2013">_xlfn.XLOOKUP(A2013,$A$2:$A$2336,Table2[Any Transplants],"NOT FOUND")</f>
        <v>No</v>
      </c>
      <c r="I2013" t="str" cm="1">
        <f t="array" ref="I2013">_xlfn.XLOOKUP(A2013,$A$2:$A$2336,Table2[Cancer history],"NOT FOUND")</f>
        <v>No</v>
      </c>
      <c r="J2013" t="str">
        <f>_xlfn.XLOOKUP(A2013,Table3[customer_no],Table3[month],"NOT FOUND")</f>
        <v>Sep</v>
      </c>
      <c r="K2013" s="7">
        <f>_xlfn.XLOOKUP(A2013,Table3[customer_no],Table3[year_average],"NOT FOUND")</f>
        <v>1995</v>
      </c>
      <c r="L2013" cm="1">
        <f t="array" ref="L2013">_xlfn.XLOOKUP(A2013,Table3[customer_no],'Hospitalisation Details'!$D$2:$D$2344,"NOT FOUND")</f>
        <v>10</v>
      </c>
      <c r="M2013" s="33">
        <f>_xlfn.XLOOKUP(A2013,Table3[customer_no],Table3[dd/mm/yy],"NOT FOUND")</f>
        <v>34952</v>
      </c>
      <c r="N2013">
        <f>_xlfn.XLOOKUP(A2013,Table3[customer_no],Table3[age],"NOT FOUND")</f>
        <v>27</v>
      </c>
      <c r="O2013" cm="1">
        <f t="array" ref="O2013">_xlfn.XLOOKUP(A2013,Table3[customer_no],'Hospitalisation Details'!$E$2:$E$2344,"NOT FOUND")</f>
        <v>0</v>
      </c>
      <c r="P2013" t="str">
        <f>_xlfn.XLOOKUP(A2013,Table3[customer_no],Table3[hsplt_handled],"NOT FOUND")</f>
        <v>tier - 3</v>
      </c>
      <c r="Q2013" t="str">
        <f>_xlfn.XLOOKUP(A2013,Table3[customer_no],Table3[city_handled],"NOT FOUND")</f>
        <v>tier - 1</v>
      </c>
      <c r="R2013" t="str">
        <f>_xlfn.XLOOKUP(A2013,Table3[customer_no],Table3[state_id],"NOT FOUND")</f>
        <v>R1017</v>
      </c>
      <c r="S2013" s="34" cm="1">
        <f t="array" ref="S2013">_xlfn.XLOOKUP(A2013,Table3[customer_no],'Hospitalisation Details'!$F$2:$F$2344,"NOT FOUND")</f>
        <v>3070.81</v>
      </c>
      <c r="T2013" t="str">
        <f>_xlfn.XLOOKUP(A2013,Table2[Customer ID],Table2[BMI_category],"NOT FOUND")</f>
        <v>Overweight</v>
      </c>
      <c r="U2013" s="7">
        <f>_xlfn.XLOOKUP(A2013,Table2[Customer ID],Table2[no of surgery],"NOT FOUND")</f>
        <v>1</v>
      </c>
      <c r="V2013" t="str">
        <f>_xlfn.XLOOKUP(A2013,Table2[Customer ID],Table2[smoker_missing],"NOT FOUND")</f>
        <v>No</v>
      </c>
      <c r="W2013" t="str">
        <f t="shared" si="31"/>
        <v>Normal</v>
      </c>
      <c r="X2013" s="37">
        <f>SUM(Table5[[#This Row],[Title]:[Diabetes Level]])</f>
        <v>40086.949999999997</v>
      </c>
    </row>
    <row r="2014" spans="1:24" x14ac:dyDescent="0.25">
      <c r="A2014" t="s">
        <v>354</v>
      </c>
      <c r="B2014" t="str">
        <f>VLOOKUP(A2014,'Customer Names'!$A$2:$E$2336,3,FALSE)</f>
        <v>Ms.</v>
      </c>
      <c r="C2014" t="str">
        <f>_xlfn.XLOOKUP(A2014,$A$2:$A$2336,'Customer Names'!$D$2:$D$2336,"NOT FOUND")</f>
        <v>Amanda C.</v>
      </c>
      <c r="D2014" t="str">
        <f>_xlfn.XLOOKUP(A2014,$A$2:$A$2336,'Customer Names'!$E$2:$E$2336,"NOT FOUND")</f>
        <v>Bell</v>
      </c>
      <c r="E2014" cm="1">
        <f t="array" ref="E2014">_xlfn.XLOOKUP(A2014,$A$2:$A$2336,Table2[BMI],"NOT FOUND")</f>
        <v>16.079999999999998</v>
      </c>
      <c r="F2014" cm="1">
        <f t="array" ref="F2014">_xlfn.XLOOKUP(A2014,$A$2:$A$2336,Table2[HBA1C],"NOT FOUND")</f>
        <v>5.94</v>
      </c>
      <c r="G2014" t="str" cm="1">
        <f t="array" ref="G2014">_xlfn.XLOOKUP(A2014,$A$2:$A$2336,Table2[Heart Issues],"NOT FOUND")</f>
        <v>No</v>
      </c>
      <c r="H2014" t="str" cm="1">
        <f t="array" ref="H2014">_xlfn.XLOOKUP(A2014,$A$2:$A$2336,Table2[Any Transplants],"NOT FOUND")</f>
        <v>No</v>
      </c>
      <c r="I2014" t="str" cm="1">
        <f t="array" ref="I2014">_xlfn.XLOOKUP(A2014,$A$2:$A$2336,Table2[Cancer history],"NOT FOUND")</f>
        <v>No</v>
      </c>
      <c r="J2014" t="str">
        <f>_xlfn.XLOOKUP(A2014,Table3[customer_no],Table3[month],"NOT FOUND")</f>
        <v>Oct</v>
      </c>
      <c r="K2014" s="7">
        <f>_xlfn.XLOOKUP(A2014,Table3[customer_no],Table3[year_average],"NOT FOUND")</f>
        <v>1989</v>
      </c>
      <c r="L2014" cm="1">
        <f t="array" ref="L2014">_xlfn.XLOOKUP(A2014,Table3[customer_no],'Hospitalisation Details'!$D$2:$D$2344,"NOT FOUND")</f>
        <v>1</v>
      </c>
      <c r="M2014" s="33">
        <f>_xlfn.XLOOKUP(A2014,Table3[customer_no],Table3[dd/mm/yy],"NOT FOUND")</f>
        <v>32782</v>
      </c>
      <c r="N2014">
        <f>_xlfn.XLOOKUP(A2014,Table3[customer_no],Table3[age],"NOT FOUND")</f>
        <v>33</v>
      </c>
      <c r="O2014" cm="1">
        <f t="array" ref="O2014">_xlfn.XLOOKUP(A2014,Table3[customer_no],'Hospitalisation Details'!$E$2:$E$2344,"NOT FOUND")</f>
        <v>3</v>
      </c>
      <c r="P2014" t="str">
        <f>_xlfn.XLOOKUP(A2014,Table3[customer_no],Table3[hsplt_handled],"NOT FOUND")</f>
        <v>tier - 2</v>
      </c>
      <c r="Q2014" t="str">
        <f>_xlfn.XLOOKUP(A2014,Table3[customer_no],Table3[city_handled],"NOT FOUND")</f>
        <v>tier - 1</v>
      </c>
      <c r="R2014" t="str">
        <f>_xlfn.XLOOKUP(A2014,Table3[customer_no],Table3[state_id],"NOT FOUND")</f>
        <v>R1012</v>
      </c>
      <c r="S2014" s="34" cm="1">
        <f t="array" ref="S2014">_xlfn.XLOOKUP(A2014,Table3[customer_no],'Hospitalisation Details'!$F$2:$F$2344,"NOT FOUND")</f>
        <v>3065.49</v>
      </c>
      <c r="T2014" t="str">
        <f>_xlfn.XLOOKUP(A2014,Table2[Customer ID],Table2[BMI_category],"NOT FOUND")</f>
        <v>Underweight</v>
      </c>
      <c r="U2014" s="7">
        <f>_xlfn.XLOOKUP(A2014,Table2[Customer ID],Table2[no of surgery],"NOT FOUND")</f>
        <v>0</v>
      </c>
      <c r="V2014" t="str">
        <f>_xlfn.XLOOKUP(A2014,Table2[Customer ID],Table2[smoker_missing],"NOT FOUND")</f>
        <v>No</v>
      </c>
      <c r="W2014" t="str">
        <f t="shared" si="31"/>
        <v>Prediabetes</v>
      </c>
      <c r="X2014" s="37">
        <f>SUM(Table5[[#This Row],[Title]:[Diabetes Level]])</f>
        <v>37895.509999999995</v>
      </c>
    </row>
    <row r="2015" spans="1:24" x14ac:dyDescent="0.25">
      <c r="A2015" t="s">
        <v>353</v>
      </c>
      <c r="B2015" t="str">
        <f>VLOOKUP(A2015,'Customer Names'!$A$2:$E$2336,3,FALSE)</f>
        <v>Mr.</v>
      </c>
      <c r="C2015" t="str">
        <f>_xlfn.XLOOKUP(A2015,$A$2:$A$2336,'Customer Names'!$D$2:$D$2336,"NOT FOUND")</f>
        <v>Valur</v>
      </c>
      <c r="D2015" t="str">
        <f>_xlfn.XLOOKUP(A2015,$A$2:$A$2336,'Customer Names'!$E$2:$E$2336,"NOT FOUND")</f>
        <v>Kristjansson</v>
      </c>
      <c r="E2015" cm="1">
        <f t="array" ref="E2015">_xlfn.XLOOKUP(A2015,$A$2:$A$2336,Table2[BMI],"NOT FOUND")</f>
        <v>30.875</v>
      </c>
      <c r="F2015" cm="1">
        <f t="array" ref="F2015">_xlfn.XLOOKUP(A2015,$A$2:$A$2336,Table2[HBA1C],"NOT FOUND")</f>
        <v>5.54</v>
      </c>
      <c r="G2015" t="str" cm="1">
        <f t="array" ref="G2015">_xlfn.XLOOKUP(A2015,$A$2:$A$2336,Table2[Heart Issues],"NOT FOUND")</f>
        <v>No</v>
      </c>
      <c r="H2015" t="str" cm="1">
        <f t="array" ref="H2015">_xlfn.XLOOKUP(A2015,$A$2:$A$2336,Table2[Any Transplants],"NOT FOUND")</f>
        <v>No</v>
      </c>
      <c r="I2015" t="str" cm="1">
        <f t="array" ref="I2015">_xlfn.XLOOKUP(A2015,$A$2:$A$2336,Table2[Cancer history],"NOT FOUND")</f>
        <v>No</v>
      </c>
      <c r="J2015" t="str">
        <f>_xlfn.XLOOKUP(A2015,Table3[customer_no],Table3[month],"NOT FOUND")</f>
        <v>Sep</v>
      </c>
      <c r="K2015" s="7">
        <f>_xlfn.XLOOKUP(A2015,Table3[customer_no],Table3[year_average],"NOT FOUND")</f>
        <v>1994</v>
      </c>
      <c r="L2015" cm="1">
        <f t="array" ref="L2015">_xlfn.XLOOKUP(A2015,Table3[customer_no],'Hospitalisation Details'!$D$2:$D$2344,"NOT FOUND")</f>
        <v>26</v>
      </c>
      <c r="M2015" s="33">
        <f>_xlfn.XLOOKUP(A2015,Table3[customer_no],Table3[dd/mm/yy],"NOT FOUND")</f>
        <v>34603</v>
      </c>
      <c r="N2015">
        <f>_xlfn.XLOOKUP(A2015,Table3[customer_no],Table3[age],"NOT FOUND")</f>
        <v>28</v>
      </c>
      <c r="O2015" cm="1">
        <f t="array" ref="O2015">_xlfn.XLOOKUP(A2015,Table3[customer_no],'Hospitalisation Details'!$E$2:$E$2344,"NOT FOUND")</f>
        <v>0</v>
      </c>
      <c r="P2015" t="str">
        <f>_xlfn.XLOOKUP(A2015,Table3[customer_no],Table3[hsplt_handled],"NOT FOUND")</f>
        <v>tier - 3</v>
      </c>
      <c r="Q2015" t="str">
        <f>_xlfn.XLOOKUP(A2015,Table3[customer_no],Table3[city_handled],"NOT FOUND")</f>
        <v>tier - 1</v>
      </c>
      <c r="R2015" t="str">
        <f>_xlfn.XLOOKUP(A2015,Table3[customer_no],Table3[state_id],"NOT FOUND")</f>
        <v>R1012</v>
      </c>
      <c r="S2015" s="34" cm="1">
        <f t="array" ref="S2015">_xlfn.XLOOKUP(A2015,Table3[customer_no],'Hospitalisation Details'!$F$2:$F$2344,"NOT FOUND")</f>
        <v>3062.51</v>
      </c>
      <c r="T2015" t="str">
        <f>_xlfn.XLOOKUP(A2015,Table2[Customer ID],Table2[BMI_category],"NOT FOUND")</f>
        <v>Obesity</v>
      </c>
      <c r="U2015" s="7">
        <f>_xlfn.XLOOKUP(A2015,Table2[Customer ID],Table2[no of surgery],"NOT FOUND")</f>
        <v>0</v>
      </c>
      <c r="V2015" t="str">
        <f>_xlfn.XLOOKUP(A2015,Table2[Customer ID],Table2[smoker_missing],"NOT FOUND")</f>
        <v>No</v>
      </c>
      <c r="W2015" t="str">
        <f t="shared" si="31"/>
        <v>Normal</v>
      </c>
      <c r="X2015" s="37">
        <f>SUM(Table5[[#This Row],[Title]:[Diabetes Level]])</f>
        <v>39749.925000000003</v>
      </c>
    </row>
    <row r="2016" spans="1:24" x14ac:dyDescent="0.25">
      <c r="A2016" t="s">
        <v>352</v>
      </c>
      <c r="B2016" t="str">
        <f>VLOOKUP(A2016,'Customer Names'!$A$2:$E$2336,3,FALSE)</f>
        <v>Ms.</v>
      </c>
      <c r="C2016" t="str">
        <f>_xlfn.XLOOKUP(A2016,$A$2:$A$2336,'Customer Names'!$D$2:$D$2336,"NOT FOUND")</f>
        <v>Erica J</v>
      </c>
      <c r="D2016" t="str">
        <f>_xlfn.XLOOKUP(A2016,$A$2:$A$2336,'Customer Names'!$E$2:$E$2336,"NOT FOUND")</f>
        <v>Pitman</v>
      </c>
      <c r="E2016" cm="1">
        <f t="array" ref="E2016">_xlfn.XLOOKUP(A2016,$A$2:$A$2336,Table2[BMI],"NOT FOUND")</f>
        <v>31.79</v>
      </c>
      <c r="F2016" cm="1">
        <f t="array" ref="F2016">_xlfn.XLOOKUP(A2016,$A$2:$A$2336,Table2[HBA1C],"NOT FOUND")</f>
        <v>7.09</v>
      </c>
      <c r="G2016" t="str" cm="1">
        <f t="array" ref="G2016">_xlfn.XLOOKUP(A2016,$A$2:$A$2336,Table2[Heart Issues],"NOT FOUND")</f>
        <v>No</v>
      </c>
      <c r="H2016" t="str" cm="1">
        <f t="array" ref="H2016">_xlfn.XLOOKUP(A2016,$A$2:$A$2336,Table2[Any Transplants],"NOT FOUND")</f>
        <v>No</v>
      </c>
      <c r="I2016" t="str" cm="1">
        <f t="array" ref="I2016">_xlfn.XLOOKUP(A2016,$A$2:$A$2336,Table2[Cancer history],"NOT FOUND")</f>
        <v>No</v>
      </c>
      <c r="J2016" t="str">
        <f>_xlfn.XLOOKUP(A2016,Table3[customer_no],Table3[month],"NOT FOUND")</f>
        <v>Jun</v>
      </c>
      <c r="K2016" s="7">
        <f>_xlfn.XLOOKUP(A2016,Table3[customer_no],Table3[year_average],"NOT FOUND")</f>
        <v>2002</v>
      </c>
      <c r="L2016" cm="1">
        <f t="array" ref="L2016">_xlfn.XLOOKUP(A2016,Table3[customer_no],'Hospitalisation Details'!$D$2:$D$2344,"NOT FOUND")</f>
        <v>21</v>
      </c>
      <c r="M2016" s="33">
        <f>_xlfn.XLOOKUP(A2016,Table3[customer_no],Table3[dd/mm/yy],"NOT FOUND")</f>
        <v>37428</v>
      </c>
      <c r="N2016">
        <f>_xlfn.XLOOKUP(A2016,Table3[customer_no],Table3[age],"NOT FOUND")</f>
        <v>20</v>
      </c>
      <c r="O2016" cm="1">
        <f t="array" ref="O2016">_xlfn.XLOOKUP(A2016,Table3[customer_no],'Hospitalisation Details'!$E$2:$E$2344,"NOT FOUND")</f>
        <v>2</v>
      </c>
      <c r="P2016" t="str">
        <f>_xlfn.XLOOKUP(A2016,Table3[customer_no],Table3[hsplt_handled],"NOT FOUND")</f>
        <v>tier - 2</v>
      </c>
      <c r="Q2016" t="str">
        <f>_xlfn.XLOOKUP(A2016,Table3[customer_no],Table3[city_handled],"NOT FOUND")</f>
        <v>tier - 3</v>
      </c>
      <c r="R2016" t="str">
        <f>_xlfn.XLOOKUP(A2016,Table3[customer_no],Table3[state_id],"NOT FOUND")</f>
        <v>R1013</v>
      </c>
      <c r="S2016" s="34" cm="1">
        <f t="array" ref="S2016">_xlfn.XLOOKUP(A2016,Table3[customer_no],'Hospitalisation Details'!$F$2:$F$2344,"NOT FOUND")</f>
        <v>3056.39</v>
      </c>
      <c r="T2016" t="str">
        <f>_xlfn.XLOOKUP(A2016,Table2[Customer ID],Table2[BMI_category],"NOT FOUND")</f>
        <v>Obesity</v>
      </c>
      <c r="U2016" s="7">
        <f>_xlfn.XLOOKUP(A2016,Table2[Customer ID],Table2[no of surgery],"NOT FOUND")</f>
        <v>0</v>
      </c>
      <c r="V2016" t="str">
        <f>_xlfn.XLOOKUP(A2016,Table2[Customer ID],Table2[smoker_missing],"NOT FOUND")</f>
        <v>No</v>
      </c>
      <c r="W2016" t="str">
        <f t="shared" si="31"/>
        <v>Diabetes</v>
      </c>
      <c r="X2016" s="37">
        <f>SUM(Table5[[#This Row],[Title]:[Diabetes Level]])</f>
        <v>42568.27</v>
      </c>
    </row>
    <row r="2017" spans="1:24" x14ac:dyDescent="0.25">
      <c r="A2017" t="s">
        <v>351</v>
      </c>
      <c r="B2017" t="str">
        <f>VLOOKUP(A2017,'Customer Names'!$A$2:$E$2336,3,FALSE)</f>
        <v>Mr.</v>
      </c>
      <c r="C2017" t="str">
        <f>_xlfn.XLOOKUP(A2017,$A$2:$A$2336,'Customer Names'!$D$2:$D$2336,"NOT FOUND")</f>
        <v>Stephen F.</v>
      </c>
      <c r="D2017" t="str">
        <f>_xlfn.XLOOKUP(A2017,$A$2:$A$2336,'Customer Names'!$E$2:$E$2336,"NOT FOUND")</f>
        <v>Curley</v>
      </c>
      <c r="E2017" cm="1">
        <f t="array" ref="E2017">_xlfn.XLOOKUP(A2017,$A$2:$A$2336,Table2[BMI],"NOT FOUND")</f>
        <v>28.48</v>
      </c>
      <c r="F2017" cm="1">
        <f t="array" ref="F2017">_xlfn.XLOOKUP(A2017,$A$2:$A$2336,Table2[HBA1C],"NOT FOUND")</f>
        <v>6.22</v>
      </c>
      <c r="G2017" t="str" cm="1">
        <f t="array" ref="G2017">_xlfn.XLOOKUP(A2017,$A$2:$A$2336,Table2[Heart Issues],"NOT FOUND")</f>
        <v>yes</v>
      </c>
      <c r="H2017" t="str" cm="1">
        <f t="array" ref="H2017">_xlfn.XLOOKUP(A2017,$A$2:$A$2336,Table2[Any Transplants],"NOT FOUND")</f>
        <v>No</v>
      </c>
      <c r="I2017" t="str" cm="1">
        <f t="array" ref="I2017">_xlfn.XLOOKUP(A2017,$A$2:$A$2336,Table2[Cancer history],"NOT FOUND")</f>
        <v>Yes</v>
      </c>
      <c r="J2017" t="str">
        <f>_xlfn.XLOOKUP(A2017,Table3[customer_no],Table3[month],"NOT FOUND")</f>
        <v>Dec</v>
      </c>
      <c r="K2017" s="7">
        <f>_xlfn.XLOOKUP(A2017,Table3[customer_no],Table3[year_average],"NOT FOUND")</f>
        <v>1997</v>
      </c>
      <c r="L2017" cm="1">
        <f t="array" ref="L2017">_xlfn.XLOOKUP(A2017,Table3[customer_no],'Hospitalisation Details'!$D$2:$D$2344,"NOT FOUND")</f>
        <v>22</v>
      </c>
      <c r="M2017" s="33">
        <f>_xlfn.XLOOKUP(A2017,Table3[customer_no],Table3[dd/mm/yy],"NOT FOUND")</f>
        <v>35786</v>
      </c>
      <c r="N2017">
        <f>_xlfn.XLOOKUP(A2017,Table3[customer_no],Table3[age],"NOT FOUND")</f>
        <v>25</v>
      </c>
      <c r="O2017" cm="1">
        <f t="array" ref="O2017">_xlfn.XLOOKUP(A2017,Table3[customer_no],'Hospitalisation Details'!$E$2:$E$2344,"NOT FOUND")</f>
        <v>0</v>
      </c>
      <c r="P2017" t="str">
        <f>_xlfn.XLOOKUP(A2017,Table3[customer_no],Table3[hsplt_handled],"NOT FOUND")</f>
        <v>tier - 2</v>
      </c>
      <c r="Q2017" t="str">
        <f>_xlfn.XLOOKUP(A2017,Table3[customer_no],Table3[city_handled],"NOT FOUND")</f>
        <v>tier - 2</v>
      </c>
      <c r="R2017" t="str">
        <f>_xlfn.XLOOKUP(A2017,Table3[customer_no],Table3[state_id],"NOT FOUND")</f>
        <v>R1011</v>
      </c>
      <c r="S2017" s="34" cm="1">
        <f t="array" ref="S2017">_xlfn.XLOOKUP(A2017,Table3[customer_no],'Hospitalisation Details'!$F$2:$F$2344,"NOT FOUND")</f>
        <v>3051.73</v>
      </c>
      <c r="T2017" t="str">
        <f>_xlfn.XLOOKUP(A2017,Table2[Customer ID],Table2[BMI_category],"NOT FOUND")</f>
        <v>Overweight</v>
      </c>
      <c r="U2017" s="7">
        <f>_xlfn.XLOOKUP(A2017,Table2[Customer ID],Table2[no of surgery],"NOT FOUND")</f>
        <v>1</v>
      </c>
      <c r="V2017" t="str">
        <f>_xlfn.XLOOKUP(A2017,Table2[Customer ID],Table2[smoker_missing],"NOT FOUND")</f>
        <v>No</v>
      </c>
      <c r="W2017" t="str">
        <f t="shared" si="31"/>
        <v>Prediabetes</v>
      </c>
      <c r="X2017" s="37">
        <f>SUM(Table5[[#This Row],[Title]:[Diabetes Level]])</f>
        <v>40917.43</v>
      </c>
    </row>
    <row r="2018" spans="1:24" x14ac:dyDescent="0.25">
      <c r="A2018" t="s">
        <v>350</v>
      </c>
      <c r="B2018" t="str">
        <f>VLOOKUP(A2018,'Customer Names'!$A$2:$E$2336,3,FALSE)</f>
        <v>Ms.</v>
      </c>
      <c r="C2018" t="str">
        <f>_xlfn.XLOOKUP(A2018,$A$2:$A$2336,'Customer Names'!$D$2:$D$2336,"NOT FOUND")</f>
        <v>Lissa</v>
      </c>
      <c r="D2018" t="str">
        <f>_xlfn.XLOOKUP(A2018,$A$2:$A$2336,'Customer Names'!$E$2:$E$2336,"NOT FOUND")</f>
        <v>Zimmer</v>
      </c>
      <c r="E2018" cm="1">
        <f t="array" ref="E2018">_xlfn.XLOOKUP(A2018,$A$2:$A$2336,Table2[BMI],"NOT FOUND")</f>
        <v>26.6</v>
      </c>
      <c r="F2018" cm="1">
        <f t="array" ref="F2018">_xlfn.XLOOKUP(A2018,$A$2:$A$2336,Table2[HBA1C],"NOT FOUND")</f>
        <v>4.33</v>
      </c>
      <c r="G2018" t="str" cm="1">
        <f t="array" ref="G2018">_xlfn.XLOOKUP(A2018,$A$2:$A$2336,Table2[Heart Issues],"NOT FOUND")</f>
        <v>No</v>
      </c>
      <c r="H2018" t="str" cm="1">
        <f t="array" ref="H2018">_xlfn.XLOOKUP(A2018,$A$2:$A$2336,Table2[Any Transplants],"NOT FOUND")</f>
        <v>No</v>
      </c>
      <c r="I2018" t="str" cm="1">
        <f t="array" ref="I2018">_xlfn.XLOOKUP(A2018,$A$2:$A$2336,Table2[Cancer history],"NOT FOUND")</f>
        <v>No</v>
      </c>
      <c r="J2018" t="str">
        <f>_xlfn.XLOOKUP(A2018,Table3[customer_no],Table3[month],"NOT FOUND")</f>
        <v>Aug</v>
      </c>
      <c r="K2018" s="7">
        <f>_xlfn.XLOOKUP(A2018,Table3[customer_no],Table3[year_average],"NOT FOUND")</f>
        <v>1998</v>
      </c>
      <c r="L2018" cm="1">
        <f t="array" ref="L2018">_xlfn.XLOOKUP(A2018,Table3[customer_no],'Hospitalisation Details'!$D$2:$D$2344,"NOT FOUND")</f>
        <v>9</v>
      </c>
      <c r="M2018" s="33">
        <f>_xlfn.XLOOKUP(A2018,Table3[customer_no],Table3[dd/mm/yy],"NOT FOUND")</f>
        <v>36016</v>
      </c>
      <c r="N2018">
        <f>_xlfn.XLOOKUP(A2018,Table3[customer_no],Table3[age],"NOT FOUND")</f>
        <v>24</v>
      </c>
      <c r="O2018" cm="1">
        <f t="array" ref="O2018">_xlfn.XLOOKUP(A2018,Table3[customer_no],'Hospitalisation Details'!$E$2:$E$2344,"NOT FOUND")</f>
        <v>0</v>
      </c>
      <c r="P2018" t="str">
        <f>_xlfn.XLOOKUP(A2018,Table3[customer_no],Table3[hsplt_handled],"NOT FOUND")</f>
        <v>tier - 2</v>
      </c>
      <c r="Q2018" t="str">
        <f>_xlfn.XLOOKUP(A2018,Table3[customer_no],Table3[city_handled],"NOT FOUND")</f>
        <v>tier - 1</v>
      </c>
      <c r="R2018" t="str">
        <f>_xlfn.XLOOKUP(A2018,Table3[customer_no],Table3[state_id],"NOT FOUND")</f>
        <v>R1023</v>
      </c>
      <c r="S2018" s="34" cm="1">
        <f t="array" ref="S2018">_xlfn.XLOOKUP(A2018,Table3[customer_no],'Hospitalisation Details'!$F$2:$F$2344,"NOT FOUND")</f>
        <v>3046.06</v>
      </c>
      <c r="T2018" t="str">
        <f>_xlfn.XLOOKUP(A2018,Table2[Customer ID],Table2[BMI_category],"NOT FOUND")</f>
        <v>Overweight</v>
      </c>
      <c r="U2018" s="7">
        <f>_xlfn.XLOOKUP(A2018,Table2[Customer ID],Table2[no of surgery],"NOT FOUND")</f>
        <v>1</v>
      </c>
      <c r="V2018" t="str">
        <f>_xlfn.XLOOKUP(A2018,Table2[Customer ID],Table2[smoker_missing],"NOT FOUND")</f>
        <v>No</v>
      </c>
      <c r="W2018" t="str">
        <f t="shared" si="31"/>
        <v>Normal</v>
      </c>
      <c r="X2018" s="37">
        <f>SUM(Table5[[#This Row],[Title]:[Diabetes Level]])</f>
        <v>41124.99</v>
      </c>
    </row>
    <row r="2019" spans="1:24" x14ac:dyDescent="0.25">
      <c r="A2019" t="s">
        <v>349</v>
      </c>
      <c r="B2019" t="str">
        <f>VLOOKUP(A2019,'Customer Names'!$A$2:$E$2336,3,FALSE)</f>
        <v>Ms.</v>
      </c>
      <c r="C2019" t="str">
        <f>_xlfn.XLOOKUP(A2019,$A$2:$A$2336,'Customer Names'!$D$2:$D$2336,"NOT FOUND")</f>
        <v>Megan</v>
      </c>
      <c r="D2019" t="str">
        <f>_xlfn.XLOOKUP(A2019,$A$2:$A$2336,'Customer Names'!$E$2:$E$2336,"NOT FOUND")</f>
        <v>Granski</v>
      </c>
      <c r="E2019" cm="1">
        <f t="array" ref="E2019">_xlfn.XLOOKUP(A2019,$A$2:$A$2336,Table2[BMI],"NOT FOUND")</f>
        <v>25.27</v>
      </c>
      <c r="F2019" cm="1">
        <f t="array" ref="F2019">_xlfn.XLOOKUP(A2019,$A$2:$A$2336,Table2[HBA1C],"NOT FOUND")</f>
        <v>5.83</v>
      </c>
      <c r="G2019" t="str" cm="1">
        <f t="array" ref="G2019">_xlfn.XLOOKUP(A2019,$A$2:$A$2336,Table2[Heart Issues],"NOT FOUND")</f>
        <v>No</v>
      </c>
      <c r="H2019" t="str" cm="1">
        <f t="array" ref="H2019">_xlfn.XLOOKUP(A2019,$A$2:$A$2336,Table2[Any Transplants],"NOT FOUND")</f>
        <v>No</v>
      </c>
      <c r="I2019" t="str" cm="1">
        <f t="array" ref="I2019">_xlfn.XLOOKUP(A2019,$A$2:$A$2336,Table2[Cancer history],"NOT FOUND")</f>
        <v>No</v>
      </c>
      <c r="J2019" t="str">
        <f>_xlfn.XLOOKUP(A2019,Table3[customer_no],Table3[month],"NOT FOUND")</f>
        <v>Sep</v>
      </c>
      <c r="K2019" s="7">
        <f>_xlfn.XLOOKUP(A2019,Table3[customer_no],Table3[year_average],"NOT FOUND")</f>
        <v>1998</v>
      </c>
      <c r="L2019" cm="1">
        <f t="array" ref="L2019">_xlfn.XLOOKUP(A2019,Table3[customer_no],'Hospitalisation Details'!$D$2:$D$2344,"NOT FOUND")</f>
        <v>15</v>
      </c>
      <c r="M2019" s="33">
        <f>_xlfn.XLOOKUP(A2019,Table3[customer_no],Table3[dd/mm/yy],"NOT FOUND")</f>
        <v>36053</v>
      </c>
      <c r="N2019">
        <f>_xlfn.XLOOKUP(A2019,Table3[customer_no],Table3[age],"NOT FOUND")</f>
        <v>24</v>
      </c>
      <c r="O2019" cm="1">
        <f t="array" ref="O2019">_xlfn.XLOOKUP(A2019,Table3[customer_no],'Hospitalisation Details'!$E$2:$E$2344,"NOT FOUND")</f>
        <v>0</v>
      </c>
      <c r="P2019" t="str">
        <f>_xlfn.XLOOKUP(A2019,Table3[customer_no],Table3[hsplt_handled],"NOT FOUND")</f>
        <v>tier - 2</v>
      </c>
      <c r="Q2019" t="str">
        <f>_xlfn.XLOOKUP(A2019,Table3[customer_no],Table3[city_handled],"NOT FOUND")</f>
        <v>tier - 3</v>
      </c>
      <c r="R2019" t="str">
        <f>_xlfn.XLOOKUP(A2019,Table3[customer_no],Table3[state_id],"NOT FOUND")</f>
        <v>R1024</v>
      </c>
      <c r="S2019" s="34" cm="1">
        <f t="array" ref="S2019">_xlfn.XLOOKUP(A2019,Table3[customer_no],'Hospitalisation Details'!$F$2:$F$2344,"NOT FOUND")</f>
        <v>3044.21</v>
      </c>
      <c r="T2019" t="str">
        <f>_xlfn.XLOOKUP(A2019,Table2[Customer ID],Table2[BMI_category],"NOT FOUND")</f>
        <v>Overweight</v>
      </c>
      <c r="U2019" s="7">
        <f>_xlfn.XLOOKUP(A2019,Table2[Customer ID],Table2[no of surgery],"NOT FOUND")</f>
        <v>1</v>
      </c>
      <c r="V2019" t="str">
        <f>_xlfn.XLOOKUP(A2019,Table2[Customer ID],Table2[smoker_missing],"NOT FOUND")</f>
        <v>No</v>
      </c>
      <c r="W2019" t="str">
        <f t="shared" si="31"/>
        <v>Prediabetes</v>
      </c>
      <c r="X2019" s="37">
        <f>SUM(Table5[[#This Row],[Title]:[Diabetes Level]])</f>
        <v>41166.31</v>
      </c>
    </row>
    <row r="2020" spans="1:24" x14ac:dyDescent="0.25">
      <c r="A2020" t="s">
        <v>348</v>
      </c>
      <c r="B2020" t="str">
        <f>VLOOKUP(A2020,'Customer Names'!$A$2:$E$2336,3,FALSE)</f>
        <v>Ms.</v>
      </c>
      <c r="C2020" t="str">
        <f>_xlfn.XLOOKUP(A2020,$A$2:$A$2336,'Customer Names'!$D$2:$D$2336,"NOT FOUND")</f>
        <v>Alyson</v>
      </c>
      <c r="D2020" t="str">
        <f>_xlfn.XLOOKUP(A2020,$A$2:$A$2336,'Customer Names'!$E$2:$E$2336,"NOT FOUND")</f>
        <v>Dunn</v>
      </c>
      <c r="E2020" cm="1">
        <f t="array" ref="E2020">_xlfn.XLOOKUP(A2020,$A$2:$A$2336,Table2[BMI],"NOT FOUND")</f>
        <v>34.484999999999999</v>
      </c>
      <c r="F2020" cm="1">
        <f t="array" ref="F2020">_xlfn.XLOOKUP(A2020,$A$2:$A$2336,Table2[HBA1C],"NOT FOUND")</f>
        <v>4.7</v>
      </c>
      <c r="G2020" t="str" cm="1">
        <f t="array" ref="G2020">_xlfn.XLOOKUP(A2020,$A$2:$A$2336,Table2[Heart Issues],"NOT FOUND")</f>
        <v>yes</v>
      </c>
      <c r="H2020" t="str" cm="1">
        <f t="array" ref="H2020">_xlfn.XLOOKUP(A2020,$A$2:$A$2336,Table2[Any Transplants],"NOT FOUND")</f>
        <v>No</v>
      </c>
      <c r="I2020" t="str" cm="1">
        <f t="array" ref="I2020">_xlfn.XLOOKUP(A2020,$A$2:$A$2336,Table2[Cancer history],"NOT FOUND")</f>
        <v>Yes</v>
      </c>
      <c r="J2020" t="str">
        <f>_xlfn.XLOOKUP(A2020,Table3[customer_no],Table3[month],"NOT FOUND")</f>
        <v>Dec</v>
      </c>
      <c r="K2020" s="7">
        <f>_xlfn.XLOOKUP(A2020,Table3[customer_no],Table3[year_average],"NOT FOUND")</f>
        <v>1997</v>
      </c>
      <c r="L2020" cm="1">
        <f t="array" ref="L2020">_xlfn.XLOOKUP(A2020,Table3[customer_no],'Hospitalisation Details'!$D$2:$D$2344,"NOT FOUND")</f>
        <v>19</v>
      </c>
      <c r="M2020" s="33">
        <f>_xlfn.XLOOKUP(A2020,Table3[customer_no],Table3[dd/mm/yy],"NOT FOUND")</f>
        <v>35783</v>
      </c>
      <c r="N2020">
        <f>_xlfn.XLOOKUP(A2020,Table3[customer_no],Table3[age],"NOT FOUND")</f>
        <v>25</v>
      </c>
      <c r="O2020" cm="1">
        <f t="array" ref="O2020">_xlfn.XLOOKUP(A2020,Table3[customer_no],'Hospitalisation Details'!$E$2:$E$2344,"NOT FOUND")</f>
        <v>0</v>
      </c>
      <c r="P2020" t="str">
        <f>_xlfn.XLOOKUP(A2020,Table3[customer_no],Table3[hsplt_handled],"NOT FOUND")</f>
        <v>tier - 2</v>
      </c>
      <c r="Q2020" t="str">
        <f>_xlfn.XLOOKUP(A2020,Table3[customer_no],Table3[city_handled],"NOT FOUND")</f>
        <v>tier - 3</v>
      </c>
      <c r="R2020" t="str">
        <f>_xlfn.XLOOKUP(A2020,Table3[customer_no],Table3[state_id],"NOT FOUND")</f>
        <v>R1012</v>
      </c>
      <c r="S2020" s="34" cm="1">
        <f t="array" ref="S2020">_xlfn.XLOOKUP(A2020,Table3[customer_no],'Hospitalisation Details'!$F$2:$F$2344,"NOT FOUND")</f>
        <v>3021.81</v>
      </c>
      <c r="T2020" t="str">
        <f>_xlfn.XLOOKUP(A2020,Table2[Customer ID],Table2[BMI_category],"NOT FOUND")</f>
        <v>Obesity</v>
      </c>
      <c r="U2020" s="7">
        <f>_xlfn.XLOOKUP(A2020,Table2[Customer ID],Table2[no of surgery],"NOT FOUND")</f>
        <v>1</v>
      </c>
      <c r="V2020" t="str">
        <f>_xlfn.XLOOKUP(A2020,Table2[Customer ID],Table2[smoker_missing],"NOT FOUND")</f>
        <v>No</v>
      </c>
      <c r="W2020" t="str">
        <f t="shared" si="31"/>
        <v>Normal</v>
      </c>
      <c r="X2020" s="37">
        <f>SUM(Table5[[#This Row],[Title]:[Diabetes Level]])</f>
        <v>40885.994999999995</v>
      </c>
    </row>
    <row r="2021" spans="1:24" x14ac:dyDescent="0.25">
      <c r="A2021" t="s">
        <v>347</v>
      </c>
      <c r="B2021" t="str">
        <f>VLOOKUP(A2021,'Customer Names'!$A$2:$E$2336,3,FALSE)</f>
        <v>Mr.</v>
      </c>
      <c r="C2021" t="str">
        <f>_xlfn.XLOOKUP(A2021,$A$2:$A$2336,'Customer Names'!$D$2:$D$2336,"NOT FOUND")</f>
        <v>Chance B</v>
      </c>
      <c r="D2021" t="str">
        <f>_xlfn.XLOOKUP(A2021,$A$2:$A$2336,'Customer Names'!$E$2:$E$2336,"NOT FOUND")</f>
        <v>Regina</v>
      </c>
      <c r="E2021" cm="1">
        <f t="array" ref="E2021">_xlfn.XLOOKUP(A2021,$A$2:$A$2336,Table2[BMI],"NOT FOUND")</f>
        <v>15.57</v>
      </c>
      <c r="F2021" cm="1">
        <f t="array" ref="F2021">_xlfn.XLOOKUP(A2021,$A$2:$A$2336,Table2[HBA1C],"NOT FOUND")</f>
        <v>4.07</v>
      </c>
      <c r="G2021" t="str" cm="1">
        <f t="array" ref="G2021">_xlfn.XLOOKUP(A2021,$A$2:$A$2336,Table2[Heart Issues],"NOT FOUND")</f>
        <v>yes</v>
      </c>
      <c r="H2021" t="str" cm="1">
        <f t="array" ref="H2021">_xlfn.XLOOKUP(A2021,$A$2:$A$2336,Table2[Any Transplants],"NOT FOUND")</f>
        <v>No</v>
      </c>
      <c r="I2021" t="str" cm="1">
        <f t="array" ref="I2021">_xlfn.XLOOKUP(A2021,$A$2:$A$2336,Table2[Cancer history],"NOT FOUND")</f>
        <v>No</v>
      </c>
      <c r="J2021" t="str">
        <f>_xlfn.XLOOKUP(A2021,Table3[customer_no],Table3[month],"NOT FOUND")</f>
        <v>Sep</v>
      </c>
      <c r="K2021" s="7">
        <f>_xlfn.XLOOKUP(A2021,Table3[customer_no],Table3[year_average],"NOT FOUND")</f>
        <v>1988</v>
      </c>
      <c r="L2021" cm="1">
        <f t="array" ref="L2021">_xlfn.XLOOKUP(A2021,Table3[customer_no],'Hospitalisation Details'!$D$2:$D$2344,"NOT FOUND")</f>
        <v>28</v>
      </c>
      <c r="M2021" s="33">
        <f>_xlfn.XLOOKUP(A2021,Table3[customer_no],Table3[dd/mm/yy],"NOT FOUND")</f>
        <v>32414</v>
      </c>
      <c r="N2021">
        <f>_xlfn.XLOOKUP(A2021,Table3[customer_no],Table3[age],"NOT FOUND")</f>
        <v>34</v>
      </c>
      <c r="O2021" cm="1">
        <f t="array" ref="O2021">_xlfn.XLOOKUP(A2021,Table3[customer_no],'Hospitalisation Details'!$E$2:$E$2344,"NOT FOUND")</f>
        <v>3</v>
      </c>
      <c r="P2021" t="str">
        <f>_xlfn.XLOOKUP(A2021,Table3[customer_no],Table3[hsplt_handled],"NOT FOUND")</f>
        <v>tier - 2</v>
      </c>
      <c r="Q2021" t="str">
        <f>_xlfn.XLOOKUP(A2021,Table3[customer_no],Table3[city_handled],"NOT FOUND")</f>
        <v>tier - 2</v>
      </c>
      <c r="R2021" t="str">
        <f>_xlfn.XLOOKUP(A2021,Table3[customer_no],Table3[state_id],"NOT FOUND")</f>
        <v>R1012</v>
      </c>
      <c r="S2021" s="34" cm="1">
        <f t="array" ref="S2021">_xlfn.XLOOKUP(A2021,Table3[customer_no],'Hospitalisation Details'!$F$2:$F$2344,"NOT FOUND")</f>
        <v>3018.04</v>
      </c>
      <c r="T2021" t="str">
        <f>_xlfn.XLOOKUP(A2021,Table2[Customer ID],Table2[BMI_category],"NOT FOUND")</f>
        <v>Underweight</v>
      </c>
      <c r="U2021" s="7">
        <f>_xlfn.XLOOKUP(A2021,Table2[Customer ID],Table2[no of surgery],"NOT FOUND")</f>
        <v>1</v>
      </c>
      <c r="V2021" t="str">
        <f>_xlfn.XLOOKUP(A2021,Table2[Customer ID],Table2[smoker_missing],"NOT FOUND")</f>
        <v>No</v>
      </c>
      <c r="W2021" t="str">
        <f t="shared" si="31"/>
        <v>Normal</v>
      </c>
      <c r="X2021" s="37">
        <f>SUM(Table5[[#This Row],[Title]:[Diabetes Level]])</f>
        <v>37505.68</v>
      </c>
    </row>
    <row r="2022" spans="1:24" x14ac:dyDescent="0.25">
      <c r="A2022" t="s">
        <v>346</v>
      </c>
      <c r="B2022" t="str">
        <f>VLOOKUP(A2022,'Customer Names'!$A$2:$E$2336,3,FALSE)</f>
        <v>Mr.</v>
      </c>
      <c r="C2022" t="str">
        <f>_xlfn.XLOOKUP(A2022,$A$2:$A$2336,'Customer Names'!$D$2:$D$2336,"NOT FOUND")</f>
        <v>Sean P</v>
      </c>
      <c r="D2022" t="str">
        <f>_xlfn.XLOOKUP(A2022,$A$2:$A$2336,'Customer Names'!$E$2:$E$2336,"NOT FOUND")</f>
        <v>O'Connor</v>
      </c>
      <c r="E2022" cm="1">
        <f t="array" ref="E2022">_xlfn.XLOOKUP(A2022,$A$2:$A$2336,Table2[BMI],"NOT FOUND")</f>
        <v>30.36</v>
      </c>
      <c r="F2022" cm="1">
        <f t="array" ref="F2022">_xlfn.XLOOKUP(A2022,$A$2:$A$2336,Table2[HBA1C],"NOT FOUND")</f>
        <v>9.39</v>
      </c>
      <c r="G2022" t="str" cm="1">
        <f t="array" ref="G2022">_xlfn.XLOOKUP(A2022,$A$2:$A$2336,Table2[Heart Issues],"NOT FOUND")</f>
        <v>No</v>
      </c>
      <c r="H2022" t="str" cm="1">
        <f t="array" ref="H2022">_xlfn.XLOOKUP(A2022,$A$2:$A$2336,Table2[Any Transplants],"NOT FOUND")</f>
        <v>No</v>
      </c>
      <c r="I2022" t="str" cm="1">
        <f t="array" ref="I2022">_xlfn.XLOOKUP(A2022,$A$2:$A$2336,Table2[Cancer history],"NOT FOUND")</f>
        <v>No</v>
      </c>
      <c r="J2022" t="str">
        <f>_xlfn.XLOOKUP(A2022,Table3[customer_no],Table3[month],"NOT FOUND")</f>
        <v>Dec</v>
      </c>
      <c r="K2022" s="7">
        <f>_xlfn.XLOOKUP(A2022,Table3[customer_no],Table3[year_average],"NOT FOUND")</f>
        <v>2002</v>
      </c>
      <c r="L2022" cm="1">
        <f t="array" ref="L2022">_xlfn.XLOOKUP(A2022,Table3[customer_no],'Hospitalisation Details'!$D$2:$D$2344,"NOT FOUND")</f>
        <v>15</v>
      </c>
      <c r="M2022" s="33">
        <f>_xlfn.XLOOKUP(A2022,Table3[customer_no],Table3[dd/mm/yy],"NOT FOUND")</f>
        <v>37605</v>
      </c>
      <c r="N2022">
        <f>_xlfn.XLOOKUP(A2022,Table3[customer_no],Table3[age],"NOT FOUND")</f>
        <v>20</v>
      </c>
      <c r="O2022" cm="1">
        <f t="array" ref="O2022">_xlfn.XLOOKUP(A2022,Table3[customer_no],'Hospitalisation Details'!$E$2:$E$2344,"NOT FOUND")</f>
        <v>0</v>
      </c>
      <c r="P2022" t="str">
        <f>_xlfn.XLOOKUP(A2022,Table3[customer_no],Table3[hsplt_handled],"NOT FOUND")</f>
        <v>tier - 2</v>
      </c>
      <c r="Q2022" t="str">
        <f>_xlfn.XLOOKUP(A2022,Table3[customer_no],Table3[city_handled],"NOT FOUND")</f>
        <v>tier - 3</v>
      </c>
      <c r="R2022" t="str">
        <f>_xlfn.XLOOKUP(A2022,Table3[customer_no],Table3[state_id],"NOT FOUND")</f>
        <v>R1012</v>
      </c>
      <c r="S2022" s="34" cm="1">
        <f t="array" ref="S2022">_xlfn.XLOOKUP(A2022,Table3[customer_no],'Hospitalisation Details'!$F$2:$F$2344,"NOT FOUND")</f>
        <v>3012.22</v>
      </c>
      <c r="T2022" t="str">
        <f>_xlfn.XLOOKUP(A2022,Table2[Customer ID],Table2[BMI_category],"NOT FOUND")</f>
        <v>Obesity</v>
      </c>
      <c r="U2022" s="7">
        <f>_xlfn.XLOOKUP(A2022,Table2[Customer ID],Table2[no of surgery],"NOT FOUND")</f>
        <v>0</v>
      </c>
      <c r="V2022" t="str">
        <f>_xlfn.XLOOKUP(A2022,Table2[Customer ID],Table2[smoker_missing],"NOT FOUND")</f>
        <v>No</v>
      </c>
      <c r="W2022" t="str">
        <f t="shared" si="31"/>
        <v>Diabetes</v>
      </c>
      <c r="X2022" s="37">
        <f>SUM(Table5[[#This Row],[Title]:[Diabetes Level]])</f>
        <v>42693.97</v>
      </c>
    </row>
    <row r="2023" spans="1:24" x14ac:dyDescent="0.25">
      <c r="A2023" t="s">
        <v>345</v>
      </c>
      <c r="B2023" t="str">
        <f>VLOOKUP(A2023,'Customer Names'!$A$2:$E$2336,3,FALSE)</f>
        <v>Ms.</v>
      </c>
      <c r="C2023" t="str">
        <f>_xlfn.XLOOKUP(A2023,$A$2:$A$2336,'Customer Names'!$D$2:$D$2336,"NOT FOUND")</f>
        <v>Therese</v>
      </c>
      <c r="D2023" t="str">
        <f>_xlfn.XLOOKUP(A2023,$A$2:$A$2336,'Customer Names'!$E$2:$E$2336,"NOT FOUND")</f>
        <v>Howe</v>
      </c>
      <c r="E2023" cm="1">
        <f t="array" ref="E2023">_xlfn.XLOOKUP(A2023,$A$2:$A$2336,Table2[BMI],"NOT FOUND")</f>
        <v>19.37</v>
      </c>
      <c r="F2023" cm="1">
        <f t="array" ref="F2023">_xlfn.XLOOKUP(A2023,$A$2:$A$2336,Table2[HBA1C],"NOT FOUND")</f>
        <v>4.18</v>
      </c>
      <c r="G2023" t="str" cm="1">
        <f t="array" ref="G2023">_xlfn.XLOOKUP(A2023,$A$2:$A$2336,Table2[Heart Issues],"NOT FOUND")</f>
        <v>No</v>
      </c>
      <c r="H2023" t="str" cm="1">
        <f t="array" ref="H2023">_xlfn.XLOOKUP(A2023,$A$2:$A$2336,Table2[Any Transplants],"NOT FOUND")</f>
        <v>No</v>
      </c>
      <c r="I2023" t="str" cm="1">
        <f t="array" ref="I2023">_xlfn.XLOOKUP(A2023,$A$2:$A$2336,Table2[Cancer history],"NOT FOUND")</f>
        <v>No</v>
      </c>
      <c r="J2023" t="str">
        <f>_xlfn.XLOOKUP(A2023,Table3[customer_no],Table3[month],"NOT FOUND")</f>
        <v>Nov</v>
      </c>
      <c r="K2023" s="7">
        <f>_xlfn.XLOOKUP(A2023,Table3[customer_no],Table3[year_average],"NOT FOUND")</f>
        <v>1991</v>
      </c>
      <c r="L2023" cm="1">
        <f t="array" ref="L2023">_xlfn.XLOOKUP(A2023,Table3[customer_no],'Hospitalisation Details'!$D$2:$D$2344,"NOT FOUND")</f>
        <v>20</v>
      </c>
      <c r="M2023" s="33">
        <f>_xlfn.XLOOKUP(A2023,Table3[customer_no],Table3[dd/mm/yy],"NOT FOUND")</f>
        <v>33562</v>
      </c>
      <c r="N2023">
        <f>_xlfn.XLOOKUP(A2023,Table3[customer_no],Table3[age],"NOT FOUND")</f>
        <v>31</v>
      </c>
      <c r="O2023" cm="1">
        <f t="array" ref="O2023">_xlfn.XLOOKUP(A2023,Table3[customer_no],'Hospitalisation Details'!$E$2:$E$2344,"NOT FOUND")</f>
        <v>3</v>
      </c>
      <c r="P2023" t="str">
        <f>_xlfn.XLOOKUP(A2023,Table3[customer_no],Table3[hsplt_handled],"NOT FOUND")</f>
        <v>tier - 2</v>
      </c>
      <c r="Q2023" t="str">
        <f>_xlfn.XLOOKUP(A2023,Table3[customer_no],Table3[city_handled],"NOT FOUND")</f>
        <v>tier - 2</v>
      </c>
      <c r="R2023" t="str">
        <f>_xlfn.XLOOKUP(A2023,Table3[customer_no],Table3[state_id],"NOT FOUND")</f>
        <v>R1013</v>
      </c>
      <c r="S2023" s="34" cm="1">
        <f t="array" ref="S2023">_xlfn.XLOOKUP(A2023,Table3[customer_no],'Hospitalisation Details'!$F$2:$F$2344,"NOT FOUND")</f>
        <v>2985.67</v>
      </c>
      <c r="T2023" t="str">
        <f>_xlfn.XLOOKUP(A2023,Table2[Customer ID],Table2[BMI_category],"NOT FOUND")</f>
        <v>Normal Weight</v>
      </c>
      <c r="U2023" s="7">
        <f>_xlfn.XLOOKUP(A2023,Table2[Customer ID],Table2[no of surgery],"NOT FOUND")</f>
        <v>0</v>
      </c>
      <c r="V2023" t="str">
        <f>_xlfn.XLOOKUP(A2023,Table2[Customer ID],Table2[smoker_missing],"NOT FOUND")</f>
        <v>No</v>
      </c>
      <c r="W2023" t="str">
        <f t="shared" si="31"/>
        <v>Normal</v>
      </c>
      <c r="X2023" s="37">
        <f>SUM(Table5[[#This Row],[Title]:[Diabetes Level]])</f>
        <v>38616.22</v>
      </c>
    </row>
    <row r="2024" spans="1:24" x14ac:dyDescent="0.25">
      <c r="A2024" t="s">
        <v>344</v>
      </c>
      <c r="B2024" t="str">
        <f>VLOOKUP(A2024,'Customer Names'!$A$2:$E$2336,3,FALSE)</f>
        <v>Mr.</v>
      </c>
      <c r="C2024" t="str">
        <f>_xlfn.XLOOKUP(A2024,$A$2:$A$2336,'Customer Names'!$D$2:$D$2336,"NOT FOUND")</f>
        <v>Beau</v>
      </c>
      <c r="D2024" t="str">
        <f>_xlfn.XLOOKUP(A2024,$A$2:$A$2336,'Customer Names'!$E$2:$E$2336,"NOT FOUND")</f>
        <v>Atwater</v>
      </c>
      <c r="E2024" cm="1">
        <f t="array" ref="E2024">_xlfn.XLOOKUP(A2024,$A$2:$A$2336,Table2[BMI],"NOT FOUND")</f>
        <v>16.71</v>
      </c>
      <c r="F2024" cm="1">
        <f t="array" ref="F2024">_xlfn.XLOOKUP(A2024,$A$2:$A$2336,Table2[HBA1C],"NOT FOUND")</f>
        <v>4.18</v>
      </c>
      <c r="G2024" t="str" cm="1">
        <f t="array" ref="G2024">_xlfn.XLOOKUP(A2024,$A$2:$A$2336,Table2[Heart Issues],"NOT FOUND")</f>
        <v>No</v>
      </c>
      <c r="H2024" t="str" cm="1">
        <f t="array" ref="H2024">_xlfn.XLOOKUP(A2024,$A$2:$A$2336,Table2[Any Transplants],"NOT FOUND")</f>
        <v>No</v>
      </c>
      <c r="I2024" t="str" cm="1">
        <f t="array" ref="I2024">_xlfn.XLOOKUP(A2024,$A$2:$A$2336,Table2[Cancer history],"NOT FOUND")</f>
        <v>No</v>
      </c>
      <c r="J2024" t="str">
        <f>_xlfn.XLOOKUP(A2024,Table3[customer_no],Table3[month],"NOT FOUND")</f>
        <v>Jun</v>
      </c>
      <c r="K2024" s="7">
        <f>_xlfn.XLOOKUP(A2024,Table3[customer_no],Table3[year_average],"NOT FOUND")</f>
        <v>1987</v>
      </c>
      <c r="L2024" cm="1">
        <f t="array" ref="L2024">_xlfn.XLOOKUP(A2024,Table3[customer_no],'Hospitalisation Details'!$D$2:$D$2344,"NOT FOUND")</f>
        <v>18</v>
      </c>
      <c r="M2024" s="33">
        <f>_xlfn.XLOOKUP(A2024,Table3[customer_no],Table3[dd/mm/yy],"NOT FOUND")</f>
        <v>31946</v>
      </c>
      <c r="N2024">
        <f>_xlfn.XLOOKUP(A2024,Table3[customer_no],Table3[age],"NOT FOUND")</f>
        <v>35</v>
      </c>
      <c r="O2024" cm="1">
        <f t="array" ref="O2024">_xlfn.XLOOKUP(A2024,Table3[customer_no],'Hospitalisation Details'!$E$2:$E$2344,"NOT FOUND")</f>
        <v>3</v>
      </c>
      <c r="P2024" t="str">
        <f>_xlfn.XLOOKUP(A2024,Table3[customer_no],Table3[hsplt_handled],"NOT FOUND")</f>
        <v>tier - 2</v>
      </c>
      <c r="Q2024" t="str">
        <f>_xlfn.XLOOKUP(A2024,Table3[customer_no],Table3[city_handled],"NOT FOUND")</f>
        <v>tier - 3</v>
      </c>
      <c r="R2024" t="str">
        <f>_xlfn.XLOOKUP(A2024,Table3[customer_no],Table3[state_id],"NOT FOUND")</f>
        <v>R1013</v>
      </c>
      <c r="S2024" s="34" cm="1">
        <f t="array" ref="S2024">_xlfn.XLOOKUP(A2024,Table3[customer_no],'Hospitalisation Details'!$F$2:$F$2344,"NOT FOUND")</f>
        <v>2979.52</v>
      </c>
      <c r="T2024" t="str">
        <f>_xlfn.XLOOKUP(A2024,Table2[Customer ID],Table2[BMI_category],"NOT FOUND")</f>
        <v>Underweight</v>
      </c>
      <c r="U2024" s="7">
        <f>_xlfn.XLOOKUP(A2024,Table2[Customer ID],Table2[no of surgery],"NOT FOUND")</f>
        <v>1</v>
      </c>
      <c r="V2024" t="str">
        <f>_xlfn.XLOOKUP(A2024,Table2[Customer ID],Table2[smoker_missing],"NOT FOUND")</f>
        <v>No</v>
      </c>
      <c r="W2024" t="str">
        <f t="shared" si="31"/>
        <v>Normal</v>
      </c>
      <c r="X2024" s="37">
        <f>SUM(Table5[[#This Row],[Title]:[Diabetes Level]])</f>
        <v>36990.409999999996</v>
      </c>
    </row>
    <row r="2025" spans="1:24" x14ac:dyDescent="0.25">
      <c r="A2025" t="s">
        <v>343</v>
      </c>
      <c r="B2025" t="str">
        <f>VLOOKUP(A2025,'Customer Names'!$A$2:$E$2336,3,FALSE)</f>
        <v>Ms.</v>
      </c>
      <c r="C2025" t="str">
        <f>_xlfn.XLOOKUP(A2025,$A$2:$A$2336,'Customer Names'!$D$2:$D$2336,"NOT FOUND")</f>
        <v>Kelsey M</v>
      </c>
      <c r="D2025" t="str">
        <f>_xlfn.XLOOKUP(A2025,$A$2:$A$2336,'Customer Names'!$E$2:$E$2336,"NOT FOUND")</f>
        <v>Gurganus</v>
      </c>
      <c r="E2025" cm="1">
        <f t="array" ref="E2025">_xlfn.XLOOKUP(A2025,$A$2:$A$2336,Table2[BMI],"NOT FOUND")</f>
        <v>24.1</v>
      </c>
      <c r="F2025" cm="1">
        <f t="array" ref="F2025">_xlfn.XLOOKUP(A2025,$A$2:$A$2336,Table2[HBA1C],"NOT FOUND")</f>
        <v>4.4000000000000004</v>
      </c>
      <c r="G2025" t="str" cm="1">
        <f t="array" ref="G2025">_xlfn.XLOOKUP(A2025,$A$2:$A$2336,Table2[Heart Issues],"NOT FOUND")</f>
        <v>yes</v>
      </c>
      <c r="H2025" t="str" cm="1">
        <f t="array" ref="H2025">_xlfn.XLOOKUP(A2025,$A$2:$A$2336,Table2[Any Transplants],"NOT FOUND")</f>
        <v>No</v>
      </c>
      <c r="I2025" t="str" cm="1">
        <f t="array" ref="I2025">_xlfn.XLOOKUP(A2025,$A$2:$A$2336,Table2[Cancer history],"NOT FOUND")</f>
        <v>No</v>
      </c>
      <c r="J2025" t="str">
        <f>_xlfn.XLOOKUP(A2025,Table3[customer_no],Table3[month],"NOT FOUND")</f>
        <v>Sep</v>
      </c>
      <c r="K2025" s="7">
        <f>_xlfn.XLOOKUP(A2025,Table3[customer_no],Table3[year_average],"NOT FOUND")</f>
        <v>1995</v>
      </c>
      <c r="L2025" cm="1">
        <f t="array" ref="L2025">_xlfn.XLOOKUP(A2025,Table3[customer_no],'Hospitalisation Details'!$D$2:$D$2344,"NOT FOUND")</f>
        <v>24</v>
      </c>
      <c r="M2025" s="33">
        <f>_xlfn.XLOOKUP(A2025,Table3[customer_no],Table3[dd/mm/yy],"NOT FOUND")</f>
        <v>34966</v>
      </c>
      <c r="N2025">
        <f>_xlfn.XLOOKUP(A2025,Table3[customer_no],Table3[age],"NOT FOUND")</f>
        <v>27</v>
      </c>
      <c r="O2025" cm="1">
        <f t="array" ref="O2025">_xlfn.XLOOKUP(A2025,Table3[customer_no],'Hospitalisation Details'!$E$2:$E$2344,"NOT FOUND")</f>
        <v>0</v>
      </c>
      <c r="P2025" t="str">
        <f>_xlfn.XLOOKUP(A2025,Table3[customer_no],Table3[hsplt_handled],"NOT FOUND")</f>
        <v>tier - 2</v>
      </c>
      <c r="Q2025" t="str">
        <f>_xlfn.XLOOKUP(A2025,Table3[customer_no],Table3[city_handled],"NOT FOUND")</f>
        <v>tier - 1</v>
      </c>
      <c r="R2025" t="str">
        <f>_xlfn.XLOOKUP(A2025,Table3[customer_no],Table3[state_id],"NOT FOUND")</f>
        <v>R1011</v>
      </c>
      <c r="S2025" s="34" cm="1">
        <f t="array" ref="S2025">_xlfn.XLOOKUP(A2025,Table3[customer_no],'Hospitalisation Details'!$F$2:$F$2344,"NOT FOUND")</f>
        <v>2974.13</v>
      </c>
      <c r="T2025" t="str">
        <f>_xlfn.XLOOKUP(A2025,Table2[Customer ID],Table2[BMI_category],"NOT FOUND")</f>
        <v>Normal Weight</v>
      </c>
      <c r="U2025" s="7">
        <f>_xlfn.XLOOKUP(A2025,Table2[Customer ID],Table2[no of surgery],"NOT FOUND")</f>
        <v>1</v>
      </c>
      <c r="V2025" t="str">
        <f>_xlfn.XLOOKUP(A2025,Table2[Customer ID],Table2[smoker_missing],"NOT FOUND")</f>
        <v>No</v>
      </c>
      <c r="W2025" t="str">
        <f t="shared" si="31"/>
        <v>Normal</v>
      </c>
      <c r="X2025" s="37">
        <f>SUM(Table5[[#This Row],[Title]:[Diabetes Level]])</f>
        <v>40015.629999999997</v>
      </c>
    </row>
    <row r="2026" spans="1:24" x14ac:dyDescent="0.25">
      <c r="A2026" t="s">
        <v>342</v>
      </c>
      <c r="B2026" t="str">
        <f>VLOOKUP(A2026,'Customer Names'!$A$2:$E$2336,3,FALSE)</f>
        <v>Ms.</v>
      </c>
      <c r="C2026" t="str">
        <f>_xlfn.XLOOKUP(A2026,$A$2:$A$2336,'Customer Names'!$D$2:$D$2336,"NOT FOUND")</f>
        <v>Gretchen</v>
      </c>
      <c r="D2026" t="str">
        <f>_xlfn.XLOOKUP(A2026,$A$2:$A$2336,'Customer Names'!$E$2:$E$2336,"NOT FOUND")</f>
        <v>Holden</v>
      </c>
      <c r="E2026" cm="1">
        <f t="array" ref="E2026">_xlfn.XLOOKUP(A2026,$A$2:$A$2336,Table2[BMI],"NOT FOUND")</f>
        <v>29.77</v>
      </c>
      <c r="F2026" cm="1">
        <f t="array" ref="F2026">_xlfn.XLOOKUP(A2026,$A$2:$A$2336,Table2[HBA1C],"NOT FOUND")</f>
        <v>9.9</v>
      </c>
      <c r="G2026" t="str" cm="1">
        <f t="array" ref="G2026">_xlfn.XLOOKUP(A2026,$A$2:$A$2336,Table2[Heart Issues],"NOT FOUND")</f>
        <v>No</v>
      </c>
      <c r="H2026" t="str" cm="1">
        <f t="array" ref="H2026">_xlfn.XLOOKUP(A2026,$A$2:$A$2336,Table2[Any Transplants],"NOT FOUND")</f>
        <v>No</v>
      </c>
      <c r="I2026" t="str" cm="1">
        <f t="array" ref="I2026">_xlfn.XLOOKUP(A2026,$A$2:$A$2336,Table2[Cancer history],"NOT FOUND")</f>
        <v>No</v>
      </c>
      <c r="J2026" t="str">
        <f>_xlfn.XLOOKUP(A2026,Table3[customer_no],Table3[month],"NOT FOUND")</f>
        <v>Sep</v>
      </c>
      <c r="K2026" s="7">
        <f>_xlfn.XLOOKUP(A2026,Table3[customer_no],Table3[year_average],"NOT FOUND")</f>
        <v>2002</v>
      </c>
      <c r="L2026" cm="1">
        <f t="array" ref="L2026">_xlfn.XLOOKUP(A2026,Table3[customer_no],'Hospitalisation Details'!$D$2:$D$2344,"NOT FOUND")</f>
        <v>30</v>
      </c>
      <c r="M2026" s="33">
        <f>_xlfn.XLOOKUP(A2026,Table3[customer_no],Table3[dd/mm/yy],"NOT FOUND")</f>
        <v>37529</v>
      </c>
      <c r="N2026">
        <f>_xlfn.XLOOKUP(A2026,Table3[customer_no],Table3[age],"NOT FOUND")</f>
        <v>20</v>
      </c>
      <c r="O2026" cm="1">
        <f t="array" ref="O2026">_xlfn.XLOOKUP(A2026,Table3[customer_no],'Hospitalisation Details'!$E$2:$E$2344,"NOT FOUND")</f>
        <v>0</v>
      </c>
      <c r="P2026" t="str">
        <f>_xlfn.XLOOKUP(A2026,Table3[customer_no],Table3[hsplt_handled],"NOT FOUND")</f>
        <v>tier - 2</v>
      </c>
      <c r="Q2026" t="str">
        <f>_xlfn.XLOOKUP(A2026,Table3[customer_no],Table3[city_handled],"NOT FOUND")</f>
        <v>tier - 3</v>
      </c>
      <c r="R2026" t="str">
        <f>_xlfn.XLOOKUP(A2026,Table3[customer_no],Table3[state_id],"NOT FOUND")</f>
        <v>R1012</v>
      </c>
      <c r="S2026" s="34" cm="1">
        <f t="array" ref="S2026">_xlfn.XLOOKUP(A2026,Table3[customer_no],'Hospitalisation Details'!$F$2:$F$2344,"NOT FOUND")</f>
        <v>2943.41</v>
      </c>
      <c r="T2026" t="str">
        <f>_xlfn.XLOOKUP(A2026,Table2[Customer ID],Table2[BMI_category],"NOT FOUND")</f>
        <v>Overweight</v>
      </c>
      <c r="U2026" s="7">
        <f>_xlfn.XLOOKUP(A2026,Table2[Customer ID],Table2[no of surgery],"NOT FOUND")</f>
        <v>0</v>
      </c>
      <c r="V2026" t="str">
        <f>_xlfn.XLOOKUP(A2026,Table2[Customer ID],Table2[smoker_missing],"NOT FOUND")</f>
        <v>No</v>
      </c>
      <c r="W2026" t="str">
        <f t="shared" si="31"/>
        <v>Diabetes</v>
      </c>
      <c r="X2026" s="37">
        <f>SUM(Table5[[#This Row],[Title]:[Diabetes Level]])</f>
        <v>42564.08</v>
      </c>
    </row>
    <row r="2027" spans="1:24" x14ac:dyDescent="0.25">
      <c r="A2027" t="s">
        <v>341</v>
      </c>
      <c r="B2027" t="str">
        <f>VLOOKUP(A2027,'Customer Names'!$A$2:$E$2336,3,FALSE)</f>
        <v>Mr.</v>
      </c>
      <c r="C2027" t="str">
        <f>_xlfn.XLOOKUP(A2027,$A$2:$A$2336,'Customer Names'!$D$2:$D$2336,"NOT FOUND")</f>
        <v>Nicholas E.</v>
      </c>
      <c r="D2027" t="str">
        <f>_xlfn.XLOOKUP(A2027,$A$2:$A$2336,'Customer Names'!$E$2:$E$2336,"NOT FOUND")</f>
        <v>Parton</v>
      </c>
      <c r="E2027" cm="1">
        <f t="array" ref="E2027">_xlfn.XLOOKUP(A2027,$A$2:$A$2336,Table2[BMI],"NOT FOUND")</f>
        <v>46.53</v>
      </c>
      <c r="F2027" cm="1">
        <f t="array" ref="F2027">_xlfn.XLOOKUP(A2027,$A$2:$A$2336,Table2[HBA1C],"NOT FOUND")</f>
        <v>4.84</v>
      </c>
      <c r="G2027" t="str" cm="1">
        <f t="array" ref="G2027">_xlfn.XLOOKUP(A2027,$A$2:$A$2336,Table2[Heart Issues],"NOT FOUND")</f>
        <v>yes</v>
      </c>
      <c r="H2027" t="str" cm="1">
        <f t="array" ref="H2027">_xlfn.XLOOKUP(A2027,$A$2:$A$2336,Table2[Any Transplants],"NOT FOUND")</f>
        <v>No</v>
      </c>
      <c r="I2027" t="str" cm="1">
        <f t="array" ref="I2027">_xlfn.XLOOKUP(A2027,$A$2:$A$2336,Table2[Cancer history],"NOT FOUND")</f>
        <v>No</v>
      </c>
      <c r="J2027" t="str">
        <f>_xlfn.XLOOKUP(A2027,Table3[customer_no],Table3[month],"NOT FOUND")</f>
        <v>Jun</v>
      </c>
      <c r="K2027" s="7">
        <f>_xlfn.XLOOKUP(A2027,Table3[customer_no],Table3[year_average],"NOT FOUND")</f>
        <v>1996</v>
      </c>
      <c r="L2027" cm="1">
        <f t="array" ref="L2027">_xlfn.XLOOKUP(A2027,Table3[customer_no],'Hospitalisation Details'!$D$2:$D$2344,"NOT FOUND")</f>
        <v>30</v>
      </c>
      <c r="M2027" s="33">
        <f>_xlfn.XLOOKUP(A2027,Table3[customer_no],Table3[dd/mm/yy],"NOT FOUND")</f>
        <v>35246</v>
      </c>
      <c r="N2027">
        <f>_xlfn.XLOOKUP(A2027,Table3[customer_no],Table3[age],"NOT FOUND")</f>
        <v>26</v>
      </c>
      <c r="O2027" cm="1">
        <f t="array" ref="O2027">_xlfn.XLOOKUP(A2027,Table3[customer_no],'Hospitalisation Details'!$E$2:$E$2344,"NOT FOUND")</f>
        <v>1</v>
      </c>
      <c r="P2027" t="str">
        <f>_xlfn.XLOOKUP(A2027,Table3[customer_no],Table3[hsplt_handled],"NOT FOUND")</f>
        <v>tier - 2</v>
      </c>
      <c r="Q2027" t="str">
        <f>_xlfn.XLOOKUP(A2027,Table3[customer_no],Table3[city_handled],"NOT FOUND")</f>
        <v>tier - 2</v>
      </c>
      <c r="R2027" t="str">
        <f>_xlfn.XLOOKUP(A2027,Table3[customer_no],Table3[state_id],"NOT FOUND")</f>
        <v>R1013</v>
      </c>
      <c r="S2027" s="34" cm="1">
        <f t="array" ref="S2027">_xlfn.XLOOKUP(A2027,Table3[customer_no],'Hospitalisation Details'!$F$2:$F$2344,"NOT FOUND")</f>
        <v>2927.06</v>
      </c>
      <c r="T2027" t="str">
        <f>_xlfn.XLOOKUP(A2027,Table2[Customer ID],Table2[BMI_category],"NOT FOUND")</f>
        <v>Obesity</v>
      </c>
      <c r="U2027" s="7">
        <f>_xlfn.XLOOKUP(A2027,Table2[Customer ID],Table2[no of surgery],"NOT FOUND")</f>
        <v>0</v>
      </c>
      <c r="V2027" t="str">
        <f>_xlfn.XLOOKUP(A2027,Table2[Customer ID],Table2[smoker_missing],"NOT FOUND")</f>
        <v>No</v>
      </c>
      <c r="W2027" t="str">
        <f t="shared" si="31"/>
        <v>Normal</v>
      </c>
      <c r="X2027" s="37">
        <f>SUM(Table5[[#This Row],[Title]:[Diabetes Level]])</f>
        <v>40277.43</v>
      </c>
    </row>
    <row r="2028" spans="1:24" x14ac:dyDescent="0.25">
      <c r="A2028" t="s">
        <v>340</v>
      </c>
      <c r="B2028" t="str">
        <f>VLOOKUP(A2028,'Customer Names'!$A$2:$E$2336,3,FALSE)</f>
        <v>Ms.</v>
      </c>
      <c r="C2028" t="str">
        <f>_xlfn.XLOOKUP(A2028,$A$2:$A$2336,'Customer Names'!$D$2:$D$2336,"NOT FOUND")</f>
        <v>Deborah</v>
      </c>
      <c r="D2028" t="str">
        <f>_xlfn.XLOOKUP(A2028,$A$2:$A$2336,'Customer Names'!$E$2:$E$2336,"NOT FOUND")</f>
        <v>Downs</v>
      </c>
      <c r="E2028" cm="1">
        <f t="array" ref="E2028">_xlfn.XLOOKUP(A2028,$A$2:$A$2336,Table2[BMI],"NOT FOUND")</f>
        <v>23.4</v>
      </c>
      <c r="F2028" cm="1">
        <f t="array" ref="F2028">_xlfn.XLOOKUP(A2028,$A$2:$A$2336,Table2[HBA1C],"NOT FOUND")</f>
        <v>5.53</v>
      </c>
      <c r="G2028" t="str" cm="1">
        <f t="array" ref="G2028">_xlfn.XLOOKUP(A2028,$A$2:$A$2336,Table2[Heart Issues],"NOT FOUND")</f>
        <v>No</v>
      </c>
      <c r="H2028" t="str" cm="1">
        <f t="array" ref="H2028">_xlfn.XLOOKUP(A2028,$A$2:$A$2336,Table2[Any Transplants],"NOT FOUND")</f>
        <v>No</v>
      </c>
      <c r="I2028" t="str" cm="1">
        <f t="array" ref="I2028">_xlfn.XLOOKUP(A2028,$A$2:$A$2336,Table2[Cancer history],"NOT FOUND")</f>
        <v>Yes</v>
      </c>
      <c r="J2028" t="str">
        <f>_xlfn.XLOOKUP(A2028,Table3[customer_no],Table3[month],"NOT FOUND")</f>
        <v>Jun</v>
      </c>
      <c r="K2028" s="7">
        <f>_xlfn.XLOOKUP(A2028,Table3[customer_no],Table3[year_average],"NOT FOUND")</f>
        <v>2003</v>
      </c>
      <c r="L2028" cm="1">
        <f t="array" ref="L2028">_xlfn.XLOOKUP(A2028,Table3[customer_no],'Hospitalisation Details'!$D$2:$D$2344,"NOT FOUND")</f>
        <v>5</v>
      </c>
      <c r="M2028" s="33">
        <f>_xlfn.XLOOKUP(A2028,Table3[customer_no],Table3[dd/mm/yy],"NOT FOUND")</f>
        <v>37777</v>
      </c>
      <c r="N2028">
        <f>_xlfn.XLOOKUP(A2028,Table3[customer_no],Table3[age],"NOT FOUND")</f>
        <v>20</v>
      </c>
      <c r="O2028" cm="1">
        <f t="array" ref="O2028">_xlfn.XLOOKUP(A2028,Table3[customer_no],'Hospitalisation Details'!$E$2:$E$2344,"NOT FOUND")</f>
        <v>2</v>
      </c>
      <c r="P2028" t="str">
        <f>_xlfn.XLOOKUP(A2028,Table3[customer_no],Table3[hsplt_handled],"NOT FOUND")</f>
        <v>tier - 2</v>
      </c>
      <c r="Q2028" t="str">
        <f>_xlfn.XLOOKUP(A2028,Table3[customer_no],Table3[city_handled],"NOT FOUND")</f>
        <v>tier - 2</v>
      </c>
      <c r="R2028" t="str">
        <f>_xlfn.XLOOKUP(A2028,Table3[customer_no],Table3[state_id],"NOT FOUND")</f>
        <v>R1011</v>
      </c>
      <c r="S2028" s="34" cm="1">
        <f t="array" ref="S2028">_xlfn.XLOOKUP(A2028,Table3[customer_no],'Hospitalisation Details'!$F$2:$F$2344,"NOT FOUND")</f>
        <v>2913.57</v>
      </c>
      <c r="T2028" t="str">
        <f>_xlfn.XLOOKUP(A2028,Table2[Customer ID],Table2[BMI_category],"NOT FOUND")</f>
        <v>Normal Weight</v>
      </c>
      <c r="U2028" s="7">
        <f>_xlfn.XLOOKUP(A2028,Table2[Customer ID],Table2[no of surgery],"NOT FOUND")</f>
        <v>1</v>
      </c>
      <c r="V2028" t="str">
        <f>_xlfn.XLOOKUP(A2028,Table2[Customer ID],Table2[smoker_missing],"NOT FOUND")</f>
        <v>No</v>
      </c>
      <c r="W2028" t="str">
        <f t="shared" si="31"/>
        <v>Normal</v>
      </c>
      <c r="X2028" s="37">
        <f>SUM(Table5[[#This Row],[Title]:[Diabetes Level]])</f>
        <v>42750.5</v>
      </c>
    </row>
    <row r="2029" spans="1:24" x14ac:dyDescent="0.25">
      <c r="A2029" t="s">
        <v>339</v>
      </c>
      <c r="B2029" t="str">
        <f>VLOOKUP(A2029,'Customer Names'!$A$2:$E$2336,3,FALSE)</f>
        <v>Mr.</v>
      </c>
      <c r="C2029" t="str">
        <f>_xlfn.XLOOKUP(A2029,$A$2:$A$2336,'Customer Names'!$D$2:$D$2336,"NOT FOUND")</f>
        <v>Chuck W. Jr.</v>
      </c>
      <c r="D2029" t="str">
        <f>_xlfn.XLOOKUP(A2029,$A$2:$A$2336,'Customer Names'!$E$2:$E$2336,"NOT FOUND")</f>
        <v>Dent</v>
      </c>
      <c r="E2029" cm="1">
        <f t="array" ref="E2029">_xlfn.XLOOKUP(A2029,$A$2:$A$2336,Table2[BMI],"NOT FOUND")</f>
        <v>30</v>
      </c>
      <c r="F2029" cm="1">
        <f t="array" ref="F2029">_xlfn.XLOOKUP(A2029,$A$2:$A$2336,Table2[HBA1C],"NOT FOUND")</f>
        <v>4.33</v>
      </c>
      <c r="G2029" t="str" cm="1">
        <f t="array" ref="G2029">_xlfn.XLOOKUP(A2029,$A$2:$A$2336,Table2[Heart Issues],"NOT FOUND")</f>
        <v>yes</v>
      </c>
      <c r="H2029" t="str" cm="1">
        <f t="array" ref="H2029">_xlfn.XLOOKUP(A2029,$A$2:$A$2336,Table2[Any Transplants],"NOT FOUND")</f>
        <v>No</v>
      </c>
      <c r="I2029" t="str" cm="1">
        <f t="array" ref="I2029">_xlfn.XLOOKUP(A2029,$A$2:$A$2336,Table2[Cancer history],"NOT FOUND")</f>
        <v>No</v>
      </c>
      <c r="J2029" t="str">
        <f>_xlfn.XLOOKUP(A2029,Table3[customer_no],Table3[month],"NOT FOUND")</f>
        <v>Jun</v>
      </c>
      <c r="K2029" s="7">
        <f>_xlfn.XLOOKUP(A2029,Table3[customer_no],Table3[year_average],"NOT FOUND")</f>
        <v>1996</v>
      </c>
      <c r="L2029" cm="1">
        <f t="array" ref="L2029">_xlfn.XLOOKUP(A2029,Table3[customer_no],'Hospitalisation Details'!$D$2:$D$2344,"NOT FOUND")</f>
        <v>13</v>
      </c>
      <c r="M2029" s="33">
        <f>_xlfn.XLOOKUP(A2029,Table3[customer_no],Table3[dd/mm/yy],"NOT FOUND")</f>
        <v>35229</v>
      </c>
      <c r="N2029">
        <f>_xlfn.XLOOKUP(A2029,Table3[customer_no],Table3[age],"NOT FOUND")</f>
        <v>26</v>
      </c>
      <c r="O2029" cm="1">
        <f t="array" ref="O2029">_xlfn.XLOOKUP(A2029,Table3[customer_no],'Hospitalisation Details'!$E$2:$E$2344,"NOT FOUND")</f>
        <v>1</v>
      </c>
      <c r="P2029" t="str">
        <f>_xlfn.XLOOKUP(A2029,Table3[customer_no],Table3[hsplt_handled],"NOT FOUND")</f>
        <v>tier - 2</v>
      </c>
      <c r="Q2029" t="str">
        <f>_xlfn.XLOOKUP(A2029,Table3[customer_no],Table3[city_handled],"NOT FOUND")</f>
        <v>tier - 2</v>
      </c>
      <c r="R2029" t="str">
        <f>_xlfn.XLOOKUP(A2029,Table3[customer_no],Table3[state_id],"NOT FOUND")</f>
        <v>R1011</v>
      </c>
      <c r="S2029" s="34" cm="1">
        <f t="array" ref="S2029">_xlfn.XLOOKUP(A2029,Table3[customer_no],'Hospitalisation Details'!$F$2:$F$2344,"NOT FOUND")</f>
        <v>2904.09</v>
      </c>
      <c r="T2029" t="str">
        <f>_xlfn.XLOOKUP(A2029,Table2[Customer ID],Table2[BMI_category],"NOT FOUND")</f>
        <v>Obesity</v>
      </c>
      <c r="U2029" s="7">
        <f>_xlfn.XLOOKUP(A2029,Table2[Customer ID],Table2[no of surgery],"NOT FOUND")</f>
        <v>0</v>
      </c>
      <c r="V2029" t="str">
        <f>_xlfn.XLOOKUP(A2029,Table2[Customer ID],Table2[smoker_missing],"NOT FOUND")</f>
        <v>No</v>
      </c>
      <c r="W2029" t="str">
        <f t="shared" si="31"/>
        <v>Normal</v>
      </c>
      <c r="X2029" s="37">
        <f>SUM(Table5[[#This Row],[Title]:[Diabetes Level]])</f>
        <v>40203.42</v>
      </c>
    </row>
    <row r="2030" spans="1:24" x14ac:dyDescent="0.25">
      <c r="A2030" t="s">
        <v>338</v>
      </c>
      <c r="B2030" t="str">
        <f>VLOOKUP(A2030,'Customer Names'!$A$2:$E$2336,3,FALSE)</f>
        <v>Mr.</v>
      </c>
      <c r="C2030" t="str">
        <f>_xlfn.XLOOKUP(A2030,$A$2:$A$2336,'Customer Names'!$D$2:$D$2336,"NOT FOUND")</f>
        <v>Daniel</v>
      </c>
      <c r="D2030" t="str">
        <f>_xlfn.XLOOKUP(A2030,$A$2:$A$2336,'Customer Names'!$E$2:$E$2336,"NOT FOUND")</f>
        <v>Ranti</v>
      </c>
      <c r="E2030" cm="1">
        <f t="array" ref="E2030">_xlfn.XLOOKUP(A2030,$A$2:$A$2336,Table2[BMI],"NOT FOUND")</f>
        <v>29.15</v>
      </c>
      <c r="F2030" cm="1">
        <f t="array" ref="F2030">_xlfn.XLOOKUP(A2030,$A$2:$A$2336,Table2[HBA1C],"NOT FOUND")</f>
        <v>4.91</v>
      </c>
      <c r="G2030" t="str" cm="1">
        <f t="array" ref="G2030">_xlfn.XLOOKUP(A2030,$A$2:$A$2336,Table2[Heart Issues],"NOT FOUND")</f>
        <v>yes</v>
      </c>
      <c r="H2030" t="str" cm="1">
        <f t="array" ref="H2030">_xlfn.XLOOKUP(A2030,$A$2:$A$2336,Table2[Any Transplants],"NOT FOUND")</f>
        <v>No</v>
      </c>
      <c r="I2030" t="str" cm="1">
        <f t="array" ref="I2030">_xlfn.XLOOKUP(A2030,$A$2:$A$2336,Table2[Cancer history],"NOT FOUND")</f>
        <v>No</v>
      </c>
      <c r="J2030" t="str">
        <f>_xlfn.XLOOKUP(A2030,Table3[customer_no],Table3[month],"NOT FOUND")</f>
        <v>Oct</v>
      </c>
      <c r="K2030" s="7">
        <f>_xlfn.XLOOKUP(A2030,Table3[customer_no],Table3[year_average],"NOT FOUND")</f>
        <v>1996</v>
      </c>
      <c r="L2030" cm="1">
        <f t="array" ref="L2030">_xlfn.XLOOKUP(A2030,Table3[customer_no],'Hospitalisation Details'!$D$2:$D$2344,"NOT FOUND")</f>
        <v>24</v>
      </c>
      <c r="M2030" s="33">
        <f>_xlfn.XLOOKUP(A2030,Table3[customer_no],Table3[dd/mm/yy],"NOT FOUND")</f>
        <v>35362</v>
      </c>
      <c r="N2030">
        <f>_xlfn.XLOOKUP(A2030,Table3[customer_no],Table3[age],"NOT FOUND")</f>
        <v>26</v>
      </c>
      <c r="O2030" cm="1">
        <f t="array" ref="O2030">_xlfn.XLOOKUP(A2030,Table3[customer_no],'Hospitalisation Details'!$E$2:$E$2344,"NOT FOUND")</f>
        <v>1</v>
      </c>
      <c r="P2030" t="str">
        <f>_xlfn.XLOOKUP(A2030,Table3[customer_no],Table3[hsplt_handled],"NOT FOUND")</f>
        <v>tier - 2</v>
      </c>
      <c r="Q2030" t="str">
        <f>_xlfn.XLOOKUP(A2030,Table3[customer_no],Table3[city_handled],"NOT FOUND")</f>
        <v>tier - 2</v>
      </c>
      <c r="R2030" t="str">
        <f>_xlfn.XLOOKUP(A2030,Table3[customer_no],Table3[state_id],"NOT FOUND")</f>
        <v>R1013</v>
      </c>
      <c r="S2030" s="34" cm="1">
        <f t="array" ref="S2030">_xlfn.XLOOKUP(A2030,Table3[customer_no],'Hospitalisation Details'!$F$2:$F$2344,"NOT FOUND")</f>
        <v>2902.91</v>
      </c>
      <c r="T2030" t="str">
        <f>_xlfn.XLOOKUP(A2030,Table2[Customer ID],Table2[BMI_category],"NOT FOUND")</f>
        <v>Overweight</v>
      </c>
      <c r="U2030" s="7">
        <f>_xlfn.XLOOKUP(A2030,Table2[Customer ID],Table2[no of surgery],"NOT FOUND")</f>
        <v>0</v>
      </c>
      <c r="V2030" t="str">
        <f>_xlfn.XLOOKUP(A2030,Table2[Customer ID],Table2[smoker_missing],"NOT FOUND")</f>
        <v>No</v>
      </c>
      <c r="W2030" t="str">
        <f t="shared" si="31"/>
        <v>Normal</v>
      </c>
      <c r="X2030" s="37">
        <f>SUM(Table5[[#This Row],[Title]:[Diabetes Level]])</f>
        <v>40345.97</v>
      </c>
    </row>
    <row r="2031" spans="1:24" x14ac:dyDescent="0.25">
      <c r="A2031" t="s">
        <v>337</v>
      </c>
      <c r="B2031" t="str">
        <f>VLOOKUP(A2031,'Customer Names'!$A$2:$E$2336,3,FALSE)</f>
        <v>Ms.</v>
      </c>
      <c r="C2031" t="str">
        <f>_xlfn.XLOOKUP(A2031,$A$2:$A$2336,'Customer Names'!$D$2:$D$2336,"NOT FOUND")</f>
        <v>Amany</v>
      </c>
      <c r="D2031" t="str">
        <f>_xlfn.XLOOKUP(A2031,$A$2:$A$2336,'Customer Names'!$E$2:$E$2336,"NOT FOUND")</f>
        <v>Ishaq</v>
      </c>
      <c r="E2031" cm="1">
        <f t="array" ref="E2031">_xlfn.XLOOKUP(A2031,$A$2:$A$2336,Table2[BMI],"NOT FOUND")</f>
        <v>34.865000000000002</v>
      </c>
      <c r="F2031" cm="1">
        <f t="array" ref="F2031">_xlfn.XLOOKUP(A2031,$A$2:$A$2336,Table2[HBA1C],"NOT FOUND")</f>
        <v>4.8</v>
      </c>
      <c r="G2031" t="str" cm="1">
        <f t="array" ref="G2031">_xlfn.XLOOKUP(A2031,$A$2:$A$2336,Table2[Heart Issues],"NOT FOUND")</f>
        <v>No</v>
      </c>
      <c r="H2031" t="str" cm="1">
        <f t="array" ref="H2031">_xlfn.XLOOKUP(A2031,$A$2:$A$2336,Table2[Any Transplants],"NOT FOUND")</f>
        <v>No</v>
      </c>
      <c r="I2031" t="str" cm="1">
        <f t="array" ref="I2031">_xlfn.XLOOKUP(A2031,$A$2:$A$2336,Table2[Cancer history],"NOT FOUND")</f>
        <v>No</v>
      </c>
      <c r="J2031" t="str">
        <f>_xlfn.XLOOKUP(A2031,Table3[customer_no],Table3[month],"NOT FOUND")</f>
        <v>Nov</v>
      </c>
      <c r="K2031" s="7">
        <f>_xlfn.XLOOKUP(A2031,Table3[customer_no],Table3[year_average],"NOT FOUND")</f>
        <v>1999</v>
      </c>
      <c r="L2031" cm="1">
        <f t="array" ref="L2031">_xlfn.XLOOKUP(A2031,Table3[customer_no],'Hospitalisation Details'!$D$2:$D$2344,"NOT FOUND")</f>
        <v>1</v>
      </c>
      <c r="M2031" s="33">
        <f>_xlfn.XLOOKUP(A2031,Table3[customer_no],Table3[dd/mm/yy],"NOT FOUND")</f>
        <v>36465</v>
      </c>
      <c r="N2031">
        <f>_xlfn.XLOOKUP(A2031,Table3[customer_no],Table3[age],"NOT FOUND")</f>
        <v>23</v>
      </c>
      <c r="O2031" cm="1">
        <f t="array" ref="O2031">_xlfn.XLOOKUP(A2031,Table3[customer_no],'Hospitalisation Details'!$E$2:$E$2344,"NOT FOUND")</f>
        <v>0</v>
      </c>
      <c r="P2031" t="str">
        <f>_xlfn.XLOOKUP(A2031,Table3[customer_no],Table3[hsplt_handled],"NOT FOUND")</f>
        <v>tier - 2</v>
      </c>
      <c r="Q2031" t="str">
        <f>_xlfn.XLOOKUP(A2031,Table3[customer_no],Table3[city_handled],"NOT FOUND")</f>
        <v>tier - 2</v>
      </c>
      <c r="R2031" t="str">
        <f>_xlfn.XLOOKUP(A2031,Table3[customer_no],Table3[state_id],"NOT FOUND")</f>
        <v>R1024</v>
      </c>
      <c r="S2031" s="34" cm="1">
        <f t="array" ref="S2031">_xlfn.XLOOKUP(A2031,Table3[customer_no],'Hospitalisation Details'!$F$2:$F$2344,"NOT FOUND")</f>
        <v>2899.49</v>
      </c>
      <c r="T2031" t="str">
        <f>_xlfn.XLOOKUP(A2031,Table2[Customer ID],Table2[BMI_category],"NOT FOUND")</f>
        <v>Obesity</v>
      </c>
      <c r="U2031" s="7">
        <f>_xlfn.XLOOKUP(A2031,Table2[Customer ID],Table2[no of surgery],"NOT FOUND")</f>
        <v>0</v>
      </c>
      <c r="V2031" t="str">
        <f>_xlfn.XLOOKUP(A2031,Table2[Customer ID],Table2[smoker_missing],"NOT FOUND")</f>
        <v>No</v>
      </c>
      <c r="W2031" t="str">
        <f t="shared" si="31"/>
        <v>Normal</v>
      </c>
      <c r="X2031" s="37">
        <f>SUM(Table5[[#This Row],[Title]:[Diabetes Level]])</f>
        <v>41427.154999999999</v>
      </c>
    </row>
    <row r="2032" spans="1:24" x14ac:dyDescent="0.25">
      <c r="A2032" t="s">
        <v>336</v>
      </c>
      <c r="B2032" t="str">
        <f>VLOOKUP(A2032,'Customer Names'!$A$2:$E$2336,3,FALSE)</f>
        <v>Ms.</v>
      </c>
      <c r="C2032" t="str">
        <f>_xlfn.XLOOKUP(A2032,$A$2:$A$2336,'Customer Names'!$D$2:$D$2336,"NOT FOUND")</f>
        <v>Kipling</v>
      </c>
      <c r="D2032" t="str">
        <f>_xlfn.XLOOKUP(A2032,$A$2:$A$2336,'Customer Names'!$E$2:$E$2336,"NOT FOUND")</f>
        <v>Wiles</v>
      </c>
      <c r="E2032" cm="1">
        <f t="array" ref="E2032">_xlfn.XLOOKUP(A2032,$A$2:$A$2336,Table2[BMI],"NOT FOUND")</f>
        <v>28.12</v>
      </c>
      <c r="F2032" cm="1">
        <f t="array" ref="F2032">_xlfn.XLOOKUP(A2032,$A$2:$A$2336,Table2[HBA1C],"NOT FOUND")</f>
        <v>5.55</v>
      </c>
      <c r="G2032" t="str" cm="1">
        <f t="array" ref="G2032">_xlfn.XLOOKUP(A2032,$A$2:$A$2336,Table2[Heart Issues],"NOT FOUND")</f>
        <v>yes</v>
      </c>
      <c r="H2032" t="str" cm="1">
        <f t="array" ref="H2032">_xlfn.XLOOKUP(A2032,$A$2:$A$2336,Table2[Any Transplants],"NOT FOUND")</f>
        <v>yes</v>
      </c>
      <c r="I2032" t="str" cm="1">
        <f t="array" ref="I2032">_xlfn.XLOOKUP(A2032,$A$2:$A$2336,Table2[Cancer history],"NOT FOUND")</f>
        <v>No</v>
      </c>
      <c r="J2032" t="str">
        <f>_xlfn.XLOOKUP(A2032,Table3[customer_no],Table3[month],"NOT FOUND")</f>
        <v>Jul</v>
      </c>
      <c r="K2032" s="7">
        <f>_xlfn.XLOOKUP(A2032,Table3[customer_no],Table3[year_average],"NOT FOUND")</f>
        <v>2000</v>
      </c>
      <c r="L2032" cm="1">
        <f t="array" ref="L2032">_xlfn.XLOOKUP(A2032,Table3[customer_no],'Hospitalisation Details'!$D$2:$D$2344,"NOT FOUND")</f>
        <v>14</v>
      </c>
      <c r="M2032" s="33">
        <f>_xlfn.XLOOKUP(A2032,Table3[customer_no],Table3[dd/mm/yy],"NOT FOUND")</f>
        <v>36721</v>
      </c>
      <c r="N2032">
        <f>_xlfn.XLOOKUP(A2032,Table3[customer_no],Table3[age],"NOT FOUND")</f>
        <v>22</v>
      </c>
      <c r="O2032" cm="1">
        <f t="array" ref="O2032">_xlfn.XLOOKUP(A2032,Table3[customer_no],'Hospitalisation Details'!$E$2:$E$2344,"NOT FOUND")</f>
        <v>0</v>
      </c>
      <c r="P2032" t="str">
        <f>_xlfn.XLOOKUP(A2032,Table3[customer_no],Table3[hsplt_handled],"NOT FOUND")</f>
        <v>tier - 2</v>
      </c>
      <c r="Q2032" t="str">
        <f>_xlfn.XLOOKUP(A2032,Table3[customer_no],Table3[city_handled],"NOT FOUND")</f>
        <v>tier - 1</v>
      </c>
      <c r="R2032" t="str">
        <f>_xlfn.XLOOKUP(A2032,Table3[customer_no],Table3[state_id],"NOT FOUND")</f>
        <v>R1012</v>
      </c>
      <c r="S2032" s="34" cm="1">
        <f t="array" ref="S2032">_xlfn.XLOOKUP(A2032,Table3[customer_no],'Hospitalisation Details'!$F$2:$F$2344,"NOT FOUND")</f>
        <v>2897.46</v>
      </c>
      <c r="T2032" t="str">
        <f>_xlfn.XLOOKUP(A2032,Table2[Customer ID],Table2[BMI_category],"NOT FOUND")</f>
        <v>Overweight</v>
      </c>
      <c r="U2032" s="7">
        <f>_xlfn.XLOOKUP(A2032,Table2[Customer ID],Table2[no of surgery],"NOT FOUND")</f>
        <v>2</v>
      </c>
      <c r="V2032" t="str">
        <f>_xlfn.XLOOKUP(A2032,Table2[Customer ID],Table2[smoker_missing],"NOT FOUND")</f>
        <v>No</v>
      </c>
      <c r="W2032" t="str">
        <f t="shared" si="31"/>
        <v>Normal</v>
      </c>
      <c r="X2032" s="37">
        <f>SUM(Table5[[#This Row],[Title]:[Diabetes Level]])</f>
        <v>41690.129999999997</v>
      </c>
    </row>
    <row r="2033" spans="1:24" x14ac:dyDescent="0.25">
      <c r="A2033" t="s">
        <v>335</v>
      </c>
      <c r="B2033" t="str">
        <f>VLOOKUP(A2033,'Customer Names'!$A$2:$E$2336,3,FALSE)</f>
        <v>Mr.</v>
      </c>
      <c r="C2033" t="str">
        <f>_xlfn.XLOOKUP(A2033,$A$2:$A$2336,'Customer Names'!$D$2:$D$2336,"NOT FOUND")</f>
        <v>Duncan</v>
      </c>
      <c r="D2033" t="str">
        <f>_xlfn.XLOOKUP(A2033,$A$2:$A$2336,'Customer Names'!$E$2:$E$2336,"NOT FOUND")</f>
        <v>Roberts</v>
      </c>
      <c r="E2033" cm="1">
        <f t="array" ref="E2033">_xlfn.XLOOKUP(A2033,$A$2:$A$2336,Table2[BMI],"NOT FOUND")</f>
        <v>29.45</v>
      </c>
      <c r="F2033" cm="1">
        <f t="array" ref="F2033">_xlfn.XLOOKUP(A2033,$A$2:$A$2336,Table2[HBA1C],"NOT FOUND")</f>
        <v>5.24</v>
      </c>
      <c r="G2033" t="str" cm="1">
        <f t="array" ref="G2033">_xlfn.XLOOKUP(A2033,$A$2:$A$2336,Table2[Heart Issues],"NOT FOUND")</f>
        <v>yes</v>
      </c>
      <c r="H2033" t="str" cm="1">
        <f t="array" ref="H2033">_xlfn.XLOOKUP(A2033,$A$2:$A$2336,Table2[Any Transplants],"NOT FOUND")</f>
        <v>No</v>
      </c>
      <c r="I2033" t="str" cm="1">
        <f t="array" ref="I2033">_xlfn.XLOOKUP(A2033,$A$2:$A$2336,Table2[Cancer history],"NOT FOUND")</f>
        <v>No</v>
      </c>
      <c r="J2033" t="str">
        <f>_xlfn.XLOOKUP(A2033,Table3[customer_no],Table3[month],"NOT FOUND")</f>
        <v>Jun</v>
      </c>
      <c r="K2033" s="7">
        <f>_xlfn.XLOOKUP(A2033,Table3[customer_no],Table3[year_average],"NOT FOUND")</f>
        <v>1996</v>
      </c>
      <c r="L2033" cm="1">
        <f t="array" ref="L2033">_xlfn.XLOOKUP(A2033,Table3[customer_no],'Hospitalisation Details'!$D$2:$D$2344,"NOT FOUND")</f>
        <v>21</v>
      </c>
      <c r="M2033" s="33">
        <f>_xlfn.XLOOKUP(A2033,Table3[customer_no],Table3[dd/mm/yy],"NOT FOUND")</f>
        <v>35237</v>
      </c>
      <c r="N2033">
        <f>_xlfn.XLOOKUP(A2033,Table3[customer_no],Table3[age],"NOT FOUND")</f>
        <v>26</v>
      </c>
      <c r="O2033" cm="1">
        <f t="array" ref="O2033">_xlfn.XLOOKUP(A2033,Table3[customer_no],'Hospitalisation Details'!$E$2:$E$2344,"NOT FOUND")</f>
        <v>0</v>
      </c>
      <c r="P2033" t="str">
        <f>_xlfn.XLOOKUP(A2033,Table3[customer_no],Table3[hsplt_handled],"NOT FOUND")</f>
        <v>tier - 3</v>
      </c>
      <c r="Q2033" t="str">
        <f>_xlfn.XLOOKUP(A2033,Table3[customer_no],Table3[city_handled],"NOT FOUND")</f>
        <v>tier - 3</v>
      </c>
      <c r="R2033" t="str">
        <f>_xlfn.XLOOKUP(A2033,Table3[customer_no],Table3[state_id],"NOT FOUND")</f>
        <v>R1016</v>
      </c>
      <c r="S2033" s="34" cm="1">
        <f t="array" ref="S2033">_xlfn.XLOOKUP(A2033,Table3[customer_no],'Hospitalisation Details'!$F$2:$F$2344,"NOT FOUND")</f>
        <v>2897.32</v>
      </c>
      <c r="T2033" t="str">
        <f>_xlfn.XLOOKUP(A2033,Table2[Customer ID],Table2[BMI_category],"NOT FOUND")</f>
        <v>Overweight</v>
      </c>
      <c r="U2033" s="7">
        <f>_xlfn.XLOOKUP(A2033,Table2[Customer ID],Table2[no of surgery],"NOT FOUND")</f>
        <v>0</v>
      </c>
      <c r="V2033" t="str">
        <f>_xlfn.XLOOKUP(A2033,Table2[Customer ID],Table2[smoker_missing],"NOT FOUND")</f>
        <v>No</v>
      </c>
      <c r="W2033" t="str">
        <f t="shared" si="31"/>
        <v>Normal</v>
      </c>
      <c r="X2033" s="37">
        <f>SUM(Table5[[#This Row],[Title]:[Diabetes Level]])</f>
        <v>40212.01</v>
      </c>
    </row>
    <row r="2034" spans="1:24" x14ac:dyDescent="0.25">
      <c r="A2034" t="s">
        <v>334</v>
      </c>
      <c r="B2034" t="str">
        <f>VLOOKUP(A2034,'Customer Names'!$A$2:$E$2336,3,FALSE)</f>
        <v>Mr.</v>
      </c>
      <c r="C2034" t="str">
        <f>_xlfn.XLOOKUP(A2034,$A$2:$A$2336,'Customer Names'!$D$2:$D$2336,"NOT FOUND")</f>
        <v>Louis C.</v>
      </c>
      <c r="D2034" t="str">
        <f>_xlfn.XLOOKUP(A2034,$A$2:$A$2336,'Customer Names'!$E$2:$E$2336,"NOT FOUND")</f>
        <v>Serafini</v>
      </c>
      <c r="E2034" cm="1">
        <f t="array" ref="E2034">_xlfn.XLOOKUP(A2034,$A$2:$A$2336,Table2[BMI],"NOT FOUND")</f>
        <v>27.94</v>
      </c>
      <c r="F2034" cm="1">
        <f t="array" ref="F2034">_xlfn.XLOOKUP(A2034,$A$2:$A$2336,Table2[HBA1C],"NOT FOUND")</f>
        <v>6.08</v>
      </c>
      <c r="G2034" t="str" cm="1">
        <f t="array" ref="G2034">_xlfn.XLOOKUP(A2034,$A$2:$A$2336,Table2[Heart Issues],"NOT FOUND")</f>
        <v>No</v>
      </c>
      <c r="H2034" t="str" cm="1">
        <f t="array" ref="H2034">_xlfn.XLOOKUP(A2034,$A$2:$A$2336,Table2[Any Transplants],"NOT FOUND")</f>
        <v>No</v>
      </c>
      <c r="I2034" t="str" cm="1">
        <f t="array" ref="I2034">_xlfn.XLOOKUP(A2034,$A$2:$A$2336,Table2[Cancer history],"NOT FOUND")</f>
        <v>Yes</v>
      </c>
      <c r="J2034" t="str">
        <f>_xlfn.XLOOKUP(A2034,Table3[customer_no],Table3[month],"NOT FOUND")</f>
        <v>Aug</v>
      </c>
      <c r="K2034" s="7">
        <f>_xlfn.XLOOKUP(A2034,Table3[customer_no],Table3[year_average],"NOT FOUND")</f>
        <v>1993</v>
      </c>
      <c r="L2034" cm="1">
        <f t="array" ref="L2034">_xlfn.XLOOKUP(A2034,Table3[customer_no],'Hospitalisation Details'!$D$2:$D$2344,"NOT FOUND")</f>
        <v>12</v>
      </c>
      <c r="M2034" s="33">
        <f>_xlfn.XLOOKUP(A2034,Table3[customer_no],Table3[dd/mm/yy],"NOT FOUND")</f>
        <v>34193</v>
      </c>
      <c r="N2034">
        <f>_xlfn.XLOOKUP(A2034,Table3[customer_no],Table3[age],"NOT FOUND")</f>
        <v>29</v>
      </c>
      <c r="O2034" cm="1">
        <f t="array" ref="O2034">_xlfn.XLOOKUP(A2034,Table3[customer_no],'Hospitalisation Details'!$E$2:$E$2344,"NOT FOUND")</f>
        <v>0</v>
      </c>
      <c r="P2034" t="str">
        <f>_xlfn.XLOOKUP(A2034,Table3[customer_no],Table3[hsplt_handled],"NOT FOUND")</f>
        <v>tier - 1</v>
      </c>
      <c r="Q2034" t="str">
        <f>_xlfn.XLOOKUP(A2034,Table3[customer_no],Table3[city_handled],"NOT FOUND")</f>
        <v>tier - 3</v>
      </c>
      <c r="R2034" t="str">
        <f>_xlfn.XLOOKUP(A2034,Table3[customer_no],Table3[state_id],"NOT FOUND")</f>
        <v>R1013</v>
      </c>
      <c r="S2034" s="34" cm="1">
        <f t="array" ref="S2034">_xlfn.XLOOKUP(A2034,Table3[customer_no],'Hospitalisation Details'!$F$2:$F$2344,"NOT FOUND")</f>
        <v>2867.12</v>
      </c>
      <c r="T2034" t="str">
        <f>_xlfn.XLOOKUP(A2034,Table2[Customer ID],Table2[BMI_category],"NOT FOUND")</f>
        <v>Overweight</v>
      </c>
      <c r="U2034" s="7">
        <f>_xlfn.XLOOKUP(A2034,Table2[Customer ID],Table2[no of surgery],"NOT FOUND")</f>
        <v>1</v>
      </c>
      <c r="V2034" t="str">
        <f>_xlfn.XLOOKUP(A2034,Table2[Customer ID],Table2[smoker_missing],"NOT FOUND")</f>
        <v>No</v>
      </c>
      <c r="W2034" t="str">
        <f t="shared" si="31"/>
        <v>Prediabetes</v>
      </c>
      <c r="X2034" s="37">
        <f>SUM(Table5[[#This Row],[Title]:[Diabetes Level]])</f>
        <v>39129.14</v>
      </c>
    </row>
    <row r="2035" spans="1:24" x14ac:dyDescent="0.25">
      <c r="A2035" t="s">
        <v>333</v>
      </c>
      <c r="B2035" t="str">
        <f>VLOOKUP(A2035,'Customer Names'!$A$2:$E$2336,3,FALSE)</f>
        <v>Mr.</v>
      </c>
      <c r="C2035" t="str">
        <f>_xlfn.XLOOKUP(A2035,$A$2:$A$2336,'Customer Names'!$D$2:$D$2336,"NOT FOUND")</f>
        <v>Daniel J</v>
      </c>
      <c r="D2035" t="str">
        <f>_xlfn.XLOOKUP(A2035,$A$2:$A$2336,'Customer Names'!$E$2:$E$2336,"NOT FOUND")</f>
        <v>Button</v>
      </c>
      <c r="E2035" cm="1">
        <f t="array" ref="E2035">_xlfn.XLOOKUP(A2035,$A$2:$A$2336,Table2[BMI],"NOT FOUND")</f>
        <v>27.2</v>
      </c>
      <c r="F2035" cm="1">
        <f t="array" ref="F2035">_xlfn.XLOOKUP(A2035,$A$2:$A$2336,Table2[HBA1C],"NOT FOUND")</f>
        <v>5.83</v>
      </c>
      <c r="G2035" t="str" cm="1">
        <f t="array" ref="G2035">_xlfn.XLOOKUP(A2035,$A$2:$A$2336,Table2[Heart Issues],"NOT FOUND")</f>
        <v>No</v>
      </c>
      <c r="H2035" t="str" cm="1">
        <f t="array" ref="H2035">_xlfn.XLOOKUP(A2035,$A$2:$A$2336,Table2[Any Transplants],"NOT FOUND")</f>
        <v>No</v>
      </c>
      <c r="I2035" t="str" cm="1">
        <f t="array" ref="I2035">_xlfn.XLOOKUP(A2035,$A$2:$A$2336,Table2[Cancer history],"NOT FOUND")</f>
        <v>Yes</v>
      </c>
      <c r="J2035" t="str">
        <f>_xlfn.XLOOKUP(A2035,Table3[customer_no],Table3[month],"NOT FOUND")</f>
        <v>Nov</v>
      </c>
      <c r="K2035" s="7">
        <f>_xlfn.XLOOKUP(A2035,Table3[customer_no],Table3[year_average],"NOT FOUND")</f>
        <v>1993</v>
      </c>
      <c r="L2035" cm="1">
        <f t="array" ref="L2035">_xlfn.XLOOKUP(A2035,Table3[customer_no],'Hospitalisation Details'!$D$2:$D$2344,"NOT FOUND")</f>
        <v>1</v>
      </c>
      <c r="M2035" s="33">
        <f>_xlfn.XLOOKUP(A2035,Table3[customer_no],Table3[dd/mm/yy],"NOT FOUND")</f>
        <v>34274</v>
      </c>
      <c r="N2035">
        <f>_xlfn.XLOOKUP(A2035,Table3[customer_no],Table3[age],"NOT FOUND")</f>
        <v>29</v>
      </c>
      <c r="O2035" cm="1">
        <f t="array" ref="O2035">_xlfn.XLOOKUP(A2035,Table3[customer_no],'Hospitalisation Details'!$E$2:$E$2344,"NOT FOUND")</f>
        <v>0</v>
      </c>
      <c r="P2035" t="str">
        <f>_xlfn.XLOOKUP(A2035,Table3[customer_no],Table3[hsplt_handled],"NOT FOUND")</f>
        <v>tier - 3</v>
      </c>
      <c r="Q2035" t="str">
        <f>_xlfn.XLOOKUP(A2035,Table3[customer_no],Table3[city_handled],"NOT FOUND")</f>
        <v>tier - 3</v>
      </c>
      <c r="R2035" t="str">
        <f>_xlfn.XLOOKUP(A2035,Table3[customer_no],Table3[state_id],"NOT FOUND")</f>
        <v>R1011</v>
      </c>
      <c r="S2035" s="34" cm="1">
        <f t="array" ref="S2035">_xlfn.XLOOKUP(A2035,Table3[customer_no],'Hospitalisation Details'!$F$2:$F$2344,"NOT FOUND")</f>
        <v>2866.09</v>
      </c>
      <c r="T2035" t="str">
        <f>_xlfn.XLOOKUP(A2035,Table2[Customer ID],Table2[BMI_category],"NOT FOUND")</f>
        <v>Overweight</v>
      </c>
      <c r="U2035" s="7">
        <f>_xlfn.XLOOKUP(A2035,Table2[Customer ID],Table2[no of surgery],"NOT FOUND")</f>
        <v>1</v>
      </c>
      <c r="V2035" t="str">
        <f>_xlfn.XLOOKUP(A2035,Table2[Customer ID],Table2[smoker_missing],"NOT FOUND")</f>
        <v>No</v>
      </c>
      <c r="W2035" t="str">
        <f t="shared" si="31"/>
        <v>Prediabetes</v>
      </c>
      <c r="X2035" s="37">
        <f>SUM(Table5[[#This Row],[Title]:[Diabetes Level]])</f>
        <v>39197.119999999995</v>
      </c>
    </row>
    <row r="2036" spans="1:24" x14ac:dyDescent="0.25">
      <c r="A2036" t="s">
        <v>332</v>
      </c>
      <c r="B2036" t="str">
        <f>VLOOKUP(A2036,'Customer Names'!$A$2:$E$2336,3,FALSE)</f>
        <v>Ms.</v>
      </c>
      <c r="C2036" t="str">
        <f>_xlfn.XLOOKUP(A2036,$A$2:$A$2336,'Customer Names'!$D$2:$D$2336,"NOT FOUND")</f>
        <v>Ildiko M.</v>
      </c>
      <c r="D2036" t="str">
        <f>_xlfn.XLOOKUP(A2036,$A$2:$A$2336,'Customer Names'!$E$2:$E$2336,"NOT FOUND")</f>
        <v>Gaal</v>
      </c>
      <c r="E2036" cm="1">
        <f t="array" ref="E2036">_xlfn.XLOOKUP(A2036,$A$2:$A$2336,Table2[BMI],"NOT FOUND")</f>
        <v>33.344999999999999</v>
      </c>
      <c r="F2036" cm="1">
        <f t="array" ref="F2036">_xlfn.XLOOKUP(A2036,$A$2:$A$2336,Table2[HBA1C],"NOT FOUND")</f>
        <v>4.29</v>
      </c>
      <c r="G2036" t="str" cm="1">
        <f t="array" ref="G2036">_xlfn.XLOOKUP(A2036,$A$2:$A$2336,Table2[Heart Issues],"NOT FOUND")</f>
        <v>No</v>
      </c>
      <c r="H2036" t="str" cm="1">
        <f t="array" ref="H2036">_xlfn.XLOOKUP(A2036,$A$2:$A$2336,Table2[Any Transplants],"NOT FOUND")</f>
        <v>No</v>
      </c>
      <c r="I2036" t="str" cm="1">
        <f t="array" ref="I2036">_xlfn.XLOOKUP(A2036,$A$2:$A$2336,Table2[Cancer history],"NOT FOUND")</f>
        <v>No</v>
      </c>
      <c r="J2036" t="str">
        <f>_xlfn.XLOOKUP(A2036,Table3[customer_no],Table3[month],"NOT FOUND")</f>
        <v>Sep</v>
      </c>
      <c r="K2036" s="7">
        <f>_xlfn.XLOOKUP(A2036,Table3[customer_no],Table3[year_average],"NOT FOUND")</f>
        <v>1998</v>
      </c>
      <c r="L2036" cm="1">
        <f t="array" ref="L2036">_xlfn.XLOOKUP(A2036,Table3[customer_no],'Hospitalisation Details'!$D$2:$D$2344,"NOT FOUND")</f>
        <v>4</v>
      </c>
      <c r="M2036" s="33">
        <f>_xlfn.XLOOKUP(A2036,Table3[customer_no],Table3[dd/mm/yy],"NOT FOUND")</f>
        <v>36042</v>
      </c>
      <c r="N2036">
        <f>_xlfn.XLOOKUP(A2036,Table3[customer_no],Table3[age],"NOT FOUND")</f>
        <v>24</v>
      </c>
      <c r="O2036" cm="1">
        <f t="array" ref="O2036">_xlfn.XLOOKUP(A2036,Table3[customer_no],'Hospitalisation Details'!$E$2:$E$2344,"NOT FOUND")</f>
        <v>0</v>
      </c>
      <c r="P2036" t="str">
        <f>_xlfn.XLOOKUP(A2036,Table3[customer_no],Table3[hsplt_handled],"NOT FOUND")</f>
        <v>tier - 2</v>
      </c>
      <c r="Q2036" t="str">
        <f>_xlfn.XLOOKUP(A2036,Table3[customer_no],Table3[city_handled],"NOT FOUND")</f>
        <v>tier - 3</v>
      </c>
      <c r="R2036" t="str">
        <f>_xlfn.XLOOKUP(A2036,Table3[customer_no],Table3[state_id],"NOT FOUND")</f>
        <v>R1012</v>
      </c>
      <c r="S2036" s="34" cm="1">
        <f t="array" ref="S2036">_xlfn.XLOOKUP(A2036,Table3[customer_no],'Hospitalisation Details'!$F$2:$F$2344,"NOT FOUND")</f>
        <v>2855.44</v>
      </c>
      <c r="T2036" t="str">
        <f>_xlfn.XLOOKUP(A2036,Table2[Customer ID],Table2[BMI_category],"NOT FOUND")</f>
        <v>Obesity</v>
      </c>
      <c r="U2036" s="7">
        <f>_xlfn.XLOOKUP(A2036,Table2[Customer ID],Table2[no of surgery],"NOT FOUND")</f>
        <v>1</v>
      </c>
      <c r="V2036" t="str">
        <f>_xlfn.XLOOKUP(A2036,Table2[Customer ID],Table2[smoker_missing],"NOT FOUND")</f>
        <v>No</v>
      </c>
      <c r="W2036" t="str">
        <f t="shared" si="31"/>
        <v>Normal</v>
      </c>
      <c r="X2036" s="37">
        <f>SUM(Table5[[#This Row],[Title]:[Diabetes Level]])</f>
        <v>40962.075000000004</v>
      </c>
    </row>
    <row r="2037" spans="1:24" x14ac:dyDescent="0.25">
      <c r="A2037" t="s">
        <v>331</v>
      </c>
      <c r="B2037" t="str">
        <f>VLOOKUP(A2037,'Customer Names'!$A$2:$E$2336,3,FALSE)</f>
        <v>Ms.</v>
      </c>
      <c r="C2037" t="str">
        <f>_xlfn.XLOOKUP(A2037,$A$2:$A$2336,'Customer Names'!$D$2:$D$2336,"NOT FOUND")</f>
        <v>Melinda E.</v>
      </c>
      <c r="D2037" t="str">
        <f>_xlfn.XLOOKUP(A2037,$A$2:$A$2336,'Customer Names'!$E$2:$E$2336,"NOT FOUND")</f>
        <v>Liptak</v>
      </c>
      <c r="E2037" cm="1">
        <f t="array" ref="E2037">_xlfn.XLOOKUP(A2037,$A$2:$A$2336,Table2[BMI],"NOT FOUND")</f>
        <v>29.925000000000001</v>
      </c>
      <c r="F2037" cm="1">
        <f t="array" ref="F2037">_xlfn.XLOOKUP(A2037,$A$2:$A$2336,Table2[HBA1C],"NOT FOUND")</f>
        <v>5.3</v>
      </c>
      <c r="G2037" t="str" cm="1">
        <f t="array" ref="G2037">_xlfn.XLOOKUP(A2037,$A$2:$A$2336,Table2[Heart Issues],"NOT FOUND")</f>
        <v>No</v>
      </c>
      <c r="H2037" t="str" cm="1">
        <f t="array" ref="H2037">_xlfn.XLOOKUP(A2037,$A$2:$A$2336,Table2[Any Transplants],"NOT FOUND")</f>
        <v>No</v>
      </c>
      <c r="I2037" t="str" cm="1">
        <f t="array" ref="I2037">_xlfn.XLOOKUP(A2037,$A$2:$A$2336,Table2[Cancer history],"NOT FOUND")</f>
        <v>No</v>
      </c>
      <c r="J2037" t="str">
        <f>_xlfn.XLOOKUP(A2037,Table3[customer_no],Table3[month],"NOT FOUND")</f>
        <v>Jun</v>
      </c>
      <c r="K2037" s="7">
        <f>_xlfn.XLOOKUP(A2037,Table3[customer_no],Table3[year_average],"NOT FOUND")</f>
        <v>1998</v>
      </c>
      <c r="L2037" cm="1">
        <f t="array" ref="L2037">_xlfn.XLOOKUP(A2037,Table3[customer_no],'Hospitalisation Details'!$D$2:$D$2344,"NOT FOUND")</f>
        <v>17</v>
      </c>
      <c r="M2037" s="33">
        <f>_xlfn.XLOOKUP(A2037,Table3[customer_no],Table3[dd/mm/yy],"NOT FOUND")</f>
        <v>35963</v>
      </c>
      <c r="N2037">
        <f>_xlfn.XLOOKUP(A2037,Table3[customer_no],Table3[age],"NOT FOUND")</f>
        <v>24</v>
      </c>
      <c r="O2037" cm="1">
        <f t="array" ref="O2037">_xlfn.XLOOKUP(A2037,Table3[customer_no],'Hospitalisation Details'!$E$2:$E$2344,"NOT FOUND")</f>
        <v>0</v>
      </c>
      <c r="P2037" t="str">
        <f>_xlfn.XLOOKUP(A2037,Table3[customer_no],Table3[hsplt_handled],"NOT FOUND")</f>
        <v>tier - 2</v>
      </c>
      <c r="Q2037" t="str">
        <f>_xlfn.XLOOKUP(A2037,Table3[customer_no],Table3[city_handled],"NOT FOUND")</f>
        <v>tier - 3</v>
      </c>
      <c r="R2037" t="str">
        <f>_xlfn.XLOOKUP(A2037,Table3[customer_no],Table3[state_id],"NOT FOUND")</f>
        <v>R1012</v>
      </c>
      <c r="S2037" s="34" cm="1">
        <f t="array" ref="S2037">_xlfn.XLOOKUP(A2037,Table3[customer_no],'Hospitalisation Details'!$F$2:$F$2344,"NOT FOUND")</f>
        <v>2850.68</v>
      </c>
      <c r="T2037" t="str">
        <f>_xlfn.XLOOKUP(A2037,Table2[Customer ID],Table2[BMI_category],"NOT FOUND")</f>
        <v>Overweight</v>
      </c>
      <c r="U2037" s="7">
        <f>_xlfn.XLOOKUP(A2037,Table2[Customer ID],Table2[no of surgery],"NOT FOUND")</f>
        <v>1</v>
      </c>
      <c r="V2037" t="str">
        <f>_xlfn.XLOOKUP(A2037,Table2[Customer ID],Table2[smoker_missing],"NOT FOUND")</f>
        <v>No</v>
      </c>
      <c r="W2037" t="str">
        <f t="shared" si="31"/>
        <v>Normal</v>
      </c>
      <c r="X2037" s="37">
        <f>SUM(Table5[[#This Row],[Title]:[Diabetes Level]])</f>
        <v>40888.904999999999</v>
      </c>
    </row>
    <row r="2038" spans="1:24" x14ac:dyDescent="0.25">
      <c r="A2038" t="s">
        <v>330</v>
      </c>
      <c r="B2038" t="str">
        <f>VLOOKUP(A2038,'Customer Names'!$A$2:$E$2336,3,FALSE)</f>
        <v>Ms.</v>
      </c>
      <c r="C2038" t="str">
        <f>_xlfn.XLOOKUP(A2038,$A$2:$A$2336,'Customer Names'!$D$2:$D$2336,"NOT FOUND")</f>
        <v>Ashley M</v>
      </c>
      <c r="D2038" t="str">
        <f>_xlfn.XLOOKUP(A2038,$A$2:$A$2336,'Customer Names'!$E$2:$E$2336,"NOT FOUND")</f>
        <v>Kellam</v>
      </c>
      <c r="E2038" cm="1">
        <f t="array" ref="E2038">_xlfn.XLOOKUP(A2038,$A$2:$A$2336,Table2[BMI],"NOT FOUND")</f>
        <v>24.225000000000001</v>
      </c>
      <c r="F2038" cm="1">
        <f t="array" ref="F2038">_xlfn.XLOOKUP(A2038,$A$2:$A$2336,Table2[HBA1C],"NOT FOUND")</f>
        <v>4.42</v>
      </c>
      <c r="G2038" t="str" cm="1">
        <f t="array" ref="G2038">_xlfn.XLOOKUP(A2038,$A$2:$A$2336,Table2[Heart Issues],"NOT FOUND")</f>
        <v>No</v>
      </c>
      <c r="H2038" t="str" cm="1">
        <f t="array" ref="H2038">_xlfn.XLOOKUP(A2038,$A$2:$A$2336,Table2[Any Transplants],"NOT FOUND")</f>
        <v>No</v>
      </c>
      <c r="I2038" t="str" cm="1">
        <f t="array" ref="I2038">_xlfn.XLOOKUP(A2038,$A$2:$A$2336,Table2[Cancer history],"NOT FOUND")</f>
        <v>No</v>
      </c>
      <c r="J2038" t="str">
        <f>_xlfn.XLOOKUP(A2038,Table3[customer_no],Table3[month],"NOT FOUND")</f>
        <v>Nov</v>
      </c>
      <c r="K2038" s="7">
        <f>_xlfn.XLOOKUP(A2038,Table3[customer_no],Table3[year_average],"NOT FOUND")</f>
        <v>1998</v>
      </c>
      <c r="L2038" cm="1">
        <f t="array" ref="L2038">_xlfn.XLOOKUP(A2038,Table3[customer_no],'Hospitalisation Details'!$D$2:$D$2344,"NOT FOUND")</f>
        <v>15</v>
      </c>
      <c r="M2038" s="33">
        <f>_xlfn.XLOOKUP(A2038,Table3[customer_no],Table3[dd/mm/yy],"NOT FOUND")</f>
        <v>36114</v>
      </c>
      <c r="N2038">
        <f>_xlfn.XLOOKUP(A2038,Table3[customer_no],Table3[age],"NOT FOUND")</f>
        <v>24</v>
      </c>
      <c r="O2038" cm="1">
        <f t="array" ref="O2038">_xlfn.XLOOKUP(A2038,Table3[customer_no],'Hospitalisation Details'!$E$2:$E$2344,"NOT FOUND")</f>
        <v>0</v>
      </c>
      <c r="P2038" t="str">
        <f>_xlfn.XLOOKUP(A2038,Table3[customer_no],Table3[hsplt_handled],"NOT FOUND")</f>
        <v>tier - 2</v>
      </c>
      <c r="Q2038" t="str">
        <f>_xlfn.XLOOKUP(A2038,Table3[customer_no],Table3[city_handled],"NOT FOUND")</f>
        <v>tier - 3</v>
      </c>
      <c r="R2038" t="str">
        <f>_xlfn.XLOOKUP(A2038,Table3[customer_no],Table3[state_id],"NOT FOUND")</f>
        <v>R1012</v>
      </c>
      <c r="S2038" s="34" cm="1">
        <f t="array" ref="S2038">_xlfn.XLOOKUP(A2038,Table3[customer_no],'Hospitalisation Details'!$F$2:$F$2344,"NOT FOUND")</f>
        <v>2842.76</v>
      </c>
      <c r="T2038" t="str">
        <f>_xlfn.XLOOKUP(A2038,Table2[Customer ID],Table2[BMI_category],"NOT FOUND")</f>
        <v>Normal Weight</v>
      </c>
      <c r="U2038" s="7">
        <f>_xlfn.XLOOKUP(A2038,Table2[Customer ID],Table2[no of surgery],"NOT FOUND")</f>
        <v>1</v>
      </c>
      <c r="V2038" t="str">
        <f>_xlfn.XLOOKUP(A2038,Table2[Customer ID],Table2[smoker_missing],"NOT FOUND")</f>
        <v>No</v>
      </c>
      <c r="W2038" t="str">
        <f t="shared" si="31"/>
        <v>Normal</v>
      </c>
      <c r="X2038" s="37">
        <f>SUM(Table5[[#This Row],[Title]:[Diabetes Level]])</f>
        <v>41023.404999999999</v>
      </c>
    </row>
    <row r="2039" spans="1:24" x14ac:dyDescent="0.25">
      <c r="A2039" t="s">
        <v>329</v>
      </c>
      <c r="B2039" t="str">
        <f>VLOOKUP(A2039,'Customer Names'!$A$2:$E$2336,3,FALSE)</f>
        <v>Ms.</v>
      </c>
      <c r="C2039" t="str">
        <f>_xlfn.XLOOKUP(A2039,$A$2:$A$2336,'Customer Names'!$D$2:$D$2336,"NOT FOUND")</f>
        <v>Stephanie</v>
      </c>
      <c r="D2039" t="str">
        <f>_xlfn.XLOOKUP(A2039,$A$2:$A$2336,'Customer Names'!$E$2:$E$2336,"NOT FOUND")</f>
        <v>Gordon</v>
      </c>
      <c r="E2039" cm="1">
        <f t="array" ref="E2039">_xlfn.XLOOKUP(A2039,$A$2:$A$2336,Table2[BMI],"NOT FOUND")</f>
        <v>29.68</v>
      </c>
      <c r="F2039" cm="1">
        <f t="array" ref="F2039">_xlfn.XLOOKUP(A2039,$A$2:$A$2336,Table2[HBA1C],"NOT FOUND")</f>
        <v>5.68</v>
      </c>
      <c r="G2039" t="str" cm="1">
        <f t="array" ref="G2039">_xlfn.XLOOKUP(A2039,$A$2:$A$2336,Table2[Heart Issues],"NOT FOUND")</f>
        <v>No</v>
      </c>
      <c r="H2039" t="str" cm="1">
        <f t="array" ref="H2039">_xlfn.XLOOKUP(A2039,$A$2:$A$2336,Table2[Any Transplants],"NOT FOUND")</f>
        <v>yes</v>
      </c>
      <c r="I2039" t="str" cm="1">
        <f t="array" ref="I2039">_xlfn.XLOOKUP(A2039,$A$2:$A$2336,Table2[Cancer history],"NOT FOUND")</f>
        <v>No</v>
      </c>
      <c r="J2039" t="str">
        <f>_xlfn.XLOOKUP(A2039,Table3[customer_no],Table3[month],"NOT FOUND")</f>
        <v>Oct</v>
      </c>
      <c r="K2039" s="7">
        <f>_xlfn.XLOOKUP(A2039,Table3[customer_no],Table3[year_average],"NOT FOUND")</f>
        <v>2000</v>
      </c>
      <c r="L2039" cm="1">
        <f t="array" ref="L2039">_xlfn.XLOOKUP(A2039,Table3[customer_no],'Hospitalisation Details'!$D$2:$D$2344,"NOT FOUND")</f>
        <v>1</v>
      </c>
      <c r="M2039" s="33">
        <f>_xlfn.XLOOKUP(A2039,Table3[customer_no],Table3[dd/mm/yy],"NOT FOUND")</f>
        <v>36800</v>
      </c>
      <c r="N2039">
        <f>_xlfn.XLOOKUP(A2039,Table3[customer_no],Table3[age],"NOT FOUND")</f>
        <v>22</v>
      </c>
      <c r="O2039" cm="1">
        <f t="array" ref="O2039">_xlfn.XLOOKUP(A2039,Table3[customer_no],'Hospitalisation Details'!$E$2:$E$2344,"NOT FOUND")</f>
        <v>0</v>
      </c>
      <c r="P2039" t="str">
        <f>_xlfn.XLOOKUP(A2039,Table3[customer_no],Table3[hsplt_handled],"NOT FOUND")</f>
        <v>tier - 2</v>
      </c>
      <c r="Q2039" t="str">
        <f>_xlfn.XLOOKUP(A2039,Table3[customer_no],Table3[city_handled],"NOT FOUND")</f>
        <v>tier - 3</v>
      </c>
      <c r="R2039" t="str">
        <f>_xlfn.XLOOKUP(A2039,Table3[customer_no],Table3[state_id],"NOT FOUND")</f>
        <v>R1011</v>
      </c>
      <c r="S2039" s="34" cm="1">
        <f t="array" ref="S2039">_xlfn.XLOOKUP(A2039,Table3[customer_no],'Hospitalisation Details'!$F$2:$F$2344,"NOT FOUND")</f>
        <v>2819.51</v>
      </c>
      <c r="T2039" t="str">
        <f>_xlfn.XLOOKUP(A2039,Table2[Customer ID],Table2[BMI_category],"NOT FOUND")</f>
        <v>Overweight</v>
      </c>
      <c r="U2039" s="7">
        <f>_xlfn.XLOOKUP(A2039,Table2[Customer ID],Table2[no of surgery],"NOT FOUND")</f>
        <v>1</v>
      </c>
      <c r="V2039" t="str">
        <f>_xlfn.XLOOKUP(A2039,Table2[Customer ID],Table2[smoker_missing],"NOT FOUND")</f>
        <v>No</v>
      </c>
      <c r="W2039" t="str">
        <f t="shared" si="31"/>
        <v>Normal</v>
      </c>
      <c r="X2039" s="37">
        <f>SUM(Table5[[#This Row],[Title]:[Diabetes Level]])</f>
        <v>41678.870000000003</v>
      </c>
    </row>
    <row r="2040" spans="1:24" x14ac:dyDescent="0.25">
      <c r="A2040" t="s">
        <v>328</v>
      </c>
      <c r="B2040" t="str">
        <f>VLOOKUP(A2040,'Customer Names'!$A$2:$E$2336,3,FALSE)</f>
        <v>Mr.</v>
      </c>
      <c r="C2040" t="str">
        <f>_xlfn.XLOOKUP(A2040,$A$2:$A$2336,'Customer Names'!$D$2:$D$2336,"NOT FOUND")</f>
        <v>Sean P.</v>
      </c>
      <c r="D2040" t="str">
        <f>_xlfn.XLOOKUP(A2040,$A$2:$A$2336,'Customer Names'!$E$2:$E$2336,"NOT FOUND")</f>
        <v>Hyland</v>
      </c>
      <c r="E2040" cm="1">
        <f t="array" ref="E2040">_xlfn.XLOOKUP(A2040,$A$2:$A$2336,Table2[BMI],"NOT FOUND")</f>
        <v>20.614999999999998</v>
      </c>
      <c r="F2040" cm="1">
        <f t="array" ref="F2040">_xlfn.XLOOKUP(A2040,$A$2:$A$2336,Table2[HBA1C],"NOT FOUND")</f>
        <v>6.05</v>
      </c>
      <c r="G2040" t="str" cm="1">
        <f t="array" ref="G2040">_xlfn.XLOOKUP(A2040,$A$2:$A$2336,Table2[Heart Issues],"NOT FOUND")</f>
        <v>No</v>
      </c>
      <c r="H2040" t="str" cm="1">
        <f t="array" ref="H2040">_xlfn.XLOOKUP(A2040,$A$2:$A$2336,Table2[Any Transplants],"NOT FOUND")</f>
        <v>No</v>
      </c>
      <c r="I2040" t="str" cm="1">
        <f t="array" ref="I2040">_xlfn.XLOOKUP(A2040,$A$2:$A$2336,Table2[Cancer history],"NOT FOUND")</f>
        <v>Yes</v>
      </c>
      <c r="J2040" t="str">
        <f>_xlfn.XLOOKUP(A2040,Table3[customer_no],Table3[month],"NOT FOUND")</f>
        <v>Sep</v>
      </c>
      <c r="K2040" s="7">
        <f>_xlfn.XLOOKUP(A2040,Table3[customer_no],Table3[year_average],"NOT FOUND")</f>
        <v>2003</v>
      </c>
      <c r="L2040" cm="1">
        <f t="array" ref="L2040">_xlfn.XLOOKUP(A2040,Table3[customer_no],'Hospitalisation Details'!$D$2:$D$2344,"NOT FOUND")</f>
        <v>23</v>
      </c>
      <c r="M2040" s="33">
        <f>_xlfn.XLOOKUP(A2040,Table3[customer_no],Table3[dd/mm/yy],"NOT FOUND")</f>
        <v>37887</v>
      </c>
      <c r="N2040">
        <f>_xlfn.XLOOKUP(A2040,Table3[customer_no],Table3[age],"NOT FOUND")</f>
        <v>19</v>
      </c>
      <c r="O2040" cm="1">
        <f t="array" ref="O2040">_xlfn.XLOOKUP(A2040,Table3[customer_no],'Hospitalisation Details'!$E$2:$E$2344,"NOT FOUND")</f>
        <v>2</v>
      </c>
      <c r="P2040" t="str">
        <f>_xlfn.XLOOKUP(A2040,Table3[customer_no],Table3[hsplt_handled],"NOT FOUND")</f>
        <v>tier - 2</v>
      </c>
      <c r="Q2040" t="str">
        <f>_xlfn.XLOOKUP(A2040,Table3[customer_no],Table3[city_handled],"NOT FOUND")</f>
        <v>tier - 1</v>
      </c>
      <c r="R2040" t="str">
        <f>_xlfn.XLOOKUP(A2040,Table3[customer_no],Table3[state_id],"NOT FOUND")</f>
        <v>R1012</v>
      </c>
      <c r="S2040" s="34" cm="1">
        <f t="array" ref="S2040">_xlfn.XLOOKUP(A2040,Table3[customer_no],'Hospitalisation Details'!$F$2:$F$2344,"NOT FOUND")</f>
        <v>2803.7</v>
      </c>
      <c r="T2040" t="str">
        <f>_xlfn.XLOOKUP(A2040,Table2[Customer ID],Table2[BMI_category],"NOT FOUND")</f>
        <v>Normal Weight</v>
      </c>
      <c r="U2040" s="7">
        <f>_xlfn.XLOOKUP(A2040,Table2[Customer ID],Table2[no of surgery],"NOT FOUND")</f>
        <v>1</v>
      </c>
      <c r="V2040" t="str">
        <f>_xlfn.XLOOKUP(A2040,Table2[Customer ID],Table2[smoker_missing],"NOT FOUND")</f>
        <v>No</v>
      </c>
      <c r="W2040" t="str">
        <f t="shared" si="31"/>
        <v>Prediabetes</v>
      </c>
      <c r="X2040" s="37">
        <f>SUM(Table5[[#This Row],[Title]:[Diabetes Level]])</f>
        <v>42765.364999999998</v>
      </c>
    </row>
    <row r="2041" spans="1:24" x14ac:dyDescent="0.25">
      <c r="A2041" t="s">
        <v>327</v>
      </c>
      <c r="B2041" t="str">
        <f>VLOOKUP(A2041,'Customer Names'!$A$2:$E$2336,3,FALSE)</f>
        <v>Ms.</v>
      </c>
      <c r="C2041" t="str">
        <f>_xlfn.XLOOKUP(A2041,$A$2:$A$2336,'Customer Names'!$D$2:$D$2336,"NOT FOUND")</f>
        <v>Emily G</v>
      </c>
      <c r="D2041" t="str">
        <f>_xlfn.XLOOKUP(A2041,$A$2:$A$2336,'Customer Names'!$E$2:$E$2336,"NOT FOUND")</f>
        <v>Wagoner</v>
      </c>
      <c r="E2041" cm="1">
        <f t="array" ref="E2041">_xlfn.XLOOKUP(A2041,$A$2:$A$2336,Table2[BMI],"NOT FOUND")</f>
        <v>32.119999999999997</v>
      </c>
      <c r="F2041" cm="1">
        <f t="array" ref="F2041">_xlfn.XLOOKUP(A2041,$A$2:$A$2336,Table2[HBA1C],"NOT FOUND")</f>
        <v>5.33</v>
      </c>
      <c r="G2041" t="str" cm="1">
        <f t="array" ref="G2041">_xlfn.XLOOKUP(A2041,$A$2:$A$2336,Table2[Heart Issues],"NOT FOUND")</f>
        <v>No</v>
      </c>
      <c r="H2041" t="str" cm="1">
        <f t="array" ref="H2041">_xlfn.XLOOKUP(A2041,$A$2:$A$2336,Table2[Any Transplants],"NOT FOUND")</f>
        <v>yes</v>
      </c>
      <c r="I2041" t="str" cm="1">
        <f t="array" ref="I2041">_xlfn.XLOOKUP(A2041,$A$2:$A$2336,Table2[Cancer history],"NOT FOUND")</f>
        <v>No</v>
      </c>
      <c r="J2041" t="str">
        <f>_xlfn.XLOOKUP(A2041,Table3[customer_no],Table3[month],"NOT FOUND")</f>
        <v>Aug</v>
      </c>
      <c r="K2041" s="7">
        <f>_xlfn.XLOOKUP(A2041,Table3[customer_no],Table3[year_average],"NOT FOUND")</f>
        <v>2004</v>
      </c>
      <c r="L2041" cm="1">
        <f t="array" ref="L2041">_xlfn.XLOOKUP(A2041,Table3[customer_no],'Hospitalisation Details'!$D$2:$D$2344,"NOT FOUND")</f>
        <v>4</v>
      </c>
      <c r="M2041" s="33">
        <f>_xlfn.XLOOKUP(A2041,Table3[customer_no],Table3[dd/mm/yy],"NOT FOUND")</f>
        <v>38203</v>
      </c>
      <c r="N2041">
        <f>_xlfn.XLOOKUP(A2041,Table3[customer_no],Table3[age],"NOT FOUND")</f>
        <v>18</v>
      </c>
      <c r="O2041" cm="1">
        <f t="array" ref="O2041">_xlfn.XLOOKUP(A2041,Table3[customer_no],'Hospitalisation Details'!$E$2:$E$2344,"NOT FOUND")</f>
        <v>2</v>
      </c>
      <c r="P2041" t="str">
        <f>_xlfn.XLOOKUP(A2041,Table3[customer_no],Table3[hsplt_handled],"NOT FOUND")</f>
        <v>tier - 2</v>
      </c>
      <c r="Q2041" t="str">
        <f>_xlfn.XLOOKUP(A2041,Table3[customer_no],Table3[city_handled],"NOT FOUND")</f>
        <v>tier - 3</v>
      </c>
      <c r="R2041" t="str">
        <f>_xlfn.XLOOKUP(A2041,Table3[customer_no],Table3[state_id],"NOT FOUND")</f>
        <v>R1013</v>
      </c>
      <c r="S2041" s="34" cm="1">
        <f t="array" ref="S2041">_xlfn.XLOOKUP(A2041,Table3[customer_no],'Hospitalisation Details'!$F$2:$F$2344,"NOT FOUND")</f>
        <v>2801.26</v>
      </c>
      <c r="T2041" t="str">
        <f>_xlfn.XLOOKUP(A2041,Table2[Customer ID],Table2[BMI_category],"NOT FOUND")</f>
        <v>Obesity</v>
      </c>
      <c r="U2041" s="7">
        <f>_xlfn.XLOOKUP(A2041,Table2[Customer ID],Table2[no of surgery],"NOT FOUND")</f>
        <v>1</v>
      </c>
      <c r="V2041" t="str">
        <f>_xlfn.XLOOKUP(A2041,Table2[Customer ID],Table2[smoker_missing],"NOT FOUND")</f>
        <v>No</v>
      </c>
      <c r="W2041" t="str">
        <f t="shared" si="31"/>
        <v>Normal</v>
      </c>
      <c r="X2041" s="37">
        <f>SUM(Table5[[#This Row],[Title]:[Diabetes Level]])</f>
        <v>43070.71</v>
      </c>
    </row>
    <row r="2042" spans="1:24" x14ac:dyDescent="0.25">
      <c r="A2042" t="s">
        <v>326</v>
      </c>
      <c r="B2042" t="str">
        <f>VLOOKUP(A2042,'Customer Names'!$A$2:$E$2336,3,FALSE)</f>
        <v>Mr.</v>
      </c>
      <c r="C2042" t="str">
        <f>_xlfn.XLOOKUP(A2042,$A$2:$A$2336,'Customer Names'!$D$2:$D$2336,"NOT FOUND")</f>
        <v>Malcolm</v>
      </c>
      <c r="D2042" t="str">
        <f>_xlfn.XLOOKUP(A2042,$A$2:$A$2336,'Customer Names'!$E$2:$E$2336,"NOT FOUND")</f>
        <v>Thomas</v>
      </c>
      <c r="E2042" cm="1">
        <f t="array" ref="E2042">_xlfn.XLOOKUP(A2042,$A$2:$A$2336,Table2[BMI],"NOT FOUND")</f>
        <v>27.36</v>
      </c>
      <c r="F2042" cm="1">
        <f t="array" ref="F2042">_xlfn.XLOOKUP(A2042,$A$2:$A$2336,Table2[HBA1C],"NOT FOUND")</f>
        <v>6.22</v>
      </c>
      <c r="G2042" t="str" cm="1">
        <f t="array" ref="G2042">_xlfn.XLOOKUP(A2042,$A$2:$A$2336,Table2[Heart Issues],"NOT FOUND")</f>
        <v>No</v>
      </c>
      <c r="H2042" t="str" cm="1">
        <f t="array" ref="H2042">_xlfn.XLOOKUP(A2042,$A$2:$A$2336,Table2[Any Transplants],"NOT FOUND")</f>
        <v>No</v>
      </c>
      <c r="I2042" t="str" cm="1">
        <f t="array" ref="I2042">_xlfn.XLOOKUP(A2042,$A$2:$A$2336,Table2[Cancer history],"NOT FOUND")</f>
        <v>No</v>
      </c>
      <c r="J2042" t="str">
        <f>_xlfn.XLOOKUP(A2042,Table3[customer_no],Table3[month],"NOT FOUND")</f>
        <v>Dec</v>
      </c>
      <c r="K2042" s="7">
        <f>_xlfn.XLOOKUP(A2042,Table3[customer_no],Table3[year_average],"NOT FOUND")</f>
        <v>1999</v>
      </c>
      <c r="L2042" cm="1">
        <f t="array" ref="L2042">_xlfn.XLOOKUP(A2042,Table3[customer_no],'Hospitalisation Details'!$D$2:$D$2344,"NOT FOUND")</f>
        <v>24</v>
      </c>
      <c r="M2042" s="33">
        <f>_xlfn.XLOOKUP(A2042,Table3[customer_no],Table3[dd/mm/yy],"NOT FOUND")</f>
        <v>36518</v>
      </c>
      <c r="N2042">
        <f>_xlfn.XLOOKUP(A2042,Table3[customer_no],Table3[age],"NOT FOUND")</f>
        <v>23</v>
      </c>
      <c r="O2042" cm="1">
        <f t="array" ref="O2042">_xlfn.XLOOKUP(A2042,Table3[customer_no],'Hospitalisation Details'!$E$2:$E$2344,"NOT FOUND")</f>
        <v>1</v>
      </c>
      <c r="P2042" t="str">
        <f>_xlfn.XLOOKUP(A2042,Table3[customer_no],Table3[hsplt_handled],"NOT FOUND")</f>
        <v>tier - 2</v>
      </c>
      <c r="Q2042" t="str">
        <f>_xlfn.XLOOKUP(A2042,Table3[customer_no],Table3[city_handled],"NOT FOUND")</f>
        <v>tier - 3</v>
      </c>
      <c r="R2042" t="str">
        <f>_xlfn.XLOOKUP(A2042,Table3[customer_no],Table3[state_id],"NOT FOUND")</f>
        <v>R1012</v>
      </c>
      <c r="S2042" s="34" cm="1">
        <f t="array" ref="S2042">_xlfn.XLOOKUP(A2042,Table3[customer_no],'Hospitalisation Details'!$F$2:$F$2344,"NOT FOUND")</f>
        <v>2789.06</v>
      </c>
      <c r="T2042" t="str">
        <f>_xlfn.XLOOKUP(A2042,Table2[Customer ID],Table2[BMI_category],"NOT FOUND")</f>
        <v>Overweight</v>
      </c>
      <c r="U2042" s="7">
        <f>_xlfn.XLOOKUP(A2042,Table2[Customer ID],Table2[no of surgery],"NOT FOUND")</f>
        <v>0</v>
      </c>
      <c r="V2042" t="str">
        <f>_xlfn.XLOOKUP(A2042,Table2[Customer ID],Table2[smoker_missing],"NOT FOUND")</f>
        <v>No</v>
      </c>
      <c r="W2042" t="str">
        <f t="shared" si="31"/>
        <v>Prediabetes</v>
      </c>
      <c r="X2042" s="37">
        <f>SUM(Table5[[#This Row],[Title]:[Diabetes Level]])</f>
        <v>41387.64</v>
      </c>
    </row>
    <row r="2043" spans="1:24" x14ac:dyDescent="0.25">
      <c r="A2043" t="s">
        <v>325</v>
      </c>
      <c r="B2043" t="str">
        <f>VLOOKUP(A2043,'Customer Names'!$A$2:$E$2336,3,FALSE)</f>
        <v>Mr.</v>
      </c>
      <c r="C2043" t="str">
        <f>_xlfn.XLOOKUP(A2043,$A$2:$A$2336,'Customer Names'!$D$2:$D$2336,"NOT FOUND")</f>
        <v>Danilo</v>
      </c>
      <c r="D2043" t="str">
        <f>_xlfn.XLOOKUP(A2043,$A$2:$A$2336,'Customer Names'!$E$2:$E$2336,"NOT FOUND")</f>
        <v>Goffi</v>
      </c>
      <c r="E2043" cm="1">
        <f t="array" ref="E2043">_xlfn.XLOOKUP(A2043,$A$2:$A$2336,Table2[BMI],"NOT FOUND")</f>
        <v>17.385000000000002</v>
      </c>
      <c r="F2043" cm="1">
        <f t="array" ref="F2043">_xlfn.XLOOKUP(A2043,$A$2:$A$2336,Table2[HBA1C],"NOT FOUND")</f>
        <v>5.84</v>
      </c>
      <c r="G2043" t="str" cm="1">
        <f t="array" ref="G2043">_xlfn.XLOOKUP(A2043,$A$2:$A$2336,Table2[Heart Issues],"NOT FOUND")</f>
        <v>No</v>
      </c>
      <c r="H2043" t="str" cm="1">
        <f t="array" ref="H2043">_xlfn.XLOOKUP(A2043,$A$2:$A$2336,Table2[Any Transplants],"NOT FOUND")</f>
        <v>No</v>
      </c>
      <c r="I2043" t="str" cm="1">
        <f t="array" ref="I2043">_xlfn.XLOOKUP(A2043,$A$2:$A$2336,Table2[Cancer history],"NOT FOUND")</f>
        <v>No</v>
      </c>
      <c r="J2043" t="str">
        <f>_xlfn.XLOOKUP(A2043,Table3[customer_no],Table3[month],"NOT FOUND")</f>
        <v>Aug</v>
      </c>
      <c r="K2043" s="7">
        <f>_xlfn.XLOOKUP(A2043,Table3[customer_no],Table3[year_average],"NOT FOUND")</f>
        <v>1999</v>
      </c>
      <c r="L2043" cm="1">
        <f t="array" ref="L2043">_xlfn.XLOOKUP(A2043,Table3[customer_no],'Hospitalisation Details'!$D$2:$D$2344,"NOT FOUND")</f>
        <v>29</v>
      </c>
      <c r="M2043" s="33">
        <f>_xlfn.XLOOKUP(A2043,Table3[customer_no],Table3[dd/mm/yy],"NOT FOUND")</f>
        <v>36401</v>
      </c>
      <c r="N2043">
        <f>_xlfn.XLOOKUP(A2043,Table3[customer_no],Table3[age],"NOT FOUND")</f>
        <v>23</v>
      </c>
      <c r="O2043" cm="1">
        <f t="array" ref="O2043">_xlfn.XLOOKUP(A2043,Table3[customer_no],'Hospitalisation Details'!$E$2:$E$2344,"NOT FOUND")</f>
        <v>1</v>
      </c>
      <c r="P2043" t="str">
        <f>_xlfn.XLOOKUP(A2043,Table3[customer_no],Table3[hsplt_handled],"NOT FOUND")</f>
        <v>tier - 2</v>
      </c>
      <c r="Q2043" t="str">
        <f>_xlfn.XLOOKUP(A2043,Table3[customer_no],Table3[city_handled],"NOT FOUND")</f>
        <v>tier - 1</v>
      </c>
      <c r="R2043" t="str">
        <f>_xlfn.XLOOKUP(A2043,Table3[customer_no],Table3[state_id],"NOT FOUND")</f>
        <v>R1012</v>
      </c>
      <c r="S2043" s="34" cm="1">
        <f t="array" ref="S2043">_xlfn.XLOOKUP(A2043,Table3[customer_no],'Hospitalisation Details'!$F$2:$F$2344,"NOT FOUND")</f>
        <v>2775.19</v>
      </c>
      <c r="T2043" t="str">
        <f>_xlfn.XLOOKUP(A2043,Table2[Customer ID],Table2[BMI_category],"NOT FOUND")</f>
        <v>Underweight</v>
      </c>
      <c r="U2043" s="7">
        <f>_xlfn.XLOOKUP(A2043,Table2[Customer ID],Table2[no of surgery],"NOT FOUND")</f>
        <v>0</v>
      </c>
      <c r="V2043" t="str">
        <f>_xlfn.XLOOKUP(A2043,Table2[Customer ID],Table2[smoker_missing],"NOT FOUND")</f>
        <v>No</v>
      </c>
      <c r="W2043" t="str">
        <f t="shared" si="31"/>
        <v>Prediabetes</v>
      </c>
      <c r="X2043" s="37">
        <f>SUM(Table5[[#This Row],[Title]:[Diabetes Level]])</f>
        <v>41251.415000000001</v>
      </c>
    </row>
    <row r="2044" spans="1:24" x14ac:dyDescent="0.25">
      <c r="A2044" t="s">
        <v>324</v>
      </c>
      <c r="B2044" t="str">
        <f>VLOOKUP(A2044,'Customer Names'!$A$2:$E$2336,3,FALSE)</f>
        <v>Mr.</v>
      </c>
      <c r="C2044" t="str">
        <f>_xlfn.XLOOKUP(A2044,$A$2:$A$2336,'Customer Names'!$D$2:$D$2336,"NOT FOUND")</f>
        <v>Mikko</v>
      </c>
      <c r="D2044" t="str">
        <f>_xlfn.XLOOKUP(A2044,$A$2:$A$2336,'Customer Names'!$E$2:$E$2336,"NOT FOUND")</f>
        <v>Salovaara</v>
      </c>
      <c r="E2044" cm="1">
        <f t="array" ref="E2044">_xlfn.XLOOKUP(A2044,$A$2:$A$2336,Table2[BMI],"NOT FOUND")</f>
        <v>30.13</v>
      </c>
      <c r="F2044" cm="1">
        <f t="array" ref="F2044">_xlfn.XLOOKUP(A2044,$A$2:$A$2336,Table2[HBA1C],"NOT FOUND")</f>
        <v>5.71</v>
      </c>
      <c r="G2044" t="str" cm="1">
        <f t="array" ref="G2044">_xlfn.XLOOKUP(A2044,$A$2:$A$2336,Table2[Heart Issues],"NOT FOUND")</f>
        <v>No</v>
      </c>
      <c r="H2044" t="str" cm="1">
        <f t="array" ref="H2044">_xlfn.XLOOKUP(A2044,$A$2:$A$2336,Table2[Any Transplants],"NOT FOUND")</f>
        <v>yes</v>
      </c>
      <c r="I2044" t="str" cm="1">
        <f t="array" ref="I2044">_xlfn.XLOOKUP(A2044,$A$2:$A$2336,Table2[Cancer history],"NOT FOUND")</f>
        <v>No</v>
      </c>
      <c r="J2044" t="str">
        <f>_xlfn.XLOOKUP(A2044,Table3[customer_no],Table3[month],"NOT FOUND")</f>
        <v>Nov</v>
      </c>
      <c r="K2044" s="7">
        <f>_xlfn.XLOOKUP(A2044,Table3[customer_no],Table3[year_average],"NOT FOUND")</f>
        <v>2004</v>
      </c>
      <c r="L2044" cm="1">
        <f t="array" ref="L2044">_xlfn.XLOOKUP(A2044,Table3[customer_no],'Hospitalisation Details'!$D$2:$D$2344,"NOT FOUND")</f>
        <v>14</v>
      </c>
      <c r="M2044" s="33">
        <f>_xlfn.XLOOKUP(A2044,Table3[customer_no],Table3[dd/mm/yy],"NOT FOUND")</f>
        <v>38305</v>
      </c>
      <c r="N2044">
        <f>_xlfn.XLOOKUP(A2044,Table3[customer_no],Table3[age],"NOT FOUND")</f>
        <v>18</v>
      </c>
      <c r="O2044" cm="1">
        <f t="array" ref="O2044">_xlfn.XLOOKUP(A2044,Table3[customer_no],'Hospitalisation Details'!$E$2:$E$2344,"NOT FOUND")</f>
        <v>0</v>
      </c>
      <c r="P2044" t="str">
        <f>_xlfn.XLOOKUP(A2044,Table3[customer_no],Table3[hsplt_handled],"NOT FOUND")</f>
        <v>tier - 2</v>
      </c>
      <c r="Q2044" t="str">
        <f>_xlfn.XLOOKUP(A2044,Table3[customer_no],Table3[city_handled],"NOT FOUND")</f>
        <v>tier - 1</v>
      </c>
      <c r="R2044" t="str">
        <f>_xlfn.XLOOKUP(A2044,Table3[customer_no],Table3[state_id],"NOT FOUND")</f>
        <v>R1021</v>
      </c>
      <c r="S2044" s="34" cm="1">
        <f t="array" ref="S2044">_xlfn.XLOOKUP(A2044,Table3[customer_no],'Hospitalisation Details'!$F$2:$F$2344,"NOT FOUND")</f>
        <v>2773.46</v>
      </c>
      <c r="T2044" t="str">
        <f>_xlfn.XLOOKUP(A2044,Table2[Customer ID],Table2[BMI_category],"NOT FOUND")</f>
        <v>Obesity</v>
      </c>
      <c r="U2044" s="7">
        <f>_xlfn.XLOOKUP(A2044,Table2[Customer ID],Table2[no of surgery],"NOT FOUND")</f>
        <v>1</v>
      </c>
      <c r="V2044" t="str">
        <f>_xlfn.XLOOKUP(A2044,Table2[Customer ID],Table2[smoker_missing],"NOT FOUND")</f>
        <v>No</v>
      </c>
      <c r="W2044" t="str">
        <f t="shared" si="31"/>
        <v>Prediabetes</v>
      </c>
      <c r="X2044" s="37">
        <f>SUM(Table5[[#This Row],[Title]:[Diabetes Level]])</f>
        <v>43151.299999999996</v>
      </c>
    </row>
    <row r="2045" spans="1:24" x14ac:dyDescent="0.25">
      <c r="A2045" t="s">
        <v>323</v>
      </c>
      <c r="B2045" t="str">
        <f>VLOOKUP(A2045,'Customer Names'!$A$2:$E$2336,3,FALSE)</f>
        <v>Ms.</v>
      </c>
      <c r="C2045" t="str">
        <f>_xlfn.XLOOKUP(A2045,$A$2:$A$2336,'Customer Names'!$D$2:$D$2336,"NOT FOUND")</f>
        <v>Paula C.</v>
      </c>
      <c r="D2045" t="str">
        <f>_xlfn.XLOOKUP(A2045,$A$2:$A$2336,'Customer Names'!$E$2:$E$2336,"NOT FOUND")</f>
        <v>Reid</v>
      </c>
      <c r="E2045" cm="1">
        <f t="array" ref="E2045">_xlfn.XLOOKUP(A2045,$A$2:$A$2336,Table2[BMI],"NOT FOUND")</f>
        <v>25.44</v>
      </c>
      <c r="F2045" cm="1">
        <f t="array" ref="F2045">_xlfn.XLOOKUP(A2045,$A$2:$A$2336,Table2[HBA1C],"NOT FOUND")</f>
        <v>6.04</v>
      </c>
      <c r="G2045" t="str" cm="1">
        <f t="array" ref="G2045">_xlfn.XLOOKUP(A2045,$A$2:$A$2336,Table2[Heart Issues],"NOT FOUND")</f>
        <v>yes</v>
      </c>
      <c r="H2045" t="str" cm="1">
        <f t="array" ref="H2045">_xlfn.XLOOKUP(A2045,$A$2:$A$2336,Table2[Any Transplants],"NOT FOUND")</f>
        <v>No</v>
      </c>
      <c r="I2045" t="str" cm="1">
        <f t="array" ref="I2045">_xlfn.XLOOKUP(A2045,$A$2:$A$2336,Table2[Cancer history],"NOT FOUND")</f>
        <v>Yes</v>
      </c>
      <c r="J2045" t="str">
        <f>_xlfn.XLOOKUP(A2045,Table3[customer_no],Table3[month],"NOT FOUND")</f>
        <v>Aug</v>
      </c>
      <c r="K2045" s="7">
        <f>_xlfn.XLOOKUP(A2045,Table3[customer_no],Table3[year_average],"NOT FOUND")</f>
        <v>1997</v>
      </c>
      <c r="L2045" cm="1">
        <f t="array" ref="L2045">_xlfn.XLOOKUP(A2045,Table3[customer_no],'Hospitalisation Details'!$D$2:$D$2344,"NOT FOUND")</f>
        <v>10</v>
      </c>
      <c r="M2045" s="33">
        <f>_xlfn.XLOOKUP(A2045,Table3[customer_no],Table3[dd/mm/yy],"NOT FOUND")</f>
        <v>35652</v>
      </c>
      <c r="N2045">
        <f>_xlfn.XLOOKUP(A2045,Table3[customer_no],Table3[age],"NOT FOUND")</f>
        <v>25</v>
      </c>
      <c r="O2045" cm="1">
        <f t="array" ref="O2045">_xlfn.XLOOKUP(A2045,Table3[customer_no],'Hospitalisation Details'!$E$2:$E$2344,"NOT FOUND")</f>
        <v>0</v>
      </c>
      <c r="P2045" t="str">
        <f>_xlfn.XLOOKUP(A2045,Table3[customer_no],Table3[hsplt_handled],"NOT FOUND")</f>
        <v>tier - 2</v>
      </c>
      <c r="Q2045" t="str">
        <f>_xlfn.XLOOKUP(A2045,Table3[customer_no],Table3[city_handled],"NOT FOUND")</f>
        <v>tier - 1</v>
      </c>
      <c r="R2045" t="str">
        <f>_xlfn.XLOOKUP(A2045,Table3[customer_no],Table3[state_id],"NOT FOUND")</f>
        <v>R1012</v>
      </c>
      <c r="S2045" s="34" cm="1">
        <f t="array" ref="S2045">_xlfn.XLOOKUP(A2045,Table3[customer_no],'Hospitalisation Details'!$F$2:$F$2344,"NOT FOUND")</f>
        <v>2758.99</v>
      </c>
      <c r="T2045" t="str">
        <f>_xlfn.XLOOKUP(A2045,Table2[Customer ID],Table2[BMI_category],"NOT FOUND")</f>
        <v>Overweight</v>
      </c>
      <c r="U2045" s="7">
        <f>_xlfn.XLOOKUP(A2045,Table2[Customer ID],Table2[no of surgery],"NOT FOUND")</f>
        <v>1</v>
      </c>
      <c r="V2045" t="str">
        <f>_xlfn.XLOOKUP(A2045,Table2[Customer ID],Table2[smoker_missing],"NOT FOUND")</f>
        <v>No</v>
      </c>
      <c r="W2045" t="str">
        <f t="shared" si="31"/>
        <v>Prediabetes</v>
      </c>
      <c r="X2045" s="37">
        <f>SUM(Table5[[#This Row],[Title]:[Diabetes Level]])</f>
        <v>40475.47</v>
      </c>
    </row>
    <row r="2046" spans="1:24" x14ac:dyDescent="0.25">
      <c r="A2046" t="s">
        <v>322</v>
      </c>
      <c r="B2046" t="str">
        <f>VLOOKUP(A2046,'Customer Names'!$A$2:$E$2336,3,FALSE)</f>
        <v>Ms.</v>
      </c>
      <c r="C2046" t="str">
        <f>_xlfn.XLOOKUP(A2046,$A$2:$A$2336,'Customer Names'!$D$2:$D$2336,"NOT FOUND")</f>
        <v>Kirsten N.</v>
      </c>
      <c r="D2046" t="str">
        <f>_xlfn.XLOOKUP(A2046,$A$2:$A$2336,'Customer Names'!$E$2:$E$2336,"NOT FOUND")</f>
        <v>Allan</v>
      </c>
      <c r="E2046" cm="1">
        <f t="array" ref="E2046">_xlfn.XLOOKUP(A2046,$A$2:$A$2336,Table2[BMI],"NOT FOUND")</f>
        <v>39.805</v>
      </c>
      <c r="F2046" cm="1">
        <f t="array" ref="F2046">_xlfn.XLOOKUP(A2046,$A$2:$A$2336,Table2[HBA1C],"NOT FOUND")</f>
        <v>4.38</v>
      </c>
      <c r="G2046" t="str" cm="1">
        <f t="array" ref="G2046">_xlfn.XLOOKUP(A2046,$A$2:$A$2336,Table2[Heart Issues],"NOT FOUND")</f>
        <v>No</v>
      </c>
      <c r="H2046" t="str" cm="1">
        <f t="array" ref="H2046">_xlfn.XLOOKUP(A2046,$A$2:$A$2336,Table2[Any Transplants],"NOT FOUND")</f>
        <v>yes</v>
      </c>
      <c r="I2046" t="str" cm="1">
        <f t="array" ref="I2046">_xlfn.XLOOKUP(A2046,$A$2:$A$2336,Table2[Cancer history],"NOT FOUND")</f>
        <v>No</v>
      </c>
      <c r="J2046" t="str">
        <f>_xlfn.XLOOKUP(A2046,Table3[customer_no],Table3[month],"NOT FOUND")</f>
        <v>Oct</v>
      </c>
      <c r="K2046" s="7">
        <f>_xlfn.XLOOKUP(A2046,Table3[customer_no],Table3[year_average],"NOT FOUND")</f>
        <v>2000</v>
      </c>
      <c r="L2046" cm="1">
        <f t="array" ref="L2046">_xlfn.XLOOKUP(A2046,Table3[customer_no],'Hospitalisation Details'!$D$2:$D$2344,"NOT FOUND")</f>
        <v>11</v>
      </c>
      <c r="M2046" s="33">
        <f>_xlfn.XLOOKUP(A2046,Table3[customer_no],Table3[dd/mm/yy],"NOT FOUND")</f>
        <v>36810</v>
      </c>
      <c r="N2046">
        <f>_xlfn.XLOOKUP(A2046,Table3[customer_no],Table3[age],"NOT FOUND")</f>
        <v>22</v>
      </c>
      <c r="O2046" cm="1">
        <f t="array" ref="O2046">_xlfn.XLOOKUP(A2046,Table3[customer_no],'Hospitalisation Details'!$E$2:$E$2344,"NOT FOUND")</f>
        <v>0</v>
      </c>
      <c r="P2046" t="str">
        <f>_xlfn.XLOOKUP(A2046,Table3[customer_no],Table3[hsplt_handled],"NOT FOUND")</f>
        <v>tier - 2</v>
      </c>
      <c r="Q2046" t="str">
        <f>_xlfn.XLOOKUP(A2046,Table3[customer_no],Table3[city_handled],"NOT FOUND")</f>
        <v>tier - 1</v>
      </c>
      <c r="R2046" t="str">
        <f>_xlfn.XLOOKUP(A2046,Table3[customer_no],Table3[state_id],"NOT FOUND")</f>
        <v>R1024</v>
      </c>
      <c r="S2046" s="34" cm="1">
        <f t="array" ref="S2046">_xlfn.XLOOKUP(A2046,Table3[customer_no],'Hospitalisation Details'!$F$2:$F$2344,"NOT FOUND")</f>
        <v>2755.02</v>
      </c>
      <c r="T2046" t="str">
        <f>_xlfn.XLOOKUP(A2046,Table2[Customer ID],Table2[BMI_category],"NOT FOUND")</f>
        <v>Obesity</v>
      </c>
      <c r="U2046" s="7">
        <f>_xlfn.XLOOKUP(A2046,Table2[Customer ID],Table2[no of surgery],"NOT FOUND")</f>
        <v>1</v>
      </c>
      <c r="V2046" t="str">
        <f>_xlfn.XLOOKUP(A2046,Table2[Customer ID],Table2[smoker_missing],"NOT FOUND")</f>
        <v>No</v>
      </c>
      <c r="W2046" t="str">
        <f t="shared" si="31"/>
        <v>Normal</v>
      </c>
      <c r="X2046" s="37">
        <f>SUM(Table5[[#This Row],[Title]:[Diabetes Level]])</f>
        <v>41643.204999999994</v>
      </c>
    </row>
    <row r="2047" spans="1:24" x14ac:dyDescent="0.25">
      <c r="A2047" t="s">
        <v>321</v>
      </c>
      <c r="B2047" t="str">
        <f>VLOOKUP(A2047,'Customer Names'!$A$2:$E$2336,3,FALSE)</f>
        <v>Ms.</v>
      </c>
      <c r="C2047" t="str">
        <f>_xlfn.XLOOKUP(A2047,$A$2:$A$2336,'Customer Names'!$D$2:$D$2336,"NOT FOUND")</f>
        <v>Christy</v>
      </c>
      <c r="D2047" t="str">
        <f>_xlfn.XLOOKUP(A2047,$A$2:$A$2336,'Customer Names'!$E$2:$E$2336,"NOT FOUND")</f>
        <v>McLaughlin</v>
      </c>
      <c r="E2047" cm="1">
        <f t="array" ref="E2047">_xlfn.XLOOKUP(A2047,$A$2:$A$2336,Table2[BMI],"NOT FOUND")</f>
        <v>30.4</v>
      </c>
      <c r="F2047" cm="1">
        <f t="array" ref="F2047">_xlfn.XLOOKUP(A2047,$A$2:$A$2336,Table2[HBA1C],"NOT FOUND")</f>
        <v>5.56</v>
      </c>
      <c r="G2047" t="str" cm="1">
        <f t="array" ref="G2047">_xlfn.XLOOKUP(A2047,$A$2:$A$2336,Table2[Heart Issues],"NOT FOUND")</f>
        <v>yes</v>
      </c>
      <c r="H2047" t="str" cm="1">
        <f t="array" ref="H2047">_xlfn.XLOOKUP(A2047,$A$2:$A$2336,Table2[Any Transplants],"NOT FOUND")</f>
        <v>yes</v>
      </c>
      <c r="I2047" t="str" cm="1">
        <f t="array" ref="I2047">_xlfn.XLOOKUP(A2047,$A$2:$A$2336,Table2[Cancer history],"NOT FOUND")</f>
        <v>No</v>
      </c>
      <c r="J2047" t="str">
        <f>_xlfn.XLOOKUP(A2047,Table3[customer_no],Table3[month],"NOT FOUND")</f>
        <v>Oct</v>
      </c>
      <c r="K2047" s="7">
        <f>_xlfn.XLOOKUP(A2047,Table3[customer_no],Table3[year_average],"NOT FOUND")</f>
        <v>2000</v>
      </c>
      <c r="L2047" cm="1">
        <f t="array" ref="L2047">_xlfn.XLOOKUP(A2047,Table3[customer_no],'Hospitalisation Details'!$D$2:$D$2344,"NOT FOUND")</f>
        <v>3</v>
      </c>
      <c r="M2047" s="33">
        <f>_xlfn.XLOOKUP(A2047,Table3[customer_no],Table3[dd/mm/yy],"NOT FOUND")</f>
        <v>36802</v>
      </c>
      <c r="N2047">
        <f>_xlfn.XLOOKUP(A2047,Table3[customer_no],Table3[age],"NOT FOUND")</f>
        <v>22</v>
      </c>
      <c r="O2047" cm="1">
        <f t="array" ref="O2047">_xlfn.XLOOKUP(A2047,Table3[customer_no],'Hospitalisation Details'!$E$2:$E$2344,"NOT FOUND")</f>
        <v>0</v>
      </c>
      <c r="P2047" t="str">
        <f>_xlfn.XLOOKUP(A2047,Table3[customer_no],Table3[hsplt_handled],"NOT FOUND")</f>
        <v>tier - 2</v>
      </c>
      <c r="Q2047" t="str">
        <f>_xlfn.XLOOKUP(A2047,Table3[customer_no],Table3[city_handled],"NOT FOUND")</f>
        <v>tier - 3</v>
      </c>
      <c r="R2047" t="str">
        <f>_xlfn.XLOOKUP(A2047,Table3[customer_no],Table3[state_id],"NOT FOUND")</f>
        <v>R1024</v>
      </c>
      <c r="S2047" s="34" cm="1">
        <f t="array" ref="S2047">_xlfn.XLOOKUP(A2047,Table3[customer_no],'Hospitalisation Details'!$F$2:$F$2344,"NOT FOUND")</f>
        <v>2741.95</v>
      </c>
      <c r="T2047" t="str">
        <f>_xlfn.XLOOKUP(A2047,Table2[Customer ID],Table2[BMI_category],"NOT FOUND")</f>
        <v>Obesity</v>
      </c>
      <c r="U2047" s="7">
        <f>_xlfn.XLOOKUP(A2047,Table2[Customer ID],Table2[no of surgery],"NOT FOUND")</f>
        <v>1</v>
      </c>
      <c r="V2047" t="str">
        <f>_xlfn.XLOOKUP(A2047,Table2[Customer ID],Table2[smoker_missing],"NOT FOUND")</f>
        <v>No</v>
      </c>
      <c r="W2047" t="str">
        <f t="shared" si="31"/>
        <v>Normal</v>
      </c>
      <c r="X2047" s="37">
        <f>SUM(Table5[[#This Row],[Title]:[Diabetes Level]])</f>
        <v>41605.909999999996</v>
      </c>
    </row>
    <row r="2048" spans="1:24" x14ac:dyDescent="0.25">
      <c r="A2048" t="s">
        <v>320</v>
      </c>
      <c r="B2048" t="str">
        <f>VLOOKUP(A2048,'Customer Names'!$A$2:$E$2336,3,FALSE)</f>
        <v>Ms.</v>
      </c>
      <c r="C2048" t="str">
        <f>_xlfn.XLOOKUP(A2048,$A$2:$A$2336,'Customer Names'!$D$2:$D$2336,"NOT FOUND")</f>
        <v>Jennifer</v>
      </c>
      <c r="D2048" t="str">
        <f>_xlfn.XLOOKUP(A2048,$A$2:$A$2336,'Customer Names'!$E$2:$E$2336,"NOT FOUND")</f>
        <v>Lee</v>
      </c>
      <c r="E2048" cm="1">
        <f t="array" ref="E2048">_xlfn.XLOOKUP(A2048,$A$2:$A$2336,Table2[BMI],"NOT FOUND")</f>
        <v>23.18</v>
      </c>
      <c r="F2048" cm="1">
        <f t="array" ref="F2048">_xlfn.XLOOKUP(A2048,$A$2:$A$2336,Table2[HBA1C],"NOT FOUND")</f>
        <v>4.24</v>
      </c>
      <c r="G2048" t="str" cm="1">
        <f t="array" ref="G2048">_xlfn.XLOOKUP(A2048,$A$2:$A$2336,Table2[Heart Issues],"NOT FOUND")</f>
        <v>No</v>
      </c>
      <c r="H2048" t="str" cm="1">
        <f t="array" ref="H2048">_xlfn.XLOOKUP(A2048,$A$2:$A$2336,Table2[Any Transplants],"NOT FOUND")</f>
        <v>yes</v>
      </c>
      <c r="I2048" t="str" cm="1">
        <f t="array" ref="I2048">_xlfn.XLOOKUP(A2048,$A$2:$A$2336,Table2[Cancer history],"NOT FOUND")</f>
        <v>No</v>
      </c>
      <c r="J2048" t="str">
        <f>_xlfn.XLOOKUP(A2048,Table3[customer_no],Table3[month],"NOT FOUND")</f>
        <v>Dec</v>
      </c>
      <c r="K2048" s="7">
        <f>_xlfn.XLOOKUP(A2048,Table3[customer_no],Table3[year_average],"NOT FOUND")</f>
        <v>2000</v>
      </c>
      <c r="L2048" cm="1">
        <f t="array" ref="L2048">_xlfn.XLOOKUP(A2048,Table3[customer_no],'Hospitalisation Details'!$D$2:$D$2344,"NOT FOUND")</f>
        <v>17</v>
      </c>
      <c r="M2048" s="33">
        <f>_xlfn.XLOOKUP(A2048,Table3[customer_no],Table3[dd/mm/yy],"NOT FOUND")</f>
        <v>36877</v>
      </c>
      <c r="N2048">
        <f>_xlfn.XLOOKUP(A2048,Table3[customer_no],Table3[age],"NOT FOUND")</f>
        <v>22</v>
      </c>
      <c r="O2048" cm="1">
        <f t="array" ref="O2048">_xlfn.XLOOKUP(A2048,Table3[customer_no],'Hospitalisation Details'!$E$2:$E$2344,"NOT FOUND")</f>
        <v>0</v>
      </c>
      <c r="P2048" t="str">
        <f>_xlfn.XLOOKUP(A2048,Table3[customer_no],Table3[hsplt_handled],"NOT FOUND")</f>
        <v>tier - 2</v>
      </c>
      <c r="Q2048" t="str">
        <f>_xlfn.XLOOKUP(A2048,Table3[customer_no],Table3[city_handled],"NOT FOUND")</f>
        <v>tier - 3</v>
      </c>
      <c r="R2048" t="str">
        <f>_xlfn.XLOOKUP(A2048,Table3[customer_no],Table3[state_id],"NOT FOUND")</f>
        <v>R1024</v>
      </c>
      <c r="S2048" s="34" cm="1">
        <f t="array" ref="S2048">_xlfn.XLOOKUP(A2048,Table3[customer_no],'Hospitalisation Details'!$F$2:$F$2344,"NOT FOUND")</f>
        <v>2731.91</v>
      </c>
      <c r="T2048" t="str">
        <f>_xlfn.XLOOKUP(A2048,Table2[Customer ID],Table2[BMI_category],"NOT FOUND")</f>
        <v>Normal Weight</v>
      </c>
      <c r="U2048" s="7">
        <f>_xlfn.XLOOKUP(A2048,Table2[Customer ID],Table2[no of surgery],"NOT FOUND")</f>
        <v>1</v>
      </c>
      <c r="V2048" t="str">
        <f>_xlfn.XLOOKUP(A2048,Table2[Customer ID],Table2[smoker_missing],"NOT FOUND")</f>
        <v>No</v>
      </c>
      <c r="W2048" t="str">
        <f t="shared" si="31"/>
        <v>Normal</v>
      </c>
      <c r="X2048" s="37">
        <f>SUM(Table5[[#This Row],[Title]:[Diabetes Level]])</f>
        <v>41676.33</v>
      </c>
    </row>
    <row r="2049" spans="1:24" x14ac:dyDescent="0.25">
      <c r="A2049" t="s">
        <v>319</v>
      </c>
      <c r="B2049" t="str">
        <f>VLOOKUP(A2049,'Customer Names'!$A$2:$E$2336,3,FALSE)</f>
        <v>Ms.</v>
      </c>
      <c r="C2049" t="str">
        <f>_xlfn.XLOOKUP(A2049,$A$2:$A$2336,'Customer Names'!$D$2:$D$2336,"NOT FOUND")</f>
        <v>Jingjing</v>
      </c>
      <c r="D2049" t="str">
        <f>_xlfn.XLOOKUP(A2049,$A$2:$A$2336,'Customer Names'!$E$2:$E$2336,"NOT FOUND")</f>
        <v>Tang</v>
      </c>
      <c r="E2049" cm="1">
        <f t="array" ref="E2049">_xlfn.XLOOKUP(A2049,$A$2:$A$2336,Table2[BMI],"NOT FOUND")</f>
        <v>39.615000000000002</v>
      </c>
      <c r="F2049" cm="1">
        <f t="array" ref="F2049">_xlfn.XLOOKUP(A2049,$A$2:$A$2336,Table2[HBA1C],"NOT FOUND")</f>
        <v>6.32</v>
      </c>
      <c r="G2049" t="str" cm="1">
        <f t="array" ref="G2049">_xlfn.XLOOKUP(A2049,$A$2:$A$2336,Table2[Heart Issues],"NOT FOUND")</f>
        <v>No</v>
      </c>
      <c r="H2049" t="str" cm="1">
        <f t="array" ref="H2049">_xlfn.XLOOKUP(A2049,$A$2:$A$2336,Table2[Any Transplants],"NOT FOUND")</f>
        <v>No</v>
      </c>
      <c r="I2049" t="str" cm="1">
        <f t="array" ref="I2049">_xlfn.XLOOKUP(A2049,$A$2:$A$2336,Table2[Cancer history],"NOT FOUND")</f>
        <v>Yes</v>
      </c>
      <c r="J2049" t="str">
        <f>_xlfn.XLOOKUP(A2049,Table3[customer_no],Table3[month],"NOT FOUND")</f>
        <v>Dec</v>
      </c>
      <c r="K2049" s="7">
        <f>_xlfn.XLOOKUP(A2049,Table3[customer_no],Table3[year_average],"NOT FOUND")</f>
        <v>2003</v>
      </c>
      <c r="L2049" cm="1">
        <f t="array" ref="L2049">_xlfn.XLOOKUP(A2049,Table3[customer_no],'Hospitalisation Details'!$D$2:$D$2344,"NOT FOUND")</f>
        <v>3</v>
      </c>
      <c r="M2049" s="33">
        <f>_xlfn.XLOOKUP(A2049,Table3[customer_no],Table3[dd/mm/yy],"NOT FOUND")</f>
        <v>37958</v>
      </c>
      <c r="N2049">
        <f>_xlfn.XLOOKUP(A2049,Table3[customer_no],Table3[age],"NOT FOUND")</f>
        <v>19</v>
      </c>
      <c r="O2049" cm="1">
        <f t="array" ref="O2049">_xlfn.XLOOKUP(A2049,Table3[customer_no],'Hospitalisation Details'!$E$2:$E$2344,"NOT FOUND")</f>
        <v>1</v>
      </c>
      <c r="P2049" t="str">
        <f>_xlfn.XLOOKUP(A2049,Table3[customer_no],Table3[hsplt_handled],"NOT FOUND")</f>
        <v>tier - 2</v>
      </c>
      <c r="Q2049" t="str">
        <f>_xlfn.XLOOKUP(A2049,Table3[customer_no],Table3[city_handled],"NOT FOUND")</f>
        <v>tier - 3</v>
      </c>
      <c r="R2049" t="str">
        <f>_xlfn.XLOOKUP(A2049,Table3[customer_no],Table3[state_id],"NOT FOUND")</f>
        <v>R1012</v>
      </c>
      <c r="S2049" s="34" cm="1">
        <f t="array" ref="S2049">_xlfn.XLOOKUP(A2049,Table3[customer_no],'Hospitalisation Details'!$F$2:$F$2344,"NOT FOUND")</f>
        <v>2730.11</v>
      </c>
      <c r="T2049" t="str">
        <f>_xlfn.XLOOKUP(A2049,Table2[Customer ID],Table2[BMI_category],"NOT FOUND")</f>
        <v>Obesity</v>
      </c>
      <c r="U2049" s="7">
        <f>_xlfn.XLOOKUP(A2049,Table2[Customer ID],Table2[no of surgery],"NOT FOUND")</f>
        <v>1</v>
      </c>
      <c r="V2049" t="str">
        <f>_xlfn.XLOOKUP(A2049,Table2[Customer ID],Table2[smoker_missing],"NOT FOUND")</f>
        <v>No</v>
      </c>
      <c r="W2049" t="str">
        <f t="shared" si="31"/>
        <v>Prediabetes</v>
      </c>
      <c r="X2049" s="37">
        <f>SUM(Table5[[#This Row],[Title]:[Diabetes Level]])</f>
        <v>42761.044999999998</v>
      </c>
    </row>
    <row r="2050" spans="1:24" x14ac:dyDescent="0.25">
      <c r="A2050" t="s">
        <v>318</v>
      </c>
      <c r="B2050" t="str">
        <f>VLOOKUP(A2050,'Customer Names'!$A$2:$E$2336,3,FALSE)</f>
        <v>Mr.</v>
      </c>
      <c r="C2050" t="str">
        <f>_xlfn.XLOOKUP(A2050,$A$2:$A$2336,'Customer Names'!$D$2:$D$2336,"NOT FOUND")</f>
        <v>Morgan</v>
      </c>
      <c r="D2050" t="str">
        <f>_xlfn.XLOOKUP(A2050,$A$2:$A$2336,'Customer Names'!$E$2:$E$2336,"NOT FOUND")</f>
        <v>Kennedy</v>
      </c>
      <c r="E2050" cm="1">
        <f t="array" ref="E2050">_xlfn.XLOOKUP(A2050,$A$2:$A$2336,Table2[BMI],"NOT FOUND")</f>
        <v>30.59</v>
      </c>
      <c r="F2050" cm="1">
        <f t="array" ref="F2050">_xlfn.XLOOKUP(A2050,$A$2:$A$2336,Table2[HBA1C],"NOT FOUND")</f>
        <v>6.3</v>
      </c>
      <c r="G2050" t="str" cm="1">
        <f t="array" ref="G2050">_xlfn.XLOOKUP(A2050,$A$2:$A$2336,Table2[Heart Issues],"NOT FOUND")</f>
        <v>yes</v>
      </c>
      <c r="H2050" t="str" cm="1">
        <f t="array" ref="H2050">_xlfn.XLOOKUP(A2050,$A$2:$A$2336,Table2[Any Transplants],"NOT FOUND")</f>
        <v>No</v>
      </c>
      <c r="I2050" t="str" cm="1">
        <f t="array" ref="I2050">_xlfn.XLOOKUP(A2050,$A$2:$A$2336,Table2[Cancer history],"NOT FOUND")</f>
        <v>Yes</v>
      </c>
      <c r="J2050" t="str">
        <f>_xlfn.XLOOKUP(A2050,Table3[customer_no],Table3[month],"NOT FOUND")</f>
        <v>Oct</v>
      </c>
      <c r="K2050" s="7">
        <f>_xlfn.XLOOKUP(A2050,Table3[customer_no],Table3[year_average],"NOT FOUND")</f>
        <v>1997</v>
      </c>
      <c r="L2050" cm="1">
        <f t="array" ref="L2050">_xlfn.XLOOKUP(A2050,Table3[customer_no],'Hospitalisation Details'!$D$2:$D$2344,"NOT FOUND")</f>
        <v>6</v>
      </c>
      <c r="M2050" s="33">
        <f>_xlfn.XLOOKUP(A2050,Table3[customer_no],Table3[dd/mm/yy],"NOT FOUND")</f>
        <v>35709</v>
      </c>
      <c r="N2050">
        <f>_xlfn.XLOOKUP(A2050,Table3[customer_no],Table3[age],"NOT FOUND")</f>
        <v>25</v>
      </c>
      <c r="O2050" cm="1">
        <f t="array" ref="O2050">_xlfn.XLOOKUP(A2050,Table3[customer_no],'Hospitalisation Details'!$E$2:$E$2344,"NOT FOUND")</f>
        <v>0</v>
      </c>
      <c r="P2050" t="str">
        <f>_xlfn.XLOOKUP(A2050,Table3[customer_no],Table3[hsplt_handled],"NOT FOUND")</f>
        <v>tier - 3</v>
      </c>
      <c r="Q2050" t="str">
        <f>_xlfn.XLOOKUP(A2050,Table3[customer_no],Table3[city_handled],"NOT FOUND")</f>
        <v>tier - 3</v>
      </c>
      <c r="R2050" t="str">
        <f>_xlfn.XLOOKUP(A2050,Table3[customer_no],Table3[state_id],"NOT FOUND")</f>
        <v>R1016</v>
      </c>
      <c r="S2050" s="34" cm="1">
        <f t="array" ref="S2050">_xlfn.XLOOKUP(A2050,Table3[customer_no],'Hospitalisation Details'!$F$2:$F$2344,"NOT FOUND")</f>
        <v>2727.4</v>
      </c>
      <c r="T2050" t="str">
        <f>_xlfn.XLOOKUP(A2050,Table2[Customer ID],Table2[BMI_category],"NOT FOUND")</f>
        <v>Obesity</v>
      </c>
      <c r="U2050" s="7">
        <f>_xlfn.XLOOKUP(A2050,Table2[Customer ID],Table2[no of surgery],"NOT FOUND")</f>
        <v>1</v>
      </c>
      <c r="V2050" t="str">
        <f>_xlfn.XLOOKUP(A2050,Table2[Customer ID],Table2[smoker_missing],"NOT FOUND")</f>
        <v>No</v>
      </c>
      <c r="W2050" t="str">
        <f t="shared" si="31"/>
        <v>Prediabetes</v>
      </c>
      <c r="X2050" s="37">
        <f>SUM(Table5[[#This Row],[Title]:[Diabetes Level]])</f>
        <v>40502.29</v>
      </c>
    </row>
    <row r="2051" spans="1:24" x14ac:dyDescent="0.25">
      <c r="A2051" t="s">
        <v>317</v>
      </c>
      <c r="B2051" t="str">
        <f>VLOOKUP(A2051,'Customer Names'!$A$2:$E$2336,3,FALSE)</f>
        <v>Mr.</v>
      </c>
      <c r="C2051" t="str">
        <f>_xlfn.XLOOKUP(A2051,$A$2:$A$2336,'Customer Names'!$D$2:$D$2336,"NOT FOUND")</f>
        <v>Patrick J.</v>
      </c>
      <c r="D2051" t="str">
        <f>_xlfn.XLOOKUP(A2051,$A$2:$A$2336,'Customer Names'!$E$2:$E$2336,"NOT FOUND")</f>
        <v>Condon</v>
      </c>
      <c r="E2051" cm="1">
        <f t="array" ref="E2051">_xlfn.XLOOKUP(A2051,$A$2:$A$2336,Table2[BMI],"NOT FOUND")</f>
        <v>16.72</v>
      </c>
      <c r="F2051" cm="1">
        <f t="array" ref="F2051">_xlfn.XLOOKUP(A2051,$A$2:$A$2336,Table2[HBA1C],"NOT FOUND")</f>
        <v>4.38</v>
      </c>
      <c r="G2051" t="str" cm="1">
        <f t="array" ref="G2051">_xlfn.XLOOKUP(A2051,$A$2:$A$2336,Table2[Heart Issues],"NOT FOUND")</f>
        <v>yes</v>
      </c>
      <c r="H2051" t="str" cm="1">
        <f t="array" ref="H2051">_xlfn.XLOOKUP(A2051,$A$2:$A$2336,Table2[Any Transplants],"NOT FOUND")</f>
        <v>No</v>
      </c>
      <c r="I2051" t="str" cm="1">
        <f t="array" ref="I2051">_xlfn.XLOOKUP(A2051,$A$2:$A$2336,Table2[Cancer history],"NOT FOUND")</f>
        <v>No</v>
      </c>
      <c r="J2051" t="str">
        <f>_xlfn.XLOOKUP(A2051,Table3[customer_no],Table3[month],"NOT FOUND")</f>
        <v>Aug</v>
      </c>
      <c r="K2051" s="7">
        <f>_xlfn.XLOOKUP(A2051,Table3[customer_no],Table3[year_average],"NOT FOUND")</f>
        <v>1988</v>
      </c>
      <c r="L2051" cm="1">
        <f t="array" ref="L2051">_xlfn.XLOOKUP(A2051,Table3[customer_no],'Hospitalisation Details'!$D$2:$D$2344,"NOT FOUND")</f>
        <v>20</v>
      </c>
      <c r="M2051" s="33">
        <f>_xlfn.XLOOKUP(A2051,Table3[customer_no],Table3[dd/mm/yy],"NOT FOUND")</f>
        <v>32375</v>
      </c>
      <c r="N2051">
        <f>_xlfn.XLOOKUP(A2051,Table3[customer_no],Table3[age],"NOT FOUND")</f>
        <v>34</v>
      </c>
      <c r="O2051" cm="1">
        <f t="array" ref="O2051">_xlfn.XLOOKUP(A2051,Table3[customer_no],'Hospitalisation Details'!$E$2:$E$2344,"NOT FOUND")</f>
        <v>3</v>
      </c>
      <c r="P2051" t="str">
        <f>_xlfn.XLOOKUP(A2051,Table3[customer_no],Table3[hsplt_handled],"NOT FOUND")</f>
        <v>tier - 2</v>
      </c>
      <c r="Q2051" t="str">
        <f>_xlfn.XLOOKUP(A2051,Table3[customer_no],Table3[city_handled],"NOT FOUND")</f>
        <v>tier - 2</v>
      </c>
      <c r="R2051" t="str">
        <f>_xlfn.XLOOKUP(A2051,Table3[customer_no],Table3[state_id],"NOT FOUND")</f>
        <v>R1013</v>
      </c>
      <c r="S2051" s="34" cm="1">
        <f t="array" ref="S2051">_xlfn.XLOOKUP(A2051,Table3[customer_no],'Hospitalisation Details'!$F$2:$F$2344,"NOT FOUND")</f>
        <v>2726.06</v>
      </c>
      <c r="T2051" t="str">
        <f>_xlfn.XLOOKUP(A2051,Table2[Customer ID],Table2[BMI_category],"NOT FOUND")</f>
        <v>Underweight</v>
      </c>
      <c r="U2051" s="7">
        <f>_xlfn.XLOOKUP(A2051,Table2[Customer ID],Table2[no of surgery],"NOT FOUND")</f>
        <v>1</v>
      </c>
      <c r="V2051" t="str">
        <f>_xlfn.XLOOKUP(A2051,Table2[Customer ID],Table2[smoker_missing],"NOT FOUND")</f>
        <v>No</v>
      </c>
      <c r="W2051" t="str">
        <f t="shared" ref="W2051:W2114" si="32">IF(F2051&lt;5.7, "Normal", IF(AND(F2051&gt;=5.7, F2051&lt;=6.4), "Prediabetes", "Diabetes"))</f>
        <v>Normal</v>
      </c>
      <c r="X2051" s="37">
        <f>SUM(Table5[[#This Row],[Title]:[Diabetes Level]])</f>
        <v>37168.159999999996</v>
      </c>
    </row>
    <row r="2052" spans="1:24" x14ac:dyDescent="0.25">
      <c r="A2052" t="s">
        <v>316</v>
      </c>
      <c r="B2052" t="str">
        <f>VLOOKUP(A2052,'Customer Names'!$A$2:$E$2336,3,FALSE)</f>
        <v>Mr.</v>
      </c>
      <c r="C2052" t="str">
        <f>_xlfn.XLOOKUP(A2052,$A$2:$A$2336,'Customer Names'!$D$2:$D$2336,"NOT FOUND")</f>
        <v>Frankline</v>
      </c>
      <c r="D2052" t="str">
        <f>_xlfn.XLOOKUP(A2052,$A$2:$A$2336,'Customer Names'!$E$2:$E$2336,"NOT FOUND")</f>
        <v>Chepkwony</v>
      </c>
      <c r="E2052" cm="1">
        <f t="array" ref="E2052">_xlfn.XLOOKUP(A2052,$A$2:$A$2336,Table2[BMI],"NOT FOUND")</f>
        <v>26.22</v>
      </c>
      <c r="F2052" cm="1">
        <f t="array" ref="F2052">_xlfn.XLOOKUP(A2052,$A$2:$A$2336,Table2[HBA1C],"NOT FOUND")</f>
        <v>4.6500000000000004</v>
      </c>
      <c r="G2052" t="str" cm="1">
        <f t="array" ref="G2052">_xlfn.XLOOKUP(A2052,$A$2:$A$2336,Table2[Heart Issues],"NOT FOUND")</f>
        <v>yes</v>
      </c>
      <c r="H2052" t="str" cm="1">
        <f t="array" ref="H2052">_xlfn.XLOOKUP(A2052,$A$2:$A$2336,Table2[Any Transplants],"NOT FOUND")</f>
        <v>No</v>
      </c>
      <c r="I2052" t="str" cm="1">
        <f t="array" ref="I2052">_xlfn.XLOOKUP(A2052,$A$2:$A$2336,Table2[Cancer history],"NOT FOUND")</f>
        <v>Yes</v>
      </c>
      <c r="J2052" t="str">
        <f>_xlfn.XLOOKUP(A2052,Table3[customer_no],Table3[month],"NOT FOUND")</f>
        <v>Oct</v>
      </c>
      <c r="K2052" s="7">
        <f>_xlfn.XLOOKUP(A2052,Table3[customer_no],Table3[year_average],"NOT FOUND")</f>
        <v>1997</v>
      </c>
      <c r="L2052" cm="1">
        <f t="array" ref="L2052">_xlfn.XLOOKUP(A2052,Table3[customer_no],'Hospitalisation Details'!$D$2:$D$2344,"NOT FOUND")</f>
        <v>30</v>
      </c>
      <c r="M2052" s="33">
        <f>_xlfn.XLOOKUP(A2052,Table3[customer_no],Table3[dd/mm/yy],"NOT FOUND")</f>
        <v>35733</v>
      </c>
      <c r="N2052">
        <f>_xlfn.XLOOKUP(A2052,Table3[customer_no],Table3[age],"NOT FOUND")</f>
        <v>25</v>
      </c>
      <c r="O2052" cm="1">
        <f t="array" ref="O2052">_xlfn.XLOOKUP(A2052,Table3[customer_no],'Hospitalisation Details'!$E$2:$E$2344,"NOT FOUND")</f>
        <v>0</v>
      </c>
      <c r="P2052" t="str">
        <f>_xlfn.XLOOKUP(A2052,Table3[customer_no],Table3[hsplt_handled],"NOT FOUND")</f>
        <v>tier - 1</v>
      </c>
      <c r="Q2052" t="str">
        <f>_xlfn.XLOOKUP(A2052,Table3[customer_no],Table3[city_handled],"NOT FOUND")</f>
        <v>tier - 3</v>
      </c>
      <c r="R2052" t="str">
        <f>_xlfn.XLOOKUP(A2052,Table3[customer_no],Table3[state_id],"NOT FOUND")</f>
        <v>R1014</v>
      </c>
      <c r="S2052" s="34" cm="1">
        <f t="array" ref="S2052">_xlfn.XLOOKUP(A2052,Table3[customer_no],'Hospitalisation Details'!$F$2:$F$2344,"NOT FOUND")</f>
        <v>2721.32</v>
      </c>
      <c r="T2052" t="str">
        <f>_xlfn.XLOOKUP(A2052,Table2[Customer ID],Table2[BMI_category],"NOT FOUND")</f>
        <v>Overweight</v>
      </c>
      <c r="U2052" s="7">
        <f>_xlfn.XLOOKUP(A2052,Table2[Customer ID],Table2[no of surgery],"NOT FOUND")</f>
        <v>1</v>
      </c>
      <c r="V2052" t="str">
        <f>_xlfn.XLOOKUP(A2052,Table2[Customer ID],Table2[smoker_missing],"NOT FOUND")</f>
        <v>No</v>
      </c>
      <c r="W2052" t="str">
        <f t="shared" si="32"/>
        <v>Normal</v>
      </c>
      <c r="X2052" s="37">
        <f>SUM(Table5[[#This Row],[Title]:[Diabetes Level]])</f>
        <v>40538.19</v>
      </c>
    </row>
    <row r="2053" spans="1:24" x14ac:dyDescent="0.25">
      <c r="A2053" t="s">
        <v>315</v>
      </c>
      <c r="B2053" t="str">
        <f>VLOOKUP(A2053,'Customer Names'!$A$2:$E$2336,3,FALSE)</f>
        <v>Ms.</v>
      </c>
      <c r="C2053" t="str">
        <f>_xlfn.XLOOKUP(A2053,$A$2:$A$2336,'Customer Names'!$D$2:$D$2336,"NOT FOUND")</f>
        <v>Laura T.</v>
      </c>
      <c r="D2053" t="str">
        <f>_xlfn.XLOOKUP(A2053,$A$2:$A$2336,'Customer Names'!$E$2:$E$2336,"NOT FOUND")</f>
        <v>Rodriguez</v>
      </c>
      <c r="E2053" cm="1">
        <f t="array" ref="E2053">_xlfn.XLOOKUP(A2053,$A$2:$A$2336,Table2[BMI],"NOT FOUND")</f>
        <v>31.824999999999999</v>
      </c>
      <c r="F2053" cm="1">
        <f t="array" ref="F2053">_xlfn.XLOOKUP(A2053,$A$2:$A$2336,Table2[HBA1C],"NOT FOUND")</f>
        <v>4.7</v>
      </c>
      <c r="G2053" t="str" cm="1">
        <f t="array" ref="G2053">_xlfn.XLOOKUP(A2053,$A$2:$A$2336,Table2[Heart Issues],"NOT FOUND")</f>
        <v>No</v>
      </c>
      <c r="H2053" t="str" cm="1">
        <f t="array" ref="H2053">_xlfn.XLOOKUP(A2053,$A$2:$A$2336,Table2[Any Transplants],"NOT FOUND")</f>
        <v>No</v>
      </c>
      <c r="I2053" t="str" cm="1">
        <f t="array" ref="I2053">_xlfn.XLOOKUP(A2053,$A$2:$A$2336,Table2[Cancer history],"NOT FOUND")</f>
        <v>Yes</v>
      </c>
      <c r="J2053" t="str">
        <f>_xlfn.XLOOKUP(A2053,Table3[customer_no],Table3[month],"NOT FOUND")</f>
        <v>Aug</v>
      </c>
      <c r="K2053" s="7">
        <f>_xlfn.XLOOKUP(A2053,Table3[customer_no],Table3[year_average],"NOT FOUND")</f>
        <v>2003</v>
      </c>
      <c r="L2053" cm="1">
        <f t="array" ref="L2053">_xlfn.XLOOKUP(A2053,Table3[customer_no],'Hospitalisation Details'!$D$2:$D$2344,"NOT FOUND")</f>
        <v>6</v>
      </c>
      <c r="M2053" s="33">
        <f>_xlfn.XLOOKUP(A2053,Table3[customer_no],Table3[dd/mm/yy],"NOT FOUND")</f>
        <v>37839</v>
      </c>
      <c r="N2053">
        <f>_xlfn.XLOOKUP(A2053,Table3[customer_no],Table3[age],"NOT FOUND")</f>
        <v>19</v>
      </c>
      <c r="O2053" cm="1">
        <f t="array" ref="O2053">_xlfn.XLOOKUP(A2053,Table3[customer_no],'Hospitalisation Details'!$E$2:$E$2344,"NOT FOUND")</f>
        <v>1</v>
      </c>
      <c r="P2053" t="str">
        <f>_xlfn.XLOOKUP(A2053,Table3[customer_no],Table3[hsplt_handled],"NOT FOUND")</f>
        <v>tier - 2</v>
      </c>
      <c r="Q2053" t="str">
        <f>_xlfn.XLOOKUP(A2053,Table3[customer_no],Table3[city_handled],"NOT FOUND")</f>
        <v>tier - 2</v>
      </c>
      <c r="R2053" t="str">
        <f>_xlfn.XLOOKUP(A2053,Table3[customer_no],Table3[state_id],"NOT FOUND")</f>
        <v>R1012</v>
      </c>
      <c r="S2053" s="34" cm="1">
        <f t="array" ref="S2053">_xlfn.XLOOKUP(A2053,Table3[customer_no],'Hospitalisation Details'!$F$2:$F$2344,"NOT FOUND")</f>
        <v>2719.28</v>
      </c>
      <c r="T2053" t="str">
        <f>_xlfn.XLOOKUP(A2053,Table2[Customer ID],Table2[BMI_category],"NOT FOUND")</f>
        <v>Obesity</v>
      </c>
      <c r="U2053" s="7">
        <f>_xlfn.XLOOKUP(A2053,Table2[Customer ID],Table2[no of surgery],"NOT FOUND")</f>
        <v>1</v>
      </c>
      <c r="V2053" t="str">
        <f>_xlfn.XLOOKUP(A2053,Table2[Customer ID],Table2[smoker_missing],"NOT FOUND")</f>
        <v>No</v>
      </c>
      <c r="W2053" t="str">
        <f t="shared" si="32"/>
        <v>Normal</v>
      </c>
      <c r="X2053" s="37">
        <f>SUM(Table5[[#This Row],[Title]:[Diabetes Level]])</f>
        <v>42624.805</v>
      </c>
    </row>
    <row r="2054" spans="1:24" x14ac:dyDescent="0.25">
      <c r="A2054" t="s">
        <v>314</v>
      </c>
      <c r="B2054" t="str">
        <f>VLOOKUP(A2054,'Customer Names'!$A$2:$E$2336,3,FALSE)</f>
        <v>Ms.</v>
      </c>
      <c r="C2054" t="str">
        <f>_xlfn.XLOOKUP(A2054,$A$2:$A$2336,'Customer Names'!$D$2:$D$2336,"NOT FOUND")</f>
        <v>Natalia</v>
      </c>
      <c r="D2054" t="str">
        <f>_xlfn.XLOOKUP(A2054,$A$2:$A$2336,'Customer Names'!$E$2:$E$2336,"NOT FOUND")</f>
        <v>Szynkarczuk</v>
      </c>
      <c r="E2054" cm="1">
        <f t="array" ref="E2054">_xlfn.XLOOKUP(A2054,$A$2:$A$2336,Table2[BMI],"NOT FOUND")</f>
        <v>25.745000000000001</v>
      </c>
      <c r="F2054" cm="1">
        <f t="array" ref="F2054">_xlfn.XLOOKUP(A2054,$A$2:$A$2336,Table2[HBA1C],"NOT FOUND")</f>
        <v>4.34</v>
      </c>
      <c r="G2054" t="str" cm="1">
        <f t="array" ref="G2054">_xlfn.XLOOKUP(A2054,$A$2:$A$2336,Table2[Heart Issues],"NOT FOUND")</f>
        <v>No</v>
      </c>
      <c r="H2054" t="str" cm="1">
        <f t="array" ref="H2054">_xlfn.XLOOKUP(A2054,$A$2:$A$2336,Table2[Any Transplants],"NOT FOUND")</f>
        <v>No</v>
      </c>
      <c r="I2054" t="str" cm="1">
        <f t="array" ref="I2054">_xlfn.XLOOKUP(A2054,$A$2:$A$2336,Table2[Cancer history],"NOT FOUND")</f>
        <v>Yes</v>
      </c>
      <c r="J2054" t="str">
        <f>_xlfn.XLOOKUP(A2054,Table3[customer_no],Table3[month],"NOT FOUND")</f>
        <v>Dec</v>
      </c>
      <c r="K2054" s="7">
        <f>_xlfn.XLOOKUP(A2054,Table3[customer_no],Table3[year_average],"NOT FOUND")</f>
        <v>2003</v>
      </c>
      <c r="L2054" cm="1">
        <f t="array" ref="L2054">_xlfn.XLOOKUP(A2054,Table3[customer_no],'Hospitalisation Details'!$D$2:$D$2344,"NOT FOUND")</f>
        <v>1</v>
      </c>
      <c r="M2054" s="33">
        <f>_xlfn.XLOOKUP(A2054,Table3[customer_no],Table3[dd/mm/yy],"NOT FOUND")</f>
        <v>37956</v>
      </c>
      <c r="N2054">
        <f>_xlfn.XLOOKUP(A2054,Table3[customer_no],Table3[age],"NOT FOUND")</f>
        <v>19</v>
      </c>
      <c r="O2054" cm="1">
        <f t="array" ref="O2054">_xlfn.XLOOKUP(A2054,Table3[customer_no],'Hospitalisation Details'!$E$2:$E$2344,"NOT FOUND")</f>
        <v>1</v>
      </c>
      <c r="P2054" t="str">
        <f>_xlfn.XLOOKUP(A2054,Table3[customer_no],Table3[hsplt_handled],"NOT FOUND")</f>
        <v>tier - 2</v>
      </c>
      <c r="Q2054" t="str">
        <f>_xlfn.XLOOKUP(A2054,Table3[customer_no],Table3[city_handled],"NOT FOUND")</f>
        <v>tier - 3</v>
      </c>
      <c r="R2054" t="str">
        <f>_xlfn.XLOOKUP(A2054,Table3[customer_no],Table3[state_id],"NOT FOUND")</f>
        <v>R1012</v>
      </c>
      <c r="S2054" s="34" cm="1">
        <f t="array" ref="S2054">_xlfn.XLOOKUP(A2054,Table3[customer_no],'Hospitalisation Details'!$F$2:$F$2344,"NOT FOUND")</f>
        <v>2710.83</v>
      </c>
      <c r="T2054" t="str">
        <f>_xlfn.XLOOKUP(A2054,Table2[Customer ID],Table2[BMI_category],"NOT FOUND")</f>
        <v>Overweight</v>
      </c>
      <c r="U2054" s="7">
        <f>_xlfn.XLOOKUP(A2054,Table2[Customer ID],Table2[no of surgery],"NOT FOUND")</f>
        <v>1</v>
      </c>
      <c r="V2054" t="str">
        <f>_xlfn.XLOOKUP(A2054,Table2[Customer ID],Table2[smoker_missing],"NOT FOUND")</f>
        <v>No</v>
      </c>
      <c r="W2054" t="str">
        <f t="shared" si="32"/>
        <v>Normal</v>
      </c>
      <c r="X2054" s="37">
        <f>SUM(Table5[[#This Row],[Title]:[Diabetes Level]])</f>
        <v>42721.915000000001</v>
      </c>
    </row>
    <row r="2055" spans="1:24" x14ac:dyDescent="0.25">
      <c r="A2055" t="s">
        <v>313</v>
      </c>
      <c r="B2055" t="str">
        <f>VLOOKUP(A2055,'Customer Names'!$A$2:$E$2336,3,FALSE)</f>
        <v>Ms.</v>
      </c>
      <c r="C2055" t="str">
        <f>_xlfn.XLOOKUP(A2055,$A$2:$A$2336,'Customer Names'!$D$2:$D$2336,"NOT FOUND")</f>
        <v>Jennifer L.</v>
      </c>
      <c r="D2055" t="str">
        <f>_xlfn.XLOOKUP(A2055,$A$2:$A$2336,'Customer Names'!$E$2:$E$2336,"NOT FOUND")</f>
        <v>Brill</v>
      </c>
      <c r="E2055" cm="1">
        <f t="array" ref="E2055">_xlfn.XLOOKUP(A2055,$A$2:$A$2336,Table2[BMI],"NOT FOUND")</f>
        <v>24.605</v>
      </c>
      <c r="F2055" cm="1">
        <f t="array" ref="F2055">_xlfn.XLOOKUP(A2055,$A$2:$A$2336,Table2[HBA1C],"NOT FOUND")</f>
        <v>5.62</v>
      </c>
      <c r="G2055" t="str" cm="1">
        <f t="array" ref="G2055">_xlfn.XLOOKUP(A2055,$A$2:$A$2336,Table2[Heart Issues],"NOT FOUND")</f>
        <v>No</v>
      </c>
      <c r="H2055" t="str" cm="1">
        <f t="array" ref="H2055">_xlfn.XLOOKUP(A2055,$A$2:$A$2336,Table2[Any Transplants],"NOT FOUND")</f>
        <v>No</v>
      </c>
      <c r="I2055" t="str" cm="1">
        <f t="array" ref="I2055">_xlfn.XLOOKUP(A2055,$A$2:$A$2336,Table2[Cancer history],"NOT FOUND")</f>
        <v>Yes</v>
      </c>
      <c r="J2055" t="str">
        <f>_xlfn.XLOOKUP(A2055,Table3[customer_no],Table3[month],"NOT FOUND")</f>
        <v>Nov</v>
      </c>
      <c r="K2055" s="7">
        <f>_xlfn.XLOOKUP(A2055,Table3[customer_no],Table3[year_average],"NOT FOUND")</f>
        <v>2003</v>
      </c>
      <c r="L2055" cm="1">
        <f t="array" ref="L2055">_xlfn.XLOOKUP(A2055,Table3[customer_no],'Hospitalisation Details'!$D$2:$D$2344,"NOT FOUND")</f>
        <v>21</v>
      </c>
      <c r="M2055" s="33">
        <f>_xlfn.XLOOKUP(A2055,Table3[customer_no],Table3[dd/mm/yy],"NOT FOUND")</f>
        <v>37946</v>
      </c>
      <c r="N2055">
        <f>_xlfn.XLOOKUP(A2055,Table3[customer_no],Table3[age],"NOT FOUND")</f>
        <v>19</v>
      </c>
      <c r="O2055" cm="1">
        <f t="array" ref="O2055">_xlfn.XLOOKUP(A2055,Table3[customer_no],'Hospitalisation Details'!$E$2:$E$2344,"NOT FOUND")</f>
        <v>1</v>
      </c>
      <c r="P2055" t="str">
        <f>_xlfn.XLOOKUP(A2055,Table3[customer_no],Table3[hsplt_handled],"NOT FOUND")</f>
        <v>tier - 2</v>
      </c>
      <c r="Q2055" t="str">
        <f>_xlfn.XLOOKUP(A2055,Table3[customer_no],Table3[city_handled],"NOT FOUND")</f>
        <v>tier - 2</v>
      </c>
      <c r="R2055" t="str">
        <f>_xlfn.XLOOKUP(A2055,Table3[customer_no],Table3[state_id],"NOT FOUND")</f>
        <v>R1012</v>
      </c>
      <c r="S2055" s="34" cm="1">
        <f t="array" ref="S2055">_xlfn.XLOOKUP(A2055,Table3[customer_no],'Hospitalisation Details'!$F$2:$F$2344,"NOT FOUND")</f>
        <v>2709.24</v>
      </c>
      <c r="T2055" t="str">
        <f>_xlfn.XLOOKUP(A2055,Table2[Customer ID],Table2[BMI_category],"NOT FOUND")</f>
        <v>Normal Weight</v>
      </c>
      <c r="U2055" s="7">
        <f>_xlfn.XLOOKUP(A2055,Table2[Customer ID],Table2[no of surgery],"NOT FOUND")</f>
        <v>1</v>
      </c>
      <c r="V2055" t="str">
        <f>_xlfn.XLOOKUP(A2055,Table2[Customer ID],Table2[smoker_missing],"NOT FOUND")</f>
        <v>No</v>
      </c>
      <c r="W2055" t="str">
        <f t="shared" si="32"/>
        <v>Normal</v>
      </c>
      <c r="X2055" s="37">
        <f>SUM(Table5[[#This Row],[Title]:[Diabetes Level]])</f>
        <v>42730.464999999997</v>
      </c>
    </row>
    <row r="2056" spans="1:24" x14ac:dyDescent="0.25">
      <c r="A2056" t="s">
        <v>312</v>
      </c>
      <c r="B2056" t="str">
        <f>VLOOKUP(A2056,'Customer Names'!$A$2:$E$2336,3,FALSE)</f>
        <v>Ms.</v>
      </c>
      <c r="C2056" t="str">
        <f>_xlfn.XLOOKUP(A2056,$A$2:$A$2336,'Customer Names'!$D$2:$D$2336,"NOT FOUND")</f>
        <v>Brooke</v>
      </c>
      <c r="D2056" t="str">
        <f>_xlfn.XLOOKUP(A2056,$A$2:$A$2336,'Customer Names'!$E$2:$E$2336,"NOT FOUND")</f>
        <v>Adams</v>
      </c>
      <c r="E2056" cm="1">
        <f t="array" ref="E2056">_xlfn.XLOOKUP(A2056,$A$2:$A$2336,Table2[BMI],"NOT FOUND")</f>
        <v>24.51</v>
      </c>
      <c r="F2056" cm="1">
        <f t="array" ref="F2056">_xlfn.XLOOKUP(A2056,$A$2:$A$2336,Table2[HBA1C],"NOT FOUND")</f>
        <v>4.24</v>
      </c>
      <c r="G2056" t="str" cm="1">
        <f t="array" ref="G2056">_xlfn.XLOOKUP(A2056,$A$2:$A$2336,Table2[Heart Issues],"NOT FOUND")</f>
        <v>No</v>
      </c>
      <c r="H2056" t="str" cm="1">
        <f t="array" ref="H2056">_xlfn.XLOOKUP(A2056,$A$2:$A$2336,Table2[Any Transplants],"NOT FOUND")</f>
        <v>No</v>
      </c>
      <c r="I2056" t="str" cm="1">
        <f t="array" ref="I2056">_xlfn.XLOOKUP(A2056,$A$2:$A$2336,Table2[Cancer history],"NOT FOUND")</f>
        <v>Yes</v>
      </c>
      <c r="J2056" t="str">
        <f>_xlfn.XLOOKUP(A2056,Table3[customer_no],Table3[month],"NOT FOUND")</f>
        <v>Jul</v>
      </c>
      <c r="K2056" s="7">
        <f>_xlfn.XLOOKUP(A2056,Table3[customer_no],Table3[year_average],"NOT FOUND")</f>
        <v>2003</v>
      </c>
      <c r="L2056" cm="1">
        <f t="array" ref="L2056">_xlfn.XLOOKUP(A2056,Table3[customer_no],'Hospitalisation Details'!$D$2:$D$2344,"NOT FOUND")</f>
        <v>17</v>
      </c>
      <c r="M2056" s="33">
        <f>_xlfn.XLOOKUP(A2056,Table3[customer_no],Table3[dd/mm/yy],"NOT FOUND")</f>
        <v>37819</v>
      </c>
      <c r="N2056">
        <f>_xlfn.XLOOKUP(A2056,Table3[customer_no],Table3[age],"NOT FOUND")</f>
        <v>19</v>
      </c>
      <c r="O2056" cm="1">
        <f t="array" ref="O2056">_xlfn.XLOOKUP(A2056,Table3[customer_no],'Hospitalisation Details'!$E$2:$E$2344,"NOT FOUND")</f>
        <v>1</v>
      </c>
      <c r="P2056" t="str">
        <f>_xlfn.XLOOKUP(A2056,Table3[customer_no],Table3[hsplt_handled],"NOT FOUND")</f>
        <v>tier - 2</v>
      </c>
      <c r="Q2056" t="str">
        <f>_xlfn.XLOOKUP(A2056,Table3[customer_no],Table3[city_handled],"NOT FOUND")</f>
        <v>tier - 2</v>
      </c>
      <c r="R2056" t="str">
        <f>_xlfn.XLOOKUP(A2056,Table3[customer_no],Table3[state_id],"NOT FOUND")</f>
        <v>R1012</v>
      </c>
      <c r="S2056" s="34" cm="1">
        <f t="array" ref="S2056">_xlfn.XLOOKUP(A2056,Table3[customer_no],'Hospitalisation Details'!$F$2:$F$2344,"NOT FOUND")</f>
        <v>2709.11</v>
      </c>
      <c r="T2056" t="str">
        <f>_xlfn.XLOOKUP(A2056,Table2[Customer ID],Table2[BMI_category],"NOT FOUND")</f>
        <v>Normal Weight</v>
      </c>
      <c r="U2056" s="7">
        <f>_xlfn.XLOOKUP(A2056,Table2[Customer ID],Table2[no of surgery],"NOT FOUND")</f>
        <v>1</v>
      </c>
      <c r="V2056" t="str">
        <f>_xlfn.XLOOKUP(A2056,Table2[Customer ID],Table2[smoker_missing],"NOT FOUND")</f>
        <v>No</v>
      </c>
      <c r="W2056" t="str">
        <f t="shared" si="32"/>
        <v>Normal</v>
      </c>
      <c r="X2056" s="37">
        <f>SUM(Table5[[#This Row],[Title]:[Diabetes Level]])</f>
        <v>42597.86</v>
      </c>
    </row>
    <row r="2057" spans="1:24" x14ac:dyDescent="0.25">
      <c r="A2057" t="s">
        <v>311</v>
      </c>
      <c r="B2057" t="str">
        <f>VLOOKUP(A2057,'Customer Names'!$A$2:$E$2336,3,FALSE)</f>
        <v>Mr.</v>
      </c>
      <c r="C2057" t="str">
        <f>_xlfn.XLOOKUP(A2057,$A$2:$A$2336,'Customer Names'!$D$2:$D$2336,"NOT FOUND")</f>
        <v>Jeremy M</v>
      </c>
      <c r="D2057" t="str">
        <f>_xlfn.XLOOKUP(A2057,$A$2:$A$2336,'Customer Names'!$E$2:$E$2336,"NOT FOUND")</f>
        <v>Nunn</v>
      </c>
      <c r="E2057" cm="1">
        <f t="array" ref="E2057">_xlfn.XLOOKUP(A2057,$A$2:$A$2336,Table2[BMI],"NOT FOUND")</f>
        <v>31.065000000000001</v>
      </c>
      <c r="F2057" cm="1">
        <f t="array" ref="F2057">_xlfn.XLOOKUP(A2057,$A$2:$A$2336,Table2[HBA1C],"NOT FOUND")</f>
        <v>4.57</v>
      </c>
      <c r="G2057" t="str" cm="1">
        <f t="array" ref="G2057">_xlfn.XLOOKUP(A2057,$A$2:$A$2336,Table2[Heart Issues],"NOT FOUND")</f>
        <v>yes</v>
      </c>
      <c r="H2057" t="str" cm="1">
        <f t="array" ref="H2057">_xlfn.XLOOKUP(A2057,$A$2:$A$2336,Table2[Any Transplants],"NOT FOUND")</f>
        <v>No</v>
      </c>
      <c r="I2057" t="str" cm="1">
        <f t="array" ref="I2057">_xlfn.XLOOKUP(A2057,$A$2:$A$2336,Table2[Cancer history],"NOT FOUND")</f>
        <v>No</v>
      </c>
      <c r="J2057" t="str">
        <f>_xlfn.XLOOKUP(A2057,Table3[customer_no],Table3[month],"NOT FOUND")</f>
        <v>Jun</v>
      </c>
      <c r="K2057" s="7">
        <f>_xlfn.XLOOKUP(A2057,Table3[customer_no],Table3[year_average],"NOT FOUND")</f>
        <v>1996</v>
      </c>
      <c r="L2057" cm="1">
        <f t="array" ref="L2057">_xlfn.XLOOKUP(A2057,Table3[customer_no],'Hospitalisation Details'!$D$2:$D$2344,"NOT FOUND")</f>
        <v>13</v>
      </c>
      <c r="M2057" s="33">
        <f>_xlfn.XLOOKUP(A2057,Table3[customer_no],Table3[dd/mm/yy],"NOT FOUND")</f>
        <v>35229</v>
      </c>
      <c r="N2057">
        <f>_xlfn.XLOOKUP(A2057,Table3[customer_no],Table3[age],"NOT FOUND")</f>
        <v>26</v>
      </c>
      <c r="O2057" cm="1">
        <f t="array" ref="O2057">_xlfn.XLOOKUP(A2057,Table3[customer_no],'Hospitalisation Details'!$E$2:$E$2344,"NOT FOUND")</f>
        <v>0</v>
      </c>
      <c r="P2057" t="str">
        <f>_xlfn.XLOOKUP(A2057,Table3[customer_no],Table3[hsplt_handled],"NOT FOUND")</f>
        <v>tier - 2</v>
      </c>
      <c r="Q2057" t="str">
        <f>_xlfn.XLOOKUP(A2057,Table3[customer_no],Table3[city_handled],"NOT FOUND")</f>
        <v>tier - 1</v>
      </c>
      <c r="R2057" t="str">
        <f>_xlfn.XLOOKUP(A2057,Table3[customer_no],Table3[state_id],"NOT FOUND")</f>
        <v>R1012</v>
      </c>
      <c r="S2057" s="34" cm="1">
        <f t="array" ref="S2057">_xlfn.XLOOKUP(A2057,Table3[customer_no],'Hospitalisation Details'!$F$2:$F$2344,"NOT FOUND")</f>
        <v>2699.57</v>
      </c>
      <c r="T2057" t="str">
        <f>_xlfn.XLOOKUP(A2057,Table2[Customer ID],Table2[BMI_category],"NOT FOUND")</f>
        <v>Obesity</v>
      </c>
      <c r="U2057" s="7">
        <f>_xlfn.XLOOKUP(A2057,Table2[Customer ID],Table2[no of surgery],"NOT FOUND")</f>
        <v>0</v>
      </c>
      <c r="V2057" t="str">
        <f>_xlfn.XLOOKUP(A2057,Table2[Customer ID],Table2[smoker_missing],"NOT FOUND")</f>
        <v>No</v>
      </c>
      <c r="W2057" t="str">
        <f t="shared" si="32"/>
        <v>Normal</v>
      </c>
      <c r="X2057" s="37">
        <f>SUM(Table5[[#This Row],[Title]:[Diabetes Level]])</f>
        <v>39999.205000000002</v>
      </c>
    </row>
    <row r="2058" spans="1:24" x14ac:dyDescent="0.25">
      <c r="A2058" t="s">
        <v>310</v>
      </c>
      <c r="B2058" t="str">
        <f>VLOOKUP(A2058,'Customer Names'!$A$2:$E$2336,3,FALSE)</f>
        <v>Ms.</v>
      </c>
      <c r="C2058" t="str">
        <f>_xlfn.XLOOKUP(A2058,$A$2:$A$2336,'Customer Names'!$D$2:$D$2336,"NOT FOUND")</f>
        <v>Megan L.</v>
      </c>
      <c r="D2058" t="str">
        <f>_xlfn.XLOOKUP(A2058,$A$2:$A$2336,'Customer Names'!$E$2:$E$2336,"NOT FOUND")</f>
        <v>Blair</v>
      </c>
      <c r="E2058" cm="1">
        <f t="array" ref="E2058">_xlfn.XLOOKUP(A2058,$A$2:$A$2336,Table2[BMI],"NOT FOUND")</f>
        <v>28.12</v>
      </c>
      <c r="F2058" cm="1">
        <f t="array" ref="F2058">_xlfn.XLOOKUP(A2058,$A$2:$A$2336,Table2[HBA1C],"NOT FOUND")</f>
        <v>5.05</v>
      </c>
      <c r="G2058" t="str" cm="1">
        <f t="array" ref="G2058">_xlfn.XLOOKUP(A2058,$A$2:$A$2336,Table2[Heart Issues],"NOT FOUND")</f>
        <v>No</v>
      </c>
      <c r="H2058" t="str" cm="1">
        <f t="array" ref="H2058">_xlfn.XLOOKUP(A2058,$A$2:$A$2336,Table2[Any Transplants],"NOT FOUND")</f>
        <v>No</v>
      </c>
      <c r="I2058" t="str" cm="1">
        <f t="array" ref="I2058">_xlfn.XLOOKUP(A2058,$A$2:$A$2336,Table2[Cancer history],"NOT FOUND")</f>
        <v>No</v>
      </c>
      <c r="J2058" t="str">
        <f>_xlfn.XLOOKUP(A2058,Table3[customer_no],Table3[month],"NOT FOUND")</f>
        <v>Jun</v>
      </c>
      <c r="K2058" s="7">
        <f>_xlfn.XLOOKUP(A2058,Table3[customer_no],Table3[year_average],"NOT FOUND")</f>
        <v>1999</v>
      </c>
      <c r="L2058" cm="1">
        <f t="array" ref="L2058">_xlfn.XLOOKUP(A2058,Table3[customer_no],'Hospitalisation Details'!$D$2:$D$2344,"NOT FOUND")</f>
        <v>11</v>
      </c>
      <c r="M2058" s="33">
        <f>_xlfn.XLOOKUP(A2058,Table3[customer_no],Table3[dd/mm/yy],"NOT FOUND")</f>
        <v>36322</v>
      </c>
      <c r="N2058">
        <f>_xlfn.XLOOKUP(A2058,Table3[customer_no],Table3[age],"NOT FOUND")</f>
        <v>23</v>
      </c>
      <c r="O2058" cm="1">
        <f t="array" ref="O2058">_xlfn.XLOOKUP(A2058,Table3[customer_no],'Hospitalisation Details'!$E$2:$E$2344,"NOT FOUND")</f>
        <v>0</v>
      </c>
      <c r="P2058" t="str">
        <f>_xlfn.XLOOKUP(A2058,Table3[customer_no],Table3[hsplt_handled],"NOT FOUND")</f>
        <v>tier - 2</v>
      </c>
      <c r="Q2058" t="str">
        <f>_xlfn.XLOOKUP(A2058,Table3[customer_no],Table3[city_handled],"NOT FOUND")</f>
        <v>tier - 2</v>
      </c>
      <c r="R2058" t="str">
        <f>_xlfn.XLOOKUP(A2058,Table3[customer_no],Table3[state_id],"NOT FOUND")</f>
        <v>R1012</v>
      </c>
      <c r="S2058" s="34" cm="1">
        <f t="array" ref="S2058">_xlfn.XLOOKUP(A2058,Table3[customer_no],'Hospitalisation Details'!$F$2:$F$2344,"NOT FOUND")</f>
        <v>2690.11</v>
      </c>
      <c r="T2058" t="str">
        <f>_xlfn.XLOOKUP(A2058,Table2[Customer ID],Table2[BMI_category],"NOT FOUND")</f>
        <v>Overweight</v>
      </c>
      <c r="U2058" s="7">
        <f>_xlfn.XLOOKUP(A2058,Table2[Customer ID],Table2[no of surgery],"NOT FOUND")</f>
        <v>0</v>
      </c>
      <c r="V2058" t="str">
        <f>_xlfn.XLOOKUP(A2058,Table2[Customer ID],Table2[smoker_missing],"NOT FOUND")</f>
        <v>No</v>
      </c>
      <c r="W2058" t="str">
        <f t="shared" si="32"/>
        <v>Normal</v>
      </c>
      <c r="X2058" s="37">
        <f>SUM(Table5[[#This Row],[Title]:[Diabetes Level]])</f>
        <v>41078.28</v>
      </c>
    </row>
    <row r="2059" spans="1:24" x14ac:dyDescent="0.25">
      <c r="A2059" t="s">
        <v>309</v>
      </c>
      <c r="B2059" t="str">
        <f>VLOOKUP(A2059,'Customer Names'!$A$2:$E$2336,3,FALSE)</f>
        <v>Mr.</v>
      </c>
      <c r="C2059" t="str">
        <f>_xlfn.XLOOKUP(A2059,$A$2:$A$2336,'Customer Names'!$D$2:$D$2336,"NOT FOUND")</f>
        <v>Bryan</v>
      </c>
      <c r="D2059" t="str">
        <f>_xlfn.XLOOKUP(A2059,$A$2:$A$2336,'Customer Names'!$E$2:$E$2336,"NOT FOUND")</f>
        <v>Sharkey</v>
      </c>
      <c r="E2059" cm="1">
        <f t="array" ref="E2059">_xlfn.XLOOKUP(A2059,$A$2:$A$2336,Table2[BMI],"NOT FOUND")</f>
        <v>38.06</v>
      </c>
      <c r="F2059" cm="1">
        <f t="array" ref="F2059">_xlfn.XLOOKUP(A2059,$A$2:$A$2336,Table2[HBA1C],"NOT FOUND")</f>
        <v>6.16</v>
      </c>
      <c r="G2059" t="str" cm="1">
        <f t="array" ref="G2059">_xlfn.XLOOKUP(A2059,$A$2:$A$2336,Table2[Heart Issues],"NOT FOUND")</f>
        <v>No</v>
      </c>
      <c r="H2059" t="str" cm="1">
        <f t="array" ref="H2059">_xlfn.XLOOKUP(A2059,$A$2:$A$2336,Table2[Any Transplants],"NOT FOUND")</f>
        <v>No</v>
      </c>
      <c r="I2059" t="str" cm="1">
        <f t="array" ref="I2059">_xlfn.XLOOKUP(A2059,$A$2:$A$2336,Table2[Cancer history],"NOT FOUND")</f>
        <v>No</v>
      </c>
      <c r="J2059" t="str">
        <f>_xlfn.XLOOKUP(A2059,Table3[customer_no],Table3[month],"NOT FOUND")</f>
        <v>Oct</v>
      </c>
      <c r="K2059" s="7">
        <f>_xlfn.XLOOKUP(A2059,Table3[customer_no],Table3[year_average],"NOT FOUND")</f>
        <v>1994</v>
      </c>
      <c r="L2059" cm="1">
        <f t="array" ref="L2059">_xlfn.XLOOKUP(A2059,Table3[customer_no],'Hospitalisation Details'!$D$2:$D$2344,"NOT FOUND")</f>
        <v>2</v>
      </c>
      <c r="M2059" s="33">
        <f>_xlfn.XLOOKUP(A2059,Table3[customer_no],Table3[dd/mm/yy],"NOT FOUND")</f>
        <v>34609</v>
      </c>
      <c r="N2059">
        <f>_xlfn.XLOOKUP(A2059,Table3[customer_no],Table3[age],"NOT FOUND")</f>
        <v>28</v>
      </c>
      <c r="O2059" cm="1">
        <f t="array" ref="O2059">_xlfn.XLOOKUP(A2059,Table3[customer_no],'Hospitalisation Details'!$E$2:$E$2344,"NOT FOUND")</f>
        <v>0</v>
      </c>
      <c r="P2059" t="str">
        <f>_xlfn.XLOOKUP(A2059,Table3[customer_no],Table3[hsplt_handled],"NOT FOUND")</f>
        <v>tier - 3</v>
      </c>
      <c r="Q2059" t="str">
        <f>_xlfn.XLOOKUP(A2059,Table3[customer_no],Table3[city_handled],"NOT FOUND")</f>
        <v>tier - 2</v>
      </c>
      <c r="R2059" t="str">
        <f>_xlfn.XLOOKUP(A2059,Table3[customer_no],Table3[state_id],"NOT FOUND")</f>
        <v>R1013</v>
      </c>
      <c r="S2059" s="34" cm="1">
        <f t="array" ref="S2059">_xlfn.XLOOKUP(A2059,Table3[customer_no],'Hospitalisation Details'!$F$2:$F$2344,"NOT FOUND")</f>
        <v>2689.5</v>
      </c>
      <c r="T2059" t="str">
        <f>_xlfn.XLOOKUP(A2059,Table2[Customer ID],Table2[BMI_category],"NOT FOUND")</f>
        <v>Obesity</v>
      </c>
      <c r="U2059" s="7">
        <f>_xlfn.XLOOKUP(A2059,Table2[Customer ID],Table2[no of surgery],"NOT FOUND")</f>
        <v>0</v>
      </c>
      <c r="V2059" t="str">
        <f>_xlfn.XLOOKUP(A2059,Table2[Customer ID],Table2[smoker_missing],"NOT FOUND")</f>
        <v>No</v>
      </c>
      <c r="W2059" t="str">
        <f t="shared" si="32"/>
        <v>Prediabetes</v>
      </c>
      <c r="X2059" s="37">
        <f>SUM(Table5[[#This Row],[Title]:[Diabetes Level]])</f>
        <v>39366.720000000001</v>
      </c>
    </row>
    <row r="2060" spans="1:24" x14ac:dyDescent="0.25">
      <c r="A2060" t="s">
        <v>308</v>
      </c>
      <c r="B2060" t="str">
        <f>VLOOKUP(A2060,'Customer Names'!$A$2:$E$2336,3,FALSE)</f>
        <v>Ms.</v>
      </c>
      <c r="C2060" t="str">
        <f>_xlfn.XLOOKUP(A2060,$A$2:$A$2336,'Customer Names'!$D$2:$D$2336,"NOT FOUND")</f>
        <v>Marny</v>
      </c>
      <c r="D2060" t="str">
        <f>_xlfn.XLOOKUP(A2060,$A$2:$A$2336,'Customer Names'!$E$2:$E$2336,"NOT FOUND")</f>
        <v>Scalard</v>
      </c>
      <c r="E2060" cm="1">
        <f t="array" ref="E2060">_xlfn.XLOOKUP(A2060,$A$2:$A$2336,Table2[BMI],"NOT FOUND")</f>
        <v>24.96</v>
      </c>
      <c r="F2060" cm="1">
        <f t="array" ref="F2060">_xlfn.XLOOKUP(A2060,$A$2:$A$2336,Table2[HBA1C],"NOT FOUND")</f>
        <v>4.57</v>
      </c>
      <c r="G2060" t="str" cm="1">
        <f t="array" ref="G2060">_xlfn.XLOOKUP(A2060,$A$2:$A$2336,Table2[Heart Issues],"NOT FOUND")</f>
        <v>No</v>
      </c>
      <c r="H2060" t="str" cm="1">
        <f t="array" ref="H2060">_xlfn.XLOOKUP(A2060,$A$2:$A$2336,Table2[Any Transplants],"NOT FOUND")</f>
        <v>No</v>
      </c>
      <c r="I2060" t="str" cm="1">
        <f t="array" ref="I2060">_xlfn.XLOOKUP(A2060,$A$2:$A$2336,Table2[Cancer history],"NOT FOUND")</f>
        <v>No</v>
      </c>
      <c r="J2060" t="str">
        <f>_xlfn.XLOOKUP(A2060,Table3[customer_no],Table3[month],"NOT FOUND")</f>
        <v>Sep</v>
      </c>
      <c r="K2060" s="7">
        <f>_xlfn.XLOOKUP(A2060,Table3[customer_no],Table3[year_average],"NOT FOUND")</f>
        <v>1994</v>
      </c>
      <c r="L2060" cm="1">
        <f t="array" ref="L2060">_xlfn.XLOOKUP(A2060,Table3[customer_no],'Hospitalisation Details'!$D$2:$D$2344,"NOT FOUND")</f>
        <v>17</v>
      </c>
      <c r="M2060" s="33">
        <f>_xlfn.XLOOKUP(A2060,Table3[customer_no],Table3[dd/mm/yy],"NOT FOUND")</f>
        <v>34594</v>
      </c>
      <c r="N2060">
        <f>_xlfn.XLOOKUP(A2060,Table3[customer_no],Table3[age],"NOT FOUND")</f>
        <v>28</v>
      </c>
      <c r="O2060" cm="1">
        <f t="array" ref="O2060">_xlfn.XLOOKUP(A2060,Table3[customer_no],'Hospitalisation Details'!$E$2:$E$2344,"NOT FOUND")</f>
        <v>0</v>
      </c>
      <c r="P2060" t="str">
        <f>_xlfn.XLOOKUP(A2060,Table3[customer_no],Table3[hsplt_handled],"NOT FOUND")</f>
        <v>tier - 2</v>
      </c>
      <c r="Q2060" t="str">
        <f>_xlfn.XLOOKUP(A2060,Table3[customer_no],Table3[city_handled],"NOT FOUND")</f>
        <v>tier - 2</v>
      </c>
      <c r="R2060" t="str">
        <f>_xlfn.XLOOKUP(A2060,Table3[customer_no],Table3[state_id],"NOT FOUND")</f>
        <v>R1013</v>
      </c>
      <c r="S2060" s="34" cm="1">
        <f t="array" ref="S2060">_xlfn.XLOOKUP(A2060,Table3[customer_no],'Hospitalisation Details'!$F$2:$F$2344,"NOT FOUND")</f>
        <v>2684.69</v>
      </c>
      <c r="T2060" t="str">
        <f>_xlfn.XLOOKUP(A2060,Table2[Customer ID],Table2[BMI_category],"NOT FOUND")</f>
        <v>Normal Weight</v>
      </c>
      <c r="U2060" s="7">
        <f>_xlfn.XLOOKUP(A2060,Table2[Customer ID],Table2[no of surgery],"NOT FOUND")</f>
        <v>0</v>
      </c>
      <c r="V2060" t="str">
        <f>_xlfn.XLOOKUP(A2060,Table2[Customer ID],Table2[smoker_missing],"NOT FOUND")</f>
        <v>No</v>
      </c>
      <c r="W2060" t="str">
        <f t="shared" si="32"/>
        <v>Normal</v>
      </c>
      <c r="X2060" s="37">
        <f>SUM(Table5[[#This Row],[Title]:[Diabetes Level]])</f>
        <v>39347.22</v>
      </c>
    </row>
    <row r="2061" spans="1:24" x14ac:dyDescent="0.25">
      <c r="A2061" t="s">
        <v>307</v>
      </c>
      <c r="B2061" t="str">
        <f>VLOOKUP(A2061,'Customer Names'!$A$2:$E$2336,3,FALSE)</f>
        <v>Mr.</v>
      </c>
      <c r="C2061" t="str">
        <f>_xlfn.XLOOKUP(A2061,$A$2:$A$2336,'Customer Names'!$D$2:$D$2336,"NOT FOUND")</f>
        <v>Marc</v>
      </c>
      <c r="D2061" t="str">
        <f>_xlfn.XLOOKUP(A2061,$A$2:$A$2336,'Customer Names'!$E$2:$E$2336,"NOT FOUND")</f>
        <v>Burget</v>
      </c>
      <c r="E2061" cm="1">
        <f t="array" ref="E2061">_xlfn.XLOOKUP(A2061,$A$2:$A$2336,Table2[BMI],"NOT FOUND")</f>
        <v>17.670000000000002</v>
      </c>
      <c r="F2061" cm="1">
        <f t="array" ref="F2061">_xlfn.XLOOKUP(A2061,$A$2:$A$2336,Table2[HBA1C],"NOT FOUND")</f>
        <v>5.53</v>
      </c>
      <c r="G2061" t="str" cm="1">
        <f t="array" ref="G2061">_xlfn.XLOOKUP(A2061,$A$2:$A$2336,Table2[Heart Issues],"NOT FOUND")</f>
        <v>yes</v>
      </c>
      <c r="H2061" t="str" cm="1">
        <f t="array" ref="H2061">_xlfn.XLOOKUP(A2061,$A$2:$A$2336,Table2[Any Transplants],"NOT FOUND")</f>
        <v>No</v>
      </c>
      <c r="I2061" t="str" cm="1">
        <f t="array" ref="I2061">_xlfn.XLOOKUP(A2061,$A$2:$A$2336,Table2[Cancer history],"NOT FOUND")</f>
        <v>No</v>
      </c>
      <c r="J2061" t="str">
        <f>_xlfn.XLOOKUP(A2061,Table3[customer_no],Table3[month],"NOT FOUND")</f>
        <v>Aug</v>
      </c>
      <c r="K2061" s="7">
        <f>_xlfn.XLOOKUP(A2061,Table3[customer_no],Table3[year_average],"NOT FOUND")</f>
        <v>1996</v>
      </c>
      <c r="L2061" cm="1">
        <f t="array" ref="L2061">_xlfn.XLOOKUP(A2061,Table3[customer_no],'Hospitalisation Details'!$D$2:$D$2344,"NOT FOUND")</f>
        <v>5</v>
      </c>
      <c r="M2061" s="33">
        <f>_xlfn.XLOOKUP(A2061,Table3[customer_no],Table3[dd/mm/yy],"NOT FOUND")</f>
        <v>35282</v>
      </c>
      <c r="N2061">
        <f>_xlfn.XLOOKUP(A2061,Table3[customer_no],Table3[age],"NOT FOUND")</f>
        <v>26</v>
      </c>
      <c r="O2061" cm="1">
        <f t="array" ref="O2061">_xlfn.XLOOKUP(A2061,Table3[customer_no],'Hospitalisation Details'!$E$2:$E$2344,"NOT FOUND")</f>
        <v>0</v>
      </c>
      <c r="P2061" t="str">
        <f>_xlfn.XLOOKUP(A2061,Table3[customer_no],Table3[hsplt_handled],"NOT FOUND")</f>
        <v>tier - 3</v>
      </c>
      <c r="Q2061" t="str">
        <f>_xlfn.XLOOKUP(A2061,Table3[customer_no],Table3[city_handled],"NOT FOUND")</f>
        <v>tier - 2</v>
      </c>
      <c r="R2061" t="str">
        <f>_xlfn.XLOOKUP(A2061,Table3[customer_no],Table3[state_id],"NOT FOUND")</f>
        <v>R1012</v>
      </c>
      <c r="S2061" s="34" cm="1">
        <f t="array" ref="S2061">_xlfn.XLOOKUP(A2061,Table3[customer_no],'Hospitalisation Details'!$F$2:$F$2344,"NOT FOUND")</f>
        <v>2680.95</v>
      </c>
      <c r="T2061" t="str">
        <f>_xlfn.XLOOKUP(A2061,Table2[Customer ID],Table2[BMI_category],"NOT FOUND")</f>
        <v>Underweight</v>
      </c>
      <c r="U2061" s="7">
        <f>_xlfn.XLOOKUP(A2061,Table2[Customer ID],Table2[no of surgery],"NOT FOUND")</f>
        <v>0</v>
      </c>
      <c r="V2061" t="str">
        <f>_xlfn.XLOOKUP(A2061,Table2[Customer ID],Table2[smoker_missing],"NOT FOUND")</f>
        <v>No</v>
      </c>
      <c r="W2061" t="str">
        <f t="shared" si="32"/>
        <v>Normal</v>
      </c>
      <c r="X2061" s="37">
        <f>SUM(Table5[[#This Row],[Title]:[Diabetes Level]])</f>
        <v>40013.149999999994</v>
      </c>
    </row>
    <row r="2062" spans="1:24" x14ac:dyDescent="0.25">
      <c r="A2062" t="s">
        <v>306</v>
      </c>
      <c r="B2062" t="str">
        <f>VLOOKUP(A2062,'Customer Names'!$A$2:$E$2336,3,FALSE)</f>
        <v>Mr.</v>
      </c>
      <c r="C2062" t="str">
        <f>_xlfn.XLOOKUP(A2062,$A$2:$A$2336,'Customer Names'!$D$2:$D$2336,"NOT FOUND")</f>
        <v>Benjamin L</v>
      </c>
      <c r="D2062" t="str">
        <f>_xlfn.XLOOKUP(A2062,$A$2:$A$2336,'Customer Names'!$E$2:$E$2336,"NOT FOUND")</f>
        <v>English</v>
      </c>
      <c r="E2062" cm="1">
        <f t="array" ref="E2062">_xlfn.XLOOKUP(A2062,$A$2:$A$2336,Table2[BMI],"NOT FOUND")</f>
        <v>31.35</v>
      </c>
      <c r="F2062" cm="1">
        <f t="array" ref="F2062">_xlfn.XLOOKUP(A2062,$A$2:$A$2336,Table2[HBA1C],"NOT FOUND")</f>
        <v>5.84</v>
      </c>
      <c r="G2062" t="str" cm="1">
        <f t="array" ref="G2062">_xlfn.XLOOKUP(A2062,$A$2:$A$2336,Table2[Heart Issues],"NOT FOUND")</f>
        <v>No</v>
      </c>
      <c r="H2062" t="str" cm="1">
        <f t="array" ref="H2062">_xlfn.XLOOKUP(A2062,$A$2:$A$2336,Table2[Any Transplants],"NOT FOUND")</f>
        <v>yes</v>
      </c>
      <c r="I2062" t="str" cm="1">
        <f t="array" ref="I2062">_xlfn.XLOOKUP(A2062,$A$2:$A$2336,Table2[Cancer history],"NOT FOUND")</f>
        <v>No</v>
      </c>
      <c r="J2062" t="str">
        <f>_xlfn.XLOOKUP(A2062,Table3[customer_no],Table3[month],"NOT FOUND")</f>
        <v>Dec</v>
      </c>
      <c r="K2062" s="7">
        <f>_xlfn.XLOOKUP(A2062,Table3[customer_no],Table3[year_average],"NOT FOUND")</f>
        <v>2000</v>
      </c>
      <c r="L2062" cm="1">
        <f t="array" ref="L2062">_xlfn.XLOOKUP(A2062,Table3[customer_no],'Hospitalisation Details'!$D$2:$D$2344,"NOT FOUND")</f>
        <v>9</v>
      </c>
      <c r="M2062" s="33">
        <f>_xlfn.XLOOKUP(A2062,Table3[customer_no],Table3[dd/mm/yy],"NOT FOUND")</f>
        <v>36869</v>
      </c>
      <c r="N2062">
        <f>_xlfn.XLOOKUP(A2062,Table3[customer_no],Table3[age],"NOT FOUND")</f>
        <v>22</v>
      </c>
      <c r="O2062" cm="1">
        <f t="array" ref="O2062">_xlfn.XLOOKUP(A2062,Table3[customer_no],'Hospitalisation Details'!$E$2:$E$2344,"NOT FOUND")</f>
        <v>1</v>
      </c>
      <c r="P2062" t="str">
        <f>_xlfn.XLOOKUP(A2062,Table3[customer_no],Table3[hsplt_handled],"NOT FOUND")</f>
        <v>tier - 2</v>
      </c>
      <c r="Q2062" t="str">
        <f>_xlfn.XLOOKUP(A2062,Table3[customer_no],Table3[city_handled],"NOT FOUND")</f>
        <v>tier - 1</v>
      </c>
      <c r="R2062" t="str">
        <f>_xlfn.XLOOKUP(A2062,Table3[customer_no],Table3[state_id],"NOT FOUND")</f>
        <v>R1012</v>
      </c>
      <c r="S2062" s="34" cm="1">
        <f t="array" ref="S2062">_xlfn.XLOOKUP(A2062,Table3[customer_no],'Hospitalisation Details'!$F$2:$F$2344,"NOT FOUND")</f>
        <v>2643.27</v>
      </c>
      <c r="T2062" t="str">
        <f>_xlfn.XLOOKUP(A2062,Table2[Customer ID],Table2[BMI_category],"NOT FOUND")</f>
        <v>Obesity</v>
      </c>
      <c r="U2062" s="7">
        <f>_xlfn.XLOOKUP(A2062,Table2[Customer ID],Table2[no of surgery],"NOT FOUND")</f>
        <v>1</v>
      </c>
      <c r="V2062" t="str">
        <f>_xlfn.XLOOKUP(A2062,Table2[Customer ID],Table2[smoker_missing],"NOT FOUND")</f>
        <v>No</v>
      </c>
      <c r="W2062" t="str">
        <f t="shared" si="32"/>
        <v>Prediabetes</v>
      </c>
      <c r="X2062" s="37">
        <f>SUM(Table5[[#This Row],[Title]:[Diabetes Level]])</f>
        <v>41582.46</v>
      </c>
    </row>
    <row r="2063" spans="1:24" x14ac:dyDescent="0.25">
      <c r="A2063" t="s">
        <v>305</v>
      </c>
      <c r="B2063" t="str">
        <f>VLOOKUP(A2063,'Customer Names'!$A$2:$E$2336,3,FALSE)</f>
        <v>Mr.</v>
      </c>
      <c r="C2063" t="str">
        <f>_xlfn.XLOOKUP(A2063,$A$2:$A$2336,'Customer Names'!$D$2:$D$2336,"NOT FOUND")</f>
        <v>Rob G</v>
      </c>
      <c r="D2063" t="str">
        <f>_xlfn.XLOOKUP(A2063,$A$2:$A$2336,'Customer Names'!$E$2:$E$2336,"NOT FOUND")</f>
        <v>Hampton</v>
      </c>
      <c r="E2063" cm="1">
        <f t="array" ref="E2063">_xlfn.XLOOKUP(A2063,$A$2:$A$2336,Table2[BMI],"NOT FOUND")</f>
        <v>28.31</v>
      </c>
      <c r="F2063" cm="1">
        <f t="array" ref="F2063">_xlfn.XLOOKUP(A2063,$A$2:$A$2336,Table2[HBA1C],"NOT FOUND")</f>
        <v>6.41</v>
      </c>
      <c r="G2063" t="str" cm="1">
        <f t="array" ref="G2063">_xlfn.XLOOKUP(A2063,$A$2:$A$2336,Table2[Heart Issues],"NOT FOUND")</f>
        <v>No</v>
      </c>
      <c r="H2063" t="str" cm="1">
        <f t="array" ref="H2063">_xlfn.XLOOKUP(A2063,$A$2:$A$2336,Table2[Any Transplants],"NOT FOUND")</f>
        <v>yes</v>
      </c>
      <c r="I2063" t="str" cm="1">
        <f t="array" ref="I2063">_xlfn.XLOOKUP(A2063,$A$2:$A$2336,Table2[Cancer history],"NOT FOUND")</f>
        <v>No</v>
      </c>
      <c r="J2063" t="str">
        <f>_xlfn.XLOOKUP(A2063,Table3[customer_no],Table3[month],"NOT FOUND")</f>
        <v>Jun</v>
      </c>
      <c r="K2063" s="7">
        <f>_xlfn.XLOOKUP(A2063,Table3[customer_no],Table3[year_average],"NOT FOUND")</f>
        <v>2000</v>
      </c>
      <c r="L2063" cm="1">
        <f t="array" ref="L2063">_xlfn.XLOOKUP(A2063,Table3[customer_no],'Hospitalisation Details'!$D$2:$D$2344,"NOT FOUND")</f>
        <v>24</v>
      </c>
      <c r="M2063" s="33">
        <f>_xlfn.XLOOKUP(A2063,Table3[customer_no],Table3[dd/mm/yy],"NOT FOUND")</f>
        <v>36701</v>
      </c>
      <c r="N2063">
        <f>_xlfn.XLOOKUP(A2063,Table3[customer_no],Table3[age],"NOT FOUND")</f>
        <v>22</v>
      </c>
      <c r="O2063" cm="1">
        <f t="array" ref="O2063">_xlfn.XLOOKUP(A2063,Table3[customer_no],'Hospitalisation Details'!$E$2:$E$2344,"NOT FOUND")</f>
        <v>1</v>
      </c>
      <c r="P2063" t="str">
        <f>_xlfn.XLOOKUP(A2063,Table3[customer_no],Table3[hsplt_handled],"NOT FOUND")</f>
        <v>tier - 2</v>
      </c>
      <c r="Q2063" t="str">
        <f>_xlfn.XLOOKUP(A2063,Table3[customer_no],Table3[city_handled],"NOT FOUND")</f>
        <v>tier - 2</v>
      </c>
      <c r="R2063" t="str">
        <f>_xlfn.XLOOKUP(A2063,Table3[customer_no],Table3[state_id],"NOT FOUND")</f>
        <v>R1012</v>
      </c>
      <c r="S2063" s="34" cm="1">
        <f t="array" ref="S2063">_xlfn.XLOOKUP(A2063,Table3[customer_no],'Hospitalisation Details'!$F$2:$F$2344,"NOT FOUND")</f>
        <v>2639.04</v>
      </c>
      <c r="T2063" t="str">
        <f>_xlfn.XLOOKUP(A2063,Table2[Customer ID],Table2[BMI_category],"NOT FOUND")</f>
        <v>Overweight</v>
      </c>
      <c r="U2063" s="7">
        <f>_xlfn.XLOOKUP(A2063,Table2[Customer ID],Table2[no of surgery],"NOT FOUND")</f>
        <v>1</v>
      </c>
      <c r="V2063" t="str">
        <f>_xlfn.XLOOKUP(A2063,Table2[Customer ID],Table2[smoker_missing],"NOT FOUND")</f>
        <v>No</v>
      </c>
      <c r="W2063" t="str">
        <f t="shared" si="32"/>
        <v>Diabetes</v>
      </c>
      <c r="X2063" s="37">
        <f>SUM(Table5[[#This Row],[Title]:[Diabetes Level]])</f>
        <v>41422.76</v>
      </c>
    </row>
    <row r="2064" spans="1:24" x14ac:dyDescent="0.25">
      <c r="A2064" t="s">
        <v>304</v>
      </c>
      <c r="B2064" t="str">
        <f>VLOOKUP(A2064,'Customer Names'!$A$2:$E$2336,3,FALSE)</f>
        <v>Ms.</v>
      </c>
      <c r="C2064" t="str">
        <f>_xlfn.XLOOKUP(A2064,$A$2:$A$2336,'Customer Names'!$D$2:$D$2336,"NOT FOUND")</f>
        <v>Stefanie A</v>
      </c>
      <c r="D2064" t="str">
        <f>_xlfn.XLOOKUP(A2064,$A$2:$A$2336,'Customer Names'!$E$2:$E$2336,"NOT FOUND")</f>
        <v>Flynn</v>
      </c>
      <c r="E2064" cm="1">
        <f t="array" ref="E2064">_xlfn.XLOOKUP(A2064,$A$2:$A$2336,Table2[BMI],"NOT FOUND")</f>
        <v>30.3</v>
      </c>
      <c r="F2064" cm="1">
        <f t="array" ref="F2064">_xlfn.XLOOKUP(A2064,$A$2:$A$2336,Table2[HBA1C],"NOT FOUND")</f>
        <v>4.7300000000000004</v>
      </c>
      <c r="G2064" t="str" cm="1">
        <f t="array" ref="G2064">_xlfn.XLOOKUP(A2064,$A$2:$A$2336,Table2[Heart Issues],"NOT FOUND")</f>
        <v>yes</v>
      </c>
      <c r="H2064" t="str" cm="1">
        <f t="array" ref="H2064">_xlfn.XLOOKUP(A2064,$A$2:$A$2336,Table2[Any Transplants],"NOT FOUND")</f>
        <v>No</v>
      </c>
      <c r="I2064" t="str" cm="1">
        <f t="array" ref="I2064">_xlfn.XLOOKUP(A2064,$A$2:$A$2336,Table2[Cancer history],"NOT FOUND")</f>
        <v>Yes</v>
      </c>
      <c r="J2064" t="str">
        <f>_xlfn.XLOOKUP(A2064,Table3[customer_no],Table3[month],"NOT FOUND")</f>
        <v>Aug</v>
      </c>
      <c r="K2064" s="7">
        <f>_xlfn.XLOOKUP(A2064,Table3[customer_no],Table3[year_average],"NOT FOUND")</f>
        <v>1997</v>
      </c>
      <c r="L2064" cm="1">
        <f t="array" ref="L2064">_xlfn.XLOOKUP(A2064,Table3[customer_no],'Hospitalisation Details'!$D$2:$D$2344,"NOT FOUND")</f>
        <v>26</v>
      </c>
      <c r="M2064" s="33">
        <f>_xlfn.XLOOKUP(A2064,Table3[customer_no],Table3[dd/mm/yy],"NOT FOUND")</f>
        <v>35668</v>
      </c>
      <c r="N2064">
        <f>_xlfn.XLOOKUP(A2064,Table3[customer_no],Table3[age],"NOT FOUND")</f>
        <v>25</v>
      </c>
      <c r="O2064" cm="1">
        <f t="array" ref="O2064">_xlfn.XLOOKUP(A2064,Table3[customer_no],'Hospitalisation Details'!$E$2:$E$2344,"NOT FOUND")</f>
        <v>0</v>
      </c>
      <c r="P2064" t="str">
        <f>_xlfn.XLOOKUP(A2064,Table3[customer_no],Table3[hsplt_handled],"NOT FOUND")</f>
        <v>tier - 2</v>
      </c>
      <c r="Q2064" t="str">
        <f>_xlfn.XLOOKUP(A2064,Table3[customer_no],Table3[city_handled],"NOT FOUND")</f>
        <v>tier - 1</v>
      </c>
      <c r="R2064" t="str">
        <f>_xlfn.XLOOKUP(A2064,Table3[customer_no],Table3[state_id],"NOT FOUND")</f>
        <v>R1011</v>
      </c>
      <c r="S2064" s="34" cm="1">
        <f t="array" ref="S2064">_xlfn.XLOOKUP(A2064,Table3[customer_no],'Hospitalisation Details'!$F$2:$F$2344,"NOT FOUND")</f>
        <v>2632.99</v>
      </c>
      <c r="T2064" t="str">
        <f>_xlfn.XLOOKUP(A2064,Table2[Customer ID],Table2[BMI_category],"NOT FOUND")</f>
        <v>Obesity</v>
      </c>
      <c r="U2064" s="7">
        <f>_xlfn.XLOOKUP(A2064,Table2[Customer ID],Table2[no of surgery],"NOT FOUND")</f>
        <v>1</v>
      </c>
      <c r="V2064" t="str">
        <f>_xlfn.XLOOKUP(A2064,Table2[Customer ID],Table2[smoker_missing],"NOT FOUND")</f>
        <v>No</v>
      </c>
      <c r="W2064" t="str">
        <f t="shared" si="32"/>
        <v>Normal</v>
      </c>
      <c r="X2064" s="37">
        <f>SUM(Table5[[#This Row],[Title]:[Diabetes Level]])</f>
        <v>40385.019999999997</v>
      </c>
    </row>
    <row r="2065" spans="1:24" x14ac:dyDescent="0.25">
      <c r="A2065" t="s">
        <v>303</v>
      </c>
      <c r="B2065" t="str">
        <f>VLOOKUP(A2065,'Customer Names'!$A$2:$E$2336,3,FALSE)</f>
        <v>Ms.</v>
      </c>
      <c r="C2065" t="str">
        <f>_xlfn.XLOOKUP(A2065,$A$2:$A$2336,'Customer Names'!$D$2:$D$2336,"NOT FOUND")</f>
        <v>Stephanie</v>
      </c>
      <c r="D2065" t="str">
        <f>_xlfn.XLOOKUP(A2065,$A$2:$A$2336,'Customer Names'!$E$2:$E$2336,"NOT FOUND")</f>
        <v>Knast</v>
      </c>
      <c r="E2065" cm="1">
        <f t="array" ref="E2065">_xlfn.XLOOKUP(A2065,$A$2:$A$2336,Table2[BMI],"NOT FOUND")</f>
        <v>26.4</v>
      </c>
      <c r="F2065" cm="1">
        <f t="array" ref="F2065">_xlfn.XLOOKUP(A2065,$A$2:$A$2336,Table2[HBA1C],"NOT FOUND")</f>
        <v>6.22</v>
      </c>
      <c r="G2065" t="str" cm="1">
        <f t="array" ref="G2065">_xlfn.XLOOKUP(A2065,$A$2:$A$2336,Table2[Heart Issues],"NOT FOUND")</f>
        <v>yes</v>
      </c>
      <c r="H2065" t="str" cm="1">
        <f t="array" ref="H2065">_xlfn.XLOOKUP(A2065,$A$2:$A$2336,Table2[Any Transplants],"NOT FOUND")</f>
        <v>No</v>
      </c>
      <c r="I2065" t="str" cm="1">
        <f t="array" ref="I2065">_xlfn.XLOOKUP(A2065,$A$2:$A$2336,Table2[Cancer history],"NOT FOUND")</f>
        <v>No</v>
      </c>
      <c r="J2065" t="str">
        <f>_xlfn.XLOOKUP(A2065,Table3[customer_no],Table3[month],"NOT FOUND")</f>
        <v>Aug</v>
      </c>
      <c r="K2065" s="7">
        <f>_xlfn.XLOOKUP(A2065,Table3[customer_no],Table3[year_average],"NOT FOUND")</f>
        <v>2001</v>
      </c>
      <c r="L2065" cm="1">
        <f t="array" ref="L2065">_xlfn.XLOOKUP(A2065,Table3[customer_no],'Hospitalisation Details'!$D$2:$D$2344,"NOT FOUND")</f>
        <v>26</v>
      </c>
      <c r="M2065" s="33">
        <f>_xlfn.XLOOKUP(A2065,Table3[customer_no],Table3[dd/mm/yy],"NOT FOUND")</f>
        <v>37129</v>
      </c>
      <c r="N2065">
        <f>_xlfn.XLOOKUP(A2065,Table3[customer_no],Table3[age],"NOT FOUND")</f>
        <v>21</v>
      </c>
      <c r="O2065" cm="1">
        <f t="array" ref="O2065">_xlfn.XLOOKUP(A2065,Table3[customer_no],'Hospitalisation Details'!$E$2:$E$2344,"NOT FOUND")</f>
        <v>1</v>
      </c>
      <c r="P2065" t="str">
        <f>_xlfn.XLOOKUP(A2065,Table3[customer_no],Table3[hsplt_handled],"NOT FOUND")</f>
        <v>tier - 2</v>
      </c>
      <c r="Q2065" t="str">
        <f>_xlfn.XLOOKUP(A2065,Table3[customer_no],Table3[city_handled],"NOT FOUND")</f>
        <v>tier - 1</v>
      </c>
      <c r="R2065" t="str">
        <f>_xlfn.XLOOKUP(A2065,Table3[customer_no],Table3[state_id],"NOT FOUND")</f>
        <v>R1011</v>
      </c>
      <c r="S2065" s="34" cm="1">
        <f t="array" ref="S2065">_xlfn.XLOOKUP(A2065,Table3[customer_no],'Hospitalisation Details'!$F$2:$F$2344,"NOT FOUND")</f>
        <v>2597.7800000000002</v>
      </c>
      <c r="T2065" t="str">
        <f>_xlfn.XLOOKUP(A2065,Table2[Customer ID],Table2[BMI_category],"NOT FOUND")</f>
        <v>Overweight</v>
      </c>
      <c r="U2065" s="7">
        <f>_xlfn.XLOOKUP(A2065,Table2[Customer ID],Table2[no of surgery],"NOT FOUND")</f>
        <v>0</v>
      </c>
      <c r="V2065" t="str">
        <f>_xlfn.XLOOKUP(A2065,Table2[Customer ID],Table2[smoker_missing],"NOT FOUND")</f>
        <v>No</v>
      </c>
      <c r="W2065" t="str">
        <f t="shared" si="32"/>
        <v>Prediabetes</v>
      </c>
      <c r="X2065" s="37">
        <f>SUM(Table5[[#This Row],[Title]:[Diabetes Level]])</f>
        <v>41808.400000000001</v>
      </c>
    </row>
    <row r="2066" spans="1:24" x14ac:dyDescent="0.25">
      <c r="A2066" t="s">
        <v>302</v>
      </c>
      <c r="B2066" t="str">
        <f>VLOOKUP(A2066,'Customer Names'!$A$2:$E$2336,3,FALSE)</f>
        <v>Ms.</v>
      </c>
      <c r="C2066" t="str">
        <f>_xlfn.XLOOKUP(A2066,$A$2:$A$2336,'Customer Names'!$D$2:$D$2336,"NOT FOUND")</f>
        <v>Caroline F.</v>
      </c>
      <c r="D2066" t="str">
        <f>_xlfn.XLOOKUP(A2066,$A$2:$A$2336,'Customer Names'!$E$2:$E$2336,"NOT FOUND")</f>
        <v>Lucas</v>
      </c>
      <c r="E2066" cm="1">
        <f t="array" ref="E2066">_xlfn.XLOOKUP(A2066,$A$2:$A$2336,Table2[BMI],"NOT FOUND")</f>
        <v>22.135000000000002</v>
      </c>
      <c r="F2066" cm="1">
        <f t="array" ref="F2066">_xlfn.XLOOKUP(A2066,$A$2:$A$2336,Table2[HBA1C],"NOT FOUND")</f>
        <v>4.46</v>
      </c>
      <c r="G2066" t="str" cm="1">
        <f t="array" ref="G2066">_xlfn.XLOOKUP(A2066,$A$2:$A$2336,Table2[Heart Issues],"NOT FOUND")</f>
        <v>yes</v>
      </c>
      <c r="H2066" t="str" cm="1">
        <f t="array" ref="H2066">_xlfn.XLOOKUP(A2066,$A$2:$A$2336,Table2[Any Transplants],"NOT FOUND")</f>
        <v>No</v>
      </c>
      <c r="I2066" t="str" cm="1">
        <f t="array" ref="I2066">_xlfn.XLOOKUP(A2066,$A$2:$A$2336,Table2[Cancer history],"NOT FOUND")</f>
        <v>No</v>
      </c>
      <c r="J2066" t="str">
        <f>_xlfn.XLOOKUP(A2066,Table3[customer_no],Table3[month],"NOT FOUND")</f>
        <v>Jul</v>
      </c>
      <c r="K2066" s="7">
        <f>_xlfn.XLOOKUP(A2066,Table3[customer_no],Table3[year_average],"NOT FOUND")</f>
        <v>2001</v>
      </c>
      <c r="L2066" cm="1">
        <f t="array" ref="L2066">_xlfn.XLOOKUP(A2066,Table3[customer_no],'Hospitalisation Details'!$D$2:$D$2344,"NOT FOUND")</f>
        <v>28</v>
      </c>
      <c r="M2066" s="33">
        <f>_xlfn.XLOOKUP(A2066,Table3[customer_no],Table3[dd/mm/yy],"NOT FOUND")</f>
        <v>37100</v>
      </c>
      <c r="N2066">
        <f>_xlfn.XLOOKUP(A2066,Table3[customer_no],Table3[age],"NOT FOUND")</f>
        <v>21</v>
      </c>
      <c r="O2066" cm="1">
        <f t="array" ref="O2066">_xlfn.XLOOKUP(A2066,Table3[customer_no],'Hospitalisation Details'!$E$2:$E$2344,"NOT FOUND")</f>
        <v>0</v>
      </c>
      <c r="P2066" t="str">
        <f>_xlfn.XLOOKUP(A2066,Table3[customer_no],Table3[hsplt_handled],"NOT FOUND")</f>
        <v>tier - 2</v>
      </c>
      <c r="Q2066" t="str">
        <f>_xlfn.XLOOKUP(A2066,Table3[customer_no],Table3[city_handled],"NOT FOUND")</f>
        <v>tier - 2</v>
      </c>
      <c r="R2066" t="str">
        <f>_xlfn.XLOOKUP(A2066,Table3[customer_no],Table3[state_id],"NOT FOUND")</f>
        <v>R1024</v>
      </c>
      <c r="S2066" s="34" cm="1">
        <f t="array" ref="S2066">_xlfn.XLOOKUP(A2066,Table3[customer_no],'Hospitalisation Details'!$F$2:$F$2344,"NOT FOUND")</f>
        <v>2585.85</v>
      </c>
      <c r="T2066" t="str">
        <f>_xlfn.XLOOKUP(A2066,Table2[Customer ID],Table2[BMI_category],"NOT FOUND")</f>
        <v>Normal Weight</v>
      </c>
      <c r="U2066" s="7">
        <f>_xlfn.XLOOKUP(A2066,Table2[Customer ID],Table2[no of surgery],"NOT FOUND")</f>
        <v>0</v>
      </c>
      <c r="V2066" t="str">
        <f>_xlfn.XLOOKUP(A2066,Table2[Customer ID],Table2[smoker_missing],"NOT FOUND")</f>
        <v>No</v>
      </c>
      <c r="W2066" t="str">
        <f t="shared" si="32"/>
        <v>Normal</v>
      </c>
      <c r="X2066" s="37">
        <f>SUM(Table5[[#This Row],[Title]:[Diabetes Level]])</f>
        <v>41762.445</v>
      </c>
    </row>
    <row r="2067" spans="1:24" x14ac:dyDescent="0.25">
      <c r="A2067" t="s">
        <v>301</v>
      </c>
      <c r="B2067" t="str">
        <f>VLOOKUP(A2067,'Customer Names'!$A$2:$E$2336,3,FALSE)</f>
        <v>Ms.</v>
      </c>
      <c r="C2067" t="str">
        <f>_xlfn.XLOOKUP(A2067,$A$2:$A$2336,'Customer Names'!$D$2:$D$2336,"NOT FOUND")</f>
        <v>Julia J.</v>
      </c>
      <c r="D2067" t="str">
        <f>_xlfn.XLOOKUP(A2067,$A$2:$A$2336,'Customer Names'!$E$2:$E$2336,"NOT FOUND")</f>
        <v>Thomas</v>
      </c>
      <c r="E2067" cm="1">
        <f t="array" ref="E2067">_xlfn.XLOOKUP(A2067,$A$2:$A$2336,Table2[BMI],"NOT FOUND")</f>
        <v>17.399999999999999</v>
      </c>
      <c r="F2067" cm="1">
        <f t="array" ref="F2067">_xlfn.XLOOKUP(A2067,$A$2:$A$2336,Table2[HBA1C],"NOT FOUND")</f>
        <v>4.5</v>
      </c>
      <c r="G2067" t="str" cm="1">
        <f t="array" ref="G2067">_xlfn.XLOOKUP(A2067,$A$2:$A$2336,Table2[Heart Issues],"NOT FOUND")</f>
        <v>yes</v>
      </c>
      <c r="H2067" t="str" cm="1">
        <f t="array" ref="H2067">_xlfn.XLOOKUP(A2067,$A$2:$A$2336,Table2[Any Transplants],"NOT FOUND")</f>
        <v>No</v>
      </c>
      <c r="I2067" t="str" cm="1">
        <f t="array" ref="I2067">_xlfn.XLOOKUP(A2067,$A$2:$A$2336,Table2[Cancer history],"NOT FOUND")</f>
        <v>No</v>
      </c>
      <c r="J2067" t="str">
        <f>_xlfn.XLOOKUP(A2067,Table3[customer_no],Table3[month],"NOT FOUND")</f>
        <v>Oct</v>
      </c>
      <c r="K2067" s="7">
        <f>_xlfn.XLOOKUP(A2067,Table3[customer_no],Table3[year_average],"NOT FOUND")</f>
        <v>2001</v>
      </c>
      <c r="L2067" cm="1">
        <f t="array" ref="L2067">_xlfn.XLOOKUP(A2067,Table3[customer_no],'Hospitalisation Details'!$D$2:$D$2344,"NOT FOUND")</f>
        <v>15</v>
      </c>
      <c r="M2067" s="33">
        <f>_xlfn.XLOOKUP(A2067,Table3[customer_no],Table3[dd/mm/yy],"NOT FOUND")</f>
        <v>37179</v>
      </c>
      <c r="N2067">
        <f>_xlfn.XLOOKUP(A2067,Table3[customer_no],Table3[age],"NOT FOUND")</f>
        <v>21</v>
      </c>
      <c r="O2067" cm="1">
        <f t="array" ref="O2067">_xlfn.XLOOKUP(A2067,Table3[customer_no],'Hospitalisation Details'!$E$2:$E$2344,"NOT FOUND")</f>
        <v>1</v>
      </c>
      <c r="P2067" t="str">
        <f>_xlfn.XLOOKUP(A2067,Table3[customer_no],Table3[hsplt_handled],"NOT FOUND")</f>
        <v>tier - 2</v>
      </c>
      <c r="Q2067" t="str">
        <f>_xlfn.XLOOKUP(A2067,Table3[customer_no],Table3[city_handled],"NOT FOUND")</f>
        <v>tier - 3</v>
      </c>
      <c r="R2067" t="str">
        <f>_xlfn.XLOOKUP(A2067,Table3[customer_no],Table3[state_id],"NOT FOUND")</f>
        <v>R1011</v>
      </c>
      <c r="S2067" s="34" cm="1">
        <f t="array" ref="S2067">_xlfn.XLOOKUP(A2067,Table3[customer_no],'Hospitalisation Details'!$F$2:$F$2344,"NOT FOUND")</f>
        <v>2585.27</v>
      </c>
      <c r="T2067" t="str">
        <f>_xlfn.XLOOKUP(A2067,Table2[Customer ID],Table2[BMI_category],"NOT FOUND")</f>
        <v>Underweight</v>
      </c>
      <c r="U2067" s="7">
        <f>_xlfn.XLOOKUP(A2067,Table2[Customer ID],Table2[no of surgery],"NOT FOUND")</f>
        <v>0</v>
      </c>
      <c r="V2067" t="str">
        <f>_xlfn.XLOOKUP(A2067,Table2[Customer ID],Table2[smoker_missing],"NOT FOUND")</f>
        <v>No</v>
      </c>
      <c r="W2067" t="str">
        <f t="shared" si="32"/>
        <v>Normal</v>
      </c>
      <c r="X2067" s="37">
        <f>SUM(Table5[[#This Row],[Title]:[Diabetes Level]])</f>
        <v>41824.17</v>
      </c>
    </row>
    <row r="2068" spans="1:24" x14ac:dyDescent="0.25">
      <c r="A2068" t="s">
        <v>299</v>
      </c>
      <c r="B2068" t="str">
        <f>VLOOKUP(A2068,'Customer Names'!$A$2:$E$2336,3,FALSE)</f>
        <v>Mr.</v>
      </c>
      <c r="C2068" t="str">
        <f>_xlfn.XLOOKUP(A2068,$A$2:$A$2336,'Customer Names'!$D$2:$D$2336,"NOT FOUND")</f>
        <v>Jack</v>
      </c>
      <c r="D2068" t="str">
        <f>_xlfn.XLOOKUP(A2068,$A$2:$A$2336,'Customer Names'!$E$2:$E$2336,"NOT FOUND")</f>
        <v>Cherewatti</v>
      </c>
      <c r="E2068" cm="1">
        <f t="array" ref="E2068">_xlfn.XLOOKUP(A2068,$A$2:$A$2336,Table2[BMI],"NOT FOUND")</f>
        <v>28.06</v>
      </c>
      <c r="F2068" cm="1">
        <f t="array" ref="F2068">_xlfn.XLOOKUP(A2068,$A$2:$A$2336,Table2[HBA1C],"NOT FOUND")</f>
        <v>8.93</v>
      </c>
      <c r="G2068" t="str" cm="1">
        <f t="array" ref="G2068">_xlfn.XLOOKUP(A2068,$A$2:$A$2336,Table2[Heart Issues],"NOT FOUND")</f>
        <v>No</v>
      </c>
      <c r="H2068" t="str" cm="1">
        <f t="array" ref="H2068">_xlfn.XLOOKUP(A2068,$A$2:$A$2336,Table2[Any Transplants],"NOT FOUND")</f>
        <v>No</v>
      </c>
      <c r="I2068" t="str" cm="1">
        <f t="array" ref="I2068">_xlfn.XLOOKUP(A2068,$A$2:$A$2336,Table2[Cancer history],"NOT FOUND")</f>
        <v>No</v>
      </c>
      <c r="J2068" t="str">
        <f>_xlfn.XLOOKUP(A2068,Table3[customer_no],Table3[month],"NOT FOUND")</f>
        <v>Jul</v>
      </c>
      <c r="K2068" s="7">
        <f>_xlfn.XLOOKUP(A2068,Table3[customer_no],Table3[year_average],"NOT FOUND")</f>
        <v>2002</v>
      </c>
      <c r="L2068" cm="1">
        <f t="array" ref="L2068">_xlfn.XLOOKUP(A2068,Table3[customer_no],'Hospitalisation Details'!$D$2:$D$2344,"NOT FOUND")</f>
        <v>20</v>
      </c>
      <c r="M2068" s="33">
        <f>_xlfn.XLOOKUP(A2068,Table3[customer_no],Table3[dd/mm/yy],"NOT FOUND")</f>
        <v>37457</v>
      </c>
      <c r="N2068">
        <f>_xlfn.XLOOKUP(A2068,Table3[customer_no],Table3[age],"NOT FOUND")</f>
        <v>20</v>
      </c>
      <c r="O2068" cm="1">
        <f t="array" ref="O2068">_xlfn.XLOOKUP(A2068,Table3[customer_no],'Hospitalisation Details'!$E$2:$E$2344,"NOT FOUND")</f>
        <v>0</v>
      </c>
      <c r="P2068" t="str">
        <f>_xlfn.XLOOKUP(A2068,Table3[customer_no],Table3[hsplt_handled],"NOT FOUND")</f>
        <v>tier - 2</v>
      </c>
      <c r="Q2068" t="str">
        <f>_xlfn.XLOOKUP(A2068,Table3[customer_no],Table3[city_handled],"NOT FOUND")</f>
        <v>tier - 2</v>
      </c>
      <c r="R2068" t="str">
        <f>_xlfn.XLOOKUP(A2068,Table3[customer_no],Table3[state_id],"NOT FOUND")</f>
        <v>R1021</v>
      </c>
      <c r="S2068" s="34" cm="1">
        <f t="array" ref="S2068">_xlfn.XLOOKUP(A2068,Table3[customer_no],'Hospitalisation Details'!$F$2:$F$2344,"NOT FOUND")</f>
        <v>2585.04</v>
      </c>
      <c r="T2068" t="str">
        <f>_xlfn.XLOOKUP(A2068,Table2[Customer ID],Table2[BMI_category],"NOT FOUND")</f>
        <v>Overweight</v>
      </c>
      <c r="U2068" s="7">
        <f>_xlfn.XLOOKUP(A2068,Table2[Customer ID],Table2[no of surgery],"NOT FOUND")</f>
        <v>0</v>
      </c>
      <c r="V2068" t="str">
        <f>_xlfn.XLOOKUP(A2068,Table2[Customer ID],Table2[smoker_missing],"NOT FOUND")</f>
        <v>No</v>
      </c>
      <c r="W2068" t="str">
        <f t="shared" si="32"/>
        <v>Diabetes</v>
      </c>
      <c r="X2068" s="37">
        <f>SUM(Table5[[#This Row],[Title]:[Diabetes Level]])</f>
        <v>42121.03</v>
      </c>
    </row>
    <row r="2069" spans="1:24" x14ac:dyDescent="0.25">
      <c r="A2069" t="s">
        <v>298</v>
      </c>
      <c r="B2069" t="str">
        <f>VLOOKUP(A2069,'Customer Names'!$A$2:$E$2336,3,FALSE)</f>
        <v>Mr.</v>
      </c>
      <c r="C2069" t="str">
        <f>_xlfn.XLOOKUP(A2069,$A$2:$A$2336,'Customer Names'!$D$2:$D$2336,"NOT FOUND")</f>
        <v>Bernat</v>
      </c>
      <c r="D2069" t="str">
        <f>_xlfn.XLOOKUP(A2069,$A$2:$A$2336,'Customer Names'!$E$2:$E$2336,"NOT FOUND")</f>
        <v>Olle</v>
      </c>
      <c r="E2069" cm="1">
        <f t="array" ref="E2069">_xlfn.XLOOKUP(A2069,$A$2:$A$2336,Table2[BMI],"NOT FOUND")</f>
        <v>31.13</v>
      </c>
      <c r="F2069" cm="1">
        <f t="array" ref="F2069">_xlfn.XLOOKUP(A2069,$A$2:$A$2336,Table2[HBA1C],"NOT FOUND")</f>
        <v>11.02</v>
      </c>
      <c r="G2069" t="str" cm="1">
        <f t="array" ref="G2069">_xlfn.XLOOKUP(A2069,$A$2:$A$2336,Table2[Heart Issues],"NOT FOUND")</f>
        <v>No</v>
      </c>
      <c r="H2069" t="str" cm="1">
        <f t="array" ref="H2069">_xlfn.XLOOKUP(A2069,$A$2:$A$2336,Table2[Any Transplants],"NOT FOUND")</f>
        <v>No</v>
      </c>
      <c r="I2069" t="str" cm="1">
        <f t="array" ref="I2069">_xlfn.XLOOKUP(A2069,$A$2:$A$2336,Table2[Cancer history],"NOT FOUND")</f>
        <v>No</v>
      </c>
      <c r="J2069" t="str">
        <f>_xlfn.XLOOKUP(A2069,Table3[customer_no],Table3[month],"NOT FOUND")</f>
        <v>Oct</v>
      </c>
      <c r="K2069" s="7">
        <f>_xlfn.XLOOKUP(A2069,Table3[customer_no],Table3[year_average],"NOT FOUND")</f>
        <v>2002</v>
      </c>
      <c r="L2069" cm="1">
        <f t="array" ref="L2069">_xlfn.XLOOKUP(A2069,Table3[customer_no],'Hospitalisation Details'!$D$2:$D$2344,"NOT FOUND")</f>
        <v>11</v>
      </c>
      <c r="M2069" s="33">
        <f>_xlfn.XLOOKUP(A2069,Table3[customer_no],Table3[dd/mm/yy],"NOT FOUND")</f>
        <v>37540</v>
      </c>
      <c r="N2069">
        <f>_xlfn.XLOOKUP(A2069,Table3[customer_no],Table3[age],"NOT FOUND")</f>
        <v>20</v>
      </c>
      <c r="O2069" cm="1">
        <f t="array" ref="O2069">_xlfn.XLOOKUP(A2069,Table3[customer_no],'Hospitalisation Details'!$E$2:$E$2344,"NOT FOUND")</f>
        <v>2</v>
      </c>
      <c r="P2069" t="str">
        <f>_xlfn.XLOOKUP(A2069,Table3[customer_no],Table3[hsplt_handled],"NOT FOUND")</f>
        <v>tier - 2</v>
      </c>
      <c r="Q2069" t="str">
        <f>_xlfn.XLOOKUP(A2069,Table3[customer_no],Table3[city_handled],"NOT FOUND")</f>
        <v>tier - 3</v>
      </c>
      <c r="R2069" t="str">
        <f>_xlfn.XLOOKUP(A2069,Table3[customer_no],Table3[state_id],"NOT FOUND")</f>
        <v>R1013</v>
      </c>
      <c r="S2069" s="34" cm="1">
        <f t="array" ref="S2069">_xlfn.XLOOKUP(A2069,Table3[customer_no],'Hospitalisation Details'!$F$2:$F$2344,"NOT FOUND")</f>
        <v>2566.4699999999998</v>
      </c>
      <c r="T2069" t="str">
        <f>_xlfn.XLOOKUP(A2069,Table2[Customer ID],Table2[BMI_category],"NOT FOUND")</f>
        <v>Obesity</v>
      </c>
      <c r="U2069" s="7">
        <f>_xlfn.XLOOKUP(A2069,Table2[Customer ID],Table2[no of surgery],"NOT FOUND")</f>
        <v>0</v>
      </c>
      <c r="V2069" t="str">
        <f>_xlfn.XLOOKUP(A2069,Table2[Customer ID],Table2[smoker_missing],"NOT FOUND")</f>
        <v>No</v>
      </c>
      <c r="W2069" t="str">
        <f t="shared" si="32"/>
        <v>Diabetes</v>
      </c>
      <c r="X2069" s="37">
        <f>SUM(Table5[[#This Row],[Title]:[Diabetes Level]])</f>
        <v>42183.62</v>
      </c>
    </row>
    <row r="2070" spans="1:24" x14ac:dyDescent="0.25">
      <c r="A2070" t="s">
        <v>297</v>
      </c>
      <c r="B2070" t="str">
        <f>VLOOKUP(A2070,'Customer Names'!$A$2:$E$2336,3,FALSE)</f>
        <v>Mr.</v>
      </c>
      <c r="C2070" t="str">
        <f>_xlfn.XLOOKUP(A2070,$A$2:$A$2336,'Customer Names'!$D$2:$D$2336,"NOT FOUND")</f>
        <v>Hicham</v>
      </c>
      <c r="D2070" t="str">
        <f>_xlfn.XLOOKUP(A2070,$A$2:$A$2336,'Customer Names'!$E$2:$E$2336,"NOT FOUND")</f>
        <v>Hamsi</v>
      </c>
      <c r="E2070" cm="1">
        <f t="array" ref="E2070">_xlfn.XLOOKUP(A2070,$A$2:$A$2336,Table2[BMI],"NOT FOUND")</f>
        <v>18.46</v>
      </c>
      <c r="F2070" cm="1">
        <f t="array" ref="F2070">_xlfn.XLOOKUP(A2070,$A$2:$A$2336,Table2[HBA1C],"NOT FOUND")</f>
        <v>5.25</v>
      </c>
      <c r="G2070" t="str" cm="1">
        <f t="array" ref="G2070">_xlfn.XLOOKUP(A2070,$A$2:$A$2336,Table2[Heart Issues],"NOT FOUND")</f>
        <v>No</v>
      </c>
      <c r="H2070" t="str" cm="1">
        <f t="array" ref="H2070">_xlfn.XLOOKUP(A2070,$A$2:$A$2336,Table2[Any Transplants],"NOT FOUND")</f>
        <v>No</v>
      </c>
      <c r="I2070" t="str" cm="1">
        <f t="array" ref="I2070">_xlfn.XLOOKUP(A2070,$A$2:$A$2336,Table2[Cancer history],"NOT FOUND")</f>
        <v>No</v>
      </c>
      <c r="J2070" t="str">
        <f>_xlfn.XLOOKUP(A2070,Table3[customer_no],Table3[month],"NOT FOUND")</f>
        <v>Nov</v>
      </c>
      <c r="K2070" s="7">
        <f>_xlfn.XLOOKUP(A2070,Table3[customer_no],Table3[year_average],"NOT FOUND")</f>
        <v>1991</v>
      </c>
      <c r="L2070" cm="1">
        <f t="array" ref="L2070">_xlfn.XLOOKUP(A2070,Table3[customer_no],'Hospitalisation Details'!$D$2:$D$2344,"NOT FOUND")</f>
        <v>17</v>
      </c>
      <c r="M2070" s="33">
        <f>_xlfn.XLOOKUP(A2070,Table3[customer_no],Table3[dd/mm/yy],"NOT FOUND")</f>
        <v>33559</v>
      </c>
      <c r="N2070">
        <f>_xlfn.XLOOKUP(A2070,Table3[customer_no],Table3[age],"NOT FOUND")</f>
        <v>31</v>
      </c>
      <c r="O2070" cm="1">
        <f t="array" ref="O2070">_xlfn.XLOOKUP(A2070,Table3[customer_no],'Hospitalisation Details'!$E$2:$E$2344,"NOT FOUND")</f>
        <v>3</v>
      </c>
      <c r="P2070" t="str">
        <f>_xlfn.XLOOKUP(A2070,Table3[customer_no],Table3[hsplt_handled],"NOT FOUND")</f>
        <v>tier - 2</v>
      </c>
      <c r="Q2070" t="str">
        <f>_xlfn.XLOOKUP(A2070,Table3[customer_no],Table3[city_handled],"NOT FOUND")</f>
        <v>tier - 1</v>
      </c>
      <c r="R2070" t="str">
        <f>_xlfn.XLOOKUP(A2070,Table3[customer_no],Table3[state_id],"NOT FOUND")</f>
        <v>R1013</v>
      </c>
      <c r="S2070" s="34" cm="1">
        <f t="array" ref="S2070">_xlfn.XLOOKUP(A2070,Table3[customer_no],'Hospitalisation Details'!$F$2:$F$2344,"NOT FOUND")</f>
        <v>2545.6799999999998</v>
      </c>
      <c r="T2070" t="str">
        <f>_xlfn.XLOOKUP(A2070,Table2[Customer ID],Table2[BMI_category],"NOT FOUND")</f>
        <v>Underweight</v>
      </c>
      <c r="U2070" s="7">
        <f>_xlfn.XLOOKUP(A2070,Table2[Customer ID],Table2[no of surgery],"NOT FOUND")</f>
        <v>0</v>
      </c>
      <c r="V2070" t="str">
        <f>_xlfn.XLOOKUP(A2070,Table2[Customer ID],Table2[smoker_missing],"NOT FOUND")</f>
        <v>No</v>
      </c>
      <c r="W2070" t="str">
        <f t="shared" si="32"/>
        <v>Normal</v>
      </c>
      <c r="X2070" s="37">
        <f>SUM(Table5[[#This Row],[Title]:[Diabetes Level]])</f>
        <v>38170.39</v>
      </c>
    </row>
    <row r="2071" spans="1:24" x14ac:dyDescent="0.25">
      <c r="A2071" t="s">
        <v>296</v>
      </c>
      <c r="B2071" t="str">
        <f>VLOOKUP(A2071,'Customer Names'!$A$2:$E$2336,3,FALSE)</f>
        <v>Ms.</v>
      </c>
      <c r="C2071" t="str">
        <f>_xlfn.XLOOKUP(A2071,$A$2:$A$2336,'Customer Names'!$D$2:$D$2336,"NOT FOUND")</f>
        <v>Sarah</v>
      </c>
      <c r="D2071" t="str">
        <f>_xlfn.XLOOKUP(A2071,$A$2:$A$2336,'Customer Names'!$E$2:$E$2336,"NOT FOUND")</f>
        <v>Finnegan</v>
      </c>
      <c r="E2071" cm="1">
        <f t="array" ref="E2071">_xlfn.XLOOKUP(A2071,$A$2:$A$2336,Table2[BMI],"NOT FOUND")</f>
        <v>17.3</v>
      </c>
      <c r="F2071" cm="1">
        <f t="array" ref="F2071">_xlfn.XLOOKUP(A2071,$A$2:$A$2336,Table2[HBA1C],"NOT FOUND")</f>
        <v>4.75</v>
      </c>
      <c r="G2071" t="str" cm="1">
        <f t="array" ref="G2071">_xlfn.XLOOKUP(A2071,$A$2:$A$2336,Table2[Heart Issues],"NOT FOUND")</f>
        <v>No</v>
      </c>
      <c r="H2071" t="str" cm="1">
        <f t="array" ref="H2071">_xlfn.XLOOKUP(A2071,$A$2:$A$2336,Table2[Any Transplants],"NOT FOUND")</f>
        <v>No</v>
      </c>
      <c r="I2071" t="str" cm="1">
        <f t="array" ref="I2071">_xlfn.XLOOKUP(A2071,$A$2:$A$2336,Table2[Cancer history],"NOT FOUND")</f>
        <v>No</v>
      </c>
      <c r="J2071" t="str">
        <f>_xlfn.XLOOKUP(A2071,Table3[customer_no],Table3[month],"NOT FOUND")</f>
        <v>Oct</v>
      </c>
      <c r="K2071" s="7">
        <f>_xlfn.XLOOKUP(A2071,Table3[customer_no],Table3[year_average],"NOT FOUND")</f>
        <v>1990</v>
      </c>
      <c r="L2071" cm="1">
        <f t="array" ref="L2071">_xlfn.XLOOKUP(A2071,Table3[customer_no],'Hospitalisation Details'!$D$2:$D$2344,"NOT FOUND")</f>
        <v>1</v>
      </c>
      <c r="M2071" s="33">
        <f>_xlfn.XLOOKUP(A2071,Table3[customer_no],Table3[dd/mm/yy],"NOT FOUND")</f>
        <v>33147</v>
      </c>
      <c r="N2071">
        <f>_xlfn.XLOOKUP(A2071,Table3[customer_no],Table3[age],"NOT FOUND")</f>
        <v>32</v>
      </c>
      <c r="O2071" cm="1">
        <f t="array" ref="O2071">_xlfn.XLOOKUP(A2071,Table3[customer_no],'Hospitalisation Details'!$E$2:$E$2344,"NOT FOUND")</f>
        <v>3</v>
      </c>
      <c r="P2071" t="str">
        <f>_xlfn.XLOOKUP(A2071,Table3[customer_no],Table3[hsplt_handled],"NOT FOUND")</f>
        <v>tier - 2</v>
      </c>
      <c r="Q2071" t="str">
        <f>_xlfn.XLOOKUP(A2071,Table3[customer_no],Table3[city_handled],"NOT FOUND")</f>
        <v>tier - 2</v>
      </c>
      <c r="R2071" t="str">
        <f>_xlfn.XLOOKUP(A2071,Table3[customer_no],Table3[state_id],"NOT FOUND")</f>
        <v>R1013</v>
      </c>
      <c r="S2071" s="34" cm="1">
        <f t="array" ref="S2071">_xlfn.XLOOKUP(A2071,Table3[customer_no],'Hospitalisation Details'!$F$2:$F$2344,"NOT FOUND")</f>
        <v>2540.39</v>
      </c>
      <c r="T2071" t="str">
        <f>_xlfn.XLOOKUP(A2071,Table2[Customer ID],Table2[BMI_category],"NOT FOUND")</f>
        <v>Underweight</v>
      </c>
      <c r="U2071" s="7">
        <f>_xlfn.XLOOKUP(A2071,Table2[Customer ID],Table2[no of surgery],"NOT FOUND")</f>
        <v>0</v>
      </c>
      <c r="V2071" t="str">
        <f>_xlfn.XLOOKUP(A2071,Table2[Customer ID],Table2[smoker_missing],"NOT FOUND")</f>
        <v>No</v>
      </c>
      <c r="W2071" t="str">
        <f t="shared" si="32"/>
        <v>Normal</v>
      </c>
      <c r="X2071" s="37">
        <f>SUM(Table5[[#This Row],[Title]:[Diabetes Level]])</f>
        <v>37735.440000000002</v>
      </c>
    </row>
    <row r="2072" spans="1:24" x14ac:dyDescent="0.25">
      <c r="A2072" t="s">
        <v>295</v>
      </c>
      <c r="B2072" t="str">
        <f>VLOOKUP(A2072,'Customer Names'!$A$2:$E$2336,3,FALSE)</f>
        <v>Mr.</v>
      </c>
      <c r="C2072" t="str">
        <f>_xlfn.XLOOKUP(A2072,$A$2:$A$2336,'Customer Names'!$D$2:$D$2336,"NOT FOUND")</f>
        <v>Anthony S</v>
      </c>
      <c r="D2072" t="str">
        <f>_xlfn.XLOOKUP(A2072,$A$2:$A$2336,'Customer Names'!$E$2:$E$2336,"NOT FOUND")</f>
        <v>Walsh</v>
      </c>
      <c r="E2072" cm="1">
        <f t="array" ref="E2072">_xlfn.XLOOKUP(A2072,$A$2:$A$2336,Table2[BMI],"NOT FOUND")</f>
        <v>35.625</v>
      </c>
      <c r="F2072" cm="1">
        <f t="array" ref="F2072">_xlfn.XLOOKUP(A2072,$A$2:$A$2336,Table2[HBA1C],"NOT FOUND")</f>
        <v>4.68</v>
      </c>
      <c r="G2072" t="str" cm="1">
        <f t="array" ref="G2072">_xlfn.XLOOKUP(A2072,$A$2:$A$2336,Table2[Heart Issues],"NOT FOUND")</f>
        <v>yes</v>
      </c>
      <c r="H2072" t="str" cm="1">
        <f t="array" ref="H2072">_xlfn.XLOOKUP(A2072,$A$2:$A$2336,Table2[Any Transplants],"NOT FOUND")</f>
        <v>No</v>
      </c>
      <c r="I2072" t="str" cm="1">
        <f t="array" ref="I2072">_xlfn.XLOOKUP(A2072,$A$2:$A$2336,Table2[Cancer history],"NOT FOUND")</f>
        <v>Yes</v>
      </c>
      <c r="J2072" t="str">
        <f>_xlfn.XLOOKUP(A2072,Table3[customer_no],Table3[month],"NOT FOUND")</f>
        <v>Jul</v>
      </c>
      <c r="K2072" s="7">
        <f>_xlfn.XLOOKUP(A2072,Table3[customer_no],Table3[year_average],"NOT FOUND")</f>
        <v>1997</v>
      </c>
      <c r="L2072" cm="1">
        <f t="array" ref="L2072">_xlfn.XLOOKUP(A2072,Table3[customer_no],'Hospitalisation Details'!$D$2:$D$2344,"NOT FOUND")</f>
        <v>28</v>
      </c>
      <c r="M2072" s="33">
        <f>_xlfn.XLOOKUP(A2072,Table3[customer_no],Table3[dd/mm/yy],"NOT FOUND")</f>
        <v>35639</v>
      </c>
      <c r="N2072">
        <f>_xlfn.XLOOKUP(A2072,Table3[customer_no],Table3[age],"NOT FOUND")</f>
        <v>25</v>
      </c>
      <c r="O2072" cm="1">
        <f t="array" ref="O2072">_xlfn.XLOOKUP(A2072,Table3[customer_no],'Hospitalisation Details'!$E$2:$E$2344,"NOT FOUND")</f>
        <v>0</v>
      </c>
      <c r="P2072" t="str">
        <f>_xlfn.XLOOKUP(A2072,Table3[customer_no],Table3[hsplt_handled],"NOT FOUND")</f>
        <v>tier - 3</v>
      </c>
      <c r="Q2072" t="str">
        <f>_xlfn.XLOOKUP(A2072,Table3[customer_no],Table3[city_handled],"NOT FOUND")</f>
        <v>tier - 3</v>
      </c>
      <c r="R2072" t="str">
        <f>_xlfn.XLOOKUP(A2072,Table3[customer_no],Table3[state_id],"NOT FOUND")</f>
        <v>R1012</v>
      </c>
      <c r="S2072" s="34" cm="1">
        <f t="array" ref="S2072">_xlfn.XLOOKUP(A2072,Table3[customer_no],'Hospitalisation Details'!$F$2:$F$2344,"NOT FOUND")</f>
        <v>2534.39</v>
      </c>
      <c r="T2072" t="str">
        <f>_xlfn.XLOOKUP(A2072,Table2[Customer ID],Table2[BMI_category],"NOT FOUND")</f>
        <v>Obesity</v>
      </c>
      <c r="U2072" s="7">
        <f>_xlfn.XLOOKUP(A2072,Table2[Customer ID],Table2[no of surgery],"NOT FOUND")</f>
        <v>1</v>
      </c>
      <c r="V2072" t="str">
        <f>_xlfn.XLOOKUP(A2072,Table2[Customer ID],Table2[smoker_missing],"NOT FOUND")</f>
        <v>No</v>
      </c>
      <c r="W2072" t="str">
        <f t="shared" si="32"/>
        <v>Normal</v>
      </c>
      <c r="X2072" s="37">
        <f>SUM(Table5[[#This Row],[Title]:[Diabetes Level]])</f>
        <v>40264.695</v>
      </c>
    </row>
    <row r="2073" spans="1:24" x14ac:dyDescent="0.25">
      <c r="A2073" t="s">
        <v>294</v>
      </c>
      <c r="B2073" t="str">
        <f>VLOOKUP(A2073,'Customer Names'!$A$2:$E$2336,3,FALSE)</f>
        <v>Ms.</v>
      </c>
      <c r="C2073" t="str">
        <f>_xlfn.XLOOKUP(A2073,$A$2:$A$2336,'Customer Names'!$D$2:$D$2336,"NOT FOUND")</f>
        <v>Elisabetta</v>
      </c>
      <c r="D2073" t="str">
        <f>_xlfn.XLOOKUP(A2073,$A$2:$A$2336,'Customer Names'!$E$2:$E$2336,"NOT FOUND")</f>
        <v>Villa</v>
      </c>
      <c r="E2073" cm="1">
        <f t="array" ref="E2073">_xlfn.XLOOKUP(A2073,$A$2:$A$2336,Table2[BMI],"NOT FOUND")</f>
        <v>20.234999999999999</v>
      </c>
      <c r="F2073" cm="1">
        <f t="array" ref="F2073">_xlfn.XLOOKUP(A2073,$A$2:$A$2336,Table2[HBA1C],"NOT FOUND")</f>
        <v>6.17</v>
      </c>
      <c r="G2073" t="str" cm="1">
        <f t="array" ref="G2073">_xlfn.XLOOKUP(A2073,$A$2:$A$2336,Table2[Heart Issues],"NOT FOUND")</f>
        <v>yes</v>
      </c>
      <c r="H2073" t="str" cm="1">
        <f t="array" ref="H2073">_xlfn.XLOOKUP(A2073,$A$2:$A$2336,Table2[Any Transplants],"NOT FOUND")</f>
        <v>yes</v>
      </c>
      <c r="I2073" t="str" cm="1">
        <f t="array" ref="I2073">_xlfn.XLOOKUP(A2073,$A$2:$A$2336,Table2[Cancer history],"NOT FOUND")</f>
        <v>No</v>
      </c>
      <c r="J2073" t="str">
        <f>_xlfn.XLOOKUP(A2073,Table3[customer_no],Table3[month],"NOT FOUND")</f>
        <v>Aug</v>
      </c>
      <c r="K2073" s="7">
        <f>_xlfn.XLOOKUP(A2073,Table3[customer_no],Table3[year_average],"NOT FOUND")</f>
        <v>2000</v>
      </c>
      <c r="L2073" cm="1">
        <f t="array" ref="L2073">_xlfn.XLOOKUP(A2073,Table3[customer_no],'Hospitalisation Details'!$D$2:$D$2344,"NOT FOUND")</f>
        <v>25</v>
      </c>
      <c r="M2073" s="33">
        <f>_xlfn.XLOOKUP(A2073,Table3[customer_no],Table3[dd/mm/yy],"NOT FOUND")</f>
        <v>36763</v>
      </c>
      <c r="N2073">
        <f>_xlfn.XLOOKUP(A2073,Table3[customer_no],Table3[age],"NOT FOUND")</f>
        <v>22</v>
      </c>
      <c r="O2073" cm="1">
        <f t="array" ref="O2073">_xlfn.XLOOKUP(A2073,Table3[customer_no],'Hospitalisation Details'!$E$2:$E$2344,"NOT FOUND")</f>
        <v>0</v>
      </c>
      <c r="P2073" t="str">
        <f>_xlfn.XLOOKUP(A2073,Table3[customer_no],Table3[hsplt_handled],"NOT FOUND")</f>
        <v>tier - 2</v>
      </c>
      <c r="Q2073" t="str">
        <f>_xlfn.XLOOKUP(A2073,Table3[customer_no],Table3[city_handled],"NOT FOUND")</f>
        <v>tier - 3</v>
      </c>
      <c r="R2073" t="str">
        <f>_xlfn.XLOOKUP(A2073,Table3[customer_no],Table3[state_id],"NOT FOUND")</f>
        <v>R1012</v>
      </c>
      <c r="S2073" s="34" cm="1">
        <f t="array" ref="S2073">_xlfn.XLOOKUP(A2073,Table3[customer_no],'Hospitalisation Details'!$F$2:$F$2344,"NOT FOUND")</f>
        <v>2527.8200000000002</v>
      </c>
      <c r="T2073" t="str">
        <f>_xlfn.XLOOKUP(A2073,Table2[Customer ID],Table2[BMI_category],"NOT FOUND")</f>
        <v>Normal Weight</v>
      </c>
      <c r="U2073" s="7">
        <f>_xlfn.XLOOKUP(A2073,Table2[Customer ID],Table2[no of surgery],"NOT FOUND")</f>
        <v>2</v>
      </c>
      <c r="V2073" t="str">
        <f>_xlfn.XLOOKUP(A2073,Table2[Customer ID],Table2[smoker_missing],"NOT FOUND")</f>
        <v>No</v>
      </c>
      <c r="W2073" t="str">
        <f t="shared" si="32"/>
        <v>Prediabetes</v>
      </c>
      <c r="X2073" s="37">
        <f>SUM(Table5[[#This Row],[Title]:[Diabetes Level]])</f>
        <v>41366.224999999999</v>
      </c>
    </row>
    <row r="2074" spans="1:24" x14ac:dyDescent="0.25">
      <c r="A2074" t="s">
        <v>293</v>
      </c>
      <c r="B2074" t="str">
        <f>VLOOKUP(A2074,'Customer Names'!$A$2:$E$2336,3,FALSE)</f>
        <v>Mr.</v>
      </c>
      <c r="C2074" t="str">
        <f>_xlfn.XLOOKUP(A2074,$A$2:$A$2336,'Customer Names'!$D$2:$D$2336,"NOT FOUND")</f>
        <v>Trevor N.</v>
      </c>
      <c r="D2074" t="str">
        <f>_xlfn.XLOOKUP(A2074,$A$2:$A$2336,'Customer Names'!$E$2:$E$2336,"NOT FOUND")</f>
        <v>Cable</v>
      </c>
      <c r="E2074" cm="1">
        <f t="array" ref="E2074">_xlfn.XLOOKUP(A2074,$A$2:$A$2336,Table2[BMI],"NOT FOUND")</f>
        <v>27.55</v>
      </c>
      <c r="F2074" cm="1">
        <f t="array" ref="F2074">_xlfn.XLOOKUP(A2074,$A$2:$A$2336,Table2[HBA1C],"NOT FOUND")</f>
        <v>4.5599999999999996</v>
      </c>
      <c r="G2074" t="str" cm="1">
        <f t="array" ref="G2074">_xlfn.XLOOKUP(A2074,$A$2:$A$2336,Table2[Heart Issues],"NOT FOUND")</f>
        <v>yes</v>
      </c>
      <c r="H2074" t="str" cm="1">
        <f t="array" ref="H2074">_xlfn.XLOOKUP(A2074,$A$2:$A$2336,Table2[Any Transplants],"NOT FOUND")</f>
        <v>No</v>
      </c>
      <c r="I2074" t="str" cm="1">
        <f t="array" ref="I2074">_xlfn.XLOOKUP(A2074,$A$2:$A$2336,Table2[Cancer history],"NOT FOUND")</f>
        <v>Yes</v>
      </c>
      <c r="J2074" t="str">
        <f>_xlfn.XLOOKUP(A2074,Table3[customer_no],Table3[month],"NOT FOUND")</f>
        <v>Nov</v>
      </c>
      <c r="K2074" s="7">
        <f>_xlfn.XLOOKUP(A2074,Table3[customer_no],Table3[year_average],"NOT FOUND")</f>
        <v>1997</v>
      </c>
      <c r="L2074" cm="1">
        <f t="array" ref="L2074">_xlfn.XLOOKUP(A2074,Table3[customer_no],'Hospitalisation Details'!$D$2:$D$2344,"NOT FOUND")</f>
        <v>2</v>
      </c>
      <c r="M2074" s="33">
        <f>_xlfn.XLOOKUP(A2074,Table3[customer_no],Table3[dd/mm/yy],"NOT FOUND")</f>
        <v>35736</v>
      </c>
      <c r="N2074">
        <f>_xlfn.XLOOKUP(A2074,Table3[customer_no],Table3[age],"NOT FOUND")</f>
        <v>25</v>
      </c>
      <c r="O2074" cm="1">
        <f t="array" ref="O2074">_xlfn.XLOOKUP(A2074,Table3[customer_no],'Hospitalisation Details'!$E$2:$E$2344,"NOT FOUND")</f>
        <v>0</v>
      </c>
      <c r="P2074" t="str">
        <f>_xlfn.XLOOKUP(A2074,Table3[customer_no],Table3[hsplt_handled],"NOT FOUND")</f>
        <v>tier - 3</v>
      </c>
      <c r="Q2074" t="str">
        <f>_xlfn.XLOOKUP(A2074,Table3[customer_no],Table3[city_handled],"NOT FOUND")</f>
        <v>tier - 1</v>
      </c>
      <c r="R2074" t="str">
        <f>_xlfn.XLOOKUP(A2074,Table3[customer_no],Table3[state_id],"NOT FOUND")</f>
        <v>R1012</v>
      </c>
      <c r="S2074" s="34" cm="1">
        <f t="array" ref="S2074">_xlfn.XLOOKUP(A2074,Table3[customer_no],'Hospitalisation Details'!$F$2:$F$2344,"NOT FOUND")</f>
        <v>2523.17</v>
      </c>
      <c r="T2074" t="str">
        <f>_xlfn.XLOOKUP(A2074,Table2[Customer ID],Table2[BMI_category],"NOT FOUND")</f>
        <v>Overweight</v>
      </c>
      <c r="U2074" s="7">
        <f>_xlfn.XLOOKUP(A2074,Table2[Customer ID],Table2[no of surgery],"NOT FOUND")</f>
        <v>1</v>
      </c>
      <c r="V2074" t="str">
        <f>_xlfn.XLOOKUP(A2074,Table2[Customer ID],Table2[smoker_missing],"NOT FOUND")</f>
        <v>No</v>
      </c>
      <c r="W2074" t="str">
        <f t="shared" si="32"/>
        <v>Normal</v>
      </c>
      <c r="X2074" s="37">
        <f>SUM(Table5[[#This Row],[Title]:[Diabetes Level]])</f>
        <v>40316.28</v>
      </c>
    </row>
    <row r="2075" spans="1:24" x14ac:dyDescent="0.25">
      <c r="A2075" t="s">
        <v>292</v>
      </c>
      <c r="B2075" t="str">
        <f>VLOOKUP(A2075,'Customer Names'!$A$2:$E$2336,3,FALSE)</f>
        <v>Ms.</v>
      </c>
      <c r="C2075" t="str">
        <f>_xlfn.XLOOKUP(A2075,$A$2:$A$2336,'Customer Names'!$D$2:$D$2336,"NOT FOUND")</f>
        <v>Nancy</v>
      </c>
      <c r="D2075" t="str">
        <f>_xlfn.XLOOKUP(A2075,$A$2:$A$2336,'Customer Names'!$E$2:$E$2336,"NOT FOUND")</f>
        <v>Eiring</v>
      </c>
      <c r="E2075" cm="1">
        <f t="array" ref="E2075">_xlfn.XLOOKUP(A2075,$A$2:$A$2336,Table2[BMI],"NOT FOUND")</f>
        <v>17.97</v>
      </c>
      <c r="F2075" cm="1">
        <f t="array" ref="F2075">_xlfn.XLOOKUP(A2075,$A$2:$A$2336,Table2[HBA1C],"NOT FOUND")</f>
        <v>6.3</v>
      </c>
      <c r="G2075" t="str" cm="1">
        <f t="array" ref="G2075">_xlfn.XLOOKUP(A2075,$A$2:$A$2336,Table2[Heart Issues],"NOT FOUND")</f>
        <v>No</v>
      </c>
      <c r="H2075" t="str" cm="1">
        <f t="array" ref="H2075">_xlfn.XLOOKUP(A2075,$A$2:$A$2336,Table2[Any Transplants],"NOT FOUND")</f>
        <v>No</v>
      </c>
      <c r="I2075" t="str" cm="1">
        <f t="array" ref="I2075">_xlfn.XLOOKUP(A2075,$A$2:$A$2336,Table2[Cancer history],"NOT FOUND")</f>
        <v>No</v>
      </c>
      <c r="J2075" t="str">
        <f>_xlfn.XLOOKUP(A2075,Table3[customer_no],Table3[month],"NOT FOUND")</f>
        <v>Aug</v>
      </c>
      <c r="K2075" s="7">
        <f>_xlfn.XLOOKUP(A2075,Table3[customer_no],Table3[year_average],"NOT FOUND")</f>
        <v>1991</v>
      </c>
      <c r="L2075" cm="1">
        <f t="array" ref="L2075">_xlfn.XLOOKUP(A2075,Table3[customer_no],'Hospitalisation Details'!$D$2:$D$2344,"NOT FOUND")</f>
        <v>5</v>
      </c>
      <c r="M2075" s="33">
        <f>_xlfn.XLOOKUP(A2075,Table3[customer_no],Table3[dd/mm/yy],"NOT FOUND")</f>
        <v>33455</v>
      </c>
      <c r="N2075">
        <f>_xlfn.XLOOKUP(A2075,Table3[customer_no],Table3[age],"NOT FOUND")</f>
        <v>31</v>
      </c>
      <c r="O2075" cm="1">
        <f t="array" ref="O2075">_xlfn.XLOOKUP(A2075,Table3[customer_no],'Hospitalisation Details'!$E$2:$E$2344,"NOT FOUND")</f>
        <v>3</v>
      </c>
      <c r="P2075" t="str">
        <f>_xlfn.XLOOKUP(A2075,Table3[customer_no],Table3[hsplt_handled],"NOT FOUND")</f>
        <v>tier - 2</v>
      </c>
      <c r="Q2075" t="str">
        <f>_xlfn.XLOOKUP(A2075,Table3[customer_no],Table3[city_handled],"NOT FOUND")</f>
        <v>tier - 1</v>
      </c>
      <c r="R2075" t="str">
        <f>_xlfn.XLOOKUP(A2075,Table3[customer_no],Table3[state_id],"NOT FOUND")</f>
        <v>R1013</v>
      </c>
      <c r="S2075" s="34" cm="1">
        <f t="array" ref="S2075">_xlfn.XLOOKUP(A2075,Table3[customer_no],'Hospitalisation Details'!$F$2:$F$2344,"NOT FOUND")</f>
        <v>2510.79</v>
      </c>
      <c r="T2075" t="str">
        <f>_xlfn.XLOOKUP(A2075,Table2[Customer ID],Table2[BMI_category],"NOT FOUND")</f>
        <v>Underweight</v>
      </c>
      <c r="U2075" s="7">
        <f>_xlfn.XLOOKUP(A2075,Table2[Customer ID],Table2[no of surgery],"NOT FOUND")</f>
        <v>0</v>
      </c>
      <c r="V2075" t="str">
        <f>_xlfn.XLOOKUP(A2075,Table2[Customer ID],Table2[smoker_missing],"NOT FOUND")</f>
        <v>No</v>
      </c>
      <c r="W2075" t="str">
        <f t="shared" si="32"/>
        <v>Prediabetes</v>
      </c>
      <c r="X2075" s="37">
        <f>SUM(Table5[[#This Row],[Title]:[Diabetes Level]])</f>
        <v>38020.06</v>
      </c>
    </row>
    <row r="2076" spans="1:24" x14ac:dyDescent="0.25">
      <c r="A2076" t="s">
        <v>291</v>
      </c>
      <c r="B2076" t="str">
        <f>VLOOKUP(A2076,'Customer Names'!$A$2:$E$2336,3,FALSE)</f>
        <v>Ms.</v>
      </c>
      <c r="C2076" t="str">
        <f>_xlfn.XLOOKUP(A2076,$A$2:$A$2336,'Customer Names'!$D$2:$D$2336,"NOT FOUND")</f>
        <v>Allison R.</v>
      </c>
      <c r="D2076" t="str">
        <f>_xlfn.XLOOKUP(A2076,$A$2:$A$2336,'Customer Names'!$E$2:$E$2336,"NOT FOUND")</f>
        <v>Connor</v>
      </c>
      <c r="E2076" cm="1">
        <f t="array" ref="E2076">_xlfn.XLOOKUP(A2076,$A$2:$A$2336,Table2[BMI],"NOT FOUND")</f>
        <v>29.98</v>
      </c>
      <c r="F2076" cm="1">
        <f t="array" ref="F2076">_xlfn.XLOOKUP(A2076,$A$2:$A$2336,Table2[HBA1C],"NOT FOUND")</f>
        <v>6.03</v>
      </c>
      <c r="G2076" t="str" cm="1">
        <f t="array" ref="G2076">_xlfn.XLOOKUP(A2076,$A$2:$A$2336,Table2[Heart Issues],"NOT FOUND")</f>
        <v>No</v>
      </c>
      <c r="H2076" t="str" cm="1">
        <f t="array" ref="H2076">_xlfn.XLOOKUP(A2076,$A$2:$A$2336,Table2[Any Transplants],"NOT FOUND")</f>
        <v>yes</v>
      </c>
      <c r="I2076" t="str" cm="1">
        <f t="array" ref="I2076">_xlfn.XLOOKUP(A2076,$A$2:$A$2336,Table2[Cancer history],"NOT FOUND")</f>
        <v>No</v>
      </c>
      <c r="J2076" t="str">
        <f>_xlfn.XLOOKUP(A2076,Table3[customer_no],Table3[month],"NOT FOUND")</f>
        <v>Sep</v>
      </c>
      <c r="K2076" s="7">
        <f>_xlfn.XLOOKUP(A2076,Table3[customer_no],Table3[year_average],"NOT FOUND")</f>
        <v>2004</v>
      </c>
      <c r="L2076" cm="1">
        <f t="array" ref="L2076">_xlfn.XLOOKUP(A2076,Table3[customer_no],'Hospitalisation Details'!$D$2:$D$2344,"NOT FOUND")</f>
        <v>6</v>
      </c>
      <c r="M2076" s="33">
        <f>_xlfn.XLOOKUP(A2076,Table3[customer_no],Table3[dd/mm/yy],"NOT FOUND")</f>
        <v>38236</v>
      </c>
      <c r="N2076">
        <f>_xlfn.XLOOKUP(A2076,Table3[customer_no],Table3[age],"NOT FOUND")</f>
        <v>18</v>
      </c>
      <c r="O2076" cm="1">
        <f t="array" ref="O2076">_xlfn.XLOOKUP(A2076,Table3[customer_no],'Hospitalisation Details'!$E$2:$E$2344,"NOT FOUND")</f>
        <v>0</v>
      </c>
      <c r="P2076" t="str">
        <f>_xlfn.XLOOKUP(A2076,Table3[customer_no],Table3[hsplt_handled],"NOT FOUND")</f>
        <v>tier - 2</v>
      </c>
      <c r="Q2076" t="str">
        <f>_xlfn.XLOOKUP(A2076,Table3[customer_no],Table3[city_handled],"NOT FOUND")</f>
        <v>tier - 2</v>
      </c>
      <c r="R2076" t="str">
        <f>_xlfn.XLOOKUP(A2076,Table3[customer_no],Table3[state_id],"NOT FOUND")</f>
        <v>R1012</v>
      </c>
      <c r="S2076" s="34" cm="1">
        <f t="array" ref="S2076">_xlfn.XLOOKUP(A2076,Table3[customer_no],'Hospitalisation Details'!$F$2:$F$2344,"NOT FOUND")</f>
        <v>2500.9299999999998</v>
      </c>
      <c r="T2076" t="str">
        <f>_xlfn.XLOOKUP(A2076,Table2[Customer ID],Table2[BMI_category],"NOT FOUND")</f>
        <v>Overweight</v>
      </c>
      <c r="U2076" s="7">
        <f>_xlfn.XLOOKUP(A2076,Table2[Customer ID],Table2[no of surgery],"NOT FOUND")</f>
        <v>1</v>
      </c>
      <c r="V2076" t="str">
        <f>_xlfn.XLOOKUP(A2076,Table2[Customer ID],Table2[smoker_missing],"NOT FOUND")</f>
        <v>No</v>
      </c>
      <c r="W2076" t="str">
        <f t="shared" si="32"/>
        <v>Prediabetes</v>
      </c>
      <c r="X2076" s="37">
        <f>SUM(Table5[[#This Row],[Title]:[Diabetes Level]])</f>
        <v>42801.94</v>
      </c>
    </row>
    <row r="2077" spans="1:24" x14ac:dyDescent="0.25">
      <c r="A2077" t="s">
        <v>290</v>
      </c>
      <c r="B2077" t="str">
        <f>VLOOKUP(A2077,'Customer Names'!$A$2:$E$2336,3,FALSE)</f>
        <v>Mr.</v>
      </c>
      <c r="C2077" t="str">
        <f>_xlfn.XLOOKUP(A2077,$A$2:$A$2336,'Customer Names'!$D$2:$D$2336,"NOT FOUND")</f>
        <v>Robert J.</v>
      </c>
      <c r="D2077" t="str">
        <f>_xlfn.XLOOKUP(A2077,$A$2:$A$2336,'Customer Names'!$E$2:$E$2336,"NOT FOUND")</f>
        <v>Friedman</v>
      </c>
      <c r="E2077" cm="1">
        <f t="array" ref="E2077">_xlfn.XLOOKUP(A2077,$A$2:$A$2336,Table2[BMI],"NOT FOUND")</f>
        <v>33.659999999999997</v>
      </c>
      <c r="F2077" cm="1">
        <f t="array" ref="F2077">_xlfn.XLOOKUP(A2077,$A$2:$A$2336,Table2[HBA1C],"NOT FOUND")</f>
        <v>4.2</v>
      </c>
      <c r="G2077" t="str" cm="1">
        <f t="array" ref="G2077">_xlfn.XLOOKUP(A2077,$A$2:$A$2336,Table2[Heart Issues],"NOT FOUND")</f>
        <v>yes</v>
      </c>
      <c r="H2077" t="str" cm="1">
        <f t="array" ref="H2077">_xlfn.XLOOKUP(A2077,$A$2:$A$2336,Table2[Any Transplants],"NOT FOUND")</f>
        <v>No</v>
      </c>
      <c r="I2077" t="str" cm="1">
        <f t="array" ref="I2077">_xlfn.XLOOKUP(A2077,$A$2:$A$2336,Table2[Cancer history],"NOT FOUND")</f>
        <v>No</v>
      </c>
      <c r="J2077" t="str">
        <f>_xlfn.XLOOKUP(A2077,Table3[customer_no],Table3[month],"NOT FOUND")</f>
        <v>Oct</v>
      </c>
      <c r="K2077" s="7">
        <f>_xlfn.XLOOKUP(A2077,Table3[customer_no],Table3[year_average],"NOT FOUND")</f>
        <v>1995</v>
      </c>
      <c r="L2077" cm="1">
        <f t="array" ref="L2077">_xlfn.XLOOKUP(A2077,Table3[customer_no],'Hospitalisation Details'!$D$2:$D$2344,"NOT FOUND")</f>
        <v>15</v>
      </c>
      <c r="M2077" s="33">
        <f>_xlfn.XLOOKUP(A2077,Table3[customer_no],Table3[dd/mm/yy],"NOT FOUND")</f>
        <v>34987</v>
      </c>
      <c r="N2077">
        <f>_xlfn.XLOOKUP(A2077,Table3[customer_no],Table3[age],"NOT FOUND")</f>
        <v>27</v>
      </c>
      <c r="O2077" cm="1">
        <f t="array" ref="O2077">_xlfn.XLOOKUP(A2077,Table3[customer_no],'Hospitalisation Details'!$E$2:$E$2344,"NOT FOUND")</f>
        <v>0</v>
      </c>
      <c r="P2077" t="str">
        <f>_xlfn.XLOOKUP(A2077,Table3[customer_no],Table3[hsplt_handled],"NOT FOUND")</f>
        <v>tier - 3</v>
      </c>
      <c r="Q2077" t="str">
        <f>_xlfn.XLOOKUP(A2077,Table3[customer_no],Table3[city_handled],"NOT FOUND")</f>
        <v>tier - 3</v>
      </c>
      <c r="R2077" t="str">
        <f>_xlfn.XLOOKUP(A2077,Table3[customer_no],Table3[state_id],"NOT FOUND")</f>
        <v>R1013</v>
      </c>
      <c r="S2077" s="34" cm="1">
        <f t="array" ref="S2077">_xlfn.XLOOKUP(A2077,Table3[customer_no],'Hospitalisation Details'!$F$2:$F$2344,"NOT FOUND")</f>
        <v>2498.41</v>
      </c>
      <c r="T2077" t="str">
        <f>_xlfn.XLOOKUP(A2077,Table2[Customer ID],Table2[BMI_category],"NOT FOUND")</f>
        <v>Obesity</v>
      </c>
      <c r="U2077" s="7">
        <f>_xlfn.XLOOKUP(A2077,Table2[Customer ID],Table2[no of surgery],"NOT FOUND")</f>
        <v>1</v>
      </c>
      <c r="V2077" t="str">
        <f>_xlfn.XLOOKUP(A2077,Table2[Customer ID],Table2[smoker_missing],"NOT FOUND")</f>
        <v>No</v>
      </c>
      <c r="W2077" t="str">
        <f t="shared" si="32"/>
        <v>Normal</v>
      </c>
      <c r="X2077" s="37">
        <f>SUM(Table5[[#This Row],[Title]:[Diabetes Level]])</f>
        <v>39561.270000000004</v>
      </c>
    </row>
    <row r="2078" spans="1:24" x14ac:dyDescent="0.25">
      <c r="A2078" t="s">
        <v>289</v>
      </c>
      <c r="B2078" t="str">
        <f>VLOOKUP(A2078,'Customer Names'!$A$2:$E$2336,3,FALSE)</f>
        <v>Mr.</v>
      </c>
      <c r="C2078" t="str">
        <f>_xlfn.XLOOKUP(A2078,$A$2:$A$2336,'Customer Names'!$D$2:$D$2336,"NOT FOUND")</f>
        <v>Nicholas</v>
      </c>
      <c r="D2078" t="str">
        <f>_xlfn.XLOOKUP(A2078,$A$2:$A$2336,'Customer Names'!$E$2:$E$2336,"NOT FOUND")</f>
        <v>Croker</v>
      </c>
      <c r="E2078" cm="1">
        <f t="array" ref="E2078">_xlfn.XLOOKUP(A2078,$A$2:$A$2336,Table2[BMI],"NOT FOUND")</f>
        <v>32.67</v>
      </c>
      <c r="F2078" cm="1">
        <f t="array" ref="F2078">_xlfn.XLOOKUP(A2078,$A$2:$A$2336,Table2[HBA1C],"NOT FOUND")</f>
        <v>5.61</v>
      </c>
      <c r="G2078" t="str" cm="1">
        <f t="array" ref="G2078">_xlfn.XLOOKUP(A2078,$A$2:$A$2336,Table2[Heart Issues],"NOT FOUND")</f>
        <v>yes</v>
      </c>
      <c r="H2078" t="str" cm="1">
        <f t="array" ref="H2078">_xlfn.XLOOKUP(A2078,$A$2:$A$2336,Table2[Any Transplants],"NOT FOUND")</f>
        <v>No</v>
      </c>
      <c r="I2078" t="str" cm="1">
        <f t="array" ref="I2078">_xlfn.XLOOKUP(A2078,$A$2:$A$2336,Table2[Cancer history],"NOT FOUND")</f>
        <v>No</v>
      </c>
      <c r="J2078" t="str">
        <f>_xlfn.XLOOKUP(A2078,Table3[customer_no],Table3[month],"NOT FOUND")</f>
        <v>Jul</v>
      </c>
      <c r="K2078" s="7">
        <f>_xlfn.XLOOKUP(A2078,Table3[customer_no],Table3[year_average],"NOT FOUND")</f>
        <v>1995</v>
      </c>
      <c r="L2078" cm="1">
        <f t="array" ref="L2078">_xlfn.XLOOKUP(A2078,Table3[customer_no],'Hospitalisation Details'!$D$2:$D$2344,"NOT FOUND")</f>
        <v>9</v>
      </c>
      <c r="M2078" s="33">
        <f>_xlfn.XLOOKUP(A2078,Table3[customer_no],Table3[dd/mm/yy],"NOT FOUND")</f>
        <v>34889</v>
      </c>
      <c r="N2078">
        <f>_xlfn.XLOOKUP(A2078,Table3[customer_no],Table3[age],"NOT FOUND")</f>
        <v>27</v>
      </c>
      <c r="O2078" cm="1">
        <f t="array" ref="O2078">_xlfn.XLOOKUP(A2078,Table3[customer_no],'Hospitalisation Details'!$E$2:$E$2344,"NOT FOUND")</f>
        <v>0</v>
      </c>
      <c r="P2078" t="str">
        <f>_xlfn.XLOOKUP(A2078,Table3[customer_no],Table3[hsplt_handled],"NOT FOUND")</f>
        <v>tier - 3</v>
      </c>
      <c r="Q2078" t="str">
        <f>_xlfn.XLOOKUP(A2078,Table3[customer_no],Table3[city_handled],"NOT FOUND")</f>
        <v>tier - 3</v>
      </c>
      <c r="R2078" t="str">
        <f>_xlfn.XLOOKUP(A2078,Table3[customer_no],Table3[state_id],"NOT FOUND")</f>
        <v>R1013</v>
      </c>
      <c r="S2078" s="34" cm="1">
        <f t="array" ref="S2078">_xlfn.XLOOKUP(A2078,Table3[customer_no],'Hospitalisation Details'!$F$2:$F$2344,"NOT FOUND")</f>
        <v>2497.04</v>
      </c>
      <c r="T2078" t="str">
        <f>_xlfn.XLOOKUP(A2078,Table2[Customer ID],Table2[BMI_category],"NOT FOUND")</f>
        <v>Obesity</v>
      </c>
      <c r="U2078" s="7">
        <f>_xlfn.XLOOKUP(A2078,Table2[Customer ID],Table2[no of surgery],"NOT FOUND")</f>
        <v>1</v>
      </c>
      <c r="V2078" t="str">
        <f>_xlfn.XLOOKUP(A2078,Table2[Customer ID],Table2[smoker_missing],"NOT FOUND")</f>
        <v>No</v>
      </c>
      <c r="W2078" t="str">
        <f t="shared" si="32"/>
        <v>Normal</v>
      </c>
      <c r="X2078" s="37">
        <f>SUM(Table5[[#This Row],[Title]:[Diabetes Level]])</f>
        <v>39456.32</v>
      </c>
    </row>
    <row r="2079" spans="1:24" x14ac:dyDescent="0.25">
      <c r="A2079" t="s">
        <v>288</v>
      </c>
      <c r="B2079" t="str">
        <f>VLOOKUP(A2079,'Customer Names'!$A$2:$E$2336,3,FALSE)</f>
        <v>Mr.</v>
      </c>
      <c r="C2079" t="str">
        <f>_xlfn.XLOOKUP(A2079,$A$2:$A$2336,'Customer Names'!$D$2:$D$2336,"NOT FOUND")</f>
        <v>Kevin L</v>
      </c>
      <c r="D2079" t="str">
        <f>_xlfn.XLOOKUP(A2079,$A$2:$A$2336,'Customer Names'!$E$2:$E$2336,"NOT FOUND")</f>
        <v>Beganics</v>
      </c>
      <c r="E2079" cm="1">
        <f t="array" ref="E2079">_xlfn.XLOOKUP(A2079,$A$2:$A$2336,Table2[BMI],"NOT FOUND")</f>
        <v>30.5</v>
      </c>
      <c r="F2079" cm="1">
        <f t="array" ref="F2079">_xlfn.XLOOKUP(A2079,$A$2:$A$2336,Table2[HBA1C],"NOT FOUND")</f>
        <v>5.88</v>
      </c>
      <c r="G2079" t="str" cm="1">
        <f t="array" ref="G2079">_xlfn.XLOOKUP(A2079,$A$2:$A$2336,Table2[Heart Issues],"NOT FOUND")</f>
        <v>yes</v>
      </c>
      <c r="H2079" t="str" cm="1">
        <f t="array" ref="H2079">_xlfn.XLOOKUP(A2079,$A$2:$A$2336,Table2[Any Transplants],"NOT FOUND")</f>
        <v>No</v>
      </c>
      <c r="I2079" t="str" cm="1">
        <f t="array" ref="I2079">_xlfn.XLOOKUP(A2079,$A$2:$A$2336,Table2[Cancer history],"NOT FOUND")</f>
        <v>No</v>
      </c>
      <c r="J2079" t="str">
        <f>_xlfn.XLOOKUP(A2079,Table3[customer_no],Table3[month],"NOT FOUND")</f>
        <v>Oct</v>
      </c>
      <c r="K2079" s="7">
        <f>_xlfn.XLOOKUP(A2079,Table3[customer_no],Table3[year_average],"NOT FOUND")</f>
        <v>1995</v>
      </c>
      <c r="L2079" cm="1">
        <f t="array" ref="L2079">_xlfn.XLOOKUP(A2079,Table3[customer_no],'Hospitalisation Details'!$D$2:$D$2344,"NOT FOUND")</f>
        <v>14</v>
      </c>
      <c r="M2079" s="33">
        <f>_xlfn.XLOOKUP(A2079,Table3[customer_no],Table3[dd/mm/yy],"NOT FOUND")</f>
        <v>34986</v>
      </c>
      <c r="N2079">
        <f>_xlfn.XLOOKUP(A2079,Table3[customer_no],Table3[age],"NOT FOUND")</f>
        <v>27</v>
      </c>
      <c r="O2079" cm="1">
        <f t="array" ref="O2079">_xlfn.XLOOKUP(A2079,Table3[customer_no],'Hospitalisation Details'!$E$2:$E$2344,"NOT FOUND")</f>
        <v>0</v>
      </c>
      <c r="P2079" t="str">
        <f>_xlfn.XLOOKUP(A2079,Table3[customer_no],Table3[hsplt_handled],"NOT FOUND")</f>
        <v>tier - 3</v>
      </c>
      <c r="Q2079" t="str">
        <f>_xlfn.XLOOKUP(A2079,Table3[customer_no],Table3[city_handled],"NOT FOUND")</f>
        <v>tier - 1</v>
      </c>
      <c r="R2079" t="str">
        <f>_xlfn.XLOOKUP(A2079,Table3[customer_no],Table3[state_id],"NOT FOUND")</f>
        <v>R1011</v>
      </c>
      <c r="S2079" s="34" cm="1">
        <f t="array" ref="S2079">_xlfn.XLOOKUP(A2079,Table3[customer_no],'Hospitalisation Details'!$F$2:$F$2344,"NOT FOUND")</f>
        <v>2494.02</v>
      </c>
      <c r="T2079" t="str">
        <f>_xlfn.XLOOKUP(A2079,Table2[Customer ID],Table2[BMI_category],"NOT FOUND")</f>
        <v>Obesity</v>
      </c>
      <c r="U2079" s="7">
        <f>_xlfn.XLOOKUP(A2079,Table2[Customer ID],Table2[no of surgery],"NOT FOUND")</f>
        <v>1</v>
      </c>
      <c r="V2079" t="str">
        <f>_xlfn.XLOOKUP(A2079,Table2[Customer ID],Table2[smoker_missing],"NOT FOUND")</f>
        <v>No</v>
      </c>
      <c r="W2079" t="str">
        <f t="shared" si="32"/>
        <v>Prediabetes</v>
      </c>
      <c r="X2079" s="37">
        <f>SUM(Table5[[#This Row],[Title]:[Diabetes Level]])</f>
        <v>39553.399999999994</v>
      </c>
    </row>
    <row r="2080" spans="1:24" x14ac:dyDescent="0.25">
      <c r="A2080" t="s">
        <v>287</v>
      </c>
      <c r="B2080" t="str">
        <f>VLOOKUP(A2080,'Customer Names'!$A$2:$E$2336,3,FALSE)</f>
        <v>Mr.</v>
      </c>
      <c r="C2080" t="str">
        <f>_xlfn.XLOOKUP(A2080,$A$2:$A$2336,'Customer Names'!$D$2:$D$2336,"NOT FOUND")</f>
        <v>Bryan</v>
      </c>
      <c r="D2080" t="str">
        <f>_xlfn.XLOOKUP(A2080,$A$2:$A$2336,'Customer Names'!$E$2:$E$2336,"NOT FOUND")</f>
        <v>Huberty</v>
      </c>
      <c r="E2080" cm="1">
        <f t="array" ref="E2080">_xlfn.XLOOKUP(A2080,$A$2:$A$2336,Table2[BMI],"NOT FOUND")</f>
        <v>23.1</v>
      </c>
      <c r="F2080" cm="1">
        <f t="array" ref="F2080">_xlfn.XLOOKUP(A2080,$A$2:$A$2336,Table2[HBA1C],"NOT FOUND")</f>
        <v>5.92</v>
      </c>
      <c r="G2080" t="str" cm="1">
        <f t="array" ref="G2080">_xlfn.XLOOKUP(A2080,$A$2:$A$2336,Table2[Heart Issues],"NOT FOUND")</f>
        <v>yes</v>
      </c>
      <c r="H2080" t="str" cm="1">
        <f t="array" ref="H2080">_xlfn.XLOOKUP(A2080,$A$2:$A$2336,Table2[Any Transplants],"NOT FOUND")</f>
        <v>No</v>
      </c>
      <c r="I2080" t="str" cm="1">
        <f t="array" ref="I2080">_xlfn.XLOOKUP(A2080,$A$2:$A$2336,Table2[Cancer history],"NOT FOUND")</f>
        <v>No</v>
      </c>
      <c r="J2080" t="str">
        <f>_xlfn.XLOOKUP(A2080,Table3[customer_no],Table3[month],"NOT FOUND")</f>
        <v>Nov</v>
      </c>
      <c r="K2080" s="7">
        <f>_xlfn.XLOOKUP(A2080,Table3[customer_no],Table3[year_average],"NOT FOUND")</f>
        <v>1995</v>
      </c>
      <c r="L2080" cm="1">
        <f t="array" ref="L2080">_xlfn.XLOOKUP(A2080,Table3[customer_no],'Hospitalisation Details'!$D$2:$D$2344,"NOT FOUND")</f>
        <v>6</v>
      </c>
      <c r="M2080" s="33">
        <f>_xlfn.XLOOKUP(A2080,Table3[customer_no],Table3[dd/mm/yy],"NOT FOUND")</f>
        <v>35009</v>
      </c>
      <c r="N2080">
        <f>_xlfn.XLOOKUP(A2080,Table3[customer_no],Table3[age],"NOT FOUND")</f>
        <v>27</v>
      </c>
      <c r="O2080" cm="1">
        <f t="array" ref="O2080">_xlfn.XLOOKUP(A2080,Table3[customer_no],'Hospitalisation Details'!$E$2:$E$2344,"NOT FOUND")</f>
        <v>0</v>
      </c>
      <c r="P2080" t="str">
        <f>_xlfn.XLOOKUP(A2080,Table3[customer_no],Table3[hsplt_handled],"NOT FOUND")</f>
        <v>tier - 3</v>
      </c>
      <c r="Q2080" t="str">
        <f>_xlfn.XLOOKUP(A2080,Table3[customer_no],Table3[city_handled],"NOT FOUND")</f>
        <v>tier - 2</v>
      </c>
      <c r="R2080" t="str">
        <f>_xlfn.XLOOKUP(A2080,Table3[customer_no],Table3[state_id],"NOT FOUND")</f>
        <v>R1013</v>
      </c>
      <c r="S2080" s="34" cm="1">
        <f t="array" ref="S2080">_xlfn.XLOOKUP(A2080,Table3[customer_no],'Hospitalisation Details'!$F$2:$F$2344,"NOT FOUND")</f>
        <v>2483.7399999999998</v>
      </c>
      <c r="T2080" t="str">
        <f>_xlfn.XLOOKUP(A2080,Table2[Customer ID],Table2[BMI_category],"NOT FOUND")</f>
        <v>Normal Weight</v>
      </c>
      <c r="U2080" s="7">
        <f>_xlfn.XLOOKUP(A2080,Table2[Customer ID],Table2[no of surgery],"NOT FOUND")</f>
        <v>1</v>
      </c>
      <c r="V2080" t="str">
        <f>_xlfn.XLOOKUP(A2080,Table2[Customer ID],Table2[smoker_missing],"NOT FOUND")</f>
        <v>No</v>
      </c>
      <c r="W2080" t="str">
        <f t="shared" si="32"/>
        <v>Prediabetes</v>
      </c>
      <c r="X2080" s="37">
        <f>SUM(Table5[[#This Row],[Title]:[Diabetes Level]])</f>
        <v>39550.759999999995</v>
      </c>
    </row>
    <row r="2081" spans="1:24" x14ac:dyDescent="0.25">
      <c r="A2081" t="s">
        <v>286</v>
      </c>
      <c r="B2081" t="str">
        <f>VLOOKUP(A2081,'Customer Names'!$A$2:$E$2336,3,FALSE)</f>
        <v>Ms.</v>
      </c>
      <c r="C2081" t="str">
        <f>_xlfn.XLOOKUP(A2081,$A$2:$A$2336,'Customer Names'!$D$2:$D$2336,"NOT FOUND")</f>
        <v>Janae N.</v>
      </c>
      <c r="D2081" t="str">
        <f>_xlfn.XLOOKUP(A2081,$A$2:$A$2336,'Customer Names'!$E$2:$E$2336,"NOT FOUND")</f>
        <v>Jacobs</v>
      </c>
      <c r="E2081" cm="1">
        <f t="array" ref="E2081">_xlfn.XLOOKUP(A2081,$A$2:$A$2336,Table2[BMI],"NOT FOUND")</f>
        <v>39.49</v>
      </c>
      <c r="F2081" cm="1">
        <f t="array" ref="F2081">_xlfn.XLOOKUP(A2081,$A$2:$A$2336,Table2[HBA1C],"NOT FOUND")</f>
        <v>4.8099999999999996</v>
      </c>
      <c r="G2081" t="str" cm="1">
        <f t="array" ref="G2081">_xlfn.XLOOKUP(A2081,$A$2:$A$2336,Table2[Heart Issues],"NOT FOUND")</f>
        <v>No</v>
      </c>
      <c r="H2081" t="str" cm="1">
        <f t="array" ref="H2081">_xlfn.XLOOKUP(A2081,$A$2:$A$2336,Table2[Any Transplants],"NOT FOUND")</f>
        <v>No</v>
      </c>
      <c r="I2081" t="str" cm="1">
        <f t="array" ref="I2081">_xlfn.XLOOKUP(A2081,$A$2:$A$2336,Table2[Cancer history],"NOT FOUND")</f>
        <v>No</v>
      </c>
      <c r="J2081" t="str">
        <f>_xlfn.XLOOKUP(A2081,Table3[customer_no],Table3[month],"NOT FOUND")</f>
        <v>Jun</v>
      </c>
      <c r="K2081" s="7">
        <f>_xlfn.XLOOKUP(A2081,Table3[customer_no],Table3[year_average],"NOT FOUND")</f>
        <v>1998</v>
      </c>
      <c r="L2081" cm="1">
        <f t="array" ref="L2081">_xlfn.XLOOKUP(A2081,Table3[customer_no],'Hospitalisation Details'!$D$2:$D$2344,"NOT FOUND")</f>
        <v>20</v>
      </c>
      <c r="M2081" s="33">
        <f>_xlfn.XLOOKUP(A2081,Table3[customer_no],Table3[dd/mm/yy],"NOT FOUND")</f>
        <v>35966</v>
      </c>
      <c r="N2081">
        <f>_xlfn.XLOOKUP(A2081,Table3[customer_no],Table3[age],"NOT FOUND")</f>
        <v>24</v>
      </c>
      <c r="O2081" cm="1">
        <f t="array" ref="O2081">_xlfn.XLOOKUP(A2081,Table3[customer_no],'Hospitalisation Details'!$E$2:$E$2344,"NOT FOUND")</f>
        <v>0</v>
      </c>
      <c r="P2081" t="str">
        <f>_xlfn.XLOOKUP(A2081,Table3[customer_no],Table3[hsplt_handled],"NOT FOUND")</f>
        <v>tier - 2</v>
      </c>
      <c r="Q2081" t="str">
        <f>_xlfn.XLOOKUP(A2081,Table3[customer_no],Table3[city_handled],"NOT FOUND")</f>
        <v>tier - 2</v>
      </c>
      <c r="R2081" t="str">
        <f>_xlfn.XLOOKUP(A2081,Table3[customer_no],Table3[state_id],"NOT FOUND")</f>
        <v>R1013</v>
      </c>
      <c r="S2081" s="34" cm="1">
        <f t="array" ref="S2081">_xlfn.XLOOKUP(A2081,Table3[customer_no],'Hospitalisation Details'!$F$2:$F$2344,"NOT FOUND")</f>
        <v>2480.98</v>
      </c>
      <c r="T2081" t="str">
        <f>_xlfn.XLOOKUP(A2081,Table2[Customer ID],Table2[BMI_category],"NOT FOUND")</f>
        <v>Obesity</v>
      </c>
      <c r="U2081" s="7">
        <f>_xlfn.XLOOKUP(A2081,Table2[Customer ID],Table2[no of surgery],"NOT FOUND")</f>
        <v>1</v>
      </c>
      <c r="V2081" t="str">
        <f>_xlfn.XLOOKUP(A2081,Table2[Customer ID],Table2[smoker_missing],"NOT FOUND")</f>
        <v>No</v>
      </c>
      <c r="W2081" t="str">
        <f t="shared" si="32"/>
        <v>Normal</v>
      </c>
      <c r="X2081" s="37">
        <f>SUM(Table5[[#This Row],[Title]:[Diabetes Level]])</f>
        <v>40534.280000000006</v>
      </c>
    </row>
    <row r="2082" spans="1:24" x14ac:dyDescent="0.25">
      <c r="A2082" t="s">
        <v>285</v>
      </c>
      <c r="B2082" t="str">
        <f>VLOOKUP(A2082,'Customer Names'!$A$2:$E$2336,3,FALSE)</f>
        <v>Ms.</v>
      </c>
      <c r="C2082" t="str">
        <f>_xlfn.XLOOKUP(A2082,$A$2:$A$2336,'Customer Names'!$D$2:$D$2336,"NOT FOUND")</f>
        <v>Audrey</v>
      </c>
      <c r="D2082" t="str">
        <f>_xlfn.XLOOKUP(A2082,$A$2:$A$2336,'Customer Names'!$E$2:$E$2336,"NOT FOUND")</f>
        <v>Hazlehurst</v>
      </c>
      <c r="E2082" cm="1">
        <f t="array" ref="E2082">_xlfn.XLOOKUP(A2082,$A$2:$A$2336,Table2[BMI],"NOT FOUND")</f>
        <v>33.99</v>
      </c>
      <c r="F2082" cm="1">
        <f t="array" ref="F2082">_xlfn.XLOOKUP(A2082,$A$2:$A$2336,Table2[HBA1C],"NOT FOUND")</f>
        <v>4.55</v>
      </c>
      <c r="G2082" t="str" cm="1">
        <f t="array" ref="G2082">_xlfn.XLOOKUP(A2082,$A$2:$A$2336,Table2[Heart Issues],"NOT FOUND")</f>
        <v>No</v>
      </c>
      <c r="H2082" t="str" cm="1">
        <f t="array" ref="H2082">_xlfn.XLOOKUP(A2082,$A$2:$A$2336,Table2[Any Transplants],"NOT FOUND")</f>
        <v>No</v>
      </c>
      <c r="I2082" t="str" cm="1">
        <f t="array" ref="I2082">_xlfn.XLOOKUP(A2082,$A$2:$A$2336,Table2[Cancer history],"NOT FOUND")</f>
        <v>No</v>
      </c>
      <c r="J2082" t="str">
        <f>_xlfn.XLOOKUP(A2082,Table3[customer_no],Table3[month],"NOT FOUND")</f>
        <v>Jul</v>
      </c>
      <c r="K2082" s="7">
        <f>_xlfn.XLOOKUP(A2082,Table3[customer_no],Table3[year_average],"NOT FOUND")</f>
        <v>1998</v>
      </c>
      <c r="L2082" cm="1">
        <f t="array" ref="L2082">_xlfn.XLOOKUP(A2082,Table3[customer_no],'Hospitalisation Details'!$D$2:$D$2344,"NOT FOUND")</f>
        <v>2</v>
      </c>
      <c r="M2082" s="33">
        <f>_xlfn.XLOOKUP(A2082,Table3[customer_no],Table3[dd/mm/yy],"NOT FOUND")</f>
        <v>35978</v>
      </c>
      <c r="N2082">
        <f>_xlfn.XLOOKUP(A2082,Table3[customer_no],Table3[age],"NOT FOUND")</f>
        <v>24</v>
      </c>
      <c r="O2082" cm="1">
        <f t="array" ref="O2082">_xlfn.XLOOKUP(A2082,Table3[customer_no],'Hospitalisation Details'!$E$2:$E$2344,"NOT FOUND")</f>
        <v>0</v>
      </c>
      <c r="P2082" t="str">
        <f>_xlfn.XLOOKUP(A2082,Table3[customer_no],Table3[hsplt_handled],"NOT FOUND")</f>
        <v>tier - 2</v>
      </c>
      <c r="Q2082" t="str">
        <f>_xlfn.XLOOKUP(A2082,Table3[customer_no],Table3[city_handled],"NOT FOUND")</f>
        <v>tier - 3</v>
      </c>
      <c r="R2082" t="str">
        <f>_xlfn.XLOOKUP(A2082,Table3[customer_no],Table3[state_id],"NOT FOUND")</f>
        <v>R1013</v>
      </c>
      <c r="S2082" s="34" cm="1">
        <f t="array" ref="S2082">_xlfn.XLOOKUP(A2082,Table3[customer_no],'Hospitalisation Details'!$F$2:$F$2344,"NOT FOUND")</f>
        <v>2473.33</v>
      </c>
      <c r="T2082" t="str">
        <f>_xlfn.XLOOKUP(A2082,Table2[Customer ID],Table2[BMI_category],"NOT FOUND")</f>
        <v>Obesity</v>
      </c>
      <c r="U2082" s="7">
        <f>_xlfn.XLOOKUP(A2082,Table2[Customer ID],Table2[no of surgery],"NOT FOUND")</f>
        <v>1</v>
      </c>
      <c r="V2082" t="str">
        <f>_xlfn.XLOOKUP(A2082,Table2[Customer ID],Table2[smoker_missing],"NOT FOUND")</f>
        <v>No</v>
      </c>
      <c r="W2082" t="str">
        <f t="shared" si="32"/>
        <v>Normal</v>
      </c>
      <c r="X2082" s="37">
        <f>SUM(Table5[[#This Row],[Title]:[Diabetes Level]])</f>
        <v>40514.870000000003</v>
      </c>
    </row>
    <row r="2083" spans="1:24" x14ac:dyDescent="0.25">
      <c r="A2083" t="s">
        <v>284</v>
      </c>
      <c r="B2083" t="str">
        <f>VLOOKUP(A2083,'Customer Names'!$A$2:$E$2336,3,FALSE)</f>
        <v>Ms.</v>
      </c>
      <c r="C2083" t="str">
        <f>_xlfn.XLOOKUP(A2083,$A$2:$A$2336,'Customer Names'!$D$2:$D$2336,"NOT FOUND")</f>
        <v>Laura</v>
      </c>
      <c r="D2083" t="str">
        <f>_xlfn.XLOOKUP(A2083,$A$2:$A$2336,'Customer Names'!$E$2:$E$2336,"NOT FOUND")</f>
        <v>Marin</v>
      </c>
      <c r="E2083" cm="1">
        <f t="array" ref="E2083">_xlfn.XLOOKUP(A2083,$A$2:$A$2336,Table2[BMI],"NOT FOUND")</f>
        <v>27.72</v>
      </c>
      <c r="F2083" cm="1">
        <f t="array" ref="F2083">_xlfn.XLOOKUP(A2083,$A$2:$A$2336,Table2[HBA1C],"NOT FOUND")</f>
        <v>6.43</v>
      </c>
      <c r="G2083" t="str" cm="1">
        <f t="array" ref="G2083">_xlfn.XLOOKUP(A2083,$A$2:$A$2336,Table2[Heart Issues],"NOT FOUND")</f>
        <v>No</v>
      </c>
      <c r="H2083" t="str" cm="1">
        <f t="array" ref="H2083">_xlfn.XLOOKUP(A2083,$A$2:$A$2336,Table2[Any Transplants],"NOT FOUND")</f>
        <v>No</v>
      </c>
      <c r="I2083" t="str" cm="1">
        <f t="array" ref="I2083">_xlfn.XLOOKUP(A2083,$A$2:$A$2336,Table2[Cancer history],"NOT FOUND")</f>
        <v>No</v>
      </c>
      <c r="J2083" t="str">
        <f>_xlfn.XLOOKUP(A2083,Table3[customer_no],Table3[month],"NOT FOUND")</f>
        <v>Aug</v>
      </c>
      <c r="K2083" s="7">
        <f>_xlfn.XLOOKUP(A2083,Table3[customer_no],Table3[year_average],"NOT FOUND")</f>
        <v>1998</v>
      </c>
      <c r="L2083" cm="1">
        <f t="array" ref="L2083">_xlfn.XLOOKUP(A2083,Table3[customer_no],'Hospitalisation Details'!$D$2:$D$2344,"NOT FOUND")</f>
        <v>17</v>
      </c>
      <c r="M2083" s="33">
        <f>_xlfn.XLOOKUP(A2083,Table3[customer_no],Table3[dd/mm/yy],"NOT FOUND")</f>
        <v>36024</v>
      </c>
      <c r="N2083">
        <f>_xlfn.XLOOKUP(A2083,Table3[customer_no],Table3[age],"NOT FOUND")</f>
        <v>24</v>
      </c>
      <c r="O2083" cm="1">
        <f t="array" ref="O2083">_xlfn.XLOOKUP(A2083,Table3[customer_no],'Hospitalisation Details'!$E$2:$E$2344,"NOT FOUND")</f>
        <v>0</v>
      </c>
      <c r="P2083" t="str">
        <f>_xlfn.XLOOKUP(A2083,Table3[customer_no],Table3[hsplt_handled],"NOT FOUND")</f>
        <v>tier - 2</v>
      </c>
      <c r="Q2083" t="str">
        <f>_xlfn.XLOOKUP(A2083,Table3[customer_no],Table3[city_handled],"NOT FOUND")</f>
        <v>tier - 3</v>
      </c>
      <c r="R2083" t="str">
        <f>_xlfn.XLOOKUP(A2083,Table3[customer_no],Table3[state_id],"NOT FOUND")</f>
        <v>R1013</v>
      </c>
      <c r="S2083" s="34" cm="1">
        <f t="array" ref="S2083">_xlfn.XLOOKUP(A2083,Table3[customer_no],'Hospitalisation Details'!$F$2:$F$2344,"NOT FOUND")</f>
        <v>2464.62</v>
      </c>
      <c r="T2083" t="str">
        <f>_xlfn.XLOOKUP(A2083,Table2[Customer ID],Table2[BMI_category],"NOT FOUND")</f>
        <v>Overweight</v>
      </c>
      <c r="U2083" s="7">
        <f>_xlfn.XLOOKUP(A2083,Table2[Customer ID],Table2[no of surgery],"NOT FOUND")</f>
        <v>1</v>
      </c>
      <c r="V2083" t="str">
        <f>_xlfn.XLOOKUP(A2083,Table2[Customer ID],Table2[smoker_missing],"NOT FOUND")</f>
        <v>No</v>
      </c>
      <c r="W2083" t="str">
        <f t="shared" si="32"/>
        <v>Diabetes</v>
      </c>
      <c r="X2083" s="37">
        <f>SUM(Table5[[#This Row],[Title]:[Diabetes Level]])</f>
        <v>40562.770000000004</v>
      </c>
    </row>
    <row r="2084" spans="1:24" x14ac:dyDescent="0.25">
      <c r="A2084" t="s">
        <v>283</v>
      </c>
      <c r="B2084" t="str">
        <f>VLOOKUP(A2084,'Customer Names'!$A$2:$E$2336,3,FALSE)</f>
        <v>Ms.</v>
      </c>
      <c r="C2084" t="str">
        <f>_xlfn.XLOOKUP(A2084,$A$2:$A$2336,'Customer Names'!$D$2:$D$2336,"NOT FOUND")</f>
        <v>Nicole F</v>
      </c>
      <c r="D2084" t="str">
        <f>_xlfn.XLOOKUP(A2084,$A$2:$A$2336,'Customer Names'!$E$2:$E$2336,"NOT FOUND")</f>
        <v>Dear</v>
      </c>
      <c r="E2084" cm="1">
        <f t="array" ref="E2084">_xlfn.XLOOKUP(A2084,$A$2:$A$2336,Table2[BMI],"NOT FOUND")</f>
        <v>30.59</v>
      </c>
      <c r="F2084" cm="1">
        <f t="array" ref="F2084">_xlfn.XLOOKUP(A2084,$A$2:$A$2336,Table2[HBA1C],"NOT FOUND")</f>
        <v>11.62</v>
      </c>
      <c r="G2084" t="str" cm="1">
        <f t="array" ref="G2084">_xlfn.XLOOKUP(A2084,$A$2:$A$2336,Table2[Heart Issues],"NOT FOUND")</f>
        <v>No</v>
      </c>
      <c r="H2084" t="str" cm="1">
        <f t="array" ref="H2084">_xlfn.XLOOKUP(A2084,$A$2:$A$2336,Table2[Any Transplants],"NOT FOUND")</f>
        <v>No</v>
      </c>
      <c r="I2084" t="str" cm="1">
        <f t="array" ref="I2084">_xlfn.XLOOKUP(A2084,$A$2:$A$2336,Table2[Cancer history],"NOT FOUND")</f>
        <v>No</v>
      </c>
      <c r="J2084" t="str">
        <f>_xlfn.XLOOKUP(A2084,Table3[customer_no],Table3[month],"NOT FOUND")</f>
        <v>Jul</v>
      </c>
      <c r="K2084" s="7">
        <f>_xlfn.XLOOKUP(A2084,Table3[customer_no],Table3[year_average],"NOT FOUND")</f>
        <v>2002</v>
      </c>
      <c r="L2084" cm="1">
        <f t="array" ref="L2084">_xlfn.XLOOKUP(A2084,Table3[customer_no],'Hospitalisation Details'!$D$2:$D$2344,"NOT FOUND")</f>
        <v>11</v>
      </c>
      <c r="M2084" s="33">
        <f>_xlfn.XLOOKUP(A2084,Table3[customer_no],Table3[dd/mm/yy],"NOT FOUND")</f>
        <v>37448</v>
      </c>
      <c r="N2084">
        <f>_xlfn.XLOOKUP(A2084,Table3[customer_no],Table3[age],"NOT FOUND")</f>
        <v>20</v>
      </c>
      <c r="O2084" cm="1">
        <f t="array" ref="O2084">_xlfn.XLOOKUP(A2084,Table3[customer_no],'Hospitalisation Details'!$E$2:$E$2344,"NOT FOUND")</f>
        <v>0</v>
      </c>
      <c r="P2084" t="str">
        <f>_xlfn.XLOOKUP(A2084,Table3[customer_no],Table3[hsplt_handled],"NOT FOUND")</f>
        <v>tier - 2</v>
      </c>
      <c r="Q2084" t="str">
        <f>_xlfn.XLOOKUP(A2084,Table3[customer_no],Table3[city_handled],"NOT FOUND")</f>
        <v>tier - 2</v>
      </c>
      <c r="R2084" t="str">
        <f>_xlfn.XLOOKUP(A2084,Table3[customer_no],Table3[state_id],"NOT FOUND")</f>
        <v>R1024</v>
      </c>
      <c r="S2084" s="34" cm="1">
        <f t="array" ref="S2084">_xlfn.XLOOKUP(A2084,Table3[customer_no],'Hospitalisation Details'!$F$2:$F$2344,"NOT FOUND")</f>
        <v>2459.7199999999998</v>
      </c>
      <c r="T2084" t="str">
        <f>_xlfn.XLOOKUP(A2084,Table2[Customer ID],Table2[BMI_category],"NOT FOUND")</f>
        <v>Obesity</v>
      </c>
      <c r="U2084" s="7">
        <f>_xlfn.XLOOKUP(A2084,Table2[Customer ID],Table2[no of surgery],"NOT FOUND")</f>
        <v>0</v>
      </c>
      <c r="V2084" t="str">
        <f>_xlfn.XLOOKUP(A2084,Table2[Customer ID],Table2[smoker_missing],"NOT FOUND")</f>
        <v>No</v>
      </c>
      <c r="W2084" t="str">
        <f t="shared" si="32"/>
        <v>Diabetes</v>
      </c>
      <c r="X2084" s="37">
        <f>SUM(Table5[[#This Row],[Title]:[Diabetes Level]])</f>
        <v>41982.93</v>
      </c>
    </row>
    <row r="2085" spans="1:24" x14ac:dyDescent="0.25">
      <c r="A2085" t="s">
        <v>282</v>
      </c>
      <c r="B2085" t="str">
        <f>VLOOKUP(A2085,'Customer Names'!$A$2:$E$2336,3,FALSE)</f>
        <v>Ms.</v>
      </c>
      <c r="C2085" t="str">
        <f>_xlfn.XLOOKUP(A2085,$A$2:$A$2336,'Customer Names'!$D$2:$D$2336,"NOT FOUND")</f>
        <v>Krista L</v>
      </c>
      <c r="D2085" t="str">
        <f>_xlfn.XLOOKUP(A2085,$A$2:$A$2336,'Customer Names'!$E$2:$E$2336,"NOT FOUND")</f>
        <v>Lederer</v>
      </c>
      <c r="E2085" cm="1">
        <f t="array" ref="E2085">_xlfn.XLOOKUP(A2085,$A$2:$A$2336,Table2[BMI],"NOT FOUND")</f>
        <v>22.6</v>
      </c>
      <c r="F2085" cm="1">
        <f t="array" ref="F2085">_xlfn.XLOOKUP(A2085,$A$2:$A$2336,Table2[HBA1C],"NOT FOUND")</f>
        <v>6.04</v>
      </c>
      <c r="G2085" t="str" cm="1">
        <f t="array" ref="G2085">_xlfn.XLOOKUP(A2085,$A$2:$A$2336,Table2[Heart Issues],"NOT FOUND")</f>
        <v>No</v>
      </c>
      <c r="H2085" t="str" cm="1">
        <f t="array" ref="H2085">_xlfn.XLOOKUP(A2085,$A$2:$A$2336,Table2[Any Transplants],"NOT FOUND")</f>
        <v>No</v>
      </c>
      <c r="I2085" t="str" cm="1">
        <f t="array" ref="I2085">_xlfn.XLOOKUP(A2085,$A$2:$A$2336,Table2[Cancer history],"NOT FOUND")</f>
        <v>No</v>
      </c>
      <c r="J2085" t="str">
        <f>_xlfn.XLOOKUP(A2085,Table3[customer_no],Table3[month],"NOT FOUND")</f>
        <v>Nov</v>
      </c>
      <c r="K2085" s="7">
        <f>_xlfn.XLOOKUP(A2085,Table3[customer_no],Table3[year_average],"NOT FOUND")</f>
        <v>1998</v>
      </c>
      <c r="L2085" cm="1">
        <f t="array" ref="L2085">_xlfn.XLOOKUP(A2085,Table3[customer_no],'Hospitalisation Details'!$D$2:$D$2344,"NOT FOUND")</f>
        <v>19</v>
      </c>
      <c r="M2085" s="33">
        <f>_xlfn.XLOOKUP(A2085,Table3[customer_no],Table3[dd/mm/yy],"NOT FOUND")</f>
        <v>36118</v>
      </c>
      <c r="N2085">
        <f>_xlfn.XLOOKUP(A2085,Table3[customer_no],Table3[age],"NOT FOUND")</f>
        <v>24</v>
      </c>
      <c r="O2085" cm="1">
        <f t="array" ref="O2085">_xlfn.XLOOKUP(A2085,Table3[customer_no],'Hospitalisation Details'!$E$2:$E$2344,"NOT FOUND")</f>
        <v>0</v>
      </c>
      <c r="P2085" t="str">
        <f>_xlfn.XLOOKUP(A2085,Table3[customer_no],Table3[hsplt_handled],"NOT FOUND")</f>
        <v>tier - 2</v>
      </c>
      <c r="Q2085" t="str">
        <f>_xlfn.XLOOKUP(A2085,Table3[customer_no],Table3[city_handled],"NOT FOUND")</f>
        <v>tier - 1</v>
      </c>
      <c r="R2085" t="str">
        <f>_xlfn.XLOOKUP(A2085,Table3[customer_no],Table3[state_id],"NOT FOUND")</f>
        <v>R1011</v>
      </c>
      <c r="S2085" s="34" cm="1">
        <f t="array" ref="S2085">_xlfn.XLOOKUP(A2085,Table3[customer_no],'Hospitalisation Details'!$F$2:$F$2344,"NOT FOUND")</f>
        <v>2457.5</v>
      </c>
      <c r="T2085" t="str">
        <f>_xlfn.XLOOKUP(A2085,Table2[Customer ID],Table2[BMI_category],"NOT FOUND")</f>
        <v>Normal Weight</v>
      </c>
      <c r="U2085" s="7">
        <f>_xlfn.XLOOKUP(A2085,Table2[Customer ID],Table2[no of surgery],"NOT FOUND")</f>
        <v>1</v>
      </c>
      <c r="V2085" t="str">
        <f>_xlfn.XLOOKUP(A2085,Table2[Customer ID],Table2[smoker_missing],"NOT FOUND")</f>
        <v>No</v>
      </c>
      <c r="W2085" t="str">
        <f t="shared" si="32"/>
        <v>Prediabetes</v>
      </c>
      <c r="X2085" s="37">
        <f>SUM(Table5[[#This Row],[Title]:[Diabetes Level]])</f>
        <v>40646.14</v>
      </c>
    </row>
    <row r="2086" spans="1:24" x14ac:dyDescent="0.25">
      <c r="A2086" t="s">
        <v>281</v>
      </c>
      <c r="B2086" t="str">
        <f>VLOOKUP(A2086,'Customer Names'!$A$2:$E$2336,3,FALSE)</f>
        <v>Ms.</v>
      </c>
      <c r="C2086" t="str">
        <f>_xlfn.XLOOKUP(A2086,$A$2:$A$2336,'Customer Names'!$D$2:$D$2336,"NOT FOUND")</f>
        <v>Denise</v>
      </c>
      <c r="D2086" t="str">
        <f>_xlfn.XLOOKUP(A2086,$A$2:$A$2336,'Customer Names'!$E$2:$E$2336,"NOT FOUND")</f>
        <v>Robson</v>
      </c>
      <c r="E2086" cm="1">
        <f t="array" ref="E2086">_xlfn.XLOOKUP(A2086,$A$2:$A$2336,Table2[BMI],"NOT FOUND")</f>
        <v>28.785</v>
      </c>
      <c r="F2086" cm="1">
        <f t="array" ref="F2086">_xlfn.XLOOKUP(A2086,$A$2:$A$2336,Table2[HBA1C],"NOT FOUND")</f>
        <v>8.82</v>
      </c>
      <c r="G2086" t="str" cm="1">
        <f t="array" ref="G2086">_xlfn.XLOOKUP(A2086,$A$2:$A$2336,Table2[Heart Issues],"NOT FOUND")</f>
        <v>No</v>
      </c>
      <c r="H2086" t="str" cm="1">
        <f t="array" ref="H2086">_xlfn.XLOOKUP(A2086,$A$2:$A$2336,Table2[Any Transplants],"NOT FOUND")</f>
        <v>No</v>
      </c>
      <c r="I2086" t="str" cm="1">
        <f t="array" ref="I2086">_xlfn.XLOOKUP(A2086,$A$2:$A$2336,Table2[Cancer history],"NOT FOUND")</f>
        <v>No</v>
      </c>
      <c r="J2086" t="str">
        <f>_xlfn.XLOOKUP(A2086,Table3[customer_no],Table3[month],"NOT FOUND")</f>
        <v>Jul</v>
      </c>
      <c r="K2086" s="7">
        <f>_xlfn.XLOOKUP(A2086,Table3[customer_no],Table3[year_average],"NOT FOUND")</f>
        <v>2002</v>
      </c>
      <c r="L2086" cm="1">
        <f t="array" ref="L2086">_xlfn.XLOOKUP(A2086,Table3[customer_no],'Hospitalisation Details'!$D$2:$D$2344,"NOT FOUND")</f>
        <v>29</v>
      </c>
      <c r="M2086" s="33">
        <f>_xlfn.XLOOKUP(A2086,Table3[customer_no],Table3[dd/mm/yy],"NOT FOUND")</f>
        <v>37466</v>
      </c>
      <c r="N2086">
        <f>_xlfn.XLOOKUP(A2086,Table3[customer_no],Table3[age],"NOT FOUND")</f>
        <v>20</v>
      </c>
      <c r="O2086" cm="1">
        <f t="array" ref="O2086">_xlfn.XLOOKUP(A2086,Table3[customer_no],'Hospitalisation Details'!$E$2:$E$2344,"NOT FOUND")</f>
        <v>0</v>
      </c>
      <c r="P2086" t="str">
        <f>_xlfn.XLOOKUP(A2086,Table3[customer_no],Table3[hsplt_handled],"NOT FOUND")</f>
        <v>tier - 2</v>
      </c>
      <c r="Q2086" t="str">
        <f>_xlfn.XLOOKUP(A2086,Table3[customer_no],Table3[city_handled],"NOT FOUND")</f>
        <v>tier - 1</v>
      </c>
      <c r="R2086" t="str">
        <f>_xlfn.XLOOKUP(A2086,Table3[customer_no],Table3[state_id],"NOT FOUND")</f>
        <v>R1024</v>
      </c>
      <c r="S2086" s="34" cm="1">
        <f t="array" ref="S2086">_xlfn.XLOOKUP(A2086,Table3[customer_no],'Hospitalisation Details'!$F$2:$F$2344,"NOT FOUND")</f>
        <v>2457.21</v>
      </c>
      <c r="T2086" t="str">
        <f>_xlfn.XLOOKUP(A2086,Table2[Customer ID],Table2[BMI_category],"NOT FOUND")</f>
        <v>Overweight</v>
      </c>
      <c r="U2086" s="7">
        <f>_xlfn.XLOOKUP(A2086,Table2[Customer ID],Table2[no of surgery],"NOT FOUND")</f>
        <v>0</v>
      </c>
      <c r="V2086" t="str">
        <f>_xlfn.XLOOKUP(A2086,Table2[Customer ID],Table2[smoker_missing],"NOT FOUND")</f>
        <v>No</v>
      </c>
      <c r="W2086" t="str">
        <f t="shared" si="32"/>
        <v>Diabetes</v>
      </c>
      <c r="X2086" s="37">
        <f>SUM(Table5[[#This Row],[Title]:[Diabetes Level]])</f>
        <v>42011.815000000002</v>
      </c>
    </row>
    <row r="2087" spans="1:24" x14ac:dyDescent="0.25">
      <c r="A2087" t="s">
        <v>280</v>
      </c>
      <c r="B2087" t="str">
        <f>VLOOKUP(A2087,'Customer Names'!$A$2:$E$2336,3,FALSE)</f>
        <v>Mr.</v>
      </c>
      <c r="C2087" t="str">
        <f>_xlfn.XLOOKUP(A2087,$A$2:$A$2336,'Customer Names'!$D$2:$D$2336,"NOT FOUND")</f>
        <v>Ariel</v>
      </c>
      <c r="D2087" t="str">
        <f>_xlfn.XLOOKUP(A2087,$A$2:$A$2336,'Customer Names'!$E$2:$E$2336,"NOT FOUND")</f>
        <v>Galvan</v>
      </c>
      <c r="E2087" cm="1">
        <f t="array" ref="E2087">_xlfn.XLOOKUP(A2087,$A$2:$A$2336,Table2[BMI],"NOT FOUND")</f>
        <v>50.38</v>
      </c>
      <c r="F2087" cm="1">
        <f t="array" ref="F2087">_xlfn.XLOOKUP(A2087,$A$2:$A$2336,Table2[HBA1C],"NOT FOUND")</f>
        <v>5.8</v>
      </c>
      <c r="G2087" t="str" cm="1">
        <f t="array" ref="G2087">_xlfn.XLOOKUP(A2087,$A$2:$A$2336,Table2[Heart Issues],"NOT FOUND")</f>
        <v>No</v>
      </c>
      <c r="H2087" t="str" cm="1">
        <f t="array" ref="H2087">_xlfn.XLOOKUP(A2087,$A$2:$A$2336,Table2[Any Transplants],"NOT FOUND")</f>
        <v>No</v>
      </c>
      <c r="I2087" t="str" cm="1">
        <f t="array" ref="I2087">_xlfn.XLOOKUP(A2087,$A$2:$A$2336,Table2[Cancer history],"NOT FOUND")</f>
        <v>No</v>
      </c>
      <c r="J2087" t="str">
        <f>_xlfn.XLOOKUP(A2087,Table3[customer_no],Table3[month],"NOT FOUND")</f>
        <v>Nov</v>
      </c>
      <c r="K2087" s="7">
        <f>_xlfn.XLOOKUP(A2087,Table3[customer_no],Table3[year_average],"NOT FOUND")</f>
        <v>1999</v>
      </c>
      <c r="L2087" cm="1">
        <f t="array" ref="L2087">_xlfn.XLOOKUP(A2087,Table3[customer_no],'Hospitalisation Details'!$D$2:$D$2344,"NOT FOUND")</f>
        <v>21</v>
      </c>
      <c r="M2087" s="33">
        <f>_xlfn.XLOOKUP(A2087,Table3[customer_no],Table3[dd/mm/yy],"NOT FOUND")</f>
        <v>36485</v>
      </c>
      <c r="N2087">
        <f>_xlfn.XLOOKUP(A2087,Table3[customer_no],Table3[age],"NOT FOUND")</f>
        <v>23</v>
      </c>
      <c r="O2087" cm="1">
        <f t="array" ref="O2087">_xlfn.XLOOKUP(A2087,Table3[customer_no],'Hospitalisation Details'!$E$2:$E$2344,"NOT FOUND")</f>
        <v>1</v>
      </c>
      <c r="P2087" t="str">
        <f>_xlfn.XLOOKUP(A2087,Table3[customer_no],Table3[hsplt_handled],"NOT FOUND")</f>
        <v>tier - 2</v>
      </c>
      <c r="Q2087" t="str">
        <f>_xlfn.XLOOKUP(A2087,Table3[customer_no],Table3[city_handled],"NOT FOUND")</f>
        <v>tier - 2</v>
      </c>
      <c r="R2087" t="str">
        <f>_xlfn.XLOOKUP(A2087,Table3[customer_no],Table3[state_id],"NOT FOUND")</f>
        <v>R1013</v>
      </c>
      <c r="S2087" s="34" cm="1">
        <f t="array" ref="S2087">_xlfn.XLOOKUP(A2087,Table3[customer_no],'Hospitalisation Details'!$F$2:$F$2344,"NOT FOUND")</f>
        <v>2438.06</v>
      </c>
      <c r="T2087" t="str">
        <f>_xlfn.XLOOKUP(A2087,Table2[Customer ID],Table2[BMI_category],"NOT FOUND")</f>
        <v>Obesity</v>
      </c>
      <c r="U2087" s="7">
        <f>_xlfn.XLOOKUP(A2087,Table2[Customer ID],Table2[no of surgery],"NOT FOUND")</f>
        <v>0</v>
      </c>
      <c r="V2087" t="str">
        <f>_xlfn.XLOOKUP(A2087,Table2[Customer ID],Table2[smoker_missing],"NOT FOUND")</f>
        <v>No</v>
      </c>
      <c r="W2087" t="str">
        <f t="shared" si="32"/>
        <v>Prediabetes</v>
      </c>
      <c r="X2087" s="37">
        <f>SUM(Table5[[#This Row],[Title]:[Diabetes Level]])</f>
        <v>41023.24</v>
      </c>
    </row>
    <row r="2088" spans="1:24" x14ac:dyDescent="0.25">
      <c r="A2088" t="s">
        <v>279</v>
      </c>
      <c r="B2088" t="str">
        <f>VLOOKUP(A2088,'Customer Names'!$A$2:$E$2336,3,FALSE)</f>
        <v>Mr.</v>
      </c>
      <c r="C2088" t="str">
        <f>_xlfn.XLOOKUP(A2088,$A$2:$A$2336,'Customer Names'!$D$2:$D$2336,"NOT FOUND")</f>
        <v>Jeremy</v>
      </c>
      <c r="D2088" t="str">
        <f>_xlfn.XLOOKUP(A2088,$A$2:$A$2336,'Customer Names'!$E$2:$E$2336,"NOT FOUND")</f>
        <v>Walsh</v>
      </c>
      <c r="E2088" cm="1">
        <f t="array" ref="E2088">_xlfn.XLOOKUP(A2088,$A$2:$A$2336,Table2[BMI],"NOT FOUND")</f>
        <v>35.200000000000003</v>
      </c>
      <c r="F2088" cm="1">
        <f t="array" ref="F2088">_xlfn.XLOOKUP(A2088,$A$2:$A$2336,Table2[HBA1C],"NOT FOUND")</f>
        <v>4.28</v>
      </c>
      <c r="G2088" t="str" cm="1">
        <f t="array" ref="G2088">_xlfn.XLOOKUP(A2088,$A$2:$A$2336,Table2[Heart Issues],"NOT FOUND")</f>
        <v>No</v>
      </c>
      <c r="H2088" t="str" cm="1">
        <f t="array" ref="H2088">_xlfn.XLOOKUP(A2088,$A$2:$A$2336,Table2[Any Transplants],"NOT FOUND")</f>
        <v>No</v>
      </c>
      <c r="I2088" t="str" cm="1">
        <f t="array" ref="I2088">_xlfn.XLOOKUP(A2088,$A$2:$A$2336,Table2[Cancer history],"NOT FOUND")</f>
        <v>No</v>
      </c>
      <c r="J2088" t="str">
        <f>_xlfn.XLOOKUP(A2088,Table3[customer_no],Table3[month],"NOT FOUND")</f>
        <v>Nov</v>
      </c>
      <c r="K2088" s="7">
        <f>_xlfn.XLOOKUP(A2088,Table3[customer_no],Table3[year_average],"NOT FOUND")</f>
        <v>1999</v>
      </c>
      <c r="L2088" cm="1">
        <f t="array" ref="L2088">_xlfn.XLOOKUP(A2088,Table3[customer_no],'Hospitalisation Details'!$D$2:$D$2344,"NOT FOUND")</f>
        <v>12</v>
      </c>
      <c r="M2088" s="33">
        <f>_xlfn.XLOOKUP(A2088,Table3[customer_no],Table3[dd/mm/yy],"NOT FOUND")</f>
        <v>36476</v>
      </c>
      <c r="N2088">
        <f>_xlfn.XLOOKUP(A2088,Table3[customer_no],Table3[age],"NOT FOUND")</f>
        <v>23</v>
      </c>
      <c r="O2088" cm="1">
        <f t="array" ref="O2088">_xlfn.XLOOKUP(A2088,Table3[customer_no],'Hospitalisation Details'!$E$2:$E$2344,"NOT FOUND")</f>
        <v>1</v>
      </c>
      <c r="P2088" t="str">
        <f>_xlfn.XLOOKUP(A2088,Table3[customer_no],Table3[hsplt_handled],"NOT FOUND")</f>
        <v>tier - 2</v>
      </c>
      <c r="Q2088" t="str">
        <f>_xlfn.XLOOKUP(A2088,Table3[customer_no],Table3[city_handled],"NOT FOUND")</f>
        <v>tier - 2</v>
      </c>
      <c r="R2088" t="str">
        <f>_xlfn.XLOOKUP(A2088,Table3[customer_no],Table3[state_id],"NOT FOUND")</f>
        <v>R1011</v>
      </c>
      <c r="S2088" s="34" cm="1">
        <f t="array" ref="S2088">_xlfn.XLOOKUP(A2088,Table3[customer_no],'Hospitalisation Details'!$F$2:$F$2344,"NOT FOUND")</f>
        <v>2416.96</v>
      </c>
      <c r="T2088" t="str">
        <f>_xlfn.XLOOKUP(A2088,Table2[Customer ID],Table2[BMI_category],"NOT FOUND")</f>
        <v>Obesity</v>
      </c>
      <c r="U2088" s="7">
        <f>_xlfn.XLOOKUP(A2088,Table2[Customer ID],Table2[no of surgery],"NOT FOUND")</f>
        <v>0</v>
      </c>
      <c r="V2088" t="str">
        <f>_xlfn.XLOOKUP(A2088,Table2[Customer ID],Table2[smoker_missing],"NOT FOUND")</f>
        <v>No</v>
      </c>
      <c r="W2088" t="str">
        <f t="shared" si="32"/>
        <v>Normal</v>
      </c>
      <c r="X2088" s="37">
        <f>SUM(Table5[[#This Row],[Title]:[Diabetes Level]])</f>
        <v>40967.440000000002</v>
      </c>
    </row>
    <row r="2089" spans="1:24" x14ac:dyDescent="0.25">
      <c r="A2089" t="s">
        <v>278</v>
      </c>
      <c r="B2089" t="str">
        <f>VLOOKUP(A2089,'Customer Names'!$A$2:$E$2336,3,FALSE)</f>
        <v>Ms.</v>
      </c>
      <c r="C2089" t="str">
        <f>_xlfn.XLOOKUP(A2089,$A$2:$A$2336,'Customer Names'!$D$2:$D$2336,"NOT FOUND")</f>
        <v>Rosalie</v>
      </c>
      <c r="D2089" t="str">
        <f>_xlfn.XLOOKUP(A2089,$A$2:$A$2336,'Customer Names'!$E$2:$E$2336,"NOT FOUND")</f>
        <v>Teeuwen</v>
      </c>
      <c r="E2089" cm="1">
        <f t="array" ref="E2089">_xlfn.XLOOKUP(A2089,$A$2:$A$2336,Table2[BMI],"NOT FOUND")</f>
        <v>35.72</v>
      </c>
      <c r="F2089" cm="1">
        <f t="array" ref="F2089">_xlfn.XLOOKUP(A2089,$A$2:$A$2336,Table2[HBA1C],"NOT FOUND")</f>
        <v>5.5</v>
      </c>
      <c r="G2089" t="str" cm="1">
        <f t="array" ref="G2089">_xlfn.XLOOKUP(A2089,$A$2:$A$2336,Table2[Heart Issues],"NOT FOUND")</f>
        <v>yes</v>
      </c>
      <c r="H2089" t="str" cm="1">
        <f t="array" ref="H2089">_xlfn.XLOOKUP(A2089,$A$2:$A$2336,Table2[Any Transplants],"NOT FOUND")</f>
        <v>No</v>
      </c>
      <c r="I2089" t="str" cm="1">
        <f t="array" ref="I2089">_xlfn.XLOOKUP(A2089,$A$2:$A$2336,Table2[Cancer history],"NOT FOUND")</f>
        <v>No</v>
      </c>
      <c r="J2089" t="str">
        <f>_xlfn.XLOOKUP(A2089,Table3[customer_no],Table3[month],"NOT FOUND")</f>
        <v>Jun</v>
      </c>
      <c r="K2089" s="7">
        <f>_xlfn.XLOOKUP(A2089,Table3[customer_no],Table3[year_average],"NOT FOUND")</f>
        <v>2001</v>
      </c>
      <c r="L2089" cm="1">
        <f t="array" ref="L2089">_xlfn.XLOOKUP(A2089,Table3[customer_no],'Hospitalisation Details'!$D$2:$D$2344,"NOT FOUND")</f>
        <v>3</v>
      </c>
      <c r="M2089" s="33">
        <f>_xlfn.XLOOKUP(A2089,Table3[customer_no],Table3[dd/mm/yy],"NOT FOUND")</f>
        <v>37045</v>
      </c>
      <c r="N2089">
        <f>_xlfn.XLOOKUP(A2089,Table3[customer_no],Table3[age],"NOT FOUND")</f>
        <v>22</v>
      </c>
      <c r="O2089" cm="1">
        <f t="array" ref="O2089">_xlfn.XLOOKUP(A2089,Table3[customer_no],'Hospitalisation Details'!$E$2:$E$2344,"NOT FOUND")</f>
        <v>0</v>
      </c>
      <c r="P2089" t="str">
        <f>_xlfn.XLOOKUP(A2089,Table3[customer_no],Table3[hsplt_handled],"NOT FOUND")</f>
        <v>tier - 2</v>
      </c>
      <c r="Q2089" t="str">
        <f>_xlfn.XLOOKUP(A2089,Table3[customer_no],Table3[city_handled],"NOT FOUND")</f>
        <v>tier - 3</v>
      </c>
      <c r="R2089" t="str">
        <f>_xlfn.XLOOKUP(A2089,Table3[customer_no],Table3[state_id],"NOT FOUND")</f>
        <v>R1012</v>
      </c>
      <c r="S2089" s="34" cm="1">
        <f t="array" ref="S2089">_xlfn.XLOOKUP(A2089,Table3[customer_no],'Hospitalisation Details'!$F$2:$F$2344,"NOT FOUND")</f>
        <v>2404.73</v>
      </c>
      <c r="T2089" t="str">
        <f>_xlfn.XLOOKUP(A2089,Table2[Customer ID],Table2[BMI_category],"NOT FOUND")</f>
        <v>Obesity</v>
      </c>
      <c r="U2089" s="7">
        <f>_xlfn.XLOOKUP(A2089,Table2[Customer ID],Table2[no of surgery],"NOT FOUND")</f>
        <v>0</v>
      </c>
      <c r="V2089" t="str">
        <f>_xlfn.XLOOKUP(A2089,Table2[Customer ID],Table2[smoker_missing],"NOT FOUND")</f>
        <v>No</v>
      </c>
      <c r="W2089" t="str">
        <f t="shared" si="32"/>
        <v>Normal</v>
      </c>
      <c r="X2089" s="37">
        <f>SUM(Table5[[#This Row],[Title]:[Diabetes Level]])</f>
        <v>41516.950000000004</v>
      </c>
    </row>
    <row r="2090" spans="1:24" x14ac:dyDescent="0.25">
      <c r="A2090" t="s">
        <v>277</v>
      </c>
      <c r="B2090" t="str">
        <f>VLOOKUP(A2090,'Customer Names'!$A$2:$E$2336,3,FALSE)</f>
        <v>Mr.</v>
      </c>
      <c r="C2090" t="str">
        <f>_xlfn.XLOOKUP(A2090,$A$2:$A$2336,'Customer Names'!$D$2:$D$2336,"NOT FOUND")</f>
        <v>Jay</v>
      </c>
      <c r="D2090" t="str">
        <f>_xlfn.XLOOKUP(A2090,$A$2:$A$2336,'Customer Names'!$E$2:$E$2336,"NOT FOUND")</f>
        <v>List</v>
      </c>
      <c r="E2090" cm="1">
        <f t="array" ref="E2090">_xlfn.XLOOKUP(A2090,$A$2:$A$2336,Table2[BMI],"NOT FOUND")</f>
        <v>24.51</v>
      </c>
      <c r="F2090" cm="1">
        <f t="array" ref="F2090">_xlfn.XLOOKUP(A2090,$A$2:$A$2336,Table2[HBA1C],"NOT FOUND")</f>
        <v>4.6900000000000004</v>
      </c>
      <c r="G2090" t="str" cm="1">
        <f t="array" ref="G2090">_xlfn.XLOOKUP(A2090,$A$2:$A$2336,Table2[Heart Issues],"NOT FOUND")</f>
        <v>No</v>
      </c>
      <c r="H2090" t="str" cm="1">
        <f t="array" ref="H2090">_xlfn.XLOOKUP(A2090,$A$2:$A$2336,Table2[Any Transplants],"NOT FOUND")</f>
        <v>No</v>
      </c>
      <c r="I2090" t="str" cm="1">
        <f t="array" ref="I2090">_xlfn.XLOOKUP(A2090,$A$2:$A$2336,Table2[Cancer history],"NOT FOUND")</f>
        <v>No</v>
      </c>
      <c r="J2090" t="str">
        <f>_xlfn.XLOOKUP(A2090,Table3[customer_no],Table3[month],"NOT FOUND")</f>
        <v>Aug</v>
      </c>
      <c r="K2090" s="7">
        <f>_xlfn.XLOOKUP(A2090,Table3[customer_no],Table3[year_average],"NOT FOUND")</f>
        <v>1999</v>
      </c>
      <c r="L2090" cm="1">
        <f t="array" ref="L2090">_xlfn.XLOOKUP(A2090,Table3[customer_no],'Hospitalisation Details'!$D$2:$D$2344,"NOT FOUND")</f>
        <v>10</v>
      </c>
      <c r="M2090" s="33">
        <f>_xlfn.XLOOKUP(A2090,Table3[customer_no],Table3[dd/mm/yy],"NOT FOUND")</f>
        <v>36382</v>
      </c>
      <c r="N2090">
        <f>_xlfn.XLOOKUP(A2090,Table3[customer_no],Table3[age],"NOT FOUND")</f>
        <v>23</v>
      </c>
      <c r="O2090" cm="1">
        <f t="array" ref="O2090">_xlfn.XLOOKUP(A2090,Table3[customer_no],'Hospitalisation Details'!$E$2:$E$2344,"NOT FOUND")</f>
        <v>0</v>
      </c>
      <c r="P2090" t="str">
        <f>_xlfn.XLOOKUP(A2090,Table3[customer_no],Table3[hsplt_handled],"NOT FOUND")</f>
        <v>tier - 2</v>
      </c>
      <c r="Q2090" t="str">
        <f>_xlfn.XLOOKUP(A2090,Table3[customer_no],Table3[city_handled],"NOT FOUND")</f>
        <v>tier - 1</v>
      </c>
      <c r="R2090" t="str">
        <f>_xlfn.XLOOKUP(A2090,Table3[customer_no],Table3[state_id],"NOT FOUND")</f>
        <v>R1019</v>
      </c>
      <c r="S2090" s="34" cm="1">
        <f t="array" ref="S2090">_xlfn.XLOOKUP(A2090,Table3[customer_no],'Hospitalisation Details'!$F$2:$F$2344,"NOT FOUND")</f>
        <v>2396.1</v>
      </c>
      <c r="T2090" t="str">
        <f>_xlfn.XLOOKUP(A2090,Table2[Customer ID],Table2[BMI_category],"NOT FOUND")</f>
        <v>Normal Weight</v>
      </c>
      <c r="U2090" s="7">
        <f>_xlfn.XLOOKUP(A2090,Table2[Customer ID],Table2[no of surgery],"NOT FOUND")</f>
        <v>0</v>
      </c>
      <c r="V2090" t="str">
        <f>_xlfn.XLOOKUP(A2090,Table2[Customer ID],Table2[smoker_missing],"NOT FOUND")</f>
        <v>No</v>
      </c>
      <c r="W2090" t="str">
        <f t="shared" si="32"/>
        <v>Normal</v>
      </c>
      <c r="X2090" s="37">
        <f>SUM(Table5[[#This Row],[Title]:[Diabetes Level]])</f>
        <v>40839.299999999996</v>
      </c>
    </row>
    <row r="2091" spans="1:24" x14ac:dyDescent="0.25">
      <c r="A2091" t="s">
        <v>275</v>
      </c>
      <c r="B2091" t="str">
        <f>VLOOKUP(A2091,'Customer Names'!$A$2:$E$2336,3,FALSE)</f>
        <v>Mr.</v>
      </c>
      <c r="C2091" t="str">
        <f>_xlfn.XLOOKUP(A2091,$A$2:$A$2336,'Customer Names'!$D$2:$D$2336,"NOT FOUND")</f>
        <v>Vitaliy</v>
      </c>
      <c r="D2091" t="str">
        <f>_xlfn.XLOOKUP(A2091,$A$2:$A$2336,'Customer Names'!$E$2:$E$2336,"NOT FOUND")</f>
        <v>Shafar</v>
      </c>
      <c r="E2091" cm="1">
        <f t="array" ref="E2091">_xlfn.XLOOKUP(A2091,$A$2:$A$2336,Table2[BMI],"NOT FOUND")</f>
        <v>23.844999999999999</v>
      </c>
      <c r="F2091" cm="1">
        <f t="array" ref="F2091">_xlfn.XLOOKUP(A2091,$A$2:$A$2336,Table2[HBA1C],"NOT FOUND")</f>
        <v>4.43</v>
      </c>
      <c r="G2091" t="str" cm="1">
        <f t="array" ref="G2091">_xlfn.XLOOKUP(A2091,$A$2:$A$2336,Table2[Heart Issues],"NOT FOUND")</f>
        <v>No</v>
      </c>
      <c r="H2091" t="str" cm="1">
        <f t="array" ref="H2091">_xlfn.XLOOKUP(A2091,$A$2:$A$2336,Table2[Any Transplants],"NOT FOUND")</f>
        <v>No</v>
      </c>
      <c r="I2091" t="str" cm="1">
        <f t="array" ref="I2091">_xlfn.XLOOKUP(A2091,$A$2:$A$2336,Table2[Cancer history],"NOT FOUND")</f>
        <v>No</v>
      </c>
      <c r="J2091" t="str">
        <f>_xlfn.XLOOKUP(A2091,Table3[customer_no],Table3[month],"NOT FOUND")</f>
        <v>Dec</v>
      </c>
      <c r="K2091" s="7">
        <f>_xlfn.XLOOKUP(A2091,Table3[customer_no],Table3[year_average],"NOT FOUND")</f>
        <v>1999</v>
      </c>
      <c r="L2091" cm="1">
        <f t="array" ref="L2091">_xlfn.XLOOKUP(A2091,Table3[customer_no],'Hospitalisation Details'!$D$2:$D$2344,"NOT FOUND")</f>
        <v>17</v>
      </c>
      <c r="M2091" s="33">
        <f>_xlfn.XLOOKUP(A2091,Table3[customer_no],Table3[dd/mm/yy],"NOT FOUND")</f>
        <v>36511</v>
      </c>
      <c r="N2091">
        <f>_xlfn.XLOOKUP(A2091,Table3[customer_no],Table3[age],"NOT FOUND")</f>
        <v>23</v>
      </c>
      <c r="O2091" cm="1">
        <f t="array" ref="O2091">_xlfn.XLOOKUP(A2091,Table3[customer_no],'Hospitalisation Details'!$E$2:$E$2344,"NOT FOUND")</f>
        <v>0</v>
      </c>
      <c r="P2091" t="str">
        <f>_xlfn.XLOOKUP(A2091,Table3[customer_no],Table3[hsplt_handled],"NOT FOUND")</f>
        <v>tier - 2</v>
      </c>
      <c r="Q2091" t="str">
        <f>_xlfn.XLOOKUP(A2091,Table3[customer_no],Table3[city_handled],"NOT FOUND")</f>
        <v>tier - 1</v>
      </c>
      <c r="R2091" t="str">
        <f>_xlfn.XLOOKUP(A2091,Table3[customer_no],Table3[state_id],"NOT FOUND")</f>
        <v>R1014</v>
      </c>
      <c r="S2091" s="34" cm="1">
        <f t="array" ref="S2091">_xlfn.XLOOKUP(A2091,Table3[customer_no],'Hospitalisation Details'!$F$2:$F$2344,"NOT FOUND")</f>
        <v>2395.17</v>
      </c>
      <c r="T2091" t="str">
        <f>_xlfn.XLOOKUP(A2091,Table2[Customer ID],Table2[BMI_category],"NOT FOUND")</f>
        <v>Normal Weight</v>
      </c>
      <c r="U2091" s="7">
        <f>_xlfn.XLOOKUP(A2091,Table2[Customer ID],Table2[no of surgery],"NOT FOUND")</f>
        <v>0</v>
      </c>
      <c r="V2091" t="str">
        <f>_xlfn.XLOOKUP(A2091,Table2[Customer ID],Table2[smoker_missing],"NOT FOUND")</f>
        <v>No</v>
      </c>
      <c r="W2091" t="str">
        <f t="shared" si="32"/>
        <v>Normal</v>
      </c>
      <c r="X2091" s="37">
        <f>SUM(Table5[[#This Row],[Title]:[Diabetes Level]])</f>
        <v>40973.445</v>
      </c>
    </row>
    <row r="2092" spans="1:24" x14ac:dyDescent="0.25">
      <c r="A2092" t="s">
        <v>274</v>
      </c>
      <c r="B2092" t="str">
        <f>VLOOKUP(A2092,'Customer Names'!$A$2:$E$2336,3,FALSE)</f>
        <v>Mr.</v>
      </c>
      <c r="C2092" t="str">
        <f>_xlfn.XLOOKUP(A2092,$A$2:$A$2336,'Customer Names'!$D$2:$D$2336,"NOT FOUND")</f>
        <v>Benjamin W.</v>
      </c>
      <c r="D2092" t="str">
        <f>_xlfn.XLOOKUP(A2092,$A$2:$A$2336,'Customer Names'!$E$2:$E$2336,"NOT FOUND")</f>
        <v>Copenhaver</v>
      </c>
      <c r="E2092" cm="1">
        <f t="array" ref="E2092">_xlfn.XLOOKUP(A2092,$A$2:$A$2336,Table2[BMI],"NOT FOUND")</f>
        <v>15.68</v>
      </c>
      <c r="F2092" cm="1">
        <f t="array" ref="F2092">_xlfn.XLOOKUP(A2092,$A$2:$A$2336,Table2[HBA1C],"NOT FOUND")</f>
        <v>6.16</v>
      </c>
      <c r="G2092" t="str" cm="1">
        <f t="array" ref="G2092">_xlfn.XLOOKUP(A2092,$A$2:$A$2336,Table2[Heart Issues],"NOT FOUND")</f>
        <v>yes</v>
      </c>
      <c r="H2092" t="str" cm="1">
        <f t="array" ref="H2092">_xlfn.XLOOKUP(A2092,$A$2:$A$2336,Table2[Any Transplants],"NOT FOUND")</f>
        <v>No</v>
      </c>
      <c r="I2092" t="str" cm="1">
        <f t="array" ref="I2092">_xlfn.XLOOKUP(A2092,$A$2:$A$2336,Table2[Cancer history],"NOT FOUND")</f>
        <v>No</v>
      </c>
      <c r="J2092" t="str">
        <f>_xlfn.XLOOKUP(A2092,Table3[customer_no],Table3[month],"NOT FOUND")</f>
        <v>Dec</v>
      </c>
      <c r="K2092" s="7">
        <f>_xlfn.XLOOKUP(A2092,Table3[customer_no],Table3[year_average],"NOT FOUND")</f>
        <v>1988</v>
      </c>
      <c r="L2092" cm="1">
        <f t="array" ref="L2092">_xlfn.XLOOKUP(A2092,Table3[customer_no],'Hospitalisation Details'!$D$2:$D$2344,"NOT FOUND")</f>
        <v>12</v>
      </c>
      <c r="M2092" s="33">
        <f>_xlfn.XLOOKUP(A2092,Table3[customer_no],Table3[dd/mm/yy],"NOT FOUND")</f>
        <v>32489</v>
      </c>
      <c r="N2092">
        <f>_xlfn.XLOOKUP(A2092,Table3[customer_no],Table3[age],"NOT FOUND")</f>
        <v>34</v>
      </c>
      <c r="O2092" cm="1">
        <f t="array" ref="O2092">_xlfn.XLOOKUP(A2092,Table3[customer_no],'Hospitalisation Details'!$E$2:$E$2344,"NOT FOUND")</f>
        <v>3</v>
      </c>
      <c r="P2092" t="str">
        <f>_xlfn.XLOOKUP(A2092,Table3[customer_no],Table3[hsplt_handled],"NOT FOUND")</f>
        <v>tier - 2</v>
      </c>
      <c r="Q2092" t="str">
        <f>_xlfn.XLOOKUP(A2092,Table3[customer_no],Table3[city_handled],"NOT FOUND")</f>
        <v>tier - 2</v>
      </c>
      <c r="R2092" t="str">
        <f>_xlfn.XLOOKUP(A2092,Table3[customer_no],Table3[state_id],"NOT FOUND")</f>
        <v>R1013</v>
      </c>
      <c r="S2092" s="34" cm="1">
        <f t="array" ref="S2092">_xlfn.XLOOKUP(A2092,Table3[customer_no],'Hospitalisation Details'!$F$2:$F$2344,"NOT FOUND")</f>
        <v>2373.3000000000002</v>
      </c>
      <c r="T2092" t="str">
        <f>_xlfn.XLOOKUP(A2092,Table2[Customer ID],Table2[BMI_category],"NOT FOUND")</f>
        <v>Underweight</v>
      </c>
      <c r="U2092" s="7">
        <f>_xlfn.XLOOKUP(A2092,Table2[Customer ID],Table2[no of surgery],"NOT FOUND")</f>
        <v>1</v>
      </c>
      <c r="V2092" t="str">
        <f>_xlfn.XLOOKUP(A2092,Table2[Customer ID],Table2[smoker_missing],"NOT FOUND")</f>
        <v>No</v>
      </c>
      <c r="W2092" t="str">
        <f t="shared" si="32"/>
        <v>Prediabetes</v>
      </c>
      <c r="X2092" s="37">
        <f>SUM(Table5[[#This Row],[Title]:[Diabetes Level]])</f>
        <v>36922.14</v>
      </c>
    </row>
    <row r="2093" spans="1:24" x14ac:dyDescent="0.25">
      <c r="A2093" t="s">
        <v>273</v>
      </c>
      <c r="B2093" t="str">
        <f>VLOOKUP(A2093,'Customer Names'!$A$2:$E$2336,3,FALSE)</f>
        <v>Mr.</v>
      </c>
      <c r="C2093" t="str">
        <f>_xlfn.XLOOKUP(A2093,$A$2:$A$2336,'Customer Names'!$D$2:$D$2336,"NOT FOUND")</f>
        <v>Jesse</v>
      </c>
      <c r="D2093" t="str">
        <f>_xlfn.XLOOKUP(A2093,$A$2:$A$2336,'Customer Names'!$E$2:$E$2336,"NOT FOUND")</f>
        <v>Stump</v>
      </c>
      <c r="E2093" cm="1">
        <f t="array" ref="E2093">_xlfn.XLOOKUP(A2093,$A$2:$A$2336,Table2[BMI],"NOT FOUND")</f>
        <v>32.395000000000003</v>
      </c>
      <c r="F2093" cm="1">
        <f t="array" ref="F2093">_xlfn.XLOOKUP(A2093,$A$2:$A$2336,Table2[HBA1C],"NOT FOUND")</f>
        <v>6.66</v>
      </c>
      <c r="G2093" t="str" cm="1">
        <f t="array" ref="G2093">_xlfn.XLOOKUP(A2093,$A$2:$A$2336,Table2[Heart Issues],"NOT FOUND")</f>
        <v>No</v>
      </c>
      <c r="H2093" t="str" cm="1">
        <f t="array" ref="H2093">_xlfn.XLOOKUP(A2093,$A$2:$A$2336,Table2[Any Transplants],"NOT FOUND")</f>
        <v>No</v>
      </c>
      <c r="I2093" t="str" cm="1">
        <f t="array" ref="I2093">_xlfn.XLOOKUP(A2093,$A$2:$A$2336,Table2[Cancer history],"NOT FOUND")</f>
        <v>No</v>
      </c>
      <c r="J2093" t="str">
        <f>_xlfn.XLOOKUP(A2093,Table3[customer_no],Table3[month],"NOT FOUND")</f>
        <v>Nov</v>
      </c>
      <c r="K2093" s="7">
        <f>_xlfn.XLOOKUP(A2093,Table3[customer_no],Table3[year_average],"NOT FOUND")</f>
        <v>2002</v>
      </c>
      <c r="L2093" cm="1">
        <f t="array" ref="L2093">_xlfn.XLOOKUP(A2093,Table3[customer_no],'Hospitalisation Details'!$D$2:$D$2344,"NOT FOUND")</f>
        <v>5</v>
      </c>
      <c r="M2093" s="33">
        <f>_xlfn.XLOOKUP(A2093,Table3[customer_no],Table3[dd/mm/yy],"NOT FOUND")</f>
        <v>37565</v>
      </c>
      <c r="N2093">
        <f>_xlfn.XLOOKUP(A2093,Table3[customer_no],Table3[age],"NOT FOUND")</f>
        <v>20</v>
      </c>
      <c r="O2093" cm="1">
        <f t="array" ref="O2093">_xlfn.XLOOKUP(A2093,Table3[customer_no],'Hospitalisation Details'!$E$2:$E$2344,"NOT FOUND")</f>
        <v>1</v>
      </c>
      <c r="P2093" t="str">
        <f>_xlfn.XLOOKUP(A2093,Table3[customer_no],Table3[hsplt_handled],"NOT FOUND")</f>
        <v>tier - 2</v>
      </c>
      <c r="Q2093" t="str">
        <f>_xlfn.XLOOKUP(A2093,Table3[customer_no],Table3[city_handled],"NOT FOUND")</f>
        <v>tier - 1</v>
      </c>
      <c r="R2093" t="str">
        <f>_xlfn.XLOOKUP(A2093,Table3[customer_no],Table3[state_id],"NOT FOUND")</f>
        <v>R1012</v>
      </c>
      <c r="S2093" s="34" cm="1">
        <f t="array" ref="S2093">_xlfn.XLOOKUP(A2093,Table3[customer_no],'Hospitalisation Details'!$F$2:$F$2344,"NOT FOUND")</f>
        <v>2362.23</v>
      </c>
      <c r="T2093" t="str">
        <f>_xlfn.XLOOKUP(A2093,Table2[Customer ID],Table2[BMI_category],"NOT FOUND")</f>
        <v>Obesity</v>
      </c>
      <c r="U2093" s="7">
        <f>_xlfn.XLOOKUP(A2093,Table2[Customer ID],Table2[no of surgery],"NOT FOUND")</f>
        <v>0</v>
      </c>
      <c r="V2093" t="str">
        <f>_xlfn.XLOOKUP(A2093,Table2[Customer ID],Table2[smoker_missing],"NOT FOUND")</f>
        <v>No</v>
      </c>
      <c r="W2093" t="str">
        <f t="shared" si="32"/>
        <v>Diabetes</v>
      </c>
      <c r="X2093" s="37">
        <f>SUM(Table5[[#This Row],[Title]:[Diabetes Level]])</f>
        <v>41994.285000000003</v>
      </c>
    </row>
    <row r="2094" spans="1:24" x14ac:dyDescent="0.25">
      <c r="A2094" t="s">
        <v>272</v>
      </c>
      <c r="B2094" t="str">
        <f>VLOOKUP(A2094,'Customer Names'!$A$2:$E$2336,3,FALSE)</f>
        <v>Mr.</v>
      </c>
      <c r="C2094" t="str">
        <f>_xlfn.XLOOKUP(A2094,$A$2:$A$2336,'Customer Names'!$D$2:$D$2336,"NOT FOUND")</f>
        <v>Mark</v>
      </c>
      <c r="D2094" t="str">
        <f>_xlfn.XLOOKUP(A2094,$A$2:$A$2336,'Customer Names'!$E$2:$E$2336,"NOT FOUND")</f>
        <v>Wehrman</v>
      </c>
      <c r="E2094" cm="1">
        <f t="array" ref="E2094">_xlfn.XLOOKUP(A2094,$A$2:$A$2336,Table2[BMI],"NOT FOUND")</f>
        <v>23.655000000000001</v>
      </c>
      <c r="F2094" cm="1">
        <f t="array" ref="F2094">_xlfn.XLOOKUP(A2094,$A$2:$A$2336,Table2[HBA1C],"NOT FOUND")</f>
        <v>5.92</v>
      </c>
      <c r="G2094" t="str" cm="1">
        <f t="array" ref="G2094">_xlfn.XLOOKUP(A2094,$A$2:$A$2336,Table2[Heart Issues],"NOT FOUND")</f>
        <v>No</v>
      </c>
      <c r="H2094" t="str" cm="1">
        <f t="array" ref="H2094">_xlfn.XLOOKUP(A2094,$A$2:$A$2336,Table2[Any Transplants],"NOT FOUND")</f>
        <v>No</v>
      </c>
      <c r="I2094" t="str" cm="1">
        <f t="array" ref="I2094">_xlfn.XLOOKUP(A2094,$A$2:$A$2336,Table2[Cancer history],"NOT FOUND")</f>
        <v>No</v>
      </c>
      <c r="J2094" t="str">
        <f>_xlfn.XLOOKUP(A2094,Table3[customer_no],Table3[month],"NOT FOUND")</f>
        <v>Oct</v>
      </c>
      <c r="K2094" s="7">
        <f>_xlfn.XLOOKUP(A2094,Table3[customer_no],Table3[year_average],"NOT FOUND")</f>
        <v>1998</v>
      </c>
      <c r="L2094" cm="1">
        <f t="array" ref="L2094">_xlfn.XLOOKUP(A2094,Table3[customer_no],'Hospitalisation Details'!$D$2:$D$2344,"NOT FOUND")</f>
        <v>21</v>
      </c>
      <c r="M2094" s="33">
        <f>_xlfn.XLOOKUP(A2094,Table3[customer_no],Table3[dd/mm/yy],"NOT FOUND")</f>
        <v>36089</v>
      </c>
      <c r="N2094">
        <f>_xlfn.XLOOKUP(A2094,Table3[customer_no],Table3[age],"NOT FOUND")</f>
        <v>24</v>
      </c>
      <c r="O2094" cm="1">
        <f t="array" ref="O2094">_xlfn.XLOOKUP(A2094,Table3[customer_no],'Hospitalisation Details'!$E$2:$E$2344,"NOT FOUND")</f>
        <v>0</v>
      </c>
      <c r="P2094" t="str">
        <f>_xlfn.XLOOKUP(A2094,Table3[customer_no],Table3[hsplt_handled],"NOT FOUND")</f>
        <v>tier - 3</v>
      </c>
      <c r="Q2094" t="str">
        <f>_xlfn.XLOOKUP(A2094,Table3[customer_no],Table3[city_handled],"NOT FOUND")</f>
        <v>tier - 3</v>
      </c>
      <c r="R2094" t="str">
        <f>_xlfn.XLOOKUP(A2094,Table3[customer_no],Table3[state_id],"NOT FOUND")</f>
        <v>R1012</v>
      </c>
      <c r="S2094" s="34" cm="1">
        <f t="array" ref="S2094">_xlfn.XLOOKUP(A2094,Table3[customer_no],'Hospitalisation Details'!$F$2:$F$2344,"NOT FOUND")</f>
        <v>2352.9699999999998</v>
      </c>
      <c r="T2094" t="str">
        <f>_xlfn.XLOOKUP(A2094,Table2[Customer ID],Table2[BMI_category],"NOT FOUND")</f>
        <v>Normal Weight</v>
      </c>
      <c r="U2094" s="7">
        <f>_xlfn.XLOOKUP(A2094,Table2[Customer ID],Table2[no of surgery],"NOT FOUND")</f>
        <v>1</v>
      </c>
      <c r="V2094" t="str">
        <f>_xlfn.XLOOKUP(A2094,Table2[Customer ID],Table2[smoker_missing],"NOT FOUND")</f>
        <v>No</v>
      </c>
      <c r="W2094" t="str">
        <f t="shared" si="32"/>
        <v>Prediabetes</v>
      </c>
      <c r="X2094" s="37">
        <f>SUM(Table5[[#This Row],[Title]:[Diabetes Level]])</f>
        <v>40515.544999999998</v>
      </c>
    </row>
    <row r="2095" spans="1:24" x14ac:dyDescent="0.25">
      <c r="A2095" t="s">
        <v>271</v>
      </c>
      <c r="B2095" t="str">
        <f>VLOOKUP(A2095,'Customer Names'!$A$2:$E$2336,3,FALSE)</f>
        <v>Ms.</v>
      </c>
      <c r="C2095" t="str">
        <f>_xlfn.XLOOKUP(A2095,$A$2:$A$2336,'Customer Names'!$D$2:$D$2336,"NOT FOUND")</f>
        <v>Lauren</v>
      </c>
      <c r="D2095" t="str">
        <f>_xlfn.XLOOKUP(A2095,$A$2:$A$2336,'Customer Names'!$E$2:$E$2336,"NOT FOUND")</f>
        <v>Sischo</v>
      </c>
      <c r="E2095" cm="1">
        <f t="array" ref="E2095">_xlfn.XLOOKUP(A2095,$A$2:$A$2336,Table2[BMI],"NOT FOUND")</f>
        <v>28.4</v>
      </c>
      <c r="F2095" cm="1">
        <f t="array" ref="F2095">_xlfn.XLOOKUP(A2095,$A$2:$A$2336,Table2[HBA1C],"NOT FOUND")</f>
        <v>5.97</v>
      </c>
      <c r="G2095" t="str" cm="1">
        <f t="array" ref="G2095">_xlfn.XLOOKUP(A2095,$A$2:$A$2336,Table2[Heart Issues],"NOT FOUND")</f>
        <v>No</v>
      </c>
      <c r="H2095" t="str" cm="1">
        <f t="array" ref="H2095">_xlfn.XLOOKUP(A2095,$A$2:$A$2336,Table2[Any Transplants],"NOT FOUND")</f>
        <v>No</v>
      </c>
      <c r="I2095" t="str" cm="1">
        <f t="array" ref="I2095">_xlfn.XLOOKUP(A2095,$A$2:$A$2336,Table2[Cancer history],"NOT FOUND")</f>
        <v>Yes</v>
      </c>
      <c r="J2095" t="str">
        <f>_xlfn.XLOOKUP(A2095,Table3[customer_no],Table3[month],"NOT FOUND")</f>
        <v>Nov</v>
      </c>
      <c r="K2095" s="7">
        <f>_xlfn.XLOOKUP(A2095,Table3[customer_no],Table3[year_average],"NOT FOUND")</f>
        <v>2003</v>
      </c>
      <c r="L2095" cm="1">
        <f t="array" ref="L2095">_xlfn.XLOOKUP(A2095,Table3[customer_no],'Hospitalisation Details'!$D$2:$D$2344,"NOT FOUND")</f>
        <v>18</v>
      </c>
      <c r="M2095" s="33">
        <f>_xlfn.XLOOKUP(A2095,Table3[customer_no],Table3[dd/mm/yy],"NOT FOUND")</f>
        <v>37943</v>
      </c>
      <c r="N2095">
        <f>_xlfn.XLOOKUP(A2095,Table3[customer_no],Table3[age],"NOT FOUND")</f>
        <v>19</v>
      </c>
      <c r="O2095" cm="1">
        <f t="array" ref="O2095">_xlfn.XLOOKUP(A2095,Table3[customer_no],'Hospitalisation Details'!$E$2:$E$2344,"NOT FOUND")</f>
        <v>1</v>
      </c>
      <c r="P2095" t="str">
        <f>_xlfn.XLOOKUP(A2095,Table3[customer_no],Table3[hsplt_handled],"NOT FOUND")</f>
        <v>tier - 2</v>
      </c>
      <c r="Q2095" t="str">
        <f>_xlfn.XLOOKUP(A2095,Table3[customer_no],Table3[city_handled],"NOT FOUND")</f>
        <v>tier - 3</v>
      </c>
      <c r="R2095" t="str">
        <f>_xlfn.XLOOKUP(A2095,Table3[customer_no],Table3[state_id],"NOT FOUND")</f>
        <v>R1011</v>
      </c>
      <c r="S2095" s="34" cm="1">
        <f t="array" ref="S2095">_xlfn.XLOOKUP(A2095,Table3[customer_no],'Hospitalisation Details'!$F$2:$F$2344,"NOT FOUND")</f>
        <v>2331.52</v>
      </c>
      <c r="T2095" t="str">
        <f>_xlfn.XLOOKUP(A2095,Table2[Customer ID],Table2[BMI_category],"NOT FOUND")</f>
        <v>Overweight</v>
      </c>
      <c r="U2095" s="7">
        <f>_xlfn.XLOOKUP(A2095,Table2[Customer ID],Table2[no of surgery],"NOT FOUND")</f>
        <v>1</v>
      </c>
      <c r="V2095" t="str">
        <f>_xlfn.XLOOKUP(A2095,Table2[Customer ID],Table2[smoker_missing],"NOT FOUND")</f>
        <v>No</v>
      </c>
      <c r="W2095" t="str">
        <f t="shared" si="32"/>
        <v>Prediabetes</v>
      </c>
      <c r="X2095" s="37">
        <f>SUM(Table5[[#This Row],[Title]:[Diabetes Level]])</f>
        <v>42350.89</v>
      </c>
    </row>
    <row r="2096" spans="1:24" x14ac:dyDescent="0.25">
      <c r="A2096" t="s">
        <v>270</v>
      </c>
      <c r="B2096" t="str">
        <f>VLOOKUP(A2096,'Customer Names'!$A$2:$E$2336,3,FALSE)</f>
        <v>Mr.</v>
      </c>
      <c r="C2096" t="str">
        <f>_xlfn.XLOOKUP(A2096,$A$2:$A$2336,'Customer Names'!$D$2:$D$2336,"NOT FOUND")</f>
        <v>Massimiliano</v>
      </c>
      <c r="D2096" t="str">
        <f>_xlfn.XLOOKUP(A2096,$A$2:$A$2336,'Customer Names'!$E$2:$E$2336,"NOT FOUND")</f>
        <v>Fonti</v>
      </c>
      <c r="E2096" cm="1">
        <f t="array" ref="E2096">_xlfn.XLOOKUP(A2096,$A$2:$A$2336,Table2[BMI],"NOT FOUND")</f>
        <v>35.42</v>
      </c>
      <c r="F2096" cm="1">
        <f t="array" ref="F2096">_xlfn.XLOOKUP(A2096,$A$2:$A$2336,Table2[HBA1C],"NOT FOUND")</f>
        <v>4.6399999999999997</v>
      </c>
      <c r="G2096" t="str" cm="1">
        <f t="array" ref="G2096">_xlfn.XLOOKUP(A2096,$A$2:$A$2336,Table2[Heart Issues],"NOT FOUND")</f>
        <v>yes</v>
      </c>
      <c r="H2096" t="str" cm="1">
        <f t="array" ref="H2096">_xlfn.XLOOKUP(A2096,$A$2:$A$2336,Table2[Any Transplants],"NOT FOUND")</f>
        <v>No</v>
      </c>
      <c r="I2096" t="str" cm="1">
        <f t="array" ref="I2096">_xlfn.XLOOKUP(A2096,$A$2:$A$2336,Table2[Cancer history],"NOT FOUND")</f>
        <v>No</v>
      </c>
      <c r="J2096" t="str">
        <f>_xlfn.XLOOKUP(A2096,Table3[customer_no],Table3[month],"NOT FOUND")</f>
        <v>Dec</v>
      </c>
      <c r="K2096" s="7">
        <f>_xlfn.XLOOKUP(A2096,Table3[customer_no],Table3[year_average],"NOT FOUND")</f>
        <v>1996</v>
      </c>
      <c r="L2096" cm="1">
        <f t="array" ref="L2096">_xlfn.XLOOKUP(A2096,Table3[customer_no],'Hospitalisation Details'!$D$2:$D$2344,"NOT FOUND")</f>
        <v>17</v>
      </c>
      <c r="M2096" s="33">
        <f>_xlfn.XLOOKUP(A2096,Table3[customer_no],Table3[dd/mm/yy],"NOT FOUND")</f>
        <v>35416</v>
      </c>
      <c r="N2096">
        <f>_xlfn.XLOOKUP(A2096,Table3[customer_no],Table3[age],"NOT FOUND")</f>
        <v>26</v>
      </c>
      <c r="O2096" cm="1">
        <f t="array" ref="O2096">_xlfn.XLOOKUP(A2096,Table3[customer_no],'Hospitalisation Details'!$E$2:$E$2344,"NOT FOUND")</f>
        <v>0</v>
      </c>
      <c r="P2096" t="str">
        <f>_xlfn.XLOOKUP(A2096,Table3[customer_no],Table3[hsplt_handled],"NOT FOUND")</f>
        <v>tier - 2</v>
      </c>
      <c r="Q2096" t="str">
        <f>_xlfn.XLOOKUP(A2096,Table3[customer_no],Table3[city_handled],"NOT FOUND")</f>
        <v>tier - 1</v>
      </c>
      <c r="R2096" t="str">
        <f>_xlfn.XLOOKUP(A2096,Table3[customer_no],Table3[state_id],"NOT FOUND")</f>
        <v>R1013</v>
      </c>
      <c r="S2096" s="34" cm="1">
        <f t="array" ref="S2096">_xlfn.XLOOKUP(A2096,Table3[customer_no],'Hospitalisation Details'!$F$2:$F$2344,"NOT FOUND")</f>
        <v>2322.62</v>
      </c>
      <c r="T2096" t="str">
        <f>_xlfn.XLOOKUP(A2096,Table2[Customer ID],Table2[BMI_category],"NOT FOUND")</f>
        <v>Obesity</v>
      </c>
      <c r="U2096" s="7">
        <f>_xlfn.XLOOKUP(A2096,Table2[Customer ID],Table2[no of surgery],"NOT FOUND")</f>
        <v>0</v>
      </c>
      <c r="V2096" t="str">
        <f>_xlfn.XLOOKUP(A2096,Table2[Customer ID],Table2[smoker_missing],"NOT FOUND")</f>
        <v>No</v>
      </c>
      <c r="W2096" t="str">
        <f t="shared" si="32"/>
        <v>Normal</v>
      </c>
      <c r="X2096" s="37">
        <f>SUM(Table5[[#This Row],[Title]:[Diabetes Level]])</f>
        <v>39817.68</v>
      </c>
    </row>
    <row r="2097" spans="1:24" x14ac:dyDescent="0.25">
      <c r="A2097" t="s">
        <v>269</v>
      </c>
      <c r="B2097" t="str">
        <f>VLOOKUP(A2097,'Customer Names'!$A$2:$E$2336,3,FALSE)</f>
        <v>Mr.</v>
      </c>
      <c r="C2097" t="str">
        <f>_xlfn.XLOOKUP(A2097,$A$2:$A$2336,'Customer Names'!$D$2:$D$2336,"NOT FOUND")</f>
        <v>Josh</v>
      </c>
      <c r="D2097" t="str">
        <f>_xlfn.XLOOKUP(A2097,$A$2:$A$2336,'Customer Names'!$E$2:$E$2336,"NOT FOUND")</f>
        <v>Merlis</v>
      </c>
      <c r="E2097" cm="1">
        <f t="array" ref="E2097">_xlfn.XLOOKUP(A2097,$A$2:$A$2336,Table2[BMI],"NOT FOUND")</f>
        <v>26.18</v>
      </c>
      <c r="F2097" cm="1">
        <f t="array" ref="F2097">_xlfn.XLOOKUP(A2097,$A$2:$A$2336,Table2[HBA1C],"NOT FOUND")</f>
        <v>6.12</v>
      </c>
      <c r="G2097" t="str" cm="1">
        <f t="array" ref="G2097">_xlfn.XLOOKUP(A2097,$A$2:$A$2336,Table2[Heart Issues],"NOT FOUND")</f>
        <v>No</v>
      </c>
      <c r="H2097" t="str" cm="1">
        <f t="array" ref="H2097">_xlfn.XLOOKUP(A2097,$A$2:$A$2336,Table2[Any Transplants],"NOT FOUND")</f>
        <v>yes</v>
      </c>
      <c r="I2097" t="str" cm="1">
        <f t="array" ref="I2097">_xlfn.XLOOKUP(A2097,$A$2:$A$2336,Table2[Cancer history],"NOT FOUND")</f>
        <v>No</v>
      </c>
      <c r="J2097" t="str">
        <f>_xlfn.XLOOKUP(A2097,Table3[customer_no],Table3[month],"NOT FOUND")</f>
        <v>Sep</v>
      </c>
      <c r="K2097" s="7">
        <f>_xlfn.XLOOKUP(A2097,Table3[customer_no],Table3[year_average],"NOT FOUND")</f>
        <v>2004</v>
      </c>
      <c r="L2097" cm="1">
        <f t="array" ref="L2097">_xlfn.XLOOKUP(A2097,Table3[customer_no],'Hospitalisation Details'!$D$2:$D$2344,"NOT FOUND")</f>
        <v>6</v>
      </c>
      <c r="M2097" s="33">
        <f>_xlfn.XLOOKUP(A2097,Table3[customer_no],Table3[dd/mm/yy],"NOT FOUND")</f>
        <v>38236</v>
      </c>
      <c r="N2097">
        <f>_xlfn.XLOOKUP(A2097,Table3[customer_no],Table3[age],"NOT FOUND")</f>
        <v>18</v>
      </c>
      <c r="O2097" cm="1">
        <f t="array" ref="O2097">_xlfn.XLOOKUP(A2097,Table3[customer_no],'Hospitalisation Details'!$E$2:$E$2344,"NOT FOUND")</f>
        <v>2</v>
      </c>
      <c r="P2097" t="str">
        <f>_xlfn.XLOOKUP(A2097,Table3[customer_no],Table3[hsplt_handled],"NOT FOUND")</f>
        <v>tier - 2</v>
      </c>
      <c r="Q2097" t="str">
        <f>_xlfn.XLOOKUP(A2097,Table3[customer_no],Table3[city_handled],"NOT FOUND")</f>
        <v>tier - 3</v>
      </c>
      <c r="R2097" t="str">
        <f>_xlfn.XLOOKUP(A2097,Table3[customer_no],Table3[state_id],"NOT FOUND")</f>
        <v>R1013</v>
      </c>
      <c r="S2097" s="34" cm="1">
        <f t="array" ref="S2097">_xlfn.XLOOKUP(A2097,Table3[customer_no],'Hospitalisation Details'!$F$2:$F$2344,"NOT FOUND")</f>
        <v>2304</v>
      </c>
      <c r="T2097" t="str">
        <f>_xlfn.XLOOKUP(A2097,Table2[Customer ID],Table2[BMI_category],"NOT FOUND")</f>
        <v>Overweight</v>
      </c>
      <c r="U2097" s="7">
        <f>_xlfn.XLOOKUP(A2097,Table2[Customer ID],Table2[no of surgery],"NOT FOUND")</f>
        <v>1</v>
      </c>
      <c r="V2097" t="str">
        <f>_xlfn.XLOOKUP(A2097,Table2[Customer ID],Table2[smoker_missing],"NOT FOUND")</f>
        <v>No</v>
      </c>
      <c r="W2097" t="str">
        <f t="shared" si="32"/>
        <v>Prediabetes</v>
      </c>
      <c r="X2097" s="37">
        <f>SUM(Table5[[#This Row],[Title]:[Diabetes Level]])</f>
        <v>42603.3</v>
      </c>
    </row>
    <row r="2098" spans="1:24" x14ac:dyDescent="0.25">
      <c r="A2098" t="s">
        <v>268</v>
      </c>
      <c r="B2098" t="str">
        <f>VLOOKUP(A2098,'Customer Names'!$A$2:$E$2336,3,FALSE)</f>
        <v>Mr.</v>
      </c>
      <c r="C2098" t="str">
        <f>_xlfn.XLOOKUP(A2098,$A$2:$A$2336,'Customer Names'!$D$2:$D$2336,"NOT FOUND")</f>
        <v>Kiyokatsu</v>
      </c>
      <c r="D2098" t="str">
        <f>_xlfn.XLOOKUP(A2098,$A$2:$A$2336,'Customer Names'!$E$2:$E$2336,"NOT FOUND")</f>
        <v>Hasegawa</v>
      </c>
      <c r="E2098" cm="1">
        <f t="array" ref="E2098">_xlfn.XLOOKUP(A2098,$A$2:$A$2336,Table2[BMI],"NOT FOUND")</f>
        <v>20.8</v>
      </c>
      <c r="F2098" cm="1">
        <f t="array" ref="F2098">_xlfn.XLOOKUP(A2098,$A$2:$A$2336,Table2[HBA1C],"NOT FOUND")</f>
        <v>4.87</v>
      </c>
      <c r="G2098" t="str" cm="1">
        <f t="array" ref="G2098">_xlfn.XLOOKUP(A2098,$A$2:$A$2336,Table2[Heart Issues],"NOT FOUND")</f>
        <v>yes</v>
      </c>
      <c r="H2098" t="str" cm="1">
        <f t="array" ref="H2098">_xlfn.XLOOKUP(A2098,$A$2:$A$2336,Table2[Any Transplants],"NOT FOUND")</f>
        <v>No</v>
      </c>
      <c r="I2098" t="str" cm="1">
        <f t="array" ref="I2098">_xlfn.XLOOKUP(A2098,$A$2:$A$2336,Table2[Cancer history],"NOT FOUND")</f>
        <v>No</v>
      </c>
      <c r="J2098" t="str">
        <f>_xlfn.XLOOKUP(A2098,Table3[customer_no],Table3[month],"NOT FOUND")</f>
        <v>Nov</v>
      </c>
      <c r="K2098" s="7">
        <f>_xlfn.XLOOKUP(A2098,Table3[customer_no],Table3[year_average],"NOT FOUND")</f>
        <v>1996</v>
      </c>
      <c r="L2098" cm="1">
        <f t="array" ref="L2098">_xlfn.XLOOKUP(A2098,Table3[customer_no],'Hospitalisation Details'!$D$2:$D$2344,"NOT FOUND")</f>
        <v>28</v>
      </c>
      <c r="M2098" s="33">
        <f>_xlfn.XLOOKUP(A2098,Table3[customer_no],Table3[dd/mm/yy],"NOT FOUND")</f>
        <v>35397</v>
      </c>
      <c r="N2098">
        <f>_xlfn.XLOOKUP(A2098,Table3[customer_no],Table3[age],"NOT FOUND")</f>
        <v>26</v>
      </c>
      <c r="O2098" cm="1">
        <f t="array" ref="O2098">_xlfn.XLOOKUP(A2098,Table3[customer_no],'Hospitalisation Details'!$E$2:$E$2344,"NOT FOUND")</f>
        <v>0</v>
      </c>
      <c r="P2098" t="str">
        <f>_xlfn.XLOOKUP(A2098,Table3[customer_no],Table3[hsplt_handled],"NOT FOUND")</f>
        <v>tier - 1</v>
      </c>
      <c r="Q2098" t="str">
        <f>_xlfn.XLOOKUP(A2098,Table3[customer_no],Table3[city_handled],"NOT FOUND")</f>
        <v>tier - 2</v>
      </c>
      <c r="R2098" t="str">
        <f>_xlfn.XLOOKUP(A2098,Table3[customer_no],Table3[state_id],"NOT FOUND")</f>
        <v>R1011</v>
      </c>
      <c r="S2098" s="34" cm="1">
        <f t="array" ref="S2098">_xlfn.XLOOKUP(A2098,Table3[customer_no],'Hospitalisation Details'!$F$2:$F$2344,"NOT FOUND")</f>
        <v>2302.3000000000002</v>
      </c>
      <c r="T2098" t="str">
        <f>_xlfn.XLOOKUP(A2098,Table2[Customer ID],Table2[BMI_category],"NOT FOUND")</f>
        <v>Normal Weight</v>
      </c>
      <c r="U2098" s="7">
        <f>_xlfn.XLOOKUP(A2098,Table2[Customer ID],Table2[no of surgery],"NOT FOUND")</f>
        <v>0</v>
      </c>
      <c r="V2098" t="str">
        <f>_xlfn.XLOOKUP(A2098,Table2[Customer ID],Table2[smoker_missing],"NOT FOUND")</f>
        <v>No</v>
      </c>
      <c r="W2098" t="str">
        <f t="shared" si="32"/>
        <v>Normal</v>
      </c>
      <c r="X2098" s="37">
        <f>SUM(Table5[[#This Row],[Title]:[Diabetes Level]])</f>
        <v>39774.97</v>
      </c>
    </row>
    <row r="2099" spans="1:24" x14ac:dyDescent="0.25">
      <c r="A2099" t="s">
        <v>267</v>
      </c>
      <c r="B2099" t="str">
        <f>VLOOKUP(A2099,'Customer Names'!$A$2:$E$2336,3,FALSE)</f>
        <v>Ms.</v>
      </c>
      <c r="C2099" t="str">
        <f>_xlfn.XLOOKUP(A2099,$A$2:$A$2336,'Customer Names'!$D$2:$D$2336,"NOT FOUND")</f>
        <v>Amanda L</v>
      </c>
      <c r="D2099" t="str">
        <f>_xlfn.XLOOKUP(A2099,$A$2:$A$2336,'Customer Names'!$E$2:$E$2336,"NOT FOUND")</f>
        <v>Haselden</v>
      </c>
      <c r="E2099" cm="1">
        <f t="array" ref="E2099">_xlfn.XLOOKUP(A2099,$A$2:$A$2336,Table2[BMI],"NOT FOUND")</f>
        <v>15.82</v>
      </c>
      <c r="F2099" cm="1">
        <f t="array" ref="F2099">_xlfn.XLOOKUP(A2099,$A$2:$A$2336,Table2[HBA1C],"NOT FOUND")</f>
        <v>4.5999999999999996</v>
      </c>
      <c r="G2099" t="str" cm="1">
        <f t="array" ref="G2099">_xlfn.XLOOKUP(A2099,$A$2:$A$2336,Table2[Heart Issues],"NOT FOUND")</f>
        <v>No</v>
      </c>
      <c r="H2099" t="str" cm="1">
        <f t="array" ref="H2099">_xlfn.XLOOKUP(A2099,$A$2:$A$2336,Table2[Any Transplants],"NOT FOUND")</f>
        <v>No</v>
      </c>
      <c r="I2099" t="str" cm="1">
        <f t="array" ref="I2099">_xlfn.XLOOKUP(A2099,$A$2:$A$2336,Table2[Cancer history],"NOT FOUND")</f>
        <v>No</v>
      </c>
      <c r="J2099" t="str">
        <f>_xlfn.XLOOKUP(A2099,Table3[customer_no],Table3[month],"NOT FOUND")</f>
        <v>Oct</v>
      </c>
      <c r="K2099" s="7">
        <f>_xlfn.XLOOKUP(A2099,Table3[customer_no],Table3[year_average],"NOT FOUND")</f>
        <v>1989</v>
      </c>
      <c r="L2099" cm="1">
        <f t="array" ref="L2099">_xlfn.XLOOKUP(A2099,Table3[customer_no],'Hospitalisation Details'!$D$2:$D$2344,"NOT FOUND")</f>
        <v>5</v>
      </c>
      <c r="M2099" s="33">
        <f>_xlfn.XLOOKUP(A2099,Table3[customer_no],Table3[dd/mm/yy],"NOT FOUND")</f>
        <v>32786</v>
      </c>
      <c r="N2099">
        <f>_xlfn.XLOOKUP(A2099,Table3[customer_no],Table3[age],"NOT FOUND")</f>
        <v>33</v>
      </c>
      <c r="O2099" cm="1">
        <f t="array" ref="O2099">_xlfn.XLOOKUP(A2099,Table3[customer_no],'Hospitalisation Details'!$E$2:$E$2344,"NOT FOUND")</f>
        <v>3</v>
      </c>
      <c r="P2099" t="str">
        <f>_xlfn.XLOOKUP(A2099,Table3[customer_no],Table3[hsplt_handled],"NOT FOUND")</f>
        <v>tier - 2</v>
      </c>
      <c r="Q2099" t="str">
        <f>_xlfn.XLOOKUP(A2099,Table3[customer_no],Table3[city_handled],"NOT FOUND")</f>
        <v>tier - 1</v>
      </c>
      <c r="R2099" t="str">
        <f>_xlfn.XLOOKUP(A2099,Table3[customer_no],Table3[state_id],"NOT FOUND")</f>
        <v>R1013</v>
      </c>
      <c r="S2099" s="34" cm="1">
        <f t="array" ref="S2099">_xlfn.XLOOKUP(A2099,Table3[customer_no],'Hospitalisation Details'!$F$2:$F$2344,"NOT FOUND")</f>
        <v>2295.2399999999998</v>
      </c>
      <c r="T2099" t="str">
        <f>_xlfn.XLOOKUP(A2099,Table2[Customer ID],Table2[BMI_category],"NOT FOUND")</f>
        <v>Underweight</v>
      </c>
      <c r="U2099" s="7">
        <f>_xlfn.XLOOKUP(A2099,Table2[Customer ID],Table2[no of surgery],"NOT FOUND")</f>
        <v>0</v>
      </c>
      <c r="V2099" t="str">
        <f>_xlfn.XLOOKUP(A2099,Table2[Customer ID],Table2[smoker_missing],"NOT FOUND")</f>
        <v>No</v>
      </c>
      <c r="W2099" t="str">
        <f t="shared" si="32"/>
        <v>Normal</v>
      </c>
      <c r="X2099" s="37">
        <f>SUM(Table5[[#This Row],[Title]:[Diabetes Level]])</f>
        <v>37131.659999999996</v>
      </c>
    </row>
    <row r="2100" spans="1:24" x14ac:dyDescent="0.25">
      <c r="A2100" t="s">
        <v>266</v>
      </c>
      <c r="B2100" t="str">
        <f>VLOOKUP(A2100,'Customer Names'!$A$2:$E$2336,3,FALSE)</f>
        <v>Mr.</v>
      </c>
      <c r="C2100" t="str">
        <f>_xlfn.XLOOKUP(A2100,$A$2:$A$2336,'Customer Names'!$D$2:$D$2336,"NOT FOUND")</f>
        <v>Matthew</v>
      </c>
      <c r="D2100" t="str">
        <f>_xlfn.XLOOKUP(A2100,$A$2:$A$2336,'Customer Names'!$E$2:$E$2336,"NOT FOUND")</f>
        <v>Simonson</v>
      </c>
      <c r="E2100" cm="1">
        <f t="array" ref="E2100">_xlfn.XLOOKUP(A2100,$A$2:$A$2336,Table2[BMI],"NOT FOUND")</f>
        <v>17.670000000000002</v>
      </c>
      <c r="F2100" cm="1">
        <f t="array" ref="F2100">_xlfn.XLOOKUP(A2100,$A$2:$A$2336,Table2[HBA1C],"NOT FOUND")</f>
        <v>4.78</v>
      </c>
      <c r="G2100" t="str" cm="1">
        <f t="array" ref="G2100">_xlfn.XLOOKUP(A2100,$A$2:$A$2336,Table2[Heart Issues],"NOT FOUND")</f>
        <v>No</v>
      </c>
      <c r="H2100" t="str" cm="1">
        <f t="array" ref="H2100">_xlfn.XLOOKUP(A2100,$A$2:$A$2336,Table2[Any Transplants],"NOT FOUND")</f>
        <v>No</v>
      </c>
      <c r="I2100" t="str" cm="1">
        <f t="array" ref="I2100">_xlfn.XLOOKUP(A2100,$A$2:$A$2336,Table2[Cancer history],"NOT FOUND")</f>
        <v>No</v>
      </c>
      <c r="J2100" t="str">
        <f>_xlfn.XLOOKUP(A2100,Table3[customer_no],Table3[month],"NOT FOUND")</f>
        <v>Jun</v>
      </c>
      <c r="K2100" s="7">
        <f>_xlfn.XLOOKUP(A2100,Table3[customer_no],Table3[year_average],"NOT FOUND")</f>
        <v>1991</v>
      </c>
      <c r="L2100" cm="1">
        <f t="array" ref="L2100">_xlfn.XLOOKUP(A2100,Table3[customer_no],'Hospitalisation Details'!$D$2:$D$2344,"NOT FOUND")</f>
        <v>16</v>
      </c>
      <c r="M2100" s="33">
        <f>_xlfn.XLOOKUP(A2100,Table3[customer_no],Table3[dd/mm/yy],"NOT FOUND")</f>
        <v>33405</v>
      </c>
      <c r="N2100">
        <f>_xlfn.XLOOKUP(A2100,Table3[customer_no],Table3[age],"NOT FOUND")</f>
        <v>31</v>
      </c>
      <c r="O2100" cm="1">
        <f t="array" ref="O2100">_xlfn.XLOOKUP(A2100,Table3[customer_no],'Hospitalisation Details'!$E$2:$E$2344,"NOT FOUND")</f>
        <v>3</v>
      </c>
      <c r="P2100" t="str">
        <f>_xlfn.XLOOKUP(A2100,Table3[customer_no],Table3[hsplt_handled],"NOT FOUND")</f>
        <v>tier - 2</v>
      </c>
      <c r="Q2100" t="str">
        <f>_xlfn.XLOOKUP(A2100,Table3[customer_no],Table3[city_handled],"NOT FOUND")</f>
        <v>tier - 1</v>
      </c>
      <c r="R2100" t="str">
        <f>_xlfn.XLOOKUP(A2100,Table3[customer_no],Table3[state_id],"NOT FOUND")</f>
        <v>R1013</v>
      </c>
      <c r="S2100" s="34" cm="1">
        <f t="array" ref="S2100">_xlfn.XLOOKUP(A2100,Table3[customer_no],'Hospitalisation Details'!$F$2:$F$2344,"NOT FOUND")</f>
        <v>2277.7199999999998</v>
      </c>
      <c r="T2100" t="str">
        <f>_xlfn.XLOOKUP(A2100,Table2[Customer ID],Table2[BMI_category],"NOT FOUND")</f>
        <v>Underweight</v>
      </c>
      <c r="U2100" s="7">
        <f>_xlfn.XLOOKUP(A2100,Table2[Customer ID],Table2[no of surgery],"NOT FOUND")</f>
        <v>0</v>
      </c>
      <c r="V2100" t="str">
        <f>_xlfn.XLOOKUP(A2100,Table2[Customer ID],Table2[smoker_missing],"NOT FOUND")</f>
        <v>No</v>
      </c>
      <c r="W2100" t="str">
        <f t="shared" si="32"/>
        <v>Normal</v>
      </c>
      <c r="X2100" s="37">
        <f>SUM(Table5[[#This Row],[Title]:[Diabetes Level]])</f>
        <v>37746.17</v>
      </c>
    </row>
    <row r="2101" spans="1:24" x14ac:dyDescent="0.25">
      <c r="A2101" t="s">
        <v>265</v>
      </c>
      <c r="B2101" t="str">
        <f>VLOOKUP(A2101,'Customer Names'!$A$2:$E$2336,3,FALSE)</f>
        <v>Ms.</v>
      </c>
      <c r="C2101" t="str">
        <f>_xlfn.XLOOKUP(A2101,$A$2:$A$2336,'Customer Names'!$D$2:$D$2336,"NOT FOUND")</f>
        <v>Julia M</v>
      </c>
      <c r="D2101" t="str">
        <f>_xlfn.XLOOKUP(A2101,$A$2:$A$2336,'Customer Names'!$E$2:$E$2336,"NOT FOUND")</f>
        <v>Montag</v>
      </c>
      <c r="E2101" cm="1">
        <f t="array" ref="E2101">_xlfn.XLOOKUP(A2101,$A$2:$A$2336,Table2[BMI],"NOT FOUND")</f>
        <v>31.92</v>
      </c>
      <c r="F2101" cm="1">
        <f t="array" ref="F2101">_xlfn.XLOOKUP(A2101,$A$2:$A$2336,Table2[HBA1C],"NOT FOUND")</f>
        <v>11.05</v>
      </c>
      <c r="G2101" t="str" cm="1">
        <f t="array" ref="G2101">_xlfn.XLOOKUP(A2101,$A$2:$A$2336,Table2[Heart Issues],"NOT FOUND")</f>
        <v>No</v>
      </c>
      <c r="H2101" t="str" cm="1">
        <f t="array" ref="H2101">_xlfn.XLOOKUP(A2101,$A$2:$A$2336,Table2[Any Transplants],"NOT FOUND")</f>
        <v>No</v>
      </c>
      <c r="I2101" t="str" cm="1">
        <f t="array" ref="I2101">_xlfn.XLOOKUP(A2101,$A$2:$A$2336,Table2[Cancer history],"NOT FOUND")</f>
        <v>No</v>
      </c>
      <c r="J2101" t="str">
        <f>_xlfn.XLOOKUP(A2101,Table3[customer_no],Table3[month],"NOT FOUND")</f>
        <v>Nov</v>
      </c>
      <c r="K2101" s="7">
        <f>_xlfn.XLOOKUP(A2101,Table3[customer_no],Table3[year_average],"NOT FOUND")</f>
        <v>2002</v>
      </c>
      <c r="L2101" cm="1">
        <f t="array" ref="L2101">_xlfn.XLOOKUP(A2101,Table3[customer_no],'Hospitalisation Details'!$D$2:$D$2344,"NOT FOUND")</f>
        <v>12</v>
      </c>
      <c r="M2101" s="33">
        <f>_xlfn.XLOOKUP(A2101,Table3[customer_no],Table3[dd/mm/yy],"NOT FOUND")</f>
        <v>37572</v>
      </c>
      <c r="N2101">
        <f>_xlfn.XLOOKUP(A2101,Table3[customer_no],Table3[age],"NOT FOUND")</f>
        <v>20</v>
      </c>
      <c r="O2101" cm="1">
        <f t="array" ref="O2101">_xlfn.XLOOKUP(A2101,Table3[customer_no],'Hospitalisation Details'!$E$2:$E$2344,"NOT FOUND")</f>
        <v>0</v>
      </c>
      <c r="P2101" t="str">
        <f>_xlfn.XLOOKUP(A2101,Table3[customer_no],Table3[hsplt_handled],"NOT FOUND")</f>
        <v>tier - 2</v>
      </c>
      <c r="Q2101" t="str">
        <f>_xlfn.XLOOKUP(A2101,Table3[customer_no],Table3[city_handled],"NOT FOUND")</f>
        <v>tier - 1</v>
      </c>
      <c r="R2101" t="str">
        <f>_xlfn.XLOOKUP(A2101,Table3[customer_no],Table3[state_id],"NOT FOUND")</f>
        <v>R1012</v>
      </c>
      <c r="S2101" s="34" cm="1">
        <f t="array" ref="S2101">_xlfn.XLOOKUP(A2101,Table3[customer_no],'Hospitalisation Details'!$F$2:$F$2344,"NOT FOUND")</f>
        <v>2261.5700000000002</v>
      </c>
      <c r="T2101" t="str">
        <f>_xlfn.XLOOKUP(A2101,Table2[Customer ID],Table2[BMI_category],"NOT FOUND")</f>
        <v>Obesity</v>
      </c>
      <c r="U2101" s="7">
        <f>_xlfn.XLOOKUP(A2101,Table2[Customer ID],Table2[no of surgery],"NOT FOUND")</f>
        <v>0</v>
      </c>
      <c r="V2101" t="str">
        <f>_xlfn.XLOOKUP(A2101,Table2[Customer ID],Table2[smoker_missing],"NOT FOUND")</f>
        <v>No</v>
      </c>
      <c r="W2101" t="str">
        <f t="shared" si="32"/>
        <v>Diabetes</v>
      </c>
      <c r="X2101" s="37">
        <f>SUM(Table5[[#This Row],[Title]:[Diabetes Level]])</f>
        <v>41910.54</v>
      </c>
    </row>
    <row r="2102" spans="1:24" x14ac:dyDescent="0.25">
      <c r="A2102" t="s">
        <v>264</v>
      </c>
      <c r="B2102" t="str">
        <f>VLOOKUP(A2102,'Customer Names'!$A$2:$E$2336,3,FALSE)</f>
        <v>Ms.</v>
      </c>
      <c r="C2102" t="str">
        <f>_xlfn.XLOOKUP(A2102,$A$2:$A$2336,'Customer Names'!$D$2:$D$2336,"NOT FOUND")</f>
        <v>Rhea</v>
      </c>
      <c r="D2102" t="str">
        <f>_xlfn.XLOOKUP(A2102,$A$2:$A$2336,'Customer Names'!$E$2:$E$2336,"NOT FOUND")</f>
        <v>Deroian</v>
      </c>
      <c r="E2102" cm="1">
        <f t="array" ref="E2102">_xlfn.XLOOKUP(A2102,$A$2:$A$2336,Table2[BMI],"NOT FOUND")</f>
        <v>28.975000000000001</v>
      </c>
      <c r="F2102" cm="1">
        <f t="array" ref="F2102">_xlfn.XLOOKUP(A2102,$A$2:$A$2336,Table2[HBA1C],"NOT FOUND")</f>
        <v>7.62</v>
      </c>
      <c r="G2102" t="str" cm="1">
        <f t="array" ref="G2102">_xlfn.XLOOKUP(A2102,$A$2:$A$2336,Table2[Heart Issues],"NOT FOUND")</f>
        <v>No</v>
      </c>
      <c r="H2102" t="str" cm="1">
        <f t="array" ref="H2102">_xlfn.XLOOKUP(A2102,$A$2:$A$2336,Table2[Any Transplants],"NOT FOUND")</f>
        <v>No</v>
      </c>
      <c r="I2102" t="str" cm="1">
        <f t="array" ref="I2102">_xlfn.XLOOKUP(A2102,$A$2:$A$2336,Table2[Cancer history],"NOT FOUND")</f>
        <v>No</v>
      </c>
      <c r="J2102" t="str">
        <f>_xlfn.XLOOKUP(A2102,Table3[customer_no],Table3[month],"NOT FOUND")</f>
        <v>Jul</v>
      </c>
      <c r="K2102" s="7">
        <f>_xlfn.XLOOKUP(A2102,Table3[customer_no],Table3[year_average],"NOT FOUND")</f>
        <v>2002</v>
      </c>
      <c r="L2102" cm="1">
        <f t="array" ref="L2102">_xlfn.XLOOKUP(A2102,Table3[customer_no],'Hospitalisation Details'!$D$2:$D$2344,"NOT FOUND")</f>
        <v>15</v>
      </c>
      <c r="M2102" s="33">
        <f>_xlfn.XLOOKUP(A2102,Table3[customer_no],Table3[dd/mm/yy],"NOT FOUND")</f>
        <v>37452</v>
      </c>
      <c r="N2102">
        <f>_xlfn.XLOOKUP(A2102,Table3[customer_no],Table3[age],"NOT FOUND")</f>
        <v>20</v>
      </c>
      <c r="O2102" cm="1">
        <f t="array" ref="O2102">_xlfn.XLOOKUP(A2102,Table3[customer_no],'Hospitalisation Details'!$E$2:$E$2344,"NOT FOUND")</f>
        <v>0</v>
      </c>
      <c r="P2102" t="str">
        <f>_xlfn.XLOOKUP(A2102,Table3[customer_no],Table3[hsplt_handled],"NOT FOUND")</f>
        <v>tier - 2</v>
      </c>
      <c r="Q2102" t="str">
        <f>_xlfn.XLOOKUP(A2102,Table3[customer_no],Table3[city_handled],"NOT FOUND")</f>
        <v>tier - 1</v>
      </c>
      <c r="R2102" t="str">
        <f>_xlfn.XLOOKUP(A2102,Table3[customer_no],Table3[state_id],"NOT FOUND")</f>
        <v>R1012</v>
      </c>
      <c r="S2102" s="34" cm="1">
        <f t="array" ref="S2102">_xlfn.XLOOKUP(A2102,Table3[customer_no],'Hospitalisation Details'!$F$2:$F$2344,"NOT FOUND")</f>
        <v>2257.48</v>
      </c>
      <c r="T2102" t="str">
        <f>_xlfn.XLOOKUP(A2102,Table2[Customer ID],Table2[BMI_category],"NOT FOUND")</f>
        <v>Overweight</v>
      </c>
      <c r="U2102" s="7">
        <f>_xlfn.XLOOKUP(A2102,Table2[Customer ID],Table2[no of surgery],"NOT FOUND")</f>
        <v>0</v>
      </c>
      <c r="V2102" t="str">
        <f>_xlfn.XLOOKUP(A2102,Table2[Customer ID],Table2[smoker_missing],"NOT FOUND")</f>
        <v>No</v>
      </c>
      <c r="W2102" t="str">
        <f t="shared" si="32"/>
        <v>Diabetes</v>
      </c>
      <c r="X2102" s="37">
        <f>SUM(Table5[[#This Row],[Title]:[Diabetes Level]])</f>
        <v>41783.075000000004</v>
      </c>
    </row>
    <row r="2103" spans="1:24" x14ac:dyDescent="0.25">
      <c r="A2103" t="s">
        <v>263</v>
      </c>
      <c r="B2103" t="str">
        <f>VLOOKUP(A2103,'Customer Names'!$A$2:$E$2336,3,FALSE)</f>
        <v>Mr.</v>
      </c>
      <c r="C2103" t="str">
        <f>_xlfn.XLOOKUP(A2103,$A$2:$A$2336,'Customer Names'!$D$2:$D$2336,"NOT FOUND")</f>
        <v>Justin</v>
      </c>
      <c r="D2103" t="str">
        <f>_xlfn.XLOOKUP(A2103,$A$2:$A$2336,'Customer Names'!$E$2:$E$2336,"NOT FOUND")</f>
        <v>Goetz</v>
      </c>
      <c r="E2103" cm="1">
        <f t="array" ref="E2103">_xlfn.XLOOKUP(A2103,$A$2:$A$2336,Table2[BMI],"NOT FOUND")</f>
        <v>31.73</v>
      </c>
      <c r="F2103" cm="1">
        <f t="array" ref="F2103">_xlfn.XLOOKUP(A2103,$A$2:$A$2336,Table2[HBA1C],"NOT FOUND")</f>
        <v>4.78</v>
      </c>
      <c r="G2103" t="str" cm="1">
        <f t="array" ref="G2103">_xlfn.XLOOKUP(A2103,$A$2:$A$2336,Table2[Heart Issues],"NOT FOUND")</f>
        <v>yes</v>
      </c>
      <c r="H2103" t="str" cm="1">
        <f t="array" ref="H2103">_xlfn.XLOOKUP(A2103,$A$2:$A$2336,Table2[Any Transplants],"NOT FOUND")</f>
        <v>yes</v>
      </c>
      <c r="I2103" t="str" cm="1">
        <f t="array" ref="I2103">_xlfn.XLOOKUP(A2103,$A$2:$A$2336,Table2[Cancer history],"NOT FOUND")</f>
        <v>No</v>
      </c>
      <c r="J2103" t="str">
        <f>_xlfn.XLOOKUP(A2103,Table3[customer_no],Table3[month],"NOT FOUND")</f>
        <v>Dec</v>
      </c>
      <c r="K2103" s="7">
        <f>_xlfn.XLOOKUP(A2103,Table3[customer_no],Table3[year_average],"NOT FOUND")</f>
        <v>2000</v>
      </c>
      <c r="L2103" cm="1">
        <f t="array" ref="L2103">_xlfn.XLOOKUP(A2103,Table3[customer_no],'Hospitalisation Details'!$D$2:$D$2344,"NOT FOUND")</f>
        <v>11</v>
      </c>
      <c r="M2103" s="33">
        <f>_xlfn.XLOOKUP(A2103,Table3[customer_no],Table3[dd/mm/yy],"NOT FOUND")</f>
        <v>36871</v>
      </c>
      <c r="N2103">
        <f>_xlfn.XLOOKUP(A2103,Table3[customer_no],Table3[age],"NOT FOUND")</f>
        <v>22</v>
      </c>
      <c r="O2103" cm="1">
        <f t="array" ref="O2103">_xlfn.XLOOKUP(A2103,Table3[customer_no],'Hospitalisation Details'!$E$2:$E$2344,"NOT FOUND")</f>
        <v>0</v>
      </c>
      <c r="P2103" t="str">
        <f>_xlfn.XLOOKUP(A2103,Table3[customer_no],Table3[hsplt_handled],"NOT FOUND")</f>
        <v>tier - 2</v>
      </c>
      <c r="Q2103" t="str">
        <f>_xlfn.XLOOKUP(A2103,Table3[customer_no],Table3[city_handled],"NOT FOUND")</f>
        <v>tier - 3</v>
      </c>
      <c r="R2103" t="str">
        <f>_xlfn.XLOOKUP(A2103,Table3[customer_no],Table3[state_id],"NOT FOUND")</f>
        <v>R1016</v>
      </c>
      <c r="S2103" s="34" cm="1">
        <f t="array" ref="S2103">_xlfn.XLOOKUP(A2103,Table3[customer_no],'Hospitalisation Details'!$F$2:$F$2344,"NOT FOUND")</f>
        <v>2254.8000000000002</v>
      </c>
      <c r="T2103" t="str">
        <f>_xlfn.XLOOKUP(A2103,Table2[Customer ID],Table2[BMI_category],"NOT FOUND")</f>
        <v>Obesity</v>
      </c>
      <c r="U2103" s="7">
        <f>_xlfn.XLOOKUP(A2103,Table2[Customer ID],Table2[no of surgery],"NOT FOUND")</f>
        <v>2</v>
      </c>
      <c r="V2103" t="str">
        <f>_xlfn.XLOOKUP(A2103,Table2[Customer ID],Table2[smoker_missing],"NOT FOUND")</f>
        <v>No</v>
      </c>
      <c r="W2103" t="str">
        <f t="shared" si="32"/>
        <v>Normal</v>
      </c>
      <c r="X2103" s="37">
        <f>SUM(Table5[[#This Row],[Title]:[Diabetes Level]])</f>
        <v>41197.310000000005</v>
      </c>
    </row>
    <row r="2104" spans="1:24" x14ac:dyDescent="0.25">
      <c r="A2104" t="s">
        <v>262</v>
      </c>
      <c r="B2104" t="str">
        <f>VLOOKUP(A2104,'Customer Names'!$A$2:$E$2336,3,FALSE)</f>
        <v>Mr.</v>
      </c>
      <c r="C2104" t="str">
        <f>_xlfn.XLOOKUP(A2104,$A$2:$A$2336,'Customer Names'!$D$2:$D$2336,"NOT FOUND")</f>
        <v>Shamus M.</v>
      </c>
      <c r="D2104" t="str">
        <f>_xlfn.XLOOKUP(A2104,$A$2:$A$2336,'Customer Names'!$E$2:$E$2336,"NOT FOUND")</f>
        <v>Brady</v>
      </c>
      <c r="E2104" cm="1">
        <f t="array" ref="E2104">_xlfn.XLOOKUP(A2104,$A$2:$A$2336,Table2[BMI],"NOT FOUND")</f>
        <v>28.88</v>
      </c>
      <c r="F2104" cm="1">
        <f t="array" ref="F2104">_xlfn.XLOOKUP(A2104,$A$2:$A$2336,Table2[HBA1C],"NOT FOUND")</f>
        <v>6.09</v>
      </c>
      <c r="G2104" t="str" cm="1">
        <f t="array" ref="G2104">_xlfn.XLOOKUP(A2104,$A$2:$A$2336,Table2[Heart Issues],"NOT FOUND")</f>
        <v>yes</v>
      </c>
      <c r="H2104" t="str" cm="1">
        <f t="array" ref="H2104">_xlfn.XLOOKUP(A2104,$A$2:$A$2336,Table2[Any Transplants],"NOT FOUND")</f>
        <v>yes</v>
      </c>
      <c r="I2104" t="str" cm="1">
        <f t="array" ref="I2104">_xlfn.XLOOKUP(A2104,$A$2:$A$2336,Table2[Cancer history],"NOT FOUND")</f>
        <v>No</v>
      </c>
      <c r="J2104" t="str">
        <f>_xlfn.XLOOKUP(A2104,Table3[customer_no],Table3[month],"NOT FOUND")</f>
        <v>Jun</v>
      </c>
      <c r="K2104" s="7">
        <f>_xlfn.XLOOKUP(A2104,Table3[customer_no],Table3[year_average],"NOT FOUND")</f>
        <v>2000</v>
      </c>
      <c r="L2104" cm="1">
        <f t="array" ref="L2104">_xlfn.XLOOKUP(A2104,Table3[customer_no],'Hospitalisation Details'!$D$2:$D$2344,"NOT FOUND")</f>
        <v>30</v>
      </c>
      <c r="M2104" s="33">
        <f>_xlfn.XLOOKUP(A2104,Table3[customer_no],Table3[dd/mm/yy],"NOT FOUND")</f>
        <v>36707</v>
      </c>
      <c r="N2104">
        <f>_xlfn.XLOOKUP(A2104,Table3[customer_no],Table3[age],"NOT FOUND")</f>
        <v>22</v>
      </c>
      <c r="O2104" cm="1">
        <f t="array" ref="O2104">_xlfn.XLOOKUP(A2104,Table3[customer_no],'Hospitalisation Details'!$E$2:$E$2344,"NOT FOUND")</f>
        <v>0</v>
      </c>
      <c r="P2104" t="str">
        <f>_xlfn.XLOOKUP(A2104,Table3[customer_no],Table3[hsplt_handled],"NOT FOUND")</f>
        <v>tier - 2</v>
      </c>
      <c r="Q2104" t="str">
        <f>_xlfn.XLOOKUP(A2104,Table3[customer_no],Table3[city_handled],"NOT FOUND")</f>
        <v>tier - 2</v>
      </c>
      <c r="R2104" t="str">
        <f>_xlfn.XLOOKUP(A2104,Table3[customer_no],Table3[state_id],"NOT FOUND")</f>
        <v>R1018</v>
      </c>
      <c r="S2104" s="34" cm="1">
        <f t="array" ref="S2104">_xlfn.XLOOKUP(A2104,Table3[customer_no],'Hospitalisation Details'!$F$2:$F$2344,"NOT FOUND")</f>
        <v>2250.84</v>
      </c>
      <c r="T2104" t="str">
        <f>_xlfn.XLOOKUP(A2104,Table2[Customer ID],Table2[BMI_category],"NOT FOUND")</f>
        <v>Overweight</v>
      </c>
      <c r="U2104" s="7">
        <f>_xlfn.XLOOKUP(A2104,Table2[Customer ID],Table2[no of surgery],"NOT FOUND")</f>
        <v>2</v>
      </c>
      <c r="V2104" t="str">
        <f>_xlfn.XLOOKUP(A2104,Table2[Customer ID],Table2[smoker_missing],"NOT FOUND")</f>
        <v>No</v>
      </c>
      <c r="W2104" t="str">
        <f t="shared" si="32"/>
        <v>Prediabetes</v>
      </c>
      <c r="X2104" s="37">
        <f>SUM(Table5[[#This Row],[Title]:[Diabetes Level]])</f>
        <v>41046.81</v>
      </c>
    </row>
    <row r="2105" spans="1:24" x14ac:dyDescent="0.25">
      <c r="A2105" t="s">
        <v>261</v>
      </c>
      <c r="B2105" t="str">
        <f>VLOOKUP(A2105,'Customer Names'!$A$2:$E$2336,3,FALSE)</f>
        <v>Mr.</v>
      </c>
      <c r="C2105" t="str">
        <f>_xlfn.XLOOKUP(A2105,$A$2:$A$2336,'Customer Names'!$D$2:$D$2336,"NOT FOUND")</f>
        <v>Mike</v>
      </c>
      <c r="D2105" t="str">
        <f>_xlfn.XLOOKUP(A2105,$A$2:$A$2336,'Customer Names'!$E$2:$E$2336,"NOT FOUND")</f>
        <v>Moran</v>
      </c>
      <c r="E2105" cm="1">
        <f t="array" ref="E2105">_xlfn.XLOOKUP(A2105,$A$2:$A$2336,Table2[BMI],"NOT FOUND")</f>
        <v>25.555</v>
      </c>
      <c r="F2105" cm="1">
        <f t="array" ref="F2105">_xlfn.XLOOKUP(A2105,$A$2:$A$2336,Table2[HBA1C],"NOT FOUND")</f>
        <v>5.1100000000000003</v>
      </c>
      <c r="G2105" t="str" cm="1">
        <f t="array" ref="G2105">_xlfn.XLOOKUP(A2105,$A$2:$A$2336,Table2[Heart Issues],"NOT FOUND")</f>
        <v>No</v>
      </c>
      <c r="H2105" t="str" cm="1">
        <f t="array" ref="H2105">_xlfn.XLOOKUP(A2105,$A$2:$A$2336,Table2[Any Transplants],"NOT FOUND")</f>
        <v>No</v>
      </c>
      <c r="I2105" t="str" cm="1">
        <f t="array" ref="I2105">_xlfn.XLOOKUP(A2105,$A$2:$A$2336,Table2[Cancer history],"NOT FOUND")</f>
        <v>Yes</v>
      </c>
      <c r="J2105" t="str">
        <f>_xlfn.XLOOKUP(A2105,Table3[customer_no],Table3[month],"NOT FOUND")</f>
        <v>Dec</v>
      </c>
      <c r="K2105" s="7">
        <f>_xlfn.XLOOKUP(A2105,Table3[customer_no],Table3[year_average],"NOT FOUND")</f>
        <v>2003</v>
      </c>
      <c r="L2105" cm="1">
        <f t="array" ref="L2105">_xlfn.XLOOKUP(A2105,Table3[customer_no],'Hospitalisation Details'!$D$2:$D$2344,"NOT FOUND")</f>
        <v>10</v>
      </c>
      <c r="M2105" s="33">
        <f>_xlfn.XLOOKUP(A2105,Table3[customer_no],Table3[dd/mm/yy],"NOT FOUND")</f>
        <v>37965</v>
      </c>
      <c r="N2105">
        <f>_xlfn.XLOOKUP(A2105,Table3[customer_no],Table3[age],"NOT FOUND")</f>
        <v>19</v>
      </c>
      <c r="O2105" cm="1">
        <f t="array" ref="O2105">_xlfn.XLOOKUP(A2105,Table3[customer_no],'Hospitalisation Details'!$E$2:$E$2344,"NOT FOUND")</f>
        <v>1</v>
      </c>
      <c r="P2105" t="str">
        <f>_xlfn.XLOOKUP(A2105,Table3[customer_no],Table3[hsplt_handled],"NOT FOUND")</f>
        <v>tier - 2</v>
      </c>
      <c r="Q2105" t="str">
        <f>_xlfn.XLOOKUP(A2105,Table3[customer_no],Table3[city_handled],"NOT FOUND")</f>
        <v>tier - 3</v>
      </c>
      <c r="R2105" t="str">
        <f>_xlfn.XLOOKUP(A2105,Table3[customer_no],Table3[state_id],"NOT FOUND")</f>
        <v>R1012</v>
      </c>
      <c r="S2105" s="34" cm="1">
        <f t="array" ref="S2105">_xlfn.XLOOKUP(A2105,Table3[customer_no],'Hospitalisation Details'!$F$2:$F$2344,"NOT FOUND")</f>
        <v>2221.56</v>
      </c>
      <c r="T2105" t="str">
        <f>_xlfn.XLOOKUP(A2105,Table2[Customer ID],Table2[BMI_category],"NOT FOUND")</f>
        <v>Overweight</v>
      </c>
      <c r="U2105" s="7">
        <f>_xlfn.XLOOKUP(A2105,Table2[Customer ID],Table2[no of surgery],"NOT FOUND")</f>
        <v>1</v>
      </c>
      <c r="V2105" t="str">
        <f>_xlfn.XLOOKUP(A2105,Table2[Customer ID],Table2[smoker_missing],"NOT FOUND")</f>
        <v>No</v>
      </c>
      <c r="W2105" t="str">
        <f t="shared" si="32"/>
        <v>Normal</v>
      </c>
      <c r="X2105" s="37">
        <f>SUM(Table5[[#This Row],[Title]:[Diabetes Level]])</f>
        <v>42251.224999999999</v>
      </c>
    </row>
    <row r="2106" spans="1:24" x14ac:dyDescent="0.25">
      <c r="A2106" t="s">
        <v>260</v>
      </c>
      <c r="B2106" t="str">
        <f>VLOOKUP(A2106,'Customer Names'!$A$2:$E$2336,3,FALSE)</f>
        <v>Ms.</v>
      </c>
      <c r="C2106" t="str">
        <f>_xlfn.XLOOKUP(A2106,$A$2:$A$2336,'Customer Names'!$D$2:$D$2336,"NOT FOUND")</f>
        <v>Mary Beth</v>
      </c>
      <c r="D2106" t="str">
        <f>_xlfn.XLOOKUP(A2106,$A$2:$A$2336,'Customer Names'!$E$2:$E$2336,"NOT FOUND")</f>
        <v>Strickler</v>
      </c>
      <c r="E2106" cm="1">
        <f t="array" ref="E2106">_xlfn.XLOOKUP(A2106,$A$2:$A$2336,Table2[BMI],"NOT FOUND")</f>
        <v>37.29</v>
      </c>
      <c r="F2106" cm="1">
        <f t="array" ref="F2106">_xlfn.XLOOKUP(A2106,$A$2:$A$2336,Table2[HBA1C],"NOT FOUND")</f>
        <v>4.46</v>
      </c>
      <c r="G2106" t="str" cm="1">
        <f t="array" ref="G2106">_xlfn.XLOOKUP(A2106,$A$2:$A$2336,Table2[Heart Issues],"NOT FOUND")</f>
        <v>No</v>
      </c>
      <c r="H2106" t="str" cm="1">
        <f t="array" ref="H2106">_xlfn.XLOOKUP(A2106,$A$2:$A$2336,Table2[Any Transplants],"NOT FOUND")</f>
        <v>yes</v>
      </c>
      <c r="I2106" t="str" cm="1">
        <f t="array" ref="I2106">_xlfn.XLOOKUP(A2106,$A$2:$A$2336,Table2[Cancer history],"NOT FOUND")</f>
        <v>No</v>
      </c>
      <c r="J2106" t="str">
        <f>_xlfn.XLOOKUP(A2106,Table3[customer_no],Table3[month],"NOT FOUND")</f>
        <v>Dec</v>
      </c>
      <c r="K2106" s="7">
        <f>_xlfn.XLOOKUP(A2106,Table3[customer_no],Table3[year_average],"NOT FOUND")</f>
        <v>2004</v>
      </c>
      <c r="L2106" cm="1">
        <f t="array" ref="L2106">_xlfn.XLOOKUP(A2106,Table3[customer_no],'Hospitalisation Details'!$D$2:$D$2344,"NOT FOUND")</f>
        <v>12</v>
      </c>
      <c r="M2106" s="33">
        <f>_xlfn.XLOOKUP(A2106,Table3[customer_no],Table3[dd/mm/yy],"NOT FOUND")</f>
        <v>38333</v>
      </c>
      <c r="N2106">
        <f>_xlfn.XLOOKUP(A2106,Table3[customer_no],Table3[age],"NOT FOUND")</f>
        <v>18</v>
      </c>
      <c r="O2106" cm="1">
        <f t="array" ref="O2106">_xlfn.XLOOKUP(A2106,Table3[customer_no],'Hospitalisation Details'!$E$2:$E$2344,"NOT FOUND")</f>
        <v>1</v>
      </c>
      <c r="P2106" t="str">
        <f>_xlfn.XLOOKUP(A2106,Table3[customer_no],Table3[hsplt_handled],"NOT FOUND")</f>
        <v>tier - 2</v>
      </c>
      <c r="Q2106" t="str">
        <f>_xlfn.XLOOKUP(A2106,Table3[customer_no],Table3[city_handled],"NOT FOUND")</f>
        <v>tier - 1</v>
      </c>
      <c r="R2106" t="str">
        <f>_xlfn.XLOOKUP(A2106,Table3[customer_no],Table3[state_id],"NOT FOUND")</f>
        <v>R1013</v>
      </c>
      <c r="S2106" s="34" cm="1">
        <f t="array" ref="S2106">_xlfn.XLOOKUP(A2106,Table3[customer_no],'Hospitalisation Details'!$F$2:$F$2344,"NOT FOUND")</f>
        <v>2219.4499999999998</v>
      </c>
      <c r="T2106" t="str">
        <f>_xlfn.XLOOKUP(A2106,Table2[Customer ID],Table2[BMI_category],"NOT FOUND")</f>
        <v>Obesity</v>
      </c>
      <c r="U2106" s="7">
        <f>_xlfn.XLOOKUP(A2106,Table2[Customer ID],Table2[no of surgery],"NOT FOUND")</f>
        <v>1</v>
      </c>
      <c r="V2106" t="str">
        <f>_xlfn.XLOOKUP(A2106,Table2[Customer ID],Table2[smoker_missing],"NOT FOUND")</f>
        <v>No</v>
      </c>
      <c r="W2106" t="str">
        <f t="shared" si="32"/>
        <v>Normal</v>
      </c>
      <c r="X2106" s="37">
        <f>SUM(Table5[[#This Row],[Title]:[Diabetes Level]])</f>
        <v>42630.2</v>
      </c>
    </row>
    <row r="2107" spans="1:24" x14ac:dyDescent="0.25">
      <c r="A2107" t="s">
        <v>259</v>
      </c>
      <c r="B2107" t="str">
        <f>VLOOKUP(A2107,'Customer Names'!$A$2:$E$2336,3,FALSE)</f>
        <v>Ms.</v>
      </c>
      <c r="C2107" t="str">
        <f>_xlfn.XLOOKUP(A2107,$A$2:$A$2336,'Customer Names'!$D$2:$D$2336,"NOT FOUND")</f>
        <v>Erin</v>
      </c>
      <c r="D2107" t="str">
        <f>_xlfn.XLOOKUP(A2107,$A$2:$A$2336,'Customer Names'!$E$2:$E$2336,"NOT FOUND")</f>
        <v>Simone</v>
      </c>
      <c r="E2107" cm="1">
        <f t="array" ref="E2107">_xlfn.XLOOKUP(A2107,$A$2:$A$2336,Table2[BMI],"NOT FOUND")</f>
        <v>40.28</v>
      </c>
      <c r="F2107" cm="1">
        <f t="array" ref="F2107">_xlfn.XLOOKUP(A2107,$A$2:$A$2336,Table2[HBA1C],"NOT FOUND")</f>
        <v>6.11</v>
      </c>
      <c r="G2107" t="str" cm="1">
        <f t="array" ref="G2107">_xlfn.XLOOKUP(A2107,$A$2:$A$2336,Table2[Heart Issues],"NOT FOUND")</f>
        <v>No</v>
      </c>
      <c r="H2107" t="str" cm="1">
        <f t="array" ref="H2107">_xlfn.XLOOKUP(A2107,$A$2:$A$2336,Table2[Any Transplants],"NOT FOUND")</f>
        <v>yes</v>
      </c>
      <c r="I2107" t="str" cm="1">
        <f t="array" ref="I2107">_xlfn.XLOOKUP(A2107,$A$2:$A$2336,Table2[Cancer history],"NOT FOUND")</f>
        <v>No</v>
      </c>
      <c r="J2107" t="str">
        <f>_xlfn.XLOOKUP(A2107,Table3[customer_no],Table3[month],"NOT FOUND")</f>
        <v>Sep</v>
      </c>
      <c r="K2107" s="7">
        <f>_xlfn.XLOOKUP(A2107,Table3[customer_no],Table3[year_average],"NOT FOUND")</f>
        <v>2004</v>
      </c>
      <c r="L2107" cm="1">
        <f t="array" ref="L2107">_xlfn.XLOOKUP(A2107,Table3[customer_no],'Hospitalisation Details'!$D$2:$D$2344,"NOT FOUND")</f>
        <v>25</v>
      </c>
      <c r="M2107" s="33">
        <f>_xlfn.XLOOKUP(A2107,Table3[customer_no],Table3[dd/mm/yy],"NOT FOUND")</f>
        <v>38255</v>
      </c>
      <c r="N2107">
        <f>_xlfn.XLOOKUP(A2107,Table3[customer_no],Table3[age],"NOT FOUND")</f>
        <v>18</v>
      </c>
      <c r="O2107" cm="1">
        <f t="array" ref="O2107">_xlfn.XLOOKUP(A2107,Table3[customer_no],'Hospitalisation Details'!$E$2:$E$2344,"NOT FOUND")</f>
        <v>0</v>
      </c>
      <c r="P2107" t="str">
        <f>_xlfn.XLOOKUP(A2107,Table3[customer_no],Table3[hsplt_handled],"NOT FOUND")</f>
        <v>tier - 2</v>
      </c>
      <c r="Q2107" t="str">
        <f>_xlfn.XLOOKUP(A2107,Table3[customer_no],Table3[city_handled],"NOT FOUND")</f>
        <v>tier - 1</v>
      </c>
      <c r="R2107" t="str">
        <f>_xlfn.XLOOKUP(A2107,Table3[customer_no],Table3[state_id],"NOT FOUND")</f>
        <v>R1024</v>
      </c>
      <c r="S2107" s="34" cm="1">
        <f t="array" ref="S2107">_xlfn.XLOOKUP(A2107,Table3[customer_no],'Hospitalisation Details'!$F$2:$F$2344,"NOT FOUND")</f>
        <v>2217.6</v>
      </c>
      <c r="T2107" t="str">
        <f>_xlfn.XLOOKUP(A2107,Table2[Customer ID],Table2[BMI_category],"NOT FOUND")</f>
        <v>Obesity</v>
      </c>
      <c r="U2107" s="7">
        <f>_xlfn.XLOOKUP(A2107,Table2[Customer ID],Table2[no of surgery],"NOT FOUND")</f>
        <v>1</v>
      </c>
      <c r="V2107" t="str">
        <f>_xlfn.XLOOKUP(A2107,Table2[Customer ID],Table2[smoker_missing],"NOT FOUND")</f>
        <v>No</v>
      </c>
      <c r="W2107" t="str">
        <f t="shared" si="32"/>
        <v>Prediabetes</v>
      </c>
      <c r="X2107" s="37">
        <f>SUM(Table5[[#This Row],[Title]:[Diabetes Level]])</f>
        <v>42566.99</v>
      </c>
    </row>
    <row r="2108" spans="1:24" x14ac:dyDescent="0.25">
      <c r="A2108" t="s">
        <v>258</v>
      </c>
      <c r="B2108" t="str">
        <f>VLOOKUP(A2108,'Customer Names'!$A$2:$E$2336,3,FALSE)</f>
        <v>Ms.</v>
      </c>
      <c r="C2108" t="str">
        <f>_xlfn.XLOOKUP(A2108,$A$2:$A$2336,'Customer Names'!$D$2:$D$2336,"NOT FOUND")</f>
        <v>Hallie</v>
      </c>
      <c r="D2108" t="str">
        <f>_xlfn.XLOOKUP(A2108,$A$2:$A$2336,'Customer Names'!$E$2:$E$2336,"NOT FOUND")</f>
        <v>Von Rock</v>
      </c>
      <c r="E2108" cm="1">
        <f t="array" ref="E2108">_xlfn.XLOOKUP(A2108,$A$2:$A$2336,Table2[BMI],"NOT FOUND")</f>
        <v>40.185000000000002</v>
      </c>
      <c r="F2108" cm="1">
        <f t="array" ref="F2108">_xlfn.XLOOKUP(A2108,$A$2:$A$2336,Table2[HBA1C],"NOT FOUND")</f>
        <v>4.66</v>
      </c>
      <c r="G2108" t="str" cm="1">
        <f t="array" ref="G2108">_xlfn.XLOOKUP(A2108,$A$2:$A$2336,Table2[Heart Issues],"NOT FOUND")</f>
        <v>No</v>
      </c>
      <c r="H2108" t="str" cm="1">
        <f t="array" ref="H2108">_xlfn.XLOOKUP(A2108,$A$2:$A$2336,Table2[Any Transplants],"NOT FOUND")</f>
        <v>yes</v>
      </c>
      <c r="I2108" t="str" cm="1">
        <f t="array" ref="I2108">_xlfn.XLOOKUP(A2108,$A$2:$A$2336,Table2[Cancer history],"NOT FOUND")</f>
        <v>No</v>
      </c>
      <c r="J2108" t="str">
        <f>_xlfn.XLOOKUP(A2108,Table3[customer_no],Table3[month],"NOT FOUND")</f>
        <v>Jun</v>
      </c>
      <c r="K2108" s="7">
        <f>_xlfn.XLOOKUP(A2108,Table3[customer_no],Table3[year_average],"NOT FOUND")</f>
        <v>2004</v>
      </c>
      <c r="L2108" cm="1">
        <f t="array" ref="L2108">_xlfn.XLOOKUP(A2108,Table3[customer_no],'Hospitalisation Details'!$D$2:$D$2344,"NOT FOUND")</f>
        <v>13</v>
      </c>
      <c r="M2108" s="33">
        <f>_xlfn.XLOOKUP(A2108,Table3[customer_no],Table3[dd/mm/yy],"NOT FOUND")</f>
        <v>38151</v>
      </c>
      <c r="N2108">
        <f>_xlfn.XLOOKUP(A2108,Table3[customer_no],Table3[age],"NOT FOUND")</f>
        <v>18</v>
      </c>
      <c r="O2108" cm="1">
        <f t="array" ref="O2108">_xlfn.XLOOKUP(A2108,Table3[customer_no],'Hospitalisation Details'!$E$2:$E$2344,"NOT FOUND")</f>
        <v>0</v>
      </c>
      <c r="P2108" t="str">
        <f>_xlfn.XLOOKUP(A2108,Table3[customer_no],Table3[hsplt_handled],"NOT FOUND")</f>
        <v>tier - 2</v>
      </c>
      <c r="Q2108" t="str">
        <f>_xlfn.XLOOKUP(A2108,Table3[customer_no],Table3[city_handled],"NOT FOUND")</f>
        <v>tier - 1</v>
      </c>
      <c r="R2108" t="str">
        <f>_xlfn.XLOOKUP(A2108,Table3[customer_no],Table3[state_id],"NOT FOUND")</f>
        <v>R1024</v>
      </c>
      <c r="S2108" s="34" cm="1">
        <f t="array" ref="S2108">_xlfn.XLOOKUP(A2108,Table3[customer_no],'Hospitalisation Details'!$F$2:$F$2344,"NOT FOUND")</f>
        <v>2217.4699999999998</v>
      </c>
      <c r="T2108" t="str">
        <f>_xlfn.XLOOKUP(A2108,Table2[Customer ID],Table2[BMI_category],"NOT FOUND")</f>
        <v>Obesity</v>
      </c>
      <c r="U2108" s="7">
        <f>_xlfn.XLOOKUP(A2108,Table2[Customer ID],Table2[no of surgery],"NOT FOUND")</f>
        <v>1</v>
      </c>
      <c r="V2108" t="str">
        <f>_xlfn.XLOOKUP(A2108,Table2[Customer ID],Table2[smoker_missing],"NOT FOUND")</f>
        <v>No</v>
      </c>
      <c r="W2108" t="str">
        <f t="shared" si="32"/>
        <v>Normal</v>
      </c>
      <c r="X2108" s="37">
        <f>SUM(Table5[[#This Row],[Title]:[Diabetes Level]])</f>
        <v>42449.315000000002</v>
      </c>
    </row>
    <row r="2109" spans="1:24" x14ac:dyDescent="0.25">
      <c r="A2109" t="s">
        <v>257</v>
      </c>
      <c r="B2109" t="str">
        <f>VLOOKUP(A2109,'Customer Names'!$A$2:$E$2336,3,FALSE)</f>
        <v>Ms.</v>
      </c>
      <c r="C2109" t="str">
        <f>_xlfn.XLOOKUP(A2109,$A$2:$A$2336,'Customer Names'!$D$2:$D$2336,"NOT FOUND")</f>
        <v>Paige P</v>
      </c>
      <c r="D2109" t="str">
        <f>_xlfn.XLOOKUP(A2109,$A$2:$A$2336,'Customer Names'!$E$2:$E$2336,"NOT FOUND")</f>
        <v>Woodard</v>
      </c>
      <c r="E2109" cm="1">
        <f t="array" ref="E2109">_xlfn.XLOOKUP(A2109,$A$2:$A$2336,Table2[BMI],"NOT FOUND")</f>
        <v>23.57</v>
      </c>
      <c r="F2109" cm="1">
        <f t="array" ref="F2109">_xlfn.XLOOKUP(A2109,$A$2:$A$2336,Table2[HBA1C],"NOT FOUND")</f>
        <v>6.14</v>
      </c>
      <c r="G2109" t="str" cm="1">
        <f t="array" ref="G2109">_xlfn.XLOOKUP(A2109,$A$2:$A$2336,Table2[Heart Issues],"NOT FOUND")</f>
        <v>No</v>
      </c>
      <c r="H2109" t="str" cm="1">
        <f t="array" ref="H2109">_xlfn.XLOOKUP(A2109,$A$2:$A$2336,Table2[Any Transplants],"NOT FOUND")</f>
        <v>No</v>
      </c>
      <c r="I2109" t="str" cm="1">
        <f t="array" ref="I2109">_xlfn.XLOOKUP(A2109,$A$2:$A$2336,Table2[Cancer history],"NOT FOUND")</f>
        <v>No</v>
      </c>
      <c r="J2109" t="str">
        <f>_xlfn.XLOOKUP(A2109,Table3[customer_no],Table3[month],"NOT FOUND")</f>
        <v>Nov</v>
      </c>
      <c r="K2109" s="7">
        <f>_xlfn.XLOOKUP(A2109,Table3[customer_no],Table3[year_average],"NOT FOUND")</f>
        <v>1994</v>
      </c>
      <c r="L2109" cm="1">
        <f t="array" ref="L2109">_xlfn.XLOOKUP(A2109,Table3[customer_no],'Hospitalisation Details'!$D$2:$D$2344,"NOT FOUND")</f>
        <v>17</v>
      </c>
      <c r="M2109" s="33">
        <f>_xlfn.XLOOKUP(A2109,Table3[customer_no],Table3[dd/mm/yy],"NOT FOUND")</f>
        <v>34655</v>
      </c>
      <c r="N2109">
        <f>_xlfn.XLOOKUP(A2109,Table3[customer_no],Table3[age],"NOT FOUND")</f>
        <v>28</v>
      </c>
      <c r="O2109" cm="1">
        <f t="array" ref="O2109">_xlfn.XLOOKUP(A2109,Table3[customer_no],'Hospitalisation Details'!$E$2:$E$2344,"NOT FOUND")</f>
        <v>0</v>
      </c>
      <c r="P2109" t="str">
        <f>_xlfn.XLOOKUP(A2109,Table3[customer_no],Table3[hsplt_handled],"NOT FOUND")</f>
        <v>tier - 2</v>
      </c>
      <c r="Q2109" t="str">
        <f>_xlfn.XLOOKUP(A2109,Table3[customer_no],Table3[city_handled],"NOT FOUND")</f>
        <v>tier - 2</v>
      </c>
      <c r="R2109" t="str">
        <f>_xlfn.XLOOKUP(A2109,Table3[customer_no],Table3[state_id],"NOT FOUND")</f>
        <v>R1013</v>
      </c>
      <c r="S2109" s="34" cm="1">
        <f t="array" ref="S2109">_xlfn.XLOOKUP(A2109,Table3[customer_no],'Hospitalisation Details'!$F$2:$F$2344,"NOT FOUND")</f>
        <v>2213.21</v>
      </c>
      <c r="T2109" t="str">
        <f>_xlfn.XLOOKUP(A2109,Table2[Customer ID],Table2[BMI_category],"NOT FOUND")</f>
        <v>Normal Weight</v>
      </c>
      <c r="U2109" s="7">
        <f>_xlfn.XLOOKUP(A2109,Table2[Customer ID],Table2[no of surgery],"NOT FOUND")</f>
        <v>0</v>
      </c>
      <c r="V2109" t="str">
        <f>_xlfn.XLOOKUP(A2109,Table2[Customer ID],Table2[smoker_missing],"NOT FOUND")</f>
        <v>No</v>
      </c>
      <c r="W2109" t="str">
        <f t="shared" si="32"/>
        <v>Prediabetes</v>
      </c>
      <c r="X2109" s="37">
        <f>SUM(Table5[[#This Row],[Title]:[Diabetes Level]])</f>
        <v>38936.92</v>
      </c>
    </row>
    <row r="2110" spans="1:24" x14ac:dyDescent="0.25">
      <c r="A2110" t="s">
        <v>256</v>
      </c>
      <c r="B2110" t="str">
        <f>VLOOKUP(A2110,'Customer Names'!$A$2:$E$2336,3,FALSE)</f>
        <v>Ms.</v>
      </c>
      <c r="C2110" t="str">
        <f>_xlfn.XLOOKUP(A2110,$A$2:$A$2336,'Customer Names'!$D$2:$D$2336,"NOT FOUND")</f>
        <v>Ji</v>
      </c>
      <c r="D2110" t="str">
        <f>_xlfn.XLOOKUP(A2110,$A$2:$A$2336,'Customer Names'!$E$2:$E$2336,"NOT FOUND")</f>
        <v>Li</v>
      </c>
      <c r="E2110" cm="1">
        <f t="array" ref="E2110">_xlfn.XLOOKUP(A2110,$A$2:$A$2336,Table2[BMI],"NOT FOUND")</f>
        <v>35.625</v>
      </c>
      <c r="F2110" cm="1">
        <f t="array" ref="F2110">_xlfn.XLOOKUP(A2110,$A$2:$A$2336,Table2[HBA1C],"NOT FOUND")</f>
        <v>6.21</v>
      </c>
      <c r="G2110" t="str" cm="1">
        <f t="array" ref="G2110">_xlfn.XLOOKUP(A2110,$A$2:$A$2336,Table2[Heart Issues],"NOT FOUND")</f>
        <v>No</v>
      </c>
      <c r="H2110" t="str" cm="1">
        <f t="array" ref="H2110">_xlfn.XLOOKUP(A2110,$A$2:$A$2336,Table2[Any Transplants],"NOT FOUND")</f>
        <v>yes</v>
      </c>
      <c r="I2110" t="str" cm="1">
        <f t="array" ref="I2110">_xlfn.XLOOKUP(A2110,$A$2:$A$2336,Table2[Cancer history],"NOT FOUND")</f>
        <v>No</v>
      </c>
      <c r="J2110" t="str">
        <f>_xlfn.XLOOKUP(A2110,Table3[customer_no],Table3[month],"NOT FOUND")</f>
        <v>Jul</v>
      </c>
      <c r="K2110" s="7">
        <f>_xlfn.XLOOKUP(A2110,Table3[customer_no],Table3[year_average],"NOT FOUND")</f>
        <v>2004</v>
      </c>
      <c r="L2110" cm="1">
        <f t="array" ref="L2110">_xlfn.XLOOKUP(A2110,Table3[customer_no],'Hospitalisation Details'!$D$2:$D$2344,"NOT FOUND")</f>
        <v>27</v>
      </c>
      <c r="M2110" s="33">
        <f>_xlfn.XLOOKUP(A2110,Table3[customer_no],Table3[dd/mm/yy],"NOT FOUND")</f>
        <v>38195</v>
      </c>
      <c r="N2110">
        <f>_xlfn.XLOOKUP(A2110,Table3[customer_no],Table3[age],"NOT FOUND")</f>
        <v>18</v>
      </c>
      <c r="O2110" cm="1">
        <f t="array" ref="O2110">_xlfn.XLOOKUP(A2110,Table3[customer_no],'Hospitalisation Details'!$E$2:$E$2344,"NOT FOUND")</f>
        <v>0</v>
      </c>
      <c r="P2110" t="str">
        <f>_xlfn.XLOOKUP(A2110,Table3[customer_no],Table3[hsplt_handled],"NOT FOUND")</f>
        <v>tier - 2</v>
      </c>
      <c r="Q2110" t="str">
        <f>_xlfn.XLOOKUP(A2110,Table3[customer_no],Table3[city_handled],"NOT FOUND")</f>
        <v>tier - 2</v>
      </c>
      <c r="R2110" t="str">
        <f>_xlfn.XLOOKUP(A2110,Table3[customer_no],Table3[state_id],"NOT FOUND")</f>
        <v>R1024</v>
      </c>
      <c r="S2110" s="34" cm="1">
        <f t="array" ref="S2110">_xlfn.XLOOKUP(A2110,Table3[customer_no],'Hospitalisation Details'!$F$2:$F$2344,"NOT FOUND")</f>
        <v>2211.13</v>
      </c>
      <c r="T2110" t="str">
        <f>_xlfn.XLOOKUP(A2110,Table2[Customer ID],Table2[BMI_category],"NOT FOUND")</f>
        <v>Obesity</v>
      </c>
      <c r="U2110" s="7">
        <f>_xlfn.XLOOKUP(A2110,Table2[Customer ID],Table2[no of surgery],"NOT FOUND")</f>
        <v>1</v>
      </c>
      <c r="V2110" t="str">
        <f>_xlfn.XLOOKUP(A2110,Table2[Customer ID],Table2[smoker_missing],"NOT FOUND")</f>
        <v>No</v>
      </c>
      <c r="W2110" t="str">
        <f t="shared" si="32"/>
        <v>Prediabetes</v>
      </c>
      <c r="X2110" s="37">
        <f>SUM(Table5[[#This Row],[Title]:[Diabetes Level]])</f>
        <v>42497.964999999997</v>
      </c>
    </row>
    <row r="2111" spans="1:24" x14ac:dyDescent="0.25">
      <c r="A2111" t="s">
        <v>255</v>
      </c>
      <c r="B2111" t="str">
        <f>VLOOKUP(A2111,'Customer Names'!$A$2:$E$2336,3,FALSE)</f>
        <v>Ms.</v>
      </c>
      <c r="C2111" t="str">
        <f>_xlfn.XLOOKUP(A2111,$A$2:$A$2336,'Customer Names'!$D$2:$D$2336,"NOT FOUND")</f>
        <v>Carissa A</v>
      </c>
      <c r="D2111" t="str">
        <f>_xlfn.XLOOKUP(A2111,$A$2:$A$2336,'Customer Names'!$E$2:$E$2336,"NOT FOUND")</f>
        <v>Sinda</v>
      </c>
      <c r="E2111" cm="1">
        <f t="array" ref="E2111">_xlfn.XLOOKUP(A2111,$A$2:$A$2336,Table2[BMI],"NOT FOUND")</f>
        <v>33.155000000000001</v>
      </c>
      <c r="F2111" cm="1">
        <f t="array" ref="F2111">_xlfn.XLOOKUP(A2111,$A$2:$A$2336,Table2[HBA1C],"NOT FOUND")</f>
        <v>4.5999999999999996</v>
      </c>
      <c r="G2111" t="str" cm="1">
        <f t="array" ref="G2111">_xlfn.XLOOKUP(A2111,$A$2:$A$2336,Table2[Heart Issues],"NOT FOUND")</f>
        <v>No</v>
      </c>
      <c r="H2111" t="str" cm="1">
        <f t="array" ref="H2111">_xlfn.XLOOKUP(A2111,$A$2:$A$2336,Table2[Any Transplants],"NOT FOUND")</f>
        <v>yes</v>
      </c>
      <c r="I2111" t="str" cm="1">
        <f t="array" ref="I2111">_xlfn.XLOOKUP(A2111,$A$2:$A$2336,Table2[Cancer history],"NOT FOUND")</f>
        <v>No</v>
      </c>
      <c r="J2111" t="str">
        <f>_xlfn.XLOOKUP(A2111,Table3[customer_no],Table3[month],"NOT FOUND")</f>
        <v>Aug</v>
      </c>
      <c r="K2111" s="7">
        <f>_xlfn.XLOOKUP(A2111,Table3[customer_no],Table3[year_average],"NOT FOUND")</f>
        <v>2004</v>
      </c>
      <c r="L2111" cm="1">
        <f t="array" ref="L2111">_xlfn.XLOOKUP(A2111,Table3[customer_no],'Hospitalisation Details'!$D$2:$D$2344,"NOT FOUND")</f>
        <v>6</v>
      </c>
      <c r="M2111" s="33">
        <f>_xlfn.XLOOKUP(A2111,Table3[customer_no],Table3[dd/mm/yy],"NOT FOUND")</f>
        <v>38205</v>
      </c>
      <c r="N2111">
        <f>_xlfn.XLOOKUP(A2111,Table3[customer_no],Table3[age],"NOT FOUND")</f>
        <v>18</v>
      </c>
      <c r="O2111" cm="1">
        <f t="array" ref="O2111">_xlfn.XLOOKUP(A2111,Table3[customer_no],'Hospitalisation Details'!$E$2:$E$2344,"NOT FOUND")</f>
        <v>0</v>
      </c>
      <c r="P2111" t="str">
        <f>_xlfn.XLOOKUP(A2111,Table3[customer_no],Table3[hsplt_handled],"NOT FOUND")</f>
        <v>tier - 2</v>
      </c>
      <c r="Q2111" t="str">
        <f>_xlfn.XLOOKUP(A2111,Table3[customer_no],Table3[city_handled],"NOT FOUND")</f>
        <v>tier - 2</v>
      </c>
      <c r="R2111" t="str">
        <f>_xlfn.XLOOKUP(A2111,Table3[customer_no],Table3[state_id],"NOT FOUND")</f>
        <v>R1024</v>
      </c>
      <c r="S2111" s="34" cm="1">
        <f t="array" ref="S2111">_xlfn.XLOOKUP(A2111,Table3[customer_no],'Hospitalisation Details'!$F$2:$F$2344,"NOT FOUND")</f>
        <v>2207.6999999999998</v>
      </c>
      <c r="T2111" t="str">
        <f>_xlfn.XLOOKUP(A2111,Table2[Customer ID],Table2[BMI_category],"NOT FOUND")</f>
        <v>Obesity</v>
      </c>
      <c r="U2111" s="7">
        <f>_xlfn.XLOOKUP(A2111,Table2[Customer ID],Table2[no of surgery],"NOT FOUND")</f>
        <v>1</v>
      </c>
      <c r="V2111" t="str">
        <f>_xlfn.XLOOKUP(A2111,Table2[Customer ID],Table2[smoker_missing],"NOT FOUND")</f>
        <v>No</v>
      </c>
      <c r="W2111" t="str">
        <f t="shared" si="32"/>
        <v>Normal</v>
      </c>
      <c r="X2111" s="37">
        <f>SUM(Table5[[#This Row],[Title]:[Diabetes Level]])</f>
        <v>42479.454999999994</v>
      </c>
    </row>
    <row r="2112" spans="1:24" x14ac:dyDescent="0.25">
      <c r="A2112" t="s">
        <v>254</v>
      </c>
      <c r="B2112" t="str">
        <f>VLOOKUP(A2112,'Customer Names'!$A$2:$E$2336,3,FALSE)</f>
        <v>Ms.</v>
      </c>
      <c r="C2112" t="str">
        <f>_xlfn.XLOOKUP(A2112,$A$2:$A$2336,'Customer Names'!$D$2:$D$2336,"NOT FOUND")</f>
        <v>Mona</v>
      </c>
      <c r="D2112" t="str">
        <f>_xlfn.XLOOKUP(A2112,$A$2:$A$2336,'Customer Names'!$E$2:$E$2336,"NOT FOUND")</f>
        <v>Rydland</v>
      </c>
      <c r="E2112" cm="1">
        <f t="array" ref="E2112">_xlfn.XLOOKUP(A2112,$A$2:$A$2336,Table2[BMI],"NOT FOUND")</f>
        <v>31.92</v>
      </c>
      <c r="F2112" cm="1">
        <f t="array" ref="F2112">_xlfn.XLOOKUP(A2112,$A$2:$A$2336,Table2[HBA1C],"NOT FOUND")</f>
        <v>5.04</v>
      </c>
      <c r="G2112" t="str" cm="1">
        <f t="array" ref="G2112">_xlfn.XLOOKUP(A2112,$A$2:$A$2336,Table2[Heart Issues],"NOT FOUND")</f>
        <v>No</v>
      </c>
      <c r="H2112" t="str" cm="1">
        <f t="array" ref="H2112">_xlfn.XLOOKUP(A2112,$A$2:$A$2336,Table2[Any Transplants],"NOT FOUND")</f>
        <v>yes</v>
      </c>
      <c r="I2112" t="str" cm="1">
        <f t="array" ref="I2112">_xlfn.XLOOKUP(A2112,$A$2:$A$2336,Table2[Cancer history],"NOT FOUND")</f>
        <v>No</v>
      </c>
      <c r="J2112" t="str">
        <f>_xlfn.XLOOKUP(A2112,Table3[customer_no],Table3[month],"NOT FOUND")</f>
        <v>Nov</v>
      </c>
      <c r="K2112" s="7">
        <f>_xlfn.XLOOKUP(A2112,Table3[customer_no],Table3[year_average],"NOT FOUND")</f>
        <v>2004</v>
      </c>
      <c r="L2112" cm="1">
        <f t="array" ref="L2112">_xlfn.XLOOKUP(A2112,Table3[customer_no],'Hospitalisation Details'!$D$2:$D$2344,"NOT FOUND")</f>
        <v>13</v>
      </c>
      <c r="M2112" s="33">
        <f>_xlfn.XLOOKUP(A2112,Table3[customer_no],Table3[dd/mm/yy],"NOT FOUND")</f>
        <v>38304</v>
      </c>
      <c r="N2112">
        <f>_xlfn.XLOOKUP(A2112,Table3[customer_no],Table3[age],"NOT FOUND")</f>
        <v>18</v>
      </c>
      <c r="O2112" cm="1">
        <f t="array" ref="O2112">_xlfn.XLOOKUP(A2112,Table3[customer_no],'Hospitalisation Details'!$E$2:$E$2344,"NOT FOUND")</f>
        <v>0</v>
      </c>
      <c r="P2112" t="str">
        <f>_xlfn.XLOOKUP(A2112,Table3[customer_no],Table3[hsplt_handled],"NOT FOUND")</f>
        <v>tier - 2</v>
      </c>
      <c r="Q2112" t="str">
        <f>_xlfn.XLOOKUP(A2112,Table3[customer_no],Table3[city_handled],"NOT FOUND")</f>
        <v>tier - 3</v>
      </c>
      <c r="R2112" t="str">
        <f>_xlfn.XLOOKUP(A2112,Table3[customer_no],Table3[state_id],"NOT FOUND")</f>
        <v>R1024</v>
      </c>
      <c r="S2112" s="34" cm="1">
        <f t="array" ref="S2112">_xlfn.XLOOKUP(A2112,Table3[customer_no],'Hospitalisation Details'!$F$2:$F$2344,"NOT FOUND")</f>
        <v>2205.98</v>
      </c>
      <c r="T2112" t="str">
        <f>_xlfn.XLOOKUP(A2112,Table2[Customer ID],Table2[BMI_category],"NOT FOUND")</f>
        <v>Obesity</v>
      </c>
      <c r="U2112" s="7">
        <f>_xlfn.XLOOKUP(A2112,Table2[Customer ID],Table2[no of surgery],"NOT FOUND")</f>
        <v>1</v>
      </c>
      <c r="V2112" t="str">
        <f>_xlfn.XLOOKUP(A2112,Table2[Customer ID],Table2[smoker_missing],"NOT FOUND")</f>
        <v>No</v>
      </c>
      <c r="W2112" t="str">
        <f t="shared" si="32"/>
        <v>Normal</v>
      </c>
      <c r="X2112" s="37">
        <f>SUM(Table5[[#This Row],[Title]:[Diabetes Level]])</f>
        <v>42582.94</v>
      </c>
    </row>
    <row r="2113" spans="1:24" x14ac:dyDescent="0.25">
      <c r="A2113" t="s">
        <v>253</v>
      </c>
      <c r="B2113" t="str">
        <f>VLOOKUP(A2113,'Customer Names'!$A$2:$E$2336,3,FALSE)</f>
        <v>Ms.</v>
      </c>
      <c r="C2113" t="str">
        <f>_xlfn.XLOOKUP(A2113,$A$2:$A$2336,'Customer Names'!$D$2:$D$2336,"NOT FOUND")</f>
        <v>Kristin R.</v>
      </c>
      <c r="D2113" t="str">
        <f>_xlfn.XLOOKUP(A2113,$A$2:$A$2336,'Customer Names'!$E$2:$E$2336,"NOT FOUND")</f>
        <v>Vespa</v>
      </c>
      <c r="E2113" cm="1">
        <f t="array" ref="E2113">_xlfn.XLOOKUP(A2113,$A$2:$A$2336,Table2[BMI],"NOT FOUND")</f>
        <v>30.305</v>
      </c>
      <c r="F2113" cm="1">
        <f t="array" ref="F2113">_xlfn.XLOOKUP(A2113,$A$2:$A$2336,Table2[HBA1C],"NOT FOUND")</f>
        <v>5.08</v>
      </c>
      <c r="G2113" t="str" cm="1">
        <f t="array" ref="G2113">_xlfn.XLOOKUP(A2113,$A$2:$A$2336,Table2[Heart Issues],"NOT FOUND")</f>
        <v>No</v>
      </c>
      <c r="H2113" t="str" cm="1">
        <f t="array" ref="H2113">_xlfn.XLOOKUP(A2113,$A$2:$A$2336,Table2[Any Transplants],"NOT FOUND")</f>
        <v>yes</v>
      </c>
      <c r="I2113" t="str" cm="1">
        <f t="array" ref="I2113">_xlfn.XLOOKUP(A2113,$A$2:$A$2336,Table2[Cancer history],"NOT FOUND")</f>
        <v>No</v>
      </c>
      <c r="J2113" t="str">
        <f>_xlfn.XLOOKUP(A2113,Table3[customer_no],Table3[month],"NOT FOUND")</f>
        <v>Oct</v>
      </c>
      <c r="K2113" s="7">
        <f>_xlfn.XLOOKUP(A2113,Table3[customer_no],Table3[year_average],"NOT FOUND")</f>
        <v>2004</v>
      </c>
      <c r="L2113" cm="1">
        <f t="array" ref="L2113">_xlfn.XLOOKUP(A2113,Table3[customer_no],'Hospitalisation Details'!$D$2:$D$2344,"NOT FOUND")</f>
        <v>28</v>
      </c>
      <c r="M2113" s="33">
        <f>_xlfn.XLOOKUP(A2113,Table3[customer_no],Table3[dd/mm/yy],"NOT FOUND")</f>
        <v>38288</v>
      </c>
      <c r="N2113">
        <f>_xlfn.XLOOKUP(A2113,Table3[customer_no],Table3[age],"NOT FOUND")</f>
        <v>18</v>
      </c>
      <c r="O2113" cm="1">
        <f t="array" ref="O2113">_xlfn.XLOOKUP(A2113,Table3[customer_no],'Hospitalisation Details'!$E$2:$E$2344,"NOT FOUND")</f>
        <v>0</v>
      </c>
      <c r="P2113" t="str">
        <f>_xlfn.XLOOKUP(A2113,Table3[customer_no],Table3[hsplt_handled],"NOT FOUND")</f>
        <v>tier - 2</v>
      </c>
      <c r="Q2113" t="str">
        <f>_xlfn.XLOOKUP(A2113,Table3[customer_no],Table3[city_handled],"NOT FOUND")</f>
        <v>tier - 2</v>
      </c>
      <c r="R2113" t="str">
        <f>_xlfn.XLOOKUP(A2113,Table3[customer_no],Table3[state_id],"NOT FOUND")</f>
        <v>R1024</v>
      </c>
      <c r="S2113" s="34" cm="1">
        <f t="array" ref="S2113">_xlfn.XLOOKUP(A2113,Table3[customer_no],'Hospitalisation Details'!$F$2:$F$2344,"NOT FOUND")</f>
        <v>2203.7399999999998</v>
      </c>
      <c r="T2113" t="str">
        <f>_xlfn.XLOOKUP(A2113,Table2[Customer ID],Table2[BMI_category],"NOT FOUND")</f>
        <v>Obesity</v>
      </c>
      <c r="U2113" s="7">
        <f>_xlfn.XLOOKUP(A2113,Table2[Customer ID],Table2[no of surgery],"NOT FOUND")</f>
        <v>1</v>
      </c>
      <c r="V2113" t="str">
        <f>_xlfn.XLOOKUP(A2113,Table2[Customer ID],Table2[smoker_missing],"NOT FOUND")</f>
        <v>No</v>
      </c>
      <c r="W2113" t="str">
        <f t="shared" si="32"/>
        <v>Normal</v>
      </c>
      <c r="X2113" s="37">
        <f>SUM(Table5[[#This Row],[Title]:[Diabetes Level]])</f>
        <v>42578.125</v>
      </c>
    </row>
    <row r="2114" spans="1:24" x14ac:dyDescent="0.25">
      <c r="A2114" t="s">
        <v>252</v>
      </c>
      <c r="B2114" t="str">
        <f>VLOOKUP(A2114,'Customer Names'!$A$2:$E$2336,3,FALSE)</f>
        <v>Ms.</v>
      </c>
      <c r="C2114" t="str">
        <f>_xlfn.XLOOKUP(A2114,$A$2:$A$2336,'Customer Names'!$D$2:$D$2336,"NOT FOUND")</f>
        <v>Beth</v>
      </c>
      <c r="D2114" t="str">
        <f>_xlfn.XLOOKUP(A2114,$A$2:$A$2336,'Customer Names'!$E$2:$E$2336,"NOT FOUND")</f>
        <v>Meadows</v>
      </c>
      <c r="E2114" cm="1">
        <f t="array" ref="E2114">_xlfn.XLOOKUP(A2114,$A$2:$A$2336,Table2[BMI],"NOT FOUND")</f>
        <v>30.114999999999998</v>
      </c>
      <c r="F2114" cm="1">
        <f t="array" ref="F2114">_xlfn.XLOOKUP(A2114,$A$2:$A$2336,Table2[HBA1C],"NOT FOUND")</f>
        <v>4.38</v>
      </c>
      <c r="G2114" t="str" cm="1">
        <f t="array" ref="G2114">_xlfn.XLOOKUP(A2114,$A$2:$A$2336,Table2[Heart Issues],"NOT FOUND")</f>
        <v>No</v>
      </c>
      <c r="H2114" t="str" cm="1">
        <f t="array" ref="H2114">_xlfn.XLOOKUP(A2114,$A$2:$A$2336,Table2[Any Transplants],"NOT FOUND")</f>
        <v>yes</v>
      </c>
      <c r="I2114" t="str" cm="1">
        <f t="array" ref="I2114">_xlfn.XLOOKUP(A2114,$A$2:$A$2336,Table2[Cancer history],"NOT FOUND")</f>
        <v>No</v>
      </c>
      <c r="J2114" t="str">
        <f>_xlfn.XLOOKUP(A2114,Table3[customer_no],Table3[month],"NOT FOUND")</f>
        <v>Aug</v>
      </c>
      <c r="K2114" s="7">
        <f>_xlfn.XLOOKUP(A2114,Table3[customer_no],Table3[year_average],"NOT FOUND")</f>
        <v>2004</v>
      </c>
      <c r="L2114" cm="1">
        <f t="array" ref="L2114">_xlfn.XLOOKUP(A2114,Table3[customer_no],'Hospitalisation Details'!$D$2:$D$2344,"NOT FOUND")</f>
        <v>6</v>
      </c>
      <c r="M2114" s="33">
        <f>_xlfn.XLOOKUP(A2114,Table3[customer_no],Table3[dd/mm/yy],"NOT FOUND")</f>
        <v>38205</v>
      </c>
      <c r="N2114">
        <f>_xlfn.XLOOKUP(A2114,Table3[customer_no],Table3[age],"NOT FOUND")</f>
        <v>18</v>
      </c>
      <c r="O2114" cm="1">
        <f t="array" ref="O2114">_xlfn.XLOOKUP(A2114,Table3[customer_no],'Hospitalisation Details'!$E$2:$E$2344,"NOT FOUND")</f>
        <v>0</v>
      </c>
      <c r="P2114" t="str">
        <f>_xlfn.XLOOKUP(A2114,Table3[customer_no],Table3[hsplt_handled],"NOT FOUND")</f>
        <v>tier - 2</v>
      </c>
      <c r="Q2114" t="str">
        <f>_xlfn.XLOOKUP(A2114,Table3[customer_no],Table3[city_handled],"NOT FOUND")</f>
        <v>tier - 2</v>
      </c>
      <c r="R2114" t="str">
        <f>_xlfn.XLOOKUP(A2114,Table3[customer_no],Table3[state_id],"NOT FOUND")</f>
        <v>R1024</v>
      </c>
      <c r="S2114" s="34" cm="1">
        <f t="array" ref="S2114">_xlfn.XLOOKUP(A2114,Table3[customer_no],'Hospitalisation Details'!$F$2:$F$2344,"NOT FOUND")</f>
        <v>2203.4699999999998</v>
      </c>
      <c r="T2114" t="str">
        <f>_xlfn.XLOOKUP(A2114,Table2[Customer ID],Table2[BMI_category],"NOT FOUND")</f>
        <v>Obesity</v>
      </c>
      <c r="U2114" s="7">
        <f>_xlfn.XLOOKUP(A2114,Table2[Customer ID],Table2[no of surgery],"NOT FOUND")</f>
        <v>1</v>
      </c>
      <c r="V2114" t="str">
        <f>_xlfn.XLOOKUP(A2114,Table2[Customer ID],Table2[smoker_missing],"NOT FOUND")</f>
        <v>No</v>
      </c>
      <c r="W2114" t="str">
        <f t="shared" si="32"/>
        <v>Normal</v>
      </c>
      <c r="X2114" s="37">
        <f>SUM(Table5[[#This Row],[Title]:[Diabetes Level]])</f>
        <v>42471.965000000004</v>
      </c>
    </row>
    <row r="2115" spans="1:24" x14ac:dyDescent="0.25">
      <c r="A2115" t="s">
        <v>251</v>
      </c>
      <c r="B2115" t="str">
        <f>VLOOKUP(A2115,'Customer Names'!$A$2:$E$2336,3,FALSE)</f>
        <v>Ms.</v>
      </c>
      <c r="C2115" t="str">
        <f>_xlfn.XLOOKUP(A2115,$A$2:$A$2336,'Customer Names'!$D$2:$D$2336,"NOT FOUND")</f>
        <v>Allison</v>
      </c>
      <c r="D2115" t="str">
        <f>_xlfn.XLOOKUP(A2115,$A$2:$A$2336,'Customer Names'!$E$2:$E$2336,"NOT FOUND")</f>
        <v>Toppen</v>
      </c>
      <c r="E2115" cm="1">
        <f t="array" ref="E2115">_xlfn.XLOOKUP(A2115,$A$2:$A$2336,Table2[BMI],"NOT FOUND")</f>
        <v>24.09</v>
      </c>
      <c r="F2115" cm="1">
        <f t="array" ref="F2115">_xlfn.XLOOKUP(A2115,$A$2:$A$2336,Table2[HBA1C],"NOT FOUND")</f>
        <v>4.79</v>
      </c>
      <c r="G2115" t="str" cm="1">
        <f t="array" ref="G2115">_xlfn.XLOOKUP(A2115,$A$2:$A$2336,Table2[Heart Issues],"NOT FOUND")</f>
        <v>No</v>
      </c>
      <c r="H2115" t="str" cm="1">
        <f t="array" ref="H2115">_xlfn.XLOOKUP(A2115,$A$2:$A$2336,Table2[Any Transplants],"NOT FOUND")</f>
        <v>yes</v>
      </c>
      <c r="I2115" t="str" cm="1">
        <f t="array" ref="I2115">_xlfn.XLOOKUP(A2115,$A$2:$A$2336,Table2[Cancer history],"NOT FOUND")</f>
        <v>No</v>
      </c>
      <c r="J2115" t="str">
        <f>_xlfn.XLOOKUP(A2115,Table3[customer_no],Table3[month],"NOT FOUND")</f>
        <v>Jul</v>
      </c>
      <c r="K2115" s="7">
        <f>_xlfn.XLOOKUP(A2115,Table3[customer_no],Table3[year_average],"NOT FOUND")</f>
        <v>2004</v>
      </c>
      <c r="L2115" cm="1">
        <f t="array" ref="L2115">_xlfn.XLOOKUP(A2115,Table3[customer_no],'Hospitalisation Details'!$D$2:$D$2344,"NOT FOUND")</f>
        <v>27</v>
      </c>
      <c r="M2115" s="33">
        <f>_xlfn.XLOOKUP(A2115,Table3[customer_no],Table3[dd/mm/yy],"NOT FOUND")</f>
        <v>38195</v>
      </c>
      <c r="N2115">
        <f>_xlfn.XLOOKUP(A2115,Table3[customer_no],Table3[age],"NOT FOUND")</f>
        <v>18</v>
      </c>
      <c r="O2115" cm="1">
        <f t="array" ref="O2115">_xlfn.XLOOKUP(A2115,Table3[customer_no],'Hospitalisation Details'!$E$2:$E$2344,"NOT FOUND")</f>
        <v>1</v>
      </c>
      <c r="P2115" t="str">
        <f>_xlfn.XLOOKUP(A2115,Table3[customer_no],Table3[hsplt_handled],"NOT FOUND")</f>
        <v>tier - 2</v>
      </c>
      <c r="Q2115" t="str">
        <f>_xlfn.XLOOKUP(A2115,Table3[customer_no],Table3[city_handled],"NOT FOUND")</f>
        <v>tier - 3</v>
      </c>
      <c r="R2115" t="str">
        <f>_xlfn.XLOOKUP(A2115,Table3[customer_no],Table3[state_id],"NOT FOUND")</f>
        <v>R1013</v>
      </c>
      <c r="S2115" s="34" cm="1">
        <f t="array" ref="S2115">_xlfn.XLOOKUP(A2115,Table3[customer_no],'Hospitalisation Details'!$F$2:$F$2344,"NOT FOUND")</f>
        <v>2201.1</v>
      </c>
      <c r="T2115" t="str">
        <f>_xlfn.XLOOKUP(A2115,Table2[Customer ID],Table2[BMI_category],"NOT FOUND")</f>
        <v>Normal Weight</v>
      </c>
      <c r="U2115" s="7">
        <f>_xlfn.XLOOKUP(A2115,Table2[Customer ID],Table2[no of surgery],"NOT FOUND")</f>
        <v>1</v>
      </c>
      <c r="V2115" t="str">
        <f>_xlfn.XLOOKUP(A2115,Table2[Customer ID],Table2[smoker_missing],"NOT FOUND")</f>
        <v>No</v>
      </c>
      <c r="W2115" t="str">
        <f t="shared" ref="W2115:W2178" si="33">IF(F2115&lt;5.7, "Normal", IF(AND(F2115&gt;=5.7, F2115&lt;=6.4), "Prediabetes", "Diabetes"))</f>
        <v>Normal</v>
      </c>
      <c r="X2115" s="37">
        <f>SUM(Table5[[#This Row],[Title]:[Diabetes Level]])</f>
        <v>42475.979999999996</v>
      </c>
    </row>
    <row r="2116" spans="1:24" x14ac:dyDescent="0.25">
      <c r="A2116" t="s">
        <v>250</v>
      </c>
      <c r="B2116" t="str">
        <f>VLOOKUP(A2116,'Customer Names'!$A$2:$E$2336,3,FALSE)</f>
        <v>Ms.</v>
      </c>
      <c r="C2116" t="str">
        <f>_xlfn.XLOOKUP(A2116,$A$2:$A$2336,'Customer Names'!$D$2:$D$2336,"NOT FOUND")</f>
        <v>Ashley E</v>
      </c>
      <c r="D2116" t="str">
        <f>_xlfn.XLOOKUP(A2116,$A$2:$A$2336,'Customer Names'!$E$2:$E$2336,"NOT FOUND")</f>
        <v>Ermer</v>
      </c>
      <c r="E2116" cm="1">
        <f t="array" ref="E2116">_xlfn.XLOOKUP(A2116,$A$2:$A$2336,Table2[BMI],"NOT FOUND")</f>
        <v>28.215</v>
      </c>
      <c r="F2116" cm="1">
        <f t="array" ref="F2116">_xlfn.XLOOKUP(A2116,$A$2:$A$2336,Table2[HBA1C],"NOT FOUND")</f>
        <v>4.21</v>
      </c>
      <c r="G2116" t="str" cm="1">
        <f t="array" ref="G2116">_xlfn.XLOOKUP(A2116,$A$2:$A$2336,Table2[Heart Issues],"NOT FOUND")</f>
        <v>No</v>
      </c>
      <c r="H2116" t="str" cm="1">
        <f t="array" ref="H2116">_xlfn.XLOOKUP(A2116,$A$2:$A$2336,Table2[Any Transplants],"NOT FOUND")</f>
        <v>yes</v>
      </c>
      <c r="I2116" t="str" cm="1">
        <f t="array" ref="I2116">_xlfn.XLOOKUP(A2116,$A$2:$A$2336,Table2[Cancer history],"NOT FOUND")</f>
        <v>No</v>
      </c>
      <c r="J2116" t="str">
        <f>_xlfn.XLOOKUP(A2116,Table3[customer_no],Table3[month],"NOT FOUND")</f>
        <v>Sep</v>
      </c>
      <c r="K2116" s="7">
        <f>_xlfn.XLOOKUP(A2116,Table3[customer_no],Table3[year_average],"NOT FOUND")</f>
        <v>2004</v>
      </c>
      <c r="L2116" cm="1">
        <f t="array" ref="L2116">_xlfn.XLOOKUP(A2116,Table3[customer_no],'Hospitalisation Details'!$D$2:$D$2344,"NOT FOUND")</f>
        <v>12</v>
      </c>
      <c r="M2116" s="33">
        <f>_xlfn.XLOOKUP(A2116,Table3[customer_no],Table3[dd/mm/yy],"NOT FOUND")</f>
        <v>38242</v>
      </c>
      <c r="N2116">
        <f>_xlfn.XLOOKUP(A2116,Table3[customer_no],Table3[age],"NOT FOUND")</f>
        <v>18</v>
      </c>
      <c r="O2116" cm="1">
        <f t="array" ref="O2116">_xlfn.XLOOKUP(A2116,Table3[customer_no],'Hospitalisation Details'!$E$2:$E$2344,"NOT FOUND")</f>
        <v>0</v>
      </c>
      <c r="P2116" t="str">
        <f>_xlfn.XLOOKUP(A2116,Table3[customer_no],Table3[hsplt_handled],"NOT FOUND")</f>
        <v>tier - 2</v>
      </c>
      <c r="Q2116" t="str">
        <f>_xlfn.XLOOKUP(A2116,Table3[customer_no],Table3[city_handled],"NOT FOUND")</f>
        <v>tier - 2</v>
      </c>
      <c r="R2116" t="str">
        <f>_xlfn.XLOOKUP(A2116,Table3[customer_no],Table3[state_id],"NOT FOUND")</f>
        <v>R1024</v>
      </c>
      <c r="S2116" s="34" cm="1">
        <f t="array" ref="S2116">_xlfn.XLOOKUP(A2116,Table3[customer_no],'Hospitalisation Details'!$F$2:$F$2344,"NOT FOUND")</f>
        <v>2200.83</v>
      </c>
      <c r="T2116" t="str">
        <f>_xlfn.XLOOKUP(A2116,Table2[Customer ID],Table2[BMI_category],"NOT FOUND")</f>
        <v>Overweight</v>
      </c>
      <c r="U2116" s="7">
        <f>_xlfn.XLOOKUP(A2116,Table2[Customer ID],Table2[no of surgery],"NOT FOUND")</f>
        <v>1</v>
      </c>
      <c r="V2116" t="str">
        <f>_xlfn.XLOOKUP(A2116,Table2[Customer ID],Table2[smoker_missing],"NOT FOUND")</f>
        <v>No</v>
      </c>
      <c r="W2116" t="str">
        <f t="shared" si="33"/>
        <v>Normal</v>
      </c>
      <c r="X2116" s="37">
        <f>SUM(Table5[[#This Row],[Title]:[Diabetes Level]])</f>
        <v>42510.255000000005</v>
      </c>
    </row>
    <row r="2117" spans="1:24" x14ac:dyDescent="0.25">
      <c r="A2117" t="s">
        <v>248</v>
      </c>
      <c r="B2117" t="str">
        <f>VLOOKUP(A2117,'Customer Names'!$A$2:$E$2336,3,FALSE)</f>
        <v>Ms.</v>
      </c>
      <c r="C2117" t="str">
        <f>_xlfn.XLOOKUP(A2117,$A$2:$A$2336,'Customer Names'!$D$2:$D$2336,"NOT FOUND")</f>
        <v>Hilary K.</v>
      </c>
      <c r="D2117" t="str">
        <f>_xlfn.XLOOKUP(A2117,$A$2:$A$2336,'Customer Names'!$E$2:$E$2336,"NOT FOUND")</f>
        <v>Dionne</v>
      </c>
      <c r="E2117" cm="1">
        <f t="array" ref="E2117">_xlfn.XLOOKUP(A2117,$A$2:$A$2336,Table2[BMI],"NOT FOUND")</f>
        <v>26.315000000000001</v>
      </c>
      <c r="F2117" cm="1">
        <f t="array" ref="F2117">_xlfn.XLOOKUP(A2117,$A$2:$A$2336,Table2[HBA1C],"NOT FOUND")</f>
        <v>5.47</v>
      </c>
      <c r="G2117" t="str" cm="1">
        <f t="array" ref="G2117">_xlfn.XLOOKUP(A2117,$A$2:$A$2336,Table2[Heart Issues],"NOT FOUND")</f>
        <v>No</v>
      </c>
      <c r="H2117" t="str" cm="1">
        <f t="array" ref="H2117">_xlfn.XLOOKUP(A2117,$A$2:$A$2336,Table2[Any Transplants],"NOT FOUND")</f>
        <v>yes</v>
      </c>
      <c r="I2117" t="str" cm="1">
        <f t="array" ref="I2117">_xlfn.XLOOKUP(A2117,$A$2:$A$2336,Table2[Cancer history],"NOT FOUND")</f>
        <v>No</v>
      </c>
      <c r="J2117" t="str">
        <f>_xlfn.XLOOKUP(A2117,Table3[customer_no],Table3[month],"NOT FOUND")</f>
        <v>Sep</v>
      </c>
      <c r="K2117" s="7">
        <f>_xlfn.XLOOKUP(A2117,Table3[customer_no],Table3[year_average],"NOT FOUND")</f>
        <v>2004</v>
      </c>
      <c r="L2117" cm="1">
        <f t="array" ref="L2117">_xlfn.XLOOKUP(A2117,Table3[customer_no],'Hospitalisation Details'!$D$2:$D$2344,"NOT FOUND")</f>
        <v>3</v>
      </c>
      <c r="M2117" s="33">
        <f>_xlfn.XLOOKUP(A2117,Table3[customer_no],Table3[dd/mm/yy],"NOT FOUND")</f>
        <v>38233</v>
      </c>
      <c r="N2117">
        <f>_xlfn.XLOOKUP(A2117,Table3[customer_no],Table3[age],"NOT FOUND")</f>
        <v>18</v>
      </c>
      <c r="O2117" cm="1">
        <f t="array" ref="O2117">_xlfn.XLOOKUP(A2117,Table3[customer_no],'Hospitalisation Details'!$E$2:$E$2344,"NOT FOUND")</f>
        <v>0</v>
      </c>
      <c r="P2117" t="str">
        <f>_xlfn.XLOOKUP(A2117,Table3[customer_no],Table3[hsplt_handled],"NOT FOUND")</f>
        <v>tier - 2</v>
      </c>
      <c r="Q2117" t="str">
        <f>_xlfn.XLOOKUP(A2117,Table3[customer_no],Table3[city_handled],"NOT FOUND")</f>
        <v>tier - 1</v>
      </c>
      <c r="R2117" t="str">
        <f>_xlfn.XLOOKUP(A2117,Table3[customer_no],Table3[state_id],"NOT FOUND")</f>
        <v>R1023</v>
      </c>
      <c r="S2117" s="34" cm="1">
        <f t="array" ref="S2117">_xlfn.XLOOKUP(A2117,Table3[customer_no],'Hospitalisation Details'!$F$2:$F$2344,"NOT FOUND")</f>
        <v>2198.19</v>
      </c>
      <c r="T2117" t="str">
        <f>_xlfn.XLOOKUP(A2117,Table2[Customer ID],Table2[BMI_category],"NOT FOUND")</f>
        <v>Overweight</v>
      </c>
      <c r="U2117" s="7">
        <f>_xlfn.XLOOKUP(A2117,Table2[Customer ID],Table2[no of surgery],"NOT FOUND")</f>
        <v>1</v>
      </c>
      <c r="V2117" t="str">
        <f>_xlfn.XLOOKUP(A2117,Table2[Customer ID],Table2[smoker_missing],"NOT FOUND")</f>
        <v>No</v>
      </c>
      <c r="W2117" t="str">
        <f t="shared" si="33"/>
        <v>Normal</v>
      </c>
      <c r="X2117" s="37">
        <f>SUM(Table5[[#This Row],[Title]:[Diabetes Level]])</f>
        <v>42488.975000000006</v>
      </c>
    </row>
    <row r="2118" spans="1:24" x14ac:dyDescent="0.25">
      <c r="A2118" t="s">
        <v>246</v>
      </c>
      <c r="B2118" t="str">
        <f>VLOOKUP(A2118,'Customer Names'!$A$2:$E$2336,3,FALSE)</f>
        <v>Ms.</v>
      </c>
      <c r="C2118" t="str">
        <f>_xlfn.XLOOKUP(A2118,$A$2:$A$2336,'Customer Names'!$D$2:$D$2336,"NOT FOUND")</f>
        <v>Dominique</v>
      </c>
      <c r="D2118" t="str">
        <f>_xlfn.XLOOKUP(A2118,$A$2:$A$2336,'Customer Names'!$E$2:$E$2336,"NOT FOUND")</f>
        <v>Stasulli</v>
      </c>
      <c r="E2118" cm="1">
        <f t="array" ref="E2118">_xlfn.XLOOKUP(A2118,$A$2:$A$2336,Table2[BMI],"NOT FOUND")</f>
        <v>25.08</v>
      </c>
      <c r="F2118" cm="1">
        <f t="array" ref="F2118">_xlfn.XLOOKUP(A2118,$A$2:$A$2336,Table2[HBA1C],"NOT FOUND")</f>
        <v>5.09</v>
      </c>
      <c r="G2118" t="str" cm="1">
        <f t="array" ref="G2118">_xlfn.XLOOKUP(A2118,$A$2:$A$2336,Table2[Heart Issues],"NOT FOUND")</f>
        <v>No</v>
      </c>
      <c r="H2118" t="str" cm="1">
        <f t="array" ref="H2118">_xlfn.XLOOKUP(A2118,$A$2:$A$2336,Table2[Any Transplants],"NOT FOUND")</f>
        <v>yes</v>
      </c>
      <c r="I2118" t="str" cm="1">
        <f t="array" ref="I2118">_xlfn.XLOOKUP(A2118,$A$2:$A$2336,Table2[Cancer history],"NOT FOUND")</f>
        <v>No</v>
      </c>
      <c r="J2118" t="str">
        <f>_xlfn.XLOOKUP(A2118,Table3[customer_no],Table3[month],"NOT FOUND")</f>
        <v>Dec</v>
      </c>
      <c r="K2118" s="7">
        <f>_xlfn.XLOOKUP(A2118,Table3[customer_no],Table3[year_average],"NOT FOUND")</f>
        <v>2004</v>
      </c>
      <c r="L2118" cm="1">
        <f t="array" ref="L2118">_xlfn.XLOOKUP(A2118,Table3[customer_no],'Hospitalisation Details'!$D$2:$D$2344,"NOT FOUND")</f>
        <v>7</v>
      </c>
      <c r="M2118" s="33">
        <f>_xlfn.XLOOKUP(A2118,Table3[customer_no],Table3[dd/mm/yy],"NOT FOUND")</f>
        <v>38328</v>
      </c>
      <c r="N2118">
        <f>_xlfn.XLOOKUP(A2118,Table3[customer_no],Table3[age],"NOT FOUND")</f>
        <v>18</v>
      </c>
      <c r="O2118" cm="1">
        <f t="array" ref="O2118">_xlfn.XLOOKUP(A2118,Table3[customer_no],'Hospitalisation Details'!$E$2:$E$2344,"NOT FOUND")</f>
        <v>0</v>
      </c>
      <c r="P2118" t="str">
        <f>_xlfn.XLOOKUP(A2118,Table3[customer_no],Table3[hsplt_handled],"NOT FOUND")</f>
        <v>tier - 2</v>
      </c>
      <c r="Q2118" t="str">
        <f>_xlfn.XLOOKUP(A2118,Table3[customer_no],Table3[city_handled],"NOT FOUND")</f>
        <v>tier - 3</v>
      </c>
      <c r="R2118" t="str">
        <f>_xlfn.XLOOKUP(A2118,Table3[customer_no],Table3[state_id],"NOT FOUND")</f>
        <v>R1024</v>
      </c>
      <c r="S2118" s="34" cm="1">
        <f t="array" ref="S2118">_xlfn.XLOOKUP(A2118,Table3[customer_no],'Hospitalisation Details'!$F$2:$F$2344,"NOT FOUND")</f>
        <v>2196.4699999999998</v>
      </c>
      <c r="T2118" t="str">
        <f>_xlfn.XLOOKUP(A2118,Table2[Customer ID],Table2[BMI_category],"NOT FOUND")</f>
        <v>Overweight</v>
      </c>
      <c r="U2118" s="7">
        <f>_xlfn.XLOOKUP(A2118,Table2[Customer ID],Table2[no of surgery],"NOT FOUND")</f>
        <v>1</v>
      </c>
      <c r="V2118" t="str">
        <f>_xlfn.XLOOKUP(A2118,Table2[Customer ID],Table2[smoker_missing],"NOT FOUND")</f>
        <v>No</v>
      </c>
      <c r="W2118" t="str">
        <f t="shared" si="33"/>
        <v>Normal</v>
      </c>
      <c r="X2118" s="37">
        <f>SUM(Table5[[#This Row],[Title]:[Diabetes Level]])</f>
        <v>42584.639999999999</v>
      </c>
    </row>
    <row r="2119" spans="1:24" x14ac:dyDescent="0.25">
      <c r="A2119" t="s">
        <v>245</v>
      </c>
      <c r="B2119" t="str">
        <f>VLOOKUP(A2119,'Customer Names'!$A$2:$E$2336,3,FALSE)</f>
        <v>Mr.</v>
      </c>
      <c r="C2119" t="str">
        <f>_xlfn.XLOOKUP(A2119,$A$2:$A$2336,'Customer Names'!$D$2:$D$2336,"NOT FOUND")</f>
        <v>Carlos I</v>
      </c>
      <c r="D2119" t="str">
        <f>_xlfn.XLOOKUP(A2119,$A$2:$A$2336,'Customer Names'!$E$2:$E$2336,"NOT FOUND")</f>
        <v>Duran</v>
      </c>
      <c r="E2119" cm="1">
        <f t="array" ref="E2119">_xlfn.XLOOKUP(A2119,$A$2:$A$2336,Table2[BMI],"NOT FOUND")</f>
        <v>15.41</v>
      </c>
      <c r="F2119" cm="1">
        <f t="array" ref="F2119">_xlfn.XLOOKUP(A2119,$A$2:$A$2336,Table2[HBA1C],"NOT FOUND")</f>
        <v>5.08</v>
      </c>
      <c r="G2119" t="str" cm="1">
        <f t="array" ref="G2119">_xlfn.XLOOKUP(A2119,$A$2:$A$2336,Table2[Heart Issues],"NOT FOUND")</f>
        <v>No</v>
      </c>
      <c r="H2119" t="str" cm="1">
        <f t="array" ref="H2119">_xlfn.XLOOKUP(A2119,$A$2:$A$2336,Table2[Any Transplants],"NOT FOUND")</f>
        <v>No</v>
      </c>
      <c r="I2119" t="str" cm="1">
        <f t="array" ref="I2119">_xlfn.XLOOKUP(A2119,$A$2:$A$2336,Table2[Cancer history],"NOT FOUND")</f>
        <v>No</v>
      </c>
      <c r="J2119" t="str">
        <f>_xlfn.XLOOKUP(A2119,Table3[customer_no],Table3[month],"NOT FOUND")</f>
        <v>Dec</v>
      </c>
      <c r="K2119" s="7">
        <f>_xlfn.XLOOKUP(A2119,Table3[customer_no],Table3[year_average],"NOT FOUND")</f>
        <v>1991</v>
      </c>
      <c r="L2119" cm="1">
        <f t="array" ref="L2119">_xlfn.XLOOKUP(A2119,Table3[customer_no],'Hospitalisation Details'!$D$2:$D$2344,"NOT FOUND")</f>
        <v>16</v>
      </c>
      <c r="M2119" s="33">
        <f>_xlfn.XLOOKUP(A2119,Table3[customer_no],Table3[dd/mm/yy],"NOT FOUND")</f>
        <v>33588</v>
      </c>
      <c r="N2119">
        <f>_xlfn.XLOOKUP(A2119,Table3[customer_no],Table3[age],"NOT FOUND")</f>
        <v>31</v>
      </c>
      <c r="O2119" cm="1">
        <f t="array" ref="O2119">_xlfn.XLOOKUP(A2119,Table3[customer_no],'Hospitalisation Details'!$E$2:$E$2344,"NOT FOUND")</f>
        <v>3</v>
      </c>
      <c r="P2119" t="str">
        <f>_xlfn.XLOOKUP(A2119,Table3[customer_no],Table3[hsplt_handled],"NOT FOUND")</f>
        <v>tier - 2</v>
      </c>
      <c r="Q2119" t="str">
        <f>_xlfn.XLOOKUP(A2119,Table3[customer_no],Table3[city_handled],"NOT FOUND")</f>
        <v>tier - 2</v>
      </c>
      <c r="R2119" t="str">
        <f>_xlfn.XLOOKUP(A2119,Table3[customer_no],Table3[state_id],"NOT FOUND")</f>
        <v>R1012</v>
      </c>
      <c r="S2119" s="34" cm="1">
        <f t="array" ref="S2119">_xlfn.XLOOKUP(A2119,Table3[customer_no],'Hospitalisation Details'!$F$2:$F$2344,"NOT FOUND")</f>
        <v>2193.1999999999998</v>
      </c>
      <c r="T2119" t="str">
        <f>_xlfn.XLOOKUP(A2119,Table2[Customer ID],Table2[BMI_category],"NOT FOUND")</f>
        <v>Underweight</v>
      </c>
      <c r="U2119" s="7">
        <f>_xlfn.XLOOKUP(A2119,Table2[Customer ID],Table2[no of surgery],"NOT FOUND")</f>
        <v>0</v>
      </c>
      <c r="V2119" t="str">
        <f>_xlfn.XLOOKUP(A2119,Table2[Customer ID],Table2[smoker_missing],"NOT FOUND")</f>
        <v>No</v>
      </c>
      <c r="W2119" t="str">
        <f t="shared" si="33"/>
        <v>Normal</v>
      </c>
      <c r="X2119" s="37">
        <f>SUM(Table5[[#This Row],[Title]:[Diabetes Level]])</f>
        <v>37842.689999999995</v>
      </c>
    </row>
    <row r="2120" spans="1:24" x14ac:dyDescent="0.25">
      <c r="A2120" t="s">
        <v>244</v>
      </c>
      <c r="B2120" t="str">
        <f>VLOOKUP(A2120,'Customer Names'!$A$2:$E$2336,3,FALSE)</f>
        <v>Mr.</v>
      </c>
      <c r="C2120" t="str">
        <f>_xlfn.XLOOKUP(A2120,$A$2:$A$2336,'Customer Names'!$D$2:$D$2336,"NOT FOUND")</f>
        <v>Matthew</v>
      </c>
      <c r="D2120" t="str">
        <f>_xlfn.XLOOKUP(A2120,$A$2:$A$2336,'Customer Names'!$E$2:$E$2336,"NOT FOUND")</f>
        <v>Klundt</v>
      </c>
      <c r="E2120" cm="1">
        <f t="array" ref="E2120">_xlfn.XLOOKUP(A2120,$A$2:$A$2336,Table2[BMI],"NOT FOUND")</f>
        <v>23.83</v>
      </c>
      <c r="F2120" cm="1">
        <f t="array" ref="F2120">_xlfn.XLOOKUP(A2120,$A$2:$A$2336,Table2[HBA1C],"NOT FOUND")</f>
        <v>5.68</v>
      </c>
      <c r="G2120" t="str" cm="1">
        <f t="array" ref="G2120">_xlfn.XLOOKUP(A2120,$A$2:$A$2336,Table2[Heart Issues],"NOT FOUND")</f>
        <v>No</v>
      </c>
      <c r="H2120" t="str" cm="1">
        <f t="array" ref="H2120">_xlfn.XLOOKUP(A2120,$A$2:$A$2336,Table2[Any Transplants],"NOT FOUND")</f>
        <v>No</v>
      </c>
      <c r="I2120" t="str" cm="1">
        <f t="array" ref="I2120">_xlfn.XLOOKUP(A2120,$A$2:$A$2336,Table2[Cancer history],"NOT FOUND")</f>
        <v>No</v>
      </c>
      <c r="J2120" t="str">
        <f>_xlfn.XLOOKUP(A2120,Table3[customer_no],Table3[month],"NOT FOUND")</f>
        <v>Sep</v>
      </c>
      <c r="K2120" s="7">
        <f>_xlfn.XLOOKUP(A2120,Table3[customer_no],Table3[year_average],"NOT FOUND")</f>
        <v>1994</v>
      </c>
      <c r="L2120" cm="1">
        <f t="array" ref="L2120">_xlfn.XLOOKUP(A2120,Table3[customer_no],'Hospitalisation Details'!$D$2:$D$2344,"NOT FOUND")</f>
        <v>27</v>
      </c>
      <c r="M2120" s="33">
        <f>_xlfn.XLOOKUP(A2120,Table3[customer_no],Table3[dd/mm/yy],"NOT FOUND")</f>
        <v>34604</v>
      </c>
      <c r="N2120">
        <f>_xlfn.XLOOKUP(A2120,Table3[customer_no],Table3[age],"NOT FOUND")</f>
        <v>28</v>
      </c>
      <c r="O2120" cm="1">
        <f t="array" ref="O2120">_xlfn.XLOOKUP(A2120,Table3[customer_no],'Hospitalisation Details'!$E$2:$E$2344,"NOT FOUND")</f>
        <v>0</v>
      </c>
      <c r="P2120" t="str">
        <f>_xlfn.XLOOKUP(A2120,Table3[customer_no],Table3[hsplt_handled],"NOT FOUND")</f>
        <v>tier - 2</v>
      </c>
      <c r="Q2120" t="str">
        <f>_xlfn.XLOOKUP(A2120,Table3[customer_no],Table3[city_handled],"NOT FOUND")</f>
        <v>tier - 2</v>
      </c>
      <c r="R2120" t="str">
        <f>_xlfn.XLOOKUP(A2120,Table3[customer_no],Table3[state_id],"NOT FOUND")</f>
        <v>R1013</v>
      </c>
      <c r="S2120" s="34" cm="1">
        <f t="array" ref="S2120">_xlfn.XLOOKUP(A2120,Table3[customer_no],'Hospitalisation Details'!$F$2:$F$2344,"NOT FOUND")</f>
        <v>2170.08</v>
      </c>
      <c r="T2120" t="str">
        <f>_xlfn.XLOOKUP(A2120,Table2[Customer ID],Table2[BMI_category],"NOT FOUND")</f>
        <v>Normal Weight</v>
      </c>
      <c r="U2120" s="7">
        <f>_xlfn.XLOOKUP(A2120,Table2[Customer ID],Table2[no of surgery],"NOT FOUND")</f>
        <v>0</v>
      </c>
      <c r="V2120" t="str">
        <f>_xlfn.XLOOKUP(A2120,Table2[Customer ID],Table2[smoker_missing],"NOT FOUND")</f>
        <v>No</v>
      </c>
      <c r="W2120" t="str">
        <f t="shared" si="33"/>
        <v>Normal</v>
      </c>
      <c r="X2120" s="37">
        <f>SUM(Table5[[#This Row],[Title]:[Diabetes Level]])</f>
        <v>38852.590000000004</v>
      </c>
    </row>
    <row r="2121" spans="1:24" x14ac:dyDescent="0.25">
      <c r="A2121" t="s">
        <v>243</v>
      </c>
      <c r="B2121" t="str">
        <f>VLOOKUP(A2121,'Customer Names'!$A$2:$E$2336,3,FALSE)</f>
        <v>Ms.</v>
      </c>
      <c r="C2121" t="str">
        <f>_xlfn.XLOOKUP(A2121,$A$2:$A$2336,'Customer Names'!$D$2:$D$2336,"NOT FOUND")</f>
        <v>Kara</v>
      </c>
      <c r="D2121" t="str">
        <f>_xlfn.XLOOKUP(A2121,$A$2:$A$2336,'Customer Names'!$E$2:$E$2336,"NOT FOUND")</f>
        <v>Waters</v>
      </c>
      <c r="E2121" cm="1">
        <f t="array" ref="E2121">_xlfn.XLOOKUP(A2121,$A$2:$A$2336,Table2[BMI],"NOT FOUND")</f>
        <v>36</v>
      </c>
      <c r="F2121" cm="1">
        <f t="array" ref="F2121">_xlfn.XLOOKUP(A2121,$A$2:$A$2336,Table2[HBA1C],"NOT FOUND")</f>
        <v>4.66</v>
      </c>
      <c r="G2121" t="str" cm="1">
        <f t="array" ref="G2121">_xlfn.XLOOKUP(A2121,$A$2:$A$2336,Table2[Heart Issues],"NOT FOUND")</f>
        <v>No</v>
      </c>
      <c r="H2121" t="str" cm="1">
        <f t="array" ref="H2121">_xlfn.XLOOKUP(A2121,$A$2:$A$2336,Table2[Any Transplants],"NOT FOUND")</f>
        <v>yes</v>
      </c>
      <c r="I2121" t="str" cm="1">
        <f t="array" ref="I2121">_xlfn.XLOOKUP(A2121,$A$2:$A$2336,Table2[Cancer history],"NOT FOUND")</f>
        <v>No</v>
      </c>
      <c r="J2121" t="str">
        <f>_xlfn.XLOOKUP(A2121,Table3[customer_no],Table3[month],"NOT FOUND")</f>
        <v>Aug</v>
      </c>
      <c r="K2121" s="7">
        <f>_xlfn.XLOOKUP(A2121,Table3[customer_no],Table3[year_average],"NOT FOUND")</f>
        <v>2000</v>
      </c>
      <c r="L2121" cm="1">
        <f t="array" ref="L2121">_xlfn.XLOOKUP(A2121,Table3[customer_no],'Hospitalisation Details'!$D$2:$D$2344,"NOT FOUND")</f>
        <v>23</v>
      </c>
      <c r="M2121" s="33">
        <f>_xlfn.XLOOKUP(A2121,Table3[customer_no],Table3[dd/mm/yy],"NOT FOUND")</f>
        <v>36761</v>
      </c>
      <c r="N2121">
        <f>_xlfn.XLOOKUP(A2121,Table3[customer_no],Table3[age],"NOT FOUND")</f>
        <v>22</v>
      </c>
      <c r="O2121" cm="1">
        <f t="array" ref="O2121">_xlfn.XLOOKUP(A2121,Table3[customer_no],'Hospitalisation Details'!$E$2:$E$2344,"NOT FOUND")</f>
        <v>0</v>
      </c>
      <c r="P2121" t="str">
        <f>_xlfn.XLOOKUP(A2121,Table3[customer_no],Table3[hsplt_handled],"NOT FOUND")</f>
        <v>tier - 2</v>
      </c>
      <c r="Q2121" t="str">
        <f>_xlfn.XLOOKUP(A2121,Table3[customer_no],Table3[city_handled],"NOT FOUND")</f>
        <v>tier - 2</v>
      </c>
      <c r="R2121" t="str">
        <f>_xlfn.XLOOKUP(A2121,Table3[customer_no],Table3[state_id],"NOT FOUND")</f>
        <v>R1011</v>
      </c>
      <c r="S2121" s="34" cm="1">
        <f t="array" ref="S2121">_xlfn.XLOOKUP(A2121,Table3[customer_no],'Hospitalisation Details'!$F$2:$F$2344,"NOT FOUND")</f>
        <v>2166.73</v>
      </c>
      <c r="T2121" t="str">
        <f>_xlfn.XLOOKUP(A2121,Table2[Customer ID],Table2[BMI_category],"NOT FOUND")</f>
        <v>Obesity</v>
      </c>
      <c r="U2121" s="7">
        <f>_xlfn.XLOOKUP(A2121,Table2[Customer ID],Table2[no of surgery],"NOT FOUND")</f>
        <v>1</v>
      </c>
      <c r="V2121" t="str">
        <f>_xlfn.XLOOKUP(A2121,Table2[Customer ID],Table2[smoker_missing],"NOT FOUND")</f>
        <v>No</v>
      </c>
      <c r="W2121" t="str">
        <f t="shared" si="33"/>
        <v>Normal</v>
      </c>
      <c r="X2121" s="37">
        <f>SUM(Table5[[#This Row],[Title]:[Diabetes Level]])</f>
        <v>41014.390000000007</v>
      </c>
    </row>
    <row r="2122" spans="1:24" x14ac:dyDescent="0.25">
      <c r="A2122" t="s">
        <v>242</v>
      </c>
      <c r="B2122" t="str">
        <f>VLOOKUP(A2122,'Customer Names'!$A$2:$E$2336,3,FALSE)</f>
        <v>Ms.</v>
      </c>
      <c r="C2122" t="str">
        <f>_xlfn.XLOOKUP(A2122,$A$2:$A$2336,'Customer Names'!$D$2:$D$2336,"NOT FOUND")</f>
        <v>Sarah S</v>
      </c>
      <c r="D2122" t="str">
        <f>_xlfn.XLOOKUP(A2122,$A$2:$A$2336,'Customer Names'!$E$2:$E$2336,"NOT FOUND")</f>
        <v>Rusk</v>
      </c>
      <c r="E2122" cm="1">
        <f t="array" ref="E2122">_xlfn.XLOOKUP(A2122,$A$2:$A$2336,Table2[BMI],"NOT FOUND")</f>
        <v>28.82</v>
      </c>
      <c r="F2122" cm="1">
        <f t="array" ref="F2122">_xlfn.XLOOKUP(A2122,$A$2:$A$2336,Table2[HBA1C],"NOT FOUND")</f>
        <v>5.59</v>
      </c>
      <c r="G2122" t="str" cm="1">
        <f t="array" ref="G2122">_xlfn.XLOOKUP(A2122,$A$2:$A$2336,Table2[Heart Issues],"NOT FOUND")</f>
        <v>No</v>
      </c>
      <c r="H2122" t="str" cm="1">
        <f t="array" ref="H2122">_xlfn.XLOOKUP(A2122,$A$2:$A$2336,Table2[Any Transplants],"NOT FOUND")</f>
        <v>yes</v>
      </c>
      <c r="I2122" t="str" cm="1">
        <f t="array" ref="I2122">_xlfn.XLOOKUP(A2122,$A$2:$A$2336,Table2[Cancer history],"NOT FOUND")</f>
        <v>No</v>
      </c>
      <c r="J2122" t="str">
        <f>_xlfn.XLOOKUP(A2122,Table3[customer_no],Table3[month],"NOT FOUND")</f>
        <v>Dec</v>
      </c>
      <c r="K2122" s="7">
        <f>_xlfn.XLOOKUP(A2122,Table3[customer_no],Table3[year_average],"NOT FOUND")</f>
        <v>2000</v>
      </c>
      <c r="L2122" cm="1">
        <f t="array" ref="L2122">_xlfn.XLOOKUP(A2122,Table3[customer_no],'Hospitalisation Details'!$D$2:$D$2344,"NOT FOUND")</f>
        <v>10</v>
      </c>
      <c r="M2122" s="33">
        <f>_xlfn.XLOOKUP(A2122,Table3[customer_no],Table3[dd/mm/yy],"NOT FOUND")</f>
        <v>36870</v>
      </c>
      <c r="N2122">
        <f>_xlfn.XLOOKUP(A2122,Table3[customer_no],Table3[age],"NOT FOUND")</f>
        <v>22</v>
      </c>
      <c r="O2122" cm="1">
        <f t="array" ref="O2122">_xlfn.XLOOKUP(A2122,Table3[customer_no],'Hospitalisation Details'!$E$2:$E$2344,"NOT FOUND")</f>
        <v>0</v>
      </c>
      <c r="P2122" t="str">
        <f>_xlfn.XLOOKUP(A2122,Table3[customer_no],Table3[hsplt_handled],"NOT FOUND")</f>
        <v>tier - 2</v>
      </c>
      <c r="Q2122" t="str">
        <f>_xlfn.XLOOKUP(A2122,Table3[customer_no],Table3[city_handled],"NOT FOUND")</f>
        <v>tier - 2</v>
      </c>
      <c r="R2122" t="str">
        <f>_xlfn.XLOOKUP(A2122,Table3[customer_no],Table3[state_id],"NOT FOUND")</f>
        <v>R1013</v>
      </c>
      <c r="S2122" s="34" cm="1">
        <f t="array" ref="S2122">_xlfn.XLOOKUP(A2122,Table3[customer_no],'Hospitalisation Details'!$F$2:$F$2344,"NOT FOUND")</f>
        <v>2156.75</v>
      </c>
      <c r="T2122" t="str">
        <f>_xlfn.XLOOKUP(A2122,Table2[Customer ID],Table2[BMI_category],"NOT FOUND")</f>
        <v>Overweight</v>
      </c>
      <c r="U2122" s="7">
        <f>_xlfn.XLOOKUP(A2122,Table2[Customer ID],Table2[no of surgery],"NOT FOUND")</f>
        <v>1</v>
      </c>
      <c r="V2122" t="str">
        <f>_xlfn.XLOOKUP(A2122,Table2[Customer ID],Table2[smoker_missing],"NOT FOUND")</f>
        <v>No</v>
      </c>
      <c r="W2122" t="str">
        <f t="shared" si="33"/>
        <v>Normal</v>
      </c>
      <c r="X2122" s="37">
        <f>SUM(Table5[[#This Row],[Title]:[Diabetes Level]])</f>
        <v>41094.160000000003</v>
      </c>
    </row>
    <row r="2123" spans="1:24" x14ac:dyDescent="0.25">
      <c r="A2123" t="s">
        <v>241</v>
      </c>
      <c r="B2123" t="str">
        <f>VLOOKUP(A2123,'Customer Names'!$A$2:$E$2336,3,FALSE)</f>
        <v>Ms.</v>
      </c>
      <c r="C2123" t="str">
        <f>_xlfn.XLOOKUP(A2123,$A$2:$A$2336,'Customer Names'!$D$2:$D$2336,"NOT FOUND")</f>
        <v>Shauna R.</v>
      </c>
      <c r="D2123" t="str">
        <f>_xlfn.XLOOKUP(A2123,$A$2:$A$2336,'Customer Names'!$E$2:$E$2336,"NOT FOUND")</f>
        <v>Gersbach</v>
      </c>
      <c r="E2123" cm="1">
        <f t="array" ref="E2123">_xlfn.XLOOKUP(A2123,$A$2:$A$2336,Table2[BMI],"NOT FOUND")</f>
        <v>28.05</v>
      </c>
      <c r="F2123" cm="1">
        <f t="array" ref="F2123">_xlfn.XLOOKUP(A2123,$A$2:$A$2336,Table2[HBA1C],"NOT FOUND")</f>
        <v>6.2</v>
      </c>
      <c r="G2123" t="str" cm="1">
        <f t="array" ref="G2123">_xlfn.XLOOKUP(A2123,$A$2:$A$2336,Table2[Heart Issues],"NOT FOUND")</f>
        <v>No</v>
      </c>
      <c r="H2123" t="str" cm="1">
        <f t="array" ref="H2123">_xlfn.XLOOKUP(A2123,$A$2:$A$2336,Table2[Any Transplants],"NOT FOUND")</f>
        <v>yes</v>
      </c>
      <c r="I2123" t="str" cm="1">
        <f t="array" ref="I2123">_xlfn.XLOOKUP(A2123,$A$2:$A$2336,Table2[Cancer history],"NOT FOUND")</f>
        <v>No</v>
      </c>
      <c r="J2123" t="str">
        <f>_xlfn.XLOOKUP(A2123,Table3[customer_no],Table3[month],"NOT FOUND")</f>
        <v>Nov</v>
      </c>
      <c r="K2123" s="7">
        <f>_xlfn.XLOOKUP(A2123,Table3[customer_no],Table3[year_average],"NOT FOUND")</f>
        <v>2000</v>
      </c>
      <c r="L2123" cm="1">
        <f t="array" ref="L2123">_xlfn.XLOOKUP(A2123,Table3[customer_no],'Hospitalisation Details'!$D$2:$D$2344,"NOT FOUND")</f>
        <v>29</v>
      </c>
      <c r="M2123" s="33">
        <f>_xlfn.XLOOKUP(A2123,Table3[customer_no],Table3[dd/mm/yy],"NOT FOUND")</f>
        <v>36859</v>
      </c>
      <c r="N2123">
        <f>_xlfn.XLOOKUP(A2123,Table3[customer_no],Table3[age],"NOT FOUND")</f>
        <v>22</v>
      </c>
      <c r="O2123" cm="1">
        <f t="array" ref="O2123">_xlfn.XLOOKUP(A2123,Table3[customer_no],'Hospitalisation Details'!$E$2:$E$2344,"NOT FOUND")</f>
        <v>0</v>
      </c>
      <c r="P2123" t="str">
        <f>_xlfn.XLOOKUP(A2123,Table3[customer_no],Table3[hsplt_handled],"NOT FOUND")</f>
        <v>tier - 2</v>
      </c>
      <c r="Q2123" t="str">
        <f>_xlfn.XLOOKUP(A2123,Table3[customer_no],Table3[city_handled],"NOT FOUND")</f>
        <v>tier - 3</v>
      </c>
      <c r="R2123" t="str">
        <f>_xlfn.XLOOKUP(A2123,Table3[customer_no],Table3[state_id],"NOT FOUND")</f>
        <v>R1013</v>
      </c>
      <c r="S2123" s="34" cm="1">
        <f t="array" ref="S2123">_xlfn.XLOOKUP(A2123,Table3[customer_no],'Hospitalisation Details'!$F$2:$F$2344,"NOT FOUND")</f>
        <v>2155.6799999999998</v>
      </c>
      <c r="T2123" t="str">
        <f>_xlfn.XLOOKUP(A2123,Table2[Customer ID],Table2[BMI_category],"NOT FOUND")</f>
        <v>Overweight</v>
      </c>
      <c r="U2123" s="7">
        <f>_xlfn.XLOOKUP(A2123,Table2[Customer ID],Table2[no of surgery],"NOT FOUND")</f>
        <v>1</v>
      </c>
      <c r="V2123" t="str">
        <f>_xlfn.XLOOKUP(A2123,Table2[Customer ID],Table2[smoker_missing],"NOT FOUND")</f>
        <v>No</v>
      </c>
      <c r="W2123" t="str">
        <f t="shared" si="33"/>
        <v>Prediabetes</v>
      </c>
      <c r="X2123" s="37">
        <f>SUM(Table5[[#This Row],[Title]:[Diabetes Level]])</f>
        <v>41100.93</v>
      </c>
    </row>
    <row r="2124" spans="1:24" x14ac:dyDescent="0.25">
      <c r="A2124" t="s">
        <v>240</v>
      </c>
      <c r="B2124" t="str">
        <f>VLOOKUP(A2124,'Customer Names'!$A$2:$E$2336,3,FALSE)</f>
        <v>Ms.</v>
      </c>
      <c r="C2124" t="str">
        <f>_xlfn.XLOOKUP(A2124,$A$2:$A$2336,'Customer Names'!$D$2:$D$2336,"NOT FOUND")</f>
        <v>Lindsay J.</v>
      </c>
      <c r="D2124" t="str">
        <f>_xlfn.XLOOKUP(A2124,$A$2:$A$2336,'Customer Names'!$E$2:$E$2336,"NOT FOUND")</f>
        <v>Taylor-Watson</v>
      </c>
      <c r="E2124" cm="1">
        <f t="array" ref="E2124">_xlfn.XLOOKUP(A2124,$A$2:$A$2336,Table2[BMI],"NOT FOUND")</f>
        <v>27.1</v>
      </c>
      <c r="F2124" cm="1">
        <f t="array" ref="F2124">_xlfn.XLOOKUP(A2124,$A$2:$A$2336,Table2[HBA1C],"NOT FOUND")</f>
        <v>4.45</v>
      </c>
      <c r="G2124" t="str" cm="1">
        <f t="array" ref="G2124">_xlfn.XLOOKUP(A2124,$A$2:$A$2336,Table2[Heart Issues],"NOT FOUND")</f>
        <v>No</v>
      </c>
      <c r="H2124" t="str" cm="1">
        <f t="array" ref="H2124">_xlfn.XLOOKUP(A2124,$A$2:$A$2336,Table2[Any Transplants],"NOT FOUND")</f>
        <v>yes</v>
      </c>
      <c r="I2124" t="str" cm="1">
        <f t="array" ref="I2124">_xlfn.XLOOKUP(A2124,$A$2:$A$2336,Table2[Cancer history],"NOT FOUND")</f>
        <v>No</v>
      </c>
      <c r="J2124" t="str">
        <f>_xlfn.XLOOKUP(A2124,Table3[customer_no],Table3[month],"NOT FOUND")</f>
        <v>Oct</v>
      </c>
      <c r="K2124" s="7">
        <f>_xlfn.XLOOKUP(A2124,Table3[customer_no],Table3[year_average],"NOT FOUND")</f>
        <v>2000</v>
      </c>
      <c r="L2124" cm="1">
        <f t="array" ref="L2124">_xlfn.XLOOKUP(A2124,Table3[customer_no],'Hospitalisation Details'!$D$2:$D$2344,"NOT FOUND")</f>
        <v>22</v>
      </c>
      <c r="M2124" s="33">
        <f>_xlfn.XLOOKUP(A2124,Table3[customer_no],Table3[dd/mm/yy],"NOT FOUND")</f>
        <v>36821</v>
      </c>
      <c r="N2124">
        <f>_xlfn.XLOOKUP(A2124,Table3[customer_no],Table3[age],"NOT FOUND")</f>
        <v>22</v>
      </c>
      <c r="O2124" cm="1">
        <f t="array" ref="O2124">_xlfn.XLOOKUP(A2124,Table3[customer_no],'Hospitalisation Details'!$E$2:$E$2344,"NOT FOUND")</f>
        <v>0</v>
      </c>
      <c r="P2124" t="str">
        <f>_xlfn.XLOOKUP(A2124,Table3[customer_no],Table3[hsplt_handled],"NOT FOUND")</f>
        <v>tier - 2</v>
      </c>
      <c r="Q2124" t="str">
        <f>_xlfn.XLOOKUP(A2124,Table3[customer_no],Table3[city_handled],"NOT FOUND")</f>
        <v>tier - 2</v>
      </c>
      <c r="R2124" t="str">
        <f>_xlfn.XLOOKUP(A2124,Table3[customer_no],Table3[state_id],"NOT FOUND")</f>
        <v>R1011</v>
      </c>
      <c r="S2124" s="34" cm="1">
        <f t="array" ref="S2124">_xlfn.XLOOKUP(A2124,Table3[customer_no],'Hospitalisation Details'!$F$2:$F$2344,"NOT FOUND")</f>
        <v>2154.36</v>
      </c>
      <c r="T2124" t="str">
        <f>_xlfn.XLOOKUP(A2124,Table2[Customer ID],Table2[BMI_category],"NOT FOUND")</f>
        <v>Overweight</v>
      </c>
      <c r="U2124" s="7">
        <f>_xlfn.XLOOKUP(A2124,Table2[Customer ID],Table2[no of surgery],"NOT FOUND")</f>
        <v>1</v>
      </c>
      <c r="V2124" t="str">
        <f>_xlfn.XLOOKUP(A2124,Table2[Customer ID],Table2[smoker_missing],"NOT FOUND")</f>
        <v>No</v>
      </c>
      <c r="W2124" t="str">
        <f t="shared" si="33"/>
        <v>Normal</v>
      </c>
      <c r="X2124" s="37">
        <f>SUM(Table5[[#This Row],[Title]:[Diabetes Level]])</f>
        <v>41051.910000000003</v>
      </c>
    </row>
    <row r="2125" spans="1:24" x14ac:dyDescent="0.25">
      <c r="A2125" t="s">
        <v>239</v>
      </c>
      <c r="B2125" t="str">
        <f>VLOOKUP(A2125,'Customer Names'!$A$2:$E$2336,3,FALSE)</f>
        <v>Ms.</v>
      </c>
      <c r="C2125" t="str">
        <f>_xlfn.XLOOKUP(A2125,$A$2:$A$2336,'Customer Names'!$D$2:$D$2336,"NOT FOUND")</f>
        <v>Danya A.</v>
      </c>
      <c r="D2125" t="str">
        <f>_xlfn.XLOOKUP(A2125,$A$2:$A$2336,'Customer Names'!$E$2:$E$2336,"NOT FOUND")</f>
        <v>Crawford</v>
      </c>
      <c r="E2125" cm="1">
        <f t="array" ref="E2125">_xlfn.XLOOKUP(A2125,$A$2:$A$2336,Table2[BMI],"NOT FOUND")</f>
        <v>24.3</v>
      </c>
      <c r="F2125" cm="1">
        <f t="array" ref="F2125">_xlfn.XLOOKUP(A2125,$A$2:$A$2336,Table2[HBA1C],"NOT FOUND")</f>
        <v>6.1</v>
      </c>
      <c r="G2125" t="str" cm="1">
        <f t="array" ref="G2125">_xlfn.XLOOKUP(A2125,$A$2:$A$2336,Table2[Heart Issues],"NOT FOUND")</f>
        <v>yes</v>
      </c>
      <c r="H2125" t="str" cm="1">
        <f t="array" ref="H2125">_xlfn.XLOOKUP(A2125,$A$2:$A$2336,Table2[Any Transplants],"NOT FOUND")</f>
        <v>yes</v>
      </c>
      <c r="I2125" t="str" cm="1">
        <f t="array" ref="I2125">_xlfn.XLOOKUP(A2125,$A$2:$A$2336,Table2[Cancer history],"NOT FOUND")</f>
        <v>No</v>
      </c>
      <c r="J2125" t="str">
        <f>_xlfn.XLOOKUP(A2125,Table3[customer_no],Table3[month],"NOT FOUND")</f>
        <v>Dec</v>
      </c>
      <c r="K2125" s="7">
        <f>_xlfn.XLOOKUP(A2125,Table3[customer_no],Table3[year_average],"NOT FOUND")</f>
        <v>2000</v>
      </c>
      <c r="L2125" cm="1">
        <f t="array" ref="L2125">_xlfn.XLOOKUP(A2125,Table3[customer_no],'Hospitalisation Details'!$D$2:$D$2344,"NOT FOUND")</f>
        <v>27</v>
      </c>
      <c r="M2125" s="33">
        <f>_xlfn.XLOOKUP(A2125,Table3[customer_no],Table3[dd/mm/yy],"NOT FOUND")</f>
        <v>36887</v>
      </c>
      <c r="N2125">
        <f>_xlfn.XLOOKUP(A2125,Table3[customer_no],Table3[age],"NOT FOUND")</f>
        <v>22</v>
      </c>
      <c r="O2125" cm="1">
        <f t="array" ref="O2125">_xlfn.XLOOKUP(A2125,Table3[customer_no],'Hospitalisation Details'!$E$2:$E$2344,"NOT FOUND")</f>
        <v>0</v>
      </c>
      <c r="P2125" t="str">
        <f>_xlfn.XLOOKUP(A2125,Table3[customer_no],Table3[hsplt_handled],"NOT FOUND")</f>
        <v>tier - 2</v>
      </c>
      <c r="Q2125" t="str">
        <f>_xlfn.XLOOKUP(A2125,Table3[customer_no],Table3[city_handled],"NOT FOUND")</f>
        <v>tier - 3</v>
      </c>
      <c r="R2125" t="str">
        <f>_xlfn.XLOOKUP(A2125,Table3[customer_no],Table3[state_id],"NOT FOUND")</f>
        <v>R1011</v>
      </c>
      <c r="S2125" s="34" cm="1">
        <f t="array" ref="S2125">_xlfn.XLOOKUP(A2125,Table3[customer_no],'Hospitalisation Details'!$F$2:$F$2344,"NOT FOUND")</f>
        <v>2150.4699999999998</v>
      </c>
      <c r="T2125" t="str">
        <f>_xlfn.XLOOKUP(A2125,Table2[Customer ID],Table2[BMI_category],"NOT FOUND")</f>
        <v>Normal Weight</v>
      </c>
      <c r="U2125" s="7">
        <f>_xlfn.XLOOKUP(A2125,Table2[Customer ID],Table2[no of surgery],"NOT FOUND")</f>
        <v>1</v>
      </c>
      <c r="V2125" t="str">
        <f>_xlfn.XLOOKUP(A2125,Table2[Customer ID],Table2[smoker_missing],"NOT FOUND")</f>
        <v>No</v>
      </c>
      <c r="W2125" t="str">
        <f t="shared" si="33"/>
        <v>Prediabetes</v>
      </c>
      <c r="X2125" s="37">
        <f>SUM(Table5[[#This Row],[Title]:[Diabetes Level]])</f>
        <v>41117.870000000003</v>
      </c>
    </row>
    <row r="2126" spans="1:24" x14ac:dyDescent="0.25">
      <c r="A2126" t="s">
        <v>238</v>
      </c>
      <c r="B2126" t="str">
        <f>VLOOKUP(A2126,'Customer Names'!$A$2:$E$2336,3,FALSE)</f>
        <v>Ms.</v>
      </c>
      <c r="C2126" t="str">
        <f>_xlfn.XLOOKUP(A2126,$A$2:$A$2336,'Customer Names'!$D$2:$D$2336,"NOT FOUND")</f>
        <v>Lorraine</v>
      </c>
      <c r="D2126" t="str">
        <f>_xlfn.XLOOKUP(A2126,$A$2:$A$2336,'Customer Names'!$E$2:$E$2336,"NOT FOUND")</f>
        <v>Levitsky</v>
      </c>
      <c r="E2126" cm="1">
        <f t="array" ref="E2126">_xlfn.XLOOKUP(A2126,$A$2:$A$2336,Table2[BMI],"NOT FOUND")</f>
        <v>30.72</v>
      </c>
      <c r="F2126" cm="1">
        <f t="array" ref="F2126">_xlfn.XLOOKUP(A2126,$A$2:$A$2336,Table2[HBA1C],"NOT FOUND")</f>
        <v>6.06</v>
      </c>
      <c r="G2126" t="str" cm="1">
        <f t="array" ref="G2126">_xlfn.XLOOKUP(A2126,$A$2:$A$2336,Table2[Heart Issues],"NOT FOUND")</f>
        <v>No</v>
      </c>
      <c r="H2126" t="str" cm="1">
        <f t="array" ref="H2126">_xlfn.XLOOKUP(A2126,$A$2:$A$2336,Table2[Any Transplants],"NOT FOUND")</f>
        <v>yes</v>
      </c>
      <c r="I2126" t="str" cm="1">
        <f t="array" ref="I2126">_xlfn.XLOOKUP(A2126,$A$2:$A$2336,Table2[Cancer history],"NOT FOUND")</f>
        <v>No</v>
      </c>
      <c r="J2126" t="str">
        <f>_xlfn.XLOOKUP(A2126,Table3[customer_no],Table3[month],"NOT FOUND")</f>
        <v>Oct</v>
      </c>
      <c r="K2126" s="7">
        <f>_xlfn.XLOOKUP(A2126,Table3[customer_no],Table3[year_average],"NOT FOUND")</f>
        <v>2004</v>
      </c>
      <c r="L2126" cm="1">
        <f t="array" ref="L2126">_xlfn.XLOOKUP(A2126,Table3[customer_no],'Hospitalisation Details'!$D$2:$D$2344,"NOT FOUND")</f>
        <v>4</v>
      </c>
      <c r="M2126" s="33">
        <f>_xlfn.XLOOKUP(A2126,Table3[customer_no],Table3[dd/mm/yy],"NOT FOUND")</f>
        <v>38264</v>
      </c>
      <c r="N2126">
        <f>_xlfn.XLOOKUP(A2126,Table3[customer_no],Table3[age],"NOT FOUND")</f>
        <v>18</v>
      </c>
      <c r="O2126" cm="1">
        <f t="array" ref="O2126">_xlfn.XLOOKUP(A2126,Table3[customer_no],'Hospitalisation Details'!$E$2:$E$2344,"NOT FOUND")</f>
        <v>0</v>
      </c>
      <c r="P2126" t="str">
        <f>_xlfn.XLOOKUP(A2126,Table3[customer_no],Table3[hsplt_handled],"NOT FOUND")</f>
        <v>tier - 2</v>
      </c>
      <c r="Q2126" t="str">
        <f>_xlfn.XLOOKUP(A2126,Table3[customer_no],Table3[city_handled],"NOT FOUND")</f>
        <v>tier - 1</v>
      </c>
      <c r="R2126" t="str">
        <f>_xlfn.XLOOKUP(A2126,Table3[customer_no],Table3[state_id],"NOT FOUND")</f>
        <v>R1011</v>
      </c>
      <c r="S2126" s="34" cm="1">
        <f t="array" ref="S2126">_xlfn.XLOOKUP(A2126,Table3[customer_no],'Hospitalisation Details'!$F$2:$F$2344,"NOT FOUND")</f>
        <v>2144.85</v>
      </c>
      <c r="T2126" t="str">
        <f>_xlfn.XLOOKUP(A2126,Table2[Customer ID],Table2[BMI_category],"NOT FOUND")</f>
        <v>Obesity</v>
      </c>
      <c r="U2126" s="7">
        <f>_xlfn.XLOOKUP(A2126,Table2[Customer ID],Table2[no of surgery],"NOT FOUND")</f>
        <v>1</v>
      </c>
      <c r="V2126" t="str">
        <f>_xlfn.XLOOKUP(A2126,Table2[Customer ID],Table2[smoker_missing],"NOT FOUND")</f>
        <v>No</v>
      </c>
      <c r="W2126" t="str">
        <f t="shared" si="33"/>
        <v>Prediabetes</v>
      </c>
      <c r="X2126" s="37">
        <f>SUM(Table5[[#This Row],[Title]:[Diabetes Level]])</f>
        <v>42472.63</v>
      </c>
    </row>
    <row r="2127" spans="1:24" x14ac:dyDescent="0.25">
      <c r="A2127" t="s">
        <v>237</v>
      </c>
      <c r="B2127" t="str">
        <f>VLOOKUP(A2127,'Customer Names'!$A$2:$E$2336,3,FALSE)</f>
        <v>Ms.</v>
      </c>
      <c r="C2127" t="str">
        <f>_xlfn.XLOOKUP(A2127,$A$2:$A$2336,'Customer Names'!$D$2:$D$2336,"NOT FOUND")</f>
        <v>Jennifer L.</v>
      </c>
      <c r="D2127" t="str">
        <f>_xlfn.XLOOKUP(A2127,$A$2:$A$2336,'Customer Names'!$E$2:$E$2336,"NOT FOUND")</f>
        <v>Carroll</v>
      </c>
      <c r="E2127" cm="1">
        <f t="array" ref="E2127">_xlfn.XLOOKUP(A2127,$A$2:$A$2336,Table2[BMI],"NOT FOUND")</f>
        <v>37.43</v>
      </c>
      <c r="F2127" cm="1">
        <f t="array" ref="F2127">_xlfn.XLOOKUP(A2127,$A$2:$A$2336,Table2[HBA1C],"NOT FOUND")</f>
        <v>4.5599999999999996</v>
      </c>
      <c r="G2127" t="str" cm="1">
        <f t="array" ref="G2127">_xlfn.XLOOKUP(A2127,$A$2:$A$2336,Table2[Heart Issues],"NOT FOUND")</f>
        <v>No</v>
      </c>
      <c r="H2127" t="str" cm="1">
        <f t="array" ref="H2127">_xlfn.XLOOKUP(A2127,$A$2:$A$2336,Table2[Any Transplants],"NOT FOUND")</f>
        <v>No</v>
      </c>
      <c r="I2127" t="str" cm="1">
        <f t="array" ref="I2127">_xlfn.XLOOKUP(A2127,$A$2:$A$2336,Table2[Cancer history],"NOT FOUND")</f>
        <v>Yes</v>
      </c>
      <c r="J2127" t="str">
        <f>_xlfn.XLOOKUP(A2127,Table3[customer_no],Table3[month],"NOT FOUND")</f>
        <v>Aug</v>
      </c>
      <c r="K2127" s="7">
        <f>_xlfn.XLOOKUP(A2127,Table3[customer_no],Table3[year_average],"NOT FOUND")</f>
        <v>2003</v>
      </c>
      <c r="L2127" cm="1">
        <f t="array" ref="L2127">_xlfn.XLOOKUP(A2127,Table3[customer_no],'Hospitalisation Details'!$D$2:$D$2344,"NOT FOUND")</f>
        <v>19</v>
      </c>
      <c r="M2127" s="33">
        <f>_xlfn.XLOOKUP(A2127,Table3[customer_no],Table3[dd/mm/yy],"NOT FOUND")</f>
        <v>37852</v>
      </c>
      <c r="N2127">
        <f>_xlfn.XLOOKUP(A2127,Table3[customer_no],Table3[age],"NOT FOUND")</f>
        <v>19</v>
      </c>
      <c r="O2127" cm="1">
        <f t="array" ref="O2127">_xlfn.XLOOKUP(A2127,Table3[customer_no],'Hospitalisation Details'!$E$2:$E$2344,"NOT FOUND")</f>
        <v>0</v>
      </c>
      <c r="P2127" t="str">
        <f>_xlfn.XLOOKUP(A2127,Table3[customer_no],Table3[hsplt_handled],"NOT FOUND")</f>
        <v>tier - 2</v>
      </c>
      <c r="Q2127" t="str">
        <f>_xlfn.XLOOKUP(A2127,Table3[customer_no],Table3[city_handled],"NOT FOUND")</f>
        <v>tier - 1</v>
      </c>
      <c r="R2127" t="str">
        <f>_xlfn.XLOOKUP(A2127,Table3[customer_no],Table3[state_id],"NOT FOUND")</f>
        <v>R1012</v>
      </c>
      <c r="S2127" s="34" cm="1">
        <f t="array" ref="S2127">_xlfn.XLOOKUP(A2127,Table3[customer_no],'Hospitalisation Details'!$F$2:$F$2344,"NOT FOUND")</f>
        <v>2138.0700000000002</v>
      </c>
      <c r="T2127" t="str">
        <f>_xlfn.XLOOKUP(A2127,Table2[Customer ID],Table2[BMI_category],"NOT FOUND")</f>
        <v>Obesity</v>
      </c>
      <c r="U2127" s="7">
        <f>_xlfn.XLOOKUP(A2127,Table2[Customer ID],Table2[no of surgery],"NOT FOUND")</f>
        <v>1</v>
      </c>
      <c r="V2127" t="str">
        <f>_xlfn.XLOOKUP(A2127,Table2[Customer ID],Table2[smoker_missing],"NOT FOUND")</f>
        <v>No</v>
      </c>
      <c r="W2127" t="str">
        <f t="shared" si="33"/>
        <v>Normal</v>
      </c>
      <c r="X2127" s="37">
        <f>SUM(Table5[[#This Row],[Title]:[Diabetes Level]])</f>
        <v>42074.06</v>
      </c>
    </row>
    <row r="2128" spans="1:24" x14ac:dyDescent="0.25">
      <c r="A2128" t="s">
        <v>236</v>
      </c>
      <c r="B2128" t="str">
        <f>VLOOKUP(A2128,'Customer Names'!$A$2:$E$2336,3,FALSE)</f>
        <v>Mr.</v>
      </c>
      <c r="C2128" t="str">
        <f>_xlfn.XLOOKUP(A2128,$A$2:$A$2336,'Customer Names'!$D$2:$D$2336,"NOT FOUND")</f>
        <v>Jesus Sr.</v>
      </c>
      <c r="D2128" t="str">
        <f>_xlfn.XLOOKUP(A2128,$A$2:$A$2336,'Customer Names'!$E$2:$E$2336,"NOT FOUND")</f>
        <v>Campos</v>
      </c>
      <c r="E2128" cm="1">
        <f t="array" ref="E2128">_xlfn.XLOOKUP(A2128,$A$2:$A$2336,Table2[BMI],"NOT FOUND")</f>
        <v>25.74</v>
      </c>
      <c r="F2128" cm="1">
        <f t="array" ref="F2128">_xlfn.XLOOKUP(A2128,$A$2:$A$2336,Table2[HBA1C],"NOT FOUND")</f>
        <v>6.41</v>
      </c>
      <c r="G2128" t="str" cm="1">
        <f t="array" ref="G2128">_xlfn.XLOOKUP(A2128,$A$2:$A$2336,Table2[Heart Issues],"NOT FOUND")</f>
        <v>yes</v>
      </c>
      <c r="H2128" t="str" cm="1">
        <f t="array" ref="H2128">_xlfn.XLOOKUP(A2128,$A$2:$A$2336,Table2[Any Transplants],"NOT FOUND")</f>
        <v>No</v>
      </c>
      <c r="I2128" t="str" cm="1">
        <f t="array" ref="I2128">_xlfn.XLOOKUP(A2128,$A$2:$A$2336,Table2[Cancer history],"NOT FOUND")</f>
        <v>Yes</v>
      </c>
      <c r="J2128" t="str">
        <f>_xlfn.XLOOKUP(A2128,Table3[customer_no],Table3[month],"NOT FOUND")</f>
        <v>Sep</v>
      </c>
      <c r="K2128" s="7">
        <f>_xlfn.XLOOKUP(A2128,Table3[customer_no],Table3[year_average],"NOT FOUND")</f>
        <v>1997</v>
      </c>
      <c r="L2128" cm="1">
        <f t="array" ref="L2128">_xlfn.XLOOKUP(A2128,Table3[customer_no],'Hospitalisation Details'!$D$2:$D$2344,"NOT FOUND")</f>
        <v>3</v>
      </c>
      <c r="M2128" s="33">
        <f>_xlfn.XLOOKUP(A2128,Table3[customer_no],Table3[dd/mm/yy],"NOT FOUND")</f>
        <v>35676</v>
      </c>
      <c r="N2128">
        <f>_xlfn.XLOOKUP(A2128,Table3[customer_no],Table3[age],"NOT FOUND")</f>
        <v>25</v>
      </c>
      <c r="O2128" cm="1">
        <f t="array" ref="O2128">_xlfn.XLOOKUP(A2128,Table3[customer_no],'Hospitalisation Details'!$E$2:$E$2344,"NOT FOUND")</f>
        <v>0</v>
      </c>
      <c r="P2128" t="str">
        <f>_xlfn.XLOOKUP(A2128,Table3[customer_no],Table3[hsplt_handled],"NOT FOUND")</f>
        <v>tier - 3</v>
      </c>
      <c r="Q2128" t="str">
        <f>_xlfn.XLOOKUP(A2128,Table3[customer_no],Table3[city_handled],"NOT FOUND")</f>
        <v>tier - 1</v>
      </c>
      <c r="R2128" t="str">
        <f>_xlfn.XLOOKUP(A2128,Table3[customer_no],Table3[state_id],"NOT FOUND")</f>
        <v>R1013</v>
      </c>
      <c r="S2128" s="34" cm="1">
        <f t="array" ref="S2128">_xlfn.XLOOKUP(A2128,Table3[customer_no],'Hospitalisation Details'!$F$2:$F$2344,"NOT FOUND")</f>
        <v>2137.65</v>
      </c>
      <c r="T2128" t="str">
        <f>_xlfn.XLOOKUP(A2128,Table2[Customer ID],Table2[BMI_category],"NOT FOUND")</f>
        <v>Overweight</v>
      </c>
      <c r="U2128" s="7">
        <f>_xlfn.XLOOKUP(A2128,Table2[Customer ID],Table2[no of surgery],"NOT FOUND")</f>
        <v>1</v>
      </c>
      <c r="V2128" t="str">
        <f>_xlfn.XLOOKUP(A2128,Table2[Customer ID],Table2[smoker_missing],"NOT FOUND")</f>
        <v>No</v>
      </c>
      <c r="W2128" t="str">
        <f t="shared" si="33"/>
        <v>Diabetes</v>
      </c>
      <c r="X2128" s="37">
        <f>SUM(Table5[[#This Row],[Title]:[Diabetes Level]])</f>
        <v>39871.800000000003</v>
      </c>
    </row>
    <row r="2129" spans="1:24" x14ac:dyDescent="0.25">
      <c r="A2129" t="s">
        <v>235</v>
      </c>
      <c r="B2129" t="str">
        <f>VLOOKUP(A2129,'Customer Names'!$A$2:$E$2336,3,FALSE)</f>
        <v>Ms.</v>
      </c>
      <c r="C2129" t="str">
        <f>_xlfn.XLOOKUP(A2129,$A$2:$A$2336,'Customer Names'!$D$2:$D$2336,"NOT FOUND")</f>
        <v>Kristen</v>
      </c>
      <c r="D2129" t="str">
        <f>_xlfn.XLOOKUP(A2129,$A$2:$A$2336,'Customer Names'!$E$2:$E$2336,"NOT FOUND")</f>
        <v>Flajslik</v>
      </c>
      <c r="E2129" cm="1">
        <f t="array" ref="E2129">_xlfn.XLOOKUP(A2129,$A$2:$A$2336,Table2[BMI],"NOT FOUND")</f>
        <v>36.575000000000003</v>
      </c>
      <c r="F2129" cm="1">
        <f t="array" ref="F2129">_xlfn.XLOOKUP(A2129,$A$2:$A$2336,Table2[HBA1C],"NOT FOUND")</f>
        <v>5.57</v>
      </c>
      <c r="G2129" t="str" cm="1">
        <f t="array" ref="G2129">_xlfn.XLOOKUP(A2129,$A$2:$A$2336,Table2[Heart Issues],"NOT FOUND")</f>
        <v>No</v>
      </c>
      <c r="H2129" t="str" cm="1">
        <f t="array" ref="H2129">_xlfn.XLOOKUP(A2129,$A$2:$A$2336,Table2[Any Transplants],"NOT FOUND")</f>
        <v>No</v>
      </c>
      <c r="I2129" t="str" cm="1">
        <f t="array" ref="I2129">_xlfn.XLOOKUP(A2129,$A$2:$A$2336,Table2[Cancer history],"NOT FOUND")</f>
        <v>Yes</v>
      </c>
      <c r="J2129" t="str">
        <f>_xlfn.XLOOKUP(A2129,Table3[customer_no],Table3[month],"NOT FOUND")</f>
        <v>Sep</v>
      </c>
      <c r="K2129" s="7">
        <f>_xlfn.XLOOKUP(A2129,Table3[customer_no],Table3[year_average],"NOT FOUND")</f>
        <v>2003</v>
      </c>
      <c r="L2129" cm="1">
        <f t="array" ref="L2129">_xlfn.XLOOKUP(A2129,Table3[customer_no],'Hospitalisation Details'!$D$2:$D$2344,"NOT FOUND")</f>
        <v>26</v>
      </c>
      <c r="M2129" s="33">
        <f>_xlfn.XLOOKUP(A2129,Table3[customer_no],Table3[dd/mm/yy],"NOT FOUND")</f>
        <v>37890</v>
      </c>
      <c r="N2129">
        <f>_xlfn.XLOOKUP(A2129,Table3[customer_no],Table3[age],"NOT FOUND")</f>
        <v>19</v>
      </c>
      <c r="O2129" cm="1">
        <f t="array" ref="O2129">_xlfn.XLOOKUP(A2129,Table3[customer_no],'Hospitalisation Details'!$E$2:$E$2344,"NOT FOUND")</f>
        <v>0</v>
      </c>
      <c r="P2129" t="str">
        <f>_xlfn.XLOOKUP(A2129,Table3[customer_no],Table3[hsplt_handled],"NOT FOUND")</f>
        <v>tier - 2</v>
      </c>
      <c r="Q2129" t="str">
        <f>_xlfn.XLOOKUP(A2129,Table3[customer_no],Table3[city_handled],"NOT FOUND")</f>
        <v>tier - 2</v>
      </c>
      <c r="R2129" t="str">
        <f>_xlfn.XLOOKUP(A2129,Table3[customer_no],Table3[state_id],"NOT FOUND")</f>
        <v>R1012</v>
      </c>
      <c r="S2129" s="34" cm="1">
        <f t="array" ref="S2129">_xlfn.XLOOKUP(A2129,Table3[customer_no],'Hospitalisation Details'!$F$2:$F$2344,"NOT FOUND")</f>
        <v>2136.88</v>
      </c>
      <c r="T2129" t="str">
        <f>_xlfn.XLOOKUP(A2129,Table2[Customer ID],Table2[BMI_category],"NOT FOUND")</f>
        <v>Obesity</v>
      </c>
      <c r="U2129" s="7">
        <f>_xlfn.XLOOKUP(A2129,Table2[Customer ID],Table2[no of surgery],"NOT FOUND")</f>
        <v>1</v>
      </c>
      <c r="V2129" t="str">
        <f>_xlfn.XLOOKUP(A2129,Table2[Customer ID],Table2[smoker_missing],"NOT FOUND")</f>
        <v>No</v>
      </c>
      <c r="W2129" t="str">
        <f t="shared" si="33"/>
        <v>Normal</v>
      </c>
      <c r="X2129" s="37">
        <f>SUM(Table5[[#This Row],[Title]:[Diabetes Level]])</f>
        <v>42118.024999999994</v>
      </c>
    </row>
    <row r="2130" spans="1:24" x14ac:dyDescent="0.25">
      <c r="A2130" t="s">
        <v>234</v>
      </c>
      <c r="B2130" t="str">
        <f>VLOOKUP(A2130,'Customer Names'!$A$2:$E$2336,3,FALSE)</f>
        <v>Ms.</v>
      </c>
      <c r="C2130" t="str">
        <f>_xlfn.XLOOKUP(A2130,$A$2:$A$2336,'Customer Names'!$D$2:$D$2336,"NOT FOUND")</f>
        <v>Catherine C.</v>
      </c>
      <c r="D2130" t="str">
        <f>_xlfn.XLOOKUP(A2130,$A$2:$A$2336,'Customer Names'!$E$2:$E$2336,"NOT FOUND")</f>
        <v>Chua</v>
      </c>
      <c r="E2130" cm="1">
        <f t="array" ref="E2130">_xlfn.XLOOKUP(A2130,$A$2:$A$2336,Table2[BMI],"NOT FOUND")</f>
        <v>35.15</v>
      </c>
      <c r="F2130" cm="1">
        <f t="array" ref="F2130">_xlfn.XLOOKUP(A2130,$A$2:$A$2336,Table2[HBA1C],"NOT FOUND")</f>
        <v>5.47</v>
      </c>
      <c r="G2130" t="str" cm="1">
        <f t="array" ref="G2130">_xlfn.XLOOKUP(A2130,$A$2:$A$2336,Table2[Heart Issues],"NOT FOUND")</f>
        <v>No</v>
      </c>
      <c r="H2130" t="str" cm="1">
        <f t="array" ref="H2130">_xlfn.XLOOKUP(A2130,$A$2:$A$2336,Table2[Any Transplants],"NOT FOUND")</f>
        <v>No</v>
      </c>
      <c r="I2130" t="str" cm="1">
        <f t="array" ref="I2130">_xlfn.XLOOKUP(A2130,$A$2:$A$2336,Table2[Cancer history],"NOT FOUND")</f>
        <v>Yes</v>
      </c>
      <c r="J2130" t="str">
        <f>_xlfn.XLOOKUP(A2130,Table3[customer_no],Table3[month],"NOT FOUND")</f>
        <v>Sep</v>
      </c>
      <c r="K2130" s="7">
        <f>_xlfn.XLOOKUP(A2130,Table3[customer_no],Table3[year_average],"NOT FOUND")</f>
        <v>2003</v>
      </c>
      <c r="L2130" cm="1">
        <f t="array" ref="L2130">_xlfn.XLOOKUP(A2130,Table3[customer_no],'Hospitalisation Details'!$D$2:$D$2344,"NOT FOUND")</f>
        <v>1</v>
      </c>
      <c r="M2130" s="33">
        <f>_xlfn.XLOOKUP(A2130,Table3[customer_no],Table3[dd/mm/yy],"NOT FOUND")</f>
        <v>37865</v>
      </c>
      <c r="N2130">
        <f>_xlfn.XLOOKUP(A2130,Table3[customer_no],Table3[age],"NOT FOUND")</f>
        <v>19</v>
      </c>
      <c r="O2130" cm="1">
        <f t="array" ref="O2130">_xlfn.XLOOKUP(A2130,Table3[customer_no],'Hospitalisation Details'!$E$2:$E$2344,"NOT FOUND")</f>
        <v>0</v>
      </c>
      <c r="P2130" t="str">
        <f>_xlfn.XLOOKUP(A2130,Table3[customer_no],Table3[hsplt_handled],"NOT FOUND")</f>
        <v>tier - 2</v>
      </c>
      <c r="Q2130" t="str">
        <f>_xlfn.XLOOKUP(A2130,Table3[customer_no],Table3[city_handled],"NOT FOUND")</f>
        <v>tier - 3</v>
      </c>
      <c r="R2130" t="str">
        <f>_xlfn.XLOOKUP(A2130,Table3[customer_no],Table3[state_id],"NOT FOUND")</f>
        <v>R1012</v>
      </c>
      <c r="S2130" s="34" cm="1">
        <f t="array" ref="S2130">_xlfn.XLOOKUP(A2130,Table3[customer_no],'Hospitalisation Details'!$F$2:$F$2344,"NOT FOUND")</f>
        <v>2134.9</v>
      </c>
      <c r="T2130" t="str">
        <f>_xlfn.XLOOKUP(A2130,Table2[Customer ID],Table2[BMI_category],"NOT FOUND")</f>
        <v>Obesity</v>
      </c>
      <c r="U2130" s="7">
        <f>_xlfn.XLOOKUP(A2130,Table2[Customer ID],Table2[no of surgery],"NOT FOUND")</f>
        <v>1</v>
      </c>
      <c r="V2130" t="str">
        <f>_xlfn.XLOOKUP(A2130,Table2[Customer ID],Table2[smoker_missing],"NOT FOUND")</f>
        <v>No</v>
      </c>
      <c r="W2130" t="str">
        <f t="shared" si="33"/>
        <v>Normal</v>
      </c>
      <c r="X2130" s="37">
        <f>SUM(Table5[[#This Row],[Title]:[Diabetes Level]])</f>
        <v>42064.520000000004</v>
      </c>
    </row>
    <row r="2131" spans="1:24" x14ac:dyDescent="0.25">
      <c r="A2131" t="s">
        <v>233</v>
      </c>
      <c r="B2131" t="str">
        <f>VLOOKUP(A2131,'Customer Names'!$A$2:$E$2336,3,FALSE)</f>
        <v>Ms.</v>
      </c>
      <c r="C2131" t="str">
        <f>_xlfn.XLOOKUP(A2131,$A$2:$A$2336,'Customer Names'!$D$2:$D$2336,"NOT FOUND")</f>
        <v>Paula</v>
      </c>
      <c r="D2131" t="str">
        <f>_xlfn.XLOOKUP(A2131,$A$2:$A$2336,'Customer Names'!$E$2:$E$2336,"NOT FOUND")</f>
        <v>Wiltse</v>
      </c>
      <c r="E2131" cm="1">
        <f t="array" ref="E2131">_xlfn.XLOOKUP(A2131,$A$2:$A$2336,Table2[BMI],"NOT FOUND")</f>
        <v>32.11</v>
      </c>
      <c r="F2131" cm="1">
        <f t="array" ref="F2131">_xlfn.XLOOKUP(A2131,$A$2:$A$2336,Table2[HBA1C],"NOT FOUND")</f>
        <v>4.43</v>
      </c>
      <c r="G2131" t="str" cm="1">
        <f t="array" ref="G2131">_xlfn.XLOOKUP(A2131,$A$2:$A$2336,Table2[Heart Issues],"NOT FOUND")</f>
        <v>No</v>
      </c>
      <c r="H2131" t="str" cm="1">
        <f t="array" ref="H2131">_xlfn.XLOOKUP(A2131,$A$2:$A$2336,Table2[Any Transplants],"NOT FOUND")</f>
        <v>No</v>
      </c>
      <c r="I2131" t="str" cm="1">
        <f t="array" ref="I2131">_xlfn.XLOOKUP(A2131,$A$2:$A$2336,Table2[Cancer history],"NOT FOUND")</f>
        <v>Yes</v>
      </c>
      <c r="J2131" t="str">
        <f>_xlfn.XLOOKUP(A2131,Table3[customer_no],Table3[month],"NOT FOUND")</f>
        <v>Dec</v>
      </c>
      <c r="K2131" s="7">
        <f>_xlfn.XLOOKUP(A2131,Table3[customer_no],Table3[year_average],"NOT FOUND")</f>
        <v>2003</v>
      </c>
      <c r="L2131" cm="1">
        <f t="array" ref="L2131">_xlfn.XLOOKUP(A2131,Table3[customer_no],'Hospitalisation Details'!$D$2:$D$2344,"NOT FOUND")</f>
        <v>22</v>
      </c>
      <c r="M2131" s="33">
        <f>_xlfn.XLOOKUP(A2131,Table3[customer_no],Table3[dd/mm/yy],"NOT FOUND")</f>
        <v>37977</v>
      </c>
      <c r="N2131">
        <f>_xlfn.XLOOKUP(A2131,Table3[customer_no],Table3[age],"NOT FOUND")</f>
        <v>19</v>
      </c>
      <c r="O2131" cm="1">
        <f t="array" ref="O2131">_xlfn.XLOOKUP(A2131,Table3[customer_no],'Hospitalisation Details'!$E$2:$E$2344,"NOT FOUND")</f>
        <v>0</v>
      </c>
      <c r="P2131" t="str">
        <f>_xlfn.XLOOKUP(A2131,Table3[customer_no],Table3[hsplt_handled],"NOT FOUND")</f>
        <v>tier - 2</v>
      </c>
      <c r="Q2131" t="str">
        <f>_xlfn.XLOOKUP(A2131,Table3[customer_no],Table3[city_handled],"NOT FOUND")</f>
        <v>tier - 3</v>
      </c>
      <c r="R2131" t="str">
        <f>_xlfn.XLOOKUP(A2131,Table3[customer_no],Table3[state_id],"NOT FOUND")</f>
        <v>R1012</v>
      </c>
      <c r="S2131" s="34" cm="1">
        <f t="array" ref="S2131">_xlfn.XLOOKUP(A2131,Table3[customer_no],'Hospitalisation Details'!$F$2:$F$2344,"NOT FOUND")</f>
        <v>2130.6799999999998</v>
      </c>
      <c r="T2131" t="str">
        <f>_xlfn.XLOOKUP(A2131,Table2[Customer ID],Table2[BMI_category],"NOT FOUND")</f>
        <v>Obesity</v>
      </c>
      <c r="U2131" s="7">
        <f>_xlfn.XLOOKUP(A2131,Table2[Customer ID],Table2[no of surgery],"NOT FOUND")</f>
        <v>1</v>
      </c>
      <c r="V2131" t="str">
        <f>_xlfn.XLOOKUP(A2131,Table2[Customer ID],Table2[smoker_missing],"NOT FOUND")</f>
        <v>No</v>
      </c>
      <c r="W2131" t="str">
        <f t="shared" si="33"/>
        <v>Normal</v>
      </c>
      <c r="X2131" s="37">
        <f>SUM(Table5[[#This Row],[Title]:[Diabetes Level]])</f>
        <v>42189.22</v>
      </c>
    </row>
    <row r="2132" spans="1:24" x14ac:dyDescent="0.25">
      <c r="A2132" t="s">
        <v>232</v>
      </c>
      <c r="B2132" t="str">
        <f>VLOOKUP(A2132,'Customer Names'!$A$2:$E$2336,3,FALSE)</f>
        <v>Ms.</v>
      </c>
      <c r="C2132" t="str">
        <f>_xlfn.XLOOKUP(A2132,$A$2:$A$2336,'Customer Names'!$D$2:$D$2336,"NOT FOUND")</f>
        <v>Evan</v>
      </c>
      <c r="D2132" t="str">
        <f>_xlfn.XLOOKUP(A2132,$A$2:$A$2336,'Customer Names'!$E$2:$E$2336,"NOT FOUND")</f>
        <v>Fisher</v>
      </c>
      <c r="E2132" cm="1">
        <f t="array" ref="E2132">_xlfn.XLOOKUP(A2132,$A$2:$A$2336,Table2[BMI],"NOT FOUND")</f>
        <v>30.495000000000001</v>
      </c>
      <c r="F2132" cm="1">
        <f t="array" ref="F2132">_xlfn.XLOOKUP(A2132,$A$2:$A$2336,Table2[HBA1C],"NOT FOUND")</f>
        <v>4.95</v>
      </c>
      <c r="G2132" t="str" cm="1">
        <f t="array" ref="G2132">_xlfn.XLOOKUP(A2132,$A$2:$A$2336,Table2[Heart Issues],"NOT FOUND")</f>
        <v>No</v>
      </c>
      <c r="H2132" t="str" cm="1">
        <f t="array" ref="H2132">_xlfn.XLOOKUP(A2132,$A$2:$A$2336,Table2[Any Transplants],"NOT FOUND")</f>
        <v>No</v>
      </c>
      <c r="I2132" t="str" cm="1">
        <f t="array" ref="I2132">_xlfn.XLOOKUP(A2132,$A$2:$A$2336,Table2[Cancer history],"NOT FOUND")</f>
        <v>Yes</v>
      </c>
      <c r="J2132" t="str">
        <f>_xlfn.XLOOKUP(A2132,Table3[customer_no],Table3[month],"NOT FOUND")</f>
        <v>Aug</v>
      </c>
      <c r="K2132" s="7">
        <f>_xlfn.XLOOKUP(A2132,Table3[customer_no],Table3[year_average],"NOT FOUND")</f>
        <v>2003</v>
      </c>
      <c r="L2132" cm="1">
        <f t="array" ref="L2132">_xlfn.XLOOKUP(A2132,Table3[customer_no],'Hospitalisation Details'!$D$2:$D$2344,"NOT FOUND")</f>
        <v>30</v>
      </c>
      <c r="M2132" s="33">
        <f>_xlfn.XLOOKUP(A2132,Table3[customer_no],Table3[dd/mm/yy],"NOT FOUND")</f>
        <v>37863</v>
      </c>
      <c r="N2132">
        <f>_xlfn.XLOOKUP(A2132,Table3[customer_no],Table3[age],"NOT FOUND")</f>
        <v>19</v>
      </c>
      <c r="O2132" cm="1">
        <f t="array" ref="O2132">_xlfn.XLOOKUP(A2132,Table3[customer_no],'Hospitalisation Details'!$E$2:$E$2344,"NOT FOUND")</f>
        <v>0</v>
      </c>
      <c r="P2132" t="str">
        <f>_xlfn.XLOOKUP(A2132,Table3[customer_no],Table3[hsplt_handled],"NOT FOUND")</f>
        <v>tier - 2</v>
      </c>
      <c r="Q2132" t="str">
        <f>_xlfn.XLOOKUP(A2132,Table3[customer_no],Table3[city_handled],"NOT FOUND")</f>
        <v>tier - 1</v>
      </c>
      <c r="R2132" t="str">
        <f>_xlfn.XLOOKUP(A2132,Table3[customer_no],Table3[state_id],"NOT FOUND")</f>
        <v>R1012</v>
      </c>
      <c r="S2132" s="34" cm="1">
        <f t="array" ref="S2132">_xlfn.XLOOKUP(A2132,Table3[customer_no],'Hospitalisation Details'!$F$2:$F$2344,"NOT FOUND")</f>
        <v>2128.4299999999998</v>
      </c>
      <c r="T2132" t="str">
        <f>_xlfn.XLOOKUP(A2132,Table2[Customer ID],Table2[BMI_category],"NOT FOUND")</f>
        <v>Obesity</v>
      </c>
      <c r="U2132" s="7">
        <f>_xlfn.XLOOKUP(A2132,Table2[Customer ID],Table2[no of surgery],"NOT FOUND")</f>
        <v>1</v>
      </c>
      <c r="V2132" t="str">
        <f>_xlfn.XLOOKUP(A2132,Table2[Customer ID],Table2[smoker_missing],"NOT FOUND")</f>
        <v>No</v>
      </c>
      <c r="W2132" t="str">
        <f t="shared" si="33"/>
        <v>Normal</v>
      </c>
      <c r="X2132" s="37">
        <f>SUM(Table5[[#This Row],[Title]:[Diabetes Level]])</f>
        <v>42079.875</v>
      </c>
    </row>
    <row r="2133" spans="1:24" x14ac:dyDescent="0.25">
      <c r="A2133" t="s">
        <v>231</v>
      </c>
      <c r="B2133" t="str">
        <f>VLOOKUP(A2133,'Customer Names'!$A$2:$E$2336,3,FALSE)</f>
        <v>Mr.</v>
      </c>
      <c r="C2133" t="str">
        <f>_xlfn.XLOOKUP(A2133,$A$2:$A$2336,'Customer Names'!$D$2:$D$2336,"NOT FOUND")</f>
        <v>Nathan J</v>
      </c>
      <c r="D2133" t="str">
        <f>_xlfn.XLOOKUP(A2133,$A$2:$A$2336,'Customer Names'!$E$2:$E$2336,"NOT FOUND")</f>
        <v>Wilzbacher</v>
      </c>
      <c r="E2133" cm="1">
        <f t="array" ref="E2133">_xlfn.XLOOKUP(A2133,$A$2:$A$2336,Table2[BMI],"NOT FOUND")</f>
        <v>29.24</v>
      </c>
      <c r="F2133" cm="1">
        <f t="array" ref="F2133">_xlfn.XLOOKUP(A2133,$A$2:$A$2336,Table2[HBA1C],"NOT FOUND")</f>
        <v>4.04</v>
      </c>
      <c r="G2133" t="str" cm="1">
        <f t="array" ref="G2133">_xlfn.XLOOKUP(A2133,$A$2:$A$2336,Table2[Heart Issues],"NOT FOUND")</f>
        <v>No</v>
      </c>
      <c r="H2133" t="str" cm="1">
        <f t="array" ref="H2133">_xlfn.XLOOKUP(A2133,$A$2:$A$2336,Table2[Any Transplants],"NOT FOUND")</f>
        <v>yes</v>
      </c>
      <c r="I2133" t="str" cm="1">
        <f t="array" ref="I2133">_xlfn.XLOOKUP(A2133,$A$2:$A$2336,Table2[Cancer history],"NOT FOUND")</f>
        <v>No</v>
      </c>
      <c r="J2133" t="str">
        <f>_xlfn.XLOOKUP(A2133,Table3[customer_no],Table3[month],"NOT FOUND")</f>
        <v>Nov</v>
      </c>
      <c r="K2133" s="7">
        <f>_xlfn.XLOOKUP(A2133,Table3[customer_no],Table3[year_average],"NOT FOUND")</f>
        <v>2004</v>
      </c>
      <c r="L2133" cm="1">
        <f t="array" ref="L2133">_xlfn.XLOOKUP(A2133,Table3[customer_no],'Hospitalisation Details'!$D$2:$D$2344,"NOT FOUND")</f>
        <v>4</v>
      </c>
      <c r="M2133" s="33">
        <f>_xlfn.XLOOKUP(A2133,Table3[customer_no],Table3[dd/mm/yy],"NOT FOUND")</f>
        <v>38295</v>
      </c>
      <c r="N2133">
        <f>_xlfn.XLOOKUP(A2133,Table3[customer_no],Table3[age],"NOT FOUND")</f>
        <v>18</v>
      </c>
      <c r="O2133" cm="1">
        <f t="array" ref="O2133">_xlfn.XLOOKUP(A2133,Table3[customer_no],'Hospitalisation Details'!$E$2:$E$2344,"NOT FOUND")</f>
        <v>0</v>
      </c>
      <c r="P2133" t="str">
        <f>_xlfn.XLOOKUP(A2133,Table3[customer_no],Table3[hsplt_handled],"NOT FOUND")</f>
        <v>tier - 2</v>
      </c>
      <c r="Q2133" t="str">
        <f>_xlfn.XLOOKUP(A2133,Table3[customer_no],Table3[city_handled],"NOT FOUND")</f>
        <v>tier - 1</v>
      </c>
      <c r="R2133" t="str">
        <f>_xlfn.XLOOKUP(A2133,Table3[customer_no],Table3[state_id],"NOT FOUND")</f>
        <v>R1012</v>
      </c>
      <c r="S2133" s="34" cm="1">
        <f t="array" ref="S2133">_xlfn.XLOOKUP(A2133,Table3[customer_no],'Hospitalisation Details'!$F$2:$F$2344,"NOT FOUND")</f>
        <v>2118.61</v>
      </c>
      <c r="T2133" t="str">
        <f>_xlfn.XLOOKUP(A2133,Table2[Customer ID],Table2[BMI_category],"NOT FOUND")</f>
        <v>Overweight</v>
      </c>
      <c r="U2133" s="7">
        <f>_xlfn.XLOOKUP(A2133,Table2[Customer ID],Table2[no of surgery],"NOT FOUND")</f>
        <v>1</v>
      </c>
      <c r="V2133" t="str">
        <f>_xlfn.XLOOKUP(A2133,Table2[Customer ID],Table2[smoker_missing],"NOT FOUND")</f>
        <v>No</v>
      </c>
      <c r="W2133" t="str">
        <f t="shared" si="33"/>
        <v>Normal</v>
      </c>
      <c r="X2133" s="37">
        <f>SUM(Table5[[#This Row],[Title]:[Diabetes Level]])</f>
        <v>42473.89</v>
      </c>
    </row>
    <row r="2134" spans="1:24" x14ac:dyDescent="0.25">
      <c r="A2134" t="s">
        <v>230</v>
      </c>
      <c r="B2134" t="str">
        <f>VLOOKUP(A2134,'Customer Names'!$A$2:$E$2336,3,FALSE)</f>
        <v>Ms.</v>
      </c>
      <c r="C2134" t="str">
        <f>_xlfn.XLOOKUP(A2134,$A$2:$A$2336,'Customer Names'!$D$2:$D$2336,"NOT FOUND")</f>
        <v>Ashley M</v>
      </c>
      <c r="D2134" t="str">
        <f>_xlfn.XLOOKUP(A2134,$A$2:$A$2336,'Customer Names'!$E$2:$E$2336,"NOT FOUND")</f>
        <v>Thayer</v>
      </c>
      <c r="E2134" cm="1">
        <f t="array" ref="E2134">_xlfn.XLOOKUP(A2134,$A$2:$A$2336,Table2[BMI],"NOT FOUND")</f>
        <v>22.515000000000001</v>
      </c>
      <c r="F2134" cm="1">
        <f t="array" ref="F2134">_xlfn.XLOOKUP(A2134,$A$2:$A$2336,Table2[HBA1C],"NOT FOUND")</f>
        <v>5.93</v>
      </c>
      <c r="G2134" t="str" cm="1">
        <f t="array" ref="G2134">_xlfn.XLOOKUP(A2134,$A$2:$A$2336,Table2[Heart Issues],"NOT FOUND")</f>
        <v>No</v>
      </c>
      <c r="H2134" t="str" cm="1">
        <f t="array" ref="H2134">_xlfn.XLOOKUP(A2134,$A$2:$A$2336,Table2[Any Transplants],"NOT FOUND")</f>
        <v>No</v>
      </c>
      <c r="I2134" t="str" cm="1">
        <f t="array" ref="I2134">_xlfn.XLOOKUP(A2134,$A$2:$A$2336,Table2[Cancer history],"NOT FOUND")</f>
        <v>Yes</v>
      </c>
      <c r="J2134" t="str">
        <f>_xlfn.XLOOKUP(A2134,Table3[customer_no],Table3[month],"NOT FOUND")</f>
        <v>Sep</v>
      </c>
      <c r="K2134" s="7">
        <f>_xlfn.XLOOKUP(A2134,Table3[customer_no],Table3[year_average],"NOT FOUND")</f>
        <v>2003</v>
      </c>
      <c r="L2134" cm="1">
        <f t="array" ref="L2134">_xlfn.XLOOKUP(A2134,Table3[customer_no],'Hospitalisation Details'!$D$2:$D$2344,"NOT FOUND")</f>
        <v>30</v>
      </c>
      <c r="M2134" s="33">
        <f>_xlfn.XLOOKUP(A2134,Table3[customer_no],Table3[dd/mm/yy],"NOT FOUND")</f>
        <v>37894</v>
      </c>
      <c r="N2134">
        <f>_xlfn.XLOOKUP(A2134,Table3[customer_no],Table3[age],"NOT FOUND")</f>
        <v>19</v>
      </c>
      <c r="O2134" cm="1">
        <f t="array" ref="O2134">_xlfn.XLOOKUP(A2134,Table3[customer_no],'Hospitalisation Details'!$E$2:$E$2344,"NOT FOUND")</f>
        <v>0</v>
      </c>
      <c r="P2134" t="str">
        <f>_xlfn.XLOOKUP(A2134,Table3[customer_no],Table3[hsplt_handled],"NOT FOUND")</f>
        <v>tier - 2</v>
      </c>
      <c r="Q2134" t="str">
        <f>_xlfn.XLOOKUP(A2134,Table3[customer_no],Table3[city_handled],"NOT FOUND")</f>
        <v>tier - 3</v>
      </c>
      <c r="R2134" t="str">
        <f>_xlfn.XLOOKUP(A2134,Table3[customer_no],Table3[state_id],"NOT FOUND")</f>
        <v>R1012</v>
      </c>
      <c r="S2134" s="34" cm="1">
        <f t="array" ref="S2134">_xlfn.XLOOKUP(A2134,Table3[customer_no],'Hospitalisation Details'!$F$2:$F$2344,"NOT FOUND")</f>
        <v>2117.34</v>
      </c>
      <c r="T2134" t="str">
        <f>_xlfn.XLOOKUP(A2134,Table2[Customer ID],Table2[BMI_category],"NOT FOUND")</f>
        <v>Normal Weight</v>
      </c>
      <c r="U2134" s="7">
        <f>_xlfn.XLOOKUP(A2134,Table2[Customer ID],Table2[no of surgery],"NOT FOUND")</f>
        <v>1</v>
      </c>
      <c r="V2134" t="str">
        <f>_xlfn.XLOOKUP(A2134,Table2[Customer ID],Table2[smoker_missing],"NOT FOUND")</f>
        <v>No</v>
      </c>
      <c r="W2134" t="str">
        <f t="shared" si="33"/>
        <v>Prediabetes</v>
      </c>
      <c r="X2134" s="37">
        <f>SUM(Table5[[#This Row],[Title]:[Diabetes Level]])</f>
        <v>42092.785000000003</v>
      </c>
    </row>
    <row r="2135" spans="1:24" x14ac:dyDescent="0.25">
      <c r="A2135" t="s">
        <v>229</v>
      </c>
      <c r="B2135" t="str">
        <f>VLOOKUP(A2135,'Customer Names'!$A$2:$E$2336,3,FALSE)</f>
        <v>Mr.</v>
      </c>
      <c r="C2135" t="str">
        <f>_xlfn.XLOOKUP(A2135,$A$2:$A$2336,'Customer Names'!$D$2:$D$2336,"NOT FOUND")</f>
        <v>Jason</v>
      </c>
      <c r="D2135" t="str">
        <f>_xlfn.XLOOKUP(A2135,$A$2:$A$2336,'Customer Names'!$E$2:$E$2336,"NOT FOUND")</f>
        <v>Brosseau</v>
      </c>
      <c r="E2135" cm="1">
        <f t="array" ref="E2135">_xlfn.XLOOKUP(A2135,$A$2:$A$2336,Table2[BMI],"NOT FOUND")</f>
        <v>15.65</v>
      </c>
      <c r="F2135" cm="1">
        <f t="array" ref="F2135">_xlfn.XLOOKUP(A2135,$A$2:$A$2336,Table2[HBA1C],"NOT FOUND")</f>
        <v>4.2300000000000004</v>
      </c>
      <c r="G2135" t="str" cm="1">
        <f t="array" ref="G2135">_xlfn.XLOOKUP(A2135,$A$2:$A$2336,Table2[Heart Issues],"NOT FOUND")</f>
        <v>No</v>
      </c>
      <c r="H2135" t="str" cm="1">
        <f t="array" ref="H2135">_xlfn.XLOOKUP(A2135,$A$2:$A$2336,Table2[Any Transplants],"NOT FOUND")</f>
        <v>No</v>
      </c>
      <c r="I2135" t="str" cm="1">
        <f t="array" ref="I2135">_xlfn.XLOOKUP(A2135,$A$2:$A$2336,Table2[Cancer history],"NOT FOUND")</f>
        <v>No</v>
      </c>
      <c r="J2135" t="str">
        <f>_xlfn.XLOOKUP(A2135,Table3[customer_no],Table3[month],"NOT FOUND")</f>
        <v>Jul</v>
      </c>
      <c r="K2135" s="7">
        <f>_xlfn.XLOOKUP(A2135,Table3[customer_no],Table3[year_average],"NOT FOUND")</f>
        <v>1989</v>
      </c>
      <c r="L2135" cm="1">
        <f t="array" ref="L2135">_xlfn.XLOOKUP(A2135,Table3[customer_no],'Hospitalisation Details'!$D$2:$D$2344,"NOT FOUND")</f>
        <v>21</v>
      </c>
      <c r="M2135" s="33">
        <f>_xlfn.XLOOKUP(A2135,Table3[customer_no],Table3[dd/mm/yy],"NOT FOUND")</f>
        <v>32710</v>
      </c>
      <c r="N2135">
        <f>_xlfn.XLOOKUP(A2135,Table3[customer_no],Table3[age],"NOT FOUND")</f>
        <v>33</v>
      </c>
      <c r="O2135" cm="1">
        <f t="array" ref="O2135">_xlfn.XLOOKUP(A2135,Table3[customer_no],'Hospitalisation Details'!$E$2:$E$2344,"NOT FOUND")</f>
        <v>3</v>
      </c>
      <c r="P2135" t="str">
        <f>_xlfn.XLOOKUP(A2135,Table3[customer_no],Table3[hsplt_handled],"NOT FOUND")</f>
        <v>tier - 2</v>
      </c>
      <c r="Q2135" t="str">
        <f>_xlfn.XLOOKUP(A2135,Table3[customer_no],Table3[city_handled],"NOT FOUND")</f>
        <v>tier - 2</v>
      </c>
      <c r="R2135" t="str">
        <f>_xlfn.XLOOKUP(A2135,Table3[customer_no],Table3[state_id],"NOT FOUND")</f>
        <v>R1013</v>
      </c>
      <c r="S2135" s="34" cm="1">
        <f t="array" ref="S2135">_xlfn.XLOOKUP(A2135,Table3[customer_no],'Hospitalisation Details'!$F$2:$F$2344,"NOT FOUND")</f>
        <v>2106.2600000000002</v>
      </c>
      <c r="T2135" t="str">
        <f>_xlfn.XLOOKUP(A2135,Table2[Customer ID],Table2[BMI_category],"NOT FOUND")</f>
        <v>Underweight</v>
      </c>
      <c r="U2135" s="7">
        <f>_xlfn.XLOOKUP(A2135,Table2[Customer ID],Table2[no of surgery],"NOT FOUND")</f>
        <v>0</v>
      </c>
      <c r="V2135" t="str">
        <f>_xlfn.XLOOKUP(A2135,Table2[Customer ID],Table2[smoker_missing],"NOT FOUND")</f>
        <v>No</v>
      </c>
      <c r="W2135" t="str">
        <f t="shared" si="33"/>
        <v>Normal</v>
      </c>
      <c r="X2135" s="37">
        <f>SUM(Table5[[#This Row],[Title]:[Diabetes Level]])</f>
        <v>36882.14</v>
      </c>
    </row>
    <row r="2136" spans="1:24" x14ac:dyDescent="0.25">
      <c r="A2136" t="s">
        <v>228</v>
      </c>
      <c r="B2136" t="str">
        <f>VLOOKUP(A2136,'Customer Names'!$A$2:$E$2336,3,FALSE)</f>
        <v>Mr.</v>
      </c>
      <c r="C2136" t="str">
        <f>_xlfn.XLOOKUP(A2136,$A$2:$A$2336,'Customer Names'!$D$2:$D$2336,"NOT FOUND")</f>
        <v>Marshall</v>
      </c>
      <c r="D2136" t="str">
        <f>_xlfn.XLOOKUP(A2136,$A$2:$A$2336,'Customer Names'!$E$2:$E$2336,"NOT FOUND")</f>
        <v>Phares</v>
      </c>
      <c r="E2136" cm="1">
        <f t="array" ref="E2136">_xlfn.XLOOKUP(A2136,$A$2:$A$2336,Table2[BMI],"NOT FOUND")</f>
        <v>27.36</v>
      </c>
      <c r="F2136" cm="1">
        <f t="array" ref="F2136">_xlfn.XLOOKUP(A2136,$A$2:$A$2336,Table2[HBA1C],"NOT FOUND")</f>
        <v>5.59</v>
      </c>
      <c r="G2136" t="str" cm="1">
        <f t="array" ref="G2136">_xlfn.XLOOKUP(A2136,$A$2:$A$2336,Table2[Heart Issues],"NOT FOUND")</f>
        <v>yes</v>
      </c>
      <c r="H2136" t="str" cm="1">
        <f t="array" ref="H2136">_xlfn.XLOOKUP(A2136,$A$2:$A$2336,Table2[Any Transplants],"NOT FOUND")</f>
        <v>No</v>
      </c>
      <c r="I2136" t="str" cm="1">
        <f t="array" ref="I2136">_xlfn.XLOOKUP(A2136,$A$2:$A$2336,Table2[Cancer history],"NOT FOUND")</f>
        <v>No</v>
      </c>
      <c r="J2136" t="str">
        <f>_xlfn.XLOOKUP(A2136,Table3[customer_no],Table3[month],"NOT FOUND")</f>
        <v>Nov</v>
      </c>
      <c r="K2136" s="7">
        <f>_xlfn.XLOOKUP(A2136,Table3[customer_no],Table3[year_average],"NOT FOUND")</f>
        <v>2001</v>
      </c>
      <c r="L2136" cm="1">
        <f t="array" ref="L2136">_xlfn.XLOOKUP(A2136,Table3[customer_no],'Hospitalisation Details'!$D$2:$D$2344,"NOT FOUND")</f>
        <v>28</v>
      </c>
      <c r="M2136" s="33">
        <f>_xlfn.XLOOKUP(A2136,Table3[customer_no],Table3[dd/mm/yy],"NOT FOUND")</f>
        <v>37223</v>
      </c>
      <c r="N2136">
        <f>_xlfn.XLOOKUP(A2136,Table3[customer_no],Table3[age],"NOT FOUND")</f>
        <v>21</v>
      </c>
      <c r="O2136" cm="1">
        <f t="array" ref="O2136">_xlfn.XLOOKUP(A2136,Table3[customer_no],'Hospitalisation Details'!$E$2:$E$2344,"NOT FOUND")</f>
        <v>0</v>
      </c>
      <c r="P2136" t="str">
        <f>_xlfn.XLOOKUP(A2136,Table3[customer_no],Table3[hsplt_handled],"NOT FOUND")</f>
        <v>tier - 2</v>
      </c>
      <c r="Q2136" t="str">
        <f>_xlfn.XLOOKUP(A2136,Table3[customer_no],Table3[city_handled],"NOT FOUND")</f>
        <v>tier - 1</v>
      </c>
      <c r="R2136" t="str">
        <f>_xlfn.XLOOKUP(A2136,Table3[customer_no],Table3[state_id],"NOT FOUND")</f>
        <v>R1016</v>
      </c>
      <c r="S2136" s="34" cm="1">
        <f t="array" ref="S2136">_xlfn.XLOOKUP(A2136,Table3[customer_no],'Hospitalisation Details'!$F$2:$F$2344,"NOT FOUND")</f>
        <v>2104.11</v>
      </c>
      <c r="T2136" t="str">
        <f>_xlfn.XLOOKUP(A2136,Table2[Customer ID],Table2[BMI_category],"NOT FOUND")</f>
        <v>Overweight</v>
      </c>
      <c r="U2136" s="7">
        <f>_xlfn.XLOOKUP(A2136,Table2[Customer ID],Table2[no of surgery],"NOT FOUND")</f>
        <v>0</v>
      </c>
      <c r="V2136" t="str">
        <f>_xlfn.XLOOKUP(A2136,Table2[Customer ID],Table2[smoker_missing],"NOT FOUND")</f>
        <v>No</v>
      </c>
      <c r="W2136" t="str">
        <f t="shared" si="33"/>
        <v>Normal</v>
      </c>
      <c r="X2136" s="37">
        <f>SUM(Table5[[#This Row],[Title]:[Diabetes Level]])</f>
        <v>41410.06</v>
      </c>
    </row>
    <row r="2137" spans="1:24" x14ac:dyDescent="0.25">
      <c r="A2137" t="s">
        <v>227</v>
      </c>
      <c r="B2137" t="str">
        <f>VLOOKUP(A2137,'Customer Names'!$A$2:$E$2336,3,FALSE)</f>
        <v>Mr.</v>
      </c>
      <c r="C2137" t="str">
        <f>_xlfn.XLOOKUP(A2137,$A$2:$A$2336,'Customer Names'!$D$2:$D$2336,"NOT FOUND")</f>
        <v>Lavar</v>
      </c>
      <c r="D2137" t="str">
        <f>_xlfn.XLOOKUP(A2137,$A$2:$A$2336,'Customer Names'!$E$2:$E$2336,"NOT FOUND")</f>
        <v>Curley</v>
      </c>
      <c r="E2137" cm="1">
        <f t="array" ref="E2137">_xlfn.XLOOKUP(A2137,$A$2:$A$2336,Table2[BMI],"NOT FOUND")</f>
        <v>22.3</v>
      </c>
      <c r="F2137" cm="1">
        <f t="array" ref="F2137">_xlfn.XLOOKUP(A2137,$A$2:$A$2336,Table2[HBA1C],"NOT FOUND")</f>
        <v>4.8899999999999997</v>
      </c>
      <c r="G2137" t="str" cm="1">
        <f t="array" ref="G2137">_xlfn.XLOOKUP(A2137,$A$2:$A$2336,Table2[Heart Issues],"NOT FOUND")</f>
        <v>yes</v>
      </c>
      <c r="H2137" t="str" cm="1">
        <f t="array" ref="H2137">_xlfn.XLOOKUP(A2137,$A$2:$A$2336,Table2[Any Transplants],"NOT FOUND")</f>
        <v>No</v>
      </c>
      <c r="I2137" t="str" cm="1">
        <f t="array" ref="I2137">_xlfn.XLOOKUP(A2137,$A$2:$A$2336,Table2[Cancer history],"NOT FOUND")</f>
        <v>No</v>
      </c>
      <c r="J2137" t="str">
        <f>_xlfn.XLOOKUP(A2137,Table3[customer_no],Table3[month],"NOT FOUND")</f>
        <v>Jun</v>
      </c>
      <c r="K2137" s="7">
        <f>_xlfn.XLOOKUP(A2137,Table3[customer_no],Table3[year_average],"NOT FOUND")</f>
        <v>2001</v>
      </c>
      <c r="L2137" cm="1">
        <f t="array" ref="L2137">_xlfn.XLOOKUP(A2137,Table3[customer_no],'Hospitalisation Details'!$D$2:$D$2344,"NOT FOUND")</f>
        <v>22</v>
      </c>
      <c r="M2137" s="33">
        <f>_xlfn.XLOOKUP(A2137,Table3[customer_no],Table3[dd/mm/yy],"NOT FOUND")</f>
        <v>37064</v>
      </c>
      <c r="N2137">
        <f>_xlfn.XLOOKUP(A2137,Table3[customer_no],Table3[age],"NOT FOUND")</f>
        <v>21</v>
      </c>
      <c r="O2137" cm="1">
        <f t="array" ref="O2137">_xlfn.XLOOKUP(A2137,Table3[customer_no],'Hospitalisation Details'!$E$2:$E$2344,"NOT FOUND")</f>
        <v>1</v>
      </c>
      <c r="P2137" t="str">
        <f>_xlfn.XLOOKUP(A2137,Table3[customer_no],Table3[hsplt_handled],"NOT FOUND")</f>
        <v>tier - 3</v>
      </c>
      <c r="Q2137" t="str">
        <f>_xlfn.XLOOKUP(A2137,Table3[customer_no],Table3[city_handled],"NOT FOUND")</f>
        <v>tier - 2</v>
      </c>
      <c r="R2137" t="str">
        <f>_xlfn.XLOOKUP(A2137,Table3[customer_no],Table3[state_id],"NOT FOUND")</f>
        <v>R1011</v>
      </c>
      <c r="S2137" s="34" cm="1">
        <f t="array" ref="S2137">_xlfn.XLOOKUP(A2137,Table3[customer_no],'Hospitalisation Details'!$F$2:$F$2344,"NOT FOUND")</f>
        <v>2103.08</v>
      </c>
      <c r="T2137" t="str">
        <f>_xlfn.XLOOKUP(A2137,Table2[Customer ID],Table2[BMI_category],"NOT FOUND")</f>
        <v>Normal Weight</v>
      </c>
      <c r="U2137" s="7">
        <f>_xlfn.XLOOKUP(A2137,Table2[Customer ID],Table2[no of surgery],"NOT FOUND")</f>
        <v>0</v>
      </c>
      <c r="V2137" t="str">
        <f>_xlfn.XLOOKUP(A2137,Table2[Customer ID],Table2[smoker_missing],"NOT FOUND")</f>
        <v>No</v>
      </c>
      <c r="W2137" t="str">
        <f t="shared" si="33"/>
        <v>Normal</v>
      </c>
      <c r="X2137" s="37">
        <f>SUM(Table5[[#This Row],[Title]:[Diabetes Level]])</f>
        <v>41239.270000000004</v>
      </c>
    </row>
    <row r="2138" spans="1:24" x14ac:dyDescent="0.25">
      <c r="A2138" t="s">
        <v>226</v>
      </c>
      <c r="B2138" t="str">
        <f>VLOOKUP(A2138,'Customer Names'!$A$2:$E$2336,3,FALSE)</f>
        <v>Mr.</v>
      </c>
      <c r="C2138" t="str">
        <f>_xlfn.XLOOKUP(A2138,$A$2:$A$2336,'Customer Names'!$D$2:$D$2336,"NOT FOUND")</f>
        <v>Charlie T.</v>
      </c>
      <c r="D2138" t="str">
        <f>_xlfn.XLOOKUP(A2138,$A$2:$A$2336,'Customer Names'!$E$2:$E$2336,"NOT FOUND")</f>
        <v>Johnston</v>
      </c>
      <c r="E2138" cm="1">
        <f t="array" ref="E2138">_xlfn.XLOOKUP(A2138,$A$2:$A$2336,Table2[BMI],"NOT FOUND")</f>
        <v>26.03</v>
      </c>
      <c r="F2138" cm="1">
        <f t="array" ref="F2138">_xlfn.XLOOKUP(A2138,$A$2:$A$2336,Table2[HBA1C],"NOT FOUND")</f>
        <v>5.81</v>
      </c>
      <c r="G2138" t="str" cm="1">
        <f t="array" ref="G2138">_xlfn.XLOOKUP(A2138,$A$2:$A$2336,Table2[Heart Issues],"NOT FOUND")</f>
        <v>yes</v>
      </c>
      <c r="H2138" t="str" cm="1">
        <f t="array" ref="H2138">_xlfn.XLOOKUP(A2138,$A$2:$A$2336,Table2[Any Transplants],"NOT FOUND")</f>
        <v>No</v>
      </c>
      <c r="I2138" t="str" cm="1">
        <f t="array" ref="I2138">_xlfn.XLOOKUP(A2138,$A$2:$A$2336,Table2[Cancer history],"NOT FOUND")</f>
        <v>No</v>
      </c>
      <c r="J2138" t="str">
        <f>_xlfn.XLOOKUP(A2138,Table3[customer_no],Table3[month],"NOT FOUND")</f>
        <v>Aug</v>
      </c>
      <c r="K2138" s="7">
        <f>_xlfn.XLOOKUP(A2138,Table3[customer_no],Table3[year_average],"NOT FOUND")</f>
        <v>2001</v>
      </c>
      <c r="L2138" cm="1">
        <f t="array" ref="L2138">_xlfn.XLOOKUP(A2138,Table3[customer_no],'Hospitalisation Details'!$D$2:$D$2344,"NOT FOUND")</f>
        <v>14</v>
      </c>
      <c r="M2138" s="33">
        <f>_xlfn.XLOOKUP(A2138,Table3[customer_no],Table3[dd/mm/yy],"NOT FOUND")</f>
        <v>37117</v>
      </c>
      <c r="N2138">
        <f>_xlfn.XLOOKUP(A2138,Table3[customer_no],Table3[age],"NOT FOUND")</f>
        <v>21</v>
      </c>
      <c r="O2138" cm="1">
        <f t="array" ref="O2138">_xlfn.XLOOKUP(A2138,Table3[customer_no],'Hospitalisation Details'!$E$2:$E$2344,"NOT FOUND")</f>
        <v>0</v>
      </c>
      <c r="P2138" t="str">
        <f>_xlfn.XLOOKUP(A2138,Table3[customer_no],Table3[hsplt_handled],"NOT FOUND")</f>
        <v>tier - 3</v>
      </c>
      <c r="Q2138" t="str">
        <f>_xlfn.XLOOKUP(A2138,Table3[customer_no],Table3[city_handled],"NOT FOUND")</f>
        <v>tier - 2</v>
      </c>
      <c r="R2138" t="str">
        <f>_xlfn.XLOOKUP(A2138,Table3[customer_no],Table3[state_id],"NOT FOUND")</f>
        <v>R1019</v>
      </c>
      <c r="S2138" s="34" cm="1">
        <f t="array" ref="S2138">_xlfn.XLOOKUP(A2138,Table3[customer_no],'Hospitalisation Details'!$F$2:$F$2344,"NOT FOUND")</f>
        <v>2102.2600000000002</v>
      </c>
      <c r="T2138" t="str">
        <f>_xlfn.XLOOKUP(A2138,Table2[Customer ID],Table2[BMI_category],"NOT FOUND")</f>
        <v>Overweight</v>
      </c>
      <c r="U2138" s="7">
        <f>_xlfn.XLOOKUP(A2138,Table2[Customer ID],Table2[no of surgery],"NOT FOUND")</f>
        <v>0</v>
      </c>
      <c r="V2138" t="str">
        <f>_xlfn.XLOOKUP(A2138,Table2[Customer ID],Table2[smoker_missing],"NOT FOUND")</f>
        <v>No</v>
      </c>
      <c r="W2138" t="str">
        <f t="shared" si="33"/>
        <v>Prediabetes</v>
      </c>
      <c r="X2138" s="37">
        <f>SUM(Table5[[#This Row],[Title]:[Diabetes Level]])</f>
        <v>41287.1</v>
      </c>
    </row>
    <row r="2139" spans="1:24" x14ac:dyDescent="0.25">
      <c r="A2139" t="s">
        <v>225</v>
      </c>
      <c r="B2139" t="str">
        <f>VLOOKUP(A2139,'Customer Names'!$A$2:$E$2336,3,FALSE)</f>
        <v>Mrs.</v>
      </c>
      <c r="C2139" t="str">
        <f>_xlfn.XLOOKUP(A2139,$A$2:$A$2336,'Customer Names'!$D$2:$D$2336,"NOT FOUND")</f>
        <v>Lauren</v>
      </c>
      <c r="D2139" t="str">
        <f>_xlfn.XLOOKUP(A2139,$A$2:$A$2336,'Customer Names'!$E$2:$E$2336,"NOT FOUND")</f>
        <v>Padula</v>
      </c>
      <c r="E2139" cm="1">
        <f t="array" ref="E2139">_xlfn.XLOOKUP(A2139,$A$2:$A$2336,Table2[BMI],"NOT FOUND")</f>
        <v>27.74</v>
      </c>
      <c r="F2139" cm="1">
        <f t="array" ref="F2139">_xlfn.XLOOKUP(A2139,$A$2:$A$2336,Table2[HBA1C],"NOT FOUND")</f>
        <v>4.29</v>
      </c>
      <c r="G2139" t="str" cm="1">
        <f t="array" ref="G2139">_xlfn.XLOOKUP(A2139,$A$2:$A$2336,Table2[Heart Issues],"NOT FOUND")</f>
        <v>No</v>
      </c>
      <c r="H2139" t="str" cm="1">
        <f t="array" ref="H2139">_xlfn.XLOOKUP(A2139,$A$2:$A$2336,Table2[Any Transplants],"NOT FOUND")</f>
        <v>yes</v>
      </c>
      <c r="I2139" t="str" cm="1">
        <f t="array" ref="I2139">_xlfn.XLOOKUP(A2139,$A$2:$A$2336,Table2[Cancer history],"NOT FOUND")</f>
        <v>No</v>
      </c>
      <c r="J2139" t="str">
        <f>_xlfn.XLOOKUP(A2139,Table3[customer_no],Table3[month],"NOT FOUND")</f>
        <v>Jun</v>
      </c>
      <c r="K2139" s="7">
        <f>_xlfn.XLOOKUP(A2139,Table3[customer_no],Table3[year_average],"NOT FOUND")</f>
        <v>2004</v>
      </c>
      <c r="L2139" cm="1">
        <f t="array" ref="L2139">_xlfn.XLOOKUP(A2139,Table3[customer_no],'Hospitalisation Details'!$D$2:$D$2344,"NOT FOUND")</f>
        <v>12</v>
      </c>
      <c r="M2139" s="33">
        <f>_xlfn.XLOOKUP(A2139,Table3[customer_no],Table3[dd/mm/yy],"NOT FOUND")</f>
        <v>38150</v>
      </c>
      <c r="N2139">
        <f>_xlfn.XLOOKUP(A2139,Table3[customer_no],Table3[age],"NOT FOUND")</f>
        <v>18</v>
      </c>
      <c r="O2139" cm="1">
        <f t="array" ref="O2139">_xlfn.XLOOKUP(A2139,Table3[customer_no],'Hospitalisation Details'!$E$2:$E$2344,"NOT FOUND")</f>
        <v>0</v>
      </c>
      <c r="P2139" t="str">
        <f>_xlfn.XLOOKUP(A2139,Table3[customer_no],Table3[hsplt_handled],"NOT FOUND")</f>
        <v>tier - 3</v>
      </c>
      <c r="Q2139" t="str">
        <f>_xlfn.XLOOKUP(A2139,Table3[customer_no],Table3[city_handled],"NOT FOUND")</f>
        <v>tier - 2</v>
      </c>
      <c r="R2139" t="str">
        <f>_xlfn.XLOOKUP(A2139,Table3[customer_no],Table3[state_id],"NOT FOUND")</f>
        <v>R1025</v>
      </c>
      <c r="S2139" s="34" cm="1">
        <f t="array" ref="S2139">_xlfn.XLOOKUP(A2139,Table3[customer_no],'Hospitalisation Details'!$F$2:$F$2344,"NOT FOUND")</f>
        <v>2094.1</v>
      </c>
      <c r="T2139" t="str">
        <f>_xlfn.XLOOKUP(A2139,Table2[Customer ID],Table2[BMI_category],"NOT FOUND")</f>
        <v>Overweight</v>
      </c>
      <c r="U2139" s="7">
        <f>_xlfn.XLOOKUP(A2139,Table2[Customer ID],Table2[no of surgery],"NOT FOUND")</f>
        <v>1</v>
      </c>
      <c r="V2139" t="str">
        <f>_xlfn.XLOOKUP(A2139,Table2[Customer ID],Table2[smoker_missing],"NOT FOUND")</f>
        <v>No</v>
      </c>
      <c r="W2139" t="str">
        <f t="shared" si="33"/>
        <v>Normal</v>
      </c>
      <c r="X2139" s="37">
        <f>SUM(Table5[[#This Row],[Title]:[Diabetes Level]])</f>
        <v>42311.13</v>
      </c>
    </row>
    <row r="2140" spans="1:24" x14ac:dyDescent="0.25">
      <c r="A2140" t="s">
        <v>224</v>
      </c>
      <c r="B2140" t="str">
        <f>VLOOKUP(A2140,'Customer Names'!$A$2:$E$2336,3,FALSE)</f>
        <v>Mr.</v>
      </c>
      <c r="C2140" t="str">
        <f>_xlfn.XLOOKUP(A2140,$A$2:$A$2336,'Customer Names'!$D$2:$D$2336,"NOT FOUND")</f>
        <v>Arthur</v>
      </c>
      <c r="D2140" t="str">
        <f>_xlfn.XLOOKUP(A2140,$A$2:$A$2336,'Customer Names'!$E$2:$E$2336,"NOT FOUND")</f>
        <v>Gamirov</v>
      </c>
      <c r="E2140" cm="1">
        <f t="array" ref="E2140">_xlfn.XLOOKUP(A2140,$A$2:$A$2336,Table2[BMI],"NOT FOUND")</f>
        <v>32.11</v>
      </c>
      <c r="F2140" cm="1">
        <f t="array" ref="F2140">_xlfn.XLOOKUP(A2140,$A$2:$A$2336,Table2[HBA1C],"NOT FOUND")</f>
        <v>4.03</v>
      </c>
      <c r="G2140" t="str" cm="1">
        <f t="array" ref="G2140">_xlfn.XLOOKUP(A2140,$A$2:$A$2336,Table2[Heart Issues],"NOT FOUND")</f>
        <v>yes</v>
      </c>
      <c r="H2140" t="str" cm="1">
        <f t="array" ref="H2140">_xlfn.XLOOKUP(A2140,$A$2:$A$2336,Table2[Any Transplants],"NOT FOUND")</f>
        <v>yes</v>
      </c>
      <c r="I2140" t="str" cm="1">
        <f t="array" ref="I2140">_xlfn.XLOOKUP(A2140,$A$2:$A$2336,Table2[Cancer history],"NOT FOUND")</f>
        <v>No</v>
      </c>
      <c r="J2140" t="str">
        <f>_xlfn.XLOOKUP(A2140,Table3[customer_no],Table3[month],"NOT FOUND")</f>
        <v>Jul</v>
      </c>
      <c r="K2140" s="7">
        <f>_xlfn.XLOOKUP(A2140,Table3[customer_no],Table3[year_average],"NOT FOUND")</f>
        <v>2000</v>
      </c>
      <c r="L2140" cm="1">
        <f t="array" ref="L2140">_xlfn.XLOOKUP(A2140,Table3[customer_no],'Hospitalisation Details'!$D$2:$D$2344,"NOT FOUND")</f>
        <v>26</v>
      </c>
      <c r="M2140" s="33">
        <f>_xlfn.XLOOKUP(A2140,Table3[customer_no],Table3[dd/mm/yy],"NOT FOUND")</f>
        <v>36733</v>
      </c>
      <c r="N2140">
        <f>_xlfn.XLOOKUP(A2140,Table3[customer_no],Table3[age],"NOT FOUND")</f>
        <v>22</v>
      </c>
      <c r="O2140" cm="1">
        <f t="array" ref="O2140">_xlfn.XLOOKUP(A2140,Table3[customer_no],'Hospitalisation Details'!$E$2:$E$2344,"NOT FOUND")</f>
        <v>0</v>
      </c>
      <c r="P2140" t="str">
        <f>_xlfn.XLOOKUP(A2140,Table3[customer_no],Table3[hsplt_handled],"NOT FOUND")</f>
        <v>tier - 3</v>
      </c>
      <c r="Q2140" t="str">
        <f>_xlfn.XLOOKUP(A2140,Table3[customer_no],Table3[city_handled],"NOT FOUND")</f>
        <v>tier - 3</v>
      </c>
      <c r="R2140" t="str">
        <f>_xlfn.XLOOKUP(A2140,Table3[customer_no],Table3[state_id],"NOT FOUND")</f>
        <v>R1012</v>
      </c>
      <c r="S2140" s="34" cm="1">
        <f t="array" ref="S2140">_xlfn.XLOOKUP(A2140,Table3[customer_no],'Hospitalisation Details'!$F$2:$F$2344,"NOT FOUND")</f>
        <v>2055.3200000000002</v>
      </c>
      <c r="T2140" t="str">
        <f>_xlfn.XLOOKUP(A2140,Table2[Customer ID],Table2[BMI_category],"NOT FOUND")</f>
        <v>Obesity</v>
      </c>
      <c r="U2140" s="7">
        <f>_xlfn.XLOOKUP(A2140,Table2[Customer ID],Table2[no of surgery],"NOT FOUND")</f>
        <v>2</v>
      </c>
      <c r="V2140" t="str">
        <f>_xlfn.XLOOKUP(A2140,Table2[Customer ID],Table2[smoker_missing],"NOT FOUND")</f>
        <v>No</v>
      </c>
      <c r="W2140" t="str">
        <f t="shared" si="33"/>
        <v>Normal</v>
      </c>
      <c r="X2140" s="37">
        <f>SUM(Table5[[#This Row],[Title]:[Diabetes Level]])</f>
        <v>40874.46</v>
      </c>
    </row>
    <row r="2141" spans="1:24" x14ac:dyDescent="0.25">
      <c r="A2141" t="s">
        <v>223</v>
      </c>
      <c r="B2141" t="str">
        <f>VLOOKUP(A2141,'Customer Names'!$A$2:$E$2336,3,FALSE)</f>
        <v>Mr.</v>
      </c>
      <c r="C2141" t="str">
        <f>_xlfn.XLOOKUP(A2141,$A$2:$A$2336,'Customer Names'!$D$2:$D$2336,"NOT FOUND")</f>
        <v>Thomas</v>
      </c>
      <c r="D2141" t="str">
        <f>_xlfn.XLOOKUP(A2141,$A$2:$A$2336,'Customer Names'!$E$2:$E$2336,"NOT FOUND")</f>
        <v>Briot</v>
      </c>
      <c r="E2141" cm="1">
        <f t="array" ref="E2141">_xlfn.XLOOKUP(A2141,$A$2:$A$2336,Table2[BMI],"NOT FOUND")</f>
        <v>25.175000000000001</v>
      </c>
      <c r="F2141" cm="1">
        <f t="array" ref="F2141">_xlfn.XLOOKUP(A2141,$A$2:$A$2336,Table2[HBA1C],"NOT FOUND")</f>
        <v>6.29</v>
      </c>
      <c r="G2141" t="str" cm="1">
        <f t="array" ref="G2141">_xlfn.XLOOKUP(A2141,$A$2:$A$2336,Table2[Heart Issues],"NOT FOUND")</f>
        <v>yes</v>
      </c>
      <c r="H2141" t="str" cm="1">
        <f t="array" ref="H2141">_xlfn.XLOOKUP(A2141,$A$2:$A$2336,Table2[Any Transplants],"NOT FOUND")</f>
        <v>yes</v>
      </c>
      <c r="I2141" t="str" cm="1">
        <f t="array" ref="I2141">_xlfn.XLOOKUP(A2141,$A$2:$A$2336,Table2[Cancer history],"NOT FOUND")</f>
        <v>No</v>
      </c>
      <c r="J2141" t="str">
        <f>_xlfn.XLOOKUP(A2141,Table3[customer_no],Table3[month],"NOT FOUND")</f>
        <v>Sep</v>
      </c>
      <c r="K2141" s="7">
        <f>_xlfn.XLOOKUP(A2141,Table3[customer_no],Table3[year_average],"NOT FOUND")</f>
        <v>2000</v>
      </c>
      <c r="L2141" cm="1">
        <f t="array" ref="L2141">_xlfn.XLOOKUP(A2141,Table3[customer_no],'Hospitalisation Details'!$D$2:$D$2344,"NOT FOUND")</f>
        <v>2</v>
      </c>
      <c r="M2141" s="33">
        <f>_xlfn.XLOOKUP(A2141,Table3[customer_no],Table3[dd/mm/yy],"NOT FOUND")</f>
        <v>36771</v>
      </c>
      <c r="N2141">
        <f>_xlfn.XLOOKUP(A2141,Table3[customer_no],Table3[age],"NOT FOUND")</f>
        <v>22</v>
      </c>
      <c r="O2141" cm="1">
        <f t="array" ref="O2141">_xlfn.XLOOKUP(A2141,Table3[customer_no],'Hospitalisation Details'!$E$2:$E$2344,"NOT FOUND")</f>
        <v>0</v>
      </c>
      <c r="P2141" t="str">
        <f>_xlfn.XLOOKUP(A2141,Table3[customer_no],Table3[hsplt_handled],"NOT FOUND")</f>
        <v>tier - 3</v>
      </c>
      <c r="Q2141" t="str">
        <f>_xlfn.XLOOKUP(A2141,Table3[customer_no],Table3[city_handled],"NOT FOUND")</f>
        <v>tier - 3</v>
      </c>
      <c r="R2141" t="str">
        <f>_xlfn.XLOOKUP(A2141,Table3[customer_no],Table3[state_id],"NOT FOUND")</f>
        <v>R1012</v>
      </c>
      <c r="S2141" s="34" cm="1">
        <f t="array" ref="S2141">_xlfn.XLOOKUP(A2141,Table3[customer_no],'Hospitalisation Details'!$F$2:$F$2344,"NOT FOUND")</f>
        <v>2045.69</v>
      </c>
      <c r="T2141" t="str">
        <f>_xlfn.XLOOKUP(A2141,Table2[Customer ID],Table2[BMI_category],"NOT FOUND")</f>
        <v>Overweight</v>
      </c>
      <c r="U2141" s="7">
        <f>_xlfn.XLOOKUP(A2141,Table2[Customer ID],Table2[no of surgery],"NOT FOUND")</f>
        <v>2</v>
      </c>
      <c r="V2141" t="str">
        <f>_xlfn.XLOOKUP(A2141,Table2[Customer ID],Table2[smoker_missing],"NOT FOUND")</f>
        <v>No</v>
      </c>
      <c r="W2141" t="str">
        <f t="shared" si="33"/>
        <v>Prediabetes</v>
      </c>
      <c r="X2141" s="37">
        <f>SUM(Table5[[#This Row],[Title]:[Diabetes Level]])</f>
        <v>40874.154999999999</v>
      </c>
    </row>
    <row r="2142" spans="1:24" x14ac:dyDescent="0.25">
      <c r="A2142" t="s">
        <v>222</v>
      </c>
      <c r="B2142" t="str">
        <f>VLOOKUP(A2142,'Customer Names'!$A$2:$E$2336,3,FALSE)</f>
        <v>Ms.</v>
      </c>
      <c r="C2142" t="str">
        <f>_xlfn.XLOOKUP(A2142,$A$2:$A$2336,'Customer Names'!$D$2:$D$2336,"NOT FOUND")</f>
        <v>Jennifer</v>
      </c>
      <c r="D2142" t="str">
        <f>_xlfn.XLOOKUP(A2142,$A$2:$A$2336,'Customer Names'!$E$2:$E$2336,"NOT FOUND")</f>
        <v>De Hueck</v>
      </c>
      <c r="E2142" cm="1">
        <f t="array" ref="E2142">_xlfn.XLOOKUP(A2142,$A$2:$A$2336,Table2[BMI],"NOT FOUND")</f>
        <v>39.49</v>
      </c>
      <c r="F2142" cm="1">
        <f t="array" ref="F2142">_xlfn.XLOOKUP(A2142,$A$2:$A$2336,Table2[HBA1C],"NOT FOUND")</f>
        <v>4.4800000000000004</v>
      </c>
      <c r="G2142" t="str" cm="1">
        <f t="array" ref="G2142">_xlfn.XLOOKUP(A2142,$A$2:$A$2336,Table2[Heart Issues],"NOT FOUND")</f>
        <v>yes</v>
      </c>
      <c r="H2142" t="str" cm="1">
        <f t="array" ref="H2142">_xlfn.XLOOKUP(A2142,$A$2:$A$2336,Table2[Any Transplants],"NOT FOUND")</f>
        <v>No</v>
      </c>
      <c r="I2142" t="str" cm="1">
        <f t="array" ref="I2142">_xlfn.XLOOKUP(A2142,$A$2:$A$2336,Table2[Cancer history],"NOT FOUND")</f>
        <v>No</v>
      </c>
      <c r="J2142" t="str">
        <f>_xlfn.XLOOKUP(A2142,Table3[customer_no],Table3[month],"NOT FOUND")</f>
        <v>Aug</v>
      </c>
      <c r="K2142" s="7">
        <f>_xlfn.XLOOKUP(A2142,Table3[customer_no],Table3[year_average],"NOT FOUND")</f>
        <v>2001</v>
      </c>
      <c r="L2142" cm="1">
        <f t="array" ref="L2142">_xlfn.XLOOKUP(A2142,Table3[customer_no],'Hospitalisation Details'!$D$2:$D$2344,"NOT FOUND")</f>
        <v>4</v>
      </c>
      <c r="M2142" s="33">
        <f>_xlfn.XLOOKUP(A2142,Table3[customer_no],Table3[dd/mm/yy],"NOT FOUND")</f>
        <v>37107</v>
      </c>
      <c r="N2142">
        <f>_xlfn.XLOOKUP(A2142,Table3[customer_no],Table3[age],"NOT FOUND")</f>
        <v>21</v>
      </c>
      <c r="O2142" cm="1">
        <f t="array" ref="O2142">_xlfn.XLOOKUP(A2142,Table3[customer_no],'Hospitalisation Details'!$E$2:$E$2344,"NOT FOUND")</f>
        <v>0</v>
      </c>
      <c r="P2142" t="str">
        <f>_xlfn.XLOOKUP(A2142,Table3[customer_no],Table3[hsplt_handled],"NOT FOUND")</f>
        <v>tier - 3</v>
      </c>
      <c r="Q2142" t="str">
        <f>_xlfn.XLOOKUP(A2142,Table3[customer_no],Table3[city_handled],"NOT FOUND")</f>
        <v>tier - 2</v>
      </c>
      <c r="R2142" t="str">
        <f>_xlfn.XLOOKUP(A2142,Table3[customer_no],Table3[state_id],"NOT FOUND")</f>
        <v>R1013</v>
      </c>
      <c r="S2142" s="34" cm="1">
        <f t="array" ref="S2142">_xlfn.XLOOKUP(A2142,Table3[customer_no],'Hospitalisation Details'!$F$2:$F$2344,"NOT FOUND")</f>
        <v>2026.97</v>
      </c>
      <c r="T2142" t="str">
        <f>_xlfn.XLOOKUP(A2142,Table2[Customer ID],Table2[BMI_category],"NOT FOUND")</f>
        <v>Obesity</v>
      </c>
      <c r="U2142" s="7">
        <f>_xlfn.XLOOKUP(A2142,Table2[Customer ID],Table2[no of surgery],"NOT FOUND")</f>
        <v>0</v>
      </c>
      <c r="V2142" t="str">
        <f>_xlfn.XLOOKUP(A2142,Table2[Customer ID],Table2[smoker_missing],"NOT FOUND")</f>
        <v>No</v>
      </c>
      <c r="W2142" t="str">
        <f t="shared" si="33"/>
        <v>Normal</v>
      </c>
      <c r="X2142" s="37">
        <f>SUM(Table5[[#This Row],[Title]:[Diabetes Level]])</f>
        <v>41203.94</v>
      </c>
    </row>
    <row r="2143" spans="1:24" x14ac:dyDescent="0.25">
      <c r="A2143" t="s">
        <v>221</v>
      </c>
      <c r="B2143" t="str">
        <f>VLOOKUP(A2143,'Customer Names'!$A$2:$E$2336,3,FALSE)</f>
        <v>Ms.</v>
      </c>
      <c r="C2143" t="str">
        <f>_xlfn.XLOOKUP(A2143,$A$2:$A$2336,'Customer Names'!$D$2:$D$2336,"NOT FOUND")</f>
        <v>Tammy</v>
      </c>
      <c r="D2143" t="str">
        <f>_xlfn.XLOOKUP(A2143,$A$2:$A$2336,'Customer Names'!$E$2:$E$2336,"NOT FOUND")</f>
        <v>Putt</v>
      </c>
      <c r="E2143" cm="1">
        <f t="array" ref="E2143">_xlfn.XLOOKUP(A2143,$A$2:$A$2336,Table2[BMI],"NOT FOUND")</f>
        <v>34.869999999999997</v>
      </c>
      <c r="F2143" cm="1">
        <f t="array" ref="F2143">_xlfn.XLOOKUP(A2143,$A$2:$A$2336,Table2[HBA1C],"NOT FOUND")</f>
        <v>5.51</v>
      </c>
      <c r="G2143" t="str" cm="1">
        <f t="array" ref="G2143">_xlfn.XLOOKUP(A2143,$A$2:$A$2336,Table2[Heart Issues],"NOT FOUND")</f>
        <v>yes</v>
      </c>
      <c r="H2143" t="str" cm="1">
        <f t="array" ref="H2143">_xlfn.XLOOKUP(A2143,$A$2:$A$2336,Table2[Any Transplants],"NOT FOUND")</f>
        <v>No</v>
      </c>
      <c r="I2143" t="str" cm="1">
        <f t="array" ref="I2143">_xlfn.XLOOKUP(A2143,$A$2:$A$2336,Table2[Cancer history],"NOT FOUND")</f>
        <v>No</v>
      </c>
      <c r="J2143" t="str">
        <f>_xlfn.XLOOKUP(A2143,Table3[customer_no],Table3[month],"NOT FOUND")</f>
        <v>Sep</v>
      </c>
      <c r="K2143" s="7">
        <f>_xlfn.XLOOKUP(A2143,Table3[customer_no],Table3[year_average],"NOT FOUND")</f>
        <v>2001</v>
      </c>
      <c r="L2143" cm="1">
        <f t="array" ref="L2143">_xlfn.XLOOKUP(A2143,Table3[customer_no],'Hospitalisation Details'!$D$2:$D$2344,"NOT FOUND")</f>
        <v>6</v>
      </c>
      <c r="M2143" s="33">
        <f>_xlfn.XLOOKUP(A2143,Table3[customer_no],Table3[dd/mm/yy],"NOT FOUND")</f>
        <v>37140</v>
      </c>
      <c r="N2143">
        <f>_xlfn.XLOOKUP(A2143,Table3[customer_no],Table3[age],"NOT FOUND")</f>
        <v>21</v>
      </c>
      <c r="O2143" cm="1">
        <f t="array" ref="O2143">_xlfn.XLOOKUP(A2143,Table3[customer_no],'Hospitalisation Details'!$E$2:$E$2344,"NOT FOUND")</f>
        <v>0</v>
      </c>
      <c r="P2143" t="str">
        <f>_xlfn.XLOOKUP(A2143,Table3[customer_no],Table3[hsplt_handled],"NOT FOUND")</f>
        <v>tier - 3</v>
      </c>
      <c r="Q2143" t="str">
        <f>_xlfn.XLOOKUP(A2143,Table3[customer_no],Table3[city_handled],"NOT FOUND")</f>
        <v>tier - 2</v>
      </c>
      <c r="R2143" t="str">
        <f>_xlfn.XLOOKUP(A2143,Table3[customer_no],Table3[state_id],"NOT FOUND")</f>
        <v>R1013</v>
      </c>
      <c r="S2143" s="34" cm="1">
        <f t="array" ref="S2143">_xlfn.XLOOKUP(A2143,Table3[customer_no],'Hospitalisation Details'!$F$2:$F$2344,"NOT FOUND")</f>
        <v>2020.55</v>
      </c>
      <c r="T2143" t="str">
        <f>_xlfn.XLOOKUP(A2143,Table2[Customer ID],Table2[BMI_category],"NOT FOUND")</f>
        <v>Obesity</v>
      </c>
      <c r="U2143" s="7">
        <f>_xlfn.XLOOKUP(A2143,Table2[Customer ID],Table2[no of surgery],"NOT FOUND")</f>
        <v>0</v>
      </c>
      <c r="V2143" t="str">
        <f>_xlfn.XLOOKUP(A2143,Table2[Customer ID],Table2[smoker_missing],"NOT FOUND")</f>
        <v>No</v>
      </c>
      <c r="W2143" t="str">
        <f t="shared" si="33"/>
        <v>Normal</v>
      </c>
      <c r="X2143" s="37">
        <f>SUM(Table5[[#This Row],[Title]:[Diabetes Level]])</f>
        <v>41228.93</v>
      </c>
    </row>
    <row r="2144" spans="1:24" x14ac:dyDescent="0.25">
      <c r="A2144" t="s">
        <v>220</v>
      </c>
      <c r="B2144" t="str">
        <f>VLOOKUP(A2144,'Customer Names'!$A$2:$E$2336,3,FALSE)</f>
        <v>Ms.</v>
      </c>
      <c r="C2144" t="str">
        <f>_xlfn.XLOOKUP(A2144,$A$2:$A$2336,'Customer Names'!$D$2:$D$2336,"NOT FOUND")</f>
        <v>Lena</v>
      </c>
      <c r="D2144" t="str">
        <f>_xlfn.XLOOKUP(A2144,$A$2:$A$2336,'Customer Names'!$E$2:$E$2336,"NOT FOUND")</f>
        <v>Deiman</v>
      </c>
      <c r="E2144" cm="1">
        <f t="array" ref="E2144">_xlfn.XLOOKUP(A2144,$A$2:$A$2336,Table2[BMI],"NOT FOUND")</f>
        <v>34.6</v>
      </c>
      <c r="F2144" cm="1">
        <f t="array" ref="F2144">_xlfn.XLOOKUP(A2144,$A$2:$A$2336,Table2[HBA1C],"NOT FOUND")</f>
        <v>4.5</v>
      </c>
      <c r="G2144" t="str" cm="1">
        <f t="array" ref="G2144">_xlfn.XLOOKUP(A2144,$A$2:$A$2336,Table2[Heart Issues],"NOT FOUND")</f>
        <v>yes</v>
      </c>
      <c r="H2144" t="str" cm="1">
        <f t="array" ref="H2144">_xlfn.XLOOKUP(A2144,$A$2:$A$2336,Table2[Any Transplants],"NOT FOUND")</f>
        <v>No</v>
      </c>
      <c r="I2144" t="str" cm="1">
        <f t="array" ref="I2144">_xlfn.XLOOKUP(A2144,$A$2:$A$2336,Table2[Cancer history],"NOT FOUND")</f>
        <v>No</v>
      </c>
      <c r="J2144" t="str">
        <f>_xlfn.XLOOKUP(A2144,Table3[customer_no],Table3[month],"NOT FOUND")</f>
        <v>Jul</v>
      </c>
      <c r="K2144" s="7">
        <f>_xlfn.XLOOKUP(A2144,Table3[customer_no],Table3[year_average],"NOT FOUND")</f>
        <v>2001</v>
      </c>
      <c r="L2144" cm="1">
        <f t="array" ref="L2144">_xlfn.XLOOKUP(A2144,Table3[customer_no],'Hospitalisation Details'!$D$2:$D$2344,"NOT FOUND")</f>
        <v>1</v>
      </c>
      <c r="M2144" s="33">
        <f>_xlfn.XLOOKUP(A2144,Table3[customer_no],Table3[dd/mm/yy],"NOT FOUND")</f>
        <v>37073</v>
      </c>
      <c r="N2144">
        <f>_xlfn.XLOOKUP(A2144,Table3[customer_no],Table3[age],"NOT FOUND")</f>
        <v>21</v>
      </c>
      <c r="O2144" cm="1">
        <f t="array" ref="O2144">_xlfn.XLOOKUP(A2144,Table3[customer_no],'Hospitalisation Details'!$E$2:$E$2344,"NOT FOUND")</f>
        <v>0</v>
      </c>
      <c r="P2144" t="str">
        <f>_xlfn.XLOOKUP(A2144,Table3[customer_no],Table3[hsplt_handled],"NOT FOUND")</f>
        <v>tier - 3</v>
      </c>
      <c r="Q2144" t="str">
        <f>_xlfn.XLOOKUP(A2144,Table3[customer_no],Table3[city_handled],"NOT FOUND")</f>
        <v>tier - 1</v>
      </c>
      <c r="R2144" t="str">
        <f>_xlfn.XLOOKUP(A2144,Table3[customer_no],Table3[state_id],"NOT FOUND")</f>
        <v>R1011</v>
      </c>
      <c r="S2144" s="34" cm="1">
        <f t="array" ref="S2144">_xlfn.XLOOKUP(A2144,Table3[customer_no],'Hospitalisation Details'!$F$2:$F$2344,"NOT FOUND")</f>
        <v>2020.18</v>
      </c>
      <c r="T2144" t="str">
        <f>_xlfn.XLOOKUP(A2144,Table2[Customer ID],Table2[BMI_category],"NOT FOUND")</f>
        <v>Obesity</v>
      </c>
      <c r="U2144" s="7">
        <f>_xlfn.XLOOKUP(A2144,Table2[Customer ID],Table2[no of surgery],"NOT FOUND")</f>
        <v>0</v>
      </c>
      <c r="V2144" t="str">
        <f>_xlfn.XLOOKUP(A2144,Table2[Customer ID],Table2[smoker_missing],"NOT FOUND")</f>
        <v>No</v>
      </c>
      <c r="W2144" t="str">
        <f t="shared" si="33"/>
        <v>Normal</v>
      </c>
      <c r="X2144" s="37">
        <f>SUM(Table5[[#This Row],[Title]:[Diabetes Level]])</f>
        <v>41155.279999999999</v>
      </c>
    </row>
    <row r="2145" spans="1:24" x14ac:dyDescent="0.25">
      <c r="A2145" t="s">
        <v>219</v>
      </c>
      <c r="B2145" t="str">
        <f>VLOOKUP(A2145,'Customer Names'!$A$2:$E$2336,3,FALSE)</f>
        <v>Ms.</v>
      </c>
      <c r="C2145" t="str">
        <f>_xlfn.XLOOKUP(A2145,$A$2:$A$2336,'Customer Names'!$D$2:$D$2336,"NOT FOUND")</f>
        <v>Valentina</v>
      </c>
      <c r="D2145" t="str">
        <f>_xlfn.XLOOKUP(A2145,$A$2:$A$2336,'Customer Names'!$E$2:$E$2336,"NOT FOUND")</f>
        <v>Bonanni</v>
      </c>
      <c r="E2145" cm="1">
        <f t="array" ref="E2145">_xlfn.XLOOKUP(A2145,$A$2:$A$2336,Table2[BMI],"NOT FOUND")</f>
        <v>25.8</v>
      </c>
      <c r="F2145" cm="1">
        <f t="array" ref="F2145">_xlfn.XLOOKUP(A2145,$A$2:$A$2336,Table2[HBA1C],"NOT FOUND")</f>
        <v>6.29</v>
      </c>
      <c r="G2145" t="str" cm="1">
        <f t="array" ref="G2145">_xlfn.XLOOKUP(A2145,$A$2:$A$2336,Table2[Heart Issues],"NOT FOUND")</f>
        <v>yes</v>
      </c>
      <c r="H2145" t="str" cm="1">
        <f t="array" ref="H2145">_xlfn.XLOOKUP(A2145,$A$2:$A$2336,Table2[Any Transplants],"NOT FOUND")</f>
        <v>No</v>
      </c>
      <c r="I2145" t="str" cm="1">
        <f t="array" ref="I2145">_xlfn.XLOOKUP(A2145,$A$2:$A$2336,Table2[Cancer history],"NOT FOUND")</f>
        <v>No</v>
      </c>
      <c r="J2145" t="str">
        <f>_xlfn.XLOOKUP(A2145,Table3[customer_no],Table3[month],"NOT FOUND")</f>
        <v>Aug</v>
      </c>
      <c r="K2145" s="7">
        <f>_xlfn.XLOOKUP(A2145,Table3[customer_no],Table3[year_average],"NOT FOUND")</f>
        <v>2001</v>
      </c>
      <c r="L2145" cm="1">
        <f t="array" ref="L2145">_xlfn.XLOOKUP(A2145,Table3[customer_no],'Hospitalisation Details'!$D$2:$D$2344,"NOT FOUND")</f>
        <v>14</v>
      </c>
      <c r="M2145" s="33">
        <f>_xlfn.XLOOKUP(A2145,Table3[customer_no],Table3[dd/mm/yy],"NOT FOUND")</f>
        <v>37117</v>
      </c>
      <c r="N2145">
        <f>_xlfn.XLOOKUP(A2145,Table3[customer_no],Table3[age],"NOT FOUND")</f>
        <v>21</v>
      </c>
      <c r="O2145" cm="1">
        <f t="array" ref="O2145">_xlfn.XLOOKUP(A2145,Table3[customer_no],'Hospitalisation Details'!$E$2:$E$2344,"NOT FOUND")</f>
        <v>0</v>
      </c>
      <c r="P2145" t="str">
        <f>_xlfn.XLOOKUP(A2145,Table3[customer_no],Table3[hsplt_handled],"NOT FOUND")</f>
        <v>tier - 3</v>
      </c>
      <c r="Q2145" t="str">
        <f>_xlfn.XLOOKUP(A2145,Table3[customer_no],Table3[city_handled],"NOT FOUND")</f>
        <v>tier - 2</v>
      </c>
      <c r="R2145" t="str">
        <f>_xlfn.XLOOKUP(A2145,Table3[customer_no],Table3[state_id],"NOT FOUND")</f>
        <v>R1011</v>
      </c>
      <c r="S2145" s="34" cm="1">
        <f t="array" ref="S2145">_xlfn.XLOOKUP(A2145,Table3[customer_no],'Hospitalisation Details'!$F$2:$F$2344,"NOT FOUND")</f>
        <v>2007.95</v>
      </c>
      <c r="T2145" t="str">
        <f>_xlfn.XLOOKUP(A2145,Table2[Customer ID],Table2[BMI_category],"NOT FOUND")</f>
        <v>Overweight</v>
      </c>
      <c r="U2145" s="7">
        <f>_xlfn.XLOOKUP(A2145,Table2[Customer ID],Table2[no of surgery],"NOT FOUND")</f>
        <v>0</v>
      </c>
      <c r="V2145" t="str">
        <f>_xlfn.XLOOKUP(A2145,Table2[Customer ID],Table2[smoker_missing],"NOT FOUND")</f>
        <v>No</v>
      </c>
      <c r="W2145" t="str">
        <f t="shared" si="33"/>
        <v>Prediabetes</v>
      </c>
      <c r="X2145" s="37">
        <f>SUM(Table5[[#This Row],[Title]:[Diabetes Level]])</f>
        <v>41193.039999999994</v>
      </c>
    </row>
    <row r="2146" spans="1:24" x14ac:dyDescent="0.25">
      <c r="A2146" t="s">
        <v>218</v>
      </c>
      <c r="B2146" t="str">
        <f>VLOOKUP(A2146,'Customer Names'!$A$2:$E$2336,3,FALSE)</f>
        <v>Mr.</v>
      </c>
      <c r="C2146" t="str">
        <f>_xlfn.XLOOKUP(A2146,$A$2:$A$2336,'Customer Names'!$D$2:$D$2336,"NOT FOUND")</f>
        <v>Russell N.</v>
      </c>
      <c r="D2146" t="str">
        <f>_xlfn.XLOOKUP(A2146,$A$2:$A$2336,'Customer Names'!$E$2:$E$2336,"NOT FOUND")</f>
        <v>Stein</v>
      </c>
      <c r="E2146" cm="1">
        <f t="array" ref="E2146">_xlfn.XLOOKUP(A2146,$A$2:$A$2336,Table2[BMI],"NOT FOUND")</f>
        <v>35.86</v>
      </c>
      <c r="F2146" cm="1">
        <f t="array" ref="F2146">_xlfn.XLOOKUP(A2146,$A$2:$A$2336,Table2[HBA1C],"NOT FOUND")</f>
        <v>4.33</v>
      </c>
      <c r="G2146" t="str" cm="1">
        <f t="array" ref="G2146">_xlfn.XLOOKUP(A2146,$A$2:$A$2336,Table2[Heart Issues],"NOT FOUND")</f>
        <v>No</v>
      </c>
      <c r="H2146" t="str" cm="1">
        <f t="array" ref="H2146">_xlfn.XLOOKUP(A2146,$A$2:$A$2336,Table2[Any Transplants],"NOT FOUND")</f>
        <v>No</v>
      </c>
      <c r="I2146" t="str" cm="1">
        <f t="array" ref="I2146">_xlfn.XLOOKUP(A2146,$A$2:$A$2336,Table2[Cancer history],"NOT FOUND")</f>
        <v>No</v>
      </c>
      <c r="J2146" t="str">
        <f>_xlfn.XLOOKUP(A2146,Table3[customer_no],Table3[month],"NOT FOUND")</f>
        <v>Sep</v>
      </c>
      <c r="K2146" s="7">
        <f>_xlfn.XLOOKUP(A2146,Table3[customer_no],Table3[year_average],"NOT FOUND")</f>
        <v>1998</v>
      </c>
      <c r="L2146" cm="1">
        <f t="array" ref="L2146">_xlfn.XLOOKUP(A2146,Table3[customer_no],'Hospitalisation Details'!$D$2:$D$2344,"NOT FOUND")</f>
        <v>14</v>
      </c>
      <c r="M2146" s="33">
        <f>_xlfn.XLOOKUP(A2146,Table3[customer_no],Table3[dd/mm/yy],"NOT FOUND")</f>
        <v>36052</v>
      </c>
      <c r="N2146">
        <f>_xlfn.XLOOKUP(A2146,Table3[customer_no],Table3[age],"NOT FOUND")</f>
        <v>24</v>
      </c>
      <c r="O2146" cm="1">
        <f t="array" ref="O2146">_xlfn.XLOOKUP(A2146,Table3[customer_no],'Hospitalisation Details'!$E$2:$E$2344,"NOT FOUND")</f>
        <v>0</v>
      </c>
      <c r="P2146" t="str">
        <f>_xlfn.XLOOKUP(A2146,Table3[customer_no],Table3[hsplt_handled],"NOT FOUND")</f>
        <v>tier - 3</v>
      </c>
      <c r="Q2146" t="str">
        <f>_xlfn.XLOOKUP(A2146,Table3[customer_no],Table3[city_handled],"NOT FOUND")</f>
        <v>tier - 2</v>
      </c>
      <c r="R2146" t="str">
        <f>_xlfn.XLOOKUP(A2146,Table3[customer_no],Table3[state_id],"NOT FOUND")</f>
        <v>R1013</v>
      </c>
      <c r="S2146" s="34" cm="1">
        <f t="array" ref="S2146">_xlfn.XLOOKUP(A2146,Table3[customer_no],'Hospitalisation Details'!$F$2:$F$2344,"NOT FOUND")</f>
        <v>1986.93</v>
      </c>
      <c r="T2146" t="str">
        <f>_xlfn.XLOOKUP(A2146,Table2[Customer ID],Table2[BMI_category],"NOT FOUND")</f>
        <v>Obesity</v>
      </c>
      <c r="U2146" s="7">
        <f>_xlfn.XLOOKUP(A2146,Table2[Customer ID],Table2[no of surgery],"NOT FOUND")</f>
        <v>1</v>
      </c>
      <c r="V2146" t="str">
        <f>_xlfn.XLOOKUP(A2146,Table2[Customer ID],Table2[smoker_missing],"NOT FOUND")</f>
        <v>No</v>
      </c>
      <c r="W2146" t="str">
        <f t="shared" si="33"/>
        <v>Normal</v>
      </c>
      <c r="X2146" s="37">
        <f>SUM(Table5[[#This Row],[Title]:[Diabetes Level]])</f>
        <v>40116.120000000003</v>
      </c>
    </row>
    <row r="2147" spans="1:24" x14ac:dyDescent="0.25">
      <c r="A2147" t="s">
        <v>217</v>
      </c>
      <c r="B2147" t="str">
        <f>VLOOKUP(A2147,'Customer Names'!$A$2:$E$2336,3,FALSE)</f>
        <v>Mr.</v>
      </c>
      <c r="C2147" t="str">
        <f>_xlfn.XLOOKUP(A2147,$A$2:$A$2336,'Customer Names'!$D$2:$D$2336,"NOT FOUND")</f>
        <v>Scott R.</v>
      </c>
      <c r="D2147" t="str">
        <f>_xlfn.XLOOKUP(A2147,$A$2:$A$2336,'Customer Names'!$E$2:$E$2336,"NOT FOUND")</f>
        <v>Laumann</v>
      </c>
      <c r="E2147" cm="1">
        <f t="array" ref="E2147">_xlfn.XLOOKUP(A2147,$A$2:$A$2336,Table2[BMI],"NOT FOUND")</f>
        <v>40.47</v>
      </c>
      <c r="F2147" cm="1">
        <f t="array" ref="F2147">_xlfn.XLOOKUP(A2147,$A$2:$A$2336,Table2[HBA1C],"NOT FOUND")</f>
        <v>11.15</v>
      </c>
      <c r="G2147" t="str" cm="1">
        <f t="array" ref="G2147">_xlfn.XLOOKUP(A2147,$A$2:$A$2336,Table2[Heart Issues],"NOT FOUND")</f>
        <v>No</v>
      </c>
      <c r="H2147" t="str" cm="1">
        <f t="array" ref="H2147">_xlfn.XLOOKUP(A2147,$A$2:$A$2336,Table2[Any Transplants],"NOT FOUND")</f>
        <v>No</v>
      </c>
      <c r="I2147" t="str" cm="1">
        <f t="array" ref="I2147">_xlfn.XLOOKUP(A2147,$A$2:$A$2336,Table2[Cancer history],"NOT FOUND")</f>
        <v>No</v>
      </c>
      <c r="J2147" t="str">
        <f>_xlfn.XLOOKUP(A2147,Table3[customer_no],Table3[month],"NOT FOUND")</f>
        <v>Sep</v>
      </c>
      <c r="K2147" s="7">
        <f>_xlfn.XLOOKUP(A2147,Table3[customer_no],Table3[year_average],"NOT FOUND")</f>
        <v>2002</v>
      </c>
      <c r="L2147" cm="1">
        <f t="array" ref="L2147">_xlfn.XLOOKUP(A2147,Table3[customer_no],'Hospitalisation Details'!$D$2:$D$2344,"NOT FOUND")</f>
        <v>29</v>
      </c>
      <c r="M2147" s="33">
        <f>_xlfn.XLOOKUP(A2147,Table3[customer_no],Table3[dd/mm/yy],"NOT FOUND")</f>
        <v>37528</v>
      </c>
      <c r="N2147">
        <f>_xlfn.XLOOKUP(A2147,Table3[customer_no],Table3[age],"NOT FOUND")</f>
        <v>20</v>
      </c>
      <c r="O2147" cm="1">
        <f t="array" ref="O2147">_xlfn.XLOOKUP(A2147,Table3[customer_no],'Hospitalisation Details'!$E$2:$E$2344,"NOT FOUND")</f>
        <v>0</v>
      </c>
      <c r="P2147" t="str">
        <f>_xlfn.XLOOKUP(A2147,Table3[customer_no],Table3[hsplt_handled],"NOT FOUND")</f>
        <v>tier - 3</v>
      </c>
      <c r="Q2147" t="str">
        <f>_xlfn.XLOOKUP(A2147,Table3[customer_no],Table3[city_handled],"NOT FOUND")</f>
        <v>tier - 3</v>
      </c>
      <c r="R2147" t="str">
        <f>_xlfn.XLOOKUP(A2147,Table3[customer_no],Table3[state_id],"NOT FOUND")</f>
        <v>R1016</v>
      </c>
      <c r="S2147" s="34" cm="1">
        <f t="array" ref="S2147">_xlfn.XLOOKUP(A2147,Table3[customer_no],'Hospitalisation Details'!$F$2:$F$2344,"NOT FOUND")</f>
        <v>1984.45</v>
      </c>
      <c r="T2147" t="str">
        <f>_xlfn.XLOOKUP(A2147,Table2[Customer ID],Table2[BMI_category],"NOT FOUND")</f>
        <v>Obesity</v>
      </c>
      <c r="U2147" s="7">
        <f>_xlfn.XLOOKUP(A2147,Table2[Customer ID],Table2[no of surgery],"NOT FOUND")</f>
        <v>0</v>
      </c>
      <c r="V2147" t="str">
        <f>_xlfn.XLOOKUP(A2147,Table2[Customer ID],Table2[smoker_missing],"NOT FOUND")</f>
        <v>No</v>
      </c>
      <c r="W2147" t="str">
        <f t="shared" si="33"/>
        <v>Diabetes</v>
      </c>
      <c r="X2147" s="37">
        <f>SUM(Table5[[#This Row],[Title]:[Diabetes Level]])</f>
        <v>41615.07</v>
      </c>
    </row>
    <row r="2148" spans="1:24" x14ac:dyDescent="0.25">
      <c r="A2148" t="s">
        <v>216</v>
      </c>
      <c r="B2148" t="str">
        <f>VLOOKUP(A2148,'Customer Names'!$A$2:$E$2336,3,FALSE)</f>
        <v>Mr.</v>
      </c>
      <c r="C2148" t="str">
        <f>_xlfn.XLOOKUP(A2148,$A$2:$A$2336,'Customer Names'!$D$2:$D$2336,"NOT FOUND")</f>
        <v>Jose Francisco Sr.</v>
      </c>
      <c r="D2148" t="str">
        <f>_xlfn.XLOOKUP(A2148,$A$2:$A$2336,'Customer Names'!$E$2:$E$2336,"NOT FOUND")</f>
        <v>Galaviz</v>
      </c>
      <c r="E2148" cm="1">
        <f t="array" ref="E2148">_xlfn.XLOOKUP(A2148,$A$2:$A$2336,Table2[BMI],"NOT FOUND")</f>
        <v>32.01</v>
      </c>
      <c r="F2148" cm="1">
        <f t="array" ref="F2148">_xlfn.XLOOKUP(A2148,$A$2:$A$2336,Table2[HBA1C],"NOT FOUND")</f>
        <v>6.45</v>
      </c>
      <c r="G2148" t="str" cm="1">
        <f t="array" ref="G2148">_xlfn.XLOOKUP(A2148,$A$2:$A$2336,Table2[Heart Issues],"NOT FOUND")</f>
        <v>No</v>
      </c>
      <c r="H2148" t="str" cm="1">
        <f t="array" ref="H2148">_xlfn.XLOOKUP(A2148,$A$2:$A$2336,Table2[Any Transplants],"NOT FOUND")</f>
        <v>No</v>
      </c>
      <c r="I2148" t="str" cm="1">
        <f t="array" ref="I2148">_xlfn.XLOOKUP(A2148,$A$2:$A$2336,Table2[Cancer history],"NOT FOUND")</f>
        <v>No</v>
      </c>
      <c r="J2148" t="str">
        <f>_xlfn.XLOOKUP(A2148,Table3[customer_no],Table3[month],"NOT FOUND")</f>
        <v>Dec</v>
      </c>
      <c r="K2148" s="7">
        <f>_xlfn.XLOOKUP(A2148,Table3[customer_no],Table3[year_average],"NOT FOUND")</f>
        <v>1998</v>
      </c>
      <c r="L2148" cm="1">
        <f t="array" ref="L2148">_xlfn.XLOOKUP(A2148,Table3[customer_no],'Hospitalisation Details'!$D$2:$D$2344,"NOT FOUND")</f>
        <v>29</v>
      </c>
      <c r="M2148" s="33">
        <f>_xlfn.XLOOKUP(A2148,Table3[customer_no],Table3[dd/mm/yy],"NOT FOUND")</f>
        <v>36158</v>
      </c>
      <c r="N2148">
        <f>_xlfn.XLOOKUP(A2148,Table3[customer_no],Table3[age],"NOT FOUND")</f>
        <v>24</v>
      </c>
      <c r="O2148" cm="1">
        <f t="array" ref="O2148">_xlfn.XLOOKUP(A2148,Table3[customer_no],'Hospitalisation Details'!$E$2:$E$2344,"NOT FOUND")</f>
        <v>0</v>
      </c>
      <c r="P2148" t="str">
        <f>_xlfn.XLOOKUP(A2148,Table3[customer_no],Table3[hsplt_handled],"NOT FOUND")</f>
        <v>tier - 3</v>
      </c>
      <c r="Q2148" t="str">
        <f>_xlfn.XLOOKUP(A2148,Table3[customer_no],Table3[city_handled],"NOT FOUND")</f>
        <v>tier - 1</v>
      </c>
      <c r="R2148" t="str">
        <f>_xlfn.XLOOKUP(A2148,Table3[customer_no],Table3[state_id],"NOT FOUND")</f>
        <v>R1013</v>
      </c>
      <c r="S2148" s="34" cm="1">
        <f t="array" ref="S2148">_xlfn.XLOOKUP(A2148,Table3[customer_no],'Hospitalisation Details'!$F$2:$F$2344,"NOT FOUND")</f>
        <v>1981.58</v>
      </c>
      <c r="T2148" t="str">
        <f>_xlfn.XLOOKUP(A2148,Table2[Customer ID],Table2[BMI_category],"NOT FOUND")</f>
        <v>Obesity</v>
      </c>
      <c r="U2148" s="7">
        <f>_xlfn.XLOOKUP(A2148,Table2[Customer ID],Table2[no of surgery],"NOT FOUND")</f>
        <v>1</v>
      </c>
      <c r="V2148" t="str">
        <f>_xlfn.XLOOKUP(A2148,Table2[Customer ID],Table2[smoker_missing],"NOT FOUND")</f>
        <v>No</v>
      </c>
      <c r="W2148" t="str">
        <f t="shared" si="33"/>
        <v>Diabetes</v>
      </c>
      <c r="X2148" s="37">
        <f>SUM(Table5[[#This Row],[Title]:[Diabetes Level]])</f>
        <v>40230.04</v>
      </c>
    </row>
    <row r="2149" spans="1:24" x14ac:dyDescent="0.25">
      <c r="A2149" t="s">
        <v>215</v>
      </c>
      <c r="B2149" t="str">
        <f>VLOOKUP(A2149,'Customer Names'!$A$2:$E$2336,3,FALSE)</f>
        <v>Mr.</v>
      </c>
      <c r="C2149" t="str">
        <f>_xlfn.XLOOKUP(A2149,$A$2:$A$2336,'Customer Names'!$D$2:$D$2336,"NOT FOUND")</f>
        <v>Paul J</v>
      </c>
      <c r="D2149" t="str">
        <f>_xlfn.XLOOKUP(A2149,$A$2:$A$2336,'Customer Names'!$E$2:$E$2336,"NOT FOUND")</f>
        <v>Piper</v>
      </c>
      <c r="E2149" cm="1">
        <f t="array" ref="E2149">_xlfn.XLOOKUP(A2149,$A$2:$A$2336,Table2[BMI],"NOT FOUND")</f>
        <v>33</v>
      </c>
      <c r="F2149" cm="1">
        <f t="array" ref="F2149">_xlfn.XLOOKUP(A2149,$A$2:$A$2336,Table2[HBA1C],"NOT FOUND")</f>
        <v>9.27</v>
      </c>
      <c r="G2149" t="str" cm="1">
        <f t="array" ref="G2149">_xlfn.XLOOKUP(A2149,$A$2:$A$2336,Table2[Heart Issues],"NOT FOUND")</f>
        <v>No</v>
      </c>
      <c r="H2149" t="str" cm="1">
        <f t="array" ref="H2149">_xlfn.XLOOKUP(A2149,$A$2:$A$2336,Table2[Any Transplants],"NOT FOUND")</f>
        <v>No</v>
      </c>
      <c r="I2149" t="str" cm="1">
        <f t="array" ref="I2149">_xlfn.XLOOKUP(A2149,$A$2:$A$2336,Table2[Cancer history],"NOT FOUND")</f>
        <v>No</v>
      </c>
      <c r="J2149" t="str">
        <f>_xlfn.XLOOKUP(A2149,Table3[customer_no],Table3[month],"NOT FOUND")</f>
        <v>Jul</v>
      </c>
      <c r="K2149" s="7">
        <f>_xlfn.XLOOKUP(A2149,Table3[customer_no],Table3[year_average],"NOT FOUND")</f>
        <v>2002</v>
      </c>
      <c r="L2149" cm="1">
        <f t="array" ref="L2149">_xlfn.XLOOKUP(A2149,Table3[customer_no],'Hospitalisation Details'!$D$2:$D$2344,"NOT FOUND")</f>
        <v>16</v>
      </c>
      <c r="M2149" s="33">
        <f>_xlfn.XLOOKUP(A2149,Table3[customer_no],Table3[dd/mm/yy],"NOT FOUND")</f>
        <v>37453</v>
      </c>
      <c r="N2149">
        <f>_xlfn.XLOOKUP(A2149,Table3[customer_no],Table3[age],"NOT FOUND")</f>
        <v>20</v>
      </c>
      <c r="O2149" cm="1">
        <f t="array" ref="O2149">_xlfn.XLOOKUP(A2149,Table3[customer_no],'Hospitalisation Details'!$E$2:$E$2344,"NOT FOUND")</f>
        <v>1</v>
      </c>
      <c r="P2149" t="str">
        <f>_xlfn.XLOOKUP(A2149,Table3[customer_no],Table3[hsplt_handled],"NOT FOUND")</f>
        <v>tier - 3</v>
      </c>
      <c r="Q2149" t="str">
        <f>_xlfn.XLOOKUP(A2149,Table3[customer_no],Table3[city_handled],"NOT FOUND")</f>
        <v>tier - 3</v>
      </c>
      <c r="R2149" t="str">
        <f>_xlfn.XLOOKUP(A2149,Table3[customer_no],Table3[state_id],"NOT FOUND")</f>
        <v>R1011</v>
      </c>
      <c r="S2149" s="34" cm="1">
        <f t="array" ref="S2149">_xlfn.XLOOKUP(A2149,Table3[customer_no],'Hospitalisation Details'!$F$2:$F$2344,"NOT FOUND")</f>
        <v>1980.07</v>
      </c>
      <c r="T2149" t="str">
        <f>_xlfn.XLOOKUP(A2149,Table2[Customer ID],Table2[BMI_category],"NOT FOUND")</f>
        <v>Obesity</v>
      </c>
      <c r="U2149" s="7">
        <f>_xlfn.XLOOKUP(A2149,Table2[Customer ID],Table2[no of surgery],"NOT FOUND")</f>
        <v>0</v>
      </c>
      <c r="V2149" t="str">
        <f>_xlfn.XLOOKUP(A2149,Table2[Customer ID],Table2[smoker_missing],"NOT FOUND")</f>
        <v>No</v>
      </c>
      <c r="W2149" t="str">
        <f t="shared" si="33"/>
        <v>Diabetes</v>
      </c>
      <c r="X2149" s="37">
        <f>SUM(Table5[[#This Row],[Title]:[Diabetes Level]])</f>
        <v>41514.339999999997</v>
      </c>
    </row>
    <row r="2150" spans="1:24" x14ac:dyDescent="0.25">
      <c r="A2150" t="s">
        <v>214</v>
      </c>
      <c r="B2150" t="str">
        <f>VLOOKUP(A2150,'Customer Names'!$A$2:$E$2336,3,FALSE)</f>
        <v>Mr.</v>
      </c>
      <c r="C2150" t="str">
        <f>_xlfn.XLOOKUP(A2150,$A$2:$A$2336,'Customer Names'!$D$2:$D$2336,"NOT FOUND")</f>
        <v>Adam</v>
      </c>
      <c r="D2150" t="str">
        <f>_xlfn.XLOOKUP(A2150,$A$2:$A$2336,'Customer Names'!$E$2:$E$2336,"NOT FOUND")</f>
        <v>Cantini</v>
      </c>
      <c r="E2150" cm="1">
        <f t="array" ref="E2150">_xlfn.XLOOKUP(A2150,$A$2:$A$2336,Table2[BMI],"NOT FOUND")</f>
        <v>29.3</v>
      </c>
      <c r="F2150" cm="1">
        <f t="array" ref="F2150">_xlfn.XLOOKUP(A2150,$A$2:$A$2336,Table2[HBA1C],"NOT FOUND")</f>
        <v>6.15</v>
      </c>
      <c r="G2150" t="str" cm="1">
        <f t="array" ref="G2150">_xlfn.XLOOKUP(A2150,$A$2:$A$2336,Table2[Heart Issues],"NOT FOUND")</f>
        <v>No</v>
      </c>
      <c r="H2150" t="str" cm="1">
        <f t="array" ref="H2150">_xlfn.XLOOKUP(A2150,$A$2:$A$2336,Table2[Any Transplants],"NOT FOUND")</f>
        <v>No</v>
      </c>
      <c r="I2150" t="str" cm="1">
        <f t="array" ref="I2150">_xlfn.XLOOKUP(A2150,$A$2:$A$2336,Table2[Cancer history],"NOT FOUND")</f>
        <v>No</v>
      </c>
      <c r="J2150" t="str">
        <f>_xlfn.XLOOKUP(A2150,Table3[customer_no],Table3[month],"NOT FOUND")</f>
        <v>Sep</v>
      </c>
      <c r="K2150" s="7">
        <f>_xlfn.XLOOKUP(A2150,Table3[customer_no],Table3[year_average],"NOT FOUND")</f>
        <v>1998</v>
      </c>
      <c r="L2150" cm="1">
        <f t="array" ref="L2150">_xlfn.XLOOKUP(A2150,Table3[customer_no],'Hospitalisation Details'!$D$2:$D$2344,"NOT FOUND")</f>
        <v>29</v>
      </c>
      <c r="M2150" s="33">
        <f>_xlfn.XLOOKUP(A2150,Table3[customer_no],Table3[dd/mm/yy],"NOT FOUND")</f>
        <v>36067</v>
      </c>
      <c r="N2150">
        <f>_xlfn.XLOOKUP(A2150,Table3[customer_no],Table3[age],"NOT FOUND")</f>
        <v>24</v>
      </c>
      <c r="O2150" cm="1">
        <f t="array" ref="O2150">_xlfn.XLOOKUP(A2150,Table3[customer_no],'Hospitalisation Details'!$E$2:$E$2344,"NOT FOUND")</f>
        <v>0</v>
      </c>
      <c r="P2150" t="str">
        <f>_xlfn.XLOOKUP(A2150,Table3[customer_no],Table3[hsplt_handled],"NOT FOUND")</f>
        <v>tier - 3</v>
      </c>
      <c r="Q2150" t="str">
        <f>_xlfn.XLOOKUP(A2150,Table3[customer_no],Table3[city_handled],"NOT FOUND")</f>
        <v>tier - 1</v>
      </c>
      <c r="R2150" t="str">
        <f>_xlfn.XLOOKUP(A2150,Table3[customer_no],Table3[state_id],"NOT FOUND")</f>
        <v>R1011</v>
      </c>
      <c r="S2150" s="34" cm="1">
        <f t="array" ref="S2150">_xlfn.XLOOKUP(A2150,Table3[customer_no],'Hospitalisation Details'!$F$2:$F$2344,"NOT FOUND")</f>
        <v>1977.82</v>
      </c>
      <c r="T2150" t="str">
        <f>_xlfn.XLOOKUP(A2150,Table2[Customer ID],Table2[BMI_category],"NOT FOUND")</f>
        <v>Overweight</v>
      </c>
      <c r="U2150" s="7">
        <f>_xlfn.XLOOKUP(A2150,Table2[Customer ID],Table2[no of surgery],"NOT FOUND")</f>
        <v>1</v>
      </c>
      <c r="V2150" t="str">
        <f>_xlfn.XLOOKUP(A2150,Table2[Customer ID],Table2[smoker_missing],"NOT FOUND")</f>
        <v>No</v>
      </c>
      <c r="W2150" t="str">
        <f t="shared" si="33"/>
        <v>Prediabetes</v>
      </c>
      <c r="X2150" s="37">
        <f>SUM(Table5[[#This Row],[Title]:[Diabetes Level]])</f>
        <v>40132.269999999997</v>
      </c>
    </row>
    <row r="2151" spans="1:24" x14ac:dyDescent="0.25">
      <c r="A2151" t="s">
        <v>213</v>
      </c>
      <c r="B2151" t="str">
        <f>VLOOKUP(A2151,'Customer Names'!$A$2:$E$2336,3,FALSE)</f>
        <v>Mr.</v>
      </c>
      <c r="C2151" t="str">
        <f>_xlfn.XLOOKUP(A2151,$A$2:$A$2336,'Customer Names'!$D$2:$D$2336,"NOT FOUND")</f>
        <v>Edward J.</v>
      </c>
      <c r="D2151" t="str">
        <f>_xlfn.XLOOKUP(A2151,$A$2:$A$2336,'Customer Names'!$E$2:$E$2336,"NOT FOUND")</f>
        <v>Hartman</v>
      </c>
      <c r="E2151" cm="1">
        <f t="array" ref="E2151">_xlfn.XLOOKUP(A2151,$A$2:$A$2336,Table2[BMI],"NOT FOUND")</f>
        <v>25.8</v>
      </c>
      <c r="F2151" cm="1">
        <f t="array" ref="F2151">_xlfn.XLOOKUP(A2151,$A$2:$A$2336,Table2[HBA1C],"NOT FOUND")</f>
        <v>4.13</v>
      </c>
      <c r="G2151" t="str" cm="1">
        <f t="array" ref="G2151">_xlfn.XLOOKUP(A2151,$A$2:$A$2336,Table2[Heart Issues],"NOT FOUND")</f>
        <v>No</v>
      </c>
      <c r="H2151" t="str" cm="1">
        <f t="array" ref="H2151">_xlfn.XLOOKUP(A2151,$A$2:$A$2336,Table2[Any Transplants],"NOT FOUND")</f>
        <v>No</v>
      </c>
      <c r="I2151" t="str" cm="1">
        <f t="array" ref="I2151">_xlfn.XLOOKUP(A2151,$A$2:$A$2336,Table2[Cancer history],"NOT FOUND")</f>
        <v>No</v>
      </c>
      <c r="J2151" t="str">
        <f>_xlfn.XLOOKUP(A2151,Table3[customer_no],Table3[month],"NOT FOUND")</f>
        <v>Oct</v>
      </c>
      <c r="K2151" s="7">
        <f>_xlfn.XLOOKUP(A2151,Table3[customer_no],Table3[year_average],"NOT FOUND")</f>
        <v>1998</v>
      </c>
      <c r="L2151" cm="1">
        <f t="array" ref="L2151">_xlfn.XLOOKUP(A2151,Table3[customer_no],'Hospitalisation Details'!$D$2:$D$2344,"NOT FOUND")</f>
        <v>5</v>
      </c>
      <c r="M2151" s="33">
        <f>_xlfn.XLOOKUP(A2151,Table3[customer_no],Table3[dd/mm/yy],"NOT FOUND")</f>
        <v>36073</v>
      </c>
      <c r="N2151">
        <f>_xlfn.XLOOKUP(A2151,Table3[customer_no],Table3[age],"NOT FOUND")</f>
        <v>24</v>
      </c>
      <c r="O2151" cm="1">
        <f t="array" ref="O2151">_xlfn.XLOOKUP(A2151,Table3[customer_no],'Hospitalisation Details'!$E$2:$E$2344,"NOT FOUND")</f>
        <v>0</v>
      </c>
      <c r="P2151" t="str">
        <f>_xlfn.XLOOKUP(A2151,Table3[customer_no],Table3[hsplt_handled],"NOT FOUND")</f>
        <v>tier - 3</v>
      </c>
      <c r="Q2151" t="str">
        <f>_xlfn.XLOOKUP(A2151,Table3[customer_no],Table3[city_handled],"NOT FOUND")</f>
        <v>tier - 1</v>
      </c>
      <c r="R2151" t="str">
        <f>_xlfn.XLOOKUP(A2151,Table3[customer_no],Table3[state_id],"NOT FOUND")</f>
        <v>R1011</v>
      </c>
      <c r="S2151" s="34" cm="1">
        <f t="array" ref="S2151">_xlfn.XLOOKUP(A2151,Table3[customer_no],'Hospitalisation Details'!$F$2:$F$2344,"NOT FOUND")</f>
        <v>1972.95</v>
      </c>
      <c r="T2151" t="str">
        <f>_xlfn.XLOOKUP(A2151,Table2[Customer ID],Table2[BMI_category],"NOT FOUND")</f>
        <v>Overweight</v>
      </c>
      <c r="U2151" s="7">
        <f>_xlfn.XLOOKUP(A2151,Table2[Customer ID],Table2[no of surgery],"NOT FOUND")</f>
        <v>1</v>
      </c>
      <c r="V2151" t="str">
        <f>_xlfn.XLOOKUP(A2151,Table2[Customer ID],Table2[smoker_missing],"NOT FOUND")</f>
        <v>No</v>
      </c>
      <c r="W2151" t="str">
        <f t="shared" si="33"/>
        <v>Normal</v>
      </c>
      <c r="X2151" s="37">
        <f>SUM(Table5[[#This Row],[Title]:[Diabetes Level]])</f>
        <v>40103.879999999997</v>
      </c>
    </row>
    <row r="2152" spans="1:24" x14ac:dyDescent="0.25">
      <c r="A2152" t="s">
        <v>212</v>
      </c>
      <c r="B2152" t="str">
        <f>VLOOKUP(A2152,'Customer Names'!$A$2:$E$2336,3,FALSE)</f>
        <v>Mr.</v>
      </c>
      <c r="C2152" t="str">
        <f>_xlfn.XLOOKUP(A2152,$A$2:$A$2336,'Customer Names'!$D$2:$D$2336,"NOT FOUND")</f>
        <v>Patrick A.</v>
      </c>
      <c r="D2152" t="str">
        <f>_xlfn.XLOOKUP(A2152,$A$2:$A$2336,'Customer Names'!$E$2:$E$2336,"NOT FOUND")</f>
        <v>Werhane</v>
      </c>
      <c r="E2152" cm="1">
        <f t="array" ref="E2152">_xlfn.XLOOKUP(A2152,$A$2:$A$2336,Table2[BMI],"NOT FOUND")</f>
        <v>23.4</v>
      </c>
      <c r="F2152" cm="1">
        <f t="array" ref="F2152">_xlfn.XLOOKUP(A2152,$A$2:$A$2336,Table2[HBA1C],"NOT FOUND")</f>
        <v>4.24</v>
      </c>
      <c r="G2152" t="str" cm="1">
        <f t="array" ref="G2152">_xlfn.XLOOKUP(A2152,$A$2:$A$2336,Table2[Heart Issues],"NOT FOUND")</f>
        <v>No</v>
      </c>
      <c r="H2152" t="str" cm="1">
        <f t="array" ref="H2152">_xlfn.XLOOKUP(A2152,$A$2:$A$2336,Table2[Any Transplants],"NOT FOUND")</f>
        <v>No</v>
      </c>
      <c r="I2152" t="str" cm="1">
        <f t="array" ref="I2152">_xlfn.XLOOKUP(A2152,$A$2:$A$2336,Table2[Cancer history],"NOT FOUND")</f>
        <v>No</v>
      </c>
      <c r="J2152" t="str">
        <f>_xlfn.XLOOKUP(A2152,Table3[customer_no],Table3[month],"NOT FOUND")</f>
        <v>Sep</v>
      </c>
      <c r="K2152" s="7">
        <f>_xlfn.XLOOKUP(A2152,Table3[customer_no],Table3[year_average],"NOT FOUND")</f>
        <v>1998</v>
      </c>
      <c r="L2152" cm="1">
        <f t="array" ref="L2152">_xlfn.XLOOKUP(A2152,Table3[customer_no],'Hospitalisation Details'!$D$2:$D$2344,"NOT FOUND")</f>
        <v>28</v>
      </c>
      <c r="M2152" s="33">
        <f>_xlfn.XLOOKUP(A2152,Table3[customer_no],Table3[dd/mm/yy],"NOT FOUND")</f>
        <v>36066</v>
      </c>
      <c r="N2152">
        <f>_xlfn.XLOOKUP(A2152,Table3[customer_no],Table3[age],"NOT FOUND")</f>
        <v>24</v>
      </c>
      <c r="O2152" cm="1">
        <f t="array" ref="O2152">_xlfn.XLOOKUP(A2152,Table3[customer_no],'Hospitalisation Details'!$E$2:$E$2344,"NOT FOUND")</f>
        <v>0</v>
      </c>
      <c r="P2152" t="str">
        <f>_xlfn.XLOOKUP(A2152,Table3[customer_no],Table3[hsplt_handled],"NOT FOUND")</f>
        <v>tier - 3</v>
      </c>
      <c r="Q2152" t="str">
        <f>_xlfn.XLOOKUP(A2152,Table3[customer_no],Table3[city_handled],"NOT FOUND")</f>
        <v>tier - 3</v>
      </c>
      <c r="R2152" t="str">
        <f>_xlfn.XLOOKUP(A2152,Table3[customer_no],Table3[state_id],"NOT FOUND")</f>
        <v>R1011</v>
      </c>
      <c r="S2152" s="34" cm="1">
        <f t="array" ref="S2152">_xlfn.XLOOKUP(A2152,Table3[customer_no],'Hospitalisation Details'!$F$2:$F$2344,"NOT FOUND")</f>
        <v>1969.61</v>
      </c>
      <c r="T2152" t="str">
        <f>_xlfn.XLOOKUP(A2152,Table2[Customer ID],Table2[BMI_category],"NOT FOUND")</f>
        <v>Normal Weight</v>
      </c>
      <c r="U2152" s="7">
        <f>_xlfn.XLOOKUP(A2152,Table2[Customer ID],Table2[no of surgery],"NOT FOUND")</f>
        <v>1</v>
      </c>
      <c r="V2152" t="str">
        <f>_xlfn.XLOOKUP(A2152,Table2[Customer ID],Table2[smoker_missing],"NOT FOUND")</f>
        <v>No</v>
      </c>
      <c r="W2152" t="str">
        <f t="shared" si="33"/>
        <v>Normal</v>
      </c>
      <c r="X2152" s="37">
        <f>SUM(Table5[[#This Row],[Title]:[Diabetes Level]])</f>
        <v>40114.25</v>
      </c>
    </row>
    <row r="2153" spans="1:24" x14ac:dyDescent="0.25">
      <c r="A2153" t="s">
        <v>211</v>
      </c>
      <c r="B2153" t="str">
        <f>VLOOKUP(A2153,'Customer Names'!$A$2:$E$2336,3,FALSE)</f>
        <v>Mr.</v>
      </c>
      <c r="C2153" t="str">
        <f>_xlfn.XLOOKUP(A2153,$A$2:$A$2336,'Customer Names'!$D$2:$D$2336,"NOT FOUND")</f>
        <v>Geraint H</v>
      </c>
      <c r="D2153" t="str">
        <f>_xlfn.XLOOKUP(A2153,$A$2:$A$2336,'Customer Names'!$E$2:$E$2336,"NOT FOUND")</f>
        <v>Davies</v>
      </c>
      <c r="E2153" cm="1">
        <f t="array" ref="E2153">_xlfn.XLOOKUP(A2153,$A$2:$A$2336,Table2[BMI],"NOT FOUND")</f>
        <v>27.93</v>
      </c>
      <c r="F2153" cm="1">
        <f t="array" ref="F2153">_xlfn.XLOOKUP(A2153,$A$2:$A$2336,Table2[HBA1C],"NOT FOUND")</f>
        <v>9.8800000000000008</v>
      </c>
      <c r="G2153" t="str" cm="1">
        <f t="array" ref="G2153">_xlfn.XLOOKUP(A2153,$A$2:$A$2336,Table2[Heart Issues],"NOT FOUND")</f>
        <v>No</v>
      </c>
      <c r="H2153" t="str" cm="1">
        <f t="array" ref="H2153">_xlfn.XLOOKUP(A2153,$A$2:$A$2336,Table2[Any Transplants],"NOT FOUND")</f>
        <v>No</v>
      </c>
      <c r="I2153" t="str" cm="1">
        <f t="array" ref="I2153">_xlfn.XLOOKUP(A2153,$A$2:$A$2336,Table2[Cancer history],"NOT FOUND")</f>
        <v>No</v>
      </c>
      <c r="J2153" t="str">
        <f>_xlfn.XLOOKUP(A2153,Table3[customer_no],Table3[month],"NOT FOUND")</f>
        <v>Jul</v>
      </c>
      <c r="K2153" s="7">
        <f>_xlfn.XLOOKUP(A2153,Table3[customer_no],Table3[year_average],"NOT FOUND")</f>
        <v>2002</v>
      </c>
      <c r="L2153" cm="1">
        <f t="array" ref="L2153">_xlfn.XLOOKUP(A2153,Table3[customer_no],'Hospitalisation Details'!$D$2:$D$2344,"NOT FOUND")</f>
        <v>29</v>
      </c>
      <c r="M2153" s="33">
        <f>_xlfn.XLOOKUP(A2153,Table3[customer_no],Table3[dd/mm/yy],"NOT FOUND")</f>
        <v>37466</v>
      </c>
      <c r="N2153">
        <f>_xlfn.XLOOKUP(A2153,Table3[customer_no],Table3[age],"NOT FOUND")</f>
        <v>20</v>
      </c>
      <c r="O2153" cm="1">
        <f t="array" ref="O2153">_xlfn.XLOOKUP(A2153,Table3[customer_no],'Hospitalisation Details'!$E$2:$E$2344,"NOT FOUND")</f>
        <v>0</v>
      </c>
      <c r="P2153" t="str">
        <f>_xlfn.XLOOKUP(A2153,Table3[customer_no],Table3[hsplt_handled],"NOT FOUND")</f>
        <v>tier - 3</v>
      </c>
      <c r="Q2153" t="str">
        <f>_xlfn.XLOOKUP(A2153,Table3[customer_no],Table3[city_handled],"NOT FOUND")</f>
        <v>tier - 2</v>
      </c>
      <c r="R2153" t="str">
        <f>_xlfn.XLOOKUP(A2153,Table3[customer_no],Table3[state_id],"NOT FOUND")</f>
        <v>R1016</v>
      </c>
      <c r="S2153" s="34" cm="1">
        <f t="array" ref="S2153">_xlfn.XLOOKUP(A2153,Table3[customer_no],'Hospitalisation Details'!$F$2:$F$2344,"NOT FOUND")</f>
        <v>1967.02</v>
      </c>
      <c r="T2153" t="str">
        <f>_xlfn.XLOOKUP(A2153,Table2[Customer ID],Table2[BMI_category],"NOT FOUND")</f>
        <v>Overweight</v>
      </c>
      <c r="U2153" s="7">
        <f>_xlfn.XLOOKUP(A2153,Table2[Customer ID],Table2[no of surgery],"NOT FOUND")</f>
        <v>0</v>
      </c>
      <c r="V2153" t="str">
        <f>_xlfn.XLOOKUP(A2153,Table2[Customer ID],Table2[smoker_missing],"NOT FOUND")</f>
        <v>No</v>
      </c>
      <c r="W2153" t="str">
        <f t="shared" si="33"/>
        <v>Diabetes</v>
      </c>
      <c r="X2153" s="37">
        <f>SUM(Table5[[#This Row],[Title]:[Diabetes Level]])</f>
        <v>41521.829999999994</v>
      </c>
    </row>
    <row r="2154" spans="1:24" x14ac:dyDescent="0.25">
      <c r="A2154" t="s">
        <v>210</v>
      </c>
      <c r="B2154" t="str">
        <f>VLOOKUP(A2154,'Customer Names'!$A$2:$E$2336,3,FALSE)</f>
        <v>Mr.</v>
      </c>
      <c r="C2154" t="str">
        <f>_xlfn.XLOOKUP(A2154,$A$2:$A$2336,'Customer Names'!$D$2:$D$2336,"NOT FOUND")</f>
        <v>Dj</v>
      </c>
      <c r="D2154" t="str">
        <f>_xlfn.XLOOKUP(A2154,$A$2:$A$2336,'Customer Names'!$E$2:$E$2336,"NOT FOUND")</f>
        <v>Hummel</v>
      </c>
      <c r="E2154" cm="1">
        <f t="array" ref="E2154">_xlfn.XLOOKUP(A2154,$A$2:$A$2336,Table2[BMI],"NOT FOUND")</f>
        <v>22</v>
      </c>
      <c r="F2154" cm="1">
        <f t="array" ref="F2154">_xlfn.XLOOKUP(A2154,$A$2:$A$2336,Table2[HBA1C],"NOT FOUND")</f>
        <v>9.5</v>
      </c>
      <c r="G2154" t="str" cm="1">
        <f t="array" ref="G2154">_xlfn.XLOOKUP(A2154,$A$2:$A$2336,Table2[Heart Issues],"NOT FOUND")</f>
        <v>No</v>
      </c>
      <c r="H2154" t="str" cm="1">
        <f t="array" ref="H2154">_xlfn.XLOOKUP(A2154,$A$2:$A$2336,Table2[Any Transplants],"NOT FOUND")</f>
        <v>No</v>
      </c>
      <c r="I2154" t="str" cm="1">
        <f t="array" ref="I2154">_xlfn.XLOOKUP(A2154,$A$2:$A$2336,Table2[Cancer history],"NOT FOUND")</f>
        <v>No</v>
      </c>
      <c r="J2154" t="str">
        <f>_xlfn.XLOOKUP(A2154,Table3[customer_no],Table3[month],"NOT FOUND")</f>
        <v>Sep</v>
      </c>
      <c r="K2154" s="7">
        <f>_xlfn.XLOOKUP(A2154,Table3[customer_no],Table3[year_average],"NOT FOUND")</f>
        <v>2002</v>
      </c>
      <c r="L2154" cm="1">
        <f t="array" ref="L2154">_xlfn.XLOOKUP(A2154,Table3[customer_no],'Hospitalisation Details'!$D$2:$D$2344,"NOT FOUND")</f>
        <v>7</v>
      </c>
      <c r="M2154" s="33">
        <f>_xlfn.XLOOKUP(A2154,Table3[customer_no],Table3[dd/mm/yy],"NOT FOUND")</f>
        <v>37506</v>
      </c>
      <c r="N2154">
        <f>_xlfn.XLOOKUP(A2154,Table3[customer_no],Table3[age],"NOT FOUND")</f>
        <v>20</v>
      </c>
      <c r="O2154" cm="1">
        <f t="array" ref="O2154">_xlfn.XLOOKUP(A2154,Table3[customer_no],'Hospitalisation Details'!$E$2:$E$2344,"NOT FOUND")</f>
        <v>1</v>
      </c>
      <c r="P2154" t="str">
        <f>_xlfn.XLOOKUP(A2154,Table3[customer_no],Table3[hsplt_handled],"NOT FOUND")</f>
        <v>tier - 3</v>
      </c>
      <c r="Q2154" t="str">
        <f>_xlfn.XLOOKUP(A2154,Table3[customer_no],Table3[city_handled],"NOT FOUND")</f>
        <v>tier - 1</v>
      </c>
      <c r="R2154" t="str">
        <f>_xlfn.XLOOKUP(A2154,Table3[customer_no],Table3[state_id],"NOT FOUND")</f>
        <v>R1011</v>
      </c>
      <c r="S2154" s="34" cm="1">
        <f t="array" ref="S2154">_xlfn.XLOOKUP(A2154,Table3[customer_no],'Hospitalisation Details'!$F$2:$F$2344,"NOT FOUND")</f>
        <v>1964.78</v>
      </c>
      <c r="T2154" t="str">
        <f>_xlfn.XLOOKUP(A2154,Table2[Customer ID],Table2[BMI_category],"NOT FOUND")</f>
        <v>Normal Weight</v>
      </c>
      <c r="U2154" s="7">
        <f>_xlfn.XLOOKUP(A2154,Table2[Customer ID],Table2[no of surgery],"NOT FOUND")</f>
        <v>0</v>
      </c>
      <c r="V2154" t="str">
        <f>_xlfn.XLOOKUP(A2154,Table2[Customer ID],Table2[smoker_missing],"NOT FOUND")</f>
        <v>No</v>
      </c>
      <c r="W2154" t="str">
        <f t="shared" si="33"/>
        <v>Diabetes</v>
      </c>
      <c r="X2154" s="37">
        <f>SUM(Table5[[#This Row],[Title]:[Diabetes Level]])</f>
        <v>41532.28</v>
      </c>
    </row>
    <row r="2155" spans="1:24" x14ac:dyDescent="0.25">
      <c r="A2155" t="s">
        <v>209</v>
      </c>
      <c r="B2155" t="str">
        <f>VLOOKUP(A2155,'Customer Names'!$A$2:$E$2336,3,FALSE)</f>
        <v>Mr.</v>
      </c>
      <c r="C2155" t="str">
        <f>_xlfn.XLOOKUP(A2155,$A$2:$A$2336,'Customer Names'!$D$2:$D$2336,"NOT FOUND")</f>
        <v>Zachary A</v>
      </c>
      <c r="D2155" t="str">
        <f>_xlfn.XLOOKUP(A2155,$A$2:$A$2336,'Customer Names'!$E$2:$E$2336,"NOT FOUND")</f>
        <v>Lutz</v>
      </c>
      <c r="E2155" cm="1">
        <f t="array" ref="E2155">_xlfn.XLOOKUP(A2155,$A$2:$A$2336,Table2[BMI],"NOT FOUND")</f>
        <v>36.86</v>
      </c>
      <c r="F2155" cm="1">
        <f t="array" ref="F2155">_xlfn.XLOOKUP(A2155,$A$2:$A$2336,Table2[HBA1C],"NOT FOUND")</f>
        <v>4.97</v>
      </c>
      <c r="G2155" t="str" cm="1">
        <f t="array" ref="G2155">_xlfn.XLOOKUP(A2155,$A$2:$A$2336,Table2[Heart Issues],"NOT FOUND")</f>
        <v>yes</v>
      </c>
      <c r="H2155" t="str" cm="1">
        <f t="array" ref="H2155">_xlfn.XLOOKUP(A2155,$A$2:$A$2336,Table2[Any Transplants],"NOT FOUND")</f>
        <v>No</v>
      </c>
      <c r="I2155" t="str" cm="1">
        <f t="array" ref="I2155">_xlfn.XLOOKUP(A2155,$A$2:$A$2336,Table2[Cancer history],"NOT FOUND")</f>
        <v>No</v>
      </c>
      <c r="J2155" t="str">
        <f>_xlfn.XLOOKUP(A2155,Table3[customer_no],Table3[month],"NOT FOUND")</f>
        <v>Dec</v>
      </c>
      <c r="K2155" s="7">
        <f>_xlfn.XLOOKUP(A2155,Table3[customer_no],Table3[year_average],"NOT FOUND")</f>
        <v>2001</v>
      </c>
      <c r="L2155" cm="1">
        <f t="array" ref="L2155">_xlfn.XLOOKUP(A2155,Table3[customer_no],'Hospitalisation Details'!$D$2:$D$2344,"NOT FOUND")</f>
        <v>9</v>
      </c>
      <c r="M2155" s="33">
        <f>_xlfn.XLOOKUP(A2155,Table3[customer_no],Table3[dd/mm/yy],"NOT FOUND")</f>
        <v>37234</v>
      </c>
      <c r="N2155">
        <f>_xlfn.XLOOKUP(A2155,Table3[customer_no],Table3[age],"NOT FOUND")</f>
        <v>21</v>
      </c>
      <c r="O2155" cm="1">
        <f t="array" ref="O2155">_xlfn.XLOOKUP(A2155,Table3[customer_no],'Hospitalisation Details'!$E$2:$E$2344,"NOT FOUND")</f>
        <v>0</v>
      </c>
      <c r="P2155" t="str">
        <f>_xlfn.XLOOKUP(A2155,Table3[customer_no],Table3[hsplt_handled],"NOT FOUND")</f>
        <v>tier - 3</v>
      </c>
      <c r="Q2155" t="str">
        <f>_xlfn.XLOOKUP(A2155,Table3[customer_no],Table3[city_handled],"NOT FOUND")</f>
        <v>tier - 2</v>
      </c>
      <c r="R2155" t="str">
        <f>_xlfn.XLOOKUP(A2155,Table3[customer_no],Table3[state_id],"NOT FOUND")</f>
        <v>R1012</v>
      </c>
      <c r="S2155" s="34" cm="1">
        <f t="array" ref="S2155">_xlfn.XLOOKUP(A2155,Table3[customer_no],'Hospitalisation Details'!$F$2:$F$2344,"NOT FOUND")</f>
        <v>1917.32</v>
      </c>
      <c r="T2155" t="str">
        <f>_xlfn.XLOOKUP(A2155,Table2[Customer ID],Table2[BMI_category],"NOT FOUND")</f>
        <v>Obesity</v>
      </c>
      <c r="U2155" s="7">
        <f>_xlfn.XLOOKUP(A2155,Table2[Customer ID],Table2[no of surgery],"NOT FOUND")</f>
        <v>0</v>
      </c>
      <c r="V2155" t="str">
        <f>_xlfn.XLOOKUP(A2155,Table2[Customer ID],Table2[smoker_missing],"NOT FOUND")</f>
        <v>No</v>
      </c>
      <c r="W2155" t="str">
        <f t="shared" si="33"/>
        <v>Normal</v>
      </c>
      <c r="X2155" s="37">
        <f>SUM(Table5[[#This Row],[Title]:[Diabetes Level]])</f>
        <v>41224.15</v>
      </c>
    </row>
    <row r="2156" spans="1:24" x14ac:dyDescent="0.25">
      <c r="A2156" t="s">
        <v>208</v>
      </c>
      <c r="B2156" t="str">
        <f>VLOOKUP(A2156,'Customer Names'!$A$2:$E$2336,3,FALSE)</f>
        <v>Mr.</v>
      </c>
      <c r="C2156" t="str">
        <f>_xlfn.XLOOKUP(A2156,$A$2:$A$2336,'Customer Names'!$D$2:$D$2336,"NOT FOUND")</f>
        <v>Brian W.</v>
      </c>
      <c r="D2156" t="str">
        <f>_xlfn.XLOOKUP(A2156,$A$2:$A$2336,'Customer Names'!$E$2:$E$2336,"NOT FOUND")</f>
        <v>Waters</v>
      </c>
      <c r="E2156" cm="1">
        <f t="array" ref="E2156">_xlfn.XLOOKUP(A2156,$A$2:$A$2336,Table2[BMI],"NOT FOUND")</f>
        <v>31.254999999999999</v>
      </c>
      <c r="F2156" cm="1">
        <f t="array" ref="F2156">_xlfn.XLOOKUP(A2156,$A$2:$A$2336,Table2[HBA1C],"NOT FOUND")</f>
        <v>5.49</v>
      </c>
      <c r="G2156" t="str" cm="1">
        <f t="array" ref="G2156">_xlfn.XLOOKUP(A2156,$A$2:$A$2336,Table2[Heart Issues],"NOT FOUND")</f>
        <v>yes</v>
      </c>
      <c r="H2156" t="str" cm="1">
        <f t="array" ref="H2156">_xlfn.XLOOKUP(A2156,$A$2:$A$2336,Table2[Any Transplants],"NOT FOUND")</f>
        <v>No</v>
      </c>
      <c r="I2156" t="str" cm="1">
        <f t="array" ref="I2156">_xlfn.XLOOKUP(A2156,$A$2:$A$2336,Table2[Cancer history],"NOT FOUND")</f>
        <v>No</v>
      </c>
      <c r="J2156" t="str">
        <f>_xlfn.XLOOKUP(A2156,Table3[customer_no],Table3[month],"NOT FOUND")</f>
        <v>Aug</v>
      </c>
      <c r="K2156" s="7">
        <f>_xlfn.XLOOKUP(A2156,Table3[customer_no],Table3[year_average],"NOT FOUND")</f>
        <v>2001</v>
      </c>
      <c r="L2156" cm="1">
        <f t="array" ref="L2156">_xlfn.XLOOKUP(A2156,Table3[customer_no],'Hospitalisation Details'!$D$2:$D$2344,"NOT FOUND")</f>
        <v>3</v>
      </c>
      <c r="M2156" s="33">
        <f>_xlfn.XLOOKUP(A2156,Table3[customer_no],Table3[dd/mm/yy],"NOT FOUND")</f>
        <v>37106</v>
      </c>
      <c r="N2156">
        <f>_xlfn.XLOOKUP(A2156,Table3[customer_no],Table3[age],"NOT FOUND")</f>
        <v>21</v>
      </c>
      <c r="O2156" cm="1">
        <f t="array" ref="O2156">_xlfn.XLOOKUP(A2156,Table3[customer_no],'Hospitalisation Details'!$E$2:$E$2344,"NOT FOUND")</f>
        <v>0</v>
      </c>
      <c r="P2156" t="str">
        <f>_xlfn.XLOOKUP(A2156,Table3[customer_no],Table3[hsplt_handled],"NOT FOUND")</f>
        <v>tier - 3</v>
      </c>
      <c r="Q2156" t="str">
        <f>_xlfn.XLOOKUP(A2156,Table3[customer_no],Table3[city_handled],"NOT FOUND")</f>
        <v>tier - 3</v>
      </c>
      <c r="R2156" t="str">
        <f>_xlfn.XLOOKUP(A2156,Table3[customer_no],Table3[state_id],"NOT FOUND")</f>
        <v>R1012</v>
      </c>
      <c r="S2156" s="34" cm="1">
        <f t="array" ref="S2156">_xlfn.XLOOKUP(A2156,Table3[customer_no],'Hospitalisation Details'!$F$2:$F$2344,"NOT FOUND")</f>
        <v>1909.53</v>
      </c>
      <c r="T2156" t="str">
        <f>_xlfn.XLOOKUP(A2156,Table2[Customer ID],Table2[BMI_category],"NOT FOUND")</f>
        <v>Obesity</v>
      </c>
      <c r="U2156" s="7">
        <f>_xlfn.XLOOKUP(A2156,Table2[Customer ID],Table2[no of surgery],"NOT FOUND")</f>
        <v>0</v>
      </c>
      <c r="V2156" t="str">
        <f>_xlfn.XLOOKUP(A2156,Table2[Customer ID],Table2[smoker_missing],"NOT FOUND")</f>
        <v>No</v>
      </c>
      <c r="W2156" t="str">
        <f t="shared" si="33"/>
        <v>Normal</v>
      </c>
      <c r="X2156" s="37">
        <f>SUM(Table5[[#This Row],[Title]:[Diabetes Level]])</f>
        <v>41077.275000000001</v>
      </c>
    </row>
    <row r="2157" spans="1:24" x14ac:dyDescent="0.25">
      <c r="A2157" t="s">
        <v>207</v>
      </c>
      <c r="B2157" t="str">
        <f>VLOOKUP(A2157,'Customer Names'!$A$2:$E$2336,3,FALSE)</f>
        <v>Mr.</v>
      </c>
      <c r="C2157" t="str">
        <f>_xlfn.XLOOKUP(A2157,$A$2:$A$2336,'Customer Names'!$D$2:$D$2336,"NOT FOUND")</f>
        <v>Joe</v>
      </c>
      <c r="D2157" t="str">
        <f>_xlfn.XLOOKUP(A2157,$A$2:$A$2336,'Customer Names'!$E$2:$E$2336,"NOT FOUND")</f>
        <v>Viglienzoni</v>
      </c>
      <c r="E2157" cm="1">
        <f t="array" ref="E2157">_xlfn.XLOOKUP(A2157,$A$2:$A$2336,Table2[BMI],"NOT FOUND")</f>
        <v>23.06</v>
      </c>
      <c r="F2157" cm="1">
        <f t="array" ref="F2157">_xlfn.XLOOKUP(A2157,$A$2:$A$2336,Table2[HBA1C],"NOT FOUND")</f>
        <v>4.47</v>
      </c>
      <c r="G2157" t="str" cm="1">
        <f t="array" ref="G2157">_xlfn.XLOOKUP(A2157,$A$2:$A$2336,Table2[Heart Issues],"NOT FOUND")</f>
        <v>No</v>
      </c>
      <c r="H2157" t="str" cm="1">
        <f t="array" ref="H2157">_xlfn.XLOOKUP(A2157,$A$2:$A$2336,Table2[Any Transplants],"NOT FOUND")</f>
        <v>No</v>
      </c>
      <c r="I2157" t="str" cm="1">
        <f t="array" ref="I2157">_xlfn.XLOOKUP(A2157,$A$2:$A$2336,Table2[Cancer history],"NOT FOUND")</f>
        <v>No</v>
      </c>
      <c r="J2157" t="str">
        <f>_xlfn.XLOOKUP(A2157,Table3[customer_no],Table3[month],"NOT FOUND")</f>
        <v>Oct</v>
      </c>
      <c r="K2157" s="7">
        <f>_xlfn.XLOOKUP(A2157,Table3[customer_no],Table3[year_average],"NOT FOUND")</f>
        <v>1994</v>
      </c>
      <c r="L2157" cm="1">
        <f t="array" ref="L2157">_xlfn.XLOOKUP(A2157,Table3[customer_no],'Hospitalisation Details'!$D$2:$D$2344,"NOT FOUND")</f>
        <v>6</v>
      </c>
      <c r="M2157" s="33">
        <f>_xlfn.XLOOKUP(A2157,Table3[customer_no],Table3[dd/mm/yy],"NOT FOUND")</f>
        <v>34613</v>
      </c>
      <c r="N2157">
        <f>_xlfn.XLOOKUP(A2157,Table3[customer_no],Table3[age],"NOT FOUND")</f>
        <v>28</v>
      </c>
      <c r="O2157" cm="1">
        <f t="array" ref="O2157">_xlfn.XLOOKUP(A2157,Table3[customer_no],'Hospitalisation Details'!$E$2:$E$2344,"NOT FOUND")</f>
        <v>0</v>
      </c>
      <c r="P2157" t="str">
        <f>_xlfn.XLOOKUP(A2157,Table3[customer_no],Table3[hsplt_handled],"NOT FOUND")</f>
        <v>tier - 3</v>
      </c>
      <c r="Q2157" t="str">
        <f>_xlfn.XLOOKUP(A2157,Table3[customer_no],Table3[city_handled],"NOT FOUND")</f>
        <v>tier - 3</v>
      </c>
      <c r="R2157" t="str">
        <f>_xlfn.XLOOKUP(A2157,Table3[customer_no],Table3[state_id],"NOT FOUND")</f>
        <v>R1013</v>
      </c>
      <c r="S2157" s="34" cm="1">
        <f t="array" ref="S2157">_xlfn.XLOOKUP(A2157,Table3[customer_no],'Hospitalisation Details'!$F$2:$F$2344,"NOT FOUND")</f>
        <v>1908.9</v>
      </c>
      <c r="T2157" t="str">
        <f>_xlfn.XLOOKUP(A2157,Table2[Customer ID],Table2[BMI_category],"NOT FOUND")</f>
        <v>Normal Weight</v>
      </c>
      <c r="U2157" s="7">
        <f>_xlfn.XLOOKUP(A2157,Table2[Customer ID],Table2[no of surgery],"NOT FOUND")</f>
        <v>0</v>
      </c>
      <c r="V2157" t="str">
        <f>_xlfn.XLOOKUP(A2157,Table2[Customer ID],Table2[smoker_missing],"NOT FOUND")</f>
        <v>No</v>
      </c>
      <c r="W2157" t="str">
        <f t="shared" si="33"/>
        <v>Normal</v>
      </c>
      <c r="X2157" s="37">
        <f>SUM(Table5[[#This Row],[Title]:[Diabetes Level]])</f>
        <v>38577.43</v>
      </c>
    </row>
    <row r="2158" spans="1:24" x14ac:dyDescent="0.25">
      <c r="A2158" t="s">
        <v>206</v>
      </c>
      <c r="B2158" t="str">
        <f>VLOOKUP(A2158,'Customer Names'!$A$2:$E$2336,3,FALSE)</f>
        <v>Mr.</v>
      </c>
      <c r="C2158" t="str">
        <f>_xlfn.XLOOKUP(A2158,$A$2:$A$2336,'Customer Names'!$D$2:$D$2336,"NOT FOUND")</f>
        <v>Stephen</v>
      </c>
      <c r="D2158" t="str">
        <f>_xlfn.XLOOKUP(A2158,$A$2:$A$2336,'Customer Names'!$E$2:$E$2336,"NOT FOUND")</f>
        <v>Rathbun</v>
      </c>
      <c r="E2158" cm="1">
        <f t="array" ref="E2158">_xlfn.XLOOKUP(A2158,$A$2:$A$2336,Table2[BMI],"NOT FOUND")</f>
        <v>28.975000000000001</v>
      </c>
      <c r="F2158" cm="1">
        <f t="array" ref="F2158">_xlfn.XLOOKUP(A2158,$A$2:$A$2336,Table2[HBA1C],"NOT FOUND")</f>
        <v>4.34</v>
      </c>
      <c r="G2158" t="str" cm="1">
        <f t="array" ref="G2158">_xlfn.XLOOKUP(A2158,$A$2:$A$2336,Table2[Heart Issues],"NOT FOUND")</f>
        <v>yes</v>
      </c>
      <c r="H2158" t="str" cm="1">
        <f t="array" ref="H2158">_xlfn.XLOOKUP(A2158,$A$2:$A$2336,Table2[Any Transplants],"NOT FOUND")</f>
        <v>No</v>
      </c>
      <c r="I2158" t="str" cm="1">
        <f t="array" ref="I2158">_xlfn.XLOOKUP(A2158,$A$2:$A$2336,Table2[Cancer history],"NOT FOUND")</f>
        <v>No</v>
      </c>
      <c r="J2158" t="str">
        <f>_xlfn.XLOOKUP(A2158,Table3[customer_no],Table3[month],"NOT FOUND")</f>
        <v>Aug</v>
      </c>
      <c r="K2158" s="7">
        <f>_xlfn.XLOOKUP(A2158,Table3[customer_no],Table3[year_average],"NOT FOUND")</f>
        <v>2001</v>
      </c>
      <c r="L2158" cm="1">
        <f t="array" ref="L2158">_xlfn.XLOOKUP(A2158,Table3[customer_no],'Hospitalisation Details'!$D$2:$D$2344,"NOT FOUND")</f>
        <v>10</v>
      </c>
      <c r="M2158" s="33">
        <f>_xlfn.XLOOKUP(A2158,Table3[customer_no],Table3[dd/mm/yy],"NOT FOUND")</f>
        <v>37113</v>
      </c>
      <c r="N2158">
        <f>_xlfn.XLOOKUP(A2158,Table3[customer_no],Table3[age],"NOT FOUND")</f>
        <v>21</v>
      </c>
      <c r="O2158" cm="1">
        <f t="array" ref="O2158">_xlfn.XLOOKUP(A2158,Table3[customer_no],'Hospitalisation Details'!$E$2:$E$2344,"NOT FOUND")</f>
        <v>0</v>
      </c>
      <c r="P2158" t="str">
        <f>_xlfn.XLOOKUP(A2158,Table3[customer_no],Table3[hsplt_handled],"NOT FOUND")</f>
        <v>tier - 3</v>
      </c>
      <c r="Q2158" t="str">
        <f>_xlfn.XLOOKUP(A2158,Table3[customer_no],Table3[city_handled],"NOT FOUND")</f>
        <v>tier - 1</v>
      </c>
      <c r="R2158" t="str">
        <f>_xlfn.XLOOKUP(A2158,Table3[customer_no],Table3[state_id],"NOT FOUND")</f>
        <v>R1012</v>
      </c>
      <c r="S2158" s="34" cm="1">
        <f t="array" ref="S2158">_xlfn.XLOOKUP(A2158,Table3[customer_no],'Hospitalisation Details'!$F$2:$F$2344,"NOT FOUND")</f>
        <v>1906.36</v>
      </c>
      <c r="T2158" t="str">
        <f>_xlfn.XLOOKUP(A2158,Table2[Customer ID],Table2[BMI_category],"NOT FOUND")</f>
        <v>Overweight</v>
      </c>
      <c r="U2158" s="7">
        <f>_xlfn.XLOOKUP(A2158,Table2[Customer ID],Table2[no of surgery],"NOT FOUND")</f>
        <v>0</v>
      </c>
      <c r="V2158" t="str">
        <f>_xlfn.XLOOKUP(A2158,Table2[Customer ID],Table2[smoker_missing],"NOT FOUND")</f>
        <v>No</v>
      </c>
      <c r="W2158" t="str">
        <f t="shared" si="33"/>
        <v>Normal</v>
      </c>
      <c r="X2158" s="37">
        <f>SUM(Table5[[#This Row],[Title]:[Diabetes Level]])</f>
        <v>41084.675000000003</v>
      </c>
    </row>
    <row r="2159" spans="1:24" x14ac:dyDescent="0.25">
      <c r="A2159" t="s">
        <v>205</v>
      </c>
      <c r="B2159" t="str">
        <f>VLOOKUP(A2159,'Customer Names'!$A$2:$E$2336,3,FALSE)</f>
        <v>Ms.</v>
      </c>
      <c r="C2159" t="str">
        <f>_xlfn.XLOOKUP(A2159,$A$2:$A$2336,'Customer Names'!$D$2:$D$2336,"NOT FOUND")</f>
        <v>Ellen L.</v>
      </c>
      <c r="D2159" t="str">
        <f>_xlfn.XLOOKUP(A2159,$A$2:$A$2336,'Customer Names'!$E$2:$E$2336,"NOT FOUND")</f>
        <v>crane</v>
      </c>
      <c r="E2159" cm="1">
        <f t="array" ref="E2159">_xlfn.XLOOKUP(A2159,$A$2:$A$2336,Table2[BMI],"NOT FOUND")</f>
        <v>33.299999999999997</v>
      </c>
      <c r="F2159" cm="1">
        <f t="array" ref="F2159">_xlfn.XLOOKUP(A2159,$A$2:$A$2336,Table2[HBA1C],"NOT FOUND")</f>
        <v>9.49</v>
      </c>
      <c r="G2159" t="str" cm="1">
        <f t="array" ref="G2159">_xlfn.XLOOKUP(A2159,$A$2:$A$2336,Table2[Heart Issues],"NOT FOUND")</f>
        <v>No</v>
      </c>
      <c r="H2159" t="str" cm="1">
        <f t="array" ref="H2159">_xlfn.XLOOKUP(A2159,$A$2:$A$2336,Table2[Any Transplants],"NOT FOUND")</f>
        <v>No</v>
      </c>
      <c r="I2159" t="str" cm="1">
        <f t="array" ref="I2159">_xlfn.XLOOKUP(A2159,$A$2:$A$2336,Table2[Cancer history],"NOT FOUND")</f>
        <v>No</v>
      </c>
      <c r="J2159" t="str">
        <f>_xlfn.XLOOKUP(A2159,Table3[customer_no],Table3[month],"NOT FOUND")</f>
        <v>Aug</v>
      </c>
      <c r="K2159" s="7">
        <f>_xlfn.XLOOKUP(A2159,Table3[customer_no],Table3[year_average],"NOT FOUND")</f>
        <v>2002</v>
      </c>
      <c r="L2159" cm="1">
        <f t="array" ref="L2159">_xlfn.XLOOKUP(A2159,Table3[customer_no],'Hospitalisation Details'!$D$2:$D$2344,"NOT FOUND")</f>
        <v>21</v>
      </c>
      <c r="M2159" s="33">
        <f>_xlfn.XLOOKUP(A2159,Table3[customer_no],Table3[dd/mm/yy],"NOT FOUND")</f>
        <v>37489</v>
      </c>
      <c r="N2159">
        <f>_xlfn.XLOOKUP(A2159,Table3[customer_no],Table3[age],"NOT FOUND")</f>
        <v>20</v>
      </c>
      <c r="O2159" cm="1">
        <f t="array" ref="O2159">_xlfn.XLOOKUP(A2159,Table3[customer_no],'Hospitalisation Details'!$E$2:$E$2344,"NOT FOUND")</f>
        <v>0</v>
      </c>
      <c r="P2159" t="str">
        <f>_xlfn.XLOOKUP(A2159,Table3[customer_no],Table3[hsplt_handled],"NOT FOUND")</f>
        <v>tier - 3</v>
      </c>
      <c r="Q2159" t="str">
        <f>_xlfn.XLOOKUP(A2159,Table3[customer_no],Table3[city_handled],"NOT FOUND")</f>
        <v>tier - 1</v>
      </c>
      <c r="R2159" t="str">
        <f>_xlfn.XLOOKUP(A2159,Table3[customer_no],Table3[state_id],"NOT FOUND")</f>
        <v>R1011</v>
      </c>
      <c r="S2159" s="34" cm="1">
        <f t="array" ref="S2159">_xlfn.XLOOKUP(A2159,Table3[customer_no],'Hospitalisation Details'!$F$2:$F$2344,"NOT FOUND")</f>
        <v>1880.49</v>
      </c>
      <c r="T2159" t="str">
        <f>_xlfn.XLOOKUP(A2159,Table2[Customer ID],Table2[BMI_category],"NOT FOUND")</f>
        <v>Obesity</v>
      </c>
      <c r="U2159" s="7">
        <f>_xlfn.XLOOKUP(A2159,Table2[Customer ID],Table2[no of surgery],"NOT FOUND")</f>
        <v>0</v>
      </c>
      <c r="V2159" t="str">
        <f>_xlfn.XLOOKUP(A2159,Table2[Customer ID],Table2[smoker_missing],"NOT FOUND")</f>
        <v>No</v>
      </c>
      <c r="W2159" t="str">
        <f t="shared" si="33"/>
        <v>Diabetes</v>
      </c>
      <c r="X2159" s="37">
        <f>SUM(Table5[[#This Row],[Title]:[Diabetes Level]])</f>
        <v>41455.279999999999</v>
      </c>
    </row>
    <row r="2160" spans="1:24" x14ac:dyDescent="0.25">
      <c r="A2160" t="s">
        <v>204</v>
      </c>
      <c r="B2160" t="str">
        <f>VLOOKUP(A2160,'Customer Names'!$A$2:$E$2336,3,FALSE)</f>
        <v>Ms.</v>
      </c>
      <c r="C2160" t="str">
        <f>_xlfn.XLOOKUP(A2160,$A$2:$A$2336,'Customer Names'!$D$2:$D$2336,"NOT FOUND")</f>
        <v>Cindy</v>
      </c>
      <c r="D2160" t="str">
        <f>_xlfn.XLOOKUP(A2160,$A$2:$A$2336,'Customer Names'!$E$2:$E$2336,"NOT FOUND")</f>
        <v>Conant</v>
      </c>
      <c r="E2160" cm="1">
        <f t="array" ref="E2160">_xlfn.XLOOKUP(A2160,$A$2:$A$2336,Table2[BMI],"NOT FOUND")</f>
        <v>33</v>
      </c>
      <c r="F2160" cm="1">
        <f t="array" ref="F2160">_xlfn.XLOOKUP(A2160,$A$2:$A$2336,Table2[HBA1C],"NOT FOUND")</f>
        <v>10.16</v>
      </c>
      <c r="G2160" t="str" cm="1">
        <f t="array" ref="G2160">_xlfn.XLOOKUP(A2160,$A$2:$A$2336,Table2[Heart Issues],"NOT FOUND")</f>
        <v>No</v>
      </c>
      <c r="H2160" t="str" cm="1">
        <f t="array" ref="H2160">_xlfn.XLOOKUP(A2160,$A$2:$A$2336,Table2[Any Transplants],"NOT FOUND")</f>
        <v>No</v>
      </c>
      <c r="I2160" t="str" cm="1">
        <f t="array" ref="I2160">_xlfn.XLOOKUP(A2160,$A$2:$A$2336,Table2[Cancer history],"NOT FOUND")</f>
        <v>No</v>
      </c>
      <c r="J2160" t="str">
        <f>_xlfn.XLOOKUP(A2160,Table3[customer_no],Table3[month],"NOT FOUND")</f>
        <v>Aug</v>
      </c>
      <c r="K2160" s="7">
        <f>_xlfn.XLOOKUP(A2160,Table3[customer_no],Table3[year_average],"NOT FOUND")</f>
        <v>2002</v>
      </c>
      <c r="L2160" cm="1">
        <f t="array" ref="L2160">_xlfn.XLOOKUP(A2160,Table3[customer_no],'Hospitalisation Details'!$D$2:$D$2344,"NOT FOUND")</f>
        <v>29</v>
      </c>
      <c r="M2160" s="33">
        <f>_xlfn.XLOOKUP(A2160,Table3[customer_no],Table3[dd/mm/yy],"NOT FOUND")</f>
        <v>37497</v>
      </c>
      <c r="N2160">
        <f>_xlfn.XLOOKUP(A2160,Table3[customer_no],Table3[age],"NOT FOUND")</f>
        <v>20</v>
      </c>
      <c r="O2160" cm="1">
        <f t="array" ref="O2160">_xlfn.XLOOKUP(A2160,Table3[customer_no],'Hospitalisation Details'!$E$2:$E$2344,"NOT FOUND")</f>
        <v>0</v>
      </c>
      <c r="P2160" t="str">
        <f>_xlfn.XLOOKUP(A2160,Table3[customer_no],Table3[hsplt_handled],"NOT FOUND")</f>
        <v>tier - 3</v>
      </c>
      <c r="Q2160" t="str">
        <f>_xlfn.XLOOKUP(A2160,Table3[customer_no],Table3[city_handled],"NOT FOUND")</f>
        <v>tier - 2</v>
      </c>
      <c r="R2160" t="str">
        <f>_xlfn.XLOOKUP(A2160,Table3[customer_no],Table3[state_id],"NOT FOUND")</f>
        <v>R1013</v>
      </c>
      <c r="S2160" s="34" cm="1">
        <f t="array" ref="S2160">_xlfn.XLOOKUP(A2160,Table3[customer_no],'Hospitalisation Details'!$F$2:$F$2344,"NOT FOUND")</f>
        <v>1880.07</v>
      </c>
      <c r="T2160" t="str">
        <f>_xlfn.XLOOKUP(A2160,Table2[Customer ID],Table2[BMI_category],"NOT FOUND")</f>
        <v>Obesity</v>
      </c>
      <c r="U2160" s="7">
        <f>_xlfn.XLOOKUP(A2160,Table2[Customer ID],Table2[no of surgery],"NOT FOUND")</f>
        <v>0</v>
      </c>
      <c r="V2160" t="str">
        <f>_xlfn.XLOOKUP(A2160,Table2[Customer ID],Table2[smoker_missing],"NOT FOUND")</f>
        <v>No</v>
      </c>
      <c r="W2160" t="str">
        <f t="shared" si="33"/>
        <v>Diabetes</v>
      </c>
      <c r="X2160" s="37">
        <f>SUM(Table5[[#This Row],[Title]:[Diabetes Level]])</f>
        <v>41471.230000000003</v>
      </c>
    </row>
    <row r="2161" spans="1:24" x14ac:dyDescent="0.25">
      <c r="A2161" t="s">
        <v>203</v>
      </c>
      <c r="B2161" t="str">
        <f>VLOOKUP(A2161,'Customer Names'!$A$2:$E$2336,3,FALSE)</f>
        <v>Ms.</v>
      </c>
      <c r="C2161" t="str">
        <f>_xlfn.XLOOKUP(A2161,$A$2:$A$2336,'Customer Names'!$D$2:$D$2336,"NOT FOUND")</f>
        <v>Abigail R.</v>
      </c>
      <c r="D2161" t="str">
        <f>_xlfn.XLOOKUP(A2161,$A$2:$A$2336,'Customer Names'!$E$2:$E$2336,"NOT FOUND")</f>
        <v>Huyser-Wierenga</v>
      </c>
      <c r="E2161" cm="1">
        <f t="array" ref="E2161">_xlfn.XLOOKUP(A2161,$A$2:$A$2336,Table2[BMI],"NOT FOUND")</f>
        <v>31.46</v>
      </c>
      <c r="F2161" cm="1">
        <f t="array" ref="F2161">_xlfn.XLOOKUP(A2161,$A$2:$A$2336,Table2[HBA1C],"NOT FOUND")</f>
        <v>11.19</v>
      </c>
      <c r="G2161" t="str" cm="1">
        <f t="array" ref="G2161">_xlfn.XLOOKUP(A2161,$A$2:$A$2336,Table2[Heart Issues],"NOT FOUND")</f>
        <v>No</v>
      </c>
      <c r="H2161" t="str" cm="1">
        <f t="array" ref="H2161">_xlfn.XLOOKUP(A2161,$A$2:$A$2336,Table2[Any Transplants],"NOT FOUND")</f>
        <v>No</v>
      </c>
      <c r="I2161" t="str" cm="1">
        <f t="array" ref="I2161">_xlfn.XLOOKUP(A2161,$A$2:$A$2336,Table2[Cancer history],"NOT FOUND")</f>
        <v>No</v>
      </c>
      <c r="J2161" t="str">
        <f>_xlfn.XLOOKUP(A2161,Table3[customer_no],Table3[month],"NOT FOUND")</f>
        <v>Oct</v>
      </c>
      <c r="K2161" s="7">
        <f>_xlfn.XLOOKUP(A2161,Table3[customer_no],Table3[year_average],"NOT FOUND")</f>
        <v>2002</v>
      </c>
      <c r="L2161" cm="1">
        <f t="array" ref="L2161">_xlfn.XLOOKUP(A2161,Table3[customer_no],'Hospitalisation Details'!$D$2:$D$2344,"NOT FOUND")</f>
        <v>29</v>
      </c>
      <c r="M2161" s="33">
        <f>_xlfn.XLOOKUP(A2161,Table3[customer_no],Table3[dd/mm/yy],"NOT FOUND")</f>
        <v>37558</v>
      </c>
      <c r="N2161">
        <f>_xlfn.XLOOKUP(A2161,Table3[customer_no],Table3[age],"NOT FOUND")</f>
        <v>20</v>
      </c>
      <c r="O2161" cm="1">
        <f t="array" ref="O2161">_xlfn.XLOOKUP(A2161,Table3[customer_no],'Hospitalisation Details'!$E$2:$E$2344,"NOT FOUND")</f>
        <v>0</v>
      </c>
      <c r="P2161" t="str">
        <f>_xlfn.XLOOKUP(A2161,Table3[customer_no],Table3[hsplt_handled],"NOT FOUND")</f>
        <v>tier - 3</v>
      </c>
      <c r="Q2161" t="str">
        <f>_xlfn.XLOOKUP(A2161,Table3[customer_no],Table3[city_handled],"NOT FOUND")</f>
        <v>tier - 1</v>
      </c>
      <c r="R2161" t="str">
        <f>_xlfn.XLOOKUP(A2161,Table3[customer_no],Table3[state_id],"NOT FOUND")</f>
        <v>R1013</v>
      </c>
      <c r="S2161" s="34" cm="1">
        <f t="array" ref="S2161">_xlfn.XLOOKUP(A2161,Table3[customer_no],'Hospitalisation Details'!$F$2:$F$2344,"NOT FOUND")</f>
        <v>1877.93</v>
      </c>
      <c r="T2161" t="str">
        <f>_xlfn.XLOOKUP(A2161,Table2[Customer ID],Table2[BMI_category],"NOT FOUND")</f>
        <v>Obesity</v>
      </c>
      <c r="U2161" s="7">
        <f>_xlfn.XLOOKUP(A2161,Table2[Customer ID],Table2[no of surgery],"NOT FOUND")</f>
        <v>0</v>
      </c>
      <c r="V2161" t="str">
        <f>_xlfn.XLOOKUP(A2161,Table2[Customer ID],Table2[smoker_missing],"NOT FOUND")</f>
        <v>No</v>
      </c>
      <c r="W2161" t="str">
        <f t="shared" si="33"/>
        <v>Diabetes</v>
      </c>
      <c r="X2161" s="37">
        <f>SUM(Table5[[#This Row],[Title]:[Diabetes Level]])</f>
        <v>41529.58</v>
      </c>
    </row>
    <row r="2162" spans="1:24" x14ac:dyDescent="0.25">
      <c r="A2162" t="s">
        <v>202</v>
      </c>
      <c r="B2162" t="str">
        <f>VLOOKUP(A2162,'Customer Names'!$A$2:$E$2336,3,FALSE)</f>
        <v>Ms.</v>
      </c>
      <c r="C2162" t="str">
        <f>_xlfn.XLOOKUP(A2162,$A$2:$A$2336,'Customer Names'!$D$2:$D$2336,"NOT FOUND")</f>
        <v>Amy L.</v>
      </c>
      <c r="D2162" t="str">
        <f>_xlfn.XLOOKUP(A2162,$A$2:$A$2336,'Customer Names'!$E$2:$E$2336,"NOT FOUND")</f>
        <v>Natalini</v>
      </c>
      <c r="E2162" cm="1">
        <f t="array" ref="E2162">_xlfn.XLOOKUP(A2162,$A$2:$A$2336,Table2[BMI],"NOT FOUND")</f>
        <v>29.6</v>
      </c>
      <c r="F2162" cm="1">
        <f t="array" ref="F2162">_xlfn.XLOOKUP(A2162,$A$2:$A$2336,Table2[HBA1C],"NOT FOUND")</f>
        <v>11.03</v>
      </c>
      <c r="G2162" t="str" cm="1">
        <f t="array" ref="G2162">_xlfn.XLOOKUP(A2162,$A$2:$A$2336,Table2[Heart Issues],"NOT FOUND")</f>
        <v>No</v>
      </c>
      <c r="H2162" t="str" cm="1">
        <f t="array" ref="H2162">_xlfn.XLOOKUP(A2162,$A$2:$A$2336,Table2[Any Transplants],"NOT FOUND")</f>
        <v>No</v>
      </c>
      <c r="I2162" t="str" cm="1">
        <f t="array" ref="I2162">_xlfn.XLOOKUP(A2162,$A$2:$A$2336,Table2[Cancer history],"NOT FOUND")</f>
        <v>No</v>
      </c>
      <c r="J2162" t="str">
        <f>_xlfn.XLOOKUP(A2162,Table3[customer_no],Table3[month],"NOT FOUND")</f>
        <v>Sep</v>
      </c>
      <c r="K2162" s="7">
        <f>_xlfn.XLOOKUP(A2162,Table3[customer_no],Table3[year_average],"NOT FOUND")</f>
        <v>2002</v>
      </c>
      <c r="L2162" cm="1">
        <f t="array" ref="L2162">_xlfn.XLOOKUP(A2162,Table3[customer_no],'Hospitalisation Details'!$D$2:$D$2344,"NOT FOUND")</f>
        <v>22</v>
      </c>
      <c r="M2162" s="33">
        <f>_xlfn.XLOOKUP(A2162,Table3[customer_no],Table3[dd/mm/yy],"NOT FOUND")</f>
        <v>37521</v>
      </c>
      <c r="N2162">
        <f>_xlfn.XLOOKUP(A2162,Table3[customer_no],Table3[age],"NOT FOUND")</f>
        <v>20</v>
      </c>
      <c r="O2162" cm="1">
        <f t="array" ref="O2162">_xlfn.XLOOKUP(A2162,Table3[customer_no],'Hospitalisation Details'!$E$2:$E$2344,"NOT FOUND")</f>
        <v>0</v>
      </c>
      <c r="P2162" t="str">
        <f>_xlfn.XLOOKUP(A2162,Table3[customer_no],Table3[hsplt_handled],"NOT FOUND")</f>
        <v>tier - 3</v>
      </c>
      <c r="Q2162" t="str">
        <f>_xlfn.XLOOKUP(A2162,Table3[customer_no],Table3[city_handled],"NOT FOUND")</f>
        <v>tier - 2</v>
      </c>
      <c r="R2162" t="str">
        <f>_xlfn.XLOOKUP(A2162,Table3[customer_no],Table3[state_id],"NOT FOUND")</f>
        <v>R1011</v>
      </c>
      <c r="S2162" s="34" cm="1">
        <f t="array" ref="S2162">_xlfn.XLOOKUP(A2162,Table3[customer_no],'Hospitalisation Details'!$F$2:$F$2344,"NOT FOUND")</f>
        <v>1875.34</v>
      </c>
      <c r="T2162" t="str">
        <f>_xlfn.XLOOKUP(A2162,Table2[Customer ID],Table2[BMI_category],"NOT FOUND")</f>
        <v>Overweight</v>
      </c>
      <c r="U2162" s="7">
        <f>_xlfn.XLOOKUP(A2162,Table2[Customer ID],Table2[no of surgery],"NOT FOUND")</f>
        <v>0</v>
      </c>
      <c r="V2162" t="str">
        <f>_xlfn.XLOOKUP(A2162,Table2[Customer ID],Table2[smoker_missing],"NOT FOUND")</f>
        <v>No</v>
      </c>
      <c r="W2162" t="str">
        <f t="shared" si="33"/>
        <v>Diabetes</v>
      </c>
      <c r="X2162" s="37">
        <f>SUM(Table5[[#This Row],[Title]:[Diabetes Level]])</f>
        <v>41480.969999999994</v>
      </c>
    </row>
    <row r="2163" spans="1:24" x14ac:dyDescent="0.25">
      <c r="A2163" t="s">
        <v>201</v>
      </c>
      <c r="B2163" t="str">
        <f>VLOOKUP(A2163,'Customer Names'!$A$2:$E$2336,3,FALSE)</f>
        <v>Ms.</v>
      </c>
      <c r="C2163" t="str">
        <f>_xlfn.XLOOKUP(A2163,$A$2:$A$2336,'Customer Names'!$D$2:$D$2336,"NOT FOUND")</f>
        <v>Amy</v>
      </c>
      <c r="D2163" t="str">
        <f>_xlfn.XLOOKUP(A2163,$A$2:$A$2336,'Customer Names'!$E$2:$E$2336,"NOT FOUND")</f>
        <v>Robbins</v>
      </c>
      <c r="E2163" cm="1">
        <f t="array" ref="E2163">_xlfn.XLOOKUP(A2163,$A$2:$A$2336,Table2[BMI],"NOT FOUND")</f>
        <v>22.05</v>
      </c>
      <c r="F2163" cm="1">
        <f t="array" ref="F2163">_xlfn.XLOOKUP(A2163,$A$2:$A$2336,Table2[HBA1C],"NOT FOUND")</f>
        <v>4.43</v>
      </c>
      <c r="G2163" t="str" cm="1">
        <f t="array" ref="G2163">_xlfn.XLOOKUP(A2163,$A$2:$A$2336,Table2[Heart Issues],"NOT FOUND")</f>
        <v>yes</v>
      </c>
      <c r="H2163" t="str" cm="1">
        <f t="array" ref="H2163">_xlfn.XLOOKUP(A2163,$A$2:$A$2336,Table2[Any Transplants],"NOT FOUND")</f>
        <v>No</v>
      </c>
      <c r="I2163" t="str" cm="1">
        <f t="array" ref="I2163">_xlfn.XLOOKUP(A2163,$A$2:$A$2336,Table2[Cancer history],"NOT FOUND")</f>
        <v>No</v>
      </c>
      <c r="J2163" t="str">
        <f>_xlfn.XLOOKUP(A2163,Table3[customer_no],Table3[month],"NOT FOUND")</f>
        <v>Jul</v>
      </c>
      <c r="K2163" s="7">
        <f>_xlfn.XLOOKUP(A2163,Table3[customer_no],Table3[year_average],"NOT FOUND")</f>
        <v>1996</v>
      </c>
      <c r="L2163" cm="1">
        <f t="array" ref="L2163">_xlfn.XLOOKUP(A2163,Table3[customer_no],'Hospitalisation Details'!$D$2:$D$2344,"NOT FOUND")</f>
        <v>2</v>
      </c>
      <c r="M2163" s="33">
        <f>_xlfn.XLOOKUP(A2163,Table3[customer_no],Table3[dd/mm/yy],"NOT FOUND")</f>
        <v>35248</v>
      </c>
      <c r="N2163">
        <f>_xlfn.XLOOKUP(A2163,Table3[customer_no],Table3[age],"NOT FOUND")</f>
        <v>26</v>
      </c>
      <c r="O2163" cm="1">
        <f t="array" ref="O2163">_xlfn.XLOOKUP(A2163,Table3[customer_no],'Hospitalisation Details'!$E$2:$E$2344,"NOT FOUND")</f>
        <v>0</v>
      </c>
      <c r="P2163" t="str">
        <f>_xlfn.XLOOKUP(A2163,Table3[customer_no],Table3[hsplt_handled],"NOT FOUND")</f>
        <v>tier - 3</v>
      </c>
      <c r="Q2163" t="str">
        <f>_xlfn.XLOOKUP(A2163,Table3[customer_no],Table3[city_handled],"NOT FOUND")</f>
        <v>tier - 3</v>
      </c>
      <c r="R2163" t="str">
        <f>_xlfn.XLOOKUP(A2163,Table3[customer_no],Table3[state_id],"NOT FOUND")</f>
        <v>R1012</v>
      </c>
      <c r="S2163" s="34" cm="1">
        <f t="array" ref="S2163">_xlfn.XLOOKUP(A2163,Table3[customer_no],'Hospitalisation Details'!$F$2:$F$2344,"NOT FOUND")</f>
        <v>1865.98</v>
      </c>
      <c r="T2163" t="str">
        <f>_xlfn.XLOOKUP(A2163,Table2[Customer ID],Table2[BMI_category],"NOT FOUND")</f>
        <v>Normal Weight</v>
      </c>
      <c r="U2163" s="7">
        <f>_xlfn.XLOOKUP(A2163,Table2[Customer ID],Table2[no of surgery],"NOT FOUND")</f>
        <v>0</v>
      </c>
      <c r="V2163" t="str">
        <f>_xlfn.XLOOKUP(A2163,Table2[Customer ID],Table2[smoker_missing],"NOT FOUND")</f>
        <v>No</v>
      </c>
      <c r="W2163" t="str">
        <f t="shared" si="33"/>
        <v>Normal</v>
      </c>
      <c r="X2163" s="37">
        <f>SUM(Table5[[#This Row],[Title]:[Diabetes Level]])</f>
        <v>39164.460000000006</v>
      </c>
    </row>
    <row r="2164" spans="1:24" x14ac:dyDescent="0.25">
      <c r="A2164" t="s">
        <v>199</v>
      </c>
      <c r="B2164" t="str">
        <f>VLOOKUP(A2164,'Customer Names'!$A$2:$E$2336,3,FALSE)</f>
        <v>Mrs.</v>
      </c>
      <c r="C2164" t="str">
        <f>_xlfn.XLOOKUP(A2164,$A$2:$A$2336,'Customer Names'!$D$2:$D$2336,"NOT FOUND")</f>
        <v>Grace H</v>
      </c>
      <c r="D2164" t="str">
        <f>_xlfn.XLOOKUP(A2164,$A$2:$A$2336,'Customer Names'!$E$2:$E$2336,"NOT FOUND")</f>
        <v>Stanislav</v>
      </c>
      <c r="E2164" cm="1">
        <f t="array" ref="E2164">_xlfn.XLOOKUP(A2164,$A$2:$A$2336,Table2[BMI],"NOT FOUND")</f>
        <v>27.06</v>
      </c>
      <c r="F2164" cm="1">
        <f t="array" ref="F2164">_xlfn.XLOOKUP(A2164,$A$2:$A$2336,Table2[HBA1C],"NOT FOUND")</f>
        <v>6.14</v>
      </c>
      <c r="G2164" t="str" cm="1">
        <f t="array" ref="G2164">_xlfn.XLOOKUP(A2164,$A$2:$A$2336,Table2[Heart Issues],"NOT FOUND")</f>
        <v>No</v>
      </c>
      <c r="H2164" t="str" cm="1">
        <f t="array" ref="H2164">_xlfn.XLOOKUP(A2164,$A$2:$A$2336,Table2[Any Transplants],"NOT FOUND")</f>
        <v>yes</v>
      </c>
      <c r="I2164" t="str" cm="1">
        <f t="array" ref="I2164">_xlfn.XLOOKUP(A2164,$A$2:$A$2336,Table2[Cancer history],"NOT FOUND")</f>
        <v>No</v>
      </c>
      <c r="J2164" t="str">
        <f>_xlfn.XLOOKUP(A2164,Table3[customer_no],Table3[month],"NOT FOUND")</f>
        <v>Dec</v>
      </c>
      <c r="K2164" s="7">
        <f>_xlfn.XLOOKUP(A2164,Table3[customer_no],Table3[year_average],"NOT FOUND")</f>
        <v>2004</v>
      </c>
      <c r="L2164" cm="1">
        <f t="array" ref="L2164">_xlfn.XLOOKUP(A2164,Table3[customer_no],'Hospitalisation Details'!$D$2:$D$2344,"NOT FOUND")</f>
        <v>27</v>
      </c>
      <c r="M2164" s="33">
        <f>_xlfn.XLOOKUP(A2164,Table3[customer_no],Table3[dd/mm/yy],"NOT FOUND")</f>
        <v>38348</v>
      </c>
      <c r="N2164">
        <f>_xlfn.XLOOKUP(A2164,Table3[customer_no],Table3[age],"NOT FOUND")</f>
        <v>18</v>
      </c>
      <c r="O2164" cm="1">
        <f t="array" ref="O2164">_xlfn.XLOOKUP(A2164,Table3[customer_no],'Hospitalisation Details'!$E$2:$E$2344,"NOT FOUND")</f>
        <v>0</v>
      </c>
      <c r="P2164" t="str">
        <f>_xlfn.XLOOKUP(A2164,Table3[customer_no],Table3[hsplt_handled],"NOT FOUND")</f>
        <v>tier - 3</v>
      </c>
      <c r="Q2164" t="str">
        <f>_xlfn.XLOOKUP(A2164,Table3[customer_no],Table3[city_handled],"NOT FOUND")</f>
        <v>tier - 1</v>
      </c>
      <c r="R2164" t="str">
        <f>_xlfn.XLOOKUP(A2164,Table3[customer_no],Table3[state_id],"NOT FOUND")</f>
        <v>R1025</v>
      </c>
      <c r="S2164" s="34" cm="1">
        <f t="array" ref="S2164">_xlfn.XLOOKUP(A2164,Table3[customer_no],'Hospitalisation Details'!$F$2:$F$2344,"NOT FOUND")</f>
        <v>1863.45</v>
      </c>
      <c r="T2164" t="str">
        <f>_xlfn.XLOOKUP(A2164,Table2[Customer ID],Table2[BMI_category],"NOT FOUND")</f>
        <v>Overweight</v>
      </c>
      <c r="U2164" s="7">
        <f>_xlfn.XLOOKUP(A2164,Table2[Customer ID],Table2[no of surgery],"NOT FOUND")</f>
        <v>1</v>
      </c>
      <c r="V2164" t="str">
        <f>_xlfn.XLOOKUP(A2164,Table2[Customer ID],Table2[smoker_missing],"NOT FOUND")</f>
        <v>No</v>
      </c>
      <c r="W2164" t="str">
        <f t="shared" si="33"/>
        <v>Prediabetes</v>
      </c>
      <c r="X2164" s="37">
        <f>SUM(Table5[[#This Row],[Title]:[Diabetes Level]])</f>
        <v>42294.649999999994</v>
      </c>
    </row>
    <row r="2165" spans="1:24" x14ac:dyDescent="0.25">
      <c r="A2165" t="s">
        <v>198</v>
      </c>
      <c r="B2165" t="str">
        <f>VLOOKUP(A2165,'Customer Names'!$A$2:$E$2336,3,FALSE)</f>
        <v>Ms.</v>
      </c>
      <c r="C2165" t="str">
        <f>_xlfn.XLOOKUP(A2165,$A$2:$A$2336,'Customer Names'!$D$2:$D$2336,"NOT FOUND")</f>
        <v>Caitie J.</v>
      </c>
      <c r="D2165" t="str">
        <f>_xlfn.XLOOKUP(A2165,$A$2:$A$2336,'Customer Names'!$E$2:$E$2336,"NOT FOUND")</f>
        <v>Meyer</v>
      </c>
      <c r="E2165" cm="1">
        <f t="array" ref="E2165">_xlfn.XLOOKUP(A2165,$A$2:$A$2336,Table2[BMI],"NOT FOUND")</f>
        <v>20.49</v>
      </c>
      <c r="F2165" cm="1">
        <f t="array" ref="F2165">_xlfn.XLOOKUP(A2165,$A$2:$A$2336,Table2[HBA1C],"NOT FOUND")</f>
        <v>4.87</v>
      </c>
      <c r="G2165" t="str" cm="1">
        <f t="array" ref="G2165">_xlfn.XLOOKUP(A2165,$A$2:$A$2336,Table2[Heart Issues],"NOT FOUND")</f>
        <v>No</v>
      </c>
      <c r="H2165" t="str" cm="1">
        <f t="array" ref="H2165">_xlfn.XLOOKUP(A2165,$A$2:$A$2336,Table2[Any Transplants],"NOT FOUND")</f>
        <v>No</v>
      </c>
      <c r="I2165" t="str" cm="1">
        <f t="array" ref="I2165">_xlfn.XLOOKUP(A2165,$A$2:$A$2336,Table2[Cancer history],"NOT FOUND")</f>
        <v>No</v>
      </c>
      <c r="J2165" t="str">
        <f>_xlfn.XLOOKUP(A2165,Table3[customer_no],Table3[month],"NOT FOUND")</f>
        <v>Dec</v>
      </c>
      <c r="K2165" s="7">
        <f>_xlfn.XLOOKUP(A2165,Table3[customer_no],Table3[year_average],"NOT FOUND")</f>
        <v>1994</v>
      </c>
      <c r="L2165" cm="1">
        <f t="array" ref="L2165">_xlfn.XLOOKUP(A2165,Table3[customer_no],'Hospitalisation Details'!$D$2:$D$2344,"NOT FOUND")</f>
        <v>6</v>
      </c>
      <c r="M2165" s="33">
        <f>_xlfn.XLOOKUP(A2165,Table3[customer_no],Table3[dd/mm/yy],"NOT FOUND")</f>
        <v>34674</v>
      </c>
      <c r="N2165">
        <f>_xlfn.XLOOKUP(A2165,Table3[customer_no],Table3[age],"NOT FOUND")</f>
        <v>28</v>
      </c>
      <c r="O2165" cm="1">
        <f t="array" ref="O2165">_xlfn.XLOOKUP(A2165,Table3[customer_no],'Hospitalisation Details'!$E$2:$E$2344,"NOT FOUND")</f>
        <v>0</v>
      </c>
      <c r="P2165" t="str">
        <f>_xlfn.XLOOKUP(A2165,Table3[customer_no],Table3[hsplt_handled],"NOT FOUND")</f>
        <v>tier - 3</v>
      </c>
      <c r="Q2165" t="str">
        <f>_xlfn.XLOOKUP(A2165,Table3[customer_no],Table3[city_handled],"NOT FOUND")</f>
        <v>tier - 2</v>
      </c>
      <c r="R2165" t="str">
        <f>_xlfn.XLOOKUP(A2165,Table3[customer_no],Table3[state_id],"NOT FOUND")</f>
        <v>R1012</v>
      </c>
      <c r="S2165" s="34" cm="1">
        <f t="array" ref="S2165">_xlfn.XLOOKUP(A2165,Table3[customer_no],'Hospitalisation Details'!$F$2:$F$2344,"NOT FOUND")</f>
        <v>1850.55</v>
      </c>
      <c r="T2165" t="str">
        <f>_xlfn.XLOOKUP(A2165,Table2[Customer ID],Table2[BMI_category],"NOT FOUND")</f>
        <v>Normal Weight</v>
      </c>
      <c r="U2165" s="7">
        <f>_xlfn.XLOOKUP(A2165,Table2[Customer ID],Table2[no of surgery],"NOT FOUND")</f>
        <v>0</v>
      </c>
      <c r="V2165" t="str">
        <f>_xlfn.XLOOKUP(A2165,Table2[Customer ID],Table2[smoker_missing],"NOT FOUND")</f>
        <v>No</v>
      </c>
      <c r="W2165" t="str">
        <f t="shared" si="33"/>
        <v>Normal</v>
      </c>
      <c r="X2165" s="37">
        <f>SUM(Table5[[#This Row],[Title]:[Diabetes Level]])</f>
        <v>38577.910000000003</v>
      </c>
    </row>
    <row r="2166" spans="1:24" x14ac:dyDescent="0.25">
      <c r="A2166" t="s">
        <v>197</v>
      </c>
      <c r="B2166" t="str">
        <f>VLOOKUP(A2166,'Customer Names'!$A$2:$E$2336,3,FALSE)</f>
        <v>Mr.</v>
      </c>
      <c r="C2166" t="str">
        <f>_xlfn.XLOOKUP(A2166,$A$2:$A$2336,'Customer Names'!$D$2:$D$2336,"NOT FOUND")</f>
        <v>Benjamin</v>
      </c>
      <c r="D2166" t="str">
        <f>_xlfn.XLOOKUP(A2166,$A$2:$A$2336,'Customer Names'!$E$2:$E$2336,"NOT FOUND")</f>
        <v>Mears</v>
      </c>
      <c r="E2166" cm="1">
        <f t="array" ref="E2166">_xlfn.XLOOKUP(A2166,$A$2:$A$2336,Table2[BMI],"NOT FOUND")</f>
        <v>28.4</v>
      </c>
      <c r="F2166" cm="1">
        <f t="array" ref="F2166">_xlfn.XLOOKUP(A2166,$A$2:$A$2336,Table2[HBA1C],"NOT FOUND")</f>
        <v>4.3</v>
      </c>
      <c r="G2166" t="str" cm="1">
        <f t="array" ref="G2166">_xlfn.XLOOKUP(A2166,$A$2:$A$2336,Table2[Heart Issues],"NOT FOUND")</f>
        <v>No</v>
      </c>
      <c r="H2166" t="str" cm="1">
        <f t="array" ref="H2166">_xlfn.XLOOKUP(A2166,$A$2:$A$2336,Table2[Any Transplants],"NOT FOUND")</f>
        <v>No</v>
      </c>
      <c r="I2166" t="str" cm="1">
        <f t="array" ref="I2166">_xlfn.XLOOKUP(A2166,$A$2:$A$2336,Table2[Cancer history],"NOT FOUND")</f>
        <v>Yes</v>
      </c>
      <c r="J2166" t="str">
        <f>_xlfn.XLOOKUP(A2166,Table3[customer_no],Table3[month],"NOT FOUND")</f>
        <v>Jul</v>
      </c>
      <c r="K2166" s="7">
        <f>_xlfn.XLOOKUP(A2166,Table3[customer_no],Table3[year_average],"NOT FOUND")</f>
        <v>2003</v>
      </c>
      <c r="L2166" cm="1">
        <f t="array" ref="L2166">_xlfn.XLOOKUP(A2166,Table3[customer_no],'Hospitalisation Details'!$D$2:$D$2344,"NOT FOUND")</f>
        <v>20</v>
      </c>
      <c r="M2166" s="33">
        <f>_xlfn.XLOOKUP(A2166,Table3[customer_no],Table3[dd/mm/yy],"NOT FOUND")</f>
        <v>37822</v>
      </c>
      <c r="N2166">
        <f>_xlfn.XLOOKUP(A2166,Table3[customer_no],Table3[age],"NOT FOUND")</f>
        <v>19</v>
      </c>
      <c r="O2166" cm="1">
        <f t="array" ref="O2166">_xlfn.XLOOKUP(A2166,Table3[customer_no],'Hospitalisation Details'!$E$2:$E$2344,"NOT FOUND")</f>
        <v>1</v>
      </c>
      <c r="P2166" t="str">
        <f>_xlfn.XLOOKUP(A2166,Table3[customer_no],Table3[hsplt_handled],"NOT FOUND")</f>
        <v>tier - 3</v>
      </c>
      <c r="Q2166" t="str">
        <f>_xlfn.XLOOKUP(A2166,Table3[customer_no],Table3[city_handled],"NOT FOUND")</f>
        <v>tier - 2</v>
      </c>
      <c r="R2166" t="str">
        <f>_xlfn.XLOOKUP(A2166,Table3[customer_no],Table3[state_id],"NOT FOUND")</f>
        <v>R1011</v>
      </c>
      <c r="S2166" s="34" cm="1">
        <f t="array" ref="S2166">_xlfn.XLOOKUP(A2166,Table3[customer_no],'Hospitalisation Details'!$F$2:$F$2344,"NOT FOUND")</f>
        <v>1842.52</v>
      </c>
      <c r="T2166" t="str">
        <f>_xlfn.XLOOKUP(A2166,Table2[Customer ID],Table2[BMI_category],"NOT FOUND")</f>
        <v>Overweight</v>
      </c>
      <c r="U2166" s="7">
        <f>_xlfn.XLOOKUP(A2166,Table2[Customer ID],Table2[no of surgery],"NOT FOUND")</f>
        <v>1</v>
      </c>
      <c r="V2166" t="str">
        <f>_xlfn.XLOOKUP(A2166,Table2[Customer ID],Table2[smoker_missing],"NOT FOUND")</f>
        <v>No</v>
      </c>
      <c r="W2166" t="str">
        <f t="shared" si="33"/>
        <v>Normal</v>
      </c>
      <c r="X2166" s="37">
        <f>SUM(Table5[[#This Row],[Title]:[Diabetes Level]])</f>
        <v>41741.219999999994</v>
      </c>
    </row>
    <row r="2167" spans="1:24" x14ac:dyDescent="0.25">
      <c r="A2167" t="s">
        <v>196</v>
      </c>
      <c r="B2167" t="str">
        <f>VLOOKUP(A2167,'Customer Names'!$A$2:$E$2336,3,FALSE)</f>
        <v>Mr.</v>
      </c>
      <c r="C2167" t="str">
        <f>_xlfn.XLOOKUP(A2167,$A$2:$A$2336,'Customer Names'!$D$2:$D$2336,"NOT FOUND")</f>
        <v>Ian T</v>
      </c>
      <c r="D2167" t="str">
        <f>_xlfn.XLOOKUP(A2167,$A$2:$A$2336,'Customer Names'!$E$2:$E$2336,"NOT FOUND")</f>
        <v>Neill</v>
      </c>
      <c r="E2167" cm="1">
        <f t="array" ref="E2167">_xlfn.XLOOKUP(A2167,$A$2:$A$2336,Table2[BMI],"NOT FOUND")</f>
        <v>41.91</v>
      </c>
      <c r="F2167" cm="1">
        <f t="array" ref="F2167">_xlfn.XLOOKUP(A2167,$A$2:$A$2336,Table2[HBA1C],"NOT FOUND")</f>
        <v>6.19</v>
      </c>
      <c r="G2167" t="str" cm="1">
        <f t="array" ref="G2167">_xlfn.XLOOKUP(A2167,$A$2:$A$2336,Table2[Heart Issues],"NOT FOUND")</f>
        <v>No</v>
      </c>
      <c r="H2167" t="str" cm="1">
        <f t="array" ref="H2167">_xlfn.XLOOKUP(A2167,$A$2:$A$2336,Table2[Any Transplants],"NOT FOUND")</f>
        <v>No</v>
      </c>
      <c r="I2167" t="str" cm="1">
        <f t="array" ref="I2167">_xlfn.XLOOKUP(A2167,$A$2:$A$2336,Table2[Cancer history],"NOT FOUND")</f>
        <v>No</v>
      </c>
      <c r="J2167" t="str">
        <f>_xlfn.XLOOKUP(A2167,Table3[customer_no],Table3[month],"NOT FOUND")</f>
        <v>Dec</v>
      </c>
      <c r="K2167" s="7">
        <f>_xlfn.XLOOKUP(A2167,Table3[customer_no],Table3[year_average],"NOT FOUND")</f>
        <v>1999</v>
      </c>
      <c r="L2167" cm="1">
        <f t="array" ref="L2167">_xlfn.XLOOKUP(A2167,Table3[customer_no],'Hospitalisation Details'!$D$2:$D$2344,"NOT FOUND")</f>
        <v>12</v>
      </c>
      <c r="M2167" s="33">
        <f>_xlfn.XLOOKUP(A2167,Table3[customer_no],Table3[dd/mm/yy],"NOT FOUND")</f>
        <v>36506</v>
      </c>
      <c r="N2167">
        <f>_xlfn.XLOOKUP(A2167,Table3[customer_no],Table3[age],"NOT FOUND")</f>
        <v>23</v>
      </c>
      <c r="O2167" cm="1">
        <f t="array" ref="O2167">_xlfn.XLOOKUP(A2167,Table3[customer_no],'Hospitalisation Details'!$E$2:$E$2344,"NOT FOUND")</f>
        <v>0</v>
      </c>
      <c r="P2167" t="str">
        <f>_xlfn.XLOOKUP(A2167,Table3[customer_no],Table3[hsplt_handled],"NOT FOUND")</f>
        <v>tier - 3</v>
      </c>
      <c r="Q2167" t="str">
        <f>_xlfn.XLOOKUP(A2167,Table3[customer_no],Table3[city_handled],"NOT FOUND")</f>
        <v>tier - 2</v>
      </c>
      <c r="R2167" t="str">
        <f>_xlfn.XLOOKUP(A2167,Table3[customer_no],Table3[state_id],"NOT FOUND")</f>
        <v>R1013</v>
      </c>
      <c r="S2167" s="34" cm="1">
        <f t="array" ref="S2167">_xlfn.XLOOKUP(A2167,Table3[customer_no],'Hospitalisation Details'!$F$2:$F$2344,"NOT FOUND")</f>
        <v>1837.28</v>
      </c>
      <c r="T2167" t="str">
        <f>_xlfn.XLOOKUP(A2167,Table2[Customer ID],Table2[BMI_category],"NOT FOUND")</f>
        <v>Obesity</v>
      </c>
      <c r="U2167" s="7">
        <f>_xlfn.XLOOKUP(A2167,Table2[Customer ID],Table2[no of surgery],"NOT FOUND")</f>
        <v>0</v>
      </c>
      <c r="V2167" t="str">
        <f>_xlfn.XLOOKUP(A2167,Table2[Customer ID],Table2[smoker_missing],"NOT FOUND")</f>
        <v>No</v>
      </c>
      <c r="W2167" t="str">
        <f t="shared" si="33"/>
        <v>Prediabetes</v>
      </c>
      <c r="X2167" s="37">
        <f>SUM(Table5[[#This Row],[Title]:[Diabetes Level]])</f>
        <v>40425.379999999997</v>
      </c>
    </row>
    <row r="2168" spans="1:24" x14ac:dyDescent="0.25">
      <c r="A2168" t="s">
        <v>195</v>
      </c>
      <c r="B2168" t="str">
        <f>VLOOKUP(A2168,'Customer Names'!$A$2:$E$2336,3,FALSE)</f>
        <v>Mr.</v>
      </c>
      <c r="C2168" t="str">
        <f>_xlfn.XLOOKUP(A2168,$A$2:$A$2336,'Customer Names'!$D$2:$D$2336,"NOT FOUND")</f>
        <v>Tadese</v>
      </c>
      <c r="D2168" t="str">
        <f>_xlfn.XLOOKUP(A2168,$A$2:$A$2336,'Customer Names'!$E$2:$E$2336,"NOT FOUND")</f>
        <v>Tola</v>
      </c>
      <c r="E2168" cm="1">
        <f t="array" ref="E2168">_xlfn.XLOOKUP(A2168,$A$2:$A$2336,Table2[BMI],"NOT FOUND")</f>
        <v>24.6</v>
      </c>
      <c r="F2168" cm="1">
        <f t="array" ref="F2168">_xlfn.XLOOKUP(A2168,$A$2:$A$2336,Table2[HBA1C],"NOT FOUND")</f>
        <v>6.19</v>
      </c>
      <c r="G2168" t="str" cm="1">
        <f t="array" ref="G2168">_xlfn.XLOOKUP(A2168,$A$2:$A$2336,Table2[Heart Issues],"NOT FOUND")</f>
        <v>No</v>
      </c>
      <c r="H2168" t="str" cm="1">
        <f t="array" ref="H2168">_xlfn.XLOOKUP(A2168,$A$2:$A$2336,Table2[Any Transplants],"NOT FOUND")</f>
        <v>No</v>
      </c>
      <c r="I2168" t="str" cm="1">
        <f t="array" ref="I2168">_xlfn.XLOOKUP(A2168,$A$2:$A$2336,Table2[Cancer history],"NOT FOUND")</f>
        <v>Yes</v>
      </c>
      <c r="J2168" t="str">
        <f>_xlfn.XLOOKUP(A2168,Table3[customer_no],Table3[month],"NOT FOUND")</f>
        <v>Aug</v>
      </c>
      <c r="K2168" s="7">
        <f>_xlfn.XLOOKUP(A2168,Table3[customer_no],Table3[year_average],"NOT FOUND")</f>
        <v>2003</v>
      </c>
      <c r="L2168" cm="1">
        <f t="array" ref="L2168">_xlfn.XLOOKUP(A2168,Table3[customer_no],'Hospitalisation Details'!$D$2:$D$2344,"NOT FOUND")</f>
        <v>4</v>
      </c>
      <c r="M2168" s="33">
        <f>_xlfn.XLOOKUP(A2168,Table3[customer_no],Table3[dd/mm/yy],"NOT FOUND")</f>
        <v>37837</v>
      </c>
      <c r="N2168">
        <f>_xlfn.XLOOKUP(A2168,Table3[customer_no],Table3[age],"NOT FOUND")</f>
        <v>19</v>
      </c>
      <c r="O2168" cm="1">
        <f t="array" ref="O2168">_xlfn.XLOOKUP(A2168,Table3[customer_no],'Hospitalisation Details'!$E$2:$E$2344,"NOT FOUND")</f>
        <v>1</v>
      </c>
      <c r="P2168" t="str">
        <f>_xlfn.XLOOKUP(A2168,Table3[customer_no],Table3[hsplt_handled],"NOT FOUND")</f>
        <v>tier - 3</v>
      </c>
      <c r="Q2168" t="str">
        <f>_xlfn.XLOOKUP(A2168,Table3[customer_no],Table3[city_handled],"NOT FOUND")</f>
        <v>tier - 2</v>
      </c>
      <c r="R2168" t="str">
        <f>_xlfn.XLOOKUP(A2168,Table3[customer_no],Table3[state_id],"NOT FOUND")</f>
        <v>R1011</v>
      </c>
      <c r="S2168" s="34" cm="1">
        <f t="array" ref="S2168">_xlfn.XLOOKUP(A2168,Table3[customer_no],'Hospitalisation Details'!$F$2:$F$2344,"NOT FOUND")</f>
        <v>1837.24</v>
      </c>
      <c r="T2168" t="str">
        <f>_xlfn.XLOOKUP(A2168,Table2[Customer ID],Table2[BMI_category],"NOT FOUND")</f>
        <v>Normal Weight</v>
      </c>
      <c r="U2168" s="7">
        <f>_xlfn.XLOOKUP(A2168,Table2[Customer ID],Table2[no of surgery],"NOT FOUND")</f>
        <v>1</v>
      </c>
      <c r="V2168" t="str">
        <f>_xlfn.XLOOKUP(A2168,Table2[Customer ID],Table2[smoker_missing],"NOT FOUND")</f>
        <v>No</v>
      </c>
      <c r="W2168" t="str">
        <f t="shared" si="33"/>
        <v>Prediabetes</v>
      </c>
      <c r="X2168" s="37">
        <f>SUM(Table5[[#This Row],[Title]:[Diabetes Level]])</f>
        <v>41733.03</v>
      </c>
    </row>
    <row r="2169" spans="1:24" x14ac:dyDescent="0.25">
      <c r="A2169" t="s">
        <v>194</v>
      </c>
      <c r="B2169" t="str">
        <f>VLOOKUP(A2169,'Customer Names'!$A$2:$E$2336,3,FALSE)</f>
        <v>Mr.</v>
      </c>
      <c r="C2169" t="str">
        <f>_xlfn.XLOOKUP(A2169,$A$2:$A$2336,'Customer Names'!$D$2:$D$2336,"NOT FOUND")</f>
        <v>Jonathan</v>
      </c>
      <c r="D2169" t="str">
        <f>_xlfn.XLOOKUP(A2169,$A$2:$A$2336,'Customer Names'!$E$2:$E$2336,"NOT FOUND")</f>
        <v>Briskman</v>
      </c>
      <c r="E2169" cm="1">
        <f t="array" ref="E2169">_xlfn.XLOOKUP(A2169,$A$2:$A$2336,Table2[BMI],"NOT FOUND")</f>
        <v>20.9</v>
      </c>
      <c r="F2169" cm="1">
        <f t="array" ref="F2169">_xlfn.XLOOKUP(A2169,$A$2:$A$2336,Table2[HBA1C],"NOT FOUND")</f>
        <v>5.12</v>
      </c>
      <c r="G2169" t="str" cm="1">
        <f t="array" ref="G2169">_xlfn.XLOOKUP(A2169,$A$2:$A$2336,Table2[Heart Issues],"NOT FOUND")</f>
        <v>No</v>
      </c>
      <c r="H2169" t="str" cm="1">
        <f t="array" ref="H2169">_xlfn.XLOOKUP(A2169,$A$2:$A$2336,Table2[Any Transplants],"NOT FOUND")</f>
        <v>No</v>
      </c>
      <c r="I2169" t="str" cm="1">
        <f t="array" ref="I2169">_xlfn.XLOOKUP(A2169,$A$2:$A$2336,Table2[Cancer history],"NOT FOUND")</f>
        <v>Yes</v>
      </c>
      <c r="J2169" t="str">
        <f>_xlfn.XLOOKUP(A2169,Table3[customer_no],Table3[month],"NOT FOUND")</f>
        <v>Aug</v>
      </c>
      <c r="K2169" s="7">
        <f>_xlfn.XLOOKUP(A2169,Table3[customer_no],Table3[year_average],"NOT FOUND")</f>
        <v>2003</v>
      </c>
      <c r="L2169" cm="1">
        <f t="array" ref="L2169">_xlfn.XLOOKUP(A2169,Table3[customer_no],'Hospitalisation Details'!$D$2:$D$2344,"NOT FOUND")</f>
        <v>11</v>
      </c>
      <c r="M2169" s="33">
        <f>_xlfn.XLOOKUP(A2169,Table3[customer_no],Table3[dd/mm/yy],"NOT FOUND")</f>
        <v>37844</v>
      </c>
      <c r="N2169">
        <f>_xlfn.XLOOKUP(A2169,Table3[customer_no],Table3[age],"NOT FOUND")</f>
        <v>19</v>
      </c>
      <c r="O2169" cm="1">
        <f t="array" ref="O2169">_xlfn.XLOOKUP(A2169,Table3[customer_no],'Hospitalisation Details'!$E$2:$E$2344,"NOT FOUND")</f>
        <v>1</v>
      </c>
      <c r="P2169" t="str">
        <f>_xlfn.XLOOKUP(A2169,Table3[customer_no],Table3[hsplt_handled],"NOT FOUND")</f>
        <v>tier - 3</v>
      </c>
      <c r="Q2169" t="str">
        <f>_xlfn.XLOOKUP(A2169,Table3[customer_no],Table3[city_handled],"NOT FOUND")</f>
        <v>tier - 3</v>
      </c>
      <c r="R2169" t="str">
        <f>_xlfn.XLOOKUP(A2169,Table3[customer_no],Table3[state_id],"NOT FOUND")</f>
        <v>R1011</v>
      </c>
      <c r="S2169" s="34" cm="1">
        <f t="array" ref="S2169">_xlfn.XLOOKUP(A2169,Table3[customer_no],'Hospitalisation Details'!$F$2:$F$2344,"NOT FOUND")</f>
        <v>1832.09</v>
      </c>
      <c r="T2169" t="str">
        <f>_xlfn.XLOOKUP(A2169,Table2[Customer ID],Table2[BMI_category],"NOT FOUND")</f>
        <v>Normal Weight</v>
      </c>
      <c r="U2169" s="7">
        <f>_xlfn.XLOOKUP(A2169,Table2[Customer ID],Table2[no of surgery],"NOT FOUND")</f>
        <v>1</v>
      </c>
      <c r="V2169" t="str">
        <f>_xlfn.XLOOKUP(A2169,Table2[Customer ID],Table2[smoker_missing],"NOT FOUND")</f>
        <v>No</v>
      </c>
      <c r="W2169" t="str">
        <f t="shared" si="33"/>
        <v>Normal</v>
      </c>
      <c r="X2169" s="37">
        <f>SUM(Table5[[#This Row],[Title]:[Diabetes Level]])</f>
        <v>41737.109999999993</v>
      </c>
    </row>
    <row r="2170" spans="1:24" x14ac:dyDescent="0.25">
      <c r="A2170" t="s">
        <v>193</v>
      </c>
      <c r="B2170" t="str">
        <f>VLOOKUP(A2170,'Customer Names'!$A$2:$E$2336,3,FALSE)</f>
        <v>Mr.</v>
      </c>
      <c r="C2170" t="str">
        <f>_xlfn.XLOOKUP(A2170,$A$2:$A$2336,'Customer Names'!$D$2:$D$2336,"NOT FOUND")</f>
        <v>Dathan</v>
      </c>
      <c r="D2170" t="str">
        <f>_xlfn.XLOOKUP(A2170,$A$2:$A$2336,'Customer Names'!$E$2:$E$2336,"NOT FOUND")</f>
        <v>Ritzenhein</v>
      </c>
      <c r="E2170" cm="1">
        <f t="array" ref="E2170">_xlfn.XLOOKUP(A2170,$A$2:$A$2336,Table2[BMI],"NOT FOUND")</f>
        <v>34.4</v>
      </c>
      <c r="F2170" cm="1">
        <f t="array" ref="F2170">_xlfn.XLOOKUP(A2170,$A$2:$A$2336,Table2[HBA1C],"NOT FOUND")</f>
        <v>4.04</v>
      </c>
      <c r="G2170" t="str" cm="1">
        <f t="array" ref="G2170">_xlfn.XLOOKUP(A2170,$A$2:$A$2336,Table2[Heart Issues],"NOT FOUND")</f>
        <v>No</v>
      </c>
      <c r="H2170" t="str" cm="1">
        <f t="array" ref="H2170">_xlfn.XLOOKUP(A2170,$A$2:$A$2336,Table2[Any Transplants],"NOT FOUND")</f>
        <v>No</v>
      </c>
      <c r="I2170" t="str" cm="1">
        <f t="array" ref="I2170">_xlfn.XLOOKUP(A2170,$A$2:$A$2336,Table2[Cancer history],"NOT FOUND")</f>
        <v>No</v>
      </c>
      <c r="J2170" t="str">
        <f>_xlfn.XLOOKUP(A2170,Table3[customer_no],Table3[month],"NOT FOUND")</f>
        <v>Oct</v>
      </c>
      <c r="K2170" s="7">
        <f>_xlfn.XLOOKUP(A2170,Table3[customer_no],Table3[year_average],"NOT FOUND")</f>
        <v>1999</v>
      </c>
      <c r="L2170" cm="1">
        <f t="array" ref="L2170">_xlfn.XLOOKUP(A2170,Table3[customer_no],'Hospitalisation Details'!$D$2:$D$2344,"NOT FOUND")</f>
        <v>1</v>
      </c>
      <c r="M2170" s="33">
        <f>_xlfn.XLOOKUP(A2170,Table3[customer_no],Table3[dd/mm/yy],"NOT FOUND")</f>
        <v>36434</v>
      </c>
      <c r="N2170">
        <f>_xlfn.XLOOKUP(A2170,Table3[customer_no],Table3[age],"NOT FOUND")</f>
        <v>23</v>
      </c>
      <c r="O2170" cm="1">
        <f t="array" ref="O2170">_xlfn.XLOOKUP(A2170,Table3[customer_no],'Hospitalisation Details'!$E$2:$E$2344,"NOT FOUND")</f>
        <v>0</v>
      </c>
      <c r="P2170" t="str">
        <f>_xlfn.XLOOKUP(A2170,Table3[customer_no],Table3[hsplt_handled],"NOT FOUND")</f>
        <v>tier - 3</v>
      </c>
      <c r="Q2170" t="str">
        <f>_xlfn.XLOOKUP(A2170,Table3[customer_no],Table3[city_handled],"NOT FOUND")</f>
        <v>tier - 2</v>
      </c>
      <c r="R2170" t="str">
        <f>_xlfn.XLOOKUP(A2170,Table3[customer_no],Table3[state_id],"NOT FOUND")</f>
        <v>R1011</v>
      </c>
      <c r="S2170" s="34" cm="1">
        <f t="array" ref="S2170">_xlfn.XLOOKUP(A2170,Table3[customer_no],'Hospitalisation Details'!$F$2:$F$2344,"NOT FOUND")</f>
        <v>1826.84</v>
      </c>
      <c r="T2170" t="str">
        <f>_xlfn.XLOOKUP(A2170,Table2[Customer ID],Table2[BMI_category],"NOT FOUND")</f>
        <v>Obesity</v>
      </c>
      <c r="U2170" s="7">
        <f>_xlfn.XLOOKUP(A2170,Table2[Customer ID],Table2[no of surgery],"NOT FOUND")</f>
        <v>0</v>
      </c>
      <c r="V2170" t="str">
        <f>_xlfn.XLOOKUP(A2170,Table2[Customer ID],Table2[smoker_missing],"NOT FOUND")</f>
        <v>No</v>
      </c>
      <c r="W2170" t="str">
        <f t="shared" si="33"/>
        <v>Normal</v>
      </c>
      <c r="X2170" s="37">
        <f>SUM(Table5[[#This Row],[Title]:[Diabetes Level]])</f>
        <v>40322.28</v>
      </c>
    </row>
    <row r="2171" spans="1:24" x14ac:dyDescent="0.25">
      <c r="A2171" t="s">
        <v>192</v>
      </c>
      <c r="B2171" t="str">
        <f>VLOOKUP(A2171,'Customer Names'!$A$2:$E$2336,3,FALSE)</f>
        <v>Mr.</v>
      </c>
      <c r="C2171" t="str">
        <f>_xlfn.XLOOKUP(A2171,$A$2:$A$2336,'Customer Names'!$D$2:$D$2336,"NOT FOUND")</f>
        <v>Eric</v>
      </c>
      <c r="D2171" t="str">
        <f>_xlfn.XLOOKUP(A2171,$A$2:$A$2336,'Customer Names'!$E$2:$E$2336,"NOT FOUND")</f>
        <v>Malkowski</v>
      </c>
      <c r="E2171" cm="1">
        <f t="array" ref="E2171">_xlfn.XLOOKUP(A2171,$A$2:$A$2336,Table2[BMI],"NOT FOUND")</f>
        <v>32.56</v>
      </c>
      <c r="F2171" cm="1">
        <f t="array" ref="F2171">_xlfn.XLOOKUP(A2171,$A$2:$A$2336,Table2[HBA1C],"NOT FOUND")</f>
        <v>5.36</v>
      </c>
      <c r="G2171" t="str" cm="1">
        <f t="array" ref="G2171">_xlfn.XLOOKUP(A2171,$A$2:$A$2336,Table2[Heart Issues],"NOT FOUND")</f>
        <v>No</v>
      </c>
      <c r="H2171" t="str" cm="1">
        <f t="array" ref="H2171">_xlfn.XLOOKUP(A2171,$A$2:$A$2336,Table2[Any Transplants],"NOT FOUND")</f>
        <v>No</v>
      </c>
      <c r="I2171" t="str" cm="1">
        <f t="array" ref="I2171">_xlfn.XLOOKUP(A2171,$A$2:$A$2336,Table2[Cancer history],"NOT FOUND")</f>
        <v>No</v>
      </c>
      <c r="J2171" t="str">
        <f>_xlfn.XLOOKUP(A2171,Table3[customer_no],Table3[month],"NOT FOUND")</f>
        <v>Nov</v>
      </c>
      <c r="K2171" s="7">
        <f>_xlfn.XLOOKUP(A2171,Table3[customer_no],Table3[year_average],"NOT FOUND")</f>
        <v>1999</v>
      </c>
      <c r="L2171" cm="1">
        <f t="array" ref="L2171">_xlfn.XLOOKUP(A2171,Table3[customer_no],'Hospitalisation Details'!$D$2:$D$2344,"NOT FOUND")</f>
        <v>17</v>
      </c>
      <c r="M2171" s="33">
        <f>_xlfn.XLOOKUP(A2171,Table3[customer_no],Table3[dd/mm/yy],"NOT FOUND")</f>
        <v>36481</v>
      </c>
      <c r="N2171">
        <f>_xlfn.XLOOKUP(A2171,Table3[customer_no],Table3[age],"NOT FOUND")</f>
        <v>23</v>
      </c>
      <c r="O2171" cm="1">
        <f t="array" ref="O2171">_xlfn.XLOOKUP(A2171,Table3[customer_no],'Hospitalisation Details'!$E$2:$E$2344,"NOT FOUND")</f>
        <v>0</v>
      </c>
      <c r="P2171" t="str">
        <f>_xlfn.XLOOKUP(A2171,Table3[customer_no],Table3[hsplt_handled],"NOT FOUND")</f>
        <v>tier - 3</v>
      </c>
      <c r="Q2171" t="str">
        <f>_xlfn.XLOOKUP(A2171,Table3[customer_no],Table3[city_handled],"NOT FOUND")</f>
        <v>tier - 3</v>
      </c>
      <c r="R2171" t="str">
        <f>_xlfn.XLOOKUP(A2171,Table3[customer_no],Table3[state_id],"NOT FOUND")</f>
        <v>R1013</v>
      </c>
      <c r="S2171" s="34" cm="1">
        <f t="array" ref="S2171">_xlfn.XLOOKUP(A2171,Table3[customer_no],'Hospitalisation Details'!$F$2:$F$2344,"NOT FOUND")</f>
        <v>1824.29</v>
      </c>
      <c r="T2171" t="str">
        <f>_xlfn.XLOOKUP(A2171,Table2[Customer ID],Table2[BMI_category],"NOT FOUND")</f>
        <v>Obesity</v>
      </c>
      <c r="U2171" s="7">
        <f>_xlfn.XLOOKUP(A2171,Table2[Customer ID],Table2[no of surgery],"NOT FOUND")</f>
        <v>0</v>
      </c>
      <c r="V2171" t="str">
        <f>_xlfn.XLOOKUP(A2171,Table2[Customer ID],Table2[smoker_missing],"NOT FOUND")</f>
        <v>No</v>
      </c>
      <c r="W2171" t="str">
        <f t="shared" si="33"/>
        <v>Normal</v>
      </c>
      <c r="X2171" s="37">
        <f>SUM(Table5[[#This Row],[Title]:[Diabetes Level]])</f>
        <v>40382.21</v>
      </c>
    </row>
    <row r="2172" spans="1:24" x14ac:dyDescent="0.25">
      <c r="A2172" t="s">
        <v>191</v>
      </c>
      <c r="B2172" t="str">
        <f>VLOOKUP(A2172,'Customer Names'!$A$2:$E$2336,3,FALSE)</f>
        <v>Ms.</v>
      </c>
      <c r="C2172" t="str">
        <f>_xlfn.XLOOKUP(A2172,$A$2:$A$2336,'Customer Names'!$D$2:$D$2336,"NOT FOUND")</f>
        <v>Allison M</v>
      </c>
      <c r="D2172" t="str">
        <f>_xlfn.XLOOKUP(A2172,$A$2:$A$2336,'Customer Names'!$E$2:$E$2336,"NOT FOUND")</f>
        <v>Andreyko</v>
      </c>
      <c r="E2172" cm="1">
        <f t="array" ref="E2172">_xlfn.XLOOKUP(A2172,$A$2:$A$2336,Table2[BMI],"NOT FOUND")</f>
        <v>27.98</v>
      </c>
      <c r="F2172" cm="1">
        <f t="array" ref="F2172">_xlfn.XLOOKUP(A2172,$A$2:$A$2336,Table2[HBA1C],"NOT FOUND")</f>
        <v>4.38</v>
      </c>
      <c r="G2172" t="str" cm="1">
        <f t="array" ref="G2172">_xlfn.XLOOKUP(A2172,$A$2:$A$2336,Table2[Heart Issues],"NOT FOUND")</f>
        <v>No</v>
      </c>
      <c r="H2172" t="str" cm="1">
        <f t="array" ref="H2172">_xlfn.XLOOKUP(A2172,$A$2:$A$2336,Table2[Any Transplants],"NOT FOUND")</f>
        <v>yes</v>
      </c>
      <c r="I2172" t="str" cm="1">
        <f t="array" ref="I2172">_xlfn.XLOOKUP(A2172,$A$2:$A$2336,Table2[Cancer history],"NOT FOUND")</f>
        <v>No</v>
      </c>
      <c r="J2172" t="str">
        <f>_xlfn.XLOOKUP(A2172,Table3[customer_no],Table3[month],"NOT FOUND")</f>
        <v>Aug</v>
      </c>
      <c r="K2172" s="7">
        <f>_xlfn.XLOOKUP(A2172,Table3[customer_no],Table3[year_average],"NOT FOUND")</f>
        <v>2004</v>
      </c>
      <c r="L2172" cm="1">
        <f t="array" ref="L2172">_xlfn.XLOOKUP(A2172,Table3[customer_no],'Hospitalisation Details'!$D$2:$D$2344,"NOT FOUND")</f>
        <v>19</v>
      </c>
      <c r="M2172" s="33">
        <f>_xlfn.XLOOKUP(A2172,Table3[customer_no],Table3[dd/mm/yy],"NOT FOUND")</f>
        <v>38218</v>
      </c>
      <c r="N2172">
        <f>_xlfn.XLOOKUP(A2172,Table3[customer_no],Table3[age],"NOT FOUND")</f>
        <v>18</v>
      </c>
      <c r="O2172" cm="1">
        <f t="array" ref="O2172">_xlfn.XLOOKUP(A2172,Table3[customer_no],'Hospitalisation Details'!$E$2:$E$2344,"NOT FOUND")</f>
        <v>0</v>
      </c>
      <c r="P2172" t="str">
        <f>_xlfn.XLOOKUP(A2172,Table3[customer_no],Table3[hsplt_handled],"NOT FOUND")</f>
        <v>tier - 3</v>
      </c>
      <c r="Q2172" t="str">
        <f>_xlfn.XLOOKUP(A2172,Table3[customer_no],Table3[city_handled],"NOT FOUND")</f>
        <v>tier - 1</v>
      </c>
      <c r="R2172" t="str">
        <f>_xlfn.XLOOKUP(A2172,Table3[customer_no],Table3[state_id],"NOT FOUND")</f>
        <v>R1012</v>
      </c>
      <c r="S2172" s="34" cm="1">
        <f t="array" ref="S2172">_xlfn.XLOOKUP(A2172,Table3[customer_no],'Hospitalisation Details'!$F$2:$F$2344,"NOT FOUND")</f>
        <v>1822.54</v>
      </c>
      <c r="T2172" t="str">
        <f>_xlfn.XLOOKUP(A2172,Table2[Customer ID],Table2[BMI_category],"NOT FOUND")</f>
        <v>Overweight</v>
      </c>
      <c r="U2172" s="7">
        <f>_xlfn.XLOOKUP(A2172,Table2[Customer ID],Table2[no of surgery],"NOT FOUND")</f>
        <v>1</v>
      </c>
      <c r="V2172" t="str">
        <f>_xlfn.XLOOKUP(A2172,Table2[Customer ID],Table2[smoker_missing],"NOT FOUND")</f>
        <v>No</v>
      </c>
      <c r="W2172" t="str">
        <f t="shared" si="33"/>
        <v>Normal</v>
      </c>
      <c r="X2172" s="37">
        <f>SUM(Table5[[#This Row],[Title]:[Diabetes Level]])</f>
        <v>42114.9</v>
      </c>
    </row>
    <row r="2173" spans="1:24" x14ac:dyDescent="0.25">
      <c r="A2173" t="s">
        <v>190</v>
      </c>
      <c r="B2173" t="str">
        <f>VLOOKUP(A2173,'Customer Names'!$A$2:$E$2336,3,FALSE)</f>
        <v>Mr.</v>
      </c>
      <c r="C2173" t="str">
        <f>_xlfn.XLOOKUP(A2173,$A$2:$A$2336,'Customer Names'!$D$2:$D$2336,"NOT FOUND")</f>
        <v>Paul</v>
      </c>
      <c r="D2173" t="str">
        <f>_xlfn.XLOOKUP(A2173,$A$2:$A$2336,'Customer Names'!$E$2:$E$2336,"NOT FOUND")</f>
        <v>Landry</v>
      </c>
      <c r="E2173" cm="1">
        <f t="array" ref="E2173">_xlfn.XLOOKUP(A2173,$A$2:$A$2336,Table2[BMI],"NOT FOUND")</f>
        <v>26.51</v>
      </c>
      <c r="F2173" cm="1">
        <f t="array" ref="F2173">_xlfn.XLOOKUP(A2173,$A$2:$A$2336,Table2[HBA1C],"NOT FOUND")</f>
        <v>4.58</v>
      </c>
      <c r="G2173" t="str" cm="1">
        <f t="array" ref="G2173">_xlfn.XLOOKUP(A2173,$A$2:$A$2336,Table2[Heart Issues],"NOT FOUND")</f>
        <v>No</v>
      </c>
      <c r="H2173" t="str" cm="1">
        <f t="array" ref="H2173">_xlfn.XLOOKUP(A2173,$A$2:$A$2336,Table2[Any Transplants],"NOT FOUND")</f>
        <v>No</v>
      </c>
      <c r="I2173" t="str" cm="1">
        <f t="array" ref="I2173">_xlfn.XLOOKUP(A2173,$A$2:$A$2336,Table2[Cancer history],"NOT FOUND")</f>
        <v>No</v>
      </c>
      <c r="J2173" t="str">
        <f>_xlfn.XLOOKUP(A2173,Table3[customer_no],Table3[month],"NOT FOUND")</f>
        <v>Sep</v>
      </c>
      <c r="K2173" s="7">
        <f>_xlfn.XLOOKUP(A2173,Table3[customer_no],Table3[year_average],"NOT FOUND")</f>
        <v>1999</v>
      </c>
      <c r="L2173" cm="1">
        <f t="array" ref="L2173">_xlfn.XLOOKUP(A2173,Table3[customer_no],'Hospitalisation Details'!$D$2:$D$2344,"NOT FOUND")</f>
        <v>25</v>
      </c>
      <c r="M2173" s="33">
        <f>_xlfn.XLOOKUP(A2173,Table3[customer_no],Table3[dd/mm/yy],"NOT FOUND")</f>
        <v>36428</v>
      </c>
      <c r="N2173">
        <f>_xlfn.XLOOKUP(A2173,Table3[customer_no],Table3[age],"NOT FOUND")</f>
        <v>23</v>
      </c>
      <c r="O2173" cm="1">
        <f t="array" ref="O2173">_xlfn.XLOOKUP(A2173,Table3[customer_no],'Hospitalisation Details'!$E$2:$E$2344,"NOT FOUND")</f>
        <v>0</v>
      </c>
      <c r="P2173" t="str">
        <f>_xlfn.XLOOKUP(A2173,Table3[customer_no],Table3[hsplt_handled],"NOT FOUND")</f>
        <v>tier - 3</v>
      </c>
      <c r="Q2173" t="str">
        <f>_xlfn.XLOOKUP(A2173,Table3[customer_no],Table3[city_handled],"NOT FOUND")</f>
        <v>tier - 3</v>
      </c>
      <c r="R2173" t="str">
        <f>_xlfn.XLOOKUP(A2173,Table3[customer_no],Table3[state_id],"NOT FOUND")</f>
        <v>R1013</v>
      </c>
      <c r="S2173" s="34" cm="1">
        <f t="array" ref="S2173">_xlfn.XLOOKUP(A2173,Table3[customer_no],'Hospitalisation Details'!$F$2:$F$2344,"NOT FOUND")</f>
        <v>1815.88</v>
      </c>
      <c r="T2173" t="str">
        <f>_xlfn.XLOOKUP(A2173,Table2[Customer ID],Table2[BMI_category],"NOT FOUND")</f>
        <v>Overweight</v>
      </c>
      <c r="U2173" s="7">
        <f>_xlfn.XLOOKUP(A2173,Table2[Customer ID],Table2[no of surgery],"NOT FOUND")</f>
        <v>0</v>
      </c>
      <c r="V2173" t="str">
        <f>_xlfn.XLOOKUP(A2173,Table2[Customer ID],Table2[smoker_missing],"NOT FOUND")</f>
        <v>No</v>
      </c>
      <c r="W2173" t="str">
        <f t="shared" si="33"/>
        <v>Normal</v>
      </c>
      <c r="X2173" s="37">
        <f>SUM(Table5[[#This Row],[Title]:[Diabetes Level]])</f>
        <v>40321.969999999994</v>
      </c>
    </row>
    <row r="2174" spans="1:24" x14ac:dyDescent="0.25">
      <c r="A2174" t="s">
        <v>189</v>
      </c>
      <c r="B2174" t="str">
        <f>VLOOKUP(A2174,'Customer Names'!$A$2:$E$2336,3,FALSE)</f>
        <v>Mr.</v>
      </c>
      <c r="C2174" t="str">
        <f>_xlfn.XLOOKUP(A2174,$A$2:$A$2336,'Customer Names'!$D$2:$D$2336,"NOT FOUND")</f>
        <v>Aaron R</v>
      </c>
      <c r="D2174" t="str">
        <f>_xlfn.XLOOKUP(A2174,$A$2:$A$2336,'Customer Names'!$E$2:$E$2336,"NOT FOUND")</f>
        <v>Lozier</v>
      </c>
      <c r="E2174" cm="1">
        <f t="array" ref="E2174">_xlfn.XLOOKUP(A2174,$A$2:$A$2336,Table2[BMI],"NOT FOUND")</f>
        <v>29.734999999999999</v>
      </c>
      <c r="F2174" cm="1">
        <f t="array" ref="F2174">_xlfn.XLOOKUP(A2174,$A$2:$A$2336,Table2[HBA1C],"NOT FOUND")</f>
        <v>11.92</v>
      </c>
      <c r="G2174" t="str" cm="1">
        <f t="array" ref="G2174">_xlfn.XLOOKUP(A2174,$A$2:$A$2336,Table2[Heart Issues],"NOT FOUND")</f>
        <v>No</v>
      </c>
      <c r="H2174" t="str" cm="1">
        <f t="array" ref="H2174">_xlfn.XLOOKUP(A2174,$A$2:$A$2336,Table2[Any Transplants],"NOT FOUND")</f>
        <v>No</v>
      </c>
      <c r="I2174" t="str" cm="1">
        <f t="array" ref="I2174">_xlfn.XLOOKUP(A2174,$A$2:$A$2336,Table2[Cancer history],"NOT FOUND")</f>
        <v>No</v>
      </c>
      <c r="J2174" t="str">
        <f>_xlfn.XLOOKUP(A2174,Table3[customer_no],Table3[month],"NOT FOUND")</f>
        <v>Dec</v>
      </c>
      <c r="K2174" s="7">
        <f>_xlfn.XLOOKUP(A2174,Table3[customer_no],Table3[year_average],"NOT FOUND")</f>
        <v>2002</v>
      </c>
      <c r="L2174" cm="1">
        <f t="array" ref="L2174">_xlfn.XLOOKUP(A2174,Table3[customer_no],'Hospitalisation Details'!$D$2:$D$2344,"NOT FOUND")</f>
        <v>13</v>
      </c>
      <c r="M2174" s="33">
        <f>_xlfn.XLOOKUP(A2174,Table3[customer_no],Table3[dd/mm/yy],"NOT FOUND")</f>
        <v>37603</v>
      </c>
      <c r="N2174">
        <f>_xlfn.XLOOKUP(A2174,Table3[customer_no],Table3[age],"NOT FOUND")</f>
        <v>20</v>
      </c>
      <c r="O2174" cm="1">
        <f t="array" ref="O2174">_xlfn.XLOOKUP(A2174,Table3[customer_no],'Hospitalisation Details'!$E$2:$E$2344,"NOT FOUND")</f>
        <v>0</v>
      </c>
      <c r="P2174" t="str">
        <f>_xlfn.XLOOKUP(A2174,Table3[customer_no],Table3[hsplt_handled],"NOT FOUND")</f>
        <v>tier - 3</v>
      </c>
      <c r="Q2174" t="str">
        <f>_xlfn.XLOOKUP(A2174,Table3[customer_no],Table3[city_handled],"NOT FOUND")</f>
        <v>tier - 3</v>
      </c>
      <c r="R2174" t="str">
        <f>_xlfn.XLOOKUP(A2174,Table3[customer_no],Table3[state_id],"NOT FOUND")</f>
        <v>R1012</v>
      </c>
      <c r="S2174" s="34" cm="1">
        <f t="array" ref="S2174">_xlfn.XLOOKUP(A2174,Table3[customer_no],'Hospitalisation Details'!$F$2:$F$2344,"NOT FOUND")</f>
        <v>1769.53</v>
      </c>
      <c r="T2174" t="str">
        <f>_xlfn.XLOOKUP(A2174,Table2[Customer ID],Table2[BMI_category],"NOT FOUND")</f>
        <v>Overweight</v>
      </c>
      <c r="U2174" s="7">
        <f>_xlfn.XLOOKUP(A2174,Table2[Customer ID],Table2[no of surgery],"NOT FOUND")</f>
        <v>0</v>
      </c>
      <c r="V2174" t="str">
        <f>_xlfn.XLOOKUP(A2174,Table2[Customer ID],Table2[smoker_missing],"NOT FOUND")</f>
        <v>No</v>
      </c>
      <c r="W2174" t="str">
        <f t="shared" si="33"/>
        <v>Diabetes</v>
      </c>
      <c r="X2174" s="37">
        <f>SUM(Table5[[#This Row],[Title]:[Diabetes Level]])</f>
        <v>41449.184999999998</v>
      </c>
    </row>
    <row r="2175" spans="1:24" x14ac:dyDescent="0.25">
      <c r="A2175" t="s">
        <v>188</v>
      </c>
      <c r="B2175" t="str">
        <f>VLOOKUP(A2175,'Customer Names'!$A$2:$E$2336,3,FALSE)</f>
        <v>Ms.</v>
      </c>
      <c r="C2175" t="str">
        <f>_xlfn.XLOOKUP(A2175,$A$2:$A$2336,'Customer Names'!$D$2:$D$2336,"NOT FOUND")</f>
        <v>Caitlin H.</v>
      </c>
      <c r="D2175" t="str">
        <f>_xlfn.XLOOKUP(A2175,$A$2:$A$2336,'Customer Names'!$E$2:$E$2336,"NOT FOUND")</f>
        <v>O'Brien</v>
      </c>
      <c r="E2175" cm="1">
        <f t="array" ref="E2175">_xlfn.XLOOKUP(A2175,$A$2:$A$2336,Table2[BMI],"NOT FOUND")</f>
        <v>40.5</v>
      </c>
      <c r="F2175" cm="1">
        <f t="array" ref="F2175">_xlfn.XLOOKUP(A2175,$A$2:$A$2336,Table2[HBA1C],"NOT FOUND")</f>
        <v>5.4</v>
      </c>
      <c r="G2175" t="str" cm="1">
        <f t="array" ref="G2175">_xlfn.XLOOKUP(A2175,$A$2:$A$2336,Table2[Heart Issues],"NOT FOUND")</f>
        <v>No</v>
      </c>
      <c r="H2175" t="str" cm="1">
        <f t="array" ref="H2175">_xlfn.XLOOKUP(A2175,$A$2:$A$2336,Table2[Any Transplants],"NOT FOUND")</f>
        <v>No</v>
      </c>
      <c r="I2175" t="str" cm="1">
        <f t="array" ref="I2175">_xlfn.XLOOKUP(A2175,$A$2:$A$2336,Table2[Cancer history],"NOT FOUND")</f>
        <v>Yes</v>
      </c>
      <c r="J2175" t="str">
        <f>_xlfn.XLOOKUP(A2175,Table3[customer_no],Table3[month],"NOT FOUND")</f>
        <v>Nov</v>
      </c>
      <c r="K2175" s="7">
        <f>_xlfn.XLOOKUP(A2175,Table3[customer_no],Table3[year_average],"NOT FOUND")</f>
        <v>2003</v>
      </c>
      <c r="L2175" cm="1">
        <f t="array" ref="L2175">_xlfn.XLOOKUP(A2175,Table3[customer_no],'Hospitalisation Details'!$D$2:$D$2344,"NOT FOUND")</f>
        <v>19</v>
      </c>
      <c r="M2175" s="33">
        <f>_xlfn.XLOOKUP(A2175,Table3[customer_no],Table3[dd/mm/yy],"NOT FOUND")</f>
        <v>37944</v>
      </c>
      <c r="N2175">
        <f>_xlfn.XLOOKUP(A2175,Table3[customer_no],Table3[age],"NOT FOUND")</f>
        <v>19</v>
      </c>
      <c r="O2175" cm="1">
        <f t="array" ref="O2175">_xlfn.XLOOKUP(A2175,Table3[customer_no],'Hospitalisation Details'!$E$2:$E$2344,"NOT FOUND")</f>
        <v>0</v>
      </c>
      <c r="P2175" t="str">
        <f>_xlfn.XLOOKUP(A2175,Table3[customer_no],Table3[hsplt_handled],"NOT FOUND")</f>
        <v>tier - 3</v>
      </c>
      <c r="Q2175" t="str">
        <f>_xlfn.XLOOKUP(A2175,Table3[customer_no],Table3[city_handled],"NOT FOUND")</f>
        <v>tier - 1</v>
      </c>
      <c r="R2175" t="str">
        <f>_xlfn.XLOOKUP(A2175,Table3[customer_no],Table3[state_id],"NOT FOUND")</f>
        <v>R1011</v>
      </c>
      <c r="S2175" s="34" cm="1">
        <f t="array" ref="S2175">_xlfn.XLOOKUP(A2175,Table3[customer_no],'Hospitalisation Details'!$F$2:$F$2344,"NOT FOUND")</f>
        <v>1759.34</v>
      </c>
      <c r="T2175" t="str">
        <f>_xlfn.XLOOKUP(A2175,Table2[Customer ID],Table2[BMI_category],"NOT FOUND")</f>
        <v>Obesity</v>
      </c>
      <c r="U2175" s="7">
        <f>_xlfn.XLOOKUP(A2175,Table2[Customer ID],Table2[no of surgery],"NOT FOUND")</f>
        <v>1</v>
      </c>
      <c r="V2175" t="str">
        <f>_xlfn.XLOOKUP(A2175,Table2[Customer ID],Table2[smoker_missing],"NOT FOUND")</f>
        <v>No</v>
      </c>
      <c r="W2175" t="str">
        <f t="shared" si="33"/>
        <v>Normal</v>
      </c>
      <c r="X2175" s="37">
        <f>SUM(Table5[[#This Row],[Title]:[Diabetes Level]])</f>
        <v>41791.24</v>
      </c>
    </row>
    <row r="2176" spans="1:24" x14ac:dyDescent="0.25">
      <c r="A2176" t="s">
        <v>187</v>
      </c>
      <c r="B2176" t="str">
        <f>VLOOKUP(A2176,'Customer Names'!$A$2:$E$2336,3,FALSE)</f>
        <v>Mr.</v>
      </c>
      <c r="C2176" t="str">
        <f>_xlfn.XLOOKUP(A2176,$A$2:$A$2336,'Customer Names'!$D$2:$D$2336,"NOT FOUND")</f>
        <v>Harald E.</v>
      </c>
      <c r="D2176" t="str">
        <f>_xlfn.XLOOKUP(A2176,$A$2:$A$2336,'Customer Names'!$E$2:$E$2336,"NOT FOUND")</f>
        <v>Rodas</v>
      </c>
      <c r="E2176" cm="1">
        <f t="array" ref="E2176">_xlfn.XLOOKUP(A2176,$A$2:$A$2336,Table2[BMI],"NOT FOUND")</f>
        <v>25.64</v>
      </c>
      <c r="F2176" cm="1">
        <f t="array" ref="F2176">_xlfn.XLOOKUP(A2176,$A$2:$A$2336,Table2[HBA1C],"NOT FOUND")</f>
        <v>4.76</v>
      </c>
      <c r="G2176" t="str" cm="1">
        <f t="array" ref="G2176">_xlfn.XLOOKUP(A2176,$A$2:$A$2336,Table2[Heart Issues],"NOT FOUND")</f>
        <v>No</v>
      </c>
      <c r="H2176" t="str" cm="1">
        <f t="array" ref="H2176">_xlfn.XLOOKUP(A2176,$A$2:$A$2336,Table2[Any Transplants],"NOT FOUND")</f>
        <v>No</v>
      </c>
      <c r="I2176" t="str" cm="1">
        <f t="array" ref="I2176">_xlfn.XLOOKUP(A2176,$A$2:$A$2336,Table2[Cancer history],"NOT FOUND")</f>
        <v>No</v>
      </c>
      <c r="J2176" t="str">
        <f>_xlfn.XLOOKUP(A2176,Table3[customer_no],Table3[month],"NOT FOUND")</f>
        <v>Oct</v>
      </c>
      <c r="K2176" s="7">
        <f>_xlfn.XLOOKUP(A2176,Table3[customer_no],Table3[year_average],"NOT FOUND")</f>
        <v>1998</v>
      </c>
      <c r="L2176" cm="1">
        <f t="array" ref="L2176">_xlfn.XLOOKUP(A2176,Table3[customer_no],'Hospitalisation Details'!$D$2:$D$2344,"NOT FOUND")</f>
        <v>7</v>
      </c>
      <c r="M2176" s="33">
        <f>_xlfn.XLOOKUP(A2176,Table3[customer_no],Table3[dd/mm/yy],"NOT FOUND")</f>
        <v>36075</v>
      </c>
      <c r="N2176">
        <f>_xlfn.XLOOKUP(A2176,Table3[customer_no],Table3[age],"NOT FOUND")</f>
        <v>24</v>
      </c>
      <c r="O2176" cm="1">
        <f t="array" ref="O2176">_xlfn.XLOOKUP(A2176,Table3[customer_no],'Hospitalisation Details'!$E$2:$E$2344,"NOT FOUND")</f>
        <v>0</v>
      </c>
      <c r="P2176" t="str">
        <f>_xlfn.XLOOKUP(A2176,Table3[customer_no],Table3[hsplt_handled],"NOT FOUND")</f>
        <v>tier - 3</v>
      </c>
      <c r="Q2176" t="str">
        <f>_xlfn.XLOOKUP(A2176,Table3[customer_no],Table3[city_handled],"NOT FOUND")</f>
        <v>tier - 3</v>
      </c>
      <c r="R2176" t="str">
        <f>_xlfn.XLOOKUP(A2176,Table3[customer_no],Table3[state_id],"NOT FOUND")</f>
        <v>R1013</v>
      </c>
      <c r="S2176" s="34" cm="1">
        <f t="array" ref="S2176">_xlfn.XLOOKUP(A2176,Table3[customer_no],'Hospitalisation Details'!$F$2:$F$2344,"NOT FOUND")</f>
        <v>1756.6</v>
      </c>
      <c r="T2176" t="str">
        <f>_xlfn.XLOOKUP(A2176,Table2[Customer ID],Table2[BMI_category],"NOT FOUND")</f>
        <v>Overweight</v>
      </c>
      <c r="U2176" s="7">
        <f>_xlfn.XLOOKUP(A2176,Table2[Customer ID],Table2[no of surgery],"NOT FOUND")</f>
        <v>1</v>
      </c>
      <c r="V2176" t="str">
        <f>_xlfn.XLOOKUP(A2176,Table2[Customer ID],Table2[smoker_missing],"NOT FOUND")</f>
        <v>No</v>
      </c>
      <c r="W2176" t="str">
        <f t="shared" si="33"/>
        <v>Normal</v>
      </c>
      <c r="X2176" s="37">
        <f>SUM(Table5[[#This Row],[Title]:[Diabetes Level]])</f>
        <v>39892</v>
      </c>
    </row>
    <row r="2177" spans="1:24" x14ac:dyDescent="0.25">
      <c r="A2177" t="s">
        <v>186</v>
      </c>
      <c r="B2177" t="str">
        <f>VLOOKUP(A2177,'Customer Names'!$A$2:$E$2336,3,FALSE)</f>
        <v>Ms.</v>
      </c>
      <c r="C2177" t="str">
        <f>_xlfn.XLOOKUP(A2177,$A$2:$A$2336,'Customer Names'!$D$2:$D$2336,"NOT FOUND")</f>
        <v>Siobhan A.</v>
      </c>
      <c r="D2177" t="str">
        <f>_xlfn.XLOOKUP(A2177,$A$2:$A$2336,'Customer Names'!$E$2:$E$2336,"NOT FOUND")</f>
        <v>O'Connor</v>
      </c>
      <c r="E2177" cm="1">
        <f t="array" ref="E2177">_xlfn.XLOOKUP(A2177,$A$2:$A$2336,Table2[BMI],"NOT FOUND")</f>
        <v>32.9</v>
      </c>
      <c r="F2177" cm="1">
        <f t="array" ref="F2177">_xlfn.XLOOKUP(A2177,$A$2:$A$2336,Table2[HBA1C],"NOT FOUND")</f>
        <v>4.78</v>
      </c>
      <c r="G2177" t="str" cm="1">
        <f t="array" ref="G2177">_xlfn.XLOOKUP(A2177,$A$2:$A$2336,Table2[Heart Issues],"NOT FOUND")</f>
        <v>No</v>
      </c>
      <c r="H2177" t="str" cm="1">
        <f t="array" ref="H2177">_xlfn.XLOOKUP(A2177,$A$2:$A$2336,Table2[Any Transplants],"NOT FOUND")</f>
        <v>No</v>
      </c>
      <c r="I2177" t="str" cm="1">
        <f t="array" ref="I2177">_xlfn.XLOOKUP(A2177,$A$2:$A$2336,Table2[Cancer history],"NOT FOUND")</f>
        <v>Yes</v>
      </c>
      <c r="J2177" t="str">
        <f>_xlfn.XLOOKUP(A2177,Table3[customer_no],Table3[month],"NOT FOUND")</f>
        <v>Sep</v>
      </c>
      <c r="K2177" s="7">
        <f>_xlfn.XLOOKUP(A2177,Table3[customer_no],Table3[year_average],"NOT FOUND")</f>
        <v>2003</v>
      </c>
      <c r="L2177" cm="1">
        <f t="array" ref="L2177">_xlfn.XLOOKUP(A2177,Table3[customer_no],'Hospitalisation Details'!$D$2:$D$2344,"NOT FOUND")</f>
        <v>26</v>
      </c>
      <c r="M2177" s="33">
        <f>_xlfn.XLOOKUP(A2177,Table3[customer_no],Table3[dd/mm/yy],"NOT FOUND")</f>
        <v>37890</v>
      </c>
      <c r="N2177">
        <f>_xlfn.XLOOKUP(A2177,Table3[customer_no],Table3[age],"NOT FOUND")</f>
        <v>19</v>
      </c>
      <c r="O2177" cm="1">
        <f t="array" ref="O2177">_xlfn.XLOOKUP(A2177,Table3[customer_no],'Hospitalisation Details'!$E$2:$E$2344,"NOT FOUND")</f>
        <v>0</v>
      </c>
      <c r="P2177" t="str">
        <f>_xlfn.XLOOKUP(A2177,Table3[customer_no],Table3[hsplt_handled],"NOT FOUND")</f>
        <v>tier - 3</v>
      </c>
      <c r="Q2177" t="str">
        <f>_xlfn.XLOOKUP(A2177,Table3[customer_no],Table3[city_handled],"NOT FOUND")</f>
        <v>tier - 1</v>
      </c>
      <c r="R2177" t="str">
        <f>_xlfn.XLOOKUP(A2177,Table3[customer_no],Table3[state_id],"NOT FOUND")</f>
        <v>R1011</v>
      </c>
      <c r="S2177" s="34" cm="1">
        <f t="array" ref="S2177">_xlfn.XLOOKUP(A2177,Table3[customer_no],'Hospitalisation Details'!$F$2:$F$2344,"NOT FOUND")</f>
        <v>1748.77</v>
      </c>
      <c r="T2177" t="str">
        <f>_xlfn.XLOOKUP(A2177,Table2[Customer ID],Table2[BMI_category],"NOT FOUND")</f>
        <v>Obesity</v>
      </c>
      <c r="U2177" s="7">
        <f>_xlfn.XLOOKUP(A2177,Table2[Customer ID],Table2[no of surgery],"NOT FOUND")</f>
        <v>1</v>
      </c>
      <c r="V2177" t="str">
        <f>_xlfn.XLOOKUP(A2177,Table2[Customer ID],Table2[smoker_missing],"NOT FOUND")</f>
        <v>No</v>
      </c>
      <c r="W2177" t="str">
        <f t="shared" si="33"/>
        <v>Normal</v>
      </c>
      <c r="X2177" s="37">
        <f>SUM(Table5[[#This Row],[Title]:[Diabetes Level]])</f>
        <v>41725.449999999997</v>
      </c>
    </row>
    <row r="2178" spans="1:24" x14ac:dyDescent="0.25">
      <c r="A2178" t="s">
        <v>185</v>
      </c>
      <c r="B2178" t="str">
        <f>VLOOKUP(A2178,'Customer Names'!$A$2:$E$2336,3,FALSE)</f>
        <v>Ms.</v>
      </c>
      <c r="C2178" t="str">
        <f>_xlfn.XLOOKUP(A2178,$A$2:$A$2336,'Customer Names'!$D$2:$D$2336,"NOT FOUND")</f>
        <v>Andrea J.</v>
      </c>
      <c r="D2178" t="str">
        <f>_xlfn.XLOOKUP(A2178,$A$2:$A$2336,'Customer Names'!$E$2:$E$2336,"NOT FOUND")</f>
        <v>White</v>
      </c>
      <c r="E2178" cm="1">
        <f t="array" ref="E2178">_xlfn.XLOOKUP(A2178,$A$2:$A$2336,Table2[BMI],"NOT FOUND")</f>
        <v>29.8</v>
      </c>
      <c r="F2178" cm="1">
        <f t="array" ref="F2178">_xlfn.XLOOKUP(A2178,$A$2:$A$2336,Table2[HBA1C],"NOT FOUND")</f>
        <v>4.26</v>
      </c>
      <c r="G2178" t="str" cm="1">
        <f t="array" ref="G2178">_xlfn.XLOOKUP(A2178,$A$2:$A$2336,Table2[Heart Issues],"NOT FOUND")</f>
        <v>No</v>
      </c>
      <c r="H2178" t="str" cm="1">
        <f t="array" ref="H2178">_xlfn.XLOOKUP(A2178,$A$2:$A$2336,Table2[Any Transplants],"NOT FOUND")</f>
        <v>No</v>
      </c>
      <c r="I2178" t="str" cm="1">
        <f t="array" ref="I2178">_xlfn.XLOOKUP(A2178,$A$2:$A$2336,Table2[Cancer history],"NOT FOUND")</f>
        <v>Yes</v>
      </c>
      <c r="J2178" t="str">
        <f>_xlfn.XLOOKUP(A2178,Table3[customer_no],Table3[month],"NOT FOUND")</f>
        <v>Jul</v>
      </c>
      <c r="K2178" s="7">
        <f>_xlfn.XLOOKUP(A2178,Table3[customer_no],Table3[year_average],"NOT FOUND")</f>
        <v>2003</v>
      </c>
      <c r="L2178" cm="1">
        <f t="array" ref="L2178">_xlfn.XLOOKUP(A2178,Table3[customer_no],'Hospitalisation Details'!$D$2:$D$2344,"NOT FOUND")</f>
        <v>28</v>
      </c>
      <c r="M2178" s="33">
        <f>_xlfn.XLOOKUP(A2178,Table3[customer_no],Table3[dd/mm/yy],"NOT FOUND")</f>
        <v>37830</v>
      </c>
      <c r="N2178">
        <f>_xlfn.XLOOKUP(A2178,Table3[customer_no],Table3[age],"NOT FOUND")</f>
        <v>19</v>
      </c>
      <c r="O2178" cm="1">
        <f t="array" ref="O2178">_xlfn.XLOOKUP(A2178,Table3[customer_no],'Hospitalisation Details'!$E$2:$E$2344,"NOT FOUND")</f>
        <v>0</v>
      </c>
      <c r="P2178" t="str">
        <f>_xlfn.XLOOKUP(A2178,Table3[customer_no],Table3[hsplt_handled],"NOT FOUND")</f>
        <v>tier - 3</v>
      </c>
      <c r="Q2178" t="str">
        <f>_xlfn.XLOOKUP(A2178,Table3[customer_no],Table3[city_handled],"NOT FOUND")</f>
        <v>tier - 1</v>
      </c>
      <c r="R2178" t="str">
        <f>_xlfn.XLOOKUP(A2178,Table3[customer_no],Table3[state_id],"NOT FOUND")</f>
        <v>R1011</v>
      </c>
      <c r="S2178" s="34" cm="1">
        <f t="array" ref="S2178">_xlfn.XLOOKUP(A2178,Table3[customer_no],'Hospitalisation Details'!$F$2:$F$2344,"NOT FOUND")</f>
        <v>1744.47</v>
      </c>
      <c r="T2178" t="str">
        <f>_xlfn.XLOOKUP(A2178,Table2[Customer ID],Table2[BMI_category],"NOT FOUND")</f>
        <v>Overweight</v>
      </c>
      <c r="U2178" s="7">
        <f>_xlfn.XLOOKUP(A2178,Table2[Customer ID],Table2[no of surgery],"NOT FOUND")</f>
        <v>1</v>
      </c>
      <c r="V2178" t="str">
        <f>_xlfn.XLOOKUP(A2178,Table2[Customer ID],Table2[smoker_missing],"NOT FOUND")</f>
        <v>No</v>
      </c>
      <c r="W2178" t="str">
        <f t="shared" si="33"/>
        <v>Normal</v>
      </c>
      <c r="X2178" s="37">
        <f>SUM(Table5[[#This Row],[Title]:[Diabetes Level]])</f>
        <v>41659.53</v>
      </c>
    </row>
    <row r="2179" spans="1:24" x14ac:dyDescent="0.25">
      <c r="A2179" t="s">
        <v>184</v>
      </c>
      <c r="B2179" t="str">
        <f>VLOOKUP(A2179,'Customer Names'!$A$2:$E$2336,3,FALSE)</f>
        <v>Ms.</v>
      </c>
      <c r="C2179" t="str">
        <f>_xlfn.XLOOKUP(A2179,$A$2:$A$2336,'Customer Names'!$D$2:$D$2336,"NOT FOUND")</f>
        <v>Marie</v>
      </c>
      <c r="D2179" t="str">
        <f>_xlfn.XLOOKUP(A2179,$A$2:$A$2336,'Customer Names'!$E$2:$E$2336,"NOT FOUND")</f>
        <v>Davenport</v>
      </c>
      <c r="E2179" cm="1">
        <f t="array" ref="E2179">_xlfn.XLOOKUP(A2179,$A$2:$A$2336,Table2[BMI],"NOT FOUND")</f>
        <v>28.9</v>
      </c>
      <c r="F2179" cm="1">
        <f t="array" ref="F2179">_xlfn.XLOOKUP(A2179,$A$2:$A$2336,Table2[HBA1C],"NOT FOUND")</f>
        <v>5.85</v>
      </c>
      <c r="G2179" t="str" cm="1">
        <f t="array" ref="G2179">_xlfn.XLOOKUP(A2179,$A$2:$A$2336,Table2[Heart Issues],"NOT FOUND")</f>
        <v>No</v>
      </c>
      <c r="H2179" t="str" cm="1">
        <f t="array" ref="H2179">_xlfn.XLOOKUP(A2179,$A$2:$A$2336,Table2[Any Transplants],"NOT FOUND")</f>
        <v>No</v>
      </c>
      <c r="I2179" t="str" cm="1">
        <f t="array" ref="I2179">_xlfn.XLOOKUP(A2179,$A$2:$A$2336,Table2[Cancer history],"NOT FOUND")</f>
        <v>Yes</v>
      </c>
      <c r="J2179" t="str">
        <f>_xlfn.XLOOKUP(A2179,Table3[customer_no],Table3[month],"NOT FOUND")</f>
        <v>Jul</v>
      </c>
      <c r="K2179" s="7">
        <f>_xlfn.XLOOKUP(A2179,Table3[customer_no],Table3[year_average],"NOT FOUND")</f>
        <v>2003</v>
      </c>
      <c r="L2179" cm="1">
        <f t="array" ref="L2179">_xlfn.XLOOKUP(A2179,Table3[customer_no],'Hospitalisation Details'!$D$2:$D$2344,"NOT FOUND")</f>
        <v>25</v>
      </c>
      <c r="M2179" s="33">
        <f>_xlfn.XLOOKUP(A2179,Table3[customer_no],Table3[dd/mm/yy],"NOT FOUND")</f>
        <v>37827</v>
      </c>
      <c r="N2179">
        <f>_xlfn.XLOOKUP(A2179,Table3[customer_no],Table3[age],"NOT FOUND")</f>
        <v>19</v>
      </c>
      <c r="O2179" cm="1">
        <f t="array" ref="O2179">_xlfn.XLOOKUP(A2179,Table3[customer_no],'Hospitalisation Details'!$E$2:$E$2344,"NOT FOUND")</f>
        <v>0</v>
      </c>
      <c r="P2179" t="str">
        <f>_xlfn.XLOOKUP(A2179,Table3[customer_no],Table3[hsplt_handled],"NOT FOUND")</f>
        <v>tier - 3</v>
      </c>
      <c r="Q2179" t="str">
        <f>_xlfn.XLOOKUP(A2179,Table3[customer_no],Table3[city_handled],"NOT FOUND")</f>
        <v>tier - 1</v>
      </c>
      <c r="R2179" t="str">
        <f>_xlfn.XLOOKUP(A2179,Table3[customer_no],Table3[state_id],"NOT FOUND")</f>
        <v>R1011</v>
      </c>
      <c r="S2179" s="34" cm="1">
        <f t="array" ref="S2179">_xlfn.XLOOKUP(A2179,Table3[customer_no],'Hospitalisation Details'!$F$2:$F$2344,"NOT FOUND")</f>
        <v>1743.21</v>
      </c>
      <c r="T2179" t="str">
        <f>_xlfn.XLOOKUP(A2179,Table2[Customer ID],Table2[BMI_category],"NOT FOUND")</f>
        <v>Overweight</v>
      </c>
      <c r="U2179" s="7">
        <f>_xlfn.XLOOKUP(A2179,Table2[Customer ID],Table2[no of surgery],"NOT FOUND")</f>
        <v>1</v>
      </c>
      <c r="V2179" t="str">
        <f>_xlfn.XLOOKUP(A2179,Table2[Customer ID],Table2[smoker_missing],"NOT FOUND")</f>
        <v>No</v>
      </c>
      <c r="W2179" t="str">
        <f t="shared" ref="W2179:W2242" si="34">IF(F2179&lt;5.7, "Normal", IF(AND(F2179&gt;=5.7, F2179&lt;=6.4), "Prediabetes", "Diabetes"))</f>
        <v>Prediabetes</v>
      </c>
      <c r="X2179" s="37">
        <f>SUM(Table5[[#This Row],[Title]:[Diabetes Level]])</f>
        <v>41652.959999999999</v>
      </c>
    </row>
    <row r="2180" spans="1:24" x14ac:dyDescent="0.25">
      <c r="A2180" t="s">
        <v>183</v>
      </c>
      <c r="B2180" t="str">
        <f>VLOOKUP(A2180,'Customer Names'!$A$2:$E$2336,3,FALSE)</f>
        <v>Ms.</v>
      </c>
      <c r="C2180" t="str">
        <f>_xlfn.XLOOKUP(A2180,$A$2:$A$2336,'Customer Names'!$D$2:$D$2336,"NOT FOUND")</f>
        <v>Rachel A.</v>
      </c>
      <c r="D2180" t="str">
        <f>_xlfn.XLOOKUP(A2180,$A$2:$A$2336,'Customer Names'!$E$2:$E$2336,"NOT FOUND")</f>
        <v>Karmen</v>
      </c>
      <c r="E2180" cm="1">
        <f t="array" ref="E2180">_xlfn.XLOOKUP(A2180,$A$2:$A$2336,Table2[BMI],"NOT FOUND")</f>
        <v>24.7</v>
      </c>
      <c r="F2180" cm="1">
        <f t="array" ref="F2180">_xlfn.XLOOKUP(A2180,$A$2:$A$2336,Table2[HBA1C],"NOT FOUND")</f>
        <v>5.32</v>
      </c>
      <c r="G2180" t="str" cm="1">
        <f t="array" ref="G2180">_xlfn.XLOOKUP(A2180,$A$2:$A$2336,Table2[Heart Issues],"NOT FOUND")</f>
        <v>No</v>
      </c>
      <c r="H2180" t="str" cm="1">
        <f t="array" ref="H2180">_xlfn.XLOOKUP(A2180,$A$2:$A$2336,Table2[Any Transplants],"NOT FOUND")</f>
        <v>No</v>
      </c>
      <c r="I2180" t="str" cm="1">
        <f t="array" ref="I2180">_xlfn.XLOOKUP(A2180,$A$2:$A$2336,Table2[Cancer history],"NOT FOUND")</f>
        <v>Yes</v>
      </c>
      <c r="J2180" t="str">
        <f>_xlfn.XLOOKUP(A2180,Table3[customer_no],Table3[month],"NOT FOUND")</f>
        <v>Nov</v>
      </c>
      <c r="K2180" s="7">
        <f>_xlfn.XLOOKUP(A2180,Table3[customer_no],Table3[year_average],"NOT FOUND")</f>
        <v>2003</v>
      </c>
      <c r="L2180" cm="1">
        <f t="array" ref="L2180">_xlfn.XLOOKUP(A2180,Table3[customer_no],'Hospitalisation Details'!$D$2:$D$2344,"NOT FOUND")</f>
        <v>14</v>
      </c>
      <c r="M2180" s="33">
        <f>_xlfn.XLOOKUP(A2180,Table3[customer_no],Table3[dd/mm/yy],"NOT FOUND")</f>
        <v>37939</v>
      </c>
      <c r="N2180">
        <f>_xlfn.XLOOKUP(A2180,Table3[customer_no],Table3[age],"NOT FOUND")</f>
        <v>19</v>
      </c>
      <c r="O2180" cm="1">
        <f t="array" ref="O2180">_xlfn.XLOOKUP(A2180,Table3[customer_no],'Hospitalisation Details'!$E$2:$E$2344,"NOT FOUND")</f>
        <v>0</v>
      </c>
      <c r="P2180" t="str">
        <f>_xlfn.XLOOKUP(A2180,Table3[customer_no],Table3[hsplt_handled],"NOT FOUND")</f>
        <v>tier - 3</v>
      </c>
      <c r="Q2180" t="str">
        <f>_xlfn.XLOOKUP(A2180,Table3[customer_no],Table3[city_handled],"NOT FOUND")</f>
        <v>tier - 2</v>
      </c>
      <c r="R2180" t="str">
        <f>_xlfn.XLOOKUP(A2180,Table3[customer_no],Table3[state_id],"NOT FOUND")</f>
        <v>R1011</v>
      </c>
      <c r="S2180" s="34" cm="1">
        <f t="array" ref="S2180">_xlfn.XLOOKUP(A2180,Table3[customer_no],'Hospitalisation Details'!$F$2:$F$2344,"NOT FOUND")</f>
        <v>1737.38</v>
      </c>
      <c r="T2180" t="str">
        <f>_xlfn.XLOOKUP(A2180,Table2[Customer ID],Table2[BMI_category],"NOT FOUND")</f>
        <v>Normal Weight</v>
      </c>
      <c r="U2180" s="7">
        <f>_xlfn.XLOOKUP(A2180,Table2[Customer ID],Table2[no of surgery],"NOT FOUND")</f>
        <v>1</v>
      </c>
      <c r="V2180" t="str">
        <f>_xlfn.XLOOKUP(A2180,Table2[Customer ID],Table2[smoker_missing],"NOT FOUND")</f>
        <v>No</v>
      </c>
      <c r="W2180" t="str">
        <f t="shared" si="34"/>
        <v>Normal</v>
      </c>
      <c r="X2180" s="37">
        <f>SUM(Table5[[#This Row],[Title]:[Diabetes Level]])</f>
        <v>41743.399999999994</v>
      </c>
    </row>
    <row r="2181" spans="1:24" x14ac:dyDescent="0.25">
      <c r="A2181" t="s">
        <v>182</v>
      </c>
      <c r="B2181" t="str">
        <f>VLOOKUP(A2181,'Customer Names'!$A$2:$E$2336,3,FALSE)</f>
        <v>Ms.</v>
      </c>
      <c r="C2181" t="str">
        <f>_xlfn.XLOOKUP(A2181,$A$2:$A$2336,'Customer Names'!$D$2:$D$2336,"NOT FOUND")</f>
        <v>Emma</v>
      </c>
      <c r="D2181" t="str">
        <f>_xlfn.XLOOKUP(A2181,$A$2:$A$2336,'Customer Names'!$E$2:$E$2336,"NOT FOUND")</f>
        <v>Miller</v>
      </c>
      <c r="E2181" cm="1">
        <f t="array" ref="E2181">_xlfn.XLOOKUP(A2181,$A$2:$A$2336,Table2[BMI],"NOT FOUND")</f>
        <v>20.6</v>
      </c>
      <c r="F2181" cm="1">
        <f t="array" ref="F2181">_xlfn.XLOOKUP(A2181,$A$2:$A$2336,Table2[HBA1C],"NOT FOUND")</f>
        <v>5.14</v>
      </c>
      <c r="G2181" t="str" cm="1">
        <f t="array" ref="G2181">_xlfn.XLOOKUP(A2181,$A$2:$A$2336,Table2[Heart Issues],"NOT FOUND")</f>
        <v>No</v>
      </c>
      <c r="H2181" t="str" cm="1">
        <f t="array" ref="H2181">_xlfn.XLOOKUP(A2181,$A$2:$A$2336,Table2[Any Transplants],"NOT FOUND")</f>
        <v>No</v>
      </c>
      <c r="I2181" t="str" cm="1">
        <f t="array" ref="I2181">_xlfn.XLOOKUP(A2181,$A$2:$A$2336,Table2[Cancer history],"NOT FOUND")</f>
        <v>Yes</v>
      </c>
      <c r="J2181" t="str">
        <f>_xlfn.XLOOKUP(A2181,Table3[customer_no],Table3[month],"NOT FOUND")</f>
        <v>Nov</v>
      </c>
      <c r="K2181" s="7">
        <f>_xlfn.XLOOKUP(A2181,Table3[customer_no],Table3[year_average],"NOT FOUND")</f>
        <v>2003</v>
      </c>
      <c r="L2181" cm="1">
        <f t="array" ref="L2181">_xlfn.XLOOKUP(A2181,Table3[customer_no],'Hospitalisation Details'!$D$2:$D$2344,"NOT FOUND")</f>
        <v>9</v>
      </c>
      <c r="M2181" s="33">
        <f>_xlfn.XLOOKUP(A2181,Table3[customer_no],Table3[dd/mm/yy],"NOT FOUND")</f>
        <v>37934</v>
      </c>
      <c r="N2181">
        <f>_xlfn.XLOOKUP(A2181,Table3[customer_no],Table3[age],"NOT FOUND")</f>
        <v>19</v>
      </c>
      <c r="O2181" cm="1">
        <f t="array" ref="O2181">_xlfn.XLOOKUP(A2181,Table3[customer_no],'Hospitalisation Details'!$E$2:$E$2344,"NOT FOUND")</f>
        <v>0</v>
      </c>
      <c r="P2181" t="str">
        <f>_xlfn.XLOOKUP(A2181,Table3[customer_no],Table3[hsplt_handled],"NOT FOUND")</f>
        <v>tier - 3</v>
      </c>
      <c r="Q2181" t="str">
        <f>_xlfn.XLOOKUP(A2181,Table3[customer_no],Table3[city_handled],"NOT FOUND")</f>
        <v>tier - 2</v>
      </c>
      <c r="R2181" t="str">
        <f>_xlfn.XLOOKUP(A2181,Table3[customer_no],Table3[state_id],"NOT FOUND")</f>
        <v>R1011</v>
      </c>
      <c r="S2181" s="34" cm="1">
        <f t="array" ref="S2181">_xlfn.XLOOKUP(A2181,Table3[customer_no],'Hospitalisation Details'!$F$2:$F$2344,"NOT FOUND")</f>
        <v>1731.68</v>
      </c>
      <c r="T2181" t="str">
        <f>_xlfn.XLOOKUP(A2181,Table2[Customer ID],Table2[BMI_category],"NOT FOUND")</f>
        <v>Normal Weight</v>
      </c>
      <c r="U2181" s="7">
        <f>_xlfn.XLOOKUP(A2181,Table2[Customer ID],Table2[no of surgery],"NOT FOUND")</f>
        <v>1</v>
      </c>
      <c r="V2181" t="str">
        <f>_xlfn.XLOOKUP(A2181,Table2[Customer ID],Table2[smoker_missing],"NOT FOUND")</f>
        <v>No</v>
      </c>
      <c r="W2181" t="str">
        <f t="shared" si="34"/>
        <v>Normal</v>
      </c>
      <c r="X2181" s="37">
        <f>SUM(Table5[[#This Row],[Title]:[Diabetes Level]])</f>
        <v>41723.42</v>
      </c>
    </row>
    <row r="2182" spans="1:24" x14ac:dyDescent="0.25">
      <c r="A2182" t="s">
        <v>181</v>
      </c>
      <c r="B2182" t="str">
        <f>VLOOKUP(A2182,'Customer Names'!$A$2:$E$2336,3,FALSE)</f>
        <v>Ms.</v>
      </c>
      <c r="C2182" t="str">
        <f>_xlfn.XLOOKUP(A2182,$A$2:$A$2336,'Customer Names'!$D$2:$D$2336,"NOT FOUND")</f>
        <v>Kiersten</v>
      </c>
      <c r="D2182" t="str">
        <f>_xlfn.XLOOKUP(A2182,$A$2:$A$2336,'Customer Names'!$E$2:$E$2336,"NOT FOUND")</f>
        <v>Lippmann</v>
      </c>
      <c r="E2182" cm="1">
        <f t="array" ref="E2182">_xlfn.XLOOKUP(A2182,$A$2:$A$2336,Table2[BMI],"NOT FOUND")</f>
        <v>18.600000000000001</v>
      </c>
      <c r="F2182" cm="1">
        <f t="array" ref="F2182">_xlfn.XLOOKUP(A2182,$A$2:$A$2336,Table2[HBA1C],"NOT FOUND")</f>
        <v>5</v>
      </c>
      <c r="G2182" t="str" cm="1">
        <f t="array" ref="G2182">_xlfn.XLOOKUP(A2182,$A$2:$A$2336,Table2[Heart Issues],"NOT FOUND")</f>
        <v>No</v>
      </c>
      <c r="H2182" t="str" cm="1">
        <f t="array" ref="H2182">_xlfn.XLOOKUP(A2182,$A$2:$A$2336,Table2[Any Transplants],"NOT FOUND")</f>
        <v>No</v>
      </c>
      <c r="I2182" t="str" cm="1">
        <f t="array" ref="I2182">_xlfn.XLOOKUP(A2182,$A$2:$A$2336,Table2[Cancer history],"NOT FOUND")</f>
        <v>Yes</v>
      </c>
      <c r="J2182" t="str">
        <f>_xlfn.XLOOKUP(A2182,Table3[customer_no],Table3[month],"NOT FOUND")</f>
        <v>Sep</v>
      </c>
      <c r="K2182" s="7">
        <f>_xlfn.XLOOKUP(A2182,Table3[customer_no],Table3[year_average],"NOT FOUND")</f>
        <v>2003</v>
      </c>
      <c r="L2182" cm="1">
        <f t="array" ref="L2182">_xlfn.XLOOKUP(A2182,Table3[customer_no],'Hospitalisation Details'!$D$2:$D$2344,"NOT FOUND")</f>
        <v>1</v>
      </c>
      <c r="M2182" s="33">
        <f>_xlfn.XLOOKUP(A2182,Table3[customer_no],Table3[dd/mm/yy],"NOT FOUND")</f>
        <v>37865</v>
      </c>
      <c r="N2182">
        <f>_xlfn.XLOOKUP(A2182,Table3[customer_no],Table3[age],"NOT FOUND")</f>
        <v>19</v>
      </c>
      <c r="O2182" cm="1">
        <f t="array" ref="O2182">_xlfn.XLOOKUP(A2182,Table3[customer_no],'Hospitalisation Details'!$E$2:$E$2344,"NOT FOUND")</f>
        <v>0</v>
      </c>
      <c r="P2182" t="str">
        <f>_xlfn.XLOOKUP(A2182,Table3[customer_no],Table3[hsplt_handled],"NOT FOUND")</f>
        <v>tier - 3</v>
      </c>
      <c r="Q2182" t="str">
        <f>_xlfn.XLOOKUP(A2182,Table3[customer_no],Table3[city_handled],"NOT FOUND")</f>
        <v>tier - 2</v>
      </c>
      <c r="R2182" t="str">
        <f>_xlfn.XLOOKUP(A2182,Table3[customer_no],Table3[state_id],"NOT FOUND")</f>
        <v>R1011</v>
      </c>
      <c r="S2182" s="34" cm="1">
        <f t="array" ref="S2182">_xlfn.XLOOKUP(A2182,Table3[customer_no],'Hospitalisation Details'!$F$2:$F$2344,"NOT FOUND")</f>
        <v>1728.9</v>
      </c>
      <c r="T2182" t="str">
        <f>_xlfn.XLOOKUP(A2182,Table2[Customer ID],Table2[BMI_category],"NOT FOUND")</f>
        <v>Normal Weight</v>
      </c>
      <c r="U2182" s="7">
        <f>_xlfn.XLOOKUP(A2182,Table2[Customer ID],Table2[no of surgery],"NOT FOUND")</f>
        <v>1</v>
      </c>
      <c r="V2182" t="str">
        <f>_xlfn.XLOOKUP(A2182,Table2[Customer ID],Table2[smoker_missing],"NOT FOUND")</f>
        <v>No</v>
      </c>
      <c r="W2182" t="str">
        <f t="shared" si="34"/>
        <v>Normal</v>
      </c>
      <c r="X2182" s="37">
        <f>SUM(Table5[[#This Row],[Title]:[Diabetes Level]])</f>
        <v>41641.5</v>
      </c>
    </row>
    <row r="2183" spans="1:24" x14ac:dyDescent="0.25">
      <c r="A2183" t="s">
        <v>180</v>
      </c>
      <c r="B2183" t="str">
        <f>VLOOKUP(A2183,'Customer Names'!$A$2:$E$2336,3,FALSE)</f>
        <v>Ms.</v>
      </c>
      <c r="C2183" t="str">
        <f>_xlfn.XLOOKUP(A2183,$A$2:$A$2336,'Customer Names'!$D$2:$D$2336,"NOT FOUND")</f>
        <v>Rachael</v>
      </c>
      <c r="D2183" t="str">
        <f>_xlfn.XLOOKUP(A2183,$A$2:$A$2336,'Customer Names'!$E$2:$E$2336,"NOT FOUND")</f>
        <v>Klehm</v>
      </c>
      <c r="E2183" cm="1">
        <f t="array" ref="E2183">_xlfn.XLOOKUP(A2183,$A$2:$A$2336,Table2[BMI],"NOT FOUND")</f>
        <v>17.8</v>
      </c>
      <c r="F2183" cm="1">
        <f t="array" ref="F2183">_xlfn.XLOOKUP(A2183,$A$2:$A$2336,Table2[HBA1C],"NOT FOUND")</f>
        <v>4.55</v>
      </c>
      <c r="G2183" t="str" cm="1">
        <f t="array" ref="G2183">_xlfn.XLOOKUP(A2183,$A$2:$A$2336,Table2[Heart Issues],"NOT FOUND")</f>
        <v>No</v>
      </c>
      <c r="H2183" t="str" cm="1">
        <f t="array" ref="H2183">_xlfn.XLOOKUP(A2183,$A$2:$A$2336,Table2[Any Transplants],"NOT FOUND")</f>
        <v>No</v>
      </c>
      <c r="I2183" t="str" cm="1">
        <f t="array" ref="I2183">_xlfn.XLOOKUP(A2183,$A$2:$A$2336,Table2[Cancer history],"NOT FOUND")</f>
        <v>Yes</v>
      </c>
      <c r="J2183" t="str">
        <f>_xlfn.XLOOKUP(A2183,Table3[customer_no],Table3[month],"NOT FOUND")</f>
        <v>Nov</v>
      </c>
      <c r="K2183" s="7">
        <f>_xlfn.XLOOKUP(A2183,Table3[customer_no],Table3[year_average],"NOT FOUND")</f>
        <v>2003</v>
      </c>
      <c r="L2183" cm="1">
        <f t="array" ref="L2183">_xlfn.XLOOKUP(A2183,Table3[customer_no],'Hospitalisation Details'!$D$2:$D$2344,"NOT FOUND")</f>
        <v>21</v>
      </c>
      <c r="M2183" s="33">
        <f>_xlfn.XLOOKUP(A2183,Table3[customer_no],Table3[dd/mm/yy],"NOT FOUND")</f>
        <v>37946</v>
      </c>
      <c r="N2183">
        <f>_xlfn.XLOOKUP(A2183,Table3[customer_no],Table3[age],"NOT FOUND")</f>
        <v>19</v>
      </c>
      <c r="O2183" cm="1">
        <f t="array" ref="O2183">_xlfn.XLOOKUP(A2183,Table3[customer_no],'Hospitalisation Details'!$E$2:$E$2344,"NOT FOUND")</f>
        <v>0</v>
      </c>
      <c r="P2183" t="str">
        <f>_xlfn.XLOOKUP(A2183,Table3[customer_no],Table3[hsplt_handled],"NOT FOUND")</f>
        <v>tier - 3</v>
      </c>
      <c r="Q2183" t="str">
        <f>_xlfn.XLOOKUP(A2183,Table3[customer_no],Table3[city_handled],"NOT FOUND")</f>
        <v>tier - 3</v>
      </c>
      <c r="R2183" t="str">
        <f>_xlfn.XLOOKUP(A2183,Table3[customer_no],Table3[state_id],"NOT FOUND")</f>
        <v>R1011</v>
      </c>
      <c r="S2183" s="34" cm="1">
        <f t="array" ref="S2183">_xlfn.XLOOKUP(A2183,Table3[customer_no],'Hospitalisation Details'!$F$2:$F$2344,"NOT FOUND")</f>
        <v>1727.79</v>
      </c>
      <c r="T2183" t="str">
        <f>_xlfn.XLOOKUP(A2183,Table2[Customer ID],Table2[BMI_category],"NOT FOUND")</f>
        <v>Underweight</v>
      </c>
      <c r="U2183" s="7">
        <f>_xlfn.XLOOKUP(A2183,Table2[Customer ID],Table2[no of surgery],"NOT FOUND")</f>
        <v>1</v>
      </c>
      <c r="V2183" t="str">
        <f>_xlfn.XLOOKUP(A2183,Table2[Customer ID],Table2[smoker_missing],"NOT FOUND")</f>
        <v>No</v>
      </c>
      <c r="W2183" t="str">
        <f t="shared" si="34"/>
        <v>Normal</v>
      </c>
      <c r="X2183" s="37">
        <f>SUM(Table5[[#This Row],[Title]:[Diabetes Level]])</f>
        <v>41740.14</v>
      </c>
    </row>
    <row r="2184" spans="1:24" x14ac:dyDescent="0.25">
      <c r="A2184" t="s">
        <v>179</v>
      </c>
      <c r="B2184" t="str">
        <f>VLOOKUP(A2184,'Customer Names'!$A$2:$E$2336,3,FALSE)</f>
        <v>Mr.</v>
      </c>
      <c r="C2184" t="str">
        <f>_xlfn.XLOOKUP(A2184,$A$2:$A$2336,'Customer Names'!$D$2:$D$2336,"NOT FOUND")</f>
        <v>Timothy P.</v>
      </c>
      <c r="D2184" t="str">
        <f>_xlfn.XLOOKUP(A2184,$A$2:$A$2336,'Customer Names'!$E$2:$E$2336,"NOT FOUND")</f>
        <v>Murphy</v>
      </c>
      <c r="E2184" cm="1">
        <f t="array" ref="E2184">_xlfn.XLOOKUP(A2184,$A$2:$A$2336,Table2[BMI],"NOT FOUND")</f>
        <v>35.200000000000003</v>
      </c>
      <c r="F2184" cm="1">
        <f t="array" ref="F2184">_xlfn.XLOOKUP(A2184,$A$2:$A$2336,Table2[HBA1C],"NOT FOUND")</f>
        <v>5.97</v>
      </c>
      <c r="G2184" t="str" cm="1">
        <f t="array" ref="G2184">_xlfn.XLOOKUP(A2184,$A$2:$A$2336,Table2[Heart Issues],"NOT FOUND")</f>
        <v>No</v>
      </c>
      <c r="H2184" t="str" cm="1">
        <f t="array" ref="H2184">_xlfn.XLOOKUP(A2184,$A$2:$A$2336,Table2[Any Transplants],"NOT FOUND")</f>
        <v>yes</v>
      </c>
      <c r="I2184" t="str" cm="1">
        <f t="array" ref="I2184">_xlfn.XLOOKUP(A2184,$A$2:$A$2336,Table2[Cancer history],"NOT FOUND")</f>
        <v>No</v>
      </c>
      <c r="J2184" t="str">
        <f>_xlfn.XLOOKUP(A2184,Table3[customer_no],Table3[month],"NOT FOUND")</f>
        <v>Sep</v>
      </c>
      <c r="K2184" s="7">
        <f>_xlfn.XLOOKUP(A2184,Table3[customer_no],Table3[year_average],"NOT FOUND")</f>
        <v>2004</v>
      </c>
      <c r="L2184" cm="1">
        <f t="array" ref="L2184">_xlfn.XLOOKUP(A2184,Table3[customer_no],'Hospitalisation Details'!$D$2:$D$2344,"NOT FOUND")</f>
        <v>9</v>
      </c>
      <c r="M2184" s="33">
        <f>_xlfn.XLOOKUP(A2184,Table3[customer_no],Table3[dd/mm/yy],"NOT FOUND")</f>
        <v>38239</v>
      </c>
      <c r="N2184">
        <f>_xlfn.XLOOKUP(A2184,Table3[customer_no],Table3[age],"NOT FOUND")</f>
        <v>18</v>
      </c>
      <c r="O2184" cm="1">
        <f t="array" ref="O2184">_xlfn.XLOOKUP(A2184,Table3[customer_no],'Hospitalisation Details'!$E$2:$E$2344,"NOT FOUND")</f>
        <v>1</v>
      </c>
      <c r="P2184" t="str">
        <f>_xlfn.XLOOKUP(A2184,Table3[customer_no],Table3[hsplt_handled],"NOT FOUND")</f>
        <v>tier - 3</v>
      </c>
      <c r="Q2184" t="str">
        <f>_xlfn.XLOOKUP(A2184,Table3[customer_no],Table3[city_handled],"NOT FOUND")</f>
        <v>tier - 1</v>
      </c>
      <c r="R2184" t="str">
        <f>_xlfn.XLOOKUP(A2184,Table3[customer_no],Table3[state_id],"NOT FOUND")</f>
        <v>R1013</v>
      </c>
      <c r="S2184" s="34" cm="1">
        <f t="array" ref="S2184">_xlfn.XLOOKUP(A2184,Table3[customer_no],'Hospitalisation Details'!$F$2:$F$2344,"NOT FOUND")</f>
        <v>1727.54</v>
      </c>
      <c r="T2184" t="str">
        <f>_xlfn.XLOOKUP(A2184,Table2[Customer ID],Table2[BMI_category],"NOT FOUND")</f>
        <v>Obesity</v>
      </c>
      <c r="U2184" s="7">
        <f>_xlfn.XLOOKUP(A2184,Table2[Customer ID],Table2[no of surgery],"NOT FOUND")</f>
        <v>1</v>
      </c>
      <c r="V2184" t="str">
        <f>_xlfn.XLOOKUP(A2184,Table2[Customer ID],Table2[smoker_missing],"NOT FOUND")</f>
        <v>No</v>
      </c>
      <c r="W2184" t="str">
        <f t="shared" si="34"/>
        <v>Prediabetes</v>
      </c>
      <c r="X2184" s="37">
        <f>SUM(Table5[[#This Row],[Title]:[Diabetes Level]])</f>
        <v>42040.71</v>
      </c>
    </row>
    <row r="2185" spans="1:24" x14ac:dyDescent="0.25">
      <c r="A2185" t="s">
        <v>178</v>
      </c>
      <c r="B2185" t="str">
        <f>VLOOKUP(A2185,'Customer Names'!$A$2:$E$2336,3,FALSE)</f>
        <v>Mr.</v>
      </c>
      <c r="C2185" t="str">
        <f>_xlfn.XLOOKUP(A2185,$A$2:$A$2336,'Customer Names'!$D$2:$D$2336,"NOT FOUND")</f>
        <v>Lelisa</v>
      </c>
      <c r="D2185" t="str">
        <f>_xlfn.XLOOKUP(A2185,$A$2:$A$2336,'Customer Names'!$E$2:$E$2336,"NOT FOUND")</f>
        <v>Desisa</v>
      </c>
      <c r="E2185" cm="1">
        <f t="array" ref="E2185">_xlfn.XLOOKUP(A2185,$A$2:$A$2336,Table2[BMI],"NOT FOUND")</f>
        <v>33.770000000000003</v>
      </c>
      <c r="F2185" cm="1">
        <f t="array" ref="F2185">_xlfn.XLOOKUP(A2185,$A$2:$A$2336,Table2[HBA1C],"NOT FOUND")</f>
        <v>4.0199999999999996</v>
      </c>
      <c r="G2185" t="str" cm="1">
        <f t="array" ref="G2185">_xlfn.XLOOKUP(A2185,$A$2:$A$2336,Table2[Heart Issues],"NOT FOUND")</f>
        <v>No</v>
      </c>
      <c r="H2185" t="str" cm="1">
        <f t="array" ref="H2185">_xlfn.XLOOKUP(A2185,$A$2:$A$2336,Table2[Any Transplants],"NOT FOUND")</f>
        <v>yes</v>
      </c>
      <c r="I2185" t="str" cm="1">
        <f t="array" ref="I2185">_xlfn.XLOOKUP(A2185,$A$2:$A$2336,Table2[Cancer history],"NOT FOUND")</f>
        <v>No</v>
      </c>
      <c r="J2185" t="str">
        <f>_xlfn.XLOOKUP(A2185,Table3[customer_no],Table3[month],"NOT FOUND")</f>
        <v>Oct</v>
      </c>
      <c r="K2185" s="7">
        <f>_xlfn.XLOOKUP(A2185,Table3[customer_no],Table3[year_average],"NOT FOUND")</f>
        <v>2004</v>
      </c>
      <c r="L2185" cm="1">
        <f t="array" ref="L2185">_xlfn.XLOOKUP(A2185,Table3[customer_no],'Hospitalisation Details'!$D$2:$D$2344,"NOT FOUND")</f>
        <v>21</v>
      </c>
      <c r="M2185" s="33">
        <f>_xlfn.XLOOKUP(A2185,Table3[customer_no],Table3[dd/mm/yy],"NOT FOUND")</f>
        <v>38281</v>
      </c>
      <c r="N2185">
        <f>_xlfn.XLOOKUP(A2185,Table3[customer_no],Table3[age],"NOT FOUND")</f>
        <v>18</v>
      </c>
      <c r="O2185" cm="1">
        <f t="array" ref="O2185">_xlfn.XLOOKUP(A2185,Table3[customer_no],'Hospitalisation Details'!$E$2:$E$2344,"NOT FOUND")</f>
        <v>1</v>
      </c>
      <c r="P2185" t="str">
        <f>_xlfn.XLOOKUP(A2185,Table3[customer_no],Table3[hsplt_handled],"NOT FOUND")</f>
        <v>tier - 3</v>
      </c>
      <c r="Q2185" t="str">
        <f>_xlfn.XLOOKUP(A2185,Table3[customer_no],Table3[city_handled],"NOT FOUND")</f>
        <v>tier - 2</v>
      </c>
      <c r="R2185" t="str">
        <f>_xlfn.XLOOKUP(A2185,Table3[customer_no],Table3[state_id],"NOT FOUND")</f>
        <v>R1013</v>
      </c>
      <c r="S2185" s="34" cm="1">
        <f t="array" ref="S2185">_xlfn.XLOOKUP(A2185,Table3[customer_no],'Hospitalisation Details'!$F$2:$F$2344,"NOT FOUND")</f>
        <v>1725.55</v>
      </c>
      <c r="T2185" t="str">
        <f>_xlfn.XLOOKUP(A2185,Table2[Customer ID],Table2[BMI_category],"NOT FOUND")</f>
        <v>Obesity</v>
      </c>
      <c r="U2185" s="7">
        <f>_xlfn.XLOOKUP(A2185,Table2[Customer ID],Table2[no of surgery],"NOT FOUND")</f>
        <v>1</v>
      </c>
      <c r="V2185" t="str">
        <f>_xlfn.XLOOKUP(A2185,Table2[Customer ID],Table2[smoker_missing],"NOT FOUND")</f>
        <v>No</v>
      </c>
      <c r="W2185" t="str">
        <f t="shared" si="34"/>
        <v>Normal</v>
      </c>
      <c r="X2185" s="37">
        <f>SUM(Table5[[#This Row],[Title]:[Diabetes Level]])</f>
        <v>42089.340000000004</v>
      </c>
    </row>
    <row r="2186" spans="1:24" x14ac:dyDescent="0.25">
      <c r="A2186" t="s">
        <v>177</v>
      </c>
      <c r="B2186" t="str">
        <f>VLOOKUP(A2186,'Customer Names'!$A$2:$E$2336,3,FALSE)</f>
        <v>Mr.</v>
      </c>
      <c r="C2186" t="str">
        <f>_xlfn.XLOOKUP(A2186,$A$2:$A$2336,'Customer Names'!$D$2:$D$2336,"NOT FOUND")</f>
        <v>Nate</v>
      </c>
      <c r="D2186" t="str">
        <f>_xlfn.XLOOKUP(A2186,$A$2:$A$2336,'Customer Names'!$E$2:$E$2336,"NOT FOUND")</f>
        <v>Brooks</v>
      </c>
      <c r="E2186" cm="1">
        <f t="array" ref="E2186">_xlfn.XLOOKUP(A2186,$A$2:$A$2336,Table2[BMI],"NOT FOUND")</f>
        <v>30.03</v>
      </c>
      <c r="F2186" cm="1">
        <f t="array" ref="F2186">_xlfn.XLOOKUP(A2186,$A$2:$A$2336,Table2[HBA1C],"NOT FOUND")</f>
        <v>4.04</v>
      </c>
      <c r="G2186" t="str" cm="1">
        <f t="array" ref="G2186">_xlfn.XLOOKUP(A2186,$A$2:$A$2336,Table2[Heart Issues],"NOT FOUND")</f>
        <v>No</v>
      </c>
      <c r="H2186" t="str" cm="1">
        <f t="array" ref="H2186">_xlfn.XLOOKUP(A2186,$A$2:$A$2336,Table2[Any Transplants],"NOT FOUND")</f>
        <v>yes</v>
      </c>
      <c r="I2186" t="str" cm="1">
        <f t="array" ref="I2186">_xlfn.XLOOKUP(A2186,$A$2:$A$2336,Table2[Cancer history],"NOT FOUND")</f>
        <v>No</v>
      </c>
      <c r="J2186" t="str">
        <f>_xlfn.XLOOKUP(A2186,Table3[customer_no],Table3[month],"NOT FOUND")</f>
        <v>Sep</v>
      </c>
      <c r="K2186" s="7">
        <f>_xlfn.XLOOKUP(A2186,Table3[customer_no],Table3[year_average],"NOT FOUND")</f>
        <v>2004</v>
      </c>
      <c r="L2186" cm="1">
        <f t="array" ref="L2186">_xlfn.XLOOKUP(A2186,Table3[customer_no],'Hospitalisation Details'!$D$2:$D$2344,"NOT FOUND")</f>
        <v>11</v>
      </c>
      <c r="M2186" s="33">
        <f>_xlfn.XLOOKUP(A2186,Table3[customer_no],Table3[dd/mm/yy],"NOT FOUND")</f>
        <v>38241</v>
      </c>
      <c r="N2186">
        <f>_xlfn.XLOOKUP(A2186,Table3[customer_no],Table3[age],"NOT FOUND")</f>
        <v>18</v>
      </c>
      <c r="O2186" cm="1">
        <f t="array" ref="O2186">_xlfn.XLOOKUP(A2186,Table3[customer_no],'Hospitalisation Details'!$E$2:$E$2344,"NOT FOUND")</f>
        <v>1</v>
      </c>
      <c r="P2186" t="str">
        <f>_xlfn.XLOOKUP(A2186,Table3[customer_no],Table3[hsplt_handled],"NOT FOUND")</f>
        <v>tier - 3</v>
      </c>
      <c r="Q2186" t="str">
        <f>_xlfn.XLOOKUP(A2186,Table3[customer_no],Table3[city_handled],"NOT FOUND")</f>
        <v>tier - 3</v>
      </c>
      <c r="R2186" t="str">
        <f>_xlfn.XLOOKUP(A2186,Table3[customer_no],Table3[state_id],"NOT FOUND")</f>
        <v>R1013</v>
      </c>
      <c r="S2186" s="34" cm="1">
        <f t="array" ref="S2186">_xlfn.XLOOKUP(A2186,Table3[customer_no],'Hospitalisation Details'!$F$2:$F$2344,"NOT FOUND")</f>
        <v>1720.35</v>
      </c>
      <c r="T2186" t="str">
        <f>_xlfn.XLOOKUP(A2186,Table2[Customer ID],Table2[BMI_category],"NOT FOUND")</f>
        <v>Obesity</v>
      </c>
      <c r="U2186" s="7">
        <f>_xlfn.XLOOKUP(A2186,Table2[Customer ID],Table2[no of surgery],"NOT FOUND")</f>
        <v>1</v>
      </c>
      <c r="V2186" t="str">
        <f>_xlfn.XLOOKUP(A2186,Table2[Customer ID],Table2[smoker_missing],"NOT FOUND")</f>
        <v>No</v>
      </c>
      <c r="W2186" t="str">
        <f t="shared" si="34"/>
        <v>Normal</v>
      </c>
      <c r="X2186" s="37">
        <f>SUM(Table5[[#This Row],[Title]:[Diabetes Level]])</f>
        <v>42030.42</v>
      </c>
    </row>
    <row r="2187" spans="1:24" x14ac:dyDescent="0.25">
      <c r="A2187" t="s">
        <v>176</v>
      </c>
      <c r="B2187" t="str">
        <f>VLOOKUP(A2187,'Customer Names'!$A$2:$E$2336,3,FALSE)</f>
        <v>Mr.</v>
      </c>
      <c r="C2187" t="str">
        <f>_xlfn.XLOOKUP(A2187,$A$2:$A$2336,'Customer Names'!$D$2:$D$2336,"NOT FOUND")</f>
        <v>Chris C.</v>
      </c>
      <c r="D2187" t="str">
        <f>_xlfn.XLOOKUP(A2187,$A$2:$A$2336,'Customer Names'!$E$2:$E$2336,"NOT FOUND")</f>
        <v>Stone</v>
      </c>
      <c r="E2187" cm="1">
        <f t="array" ref="E2187">_xlfn.XLOOKUP(A2187,$A$2:$A$2336,Table2[BMI],"NOT FOUND")</f>
        <v>29.37</v>
      </c>
      <c r="F2187" cm="1">
        <f t="array" ref="F2187">_xlfn.XLOOKUP(A2187,$A$2:$A$2336,Table2[HBA1C],"NOT FOUND")</f>
        <v>5.54</v>
      </c>
      <c r="G2187" t="str" cm="1">
        <f t="array" ref="G2187">_xlfn.XLOOKUP(A2187,$A$2:$A$2336,Table2[Heart Issues],"NOT FOUND")</f>
        <v>No</v>
      </c>
      <c r="H2187" t="str" cm="1">
        <f t="array" ref="H2187">_xlfn.XLOOKUP(A2187,$A$2:$A$2336,Table2[Any Transplants],"NOT FOUND")</f>
        <v>yes</v>
      </c>
      <c r="I2187" t="str" cm="1">
        <f t="array" ref="I2187">_xlfn.XLOOKUP(A2187,$A$2:$A$2336,Table2[Cancer history],"NOT FOUND")</f>
        <v>No</v>
      </c>
      <c r="J2187" t="str">
        <f>_xlfn.XLOOKUP(A2187,Table3[customer_no],Table3[month],"NOT FOUND")</f>
        <v>Jun</v>
      </c>
      <c r="K2187" s="7">
        <f>_xlfn.XLOOKUP(A2187,Table3[customer_no],Table3[year_average],"NOT FOUND")</f>
        <v>2004</v>
      </c>
      <c r="L2187" cm="1">
        <f t="array" ref="L2187">_xlfn.XLOOKUP(A2187,Table3[customer_no],'Hospitalisation Details'!$D$2:$D$2344,"NOT FOUND")</f>
        <v>10</v>
      </c>
      <c r="M2187" s="33">
        <f>_xlfn.XLOOKUP(A2187,Table3[customer_no],Table3[dd/mm/yy],"NOT FOUND")</f>
        <v>38148</v>
      </c>
      <c r="N2187">
        <f>_xlfn.XLOOKUP(A2187,Table3[customer_no],Table3[age],"NOT FOUND")</f>
        <v>18</v>
      </c>
      <c r="O2187" cm="1">
        <f t="array" ref="O2187">_xlfn.XLOOKUP(A2187,Table3[customer_no],'Hospitalisation Details'!$E$2:$E$2344,"NOT FOUND")</f>
        <v>1</v>
      </c>
      <c r="P2187" t="str">
        <f>_xlfn.XLOOKUP(A2187,Table3[customer_no],Table3[hsplt_handled],"NOT FOUND")</f>
        <v>tier - 3</v>
      </c>
      <c r="Q2187" t="str">
        <f>_xlfn.XLOOKUP(A2187,Table3[customer_no],Table3[city_handled],"NOT FOUND")</f>
        <v>tier - 3</v>
      </c>
      <c r="R2187" t="str">
        <f>_xlfn.XLOOKUP(A2187,Table3[customer_no],Table3[state_id],"NOT FOUND")</f>
        <v>R1013</v>
      </c>
      <c r="S2187" s="34" cm="1">
        <f t="array" ref="S2187">_xlfn.XLOOKUP(A2187,Table3[customer_no],'Hospitalisation Details'!$F$2:$F$2344,"NOT FOUND")</f>
        <v>1719.44</v>
      </c>
      <c r="T2187" t="str">
        <f>_xlfn.XLOOKUP(A2187,Table2[Customer ID],Table2[BMI_category],"NOT FOUND")</f>
        <v>Overweight</v>
      </c>
      <c r="U2187" s="7">
        <f>_xlfn.XLOOKUP(A2187,Table2[Customer ID],Table2[no of surgery],"NOT FOUND")</f>
        <v>1</v>
      </c>
      <c r="V2187" t="str">
        <f>_xlfn.XLOOKUP(A2187,Table2[Customer ID],Table2[smoker_missing],"NOT FOUND")</f>
        <v>No</v>
      </c>
      <c r="W2187" t="str">
        <f t="shared" si="34"/>
        <v>Normal</v>
      </c>
      <c r="X2187" s="37">
        <f>SUM(Table5[[#This Row],[Title]:[Diabetes Level]])</f>
        <v>41936.350000000006</v>
      </c>
    </row>
    <row r="2188" spans="1:24" x14ac:dyDescent="0.25">
      <c r="A2188" t="s">
        <v>175</v>
      </c>
      <c r="B2188" t="str">
        <f>VLOOKUP(A2188,'Customer Names'!$A$2:$E$2336,3,FALSE)</f>
        <v>Mr.</v>
      </c>
      <c r="C2188" t="str">
        <f>_xlfn.XLOOKUP(A2188,$A$2:$A$2336,'Customer Names'!$D$2:$D$2336,"NOT FOUND")</f>
        <v>Scott</v>
      </c>
      <c r="D2188" t="str">
        <f>_xlfn.XLOOKUP(A2188,$A$2:$A$2336,'Customer Names'!$E$2:$E$2336,"NOT FOUND")</f>
        <v>Weispfennig</v>
      </c>
      <c r="E2188" cm="1">
        <f t="array" ref="E2188">_xlfn.XLOOKUP(A2188,$A$2:$A$2336,Table2[BMI],"NOT FOUND")</f>
        <v>28.5</v>
      </c>
      <c r="F2188" cm="1">
        <f t="array" ref="F2188">_xlfn.XLOOKUP(A2188,$A$2:$A$2336,Table2[HBA1C],"NOT FOUND")</f>
        <v>4.03</v>
      </c>
      <c r="G2188" t="str" cm="1">
        <f t="array" ref="G2188">_xlfn.XLOOKUP(A2188,$A$2:$A$2336,Table2[Heart Issues],"NOT FOUND")</f>
        <v>No</v>
      </c>
      <c r="H2188" t="str" cm="1">
        <f t="array" ref="H2188">_xlfn.XLOOKUP(A2188,$A$2:$A$2336,Table2[Any Transplants],"NOT FOUND")</f>
        <v>yes</v>
      </c>
      <c r="I2188" t="str" cm="1">
        <f t="array" ref="I2188">_xlfn.XLOOKUP(A2188,$A$2:$A$2336,Table2[Cancer history],"NOT FOUND")</f>
        <v>No</v>
      </c>
      <c r="J2188" t="str">
        <f>_xlfn.XLOOKUP(A2188,Table3[customer_no],Table3[month],"NOT FOUND")</f>
        <v>Sep</v>
      </c>
      <c r="K2188" s="7">
        <f>_xlfn.XLOOKUP(A2188,Table3[customer_no],Table3[year_average],"NOT FOUND")</f>
        <v>2004</v>
      </c>
      <c r="L2188" cm="1">
        <f t="array" ref="L2188">_xlfn.XLOOKUP(A2188,Table3[customer_no],'Hospitalisation Details'!$D$2:$D$2344,"NOT FOUND")</f>
        <v>21</v>
      </c>
      <c r="M2188" s="33">
        <f>_xlfn.XLOOKUP(A2188,Table3[customer_no],Table3[dd/mm/yy],"NOT FOUND")</f>
        <v>38251</v>
      </c>
      <c r="N2188">
        <f>_xlfn.XLOOKUP(A2188,Table3[customer_no],Table3[age],"NOT FOUND")</f>
        <v>18</v>
      </c>
      <c r="O2188" cm="1">
        <f t="array" ref="O2188">_xlfn.XLOOKUP(A2188,Table3[customer_no],'Hospitalisation Details'!$E$2:$E$2344,"NOT FOUND")</f>
        <v>0</v>
      </c>
      <c r="P2188" t="str">
        <f>_xlfn.XLOOKUP(A2188,Table3[customer_no],Table3[hsplt_handled],"NOT FOUND")</f>
        <v>tier - 3</v>
      </c>
      <c r="Q2188" t="str">
        <f>_xlfn.XLOOKUP(A2188,Table3[customer_no],Table3[city_handled],"NOT FOUND")</f>
        <v>tier - 1</v>
      </c>
      <c r="R2188" t="str">
        <f>_xlfn.XLOOKUP(A2188,Table3[customer_no],Table3[state_id],"NOT FOUND")</f>
        <v>R1016</v>
      </c>
      <c r="S2188" s="34" cm="1">
        <f t="array" ref="S2188">_xlfn.XLOOKUP(A2188,Table3[customer_no],'Hospitalisation Details'!$F$2:$F$2344,"NOT FOUND")</f>
        <v>1712.23</v>
      </c>
      <c r="T2188" t="str">
        <f>_xlfn.XLOOKUP(A2188,Table2[Customer ID],Table2[BMI_category],"NOT FOUND")</f>
        <v>Overweight</v>
      </c>
      <c r="U2188" s="7">
        <f>_xlfn.XLOOKUP(A2188,Table2[Customer ID],Table2[no of surgery],"NOT FOUND")</f>
        <v>1</v>
      </c>
      <c r="V2188" t="str">
        <f>_xlfn.XLOOKUP(A2188,Table2[Customer ID],Table2[smoker_missing],"NOT FOUND")</f>
        <v>No</v>
      </c>
      <c r="W2188" t="str">
        <f t="shared" si="34"/>
        <v>Normal</v>
      </c>
      <c r="X2188" s="37">
        <f>SUM(Table5[[#This Row],[Title]:[Diabetes Level]])</f>
        <v>42039.76</v>
      </c>
    </row>
    <row r="2189" spans="1:24" x14ac:dyDescent="0.25">
      <c r="A2189" t="s">
        <v>174</v>
      </c>
      <c r="B2189" t="str">
        <f>VLOOKUP(A2189,'Customer Names'!$A$2:$E$2336,3,FALSE)</f>
        <v>Mr.</v>
      </c>
      <c r="C2189" t="str">
        <f>_xlfn.XLOOKUP(A2189,$A$2:$A$2336,'Customer Names'!$D$2:$D$2336,"NOT FOUND")</f>
        <v>Kevin</v>
      </c>
      <c r="D2189" t="str">
        <f>_xlfn.XLOOKUP(A2189,$A$2:$A$2336,'Customer Names'!$E$2:$E$2336,"NOT FOUND")</f>
        <v>Sorrell</v>
      </c>
      <c r="E2189" cm="1">
        <f t="array" ref="E2189">_xlfn.XLOOKUP(A2189,$A$2:$A$2336,Table2[BMI],"NOT FOUND")</f>
        <v>23.32</v>
      </c>
      <c r="F2189" cm="1">
        <f t="array" ref="F2189">_xlfn.XLOOKUP(A2189,$A$2:$A$2336,Table2[HBA1C],"NOT FOUND")</f>
        <v>5.62</v>
      </c>
      <c r="G2189" t="str" cm="1">
        <f t="array" ref="G2189">_xlfn.XLOOKUP(A2189,$A$2:$A$2336,Table2[Heart Issues],"NOT FOUND")</f>
        <v>No</v>
      </c>
      <c r="H2189" t="str" cm="1">
        <f t="array" ref="H2189">_xlfn.XLOOKUP(A2189,$A$2:$A$2336,Table2[Any Transplants],"NOT FOUND")</f>
        <v>yes</v>
      </c>
      <c r="I2189" t="str" cm="1">
        <f t="array" ref="I2189">_xlfn.XLOOKUP(A2189,$A$2:$A$2336,Table2[Cancer history],"NOT FOUND")</f>
        <v>No</v>
      </c>
      <c r="J2189" t="str">
        <f>_xlfn.XLOOKUP(A2189,Table3[customer_no],Table3[month],"NOT FOUND")</f>
        <v>Sep</v>
      </c>
      <c r="K2189" s="7">
        <f>_xlfn.XLOOKUP(A2189,Table3[customer_no],Table3[year_average],"NOT FOUND")</f>
        <v>2004</v>
      </c>
      <c r="L2189" cm="1">
        <f t="array" ref="L2189">_xlfn.XLOOKUP(A2189,Table3[customer_no],'Hospitalisation Details'!$D$2:$D$2344,"NOT FOUND")</f>
        <v>19</v>
      </c>
      <c r="M2189" s="33">
        <f>_xlfn.XLOOKUP(A2189,Table3[customer_no],Table3[dd/mm/yy],"NOT FOUND")</f>
        <v>38249</v>
      </c>
      <c r="N2189">
        <f>_xlfn.XLOOKUP(A2189,Table3[customer_no],Table3[age],"NOT FOUND")</f>
        <v>18</v>
      </c>
      <c r="O2189" cm="1">
        <f t="array" ref="O2189">_xlfn.XLOOKUP(A2189,Table3[customer_no],'Hospitalisation Details'!$E$2:$E$2344,"NOT FOUND")</f>
        <v>1</v>
      </c>
      <c r="P2189" t="str">
        <f>_xlfn.XLOOKUP(A2189,Table3[customer_no],Table3[hsplt_handled],"NOT FOUND")</f>
        <v>tier - 3</v>
      </c>
      <c r="Q2189" t="str">
        <f>_xlfn.XLOOKUP(A2189,Table3[customer_no],Table3[city_handled],"NOT FOUND")</f>
        <v>tier - 3</v>
      </c>
      <c r="R2189" t="str">
        <f>_xlfn.XLOOKUP(A2189,Table3[customer_no],Table3[state_id],"NOT FOUND")</f>
        <v>R1013</v>
      </c>
      <c r="S2189" s="34" cm="1">
        <f t="array" ref="S2189">_xlfn.XLOOKUP(A2189,Table3[customer_no],'Hospitalisation Details'!$F$2:$F$2344,"NOT FOUND")</f>
        <v>1711.03</v>
      </c>
      <c r="T2189" t="str">
        <f>_xlfn.XLOOKUP(A2189,Table2[Customer ID],Table2[BMI_category],"NOT FOUND")</f>
        <v>Normal Weight</v>
      </c>
      <c r="U2189" s="7">
        <f>_xlfn.XLOOKUP(A2189,Table2[Customer ID],Table2[no of surgery],"NOT FOUND")</f>
        <v>1</v>
      </c>
      <c r="V2189" t="str">
        <f>_xlfn.XLOOKUP(A2189,Table2[Customer ID],Table2[smoker_missing],"NOT FOUND")</f>
        <v>No</v>
      </c>
      <c r="W2189" t="str">
        <f t="shared" si="34"/>
        <v>Normal</v>
      </c>
      <c r="X2189" s="37">
        <f>SUM(Table5[[#This Row],[Title]:[Diabetes Level]])</f>
        <v>42031.97</v>
      </c>
    </row>
    <row r="2190" spans="1:24" x14ac:dyDescent="0.25">
      <c r="A2190" t="s">
        <v>173</v>
      </c>
      <c r="B2190" t="str">
        <f>VLOOKUP(A2190,'Customer Names'!$A$2:$E$2336,3,FALSE)</f>
        <v>Mr.</v>
      </c>
      <c r="C2190" t="str">
        <f>_xlfn.XLOOKUP(A2190,$A$2:$A$2336,'Customer Names'!$D$2:$D$2336,"NOT FOUND")</f>
        <v>Erik C.</v>
      </c>
      <c r="D2190" t="str">
        <f>_xlfn.XLOOKUP(A2190,$A$2:$A$2336,'Customer Names'!$E$2:$E$2336,"NOT FOUND")</f>
        <v>Morris</v>
      </c>
      <c r="E2190" cm="1">
        <f t="array" ref="E2190">_xlfn.XLOOKUP(A2190,$A$2:$A$2336,Table2[BMI],"NOT FOUND")</f>
        <v>26.125</v>
      </c>
      <c r="F2190" cm="1">
        <f t="array" ref="F2190">_xlfn.XLOOKUP(A2190,$A$2:$A$2336,Table2[HBA1C],"NOT FOUND")</f>
        <v>5.27</v>
      </c>
      <c r="G2190" t="str" cm="1">
        <f t="array" ref="G2190">_xlfn.XLOOKUP(A2190,$A$2:$A$2336,Table2[Heart Issues],"NOT FOUND")</f>
        <v>No</v>
      </c>
      <c r="H2190" t="str" cm="1">
        <f t="array" ref="H2190">_xlfn.XLOOKUP(A2190,$A$2:$A$2336,Table2[Any Transplants],"NOT FOUND")</f>
        <v>yes</v>
      </c>
      <c r="I2190" t="str" cm="1">
        <f t="array" ref="I2190">_xlfn.XLOOKUP(A2190,$A$2:$A$2336,Table2[Cancer history],"NOT FOUND")</f>
        <v>No</v>
      </c>
      <c r="J2190" t="str">
        <f>_xlfn.XLOOKUP(A2190,Table3[customer_no],Table3[month],"NOT FOUND")</f>
        <v>Dec</v>
      </c>
      <c r="K2190" s="7">
        <f>_xlfn.XLOOKUP(A2190,Table3[customer_no],Table3[year_average],"NOT FOUND")</f>
        <v>2004</v>
      </c>
      <c r="L2190" cm="1">
        <f t="array" ref="L2190">_xlfn.XLOOKUP(A2190,Table3[customer_no],'Hospitalisation Details'!$D$2:$D$2344,"NOT FOUND")</f>
        <v>12</v>
      </c>
      <c r="M2190" s="33">
        <f>_xlfn.XLOOKUP(A2190,Table3[customer_no],Table3[dd/mm/yy],"NOT FOUND")</f>
        <v>38333</v>
      </c>
      <c r="N2190">
        <f>_xlfn.XLOOKUP(A2190,Table3[customer_no],Table3[age],"NOT FOUND")</f>
        <v>18</v>
      </c>
      <c r="O2190" cm="1">
        <f t="array" ref="O2190">_xlfn.XLOOKUP(A2190,Table3[customer_no],'Hospitalisation Details'!$E$2:$E$2344,"NOT FOUND")</f>
        <v>0</v>
      </c>
      <c r="P2190" t="str">
        <f>_xlfn.XLOOKUP(A2190,Table3[customer_no],Table3[hsplt_handled],"NOT FOUND")</f>
        <v>tier - 3</v>
      </c>
      <c r="Q2190" t="str">
        <f>_xlfn.XLOOKUP(A2190,Table3[customer_no],Table3[city_handled],"NOT FOUND")</f>
        <v>tier - 1</v>
      </c>
      <c r="R2190" t="str">
        <f>_xlfn.XLOOKUP(A2190,Table3[customer_no],Table3[state_id],"NOT FOUND")</f>
        <v>R1019</v>
      </c>
      <c r="S2190" s="34" cm="1">
        <f t="array" ref="S2190">_xlfn.XLOOKUP(A2190,Table3[customer_no],'Hospitalisation Details'!$F$2:$F$2344,"NOT FOUND")</f>
        <v>1708.93</v>
      </c>
      <c r="T2190" t="str">
        <f>_xlfn.XLOOKUP(A2190,Table2[Customer ID],Table2[BMI_category],"NOT FOUND")</f>
        <v>Overweight</v>
      </c>
      <c r="U2190" s="7">
        <f>_xlfn.XLOOKUP(A2190,Table2[Customer ID],Table2[no of surgery],"NOT FOUND")</f>
        <v>1</v>
      </c>
      <c r="V2190" t="str">
        <f>_xlfn.XLOOKUP(A2190,Table2[Customer ID],Table2[smoker_missing],"NOT FOUND")</f>
        <v>No</v>
      </c>
      <c r="W2190" t="str">
        <f t="shared" si="34"/>
        <v>Normal</v>
      </c>
      <c r="X2190" s="37">
        <f>SUM(Table5[[#This Row],[Title]:[Diabetes Level]])</f>
        <v>42108.324999999997</v>
      </c>
    </row>
    <row r="2191" spans="1:24" x14ac:dyDescent="0.25">
      <c r="A2191" t="s">
        <v>172</v>
      </c>
      <c r="B2191" t="str">
        <f>VLOOKUP(A2191,'Customer Names'!$A$2:$E$2336,3,FALSE)</f>
        <v>Mr.</v>
      </c>
      <c r="C2191" t="str">
        <f>_xlfn.XLOOKUP(A2191,$A$2:$A$2336,'Customer Names'!$D$2:$D$2336,"NOT FOUND")</f>
        <v>Shawn C</v>
      </c>
      <c r="D2191" t="str">
        <f>_xlfn.XLOOKUP(A2191,$A$2:$A$2336,'Customer Names'!$E$2:$E$2336,"NOT FOUND")</f>
        <v>Marek</v>
      </c>
      <c r="E2191" cm="1">
        <f t="array" ref="E2191">_xlfn.XLOOKUP(A2191,$A$2:$A$2336,Table2[BMI],"NOT FOUND")</f>
        <v>25.46</v>
      </c>
      <c r="F2191" cm="1">
        <f t="array" ref="F2191">_xlfn.XLOOKUP(A2191,$A$2:$A$2336,Table2[HBA1C],"NOT FOUND")</f>
        <v>5.18</v>
      </c>
      <c r="G2191" t="str" cm="1">
        <f t="array" ref="G2191">_xlfn.XLOOKUP(A2191,$A$2:$A$2336,Table2[Heart Issues],"NOT FOUND")</f>
        <v>No</v>
      </c>
      <c r="H2191" t="str" cm="1">
        <f t="array" ref="H2191">_xlfn.XLOOKUP(A2191,$A$2:$A$2336,Table2[Any Transplants],"NOT FOUND")</f>
        <v>yes</v>
      </c>
      <c r="I2191" t="str" cm="1">
        <f t="array" ref="I2191">_xlfn.XLOOKUP(A2191,$A$2:$A$2336,Table2[Cancer history],"NOT FOUND")</f>
        <v>No</v>
      </c>
      <c r="J2191" t="str">
        <f>_xlfn.XLOOKUP(A2191,Table3[customer_no],Table3[month],"NOT FOUND")</f>
        <v>Oct</v>
      </c>
      <c r="K2191" s="7">
        <f>_xlfn.XLOOKUP(A2191,Table3[customer_no],Table3[year_average],"NOT FOUND")</f>
        <v>2004</v>
      </c>
      <c r="L2191" cm="1">
        <f t="array" ref="L2191">_xlfn.XLOOKUP(A2191,Table3[customer_no],'Hospitalisation Details'!$D$2:$D$2344,"NOT FOUND")</f>
        <v>17</v>
      </c>
      <c r="M2191" s="33">
        <f>_xlfn.XLOOKUP(A2191,Table3[customer_no],Table3[dd/mm/yy],"NOT FOUND")</f>
        <v>38277</v>
      </c>
      <c r="N2191">
        <f>_xlfn.XLOOKUP(A2191,Table3[customer_no],Table3[age],"NOT FOUND")</f>
        <v>18</v>
      </c>
      <c r="O2191" cm="1">
        <f t="array" ref="O2191">_xlfn.XLOOKUP(A2191,Table3[customer_no],'Hospitalisation Details'!$E$2:$E$2344,"NOT FOUND")</f>
        <v>0</v>
      </c>
      <c r="P2191" t="str">
        <f>_xlfn.XLOOKUP(A2191,Table3[customer_no],Table3[hsplt_handled],"NOT FOUND")</f>
        <v>tier - 3</v>
      </c>
      <c r="Q2191" t="str">
        <f>_xlfn.XLOOKUP(A2191,Table3[customer_no],Table3[city_handled],"NOT FOUND")</f>
        <v>tier - 2</v>
      </c>
      <c r="R2191" t="str">
        <f>_xlfn.XLOOKUP(A2191,Table3[customer_no],Table3[state_id],"NOT FOUND")</f>
        <v>R1016</v>
      </c>
      <c r="S2191" s="34" cm="1">
        <f t="array" ref="S2191">_xlfn.XLOOKUP(A2191,Table3[customer_no],'Hospitalisation Details'!$F$2:$F$2344,"NOT FOUND")</f>
        <v>1708</v>
      </c>
      <c r="T2191" t="str">
        <f>_xlfn.XLOOKUP(A2191,Table2[Customer ID],Table2[BMI_category],"NOT FOUND")</f>
        <v>Overweight</v>
      </c>
      <c r="U2191" s="7">
        <f>_xlfn.XLOOKUP(A2191,Table2[Customer ID],Table2[no of surgery],"NOT FOUND")</f>
        <v>1</v>
      </c>
      <c r="V2191" t="str">
        <f>_xlfn.XLOOKUP(A2191,Table2[Customer ID],Table2[smoker_missing],"NOT FOUND")</f>
        <v>No</v>
      </c>
      <c r="W2191" t="str">
        <f t="shared" si="34"/>
        <v>Normal</v>
      </c>
      <c r="X2191" s="37">
        <f>SUM(Table5[[#This Row],[Title]:[Diabetes Level]])</f>
        <v>42055.64</v>
      </c>
    </row>
    <row r="2192" spans="1:24" x14ac:dyDescent="0.25">
      <c r="A2192" t="s">
        <v>171</v>
      </c>
      <c r="B2192" t="str">
        <f>VLOOKUP(A2192,'Customer Names'!$A$2:$E$2336,3,FALSE)</f>
        <v>Mr.</v>
      </c>
      <c r="C2192" t="str">
        <f>_xlfn.XLOOKUP(A2192,$A$2:$A$2336,'Customer Names'!$D$2:$D$2336,"NOT FOUND")</f>
        <v>Vajin L.</v>
      </c>
      <c r="D2192" t="str">
        <f>_xlfn.XLOOKUP(A2192,$A$2:$A$2336,'Customer Names'!$E$2:$E$2336,"NOT FOUND")</f>
        <v>Armstrong</v>
      </c>
      <c r="E2192" cm="1">
        <f t="array" ref="E2192">_xlfn.XLOOKUP(A2192,$A$2:$A$2336,Table2[BMI],"NOT FOUND")</f>
        <v>23.75</v>
      </c>
      <c r="F2192" cm="1">
        <f t="array" ref="F2192">_xlfn.XLOOKUP(A2192,$A$2:$A$2336,Table2[HBA1C],"NOT FOUND")</f>
        <v>5.27</v>
      </c>
      <c r="G2192" t="str" cm="1">
        <f t="array" ref="G2192">_xlfn.XLOOKUP(A2192,$A$2:$A$2336,Table2[Heart Issues],"NOT FOUND")</f>
        <v>No</v>
      </c>
      <c r="H2192" t="str" cm="1">
        <f t="array" ref="H2192">_xlfn.XLOOKUP(A2192,$A$2:$A$2336,Table2[Any Transplants],"NOT FOUND")</f>
        <v>yes</v>
      </c>
      <c r="I2192" t="str" cm="1">
        <f t="array" ref="I2192">_xlfn.XLOOKUP(A2192,$A$2:$A$2336,Table2[Cancer history],"NOT FOUND")</f>
        <v>No</v>
      </c>
      <c r="J2192" t="str">
        <f>_xlfn.XLOOKUP(A2192,Table3[customer_no],Table3[month],"NOT FOUND")</f>
        <v>Dec</v>
      </c>
      <c r="K2192" s="7">
        <f>_xlfn.XLOOKUP(A2192,Table3[customer_no],Table3[year_average],"NOT FOUND")</f>
        <v>2004</v>
      </c>
      <c r="L2192" cm="1">
        <f t="array" ref="L2192">_xlfn.XLOOKUP(A2192,Table3[customer_no],'Hospitalisation Details'!$D$2:$D$2344,"NOT FOUND")</f>
        <v>6</v>
      </c>
      <c r="M2192" s="33">
        <f>_xlfn.XLOOKUP(A2192,Table3[customer_no],Table3[dd/mm/yy],"NOT FOUND")</f>
        <v>38327</v>
      </c>
      <c r="N2192">
        <f>_xlfn.XLOOKUP(A2192,Table3[customer_no],Table3[age],"NOT FOUND")</f>
        <v>18</v>
      </c>
      <c r="O2192" cm="1">
        <f t="array" ref="O2192">_xlfn.XLOOKUP(A2192,Table3[customer_no],'Hospitalisation Details'!$E$2:$E$2344,"NOT FOUND")</f>
        <v>0</v>
      </c>
      <c r="P2192" t="str">
        <f>_xlfn.XLOOKUP(A2192,Table3[customer_no],Table3[hsplt_handled],"NOT FOUND")</f>
        <v>tier - 2</v>
      </c>
      <c r="Q2192" t="str">
        <f>_xlfn.XLOOKUP(A2192,Table3[customer_no],Table3[city_handled],"NOT FOUND")</f>
        <v>tier - 2</v>
      </c>
      <c r="R2192" t="str">
        <f>_xlfn.XLOOKUP(A2192,Table3[customer_no],Table3[state_id],"NOT FOUND")</f>
        <v>R1015</v>
      </c>
      <c r="S2192" s="34" cm="1">
        <f t="array" ref="S2192">_xlfn.XLOOKUP(A2192,Table3[customer_no],'Hospitalisation Details'!$F$2:$F$2344,"NOT FOUND")</f>
        <v>1705.62</v>
      </c>
      <c r="T2192" t="str">
        <f>_xlfn.XLOOKUP(A2192,Table2[Customer ID],Table2[BMI_category],"NOT FOUND")</f>
        <v>Normal Weight</v>
      </c>
      <c r="U2192" s="7">
        <f>_xlfn.XLOOKUP(A2192,Table2[Customer ID],Table2[no of surgery],"NOT FOUND")</f>
        <v>1</v>
      </c>
      <c r="V2192" t="str">
        <f>_xlfn.XLOOKUP(A2192,Table2[Customer ID],Table2[smoker_missing],"NOT FOUND")</f>
        <v>No</v>
      </c>
      <c r="W2192" t="str">
        <f t="shared" si="34"/>
        <v>Normal</v>
      </c>
      <c r="X2192" s="37">
        <f>SUM(Table5[[#This Row],[Title]:[Diabetes Level]])</f>
        <v>42090.64</v>
      </c>
    </row>
    <row r="2193" spans="1:24" x14ac:dyDescent="0.25">
      <c r="A2193" t="s">
        <v>169</v>
      </c>
      <c r="B2193" t="str">
        <f>VLOOKUP(A2193,'Customer Names'!$A$2:$E$2336,3,FALSE)</f>
        <v>Mr.</v>
      </c>
      <c r="C2193" t="str">
        <f>_xlfn.XLOOKUP(A2193,$A$2:$A$2336,'Customer Names'!$D$2:$D$2336,"NOT FOUND")</f>
        <v>John K. Jr.</v>
      </c>
      <c r="D2193" t="str">
        <f>_xlfn.XLOOKUP(A2193,$A$2:$A$2336,'Customer Names'!$E$2:$E$2336,"NOT FOUND")</f>
        <v>Werner</v>
      </c>
      <c r="E2193" cm="1">
        <f t="array" ref="E2193">_xlfn.XLOOKUP(A2193,$A$2:$A$2336,Table2[BMI],"NOT FOUND")</f>
        <v>23.085000000000001</v>
      </c>
      <c r="F2193" cm="1">
        <f t="array" ref="F2193">_xlfn.XLOOKUP(A2193,$A$2:$A$2336,Table2[HBA1C],"NOT FOUND")</f>
        <v>5.62</v>
      </c>
      <c r="G2193" t="str" cm="1">
        <f t="array" ref="G2193">_xlfn.XLOOKUP(A2193,$A$2:$A$2336,Table2[Heart Issues],"NOT FOUND")</f>
        <v>No</v>
      </c>
      <c r="H2193" t="str" cm="1">
        <f t="array" ref="H2193">_xlfn.XLOOKUP(A2193,$A$2:$A$2336,Table2[Any Transplants],"NOT FOUND")</f>
        <v>yes</v>
      </c>
      <c r="I2193" t="str" cm="1">
        <f t="array" ref="I2193">_xlfn.XLOOKUP(A2193,$A$2:$A$2336,Table2[Cancer history],"NOT FOUND")</f>
        <v>No</v>
      </c>
      <c r="J2193" t="str">
        <f>_xlfn.XLOOKUP(A2193,Table3[customer_no],Table3[month],"NOT FOUND")</f>
        <v>Dec</v>
      </c>
      <c r="K2193" s="7">
        <f>_xlfn.XLOOKUP(A2193,Table3[customer_no],Table3[year_average],"NOT FOUND")</f>
        <v>2004</v>
      </c>
      <c r="L2193" cm="1">
        <f t="array" ref="L2193">_xlfn.XLOOKUP(A2193,Table3[customer_no],'Hospitalisation Details'!$D$2:$D$2344,"NOT FOUND")</f>
        <v>14</v>
      </c>
      <c r="M2193" s="33">
        <f>_xlfn.XLOOKUP(A2193,Table3[customer_no],Table3[dd/mm/yy],"NOT FOUND")</f>
        <v>38335</v>
      </c>
      <c r="N2193">
        <f>_xlfn.XLOOKUP(A2193,Table3[customer_no],Table3[age],"NOT FOUND")</f>
        <v>18</v>
      </c>
      <c r="O2193" cm="1">
        <f t="array" ref="O2193">_xlfn.XLOOKUP(A2193,Table3[customer_no],'Hospitalisation Details'!$E$2:$E$2344,"NOT FOUND")</f>
        <v>0</v>
      </c>
      <c r="P2193" t="str">
        <f>_xlfn.XLOOKUP(A2193,Table3[customer_no],Table3[hsplt_handled],"NOT FOUND")</f>
        <v>tier - 2</v>
      </c>
      <c r="Q2193" t="str">
        <f>_xlfn.XLOOKUP(A2193,Table3[customer_no],Table3[city_handled],"NOT FOUND")</f>
        <v>tier - 3</v>
      </c>
      <c r="R2193" t="str">
        <f>_xlfn.XLOOKUP(A2193,Table3[customer_no],Table3[state_id],"NOT FOUND")</f>
        <v>R1018</v>
      </c>
      <c r="S2193" s="34" cm="1">
        <f t="array" ref="S2193">_xlfn.XLOOKUP(A2193,Table3[customer_no],'Hospitalisation Details'!$F$2:$F$2344,"NOT FOUND")</f>
        <v>1704.7</v>
      </c>
      <c r="T2193" t="str">
        <f>_xlfn.XLOOKUP(A2193,Table2[Customer ID],Table2[BMI_category],"NOT FOUND")</f>
        <v>Normal Weight</v>
      </c>
      <c r="U2193" s="7">
        <f>_xlfn.XLOOKUP(A2193,Table2[Customer ID],Table2[no of surgery],"NOT FOUND")</f>
        <v>1</v>
      </c>
      <c r="V2193" t="str">
        <f>_xlfn.XLOOKUP(A2193,Table2[Customer ID],Table2[smoker_missing],"NOT FOUND")</f>
        <v>No</v>
      </c>
      <c r="W2193" t="str">
        <f t="shared" si="34"/>
        <v>Normal</v>
      </c>
      <c r="X2193" s="37">
        <f>SUM(Table5[[#This Row],[Title]:[Diabetes Level]])</f>
        <v>42105.404999999999</v>
      </c>
    </row>
    <row r="2194" spans="1:24" x14ac:dyDescent="0.25">
      <c r="A2194" t="s">
        <v>167</v>
      </c>
      <c r="B2194" t="str">
        <f>VLOOKUP(A2194,'Customer Names'!$A$2:$E$2336,3,FALSE)</f>
        <v>Mr.</v>
      </c>
      <c r="C2194" t="str">
        <f>_xlfn.XLOOKUP(A2194,$A$2:$A$2336,'Customer Names'!$D$2:$D$2336,"NOT FOUND")</f>
        <v>Kevin J.</v>
      </c>
      <c r="D2194" t="str">
        <f>_xlfn.XLOOKUP(A2194,$A$2:$A$2336,'Customer Names'!$E$2:$E$2336,"NOT FOUND")</f>
        <v>Gries</v>
      </c>
      <c r="E2194" cm="1">
        <f t="array" ref="E2194">_xlfn.XLOOKUP(A2194,$A$2:$A$2336,Table2[BMI],"NOT FOUND")</f>
        <v>22.99</v>
      </c>
      <c r="F2194" cm="1">
        <f t="array" ref="F2194">_xlfn.XLOOKUP(A2194,$A$2:$A$2336,Table2[HBA1C],"NOT FOUND")</f>
        <v>5.0599999999999996</v>
      </c>
      <c r="G2194" t="str" cm="1">
        <f t="array" ref="G2194">_xlfn.XLOOKUP(A2194,$A$2:$A$2336,Table2[Heart Issues],"NOT FOUND")</f>
        <v>No</v>
      </c>
      <c r="H2194" t="str" cm="1">
        <f t="array" ref="H2194">_xlfn.XLOOKUP(A2194,$A$2:$A$2336,Table2[Any Transplants],"NOT FOUND")</f>
        <v>yes</v>
      </c>
      <c r="I2194" t="str" cm="1">
        <f t="array" ref="I2194">_xlfn.XLOOKUP(A2194,$A$2:$A$2336,Table2[Cancer history],"NOT FOUND")</f>
        <v>No</v>
      </c>
      <c r="J2194" t="str">
        <f>_xlfn.XLOOKUP(A2194,Table3[customer_no],Table3[month],"NOT FOUND")</f>
        <v>Nov</v>
      </c>
      <c r="K2194" s="7">
        <f>_xlfn.XLOOKUP(A2194,Table3[customer_no],Table3[year_average],"NOT FOUND")</f>
        <v>2004</v>
      </c>
      <c r="L2194" cm="1">
        <f t="array" ref="L2194">_xlfn.XLOOKUP(A2194,Table3[customer_no],'Hospitalisation Details'!$D$2:$D$2344,"NOT FOUND")</f>
        <v>7</v>
      </c>
      <c r="M2194" s="33">
        <f>_xlfn.XLOOKUP(A2194,Table3[customer_no],Table3[dd/mm/yy],"NOT FOUND")</f>
        <v>38298</v>
      </c>
      <c r="N2194">
        <f>_xlfn.XLOOKUP(A2194,Table3[customer_no],Table3[age],"NOT FOUND")</f>
        <v>18</v>
      </c>
      <c r="O2194" cm="1">
        <f t="array" ref="O2194">_xlfn.XLOOKUP(A2194,Table3[customer_no],'Hospitalisation Details'!$E$2:$E$2344,"NOT FOUND")</f>
        <v>0</v>
      </c>
      <c r="P2194" t="str">
        <f>_xlfn.XLOOKUP(A2194,Table3[customer_no],Table3[hsplt_handled],"NOT FOUND")</f>
        <v>tier - 2</v>
      </c>
      <c r="Q2194" t="str">
        <f>_xlfn.XLOOKUP(A2194,Table3[customer_no],Table3[city_handled],"NOT FOUND")</f>
        <v>tier - 1</v>
      </c>
      <c r="R2194" t="str">
        <f>_xlfn.XLOOKUP(A2194,Table3[customer_no],Table3[state_id],"NOT FOUND")</f>
        <v>R1016</v>
      </c>
      <c r="S2194" s="34" cm="1">
        <f t="array" ref="S2194">_xlfn.XLOOKUP(A2194,Table3[customer_no],'Hospitalisation Details'!$F$2:$F$2344,"NOT FOUND")</f>
        <v>1704.57</v>
      </c>
      <c r="T2194" t="str">
        <f>_xlfn.XLOOKUP(A2194,Table2[Customer ID],Table2[BMI_category],"NOT FOUND")</f>
        <v>Normal Weight</v>
      </c>
      <c r="U2194" s="7">
        <f>_xlfn.XLOOKUP(A2194,Table2[Customer ID],Table2[no of surgery],"NOT FOUND")</f>
        <v>1</v>
      </c>
      <c r="V2194" t="str">
        <f>_xlfn.XLOOKUP(A2194,Table2[Customer ID],Table2[smoker_missing],"NOT FOUND")</f>
        <v>No</v>
      </c>
      <c r="W2194" t="str">
        <f t="shared" si="34"/>
        <v>Normal</v>
      </c>
      <c r="X2194" s="37">
        <f>SUM(Table5[[#This Row],[Title]:[Diabetes Level]])</f>
        <v>42060.62</v>
      </c>
    </row>
    <row r="2195" spans="1:24" x14ac:dyDescent="0.25">
      <c r="A2195" t="s">
        <v>165</v>
      </c>
      <c r="B2195" t="str">
        <f>VLOOKUP(A2195,'Customer Names'!$A$2:$E$2336,3,FALSE)</f>
        <v>Mr.</v>
      </c>
      <c r="C2195" t="str">
        <f>_xlfn.XLOOKUP(A2195,$A$2:$A$2336,'Customer Names'!$D$2:$D$2336,"NOT FOUND")</f>
        <v>Kirby W.</v>
      </c>
      <c r="D2195" t="str">
        <f>_xlfn.XLOOKUP(A2195,$A$2:$A$2336,'Customer Names'!$E$2:$E$2336,"NOT FOUND")</f>
        <v>Mills</v>
      </c>
      <c r="E2195" cm="1">
        <f t="array" ref="E2195">_xlfn.XLOOKUP(A2195,$A$2:$A$2336,Table2[BMI],"NOT FOUND")</f>
        <v>21.47</v>
      </c>
      <c r="F2195" cm="1">
        <f t="array" ref="F2195">_xlfn.XLOOKUP(A2195,$A$2:$A$2336,Table2[HBA1C],"NOT FOUND")</f>
        <v>4.6900000000000004</v>
      </c>
      <c r="G2195" t="str" cm="1">
        <f t="array" ref="G2195">_xlfn.XLOOKUP(A2195,$A$2:$A$2336,Table2[Heart Issues],"NOT FOUND")</f>
        <v>No</v>
      </c>
      <c r="H2195" t="str" cm="1">
        <f t="array" ref="H2195">_xlfn.XLOOKUP(A2195,$A$2:$A$2336,Table2[Any Transplants],"NOT FOUND")</f>
        <v>yes</v>
      </c>
      <c r="I2195" t="str" cm="1">
        <f t="array" ref="I2195">_xlfn.XLOOKUP(A2195,$A$2:$A$2336,Table2[Cancer history],"NOT FOUND")</f>
        <v>No</v>
      </c>
      <c r="J2195" t="str">
        <f>_xlfn.XLOOKUP(A2195,Table3[customer_no],Table3[month],"NOT FOUND")</f>
        <v>Dec</v>
      </c>
      <c r="K2195" s="7">
        <f>_xlfn.XLOOKUP(A2195,Table3[customer_no],Table3[year_average],"NOT FOUND")</f>
        <v>2004</v>
      </c>
      <c r="L2195" cm="1">
        <f t="array" ref="L2195">_xlfn.XLOOKUP(A2195,Table3[customer_no],'Hospitalisation Details'!$D$2:$D$2344,"NOT FOUND")</f>
        <v>10</v>
      </c>
      <c r="M2195" s="33">
        <f>_xlfn.XLOOKUP(A2195,Table3[customer_no],Table3[dd/mm/yy],"NOT FOUND")</f>
        <v>38331</v>
      </c>
      <c r="N2195">
        <f>_xlfn.XLOOKUP(A2195,Table3[customer_no],Table3[age],"NOT FOUND")</f>
        <v>18</v>
      </c>
      <c r="O2195" cm="1">
        <f t="array" ref="O2195">_xlfn.XLOOKUP(A2195,Table3[customer_no],'Hospitalisation Details'!$E$2:$E$2344,"NOT FOUND")</f>
        <v>0</v>
      </c>
      <c r="P2195" t="str">
        <f>_xlfn.XLOOKUP(A2195,Table3[customer_no],Table3[hsplt_handled],"NOT FOUND")</f>
        <v>tier - 2</v>
      </c>
      <c r="Q2195" t="str">
        <f>_xlfn.XLOOKUP(A2195,Table3[customer_no],Table3[city_handled],"NOT FOUND")</f>
        <v>tier - 3</v>
      </c>
      <c r="R2195" t="str">
        <f>_xlfn.XLOOKUP(A2195,Table3[customer_no],Table3[state_id],"NOT FOUND")</f>
        <v>R1019</v>
      </c>
      <c r="S2195" s="34" cm="1">
        <f t="array" ref="S2195">_xlfn.XLOOKUP(A2195,Table3[customer_no],'Hospitalisation Details'!$F$2:$F$2344,"NOT FOUND")</f>
        <v>1702.46</v>
      </c>
      <c r="T2195" t="str">
        <f>_xlfn.XLOOKUP(A2195,Table2[Customer ID],Table2[BMI_category],"NOT FOUND")</f>
        <v>Normal Weight</v>
      </c>
      <c r="U2195" s="7">
        <f>_xlfn.XLOOKUP(A2195,Table2[Customer ID],Table2[no of surgery],"NOT FOUND")</f>
        <v>1</v>
      </c>
      <c r="V2195" t="str">
        <f>_xlfn.XLOOKUP(A2195,Table2[Customer ID],Table2[smoker_missing],"NOT FOUND")</f>
        <v>No</v>
      </c>
      <c r="W2195" t="str">
        <f t="shared" si="34"/>
        <v>Normal</v>
      </c>
      <c r="X2195" s="37">
        <f>SUM(Table5[[#This Row],[Title]:[Diabetes Level]])</f>
        <v>42092.62</v>
      </c>
    </row>
    <row r="2196" spans="1:24" x14ac:dyDescent="0.25">
      <c r="A2196" t="s">
        <v>163</v>
      </c>
      <c r="B2196" t="str">
        <f>VLOOKUP(A2196,'Customer Names'!$A$2:$E$2336,3,FALSE)</f>
        <v>Mr.</v>
      </c>
      <c r="C2196" t="str">
        <f>_xlfn.XLOOKUP(A2196,$A$2:$A$2336,'Customer Names'!$D$2:$D$2336,"NOT FOUND")</f>
        <v>J A</v>
      </c>
      <c r="D2196" t="str">
        <f>_xlfn.XLOOKUP(A2196,$A$2:$A$2336,'Customer Names'!$E$2:$E$2336,"NOT FOUND")</f>
        <v>Penny</v>
      </c>
      <c r="E2196" cm="1">
        <f t="array" ref="E2196">_xlfn.XLOOKUP(A2196,$A$2:$A$2336,Table2[BMI],"NOT FOUND")</f>
        <v>15.96</v>
      </c>
      <c r="F2196" cm="1">
        <f t="array" ref="F2196">_xlfn.XLOOKUP(A2196,$A$2:$A$2336,Table2[HBA1C],"NOT FOUND")</f>
        <v>5.44</v>
      </c>
      <c r="G2196" t="str" cm="1">
        <f t="array" ref="G2196">_xlfn.XLOOKUP(A2196,$A$2:$A$2336,Table2[Heart Issues],"NOT FOUND")</f>
        <v>No</v>
      </c>
      <c r="H2196" t="str" cm="1">
        <f t="array" ref="H2196">_xlfn.XLOOKUP(A2196,$A$2:$A$2336,Table2[Any Transplants],"NOT FOUND")</f>
        <v>yes</v>
      </c>
      <c r="I2196" t="str" cm="1">
        <f t="array" ref="I2196">_xlfn.XLOOKUP(A2196,$A$2:$A$2336,Table2[Cancer history],"NOT FOUND")</f>
        <v>No</v>
      </c>
      <c r="J2196" t="str">
        <f>_xlfn.XLOOKUP(A2196,Table3[customer_no],Table3[month],"NOT FOUND")</f>
        <v>Nov</v>
      </c>
      <c r="K2196" s="7">
        <f>_xlfn.XLOOKUP(A2196,Table3[customer_no],Table3[year_average],"NOT FOUND")</f>
        <v>2004</v>
      </c>
      <c r="L2196" cm="1">
        <f t="array" ref="L2196">_xlfn.XLOOKUP(A2196,Table3[customer_no],'Hospitalisation Details'!$D$2:$D$2344,"NOT FOUND")</f>
        <v>17</v>
      </c>
      <c r="M2196" s="33">
        <f>_xlfn.XLOOKUP(A2196,Table3[customer_no],Table3[dd/mm/yy],"NOT FOUND")</f>
        <v>38308</v>
      </c>
      <c r="N2196">
        <f>_xlfn.XLOOKUP(A2196,Table3[customer_no],Table3[age],"NOT FOUND")</f>
        <v>18</v>
      </c>
      <c r="O2196" cm="1">
        <f t="array" ref="O2196">_xlfn.XLOOKUP(A2196,Table3[customer_no],'Hospitalisation Details'!$E$2:$E$2344,"NOT FOUND")</f>
        <v>0</v>
      </c>
      <c r="P2196" t="str">
        <f>_xlfn.XLOOKUP(A2196,Table3[customer_no],Table3[hsplt_handled],"NOT FOUND")</f>
        <v>tier - 2</v>
      </c>
      <c r="Q2196" t="str">
        <f>_xlfn.XLOOKUP(A2196,Table3[customer_no],Table3[city_handled],"NOT FOUND")</f>
        <v>tier - 2</v>
      </c>
      <c r="R2196" t="str">
        <f>_xlfn.XLOOKUP(A2196,Table3[customer_no],Table3[state_id],"NOT FOUND")</f>
        <v>R1015</v>
      </c>
      <c r="S2196" s="34" cm="1">
        <f t="array" ref="S2196">_xlfn.XLOOKUP(A2196,Table3[customer_no],'Hospitalisation Details'!$F$2:$F$2344,"NOT FOUND")</f>
        <v>1694.8</v>
      </c>
      <c r="T2196" t="str">
        <f>_xlfn.XLOOKUP(A2196,Table2[Customer ID],Table2[BMI_category],"NOT FOUND")</f>
        <v>Underweight</v>
      </c>
      <c r="U2196" s="7">
        <f>_xlfn.XLOOKUP(A2196,Table2[Customer ID],Table2[no of surgery],"NOT FOUND")</f>
        <v>1</v>
      </c>
      <c r="V2196" t="str">
        <f>_xlfn.XLOOKUP(A2196,Table2[Customer ID],Table2[smoker_missing],"NOT FOUND")</f>
        <v>No</v>
      </c>
      <c r="W2196" t="str">
        <f t="shared" si="34"/>
        <v>Normal</v>
      </c>
      <c r="X2196" s="37">
        <f>SUM(Table5[[#This Row],[Title]:[Diabetes Level]])</f>
        <v>42064.200000000004</v>
      </c>
    </row>
    <row r="2197" spans="1:24" x14ac:dyDescent="0.25">
      <c r="A2197" t="s">
        <v>162</v>
      </c>
      <c r="B2197" t="str">
        <f>VLOOKUP(A2197,'Customer Names'!$A$2:$E$2336,3,FALSE)</f>
        <v>Mr.</v>
      </c>
      <c r="C2197" t="str">
        <f>_xlfn.XLOOKUP(A2197,$A$2:$A$2336,'Customer Names'!$D$2:$D$2336,"NOT FOUND")</f>
        <v>Dustin G.</v>
      </c>
      <c r="D2197" t="str">
        <f>_xlfn.XLOOKUP(A2197,$A$2:$A$2336,'Customer Names'!$E$2:$E$2336,"NOT FOUND")</f>
        <v>Hicks</v>
      </c>
      <c r="E2197" cm="1">
        <f t="array" ref="E2197">_xlfn.XLOOKUP(A2197,$A$2:$A$2336,Table2[BMI],"NOT FOUND")</f>
        <v>39.5</v>
      </c>
      <c r="F2197" cm="1">
        <f t="array" ref="F2197">_xlfn.XLOOKUP(A2197,$A$2:$A$2336,Table2[HBA1C],"NOT FOUND")</f>
        <v>5.05</v>
      </c>
      <c r="G2197" t="str" cm="1">
        <f t="array" ref="G2197">_xlfn.XLOOKUP(A2197,$A$2:$A$2336,Table2[Heart Issues],"NOT FOUND")</f>
        <v>No</v>
      </c>
      <c r="H2197" t="str" cm="1">
        <f t="array" ref="H2197">_xlfn.XLOOKUP(A2197,$A$2:$A$2336,Table2[Any Transplants],"NOT FOUND")</f>
        <v>yes</v>
      </c>
      <c r="I2197" t="str" cm="1">
        <f t="array" ref="I2197">_xlfn.XLOOKUP(A2197,$A$2:$A$2336,Table2[Cancer history],"NOT FOUND")</f>
        <v>No</v>
      </c>
      <c r="J2197" t="str">
        <f>_xlfn.XLOOKUP(A2197,Table3[customer_no],Table3[month],"NOT FOUND")</f>
        <v>Oct</v>
      </c>
      <c r="K2197" s="7">
        <f>_xlfn.XLOOKUP(A2197,Table3[customer_no],Table3[year_average],"NOT FOUND")</f>
        <v>2000</v>
      </c>
      <c r="L2197" cm="1">
        <f t="array" ref="L2197">_xlfn.XLOOKUP(A2197,Table3[customer_no],'Hospitalisation Details'!$D$2:$D$2344,"NOT FOUND")</f>
        <v>21</v>
      </c>
      <c r="M2197" s="33">
        <f>_xlfn.XLOOKUP(A2197,Table3[customer_no],Table3[dd/mm/yy],"NOT FOUND")</f>
        <v>36820</v>
      </c>
      <c r="N2197">
        <f>_xlfn.XLOOKUP(A2197,Table3[customer_no],Table3[age],"NOT FOUND")</f>
        <v>22</v>
      </c>
      <c r="O2197" cm="1">
        <f t="array" ref="O2197">_xlfn.XLOOKUP(A2197,Table3[customer_no],'Hospitalisation Details'!$E$2:$E$2344,"NOT FOUND")</f>
        <v>0</v>
      </c>
      <c r="P2197" t="str">
        <f>_xlfn.XLOOKUP(A2197,Table3[customer_no],Table3[hsplt_handled],"NOT FOUND")</f>
        <v>tier - 2</v>
      </c>
      <c r="Q2197" t="str">
        <f>_xlfn.XLOOKUP(A2197,Table3[customer_no],Table3[city_handled],"NOT FOUND")</f>
        <v>tier - 2</v>
      </c>
      <c r="R2197" t="str">
        <f>_xlfn.XLOOKUP(A2197,Table3[customer_no],Table3[state_id],"NOT FOUND")</f>
        <v>R1011</v>
      </c>
      <c r="S2197" s="34" cm="1">
        <f t="array" ref="S2197">_xlfn.XLOOKUP(A2197,Table3[customer_no],'Hospitalisation Details'!$F$2:$F$2344,"NOT FOUND")</f>
        <v>1682.6</v>
      </c>
      <c r="T2197" t="str">
        <f>_xlfn.XLOOKUP(A2197,Table2[Customer ID],Table2[BMI_category],"NOT FOUND")</f>
        <v>Obesity</v>
      </c>
      <c r="U2197" s="7">
        <f>_xlfn.XLOOKUP(A2197,Table2[Customer ID],Table2[no of surgery],"NOT FOUND")</f>
        <v>1</v>
      </c>
      <c r="V2197" t="str">
        <f>_xlfn.XLOOKUP(A2197,Table2[Customer ID],Table2[smoker_missing],"NOT FOUND")</f>
        <v>No</v>
      </c>
      <c r="W2197" t="str">
        <f t="shared" si="34"/>
        <v>Normal</v>
      </c>
      <c r="X2197" s="37">
        <f>SUM(Table5[[#This Row],[Title]:[Diabetes Level]])</f>
        <v>40591.15</v>
      </c>
    </row>
    <row r="2198" spans="1:24" x14ac:dyDescent="0.25">
      <c r="A2198" t="s">
        <v>161</v>
      </c>
      <c r="B2198" t="str">
        <f>VLOOKUP(A2198,'Customer Names'!$A$2:$E$2336,3,FALSE)</f>
        <v>Mr.</v>
      </c>
      <c r="C2198" t="str">
        <f>_xlfn.XLOOKUP(A2198,$A$2:$A$2336,'Customer Names'!$D$2:$D$2336,"NOT FOUND")</f>
        <v>Anthony G</v>
      </c>
      <c r="D2198" t="str">
        <f>_xlfn.XLOOKUP(A2198,$A$2:$A$2336,'Customer Names'!$E$2:$E$2336,"NOT FOUND")</f>
        <v>Masayesva</v>
      </c>
      <c r="E2198" cm="1">
        <f t="array" ref="E2198">_xlfn.XLOOKUP(A2198,$A$2:$A$2336,Table2[BMI],"NOT FOUND")</f>
        <v>33.770000000000003</v>
      </c>
      <c r="F2198" cm="1">
        <f t="array" ref="F2198">_xlfn.XLOOKUP(A2198,$A$2:$A$2336,Table2[HBA1C],"NOT FOUND")</f>
        <v>6</v>
      </c>
      <c r="G2198" t="str" cm="1">
        <f t="array" ref="G2198">_xlfn.XLOOKUP(A2198,$A$2:$A$2336,Table2[Heart Issues],"NOT FOUND")</f>
        <v>No</v>
      </c>
      <c r="H2198" t="str" cm="1">
        <f t="array" ref="H2198">_xlfn.XLOOKUP(A2198,$A$2:$A$2336,Table2[Any Transplants],"NOT FOUND")</f>
        <v>yes</v>
      </c>
      <c r="I2198" t="str" cm="1">
        <f t="array" ref="I2198">_xlfn.XLOOKUP(A2198,$A$2:$A$2336,Table2[Cancer history],"NOT FOUND")</f>
        <v>No</v>
      </c>
      <c r="J2198" t="str">
        <f>_xlfn.XLOOKUP(A2198,Table3[customer_no],Table3[month],"NOT FOUND")</f>
        <v>Jun</v>
      </c>
      <c r="K2198" s="7">
        <f>_xlfn.XLOOKUP(A2198,Table3[customer_no],Table3[year_average],"NOT FOUND")</f>
        <v>2000</v>
      </c>
      <c r="L2198" cm="1">
        <f t="array" ref="L2198">_xlfn.XLOOKUP(A2198,Table3[customer_no],'Hospitalisation Details'!$D$2:$D$2344,"NOT FOUND")</f>
        <v>10</v>
      </c>
      <c r="M2198" s="33">
        <f>_xlfn.XLOOKUP(A2198,Table3[customer_no],Table3[dd/mm/yy],"NOT FOUND")</f>
        <v>36687</v>
      </c>
      <c r="N2198">
        <f>_xlfn.XLOOKUP(A2198,Table3[customer_no],Table3[age],"NOT FOUND")</f>
        <v>22</v>
      </c>
      <c r="O2198" cm="1">
        <f t="array" ref="O2198">_xlfn.XLOOKUP(A2198,Table3[customer_no],'Hospitalisation Details'!$E$2:$E$2344,"NOT FOUND")</f>
        <v>0</v>
      </c>
      <c r="P2198" t="str">
        <f>_xlfn.XLOOKUP(A2198,Table3[customer_no],Table3[hsplt_handled],"NOT FOUND")</f>
        <v>tier - 2</v>
      </c>
      <c r="Q2198" t="str">
        <f>_xlfn.XLOOKUP(A2198,Table3[customer_no],Table3[city_handled],"NOT FOUND")</f>
        <v>tier - 2</v>
      </c>
      <c r="R2198" t="str">
        <f>_xlfn.XLOOKUP(A2198,Table3[customer_no],Table3[state_id],"NOT FOUND")</f>
        <v>R1013</v>
      </c>
      <c r="S2198" s="34" cm="1">
        <f t="array" ref="S2198">_xlfn.XLOOKUP(A2198,Table3[customer_no],'Hospitalisation Details'!$F$2:$F$2344,"NOT FOUND")</f>
        <v>1674.63</v>
      </c>
      <c r="T2198" t="str">
        <f>_xlfn.XLOOKUP(A2198,Table2[Customer ID],Table2[BMI_category],"NOT FOUND")</f>
        <v>Obesity</v>
      </c>
      <c r="U2198" s="7">
        <f>_xlfn.XLOOKUP(A2198,Table2[Customer ID],Table2[no of surgery],"NOT FOUND")</f>
        <v>1</v>
      </c>
      <c r="V2198" t="str">
        <f>_xlfn.XLOOKUP(A2198,Table2[Customer ID],Table2[smoker_missing],"NOT FOUND")</f>
        <v>No</v>
      </c>
      <c r="W2198" t="str">
        <f t="shared" si="34"/>
        <v>Prediabetes</v>
      </c>
      <c r="X2198" s="37">
        <f>SUM(Table5[[#This Row],[Title]:[Diabetes Level]])</f>
        <v>40434.399999999994</v>
      </c>
    </row>
    <row r="2199" spans="1:24" x14ac:dyDescent="0.25">
      <c r="A2199" t="s">
        <v>160</v>
      </c>
      <c r="B2199" t="str">
        <f>VLOOKUP(A2199,'Customer Names'!$A$2:$E$2336,3,FALSE)</f>
        <v>Mr.</v>
      </c>
      <c r="C2199" t="str">
        <f>_xlfn.XLOOKUP(A2199,$A$2:$A$2336,'Customer Names'!$D$2:$D$2336,"NOT FOUND")</f>
        <v>Ryan</v>
      </c>
      <c r="D2199" t="str">
        <f>_xlfn.XLOOKUP(A2199,$A$2:$A$2336,'Customer Names'!$E$2:$E$2336,"NOT FOUND")</f>
        <v>Paavola</v>
      </c>
      <c r="E2199" cm="1">
        <f t="array" ref="E2199">_xlfn.XLOOKUP(A2199,$A$2:$A$2336,Table2[BMI],"NOT FOUND")</f>
        <v>26.84</v>
      </c>
      <c r="F2199" cm="1">
        <f t="array" ref="F2199">_xlfn.XLOOKUP(A2199,$A$2:$A$2336,Table2[HBA1C],"NOT FOUND")</f>
        <v>5.99</v>
      </c>
      <c r="G2199" t="str" cm="1">
        <f t="array" ref="G2199">_xlfn.XLOOKUP(A2199,$A$2:$A$2336,Table2[Heart Issues],"NOT FOUND")</f>
        <v>yes</v>
      </c>
      <c r="H2199" t="str" cm="1">
        <f t="array" ref="H2199">_xlfn.XLOOKUP(A2199,$A$2:$A$2336,Table2[Any Transplants],"NOT FOUND")</f>
        <v>yes</v>
      </c>
      <c r="I2199" t="str" cm="1">
        <f t="array" ref="I2199">_xlfn.XLOOKUP(A2199,$A$2:$A$2336,Table2[Cancer history],"NOT FOUND")</f>
        <v>No</v>
      </c>
      <c r="J2199" t="str">
        <f>_xlfn.XLOOKUP(A2199,Table3[customer_no],Table3[month],"NOT FOUND")</f>
        <v>Oct</v>
      </c>
      <c r="K2199" s="7">
        <f>_xlfn.XLOOKUP(A2199,Table3[customer_no],Table3[year_average],"NOT FOUND")</f>
        <v>2000</v>
      </c>
      <c r="L2199" cm="1">
        <f t="array" ref="L2199">_xlfn.XLOOKUP(A2199,Table3[customer_no],'Hospitalisation Details'!$D$2:$D$2344,"NOT FOUND")</f>
        <v>23</v>
      </c>
      <c r="M2199" s="33">
        <f>_xlfn.XLOOKUP(A2199,Table3[customer_no],Table3[dd/mm/yy],"NOT FOUND")</f>
        <v>36822</v>
      </c>
      <c r="N2199">
        <f>_xlfn.XLOOKUP(A2199,Table3[customer_no],Table3[age],"NOT FOUND")</f>
        <v>22</v>
      </c>
      <c r="O2199" cm="1">
        <f t="array" ref="O2199">_xlfn.XLOOKUP(A2199,Table3[customer_no],'Hospitalisation Details'!$E$2:$E$2344,"NOT FOUND")</f>
        <v>0</v>
      </c>
      <c r="P2199" t="str">
        <f>_xlfn.XLOOKUP(A2199,Table3[customer_no],Table3[hsplt_handled],"NOT FOUND")</f>
        <v>tier - 2</v>
      </c>
      <c r="Q2199" t="str">
        <f>_xlfn.XLOOKUP(A2199,Table3[customer_no],Table3[city_handled],"NOT FOUND")</f>
        <v>tier - 2</v>
      </c>
      <c r="R2199" t="str">
        <f>_xlfn.XLOOKUP(A2199,Table3[customer_no],Table3[state_id],"NOT FOUND")</f>
        <v>R1013</v>
      </c>
      <c r="S2199" s="34" cm="1">
        <f t="array" ref="S2199">_xlfn.XLOOKUP(A2199,Table3[customer_no],'Hospitalisation Details'!$F$2:$F$2344,"NOT FOUND")</f>
        <v>1665</v>
      </c>
      <c r="T2199" t="str">
        <f>_xlfn.XLOOKUP(A2199,Table2[Customer ID],Table2[BMI_category],"NOT FOUND")</f>
        <v>Overweight</v>
      </c>
      <c r="U2199" s="7">
        <f>_xlfn.XLOOKUP(A2199,Table2[Customer ID],Table2[no of surgery],"NOT FOUND")</f>
        <v>1</v>
      </c>
      <c r="V2199" t="str">
        <f>_xlfn.XLOOKUP(A2199,Table2[Customer ID],Table2[smoker_missing],"NOT FOUND")</f>
        <v>No</v>
      </c>
      <c r="W2199" t="str">
        <f t="shared" si="34"/>
        <v>Prediabetes</v>
      </c>
      <c r="X2199" s="37">
        <f>SUM(Table5[[#This Row],[Title]:[Diabetes Level]])</f>
        <v>40565.83</v>
      </c>
    </row>
    <row r="2200" spans="1:24" x14ac:dyDescent="0.25">
      <c r="A2200" t="s">
        <v>159</v>
      </c>
      <c r="B2200" t="str">
        <f>VLOOKUP(A2200,'Customer Names'!$A$2:$E$2336,3,FALSE)</f>
        <v>Mr.</v>
      </c>
      <c r="C2200" t="str">
        <f>_xlfn.XLOOKUP(A2200,$A$2:$A$2336,'Customer Names'!$D$2:$D$2336,"NOT FOUND")</f>
        <v>Eric N</v>
      </c>
      <c r="D2200" t="str">
        <f>_xlfn.XLOOKUP(A2200,$A$2:$A$2336,'Customer Names'!$E$2:$E$2336,"NOT FOUND")</f>
        <v>Gehlsen</v>
      </c>
      <c r="E2200" cm="1">
        <f t="array" ref="E2200">_xlfn.XLOOKUP(A2200,$A$2:$A$2336,Table2[BMI],"NOT FOUND")</f>
        <v>35.53</v>
      </c>
      <c r="F2200" cm="1">
        <f t="array" ref="F2200">_xlfn.XLOOKUP(A2200,$A$2:$A$2336,Table2[HBA1C],"NOT FOUND")</f>
        <v>4.3600000000000003</v>
      </c>
      <c r="G2200" t="str" cm="1">
        <f t="array" ref="G2200">_xlfn.XLOOKUP(A2200,$A$2:$A$2336,Table2[Heart Issues],"NOT FOUND")</f>
        <v>No</v>
      </c>
      <c r="H2200" t="str" cm="1">
        <f t="array" ref="H2200">_xlfn.XLOOKUP(A2200,$A$2:$A$2336,Table2[Any Transplants],"NOT FOUND")</f>
        <v>No</v>
      </c>
      <c r="I2200" t="str" cm="1">
        <f t="array" ref="I2200">_xlfn.XLOOKUP(A2200,$A$2:$A$2336,Table2[Cancer history],"NOT FOUND")</f>
        <v>Yes</v>
      </c>
      <c r="J2200" t="str">
        <f>_xlfn.XLOOKUP(A2200,Table3[customer_no],Table3[month],"NOT FOUND")</f>
        <v>Dec</v>
      </c>
      <c r="K2200" s="7">
        <f>_xlfn.XLOOKUP(A2200,Table3[customer_no],Table3[year_average],"NOT FOUND")</f>
        <v>2003</v>
      </c>
      <c r="L2200" cm="1">
        <f t="array" ref="L2200">_xlfn.XLOOKUP(A2200,Table3[customer_no],'Hospitalisation Details'!$D$2:$D$2344,"NOT FOUND")</f>
        <v>30</v>
      </c>
      <c r="M2200" s="33">
        <f>_xlfn.XLOOKUP(A2200,Table3[customer_no],Table3[dd/mm/yy],"NOT FOUND")</f>
        <v>37985</v>
      </c>
      <c r="N2200">
        <f>_xlfn.XLOOKUP(A2200,Table3[customer_no],Table3[age],"NOT FOUND")</f>
        <v>19</v>
      </c>
      <c r="O2200" cm="1">
        <f t="array" ref="O2200">_xlfn.XLOOKUP(A2200,Table3[customer_no],'Hospitalisation Details'!$E$2:$E$2344,"NOT FOUND")</f>
        <v>0</v>
      </c>
      <c r="P2200" t="str">
        <f>_xlfn.XLOOKUP(A2200,Table3[customer_no],Table3[hsplt_handled],"NOT FOUND")</f>
        <v>tier - 2</v>
      </c>
      <c r="Q2200" t="str">
        <f>_xlfn.XLOOKUP(A2200,Table3[customer_no],Table3[city_handled],"NOT FOUND")</f>
        <v>tier - 1</v>
      </c>
      <c r="R2200" t="str">
        <f>_xlfn.XLOOKUP(A2200,Table3[customer_no],Table3[state_id],"NOT FOUND")</f>
        <v>R1012</v>
      </c>
      <c r="S2200" s="34" cm="1">
        <f t="array" ref="S2200">_xlfn.XLOOKUP(A2200,Table3[customer_no],'Hospitalisation Details'!$F$2:$F$2344,"NOT FOUND")</f>
        <v>1646.43</v>
      </c>
      <c r="T2200" t="str">
        <f>_xlfn.XLOOKUP(A2200,Table2[Customer ID],Table2[BMI_category],"NOT FOUND")</f>
        <v>Obesity</v>
      </c>
      <c r="U2200" s="7">
        <f>_xlfn.XLOOKUP(A2200,Table2[Customer ID],Table2[no of surgery],"NOT FOUND")</f>
        <v>1</v>
      </c>
      <c r="V2200" t="str">
        <f>_xlfn.XLOOKUP(A2200,Table2[Customer ID],Table2[smoker_missing],"NOT FOUND")</f>
        <v>No</v>
      </c>
      <c r="W2200" t="str">
        <f t="shared" si="34"/>
        <v>Normal</v>
      </c>
      <c r="X2200" s="37">
        <f>SUM(Table5[[#This Row],[Title]:[Diabetes Level]])</f>
        <v>41724.32</v>
      </c>
    </row>
    <row r="2201" spans="1:24" x14ac:dyDescent="0.25">
      <c r="A2201" t="s">
        <v>158</v>
      </c>
      <c r="B2201" t="str">
        <f>VLOOKUP(A2201,'Customer Names'!$A$2:$E$2336,3,FALSE)</f>
        <v>Mr.</v>
      </c>
      <c r="C2201" t="str">
        <f>_xlfn.XLOOKUP(A2201,$A$2:$A$2336,'Customer Names'!$D$2:$D$2336,"NOT FOUND")</f>
        <v>Connor</v>
      </c>
      <c r="D2201" t="str">
        <f>_xlfn.XLOOKUP(A2201,$A$2:$A$2336,'Customer Names'!$E$2:$E$2336,"NOT FOUND")</f>
        <v>Roche</v>
      </c>
      <c r="E2201" cm="1">
        <f t="array" ref="E2201">_xlfn.XLOOKUP(A2201,$A$2:$A$2336,Table2[BMI],"NOT FOUND")</f>
        <v>30.59</v>
      </c>
      <c r="F2201" cm="1">
        <f t="array" ref="F2201">_xlfn.XLOOKUP(A2201,$A$2:$A$2336,Table2[HBA1C],"NOT FOUND")</f>
        <v>4.41</v>
      </c>
      <c r="G2201" t="str" cm="1">
        <f t="array" ref="G2201">_xlfn.XLOOKUP(A2201,$A$2:$A$2336,Table2[Heart Issues],"NOT FOUND")</f>
        <v>No</v>
      </c>
      <c r="H2201" t="str" cm="1">
        <f t="array" ref="H2201">_xlfn.XLOOKUP(A2201,$A$2:$A$2336,Table2[Any Transplants],"NOT FOUND")</f>
        <v>No</v>
      </c>
      <c r="I2201" t="str" cm="1">
        <f t="array" ref="I2201">_xlfn.XLOOKUP(A2201,$A$2:$A$2336,Table2[Cancer history],"NOT FOUND")</f>
        <v>Yes</v>
      </c>
      <c r="J2201" t="str">
        <f>_xlfn.XLOOKUP(A2201,Table3[customer_no],Table3[month],"NOT FOUND")</f>
        <v>Aug</v>
      </c>
      <c r="K2201" s="7">
        <f>_xlfn.XLOOKUP(A2201,Table3[customer_no],Table3[year_average],"NOT FOUND")</f>
        <v>2003</v>
      </c>
      <c r="L2201" cm="1">
        <f t="array" ref="L2201">_xlfn.XLOOKUP(A2201,Table3[customer_no],'Hospitalisation Details'!$D$2:$D$2344,"NOT FOUND")</f>
        <v>21</v>
      </c>
      <c r="M2201" s="33">
        <f>_xlfn.XLOOKUP(A2201,Table3[customer_no],Table3[dd/mm/yy],"NOT FOUND")</f>
        <v>37854</v>
      </c>
      <c r="N2201">
        <f>_xlfn.XLOOKUP(A2201,Table3[customer_no],Table3[age],"NOT FOUND")</f>
        <v>19</v>
      </c>
      <c r="O2201" cm="1">
        <f t="array" ref="O2201">_xlfn.XLOOKUP(A2201,Table3[customer_no],'Hospitalisation Details'!$E$2:$E$2344,"NOT FOUND")</f>
        <v>0</v>
      </c>
      <c r="P2201" t="str">
        <f>_xlfn.XLOOKUP(A2201,Table3[customer_no],Table3[hsplt_handled],"NOT FOUND")</f>
        <v>tier - 2</v>
      </c>
      <c r="Q2201" t="str">
        <f>_xlfn.XLOOKUP(A2201,Table3[customer_no],Table3[city_handled],"NOT FOUND")</f>
        <v>tier - 2</v>
      </c>
      <c r="R2201" t="str">
        <f>_xlfn.XLOOKUP(A2201,Table3[customer_no],Table3[state_id],"NOT FOUND")</f>
        <v>R1012</v>
      </c>
      <c r="S2201" s="34" cm="1">
        <f t="array" ref="S2201">_xlfn.XLOOKUP(A2201,Table3[customer_no],'Hospitalisation Details'!$F$2:$F$2344,"NOT FOUND")</f>
        <v>1639.56</v>
      </c>
      <c r="T2201" t="str">
        <f>_xlfn.XLOOKUP(A2201,Table2[Customer ID],Table2[BMI_category],"NOT FOUND")</f>
        <v>Obesity</v>
      </c>
      <c r="U2201" s="7">
        <f>_xlfn.XLOOKUP(A2201,Table2[Customer ID],Table2[no of surgery],"NOT FOUND")</f>
        <v>1</v>
      </c>
      <c r="V2201" t="str">
        <f>_xlfn.XLOOKUP(A2201,Table2[Customer ID],Table2[smoker_missing],"NOT FOUND")</f>
        <v>No</v>
      </c>
      <c r="W2201" t="str">
        <f t="shared" si="34"/>
        <v>Normal</v>
      </c>
      <c r="X2201" s="37">
        <f>SUM(Table5[[#This Row],[Title]:[Diabetes Level]])</f>
        <v>41572.559999999998</v>
      </c>
    </row>
    <row r="2202" spans="1:24" x14ac:dyDescent="0.25">
      <c r="A2202" t="s">
        <v>157</v>
      </c>
      <c r="B2202" t="str">
        <f>VLOOKUP(A2202,'Customer Names'!$A$2:$E$2336,3,FALSE)</f>
        <v>Mr.</v>
      </c>
      <c r="C2202" t="str">
        <f>_xlfn.XLOOKUP(A2202,$A$2:$A$2336,'Customer Names'!$D$2:$D$2336,"NOT FOUND")</f>
        <v>Patrick H.</v>
      </c>
      <c r="D2202" t="str">
        <f>_xlfn.XLOOKUP(A2202,$A$2:$A$2336,'Customer Names'!$E$2:$E$2336,"NOT FOUND")</f>
        <v>Hearn</v>
      </c>
      <c r="E2202" cm="1">
        <f t="array" ref="E2202">_xlfn.XLOOKUP(A2202,$A$2:$A$2336,Table2[BMI],"NOT FOUND")</f>
        <v>30.59</v>
      </c>
      <c r="F2202" cm="1">
        <f t="array" ref="F2202">_xlfn.XLOOKUP(A2202,$A$2:$A$2336,Table2[HBA1C],"NOT FOUND")</f>
        <v>4.17</v>
      </c>
      <c r="G2202" t="str" cm="1">
        <f t="array" ref="G2202">_xlfn.XLOOKUP(A2202,$A$2:$A$2336,Table2[Heart Issues],"NOT FOUND")</f>
        <v>No</v>
      </c>
      <c r="H2202" t="str" cm="1">
        <f t="array" ref="H2202">_xlfn.XLOOKUP(A2202,$A$2:$A$2336,Table2[Any Transplants],"NOT FOUND")</f>
        <v>No</v>
      </c>
      <c r="I2202" t="str" cm="1">
        <f t="array" ref="I2202">_xlfn.XLOOKUP(A2202,$A$2:$A$2336,Table2[Cancer history],"NOT FOUND")</f>
        <v>Yes</v>
      </c>
      <c r="J2202" t="str">
        <f>_xlfn.XLOOKUP(A2202,Table3[customer_no],Table3[month],"NOT FOUND")</f>
        <v>Sep</v>
      </c>
      <c r="K2202" s="7">
        <f>_xlfn.XLOOKUP(A2202,Table3[customer_no],Table3[year_average],"NOT FOUND")</f>
        <v>2003</v>
      </c>
      <c r="L2202" cm="1">
        <f t="array" ref="L2202">_xlfn.XLOOKUP(A2202,Table3[customer_no],'Hospitalisation Details'!$D$2:$D$2344,"NOT FOUND")</f>
        <v>16</v>
      </c>
      <c r="M2202" s="33">
        <f>_xlfn.XLOOKUP(A2202,Table3[customer_no],Table3[dd/mm/yy],"NOT FOUND")</f>
        <v>37880</v>
      </c>
      <c r="N2202">
        <f>_xlfn.XLOOKUP(A2202,Table3[customer_no],Table3[age],"NOT FOUND")</f>
        <v>19</v>
      </c>
      <c r="O2202" cm="1">
        <f t="array" ref="O2202">_xlfn.XLOOKUP(A2202,Table3[customer_no],'Hospitalisation Details'!$E$2:$E$2344,"NOT FOUND")</f>
        <v>0</v>
      </c>
      <c r="P2202" t="str">
        <f>_xlfn.XLOOKUP(A2202,Table3[customer_no],Table3[hsplt_handled],"NOT FOUND")</f>
        <v>tier - 2</v>
      </c>
      <c r="Q2202" t="str">
        <f>_xlfn.XLOOKUP(A2202,Table3[customer_no],Table3[city_handled],"NOT FOUND")</f>
        <v>tier - 2</v>
      </c>
      <c r="R2202" t="str">
        <f>_xlfn.XLOOKUP(A2202,Table3[customer_no],Table3[state_id],"NOT FOUND")</f>
        <v>R1012</v>
      </c>
      <c r="S2202" s="34" cm="1">
        <f t="array" ref="S2202">_xlfn.XLOOKUP(A2202,Table3[customer_no],'Hospitalisation Details'!$F$2:$F$2344,"NOT FOUND")</f>
        <v>1639.56</v>
      </c>
      <c r="T2202" t="str">
        <f>_xlfn.XLOOKUP(A2202,Table2[Customer ID],Table2[BMI_category],"NOT FOUND")</f>
        <v>Obesity</v>
      </c>
      <c r="U2202" s="7">
        <f>_xlfn.XLOOKUP(A2202,Table2[Customer ID],Table2[no of surgery],"NOT FOUND")</f>
        <v>1</v>
      </c>
      <c r="V2202" t="str">
        <f>_xlfn.XLOOKUP(A2202,Table2[Customer ID],Table2[smoker_missing],"NOT FOUND")</f>
        <v>No</v>
      </c>
      <c r="W2202" t="str">
        <f t="shared" si="34"/>
        <v>Normal</v>
      </c>
      <c r="X2202" s="37">
        <f>SUM(Table5[[#This Row],[Title]:[Diabetes Level]])</f>
        <v>41593.32</v>
      </c>
    </row>
    <row r="2203" spans="1:24" x14ac:dyDescent="0.25">
      <c r="A2203" t="s">
        <v>156</v>
      </c>
      <c r="B2203" t="str">
        <f>VLOOKUP(A2203,'Customer Names'!$A$2:$E$2336,3,FALSE)</f>
        <v>Mr.</v>
      </c>
      <c r="C2203" t="str">
        <f>_xlfn.XLOOKUP(A2203,$A$2:$A$2336,'Customer Names'!$D$2:$D$2336,"NOT FOUND")</f>
        <v>Tyler</v>
      </c>
      <c r="D2203" t="str">
        <f>_xlfn.XLOOKUP(A2203,$A$2:$A$2336,'Customer Names'!$E$2:$E$2336,"NOT FOUND")</f>
        <v>Dimson</v>
      </c>
      <c r="E2203" cm="1">
        <f t="array" ref="E2203">_xlfn.XLOOKUP(A2203,$A$2:$A$2336,Table2[BMI],"NOT FOUND")</f>
        <v>27.835000000000001</v>
      </c>
      <c r="F2203" cm="1">
        <f t="array" ref="F2203">_xlfn.XLOOKUP(A2203,$A$2:$A$2336,Table2[HBA1C],"NOT FOUND")</f>
        <v>4.4400000000000004</v>
      </c>
      <c r="G2203" t="str" cm="1">
        <f t="array" ref="G2203">_xlfn.XLOOKUP(A2203,$A$2:$A$2336,Table2[Heart Issues],"NOT FOUND")</f>
        <v>No</v>
      </c>
      <c r="H2203" t="str" cm="1">
        <f t="array" ref="H2203">_xlfn.XLOOKUP(A2203,$A$2:$A$2336,Table2[Any Transplants],"NOT FOUND")</f>
        <v>No</v>
      </c>
      <c r="I2203" t="str" cm="1">
        <f t="array" ref="I2203">_xlfn.XLOOKUP(A2203,$A$2:$A$2336,Table2[Cancer history],"NOT FOUND")</f>
        <v>Yes</v>
      </c>
      <c r="J2203" t="str">
        <f>_xlfn.XLOOKUP(A2203,Table3[customer_no],Table3[month],"NOT FOUND")</f>
        <v>Dec</v>
      </c>
      <c r="K2203" s="7">
        <f>_xlfn.XLOOKUP(A2203,Table3[customer_no],Table3[year_average],"NOT FOUND")</f>
        <v>2003</v>
      </c>
      <c r="L2203" cm="1">
        <f t="array" ref="L2203">_xlfn.XLOOKUP(A2203,Table3[customer_no],'Hospitalisation Details'!$D$2:$D$2344,"NOT FOUND")</f>
        <v>30</v>
      </c>
      <c r="M2203" s="33">
        <f>_xlfn.XLOOKUP(A2203,Table3[customer_no],Table3[dd/mm/yy],"NOT FOUND")</f>
        <v>37985</v>
      </c>
      <c r="N2203">
        <f>_xlfn.XLOOKUP(A2203,Table3[customer_no],Table3[age],"NOT FOUND")</f>
        <v>19</v>
      </c>
      <c r="O2203" cm="1">
        <f t="array" ref="O2203">_xlfn.XLOOKUP(A2203,Table3[customer_no],'Hospitalisation Details'!$E$2:$E$2344,"NOT FOUND")</f>
        <v>0</v>
      </c>
      <c r="P2203" t="str">
        <f>_xlfn.XLOOKUP(A2203,Table3[customer_no],Table3[hsplt_handled],"NOT FOUND")</f>
        <v>tier - 2</v>
      </c>
      <c r="Q2203" t="str">
        <f>_xlfn.XLOOKUP(A2203,Table3[customer_no],Table3[city_handled],"NOT FOUND")</f>
        <v>tier - 3</v>
      </c>
      <c r="R2203" t="str">
        <f>_xlfn.XLOOKUP(A2203,Table3[customer_no],Table3[state_id],"NOT FOUND")</f>
        <v>R1012</v>
      </c>
      <c r="S2203" s="34" cm="1">
        <f t="array" ref="S2203">_xlfn.XLOOKUP(A2203,Table3[customer_no],'Hospitalisation Details'!$F$2:$F$2344,"NOT FOUND")</f>
        <v>1635.73</v>
      </c>
      <c r="T2203" t="str">
        <f>_xlfn.XLOOKUP(A2203,Table2[Customer ID],Table2[BMI_category],"NOT FOUND")</f>
        <v>Overweight</v>
      </c>
      <c r="U2203" s="7">
        <f>_xlfn.XLOOKUP(A2203,Table2[Customer ID],Table2[no of surgery],"NOT FOUND")</f>
        <v>1</v>
      </c>
      <c r="V2203" t="str">
        <f>_xlfn.XLOOKUP(A2203,Table2[Customer ID],Table2[smoker_missing],"NOT FOUND")</f>
        <v>No</v>
      </c>
      <c r="W2203" t="str">
        <f t="shared" si="34"/>
        <v>Normal</v>
      </c>
      <c r="X2203" s="37">
        <f>SUM(Table5[[#This Row],[Title]:[Diabetes Level]])</f>
        <v>41706.005000000005</v>
      </c>
    </row>
    <row r="2204" spans="1:24" x14ac:dyDescent="0.25">
      <c r="A2204" t="s">
        <v>155</v>
      </c>
      <c r="B2204" t="str">
        <f>VLOOKUP(A2204,'Customer Names'!$A$2:$E$2336,3,FALSE)</f>
        <v>Ms.</v>
      </c>
      <c r="C2204" t="str">
        <f>_xlfn.XLOOKUP(A2204,$A$2:$A$2336,'Customer Names'!$D$2:$D$2336,"NOT FOUND")</f>
        <v>Deborah L.</v>
      </c>
      <c r="D2204" t="str">
        <f>_xlfn.XLOOKUP(A2204,$A$2:$A$2336,'Customer Names'!$E$2:$E$2336,"NOT FOUND")</f>
        <v>Slason</v>
      </c>
      <c r="E2204" cm="1">
        <f t="array" ref="E2204">_xlfn.XLOOKUP(A2204,$A$2:$A$2336,Table2[BMI],"NOT FOUND")</f>
        <v>40.26</v>
      </c>
      <c r="F2204" cm="1">
        <f t="array" ref="F2204">_xlfn.XLOOKUP(A2204,$A$2:$A$2336,Table2[HBA1C],"NOT FOUND")</f>
        <v>5.52</v>
      </c>
      <c r="G2204" t="str" cm="1">
        <f t="array" ref="G2204">_xlfn.XLOOKUP(A2204,$A$2:$A$2336,Table2[Heart Issues],"NOT FOUND")</f>
        <v>No</v>
      </c>
      <c r="H2204" t="str" cm="1">
        <f t="array" ref="H2204">_xlfn.XLOOKUP(A2204,$A$2:$A$2336,Table2[Any Transplants],"NOT FOUND")</f>
        <v>yes</v>
      </c>
      <c r="I2204" t="str" cm="1">
        <f t="array" ref="I2204">_xlfn.XLOOKUP(A2204,$A$2:$A$2336,Table2[Cancer history],"NOT FOUND")</f>
        <v>No</v>
      </c>
      <c r="J2204" t="str">
        <f>_xlfn.XLOOKUP(A2204,Table3[customer_no],Table3[month],"NOT FOUND")</f>
        <v>Jun</v>
      </c>
      <c r="K2204" s="7">
        <f>_xlfn.XLOOKUP(A2204,Table3[customer_no],Table3[year_average],"NOT FOUND")</f>
        <v>2004</v>
      </c>
      <c r="L2204" cm="1">
        <f t="array" ref="L2204">_xlfn.XLOOKUP(A2204,Table3[customer_no],'Hospitalisation Details'!$D$2:$D$2344,"NOT FOUND")</f>
        <v>13</v>
      </c>
      <c r="M2204" s="33">
        <f>_xlfn.XLOOKUP(A2204,Table3[customer_no],Table3[dd/mm/yy],"NOT FOUND")</f>
        <v>38151</v>
      </c>
      <c r="N2204">
        <f>_xlfn.XLOOKUP(A2204,Table3[customer_no],Table3[age],"NOT FOUND")</f>
        <v>18</v>
      </c>
      <c r="O2204" cm="1">
        <f t="array" ref="O2204">_xlfn.XLOOKUP(A2204,Table3[customer_no],'Hospitalisation Details'!$E$2:$E$2344,"NOT FOUND")</f>
        <v>0</v>
      </c>
      <c r="P2204" t="str">
        <f>_xlfn.XLOOKUP(A2204,Table3[customer_no],Table3[hsplt_handled],"NOT FOUND")</f>
        <v>tier - 2</v>
      </c>
      <c r="Q2204" t="str">
        <f>_xlfn.XLOOKUP(A2204,Table3[customer_no],Table3[city_handled],"NOT FOUND")</f>
        <v>tier - 2</v>
      </c>
      <c r="R2204" t="str">
        <f>_xlfn.XLOOKUP(A2204,Table3[customer_no],Table3[state_id],"NOT FOUND")</f>
        <v>R1013</v>
      </c>
      <c r="S2204" s="34" cm="1">
        <f t="array" ref="S2204">_xlfn.XLOOKUP(A2204,Table3[customer_no],'Hospitalisation Details'!$F$2:$F$2344,"NOT FOUND")</f>
        <v>1634.57</v>
      </c>
      <c r="T2204" t="str">
        <f>_xlfn.XLOOKUP(A2204,Table2[Customer ID],Table2[BMI_category],"NOT FOUND")</f>
        <v>Obesity</v>
      </c>
      <c r="U2204" s="7">
        <f>_xlfn.XLOOKUP(A2204,Table2[Customer ID],Table2[no of surgery],"NOT FOUND")</f>
        <v>1</v>
      </c>
      <c r="V2204" t="str">
        <f>_xlfn.XLOOKUP(A2204,Table2[Customer ID],Table2[smoker_missing],"NOT FOUND")</f>
        <v>No</v>
      </c>
      <c r="W2204" t="str">
        <f t="shared" si="34"/>
        <v>Normal</v>
      </c>
      <c r="X2204" s="37">
        <f>SUM(Table5[[#This Row],[Title]:[Diabetes Level]])</f>
        <v>41867.35</v>
      </c>
    </row>
    <row r="2205" spans="1:24" x14ac:dyDescent="0.25">
      <c r="A2205" t="s">
        <v>154</v>
      </c>
      <c r="B2205" t="str">
        <f>VLOOKUP(A2205,'Customer Names'!$A$2:$E$2336,3,FALSE)</f>
        <v>Ms.</v>
      </c>
      <c r="C2205" t="str">
        <f>_xlfn.XLOOKUP(A2205,$A$2:$A$2336,'Customer Names'!$D$2:$D$2336,"NOT FOUND")</f>
        <v>Andrea K</v>
      </c>
      <c r="D2205" t="str">
        <f>_xlfn.XLOOKUP(A2205,$A$2:$A$2336,'Customer Names'!$E$2:$E$2336,"NOT FOUND")</f>
        <v>Gibson</v>
      </c>
      <c r="E2205" cm="1">
        <f t="array" ref="E2205">_xlfn.XLOOKUP(A2205,$A$2:$A$2336,Table2[BMI],"NOT FOUND")</f>
        <v>39.82</v>
      </c>
      <c r="F2205" cm="1">
        <f t="array" ref="F2205">_xlfn.XLOOKUP(A2205,$A$2:$A$2336,Table2[HBA1C],"NOT FOUND")</f>
        <v>6.01</v>
      </c>
      <c r="G2205" t="str" cm="1">
        <f t="array" ref="G2205">_xlfn.XLOOKUP(A2205,$A$2:$A$2336,Table2[Heart Issues],"NOT FOUND")</f>
        <v>No</v>
      </c>
      <c r="H2205" t="str" cm="1">
        <f t="array" ref="H2205">_xlfn.XLOOKUP(A2205,$A$2:$A$2336,Table2[Any Transplants],"NOT FOUND")</f>
        <v>yes</v>
      </c>
      <c r="I2205" t="str" cm="1">
        <f t="array" ref="I2205">_xlfn.XLOOKUP(A2205,$A$2:$A$2336,Table2[Cancer history],"NOT FOUND")</f>
        <v>No</v>
      </c>
      <c r="J2205" t="str">
        <f>_xlfn.XLOOKUP(A2205,Table3[customer_no],Table3[month],"NOT FOUND")</f>
        <v>Aug</v>
      </c>
      <c r="K2205" s="7">
        <f>_xlfn.XLOOKUP(A2205,Table3[customer_no],Table3[year_average],"NOT FOUND")</f>
        <v>2004</v>
      </c>
      <c r="L2205" cm="1">
        <f t="array" ref="L2205">_xlfn.XLOOKUP(A2205,Table3[customer_no],'Hospitalisation Details'!$D$2:$D$2344,"NOT FOUND")</f>
        <v>8</v>
      </c>
      <c r="M2205" s="33">
        <f>_xlfn.XLOOKUP(A2205,Table3[customer_no],Table3[dd/mm/yy],"NOT FOUND")</f>
        <v>38207</v>
      </c>
      <c r="N2205">
        <f>_xlfn.XLOOKUP(A2205,Table3[customer_no],Table3[age],"NOT FOUND")</f>
        <v>18</v>
      </c>
      <c r="O2205" cm="1">
        <f t="array" ref="O2205">_xlfn.XLOOKUP(A2205,Table3[customer_no],'Hospitalisation Details'!$E$2:$E$2344,"NOT FOUND")</f>
        <v>0</v>
      </c>
      <c r="P2205" t="str">
        <f>_xlfn.XLOOKUP(A2205,Table3[customer_no],Table3[hsplt_handled],"NOT FOUND")</f>
        <v>tier - 2</v>
      </c>
      <c r="Q2205" t="str">
        <f>_xlfn.XLOOKUP(A2205,Table3[customer_no],Table3[city_handled],"NOT FOUND")</f>
        <v>tier - 1</v>
      </c>
      <c r="R2205" t="str">
        <f>_xlfn.XLOOKUP(A2205,Table3[customer_no],Table3[state_id],"NOT FOUND")</f>
        <v>R1013</v>
      </c>
      <c r="S2205" s="34" cm="1">
        <f t="array" ref="S2205">_xlfn.XLOOKUP(A2205,Table3[customer_no],'Hospitalisation Details'!$F$2:$F$2344,"NOT FOUND")</f>
        <v>1633.96</v>
      </c>
      <c r="T2205" t="str">
        <f>_xlfn.XLOOKUP(A2205,Table2[Customer ID],Table2[BMI_category],"NOT FOUND")</f>
        <v>Obesity</v>
      </c>
      <c r="U2205" s="7">
        <f>_xlfn.XLOOKUP(A2205,Table2[Customer ID],Table2[no of surgery],"NOT FOUND")</f>
        <v>1</v>
      </c>
      <c r="V2205" t="str">
        <f>_xlfn.XLOOKUP(A2205,Table2[Customer ID],Table2[smoker_missing],"NOT FOUND")</f>
        <v>No</v>
      </c>
      <c r="W2205" t="str">
        <f t="shared" si="34"/>
        <v>Prediabetes</v>
      </c>
      <c r="X2205" s="37">
        <f>SUM(Table5[[#This Row],[Title]:[Diabetes Level]])</f>
        <v>41917.79</v>
      </c>
    </row>
    <row r="2206" spans="1:24" x14ac:dyDescent="0.25">
      <c r="A2206" t="s">
        <v>153</v>
      </c>
      <c r="B2206" t="str">
        <f>VLOOKUP(A2206,'Customer Names'!$A$2:$E$2336,3,FALSE)</f>
        <v>Ms.</v>
      </c>
      <c r="C2206" t="str">
        <f>_xlfn.XLOOKUP(A2206,$A$2:$A$2336,'Customer Names'!$D$2:$D$2336,"NOT FOUND")</f>
        <v>Elleree</v>
      </c>
      <c r="D2206" t="str">
        <f>_xlfn.XLOOKUP(A2206,$A$2:$A$2336,'Customer Names'!$E$2:$E$2336,"NOT FOUND")</f>
        <v>Erdos</v>
      </c>
      <c r="E2206" cm="1">
        <f t="array" ref="E2206">_xlfn.XLOOKUP(A2206,$A$2:$A$2336,Table2[BMI],"NOT FOUND")</f>
        <v>39.159999999999997</v>
      </c>
      <c r="F2206" cm="1">
        <f t="array" ref="F2206">_xlfn.XLOOKUP(A2206,$A$2:$A$2336,Table2[HBA1C],"NOT FOUND")</f>
        <v>5.81</v>
      </c>
      <c r="G2206" t="str" cm="1">
        <f t="array" ref="G2206">_xlfn.XLOOKUP(A2206,$A$2:$A$2336,Table2[Heart Issues],"NOT FOUND")</f>
        <v>No</v>
      </c>
      <c r="H2206" t="str" cm="1">
        <f t="array" ref="H2206">_xlfn.XLOOKUP(A2206,$A$2:$A$2336,Table2[Any Transplants],"NOT FOUND")</f>
        <v>yes</v>
      </c>
      <c r="I2206" t="str" cm="1">
        <f t="array" ref="I2206">_xlfn.XLOOKUP(A2206,$A$2:$A$2336,Table2[Cancer history],"NOT FOUND")</f>
        <v>No</v>
      </c>
      <c r="J2206" t="str">
        <f>_xlfn.XLOOKUP(A2206,Table3[customer_no],Table3[month],"NOT FOUND")</f>
        <v>Dec</v>
      </c>
      <c r="K2206" s="7">
        <f>_xlfn.XLOOKUP(A2206,Table3[customer_no],Table3[year_average],"NOT FOUND")</f>
        <v>2004</v>
      </c>
      <c r="L2206" cm="1">
        <f t="array" ref="L2206">_xlfn.XLOOKUP(A2206,Table3[customer_no],'Hospitalisation Details'!$D$2:$D$2344,"NOT FOUND")</f>
        <v>13</v>
      </c>
      <c r="M2206" s="33">
        <f>_xlfn.XLOOKUP(A2206,Table3[customer_no],Table3[dd/mm/yy],"NOT FOUND")</f>
        <v>38334</v>
      </c>
      <c r="N2206">
        <f>_xlfn.XLOOKUP(A2206,Table3[customer_no],Table3[age],"NOT FOUND")</f>
        <v>18</v>
      </c>
      <c r="O2206" cm="1">
        <f t="array" ref="O2206">_xlfn.XLOOKUP(A2206,Table3[customer_no],'Hospitalisation Details'!$E$2:$E$2344,"NOT FOUND")</f>
        <v>0</v>
      </c>
      <c r="P2206" t="str">
        <f>_xlfn.XLOOKUP(A2206,Table3[customer_no],Table3[hsplt_handled],"NOT FOUND")</f>
        <v>tier - 2</v>
      </c>
      <c r="Q2206" t="str">
        <f>_xlfn.XLOOKUP(A2206,Table3[customer_no],Table3[city_handled],"NOT FOUND")</f>
        <v>tier - 2</v>
      </c>
      <c r="R2206" t="str">
        <f>_xlfn.XLOOKUP(A2206,Table3[customer_no],Table3[state_id],"NOT FOUND")</f>
        <v>R1013</v>
      </c>
      <c r="S2206" s="34" cm="1">
        <f t="array" ref="S2206">_xlfn.XLOOKUP(A2206,Table3[customer_no],'Hospitalisation Details'!$F$2:$F$2344,"NOT FOUND")</f>
        <v>1633.04</v>
      </c>
      <c r="T2206" t="str">
        <f>_xlfn.XLOOKUP(A2206,Table2[Customer ID],Table2[BMI_category],"NOT FOUND")</f>
        <v>Obesity</v>
      </c>
      <c r="U2206" s="7">
        <f>_xlfn.XLOOKUP(A2206,Table2[Customer ID],Table2[no of surgery],"NOT FOUND")</f>
        <v>1</v>
      </c>
      <c r="V2206" t="str">
        <f>_xlfn.XLOOKUP(A2206,Table2[Customer ID],Table2[smoker_missing],"NOT FOUND")</f>
        <v>No</v>
      </c>
      <c r="W2206" t="str">
        <f t="shared" si="34"/>
        <v>Prediabetes</v>
      </c>
      <c r="X2206" s="37">
        <f>SUM(Table5[[#This Row],[Title]:[Diabetes Level]])</f>
        <v>42048.01</v>
      </c>
    </row>
    <row r="2207" spans="1:24" x14ac:dyDescent="0.25">
      <c r="A2207" t="s">
        <v>152</v>
      </c>
      <c r="B2207" t="str">
        <f>VLOOKUP(A2207,'Customer Names'!$A$2:$E$2336,3,FALSE)</f>
        <v>Mr.</v>
      </c>
      <c r="C2207" t="str">
        <f>_xlfn.XLOOKUP(A2207,$A$2:$A$2336,'Customer Names'!$D$2:$D$2336,"NOT FOUND")</f>
        <v>Brandon J</v>
      </c>
      <c r="D2207" t="str">
        <f>_xlfn.XLOOKUP(A2207,$A$2:$A$2336,'Customer Names'!$E$2:$E$2336,"NOT FOUND")</f>
        <v>Cushman</v>
      </c>
      <c r="E2207" cm="1">
        <f t="array" ref="E2207">_xlfn.XLOOKUP(A2207,$A$2:$A$2336,Table2[BMI],"NOT FOUND")</f>
        <v>25.555</v>
      </c>
      <c r="F2207" cm="1">
        <f t="array" ref="F2207">_xlfn.XLOOKUP(A2207,$A$2:$A$2336,Table2[HBA1C],"NOT FOUND")</f>
        <v>4.37</v>
      </c>
      <c r="G2207" t="str" cm="1">
        <f t="array" ref="G2207">_xlfn.XLOOKUP(A2207,$A$2:$A$2336,Table2[Heart Issues],"NOT FOUND")</f>
        <v>No</v>
      </c>
      <c r="H2207" t="str" cm="1">
        <f t="array" ref="H2207">_xlfn.XLOOKUP(A2207,$A$2:$A$2336,Table2[Any Transplants],"NOT FOUND")</f>
        <v>No</v>
      </c>
      <c r="I2207" t="str" cm="1">
        <f t="array" ref="I2207">_xlfn.XLOOKUP(A2207,$A$2:$A$2336,Table2[Cancer history],"NOT FOUND")</f>
        <v>Yes</v>
      </c>
      <c r="J2207" t="str">
        <f>_xlfn.XLOOKUP(A2207,Table3[customer_no],Table3[month],"NOT FOUND")</f>
        <v>Sep</v>
      </c>
      <c r="K2207" s="7">
        <f>_xlfn.XLOOKUP(A2207,Table3[customer_no],Table3[year_average],"NOT FOUND")</f>
        <v>2003</v>
      </c>
      <c r="L2207" cm="1">
        <f t="array" ref="L2207">_xlfn.XLOOKUP(A2207,Table3[customer_no],'Hospitalisation Details'!$D$2:$D$2344,"NOT FOUND")</f>
        <v>16</v>
      </c>
      <c r="M2207" s="33">
        <f>_xlfn.XLOOKUP(A2207,Table3[customer_no],Table3[dd/mm/yy],"NOT FOUND")</f>
        <v>37880</v>
      </c>
      <c r="N2207">
        <f>_xlfn.XLOOKUP(A2207,Table3[customer_no],Table3[age],"NOT FOUND")</f>
        <v>19</v>
      </c>
      <c r="O2207" cm="1">
        <f t="array" ref="O2207">_xlfn.XLOOKUP(A2207,Table3[customer_no],'Hospitalisation Details'!$E$2:$E$2344,"NOT FOUND")</f>
        <v>0</v>
      </c>
      <c r="P2207" t="str">
        <f>_xlfn.XLOOKUP(A2207,Table3[customer_no],Table3[hsplt_handled],"NOT FOUND")</f>
        <v>tier - 2</v>
      </c>
      <c r="Q2207" t="str">
        <f>_xlfn.XLOOKUP(A2207,Table3[customer_no],Table3[city_handled],"NOT FOUND")</f>
        <v>tier - 2</v>
      </c>
      <c r="R2207" t="str">
        <f>_xlfn.XLOOKUP(A2207,Table3[customer_no],Table3[state_id],"NOT FOUND")</f>
        <v>R1012</v>
      </c>
      <c r="S2207" s="34" cm="1">
        <f t="array" ref="S2207">_xlfn.XLOOKUP(A2207,Table3[customer_no],'Hospitalisation Details'!$F$2:$F$2344,"NOT FOUND")</f>
        <v>1632.56</v>
      </c>
      <c r="T2207" t="str">
        <f>_xlfn.XLOOKUP(A2207,Table2[Customer ID],Table2[BMI_category],"NOT FOUND")</f>
        <v>Overweight</v>
      </c>
      <c r="U2207" s="7">
        <f>_xlfn.XLOOKUP(A2207,Table2[Customer ID],Table2[no of surgery],"NOT FOUND")</f>
        <v>1</v>
      </c>
      <c r="V2207" t="str">
        <f>_xlfn.XLOOKUP(A2207,Table2[Customer ID],Table2[smoker_missing],"NOT FOUND")</f>
        <v>No</v>
      </c>
      <c r="W2207" t="str">
        <f t="shared" si="34"/>
        <v>Normal</v>
      </c>
      <c r="X2207" s="37">
        <f>SUM(Table5[[#This Row],[Title]:[Diabetes Level]])</f>
        <v>41581.485000000001</v>
      </c>
    </row>
    <row r="2208" spans="1:24" x14ac:dyDescent="0.25">
      <c r="A2208" t="s">
        <v>151</v>
      </c>
      <c r="B2208" t="str">
        <f>VLOOKUP(A2208,'Customer Names'!$A$2:$E$2336,3,FALSE)</f>
        <v>Mr.</v>
      </c>
      <c r="C2208" t="str">
        <f>_xlfn.XLOOKUP(A2208,$A$2:$A$2336,'Customer Names'!$D$2:$D$2336,"NOT FOUND")</f>
        <v>Steve</v>
      </c>
      <c r="D2208" t="str">
        <f>_xlfn.XLOOKUP(A2208,$A$2:$A$2336,'Customer Names'!$E$2:$E$2336,"NOT FOUND")</f>
        <v>Hammel</v>
      </c>
      <c r="E2208" cm="1">
        <f t="array" ref="E2208">_xlfn.XLOOKUP(A2208,$A$2:$A$2336,Table2[BMI],"NOT FOUND")</f>
        <v>25.175000000000001</v>
      </c>
      <c r="F2208" cm="1">
        <f t="array" ref="F2208">_xlfn.XLOOKUP(A2208,$A$2:$A$2336,Table2[HBA1C],"NOT FOUND")</f>
        <v>5.74</v>
      </c>
      <c r="G2208" t="str" cm="1">
        <f t="array" ref="G2208">_xlfn.XLOOKUP(A2208,$A$2:$A$2336,Table2[Heart Issues],"NOT FOUND")</f>
        <v>No</v>
      </c>
      <c r="H2208" t="str" cm="1">
        <f t="array" ref="H2208">_xlfn.XLOOKUP(A2208,$A$2:$A$2336,Table2[Any Transplants],"NOT FOUND")</f>
        <v>No</v>
      </c>
      <c r="I2208" t="str" cm="1">
        <f t="array" ref="I2208">_xlfn.XLOOKUP(A2208,$A$2:$A$2336,Table2[Cancer history],"NOT FOUND")</f>
        <v>Yes</v>
      </c>
      <c r="J2208" t="str">
        <f>_xlfn.XLOOKUP(A2208,Table3[customer_no],Table3[month],"NOT FOUND")</f>
        <v>Oct</v>
      </c>
      <c r="K2208" s="7">
        <f>_xlfn.XLOOKUP(A2208,Table3[customer_no],Table3[year_average],"NOT FOUND")</f>
        <v>2003</v>
      </c>
      <c r="L2208" cm="1">
        <f t="array" ref="L2208">_xlfn.XLOOKUP(A2208,Table3[customer_no],'Hospitalisation Details'!$D$2:$D$2344,"NOT FOUND")</f>
        <v>3</v>
      </c>
      <c r="M2208" s="33">
        <f>_xlfn.XLOOKUP(A2208,Table3[customer_no],Table3[dd/mm/yy],"NOT FOUND")</f>
        <v>37897</v>
      </c>
      <c r="N2208">
        <f>_xlfn.XLOOKUP(A2208,Table3[customer_no],Table3[age],"NOT FOUND")</f>
        <v>19</v>
      </c>
      <c r="O2208" cm="1">
        <f t="array" ref="O2208">_xlfn.XLOOKUP(A2208,Table3[customer_no],'Hospitalisation Details'!$E$2:$E$2344,"NOT FOUND")</f>
        <v>0</v>
      </c>
      <c r="P2208" t="str">
        <f>_xlfn.XLOOKUP(A2208,Table3[customer_no],Table3[hsplt_handled],"NOT FOUND")</f>
        <v>tier - 2</v>
      </c>
      <c r="Q2208" t="str">
        <f>_xlfn.XLOOKUP(A2208,Table3[customer_no],Table3[city_handled],"NOT FOUND")</f>
        <v>tier - 2</v>
      </c>
      <c r="R2208" t="str">
        <f>_xlfn.XLOOKUP(A2208,Table3[customer_no],Table3[state_id],"NOT FOUND")</f>
        <v>R1012</v>
      </c>
      <c r="S2208" s="34" cm="1">
        <f t="array" ref="S2208">_xlfn.XLOOKUP(A2208,Table3[customer_no],'Hospitalisation Details'!$F$2:$F$2344,"NOT FOUND")</f>
        <v>1632.04</v>
      </c>
      <c r="T2208" t="str">
        <f>_xlfn.XLOOKUP(A2208,Table2[Customer ID],Table2[BMI_category],"NOT FOUND")</f>
        <v>Overweight</v>
      </c>
      <c r="U2208" s="7">
        <f>_xlfn.XLOOKUP(A2208,Table2[Customer ID],Table2[no of surgery],"NOT FOUND")</f>
        <v>1</v>
      </c>
      <c r="V2208" t="str">
        <f>_xlfn.XLOOKUP(A2208,Table2[Customer ID],Table2[smoker_missing],"NOT FOUND")</f>
        <v>No</v>
      </c>
      <c r="W2208" t="str">
        <f t="shared" si="34"/>
        <v>Prediabetes</v>
      </c>
      <c r="X2208" s="37">
        <f>SUM(Table5[[#This Row],[Title]:[Diabetes Level]])</f>
        <v>41585.955000000002</v>
      </c>
    </row>
    <row r="2209" spans="1:24" x14ac:dyDescent="0.25">
      <c r="A2209" t="s">
        <v>150</v>
      </c>
      <c r="B2209" t="str">
        <f>VLOOKUP(A2209,'Customer Names'!$A$2:$E$2336,3,FALSE)</f>
        <v>Ms.</v>
      </c>
      <c r="C2209" t="str">
        <f>_xlfn.XLOOKUP(A2209,$A$2:$A$2336,'Customer Names'!$D$2:$D$2336,"NOT FOUND")</f>
        <v>Nina Wavik Sr.</v>
      </c>
      <c r="D2209" t="str">
        <f>_xlfn.XLOOKUP(A2209,$A$2:$A$2336,'Customer Names'!$E$2:$E$2336,"NOT FOUND")</f>
        <v>Ytterstad</v>
      </c>
      <c r="E2209" cm="1">
        <f t="array" ref="E2209">_xlfn.XLOOKUP(A2209,$A$2:$A$2336,Table2[BMI],"NOT FOUND")</f>
        <v>38.28</v>
      </c>
      <c r="F2209" cm="1">
        <f t="array" ref="F2209">_xlfn.XLOOKUP(A2209,$A$2:$A$2336,Table2[HBA1C],"NOT FOUND")</f>
        <v>5.39</v>
      </c>
      <c r="G2209" t="str" cm="1">
        <f t="array" ref="G2209">_xlfn.XLOOKUP(A2209,$A$2:$A$2336,Table2[Heart Issues],"NOT FOUND")</f>
        <v>No</v>
      </c>
      <c r="H2209" t="str" cm="1">
        <f t="array" ref="H2209">_xlfn.XLOOKUP(A2209,$A$2:$A$2336,Table2[Any Transplants],"NOT FOUND")</f>
        <v>yes</v>
      </c>
      <c r="I2209" t="str" cm="1">
        <f t="array" ref="I2209">_xlfn.XLOOKUP(A2209,$A$2:$A$2336,Table2[Cancer history],"NOT FOUND")</f>
        <v>No</v>
      </c>
      <c r="J2209" t="str">
        <f>_xlfn.XLOOKUP(A2209,Table3[customer_no],Table3[month],"NOT FOUND")</f>
        <v>Jul</v>
      </c>
      <c r="K2209" s="7">
        <f>_xlfn.XLOOKUP(A2209,Table3[customer_no],Table3[year_average],"NOT FOUND")</f>
        <v>2004</v>
      </c>
      <c r="L2209" cm="1">
        <f t="array" ref="L2209">_xlfn.XLOOKUP(A2209,Table3[customer_no],'Hospitalisation Details'!$D$2:$D$2344,"NOT FOUND")</f>
        <v>9</v>
      </c>
      <c r="M2209" s="33">
        <f>_xlfn.XLOOKUP(A2209,Table3[customer_no],Table3[dd/mm/yy],"NOT FOUND")</f>
        <v>38177</v>
      </c>
      <c r="N2209">
        <f>_xlfn.XLOOKUP(A2209,Table3[customer_no],Table3[age],"NOT FOUND")</f>
        <v>18</v>
      </c>
      <c r="O2209" cm="1">
        <f t="array" ref="O2209">_xlfn.XLOOKUP(A2209,Table3[customer_no],'Hospitalisation Details'!$E$2:$E$2344,"NOT FOUND")</f>
        <v>0</v>
      </c>
      <c r="P2209" t="str">
        <f>_xlfn.XLOOKUP(A2209,Table3[customer_no],Table3[hsplt_handled],"NOT FOUND")</f>
        <v>tier - 2</v>
      </c>
      <c r="Q2209" t="str">
        <f>_xlfn.XLOOKUP(A2209,Table3[customer_no],Table3[city_handled],"NOT FOUND")</f>
        <v>tier - 1</v>
      </c>
      <c r="R2209" t="str">
        <f>_xlfn.XLOOKUP(A2209,Table3[customer_no],Table3[state_id],"NOT FOUND")</f>
        <v>R1013</v>
      </c>
      <c r="S2209" s="34" cm="1">
        <f t="array" ref="S2209">_xlfn.XLOOKUP(A2209,Table3[customer_no],'Hospitalisation Details'!$F$2:$F$2344,"NOT FOUND")</f>
        <v>1631.82</v>
      </c>
      <c r="T2209" t="str">
        <f>_xlfn.XLOOKUP(A2209,Table2[Customer ID],Table2[BMI_category],"NOT FOUND")</f>
        <v>Obesity</v>
      </c>
      <c r="U2209" s="7">
        <f>_xlfn.XLOOKUP(A2209,Table2[Customer ID],Table2[no of surgery],"NOT FOUND")</f>
        <v>1</v>
      </c>
      <c r="V2209" t="str">
        <f>_xlfn.XLOOKUP(A2209,Table2[Customer ID],Table2[smoker_missing],"NOT FOUND")</f>
        <v>No</v>
      </c>
      <c r="W2209" t="str">
        <f t="shared" si="34"/>
        <v>Normal</v>
      </c>
      <c r="X2209" s="37">
        <f>SUM(Table5[[#This Row],[Title]:[Diabetes Level]])</f>
        <v>41884.49</v>
      </c>
    </row>
    <row r="2210" spans="1:24" x14ac:dyDescent="0.25">
      <c r="A2210" t="s">
        <v>149</v>
      </c>
      <c r="B2210" t="str">
        <f>VLOOKUP(A2210,'Customer Names'!$A$2:$E$2336,3,FALSE)</f>
        <v>Ms.</v>
      </c>
      <c r="C2210" t="str">
        <f>_xlfn.XLOOKUP(A2210,$A$2:$A$2336,'Customer Names'!$D$2:$D$2336,"NOT FOUND")</f>
        <v>Dani</v>
      </c>
      <c r="D2210" t="str">
        <f>_xlfn.XLOOKUP(A2210,$A$2:$A$2336,'Customer Names'!$E$2:$E$2336,"NOT FOUND")</f>
        <v>Prince</v>
      </c>
      <c r="E2210" cm="1">
        <f t="array" ref="E2210">_xlfn.XLOOKUP(A2210,$A$2:$A$2336,Table2[BMI],"NOT FOUND")</f>
        <v>38.17</v>
      </c>
      <c r="F2210" cm="1">
        <f t="array" ref="F2210">_xlfn.XLOOKUP(A2210,$A$2:$A$2336,Table2[HBA1C],"NOT FOUND")</f>
        <v>4.07</v>
      </c>
      <c r="G2210" t="str" cm="1">
        <f t="array" ref="G2210">_xlfn.XLOOKUP(A2210,$A$2:$A$2336,Table2[Heart Issues],"NOT FOUND")</f>
        <v>No</v>
      </c>
      <c r="H2210" t="str" cm="1">
        <f t="array" ref="H2210">_xlfn.XLOOKUP(A2210,$A$2:$A$2336,Table2[Any Transplants],"NOT FOUND")</f>
        <v>yes</v>
      </c>
      <c r="I2210" t="str" cm="1">
        <f t="array" ref="I2210">_xlfn.XLOOKUP(A2210,$A$2:$A$2336,Table2[Cancer history],"NOT FOUND")</f>
        <v>No</v>
      </c>
      <c r="J2210" t="str">
        <f>_xlfn.XLOOKUP(A2210,Table3[customer_no],Table3[month],"NOT FOUND")</f>
        <v>Dec</v>
      </c>
      <c r="K2210" s="7">
        <f>_xlfn.XLOOKUP(A2210,Table3[customer_no],Table3[year_average],"NOT FOUND")</f>
        <v>2004</v>
      </c>
      <c r="L2210" cm="1">
        <f t="array" ref="L2210">_xlfn.XLOOKUP(A2210,Table3[customer_no],'Hospitalisation Details'!$D$2:$D$2344,"NOT FOUND")</f>
        <v>5</v>
      </c>
      <c r="M2210" s="33">
        <f>_xlfn.XLOOKUP(A2210,Table3[customer_no],Table3[dd/mm/yy],"NOT FOUND")</f>
        <v>38326</v>
      </c>
      <c r="N2210">
        <f>_xlfn.XLOOKUP(A2210,Table3[customer_no],Table3[age],"NOT FOUND")</f>
        <v>18</v>
      </c>
      <c r="O2210" cm="1">
        <f t="array" ref="O2210">_xlfn.XLOOKUP(A2210,Table3[customer_no],'Hospitalisation Details'!$E$2:$E$2344,"NOT FOUND")</f>
        <v>0</v>
      </c>
      <c r="P2210" t="str">
        <f>_xlfn.XLOOKUP(A2210,Table3[customer_no],Table3[hsplt_handled],"NOT FOUND")</f>
        <v>tier - 2</v>
      </c>
      <c r="Q2210" t="str">
        <f>_xlfn.XLOOKUP(A2210,Table3[customer_no],Table3[city_handled],"NOT FOUND")</f>
        <v>tier - 3</v>
      </c>
      <c r="R2210" t="str">
        <f>_xlfn.XLOOKUP(A2210,Table3[customer_no],Table3[state_id],"NOT FOUND")</f>
        <v>R1013</v>
      </c>
      <c r="S2210" s="34" cm="1">
        <f t="array" ref="S2210">_xlfn.XLOOKUP(A2210,Table3[customer_no],'Hospitalisation Details'!$F$2:$F$2344,"NOT FOUND")</f>
        <v>1631.67</v>
      </c>
      <c r="T2210" t="str">
        <f>_xlfn.XLOOKUP(A2210,Table2[Customer ID],Table2[BMI_category],"NOT FOUND")</f>
        <v>Obesity</v>
      </c>
      <c r="U2210" s="7">
        <f>_xlfn.XLOOKUP(A2210,Table2[Customer ID],Table2[no of surgery],"NOT FOUND")</f>
        <v>1</v>
      </c>
      <c r="V2210" t="str">
        <f>_xlfn.XLOOKUP(A2210,Table2[Customer ID],Table2[smoker_missing],"NOT FOUND")</f>
        <v>No</v>
      </c>
      <c r="W2210" t="str">
        <f t="shared" si="34"/>
        <v>Normal</v>
      </c>
      <c r="X2210" s="37">
        <f>SUM(Table5[[#This Row],[Title]:[Diabetes Level]])</f>
        <v>42027.909999999996</v>
      </c>
    </row>
    <row r="2211" spans="1:24" x14ac:dyDescent="0.25">
      <c r="A2211" t="s">
        <v>148</v>
      </c>
      <c r="B2211" t="str">
        <f>VLOOKUP(A2211,'Customer Names'!$A$2:$E$2336,3,FALSE)</f>
        <v>Ms.</v>
      </c>
      <c r="C2211" t="str">
        <f>_xlfn.XLOOKUP(A2211,$A$2:$A$2336,'Customer Names'!$D$2:$D$2336,"NOT FOUND")</f>
        <v>Jennifer A.</v>
      </c>
      <c r="D2211" t="str">
        <f>_xlfn.XLOOKUP(A2211,$A$2:$A$2336,'Customer Names'!$E$2:$E$2336,"NOT FOUND")</f>
        <v>Freeman</v>
      </c>
      <c r="E2211" cm="1">
        <f t="array" ref="E2211">_xlfn.XLOOKUP(A2211,$A$2:$A$2336,Table2[BMI],"NOT FOUND")</f>
        <v>36.85</v>
      </c>
      <c r="F2211" cm="1">
        <f t="array" ref="F2211">_xlfn.XLOOKUP(A2211,$A$2:$A$2336,Table2[HBA1C],"NOT FOUND")</f>
        <v>5.49</v>
      </c>
      <c r="G2211" t="str" cm="1">
        <f t="array" ref="G2211">_xlfn.XLOOKUP(A2211,$A$2:$A$2336,Table2[Heart Issues],"NOT FOUND")</f>
        <v>No</v>
      </c>
      <c r="H2211" t="str" cm="1">
        <f t="array" ref="H2211">_xlfn.XLOOKUP(A2211,$A$2:$A$2336,Table2[Any Transplants],"NOT FOUND")</f>
        <v>yes</v>
      </c>
      <c r="I2211" t="str" cm="1">
        <f t="array" ref="I2211">_xlfn.XLOOKUP(A2211,$A$2:$A$2336,Table2[Cancer history],"NOT FOUND")</f>
        <v>No</v>
      </c>
      <c r="J2211" t="str">
        <f>_xlfn.XLOOKUP(A2211,Table3[customer_no],Table3[month],"NOT FOUND")</f>
        <v>Oct</v>
      </c>
      <c r="K2211" s="7">
        <f>_xlfn.XLOOKUP(A2211,Table3[customer_no],Table3[year_average],"NOT FOUND")</f>
        <v>2004</v>
      </c>
      <c r="L2211" cm="1">
        <f t="array" ref="L2211">_xlfn.XLOOKUP(A2211,Table3[customer_no],'Hospitalisation Details'!$D$2:$D$2344,"NOT FOUND")</f>
        <v>4</v>
      </c>
      <c r="M2211" s="33">
        <f>_xlfn.XLOOKUP(A2211,Table3[customer_no],Table3[dd/mm/yy],"NOT FOUND")</f>
        <v>38264</v>
      </c>
      <c r="N2211">
        <f>_xlfn.XLOOKUP(A2211,Table3[customer_no],Table3[age],"NOT FOUND")</f>
        <v>18</v>
      </c>
      <c r="O2211" cm="1">
        <f t="array" ref="O2211">_xlfn.XLOOKUP(A2211,Table3[customer_no],'Hospitalisation Details'!$E$2:$E$2344,"NOT FOUND")</f>
        <v>0</v>
      </c>
      <c r="P2211" t="str">
        <f>_xlfn.XLOOKUP(A2211,Table3[customer_no],Table3[hsplt_handled],"NOT FOUND")</f>
        <v>tier - 2</v>
      </c>
      <c r="Q2211" t="str">
        <f>_xlfn.XLOOKUP(A2211,Table3[customer_no],Table3[city_handled],"NOT FOUND")</f>
        <v>tier - 2</v>
      </c>
      <c r="R2211" t="str">
        <f>_xlfn.XLOOKUP(A2211,Table3[customer_no],Table3[state_id],"NOT FOUND")</f>
        <v>R1013</v>
      </c>
      <c r="S2211" s="34" cm="1">
        <f t="array" ref="S2211">_xlfn.XLOOKUP(A2211,Table3[customer_no],'Hospitalisation Details'!$F$2:$F$2344,"NOT FOUND")</f>
        <v>1629.83</v>
      </c>
      <c r="T2211" t="str">
        <f>_xlfn.XLOOKUP(A2211,Table2[Customer ID],Table2[BMI_category],"NOT FOUND")</f>
        <v>Obesity</v>
      </c>
      <c r="U2211" s="7">
        <f>_xlfn.XLOOKUP(A2211,Table2[Customer ID],Table2[no of surgery],"NOT FOUND")</f>
        <v>1</v>
      </c>
      <c r="V2211" t="str">
        <f>_xlfn.XLOOKUP(A2211,Table2[Customer ID],Table2[smoker_missing],"NOT FOUND")</f>
        <v>No</v>
      </c>
      <c r="W2211" t="str">
        <f t="shared" si="34"/>
        <v>Normal</v>
      </c>
      <c r="X2211" s="37">
        <f>SUM(Table5[[#This Row],[Title]:[Diabetes Level]])</f>
        <v>41963.17</v>
      </c>
    </row>
    <row r="2212" spans="1:24" x14ac:dyDescent="0.25">
      <c r="A2212" t="s">
        <v>147</v>
      </c>
      <c r="B2212" t="str">
        <f>VLOOKUP(A2212,'Customer Names'!$A$2:$E$2336,3,FALSE)</f>
        <v>Mr.</v>
      </c>
      <c r="C2212" t="str">
        <f>_xlfn.XLOOKUP(A2212,$A$2:$A$2336,'Customer Names'!$D$2:$D$2336,"NOT FOUND")</f>
        <v>Martin</v>
      </c>
      <c r="D2212" t="str">
        <f>_xlfn.XLOOKUP(A2212,$A$2:$A$2336,'Customer Names'!$E$2:$E$2336,"NOT FOUND")</f>
        <v>Petrulak</v>
      </c>
      <c r="E2212" cm="1">
        <f t="array" ref="E2212">_xlfn.XLOOKUP(A2212,$A$2:$A$2336,Table2[BMI],"NOT FOUND")</f>
        <v>22.61</v>
      </c>
      <c r="F2212" cm="1">
        <f t="array" ref="F2212">_xlfn.XLOOKUP(A2212,$A$2:$A$2336,Table2[HBA1C],"NOT FOUND")</f>
        <v>5.68</v>
      </c>
      <c r="G2212" t="str" cm="1">
        <f t="array" ref="G2212">_xlfn.XLOOKUP(A2212,$A$2:$A$2336,Table2[Heart Issues],"NOT FOUND")</f>
        <v>No</v>
      </c>
      <c r="H2212" t="str" cm="1">
        <f t="array" ref="H2212">_xlfn.XLOOKUP(A2212,$A$2:$A$2336,Table2[Any Transplants],"NOT FOUND")</f>
        <v>No</v>
      </c>
      <c r="I2212" t="str" cm="1">
        <f t="array" ref="I2212">_xlfn.XLOOKUP(A2212,$A$2:$A$2336,Table2[Cancer history],"NOT FOUND")</f>
        <v>Yes</v>
      </c>
      <c r="J2212" t="str">
        <f>_xlfn.XLOOKUP(A2212,Table3[customer_no],Table3[month],"NOT FOUND")</f>
        <v>Jul</v>
      </c>
      <c r="K2212" s="7">
        <f>_xlfn.XLOOKUP(A2212,Table3[customer_no],Table3[year_average],"NOT FOUND")</f>
        <v>2003</v>
      </c>
      <c r="L2212" cm="1">
        <f t="array" ref="L2212">_xlfn.XLOOKUP(A2212,Table3[customer_no],'Hospitalisation Details'!$D$2:$D$2344,"NOT FOUND")</f>
        <v>17</v>
      </c>
      <c r="M2212" s="33">
        <f>_xlfn.XLOOKUP(A2212,Table3[customer_no],Table3[dd/mm/yy],"NOT FOUND")</f>
        <v>37819</v>
      </c>
      <c r="N2212">
        <f>_xlfn.XLOOKUP(A2212,Table3[customer_no],Table3[age],"NOT FOUND")</f>
        <v>19</v>
      </c>
      <c r="O2212" cm="1">
        <f t="array" ref="O2212">_xlfn.XLOOKUP(A2212,Table3[customer_no],'Hospitalisation Details'!$E$2:$E$2344,"NOT FOUND")</f>
        <v>0</v>
      </c>
      <c r="P2212" t="str">
        <f>_xlfn.XLOOKUP(A2212,Table3[customer_no],Table3[hsplt_handled],"NOT FOUND")</f>
        <v>tier - 2</v>
      </c>
      <c r="Q2212" t="str">
        <f>_xlfn.XLOOKUP(A2212,Table3[customer_no],Table3[city_handled],"NOT FOUND")</f>
        <v>tier - 1</v>
      </c>
      <c r="R2212" t="str">
        <f>_xlfn.XLOOKUP(A2212,Table3[customer_no],Table3[state_id],"NOT FOUND")</f>
        <v>R1012</v>
      </c>
      <c r="S2212" s="34" cm="1">
        <f t="array" ref="S2212">_xlfn.XLOOKUP(A2212,Table3[customer_no],'Hospitalisation Details'!$F$2:$F$2344,"NOT FOUND")</f>
        <v>1628.47</v>
      </c>
      <c r="T2212" t="str">
        <f>_xlfn.XLOOKUP(A2212,Table2[Customer ID],Table2[BMI_category],"NOT FOUND")</f>
        <v>Normal Weight</v>
      </c>
      <c r="U2212" s="7">
        <f>_xlfn.XLOOKUP(A2212,Table2[Customer ID],Table2[no of surgery],"NOT FOUND")</f>
        <v>1</v>
      </c>
      <c r="V2212" t="str">
        <f>_xlfn.XLOOKUP(A2212,Table2[Customer ID],Table2[smoker_missing],"NOT FOUND")</f>
        <v>No</v>
      </c>
      <c r="W2212" t="str">
        <f t="shared" si="34"/>
        <v>Normal</v>
      </c>
      <c r="X2212" s="37">
        <f>SUM(Table5[[#This Row],[Title]:[Diabetes Level]])</f>
        <v>41515.760000000002</v>
      </c>
    </row>
    <row r="2213" spans="1:24" x14ac:dyDescent="0.25">
      <c r="A2213" t="s">
        <v>146</v>
      </c>
      <c r="B2213" t="str">
        <f>VLOOKUP(A2213,'Customer Names'!$A$2:$E$2336,3,FALSE)</f>
        <v>Mr.</v>
      </c>
      <c r="C2213" t="str">
        <f>_xlfn.XLOOKUP(A2213,$A$2:$A$2336,'Customer Names'!$D$2:$D$2336,"NOT FOUND")</f>
        <v>Steve</v>
      </c>
      <c r="D2213" t="str">
        <f>_xlfn.XLOOKUP(A2213,$A$2:$A$2336,'Customer Names'!$E$2:$E$2336,"NOT FOUND")</f>
        <v>Lloyd</v>
      </c>
      <c r="E2213" cm="1">
        <f t="array" ref="E2213">_xlfn.XLOOKUP(A2213,$A$2:$A$2336,Table2[BMI],"NOT FOUND")</f>
        <v>21.754999999999999</v>
      </c>
      <c r="F2213" cm="1">
        <f t="array" ref="F2213">_xlfn.XLOOKUP(A2213,$A$2:$A$2336,Table2[HBA1C],"NOT FOUND")</f>
        <v>6.09</v>
      </c>
      <c r="G2213" t="str" cm="1">
        <f t="array" ref="G2213">_xlfn.XLOOKUP(A2213,$A$2:$A$2336,Table2[Heart Issues],"NOT FOUND")</f>
        <v>No</v>
      </c>
      <c r="H2213" t="str" cm="1">
        <f t="array" ref="H2213">_xlfn.XLOOKUP(A2213,$A$2:$A$2336,Table2[Any Transplants],"NOT FOUND")</f>
        <v>No</v>
      </c>
      <c r="I2213" t="str" cm="1">
        <f t="array" ref="I2213">_xlfn.XLOOKUP(A2213,$A$2:$A$2336,Table2[Cancer history],"NOT FOUND")</f>
        <v>Yes</v>
      </c>
      <c r="J2213" t="str">
        <f>_xlfn.XLOOKUP(A2213,Table3[customer_no],Table3[month],"NOT FOUND")</f>
        <v>Dec</v>
      </c>
      <c r="K2213" s="7">
        <f>_xlfn.XLOOKUP(A2213,Table3[customer_no],Table3[year_average],"NOT FOUND")</f>
        <v>2003</v>
      </c>
      <c r="L2213" cm="1">
        <f t="array" ref="L2213">_xlfn.XLOOKUP(A2213,Table3[customer_no],'Hospitalisation Details'!$D$2:$D$2344,"NOT FOUND")</f>
        <v>4</v>
      </c>
      <c r="M2213" s="33">
        <f>_xlfn.XLOOKUP(A2213,Table3[customer_no],Table3[dd/mm/yy],"NOT FOUND")</f>
        <v>37959</v>
      </c>
      <c r="N2213">
        <f>_xlfn.XLOOKUP(A2213,Table3[customer_no],Table3[age],"NOT FOUND")</f>
        <v>19</v>
      </c>
      <c r="O2213" cm="1">
        <f t="array" ref="O2213">_xlfn.XLOOKUP(A2213,Table3[customer_no],'Hospitalisation Details'!$E$2:$E$2344,"NOT FOUND")</f>
        <v>0</v>
      </c>
      <c r="P2213" t="str">
        <f>_xlfn.XLOOKUP(A2213,Table3[customer_no],Table3[hsplt_handled],"NOT FOUND")</f>
        <v>tier - 2</v>
      </c>
      <c r="Q2213" t="str">
        <f>_xlfn.XLOOKUP(A2213,Table3[customer_no],Table3[city_handled],"NOT FOUND")</f>
        <v>tier - 2</v>
      </c>
      <c r="R2213" t="str">
        <f>_xlfn.XLOOKUP(A2213,Table3[customer_no],Table3[state_id],"NOT FOUND")</f>
        <v>R1012</v>
      </c>
      <c r="S2213" s="34" cm="1">
        <f t="array" ref="S2213">_xlfn.XLOOKUP(A2213,Table3[customer_no],'Hospitalisation Details'!$F$2:$F$2344,"NOT FOUND")</f>
        <v>1627.28</v>
      </c>
      <c r="T2213" t="str">
        <f>_xlfn.XLOOKUP(A2213,Table2[Customer ID],Table2[BMI_category],"NOT FOUND")</f>
        <v>Normal Weight</v>
      </c>
      <c r="U2213" s="7">
        <f>_xlfn.XLOOKUP(A2213,Table2[Customer ID],Table2[no of surgery],"NOT FOUND")</f>
        <v>1</v>
      </c>
      <c r="V2213" t="str">
        <f>_xlfn.XLOOKUP(A2213,Table2[Customer ID],Table2[smoker_missing],"NOT FOUND")</f>
        <v>No</v>
      </c>
      <c r="W2213" t="str">
        <f t="shared" si="34"/>
        <v>Prediabetes</v>
      </c>
      <c r="X2213" s="37">
        <f>SUM(Table5[[#This Row],[Title]:[Diabetes Level]])</f>
        <v>41641.125</v>
      </c>
    </row>
    <row r="2214" spans="1:24" x14ac:dyDescent="0.25">
      <c r="A2214" t="s">
        <v>145</v>
      </c>
      <c r="B2214" t="str">
        <f>VLOOKUP(A2214,'Customer Names'!$A$2:$E$2336,3,FALSE)</f>
        <v>Mr.</v>
      </c>
      <c r="C2214" t="str">
        <f>_xlfn.XLOOKUP(A2214,$A$2:$A$2336,'Customer Names'!$D$2:$D$2336,"NOT FOUND")</f>
        <v>Christopher</v>
      </c>
      <c r="D2214" t="str">
        <f>_xlfn.XLOOKUP(A2214,$A$2:$A$2336,'Customer Names'!$E$2:$E$2336,"NOT FOUND")</f>
        <v>Zablocki</v>
      </c>
      <c r="E2214" cm="1">
        <f t="array" ref="E2214">_xlfn.XLOOKUP(A2214,$A$2:$A$2336,Table2[BMI],"NOT FOUND")</f>
        <v>20.425000000000001</v>
      </c>
      <c r="F2214" cm="1">
        <f t="array" ref="F2214">_xlfn.XLOOKUP(A2214,$A$2:$A$2336,Table2[HBA1C],"NOT FOUND")</f>
        <v>5.53</v>
      </c>
      <c r="G2214" t="str" cm="1">
        <f t="array" ref="G2214">_xlfn.XLOOKUP(A2214,$A$2:$A$2336,Table2[Heart Issues],"NOT FOUND")</f>
        <v>No</v>
      </c>
      <c r="H2214" t="str" cm="1">
        <f t="array" ref="H2214">_xlfn.XLOOKUP(A2214,$A$2:$A$2336,Table2[Any Transplants],"NOT FOUND")</f>
        <v>No</v>
      </c>
      <c r="I2214" t="str" cm="1">
        <f t="array" ref="I2214">_xlfn.XLOOKUP(A2214,$A$2:$A$2336,Table2[Cancer history],"NOT FOUND")</f>
        <v>Yes</v>
      </c>
      <c r="J2214" t="str">
        <f>_xlfn.XLOOKUP(A2214,Table3[customer_no],Table3[month],"NOT FOUND")</f>
        <v>Sep</v>
      </c>
      <c r="K2214" s="7">
        <f>_xlfn.XLOOKUP(A2214,Table3[customer_no],Table3[year_average],"NOT FOUND")</f>
        <v>2003</v>
      </c>
      <c r="L2214" cm="1">
        <f t="array" ref="L2214">_xlfn.XLOOKUP(A2214,Table3[customer_no],'Hospitalisation Details'!$D$2:$D$2344,"NOT FOUND")</f>
        <v>9</v>
      </c>
      <c r="M2214" s="33">
        <f>_xlfn.XLOOKUP(A2214,Table3[customer_no],Table3[dd/mm/yy],"NOT FOUND")</f>
        <v>37873</v>
      </c>
      <c r="N2214">
        <f>_xlfn.XLOOKUP(A2214,Table3[customer_no],Table3[age],"NOT FOUND")</f>
        <v>19</v>
      </c>
      <c r="O2214" cm="1">
        <f t="array" ref="O2214">_xlfn.XLOOKUP(A2214,Table3[customer_no],'Hospitalisation Details'!$E$2:$E$2344,"NOT FOUND")</f>
        <v>0</v>
      </c>
      <c r="P2214" t="str">
        <f>_xlfn.XLOOKUP(A2214,Table3[customer_no],Table3[hsplt_handled],"NOT FOUND")</f>
        <v>tier - 2</v>
      </c>
      <c r="Q2214" t="str">
        <f>_xlfn.XLOOKUP(A2214,Table3[customer_no],Table3[city_handled],"NOT FOUND")</f>
        <v>tier - 3</v>
      </c>
      <c r="R2214" t="str">
        <f>_xlfn.XLOOKUP(A2214,Table3[customer_no],Table3[state_id],"NOT FOUND")</f>
        <v>R1012</v>
      </c>
      <c r="S2214" s="34" cm="1">
        <f t="array" ref="S2214">_xlfn.XLOOKUP(A2214,Table3[customer_no],'Hospitalisation Details'!$F$2:$F$2344,"NOT FOUND")</f>
        <v>1625.43</v>
      </c>
      <c r="T2214" t="str">
        <f>_xlfn.XLOOKUP(A2214,Table2[Customer ID],Table2[BMI_category],"NOT FOUND")</f>
        <v>Normal Weight</v>
      </c>
      <c r="U2214" s="7">
        <f>_xlfn.XLOOKUP(A2214,Table2[Customer ID],Table2[no of surgery],"NOT FOUND")</f>
        <v>1</v>
      </c>
      <c r="V2214" t="str">
        <f>_xlfn.XLOOKUP(A2214,Table2[Customer ID],Table2[smoker_missing],"NOT FOUND")</f>
        <v>No</v>
      </c>
      <c r="W2214" t="str">
        <f t="shared" si="34"/>
        <v>Normal</v>
      </c>
      <c r="X2214" s="37">
        <f>SUM(Table5[[#This Row],[Title]:[Diabetes Level]])</f>
        <v>41556.385000000002</v>
      </c>
    </row>
    <row r="2215" spans="1:24" x14ac:dyDescent="0.25">
      <c r="A2215" t="s">
        <v>144</v>
      </c>
      <c r="B2215" t="str">
        <f>VLOOKUP(A2215,'Customer Names'!$A$2:$E$2336,3,FALSE)</f>
        <v>Ms.</v>
      </c>
      <c r="C2215" t="str">
        <f>_xlfn.XLOOKUP(A2215,$A$2:$A$2336,'Customer Names'!$D$2:$D$2336,"NOT FOUND")</f>
        <v>Kathryn M.</v>
      </c>
      <c r="D2215" t="str">
        <f>_xlfn.XLOOKUP(A2215,$A$2:$A$2336,'Customer Names'!$E$2:$E$2336,"NOT FOUND")</f>
        <v>Van Meter</v>
      </c>
      <c r="E2215" cm="1">
        <f t="array" ref="E2215">_xlfn.XLOOKUP(A2215,$A$2:$A$2336,Table2[BMI],"NOT FOUND")</f>
        <v>31.35</v>
      </c>
      <c r="F2215" cm="1">
        <f t="array" ref="F2215">_xlfn.XLOOKUP(A2215,$A$2:$A$2336,Table2[HBA1C],"NOT FOUND")</f>
        <v>4.28</v>
      </c>
      <c r="G2215" t="str" cm="1">
        <f t="array" ref="G2215">_xlfn.XLOOKUP(A2215,$A$2:$A$2336,Table2[Heart Issues],"NOT FOUND")</f>
        <v>No</v>
      </c>
      <c r="H2215" t="str" cm="1">
        <f t="array" ref="H2215">_xlfn.XLOOKUP(A2215,$A$2:$A$2336,Table2[Any Transplants],"NOT FOUND")</f>
        <v>yes</v>
      </c>
      <c r="I2215" t="str" cm="1">
        <f t="array" ref="I2215">_xlfn.XLOOKUP(A2215,$A$2:$A$2336,Table2[Cancer history],"NOT FOUND")</f>
        <v>No</v>
      </c>
      <c r="J2215" t="str">
        <f>_xlfn.XLOOKUP(A2215,Table3[customer_no],Table3[month],"NOT FOUND")</f>
        <v>Jul</v>
      </c>
      <c r="K2215" s="7">
        <f>_xlfn.XLOOKUP(A2215,Table3[customer_no],Table3[year_average],"NOT FOUND")</f>
        <v>2004</v>
      </c>
      <c r="L2215" cm="1">
        <f t="array" ref="L2215">_xlfn.XLOOKUP(A2215,Table3[customer_no],'Hospitalisation Details'!$D$2:$D$2344,"NOT FOUND")</f>
        <v>25</v>
      </c>
      <c r="M2215" s="33">
        <f>_xlfn.XLOOKUP(A2215,Table3[customer_no],Table3[dd/mm/yy],"NOT FOUND")</f>
        <v>38193</v>
      </c>
      <c r="N2215">
        <f>_xlfn.XLOOKUP(A2215,Table3[customer_no],Table3[age],"NOT FOUND")</f>
        <v>18</v>
      </c>
      <c r="O2215" cm="1">
        <f t="array" ref="O2215">_xlfn.XLOOKUP(A2215,Table3[customer_no],'Hospitalisation Details'!$E$2:$E$2344,"NOT FOUND")</f>
        <v>0</v>
      </c>
      <c r="P2215" t="str">
        <f>_xlfn.XLOOKUP(A2215,Table3[customer_no],Table3[hsplt_handled],"NOT FOUND")</f>
        <v>tier - 2</v>
      </c>
      <c r="Q2215" t="str">
        <f>_xlfn.XLOOKUP(A2215,Table3[customer_no],Table3[city_handled],"NOT FOUND")</f>
        <v>tier - 1</v>
      </c>
      <c r="R2215" t="str">
        <f>_xlfn.XLOOKUP(A2215,Table3[customer_no],Table3[state_id],"NOT FOUND")</f>
        <v>R1013</v>
      </c>
      <c r="S2215" s="34" cm="1">
        <f t="array" ref="S2215">_xlfn.XLOOKUP(A2215,Table3[customer_no],'Hospitalisation Details'!$F$2:$F$2344,"NOT FOUND")</f>
        <v>1622.19</v>
      </c>
      <c r="T2215" t="str">
        <f>_xlfn.XLOOKUP(A2215,Table2[Customer ID],Table2[BMI_category],"NOT FOUND")</f>
        <v>Obesity</v>
      </c>
      <c r="U2215" s="7">
        <f>_xlfn.XLOOKUP(A2215,Table2[Customer ID],Table2[no of surgery],"NOT FOUND")</f>
        <v>1</v>
      </c>
      <c r="V2215" t="str">
        <f>_xlfn.XLOOKUP(A2215,Table2[Customer ID],Table2[smoker_missing],"NOT FOUND")</f>
        <v>No</v>
      </c>
      <c r="W2215" t="str">
        <f t="shared" si="34"/>
        <v>Normal</v>
      </c>
      <c r="X2215" s="37">
        <f>SUM(Table5[[#This Row],[Title]:[Diabetes Level]])</f>
        <v>41898.82</v>
      </c>
    </row>
    <row r="2216" spans="1:24" x14ac:dyDescent="0.25">
      <c r="A2216" t="s">
        <v>143</v>
      </c>
      <c r="B2216" t="str">
        <f>VLOOKUP(A2216,'Customer Names'!$A$2:$E$2336,3,FALSE)</f>
        <v>Ms.</v>
      </c>
      <c r="C2216" t="str">
        <f>_xlfn.XLOOKUP(A2216,$A$2:$A$2336,'Customer Names'!$D$2:$D$2336,"NOT FOUND")</f>
        <v>Emily</v>
      </c>
      <c r="D2216" t="str">
        <f>_xlfn.XLOOKUP(A2216,$A$2:$A$2336,'Customer Names'!$E$2:$E$2336,"NOT FOUND")</f>
        <v>Babay</v>
      </c>
      <c r="E2216" cm="1">
        <f t="array" ref="E2216">_xlfn.XLOOKUP(A2216,$A$2:$A$2336,Table2[BMI],"NOT FOUND")</f>
        <v>31.13</v>
      </c>
      <c r="F2216" cm="1">
        <f t="array" ref="F2216">_xlfn.XLOOKUP(A2216,$A$2:$A$2336,Table2[HBA1C],"NOT FOUND")</f>
        <v>6.01</v>
      </c>
      <c r="G2216" t="str" cm="1">
        <f t="array" ref="G2216">_xlfn.XLOOKUP(A2216,$A$2:$A$2336,Table2[Heart Issues],"NOT FOUND")</f>
        <v>No</v>
      </c>
      <c r="H2216" t="str" cm="1">
        <f t="array" ref="H2216">_xlfn.XLOOKUP(A2216,$A$2:$A$2336,Table2[Any Transplants],"NOT FOUND")</f>
        <v>yes</v>
      </c>
      <c r="I2216" t="str" cm="1">
        <f t="array" ref="I2216">_xlfn.XLOOKUP(A2216,$A$2:$A$2336,Table2[Cancer history],"NOT FOUND")</f>
        <v>No</v>
      </c>
      <c r="J2216" t="str">
        <f>_xlfn.XLOOKUP(A2216,Table3[customer_no],Table3[month],"NOT FOUND")</f>
        <v>Aug</v>
      </c>
      <c r="K2216" s="7">
        <f>_xlfn.XLOOKUP(A2216,Table3[customer_no],Table3[year_average],"NOT FOUND")</f>
        <v>2004</v>
      </c>
      <c r="L2216" cm="1">
        <f t="array" ref="L2216">_xlfn.XLOOKUP(A2216,Table3[customer_no],'Hospitalisation Details'!$D$2:$D$2344,"NOT FOUND")</f>
        <v>21</v>
      </c>
      <c r="M2216" s="33">
        <f>_xlfn.XLOOKUP(A2216,Table3[customer_no],Table3[dd/mm/yy],"NOT FOUND")</f>
        <v>38220</v>
      </c>
      <c r="N2216">
        <f>_xlfn.XLOOKUP(A2216,Table3[customer_no],Table3[age],"NOT FOUND")</f>
        <v>18</v>
      </c>
      <c r="O2216" cm="1">
        <f t="array" ref="O2216">_xlfn.XLOOKUP(A2216,Table3[customer_no],'Hospitalisation Details'!$E$2:$E$2344,"NOT FOUND")</f>
        <v>0</v>
      </c>
      <c r="P2216" t="str">
        <f>_xlfn.XLOOKUP(A2216,Table3[customer_no],Table3[hsplt_handled],"NOT FOUND")</f>
        <v>tier - 2</v>
      </c>
      <c r="Q2216" t="str">
        <f>_xlfn.XLOOKUP(A2216,Table3[customer_no],Table3[city_handled],"NOT FOUND")</f>
        <v>tier - 2</v>
      </c>
      <c r="R2216" t="str">
        <f>_xlfn.XLOOKUP(A2216,Table3[customer_no],Table3[state_id],"NOT FOUND")</f>
        <v>R1013</v>
      </c>
      <c r="S2216" s="34" cm="1">
        <f t="array" ref="S2216">_xlfn.XLOOKUP(A2216,Table3[customer_no],'Hospitalisation Details'!$F$2:$F$2344,"NOT FOUND")</f>
        <v>1621.88</v>
      </c>
      <c r="T2216" t="str">
        <f>_xlfn.XLOOKUP(A2216,Table2[Customer ID],Table2[BMI_category],"NOT FOUND")</f>
        <v>Obesity</v>
      </c>
      <c r="U2216" s="7">
        <f>_xlfn.XLOOKUP(A2216,Table2[Customer ID],Table2[no of surgery],"NOT FOUND")</f>
        <v>1</v>
      </c>
      <c r="V2216" t="str">
        <f>_xlfn.XLOOKUP(A2216,Table2[Customer ID],Table2[smoker_missing],"NOT FOUND")</f>
        <v>No</v>
      </c>
      <c r="W2216" t="str">
        <f t="shared" si="34"/>
        <v>Prediabetes</v>
      </c>
      <c r="X2216" s="37">
        <f>SUM(Table5[[#This Row],[Title]:[Diabetes Level]])</f>
        <v>41923.019999999997</v>
      </c>
    </row>
    <row r="2217" spans="1:24" x14ac:dyDescent="0.25">
      <c r="A2217" t="s">
        <v>142</v>
      </c>
      <c r="B2217" t="str">
        <f>VLOOKUP(A2217,'Customer Names'!$A$2:$E$2336,3,FALSE)</f>
        <v>Mr.</v>
      </c>
      <c r="C2217" t="str">
        <f>_xlfn.XLOOKUP(A2217,$A$2:$A$2336,'Customer Names'!$D$2:$D$2336,"NOT FOUND")</f>
        <v>Trent A</v>
      </c>
      <c r="D2217" t="str">
        <f>_xlfn.XLOOKUP(A2217,$A$2:$A$2336,'Customer Names'!$E$2:$E$2336,"NOT FOUND")</f>
        <v>Taylor</v>
      </c>
      <c r="E2217" cm="1">
        <f t="array" ref="E2217">_xlfn.XLOOKUP(A2217,$A$2:$A$2336,Table2[BMI],"NOT FOUND")</f>
        <v>17.48</v>
      </c>
      <c r="F2217" cm="1">
        <f t="array" ref="F2217">_xlfn.XLOOKUP(A2217,$A$2:$A$2336,Table2[HBA1C],"NOT FOUND")</f>
        <v>4.59</v>
      </c>
      <c r="G2217" t="str" cm="1">
        <f t="array" ref="G2217">_xlfn.XLOOKUP(A2217,$A$2:$A$2336,Table2[Heart Issues],"NOT FOUND")</f>
        <v>No</v>
      </c>
      <c r="H2217" t="str" cm="1">
        <f t="array" ref="H2217">_xlfn.XLOOKUP(A2217,$A$2:$A$2336,Table2[Any Transplants],"NOT FOUND")</f>
        <v>No</v>
      </c>
      <c r="I2217" t="str" cm="1">
        <f t="array" ref="I2217">_xlfn.XLOOKUP(A2217,$A$2:$A$2336,Table2[Cancer history],"NOT FOUND")</f>
        <v>Yes</v>
      </c>
      <c r="J2217" t="str">
        <f>_xlfn.XLOOKUP(A2217,Table3[customer_no],Table3[month],"NOT FOUND")</f>
        <v>Sep</v>
      </c>
      <c r="K2217" s="7">
        <f>_xlfn.XLOOKUP(A2217,Table3[customer_no],Table3[year_average],"NOT FOUND")</f>
        <v>2003</v>
      </c>
      <c r="L2217" cm="1">
        <f t="array" ref="L2217">_xlfn.XLOOKUP(A2217,Table3[customer_no],'Hospitalisation Details'!$D$2:$D$2344,"NOT FOUND")</f>
        <v>14</v>
      </c>
      <c r="M2217" s="33">
        <f>_xlfn.XLOOKUP(A2217,Table3[customer_no],Table3[dd/mm/yy],"NOT FOUND")</f>
        <v>37878</v>
      </c>
      <c r="N2217">
        <f>_xlfn.XLOOKUP(A2217,Table3[customer_no],Table3[age],"NOT FOUND")</f>
        <v>19</v>
      </c>
      <c r="O2217" cm="1">
        <f t="array" ref="O2217">_xlfn.XLOOKUP(A2217,Table3[customer_no],'Hospitalisation Details'!$E$2:$E$2344,"NOT FOUND")</f>
        <v>0</v>
      </c>
      <c r="P2217" t="str">
        <f>_xlfn.XLOOKUP(A2217,Table3[customer_no],Table3[hsplt_handled],"NOT FOUND")</f>
        <v>tier - 2</v>
      </c>
      <c r="Q2217" t="str">
        <f>_xlfn.XLOOKUP(A2217,Table3[customer_no],Table3[city_handled],"NOT FOUND")</f>
        <v>tier - 2</v>
      </c>
      <c r="R2217" t="str">
        <f>_xlfn.XLOOKUP(A2217,Table3[customer_no],Table3[state_id],"NOT FOUND")</f>
        <v>R1012</v>
      </c>
      <c r="S2217" s="34" cm="1">
        <f t="array" ref="S2217">_xlfn.XLOOKUP(A2217,Table3[customer_no],'Hospitalisation Details'!$F$2:$F$2344,"NOT FOUND")</f>
        <v>1621.34</v>
      </c>
      <c r="T2217" t="str">
        <f>_xlfn.XLOOKUP(A2217,Table2[Customer ID],Table2[BMI_category],"NOT FOUND")</f>
        <v>Underweight</v>
      </c>
      <c r="U2217" s="7">
        <f>_xlfn.XLOOKUP(A2217,Table2[Customer ID],Table2[no of surgery],"NOT FOUND")</f>
        <v>1</v>
      </c>
      <c r="V2217" t="str">
        <f>_xlfn.XLOOKUP(A2217,Table2[Customer ID],Table2[smoker_missing],"NOT FOUND")</f>
        <v>No</v>
      </c>
      <c r="W2217" t="str">
        <f t="shared" si="34"/>
        <v>Normal</v>
      </c>
      <c r="X2217" s="37">
        <f>SUM(Table5[[#This Row],[Title]:[Diabetes Level]])</f>
        <v>41558.409999999996</v>
      </c>
    </row>
    <row r="2218" spans="1:24" x14ac:dyDescent="0.25">
      <c r="A2218" t="s">
        <v>141</v>
      </c>
      <c r="B2218" t="str">
        <f>VLOOKUP(A2218,'Customer Names'!$A$2:$E$2336,3,FALSE)</f>
        <v>Ms.</v>
      </c>
      <c r="C2218" t="str">
        <f>_xlfn.XLOOKUP(A2218,$A$2:$A$2336,'Customer Names'!$D$2:$D$2336,"NOT FOUND")</f>
        <v>Jennifer E</v>
      </c>
      <c r="D2218" t="str">
        <f>_xlfn.XLOOKUP(A2218,$A$2:$A$2336,'Customer Names'!$E$2:$E$2336,"NOT FOUND")</f>
        <v>Smith</v>
      </c>
      <c r="E2218" cm="1">
        <f t="array" ref="E2218">_xlfn.XLOOKUP(A2218,$A$2:$A$2336,Table2[BMI],"NOT FOUND")</f>
        <v>22.57</v>
      </c>
      <c r="F2218" cm="1">
        <f t="array" ref="F2218">_xlfn.XLOOKUP(A2218,$A$2:$A$2336,Table2[HBA1C],"NOT FOUND")</f>
        <v>5.8</v>
      </c>
      <c r="G2218" t="str" cm="1">
        <f t="array" ref="G2218">_xlfn.XLOOKUP(A2218,$A$2:$A$2336,Table2[Heart Issues],"NOT FOUND")</f>
        <v>yes</v>
      </c>
      <c r="H2218" t="str" cm="1">
        <f t="array" ref="H2218">_xlfn.XLOOKUP(A2218,$A$2:$A$2336,Table2[Any Transplants],"NOT FOUND")</f>
        <v>No</v>
      </c>
      <c r="I2218" t="str" cm="1">
        <f t="array" ref="I2218">_xlfn.XLOOKUP(A2218,$A$2:$A$2336,Table2[Cancer history],"NOT FOUND")</f>
        <v>No</v>
      </c>
      <c r="J2218" t="str">
        <f>_xlfn.XLOOKUP(A2218,Table3[customer_no],Table3[month],"NOT FOUND")</f>
        <v>Aug</v>
      </c>
      <c r="K2218" s="7">
        <f>_xlfn.XLOOKUP(A2218,Table3[customer_no],Table3[year_average],"NOT FOUND")</f>
        <v>1995</v>
      </c>
      <c r="L2218" cm="1">
        <f t="array" ref="L2218">_xlfn.XLOOKUP(A2218,Table3[customer_no],'Hospitalisation Details'!$D$2:$D$2344,"NOT FOUND")</f>
        <v>5</v>
      </c>
      <c r="M2218" s="33">
        <f>_xlfn.XLOOKUP(A2218,Table3[customer_no],Table3[dd/mm/yy],"NOT FOUND")</f>
        <v>34916</v>
      </c>
      <c r="N2218">
        <f>_xlfn.XLOOKUP(A2218,Table3[customer_no],Table3[age],"NOT FOUND")</f>
        <v>27</v>
      </c>
      <c r="O2218" cm="1">
        <f t="array" ref="O2218">_xlfn.XLOOKUP(A2218,Table3[customer_no],'Hospitalisation Details'!$E$2:$E$2344,"NOT FOUND")</f>
        <v>0</v>
      </c>
      <c r="P2218" t="str">
        <f>_xlfn.XLOOKUP(A2218,Table3[customer_no],Table3[hsplt_handled],"NOT FOUND")</f>
        <v>tier - 2</v>
      </c>
      <c r="Q2218" t="str">
        <f>_xlfn.XLOOKUP(A2218,Table3[customer_no],Table3[city_handled],"NOT FOUND")</f>
        <v>tier - 1</v>
      </c>
      <c r="R2218" t="str">
        <f>_xlfn.XLOOKUP(A2218,Table3[customer_no],Table3[state_id],"NOT FOUND")</f>
        <v>R1013</v>
      </c>
      <c r="S2218" s="34" cm="1">
        <f t="array" ref="S2218">_xlfn.XLOOKUP(A2218,Table3[customer_no],'Hospitalisation Details'!$F$2:$F$2344,"NOT FOUND")</f>
        <v>1617.16</v>
      </c>
      <c r="T2218" t="str">
        <f>_xlfn.XLOOKUP(A2218,Table2[Customer ID],Table2[BMI_category],"NOT FOUND")</f>
        <v>Normal Weight</v>
      </c>
      <c r="U2218" s="7">
        <f>_xlfn.XLOOKUP(A2218,Table2[Customer ID],Table2[no of surgery],"NOT FOUND")</f>
        <v>1</v>
      </c>
      <c r="V2218" t="str">
        <f>_xlfn.XLOOKUP(A2218,Table2[Customer ID],Table2[smoker_missing],"NOT FOUND")</f>
        <v>No</v>
      </c>
      <c r="W2218" t="str">
        <f t="shared" si="34"/>
        <v>Prediabetes</v>
      </c>
      <c r="X2218" s="37">
        <f>SUM(Table5[[#This Row],[Title]:[Diabetes Level]])</f>
        <v>38589.530000000006</v>
      </c>
    </row>
    <row r="2219" spans="1:24" x14ac:dyDescent="0.25">
      <c r="A2219" t="s">
        <v>140</v>
      </c>
      <c r="B2219" t="str">
        <f>VLOOKUP(A2219,'Customer Names'!$A$2:$E$2336,3,FALSE)</f>
        <v>Ms.</v>
      </c>
      <c r="C2219" t="str">
        <f>_xlfn.XLOOKUP(A2219,$A$2:$A$2336,'Customer Names'!$D$2:$D$2336,"NOT FOUND")</f>
        <v>Polly</v>
      </c>
      <c r="D2219" t="str">
        <f>_xlfn.XLOOKUP(A2219,$A$2:$A$2336,'Customer Names'!$E$2:$E$2336,"NOT FOUND")</f>
        <v>Moody</v>
      </c>
      <c r="E2219" cm="1">
        <f t="array" ref="E2219">_xlfn.XLOOKUP(A2219,$A$2:$A$2336,Table2[BMI],"NOT FOUND")</f>
        <v>26.73</v>
      </c>
      <c r="F2219" cm="1">
        <f t="array" ref="F2219">_xlfn.XLOOKUP(A2219,$A$2:$A$2336,Table2[HBA1C],"NOT FOUND")</f>
        <v>5.08</v>
      </c>
      <c r="G2219" t="str" cm="1">
        <f t="array" ref="G2219">_xlfn.XLOOKUP(A2219,$A$2:$A$2336,Table2[Heart Issues],"NOT FOUND")</f>
        <v>No</v>
      </c>
      <c r="H2219" t="str" cm="1">
        <f t="array" ref="H2219">_xlfn.XLOOKUP(A2219,$A$2:$A$2336,Table2[Any Transplants],"NOT FOUND")</f>
        <v>yes</v>
      </c>
      <c r="I2219" t="str" cm="1">
        <f t="array" ref="I2219">_xlfn.XLOOKUP(A2219,$A$2:$A$2336,Table2[Cancer history],"NOT FOUND")</f>
        <v>No</v>
      </c>
      <c r="J2219" t="str">
        <f>_xlfn.XLOOKUP(A2219,Table3[customer_no],Table3[month],"NOT FOUND")</f>
        <v>Jul</v>
      </c>
      <c r="K2219" s="7">
        <f>_xlfn.XLOOKUP(A2219,Table3[customer_no],Table3[year_average],"NOT FOUND")</f>
        <v>2004</v>
      </c>
      <c r="L2219" cm="1">
        <f t="array" ref="L2219">_xlfn.XLOOKUP(A2219,Table3[customer_no],'Hospitalisation Details'!$D$2:$D$2344,"NOT FOUND")</f>
        <v>22</v>
      </c>
      <c r="M2219" s="33">
        <f>_xlfn.XLOOKUP(A2219,Table3[customer_no],Table3[dd/mm/yy],"NOT FOUND")</f>
        <v>38190</v>
      </c>
      <c r="N2219">
        <f>_xlfn.XLOOKUP(A2219,Table3[customer_no],Table3[age],"NOT FOUND")</f>
        <v>18</v>
      </c>
      <c r="O2219" cm="1">
        <f t="array" ref="O2219">_xlfn.XLOOKUP(A2219,Table3[customer_no],'Hospitalisation Details'!$E$2:$E$2344,"NOT FOUND")</f>
        <v>0</v>
      </c>
      <c r="P2219" t="str">
        <f>_xlfn.XLOOKUP(A2219,Table3[customer_no],Table3[hsplt_handled],"NOT FOUND")</f>
        <v>tier - 2</v>
      </c>
      <c r="Q2219" t="str">
        <f>_xlfn.XLOOKUP(A2219,Table3[customer_no],Table3[city_handled],"NOT FOUND")</f>
        <v>tier - 1</v>
      </c>
      <c r="R2219" t="str">
        <f>_xlfn.XLOOKUP(A2219,Table3[customer_no],Table3[state_id],"NOT FOUND")</f>
        <v>R1013</v>
      </c>
      <c r="S2219" s="34" cm="1">
        <f t="array" ref="S2219">_xlfn.XLOOKUP(A2219,Table3[customer_no],'Hospitalisation Details'!$F$2:$F$2344,"NOT FOUND")</f>
        <v>1615.77</v>
      </c>
      <c r="T2219" t="str">
        <f>_xlfn.XLOOKUP(A2219,Table2[Customer ID],Table2[BMI_category],"NOT FOUND")</f>
        <v>Overweight</v>
      </c>
      <c r="U2219" s="7">
        <f>_xlfn.XLOOKUP(A2219,Table2[Customer ID],Table2[no of surgery],"NOT FOUND")</f>
        <v>1</v>
      </c>
      <c r="V2219" t="str">
        <f>_xlfn.XLOOKUP(A2219,Table2[Customer ID],Table2[smoker_missing],"NOT FOUND")</f>
        <v>No</v>
      </c>
      <c r="W2219" t="str">
        <f t="shared" si="34"/>
        <v>Normal</v>
      </c>
      <c r="X2219" s="37">
        <f>SUM(Table5[[#This Row],[Title]:[Diabetes Level]])</f>
        <v>41882.579999999994</v>
      </c>
    </row>
    <row r="2220" spans="1:24" x14ac:dyDescent="0.25">
      <c r="A2220" t="s">
        <v>139</v>
      </c>
      <c r="B2220" t="str">
        <f>VLOOKUP(A2220,'Customer Names'!$A$2:$E$2336,3,FALSE)</f>
        <v>Ms.</v>
      </c>
      <c r="C2220" t="str">
        <f>_xlfn.XLOOKUP(A2220,$A$2:$A$2336,'Customer Names'!$D$2:$D$2336,"NOT FOUND")</f>
        <v>Elizabeth</v>
      </c>
      <c r="D2220" t="str">
        <f>_xlfn.XLOOKUP(A2220,$A$2:$A$2336,'Customer Names'!$E$2:$E$2336,"NOT FOUND")</f>
        <v>Swierzbinski</v>
      </c>
      <c r="E2220" cm="1">
        <f t="array" ref="E2220">_xlfn.XLOOKUP(A2220,$A$2:$A$2336,Table2[BMI],"NOT FOUND")</f>
        <v>20.79</v>
      </c>
      <c r="F2220" cm="1">
        <f t="array" ref="F2220">_xlfn.XLOOKUP(A2220,$A$2:$A$2336,Table2[HBA1C],"NOT FOUND")</f>
        <v>5.84</v>
      </c>
      <c r="G2220" t="str" cm="1">
        <f t="array" ref="G2220">_xlfn.XLOOKUP(A2220,$A$2:$A$2336,Table2[Heart Issues],"NOT FOUND")</f>
        <v>No</v>
      </c>
      <c r="H2220" t="str" cm="1">
        <f t="array" ref="H2220">_xlfn.XLOOKUP(A2220,$A$2:$A$2336,Table2[Any Transplants],"NOT FOUND")</f>
        <v>yes</v>
      </c>
      <c r="I2220" t="str" cm="1">
        <f t="array" ref="I2220">_xlfn.XLOOKUP(A2220,$A$2:$A$2336,Table2[Cancer history],"NOT FOUND")</f>
        <v>No</v>
      </c>
      <c r="J2220" t="str">
        <f>_xlfn.XLOOKUP(A2220,Table3[customer_no],Table3[month],"NOT FOUND")</f>
        <v>Nov</v>
      </c>
      <c r="K2220" s="7">
        <f>_xlfn.XLOOKUP(A2220,Table3[customer_no],Table3[year_average],"NOT FOUND")</f>
        <v>2004</v>
      </c>
      <c r="L2220" cm="1">
        <f t="array" ref="L2220">_xlfn.XLOOKUP(A2220,Table3[customer_no],'Hospitalisation Details'!$D$2:$D$2344,"NOT FOUND")</f>
        <v>19</v>
      </c>
      <c r="M2220" s="33">
        <f>_xlfn.XLOOKUP(A2220,Table3[customer_no],Table3[dd/mm/yy],"NOT FOUND")</f>
        <v>38310</v>
      </c>
      <c r="N2220">
        <f>_xlfn.XLOOKUP(A2220,Table3[customer_no],Table3[age],"NOT FOUND")</f>
        <v>18</v>
      </c>
      <c r="O2220" cm="1">
        <f t="array" ref="O2220">_xlfn.XLOOKUP(A2220,Table3[customer_no],'Hospitalisation Details'!$E$2:$E$2344,"NOT FOUND")</f>
        <v>0</v>
      </c>
      <c r="P2220" t="str">
        <f>_xlfn.XLOOKUP(A2220,Table3[customer_no],Table3[hsplt_handled],"NOT FOUND")</f>
        <v>tier - 2</v>
      </c>
      <c r="Q2220" t="str">
        <f>_xlfn.XLOOKUP(A2220,Table3[customer_no],Table3[city_handled],"NOT FOUND")</f>
        <v>tier - 3</v>
      </c>
      <c r="R2220" t="str">
        <f>_xlfn.XLOOKUP(A2220,Table3[customer_no],Table3[state_id],"NOT FOUND")</f>
        <v>R1013</v>
      </c>
      <c r="S2220" s="34" cm="1">
        <f t="array" ref="S2220">_xlfn.XLOOKUP(A2220,Table3[customer_no],'Hospitalisation Details'!$F$2:$F$2344,"NOT FOUND")</f>
        <v>1607.51</v>
      </c>
      <c r="T2220" t="str">
        <f>_xlfn.XLOOKUP(A2220,Table2[Customer ID],Table2[BMI_category],"NOT FOUND")</f>
        <v>Normal Weight</v>
      </c>
      <c r="U2220" s="7">
        <f>_xlfn.XLOOKUP(A2220,Table2[Customer ID],Table2[no of surgery],"NOT FOUND")</f>
        <v>1</v>
      </c>
      <c r="V2220" t="str">
        <f>_xlfn.XLOOKUP(A2220,Table2[Customer ID],Table2[smoker_missing],"NOT FOUND")</f>
        <v>No</v>
      </c>
      <c r="W2220" t="str">
        <f t="shared" si="34"/>
        <v>Prediabetes</v>
      </c>
      <c r="X2220" s="37">
        <f>SUM(Table5[[#This Row],[Title]:[Diabetes Level]])</f>
        <v>41986.14</v>
      </c>
    </row>
    <row r="2221" spans="1:24" x14ac:dyDescent="0.25">
      <c r="A2221" t="s">
        <v>138</v>
      </c>
      <c r="B2221" t="str">
        <f>VLOOKUP(A2221,'Customer Names'!$A$2:$E$2336,3,FALSE)</f>
        <v>Ms.</v>
      </c>
      <c r="C2221" t="str">
        <f>_xlfn.XLOOKUP(A2221,$A$2:$A$2336,'Customer Names'!$D$2:$D$2336,"NOT FOUND")</f>
        <v>Tiffany A.</v>
      </c>
      <c r="D2221" t="str">
        <f>_xlfn.XLOOKUP(A2221,$A$2:$A$2336,'Customer Names'!$E$2:$E$2336,"NOT FOUND")</f>
        <v>Schwartz</v>
      </c>
      <c r="E2221" cm="1">
        <f t="array" ref="E2221">_xlfn.XLOOKUP(A2221,$A$2:$A$2336,Table2[BMI],"NOT FOUND")</f>
        <v>20.149999999999999</v>
      </c>
      <c r="F2221" cm="1">
        <f t="array" ref="F2221">_xlfn.XLOOKUP(A2221,$A$2:$A$2336,Table2[HBA1C],"NOT FOUND")</f>
        <v>4.1500000000000004</v>
      </c>
      <c r="G2221" t="str" cm="1">
        <f t="array" ref="G2221">_xlfn.XLOOKUP(A2221,$A$2:$A$2336,Table2[Heart Issues],"NOT FOUND")</f>
        <v>No</v>
      </c>
      <c r="H2221" t="str" cm="1">
        <f t="array" ref="H2221">_xlfn.XLOOKUP(A2221,$A$2:$A$2336,Table2[Any Transplants],"NOT FOUND")</f>
        <v>No</v>
      </c>
      <c r="I2221" t="str" cm="1">
        <f t="array" ref="I2221">_xlfn.XLOOKUP(A2221,$A$2:$A$2336,Table2[Cancer history],"NOT FOUND")</f>
        <v>No</v>
      </c>
      <c r="J2221" t="str">
        <f>_xlfn.XLOOKUP(A2221,Table3[customer_no],Table3[month],"NOT FOUND")</f>
        <v>Sep</v>
      </c>
      <c r="K2221" s="7">
        <f>_xlfn.XLOOKUP(A2221,Table3[customer_no],Table3[year_average],"NOT FOUND")</f>
        <v>1992</v>
      </c>
      <c r="L2221" cm="1">
        <f t="array" ref="L2221">_xlfn.XLOOKUP(A2221,Table3[customer_no],'Hospitalisation Details'!$D$2:$D$2344,"NOT FOUND")</f>
        <v>22</v>
      </c>
      <c r="M2221" s="33">
        <f>_xlfn.XLOOKUP(A2221,Table3[customer_no],Table3[dd/mm/yy],"NOT FOUND")</f>
        <v>33869</v>
      </c>
      <c r="N2221">
        <f>_xlfn.XLOOKUP(A2221,Table3[customer_no],Table3[age],"NOT FOUND")</f>
        <v>30</v>
      </c>
      <c r="O2221" cm="1">
        <f t="array" ref="O2221">_xlfn.XLOOKUP(A2221,Table3[customer_no],'Hospitalisation Details'!$E$2:$E$2344,"NOT FOUND")</f>
        <v>0</v>
      </c>
      <c r="P2221" t="str">
        <f>_xlfn.XLOOKUP(A2221,Table3[customer_no],Table3[hsplt_handled],"NOT FOUND")</f>
        <v>tier - 2</v>
      </c>
      <c r="Q2221" t="str">
        <f>_xlfn.XLOOKUP(A2221,Table3[customer_no],Table3[city_handled],"NOT FOUND")</f>
        <v>tier - 1</v>
      </c>
      <c r="R2221" t="str">
        <f>_xlfn.XLOOKUP(A2221,Table3[customer_no],Table3[state_id],"NOT FOUND")</f>
        <v>R1013</v>
      </c>
      <c r="S2221" s="34" cm="1">
        <f t="array" ref="S2221">_xlfn.XLOOKUP(A2221,Table3[customer_no],'Hospitalisation Details'!$F$2:$F$2344,"NOT FOUND")</f>
        <v>1566.88</v>
      </c>
      <c r="T2221" t="str">
        <f>_xlfn.XLOOKUP(A2221,Table2[Customer ID],Table2[BMI_category],"NOT FOUND")</f>
        <v>Normal Weight</v>
      </c>
      <c r="U2221" s="7">
        <f>_xlfn.XLOOKUP(A2221,Table2[Customer ID],Table2[no of surgery],"NOT FOUND")</f>
        <v>1</v>
      </c>
      <c r="V2221" t="str">
        <f>_xlfn.XLOOKUP(A2221,Table2[Customer ID],Table2[smoker_missing],"NOT FOUND")</f>
        <v>No</v>
      </c>
      <c r="W2221" t="str">
        <f t="shared" si="34"/>
        <v>Normal</v>
      </c>
      <c r="X2221" s="37">
        <f>SUM(Table5[[#This Row],[Title]:[Diabetes Level]])</f>
        <v>37505.18</v>
      </c>
    </row>
    <row r="2222" spans="1:24" x14ac:dyDescent="0.25">
      <c r="A2222" t="s">
        <v>137</v>
      </c>
      <c r="B2222" t="str">
        <f>VLOOKUP(A2222,'Customer Names'!$A$2:$E$2336,3,FALSE)</f>
        <v>Mr.</v>
      </c>
      <c r="C2222" t="str">
        <f>_xlfn.XLOOKUP(A2222,$A$2:$A$2336,'Customer Names'!$D$2:$D$2336,"NOT FOUND")</f>
        <v>Cole</v>
      </c>
      <c r="D2222" t="str">
        <f>_xlfn.XLOOKUP(A2222,$A$2:$A$2336,'Customer Names'!$E$2:$E$2336,"NOT FOUND")</f>
        <v>Sanseverino</v>
      </c>
      <c r="E2222" cm="1">
        <f t="array" ref="E2222">_xlfn.XLOOKUP(A2222,$A$2:$A$2336,Table2[BMI],"NOT FOUND")</f>
        <v>36.85</v>
      </c>
      <c r="F2222" cm="1">
        <f t="array" ref="F2222">_xlfn.XLOOKUP(A2222,$A$2:$A$2336,Table2[HBA1C],"NOT FOUND")</f>
        <v>4.3600000000000003</v>
      </c>
      <c r="G2222" t="str" cm="1">
        <f t="array" ref="G2222">_xlfn.XLOOKUP(A2222,$A$2:$A$2336,Table2[Heart Issues],"NOT FOUND")</f>
        <v>yes</v>
      </c>
      <c r="H2222" t="str" cm="1">
        <f t="array" ref="H2222">_xlfn.XLOOKUP(A2222,$A$2:$A$2336,Table2[Any Transplants],"NOT FOUND")</f>
        <v>No</v>
      </c>
      <c r="I2222" t="str" cm="1">
        <f t="array" ref="I2222">_xlfn.XLOOKUP(A2222,$A$2:$A$2336,Table2[Cancer history],"NOT FOUND")</f>
        <v>No</v>
      </c>
      <c r="J2222" t="str">
        <f>_xlfn.XLOOKUP(A2222,Table3[customer_no],Table3[month],"NOT FOUND")</f>
        <v>Dec</v>
      </c>
      <c r="K2222" s="7">
        <f>_xlfn.XLOOKUP(A2222,Table3[customer_no],Table3[year_average],"NOT FOUND")</f>
        <v>2001</v>
      </c>
      <c r="L2222" cm="1">
        <f t="array" ref="L2222">_xlfn.XLOOKUP(A2222,Table3[customer_no],'Hospitalisation Details'!$D$2:$D$2344,"NOT FOUND")</f>
        <v>5</v>
      </c>
      <c r="M2222" s="33">
        <f>_xlfn.XLOOKUP(A2222,Table3[customer_no],Table3[dd/mm/yy],"NOT FOUND")</f>
        <v>37230</v>
      </c>
      <c r="N2222">
        <f>_xlfn.XLOOKUP(A2222,Table3[customer_no],Table3[age],"NOT FOUND")</f>
        <v>21</v>
      </c>
      <c r="O2222" cm="1">
        <f t="array" ref="O2222">_xlfn.XLOOKUP(A2222,Table3[customer_no],'Hospitalisation Details'!$E$2:$E$2344,"NOT FOUND")</f>
        <v>0</v>
      </c>
      <c r="P2222" t="str">
        <f>_xlfn.XLOOKUP(A2222,Table3[customer_no],Table3[hsplt_handled],"NOT FOUND")</f>
        <v>tier - 2</v>
      </c>
      <c r="Q2222" t="str">
        <f>_xlfn.XLOOKUP(A2222,Table3[customer_no],Table3[city_handled],"NOT FOUND")</f>
        <v>tier - 2</v>
      </c>
      <c r="R2222" t="str">
        <f>_xlfn.XLOOKUP(A2222,Table3[customer_no],Table3[state_id],"NOT FOUND")</f>
        <v>R1013</v>
      </c>
      <c r="S2222" s="34" cm="1">
        <f t="array" ref="S2222">_xlfn.XLOOKUP(A2222,Table3[customer_no],'Hospitalisation Details'!$F$2:$F$2344,"NOT FOUND")</f>
        <v>1534.3</v>
      </c>
      <c r="T2222" t="str">
        <f>_xlfn.XLOOKUP(A2222,Table2[Customer ID],Table2[BMI_category],"NOT FOUND")</f>
        <v>Obesity</v>
      </c>
      <c r="U2222" s="7">
        <f>_xlfn.XLOOKUP(A2222,Table2[Customer ID],Table2[no of surgery],"NOT FOUND")</f>
        <v>0</v>
      </c>
      <c r="V2222" t="str">
        <f>_xlfn.XLOOKUP(A2222,Table2[Customer ID],Table2[smoker_missing],"NOT FOUND")</f>
        <v>No</v>
      </c>
      <c r="W2222" t="str">
        <f t="shared" si="34"/>
        <v>Normal</v>
      </c>
      <c r="X2222" s="37">
        <f>SUM(Table5[[#This Row],[Title]:[Diabetes Level]])</f>
        <v>40832.51</v>
      </c>
    </row>
    <row r="2223" spans="1:24" x14ac:dyDescent="0.25">
      <c r="A2223" t="s">
        <v>136</v>
      </c>
      <c r="B2223" t="str">
        <f>VLOOKUP(A2223,'Customer Names'!$A$2:$E$2336,3,FALSE)</f>
        <v>Mr.</v>
      </c>
      <c r="C2223" t="str">
        <f>_xlfn.XLOOKUP(A2223,$A$2:$A$2336,'Customer Names'!$D$2:$D$2336,"NOT FOUND")</f>
        <v>Matthew T.</v>
      </c>
      <c r="D2223" t="str">
        <f>_xlfn.XLOOKUP(A2223,$A$2:$A$2336,'Customer Names'!$E$2:$E$2336,"NOT FOUND")</f>
        <v>Lawder</v>
      </c>
      <c r="E2223" cm="1">
        <f t="array" ref="E2223">_xlfn.XLOOKUP(A2223,$A$2:$A$2336,Table2[BMI],"NOT FOUND")</f>
        <v>35.53</v>
      </c>
      <c r="F2223" cm="1">
        <f t="array" ref="F2223">_xlfn.XLOOKUP(A2223,$A$2:$A$2336,Table2[HBA1C],"NOT FOUND")</f>
        <v>4.55</v>
      </c>
      <c r="G2223" t="str" cm="1">
        <f t="array" ref="G2223">_xlfn.XLOOKUP(A2223,$A$2:$A$2336,Table2[Heart Issues],"NOT FOUND")</f>
        <v>yes</v>
      </c>
      <c r="H2223" t="str" cm="1">
        <f t="array" ref="H2223">_xlfn.XLOOKUP(A2223,$A$2:$A$2336,Table2[Any Transplants],"NOT FOUND")</f>
        <v>No</v>
      </c>
      <c r="I2223" t="str" cm="1">
        <f t="array" ref="I2223">_xlfn.XLOOKUP(A2223,$A$2:$A$2336,Table2[Cancer history],"NOT FOUND")</f>
        <v>No</v>
      </c>
      <c r="J2223" t="str">
        <f>_xlfn.XLOOKUP(A2223,Table3[customer_no],Table3[month],"NOT FOUND")</f>
        <v>Jun</v>
      </c>
      <c r="K2223" s="7">
        <f>_xlfn.XLOOKUP(A2223,Table3[customer_no],Table3[year_average],"NOT FOUND")</f>
        <v>2001</v>
      </c>
      <c r="L2223" cm="1">
        <f t="array" ref="L2223">_xlfn.XLOOKUP(A2223,Table3[customer_no],'Hospitalisation Details'!$D$2:$D$2344,"NOT FOUND")</f>
        <v>2</v>
      </c>
      <c r="M2223" s="33">
        <f>_xlfn.XLOOKUP(A2223,Table3[customer_no],Table3[dd/mm/yy],"NOT FOUND")</f>
        <v>37044</v>
      </c>
      <c r="N2223">
        <f>_xlfn.XLOOKUP(A2223,Table3[customer_no],Table3[age],"NOT FOUND")</f>
        <v>22</v>
      </c>
      <c r="O2223" cm="1">
        <f t="array" ref="O2223">_xlfn.XLOOKUP(A2223,Table3[customer_no],'Hospitalisation Details'!$E$2:$E$2344,"NOT FOUND")</f>
        <v>0</v>
      </c>
      <c r="P2223" t="str">
        <f>_xlfn.XLOOKUP(A2223,Table3[customer_no],Table3[hsplt_handled],"NOT FOUND")</f>
        <v>tier - 2</v>
      </c>
      <c r="Q2223" t="str">
        <f>_xlfn.XLOOKUP(A2223,Table3[customer_no],Table3[city_handled],"NOT FOUND")</f>
        <v>tier - 2</v>
      </c>
      <c r="R2223" t="str">
        <f>_xlfn.XLOOKUP(A2223,Table3[customer_no],Table3[state_id],"NOT FOUND")</f>
        <v>R1013</v>
      </c>
      <c r="S2223" s="34" cm="1">
        <f t="array" ref="S2223">_xlfn.XLOOKUP(A2223,Table3[customer_no],'Hospitalisation Details'!$F$2:$F$2344,"NOT FOUND")</f>
        <v>1532.47</v>
      </c>
      <c r="T2223" t="str">
        <f>_xlfn.XLOOKUP(A2223,Table2[Customer ID],Table2[BMI_category],"NOT FOUND")</f>
        <v>Obesity</v>
      </c>
      <c r="U2223" s="7">
        <f>_xlfn.XLOOKUP(A2223,Table2[Customer ID],Table2[no of surgery],"NOT FOUND")</f>
        <v>0</v>
      </c>
      <c r="V2223" t="str">
        <f>_xlfn.XLOOKUP(A2223,Table2[Customer ID],Table2[smoker_missing],"NOT FOUND")</f>
        <v>No</v>
      </c>
      <c r="W2223" t="str">
        <f t="shared" si="34"/>
        <v>Normal</v>
      </c>
      <c r="X2223" s="37">
        <f>SUM(Table5[[#This Row],[Title]:[Diabetes Level]])</f>
        <v>40641.550000000003</v>
      </c>
    </row>
    <row r="2224" spans="1:24" x14ac:dyDescent="0.25">
      <c r="A2224" t="s">
        <v>135</v>
      </c>
      <c r="B2224" t="str">
        <f>VLOOKUP(A2224,'Customer Names'!$A$2:$E$2336,3,FALSE)</f>
        <v>Mr.</v>
      </c>
      <c r="C2224" t="str">
        <f>_xlfn.XLOOKUP(A2224,$A$2:$A$2336,'Customer Names'!$D$2:$D$2336,"NOT FOUND")</f>
        <v>Zachary</v>
      </c>
      <c r="D2224" t="str">
        <f>_xlfn.XLOOKUP(A2224,$A$2:$A$2336,'Customer Names'!$E$2:$E$2336,"NOT FOUND")</f>
        <v>Young</v>
      </c>
      <c r="E2224" cm="1">
        <f t="array" ref="E2224">_xlfn.XLOOKUP(A2224,$A$2:$A$2336,Table2[BMI],"NOT FOUND")</f>
        <v>31.1</v>
      </c>
      <c r="F2224" cm="1">
        <f t="array" ref="F2224">_xlfn.XLOOKUP(A2224,$A$2:$A$2336,Table2[HBA1C],"NOT FOUND")</f>
        <v>4.37</v>
      </c>
      <c r="G2224" t="str" cm="1">
        <f t="array" ref="G2224">_xlfn.XLOOKUP(A2224,$A$2:$A$2336,Table2[Heart Issues],"NOT FOUND")</f>
        <v>yes</v>
      </c>
      <c r="H2224" t="str" cm="1">
        <f t="array" ref="H2224">_xlfn.XLOOKUP(A2224,$A$2:$A$2336,Table2[Any Transplants],"NOT FOUND")</f>
        <v>No</v>
      </c>
      <c r="I2224" t="str" cm="1">
        <f t="array" ref="I2224">_xlfn.XLOOKUP(A2224,$A$2:$A$2336,Table2[Cancer history],"NOT FOUND")</f>
        <v>No</v>
      </c>
      <c r="J2224" t="str">
        <f>_xlfn.XLOOKUP(A2224,Table3[customer_no],Table3[month],"NOT FOUND")</f>
        <v>Jul</v>
      </c>
      <c r="K2224" s="7">
        <f>_xlfn.XLOOKUP(A2224,Table3[customer_no],Table3[year_average],"NOT FOUND")</f>
        <v>2001</v>
      </c>
      <c r="L2224" cm="1">
        <f t="array" ref="L2224">_xlfn.XLOOKUP(A2224,Table3[customer_no],'Hospitalisation Details'!$D$2:$D$2344,"NOT FOUND")</f>
        <v>7</v>
      </c>
      <c r="M2224" s="33">
        <f>_xlfn.XLOOKUP(A2224,Table3[customer_no],Table3[dd/mm/yy],"NOT FOUND")</f>
        <v>37079</v>
      </c>
      <c r="N2224">
        <f>_xlfn.XLOOKUP(A2224,Table3[customer_no],Table3[age],"NOT FOUND")</f>
        <v>21</v>
      </c>
      <c r="O2224" cm="1">
        <f t="array" ref="O2224">_xlfn.XLOOKUP(A2224,Table3[customer_no],'Hospitalisation Details'!$E$2:$E$2344,"NOT FOUND")</f>
        <v>0</v>
      </c>
      <c r="P2224" t="str">
        <f>_xlfn.XLOOKUP(A2224,Table3[customer_no],Table3[hsplt_handled],"NOT FOUND")</f>
        <v>tier - 2</v>
      </c>
      <c r="Q2224" t="str">
        <f>_xlfn.XLOOKUP(A2224,Table3[customer_no],Table3[city_handled],"NOT FOUND")</f>
        <v>tier - 3</v>
      </c>
      <c r="R2224" t="str">
        <f>_xlfn.XLOOKUP(A2224,Table3[customer_no],Table3[state_id],"NOT FOUND")</f>
        <v>R1011</v>
      </c>
      <c r="S2224" s="34" cm="1">
        <f t="array" ref="S2224">_xlfn.XLOOKUP(A2224,Table3[customer_no],'Hospitalisation Details'!$F$2:$F$2344,"NOT FOUND")</f>
        <v>1526.31</v>
      </c>
      <c r="T2224" t="str">
        <f>_xlfn.XLOOKUP(A2224,Table2[Customer ID],Table2[BMI_category],"NOT FOUND")</f>
        <v>Obesity</v>
      </c>
      <c r="U2224" s="7">
        <f>_xlfn.XLOOKUP(A2224,Table2[Customer ID],Table2[no of surgery],"NOT FOUND")</f>
        <v>0</v>
      </c>
      <c r="V2224" t="str">
        <f>_xlfn.XLOOKUP(A2224,Table2[Customer ID],Table2[smoker_missing],"NOT FOUND")</f>
        <v>No</v>
      </c>
      <c r="W2224" t="str">
        <f t="shared" si="34"/>
        <v>Normal</v>
      </c>
      <c r="X2224" s="37">
        <f>SUM(Table5[[#This Row],[Title]:[Diabetes Level]])</f>
        <v>40669.78</v>
      </c>
    </row>
    <row r="2225" spans="1:24" x14ac:dyDescent="0.25">
      <c r="A2225" t="s">
        <v>134</v>
      </c>
      <c r="B2225" t="str">
        <f>VLOOKUP(A2225,'Customer Names'!$A$2:$E$2336,3,FALSE)</f>
        <v>Mr.</v>
      </c>
      <c r="C2225" t="str">
        <f>_xlfn.XLOOKUP(A2225,$A$2:$A$2336,'Customer Names'!$D$2:$D$2336,"NOT FOUND")</f>
        <v>Matthew T.</v>
      </c>
      <c r="D2225" t="str">
        <f>_xlfn.XLOOKUP(A2225,$A$2:$A$2336,'Customer Names'!$E$2:$E$2336,"NOT FOUND")</f>
        <v>Hoerner</v>
      </c>
      <c r="E2225" cm="1">
        <f t="array" ref="E2225">_xlfn.XLOOKUP(A2225,$A$2:$A$2336,Table2[BMI],"NOT FOUND")</f>
        <v>23.21</v>
      </c>
      <c r="F2225" cm="1">
        <f t="array" ref="F2225">_xlfn.XLOOKUP(A2225,$A$2:$A$2336,Table2[HBA1C],"NOT FOUND")</f>
        <v>5.24</v>
      </c>
      <c r="G2225" t="str" cm="1">
        <f t="array" ref="G2225">_xlfn.XLOOKUP(A2225,$A$2:$A$2336,Table2[Heart Issues],"NOT FOUND")</f>
        <v>yes</v>
      </c>
      <c r="H2225" t="str" cm="1">
        <f t="array" ref="H2225">_xlfn.XLOOKUP(A2225,$A$2:$A$2336,Table2[Any Transplants],"NOT FOUND")</f>
        <v>No</v>
      </c>
      <c r="I2225" t="str" cm="1">
        <f t="array" ref="I2225">_xlfn.XLOOKUP(A2225,$A$2:$A$2336,Table2[Cancer history],"NOT FOUND")</f>
        <v>No</v>
      </c>
      <c r="J2225" t="str">
        <f>_xlfn.XLOOKUP(A2225,Table3[customer_no],Table3[month],"NOT FOUND")</f>
        <v>Aug</v>
      </c>
      <c r="K2225" s="7">
        <f>_xlfn.XLOOKUP(A2225,Table3[customer_no],Table3[year_average],"NOT FOUND")</f>
        <v>2001</v>
      </c>
      <c r="L2225" cm="1">
        <f t="array" ref="L2225">_xlfn.XLOOKUP(A2225,Table3[customer_no],'Hospitalisation Details'!$D$2:$D$2344,"NOT FOUND")</f>
        <v>25</v>
      </c>
      <c r="M2225" s="33">
        <f>_xlfn.XLOOKUP(A2225,Table3[customer_no],Table3[dd/mm/yy],"NOT FOUND")</f>
        <v>37128</v>
      </c>
      <c r="N2225">
        <f>_xlfn.XLOOKUP(A2225,Table3[customer_no],Table3[age],"NOT FOUND")</f>
        <v>21</v>
      </c>
      <c r="O2225" cm="1">
        <f t="array" ref="O2225">_xlfn.XLOOKUP(A2225,Table3[customer_no],'Hospitalisation Details'!$E$2:$E$2344,"NOT FOUND")</f>
        <v>0</v>
      </c>
      <c r="P2225" t="str">
        <f>_xlfn.XLOOKUP(A2225,Table3[customer_no],Table3[hsplt_handled],"NOT FOUND")</f>
        <v>tier - 2</v>
      </c>
      <c r="Q2225" t="str">
        <f>_xlfn.XLOOKUP(A2225,Table3[customer_no],Table3[city_handled],"NOT FOUND")</f>
        <v>tier - 3</v>
      </c>
      <c r="R2225" t="str">
        <f>_xlfn.XLOOKUP(A2225,Table3[customer_no],Table3[state_id],"NOT FOUND")</f>
        <v>R1013</v>
      </c>
      <c r="S2225" s="34" cm="1">
        <f t="array" ref="S2225">_xlfn.XLOOKUP(A2225,Table3[customer_no],'Hospitalisation Details'!$F$2:$F$2344,"NOT FOUND")</f>
        <v>1515.34</v>
      </c>
      <c r="T2225" t="str">
        <f>_xlfn.XLOOKUP(A2225,Table2[Customer ID],Table2[BMI_category],"NOT FOUND")</f>
        <v>Normal Weight</v>
      </c>
      <c r="U2225" s="7">
        <f>_xlfn.XLOOKUP(A2225,Table2[Customer ID],Table2[no of surgery],"NOT FOUND")</f>
        <v>0</v>
      </c>
      <c r="V2225" t="str">
        <f>_xlfn.XLOOKUP(A2225,Table2[Customer ID],Table2[smoker_missing],"NOT FOUND")</f>
        <v>No</v>
      </c>
      <c r="W2225" t="str">
        <f t="shared" si="34"/>
        <v>Normal</v>
      </c>
      <c r="X2225" s="37">
        <f>SUM(Table5[[#This Row],[Title]:[Diabetes Level]])</f>
        <v>40718.789999999994</v>
      </c>
    </row>
    <row r="2226" spans="1:24" x14ac:dyDescent="0.25">
      <c r="A2226" t="s">
        <v>133</v>
      </c>
      <c r="B2226" t="str">
        <f>VLOOKUP(A2226,'Customer Names'!$A$2:$E$2336,3,FALSE)</f>
        <v>Mr.</v>
      </c>
      <c r="C2226" t="str">
        <f>_xlfn.XLOOKUP(A2226,$A$2:$A$2336,'Customer Names'!$D$2:$D$2336,"NOT FOUND")</f>
        <v>Pat</v>
      </c>
      <c r="D2226" t="str">
        <f>_xlfn.XLOOKUP(A2226,$A$2:$A$2336,'Customer Names'!$E$2:$E$2336,"NOT FOUND")</f>
        <v>Benson</v>
      </c>
      <c r="E2226" cm="1">
        <f t="array" ref="E2226">_xlfn.XLOOKUP(A2226,$A$2:$A$2336,Table2[BMI],"NOT FOUND")</f>
        <v>18.36</v>
      </c>
      <c r="F2226" cm="1">
        <f t="array" ref="F2226">_xlfn.XLOOKUP(A2226,$A$2:$A$2336,Table2[HBA1C],"NOT FOUND")</f>
        <v>5.96</v>
      </c>
      <c r="G2226" t="str" cm="1">
        <f t="array" ref="G2226">_xlfn.XLOOKUP(A2226,$A$2:$A$2336,Table2[Heart Issues],"NOT FOUND")</f>
        <v>No</v>
      </c>
      <c r="H2226" t="str" cm="1">
        <f t="array" ref="H2226">_xlfn.XLOOKUP(A2226,$A$2:$A$2336,Table2[Any Transplants],"NOT FOUND")</f>
        <v>No</v>
      </c>
      <c r="I2226" t="str" cm="1">
        <f t="array" ref="I2226">_xlfn.XLOOKUP(A2226,$A$2:$A$2336,Table2[Cancer history],"NOT FOUND")</f>
        <v>No</v>
      </c>
      <c r="J2226" t="str">
        <f>_xlfn.XLOOKUP(A2226,Table3[customer_no],Table3[month],"NOT FOUND")</f>
        <v>Jun</v>
      </c>
      <c r="K2226" s="7">
        <f>_xlfn.XLOOKUP(A2226,Table3[customer_no],Table3[year_average],"NOT FOUND")</f>
        <v>1998</v>
      </c>
      <c r="L2226" cm="1">
        <f t="array" ref="L2226">_xlfn.XLOOKUP(A2226,Table3[customer_no],'Hospitalisation Details'!$D$2:$D$2344,"NOT FOUND")</f>
        <v>19</v>
      </c>
      <c r="M2226" s="33">
        <f>_xlfn.XLOOKUP(A2226,Table3[customer_no],Table3[dd/mm/yy],"NOT FOUND")</f>
        <v>35965</v>
      </c>
      <c r="N2226">
        <f>_xlfn.XLOOKUP(A2226,Table3[customer_no],Table3[age],"NOT FOUND")</f>
        <v>24</v>
      </c>
      <c r="O2226" cm="1">
        <f t="array" ref="O2226">_xlfn.XLOOKUP(A2226,Table3[customer_no],'Hospitalisation Details'!$E$2:$E$2344,"NOT FOUND")</f>
        <v>0</v>
      </c>
      <c r="P2226" t="str">
        <f>_xlfn.XLOOKUP(A2226,Table3[customer_no],Table3[hsplt_handled],"NOT FOUND")</f>
        <v>tier - 2</v>
      </c>
      <c r="Q2226" t="str">
        <f>_xlfn.XLOOKUP(A2226,Table3[customer_no],Table3[city_handled],"NOT FOUND")</f>
        <v>tier - 2</v>
      </c>
      <c r="R2226" t="str">
        <f>_xlfn.XLOOKUP(A2226,Table3[customer_no],Table3[state_id],"NOT FOUND")</f>
        <v>R1013</v>
      </c>
      <c r="S2226" s="34" cm="1">
        <f t="array" ref="S2226">_xlfn.XLOOKUP(A2226,Table3[customer_no],'Hospitalisation Details'!$F$2:$F$2344,"NOT FOUND")</f>
        <v>1497</v>
      </c>
      <c r="T2226" t="str">
        <f>_xlfn.XLOOKUP(A2226,Table2[Customer ID],Table2[BMI_category],"NOT FOUND")</f>
        <v>Underweight</v>
      </c>
      <c r="U2226" s="7">
        <f>_xlfn.XLOOKUP(A2226,Table2[Customer ID],Table2[no of surgery],"NOT FOUND")</f>
        <v>1</v>
      </c>
      <c r="V2226" t="str">
        <f>_xlfn.XLOOKUP(A2226,Table2[Customer ID],Table2[smoker_missing],"NOT FOUND")</f>
        <v>No</v>
      </c>
      <c r="W2226" t="str">
        <f t="shared" si="34"/>
        <v>Prediabetes</v>
      </c>
      <c r="X2226" s="37">
        <f>SUM(Table5[[#This Row],[Title]:[Diabetes Level]])</f>
        <v>39528.32</v>
      </c>
    </row>
    <row r="2227" spans="1:24" x14ac:dyDescent="0.25">
      <c r="A2227" t="s">
        <v>132</v>
      </c>
      <c r="B2227" t="str">
        <f>VLOOKUP(A2227,'Customer Names'!$A$2:$E$2336,3,FALSE)</f>
        <v>Ms.</v>
      </c>
      <c r="C2227" t="str">
        <f>_xlfn.XLOOKUP(A2227,$A$2:$A$2336,'Customer Names'!$D$2:$D$2336,"NOT FOUND")</f>
        <v>Ashley</v>
      </c>
      <c r="D2227" t="str">
        <f>_xlfn.XLOOKUP(A2227,$A$2:$A$2336,'Customer Names'!$E$2:$E$2336,"NOT FOUND")</f>
        <v>Horton</v>
      </c>
      <c r="E2227" cm="1">
        <f t="array" ref="E2227">_xlfn.XLOOKUP(A2227,$A$2:$A$2336,Table2[BMI],"NOT FOUND")</f>
        <v>15.92</v>
      </c>
      <c r="F2227" cm="1">
        <f t="array" ref="F2227">_xlfn.XLOOKUP(A2227,$A$2:$A$2336,Table2[HBA1C],"NOT FOUND")</f>
        <v>4.76</v>
      </c>
      <c r="G2227" t="str" cm="1">
        <f t="array" ref="G2227">_xlfn.XLOOKUP(A2227,$A$2:$A$2336,Table2[Heart Issues],"NOT FOUND")</f>
        <v>yes</v>
      </c>
      <c r="H2227" t="str" cm="1">
        <f t="array" ref="H2227">_xlfn.XLOOKUP(A2227,$A$2:$A$2336,Table2[Any Transplants],"NOT FOUND")</f>
        <v>No</v>
      </c>
      <c r="I2227" t="str" cm="1">
        <f t="array" ref="I2227">_xlfn.XLOOKUP(A2227,$A$2:$A$2336,Table2[Cancer history],"NOT FOUND")</f>
        <v>No</v>
      </c>
      <c r="J2227" t="str">
        <f>_xlfn.XLOOKUP(A2227,Table3[customer_no],Table3[month],"NOT FOUND")</f>
        <v>Oct</v>
      </c>
      <c r="K2227" s="7">
        <f>_xlfn.XLOOKUP(A2227,Table3[customer_no],Table3[year_average],"NOT FOUND")</f>
        <v>1995</v>
      </c>
      <c r="L2227" cm="1">
        <f t="array" ref="L2227">_xlfn.XLOOKUP(A2227,Table3[customer_no],'Hospitalisation Details'!$D$2:$D$2344,"NOT FOUND")</f>
        <v>7</v>
      </c>
      <c r="M2227" s="33">
        <f>_xlfn.XLOOKUP(A2227,Table3[customer_no],Table3[dd/mm/yy],"NOT FOUND")</f>
        <v>34979</v>
      </c>
      <c r="N2227">
        <f>_xlfn.XLOOKUP(A2227,Table3[customer_no],Table3[age],"NOT FOUND")</f>
        <v>27</v>
      </c>
      <c r="O2227" cm="1">
        <f t="array" ref="O2227">_xlfn.XLOOKUP(A2227,Table3[customer_no],'Hospitalisation Details'!$E$2:$E$2344,"NOT FOUND")</f>
        <v>0</v>
      </c>
      <c r="P2227" t="str">
        <f>_xlfn.XLOOKUP(A2227,Table3[customer_no],Table3[hsplt_handled],"NOT FOUND")</f>
        <v>tier - 2</v>
      </c>
      <c r="Q2227" t="str">
        <f>_xlfn.XLOOKUP(A2227,Table3[customer_no],Table3[city_handled],"NOT FOUND")</f>
        <v>tier - 3</v>
      </c>
      <c r="R2227" t="str">
        <f>_xlfn.XLOOKUP(A2227,Table3[customer_no],Table3[state_id],"NOT FOUND")</f>
        <v>R1013</v>
      </c>
      <c r="S2227" s="34" cm="1">
        <f t="array" ref="S2227">_xlfn.XLOOKUP(A2227,Table3[customer_no],'Hospitalisation Details'!$F$2:$F$2344,"NOT FOUND")</f>
        <v>1493</v>
      </c>
      <c r="T2227" t="str">
        <f>_xlfn.XLOOKUP(A2227,Table2[Customer ID],Table2[BMI_category],"NOT FOUND")</f>
        <v>Underweight</v>
      </c>
      <c r="U2227" s="7">
        <f>_xlfn.XLOOKUP(A2227,Table2[Customer ID],Table2[no of surgery],"NOT FOUND")</f>
        <v>1</v>
      </c>
      <c r="V2227" t="str">
        <f>_xlfn.XLOOKUP(A2227,Table2[Customer ID],Table2[smoker_missing],"NOT FOUND")</f>
        <v>No</v>
      </c>
      <c r="W2227" t="str">
        <f t="shared" si="34"/>
        <v>Normal</v>
      </c>
      <c r="X2227" s="37">
        <f>SUM(Table5[[#This Row],[Title]:[Diabetes Level]])</f>
        <v>38522.68</v>
      </c>
    </row>
    <row r="2228" spans="1:24" x14ac:dyDescent="0.25">
      <c r="A2228" t="s">
        <v>131</v>
      </c>
      <c r="B2228" t="str">
        <f>VLOOKUP(A2228,'Customer Names'!$A$2:$E$2336,3,FALSE)</f>
        <v>Ms.</v>
      </c>
      <c r="C2228" t="str">
        <f>_xlfn.XLOOKUP(A2228,$A$2:$A$2336,'Customer Names'!$D$2:$D$2336,"NOT FOUND")</f>
        <v>Elizabeth A.</v>
      </c>
      <c r="D2228" t="str">
        <f>_xlfn.XLOOKUP(A2228,$A$2:$A$2336,'Customer Names'!$E$2:$E$2336,"NOT FOUND")</f>
        <v>McGraw</v>
      </c>
      <c r="E2228" cm="1">
        <f t="array" ref="E2228">_xlfn.XLOOKUP(A2228,$A$2:$A$2336,Table2[BMI],"NOT FOUND")</f>
        <v>15.17</v>
      </c>
      <c r="F2228" cm="1">
        <f t="array" ref="F2228">_xlfn.XLOOKUP(A2228,$A$2:$A$2336,Table2[HBA1C],"NOT FOUND")</f>
        <v>4.3</v>
      </c>
      <c r="G2228" t="str" cm="1">
        <f t="array" ref="G2228">_xlfn.XLOOKUP(A2228,$A$2:$A$2336,Table2[Heart Issues],"NOT FOUND")</f>
        <v>yes</v>
      </c>
      <c r="H2228" t="str" cm="1">
        <f t="array" ref="H2228">_xlfn.XLOOKUP(A2228,$A$2:$A$2336,Table2[Any Transplants],"NOT FOUND")</f>
        <v>No</v>
      </c>
      <c r="I2228" t="str" cm="1">
        <f t="array" ref="I2228">_xlfn.XLOOKUP(A2228,$A$2:$A$2336,Table2[Cancer history],"NOT FOUND")</f>
        <v>Yes</v>
      </c>
      <c r="J2228" t="str">
        <f>_xlfn.XLOOKUP(A2228,Table3[customer_no],Table3[month],"NOT FOUND")</f>
        <v>Jun</v>
      </c>
      <c r="K2228" s="7">
        <f>_xlfn.XLOOKUP(A2228,Table3[customer_no],Table3[year_average],"NOT FOUND")</f>
        <v>1997</v>
      </c>
      <c r="L2228" cm="1">
        <f t="array" ref="L2228">_xlfn.XLOOKUP(A2228,Table3[customer_no],'Hospitalisation Details'!$D$2:$D$2344,"NOT FOUND")</f>
        <v>9</v>
      </c>
      <c r="M2228" s="33">
        <f>_xlfn.XLOOKUP(A2228,Table3[customer_no],Table3[dd/mm/yy],"NOT FOUND")</f>
        <v>35590</v>
      </c>
      <c r="N2228">
        <f>_xlfn.XLOOKUP(A2228,Table3[customer_no],Table3[age],"NOT FOUND")</f>
        <v>25</v>
      </c>
      <c r="O2228" cm="1">
        <f t="array" ref="O2228">_xlfn.XLOOKUP(A2228,Table3[customer_no],'Hospitalisation Details'!$E$2:$E$2344,"NOT FOUND")</f>
        <v>0</v>
      </c>
      <c r="P2228" t="str">
        <f>_xlfn.XLOOKUP(A2228,Table3[customer_no],Table3[hsplt_handled],"NOT FOUND")</f>
        <v>tier - 2</v>
      </c>
      <c r="Q2228" t="str">
        <f>_xlfn.XLOOKUP(A2228,Table3[customer_no],Table3[city_handled],"NOT FOUND")</f>
        <v>tier - 1</v>
      </c>
      <c r="R2228" t="str">
        <f>_xlfn.XLOOKUP(A2228,Table3[customer_no],Table3[state_id],"NOT FOUND")</f>
        <v>R1012</v>
      </c>
      <c r="S2228" s="34" cm="1">
        <f t="array" ref="S2228">_xlfn.XLOOKUP(A2228,Table3[customer_no],'Hospitalisation Details'!$F$2:$F$2344,"NOT FOUND")</f>
        <v>1481</v>
      </c>
      <c r="T2228" t="str">
        <f>_xlfn.XLOOKUP(A2228,Table2[Customer ID],Table2[BMI_category],"NOT FOUND")</f>
        <v>Underweight</v>
      </c>
      <c r="U2228" s="7">
        <f>_xlfn.XLOOKUP(A2228,Table2[Customer ID],Table2[no of surgery],"NOT FOUND")</f>
        <v>1</v>
      </c>
      <c r="V2228" t="str">
        <f>_xlfn.XLOOKUP(A2228,Table2[Customer ID],Table2[smoker_missing],"NOT FOUND")</f>
        <v>No</v>
      </c>
      <c r="W2228" t="str">
        <f t="shared" si="34"/>
        <v>Normal</v>
      </c>
      <c r="X2228" s="37">
        <f>SUM(Table5[[#This Row],[Title]:[Diabetes Level]])</f>
        <v>39122.47</v>
      </c>
    </row>
    <row r="2229" spans="1:24" x14ac:dyDescent="0.25">
      <c r="A2229" t="s">
        <v>130</v>
      </c>
      <c r="B2229" t="str">
        <f>VLOOKUP(A2229,'Customer Names'!$A$2:$E$2336,3,FALSE)</f>
        <v>Ms.</v>
      </c>
      <c r="C2229" t="str">
        <f>_xlfn.XLOOKUP(A2229,$A$2:$A$2336,'Customer Names'!$D$2:$D$2336,"NOT FOUND")</f>
        <v>Rebecca M.</v>
      </c>
      <c r="D2229" t="str">
        <f>_xlfn.XLOOKUP(A2229,$A$2:$A$2336,'Customer Names'!$E$2:$E$2336,"NOT FOUND")</f>
        <v>Beaulne</v>
      </c>
      <c r="E2229" cm="1">
        <f t="array" ref="E2229">_xlfn.XLOOKUP(A2229,$A$2:$A$2336,Table2[BMI],"NOT FOUND")</f>
        <v>16.63</v>
      </c>
      <c r="F2229" cm="1">
        <f t="array" ref="F2229">_xlfn.XLOOKUP(A2229,$A$2:$A$2336,Table2[HBA1C],"NOT FOUND")</f>
        <v>4.5</v>
      </c>
      <c r="G2229" t="str" cm="1">
        <f t="array" ref="G2229">_xlfn.XLOOKUP(A2229,$A$2:$A$2336,Table2[Heart Issues],"NOT FOUND")</f>
        <v>No</v>
      </c>
      <c r="H2229" t="str" cm="1">
        <f t="array" ref="H2229">_xlfn.XLOOKUP(A2229,$A$2:$A$2336,Table2[Any Transplants],"NOT FOUND")</f>
        <v>No</v>
      </c>
      <c r="I2229" t="str" cm="1">
        <f t="array" ref="I2229">_xlfn.XLOOKUP(A2229,$A$2:$A$2336,Table2[Cancer history],"NOT FOUND")</f>
        <v>No</v>
      </c>
      <c r="J2229" t="str">
        <f>_xlfn.XLOOKUP(A2229,Table3[customer_no],Table3[month],"NOT FOUND")</f>
        <v>Dec</v>
      </c>
      <c r="K2229" s="7">
        <f>_xlfn.XLOOKUP(A2229,Table3[customer_no],Table3[year_average],"NOT FOUND")</f>
        <v>1998</v>
      </c>
      <c r="L2229" cm="1">
        <f t="array" ref="L2229">_xlfn.XLOOKUP(A2229,Table3[customer_no],'Hospitalisation Details'!$D$2:$D$2344,"NOT FOUND")</f>
        <v>7</v>
      </c>
      <c r="M2229" s="33">
        <f>_xlfn.XLOOKUP(A2229,Table3[customer_no],Table3[dd/mm/yy],"NOT FOUND")</f>
        <v>36136</v>
      </c>
      <c r="N2229">
        <f>_xlfn.XLOOKUP(A2229,Table3[customer_no],Table3[age],"NOT FOUND")</f>
        <v>24</v>
      </c>
      <c r="O2229" cm="1">
        <f t="array" ref="O2229">_xlfn.XLOOKUP(A2229,Table3[customer_no],'Hospitalisation Details'!$E$2:$E$2344,"NOT FOUND")</f>
        <v>0</v>
      </c>
      <c r="P2229" t="str">
        <f>_xlfn.XLOOKUP(A2229,Table3[customer_no],Table3[hsplt_handled],"NOT FOUND")</f>
        <v>tier - 2</v>
      </c>
      <c r="Q2229" t="str">
        <f>_xlfn.XLOOKUP(A2229,Table3[customer_no],Table3[city_handled],"NOT FOUND")</f>
        <v>tier - 1</v>
      </c>
      <c r="R2229" t="str">
        <f>_xlfn.XLOOKUP(A2229,Table3[customer_no],Table3[state_id],"NOT FOUND")</f>
        <v>R1013</v>
      </c>
      <c r="S2229" s="34" cm="1">
        <f t="array" ref="S2229">_xlfn.XLOOKUP(A2229,Table3[customer_no],'Hospitalisation Details'!$F$2:$F$2344,"NOT FOUND")</f>
        <v>1477</v>
      </c>
      <c r="T2229" t="str">
        <f>_xlfn.XLOOKUP(A2229,Table2[Customer ID],Table2[BMI_category],"NOT FOUND")</f>
        <v>Underweight</v>
      </c>
      <c r="U2229" s="7">
        <f>_xlfn.XLOOKUP(A2229,Table2[Customer ID],Table2[no of surgery],"NOT FOUND")</f>
        <v>1</v>
      </c>
      <c r="V2229" t="str">
        <f>_xlfn.XLOOKUP(A2229,Table2[Customer ID],Table2[smoker_missing],"NOT FOUND")</f>
        <v>No</v>
      </c>
      <c r="W2229" t="str">
        <f t="shared" si="34"/>
        <v>Normal</v>
      </c>
      <c r="X2229" s="37">
        <f>SUM(Table5[[#This Row],[Title]:[Diabetes Level]])</f>
        <v>39664.129999999997</v>
      </c>
    </row>
    <row r="2230" spans="1:24" x14ac:dyDescent="0.25">
      <c r="A2230" t="s">
        <v>129</v>
      </c>
      <c r="B2230" t="str">
        <f>VLOOKUP(A2230,'Customer Names'!$A$2:$E$2336,3,FALSE)</f>
        <v>Ms.</v>
      </c>
      <c r="C2230" t="str">
        <f>_xlfn.XLOOKUP(A2230,$A$2:$A$2336,'Customer Names'!$D$2:$D$2336,"NOT FOUND")</f>
        <v>Ruth</v>
      </c>
      <c r="D2230" t="str">
        <f>_xlfn.XLOOKUP(A2230,$A$2:$A$2336,'Customer Names'!$E$2:$E$2336,"NOT FOUND")</f>
        <v>Lunz</v>
      </c>
      <c r="E2230" cm="1">
        <f t="array" ref="E2230">_xlfn.XLOOKUP(A2230,$A$2:$A$2336,Table2[BMI],"NOT FOUND")</f>
        <v>19.39</v>
      </c>
      <c r="F2230" cm="1">
        <f t="array" ref="F2230">_xlfn.XLOOKUP(A2230,$A$2:$A$2336,Table2[HBA1C],"NOT FOUND")</f>
        <v>5.59</v>
      </c>
      <c r="G2230" t="str" cm="1">
        <f t="array" ref="G2230">_xlfn.XLOOKUP(A2230,$A$2:$A$2336,Table2[Heart Issues],"NOT FOUND")</f>
        <v>No</v>
      </c>
      <c r="H2230" t="str" cm="1">
        <f t="array" ref="H2230">_xlfn.XLOOKUP(A2230,$A$2:$A$2336,Table2[Any Transplants],"NOT FOUND")</f>
        <v>No</v>
      </c>
      <c r="I2230" t="str" cm="1">
        <f t="array" ref="I2230">_xlfn.XLOOKUP(A2230,$A$2:$A$2336,Table2[Cancer history],"NOT FOUND")</f>
        <v>Yes</v>
      </c>
      <c r="J2230" t="str">
        <f>_xlfn.XLOOKUP(A2230,Table3[customer_no],Table3[month],"NOT FOUND")</f>
        <v>Jun</v>
      </c>
      <c r="K2230" s="7">
        <f>_xlfn.XLOOKUP(A2230,Table3[customer_no],Table3[year_average],"NOT FOUND")</f>
        <v>2003</v>
      </c>
      <c r="L2230" cm="1">
        <f t="array" ref="L2230">_xlfn.XLOOKUP(A2230,Table3[customer_no],'Hospitalisation Details'!$D$2:$D$2344,"NOT FOUND")</f>
        <v>20</v>
      </c>
      <c r="M2230" s="33">
        <f>_xlfn.XLOOKUP(A2230,Table3[customer_no],Table3[dd/mm/yy],"NOT FOUND")</f>
        <v>37792</v>
      </c>
      <c r="N2230">
        <f>_xlfn.XLOOKUP(A2230,Table3[customer_no],Table3[age],"NOT FOUND")</f>
        <v>19</v>
      </c>
      <c r="O2230" cm="1">
        <f t="array" ref="O2230">_xlfn.XLOOKUP(A2230,Table3[customer_no],'Hospitalisation Details'!$E$2:$E$2344,"NOT FOUND")</f>
        <v>0</v>
      </c>
      <c r="P2230" t="str">
        <f>_xlfn.XLOOKUP(A2230,Table3[customer_no],Table3[hsplt_handled],"NOT FOUND")</f>
        <v>tier - 2</v>
      </c>
      <c r="Q2230" t="str">
        <f>_xlfn.XLOOKUP(A2230,Table3[customer_no],Table3[city_handled],"NOT FOUND")</f>
        <v>tier - 2</v>
      </c>
      <c r="R2230" t="str">
        <f>_xlfn.XLOOKUP(A2230,Table3[customer_no],Table3[state_id],"NOT FOUND")</f>
        <v>R1013</v>
      </c>
      <c r="S2230" s="34" cm="1">
        <f t="array" ref="S2230">_xlfn.XLOOKUP(A2230,Table3[customer_no],'Hospitalisation Details'!$F$2:$F$2344,"NOT FOUND")</f>
        <v>1467</v>
      </c>
      <c r="T2230" t="str">
        <f>_xlfn.XLOOKUP(A2230,Table2[Customer ID],Table2[BMI_category],"NOT FOUND")</f>
        <v>Normal Weight</v>
      </c>
      <c r="U2230" s="7">
        <f>_xlfn.XLOOKUP(A2230,Table2[Customer ID],Table2[no of surgery],"NOT FOUND")</f>
        <v>1</v>
      </c>
      <c r="V2230" t="str">
        <f>_xlfn.XLOOKUP(A2230,Table2[Customer ID],Table2[smoker_missing],"NOT FOUND")</f>
        <v>No</v>
      </c>
      <c r="W2230" t="str">
        <f t="shared" si="34"/>
        <v>Normal</v>
      </c>
      <c r="X2230" s="37">
        <f>SUM(Table5[[#This Row],[Title]:[Diabetes Level]])</f>
        <v>41326.980000000003</v>
      </c>
    </row>
    <row r="2231" spans="1:24" x14ac:dyDescent="0.25">
      <c r="A2231" t="s">
        <v>128</v>
      </c>
      <c r="B2231" t="str">
        <f>VLOOKUP(A2231,'Customer Names'!$A$2:$E$2336,3,FALSE)</f>
        <v>Mr.</v>
      </c>
      <c r="C2231" t="str">
        <f>_xlfn.XLOOKUP(A2231,$A$2:$A$2336,'Customer Names'!$D$2:$D$2336,"NOT FOUND")</f>
        <v>Gregory S</v>
      </c>
      <c r="D2231" t="str">
        <f>_xlfn.XLOOKUP(A2231,$A$2:$A$2336,'Customer Names'!$E$2:$E$2336,"NOT FOUND")</f>
        <v>Kyle</v>
      </c>
      <c r="E2231" cm="1">
        <f t="array" ref="E2231">_xlfn.XLOOKUP(A2231,$A$2:$A$2336,Table2[BMI],"NOT FOUND")</f>
        <v>17.34</v>
      </c>
      <c r="F2231" cm="1">
        <f t="array" ref="F2231">_xlfn.XLOOKUP(A2231,$A$2:$A$2336,Table2[HBA1C],"NOT FOUND")</f>
        <v>6.29</v>
      </c>
      <c r="G2231" t="str" cm="1">
        <f t="array" ref="G2231">_xlfn.XLOOKUP(A2231,$A$2:$A$2336,Table2[Heart Issues],"NOT FOUND")</f>
        <v>yes</v>
      </c>
      <c r="H2231" t="str" cm="1">
        <f t="array" ref="H2231">_xlfn.XLOOKUP(A2231,$A$2:$A$2336,Table2[Any Transplants],"NOT FOUND")</f>
        <v>No</v>
      </c>
      <c r="I2231" t="str" cm="1">
        <f t="array" ref="I2231">_xlfn.XLOOKUP(A2231,$A$2:$A$2336,Table2[Cancer history],"NOT FOUND")</f>
        <v>Yes</v>
      </c>
      <c r="J2231" t="str">
        <f>_xlfn.XLOOKUP(A2231,Table3[customer_no],Table3[month],"NOT FOUND")</f>
        <v>Jun</v>
      </c>
      <c r="K2231" s="7">
        <f>_xlfn.XLOOKUP(A2231,Table3[customer_no],Table3[year_average],"NOT FOUND")</f>
        <v>1997</v>
      </c>
      <c r="L2231" cm="1">
        <f t="array" ref="L2231">_xlfn.XLOOKUP(A2231,Table3[customer_no],'Hospitalisation Details'!$D$2:$D$2344,"NOT FOUND")</f>
        <v>19</v>
      </c>
      <c r="M2231" s="33">
        <f>_xlfn.XLOOKUP(A2231,Table3[customer_no],Table3[dd/mm/yy],"NOT FOUND")</f>
        <v>35600</v>
      </c>
      <c r="N2231">
        <f>_xlfn.XLOOKUP(A2231,Table3[customer_no],Table3[age],"NOT FOUND")</f>
        <v>25</v>
      </c>
      <c r="O2231" cm="1">
        <f t="array" ref="O2231">_xlfn.XLOOKUP(A2231,Table3[customer_no],'Hospitalisation Details'!$E$2:$E$2344,"NOT FOUND")</f>
        <v>0</v>
      </c>
      <c r="P2231" t="str">
        <f>_xlfn.XLOOKUP(A2231,Table3[customer_no],Table3[hsplt_handled],"NOT FOUND")</f>
        <v>tier - 2</v>
      </c>
      <c r="Q2231" t="str">
        <f>_xlfn.XLOOKUP(A2231,Table3[customer_no],Table3[city_handled],"NOT FOUND")</f>
        <v>tier - 1</v>
      </c>
      <c r="R2231" t="str">
        <f>_xlfn.XLOOKUP(A2231,Table3[customer_no],Table3[state_id],"NOT FOUND")</f>
        <v>R1013</v>
      </c>
      <c r="S2231" s="34" cm="1">
        <f t="array" ref="S2231">_xlfn.XLOOKUP(A2231,Table3[customer_no],'Hospitalisation Details'!$F$2:$F$2344,"NOT FOUND")</f>
        <v>1445</v>
      </c>
      <c r="T2231" t="str">
        <f>_xlfn.XLOOKUP(A2231,Table2[Customer ID],Table2[BMI_category],"NOT FOUND")</f>
        <v>Underweight</v>
      </c>
      <c r="U2231" s="7">
        <f>_xlfn.XLOOKUP(A2231,Table2[Customer ID],Table2[no of surgery],"NOT FOUND")</f>
        <v>1</v>
      </c>
      <c r="V2231" t="str">
        <f>_xlfn.XLOOKUP(A2231,Table2[Customer ID],Table2[smoker_missing],"NOT FOUND")</f>
        <v>No</v>
      </c>
      <c r="W2231" t="str">
        <f t="shared" si="34"/>
        <v>Prediabetes</v>
      </c>
      <c r="X2231" s="37">
        <f>SUM(Table5[[#This Row],[Title]:[Diabetes Level]])</f>
        <v>39110.629999999997</v>
      </c>
    </row>
    <row r="2232" spans="1:24" x14ac:dyDescent="0.25">
      <c r="A2232" t="s">
        <v>127</v>
      </c>
      <c r="B2232" t="str">
        <f>VLOOKUP(A2232,'Customer Names'!$A$2:$E$2336,3,FALSE)</f>
        <v>Ms.</v>
      </c>
      <c r="C2232" t="str">
        <f>_xlfn.XLOOKUP(A2232,$A$2:$A$2336,'Customer Names'!$D$2:$D$2336,"NOT FOUND")</f>
        <v>Alexandra S</v>
      </c>
      <c r="D2232" t="str">
        <f>_xlfn.XLOOKUP(A2232,$A$2:$A$2336,'Customer Names'!$E$2:$E$2336,"NOT FOUND")</f>
        <v>Brackenwagen</v>
      </c>
      <c r="E2232" cm="1">
        <f t="array" ref="E2232">_xlfn.XLOOKUP(A2232,$A$2:$A$2336,Table2[BMI],"NOT FOUND")</f>
        <v>17.940000000000001</v>
      </c>
      <c r="F2232" cm="1">
        <f t="array" ref="F2232">_xlfn.XLOOKUP(A2232,$A$2:$A$2336,Table2[HBA1C],"NOT FOUND")</f>
        <v>4.1900000000000004</v>
      </c>
      <c r="G2232" t="str" cm="1">
        <f t="array" ref="G2232">_xlfn.XLOOKUP(A2232,$A$2:$A$2336,Table2[Heart Issues],"NOT FOUND")</f>
        <v>No</v>
      </c>
      <c r="H2232" t="str" cm="1">
        <f t="array" ref="H2232">_xlfn.XLOOKUP(A2232,$A$2:$A$2336,Table2[Any Transplants],"NOT FOUND")</f>
        <v>yes</v>
      </c>
      <c r="I2232" t="str" cm="1">
        <f t="array" ref="I2232">_xlfn.XLOOKUP(A2232,$A$2:$A$2336,Table2[Cancer history],"NOT FOUND")</f>
        <v>No</v>
      </c>
      <c r="J2232" t="str">
        <f>_xlfn.XLOOKUP(A2232,Table3[customer_no],Table3[month],"NOT FOUND")</f>
        <v>Sep</v>
      </c>
      <c r="K2232" s="7">
        <f>_xlfn.XLOOKUP(A2232,Table3[customer_no],Table3[year_average],"NOT FOUND")</f>
        <v>2000</v>
      </c>
      <c r="L2232" cm="1">
        <f t="array" ref="L2232">_xlfn.XLOOKUP(A2232,Table3[customer_no],'Hospitalisation Details'!$D$2:$D$2344,"NOT FOUND")</f>
        <v>1</v>
      </c>
      <c r="M2232" s="33">
        <f>_xlfn.XLOOKUP(A2232,Table3[customer_no],Table3[dd/mm/yy],"NOT FOUND")</f>
        <v>36770</v>
      </c>
      <c r="N2232">
        <f>_xlfn.XLOOKUP(A2232,Table3[customer_no],Table3[age],"NOT FOUND")</f>
        <v>22</v>
      </c>
      <c r="O2232" cm="1">
        <f t="array" ref="O2232">_xlfn.XLOOKUP(A2232,Table3[customer_no],'Hospitalisation Details'!$E$2:$E$2344,"NOT FOUND")</f>
        <v>0</v>
      </c>
      <c r="P2232" t="str">
        <f>_xlfn.XLOOKUP(A2232,Table3[customer_no],Table3[hsplt_handled],"NOT FOUND")</f>
        <v>tier - 2</v>
      </c>
      <c r="Q2232" t="str">
        <f>_xlfn.XLOOKUP(A2232,Table3[customer_no],Table3[city_handled],"NOT FOUND")</f>
        <v>tier - 2</v>
      </c>
      <c r="R2232" t="str">
        <f>_xlfn.XLOOKUP(A2232,Table3[customer_no],Table3[state_id],"NOT FOUND")</f>
        <v>R1013</v>
      </c>
      <c r="S2232" s="34" cm="1">
        <f t="array" ref="S2232">_xlfn.XLOOKUP(A2232,Table3[customer_no],'Hospitalisation Details'!$F$2:$F$2344,"NOT FOUND")</f>
        <v>1438</v>
      </c>
      <c r="T2232" t="str">
        <f>_xlfn.XLOOKUP(A2232,Table2[Customer ID],Table2[BMI_category],"NOT FOUND")</f>
        <v>Underweight</v>
      </c>
      <c r="U2232" s="7">
        <f>_xlfn.XLOOKUP(A2232,Table2[Customer ID],Table2[no of surgery],"NOT FOUND")</f>
        <v>1</v>
      </c>
      <c r="V2232" t="str">
        <f>_xlfn.XLOOKUP(A2232,Table2[Customer ID],Table2[smoker_missing],"NOT FOUND")</f>
        <v>No</v>
      </c>
      <c r="W2232" t="str">
        <f t="shared" si="34"/>
        <v>Normal</v>
      </c>
      <c r="X2232" s="37">
        <f>SUM(Table5[[#This Row],[Title]:[Diabetes Level]])</f>
        <v>40254.129999999997</v>
      </c>
    </row>
    <row r="2233" spans="1:24" x14ac:dyDescent="0.25">
      <c r="A2233" t="s">
        <v>126</v>
      </c>
      <c r="B2233" t="str">
        <f>VLOOKUP(A2233,'Customer Names'!$A$2:$E$2336,3,FALSE)</f>
        <v>Ms.</v>
      </c>
      <c r="C2233" t="str">
        <f>_xlfn.XLOOKUP(A2233,$A$2:$A$2336,'Customer Names'!$D$2:$D$2336,"NOT FOUND")</f>
        <v>Hillary</v>
      </c>
      <c r="D2233" t="str">
        <f>_xlfn.XLOOKUP(A2233,$A$2:$A$2336,'Customer Names'!$E$2:$E$2336,"NOT FOUND")</f>
        <v>Schmitt</v>
      </c>
      <c r="E2233" cm="1">
        <f t="array" ref="E2233">_xlfn.XLOOKUP(A2233,$A$2:$A$2336,Table2[BMI],"NOT FOUND")</f>
        <v>16.670000000000002</v>
      </c>
      <c r="F2233" cm="1">
        <f t="array" ref="F2233">_xlfn.XLOOKUP(A2233,$A$2:$A$2336,Table2[HBA1C],"NOT FOUND")</f>
        <v>4.7</v>
      </c>
      <c r="G2233" t="str" cm="1">
        <f t="array" ref="G2233">_xlfn.XLOOKUP(A2233,$A$2:$A$2336,Table2[Heart Issues],"NOT FOUND")</f>
        <v>yes</v>
      </c>
      <c r="H2233" t="str" cm="1">
        <f t="array" ref="H2233">_xlfn.XLOOKUP(A2233,$A$2:$A$2336,Table2[Any Transplants],"NOT FOUND")</f>
        <v>No</v>
      </c>
      <c r="I2233" t="str" cm="1">
        <f t="array" ref="I2233">_xlfn.XLOOKUP(A2233,$A$2:$A$2336,Table2[Cancer history],"NOT FOUND")</f>
        <v>Yes</v>
      </c>
      <c r="J2233" t="str">
        <f>_xlfn.XLOOKUP(A2233,Table3[customer_no],Table3[month],"NOT FOUND")</f>
        <v>Dec</v>
      </c>
      <c r="K2233" s="7">
        <f>_xlfn.XLOOKUP(A2233,Table3[customer_no],Table3[year_average],"NOT FOUND")</f>
        <v>1997</v>
      </c>
      <c r="L2233" cm="1">
        <f t="array" ref="L2233">_xlfn.XLOOKUP(A2233,Table3[customer_no],'Hospitalisation Details'!$D$2:$D$2344,"NOT FOUND")</f>
        <v>5</v>
      </c>
      <c r="M2233" s="33">
        <f>_xlfn.XLOOKUP(A2233,Table3[customer_no],Table3[dd/mm/yy],"NOT FOUND")</f>
        <v>35769</v>
      </c>
      <c r="N2233">
        <f>_xlfn.XLOOKUP(A2233,Table3[customer_no],Table3[age],"NOT FOUND")</f>
        <v>25</v>
      </c>
      <c r="O2233" cm="1">
        <f t="array" ref="O2233">_xlfn.XLOOKUP(A2233,Table3[customer_no],'Hospitalisation Details'!$E$2:$E$2344,"NOT FOUND")</f>
        <v>0</v>
      </c>
      <c r="P2233" t="str">
        <f>_xlfn.XLOOKUP(A2233,Table3[customer_no],Table3[hsplt_handled],"NOT FOUND")</f>
        <v>tier - 2</v>
      </c>
      <c r="Q2233" t="str">
        <f>_xlfn.XLOOKUP(A2233,Table3[customer_no],Table3[city_handled],"NOT FOUND")</f>
        <v>tier - 2</v>
      </c>
      <c r="R2233" t="str">
        <f>_xlfn.XLOOKUP(A2233,Table3[customer_no],Table3[state_id],"NOT FOUND")</f>
        <v>R1013</v>
      </c>
      <c r="S2233" s="34" cm="1">
        <f t="array" ref="S2233">_xlfn.XLOOKUP(A2233,Table3[customer_no],'Hospitalisation Details'!$F$2:$F$2344,"NOT FOUND")</f>
        <v>1422</v>
      </c>
      <c r="T2233" t="str">
        <f>_xlfn.XLOOKUP(A2233,Table2[Customer ID],Table2[BMI_category],"NOT FOUND")</f>
        <v>Underweight</v>
      </c>
      <c r="U2233" s="7">
        <f>_xlfn.XLOOKUP(A2233,Table2[Customer ID],Table2[no of surgery],"NOT FOUND")</f>
        <v>1</v>
      </c>
      <c r="V2233" t="str">
        <f>_xlfn.XLOOKUP(A2233,Table2[Customer ID],Table2[smoker_missing],"NOT FOUND")</f>
        <v>No</v>
      </c>
      <c r="W2233" t="str">
        <f t="shared" si="34"/>
        <v>Normal</v>
      </c>
      <c r="X2233" s="37">
        <f>SUM(Table5[[#This Row],[Title]:[Diabetes Level]])</f>
        <v>39240.370000000003</v>
      </c>
    </row>
    <row r="2234" spans="1:24" x14ac:dyDescent="0.25">
      <c r="A2234" t="s">
        <v>125</v>
      </c>
      <c r="B2234" t="str">
        <f>VLOOKUP(A2234,'Customer Names'!$A$2:$E$2336,3,FALSE)</f>
        <v>Ms.</v>
      </c>
      <c r="C2234" t="str">
        <f>_xlfn.XLOOKUP(A2234,$A$2:$A$2336,'Customer Names'!$D$2:$D$2336,"NOT FOUND")</f>
        <v>Amy K.</v>
      </c>
      <c r="D2234" t="str">
        <f>_xlfn.XLOOKUP(A2234,$A$2:$A$2336,'Customer Names'!$E$2:$E$2336,"NOT FOUND")</f>
        <v>Borden</v>
      </c>
      <c r="E2234" cm="1">
        <f t="array" ref="E2234">_xlfn.XLOOKUP(A2234,$A$2:$A$2336,Table2[BMI],"NOT FOUND")</f>
        <v>20.58</v>
      </c>
      <c r="F2234" cm="1">
        <f t="array" ref="F2234">_xlfn.XLOOKUP(A2234,$A$2:$A$2336,Table2[HBA1C],"NOT FOUND")</f>
        <v>5.64</v>
      </c>
      <c r="G2234" t="str" cm="1">
        <f t="array" ref="G2234">_xlfn.XLOOKUP(A2234,$A$2:$A$2336,Table2[Heart Issues],"NOT FOUND")</f>
        <v>yes</v>
      </c>
      <c r="H2234" t="str" cm="1">
        <f t="array" ref="H2234">_xlfn.XLOOKUP(A2234,$A$2:$A$2336,Table2[Any Transplants],"NOT FOUND")</f>
        <v>No</v>
      </c>
      <c r="I2234" t="str" cm="1">
        <f t="array" ref="I2234">_xlfn.XLOOKUP(A2234,$A$2:$A$2336,Table2[Cancer history],"NOT FOUND")</f>
        <v>No</v>
      </c>
      <c r="J2234" t="str">
        <f>_xlfn.XLOOKUP(A2234,Table3[customer_no],Table3[month],"NOT FOUND")</f>
        <v>Aug</v>
      </c>
      <c r="K2234" s="7">
        <f>_xlfn.XLOOKUP(A2234,Table3[customer_no],Table3[year_average],"NOT FOUND")</f>
        <v>2001</v>
      </c>
      <c r="L2234" cm="1">
        <f t="array" ref="L2234">_xlfn.XLOOKUP(A2234,Table3[customer_no],'Hospitalisation Details'!$D$2:$D$2344,"NOT FOUND")</f>
        <v>23</v>
      </c>
      <c r="M2234" s="33">
        <f>_xlfn.XLOOKUP(A2234,Table3[customer_no],Table3[dd/mm/yy],"NOT FOUND")</f>
        <v>37126</v>
      </c>
      <c r="N2234">
        <f>_xlfn.XLOOKUP(A2234,Table3[customer_no],Table3[age],"NOT FOUND")</f>
        <v>21</v>
      </c>
      <c r="O2234" cm="1">
        <f t="array" ref="O2234">_xlfn.XLOOKUP(A2234,Table3[customer_no],'Hospitalisation Details'!$E$2:$E$2344,"NOT FOUND")</f>
        <v>0</v>
      </c>
      <c r="P2234" t="str">
        <f>_xlfn.XLOOKUP(A2234,Table3[customer_no],Table3[hsplt_handled],"NOT FOUND")</f>
        <v>tier - 2</v>
      </c>
      <c r="Q2234" t="str">
        <f>_xlfn.XLOOKUP(A2234,Table3[customer_no],Table3[city_handled],"NOT FOUND")</f>
        <v>tier - 2</v>
      </c>
      <c r="R2234" t="str">
        <f>_xlfn.XLOOKUP(A2234,Table3[customer_no],Table3[state_id],"NOT FOUND")</f>
        <v>R1013</v>
      </c>
      <c r="S2234" s="34" cm="1">
        <f t="array" ref="S2234">_xlfn.XLOOKUP(A2234,Table3[customer_no],'Hospitalisation Details'!$F$2:$F$2344,"NOT FOUND")</f>
        <v>1421</v>
      </c>
      <c r="T2234" t="str">
        <f>_xlfn.XLOOKUP(A2234,Table2[Customer ID],Table2[BMI_category],"NOT FOUND")</f>
        <v>Normal Weight</v>
      </c>
      <c r="U2234" s="7">
        <f>_xlfn.XLOOKUP(A2234,Table2[Customer ID],Table2[no of surgery],"NOT FOUND")</f>
        <v>0</v>
      </c>
      <c r="V2234" t="str">
        <f>_xlfn.XLOOKUP(A2234,Table2[Customer ID],Table2[smoker_missing],"NOT FOUND")</f>
        <v>No</v>
      </c>
      <c r="W2234" t="str">
        <f t="shared" si="34"/>
        <v>Normal</v>
      </c>
      <c r="X2234" s="37">
        <f>SUM(Table5[[#This Row],[Title]:[Diabetes Level]])</f>
        <v>40618.22</v>
      </c>
    </row>
    <row r="2235" spans="1:24" x14ac:dyDescent="0.25">
      <c r="A2235" t="s">
        <v>124</v>
      </c>
      <c r="B2235" t="str">
        <f>VLOOKUP(A2235,'Customer Names'!$A$2:$E$2336,3,FALSE)</f>
        <v>Mr.</v>
      </c>
      <c r="C2235" t="str">
        <f>_xlfn.XLOOKUP(A2235,$A$2:$A$2336,'Customer Names'!$D$2:$D$2336,"NOT FOUND")</f>
        <v>Scott</v>
      </c>
      <c r="D2235" t="str">
        <f>_xlfn.XLOOKUP(A2235,$A$2:$A$2336,'Customer Names'!$E$2:$E$2336,"NOT FOUND")</f>
        <v>McLean</v>
      </c>
      <c r="E2235" cm="1">
        <f t="array" ref="E2235">_xlfn.XLOOKUP(A2235,$A$2:$A$2336,Table2[BMI],"NOT FOUND")</f>
        <v>16.5</v>
      </c>
      <c r="F2235" cm="1">
        <f t="array" ref="F2235">_xlfn.XLOOKUP(A2235,$A$2:$A$2336,Table2[HBA1C],"NOT FOUND")</f>
        <v>4.1100000000000003</v>
      </c>
      <c r="G2235" t="str" cm="1">
        <f t="array" ref="G2235">_xlfn.XLOOKUP(A2235,$A$2:$A$2336,Table2[Heart Issues],"NOT FOUND")</f>
        <v>yes</v>
      </c>
      <c r="H2235" t="str" cm="1">
        <f t="array" ref="H2235">_xlfn.XLOOKUP(A2235,$A$2:$A$2336,Table2[Any Transplants],"NOT FOUND")</f>
        <v>No</v>
      </c>
      <c r="I2235" t="str" cm="1">
        <f t="array" ref="I2235">_xlfn.XLOOKUP(A2235,$A$2:$A$2336,Table2[Cancer history],"NOT FOUND")</f>
        <v>No</v>
      </c>
      <c r="J2235" t="str">
        <f>_xlfn.XLOOKUP(A2235,Table3[customer_no],Table3[month],"NOT FOUND")</f>
        <v>Jun</v>
      </c>
      <c r="K2235" s="7">
        <f>_xlfn.XLOOKUP(A2235,Table3[customer_no],Table3[year_average],"NOT FOUND")</f>
        <v>1996</v>
      </c>
      <c r="L2235" cm="1">
        <f t="array" ref="L2235">_xlfn.XLOOKUP(A2235,Table3[customer_no],'Hospitalisation Details'!$D$2:$D$2344,"NOT FOUND")</f>
        <v>23</v>
      </c>
      <c r="M2235" s="33">
        <f>_xlfn.XLOOKUP(A2235,Table3[customer_no],Table3[dd/mm/yy],"NOT FOUND")</f>
        <v>35239</v>
      </c>
      <c r="N2235">
        <f>_xlfn.XLOOKUP(A2235,Table3[customer_no],Table3[age],"NOT FOUND")</f>
        <v>26</v>
      </c>
      <c r="O2235" cm="1">
        <f t="array" ref="O2235">_xlfn.XLOOKUP(A2235,Table3[customer_no],'Hospitalisation Details'!$E$2:$E$2344,"NOT FOUND")</f>
        <v>0</v>
      </c>
      <c r="P2235" t="str">
        <f>_xlfn.XLOOKUP(A2235,Table3[customer_no],Table3[hsplt_handled],"NOT FOUND")</f>
        <v>tier - 2</v>
      </c>
      <c r="Q2235" t="str">
        <f>_xlfn.XLOOKUP(A2235,Table3[customer_no],Table3[city_handled],"NOT FOUND")</f>
        <v>tier - 3</v>
      </c>
      <c r="R2235" t="str">
        <f>_xlfn.XLOOKUP(A2235,Table3[customer_no],Table3[state_id],"NOT FOUND")</f>
        <v>R1013</v>
      </c>
      <c r="S2235" s="34" cm="1">
        <f t="array" ref="S2235">_xlfn.XLOOKUP(A2235,Table3[customer_no],'Hospitalisation Details'!$F$2:$F$2344,"NOT FOUND")</f>
        <v>1417</v>
      </c>
      <c r="T2235" t="str">
        <f>_xlfn.XLOOKUP(A2235,Table2[Customer ID],Table2[BMI_category],"NOT FOUND")</f>
        <v>Underweight</v>
      </c>
      <c r="U2235" s="7">
        <f>_xlfn.XLOOKUP(A2235,Table2[Customer ID],Table2[no of surgery],"NOT FOUND")</f>
        <v>0</v>
      </c>
      <c r="V2235" t="str">
        <f>_xlfn.XLOOKUP(A2235,Table2[Customer ID],Table2[smoker_missing],"NOT FOUND")</f>
        <v>No</v>
      </c>
      <c r="W2235" t="str">
        <f t="shared" si="34"/>
        <v>Normal</v>
      </c>
      <c r="X2235" s="37">
        <f>SUM(Table5[[#This Row],[Title]:[Diabetes Level]])</f>
        <v>38721.61</v>
      </c>
    </row>
    <row r="2236" spans="1:24" x14ac:dyDescent="0.25">
      <c r="A2236" t="s">
        <v>123</v>
      </c>
      <c r="B2236" t="str">
        <f>VLOOKUP(A2236,'Customer Names'!$A$2:$E$2336,3,FALSE)</f>
        <v>Mr.</v>
      </c>
      <c r="C2236" t="str">
        <f>_xlfn.XLOOKUP(A2236,$A$2:$A$2336,'Customer Names'!$D$2:$D$2336,"NOT FOUND")</f>
        <v>John</v>
      </c>
      <c r="D2236" t="str">
        <f>_xlfn.XLOOKUP(A2236,$A$2:$A$2336,'Customer Names'!$E$2:$E$2336,"NOT FOUND")</f>
        <v>Regan</v>
      </c>
      <c r="E2236" cm="1">
        <f t="array" ref="E2236">_xlfn.XLOOKUP(A2236,$A$2:$A$2336,Table2[BMI],"NOT FOUND")</f>
        <v>15.41</v>
      </c>
      <c r="F2236" cm="1">
        <f t="array" ref="F2236">_xlfn.XLOOKUP(A2236,$A$2:$A$2336,Table2[HBA1C],"NOT FOUND")</f>
        <v>5.43</v>
      </c>
      <c r="G2236" t="str" cm="1">
        <f t="array" ref="G2236">_xlfn.XLOOKUP(A2236,$A$2:$A$2336,Table2[Heart Issues],"NOT FOUND")</f>
        <v>yes</v>
      </c>
      <c r="H2236" t="str" cm="1">
        <f t="array" ref="H2236">_xlfn.XLOOKUP(A2236,$A$2:$A$2336,Table2[Any Transplants],"NOT FOUND")</f>
        <v>No</v>
      </c>
      <c r="I2236" t="str" cm="1">
        <f t="array" ref="I2236">_xlfn.XLOOKUP(A2236,$A$2:$A$2336,Table2[Cancer history],"NOT FOUND")</f>
        <v>Yes</v>
      </c>
      <c r="J2236" t="str">
        <f>_xlfn.XLOOKUP(A2236,Table3[customer_no],Table3[month],"NOT FOUND")</f>
        <v>Oct</v>
      </c>
      <c r="K2236" s="7">
        <f>_xlfn.XLOOKUP(A2236,Table3[customer_no],Table3[year_average],"NOT FOUND")</f>
        <v>1997</v>
      </c>
      <c r="L2236" cm="1">
        <f t="array" ref="L2236">_xlfn.XLOOKUP(A2236,Table3[customer_no],'Hospitalisation Details'!$D$2:$D$2344,"NOT FOUND")</f>
        <v>27</v>
      </c>
      <c r="M2236" s="33">
        <f>_xlfn.XLOOKUP(A2236,Table3[customer_no],Table3[dd/mm/yy],"NOT FOUND")</f>
        <v>35730</v>
      </c>
      <c r="N2236">
        <f>_xlfn.XLOOKUP(A2236,Table3[customer_no],Table3[age],"NOT FOUND")</f>
        <v>25</v>
      </c>
      <c r="O2236" cm="1">
        <f t="array" ref="O2236">_xlfn.XLOOKUP(A2236,Table3[customer_no],'Hospitalisation Details'!$E$2:$E$2344,"NOT FOUND")</f>
        <v>0</v>
      </c>
      <c r="P2236" t="str">
        <f>_xlfn.XLOOKUP(A2236,Table3[customer_no],Table3[hsplt_handled],"NOT FOUND")</f>
        <v>tier - 2</v>
      </c>
      <c r="Q2236" t="str">
        <f>_xlfn.XLOOKUP(A2236,Table3[customer_no],Table3[city_handled],"NOT FOUND")</f>
        <v>tier - 3</v>
      </c>
      <c r="R2236" t="str">
        <f>_xlfn.XLOOKUP(A2236,Table3[customer_no],Table3[state_id],"NOT FOUND")</f>
        <v>R1011</v>
      </c>
      <c r="S2236" s="34" cm="1">
        <f t="array" ref="S2236">_xlfn.XLOOKUP(A2236,Table3[customer_no],'Hospitalisation Details'!$F$2:$F$2344,"NOT FOUND")</f>
        <v>1402</v>
      </c>
      <c r="T2236" t="str">
        <f>_xlfn.XLOOKUP(A2236,Table2[Customer ID],Table2[BMI_category],"NOT FOUND")</f>
        <v>Underweight</v>
      </c>
      <c r="U2236" s="7">
        <f>_xlfn.XLOOKUP(A2236,Table2[Customer ID],Table2[no of surgery],"NOT FOUND")</f>
        <v>1</v>
      </c>
      <c r="V2236" t="str">
        <f>_xlfn.XLOOKUP(A2236,Table2[Customer ID],Table2[smoker_missing],"NOT FOUND")</f>
        <v>No</v>
      </c>
      <c r="W2236" t="str">
        <f t="shared" si="34"/>
        <v>Normal</v>
      </c>
      <c r="X2236" s="37">
        <f>SUM(Table5[[#This Row],[Title]:[Diabetes Level]])</f>
        <v>39202.839999999997</v>
      </c>
    </row>
    <row r="2237" spans="1:24" x14ac:dyDescent="0.25">
      <c r="A2237" t="s">
        <v>122</v>
      </c>
      <c r="B2237" t="str">
        <f>VLOOKUP(A2237,'Customer Names'!$A$2:$E$2336,3,FALSE)</f>
        <v>Mr.</v>
      </c>
      <c r="C2237" t="str">
        <f>_xlfn.XLOOKUP(A2237,$A$2:$A$2336,'Customer Names'!$D$2:$D$2336,"NOT FOUND")</f>
        <v>Maaikel</v>
      </c>
      <c r="D2237" t="str">
        <f>_xlfn.XLOOKUP(A2237,$A$2:$A$2336,'Customer Names'!$E$2:$E$2336,"NOT FOUND")</f>
        <v>Koenis</v>
      </c>
      <c r="E2237" cm="1">
        <f t="array" ref="E2237">_xlfn.XLOOKUP(A2237,$A$2:$A$2336,Table2[BMI],"NOT FOUND")</f>
        <v>24.59</v>
      </c>
      <c r="F2237" cm="1">
        <f t="array" ref="F2237">_xlfn.XLOOKUP(A2237,$A$2:$A$2336,Table2[HBA1C],"NOT FOUND")</f>
        <v>4.38</v>
      </c>
      <c r="G2237" t="str" cm="1">
        <f t="array" ref="G2237">_xlfn.XLOOKUP(A2237,$A$2:$A$2336,Table2[Heart Issues],"NOT FOUND")</f>
        <v>No</v>
      </c>
      <c r="H2237" t="str" cm="1">
        <f t="array" ref="H2237">_xlfn.XLOOKUP(A2237,$A$2:$A$2336,Table2[Any Transplants],"NOT FOUND")</f>
        <v>No</v>
      </c>
      <c r="I2237" t="str" cm="1">
        <f t="array" ref="I2237">_xlfn.XLOOKUP(A2237,$A$2:$A$2336,Table2[Cancer history],"NOT FOUND")</f>
        <v>No</v>
      </c>
      <c r="J2237" t="str">
        <f>_xlfn.XLOOKUP(A2237,Table3[customer_no],Table3[month],"NOT FOUND")</f>
        <v>Sep</v>
      </c>
      <c r="K2237" s="7">
        <f>_xlfn.XLOOKUP(A2237,Table3[customer_no],Table3[year_average],"NOT FOUND")</f>
        <v>1998</v>
      </c>
      <c r="L2237" cm="1">
        <f t="array" ref="L2237">_xlfn.XLOOKUP(A2237,Table3[customer_no],'Hospitalisation Details'!$D$2:$D$2344,"NOT FOUND")</f>
        <v>5</v>
      </c>
      <c r="M2237" s="33">
        <f>_xlfn.XLOOKUP(A2237,Table3[customer_no],Table3[dd/mm/yy],"NOT FOUND")</f>
        <v>36043</v>
      </c>
      <c r="N2237">
        <f>_xlfn.XLOOKUP(A2237,Table3[customer_no],Table3[age],"NOT FOUND")</f>
        <v>24</v>
      </c>
      <c r="O2237" cm="1">
        <f t="array" ref="O2237">_xlfn.XLOOKUP(A2237,Table3[customer_no],'Hospitalisation Details'!$E$2:$E$2344,"NOT FOUND")</f>
        <v>0</v>
      </c>
      <c r="P2237" t="str">
        <f>_xlfn.XLOOKUP(A2237,Table3[customer_no],Table3[hsplt_handled],"NOT FOUND")</f>
        <v>tier - 2</v>
      </c>
      <c r="Q2237" t="str">
        <f>_xlfn.XLOOKUP(A2237,Table3[customer_no],Table3[city_handled],"NOT FOUND")</f>
        <v>tier - 2</v>
      </c>
      <c r="R2237" t="str">
        <f>_xlfn.XLOOKUP(A2237,Table3[customer_no],Table3[state_id],"NOT FOUND")</f>
        <v>R1013</v>
      </c>
      <c r="S2237" s="34" cm="1">
        <f t="array" ref="S2237">_xlfn.XLOOKUP(A2237,Table3[customer_no],'Hospitalisation Details'!$F$2:$F$2344,"NOT FOUND")</f>
        <v>1400.44</v>
      </c>
      <c r="T2237" t="str">
        <f>_xlfn.XLOOKUP(A2237,Table2[Customer ID],Table2[BMI_category],"NOT FOUND")</f>
        <v>Normal Weight</v>
      </c>
      <c r="U2237" s="7">
        <f>_xlfn.XLOOKUP(A2237,Table2[Customer ID],Table2[no of surgery],"NOT FOUND")</f>
        <v>1</v>
      </c>
      <c r="V2237" t="str">
        <f>_xlfn.XLOOKUP(A2237,Table2[Customer ID],Table2[smoker_missing],"NOT FOUND")</f>
        <v>No</v>
      </c>
      <c r="W2237" t="str">
        <f t="shared" si="34"/>
        <v>Normal</v>
      </c>
      <c r="X2237" s="37">
        <f>SUM(Table5[[#This Row],[Title]:[Diabetes Level]])</f>
        <v>39500.410000000003</v>
      </c>
    </row>
    <row r="2238" spans="1:24" x14ac:dyDescent="0.25">
      <c r="A2238" t="s">
        <v>121</v>
      </c>
      <c r="B2238" t="str">
        <f>VLOOKUP(A2238,'Customer Names'!$A$2:$E$2336,3,FALSE)</f>
        <v>Mr.</v>
      </c>
      <c r="C2238" t="str">
        <f>_xlfn.XLOOKUP(A2238,$A$2:$A$2336,'Customer Names'!$D$2:$D$2336,"NOT FOUND")</f>
        <v>Daniel C</v>
      </c>
      <c r="D2238" t="str">
        <f>_xlfn.XLOOKUP(A2238,$A$2:$A$2336,'Customer Names'!$E$2:$E$2336,"NOT FOUND")</f>
        <v>Kittaka</v>
      </c>
      <c r="E2238" cm="1">
        <f t="array" ref="E2238">_xlfn.XLOOKUP(A2238,$A$2:$A$2336,Table2[BMI],"NOT FOUND")</f>
        <v>33.33</v>
      </c>
      <c r="F2238" cm="1">
        <f t="array" ref="F2238">_xlfn.XLOOKUP(A2238,$A$2:$A$2336,Table2[HBA1C],"NOT FOUND")</f>
        <v>9.7899999999999991</v>
      </c>
      <c r="G2238" t="str" cm="1">
        <f t="array" ref="G2238">_xlfn.XLOOKUP(A2238,$A$2:$A$2336,Table2[Heart Issues],"NOT FOUND")</f>
        <v>No</v>
      </c>
      <c r="H2238" t="str" cm="1">
        <f t="array" ref="H2238">_xlfn.XLOOKUP(A2238,$A$2:$A$2336,Table2[Any Transplants],"NOT FOUND")</f>
        <v>No</v>
      </c>
      <c r="I2238" t="str" cm="1">
        <f t="array" ref="I2238">_xlfn.XLOOKUP(A2238,$A$2:$A$2336,Table2[Cancer history],"NOT FOUND")</f>
        <v>No</v>
      </c>
      <c r="J2238" t="str">
        <f>_xlfn.XLOOKUP(A2238,Table3[customer_no],Table3[month],"NOT FOUND")</f>
        <v>Dec</v>
      </c>
      <c r="K2238" s="7">
        <f>_xlfn.XLOOKUP(A2238,Table3[customer_no],Table3[year_average],"NOT FOUND")</f>
        <v>2002</v>
      </c>
      <c r="L2238" cm="1">
        <f t="array" ref="L2238">_xlfn.XLOOKUP(A2238,Table3[customer_no],'Hospitalisation Details'!$D$2:$D$2344,"NOT FOUND")</f>
        <v>22</v>
      </c>
      <c r="M2238" s="33">
        <f>_xlfn.XLOOKUP(A2238,Table3[customer_no],Table3[dd/mm/yy],"NOT FOUND")</f>
        <v>37612</v>
      </c>
      <c r="N2238">
        <f>_xlfn.XLOOKUP(A2238,Table3[customer_no],Table3[age],"NOT FOUND")</f>
        <v>20</v>
      </c>
      <c r="O2238" cm="1">
        <f t="array" ref="O2238">_xlfn.XLOOKUP(A2238,Table3[customer_no],'Hospitalisation Details'!$E$2:$E$2344,"NOT FOUND")</f>
        <v>0</v>
      </c>
      <c r="P2238" t="str">
        <f>_xlfn.XLOOKUP(A2238,Table3[customer_no],Table3[hsplt_handled],"NOT FOUND")</f>
        <v>tier - 2</v>
      </c>
      <c r="Q2238" t="str">
        <f>_xlfn.XLOOKUP(A2238,Table3[customer_no],Table3[city_handled],"NOT FOUND")</f>
        <v>tier - 1</v>
      </c>
      <c r="R2238" t="str">
        <f>_xlfn.XLOOKUP(A2238,Table3[customer_no],Table3[state_id],"NOT FOUND")</f>
        <v>R1013</v>
      </c>
      <c r="S2238" s="34" cm="1">
        <f t="array" ref="S2238">_xlfn.XLOOKUP(A2238,Table3[customer_no],'Hospitalisation Details'!$F$2:$F$2344,"NOT FOUND")</f>
        <v>1391.53</v>
      </c>
      <c r="T2238" t="str">
        <f>_xlfn.XLOOKUP(A2238,Table2[Customer ID],Table2[BMI_category],"NOT FOUND")</f>
        <v>Obesity</v>
      </c>
      <c r="U2238" s="7">
        <f>_xlfn.XLOOKUP(A2238,Table2[Customer ID],Table2[no of surgery],"NOT FOUND")</f>
        <v>0</v>
      </c>
      <c r="V2238" t="str">
        <f>_xlfn.XLOOKUP(A2238,Table2[Customer ID],Table2[smoker_missing],"NOT FOUND")</f>
        <v>No</v>
      </c>
      <c r="W2238" t="str">
        <f t="shared" si="34"/>
        <v>Diabetes</v>
      </c>
      <c r="X2238" s="37">
        <f>SUM(Table5[[#This Row],[Title]:[Diabetes Level]])</f>
        <v>41090.65</v>
      </c>
    </row>
    <row r="2239" spans="1:24" x14ac:dyDescent="0.25">
      <c r="A2239" t="s">
        <v>120</v>
      </c>
      <c r="B2239" t="str">
        <f>VLOOKUP(A2239,'Customer Names'!$A$2:$E$2336,3,FALSE)</f>
        <v>Mr.</v>
      </c>
      <c r="C2239" t="str">
        <f>_xlfn.XLOOKUP(A2239,$A$2:$A$2336,'Customer Names'!$D$2:$D$2336,"NOT FOUND")</f>
        <v>Christopher S.</v>
      </c>
      <c r="D2239" t="str">
        <f>_xlfn.XLOOKUP(A2239,$A$2:$A$2336,'Customer Names'!$E$2:$E$2336,"NOT FOUND")</f>
        <v>Concannon</v>
      </c>
      <c r="E2239" cm="1">
        <f t="array" ref="E2239">_xlfn.XLOOKUP(A2239,$A$2:$A$2336,Table2[BMI],"NOT FOUND")</f>
        <v>18.5</v>
      </c>
      <c r="F2239" cm="1">
        <f t="array" ref="F2239">_xlfn.XLOOKUP(A2239,$A$2:$A$2336,Table2[HBA1C],"NOT FOUND")</f>
        <v>11.84</v>
      </c>
      <c r="G2239" t="str" cm="1">
        <f t="array" ref="G2239">_xlfn.XLOOKUP(A2239,$A$2:$A$2336,Table2[Heart Issues],"NOT FOUND")</f>
        <v>No</v>
      </c>
      <c r="H2239" t="str" cm="1">
        <f t="array" ref="H2239">_xlfn.XLOOKUP(A2239,$A$2:$A$2336,Table2[Any Transplants],"NOT FOUND")</f>
        <v>No</v>
      </c>
      <c r="I2239" t="str" cm="1">
        <f t="array" ref="I2239">_xlfn.XLOOKUP(A2239,$A$2:$A$2336,Table2[Cancer history],"NOT FOUND")</f>
        <v>No</v>
      </c>
      <c r="J2239" t="str">
        <f>_xlfn.XLOOKUP(A2239,Table3[customer_no],Table3[month],"NOT FOUND")</f>
        <v>Nov</v>
      </c>
      <c r="K2239" s="7">
        <f>_xlfn.XLOOKUP(A2239,Table3[customer_no],Table3[year_average],"NOT FOUND")</f>
        <v>2002</v>
      </c>
      <c r="L2239" cm="1">
        <f t="array" ref="L2239">_xlfn.XLOOKUP(A2239,Table3[customer_no],'Hospitalisation Details'!$D$2:$D$2344,"NOT FOUND")</f>
        <v>14</v>
      </c>
      <c r="M2239" s="33">
        <f>_xlfn.XLOOKUP(A2239,Table3[customer_no],Table3[dd/mm/yy],"NOT FOUND")</f>
        <v>37574</v>
      </c>
      <c r="N2239">
        <f>_xlfn.XLOOKUP(A2239,Table3[customer_no],Table3[age],"NOT FOUND")</f>
        <v>20</v>
      </c>
      <c r="O2239" cm="1">
        <f t="array" ref="O2239">_xlfn.XLOOKUP(A2239,Table3[customer_no],'Hospitalisation Details'!$E$2:$E$2344,"NOT FOUND")</f>
        <v>0</v>
      </c>
      <c r="P2239" t="str">
        <f>_xlfn.XLOOKUP(A2239,Table3[customer_no],Table3[hsplt_handled],"NOT FOUND")</f>
        <v>tier - 2</v>
      </c>
      <c r="Q2239" t="str">
        <f>_xlfn.XLOOKUP(A2239,Table3[customer_no],Table3[city_handled],"NOT FOUND")</f>
        <v>tier - 2</v>
      </c>
      <c r="R2239" t="str">
        <f>_xlfn.XLOOKUP(A2239,Table3[customer_no],Table3[state_id],"NOT FOUND")</f>
        <v>R1013</v>
      </c>
      <c r="S2239" s="34" cm="1">
        <f t="array" ref="S2239">_xlfn.XLOOKUP(A2239,Table3[customer_no],'Hospitalisation Details'!$F$2:$F$2344,"NOT FOUND")</f>
        <v>1390</v>
      </c>
      <c r="T2239" t="str">
        <f>_xlfn.XLOOKUP(A2239,Table2[Customer ID],Table2[BMI_category],"NOT FOUND")</f>
        <v>Normal Weight</v>
      </c>
      <c r="U2239" s="7">
        <f>_xlfn.XLOOKUP(A2239,Table2[Customer ID],Table2[no of surgery],"NOT FOUND")</f>
        <v>0</v>
      </c>
      <c r="V2239" t="str">
        <f>_xlfn.XLOOKUP(A2239,Table2[Customer ID],Table2[smoker_missing],"NOT FOUND")</f>
        <v>No</v>
      </c>
      <c r="W2239" t="str">
        <f t="shared" si="34"/>
        <v>Diabetes</v>
      </c>
      <c r="X2239" s="37">
        <f>SUM(Table5[[#This Row],[Title]:[Diabetes Level]])</f>
        <v>41030.339999999997</v>
      </c>
    </row>
    <row r="2240" spans="1:24" x14ac:dyDescent="0.25">
      <c r="A2240" t="s">
        <v>119</v>
      </c>
      <c r="B2240" t="str">
        <f>VLOOKUP(A2240,'Customer Names'!$A$2:$E$2336,3,FALSE)</f>
        <v>Mr.</v>
      </c>
      <c r="C2240" t="str">
        <f>_xlfn.XLOOKUP(A2240,$A$2:$A$2336,'Customer Names'!$D$2:$D$2336,"NOT FOUND")</f>
        <v>William R</v>
      </c>
      <c r="D2240" t="str">
        <f>_xlfn.XLOOKUP(A2240,$A$2:$A$2336,'Customer Names'!$E$2:$E$2336,"NOT FOUND")</f>
        <v>Johnson</v>
      </c>
      <c r="E2240" cm="1">
        <f t="array" ref="E2240">_xlfn.XLOOKUP(A2240,$A$2:$A$2336,Table2[BMI],"NOT FOUND")</f>
        <v>18.579999999999998</v>
      </c>
      <c r="F2240" cm="1">
        <f t="array" ref="F2240">_xlfn.XLOOKUP(A2240,$A$2:$A$2336,Table2[HBA1C],"NOT FOUND")</f>
        <v>6.22</v>
      </c>
      <c r="G2240" t="str" cm="1">
        <f t="array" ref="G2240">_xlfn.XLOOKUP(A2240,$A$2:$A$2336,Table2[Heart Issues],"NOT FOUND")</f>
        <v>No</v>
      </c>
      <c r="H2240" t="str" cm="1">
        <f t="array" ref="H2240">_xlfn.XLOOKUP(A2240,$A$2:$A$2336,Table2[Any Transplants],"NOT FOUND")</f>
        <v>No</v>
      </c>
      <c r="I2240" t="str" cm="1">
        <f t="array" ref="I2240">_xlfn.XLOOKUP(A2240,$A$2:$A$2336,Table2[Cancer history],"NOT FOUND")</f>
        <v>No</v>
      </c>
      <c r="J2240" t="str">
        <f>_xlfn.XLOOKUP(A2240,Table3[customer_no],Table3[month],"NOT FOUND")</f>
        <v>Jul</v>
      </c>
      <c r="K2240" s="7">
        <f>_xlfn.XLOOKUP(A2240,Table3[customer_no],Table3[year_average],"NOT FOUND")</f>
        <v>1999</v>
      </c>
      <c r="L2240" cm="1">
        <f t="array" ref="L2240">_xlfn.XLOOKUP(A2240,Table3[customer_no],'Hospitalisation Details'!$D$2:$D$2344,"NOT FOUND")</f>
        <v>6</v>
      </c>
      <c r="M2240" s="33">
        <f>_xlfn.XLOOKUP(A2240,Table3[customer_no],Table3[dd/mm/yy],"NOT FOUND")</f>
        <v>36347</v>
      </c>
      <c r="N2240">
        <f>_xlfn.XLOOKUP(A2240,Table3[customer_no],Table3[age],"NOT FOUND")</f>
        <v>23</v>
      </c>
      <c r="O2240" cm="1">
        <f t="array" ref="O2240">_xlfn.XLOOKUP(A2240,Table3[customer_no],'Hospitalisation Details'!$E$2:$E$2344,"NOT FOUND")</f>
        <v>0</v>
      </c>
      <c r="P2240" t="str">
        <f>_xlfn.XLOOKUP(A2240,Table3[customer_no],Table3[hsplt_handled],"NOT FOUND")</f>
        <v>tier - 2</v>
      </c>
      <c r="Q2240" t="str">
        <f>_xlfn.XLOOKUP(A2240,Table3[customer_no],Table3[city_handled],"NOT FOUND")</f>
        <v>tier - 2</v>
      </c>
      <c r="R2240" t="str">
        <f>_xlfn.XLOOKUP(A2240,Table3[customer_no],Table3[state_id],"NOT FOUND")</f>
        <v>R1013</v>
      </c>
      <c r="S2240" s="34" cm="1">
        <f t="array" ref="S2240">_xlfn.XLOOKUP(A2240,Table3[customer_no],'Hospitalisation Details'!$F$2:$F$2344,"NOT FOUND")</f>
        <v>1389</v>
      </c>
      <c r="T2240" t="str">
        <f>_xlfn.XLOOKUP(A2240,Table2[Customer ID],Table2[BMI_category],"NOT FOUND")</f>
        <v>Normal Weight</v>
      </c>
      <c r="U2240" s="7">
        <f>_xlfn.XLOOKUP(A2240,Table2[Customer ID],Table2[no of surgery],"NOT FOUND")</f>
        <v>0</v>
      </c>
      <c r="V2240" t="str">
        <f>_xlfn.XLOOKUP(A2240,Table2[Customer ID],Table2[smoker_missing],"NOT FOUND")</f>
        <v>No</v>
      </c>
      <c r="W2240" t="str">
        <f t="shared" si="34"/>
        <v>Prediabetes</v>
      </c>
      <c r="X2240" s="37">
        <f>SUM(Table5[[#This Row],[Title]:[Diabetes Level]])</f>
        <v>39788.800000000003</v>
      </c>
    </row>
    <row r="2241" spans="1:24" x14ac:dyDescent="0.25">
      <c r="A2241" t="s">
        <v>118</v>
      </c>
      <c r="B2241" t="str">
        <f>VLOOKUP(A2241,'Customer Names'!$A$2:$E$2336,3,FALSE)</f>
        <v>Ms.</v>
      </c>
      <c r="C2241" t="str">
        <f>_xlfn.XLOOKUP(A2241,$A$2:$A$2336,'Customer Names'!$D$2:$D$2336,"NOT FOUND")</f>
        <v>Lyndsy</v>
      </c>
      <c r="D2241" t="str">
        <f>_xlfn.XLOOKUP(A2241,$A$2:$A$2336,'Customer Names'!$E$2:$E$2336,"NOT FOUND")</f>
        <v>Schultz</v>
      </c>
      <c r="E2241" cm="1">
        <f t="array" ref="E2241">_xlfn.XLOOKUP(A2241,$A$2:$A$2336,Table2[BMI],"NOT FOUND")</f>
        <v>16.64</v>
      </c>
      <c r="F2241" cm="1">
        <f t="array" ref="F2241">_xlfn.XLOOKUP(A2241,$A$2:$A$2336,Table2[HBA1C],"NOT FOUND")</f>
        <v>10.01</v>
      </c>
      <c r="G2241" t="str" cm="1">
        <f t="array" ref="G2241">_xlfn.XLOOKUP(A2241,$A$2:$A$2336,Table2[Heart Issues],"NOT FOUND")</f>
        <v>No</v>
      </c>
      <c r="H2241" t="str" cm="1">
        <f t="array" ref="H2241">_xlfn.XLOOKUP(A2241,$A$2:$A$2336,Table2[Any Transplants],"NOT FOUND")</f>
        <v>No</v>
      </c>
      <c r="I2241" t="str" cm="1">
        <f t="array" ref="I2241">_xlfn.XLOOKUP(A2241,$A$2:$A$2336,Table2[Cancer history],"NOT FOUND")</f>
        <v>No</v>
      </c>
      <c r="J2241" t="str">
        <f>_xlfn.XLOOKUP(A2241,Table3[customer_no],Table3[month],"NOT FOUND")</f>
        <v>Aug</v>
      </c>
      <c r="K2241" s="7">
        <f>_xlfn.XLOOKUP(A2241,Table3[customer_no],Table3[year_average],"NOT FOUND")</f>
        <v>2002</v>
      </c>
      <c r="L2241" cm="1">
        <f t="array" ref="L2241">_xlfn.XLOOKUP(A2241,Table3[customer_no],'Hospitalisation Details'!$D$2:$D$2344,"NOT FOUND")</f>
        <v>15</v>
      </c>
      <c r="M2241" s="33">
        <f>_xlfn.XLOOKUP(A2241,Table3[customer_no],Table3[dd/mm/yy],"NOT FOUND")</f>
        <v>37483</v>
      </c>
      <c r="N2241">
        <f>_xlfn.XLOOKUP(A2241,Table3[customer_no],Table3[age],"NOT FOUND")</f>
        <v>20</v>
      </c>
      <c r="O2241" cm="1">
        <f t="array" ref="O2241">_xlfn.XLOOKUP(A2241,Table3[customer_no],'Hospitalisation Details'!$E$2:$E$2344,"NOT FOUND")</f>
        <v>0</v>
      </c>
      <c r="P2241" t="str">
        <f>_xlfn.XLOOKUP(A2241,Table3[customer_no],Table3[hsplt_handled],"NOT FOUND")</f>
        <v>tier - 2</v>
      </c>
      <c r="Q2241" t="str">
        <f>_xlfn.XLOOKUP(A2241,Table3[customer_no],Table3[city_handled],"NOT FOUND")</f>
        <v>tier - 1</v>
      </c>
      <c r="R2241" t="str">
        <f>_xlfn.XLOOKUP(A2241,Table3[customer_no],Table3[state_id],"NOT FOUND")</f>
        <v>R1013</v>
      </c>
      <c r="S2241" s="34" cm="1">
        <f t="array" ref="S2241">_xlfn.XLOOKUP(A2241,Table3[customer_no],'Hospitalisation Details'!$F$2:$F$2344,"NOT FOUND")</f>
        <v>1382</v>
      </c>
      <c r="T2241" t="str">
        <f>_xlfn.XLOOKUP(A2241,Table2[Customer ID],Table2[BMI_category],"NOT FOUND")</f>
        <v>Underweight</v>
      </c>
      <c r="U2241" s="7">
        <f>_xlfn.XLOOKUP(A2241,Table2[Customer ID],Table2[no of surgery],"NOT FOUND")</f>
        <v>0</v>
      </c>
      <c r="V2241" t="str">
        <f>_xlfn.XLOOKUP(A2241,Table2[Customer ID],Table2[smoker_missing],"NOT FOUND")</f>
        <v>No</v>
      </c>
      <c r="W2241" t="str">
        <f t="shared" si="34"/>
        <v>Diabetes</v>
      </c>
      <c r="X2241" s="37">
        <f>SUM(Table5[[#This Row],[Title]:[Diabetes Level]])</f>
        <v>40928.65</v>
      </c>
    </row>
    <row r="2242" spans="1:24" x14ac:dyDescent="0.25">
      <c r="A2242" t="s">
        <v>117</v>
      </c>
      <c r="B2242" t="str">
        <f>VLOOKUP(A2242,'Customer Names'!$A$2:$E$2336,3,FALSE)</f>
        <v>Ms.</v>
      </c>
      <c r="C2242" t="str">
        <f>_xlfn.XLOOKUP(A2242,$A$2:$A$2336,'Customer Names'!$D$2:$D$2336,"NOT FOUND")</f>
        <v>Jessica</v>
      </c>
      <c r="D2242" t="str">
        <f>_xlfn.XLOOKUP(A2242,$A$2:$A$2336,'Customer Names'!$E$2:$E$2336,"NOT FOUND")</f>
        <v>Brannigan</v>
      </c>
      <c r="E2242" cm="1">
        <f t="array" ref="E2242">_xlfn.XLOOKUP(A2242,$A$2:$A$2336,Table2[BMI],"NOT FOUND")</f>
        <v>19.329999999999998</v>
      </c>
      <c r="F2242" cm="1">
        <f t="array" ref="F2242">_xlfn.XLOOKUP(A2242,$A$2:$A$2336,Table2[HBA1C],"NOT FOUND")</f>
        <v>4.32</v>
      </c>
      <c r="G2242" t="str" cm="1">
        <f t="array" ref="G2242">_xlfn.XLOOKUP(A2242,$A$2:$A$2336,Table2[Heart Issues],"NOT FOUND")</f>
        <v>No</v>
      </c>
      <c r="H2242" t="str" cm="1">
        <f t="array" ref="H2242">_xlfn.XLOOKUP(A2242,$A$2:$A$2336,Table2[Any Transplants],"NOT FOUND")</f>
        <v>No</v>
      </c>
      <c r="I2242" t="str" cm="1">
        <f t="array" ref="I2242">_xlfn.XLOOKUP(A2242,$A$2:$A$2336,Table2[Cancer history],"NOT FOUND")</f>
        <v>No</v>
      </c>
      <c r="J2242" t="str">
        <f>_xlfn.XLOOKUP(A2242,Table3[customer_no],Table3[month],"NOT FOUND")</f>
        <v>Dec</v>
      </c>
      <c r="K2242" s="7">
        <f>_xlfn.XLOOKUP(A2242,Table3[customer_no],Table3[year_average],"NOT FOUND")</f>
        <v>1998</v>
      </c>
      <c r="L2242" cm="1">
        <f t="array" ref="L2242">_xlfn.XLOOKUP(A2242,Table3[customer_no],'Hospitalisation Details'!$D$2:$D$2344,"NOT FOUND")</f>
        <v>3</v>
      </c>
      <c r="M2242" s="33">
        <f>_xlfn.XLOOKUP(A2242,Table3[customer_no],Table3[dd/mm/yy],"NOT FOUND")</f>
        <v>36132</v>
      </c>
      <c r="N2242">
        <f>_xlfn.XLOOKUP(A2242,Table3[customer_no],Table3[age],"NOT FOUND")</f>
        <v>24</v>
      </c>
      <c r="O2242" cm="1">
        <f t="array" ref="O2242">_xlfn.XLOOKUP(A2242,Table3[customer_no],'Hospitalisation Details'!$E$2:$E$2344,"NOT FOUND")</f>
        <v>0</v>
      </c>
      <c r="P2242" t="str">
        <f>_xlfn.XLOOKUP(A2242,Table3[customer_no],Table3[hsplt_handled],"NOT FOUND")</f>
        <v>tier - 2</v>
      </c>
      <c r="Q2242" t="str">
        <f>_xlfn.XLOOKUP(A2242,Table3[customer_no],Table3[city_handled],"NOT FOUND")</f>
        <v>tier - 1</v>
      </c>
      <c r="R2242" t="str">
        <f>_xlfn.XLOOKUP(A2242,Table3[customer_no],Table3[state_id],"NOT FOUND")</f>
        <v>R1013</v>
      </c>
      <c r="S2242" s="34" cm="1">
        <f t="array" ref="S2242">_xlfn.XLOOKUP(A2242,Table3[customer_no],'Hospitalisation Details'!$F$2:$F$2344,"NOT FOUND")</f>
        <v>1359</v>
      </c>
      <c r="T2242" t="str">
        <f>_xlfn.XLOOKUP(A2242,Table2[Customer ID],Table2[BMI_category],"NOT FOUND")</f>
        <v>Normal Weight</v>
      </c>
      <c r="U2242" s="7">
        <f>_xlfn.XLOOKUP(A2242,Table2[Customer ID],Table2[no of surgery],"NOT FOUND")</f>
        <v>1</v>
      </c>
      <c r="V2242" t="str">
        <f>_xlfn.XLOOKUP(A2242,Table2[Customer ID],Table2[smoker_missing],"NOT FOUND")</f>
        <v>No</v>
      </c>
      <c r="W2242" t="str">
        <f t="shared" si="34"/>
        <v>Normal</v>
      </c>
      <c r="X2242" s="37">
        <f>SUM(Table5[[#This Row],[Title]:[Diabetes Level]])</f>
        <v>39540.65</v>
      </c>
    </row>
    <row r="2243" spans="1:24" x14ac:dyDescent="0.25">
      <c r="A2243" t="s">
        <v>116</v>
      </c>
      <c r="B2243" t="str">
        <f>VLOOKUP(A2243,'Customer Names'!$A$2:$E$2336,3,FALSE)</f>
        <v>Ms.</v>
      </c>
      <c r="C2243" t="str">
        <f>_xlfn.XLOOKUP(A2243,$A$2:$A$2336,'Customer Names'!$D$2:$D$2336,"NOT FOUND")</f>
        <v>Anna</v>
      </c>
      <c r="D2243" t="str">
        <f>_xlfn.XLOOKUP(A2243,$A$2:$A$2336,'Customer Names'!$E$2:$E$2336,"NOT FOUND")</f>
        <v>Cavallo</v>
      </c>
      <c r="E2243" cm="1">
        <f t="array" ref="E2243">_xlfn.XLOOKUP(A2243,$A$2:$A$2336,Table2[BMI],"NOT FOUND")</f>
        <v>21.26</v>
      </c>
      <c r="F2243" cm="1">
        <f t="array" ref="F2243">_xlfn.XLOOKUP(A2243,$A$2:$A$2336,Table2[HBA1C],"NOT FOUND")</f>
        <v>5.65</v>
      </c>
      <c r="G2243" t="str" cm="1">
        <f t="array" ref="G2243">_xlfn.XLOOKUP(A2243,$A$2:$A$2336,Table2[Heart Issues],"NOT FOUND")</f>
        <v>yes</v>
      </c>
      <c r="H2243" t="str" cm="1">
        <f t="array" ref="H2243">_xlfn.XLOOKUP(A2243,$A$2:$A$2336,Table2[Any Transplants],"NOT FOUND")</f>
        <v>No</v>
      </c>
      <c r="I2243" t="str" cm="1">
        <f t="array" ref="I2243">_xlfn.XLOOKUP(A2243,$A$2:$A$2336,Table2[Cancer history],"NOT FOUND")</f>
        <v>Yes</v>
      </c>
      <c r="J2243" t="str">
        <f>_xlfn.XLOOKUP(A2243,Table3[customer_no],Table3[month],"NOT FOUND")</f>
        <v>Nov</v>
      </c>
      <c r="K2243" s="7">
        <f>_xlfn.XLOOKUP(A2243,Table3[customer_no],Table3[year_average],"NOT FOUND")</f>
        <v>1997</v>
      </c>
      <c r="L2243" cm="1">
        <f t="array" ref="L2243">_xlfn.XLOOKUP(A2243,Table3[customer_no],'Hospitalisation Details'!$D$2:$D$2344,"NOT FOUND")</f>
        <v>7</v>
      </c>
      <c r="M2243" s="33">
        <f>_xlfn.XLOOKUP(A2243,Table3[customer_no],Table3[dd/mm/yy],"NOT FOUND")</f>
        <v>35741</v>
      </c>
      <c r="N2243">
        <f>_xlfn.XLOOKUP(A2243,Table3[customer_no],Table3[age],"NOT FOUND")</f>
        <v>25</v>
      </c>
      <c r="O2243" cm="1">
        <f t="array" ref="O2243">_xlfn.XLOOKUP(A2243,Table3[customer_no],'Hospitalisation Details'!$E$2:$E$2344,"NOT FOUND")</f>
        <v>0</v>
      </c>
      <c r="P2243" t="str">
        <f>_xlfn.XLOOKUP(A2243,Table3[customer_no],Table3[hsplt_handled],"NOT FOUND")</f>
        <v>tier - 2</v>
      </c>
      <c r="Q2243" t="str">
        <f>_xlfn.XLOOKUP(A2243,Table3[customer_no],Table3[city_handled],"NOT FOUND")</f>
        <v>tier - 2</v>
      </c>
      <c r="R2243" t="str">
        <f>_xlfn.XLOOKUP(A2243,Table3[customer_no],Table3[state_id],"NOT FOUND")</f>
        <v>R1012</v>
      </c>
      <c r="S2243" s="34" cm="1">
        <f t="array" ref="S2243">_xlfn.XLOOKUP(A2243,Table3[customer_no],'Hospitalisation Details'!$F$2:$F$2344,"NOT FOUND")</f>
        <v>1341.16</v>
      </c>
      <c r="T2243" t="str">
        <f>_xlfn.XLOOKUP(A2243,Table2[Customer ID],Table2[BMI_category],"NOT FOUND")</f>
        <v>Normal Weight</v>
      </c>
      <c r="U2243" s="7">
        <f>_xlfn.XLOOKUP(A2243,Table2[Customer ID],Table2[no of surgery],"NOT FOUND")</f>
        <v>1</v>
      </c>
      <c r="V2243" t="str">
        <f>_xlfn.XLOOKUP(A2243,Table2[Customer ID],Table2[smoker_missing],"NOT FOUND")</f>
        <v>No</v>
      </c>
      <c r="W2243" t="str">
        <f t="shared" ref="W2243:W2306" si="35">IF(F2243&lt;5.7, "Normal", IF(AND(F2243&gt;=5.7, F2243&lt;=6.4), "Prediabetes", "Diabetes"))</f>
        <v>Normal</v>
      </c>
      <c r="X2243" s="37">
        <f>SUM(Table5[[#This Row],[Title]:[Diabetes Level]])</f>
        <v>39139.070000000007</v>
      </c>
    </row>
    <row r="2244" spans="1:24" x14ac:dyDescent="0.25">
      <c r="A2244" t="s">
        <v>115</v>
      </c>
      <c r="B2244" t="str">
        <f>VLOOKUP(A2244,'Customer Names'!$A$2:$E$2336,3,FALSE)</f>
        <v>Mr.</v>
      </c>
      <c r="C2244" t="str">
        <f>_xlfn.XLOOKUP(A2244,$A$2:$A$2336,'Customer Names'!$D$2:$D$2336,"NOT FOUND")</f>
        <v>Jordan</v>
      </c>
      <c r="D2244" t="str">
        <f>_xlfn.XLOOKUP(A2244,$A$2:$A$2336,'Customer Names'!$E$2:$E$2336,"NOT FOUND")</f>
        <v>Chang</v>
      </c>
      <c r="E2244" cm="1">
        <f t="array" ref="E2244">_xlfn.XLOOKUP(A2244,$A$2:$A$2336,Table2[BMI],"NOT FOUND")</f>
        <v>15.6</v>
      </c>
      <c r="F2244" cm="1">
        <f t="array" ref="F2244">_xlfn.XLOOKUP(A2244,$A$2:$A$2336,Table2[HBA1C],"NOT FOUND")</f>
        <v>4.12</v>
      </c>
      <c r="G2244" t="str" cm="1">
        <f t="array" ref="G2244">_xlfn.XLOOKUP(A2244,$A$2:$A$2336,Table2[Heart Issues],"NOT FOUND")</f>
        <v>yes</v>
      </c>
      <c r="H2244" t="str" cm="1">
        <f t="array" ref="H2244">_xlfn.XLOOKUP(A2244,$A$2:$A$2336,Table2[Any Transplants],"NOT FOUND")</f>
        <v>No</v>
      </c>
      <c r="I2244" t="str" cm="1">
        <f t="array" ref="I2244">_xlfn.XLOOKUP(A2244,$A$2:$A$2336,Table2[Cancer history],"NOT FOUND")</f>
        <v>No</v>
      </c>
      <c r="J2244" t="str">
        <f>_xlfn.XLOOKUP(A2244,Table3[customer_no],Table3[month],"NOT FOUND")</f>
        <v>Jul</v>
      </c>
      <c r="K2244" s="7">
        <f>_xlfn.XLOOKUP(A2244,Table3[customer_no],Table3[year_average],"NOT FOUND")</f>
        <v>1995</v>
      </c>
      <c r="L2244" cm="1">
        <f t="array" ref="L2244">_xlfn.XLOOKUP(A2244,Table3[customer_no],'Hospitalisation Details'!$D$2:$D$2344,"NOT FOUND")</f>
        <v>30</v>
      </c>
      <c r="M2244" s="33">
        <f>_xlfn.XLOOKUP(A2244,Table3[customer_no],Table3[dd/mm/yy],"NOT FOUND")</f>
        <v>34910</v>
      </c>
      <c r="N2244">
        <f>_xlfn.XLOOKUP(A2244,Table3[customer_no],Table3[age],"NOT FOUND")</f>
        <v>27</v>
      </c>
      <c r="O2244" cm="1">
        <f t="array" ref="O2244">_xlfn.XLOOKUP(A2244,Table3[customer_no],'Hospitalisation Details'!$E$2:$E$2344,"NOT FOUND")</f>
        <v>0</v>
      </c>
      <c r="P2244" t="str">
        <f>_xlfn.XLOOKUP(A2244,Table3[customer_no],Table3[hsplt_handled],"NOT FOUND")</f>
        <v>tier - 2</v>
      </c>
      <c r="Q2244" t="str">
        <f>_xlfn.XLOOKUP(A2244,Table3[customer_no],Table3[city_handled],"NOT FOUND")</f>
        <v>tier - 3</v>
      </c>
      <c r="R2244" t="str">
        <f>_xlfn.XLOOKUP(A2244,Table3[customer_no],Table3[state_id],"NOT FOUND")</f>
        <v>R1012</v>
      </c>
      <c r="S2244" s="34" cm="1">
        <f t="array" ref="S2244">_xlfn.XLOOKUP(A2244,Table3[customer_no],'Hospitalisation Details'!$F$2:$F$2344,"NOT FOUND")</f>
        <v>1338</v>
      </c>
      <c r="T2244" t="str">
        <f>_xlfn.XLOOKUP(A2244,Table2[Customer ID],Table2[BMI_category],"NOT FOUND")</f>
        <v>Underweight</v>
      </c>
      <c r="U2244" s="7">
        <f>_xlfn.XLOOKUP(A2244,Table2[Customer ID],Table2[no of surgery],"NOT FOUND")</f>
        <v>1</v>
      </c>
      <c r="V2244" t="str">
        <f>_xlfn.XLOOKUP(A2244,Table2[Customer ID],Table2[smoker_missing],"NOT FOUND")</f>
        <v>No</v>
      </c>
      <c r="W2244" t="str">
        <f t="shared" si="35"/>
        <v>Normal</v>
      </c>
      <c r="X2244" s="37">
        <f>SUM(Table5[[#This Row],[Title]:[Diabetes Level]])</f>
        <v>38320.720000000001</v>
      </c>
    </row>
    <row r="2245" spans="1:24" x14ac:dyDescent="0.25">
      <c r="A2245" t="s">
        <v>114</v>
      </c>
      <c r="B2245" t="str">
        <f>VLOOKUP(A2245,'Customer Names'!$A$2:$E$2336,3,FALSE)</f>
        <v>Mr.</v>
      </c>
      <c r="C2245" t="str">
        <f>_xlfn.XLOOKUP(A2245,$A$2:$A$2336,'Customer Names'!$D$2:$D$2336,"NOT FOUND")</f>
        <v>Brian</v>
      </c>
      <c r="D2245" t="str">
        <f>_xlfn.XLOOKUP(A2245,$A$2:$A$2336,'Customer Names'!$E$2:$E$2336,"NOT FOUND")</f>
        <v>Axelrod</v>
      </c>
      <c r="E2245" cm="1">
        <f t="array" ref="E2245">_xlfn.XLOOKUP(A2245,$A$2:$A$2336,Table2[BMI],"NOT FOUND")</f>
        <v>24.39</v>
      </c>
      <c r="F2245" cm="1">
        <f t="array" ref="F2245">_xlfn.XLOOKUP(A2245,$A$2:$A$2336,Table2[HBA1C],"NOT FOUND")</f>
        <v>6.24</v>
      </c>
      <c r="G2245" t="str" cm="1">
        <f t="array" ref="G2245">_xlfn.XLOOKUP(A2245,$A$2:$A$2336,Table2[Heart Issues],"NOT FOUND")</f>
        <v>No</v>
      </c>
      <c r="H2245" t="str" cm="1">
        <f t="array" ref="H2245">_xlfn.XLOOKUP(A2245,$A$2:$A$2336,Table2[Any Transplants],"NOT FOUND")</f>
        <v>No</v>
      </c>
      <c r="I2245" t="str" cm="1">
        <f t="array" ref="I2245">_xlfn.XLOOKUP(A2245,$A$2:$A$2336,Table2[Cancer history],"NOT FOUND")</f>
        <v>No</v>
      </c>
      <c r="J2245" t="str">
        <f>_xlfn.XLOOKUP(A2245,Table3[customer_no],Table3[month],"NOT FOUND")</f>
        <v>Jul</v>
      </c>
      <c r="K2245" s="7">
        <f>_xlfn.XLOOKUP(A2245,Table3[customer_no],Table3[year_average],"NOT FOUND")</f>
        <v>1998</v>
      </c>
      <c r="L2245" cm="1">
        <f t="array" ref="L2245">_xlfn.XLOOKUP(A2245,Table3[customer_no],'Hospitalisation Details'!$D$2:$D$2344,"NOT FOUND")</f>
        <v>12</v>
      </c>
      <c r="M2245" s="33">
        <f>_xlfn.XLOOKUP(A2245,Table3[customer_no],Table3[dd/mm/yy],"NOT FOUND")</f>
        <v>35988</v>
      </c>
      <c r="N2245">
        <f>_xlfn.XLOOKUP(A2245,Table3[customer_no],Table3[age],"NOT FOUND")</f>
        <v>24</v>
      </c>
      <c r="O2245" cm="1">
        <f t="array" ref="O2245">_xlfn.XLOOKUP(A2245,Table3[customer_no],'Hospitalisation Details'!$E$2:$E$2344,"NOT FOUND")</f>
        <v>0</v>
      </c>
      <c r="P2245" t="str">
        <f>_xlfn.XLOOKUP(A2245,Table3[customer_no],Table3[hsplt_handled],"NOT FOUND")</f>
        <v>tier - 2</v>
      </c>
      <c r="Q2245" t="str">
        <f>_xlfn.XLOOKUP(A2245,Table3[customer_no],Table3[city_handled],"NOT FOUND")</f>
        <v>tier - 3</v>
      </c>
      <c r="R2245" t="str">
        <f>_xlfn.XLOOKUP(A2245,Table3[customer_no],Table3[state_id],"NOT FOUND")</f>
        <v>R1013</v>
      </c>
      <c r="S2245" s="34" cm="1">
        <f t="array" ref="S2245">_xlfn.XLOOKUP(A2245,Table3[customer_no],'Hospitalisation Details'!$F$2:$F$2344,"NOT FOUND")</f>
        <v>1332.61</v>
      </c>
      <c r="T2245" t="str">
        <f>_xlfn.XLOOKUP(A2245,Table2[Customer ID],Table2[BMI_category],"NOT FOUND")</f>
        <v>Normal Weight</v>
      </c>
      <c r="U2245" s="7">
        <f>_xlfn.XLOOKUP(A2245,Table2[Customer ID],Table2[no of surgery],"NOT FOUND")</f>
        <v>1</v>
      </c>
      <c r="V2245" t="str">
        <f>_xlfn.XLOOKUP(A2245,Table2[Customer ID],Table2[smoker_missing],"NOT FOUND")</f>
        <v>No</v>
      </c>
      <c r="W2245" t="str">
        <f t="shared" si="35"/>
        <v>Prediabetes</v>
      </c>
      <c r="X2245" s="37">
        <f>SUM(Table5[[#This Row],[Title]:[Diabetes Level]])</f>
        <v>39386.239999999998</v>
      </c>
    </row>
    <row r="2246" spans="1:24" x14ac:dyDescent="0.25">
      <c r="A2246" t="s">
        <v>113</v>
      </c>
      <c r="B2246" t="str">
        <f>VLOOKUP(A2246,'Customer Names'!$A$2:$E$2336,3,FALSE)</f>
        <v>Ms.</v>
      </c>
      <c r="C2246" t="str">
        <f>_xlfn.XLOOKUP(A2246,$A$2:$A$2336,'Customer Names'!$D$2:$D$2336,"NOT FOUND")</f>
        <v>Katherine A</v>
      </c>
      <c r="D2246" t="str">
        <f>_xlfn.XLOOKUP(A2246,$A$2:$A$2336,'Customer Names'!$E$2:$E$2336,"NOT FOUND")</f>
        <v>Davenport</v>
      </c>
      <c r="E2246" cm="1">
        <f t="array" ref="E2246">_xlfn.XLOOKUP(A2246,$A$2:$A$2336,Table2[BMI],"NOT FOUND")</f>
        <v>24.75</v>
      </c>
      <c r="F2246" cm="1">
        <f t="array" ref="F2246">_xlfn.XLOOKUP(A2246,$A$2:$A$2336,Table2[HBA1C],"NOT FOUND")</f>
        <v>4.83</v>
      </c>
      <c r="G2246" t="str" cm="1">
        <f t="array" ref="G2246">_xlfn.XLOOKUP(A2246,$A$2:$A$2336,Table2[Heart Issues],"NOT FOUND")</f>
        <v>No</v>
      </c>
      <c r="H2246" t="str" cm="1">
        <f t="array" ref="H2246">_xlfn.XLOOKUP(A2246,$A$2:$A$2336,Table2[Any Transplants],"NOT FOUND")</f>
        <v>No</v>
      </c>
      <c r="I2246" t="str" cm="1">
        <f t="array" ref="I2246">_xlfn.XLOOKUP(A2246,$A$2:$A$2336,Table2[Cancer history],"NOT FOUND")</f>
        <v>No</v>
      </c>
      <c r="J2246" t="str">
        <f>_xlfn.XLOOKUP(A2246,Table3[customer_no],Table3[month],"NOT FOUND")</f>
        <v>Oct</v>
      </c>
      <c r="K2246" s="7">
        <f>_xlfn.XLOOKUP(A2246,Table3[customer_no],Table3[year_average],"NOT FOUND")</f>
        <v>1999</v>
      </c>
      <c r="L2246" cm="1">
        <f t="array" ref="L2246">_xlfn.XLOOKUP(A2246,Table3[customer_no],'Hospitalisation Details'!$D$2:$D$2344,"NOT FOUND")</f>
        <v>14</v>
      </c>
      <c r="M2246" s="33">
        <f>_xlfn.XLOOKUP(A2246,Table3[customer_no],Table3[dd/mm/yy],"NOT FOUND")</f>
        <v>36447</v>
      </c>
      <c r="N2246">
        <f>_xlfn.XLOOKUP(A2246,Table3[customer_no],Table3[age],"NOT FOUND")</f>
        <v>23</v>
      </c>
      <c r="O2246" cm="1">
        <f t="array" ref="O2246">_xlfn.XLOOKUP(A2246,Table3[customer_no],'Hospitalisation Details'!$E$2:$E$2344,"NOT FOUND")</f>
        <v>0</v>
      </c>
      <c r="P2246" t="str">
        <f>_xlfn.XLOOKUP(A2246,Table3[customer_no],Table3[hsplt_handled],"NOT FOUND")</f>
        <v>tier - 2</v>
      </c>
      <c r="Q2246" t="str">
        <f>_xlfn.XLOOKUP(A2246,Table3[customer_no],Table3[city_handled],"NOT FOUND")</f>
        <v>tier - 3</v>
      </c>
      <c r="R2246" t="str">
        <f>_xlfn.XLOOKUP(A2246,Table3[customer_no],Table3[state_id],"NOT FOUND")</f>
        <v>R1013</v>
      </c>
      <c r="S2246" s="34" cm="1">
        <f t="array" ref="S2246">_xlfn.XLOOKUP(A2246,Table3[customer_no],'Hospitalisation Details'!$F$2:$F$2344,"NOT FOUND")</f>
        <v>1329.17</v>
      </c>
      <c r="T2246" t="str">
        <f>_xlfn.XLOOKUP(A2246,Table2[Customer ID],Table2[BMI_category],"NOT FOUND")</f>
        <v>Normal Weight</v>
      </c>
      <c r="U2246" s="7">
        <f>_xlfn.XLOOKUP(A2246,Table2[Customer ID],Table2[no of surgery],"NOT FOUND")</f>
        <v>0</v>
      </c>
      <c r="V2246" t="str">
        <f>_xlfn.XLOOKUP(A2246,Table2[Customer ID],Table2[smoker_missing],"NOT FOUND")</f>
        <v>No</v>
      </c>
      <c r="W2246" t="str">
        <f t="shared" si="35"/>
        <v>Normal</v>
      </c>
      <c r="X2246" s="37">
        <f>SUM(Table5[[#This Row],[Title]:[Diabetes Level]])</f>
        <v>39841.75</v>
      </c>
    </row>
    <row r="2247" spans="1:24" x14ac:dyDescent="0.25">
      <c r="A2247" t="s">
        <v>112</v>
      </c>
      <c r="B2247" t="str">
        <f>VLOOKUP(A2247,'Customer Names'!$A$2:$E$2336,3,FALSE)</f>
        <v>Ms.</v>
      </c>
      <c r="C2247" t="str">
        <f>_xlfn.XLOOKUP(A2247,$A$2:$A$2336,'Customer Names'!$D$2:$D$2336,"NOT FOUND")</f>
        <v>Melanie</v>
      </c>
      <c r="D2247" t="str">
        <f>_xlfn.XLOOKUP(A2247,$A$2:$A$2336,'Customer Names'!$E$2:$E$2336,"NOT FOUND")</f>
        <v>Roberge</v>
      </c>
      <c r="E2247" cm="1">
        <f t="array" ref="E2247">_xlfn.XLOOKUP(A2247,$A$2:$A$2336,Table2[BMI],"NOT FOUND")</f>
        <v>20.88</v>
      </c>
      <c r="F2247" cm="1">
        <f t="array" ref="F2247">_xlfn.XLOOKUP(A2247,$A$2:$A$2336,Table2[HBA1C],"NOT FOUND")</f>
        <v>7.4</v>
      </c>
      <c r="G2247" t="str" cm="1">
        <f t="array" ref="G2247">_xlfn.XLOOKUP(A2247,$A$2:$A$2336,Table2[Heart Issues],"NOT FOUND")</f>
        <v>No</v>
      </c>
      <c r="H2247" t="str" cm="1">
        <f t="array" ref="H2247">_xlfn.XLOOKUP(A2247,$A$2:$A$2336,Table2[Any Transplants],"NOT FOUND")</f>
        <v>No</v>
      </c>
      <c r="I2247" t="str" cm="1">
        <f t="array" ref="I2247">_xlfn.XLOOKUP(A2247,$A$2:$A$2336,Table2[Cancer history],"NOT FOUND")</f>
        <v>No</v>
      </c>
      <c r="J2247" t="str">
        <f>_xlfn.XLOOKUP(A2247,Table3[customer_no],Table3[month],"NOT FOUND")</f>
        <v>Oct</v>
      </c>
      <c r="K2247" s="7">
        <f>_xlfn.XLOOKUP(A2247,Table3[customer_no],Table3[year_average],"NOT FOUND")</f>
        <v>2002</v>
      </c>
      <c r="L2247" cm="1">
        <f t="array" ref="L2247">_xlfn.XLOOKUP(A2247,Table3[customer_no],'Hospitalisation Details'!$D$2:$D$2344,"NOT FOUND")</f>
        <v>13</v>
      </c>
      <c r="M2247" s="33">
        <f>_xlfn.XLOOKUP(A2247,Table3[customer_no],Table3[dd/mm/yy],"NOT FOUND")</f>
        <v>37542</v>
      </c>
      <c r="N2247">
        <f>_xlfn.XLOOKUP(A2247,Table3[customer_no],Table3[age],"NOT FOUND")</f>
        <v>20</v>
      </c>
      <c r="O2247" cm="1">
        <f t="array" ref="O2247">_xlfn.XLOOKUP(A2247,Table3[customer_no],'Hospitalisation Details'!$E$2:$E$2344,"NOT FOUND")</f>
        <v>0</v>
      </c>
      <c r="P2247" t="str">
        <f>_xlfn.XLOOKUP(A2247,Table3[customer_no],Table3[hsplt_handled],"NOT FOUND")</f>
        <v>tier - 2</v>
      </c>
      <c r="Q2247" t="str">
        <f>_xlfn.XLOOKUP(A2247,Table3[customer_no],Table3[city_handled],"NOT FOUND")</f>
        <v>tier - 2</v>
      </c>
      <c r="R2247" t="str">
        <f>_xlfn.XLOOKUP(A2247,Table3[customer_no],Table3[state_id],"NOT FOUND")</f>
        <v>R1013</v>
      </c>
      <c r="S2247" s="34" cm="1">
        <f t="array" ref="S2247">_xlfn.XLOOKUP(A2247,Table3[customer_no],'Hospitalisation Details'!$F$2:$F$2344,"NOT FOUND")</f>
        <v>1315</v>
      </c>
      <c r="T2247" t="str">
        <f>_xlfn.XLOOKUP(A2247,Table2[Customer ID],Table2[BMI_category],"NOT FOUND")</f>
        <v>Normal Weight</v>
      </c>
      <c r="U2247" s="7">
        <f>_xlfn.XLOOKUP(A2247,Table2[Customer ID],Table2[no of surgery],"NOT FOUND")</f>
        <v>0</v>
      </c>
      <c r="V2247" t="str">
        <f>_xlfn.XLOOKUP(A2247,Table2[Customer ID],Table2[smoker_missing],"NOT FOUND")</f>
        <v>No</v>
      </c>
      <c r="W2247" t="str">
        <f t="shared" si="35"/>
        <v>Diabetes</v>
      </c>
      <c r="X2247" s="37">
        <f>SUM(Table5[[#This Row],[Title]:[Diabetes Level]])</f>
        <v>40920.28</v>
      </c>
    </row>
    <row r="2248" spans="1:24" x14ac:dyDescent="0.25">
      <c r="A2248" t="s">
        <v>111</v>
      </c>
      <c r="B2248" t="str">
        <f>VLOOKUP(A2248,'Customer Names'!$A$2:$E$2336,3,FALSE)</f>
        <v>Ms.</v>
      </c>
      <c r="C2248" t="str">
        <f>_xlfn.XLOOKUP(A2248,$A$2:$A$2336,'Customer Names'!$D$2:$D$2336,"NOT FOUND")</f>
        <v>Jessica</v>
      </c>
      <c r="D2248" t="str">
        <f>_xlfn.XLOOKUP(A2248,$A$2:$A$2336,'Customer Names'!$E$2:$E$2336,"NOT FOUND")</f>
        <v>Schmidt</v>
      </c>
      <c r="E2248" cm="1">
        <f t="array" ref="E2248">_xlfn.XLOOKUP(A2248,$A$2:$A$2336,Table2[BMI],"NOT FOUND")</f>
        <v>20.43</v>
      </c>
      <c r="F2248" cm="1">
        <f t="array" ref="F2248">_xlfn.XLOOKUP(A2248,$A$2:$A$2336,Table2[HBA1C],"NOT FOUND")</f>
        <v>4.54</v>
      </c>
      <c r="G2248" t="str" cm="1">
        <f t="array" ref="G2248">_xlfn.XLOOKUP(A2248,$A$2:$A$2336,Table2[Heart Issues],"NOT FOUND")</f>
        <v>No</v>
      </c>
      <c r="H2248" t="str" cm="1">
        <f t="array" ref="H2248">_xlfn.XLOOKUP(A2248,$A$2:$A$2336,Table2[Any Transplants],"NOT FOUND")</f>
        <v>No</v>
      </c>
      <c r="I2248" t="str" cm="1">
        <f t="array" ref="I2248">_xlfn.XLOOKUP(A2248,$A$2:$A$2336,Table2[Cancer history],"NOT FOUND")</f>
        <v>No</v>
      </c>
      <c r="J2248" t="str">
        <f>_xlfn.XLOOKUP(A2248,Table3[customer_no],Table3[month],"NOT FOUND")</f>
        <v>Dec</v>
      </c>
      <c r="K2248" s="7">
        <f>_xlfn.XLOOKUP(A2248,Table3[customer_no],Table3[year_average],"NOT FOUND")</f>
        <v>1999</v>
      </c>
      <c r="L2248" cm="1">
        <f t="array" ref="L2248">_xlfn.XLOOKUP(A2248,Table3[customer_no],'Hospitalisation Details'!$D$2:$D$2344,"NOT FOUND")</f>
        <v>2</v>
      </c>
      <c r="M2248" s="33">
        <f>_xlfn.XLOOKUP(A2248,Table3[customer_no],Table3[dd/mm/yy],"NOT FOUND")</f>
        <v>36496</v>
      </c>
      <c r="N2248">
        <f>_xlfn.XLOOKUP(A2248,Table3[customer_no],Table3[age],"NOT FOUND")</f>
        <v>23</v>
      </c>
      <c r="O2248" cm="1">
        <f t="array" ref="O2248">_xlfn.XLOOKUP(A2248,Table3[customer_no],'Hospitalisation Details'!$E$2:$E$2344,"NOT FOUND")</f>
        <v>0</v>
      </c>
      <c r="P2248" t="str">
        <f>_xlfn.XLOOKUP(A2248,Table3[customer_no],Table3[hsplt_handled],"NOT FOUND")</f>
        <v>tier - 2</v>
      </c>
      <c r="Q2248" t="str">
        <f>_xlfn.XLOOKUP(A2248,Table3[customer_no],Table3[city_handled],"NOT FOUND")</f>
        <v>tier - 2</v>
      </c>
      <c r="R2248" t="str">
        <f>_xlfn.XLOOKUP(A2248,Table3[customer_no],Table3[state_id],"NOT FOUND")</f>
        <v>R1013</v>
      </c>
      <c r="S2248" s="34" cm="1">
        <f t="array" ref="S2248">_xlfn.XLOOKUP(A2248,Table3[customer_no],'Hospitalisation Details'!$F$2:$F$2344,"NOT FOUND")</f>
        <v>1304</v>
      </c>
      <c r="T2248" t="str">
        <f>_xlfn.XLOOKUP(A2248,Table2[Customer ID],Table2[BMI_category],"NOT FOUND")</f>
        <v>Normal Weight</v>
      </c>
      <c r="U2248" s="7">
        <f>_xlfn.XLOOKUP(A2248,Table2[Customer ID],Table2[no of surgery],"NOT FOUND")</f>
        <v>0</v>
      </c>
      <c r="V2248" t="str">
        <f>_xlfn.XLOOKUP(A2248,Table2[Customer ID],Table2[smoker_missing],"NOT FOUND")</f>
        <v>No</v>
      </c>
      <c r="W2248" t="str">
        <f t="shared" si="35"/>
        <v>Normal</v>
      </c>
      <c r="X2248" s="37">
        <f>SUM(Table5[[#This Row],[Title]:[Diabetes Level]])</f>
        <v>39848.97</v>
      </c>
    </row>
    <row r="2249" spans="1:24" x14ac:dyDescent="0.25">
      <c r="A2249" t="s">
        <v>110</v>
      </c>
      <c r="B2249" t="str">
        <f>VLOOKUP(A2249,'Customer Names'!$A$2:$E$2336,3,FALSE)</f>
        <v>Mr.</v>
      </c>
      <c r="C2249" t="str">
        <f>_xlfn.XLOOKUP(A2249,$A$2:$A$2336,'Customer Names'!$D$2:$D$2336,"NOT FOUND")</f>
        <v>Eric S</v>
      </c>
      <c r="D2249" t="str">
        <f>_xlfn.XLOOKUP(A2249,$A$2:$A$2336,'Customer Names'!$E$2:$E$2336,"NOT FOUND")</f>
        <v>Kosters</v>
      </c>
      <c r="E2249" cm="1">
        <f t="array" ref="E2249">_xlfn.XLOOKUP(A2249,$A$2:$A$2336,Table2[BMI],"NOT FOUND")</f>
        <v>15.18</v>
      </c>
      <c r="F2249" cm="1">
        <f t="array" ref="F2249">_xlfn.XLOOKUP(A2249,$A$2:$A$2336,Table2[HBA1C],"NOT FOUND")</f>
        <v>11.11</v>
      </c>
      <c r="G2249" t="str" cm="1">
        <f t="array" ref="G2249">_xlfn.XLOOKUP(A2249,$A$2:$A$2336,Table2[Heart Issues],"NOT FOUND")</f>
        <v>No</v>
      </c>
      <c r="H2249" t="str" cm="1">
        <f t="array" ref="H2249">_xlfn.XLOOKUP(A2249,$A$2:$A$2336,Table2[Any Transplants],"NOT FOUND")</f>
        <v>No</v>
      </c>
      <c r="I2249" t="str" cm="1">
        <f t="array" ref="I2249">_xlfn.XLOOKUP(A2249,$A$2:$A$2336,Table2[Cancer history],"NOT FOUND")</f>
        <v>No</v>
      </c>
      <c r="J2249" t="str">
        <f>_xlfn.XLOOKUP(A2249,Table3[customer_no],Table3[month],"NOT FOUND")</f>
        <v>Dec</v>
      </c>
      <c r="K2249" s="7">
        <f>_xlfn.XLOOKUP(A2249,Table3[customer_no],Table3[year_average],"NOT FOUND")</f>
        <v>2002</v>
      </c>
      <c r="L2249" cm="1">
        <f t="array" ref="L2249">_xlfn.XLOOKUP(A2249,Table3[customer_no],'Hospitalisation Details'!$D$2:$D$2344,"NOT FOUND")</f>
        <v>10</v>
      </c>
      <c r="M2249" s="33">
        <f>_xlfn.XLOOKUP(A2249,Table3[customer_no],Table3[dd/mm/yy],"NOT FOUND")</f>
        <v>37600</v>
      </c>
      <c r="N2249">
        <f>_xlfn.XLOOKUP(A2249,Table3[customer_no],Table3[age],"NOT FOUND")</f>
        <v>20</v>
      </c>
      <c r="O2249" cm="1">
        <f t="array" ref="O2249">_xlfn.XLOOKUP(A2249,Table3[customer_no],'Hospitalisation Details'!$E$2:$E$2344,"NOT FOUND")</f>
        <v>0</v>
      </c>
      <c r="P2249" t="str">
        <f>_xlfn.XLOOKUP(A2249,Table3[customer_no],Table3[hsplt_handled],"NOT FOUND")</f>
        <v>tier - 2</v>
      </c>
      <c r="Q2249" t="str">
        <f>_xlfn.XLOOKUP(A2249,Table3[customer_no],Table3[city_handled],"NOT FOUND")</f>
        <v>tier - 2</v>
      </c>
      <c r="R2249" t="str">
        <f>_xlfn.XLOOKUP(A2249,Table3[customer_no],Table3[state_id],"NOT FOUND")</f>
        <v>R1012</v>
      </c>
      <c r="S2249" s="34" cm="1">
        <f t="array" ref="S2249">_xlfn.XLOOKUP(A2249,Table3[customer_no],'Hospitalisation Details'!$F$2:$F$2344,"NOT FOUND")</f>
        <v>1304</v>
      </c>
      <c r="T2249" t="str">
        <f>_xlfn.XLOOKUP(A2249,Table2[Customer ID],Table2[BMI_category],"NOT FOUND")</f>
        <v>Underweight</v>
      </c>
      <c r="U2249" s="7">
        <f>_xlfn.XLOOKUP(A2249,Table2[Customer ID],Table2[no of surgery],"NOT FOUND")</f>
        <v>0</v>
      </c>
      <c r="V2249" t="str">
        <f>_xlfn.XLOOKUP(A2249,Table2[Customer ID],Table2[smoker_missing],"NOT FOUND")</f>
        <v>No</v>
      </c>
      <c r="W2249" t="str">
        <f t="shared" si="35"/>
        <v>Diabetes</v>
      </c>
      <c r="X2249" s="37">
        <f>SUM(Table5[[#This Row],[Title]:[Diabetes Level]])</f>
        <v>40962.29</v>
      </c>
    </row>
    <row r="2250" spans="1:24" x14ac:dyDescent="0.25">
      <c r="A2250" t="s">
        <v>109</v>
      </c>
      <c r="B2250" t="str">
        <f>VLOOKUP(A2250,'Customer Names'!$A$2:$E$2336,3,FALSE)</f>
        <v>Mr.</v>
      </c>
      <c r="C2250" t="str">
        <f>_xlfn.XLOOKUP(A2250,$A$2:$A$2336,'Customer Names'!$D$2:$D$2336,"NOT FOUND")</f>
        <v>Joseph</v>
      </c>
      <c r="D2250" t="str">
        <f>_xlfn.XLOOKUP(A2250,$A$2:$A$2336,'Customer Names'!$E$2:$E$2336,"NOT FOUND")</f>
        <v>Dykes</v>
      </c>
      <c r="E2250" cm="1">
        <f t="array" ref="E2250">_xlfn.XLOOKUP(A2250,$A$2:$A$2336,Table2[BMI],"NOT FOUND")</f>
        <v>15.12</v>
      </c>
      <c r="F2250" cm="1">
        <f t="array" ref="F2250">_xlfn.XLOOKUP(A2250,$A$2:$A$2336,Table2[HBA1C],"NOT FOUND")</f>
        <v>4.03</v>
      </c>
      <c r="G2250" t="str" cm="1">
        <f t="array" ref="G2250">_xlfn.XLOOKUP(A2250,$A$2:$A$2336,Table2[Heart Issues],"NOT FOUND")</f>
        <v>yes</v>
      </c>
      <c r="H2250" t="str" cm="1">
        <f t="array" ref="H2250">_xlfn.XLOOKUP(A2250,$A$2:$A$2336,Table2[Any Transplants],"NOT FOUND")</f>
        <v>No</v>
      </c>
      <c r="I2250" t="str" cm="1">
        <f t="array" ref="I2250">_xlfn.XLOOKUP(A2250,$A$2:$A$2336,Table2[Cancer history],"NOT FOUND")</f>
        <v>No</v>
      </c>
      <c r="J2250" t="str">
        <f>_xlfn.XLOOKUP(A2250,Table3[customer_no],Table3[month],"NOT FOUND")</f>
        <v>Nov</v>
      </c>
      <c r="K2250" s="7">
        <f>_xlfn.XLOOKUP(A2250,Table3[customer_no],Table3[year_average],"NOT FOUND")</f>
        <v>2001</v>
      </c>
      <c r="L2250" cm="1">
        <f t="array" ref="L2250">_xlfn.XLOOKUP(A2250,Table3[customer_no],'Hospitalisation Details'!$D$2:$D$2344,"NOT FOUND")</f>
        <v>29</v>
      </c>
      <c r="M2250" s="33">
        <f>_xlfn.XLOOKUP(A2250,Table3[customer_no],Table3[dd/mm/yy],"NOT FOUND")</f>
        <v>37224</v>
      </c>
      <c r="N2250">
        <f>_xlfn.XLOOKUP(A2250,Table3[customer_no],Table3[age],"NOT FOUND")</f>
        <v>21</v>
      </c>
      <c r="O2250" cm="1">
        <f t="array" ref="O2250">_xlfn.XLOOKUP(A2250,Table3[customer_no],'Hospitalisation Details'!$E$2:$E$2344,"NOT FOUND")</f>
        <v>0</v>
      </c>
      <c r="P2250" t="str">
        <f>_xlfn.XLOOKUP(A2250,Table3[customer_no],Table3[hsplt_handled],"NOT FOUND")</f>
        <v>tier - 2</v>
      </c>
      <c r="Q2250" t="str">
        <f>_xlfn.XLOOKUP(A2250,Table3[customer_no],Table3[city_handled],"NOT FOUND")</f>
        <v>tier - 3</v>
      </c>
      <c r="R2250" t="str">
        <f>_xlfn.XLOOKUP(A2250,Table3[customer_no],Table3[state_id],"NOT FOUND")</f>
        <v>R1012</v>
      </c>
      <c r="S2250" s="34" cm="1">
        <f t="array" ref="S2250">_xlfn.XLOOKUP(A2250,Table3[customer_no],'Hospitalisation Details'!$F$2:$F$2344,"NOT FOUND")</f>
        <v>1293</v>
      </c>
      <c r="T2250" t="str">
        <f>_xlfn.XLOOKUP(A2250,Table2[Customer ID],Table2[BMI_category],"NOT FOUND")</f>
        <v>Underweight</v>
      </c>
      <c r="U2250" s="7">
        <f>_xlfn.XLOOKUP(A2250,Table2[Customer ID],Table2[no of surgery],"NOT FOUND")</f>
        <v>0</v>
      </c>
      <c r="V2250" t="str">
        <f>_xlfn.XLOOKUP(A2250,Table2[Customer ID],Table2[smoker_missing],"NOT FOUND")</f>
        <v>No</v>
      </c>
      <c r="W2250" t="str">
        <f t="shared" si="35"/>
        <v>Normal</v>
      </c>
      <c r="X2250" s="37">
        <f>SUM(Table5[[#This Row],[Title]:[Diabetes Level]])</f>
        <v>40587.15</v>
      </c>
    </row>
    <row r="2251" spans="1:24" x14ac:dyDescent="0.25">
      <c r="A2251" t="s">
        <v>108</v>
      </c>
      <c r="B2251" t="str">
        <f>VLOOKUP(A2251,'Customer Names'!$A$2:$E$2336,3,FALSE)</f>
        <v>Ms.</v>
      </c>
      <c r="C2251" t="str">
        <f>_xlfn.XLOOKUP(A2251,$A$2:$A$2336,'Customer Names'!$D$2:$D$2336,"NOT FOUND")</f>
        <v>Mary</v>
      </c>
      <c r="D2251" t="str">
        <f>_xlfn.XLOOKUP(A2251,$A$2:$A$2336,'Customer Names'!$E$2:$E$2336,"NOT FOUND")</f>
        <v>Velan</v>
      </c>
      <c r="E2251" cm="1">
        <f t="array" ref="E2251">_xlfn.XLOOKUP(A2251,$A$2:$A$2336,Table2[BMI],"NOT FOUND")</f>
        <v>23.88</v>
      </c>
      <c r="F2251" cm="1">
        <f t="array" ref="F2251">_xlfn.XLOOKUP(A2251,$A$2:$A$2336,Table2[HBA1C],"NOT FOUND")</f>
        <v>4.51</v>
      </c>
      <c r="G2251" t="str" cm="1">
        <f t="array" ref="G2251">_xlfn.XLOOKUP(A2251,$A$2:$A$2336,Table2[Heart Issues],"NOT FOUND")</f>
        <v>No</v>
      </c>
      <c r="H2251" t="str" cm="1">
        <f t="array" ref="H2251">_xlfn.XLOOKUP(A2251,$A$2:$A$2336,Table2[Any Transplants],"NOT FOUND")</f>
        <v>No</v>
      </c>
      <c r="I2251" t="str" cm="1">
        <f t="array" ref="I2251">_xlfn.XLOOKUP(A2251,$A$2:$A$2336,Table2[Cancer history],"NOT FOUND")</f>
        <v>No</v>
      </c>
      <c r="J2251" t="str">
        <f>_xlfn.XLOOKUP(A2251,Table3[customer_no],Table3[month],"NOT FOUND")</f>
        <v>Jun</v>
      </c>
      <c r="K2251" s="7">
        <f>_xlfn.XLOOKUP(A2251,Table3[customer_no],Table3[year_average],"NOT FOUND")</f>
        <v>1998</v>
      </c>
      <c r="L2251" cm="1">
        <f t="array" ref="L2251">_xlfn.XLOOKUP(A2251,Table3[customer_no],'Hospitalisation Details'!$D$2:$D$2344,"NOT FOUND")</f>
        <v>4</v>
      </c>
      <c r="M2251" s="33">
        <f>_xlfn.XLOOKUP(A2251,Table3[customer_no],Table3[dd/mm/yy],"NOT FOUND")</f>
        <v>35950</v>
      </c>
      <c r="N2251">
        <f>_xlfn.XLOOKUP(A2251,Table3[customer_no],Table3[age],"NOT FOUND")</f>
        <v>25</v>
      </c>
      <c r="O2251" cm="1">
        <f t="array" ref="O2251">_xlfn.XLOOKUP(A2251,Table3[customer_no],'Hospitalisation Details'!$E$2:$E$2344,"NOT FOUND")</f>
        <v>0</v>
      </c>
      <c r="P2251" t="str">
        <f>_xlfn.XLOOKUP(A2251,Table3[customer_no],Table3[hsplt_handled],"NOT FOUND")</f>
        <v>tier - 2</v>
      </c>
      <c r="Q2251" t="str">
        <f>_xlfn.XLOOKUP(A2251,Table3[customer_no],Table3[city_handled],"NOT FOUND")</f>
        <v>tier - 2</v>
      </c>
      <c r="R2251" t="str">
        <f>_xlfn.XLOOKUP(A2251,Table3[customer_no],Table3[state_id],"NOT FOUND")</f>
        <v>R1013</v>
      </c>
      <c r="S2251" s="34" cm="1">
        <f t="array" ref="S2251">_xlfn.XLOOKUP(A2251,Table3[customer_no],'Hospitalisation Details'!$F$2:$F$2344,"NOT FOUND")</f>
        <v>1290.93</v>
      </c>
      <c r="T2251" t="str">
        <f>_xlfn.XLOOKUP(A2251,Table2[Customer ID],Table2[BMI_category],"NOT FOUND")</f>
        <v>Normal Weight</v>
      </c>
      <c r="U2251" s="7">
        <f>_xlfn.XLOOKUP(A2251,Table2[Customer ID],Table2[no of surgery],"NOT FOUND")</f>
        <v>1</v>
      </c>
      <c r="V2251" t="str">
        <f>_xlfn.XLOOKUP(A2251,Table2[Customer ID],Table2[smoker_missing],"NOT FOUND")</f>
        <v>No</v>
      </c>
      <c r="W2251" t="str">
        <f t="shared" si="35"/>
        <v>Normal</v>
      </c>
      <c r="X2251" s="37">
        <f>SUM(Table5[[#This Row],[Title]:[Diabetes Level]])</f>
        <v>39297.32</v>
      </c>
    </row>
    <row r="2252" spans="1:24" x14ac:dyDescent="0.25">
      <c r="A2252" t="s">
        <v>107</v>
      </c>
      <c r="B2252" t="str">
        <f>VLOOKUP(A2252,'Customer Names'!$A$2:$E$2336,3,FALSE)</f>
        <v>Ms.</v>
      </c>
      <c r="C2252" t="str">
        <f>_xlfn.XLOOKUP(A2252,$A$2:$A$2336,'Customer Names'!$D$2:$D$2336,"NOT FOUND")</f>
        <v>Natalie</v>
      </c>
      <c r="D2252" t="str">
        <f>_xlfn.XLOOKUP(A2252,$A$2:$A$2336,'Customer Names'!$E$2:$E$2336,"NOT FOUND")</f>
        <v>Goolik</v>
      </c>
      <c r="E2252" cm="1">
        <f t="array" ref="E2252">_xlfn.XLOOKUP(A2252,$A$2:$A$2336,Table2[BMI],"NOT FOUND")</f>
        <v>16.13</v>
      </c>
      <c r="F2252" cm="1">
        <f t="array" ref="F2252">_xlfn.XLOOKUP(A2252,$A$2:$A$2336,Table2[HBA1C],"NOT FOUND")</f>
        <v>5.56</v>
      </c>
      <c r="G2252" t="str" cm="1">
        <f t="array" ref="G2252">_xlfn.XLOOKUP(A2252,$A$2:$A$2336,Table2[Heart Issues],"NOT FOUND")</f>
        <v>No</v>
      </c>
      <c r="H2252" t="str" cm="1">
        <f t="array" ref="H2252">_xlfn.XLOOKUP(A2252,$A$2:$A$2336,Table2[Any Transplants],"NOT FOUND")</f>
        <v>yes</v>
      </c>
      <c r="I2252" t="str" cm="1">
        <f t="array" ref="I2252">_xlfn.XLOOKUP(A2252,$A$2:$A$2336,Table2[Cancer history],"NOT FOUND")</f>
        <v>No</v>
      </c>
      <c r="J2252" t="str">
        <f>_xlfn.XLOOKUP(A2252,Table3[customer_no],Table3[month],"NOT FOUND")</f>
        <v>Jun</v>
      </c>
      <c r="K2252" s="7">
        <f>_xlfn.XLOOKUP(A2252,Table3[customer_no],Table3[year_average],"NOT FOUND")</f>
        <v>2000</v>
      </c>
      <c r="L2252" cm="1">
        <f t="array" ref="L2252">_xlfn.XLOOKUP(A2252,Table3[customer_no],'Hospitalisation Details'!$D$2:$D$2344,"NOT FOUND")</f>
        <v>26</v>
      </c>
      <c r="M2252" s="33">
        <f>_xlfn.XLOOKUP(A2252,Table3[customer_no],Table3[dd/mm/yy],"NOT FOUND")</f>
        <v>36703</v>
      </c>
      <c r="N2252">
        <f>_xlfn.XLOOKUP(A2252,Table3[customer_no],Table3[age],"NOT FOUND")</f>
        <v>22</v>
      </c>
      <c r="O2252" cm="1">
        <f t="array" ref="O2252">_xlfn.XLOOKUP(A2252,Table3[customer_no],'Hospitalisation Details'!$E$2:$E$2344,"NOT FOUND")</f>
        <v>0</v>
      </c>
      <c r="P2252" t="str">
        <f>_xlfn.XLOOKUP(A2252,Table3[customer_no],Table3[hsplt_handled],"NOT FOUND")</f>
        <v>tier - 2</v>
      </c>
      <c r="Q2252" t="str">
        <f>_xlfn.XLOOKUP(A2252,Table3[customer_no],Table3[city_handled],"NOT FOUND")</f>
        <v>tier - 2</v>
      </c>
      <c r="R2252" t="str">
        <f>_xlfn.XLOOKUP(A2252,Table3[customer_no],Table3[state_id],"NOT FOUND")</f>
        <v>R1013</v>
      </c>
      <c r="S2252" s="34" cm="1">
        <f t="array" ref="S2252">_xlfn.XLOOKUP(A2252,Table3[customer_no],'Hospitalisation Details'!$F$2:$F$2344,"NOT FOUND")</f>
        <v>1286</v>
      </c>
      <c r="T2252" t="str">
        <f>_xlfn.XLOOKUP(A2252,Table2[Customer ID],Table2[BMI_category],"NOT FOUND")</f>
        <v>Underweight</v>
      </c>
      <c r="U2252" s="7">
        <f>_xlfn.XLOOKUP(A2252,Table2[Customer ID],Table2[no of surgery],"NOT FOUND")</f>
        <v>1</v>
      </c>
      <c r="V2252" t="str">
        <f>_xlfn.XLOOKUP(A2252,Table2[Customer ID],Table2[smoker_missing],"NOT FOUND")</f>
        <v>No</v>
      </c>
      <c r="W2252" t="str">
        <f t="shared" si="35"/>
        <v>Normal</v>
      </c>
      <c r="X2252" s="37">
        <f>SUM(Table5[[#This Row],[Title]:[Diabetes Level]])</f>
        <v>40059.69</v>
      </c>
    </row>
    <row r="2253" spans="1:24" x14ac:dyDescent="0.25">
      <c r="A2253" t="s">
        <v>106</v>
      </c>
      <c r="B2253" t="str">
        <f>VLOOKUP(A2253,'Customer Names'!$A$2:$E$2336,3,FALSE)</f>
        <v>Mr.</v>
      </c>
      <c r="C2253" t="str">
        <f>_xlfn.XLOOKUP(A2253,$A$2:$A$2336,'Customer Names'!$D$2:$D$2336,"NOT FOUND")</f>
        <v>Christopher</v>
      </c>
      <c r="D2253" t="str">
        <f>_xlfn.XLOOKUP(A2253,$A$2:$A$2336,'Customer Names'!$E$2:$E$2336,"NOT FOUND")</f>
        <v>Bain</v>
      </c>
      <c r="E2253" cm="1">
        <f t="array" ref="E2253">_xlfn.XLOOKUP(A2253,$A$2:$A$2336,Table2[BMI],"NOT FOUND")</f>
        <v>24.09</v>
      </c>
      <c r="F2253" cm="1">
        <f t="array" ref="F2253">_xlfn.XLOOKUP(A2253,$A$2:$A$2336,Table2[HBA1C],"NOT FOUND")</f>
        <v>4.0999999999999996</v>
      </c>
      <c r="G2253" t="str" cm="1">
        <f t="array" ref="G2253">_xlfn.XLOOKUP(A2253,$A$2:$A$2336,Table2[Heart Issues],"NOT FOUND")</f>
        <v>No</v>
      </c>
      <c r="H2253" t="str" cm="1">
        <f t="array" ref="H2253">_xlfn.XLOOKUP(A2253,$A$2:$A$2336,Table2[Any Transplants],"NOT FOUND")</f>
        <v>yes</v>
      </c>
      <c r="I2253" t="str" cm="1">
        <f t="array" ref="I2253">_xlfn.XLOOKUP(A2253,$A$2:$A$2336,Table2[Cancer history],"NOT FOUND")</f>
        <v>No</v>
      </c>
      <c r="J2253" t="str">
        <f>_xlfn.XLOOKUP(A2253,Table3[customer_no],Table3[month],"NOT FOUND")</f>
        <v>Jul</v>
      </c>
      <c r="K2253" s="7">
        <f>_xlfn.XLOOKUP(A2253,Table3[customer_no],Table3[year_average],"NOT FOUND")</f>
        <v>2004</v>
      </c>
      <c r="L2253" cm="1">
        <f t="array" ref="L2253">_xlfn.XLOOKUP(A2253,Table3[customer_no],'Hospitalisation Details'!$D$2:$D$2344,"NOT FOUND")</f>
        <v>28</v>
      </c>
      <c r="M2253" s="33">
        <f>_xlfn.XLOOKUP(A2253,Table3[customer_no],Table3[dd/mm/yy],"NOT FOUND")</f>
        <v>38196</v>
      </c>
      <c r="N2253">
        <f>_xlfn.XLOOKUP(A2253,Table3[customer_no],Table3[age],"NOT FOUND")</f>
        <v>18</v>
      </c>
      <c r="O2253" cm="1">
        <f t="array" ref="O2253">_xlfn.XLOOKUP(A2253,Table3[customer_no],'Hospitalisation Details'!$E$2:$E$2344,"NOT FOUND")</f>
        <v>0</v>
      </c>
      <c r="P2253" t="str">
        <f>_xlfn.XLOOKUP(A2253,Table3[customer_no],Table3[hsplt_handled],"NOT FOUND")</f>
        <v>tier - 2</v>
      </c>
      <c r="Q2253" t="str">
        <f>_xlfn.XLOOKUP(A2253,Table3[customer_no],Table3[city_handled],"NOT FOUND")</f>
        <v>tier - 3</v>
      </c>
      <c r="R2253" t="str">
        <f>_xlfn.XLOOKUP(A2253,Table3[customer_no],Table3[state_id],"NOT FOUND")</f>
        <v>R1013</v>
      </c>
      <c r="S2253" s="34" cm="1">
        <f t="array" ref="S2253">_xlfn.XLOOKUP(A2253,Table3[customer_no],'Hospitalisation Details'!$F$2:$F$2344,"NOT FOUND")</f>
        <v>1285</v>
      </c>
      <c r="T2253" t="str">
        <f>_xlfn.XLOOKUP(A2253,Table2[Customer ID],Table2[BMI_category],"NOT FOUND")</f>
        <v>Normal Weight</v>
      </c>
      <c r="U2253" s="7">
        <f>_xlfn.XLOOKUP(A2253,Table2[Customer ID],Table2[no of surgery],"NOT FOUND")</f>
        <v>1</v>
      </c>
      <c r="V2253" t="str">
        <f>_xlfn.XLOOKUP(A2253,Table2[Customer ID],Table2[smoker_missing],"NOT FOUND")</f>
        <v>No</v>
      </c>
      <c r="W2253" t="str">
        <f t="shared" si="35"/>
        <v>Normal</v>
      </c>
      <c r="X2253" s="37">
        <f>SUM(Table5[[#This Row],[Title]:[Diabetes Level]])</f>
        <v>41560.19</v>
      </c>
    </row>
    <row r="2254" spans="1:24" x14ac:dyDescent="0.25">
      <c r="A2254" t="s">
        <v>105</v>
      </c>
      <c r="B2254" t="str">
        <f>VLOOKUP(A2254,'Customer Names'!$A$2:$E$2336,3,FALSE)</f>
        <v>Ms.</v>
      </c>
      <c r="C2254" t="str">
        <f>_xlfn.XLOOKUP(A2254,$A$2:$A$2336,'Customer Names'!$D$2:$D$2336,"NOT FOUND")</f>
        <v>Sonja</v>
      </c>
      <c r="D2254" t="str">
        <f>_xlfn.XLOOKUP(A2254,$A$2:$A$2336,'Customer Names'!$E$2:$E$2336,"NOT FOUND")</f>
        <v>Wieck</v>
      </c>
      <c r="E2254" cm="1">
        <f t="array" ref="E2254">_xlfn.XLOOKUP(A2254,$A$2:$A$2336,Table2[BMI],"NOT FOUND")</f>
        <v>19.43</v>
      </c>
      <c r="F2254" cm="1">
        <f t="array" ref="F2254">_xlfn.XLOOKUP(A2254,$A$2:$A$2336,Table2[HBA1C],"NOT FOUND")</f>
        <v>5.85</v>
      </c>
      <c r="G2254" t="str" cm="1">
        <f t="array" ref="G2254">_xlfn.XLOOKUP(A2254,$A$2:$A$2336,Table2[Heart Issues],"NOT FOUND")</f>
        <v>No</v>
      </c>
      <c r="H2254" t="str" cm="1">
        <f t="array" ref="H2254">_xlfn.XLOOKUP(A2254,$A$2:$A$2336,Table2[Any Transplants],"NOT FOUND")</f>
        <v>yes</v>
      </c>
      <c r="I2254" t="str" cm="1">
        <f t="array" ref="I2254">_xlfn.XLOOKUP(A2254,$A$2:$A$2336,Table2[Cancer history],"NOT FOUND")</f>
        <v>No</v>
      </c>
      <c r="J2254" t="str">
        <f>_xlfn.XLOOKUP(A2254,Table3[customer_no],Table3[month],"NOT FOUND")</f>
        <v>Sep</v>
      </c>
      <c r="K2254" s="7">
        <f>_xlfn.XLOOKUP(A2254,Table3[customer_no],Table3[year_average],"NOT FOUND")</f>
        <v>2004</v>
      </c>
      <c r="L2254" cm="1">
        <f t="array" ref="L2254">_xlfn.XLOOKUP(A2254,Table3[customer_no],'Hospitalisation Details'!$D$2:$D$2344,"NOT FOUND")</f>
        <v>30</v>
      </c>
      <c r="M2254" s="33">
        <f>_xlfn.XLOOKUP(A2254,Table3[customer_no],Table3[dd/mm/yy],"NOT FOUND")</f>
        <v>38260</v>
      </c>
      <c r="N2254">
        <f>_xlfn.XLOOKUP(A2254,Table3[customer_no],Table3[age],"NOT FOUND")</f>
        <v>18</v>
      </c>
      <c r="O2254" cm="1">
        <f t="array" ref="O2254">_xlfn.XLOOKUP(A2254,Table3[customer_no],'Hospitalisation Details'!$E$2:$E$2344,"NOT FOUND")</f>
        <v>0</v>
      </c>
      <c r="P2254" t="str">
        <f>_xlfn.XLOOKUP(A2254,Table3[customer_no],Table3[hsplt_handled],"NOT FOUND")</f>
        <v>tier - 2</v>
      </c>
      <c r="Q2254" t="str">
        <f>_xlfn.XLOOKUP(A2254,Table3[customer_no],Table3[city_handled],"NOT FOUND")</f>
        <v>tier - 1</v>
      </c>
      <c r="R2254" t="str">
        <f>_xlfn.XLOOKUP(A2254,Table3[customer_no],Table3[state_id],"NOT FOUND")</f>
        <v>R1013</v>
      </c>
      <c r="S2254" s="34" cm="1">
        <f t="array" ref="S2254">_xlfn.XLOOKUP(A2254,Table3[customer_no],'Hospitalisation Details'!$F$2:$F$2344,"NOT FOUND")</f>
        <v>1283</v>
      </c>
      <c r="T2254" t="str">
        <f>_xlfn.XLOOKUP(A2254,Table2[Customer ID],Table2[BMI_category],"NOT FOUND")</f>
        <v>Normal Weight</v>
      </c>
      <c r="U2254" s="7">
        <f>_xlfn.XLOOKUP(A2254,Table2[Customer ID],Table2[no of surgery],"NOT FOUND")</f>
        <v>1</v>
      </c>
      <c r="V2254" t="str">
        <f>_xlfn.XLOOKUP(A2254,Table2[Customer ID],Table2[smoker_missing],"NOT FOUND")</f>
        <v>No</v>
      </c>
      <c r="W2254" t="str">
        <f t="shared" si="35"/>
        <v>Prediabetes</v>
      </c>
      <c r="X2254" s="37">
        <f>SUM(Table5[[#This Row],[Title]:[Diabetes Level]])</f>
        <v>41621.279999999999</v>
      </c>
    </row>
    <row r="2255" spans="1:24" x14ac:dyDescent="0.25">
      <c r="A2255" t="s">
        <v>104</v>
      </c>
      <c r="B2255" t="str">
        <f>VLOOKUP(A2255,'Customer Names'!$A$2:$E$2336,3,FALSE)</f>
        <v>Ms.</v>
      </c>
      <c r="C2255" t="str">
        <f>_xlfn.XLOOKUP(A2255,$A$2:$A$2336,'Customer Names'!$D$2:$D$2336,"NOT FOUND")</f>
        <v>Alexandra</v>
      </c>
      <c r="D2255" t="str">
        <f>_xlfn.XLOOKUP(A2255,$A$2:$A$2336,'Customer Names'!$E$2:$E$2336,"NOT FOUND")</f>
        <v>Friel</v>
      </c>
      <c r="E2255" cm="1">
        <f t="array" ref="E2255">_xlfn.XLOOKUP(A2255,$A$2:$A$2336,Table2[BMI],"NOT FOUND")</f>
        <v>15.22</v>
      </c>
      <c r="F2255" cm="1">
        <f t="array" ref="F2255">_xlfn.XLOOKUP(A2255,$A$2:$A$2336,Table2[HBA1C],"NOT FOUND")</f>
        <v>4.92</v>
      </c>
      <c r="G2255" t="str" cm="1">
        <f t="array" ref="G2255">_xlfn.XLOOKUP(A2255,$A$2:$A$2336,Table2[Heart Issues],"NOT FOUND")</f>
        <v>yes</v>
      </c>
      <c r="H2255" t="str" cm="1">
        <f t="array" ref="H2255">_xlfn.XLOOKUP(A2255,$A$2:$A$2336,Table2[Any Transplants],"NOT FOUND")</f>
        <v>No</v>
      </c>
      <c r="I2255" t="str" cm="1">
        <f t="array" ref="I2255">_xlfn.XLOOKUP(A2255,$A$2:$A$2336,Table2[Cancer history],"NOT FOUND")</f>
        <v>Yes</v>
      </c>
      <c r="J2255" t="str">
        <f>_xlfn.XLOOKUP(A2255,Table3[customer_no],Table3[month],"NOT FOUND")</f>
        <v>Oct</v>
      </c>
      <c r="K2255" s="7">
        <f>_xlfn.XLOOKUP(A2255,Table3[customer_no],Table3[year_average],"NOT FOUND")</f>
        <v>1997</v>
      </c>
      <c r="L2255" cm="1">
        <f t="array" ref="L2255">_xlfn.XLOOKUP(A2255,Table3[customer_no],'Hospitalisation Details'!$D$2:$D$2344,"NOT FOUND")</f>
        <v>26</v>
      </c>
      <c r="M2255" s="33">
        <f>_xlfn.XLOOKUP(A2255,Table3[customer_no],Table3[dd/mm/yy],"NOT FOUND")</f>
        <v>35729</v>
      </c>
      <c r="N2255">
        <f>_xlfn.XLOOKUP(A2255,Table3[customer_no],Table3[age],"NOT FOUND")</f>
        <v>25</v>
      </c>
      <c r="O2255" cm="1">
        <f t="array" ref="O2255">_xlfn.XLOOKUP(A2255,Table3[customer_no],'Hospitalisation Details'!$E$2:$E$2344,"NOT FOUND")</f>
        <v>0</v>
      </c>
      <c r="P2255" t="str">
        <f>_xlfn.XLOOKUP(A2255,Table3[customer_no],Table3[hsplt_handled],"NOT FOUND")</f>
        <v>tier - 2</v>
      </c>
      <c r="Q2255" t="str">
        <f>_xlfn.XLOOKUP(A2255,Table3[customer_no],Table3[city_handled],"NOT FOUND")</f>
        <v>tier - 2</v>
      </c>
      <c r="R2255" t="str">
        <f>_xlfn.XLOOKUP(A2255,Table3[customer_no],Table3[state_id],"NOT FOUND")</f>
        <v>R1012</v>
      </c>
      <c r="S2255" s="34" cm="1">
        <f t="array" ref="S2255">_xlfn.XLOOKUP(A2255,Table3[customer_no],'Hospitalisation Details'!$F$2:$F$2344,"NOT FOUND")</f>
        <v>1276</v>
      </c>
      <c r="T2255" t="str">
        <f>_xlfn.XLOOKUP(A2255,Table2[Customer ID],Table2[BMI_category],"NOT FOUND")</f>
        <v>Underweight</v>
      </c>
      <c r="U2255" s="7">
        <f>_xlfn.XLOOKUP(A2255,Table2[Customer ID],Table2[no of surgery],"NOT FOUND")</f>
        <v>1</v>
      </c>
      <c r="V2255" t="str">
        <f>_xlfn.XLOOKUP(A2255,Table2[Customer ID],Table2[smoker_missing],"NOT FOUND")</f>
        <v>No</v>
      </c>
      <c r="W2255" t="str">
        <f t="shared" si="35"/>
        <v>Normal</v>
      </c>
      <c r="X2255" s="37">
        <f>SUM(Table5[[#This Row],[Title]:[Diabetes Level]])</f>
        <v>39074.14</v>
      </c>
    </row>
    <row r="2256" spans="1:24" x14ac:dyDescent="0.25">
      <c r="A2256" t="s">
        <v>103</v>
      </c>
      <c r="B2256" t="str">
        <f>VLOOKUP(A2256,'Customer Names'!$A$2:$E$2336,3,FALSE)</f>
        <v>Ms.</v>
      </c>
      <c r="C2256" t="str">
        <f>_xlfn.XLOOKUP(A2256,$A$2:$A$2336,'Customer Names'!$D$2:$D$2336,"NOT FOUND")</f>
        <v>Martha L.</v>
      </c>
      <c r="D2256" t="str">
        <f>_xlfn.XLOOKUP(A2256,$A$2:$A$2336,'Customer Names'!$E$2:$E$2336,"NOT FOUND")</f>
        <v>Santandreu</v>
      </c>
      <c r="E2256" cm="1">
        <f t="array" ref="E2256">_xlfn.XLOOKUP(A2256,$A$2:$A$2336,Table2[BMI],"NOT FOUND")</f>
        <v>20.72</v>
      </c>
      <c r="F2256" cm="1">
        <f t="array" ref="F2256">_xlfn.XLOOKUP(A2256,$A$2:$A$2336,Table2[HBA1C],"NOT FOUND")</f>
        <v>9.4600000000000009</v>
      </c>
      <c r="G2256" t="str" cm="1">
        <f t="array" ref="G2256">_xlfn.XLOOKUP(A2256,$A$2:$A$2336,Table2[Heart Issues],"NOT FOUND")</f>
        <v>No</v>
      </c>
      <c r="H2256" t="str" cm="1">
        <f t="array" ref="H2256">_xlfn.XLOOKUP(A2256,$A$2:$A$2336,Table2[Any Transplants],"NOT FOUND")</f>
        <v>No</v>
      </c>
      <c r="I2256" t="str" cm="1">
        <f t="array" ref="I2256">_xlfn.XLOOKUP(A2256,$A$2:$A$2336,Table2[Cancer history],"NOT FOUND")</f>
        <v>No</v>
      </c>
      <c r="J2256" t="str">
        <f>_xlfn.XLOOKUP(A2256,Table3[customer_no],Table3[month],"NOT FOUND")</f>
        <v>Dec</v>
      </c>
      <c r="K2256" s="7">
        <f>_xlfn.XLOOKUP(A2256,Table3[customer_no],Table3[year_average],"NOT FOUND")</f>
        <v>2002</v>
      </c>
      <c r="L2256" cm="1">
        <f t="array" ref="L2256">_xlfn.XLOOKUP(A2256,Table3[customer_no],'Hospitalisation Details'!$D$2:$D$2344,"NOT FOUND")</f>
        <v>4</v>
      </c>
      <c r="M2256" s="33">
        <f>_xlfn.XLOOKUP(A2256,Table3[customer_no],Table3[dd/mm/yy],"NOT FOUND")</f>
        <v>37594</v>
      </c>
      <c r="N2256">
        <f>_xlfn.XLOOKUP(A2256,Table3[customer_no],Table3[age],"NOT FOUND")</f>
        <v>20</v>
      </c>
      <c r="O2256" cm="1">
        <f t="array" ref="O2256">_xlfn.XLOOKUP(A2256,Table3[customer_no],'Hospitalisation Details'!$E$2:$E$2344,"NOT FOUND")</f>
        <v>0</v>
      </c>
      <c r="P2256" t="str">
        <f>_xlfn.XLOOKUP(A2256,Table3[customer_no],Table3[hsplt_handled],"NOT FOUND")</f>
        <v>tier - 2</v>
      </c>
      <c r="Q2256" t="str">
        <f>_xlfn.XLOOKUP(A2256,Table3[customer_no],Table3[city_handled],"NOT FOUND")</f>
        <v>tier - 1</v>
      </c>
      <c r="R2256" t="str">
        <f>_xlfn.XLOOKUP(A2256,Table3[customer_no],Table3[state_id],"NOT FOUND")</f>
        <v>R1013</v>
      </c>
      <c r="S2256" s="34" cm="1">
        <f t="array" ref="S2256">_xlfn.XLOOKUP(A2256,Table3[customer_no],'Hospitalisation Details'!$F$2:$F$2344,"NOT FOUND")</f>
        <v>1267</v>
      </c>
      <c r="T2256" t="str">
        <f>_xlfn.XLOOKUP(A2256,Table2[Customer ID],Table2[BMI_category],"NOT FOUND")</f>
        <v>Normal Weight</v>
      </c>
      <c r="U2256" s="7">
        <f>_xlfn.XLOOKUP(A2256,Table2[Customer ID],Table2[no of surgery],"NOT FOUND")</f>
        <v>0</v>
      </c>
      <c r="V2256" t="str">
        <f>_xlfn.XLOOKUP(A2256,Table2[Customer ID],Table2[smoker_missing],"NOT FOUND")</f>
        <v>No</v>
      </c>
      <c r="W2256" t="str">
        <f t="shared" si="35"/>
        <v>Diabetes</v>
      </c>
      <c r="X2256" s="37">
        <f>SUM(Table5[[#This Row],[Title]:[Diabetes Level]])</f>
        <v>40917.18</v>
      </c>
    </row>
    <row r="2257" spans="1:24" x14ac:dyDescent="0.25">
      <c r="A2257" t="s">
        <v>102</v>
      </c>
      <c r="B2257" t="str">
        <f>VLOOKUP(A2257,'Customer Names'!$A$2:$E$2336,3,FALSE)</f>
        <v>Mr.</v>
      </c>
      <c r="C2257" t="str">
        <f>_xlfn.XLOOKUP(A2257,$A$2:$A$2336,'Customer Names'!$D$2:$D$2336,"NOT FOUND")</f>
        <v>Ryan C.</v>
      </c>
      <c r="D2257" t="str">
        <f>_xlfn.XLOOKUP(A2257,$A$2:$A$2336,'Customer Names'!$E$2:$E$2336,"NOT FOUND")</f>
        <v>Johnson</v>
      </c>
      <c r="E2257" cm="1">
        <f t="array" ref="E2257">_xlfn.XLOOKUP(A2257,$A$2:$A$2336,Table2[BMI],"NOT FOUND")</f>
        <v>35.4</v>
      </c>
      <c r="F2257" cm="1">
        <f t="array" ref="F2257">_xlfn.XLOOKUP(A2257,$A$2:$A$2336,Table2[HBA1C],"NOT FOUND")</f>
        <v>5.94</v>
      </c>
      <c r="G2257" t="str" cm="1">
        <f t="array" ref="G2257">_xlfn.XLOOKUP(A2257,$A$2:$A$2336,Table2[Heart Issues],"NOT FOUND")</f>
        <v>No</v>
      </c>
      <c r="H2257" t="str" cm="1">
        <f t="array" ref="H2257">_xlfn.XLOOKUP(A2257,$A$2:$A$2336,Table2[Any Transplants],"NOT FOUND")</f>
        <v>No</v>
      </c>
      <c r="I2257" t="str" cm="1">
        <f t="array" ref="I2257">_xlfn.XLOOKUP(A2257,$A$2:$A$2336,Table2[Cancer history],"NOT FOUND")</f>
        <v>Yes</v>
      </c>
      <c r="J2257" t="str">
        <f>_xlfn.XLOOKUP(A2257,Table3[customer_no],Table3[month],"NOT FOUND")</f>
        <v>Nov</v>
      </c>
      <c r="K2257" s="7">
        <f>_xlfn.XLOOKUP(A2257,Table3[customer_no],Table3[year_average],"NOT FOUND")</f>
        <v>2003</v>
      </c>
      <c r="L2257" cm="1">
        <f t="array" ref="L2257">_xlfn.XLOOKUP(A2257,Table3[customer_no],'Hospitalisation Details'!$D$2:$D$2344,"NOT FOUND")</f>
        <v>21</v>
      </c>
      <c r="M2257" s="33">
        <f>_xlfn.XLOOKUP(A2257,Table3[customer_no],Table3[dd/mm/yy],"NOT FOUND")</f>
        <v>37946</v>
      </c>
      <c r="N2257">
        <f>_xlfn.XLOOKUP(A2257,Table3[customer_no],Table3[age],"NOT FOUND")</f>
        <v>19</v>
      </c>
      <c r="O2257" cm="1">
        <f t="array" ref="O2257">_xlfn.XLOOKUP(A2257,Table3[customer_no],'Hospitalisation Details'!$E$2:$E$2344,"NOT FOUND")</f>
        <v>0</v>
      </c>
      <c r="P2257" t="str">
        <f>_xlfn.XLOOKUP(A2257,Table3[customer_no],Table3[hsplt_handled],"NOT FOUND")</f>
        <v>tier - 2</v>
      </c>
      <c r="Q2257" t="str">
        <f>_xlfn.XLOOKUP(A2257,Table3[customer_no],Table3[city_handled],"NOT FOUND")</f>
        <v>tier - 3</v>
      </c>
      <c r="R2257" t="str">
        <f>_xlfn.XLOOKUP(A2257,Table3[customer_no],Table3[state_id],"NOT FOUND")</f>
        <v>R1011</v>
      </c>
      <c r="S2257" s="34" cm="1">
        <f t="array" ref="S2257">_xlfn.XLOOKUP(A2257,Table3[customer_no],'Hospitalisation Details'!$F$2:$F$2344,"NOT FOUND")</f>
        <v>1263.25</v>
      </c>
      <c r="T2257" t="str">
        <f>_xlfn.XLOOKUP(A2257,Table2[Customer ID],Table2[BMI_category],"NOT FOUND")</f>
        <v>Obesity</v>
      </c>
      <c r="U2257" s="7">
        <f>_xlfn.XLOOKUP(A2257,Table2[Customer ID],Table2[no of surgery],"NOT FOUND")</f>
        <v>1</v>
      </c>
      <c r="V2257" t="str">
        <f>_xlfn.XLOOKUP(A2257,Table2[Customer ID],Table2[smoker_missing],"NOT FOUND")</f>
        <v>No</v>
      </c>
      <c r="W2257" t="str">
        <f t="shared" si="35"/>
        <v>Prediabetes</v>
      </c>
      <c r="X2257" s="37">
        <f>SUM(Table5[[#This Row],[Title]:[Diabetes Level]])</f>
        <v>41294.589999999997</v>
      </c>
    </row>
    <row r="2258" spans="1:24" x14ac:dyDescent="0.25">
      <c r="A2258" t="s">
        <v>101</v>
      </c>
      <c r="B2258" t="str">
        <f>VLOOKUP(A2258,'Customer Names'!$A$2:$E$2336,3,FALSE)</f>
        <v>Mr.</v>
      </c>
      <c r="C2258" t="str">
        <f>_xlfn.XLOOKUP(A2258,$A$2:$A$2336,'Customer Names'!$D$2:$D$2336,"NOT FOUND")</f>
        <v>Cliff</v>
      </c>
      <c r="D2258" t="str">
        <f>_xlfn.XLOOKUP(A2258,$A$2:$A$2336,'Customer Names'!$E$2:$E$2336,"NOT FOUND")</f>
        <v>Gerber</v>
      </c>
      <c r="E2258" cm="1">
        <f t="array" ref="E2258">_xlfn.XLOOKUP(A2258,$A$2:$A$2336,Table2[BMI],"NOT FOUND")</f>
        <v>34.4</v>
      </c>
      <c r="F2258" cm="1">
        <f t="array" ref="F2258">_xlfn.XLOOKUP(A2258,$A$2:$A$2336,Table2[HBA1C],"NOT FOUND")</f>
        <v>5.7</v>
      </c>
      <c r="G2258" t="str" cm="1">
        <f t="array" ref="G2258">_xlfn.XLOOKUP(A2258,$A$2:$A$2336,Table2[Heart Issues],"NOT FOUND")</f>
        <v>No</v>
      </c>
      <c r="H2258" t="str" cm="1">
        <f t="array" ref="H2258">_xlfn.XLOOKUP(A2258,$A$2:$A$2336,Table2[Any Transplants],"NOT FOUND")</f>
        <v>No</v>
      </c>
      <c r="I2258" t="str" cm="1">
        <f t="array" ref="I2258">_xlfn.XLOOKUP(A2258,$A$2:$A$2336,Table2[Cancer history],"NOT FOUND")</f>
        <v>Yes</v>
      </c>
      <c r="J2258" t="str">
        <f>_xlfn.XLOOKUP(A2258,Table3[customer_no],Table3[month],"NOT FOUND")</f>
        <v>Aug</v>
      </c>
      <c r="K2258" s="7">
        <f>_xlfn.XLOOKUP(A2258,Table3[customer_no],Table3[year_average],"NOT FOUND")</f>
        <v>2003</v>
      </c>
      <c r="L2258" cm="1">
        <f t="array" ref="L2258">_xlfn.XLOOKUP(A2258,Table3[customer_no],'Hospitalisation Details'!$D$2:$D$2344,"NOT FOUND")</f>
        <v>15</v>
      </c>
      <c r="M2258" s="33">
        <f>_xlfn.XLOOKUP(A2258,Table3[customer_no],Table3[dd/mm/yy],"NOT FOUND")</f>
        <v>37848</v>
      </c>
      <c r="N2258">
        <f>_xlfn.XLOOKUP(A2258,Table3[customer_no],Table3[age],"NOT FOUND")</f>
        <v>19</v>
      </c>
      <c r="O2258" cm="1">
        <f t="array" ref="O2258">_xlfn.XLOOKUP(A2258,Table3[customer_no],'Hospitalisation Details'!$E$2:$E$2344,"NOT FOUND")</f>
        <v>0</v>
      </c>
      <c r="P2258" t="str">
        <f>_xlfn.XLOOKUP(A2258,Table3[customer_no],Table3[hsplt_handled],"NOT FOUND")</f>
        <v>tier - 2</v>
      </c>
      <c r="Q2258" t="str">
        <f>_xlfn.XLOOKUP(A2258,Table3[customer_no],Table3[city_handled],"NOT FOUND")</f>
        <v>tier - 3</v>
      </c>
      <c r="R2258" t="str">
        <f>_xlfn.XLOOKUP(A2258,Table3[customer_no],Table3[state_id],"NOT FOUND")</f>
        <v>R1011</v>
      </c>
      <c r="S2258" s="34" cm="1">
        <f t="array" ref="S2258">_xlfn.XLOOKUP(A2258,Table3[customer_no],'Hospitalisation Details'!$F$2:$F$2344,"NOT FOUND")</f>
        <v>1261.8599999999999</v>
      </c>
      <c r="T2258" t="str">
        <f>_xlfn.XLOOKUP(A2258,Table2[Customer ID],Table2[BMI_category],"NOT FOUND")</f>
        <v>Obesity</v>
      </c>
      <c r="U2258" s="7">
        <f>_xlfn.XLOOKUP(A2258,Table2[Customer ID],Table2[no of surgery],"NOT FOUND")</f>
        <v>1</v>
      </c>
      <c r="V2258" t="str">
        <f>_xlfn.XLOOKUP(A2258,Table2[Customer ID],Table2[smoker_missing],"NOT FOUND")</f>
        <v>No</v>
      </c>
      <c r="W2258" t="str">
        <f t="shared" si="35"/>
        <v>Prediabetes</v>
      </c>
      <c r="X2258" s="37">
        <f>SUM(Table5[[#This Row],[Title]:[Diabetes Level]])</f>
        <v>41187.96</v>
      </c>
    </row>
    <row r="2259" spans="1:24" x14ac:dyDescent="0.25">
      <c r="A2259" t="s">
        <v>100</v>
      </c>
      <c r="B2259" t="str">
        <f>VLOOKUP(A2259,'Customer Names'!$A$2:$E$2336,3,FALSE)</f>
        <v>Mr.</v>
      </c>
      <c r="C2259" t="str">
        <f>_xlfn.XLOOKUP(A2259,$A$2:$A$2336,'Customer Names'!$D$2:$D$2336,"NOT FOUND")</f>
        <v>Blue</v>
      </c>
      <c r="D2259" t="str">
        <f>_xlfn.XLOOKUP(A2259,$A$2:$A$2336,'Customer Names'!$E$2:$E$2336,"NOT FOUND")</f>
        <v>Benadum</v>
      </c>
      <c r="E2259" cm="1">
        <f t="array" ref="E2259">_xlfn.XLOOKUP(A2259,$A$2:$A$2336,Table2[BMI],"NOT FOUND")</f>
        <v>34.1</v>
      </c>
      <c r="F2259" cm="1">
        <f t="array" ref="F2259">_xlfn.XLOOKUP(A2259,$A$2:$A$2336,Table2[HBA1C],"NOT FOUND")</f>
        <v>4.13</v>
      </c>
      <c r="G2259" t="str" cm="1">
        <f t="array" ref="G2259">_xlfn.XLOOKUP(A2259,$A$2:$A$2336,Table2[Heart Issues],"NOT FOUND")</f>
        <v>No</v>
      </c>
      <c r="H2259" t="str" cm="1">
        <f t="array" ref="H2259">_xlfn.XLOOKUP(A2259,$A$2:$A$2336,Table2[Any Transplants],"NOT FOUND")</f>
        <v>No</v>
      </c>
      <c r="I2259" t="str" cm="1">
        <f t="array" ref="I2259">_xlfn.XLOOKUP(A2259,$A$2:$A$2336,Table2[Cancer history],"NOT FOUND")</f>
        <v>Yes</v>
      </c>
      <c r="J2259" t="str">
        <f>_xlfn.XLOOKUP(A2259,Table3[customer_no],Table3[month],"NOT FOUND")</f>
        <v>Oct</v>
      </c>
      <c r="K2259" s="7">
        <f>_xlfn.XLOOKUP(A2259,Table3[customer_no],Table3[year_average],"NOT FOUND")</f>
        <v>2003</v>
      </c>
      <c r="L2259" cm="1">
        <f t="array" ref="L2259">_xlfn.XLOOKUP(A2259,Table3[customer_no],'Hospitalisation Details'!$D$2:$D$2344,"NOT FOUND")</f>
        <v>30</v>
      </c>
      <c r="M2259" s="33">
        <f>_xlfn.XLOOKUP(A2259,Table3[customer_no],Table3[dd/mm/yy],"NOT FOUND")</f>
        <v>37924</v>
      </c>
      <c r="N2259">
        <f>_xlfn.XLOOKUP(A2259,Table3[customer_no],Table3[age],"NOT FOUND")</f>
        <v>19</v>
      </c>
      <c r="O2259" cm="1">
        <f t="array" ref="O2259">_xlfn.XLOOKUP(A2259,Table3[customer_no],'Hospitalisation Details'!$E$2:$E$2344,"NOT FOUND")</f>
        <v>0</v>
      </c>
      <c r="P2259" t="str">
        <f>_xlfn.XLOOKUP(A2259,Table3[customer_no],Table3[hsplt_handled],"NOT FOUND")</f>
        <v>tier - 2</v>
      </c>
      <c r="Q2259" t="str">
        <f>_xlfn.XLOOKUP(A2259,Table3[customer_no],Table3[city_handled],"NOT FOUND")</f>
        <v>tier - 3</v>
      </c>
      <c r="R2259" t="str">
        <f>_xlfn.XLOOKUP(A2259,Table3[customer_no],Table3[state_id],"NOT FOUND")</f>
        <v>R1011</v>
      </c>
      <c r="S2259" s="34" cm="1">
        <f t="array" ref="S2259">_xlfn.XLOOKUP(A2259,Table3[customer_no],'Hospitalisation Details'!$F$2:$F$2344,"NOT FOUND")</f>
        <v>1261.44</v>
      </c>
      <c r="T2259" t="str">
        <f>_xlfn.XLOOKUP(A2259,Table2[Customer ID],Table2[BMI_category],"NOT FOUND")</f>
        <v>Obesity</v>
      </c>
      <c r="U2259" s="7">
        <f>_xlfn.XLOOKUP(A2259,Table2[Customer ID],Table2[no of surgery],"NOT FOUND")</f>
        <v>1</v>
      </c>
      <c r="V2259" t="str">
        <f>_xlfn.XLOOKUP(A2259,Table2[Customer ID],Table2[smoker_missing],"NOT FOUND")</f>
        <v>No</v>
      </c>
      <c r="W2259" t="str">
        <f t="shared" si="35"/>
        <v>Normal</v>
      </c>
      <c r="X2259" s="37">
        <f>SUM(Table5[[#This Row],[Title]:[Diabetes Level]])</f>
        <v>41276.670000000006</v>
      </c>
    </row>
    <row r="2260" spans="1:24" x14ac:dyDescent="0.25">
      <c r="A2260" t="s">
        <v>99</v>
      </c>
      <c r="B2260" t="str">
        <f>VLOOKUP(A2260,'Customer Names'!$A$2:$E$2336,3,FALSE)</f>
        <v>Mr.</v>
      </c>
      <c r="C2260" t="str">
        <f>_xlfn.XLOOKUP(A2260,$A$2:$A$2336,'Customer Names'!$D$2:$D$2336,"NOT FOUND")</f>
        <v>Jeffrey M</v>
      </c>
      <c r="D2260" t="str">
        <f>_xlfn.XLOOKUP(A2260,$A$2:$A$2336,'Customer Names'!$E$2:$E$2336,"NOT FOUND")</f>
        <v>Ragazzini</v>
      </c>
      <c r="E2260" cm="1">
        <f t="array" ref="E2260">_xlfn.XLOOKUP(A2260,$A$2:$A$2336,Table2[BMI],"NOT FOUND")</f>
        <v>30.4</v>
      </c>
      <c r="F2260" cm="1">
        <f t="array" ref="F2260">_xlfn.XLOOKUP(A2260,$A$2:$A$2336,Table2[HBA1C],"NOT FOUND")</f>
        <v>4.7699999999999996</v>
      </c>
      <c r="G2260" t="str" cm="1">
        <f t="array" ref="G2260">_xlfn.XLOOKUP(A2260,$A$2:$A$2336,Table2[Heart Issues],"NOT FOUND")</f>
        <v>No</v>
      </c>
      <c r="H2260" t="str" cm="1">
        <f t="array" ref="H2260">_xlfn.XLOOKUP(A2260,$A$2:$A$2336,Table2[Any Transplants],"NOT FOUND")</f>
        <v>No</v>
      </c>
      <c r="I2260" t="str" cm="1">
        <f t="array" ref="I2260">_xlfn.XLOOKUP(A2260,$A$2:$A$2336,Table2[Cancer history],"NOT FOUND")</f>
        <v>Yes</v>
      </c>
      <c r="J2260" t="str">
        <f>_xlfn.XLOOKUP(A2260,Table3[customer_no],Table3[month],"NOT FOUND")</f>
        <v>Oct</v>
      </c>
      <c r="K2260" s="7">
        <f>_xlfn.XLOOKUP(A2260,Table3[customer_no],Table3[year_average],"NOT FOUND")</f>
        <v>2003</v>
      </c>
      <c r="L2260" cm="1">
        <f t="array" ref="L2260">_xlfn.XLOOKUP(A2260,Table3[customer_no],'Hospitalisation Details'!$D$2:$D$2344,"NOT FOUND")</f>
        <v>13</v>
      </c>
      <c r="M2260" s="33">
        <f>_xlfn.XLOOKUP(A2260,Table3[customer_no],Table3[dd/mm/yy],"NOT FOUND")</f>
        <v>37907</v>
      </c>
      <c r="N2260">
        <f>_xlfn.XLOOKUP(A2260,Table3[customer_no],Table3[age],"NOT FOUND")</f>
        <v>19</v>
      </c>
      <c r="O2260" cm="1">
        <f t="array" ref="O2260">_xlfn.XLOOKUP(A2260,Table3[customer_no],'Hospitalisation Details'!$E$2:$E$2344,"NOT FOUND")</f>
        <v>0</v>
      </c>
      <c r="P2260" t="str">
        <f>_xlfn.XLOOKUP(A2260,Table3[customer_no],Table3[hsplt_handled],"NOT FOUND")</f>
        <v>tier - 2</v>
      </c>
      <c r="Q2260" t="str">
        <f>_xlfn.XLOOKUP(A2260,Table3[customer_no],Table3[city_handled],"NOT FOUND")</f>
        <v>tier - 3</v>
      </c>
      <c r="R2260" t="str">
        <f>_xlfn.XLOOKUP(A2260,Table3[customer_no],Table3[state_id],"NOT FOUND")</f>
        <v>R1011</v>
      </c>
      <c r="S2260" s="34" cm="1">
        <f t="array" ref="S2260">_xlfn.XLOOKUP(A2260,Table3[customer_no],'Hospitalisation Details'!$F$2:$F$2344,"NOT FOUND")</f>
        <v>1256.3</v>
      </c>
      <c r="T2260" t="str">
        <f>_xlfn.XLOOKUP(A2260,Table2[Customer ID],Table2[BMI_category],"NOT FOUND")</f>
        <v>Obesity</v>
      </c>
      <c r="U2260" s="7">
        <f>_xlfn.XLOOKUP(A2260,Table2[Customer ID],Table2[no of surgery],"NOT FOUND")</f>
        <v>1</v>
      </c>
      <c r="V2260" t="str">
        <f>_xlfn.XLOOKUP(A2260,Table2[Customer ID],Table2[smoker_missing],"NOT FOUND")</f>
        <v>No</v>
      </c>
      <c r="W2260" t="str">
        <f t="shared" si="35"/>
        <v>Normal</v>
      </c>
      <c r="X2260" s="37">
        <f>SUM(Table5[[#This Row],[Title]:[Diabetes Level]])</f>
        <v>41234.47</v>
      </c>
    </row>
    <row r="2261" spans="1:24" x14ac:dyDescent="0.25">
      <c r="A2261" t="s">
        <v>98</v>
      </c>
      <c r="B2261" t="str">
        <f>VLOOKUP(A2261,'Customer Names'!$A$2:$E$2336,3,FALSE)</f>
        <v>Mr.</v>
      </c>
      <c r="C2261" t="str">
        <f>_xlfn.XLOOKUP(A2261,$A$2:$A$2336,'Customer Names'!$D$2:$D$2336,"NOT FOUND")</f>
        <v>Andrew</v>
      </c>
      <c r="D2261" t="str">
        <f>_xlfn.XLOOKUP(A2261,$A$2:$A$2336,'Customer Names'!$E$2:$E$2336,"NOT FOUND")</f>
        <v>Kessinger</v>
      </c>
      <c r="E2261" cm="1">
        <f t="array" ref="E2261">_xlfn.XLOOKUP(A2261,$A$2:$A$2336,Table2[BMI],"NOT FOUND")</f>
        <v>28.7</v>
      </c>
      <c r="F2261" cm="1">
        <f t="array" ref="F2261">_xlfn.XLOOKUP(A2261,$A$2:$A$2336,Table2[HBA1C],"NOT FOUND")</f>
        <v>4.99</v>
      </c>
      <c r="G2261" t="str" cm="1">
        <f t="array" ref="G2261">_xlfn.XLOOKUP(A2261,$A$2:$A$2336,Table2[Heart Issues],"NOT FOUND")</f>
        <v>No</v>
      </c>
      <c r="H2261" t="str" cm="1">
        <f t="array" ref="H2261">_xlfn.XLOOKUP(A2261,$A$2:$A$2336,Table2[Any Transplants],"NOT FOUND")</f>
        <v>No</v>
      </c>
      <c r="I2261" t="str" cm="1">
        <f t="array" ref="I2261">_xlfn.XLOOKUP(A2261,$A$2:$A$2336,Table2[Cancer history],"NOT FOUND")</f>
        <v>Yes</v>
      </c>
      <c r="J2261" t="str">
        <f>_xlfn.XLOOKUP(A2261,Table3[customer_no],Table3[month],"NOT FOUND")</f>
        <v>Dec</v>
      </c>
      <c r="K2261" s="7">
        <f>_xlfn.XLOOKUP(A2261,Table3[customer_no],Table3[year_average],"NOT FOUND")</f>
        <v>2003</v>
      </c>
      <c r="L2261" cm="1">
        <f t="array" ref="L2261">_xlfn.XLOOKUP(A2261,Table3[customer_no],'Hospitalisation Details'!$D$2:$D$2344,"NOT FOUND")</f>
        <v>10</v>
      </c>
      <c r="M2261" s="33">
        <f>_xlfn.XLOOKUP(A2261,Table3[customer_no],Table3[dd/mm/yy],"NOT FOUND")</f>
        <v>37965</v>
      </c>
      <c r="N2261">
        <f>_xlfn.XLOOKUP(A2261,Table3[customer_no],Table3[age],"NOT FOUND")</f>
        <v>19</v>
      </c>
      <c r="O2261" cm="1">
        <f t="array" ref="O2261">_xlfn.XLOOKUP(A2261,Table3[customer_no],'Hospitalisation Details'!$E$2:$E$2344,"NOT FOUND")</f>
        <v>0</v>
      </c>
      <c r="P2261" t="str">
        <f>_xlfn.XLOOKUP(A2261,Table3[customer_no],Table3[hsplt_handled],"NOT FOUND")</f>
        <v>tier - 2</v>
      </c>
      <c r="Q2261" t="str">
        <f>_xlfn.XLOOKUP(A2261,Table3[customer_no],Table3[city_handled],"NOT FOUND")</f>
        <v>tier - 2</v>
      </c>
      <c r="R2261" t="str">
        <f>_xlfn.XLOOKUP(A2261,Table3[customer_no],Table3[state_id],"NOT FOUND")</f>
        <v>R1011</v>
      </c>
      <c r="S2261" s="34" cm="1">
        <f t="array" ref="S2261">_xlfn.XLOOKUP(A2261,Table3[customer_no],'Hospitalisation Details'!$F$2:$F$2344,"NOT FOUND")</f>
        <v>1253.94</v>
      </c>
      <c r="T2261" t="str">
        <f>_xlfn.XLOOKUP(A2261,Table2[Customer ID],Table2[BMI_category],"NOT FOUND")</f>
        <v>Overweight</v>
      </c>
      <c r="U2261" s="7">
        <f>_xlfn.XLOOKUP(A2261,Table2[Customer ID],Table2[no of surgery],"NOT FOUND")</f>
        <v>1</v>
      </c>
      <c r="V2261" t="str">
        <f>_xlfn.XLOOKUP(A2261,Table2[Customer ID],Table2[smoker_missing],"NOT FOUND")</f>
        <v>No</v>
      </c>
      <c r="W2261" t="str">
        <f t="shared" si="35"/>
        <v>Normal</v>
      </c>
      <c r="X2261" s="37">
        <f>SUM(Table5[[#This Row],[Title]:[Diabetes Level]])</f>
        <v>41285.630000000005</v>
      </c>
    </row>
    <row r="2262" spans="1:24" x14ac:dyDescent="0.25">
      <c r="A2262" t="s">
        <v>97</v>
      </c>
      <c r="B2262" t="str">
        <f>VLOOKUP(A2262,'Customer Names'!$A$2:$E$2336,3,FALSE)</f>
        <v>Ms.</v>
      </c>
      <c r="C2262" t="str">
        <f>_xlfn.XLOOKUP(A2262,$A$2:$A$2336,'Customer Names'!$D$2:$D$2336,"NOT FOUND")</f>
        <v>Julia</v>
      </c>
      <c r="D2262" t="str">
        <f>_xlfn.XLOOKUP(A2262,$A$2:$A$2336,'Customer Names'!$E$2:$E$2336,"NOT FOUND")</f>
        <v>Bezgin</v>
      </c>
      <c r="E2262" cm="1">
        <f t="array" ref="E2262">_xlfn.XLOOKUP(A2262,$A$2:$A$2336,Table2[BMI],"NOT FOUND")</f>
        <v>17.440000000000001</v>
      </c>
      <c r="F2262" cm="1">
        <f t="array" ref="F2262">_xlfn.XLOOKUP(A2262,$A$2:$A$2336,Table2[HBA1C],"NOT FOUND")</f>
        <v>4.42</v>
      </c>
      <c r="G2262" t="str" cm="1">
        <f t="array" ref="G2262">_xlfn.XLOOKUP(A2262,$A$2:$A$2336,Table2[Heart Issues],"NOT FOUND")</f>
        <v>yes</v>
      </c>
      <c r="H2262" t="str" cm="1">
        <f t="array" ref="H2262">_xlfn.XLOOKUP(A2262,$A$2:$A$2336,Table2[Any Transplants],"NOT FOUND")</f>
        <v>No</v>
      </c>
      <c r="I2262" t="str" cm="1">
        <f t="array" ref="I2262">_xlfn.XLOOKUP(A2262,$A$2:$A$2336,Table2[Cancer history],"NOT FOUND")</f>
        <v>Yes</v>
      </c>
      <c r="J2262" t="str">
        <f>_xlfn.XLOOKUP(A2262,Table3[customer_no],Table3[month],"NOT FOUND")</f>
        <v>Nov</v>
      </c>
      <c r="K2262" s="7">
        <f>_xlfn.XLOOKUP(A2262,Table3[customer_no],Table3[year_average],"NOT FOUND")</f>
        <v>1997</v>
      </c>
      <c r="L2262" cm="1">
        <f t="array" ref="L2262">_xlfn.XLOOKUP(A2262,Table3[customer_no],'Hospitalisation Details'!$D$2:$D$2344,"NOT FOUND")</f>
        <v>4</v>
      </c>
      <c r="M2262" s="33">
        <f>_xlfn.XLOOKUP(A2262,Table3[customer_no],Table3[dd/mm/yy],"NOT FOUND")</f>
        <v>35738</v>
      </c>
      <c r="N2262">
        <f>_xlfn.XLOOKUP(A2262,Table3[customer_no],Table3[age],"NOT FOUND")</f>
        <v>25</v>
      </c>
      <c r="O2262" cm="1">
        <f t="array" ref="O2262">_xlfn.XLOOKUP(A2262,Table3[customer_no],'Hospitalisation Details'!$E$2:$E$2344,"NOT FOUND")</f>
        <v>0</v>
      </c>
      <c r="P2262" t="str">
        <f>_xlfn.XLOOKUP(A2262,Table3[customer_no],Table3[hsplt_handled],"NOT FOUND")</f>
        <v>tier - 2</v>
      </c>
      <c r="Q2262" t="str">
        <f>_xlfn.XLOOKUP(A2262,Table3[customer_no],Table3[city_handled],"NOT FOUND")</f>
        <v>tier - 2</v>
      </c>
      <c r="R2262" t="str">
        <f>_xlfn.XLOOKUP(A2262,Table3[customer_no],Table3[state_id],"NOT FOUND")</f>
        <v>R1013</v>
      </c>
      <c r="S2262" s="34" cm="1">
        <f t="array" ref="S2262">_xlfn.XLOOKUP(A2262,Table3[customer_no],'Hospitalisation Details'!$F$2:$F$2344,"NOT FOUND")</f>
        <v>1253</v>
      </c>
      <c r="T2262" t="str">
        <f>_xlfn.XLOOKUP(A2262,Table2[Customer ID],Table2[BMI_category],"NOT FOUND")</f>
        <v>Underweight</v>
      </c>
      <c r="U2262" s="7">
        <f>_xlfn.XLOOKUP(A2262,Table2[Customer ID],Table2[no of surgery],"NOT FOUND")</f>
        <v>1</v>
      </c>
      <c r="V2262" t="str">
        <f>_xlfn.XLOOKUP(A2262,Table2[Customer ID],Table2[smoker_missing],"NOT FOUND")</f>
        <v>No</v>
      </c>
      <c r="W2262" t="str">
        <f t="shared" si="35"/>
        <v>Normal</v>
      </c>
      <c r="X2262" s="37">
        <f>SUM(Table5[[#This Row],[Title]:[Diabetes Level]])</f>
        <v>39039.86</v>
      </c>
    </row>
    <row r="2263" spans="1:24" x14ac:dyDescent="0.25">
      <c r="A2263" t="s">
        <v>96</v>
      </c>
      <c r="B2263" t="str">
        <f>VLOOKUP(A2263,'Customer Names'!$A$2:$E$2336,3,FALSE)</f>
        <v>Mr.</v>
      </c>
      <c r="C2263" t="str">
        <f>_xlfn.XLOOKUP(A2263,$A$2:$A$2336,'Customer Names'!$D$2:$D$2336,"NOT FOUND")</f>
        <v>Daniel</v>
      </c>
      <c r="D2263" t="str">
        <f>_xlfn.XLOOKUP(A2263,$A$2:$A$2336,'Customer Names'!$E$2:$E$2336,"NOT FOUND")</f>
        <v>Woldesilassie</v>
      </c>
      <c r="E2263" cm="1">
        <f t="array" ref="E2263">_xlfn.XLOOKUP(A2263,$A$2:$A$2336,Table2[BMI],"NOT FOUND")</f>
        <v>27.6</v>
      </c>
      <c r="F2263" cm="1">
        <f t="array" ref="F2263">_xlfn.XLOOKUP(A2263,$A$2:$A$2336,Table2[HBA1C],"NOT FOUND")</f>
        <v>4.01</v>
      </c>
      <c r="G2263" t="str" cm="1">
        <f t="array" ref="G2263">_xlfn.XLOOKUP(A2263,$A$2:$A$2336,Table2[Heart Issues],"NOT FOUND")</f>
        <v>No</v>
      </c>
      <c r="H2263" t="str" cm="1">
        <f t="array" ref="H2263">_xlfn.XLOOKUP(A2263,$A$2:$A$2336,Table2[Any Transplants],"NOT FOUND")</f>
        <v>No</v>
      </c>
      <c r="I2263" t="str" cm="1">
        <f t="array" ref="I2263">_xlfn.XLOOKUP(A2263,$A$2:$A$2336,Table2[Cancer history],"NOT FOUND")</f>
        <v>Yes</v>
      </c>
      <c r="J2263" t="str">
        <f>_xlfn.XLOOKUP(A2263,Table3[customer_no],Table3[month],"NOT FOUND")</f>
        <v>Sep</v>
      </c>
      <c r="K2263" s="7">
        <f>_xlfn.XLOOKUP(A2263,Table3[customer_no],Table3[year_average],"NOT FOUND")</f>
        <v>2003</v>
      </c>
      <c r="L2263" cm="1">
        <f t="array" ref="L2263">_xlfn.XLOOKUP(A2263,Table3[customer_no],'Hospitalisation Details'!$D$2:$D$2344,"NOT FOUND")</f>
        <v>15</v>
      </c>
      <c r="M2263" s="33">
        <f>_xlfn.XLOOKUP(A2263,Table3[customer_no],Table3[dd/mm/yy],"NOT FOUND")</f>
        <v>37879</v>
      </c>
      <c r="N2263">
        <f>_xlfn.XLOOKUP(A2263,Table3[customer_no],Table3[age],"NOT FOUND")</f>
        <v>19</v>
      </c>
      <c r="O2263" cm="1">
        <f t="array" ref="O2263">_xlfn.XLOOKUP(A2263,Table3[customer_no],'Hospitalisation Details'!$E$2:$E$2344,"NOT FOUND")</f>
        <v>0</v>
      </c>
      <c r="P2263" t="str">
        <f>_xlfn.XLOOKUP(A2263,Table3[customer_no],Table3[hsplt_handled],"NOT FOUND")</f>
        <v>tier - 2</v>
      </c>
      <c r="Q2263" t="str">
        <f>_xlfn.XLOOKUP(A2263,Table3[customer_no],Table3[city_handled],"NOT FOUND")</f>
        <v>tier - 3</v>
      </c>
      <c r="R2263" t="str">
        <f>_xlfn.XLOOKUP(A2263,Table3[customer_no],Table3[state_id],"NOT FOUND")</f>
        <v>R1011</v>
      </c>
      <c r="S2263" s="34" cm="1">
        <f t="array" ref="S2263">_xlfn.XLOOKUP(A2263,Table3[customer_no],'Hospitalisation Details'!$F$2:$F$2344,"NOT FOUND")</f>
        <v>1252.4100000000001</v>
      </c>
      <c r="T2263" t="str">
        <f>_xlfn.XLOOKUP(A2263,Table2[Customer ID],Table2[BMI_category],"NOT FOUND")</f>
        <v>Overweight</v>
      </c>
      <c r="U2263" s="7">
        <f>_xlfn.XLOOKUP(A2263,Table2[Customer ID],Table2[no of surgery],"NOT FOUND")</f>
        <v>1</v>
      </c>
      <c r="V2263" t="str">
        <f>_xlfn.XLOOKUP(A2263,Table2[Customer ID],Table2[smoker_missing],"NOT FOUND")</f>
        <v>No</v>
      </c>
      <c r="W2263" t="str">
        <f t="shared" si="35"/>
        <v>Normal</v>
      </c>
      <c r="X2263" s="37">
        <f>SUM(Table5[[#This Row],[Title]:[Diabetes Level]])</f>
        <v>41201.020000000004</v>
      </c>
    </row>
    <row r="2264" spans="1:24" x14ac:dyDescent="0.25">
      <c r="A2264" t="s">
        <v>95</v>
      </c>
      <c r="B2264" t="str">
        <f>VLOOKUP(A2264,'Customer Names'!$A$2:$E$2336,3,FALSE)</f>
        <v>Mr.</v>
      </c>
      <c r="C2264" t="str">
        <f>_xlfn.XLOOKUP(A2264,$A$2:$A$2336,'Customer Names'!$D$2:$D$2336,"NOT FOUND")</f>
        <v>Jaime</v>
      </c>
      <c r="D2264" t="str">
        <f>_xlfn.XLOOKUP(A2264,$A$2:$A$2336,'Customer Names'!$E$2:$E$2336,"NOT FOUND")</f>
        <v>Ruiz Herrero</v>
      </c>
      <c r="E2264" cm="1">
        <f t="array" ref="E2264">_xlfn.XLOOKUP(A2264,$A$2:$A$2336,Table2[BMI],"NOT FOUND")</f>
        <v>20.7</v>
      </c>
      <c r="F2264" cm="1">
        <f t="array" ref="F2264">_xlfn.XLOOKUP(A2264,$A$2:$A$2336,Table2[HBA1C],"NOT FOUND")</f>
        <v>4.49</v>
      </c>
      <c r="G2264" t="str" cm="1">
        <f t="array" ref="G2264">_xlfn.XLOOKUP(A2264,$A$2:$A$2336,Table2[Heart Issues],"NOT FOUND")</f>
        <v>No</v>
      </c>
      <c r="H2264" t="str" cm="1">
        <f t="array" ref="H2264">_xlfn.XLOOKUP(A2264,$A$2:$A$2336,Table2[Any Transplants],"NOT FOUND")</f>
        <v>No</v>
      </c>
      <c r="I2264" t="str" cm="1">
        <f t="array" ref="I2264">_xlfn.XLOOKUP(A2264,$A$2:$A$2336,Table2[Cancer history],"NOT FOUND")</f>
        <v>Yes</v>
      </c>
      <c r="J2264" t="str">
        <f>_xlfn.XLOOKUP(A2264,Table3[customer_no],Table3[month],"NOT FOUND")</f>
        <v>Sep</v>
      </c>
      <c r="K2264" s="7">
        <f>_xlfn.XLOOKUP(A2264,Table3[customer_no],Table3[year_average],"NOT FOUND")</f>
        <v>2003</v>
      </c>
      <c r="L2264" cm="1">
        <f t="array" ref="L2264">_xlfn.XLOOKUP(A2264,Table3[customer_no],'Hospitalisation Details'!$D$2:$D$2344,"NOT FOUND")</f>
        <v>8</v>
      </c>
      <c r="M2264" s="33">
        <f>_xlfn.XLOOKUP(A2264,Table3[customer_no],Table3[dd/mm/yy],"NOT FOUND")</f>
        <v>37872</v>
      </c>
      <c r="N2264">
        <f>_xlfn.XLOOKUP(A2264,Table3[customer_no],Table3[age],"NOT FOUND")</f>
        <v>19</v>
      </c>
      <c r="O2264" cm="1">
        <f t="array" ref="O2264">_xlfn.XLOOKUP(A2264,Table3[customer_no],'Hospitalisation Details'!$E$2:$E$2344,"NOT FOUND")</f>
        <v>0</v>
      </c>
      <c r="P2264" t="str">
        <f>_xlfn.XLOOKUP(A2264,Table3[customer_no],Table3[hsplt_handled],"NOT FOUND")</f>
        <v>tier - 2</v>
      </c>
      <c r="Q2264" t="str">
        <f>_xlfn.XLOOKUP(A2264,Table3[customer_no],Table3[city_handled],"NOT FOUND")</f>
        <v>tier - 1</v>
      </c>
      <c r="R2264" t="str">
        <f>_xlfn.XLOOKUP(A2264,Table3[customer_no],Table3[state_id],"NOT FOUND")</f>
        <v>R1011</v>
      </c>
      <c r="S2264" s="34" cm="1">
        <f t="array" ref="S2264">_xlfn.XLOOKUP(A2264,Table3[customer_no],'Hospitalisation Details'!$F$2:$F$2344,"NOT FOUND")</f>
        <v>1242.82</v>
      </c>
      <c r="T2264" t="str">
        <f>_xlfn.XLOOKUP(A2264,Table2[Customer ID],Table2[BMI_category],"NOT FOUND")</f>
        <v>Normal Weight</v>
      </c>
      <c r="U2264" s="7">
        <f>_xlfn.XLOOKUP(A2264,Table2[Customer ID],Table2[no of surgery],"NOT FOUND")</f>
        <v>1</v>
      </c>
      <c r="V2264" t="str">
        <f>_xlfn.XLOOKUP(A2264,Table2[Customer ID],Table2[smoker_missing],"NOT FOUND")</f>
        <v>No</v>
      </c>
      <c r="W2264" t="str">
        <f t="shared" si="35"/>
        <v>Normal</v>
      </c>
      <c r="X2264" s="37">
        <f>SUM(Table5[[#This Row],[Title]:[Diabetes Level]])</f>
        <v>41171.01</v>
      </c>
    </row>
    <row r="2265" spans="1:24" x14ac:dyDescent="0.25">
      <c r="A2265" t="s">
        <v>94</v>
      </c>
      <c r="B2265" t="str">
        <f>VLOOKUP(A2265,'Customer Names'!$A$2:$E$2336,3,FALSE)</f>
        <v>Mr.</v>
      </c>
      <c r="C2265" t="str">
        <f>_xlfn.XLOOKUP(A2265,$A$2:$A$2336,'Customer Names'!$D$2:$D$2336,"NOT FOUND")</f>
        <v>Mohd Syahidan</v>
      </c>
      <c r="D2265" t="str">
        <f>_xlfn.XLOOKUP(A2265,$A$2:$A$2336,'Customer Names'!$E$2:$E$2336,"NOT FOUND")</f>
        <v>Bin Alias</v>
      </c>
      <c r="E2265" cm="1">
        <f t="array" ref="E2265">_xlfn.XLOOKUP(A2265,$A$2:$A$2336,Table2[BMI],"NOT FOUND")</f>
        <v>20.3</v>
      </c>
      <c r="F2265" cm="1">
        <f t="array" ref="F2265">_xlfn.XLOOKUP(A2265,$A$2:$A$2336,Table2[HBA1C],"NOT FOUND")</f>
        <v>6.37</v>
      </c>
      <c r="G2265" t="str" cm="1">
        <f t="array" ref="G2265">_xlfn.XLOOKUP(A2265,$A$2:$A$2336,Table2[Heart Issues],"NOT FOUND")</f>
        <v>No</v>
      </c>
      <c r="H2265" t="str" cm="1">
        <f t="array" ref="H2265">_xlfn.XLOOKUP(A2265,$A$2:$A$2336,Table2[Any Transplants],"NOT FOUND")</f>
        <v>No</v>
      </c>
      <c r="I2265" t="str" cm="1">
        <f t="array" ref="I2265">_xlfn.XLOOKUP(A2265,$A$2:$A$2336,Table2[Cancer history],"NOT FOUND")</f>
        <v>Yes</v>
      </c>
      <c r="J2265" t="str">
        <f>_xlfn.XLOOKUP(A2265,Table3[customer_no],Table3[month],"NOT FOUND")</f>
        <v>Sep</v>
      </c>
      <c r="K2265" s="7">
        <f>_xlfn.XLOOKUP(A2265,Table3[customer_no],Table3[year_average],"NOT FOUND")</f>
        <v>2003</v>
      </c>
      <c r="L2265" cm="1">
        <f t="array" ref="L2265">_xlfn.XLOOKUP(A2265,Table3[customer_no],'Hospitalisation Details'!$D$2:$D$2344,"NOT FOUND")</f>
        <v>15</v>
      </c>
      <c r="M2265" s="33">
        <f>_xlfn.XLOOKUP(A2265,Table3[customer_no],Table3[dd/mm/yy],"NOT FOUND")</f>
        <v>37879</v>
      </c>
      <c r="N2265">
        <f>_xlfn.XLOOKUP(A2265,Table3[customer_no],Table3[age],"NOT FOUND")</f>
        <v>19</v>
      </c>
      <c r="O2265" cm="1">
        <f t="array" ref="O2265">_xlfn.XLOOKUP(A2265,Table3[customer_no],'Hospitalisation Details'!$E$2:$E$2344,"NOT FOUND")</f>
        <v>0</v>
      </c>
      <c r="P2265" t="str">
        <f>_xlfn.XLOOKUP(A2265,Table3[customer_no],Table3[hsplt_handled],"NOT FOUND")</f>
        <v>tier - 2</v>
      </c>
      <c r="Q2265" t="str">
        <f>_xlfn.XLOOKUP(A2265,Table3[customer_no],Table3[city_handled],"NOT FOUND")</f>
        <v>tier - 1</v>
      </c>
      <c r="R2265" t="str">
        <f>_xlfn.XLOOKUP(A2265,Table3[customer_no],Table3[state_id],"NOT FOUND")</f>
        <v>R1011</v>
      </c>
      <c r="S2265" s="34" cm="1">
        <f t="array" ref="S2265">_xlfn.XLOOKUP(A2265,Table3[customer_no],'Hospitalisation Details'!$F$2:$F$2344,"NOT FOUND")</f>
        <v>1242.26</v>
      </c>
      <c r="T2265" t="str">
        <f>_xlfn.XLOOKUP(A2265,Table2[Customer ID],Table2[BMI_category],"NOT FOUND")</f>
        <v>Normal Weight</v>
      </c>
      <c r="U2265" s="7">
        <f>_xlfn.XLOOKUP(A2265,Table2[Customer ID],Table2[no of surgery],"NOT FOUND")</f>
        <v>1</v>
      </c>
      <c r="V2265" t="str">
        <f>_xlfn.XLOOKUP(A2265,Table2[Customer ID],Table2[smoker_missing],"NOT FOUND")</f>
        <v>No</v>
      </c>
      <c r="W2265" t="str">
        <f t="shared" si="35"/>
        <v>Prediabetes</v>
      </c>
      <c r="X2265" s="37">
        <f>SUM(Table5[[#This Row],[Title]:[Diabetes Level]])</f>
        <v>41185.93</v>
      </c>
    </row>
    <row r="2266" spans="1:24" x14ac:dyDescent="0.25">
      <c r="A2266" t="s">
        <v>93</v>
      </c>
      <c r="B2266" t="str">
        <f>VLOOKUP(A2266,'Customer Names'!$A$2:$E$2336,3,FALSE)</f>
        <v>Mr.</v>
      </c>
      <c r="C2266" t="str">
        <f>_xlfn.XLOOKUP(A2266,$A$2:$A$2336,'Customer Names'!$D$2:$D$2336,"NOT FOUND")</f>
        <v>Matthew</v>
      </c>
      <c r="D2266" t="str">
        <f>_xlfn.XLOOKUP(A2266,$A$2:$A$2336,'Customer Names'!$E$2:$E$2336,"NOT FOUND")</f>
        <v>Fischer-Daly</v>
      </c>
      <c r="E2266" cm="1">
        <f t="array" ref="E2266">_xlfn.XLOOKUP(A2266,$A$2:$A$2336,Table2[BMI],"NOT FOUND")</f>
        <v>19.8</v>
      </c>
      <c r="F2266" cm="1">
        <f t="array" ref="F2266">_xlfn.XLOOKUP(A2266,$A$2:$A$2336,Table2[HBA1C],"NOT FOUND")</f>
        <v>5.12</v>
      </c>
      <c r="G2266" t="str" cm="1">
        <f t="array" ref="G2266">_xlfn.XLOOKUP(A2266,$A$2:$A$2336,Table2[Heart Issues],"NOT FOUND")</f>
        <v>No</v>
      </c>
      <c r="H2266" t="str" cm="1">
        <f t="array" ref="H2266">_xlfn.XLOOKUP(A2266,$A$2:$A$2336,Table2[Any Transplants],"NOT FOUND")</f>
        <v>No</v>
      </c>
      <c r="I2266" t="str" cm="1">
        <f t="array" ref="I2266">_xlfn.XLOOKUP(A2266,$A$2:$A$2336,Table2[Cancer history],"NOT FOUND")</f>
        <v>Yes</v>
      </c>
      <c r="J2266" t="str">
        <f>_xlfn.XLOOKUP(A2266,Table3[customer_no],Table3[month],"NOT FOUND")</f>
        <v>Aug</v>
      </c>
      <c r="K2266" s="7">
        <f>_xlfn.XLOOKUP(A2266,Table3[customer_no],Table3[year_average],"NOT FOUND")</f>
        <v>2003</v>
      </c>
      <c r="L2266" cm="1">
        <f t="array" ref="L2266">_xlfn.XLOOKUP(A2266,Table3[customer_no],'Hospitalisation Details'!$D$2:$D$2344,"NOT FOUND")</f>
        <v>2</v>
      </c>
      <c r="M2266" s="33">
        <f>_xlfn.XLOOKUP(A2266,Table3[customer_no],Table3[dd/mm/yy],"NOT FOUND")</f>
        <v>37835</v>
      </c>
      <c r="N2266">
        <f>_xlfn.XLOOKUP(A2266,Table3[customer_no],Table3[age],"NOT FOUND")</f>
        <v>19</v>
      </c>
      <c r="O2266" cm="1">
        <f t="array" ref="O2266">_xlfn.XLOOKUP(A2266,Table3[customer_no],'Hospitalisation Details'!$E$2:$E$2344,"NOT FOUND")</f>
        <v>0</v>
      </c>
      <c r="P2266" t="str">
        <f>_xlfn.XLOOKUP(A2266,Table3[customer_no],Table3[hsplt_handled],"NOT FOUND")</f>
        <v>tier - 2</v>
      </c>
      <c r="Q2266" t="str">
        <f>_xlfn.XLOOKUP(A2266,Table3[customer_no],Table3[city_handled],"NOT FOUND")</f>
        <v>tier - 2</v>
      </c>
      <c r="R2266" t="str">
        <f>_xlfn.XLOOKUP(A2266,Table3[customer_no],Table3[state_id],"NOT FOUND")</f>
        <v>R1011</v>
      </c>
      <c r="S2266" s="34" cm="1">
        <f t="array" ref="S2266">_xlfn.XLOOKUP(A2266,Table3[customer_no],'Hospitalisation Details'!$F$2:$F$2344,"NOT FOUND")</f>
        <v>1241.57</v>
      </c>
      <c r="T2266" t="str">
        <f>_xlfn.XLOOKUP(A2266,Table2[Customer ID],Table2[BMI_category],"NOT FOUND")</f>
        <v>Normal Weight</v>
      </c>
      <c r="U2266" s="7">
        <f>_xlfn.XLOOKUP(A2266,Table2[Customer ID],Table2[no of surgery],"NOT FOUND")</f>
        <v>1</v>
      </c>
      <c r="V2266" t="str">
        <f>_xlfn.XLOOKUP(A2266,Table2[Customer ID],Table2[smoker_missing],"NOT FOUND")</f>
        <v>No</v>
      </c>
      <c r="W2266" t="str">
        <f t="shared" si="35"/>
        <v>Normal</v>
      </c>
      <c r="X2266" s="37">
        <f>SUM(Table5[[#This Row],[Title]:[Diabetes Level]])</f>
        <v>41126.49</v>
      </c>
    </row>
    <row r="2267" spans="1:24" x14ac:dyDescent="0.25">
      <c r="A2267" t="s">
        <v>92</v>
      </c>
      <c r="B2267" t="str">
        <f>VLOOKUP(A2267,'Customer Names'!$A$2:$E$2336,3,FALSE)</f>
        <v>Ms.</v>
      </c>
      <c r="C2267" t="str">
        <f>_xlfn.XLOOKUP(A2267,$A$2:$A$2336,'Customer Names'!$D$2:$D$2336,"NOT FOUND")</f>
        <v>Elizabeth S.</v>
      </c>
      <c r="D2267" t="str">
        <f>_xlfn.XLOOKUP(A2267,$A$2:$A$2336,'Customer Names'!$E$2:$E$2336,"NOT FOUND")</f>
        <v>Pulliam</v>
      </c>
      <c r="E2267" cm="1">
        <f t="array" ref="E2267">_xlfn.XLOOKUP(A2267,$A$2:$A$2336,Table2[BMI],"NOT FOUND")</f>
        <v>21.87</v>
      </c>
      <c r="F2267" cm="1">
        <f t="array" ref="F2267">_xlfn.XLOOKUP(A2267,$A$2:$A$2336,Table2[HBA1C],"NOT FOUND")</f>
        <v>8.59</v>
      </c>
      <c r="G2267" t="str" cm="1">
        <f t="array" ref="G2267">_xlfn.XLOOKUP(A2267,$A$2:$A$2336,Table2[Heart Issues],"NOT FOUND")</f>
        <v>No</v>
      </c>
      <c r="H2267" t="str" cm="1">
        <f t="array" ref="H2267">_xlfn.XLOOKUP(A2267,$A$2:$A$2336,Table2[Any Transplants],"NOT FOUND")</f>
        <v>No</v>
      </c>
      <c r="I2267" t="str" cm="1">
        <f t="array" ref="I2267">_xlfn.XLOOKUP(A2267,$A$2:$A$2336,Table2[Cancer history],"NOT FOUND")</f>
        <v>No</v>
      </c>
      <c r="J2267" t="str">
        <f>_xlfn.XLOOKUP(A2267,Table3[customer_no],Table3[month],"NOT FOUND")</f>
        <v>Jul</v>
      </c>
      <c r="K2267" s="7">
        <f>_xlfn.XLOOKUP(A2267,Table3[customer_no],Table3[year_average],"NOT FOUND")</f>
        <v>2002</v>
      </c>
      <c r="L2267" cm="1">
        <f t="array" ref="L2267">_xlfn.XLOOKUP(A2267,Table3[customer_no],'Hospitalisation Details'!$D$2:$D$2344,"NOT FOUND")</f>
        <v>1</v>
      </c>
      <c r="M2267" s="33">
        <f>_xlfn.XLOOKUP(A2267,Table3[customer_no],Table3[dd/mm/yy],"NOT FOUND")</f>
        <v>37438</v>
      </c>
      <c r="N2267">
        <f>_xlfn.XLOOKUP(A2267,Table3[customer_no],Table3[age],"NOT FOUND")</f>
        <v>20</v>
      </c>
      <c r="O2267" cm="1">
        <f t="array" ref="O2267">_xlfn.XLOOKUP(A2267,Table3[customer_no],'Hospitalisation Details'!$E$2:$E$2344,"NOT FOUND")</f>
        <v>0</v>
      </c>
      <c r="P2267" t="str">
        <f>_xlfn.XLOOKUP(A2267,Table3[customer_no],Table3[hsplt_handled],"NOT FOUND")</f>
        <v>tier - 2</v>
      </c>
      <c r="Q2267" t="str">
        <f>_xlfn.XLOOKUP(A2267,Table3[customer_no],Table3[city_handled],"NOT FOUND")</f>
        <v>tier - 2</v>
      </c>
      <c r="R2267" t="str">
        <f>_xlfn.XLOOKUP(A2267,Table3[customer_no],Table3[state_id],"NOT FOUND")</f>
        <v>R1013</v>
      </c>
      <c r="S2267" s="34" cm="1">
        <f t="array" ref="S2267">_xlfn.XLOOKUP(A2267,Table3[customer_no],'Hospitalisation Details'!$F$2:$F$2344,"NOT FOUND")</f>
        <v>1241</v>
      </c>
      <c r="T2267" t="str">
        <f>_xlfn.XLOOKUP(A2267,Table2[Customer ID],Table2[BMI_category],"NOT FOUND")</f>
        <v>Normal Weight</v>
      </c>
      <c r="U2267" s="7">
        <f>_xlfn.XLOOKUP(A2267,Table2[Customer ID],Table2[no of surgery],"NOT FOUND")</f>
        <v>0</v>
      </c>
      <c r="V2267" t="str">
        <f>_xlfn.XLOOKUP(A2267,Table2[Customer ID],Table2[smoker_missing],"NOT FOUND")</f>
        <v>No</v>
      </c>
      <c r="W2267" t="str">
        <f t="shared" si="35"/>
        <v>Diabetes</v>
      </c>
      <c r="X2267" s="37">
        <f>SUM(Table5[[#This Row],[Title]:[Diabetes Level]])</f>
        <v>40732.46</v>
      </c>
    </row>
    <row r="2268" spans="1:24" x14ac:dyDescent="0.25">
      <c r="A2268" t="s">
        <v>91</v>
      </c>
      <c r="B2268" t="str">
        <f>VLOOKUP(A2268,'Customer Names'!$A$2:$E$2336,3,FALSE)</f>
        <v>Ms.</v>
      </c>
      <c r="C2268" t="str">
        <f>_xlfn.XLOOKUP(A2268,$A$2:$A$2336,'Customer Names'!$D$2:$D$2336,"NOT FOUND")</f>
        <v>Katie</v>
      </c>
      <c r="D2268" t="str">
        <f>_xlfn.XLOOKUP(A2268,$A$2:$A$2336,'Customer Names'!$E$2:$E$2336,"NOT FOUND")</f>
        <v>Guisinger</v>
      </c>
      <c r="E2268" cm="1">
        <f t="array" ref="E2268">_xlfn.XLOOKUP(A2268,$A$2:$A$2336,Table2[BMI],"NOT FOUND")</f>
        <v>16.600000000000001</v>
      </c>
      <c r="F2268" cm="1">
        <f t="array" ref="F2268">_xlfn.XLOOKUP(A2268,$A$2:$A$2336,Table2[HBA1C],"NOT FOUND")</f>
        <v>5.87</v>
      </c>
      <c r="G2268" t="str" cm="1">
        <f t="array" ref="G2268">_xlfn.XLOOKUP(A2268,$A$2:$A$2336,Table2[Heart Issues],"NOT FOUND")</f>
        <v>No</v>
      </c>
      <c r="H2268" t="str" cm="1">
        <f t="array" ref="H2268">_xlfn.XLOOKUP(A2268,$A$2:$A$2336,Table2[Any Transplants],"NOT FOUND")</f>
        <v>No</v>
      </c>
      <c r="I2268" t="str" cm="1">
        <f t="array" ref="I2268">_xlfn.XLOOKUP(A2268,$A$2:$A$2336,Table2[Cancer history],"NOT FOUND")</f>
        <v>No</v>
      </c>
      <c r="J2268" t="str">
        <f>_xlfn.XLOOKUP(A2268,Table3[customer_no],Table3[month],"NOT FOUND")</f>
        <v>Oct</v>
      </c>
      <c r="K2268" s="7">
        <f>_xlfn.XLOOKUP(A2268,Table3[customer_no],Table3[year_average],"NOT FOUND")</f>
        <v>1998</v>
      </c>
      <c r="L2268" cm="1">
        <f t="array" ref="L2268">_xlfn.XLOOKUP(A2268,Table3[customer_no],'Hospitalisation Details'!$D$2:$D$2344,"NOT FOUND")</f>
        <v>11</v>
      </c>
      <c r="M2268" s="33">
        <f>_xlfn.XLOOKUP(A2268,Table3[customer_no],Table3[dd/mm/yy],"NOT FOUND")</f>
        <v>36079</v>
      </c>
      <c r="N2268">
        <f>_xlfn.XLOOKUP(A2268,Table3[customer_no],Table3[age],"NOT FOUND")</f>
        <v>24</v>
      </c>
      <c r="O2268" cm="1">
        <f t="array" ref="O2268">_xlfn.XLOOKUP(A2268,Table3[customer_no],'Hospitalisation Details'!$E$2:$E$2344,"NOT FOUND")</f>
        <v>0</v>
      </c>
      <c r="P2268" t="str">
        <f>_xlfn.XLOOKUP(A2268,Table3[customer_no],Table3[hsplt_handled],"NOT FOUND")</f>
        <v>tier - 2</v>
      </c>
      <c r="Q2268" t="str">
        <f>_xlfn.XLOOKUP(A2268,Table3[customer_no],Table3[city_handled],"NOT FOUND")</f>
        <v>tier - 1</v>
      </c>
      <c r="R2268" t="str">
        <f>_xlfn.XLOOKUP(A2268,Table3[customer_no],Table3[state_id],"NOT FOUND")</f>
        <v>R1012</v>
      </c>
      <c r="S2268" s="34" cm="1">
        <f t="array" ref="S2268">_xlfn.XLOOKUP(A2268,Table3[customer_no],'Hospitalisation Details'!$F$2:$F$2344,"NOT FOUND")</f>
        <v>1240</v>
      </c>
      <c r="T2268" t="str">
        <f>_xlfn.XLOOKUP(A2268,Table2[Customer ID],Table2[BMI_category],"NOT FOUND")</f>
        <v>Underweight</v>
      </c>
      <c r="U2268" s="7">
        <f>_xlfn.XLOOKUP(A2268,Table2[Customer ID],Table2[no of surgery],"NOT FOUND")</f>
        <v>1</v>
      </c>
      <c r="V2268" t="str">
        <f>_xlfn.XLOOKUP(A2268,Table2[Customer ID],Table2[smoker_missing],"NOT FOUND")</f>
        <v>No</v>
      </c>
      <c r="W2268" t="str">
        <f t="shared" si="35"/>
        <v>Prediabetes</v>
      </c>
      <c r="X2268" s="37">
        <f>SUM(Table5[[#This Row],[Title]:[Diabetes Level]])</f>
        <v>39375.47</v>
      </c>
    </row>
    <row r="2269" spans="1:24" x14ac:dyDescent="0.25">
      <c r="A2269" t="s">
        <v>90</v>
      </c>
      <c r="B2269" t="str">
        <f>VLOOKUP(A2269,'Customer Names'!$A$2:$E$2336,3,FALSE)</f>
        <v>Ms.</v>
      </c>
      <c r="C2269" t="str">
        <f>_xlfn.XLOOKUP(A2269,$A$2:$A$2336,'Customer Names'!$D$2:$D$2336,"NOT FOUND")</f>
        <v>Christi A.</v>
      </c>
      <c r="D2269" t="str">
        <f>_xlfn.XLOOKUP(A2269,$A$2:$A$2336,'Customer Names'!$E$2:$E$2336,"NOT FOUND")</f>
        <v>Arnerich</v>
      </c>
      <c r="E2269" cm="1">
        <f t="array" ref="E2269">_xlfn.XLOOKUP(A2269,$A$2:$A$2336,Table2[BMI],"NOT FOUND")</f>
        <v>21.98</v>
      </c>
      <c r="F2269" cm="1">
        <f t="array" ref="F2269">_xlfn.XLOOKUP(A2269,$A$2:$A$2336,Table2[HBA1C],"NOT FOUND")</f>
        <v>7.03</v>
      </c>
      <c r="G2269" t="str" cm="1">
        <f t="array" ref="G2269">_xlfn.XLOOKUP(A2269,$A$2:$A$2336,Table2[Heart Issues],"NOT FOUND")</f>
        <v>No</v>
      </c>
      <c r="H2269" t="str" cm="1">
        <f t="array" ref="H2269">_xlfn.XLOOKUP(A2269,$A$2:$A$2336,Table2[Any Transplants],"NOT FOUND")</f>
        <v>No</v>
      </c>
      <c r="I2269" t="str" cm="1">
        <f t="array" ref="I2269">_xlfn.XLOOKUP(A2269,$A$2:$A$2336,Table2[Cancer history],"NOT FOUND")</f>
        <v>No</v>
      </c>
      <c r="J2269" t="str">
        <f>_xlfn.XLOOKUP(A2269,Table3[customer_no],Table3[month],"NOT FOUND")</f>
        <v>Dec</v>
      </c>
      <c r="K2269" s="7">
        <f>_xlfn.XLOOKUP(A2269,Table3[customer_no],Table3[year_average],"NOT FOUND")</f>
        <v>2002</v>
      </c>
      <c r="L2269" cm="1">
        <f t="array" ref="L2269">_xlfn.XLOOKUP(A2269,Table3[customer_no],'Hospitalisation Details'!$D$2:$D$2344,"NOT FOUND")</f>
        <v>12</v>
      </c>
      <c r="M2269" s="33">
        <f>_xlfn.XLOOKUP(A2269,Table3[customer_no],Table3[dd/mm/yy],"NOT FOUND")</f>
        <v>37602</v>
      </c>
      <c r="N2269">
        <f>_xlfn.XLOOKUP(A2269,Table3[customer_no],Table3[age],"NOT FOUND")</f>
        <v>20</v>
      </c>
      <c r="O2269" cm="1">
        <f t="array" ref="O2269">_xlfn.XLOOKUP(A2269,Table3[customer_no],'Hospitalisation Details'!$E$2:$E$2344,"NOT FOUND")</f>
        <v>0</v>
      </c>
      <c r="P2269" t="str">
        <f>_xlfn.XLOOKUP(A2269,Table3[customer_no],Table3[hsplt_handled],"NOT FOUND")</f>
        <v>tier - 2</v>
      </c>
      <c r="Q2269" t="str">
        <f>_xlfn.XLOOKUP(A2269,Table3[customer_no],Table3[city_handled],"NOT FOUND")</f>
        <v>tier - 2</v>
      </c>
      <c r="R2269" t="str">
        <f>_xlfn.XLOOKUP(A2269,Table3[customer_no],Table3[state_id],"NOT FOUND")</f>
        <v>R1013</v>
      </c>
      <c r="S2269" s="34" cm="1">
        <f t="array" ref="S2269">_xlfn.XLOOKUP(A2269,Table3[customer_no],'Hospitalisation Details'!$F$2:$F$2344,"NOT FOUND")</f>
        <v>1237</v>
      </c>
      <c r="T2269" t="str">
        <f>_xlfn.XLOOKUP(A2269,Table2[Customer ID],Table2[BMI_category],"NOT FOUND")</f>
        <v>Normal Weight</v>
      </c>
      <c r="U2269" s="7">
        <f>_xlfn.XLOOKUP(A2269,Table2[Customer ID],Table2[no of surgery],"NOT FOUND")</f>
        <v>0</v>
      </c>
      <c r="V2269" t="str">
        <f>_xlfn.XLOOKUP(A2269,Table2[Customer ID],Table2[smoker_missing],"NOT FOUND")</f>
        <v>No</v>
      </c>
      <c r="W2269" t="str">
        <f t="shared" si="35"/>
        <v>Diabetes</v>
      </c>
      <c r="X2269" s="37">
        <f>SUM(Table5[[#This Row],[Title]:[Diabetes Level]])</f>
        <v>40902.01</v>
      </c>
    </row>
    <row r="2270" spans="1:24" x14ac:dyDescent="0.25">
      <c r="A2270" t="s">
        <v>89</v>
      </c>
      <c r="B2270" t="str">
        <f>VLOOKUP(A2270,'Customer Names'!$A$2:$E$2336,3,FALSE)</f>
        <v>Ms.</v>
      </c>
      <c r="C2270" t="str">
        <f>_xlfn.XLOOKUP(A2270,$A$2:$A$2336,'Customer Names'!$D$2:$D$2336,"NOT FOUND")</f>
        <v>Sandra K.</v>
      </c>
      <c r="D2270" t="str">
        <f>_xlfn.XLOOKUP(A2270,$A$2:$A$2336,'Customer Names'!$E$2:$E$2336,"NOT FOUND")</f>
        <v>Lynch</v>
      </c>
      <c r="E2270" cm="1">
        <f t="array" ref="E2270">_xlfn.XLOOKUP(A2270,$A$2:$A$2336,Table2[BMI],"NOT FOUND")</f>
        <v>19.7</v>
      </c>
      <c r="F2270" cm="1">
        <f t="array" ref="F2270">_xlfn.XLOOKUP(A2270,$A$2:$A$2336,Table2[HBA1C],"NOT FOUND")</f>
        <v>5.51</v>
      </c>
      <c r="G2270" t="str" cm="1">
        <f t="array" ref="G2270">_xlfn.XLOOKUP(A2270,$A$2:$A$2336,Table2[Heart Issues],"NOT FOUND")</f>
        <v>No</v>
      </c>
      <c r="H2270" t="str" cm="1">
        <f t="array" ref="H2270">_xlfn.XLOOKUP(A2270,$A$2:$A$2336,Table2[Any Transplants],"NOT FOUND")</f>
        <v>No</v>
      </c>
      <c r="I2270" t="str" cm="1">
        <f t="array" ref="I2270">_xlfn.XLOOKUP(A2270,$A$2:$A$2336,Table2[Cancer history],"NOT FOUND")</f>
        <v>No</v>
      </c>
      <c r="J2270" t="str">
        <f>_xlfn.XLOOKUP(A2270,Table3[customer_no],Table3[month],"NOT FOUND")</f>
        <v>Jul</v>
      </c>
      <c r="K2270" s="7">
        <f>_xlfn.XLOOKUP(A2270,Table3[customer_no],Table3[year_average],"NOT FOUND")</f>
        <v>1998</v>
      </c>
      <c r="L2270" cm="1">
        <f t="array" ref="L2270">_xlfn.XLOOKUP(A2270,Table3[customer_no],'Hospitalisation Details'!$D$2:$D$2344,"NOT FOUND")</f>
        <v>13</v>
      </c>
      <c r="M2270" s="33">
        <f>_xlfn.XLOOKUP(A2270,Table3[customer_no],Table3[dd/mm/yy],"NOT FOUND")</f>
        <v>35989</v>
      </c>
      <c r="N2270">
        <f>_xlfn.XLOOKUP(A2270,Table3[customer_no],Table3[age],"NOT FOUND")</f>
        <v>24</v>
      </c>
      <c r="O2270" cm="1">
        <f t="array" ref="O2270">_xlfn.XLOOKUP(A2270,Table3[customer_no],'Hospitalisation Details'!$E$2:$E$2344,"NOT FOUND")</f>
        <v>0</v>
      </c>
      <c r="P2270" t="str">
        <f>_xlfn.XLOOKUP(A2270,Table3[customer_no],Table3[hsplt_handled],"NOT FOUND")</f>
        <v>tier - 2</v>
      </c>
      <c r="Q2270" t="str">
        <f>_xlfn.XLOOKUP(A2270,Table3[customer_no],Table3[city_handled],"NOT FOUND")</f>
        <v>tier - 1</v>
      </c>
      <c r="R2270" t="str">
        <f>_xlfn.XLOOKUP(A2270,Table3[customer_no],Table3[state_id],"NOT FOUND")</f>
        <v>R1013</v>
      </c>
      <c r="S2270" s="34" cm="1">
        <f t="array" ref="S2270">_xlfn.XLOOKUP(A2270,Table3[customer_no],'Hospitalisation Details'!$F$2:$F$2344,"NOT FOUND")</f>
        <v>1234</v>
      </c>
      <c r="T2270" t="str">
        <f>_xlfn.XLOOKUP(A2270,Table2[Customer ID],Table2[BMI_category],"NOT FOUND")</f>
        <v>Normal Weight</v>
      </c>
      <c r="U2270" s="7">
        <f>_xlfn.XLOOKUP(A2270,Table2[Customer ID],Table2[no of surgery],"NOT FOUND")</f>
        <v>1</v>
      </c>
      <c r="V2270" t="str">
        <f>_xlfn.XLOOKUP(A2270,Table2[Customer ID],Table2[smoker_missing],"NOT FOUND")</f>
        <v>No</v>
      </c>
      <c r="W2270" t="str">
        <f t="shared" si="35"/>
        <v>Normal</v>
      </c>
      <c r="X2270" s="37">
        <f>SUM(Table5[[#This Row],[Title]:[Diabetes Level]])</f>
        <v>39284.21</v>
      </c>
    </row>
    <row r="2271" spans="1:24" x14ac:dyDescent="0.25">
      <c r="A2271" t="s">
        <v>88</v>
      </c>
      <c r="B2271" t="str">
        <f>VLOOKUP(A2271,'Customer Names'!$A$2:$E$2336,3,FALSE)</f>
        <v>Ms.</v>
      </c>
      <c r="C2271" t="str">
        <f>_xlfn.XLOOKUP(A2271,$A$2:$A$2336,'Customer Names'!$D$2:$D$2336,"NOT FOUND")</f>
        <v>Katharine</v>
      </c>
      <c r="D2271" t="str">
        <f>_xlfn.XLOOKUP(A2271,$A$2:$A$2336,'Customer Names'!$E$2:$E$2336,"NOT FOUND")</f>
        <v>Reilly</v>
      </c>
      <c r="E2271" cm="1">
        <f t="array" ref="E2271">_xlfn.XLOOKUP(A2271,$A$2:$A$2336,Table2[BMI],"NOT FOUND")</f>
        <v>19.21</v>
      </c>
      <c r="F2271" cm="1">
        <f t="array" ref="F2271">_xlfn.XLOOKUP(A2271,$A$2:$A$2336,Table2[HBA1C],"NOT FOUND")</f>
        <v>4.76</v>
      </c>
      <c r="G2271" t="str" cm="1">
        <f t="array" ref="G2271">_xlfn.XLOOKUP(A2271,$A$2:$A$2336,Table2[Heart Issues],"NOT FOUND")</f>
        <v>No</v>
      </c>
      <c r="H2271" t="str" cm="1">
        <f t="array" ref="H2271">_xlfn.XLOOKUP(A2271,$A$2:$A$2336,Table2[Any Transplants],"NOT FOUND")</f>
        <v>yes</v>
      </c>
      <c r="I2271" t="str" cm="1">
        <f t="array" ref="I2271">_xlfn.XLOOKUP(A2271,$A$2:$A$2336,Table2[Cancer history],"NOT FOUND")</f>
        <v>No</v>
      </c>
      <c r="J2271" t="str">
        <f>_xlfn.XLOOKUP(A2271,Table3[customer_no],Table3[month],"NOT FOUND")</f>
        <v>Oct</v>
      </c>
      <c r="K2271" s="7">
        <f>_xlfn.XLOOKUP(A2271,Table3[customer_no],Table3[year_average],"NOT FOUND")</f>
        <v>2004</v>
      </c>
      <c r="L2271" cm="1">
        <f t="array" ref="L2271">_xlfn.XLOOKUP(A2271,Table3[customer_no],'Hospitalisation Details'!$D$2:$D$2344,"NOT FOUND")</f>
        <v>16</v>
      </c>
      <c r="M2271" s="33">
        <f>_xlfn.XLOOKUP(A2271,Table3[customer_no],Table3[dd/mm/yy],"NOT FOUND")</f>
        <v>38276</v>
      </c>
      <c r="N2271">
        <f>_xlfn.XLOOKUP(A2271,Table3[customer_no],Table3[age],"NOT FOUND")</f>
        <v>18</v>
      </c>
      <c r="O2271" cm="1">
        <f t="array" ref="O2271">_xlfn.XLOOKUP(A2271,Table3[customer_no],'Hospitalisation Details'!$E$2:$E$2344,"NOT FOUND")</f>
        <v>0</v>
      </c>
      <c r="P2271" t="str">
        <f>_xlfn.XLOOKUP(A2271,Table3[customer_no],Table3[hsplt_handled],"NOT FOUND")</f>
        <v>tier - 2</v>
      </c>
      <c r="Q2271" t="str">
        <f>_xlfn.XLOOKUP(A2271,Table3[customer_no],Table3[city_handled],"NOT FOUND")</f>
        <v>tier - 1</v>
      </c>
      <c r="R2271" t="str">
        <f>_xlfn.XLOOKUP(A2271,Table3[customer_no],Table3[state_id],"NOT FOUND")</f>
        <v>R1012</v>
      </c>
      <c r="S2271" s="34" cm="1">
        <f t="array" ref="S2271">_xlfn.XLOOKUP(A2271,Table3[customer_no],'Hospitalisation Details'!$F$2:$F$2344,"NOT FOUND")</f>
        <v>1228</v>
      </c>
      <c r="T2271" t="str">
        <f>_xlfn.XLOOKUP(A2271,Table2[Customer ID],Table2[BMI_category],"NOT FOUND")</f>
        <v>Normal Weight</v>
      </c>
      <c r="U2271" s="7">
        <f>_xlfn.XLOOKUP(A2271,Table2[Customer ID],Table2[no of surgery],"NOT FOUND")</f>
        <v>1</v>
      </c>
      <c r="V2271" t="str">
        <f>_xlfn.XLOOKUP(A2271,Table2[Customer ID],Table2[smoker_missing],"NOT FOUND")</f>
        <v>No</v>
      </c>
      <c r="W2271" t="str">
        <f t="shared" si="35"/>
        <v>Normal</v>
      </c>
      <c r="X2271" s="37">
        <f>SUM(Table5[[#This Row],[Title]:[Diabetes Level]])</f>
        <v>41566.97</v>
      </c>
    </row>
    <row r="2272" spans="1:24" x14ac:dyDescent="0.25">
      <c r="A2272" t="s">
        <v>87</v>
      </c>
      <c r="B2272" t="str">
        <f>VLOOKUP(A2272,'Customer Names'!$A$2:$E$2336,3,FALSE)</f>
        <v>Mr.</v>
      </c>
      <c r="C2272" t="str">
        <f>_xlfn.XLOOKUP(A2272,$A$2:$A$2336,'Customer Names'!$D$2:$D$2336,"NOT FOUND")</f>
        <v>Jerome</v>
      </c>
      <c r="D2272" t="str">
        <f>_xlfn.XLOOKUP(A2272,$A$2:$A$2336,'Customer Names'!$E$2:$E$2336,"NOT FOUND")</f>
        <v>Nolette</v>
      </c>
      <c r="E2272" cm="1">
        <f t="array" ref="E2272">_xlfn.XLOOKUP(A2272,$A$2:$A$2336,Table2[BMI],"NOT FOUND")</f>
        <v>19.3</v>
      </c>
      <c r="F2272" cm="1">
        <f t="array" ref="F2272">_xlfn.XLOOKUP(A2272,$A$2:$A$2336,Table2[HBA1C],"NOT FOUND")</f>
        <v>4.7</v>
      </c>
      <c r="G2272" t="str" cm="1">
        <f t="array" ref="G2272">_xlfn.XLOOKUP(A2272,$A$2:$A$2336,Table2[Heart Issues],"NOT FOUND")</f>
        <v>No</v>
      </c>
      <c r="H2272" t="str" cm="1">
        <f t="array" ref="H2272">_xlfn.XLOOKUP(A2272,$A$2:$A$2336,Table2[Any Transplants],"NOT FOUND")</f>
        <v>yes</v>
      </c>
      <c r="I2272" t="str" cm="1">
        <f t="array" ref="I2272">_xlfn.XLOOKUP(A2272,$A$2:$A$2336,Table2[Cancer history],"NOT FOUND")</f>
        <v>No</v>
      </c>
      <c r="J2272" t="str">
        <f>_xlfn.XLOOKUP(A2272,Table3[customer_no],Table3[month],"NOT FOUND")</f>
        <v>Jul</v>
      </c>
      <c r="K2272" s="7">
        <f>_xlfn.XLOOKUP(A2272,Table3[customer_no],Table3[year_average],"NOT FOUND")</f>
        <v>2004</v>
      </c>
      <c r="L2272" cm="1">
        <f t="array" ref="L2272">_xlfn.XLOOKUP(A2272,Table3[customer_no],'Hospitalisation Details'!$D$2:$D$2344,"NOT FOUND")</f>
        <v>9</v>
      </c>
      <c r="M2272" s="33">
        <f>_xlfn.XLOOKUP(A2272,Table3[customer_no],Table3[dd/mm/yy],"NOT FOUND")</f>
        <v>38177</v>
      </c>
      <c r="N2272">
        <f>_xlfn.XLOOKUP(A2272,Table3[customer_no],Table3[age],"NOT FOUND")</f>
        <v>18</v>
      </c>
      <c r="O2272" cm="1">
        <f t="array" ref="O2272">_xlfn.XLOOKUP(A2272,Table3[customer_no],'Hospitalisation Details'!$E$2:$E$2344,"NOT FOUND")</f>
        <v>0</v>
      </c>
      <c r="P2272" t="str">
        <f>_xlfn.XLOOKUP(A2272,Table3[customer_no],Table3[hsplt_handled],"NOT FOUND")</f>
        <v>tier - 2</v>
      </c>
      <c r="Q2272" t="str">
        <f>_xlfn.XLOOKUP(A2272,Table3[customer_no],Table3[city_handled],"NOT FOUND")</f>
        <v>tier - 1</v>
      </c>
      <c r="R2272" t="str">
        <f>_xlfn.XLOOKUP(A2272,Table3[customer_no],Table3[state_id],"NOT FOUND")</f>
        <v>R1013</v>
      </c>
      <c r="S2272" s="34" cm="1">
        <f t="array" ref="S2272">_xlfn.XLOOKUP(A2272,Table3[customer_no],'Hospitalisation Details'!$F$2:$F$2344,"NOT FOUND")</f>
        <v>1224</v>
      </c>
      <c r="T2272" t="str">
        <f>_xlfn.XLOOKUP(A2272,Table2[Customer ID],Table2[BMI_category],"NOT FOUND")</f>
        <v>Normal Weight</v>
      </c>
      <c r="U2272" s="7">
        <f>_xlfn.XLOOKUP(A2272,Table2[Customer ID],Table2[no of surgery],"NOT FOUND")</f>
        <v>1</v>
      </c>
      <c r="V2272" t="str">
        <f>_xlfn.XLOOKUP(A2272,Table2[Customer ID],Table2[smoker_missing],"NOT FOUND")</f>
        <v>No</v>
      </c>
      <c r="W2272" t="str">
        <f t="shared" si="35"/>
        <v>Normal</v>
      </c>
      <c r="X2272" s="37">
        <f>SUM(Table5[[#This Row],[Title]:[Diabetes Level]])</f>
        <v>41457</v>
      </c>
    </row>
    <row r="2273" spans="1:24" x14ac:dyDescent="0.25">
      <c r="A2273" t="s">
        <v>86</v>
      </c>
      <c r="B2273" t="str">
        <f>VLOOKUP(A2273,'Customer Names'!$A$2:$E$2336,3,FALSE)</f>
        <v>Ms.</v>
      </c>
      <c r="C2273" t="str">
        <f>_xlfn.XLOOKUP(A2273,$A$2:$A$2336,'Customer Names'!$D$2:$D$2336,"NOT FOUND")</f>
        <v>Julia R</v>
      </c>
      <c r="D2273" t="str">
        <f>_xlfn.XLOOKUP(A2273,$A$2:$A$2336,'Customer Names'!$E$2:$E$2336,"NOT FOUND")</f>
        <v>Chabrier</v>
      </c>
      <c r="E2273" cm="1">
        <f t="array" ref="E2273">_xlfn.XLOOKUP(A2273,$A$2:$A$2336,Table2[BMI],"NOT FOUND")</f>
        <v>16.22</v>
      </c>
      <c r="F2273" cm="1">
        <f t="array" ref="F2273">_xlfn.XLOOKUP(A2273,$A$2:$A$2336,Table2[HBA1C],"NOT FOUND")</f>
        <v>6.21</v>
      </c>
      <c r="G2273" t="str" cm="1">
        <f t="array" ref="G2273">_xlfn.XLOOKUP(A2273,$A$2:$A$2336,Table2[Heart Issues],"NOT FOUND")</f>
        <v>yes</v>
      </c>
      <c r="H2273" t="str" cm="1">
        <f t="array" ref="H2273">_xlfn.XLOOKUP(A2273,$A$2:$A$2336,Table2[Any Transplants],"NOT FOUND")</f>
        <v>No</v>
      </c>
      <c r="I2273" t="str" cm="1">
        <f t="array" ref="I2273">_xlfn.XLOOKUP(A2273,$A$2:$A$2336,Table2[Cancer history],"NOT FOUND")</f>
        <v>No</v>
      </c>
      <c r="J2273" t="str">
        <f>_xlfn.XLOOKUP(A2273,Table3[customer_no],Table3[month],"NOT FOUND")</f>
        <v>Nov</v>
      </c>
      <c r="K2273" s="7">
        <f>_xlfn.XLOOKUP(A2273,Table3[customer_no],Table3[year_average],"NOT FOUND")</f>
        <v>1996</v>
      </c>
      <c r="L2273" cm="1">
        <f t="array" ref="L2273">_xlfn.XLOOKUP(A2273,Table3[customer_no],'Hospitalisation Details'!$D$2:$D$2344,"NOT FOUND")</f>
        <v>4</v>
      </c>
      <c r="M2273" s="33">
        <f>_xlfn.XLOOKUP(A2273,Table3[customer_no],Table3[dd/mm/yy],"NOT FOUND")</f>
        <v>35373</v>
      </c>
      <c r="N2273">
        <f>_xlfn.XLOOKUP(A2273,Table3[customer_no],Table3[age],"NOT FOUND")</f>
        <v>26</v>
      </c>
      <c r="O2273" cm="1">
        <f t="array" ref="O2273">_xlfn.XLOOKUP(A2273,Table3[customer_no],'Hospitalisation Details'!$E$2:$E$2344,"NOT FOUND")</f>
        <v>0</v>
      </c>
      <c r="P2273" t="str">
        <f>_xlfn.XLOOKUP(A2273,Table3[customer_no],Table3[hsplt_handled],"NOT FOUND")</f>
        <v>tier - 2</v>
      </c>
      <c r="Q2273" t="str">
        <f>_xlfn.XLOOKUP(A2273,Table3[customer_no],Table3[city_handled],"NOT FOUND")</f>
        <v>tier - 3</v>
      </c>
      <c r="R2273" t="str">
        <f>_xlfn.XLOOKUP(A2273,Table3[customer_no],Table3[state_id],"NOT FOUND")</f>
        <v>R1012</v>
      </c>
      <c r="S2273" s="34" cm="1">
        <f t="array" ref="S2273">_xlfn.XLOOKUP(A2273,Table3[customer_no],'Hospitalisation Details'!$F$2:$F$2344,"NOT FOUND")</f>
        <v>1220</v>
      </c>
      <c r="T2273" t="str">
        <f>_xlfn.XLOOKUP(A2273,Table2[Customer ID],Table2[BMI_category],"NOT FOUND")</f>
        <v>Underweight</v>
      </c>
      <c r="U2273" s="7">
        <f>_xlfn.XLOOKUP(A2273,Table2[Customer ID],Table2[no of surgery],"NOT FOUND")</f>
        <v>0</v>
      </c>
      <c r="V2273" t="str">
        <f>_xlfn.XLOOKUP(A2273,Table2[Customer ID],Table2[smoker_missing],"NOT FOUND")</f>
        <v>No</v>
      </c>
      <c r="W2273" t="str">
        <f t="shared" si="35"/>
        <v>Prediabetes</v>
      </c>
      <c r="X2273" s="37">
        <f>SUM(Table5[[#This Row],[Title]:[Diabetes Level]])</f>
        <v>38641.43</v>
      </c>
    </row>
    <row r="2274" spans="1:24" x14ac:dyDescent="0.25">
      <c r="A2274" t="s">
        <v>85</v>
      </c>
      <c r="B2274" t="str">
        <f>VLOOKUP(A2274,'Customer Names'!$A$2:$E$2336,3,FALSE)</f>
        <v>Mr.</v>
      </c>
      <c r="C2274" t="str">
        <f>_xlfn.XLOOKUP(A2274,$A$2:$A$2336,'Customer Names'!$D$2:$D$2336,"NOT FOUND")</f>
        <v>Sean Henry</v>
      </c>
      <c r="D2274" t="str">
        <f>_xlfn.XLOOKUP(A2274,$A$2:$A$2336,'Customer Names'!$E$2:$E$2336,"NOT FOUND")</f>
        <v>Lee</v>
      </c>
      <c r="E2274" cm="1">
        <f t="array" ref="E2274">_xlfn.XLOOKUP(A2274,$A$2:$A$2336,Table2[BMI],"NOT FOUND")</f>
        <v>17.12</v>
      </c>
      <c r="F2274" cm="1">
        <f t="array" ref="F2274">_xlfn.XLOOKUP(A2274,$A$2:$A$2336,Table2[HBA1C],"NOT FOUND")</f>
        <v>4.5199999999999996</v>
      </c>
      <c r="G2274" t="str" cm="1">
        <f t="array" ref="G2274">_xlfn.XLOOKUP(A2274,$A$2:$A$2336,Table2[Heart Issues],"NOT FOUND")</f>
        <v>No</v>
      </c>
      <c r="H2274" t="str" cm="1">
        <f t="array" ref="H2274">_xlfn.XLOOKUP(A2274,$A$2:$A$2336,Table2[Any Transplants],"NOT FOUND")</f>
        <v>yes</v>
      </c>
      <c r="I2274" t="str" cm="1">
        <f t="array" ref="I2274">_xlfn.XLOOKUP(A2274,$A$2:$A$2336,Table2[Cancer history],"NOT FOUND")</f>
        <v>No</v>
      </c>
      <c r="J2274" t="str">
        <f>_xlfn.XLOOKUP(A2274,Table3[customer_no],Table3[month],"NOT FOUND")</f>
        <v>Jun</v>
      </c>
      <c r="K2274" s="7">
        <f>_xlfn.XLOOKUP(A2274,Table3[customer_no],Table3[year_average],"NOT FOUND")</f>
        <v>2004</v>
      </c>
      <c r="L2274" cm="1">
        <f t="array" ref="L2274">_xlfn.XLOOKUP(A2274,Table3[customer_no],'Hospitalisation Details'!$D$2:$D$2344,"NOT FOUND")</f>
        <v>2</v>
      </c>
      <c r="M2274" s="33">
        <f>_xlfn.XLOOKUP(A2274,Table3[customer_no],Table3[dd/mm/yy],"NOT FOUND")</f>
        <v>38140</v>
      </c>
      <c r="N2274">
        <f>_xlfn.XLOOKUP(A2274,Table3[customer_no],Table3[age],"NOT FOUND")</f>
        <v>19</v>
      </c>
      <c r="O2274" cm="1">
        <f t="array" ref="O2274">_xlfn.XLOOKUP(A2274,Table3[customer_no],'Hospitalisation Details'!$E$2:$E$2344,"NOT FOUND")</f>
        <v>0</v>
      </c>
      <c r="P2274" t="str">
        <f>_xlfn.XLOOKUP(A2274,Table3[customer_no],Table3[hsplt_handled],"NOT FOUND")</f>
        <v>tier - 2</v>
      </c>
      <c r="Q2274" t="str">
        <f>_xlfn.XLOOKUP(A2274,Table3[customer_no],Table3[city_handled],"NOT FOUND")</f>
        <v>tier - 1</v>
      </c>
      <c r="R2274" t="str">
        <f>_xlfn.XLOOKUP(A2274,Table3[customer_no],Table3[state_id],"NOT FOUND")</f>
        <v>R1013</v>
      </c>
      <c r="S2274" s="34" cm="1">
        <f t="array" ref="S2274">_xlfn.XLOOKUP(A2274,Table3[customer_no],'Hospitalisation Details'!$F$2:$F$2344,"NOT FOUND")</f>
        <v>1210</v>
      </c>
      <c r="T2274" t="str">
        <f>_xlfn.XLOOKUP(A2274,Table2[Customer ID],Table2[BMI_category],"NOT FOUND")</f>
        <v>Underweight</v>
      </c>
      <c r="U2274" s="7">
        <f>_xlfn.XLOOKUP(A2274,Table2[Customer ID],Table2[no of surgery],"NOT FOUND")</f>
        <v>1</v>
      </c>
      <c r="V2274" t="str">
        <f>_xlfn.XLOOKUP(A2274,Table2[Customer ID],Table2[smoker_missing],"NOT FOUND")</f>
        <v>No</v>
      </c>
      <c r="W2274" t="str">
        <f t="shared" si="35"/>
        <v>Normal</v>
      </c>
      <c r="X2274" s="37">
        <f>SUM(Table5[[#This Row],[Title]:[Diabetes Level]])</f>
        <v>41397.64</v>
      </c>
    </row>
    <row r="2275" spans="1:24" x14ac:dyDescent="0.25">
      <c r="A2275" t="s">
        <v>84</v>
      </c>
      <c r="B2275" t="str">
        <f>VLOOKUP(A2275,'Customer Names'!$A$2:$E$2336,3,FALSE)</f>
        <v>Ms.</v>
      </c>
      <c r="C2275" t="str">
        <f>_xlfn.XLOOKUP(A2275,$A$2:$A$2336,'Customer Names'!$D$2:$D$2336,"NOT FOUND")</f>
        <v>Rachel A.</v>
      </c>
      <c r="D2275" t="str">
        <f>_xlfn.XLOOKUP(A2275,$A$2:$A$2336,'Customer Names'!$E$2:$E$2336,"NOT FOUND")</f>
        <v>Knotts</v>
      </c>
      <c r="E2275" cm="1">
        <f t="array" ref="E2275">_xlfn.XLOOKUP(A2275,$A$2:$A$2336,Table2[BMI],"NOT FOUND")</f>
        <v>19.07</v>
      </c>
      <c r="F2275" cm="1">
        <f t="array" ref="F2275">_xlfn.XLOOKUP(A2275,$A$2:$A$2336,Table2[HBA1C],"NOT FOUND")</f>
        <v>5.45</v>
      </c>
      <c r="G2275" t="str" cm="1">
        <f t="array" ref="G2275">_xlfn.XLOOKUP(A2275,$A$2:$A$2336,Table2[Heart Issues],"NOT FOUND")</f>
        <v>No</v>
      </c>
      <c r="H2275" t="str" cm="1">
        <f t="array" ref="H2275">_xlfn.XLOOKUP(A2275,$A$2:$A$2336,Table2[Any Transplants],"NOT FOUND")</f>
        <v>No</v>
      </c>
      <c r="I2275" t="str" cm="1">
        <f t="array" ref="I2275">_xlfn.XLOOKUP(A2275,$A$2:$A$2336,Table2[Cancer history],"NOT FOUND")</f>
        <v>No</v>
      </c>
      <c r="J2275" t="str">
        <f>_xlfn.XLOOKUP(A2275,Table3[customer_no],Table3[month],"NOT FOUND")</f>
        <v>Oct</v>
      </c>
      <c r="K2275" s="7">
        <f>_xlfn.XLOOKUP(A2275,Table3[customer_no],Table3[year_average],"NOT FOUND")</f>
        <v>1992</v>
      </c>
      <c r="L2275" cm="1">
        <f t="array" ref="L2275">_xlfn.XLOOKUP(A2275,Table3[customer_no],'Hospitalisation Details'!$D$2:$D$2344,"NOT FOUND")</f>
        <v>6</v>
      </c>
      <c r="M2275" s="33">
        <f>_xlfn.XLOOKUP(A2275,Table3[customer_no],Table3[dd/mm/yy],"NOT FOUND")</f>
        <v>33883</v>
      </c>
      <c r="N2275">
        <f>_xlfn.XLOOKUP(A2275,Table3[customer_no],Table3[age],"NOT FOUND")</f>
        <v>30</v>
      </c>
      <c r="O2275" cm="1">
        <f t="array" ref="O2275">_xlfn.XLOOKUP(A2275,Table3[customer_no],'Hospitalisation Details'!$E$2:$E$2344,"NOT FOUND")</f>
        <v>0</v>
      </c>
      <c r="P2275" t="str">
        <f>_xlfn.XLOOKUP(A2275,Table3[customer_no],Table3[hsplt_handled],"NOT FOUND")</f>
        <v>tier - 2</v>
      </c>
      <c r="Q2275" t="str">
        <f>_xlfn.XLOOKUP(A2275,Table3[customer_no],Table3[city_handled],"NOT FOUND")</f>
        <v>tier - 3</v>
      </c>
      <c r="R2275" t="str">
        <f>_xlfn.XLOOKUP(A2275,Table3[customer_no],Table3[state_id],"NOT FOUND")</f>
        <v>R1013</v>
      </c>
      <c r="S2275" s="34" cm="1">
        <f t="array" ref="S2275">_xlfn.XLOOKUP(A2275,Table3[customer_no],'Hospitalisation Details'!$F$2:$F$2344,"NOT FOUND")</f>
        <v>1200.55</v>
      </c>
      <c r="T2275" t="str">
        <f>_xlfn.XLOOKUP(A2275,Table2[Customer ID],Table2[BMI_category],"NOT FOUND")</f>
        <v>Normal Weight</v>
      </c>
      <c r="U2275" s="7">
        <f>_xlfn.XLOOKUP(A2275,Table2[Customer ID],Table2[no of surgery],"NOT FOUND")</f>
        <v>1</v>
      </c>
      <c r="V2275" t="str">
        <f>_xlfn.XLOOKUP(A2275,Table2[Customer ID],Table2[smoker_missing],"NOT FOUND")</f>
        <v>No</v>
      </c>
      <c r="W2275" t="str">
        <f t="shared" si="35"/>
        <v>Normal</v>
      </c>
      <c r="X2275" s="37">
        <f>SUM(Table5[[#This Row],[Title]:[Diabetes Level]])</f>
        <v>37137.07</v>
      </c>
    </row>
    <row r="2276" spans="1:24" x14ac:dyDescent="0.25">
      <c r="A2276" t="s">
        <v>83</v>
      </c>
      <c r="B2276" t="str">
        <f>VLOOKUP(A2276,'Customer Names'!$A$2:$E$2336,3,FALSE)</f>
        <v>Mr.</v>
      </c>
      <c r="C2276" t="str">
        <f>_xlfn.XLOOKUP(A2276,$A$2:$A$2336,'Customer Names'!$D$2:$D$2336,"NOT FOUND")</f>
        <v>Jim</v>
      </c>
      <c r="D2276" t="str">
        <f>_xlfn.XLOOKUP(A2276,$A$2:$A$2336,'Customer Names'!$E$2:$E$2336,"NOT FOUND")</f>
        <v>Pultorak</v>
      </c>
      <c r="E2276" cm="1">
        <f t="array" ref="E2276">_xlfn.XLOOKUP(A2276,$A$2:$A$2336,Table2[BMI],"NOT FOUND")</f>
        <v>15.56</v>
      </c>
      <c r="F2276" cm="1">
        <f t="array" ref="F2276">_xlfn.XLOOKUP(A2276,$A$2:$A$2336,Table2[HBA1C],"NOT FOUND")</f>
        <v>4.42</v>
      </c>
      <c r="G2276" t="str" cm="1">
        <f t="array" ref="G2276">_xlfn.XLOOKUP(A2276,$A$2:$A$2336,Table2[Heart Issues],"NOT FOUND")</f>
        <v>No</v>
      </c>
      <c r="H2276" t="str" cm="1">
        <f t="array" ref="H2276">_xlfn.XLOOKUP(A2276,$A$2:$A$2336,Table2[Any Transplants],"NOT FOUND")</f>
        <v>No</v>
      </c>
      <c r="I2276" t="str" cm="1">
        <f t="array" ref="I2276">_xlfn.XLOOKUP(A2276,$A$2:$A$2336,Table2[Cancer history],"NOT FOUND")</f>
        <v>No</v>
      </c>
      <c r="J2276" t="str">
        <f>_xlfn.XLOOKUP(A2276,Table3[customer_no],Table3[month],"NOT FOUND")</f>
        <v>Jun</v>
      </c>
      <c r="K2276" s="7">
        <f>_xlfn.XLOOKUP(A2276,Table3[customer_no],Table3[year_average],"NOT FOUND")</f>
        <v>1999</v>
      </c>
      <c r="L2276" cm="1">
        <f t="array" ref="L2276">_xlfn.XLOOKUP(A2276,Table3[customer_no],'Hospitalisation Details'!$D$2:$D$2344,"NOT FOUND")</f>
        <v>28</v>
      </c>
      <c r="M2276" s="33">
        <f>_xlfn.XLOOKUP(A2276,Table3[customer_no],Table3[dd/mm/yy],"NOT FOUND")</f>
        <v>36339</v>
      </c>
      <c r="N2276">
        <f>_xlfn.XLOOKUP(A2276,Table3[customer_no],Table3[age],"NOT FOUND")</f>
        <v>23</v>
      </c>
      <c r="O2276" cm="1">
        <f t="array" ref="O2276">_xlfn.XLOOKUP(A2276,Table3[customer_no],'Hospitalisation Details'!$E$2:$E$2344,"NOT FOUND")</f>
        <v>0</v>
      </c>
      <c r="P2276" t="str">
        <f>_xlfn.XLOOKUP(A2276,Table3[customer_no],Table3[hsplt_handled],"NOT FOUND")</f>
        <v>tier - 2</v>
      </c>
      <c r="Q2276" t="str">
        <f>_xlfn.XLOOKUP(A2276,Table3[customer_no],Table3[city_handled],"NOT FOUND")</f>
        <v>tier - 3</v>
      </c>
      <c r="R2276" t="str">
        <f>_xlfn.XLOOKUP(A2276,Table3[customer_no],Table3[state_id],"NOT FOUND")</f>
        <v>R1012</v>
      </c>
      <c r="S2276" s="34" cm="1">
        <f t="array" ref="S2276">_xlfn.XLOOKUP(A2276,Table3[customer_no],'Hospitalisation Details'!$F$2:$F$2344,"NOT FOUND")</f>
        <v>1200</v>
      </c>
      <c r="T2276" t="str">
        <f>_xlfn.XLOOKUP(A2276,Table2[Customer ID],Table2[BMI_category],"NOT FOUND")</f>
        <v>Underweight</v>
      </c>
      <c r="U2276" s="7">
        <f>_xlfn.XLOOKUP(A2276,Table2[Customer ID],Table2[no of surgery],"NOT FOUND")</f>
        <v>0</v>
      </c>
      <c r="V2276" t="str">
        <f>_xlfn.XLOOKUP(A2276,Table2[Customer ID],Table2[smoker_missing],"NOT FOUND")</f>
        <v>No</v>
      </c>
      <c r="W2276" t="str">
        <f t="shared" si="35"/>
        <v>Normal</v>
      </c>
      <c r="X2276" s="37">
        <f>SUM(Table5[[#This Row],[Title]:[Diabetes Level]])</f>
        <v>39608.980000000003</v>
      </c>
    </row>
    <row r="2277" spans="1:24" x14ac:dyDescent="0.25">
      <c r="A2277" t="s">
        <v>82</v>
      </c>
      <c r="B2277" t="str">
        <f>VLOOKUP(A2277,'Customer Names'!$A$2:$E$2336,3,FALSE)</f>
        <v>Mr.</v>
      </c>
      <c r="C2277" t="str">
        <f>_xlfn.XLOOKUP(A2277,$A$2:$A$2336,'Customer Names'!$D$2:$D$2336,"NOT FOUND")</f>
        <v>Tim</v>
      </c>
      <c r="D2277" t="str">
        <f>_xlfn.XLOOKUP(A2277,$A$2:$A$2336,'Customer Names'!$E$2:$E$2336,"NOT FOUND")</f>
        <v>Maxon</v>
      </c>
      <c r="E2277" cm="1">
        <f t="array" ref="E2277">_xlfn.XLOOKUP(A2277,$A$2:$A$2336,Table2[BMI],"NOT FOUND")</f>
        <v>22.76</v>
      </c>
      <c r="F2277" cm="1">
        <f t="array" ref="F2277">_xlfn.XLOOKUP(A2277,$A$2:$A$2336,Table2[HBA1C],"NOT FOUND")</f>
        <v>9.44</v>
      </c>
      <c r="G2277" t="str" cm="1">
        <f t="array" ref="G2277">_xlfn.XLOOKUP(A2277,$A$2:$A$2336,Table2[Heart Issues],"NOT FOUND")</f>
        <v>No</v>
      </c>
      <c r="H2277" t="str" cm="1">
        <f t="array" ref="H2277">_xlfn.XLOOKUP(A2277,$A$2:$A$2336,Table2[Any Transplants],"NOT FOUND")</f>
        <v>No</v>
      </c>
      <c r="I2277" t="str" cm="1">
        <f t="array" ref="I2277">_xlfn.XLOOKUP(A2277,$A$2:$A$2336,Table2[Cancer history],"NOT FOUND")</f>
        <v>No</v>
      </c>
      <c r="J2277" t="str">
        <f>_xlfn.XLOOKUP(A2277,Table3[customer_no],Table3[month],"NOT FOUND")</f>
        <v>Aug</v>
      </c>
      <c r="K2277" s="7">
        <f>_xlfn.XLOOKUP(A2277,Table3[customer_no],Table3[year_average],"NOT FOUND")</f>
        <v>2002</v>
      </c>
      <c r="L2277" cm="1">
        <f t="array" ref="L2277">_xlfn.XLOOKUP(A2277,Table3[customer_no],'Hospitalisation Details'!$D$2:$D$2344,"NOT FOUND")</f>
        <v>26</v>
      </c>
      <c r="M2277" s="33">
        <f>_xlfn.XLOOKUP(A2277,Table3[customer_no],Table3[dd/mm/yy],"NOT FOUND")</f>
        <v>37494</v>
      </c>
      <c r="N2277">
        <f>_xlfn.XLOOKUP(A2277,Table3[customer_no],Table3[age],"NOT FOUND")</f>
        <v>20</v>
      </c>
      <c r="O2277" cm="1">
        <f t="array" ref="O2277">_xlfn.XLOOKUP(A2277,Table3[customer_no],'Hospitalisation Details'!$E$2:$E$2344,"NOT FOUND")</f>
        <v>0</v>
      </c>
      <c r="P2277" t="str">
        <f>_xlfn.XLOOKUP(A2277,Table3[customer_no],Table3[hsplt_handled],"NOT FOUND")</f>
        <v>tier - 2</v>
      </c>
      <c r="Q2277" t="str">
        <f>_xlfn.XLOOKUP(A2277,Table3[customer_no],Table3[city_handled],"NOT FOUND")</f>
        <v>tier - 1</v>
      </c>
      <c r="R2277" t="str">
        <f>_xlfn.XLOOKUP(A2277,Table3[customer_no],Table3[state_id],"NOT FOUND")</f>
        <v>R1013</v>
      </c>
      <c r="S2277" s="34" cm="1">
        <f t="array" ref="S2277">_xlfn.XLOOKUP(A2277,Table3[customer_no],'Hospitalisation Details'!$F$2:$F$2344,"NOT FOUND")</f>
        <v>1191</v>
      </c>
      <c r="T2277" t="str">
        <f>_xlfn.XLOOKUP(A2277,Table2[Customer ID],Table2[BMI_category],"NOT FOUND")</f>
        <v>Normal Weight</v>
      </c>
      <c r="U2277" s="7">
        <f>_xlfn.XLOOKUP(A2277,Table2[Customer ID],Table2[no of surgery],"NOT FOUND")</f>
        <v>0</v>
      </c>
      <c r="V2277" t="str">
        <f>_xlfn.XLOOKUP(A2277,Table2[Customer ID],Table2[smoker_missing],"NOT FOUND")</f>
        <v>No</v>
      </c>
      <c r="W2277" t="str">
        <f t="shared" si="35"/>
        <v>Diabetes</v>
      </c>
      <c r="X2277" s="37">
        <f>SUM(Table5[[#This Row],[Title]:[Diabetes Level]])</f>
        <v>40765.199999999997</v>
      </c>
    </row>
    <row r="2278" spans="1:24" x14ac:dyDescent="0.25">
      <c r="A2278" t="s">
        <v>81</v>
      </c>
      <c r="B2278" t="str">
        <f>VLOOKUP(A2278,'Customer Names'!$A$2:$E$2336,3,FALSE)</f>
        <v>Ms.</v>
      </c>
      <c r="C2278" t="str">
        <f>_xlfn.XLOOKUP(A2278,$A$2:$A$2336,'Customer Names'!$D$2:$D$2336,"NOT FOUND")</f>
        <v>Abby L.</v>
      </c>
      <c r="D2278" t="str">
        <f>_xlfn.XLOOKUP(A2278,$A$2:$A$2336,'Customer Names'!$E$2:$E$2336,"NOT FOUND")</f>
        <v>Kraai</v>
      </c>
      <c r="E2278" cm="1">
        <f t="array" ref="E2278">_xlfn.XLOOKUP(A2278,$A$2:$A$2336,Table2[BMI],"NOT FOUND")</f>
        <v>22.79</v>
      </c>
      <c r="F2278" cm="1">
        <f t="array" ref="F2278">_xlfn.XLOOKUP(A2278,$A$2:$A$2336,Table2[HBA1C],"NOT FOUND")</f>
        <v>6.15</v>
      </c>
      <c r="G2278" t="str" cm="1">
        <f t="array" ref="G2278">_xlfn.XLOOKUP(A2278,$A$2:$A$2336,Table2[Heart Issues],"NOT FOUND")</f>
        <v>yes</v>
      </c>
      <c r="H2278" t="str" cm="1">
        <f t="array" ref="H2278">_xlfn.XLOOKUP(A2278,$A$2:$A$2336,Table2[Any Transplants],"NOT FOUND")</f>
        <v>No</v>
      </c>
      <c r="I2278" t="str" cm="1">
        <f t="array" ref="I2278">_xlfn.XLOOKUP(A2278,$A$2:$A$2336,Table2[Cancer history],"NOT FOUND")</f>
        <v>Yes</v>
      </c>
      <c r="J2278" t="str">
        <f>_xlfn.XLOOKUP(A2278,Table3[customer_no],Table3[month],"NOT FOUND")</f>
        <v>Jun</v>
      </c>
      <c r="K2278" s="7">
        <f>_xlfn.XLOOKUP(A2278,Table3[customer_no],Table3[year_average],"NOT FOUND")</f>
        <v>1997</v>
      </c>
      <c r="L2278" cm="1">
        <f t="array" ref="L2278">_xlfn.XLOOKUP(A2278,Table3[customer_no],'Hospitalisation Details'!$D$2:$D$2344,"NOT FOUND")</f>
        <v>28</v>
      </c>
      <c r="M2278" s="33">
        <f>_xlfn.XLOOKUP(A2278,Table3[customer_no],Table3[dd/mm/yy],"NOT FOUND")</f>
        <v>35609</v>
      </c>
      <c r="N2278">
        <f>_xlfn.XLOOKUP(A2278,Table3[customer_no],Table3[age],"NOT FOUND")</f>
        <v>25</v>
      </c>
      <c r="O2278" cm="1">
        <f t="array" ref="O2278">_xlfn.XLOOKUP(A2278,Table3[customer_no],'Hospitalisation Details'!$E$2:$E$2344,"NOT FOUND")</f>
        <v>0</v>
      </c>
      <c r="P2278" t="str">
        <f>_xlfn.XLOOKUP(A2278,Table3[customer_no],Table3[hsplt_handled],"NOT FOUND")</f>
        <v>tier - 2</v>
      </c>
      <c r="Q2278" t="str">
        <f>_xlfn.XLOOKUP(A2278,Table3[customer_no],Table3[city_handled],"NOT FOUND")</f>
        <v>tier - 2</v>
      </c>
      <c r="R2278" t="str">
        <f>_xlfn.XLOOKUP(A2278,Table3[customer_no],Table3[state_id],"NOT FOUND")</f>
        <v>R1013</v>
      </c>
      <c r="S2278" s="34" cm="1">
        <f t="array" ref="S2278">_xlfn.XLOOKUP(A2278,Table3[customer_no],'Hospitalisation Details'!$F$2:$F$2344,"NOT FOUND")</f>
        <v>1178.07</v>
      </c>
      <c r="T2278" t="str">
        <f>_xlfn.XLOOKUP(A2278,Table2[Customer ID],Table2[BMI_category],"NOT FOUND")</f>
        <v>Normal Weight</v>
      </c>
      <c r="U2278" s="7">
        <f>_xlfn.XLOOKUP(A2278,Table2[Customer ID],Table2[no of surgery],"NOT FOUND")</f>
        <v>1</v>
      </c>
      <c r="V2278" t="str">
        <f>_xlfn.XLOOKUP(A2278,Table2[Customer ID],Table2[smoker_missing],"NOT FOUND")</f>
        <v>No</v>
      </c>
      <c r="W2278" t="str">
        <f t="shared" si="35"/>
        <v>Prediabetes</v>
      </c>
      <c r="X2278" s="37">
        <f>SUM(Table5[[#This Row],[Title]:[Diabetes Level]])</f>
        <v>38867.01</v>
      </c>
    </row>
    <row r="2279" spans="1:24" x14ac:dyDescent="0.25">
      <c r="A2279" t="s">
        <v>80</v>
      </c>
      <c r="B2279" t="str">
        <f>VLOOKUP(A2279,'Customer Names'!$A$2:$E$2336,3,FALSE)</f>
        <v>Mr.</v>
      </c>
      <c r="C2279" t="str">
        <f>_xlfn.XLOOKUP(A2279,$A$2:$A$2336,'Customer Names'!$D$2:$D$2336,"NOT FOUND")</f>
        <v>Mark</v>
      </c>
      <c r="D2279" t="str">
        <f>_xlfn.XLOOKUP(A2279,$A$2:$A$2336,'Customer Names'!$E$2:$E$2336,"NOT FOUND")</f>
        <v>Larosa</v>
      </c>
      <c r="E2279" cm="1">
        <f t="array" ref="E2279">_xlfn.XLOOKUP(A2279,$A$2:$A$2336,Table2[BMI],"NOT FOUND")</f>
        <v>17.41</v>
      </c>
      <c r="F2279" cm="1">
        <f t="array" ref="F2279">_xlfn.XLOOKUP(A2279,$A$2:$A$2336,Table2[HBA1C],"NOT FOUND")</f>
        <v>5.13</v>
      </c>
      <c r="G2279" t="str" cm="1">
        <f t="array" ref="G2279">_xlfn.XLOOKUP(A2279,$A$2:$A$2336,Table2[Heart Issues],"NOT FOUND")</f>
        <v>yes</v>
      </c>
      <c r="H2279" t="str" cm="1">
        <f t="array" ref="H2279">_xlfn.XLOOKUP(A2279,$A$2:$A$2336,Table2[Any Transplants],"NOT FOUND")</f>
        <v>No</v>
      </c>
      <c r="I2279" t="str" cm="1">
        <f t="array" ref="I2279">_xlfn.XLOOKUP(A2279,$A$2:$A$2336,Table2[Cancer history],"NOT FOUND")</f>
        <v>No</v>
      </c>
      <c r="J2279" t="str">
        <f>_xlfn.XLOOKUP(A2279,Table3[customer_no],Table3[month],"NOT FOUND")</f>
        <v>Aug</v>
      </c>
      <c r="K2279" s="7">
        <f>_xlfn.XLOOKUP(A2279,Table3[customer_no],Table3[year_average],"NOT FOUND")</f>
        <v>1996</v>
      </c>
      <c r="L2279" cm="1">
        <f t="array" ref="L2279">_xlfn.XLOOKUP(A2279,Table3[customer_no],'Hospitalisation Details'!$D$2:$D$2344,"NOT FOUND")</f>
        <v>11</v>
      </c>
      <c r="M2279" s="33">
        <f>_xlfn.XLOOKUP(A2279,Table3[customer_no],Table3[dd/mm/yy],"NOT FOUND")</f>
        <v>35288</v>
      </c>
      <c r="N2279">
        <f>_xlfn.XLOOKUP(A2279,Table3[customer_no],Table3[age],"NOT FOUND")</f>
        <v>26</v>
      </c>
      <c r="O2279" cm="1">
        <f t="array" ref="O2279">_xlfn.XLOOKUP(A2279,Table3[customer_no],'Hospitalisation Details'!$E$2:$E$2344,"NOT FOUND")</f>
        <v>0</v>
      </c>
      <c r="P2279" t="str">
        <f>_xlfn.XLOOKUP(A2279,Table3[customer_no],Table3[hsplt_handled],"NOT FOUND")</f>
        <v>tier - 2</v>
      </c>
      <c r="Q2279" t="str">
        <f>_xlfn.XLOOKUP(A2279,Table3[customer_no],Table3[city_handled],"NOT FOUND")</f>
        <v>tier - 3</v>
      </c>
      <c r="R2279" t="str">
        <f>_xlfn.XLOOKUP(A2279,Table3[customer_no],Table3[state_id],"NOT FOUND")</f>
        <v>R1013</v>
      </c>
      <c r="S2279" s="34" cm="1">
        <f t="array" ref="S2279">_xlfn.XLOOKUP(A2279,Table3[customer_no],'Hospitalisation Details'!$F$2:$F$2344,"NOT FOUND")</f>
        <v>1178</v>
      </c>
      <c r="T2279" t="str">
        <f>_xlfn.XLOOKUP(A2279,Table2[Customer ID],Table2[BMI_category],"NOT FOUND")</f>
        <v>Underweight</v>
      </c>
      <c r="U2279" s="7">
        <f>_xlfn.XLOOKUP(A2279,Table2[Customer ID],Table2[no of surgery],"NOT FOUND")</f>
        <v>0</v>
      </c>
      <c r="V2279" t="str">
        <f>_xlfn.XLOOKUP(A2279,Table2[Customer ID],Table2[smoker_missing],"NOT FOUND")</f>
        <v>No</v>
      </c>
      <c r="W2279" t="str">
        <f t="shared" si="35"/>
        <v>Normal</v>
      </c>
      <c r="X2279" s="37">
        <f>SUM(Table5[[#This Row],[Title]:[Diabetes Level]])</f>
        <v>38521.54</v>
      </c>
    </row>
    <row r="2280" spans="1:24" x14ac:dyDescent="0.25">
      <c r="A2280" t="s">
        <v>79</v>
      </c>
      <c r="B2280" t="str">
        <f>VLOOKUP(A2280,'Customer Names'!$A$2:$E$2336,3,FALSE)</f>
        <v>Mr.</v>
      </c>
      <c r="C2280" t="str">
        <f>_xlfn.XLOOKUP(A2280,$A$2:$A$2336,'Customer Names'!$D$2:$D$2336,"NOT FOUND")</f>
        <v>Ali</v>
      </c>
      <c r="D2280" t="str">
        <f>_xlfn.XLOOKUP(A2280,$A$2:$A$2336,'Customer Names'!$E$2:$E$2336,"NOT FOUND")</f>
        <v>King</v>
      </c>
      <c r="E2280" cm="1">
        <f t="array" ref="E2280">_xlfn.XLOOKUP(A2280,$A$2:$A$2336,Table2[BMI],"NOT FOUND")</f>
        <v>19.32</v>
      </c>
      <c r="F2280" cm="1">
        <f t="array" ref="F2280">_xlfn.XLOOKUP(A2280,$A$2:$A$2336,Table2[HBA1C],"NOT FOUND")</f>
        <v>4.96</v>
      </c>
      <c r="G2280" t="str" cm="1">
        <f t="array" ref="G2280">_xlfn.XLOOKUP(A2280,$A$2:$A$2336,Table2[Heart Issues],"NOT FOUND")</f>
        <v>yes</v>
      </c>
      <c r="H2280" t="str" cm="1">
        <f t="array" ref="H2280">_xlfn.XLOOKUP(A2280,$A$2:$A$2336,Table2[Any Transplants],"NOT FOUND")</f>
        <v>No</v>
      </c>
      <c r="I2280" t="str" cm="1">
        <f t="array" ref="I2280">_xlfn.XLOOKUP(A2280,$A$2:$A$2336,Table2[Cancer history],"NOT FOUND")</f>
        <v>No</v>
      </c>
      <c r="J2280" t="str">
        <f>_xlfn.XLOOKUP(A2280,Table3[customer_no],Table3[month],"NOT FOUND")</f>
        <v>Nov</v>
      </c>
      <c r="K2280" s="7">
        <f>_xlfn.XLOOKUP(A2280,Table3[customer_no],Table3[year_average],"NOT FOUND")</f>
        <v>2001</v>
      </c>
      <c r="L2280" cm="1">
        <f t="array" ref="L2280">_xlfn.XLOOKUP(A2280,Table3[customer_no],'Hospitalisation Details'!$D$2:$D$2344,"NOT FOUND")</f>
        <v>12</v>
      </c>
      <c r="M2280" s="33">
        <f>_xlfn.XLOOKUP(A2280,Table3[customer_no],Table3[dd/mm/yy],"NOT FOUND")</f>
        <v>37207</v>
      </c>
      <c r="N2280">
        <f>_xlfn.XLOOKUP(A2280,Table3[customer_no],Table3[age],"NOT FOUND")</f>
        <v>21</v>
      </c>
      <c r="O2280" cm="1">
        <f t="array" ref="O2280">_xlfn.XLOOKUP(A2280,Table3[customer_no],'Hospitalisation Details'!$E$2:$E$2344,"NOT FOUND")</f>
        <v>0</v>
      </c>
      <c r="P2280" t="str">
        <f>_xlfn.XLOOKUP(A2280,Table3[customer_no],Table3[hsplt_handled],"NOT FOUND")</f>
        <v>tier - 2</v>
      </c>
      <c r="Q2280" t="str">
        <f>_xlfn.XLOOKUP(A2280,Table3[customer_no],Table3[city_handled],"NOT FOUND")</f>
        <v>tier - 1</v>
      </c>
      <c r="R2280" t="str">
        <f>_xlfn.XLOOKUP(A2280,Table3[customer_no],Table3[state_id],"NOT FOUND")</f>
        <v>R1013</v>
      </c>
      <c r="S2280" s="34" cm="1">
        <f t="array" ref="S2280">_xlfn.XLOOKUP(A2280,Table3[customer_no],'Hospitalisation Details'!$F$2:$F$2344,"NOT FOUND")</f>
        <v>1167</v>
      </c>
      <c r="T2280" t="str">
        <f>_xlfn.XLOOKUP(A2280,Table2[Customer ID],Table2[BMI_category],"NOT FOUND")</f>
        <v>Normal Weight</v>
      </c>
      <c r="U2280" s="7">
        <f>_xlfn.XLOOKUP(A2280,Table2[Customer ID],Table2[no of surgery],"NOT FOUND")</f>
        <v>0</v>
      </c>
      <c r="V2280" t="str">
        <f>_xlfn.XLOOKUP(A2280,Table2[Customer ID],Table2[smoker_missing],"NOT FOUND")</f>
        <v>No</v>
      </c>
      <c r="W2280" t="str">
        <f t="shared" si="35"/>
        <v>Normal</v>
      </c>
      <c r="X2280" s="37">
        <f>SUM(Table5[[#This Row],[Title]:[Diabetes Level]])</f>
        <v>40432.28</v>
      </c>
    </row>
    <row r="2281" spans="1:24" x14ac:dyDescent="0.25">
      <c r="A2281" t="s">
        <v>78</v>
      </c>
      <c r="B2281" t="str">
        <f>VLOOKUP(A2281,'Customer Names'!$A$2:$E$2336,3,FALSE)</f>
        <v>Mr.</v>
      </c>
      <c r="C2281" t="str">
        <f>_xlfn.XLOOKUP(A2281,$A$2:$A$2336,'Customer Names'!$D$2:$D$2336,"NOT FOUND")</f>
        <v>Joshua</v>
      </c>
      <c r="D2281" t="str">
        <f>_xlfn.XLOOKUP(A2281,$A$2:$A$2336,'Customer Names'!$E$2:$E$2336,"NOT FOUND")</f>
        <v>Haney</v>
      </c>
      <c r="E2281" cm="1">
        <f t="array" ref="E2281">_xlfn.XLOOKUP(A2281,$A$2:$A$2336,Table2[BMI],"NOT FOUND")</f>
        <v>18.25</v>
      </c>
      <c r="F2281" cm="1">
        <f t="array" ref="F2281">_xlfn.XLOOKUP(A2281,$A$2:$A$2336,Table2[HBA1C],"NOT FOUND")</f>
        <v>10.95</v>
      </c>
      <c r="G2281" t="str" cm="1">
        <f t="array" ref="G2281">_xlfn.XLOOKUP(A2281,$A$2:$A$2336,Table2[Heart Issues],"NOT FOUND")</f>
        <v>No</v>
      </c>
      <c r="H2281" t="str" cm="1">
        <f t="array" ref="H2281">_xlfn.XLOOKUP(A2281,$A$2:$A$2336,Table2[Any Transplants],"NOT FOUND")</f>
        <v>No</v>
      </c>
      <c r="I2281" t="str" cm="1">
        <f t="array" ref="I2281">_xlfn.XLOOKUP(A2281,$A$2:$A$2336,Table2[Cancer history],"NOT FOUND")</f>
        <v>No</v>
      </c>
      <c r="J2281" t="str">
        <f>_xlfn.XLOOKUP(A2281,Table3[customer_no],Table3[month],"NOT FOUND")</f>
        <v>Jun</v>
      </c>
      <c r="K2281" s="7">
        <f>_xlfn.XLOOKUP(A2281,Table3[customer_no],Table3[year_average],"NOT FOUND")</f>
        <v>2002</v>
      </c>
      <c r="L2281" cm="1">
        <f t="array" ref="L2281">_xlfn.XLOOKUP(A2281,Table3[customer_no],'Hospitalisation Details'!$D$2:$D$2344,"NOT FOUND")</f>
        <v>11</v>
      </c>
      <c r="M2281" s="33">
        <f>_xlfn.XLOOKUP(A2281,Table3[customer_no],Table3[dd/mm/yy],"NOT FOUND")</f>
        <v>37418</v>
      </c>
      <c r="N2281">
        <f>_xlfn.XLOOKUP(A2281,Table3[customer_no],Table3[age],"NOT FOUND")</f>
        <v>20</v>
      </c>
      <c r="O2281" cm="1">
        <f t="array" ref="O2281">_xlfn.XLOOKUP(A2281,Table3[customer_no],'Hospitalisation Details'!$E$2:$E$2344,"NOT FOUND")</f>
        <v>0</v>
      </c>
      <c r="P2281" t="str">
        <f>_xlfn.XLOOKUP(A2281,Table3[customer_no],Table3[hsplt_handled],"NOT FOUND")</f>
        <v>tier - 2</v>
      </c>
      <c r="Q2281" t="str">
        <f>_xlfn.XLOOKUP(A2281,Table3[customer_no],Table3[city_handled],"NOT FOUND")</f>
        <v>tier - 3</v>
      </c>
      <c r="R2281" t="str">
        <f>_xlfn.XLOOKUP(A2281,Table3[customer_no],Table3[state_id],"NOT FOUND")</f>
        <v>R1012</v>
      </c>
      <c r="S2281" s="34" cm="1">
        <f t="array" ref="S2281">_xlfn.XLOOKUP(A2281,Table3[customer_no],'Hospitalisation Details'!$F$2:$F$2344,"NOT FOUND")</f>
        <v>1165</v>
      </c>
      <c r="T2281" t="str">
        <f>_xlfn.XLOOKUP(A2281,Table2[Customer ID],Table2[BMI_category],"NOT FOUND")</f>
        <v>Underweight</v>
      </c>
      <c r="U2281" s="7">
        <f>_xlfn.XLOOKUP(A2281,Table2[Customer ID],Table2[no of surgery],"NOT FOUND")</f>
        <v>0</v>
      </c>
      <c r="V2281" t="str">
        <f>_xlfn.XLOOKUP(A2281,Table2[Customer ID],Table2[smoker_missing],"NOT FOUND")</f>
        <v>No</v>
      </c>
      <c r="W2281" t="str">
        <f t="shared" si="35"/>
        <v>Diabetes</v>
      </c>
      <c r="X2281" s="37">
        <f>SUM(Table5[[#This Row],[Title]:[Diabetes Level]])</f>
        <v>40645.199999999997</v>
      </c>
    </row>
    <row r="2282" spans="1:24" x14ac:dyDescent="0.25">
      <c r="A2282" t="s">
        <v>77</v>
      </c>
      <c r="B2282" t="str">
        <f>VLOOKUP(A2282,'Customer Names'!$A$2:$E$2336,3,FALSE)</f>
        <v>Mr.</v>
      </c>
      <c r="C2282" t="str">
        <f>_xlfn.XLOOKUP(A2282,$A$2:$A$2336,'Customer Names'!$D$2:$D$2336,"NOT FOUND")</f>
        <v>Pierre</v>
      </c>
      <c r="D2282" t="str">
        <f>_xlfn.XLOOKUP(A2282,$A$2:$A$2336,'Customer Names'!$E$2:$E$2336,"NOT FOUND")</f>
        <v>Boulay</v>
      </c>
      <c r="E2282" cm="1">
        <f t="array" ref="E2282">_xlfn.XLOOKUP(A2282,$A$2:$A$2336,Table2[BMI],"NOT FOUND")</f>
        <v>53.13</v>
      </c>
      <c r="F2282" cm="1">
        <f t="array" ref="F2282">_xlfn.XLOOKUP(A2282,$A$2:$A$2336,Table2[HBA1C],"NOT FOUND")</f>
        <v>4.4400000000000004</v>
      </c>
      <c r="G2282" t="str" cm="1">
        <f t="array" ref="G2282">_xlfn.XLOOKUP(A2282,$A$2:$A$2336,Table2[Heart Issues],"NOT FOUND")</f>
        <v>No</v>
      </c>
      <c r="H2282" t="str" cm="1">
        <f t="array" ref="H2282">_xlfn.XLOOKUP(A2282,$A$2:$A$2336,Table2[Any Transplants],"NOT FOUND")</f>
        <v>yes</v>
      </c>
      <c r="I2282" t="str" cm="1">
        <f t="array" ref="I2282">_xlfn.XLOOKUP(A2282,$A$2:$A$2336,Table2[Cancer history],"NOT FOUND")</f>
        <v>No</v>
      </c>
      <c r="J2282" t="str">
        <f>_xlfn.XLOOKUP(A2282,Table3[customer_no],Table3[month],"NOT FOUND")</f>
        <v>Nov</v>
      </c>
      <c r="K2282" s="7">
        <f>_xlfn.XLOOKUP(A2282,Table3[customer_no],Table3[year_average],"NOT FOUND")</f>
        <v>2004</v>
      </c>
      <c r="L2282" cm="1">
        <f t="array" ref="L2282">_xlfn.XLOOKUP(A2282,Table3[customer_no],'Hospitalisation Details'!$D$2:$D$2344,"NOT FOUND")</f>
        <v>11</v>
      </c>
      <c r="M2282" s="33">
        <f>_xlfn.XLOOKUP(A2282,Table3[customer_no],Table3[dd/mm/yy],"NOT FOUND")</f>
        <v>38302</v>
      </c>
      <c r="N2282">
        <f>_xlfn.XLOOKUP(A2282,Table3[customer_no],Table3[age],"NOT FOUND")</f>
        <v>18</v>
      </c>
      <c r="O2282" cm="1">
        <f t="array" ref="O2282">_xlfn.XLOOKUP(A2282,Table3[customer_no],'Hospitalisation Details'!$E$2:$E$2344,"NOT FOUND")</f>
        <v>0</v>
      </c>
      <c r="P2282" t="str">
        <f>_xlfn.XLOOKUP(A2282,Table3[customer_no],Table3[hsplt_handled],"NOT FOUND")</f>
        <v>tier - 2</v>
      </c>
      <c r="Q2282" t="str">
        <f>_xlfn.XLOOKUP(A2282,Table3[customer_no],Table3[city_handled],"NOT FOUND")</f>
        <v>tier - 3</v>
      </c>
      <c r="R2282" t="str">
        <f>_xlfn.XLOOKUP(A2282,Table3[customer_no],Table3[state_id],"NOT FOUND")</f>
        <v>R1013</v>
      </c>
      <c r="S2282" s="34" cm="1">
        <f t="array" ref="S2282">_xlfn.XLOOKUP(A2282,Table3[customer_no],'Hospitalisation Details'!$F$2:$F$2344,"NOT FOUND")</f>
        <v>1163.46</v>
      </c>
      <c r="T2282" t="str">
        <f>_xlfn.XLOOKUP(A2282,Table2[Customer ID],Table2[BMI_category],"NOT FOUND")</f>
        <v>Obesity</v>
      </c>
      <c r="U2282" s="7">
        <f>_xlfn.XLOOKUP(A2282,Table2[Customer ID],Table2[no of surgery],"NOT FOUND")</f>
        <v>1</v>
      </c>
      <c r="V2282" t="str">
        <f>_xlfn.XLOOKUP(A2282,Table2[Customer ID],Table2[smoker_missing],"NOT FOUND")</f>
        <v>No</v>
      </c>
      <c r="W2282" t="str">
        <f t="shared" si="35"/>
        <v>Normal</v>
      </c>
      <c r="X2282" s="37">
        <f>SUM(Table5[[#This Row],[Title]:[Diabetes Level]])</f>
        <v>41557.03</v>
      </c>
    </row>
    <row r="2283" spans="1:24" x14ac:dyDescent="0.25">
      <c r="A2283" t="s">
        <v>76</v>
      </c>
      <c r="B2283" t="str">
        <f>VLOOKUP(A2283,'Customer Names'!$A$2:$E$2336,3,FALSE)</f>
        <v>Ms.</v>
      </c>
      <c r="C2283" t="str">
        <f>_xlfn.XLOOKUP(A2283,$A$2:$A$2336,'Customer Names'!$D$2:$D$2336,"NOT FOUND")</f>
        <v>Kate</v>
      </c>
      <c r="D2283" t="str">
        <f>_xlfn.XLOOKUP(A2283,$A$2:$A$2336,'Customer Names'!$E$2:$E$2336,"NOT FOUND")</f>
        <v>Peters</v>
      </c>
      <c r="E2283" cm="1">
        <f t="array" ref="E2283">_xlfn.XLOOKUP(A2283,$A$2:$A$2336,Table2[BMI],"NOT FOUND")</f>
        <v>20.46</v>
      </c>
      <c r="F2283" cm="1">
        <f t="array" ref="F2283">_xlfn.XLOOKUP(A2283,$A$2:$A$2336,Table2[HBA1C],"NOT FOUND")</f>
        <v>4.0199999999999996</v>
      </c>
      <c r="G2283" t="str" cm="1">
        <f t="array" ref="G2283">_xlfn.XLOOKUP(A2283,$A$2:$A$2336,Table2[Heart Issues],"NOT FOUND")</f>
        <v>No</v>
      </c>
      <c r="H2283" t="str" cm="1">
        <f t="array" ref="H2283">_xlfn.XLOOKUP(A2283,$A$2:$A$2336,Table2[Any Transplants],"NOT FOUND")</f>
        <v>No</v>
      </c>
      <c r="I2283" t="str" cm="1">
        <f t="array" ref="I2283">_xlfn.XLOOKUP(A2283,$A$2:$A$2336,Table2[Cancer history],"NOT FOUND")</f>
        <v>No</v>
      </c>
      <c r="J2283" t="str">
        <f>_xlfn.XLOOKUP(A2283,Table3[customer_no],Table3[month],"NOT FOUND")</f>
        <v>Jul</v>
      </c>
      <c r="K2283" s="7">
        <f>_xlfn.XLOOKUP(A2283,Table3[customer_no],Table3[year_average],"NOT FOUND")</f>
        <v>1994</v>
      </c>
      <c r="L2283" cm="1">
        <f t="array" ref="L2283">_xlfn.XLOOKUP(A2283,Table3[customer_no],'Hospitalisation Details'!$D$2:$D$2344,"NOT FOUND")</f>
        <v>26</v>
      </c>
      <c r="M2283" s="33">
        <f>_xlfn.XLOOKUP(A2283,Table3[customer_no],Table3[dd/mm/yy],"NOT FOUND")</f>
        <v>34541</v>
      </c>
      <c r="N2283">
        <f>_xlfn.XLOOKUP(A2283,Table3[customer_no],Table3[age],"NOT FOUND")</f>
        <v>28</v>
      </c>
      <c r="O2283" cm="1">
        <f t="array" ref="O2283">_xlfn.XLOOKUP(A2283,Table3[customer_no],'Hospitalisation Details'!$E$2:$E$2344,"NOT FOUND")</f>
        <v>0</v>
      </c>
      <c r="P2283" t="str">
        <f>_xlfn.XLOOKUP(A2283,Table3[customer_no],Table3[hsplt_handled],"NOT FOUND")</f>
        <v>tier - 2</v>
      </c>
      <c r="Q2283" t="str">
        <f>_xlfn.XLOOKUP(A2283,Table3[customer_no],Table3[city_handled],"NOT FOUND")</f>
        <v>tier - 1</v>
      </c>
      <c r="R2283" t="str">
        <f>_xlfn.XLOOKUP(A2283,Table3[customer_no],Table3[state_id],"NOT FOUND")</f>
        <v>R1013</v>
      </c>
      <c r="S2283" s="34" cm="1">
        <f t="array" ref="S2283">_xlfn.XLOOKUP(A2283,Table3[customer_no],'Hospitalisation Details'!$F$2:$F$2344,"NOT FOUND")</f>
        <v>1158.32</v>
      </c>
      <c r="T2283" t="str">
        <f>_xlfn.XLOOKUP(A2283,Table2[Customer ID],Table2[BMI_category],"NOT FOUND")</f>
        <v>Normal Weight</v>
      </c>
      <c r="U2283" s="7">
        <f>_xlfn.XLOOKUP(A2283,Table2[Customer ID],Table2[no of surgery],"NOT FOUND")</f>
        <v>0</v>
      </c>
      <c r="V2283" t="str">
        <f>_xlfn.XLOOKUP(A2283,Table2[Customer ID],Table2[smoker_missing],"NOT FOUND")</f>
        <v>No</v>
      </c>
      <c r="W2283" t="str">
        <f t="shared" si="35"/>
        <v>Normal</v>
      </c>
      <c r="X2283" s="37">
        <f>SUM(Table5[[#This Row],[Title]:[Diabetes Level]])</f>
        <v>37771.800000000003</v>
      </c>
    </row>
    <row r="2284" spans="1:24" x14ac:dyDescent="0.25">
      <c r="A2284" t="s">
        <v>75</v>
      </c>
      <c r="B2284" t="str">
        <f>VLOOKUP(A2284,'Customer Names'!$A$2:$E$2336,3,FALSE)</f>
        <v>Mr.</v>
      </c>
      <c r="C2284" t="str">
        <f>_xlfn.XLOOKUP(A2284,$A$2:$A$2336,'Customer Names'!$D$2:$D$2336,"NOT FOUND")</f>
        <v>David</v>
      </c>
      <c r="D2284" t="str">
        <f>_xlfn.XLOOKUP(A2284,$A$2:$A$2336,'Customer Names'!$E$2:$E$2336,"NOT FOUND")</f>
        <v>Luy</v>
      </c>
      <c r="E2284" cm="1">
        <f t="array" ref="E2284">_xlfn.XLOOKUP(A2284,$A$2:$A$2336,Table2[BMI],"NOT FOUND")</f>
        <v>43.01</v>
      </c>
      <c r="F2284" cm="1">
        <f t="array" ref="F2284">_xlfn.XLOOKUP(A2284,$A$2:$A$2336,Table2[HBA1C],"NOT FOUND")</f>
        <v>5.44</v>
      </c>
      <c r="G2284" t="str" cm="1">
        <f t="array" ref="G2284">_xlfn.XLOOKUP(A2284,$A$2:$A$2336,Table2[Heart Issues],"NOT FOUND")</f>
        <v>No</v>
      </c>
      <c r="H2284" t="str" cm="1">
        <f t="array" ref="H2284">_xlfn.XLOOKUP(A2284,$A$2:$A$2336,Table2[Any Transplants],"NOT FOUND")</f>
        <v>yes</v>
      </c>
      <c r="I2284" t="str" cm="1">
        <f t="array" ref="I2284">_xlfn.XLOOKUP(A2284,$A$2:$A$2336,Table2[Cancer history],"NOT FOUND")</f>
        <v>No</v>
      </c>
      <c r="J2284" t="str">
        <f>_xlfn.XLOOKUP(A2284,Table3[customer_no],Table3[month],"NOT FOUND")</f>
        <v>Jul</v>
      </c>
      <c r="K2284" s="7">
        <f>_xlfn.XLOOKUP(A2284,Table3[customer_no],Table3[year_average],"NOT FOUND")</f>
        <v>2004</v>
      </c>
      <c r="L2284" cm="1">
        <f t="array" ref="L2284">_xlfn.XLOOKUP(A2284,Table3[customer_no],'Hospitalisation Details'!$D$2:$D$2344,"NOT FOUND")</f>
        <v>18</v>
      </c>
      <c r="M2284" s="33">
        <f>_xlfn.XLOOKUP(A2284,Table3[customer_no],Table3[dd/mm/yy],"NOT FOUND")</f>
        <v>38186</v>
      </c>
      <c r="N2284">
        <f>_xlfn.XLOOKUP(A2284,Table3[customer_no],Table3[age],"NOT FOUND")</f>
        <v>18</v>
      </c>
      <c r="O2284" cm="1">
        <f t="array" ref="O2284">_xlfn.XLOOKUP(A2284,Table3[customer_no],'Hospitalisation Details'!$E$2:$E$2344,"NOT FOUND")</f>
        <v>0</v>
      </c>
      <c r="P2284" t="str">
        <f>_xlfn.XLOOKUP(A2284,Table3[customer_no],Table3[hsplt_handled],"NOT FOUND")</f>
        <v>tier - 2</v>
      </c>
      <c r="Q2284" t="str">
        <f>_xlfn.XLOOKUP(A2284,Table3[customer_no],Table3[city_handled],"NOT FOUND")</f>
        <v>tier - 2</v>
      </c>
      <c r="R2284" t="str">
        <f>_xlfn.XLOOKUP(A2284,Table3[customer_no],Table3[state_id],"NOT FOUND")</f>
        <v>R1013</v>
      </c>
      <c r="S2284" s="34" cm="1">
        <f t="array" ref="S2284">_xlfn.XLOOKUP(A2284,Table3[customer_no],'Hospitalisation Details'!$F$2:$F$2344,"NOT FOUND")</f>
        <v>1149.4000000000001</v>
      </c>
      <c r="T2284" t="str">
        <f>_xlfn.XLOOKUP(A2284,Table2[Customer ID],Table2[BMI_category],"NOT FOUND")</f>
        <v>Obesity</v>
      </c>
      <c r="U2284" s="7">
        <f>_xlfn.XLOOKUP(A2284,Table2[Customer ID],Table2[no of surgery],"NOT FOUND")</f>
        <v>1</v>
      </c>
      <c r="V2284" t="str">
        <f>_xlfn.XLOOKUP(A2284,Table2[Customer ID],Table2[smoker_missing],"NOT FOUND")</f>
        <v>No</v>
      </c>
      <c r="W2284" t="str">
        <f t="shared" si="35"/>
        <v>Normal</v>
      </c>
      <c r="X2284" s="37">
        <f>SUM(Table5[[#This Row],[Title]:[Diabetes Level]])</f>
        <v>41424.85</v>
      </c>
    </row>
    <row r="2285" spans="1:24" x14ac:dyDescent="0.25">
      <c r="A2285" t="s">
        <v>74</v>
      </c>
      <c r="B2285" t="str">
        <f>VLOOKUP(A2285,'Customer Names'!$A$2:$E$2336,3,FALSE)</f>
        <v>Ms.</v>
      </c>
      <c r="C2285" t="str">
        <f>_xlfn.XLOOKUP(A2285,$A$2:$A$2336,'Customer Names'!$D$2:$D$2336,"NOT FOUND")</f>
        <v>Carla</v>
      </c>
      <c r="D2285" t="str">
        <f>_xlfn.XLOOKUP(A2285,$A$2:$A$2336,'Customer Names'!$E$2:$E$2336,"NOT FOUND")</f>
        <v>Fava</v>
      </c>
      <c r="E2285" cm="1">
        <f t="array" ref="E2285">_xlfn.XLOOKUP(A2285,$A$2:$A$2336,Table2[BMI],"NOT FOUND")</f>
        <v>15.01</v>
      </c>
      <c r="F2285" cm="1">
        <f t="array" ref="F2285">_xlfn.XLOOKUP(A2285,$A$2:$A$2336,Table2[HBA1C],"NOT FOUND")</f>
        <v>4.1500000000000004</v>
      </c>
      <c r="G2285" t="str" cm="1">
        <f t="array" ref="G2285">_xlfn.XLOOKUP(A2285,$A$2:$A$2336,Table2[Heart Issues],"NOT FOUND")</f>
        <v>No</v>
      </c>
      <c r="H2285" t="str" cm="1">
        <f t="array" ref="H2285">_xlfn.XLOOKUP(A2285,$A$2:$A$2336,Table2[Any Transplants],"NOT FOUND")</f>
        <v>No</v>
      </c>
      <c r="I2285" t="str" cm="1">
        <f t="array" ref="I2285">_xlfn.XLOOKUP(A2285,$A$2:$A$2336,Table2[Cancer history],"NOT FOUND")</f>
        <v>Yes</v>
      </c>
      <c r="J2285" t="str">
        <f>_xlfn.XLOOKUP(A2285,Table3[customer_no],Table3[month],"NOT FOUND")</f>
        <v>Jun</v>
      </c>
      <c r="K2285" s="7">
        <f>_xlfn.XLOOKUP(A2285,Table3[customer_no],Table3[year_average],"NOT FOUND")</f>
        <v>2003</v>
      </c>
      <c r="L2285" cm="1">
        <f t="array" ref="L2285">_xlfn.XLOOKUP(A2285,Table3[customer_no],'Hospitalisation Details'!$D$2:$D$2344,"NOT FOUND")</f>
        <v>12</v>
      </c>
      <c r="M2285" s="33">
        <f>_xlfn.XLOOKUP(A2285,Table3[customer_no],Table3[dd/mm/yy],"NOT FOUND")</f>
        <v>37784</v>
      </c>
      <c r="N2285">
        <f>_xlfn.XLOOKUP(A2285,Table3[customer_no],Table3[age],"NOT FOUND")</f>
        <v>19</v>
      </c>
      <c r="O2285" cm="1">
        <f t="array" ref="O2285">_xlfn.XLOOKUP(A2285,Table3[customer_no],'Hospitalisation Details'!$E$2:$E$2344,"NOT FOUND")</f>
        <v>0</v>
      </c>
      <c r="P2285" t="str">
        <f>_xlfn.XLOOKUP(A2285,Table3[customer_no],Table3[hsplt_handled],"NOT FOUND")</f>
        <v>tier - 2</v>
      </c>
      <c r="Q2285" t="str">
        <f>_xlfn.XLOOKUP(A2285,Table3[customer_no],Table3[city_handled],"NOT FOUND")</f>
        <v>tier - 1</v>
      </c>
      <c r="R2285" t="str">
        <f>_xlfn.XLOOKUP(A2285,Table3[customer_no],Table3[state_id],"NOT FOUND")</f>
        <v>R1012</v>
      </c>
      <c r="S2285" s="34" cm="1">
        <f t="array" ref="S2285">_xlfn.XLOOKUP(A2285,Table3[customer_no],'Hospitalisation Details'!$F$2:$F$2344,"NOT FOUND")</f>
        <v>1149</v>
      </c>
      <c r="T2285" t="str">
        <f>_xlfn.XLOOKUP(A2285,Table2[Customer ID],Table2[BMI_category],"NOT FOUND")</f>
        <v>Underweight</v>
      </c>
      <c r="U2285" s="7">
        <f>_xlfn.XLOOKUP(A2285,Table2[Customer ID],Table2[no of surgery],"NOT FOUND")</f>
        <v>1</v>
      </c>
      <c r="V2285" t="str">
        <f>_xlfn.XLOOKUP(A2285,Table2[Customer ID],Table2[smoker_missing],"NOT FOUND")</f>
        <v>No</v>
      </c>
      <c r="W2285" t="str">
        <f t="shared" si="35"/>
        <v>Normal</v>
      </c>
      <c r="X2285" s="37">
        <f>SUM(Table5[[#This Row],[Title]:[Diabetes Level]])</f>
        <v>40987.160000000003</v>
      </c>
    </row>
    <row r="2286" spans="1:24" x14ac:dyDescent="0.25">
      <c r="A2286" t="s">
        <v>73</v>
      </c>
      <c r="B2286" t="str">
        <f>VLOOKUP(A2286,'Customer Names'!$A$2:$E$2336,3,FALSE)</f>
        <v>Mr.</v>
      </c>
      <c r="C2286" t="str">
        <f>_xlfn.XLOOKUP(A2286,$A$2:$A$2336,'Customer Names'!$D$2:$D$2336,"NOT FOUND")</f>
        <v>Alvaro Sr.</v>
      </c>
      <c r="D2286" t="str">
        <f>_xlfn.XLOOKUP(A2286,$A$2:$A$2336,'Customer Names'!$E$2:$E$2336,"NOT FOUND")</f>
        <v>Montoya</v>
      </c>
      <c r="E2286" cm="1">
        <f t="array" ref="E2286">_xlfn.XLOOKUP(A2286,$A$2:$A$2336,Table2[BMI],"NOT FOUND")</f>
        <v>41.14</v>
      </c>
      <c r="F2286" cm="1">
        <f t="array" ref="F2286">_xlfn.XLOOKUP(A2286,$A$2:$A$2336,Table2[HBA1C],"NOT FOUND")</f>
        <v>6.02</v>
      </c>
      <c r="G2286" t="str" cm="1">
        <f t="array" ref="G2286">_xlfn.XLOOKUP(A2286,$A$2:$A$2336,Table2[Heart Issues],"NOT FOUND")</f>
        <v>No</v>
      </c>
      <c r="H2286" t="str" cm="1">
        <f t="array" ref="H2286">_xlfn.XLOOKUP(A2286,$A$2:$A$2336,Table2[Any Transplants],"NOT FOUND")</f>
        <v>yes</v>
      </c>
      <c r="I2286" t="str" cm="1">
        <f t="array" ref="I2286">_xlfn.XLOOKUP(A2286,$A$2:$A$2336,Table2[Cancer history],"NOT FOUND")</f>
        <v>No</v>
      </c>
      <c r="J2286" t="str">
        <f>_xlfn.XLOOKUP(A2286,Table3[customer_no],Table3[month],"NOT FOUND")</f>
        <v>Jun</v>
      </c>
      <c r="K2286" s="7">
        <f>_xlfn.XLOOKUP(A2286,Table3[customer_no],Table3[year_average],"NOT FOUND")</f>
        <v>2004</v>
      </c>
      <c r="L2286" cm="1">
        <f t="array" ref="L2286">_xlfn.XLOOKUP(A2286,Table3[customer_no],'Hospitalisation Details'!$D$2:$D$2344,"NOT FOUND")</f>
        <v>10</v>
      </c>
      <c r="M2286" s="33">
        <f>_xlfn.XLOOKUP(A2286,Table3[customer_no],Table3[dd/mm/yy],"NOT FOUND")</f>
        <v>38148</v>
      </c>
      <c r="N2286">
        <f>_xlfn.XLOOKUP(A2286,Table3[customer_no],Table3[age],"NOT FOUND")</f>
        <v>18</v>
      </c>
      <c r="O2286" cm="1">
        <f t="array" ref="O2286">_xlfn.XLOOKUP(A2286,Table3[customer_no],'Hospitalisation Details'!$E$2:$E$2344,"NOT FOUND")</f>
        <v>0</v>
      </c>
      <c r="P2286" t="str">
        <f>_xlfn.XLOOKUP(A2286,Table3[customer_no],Table3[hsplt_handled],"NOT FOUND")</f>
        <v>tier - 2</v>
      </c>
      <c r="Q2286" t="str">
        <f>_xlfn.XLOOKUP(A2286,Table3[customer_no],Table3[city_handled],"NOT FOUND")</f>
        <v>tier - 2</v>
      </c>
      <c r="R2286" t="str">
        <f>_xlfn.XLOOKUP(A2286,Table3[customer_no],Table3[state_id],"NOT FOUND")</f>
        <v>R1013</v>
      </c>
      <c r="S2286" s="34" cm="1">
        <f t="array" ref="S2286">_xlfn.XLOOKUP(A2286,Table3[customer_no],'Hospitalisation Details'!$F$2:$F$2344,"NOT FOUND")</f>
        <v>1146.8</v>
      </c>
      <c r="T2286" t="str">
        <f>_xlfn.XLOOKUP(A2286,Table2[Customer ID],Table2[BMI_category],"NOT FOUND")</f>
        <v>Obesity</v>
      </c>
      <c r="U2286" s="7">
        <f>_xlfn.XLOOKUP(A2286,Table2[Customer ID],Table2[no of surgery],"NOT FOUND")</f>
        <v>1</v>
      </c>
      <c r="V2286" t="str">
        <f>_xlfn.XLOOKUP(A2286,Table2[Customer ID],Table2[smoker_missing],"NOT FOUND")</f>
        <v>No</v>
      </c>
      <c r="W2286" t="str">
        <f t="shared" si="35"/>
        <v>Prediabetes</v>
      </c>
      <c r="X2286" s="37">
        <f>SUM(Table5[[#This Row],[Title]:[Diabetes Level]])</f>
        <v>41374.960000000006</v>
      </c>
    </row>
    <row r="2287" spans="1:24" x14ac:dyDescent="0.25">
      <c r="A2287" t="s">
        <v>72</v>
      </c>
      <c r="B2287" t="str">
        <f>VLOOKUP(A2287,'Customer Names'!$A$2:$E$2336,3,FALSE)</f>
        <v>Ms.</v>
      </c>
      <c r="C2287" t="str">
        <f>_xlfn.XLOOKUP(A2287,$A$2:$A$2336,'Customer Names'!$D$2:$D$2336,"NOT FOUND")</f>
        <v>Hope</v>
      </c>
      <c r="D2287" t="str">
        <f>_xlfn.XLOOKUP(A2287,$A$2:$A$2336,'Customer Names'!$E$2:$E$2336,"NOT FOUND")</f>
        <v>Bain</v>
      </c>
      <c r="E2287" cm="1">
        <f t="array" ref="E2287">_xlfn.XLOOKUP(A2287,$A$2:$A$2336,Table2[BMI],"NOT FOUND")</f>
        <v>16.55</v>
      </c>
      <c r="F2287" cm="1">
        <f t="array" ref="F2287">_xlfn.XLOOKUP(A2287,$A$2:$A$2336,Table2[HBA1C],"NOT FOUND")</f>
        <v>7.73</v>
      </c>
      <c r="G2287" t="str" cm="1">
        <f t="array" ref="G2287">_xlfn.XLOOKUP(A2287,$A$2:$A$2336,Table2[Heart Issues],"NOT FOUND")</f>
        <v>No</v>
      </c>
      <c r="H2287" t="str" cm="1">
        <f t="array" ref="H2287">_xlfn.XLOOKUP(A2287,$A$2:$A$2336,Table2[Any Transplants],"NOT FOUND")</f>
        <v>No</v>
      </c>
      <c r="I2287" t="str" cm="1">
        <f t="array" ref="I2287">_xlfn.XLOOKUP(A2287,$A$2:$A$2336,Table2[Cancer history],"NOT FOUND")</f>
        <v>No</v>
      </c>
      <c r="J2287" t="str">
        <f>_xlfn.XLOOKUP(A2287,Table3[customer_no],Table3[month],"NOT FOUND")</f>
        <v>Oct</v>
      </c>
      <c r="K2287" s="7">
        <f>_xlfn.XLOOKUP(A2287,Table3[customer_no],Table3[year_average],"NOT FOUND")</f>
        <v>2002</v>
      </c>
      <c r="L2287" cm="1">
        <f t="array" ref="L2287">_xlfn.XLOOKUP(A2287,Table3[customer_no],'Hospitalisation Details'!$D$2:$D$2344,"NOT FOUND")</f>
        <v>1</v>
      </c>
      <c r="M2287" s="33">
        <f>_xlfn.XLOOKUP(A2287,Table3[customer_no],Table3[dd/mm/yy],"NOT FOUND")</f>
        <v>37530</v>
      </c>
      <c r="N2287">
        <f>_xlfn.XLOOKUP(A2287,Table3[customer_no],Table3[age],"NOT FOUND")</f>
        <v>20</v>
      </c>
      <c r="O2287" cm="1">
        <f t="array" ref="O2287">_xlfn.XLOOKUP(A2287,Table3[customer_no],'Hospitalisation Details'!$E$2:$E$2344,"NOT FOUND")</f>
        <v>0</v>
      </c>
      <c r="P2287" t="str">
        <f>_xlfn.XLOOKUP(A2287,Table3[customer_no],Table3[hsplt_handled],"NOT FOUND")</f>
        <v>tier - 3</v>
      </c>
      <c r="Q2287" t="str">
        <f>_xlfn.XLOOKUP(A2287,Table3[customer_no],Table3[city_handled],"NOT FOUND")</f>
        <v>tier - 2</v>
      </c>
      <c r="R2287" t="str">
        <f>_xlfn.XLOOKUP(A2287,Table3[customer_no],Table3[state_id],"NOT FOUND")</f>
        <v>R1011</v>
      </c>
      <c r="S2287" s="34" cm="1">
        <f t="array" ref="S2287">_xlfn.XLOOKUP(A2287,Table3[customer_no],'Hospitalisation Details'!$F$2:$F$2344,"NOT FOUND")</f>
        <v>1142</v>
      </c>
      <c r="T2287" t="str">
        <f>_xlfn.XLOOKUP(A2287,Table2[Customer ID],Table2[BMI_category],"NOT FOUND")</f>
        <v>Underweight</v>
      </c>
      <c r="U2287" s="7">
        <f>_xlfn.XLOOKUP(A2287,Table2[Customer ID],Table2[no of surgery],"NOT FOUND")</f>
        <v>0</v>
      </c>
      <c r="V2287" t="str">
        <f>_xlfn.XLOOKUP(A2287,Table2[Customer ID],Table2[smoker_missing],"NOT FOUND")</f>
        <v>No</v>
      </c>
      <c r="W2287" t="str">
        <f t="shared" si="35"/>
        <v>Diabetes</v>
      </c>
      <c r="X2287" s="37">
        <f>SUM(Table5[[#This Row],[Title]:[Diabetes Level]])</f>
        <v>40719.279999999999</v>
      </c>
    </row>
    <row r="2288" spans="1:24" x14ac:dyDescent="0.25">
      <c r="A2288" t="s">
        <v>71</v>
      </c>
      <c r="B2288" t="str">
        <f>VLOOKUP(A2288,'Customer Names'!$A$2:$E$2336,3,FALSE)</f>
        <v>Mr.</v>
      </c>
      <c r="C2288" t="str">
        <f>_xlfn.XLOOKUP(A2288,$A$2:$A$2336,'Customer Names'!$D$2:$D$2336,"NOT FOUND")</f>
        <v>Mark P.</v>
      </c>
      <c r="D2288" t="str">
        <f>_xlfn.XLOOKUP(A2288,$A$2:$A$2336,'Customer Names'!$E$2:$E$2336,"NOT FOUND")</f>
        <v>Albertson</v>
      </c>
      <c r="E2288" cm="1">
        <f t="array" ref="E2288">_xlfn.XLOOKUP(A2288,$A$2:$A$2336,Table2[BMI],"NOT FOUND")</f>
        <v>37.29</v>
      </c>
      <c r="F2288" cm="1">
        <f t="array" ref="F2288">_xlfn.XLOOKUP(A2288,$A$2:$A$2336,Table2[HBA1C],"NOT FOUND")</f>
        <v>5.03</v>
      </c>
      <c r="G2288" t="str" cm="1">
        <f t="array" ref="G2288">_xlfn.XLOOKUP(A2288,$A$2:$A$2336,Table2[Heart Issues],"NOT FOUND")</f>
        <v>No</v>
      </c>
      <c r="H2288" t="str" cm="1">
        <f t="array" ref="H2288">_xlfn.XLOOKUP(A2288,$A$2:$A$2336,Table2[Any Transplants],"NOT FOUND")</f>
        <v>yes</v>
      </c>
      <c r="I2288" t="str" cm="1">
        <f t="array" ref="I2288">_xlfn.XLOOKUP(A2288,$A$2:$A$2336,Table2[Cancer history],"NOT FOUND")</f>
        <v>No</v>
      </c>
      <c r="J2288" t="str">
        <f>_xlfn.XLOOKUP(A2288,Table3[customer_no],Table3[month],"NOT FOUND")</f>
        <v>Sep</v>
      </c>
      <c r="K2288" s="7">
        <f>_xlfn.XLOOKUP(A2288,Table3[customer_no],Table3[year_average],"NOT FOUND")</f>
        <v>2004</v>
      </c>
      <c r="L2288" cm="1">
        <f t="array" ref="L2288">_xlfn.XLOOKUP(A2288,Table3[customer_no],'Hospitalisation Details'!$D$2:$D$2344,"NOT FOUND")</f>
        <v>12</v>
      </c>
      <c r="M2288" s="33">
        <f>_xlfn.XLOOKUP(A2288,Table3[customer_no],Table3[dd/mm/yy],"NOT FOUND")</f>
        <v>38242</v>
      </c>
      <c r="N2288">
        <f>_xlfn.XLOOKUP(A2288,Table3[customer_no],Table3[age],"NOT FOUND")</f>
        <v>18</v>
      </c>
      <c r="O2288" cm="1">
        <f t="array" ref="O2288">_xlfn.XLOOKUP(A2288,Table3[customer_no],'Hospitalisation Details'!$E$2:$E$2344,"NOT FOUND")</f>
        <v>0</v>
      </c>
      <c r="P2288" t="str">
        <f>_xlfn.XLOOKUP(A2288,Table3[customer_no],Table3[hsplt_handled],"NOT FOUND")</f>
        <v>tier - 3</v>
      </c>
      <c r="Q2288" t="str">
        <f>_xlfn.XLOOKUP(A2288,Table3[customer_no],Table3[city_handled],"NOT FOUND")</f>
        <v>tier - 3</v>
      </c>
      <c r="R2288" t="str">
        <f>_xlfn.XLOOKUP(A2288,Table3[customer_no],Table3[state_id],"NOT FOUND")</f>
        <v>R1013</v>
      </c>
      <c r="S2288" s="34" cm="1">
        <f t="array" ref="S2288">_xlfn.XLOOKUP(A2288,Table3[customer_no],'Hospitalisation Details'!$F$2:$F$2344,"NOT FOUND")</f>
        <v>1141.45</v>
      </c>
      <c r="T2288" t="str">
        <f>_xlfn.XLOOKUP(A2288,Table2[Customer ID],Table2[BMI_category],"NOT FOUND")</f>
        <v>Obesity</v>
      </c>
      <c r="U2288" s="7">
        <f>_xlfn.XLOOKUP(A2288,Table2[Customer ID],Table2[no of surgery],"NOT FOUND")</f>
        <v>1</v>
      </c>
      <c r="V2288" t="str">
        <f>_xlfn.XLOOKUP(A2288,Table2[Customer ID],Table2[smoker_missing],"NOT FOUND")</f>
        <v>No</v>
      </c>
      <c r="W2288" t="str">
        <f t="shared" si="35"/>
        <v>Normal</v>
      </c>
      <c r="X2288" s="37">
        <f>SUM(Table5[[#This Row],[Title]:[Diabetes Level]])</f>
        <v>41460.769999999997</v>
      </c>
    </row>
    <row r="2289" spans="1:24" x14ac:dyDescent="0.25">
      <c r="A2289" t="s">
        <v>70</v>
      </c>
      <c r="B2289" t="str">
        <f>VLOOKUP(A2289,'Customer Names'!$A$2:$E$2336,3,FALSE)</f>
        <v>Ms.</v>
      </c>
      <c r="C2289" t="str">
        <f>_xlfn.XLOOKUP(A2289,$A$2:$A$2336,'Customer Names'!$D$2:$D$2336,"NOT FOUND")</f>
        <v>Desiree</v>
      </c>
      <c r="D2289" t="str">
        <f>_xlfn.XLOOKUP(A2289,$A$2:$A$2336,'Customer Names'!$E$2:$E$2336,"NOT FOUND")</f>
        <v>Barger</v>
      </c>
      <c r="E2289" cm="1">
        <f t="array" ref="E2289">_xlfn.XLOOKUP(A2289,$A$2:$A$2336,Table2[BMI],"NOT FOUND")</f>
        <v>16.739999999999998</v>
      </c>
      <c r="F2289" cm="1">
        <f t="array" ref="F2289">_xlfn.XLOOKUP(A2289,$A$2:$A$2336,Table2[HBA1C],"NOT FOUND")</f>
        <v>4.08</v>
      </c>
      <c r="G2289" t="str" cm="1">
        <f t="array" ref="G2289">_xlfn.XLOOKUP(A2289,$A$2:$A$2336,Table2[Heart Issues],"NOT FOUND")</f>
        <v>yes</v>
      </c>
      <c r="H2289" t="str" cm="1">
        <f t="array" ref="H2289">_xlfn.XLOOKUP(A2289,$A$2:$A$2336,Table2[Any Transplants],"NOT FOUND")</f>
        <v>No</v>
      </c>
      <c r="I2289" t="str" cm="1">
        <f t="array" ref="I2289">_xlfn.XLOOKUP(A2289,$A$2:$A$2336,Table2[Cancer history],"NOT FOUND")</f>
        <v>No</v>
      </c>
      <c r="J2289" t="str">
        <f>_xlfn.XLOOKUP(A2289,Table3[customer_no],Table3[month],"NOT FOUND")</f>
        <v>Oct</v>
      </c>
      <c r="K2289" s="7">
        <f>_xlfn.XLOOKUP(A2289,Table3[customer_no],Table3[year_average],"NOT FOUND")</f>
        <v>2001</v>
      </c>
      <c r="L2289" cm="1">
        <f t="array" ref="L2289">_xlfn.XLOOKUP(A2289,Table3[customer_no],'Hospitalisation Details'!$D$2:$D$2344,"NOT FOUND")</f>
        <v>25</v>
      </c>
      <c r="M2289" s="33">
        <f>_xlfn.XLOOKUP(A2289,Table3[customer_no],Table3[dd/mm/yy],"NOT FOUND")</f>
        <v>37189</v>
      </c>
      <c r="N2289">
        <f>_xlfn.XLOOKUP(A2289,Table3[customer_no],Table3[age],"NOT FOUND")</f>
        <v>21</v>
      </c>
      <c r="O2289" cm="1">
        <f t="array" ref="O2289">_xlfn.XLOOKUP(A2289,Table3[customer_no],'Hospitalisation Details'!$E$2:$E$2344,"NOT FOUND")</f>
        <v>0</v>
      </c>
      <c r="P2289" t="str">
        <f>_xlfn.XLOOKUP(A2289,Table3[customer_no],Table3[hsplt_handled],"NOT FOUND")</f>
        <v>tier - 3</v>
      </c>
      <c r="Q2289" t="str">
        <f>_xlfn.XLOOKUP(A2289,Table3[customer_no],Table3[city_handled],"NOT FOUND")</f>
        <v>tier - 1</v>
      </c>
      <c r="R2289" t="str">
        <f>_xlfn.XLOOKUP(A2289,Table3[customer_no],Table3[state_id],"NOT FOUND")</f>
        <v>R1013</v>
      </c>
      <c r="S2289" s="34" cm="1">
        <f t="array" ref="S2289">_xlfn.XLOOKUP(A2289,Table3[customer_no],'Hospitalisation Details'!$F$2:$F$2344,"NOT FOUND")</f>
        <v>1141</v>
      </c>
      <c r="T2289" t="str">
        <f>_xlfn.XLOOKUP(A2289,Table2[Customer ID],Table2[BMI_category],"NOT FOUND")</f>
        <v>Underweight</v>
      </c>
      <c r="U2289" s="7">
        <f>_xlfn.XLOOKUP(A2289,Table2[Customer ID],Table2[no of surgery],"NOT FOUND")</f>
        <v>0</v>
      </c>
      <c r="V2289" t="str">
        <f>_xlfn.XLOOKUP(A2289,Table2[Customer ID],Table2[smoker_missing],"NOT FOUND")</f>
        <v>No</v>
      </c>
      <c r="W2289" t="str">
        <f t="shared" si="35"/>
        <v>Normal</v>
      </c>
      <c r="X2289" s="37">
        <f>SUM(Table5[[#This Row],[Title]:[Diabetes Level]])</f>
        <v>40397.82</v>
      </c>
    </row>
    <row r="2290" spans="1:24" x14ac:dyDescent="0.25">
      <c r="A2290" t="s">
        <v>69</v>
      </c>
      <c r="B2290" t="str">
        <f>VLOOKUP(A2290,'Customer Names'!$A$2:$E$2336,3,FALSE)</f>
        <v>Mr.</v>
      </c>
      <c r="C2290" t="str">
        <f>_xlfn.XLOOKUP(A2290,$A$2:$A$2336,'Customer Names'!$D$2:$D$2336,"NOT FOUND")</f>
        <v>Mario Jr.</v>
      </c>
      <c r="D2290" t="str">
        <f>_xlfn.XLOOKUP(A2290,$A$2:$A$2336,'Customer Names'!$E$2:$E$2336,"NOT FOUND")</f>
        <v>Fraioli</v>
      </c>
      <c r="E2290" cm="1">
        <f t="array" ref="E2290">_xlfn.XLOOKUP(A2290,$A$2:$A$2336,Table2[BMI],"NOT FOUND")</f>
        <v>34.43</v>
      </c>
      <c r="F2290" cm="1">
        <f t="array" ref="F2290">_xlfn.XLOOKUP(A2290,$A$2:$A$2336,Table2[HBA1C],"NOT FOUND")</f>
        <v>4.2699999999999996</v>
      </c>
      <c r="G2290" t="str" cm="1">
        <f t="array" ref="G2290">_xlfn.XLOOKUP(A2290,$A$2:$A$2336,Table2[Heart Issues],"NOT FOUND")</f>
        <v>No</v>
      </c>
      <c r="H2290" t="str" cm="1">
        <f t="array" ref="H2290">_xlfn.XLOOKUP(A2290,$A$2:$A$2336,Table2[Any Transplants],"NOT FOUND")</f>
        <v>yes</v>
      </c>
      <c r="I2290" t="str" cm="1">
        <f t="array" ref="I2290">_xlfn.XLOOKUP(A2290,$A$2:$A$2336,Table2[Cancer history],"NOT FOUND")</f>
        <v>No</v>
      </c>
      <c r="J2290" t="str">
        <f>_xlfn.XLOOKUP(A2290,Table3[customer_no],Table3[month],"NOT FOUND")</f>
        <v>Nov</v>
      </c>
      <c r="K2290" s="7">
        <f>_xlfn.XLOOKUP(A2290,Table3[customer_no],Table3[year_average],"NOT FOUND")</f>
        <v>2004</v>
      </c>
      <c r="L2290" cm="1">
        <f t="array" ref="L2290">_xlfn.XLOOKUP(A2290,Table3[customer_no],'Hospitalisation Details'!$D$2:$D$2344,"NOT FOUND")</f>
        <v>27</v>
      </c>
      <c r="M2290" s="33">
        <f>_xlfn.XLOOKUP(A2290,Table3[customer_no],Table3[dd/mm/yy],"NOT FOUND")</f>
        <v>38318</v>
      </c>
      <c r="N2290">
        <f>_xlfn.XLOOKUP(A2290,Table3[customer_no],Table3[age],"NOT FOUND")</f>
        <v>18</v>
      </c>
      <c r="O2290" cm="1">
        <f t="array" ref="O2290">_xlfn.XLOOKUP(A2290,Table3[customer_no],'Hospitalisation Details'!$E$2:$E$2344,"NOT FOUND")</f>
        <v>0</v>
      </c>
      <c r="P2290" t="str">
        <f>_xlfn.XLOOKUP(A2290,Table3[customer_no],Table3[hsplt_handled],"NOT FOUND")</f>
        <v>tier - 3</v>
      </c>
      <c r="Q2290" t="str">
        <f>_xlfn.XLOOKUP(A2290,Table3[customer_no],Table3[city_handled],"NOT FOUND")</f>
        <v>tier - 2</v>
      </c>
      <c r="R2290" t="str">
        <f>_xlfn.XLOOKUP(A2290,Table3[customer_no],Table3[state_id],"NOT FOUND")</f>
        <v>R1013</v>
      </c>
      <c r="S2290" s="34" cm="1">
        <f t="array" ref="S2290">_xlfn.XLOOKUP(A2290,Table3[customer_no],'Hospitalisation Details'!$F$2:$F$2344,"NOT FOUND")</f>
        <v>1137.47</v>
      </c>
      <c r="T2290" t="str">
        <f>_xlfn.XLOOKUP(A2290,Table2[Customer ID],Table2[BMI_category],"NOT FOUND")</f>
        <v>Obesity</v>
      </c>
      <c r="U2290" s="7">
        <f>_xlfn.XLOOKUP(A2290,Table2[Customer ID],Table2[no of surgery],"NOT FOUND")</f>
        <v>1</v>
      </c>
      <c r="V2290" t="str">
        <f>_xlfn.XLOOKUP(A2290,Table2[Customer ID],Table2[smoker_missing],"NOT FOUND")</f>
        <v>No</v>
      </c>
      <c r="W2290" t="str">
        <f t="shared" si="35"/>
        <v>Normal</v>
      </c>
      <c r="X2290" s="37">
        <f>SUM(Table5[[#This Row],[Title]:[Diabetes Level]])</f>
        <v>41544.17</v>
      </c>
    </row>
    <row r="2291" spans="1:24" x14ac:dyDescent="0.25">
      <c r="A2291" t="s">
        <v>68</v>
      </c>
      <c r="B2291" t="str">
        <f>VLOOKUP(A2291,'Customer Names'!$A$2:$E$2336,3,FALSE)</f>
        <v>Mr.</v>
      </c>
      <c r="C2291" t="str">
        <f>_xlfn.XLOOKUP(A2291,$A$2:$A$2336,'Customer Names'!$D$2:$D$2336,"NOT FOUND")</f>
        <v>Lusapho</v>
      </c>
      <c r="D2291" t="str">
        <f>_xlfn.XLOOKUP(A2291,$A$2:$A$2336,'Customer Names'!$E$2:$E$2336,"NOT FOUND")</f>
        <v>April</v>
      </c>
      <c r="E2291" cm="1">
        <f t="array" ref="E2291">_xlfn.XLOOKUP(A2291,$A$2:$A$2336,Table2[BMI],"NOT FOUND")</f>
        <v>34.1</v>
      </c>
      <c r="F2291" cm="1">
        <f t="array" ref="F2291">_xlfn.XLOOKUP(A2291,$A$2:$A$2336,Table2[HBA1C],"NOT FOUND")</f>
        <v>4.07</v>
      </c>
      <c r="G2291" t="str" cm="1">
        <f t="array" ref="G2291">_xlfn.XLOOKUP(A2291,$A$2:$A$2336,Table2[Heart Issues],"NOT FOUND")</f>
        <v>No</v>
      </c>
      <c r="H2291" t="str" cm="1">
        <f t="array" ref="H2291">_xlfn.XLOOKUP(A2291,$A$2:$A$2336,Table2[Any Transplants],"NOT FOUND")</f>
        <v>yes</v>
      </c>
      <c r="I2291" t="str" cm="1">
        <f t="array" ref="I2291">_xlfn.XLOOKUP(A2291,$A$2:$A$2336,Table2[Cancer history],"NOT FOUND")</f>
        <v>No</v>
      </c>
      <c r="J2291" t="str">
        <f>_xlfn.XLOOKUP(A2291,Table3[customer_no],Table3[month],"NOT FOUND")</f>
        <v>Oct</v>
      </c>
      <c r="K2291" s="7">
        <f>_xlfn.XLOOKUP(A2291,Table3[customer_no],Table3[year_average],"NOT FOUND")</f>
        <v>2004</v>
      </c>
      <c r="L2291" cm="1">
        <f t="array" ref="L2291">_xlfn.XLOOKUP(A2291,Table3[customer_no],'Hospitalisation Details'!$D$2:$D$2344,"NOT FOUND")</f>
        <v>15</v>
      </c>
      <c r="M2291" s="33">
        <f>_xlfn.XLOOKUP(A2291,Table3[customer_no],Table3[dd/mm/yy],"NOT FOUND")</f>
        <v>38275</v>
      </c>
      <c r="N2291">
        <f>_xlfn.XLOOKUP(A2291,Table3[customer_no],Table3[age],"NOT FOUND")</f>
        <v>18</v>
      </c>
      <c r="O2291" cm="1">
        <f t="array" ref="O2291">_xlfn.XLOOKUP(A2291,Table3[customer_no],'Hospitalisation Details'!$E$2:$E$2344,"NOT FOUND")</f>
        <v>0</v>
      </c>
      <c r="P2291" t="str">
        <f>_xlfn.XLOOKUP(A2291,Table3[customer_no],Table3[hsplt_handled],"NOT FOUND")</f>
        <v>tier - 3</v>
      </c>
      <c r="Q2291" t="str">
        <f>_xlfn.XLOOKUP(A2291,Table3[customer_no],Table3[city_handled],"NOT FOUND")</f>
        <v>tier - 1</v>
      </c>
      <c r="R2291" t="str">
        <f>_xlfn.XLOOKUP(A2291,Table3[customer_no],Table3[state_id],"NOT FOUND")</f>
        <v>R1013</v>
      </c>
      <c r="S2291" s="34" cm="1">
        <f t="array" ref="S2291">_xlfn.XLOOKUP(A2291,Table3[customer_no],'Hospitalisation Details'!$F$2:$F$2344,"NOT FOUND")</f>
        <v>1137.01</v>
      </c>
      <c r="T2291" t="str">
        <f>_xlfn.XLOOKUP(A2291,Table2[Customer ID],Table2[BMI_category],"NOT FOUND")</f>
        <v>Obesity</v>
      </c>
      <c r="U2291" s="7">
        <f>_xlfn.XLOOKUP(A2291,Table2[Customer ID],Table2[no of surgery],"NOT FOUND")</f>
        <v>1</v>
      </c>
      <c r="V2291" t="str">
        <f>_xlfn.XLOOKUP(A2291,Table2[Customer ID],Table2[smoker_missing],"NOT FOUND")</f>
        <v>No</v>
      </c>
      <c r="W2291" t="str">
        <f t="shared" si="35"/>
        <v>Normal</v>
      </c>
      <c r="X2291" s="37">
        <f>SUM(Table5[[#This Row],[Title]:[Diabetes Level]])</f>
        <v>41488.18</v>
      </c>
    </row>
    <row r="2292" spans="1:24" x14ac:dyDescent="0.25">
      <c r="A2292" t="s">
        <v>67</v>
      </c>
      <c r="B2292" t="str">
        <f>VLOOKUP(A2292,'Customer Names'!$A$2:$E$2336,3,FALSE)</f>
        <v>Ms.</v>
      </c>
      <c r="C2292" t="str">
        <f>_xlfn.XLOOKUP(A2292,$A$2:$A$2336,'Customer Names'!$D$2:$D$2336,"NOT FOUND")</f>
        <v>Erin C.</v>
      </c>
      <c r="D2292" t="str">
        <f>_xlfn.XLOOKUP(A2292,$A$2:$A$2336,'Customer Names'!$E$2:$E$2336,"NOT FOUND")</f>
        <v>King</v>
      </c>
      <c r="E2292" cm="1">
        <f t="array" ref="E2292">_xlfn.XLOOKUP(A2292,$A$2:$A$2336,Table2[BMI],"NOT FOUND")</f>
        <v>19.3</v>
      </c>
      <c r="F2292" cm="1">
        <f t="array" ref="F2292">_xlfn.XLOOKUP(A2292,$A$2:$A$2336,Table2[HBA1C],"NOT FOUND")</f>
        <v>10.36</v>
      </c>
      <c r="G2292" t="str" cm="1">
        <f t="array" ref="G2292">_xlfn.XLOOKUP(A2292,$A$2:$A$2336,Table2[Heart Issues],"NOT FOUND")</f>
        <v>No</v>
      </c>
      <c r="H2292" t="str" cm="1">
        <f t="array" ref="H2292">_xlfn.XLOOKUP(A2292,$A$2:$A$2336,Table2[Any Transplants],"NOT FOUND")</f>
        <v>No</v>
      </c>
      <c r="I2292" t="str" cm="1">
        <f t="array" ref="I2292">_xlfn.XLOOKUP(A2292,$A$2:$A$2336,Table2[Cancer history],"NOT FOUND")</f>
        <v>No</v>
      </c>
      <c r="J2292" t="str">
        <f>_xlfn.XLOOKUP(A2292,Table3[customer_no],Table3[month],"NOT FOUND")</f>
        <v>Aug</v>
      </c>
      <c r="K2292" s="7">
        <f>_xlfn.XLOOKUP(A2292,Table3[customer_no],Table3[year_average],"NOT FOUND")</f>
        <v>2002</v>
      </c>
      <c r="L2292" cm="1">
        <f t="array" ref="L2292">_xlfn.XLOOKUP(A2292,Table3[customer_no],'Hospitalisation Details'!$D$2:$D$2344,"NOT FOUND")</f>
        <v>11</v>
      </c>
      <c r="M2292" s="33">
        <f>_xlfn.XLOOKUP(A2292,Table3[customer_no],Table3[dd/mm/yy],"NOT FOUND")</f>
        <v>37479</v>
      </c>
      <c r="N2292">
        <f>_xlfn.XLOOKUP(A2292,Table3[customer_no],Table3[age],"NOT FOUND")</f>
        <v>20</v>
      </c>
      <c r="O2292" cm="1">
        <f t="array" ref="O2292">_xlfn.XLOOKUP(A2292,Table3[customer_no],'Hospitalisation Details'!$E$2:$E$2344,"NOT FOUND")</f>
        <v>0</v>
      </c>
      <c r="P2292" t="str">
        <f>_xlfn.XLOOKUP(A2292,Table3[customer_no],Table3[hsplt_handled],"NOT FOUND")</f>
        <v>tier - 3</v>
      </c>
      <c r="Q2292" t="str">
        <f>_xlfn.XLOOKUP(A2292,Table3[customer_no],Table3[city_handled],"NOT FOUND")</f>
        <v>tier - 1</v>
      </c>
      <c r="R2292" t="str">
        <f>_xlfn.XLOOKUP(A2292,Table3[customer_no],Table3[state_id],"NOT FOUND")</f>
        <v>R1013</v>
      </c>
      <c r="S2292" s="34" cm="1">
        <f t="array" ref="S2292">_xlfn.XLOOKUP(A2292,Table3[customer_no],'Hospitalisation Details'!$F$2:$F$2344,"NOT FOUND")</f>
        <v>1137</v>
      </c>
      <c r="T2292" t="str">
        <f>_xlfn.XLOOKUP(A2292,Table2[Customer ID],Table2[BMI_category],"NOT FOUND")</f>
        <v>Normal Weight</v>
      </c>
      <c r="U2292" s="7">
        <f>_xlfn.XLOOKUP(A2292,Table2[Customer ID],Table2[no of surgery],"NOT FOUND")</f>
        <v>0</v>
      </c>
      <c r="V2292" t="str">
        <f>_xlfn.XLOOKUP(A2292,Table2[Customer ID],Table2[smoker_missing],"NOT FOUND")</f>
        <v>No</v>
      </c>
      <c r="W2292" t="str">
        <f t="shared" si="35"/>
        <v>Diabetes</v>
      </c>
      <c r="X2292" s="37">
        <f>SUM(Table5[[#This Row],[Title]:[Diabetes Level]])</f>
        <v>40678.660000000003</v>
      </c>
    </row>
    <row r="2293" spans="1:24" x14ac:dyDescent="0.25">
      <c r="A2293" t="s">
        <v>66</v>
      </c>
      <c r="B2293" t="str">
        <f>VLOOKUP(A2293,'Customer Names'!$A$2:$E$2336,3,FALSE)</f>
        <v>Mr.</v>
      </c>
      <c r="C2293" t="str">
        <f>_xlfn.XLOOKUP(A2293,$A$2:$A$2336,'Customer Names'!$D$2:$D$2336,"NOT FOUND")</f>
        <v>Alan F</v>
      </c>
      <c r="D2293" t="str">
        <f>_xlfn.XLOOKUP(A2293,$A$2:$A$2336,'Customer Names'!$E$2:$E$2336,"NOT FOUND")</f>
        <v>Talhelm</v>
      </c>
      <c r="E2293" cm="1">
        <f t="array" ref="E2293">_xlfn.XLOOKUP(A2293,$A$2:$A$2336,Table2[BMI],"NOT FOUND")</f>
        <v>33.659999999999997</v>
      </c>
      <c r="F2293" cm="1">
        <f t="array" ref="F2293">_xlfn.XLOOKUP(A2293,$A$2:$A$2336,Table2[HBA1C],"NOT FOUND")</f>
        <v>5.71</v>
      </c>
      <c r="G2293" t="str" cm="1">
        <f t="array" ref="G2293">_xlfn.XLOOKUP(A2293,$A$2:$A$2336,Table2[Heart Issues],"NOT FOUND")</f>
        <v>No</v>
      </c>
      <c r="H2293" t="str" cm="1">
        <f t="array" ref="H2293">_xlfn.XLOOKUP(A2293,$A$2:$A$2336,Table2[Any Transplants],"NOT FOUND")</f>
        <v>yes</v>
      </c>
      <c r="I2293" t="str" cm="1">
        <f t="array" ref="I2293">_xlfn.XLOOKUP(A2293,$A$2:$A$2336,Table2[Cancer history],"NOT FOUND")</f>
        <v>No</v>
      </c>
      <c r="J2293" t="str">
        <f>_xlfn.XLOOKUP(A2293,Table3[customer_no],Table3[month],"NOT FOUND")</f>
        <v>Nov</v>
      </c>
      <c r="K2293" s="7">
        <f>_xlfn.XLOOKUP(A2293,Table3[customer_no],Table3[year_average],"NOT FOUND")</f>
        <v>2004</v>
      </c>
      <c r="L2293" cm="1">
        <f t="array" ref="L2293">_xlfn.XLOOKUP(A2293,Table3[customer_no],'Hospitalisation Details'!$D$2:$D$2344,"NOT FOUND")</f>
        <v>28</v>
      </c>
      <c r="M2293" s="33">
        <f>_xlfn.XLOOKUP(A2293,Table3[customer_no],Table3[dd/mm/yy],"NOT FOUND")</f>
        <v>38319</v>
      </c>
      <c r="N2293">
        <f>_xlfn.XLOOKUP(A2293,Table3[customer_no],Table3[age],"NOT FOUND")</f>
        <v>18</v>
      </c>
      <c r="O2293" cm="1">
        <f t="array" ref="O2293">_xlfn.XLOOKUP(A2293,Table3[customer_no],'Hospitalisation Details'!$E$2:$E$2344,"NOT FOUND")</f>
        <v>0</v>
      </c>
      <c r="P2293" t="str">
        <f>_xlfn.XLOOKUP(A2293,Table3[customer_no],Table3[hsplt_handled],"NOT FOUND")</f>
        <v>tier - 3</v>
      </c>
      <c r="Q2293" t="str">
        <f>_xlfn.XLOOKUP(A2293,Table3[customer_no],Table3[city_handled],"NOT FOUND")</f>
        <v>tier - 3</v>
      </c>
      <c r="R2293" t="str">
        <f>_xlfn.XLOOKUP(A2293,Table3[customer_no],Table3[state_id],"NOT FOUND")</f>
        <v>R1013</v>
      </c>
      <c r="S2293" s="34" cm="1">
        <f t="array" ref="S2293">_xlfn.XLOOKUP(A2293,Table3[customer_no],'Hospitalisation Details'!$F$2:$F$2344,"NOT FOUND")</f>
        <v>1136.4000000000001</v>
      </c>
      <c r="T2293" t="str">
        <f>_xlfn.XLOOKUP(A2293,Table2[Customer ID],Table2[BMI_category],"NOT FOUND")</f>
        <v>Obesity</v>
      </c>
      <c r="U2293" s="7">
        <f>_xlfn.XLOOKUP(A2293,Table2[Customer ID],Table2[no of surgery],"NOT FOUND")</f>
        <v>1</v>
      </c>
      <c r="V2293" t="str">
        <f>_xlfn.XLOOKUP(A2293,Table2[Customer ID],Table2[smoker_missing],"NOT FOUND")</f>
        <v>No</v>
      </c>
      <c r="W2293" t="str">
        <f t="shared" si="35"/>
        <v>Prediabetes</v>
      </c>
      <c r="X2293" s="37">
        <f>SUM(Table5[[#This Row],[Title]:[Diabetes Level]])</f>
        <v>41545.770000000004</v>
      </c>
    </row>
    <row r="2294" spans="1:24" x14ac:dyDescent="0.25">
      <c r="A2294" t="s">
        <v>65</v>
      </c>
      <c r="B2294" t="str">
        <f>VLOOKUP(A2294,'Customer Names'!$A$2:$E$2336,3,FALSE)</f>
        <v>Mr.</v>
      </c>
      <c r="C2294" t="str">
        <f>_xlfn.XLOOKUP(A2294,$A$2:$A$2336,'Customer Names'!$D$2:$D$2336,"NOT FOUND")</f>
        <v>Ryan</v>
      </c>
      <c r="D2294" t="str">
        <f>_xlfn.XLOOKUP(A2294,$A$2:$A$2336,'Customer Names'!$E$2:$E$2336,"NOT FOUND")</f>
        <v>Regnier</v>
      </c>
      <c r="E2294" cm="1">
        <f t="array" ref="E2294">_xlfn.XLOOKUP(A2294,$A$2:$A$2336,Table2[BMI],"NOT FOUND")</f>
        <v>33.33</v>
      </c>
      <c r="F2294" cm="1">
        <f t="array" ref="F2294">_xlfn.XLOOKUP(A2294,$A$2:$A$2336,Table2[HBA1C],"NOT FOUND")</f>
        <v>6.08</v>
      </c>
      <c r="G2294" t="str" cm="1">
        <f t="array" ref="G2294">_xlfn.XLOOKUP(A2294,$A$2:$A$2336,Table2[Heart Issues],"NOT FOUND")</f>
        <v>No</v>
      </c>
      <c r="H2294" t="str" cm="1">
        <f t="array" ref="H2294">_xlfn.XLOOKUP(A2294,$A$2:$A$2336,Table2[Any Transplants],"NOT FOUND")</f>
        <v>yes</v>
      </c>
      <c r="I2294" t="str" cm="1">
        <f t="array" ref="I2294">_xlfn.XLOOKUP(A2294,$A$2:$A$2336,Table2[Cancer history],"NOT FOUND")</f>
        <v>No</v>
      </c>
      <c r="J2294" t="str">
        <f>_xlfn.XLOOKUP(A2294,Table3[customer_no],Table3[month],"NOT FOUND")</f>
        <v>Jun</v>
      </c>
      <c r="K2294" s="7">
        <f>_xlfn.XLOOKUP(A2294,Table3[customer_no],Table3[year_average],"NOT FOUND")</f>
        <v>2004</v>
      </c>
      <c r="L2294" cm="1">
        <f t="array" ref="L2294">_xlfn.XLOOKUP(A2294,Table3[customer_no],'Hospitalisation Details'!$D$2:$D$2344,"NOT FOUND")</f>
        <v>11</v>
      </c>
      <c r="M2294" s="33">
        <f>_xlfn.XLOOKUP(A2294,Table3[customer_no],Table3[dd/mm/yy],"NOT FOUND")</f>
        <v>38149</v>
      </c>
      <c r="N2294">
        <f>_xlfn.XLOOKUP(A2294,Table3[customer_no],Table3[age],"NOT FOUND")</f>
        <v>18</v>
      </c>
      <c r="O2294" cm="1">
        <f t="array" ref="O2294">_xlfn.XLOOKUP(A2294,Table3[customer_no],'Hospitalisation Details'!$E$2:$E$2344,"NOT FOUND")</f>
        <v>0</v>
      </c>
      <c r="P2294" t="str">
        <f>_xlfn.XLOOKUP(A2294,Table3[customer_no],Table3[hsplt_handled],"NOT FOUND")</f>
        <v>tier - 3</v>
      </c>
      <c r="Q2294" t="str">
        <f>_xlfn.XLOOKUP(A2294,Table3[customer_no],Table3[city_handled],"NOT FOUND")</f>
        <v>tier - 3</v>
      </c>
      <c r="R2294" t="str">
        <f>_xlfn.XLOOKUP(A2294,Table3[customer_no],Table3[state_id],"NOT FOUND")</f>
        <v>R1013</v>
      </c>
      <c r="S2294" s="34" cm="1">
        <f t="array" ref="S2294">_xlfn.XLOOKUP(A2294,Table3[customer_no],'Hospitalisation Details'!$F$2:$F$2344,"NOT FOUND")</f>
        <v>1135.94</v>
      </c>
      <c r="T2294" t="str">
        <f>_xlfn.XLOOKUP(A2294,Table2[Customer ID],Table2[BMI_category],"NOT FOUND")</f>
        <v>Obesity</v>
      </c>
      <c r="U2294" s="7">
        <f>_xlfn.XLOOKUP(A2294,Table2[Customer ID],Table2[no of surgery],"NOT FOUND")</f>
        <v>1</v>
      </c>
      <c r="V2294" t="str">
        <f>_xlfn.XLOOKUP(A2294,Table2[Customer ID],Table2[smoker_missing],"NOT FOUND")</f>
        <v>No</v>
      </c>
      <c r="W2294" t="str">
        <f t="shared" si="35"/>
        <v>Prediabetes</v>
      </c>
      <c r="X2294" s="37">
        <f>SUM(Table5[[#This Row],[Title]:[Diabetes Level]])</f>
        <v>41358.350000000006</v>
      </c>
    </row>
    <row r="2295" spans="1:24" x14ac:dyDescent="0.25">
      <c r="A2295" t="s">
        <v>64</v>
      </c>
      <c r="B2295" t="str">
        <f>VLOOKUP(A2295,'Customer Names'!$A$2:$E$2336,3,FALSE)</f>
        <v>Ms.</v>
      </c>
      <c r="C2295" t="str">
        <f>_xlfn.XLOOKUP(A2295,$A$2:$A$2336,'Customer Names'!$D$2:$D$2336,"NOT FOUND")</f>
        <v>Hope</v>
      </c>
      <c r="D2295" t="str">
        <f>_xlfn.XLOOKUP(A2295,$A$2:$A$2336,'Customer Names'!$E$2:$E$2336,"NOT FOUND")</f>
        <v>Treece</v>
      </c>
      <c r="E2295" cm="1">
        <f t="array" ref="E2295">_xlfn.XLOOKUP(A2295,$A$2:$A$2336,Table2[BMI],"NOT FOUND")</f>
        <v>21.84</v>
      </c>
      <c r="F2295" cm="1">
        <f t="array" ref="F2295">_xlfn.XLOOKUP(A2295,$A$2:$A$2336,Table2[HBA1C],"NOT FOUND")</f>
        <v>5.71</v>
      </c>
      <c r="G2295" t="str" cm="1">
        <f t="array" ref="G2295">_xlfn.XLOOKUP(A2295,$A$2:$A$2336,Table2[Heart Issues],"NOT FOUND")</f>
        <v>No</v>
      </c>
      <c r="H2295" t="str" cm="1">
        <f t="array" ref="H2295">_xlfn.XLOOKUP(A2295,$A$2:$A$2336,Table2[Any Transplants],"NOT FOUND")</f>
        <v>yes</v>
      </c>
      <c r="I2295" t="str" cm="1">
        <f t="array" ref="I2295">_xlfn.XLOOKUP(A2295,$A$2:$A$2336,Table2[Cancer history],"NOT FOUND")</f>
        <v>No</v>
      </c>
      <c r="J2295" t="str">
        <f>_xlfn.XLOOKUP(A2295,Table3[customer_no],Table3[month],"NOT FOUND")</f>
        <v>Oct</v>
      </c>
      <c r="K2295" s="7">
        <f>_xlfn.XLOOKUP(A2295,Table3[customer_no],Table3[year_average],"NOT FOUND")</f>
        <v>2004</v>
      </c>
      <c r="L2295" cm="1">
        <f t="array" ref="L2295">_xlfn.XLOOKUP(A2295,Table3[customer_no],'Hospitalisation Details'!$D$2:$D$2344,"NOT FOUND")</f>
        <v>6</v>
      </c>
      <c r="M2295" s="33">
        <f>_xlfn.XLOOKUP(A2295,Table3[customer_no],Table3[dd/mm/yy],"NOT FOUND")</f>
        <v>38266</v>
      </c>
      <c r="N2295">
        <f>_xlfn.XLOOKUP(A2295,Table3[customer_no],Table3[age],"NOT FOUND")</f>
        <v>18</v>
      </c>
      <c r="O2295" cm="1">
        <f t="array" ref="O2295">_xlfn.XLOOKUP(A2295,Table3[customer_no],'Hospitalisation Details'!$E$2:$E$2344,"NOT FOUND")</f>
        <v>0</v>
      </c>
      <c r="P2295" t="str">
        <f>_xlfn.XLOOKUP(A2295,Table3[customer_no],Table3[hsplt_handled],"NOT FOUND")</f>
        <v>tier - 3</v>
      </c>
      <c r="Q2295" t="str">
        <f>_xlfn.XLOOKUP(A2295,Table3[customer_no],Table3[city_handled],"NOT FOUND")</f>
        <v>tier - 3</v>
      </c>
      <c r="R2295" t="str">
        <f>_xlfn.XLOOKUP(A2295,Table3[customer_no],Table3[state_id],"NOT FOUND")</f>
        <v>R1013</v>
      </c>
      <c r="S2295" s="34" cm="1">
        <f t="array" ref="S2295">_xlfn.XLOOKUP(A2295,Table3[customer_no],'Hospitalisation Details'!$F$2:$F$2344,"NOT FOUND")</f>
        <v>1135</v>
      </c>
      <c r="T2295" t="str">
        <f>_xlfn.XLOOKUP(A2295,Table2[Customer ID],Table2[BMI_category],"NOT FOUND")</f>
        <v>Normal Weight</v>
      </c>
      <c r="U2295" s="7">
        <f>_xlfn.XLOOKUP(A2295,Table2[Customer ID],Table2[no of surgery],"NOT FOUND")</f>
        <v>1</v>
      </c>
      <c r="V2295" t="str">
        <f>_xlfn.XLOOKUP(A2295,Table2[Customer ID],Table2[smoker_missing],"NOT FOUND")</f>
        <v>No</v>
      </c>
      <c r="W2295" t="str">
        <f t="shared" si="35"/>
        <v>Prediabetes</v>
      </c>
      <c r="X2295" s="37">
        <f>SUM(Table5[[#This Row],[Title]:[Diabetes Level]])</f>
        <v>41457.550000000003</v>
      </c>
    </row>
    <row r="2296" spans="1:24" x14ac:dyDescent="0.25">
      <c r="A2296" t="s">
        <v>63</v>
      </c>
      <c r="B2296" t="str">
        <f>VLOOKUP(A2296,'Customer Names'!$A$2:$E$2336,3,FALSE)</f>
        <v>Mr.</v>
      </c>
      <c r="C2296" t="str">
        <f>_xlfn.XLOOKUP(A2296,$A$2:$A$2336,'Customer Names'!$D$2:$D$2336,"NOT FOUND")</f>
        <v>Josh</v>
      </c>
      <c r="D2296" t="str">
        <f>_xlfn.XLOOKUP(A2296,$A$2:$A$2336,'Customer Names'!$E$2:$E$2336,"NOT FOUND")</f>
        <v>Beisel</v>
      </c>
      <c r="E2296" cm="1">
        <f t="array" ref="E2296">_xlfn.XLOOKUP(A2296,$A$2:$A$2336,Table2[BMI],"NOT FOUND")</f>
        <v>16.87</v>
      </c>
      <c r="F2296" cm="1">
        <f t="array" ref="F2296">_xlfn.XLOOKUP(A2296,$A$2:$A$2336,Table2[HBA1C],"NOT FOUND")</f>
        <v>9.1300000000000008</v>
      </c>
      <c r="G2296" t="str" cm="1">
        <f t="array" ref="G2296">_xlfn.XLOOKUP(A2296,$A$2:$A$2336,Table2[Heart Issues],"NOT FOUND")</f>
        <v>No</v>
      </c>
      <c r="H2296" t="str" cm="1">
        <f t="array" ref="H2296">_xlfn.XLOOKUP(A2296,$A$2:$A$2336,Table2[Any Transplants],"NOT FOUND")</f>
        <v>No</v>
      </c>
      <c r="I2296" t="str" cm="1">
        <f t="array" ref="I2296">_xlfn.XLOOKUP(A2296,$A$2:$A$2336,Table2[Cancer history],"NOT FOUND")</f>
        <v>No</v>
      </c>
      <c r="J2296" t="str">
        <f>_xlfn.XLOOKUP(A2296,Table3[customer_no],Table3[month],"NOT FOUND")</f>
        <v>Jul</v>
      </c>
      <c r="K2296" s="7">
        <f>_xlfn.XLOOKUP(A2296,Table3[customer_no],Table3[year_average],"NOT FOUND")</f>
        <v>2002</v>
      </c>
      <c r="L2296" cm="1">
        <f t="array" ref="L2296">_xlfn.XLOOKUP(A2296,Table3[customer_no],'Hospitalisation Details'!$D$2:$D$2344,"NOT FOUND")</f>
        <v>19</v>
      </c>
      <c r="M2296" s="33">
        <f>_xlfn.XLOOKUP(A2296,Table3[customer_no],Table3[dd/mm/yy],"NOT FOUND")</f>
        <v>37456</v>
      </c>
      <c r="N2296">
        <f>_xlfn.XLOOKUP(A2296,Table3[customer_no],Table3[age],"NOT FOUND")</f>
        <v>20</v>
      </c>
      <c r="O2296" cm="1">
        <f t="array" ref="O2296">_xlfn.XLOOKUP(A2296,Table3[customer_no],'Hospitalisation Details'!$E$2:$E$2344,"NOT FOUND")</f>
        <v>0</v>
      </c>
      <c r="P2296" t="str">
        <f>_xlfn.XLOOKUP(A2296,Table3[customer_no],Table3[hsplt_handled],"NOT FOUND")</f>
        <v>tier - 3</v>
      </c>
      <c r="Q2296" t="str">
        <f>_xlfn.XLOOKUP(A2296,Table3[customer_no],Table3[city_handled],"NOT FOUND")</f>
        <v>tier - 1</v>
      </c>
      <c r="R2296" t="str">
        <f>_xlfn.XLOOKUP(A2296,Table3[customer_no],Table3[state_id],"NOT FOUND")</f>
        <v>R1013</v>
      </c>
      <c r="S2296" s="34" cm="1">
        <f t="array" ref="S2296">_xlfn.XLOOKUP(A2296,Table3[customer_no],'Hospitalisation Details'!$F$2:$F$2344,"NOT FOUND")</f>
        <v>1132</v>
      </c>
      <c r="T2296" t="str">
        <f>_xlfn.XLOOKUP(A2296,Table2[Customer ID],Table2[BMI_category],"NOT FOUND")</f>
        <v>Underweight</v>
      </c>
      <c r="U2296" s="7">
        <f>_xlfn.XLOOKUP(A2296,Table2[Customer ID],Table2[no of surgery],"NOT FOUND")</f>
        <v>0</v>
      </c>
      <c r="V2296" t="str">
        <f>_xlfn.XLOOKUP(A2296,Table2[Customer ID],Table2[smoker_missing],"NOT FOUND")</f>
        <v>No</v>
      </c>
      <c r="W2296" t="str">
        <f t="shared" si="35"/>
        <v>Diabetes</v>
      </c>
      <c r="X2296" s="37">
        <f>SUM(Table5[[#This Row],[Title]:[Diabetes Level]])</f>
        <v>40655</v>
      </c>
    </row>
    <row r="2297" spans="1:24" x14ac:dyDescent="0.25">
      <c r="A2297" t="s">
        <v>62</v>
      </c>
      <c r="B2297" t="str">
        <f>VLOOKUP(A2297,'Customer Names'!$A$2:$E$2336,3,FALSE)</f>
        <v>Mr.</v>
      </c>
      <c r="C2297" t="str">
        <f>_xlfn.XLOOKUP(A2297,$A$2:$A$2336,'Customer Names'!$D$2:$D$2336,"NOT FOUND")</f>
        <v>Jacob J</v>
      </c>
      <c r="D2297" t="str">
        <f>_xlfn.XLOOKUP(A2297,$A$2:$A$2336,'Customer Names'!$E$2:$E$2336,"NOT FOUND")</f>
        <v>Enke</v>
      </c>
      <c r="E2297" cm="1">
        <f t="array" ref="E2297">_xlfn.XLOOKUP(A2297,$A$2:$A$2336,Table2[BMI],"NOT FOUND")</f>
        <v>30.14</v>
      </c>
      <c r="F2297" cm="1">
        <f t="array" ref="F2297">_xlfn.XLOOKUP(A2297,$A$2:$A$2336,Table2[HBA1C],"NOT FOUND")</f>
        <v>5.49</v>
      </c>
      <c r="G2297" t="str" cm="1">
        <f t="array" ref="G2297">_xlfn.XLOOKUP(A2297,$A$2:$A$2336,Table2[Heart Issues],"NOT FOUND")</f>
        <v>No</v>
      </c>
      <c r="H2297" t="str" cm="1">
        <f t="array" ref="H2297">_xlfn.XLOOKUP(A2297,$A$2:$A$2336,Table2[Any Transplants],"NOT FOUND")</f>
        <v>yes</v>
      </c>
      <c r="I2297" t="str" cm="1">
        <f t="array" ref="I2297">_xlfn.XLOOKUP(A2297,$A$2:$A$2336,Table2[Cancer history],"NOT FOUND")</f>
        <v>No</v>
      </c>
      <c r="J2297" t="str">
        <f>_xlfn.XLOOKUP(A2297,Table3[customer_no],Table3[month],"NOT FOUND")</f>
        <v>Jun</v>
      </c>
      <c r="K2297" s="7">
        <f>_xlfn.XLOOKUP(A2297,Table3[customer_no],Table3[year_average],"NOT FOUND")</f>
        <v>2004</v>
      </c>
      <c r="L2297" cm="1">
        <f t="array" ref="L2297">_xlfn.XLOOKUP(A2297,Table3[customer_no],'Hospitalisation Details'!$D$2:$D$2344,"NOT FOUND")</f>
        <v>14</v>
      </c>
      <c r="M2297" s="33">
        <f>_xlfn.XLOOKUP(A2297,Table3[customer_no],Table3[dd/mm/yy],"NOT FOUND")</f>
        <v>38152</v>
      </c>
      <c r="N2297">
        <f>_xlfn.XLOOKUP(A2297,Table3[customer_no],Table3[age],"NOT FOUND")</f>
        <v>18</v>
      </c>
      <c r="O2297" cm="1">
        <f t="array" ref="O2297">_xlfn.XLOOKUP(A2297,Table3[customer_no],'Hospitalisation Details'!$E$2:$E$2344,"NOT FOUND")</f>
        <v>0</v>
      </c>
      <c r="P2297" t="str">
        <f>_xlfn.XLOOKUP(A2297,Table3[customer_no],Table3[hsplt_handled],"NOT FOUND")</f>
        <v>tier - 3</v>
      </c>
      <c r="Q2297" t="str">
        <f>_xlfn.XLOOKUP(A2297,Table3[customer_no],Table3[city_handled],"NOT FOUND")</f>
        <v>tier - 1</v>
      </c>
      <c r="R2297" t="str">
        <f>_xlfn.XLOOKUP(A2297,Table3[customer_no],Table3[state_id],"NOT FOUND")</f>
        <v>R1013</v>
      </c>
      <c r="S2297" s="34" cm="1">
        <f t="array" ref="S2297">_xlfn.XLOOKUP(A2297,Table3[customer_no],'Hospitalisation Details'!$F$2:$F$2344,"NOT FOUND")</f>
        <v>1131.51</v>
      </c>
      <c r="T2297" t="str">
        <f>_xlfn.XLOOKUP(A2297,Table2[Customer ID],Table2[BMI_category],"NOT FOUND")</f>
        <v>Obesity</v>
      </c>
      <c r="U2297" s="7">
        <f>_xlfn.XLOOKUP(A2297,Table2[Customer ID],Table2[no of surgery],"NOT FOUND")</f>
        <v>1</v>
      </c>
      <c r="V2297" t="str">
        <f>_xlfn.XLOOKUP(A2297,Table2[Customer ID],Table2[smoker_missing],"NOT FOUND")</f>
        <v>No</v>
      </c>
      <c r="W2297" t="str">
        <f t="shared" si="35"/>
        <v>Normal</v>
      </c>
      <c r="X2297" s="37">
        <f>SUM(Table5[[#This Row],[Title]:[Diabetes Level]])</f>
        <v>41356.14</v>
      </c>
    </row>
    <row r="2298" spans="1:24" x14ac:dyDescent="0.25">
      <c r="A2298" t="s">
        <v>61</v>
      </c>
      <c r="B2298" t="str">
        <f>VLOOKUP(A2298,'Customer Names'!$A$2:$E$2336,3,FALSE)</f>
        <v>Mr.</v>
      </c>
      <c r="C2298" t="str">
        <f>_xlfn.XLOOKUP(A2298,$A$2:$A$2336,'Customer Names'!$D$2:$D$2336,"NOT FOUND")</f>
        <v>Jose Tomas</v>
      </c>
      <c r="D2298" t="str">
        <f>_xlfn.XLOOKUP(A2298,$A$2:$A$2336,'Customer Names'!$E$2:$E$2336,"NOT FOUND")</f>
        <v>Ruiz-Tagle Barros</v>
      </c>
      <c r="E2298" cm="1">
        <f t="array" ref="E2298">_xlfn.XLOOKUP(A2298,$A$2:$A$2336,Table2[BMI],"NOT FOUND")</f>
        <v>23.21</v>
      </c>
      <c r="F2298" cm="1">
        <f t="array" ref="F2298">_xlfn.XLOOKUP(A2298,$A$2:$A$2336,Table2[HBA1C],"NOT FOUND")</f>
        <v>4.37</v>
      </c>
      <c r="G2298" t="str" cm="1">
        <f t="array" ref="G2298">_xlfn.XLOOKUP(A2298,$A$2:$A$2336,Table2[Heart Issues],"NOT FOUND")</f>
        <v>No</v>
      </c>
      <c r="H2298" t="str" cm="1">
        <f t="array" ref="H2298">_xlfn.XLOOKUP(A2298,$A$2:$A$2336,Table2[Any Transplants],"NOT FOUND")</f>
        <v>yes</v>
      </c>
      <c r="I2298" t="str" cm="1">
        <f t="array" ref="I2298">_xlfn.XLOOKUP(A2298,$A$2:$A$2336,Table2[Cancer history],"NOT FOUND")</f>
        <v>No</v>
      </c>
      <c r="J2298" t="str">
        <f>_xlfn.XLOOKUP(A2298,Table3[customer_no],Table3[month],"NOT FOUND")</f>
        <v>Nov</v>
      </c>
      <c r="K2298" s="7">
        <f>_xlfn.XLOOKUP(A2298,Table3[customer_no],Table3[year_average],"NOT FOUND")</f>
        <v>2004</v>
      </c>
      <c r="L2298" cm="1">
        <f t="array" ref="L2298">_xlfn.XLOOKUP(A2298,Table3[customer_no],'Hospitalisation Details'!$D$2:$D$2344,"NOT FOUND")</f>
        <v>12</v>
      </c>
      <c r="M2298" s="33">
        <f>_xlfn.XLOOKUP(A2298,Table3[customer_no],Table3[dd/mm/yy],"NOT FOUND")</f>
        <v>38303</v>
      </c>
      <c r="N2298">
        <f>_xlfn.XLOOKUP(A2298,Table3[customer_no],Table3[age],"NOT FOUND")</f>
        <v>18</v>
      </c>
      <c r="O2298" cm="1">
        <f t="array" ref="O2298">_xlfn.XLOOKUP(A2298,Table3[customer_no],'Hospitalisation Details'!$E$2:$E$2344,"NOT FOUND")</f>
        <v>0</v>
      </c>
      <c r="P2298" t="str">
        <f>_xlfn.XLOOKUP(A2298,Table3[customer_no],Table3[hsplt_handled],"NOT FOUND")</f>
        <v>tier - 3</v>
      </c>
      <c r="Q2298" t="str">
        <f>_xlfn.XLOOKUP(A2298,Table3[customer_no],Table3[city_handled],"NOT FOUND")</f>
        <v>tier - 1</v>
      </c>
      <c r="R2298" t="str">
        <f>_xlfn.XLOOKUP(A2298,Table3[customer_no],Table3[state_id],"NOT FOUND")</f>
        <v>R1013</v>
      </c>
      <c r="S2298" s="34" cm="1">
        <f t="array" ref="S2298">_xlfn.XLOOKUP(A2298,Table3[customer_no],'Hospitalisation Details'!$F$2:$F$2344,"NOT FOUND")</f>
        <v>1121.8699999999999</v>
      </c>
      <c r="T2298" t="str">
        <f>_xlfn.XLOOKUP(A2298,Table2[Customer ID],Table2[BMI_category],"NOT FOUND")</f>
        <v>Normal Weight</v>
      </c>
      <c r="U2298" s="7">
        <f>_xlfn.XLOOKUP(A2298,Table2[Customer ID],Table2[no of surgery],"NOT FOUND")</f>
        <v>1</v>
      </c>
      <c r="V2298" t="str">
        <f>_xlfn.XLOOKUP(A2298,Table2[Customer ID],Table2[smoker_missing],"NOT FOUND")</f>
        <v>No</v>
      </c>
      <c r="W2298" t="str">
        <f t="shared" si="35"/>
        <v>Normal</v>
      </c>
      <c r="X2298" s="37">
        <f>SUM(Table5[[#This Row],[Title]:[Diabetes Level]])</f>
        <v>41487.450000000004</v>
      </c>
    </row>
    <row r="2299" spans="1:24" x14ac:dyDescent="0.25">
      <c r="A2299" t="s">
        <v>60</v>
      </c>
      <c r="B2299" t="str">
        <f>VLOOKUP(A2299,'Customer Names'!$A$2:$E$2336,3,FALSE)</f>
        <v>Ms.</v>
      </c>
      <c r="C2299" t="str">
        <f>_xlfn.XLOOKUP(A2299,$A$2:$A$2336,'Customer Names'!$D$2:$D$2336,"NOT FOUND")</f>
        <v>Mary Evan</v>
      </c>
      <c r="D2299" t="str">
        <f>_xlfn.XLOOKUP(A2299,$A$2:$A$2336,'Customer Names'!$E$2:$E$2336,"NOT FOUND")</f>
        <v>Ferrell</v>
      </c>
      <c r="E2299" cm="1">
        <f t="array" ref="E2299">_xlfn.XLOOKUP(A2299,$A$2:$A$2336,Table2[BMI],"NOT FOUND")</f>
        <v>17.170000000000002</v>
      </c>
      <c r="F2299" cm="1">
        <f t="array" ref="F2299">_xlfn.XLOOKUP(A2299,$A$2:$A$2336,Table2[HBA1C],"NOT FOUND")</f>
        <v>8.4600000000000009</v>
      </c>
      <c r="G2299" t="str" cm="1">
        <f t="array" ref="G2299">_xlfn.XLOOKUP(A2299,$A$2:$A$2336,Table2[Heart Issues],"NOT FOUND")</f>
        <v>No</v>
      </c>
      <c r="H2299" t="str" cm="1">
        <f t="array" ref="H2299">_xlfn.XLOOKUP(A2299,$A$2:$A$2336,Table2[Any Transplants],"NOT FOUND")</f>
        <v>No</v>
      </c>
      <c r="I2299" t="str" cm="1">
        <f t="array" ref="I2299">_xlfn.XLOOKUP(A2299,$A$2:$A$2336,Table2[Cancer history],"NOT FOUND")</f>
        <v>No</v>
      </c>
      <c r="J2299" t="str">
        <f>_xlfn.XLOOKUP(A2299,Table3[customer_no],Table3[month],"NOT FOUND")</f>
        <v>Aug</v>
      </c>
      <c r="K2299" s="7">
        <f>_xlfn.XLOOKUP(A2299,Table3[customer_no],Table3[year_average],"NOT FOUND")</f>
        <v>2002</v>
      </c>
      <c r="L2299" cm="1">
        <f t="array" ref="L2299">_xlfn.XLOOKUP(A2299,Table3[customer_no],'Hospitalisation Details'!$D$2:$D$2344,"NOT FOUND")</f>
        <v>13</v>
      </c>
      <c r="M2299" s="33">
        <f>_xlfn.XLOOKUP(A2299,Table3[customer_no],Table3[dd/mm/yy],"NOT FOUND")</f>
        <v>37481</v>
      </c>
      <c r="N2299">
        <f>_xlfn.XLOOKUP(A2299,Table3[customer_no],Table3[age],"NOT FOUND")</f>
        <v>20</v>
      </c>
      <c r="O2299" cm="1">
        <f t="array" ref="O2299">_xlfn.XLOOKUP(A2299,Table3[customer_no],'Hospitalisation Details'!$E$2:$E$2344,"NOT FOUND")</f>
        <v>0</v>
      </c>
      <c r="P2299" t="str">
        <f>_xlfn.XLOOKUP(A2299,Table3[customer_no],Table3[hsplt_handled],"NOT FOUND")</f>
        <v>tier - 3</v>
      </c>
      <c r="Q2299" t="str">
        <f>_xlfn.XLOOKUP(A2299,Table3[customer_no],Table3[city_handled],"NOT FOUND")</f>
        <v>tier - 3</v>
      </c>
      <c r="R2299" t="str">
        <f>_xlfn.XLOOKUP(A2299,Table3[customer_no],Table3[state_id],"NOT FOUND")</f>
        <v>R1013</v>
      </c>
      <c r="S2299" s="34" cm="1">
        <f t="array" ref="S2299">_xlfn.XLOOKUP(A2299,Table3[customer_no],'Hospitalisation Details'!$F$2:$F$2344,"NOT FOUND")</f>
        <v>1086</v>
      </c>
      <c r="T2299" t="str">
        <f>_xlfn.XLOOKUP(A2299,Table2[Customer ID],Table2[BMI_category],"NOT FOUND")</f>
        <v>Underweight</v>
      </c>
      <c r="U2299" s="7">
        <f>_xlfn.XLOOKUP(A2299,Table2[Customer ID],Table2[no of surgery],"NOT FOUND")</f>
        <v>0</v>
      </c>
      <c r="V2299" t="str">
        <f>_xlfn.XLOOKUP(A2299,Table2[Customer ID],Table2[smoker_missing],"NOT FOUND")</f>
        <v>No</v>
      </c>
      <c r="W2299" t="str">
        <f t="shared" si="35"/>
        <v>Diabetes</v>
      </c>
      <c r="X2299" s="37">
        <f>SUM(Table5[[#This Row],[Title]:[Diabetes Level]])</f>
        <v>40627.629999999997</v>
      </c>
    </row>
    <row r="2300" spans="1:24" x14ac:dyDescent="0.25">
      <c r="A2300" t="s">
        <v>59</v>
      </c>
      <c r="B2300" t="str">
        <f>VLOOKUP(A2300,'Customer Names'!$A$2:$E$2336,3,FALSE)</f>
        <v>Mr.</v>
      </c>
      <c r="C2300" t="str">
        <f>_xlfn.XLOOKUP(A2300,$A$2:$A$2336,'Customer Names'!$D$2:$D$2336,"NOT FOUND")</f>
        <v>Justin K.</v>
      </c>
      <c r="D2300" t="str">
        <f>_xlfn.XLOOKUP(A2300,$A$2:$A$2336,'Customer Names'!$E$2:$E$2336,"NOT FOUND")</f>
        <v>Gates</v>
      </c>
      <c r="E2300" cm="1">
        <f t="array" ref="E2300">_xlfn.XLOOKUP(A2300,$A$2:$A$2336,Table2[BMI],"NOT FOUND")</f>
        <v>15.61</v>
      </c>
      <c r="F2300" cm="1">
        <f t="array" ref="F2300">_xlfn.XLOOKUP(A2300,$A$2:$A$2336,Table2[HBA1C],"NOT FOUND")</f>
        <v>5.28</v>
      </c>
      <c r="G2300" t="str" cm="1">
        <f t="array" ref="G2300">_xlfn.XLOOKUP(A2300,$A$2:$A$2336,Table2[Heart Issues],"NOT FOUND")</f>
        <v>No</v>
      </c>
      <c r="H2300" t="str" cm="1">
        <f t="array" ref="H2300">_xlfn.XLOOKUP(A2300,$A$2:$A$2336,Table2[Any Transplants],"NOT FOUND")</f>
        <v>No</v>
      </c>
      <c r="I2300" t="str" cm="1">
        <f t="array" ref="I2300">_xlfn.XLOOKUP(A2300,$A$2:$A$2336,Table2[Cancer history],"NOT FOUND")</f>
        <v>No</v>
      </c>
      <c r="J2300" t="str">
        <f>_xlfn.XLOOKUP(A2300,Table3[customer_no],Table3[month],"NOT FOUND")</f>
        <v>Dec</v>
      </c>
      <c r="K2300" s="7">
        <f>_xlfn.XLOOKUP(A2300,Table3[customer_no],Table3[year_average],"NOT FOUND")</f>
        <v>1998</v>
      </c>
      <c r="L2300" cm="1">
        <f t="array" ref="L2300">_xlfn.XLOOKUP(A2300,Table3[customer_no],'Hospitalisation Details'!$D$2:$D$2344,"NOT FOUND")</f>
        <v>26</v>
      </c>
      <c r="M2300" s="33">
        <f>_xlfn.XLOOKUP(A2300,Table3[customer_no],Table3[dd/mm/yy],"NOT FOUND")</f>
        <v>36155</v>
      </c>
      <c r="N2300">
        <f>_xlfn.XLOOKUP(A2300,Table3[customer_no],Table3[age],"NOT FOUND")</f>
        <v>24</v>
      </c>
      <c r="O2300" cm="1">
        <f t="array" ref="O2300">_xlfn.XLOOKUP(A2300,Table3[customer_no],'Hospitalisation Details'!$E$2:$E$2344,"NOT FOUND")</f>
        <v>0</v>
      </c>
      <c r="P2300" t="str">
        <f>_xlfn.XLOOKUP(A2300,Table3[customer_no],Table3[hsplt_handled],"NOT FOUND")</f>
        <v>tier - 3</v>
      </c>
      <c r="Q2300" t="str">
        <f>_xlfn.XLOOKUP(A2300,Table3[customer_no],Table3[city_handled],"NOT FOUND")</f>
        <v>tier - 2</v>
      </c>
      <c r="R2300" t="str">
        <f>_xlfn.XLOOKUP(A2300,Table3[customer_no],Table3[state_id],"NOT FOUND")</f>
        <v>R1013</v>
      </c>
      <c r="S2300" s="34" cm="1">
        <f t="array" ref="S2300">_xlfn.XLOOKUP(A2300,Table3[customer_no],'Hospitalisation Details'!$F$2:$F$2344,"NOT FOUND")</f>
        <v>1082</v>
      </c>
      <c r="T2300" t="str">
        <f>_xlfn.XLOOKUP(A2300,Table2[Customer ID],Table2[BMI_category],"NOT FOUND")</f>
        <v>Underweight</v>
      </c>
      <c r="U2300" s="7">
        <f>_xlfn.XLOOKUP(A2300,Table2[Customer ID],Table2[no of surgery],"NOT FOUND")</f>
        <v>1</v>
      </c>
      <c r="V2300" t="str">
        <f>_xlfn.XLOOKUP(A2300,Table2[Customer ID],Table2[smoker_missing],"NOT FOUND")</f>
        <v>No</v>
      </c>
      <c r="W2300" t="str">
        <f t="shared" si="35"/>
        <v>Normal</v>
      </c>
      <c r="X2300" s="37">
        <f>SUM(Table5[[#This Row],[Title]:[Diabetes Level]])</f>
        <v>39306.89</v>
      </c>
    </row>
    <row r="2301" spans="1:24" x14ac:dyDescent="0.25">
      <c r="A2301" t="s">
        <v>58</v>
      </c>
      <c r="B2301" t="str">
        <f>VLOOKUP(A2301,'Customer Names'!$A$2:$E$2336,3,FALSE)</f>
        <v>Mr.</v>
      </c>
      <c r="C2301" t="str">
        <f>_xlfn.XLOOKUP(A2301,$A$2:$A$2336,'Customer Names'!$D$2:$D$2336,"NOT FOUND")</f>
        <v>Patrick</v>
      </c>
      <c r="D2301" t="str">
        <f>_xlfn.XLOOKUP(A2301,$A$2:$A$2336,'Customer Names'!$E$2:$E$2336,"NOT FOUND")</f>
        <v>Jeffers</v>
      </c>
      <c r="E2301" cm="1">
        <f t="array" ref="E2301">_xlfn.XLOOKUP(A2301,$A$2:$A$2336,Table2[BMI],"NOT FOUND")</f>
        <v>17.98</v>
      </c>
      <c r="F2301" cm="1">
        <f t="array" ref="F2301">_xlfn.XLOOKUP(A2301,$A$2:$A$2336,Table2[HBA1C],"NOT FOUND")</f>
        <v>5.33</v>
      </c>
      <c r="G2301" t="str" cm="1">
        <f t="array" ref="G2301">_xlfn.XLOOKUP(A2301,$A$2:$A$2336,Table2[Heart Issues],"NOT FOUND")</f>
        <v>yes</v>
      </c>
      <c r="H2301" t="str" cm="1">
        <f t="array" ref="H2301">_xlfn.XLOOKUP(A2301,$A$2:$A$2336,Table2[Any Transplants],"NOT FOUND")</f>
        <v>No</v>
      </c>
      <c r="I2301" t="str" cm="1">
        <f t="array" ref="I2301">_xlfn.XLOOKUP(A2301,$A$2:$A$2336,Table2[Cancer history],"NOT FOUND")</f>
        <v>Yes</v>
      </c>
      <c r="J2301" t="str">
        <f>_xlfn.XLOOKUP(A2301,Table3[customer_no],Table3[month],"NOT FOUND")</f>
        <v>Aug</v>
      </c>
      <c r="K2301" s="7">
        <f>_xlfn.XLOOKUP(A2301,Table3[customer_no],Table3[year_average],"NOT FOUND")</f>
        <v>1997</v>
      </c>
      <c r="L2301" cm="1">
        <f t="array" ref="L2301">_xlfn.XLOOKUP(A2301,Table3[customer_no],'Hospitalisation Details'!$D$2:$D$2344,"NOT FOUND")</f>
        <v>13</v>
      </c>
      <c r="M2301" s="33">
        <f>_xlfn.XLOOKUP(A2301,Table3[customer_no],Table3[dd/mm/yy],"NOT FOUND")</f>
        <v>35655</v>
      </c>
      <c r="N2301">
        <f>_xlfn.XLOOKUP(A2301,Table3[customer_no],Table3[age],"NOT FOUND")</f>
        <v>25</v>
      </c>
      <c r="O2301" cm="1">
        <f t="array" ref="O2301">_xlfn.XLOOKUP(A2301,Table3[customer_no],'Hospitalisation Details'!$E$2:$E$2344,"NOT FOUND")</f>
        <v>0</v>
      </c>
      <c r="P2301" t="str">
        <f>_xlfn.XLOOKUP(A2301,Table3[customer_no],Table3[hsplt_handled],"NOT FOUND")</f>
        <v>tier - 3</v>
      </c>
      <c r="Q2301" t="str">
        <f>_xlfn.XLOOKUP(A2301,Table3[customer_no],Table3[city_handled],"NOT FOUND")</f>
        <v>tier - 3</v>
      </c>
      <c r="R2301" t="str">
        <f>_xlfn.XLOOKUP(A2301,Table3[customer_no],Table3[state_id],"NOT FOUND")</f>
        <v>R1013</v>
      </c>
      <c r="S2301" s="34" cm="1">
        <f t="array" ref="S2301">_xlfn.XLOOKUP(A2301,Table3[customer_no],'Hospitalisation Details'!$F$2:$F$2344,"NOT FOUND")</f>
        <v>1071</v>
      </c>
      <c r="T2301" t="str">
        <f>_xlfn.XLOOKUP(A2301,Table2[Customer ID],Table2[BMI_category],"NOT FOUND")</f>
        <v>Underweight</v>
      </c>
      <c r="U2301" s="7">
        <f>_xlfn.XLOOKUP(A2301,Table2[Customer ID],Table2[no of surgery],"NOT FOUND")</f>
        <v>1</v>
      </c>
      <c r="V2301" t="str">
        <f>_xlfn.XLOOKUP(A2301,Table2[Customer ID],Table2[smoker_missing],"NOT FOUND")</f>
        <v>No</v>
      </c>
      <c r="W2301" t="str">
        <f t="shared" si="35"/>
        <v>Normal</v>
      </c>
      <c r="X2301" s="37">
        <f>SUM(Table5[[#This Row],[Title]:[Diabetes Level]])</f>
        <v>38785.31</v>
      </c>
    </row>
    <row r="2302" spans="1:24" x14ac:dyDescent="0.25">
      <c r="A2302" t="s">
        <v>57</v>
      </c>
      <c r="B2302" t="str">
        <f>VLOOKUP(A2302,'Customer Names'!$A$2:$E$2336,3,FALSE)</f>
        <v>Mr.</v>
      </c>
      <c r="C2302" t="str">
        <f>_xlfn.XLOOKUP(A2302,$A$2:$A$2336,'Customer Names'!$D$2:$D$2336,"NOT FOUND")</f>
        <v>Roman</v>
      </c>
      <c r="D2302" t="str">
        <f>_xlfn.XLOOKUP(A2302,$A$2:$A$2336,'Customer Names'!$E$2:$E$2336,"NOT FOUND")</f>
        <v>Sulhanek</v>
      </c>
      <c r="E2302" cm="1">
        <f t="array" ref="E2302">_xlfn.XLOOKUP(A2302,$A$2:$A$2336,Table2[BMI],"NOT FOUND")</f>
        <v>21.64</v>
      </c>
      <c r="F2302" cm="1">
        <f t="array" ref="F2302">_xlfn.XLOOKUP(A2302,$A$2:$A$2336,Table2[HBA1C],"NOT FOUND")</f>
        <v>5.5</v>
      </c>
      <c r="G2302" t="str" cm="1">
        <f t="array" ref="G2302">_xlfn.XLOOKUP(A2302,$A$2:$A$2336,Table2[Heart Issues],"NOT FOUND")</f>
        <v>No</v>
      </c>
      <c r="H2302" t="str" cm="1">
        <f t="array" ref="H2302">_xlfn.XLOOKUP(A2302,$A$2:$A$2336,Table2[Any Transplants],"NOT FOUND")</f>
        <v>yes</v>
      </c>
      <c r="I2302" t="str" cm="1">
        <f t="array" ref="I2302">_xlfn.XLOOKUP(A2302,$A$2:$A$2336,Table2[Cancer history],"NOT FOUND")</f>
        <v>No</v>
      </c>
      <c r="J2302" t="str">
        <f>_xlfn.XLOOKUP(A2302,Table3[customer_no],Table3[month],"NOT FOUND")</f>
        <v>Aug</v>
      </c>
      <c r="K2302" s="7">
        <f>_xlfn.XLOOKUP(A2302,Table3[customer_no],Table3[year_average],"NOT FOUND")</f>
        <v>2004</v>
      </c>
      <c r="L2302" cm="1">
        <f t="array" ref="L2302">_xlfn.XLOOKUP(A2302,Table3[customer_no],'Hospitalisation Details'!$D$2:$D$2344,"NOT FOUND")</f>
        <v>24</v>
      </c>
      <c r="M2302" s="33">
        <f>_xlfn.XLOOKUP(A2302,Table3[customer_no],Table3[dd/mm/yy],"NOT FOUND")</f>
        <v>38223</v>
      </c>
      <c r="N2302">
        <f>_xlfn.XLOOKUP(A2302,Table3[customer_no],Table3[age],"NOT FOUND")</f>
        <v>18</v>
      </c>
      <c r="O2302" cm="1">
        <f t="array" ref="O2302">_xlfn.XLOOKUP(A2302,Table3[customer_no],'Hospitalisation Details'!$E$2:$E$2344,"NOT FOUND")</f>
        <v>0</v>
      </c>
      <c r="P2302" t="str">
        <f>_xlfn.XLOOKUP(A2302,Table3[customer_no],Table3[hsplt_handled],"NOT FOUND")</f>
        <v>tier - 3</v>
      </c>
      <c r="Q2302" t="str">
        <f>_xlfn.XLOOKUP(A2302,Table3[customer_no],Table3[city_handled],"NOT FOUND")</f>
        <v>tier - 3</v>
      </c>
      <c r="R2302" t="str">
        <f>_xlfn.XLOOKUP(A2302,Table3[customer_no],Table3[state_id],"NOT FOUND")</f>
        <v>R1013</v>
      </c>
      <c r="S2302" s="34" cm="1">
        <f t="array" ref="S2302">_xlfn.XLOOKUP(A2302,Table3[customer_no],'Hospitalisation Details'!$F$2:$F$2344,"NOT FOUND")</f>
        <v>1070</v>
      </c>
      <c r="T2302" t="str">
        <f>_xlfn.XLOOKUP(A2302,Table2[Customer ID],Table2[BMI_category],"NOT FOUND")</f>
        <v>Normal Weight</v>
      </c>
      <c r="U2302" s="7">
        <f>_xlfn.XLOOKUP(A2302,Table2[Customer ID],Table2[no of surgery],"NOT FOUND")</f>
        <v>1</v>
      </c>
      <c r="V2302" t="str">
        <f>_xlfn.XLOOKUP(A2302,Table2[Customer ID],Table2[smoker_missing],"NOT FOUND")</f>
        <v>No</v>
      </c>
      <c r="W2302" t="str">
        <f t="shared" si="35"/>
        <v>Normal</v>
      </c>
      <c r="X2302" s="37">
        <f>SUM(Table5[[#This Row],[Title]:[Diabetes Level]])</f>
        <v>41367.14</v>
      </c>
    </row>
    <row r="2303" spans="1:24" x14ac:dyDescent="0.25">
      <c r="A2303" t="s">
        <v>56</v>
      </c>
      <c r="B2303" t="str">
        <f>VLOOKUP(A2303,'Customer Names'!$A$2:$E$2336,3,FALSE)</f>
        <v>Mr.</v>
      </c>
      <c r="C2303" t="str">
        <f>_xlfn.XLOOKUP(A2303,$A$2:$A$2336,'Customer Names'!$D$2:$D$2336,"NOT FOUND")</f>
        <v>David</v>
      </c>
      <c r="D2303" t="str">
        <f>_xlfn.XLOOKUP(A2303,$A$2:$A$2336,'Customer Names'!$E$2:$E$2336,"NOT FOUND")</f>
        <v>Ozahowski</v>
      </c>
      <c r="E2303" cm="1">
        <f t="array" ref="E2303">_xlfn.XLOOKUP(A2303,$A$2:$A$2336,Table2[BMI],"NOT FOUND")</f>
        <v>16.399999999999999</v>
      </c>
      <c r="F2303" cm="1">
        <f t="array" ref="F2303">_xlfn.XLOOKUP(A2303,$A$2:$A$2336,Table2[HBA1C],"NOT FOUND")</f>
        <v>5.4</v>
      </c>
      <c r="G2303" t="str" cm="1">
        <f t="array" ref="G2303">_xlfn.XLOOKUP(A2303,$A$2:$A$2336,Table2[Heart Issues],"NOT FOUND")</f>
        <v>No</v>
      </c>
      <c r="H2303" t="str" cm="1">
        <f t="array" ref="H2303">_xlfn.XLOOKUP(A2303,$A$2:$A$2336,Table2[Any Transplants],"NOT FOUND")</f>
        <v>No</v>
      </c>
      <c r="I2303" t="str" cm="1">
        <f t="array" ref="I2303">_xlfn.XLOOKUP(A2303,$A$2:$A$2336,Table2[Cancer history],"NOT FOUND")</f>
        <v>Yes</v>
      </c>
      <c r="J2303" t="str">
        <f>_xlfn.XLOOKUP(A2303,Table3[customer_no],Table3[month],"NOT FOUND")</f>
        <v>Sep</v>
      </c>
      <c r="K2303" s="7">
        <f>_xlfn.XLOOKUP(A2303,Table3[customer_no],Table3[year_average],"NOT FOUND")</f>
        <v>1993</v>
      </c>
      <c r="L2303" cm="1">
        <f t="array" ref="L2303">_xlfn.XLOOKUP(A2303,Table3[customer_no],'Hospitalisation Details'!$D$2:$D$2344,"NOT FOUND")</f>
        <v>28</v>
      </c>
      <c r="M2303" s="33">
        <f>_xlfn.XLOOKUP(A2303,Table3[customer_no],Table3[dd/mm/yy],"NOT FOUND")</f>
        <v>34240</v>
      </c>
      <c r="N2303">
        <f>_xlfn.XLOOKUP(A2303,Table3[customer_no],Table3[age],"NOT FOUND")</f>
        <v>29</v>
      </c>
      <c r="O2303" cm="1">
        <f t="array" ref="O2303">_xlfn.XLOOKUP(A2303,Table3[customer_no],'Hospitalisation Details'!$E$2:$E$2344,"NOT FOUND")</f>
        <v>0</v>
      </c>
      <c r="P2303" t="str">
        <f>_xlfn.XLOOKUP(A2303,Table3[customer_no],Table3[hsplt_handled],"NOT FOUND")</f>
        <v>tier - 3</v>
      </c>
      <c r="Q2303" t="str">
        <f>_xlfn.XLOOKUP(A2303,Table3[customer_no],Table3[city_handled],"NOT FOUND")</f>
        <v>tier - 1</v>
      </c>
      <c r="R2303" t="str">
        <f>_xlfn.XLOOKUP(A2303,Table3[customer_no],Table3[state_id],"NOT FOUND")</f>
        <v>R1013</v>
      </c>
      <c r="S2303" s="34" cm="1">
        <f t="array" ref="S2303">_xlfn.XLOOKUP(A2303,Table3[customer_no],'Hospitalisation Details'!$F$2:$F$2344,"NOT FOUND")</f>
        <v>1068</v>
      </c>
      <c r="T2303" t="str">
        <f>_xlfn.XLOOKUP(A2303,Table2[Customer ID],Table2[BMI_category],"NOT FOUND")</f>
        <v>Underweight</v>
      </c>
      <c r="U2303" s="7">
        <f>_xlfn.XLOOKUP(A2303,Table2[Customer ID],Table2[no of surgery],"NOT FOUND")</f>
        <v>1</v>
      </c>
      <c r="V2303" t="str">
        <f>_xlfn.XLOOKUP(A2303,Table2[Customer ID],Table2[smoker_missing],"NOT FOUND")</f>
        <v>No</v>
      </c>
      <c r="W2303" t="str">
        <f t="shared" si="35"/>
        <v>Normal</v>
      </c>
      <c r="X2303" s="37">
        <f>SUM(Table5[[#This Row],[Title]:[Diabetes Level]])</f>
        <v>37380.800000000003</v>
      </c>
    </row>
    <row r="2304" spans="1:24" x14ac:dyDescent="0.25">
      <c r="A2304" t="s">
        <v>55</v>
      </c>
      <c r="B2304" t="str">
        <f>VLOOKUP(A2304,'Customer Names'!$A$2:$E$2336,3,FALSE)</f>
        <v>Ms.</v>
      </c>
      <c r="C2304" t="str">
        <f>_xlfn.XLOOKUP(A2304,$A$2:$A$2336,'Customer Names'!$D$2:$D$2336,"NOT FOUND")</f>
        <v>Evelyn L</v>
      </c>
      <c r="D2304" t="str">
        <f>_xlfn.XLOOKUP(A2304,$A$2:$A$2336,'Customer Names'!$E$2:$E$2336,"NOT FOUND")</f>
        <v>Caron</v>
      </c>
      <c r="E2304" cm="1">
        <f t="array" ref="E2304">_xlfn.XLOOKUP(A2304,$A$2:$A$2336,Table2[BMI],"NOT FOUND")</f>
        <v>15.77</v>
      </c>
      <c r="F2304" cm="1">
        <f t="array" ref="F2304">_xlfn.XLOOKUP(A2304,$A$2:$A$2336,Table2[HBA1C],"NOT FOUND")</f>
        <v>6.05</v>
      </c>
      <c r="G2304" t="str" cm="1">
        <f t="array" ref="G2304">_xlfn.XLOOKUP(A2304,$A$2:$A$2336,Table2[Heart Issues],"NOT FOUND")</f>
        <v>yes</v>
      </c>
      <c r="H2304" t="str" cm="1">
        <f t="array" ref="H2304">_xlfn.XLOOKUP(A2304,$A$2:$A$2336,Table2[Any Transplants],"NOT FOUND")</f>
        <v>No</v>
      </c>
      <c r="I2304" t="str" cm="1">
        <f t="array" ref="I2304">_xlfn.XLOOKUP(A2304,$A$2:$A$2336,Table2[Cancer history],"NOT FOUND")</f>
        <v>No</v>
      </c>
      <c r="J2304" t="str">
        <f>_xlfn.XLOOKUP(A2304,Table3[customer_no],Table3[month],"NOT FOUND")</f>
        <v>Jun</v>
      </c>
      <c r="K2304" s="7">
        <f>_xlfn.XLOOKUP(A2304,Table3[customer_no],Table3[year_average],"NOT FOUND")</f>
        <v>1995</v>
      </c>
      <c r="L2304" cm="1">
        <f t="array" ref="L2304">_xlfn.XLOOKUP(A2304,Table3[customer_no],'Hospitalisation Details'!$D$2:$D$2344,"NOT FOUND")</f>
        <v>1</v>
      </c>
      <c r="M2304" s="33">
        <f>_xlfn.XLOOKUP(A2304,Table3[customer_no],Table3[dd/mm/yy],"NOT FOUND")</f>
        <v>34851</v>
      </c>
      <c r="N2304">
        <f>_xlfn.XLOOKUP(A2304,Table3[customer_no],Table3[age],"NOT FOUND")</f>
        <v>28</v>
      </c>
      <c r="O2304" cm="1">
        <f t="array" ref="O2304">_xlfn.XLOOKUP(A2304,Table3[customer_no],'Hospitalisation Details'!$E$2:$E$2344,"NOT FOUND")</f>
        <v>0</v>
      </c>
      <c r="P2304" t="str">
        <f>_xlfn.XLOOKUP(A2304,Table3[customer_no],Table3[hsplt_handled],"NOT FOUND")</f>
        <v>tier - 3</v>
      </c>
      <c r="Q2304" t="str">
        <f>_xlfn.XLOOKUP(A2304,Table3[customer_no],Table3[city_handled],"NOT FOUND")</f>
        <v>tier - 2</v>
      </c>
      <c r="R2304" t="str">
        <f>_xlfn.XLOOKUP(A2304,Table3[customer_no],Table3[state_id],"NOT FOUND")</f>
        <v>R1013</v>
      </c>
      <c r="S2304" s="34" cm="1">
        <f t="array" ref="S2304">_xlfn.XLOOKUP(A2304,Table3[customer_no],'Hospitalisation Details'!$F$2:$F$2344,"NOT FOUND")</f>
        <v>1056</v>
      </c>
      <c r="T2304" t="str">
        <f>_xlfn.XLOOKUP(A2304,Table2[Customer ID],Table2[BMI_category],"NOT FOUND")</f>
        <v>Underweight</v>
      </c>
      <c r="U2304" s="7">
        <f>_xlfn.XLOOKUP(A2304,Table2[Customer ID],Table2[no of surgery],"NOT FOUND")</f>
        <v>1</v>
      </c>
      <c r="V2304" t="str">
        <f>_xlfn.XLOOKUP(A2304,Table2[Customer ID],Table2[smoker_missing],"NOT FOUND")</f>
        <v>No</v>
      </c>
      <c r="W2304" t="str">
        <f t="shared" si="35"/>
        <v>Prediabetes</v>
      </c>
      <c r="X2304" s="37">
        <f>SUM(Table5[[#This Row],[Title]:[Diabetes Level]])</f>
        <v>37953.82</v>
      </c>
    </row>
    <row r="2305" spans="1:24" x14ac:dyDescent="0.25">
      <c r="A2305" t="s">
        <v>54</v>
      </c>
      <c r="B2305" t="str">
        <f>VLOOKUP(A2305,'Customer Names'!$A$2:$E$2336,3,FALSE)</f>
        <v>Mr.</v>
      </c>
      <c r="C2305" t="str">
        <f>_xlfn.XLOOKUP(A2305,$A$2:$A$2336,'Customer Names'!$D$2:$D$2336,"NOT FOUND")</f>
        <v>Jim</v>
      </c>
      <c r="D2305" t="str">
        <f>_xlfn.XLOOKUP(A2305,$A$2:$A$2336,'Customer Names'!$E$2:$E$2336,"NOT FOUND")</f>
        <v>Fullarton</v>
      </c>
      <c r="E2305" cm="1">
        <f t="array" ref="E2305">_xlfn.XLOOKUP(A2305,$A$2:$A$2336,Table2[BMI],"NOT FOUND")</f>
        <v>18.27</v>
      </c>
      <c r="F2305" cm="1">
        <f t="array" ref="F2305">_xlfn.XLOOKUP(A2305,$A$2:$A$2336,Table2[HBA1C],"NOT FOUND")</f>
        <v>11.46</v>
      </c>
      <c r="G2305" t="str" cm="1">
        <f t="array" ref="G2305">_xlfn.XLOOKUP(A2305,$A$2:$A$2336,Table2[Heart Issues],"NOT FOUND")</f>
        <v>No</v>
      </c>
      <c r="H2305" t="str" cm="1">
        <f t="array" ref="H2305">_xlfn.XLOOKUP(A2305,$A$2:$A$2336,Table2[Any Transplants],"NOT FOUND")</f>
        <v>No</v>
      </c>
      <c r="I2305" t="str" cm="1">
        <f t="array" ref="I2305">_xlfn.XLOOKUP(A2305,$A$2:$A$2336,Table2[Cancer history],"NOT FOUND")</f>
        <v>No</v>
      </c>
      <c r="J2305" t="str">
        <f>_xlfn.XLOOKUP(A2305,Table3[customer_no],Table3[month],"NOT FOUND")</f>
        <v>Jul</v>
      </c>
      <c r="K2305" s="7">
        <f>_xlfn.XLOOKUP(A2305,Table3[customer_no],Table3[year_average],"NOT FOUND")</f>
        <v>2002</v>
      </c>
      <c r="L2305" cm="1">
        <f t="array" ref="L2305">_xlfn.XLOOKUP(A2305,Table3[customer_no],'Hospitalisation Details'!$D$2:$D$2344,"NOT FOUND")</f>
        <v>1</v>
      </c>
      <c r="M2305" s="33">
        <f>_xlfn.XLOOKUP(A2305,Table3[customer_no],Table3[dd/mm/yy],"NOT FOUND")</f>
        <v>37438</v>
      </c>
      <c r="N2305">
        <f>_xlfn.XLOOKUP(A2305,Table3[customer_no],Table3[age],"NOT FOUND")</f>
        <v>20</v>
      </c>
      <c r="O2305" cm="1">
        <f t="array" ref="O2305">_xlfn.XLOOKUP(A2305,Table3[customer_no],'Hospitalisation Details'!$E$2:$E$2344,"NOT FOUND")</f>
        <v>0</v>
      </c>
      <c r="P2305" t="str">
        <f>_xlfn.XLOOKUP(A2305,Table3[customer_no],Table3[hsplt_handled],"NOT FOUND")</f>
        <v>tier - 3</v>
      </c>
      <c r="Q2305" t="str">
        <f>_xlfn.XLOOKUP(A2305,Table3[customer_no],Table3[city_handled],"NOT FOUND")</f>
        <v>tier - 2</v>
      </c>
      <c r="R2305" t="str">
        <f>_xlfn.XLOOKUP(A2305,Table3[customer_no],Table3[state_id],"NOT FOUND")</f>
        <v>R1012</v>
      </c>
      <c r="S2305" s="34" cm="1">
        <f t="array" ref="S2305">_xlfn.XLOOKUP(A2305,Table3[customer_no],'Hospitalisation Details'!$F$2:$F$2344,"NOT FOUND")</f>
        <v>1049</v>
      </c>
      <c r="T2305" t="str">
        <f>_xlfn.XLOOKUP(A2305,Table2[Customer ID],Table2[BMI_category],"NOT FOUND")</f>
        <v>Underweight</v>
      </c>
      <c r="U2305" s="7">
        <f>_xlfn.XLOOKUP(A2305,Table2[Customer ID],Table2[no of surgery],"NOT FOUND")</f>
        <v>0</v>
      </c>
      <c r="V2305" t="str">
        <f>_xlfn.XLOOKUP(A2305,Table2[Customer ID],Table2[smoker_missing],"NOT FOUND")</f>
        <v>No</v>
      </c>
      <c r="W2305" t="str">
        <f t="shared" si="35"/>
        <v>Diabetes</v>
      </c>
      <c r="X2305" s="37">
        <f>SUM(Table5[[#This Row],[Title]:[Diabetes Level]])</f>
        <v>40539.730000000003</v>
      </c>
    </row>
    <row r="2306" spans="1:24" x14ac:dyDescent="0.25">
      <c r="A2306" t="s">
        <v>53</v>
      </c>
      <c r="B2306" t="str">
        <f>VLOOKUP(A2306,'Customer Names'!$A$2:$E$2336,3,FALSE)</f>
        <v>Mr.</v>
      </c>
      <c r="C2306" t="str">
        <f>_xlfn.XLOOKUP(A2306,$A$2:$A$2336,'Customer Names'!$D$2:$D$2336,"NOT FOUND")</f>
        <v>Matthew S</v>
      </c>
      <c r="D2306" t="str">
        <f>_xlfn.XLOOKUP(A2306,$A$2:$A$2336,'Customer Names'!$E$2:$E$2336,"NOT FOUND")</f>
        <v>Lindgren</v>
      </c>
      <c r="E2306" cm="1">
        <f t="array" ref="E2306">_xlfn.XLOOKUP(A2306,$A$2:$A$2336,Table2[BMI],"NOT FOUND")</f>
        <v>16.489999999999998</v>
      </c>
      <c r="F2306" cm="1">
        <f t="array" ref="F2306">_xlfn.XLOOKUP(A2306,$A$2:$A$2336,Table2[HBA1C],"NOT FOUND")</f>
        <v>8.48</v>
      </c>
      <c r="G2306" t="str" cm="1">
        <f t="array" ref="G2306">_xlfn.XLOOKUP(A2306,$A$2:$A$2336,Table2[Heart Issues],"NOT FOUND")</f>
        <v>No</v>
      </c>
      <c r="H2306" t="str" cm="1">
        <f t="array" ref="H2306">_xlfn.XLOOKUP(A2306,$A$2:$A$2336,Table2[Any Transplants],"NOT FOUND")</f>
        <v>No</v>
      </c>
      <c r="I2306" t="str" cm="1">
        <f t="array" ref="I2306">_xlfn.XLOOKUP(A2306,$A$2:$A$2336,Table2[Cancer history],"NOT FOUND")</f>
        <v>No</v>
      </c>
      <c r="J2306" t="str">
        <f>_xlfn.XLOOKUP(A2306,Table3[customer_no],Table3[month],"NOT FOUND")</f>
        <v>Jul</v>
      </c>
      <c r="K2306" s="7">
        <f>_xlfn.XLOOKUP(A2306,Table3[customer_no],Table3[year_average],"NOT FOUND")</f>
        <v>2002</v>
      </c>
      <c r="L2306" cm="1">
        <f t="array" ref="L2306">_xlfn.XLOOKUP(A2306,Table3[customer_no],'Hospitalisation Details'!$D$2:$D$2344,"NOT FOUND")</f>
        <v>20</v>
      </c>
      <c r="M2306" s="33">
        <f>_xlfn.XLOOKUP(A2306,Table3[customer_no],Table3[dd/mm/yy],"NOT FOUND")</f>
        <v>37457</v>
      </c>
      <c r="N2306">
        <f>_xlfn.XLOOKUP(A2306,Table3[customer_no],Table3[age],"NOT FOUND")</f>
        <v>20</v>
      </c>
      <c r="O2306" cm="1">
        <f t="array" ref="O2306">_xlfn.XLOOKUP(A2306,Table3[customer_no],'Hospitalisation Details'!$E$2:$E$2344,"NOT FOUND")</f>
        <v>0</v>
      </c>
      <c r="P2306" t="str">
        <f>_xlfn.XLOOKUP(A2306,Table3[customer_no],Table3[hsplt_handled],"NOT FOUND")</f>
        <v>tier - 3</v>
      </c>
      <c r="Q2306" t="str">
        <f>_xlfn.XLOOKUP(A2306,Table3[customer_no],Table3[city_handled],"NOT FOUND")</f>
        <v>tier - 1</v>
      </c>
      <c r="R2306" t="str">
        <f>_xlfn.XLOOKUP(A2306,Table3[customer_no],Table3[state_id],"NOT FOUND")</f>
        <v>R1013</v>
      </c>
      <c r="S2306" s="34" cm="1">
        <f t="array" ref="S2306">_xlfn.XLOOKUP(A2306,Table3[customer_no],'Hospitalisation Details'!$F$2:$F$2344,"NOT FOUND")</f>
        <v>1047</v>
      </c>
      <c r="T2306" t="str">
        <f>_xlfn.XLOOKUP(A2306,Table2[Customer ID],Table2[BMI_category],"NOT FOUND")</f>
        <v>Underweight</v>
      </c>
      <c r="U2306" s="7">
        <f>_xlfn.XLOOKUP(A2306,Table2[Customer ID],Table2[no of surgery],"NOT FOUND")</f>
        <v>0</v>
      </c>
      <c r="V2306" t="str">
        <f>_xlfn.XLOOKUP(A2306,Table2[Customer ID],Table2[smoker_missing],"NOT FOUND")</f>
        <v>No</v>
      </c>
      <c r="W2306" t="str">
        <f t="shared" si="35"/>
        <v>Diabetes</v>
      </c>
      <c r="X2306" s="37">
        <f>SUM(Table5[[#This Row],[Title]:[Diabetes Level]])</f>
        <v>40570.97</v>
      </c>
    </row>
    <row r="2307" spans="1:24" x14ac:dyDescent="0.25">
      <c r="A2307" t="s">
        <v>52</v>
      </c>
      <c r="B2307" t="str">
        <f>VLOOKUP(A2307,'Customer Names'!$A$2:$E$2336,3,FALSE)</f>
        <v>Mr.</v>
      </c>
      <c r="C2307" t="str">
        <f>_xlfn.XLOOKUP(A2307,$A$2:$A$2336,'Customer Names'!$D$2:$D$2336,"NOT FOUND")</f>
        <v>Kenneth</v>
      </c>
      <c r="D2307" t="str">
        <f>_xlfn.XLOOKUP(A2307,$A$2:$A$2336,'Customer Names'!$E$2:$E$2336,"NOT FOUND")</f>
        <v>Akiha</v>
      </c>
      <c r="E2307" cm="1">
        <f t="array" ref="E2307">_xlfn.XLOOKUP(A2307,$A$2:$A$2336,Table2[BMI],"NOT FOUND")</f>
        <v>16.14</v>
      </c>
      <c r="F2307" cm="1">
        <f t="array" ref="F2307">_xlfn.XLOOKUP(A2307,$A$2:$A$2336,Table2[HBA1C],"NOT FOUND")</f>
        <v>4.8600000000000003</v>
      </c>
      <c r="G2307" t="str" cm="1">
        <f t="array" ref="G2307">_xlfn.XLOOKUP(A2307,$A$2:$A$2336,Table2[Heart Issues],"NOT FOUND")</f>
        <v>No</v>
      </c>
      <c r="H2307" t="str" cm="1">
        <f t="array" ref="H2307">_xlfn.XLOOKUP(A2307,$A$2:$A$2336,Table2[Any Transplants],"NOT FOUND")</f>
        <v>No</v>
      </c>
      <c r="I2307" t="str" cm="1">
        <f t="array" ref="I2307">_xlfn.XLOOKUP(A2307,$A$2:$A$2336,Table2[Cancer history],"NOT FOUND")</f>
        <v>No</v>
      </c>
      <c r="J2307" t="str">
        <f>_xlfn.XLOOKUP(A2307,Table3[customer_no],Table3[month],"NOT FOUND")</f>
        <v>Nov</v>
      </c>
      <c r="K2307" s="7">
        <f>_xlfn.XLOOKUP(A2307,Table3[customer_no],Table3[year_average],"NOT FOUND")</f>
        <v>1994</v>
      </c>
      <c r="L2307" cm="1">
        <f t="array" ref="L2307">_xlfn.XLOOKUP(A2307,Table3[customer_no],'Hospitalisation Details'!$D$2:$D$2344,"NOT FOUND")</f>
        <v>17</v>
      </c>
      <c r="M2307" s="33">
        <f>_xlfn.XLOOKUP(A2307,Table3[customer_no],Table3[dd/mm/yy],"NOT FOUND")</f>
        <v>34655</v>
      </c>
      <c r="N2307">
        <f>_xlfn.XLOOKUP(A2307,Table3[customer_no],Table3[age],"NOT FOUND")</f>
        <v>28</v>
      </c>
      <c r="O2307" cm="1">
        <f t="array" ref="O2307">_xlfn.XLOOKUP(A2307,Table3[customer_no],'Hospitalisation Details'!$E$2:$E$2344,"NOT FOUND")</f>
        <v>0</v>
      </c>
      <c r="P2307" t="str">
        <f>_xlfn.XLOOKUP(A2307,Table3[customer_no],Table3[hsplt_handled],"NOT FOUND")</f>
        <v>tier - 3</v>
      </c>
      <c r="Q2307" t="str">
        <f>_xlfn.XLOOKUP(A2307,Table3[customer_no],Table3[city_handled],"NOT FOUND")</f>
        <v>tier - 2</v>
      </c>
      <c r="R2307" t="str">
        <f>_xlfn.XLOOKUP(A2307,Table3[customer_no],Table3[state_id],"NOT FOUND")</f>
        <v>R1013</v>
      </c>
      <c r="S2307" s="34" cm="1">
        <f t="array" ref="S2307">_xlfn.XLOOKUP(A2307,Table3[customer_no],'Hospitalisation Details'!$F$2:$F$2344,"NOT FOUND")</f>
        <v>1044</v>
      </c>
      <c r="T2307" t="str">
        <f>_xlfn.XLOOKUP(A2307,Table2[Customer ID],Table2[BMI_category],"NOT FOUND")</f>
        <v>Underweight</v>
      </c>
      <c r="U2307" s="7">
        <f>_xlfn.XLOOKUP(A2307,Table2[Customer ID],Table2[no of surgery],"NOT FOUND")</f>
        <v>0</v>
      </c>
      <c r="V2307" t="str">
        <f>_xlfn.XLOOKUP(A2307,Table2[Customer ID],Table2[smoker_missing],"NOT FOUND")</f>
        <v>No</v>
      </c>
      <c r="W2307" t="str">
        <f t="shared" ref="W2307:W2336" si="36">IF(F2307&lt;5.7, "Normal", IF(AND(F2307&gt;=5.7, F2307&lt;=6.4), "Prediabetes", "Diabetes"))</f>
        <v>Normal</v>
      </c>
      <c r="X2307" s="37">
        <f>SUM(Table5[[#This Row],[Title]:[Diabetes Level]])</f>
        <v>37759</v>
      </c>
    </row>
    <row r="2308" spans="1:24" x14ac:dyDescent="0.25">
      <c r="A2308" t="s">
        <v>51</v>
      </c>
      <c r="B2308" t="str">
        <f>VLOOKUP(A2308,'Customer Names'!$A$2:$E$2336,3,FALSE)</f>
        <v>Ms.</v>
      </c>
      <c r="C2308" t="str">
        <f>_xlfn.XLOOKUP(A2308,$A$2:$A$2336,'Customer Names'!$D$2:$D$2336,"NOT FOUND")</f>
        <v>Andrea</v>
      </c>
      <c r="D2308" t="str">
        <f>_xlfn.XLOOKUP(A2308,$A$2:$A$2336,'Customer Names'!$E$2:$E$2336,"NOT FOUND")</f>
        <v>Sweny</v>
      </c>
      <c r="E2308" cm="1">
        <f t="array" ref="E2308">_xlfn.XLOOKUP(A2308,$A$2:$A$2336,Table2[BMI],"NOT FOUND")</f>
        <v>20.85</v>
      </c>
      <c r="F2308" cm="1">
        <f t="array" ref="F2308">_xlfn.XLOOKUP(A2308,$A$2:$A$2336,Table2[HBA1C],"NOT FOUND")</f>
        <v>4.45</v>
      </c>
      <c r="G2308" t="str" cm="1">
        <f t="array" ref="G2308">_xlfn.XLOOKUP(A2308,$A$2:$A$2336,Table2[Heart Issues],"NOT FOUND")</f>
        <v>yes</v>
      </c>
      <c r="H2308" t="str" cm="1">
        <f t="array" ref="H2308">_xlfn.XLOOKUP(A2308,$A$2:$A$2336,Table2[Any Transplants],"NOT FOUND")</f>
        <v>No</v>
      </c>
      <c r="I2308" t="str" cm="1">
        <f t="array" ref="I2308">_xlfn.XLOOKUP(A2308,$A$2:$A$2336,Table2[Cancer history],"NOT FOUND")</f>
        <v>No</v>
      </c>
      <c r="J2308" t="str">
        <f>_xlfn.XLOOKUP(A2308,Table3[customer_no],Table3[month],"NOT FOUND")</f>
        <v>Oct</v>
      </c>
      <c r="K2308" s="7">
        <f>_xlfn.XLOOKUP(A2308,Table3[customer_no],Table3[year_average],"NOT FOUND")</f>
        <v>1995</v>
      </c>
      <c r="L2308" cm="1">
        <f t="array" ref="L2308">_xlfn.XLOOKUP(A2308,Table3[customer_no],'Hospitalisation Details'!$D$2:$D$2344,"NOT FOUND")</f>
        <v>5</v>
      </c>
      <c r="M2308" s="33">
        <f>_xlfn.XLOOKUP(A2308,Table3[customer_no],Table3[dd/mm/yy],"NOT FOUND")</f>
        <v>34977</v>
      </c>
      <c r="N2308">
        <f>_xlfn.XLOOKUP(A2308,Table3[customer_no],Table3[age],"NOT FOUND")</f>
        <v>27</v>
      </c>
      <c r="O2308" cm="1">
        <f t="array" ref="O2308">_xlfn.XLOOKUP(A2308,Table3[customer_no],'Hospitalisation Details'!$E$2:$E$2344,"NOT FOUND")</f>
        <v>0</v>
      </c>
      <c r="P2308" t="str">
        <f>_xlfn.XLOOKUP(A2308,Table3[customer_no],Table3[hsplt_handled],"NOT FOUND")</f>
        <v>tier - 3</v>
      </c>
      <c r="Q2308" t="str">
        <f>_xlfn.XLOOKUP(A2308,Table3[customer_no],Table3[city_handled],"NOT FOUND")</f>
        <v>tier - 1</v>
      </c>
      <c r="R2308" t="str">
        <f>_xlfn.XLOOKUP(A2308,Table3[customer_no],Table3[state_id],"NOT FOUND")</f>
        <v>R1013</v>
      </c>
      <c r="S2308" s="34" cm="1">
        <f t="array" ref="S2308">_xlfn.XLOOKUP(A2308,Table3[customer_no],'Hospitalisation Details'!$F$2:$F$2344,"NOT FOUND")</f>
        <v>1033.74</v>
      </c>
      <c r="T2308" t="str">
        <f>_xlfn.XLOOKUP(A2308,Table2[Customer ID],Table2[BMI_category],"NOT FOUND")</f>
        <v>Normal Weight</v>
      </c>
      <c r="U2308" s="7">
        <f>_xlfn.XLOOKUP(A2308,Table2[Customer ID],Table2[no of surgery],"NOT FOUND")</f>
        <v>1</v>
      </c>
      <c r="V2308" t="str">
        <f>_xlfn.XLOOKUP(A2308,Table2[Customer ID],Table2[smoker_missing],"NOT FOUND")</f>
        <v>No</v>
      </c>
      <c r="W2308" t="str">
        <f t="shared" si="36"/>
        <v>Normal</v>
      </c>
      <c r="X2308" s="37">
        <f>SUM(Table5[[#This Row],[Title]:[Diabetes Level]])</f>
        <v>38064.04</v>
      </c>
    </row>
    <row r="2309" spans="1:24" x14ac:dyDescent="0.25">
      <c r="A2309" t="s">
        <v>50</v>
      </c>
      <c r="B2309" t="str">
        <f>VLOOKUP(A2309,'Customer Names'!$A$2:$E$2336,3,FALSE)</f>
        <v>Ms.</v>
      </c>
      <c r="C2309" t="str">
        <f>_xlfn.XLOOKUP(A2309,$A$2:$A$2336,'Customer Names'!$D$2:$D$2336,"NOT FOUND")</f>
        <v>Kristina</v>
      </c>
      <c r="D2309" t="str">
        <f>_xlfn.XLOOKUP(A2309,$A$2:$A$2336,'Customer Names'!$E$2:$E$2336,"NOT FOUND")</f>
        <v>Tobin</v>
      </c>
      <c r="E2309" cm="1">
        <f t="array" ref="E2309">_xlfn.XLOOKUP(A2309,$A$2:$A$2336,Table2[BMI],"NOT FOUND")</f>
        <v>15.88</v>
      </c>
      <c r="F2309" cm="1">
        <f t="array" ref="F2309">_xlfn.XLOOKUP(A2309,$A$2:$A$2336,Table2[HBA1C],"NOT FOUND")</f>
        <v>4.3600000000000003</v>
      </c>
      <c r="G2309" t="str" cm="1">
        <f t="array" ref="G2309">_xlfn.XLOOKUP(A2309,$A$2:$A$2336,Table2[Heart Issues],"NOT FOUND")</f>
        <v>No</v>
      </c>
      <c r="H2309" t="str" cm="1">
        <f t="array" ref="H2309">_xlfn.XLOOKUP(A2309,$A$2:$A$2336,Table2[Any Transplants],"NOT FOUND")</f>
        <v>No</v>
      </c>
      <c r="I2309" t="str" cm="1">
        <f t="array" ref="I2309">_xlfn.XLOOKUP(A2309,$A$2:$A$2336,Table2[Cancer history],"NOT FOUND")</f>
        <v>No</v>
      </c>
      <c r="J2309" t="str">
        <f>_xlfn.XLOOKUP(A2309,Table3[customer_no],Table3[month],"NOT FOUND")</f>
        <v>Aug</v>
      </c>
      <c r="K2309" s="7">
        <f>_xlfn.XLOOKUP(A2309,Table3[customer_no],Table3[year_average],"NOT FOUND")</f>
        <v>1999</v>
      </c>
      <c r="L2309" cm="1">
        <f t="array" ref="L2309">_xlfn.XLOOKUP(A2309,Table3[customer_no],'Hospitalisation Details'!$D$2:$D$2344,"NOT FOUND")</f>
        <v>5</v>
      </c>
      <c r="M2309" s="33">
        <f>_xlfn.XLOOKUP(A2309,Table3[customer_no],Table3[dd/mm/yy],"NOT FOUND")</f>
        <v>36377</v>
      </c>
      <c r="N2309">
        <f>_xlfn.XLOOKUP(A2309,Table3[customer_no],Table3[age],"NOT FOUND")</f>
        <v>23</v>
      </c>
      <c r="O2309" cm="1">
        <f t="array" ref="O2309">_xlfn.XLOOKUP(A2309,Table3[customer_no],'Hospitalisation Details'!$E$2:$E$2344,"NOT FOUND")</f>
        <v>0</v>
      </c>
      <c r="P2309" t="str">
        <f>_xlfn.XLOOKUP(A2309,Table3[customer_no],Table3[hsplt_handled],"NOT FOUND")</f>
        <v>tier - 3</v>
      </c>
      <c r="Q2309" t="str">
        <f>_xlfn.XLOOKUP(A2309,Table3[customer_no],Table3[city_handled],"NOT FOUND")</f>
        <v>tier - 2</v>
      </c>
      <c r="R2309" t="str">
        <f>_xlfn.XLOOKUP(A2309,Table3[customer_no],Table3[state_id],"NOT FOUND")</f>
        <v>R1013</v>
      </c>
      <c r="S2309" s="34" cm="1">
        <f t="array" ref="S2309">_xlfn.XLOOKUP(A2309,Table3[customer_no],'Hospitalisation Details'!$F$2:$F$2344,"NOT FOUND")</f>
        <v>1019</v>
      </c>
      <c r="T2309" t="str">
        <f>_xlfn.XLOOKUP(A2309,Table2[Customer ID],Table2[BMI_category],"NOT FOUND")</f>
        <v>Underweight</v>
      </c>
      <c r="U2309" s="7">
        <f>_xlfn.XLOOKUP(A2309,Table2[Customer ID],Table2[no of surgery],"NOT FOUND")</f>
        <v>0</v>
      </c>
      <c r="V2309" t="str">
        <f>_xlfn.XLOOKUP(A2309,Table2[Customer ID],Table2[smoker_missing],"NOT FOUND")</f>
        <v>No</v>
      </c>
      <c r="W2309" t="str">
        <f t="shared" si="36"/>
        <v>Normal</v>
      </c>
      <c r="X2309" s="37">
        <f>SUM(Table5[[#This Row],[Title]:[Diabetes Level]])</f>
        <v>39443.24</v>
      </c>
    </row>
    <row r="2310" spans="1:24" x14ac:dyDescent="0.25">
      <c r="A2310" t="s">
        <v>49</v>
      </c>
      <c r="B2310" t="str">
        <f>VLOOKUP(A2310,'Customer Names'!$A$2:$E$2336,3,FALSE)</f>
        <v>Ms.</v>
      </c>
      <c r="C2310" t="str">
        <f>_xlfn.XLOOKUP(A2310,$A$2:$A$2336,'Customer Names'!$D$2:$D$2336,"NOT FOUND")</f>
        <v>Kristen</v>
      </c>
      <c r="D2310" t="str">
        <f>_xlfn.XLOOKUP(A2310,$A$2:$A$2336,'Customer Names'!$E$2:$E$2336,"NOT FOUND")</f>
        <v>Pedersen</v>
      </c>
      <c r="E2310" cm="1">
        <f t="array" ref="E2310">_xlfn.XLOOKUP(A2310,$A$2:$A$2336,Table2[BMI],"NOT FOUND")</f>
        <v>20.66</v>
      </c>
      <c r="F2310" cm="1">
        <f t="array" ref="F2310">_xlfn.XLOOKUP(A2310,$A$2:$A$2336,Table2[HBA1C],"NOT FOUND")</f>
        <v>5.8</v>
      </c>
      <c r="G2310" t="str" cm="1">
        <f t="array" ref="G2310">_xlfn.XLOOKUP(A2310,$A$2:$A$2336,Table2[Heart Issues],"NOT FOUND")</f>
        <v>No</v>
      </c>
      <c r="H2310" t="str" cm="1">
        <f t="array" ref="H2310">_xlfn.XLOOKUP(A2310,$A$2:$A$2336,Table2[Any Transplants],"NOT FOUND")</f>
        <v>yes</v>
      </c>
      <c r="I2310" t="str" cm="1">
        <f t="array" ref="I2310">_xlfn.XLOOKUP(A2310,$A$2:$A$2336,Table2[Cancer history],"NOT FOUND")</f>
        <v>No</v>
      </c>
      <c r="J2310" t="str">
        <f>_xlfn.XLOOKUP(A2310,Table3[customer_no],Table3[month],"NOT FOUND")</f>
        <v>Oct</v>
      </c>
      <c r="K2310" s="7">
        <f>_xlfn.XLOOKUP(A2310,Table3[customer_no],Table3[year_average],"NOT FOUND")</f>
        <v>2000</v>
      </c>
      <c r="L2310" cm="1">
        <f t="array" ref="L2310">_xlfn.XLOOKUP(A2310,Table3[customer_no],'Hospitalisation Details'!$D$2:$D$2344,"NOT FOUND")</f>
        <v>9</v>
      </c>
      <c r="M2310" s="33">
        <f>_xlfn.XLOOKUP(A2310,Table3[customer_no],Table3[dd/mm/yy],"NOT FOUND")</f>
        <v>36808</v>
      </c>
      <c r="N2310">
        <f>_xlfn.XLOOKUP(A2310,Table3[customer_no],Table3[age],"NOT FOUND")</f>
        <v>22</v>
      </c>
      <c r="O2310" cm="1">
        <f t="array" ref="O2310">_xlfn.XLOOKUP(A2310,Table3[customer_no],'Hospitalisation Details'!$E$2:$E$2344,"NOT FOUND")</f>
        <v>0</v>
      </c>
      <c r="P2310" t="str">
        <f>_xlfn.XLOOKUP(A2310,Table3[customer_no],Table3[hsplt_handled],"NOT FOUND")</f>
        <v>tier - 3</v>
      </c>
      <c r="Q2310" t="str">
        <f>_xlfn.XLOOKUP(A2310,Table3[customer_no],Table3[city_handled],"NOT FOUND")</f>
        <v>tier - 2</v>
      </c>
      <c r="R2310" t="str">
        <f>_xlfn.XLOOKUP(A2310,Table3[customer_no],Table3[state_id],"NOT FOUND")</f>
        <v>R1013</v>
      </c>
      <c r="S2310" s="34" cm="1">
        <f t="array" ref="S2310">_xlfn.XLOOKUP(A2310,Table3[customer_no],'Hospitalisation Details'!$F$2:$F$2344,"NOT FOUND")</f>
        <v>1012</v>
      </c>
      <c r="T2310" t="str">
        <f>_xlfn.XLOOKUP(A2310,Table2[Customer ID],Table2[BMI_category],"NOT FOUND")</f>
        <v>Normal Weight</v>
      </c>
      <c r="U2310" s="7">
        <f>_xlfn.XLOOKUP(A2310,Table2[Customer ID],Table2[no of surgery],"NOT FOUND")</f>
        <v>1</v>
      </c>
      <c r="V2310" t="str">
        <f>_xlfn.XLOOKUP(A2310,Table2[Customer ID],Table2[smoker_missing],"NOT FOUND")</f>
        <v>No</v>
      </c>
      <c r="W2310" t="str">
        <f t="shared" si="36"/>
        <v>Prediabetes</v>
      </c>
      <c r="X2310" s="37">
        <f>SUM(Table5[[#This Row],[Title]:[Diabetes Level]])</f>
        <v>39878.46</v>
      </c>
    </row>
    <row r="2311" spans="1:24" x14ac:dyDescent="0.25">
      <c r="A2311" t="s">
        <v>48</v>
      </c>
      <c r="B2311" t="str">
        <f>VLOOKUP(A2311,'Customer Names'!$A$2:$E$2336,3,FALSE)</f>
        <v>Mr.</v>
      </c>
      <c r="C2311" t="str">
        <f>_xlfn.XLOOKUP(A2311,$A$2:$A$2336,'Customer Names'!$D$2:$D$2336,"NOT FOUND")</f>
        <v>Matthew</v>
      </c>
      <c r="D2311" t="str">
        <f>_xlfn.XLOOKUP(A2311,$A$2:$A$2336,'Customer Names'!$E$2:$E$2336,"NOT FOUND")</f>
        <v>Lynch</v>
      </c>
      <c r="E2311" cm="1">
        <f t="array" ref="E2311">_xlfn.XLOOKUP(A2311,$A$2:$A$2336,Table2[BMI],"NOT FOUND")</f>
        <v>20.399999999999999</v>
      </c>
      <c r="F2311" cm="1">
        <f t="array" ref="F2311">_xlfn.XLOOKUP(A2311,$A$2:$A$2336,Table2[HBA1C],"NOT FOUND")</f>
        <v>5.27</v>
      </c>
      <c r="G2311" t="str" cm="1">
        <f t="array" ref="G2311">_xlfn.XLOOKUP(A2311,$A$2:$A$2336,Table2[Heart Issues],"NOT FOUND")</f>
        <v>No</v>
      </c>
      <c r="H2311" t="str" cm="1">
        <f t="array" ref="H2311">_xlfn.XLOOKUP(A2311,$A$2:$A$2336,Table2[Any Transplants],"NOT FOUND")</f>
        <v>No</v>
      </c>
      <c r="I2311" t="str" cm="1">
        <f t="array" ref="I2311">_xlfn.XLOOKUP(A2311,$A$2:$A$2336,Table2[Cancer history],"NOT FOUND")</f>
        <v>No</v>
      </c>
      <c r="J2311" t="str">
        <f>_xlfn.XLOOKUP(A2311,Table3[customer_no],Table3[month],"NOT FOUND")</f>
        <v>Nov</v>
      </c>
      <c r="K2311" s="7">
        <f>_xlfn.XLOOKUP(A2311,Table3[customer_no],Table3[year_average],"NOT FOUND")</f>
        <v>1994</v>
      </c>
      <c r="L2311" cm="1">
        <f t="array" ref="L2311">_xlfn.XLOOKUP(A2311,Table3[customer_no],'Hospitalisation Details'!$D$2:$D$2344,"NOT FOUND")</f>
        <v>22</v>
      </c>
      <c r="M2311" s="33">
        <f>_xlfn.XLOOKUP(A2311,Table3[customer_no],Table3[dd/mm/yy],"NOT FOUND")</f>
        <v>34660</v>
      </c>
      <c r="N2311">
        <f>_xlfn.XLOOKUP(A2311,Table3[customer_no],Table3[age],"NOT FOUND")</f>
        <v>28</v>
      </c>
      <c r="O2311" cm="1">
        <f t="array" ref="O2311">_xlfn.XLOOKUP(A2311,Table3[customer_no],'Hospitalisation Details'!$E$2:$E$2344,"NOT FOUND")</f>
        <v>0</v>
      </c>
      <c r="P2311" t="str">
        <f>_xlfn.XLOOKUP(A2311,Table3[customer_no],Table3[hsplt_handled],"NOT FOUND")</f>
        <v>tier - 3</v>
      </c>
      <c r="Q2311" t="str">
        <f>_xlfn.XLOOKUP(A2311,Table3[customer_no],Table3[city_handled],"NOT FOUND")</f>
        <v>tier - 2</v>
      </c>
      <c r="R2311" t="str">
        <f>_xlfn.XLOOKUP(A2311,Table3[customer_no],Table3[state_id],"NOT FOUND")</f>
        <v>R1013</v>
      </c>
      <c r="S2311" s="34" cm="1">
        <f t="array" ref="S2311">_xlfn.XLOOKUP(A2311,Table3[customer_no],'Hospitalisation Details'!$F$2:$F$2344,"NOT FOUND")</f>
        <v>1006.65</v>
      </c>
      <c r="T2311" t="str">
        <f>_xlfn.XLOOKUP(A2311,Table2[Customer ID],Table2[BMI_category],"NOT FOUND")</f>
        <v>Normal Weight</v>
      </c>
      <c r="U2311" s="7">
        <f>_xlfn.XLOOKUP(A2311,Table2[Customer ID],Table2[no of surgery],"NOT FOUND")</f>
        <v>0</v>
      </c>
      <c r="V2311" t="str">
        <f>_xlfn.XLOOKUP(A2311,Table2[Customer ID],Table2[smoker_missing],"NOT FOUND")</f>
        <v>No</v>
      </c>
      <c r="W2311" t="str">
        <f t="shared" si="36"/>
        <v>Normal</v>
      </c>
      <c r="X2311" s="37">
        <f>SUM(Table5[[#This Row],[Title]:[Diabetes Level]])</f>
        <v>37736.32</v>
      </c>
    </row>
    <row r="2312" spans="1:24" x14ac:dyDescent="0.25">
      <c r="A2312" t="s">
        <v>47</v>
      </c>
      <c r="B2312" t="str">
        <f>VLOOKUP(A2312,'Customer Names'!$A$2:$E$2336,3,FALSE)</f>
        <v>Mrs.</v>
      </c>
      <c r="C2312" t="str">
        <f>_xlfn.XLOOKUP(A2312,$A$2:$A$2336,'Customer Names'!$D$2:$D$2336,"NOT FOUND")</f>
        <v>Kathleen</v>
      </c>
      <c r="D2312" t="str">
        <f>_xlfn.XLOOKUP(A2312,$A$2:$A$2336,'Customer Names'!$E$2:$E$2336,"NOT FOUND")</f>
        <v>Keys</v>
      </c>
      <c r="E2312" cm="1">
        <f t="array" ref="E2312">_xlfn.XLOOKUP(A2312,$A$2:$A$2336,Table2[BMI],"NOT FOUND")</f>
        <v>25.19</v>
      </c>
      <c r="F2312" cm="1">
        <f t="array" ref="F2312">_xlfn.XLOOKUP(A2312,$A$2:$A$2336,Table2[HBA1C],"NOT FOUND")</f>
        <v>5.64</v>
      </c>
      <c r="G2312" t="str" cm="1">
        <f t="array" ref="G2312">_xlfn.XLOOKUP(A2312,$A$2:$A$2336,Table2[Heart Issues],"NOT FOUND")</f>
        <v>yes</v>
      </c>
      <c r="H2312" t="str" cm="1">
        <f t="array" ref="H2312">_xlfn.XLOOKUP(A2312,$A$2:$A$2336,Table2[Any Transplants],"NOT FOUND")</f>
        <v>No</v>
      </c>
      <c r="I2312" t="str" cm="1">
        <f t="array" ref="I2312">_xlfn.XLOOKUP(A2312,$A$2:$A$2336,Table2[Cancer history],"NOT FOUND")</f>
        <v>No</v>
      </c>
      <c r="J2312" t="str">
        <f>_xlfn.XLOOKUP(A2312,Table3[customer_no],Table3[month],"NOT FOUND")</f>
        <v>Aug</v>
      </c>
      <c r="K2312" s="7">
        <f>_xlfn.XLOOKUP(A2312,Table3[customer_no],Table3[year_average],"NOT FOUND")</f>
        <v>2001</v>
      </c>
      <c r="L2312" cm="1">
        <f t="array" ref="L2312">_xlfn.XLOOKUP(A2312,Table3[customer_no],'Hospitalisation Details'!$D$2:$D$2344,"NOT FOUND")</f>
        <v>19</v>
      </c>
      <c r="M2312" s="33">
        <f>_xlfn.XLOOKUP(A2312,Table3[customer_no],Table3[dd/mm/yy],"NOT FOUND")</f>
        <v>37122</v>
      </c>
      <c r="N2312">
        <f>_xlfn.XLOOKUP(A2312,Table3[customer_no],Table3[age],"NOT FOUND")</f>
        <v>21</v>
      </c>
      <c r="O2312" cm="1">
        <f t="array" ref="O2312">_xlfn.XLOOKUP(A2312,Table3[customer_no],'Hospitalisation Details'!$E$2:$E$2344,"NOT FOUND")</f>
        <v>0</v>
      </c>
      <c r="P2312" t="str">
        <f>_xlfn.XLOOKUP(A2312,Table3[customer_no],Table3[hsplt_handled],"NOT FOUND")</f>
        <v>tier - 3</v>
      </c>
      <c r="Q2312" t="str">
        <f>_xlfn.XLOOKUP(A2312,Table3[customer_no],Table3[city_handled],"NOT FOUND")</f>
        <v>tier - 2</v>
      </c>
      <c r="R2312" t="str">
        <f>_xlfn.XLOOKUP(A2312,Table3[customer_no],Table3[state_id],"NOT FOUND")</f>
        <v>R1013</v>
      </c>
      <c r="S2312" s="34" cm="1">
        <f t="array" ref="S2312">_xlfn.XLOOKUP(A2312,Table3[customer_no],'Hospitalisation Details'!$F$2:$F$2344,"NOT FOUND")</f>
        <v>964.71</v>
      </c>
      <c r="T2312" t="str">
        <f>_xlfn.XLOOKUP(A2312,Table2[Customer ID],Table2[BMI_category],"NOT FOUND")</f>
        <v>Overweight</v>
      </c>
      <c r="U2312" s="7">
        <f>_xlfn.XLOOKUP(A2312,Table2[Customer ID],Table2[no of surgery],"NOT FOUND")</f>
        <v>0</v>
      </c>
      <c r="V2312" t="str">
        <f>_xlfn.XLOOKUP(A2312,Table2[Customer ID],Table2[smoker_missing],"NOT FOUND")</f>
        <v>No</v>
      </c>
      <c r="W2312" t="str">
        <f t="shared" si="36"/>
        <v>Normal</v>
      </c>
      <c r="X2312" s="37">
        <f>SUM(Table5[[#This Row],[Title]:[Diabetes Level]])</f>
        <v>40158.54</v>
      </c>
    </row>
    <row r="2313" spans="1:24" x14ac:dyDescent="0.25">
      <c r="A2313" t="s">
        <v>46</v>
      </c>
      <c r="B2313" t="str">
        <f>VLOOKUP(A2313,'Customer Names'!$A$2:$E$2336,3,FALSE)</f>
        <v>Ms.</v>
      </c>
      <c r="C2313" t="str">
        <f>_xlfn.XLOOKUP(A2313,$A$2:$A$2336,'Customer Names'!$D$2:$D$2336,"NOT FOUND")</f>
        <v>Lindsey</v>
      </c>
      <c r="D2313" t="str">
        <f>_xlfn.XLOOKUP(A2313,$A$2:$A$2336,'Customer Names'!$E$2:$E$2336,"NOT FOUND")</f>
        <v>Wilbur</v>
      </c>
      <c r="E2313" cm="1">
        <f t="array" ref="E2313">_xlfn.XLOOKUP(A2313,$A$2:$A$2336,Table2[BMI],"NOT FOUND")</f>
        <v>20.54</v>
      </c>
      <c r="F2313" cm="1">
        <f t="array" ref="F2313">_xlfn.XLOOKUP(A2313,$A$2:$A$2336,Table2[HBA1C],"NOT FOUND")</f>
        <v>4.2</v>
      </c>
      <c r="G2313" t="str" cm="1">
        <f t="array" ref="G2313">_xlfn.XLOOKUP(A2313,$A$2:$A$2336,Table2[Heart Issues],"NOT FOUND")</f>
        <v>yes</v>
      </c>
      <c r="H2313" t="str" cm="1">
        <f t="array" ref="H2313">_xlfn.XLOOKUP(A2313,$A$2:$A$2336,Table2[Any Transplants],"NOT FOUND")</f>
        <v>No</v>
      </c>
      <c r="I2313" t="str" cm="1">
        <f t="array" ref="I2313">_xlfn.XLOOKUP(A2313,$A$2:$A$2336,Table2[Cancer history],"NOT FOUND")</f>
        <v>No</v>
      </c>
      <c r="J2313" t="str">
        <f>_xlfn.XLOOKUP(A2313,Table3[customer_no],Table3[month],"NOT FOUND")</f>
        <v>Oct</v>
      </c>
      <c r="K2313" s="7">
        <f>_xlfn.XLOOKUP(A2313,Table3[customer_no],Table3[year_average],"NOT FOUND")</f>
        <v>1995</v>
      </c>
      <c r="L2313" cm="1">
        <f t="array" ref="L2313">_xlfn.XLOOKUP(A2313,Table3[customer_no],'Hospitalisation Details'!$D$2:$D$2344,"NOT FOUND")</f>
        <v>28</v>
      </c>
      <c r="M2313" s="33">
        <f>_xlfn.XLOOKUP(A2313,Table3[customer_no],Table3[dd/mm/yy],"NOT FOUND")</f>
        <v>35000</v>
      </c>
      <c r="N2313">
        <f>_xlfn.XLOOKUP(A2313,Table3[customer_no],Table3[age],"NOT FOUND")</f>
        <v>27</v>
      </c>
      <c r="O2313" cm="1">
        <f t="array" ref="O2313">_xlfn.XLOOKUP(A2313,Table3[customer_no],'Hospitalisation Details'!$E$2:$E$2344,"NOT FOUND")</f>
        <v>0</v>
      </c>
      <c r="P2313" t="str">
        <f>_xlfn.XLOOKUP(A2313,Table3[customer_no],Table3[hsplt_handled],"NOT FOUND")</f>
        <v>tier - 3</v>
      </c>
      <c r="Q2313" t="str">
        <f>_xlfn.XLOOKUP(A2313,Table3[customer_no],Table3[city_handled],"NOT FOUND")</f>
        <v>tier - 1</v>
      </c>
      <c r="R2313" t="str">
        <f>_xlfn.XLOOKUP(A2313,Table3[customer_no],Table3[state_id],"NOT FOUND")</f>
        <v>R1013</v>
      </c>
      <c r="S2313" s="34" cm="1">
        <f t="array" ref="S2313">_xlfn.XLOOKUP(A2313,Table3[customer_no],'Hospitalisation Details'!$F$2:$F$2344,"NOT FOUND")</f>
        <v>928.59</v>
      </c>
      <c r="T2313" t="str">
        <f>_xlfn.XLOOKUP(A2313,Table2[Customer ID],Table2[BMI_category],"NOT FOUND")</f>
        <v>Normal Weight</v>
      </c>
      <c r="U2313" s="7">
        <f>_xlfn.XLOOKUP(A2313,Table2[Customer ID],Table2[no of surgery],"NOT FOUND")</f>
        <v>1</v>
      </c>
      <c r="V2313" t="str">
        <f>_xlfn.XLOOKUP(A2313,Table2[Customer ID],Table2[smoker_missing],"NOT FOUND")</f>
        <v>No</v>
      </c>
      <c r="W2313" t="str">
        <f t="shared" si="36"/>
        <v>Normal</v>
      </c>
      <c r="X2313" s="37">
        <f>SUM(Table5[[#This Row],[Title]:[Diabetes Level]])</f>
        <v>38004.329999999994</v>
      </c>
    </row>
    <row r="2314" spans="1:24" x14ac:dyDescent="0.25">
      <c r="A2314" t="s">
        <v>45</v>
      </c>
      <c r="B2314" t="str">
        <f>VLOOKUP(A2314,'Customer Names'!$A$2:$E$2336,3,FALSE)</f>
        <v>Mr.</v>
      </c>
      <c r="C2314" t="str">
        <f>_xlfn.XLOOKUP(A2314,$A$2:$A$2336,'Customer Names'!$D$2:$D$2336,"NOT FOUND")</f>
        <v>Robert</v>
      </c>
      <c r="D2314" t="str">
        <f>_xlfn.XLOOKUP(A2314,$A$2:$A$2336,'Customer Names'!$E$2:$E$2336,"NOT FOUND")</f>
        <v>Ditota</v>
      </c>
      <c r="E2314" cm="1">
        <f t="array" ref="E2314">_xlfn.XLOOKUP(A2314,$A$2:$A$2336,Table2[BMI],"NOT FOUND")</f>
        <v>20.13</v>
      </c>
      <c r="F2314" cm="1">
        <f t="array" ref="F2314">_xlfn.XLOOKUP(A2314,$A$2:$A$2336,Table2[HBA1C],"NOT FOUND")</f>
        <v>5.42</v>
      </c>
      <c r="G2314" t="str" cm="1">
        <f t="array" ref="G2314">_xlfn.XLOOKUP(A2314,$A$2:$A$2336,Table2[Heart Issues],"NOT FOUND")</f>
        <v>No</v>
      </c>
      <c r="H2314" t="str" cm="1">
        <f t="array" ref="H2314">_xlfn.XLOOKUP(A2314,$A$2:$A$2336,Table2[Any Transplants],"NOT FOUND")</f>
        <v>No</v>
      </c>
      <c r="I2314" t="str" cm="1">
        <f t="array" ref="I2314">_xlfn.XLOOKUP(A2314,$A$2:$A$2336,Table2[Cancer history],"NOT FOUND")</f>
        <v>No</v>
      </c>
      <c r="J2314" t="str">
        <f>_xlfn.XLOOKUP(A2314,Table3[customer_no],Table3[month],"NOT FOUND")</f>
        <v>Oct</v>
      </c>
      <c r="K2314" s="7">
        <f>_xlfn.XLOOKUP(A2314,Table3[customer_no],Table3[year_average],"NOT FOUND")</f>
        <v>1994</v>
      </c>
      <c r="L2314" cm="1">
        <f t="array" ref="L2314">_xlfn.XLOOKUP(A2314,Table3[customer_no],'Hospitalisation Details'!$D$2:$D$2344,"NOT FOUND")</f>
        <v>30</v>
      </c>
      <c r="M2314" s="33">
        <f>_xlfn.XLOOKUP(A2314,Table3[customer_no],Table3[dd/mm/yy],"NOT FOUND")</f>
        <v>34637</v>
      </c>
      <c r="N2314">
        <f>_xlfn.XLOOKUP(A2314,Table3[customer_no],Table3[age],"NOT FOUND")</f>
        <v>28</v>
      </c>
      <c r="O2314" cm="1">
        <f t="array" ref="O2314">_xlfn.XLOOKUP(A2314,Table3[customer_no],'Hospitalisation Details'!$E$2:$E$2344,"NOT FOUND")</f>
        <v>0</v>
      </c>
      <c r="P2314" t="str">
        <f>_xlfn.XLOOKUP(A2314,Table3[customer_no],Table3[hsplt_handled],"NOT FOUND")</f>
        <v>tier - 3</v>
      </c>
      <c r="Q2314" t="str">
        <f>_xlfn.XLOOKUP(A2314,Table3[customer_no],Table3[city_handled],"NOT FOUND")</f>
        <v>tier - 1</v>
      </c>
      <c r="R2314" t="str">
        <f>_xlfn.XLOOKUP(A2314,Table3[customer_no],Table3[state_id],"NOT FOUND")</f>
        <v>R1013</v>
      </c>
      <c r="S2314" s="34" cm="1">
        <f t="array" ref="S2314">_xlfn.XLOOKUP(A2314,Table3[customer_no],'Hospitalisation Details'!$F$2:$F$2344,"NOT FOUND")</f>
        <v>915.07</v>
      </c>
      <c r="T2314" t="str">
        <f>_xlfn.XLOOKUP(A2314,Table2[Customer ID],Table2[BMI_category],"NOT FOUND")</f>
        <v>Normal Weight</v>
      </c>
      <c r="U2314" s="7">
        <f>_xlfn.XLOOKUP(A2314,Table2[Customer ID],Table2[no of surgery],"NOT FOUND")</f>
        <v>0</v>
      </c>
      <c r="V2314" t="str">
        <f>_xlfn.XLOOKUP(A2314,Table2[Customer ID],Table2[smoker_missing],"NOT FOUND")</f>
        <v>No</v>
      </c>
      <c r="W2314" t="str">
        <f t="shared" si="36"/>
        <v>Normal</v>
      </c>
      <c r="X2314" s="37">
        <f>SUM(Table5[[#This Row],[Title]:[Diabetes Level]])</f>
        <v>37629.620000000003</v>
      </c>
    </row>
    <row r="2315" spans="1:24" x14ac:dyDescent="0.25">
      <c r="A2315" t="s">
        <v>44</v>
      </c>
      <c r="B2315" t="str">
        <f>VLOOKUP(A2315,'Customer Names'!$A$2:$E$2336,3,FALSE)</f>
        <v>Ms.</v>
      </c>
      <c r="C2315" t="str">
        <f>_xlfn.XLOOKUP(A2315,$A$2:$A$2336,'Customer Names'!$D$2:$D$2336,"NOT FOUND")</f>
        <v>Sarah E.</v>
      </c>
      <c r="D2315" t="str">
        <f>_xlfn.XLOOKUP(A2315,$A$2:$A$2336,'Customer Names'!$E$2:$E$2336,"NOT FOUND")</f>
        <v>Horbol</v>
      </c>
      <c r="E2315" cm="1">
        <f t="array" ref="E2315">_xlfn.XLOOKUP(A2315,$A$2:$A$2336,Table2[BMI],"NOT FOUND")</f>
        <v>18.93</v>
      </c>
      <c r="F2315" cm="1">
        <f t="array" ref="F2315">_xlfn.XLOOKUP(A2315,$A$2:$A$2336,Table2[HBA1C],"NOT FOUND")</f>
        <v>6.11</v>
      </c>
      <c r="G2315" t="str" cm="1">
        <f t="array" ref="G2315">_xlfn.XLOOKUP(A2315,$A$2:$A$2336,Table2[Heart Issues],"NOT FOUND")</f>
        <v>No</v>
      </c>
      <c r="H2315" t="str" cm="1">
        <f t="array" ref="H2315">_xlfn.XLOOKUP(A2315,$A$2:$A$2336,Table2[Any Transplants],"NOT FOUND")</f>
        <v>No</v>
      </c>
      <c r="I2315" t="str" cm="1">
        <f t="array" ref="I2315">_xlfn.XLOOKUP(A2315,$A$2:$A$2336,Table2[Cancer history],"NOT FOUND")</f>
        <v>Yes</v>
      </c>
      <c r="J2315" t="str">
        <f>_xlfn.XLOOKUP(A2315,Table3[customer_no],Table3[month],"NOT FOUND")</f>
        <v>Nov</v>
      </c>
      <c r="K2315" s="7">
        <f>_xlfn.XLOOKUP(A2315,Table3[customer_no],Table3[year_average],"NOT FOUND")</f>
        <v>1993</v>
      </c>
      <c r="L2315" cm="1">
        <f t="array" ref="L2315">_xlfn.XLOOKUP(A2315,Table3[customer_no],'Hospitalisation Details'!$D$2:$D$2344,"NOT FOUND")</f>
        <v>27</v>
      </c>
      <c r="M2315" s="33">
        <f>_xlfn.XLOOKUP(A2315,Table3[customer_no],Table3[dd/mm/yy],"NOT FOUND")</f>
        <v>34300</v>
      </c>
      <c r="N2315">
        <f>_xlfn.XLOOKUP(A2315,Table3[customer_no],Table3[age],"NOT FOUND")</f>
        <v>29</v>
      </c>
      <c r="O2315" cm="1">
        <f t="array" ref="O2315">_xlfn.XLOOKUP(A2315,Table3[customer_no],'Hospitalisation Details'!$E$2:$E$2344,"NOT FOUND")</f>
        <v>0</v>
      </c>
      <c r="P2315" t="str">
        <f>_xlfn.XLOOKUP(A2315,Table3[customer_no],Table3[hsplt_handled],"NOT FOUND")</f>
        <v>tier - 3</v>
      </c>
      <c r="Q2315" t="str">
        <f>_xlfn.XLOOKUP(A2315,Table3[customer_no],Table3[city_handled],"NOT FOUND")</f>
        <v>tier - 1</v>
      </c>
      <c r="R2315" t="str">
        <f>_xlfn.XLOOKUP(A2315,Table3[customer_no],Table3[state_id],"NOT FOUND")</f>
        <v>R1013</v>
      </c>
      <c r="S2315" s="34" cm="1">
        <f t="array" ref="S2315">_xlfn.XLOOKUP(A2315,Table3[customer_no],'Hospitalisation Details'!$F$2:$F$2344,"NOT FOUND")</f>
        <v>896.21</v>
      </c>
      <c r="T2315" t="str">
        <f>_xlfn.XLOOKUP(A2315,Table2[Customer ID],Table2[BMI_category],"NOT FOUND")</f>
        <v>Normal Weight</v>
      </c>
      <c r="U2315" s="7">
        <f>_xlfn.XLOOKUP(A2315,Table2[Customer ID],Table2[no of surgery],"NOT FOUND")</f>
        <v>1</v>
      </c>
      <c r="V2315" t="str">
        <f>_xlfn.XLOOKUP(A2315,Table2[Customer ID],Table2[smoker_missing],"NOT FOUND")</f>
        <v>No</v>
      </c>
      <c r="W2315" t="str">
        <f t="shared" si="36"/>
        <v>Prediabetes</v>
      </c>
      <c r="X2315" s="37">
        <f>SUM(Table5[[#This Row],[Title]:[Diabetes Level]])</f>
        <v>37271.25</v>
      </c>
    </row>
    <row r="2316" spans="1:24" x14ac:dyDescent="0.25">
      <c r="A2316" t="s">
        <v>43</v>
      </c>
      <c r="B2316" t="str">
        <f>VLOOKUP(A2316,'Customer Names'!$A$2:$E$2336,3,FALSE)</f>
        <v>Ms.</v>
      </c>
      <c r="C2316" t="str">
        <f>_xlfn.XLOOKUP(A2316,$A$2:$A$2336,'Customer Names'!$D$2:$D$2336,"NOT FOUND")</f>
        <v>Flannery</v>
      </c>
      <c r="D2316" t="str">
        <f>_xlfn.XLOOKUP(A2316,$A$2:$A$2336,'Customer Names'!$E$2:$E$2336,"NOT FOUND")</f>
        <v>O'Rourke</v>
      </c>
      <c r="E2316" cm="1">
        <f t="array" ref="E2316">_xlfn.XLOOKUP(A2316,$A$2:$A$2336,Table2[BMI],"NOT FOUND")</f>
        <v>24.14</v>
      </c>
      <c r="F2316" cm="1">
        <f t="array" ref="F2316">_xlfn.XLOOKUP(A2316,$A$2:$A$2336,Table2[HBA1C],"NOT FOUND")</f>
        <v>5.29</v>
      </c>
      <c r="G2316" t="str" cm="1">
        <f t="array" ref="G2316">_xlfn.XLOOKUP(A2316,$A$2:$A$2336,Table2[Heart Issues],"NOT FOUND")</f>
        <v>No</v>
      </c>
      <c r="H2316" t="str" cm="1">
        <f t="array" ref="H2316">_xlfn.XLOOKUP(A2316,$A$2:$A$2336,Table2[Any Transplants],"NOT FOUND")</f>
        <v>yes</v>
      </c>
      <c r="I2316" t="str" cm="1">
        <f t="array" ref="I2316">_xlfn.XLOOKUP(A2316,$A$2:$A$2336,Table2[Cancer history],"NOT FOUND")</f>
        <v>No</v>
      </c>
      <c r="J2316" t="str">
        <f>_xlfn.XLOOKUP(A2316,Table3[customer_no],Table3[month],"NOT FOUND")</f>
        <v>Nov</v>
      </c>
      <c r="K2316" s="7">
        <f>_xlfn.XLOOKUP(A2316,Table3[customer_no],Table3[year_average],"NOT FOUND")</f>
        <v>2000</v>
      </c>
      <c r="L2316" cm="1">
        <f t="array" ref="L2316">_xlfn.XLOOKUP(A2316,Table3[customer_no],'Hospitalisation Details'!$D$2:$D$2344,"NOT FOUND")</f>
        <v>18</v>
      </c>
      <c r="M2316" s="33">
        <f>_xlfn.XLOOKUP(A2316,Table3[customer_no],Table3[dd/mm/yy],"NOT FOUND")</f>
        <v>36848</v>
      </c>
      <c r="N2316">
        <f>_xlfn.XLOOKUP(A2316,Table3[customer_no],Table3[age],"NOT FOUND")</f>
        <v>22</v>
      </c>
      <c r="O2316" cm="1">
        <f t="array" ref="O2316">_xlfn.XLOOKUP(A2316,Table3[customer_no],'Hospitalisation Details'!$E$2:$E$2344,"NOT FOUND")</f>
        <v>0</v>
      </c>
      <c r="P2316" t="str">
        <f>_xlfn.XLOOKUP(A2316,Table3[customer_no],Table3[hsplt_handled],"NOT FOUND")</f>
        <v>tier - 3</v>
      </c>
      <c r="Q2316" t="str">
        <f>_xlfn.XLOOKUP(A2316,Table3[customer_no],Table3[city_handled],"NOT FOUND")</f>
        <v>tier - 1</v>
      </c>
      <c r="R2316" t="str">
        <f>_xlfn.XLOOKUP(A2316,Table3[customer_no],Table3[state_id],"NOT FOUND")</f>
        <v>R1013</v>
      </c>
      <c r="S2316" s="34" cm="1">
        <f t="array" ref="S2316">_xlfn.XLOOKUP(A2316,Table3[customer_no],'Hospitalisation Details'!$F$2:$F$2344,"NOT FOUND")</f>
        <v>865.41</v>
      </c>
      <c r="T2316" t="str">
        <f>_xlfn.XLOOKUP(A2316,Table2[Customer ID],Table2[BMI_category],"NOT FOUND")</f>
        <v>Normal Weight</v>
      </c>
      <c r="U2316" s="7">
        <f>_xlfn.XLOOKUP(A2316,Table2[Customer ID],Table2[no of surgery],"NOT FOUND")</f>
        <v>1</v>
      </c>
      <c r="V2316" t="str">
        <f>_xlfn.XLOOKUP(A2316,Table2[Customer ID],Table2[smoker_missing],"NOT FOUND")</f>
        <v>No</v>
      </c>
      <c r="W2316" t="str">
        <f t="shared" si="36"/>
        <v>Normal</v>
      </c>
      <c r="X2316" s="37">
        <f>SUM(Table5[[#This Row],[Title]:[Diabetes Level]])</f>
        <v>39783.840000000004</v>
      </c>
    </row>
    <row r="2317" spans="1:24" x14ac:dyDescent="0.25">
      <c r="A2317" t="s">
        <v>41</v>
      </c>
      <c r="B2317" t="str">
        <f>VLOOKUP(A2317,'Customer Names'!$A$2:$E$2336,3,FALSE)</f>
        <v>Mr.</v>
      </c>
      <c r="C2317" t="str">
        <f>_xlfn.XLOOKUP(A2317,$A$2:$A$2336,'Customer Names'!$D$2:$D$2336,"NOT FOUND")</f>
        <v>John T</v>
      </c>
      <c r="D2317" t="str">
        <f>_xlfn.XLOOKUP(A2317,$A$2:$A$2336,'Customer Names'!$E$2:$E$2336,"NOT FOUND")</f>
        <v>Williams</v>
      </c>
      <c r="E2317" cm="1">
        <f t="array" ref="E2317">_xlfn.XLOOKUP(A2317,$A$2:$A$2336,Table2[BMI],"NOT FOUND")</f>
        <v>25.03</v>
      </c>
      <c r="F2317" cm="1">
        <f t="array" ref="F2317">_xlfn.XLOOKUP(A2317,$A$2:$A$2336,Table2[HBA1C],"NOT FOUND")</f>
        <v>5.91</v>
      </c>
      <c r="G2317" t="str" cm="1">
        <f t="array" ref="G2317">_xlfn.XLOOKUP(A2317,$A$2:$A$2336,Table2[Heart Issues],"NOT FOUND")</f>
        <v>No</v>
      </c>
      <c r="H2317" t="str" cm="1">
        <f t="array" ref="H2317">_xlfn.XLOOKUP(A2317,$A$2:$A$2336,Table2[Any Transplants],"NOT FOUND")</f>
        <v>yes</v>
      </c>
      <c r="I2317" t="str" cm="1">
        <f t="array" ref="I2317">_xlfn.XLOOKUP(A2317,$A$2:$A$2336,Table2[Cancer history],"NOT FOUND")</f>
        <v>No</v>
      </c>
      <c r="J2317" t="str">
        <f>_xlfn.XLOOKUP(A2317,Table3[customer_no],Table3[month],"NOT FOUND")</f>
        <v>Oct</v>
      </c>
      <c r="K2317" s="7">
        <f>_xlfn.XLOOKUP(A2317,Table3[customer_no],Table3[year_average],"NOT FOUND")</f>
        <v>2004</v>
      </c>
      <c r="L2317" cm="1">
        <f t="array" ref="L2317">_xlfn.XLOOKUP(A2317,Table3[customer_no],'Hospitalisation Details'!$D$2:$D$2344,"NOT FOUND")</f>
        <v>7</v>
      </c>
      <c r="M2317" s="33">
        <f>_xlfn.XLOOKUP(A2317,Table3[customer_no],Table3[dd/mm/yy],"NOT FOUND")</f>
        <v>38267</v>
      </c>
      <c r="N2317">
        <f>_xlfn.XLOOKUP(A2317,Table3[customer_no],Table3[age],"NOT FOUND")</f>
        <v>18</v>
      </c>
      <c r="O2317" cm="1">
        <f t="array" ref="O2317">_xlfn.XLOOKUP(A2317,Table3[customer_no],'Hospitalisation Details'!$E$2:$E$2344,"NOT FOUND")</f>
        <v>0</v>
      </c>
      <c r="P2317" t="str">
        <f>_xlfn.XLOOKUP(A2317,Table3[customer_no],Table3[hsplt_handled],"NOT FOUND")</f>
        <v>tier - 3</v>
      </c>
      <c r="Q2317" t="str">
        <f>_xlfn.XLOOKUP(A2317,Table3[customer_no],Table3[city_handled],"NOT FOUND")</f>
        <v>tier - 2</v>
      </c>
      <c r="R2317" t="str">
        <f>_xlfn.XLOOKUP(A2317,Table3[customer_no],Table3[state_id],"NOT FOUND")</f>
        <v>R1011</v>
      </c>
      <c r="S2317" s="34" cm="1">
        <f t="array" ref="S2317">_xlfn.XLOOKUP(A2317,Table3[customer_no],'Hospitalisation Details'!$F$2:$F$2344,"NOT FOUND")</f>
        <v>830.52</v>
      </c>
      <c r="T2317" t="str">
        <f>_xlfn.XLOOKUP(A2317,Table2[Customer ID],Table2[BMI_category],"NOT FOUND")</f>
        <v>Overweight</v>
      </c>
      <c r="U2317" s="7">
        <f>_xlfn.XLOOKUP(A2317,Table2[Customer ID],Table2[no of surgery],"NOT FOUND")</f>
        <v>1</v>
      </c>
      <c r="V2317" t="str">
        <f>_xlfn.XLOOKUP(A2317,Table2[Customer ID],Table2[smoker_missing],"NOT FOUND")</f>
        <v>No</v>
      </c>
      <c r="W2317" t="str">
        <f t="shared" si="36"/>
        <v>Prediabetes</v>
      </c>
      <c r="X2317" s="37">
        <f>SUM(Table5[[#This Row],[Title]:[Diabetes Level]])</f>
        <v>41158.46</v>
      </c>
    </row>
    <row r="2318" spans="1:24" x14ac:dyDescent="0.25">
      <c r="A2318" t="s">
        <v>40</v>
      </c>
      <c r="B2318" t="str">
        <f>VLOOKUP(A2318,'Customer Names'!$A$2:$E$2336,3,FALSE)</f>
        <v>Mr.</v>
      </c>
      <c r="C2318" t="str">
        <f>_xlfn.XLOOKUP(A2318,$A$2:$A$2336,'Customer Names'!$D$2:$D$2336,"NOT FOUND")</f>
        <v>Koji</v>
      </c>
      <c r="D2318" t="str">
        <f>_xlfn.XLOOKUP(A2318,$A$2:$A$2336,'Customer Names'!$E$2:$E$2336,"NOT FOUND")</f>
        <v>Murakami</v>
      </c>
      <c r="E2318" cm="1">
        <f t="array" ref="E2318">_xlfn.XLOOKUP(A2318,$A$2:$A$2336,Table2[BMI],"NOT FOUND")</f>
        <v>20.47</v>
      </c>
      <c r="F2318" cm="1">
        <f t="array" ref="F2318">_xlfn.XLOOKUP(A2318,$A$2:$A$2336,Table2[HBA1C],"NOT FOUND")</f>
        <v>5.81</v>
      </c>
      <c r="G2318" t="str" cm="1">
        <f t="array" ref="G2318">_xlfn.XLOOKUP(A2318,$A$2:$A$2336,Table2[Heart Issues],"NOT FOUND")</f>
        <v>yes</v>
      </c>
      <c r="H2318" t="str" cm="1">
        <f t="array" ref="H2318">_xlfn.XLOOKUP(A2318,$A$2:$A$2336,Table2[Any Transplants],"NOT FOUND")</f>
        <v>No</v>
      </c>
      <c r="I2318" t="str" cm="1">
        <f t="array" ref="I2318">_xlfn.XLOOKUP(A2318,$A$2:$A$2336,Table2[Cancer history],"NOT FOUND")</f>
        <v>No</v>
      </c>
      <c r="J2318" t="str">
        <f>_xlfn.XLOOKUP(A2318,Table3[customer_no],Table3[month],"NOT FOUND")</f>
        <v>Dec</v>
      </c>
      <c r="K2318" s="7">
        <f>_xlfn.XLOOKUP(A2318,Table3[customer_no],Table3[year_average],"NOT FOUND")</f>
        <v>1995</v>
      </c>
      <c r="L2318" cm="1">
        <f t="array" ref="L2318">_xlfn.XLOOKUP(A2318,Table3[customer_no],'Hospitalisation Details'!$D$2:$D$2344,"NOT FOUND")</f>
        <v>7</v>
      </c>
      <c r="M2318" s="33">
        <f>_xlfn.XLOOKUP(A2318,Table3[customer_no],Table3[dd/mm/yy],"NOT FOUND")</f>
        <v>35040</v>
      </c>
      <c r="N2318">
        <f>_xlfn.XLOOKUP(A2318,Table3[customer_no],Table3[age],"NOT FOUND")</f>
        <v>27</v>
      </c>
      <c r="O2318" cm="1">
        <f t="array" ref="O2318">_xlfn.XLOOKUP(A2318,Table3[customer_no],'Hospitalisation Details'!$E$2:$E$2344,"NOT FOUND")</f>
        <v>0</v>
      </c>
      <c r="P2318" t="str">
        <f>_xlfn.XLOOKUP(A2318,Table3[customer_no],Table3[hsplt_handled],"NOT FOUND")</f>
        <v>tier - 3</v>
      </c>
      <c r="Q2318" t="str">
        <f>_xlfn.XLOOKUP(A2318,Table3[customer_no],Table3[city_handled],"NOT FOUND")</f>
        <v>tier - 2</v>
      </c>
      <c r="R2318" t="str">
        <f>_xlfn.XLOOKUP(A2318,Table3[customer_no],Table3[state_id],"NOT FOUND")</f>
        <v>R1013</v>
      </c>
      <c r="S2318" s="34" cm="1">
        <f t="array" ref="S2318">_xlfn.XLOOKUP(A2318,Table3[customer_no],'Hospitalisation Details'!$F$2:$F$2344,"NOT FOUND")</f>
        <v>773.54</v>
      </c>
      <c r="T2318" t="str">
        <f>_xlfn.XLOOKUP(A2318,Table2[Customer ID],Table2[BMI_category],"NOT FOUND")</f>
        <v>Normal Weight</v>
      </c>
      <c r="U2318" s="7">
        <f>_xlfn.XLOOKUP(A2318,Table2[Customer ID],Table2[no of surgery],"NOT FOUND")</f>
        <v>1</v>
      </c>
      <c r="V2318" t="str">
        <f>_xlfn.XLOOKUP(A2318,Table2[Customer ID],Table2[smoker_missing],"NOT FOUND")</f>
        <v>No</v>
      </c>
      <c r="W2318" t="str">
        <f t="shared" si="36"/>
        <v>Prediabetes</v>
      </c>
      <c r="X2318" s="37">
        <f>SUM(Table5[[#This Row],[Title]:[Diabetes Level]])</f>
        <v>37869.82</v>
      </c>
    </row>
    <row r="2319" spans="1:24" x14ac:dyDescent="0.25">
      <c r="A2319" t="s">
        <v>39</v>
      </c>
      <c r="B2319" t="str">
        <f>VLOOKUP(A2319,'Customer Names'!$A$2:$E$2336,3,FALSE)</f>
        <v>Ms.</v>
      </c>
      <c r="C2319" t="str">
        <f>_xlfn.XLOOKUP(A2319,$A$2:$A$2336,'Customer Names'!$D$2:$D$2336,"NOT FOUND")</f>
        <v>Candice M</v>
      </c>
      <c r="D2319" t="str">
        <f>_xlfn.XLOOKUP(A2319,$A$2:$A$2336,'Customer Names'!$E$2:$E$2336,"NOT FOUND")</f>
        <v>Gagnon</v>
      </c>
      <c r="E2319" cm="1">
        <f t="array" ref="E2319">_xlfn.XLOOKUP(A2319,$A$2:$A$2336,Table2[BMI],"NOT FOUND")</f>
        <v>18.82</v>
      </c>
      <c r="F2319" cm="1">
        <f t="array" ref="F2319">_xlfn.XLOOKUP(A2319,$A$2:$A$2336,Table2[HBA1C],"NOT FOUND")</f>
        <v>5.51</v>
      </c>
      <c r="G2319" t="str" cm="1">
        <f t="array" ref="G2319">_xlfn.XLOOKUP(A2319,$A$2:$A$2336,Table2[Heart Issues],"NOT FOUND")</f>
        <v>yes</v>
      </c>
      <c r="H2319" t="str" cm="1">
        <f t="array" ref="H2319">_xlfn.XLOOKUP(A2319,$A$2:$A$2336,Table2[Any Transplants],"NOT FOUND")</f>
        <v>No</v>
      </c>
      <c r="I2319" t="str" cm="1">
        <f t="array" ref="I2319">_xlfn.XLOOKUP(A2319,$A$2:$A$2336,Table2[Cancer history],"NOT FOUND")</f>
        <v>No</v>
      </c>
      <c r="J2319" t="str">
        <f>_xlfn.XLOOKUP(A2319,Table3[customer_no],Table3[month],"NOT FOUND")</f>
        <v>Sep</v>
      </c>
      <c r="K2319" s="7">
        <f>_xlfn.XLOOKUP(A2319,Table3[customer_no],Table3[year_average],"NOT FOUND")</f>
        <v>1996</v>
      </c>
      <c r="L2319" cm="1">
        <f t="array" ref="L2319">_xlfn.XLOOKUP(A2319,Table3[customer_no],'Hospitalisation Details'!$D$2:$D$2344,"NOT FOUND")</f>
        <v>18</v>
      </c>
      <c r="M2319" s="33">
        <f>_xlfn.XLOOKUP(A2319,Table3[customer_no],Table3[dd/mm/yy],"NOT FOUND")</f>
        <v>35326</v>
      </c>
      <c r="N2319">
        <f>_xlfn.XLOOKUP(A2319,Table3[customer_no],Table3[age],"NOT FOUND")</f>
        <v>26</v>
      </c>
      <c r="O2319" cm="1">
        <f t="array" ref="O2319">_xlfn.XLOOKUP(A2319,Table3[customer_no],'Hospitalisation Details'!$E$2:$E$2344,"NOT FOUND")</f>
        <v>0</v>
      </c>
      <c r="P2319" t="str">
        <f>_xlfn.XLOOKUP(A2319,Table3[customer_no],Table3[hsplt_handled],"NOT FOUND")</f>
        <v>tier - 3</v>
      </c>
      <c r="Q2319" t="str">
        <f>_xlfn.XLOOKUP(A2319,Table3[customer_no],Table3[city_handled],"NOT FOUND")</f>
        <v>tier - 2</v>
      </c>
      <c r="R2319" t="str">
        <f>_xlfn.XLOOKUP(A2319,Table3[customer_no],Table3[state_id],"NOT FOUND")</f>
        <v>R1012</v>
      </c>
      <c r="S2319" s="34" cm="1">
        <f t="array" ref="S2319">_xlfn.XLOOKUP(A2319,Table3[customer_no],'Hospitalisation Details'!$F$2:$F$2344,"NOT FOUND")</f>
        <v>770.38</v>
      </c>
      <c r="T2319" t="str">
        <f>_xlfn.XLOOKUP(A2319,Table2[Customer ID],Table2[BMI_category],"NOT FOUND")</f>
        <v>Normal Weight</v>
      </c>
      <c r="U2319" s="7">
        <f>_xlfn.XLOOKUP(A2319,Table2[Customer ID],Table2[no of surgery],"NOT FOUND")</f>
        <v>0</v>
      </c>
      <c r="V2319" t="str">
        <f>_xlfn.XLOOKUP(A2319,Table2[Customer ID],Table2[smoker_missing],"NOT FOUND")</f>
        <v>No</v>
      </c>
      <c r="W2319" t="str">
        <f t="shared" si="36"/>
        <v>Normal</v>
      </c>
      <c r="X2319" s="37">
        <f>SUM(Table5[[#This Row],[Title]:[Diabetes Level]])</f>
        <v>38160.71</v>
      </c>
    </row>
    <row r="2320" spans="1:24" x14ac:dyDescent="0.25">
      <c r="A2320" t="s">
        <v>38</v>
      </c>
      <c r="B2320" t="str">
        <f>VLOOKUP(A2320,'Customer Names'!$A$2:$E$2336,3,FALSE)</f>
        <v>Mr.</v>
      </c>
      <c r="C2320" t="str">
        <f>_xlfn.XLOOKUP(A2320,$A$2:$A$2336,'Customer Names'!$D$2:$D$2336,"NOT FOUND")</f>
        <v>Theodore A.</v>
      </c>
      <c r="D2320" t="str">
        <f>_xlfn.XLOOKUP(A2320,$A$2:$A$2336,'Customer Names'!$E$2:$E$2336,"NOT FOUND")</f>
        <v>Petermann</v>
      </c>
      <c r="E2320" cm="1">
        <f t="array" ref="E2320">_xlfn.XLOOKUP(A2320,$A$2:$A$2336,Table2[BMI],"NOT FOUND")</f>
        <v>17.079999999999998</v>
      </c>
      <c r="F2320" cm="1">
        <f t="array" ref="F2320">_xlfn.XLOOKUP(A2320,$A$2:$A$2336,Table2[HBA1C],"NOT FOUND")</f>
        <v>5.73</v>
      </c>
      <c r="G2320" t="str" cm="1">
        <f t="array" ref="G2320">_xlfn.XLOOKUP(A2320,$A$2:$A$2336,Table2[Heart Issues],"NOT FOUND")</f>
        <v>No</v>
      </c>
      <c r="H2320" t="str" cm="1">
        <f t="array" ref="H2320">_xlfn.XLOOKUP(A2320,$A$2:$A$2336,Table2[Any Transplants],"NOT FOUND")</f>
        <v>No</v>
      </c>
      <c r="I2320" t="str" cm="1">
        <f t="array" ref="I2320">_xlfn.XLOOKUP(A2320,$A$2:$A$2336,Table2[Cancer history],"NOT FOUND")</f>
        <v>Yes</v>
      </c>
      <c r="J2320" t="str">
        <f>_xlfn.XLOOKUP(A2320,Table3[customer_no],Table3[month],"NOT FOUND")</f>
        <v>Jun</v>
      </c>
      <c r="K2320" s="7">
        <f>_xlfn.XLOOKUP(A2320,Table3[customer_no],Table3[year_average],"NOT FOUND")</f>
        <v>1993</v>
      </c>
      <c r="L2320" cm="1">
        <f t="array" ref="L2320">_xlfn.XLOOKUP(A2320,Table3[customer_no],'Hospitalisation Details'!$D$2:$D$2344,"NOT FOUND")</f>
        <v>28</v>
      </c>
      <c r="M2320" s="33">
        <f>_xlfn.XLOOKUP(A2320,Table3[customer_no],Table3[dd/mm/yy],"NOT FOUND")</f>
        <v>34148</v>
      </c>
      <c r="N2320">
        <f>_xlfn.XLOOKUP(A2320,Table3[customer_no],Table3[age],"NOT FOUND")</f>
        <v>29</v>
      </c>
      <c r="O2320" cm="1">
        <f t="array" ref="O2320">_xlfn.XLOOKUP(A2320,Table3[customer_no],'Hospitalisation Details'!$E$2:$E$2344,"NOT FOUND")</f>
        <v>0</v>
      </c>
      <c r="P2320" t="str">
        <f>_xlfn.XLOOKUP(A2320,Table3[customer_no],Table3[hsplt_handled],"NOT FOUND")</f>
        <v>tier - 3</v>
      </c>
      <c r="Q2320" t="str">
        <f>_xlfn.XLOOKUP(A2320,Table3[customer_no],Table3[city_handled],"NOT FOUND")</f>
        <v>tier - 3</v>
      </c>
      <c r="R2320" t="str">
        <f>_xlfn.XLOOKUP(A2320,Table3[customer_no],Table3[state_id],"NOT FOUND")</f>
        <v>R1013</v>
      </c>
      <c r="S2320" s="34" cm="1">
        <f t="array" ref="S2320">_xlfn.XLOOKUP(A2320,Table3[customer_no],'Hospitalisation Details'!$F$2:$F$2344,"NOT FOUND")</f>
        <v>770</v>
      </c>
      <c r="T2320" t="str">
        <f>_xlfn.XLOOKUP(A2320,Table2[Customer ID],Table2[BMI_category],"NOT FOUND")</f>
        <v>Underweight</v>
      </c>
      <c r="U2320" s="7">
        <f>_xlfn.XLOOKUP(A2320,Table2[Customer ID],Table2[no of surgery],"NOT FOUND")</f>
        <v>1</v>
      </c>
      <c r="V2320" t="str">
        <f>_xlfn.XLOOKUP(A2320,Table2[Customer ID],Table2[smoker_missing],"NOT FOUND")</f>
        <v>No</v>
      </c>
      <c r="W2320" t="str">
        <f t="shared" si="36"/>
        <v>Prediabetes</v>
      </c>
      <c r="X2320" s="37">
        <f>SUM(Table5[[#This Row],[Title]:[Diabetes Level]])</f>
        <v>36991.81</v>
      </c>
    </row>
    <row r="2321" spans="1:24" x14ac:dyDescent="0.25">
      <c r="A2321" t="s">
        <v>36</v>
      </c>
      <c r="B2321" t="str">
        <f>VLOOKUP(A2321,'Customer Names'!$A$2:$E$2336,3,FALSE)</f>
        <v>Ms.</v>
      </c>
      <c r="C2321" t="str">
        <f>_xlfn.XLOOKUP(A2321,$A$2:$A$2336,'Customer Names'!$D$2:$D$2336,"NOT FOUND")</f>
        <v>Lindy</v>
      </c>
      <c r="D2321" t="str">
        <f>_xlfn.XLOOKUP(A2321,$A$2:$A$2336,'Customer Names'!$E$2:$E$2336,"NOT FOUND")</f>
        <v>Graves - Rostro</v>
      </c>
      <c r="E2321" cm="1">
        <f t="array" ref="E2321">_xlfn.XLOOKUP(A2321,$A$2:$A$2336,Table2[BMI],"NOT FOUND")</f>
        <v>19.21</v>
      </c>
      <c r="F2321" cm="1">
        <f t="array" ref="F2321">_xlfn.XLOOKUP(A2321,$A$2:$A$2336,Table2[HBA1C],"NOT FOUND")</f>
        <v>5.53</v>
      </c>
      <c r="G2321" t="str" cm="1">
        <f t="array" ref="G2321">_xlfn.XLOOKUP(A2321,$A$2:$A$2336,Table2[Heart Issues],"NOT FOUND")</f>
        <v>yes</v>
      </c>
      <c r="H2321" t="str" cm="1">
        <f t="array" ref="H2321">_xlfn.XLOOKUP(A2321,$A$2:$A$2336,Table2[Any Transplants],"NOT FOUND")</f>
        <v>No</v>
      </c>
      <c r="I2321" t="str" cm="1">
        <f t="array" ref="I2321">_xlfn.XLOOKUP(A2321,$A$2:$A$2336,Table2[Cancer history],"NOT FOUND")</f>
        <v>No</v>
      </c>
      <c r="J2321" t="str">
        <f>_xlfn.XLOOKUP(A2321,Table3[customer_no],Table3[month],"NOT FOUND")</f>
        <v>Oct</v>
      </c>
      <c r="K2321" s="7">
        <f>_xlfn.XLOOKUP(A2321,Table3[customer_no],Table3[year_average],"NOT FOUND")</f>
        <v>1996</v>
      </c>
      <c r="L2321" cm="1">
        <f t="array" ref="L2321">_xlfn.XLOOKUP(A2321,Table3[customer_no],'Hospitalisation Details'!$D$2:$D$2344,"NOT FOUND")</f>
        <v>22</v>
      </c>
      <c r="M2321" s="33">
        <f>_xlfn.XLOOKUP(A2321,Table3[customer_no],Table3[dd/mm/yy],"NOT FOUND")</f>
        <v>35360</v>
      </c>
      <c r="N2321">
        <f>_xlfn.XLOOKUP(A2321,Table3[customer_no],Table3[age],"NOT FOUND")</f>
        <v>26</v>
      </c>
      <c r="O2321" cm="1">
        <f t="array" ref="O2321">_xlfn.XLOOKUP(A2321,Table3[customer_no],'Hospitalisation Details'!$E$2:$E$2344,"NOT FOUND")</f>
        <v>0</v>
      </c>
      <c r="P2321" t="str">
        <f>_xlfn.XLOOKUP(A2321,Table3[customer_no],Table3[hsplt_handled],"NOT FOUND")</f>
        <v>tier - 3</v>
      </c>
      <c r="Q2321" t="str">
        <f>_xlfn.XLOOKUP(A2321,Table3[customer_no],Table3[city_handled],"NOT FOUND")</f>
        <v>tier - 3</v>
      </c>
      <c r="R2321" t="str">
        <f>_xlfn.XLOOKUP(A2321,Table3[customer_no],Table3[state_id],"NOT FOUND")</f>
        <v>R1013</v>
      </c>
      <c r="S2321" s="34" cm="1">
        <f t="array" ref="S2321">_xlfn.XLOOKUP(A2321,Table3[customer_no],'Hospitalisation Details'!$F$2:$F$2344,"NOT FOUND")</f>
        <v>760</v>
      </c>
      <c r="T2321" t="str">
        <f>_xlfn.XLOOKUP(A2321,Table2[Customer ID],Table2[BMI_category],"NOT FOUND")</f>
        <v>Normal Weight</v>
      </c>
      <c r="U2321" s="7">
        <f>_xlfn.XLOOKUP(A2321,Table2[Customer ID],Table2[no of surgery],"NOT FOUND")</f>
        <v>0</v>
      </c>
      <c r="V2321" t="str">
        <f>_xlfn.XLOOKUP(A2321,Table2[Customer ID],Table2[smoker_missing],"NOT FOUND")</f>
        <v>No</v>
      </c>
      <c r="W2321" t="str">
        <f t="shared" si="36"/>
        <v>Normal</v>
      </c>
      <c r="X2321" s="37">
        <f>SUM(Table5[[#This Row],[Title]:[Diabetes Level]])</f>
        <v>38188.74</v>
      </c>
    </row>
    <row r="2322" spans="1:24" x14ac:dyDescent="0.25">
      <c r="A2322" t="s">
        <v>34</v>
      </c>
      <c r="B2322" t="str">
        <f>VLOOKUP(A2322,'Customer Names'!$A$2:$E$2336,3,FALSE)</f>
        <v>Mr.</v>
      </c>
      <c r="C2322" t="str">
        <f>_xlfn.XLOOKUP(A2322,$A$2:$A$2336,'Customer Names'!$D$2:$D$2336,"NOT FOUND")</f>
        <v>Thomas</v>
      </c>
      <c r="D2322" t="str">
        <f>_xlfn.XLOOKUP(A2322,$A$2:$A$2336,'Customer Names'!$E$2:$E$2336,"NOT FOUND")</f>
        <v>Danielson</v>
      </c>
      <c r="E2322" cm="1">
        <f t="array" ref="E2322">_xlfn.XLOOKUP(A2322,$A$2:$A$2336,Table2[BMI],"NOT FOUND")</f>
        <v>17.86</v>
      </c>
      <c r="F2322" cm="1">
        <f t="array" ref="F2322">_xlfn.XLOOKUP(A2322,$A$2:$A$2336,Table2[HBA1C],"NOT FOUND")</f>
        <v>5.43</v>
      </c>
      <c r="G2322" t="str" cm="1">
        <f t="array" ref="G2322">_xlfn.XLOOKUP(A2322,$A$2:$A$2336,Table2[Heart Issues],"NOT FOUND")</f>
        <v>No</v>
      </c>
      <c r="H2322" t="str" cm="1">
        <f t="array" ref="H2322">_xlfn.XLOOKUP(A2322,$A$2:$A$2336,Table2[Any Transplants],"NOT FOUND")</f>
        <v>No</v>
      </c>
      <c r="I2322" t="str" cm="1">
        <f t="array" ref="I2322">_xlfn.XLOOKUP(A2322,$A$2:$A$2336,Table2[Cancer history],"NOT FOUND")</f>
        <v>Yes</v>
      </c>
      <c r="J2322" t="str">
        <f>_xlfn.XLOOKUP(A2322,Table3[customer_no],Table3[month],"NOT FOUND")</f>
        <v>Aug</v>
      </c>
      <c r="K2322" s="7">
        <f>_xlfn.XLOOKUP(A2322,Table3[customer_no],Table3[year_average],"NOT FOUND")</f>
        <v>1993</v>
      </c>
      <c r="L2322" cm="1">
        <f t="array" ref="L2322">_xlfn.XLOOKUP(A2322,Table3[customer_no],'Hospitalisation Details'!$D$2:$D$2344,"NOT FOUND")</f>
        <v>9</v>
      </c>
      <c r="M2322" s="33">
        <f>_xlfn.XLOOKUP(A2322,Table3[customer_no],Table3[dd/mm/yy],"NOT FOUND")</f>
        <v>34190</v>
      </c>
      <c r="N2322">
        <f>_xlfn.XLOOKUP(A2322,Table3[customer_no],Table3[age],"NOT FOUND")</f>
        <v>29</v>
      </c>
      <c r="O2322" cm="1">
        <f t="array" ref="O2322">_xlfn.XLOOKUP(A2322,Table3[customer_no],'Hospitalisation Details'!$E$2:$E$2344,"NOT FOUND")</f>
        <v>0</v>
      </c>
      <c r="P2322" t="str">
        <f>_xlfn.XLOOKUP(A2322,Table3[customer_no],Table3[hsplt_handled],"NOT FOUND")</f>
        <v>tier - 3</v>
      </c>
      <c r="Q2322" t="str">
        <f>_xlfn.XLOOKUP(A2322,Table3[customer_no],Table3[city_handled],"NOT FOUND")</f>
        <v>tier - 1</v>
      </c>
      <c r="R2322" t="str">
        <f>_xlfn.XLOOKUP(A2322,Table3[customer_no],Table3[state_id],"NOT FOUND")</f>
        <v>R1013</v>
      </c>
      <c r="S2322" s="34" cm="1">
        <f t="array" ref="S2322">_xlfn.XLOOKUP(A2322,Table3[customer_no],'Hospitalisation Details'!$F$2:$F$2344,"NOT FOUND")</f>
        <v>760</v>
      </c>
      <c r="T2322" t="str">
        <f>_xlfn.XLOOKUP(A2322,Table2[Customer ID],Table2[BMI_category],"NOT FOUND")</f>
        <v>Underweight</v>
      </c>
      <c r="U2322" s="7">
        <f>_xlfn.XLOOKUP(A2322,Table2[Customer ID],Table2[no of surgery],"NOT FOUND")</f>
        <v>1</v>
      </c>
      <c r="V2322" t="str">
        <f>_xlfn.XLOOKUP(A2322,Table2[Customer ID],Table2[smoker_missing],"NOT FOUND")</f>
        <v>No</v>
      </c>
      <c r="W2322" t="str">
        <f t="shared" si="36"/>
        <v>Normal</v>
      </c>
      <c r="X2322" s="37">
        <f>SUM(Table5[[#This Row],[Title]:[Diabetes Level]])</f>
        <v>37005.29</v>
      </c>
    </row>
    <row r="2323" spans="1:24" x14ac:dyDescent="0.25">
      <c r="A2323" t="s">
        <v>33</v>
      </c>
      <c r="B2323" t="str">
        <f>VLOOKUP(A2323,'Customer Names'!$A$2:$E$2336,3,FALSE)</f>
        <v>Ms.</v>
      </c>
      <c r="C2323" t="str">
        <f>_xlfn.XLOOKUP(A2323,$A$2:$A$2336,'Customer Names'!$D$2:$D$2336,"NOT FOUND")</f>
        <v>Holly</v>
      </c>
      <c r="D2323" t="str">
        <f>_xlfn.XLOOKUP(A2323,$A$2:$A$2336,'Customer Names'!$E$2:$E$2336,"NOT FOUND")</f>
        <v>Street</v>
      </c>
      <c r="E2323" cm="1">
        <f t="array" ref="E2323">_xlfn.XLOOKUP(A2323,$A$2:$A$2336,Table2[BMI],"NOT FOUND")</f>
        <v>21.38</v>
      </c>
      <c r="F2323" cm="1">
        <f t="array" ref="F2323">_xlfn.XLOOKUP(A2323,$A$2:$A$2336,Table2[HBA1C],"NOT FOUND")</f>
        <v>8.01</v>
      </c>
      <c r="G2323" t="str" cm="1">
        <f t="array" ref="G2323">_xlfn.XLOOKUP(A2323,$A$2:$A$2336,Table2[Heart Issues],"NOT FOUND")</f>
        <v>No</v>
      </c>
      <c r="H2323" t="str" cm="1">
        <f t="array" ref="H2323">_xlfn.XLOOKUP(A2323,$A$2:$A$2336,Table2[Any Transplants],"NOT FOUND")</f>
        <v>No</v>
      </c>
      <c r="I2323" t="str" cm="1">
        <f t="array" ref="I2323">_xlfn.XLOOKUP(A2323,$A$2:$A$2336,Table2[Cancer history],"NOT FOUND")</f>
        <v>No</v>
      </c>
      <c r="J2323" t="str">
        <f>_xlfn.XLOOKUP(A2323,Table3[customer_no],Table3[month],"NOT FOUND")</f>
        <v>Sep</v>
      </c>
      <c r="K2323" s="7">
        <f>_xlfn.XLOOKUP(A2323,Table3[customer_no],Table3[year_average],"NOT FOUND")</f>
        <v>2002</v>
      </c>
      <c r="L2323" cm="1">
        <f t="array" ref="L2323">_xlfn.XLOOKUP(A2323,Table3[customer_no],'Hospitalisation Details'!$D$2:$D$2344,"NOT FOUND")</f>
        <v>19</v>
      </c>
      <c r="M2323" s="33">
        <f>_xlfn.XLOOKUP(A2323,Table3[customer_no],Table3[dd/mm/yy],"NOT FOUND")</f>
        <v>37518</v>
      </c>
      <c r="N2323">
        <f>_xlfn.XLOOKUP(A2323,Table3[customer_no],Table3[age],"NOT FOUND")</f>
        <v>20</v>
      </c>
      <c r="O2323" cm="1">
        <f t="array" ref="O2323">_xlfn.XLOOKUP(A2323,Table3[customer_no],'Hospitalisation Details'!$E$2:$E$2344,"NOT FOUND")</f>
        <v>0</v>
      </c>
      <c r="P2323" t="str">
        <f>_xlfn.XLOOKUP(A2323,Table3[customer_no],Table3[hsplt_handled],"NOT FOUND")</f>
        <v>tier - 3</v>
      </c>
      <c r="Q2323" t="str">
        <f>_xlfn.XLOOKUP(A2323,Table3[customer_no],Table3[city_handled],"NOT FOUND")</f>
        <v>tier - 1</v>
      </c>
      <c r="R2323" t="str">
        <f>_xlfn.XLOOKUP(A2323,Table3[customer_no],Table3[state_id],"NOT FOUND")</f>
        <v>R1012</v>
      </c>
      <c r="S2323" s="34" cm="1">
        <f t="array" ref="S2323">_xlfn.XLOOKUP(A2323,Table3[customer_no],'Hospitalisation Details'!$F$2:$F$2344,"NOT FOUND")</f>
        <v>750</v>
      </c>
      <c r="T2323" t="str">
        <f>_xlfn.XLOOKUP(A2323,Table2[Customer ID],Table2[BMI_category],"NOT FOUND")</f>
        <v>Normal Weight</v>
      </c>
      <c r="U2323" s="7">
        <f>_xlfn.XLOOKUP(A2323,Table2[Customer ID],Table2[no of surgery],"NOT FOUND")</f>
        <v>0</v>
      </c>
      <c r="V2323" t="str">
        <f>_xlfn.XLOOKUP(A2323,Table2[Customer ID],Table2[smoker_missing],"NOT FOUND")</f>
        <v>No</v>
      </c>
      <c r="W2323" t="str">
        <f t="shared" si="36"/>
        <v>Diabetes</v>
      </c>
      <c r="X2323" s="37">
        <f>SUM(Table5[[#This Row],[Title]:[Diabetes Level]])</f>
        <v>40338.39</v>
      </c>
    </row>
    <row r="2324" spans="1:24" x14ac:dyDescent="0.25">
      <c r="A2324" t="s">
        <v>32</v>
      </c>
      <c r="B2324" t="str">
        <f>VLOOKUP(A2324,'Customer Names'!$A$2:$E$2336,3,FALSE)</f>
        <v>Mr.</v>
      </c>
      <c r="C2324" t="str">
        <f>_xlfn.XLOOKUP(A2324,$A$2:$A$2336,'Customer Names'!$D$2:$D$2336,"NOT FOUND")</f>
        <v>Matthew</v>
      </c>
      <c r="D2324" t="str">
        <f>_xlfn.XLOOKUP(A2324,$A$2:$A$2336,'Customer Names'!$E$2:$E$2336,"NOT FOUND")</f>
        <v>Buss</v>
      </c>
      <c r="E2324" cm="1">
        <f t="array" ref="E2324">_xlfn.XLOOKUP(A2324,$A$2:$A$2336,Table2[BMI],"NOT FOUND")</f>
        <v>23.35</v>
      </c>
      <c r="F2324" cm="1">
        <f t="array" ref="F2324">_xlfn.XLOOKUP(A2324,$A$2:$A$2336,Table2[HBA1C],"NOT FOUND")</f>
        <v>5.94</v>
      </c>
      <c r="G2324" t="str" cm="1">
        <f t="array" ref="G2324">_xlfn.XLOOKUP(A2324,$A$2:$A$2336,Table2[Heart Issues],"NOT FOUND")</f>
        <v>No</v>
      </c>
      <c r="H2324" t="str" cm="1">
        <f t="array" ref="H2324">_xlfn.XLOOKUP(A2324,$A$2:$A$2336,Table2[Any Transplants],"NOT FOUND")</f>
        <v>No</v>
      </c>
      <c r="I2324" t="str" cm="1">
        <f t="array" ref="I2324">_xlfn.XLOOKUP(A2324,$A$2:$A$2336,Table2[Cancer history],"NOT FOUND")</f>
        <v>No</v>
      </c>
      <c r="J2324" t="str">
        <f>_xlfn.XLOOKUP(A2324,Table3[customer_no],Table3[month],"NOT FOUND")</f>
        <v>Dec</v>
      </c>
      <c r="K2324" s="7">
        <f>_xlfn.XLOOKUP(A2324,Table3[customer_no],Table3[year_average],"NOT FOUND")</f>
        <v>1999</v>
      </c>
      <c r="L2324" cm="1">
        <f t="array" ref="L2324">_xlfn.XLOOKUP(A2324,Table3[customer_no],'Hospitalisation Details'!$D$2:$D$2344,"NOT FOUND")</f>
        <v>14</v>
      </c>
      <c r="M2324" s="33">
        <f>_xlfn.XLOOKUP(A2324,Table3[customer_no],Table3[dd/mm/yy],"NOT FOUND")</f>
        <v>36508</v>
      </c>
      <c r="N2324">
        <f>_xlfn.XLOOKUP(A2324,Table3[customer_no],Table3[age],"NOT FOUND")</f>
        <v>23</v>
      </c>
      <c r="O2324" cm="1">
        <f t="array" ref="O2324">_xlfn.XLOOKUP(A2324,Table3[customer_no],'Hospitalisation Details'!$E$2:$E$2344,"NOT FOUND")</f>
        <v>0</v>
      </c>
      <c r="P2324" t="str">
        <f>_xlfn.XLOOKUP(A2324,Table3[customer_no],Table3[hsplt_handled],"NOT FOUND")</f>
        <v>tier - 3</v>
      </c>
      <c r="Q2324" t="str">
        <f>_xlfn.XLOOKUP(A2324,Table3[customer_no],Table3[city_handled],"NOT FOUND")</f>
        <v>tier - 1</v>
      </c>
      <c r="R2324" t="str">
        <f>_xlfn.XLOOKUP(A2324,Table3[customer_no],Table3[state_id],"NOT FOUND")</f>
        <v>R1013</v>
      </c>
      <c r="S2324" s="34" cm="1">
        <f t="array" ref="S2324">_xlfn.XLOOKUP(A2324,Table3[customer_no],'Hospitalisation Details'!$F$2:$F$2344,"NOT FOUND")</f>
        <v>722.99</v>
      </c>
      <c r="T2324" t="str">
        <f>_xlfn.XLOOKUP(A2324,Table2[Customer ID],Table2[BMI_category],"NOT FOUND")</f>
        <v>Normal Weight</v>
      </c>
      <c r="U2324" s="7">
        <f>_xlfn.XLOOKUP(A2324,Table2[Customer ID],Table2[no of surgery],"NOT FOUND")</f>
        <v>0</v>
      </c>
      <c r="V2324" t="str">
        <f>_xlfn.XLOOKUP(A2324,Table2[Customer ID],Table2[smoker_missing],"NOT FOUND")</f>
        <v>No</v>
      </c>
      <c r="W2324" t="str">
        <f t="shared" si="36"/>
        <v>Prediabetes</v>
      </c>
      <c r="X2324" s="37">
        <f>SUM(Table5[[#This Row],[Title]:[Diabetes Level]])</f>
        <v>39296.28</v>
      </c>
    </row>
    <row r="2325" spans="1:24" x14ac:dyDescent="0.25">
      <c r="A2325" t="s">
        <v>29</v>
      </c>
      <c r="B2325" t="str">
        <f>VLOOKUP(A2325,'Customer Names'!$A$2:$E$2336,3,FALSE)</f>
        <v>Ms.</v>
      </c>
      <c r="C2325" t="str">
        <f>_xlfn.XLOOKUP(A2325,$A$2:$A$2336,'Customer Names'!$D$2:$D$2336,"NOT FOUND")</f>
        <v>Meghan K</v>
      </c>
      <c r="D2325" t="str">
        <f>_xlfn.XLOOKUP(A2325,$A$2:$A$2336,'Customer Names'!$E$2:$E$2336,"NOT FOUND")</f>
        <v>Duffy</v>
      </c>
      <c r="E2325" cm="1">
        <f t="array" ref="E2325">_xlfn.XLOOKUP(A2325,$A$2:$A$2336,Table2[BMI],"NOT FOUND")</f>
        <v>22.24</v>
      </c>
      <c r="F2325" cm="1">
        <f t="array" ref="F2325">_xlfn.XLOOKUP(A2325,$A$2:$A$2336,Table2[HBA1C],"NOT FOUND")</f>
        <v>5.04</v>
      </c>
      <c r="G2325" t="str" cm="1">
        <f t="array" ref="G2325">_xlfn.XLOOKUP(A2325,$A$2:$A$2336,Table2[Heart Issues],"NOT FOUND")</f>
        <v>No</v>
      </c>
      <c r="H2325" t="str" cm="1">
        <f t="array" ref="H2325">_xlfn.XLOOKUP(A2325,$A$2:$A$2336,Table2[Any Transplants],"NOT FOUND")</f>
        <v>No</v>
      </c>
      <c r="I2325" t="str" cm="1">
        <f t="array" ref="I2325">_xlfn.XLOOKUP(A2325,$A$2:$A$2336,Table2[Cancer history],"NOT FOUND")</f>
        <v>No</v>
      </c>
      <c r="J2325" t="str">
        <f>_xlfn.XLOOKUP(A2325,Table3[customer_no],Table3[month],"NOT FOUND")</f>
        <v>Dec</v>
      </c>
      <c r="K2325" s="7">
        <f>_xlfn.XLOOKUP(A2325,Table3[customer_no],Table3[year_average],"NOT FOUND")</f>
        <v>1999</v>
      </c>
      <c r="L2325" cm="1">
        <f t="array" ref="L2325">_xlfn.XLOOKUP(A2325,Table3[customer_no],'Hospitalisation Details'!$D$2:$D$2344,"NOT FOUND")</f>
        <v>26</v>
      </c>
      <c r="M2325" s="33">
        <f>_xlfn.XLOOKUP(A2325,Table3[customer_no],Table3[dd/mm/yy],"NOT FOUND")</f>
        <v>36520</v>
      </c>
      <c r="N2325">
        <f>_xlfn.XLOOKUP(A2325,Table3[customer_no],Table3[age],"NOT FOUND")</f>
        <v>23</v>
      </c>
      <c r="O2325" cm="1">
        <f t="array" ref="O2325">_xlfn.XLOOKUP(A2325,Table3[customer_no],'Hospitalisation Details'!$E$2:$E$2344,"NOT FOUND")</f>
        <v>0</v>
      </c>
      <c r="P2325" t="str">
        <f>_xlfn.XLOOKUP(A2325,Table3[customer_no],Table3[hsplt_handled],"NOT FOUND")</f>
        <v>tier - 2</v>
      </c>
      <c r="Q2325" t="str">
        <f>_xlfn.XLOOKUP(A2325,Table3[customer_no],Table3[city_handled],"NOT FOUND")</f>
        <v>tier - 3</v>
      </c>
      <c r="R2325" t="str">
        <f>_xlfn.XLOOKUP(A2325,Table3[customer_no],Table3[state_id],"NOT FOUND")</f>
        <v>R1013</v>
      </c>
      <c r="S2325" s="34" cm="1">
        <f t="array" ref="S2325">_xlfn.XLOOKUP(A2325,Table3[customer_no],'Hospitalisation Details'!$F$2:$F$2344,"NOT FOUND")</f>
        <v>700</v>
      </c>
      <c r="T2325" t="str">
        <f>_xlfn.XLOOKUP(A2325,Table2[Customer ID],Table2[BMI_category],"NOT FOUND")</f>
        <v>Normal Weight</v>
      </c>
      <c r="U2325" s="7">
        <f>_xlfn.XLOOKUP(A2325,Table2[Customer ID],Table2[no of surgery],"NOT FOUND")</f>
        <v>0</v>
      </c>
      <c r="V2325" t="str">
        <f>_xlfn.XLOOKUP(A2325,Table2[Customer ID],Table2[smoker_missing],"NOT FOUND")</f>
        <v>No</v>
      </c>
      <c r="W2325" t="str">
        <f t="shared" si="36"/>
        <v>Normal</v>
      </c>
      <c r="X2325" s="37">
        <f>SUM(Table5[[#This Row],[Title]:[Diabetes Level]])</f>
        <v>39295.279999999999</v>
      </c>
    </row>
    <row r="2326" spans="1:24" x14ac:dyDescent="0.25">
      <c r="A2326" t="s">
        <v>28</v>
      </c>
      <c r="B2326" t="str">
        <f>VLOOKUP(A2326,'Customer Names'!$A$2:$E$2336,3,FALSE)</f>
        <v>Mr.</v>
      </c>
      <c r="C2326" t="str">
        <f>_xlfn.XLOOKUP(A2326,$A$2:$A$2336,'Customer Names'!$D$2:$D$2336,"NOT FOUND")</f>
        <v>Fred</v>
      </c>
      <c r="D2326" t="str">
        <f>_xlfn.XLOOKUP(A2326,$A$2:$A$2336,'Customer Names'!$E$2:$E$2336,"NOT FOUND")</f>
        <v>Hines</v>
      </c>
      <c r="E2326" cm="1">
        <f t="array" ref="E2326">_xlfn.XLOOKUP(A2326,$A$2:$A$2336,Table2[BMI],"NOT FOUND")</f>
        <v>24.76</v>
      </c>
      <c r="F2326" cm="1">
        <f t="array" ref="F2326">_xlfn.XLOOKUP(A2326,$A$2:$A$2336,Table2[HBA1C],"NOT FOUND")</f>
        <v>4.54</v>
      </c>
      <c r="G2326" t="str" cm="1">
        <f t="array" ref="G2326">_xlfn.XLOOKUP(A2326,$A$2:$A$2336,Table2[Heart Issues],"NOT FOUND")</f>
        <v>yes</v>
      </c>
      <c r="H2326" t="str" cm="1">
        <f t="array" ref="H2326">_xlfn.XLOOKUP(A2326,$A$2:$A$2336,Table2[Any Transplants],"NOT FOUND")</f>
        <v>No</v>
      </c>
      <c r="I2326" t="str" cm="1">
        <f t="array" ref="I2326">_xlfn.XLOOKUP(A2326,$A$2:$A$2336,Table2[Cancer history],"NOT FOUND")</f>
        <v>No</v>
      </c>
      <c r="J2326" t="str">
        <f>_xlfn.XLOOKUP(A2326,Table3[customer_no],Table3[month],"NOT FOUND")</f>
        <v>Sep</v>
      </c>
      <c r="K2326" s="7">
        <f>_xlfn.XLOOKUP(A2326,Table3[customer_no],Table3[year_average],"NOT FOUND")</f>
        <v>2001</v>
      </c>
      <c r="L2326" cm="1">
        <f t="array" ref="L2326">_xlfn.XLOOKUP(A2326,Table3[customer_no],'Hospitalisation Details'!$D$2:$D$2344,"NOT FOUND")</f>
        <v>12</v>
      </c>
      <c r="M2326" s="33">
        <f>_xlfn.XLOOKUP(A2326,Table3[customer_no],Table3[dd/mm/yy],"NOT FOUND")</f>
        <v>37146</v>
      </c>
      <c r="N2326">
        <f>_xlfn.XLOOKUP(A2326,Table3[customer_no],Table3[age],"NOT FOUND")</f>
        <v>21</v>
      </c>
      <c r="O2326" cm="1">
        <f t="array" ref="O2326">_xlfn.XLOOKUP(A2326,Table3[customer_no],'Hospitalisation Details'!$E$2:$E$2344,"NOT FOUND")</f>
        <v>0</v>
      </c>
      <c r="P2326" t="str">
        <f>_xlfn.XLOOKUP(A2326,Table3[customer_no],Table3[hsplt_handled],"NOT FOUND")</f>
        <v>tier - 3</v>
      </c>
      <c r="Q2326" t="str">
        <f>_xlfn.XLOOKUP(A2326,Table3[customer_no],Table3[city_handled],"NOT FOUND")</f>
        <v>tier - 2</v>
      </c>
      <c r="R2326" t="str">
        <f>_xlfn.XLOOKUP(A2326,Table3[customer_no],Table3[state_id],"NOT FOUND")</f>
        <v>R1013</v>
      </c>
      <c r="S2326" s="34" cm="1">
        <f t="array" ref="S2326">_xlfn.XLOOKUP(A2326,Table3[customer_no],'Hospitalisation Details'!$F$2:$F$2344,"NOT FOUND")</f>
        <v>687.54</v>
      </c>
      <c r="T2326" t="str">
        <f>_xlfn.XLOOKUP(A2326,Table2[Customer ID],Table2[BMI_category],"NOT FOUND")</f>
        <v>Normal Weight</v>
      </c>
      <c r="U2326" s="7">
        <f>_xlfn.XLOOKUP(A2326,Table2[Customer ID],Table2[no of surgery],"NOT FOUND")</f>
        <v>0</v>
      </c>
      <c r="V2326" t="str">
        <f>_xlfn.XLOOKUP(A2326,Table2[Customer ID],Table2[smoker_missing],"NOT FOUND")</f>
        <v>No</v>
      </c>
      <c r="W2326" t="str">
        <f t="shared" si="36"/>
        <v>Normal</v>
      </c>
      <c r="X2326" s="37">
        <f>SUM(Table5[[#This Row],[Title]:[Diabetes Level]])</f>
        <v>39896.840000000004</v>
      </c>
    </row>
    <row r="2327" spans="1:24" x14ac:dyDescent="0.25">
      <c r="A2327" t="s">
        <v>27</v>
      </c>
      <c r="B2327" t="str">
        <f>VLOOKUP(A2327,'Customer Names'!$A$2:$E$2336,3,FALSE)</f>
        <v>Mr.</v>
      </c>
      <c r="C2327" t="str">
        <f>_xlfn.XLOOKUP(A2327,$A$2:$A$2336,'Customer Names'!$D$2:$D$2336,"NOT FOUND")</f>
        <v>Sebastian</v>
      </c>
      <c r="D2327" t="str">
        <f>_xlfn.XLOOKUP(A2327,$A$2:$A$2336,'Customer Names'!$E$2:$E$2336,"NOT FOUND")</f>
        <v>Castro</v>
      </c>
      <c r="E2327" cm="1">
        <f t="array" ref="E2327">_xlfn.XLOOKUP(A2327,$A$2:$A$2336,Table2[BMI],"NOT FOUND")</f>
        <v>20.100000000000001</v>
      </c>
      <c r="F2327" cm="1">
        <f t="array" ref="F2327">_xlfn.XLOOKUP(A2327,$A$2:$A$2336,Table2[HBA1C],"NOT FOUND")</f>
        <v>5.6</v>
      </c>
      <c r="G2327" t="str" cm="1">
        <f t="array" ref="G2327">_xlfn.XLOOKUP(A2327,$A$2:$A$2336,Table2[Heart Issues],"NOT FOUND")</f>
        <v>yes</v>
      </c>
      <c r="H2327" t="str" cm="1">
        <f t="array" ref="H2327">_xlfn.XLOOKUP(A2327,$A$2:$A$2336,Table2[Any Transplants],"NOT FOUND")</f>
        <v>No</v>
      </c>
      <c r="I2327" t="str" cm="1">
        <f t="array" ref="I2327">_xlfn.XLOOKUP(A2327,$A$2:$A$2336,Table2[Cancer history],"NOT FOUND")</f>
        <v>Yes</v>
      </c>
      <c r="J2327" t="str">
        <f>_xlfn.XLOOKUP(A2327,Table3[customer_no],Table3[month],"NOT FOUND")</f>
        <v>Nov</v>
      </c>
      <c r="K2327" s="7">
        <f>_xlfn.XLOOKUP(A2327,Table3[customer_no],Table3[year_average],"NOT FOUND")</f>
        <v>1997</v>
      </c>
      <c r="L2327" cm="1">
        <f t="array" ref="L2327">_xlfn.XLOOKUP(A2327,Table3[customer_no],'Hospitalisation Details'!$D$2:$D$2344,"NOT FOUND")</f>
        <v>9</v>
      </c>
      <c r="M2327" s="33">
        <f>_xlfn.XLOOKUP(A2327,Table3[customer_no],Table3[dd/mm/yy],"NOT FOUND")</f>
        <v>35743</v>
      </c>
      <c r="N2327">
        <f>_xlfn.XLOOKUP(A2327,Table3[customer_no],Table3[age],"NOT FOUND")</f>
        <v>25</v>
      </c>
      <c r="O2327" cm="1">
        <f t="array" ref="O2327">_xlfn.XLOOKUP(A2327,Table3[customer_no],'Hospitalisation Details'!$E$2:$E$2344,"NOT FOUND")</f>
        <v>0</v>
      </c>
      <c r="P2327" t="str">
        <f>_xlfn.XLOOKUP(A2327,Table3[customer_no],Table3[hsplt_handled],"NOT FOUND")</f>
        <v>tier - 3</v>
      </c>
      <c r="Q2327" t="str">
        <f>_xlfn.XLOOKUP(A2327,Table3[customer_no],Table3[city_handled],"NOT FOUND")</f>
        <v>tier - 3</v>
      </c>
      <c r="R2327" t="str">
        <f>_xlfn.XLOOKUP(A2327,Table3[customer_no],Table3[state_id],"NOT FOUND")</f>
        <v>R1013</v>
      </c>
      <c r="S2327" s="34" cm="1">
        <f t="array" ref="S2327">_xlfn.XLOOKUP(A2327,Table3[customer_no],'Hospitalisation Details'!$F$2:$F$2344,"NOT FOUND")</f>
        <v>670</v>
      </c>
      <c r="T2327" t="str">
        <f>_xlfn.XLOOKUP(A2327,Table2[Customer ID],Table2[BMI_category],"NOT FOUND")</f>
        <v>Normal Weight</v>
      </c>
      <c r="U2327" s="7">
        <f>_xlfn.XLOOKUP(A2327,Table2[Customer ID],Table2[no of surgery],"NOT FOUND")</f>
        <v>1</v>
      </c>
      <c r="V2327" t="str">
        <f>_xlfn.XLOOKUP(A2327,Table2[Customer ID],Table2[smoker_missing],"NOT FOUND")</f>
        <v>No</v>
      </c>
      <c r="W2327" t="str">
        <f t="shared" si="36"/>
        <v>Normal</v>
      </c>
      <c r="X2327" s="37">
        <f>SUM(Table5[[#This Row],[Title]:[Diabetes Level]])</f>
        <v>38470.699999999997</v>
      </c>
    </row>
    <row r="2328" spans="1:24" x14ac:dyDescent="0.25">
      <c r="A2328" t="s">
        <v>26</v>
      </c>
      <c r="B2328" t="str">
        <f>VLOOKUP(A2328,'Customer Names'!$A$2:$E$2336,3,FALSE)</f>
        <v>Ms.</v>
      </c>
      <c r="C2328" t="str">
        <f>_xlfn.XLOOKUP(A2328,$A$2:$A$2336,'Customer Names'!$D$2:$D$2336,"NOT FOUND")</f>
        <v>Laura</v>
      </c>
      <c r="D2328" t="str">
        <f>_xlfn.XLOOKUP(A2328,$A$2:$A$2336,'Customer Names'!$E$2:$E$2336,"NOT FOUND")</f>
        <v>Howell</v>
      </c>
      <c r="E2328" cm="1">
        <f t="array" ref="E2328">_xlfn.XLOOKUP(A2328,$A$2:$A$2336,Table2[BMI],"NOT FOUND")</f>
        <v>21.77</v>
      </c>
      <c r="F2328" cm="1">
        <f t="array" ref="F2328">_xlfn.XLOOKUP(A2328,$A$2:$A$2336,Table2[HBA1C],"NOT FOUND")</f>
        <v>10.67</v>
      </c>
      <c r="G2328" t="str" cm="1">
        <f t="array" ref="G2328">_xlfn.XLOOKUP(A2328,$A$2:$A$2336,Table2[Heart Issues],"NOT FOUND")</f>
        <v>No</v>
      </c>
      <c r="H2328" t="str" cm="1">
        <f t="array" ref="H2328">_xlfn.XLOOKUP(A2328,$A$2:$A$2336,Table2[Any Transplants],"NOT FOUND")</f>
        <v>No</v>
      </c>
      <c r="I2328" t="str" cm="1">
        <f t="array" ref="I2328">_xlfn.XLOOKUP(A2328,$A$2:$A$2336,Table2[Cancer history],"NOT FOUND")</f>
        <v>No</v>
      </c>
      <c r="J2328" t="str">
        <f>_xlfn.XLOOKUP(A2328,Table3[customer_no],Table3[month],"NOT FOUND")</f>
        <v>Nov</v>
      </c>
      <c r="K2328" s="7">
        <f>_xlfn.XLOOKUP(A2328,Table3[customer_no],Table3[year_average],"NOT FOUND")</f>
        <v>2002</v>
      </c>
      <c r="L2328" cm="1">
        <f t="array" ref="L2328">_xlfn.XLOOKUP(A2328,Table3[customer_no],'Hospitalisation Details'!$D$2:$D$2344,"NOT FOUND")</f>
        <v>29</v>
      </c>
      <c r="M2328" s="33">
        <f>_xlfn.XLOOKUP(A2328,Table3[customer_no],Table3[dd/mm/yy],"NOT FOUND")</f>
        <v>37589</v>
      </c>
      <c r="N2328">
        <f>_xlfn.XLOOKUP(A2328,Table3[customer_no],Table3[age],"NOT FOUND")</f>
        <v>20</v>
      </c>
      <c r="O2328" cm="1">
        <f t="array" ref="O2328">_xlfn.XLOOKUP(A2328,Table3[customer_no],'Hospitalisation Details'!$E$2:$E$2344,"NOT FOUND")</f>
        <v>0</v>
      </c>
      <c r="P2328" t="str">
        <f>_xlfn.XLOOKUP(A2328,Table3[customer_no],Table3[hsplt_handled],"NOT FOUND")</f>
        <v>tier - 3</v>
      </c>
      <c r="Q2328" t="str">
        <f>_xlfn.XLOOKUP(A2328,Table3[customer_no],Table3[city_handled],"NOT FOUND")</f>
        <v>tier - 2</v>
      </c>
      <c r="R2328" t="str">
        <f>_xlfn.XLOOKUP(A2328,Table3[customer_no],Table3[state_id],"NOT FOUND")</f>
        <v>R1012</v>
      </c>
      <c r="S2328" s="34" cm="1">
        <f t="array" ref="S2328">_xlfn.XLOOKUP(A2328,Table3[customer_no],'Hospitalisation Details'!$F$2:$F$2344,"NOT FOUND")</f>
        <v>668</v>
      </c>
      <c r="T2328" t="str">
        <f>_xlfn.XLOOKUP(A2328,Table2[Customer ID],Table2[BMI_category],"NOT FOUND")</f>
        <v>Normal Weight</v>
      </c>
      <c r="U2328" s="7">
        <f>_xlfn.XLOOKUP(A2328,Table2[Customer ID],Table2[no of surgery],"NOT FOUND")</f>
        <v>0</v>
      </c>
      <c r="V2328" t="str">
        <f>_xlfn.XLOOKUP(A2328,Table2[Customer ID],Table2[smoker_missing],"NOT FOUND")</f>
        <v>No</v>
      </c>
      <c r="W2328" t="str">
        <f t="shared" si="36"/>
        <v>Diabetes</v>
      </c>
      <c r="X2328" s="37">
        <f>SUM(Table5[[#This Row],[Title]:[Diabetes Level]])</f>
        <v>40340.44</v>
      </c>
    </row>
    <row r="2329" spans="1:24" x14ac:dyDescent="0.25">
      <c r="A2329" t="s">
        <v>25</v>
      </c>
      <c r="B2329" t="str">
        <f>VLOOKUP(A2329,'Customer Names'!$A$2:$E$2336,3,FALSE)</f>
        <v>Ms.</v>
      </c>
      <c r="C2329" t="str">
        <f>_xlfn.XLOOKUP(A2329,$A$2:$A$2336,'Customer Names'!$D$2:$D$2336,"NOT FOUND")</f>
        <v>Nicole</v>
      </c>
      <c r="D2329" t="str">
        <f>_xlfn.XLOOKUP(A2329,$A$2:$A$2336,'Customer Names'!$E$2:$E$2336,"NOT FOUND")</f>
        <v>Avery</v>
      </c>
      <c r="E2329" cm="1">
        <f t="array" ref="E2329">_xlfn.XLOOKUP(A2329,$A$2:$A$2336,Table2[BMI],"NOT FOUND")</f>
        <v>17.82</v>
      </c>
      <c r="F2329" cm="1">
        <f t="array" ref="F2329">_xlfn.XLOOKUP(A2329,$A$2:$A$2336,Table2[HBA1C],"NOT FOUND")</f>
        <v>5.26</v>
      </c>
      <c r="G2329" t="str" cm="1">
        <f t="array" ref="G2329">_xlfn.XLOOKUP(A2329,$A$2:$A$2336,Table2[Heart Issues],"NOT FOUND")</f>
        <v>yes</v>
      </c>
      <c r="H2329" t="str" cm="1">
        <f t="array" ref="H2329">_xlfn.XLOOKUP(A2329,$A$2:$A$2336,Table2[Any Transplants],"NOT FOUND")</f>
        <v>No</v>
      </c>
      <c r="I2329" t="str" cm="1">
        <f t="array" ref="I2329">_xlfn.XLOOKUP(A2329,$A$2:$A$2336,Table2[Cancer history],"NOT FOUND")</f>
        <v>No</v>
      </c>
      <c r="J2329" t="str">
        <f>_xlfn.XLOOKUP(A2329,Table3[customer_no],Table3[month],"NOT FOUND")</f>
        <v>Jul</v>
      </c>
      <c r="K2329" s="7">
        <f>_xlfn.XLOOKUP(A2329,Table3[customer_no],Table3[year_average],"NOT FOUND")</f>
        <v>1995</v>
      </c>
      <c r="L2329" cm="1">
        <f t="array" ref="L2329">_xlfn.XLOOKUP(A2329,Table3[customer_no],'Hospitalisation Details'!$D$2:$D$2344,"NOT FOUND")</f>
        <v>4</v>
      </c>
      <c r="M2329" s="33">
        <f>_xlfn.XLOOKUP(A2329,Table3[customer_no],Table3[dd/mm/yy],"NOT FOUND")</f>
        <v>34884</v>
      </c>
      <c r="N2329">
        <f>_xlfn.XLOOKUP(A2329,Table3[customer_no],Table3[age],"NOT FOUND")</f>
        <v>27</v>
      </c>
      <c r="O2329" cm="1">
        <f t="array" ref="O2329">_xlfn.XLOOKUP(A2329,Table3[customer_no],'Hospitalisation Details'!$E$2:$E$2344,"NOT FOUND")</f>
        <v>0</v>
      </c>
      <c r="P2329" t="str">
        <f>_xlfn.XLOOKUP(A2329,Table3[customer_no],Table3[hsplt_handled],"NOT FOUND")</f>
        <v>tier - 3</v>
      </c>
      <c r="Q2329" t="str">
        <f>_xlfn.XLOOKUP(A2329,Table3[customer_no],Table3[city_handled],"NOT FOUND")</f>
        <v>tier - 3</v>
      </c>
      <c r="R2329" t="str">
        <f>_xlfn.XLOOKUP(A2329,Table3[customer_no],Table3[state_id],"NOT FOUND")</f>
        <v>R1013</v>
      </c>
      <c r="S2329" s="34" cm="1">
        <f t="array" ref="S2329">_xlfn.XLOOKUP(A2329,Table3[customer_no],'Hospitalisation Details'!$F$2:$F$2344,"NOT FOUND")</f>
        <v>650</v>
      </c>
      <c r="T2329" t="str">
        <f>_xlfn.XLOOKUP(A2329,Table2[Customer ID],Table2[BMI_category],"NOT FOUND")</f>
        <v>Underweight</v>
      </c>
      <c r="U2329" s="7">
        <f>_xlfn.XLOOKUP(A2329,Table2[Customer ID],Table2[no of surgery],"NOT FOUND")</f>
        <v>1</v>
      </c>
      <c r="V2329" t="str">
        <f>_xlfn.XLOOKUP(A2329,Table2[Customer ID],Table2[smoker_missing],"NOT FOUND")</f>
        <v>No</v>
      </c>
      <c r="W2329" t="str">
        <f t="shared" si="36"/>
        <v>Normal</v>
      </c>
      <c r="X2329" s="37">
        <f>SUM(Table5[[#This Row],[Title]:[Diabetes Level]])</f>
        <v>37584.080000000002</v>
      </c>
    </row>
    <row r="2330" spans="1:24" x14ac:dyDescent="0.25">
      <c r="A2330" t="s">
        <v>24</v>
      </c>
      <c r="B2330" t="str">
        <f>VLOOKUP(A2330,'Customer Names'!$A$2:$E$2336,3,FALSE)</f>
        <v>Ms.</v>
      </c>
      <c r="C2330" t="str">
        <f>_xlfn.XLOOKUP(A2330,$A$2:$A$2336,'Customer Names'!$D$2:$D$2336,"NOT FOUND")</f>
        <v>Susan E</v>
      </c>
      <c r="D2330" t="str">
        <f>_xlfn.XLOOKUP(A2330,$A$2:$A$2336,'Customer Names'!$E$2:$E$2336,"NOT FOUND")</f>
        <v>Bohinski</v>
      </c>
      <c r="E2330" cm="1">
        <f t="array" ref="E2330">_xlfn.XLOOKUP(A2330,$A$2:$A$2336,Table2[BMI],"NOT FOUND")</f>
        <v>17.07</v>
      </c>
      <c r="F2330" cm="1">
        <f t="array" ref="F2330">_xlfn.XLOOKUP(A2330,$A$2:$A$2336,Table2[HBA1C],"NOT FOUND")</f>
        <v>5.22</v>
      </c>
      <c r="G2330" t="str" cm="1">
        <f t="array" ref="G2330">_xlfn.XLOOKUP(A2330,$A$2:$A$2336,Table2[Heart Issues],"NOT FOUND")</f>
        <v>No</v>
      </c>
      <c r="H2330" t="str" cm="1">
        <f t="array" ref="H2330">_xlfn.XLOOKUP(A2330,$A$2:$A$2336,Table2[Any Transplants],"NOT FOUND")</f>
        <v>No</v>
      </c>
      <c r="I2330" t="str" cm="1">
        <f t="array" ref="I2330">_xlfn.XLOOKUP(A2330,$A$2:$A$2336,Table2[Cancer history],"NOT FOUND")</f>
        <v>Yes</v>
      </c>
      <c r="J2330" t="str">
        <f>_xlfn.XLOOKUP(A2330,Table3[customer_no],Table3[month],"NOT FOUND")</f>
        <v>Jun</v>
      </c>
      <c r="K2330" s="7">
        <f>_xlfn.XLOOKUP(A2330,Table3[customer_no],Table3[year_average],"NOT FOUND")</f>
        <v>1993</v>
      </c>
      <c r="L2330" cm="1">
        <f t="array" ref="L2330">_xlfn.XLOOKUP(A2330,Table3[customer_no],'Hospitalisation Details'!$D$2:$D$2344,"NOT FOUND")</f>
        <v>1</v>
      </c>
      <c r="M2330" s="33">
        <f>_xlfn.XLOOKUP(A2330,Table3[customer_no],Table3[dd/mm/yy],"NOT FOUND")</f>
        <v>34121</v>
      </c>
      <c r="N2330">
        <f>_xlfn.XLOOKUP(A2330,Table3[customer_no],Table3[age],"NOT FOUND")</f>
        <v>30</v>
      </c>
      <c r="O2330" cm="1">
        <f t="array" ref="O2330">_xlfn.XLOOKUP(A2330,Table3[customer_no],'Hospitalisation Details'!$E$2:$E$2344,"NOT FOUND")</f>
        <v>0</v>
      </c>
      <c r="P2330" t="str">
        <f>_xlfn.XLOOKUP(A2330,Table3[customer_no],Table3[hsplt_handled],"NOT FOUND")</f>
        <v>tier - 3</v>
      </c>
      <c r="Q2330" t="str">
        <f>_xlfn.XLOOKUP(A2330,Table3[customer_no],Table3[city_handled],"NOT FOUND")</f>
        <v>tier - 3</v>
      </c>
      <c r="R2330" t="str">
        <f>_xlfn.XLOOKUP(A2330,Table3[customer_no],Table3[state_id],"NOT FOUND")</f>
        <v>R1013</v>
      </c>
      <c r="S2330" s="34" cm="1">
        <f t="array" ref="S2330">_xlfn.XLOOKUP(A2330,Table3[customer_no],'Hospitalisation Details'!$F$2:$F$2344,"NOT FOUND")</f>
        <v>650</v>
      </c>
      <c r="T2330" t="str">
        <f>_xlfn.XLOOKUP(A2330,Table2[Customer ID],Table2[BMI_category],"NOT FOUND")</f>
        <v>Underweight</v>
      </c>
      <c r="U2330" s="7">
        <f>_xlfn.XLOOKUP(A2330,Table2[Customer ID],Table2[no of surgery],"NOT FOUND")</f>
        <v>1</v>
      </c>
      <c r="V2330" t="str">
        <f>_xlfn.XLOOKUP(A2330,Table2[Customer ID],Table2[smoker_missing],"NOT FOUND")</f>
        <v>No</v>
      </c>
      <c r="W2330" t="str">
        <f t="shared" si="36"/>
        <v>Normal</v>
      </c>
      <c r="X2330" s="37">
        <f>SUM(Table5[[#This Row],[Title]:[Diabetes Level]])</f>
        <v>36818.29</v>
      </c>
    </row>
    <row r="2331" spans="1:24" x14ac:dyDescent="0.25">
      <c r="A2331" t="s">
        <v>22</v>
      </c>
      <c r="B2331" t="str">
        <f>VLOOKUP(A2331,'Customer Names'!$A$2:$E$2336,3,FALSE)</f>
        <v>Ms.</v>
      </c>
      <c r="C2331" t="str">
        <f>_xlfn.XLOOKUP(A2331,$A$2:$A$2336,'Customer Names'!$D$2:$D$2336,"NOT FOUND")</f>
        <v>Katy</v>
      </c>
      <c r="D2331" t="str">
        <f>_xlfn.XLOOKUP(A2331,$A$2:$A$2336,'Customer Names'!$E$2:$E$2336,"NOT FOUND")</f>
        <v>Kohls</v>
      </c>
      <c r="E2331" cm="1">
        <f t="array" ref="E2331">_xlfn.XLOOKUP(A2331,$A$2:$A$2336,Table2[BMI],"NOT FOUND")</f>
        <v>22.24</v>
      </c>
      <c r="F2331" cm="1">
        <f t="array" ref="F2331">_xlfn.XLOOKUP(A2331,$A$2:$A$2336,Table2[HBA1C],"NOT FOUND")</f>
        <v>4.29</v>
      </c>
      <c r="G2331" t="str" cm="1">
        <f t="array" ref="G2331">_xlfn.XLOOKUP(A2331,$A$2:$A$2336,Table2[Heart Issues],"NOT FOUND")</f>
        <v>yes</v>
      </c>
      <c r="H2331" t="str" cm="1">
        <f t="array" ref="H2331">_xlfn.XLOOKUP(A2331,$A$2:$A$2336,Table2[Any Transplants],"NOT FOUND")</f>
        <v>No</v>
      </c>
      <c r="I2331" t="str" cm="1">
        <f t="array" ref="I2331">_xlfn.XLOOKUP(A2331,$A$2:$A$2336,Table2[Cancer history],"NOT FOUND")</f>
        <v>No</v>
      </c>
      <c r="J2331" t="str">
        <f>_xlfn.XLOOKUP(A2331,Table3[customer_no],Table3[month],"NOT FOUND")</f>
        <v>Nov</v>
      </c>
      <c r="K2331" s="7">
        <f>_xlfn.XLOOKUP(A2331,Table3[customer_no],Table3[year_average],"NOT FOUND")</f>
        <v>2001</v>
      </c>
      <c r="L2331" cm="1">
        <f t="array" ref="L2331">_xlfn.XLOOKUP(A2331,Table3[customer_no],'Hospitalisation Details'!$D$2:$D$2344,"NOT FOUND")</f>
        <v>20</v>
      </c>
      <c r="M2331" s="33">
        <f>_xlfn.XLOOKUP(A2331,Table3[customer_no],Table3[dd/mm/yy],"NOT FOUND")</f>
        <v>37215</v>
      </c>
      <c r="N2331">
        <f>_xlfn.XLOOKUP(A2331,Table3[customer_no],Table3[age],"NOT FOUND")</f>
        <v>21</v>
      </c>
      <c r="O2331" cm="1">
        <f t="array" ref="O2331">_xlfn.XLOOKUP(A2331,Table3[customer_no],'Hospitalisation Details'!$E$2:$E$2344,"NOT FOUND")</f>
        <v>0</v>
      </c>
      <c r="P2331" t="str">
        <f>_xlfn.XLOOKUP(A2331,Table3[customer_no],Table3[hsplt_handled],"NOT FOUND")</f>
        <v>tier - 3</v>
      </c>
      <c r="Q2331" t="str">
        <f>_xlfn.XLOOKUP(A2331,Table3[customer_no],Table3[city_handled],"NOT FOUND")</f>
        <v>tier - 3</v>
      </c>
      <c r="R2331" t="str">
        <f>_xlfn.XLOOKUP(A2331,Table3[customer_no],Table3[state_id],"NOT FOUND")</f>
        <v>R1012</v>
      </c>
      <c r="S2331" s="34" cm="1">
        <f t="array" ref="S2331">_xlfn.XLOOKUP(A2331,Table3[customer_no],'Hospitalisation Details'!$F$2:$F$2344,"NOT FOUND")</f>
        <v>646.14</v>
      </c>
      <c r="T2331" t="str">
        <f>_xlfn.XLOOKUP(A2331,Table2[Customer ID],Table2[BMI_category],"NOT FOUND")</f>
        <v>Normal Weight</v>
      </c>
      <c r="U2331" s="7">
        <f>_xlfn.XLOOKUP(A2331,Table2[Customer ID],Table2[no of surgery],"NOT FOUND")</f>
        <v>0</v>
      </c>
      <c r="V2331" t="str">
        <f>_xlfn.XLOOKUP(A2331,Table2[Customer ID],Table2[smoker_missing],"NOT FOUND")</f>
        <v>No</v>
      </c>
      <c r="W2331" t="str">
        <f t="shared" si="36"/>
        <v>Normal</v>
      </c>
      <c r="X2331" s="37">
        <f>SUM(Table5[[#This Row],[Title]:[Diabetes Level]])</f>
        <v>39929.67</v>
      </c>
    </row>
    <row r="2332" spans="1:24" x14ac:dyDescent="0.25">
      <c r="A2332" t="s">
        <v>21</v>
      </c>
      <c r="B2332" t="str">
        <f>VLOOKUP(A2332,'Customer Names'!$A$2:$E$2336,3,FALSE)</f>
        <v>Mr.</v>
      </c>
      <c r="C2332" t="str">
        <f>_xlfn.XLOOKUP(A2332,$A$2:$A$2336,'Customer Names'!$D$2:$D$2336,"NOT FOUND")</f>
        <v>Jordan</v>
      </c>
      <c r="D2332" t="str">
        <f>_xlfn.XLOOKUP(A2332,$A$2:$A$2336,'Customer Names'!$E$2:$E$2336,"NOT FOUND")</f>
        <v>Brietzke</v>
      </c>
      <c r="E2332" cm="1">
        <f t="array" ref="E2332">_xlfn.XLOOKUP(A2332,$A$2:$A$2336,Table2[BMI],"NOT FOUND")</f>
        <v>22.34</v>
      </c>
      <c r="F2332" cm="1">
        <f t="array" ref="F2332">_xlfn.XLOOKUP(A2332,$A$2:$A$2336,Table2[HBA1C],"NOT FOUND")</f>
        <v>5.57</v>
      </c>
      <c r="G2332" t="str" cm="1">
        <f t="array" ref="G2332">_xlfn.XLOOKUP(A2332,$A$2:$A$2336,Table2[Heart Issues],"NOT FOUND")</f>
        <v>No</v>
      </c>
      <c r="H2332" t="str" cm="1">
        <f t="array" ref="H2332">_xlfn.XLOOKUP(A2332,$A$2:$A$2336,Table2[Any Transplants],"NOT FOUND")</f>
        <v>No</v>
      </c>
      <c r="I2332" t="str" cm="1">
        <f t="array" ref="I2332">_xlfn.XLOOKUP(A2332,$A$2:$A$2336,Table2[Cancer history],"NOT FOUND")</f>
        <v>No</v>
      </c>
      <c r="J2332" t="str">
        <f>_xlfn.XLOOKUP(A2332,Table3[customer_no],Table3[month],"NOT FOUND")</f>
        <v>Jul</v>
      </c>
      <c r="K2332" s="7">
        <f>_xlfn.XLOOKUP(A2332,Table3[customer_no],Table3[year_average],"NOT FOUND")</f>
        <v>1998</v>
      </c>
      <c r="L2332" cm="1">
        <f t="array" ref="L2332">_xlfn.XLOOKUP(A2332,Table3[customer_no],'Hospitalisation Details'!$D$2:$D$2344,"NOT FOUND")</f>
        <v>27</v>
      </c>
      <c r="M2332" s="33">
        <f>_xlfn.XLOOKUP(A2332,Table3[customer_no],Table3[dd/mm/yy],"NOT FOUND")</f>
        <v>36003</v>
      </c>
      <c r="N2332">
        <f>_xlfn.XLOOKUP(A2332,Table3[customer_no],Table3[age],"NOT FOUND")</f>
        <v>24</v>
      </c>
      <c r="O2332" cm="1">
        <f t="array" ref="O2332">_xlfn.XLOOKUP(A2332,Table3[customer_no],'Hospitalisation Details'!$E$2:$E$2344,"NOT FOUND")</f>
        <v>0</v>
      </c>
      <c r="P2332" t="str">
        <f>_xlfn.XLOOKUP(A2332,Table3[customer_no],Table3[hsplt_handled],"NOT FOUND")</f>
        <v>tier - 3</v>
      </c>
      <c r="Q2332" t="str">
        <f>_xlfn.XLOOKUP(A2332,Table3[customer_no],Table3[city_handled],"NOT FOUND")</f>
        <v>tier - 3</v>
      </c>
      <c r="R2332" t="str">
        <f>_xlfn.XLOOKUP(A2332,Table3[customer_no],Table3[state_id],"NOT FOUND")</f>
        <v>R1013</v>
      </c>
      <c r="S2332" s="34" cm="1">
        <f t="array" ref="S2332">_xlfn.XLOOKUP(A2332,Table3[customer_no],'Hospitalisation Details'!$F$2:$F$2344,"NOT FOUND")</f>
        <v>637.26</v>
      </c>
      <c r="T2332" t="str">
        <f>_xlfn.XLOOKUP(A2332,Table2[Customer ID],Table2[BMI_category],"NOT FOUND")</f>
        <v>Normal Weight</v>
      </c>
      <c r="U2332" s="7">
        <f>_xlfn.XLOOKUP(A2332,Table2[Customer ID],Table2[no of surgery],"NOT FOUND")</f>
        <v>1</v>
      </c>
      <c r="V2332" t="str">
        <f>_xlfn.XLOOKUP(A2332,Table2[Customer ID],Table2[smoker_missing],"NOT FOUND")</f>
        <v>No</v>
      </c>
      <c r="W2332" t="str">
        <f t="shared" si="36"/>
        <v>Normal</v>
      </c>
      <c r="X2332" s="37">
        <f>SUM(Table5[[#This Row],[Title]:[Diabetes Level]])</f>
        <v>38718.170000000006</v>
      </c>
    </row>
    <row r="2333" spans="1:24" x14ac:dyDescent="0.25">
      <c r="A2333" t="s">
        <v>19</v>
      </c>
      <c r="B2333" t="str">
        <f>VLOOKUP(A2333,'Customer Names'!$A$2:$E$2336,3,FALSE)</f>
        <v>Mr.</v>
      </c>
      <c r="C2333" t="str">
        <f>_xlfn.XLOOKUP(A2333,$A$2:$A$2336,'Customer Names'!$D$2:$D$2336,"NOT FOUND")</f>
        <v>Juan D. Sr.</v>
      </c>
      <c r="D2333" t="str">
        <f>_xlfn.XLOOKUP(A2333,$A$2:$A$2336,'Customer Names'!$E$2:$E$2336,"NOT FOUND")</f>
        <v>Riveros Gonzalez</v>
      </c>
      <c r="E2333" cm="1">
        <f t="array" ref="E2333">_xlfn.XLOOKUP(A2333,$A$2:$A$2336,Table2[BMI],"NOT FOUND")</f>
        <v>17.7</v>
      </c>
      <c r="F2333" cm="1">
        <f t="array" ref="F2333">_xlfn.XLOOKUP(A2333,$A$2:$A$2336,Table2[HBA1C],"NOT FOUND")</f>
        <v>6.28</v>
      </c>
      <c r="G2333" t="str" cm="1">
        <f t="array" ref="G2333">_xlfn.XLOOKUP(A2333,$A$2:$A$2336,Table2[Heart Issues],"NOT FOUND")</f>
        <v>No</v>
      </c>
      <c r="H2333" t="str" cm="1">
        <f t="array" ref="H2333">_xlfn.XLOOKUP(A2333,$A$2:$A$2336,Table2[Any Transplants],"NOT FOUND")</f>
        <v>No</v>
      </c>
      <c r="I2333" t="str" cm="1">
        <f t="array" ref="I2333">_xlfn.XLOOKUP(A2333,$A$2:$A$2336,Table2[Cancer history],"NOT FOUND")</f>
        <v>No</v>
      </c>
      <c r="J2333" t="str">
        <f>_xlfn.XLOOKUP(A2333,Table3[customer_no],Table3[month],"NOT FOUND")</f>
        <v>Sep</v>
      </c>
      <c r="K2333" s="7">
        <f>_xlfn.XLOOKUP(A2333,Table3[customer_no],Table3[year_average],"NOT FOUND")</f>
        <v>1992</v>
      </c>
      <c r="L2333" cm="1">
        <f t="array" ref="L2333">_xlfn.XLOOKUP(A2333,Table3[customer_no],'Hospitalisation Details'!$D$2:$D$2344,"NOT FOUND")</f>
        <v>13</v>
      </c>
      <c r="M2333" s="33">
        <f>_xlfn.XLOOKUP(A2333,Table3[customer_no],Table3[dd/mm/yy],"NOT FOUND")</f>
        <v>33860</v>
      </c>
      <c r="N2333">
        <f>_xlfn.XLOOKUP(A2333,Table3[customer_no],Table3[age],"NOT FOUND")</f>
        <v>30</v>
      </c>
      <c r="O2333" cm="1">
        <f t="array" ref="O2333">_xlfn.XLOOKUP(A2333,Table3[customer_no],'Hospitalisation Details'!$E$2:$E$2344,"NOT FOUND")</f>
        <v>0</v>
      </c>
      <c r="P2333" t="str">
        <f>_xlfn.XLOOKUP(A2333,Table3[customer_no],Table3[hsplt_handled],"NOT FOUND")</f>
        <v>tier - 3</v>
      </c>
      <c r="Q2333" t="str">
        <f>_xlfn.XLOOKUP(A2333,Table3[customer_no],Table3[city_handled],"NOT FOUND")</f>
        <v>tier - 3</v>
      </c>
      <c r="R2333" t="str">
        <f>_xlfn.XLOOKUP(A2333,Table3[customer_no],Table3[state_id],"NOT FOUND")</f>
        <v>R1013</v>
      </c>
      <c r="S2333" s="34" cm="1">
        <f t="array" ref="S2333">_xlfn.XLOOKUP(A2333,Table3[customer_no],'Hospitalisation Details'!$F$2:$F$2344,"NOT FOUND")</f>
        <v>604.54</v>
      </c>
      <c r="T2333" t="str">
        <f>_xlfn.XLOOKUP(A2333,Table2[Customer ID],Table2[BMI_category],"NOT FOUND")</f>
        <v>Underweight</v>
      </c>
      <c r="U2333" s="7">
        <f>_xlfn.XLOOKUP(A2333,Table2[Customer ID],Table2[no of surgery],"NOT FOUND")</f>
        <v>1</v>
      </c>
      <c r="V2333" t="str">
        <f>_xlfn.XLOOKUP(A2333,Table2[Customer ID],Table2[smoker_missing],"NOT FOUND")</f>
        <v>No</v>
      </c>
      <c r="W2333" t="str">
        <f t="shared" si="36"/>
        <v>Prediabetes</v>
      </c>
      <c r="X2333" s="37">
        <f>SUM(Table5[[#This Row],[Title]:[Diabetes Level]])</f>
        <v>36524.520000000004</v>
      </c>
    </row>
    <row r="2334" spans="1:24" x14ac:dyDescent="0.25">
      <c r="A2334" t="s">
        <v>17</v>
      </c>
      <c r="B2334" t="str">
        <f>VLOOKUP(A2334,'Customer Names'!$A$2:$E$2336,3,FALSE)</f>
        <v>Ms.</v>
      </c>
      <c r="C2334" t="str">
        <f>_xlfn.XLOOKUP(A2334,$A$2:$A$2336,'Customer Names'!$D$2:$D$2336,"NOT FOUND")</f>
        <v>Julie</v>
      </c>
      <c r="D2334" t="str">
        <f>_xlfn.XLOOKUP(A2334,$A$2:$A$2336,'Customer Names'!$E$2:$E$2336,"NOT FOUND")</f>
        <v>Albano</v>
      </c>
      <c r="E2334" cm="1">
        <f t="array" ref="E2334">_xlfn.XLOOKUP(A2334,$A$2:$A$2336,Table2[BMI],"NOT FOUND")</f>
        <v>16.47</v>
      </c>
      <c r="F2334" cm="1">
        <f t="array" ref="F2334">_xlfn.XLOOKUP(A2334,$A$2:$A$2336,Table2[HBA1C],"NOT FOUND")</f>
        <v>6.35</v>
      </c>
      <c r="G2334" t="str" cm="1">
        <f t="array" ref="G2334">_xlfn.XLOOKUP(A2334,$A$2:$A$2336,Table2[Heart Issues],"NOT FOUND")</f>
        <v>No</v>
      </c>
      <c r="H2334" t="str" cm="1">
        <f t="array" ref="H2334">_xlfn.XLOOKUP(A2334,$A$2:$A$2336,Table2[Any Transplants],"NOT FOUND")</f>
        <v>No</v>
      </c>
      <c r="I2334" t="str" cm="1">
        <f t="array" ref="I2334">_xlfn.XLOOKUP(A2334,$A$2:$A$2336,Table2[Cancer history],"NOT FOUND")</f>
        <v>Yes</v>
      </c>
      <c r="J2334" t="str">
        <f>_xlfn.XLOOKUP(A2334,Table3[customer_no],Table3[month],"NOT FOUND")</f>
        <v>Jun</v>
      </c>
      <c r="K2334" s="7">
        <f>_xlfn.XLOOKUP(A2334,Table3[customer_no],Table3[year_average],"NOT FOUND")</f>
        <v>1993</v>
      </c>
      <c r="L2334" cm="1">
        <f t="array" ref="L2334">_xlfn.XLOOKUP(A2334,Table3[customer_no],'Hospitalisation Details'!$D$2:$D$2344,"NOT FOUND")</f>
        <v>30</v>
      </c>
      <c r="M2334" s="33">
        <f>_xlfn.XLOOKUP(A2334,Table3[customer_no],Table3[dd/mm/yy],"NOT FOUND")</f>
        <v>34150</v>
      </c>
      <c r="N2334">
        <f>_xlfn.XLOOKUP(A2334,Table3[customer_no],Table3[age],"NOT FOUND")</f>
        <v>29</v>
      </c>
      <c r="O2334" cm="1">
        <f t="array" ref="O2334">_xlfn.XLOOKUP(A2334,Table3[customer_no],'Hospitalisation Details'!$E$2:$E$2344,"NOT FOUND")</f>
        <v>0</v>
      </c>
      <c r="P2334" t="str">
        <f>_xlfn.XLOOKUP(A2334,Table3[customer_no],Table3[hsplt_handled],"NOT FOUND")</f>
        <v>tier - 2</v>
      </c>
      <c r="Q2334" t="str">
        <f>_xlfn.XLOOKUP(A2334,Table3[customer_no],Table3[city_handled],"NOT FOUND")</f>
        <v>tier - 1</v>
      </c>
      <c r="R2334" t="str">
        <f>_xlfn.XLOOKUP(A2334,Table3[customer_no],Table3[state_id],"NOT FOUND")</f>
        <v>R1013</v>
      </c>
      <c r="S2334" s="34" cm="1">
        <f t="array" ref="S2334">_xlfn.XLOOKUP(A2334,Table3[customer_no],'Hospitalisation Details'!$F$2:$F$2344,"NOT FOUND")</f>
        <v>600</v>
      </c>
      <c r="T2334" t="str">
        <f>_xlfn.XLOOKUP(A2334,Table2[Customer ID],Table2[BMI_category],"NOT FOUND")</f>
        <v>Underweight</v>
      </c>
      <c r="U2334" s="7">
        <f>_xlfn.XLOOKUP(A2334,Table2[Customer ID],Table2[no of surgery],"NOT FOUND")</f>
        <v>1</v>
      </c>
      <c r="V2334" t="str">
        <f>_xlfn.XLOOKUP(A2334,Table2[Customer ID],Table2[smoker_missing],"NOT FOUND")</f>
        <v>No</v>
      </c>
      <c r="W2334" t="str">
        <f t="shared" si="36"/>
        <v>Prediabetes</v>
      </c>
      <c r="X2334" s="37">
        <f>SUM(Table5[[#This Row],[Title]:[Diabetes Level]])</f>
        <v>36825.82</v>
      </c>
    </row>
    <row r="2335" spans="1:24" x14ac:dyDescent="0.25">
      <c r="A2335" t="s">
        <v>14</v>
      </c>
      <c r="B2335" t="str">
        <f>VLOOKUP(A2335,'Customer Names'!$A$2:$E$2336,3,FALSE)</f>
        <v>Mr.</v>
      </c>
      <c r="C2335" t="str">
        <f>_xlfn.XLOOKUP(A2335,$A$2:$A$2336,'Customer Names'!$D$2:$D$2336,"NOT FOUND")</f>
        <v>Evan P</v>
      </c>
      <c r="D2335" t="str">
        <f>_xlfn.XLOOKUP(A2335,$A$2:$A$2336,'Customer Names'!$E$2:$E$2336,"NOT FOUND")</f>
        <v>Rosendahl</v>
      </c>
      <c r="E2335" cm="1">
        <f t="array" ref="E2335">_xlfn.XLOOKUP(A2335,$A$2:$A$2336,Table2[BMI],"NOT FOUND")</f>
        <v>17.600000000000001</v>
      </c>
      <c r="F2335" cm="1">
        <f t="array" ref="F2335">_xlfn.XLOOKUP(A2335,$A$2:$A$2336,Table2[HBA1C],"NOT FOUND")</f>
        <v>4.3899999999999997</v>
      </c>
      <c r="G2335" t="str" cm="1">
        <f t="array" ref="G2335">_xlfn.XLOOKUP(A2335,$A$2:$A$2336,Table2[Heart Issues],"NOT FOUND")</f>
        <v>No</v>
      </c>
      <c r="H2335" t="str" cm="1">
        <f t="array" ref="H2335">_xlfn.XLOOKUP(A2335,$A$2:$A$2336,Table2[Any Transplants],"NOT FOUND")</f>
        <v>No</v>
      </c>
      <c r="I2335" t="str" cm="1">
        <f t="array" ref="I2335">_xlfn.XLOOKUP(A2335,$A$2:$A$2336,Table2[Cancer history],"NOT FOUND")</f>
        <v>No</v>
      </c>
      <c r="J2335" t="str">
        <f>_xlfn.XLOOKUP(A2335,Table3[customer_no],Table3[month],"NOT FOUND")</f>
        <v>Nov</v>
      </c>
      <c r="K2335" s="7">
        <f>_xlfn.XLOOKUP(A2335,Table3[customer_no],Table3[year_average],"NOT FOUND")</f>
        <v>1992</v>
      </c>
      <c r="L2335" cm="1">
        <f t="array" ref="L2335">_xlfn.XLOOKUP(A2335,Table3[customer_no],'Hospitalisation Details'!$D$2:$D$2344,"NOT FOUND")</f>
        <v>30</v>
      </c>
      <c r="M2335" s="33">
        <f>_xlfn.XLOOKUP(A2335,Table3[customer_no],Table3[dd/mm/yy],"NOT FOUND")</f>
        <v>33938</v>
      </c>
      <c r="N2335">
        <f>_xlfn.XLOOKUP(A2335,Table3[customer_no],Table3[age],"NOT FOUND")</f>
        <v>30</v>
      </c>
      <c r="O2335" cm="1">
        <f t="array" ref="O2335">_xlfn.XLOOKUP(A2335,Table3[customer_no],'Hospitalisation Details'!$E$2:$E$2344,"NOT FOUND")</f>
        <v>0</v>
      </c>
      <c r="P2335" t="str">
        <f>_xlfn.XLOOKUP(A2335,Table3[customer_no],Table3[hsplt_handled],"NOT FOUND")</f>
        <v>tier - 2</v>
      </c>
      <c r="Q2335" t="str">
        <f>_xlfn.XLOOKUP(A2335,Table3[customer_no],Table3[city_handled],"NOT FOUND")</f>
        <v>tier - 1</v>
      </c>
      <c r="R2335" t="str">
        <f>_xlfn.XLOOKUP(A2335,Table3[customer_no],Table3[state_id],"NOT FOUND")</f>
        <v>R1013</v>
      </c>
      <c r="S2335" s="34" cm="1">
        <f t="array" ref="S2335">_xlfn.XLOOKUP(A2335,Table3[customer_no],'Hospitalisation Details'!$F$2:$F$2344,"NOT FOUND")</f>
        <v>570.62</v>
      </c>
      <c r="T2335" t="str">
        <f>_xlfn.XLOOKUP(A2335,Table2[Customer ID],Table2[BMI_category],"NOT FOUND")</f>
        <v>Underweight</v>
      </c>
      <c r="U2335" s="7">
        <f>_xlfn.XLOOKUP(A2335,Table2[Customer ID],Table2[no of surgery],"NOT FOUND")</f>
        <v>1</v>
      </c>
      <c r="V2335" t="str">
        <f>_xlfn.XLOOKUP(A2335,Table2[Customer ID],Table2[smoker_missing],"NOT FOUND")</f>
        <v>No</v>
      </c>
      <c r="W2335" t="str">
        <f t="shared" si="36"/>
        <v>Normal</v>
      </c>
      <c r="X2335" s="37">
        <f>SUM(Table5[[#This Row],[Title]:[Diabetes Level]])</f>
        <v>36583.61</v>
      </c>
    </row>
    <row r="2336" spans="1:24" x14ac:dyDescent="0.25">
      <c r="A2336" t="s">
        <v>9</v>
      </c>
      <c r="B2336" t="str">
        <f>VLOOKUP(A2336,'Customer Names'!$A$2:$E$2336,3,FALSE)</f>
        <v>Mr.</v>
      </c>
      <c r="C2336" t="str">
        <f>_xlfn.XLOOKUP(A2336,$A$2:$A$2336,'Customer Names'!$D$2:$D$2336,"NOT FOUND")</f>
        <v>Aaron K</v>
      </c>
      <c r="D2336" t="str">
        <f>_xlfn.XLOOKUP(A2336,$A$2:$A$2336,'Customer Names'!$E$2:$E$2336,"NOT FOUND")</f>
        <v>German</v>
      </c>
      <c r="E2336" cm="1">
        <f t="array" ref="E2336">_xlfn.XLOOKUP(A2336,$A$2:$A$2336,Table2[BMI],"NOT FOUND")</f>
        <v>17.579999999999998</v>
      </c>
      <c r="F2336" cm="1">
        <f t="array" ref="F2336">_xlfn.XLOOKUP(A2336,$A$2:$A$2336,Table2[HBA1C],"NOT FOUND")</f>
        <v>4.51</v>
      </c>
      <c r="G2336" t="str" cm="1">
        <f t="array" ref="G2336">_xlfn.XLOOKUP(A2336,$A$2:$A$2336,Table2[Heart Issues],"NOT FOUND")</f>
        <v>No</v>
      </c>
      <c r="H2336" t="str" cm="1">
        <f t="array" ref="H2336">_xlfn.XLOOKUP(A2336,$A$2:$A$2336,Table2[Any Transplants],"NOT FOUND")</f>
        <v>No</v>
      </c>
      <c r="I2336" t="str" cm="1">
        <f t="array" ref="I2336">_xlfn.XLOOKUP(A2336,$A$2:$A$2336,Table2[Cancer history],"NOT FOUND")</f>
        <v>No</v>
      </c>
      <c r="J2336" t="str">
        <f>_xlfn.XLOOKUP(A2336,Table3[customer_no],Table3[month],"NOT FOUND")</f>
        <v>Jul</v>
      </c>
      <c r="K2336" s="7">
        <f>_xlfn.XLOOKUP(A2336,Table3[customer_no],Table3[year_average],"NOT FOUND")</f>
        <v>1992</v>
      </c>
      <c r="L2336" cm="1">
        <f t="array" ref="L2336">_xlfn.XLOOKUP(A2336,Table3[customer_no],'Hospitalisation Details'!$D$2:$D$2344,"NOT FOUND")</f>
        <v>9</v>
      </c>
      <c r="M2336" s="33">
        <f>_xlfn.XLOOKUP(A2336,Table3[customer_no],Table3[dd/mm/yy],"NOT FOUND")</f>
        <v>33794</v>
      </c>
      <c r="N2336">
        <f>_xlfn.XLOOKUP(A2336,Table3[customer_no],Table3[age],"NOT FOUND")</f>
        <v>30</v>
      </c>
      <c r="O2336" cm="1">
        <f t="array" ref="O2336">_xlfn.XLOOKUP(A2336,Table3[customer_no],'Hospitalisation Details'!$E$2:$E$2344,"NOT FOUND")</f>
        <v>0</v>
      </c>
      <c r="P2336" t="str">
        <f>_xlfn.XLOOKUP(A2336,Table3[customer_no],Table3[hsplt_handled],"NOT FOUND")</f>
        <v>tier - 2</v>
      </c>
      <c r="Q2336" t="str">
        <f>_xlfn.XLOOKUP(A2336,Table3[customer_no],Table3[city_handled],"NOT FOUND")</f>
        <v>tier - 3</v>
      </c>
      <c r="R2336" t="str">
        <f>_xlfn.XLOOKUP(A2336,Table3[customer_no],Table3[state_id],"NOT FOUND")</f>
        <v>R1013</v>
      </c>
      <c r="S2336" s="34" cm="1">
        <f t="array" ref="S2336">_xlfn.XLOOKUP(A2336,Table3[customer_no],'Hospitalisation Details'!$F$2:$F$2344,"NOT FOUND")</f>
        <v>563.84</v>
      </c>
      <c r="T2336" t="str">
        <f>_xlfn.XLOOKUP(A2336,Table2[Customer ID],Table2[BMI_category],"NOT FOUND")</f>
        <v>Underweight</v>
      </c>
      <c r="U2336" s="7">
        <f>_xlfn.XLOOKUP(A2336,Table2[Customer ID],Table2[no of surgery],"NOT FOUND")</f>
        <v>1</v>
      </c>
      <c r="V2336" t="str">
        <f>_xlfn.XLOOKUP(A2336,Table2[Customer ID],Table2[smoker_missing],"NOT FOUND")</f>
        <v>No</v>
      </c>
      <c r="W2336" t="str">
        <f t="shared" si="36"/>
        <v>Normal</v>
      </c>
      <c r="X2336" s="37">
        <f>SUM(Table5[[#This Row],[Title]:[Diabetes Level]])</f>
        <v>36411.929999999993</v>
      </c>
    </row>
    <row r="2337" spans="1:24" x14ac:dyDescent="0.25">
      <c r="A2337" t="s">
        <v>4753</v>
      </c>
      <c r="B2337" s="36" t="e">
        <f>SUBTOTAL(101,Table5[Title])</f>
        <v>#DIV/0!</v>
      </c>
      <c r="C2337" s="36" t="e">
        <f>SUBTOTAL(101,Table5[First_Name])</f>
        <v>#DIV/0!</v>
      </c>
      <c r="D2337" s="36" t="e">
        <f>SUBTOTAL(101,Table5[Last_Name])</f>
        <v>#DIV/0!</v>
      </c>
      <c r="E2337" s="36">
        <f>SUBTOTAL(101,Table5[BMI])</f>
        <v>30.972648822269903</v>
      </c>
      <c r="F2337" s="36">
        <f>SUBTOTAL(101,Table5[HBA1C])</f>
        <v>6.578997858672385</v>
      </c>
      <c r="G2337" s="36" t="e">
        <f>SUBTOTAL(101,Table5[Heart Issues])</f>
        <v>#DIV/0!</v>
      </c>
      <c r="H2337" s="36" t="e">
        <f>SUBTOTAL(101,Table5[Any Transplants])</f>
        <v>#DIV/0!</v>
      </c>
      <c r="I2337" s="36" t="e">
        <f>SUBTOTAL(101,Table5[Cancer history])</f>
        <v>#DIV/0!</v>
      </c>
      <c r="J2337" s="36" t="e">
        <f>SUBTOTAL(101,Table5[Month])</f>
        <v>#DIV/0!</v>
      </c>
      <c r="K2337" s="39">
        <f>SUBTOTAL(101,Table5[Year])</f>
        <v>1982.7990077265249</v>
      </c>
      <c r="L2337" s="36">
        <f>SUBTOTAL(101,Table5[Date])</f>
        <v>15.563597430406853</v>
      </c>
      <c r="M2337" s="36" t="e">
        <f>SUBTOTAL(101,Table5[DD/MM/YYY])</f>
        <v>#VALUE!</v>
      </c>
      <c r="N2337" s="36" t="e">
        <f>SUBTOTAL(101,Table5[Age])</f>
        <v>#VALUE!</v>
      </c>
      <c r="O2337" s="36">
        <f>SUBTOTAL(101,Table5[Children])</f>
        <v>1.025695931477516</v>
      </c>
      <c r="P2337" s="36" t="e">
        <f>SUBTOTAL(101,Table5[Hospital_tier])</f>
        <v>#DIV/0!</v>
      </c>
      <c r="Q2337" s="36" t="e">
        <f>SUBTOTAL(101,Table5[City_tier])</f>
        <v>#DIV/0!</v>
      </c>
      <c r="R2337" s="36" t="e">
        <f>SUBTOTAL(101,Table5[state_id])</f>
        <v>#DIV/0!</v>
      </c>
      <c r="S2337" s="34">
        <f>SUBTOTAL(101,Table5[charges])</f>
        <v>13529.918034261262</v>
      </c>
      <c r="T2337" s="36" t="e">
        <f>SUBTOTAL(101,Table5[Weight_Status])</f>
        <v>#DIV/0!</v>
      </c>
      <c r="U2337" s="39">
        <f>SUBTOTAL(101,Table5[No.of.surgery])</f>
        <v>0.67623126338329764</v>
      </c>
      <c r="V2337" s="36" t="e">
        <f>SUBTOTAL(101,Table5[smoker])</f>
        <v>#DIV/0!</v>
      </c>
      <c r="W2337" s="36" t="e">
        <f>SUBTOTAL(101,Table5[Diabetes Level])</f>
        <v>#DIV/0!</v>
      </c>
      <c r="X2337" s="36"/>
    </row>
  </sheetData>
  <conditionalFormatting sqref="B2:W2336">
    <cfRule type="dataBar" priority="3">
      <dataBar>
        <cfvo type="min"/>
        <cfvo type="max"/>
        <color rgb="FF638EC6"/>
      </dataBar>
      <extLst>
        <ext xmlns:x14="http://schemas.microsoft.com/office/spreadsheetml/2009/9/main" uri="{B025F937-C7B1-47D3-B67F-A62EFF666E3E}">
          <x14:id>{DD81AE92-E4B3-4F55-A023-58A18B83A27D}</x14:id>
        </ext>
      </extLst>
    </cfRule>
  </conditionalFormatting>
  <conditionalFormatting sqref="C2:W2336">
    <cfRule type="dataBar" priority="2">
      <dataBar>
        <cfvo type="min"/>
        <cfvo type="max"/>
        <color rgb="FF638EC6"/>
      </dataBar>
      <extLst>
        <ext xmlns:x14="http://schemas.microsoft.com/office/spreadsheetml/2009/9/main" uri="{B025F937-C7B1-47D3-B67F-A62EFF666E3E}">
          <x14:id>{8796B54A-1649-4890-9B13-2D7688D97AC6}</x14:id>
        </ext>
      </extLst>
    </cfRule>
  </conditionalFormatting>
  <conditionalFormatting sqref="D2:W2336">
    <cfRule type="dataBar" priority="1">
      <dataBar>
        <cfvo type="min"/>
        <cfvo type="max"/>
        <color rgb="FF638EC6"/>
      </dataBar>
      <extLst>
        <ext xmlns:x14="http://schemas.microsoft.com/office/spreadsheetml/2009/9/main" uri="{B025F937-C7B1-47D3-B67F-A62EFF666E3E}">
          <x14:id>{7FB93B60-C145-41AB-A465-DE6DE72A1FB3}</x14:id>
        </ext>
      </extLs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DD81AE92-E4B3-4F55-A023-58A18B83A27D}">
            <x14:dataBar minLength="0" maxLength="100" gradient="0">
              <x14:cfvo type="autoMin"/>
              <x14:cfvo type="autoMax"/>
              <x14:negativeFillColor rgb="FFFF0000"/>
              <x14:axisColor rgb="FF000000"/>
            </x14:dataBar>
          </x14:cfRule>
          <xm:sqref>B2:W2336</xm:sqref>
        </x14:conditionalFormatting>
        <x14:conditionalFormatting xmlns:xm="http://schemas.microsoft.com/office/excel/2006/main">
          <x14:cfRule type="dataBar" id="{8796B54A-1649-4890-9B13-2D7688D97AC6}">
            <x14:dataBar minLength="0" maxLength="100" gradient="0">
              <x14:cfvo type="autoMin"/>
              <x14:cfvo type="autoMax"/>
              <x14:negativeFillColor rgb="FFFF0000"/>
              <x14:axisColor rgb="FF000000"/>
            </x14:dataBar>
          </x14:cfRule>
          <xm:sqref>C2:W2336</xm:sqref>
        </x14:conditionalFormatting>
        <x14:conditionalFormatting xmlns:xm="http://schemas.microsoft.com/office/excel/2006/main">
          <x14:cfRule type="dataBar" id="{7FB93B60-C145-41AB-A465-DE6DE72A1FB3}">
            <x14:dataBar minLength="0" maxLength="100" gradient="0">
              <x14:cfvo type="autoMin"/>
              <x14:cfvo type="autoMax"/>
              <x14:negativeFillColor rgb="FFFF0000"/>
              <x14:axisColor rgb="FF000000"/>
            </x14:dataBar>
          </x14:cfRule>
          <xm:sqref>D2:W2336</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4BCD1F-7120-4B77-A607-0E8072964898}">
  <dimension ref="A1:B5"/>
  <sheetViews>
    <sheetView workbookViewId="0">
      <selection activeCell="M15" sqref="M15"/>
    </sheetView>
  </sheetViews>
  <sheetFormatPr defaultRowHeight="15" x14ac:dyDescent="0.25"/>
  <cols>
    <col min="1" max="1" width="13.140625" bestFit="1" customWidth="1"/>
    <col min="2" max="2" width="14.42578125" bestFit="1" customWidth="1"/>
  </cols>
  <sheetData>
    <row r="1" spans="1:2" x14ac:dyDescent="0.25">
      <c r="A1" s="35" t="s">
        <v>4748</v>
      </c>
      <c r="B1" s="42" t="s">
        <v>4755</v>
      </c>
    </row>
    <row r="2" spans="1:2" x14ac:dyDescent="0.25">
      <c r="A2" s="7" t="s">
        <v>4760</v>
      </c>
      <c r="B2" s="42">
        <v>12730910.48</v>
      </c>
    </row>
    <row r="3" spans="1:2" x14ac:dyDescent="0.25">
      <c r="A3" s="7" t="s">
        <v>4761</v>
      </c>
      <c r="B3" s="42">
        <v>13239341.660000006</v>
      </c>
    </row>
    <row r="4" spans="1:2" x14ac:dyDescent="0.25">
      <c r="A4" s="7" t="s">
        <v>4762</v>
      </c>
      <c r="B4" s="42">
        <v>5622106.4700000016</v>
      </c>
    </row>
    <row r="5" spans="1:2" x14ac:dyDescent="0.25">
      <c r="A5" s="7" t="s">
        <v>4749</v>
      </c>
      <c r="B5" s="42">
        <v>31592358.610000011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1994E-1432-4472-B52C-CB0CCD1CEEB9}">
  <dimension ref="A3:C7"/>
  <sheetViews>
    <sheetView workbookViewId="0">
      <selection activeCell="I15" sqref="I15"/>
    </sheetView>
  </sheetViews>
  <sheetFormatPr defaultRowHeight="15" x14ac:dyDescent="0.25"/>
  <cols>
    <col min="1" max="1" width="13.140625" bestFit="1" customWidth="1"/>
    <col min="2" max="2" width="8.28515625" bestFit="1" customWidth="1"/>
    <col min="3" max="3" width="4.140625" bestFit="1" customWidth="1"/>
    <col min="4" max="4" width="11.28515625" bestFit="1" customWidth="1"/>
    <col min="5" max="2335" width="16.28515625" bestFit="1" customWidth="1"/>
    <col min="2336" max="2336" width="11.28515625" bestFit="1" customWidth="1"/>
  </cols>
  <sheetData>
    <row r="3" spans="1:3" x14ac:dyDescent="0.25">
      <c r="A3" s="35" t="s">
        <v>4751</v>
      </c>
      <c r="B3" s="35" t="s">
        <v>4750</v>
      </c>
    </row>
    <row r="4" spans="1:3" x14ac:dyDescent="0.25">
      <c r="A4" s="35" t="s">
        <v>4748</v>
      </c>
      <c r="B4" s="45" t="s">
        <v>2380</v>
      </c>
      <c r="C4" s="45" t="s">
        <v>2383</v>
      </c>
    </row>
    <row r="5" spans="1:3" x14ac:dyDescent="0.25">
      <c r="A5" s="7" t="s">
        <v>2380</v>
      </c>
      <c r="B5" s="36">
        <v>1540</v>
      </c>
      <c r="C5" s="36">
        <v>307</v>
      </c>
    </row>
    <row r="6" spans="1:3" x14ac:dyDescent="0.25">
      <c r="A6" s="7" t="s">
        <v>2382</v>
      </c>
      <c r="B6" s="36">
        <v>404</v>
      </c>
      <c r="C6" s="36">
        <v>84</v>
      </c>
    </row>
    <row r="7" spans="1:3" x14ac:dyDescent="0.25">
      <c r="A7" s="7" t="s">
        <v>4749</v>
      </c>
      <c r="B7" s="36">
        <v>1944</v>
      </c>
      <c r="C7" s="36">
        <v>391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1477B-5200-4240-A6FE-DCACDC93CC8D}">
  <dimension ref="A1:D6"/>
  <sheetViews>
    <sheetView workbookViewId="0"/>
  </sheetViews>
  <sheetFormatPr defaultRowHeight="15" x14ac:dyDescent="0.25"/>
  <cols>
    <col min="1" max="1" width="14.5703125" bestFit="1" customWidth="1"/>
    <col min="2" max="2" width="15.42578125" bestFit="1" customWidth="1"/>
    <col min="3" max="3" width="12.28515625" bestFit="1" customWidth="1"/>
    <col min="4" max="4" width="14.7109375" bestFit="1" customWidth="1"/>
  </cols>
  <sheetData>
    <row r="1" spans="1:4" x14ac:dyDescent="0.25">
      <c r="A1" s="35" t="s">
        <v>4748</v>
      </c>
      <c r="B1" s="45" t="s">
        <v>4763</v>
      </c>
      <c r="C1" s="45" t="s">
        <v>4764</v>
      </c>
      <c r="D1" s="45" t="s">
        <v>4765</v>
      </c>
    </row>
    <row r="2" spans="1:4" x14ac:dyDescent="0.25">
      <c r="A2" s="7" t="s">
        <v>4756</v>
      </c>
      <c r="B2" s="36">
        <v>437</v>
      </c>
      <c r="C2" s="44">
        <v>22.085057208237952</v>
      </c>
      <c r="D2" s="44">
        <v>6.4814416475972507</v>
      </c>
    </row>
    <row r="3" spans="1:4" x14ac:dyDescent="0.25">
      <c r="A3" s="7" t="s">
        <v>4757</v>
      </c>
      <c r="B3" s="36">
        <v>1221</v>
      </c>
      <c r="C3" s="44">
        <v>37.595536445536396</v>
      </c>
      <c r="D3" s="44">
        <v>6.6199672399672318</v>
      </c>
    </row>
    <row r="4" spans="1:4" x14ac:dyDescent="0.25">
      <c r="A4" s="7" t="s">
        <v>4758</v>
      </c>
      <c r="B4" s="36">
        <v>501</v>
      </c>
      <c r="C4" s="44">
        <v>27.528363273453074</v>
      </c>
      <c r="D4" s="44">
        <v>6.5097005988023939</v>
      </c>
    </row>
    <row r="5" spans="1:4" x14ac:dyDescent="0.25">
      <c r="A5" s="7" t="s">
        <v>4759</v>
      </c>
      <c r="B5" s="36">
        <v>176</v>
      </c>
      <c r="C5" s="44">
        <v>16.898323863636357</v>
      </c>
      <c r="D5" s="44">
        <v>6.7342613636363637</v>
      </c>
    </row>
    <row r="6" spans="1:4" x14ac:dyDescent="0.25">
      <c r="A6" s="7" t="s">
        <v>4749</v>
      </c>
      <c r="B6" s="36">
        <v>2335</v>
      </c>
      <c r="C6" s="44">
        <v>30.972648822269843</v>
      </c>
      <c r="D6" s="44">
        <v>6.5789978586723832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77977-DDD3-45AE-9A1A-9FAE69AEFA37}">
  <dimension ref="E2:N2"/>
  <sheetViews>
    <sheetView workbookViewId="0">
      <selection activeCell="J17" sqref="J17"/>
    </sheetView>
  </sheetViews>
  <sheetFormatPr defaultRowHeight="15" x14ac:dyDescent="0.25"/>
  <sheetData>
    <row r="2" spans="5:14" ht="23.25" x14ac:dyDescent="0.35">
      <c r="E2" s="51" t="s">
        <v>4766</v>
      </c>
      <c r="F2" s="51"/>
      <c r="G2" s="51"/>
      <c r="H2" s="51"/>
      <c r="I2" s="51"/>
      <c r="J2" s="51"/>
      <c r="K2" s="51"/>
      <c r="L2" s="51"/>
      <c r="M2" s="51"/>
      <c r="N2" s="51"/>
    </row>
  </sheetData>
  <mergeCells count="1">
    <mergeCell ref="E2:N2"/>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054145C-BF6A-492D-AF90-4F7F6E08AA8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Customer Names</vt:lpstr>
      <vt:lpstr>Medical Examinations</vt:lpstr>
      <vt:lpstr>Hospitalisation Details</vt:lpstr>
      <vt:lpstr>HealthCare</vt:lpstr>
      <vt:lpstr>Analysis</vt:lpstr>
      <vt:lpstr>charts</vt:lpstr>
      <vt:lpstr>Medical Analysis</vt:lpstr>
      <vt:lpstr>MedicalDashboard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2025-12-18T15:03:17Z</dcterms:modified>
</cp:coreProperties>
</file>